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rishabha_chandra_bain_com/Documents/Desktop/"/>
    </mc:Choice>
  </mc:AlternateContent>
  <xr:revisionPtr revIDLastSave="0" documentId="8_{70F5561D-3868-49E3-A222-8592D9852E17}" xr6:coauthVersionLast="47" xr6:coauthVersionMax="47" xr10:uidLastSave="{00000000-0000-0000-0000-000000000000}"/>
  <bookViews>
    <workbookView xWindow="-120" yWindow="-120" windowWidth="29040" windowHeight="17520" tabRatio="854" firstSheet="1" activeTab="1" xr2:uid="{00000000-000D-0000-FFFF-FFFF00000000}"/>
  </bookViews>
  <sheets>
    <sheet name="Executive Summary" sheetId="14" r:id="rId1"/>
    <sheet name="External Benchmarks" sheetId="16" r:id="rId2"/>
    <sheet name="README" sheetId="7" r:id="rId3"/>
    <sheet name="Member Spend" sheetId="8" r:id="rId4"/>
    <sheet name="Category Spend" sheetId="9" r:id="rId5"/>
    <sheet name="Avoidable ED" sheetId="10" r:id="rId6"/>
    <sheet name="Behavioral Health" sheetId="11" r:id="rId7"/>
    <sheet name="OON &amp; Retention" sheetId="12" r:id="rId8"/>
    <sheet name="Dashboard" sheetId="13" r:id="rId9"/>
    <sheet name="Datasets &gt;&gt;" sheetId="15" r:id="rId10"/>
    <sheet name="claims" sheetId="2" r:id="rId11"/>
    <sheet name="member_months" sheetId="4" r:id="rId12"/>
    <sheet name="enrollment" sheetId="3" r:id="rId13"/>
    <sheet name="providers" sheetId="5" r:id="rId14"/>
    <sheet name="avoidable_ed_reference" sheetId="6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13" l="1"/>
  <c r="X13" i="13" s="1"/>
  <c r="U13" i="13"/>
  <c r="T13" i="13"/>
  <c r="V13" i="13" s="1"/>
  <c r="W12" i="13"/>
  <c r="X12" i="13" s="1"/>
  <c r="V12" i="13"/>
  <c r="U12" i="13"/>
  <c r="T12" i="13"/>
  <c r="W11" i="13"/>
  <c r="U11" i="13"/>
  <c r="X11" i="13" s="1"/>
  <c r="T11" i="13"/>
  <c r="W10" i="13"/>
  <c r="X10" i="13" s="1"/>
  <c r="U10" i="13"/>
  <c r="T10" i="13"/>
  <c r="V10" i="13" s="1"/>
  <c r="W9" i="13"/>
  <c r="X9" i="13" s="1"/>
  <c r="U9" i="13"/>
  <c r="T9" i="13"/>
  <c r="V9" i="13" s="1"/>
  <c r="W8" i="13"/>
  <c r="X8" i="13" s="1"/>
  <c r="V8" i="13"/>
  <c r="U8" i="13"/>
  <c r="T8" i="13"/>
  <c r="W7" i="13"/>
  <c r="X7" i="13" s="1"/>
  <c r="U7" i="13"/>
  <c r="T7" i="13"/>
  <c r="V7" i="13" s="1"/>
  <c r="W6" i="13"/>
  <c r="U6" i="13"/>
  <c r="X6" i="13" s="1"/>
  <c r="T6" i="13"/>
  <c r="W5" i="13"/>
  <c r="X5" i="13" s="1"/>
  <c r="U5" i="13"/>
  <c r="V5" i="13" s="1"/>
  <c r="T5" i="13"/>
  <c r="W4" i="13"/>
  <c r="U4" i="13"/>
  <c r="X4" i="13" s="1"/>
  <c r="T4" i="13"/>
  <c r="V4" i="13" s="1"/>
  <c r="W3" i="13"/>
  <c r="X3" i="13" s="1"/>
  <c r="V3" i="13"/>
  <c r="U3" i="13"/>
  <c r="T3" i="13"/>
  <c r="S4" i="13"/>
  <c r="S5" i="13" s="1"/>
  <c r="S6" i="13" s="1"/>
  <c r="S7" i="13" s="1"/>
  <c r="S8" i="13" s="1"/>
  <c r="S9" i="13" s="1"/>
  <c r="S10" i="13" s="1"/>
  <c r="S11" i="13" s="1"/>
  <c r="S12" i="13" s="1"/>
  <c r="S13" i="13" s="1"/>
  <c r="S3" i="13"/>
  <c r="X2" i="13"/>
  <c r="W2" i="13"/>
  <c r="V2" i="13"/>
  <c r="U2" i="13"/>
  <c r="T2" i="13"/>
  <c r="S2" i="13"/>
  <c r="AG5962" i="2"/>
  <c r="AG5961" i="2"/>
  <c r="AG5960" i="2"/>
  <c r="AG5959" i="2"/>
  <c r="AG5958" i="2"/>
  <c r="AG5957" i="2"/>
  <c r="AG5956" i="2"/>
  <c r="AG5955" i="2"/>
  <c r="AG5954" i="2"/>
  <c r="AG5953" i="2"/>
  <c r="AG5952" i="2"/>
  <c r="AG5951" i="2"/>
  <c r="AG5950" i="2"/>
  <c r="AG5949" i="2"/>
  <c r="AG5948" i="2"/>
  <c r="AG5947" i="2"/>
  <c r="AG5946" i="2"/>
  <c r="AG5945" i="2"/>
  <c r="AG5944" i="2"/>
  <c r="AG5943" i="2"/>
  <c r="AG5942" i="2"/>
  <c r="AG5941" i="2"/>
  <c r="AG5940" i="2"/>
  <c r="AG5939" i="2"/>
  <c r="AG5938" i="2"/>
  <c r="AG5937" i="2"/>
  <c r="AG5936" i="2"/>
  <c r="AG5935" i="2"/>
  <c r="AG5934" i="2"/>
  <c r="AG5933" i="2"/>
  <c r="AG5932" i="2"/>
  <c r="AG5931" i="2"/>
  <c r="AG5930" i="2"/>
  <c r="AG5929" i="2"/>
  <c r="AG5928" i="2"/>
  <c r="AG5927" i="2"/>
  <c r="AG5926" i="2"/>
  <c r="AG5925" i="2"/>
  <c r="AG5924" i="2"/>
  <c r="AG5923" i="2"/>
  <c r="AG5922" i="2"/>
  <c r="AG5921" i="2"/>
  <c r="AG5920" i="2"/>
  <c r="AG5919" i="2"/>
  <c r="AG5918" i="2"/>
  <c r="AG5917" i="2"/>
  <c r="AG5916" i="2"/>
  <c r="AG5915" i="2"/>
  <c r="AG5914" i="2"/>
  <c r="AG5913" i="2"/>
  <c r="AG5912" i="2"/>
  <c r="AG5911" i="2"/>
  <c r="AG5910" i="2"/>
  <c r="AG5909" i="2"/>
  <c r="AG5908" i="2"/>
  <c r="AG5907" i="2"/>
  <c r="AG5906" i="2"/>
  <c r="AG5905" i="2"/>
  <c r="AG5904" i="2"/>
  <c r="AG5903" i="2"/>
  <c r="AG5902" i="2"/>
  <c r="AG5901" i="2"/>
  <c r="AG5900" i="2"/>
  <c r="AG5899" i="2"/>
  <c r="AG5898" i="2"/>
  <c r="AG5897" i="2"/>
  <c r="AG5896" i="2"/>
  <c r="AG5895" i="2"/>
  <c r="AG5894" i="2"/>
  <c r="AG5893" i="2"/>
  <c r="AG5892" i="2"/>
  <c r="AG5891" i="2"/>
  <c r="AG5890" i="2"/>
  <c r="AG5889" i="2"/>
  <c r="AG5888" i="2"/>
  <c r="AG5887" i="2"/>
  <c r="AG5886" i="2"/>
  <c r="AG5885" i="2"/>
  <c r="AG5884" i="2"/>
  <c r="AG5883" i="2"/>
  <c r="AG5882" i="2"/>
  <c r="AG5881" i="2"/>
  <c r="AG5880" i="2"/>
  <c r="AG5879" i="2"/>
  <c r="AG5878" i="2"/>
  <c r="AG5877" i="2"/>
  <c r="AG5876" i="2"/>
  <c r="AG5875" i="2"/>
  <c r="AG5874" i="2"/>
  <c r="AG5873" i="2"/>
  <c r="AG5872" i="2"/>
  <c r="AG5871" i="2"/>
  <c r="AG5870" i="2"/>
  <c r="AG5869" i="2"/>
  <c r="AG5868" i="2"/>
  <c r="AG5867" i="2"/>
  <c r="AG5866" i="2"/>
  <c r="AG5865" i="2"/>
  <c r="AG5864" i="2"/>
  <c r="AG5863" i="2"/>
  <c r="AG5862" i="2"/>
  <c r="AG5861" i="2"/>
  <c r="AG5860" i="2"/>
  <c r="AG5859" i="2"/>
  <c r="AG5858" i="2"/>
  <c r="AG5857" i="2"/>
  <c r="AG5856" i="2"/>
  <c r="AG5855" i="2"/>
  <c r="AG5854" i="2"/>
  <c r="AG5853" i="2"/>
  <c r="AG5852" i="2"/>
  <c r="AG5851" i="2"/>
  <c r="AG5850" i="2"/>
  <c r="AG5849" i="2"/>
  <c r="AG5848" i="2"/>
  <c r="AG5847" i="2"/>
  <c r="AG5846" i="2"/>
  <c r="AG5845" i="2"/>
  <c r="AG5844" i="2"/>
  <c r="AG5843" i="2"/>
  <c r="AG5842" i="2"/>
  <c r="AG5841" i="2"/>
  <c r="AG5840" i="2"/>
  <c r="AG5839" i="2"/>
  <c r="AG5838" i="2"/>
  <c r="AG5837" i="2"/>
  <c r="AG5836" i="2"/>
  <c r="AG5835" i="2"/>
  <c r="AG5834" i="2"/>
  <c r="AG5833" i="2"/>
  <c r="AG5832" i="2"/>
  <c r="AG5831" i="2"/>
  <c r="AG5830" i="2"/>
  <c r="AG5829" i="2"/>
  <c r="AG5828" i="2"/>
  <c r="AG5827" i="2"/>
  <c r="AG5826" i="2"/>
  <c r="AG5825" i="2"/>
  <c r="AG5824" i="2"/>
  <c r="AG5823" i="2"/>
  <c r="AG5822" i="2"/>
  <c r="AG5821" i="2"/>
  <c r="AG5820" i="2"/>
  <c r="AG5819" i="2"/>
  <c r="AG5818" i="2"/>
  <c r="AG5817" i="2"/>
  <c r="AG5816" i="2"/>
  <c r="AG5815" i="2"/>
  <c r="AG5814" i="2"/>
  <c r="AG5813" i="2"/>
  <c r="AG5812" i="2"/>
  <c r="AG5811" i="2"/>
  <c r="AG5810" i="2"/>
  <c r="AG5809" i="2"/>
  <c r="AG5808" i="2"/>
  <c r="AG5807" i="2"/>
  <c r="AG5806" i="2"/>
  <c r="AG5805" i="2"/>
  <c r="AG5804" i="2"/>
  <c r="AG5803" i="2"/>
  <c r="AG5802" i="2"/>
  <c r="AG5801" i="2"/>
  <c r="AG5800" i="2"/>
  <c r="AG5799" i="2"/>
  <c r="AG5798" i="2"/>
  <c r="AG5797" i="2"/>
  <c r="AG5796" i="2"/>
  <c r="AG5795" i="2"/>
  <c r="AG5794" i="2"/>
  <c r="AG5793" i="2"/>
  <c r="AG5792" i="2"/>
  <c r="AG5791" i="2"/>
  <c r="AG5790" i="2"/>
  <c r="AG5789" i="2"/>
  <c r="AG5788" i="2"/>
  <c r="AG5787" i="2"/>
  <c r="AG5786" i="2"/>
  <c r="AG5785" i="2"/>
  <c r="AG5784" i="2"/>
  <c r="AG5783" i="2"/>
  <c r="AG5782" i="2"/>
  <c r="AG5781" i="2"/>
  <c r="AG5780" i="2"/>
  <c r="AG5779" i="2"/>
  <c r="AG5778" i="2"/>
  <c r="AG5777" i="2"/>
  <c r="AG5776" i="2"/>
  <c r="AG5775" i="2"/>
  <c r="AG5774" i="2"/>
  <c r="AG5773" i="2"/>
  <c r="AG5772" i="2"/>
  <c r="AG5771" i="2"/>
  <c r="AG5770" i="2"/>
  <c r="AG5769" i="2"/>
  <c r="AG5768" i="2"/>
  <c r="AG5767" i="2"/>
  <c r="AG5766" i="2"/>
  <c r="AG5765" i="2"/>
  <c r="AG5764" i="2"/>
  <c r="AG5763" i="2"/>
  <c r="AG5762" i="2"/>
  <c r="AG5761" i="2"/>
  <c r="AG5760" i="2"/>
  <c r="AG5759" i="2"/>
  <c r="AG5758" i="2"/>
  <c r="AG5757" i="2"/>
  <c r="AG5756" i="2"/>
  <c r="AG5755" i="2"/>
  <c r="AG5754" i="2"/>
  <c r="AG5753" i="2"/>
  <c r="AG5752" i="2"/>
  <c r="AG5751" i="2"/>
  <c r="AG5750" i="2"/>
  <c r="AG5749" i="2"/>
  <c r="AG5748" i="2"/>
  <c r="AG5747" i="2"/>
  <c r="AG5746" i="2"/>
  <c r="AG5745" i="2"/>
  <c r="AG5744" i="2"/>
  <c r="AG5743" i="2"/>
  <c r="AG5742" i="2"/>
  <c r="AG5741" i="2"/>
  <c r="AG5740" i="2"/>
  <c r="AG5739" i="2"/>
  <c r="AG5738" i="2"/>
  <c r="AG5737" i="2"/>
  <c r="AG5736" i="2"/>
  <c r="AG5735" i="2"/>
  <c r="AG5734" i="2"/>
  <c r="AG5733" i="2"/>
  <c r="AG5732" i="2"/>
  <c r="AG5731" i="2"/>
  <c r="AG5730" i="2"/>
  <c r="AG5729" i="2"/>
  <c r="AG5728" i="2"/>
  <c r="AG5727" i="2"/>
  <c r="AG5726" i="2"/>
  <c r="AG5725" i="2"/>
  <c r="AG5724" i="2"/>
  <c r="AG5723" i="2"/>
  <c r="AG5722" i="2"/>
  <c r="AG5721" i="2"/>
  <c r="AG5720" i="2"/>
  <c r="AG5719" i="2"/>
  <c r="AG5718" i="2"/>
  <c r="AG5717" i="2"/>
  <c r="AG5716" i="2"/>
  <c r="AG5715" i="2"/>
  <c r="AG5714" i="2"/>
  <c r="AG5713" i="2"/>
  <c r="AG5712" i="2"/>
  <c r="AG5711" i="2"/>
  <c r="AG5710" i="2"/>
  <c r="AG5709" i="2"/>
  <c r="AG5708" i="2"/>
  <c r="AG5707" i="2"/>
  <c r="AG5706" i="2"/>
  <c r="AG5705" i="2"/>
  <c r="AG5704" i="2"/>
  <c r="AG5703" i="2"/>
  <c r="AG5702" i="2"/>
  <c r="AG5701" i="2"/>
  <c r="AG5700" i="2"/>
  <c r="AG5699" i="2"/>
  <c r="AG5698" i="2"/>
  <c r="AG5697" i="2"/>
  <c r="AG5696" i="2"/>
  <c r="AG5695" i="2"/>
  <c r="AG5694" i="2"/>
  <c r="AG5693" i="2"/>
  <c r="AG5692" i="2"/>
  <c r="AG5691" i="2"/>
  <c r="AG5690" i="2"/>
  <c r="AG5689" i="2"/>
  <c r="AG5688" i="2"/>
  <c r="AG5687" i="2"/>
  <c r="AG5686" i="2"/>
  <c r="AG5685" i="2"/>
  <c r="AG5684" i="2"/>
  <c r="AG5683" i="2"/>
  <c r="AG5682" i="2"/>
  <c r="AG5681" i="2"/>
  <c r="AG5680" i="2"/>
  <c r="AG5679" i="2"/>
  <c r="AG5678" i="2"/>
  <c r="AG5677" i="2"/>
  <c r="AG5676" i="2"/>
  <c r="AG5675" i="2"/>
  <c r="AG5674" i="2"/>
  <c r="AG5673" i="2"/>
  <c r="AG5672" i="2"/>
  <c r="AG5671" i="2"/>
  <c r="AG5670" i="2"/>
  <c r="AG5669" i="2"/>
  <c r="AG5668" i="2"/>
  <c r="AG5667" i="2"/>
  <c r="AG5666" i="2"/>
  <c r="AG5665" i="2"/>
  <c r="AG5664" i="2"/>
  <c r="AG5663" i="2"/>
  <c r="AG5662" i="2"/>
  <c r="AG5661" i="2"/>
  <c r="AG5660" i="2"/>
  <c r="AG5659" i="2"/>
  <c r="AG5658" i="2"/>
  <c r="AG5657" i="2"/>
  <c r="AG5656" i="2"/>
  <c r="AG5655" i="2"/>
  <c r="AG5654" i="2"/>
  <c r="AG5653" i="2"/>
  <c r="AG5652" i="2"/>
  <c r="AG5651" i="2"/>
  <c r="AG5650" i="2"/>
  <c r="AG5649" i="2"/>
  <c r="AG5648" i="2"/>
  <c r="AG5647" i="2"/>
  <c r="AG5646" i="2"/>
  <c r="AG5645" i="2"/>
  <c r="AG5644" i="2"/>
  <c r="AG5643" i="2"/>
  <c r="AG5642" i="2"/>
  <c r="AG5641" i="2"/>
  <c r="AG5640" i="2"/>
  <c r="AG5639" i="2"/>
  <c r="AG5638" i="2"/>
  <c r="AG5637" i="2"/>
  <c r="AG5636" i="2"/>
  <c r="AG5635" i="2"/>
  <c r="AG5634" i="2"/>
  <c r="AG5633" i="2"/>
  <c r="AG5632" i="2"/>
  <c r="AG5631" i="2"/>
  <c r="AG5630" i="2"/>
  <c r="AG5629" i="2"/>
  <c r="AG5628" i="2"/>
  <c r="AG5627" i="2"/>
  <c r="AG5626" i="2"/>
  <c r="AG5625" i="2"/>
  <c r="AG5624" i="2"/>
  <c r="AG5623" i="2"/>
  <c r="AG5622" i="2"/>
  <c r="AG5621" i="2"/>
  <c r="AG5620" i="2"/>
  <c r="AG5619" i="2"/>
  <c r="AG5618" i="2"/>
  <c r="AG5617" i="2"/>
  <c r="AG5616" i="2"/>
  <c r="AG5615" i="2"/>
  <c r="AG5614" i="2"/>
  <c r="AG5613" i="2"/>
  <c r="AG5612" i="2"/>
  <c r="AG5611" i="2"/>
  <c r="AG5610" i="2"/>
  <c r="AG5609" i="2"/>
  <c r="AG5608" i="2"/>
  <c r="AG5607" i="2"/>
  <c r="AG5606" i="2"/>
  <c r="AG5605" i="2"/>
  <c r="AG5604" i="2"/>
  <c r="AG5603" i="2"/>
  <c r="AG5602" i="2"/>
  <c r="AG5601" i="2"/>
  <c r="AG5600" i="2"/>
  <c r="AG5599" i="2"/>
  <c r="AG5598" i="2"/>
  <c r="AG5597" i="2"/>
  <c r="AG5596" i="2"/>
  <c r="AG5595" i="2"/>
  <c r="AG5594" i="2"/>
  <c r="AG5593" i="2"/>
  <c r="AG5592" i="2"/>
  <c r="AG5591" i="2"/>
  <c r="AG5590" i="2"/>
  <c r="AG5589" i="2"/>
  <c r="AG5588" i="2"/>
  <c r="AG5587" i="2"/>
  <c r="AG5586" i="2"/>
  <c r="AG5585" i="2"/>
  <c r="AG5584" i="2"/>
  <c r="AG5583" i="2"/>
  <c r="AG5582" i="2"/>
  <c r="AG5581" i="2"/>
  <c r="AG5580" i="2"/>
  <c r="AG5579" i="2"/>
  <c r="AG5578" i="2"/>
  <c r="AG5577" i="2"/>
  <c r="AG5576" i="2"/>
  <c r="AG5575" i="2"/>
  <c r="AG5574" i="2"/>
  <c r="AG5573" i="2"/>
  <c r="AG5572" i="2"/>
  <c r="AG5571" i="2"/>
  <c r="AG5570" i="2"/>
  <c r="AG5569" i="2"/>
  <c r="AG5568" i="2"/>
  <c r="AG5567" i="2"/>
  <c r="AG5566" i="2"/>
  <c r="AG5565" i="2"/>
  <c r="AG5564" i="2"/>
  <c r="AG5563" i="2"/>
  <c r="AG5562" i="2"/>
  <c r="AG5561" i="2"/>
  <c r="AG5560" i="2"/>
  <c r="AG5559" i="2"/>
  <c r="AG5558" i="2"/>
  <c r="AG5557" i="2"/>
  <c r="AG5556" i="2"/>
  <c r="AG5555" i="2"/>
  <c r="AG5554" i="2"/>
  <c r="AG5553" i="2"/>
  <c r="AG5552" i="2"/>
  <c r="AG5551" i="2"/>
  <c r="AG5550" i="2"/>
  <c r="AG5549" i="2"/>
  <c r="AG5548" i="2"/>
  <c r="AG5547" i="2"/>
  <c r="AG5546" i="2"/>
  <c r="AG5545" i="2"/>
  <c r="AG5544" i="2"/>
  <c r="AG5543" i="2"/>
  <c r="AG5542" i="2"/>
  <c r="AG5541" i="2"/>
  <c r="AG5540" i="2"/>
  <c r="AG5539" i="2"/>
  <c r="AG5538" i="2"/>
  <c r="AG5537" i="2"/>
  <c r="AG5536" i="2"/>
  <c r="AG5535" i="2"/>
  <c r="AG5534" i="2"/>
  <c r="AG5533" i="2"/>
  <c r="AG5532" i="2"/>
  <c r="AG5531" i="2"/>
  <c r="AG5530" i="2"/>
  <c r="AG5529" i="2"/>
  <c r="AG5528" i="2"/>
  <c r="AG5527" i="2"/>
  <c r="AG5526" i="2"/>
  <c r="AG5525" i="2"/>
  <c r="AG5524" i="2"/>
  <c r="AG5523" i="2"/>
  <c r="AG5522" i="2"/>
  <c r="AG5521" i="2"/>
  <c r="AG5520" i="2"/>
  <c r="AG5519" i="2"/>
  <c r="AG5518" i="2"/>
  <c r="AG5517" i="2"/>
  <c r="AG5516" i="2"/>
  <c r="AG5515" i="2"/>
  <c r="AG5514" i="2"/>
  <c r="AG5513" i="2"/>
  <c r="AG5512" i="2"/>
  <c r="AG5511" i="2"/>
  <c r="AG5510" i="2"/>
  <c r="AG5509" i="2"/>
  <c r="AG5508" i="2"/>
  <c r="AG5507" i="2"/>
  <c r="AG5506" i="2"/>
  <c r="AG5505" i="2"/>
  <c r="AG5504" i="2"/>
  <c r="AG5503" i="2"/>
  <c r="AG5502" i="2"/>
  <c r="AG5501" i="2"/>
  <c r="AG5500" i="2"/>
  <c r="AG5499" i="2"/>
  <c r="AG5498" i="2"/>
  <c r="AG5497" i="2"/>
  <c r="AG5496" i="2"/>
  <c r="AG5495" i="2"/>
  <c r="AG5494" i="2"/>
  <c r="AG5493" i="2"/>
  <c r="AG5492" i="2"/>
  <c r="AG5491" i="2"/>
  <c r="AG5490" i="2"/>
  <c r="AG5489" i="2"/>
  <c r="AG5488" i="2"/>
  <c r="AG5487" i="2"/>
  <c r="AG5486" i="2"/>
  <c r="AG5485" i="2"/>
  <c r="AG5484" i="2"/>
  <c r="AG5483" i="2"/>
  <c r="AG5482" i="2"/>
  <c r="AG5481" i="2"/>
  <c r="AG5480" i="2"/>
  <c r="AG5479" i="2"/>
  <c r="AG5478" i="2"/>
  <c r="AG5477" i="2"/>
  <c r="AG5476" i="2"/>
  <c r="AG5475" i="2"/>
  <c r="AG5474" i="2"/>
  <c r="AG5473" i="2"/>
  <c r="AG5472" i="2"/>
  <c r="AG5471" i="2"/>
  <c r="AG5470" i="2"/>
  <c r="AG5469" i="2"/>
  <c r="AG5468" i="2"/>
  <c r="AG5467" i="2"/>
  <c r="AG5466" i="2"/>
  <c r="AG5465" i="2"/>
  <c r="AG5464" i="2"/>
  <c r="AG5463" i="2"/>
  <c r="AG5462" i="2"/>
  <c r="AG5461" i="2"/>
  <c r="AG5460" i="2"/>
  <c r="AG5459" i="2"/>
  <c r="AG5458" i="2"/>
  <c r="AG5457" i="2"/>
  <c r="AG5456" i="2"/>
  <c r="AG5455" i="2"/>
  <c r="AG5454" i="2"/>
  <c r="AG5453" i="2"/>
  <c r="AG5452" i="2"/>
  <c r="AG5451" i="2"/>
  <c r="AG5450" i="2"/>
  <c r="AG5449" i="2"/>
  <c r="AG5448" i="2"/>
  <c r="AG5447" i="2"/>
  <c r="AG5446" i="2"/>
  <c r="AG5445" i="2"/>
  <c r="AG5444" i="2"/>
  <c r="AG5443" i="2"/>
  <c r="AG5442" i="2"/>
  <c r="AG5441" i="2"/>
  <c r="AG5440" i="2"/>
  <c r="AG5439" i="2"/>
  <c r="AG5438" i="2"/>
  <c r="AG5437" i="2"/>
  <c r="AG5436" i="2"/>
  <c r="AG5435" i="2"/>
  <c r="AG5434" i="2"/>
  <c r="AG5433" i="2"/>
  <c r="AG5432" i="2"/>
  <c r="AG5431" i="2"/>
  <c r="AG5430" i="2"/>
  <c r="AG5429" i="2"/>
  <c r="AG5428" i="2"/>
  <c r="AG5427" i="2"/>
  <c r="AG5426" i="2"/>
  <c r="AG5425" i="2"/>
  <c r="AG5424" i="2"/>
  <c r="AG5423" i="2"/>
  <c r="AG5422" i="2"/>
  <c r="AG5421" i="2"/>
  <c r="AG5420" i="2"/>
  <c r="AG5419" i="2"/>
  <c r="AG5418" i="2"/>
  <c r="AG5417" i="2"/>
  <c r="AG5416" i="2"/>
  <c r="AG5415" i="2"/>
  <c r="AG5414" i="2"/>
  <c r="AG5413" i="2"/>
  <c r="AG5412" i="2"/>
  <c r="AG5411" i="2"/>
  <c r="AG5410" i="2"/>
  <c r="AG5409" i="2"/>
  <c r="AG5408" i="2"/>
  <c r="AG5407" i="2"/>
  <c r="AG5406" i="2"/>
  <c r="AG5405" i="2"/>
  <c r="AG5404" i="2"/>
  <c r="AG5403" i="2"/>
  <c r="AG5402" i="2"/>
  <c r="AG5401" i="2"/>
  <c r="AG5400" i="2"/>
  <c r="AG5399" i="2"/>
  <c r="AG5398" i="2"/>
  <c r="AG5397" i="2"/>
  <c r="AG5396" i="2"/>
  <c r="AG5395" i="2"/>
  <c r="AG5394" i="2"/>
  <c r="AG5393" i="2"/>
  <c r="AG5392" i="2"/>
  <c r="AG5391" i="2"/>
  <c r="AG5390" i="2"/>
  <c r="AG5389" i="2"/>
  <c r="AG5388" i="2"/>
  <c r="AG5387" i="2"/>
  <c r="AG5386" i="2"/>
  <c r="AG5385" i="2"/>
  <c r="AG5384" i="2"/>
  <c r="AG5383" i="2"/>
  <c r="AG5382" i="2"/>
  <c r="AG5381" i="2"/>
  <c r="AG5380" i="2"/>
  <c r="AG5379" i="2"/>
  <c r="AG5378" i="2"/>
  <c r="AG5377" i="2"/>
  <c r="AG5376" i="2"/>
  <c r="AG5375" i="2"/>
  <c r="AG5374" i="2"/>
  <c r="AG5373" i="2"/>
  <c r="AG5372" i="2"/>
  <c r="AG5371" i="2"/>
  <c r="AG5370" i="2"/>
  <c r="AG5369" i="2"/>
  <c r="AG5368" i="2"/>
  <c r="AG5367" i="2"/>
  <c r="AG5366" i="2"/>
  <c r="AG5365" i="2"/>
  <c r="AG5364" i="2"/>
  <c r="AG5363" i="2"/>
  <c r="AG5362" i="2"/>
  <c r="AG5361" i="2"/>
  <c r="AG5360" i="2"/>
  <c r="AG5359" i="2"/>
  <c r="AG5358" i="2"/>
  <c r="AG5357" i="2"/>
  <c r="AG5356" i="2"/>
  <c r="AG5355" i="2"/>
  <c r="AG5354" i="2"/>
  <c r="AG5353" i="2"/>
  <c r="AG5352" i="2"/>
  <c r="AG5351" i="2"/>
  <c r="AG5350" i="2"/>
  <c r="AG5349" i="2"/>
  <c r="AG5348" i="2"/>
  <c r="AG5347" i="2"/>
  <c r="AG5346" i="2"/>
  <c r="AG5345" i="2"/>
  <c r="AG5344" i="2"/>
  <c r="AG5343" i="2"/>
  <c r="AG5342" i="2"/>
  <c r="AG5341" i="2"/>
  <c r="AG5340" i="2"/>
  <c r="AG5339" i="2"/>
  <c r="AG5338" i="2"/>
  <c r="AG5337" i="2"/>
  <c r="AG5336" i="2"/>
  <c r="AG5335" i="2"/>
  <c r="AG5334" i="2"/>
  <c r="AG5333" i="2"/>
  <c r="AG5332" i="2"/>
  <c r="AG5331" i="2"/>
  <c r="AG5330" i="2"/>
  <c r="AG5329" i="2"/>
  <c r="AG5328" i="2"/>
  <c r="AG5327" i="2"/>
  <c r="AG5326" i="2"/>
  <c r="AG5325" i="2"/>
  <c r="AG5324" i="2"/>
  <c r="AG5323" i="2"/>
  <c r="AG5322" i="2"/>
  <c r="AG5321" i="2"/>
  <c r="AG5320" i="2"/>
  <c r="AG5319" i="2"/>
  <c r="AG5318" i="2"/>
  <c r="AG5317" i="2"/>
  <c r="AG5316" i="2"/>
  <c r="AG5315" i="2"/>
  <c r="AG5314" i="2"/>
  <c r="AG5313" i="2"/>
  <c r="AG5312" i="2"/>
  <c r="AG5311" i="2"/>
  <c r="AG5310" i="2"/>
  <c r="AG5309" i="2"/>
  <c r="AG5308" i="2"/>
  <c r="AG5307" i="2"/>
  <c r="AG5306" i="2"/>
  <c r="AG5305" i="2"/>
  <c r="AG5304" i="2"/>
  <c r="AG5303" i="2"/>
  <c r="AG5302" i="2"/>
  <c r="AG5301" i="2"/>
  <c r="AG5300" i="2"/>
  <c r="AG5299" i="2"/>
  <c r="AG5298" i="2"/>
  <c r="AG5297" i="2"/>
  <c r="AG5296" i="2"/>
  <c r="AG5295" i="2"/>
  <c r="AG5294" i="2"/>
  <c r="AG5293" i="2"/>
  <c r="AG5292" i="2"/>
  <c r="AG5291" i="2"/>
  <c r="AG5290" i="2"/>
  <c r="AG5289" i="2"/>
  <c r="AG5288" i="2"/>
  <c r="AG5287" i="2"/>
  <c r="AG5286" i="2"/>
  <c r="AG5285" i="2"/>
  <c r="AG5284" i="2"/>
  <c r="AG5283" i="2"/>
  <c r="AG5282" i="2"/>
  <c r="AG5281" i="2"/>
  <c r="AG5280" i="2"/>
  <c r="AG5279" i="2"/>
  <c r="AG5278" i="2"/>
  <c r="AG5277" i="2"/>
  <c r="AG5276" i="2"/>
  <c r="AG5275" i="2"/>
  <c r="AG5274" i="2"/>
  <c r="AG5273" i="2"/>
  <c r="AG5272" i="2"/>
  <c r="AG5271" i="2"/>
  <c r="AG5270" i="2"/>
  <c r="AG5269" i="2"/>
  <c r="AG5268" i="2"/>
  <c r="AG5267" i="2"/>
  <c r="AG5266" i="2"/>
  <c r="AG5265" i="2"/>
  <c r="AG5264" i="2"/>
  <c r="AG5263" i="2"/>
  <c r="AG5262" i="2"/>
  <c r="AG5261" i="2"/>
  <c r="AG5260" i="2"/>
  <c r="AG5259" i="2"/>
  <c r="AG5258" i="2"/>
  <c r="AG5257" i="2"/>
  <c r="AG5256" i="2"/>
  <c r="AG5255" i="2"/>
  <c r="AG5254" i="2"/>
  <c r="AG5253" i="2"/>
  <c r="AG5252" i="2"/>
  <c r="AG5251" i="2"/>
  <c r="AG5250" i="2"/>
  <c r="AG5249" i="2"/>
  <c r="AG5248" i="2"/>
  <c r="AG5247" i="2"/>
  <c r="AG5246" i="2"/>
  <c r="AG5245" i="2"/>
  <c r="AG5244" i="2"/>
  <c r="AG5243" i="2"/>
  <c r="AG5242" i="2"/>
  <c r="AG5241" i="2"/>
  <c r="AG5240" i="2"/>
  <c r="AG5239" i="2"/>
  <c r="AG5238" i="2"/>
  <c r="AG5237" i="2"/>
  <c r="AG5236" i="2"/>
  <c r="AG5235" i="2"/>
  <c r="AG5234" i="2"/>
  <c r="AG5233" i="2"/>
  <c r="AG5232" i="2"/>
  <c r="AG5231" i="2"/>
  <c r="AG5230" i="2"/>
  <c r="AG5229" i="2"/>
  <c r="AG5228" i="2"/>
  <c r="AG5227" i="2"/>
  <c r="AG5226" i="2"/>
  <c r="AG5225" i="2"/>
  <c r="AG5224" i="2"/>
  <c r="AG5223" i="2"/>
  <c r="AG5222" i="2"/>
  <c r="AG5221" i="2"/>
  <c r="AG5220" i="2"/>
  <c r="AG5219" i="2"/>
  <c r="AG5218" i="2"/>
  <c r="AG5217" i="2"/>
  <c r="AG5216" i="2"/>
  <c r="AG5215" i="2"/>
  <c r="AG5214" i="2"/>
  <c r="AG5213" i="2"/>
  <c r="AG5212" i="2"/>
  <c r="AG5211" i="2"/>
  <c r="AG5210" i="2"/>
  <c r="AG5209" i="2"/>
  <c r="AG5208" i="2"/>
  <c r="AG5207" i="2"/>
  <c r="AG5206" i="2"/>
  <c r="AG5205" i="2"/>
  <c r="AG5204" i="2"/>
  <c r="AG5203" i="2"/>
  <c r="AG5202" i="2"/>
  <c r="AG5201" i="2"/>
  <c r="AG5200" i="2"/>
  <c r="AG5199" i="2"/>
  <c r="AG5198" i="2"/>
  <c r="AG5197" i="2"/>
  <c r="AG5196" i="2"/>
  <c r="AG5195" i="2"/>
  <c r="AG5194" i="2"/>
  <c r="AG5193" i="2"/>
  <c r="AG5192" i="2"/>
  <c r="AG5191" i="2"/>
  <c r="AG5190" i="2"/>
  <c r="AG5189" i="2"/>
  <c r="AG5188" i="2"/>
  <c r="AG5187" i="2"/>
  <c r="AG5186" i="2"/>
  <c r="AG5185" i="2"/>
  <c r="AG5184" i="2"/>
  <c r="AG5183" i="2"/>
  <c r="AG5182" i="2"/>
  <c r="AG5181" i="2"/>
  <c r="AG5180" i="2"/>
  <c r="AG5179" i="2"/>
  <c r="AG5178" i="2"/>
  <c r="AG5177" i="2"/>
  <c r="AG5176" i="2"/>
  <c r="AG5175" i="2"/>
  <c r="AG5174" i="2"/>
  <c r="AG5173" i="2"/>
  <c r="AG5172" i="2"/>
  <c r="AG5171" i="2"/>
  <c r="AG5170" i="2"/>
  <c r="AG5169" i="2"/>
  <c r="AG5168" i="2"/>
  <c r="AG5167" i="2"/>
  <c r="AG5166" i="2"/>
  <c r="AG5165" i="2"/>
  <c r="AG5164" i="2"/>
  <c r="AG5163" i="2"/>
  <c r="AG5162" i="2"/>
  <c r="AG5161" i="2"/>
  <c r="AG5160" i="2"/>
  <c r="AG5159" i="2"/>
  <c r="AG5158" i="2"/>
  <c r="AG5157" i="2"/>
  <c r="AG5156" i="2"/>
  <c r="AG5155" i="2"/>
  <c r="AG5154" i="2"/>
  <c r="AG5153" i="2"/>
  <c r="AG5152" i="2"/>
  <c r="AG5151" i="2"/>
  <c r="AG5150" i="2"/>
  <c r="AG5149" i="2"/>
  <c r="AG5148" i="2"/>
  <c r="AG5147" i="2"/>
  <c r="AG5146" i="2"/>
  <c r="AG5145" i="2"/>
  <c r="AG5144" i="2"/>
  <c r="AG5143" i="2"/>
  <c r="AG5142" i="2"/>
  <c r="AG5141" i="2"/>
  <c r="AG5140" i="2"/>
  <c r="AG5139" i="2"/>
  <c r="AG5138" i="2"/>
  <c r="AG5137" i="2"/>
  <c r="AG5136" i="2"/>
  <c r="AG5135" i="2"/>
  <c r="AG5134" i="2"/>
  <c r="AG5133" i="2"/>
  <c r="AG5132" i="2"/>
  <c r="AG5131" i="2"/>
  <c r="AG5130" i="2"/>
  <c r="AG5129" i="2"/>
  <c r="AG5128" i="2"/>
  <c r="AG5127" i="2"/>
  <c r="AG5126" i="2"/>
  <c r="AG5125" i="2"/>
  <c r="AG5124" i="2"/>
  <c r="AG5123" i="2"/>
  <c r="AG5122" i="2"/>
  <c r="AG5121" i="2"/>
  <c r="AG5120" i="2"/>
  <c r="AG5119" i="2"/>
  <c r="AG5118" i="2"/>
  <c r="AG5117" i="2"/>
  <c r="AG5116" i="2"/>
  <c r="AG5115" i="2"/>
  <c r="AG5114" i="2"/>
  <c r="AG5113" i="2"/>
  <c r="AG5112" i="2"/>
  <c r="AG5111" i="2"/>
  <c r="AG5110" i="2"/>
  <c r="AG5109" i="2"/>
  <c r="AG5108" i="2"/>
  <c r="AG5107" i="2"/>
  <c r="AG5106" i="2"/>
  <c r="AG5105" i="2"/>
  <c r="AG5104" i="2"/>
  <c r="AG5103" i="2"/>
  <c r="AG5102" i="2"/>
  <c r="AG5101" i="2"/>
  <c r="AG5100" i="2"/>
  <c r="AG5099" i="2"/>
  <c r="AG5098" i="2"/>
  <c r="AG5097" i="2"/>
  <c r="AG5096" i="2"/>
  <c r="AG5095" i="2"/>
  <c r="AG5094" i="2"/>
  <c r="AG5093" i="2"/>
  <c r="AG5092" i="2"/>
  <c r="AG5091" i="2"/>
  <c r="AG5090" i="2"/>
  <c r="AG5089" i="2"/>
  <c r="AG5088" i="2"/>
  <c r="AG5087" i="2"/>
  <c r="AG5086" i="2"/>
  <c r="AG5085" i="2"/>
  <c r="AG5084" i="2"/>
  <c r="AG5083" i="2"/>
  <c r="AG5082" i="2"/>
  <c r="AG5081" i="2"/>
  <c r="AG5080" i="2"/>
  <c r="AG5079" i="2"/>
  <c r="AG5078" i="2"/>
  <c r="AG5077" i="2"/>
  <c r="AG5076" i="2"/>
  <c r="AG5075" i="2"/>
  <c r="AG5074" i="2"/>
  <c r="AG5073" i="2"/>
  <c r="AG5072" i="2"/>
  <c r="AG5071" i="2"/>
  <c r="AG5070" i="2"/>
  <c r="AG5069" i="2"/>
  <c r="AG5068" i="2"/>
  <c r="AG5067" i="2"/>
  <c r="AG5066" i="2"/>
  <c r="AG5065" i="2"/>
  <c r="AG5064" i="2"/>
  <c r="AG5063" i="2"/>
  <c r="AG5062" i="2"/>
  <c r="AG5061" i="2"/>
  <c r="AG5060" i="2"/>
  <c r="AG5059" i="2"/>
  <c r="AG5058" i="2"/>
  <c r="AG5057" i="2"/>
  <c r="AG5056" i="2"/>
  <c r="AG5055" i="2"/>
  <c r="AG5054" i="2"/>
  <c r="AG5053" i="2"/>
  <c r="AG5052" i="2"/>
  <c r="AG5051" i="2"/>
  <c r="AG5050" i="2"/>
  <c r="AG5049" i="2"/>
  <c r="AG5048" i="2"/>
  <c r="AG5047" i="2"/>
  <c r="AG5046" i="2"/>
  <c r="AG5045" i="2"/>
  <c r="AG5044" i="2"/>
  <c r="AG5043" i="2"/>
  <c r="AG5042" i="2"/>
  <c r="AG5041" i="2"/>
  <c r="AG5040" i="2"/>
  <c r="AG5039" i="2"/>
  <c r="AG5038" i="2"/>
  <c r="AG5037" i="2"/>
  <c r="AG5036" i="2"/>
  <c r="AG5035" i="2"/>
  <c r="AG5034" i="2"/>
  <c r="AG5033" i="2"/>
  <c r="AG5032" i="2"/>
  <c r="AG5031" i="2"/>
  <c r="AG5030" i="2"/>
  <c r="AG5029" i="2"/>
  <c r="AG5028" i="2"/>
  <c r="AG5027" i="2"/>
  <c r="AG5026" i="2"/>
  <c r="AG5025" i="2"/>
  <c r="AG5024" i="2"/>
  <c r="AG5023" i="2"/>
  <c r="AG5022" i="2"/>
  <c r="AG5021" i="2"/>
  <c r="AG5020" i="2"/>
  <c r="AG5019" i="2"/>
  <c r="AG5018" i="2"/>
  <c r="AG5017" i="2"/>
  <c r="AG5016" i="2"/>
  <c r="AG5015" i="2"/>
  <c r="AG5014" i="2"/>
  <c r="AG5013" i="2"/>
  <c r="AG5012" i="2"/>
  <c r="AG5011" i="2"/>
  <c r="AG5010" i="2"/>
  <c r="AG5009" i="2"/>
  <c r="AG5008" i="2"/>
  <c r="AG5007" i="2"/>
  <c r="AG5006" i="2"/>
  <c r="AG5005" i="2"/>
  <c r="AG5004" i="2"/>
  <c r="AG5003" i="2"/>
  <c r="AG5002" i="2"/>
  <c r="AG5001" i="2"/>
  <c r="AG5000" i="2"/>
  <c r="AG4999" i="2"/>
  <c r="AG4998" i="2"/>
  <c r="AG4997" i="2"/>
  <c r="AG4996" i="2"/>
  <c r="AG4995" i="2"/>
  <c r="AG4994" i="2"/>
  <c r="AG4993" i="2"/>
  <c r="AG4992" i="2"/>
  <c r="AG4991" i="2"/>
  <c r="AG4990" i="2"/>
  <c r="AG4989" i="2"/>
  <c r="AG4988" i="2"/>
  <c r="AG4987" i="2"/>
  <c r="AG4986" i="2"/>
  <c r="AG4985" i="2"/>
  <c r="AG4984" i="2"/>
  <c r="AG4983" i="2"/>
  <c r="AG4982" i="2"/>
  <c r="AG4981" i="2"/>
  <c r="AG4980" i="2"/>
  <c r="AG4979" i="2"/>
  <c r="AG4978" i="2"/>
  <c r="AG4977" i="2"/>
  <c r="AG4976" i="2"/>
  <c r="AG4975" i="2"/>
  <c r="AG4974" i="2"/>
  <c r="AG4973" i="2"/>
  <c r="AG4972" i="2"/>
  <c r="AG4971" i="2"/>
  <c r="AG4970" i="2"/>
  <c r="AG4969" i="2"/>
  <c r="AG4968" i="2"/>
  <c r="AG4967" i="2"/>
  <c r="AG4966" i="2"/>
  <c r="AG4965" i="2"/>
  <c r="AG4964" i="2"/>
  <c r="AG4963" i="2"/>
  <c r="AG4962" i="2"/>
  <c r="AG4961" i="2"/>
  <c r="AG4960" i="2"/>
  <c r="AG4959" i="2"/>
  <c r="AG4958" i="2"/>
  <c r="AG4957" i="2"/>
  <c r="AG4956" i="2"/>
  <c r="AG4955" i="2"/>
  <c r="AG4954" i="2"/>
  <c r="AG4953" i="2"/>
  <c r="AG4952" i="2"/>
  <c r="AG4951" i="2"/>
  <c r="AG4950" i="2"/>
  <c r="AG4949" i="2"/>
  <c r="AG4948" i="2"/>
  <c r="AG4947" i="2"/>
  <c r="AG4946" i="2"/>
  <c r="AG4945" i="2"/>
  <c r="AG4944" i="2"/>
  <c r="AG4943" i="2"/>
  <c r="AG4942" i="2"/>
  <c r="AG4941" i="2"/>
  <c r="AG4940" i="2"/>
  <c r="AG4939" i="2"/>
  <c r="AG4938" i="2"/>
  <c r="AG4937" i="2"/>
  <c r="AG4936" i="2"/>
  <c r="AG4935" i="2"/>
  <c r="AG4934" i="2"/>
  <c r="AG4933" i="2"/>
  <c r="AG4932" i="2"/>
  <c r="AG4931" i="2"/>
  <c r="AG4930" i="2"/>
  <c r="AG4929" i="2"/>
  <c r="AG4928" i="2"/>
  <c r="AG4927" i="2"/>
  <c r="AG4926" i="2"/>
  <c r="AG4925" i="2"/>
  <c r="AG4924" i="2"/>
  <c r="AG4923" i="2"/>
  <c r="AG4922" i="2"/>
  <c r="AG4921" i="2"/>
  <c r="AG4920" i="2"/>
  <c r="AG4919" i="2"/>
  <c r="AG4918" i="2"/>
  <c r="AG4917" i="2"/>
  <c r="AG4916" i="2"/>
  <c r="AG4915" i="2"/>
  <c r="AG4914" i="2"/>
  <c r="AG4913" i="2"/>
  <c r="AG4912" i="2"/>
  <c r="AG4911" i="2"/>
  <c r="AG4910" i="2"/>
  <c r="AG4909" i="2"/>
  <c r="AG4908" i="2"/>
  <c r="AG4907" i="2"/>
  <c r="AG4906" i="2"/>
  <c r="AG4905" i="2"/>
  <c r="AG4904" i="2"/>
  <c r="AG4903" i="2"/>
  <c r="AG4902" i="2"/>
  <c r="AG4901" i="2"/>
  <c r="AG4900" i="2"/>
  <c r="AG4899" i="2"/>
  <c r="AG4898" i="2"/>
  <c r="AG4897" i="2"/>
  <c r="AG4896" i="2"/>
  <c r="AG4895" i="2"/>
  <c r="AG4894" i="2"/>
  <c r="AG4893" i="2"/>
  <c r="AG4892" i="2"/>
  <c r="AG4891" i="2"/>
  <c r="AG4890" i="2"/>
  <c r="AG4889" i="2"/>
  <c r="AG4888" i="2"/>
  <c r="AG4887" i="2"/>
  <c r="AG4886" i="2"/>
  <c r="AG4885" i="2"/>
  <c r="AG4884" i="2"/>
  <c r="AG4883" i="2"/>
  <c r="AG4882" i="2"/>
  <c r="AG4881" i="2"/>
  <c r="AG4880" i="2"/>
  <c r="AG4879" i="2"/>
  <c r="AG4878" i="2"/>
  <c r="AG4877" i="2"/>
  <c r="AG4876" i="2"/>
  <c r="AG4875" i="2"/>
  <c r="AG4874" i="2"/>
  <c r="AG4873" i="2"/>
  <c r="AG4872" i="2"/>
  <c r="AG4871" i="2"/>
  <c r="AG4870" i="2"/>
  <c r="AG4869" i="2"/>
  <c r="AG4868" i="2"/>
  <c r="AG4867" i="2"/>
  <c r="AG4866" i="2"/>
  <c r="AG4865" i="2"/>
  <c r="AG4864" i="2"/>
  <c r="AG4863" i="2"/>
  <c r="AG4862" i="2"/>
  <c r="AG4861" i="2"/>
  <c r="AG4860" i="2"/>
  <c r="AG4859" i="2"/>
  <c r="AG4858" i="2"/>
  <c r="AG4857" i="2"/>
  <c r="AG4856" i="2"/>
  <c r="AG4855" i="2"/>
  <c r="AG4854" i="2"/>
  <c r="AG4853" i="2"/>
  <c r="AG4852" i="2"/>
  <c r="AG4851" i="2"/>
  <c r="AG4850" i="2"/>
  <c r="AG4849" i="2"/>
  <c r="AG4848" i="2"/>
  <c r="AG4847" i="2"/>
  <c r="AG4846" i="2"/>
  <c r="AG4845" i="2"/>
  <c r="AG4844" i="2"/>
  <c r="AG4843" i="2"/>
  <c r="AG4842" i="2"/>
  <c r="AG4841" i="2"/>
  <c r="AG4840" i="2"/>
  <c r="AG4839" i="2"/>
  <c r="AG4838" i="2"/>
  <c r="AG4837" i="2"/>
  <c r="AG4836" i="2"/>
  <c r="AG4835" i="2"/>
  <c r="AG4834" i="2"/>
  <c r="AG4833" i="2"/>
  <c r="AG4832" i="2"/>
  <c r="AG4831" i="2"/>
  <c r="AG4830" i="2"/>
  <c r="AG4829" i="2"/>
  <c r="AG4828" i="2"/>
  <c r="AG4827" i="2"/>
  <c r="AG4826" i="2"/>
  <c r="AG4825" i="2"/>
  <c r="AG4824" i="2"/>
  <c r="AG4823" i="2"/>
  <c r="AG4822" i="2"/>
  <c r="AG4821" i="2"/>
  <c r="AG4820" i="2"/>
  <c r="AG4819" i="2"/>
  <c r="AG4818" i="2"/>
  <c r="AG4817" i="2"/>
  <c r="AG4816" i="2"/>
  <c r="AG4815" i="2"/>
  <c r="AG4814" i="2"/>
  <c r="AG4813" i="2"/>
  <c r="AG4812" i="2"/>
  <c r="AG4811" i="2"/>
  <c r="AG4810" i="2"/>
  <c r="AG4809" i="2"/>
  <c r="AG4808" i="2"/>
  <c r="AG4807" i="2"/>
  <c r="AG4806" i="2"/>
  <c r="AG4805" i="2"/>
  <c r="AG4804" i="2"/>
  <c r="AG4803" i="2"/>
  <c r="AG4802" i="2"/>
  <c r="AG4801" i="2"/>
  <c r="AG4800" i="2"/>
  <c r="AG4799" i="2"/>
  <c r="AG4798" i="2"/>
  <c r="AG4797" i="2"/>
  <c r="AG4796" i="2"/>
  <c r="AG4795" i="2"/>
  <c r="AG4794" i="2"/>
  <c r="AG4793" i="2"/>
  <c r="AG4792" i="2"/>
  <c r="AG4791" i="2"/>
  <c r="AG4790" i="2"/>
  <c r="AG4789" i="2"/>
  <c r="AG4788" i="2"/>
  <c r="AG4787" i="2"/>
  <c r="AG4786" i="2"/>
  <c r="AG4785" i="2"/>
  <c r="AG4784" i="2"/>
  <c r="AG4783" i="2"/>
  <c r="AG4782" i="2"/>
  <c r="AG4781" i="2"/>
  <c r="AG4780" i="2"/>
  <c r="AG4779" i="2"/>
  <c r="AG4778" i="2"/>
  <c r="AG4777" i="2"/>
  <c r="AG4776" i="2"/>
  <c r="AG4775" i="2"/>
  <c r="AG4774" i="2"/>
  <c r="AG4773" i="2"/>
  <c r="AG4772" i="2"/>
  <c r="AG4771" i="2"/>
  <c r="AG4770" i="2"/>
  <c r="AG4769" i="2"/>
  <c r="AG4768" i="2"/>
  <c r="AG4767" i="2"/>
  <c r="AG4766" i="2"/>
  <c r="AG4765" i="2"/>
  <c r="AG4764" i="2"/>
  <c r="AG4763" i="2"/>
  <c r="AG4762" i="2"/>
  <c r="AG4761" i="2"/>
  <c r="AG4760" i="2"/>
  <c r="AG4759" i="2"/>
  <c r="AG4758" i="2"/>
  <c r="AG4757" i="2"/>
  <c r="AG4756" i="2"/>
  <c r="AG4755" i="2"/>
  <c r="AG4754" i="2"/>
  <c r="AG4753" i="2"/>
  <c r="AG4752" i="2"/>
  <c r="AG4751" i="2"/>
  <c r="AG4750" i="2"/>
  <c r="AG4749" i="2"/>
  <c r="AG4748" i="2"/>
  <c r="AG4747" i="2"/>
  <c r="AG4746" i="2"/>
  <c r="AG4745" i="2"/>
  <c r="AG4744" i="2"/>
  <c r="AG4743" i="2"/>
  <c r="AG4742" i="2"/>
  <c r="AG4741" i="2"/>
  <c r="AG4740" i="2"/>
  <c r="AG4739" i="2"/>
  <c r="AG4738" i="2"/>
  <c r="AG4737" i="2"/>
  <c r="AG4736" i="2"/>
  <c r="AG4735" i="2"/>
  <c r="AG4734" i="2"/>
  <c r="AG4733" i="2"/>
  <c r="AG4732" i="2"/>
  <c r="AG4731" i="2"/>
  <c r="AG4730" i="2"/>
  <c r="AG4729" i="2"/>
  <c r="AG4728" i="2"/>
  <c r="AG4727" i="2"/>
  <c r="AG4726" i="2"/>
  <c r="AG4725" i="2"/>
  <c r="AG4724" i="2"/>
  <c r="AG4723" i="2"/>
  <c r="AG4722" i="2"/>
  <c r="AG4721" i="2"/>
  <c r="AG4720" i="2"/>
  <c r="AG4719" i="2"/>
  <c r="AG4718" i="2"/>
  <c r="AG4717" i="2"/>
  <c r="AG4716" i="2"/>
  <c r="AG4715" i="2"/>
  <c r="AG4714" i="2"/>
  <c r="AG4713" i="2"/>
  <c r="AG4712" i="2"/>
  <c r="AG4711" i="2"/>
  <c r="AG4710" i="2"/>
  <c r="AG4709" i="2"/>
  <c r="AG4708" i="2"/>
  <c r="AG4707" i="2"/>
  <c r="AG4706" i="2"/>
  <c r="AG4705" i="2"/>
  <c r="AG4704" i="2"/>
  <c r="AG4703" i="2"/>
  <c r="AG4702" i="2"/>
  <c r="AG4701" i="2"/>
  <c r="AG4700" i="2"/>
  <c r="AG4699" i="2"/>
  <c r="AG4698" i="2"/>
  <c r="AG4697" i="2"/>
  <c r="AG4696" i="2"/>
  <c r="AG4695" i="2"/>
  <c r="AG4694" i="2"/>
  <c r="AG4693" i="2"/>
  <c r="AG4692" i="2"/>
  <c r="AG4691" i="2"/>
  <c r="AG4690" i="2"/>
  <c r="AG4689" i="2"/>
  <c r="AG4688" i="2"/>
  <c r="AG4687" i="2"/>
  <c r="AG4686" i="2"/>
  <c r="AG4685" i="2"/>
  <c r="AG4684" i="2"/>
  <c r="AG4683" i="2"/>
  <c r="AG4682" i="2"/>
  <c r="AG4681" i="2"/>
  <c r="AG4680" i="2"/>
  <c r="AG4679" i="2"/>
  <c r="AG4678" i="2"/>
  <c r="AG4677" i="2"/>
  <c r="AG4676" i="2"/>
  <c r="AG4675" i="2"/>
  <c r="AG4674" i="2"/>
  <c r="AG4673" i="2"/>
  <c r="AG4672" i="2"/>
  <c r="AG4671" i="2"/>
  <c r="AG4670" i="2"/>
  <c r="AG4669" i="2"/>
  <c r="AG4668" i="2"/>
  <c r="AG4667" i="2"/>
  <c r="AG4666" i="2"/>
  <c r="AG4665" i="2"/>
  <c r="AG4664" i="2"/>
  <c r="AG4663" i="2"/>
  <c r="AG4662" i="2"/>
  <c r="AG4661" i="2"/>
  <c r="AG4660" i="2"/>
  <c r="AG4659" i="2"/>
  <c r="AG4658" i="2"/>
  <c r="AG4657" i="2"/>
  <c r="AG4656" i="2"/>
  <c r="AG4655" i="2"/>
  <c r="AG4654" i="2"/>
  <c r="AG4653" i="2"/>
  <c r="AG4652" i="2"/>
  <c r="AG4651" i="2"/>
  <c r="AG4650" i="2"/>
  <c r="AG4649" i="2"/>
  <c r="AG4648" i="2"/>
  <c r="AG4647" i="2"/>
  <c r="AG4646" i="2"/>
  <c r="AG4645" i="2"/>
  <c r="AG4644" i="2"/>
  <c r="AG4643" i="2"/>
  <c r="AG4642" i="2"/>
  <c r="AG4641" i="2"/>
  <c r="AG4640" i="2"/>
  <c r="AG4639" i="2"/>
  <c r="AG4638" i="2"/>
  <c r="AG4637" i="2"/>
  <c r="AG4636" i="2"/>
  <c r="AG4635" i="2"/>
  <c r="AG4634" i="2"/>
  <c r="AG4633" i="2"/>
  <c r="AG4632" i="2"/>
  <c r="AG4631" i="2"/>
  <c r="AG4630" i="2"/>
  <c r="AG4629" i="2"/>
  <c r="AG4628" i="2"/>
  <c r="AG4627" i="2"/>
  <c r="AG4626" i="2"/>
  <c r="AG4625" i="2"/>
  <c r="AG4624" i="2"/>
  <c r="AG4623" i="2"/>
  <c r="AG4622" i="2"/>
  <c r="AG4621" i="2"/>
  <c r="AG4620" i="2"/>
  <c r="AG4619" i="2"/>
  <c r="AG4618" i="2"/>
  <c r="AG4617" i="2"/>
  <c r="AG4616" i="2"/>
  <c r="AG4615" i="2"/>
  <c r="AG4614" i="2"/>
  <c r="AG4613" i="2"/>
  <c r="AG4612" i="2"/>
  <c r="AG4611" i="2"/>
  <c r="AG4610" i="2"/>
  <c r="AG4609" i="2"/>
  <c r="AG4608" i="2"/>
  <c r="AG4607" i="2"/>
  <c r="AG4606" i="2"/>
  <c r="AG4605" i="2"/>
  <c r="AG4604" i="2"/>
  <c r="AG4603" i="2"/>
  <c r="AG4602" i="2"/>
  <c r="AG4601" i="2"/>
  <c r="AG4600" i="2"/>
  <c r="AG4599" i="2"/>
  <c r="AG4598" i="2"/>
  <c r="AG4597" i="2"/>
  <c r="AG4596" i="2"/>
  <c r="AG4595" i="2"/>
  <c r="AG4594" i="2"/>
  <c r="AG4593" i="2"/>
  <c r="AG4592" i="2"/>
  <c r="AG4591" i="2"/>
  <c r="AG4590" i="2"/>
  <c r="AG4589" i="2"/>
  <c r="AG4588" i="2"/>
  <c r="AG4587" i="2"/>
  <c r="AG4586" i="2"/>
  <c r="AG4585" i="2"/>
  <c r="AG4584" i="2"/>
  <c r="AG4583" i="2"/>
  <c r="AG4582" i="2"/>
  <c r="AG4581" i="2"/>
  <c r="AG4580" i="2"/>
  <c r="AG4579" i="2"/>
  <c r="AG4578" i="2"/>
  <c r="AG4577" i="2"/>
  <c r="AG4576" i="2"/>
  <c r="AG4575" i="2"/>
  <c r="AG4574" i="2"/>
  <c r="AG4573" i="2"/>
  <c r="AG4572" i="2"/>
  <c r="AG4571" i="2"/>
  <c r="AG4570" i="2"/>
  <c r="AG4569" i="2"/>
  <c r="AG4568" i="2"/>
  <c r="AG4567" i="2"/>
  <c r="AG4566" i="2"/>
  <c r="AG4565" i="2"/>
  <c r="AG4564" i="2"/>
  <c r="AG4563" i="2"/>
  <c r="AG4562" i="2"/>
  <c r="AG4561" i="2"/>
  <c r="AG4560" i="2"/>
  <c r="AG4559" i="2"/>
  <c r="AG4558" i="2"/>
  <c r="AG4557" i="2"/>
  <c r="AG4556" i="2"/>
  <c r="AG4555" i="2"/>
  <c r="AG4554" i="2"/>
  <c r="AG4553" i="2"/>
  <c r="AG4552" i="2"/>
  <c r="AG4551" i="2"/>
  <c r="AG4550" i="2"/>
  <c r="AG4549" i="2"/>
  <c r="AG4548" i="2"/>
  <c r="AG4547" i="2"/>
  <c r="AG4546" i="2"/>
  <c r="AG4545" i="2"/>
  <c r="AG4544" i="2"/>
  <c r="AG4543" i="2"/>
  <c r="AG4542" i="2"/>
  <c r="AG4541" i="2"/>
  <c r="AG4540" i="2"/>
  <c r="AG4539" i="2"/>
  <c r="AG4538" i="2"/>
  <c r="AG4537" i="2"/>
  <c r="AG4536" i="2"/>
  <c r="AG4535" i="2"/>
  <c r="AG4534" i="2"/>
  <c r="AG4533" i="2"/>
  <c r="AG4532" i="2"/>
  <c r="AG4531" i="2"/>
  <c r="AG4530" i="2"/>
  <c r="AG4529" i="2"/>
  <c r="AG4528" i="2"/>
  <c r="AG4527" i="2"/>
  <c r="AG4526" i="2"/>
  <c r="AG4525" i="2"/>
  <c r="AG4524" i="2"/>
  <c r="AG4523" i="2"/>
  <c r="AG4522" i="2"/>
  <c r="AG4521" i="2"/>
  <c r="AG4520" i="2"/>
  <c r="AG4519" i="2"/>
  <c r="AG4518" i="2"/>
  <c r="AG4517" i="2"/>
  <c r="AG4516" i="2"/>
  <c r="AG4515" i="2"/>
  <c r="AG4514" i="2"/>
  <c r="AG4513" i="2"/>
  <c r="AG4512" i="2"/>
  <c r="AG4511" i="2"/>
  <c r="AG4510" i="2"/>
  <c r="AG4509" i="2"/>
  <c r="AG4508" i="2"/>
  <c r="AG4507" i="2"/>
  <c r="AG4506" i="2"/>
  <c r="AG4505" i="2"/>
  <c r="AG4504" i="2"/>
  <c r="AG4503" i="2"/>
  <c r="AG4502" i="2"/>
  <c r="AG4501" i="2"/>
  <c r="AG4500" i="2"/>
  <c r="AG4499" i="2"/>
  <c r="AG4498" i="2"/>
  <c r="AG4497" i="2"/>
  <c r="AG4496" i="2"/>
  <c r="AG4495" i="2"/>
  <c r="AG4494" i="2"/>
  <c r="AG4493" i="2"/>
  <c r="AG4492" i="2"/>
  <c r="AG4491" i="2"/>
  <c r="AG4490" i="2"/>
  <c r="AG4489" i="2"/>
  <c r="AG4488" i="2"/>
  <c r="AG4487" i="2"/>
  <c r="AG4486" i="2"/>
  <c r="AG4485" i="2"/>
  <c r="AG4484" i="2"/>
  <c r="AG4483" i="2"/>
  <c r="AG4482" i="2"/>
  <c r="AG4481" i="2"/>
  <c r="AG4480" i="2"/>
  <c r="AG4479" i="2"/>
  <c r="AG4478" i="2"/>
  <c r="AG4477" i="2"/>
  <c r="AG4476" i="2"/>
  <c r="AG4475" i="2"/>
  <c r="AG4474" i="2"/>
  <c r="AG4473" i="2"/>
  <c r="AG4472" i="2"/>
  <c r="AG4471" i="2"/>
  <c r="AG4470" i="2"/>
  <c r="AG4469" i="2"/>
  <c r="AG4468" i="2"/>
  <c r="AG4467" i="2"/>
  <c r="AG4466" i="2"/>
  <c r="AG4465" i="2"/>
  <c r="AG4464" i="2"/>
  <c r="AG4463" i="2"/>
  <c r="AG4462" i="2"/>
  <c r="AG4461" i="2"/>
  <c r="AG4460" i="2"/>
  <c r="AG4459" i="2"/>
  <c r="AG4458" i="2"/>
  <c r="AG4457" i="2"/>
  <c r="AG4456" i="2"/>
  <c r="AG4455" i="2"/>
  <c r="AG4454" i="2"/>
  <c r="AG4453" i="2"/>
  <c r="AG4452" i="2"/>
  <c r="AG4451" i="2"/>
  <c r="AG4450" i="2"/>
  <c r="AG4449" i="2"/>
  <c r="AG4448" i="2"/>
  <c r="AG4447" i="2"/>
  <c r="AG4446" i="2"/>
  <c r="AG4445" i="2"/>
  <c r="AG4444" i="2"/>
  <c r="AG4443" i="2"/>
  <c r="AG4442" i="2"/>
  <c r="AG4441" i="2"/>
  <c r="AG4440" i="2"/>
  <c r="AG4439" i="2"/>
  <c r="AG4438" i="2"/>
  <c r="AG4437" i="2"/>
  <c r="AG4436" i="2"/>
  <c r="AG4435" i="2"/>
  <c r="AG4434" i="2"/>
  <c r="AG4433" i="2"/>
  <c r="AG4432" i="2"/>
  <c r="AG4431" i="2"/>
  <c r="AG4430" i="2"/>
  <c r="AG4429" i="2"/>
  <c r="AG4428" i="2"/>
  <c r="AG4427" i="2"/>
  <c r="AG4426" i="2"/>
  <c r="AG4425" i="2"/>
  <c r="AG4424" i="2"/>
  <c r="AG4423" i="2"/>
  <c r="AG4422" i="2"/>
  <c r="AG4421" i="2"/>
  <c r="AG4420" i="2"/>
  <c r="AG4419" i="2"/>
  <c r="AG4418" i="2"/>
  <c r="AG4417" i="2"/>
  <c r="AG4416" i="2"/>
  <c r="AG4415" i="2"/>
  <c r="AG4414" i="2"/>
  <c r="AG4413" i="2"/>
  <c r="AG4412" i="2"/>
  <c r="AG4411" i="2"/>
  <c r="AG4410" i="2"/>
  <c r="AG4409" i="2"/>
  <c r="AG4408" i="2"/>
  <c r="AG4407" i="2"/>
  <c r="AG4406" i="2"/>
  <c r="AG4405" i="2"/>
  <c r="AG4404" i="2"/>
  <c r="AG4403" i="2"/>
  <c r="AG4402" i="2"/>
  <c r="AG4401" i="2"/>
  <c r="AG4400" i="2"/>
  <c r="AG4399" i="2"/>
  <c r="AG4398" i="2"/>
  <c r="AG4397" i="2"/>
  <c r="AG4396" i="2"/>
  <c r="AG4395" i="2"/>
  <c r="AG4394" i="2"/>
  <c r="AG4393" i="2"/>
  <c r="AG4392" i="2"/>
  <c r="AG4391" i="2"/>
  <c r="AG4390" i="2"/>
  <c r="AG4389" i="2"/>
  <c r="AG4388" i="2"/>
  <c r="AG4387" i="2"/>
  <c r="AG4386" i="2"/>
  <c r="AG4385" i="2"/>
  <c r="AG4384" i="2"/>
  <c r="AG4383" i="2"/>
  <c r="AG4382" i="2"/>
  <c r="AG4381" i="2"/>
  <c r="AG4380" i="2"/>
  <c r="AG4379" i="2"/>
  <c r="AG4378" i="2"/>
  <c r="AG4377" i="2"/>
  <c r="AG4376" i="2"/>
  <c r="AG4375" i="2"/>
  <c r="AG4374" i="2"/>
  <c r="AG4373" i="2"/>
  <c r="AG4372" i="2"/>
  <c r="AG4371" i="2"/>
  <c r="AG4370" i="2"/>
  <c r="AG4369" i="2"/>
  <c r="AG4368" i="2"/>
  <c r="AG4367" i="2"/>
  <c r="AG4366" i="2"/>
  <c r="AG4365" i="2"/>
  <c r="AG4364" i="2"/>
  <c r="AG4363" i="2"/>
  <c r="AG4362" i="2"/>
  <c r="AG4361" i="2"/>
  <c r="AG4360" i="2"/>
  <c r="AG4359" i="2"/>
  <c r="AG4358" i="2"/>
  <c r="AG4357" i="2"/>
  <c r="AG4356" i="2"/>
  <c r="AG4355" i="2"/>
  <c r="AG4354" i="2"/>
  <c r="AG4353" i="2"/>
  <c r="AG4352" i="2"/>
  <c r="AG4351" i="2"/>
  <c r="AG4350" i="2"/>
  <c r="AG4349" i="2"/>
  <c r="AG4348" i="2"/>
  <c r="AG4347" i="2"/>
  <c r="AG4346" i="2"/>
  <c r="AG4345" i="2"/>
  <c r="AG4344" i="2"/>
  <c r="AG4343" i="2"/>
  <c r="AG4342" i="2"/>
  <c r="AG4341" i="2"/>
  <c r="AG4340" i="2"/>
  <c r="AG4339" i="2"/>
  <c r="AG4338" i="2"/>
  <c r="AG4337" i="2"/>
  <c r="AG4336" i="2"/>
  <c r="AG4335" i="2"/>
  <c r="AG4334" i="2"/>
  <c r="AG4333" i="2"/>
  <c r="AG4332" i="2"/>
  <c r="AG4331" i="2"/>
  <c r="AG4330" i="2"/>
  <c r="AG4329" i="2"/>
  <c r="AG4328" i="2"/>
  <c r="AG4327" i="2"/>
  <c r="AG4326" i="2"/>
  <c r="AG4325" i="2"/>
  <c r="AG4324" i="2"/>
  <c r="AG4323" i="2"/>
  <c r="AG4322" i="2"/>
  <c r="AG4321" i="2"/>
  <c r="AG4320" i="2"/>
  <c r="AG4319" i="2"/>
  <c r="AG4318" i="2"/>
  <c r="AG4317" i="2"/>
  <c r="AG4316" i="2"/>
  <c r="AG4315" i="2"/>
  <c r="AG4314" i="2"/>
  <c r="AG4313" i="2"/>
  <c r="AG4312" i="2"/>
  <c r="AG4311" i="2"/>
  <c r="AG4310" i="2"/>
  <c r="AG4309" i="2"/>
  <c r="AG4308" i="2"/>
  <c r="AG4307" i="2"/>
  <c r="AG4306" i="2"/>
  <c r="AG4305" i="2"/>
  <c r="AG4304" i="2"/>
  <c r="AG4303" i="2"/>
  <c r="AG4302" i="2"/>
  <c r="AG4301" i="2"/>
  <c r="AG4300" i="2"/>
  <c r="AG4299" i="2"/>
  <c r="AG4298" i="2"/>
  <c r="AG4297" i="2"/>
  <c r="AG4296" i="2"/>
  <c r="AG4295" i="2"/>
  <c r="AG4294" i="2"/>
  <c r="AG4293" i="2"/>
  <c r="AG4292" i="2"/>
  <c r="AG4291" i="2"/>
  <c r="AG4290" i="2"/>
  <c r="AG4289" i="2"/>
  <c r="AG4288" i="2"/>
  <c r="AG4287" i="2"/>
  <c r="AG4286" i="2"/>
  <c r="AG4285" i="2"/>
  <c r="AG4284" i="2"/>
  <c r="AG4283" i="2"/>
  <c r="AG4282" i="2"/>
  <c r="AG4281" i="2"/>
  <c r="AG4280" i="2"/>
  <c r="AG4279" i="2"/>
  <c r="AG4278" i="2"/>
  <c r="AG4277" i="2"/>
  <c r="AG4276" i="2"/>
  <c r="AG4275" i="2"/>
  <c r="AG4274" i="2"/>
  <c r="AG4273" i="2"/>
  <c r="AG4272" i="2"/>
  <c r="AG4271" i="2"/>
  <c r="AG4270" i="2"/>
  <c r="AG4269" i="2"/>
  <c r="AG4268" i="2"/>
  <c r="AG4267" i="2"/>
  <c r="AG4266" i="2"/>
  <c r="AG4265" i="2"/>
  <c r="AG4264" i="2"/>
  <c r="AG4263" i="2"/>
  <c r="AG4262" i="2"/>
  <c r="AG4261" i="2"/>
  <c r="AG4260" i="2"/>
  <c r="AG4259" i="2"/>
  <c r="AG4258" i="2"/>
  <c r="AG4257" i="2"/>
  <c r="AG4256" i="2"/>
  <c r="AG4255" i="2"/>
  <c r="AG4254" i="2"/>
  <c r="AG4253" i="2"/>
  <c r="AG4252" i="2"/>
  <c r="AG4251" i="2"/>
  <c r="AG4250" i="2"/>
  <c r="AG4249" i="2"/>
  <c r="AG4248" i="2"/>
  <c r="AG4247" i="2"/>
  <c r="AG4246" i="2"/>
  <c r="AG4245" i="2"/>
  <c r="AG4244" i="2"/>
  <c r="AG4243" i="2"/>
  <c r="AG4242" i="2"/>
  <c r="AG4241" i="2"/>
  <c r="AG4240" i="2"/>
  <c r="AG4239" i="2"/>
  <c r="AG4238" i="2"/>
  <c r="AG4237" i="2"/>
  <c r="AG4236" i="2"/>
  <c r="AG4235" i="2"/>
  <c r="AG4234" i="2"/>
  <c r="AG4233" i="2"/>
  <c r="AG4232" i="2"/>
  <c r="AG4231" i="2"/>
  <c r="AG4230" i="2"/>
  <c r="AG4229" i="2"/>
  <c r="AG4228" i="2"/>
  <c r="AG4227" i="2"/>
  <c r="AG4226" i="2"/>
  <c r="AG4225" i="2"/>
  <c r="AG4224" i="2"/>
  <c r="AG4223" i="2"/>
  <c r="AG4222" i="2"/>
  <c r="AG4221" i="2"/>
  <c r="AG4220" i="2"/>
  <c r="AG4219" i="2"/>
  <c r="AG4218" i="2"/>
  <c r="AG4217" i="2"/>
  <c r="AG4216" i="2"/>
  <c r="AG4215" i="2"/>
  <c r="AG4214" i="2"/>
  <c r="AG4213" i="2"/>
  <c r="AG4212" i="2"/>
  <c r="AG4211" i="2"/>
  <c r="AG4210" i="2"/>
  <c r="AG4209" i="2"/>
  <c r="AG4208" i="2"/>
  <c r="AG4207" i="2"/>
  <c r="AG4206" i="2"/>
  <c r="AG4205" i="2"/>
  <c r="AG4204" i="2"/>
  <c r="AG4203" i="2"/>
  <c r="AG4202" i="2"/>
  <c r="AG4201" i="2"/>
  <c r="AG4200" i="2"/>
  <c r="AG4199" i="2"/>
  <c r="AG4198" i="2"/>
  <c r="AG4197" i="2"/>
  <c r="AG4196" i="2"/>
  <c r="AG4195" i="2"/>
  <c r="AG4194" i="2"/>
  <c r="AG4193" i="2"/>
  <c r="AG4192" i="2"/>
  <c r="AG4191" i="2"/>
  <c r="AG4190" i="2"/>
  <c r="AG4189" i="2"/>
  <c r="AG4188" i="2"/>
  <c r="AG4187" i="2"/>
  <c r="AG4186" i="2"/>
  <c r="AG4185" i="2"/>
  <c r="AG4184" i="2"/>
  <c r="AG4183" i="2"/>
  <c r="AG4182" i="2"/>
  <c r="AG4181" i="2"/>
  <c r="AG4180" i="2"/>
  <c r="AG4179" i="2"/>
  <c r="AG4178" i="2"/>
  <c r="AG4177" i="2"/>
  <c r="AG4176" i="2"/>
  <c r="AG4175" i="2"/>
  <c r="AG4174" i="2"/>
  <c r="AG4173" i="2"/>
  <c r="AG4172" i="2"/>
  <c r="AG4171" i="2"/>
  <c r="AG4170" i="2"/>
  <c r="AG4169" i="2"/>
  <c r="AG4168" i="2"/>
  <c r="AG4167" i="2"/>
  <c r="AG4166" i="2"/>
  <c r="AG4165" i="2"/>
  <c r="AG4164" i="2"/>
  <c r="AG4163" i="2"/>
  <c r="AG4162" i="2"/>
  <c r="AG4161" i="2"/>
  <c r="AG4160" i="2"/>
  <c r="AG4159" i="2"/>
  <c r="AG4158" i="2"/>
  <c r="AG4157" i="2"/>
  <c r="AG4156" i="2"/>
  <c r="AG4155" i="2"/>
  <c r="AG4154" i="2"/>
  <c r="AG4153" i="2"/>
  <c r="AG4152" i="2"/>
  <c r="AG4151" i="2"/>
  <c r="AG4150" i="2"/>
  <c r="AG4149" i="2"/>
  <c r="AG4148" i="2"/>
  <c r="AG4147" i="2"/>
  <c r="AG4146" i="2"/>
  <c r="AG4145" i="2"/>
  <c r="AG4144" i="2"/>
  <c r="AG4143" i="2"/>
  <c r="AG4142" i="2"/>
  <c r="AG4141" i="2"/>
  <c r="AG4140" i="2"/>
  <c r="AG4139" i="2"/>
  <c r="AG4138" i="2"/>
  <c r="AG4137" i="2"/>
  <c r="AG4136" i="2"/>
  <c r="AG4135" i="2"/>
  <c r="AG4134" i="2"/>
  <c r="AG4133" i="2"/>
  <c r="AG4132" i="2"/>
  <c r="AG4131" i="2"/>
  <c r="AG4130" i="2"/>
  <c r="AG4129" i="2"/>
  <c r="AG4128" i="2"/>
  <c r="AG4127" i="2"/>
  <c r="AG4126" i="2"/>
  <c r="AG4125" i="2"/>
  <c r="AG4124" i="2"/>
  <c r="AG4123" i="2"/>
  <c r="AG4122" i="2"/>
  <c r="AG4121" i="2"/>
  <c r="AG4120" i="2"/>
  <c r="AG4119" i="2"/>
  <c r="AG4118" i="2"/>
  <c r="AG4117" i="2"/>
  <c r="AG4116" i="2"/>
  <c r="AG4115" i="2"/>
  <c r="AG4114" i="2"/>
  <c r="AG4113" i="2"/>
  <c r="AG4112" i="2"/>
  <c r="AG4111" i="2"/>
  <c r="AG4110" i="2"/>
  <c r="AG4109" i="2"/>
  <c r="AG4108" i="2"/>
  <c r="AG4107" i="2"/>
  <c r="AG4106" i="2"/>
  <c r="AG4105" i="2"/>
  <c r="AG4104" i="2"/>
  <c r="AG4103" i="2"/>
  <c r="AG4102" i="2"/>
  <c r="AG4101" i="2"/>
  <c r="AG4100" i="2"/>
  <c r="AG4099" i="2"/>
  <c r="AG4098" i="2"/>
  <c r="AG4097" i="2"/>
  <c r="AG4096" i="2"/>
  <c r="AG4095" i="2"/>
  <c r="AG4094" i="2"/>
  <c r="AG4093" i="2"/>
  <c r="AG4092" i="2"/>
  <c r="AG4091" i="2"/>
  <c r="AG4090" i="2"/>
  <c r="AG4089" i="2"/>
  <c r="AG4088" i="2"/>
  <c r="AG4087" i="2"/>
  <c r="AG4086" i="2"/>
  <c r="AG4085" i="2"/>
  <c r="AG4084" i="2"/>
  <c r="AG4083" i="2"/>
  <c r="AG4082" i="2"/>
  <c r="AG4081" i="2"/>
  <c r="AG4080" i="2"/>
  <c r="AG4079" i="2"/>
  <c r="AG4078" i="2"/>
  <c r="AG4077" i="2"/>
  <c r="AG4076" i="2"/>
  <c r="AG4075" i="2"/>
  <c r="AG4074" i="2"/>
  <c r="AG4073" i="2"/>
  <c r="AG4072" i="2"/>
  <c r="AG4071" i="2"/>
  <c r="AG4070" i="2"/>
  <c r="AG4069" i="2"/>
  <c r="AG4068" i="2"/>
  <c r="AG4067" i="2"/>
  <c r="AG4066" i="2"/>
  <c r="AG4065" i="2"/>
  <c r="AG4064" i="2"/>
  <c r="AG4063" i="2"/>
  <c r="AG4062" i="2"/>
  <c r="AG4061" i="2"/>
  <c r="AG4060" i="2"/>
  <c r="AG4059" i="2"/>
  <c r="AG4058" i="2"/>
  <c r="AG4057" i="2"/>
  <c r="AG4056" i="2"/>
  <c r="AG4055" i="2"/>
  <c r="AG4054" i="2"/>
  <c r="AG4053" i="2"/>
  <c r="AG4052" i="2"/>
  <c r="AG4051" i="2"/>
  <c r="AG4050" i="2"/>
  <c r="AG4049" i="2"/>
  <c r="AG4048" i="2"/>
  <c r="AG4047" i="2"/>
  <c r="AG4046" i="2"/>
  <c r="AG4045" i="2"/>
  <c r="AG4044" i="2"/>
  <c r="AG4043" i="2"/>
  <c r="AG4042" i="2"/>
  <c r="AG4041" i="2"/>
  <c r="AG4040" i="2"/>
  <c r="AG4039" i="2"/>
  <c r="AG4038" i="2"/>
  <c r="AG4037" i="2"/>
  <c r="AG4036" i="2"/>
  <c r="AG4035" i="2"/>
  <c r="AG4034" i="2"/>
  <c r="AG4033" i="2"/>
  <c r="AG4032" i="2"/>
  <c r="AG4031" i="2"/>
  <c r="AG4030" i="2"/>
  <c r="AG4029" i="2"/>
  <c r="AG4028" i="2"/>
  <c r="AG4027" i="2"/>
  <c r="AG4026" i="2"/>
  <c r="AG4025" i="2"/>
  <c r="AG4024" i="2"/>
  <c r="AG4023" i="2"/>
  <c r="AG4022" i="2"/>
  <c r="AG4021" i="2"/>
  <c r="AG4020" i="2"/>
  <c r="AG4019" i="2"/>
  <c r="AG4018" i="2"/>
  <c r="AG4017" i="2"/>
  <c r="AG4016" i="2"/>
  <c r="AG4015" i="2"/>
  <c r="AG4014" i="2"/>
  <c r="AG4013" i="2"/>
  <c r="AG4012" i="2"/>
  <c r="AG4011" i="2"/>
  <c r="AG4010" i="2"/>
  <c r="AG4009" i="2"/>
  <c r="AG4008" i="2"/>
  <c r="AG4007" i="2"/>
  <c r="AG4006" i="2"/>
  <c r="AG4005" i="2"/>
  <c r="AG4004" i="2"/>
  <c r="AG4003" i="2"/>
  <c r="AG4002" i="2"/>
  <c r="AG4001" i="2"/>
  <c r="AG4000" i="2"/>
  <c r="AG3999" i="2"/>
  <c r="AG3998" i="2"/>
  <c r="AG3997" i="2"/>
  <c r="AG3996" i="2"/>
  <c r="AG3995" i="2"/>
  <c r="AG3994" i="2"/>
  <c r="AG3993" i="2"/>
  <c r="AG3992" i="2"/>
  <c r="AG3991" i="2"/>
  <c r="AG3990" i="2"/>
  <c r="AG3989" i="2"/>
  <c r="AG3988" i="2"/>
  <c r="AG3987" i="2"/>
  <c r="AG3986" i="2"/>
  <c r="AG3985" i="2"/>
  <c r="AG3984" i="2"/>
  <c r="AG3983" i="2"/>
  <c r="AG3982" i="2"/>
  <c r="AG3981" i="2"/>
  <c r="AG3980" i="2"/>
  <c r="AG3979" i="2"/>
  <c r="AG3978" i="2"/>
  <c r="AG3977" i="2"/>
  <c r="AG3976" i="2"/>
  <c r="AG3975" i="2"/>
  <c r="AG3974" i="2"/>
  <c r="AG3973" i="2"/>
  <c r="AG3972" i="2"/>
  <c r="AG3971" i="2"/>
  <c r="AG3970" i="2"/>
  <c r="AG3969" i="2"/>
  <c r="AG3968" i="2"/>
  <c r="AG3967" i="2"/>
  <c r="AG3966" i="2"/>
  <c r="AG3965" i="2"/>
  <c r="AG3964" i="2"/>
  <c r="AG3963" i="2"/>
  <c r="AG3962" i="2"/>
  <c r="AG3961" i="2"/>
  <c r="AG3960" i="2"/>
  <c r="AG3959" i="2"/>
  <c r="AG3958" i="2"/>
  <c r="AG3957" i="2"/>
  <c r="AG3956" i="2"/>
  <c r="AG3955" i="2"/>
  <c r="AG3954" i="2"/>
  <c r="AG3953" i="2"/>
  <c r="AG3952" i="2"/>
  <c r="AG3951" i="2"/>
  <c r="AG3950" i="2"/>
  <c r="AG3949" i="2"/>
  <c r="AG3948" i="2"/>
  <c r="AG3947" i="2"/>
  <c r="AG3946" i="2"/>
  <c r="AG3945" i="2"/>
  <c r="AG3944" i="2"/>
  <c r="AG3943" i="2"/>
  <c r="AG3942" i="2"/>
  <c r="AG3941" i="2"/>
  <c r="AG3940" i="2"/>
  <c r="AG3939" i="2"/>
  <c r="AG3938" i="2"/>
  <c r="AG3937" i="2"/>
  <c r="AG3936" i="2"/>
  <c r="AG3935" i="2"/>
  <c r="AG3934" i="2"/>
  <c r="AG3933" i="2"/>
  <c r="AG3932" i="2"/>
  <c r="AG3931" i="2"/>
  <c r="AG3930" i="2"/>
  <c r="AG3929" i="2"/>
  <c r="AG3928" i="2"/>
  <c r="AG3927" i="2"/>
  <c r="AG3926" i="2"/>
  <c r="AG3925" i="2"/>
  <c r="AG3924" i="2"/>
  <c r="AG3923" i="2"/>
  <c r="AG3922" i="2"/>
  <c r="AG3921" i="2"/>
  <c r="AG3920" i="2"/>
  <c r="AG3919" i="2"/>
  <c r="AG3918" i="2"/>
  <c r="AG3917" i="2"/>
  <c r="AG3916" i="2"/>
  <c r="AG3915" i="2"/>
  <c r="AG3914" i="2"/>
  <c r="AG3913" i="2"/>
  <c r="AG3912" i="2"/>
  <c r="AG3911" i="2"/>
  <c r="AG3910" i="2"/>
  <c r="AG3909" i="2"/>
  <c r="AG3908" i="2"/>
  <c r="AG3907" i="2"/>
  <c r="AG3906" i="2"/>
  <c r="AG3905" i="2"/>
  <c r="AG3904" i="2"/>
  <c r="AG3903" i="2"/>
  <c r="AG3902" i="2"/>
  <c r="AG3901" i="2"/>
  <c r="AG3900" i="2"/>
  <c r="AG3899" i="2"/>
  <c r="AG3898" i="2"/>
  <c r="AG3897" i="2"/>
  <c r="AG3896" i="2"/>
  <c r="AG3895" i="2"/>
  <c r="AG3894" i="2"/>
  <c r="AG3893" i="2"/>
  <c r="AG3892" i="2"/>
  <c r="AG3891" i="2"/>
  <c r="AG3890" i="2"/>
  <c r="AG3889" i="2"/>
  <c r="AG3888" i="2"/>
  <c r="AG3887" i="2"/>
  <c r="AG3886" i="2"/>
  <c r="AG3885" i="2"/>
  <c r="AG3884" i="2"/>
  <c r="AG3883" i="2"/>
  <c r="AG3882" i="2"/>
  <c r="AG3881" i="2"/>
  <c r="AG3880" i="2"/>
  <c r="AG3879" i="2"/>
  <c r="AG3878" i="2"/>
  <c r="AG3877" i="2"/>
  <c r="AG3876" i="2"/>
  <c r="AG3875" i="2"/>
  <c r="AG3874" i="2"/>
  <c r="AG3873" i="2"/>
  <c r="AG3872" i="2"/>
  <c r="AG3871" i="2"/>
  <c r="AG3870" i="2"/>
  <c r="AG3869" i="2"/>
  <c r="AG3868" i="2"/>
  <c r="AG3867" i="2"/>
  <c r="AG3866" i="2"/>
  <c r="AG3865" i="2"/>
  <c r="AG3864" i="2"/>
  <c r="AG3863" i="2"/>
  <c r="AG3862" i="2"/>
  <c r="AG3861" i="2"/>
  <c r="AG3860" i="2"/>
  <c r="AG3859" i="2"/>
  <c r="AG3858" i="2"/>
  <c r="AG3857" i="2"/>
  <c r="AG3856" i="2"/>
  <c r="AG3855" i="2"/>
  <c r="AG3854" i="2"/>
  <c r="AG3853" i="2"/>
  <c r="AG3852" i="2"/>
  <c r="AG3851" i="2"/>
  <c r="AG3850" i="2"/>
  <c r="AG3849" i="2"/>
  <c r="AG3848" i="2"/>
  <c r="AG3847" i="2"/>
  <c r="AG3846" i="2"/>
  <c r="AG3845" i="2"/>
  <c r="AG3844" i="2"/>
  <c r="AG3843" i="2"/>
  <c r="AG3842" i="2"/>
  <c r="AG3841" i="2"/>
  <c r="AG3840" i="2"/>
  <c r="AG3839" i="2"/>
  <c r="AG3838" i="2"/>
  <c r="AG3837" i="2"/>
  <c r="AG3836" i="2"/>
  <c r="AG3835" i="2"/>
  <c r="AG3834" i="2"/>
  <c r="AG3833" i="2"/>
  <c r="AG3832" i="2"/>
  <c r="AG3831" i="2"/>
  <c r="AG3830" i="2"/>
  <c r="AG3829" i="2"/>
  <c r="AG3828" i="2"/>
  <c r="AG3827" i="2"/>
  <c r="AG3826" i="2"/>
  <c r="AG3825" i="2"/>
  <c r="AG3824" i="2"/>
  <c r="AG3823" i="2"/>
  <c r="AG3822" i="2"/>
  <c r="AG3821" i="2"/>
  <c r="AG3820" i="2"/>
  <c r="AG3819" i="2"/>
  <c r="AG3818" i="2"/>
  <c r="AG3817" i="2"/>
  <c r="AG3816" i="2"/>
  <c r="AG3815" i="2"/>
  <c r="AG3814" i="2"/>
  <c r="AG3813" i="2"/>
  <c r="AG3812" i="2"/>
  <c r="AG3811" i="2"/>
  <c r="AG3810" i="2"/>
  <c r="AG3809" i="2"/>
  <c r="AG3808" i="2"/>
  <c r="AG3807" i="2"/>
  <c r="AG3806" i="2"/>
  <c r="AG3805" i="2"/>
  <c r="AG3804" i="2"/>
  <c r="AG3803" i="2"/>
  <c r="AG3802" i="2"/>
  <c r="AG3801" i="2"/>
  <c r="AG3800" i="2"/>
  <c r="AG3799" i="2"/>
  <c r="AG3798" i="2"/>
  <c r="AG3797" i="2"/>
  <c r="AG3796" i="2"/>
  <c r="AG3795" i="2"/>
  <c r="AG3794" i="2"/>
  <c r="AG3793" i="2"/>
  <c r="AG3792" i="2"/>
  <c r="AG3791" i="2"/>
  <c r="AG3790" i="2"/>
  <c r="AG3789" i="2"/>
  <c r="AG3788" i="2"/>
  <c r="AG3787" i="2"/>
  <c r="AG3786" i="2"/>
  <c r="AG3785" i="2"/>
  <c r="AG3784" i="2"/>
  <c r="AG3783" i="2"/>
  <c r="AG3782" i="2"/>
  <c r="AG3781" i="2"/>
  <c r="AG3780" i="2"/>
  <c r="AG3779" i="2"/>
  <c r="AG3778" i="2"/>
  <c r="AG3777" i="2"/>
  <c r="AG3776" i="2"/>
  <c r="AG3775" i="2"/>
  <c r="AG3774" i="2"/>
  <c r="AG3773" i="2"/>
  <c r="AG3772" i="2"/>
  <c r="AG3771" i="2"/>
  <c r="AG3770" i="2"/>
  <c r="AG3769" i="2"/>
  <c r="AG3768" i="2"/>
  <c r="AG3767" i="2"/>
  <c r="AG3766" i="2"/>
  <c r="AG3765" i="2"/>
  <c r="AG3764" i="2"/>
  <c r="AG3763" i="2"/>
  <c r="AG3762" i="2"/>
  <c r="AG3761" i="2"/>
  <c r="AG3760" i="2"/>
  <c r="AG3759" i="2"/>
  <c r="AG3758" i="2"/>
  <c r="AG3757" i="2"/>
  <c r="AG3756" i="2"/>
  <c r="AG3755" i="2"/>
  <c r="AG3754" i="2"/>
  <c r="AG3753" i="2"/>
  <c r="AG3752" i="2"/>
  <c r="AG3751" i="2"/>
  <c r="AG3750" i="2"/>
  <c r="AG3749" i="2"/>
  <c r="AG3748" i="2"/>
  <c r="AG3747" i="2"/>
  <c r="AG3746" i="2"/>
  <c r="AG3745" i="2"/>
  <c r="AG3744" i="2"/>
  <c r="AG3743" i="2"/>
  <c r="AG3742" i="2"/>
  <c r="AG3741" i="2"/>
  <c r="AG3740" i="2"/>
  <c r="AG3739" i="2"/>
  <c r="AG3738" i="2"/>
  <c r="AG3737" i="2"/>
  <c r="AG3736" i="2"/>
  <c r="AG3735" i="2"/>
  <c r="AG3734" i="2"/>
  <c r="AG3733" i="2"/>
  <c r="AG3732" i="2"/>
  <c r="AG3731" i="2"/>
  <c r="AG3730" i="2"/>
  <c r="AG3729" i="2"/>
  <c r="AG3728" i="2"/>
  <c r="AG3727" i="2"/>
  <c r="AG3726" i="2"/>
  <c r="AG3725" i="2"/>
  <c r="AG3724" i="2"/>
  <c r="AG3723" i="2"/>
  <c r="AG3722" i="2"/>
  <c r="AG3721" i="2"/>
  <c r="AG3720" i="2"/>
  <c r="AG3719" i="2"/>
  <c r="AG3718" i="2"/>
  <c r="AG3717" i="2"/>
  <c r="AG3716" i="2"/>
  <c r="AG3715" i="2"/>
  <c r="AG3714" i="2"/>
  <c r="AG3713" i="2"/>
  <c r="AG3712" i="2"/>
  <c r="AG3711" i="2"/>
  <c r="AG3710" i="2"/>
  <c r="AG3709" i="2"/>
  <c r="AG3708" i="2"/>
  <c r="AG3707" i="2"/>
  <c r="AG3706" i="2"/>
  <c r="AG3705" i="2"/>
  <c r="AG3704" i="2"/>
  <c r="AG3703" i="2"/>
  <c r="AG3702" i="2"/>
  <c r="AG3701" i="2"/>
  <c r="AG3700" i="2"/>
  <c r="AG3699" i="2"/>
  <c r="AG3698" i="2"/>
  <c r="AG3697" i="2"/>
  <c r="AG3696" i="2"/>
  <c r="AG3695" i="2"/>
  <c r="AG3694" i="2"/>
  <c r="AG3693" i="2"/>
  <c r="AG3692" i="2"/>
  <c r="AG3691" i="2"/>
  <c r="AG3690" i="2"/>
  <c r="AG3689" i="2"/>
  <c r="AG3688" i="2"/>
  <c r="AG3687" i="2"/>
  <c r="AG3686" i="2"/>
  <c r="AG3685" i="2"/>
  <c r="AG3684" i="2"/>
  <c r="AG3683" i="2"/>
  <c r="AG3682" i="2"/>
  <c r="AG3681" i="2"/>
  <c r="AG3680" i="2"/>
  <c r="AG3679" i="2"/>
  <c r="AG3678" i="2"/>
  <c r="AG3677" i="2"/>
  <c r="AG3676" i="2"/>
  <c r="AG3675" i="2"/>
  <c r="AG3674" i="2"/>
  <c r="AG3673" i="2"/>
  <c r="AG3672" i="2"/>
  <c r="AG3671" i="2"/>
  <c r="AG3670" i="2"/>
  <c r="AG3669" i="2"/>
  <c r="AG3668" i="2"/>
  <c r="AG3667" i="2"/>
  <c r="AG3666" i="2"/>
  <c r="AG3665" i="2"/>
  <c r="AG3664" i="2"/>
  <c r="AG3663" i="2"/>
  <c r="AG3662" i="2"/>
  <c r="AG3661" i="2"/>
  <c r="AG3660" i="2"/>
  <c r="AG3659" i="2"/>
  <c r="AG3658" i="2"/>
  <c r="AG3657" i="2"/>
  <c r="AG3656" i="2"/>
  <c r="AG3655" i="2"/>
  <c r="AG3654" i="2"/>
  <c r="AG3653" i="2"/>
  <c r="AG3652" i="2"/>
  <c r="AG3651" i="2"/>
  <c r="AG3650" i="2"/>
  <c r="AG3649" i="2"/>
  <c r="AG3648" i="2"/>
  <c r="AG3647" i="2"/>
  <c r="AG3646" i="2"/>
  <c r="AG3645" i="2"/>
  <c r="AG3644" i="2"/>
  <c r="AG3643" i="2"/>
  <c r="AG3642" i="2"/>
  <c r="AG3641" i="2"/>
  <c r="AG3640" i="2"/>
  <c r="AG3639" i="2"/>
  <c r="AG3638" i="2"/>
  <c r="AG3637" i="2"/>
  <c r="AG3636" i="2"/>
  <c r="AG3635" i="2"/>
  <c r="AG3634" i="2"/>
  <c r="AG3633" i="2"/>
  <c r="AG3632" i="2"/>
  <c r="AG3631" i="2"/>
  <c r="AG3630" i="2"/>
  <c r="AG3629" i="2"/>
  <c r="AG3628" i="2"/>
  <c r="AG3627" i="2"/>
  <c r="AG3626" i="2"/>
  <c r="AG3625" i="2"/>
  <c r="AG3624" i="2"/>
  <c r="AG3623" i="2"/>
  <c r="AG3622" i="2"/>
  <c r="AG3621" i="2"/>
  <c r="AG3620" i="2"/>
  <c r="AG3619" i="2"/>
  <c r="AG3618" i="2"/>
  <c r="AG3617" i="2"/>
  <c r="AG3616" i="2"/>
  <c r="AG3615" i="2"/>
  <c r="AG3614" i="2"/>
  <c r="AG3613" i="2"/>
  <c r="AG3612" i="2"/>
  <c r="AG3611" i="2"/>
  <c r="AG3610" i="2"/>
  <c r="AG3609" i="2"/>
  <c r="AG3608" i="2"/>
  <c r="AG3607" i="2"/>
  <c r="AG3606" i="2"/>
  <c r="AG3605" i="2"/>
  <c r="AG3604" i="2"/>
  <c r="AG3603" i="2"/>
  <c r="AG3602" i="2"/>
  <c r="AG3601" i="2"/>
  <c r="AG3600" i="2"/>
  <c r="AG3599" i="2"/>
  <c r="AG3598" i="2"/>
  <c r="AG3597" i="2"/>
  <c r="AG3596" i="2"/>
  <c r="AG3595" i="2"/>
  <c r="AG3594" i="2"/>
  <c r="AG3593" i="2"/>
  <c r="AG3592" i="2"/>
  <c r="AG3591" i="2"/>
  <c r="AG3590" i="2"/>
  <c r="AG3589" i="2"/>
  <c r="AG3588" i="2"/>
  <c r="AG3587" i="2"/>
  <c r="AG3586" i="2"/>
  <c r="AG3585" i="2"/>
  <c r="AG3584" i="2"/>
  <c r="AG3583" i="2"/>
  <c r="AG3582" i="2"/>
  <c r="AG3581" i="2"/>
  <c r="AG3580" i="2"/>
  <c r="AG3579" i="2"/>
  <c r="AG3578" i="2"/>
  <c r="AG3577" i="2"/>
  <c r="AG3576" i="2"/>
  <c r="AG3575" i="2"/>
  <c r="AG3574" i="2"/>
  <c r="AG3573" i="2"/>
  <c r="AG3572" i="2"/>
  <c r="AG3571" i="2"/>
  <c r="AG3570" i="2"/>
  <c r="AG3569" i="2"/>
  <c r="AG3568" i="2"/>
  <c r="AG3567" i="2"/>
  <c r="AG3566" i="2"/>
  <c r="AG3565" i="2"/>
  <c r="AG3564" i="2"/>
  <c r="AG3563" i="2"/>
  <c r="AG3562" i="2"/>
  <c r="AG3561" i="2"/>
  <c r="AG3560" i="2"/>
  <c r="AG3559" i="2"/>
  <c r="AG3558" i="2"/>
  <c r="AG3557" i="2"/>
  <c r="AG3556" i="2"/>
  <c r="AG3555" i="2"/>
  <c r="AG3554" i="2"/>
  <c r="AG3553" i="2"/>
  <c r="AG3552" i="2"/>
  <c r="AG3551" i="2"/>
  <c r="AG3550" i="2"/>
  <c r="AG3549" i="2"/>
  <c r="AG3548" i="2"/>
  <c r="AG3547" i="2"/>
  <c r="AG3546" i="2"/>
  <c r="AG3545" i="2"/>
  <c r="AG3544" i="2"/>
  <c r="AG3543" i="2"/>
  <c r="AG3542" i="2"/>
  <c r="AG3541" i="2"/>
  <c r="AG3540" i="2"/>
  <c r="AG3539" i="2"/>
  <c r="AG3538" i="2"/>
  <c r="AG3537" i="2"/>
  <c r="AG3536" i="2"/>
  <c r="AG3535" i="2"/>
  <c r="AG3534" i="2"/>
  <c r="AG3533" i="2"/>
  <c r="AG3532" i="2"/>
  <c r="AG3531" i="2"/>
  <c r="AG3530" i="2"/>
  <c r="AG3529" i="2"/>
  <c r="AG3528" i="2"/>
  <c r="AG3527" i="2"/>
  <c r="AG3526" i="2"/>
  <c r="AG3525" i="2"/>
  <c r="AG3524" i="2"/>
  <c r="AG3523" i="2"/>
  <c r="AG3522" i="2"/>
  <c r="AG3521" i="2"/>
  <c r="AG3520" i="2"/>
  <c r="AG3519" i="2"/>
  <c r="AG3518" i="2"/>
  <c r="AG3517" i="2"/>
  <c r="AG3516" i="2"/>
  <c r="AG3515" i="2"/>
  <c r="AG3514" i="2"/>
  <c r="AG3513" i="2"/>
  <c r="AG3512" i="2"/>
  <c r="AG3511" i="2"/>
  <c r="AG3510" i="2"/>
  <c r="AG3509" i="2"/>
  <c r="AG3508" i="2"/>
  <c r="AG3507" i="2"/>
  <c r="AG3506" i="2"/>
  <c r="AG3505" i="2"/>
  <c r="AG3504" i="2"/>
  <c r="AG3503" i="2"/>
  <c r="AG3502" i="2"/>
  <c r="AG3501" i="2"/>
  <c r="AG3500" i="2"/>
  <c r="AG3499" i="2"/>
  <c r="AG3498" i="2"/>
  <c r="AG3497" i="2"/>
  <c r="AG3496" i="2"/>
  <c r="AG3495" i="2"/>
  <c r="AG3494" i="2"/>
  <c r="AG3493" i="2"/>
  <c r="AG3492" i="2"/>
  <c r="AG3491" i="2"/>
  <c r="AG3490" i="2"/>
  <c r="AG3489" i="2"/>
  <c r="AG3488" i="2"/>
  <c r="AG3487" i="2"/>
  <c r="AG3486" i="2"/>
  <c r="AG3485" i="2"/>
  <c r="AG3484" i="2"/>
  <c r="AG3483" i="2"/>
  <c r="AG3482" i="2"/>
  <c r="AG3481" i="2"/>
  <c r="AG3480" i="2"/>
  <c r="AG3479" i="2"/>
  <c r="AG3478" i="2"/>
  <c r="AG3477" i="2"/>
  <c r="AG3476" i="2"/>
  <c r="AG3475" i="2"/>
  <c r="AG3474" i="2"/>
  <c r="AG3473" i="2"/>
  <c r="AG3472" i="2"/>
  <c r="AG3471" i="2"/>
  <c r="AG3470" i="2"/>
  <c r="AG3469" i="2"/>
  <c r="AG3468" i="2"/>
  <c r="AG3467" i="2"/>
  <c r="AG3466" i="2"/>
  <c r="AG3465" i="2"/>
  <c r="AG3464" i="2"/>
  <c r="AG3463" i="2"/>
  <c r="AG3462" i="2"/>
  <c r="AG3461" i="2"/>
  <c r="AG3460" i="2"/>
  <c r="AG3459" i="2"/>
  <c r="AG3458" i="2"/>
  <c r="AG3457" i="2"/>
  <c r="AG3456" i="2"/>
  <c r="AG3455" i="2"/>
  <c r="AG3454" i="2"/>
  <c r="AG3453" i="2"/>
  <c r="AG3452" i="2"/>
  <c r="AG3451" i="2"/>
  <c r="AG3450" i="2"/>
  <c r="AG3449" i="2"/>
  <c r="AG3448" i="2"/>
  <c r="AG3447" i="2"/>
  <c r="AG3446" i="2"/>
  <c r="AG3445" i="2"/>
  <c r="AG3444" i="2"/>
  <c r="AG3443" i="2"/>
  <c r="AG3442" i="2"/>
  <c r="AG3441" i="2"/>
  <c r="AG3440" i="2"/>
  <c r="AG3439" i="2"/>
  <c r="AG3438" i="2"/>
  <c r="AG3437" i="2"/>
  <c r="AG3436" i="2"/>
  <c r="AG3435" i="2"/>
  <c r="AG3434" i="2"/>
  <c r="AG3433" i="2"/>
  <c r="AG3432" i="2"/>
  <c r="AG3431" i="2"/>
  <c r="AG3430" i="2"/>
  <c r="AG3429" i="2"/>
  <c r="AG3428" i="2"/>
  <c r="AG3427" i="2"/>
  <c r="AG3426" i="2"/>
  <c r="AG3425" i="2"/>
  <c r="AG3424" i="2"/>
  <c r="AG3423" i="2"/>
  <c r="AG3422" i="2"/>
  <c r="AG3421" i="2"/>
  <c r="AG3420" i="2"/>
  <c r="AG3419" i="2"/>
  <c r="AG3418" i="2"/>
  <c r="AG3417" i="2"/>
  <c r="AG3416" i="2"/>
  <c r="AG3415" i="2"/>
  <c r="AG3414" i="2"/>
  <c r="AG3413" i="2"/>
  <c r="AG3412" i="2"/>
  <c r="AG3411" i="2"/>
  <c r="AG3410" i="2"/>
  <c r="AG3409" i="2"/>
  <c r="AG3408" i="2"/>
  <c r="AG3407" i="2"/>
  <c r="AG3406" i="2"/>
  <c r="AG3405" i="2"/>
  <c r="AG3404" i="2"/>
  <c r="AG3403" i="2"/>
  <c r="AG3402" i="2"/>
  <c r="AG3401" i="2"/>
  <c r="AG3400" i="2"/>
  <c r="AG3399" i="2"/>
  <c r="AG3398" i="2"/>
  <c r="AG3397" i="2"/>
  <c r="AG3396" i="2"/>
  <c r="AG3395" i="2"/>
  <c r="AG3394" i="2"/>
  <c r="AG3393" i="2"/>
  <c r="AG3392" i="2"/>
  <c r="AG3391" i="2"/>
  <c r="AG3390" i="2"/>
  <c r="AG3389" i="2"/>
  <c r="AG3388" i="2"/>
  <c r="AG3387" i="2"/>
  <c r="AG3386" i="2"/>
  <c r="AG3385" i="2"/>
  <c r="AG3384" i="2"/>
  <c r="AG3383" i="2"/>
  <c r="AG3382" i="2"/>
  <c r="AG3381" i="2"/>
  <c r="AG3380" i="2"/>
  <c r="AG3379" i="2"/>
  <c r="AG3378" i="2"/>
  <c r="AG3377" i="2"/>
  <c r="AG3376" i="2"/>
  <c r="AG3375" i="2"/>
  <c r="AG3374" i="2"/>
  <c r="AG3373" i="2"/>
  <c r="AG3372" i="2"/>
  <c r="AG3371" i="2"/>
  <c r="AG3370" i="2"/>
  <c r="AG3369" i="2"/>
  <c r="AG3368" i="2"/>
  <c r="AG3367" i="2"/>
  <c r="AG3366" i="2"/>
  <c r="AG3365" i="2"/>
  <c r="AG3364" i="2"/>
  <c r="AG3363" i="2"/>
  <c r="AG3362" i="2"/>
  <c r="AG3361" i="2"/>
  <c r="AG3360" i="2"/>
  <c r="AG3359" i="2"/>
  <c r="AG3358" i="2"/>
  <c r="AG3357" i="2"/>
  <c r="AG3356" i="2"/>
  <c r="AG3355" i="2"/>
  <c r="AG3354" i="2"/>
  <c r="AG3353" i="2"/>
  <c r="AG3352" i="2"/>
  <c r="AG3351" i="2"/>
  <c r="AG3350" i="2"/>
  <c r="AG3349" i="2"/>
  <c r="AG3348" i="2"/>
  <c r="AG3347" i="2"/>
  <c r="AG3346" i="2"/>
  <c r="AG3345" i="2"/>
  <c r="AG3344" i="2"/>
  <c r="AG3343" i="2"/>
  <c r="AG3342" i="2"/>
  <c r="AG3341" i="2"/>
  <c r="AG3340" i="2"/>
  <c r="AG3339" i="2"/>
  <c r="AG3338" i="2"/>
  <c r="AG3337" i="2"/>
  <c r="AG3336" i="2"/>
  <c r="AG3335" i="2"/>
  <c r="AG3334" i="2"/>
  <c r="AG3333" i="2"/>
  <c r="AG3332" i="2"/>
  <c r="AG3331" i="2"/>
  <c r="AG3330" i="2"/>
  <c r="AG3329" i="2"/>
  <c r="AG3328" i="2"/>
  <c r="AG3327" i="2"/>
  <c r="AG3326" i="2"/>
  <c r="AG3325" i="2"/>
  <c r="AG3324" i="2"/>
  <c r="AG3323" i="2"/>
  <c r="AG3322" i="2"/>
  <c r="AG3321" i="2"/>
  <c r="AG3320" i="2"/>
  <c r="AG3319" i="2"/>
  <c r="AG3318" i="2"/>
  <c r="AG3317" i="2"/>
  <c r="AG3316" i="2"/>
  <c r="AG3315" i="2"/>
  <c r="AG3314" i="2"/>
  <c r="AG3313" i="2"/>
  <c r="AG3312" i="2"/>
  <c r="AG3311" i="2"/>
  <c r="AG3310" i="2"/>
  <c r="AG3309" i="2"/>
  <c r="AG3308" i="2"/>
  <c r="AG3307" i="2"/>
  <c r="AG3306" i="2"/>
  <c r="AG3305" i="2"/>
  <c r="AG3304" i="2"/>
  <c r="AG3303" i="2"/>
  <c r="AG3302" i="2"/>
  <c r="AG3301" i="2"/>
  <c r="AG3300" i="2"/>
  <c r="AG3299" i="2"/>
  <c r="AG3298" i="2"/>
  <c r="AG3297" i="2"/>
  <c r="AG3296" i="2"/>
  <c r="AG3295" i="2"/>
  <c r="AG3294" i="2"/>
  <c r="AG3293" i="2"/>
  <c r="AG3292" i="2"/>
  <c r="AG3291" i="2"/>
  <c r="AG3290" i="2"/>
  <c r="AG3289" i="2"/>
  <c r="AG3288" i="2"/>
  <c r="AG3287" i="2"/>
  <c r="AG3286" i="2"/>
  <c r="AG3285" i="2"/>
  <c r="AG3284" i="2"/>
  <c r="AG3283" i="2"/>
  <c r="AG3282" i="2"/>
  <c r="AG3281" i="2"/>
  <c r="AG3280" i="2"/>
  <c r="AG3279" i="2"/>
  <c r="AG3278" i="2"/>
  <c r="AG3277" i="2"/>
  <c r="AG3276" i="2"/>
  <c r="AG3275" i="2"/>
  <c r="AG3274" i="2"/>
  <c r="AG3273" i="2"/>
  <c r="AG3272" i="2"/>
  <c r="AG3271" i="2"/>
  <c r="AG3270" i="2"/>
  <c r="AG3269" i="2"/>
  <c r="AG3268" i="2"/>
  <c r="AG3267" i="2"/>
  <c r="AG3266" i="2"/>
  <c r="AG3265" i="2"/>
  <c r="AG3264" i="2"/>
  <c r="AG3263" i="2"/>
  <c r="AG3262" i="2"/>
  <c r="AG3261" i="2"/>
  <c r="AG3260" i="2"/>
  <c r="AG3259" i="2"/>
  <c r="AG3258" i="2"/>
  <c r="AG3257" i="2"/>
  <c r="AG3256" i="2"/>
  <c r="AG3255" i="2"/>
  <c r="AG3254" i="2"/>
  <c r="AG3253" i="2"/>
  <c r="AG3252" i="2"/>
  <c r="AG3251" i="2"/>
  <c r="AG3250" i="2"/>
  <c r="AG3249" i="2"/>
  <c r="AG3248" i="2"/>
  <c r="AG3247" i="2"/>
  <c r="AG3246" i="2"/>
  <c r="AG3245" i="2"/>
  <c r="AG3244" i="2"/>
  <c r="AG3243" i="2"/>
  <c r="AG3242" i="2"/>
  <c r="AG3241" i="2"/>
  <c r="AG3240" i="2"/>
  <c r="AG3239" i="2"/>
  <c r="AG3238" i="2"/>
  <c r="AG3237" i="2"/>
  <c r="AG3236" i="2"/>
  <c r="AG3235" i="2"/>
  <c r="AG3234" i="2"/>
  <c r="AG3233" i="2"/>
  <c r="AG3232" i="2"/>
  <c r="AG3231" i="2"/>
  <c r="AG3230" i="2"/>
  <c r="AG3229" i="2"/>
  <c r="AG3228" i="2"/>
  <c r="AG3227" i="2"/>
  <c r="AG3226" i="2"/>
  <c r="AG3225" i="2"/>
  <c r="AG3224" i="2"/>
  <c r="AG3223" i="2"/>
  <c r="AG3222" i="2"/>
  <c r="AG3221" i="2"/>
  <c r="AG3220" i="2"/>
  <c r="AG3219" i="2"/>
  <c r="AG3218" i="2"/>
  <c r="AG3217" i="2"/>
  <c r="AG3216" i="2"/>
  <c r="AG3215" i="2"/>
  <c r="AG3214" i="2"/>
  <c r="AG3213" i="2"/>
  <c r="AG3212" i="2"/>
  <c r="AG3211" i="2"/>
  <c r="AG3210" i="2"/>
  <c r="AG3209" i="2"/>
  <c r="AG3208" i="2"/>
  <c r="AG3207" i="2"/>
  <c r="AG3206" i="2"/>
  <c r="AG3205" i="2"/>
  <c r="AG3204" i="2"/>
  <c r="AG3203" i="2"/>
  <c r="AG3202" i="2"/>
  <c r="AG3201" i="2"/>
  <c r="AG3200" i="2"/>
  <c r="AG3199" i="2"/>
  <c r="AG3198" i="2"/>
  <c r="AG3197" i="2"/>
  <c r="AG3196" i="2"/>
  <c r="AG3195" i="2"/>
  <c r="AG3194" i="2"/>
  <c r="AG3193" i="2"/>
  <c r="AG3192" i="2"/>
  <c r="AG3191" i="2"/>
  <c r="AG3190" i="2"/>
  <c r="AG3189" i="2"/>
  <c r="AG3188" i="2"/>
  <c r="AG3187" i="2"/>
  <c r="AG3186" i="2"/>
  <c r="AG3185" i="2"/>
  <c r="AG3184" i="2"/>
  <c r="AG3183" i="2"/>
  <c r="AG3182" i="2"/>
  <c r="AG3181" i="2"/>
  <c r="AG3180" i="2"/>
  <c r="AG3179" i="2"/>
  <c r="AG3178" i="2"/>
  <c r="AG3177" i="2"/>
  <c r="AG3176" i="2"/>
  <c r="AG3175" i="2"/>
  <c r="AG3174" i="2"/>
  <c r="AG3173" i="2"/>
  <c r="AG3172" i="2"/>
  <c r="AG3171" i="2"/>
  <c r="AG3170" i="2"/>
  <c r="AG3169" i="2"/>
  <c r="AG3168" i="2"/>
  <c r="AG3167" i="2"/>
  <c r="AG3166" i="2"/>
  <c r="AG3165" i="2"/>
  <c r="AG3164" i="2"/>
  <c r="AG3163" i="2"/>
  <c r="AG3162" i="2"/>
  <c r="AG3161" i="2"/>
  <c r="AG3160" i="2"/>
  <c r="AG3159" i="2"/>
  <c r="AG3158" i="2"/>
  <c r="AG3157" i="2"/>
  <c r="AG3156" i="2"/>
  <c r="AG3155" i="2"/>
  <c r="AG3154" i="2"/>
  <c r="AG3153" i="2"/>
  <c r="AG3152" i="2"/>
  <c r="AG3151" i="2"/>
  <c r="AG3150" i="2"/>
  <c r="AG3149" i="2"/>
  <c r="AG3148" i="2"/>
  <c r="AG3147" i="2"/>
  <c r="AG3146" i="2"/>
  <c r="AG3145" i="2"/>
  <c r="AG3144" i="2"/>
  <c r="AG3143" i="2"/>
  <c r="AG3142" i="2"/>
  <c r="AG3141" i="2"/>
  <c r="AG3140" i="2"/>
  <c r="AG3139" i="2"/>
  <c r="AG3138" i="2"/>
  <c r="AG3137" i="2"/>
  <c r="AG3136" i="2"/>
  <c r="AG3135" i="2"/>
  <c r="AG3134" i="2"/>
  <c r="AG3133" i="2"/>
  <c r="AG3132" i="2"/>
  <c r="AG3131" i="2"/>
  <c r="AG3130" i="2"/>
  <c r="AG3129" i="2"/>
  <c r="AG3128" i="2"/>
  <c r="AG3127" i="2"/>
  <c r="AG3126" i="2"/>
  <c r="AG3125" i="2"/>
  <c r="AG3124" i="2"/>
  <c r="AG3123" i="2"/>
  <c r="AG3122" i="2"/>
  <c r="AG3121" i="2"/>
  <c r="AG3120" i="2"/>
  <c r="AG3119" i="2"/>
  <c r="AG3118" i="2"/>
  <c r="AG3117" i="2"/>
  <c r="AG3116" i="2"/>
  <c r="AG3115" i="2"/>
  <c r="AG3114" i="2"/>
  <c r="AG3113" i="2"/>
  <c r="AG3112" i="2"/>
  <c r="AG3111" i="2"/>
  <c r="AG3110" i="2"/>
  <c r="AG3109" i="2"/>
  <c r="AG3108" i="2"/>
  <c r="AG3107" i="2"/>
  <c r="AG3106" i="2"/>
  <c r="AG3105" i="2"/>
  <c r="AG3104" i="2"/>
  <c r="AG3103" i="2"/>
  <c r="AG3102" i="2"/>
  <c r="AG3101" i="2"/>
  <c r="AG3100" i="2"/>
  <c r="AG3099" i="2"/>
  <c r="AG3098" i="2"/>
  <c r="AG3097" i="2"/>
  <c r="AG3096" i="2"/>
  <c r="AG3095" i="2"/>
  <c r="AG3094" i="2"/>
  <c r="AG3093" i="2"/>
  <c r="AG3092" i="2"/>
  <c r="AG3091" i="2"/>
  <c r="AG3090" i="2"/>
  <c r="AG3089" i="2"/>
  <c r="AG3088" i="2"/>
  <c r="AG3087" i="2"/>
  <c r="AG3086" i="2"/>
  <c r="AG3085" i="2"/>
  <c r="AG3084" i="2"/>
  <c r="AG3083" i="2"/>
  <c r="AG3082" i="2"/>
  <c r="AG3081" i="2"/>
  <c r="AG3080" i="2"/>
  <c r="AG3079" i="2"/>
  <c r="AG3078" i="2"/>
  <c r="AG3077" i="2"/>
  <c r="AG3076" i="2"/>
  <c r="AG3075" i="2"/>
  <c r="AG3074" i="2"/>
  <c r="AG3073" i="2"/>
  <c r="AG3072" i="2"/>
  <c r="AG3071" i="2"/>
  <c r="AG3070" i="2"/>
  <c r="AG3069" i="2"/>
  <c r="AG3068" i="2"/>
  <c r="AG3067" i="2"/>
  <c r="AG3066" i="2"/>
  <c r="AG3065" i="2"/>
  <c r="AG3064" i="2"/>
  <c r="AG3063" i="2"/>
  <c r="AG3062" i="2"/>
  <c r="AG3061" i="2"/>
  <c r="AG3060" i="2"/>
  <c r="AG3059" i="2"/>
  <c r="AG3058" i="2"/>
  <c r="AG3057" i="2"/>
  <c r="AG3056" i="2"/>
  <c r="AG3055" i="2"/>
  <c r="AG3054" i="2"/>
  <c r="AG3053" i="2"/>
  <c r="AG3052" i="2"/>
  <c r="AG3051" i="2"/>
  <c r="AG3050" i="2"/>
  <c r="AG3049" i="2"/>
  <c r="AG3048" i="2"/>
  <c r="AG3047" i="2"/>
  <c r="AG3046" i="2"/>
  <c r="AG3045" i="2"/>
  <c r="AG3044" i="2"/>
  <c r="AG3043" i="2"/>
  <c r="AG3042" i="2"/>
  <c r="AG3041" i="2"/>
  <c r="AG3040" i="2"/>
  <c r="AG3039" i="2"/>
  <c r="AG3038" i="2"/>
  <c r="AG3037" i="2"/>
  <c r="AG3036" i="2"/>
  <c r="AG3035" i="2"/>
  <c r="AG3034" i="2"/>
  <c r="AG3033" i="2"/>
  <c r="AG3032" i="2"/>
  <c r="AG3031" i="2"/>
  <c r="AG3030" i="2"/>
  <c r="AG3029" i="2"/>
  <c r="AG3028" i="2"/>
  <c r="AG3027" i="2"/>
  <c r="AG3026" i="2"/>
  <c r="AG3025" i="2"/>
  <c r="AG3024" i="2"/>
  <c r="AG3023" i="2"/>
  <c r="AG3022" i="2"/>
  <c r="AG3021" i="2"/>
  <c r="AG3020" i="2"/>
  <c r="AG3019" i="2"/>
  <c r="AG3018" i="2"/>
  <c r="AG3017" i="2"/>
  <c r="AG3016" i="2"/>
  <c r="AG3015" i="2"/>
  <c r="AG3014" i="2"/>
  <c r="AG3013" i="2"/>
  <c r="AG3012" i="2"/>
  <c r="AG3011" i="2"/>
  <c r="AG3010" i="2"/>
  <c r="AG3009" i="2"/>
  <c r="AG3008" i="2"/>
  <c r="AG3007" i="2"/>
  <c r="AG3006" i="2"/>
  <c r="AG3005" i="2"/>
  <c r="AG3004" i="2"/>
  <c r="AG3003" i="2"/>
  <c r="AG3002" i="2"/>
  <c r="AG3001" i="2"/>
  <c r="AG3000" i="2"/>
  <c r="AG2999" i="2"/>
  <c r="AG2998" i="2"/>
  <c r="AG2997" i="2"/>
  <c r="AG2996" i="2"/>
  <c r="AG2995" i="2"/>
  <c r="AG2994" i="2"/>
  <c r="AG2993" i="2"/>
  <c r="AG2992" i="2"/>
  <c r="AG2991" i="2"/>
  <c r="AG2990" i="2"/>
  <c r="AG2989" i="2"/>
  <c r="AG2988" i="2"/>
  <c r="AG2987" i="2"/>
  <c r="AG2986" i="2"/>
  <c r="AG2985" i="2"/>
  <c r="AG2984" i="2"/>
  <c r="AG2983" i="2"/>
  <c r="AG2982" i="2"/>
  <c r="AG2981" i="2"/>
  <c r="AG2980" i="2"/>
  <c r="AG2979" i="2"/>
  <c r="AG2978" i="2"/>
  <c r="AG2977" i="2"/>
  <c r="AG2976" i="2"/>
  <c r="AG2975" i="2"/>
  <c r="AG2974" i="2"/>
  <c r="AG2973" i="2"/>
  <c r="AG2972" i="2"/>
  <c r="AG2971" i="2"/>
  <c r="AG2970" i="2"/>
  <c r="AG2969" i="2"/>
  <c r="AG2968" i="2"/>
  <c r="AG2967" i="2"/>
  <c r="AG2966" i="2"/>
  <c r="AG2965" i="2"/>
  <c r="AG2964" i="2"/>
  <c r="AG2963" i="2"/>
  <c r="AG2962" i="2"/>
  <c r="AG2961" i="2"/>
  <c r="AG2960" i="2"/>
  <c r="AG2959" i="2"/>
  <c r="AG2958" i="2"/>
  <c r="AG2957" i="2"/>
  <c r="AG2956" i="2"/>
  <c r="AG2955" i="2"/>
  <c r="AG2954" i="2"/>
  <c r="AG2953" i="2"/>
  <c r="AG2952" i="2"/>
  <c r="AG2951" i="2"/>
  <c r="AG2950" i="2"/>
  <c r="AG2949" i="2"/>
  <c r="AG2948" i="2"/>
  <c r="AG2947" i="2"/>
  <c r="AG2946" i="2"/>
  <c r="AG2945" i="2"/>
  <c r="AG2944" i="2"/>
  <c r="AG2943" i="2"/>
  <c r="AG2942" i="2"/>
  <c r="AG2941" i="2"/>
  <c r="AG2940" i="2"/>
  <c r="AG2939" i="2"/>
  <c r="AG2938" i="2"/>
  <c r="AG2937" i="2"/>
  <c r="AG2936" i="2"/>
  <c r="AG2935" i="2"/>
  <c r="AG2934" i="2"/>
  <c r="AG2933" i="2"/>
  <c r="AG2932" i="2"/>
  <c r="AG2931" i="2"/>
  <c r="AG2930" i="2"/>
  <c r="AG2929" i="2"/>
  <c r="AG2928" i="2"/>
  <c r="AG2927" i="2"/>
  <c r="AG2926" i="2"/>
  <c r="AG2925" i="2"/>
  <c r="AG2924" i="2"/>
  <c r="AG2923" i="2"/>
  <c r="AG2922" i="2"/>
  <c r="AG2921" i="2"/>
  <c r="AG2920" i="2"/>
  <c r="AG2919" i="2"/>
  <c r="AG2918" i="2"/>
  <c r="AG2917" i="2"/>
  <c r="AG2916" i="2"/>
  <c r="AG2915" i="2"/>
  <c r="AG2914" i="2"/>
  <c r="AG2913" i="2"/>
  <c r="AG2912" i="2"/>
  <c r="AG2911" i="2"/>
  <c r="AG2910" i="2"/>
  <c r="AG2909" i="2"/>
  <c r="AG2908" i="2"/>
  <c r="AG2907" i="2"/>
  <c r="AG2906" i="2"/>
  <c r="AG2905" i="2"/>
  <c r="AG2904" i="2"/>
  <c r="AG2903" i="2"/>
  <c r="AG2902" i="2"/>
  <c r="AG2901" i="2"/>
  <c r="AG2900" i="2"/>
  <c r="AG2899" i="2"/>
  <c r="AG2898" i="2"/>
  <c r="AG2897" i="2"/>
  <c r="AG2896" i="2"/>
  <c r="AG2895" i="2"/>
  <c r="AG2894" i="2"/>
  <c r="AG2893" i="2"/>
  <c r="AG2892" i="2"/>
  <c r="AG2891" i="2"/>
  <c r="AG2890" i="2"/>
  <c r="AG2889" i="2"/>
  <c r="AG2888" i="2"/>
  <c r="AG2887" i="2"/>
  <c r="AG2886" i="2"/>
  <c r="AG2885" i="2"/>
  <c r="AG2884" i="2"/>
  <c r="AG2883" i="2"/>
  <c r="AG2882" i="2"/>
  <c r="AG2881" i="2"/>
  <c r="AG2880" i="2"/>
  <c r="AG2879" i="2"/>
  <c r="AG2878" i="2"/>
  <c r="AG2877" i="2"/>
  <c r="AG2876" i="2"/>
  <c r="AG2875" i="2"/>
  <c r="AG2874" i="2"/>
  <c r="AG2873" i="2"/>
  <c r="AG2872" i="2"/>
  <c r="AG2871" i="2"/>
  <c r="AG2870" i="2"/>
  <c r="AG2869" i="2"/>
  <c r="AG2868" i="2"/>
  <c r="AG2867" i="2"/>
  <c r="AG2866" i="2"/>
  <c r="AG2865" i="2"/>
  <c r="AG2864" i="2"/>
  <c r="AG2863" i="2"/>
  <c r="AG2862" i="2"/>
  <c r="AG2861" i="2"/>
  <c r="AG2860" i="2"/>
  <c r="AG2859" i="2"/>
  <c r="AG2858" i="2"/>
  <c r="AG2857" i="2"/>
  <c r="AG2856" i="2"/>
  <c r="AG2855" i="2"/>
  <c r="AG2854" i="2"/>
  <c r="AG2853" i="2"/>
  <c r="AG2852" i="2"/>
  <c r="AG2851" i="2"/>
  <c r="AG2850" i="2"/>
  <c r="AG2849" i="2"/>
  <c r="AG2848" i="2"/>
  <c r="AG2847" i="2"/>
  <c r="AG2846" i="2"/>
  <c r="AG2845" i="2"/>
  <c r="AG2844" i="2"/>
  <c r="AG2843" i="2"/>
  <c r="AG2842" i="2"/>
  <c r="AG2841" i="2"/>
  <c r="AG2840" i="2"/>
  <c r="AG2839" i="2"/>
  <c r="AG2838" i="2"/>
  <c r="AG2837" i="2"/>
  <c r="AG2836" i="2"/>
  <c r="AG2835" i="2"/>
  <c r="AG2834" i="2"/>
  <c r="AG2833" i="2"/>
  <c r="AG2832" i="2"/>
  <c r="AG2831" i="2"/>
  <c r="AG2830" i="2"/>
  <c r="AG2829" i="2"/>
  <c r="AG2828" i="2"/>
  <c r="AG2827" i="2"/>
  <c r="AG2826" i="2"/>
  <c r="AG2825" i="2"/>
  <c r="AG2824" i="2"/>
  <c r="AG2823" i="2"/>
  <c r="AG2822" i="2"/>
  <c r="AG2821" i="2"/>
  <c r="AG2820" i="2"/>
  <c r="AG2819" i="2"/>
  <c r="AG2818" i="2"/>
  <c r="AG2817" i="2"/>
  <c r="AG2816" i="2"/>
  <c r="AG2815" i="2"/>
  <c r="AG2814" i="2"/>
  <c r="AG2813" i="2"/>
  <c r="AG2812" i="2"/>
  <c r="AG2811" i="2"/>
  <c r="AG2810" i="2"/>
  <c r="AG2809" i="2"/>
  <c r="AG2808" i="2"/>
  <c r="AG2807" i="2"/>
  <c r="AG2806" i="2"/>
  <c r="AG2805" i="2"/>
  <c r="AG2804" i="2"/>
  <c r="AG2803" i="2"/>
  <c r="AG2802" i="2"/>
  <c r="AG2801" i="2"/>
  <c r="AG2800" i="2"/>
  <c r="AG2799" i="2"/>
  <c r="AG2798" i="2"/>
  <c r="AG2797" i="2"/>
  <c r="AG2796" i="2"/>
  <c r="AG2795" i="2"/>
  <c r="AG2794" i="2"/>
  <c r="AG2793" i="2"/>
  <c r="AG2792" i="2"/>
  <c r="AG2791" i="2"/>
  <c r="AG2790" i="2"/>
  <c r="AG2789" i="2"/>
  <c r="AG2788" i="2"/>
  <c r="AG2787" i="2"/>
  <c r="AG2786" i="2"/>
  <c r="AG2785" i="2"/>
  <c r="AG2784" i="2"/>
  <c r="AG2783" i="2"/>
  <c r="AG2782" i="2"/>
  <c r="AG2781" i="2"/>
  <c r="AG2780" i="2"/>
  <c r="AG2779" i="2"/>
  <c r="AG2778" i="2"/>
  <c r="AG2777" i="2"/>
  <c r="AG2776" i="2"/>
  <c r="AG2775" i="2"/>
  <c r="AG2774" i="2"/>
  <c r="AG2773" i="2"/>
  <c r="AG2772" i="2"/>
  <c r="AG2771" i="2"/>
  <c r="AG2770" i="2"/>
  <c r="AG2769" i="2"/>
  <c r="AG2768" i="2"/>
  <c r="AG2767" i="2"/>
  <c r="AG2766" i="2"/>
  <c r="AG2765" i="2"/>
  <c r="AG2764" i="2"/>
  <c r="AG2763" i="2"/>
  <c r="AG2762" i="2"/>
  <c r="AG2761" i="2"/>
  <c r="AG2760" i="2"/>
  <c r="AG2759" i="2"/>
  <c r="AG2758" i="2"/>
  <c r="AG2757" i="2"/>
  <c r="AG2756" i="2"/>
  <c r="AG2755" i="2"/>
  <c r="AG2754" i="2"/>
  <c r="AG2753" i="2"/>
  <c r="AG2752" i="2"/>
  <c r="AG2751" i="2"/>
  <c r="AG2750" i="2"/>
  <c r="AG2749" i="2"/>
  <c r="AG2748" i="2"/>
  <c r="AG2747" i="2"/>
  <c r="AG2746" i="2"/>
  <c r="AG2745" i="2"/>
  <c r="AG2744" i="2"/>
  <c r="AG2743" i="2"/>
  <c r="AG2742" i="2"/>
  <c r="AG2741" i="2"/>
  <c r="AG2740" i="2"/>
  <c r="AG2739" i="2"/>
  <c r="AG2738" i="2"/>
  <c r="AG2737" i="2"/>
  <c r="AG2736" i="2"/>
  <c r="AG2735" i="2"/>
  <c r="AG2734" i="2"/>
  <c r="AG2733" i="2"/>
  <c r="AG2732" i="2"/>
  <c r="AG2731" i="2"/>
  <c r="AG2730" i="2"/>
  <c r="AG2729" i="2"/>
  <c r="AG2728" i="2"/>
  <c r="AG2727" i="2"/>
  <c r="AG2726" i="2"/>
  <c r="AG2725" i="2"/>
  <c r="AG2724" i="2"/>
  <c r="AG2723" i="2"/>
  <c r="AG2722" i="2"/>
  <c r="AG2721" i="2"/>
  <c r="AG2720" i="2"/>
  <c r="AG2719" i="2"/>
  <c r="AG2718" i="2"/>
  <c r="AG2717" i="2"/>
  <c r="AG2716" i="2"/>
  <c r="AG2715" i="2"/>
  <c r="AG2714" i="2"/>
  <c r="AG2713" i="2"/>
  <c r="AG2712" i="2"/>
  <c r="AG2711" i="2"/>
  <c r="AG2710" i="2"/>
  <c r="AG2709" i="2"/>
  <c r="AG2708" i="2"/>
  <c r="AG2707" i="2"/>
  <c r="AG2706" i="2"/>
  <c r="AG2705" i="2"/>
  <c r="AG2704" i="2"/>
  <c r="AG2703" i="2"/>
  <c r="AG2702" i="2"/>
  <c r="AG2701" i="2"/>
  <c r="AG2700" i="2"/>
  <c r="AG2699" i="2"/>
  <c r="AG2698" i="2"/>
  <c r="AG2697" i="2"/>
  <c r="AG2696" i="2"/>
  <c r="AG2695" i="2"/>
  <c r="AG2694" i="2"/>
  <c r="AG2693" i="2"/>
  <c r="AG2692" i="2"/>
  <c r="AG2691" i="2"/>
  <c r="AG2690" i="2"/>
  <c r="AG2689" i="2"/>
  <c r="AG2688" i="2"/>
  <c r="AG2687" i="2"/>
  <c r="AG2686" i="2"/>
  <c r="AG2685" i="2"/>
  <c r="AG2684" i="2"/>
  <c r="AG2683" i="2"/>
  <c r="AG2682" i="2"/>
  <c r="AG2681" i="2"/>
  <c r="AG2680" i="2"/>
  <c r="AG2679" i="2"/>
  <c r="AG2678" i="2"/>
  <c r="AG2677" i="2"/>
  <c r="AG2676" i="2"/>
  <c r="AG2675" i="2"/>
  <c r="AG2674" i="2"/>
  <c r="AG2673" i="2"/>
  <c r="AG2672" i="2"/>
  <c r="AG2671" i="2"/>
  <c r="AG2670" i="2"/>
  <c r="AG2669" i="2"/>
  <c r="AG2668" i="2"/>
  <c r="AG2667" i="2"/>
  <c r="AG2666" i="2"/>
  <c r="AG2665" i="2"/>
  <c r="AG2664" i="2"/>
  <c r="AG2663" i="2"/>
  <c r="AG2662" i="2"/>
  <c r="AG2661" i="2"/>
  <c r="AG2660" i="2"/>
  <c r="AG2659" i="2"/>
  <c r="AG2658" i="2"/>
  <c r="AG2657" i="2"/>
  <c r="AG2656" i="2"/>
  <c r="AG2655" i="2"/>
  <c r="AG2654" i="2"/>
  <c r="AG2653" i="2"/>
  <c r="AG2652" i="2"/>
  <c r="AG2651" i="2"/>
  <c r="AG2650" i="2"/>
  <c r="AG2649" i="2"/>
  <c r="AG2648" i="2"/>
  <c r="AG2647" i="2"/>
  <c r="AG2646" i="2"/>
  <c r="AG2645" i="2"/>
  <c r="AG2644" i="2"/>
  <c r="AG2643" i="2"/>
  <c r="AG2642" i="2"/>
  <c r="AG2641" i="2"/>
  <c r="AG2640" i="2"/>
  <c r="AG2639" i="2"/>
  <c r="AG2638" i="2"/>
  <c r="AG2637" i="2"/>
  <c r="AG2636" i="2"/>
  <c r="AG2635" i="2"/>
  <c r="AG2634" i="2"/>
  <c r="AG2633" i="2"/>
  <c r="AG2632" i="2"/>
  <c r="AG2631" i="2"/>
  <c r="AG2630" i="2"/>
  <c r="AG2629" i="2"/>
  <c r="AG2628" i="2"/>
  <c r="AG2627" i="2"/>
  <c r="AG2626" i="2"/>
  <c r="AG2625" i="2"/>
  <c r="AG2624" i="2"/>
  <c r="AG2623" i="2"/>
  <c r="AG2622" i="2"/>
  <c r="AG2621" i="2"/>
  <c r="AG2620" i="2"/>
  <c r="AG2619" i="2"/>
  <c r="AG2618" i="2"/>
  <c r="AG2617" i="2"/>
  <c r="AG2616" i="2"/>
  <c r="AG2615" i="2"/>
  <c r="AG2614" i="2"/>
  <c r="AG2613" i="2"/>
  <c r="AG2612" i="2"/>
  <c r="AG2611" i="2"/>
  <c r="AG2610" i="2"/>
  <c r="AG2609" i="2"/>
  <c r="AG2608" i="2"/>
  <c r="AG2607" i="2"/>
  <c r="AG2606" i="2"/>
  <c r="AG2605" i="2"/>
  <c r="AG2604" i="2"/>
  <c r="AG2603" i="2"/>
  <c r="AG2602" i="2"/>
  <c r="AG2601" i="2"/>
  <c r="AG2600" i="2"/>
  <c r="AG2599" i="2"/>
  <c r="AG2598" i="2"/>
  <c r="AG2597" i="2"/>
  <c r="AG2596" i="2"/>
  <c r="AG2595" i="2"/>
  <c r="AG2594" i="2"/>
  <c r="AG2593" i="2"/>
  <c r="AG2592" i="2"/>
  <c r="AG2591" i="2"/>
  <c r="AG2590" i="2"/>
  <c r="AG2589" i="2"/>
  <c r="AG2588" i="2"/>
  <c r="AG2587" i="2"/>
  <c r="AG2586" i="2"/>
  <c r="AG2585" i="2"/>
  <c r="AG2584" i="2"/>
  <c r="AG2583" i="2"/>
  <c r="AG2582" i="2"/>
  <c r="AG2581" i="2"/>
  <c r="AG2580" i="2"/>
  <c r="AG2579" i="2"/>
  <c r="AG2578" i="2"/>
  <c r="AG2577" i="2"/>
  <c r="AG2576" i="2"/>
  <c r="AG2575" i="2"/>
  <c r="AG2574" i="2"/>
  <c r="AG2573" i="2"/>
  <c r="AG2572" i="2"/>
  <c r="AG2571" i="2"/>
  <c r="AG2570" i="2"/>
  <c r="AG2569" i="2"/>
  <c r="AG2568" i="2"/>
  <c r="AG2567" i="2"/>
  <c r="AG2566" i="2"/>
  <c r="AG2565" i="2"/>
  <c r="AG2564" i="2"/>
  <c r="AG2563" i="2"/>
  <c r="AG2562" i="2"/>
  <c r="AG2561" i="2"/>
  <c r="AG2560" i="2"/>
  <c r="AG2559" i="2"/>
  <c r="AG2558" i="2"/>
  <c r="AG2557" i="2"/>
  <c r="AG2556" i="2"/>
  <c r="AG2555" i="2"/>
  <c r="AG2554" i="2"/>
  <c r="AG2553" i="2"/>
  <c r="AG2552" i="2"/>
  <c r="AG2551" i="2"/>
  <c r="AG2550" i="2"/>
  <c r="AG2549" i="2"/>
  <c r="AG2548" i="2"/>
  <c r="AG2547" i="2"/>
  <c r="AG2546" i="2"/>
  <c r="AG2545" i="2"/>
  <c r="AG2544" i="2"/>
  <c r="AG2543" i="2"/>
  <c r="AG2542" i="2"/>
  <c r="AG2541" i="2"/>
  <c r="AG2540" i="2"/>
  <c r="AG2539" i="2"/>
  <c r="AG2538" i="2"/>
  <c r="AG2537" i="2"/>
  <c r="AG2536" i="2"/>
  <c r="AG2535" i="2"/>
  <c r="AG2534" i="2"/>
  <c r="AG2533" i="2"/>
  <c r="AG2532" i="2"/>
  <c r="AG2531" i="2"/>
  <c r="AG2530" i="2"/>
  <c r="AG2529" i="2"/>
  <c r="AG2528" i="2"/>
  <c r="AG2527" i="2"/>
  <c r="AG2526" i="2"/>
  <c r="AG2525" i="2"/>
  <c r="AG2524" i="2"/>
  <c r="AG2523" i="2"/>
  <c r="AG2522" i="2"/>
  <c r="AG2521" i="2"/>
  <c r="AG2520" i="2"/>
  <c r="AG2519" i="2"/>
  <c r="AG2518" i="2"/>
  <c r="AG2517" i="2"/>
  <c r="AG2516" i="2"/>
  <c r="AG2515" i="2"/>
  <c r="AG2514" i="2"/>
  <c r="AG2513" i="2"/>
  <c r="AG2512" i="2"/>
  <c r="AG2511" i="2"/>
  <c r="AG2510" i="2"/>
  <c r="AG2509" i="2"/>
  <c r="AG2508" i="2"/>
  <c r="AG2507" i="2"/>
  <c r="AG2506" i="2"/>
  <c r="AG2505" i="2"/>
  <c r="AG2504" i="2"/>
  <c r="AG2503" i="2"/>
  <c r="AG2502" i="2"/>
  <c r="AG2501" i="2"/>
  <c r="AG2500" i="2"/>
  <c r="AG2499" i="2"/>
  <c r="AG2498" i="2"/>
  <c r="AG2497" i="2"/>
  <c r="AG2496" i="2"/>
  <c r="AG2495" i="2"/>
  <c r="AG2494" i="2"/>
  <c r="AG2493" i="2"/>
  <c r="AG2492" i="2"/>
  <c r="AG2491" i="2"/>
  <c r="AG2490" i="2"/>
  <c r="AG2489" i="2"/>
  <c r="AG2488" i="2"/>
  <c r="AG2487" i="2"/>
  <c r="AG2486" i="2"/>
  <c r="AG2485" i="2"/>
  <c r="AG2484" i="2"/>
  <c r="AG2483" i="2"/>
  <c r="AG2482" i="2"/>
  <c r="AG2481" i="2"/>
  <c r="AG2480" i="2"/>
  <c r="AG2479" i="2"/>
  <c r="AG2478" i="2"/>
  <c r="AG2477" i="2"/>
  <c r="AG2476" i="2"/>
  <c r="AG2475" i="2"/>
  <c r="AG2474" i="2"/>
  <c r="AG2473" i="2"/>
  <c r="AG2472" i="2"/>
  <c r="AG2471" i="2"/>
  <c r="AG2470" i="2"/>
  <c r="AG2469" i="2"/>
  <c r="AG2468" i="2"/>
  <c r="AG2467" i="2"/>
  <c r="AG2466" i="2"/>
  <c r="AG2465" i="2"/>
  <c r="AG2464" i="2"/>
  <c r="AG2463" i="2"/>
  <c r="AG2462" i="2"/>
  <c r="AG2461" i="2"/>
  <c r="AG2460" i="2"/>
  <c r="AG2459" i="2"/>
  <c r="AG2458" i="2"/>
  <c r="AG2457" i="2"/>
  <c r="AG2456" i="2"/>
  <c r="AG2455" i="2"/>
  <c r="AG2454" i="2"/>
  <c r="AG2453" i="2"/>
  <c r="AG2452" i="2"/>
  <c r="AG2451" i="2"/>
  <c r="AG2450" i="2"/>
  <c r="AG2449" i="2"/>
  <c r="AG2448" i="2"/>
  <c r="AG2447" i="2"/>
  <c r="AG2446" i="2"/>
  <c r="AG2445" i="2"/>
  <c r="AG2444" i="2"/>
  <c r="AG2443" i="2"/>
  <c r="AG2442" i="2"/>
  <c r="AG2441" i="2"/>
  <c r="AG2440" i="2"/>
  <c r="AG2439" i="2"/>
  <c r="AG2438" i="2"/>
  <c r="AG2437" i="2"/>
  <c r="AG2436" i="2"/>
  <c r="AG2435" i="2"/>
  <c r="AG2434" i="2"/>
  <c r="AG2433" i="2"/>
  <c r="AG2432" i="2"/>
  <c r="AG2431" i="2"/>
  <c r="AG2430" i="2"/>
  <c r="AG2429" i="2"/>
  <c r="AG2428" i="2"/>
  <c r="AG2427" i="2"/>
  <c r="AG2426" i="2"/>
  <c r="AG2425" i="2"/>
  <c r="AG2424" i="2"/>
  <c r="AG2423" i="2"/>
  <c r="AG2422" i="2"/>
  <c r="AG2421" i="2"/>
  <c r="AG2420" i="2"/>
  <c r="AG2419" i="2"/>
  <c r="AG2418" i="2"/>
  <c r="AG2417" i="2"/>
  <c r="AG2416" i="2"/>
  <c r="AG2415" i="2"/>
  <c r="AG2414" i="2"/>
  <c r="AG2413" i="2"/>
  <c r="AG2412" i="2"/>
  <c r="AG2411" i="2"/>
  <c r="AG2410" i="2"/>
  <c r="AG2409" i="2"/>
  <c r="AG2408" i="2"/>
  <c r="AG2407" i="2"/>
  <c r="AG2406" i="2"/>
  <c r="AG2405" i="2"/>
  <c r="AG2404" i="2"/>
  <c r="AG2403" i="2"/>
  <c r="AG2402" i="2"/>
  <c r="AG2401" i="2"/>
  <c r="AG2400" i="2"/>
  <c r="AG2399" i="2"/>
  <c r="AG2398" i="2"/>
  <c r="AG2397" i="2"/>
  <c r="AG2396" i="2"/>
  <c r="AG2395" i="2"/>
  <c r="AG2394" i="2"/>
  <c r="AG2393" i="2"/>
  <c r="AG2392" i="2"/>
  <c r="AG2391" i="2"/>
  <c r="AG2390" i="2"/>
  <c r="AG2389" i="2"/>
  <c r="AG2388" i="2"/>
  <c r="AG2387" i="2"/>
  <c r="AG2386" i="2"/>
  <c r="AG2385" i="2"/>
  <c r="AG2384" i="2"/>
  <c r="AG2383" i="2"/>
  <c r="AG2382" i="2"/>
  <c r="AG2381" i="2"/>
  <c r="AG2380" i="2"/>
  <c r="AG2379" i="2"/>
  <c r="AG2378" i="2"/>
  <c r="AG2377" i="2"/>
  <c r="AG2376" i="2"/>
  <c r="AG2375" i="2"/>
  <c r="AG2374" i="2"/>
  <c r="AG2373" i="2"/>
  <c r="AG2372" i="2"/>
  <c r="AG2371" i="2"/>
  <c r="AG2370" i="2"/>
  <c r="AG2369" i="2"/>
  <c r="AG2368" i="2"/>
  <c r="AG2367" i="2"/>
  <c r="AG2366" i="2"/>
  <c r="AG2365" i="2"/>
  <c r="AG2364" i="2"/>
  <c r="AG2363" i="2"/>
  <c r="AG2362" i="2"/>
  <c r="AG2361" i="2"/>
  <c r="AG2360" i="2"/>
  <c r="AG2359" i="2"/>
  <c r="AG2358" i="2"/>
  <c r="AG2357" i="2"/>
  <c r="AG2356" i="2"/>
  <c r="AG2355" i="2"/>
  <c r="AG2354" i="2"/>
  <c r="AG2353" i="2"/>
  <c r="AG2352" i="2"/>
  <c r="AG2351" i="2"/>
  <c r="AG2350" i="2"/>
  <c r="AG2349" i="2"/>
  <c r="AG2348" i="2"/>
  <c r="AG2347" i="2"/>
  <c r="AG2346" i="2"/>
  <c r="AG2345" i="2"/>
  <c r="AG2344" i="2"/>
  <c r="AG2343" i="2"/>
  <c r="AG2342" i="2"/>
  <c r="AG2341" i="2"/>
  <c r="AG2340" i="2"/>
  <c r="AG2339" i="2"/>
  <c r="AG2338" i="2"/>
  <c r="AG2337" i="2"/>
  <c r="AG2336" i="2"/>
  <c r="AG2335" i="2"/>
  <c r="AG2334" i="2"/>
  <c r="AG2333" i="2"/>
  <c r="AG2332" i="2"/>
  <c r="AG2331" i="2"/>
  <c r="AG2330" i="2"/>
  <c r="AG2329" i="2"/>
  <c r="AG2328" i="2"/>
  <c r="AG2327" i="2"/>
  <c r="AG2326" i="2"/>
  <c r="AG2325" i="2"/>
  <c r="AG2324" i="2"/>
  <c r="AG2323" i="2"/>
  <c r="AG2322" i="2"/>
  <c r="AG2321" i="2"/>
  <c r="AG2320" i="2"/>
  <c r="AG2319" i="2"/>
  <c r="AG2318" i="2"/>
  <c r="AG2317" i="2"/>
  <c r="AG2316" i="2"/>
  <c r="AG2315" i="2"/>
  <c r="AG2314" i="2"/>
  <c r="AG2313" i="2"/>
  <c r="AG2312" i="2"/>
  <c r="AG2311" i="2"/>
  <c r="AG2310" i="2"/>
  <c r="AG2309" i="2"/>
  <c r="AG2308" i="2"/>
  <c r="AG2307" i="2"/>
  <c r="AG2306" i="2"/>
  <c r="AG2305" i="2"/>
  <c r="AG2304" i="2"/>
  <c r="AG2303" i="2"/>
  <c r="AG2302" i="2"/>
  <c r="AG2301" i="2"/>
  <c r="AG2300" i="2"/>
  <c r="AG2299" i="2"/>
  <c r="AG2298" i="2"/>
  <c r="AG2297" i="2"/>
  <c r="AG2296" i="2"/>
  <c r="AG2295" i="2"/>
  <c r="AG2294" i="2"/>
  <c r="AG2293" i="2"/>
  <c r="AG2292" i="2"/>
  <c r="AG2291" i="2"/>
  <c r="AG2290" i="2"/>
  <c r="AG2289" i="2"/>
  <c r="AG2288" i="2"/>
  <c r="AG2287" i="2"/>
  <c r="AG2286" i="2"/>
  <c r="AG2285" i="2"/>
  <c r="AG2284" i="2"/>
  <c r="AG2283" i="2"/>
  <c r="AG2282" i="2"/>
  <c r="AG2281" i="2"/>
  <c r="AG2280" i="2"/>
  <c r="AG2279" i="2"/>
  <c r="AG2278" i="2"/>
  <c r="AG2277" i="2"/>
  <c r="AG2276" i="2"/>
  <c r="AG2275" i="2"/>
  <c r="AG2274" i="2"/>
  <c r="AG2273" i="2"/>
  <c r="AG2272" i="2"/>
  <c r="AG2271" i="2"/>
  <c r="AG2270" i="2"/>
  <c r="AG2269" i="2"/>
  <c r="AG2268" i="2"/>
  <c r="AG2267" i="2"/>
  <c r="AG2266" i="2"/>
  <c r="AG2265" i="2"/>
  <c r="AG2264" i="2"/>
  <c r="AG2263" i="2"/>
  <c r="AG2262" i="2"/>
  <c r="AG2261" i="2"/>
  <c r="AG2260" i="2"/>
  <c r="AG2259" i="2"/>
  <c r="AG2258" i="2"/>
  <c r="AG2257" i="2"/>
  <c r="AG2256" i="2"/>
  <c r="AG2255" i="2"/>
  <c r="AG2254" i="2"/>
  <c r="AG2253" i="2"/>
  <c r="AG2252" i="2"/>
  <c r="AG2251" i="2"/>
  <c r="AG2250" i="2"/>
  <c r="AG2249" i="2"/>
  <c r="AG2248" i="2"/>
  <c r="AG2247" i="2"/>
  <c r="AG2246" i="2"/>
  <c r="AG2245" i="2"/>
  <c r="AG2244" i="2"/>
  <c r="AG2243" i="2"/>
  <c r="AG2242" i="2"/>
  <c r="AG2241" i="2"/>
  <c r="AG2240" i="2"/>
  <c r="AG2239" i="2"/>
  <c r="AG2238" i="2"/>
  <c r="AG2237" i="2"/>
  <c r="AG2236" i="2"/>
  <c r="AG2235" i="2"/>
  <c r="AG2234" i="2"/>
  <c r="AG2233" i="2"/>
  <c r="AG2232" i="2"/>
  <c r="AG2231" i="2"/>
  <c r="AG2230" i="2"/>
  <c r="AG2229" i="2"/>
  <c r="AG2228" i="2"/>
  <c r="AG2227" i="2"/>
  <c r="AG2226" i="2"/>
  <c r="AG2225" i="2"/>
  <c r="AG2224" i="2"/>
  <c r="AG2223" i="2"/>
  <c r="AG2222" i="2"/>
  <c r="AG2221" i="2"/>
  <c r="AG2220" i="2"/>
  <c r="AG2219" i="2"/>
  <c r="AG2218" i="2"/>
  <c r="AG2217" i="2"/>
  <c r="AG2216" i="2"/>
  <c r="AG2215" i="2"/>
  <c r="AG2214" i="2"/>
  <c r="AG2213" i="2"/>
  <c r="AG2212" i="2"/>
  <c r="AG2211" i="2"/>
  <c r="AG2210" i="2"/>
  <c r="AG2209" i="2"/>
  <c r="AG2208" i="2"/>
  <c r="AG2207" i="2"/>
  <c r="AG2206" i="2"/>
  <c r="AG2205" i="2"/>
  <c r="AG2204" i="2"/>
  <c r="AG2203" i="2"/>
  <c r="AG2202" i="2"/>
  <c r="AG2201" i="2"/>
  <c r="AG2200" i="2"/>
  <c r="AG2199" i="2"/>
  <c r="AG2198" i="2"/>
  <c r="AG2197" i="2"/>
  <c r="AG2196" i="2"/>
  <c r="AG2195" i="2"/>
  <c r="AG2194" i="2"/>
  <c r="AG2193" i="2"/>
  <c r="AG2192" i="2"/>
  <c r="AG2191" i="2"/>
  <c r="AG2190" i="2"/>
  <c r="AG2189" i="2"/>
  <c r="AG2188" i="2"/>
  <c r="AG2187" i="2"/>
  <c r="AG2186" i="2"/>
  <c r="AG2185" i="2"/>
  <c r="AG2184" i="2"/>
  <c r="AG2183" i="2"/>
  <c r="AG2182" i="2"/>
  <c r="AG2181" i="2"/>
  <c r="AG2180" i="2"/>
  <c r="AG2179" i="2"/>
  <c r="AG2178" i="2"/>
  <c r="AG2177" i="2"/>
  <c r="AG2176" i="2"/>
  <c r="AG2175" i="2"/>
  <c r="AG2174" i="2"/>
  <c r="AG2173" i="2"/>
  <c r="AG2172" i="2"/>
  <c r="AG2171" i="2"/>
  <c r="AG2170" i="2"/>
  <c r="AG2169" i="2"/>
  <c r="AG2168" i="2"/>
  <c r="AG2167" i="2"/>
  <c r="AG2166" i="2"/>
  <c r="AG2165" i="2"/>
  <c r="AG2164" i="2"/>
  <c r="AG2163" i="2"/>
  <c r="AG2162" i="2"/>
  <c r="AG2161" i="2"/>
  <c r="AG2160" i="2"/>
  <c r="AG2159" i="2"/>
  <c r="AG2158" i="2"/>
  <c r="AG2157" i="2"/>
  <c r="AG2156" i="2"/>
  <c r="AG2155" i="2"/>
  <c r="AG2154" i="2"/>
  <c r="AG2153" i="2"/>
  <c r="AG2152" i="2"/>
  <c r="AG2151" i="2"/>
  <c r="AG2150" i="2"/>
  <c r="AG2149" i="2"/>
  <c r="AG2148" i="2"/>
  <c r="AG2147" i="2"/>
  <c r="AG2146" i="2"/>
  <c r="AG2145" i="2"/>
  <c r="AG2144" i="2"/>
  <c r="AG2143" i="2"/>
  <c r="AG2142" i="2"/>
  <c r="AG2141" i="2"/>
  <c r="AG2140" i="2"/>
  <c r="AG2139" i="2"/>
  <c r="AG2138" i="2"/>
  <c r="AG2137" i="2"/>
  <c r="AG2136" i="2"/>
  <c r="AG2135" i="2"/>
  <c r="AG2134" i="2"/>
  <c r="AG2133" i="2"/>
  <c r="AG2132" i="2"/>
  <c r="AG2131" i="2"/>
  <c r="AG2130" i="2"/>
  <c r="AG2129" i="2"/>
  <c r="AG2128" i="2"/>
  <c r="AG2127" i="2"/>
  <c r="AG2126" i="2"/>
  <c r="AG2125" i="2"/>
  <c r="AG2124" i="2"/>
  <c r="AG2123" i="2"/>
  <c r="AG2122" i="2"/>
  <c r="AG2121" i="2"/>
  <c r="AG2120" i="2"/>
  <c r="AG2119" i="2"/>
  <c r="AG2118" i="2"/>
  <c r="AG2117" i="2"/>
  <c r="AG2116" i="2"/>
  <c r="AG2115" i="2"/>
  <c r="AG2114" i="2"/>
  <c r="AG2113" i="2"/>
  <c r="AG2112" i="2"/>
  <c r="AG2111" i="2"/>
  <c r="AG2110" i="2"/>
  <c r="AG2109" i="2"/>
  <c r="AG2108" i="2"/>
  <c r="AG2107" i="2"/>
  <c r="AG2106" i="2"/>
  <c r="AG2105" i="2"/>
  <c r="AG2104" i="2"/>
  <c r="AG2103" i="2"/>
  <c r="AG2102" i="2"/>
  <c r="AG2101" i="2"/>
  <c r="AG2100" i="2"/>
  <c r="AG2099" i="2"/>
  <c r="AG2098" i="2"/>
  <c r="AG2097" i="2"/>
  <c r="AG2096" i="2"/>
  <c r="AG2095" i="2"/>
  <c r="AG2094" i="2"/>
  <c r="AG2093" i="2"/>
  <c r="AG2092" i="2"/>
  <c r="AG2091" i="2"/>
  <c r="AG2090" i="2"/>
  <c r="AG2089" i="2"/>
  <c r="AG2088" i="2"/>
  <c r="AG2087" i="2"/>
  <c r="AG2086" i="2"/>
  <c r="AG2085" i="2"/>
  <c r="AG2084" i="2"/>
  <c r="AG2083" i="2"/>
  <c r="AG2082" i="2"/>
  <c r="AG2081" i="2"/>
  <c r="AG2080" i="2"/>
  <c r="AG2079" i="2"/>
  <c r="AG2078" i="2"/>
  <c r="AG2077" i="2"/>
  <c r="AG2076" i="2"/>
  <c r="AG2075" i="2"/>
  <c r="AG2074" i="2"/>
  <c r="AG2073" i="2"/>
  <c r="AG2072" i="2"/>
  <c r="AG2071" i="2"/>
  <c r="AG2070" i="2"/>
  <c r="AG2069" i="2"/>
  <c r="AG2068" i="2"/>
  <c r="AG2067" i="2"/>
  <c r="AG2066" i="2"/>
  <c r="AG2065" i="2"/>
  <c r="AG2064" i="2"/>
  <c r="AG2063" i="2"/>
  <c r="AG2062" i="2"/>
  <c r="AG2061" i="2"/>
  <c r="AG2060" i="2"/>
  <c r="AG2059" i="2"/>
  <c r="AG2058" i="2"/>
  <c r="AG2057" i="2"/>
  <c r="AG2056" i="2"/>
  <c r="AG2055" i="2"/>
  <c r="AG2054" i="2"/>
  <c r="AG2053" i="2"/>
  <c r="AG2052" i="2"/>
  <c r="AG2051" i="2"/>
  <c r="AG2050" i="2"/>
  <c r="AG2049" i="2"/>
  <c r="AG2048" i="2"/>
  <c r="AG2047" i="2"/>
  <c r="AG2046" i="2"/>
  <c r="AG2045" i="2"/>
  <c r="AG2044" i="2"/>
  <c r="AG2043" i="2"/>
  <c r="AG2042" i="2"/>
  <c r="AG2041" i="2"/>
  <c r="AG2040" i="2"/>
  <c r="AG2039" i="2"/>
  <c r="AG2038" i="2"/>
  <c r="AG2037" i="2"/>
  <c r="AG2036" i="2"/>
  <c r="AG2035" i="2"/>
  <c r="AG2034" i="2"/>
  <c r="AG2033" i="2"/>
  <c r="AG2032" i="2"/>
  <c r="AG2031" i="2"/>
  <c r="AG2030" i="2"/>
  <c r="AG2029" i="2"/>
  <c r="AG2028" i="2"/>
  <c r="AG2027" i="2"/>
  <c r="AG2026" i="2"/>
  <c r="AG2025" i="2"/>
  <c r="AG2024" i="2"/>
  <c r="AG2023" i="2"/>
  <c r="AG2022" i="2"/>
  <c r="AG2021" i="2"/>
  <c r="AG2020" i="2"/>
  <c r="AG2019" i="2"/>
  <c r="AG2018" i="2"/>
  <c r="AG2017" i="2"/>
  <c r="AG2016" i="2"/>
  <c r="AG2015" i="2"/>
  <c r="AG2014" i="2"/>
  <c r="AG2013" i="2"/>
  <c r="AG2012" i="2"/>
  <c r="AG2011" i="2"/>
  <c r="AG2010" i="2"/>
  <c r="AG2009" i="2"/>
  <c r="AG2008" i="2"/>
  <c r="AG2007" i="2"/>
  <c r="AG2006" i="2"/>
  <c r="AG2005" i="2"/>
  <c r="AG2004" i="2"/>
  <c r="AG2003" i="2"/>
  <c r="AG2002" i="2"/>
  <c r="AG2001" i="2"/>
  <c r="AG2000" i="2"/>
  <c r="AG1999" i="2"/>
  <c r="AG1998" i="2"/>
  <c r="AG1997" i="2"/>
  <c r="AG1996" i="2"/>
  <c r="AG1995" i="2"/>
  <c r="AG1994" i="2"/>
  <c r="AG1993" i="2"/>
  <c r="AG1992" i="2"/>
  <c r="AG1991" i="2"/>
  <c r="AG1990" i="2"/>
  <c r="AG1989" i="2"/>
  <c r="AG1988" i="2"/>
  <c r="AG1987" i="2"/>
  <c r="AG1986" i="2"/>
  <c r="AG1985" i="2"/>
  <c r="AG1984" i="2"/>
  <c r="AG1983" i="2"/>
  <c r="AG1982" i="2"/>
  <c r="AG1981" i="2"/>
  <c r="AG1980" i="2"/>
  <c r="AG1979" i="2"/>
  <c r="AG1978" i="2"/>
  <c r="AG1977" i="2"/>
  <c r="AG1976" i="2"/>
  <c r="AG1975" i="2"/>
  <c r="AG1974" i="2"/>
  <c r="AG1973" i="2"/>
  <c r="AG1972" i="2"/>
  <c r="AG1971" i="2"/>
  <c r="AG1970" i="2"/>
  <c r="AG1969" i="2"/>
  <c r="AG1968" i="2"/>
  <c r="AG1967" i="2"/>
  <c r="AG1966" i="2"/>
  <c r="AG1965" i="2"/>
  <c r="AG1964" i="2"/>
  <c r="AG1963" i="2"/>
  <c r="AG1962" i="2"/>
  <c r="AG1961" i="2"/>
  <c r="AG1960" i="2"/>
  <c r="AG1959" i="2"/>
  <c r="AG1958" i="2"/>
  <c r="AG1957" i="2"/>
  <c r="AG1956" i="2"/>
  <c r="AG1955" i="2"/>
  <c r="AG1954" i="2"/>
  <c r="AG1953" i="2"/>
  <c r="AG1952" i="2"/>
  <c r="AG1951" i="2"/>
  <c r="AG1950" i="2"/>
  <c r="AG1949" i="2"/>
  <c r="AG1948" i="2"/>
  <c r="AG1947" i="2"/>
  <c r="AG1946" i="2"/>
  <c r="AG1945" i="2"/>
  <c r="AG1944" i="2"/>
  <c r="AG1943" i="2"/>
  <c r="AG1942" i="2"/>
  <c r="AG1941" i="2"/>
  <c r="AG1940" i="2"/>
  <c r="AG1939" i="2"/>
  <c r="AG1938" i="2"/>
  <c r="AG1937" i="2"/>
  <c r="AG1936" i="2"/>
  <c r="AG1935" i="2"/>
  <c r="AG1934" i="2"/>
  <c r="AG1933" i="2"/>
  <c r="AG1932" i="2"/>
  <c r="AG1931" i="2"/>
  <c r="AG1930" i="2"/>
  <c r="AG1929" i="2"/>
  <c r="AG1928" i="2"/>
  <c r="AG1927" i="2"/>
  <c r="AG1926" i="2"/>
  <c r="AG1925" i="2"/>
  <c r="AG1924" i="2"/>
  <c r="AG1923" i="2"/>
  <c r="AG1922" i="2"/>
  <c r="AG1921" i="2"/>
  <c r="AG1920" i="2"/>
  <c r="AG1919" i="2"/>
  <c r="AG1918" i="2"/>
  <c r="AG1917" i="2"/>
  <c r="AG1916" i="2"/>
  <c r="AG1915" i="2"/>
  <c r="AG1914" i="2"/>
  <c r="AG1913" i="2"/>
  <c r="AG1912" i="2"/>
  <c r="AG1911" i="2"/>
  <c r="AG1910" i="2"/>
  <c r="AG1909" i="2"/>
  <c r="AG1908" i="2"/>
  <c r="AG1907" i="2"/>
  <c r="AG1906" i="2"/>
  <c r="AG1905" i="2"/>
  <c r="AG1904" i="2"/>
  <c r="AG1903" i="2"/>
  <c r="AG1902" i="2"/>
  <c r="AG1901" i="2"/>
  <c r="AG1900" i="2"/>
  <c r="AG1899" i="2"/>
  <c r="AG1898" i="2"/>
  <c r="AG1897" i="2"/>
  <c r="AG1896" i="2"/>
  <c r="AG1895" i="2"/>
  <c r="AG1894" i="2"/>
  <c r="AG1893" i="2"/>
  <c r="AG1892" i="2"/>
  <c r="AG1891" i="2"/>
  <c r="AG1890" i="2"/>
  <c r="AG1889" i="2"/>
  <c r="AG1888" i="2"/>
  <c r="AG1887" i="2"/>
  <c r="AG1886" i="2"/>
  <c r="AG1885" i="2"/>
  <c r="AG1884" i="2"/>
  <c r="AG1883" i="2"/>
  <c r="AG1882" i="2"/>
  <c r="AG1881" i="2"/>
  <c r="AG1880" i="2"/>
  <c r="AG1879" i="2"/>
  <c r="AG1878" i="2"/>
  <c r="AG1877" i="2"/>
  <c r="AG1876" i="2"/>
  <c r="AG1875" i="2"/>
  <c r="AG1874" i="2"/>
  <c r="AG1873" i="2"/>
  <c r="AG1872" i="2"/>
  <c r="AG1871" i="2"/>
  <c r="AG1870" i="2"/>
  <c r="AG1869" i="2"/>
  <c r="AG1868" i="2"/>
  <c r="AG1867" i="2"/>
  <c r="AG1866" i="2"/>
  <c r="AG1865" i="2"/>
  <c r="AG1864" i="2"/>
  <c r="AG1863" i="2"/>
  <c r="AG1862" i="2"/>
  <c r="AG1861" i="2"/>
  <c r="AG1860" i="2"/>
  <c r="AG1859" i="2"/>
  <c r="AG1858" i="2"/>
  <c r="AG1857" i="2"/>
  <c r="AG1856" i="2"/>
  <c r="AG1855" i="2"/>
  <c r="AG1854" i="2"/>
  <c r="AG1853" i="2"/>
  <c r="AG1852" i="2"/>
  <c r="AG1851" i="2"/>
  <c r="AG1850" i="2"/>
  <c r="AG1849" i="2"/>
  <c r="AG1848" i="2"/>
  <c r="AG1847" i="2"/>
  <c r="AG1846" i="2"/>
  <c r="AG1845" i="2"/>
  <c r="AG1844" i="2"/>
  <c r="AG1843" i="2"/>
  <c r="AG1842" i="2"/>
  <c r="AG1841" i="2"/>
  <c r="AG1840" i="2"/>
  <c r="AG1839" i="2"/>
  <c r="AG1838" i="2"/>
  <c r="AG1837" i="2"/>
  <c r="AG1836" i="2"/>
  <c r="AG1835" i="2"/>
  <c r="AG1834" i="2"/>
  <c r="AG1833" i="2"/>
  <c r="AG1832" i="2"/>
  <c r="AG1831" i="2"/>
  <c r="AG1830" i="2"/>
  <c r="AG1829" i="2"/>
  <c r="AG1828" i="2"/>
  <c r="AG1827" i="2"/>
  <c r="AG1826" i="2"/>
  <c r="AG1825" i="2"/>
  <c r="AG1824" i="2"/>
  <c r="AG1823" i="2"/>
  <c r="AG1822" i="2"/>
  <c r="AG1821" i="2"/>
  <c r="AG1820" i="2"/>
  <c r="AG1819" i="2"/>
  <c r="AG1818" i="2"/>
  <c r="AG1817" i="2"/>
  <c r="AG1816" i="2"/>
  <c r="AG1815" i="2"/>
  <c r="AG1814" i="2"/>
  <c r="AG1813" i="2"/>
  <c r="AG1812" i="2"/>
  <c r="AG1811" i="2"/>
  <c r="AG1810" i="2"/>
  <c r="AG1809" i="2"/>
  <c r="AG1808" i="2"/>
  <c r="AG1807" i="2"/>
  <c r="AG1806" i="2"/>
  <c r="AG1805" i="2"/>
  <c r="AG1804" i="2"/>
  <c r="AG1803" i="2"/>
  <c r="AG1802" i="2"/>
  <c r="AG1801" i="2"/>
  <c r="AG1800" i="2"/>
  <c r="AG1799" i="2"/>
  <c r="AG1798" i="2"/>
  <c r="AG1797" i="2"/>
  <c r="AG1796" i="2"/>
  <c r="AG1795" i="2"/>
  <c r="AG1794" i="2"/>
  <c r="AG1793" i="2"/>
  <c r="AG1792" i="2"/>
  <c r="AG1791" i="2"/>
  <c r="AG1790" i="2"/>
  <c r="AG1789" i="2"/>
  <c r="AG1788" i="2"/>
  <c r="AG1787" i="2"/>
  <c r="AG1786" i="2"/>
  <c r="AG1785" i="2"/>
  <c r="AG1784" i="2"/>
  <c r="AG1783" i="2"/>
  <c r="AG1782" i="2"/>
  <c r="AG1781" i="2"/>
  <c r="AG1780" i="2"/>
  <c r="AG1779" i="2"/>
  <c r="AG1778" i="2"/>
  <c r="AG1777" i="2"/>
  <c r="AG1776" i="2"/>
  <c r="AG1775" i="2"/>
  <c r="AG1774" i="2"/>
  <c r="AG1773" i="2"/>
  <c r="AG1772" i="2"/>
  <c r="AG1771" i="2"/>
  <c r="AG1770" i="2"/>
  <c r="AG1769" i="2"/>
  <c r="AG1768" i="2"/>
  <c r="AG1767" i="2"/>
  <c r="AG1766" i="2"/>
  <c r="AG1765" i="2"/>
  <c r="AG1764" i="2"/>
  <c r="AG1763" i="2"/>
  <c r="AG1762" i="2"/>
  <c r="AG1761" i="2"/>
  <c r="AG1760" i="2"/>
  <c r="AG1759" i="2"/>
  <c r="AG1758" i="2"/>
  <c r="AG1757" i="2"/>
  <c r="AG1756" i="2"/>
  <c r="AG1755" i="2"/>
  <c r="AG1754" i="2"/>
  <c r="AG1753" i="2"/>
  <c r="AG1752" i="2"/>
  <c r="AG1751" i="2"/>
  <c r="AG1750" i="2"/>
  <c r="AG1749" i="2"/>
  <c r="AG1748" i="2"/>
  <c r="AG1747" i="2"/>
  <c r="AG1746" i="2"/>
  <c r="AG1745" i="2"/>
  <c r="AG1744" i="2"/>
  <c r="AG1743" i="2"/>
  <c r="AG1742" i="2"/>
  <c r="AG1741" i="2"/>
  <c r="AG1740" i="2"/>
  <c r="AG1739" i="2"/>
  <c r="AG1738" i="2"/>
  <c r="AG1737" i="2"/>
  <c r="AG1736" i="2"/>
  <c r="AG1735" i="2"/>
  <c r="AG1734" i="2"/>
  <c r="AG1733" i="2"/>
  <c r="AG1732" i="2"/>
  <c r="AG1731" i="2"/>
  <c r="AG1730" i="2"/>
  <c r="AG1729" i="2"/>
  <c r="AG1728" i="2"/>
  <c r="AG1727" i="2"/>
  <c r="AG1726" i="2"/>
  <c r="AG1725" i="2"/>
  <c r="AG1724" i="2"/>
  <c r="AG1723" i="2"/>
  <c r="AG1722" i="2"/>
  <c r="AG1721" i="2"/>
  <c r="AG1720" i="2"/>
  <c r="AG1719" i="2"/>
  <c r="AG1718" i="2"/>
  <c r="AG1717" i="2"/>
  <c r="AG1716" i="2"/>
  <c r="AG1715" i="2"/>
  <c r="AG1714" i="2"/>
  <c r="AG1713" i="2"/>
  <c r="AG1712" i="2"/>
  <c r="AG1711" i="2"/>
  <c r="AG1710" i="2"/>
  <c r="AG1709" i="2"/>
  <c r="AG1708" i="2"/>
  <c r="AG1707" i="2"/>
  <c r="AG1706" i="2"/>
  <c r="AG1705" i="2"/>
  <c r="AG1704" i="2"/>
  <c r="AG1703" i="2"/>
  <c r="AG1702" i="2"/>
  <c r="AG1701" i="2"/>
  <c r="AG1700" i="2"/>
  <c r="AG1699" i="2"/>
  <c r="AG1698" i="2"/>
  <c r="AG1697" i="2"/>
  <c r="AG1696" i="2"/>
  <c r="AG1695" i="2"/>
  <c r="AG1694" i="2"/>
  <c r="AG1693" i="2"/>
  <c r="AG1692" i="2"/>
  <c r="AG1691" i="2"/>
  <c r="AG1690" i="2"/>
  <c r="AG1689" i="2"/>
  <c r="AG1688" i="2"/>
  <c r="AG1687" i="2"/>
  <c r="AG1686" i="2"/>
  <c r="AG1685" i="2"/>
  <c r="AG1684" i="2"/>
  <c r="AG1683" i="2"/>
  <c r="AG1682" i="2"/>
  <c r="AG1681" i="2"/>
  <c r="AG1680" i="2"/>
  <c r="AG1679" i="2"/>
  <c r="AG1678" i="2"/>
  <c r="AG1677" i="2"/>
  <c r="AG1676" i="2"/>
  <c r="AG1675" i="2"/>
  <c r="AG1674" i="2"/>
  <c r="AG1673" i="2"/>
  <c r="AG1672" i="2"/>
  <c r="AG1671" i="2"/>
  <c r="AG1670" i="2"/>
  <c r="AG1669" i="2"/>
  <c r="AG1668" i="2"/>
  <c r="AG1667" i="2"/>
  <c r="AG1666" i="2"/>
  <c r="AG1665" i="2"/>
  <c r="AG1664" i="2"/>
  <c r="AG1663" i="2"/>
  <c r="AG1662" i="2"/>
  <c r="AG1661" i="2"/>
  <c r="AG1660" i="2"/>
  <c r="AG1659" i="2"/>
  <c r="AG1658" i="2"/>
  <c r="AG1657" i="2"/>
  <c r="AG1656" i="2"/>
  <c r="AG1655" i="2"/>
  <c r="AG1654" i="2"/>
  <c r="AG1653" i="2"/>
  <c r="AG1652" i="2"/>
  <c r="AG1651" i="2"/>
  <c r="AG1650" i="2"/>
  <c r="AG1649" i="2"/>
  <c r="AG1648" i="2"/>
  <c r="AG1647" i="2"/>
  <c r="AG1646" i="2"/>
  <c r="AG1645" i="2"/>
  <c r="AG1644" i="2"/>
  <c r="AG1643" i="2"/>
  <c r="AG1642" i="2"/>
  <c r="AG1641" i="2"/>
  <c r="AG1640" i="2"/>
  <c r="AG1639" i="2"/>
  <c r="AG1638" i="2"/>
  <c r="AG1637" i="2"/>
  <c r="AG1636" i="2"/>
  <c r="AG1635" i="2"/>
  <c r="AG1634" i="2"/>
  <c r="AG1633" i="2"/>
  <c r="AG1632" i="2"/>
  <c r="AG1631" i="2"/>
  <c r="AG1630" i="2"/>
  <c r="AG1629" i="2"/>
  <c r="AG1628" i="2"/>
  <c r="AG1627" i="2"/>
  <c r="AG1626" i="2"/>
  <c r="AG1625" i="2"/>
  <c r="AG1624" i="2"/>
  <c r="AG1623" i="2"/>
  <c r="AG1622" i="2"/>
  <c r="AG1621" i="2"/>
  <c r="AG1620" i="2"/>
  <c r="AG1619" i="2"/>
  <c r="AG1618" i="2"/>
  <c r="AG1617" i="2"/>
  <c r="AG1616" i="2"/>
  <c r="AG1615" i="2"/>
  <c r="AG1614" i="2"/>
  <c r="AG1613" i="2"/>
  <c r="AG1612" i="2"/>
  <c r="AG1611" i="2"/>
  <c r="AG1610" i="2"/>
  <c r="AG1609" i="2"/>
  <c r="AG1608" i="2"/>
  <c r="AG1607" i="2"/>
  <c r="AG1606" i="2"/>
  <c r="AG1605" i="2"/>
  <c r="AG1604" i="2"/>
  <c r="AG1603" i="2"/>
  <c r="AG1602" i="2"/>
  <c r="AG1601" i="2"/>
  <c r="AG1600" i="2"/>
  <c r="AG1599" i="2"/>
  <c r="AG1598" i="2"/>
  <c r="AG1597" i="2"/>
  <c r="AG1596" i="2"/>
  <c r="AG1595" i="2"/>
  <c r="AG1594" i="2"/>
  <c r="AG1593" i="2"/>
  <c r="AG1592" i="2"/>
  <c r="AG1591" i="2"/>
  <c r="AG1590" i="2"/>
  <c r="AG1589" i="2"/>
  <c r="AG1588" i="2"/>
  <c r="AG1587" i="2"/>
  <c r="AG1586" i="2"/>
  <c r="AG1585" i="2"/>
  <c r="AG1584" i="2"/>
  <c r="AG1583" i="2"/>
  <c r="AG1582" i="2"/>
  <c r="AG1581" i="2"/>
  <c r="AG1580" i="2"/>
  <c r="AG1579" i="2"/>
  <c r="AG1578" i="2"/>
  <c r="AG1577" i="2"/>
  <c r="AG1576" i="2"/>
  <c r="AG1575" i="2"/>
  <c r="AG1574" i="2"/>
  <c r="AG1573" i="2"/>
  <c r="AG1572" i="2"/>
  <c r="AG1571" i="2"/>
  <c r="AG1570" i="2"/>
  <c r="AG1569" i="2"/>
  <c r="AG1568" i="2"/>
  <c r="AG1567" i="2"/>
  <c r="AG1566" i="2"/>
  <c r="AG1565" i="2"/>
  <c r="AG1564" i="2"/>
  <c r="AG1563" i="2"/>
  <c r="AG1562" i="2"/>
  <c r="AG1561" i="2"/>
  <c r="AG1560" i="2"/>
  <c r="AG1559" i="2"/>
  <c r="AG1558" i="2"/>
  <c r="AG1557" i="2"/>
  <c r="AG1556" i="2"/>
  <c r="AG1555" i="2"/>
  <c r="AG1554" i="2"/>
  <c r="AG1553" i="2"/>
  <c r="AG1552" i="2"/>
  <c r="AG1551" i="2"/>
  <c r="AG1550" i="2"/>
  <c r="AG1549" i="2"/>
  <c r="AG1548" i="2"/>
  <c r="AG1547" i="2"/>
  <c r="AG1546" i="2"/>
  <c r="AG1545" i="2"/>
  <c r="AG1544" i="2"/>
  <c r="AG1543" i="2"/>
  <c r="AG1542" i="2"/>
  <c r="AG1541" i="2"/>
  <c r="AG1540" i="2"/>
  <c r="AG1539" i="2"/>
  <c r="AG1538" i="2"/>
  <c r="AG1537" i="2"/>
  <c r="AG1536" i="2"/>
  <c r="AG1535" i="2"/>
  <c r="AG1534" i="2"/>
  <c r="AG1533" i="2"/>
  <c r="AG1532" i="2"/>
  <c r="AG1531" i="2"/>
  <c r="AG1530" i="2"/>
  <c r="AG1529" i="2"/>
  <c r="AG1528" i="2"/>
  <c r="AG1527" i="2"/>
  <c r="AG1526" i="2"/>
  <c r="AG1525" i="2"/>
  <c r="AG1524" i="2"/>
  <c r="AG1523" i="2"/>
  <c r="AG1522" i="2"/>
  <c r="AG1521" i="2"/>
  <c r="AG1520" i="2"/>
  <c r="AG1519" i="2"/>
  <c r="AG1518" i="2"/>
  <c r="AG1517" i="2"/>
  <c r="AG1516" i="2"/>
  <c r="AG1515" i="2"/>
  <c r="AG1514" i="2"/>
  <c r="AG1513" i="2"/>
  <c r="AG1512" i="2"/>
  <c r="AG1511" i="2"/>
  <c r="AG1510" i="2"/>
  <c r="AG1509" i="2"/>
  <c r="AG1508" i="2"/>
  <c r="AG1507" i="2"/>
  <c r="AG1506" i="2"/>
  <c r="AG1505" i="2"/>
  <c r="AG1504" i="2"/>
  <c r="AG1503" i="2"/>
  <c r="AG1502" i="2"/>
  <c r="AG1501" i="2"/>
  <c r="AG1500" i="2"/>
  <c r="AG1499" i="2"/>
  <c r="AG1498" i="2"/>
  <c r="AG1497" i="2"/>
  <c r="AG1496" i="2"/>
  <c r="AG1495" i="2"/>
  <c r="AG1494" i="2"/>
  <c r="AG1493" i="2"/>
  <c r="AG1492" i="2"/>
  <c r="AG1491" i="2"/>
  <c r="AG1490" i="2"/>
  <c r="AG1489" i="2"/>
  <c r="AG1488" i="2"/>
  <c r="AG1487" i="2"/>
  <c r="AG1486" i="2"/>
  <c r="AG1485" i="2"/>
  <c r="AG1484" i="2"/>
  <c r="AG1483" i="2"/>
  <c r="AG1482" i="2"/>
  <c r="AG1481" i="2"/>
  <c r="AG1480" i="2"/>
  <c r="AG1479" i="2"/>
  <c r="AG1478" i="2"/>
  <c r="AG1477" i="2"/>
  <c r="AG1476" i="2"/>
  <c r="AG1475" i="2"/>
  <c r="AG1474" i="2"/>
  <c r="AG1473" i="2"/>
  <c r="AG1472" i="2"/>
  <c r="AG1471" i="2"/>
  <c r="AG1470" i="2"/>
  <c r="AG1469" i="2"/>
  <c r="AG1468" i="2"/>
  <c r="AG1467" i="2"/>
  <c r="AG1466" i="2"/>
  <c r="AG1465" i="2"/>
  <c r="AG1464" i="2"/>
  <c r="AG1463" i="2"/>
  <c r="AG1462" i="2"/>
  <c r="AG1461" i="2"/>
  <c r="AG1460" i="2"/>
  <c r="AG1459" i="2"/>
  <c r="AG1458" i="2"/>
  <c r="AG1457" i="2"/>
  <c r="AG1456" i="2"/>
  <c r="AG1455" i="2"/>
  <c r="AG1454" i="2"/>
  <c r="AG1453" i="2"/>
  <c r="AG1452" i="2"/>
  <c r="AG1451" i="2"/>
  <c r="AG1450" i="2"/>
  <c r="AG1449" i="2"/>
  <c r="AG1448" i="2"/>
  <c r="AG1447" i="2"/>
  <c r="AG1446" i="2"/>
  <c r="AG1445" i="2"/>
  <c r="AG1444" i="2"/>
  <c r="AG1443" i="2"/>
  <c r="AG1442" i="2"/>
  <c r="AG1441" i="2"/>
  <c r="AG1440" i="2"/>
  <c r="AG1439" i="2"/>
  <c r="AG1438" i="2"/>
  <c r="AG1437" i="2"/>
  <c r="AG1436" i="2"/>
  <c r="AG1435" i="2"/>
  <c r="AG1434" i="2"/>
  <c r="AG1433" i="2"/>
  <c r="AG1432" i="2"/>
  <c r="AG1431" i="2"/>
  <c r="AG1430" i="2"/>
  <c r="AG1429" i="2"/>
  <c r="AG1428" i="2"/>
  <c r="AG1427" i="2"/>
  <c r="AG1426" i="2"/>
  <c r="AG1425" i="2"/>
  <c r="AG1424" i="2"/>
  <c r="AG1423" i="2"/>
  <c r="AG1422" i="2"/>
  <c r="AG1421" i="2"/>
  <c r="AG1420" i="2"/>
  <c r="AG1419" i="2"/>
  <c r="AG1418" i="2"/>
  <c r="AG1417" i="2"/>
  <c r="AG1416" i="2"/>
  <c r="AG1415" i="2"/>
  <c r="AG1414" i="2"/>
  <c r="AG1413" i="2"/>
  <c r="AG1412" i="2"/>
  <c r="AG1411" i="2"/>
  <c r="AG1410" i="2"/>
  <c r="AG1409" i="2"/>
  <c r="AG1408" i="2"/>
  <c r="AG1407" i="2"/>
  <c r="AG1406" i="2"/>
  <c r="AG1405" i="2"/>
  <c r="AG1404" i="2"/>
  <c r="AG1403" i="2"/>
  <c r="AG1402" i="2"/>
  <c r="AG1401" i="2"/>
  <c r="AG1400" i="2"/>
  <c r="AG1399" i="2"/>
  <c r="AG1398" i="2"/>
  <c r="AG1397" i="2"/>
  <c r="AG1396" i="2"/>
  <c r="AG1395" i="2"/>
  <c r="AG1394" i="2"/>
  <c r="AG1393" i="2"/>
  <c r="AG1392" i="2"/>
  <c r="AG1391" i="2"/>
  <c r="AG1390" i="2"/>
  <c r="AG1389" i="2"/>
  <c r="AG1388" i="2"/>
  <c r="AG1387" i="2"/>
  <c r="AG1386" i="2"/>
  <c r="AG1385" i="2"/>
  <c r="AG1384" i="2"/>
  <c r="AG1383" i="2"/>
  <c r="AG1382" i="2"/>
  <c r="AG1381" i="2"/>
  <c r="AG1380" i="2"/>
  <c r="AG1379" i="2"/>
  <c r="AG1378" i="2"/>
  <c r="AG1377" i="2"/>
  <c r="AG1376" i="2"/>
  <c r="AG1375" i="2"/>
  <c r="AG1374" i="2"/>
  <c r="AG1373" i="2"/>
  <c r="AG1372" i="2"/>
  <c r="AG1371" i="2"/>
  <c r="AG1370" i="2"/>
  <c r="AG1369" i="2"/>
  <c r="AG1368" i="2"/>
  <c r="AG1367" i="2"/>
  <c r="AG1366" i="2"/>
  <c r="AG1365" i="2"/>
  <c r="AG1364" i="2"/>
  <c r="AG1363" i="2"/>
  <c r="AG1362" i="2"/>
  <c r="AG1361" i="2"/>
  <c r="AG1360" i="2"/>
  <c r="AG1359" i="2"/>
  <c r="AG1358" i="2"/>
  <c r="AG1357" i="2"/>
  <c r="AG1356" i="2"/>
  <c r="AG1355" i="2"/>
  <c r="AG1354" i="2"/>
  <c r="AG1353" i="2"/>
  <c r="AG1352" i="2"/>
  <c r="AG1351" i="2"/>
  <c r="AG1350" i="2"/>
  <c r="AG1349" i="2"/>
  <c r="AG1348" i="2"/>
  <c r="AG1347" i="2"/>
  <c r="AG1346" i="2"/>
  <c r="AG1345" i="2"/>
  <c r="AG1344" i="2"/>
  <c r="AG1343" i="2"/>
  <c r="AG1342" i="2"/>
  <c r="AG1341" i="2"/>
  <c r="AG1340" i="2"/>
  <c r="AG1339" i="2"/>
  <c r="AG1338" i="2"/>
  <c r="AG1337" i="2"/>
  <c r="AG1336" i="2"/>
  <c r="AG1335" i="2"/>
  <c r="AG1334" i="2"/>
  <c r="AG1333" i="2"/>
  <c r="AG1332" i="2"/>
  <c r="AG1331" i="2"/>
  <c r="AG1330" i="2"/>
  <c r="AG1329" i="2"/>
  <c r="AG1328" i="2"/>
  <c r="AG1327" i="2"/>
  <c r="AG1326" i="2"/>
  <c r="AG1325" i="2"/>
  <c r="AG1324" i="2"/>
  <c r="AG1323" i="2"/>
  <c r="AG1322" i="2"/>
  <c r="AG1321" i="2"/>
  <c r="AG1320" i="2"/>
  <c r="AG1319" i="2"/>
  <c r="AG1318" i="2"/>
  <c r="AG1317" i="2"/>
  <c r="AG1316" i="2"/>
  <c r="AG1315" i="2"/>
  <c r="AG1314" i="2"/>
  <c r="AG1313" i="2"/>
  <c r="AG1312" i="2"/>
  <c r="AG1311" i="2"/>
  <c r="AG1310" i="2"/>
  <c r="AG1309" i="2"/>
  <c r="AG1308" i="2"/>
  <c r="AG1307" i="2"/>
  <c r="AG1306" i="2"/>
  <c r="AG1305" i="2"/>
  <c r="AG1304" i="2"/>
  <c r="AG1303" i="2"/>
  <c r="AG1302" i="2"/>
  <c r="AG1301" i="2"/>
  <c r="AG1300" i="2"/>
  <c r="AG1299" i="2"/>
  <c r="AG1298" i="2"/>
  <c r="AG1297" i="2"/>
  <c r="AG1296" i="2"/>
  <c r="AG1295" i="2"/>
  <c r="AG1294" i="2"/>
  <c r="AG1293" i="2"/>
  <c r="AG1292" i="2"/>
  <c r="AG1291" i="2"/>
  <c r="AG1290" i="2"/>
  <c r="AG1289" i="2"/>
  <c r="AG1288" i="2"/>
  <c r="AG1287" i="2"/>
  <c r="AG1286" i="2"/>
  <c r="AG1285" i="2"/>
  <c r="AG1284" i="2"/>
  <c r="AG1283" i="2"/>
  <c r="AG1282" i="2"/>
  <c r="AG1281" i="2"/>
  <c r="AG1280" i="2"/>
  <c r="AG1279" i="2"/>
  <c r="AG1278" i="2"/>
  <c r="AG1277" i="2"/>
  <c r="AG1276" i="2"/>
  <c r="AG1275" i="2"/>
  <c r="AG1274" i="2"/>
  <c r="AG1273" i="2"/>
  <c r="AG1272" i="2"/>
  <c r="AG1271" i="2"/>
  <c r="AG1270" i="2"/>
  <c r="AG1269" i="2"/>
  <c r="AG1268" i="2"/>
  <c r="AG1267" i="2"/>
  <c r="AG1266" i="2"/>
  <c r="AG1265" i="2"/>
  <c r="AG1264" i="2"/>
  <c r="AG1263" i="2"/>
  <c r="AG1262" i="2"/>
  <c r="AG1261" i="2"/>
  <c r="AG1260" i="2"/>
  <c r="AG1259" i="2"/>
  <c r="AG1258" i="2"/>
  <c r="AG1257" i="2"/>
  <c r="AG1256" i="2"/>
  <c r="AG1255" i="2"/>
  <c r="AG1254" i="2"/>
  <c r="AG1253" i="2"/>
  <c r="AG1252" i="2"/>
  <c r="AG1251" i="2"/>
  <c r="AG1250" i="2"/>
  <c r="AG1249" i="2"/>
  <c r="AG1248" i="2"/>
  <c r="AG1247" i="2"/>
  <c r="AG1246" i="2"/>
  <c r="AG1245" i="2"/>
  <c r="AG1244" i="2"/>
  <c r="AG1243" i="2"/>
  <c r="AG1242" i="2"/>
  <c r="AG1241" i="2"/>
  <c r="AG1240" i="2"/>
  <c r="AG1239" i="2"/>
  <c r="AG1238" i="2"/>
  <c r="AG1237" i="2"/>
  <c r="AG1236" i="2"/>
  <c r="AG1235" i="2"/>
  <c r="AG1234" i="2"/>
  <c r="AG1233" i="2"/>
  <c r="AG1232" i="2"/>
  <c r="AG1231" i="2"/>
  <c r="AG1230" i="2"/>
  <c r="AG1229" i="2"/>
  <c r="AG1228" i="2"/>
  <c r="AG1227" i="2"/>
  <c r="AG1226" i="2"/>
  <c r="AG1225" i="2"/>
  <c r="AG1224" i="2"/>
  <c r="AG1223" i="2"/>
  <c r="AG1222" i="2"/>
  <c r="AG1221" i="2"/>
  <c r="AG1220" i="2"/>
  <c r="AG1219" i="2"/>
  <c r="AG1218" i="2"/>
  <c r="AG1217" i="2"/>
  <c r="AG1216" i="2"/>
  <c r="AG1215" i="2"/>
  <c r="AG1214" i="2"/>
  <c r="AG1213" i="2"/>
  <c r="AG1212" i="2"/>
  <c r="AG1211" i="2"/>
  <c r="AG1210" i="2"/>
  <c r="AG1209" i="2"/>
  <c r="AG1208" i="2"/>
  <c r="AG1207" i="2"/>
  <c r="AG1206" i="2"/>
  <c r="AG1205" i="2"/>
  <c r="AG1204" i="2"/>
  <c r="AG1203" i="2"/>
  <c r="AG1202" i="2"/>
  <c r="AG1201" i="2"/>
  <c r="AG1200" i="2"/>
  <c r="AG1199" i="2"/>
  <c r="AG1198" i="2"/>
  <c r="AG1197" i="2"/>
  <c r="AG1196" i="2"/>
  <c r="AG1195" i="2"/>
  <c r="AG1194" i="2"/>
  <c r="AG1193" i="2"/>
  <c r="AG1192" i="2"/>
  <c r="AG1191" i="2"/>
  <c r="AG1190" i="2"/>
  <c r="AG1189" i="2"/>
  <c r="AG1188" i="2"/>
  <c r="AG1187" i="2"/>
  <c r="AG1186" i="2"/>
  <c r="AG1185" i="2"/>
  <c r="AG1184" i="2"/>
  <c r="AG1183" i="2"/>
  <c r="AG1182" i="2"/>
  <c r="AG1181" i="2"/>
  <c r="AG1180" i="2"/>
  <c r="AG1179" i="2"/>
  <c r="AG1178" i="2"/>
  <c r="AG1177" i="2"/>
  <c r="AG1176" i="2"/>
  <c r="AG1175" i="2"/>
  <c r="AG1174" i="2"/>
  <c r="AG1173" i="2"/>
  <c r="AG1172" i="2"/>
  <c r="AG1171" i="2"/>
  <c r="AG1170" i="2"/>
  <c r="AG1169" i="2"/>
  <c r="AG1168" i="2"/>
  <c r="AG1167" i="2"/>
  <c r="AG1166" i="2"/>
  <c r="AG1165" i="2"/>
  <c r="AG1164" i="2"/>
  <c r="AG1163" i="2"/>
  <c r="AG1162" i="2"/>
  <c r="AG1161" i="2"/>
  <c r="AG1160" i="2"/>
  <c r="AG1159" i="2"/>
  <c r="AG1158" i="2"/>
  <c r="AG1157" i="2"/>
  <c r="AG1156" i="2"/>
  <c r="AG1155" i="2"/>
  <c r="AG1154" i="2"/>
  <c r="AG1153" i="2"/>
  <c r="AG1152" i="2"/>
  <c r="AG1151" i="2"/>
  <c r="AG1150" i="2"/>
  <c r="AG1149" i="2"/>
  <c r="AG1148" i="2"/>
  <c r="AG1147" i="2"/>
  <c r="AG1146" i="2"/>
  <c r="AG1145" i="2"/>
  <c r="AG1144" i="2"/>
  <c r="AG1143" i="2"/>
  <c r="AG1142" i="2"/>
  <c r="AG1141" i="2"/>
  <c r="AG1140" i="2"/>
  <c r="AG1139" i="2"/>
  <c r="AG1138" i="2"/>
  <c r="AG1137" i="2"/>
  <c r="AG1136" i="2"/>
  <c r="AG1135" i="2"/>
  <c r="AG1134" i="2"/>
  <c r="AG1133" i="2"/>
  <c r="AG1132" i="2"/>
  <c r="AG1131" i="2"/>
  <c r="AG1130" i="2"/>
  <c r="AG1129" i="2"/>
  <c r="AG1128" i="2"/>
  <c r="AG1127" i="2"/>
  <c r="AG1126" i="2"/>
  <c r="AG1125" i="2"/>
  <c r="AG1124" i="2"/>
  <c r="AG1123" i="2"/>
  <c r="AG1122" i="2"/>
  <c r="AG1121" i="2"/>
  <c r="AG1120" i="2"/>
  <c r="AG1119" i="2"/>
  <c r="AG1118" i="2"/>
  <c r="AG1117" i="2"/>
  <c r="AG1116" i="2"/>
  <c r="AG1115" i="2"/>
  <c r="AG1114" i="2"/>
  <c r="AG1113" i="2"/>
  <c r="AG1112" i="2"/>
  <c r="AG1111" i="2"/>
  <c r="AG1110" i="2"/>
  <c r="AG1109" i="2"/>
  <c r="AG1108" i="2"/>
  <c r="AG1107" i="2"/>
  <c r="AG1106" i="2"/>
  <c r="AG1105" i="2"/>
  <c r="AG1104" i="2"/>
  <c r="AG1103" i="2"/>
  <c r="AG1102" i="2"/>
  <c r="AG1101" i="2"/>
  <c r="AG1100" i="2"/>
  <c r="AG1099" i="2"/>
  <c r="AG1098" i="2"/>
  <c r="AG1097" i="2"/>
  <c r="AG1096" i="2"/>
  <c r="AG1095" i="2"/>
  <c r="AG1094" i="2"/>
  <c r="AG1093" i="2"/>
  <c r="AG1092" i="2"/>
  <c r="AG1091" i="2"/>
  <c r="AG1090" i="2"/>
  <c r="AG1089" i="2"/>
  <c r="AG1088" i="2"/>
  <c r="AG1087" i="2"/>
  <c r="AG1086" i="2"/>
  <c r="AG1085" i="2"/>
  <c r="AG1084" i="2"/>
  <c r="AG1083" i="2"/>
  <c r="AG1082" i="2"/>
  <c r="AG1081" i="2"/>
  <c r="AG1080" i="2"/>
  <c r="AG1079" i="2"/>
  <c r="AG1078" i="2"/>
  <c r="AG1077" i="2"/>
  <c r="AG1076" i="2"/>
  <c r="AG1075" i="2"/>
  <c r="AG1074" i="2"/>
  <c r="AG1073" i="2"/>
  <c r="AG1072" i="2"/>
  <c r="AG1071" i="2"/>
  <c r="AG1070" i="2"/>
  <c r="AG1069" i="2"/>
  <c r="AG1068" i="2"/>
  <c r="AG1067" i="2"/>
  <c r="AG1066" i="2"/>
  <c r="AG1065" i="2"/>
  <c r="AG1064" i="2"/>
  <c r="AG1063" i="2"/>
  <c r="AG1062" i="2"/>
  <c r="AG1061" i="2"/>
  <c r="AG1060" i="2"/>
  <c r="AG1059" i="2"/>
  <c r="AG1058" i="2"/>
  <c r="AG1057" i="2"/>
  <c r="AG1056" i="2"/>
  <c r="AG1055" i="2"/>
  <c r="AG1054" i="2"/>
  <c r="AG1053" i="2"/>
  <c r="AG1052" i="2"/>
  <c r="AG1051" i="2"/>
  <c r="AG1050" i="2"/>
  <c r="AG1049" i="2"/>
  <c r="AG1048" i="2"/>
  <c r="AG1047" i="2"/>
  <c r="AG1046" i="2"/>
  <c r="AG1045" i="2"/>
  <c r="AG1044" i="2"/>
  <c r="AG1043" i="2"/>
  <c r="AG1042" i="2"/>
  <c r="AG1041" i="2"/>
  <c r="AG1040" i="2"/>
  <c r="AG1039" i="2"/>
  <c r="AG1038" i="2"/>
  <c r="AG1037" i="2"/>
  <c r="AG1036" i="2"/>
  <c r="AG1035" i="2"/>
  <c r="AG1034" i="2"/>
  <c r="AG1033" i="2"/>
  <c r="AG1032" i="2"/>
  <c r="AG1031" i="2"/>
  <c r="AG1030" i="2"/>
  <c r="AG1029" i="2"/>
  <c r="AG1028" i="2"/>
  <c r="AG1027" i="2"/>
  <c r="AG1026" i="2"/>
  <c r="AG1025" i="2"/>
  <c r="AG1024" i="2"/>
  <c r="AG1023" i="2"/>
  <c r="AG1022" i="2"/>
  <c r="AG1021" i="2"/>
  <c r="AG1020" i="2"/>
  <c r="AG1019" i="2"/>
  <c r="AG1018" i="2"/>
  <c r="AG1017" i="2"/>
  <c r="AG1016" i="2"/>
  <c r="AG1015" i="2"/>
  <c r="AG1014" i="2"/>
  <c r="AG1013" i="2"/>
  <c r="AG1012" i="2"/>
  <c r="AG1011" i="2"/>
  <c r="AG1010" i="2"/>
  <c r="AG1009" i="2"/>
  <c r="AG1008" i="2"/>
  <c r="AG1007" i="2"/>
  <c r="AG1006" i="2"/>
  <c r="AG1005" i="2"/>
  <c r="AG1004" i="2"/>
  <c r="AG1003" i="2"/>
  <c r="AG1002" i="2"/>
  <c r="AG1001" i="2"/>
  <c r="AG1000" i="2"/>
  <c r="AG999" i="2"/>
  <c r="AG998" i="2"/>
  <c r="AG997" i="2"/>
  <c r="AG996" i="2"/>
  <c r="AG995" i="2"/>
  <c r="AG994" i="2"/>
  <c r="AG993" i="2"/>
  <c r="AG992" i="2"/>
  <c r="AG991" i="2"/>
  <c r="AG990" i="2"/>
  <c r="AG989" i="2"/>
  <c r="AG988" i="2"/>
  <c r="AG987" i="2"/>
  <c r="AG986" i="2"/>
  <c r="AG985" i="2"/>
  <c r="AG984" i="2"/>
  <c r="AG983" i="2"/>
  <c r="AG982" i="2"/>
  <c r="AG981" i="2"/>
  <c r="AG980" i="2"/>
  <c r="AG979" i="2"/>
  <c r="AG978" i="2"/>
  <c r="AG977" i="2"/>
  <c r="AG976" i="2"/>
  <c r="AG975" i="2"/>
  <c r="AG974" i="2"/>
  <c r="AG973" i="2"/>
  <c r="AG972" i="2"/>
  <c r="AG971" i="2"/>
  <c r="AG970" i="2"/>
  <c r="AG969" i="2"/>
  <c r="AG968" i="2"/>
  <c r="AG967" i="2"/>
  <c r="AG966" i="2"/>
  <c r="AG965" i="2"/>
  <c r="AG964" i="2"/>
  <c r="AG963" i="2"/>
  <c r="AG962" i="2"/>
  <c r="AG961" i="2"/>
  <c r="AG960" i="2"/>
  <c r="AG959" i="2"/>
  <c r="AG958" i="2"/>
  <c r="AG957" i="2"/>
  <c r="AG956" i="2"/>
  <c r="AG955" i="2"/>
  <c r="AG954" i="2"/>
  <c r="AG953" i="2"/>
  <c r="AG952" i="2"/>
  <c r="AG951" i="2"/>
  <c r="AG950" i="2"/>
  <c r="AG949" i="2"/>
  <c r="AG948" i="2"/>
  <c r="AG947" i="2"/>
  <c r="AG946" i="2"/>
  <c r="AG945" i="2"/>
  <c r="AG944" i="2"/>
  <c r="AG943" i="2"/>
  <c r="AG942" i="2"/>
  <c r="AG941" i="2"/>
  <c r="AG940" i="2"/>
  <c r="AG939" i="2"/>
  <c r="AG938" i="2"/>
  <c r="AG937" i="2"/>
  <c r="AG936" i="2"/>
  <c r="AG935" i="2"/>
  <c r="AG934" i="2"/>
  <c r="AG933" i="2"/>
  <c r="AG932" i="2"/>
  <c r="AG931" i="2"/>
  <c r="AG930" i="2"/>
  <c r="AG929" i="2"/>
  <c r="AG928" i="2"/>
  <c r="AG927" i="2"/>
  <c r="AG926" i="2"/>
  <c r="AG925" i="2"/>
  <c r="AG924" i="2"/>
  <c r="AG923" i="2"/>
  <c r="AG922" i="2"/>
  <c r="AG921" i="2"/>
  <c r="AG920" i="2"/>
  <c r="AG919" i="2"/>
  <c r="AG918" i="2"/>
  <c r="AG917" i="2"/>
  <c r="AG916" i="2"/>
  <c r="AG915" i="2"/>
  <c r="AG914" i="2"/>
  <c r="AG913" i="2"/>
  <c r="AG912" i="2"/>
  <c r="AG911" i="2"/>
  <c r="AG910" i="2"/>
  <c r="AG909" i="2"/>
  <c r="AG908" i="2"/>
  <c r="AG907" i="2"/>
  <c r="AG906" i="2"/>
  <c r="AG905" i="2"/>
  <c r="AG904" i="2"/>
  <c r="AG903" i="2"/>
  <c r="AG902" i="2"/>
  <c r="AG901" i="2"/>
  <c r="AG900" i="2"/>
  <c r="AG899" i="2"/>
  <c r="AG898" i="2"/>
  <c r="AG897" i="2"/>
  <c r="AG896" i="2"/>
  <c r="AG895" i="2"/>
  <c r="AG894" i="2"/>
  <c r="AG893" i="2"/>
  <c r="AG892" i="2"/>
  <c r="AG891" i="2"/>
  <c r="AG890" i="2"/>
  <c r="AG889" i="2"/>
  <c r="AG888" i="2"/>
  <c r="AG887" i="2"/>
  <c r="AG886" i="2"/>
  <c r="AG885" i="2"/>
  <c r="AG884" i="2"/>
  <c r="AG883" i="2"/>
  <c r="AG882" i="2"/>
  <c r="AG881" i="2"/>
  <c r="AG880" i="2"/>
  <c r="AG879" i="2"/>
  <c r="AG878" i="2"/>
  <c r="AG877" i="2"/>
  <c r="AG876" i="2"/>
  <c r="AG875" i="2"/>
  <c r="AG874" i="2"/>
  <c r="AG873" i="2"/>
  <c r="AG872" i="2"/>
  <c r="AG871" i="2"/>
  <c r="AG870" i="2"/>
  <c r="AG869" i="2"/>
  <c r="AG868" i="2"/>
  <c r="AG867" i="2"/>
  <c r="AG866" i="2"/>
  <c r="AG865" i="2"/>
  <c r="AG864" i="2"/>
  <c r="AG863" i="2"/>
  <c r="AG862" i="2"/>
  <c r="AG861" i="2"/>
  <c r="AG860" i="2"/>
  <c r="AG859" i="2"/>
  <c r="AG858" i="2"/>
  <c r="AG857" i="2"/>
  <c r="AG856" i="2"/>
  <c r="AG855" i="2"/>
  <c r="AG854" i="2"/>
  <c r="AG853" i="2"/>
  <c r="AG852" i="2"/>
  <c r="AG851" i="2"/>
  <c r="AG850" i="2"/>
  <c r="AG849" i="2"/>
  <c r="AG848" i="2"/>
  <c r="AG847" i="2"/>
  <c r="AG846" i="2"/>
  <c r="AG845" i="2"/>
  <c r="AG844" i="2"/>
  <c r="AG843" i="2"/>
  <c r="AG842" i="2"/>
  <c r="AG841" i="2"/>
  <c r="AG840" i="2"/>
  <c r="AG839" i="2"/>
  <c r="AG838" i="2"/>
  <c r="AG837" i="2"/>
  <c r="AG836" i="2"/>
  <c r="AG835" i="2"/>
  <c r="AG834" i="2"/>
  <c r="AG833" i="2"/>
  <c r="AG832" i="2"/>
  <c r="AG831" i="2"/>
  <c r="AG830" i="2"/>
  <c r="AG829" i="2"/>
  <c r="AG828" i="2"/>
  <c r="AG827" i="2"/>
  <c r="AG826" i="2"/>
  <c r="AG825" i="2"/>
  <c r="AG824" i="2"/>
  <c r="AG823" i="2"/>
  <c r="AG822" i="2"/>
  <c r="AG821" i="2"/>
  <c r="AG820" i="2"/>
  <c r="AG819" i="2"/>
  <c r="AG818" i="2"/>
  <c r="AG817" i="2"/>
  <c r="AG816" i="2"/>
  <c r="AG815" i="2"/>
  <c r="AG814" i="2"/>
  <c r="AG813" i="2"/>
  <c r="AG812" i="2"/>
  <c r="AG811" i="2"/>
  <c r="AG810" i="2"/>
  <c r="AG809" i="2"/>
  <c r="AG808" i="2"/>
  <c r="AG807" i="2"/>
  <c r="AG806" i="2"/>
  <c r="AG805" i="2"/>
  <c r="AG804" i="2"/>
  <c r="AG803" i="2"/>
  <c r="AG802" i="2"/>
  <c r="AG801" i="2"/>
  <c r="AG800" i="2"/>
  <c r="AG799" i="2"/>
  <c r="AG798" i="2"/>
  <c r="AG797" i="2"/>
  <c r="AG796" i="2"/>
  <c r="AG795" i="2"/>
  <c r="AG794" i="2"/>
  <c r="AG793" i="2"/>
  <c r="AG792" i="2"/>
  <c r="AG791" i="2"/>
  <c r="AG790" i="2"/>
  <c r="AG789" i="2"/>
  <c r="AG788" i="2"/>
  <c r="AG787" i="2"/>
  <c r="AG786" i="2"/>
  <c r="AG785" i="2"/>
  <c r="AG784" i="2"/>
  <c r="AG783" i="2"/>
  <c r="AG782" i="2"/>
  <c r="AG781" i="2"/>
  <c r="AG780" i="2"/>
  <c r="AG779" i="2"/>
  <c r="AG778" i="2"/>
  <c r="AG777" i="2"/>
  <c r="AG776" i="2"/>
  <c r="AG775" i="2"/>
  <c r="AG774" i="2"/>
  <c r="AG773" i="2"/>
  <c r="AG772" i="2"/>
  <c r="AG771" i="2"/>
  <c r="AG770" i="2"/>
  <c r="AG769" i="2"/>
  <c r="AG768" i="2"/>
  <c r="AG767" i="2"/>
  <c r="AG766" i="2"/>
  <c r="AG765" i="2"/>
  <c r="AG764" i="2"/>
  <c r="AG763" i="2"/>
  <c r="AG762" i="2"/>
  <c r="AG761" i="2"/>
  <c r="AG760" i="2"/>
  <c r="AG759" i="2"/>
  <c r="AG758" i="2"/>
  <c r="AG757" i="2"/>
  <c r="AG756" i="2"/>
  <c r="AG755" i="2"/>
  <c r="AG754" i="2"/>
  <c r="AG753" i="2"/>
  <c r="AG752" i="2"/>
  <c r="AG751" i="2"/>
  <c r="AG750" i="2"/>
  <c r="AG749" i="2"/>
  <c r="AG748" i="2"/>
  <c r="AG747" i="2"/>
  <c r="AG746" i="2"/>
  <c r="AG745" i="2"/>
  <c r="AG744" i="2"/>
  <c r="AG743" i="2"/>
  <c r="AG742" i="2"/>
  <c r="AG741" i="2"/>
  <c r="AG740" i="2"/>
  <c r="AG739" i="2"/>
  <c r="AG738" i="2"/>
  <c r="AG737" i="2"/>
  <c r="AG736" i="2"/>
  <c r="AG735" i="2"/>
  <c r="AG734" i="2"/>
  <c r="AG733" i="2"/>
  <c r="AG732" i="2"/>
  <c r="AG731" i="2"/>
  <c r="AG730" i="2"/>
  <c r="AG729" i="2"/>
  <c r="AG728" i="2"/>
  <c r="AG727" i="2"/>
  <c r="AG726" i="2"/>
  <c r="AG725" i="2"/>
  <c r="AG724" i="2"/>
  <c r="AG723" i="2"/>
  <c r="AG722" i="2"/>
  <c r="AG721" i="2"/>
  <c r="AG720" i="2"/>
  <c r="AG719" i="2"/>
  <c r="AG718" i="2"/>
  <c r="AG717" i="2"/>
  <c r="AG716" i="2"/>
  <c r="AG715" i="2"/>
  <c r="AG714" i="2"/>
  <c r="AG713" i="2"/>
  <c r="AG712" i="2"/>
  <c r="AG711" i="2"/>
  <c r="AG710" i="2"/>
  <c r="AG709" i="2"/>
  <c r="AG708" i="2"/>
  <c r="AG707" i="2"/>
  <c r="AG706" i="2"/>
  <c r="AG705" i="2"/>
  <c r="AG704" i="2"/>
  <c r="AG703" i="2"/>
  <c r="AG702" i="2"/>
  <c r="AG701" i="2"/>
  <c r="AG700" i="2"/>
  <c r="AG699" i="2"/>
  <c r="AG698" i="2"/>
  <c r="AG697" i="2"/>
  <c r="AG696" i="2"/>
  <c r="AG695" i="2"/>
  <c r="AG694" i="2"/>
  <c r="AG693" i="2"/>
  <c r="AG692" i="2"/>
  <c r="AG691" i="2"/>
  <c r="AG690" i="2"/>
  <c r="AG689" i="2"/>
  <c r="AG688" i="2"/>
  <c r="AG687" i="2"/>
  <c r="AG686" i="2"/>
  <c r="AG685" i="2"/>
  <c r="AG684" i="2"/>
  <c r="AG683" i="2"/>
  <c r="AG682" i="2"/>
  <c r="AG681" i="2"/>
  <c r="AG680" i="2"/>
  <c r="AG679" i="2"/>
  <c r="AG678" i="2"/>
  <c r="AG677" i="2"/>
  <c r="AG676" i="2"/>
  <c r="AG675" i="2"/>
  <c r="AG674" i="2"/>
  <c r="AG673" i="2"/>
  <c r="AG672" i="2"/>
  <c r="AG671" i="2"/>
  <c r="AG670" i="2"/>
  <c r="AG669" i="2"/>
  <c r="AG668" i="2"/>
  <c r="AG667" i="2"/>
  <c r="AG666" i="2"/>
  <c r="AG665" i="2"/>
  <c r="AG664" i="2"/>
  <c r="AG663" i="2"/>
  <c r="AG662" i="2"/>
  <c r="AG661" i="2"/>
  <c r="AG660" i="2"/>
  <c r="AG659" i="2"/>
  <c r="AG658" i="2"/>
  <c r="AG657" i="2"/>
  <c r="AG656" i="2"/>
  <c r="AG655" i="2"/>
  <c r="AG654" i="2"/>
  <c r="AG653" i="2"/>
  <c r="AG652" i="2"/>
  <c r="AG651" i="2"/>
  <c r="AG650" i="2"/>
  <c r="AG649" i="2"/>
  <c r="AG648" i="2"/>
  <c r="AG647" i="2"/>
  <c r="AG646" i="2"/>
  <c r="AG645" i="2"/>
  <c r="AG644" i="2"/>
  <c r="AG643" i="2"/>
  <c r="AG642" i="2"/>
  <c r="AG641" i="2"/>
  <c r="AG640" i="2"/>
  <c r="AG639" i="2"/>
  <c r="AG638" i="2"/>
  <c r="AG637" i="2"/>
  <c r="AG636" i="2"/>
  <c r="AG635" i="2"/>
  <c r="AG634" i="2"/>
  <c r="AG633" i="2"/>
  <c r="AG632" i="2"/>
  <c r="AG631" i="2"/>
  <c r="AG630" i="2"/>
  <c r="AG629" i="2"/>
  <c r="AG628" i="2"/>
  <c r="AG627" i="2"/>
  <c r="AG626" i="2"/>
  <c r="AG625" i="2"/>
  <c r="AG624" i="2"/>
  <c r="AG623" i="2"/>
  <c r="AG622" i="2"/>
  <c r="AG621" i="2"/>
  <c r="AG620" i="2"/>
  <c r="AG619" i="2"/>
  <c r="AG618" i="2"/>
  <c r="AG617" i="2"/>
  <c r="AG616" i="2"/>
  <c r="AG615" i="2"/>
  <c r="AG614" i="2"/>
  <c r="AG613" i="2"/>
  <c r="AG612" i="2"/>
  <c r="AG611" i="2"/>
  <c r="AG610" i="2"/>
  <c r="AG609" i="2"/>
  <c r="AG608" i="2"/>
  <c r="AG607" i="2"/>
  <c r="AG606" i="2"/>
  <c r="AG605" i="2"/>
  <c r="AG604" i="2"/>
  <c r="AG603" i="2"/>
  <c r="AG602" i="2"/>
  <c r="AG601" i="2"/>
  <c r="AG600" i="2"/>
  <c r="AG599" i="2"/>
  <c r="AG598" i="2"/>
  <c r="AG597" i="2"/>
  <c r="AG596" i="2"/>
  <c r="AG595" i="2"/>
  <c r="AG594" i="2"/>
  <c r="AG593" i="2"/>
  <c r="AG592" i="2"/>
  <c r="AG591" i="2"/>
  <c r="AG590" i="2"/>
  <c r="AG589" i="2"/>
  <c r="AG588" i="2"/>
  <c r="AG587" i="2"/>
  <c r="AG586" i="2"/>
  <c r="AG585" i="2"/>
  <c r="AG584" i="2"/>
  <c r="AG583" i="2"/>
  <c r="AG582" i="2"/>
  <c r="AG581" i="2"/>
  <c r="AG580" i="2"/>
  <c r="AG579" i="2"/>
  <c r="AG578" i="2"/>
  <c r="AG577" i="2"/>
  <c r="AG576" i="2"/>
  <c r="AG575" i="2"/>
  <c r="AG574" i="2"/>
  <c r="AG573" i="2"/>
  <c r="AG572" i="2"/>
  <c r="AG571" i="2"/>
  <c r="AG570" i="2"/>
  <c r="AG569" i="2"/>
  <c r="AG568" i="2"/>
  <c r="AG567" i="2"/>
  <c r="AG566" i="2"/>
  <c r="AG565" i="2"/>
  <c r="AG564" i="2"/>
  <c r="AG563" i="2"/>
  <c r="AG562" i="2"/>
  <c r="AG561" i="2"/>
  <c r="AG560" i="2"/>
  <c r="AG559" i="2"/>
  <c r="AG558" i="2"/>
  <c r="AG557" i="2"/>
  <c r="AG556" i="2"/>
  <c r="AG555" i="2"/>
  <c r="AG554" i="2"/>
  <c r="AG553" i="2"/>
  <c r="AG552" i="2"/>
  <c r="AG551" i="2"/>
  <c r="AG550" i="2"/>
  <c r="AG549" i="2"/>
  <c r="AG548" i="2"/>
  <c r="AG547" i="2"/>
  <c r="AG546" i="2"/>
  <c r="AG545" i="2"/>
  <c r="AG544" i="2"/>
  <c r="AG543" i="2"/>
  <c r="AG542" i="2"/>
  <c r="AG541" i="2"/>
  <c r="AG540" i="2"/>
  <c r="AG539" i="2"/>
  <c r="AG538" i="2"/>
  <c r="AG537" i="2"/>
  <c r="AG536" i="2"/>
  <c r="AG535" i="2"/>
  <c r="AG534" i="2"/>
  <c r="AG533" i="2"/>
  <c r="AG532" i="2"/>
  <c r="AG531" i="2"/>
  <c r="AG530" i="2"/>
  <c r="AG529" i="2"/>
  <c r="AG528" i="2"/>
  <c r="AG527" i="2"/>
  <c r="AG526" i="2"/>
  <c r="AG525" i="2"/>
  <c r="AG524" i="2"/>
  <c r="AG523" i="2"/>
  <c r="AG522" i="2"/>
  <c r="AG521" i="2"/>
  <c r="AG520" i="2"/>
  <c r="AG519" i="2"/>
  <c r="AG518" i="2"/>
  <c r="AG517" i="2"/>
  <c r="AG516" i="2"/>
  <c r="AG515" i="2"/>
  <c r="AG514" i="2"/>
  <c r="AG513" i="2"/>
  <c r="AG512" i="2"/>
  <c r="AG511" i="2"/>
  <c r="AG510" i="2"/>
  <c r="AG509" i="2"/>
  <c r="AG508" i="2"/>
  <c r="AG507" i="2"/>
  <c r="AG506" i="2"/>
  <c r="AG505" i="2"/>
  <c r="AG504" i="2"/>
  <c r="AG503" i="2"/>
  <c r="AG502" i="2"/>
  <c r="AG501" i="2"/>
  <c r="AG500" i="2"/>
  <c r="AG499" i="2"/>
  <c r="AG498" i="2"/>
  <c r="AG497" i="2"/>
  <c r="AG496" i="2"/>
  <c r="AG495" i="2"/>
  <c r="AG494" i="2"/>
  <c r="AG493" i="2"/>
  <c r="AG492" i="2"/>
  <c r="AG491" i="2"/>
  <c r="AG490" i="2"/>
  <c r="AG489" i="2"/>
  <c r="AG488" i="2"/>
  <c r="AG487" i="2"/>
  <c r="AG486" i="2"/>
  <c r="AG485" i="2"/>
  <c r="AG484" i="2"/>
  <c r="AG483" i="2"/>
  <c r="AG482" i="2"/>
  <c r="AG481" i="2"/>
  <c r="AG480" i="2"/>
  <c r="AG479" i="2"/>
  <c r="AG478" i="2"/>
  <c r="AG477" i="2"/>
  <c r="AG476" i="2"/>
  <c r="AG475" i="2"/>
  <c r="AG474" i="2"/>
  <c r="AG473" i="2"/>
  <c r="AG472" i="2"/>
  <c r="AG471" i="2"/>
  <c r="AG470" i="2"/>
  <c r="AG469" i="2"/>
  <c r="AG468" i="2"/>
  <c r="AG467" i="2"/>
  <c r="AG466" i="2"/>
  <c r="AG465" i="2"/>
  <c r="AG464" i="2"/>
  <c r="AG463" i="2"/>
  <c r="AG462" i="2"/>
  <c r="AG461" i="2"/>
  <c r="AG460" i="2"/>
  <c r="AG459" i="2"/>
  <c r="AG458" i="2"/>
  <c r="AG457" i="2"/>
  <c r="AG456" i="2"/>
  <c r="AG455" i="2"/>
  <c r="AG454" i="2"/>
  <c r="AG453" i="2"/>
  <c r="AG452" i="2"/>
  <c r="AG451" i="2"/>
  <c r="AG450" i="2"/>
  <c r="AG449" i="2"/>
  <c r="AG448" i="2"/>
  <c r="AG447" i="2"/>
  <c r="AG446" i="2"/>
  <c r="AG445" i="2"/>
  <c r="AG444" i="2"/>
  <c r="AG443" i="2"/>
  <c r="AG442" i="2"/>
  <c r="AG441" i="2"/>
  <c r="AG440" i="2"/>
  <c r="AG439" i="2"/>
  <c r="AG438" i="2"/>
  <c r="AG437" i="2"/>
  <c r="AG436" i="2"/>
  <c r="AG435" i="2"/>
  <c r="AG434" i="2"/>
  <c r="AG433" i="2"/>
  <c r="AG432" i="2"/>
  <c r="AG431" i="2"/>
  <c r="AG430" i="2"/>
  <c r="AG429" i="2"/>
  <c r="AG428" i="2"/>
  <c r="AG427" i="2"/>
  <c r="AG426" i="2"/>
  <c r="AG425" i="2"/>
  <c r="AG424" i="2"/>
  <c r="AG423" i="2"/>
  <c r="AG422" i="2"/>
  <c r="AG421" i="2"/>
  <c r="AG420" i="2"/>
  <c r="AG419" i="2"/>
  <c r="AG418" i="2"/>
  <c r="AG417" i="2"/>
  <c r="AG416" i="2"/>
  <c r="AG415" i="2"/>
  <c r="AG414" i="2"/>
  <c r="AG413" i="2"/>
  <c r="AG412" i="2"/>
  <c r="AG411" i="2"/>
  <c r="AG410" i="2"/>
  <c r="AG409" i="2"/>
  <c r="AG408" i="2"/>
  <c r="AG407" i="2"/>
  <c r="AG406" i="2"/>
  <c r="AG405" i="2"/>
  <c r="AG404" i="2"/>
  <c r="AG403" i="2"/>
  <c r="AG402" i="2"/>
  <c r="AG401" i="2"/>
  <c r="AG400" i="2"/>
  <c r="AG399" i="2"/>
  <c r="AG398" i="2"/>
  <c r="AG397" i="2"/>
  <c r="AG396" i="2"/>
  <c r="AG395" i="2"/>
  <c r="AG394" i="2"/>
  <c r="AG393" i="2"/>
  <c r="AG392" i="2"/>
  <c r="AG391" i="2"/>
  <c r="AG390" i="2"/>
  <c r="AG389" i="2"/>
  <c r="AG388" i="2"/>
  <c r="AG387" i="2"/>
  <c r="AG386" i="2"/>
  <c r="AG385" i="2"/>
  <c r="AG384" i="2"/>
  <c r="AG383" i="2"/>
  <c r="AG382" i="2"/>
  <c r="AG381" i="2"/>
  <c r="AG380" i="2"/>
  <c r="AG379" i="2"/>
  <c r="AG378" i="2"/>
  <c r="AG377" i="2"/>
  <c r="AG376" i="2"/>
  <c r="AG375" i="2"/>
  <c r="AG374" i="2"/>
  <c r="AG373" i="2"/>
  <c r="AG372" i="2"/>
  <c r="AG371" i="2"/>
  <c r="AG370" i="2"/>
  <c r="AG369" i="2"/>
  <c r="AG368" i="2"/>
  <c r="AG367" i="2"/>
  <c r="AG366" i="2"/>
  <c r="AG365" i="2"/>
  <c r="AG364" i="2"/>
  <c r="AG363" i="2"/>
  <c r="AG362" i="2"/>
  <c r="AG361" i="2"/>
  <c r="AG360" i="2"/>
  <c r="AG359" i="2"/>
  <c r="AG358" i="2"/>
  <c r="AG357" i="2"/>
  <c r="AG356" i="2"/>
  <c r="AG355" i="2"/>
  <c r="AG354" i="2"/>
  <c r="AG353" i="2"/>
  <c r="AG352" i="2"/>
  <c r="AG351" i="2"/>
  <c r="AG350" i="2"/>
  <c r="AG349" i="2"/>
  <c r="AG348" i="2"/>
  <c r="AG347" i="2"/>
  <c r="AG346" i="2"/>
  <c r="AG345" i="2"/>
  <c r="AG344" i="2"/>
  <c r="AG343" i="2"/>
  <c r="AG342" i="2"/>
  <c r="AG341" i="2"/>
  <c r="AG340" i="2"/>
  <c r="AG339" i="2"/>
  <c r="AG338" i="2"/>
  <c r="AG337" i="2"/>
  <c r="AG336" i="2"/>
  <c r="AG335" i="2"/>
  <c r="AG334" i="2"/>
  <c r="AG333" i="2"/>
  <c r="AG332" i="2"/>
  <c r="AG331" i="2"/>
  <c r="AG330" i="2"/>
  <c r="AG329" i="2"/>
  <c r="AG328" i="2"/>
  <c r="AG327" i="2"/>
  <c r="AG326" i="2"/>
  <c r="AG325" i="2"/>
  <c r="AG324" i="2"/>
  <c r="AG323" i="2"/>
  <c r="AG322" i="2"/>
  <c r="AG321" i="2"/>
  <c r="AG320" i="2"/>
  <c r="AG319" i="2"/>
  <c r="AG318" i="2"/>
  <c r="AG317" i="2"/>
  <c r="AG316" i="2"/>
  <c r="AG315" i="2"/>
  <c r="AG314" i="2"/>
  <c r="AG313" i="2"/>
  <c r="AG312" i="2"/>
  <c r="AG311" i="2"/>
  <c r="AG310" i="2"/>
  <c r="AG309" i="2"/>
  <c r="AG308" i="2"/>
  <c r="AG307" i="2"/>
  <c r="AG306" i="2"/>
  <c r="AG305" i="2"/>
  <c r="AG304" i="2"/>
  <c r="AG303" i="2"/>
  <c r="AG302" i="2"/>
  <c r="AG301" i="2"/>
  <c r="AG300" i="2"/>
  <c r="AG299" i="2"/>
  <c r="AG298" i="2"/>
  <c r="AG297" i="2"/>
  <c r="AG296" i="2"/>
  <c r="AG295" i="2"/>
  <c r="AG294" i="2"/>
  <c r="AG293" i="2"/>
  <c r="AG292" i="2"/>
  <c r="AG291" i="2"/>
  <c r="AG290" i="2"/>
  <c r="AG289" i="2"/>
  <c r="AG288" i="2"/>
  <c r="AG287" i="2"/>
  <c r="AG286" i="2"/>
  <c r="AG285" i="2"/>
  <c r="AG284" i="2"/>
  <c r="AG283" i="2"/>
  <c r="AG282" i="2"/>
  <c r="AG281" i="2"/>
  <c r="AG280" i="2"/>
  <c r="AG279" i="2"/>
  <c r="AG278" i="2"/>
  <c r="AG277" i="2"/>
  <c r="AG276" i="2"/>
  <c r="AG275" i="2"/>
  <c r="AG274" i="2"/>
  <c r="AG273" i="2"/>
  <c r="AG272" i="2"/>
  <c r="AG271" i="2"/>
  <c r="AG270" i="2"/>
  <c r="AG269" i="2"/>
  <c r="AG268" i="2"/>
  <c r="AG267" i="2"/>
  <c r="AG266" i="2"/>
  <c r="AG265" i="2"/>
  <c r="AG264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205" i="2"/>
  <c r="AG204" i="2"/>
  <c r="AG203" i="2"/>
  <c r="AG202" i="2"/>
  <c r="AG201" i="2"/>
  <c r="AG200" i="2"/>
  <c r="AG199" i="2"/>
  <c r="AG198" i="2"/>
  <c r="AG197" i="2"/>
  <c r="AG196" i="2"/>
  <c r="AG195" i="2"/>
  <c r="AG194" i="2"/>
  <c r="AG193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G2" i="2"/>
  <c r="E21" i="14"/>
  <c r="E20" i="14"/>
  <c r="E19" i="14"/>
  <c r="E18" i="14"/>
  <c r="E17" i="14"/>
  <c r="E16" i="14"/>
  <c r="E11" i="14"/>
  <c r="E10" i="14"/>
  <c r="E9" i="14"/>
  <c r="E8" i="14"/>
  <c r="Q28" i="13"/>
  <c r="Q27" i="13"/>
  <c r="Q24" i="13"/>
  <c r="P24" i="13"/>
  <c r="Q23" i="13"/>
  <c r="P23" i="13"/>
  <c r="Q22" i="13"/>
  <c r="P22" i="13"/>
  <c r="Q21" i="13"/>
  <c r="P21" i="13"/>
  <c r="Q20" i="13"/>
  <c r="P20" i="13"/>
  <c r="Q17" i="13"/>
  <c r="P17" i="13"/>
  <c r="Q16" i="13"/>
  <c r="P16" i="13"/>
  <c r="Q15" i="13"/>
  <c r="P15" i="13"/>
  <c r="Q12" i="13"/>
  <c r="P12" i="13"/>
  <c r="Q11" i="13"/>
  <c r="P11" i="13"/>
  <c r="Q10" i="13"/>
  <c r="P10" i="13"/>
  <c r="Q7" i="13"/>
  <c r="P7" i="13"/>
  <c r="Q6" i="13"/>
  <c r="P6" i="13"/>
  <c r="Q5" i="13"/>
  <c r="P5" i="13"/>
  <c r="Q4" i="13"/>
  <c r="P4" i="13"/>
  <c r="Q3" i="13"/>
  <c r="P3" i="13"/>
  <c r="Q2" i="13"/>
  <c r="P2" i="13"/>
  <c r="B20" i="13"/>
  <c r="B19" i="13"/>
  <c r="B18" i="13"/>
  <c r="B17" i="13"/>
  <c r="B16" i="13"/>
  <c r="B15" i="13"/>
  <c r="B14" i="13"/>
  <c r="B13" i="13"/>
  <c r="F8" i="13"/>
  <c r="D8" i="13"/>
  <c r="B8" i="13"/>
  <c r="F5" i="13"/>
  <c r="D5" i="13"/>
  <c r="B5" i="13"/>
  <c r="E56" i="12"/>
  <c r="D56" i="12"/>
  <c r="C56" i="12"/>
  <c r="B56" i="12"/>
  <c r="E55" i="12"/>
  <c r="D55" i="12"/>
  <c r="C55" i="12"/>
  <c r="B55" i="12"/>
  <c r="E54" i="12"/>
  <c r="D54" i="12"/>
  <c r="C54" i="12"/>
  <c r="B54" i="12"/>
  <c r="E44" i="12"/>
  <c r="C44" i="12"/>
  <c r="D44" i="12" s="1"/>
  <c r="B44" i="12"/>
  <c r="E43" i="12"/>
  <c r="C43" i="12"/>
  <c r="D43" i="12" s="1"/>
  <c r="B43" i="12"/>
  <c r="E50" i="12"/>
  <c r="D50" i="12"/>
  <c r="C50" i="12"/>
  <c r="B50" i="12"/>
  <c r="E49" i="12"/>
  <c r="D49" i="12"/>
  <c r="C49" i="12"/>
  <c r="B49" i="12"/>
  <c r="E42" i="12"/>
  <c r="D42" i="12"/>
  <c r="C42" i="12"/>
  <c r="B42" i="12"/>
  <c r="E38" i="12"/>
  <c r="D38" i="12"/>
  <c r="B38" i="12"/>
  <c r="C38" i="12" s="1"/>
  <c r="E37" i="12"/>
  <c r="D37" i="12"/>
  <c r="B37" i="12"/>
  <c r="C37" i="12" s="1"/>
  <c r="E36" i="12"/>
  <c r="D36" i="12"/>
  <c r="B36" i="12"/>
  <c r="C36" i="12" s="1"/>
  <c r="E35" i="12"/>
  <c r="D35" i="12"/>
  <c r="B35" i="12"/>
  <c r="C35" i="12" s="1"/>
  <c r="E34" i="12"/>
  <c r="D34" i="12"/>
  <c r="C34" i="12"/>
  <c r="B34" i="12"/>
  <c r="B30" i="12"/>
  <c r="B29" i="12"/>
  <c r="B28" i="12"/>
  <c r="B27" i="12"/>
  <c r="B26" i="12"/>
  <c r="B25" i="12"/>
  <c r="B24" i="12"/>
  <c r="C20" i="12"/>
  <c r="D20" i="12" s="1"/>
  <c r="B20" i="12"/>
  <c r="C19" i="12"/>
  <c r="D19" i="12" s="1"/>
  <c r="B19" i="12"/>
  <c r="C18" i="12"/>
  <c r="D18" i="12" s="1"/>
  <c r="B18" i="12"/>
  <c r="C17" i="12"/>
  <c r="D17" i="12" s="1"/>
  <c r="B17" i="12"/>
  <c r="C16" i="12"/>
  <c r="D16" i="12" s="1"/>
  <c r="B16" i="12"/>
  <c r="D15" i="12"/>
  <c r="C15" i="12"/>
  <c r="B15" i="12"/>
  <c r="B11" i="12"/>
  <c r="B10" i="12"/>
  <c r="B9" i="12"/>
  <c r="B8" i="12"/>
  <c r="B7" i="12"/>
  <c r="B6" i="12"/>
  <c r="B5" i="12"/>
  <c r="B4" i="12"/>
  <c r="B3" i="12"/>
  <c r="AF801" i="8"/>
  <c r="AE801" i="8"/>
  <c r="AF800" i="8"/>
  <c r="AE800" i="8"/>
  <c r="AF799" i="8"/>
  <c r="AE799" i="8"/>
  <c r="AF798" i="8"/>
  <c r="AE798" i="8"/>
  <c r="AF797" i="8"/>
  <c r="AE797" i="8"/>
  <c r="AF796" i="8"/>
  <c r="AE796" i="8"/>
  <c r="AF795" i="8"/>
  <c r="AE795" i="8"/>
  <c r="AF794" i="8"/>
  <c r="AE794" i="8"/>
  <c r="AF793" i="8"/>
  <c r="AE793" i="8"/>
  <c r="AF792" i="8"/>
  <c r="AE792" i="8"/>
  <c r="AF791" i="8"/>
  <c r="AE791" i="8"/>
  <c r="AF790" i="8"/>
  <c r="AE790" i="8"/>
  <c r="AF789" i="8"/>
  <c r="AE789" i="8"/>
  <c r="AF788" i="8"/>
  <c r="AE788" i="8"/>
  <c r="AF787" i="8"/>
  <c r="AE787" i="8"/>
  <c r="AF786" i="8"/>
  <c r="AE786" i="8"/>
  <c r="AF785" i="8"/>
  <c r="AE785" i="8"/>
  <c r="AF784" i="8"/>
  <c r="AE784" i="8"/>
  <c r="AF783" i="8"/>
  <c r="AE783" i="8"/>
  <c r="AF782" i="8"/>
  <c r="AE782" i="8"/>
  <c r="AF781" i="8"/>
  <c r="AE781" i="8"/>
  <c r="AF780" i="8"/>
  <c r="AE780" i="8"/>
  <c r="AF779" i="8"/>
  <c r="AE779" i="8"/>
  <c r="AF778" i="8"/>
  <c r="AE778" i="8"/>
  <c r="AF777" i="8"/>
  <c r="AE777" i="8"/>
  <c r="AF776" i="8"/>
  <c r="AE776" i="8"/>
  <c r="AF775" i="8"/>
  <c r="AE775" i="8"/>
  <c r="AF774" i="8"/>
  <c r="AE774" i="8"/>
  <c r="AF773" i="8"/>
  <c r="AE773" i="8"/>
  <c r="AF772" i="8"/>
  <c r="AE772" i="8"/>
  <c r="AF771" i="8"/>
  <c r="AE771" i="8"/>
  <c r="AF770" i="8"/>
  <c r="AE770" i="8"/>
  <c r="AF769" i="8"/>
  <c r="AE769" i="8"/>
  <c r="AF768" i="8"/>
  <c r="AE768" i="8"/>
  <c r="AF767" i="8"/>
  <c r="AE767" i="8"/>
  <c r="AF766" i="8"/>
  <c r="AE766" i="8"/>
  <c r="AF765" i="8"/>
  <c r="AE765" i="8"/>
  <c r="AF764" i="8"/>
  <c r="AE764" i="8"/>
  <c r="AF763" i="8"/>
  <c r="AE763" i="8"/>
  <c r="AF762" i="8"/>
  <c r="AE762" i="8"/>
  <c r="AF761" i="8"/>
  <c r="AE761" i="8"/>
  <c r="AF760" i="8"/>
  <c r="AE760" i="8"/>
  <c r="AF759" i="8"/>
  <c r="AE759" i="8"/>
  <c r="AF758" i="8"/>
  <c r="AE758" i="8"/>
  <c r="AF757" i="8"/>
  <c r="AE757" i="8"/>
  <c r="AF756" i="8"/>
  <c r="AE756" i="8"/>
  <c r="AF755" i="8"/>
  <c r="AE755" i="8"/>
  <c r="AF754" i="8"/>
  <c r="AE754" i="8"/>
  <c r="AF753" i="8"/>
  <c r="AE753" i="8"/>
  <c r="AF752" i="8"/>
  <c r="AE752" i="8"/>
  <c r="AF751" i="8"/>
  <c r="AE751" i="8"/>
  <c r="AF750" i="8"/>
  <c r="AE750" i="8"/>
  <c r="AF749" i="8"/>
  <c r="AE749" i="8"/>
  <c r="AF748" i="8"/>
  <c r="AE748" i="8"/>
  <c r="AF747" i="8"/>
  <c r="AE747" i="8"/>
  <c r="AF746" i="8"/>
  <c r="AE746" i="8"/>
  <c r="AF745" i="8"/>
  <c r="AE745" i="8"/>
  <c r="AF744" i="8"/>
  <c r="AE744" i="8"/>
  <c r="AF743" i="8"/>
  <c r="AE743" i="8"/>
  <c r="AF742" i="8"/>
  <c r="AE742" i="8"/>
  <c r="AF741" i="8"/>
  <c r="AE741" i="8"/>
  <c r="AF740" i="8"/>
  <c r="AE740" i="8"/>
  <c r="AF739" i="8"/>
  <c r="AE739" i="8"/>
  <c r="AF738" i="8"/>
  <c r="AE738" i="8"/>
  <c r="AF737" i="8"/>
  <c r="AE737" i="8"/>
  <c r="AF736" i="8"/>
  <c r="AE736" i="8"/>
  <c r="AF735" i="8"/>
  <c r="AE735" i="8"/>
  <c r="AF734" i="8"/>
  <c r="AE734" i="8"/>
  <c r="AF733" i="8"/>
  <c r="AE733" i="8"/>
  <c r="AF732" i="8"/>
  <c r="AE732" i="8"/>
  <c r="AF731" i="8"/>
  <c r="AE731" i="8"/>
  <c r="AF730" i="8"/>
  <c r="AE730" i="8"/>
  <c r="AF729" i="8"/>
  <c r="AE729" i="8"/>
  <c r="AF728" i="8"/>
  <c r="AE728" i="8"/>
  <c r="AF727" i="8"/>
  <c r="AE727" i="8"/>
  <c r="AF726" i="8"/>
  <c r="AE726" i="8"/>
  <c r="AF725" i="8"/>
  <c r="AE725" i="8"/>
  <c r="AF724" i="8"/>
  <c r="AE724" i="8"/>
  <c r="AF723" i="8"/>
  <c r="AE723" i="8"/>
  <c r="AF722" i="8"/>
  <c r="AE722" i="8"/>
  <c r="AF721" i="8"/>
  <c r="AE721" i="8"/>
  <c r="AF720" i="8"/>
  <c r="AE720" i="8"/>
  <c r="AF719" i="8"/>
  <c r="AE719" i="8"/>
  <c r="AF718" i="8"/>
  <c r="AE718" i="8"/>
  <c r="AF717" i="8"/>
  <c r="AE717" i="8"/>
  <c r="AF716" i="8"/>
  <c r="AE716" i="8"/>
  <c r="AF715" i="8"/>
  <c r="AE715" i="8"/>
  <c r="AF714" i="8"/>
  <c r="AE714" i="8"/>
  <c r="AF713" i="8"/>
  <c r="AE713" i="8"/>
  <c r="AF712" i="8"/>
  <c r="AE712" i="8"/>
  <c r="AF711" i="8"/>
  <c r="AE711" i="8"/>
  <c r="AF710" i="8"/>
  <c r="AE710" i="8"/>
  <c r="AF709" i="8"/>
  <c r="AE709" i="8"/>
  <c r="AF708" i="8"/>
  <c r="AE708" i="8"/>
  <c r="AF707" i="8"/>
  <c r="AE707" i="8"/>
  <c r="AF706" i="8"/>
  <c r="AE706" i="8"/>
  <c r="AF705" i="8"/>
  <c r="AE705" i="8"/>
  <c r="AF704" i="8"/>
  <c r="AE704" i="8"/>
  <c r="AF703" i="8"/>
  <c r="AE703" i="8"/>
  <c r="AF702" i="8"/>
  <c r="AE702" i="8"/>
  <c r="AF701" i="8"/>
  <c r="AE701" i="8"/>
  <c r="AF700" i="8"/>
  <c r="AE700" i="8"/>
  <c r="AF699" i="8"/>
  <c r="AE699" i="8"/>
  <c r="AF698" i="8"/>
  <c r="AE698" i="8"/>
  <c r="AF697" i="8"/>
  <c r="AE697" i="8"/>
  <c r="AF696" i="8"/>
  <c r="AE696" i="8"/>
  <c r="AF695" i="8"/>
  <c r="AE695" i="8"/>
  <c r="AF694" i="8"/>
  <c r="AE694" i="8"/>
  <c r="AF693" i="8"/>
  <c r="AE693" i="8"/>
  <c r="AF692" i="8"/>
  <c r="AE692" i="8"/>
  <c r="AF691" i="8"/>
  <c r="AE691" i="8"/>
  <c r="AF690" i="8"/>
  <c r="AE690" i="8"/>
  <c r="AF689" i="8"/>
  <c r="AE689" i="8"/>
  <c r="AF688" i="8"/>
  <c r="AE688" i="8"/>
  <c r="AF687" i="8"/>
  <c r="AE687" i="8"/>
  <c r="AF686" i="8"/>
  <c r="AE686" i="8"/>
  <c r="AF685" i="8"/>
  <c r="AE685" i="8"/>
  <c r="AF684" i="8"/>
  <c r="AE684" i="8"/>
  <c r="AF683" i="8"/>
  <c r="AE683" i="8"/>
  <c r="AF682" i="8"/>
  <c r="AE682" i="8"/>
  <c r="AF681" i="8"/>
  <c r="AE681" i="8"/>
  <c r="AF680" i="8"/>
  <c r="AE680" i="8"/>
  <c r="AF679" i="8"/>
  <c r="AE679" i="8"/>
  <c r="AF678" i="8"/>
  <c r="AE678" i="8"/>
  <c r="AF677" i="8"/>
  <c r="AE677" i="8"/>
  <c r="AF676" i="8"/>
  <c r="AE676" i="8"/>
  <c r="AF675" i="8"/>
  <c r="AE675" i="8"/>
  <c r="AF674" i="8"/>
  <c r="AE674" i="8"/>
  <c r="AF673" i="8"/>
  <c r="AE673" i="8"/>
  <c r="AF672" i="8"/>
  <c r="AE672" i="8"/>
  <c r="AF671" i="8"/>
  <c r="AE671" i="8"/>
  <c r="AF670" i="8"/>
  <c r="AE670" i="8"/>
  <c r="AF669" i="8"/>
  <c r="AE669" i="8"/>
  <c r="AF668" i="8"/>
  <c r="AE668" i="8"/>
  <c r="AF667" i="8"/>
  <c r="AE667" i="8"/>
  <c r="AF666" i="8"/>
  <c r="AE666" i="8"/>
  <c r="AF665" i="8"/>
  <c r="AE665" i="8"/>
  <c r="AF664" i="8"/>
  <c r="AE664" i="8"/>
  <c r="AF663" i="8"/>
  <c r="AE663" i="8"/>
  <c r="AF662" i="8"/>
  <c r="AE662" i="8"/>
  <c r="AF661" i="8"/>
  <c r="AE661" i="8"/>
  <c r="AF660" i="8"/>
  <c r="AE660" i="8"/>
  <c r="AF659" i="8"/>
  <c r="AE659" i="8"/>
  <c r="AF658" i="8"/>
  <c r="AE658" i="8"/>
  <c r="AF657" i="8"/>
  <c r="AE657" i="8"/>
  <c r="AF656" i="8"/>
  <c r="AE656" i="8"/>
  <c r="AF655" i="8"/>
  <c r="AE655" i="8"/>
  <c r="AF654" i="8"/>
  <c r="AE654" i="8"/>
  <c r="AF653" i="8"/>
  <c r="AE653" i="8"/>
  <c r="AF652" i="8"/>
  <c r="AE652" i="8"/>
  <c r="AF651" i="8"/>
  <c r="AE651" i="8"/>
  <c r="AF650" i="8"/>
  <c r="AE650" i="8"/>
  <c r="AF649" i="8"/>
  <c r="AE649" i="8"/>
  <c r="AF648" i="8"/>
  <c r="AE648" i="8"/>
  <c r="AF647" i="8"/>
  <c r="AE647" i="8"/>
  <c r="AF646" i="8"/>
  <c r="AE646" i="8"/>
  <c r="AF645" i="8"/>
  <c r="AE645" i="8"/>
  <c r="AF644" i="8"/>
  <c r="AE644" i="8"/>
  <c r="AF643" i="8"/>
  <c r="AE643" i="8"/>
  <c r="AF642" i="8"/>
  <c r="AE642" i="8"/>
  <c r="AF641" i="8"/>
  <c r="AE641" i="8"/>
  <c r="AF640" i="8"/>
  <c r="AE640" i="8"/>
  <c r="AF639" i="8"/>
  <c r="AE639" i="8"/>
  <c r="AF638" i="8"/>
  <c r="AE638" i="8"/>
  <c r="AF637" i="8"/>
  <c r="AE637" i="8"/>
  <c r="AF636" i="8"/>
  <c r="AE636" i="8"/>
  <c r="AF635" i="8"/>
  <c r="AE635" i="8"/>
  <c r="AF634" i="8"/>
  <c r="AE634" i="8"/>
  <c r="AF633" i="8"/>
  <c r="AE633" i="8"/>
  <c r="AF632" i="8"/>
  <c r="AE632" i="8"/>
  <c r="AF631" i="8"/>
  <c r="AE631" i="8"/>
  <c r="AF630" i="8"/>
  <c r="AE630" i="8"/>
  <c r="AF629" i="8"/>
  <c r="AE629" i="8"/>
  <c r="AF628" i="8"/>
  <c r="AE628" i="8"/>
  <c r="AF627" i="8"/>
  <c r="AE627" i="8"/>
  <c r="AF626" i="8"/>
  <c r="AE626" i="8"/>
  <c r="AF625" i="8"/>
  <c r="AE625" i="8"/>
  <c r="AF624" i="8"/>
  <c r="AE624" i="8"/>
  <c r="AF623" i="8"/>
  <c r="AE623" i="8"/>
  <c r="AF622" i="8"/>
  <c r="AE622" i="8"/>
  <c r="AF621" i="8"/>
  <c r="AE621" i="8"/>
  <c r="AF620" i="8"/>
  <c r="AE620" i="8"/>
  <c r="AF619" i="8"/>
  <c r="AE619" i="8"/>
  <c r="AF618" i="8"/>
  <c r="AE618" i="8"/>
  <c r="AF617" i="8"/>
  <c r="AE617" i="8"/>
  <c r="AF616" i="8"/>
  <c r="AE616" i="8"/>
  <c r="AF615" i="8"/>
  <c r="AE615" i="8"/>
  <c r="AF614" i="8"/>
  <c r="AE614" i="8"/>
  <c r="AF613" i="8"/>
  <c r="AE613" i="8"/>
  <c r="AF612" i="8"/>
  <c r="AE612" i="8"/>
  <c r="AF611" i="8"/>
  <c r="AE611" i="8"/>
  <c r="AF610" i="8"/>
  <c r="AE610" i="8"/>
  <c r="AF609" i="8"/>
  <c r="AE609" i="8"/>
  <c r="AF608" i="8"/>
  <c r="AE608" i="8"/>
  <c r="AF607" i="8"/>
  <c r="AE607" i="8"/>
  <c r="AF606" i="8"/>
  <c r="AE606" i="8"/>
  <c r="AF605" i="8"/>
  <c r="AE605" i="8"/>
  <c r="AF604" i="8"/>
  <c r="AE604" i="8"/>
  <c r="AF603" i="8"/>
  <c r="AE603" i="8"/>
  <c r="AF602" i="8"/>
  <c r="AE602" i="8"/>
  <c r="AF601" i="8"/>
  <c r="AE601" i="8"/>
  <c r="AF600" i="8"/>
  <c r="AE600" i="8"/>
  <c r="AF599" i="8"/>
  <c r="AE599" i="8"/>
  <c r="AF598" i="8"/>
  <c r="AE598" i="8"/>
  <c r="AF597" i="8"/>
  <c r="AE597" i="8"/>
  <c r="AF596" i="8"/>
  <c r="AE596" i="8"/>
  <c r="AF595" i="8"/>
  <c r="AE595" i="8"/>
  <c r="AF594" i="8"/>
  <c r="AE594" i="8"/>
  <c r="AF593" i="8"/>
  <c r="AE593" i="8"/>
  <c r="AF592" i="8"/>
  <c r="AE592" i="8"/>
  <c r="AF591" i="8"/>
  <c r="AE591" i="8"/>
  <c r="AF590" i="8"/>
  <c r="AE590" i="8"/>
  <c r="AF589" i="8"/>
  <c r="AE589" i="8"/>
  <c r="AF588" i="8"/>
  <c r="AE588" i="8"/>
  <c r="AF587" i="8"/>
  <c r="AE587" i="8"/>
  <c r="AF586" i="8"/>
  <c r="AE586" i="8"/>
  <c r="AF585" i="8"/>
  <c r="AE585" i="8"/>
  <c r="AF584" i="8"/>
  <c r="AE584" i="8"/>
  <c r="AF583" i="8"/>
  <c r="AE583" i="8"/>
  <c r="AF582" i="8"/>
  <c r="AE582" i="8"/>
  <c r="AF581" i="8"/>
  <c r="AE581" i="8"/>
  <c r="AF580" i="8"/>
  <c r="AE580" i="8"/>
  <c r="AF579" i="8"/>
  <c r="AE579" i="8"/>
  <c r="AF578" i="8"/>
  <c r="AE578" i="8"/>
  <c r="AF577" i="8"/>
  <c r="AE577" i="8"/>
  <c r="AF576" i="8"/>
  <c r="AE576" i="8"/>
  <c r="AF575" i="8"/>
  <c r="AE575" i="8"/>
  <c r="AF574" i="8"/>
  <c r="AE574" i="8"/>
  <c r="AF573" i="8"/>
  <c r="AE573" i="8"/>
  <c r="AF572" i="8"/>
  <c r="AE572" i="8"/>
  <c r="AF571" i="8"/>
  <c r="AE571" i="8"/>
  <c r="AF570" i="8"/>
  <c r="AE570" i="8"/>
  <c r="AF569" i="8"/>
  <c r="AE569" i="8"/>
  <c r="AF568" i="8"/>
  <c r="AE568" i="8"/>
  <c r="AF567" i="8"/>
  <c r="AE567" i="8"/>
  <c r="AF566" i="8"/>
  <c r="AE566" i="8"/>
  <c r="AF565" i="8"/>
  <c r="AE565" i="8"/>
  <c r="AF564" i="8"/>
  <c r="AE564" i="8"/>
  <c r="AF563" i="8"/>
  <c r="AE563" i="8"/>
  <c r="AF562" i="8"/>
  <c r="AE562" i="8"/>
  <c r="AF561" i="8"/>
  <c r="AE561" i="8"/>
  <c r="AF560" i="8"/>
  <c r="AE560" i="8"/>
  <c r="AF559" i="8"/>
  <c r="AE559" i="8"/>
  <c r="AF558" i="8"/>
  <c r="AE558" i="8"/>
  <c r="AF557" i="8"/>
  <c r="AE557" i="8"/>
  <c r="AF556" i="8"/>
  <c r="AE556" i="8"/>
  <c r="AF555" i="8"/>
  <c r="AE555" i="8"/>
  <c r="AF554" i="8"/>
  <c r="AE554" i="8"/>
  <c r="AF553" i="8"/>
  <c r="AE553" i="8"/>
  <c r="AF552" i="8"/>
  <c r="AE552" i="8"/>
  <c r="AF551" i="8"/>
  <c r="AE551" i="8"/>
  <c r="AF550" i="8"/>
  <c r="AE550" i="8"/>
  <c r="AF549" i="8"/>
  <c r="AE549" i="8"/>
  <c r="AF548" i="8"/>
  <c r="AE548" i="8"/>
  <c r="AF547" i="8"/>
  <c r="AE547" i="8"/>
  <c r="AF546" i="8"/>
  <c r="AE546" i="8"/>
  <c r="AF545" i="8"/>
  <c r="AE545" i="8"/>
  <c r="AF544" i="8"/>
  <c r="AE544" i="8"/>
  <c r="AF543" i="8"/>
  <c r="AE543" i="8"/>
  <c r="AF542" i="8"/>
  <c r="AE542" i="8"/>
  <c r="AF541" i="8"/>
  <c r="AE541" i="8"/>
  <c r="AF540" i="8"/>
  <c r="AE540" i="8"/>
  <c r="AF539" i="8"/>
  <c r="AE539" i="8"/>
  <c r="AF538" i="8"/>
  <c r="AE538" i="8"/>
  <c r="AF537" i="8"/>
  <c r="AE537" i="8"/>
  <c r="AF536" i="8"/>
  <c r="AE536" i="8"/>
  <c r="AF535" i="8"/>
  <c r="AE535" i="8"/>
  <c r="AF534" i="8"/>
  <c r="AE534" i="8"/>
  <c r="AF533" i="8"/>
  <c r="AE533" i="8"/>
  <c r="AF532" i="8"/>
  <c r="AE532" i="8"/>
  <c r="AF531" i="8"/>
  <c r="AE531" i="8"/>
  <c r="AF530" i="8"/>
  <c r="AE530" i="8"/>
  <c r="AF529" i="8"/>
  <c r="AE529" i="8"/>
  <c r="AF528" i="8"/>
  <c r="AE528" i="8"/>
  <c r="AF527" i="8"/>
  <c r="AE527" i="8"/>
  <c r="AF526" i="8"/>
  <c r="AE526" i="8"/>
  <c r="AF525" i="8"/>
  <c r="AE525" i="8"/>
  <c r="AF524" i="8"/>
  <c r="AE524" i="8"/>
  <c r="AF523" i="8"/>
  <c r="AE523" i="8"/>
  <c r="AF522" i="8"/>
  <c r="AE522" i="8"/>
  <c r="AF521" i="8"/>
  <c r="AE521" i="8"/>
  <c r="AF520" i="8"/>
  <c r="AE520" i="8"/>
  <c r="AF519" i="8"/>
  <c r="AE519" i="8"/>
  <c r="AF518" i="8"/>
  <c r="AE518" i="8"/>
  <c r="AF517" i="8"/>
  <c r="AE517" i="8"/>
  <c r="AF516" i="8"/>
  <c r="AE516" i="8"/>
  <c r="AF515" i="8"/>
  <c r="AE515" i="8"/>
  <c r="AF514" i="8"/>
  <c r="AE514" i="8"/>
  <c r="AF513" i="8"/>
  <c r="AE513" i="8"/>
  <c r="AF512" i="8"/>
  <c r="AE512" i="8"/>
  <c r="AF511" i="8"/>
  <c r="AE511" i="8"/>
  <c r="AF510" i="8"/>
  <c r="AE510" i="8"/>
  <c r="AF509" i="8"/>
  <c r="AE509" i="8"/>
  <c r="AF508" i="8"/>
  <c r="AE508" i="8"/>
  <c r="AF507" i="8"/>
  <c r="AE507" i="8"/>
  <c r="AF506" i="8"/>
  <c r="AE506" i="8"/>
  <c r="AF505" i="8"/>
  <c r="AE505" i="8"/>
  <c r="AF504" i="8"/>
  <c r="AE504" i="8"/>
  <c r="AF503" i="8"/>
  <c r="AE503" i="8"/>
  <c r="AF502" i="8"/>
  <c r="AE502" i="8"/>
  <c r="AF501" i="8"/>
  <c r="AE501" i="8"/>
  <c r="AF500" i="8"/>
  <c r="AE500" i="8"/>
  <c r="AF499" i="8"/>
  <c r="AE499" i="8"/>
  <c r="AF498" i="8"/>
  <c r="AE498" i="8"/>
  <c r="AF497" i="8"/>
  <c r="AE497" i="8"/>
  <c r="AF496" i="8"/>
  <c r="AE496" i="8"/>
  <c r="AF495" i="8"/>
  <c r="AE495" i="8"/>
  <c r="AF494" i="8"/>
  <c r="AE494" i="8"/>
  <c r="AF493" i="8"/>
  <c r="AE493" i="8"/>
  <c r="AF492" i="8"/>
  <c r="AE492" i="8"/>
  <c r="AF491" i="8"/>
  <c r="AE491" i="8"/>
  <c r="AF490" i="8"/>
  <c r="AE490" i="8"/>
  <c r="AF489" i="8"/>
  <c r="AE489" i="8"/>
  <c r="AF488" i="8"/>
  <c r="AE488" i="8"/>
  <c r="AF487" i="8"/>
  <c r="AE487" i="8"/>
  <c r="AF486" i="8"/>
  <c r="AE486" i="8"/>
  <c r="AF485" i="8"/>
  <c r="AE485" i="8"/>
  <c r="AF484" i="8"/>
  <c r="AE484" i="8"/>
  <c r="AF483" i="8"/>
  <c r="AE483" i="8"/>
  <c r="AF482" i="8"/>
  <c r="AE482" i="8"/>
  <c r="AF481" i="8"/>
  <c r="AE481" i="8"/>
  <c r="AF480" i="8"/>
  <c r="AE480" i="8"/>
  <c r="AF479" i="8"/>
  <c r="AE479" i="8"/>
  <c r="AF478" i="8"/>
  <c r="AE478" i="8"/>
  <c r="AF477" i="8"/>
  <c r="AE477" i="8"/>
  <c r="AF476" i="8"/>
  <c r="AE476" i="8"/>
  <c r="AF475" i="8"/>
  <c r="AE475" i="8"/>
  <c r="AF474" i="8"/>
  <c r="AE474" i="8"/>
  <c r="AF473" i="8"/>
  <c r="AE473" i="8"/>
  <c r="AF472" i="8"/>
  <c r="AE472" i="8"/>
  <c r="AF471" i="8"/>
  <c r="AE471" i="8"/>
  <c r="AF470" i="8"/>
  <c r="AE470" i="8"/>
  <c r="AF469" i="8"/>
  <c r="AE469" i="8"/>
  <c r="AF468" i="8"/>
  <c r="AE468" i="8"/>
  <c r="AF467" i="8"/>
  <c r="AE467" i="8"/>
  <c r="AF466" i="8"/>
  <c r="AE466" i="8"/>
  <c r="AF465" i="8"/>
  <c r="AE465" i="8"/>
  <c r="AF464" i="8"/>
  <c r="AE464" i="8"/>
  <c r="AF463" i="8"/>
  <c r="AE463" i="8"/>
  <c r="AF462" i="8"/>
  <c r="AE462" i="8"/>
  <c r="AF461" i="8"/>
  <c r="AE461" i="8"/>
  <c r="AF460" i="8"/>
  <c r="AE460" i="8"/>
  <c r="AF459" i="8"/>
  <c r="AE459" i="8"/>
  <c r="AF458" i="8"/>
  <c r="AE458" i="8"/>
  <c r="AF457" i="8"/>
  <c r="AE457" i="8"/>
  <c r="AF456" i="8"/>
  <c r="AE456" i="8"/>
  <c r="AF455" i="8"/>
  <c r="AE455" i="8"/>
  <c r="AF454" i="8"/>
  <c r="AE454" i="8"/>
  <c r="AF453" i="8"/>
  <c r="AE453" i="8"/>
  <c r="AF452" i="8"/>
  <c r="AE452" i="8"/>
  <c r="AF451" i="8"/>
  <c r="AE451" i="8"/>
  <c r="AF450" i="8"/>
  <c r="AE450" i="8"/>
  <c r="AF449" i="8"/>
  <c r="AE449" i="8"/>
  <c r="AF448" i="8"/>
  <c r="AE448" i="8"/>
  <c r="AF447" i="8"/>
  <c r="AE447" i="8"/>
  <c r="AF446" i="8"/>
  <c r="AE446" i="8"/>
  <c r="AF445" i="8"/>
  <c r="AE445" i="8"/>
  <c r="AF444" i="8"/>
  <c r="AE444" i="8"/>
  <c r="AF443" i="8"/>
  <c r="AE443" i="8"/>
  <c r="AF442" i="8"/>
  <c r="AE442" i="8"/>
  <c r="AF441" i="8"/>
  <c r="AE441" i="8"/>
  <c r="AF440" i="8"/>
  <c r="AE440" i="8"/>
  <c r="AF439" i="8"/>
  <c r="AE439" i="8"/>
  <c r="AF438" i="8"/>
  <c r="AE438" i="8"/>
  <c r="AF437" i="8"/>
  <c r="AE437" i="8"/>
  <c r="AF436" i="8"/>
  <c r="AE436" i="8"/>
  <c r="AF435" i="8"/>
  <c r="AE435" i="8"/>
  <c r="AF434" i="8"/>
  <c r="AE434" i="8"/>
  <c r="AF433" i="8"/>
  <c r="AE433" i="8"/>
  <c r="AF432" i="8"/>
  <c r="AE432" i="8"/>
  <c r="AF431" i="8"/>
  <c r="AE431" i="8"/>
  <c r="AF430" i="8"/>
  <c r="AE430" i="8"/>
  <c r="AF429" i="8"/>
  <c r="AE429" i="8"/>
  <c r="AF428" i="8"/>
  <c r="AE428" i="8"/>
  <c r="AF427" i="8"/>
  <c r="AE427" i="8"/>
  <c r="AF426" i="8"/>
  <c r="AE426" i="8"/>
  <c r="AF425" i="8"/>
  <c r="AE425" i="8"/>
  <c r="AF424" i="8"/>
  <c r="AE424" i="8"/>
  <c r="AF423" i="8"/>
  <c r="AE423" i="8"/>
  <c r="AF422" i="8"/>
  <c r="AE422" i="8"/>
  <c r="AF421" i="8"/>
  <c r="AE421" i="8"/>
  <c r="AF420" i="8"/>
  <c r="AE420" i="8"/>
  <c r="AF419" i="8"/>
  <c r="AE419" i="8"/>
  <c r="AF418" i="8"/>
  <c r="AE418" i="8"/>
  <c r="AF417" i="8"/>
  <c r="AE417" i="8"/>
  <c r="AF416" i="8"/>
  <c r="AE416" i="8"/>
  <c r="AF415" i="8"/>
  <c r="AE415" i="8"/>
  <c r="AF414" i="8"/>
  <c r="AE414" i="8"/>
  <c r="AF413" i="8"/>
  <c r="AE413" i="8"/>
  <c r="AF412" i="8"/>
  <c r="AE412" i="8"/>
  <c r="AF411" i="8"/>
  <c r="AE411" i="8"/>
  <c r="AF410" i="8"/>
  <c r="AE410" i="8"/>
  <c r="AF409" i="8"/>
  <c r="AE409" i="8"/>
  <c r="AF408" i="8"/>
  <c r="AE408" i="8"/>
  <c r="AF407" i="8"/>
  <c r="AE407" i="8"/>
  <c r="AF406" i="8"/>
  <c r="AE406" i="8"/>
  <c r="AF405" i="8"/>
  <c r="AE405" i="8"/>
  <c r="AF404" i="8"/>
  <c r="AE404" i="8"/>
  <c r="AF403" i="8"/>
  <c r="AE403" i="8"/>
  <c r="AF402" i="8"/>
  <c r="AE402" i="8"/>
  <c r="AF401" i="8"/>
  <c r="AE401" i="8"/>
  <c r="AF400" i="8"/>
  <c r="AE400" i="8"/>
  <c r="AF399" i="8"/>
  <c r="AE399" i="8"/>
  <c r="AF398" i="8"/>
  <c r="AE398" i="8"/>
  <c r="AF397" i="8"/>
  <c r="AE397" i="8"/>
  <c r="AF396" i="8"/>
  <c r="AE396" i="8"/>
  <c r="AF395" i="8"/>
  <c r="AE395" i="8"/>
  <c r="AF394" i="8"/>
  <c r="AE394" i="8"/>
  <c r="AF393" i="8"/>
  <c r="AE393" i="8"/>
  <c r="AF392" i="8"/>
  <c r="AE392" i="8"/>
  <c r="AF391" i="8"/>
  <c r="AE391" i="8"/>
  <c r="AF390" i="8"/>
  <c r="AE390" i="8"/>
  <c r="AF389" i="8"/>
  <c r="AE389" i="8"/>
  <c r="AF388" i="8"/>
  <c r="AE388" i="8"/>
  <c r="AF387" i="8"/>
  <c r="AE387" i="8"/>
  <c r="AF386" i="8"/>
  <c r="AE386" i="8"/>
  <c r="AF385" i="8"/>
  <c r="AE385" i="8"/>
  <c r="AF384" i="8"/>
  <c r="AE384" i="8"/>
  <c r="AF383" i="8"/>
  <c r="AE383" i="8"/>
  <c r="AF382" i="8"/>
  <c r="AE382" i="8"/>
  <c r="AF381" i="8"/>
  <c r="AE381" i="8"/>
  <c r="AF380" i="8"/>
  <c r="AE380" i="8"/>
  <c r="AF379" i="8"/>
  <c r="AE379" i="8"/>
  <c r="AF378" i="8"/>
  <c r="AE378" i="8"/>
  <c r="AF377" i="8"/>
  <c r="AE377" i="8"/>
  <c r="AF376" i="8"/>
  <c r="AE376" i="8"/>
  <c r="AF375" i="8"/>
  <c r="AE375" i="8"/>
  <c r="AF374" i="8"/>
  <c r="AE374" i="8"/>
  <c r="AF373" i="8"/>
  <c r="AE373" i="8"/>
  <c r="AF372" i="8"/>
  <c r="AE372" i="8"/>
  <c r="AF371" i="8"/>
  <c r="AE371" i="8"/>
  <c r="AF370" i="8"/>
  <c r="AE370" i="8"/>
  <c r="AF369" i="8"/>
  <c r="AE369" i="8"/>
  <c r="AF368" i="8"/>
  <c r="AE368" i="8"/>
  <c r="AF367" i="8"/>
  <c r="AE367" i="8"/>
  <c r="AF366" i="8"/>
  <c r="AE366" i="8"/>
  <c r="AF365" i="8"/>
  <c r="AE365" i="8"/>
  <c r="AF364" i="8"/>
  <c r="AE364" i="8"/>
  <c r="AF363" i="8"/>
  <c r="AE363" i="8"/>
  <c r="AF362" i="8"/>
  <c r="AE362" i="8"/>
  <c r="AF361" i="8"/>
  <c r="AE361" i="8"/>
  <c r="AF360" i="8"/>
  <c r="AE360" i="8"/>
  <c r="AF359" i="8"/>
  <c r="AE359" i="8"/>
  <c r="AF358" i="8"/>
  <c r="AE358" i="8"/>
  <c r="AF357" i="8"/>
  <c r="AE357" i="8"/>
  <c r="AF356" i="8"/>
  <c r="AE356" i="8"/>
  <c r="AF355" i="8"/>
  <c r="AE355" i="8"/>
  <c r="AF354" i="8"/>
  <c r="AE354" i="8"/>
  <c r="AF353" i="8"/>
  <c r="AE353" i="8"/>
  <c r="AF352" i="8"/>
  <c r="AE352" i="8"/>
  <c r="AF351" i="8"/>
  <c r="AE351" i="8"/>
  <c r="AF350" i="8"/>
  <c r="AE350" i="8"/>
  <c r="AF349" i="8"/>
  <c r="AE349" i="8"/>
  <c r="AF348" i="8"/>
  <c r="AE348" i="8"/>
  <c r="AF347" i="8"/>
  <c r="AE347" i="8"/>
  <c r="AF346" i="8"/>
  <c r="AE346" i="8"/>
  <c r="AF345" i="8"/>
  <c r="AE345" i="8"/>
  <c r="AF344" i="8"/>
  <c r="AE344" i="8"/>
  <c r="AF343" i="8"/>
  <c r="AE343" i="8"/>
  <c r="AF342" i="8"/>
  <c r="AE342" i="8"/>
  <c r="AF341" i="8"/>
  <c r="AE341" i="8"/>
  <c r="AF340" i="8"/>
  <c r="AE340" i="8"/>
  <c r="AF339" i="8"/>
  <c r="AE339" i="8"/>
  <c r="AF338" i="8"/>
  <c r="AE338" i="8"/>
  <c r="AF337" i="8"/>
  <c r="AE337" i="8"/>
  <c r="AF336" i="8"/>
  <c r="AE336" i="8"/>
  <c r="AF335" i="8"/>
  <c r="AE335" i="8"/>
  <c r="AF334" i="8"/>
  <c r="AE334" i="8"/>
  <c r="AF333" i="8"/>
  <c r="AE333" i="8"/>
  <c r="AF332" i="8"/>
  <c r="AE332" i="8"/>
  <c r="AF331" i="8"/>
  <c r="AE331" i="8"/>
  <c r="AF330" i="8"/>
  <c r="AE330" i="8"/>
  <c r="AF329" i="8"/>
  <c r="AE329" i="8"/>
  <c r="AF328" i="8"/>
  <c r="AE328" i="8"/>
  <c r="AF327" i="8"/>
  <c r="AE327" i="8"/>
  <c r="AF326" i="8"/>
  <c r="AE326" i="8"/>
  <c r="AF325" i="8"/>
  <c r="AE325" i="8"/>
  <c r="AF324" i="8"/>
  <c r="AE324" i="8"/>
  <c r="AF323" i="8"/>
  <c r="AE323" i="8"/>
  <c r="AF322" i="8"/>
  <c r="AE322" i="8"/>
  <c r="AF321" i="8"/>
  <c r="AE321" i="8"/>
  <c r="AF320" i="8"/>
  <c r="AE320" i="8"/>
  <c r="AF319" i="8"/>
  <c r="AE319" i="8"/>
  <c r="AF318" i="8"/>
  <c r="AE318" i="8"/>
  <c r="AF317" i="8"/>
  <c r="AE317" i="8"/>
  <c r="AF316" i="8"/>
  <c r="AE316" i="8"/>
  <c r="AF315" i="8"/>
  <c r="AE315" i="8"/>
  <c r="AF314" i="8"/>
  <c r="AE314" i="8"/>
  <c r="AF313" i="8"/>
  <c r="AE313" i="8"/>
  <c r="AF312" i="8"/>
  <c r="AE312" i="8"/>
  <c r="AF311" i="8"/>
  <c r="AE311" i="8"/>
  <c r="AF310" i="8"/>
  <c r="AE310" i="8"/>
  <c r="AF309" i="8"/>
  <c r="AE309" i="8"/>
  <c r="AF308" i="8"/>
  <c r="AE308" i="8"/>
  <c r="AF307" i="8"/>
  <c r="AE307" i="8"/>
  <c r="AF306" i="8"/>
  <c r="AE306" i="8"/>
  <c r="AF305" i="8"/>
  <c r="AE305" i="8"/>
  <c r="AF304" i="8"/>
  <c r="AE304" i="8"/>
  <c r="AF303" i="8"/>
  <c r="AE303" i="8"/>
  <c r="AF302" i="8"/>
  <c r="AE302" i="8"/>
  <c r="AF301" i="8"/>
  <c r="AE301" i="8"/>
  <c r="AF300" i="8"/>
  <c r="AE300" i="8"/>
  <c r="AF299" i="8"/>
  <c r="AE299" i="8"/>
  <c r="AF298" i="8"/>
  <c r="AE298" i="8"/>
  <c r="AF297" i="8"/>
  <c r="AE297" i="8"/>
  <c r="AF296" i="8"/>
  <c r="AE296" i="8"/>
  <c r="AF295" i="8"/>
  <c r="AE295" i="8"/>
  <c r="AF294" i="8"/>
  <c r="AE294" i="8"/>
  <c r="AF293" i="8"/>
  <c r="AE293" i="8"/>
  <c r="AF292" i="8"/>
  <c r="AE292" i="8"/>
  <c r="AF291" i="8"/>
  <c r="AE291" i="8"/>
  <c r="AF290" i="8"/>
  <c r="AE290" i="8"/>
  <c r="AF289" i="8"/>
  <c r="AE289" i="8"/>
  <c r="AF288" i="8"/>
  <c r="AE288" i="8"/>
  <c r="AF287" i="8"/>
  <c r="AE287" i="8"/>
  <c r="AF286" i="8"/>
  <c r="AE286" i="8"/>
  <c r="AF285" i="8"/>
  <c r="AE285" i="8"/>
  <c r="AF284" i="8"/>
  <c r="AE284" i="8"/>
  <c r="AF283" i="8"/>
  <c r="AE283" i="8"/>
  <c r="AF282" i="8"/>
  <c r="AE282" i="8"/>
  <c r="AF281" i="8"/>
  <c r="AE281" i="8"/>
  <c r="AF280" i="8"/>
  <c r="AE280" i="8"/>
  <c r="AF279" i="8"/>
  <c r="AE279" i="8"/>
  <c r="AF278" i="8"/>
  <c r="AE278" i="8"/>
  <c r="AF277" i="8"/>
  <c r="AE277" i="8"/>
  <c r="AF276" i="8"/>
  <c r="AE276" i="8"/>
  <c r="AF275" i="8"/>
  <c r="AE275" i="8"/>
  <c r="AF274" i="8"/>
  <c r="AE274" i="8"/>
  <c r="AF273" i="8"/>
  <c r="AE273" i="8"/>
  <c r="AF272" i="8"/>
  <c r="AE272" i="8"/>
  <c r="AF271" i="8"/>
  <c r="AE271" i="8"/>
  <c r="AF270" i="8"/>
  <c r="AE270" i="8"/>
  <c r="AF269" i="8"/>
  <c r="AE269" i="8"/>
  <c r="AF268" i="8"/>
  <c r="AE268" i="8"/>
  <c r="AF267" i="8"/>
  <c r="AE267" i="8"/>
  <c r="AF266" i="8"/>
  <c r="AE266" i="8"/>
  <c r="AF265" i="8"/>
  <c r="AE265" i="8"/>
  <c r="AF264" i="8"/>
  <c r="AE264" i="8"/>
  <c r="AF263" i="8"/>
  <c r="AE263" i="8"/>
  <c r="AF262" i="8"/>
  <c r="AE262" i="8"/>
  <c r="AF261" i="8"/>
  <c r="AE261" i="8"/>
  <c r="AF260" i="8"/>
  <c r="AE260" i="8"/>
  <c r="AF259" i="8"/>
  <c r="AE259" i="8"/>
  <c r="AF258" i="8"/>
  <c r="AE258" i="8"/>
  <c r="AF257" i="8"/>
  <c r="AE257" i="8"/>
  <c r="AF256" i="8"/>
  <c r="AE256" i="8"/>
  <c r="AF255" i="8"/>
  <c r="AE255" i="8"/>
  <c r="AF254" i="8"/>
  <c r="AE254" i="8"/>
  <c r="AF253" i="8"/>
  <c r="AE253" i="8"/>
  <c r="AF252" i="8"/>
  <c r="AE252" i="8"/>
  <c r="AF251" i="8"/>
  <c r="AE251" i="8"/>
  <c r="AF250" i="8"/>
  <c r="AE250" i="8"/>
  <c r="AF249" i="8"/>
  <c r="AE249" i="8"/>
  <c r="AF248" i="8"/>
  <c r="AE248" i="8"/>
  <c r="AF247" i="8"/>
  <c r="AE247" i="8"/>
  <c r="AF246" i="8"/>
  <c r="AE246" i="8"/>
  <c r="AF245" i="8"/>
  <c r="AE245" i="8"/>
  <c r="AF244" i="8"/>
  <c r="AE244" i="8"/>
  <c r="AF243" i="8"/>
  <c r="AE243" i="8"/>
  <c r="AF242" i="8"/>
  <c r="AE242" i="8"/>
  <c r="AF241" i="8"/>
  <c r="AE241" i="8"/>
  <c r="AF240" i="8"/>
  <c r="AE240" i="8"/>
  <c r="AF239" i="8"/>
  <c r="AE239" i="8"/>
  <c r="AF238" i="8"/>
  <c r="AE238" i="8"/>
  <c r="AF237" i="8"/>
  <c r="AE237" i="8"/>
  <c r="AF236" i="8"/>
  <c r="AE236" i="8"/>
  <c r="AF235" i="8"/>
  <c r="AE235" i="8"/>
  <c r="AF234" i="8"/>
  <c r="AE234" i="8"/>
  <c r="AF233" i="8"/>
  <c r="AE233" i="8"/>
  <c r="AF232" i="8"/>
  <c r="AE232" i="8"/>
  <c r="AF231" i="8"/>
  <c r="AE231" i="8"/>
  <c r="AF230" i="8"/>
  <c r="AE230" i="8"/>
  <c r="AF229" i="8"/>
  <c r="AE229" i="8"/>
  <c r="AF228" i="8"/>
  <c r="AE228" i="8"/>
  <c r="AF227" i="8"/>
  <c r="AE227" i="8"/>
  <c r="AF226" i="8"/>
  <c r="AE226" i="8"/>
  <c r="AF225" i="8"/>
  <c r="AE225" i="8"/>
  <c r="AF224" i="8"/>
  <c r="AE224" i="8"/>
  <c r="AF223" i="8"/>
  <c r="AE223" i="8"/>
  <c r="AF222" i="8"/>
  <c r="AE222" i="8"/>
  <c r="AF221" i="8"/>
  <c r="AE221" i="8"/>
  <c r="AF220" i="8"/>
  <c r="AE220" i="8"/>
  <c r="AF219" i="8"/>
  <c r="AE219" i="8"/>
  <c r="AF218" i="8"/>
  <c r="AE218" i="8"/>
  <c r="AF217" i="8"/>
  <c r="AE217" i="8"/>
  <c r="AF216" i="8"/>
  <c r="AE216" i="8"/>
  <c r="AF215" i="8"/>
  <c r="AE215" i="8"/>
  <c r="AF214" i="8"/>
  <c r="AE214" i="8"/>
  <c r="AF213" i="8"/>
  <c r="AE213" i="8"/>
  <c r="AF212" i="8"/>
  <c r="AE212" i="8"/>
  <c r="AF211" i="8"/>
  <c r="AE211" i="8"/>
  <c r="AF210" i="8"/>
  <c r="AE210" i="8"/>
  <c r="AF209" i="8"/>
  <c r="AE209" i="8"/>
  <c r="AF208" i="8"/>
  <c r="AE208" i="8"/>
  <c r="AF207" i="8"/>
  <c r="AE207" i="8"/>
  <c r="AF206" i="8"/>
  <c r="AE206" i="8"/>
  <c r="AF205" i="8"/>
  <c r="AE205" i="8"/>
  <c r="AF204" i="8"/>
  <c r="AE204" i="8"/>
  <c r="AF203" i="8"/>
  <c r="AE203" i="8"/>
  <c r="AF202" i="8"/>
  <c r="AE202" i="8"/>
  <c r="AF201" i="8"/>
  <c r="AE201" i="8"/>
  <c r="AF200" i="8"/>
  <c r="AE200" i="8"/>
  <c r="AF199" i="8"/>
  <c r="AE199" i="8"/>
  <c r="AF198" i="8"/>
  <c r="AE198" i="8"/>
  <c r="AF197" i="8"/>
  <c r="AE197" i="8"/>
  <c r="AF196" i="8"/>
  <c r="AE196" i="8"/>
  <c r="AF195" i="8"/>
  <c r="AE195" i="8"/>
  <c r="AF194" i="8"/>
  <c r="AE194" i="8"/>
  <c r="AF193" i="8"/>
  <c r="AE193" i="8"/>
  <c r="AF192" i="8"/>
  <c r="AE192" i="8"/>
  <c r="AF191" i="8"/>
  <c r="AE191" i="8"/>
  <c r="AF190" i="8"/>
  <c r="AE190" i="8"/>
  <c r="AF189" i="8"/>
  <c r="AE189" i="8"/>
  <c r="AF188" i="8"/>
  <c r="AE188" i="8"/>
  <c r="AF187" i="8"/>
  <c r="AE187" i="8"/>
  <c r="AF186" i="8"/>
  <c r="AE186" i="8"/>
  <c r="AF185" i="8"/>
  <c r="AE185" i="8"/>
  <c r="AF184" i="8"/>
  <c r="AE184" i="8"/>
  <c r="AF183" i="8"/>
  <c r="AE183" i="8"/>
  <c r="AF182" i="8"/>
  <c r="AE182" i="8"/>
  <c r="AF181" i="8"/>
  <c r="AE181" i="8"/>
  <c r="AF180" i="8"/>
  <c r="AE180" i="8"/>
  <c r="AF179" i="8"/>
  <c r="AE179" i="8"/>
  <c r="AF178" i="8"/>
  <c r="AE178" i="8"/>
  <c r="AF177" i="8"/>
  <c r="AE177" i="8"/>
  <c r="AF176" i="8"/>
  <c r="AE176" i="8"/>
  <c r="AF175" i="8"/>
  <c r="AE175" i="8"/>
  <c r="AF174" i="8"/>
  <c r="AE174" i="8"/>
  <c r="AF173" i="8"/>
  <c r="AE173" i="8"/>
  <c r="AF172" i="8"/>
  <c r="AE172" i="8"/>
  <c r="AF171" i="8"/>
  <c r="AE171" i="8"/>
  <c r="AF170" i="8"/>
  <c r="AE170" i="8"/>
  <c r="AF169" i="8"/>
  <c r="AE169" i="8"/>
  <c r="AF168" i="8"/>
  <c r="AE168" i="8"/>
  <c r="AF167" i="8"/>
  <c r="AE167" i="8"/>
  <c r="AF166" i="8"/>
  <c r="AE166" i="8"/>
  <c r="AF165" i="8"/>
  <c r="AE165" i="8"/>
  <c r="AF164" i="8"/>
  <c r="AE164" i="8"/>
  <c r="AF163" i="8"/>
  <c r="AE163" i="8"/>
  <c r="AF162" i="8"/>
  <c r="AE162" i="8"/>
  <c r="AF161" i="8"/>
  <c r="AE161" i="8"/>
  <c r="AF160" i="8"/>
  <c r="AE160" i="8"/>
  <c r="AF159" i="8"/>
  <c r="AE159" i="8"/>
  <c r="AF158" i="8"/>
  <c r="AE158" i="8"/>
  <c r="AF157" i="8"/>
  <c r="AE157" i="8"/>
  <c r="AF156" i="8"/>
  <c r="AE156" i="8"/>
  <c r="AF155" i="8"/>
  <c r="AE155" i="8"/>
  <c r="AF154" i="8"/>
  <c r="AE154" i="8"/>
  <c r="AF153" i="8"/>
  <c r="AE153" i="8"/>
  <c r="AF152" i="8"/>
  <c r="AE152" i="8"/>
  <c r="AF151" i="8"/>
  <c r="AE151" i="8"/>
  <c r="AF150" i="8"/>
  <c r="AE150" i="8"/>
  <c r="AF149" i="8"/>
  <c r="AE149" i="8"/>
  <c r="AF148" i="8"/>
  <c r="AE148" i="8"/>
  <c r="AF147" i="8"/>
  <c r="AE147" i="8"/>
  <c r="AF146" i="8"/>
  <c r="AE146" i="8"/>
  <c r="AF145" i="8"/>
  <c r="AE145" i="8"/>
  <c r="AF144" i="8"/>
  <c r="AE144" i="8"/>
  <c r="AF143" i="8"/>
  <c r="AE143" i="8"/>
  <c r="AF142" i="8"/>
  <c r="AE142" i="8"/>
  <c r="AF141" i="8"/>
  <c r="AE141" i="8"/>
  <c r="AF140" i="8"/>
  <c r="AE140" i="8"/>
  <c r="AF139" i="8"/>
  <c r="AE139" i="8"/>
  <c r="AF138" i="8"/>
  <c r="AE138" i="8"/>
  <c r="AF137" i="8"/>
  <c r="AE137" i="8"/>
  <c r="AF136" i="8"/>
  <c r="AE136" i="8"/>
  <c r="AF135" i="8"/>
  <c r="AE135" i="8"/>
  <c r="AF134" i="8"/>
  <c r="AE134" i="8"/>
  <c r="AF133" i="8"/>
  <c r="AE133" i="8"/>
  <c r="AF132" i="8"/>
  <c r="AE132" i="8"/>
  <c r="AF131" i="8"/>
  <c r="AE131" i="8"/>
  <c r="AF130" i="8"/>
  <c r="AE130" i="8"/>
  <c r="AF129" i="8"/>
  <c r="AE129" i="8"/>
  <c r="AF128" i="8"/>
  <c r="AE128" i="8"/>
  <c r="AF127" i="8"/>
  <c r="AE127" i="8"/>
  <c r="AF126" i="8"/>
  <c r="AE126" i="8"/>
  <c r="AF125" i="8"/>
  <c r="AE125" i="8"/>
  <c r="AF124" i="8"/>
  <c r="AE124" i="8"/>
  <c r="AF123" i="8"/>
  <c r="AE123" i="8"/>
  <c r="AF122" i="8"/>
  <c r="AE122" i="8"/>
  <c r="AF121" i="8"/>
  <c r="AE121" i="8"/>
  <c r="AF120" i="8"/>
  <c r="AE120" i="8"/>
  <c r="AF119" i="8"/>
  <c r="AE119" i="8"/>
  <c r="AF118" i="8"/>
  <c r="AE118" i="8"/>
  <c r="AF117" i="8"/>
  <c r="AE117" i="8"/>
  <c r="AF116" i="8"/>
  <c r="AE116" i="8"/>
  <c r="AF115" i="8"/>
  <c r="AE115" i="8"/>
  <c r="AF114" i="8"/>
  <c r="AE114" i="8"/>
  <c r="AF113" i="8"/>
  <c r="AE113" i="8"/>
  <c r="AF112" i="8"/>
  <c r="AE112" i="8"/>
  <c r="AF111" i="8"/>
  <c r="AE111" i="8"/>
  <c r="AF110" i="8"/>
  <c r="AE110" i="8"/>
  <c r="AF109" i="8"/>
  <c r="AE109" i="8"/>
  <c r="AF108" i="8"/>
  <c r="AE108" i="8"/>
  <c r="AF107" i="8"/>
  <c r="AE107" i="8"/>
  <c r="AF106" i="8"/>
  <c r="AE106" i="8"/>
  <c r="AF105" i="8"/>
  <c r="AE105" i="8"/>
  <c r="AF104" i="8"/>
  <c r="AE104" i="8"/>
  <c r="AF103" i="8"/>
  <c r="AE103" i="8"/>
  <c r="AF102" i="8"/>
  <c r="AE102" i="8"/>
  <c r="AF101" i="8"/>
  <c r="AE101" i="8"/>
  <c r="AF100" i="8"/>
  <c r="AE100" i="8"/>
  <c r="AF99" i="8"/>
  <c r="AE99" i="8"/>
  <c r="AF98" i="8"/>
  <c r="AE98" i="8"/>
  <c r="AF97" i="8"/>
  <c r="AE97" i="8"/>
  <c r="AF96" i="8"/>
  <c r="AE96" i="8"/>
  <c r="AF95" i="8"/>
  <c r="AE95" i="8"/>
  <c r="AF94" i="8"/>
  <c r="AE94" i="8"/>
  <c r="AF93" i="8"/>
  <c r="AE93" i="8"/>
  <c r="AF92" i="8"/>
  <c r="AE92" i="8"/>
  <c r="AF91" i="8"/>
  <c r="AE91" i="8"/>
  <c r="AF90" i="8"/>
  <c r="AE90" i="8"/>
  <c r="AF89" i="8"/>
  <c r="AE89" i="8"/>
  <c r="AF88" i="8"/>
  <c r="AE88" i="8"/>
  <c r="AF87" i="8"/>
  <c r="AE87" i="8"/>
  <c r="AF86" i="8"/>
  <c r="AE86" i="8"/>
  <c r="AF85" i="8"/>
  <c r="AE85" i="8"/>
  <c r="AF84" i="8"/>
  <c r="AE84" i="8"/>
  <c r="AF83" i="8"/>
  <c r="AE83" i="8"/>
  <c r="AF82" i="8"/>
  <c r="AE82" i="8"/>
  <c r="AF81" i="8"/>
  <c r="AE81" i="8"/>
  <c r="AF80" i="8"/>
  <c r="AE80" i="8"/>
  <c r="AF79" i="8"/>
  <c r="AE79" i="8"/>
  <c r="AF78" i="8"/>
  <c r="AE78" i="8"/>
  <c r="AF77" i="8"/>
  <c r="AE77" i="8"/>
  <c r="AF76" i="8"/>
  <c r="AE76" i="8"/>
  <c r="AF75" i="8"/>
  <c r="AE75" i="8"/>
  <c r="AF74" i="8"/>
  <c r="AE74" i="8"/>
  <c r="AF73" i="8"/>
  <c r="AE73" i="8"/>
  <c r="AF72" i="8"/>
  <c r="AE72" i="8"/>
  <c r="AF71" i="8"/>
  <c r="AE71" i="8"/>
  <c r="AF70" i="8"/>
  <c r="AE70" i="8"/>
  <c r="AF69" i="8"/>
  <c r="AE69" i="8"/>
  <c r="AF68" i="8"/>
  <c r="AE68" i="8"/>
  <c r="AF67" i="8"/>
  <c r="AE67" i="8"/>
  <c r="AF66" i="8"/>
  <c r="AE66" i="8"/>
  <c r="AF65" i="8"/>
  <c r="AE65" i="8"/>
  <c r="AF64" i="8"/>
  <c r="AE64" i="8"/>
  <c r="AF63" i="8"/>
  <c r="AE63" i="8"/>
  <c r="AF62" i="8"/>
  <c r="AE62" i="8"/>
  <c r="AF61" i="8"/>
  <c r="AE61" i="8"/>
  <c r="AF60" i="8"/>
  <c r="AE60" i="8"/>
  <c r="AF59" i="8"/>
  <c r="AE59" i="8"/>
  <c r="AF58" i="8"/>
  <c r="AE58" i="8"/>
  <c r="AF57" i="8"/>
  <c r="AE57" i="8"/>
  <c r="AF56" i="8"/>
  <c r="AE56" i="8"/>
  <c r="AF55" i="8"/>
  <c r="AE55" i="8"/>
  <c r="AF54" i="8"/>
  <c r="AE54" i="8"/>
  <c r="AF53" i="8"/>
  <c r="AE53" i="8"/>
  <c r="AF52" i="8"/>
  <c r="AE52" i="8"/>
  <c r="AF51" i="8"/>
  <c r="AE51" i="8"/>
  <c r="AF50" i="8"/>
  <c r="AE50" i="8"/>
  <c r="AF49" i="8"/>
  <c r="AE49" i="8"/>
  <c r="AF48" i="8"/>
  <c r="AE48" i="8"/>
  <c r="AF47" i="8"/>
  <c r="AE47" i="8"/>
  <c r="AF46" i="8"/>
  <c r="AE46" i="8"/>
  <c r="AF45" i="8"/>
  <c r="AE45" i="8"/>
  <c r="AF44" i="8"/>
  <c r="AE44" i="8"/>
  <c r="AF43" i="8"/>
  <c r="AE43" i="8"/>
  <c r="AF42" i="8"/>
  <c r="AE42" i="8"/>
  <c r="AF41" i="8"/>
  <c r="AE41" i="8"/>
  <c r="AF40" i="8"/>
  <c r="AE40" i="8"/>
  <c r="AF39" i="8"/>
  <c r="AE39" i="8"/>
  <c r="AF38" i="8"/>
  <c r="AE38" i="8"/>
  <c r="AF37" i="8"/>
  <c r="AE37" i="8"/>
  <c r="AF36" i="8"/>
  <c r="AE36" i="8"/>
  <c r="AF35" i="8"/>
  <c r="AE35" i="8"/>
  <c r="AF34" i="8"/>
  <c r="AE34" i="8"/>
  <c r="AF33" i="8"/>
  <c r="AE33" i="8"/>
  <c r="AF32" i="8"/>
  <c r="AE32" i="8"/>
  <c r="AF31" i="8"/>
  <c r="AE31" i="8"/>
  <c r="AF30" i="8"/>
  <c r="AE30" i="8"/>
  <c r="AF29" i="8"/>
  <c r="AE29" i="8"/>
  <c r="AF28" i="8"/>
  <c r="AE28" i="8"/>
  <c r="AF27" i="8"/>
  <c r="AE27" i="8"/>
  <c r="AF26" i="8"/>
  <c r="AE26" i="8"/>
  <c r="AF25" i="8"/>
  <c r="AE25" i="8"/>
  <c r="AF24" i="8"/>
  <c r="AE24" i="8"/>
  <c r="AF23" i="8"/>
  <c r="AE23" i="8"/>
  <c r="AF22" i="8"/>
  <c r="AE22" i="8"/>
  <c r="AF21" i="8"/>
  <c r="AE21" i="8"/>
  <c r="AF20" i="8"/>
  <c r="AE20" i="8"/>
  <c r="AF19" i="8"/>
  <c r="AE19" i="8"/>
  <c r="AF18" i="8"/>
  <c r="AE18" i="8"/>
  <c r="AF17" i="8"/>
  <c r="AE17" i="8"/>
  <c r="AF16" i="8"/>
  <c r="AE16" i="8"/>
  <c r="AF15" i="8"/>
  <c r="AE15" i="8"/>
  <c r="AF14" i="8"/>
  <c r="AE14" i="8"/>
  <c r="AF13" i="8"/>
  <c r="AE13" i="8"/>
  <c r="AF12" i="8"/>
  <c r="AE12" i="8"/>
  <c r="AF11" i="8"/>
  <c r="AE11" i="8"/>
  <c r="AF10" i="8"/>
  <c r="AE10" i="8"/>
  <c r="AF9" i="8"/>
  <c r="AE9" i="8"/>
  <c r="AF8" i="8"/>
  <c r="AE8" i="8"/>
  <c r="AF7" i="8"/>
  <c r="AE7" i="8"/>
  <c r="AF6" i="8"/>
  <c r="AE6" i="8"/>
  <c r="AF5" i="8"/>
  <c r="AE5" i="8"/>
  <c r="AF4" i="8"/>
  <c r="AE4" i="8"/>
  <c r="AF3" i="8"/>
  <c r="AE3" i="8"/>
  <c r="AF2" i="8"/>
  <c r="AE2" i="8"/>
  <c r="D26" i="11"/>
  <c r="C26" i="11"/>
  <c r="B26" i="11"/>
  <c r="D25" i="11"/>
  <c r="C25" i="11"/>
  <c r="B25" i="11"/>
  <c r="D24" i="11"/>
  <c r="C24" i="11"/>
  <c r="B24" i="11"/>
  <c r="D23" i="11"/>
  <c r="C23" i="11"/>
  <c r="B23" i="11"/>
  <c r="D22" i="11"/>
  <c r="C22" i="11"/>
  <c r="B22" i="11"/>
  <c r="D21" i="11"/>
  <c r="C21" i="11"/>
  <c r="B21" i="11"/>
  <c r="C20" i="11"/>
  <c r="B20" i="11"/>
  <c r="B16" i="11"/>
  <c r="B15" i="11"/>
  <c r="B14" i="11"/>
  <c r="B13" i="11"/>
  <c r="B10" i="11"/>
  <c r="B9" i="11"/>
  <c r="B8" i="11"/>
  <c r="B7" i="11"/>
  <c r="B6" i="11"/>
  <c r="B5" i="11"/>
  <c r="B4" i="11"/>
  <c r="B3" i="11"/>
  <c r="AC801" i="8"/>
  <c r="AB801" i="8"/>
  <c r="AA801" i="8"/>
  <c r="AD801" i="8" s="1"/>
  <c r="AC800" i="8"/>
  <c r="AB800" i="8"/>
  <c r="AA800" i="8"/>
  <c r="AD800" i="8" s="1"/>
  <c r="AC799" i="8"/>
  <c r="AB799" i="8"/>
  <c r="AA799" i="8"/>
  <c r="AD799" i="8" s="1"/>
  <c r="AD798" i="8"/>
  <c r="AC798" i="8"/>
  <c r="AB798" i="8"/>
  <c r="AA798" i="8"/>
  <c r="AC797" i="8"/>
  <c r="AB797" i="8"/>
  <c r="AA797" i="8"/>
  <c r="AD797" i="8" s="1"/>
  <c r="AC796" i="8"/>
  <c r="AB796" i="8"/>
  <c r="AA796" i="8"/>
  <c r="AD796" i="8" s="1"/>
  <c r="AC795" i="8"/>
  <c r="AB795" i="8"/>
  <c r="AA795" i="8"/>
  <c r="AD795" i="8" s="1"/>
  <c r="AC794" i="8"/>
  <c r="AB794" i="8"/>
  <c r="AA794" i="8"/>
  <c r="AD794" i="8" s="1"/>
  <c r="AC793" i="8"/>
  <c r="AB793" i="8"/>
  <c r="AA793" i="8"/>
  <c r="AD793" i="8" s="1"/>
  <c r="AC792" i="8"/>
  <c r="AB792" i="8"/>
  <c r="AA792" i="8"/>
  <c r="AD792" i="8" s="1"/>
  <c r="AD791" i="8"/>
  <c r="AC791" i="8"/>
  <c r="AB791" i="8"/>
  <c r="AA791" i="8"/>
  <c r="AD790" i="8"/>
  <c r="AC790" i="8"/>
  <c r="AB790" i="8"/>
  <c r="AA790" i="8"/>
  <c r="AC789" i="8"/>
  <c r="AB789" i="8"/>
  <c r="AA789" i="8"/>
  <c r="AD789" i="8" s="1"/>
  <c r="AC788" i="8"/>
  <c r="AB788" i="8"/>
  <c r="AA788" i="8"/>
  <c r="AD788" i="8" s="1"/>
  <c r="AC787" i="8"/>
  <c r="AB787" i="8"/>
  <c r="AA787" i="8"/>
  <c r="AD787" i="8" s="1"/>
  <c r="AC786" i="8"/>
  <c r="AB786" i="8"/>
  <c r="AA786" i="8"/>
  <c r="AD786" i="8" s="1"/>
  <c r="AC785" i="8"/>
  <c r="AB785" i="8"/>
  <c r="AA785" i="8"/>
  <c r="AD785" i="8" s="1"/>
  <c r="AD784" i="8"/>
  <c r="AC784" i="8"/>
  <c r="AB784" i="8"/>
  <c r="AA784" i="8"/>
  <c r="AD783" i="8"/>
  <c r="AC783" i="8"/>
  <c r="AB783" i="8"/>
  <c r="AA783" i="8"/>
  <c r="AC782" i="8"/>
  <c r="AB782" i="8"/>
  <c r="AA782" i="8"/>
  <c r="AD782" i="8" s="1"/>
  <c r="AD781" i="8"/>
  <c r="AC781" i="8"/>
  <c r="AB781" i="8"/>
  <c r="AA781" i="8"/>
  <c r="AC780" i="8"/>
  <c r="AB780" i="8"/>
  <c r="AA780" i="8"/>
  <c r="AD780" i="8" s="1"/>
  <c r="AC779" i="8"/>
  <c r="AB779" i="8"/>
  <c r="AA779" i="8"/>
  <c r="AD779" i="8" s="1"/>
  <c r="AC778" i="8"/>
  <c r="AB778" i="8"/>
  <c r="AA778" i="8"/>
  <c r="AD778" i="8" s="1"/>
  <c r="AD777" i="8"/>
  <c r="AC777" i="8"/>
  <c r="AB777" i="8"/>
  <c r="AA777" i="8"/>
  <c r="AD776" i="8"/>
  <c r="AC776" i="8"/>
  <c r="AB776" i="8"/>
  <c r="AA776" i="8"/>
  <c r="AC775" i="8"/>
  <c r="AB775" i="8"/>
  <c r="AA775" i="8"/>
  <c r="AD775" i="8" s="1"/>
  <c r="AC774" i="8"/>
  <c r="AB774" i="8"/>
  <c r="AA774" i="8"/>
  <c r="AD774" i="8" s="1"/>
  <c r="AC773" i="8"/>
  <c r="AB773" i="8"/>
  <c r="AA773" i="8"/>
  <c r="AD773" i="8" s="1"/>
  <c r="AC772" i="8"/>
  <c r="AB772" i="8"/>
  <c r="AA772" i="8"/>
  <c r="AD772" i="8" s="1"/>
  <c r="AC771" i="8"/>
  <c r="AB771" i="8"/>
  <c r="AA771" i="8"/>
  <c r="AD771" i="8" s="1"/>
  <c r="AD770" i="8"/>
  <c r="AC770" i="8"/>
  <c r="AB770" i="8"/>
  <c r="AA770" i="8"/>
  <c r="AD769" i="8"/>
  <c r="AC769" i="8"/>
  <c r="AB769" i="8"/>
  <c r="AA769" i="8"/>
  <c r="AC768" i="8"/>
  <c r="AB768" i="8"/>
  <c r="AA768" i="8"/>
  <c r="AD768" i="8" s="1"/>
  <c r="AD767" i="8"/>
  <c r="AC767" i="8"/>
  <c r="AB767" i="8"/>
  <c r="AA767" i="8"/>
  <c r="AC766" i="8"/>
  <c r="AB766" i="8"/>
  <c r="AA766" i="8"/>
  <c r="AD766" i="8" s="1"/>
  <c r="AC765" i="8"/>
  <c r="AB765" i="8"/>
  <c r="AA765" i="8"/>
  <c r="AD765" i="8" s="1"/>
  <c r="AC764" i="8"/>
  <c r="AB764" i="8"/>
  <c r="AA764" i="8"/>
  <c r="AD764" i="8" s="1"/>
  <c r="AD763" i="8"/>
  <c r="AC763" i="8"/>
  <c r="AB763" i="8"/>
  <c r="AA763" i="8"/>
  <c r="AD762" i="8"/>
  <c r="AC762" i="8"/>
  <c r="AB762" i="8"/>
  <c r="AA762" i="8"/>
  <c r="AC761" i="8"/>
  <c r="AB761" i="8"/>
  <c r="AA761" i="8"/>
  <c r="AD761" i="8" s="1"/>
  <c r="AD760" i="8"/>
  <c r="AC760" i="8"/>
  <c r="AB760" i="8"/>
  <c r="AA760" i="8"/>
  <c r="AC759" i="8"/>
  <c r="AB759" i="8"/>
  <c r="AA759" i="8"/>
  <c r="AD759" i="8" s="1"/>
  <c r="AC758" i="8"/>
  <c r="AB758" i="8"/>
  <c r="AA758" i="8"/>
  <c r="AD758" i="8" s="1"/>
  <c r="AC757" i="8"/>
  <c r="AB757" i="8"/>
  <c r="AA757" i="8"/>
  <c r="AD757" i="8" s="1"/>
  <c r="AD756" i="8"/>
  <c r="AC756" i="8"/>
  <c r="AB756" i="8"/>
  <c r="AA756" i="8"/>
  <c r="AD755" i="8"/>
  <c r="AC755" i="8"/>
  <c r="AB755" i="8"/>
  <c r="AA755" i="8"/>
  <c r="AC754" i="8"/>
  <c r="AB754" i="8"/>
  <c r="AA754" i="8"/>
  <c r="AD754" i="8" s="1"/>
  <c r="AC753" i="8"/>
  <c r="AB753" i="8"/>
  <c r="AA753" i="8"/>
  <c r="AD753" i="8" s="1"/>
  <c r="AC752" i="8"/>
  <c r="AB752" i="8"/>
  <c r="AA752" i="8"/>
  <c r="AD752" i="8" s="1"/>
  <c r="AC751" i="8"/>
  <c r="AB751" i="8"/>
  <c r="AA751" i="8"/>
  <c r="AD751" i="8" s="1"/>
  <c r="AC750" i="8"/>
  <c r="AB750" i="8"/>
  <c r="AA750" i="8"/>
  <c r="AD750" i="8" s="1"/>
  <c r="AD749" i="8"/>
  <c r="AC749" i="8"/>
  <c r="AB749" i="8"/>
  <c r="AA749" i="8"/>
  <c r="AC748" i="8"/>
  <c r="AB748" i="8"/>
  <c r="AA748" i="8"/>
  <c r="AD748" i="8" s="1"/>
  <c r="AC747" i="8"/>
  <c r="AB747" i="8"/>
  <c r="AA747" i="8"/>
  <c r="AD747" i="8" s="1"/>
  <c r="AC746" i="8"/>
  <c r="AB746" i="8"/>
  <c r="AA746" i="8"/>
  <c r="AD746" i="8" s="1"/>
  <c r="AC745" i="8"/>
  <c r="AB745" i="8"/>
  <c r="AA745" i="8"/>
  <c r="AD745" i="8" s="1"/>
  <c r="AC744" i="8"/>
  <c r="AB744" i="8"/>
  <c r="AA744" i="8"/>
  <c r="AD744" i="8" s="1"/>
  <c r="AC743" i="8"/>
  <c r="AB743" i="8"/>
  <c r="AA743" i="8"/>
  <c r="AD743" i="8" s="1"/>
  <c r="AD742" i="8"/>
  <c r="AC742" i="8"/>
  <c r="AB742" i="8"/>
  <c r="AA742" i="8"/>
  <c r="AC741" i="8"/>
  <c r="AB741" i="8"/>
  <c r="AA741" i="8"/>
  <c r="AD741" i="8" s="1"/>
  <c r="AC740" i="8"/>
  <c r="AB740" i="8"/>
  <c r="AA740" i="8"/>
  <c r="AD740" i="8" s="1"/>
  <c r="AD739" i="8"/>
  <c r="AC739" i="8"/>
  <c r="AB739" i="8"/>
  <c r="AA739" i="8"/>
  <c r="AC738" i="8"/>
  <c r="AB738" i="8"/>
  <c r="AA738" i="8"/>
  <c r="AD738" i="8" s="1"/>
  <c r="AC737" i="8"/>
  <c r="AB737" i="8"/>
  <c r="AA737" i="8"/>
  <c r="AD737" i="8" s="1"/>
  <c r="AC736" i="8"/>
  <c r="AB736" i="8"/>
  <c r="AA736" i="8"/>
  <c r="AD736" i="8" s="1"/>
  <c r="AD735" i="8"/>
  <c r="AC735" i="8"/>
  <c r="AB735" i="8"/>
  <c r="AA735" i="8"/>
  <c r="AC734" i="8"/>
  <c r="AB734" i="8"/>
  <c r="AA734" i="8"/>
  <c r="AD734" i="8" s="1"/>
  <c r="AC733" i="8"/>
  <c r="AB733" i="8"/>
  <c r="AA733" i="8"/>
  <c r="AD733" i="8" s="1"/>
  <c r="AC732" i="8"/>
  <c r="AB732" i="8"/>
  <c r="AA732" i="8"/>
  <c r="AD732" i="8" s="1"/>
  <c r="AC731" i="8"/>
  <c r="AB731" i="8"/>
  <c r="AA731" i="8"/>
  <c r="AD731" i="8" s="1"/>
  <c r="AC730" i="8"/>
  <c r="AB730" i="8"/>
  <c r="AA730" i="8"/>
  <c r="AD730" i="8" s="1"/>
  <c r="AC729" i="8"/>
  <c r="AB729" i="8"/>
  <c r="AA729" i="8"/>
  <c r="AD729" i="8" s="1"/>
  <c r="AD728" i="8"/>
  <c r="AC728" i="8"/>
  <c r="AB728" i="8"/>
  <c r="AA728" i="8"/>
  <c r="AC727" i="8"/>
  <c r="AB727" i="8"/>
  <c r="AA727" i="8"/>
  <c r="AD727" i="8" s="1"/>
  <c r="AC726" i="8"/>
  <c r="AB726" i="8"/>
  <c r="AA726" i="8"/>
  <c r="AD726" i="8" s="1"/>
  <c r="AC725" i="8"/>
  <c r="AB725" i="8"/>
  <c r="AA725" i="8"/>
  <c r="AD725" i="8" s="1"/>
  <c r="AC724" i="8"/>
  <c r="AB724" i="8"/>
  <c r="AA724" i="8"/>
  <c r="AD724" i="8" s="1"/>
  <c r="AC723" i="8"/>
  <c r="AB723" i="8"/>
  <c r="AA723" i="8"/>
  <c r="AD723" i="8" s="1"/>
  <c r="AC722" i="8"/>
  <c r="AB722" i="8"/>
  <c r="AA722" i="8"/>
  <c r="AD722" i="8" s="1"/>
  <c r="AD721" i="8"/>
  <c r="AC721" i="8"/>
  <c r="AB721" i="8"/>
  <c r="AA721" i="8"/>
  <c r="AC720" i="8"/>
  <c r="AB720" i="8"/>
  <c r="AA720" i="8"/>
  <c r="AD720" i="8" s="1"/>
  <c r="AC719" i="8"/>
  <c r="AB719" i="8"/>
  <c r="AA719" i="8"/>
  <c r="AD719" i="8" s="1"/>
  <c r="AD718" i="8"/>
  <c r="AC718" i="8"/>
  <c r="AB718" i="8"/>
  <c r="AA718" i="8"/>
  <c r="AC717" i="8"/>
  <c r="AB717" i="8"/>
  <c r="AA717" i="8"/>
  <c r="AD717" i="8" s="1"/>
  <c r="AC716" i="8"/>
  <c r="AB716" i="8"/>
  <c r="AA716" i="8"/>
  <c r="AD716" i="8" s="1"/>
  <c r="AC715" i="8"/>
  <c r="AB715" i="8"/>
  <c r="AA715" i="8"/>
  <c r="AD715" i="8" s="1"/>
  <c r="AD714" i="8"/>
  <c r="AC714" i="8"/>
  <c r="AB714" i="8"/>
  <c r="AA714" i="8"/>
  <c r="AC713" i="8"/>
  <c r="AB713" i="8"/>
  <c r="AA713" i="8"/>
  <c r="AD713" i="8" s="1"/>
  <c r="AC712" i="8"/>
  <c r="AB712" i="8"/>
  <c r="AA712" i="8"/>
  <c r="AD712" i="8" s="1"/>
  <c r="AC711" i="8"/>
  <c r="AB711" i="8"/>
  <c r="AA711" i="8"/>
  <c r="AD711" i="8" s="1"/>
  <c r="AC710" i="8"/>
  <c r="AB710" i="8"/>
  <c r="AA710" i="8"/>
  <c r="AD710" i="8" s="1"/>
  <c r="AC709" i="8"/>
  <c r="AB709" i="8"/>
  <c r="AA709" i="8"/>
  <c r="AD709" i="8" s="1"/>
  <c r="AC708" i="8"/>
  <c r="AB708" i="8"/>
  <c r="AA708" i="8"/>
  <c r="AD708" i="8" s="1"/>
  <c r="AD707" i="8"/>
  <c r="AC707" i="8"/>
  <c r="AB707" i="8"/>
  <c r="AA707" i="8"/>
  <c r="AC706" i="8"/>
  <c r="AB706" i="8"/>
  <c r="AA706" i="8"/>
  <c r="AD706" i="8" s="1"/>
  <c r="AC705" i="8"/>
  <c r="AB705" i="8"/>
  <c r="AA705" i="8"/>
  <c r="AD705" i="8" s="1"/>
  <c r="AC704" i="8"/>
  <c r="AB704" i="8"/>
  <c r="AA704" i="8"/>
  <c r="AD704" i="8" s="1"/>
  <c r="AC703" i="8"/>
  <c r="AB703" i="8"/>
  <c r="AA703" i="8"/>
  <c r="AD703" i="8" s="1"/>
  <c r="AC702" i="8"/>
  <c r="AB702" i="8"/>
  <c r="AA702" i="8"/>
  <c r="AD702" i="8" s="1"/>
  <c r="AC701" i="8"/>
  <c r="AB701" i="8"/>
  <c r="AA701" i="8"/>
  <c r="AD701" i="8" s="1"/>
  <c r="AD700" i="8"/>
  <c r="AC700" i="8"/>
  <c r="AB700" i="8"/>
  <c r="AA700" i="8"/>
  <c r="AC699" i="8"/>
  <c r="AB699" i="8"/>
  <c r="AA699" i="8"/>
  <c r="AD699" i="8" s="1"/>
  <c r="AC698" i="8"/>
  <c r="AB698" i="8"/>
  <c r="AA698" i="8"/>
  <c r="AD698" i="8" s="1"/>
  <c r="AD697" i="8"/>
  <c r="AC697" i="8"/>
  <c r="AB697" i="8"/>
  <c r="AA697" i="8"/>
  <c r="AC696" i="8"/>
  <c r="AB696" i="8"/>
  <c r="AA696" i="8"/>
  <c r="AD696" i="8" s="1"/>
  <c r="AC695" i="8"/>
  <c r="AB695" i="8"/>
  <c r="AA695" i="8"/>
  <c r="AD695" i="8" s="1"/>
  <c r="AC694" i="8"/>
  <c r="AB694" i="8"/>
  <c r="AA694" i="8"/>
  <c r="AD694" i="8" s="1"/>
  <c r="AD693" i="8"/>
  <c r="AC693" i="8"/>
  <c r="AB693" i="8"/>
  <c r="AA693" i="8"/>
  <c r="AC692" i="8"/>
  <c r="AB692" i="8"/>
  <c r="AA692" i="8"/>
  <c r="AD692" i="8" s="1"/>
  <c r="AC691" i="8"/>
  <c r="AB691" i="8"/>
  <c r="AA691" i="8"/>
  <c r="AD691" i="8" s="1"/>
  <c r="AC690" i="8"/>
  <c r="AB690" i="8"/>
  <c r="AA690" i="8"/>
  <c r="AD690" i="8" s="1"/>
  <c r="AC689" i="8"/>
  <c r="AB689" i="8"/>
  <c r="AA689" i="8"/>
  <c r="AD689" i="8" s="1"/>
  <c r="AC688" i="8"/>
  <c r="AB688" i="8"/>
  <c r="AA688" i="8"/>
  <c r="AD688" i="8" s="1"/>
  <c r="AC687" i="8"/>
  <c r="AB687" i="8"/>
  <c r="AA687" i="8"/>
  <c r="AD687" i="8" s="1"/>
  <c r="AD686" i="8"/>
  <c r="AC686" i="8"/>
  <c r="AB686" i="8"/>
  <c r="AA686" i="8"/>
  <c r="AC685" i="8"/>
  <c r="AB685" i="8"/>
  <c r="AA685" i="8"/>
  <c r="AD685" i="8" s="1"/>
  <c r="AC684" i="8"/>
  <c r="AB684" i="8"/>
  <c r="AA684" i="8"/>
  <c r="AD684" i="8" s="1"/>
  <c r="AC683" i="8"/>
  <c r="AB683" i="8"/>
  <c r="AA683" i="8"/>
  <c r="AD683" i="8" s="1"/>
  <c r="AC682" i="8"/>
  <c r="AB682" i="8"/>
  <c r="AA682" i="8"/>
  <c r="AD682" i="8" s="1"/>
  <c r="AC681" i="8"/>
  <c r="AB681" i="8"/>
  <c r="AA681" i="8"/>
  <c r="AD681" i="8" s="1"/>
  <c r="AC680" i="8"/>
  <c r="AB680" i="8"/>
  <c r="AA680" i="8"/>
  <c r="AD680" i="8" s="1"/>
  <c r="AD679" i="8"/>
  <c r="AC679" i="8"/>
  <c r="AB679" i="8"/>
  <c r="AA679" i="8"/>
  <c r="AC678" i="8"/>
  <c r="AB678" i="8"/>
  <c r="AA678" i="8"/>
  <c r="AD678" i="8" s="1"/>
  <c r="AC677" i="8"/>
  <c r="AB677" i="8"/>
  <c r="AA677" i="8"/>
  <c r="AD677" i="8" s="1"/>
  <c r="AC676" i="8"/>
  <c r="AB676" i="8"/>
  <c r="AA676" i="8"/>
  <c r="AD676" i="8" s="1"/>
  <c r="AC675" i="8"/>
  <c r="AB675" i="8"/>
  <c r="AA675" i="8"/>
  <c r="AD675" i="8" s="1"/>
  <c r="AC674" i="8"/>
  <c r="AB674" i="8"/>
  <c r="AA674" i="8"/>
  <c r="AD674" i="8" s="1"/>
  <c r="AC673" i="8"/>
  <c r="AB673" i="8"/>
  <c r="AA673" i="8"/>
  <c r="AD673" i="8" s="1"/>
  <c r="AD672" i="8"/>
  <c r="AC672" i="8"/>
  <c r="AB672" i="8"/>
  <c r="AA672" i="8"/>
  <c r="AC671" i="8"/>
  <c r="AB671" i="8"/>
  <c r="AA671" i="8"/>
  <c r="AD671" i="8" s="1"/>
  <c r="AC670" i="8"/>
  <c r="AB670" i="8"/>
  <c r="AA670" i="8"/>
  <c r="AD670" i="8" s="1"/>
  <c r="AC669" i="8"/>
  <c r="AB669" i="8"/>
  <c r="AA669" i="8"/>
  <c r="AD669" i="8" s="1"/>
  <c r="AC668" i="8"/>
  <c r="AB668" i="8"/>
  <c r="AA668" i="8"/>
  <c r="AD668" i="8" s="1"/>
  <c r="AC667" i="8"/>
  <c r="AB667" i="8"/>
  <c r="AA667" i="8"/>
  <c r="AD667" i="8" s="1"/>
  <c r="AC666" i="8"/>
  <c r="AB666" i="8"/>
  <c r="AA666" i="8"/>
  <c r="AD666" i="8" s="1"/>
  <c r="AD665" i="8"/>
  <c r="AC665" i="8"/>
  <c r="AB665" i="8"/>
  <c r="AA665" i="8"/>
  <c r="AC664" i="8"/>
  <c r="AB664" i="8"/>
  <c r="AA664" i="8"/>
  <c r="AD664" i="8" s="1"/>
  <c r="AC663" i="8"/>
  <c r="AB663" i="8"/>
  <c r="AA663" i="8"/>
  <c r="AD663" i="8" s="1"/>
  <c r="AC662" i="8"/>
  <c r="AB662" i="8"/>
  <c r="AA662" i="8"/>
  <c r="AD662" i="8" s="1"/>
  <c r="AC661" i="8"/>
  <c r="AB661" i="8"/>
  <c r="AA661" i="8"/>
  <c r="AD661" i="8" s="1"/>
  <c r="AC660" i="8"/>
  <c r="AB660" i="8"/>
  <c r="AA660" i="8"/>
  <c r="AD660" i="8" s="1"/>
  <c r="AC659" i="8"/>
  <c r="AB659" i="8"/>
  <c r="AA659" i="8"/>
  <c r="AD659" i="8" s="1"/>
  <c r="AD658" i="8"/>
  <c r="AC658" i="8"/>
  <c r="AB658" i="8"/>
  <c r="AA658" i="8"/>
  <c r="AC657" i="8"/>
  <c r="AB657" i="8"/>
  <c r="AA657" i="8"/>
  <c r="AD657" i="8" s="1"/>
  <c r="AC656" i="8"/>
  <c r="AB656" i="8"/>
  <c r="AA656" i="8"/>
  <c r="AD656" i="8" s="1"/>
  <c r="AC655" i="8"/>
  <c r="AB655" i="8"/>
  <c r="AA655" i="8"/>
  <c r="AD655" i="8" s="1"/>
  <c r="AC654" i="8"/>
  <c r="AB654" i="8"/>
  <c r="AA654" i="8"/>
  <c r="AD654" i="8" s="1"/>
  <c r="AC653" i="8"/>
  <c r="AB653" i="8"/>
  <c r="AA653" i="8"/>
  <c r="AD653" i="8" s="1"/>
  <c r="AC652" i="8"/>
  <c r="AB652" i="8"/>
  <c r="AA652" i="8"/>
  <c r="AD652" i="8" s="1"/>
  <c r="AD651" i="8"/>
  <c r="AC651" i="8"/>
  <c r="AB651" i="8"/>
  <c r="AA651" i="8"/>
  <c r="AC650" i="8"/>
  <c r="AB650" i="8"/>
  <c r="AA650" i="8"/>
  <c r="AD650" i="8" s="1"/>
  <c r="AC649" i="8"/>
  <c r="AB649" i="8"/>
  <c r="AA649" i="8"/>
  <c r="AD649" i="8" s="1"/>
  <c r="AC648" i="8"/>
  <c r="AB648" i="8"/>
  <c r="AA648" i="8"/>
  <c r="AD648" i="8" s="1"/>
  <c r="AC647" i="8"/>
  <c r="AB647" i="8"/>
  <c r="AA647" i="8"/>
  <c r="AD647" i="8" s="1"/>
  <c r="AC646" i="8"/>
  <c r="AB646" i="8"/>
  <c r="AA646" i="8"/>
  <c r="AD646" i="8" s="1"/>
  <c r="AC645" i="8"/>
  <c r="AB645" i="8"/>
  <c r="AA645" i="8"/>
  <c r="AD645" i="8" s="1"/>
  <c r="AD644" i="8"/>
  <c r="AC644" i="8"/>
  <c r="AB644" i="8"/>
  <c r="AA644" i="8"/>
  <c r="AC643" i="8"/>
  <c r="AB643" i="8"/>
  <c r="AA643" i="8"/>
  <c r="AD643" i="8" s="1"/>
  <c r="AC642" i="8"/>
  <c r="AB642" i="8"/>
  <c r="AA642" i="8"/>
  <c r="AD642" i="8" s="1"/>
  <c r="AD641" i="8"/>
  <c r="AC641" i="8"/>
  <c r="AB641" i="8"/>
  <c r="AA641" i="8"/>
  <c r="AC640" i="8"/>
  <c r="AB640" i="8"/>
  <c r="AA640" i="8"/>
  <c r="AD640" i="8" s="1"/>
  <c r="AC639" i="8"/>
  <c r="AB639" i="8"/>
  <c r="AA639" i="8"/>
  <c r="AD639" i="8" s="1"/>
  <c r="AC638" i="8"/>
  <c r="AB638" i="8"/>
  <c r="AA638" i="8"/>
  <c r="AD638" i="8" s="1"/>
  <c r="AD637" i="8"/>
  <c r="AC637" i="8"/>
  <c r="AB637" i="8"/>
  <c r="AA637" i="8"/>
  <c r="AC636" i="8"/>
  <c r="AB636" i="8"/>
  <c r="AA636" i="8"/>
  <c r="AD636" i="8" s="1"/>
  <c r="AC635" i="8"/>
  <c r="AB635" i="8"/>
  <c r="AA635" i="8"/>
  <c r="AD635" i="8" s="1"/>
  <c r="AC634" i="8"/>
  <c r="AB634" i="8"/>
  <c r="AA634" i="8"/>
  <c r="AD634" i="8" s="1"/>
  <c r="AC633" i="8"/>
  <c r="AB633" i="8"/>
  <c r="AA633" i="8"/>
  <c r="AD633" i="8" s="1"/>
  <c r="AC632" i="8"/>
  <c r="AB632" i="8"/>
  <c r="AA632" i="8"/>
  <c r="AD632" i="8" s="1"/>
  <c r="AC631" i="8"/>
  <c r="AB631" i="8"/>
  <c r="AA631" i="8"/>
  <c r="AD631" i="8" s="1"/>
  <c r="AD630" i="8"/>
  <c r="AC630" i="8"/>
  <c r="AB630" i="8"/>
  <c r="AA630" i="8"/>
  <c r="AC629" i="8"/>
  <c r="AB629" i="8"/>
  <c r="AA629" i="8"/>
  <c r="AD629" i="8" s="1"/>
  <c r="AC628" i="8"/>
  <c r="AB628" i="8"/>
  <c r="AA628" i="8"/>
  <c r="AD628" i="8" s="1"/>
  <c r="AC627" i="8"/>
  <c r="AB627" i="8"/>
  <c r="AA627" i="8"/>
  <c r="AD627" i="8" s="1"/>
  <c r="AC626" i="8"/>
  <c r="AB626" i="8"/>
  <c r="AA626" i="8"/>
  <c r="AD626" i="8" s="1"/>
  <c r="AC625" i="8"/>
  <c r="AB625" i="8"/>
  <c r="AA625" i="8"/>
  <c r="AD625" i="8" s="1"/>
  <c r="AC624" i="8"/>
  <c r="AB624" i="8"/>
  <c r="AA624" i="8"/>
  <c r="AD624" i="8" s="1"/>
  <c r="AD623" i="8"/>
  <c r="AC623" i="8"/>
  <c r="AB623" i="8"/>
  <c r="AA623" i="8"/>
  <c r="AC622" i="8"/>
  <c r="AB622" i="8"/>
  <c r="AA622" i="8"/>
  <c r="AD622" i="8" s="1"/>
  <c r="AC621" i="8"/>
  <c r="AB621" i="8"/>
  <c r="AA621" i="8"/>
  <c r="AD621" i="8" s="1"/>
  <c r="AD620" i="8"/>
  <c r="AC620" i="8"/>
  <c r="AB620" i="8"/>
  <c r="AA620" i="8"/>
  <c r="AC619" i="8"/>
  <c r="AB619" i="8"/>
  <c r="AA619" i="8"/>
  <c r="AD619" i="8" s="1"/>
  <c r="AC618" i="8"/>
  <c r="AB618" i="8"/>
  <c r="AA618" i="8"/>
  <c r="AD618" i="8" s="1"/>
  <c r="AC617" i="8"/>
  <c r="AB617" i="8"/>
  <c r="AA617" i="8"/>
  <c r="AD617" i="8" s="1"/>
  <c r="AD616" i="8"/>
  <c r="AC616" i="8"/>
  <c r="AB616" i="8"/>
  <c r="AA616" i="8"/>
  <c r="AC615" i="8"/>
  <c r="AB615" i="8"/>
  <c r="AA615" i="8"/>
  <c r="AD615" i="8" s="1"/>
  <c r="AC614" i="8"/>
  <c r="AB614" i="8"/>
  <c r="AA614" i="8"/>
  <c r="AD614" i="8" s="1"/>
  <c r="AC613" i="8"/>
  <c r="AB613" i="8"/>
  <c r="AA613" i="8"/>
  <c r="AD613" i="8" s="1"/>
  <c r="AC612" i="8"/>
  <c r="AB612" i="8"/>
  <c r="AA612" i="8"/>
  <c r="AD612" i="8" s="1"/>
  <c r="AC611" i="8"/>
  <c r="AB611" i="8"/>
  <c r="AA611" i="8"/>
  <c r="AD611" i="8" s="1"/>
  <c r="AC610" i="8"/>
  <c r="AB610" i="8"/>
  <c r="AA610" i="8"/>
  <c r="AD610" i="8" s="1"/>
  <c r="AD609" i="8"/>
  <c r="AC609" i="8"/>
  <c r="AB609" i="8"/>
  <c r="AA609" i="8"/>
  <c r="AC608" i="8"/>
  <c r="AB608" i="8"/>
  <c r="AA608" i="8"/>
  <c r="AD608" i="8" s="1"/>
  <c r="AC607" i="8"/>
  <c r="AB607" i="8"/>
  <c r="AA607" i="8"/>
  <c r="AD607" i="8" s="1"/>
  <c r="AC606" i="8"/>
  <c r="AB606" i="8"/>
  <c r="AA606" i="8"/>
  <c r="AD606" i="8" s="1"/>
  <c r="AC605" i="8"/>
  <c r="AB605" i="8"/>
  <c r="AA605" i="8"/>
  <c r="AD605" i="8" s="1"/>
  <c r="AC604" i="8"/>
  <c r="AB604" i="8"/>
  <c r="AA604" i="8"/>
  <c r="AD604" i="8" s="1"/>
  <c r="AC603" i="8"/>
  <c r="AB603" i="8"/>
  <c r="AA603" i="8"/>
  <c r="AD603" i="8" s="1"/>
  <c r="AD602" i="8"/>
  <c r="AC602" i="8"/>
  <c r="AB602" i="8"/>
  <c r="AA602" i="8"/>
  <c r="AC601" i="8"/>
  <c r="AB601" i="8"/>
  <c r="AA601" i="8"/>
  <c r="AD601" i="8" s="1"/>
  <c r="AC600" i="8"/>
  <c r="AB600" i="8"/>
  <c r="AA600" i="8"/>
  <c r="AD600" i="8" s="1"/>
  <c r="AD599" i="8"/>
  <c r="AC599" i="8"/>
  <c r="AB599" i="8"/>
  <c r="AA599" i="8"/>
  <c r="AC598" i="8"/>
  <c r="AB598" i="8"/>
  <c r="AA598" i="8"/>
  <c r="AD598" i="8" s="1"/>
  <c r="AC597" i="8"/>
  <c r="AB597" i="8"/>
  <c r="AA597" i="8"/>
  <c r="AD597" i="8" s="1"/>
  <c r="AC596" i="8"/>
  <c r="AB596" i="8"/>
  <c r="AA596" i="8"/>
  <c r="AD596" i="8" s="1"/>
  <c r="AD595" i="8"/>
  <c r="AC595" i="8"/>
  <c r="AB595" i="8"/>
  <c r="AA595" i="8"/>
  <c r="AC594" i="8"/>
  <c r="AB594" i="8"/>
  <c r="AA594" i="8"/>
  <c r="AD594" i="8" s="1"/>
  <c r="AC593" i="8"/>
  <c r="AB593" i="8"/>
  <c r="AA593" i="8"/>
  <c r="AD593" i="8" s="1"/>
  <c r="AC592" i="8"/>
  <c r="AB592" i="8"/>
  <c r="AA592" i="8"/>
  <c r="AD592" i="8" s="1"/>
  <c r="AC591" i="8"/>
  <c r="AB591" i="8"/>
  <c r="AA591" i="8"/>
  <c r="AD591" i="8" s="1"/>
  <c r="AC590" i="8"/>
  <c r="AB590" i="8"/>
  <c r="AA590" i="8"/>
  <c r="AD590" i="8" s="1"/>
  <c r="AC589" i="8"/>
  <c r="AB589" i="8"/>
  <c r="AA589" i="8"/>
  <c r="AD589" i="8" s="1"/>
  <c r="AD588" i="8"/>
  <c r="AC588" i="8"/>
  <c r="AB588" i="8"/>
  <c r="AA588" i="8"/>
  <c r="AC587" i="8"/>
  <c r="AB587" i="8"/>
  <c r="AA587" i="8"/>
  <c r="AD587" i="8" s="1"/>
  <c r="AC586" i="8"/>
  <c r="AB586" i="8"/>
  <c r="AA586" i="8"/>
  <c r="AD586" i="8" s="1"/>
  <c r="AC585" i="8"/>
  <c r="AB585" i="8"/>
  <c r="AA585" i="8"/>
  <c r="AD585" i="8" s="1"/>
  <c r="AC584" i="8"/>
  <c r="AB584" i="8"/>
  <c r="AA584" i="8"/>
  <c r="AD584" i="8" s="1"/>
  <c r="AC583" i="8"/>
  <c r="AB583" i="8"/>
  <c r="AA583" i="8"/>
  <c r="AD583" i="8" s="1"/>
  <c r="AC582" i="8"/>
  <c r="AB582" i="8"/>
  <c r="AA582" i="8"/>
  <c r="AD582" i="8" s="1"/>
  <c r="AD581" i="8"/>
  <c r="AC581" i="8"/>
  <c r="AB581" i="8"/>
  <c r="AA581" i="8"/>
  <c r="AC580" i="8"/>
  <c r="AB580" i="8"/>
  <c r="AA580" i="8"/>
  <c r="AD580" i="8" s="1"/>
  <c r="AC579" i="8"/>
  <c r="AB579" i="8"/>
  <c r="AA579" i="8"/>
  <c r="AD579" i="8" s="1"/>
  <c r="AC578" i="8"/>
  <c r="AB578" i="8"/>
  <c r="AA578" i="8"/>
  <c r="AD578" i="8" s="1"/>
  <c r="AC577" i="8"/>
  <c r="AB577" i="8"/>
  <c r="AA577" i="8"/>
  <c r="AD577" i="8" s="1"/>
  <c r="AC576" i="8"/>
  <c r="AB576" i="8"/>
  <c r="AA576" i="8"/>
  <c r="AD576" i="8" s="1"/>
  <c r="AC575" i="8"/>
  <c r="AB575" i="8"/>
  <c r="AA575" i="8"/>
  <c r="AD575" i="8" s="1"/>
  <c r="AD574" i="8"/>
  <c r="AC574" i="8"/>
  <c r="AB574" i="8"/>
  <c r="AA574" i="8"/>
  <c r="AC573" i="8"/>
  <c r="AB573" i="8"/>
  <c r="AA573" i="8"/>
  <c r="AD573" i="8" s="1"/>
  <c r="AC572" i="8"/>
  <c r="AB572" i="8"/>
  <c r="AA572" i="8"/>
  <c r="AD572" i="8" s="1"/>
  <c r="AC571" i="8"/>
  <c r="AB571" i="8"/>
  <c r="AA571" i="8"/>
  <c r="AD571" i="8" s="1"/>
  <c r="AC570" i="8"/>
  <c r="AB570" i="8"/>
  <c r="AA570" i="8"/>
  <c r="AD570" i="8" s="1"/>
  <c r="AC569" i="8"/>
  <c r="AB569" i="8"/>
  <c r="AA569" i="8"/>
  <c r="AD569" i="8" s="1"/>
  <c r="AC568" i="8"/>
  <c r="AB568" i="8"/>
  <c r="AA568" i="8"/>
  <c r="AD568" i="8" s="1"/>
  <c r="AD567" i="8"/>
  <c r="AC567" i="8"/>
  <c r="AB567" i="8"/>
  <c r="AA567" i="8"/>
  <c r="AC566" i="8"/>
  <c r="AB566" i="8"/>
  <c r="AA566" i="8"/>
  <c r="AD566" i="8" s="1"/>
  <c r="AC565" i="8"/>
  <c r="AB565" i="8"/>
  <c r="AA565" i="8"/>
  <c r="AD565" i="8" s="1"/>
  <c r="AC564" i="8"/>
  <c r="AB564" i="8"/>
  <c r="AA564" i="8"/>
  <c r="AD564" i="8" s="1"/>
  <c r="AC563" i="8"/>
  <c r="AB563" i="8"/>
  <c r="AA563" i="8"/>
  <c r="AD563" i="8" s="1"/>
  <c r="AC562" i="8"/>
  <c r="AB562" i="8"/>
  <c r="AA562" i="8"/>
  <c r="AD562" i="8" s="1"/>
  <c r="AC561" i="8"/>
  <c r="AB561" i="8"/>
  <c r="AA561" i="8"/>
  <c r="AD561" i="8" s="1"/>
  <c r="AD560" i="8"/>
  <c r="AC560" i="8"/>
  <c r="AB560" i="8"/>
  <c r="AA560" i="8"/>
  <c r="AC559" i="8"/>
  <c r="AB559" i="8"/>
  <c r="AA559" i="8"/>
  <c r="AD559" i="8" s="1"/>
  <c r="AC558" i="8"/>
  <c r="AB558" i="8"/>
  <c r="AA558" i="8"/>
  <c r="AD558" i="8" s="1"/>
  <c r="AC557" i="8"/>
  <c r="AB557" i="8"/>
  <c r="AA557" i="8"/>
  <c r="AD557" i="8" s="1"/>
  <c r="AC556" i="8"/>
  <c r="AB556" i="8"/>
  <c r="AA556" i="8"/>
  <c r="AD556" i="8" s="1"/>
  <c r="AC555" i="8"/>
  <c r="AB555" i="8"/>
  <c r="AA555" i="8"/>
  <c r="AD555" i="8" s="1"/>
  <c r="AC554" i="8"/>
  <c r="AB554" i="8"/>
  <c r="AA554" i="8"/>
  <c r="AD554" i="8" s="1"/>
  <c r="AD553" i="8"/>
  <c r="AC553" i="8"/>
  <c r="AB553" i="8"/>
  <c r="AA553" i="8"/>
  <c r="AC552" i="8"/>
  <c r="AB552" i="8"/>
  <c r="AA552" i="8"/>
  <c r="AD552" i="8" s="1"/>
  <c r="AC551" i="8"/>
  <c r="AB551" i="8"/>
  <c r="AA551" i="8"/>
  <c r="AD551" i="8" s="1"/>
  <c r="AD550" i="8"/>
  <c r="AC550" i="8"/>
  <c r="AB550" i="8"/>
  <c r="AA550" i="8"/>
  <c r="AC549" i="8"/>
  <c r="AB549" i="8"/>
  <c r="AA549" i="8"/>
  <c r="AD549" i="8" s="1"/>
  <c r="AC548" i="8"/>
  <c r="AB548" i="8"/>
  <c r="AA548" i="8"/>
  <c r="AD548" i="8" s="1"/>
  <c r="AC547" i="8"/>
  <c r="AB547" i="8"/>
  <c r="AA547" i="8"/>
  <c r="AD547" i="8" s="1"/>
  <c r="AD546" i="8"/>
  <c r="AC546" i="8"/>
  <c r="AB546" i="8"/>
  <c r="AA546" i="8"/>
  <c r="AC545" i="8"/>
  <c r="AB545" i="8"/>
  <c r="AA545" i="8"/>
  <c r="AD545" i="8" s="1"/>
  <c r="AC544" i="8"/>
  <c r="AB544" i="8"/>
  <c r="AA544" i="8"/>
  <c r="AD544" i="8" s="1"/>
  <c r="AD543" i="8"/>
  <c r="AC543" i="8"/>
  <c r="AB543" i="8"/>
  <c r="AA543" i="8"/>
  <c r="AC542" i="8"/>
  <c r="AB542" i="8"/>
  <c r="AA542" i="8"/>
  <c r="AD542" i="8" s="1"/>
  <c r="AC541" i="8"/>
  <c r="AB541" i="8"/>
  <c r="AA541" i="8"/>
  <c r="AD541" i="8" s="1"/>
  <c r="AC540" i="8"/>
  <c r="AB540" i="8"/>
  <c r="AA540" i="8"/>
  <c r="AD540" i="8" s="1"/>
  <c r="AD539" i="8"/>
  <c r="AC539" i="8"/>
  <c r="AB539" i="8"/>
  <c r="AA539" i="8"/>
  <c r="AC538" i="8"/>
  <c r="AB538" i="8"/>
  <c r="AA538" i="8"/>
  <c r="AD538" i="8" s="1"/>
  <c r="AC537" i="8"/>
  <c r="AB537" i="8"/>
  <c r="AA537" i="8"/>
  <c r="AD537" i="8" s="1"/>
  <c r="AC536" i="8"/>
  <c r="AB536" i="8"/>
  <c r="AA536" i="8"/>
  <c r="AD536" i="8" s="1"/>
  <c r="AC535" i="8"/>
  <c r="AB535" i="8"/>
  <c r="AA535" i="8"/>
  <c r="AD535" i="8" s="1"/>
  <c r="AC534" i="8"/>
  <c r="AB534" i="8"/>
  <c r="AA534" i="8"/>
  <c r="AD534" i="8" s="1"/>
  <c r="AC533" i="8"/>
  <c r="AB533" i="8"/>
  <c r="AA533" i="8"/>
  <c r="AD533" i="8" s="1"/>
  <c r="AD532" i="8"/>
  <c r="AC532" i="8"/>
  <c r="AB532" i="8"/>
  <c r="AA532" i="8"/>
  <c r="AC531" i="8"/>
  <c r="AB531" i="8"/>
  <c r="AA531" i="8"/>
  <c r="AD531" i="8" s="1"/>
  <c r="AC530" i="8"/>
  <c r="AB530" i="8"/>
  <c r="AA530" i="8"/>
  <c r="AD530" i="8" s="1"/>
  <c r="AC529" i="8"/>
  <c r="AB529" i="8"/>
  <c r="AA529" i="8"/>
  <c r="AD529" i="8" s="1"/>
  <c r="AC528" i="8"/>
  <c r="AB528" i="8"/>
  <c r="AA528" i="8"/>
  <c r="AD528" i="8" s="1"/>
  <c r="AC527" i="8"/>
  <c r="AB527" i="8"/>
  <c r="AA527" i="8"/>
  <c r="AD527" i="8" s="1"/>
  <c r="AC526" i="8"/>
  <c r="AB526" i="8"/>
  <c r="AA526" i="8"/>
  <c r="AD526" i="8" s="1"/>
  <c r="AD525" i="8"/>
  <c r="AC525" i="8"/>
  <c r="AB525" i="8"/>
  <c r="AA525" i="8"/>
  <c r="AC524" i="8"/>
  <c r="AB524" i="8"/>
  <c r="AA524" i="8"/>
  <c r="AD524" i="8" s="1"/>
  <c r="AC523" i="8"/>
  <c r="AB523" i="8"/>
  <c r="AA523" i="8"/>
  <c r="AD523" i="8" s="1"/>
  <c r="AD522" i="8"/>
  <c r="AC522" i="8"/>
  <c r="AB522" i="8"/>
  <c r="AA522" i="8"/>
  <c r="AC521" i="8"/>
  <c r="AB521" i="8"/>
  <c r="AA521" i="8"/>
  <c r="AD521" i="8" s="1"/>
  <c r="AC520" i="8"/>
  <c r="AB520" i="8"/>
  <c r="AA520" i="8"/>
  <c r="AD520" i="8" s="1"/>
  <c r="AC519" i="8"/>
  <c r="AB519" i="8"/>
  <c r="AA519" i="8"/>
  <c r="AD519" i="8" s="1"/>
  <c r="AD518" i="8"/>
  <c r="AC518" i="8"/>
  <c r="AB518" i="8"/>
  <c r="AA518" i="8"/>
  <c r="AC517" i="8"/>
  <c r="AB517" i="8"/>
  <c r="AA517" i="8"/>
  <c r="AD517" i="8" s="1"/>
  <c r="AC516" i="8"/>
  <c r="AB516" i="8"/>
  <c r="AA516" i="8"/>
  <c r="AD516" i="8" s="1"/>
  <c r="AC515" i="8"/>
  <c r="AB515" i="8"/>
  <c r="AA515" i="8"/>
  <c r="AD515" i="8" s="1"/>
  <c r="AC514" i="8"/>
  <c r="AB514" i="8"/>
  <c r="AA514" i="8"/>
  <c r="AD514" i="8" s="1"/>
  <c r="AC513" i="8"/>
  <c r="AB513" i="8"/>
  <c r="AA513" i="8"/>
  <c r="AD513" i="8" s="1"/>
  <c r="AC512" i="8"/>
  <c r="AB512" i="8"/>
  <c r="AA512" i="8"/>
  <c r="AD512" i="8" s="1"/>
  <c r="AC511" i="8"/>
  <c r="AB511" i="8"/>
  <c r="AA511" i="8"/>
  <c r="AD511" i="8" s="1"/>
  <c r="AC510" i="8"/>
  <c r="AB510" i="8"/>
  <c r="AA510" i="8"/>
  <c r="AD510" i="8" s="1"/>
  <c r="AC509" i="8"/>
  <c r="AB509" i="8"/>
  <c r="AA509" i="8"/>
  <c r="AD509" i="8" s="1"/>
  <c r="AC508" i="8"/>
  <c r="AB508" i="8"/>
  <c r="AA508" i="8"/>
  <c r="AD508" i="8" s="1"/>
  <c r="AC507" i="8"/>
  <c r="AB507" i="8"/>
  <c r="AA507" i="8"/>
  <c r="AD507" i="8" s="1"/>
  <c r="AC506" i="8"/>
  <c r="AB506" i="8"/>
  <c r="AA506" i="8"/>
  <c r="AD506" i="8" s="1"/>
  <c r="AC505" i="8"/>
  <c r="AB505" i="8"/>
  <c r="AA505" i="8"/>
  <c r="AD505" i="8" s="1"/>
  <c r="AC504" i="8"/>
  <c r="AB504" i="8"/>
  <c r="AA504" i="8"/>
  <c r="AD504" i="8" s="1"/>
  <c r="AC503" i="8"/>
  <c r="AB503" i="8"/>
  <c r="AA503" i="8"/>
  <c r="AD503" i="8" s="1"/>
  <c r="AC502" i="8"/>
  <c r="AB502" i="8"/>
  <c r="AA502" i="8"/>
  <c r="AD502" i="8" s="1"/>
  <c r="AD501" i="8"/>
  <c r="AC501" i="8"/>
  <c r="AB501" i="8"/>
  <c r="AA501" i="8"/>
  <c r="AC500" i="8"/>
  <c r="AB500" i="8"/>
  <c r="AA500" i="8"/>
  <c r="AD500" i="8" s="1"/>
  <c r="AC499" i="8"/>
  <c r="AB499" i="8"/>
  <c r="AA499" i="8"/>
  <c r="AD499" i="8" s="1"/>
  <c r="AC498" i="8"/>
  <c r="AB498" i="8"/>
  <c r="AA498" i="8"/>
  <c r="AD498" i="8" s="1"/>
  <c r="AC497" i="8"/>
  <c r="AB497" i="8"/>
  <c r="AA497" i="8"/>
  <c r="AD497" i="8" s="1"/>
  <c r="AC496" i="8"/>
  <c r="AB496" i="8"/>
  <c r="AA496" i="8"/>
  <c r="AD496" i="8" s="1"/>
  <c r="AC495" i="8"/>
  <c r="AB495" i="8"/>
  <c r="AA495" i="8"/>
  <c r="AD495" i="8" s="1"/>
  <c r="AC494" i="8"/>
  <c r="AB494" i="8"/>
  <c r="AA494" i="8"/>
  <c r="AD494" i="8" s="1"/>
  <c r="AC493" i="8"/>
  <c r="AB493" i="8"/>
  <c r="AA493" i="8"/>
  <c r="AD493" i="8" s="1"/>
  <c r="AC492" i="8"/>
  <c r="AB492" i="8"/>
  <c r="AA492" i="8"/>
  <c r="AD492" i="8" s="1"/>
  <c r="AC491" i="8"/>
  <c r="AB491" i="8"/>
  <c r="AA491" i="8"/>
  <c r="AD491" i="8" s="1"/>
  <c r="AC490" i="8"/>
  <c r="AB490" i="8"/>
  <c r="AA490" i="8"/>
  <c r="AD490" i="8" s="1"/>
  <c r="AC489" i="8"/>
  <c r="AB489" i="8"/>
  <c r="AA489" i="8"/>
  <c r="AD489" i="8" s="1"/>
  <c r="AC488" i="8"/>
  <c r="AB488" i="8"/>
  <c r="AA488" i="8"/>
  <c r="AD488" i="8" s="1"/>
  <c r="AC487" i="8"/>
  <c r="AB487" i="8"/>
  <c r="AA487" i="8"/>
  <c r="AD487" i="8" s="1"/>
  <c r="AC486" i="8"/>
  <c r="AB486" i="8"/>
  <c r="AA486" i="8"/>
  <c r="AD486" i="8" s="1"/>
  <c r="AC485" i="8"/>
  <c r="AB485" i="8"/>
  <c r="AA485" i="8"/>
  <c r="AD485" i="8" s="1"/>
  <c r="AC484" i="8"/>
  <c r="AB484" i="8"/>
  <c r="AA484" i="8"/>
  <c r="AD484" i="8" s="1"/>
  <c r="AC483" i="8"/>
  <c r="AB483" i="8"/>
  <c r="AA483" i="8"/>
  <c r="AD483" i="8" s="1"/>
  <c r="AC482" i="8"/>
  <c r="AB482" i="8"/>
  <c r="AA482" i="8"/>
  <c r="AD482" i="8" s="1"/>
  <c r="AC481" i="8"/>
  <c r="AB481" i="8"/>
  <c r="AA481" i="8"/>
  <c r="AD481" i="8" s="1"/>
  <c r="AC480" i="8"/>
  <c r="AB480" i="8"/>
  <c r="AA480" i="8"/>
  <c r="AD480" i="8" s="1"/>
  <c r="AC479" i="8"/>
  <c r="AB479" i="8"/>
  <c r="AA479" i="8"/>
  <c r="AD479" i="8" s="1"/>
  <c r="AC478" i="8"/>
  <c r="AB478" i="8"/>
  <c r="AA478" i="8"/>
  <c r="AD478" i="8" s="1"/>
  <c r="AC477" i="8"/>
  <c r="AB477" i="8"/>
  <c r="AA477" i="8"/>
  <c r="AD477" i="8" s="1"/>
  <c r="AC476" i="8"/>
  <c r="AB476" i="8"/>
  <c r="AA476" i="8"/>
  <c r="AD476" i="8" s="1"/>
  <c r="AC475" i="8"/>
  <c r="AB475" i="8"/>
  <c r="AA475" i="8"/>
  <c r="AD475" i="8" s="1"/>
  <c r="AC474" i="8"/>
  <c r="AB474" i="8"/>
  <c r="AA474" i="8"/>
  <c r="AD474" i="8" s="1"/>
  <c r="AC473" i="8"/>
  <c r="AB473" i="8"/>
  <c r="AA473" i="8"/>
  <c r="AD473" i="8" s="1"/>
  <c r="AC472" i="8"/>
  <c r="AB472" i="8"/>
  <c r="AA472" i="8"/>
  <c r="AD472" i="8" s="1"/>
  <c r="AC471" i="8"/>
  <c r="AB471" i="8"/>
  <c r="AA471" i="8"/>
  <c r="AD471" i="8" s="1"/>
  <c r="AC470" i="8"/>
  <c r="AB470" i="8"/>
  <c r="AA470" i="8"/>
  <c r="AD470" i="8" s="1"/>
  <c r="AD469" i="8"/>
  <c r="AC469" i="8"/>
  <c r="AB469" i="8"/>
  <c r="AA469" i="8"/>
  <c r="AC468" i="8"/>
  <c r="AB468" i="8"/>
  <c r="AA468" i="8"/>
  <c r="AD468" i="8" s="1"/>
  <c r="AC467" i="8"/>
  <c r="AB467" i="8"/>
  <c r="AA467" i="8"/>
  <c r="AD467" i="8" s="1"/>
  <c r="AC466" i="8"/>
  <c r="AB466" i="8"/>
  <c r="AA466" i="8"/>
  <c r="AD466" i="8" s="1"/>
  <c r="AC465" i="8"/>
  <c r="AB465" i="8"/>
  <c r="AA465" i="8"/>
  <c r="AD465" i="8" s="1"/>
  <c r="AC464" i="8"/>
  <c r="AB464" i="8"/>
  <c r="AA464" i="8"/>
  <c r="AD464" i="8" s="1"/>
  <c r="AC463" i="8"/>
  <c r="AB463" i="8"/>
  <c r="AA463" i="8"/>
  <c r="AD463" i="8" s="1"/>
  <c r="AD462" i="8"/>
  <c r="AC462" i="8"/>
  <c r="AB462" i="8"/>
  <c r="AA462" i="8"/>
  <c r="AC461" i="8"/>
  <c r="AB461" i="8"/>
  <c r="AA461" i="8"/>
  <c r="AD461" i="8" s="1"/>
  <c r="AC460" i="8"/>
  <c r="AB460" i="8"/>
  <c r="AA460" i="8"/>
  <c r="AD460" i="8" s="1"/>
  <c r="AC459" i="8"/>
  <c r="AB459" i="8"/>
  <c r="AA459" i="8"/>
  <c r="AD459" i="8" s="1"/>
  <c r="AC458" i="8"/>
  <c r="AB458" i="8"/>
  <c r="AA458" i="8"/>
  <c r="AD458" i="8" s="1"/>
  <c r="AC457" i="8"/>
  <c r="AB457" i="8"/>
  <c r="AA457" i="8"/>
  <c r="AD457" i="8" s="1"/>
  <c r="AC456" i="8"/>
  <c r="AB456" i="8"/>
  <c r="AA456" i="8"/>
  <c r="AD456" i="8" s="1"/>
  <c r="AC455" i="8"/>
  <c r="AB455" i="8"/>
  <c r="AA455" i="8"/>
  <c r="AD455" i="8" s="1"/>
  <c r="AC454" i="8"/>
  <c r="AB454" i="8"/>
  <c r="AA454" i="8"/>
  <c r="AD454" i="8" s="1"/>
  <c r="AC453" i="8"/>
  <c r="AB453" i="8"/>
  <c r="AA453" i="8"/>
  <c r="AD453" i="8" s="1"/>
  <c r="AD452" i="8"/>
  <c r="AC452" i="8"/>
  <c r="AB452" i="8"/>
  <c r="AA452" i="8"/>
  <c r="AC451" i="8"/>
  <c r="AB451" i="8"/>
  <c r="AA451" i="8"/>
  <c r="AD451" i="8" s="1"/>
  <c r="AC450" i="8"/>
  <c r="AB450" i="8"/>
  <c r="AA450" i="8"/>
  <c r="AD450" i="8" s="1"/>
  <c r="AC449" i="8"/>
  <c r="AB449" i="8"/>
  <c r="AA449" i="8"/>
  <c r="AD449" i="8" s="1"/>
  <c r="AC448" i="8"/>
  <c r="AB448" i="8"/>
  <c r="AA448" i="8"/>
  <c r="AD448" i="8" s="1"/>
  <c r="AC447" i="8"/>
  <c r="AB447" i="8"/>
  <c r="AA447" i="8"/>
  <c r="AD447" i="8" s="1"/>
  <c r="AC446" i="8"/>
  <c r="AB446" i="8"/>
  <c r="AA446" i="8"/>
  <c r="AD446" i="8" s="1"/>
  <c r="AD445" i="8"/>
  <c r="AC445" i="8"/>
  <c r="AB445" i="8"/>
  <c r="AA445" i="8"/>
  <c r="AC444" i="8"/>
  <c r="AB444" i="8"/>
  <c r="AA444" i="8"/>
  <c r="AD444" i="8" s="1"/>
  <c r="AC443" i="8"/>
  <c r="AB443" i="8"/>
  <c r="AA443" i="8"/>
  <c r="AD443" i="8" s="1"/>
  <c r="AC442" i="8"/>
  <c r="AB442" i="8"/>
  <c r="AA442" i="8"/>
  <c r="AD442" i="8" s="1"/>
  <c r="AD441" i="8"/>
  <c r="AC441" i="8"/>
  <c r="AB441" i="8"/>
  <c r="AA441" i="8"/>
  <c r="AC440" i="8"/>
  <c r="AB440" i="8"/>
  <c r="AA440" i="8"/>
  <c r="AD440" i="8" s="1"/>
  <c r="AC439" i="8"/>
  <c r="AB439" i="8"/>
  <c r="AA439" i="8"/>
  <c r="AD439" i="8" s="1"/>
  <c r="AC438" i="8"/>
  <c r="AB438" i="8"/>
  <c r="AA438" i="8"/>
  <c r="AD438" i="8" s="1"/>
  <c r="AC437" i="8"/>
  <c r="AB437" i="8"/>
  <c r="AA437" i="8"/>
  <c r="AD437" i="8" s="1"/>
  <c r="AC436" i="8"/>
  <c r="AB436" i="8"/>
  <c r="AA436" i="8"/>
  <c r="AD436" i="8" s="1"/>
  <c r="AC435" i="8"/>
  <c r="AB435" i="8"/>
  <c r="AA435" i="8"/>
  <c r="AD435" i="8" s="1"/>
  <c r="AC434" i="8"/>
  <c r="AB434" i="8"/>
  <c r="AA434" i="8"/>
  <c r="AD434" i="8" s="1"/>
  <c r="AC433" i="8"/>
  <c r="AB433" i="8"/>
  <c r="AA433" i="8"/>
  <c r="AD433" i="8" s="1"/>
  <c r="AC432" i="8"/>
  <c r="AB432" i="8"/>
  <c r="AA432" i="8"/>
  <c r="AD432" i="8" s="1"/>
  <c r="AC431" i="8"/>
  <c r="AB431" i="8"/>
  <c r="AA431" i="8"/>
  <c r="AD431" i="8" s="1"/>
  <c r="AC430" i="8"/>
  <c r="AB430" i="8"/>
  <c r="AA430" i="8"/>
  <c r="AD430" i="8" s="1"/>
  <c r="AC429" i="8"/>
  <c r="AB429" i="8"/>
  <c r="AA429" i="8"/>
  <c r="AD429" i="8" s="1"/>
  <c r="AC428" i="8"/>
  <c r="AB428" i="8"/>
  <c r="AA428" i="8"/>
  <c r="AD428" i="8" s="1"/>
  <c r="AC427" i="8"/>
  <c r="AB427" i="8"/>
  <c r="AA427" i="8"/>
  <c r="AD427" i="8" s="1"/>
  <c r="AC426" i="8"/>
  <c r="AB426" i="8"/>
  <c r="AA426" i="8"/>
  <c r="AD426" i="8" s="1"/>
  <c r="AC425" i="8"/>
  <c r="AB425" i="8"/>
  <c r="AA425" i="8"/>
  <c r="AD425" i="8" s="1"/>
  <c r="AD424" i="8"/>
  <c r="AC424" i="8"/>
  <c r="AB424" i="8"/>
  <c r="AA424" i="8"/>
  <c r="AC423" i="8"/>
  <c r="AB423" i="8"/>
  <c r="AA423" i="8"/>
  <c r="AD423" i="8" s="1"/>
  <c r="AC422" i="8"/>
  <c r="AB422" i="8"/>
  <c r="AA422" i="8"/>
  <c r="AD422" i="8" s="1"/>
  <c r="AC421" i="8"/>
  <c r="AB421" i="8"/>
  <c r="AA421" i="8"/>
  <c r="AD421" i="8" s="1"/>
  <c r="AD420" i="8"/>
  <c r="AC420" i="8"/>
  <c r="AB420" i="8"/>
  <c r="AA420" i="8"/>
  <c r="AC419" i="8"/>
  <c r="AB419" i="8"/>
  <c r="AA419" i="8"/>
  <c r="AD419" i="8" s="1"/>
  <c r="AC418" i="8"/>
  <c r="AB418" i="8"/>
  <c r="AA418" i="8"/>
  <c r="AD418" i="8" s="1"/>
  <c r="AC417" i="8"/>
  <c r="AB417" i="8"/>
  <c r="AA417" i="8"/>
  <c r="AD417" i="8" s="1"/>
  <c r="AC416" i="8"/>
  <c r="AB416" i="8"/>
  <c r="AA416" i="8"/>
  <c r="AD416" i="8" s="1"/>
  <c r="AC415" i="8"/>
  <c r="AB415" i="8"/>
  <c r="AA415" i="8"/>
  <c r="AD415" i="8" s="1"/>
  <c r="AC414" i="8"/>
  <c r="AB414" i="8"/>
  <c r="AA414" i="8"/>
  <c r="AD414" i="8" s="1"/>
  <c r="AC413" i="8"/>
  <c r="AB413" i="8"/>
  <c r="AA413" i="8"/>
  <c r="AD413" i="8" s="1"/>
  <c r="AC412" i="8"/>
  <c r="AB412" i="8"/>
  <c r="AA412" i="8"/>
  <c r="AD412" i="8" s="1"/>
  <c r="AC411" i="8"/>
  <c r="AB411" i="8"/>
  <c r="AA411" i="8"/>
  <c r="AD411" i="8" s="1"/>
  <c r="AC410" i="8"/>
  <c r="AB410" i="8"/>
  <c r="AA410" i="8"/>
  <c r="AD410" i="8" s="1"/>
  <c r="AC409" i="8"/>
  <c r="AB409" i="8"/>
  <c r="AA409" i="8"/>
  <c r="AD409" i="8" s="1"/>
  <c r="AC408" i="8"/>
  <c r="AB408" i="8"/>
  <c r="AA408" i="8"/>
  <c r="AD408" i="8" s="1"/>
  <c r="AC407" i="8"/>
  <c r="AB407" i="8"/>
  <c r="AA407" i="8"/>
  <c r="AD407" i="8" s="1"/>
  <c r="AC406" i="8"/>
  <c r="AB406" i="8"/>
  <c r="AA406" i="8"/>
  <c r="AD406" i="8" s="1"/>
  <c r="AC405" i="8"/>
  <c r="AB405" i="8"/>
  <c r="AA405" i="8"/>
  <c r="AD405" i="8" s="1"/>
  <c r="AC404" i="8"/>
  <c r="AB404" i="8"/>
  <c r="AA404" i="8"/>
  <c r="AD404" i="8" s="1"/>
  <c r="AD403" i="8"/>
  <c r="AC403" i="8"/>
  <c r="AB403" i="8"/>
  <c r="AA403" i="8"/>
  <c r="AC402" i="8"/>
  <c r="AB402" i="8"/>
  <c r="AA402" i="8"/>
  <c r="AD402" i="8" s="1"/>
  <c r="AC401" i="8"/>
  <c r="AB401" i="8"/>
  <c r="AA401" i="8"/>
  <c r="AD401" i="8" s="1"/>
  <c r="AC400" i="8"/>
  <c r="AB400" i="8"/>
  <c r="AA400" i="8"/>
  <c r="AD400" i="8" s="1"/>
  <c r="AC399" i="8"/>
  <c r="AB399" i="8"/>
  <c r="AA399" i="8"/>
  <c r="AD399" i="8" s="1"/>
  <c r="AC398" i="8"/>
  <c r="AB398" i="8"/>
  <c r="AA398" i="8"/>
  <c r="AD398" i="8" s="1"/>
  <c r="AC397" i="8"/>
  <c r="AB397" i="8"/>
  <c r="AA397" i="8"/>
  <c r="AD397" i="8" s="1"/>
  <c r="AC396" i="8"/>
  <c r="AB396" i="8"/>
  <c r="AA396" i="8"/>
  <c r="AD396" i="8" s="1"/>
  <c r="AC395" i="8"/>
  <c r="AB395" i="8"/>
  <c r="AA395" i="8"/>
  <c r="AD395" i="8" s="1"/>
  <c r="AC394" i="8"/>
  <c r="AB394" i="8"/>
  <c r="AA394" i="8"/>
  <c r="AD394" i="8" s="1"/>
  <c r="AC393" i="8"/>
  <c r="AB393" i="8"/>
  <c r="AA393" i="8"/>
  <c r="AD393" i="8" s="1"/>
  <c r="AD392" i="8"/>
  <c r="AC392" i="8"/>
  <c r="AB392" i="8"/>
  <c r="AA392" i="8"/>
  <c r="AC391" i="8"/>
  <c r="AB391" i="8"/>
  <c r="AA391" i="8"/>
  <c r="AD391" i="8" s="1"/>
  <c r="AC390" i="8"/>
  <c r="AB390" i="8"/>
  <c r="AA390" i="8"/>
  <c r="AD390" i="8" s="1"/>
  <c r="AC389" i="8"/>
  <c r="AB389" i="8"/>
  <c r="AA389" i="8"/>
  <c r="AD389" i="8" s="1"/>
  <c r="AC388" i="8"/>
  <c r="AB388" i="8"/>
  <c r="AA388" i="8"/>
  <c r="AD388" i="8" s="1"/>
  <c r="AC387" i="8"/>
  <c r="AB387" i="8"/>
  <c r="AA387" i="8"/>
  <c r="AD387" i="8" s="1"/>
  <c r="AC386" i="8"/>
  <c r="AB386" i="8"/>
  <c r="AA386" i="8"/>
  <c r="AD386" i="8" s="1"/>
  <c r="AC385" i="8"/>
  <c r="AB385" i="8"/>
  <c r="AA385" i="8"/>
  <c r="AD385" i="8" s="1"/>
  <c r="AC384" i="8"/>
  <c r="AB384" i="8"/>
  <c r="AA384" i="8"/>
  <c r="AD384" i="8" s="1"/>
  <c r="AC383" i="8"/>
  <c r="AB383" i="8"/>
  <c r="AA383" i="8"/>
  <c r="AD383" i="8" s="1"/>
  <c r="AC382" i="8"/>
  <c r="AB382" i="8"/>
  <c r="AA382" i="8"/>
  <c r="AD382" i="8" s="1"/>
  <c r="AC381" i="8"/>
  <c r="AB381" i="8"/>
  <c r="AA381" i="8"/>
  <c r="AD381" i="8" s="1"/>
  <c r="AC380" i="8"/>
  <c r="AB380" i="8"/>
  <c r="AA380" i="8"/>
  <c r="AD380" i="8" s="1"/>
  <c r="AC379" i="8"/>
  <c r="AB379" i="8"/>
  <c r="AA379" i="8"/>
  <c r="AD379" i="8" s="1"/>
  <c r="AC378" i="8"/>
  <c r="AB378" i="8"/>
  <c r="AA378" i="8"/>
  <c r="AD378" i="8" s="1"/>
  <c r="AC377" i="8"/>
  <c r="AB377" i="8"/>
  <c r="AA377" i="8"/>
  <c r="AD377" i="8" s="1"/>
  <c r="AC376" i="8"/>
  <c r="AB376" i="8"/>
  <c r="AA376" i="8"/>
  <c r="AD376" i="8" s="1"/>
  <c r="AD375" i="8"/>
  <c r="AC375" i="8"/>
  <c r="AB375" i="8"/>
  <c r="AA375" i="8"/>
  <c r="AC374" i="8"/>
  <c r="AB374" i="8"/>
  <c r="AA374" i="8"/>
  <c r="AD374" i="8" s="1"/>
  <c r="AC373" i="8"/>
  <c r="AB373" i="8"/>
  <c r="AA373" i="8"/>
  <c r="AD373" i="8" s="1"/>
  <c r="AC372" i="8"/>
  <c r="AB372" i="8"/>
  <c r="AA372" i="8"/>
  <c r="AD372" i="8" s="1"/>
  <c r="AD371" i="8"/>
  <c r="AC371" i="8"/>
  <c r="AB371" i="8"/>
  <c r="AA371" i="8"/>
  <c r="AC370" i="8"/>
  <c r="AB370" i="8"/>
  <c r="AA370" i="8"/>
  <c r="AD370" i="8" s="1"/>
  <c r="AC369" i="8"/>
  <c r="AB369" i="8"/>
  <c r="AA369" i="8"/>
  <c r="AD369" i="8" s="1"/>
  <c r="AC368" i="8"/>
  <c r="AB368" i="8"/>
  <c r="AA368" i="8"/>
  <c r="AD368" i="8" s="1"/>
  <c r="AC367" i="8"/>
  <c r="AB367" i="8"/>
  <c r="AA367" i="8"/>
  <c r="AD367" i="8" s="1"/>
  <c r="AC366" i="8"/>
  <c r="AB366" i="8"/>
  <c r="AA366" i="8"/>
  <c r="AD366" i="8" s="1"/>
  <c r="AC365" i="8"/>
  <c r="AB365" i="8"/>
  <c r="AA365" i="8"/>
  <c r="AD365" i="8" s="1"/>
  <c r="AD364" i="8"/>
  <c r="AC364" i="8"/>
  <c r="AB364" i="8"/>
  <c r="AA364" i="8"/>
  <c r="AC363" i="8"/>
  <c r="AB363" i="8"/>
  <c r="AA363" i="8"/>
  <c r="AD363" i="8" s="1"/>
  <c r="AC362" i="8"/>
  <c r="AB362" i="8"/>
  <c r="AA362" i="8"/>
  <c r="AD362" i="8" s="1"/>
  <c r="AC361" i="8"/>
  <c r="AB361" i="8"/>
  <c r="AA361" i="8"/>
  <c r="AD361" i="8" s="1"/>
  <c r="AC360" i="8"/>
  <c r="AB360" i="8"/>
  <c r="AA360" i="8"/>
  <c r="AD360" i="8" s="1"/>
  <c r="AC359" i="8"/>
  <c r="AB359" i="8"/>
  <c r="AA359" i="8"/>
  <c r="AD359" i="8" s="1"/>
  <c r="AC358" i="8"/>
  <c r="AB358" i="8"/>
  <c r="AA358" i="8"/>
  <c r="AD358" i="8" s="1"/>
  <c r="AC357" i="8"/>
  <c r="AB357" i="8"/>
  <c r="AA357" i="8"/>
  <c r="AD357" i="8" s="1"/>
  <c r="AC356" i="8"/>
  <c r="AB356" i="8"/>
  <c r="AA356" i="8"/>
  <c r="AD356" i="8" s="1"/>
  <c r="AC355" i="8"/>
  <c r="AB355" i="8"/>
  <c r="AA355" i="8"/>
  <c r="AD355" i="8" s="1"/>
  <c r="AD354" i="8"/>
  <c r="AC354" i="8"/>
  <c r="AB354" i="8"/>
  <c r="AA354" i="8"/>
  <c r="AC353" i="8"/>
  <c r="AB353" i="8"/>
  <c r="AA353" i="8"/>
  <c r="AD353" i="8" s="1"/>
  <c r="AC352" i="8"/>
  <c r="AB352" i="8"/>
  <c r="AA352" i="8"/>
  <c r="AD352" i="8" s="1"/>
  <c r="AC351" i="8"/>
  <c r="AB351" i="8"/>
  <c r="AA351" i="8"/>
  <c r="AD351" i="8" s="1"/>
  <c r="AC350" i="8"/>
  <c r="AB350" i="8"/>
  <c r="AA350" i="8"/>
  <c r="AD350" i="8" s="1"/>
  <c r="AC349" i="8"/>
  <c r="AB349" i="8"/>
  <c r="AA349" i="8"/>
  <c r="AD349" i="8" s="1"/>
  <c r="AC348" i="8"/>
  <c r="AB348" i="8"/>
  <c r="AA348" i="8"/>
  <c r="AD348" i="8" s="1"/>
  <c r="AD347" i="8"/>
  <c r="AC347" i="8"/>
  <c r="AB347" i="8"/>
  <c r="AA347" i="8"/>
  <c r="AC346" i="8"/>
  <c r="AB346" i="8"/>
  <c r="AA346" i="8"/>
  <c r="AD346" i="8" s="1"/>
  <c r="AC345" i="8"/>
  <c r="AB345" i="8"/>
  <c r="AA345" i="8"/>
  <c r="AD345" i="8" s="1"/>
  <c r="AC344" i="8"/>
  <c r="AB344" i="8"/>
  <c r="AA344" i="8"/>
  <c r="AD344" i="8" s="1"/>
  <c r="AD343" i="8"/>
  <c r="AC343" i="8"/>
  <c r="AB343" i="8"/>
  <c r="AA343" i="8"/>
  <c r="AC342" i="8"/>
  <c r="AB342" i="8"/>
  <c r="AA342" i="8"/>
  <c r="AD342" i="8" s="1"/>
  <c r="AC341" i="8"/>
  <c r="AB341" i="8"/>
  <c r="AA341" i="8"/>
  <c r="AD341" i="8" s="1"/>
  <c r="AC340" i="8"/>
  <c r="AB340" i="8"/>
  <c r="AA340" i="8"/>
  <c r="AD340" i="8" s="1"/>
  <c r="AC339" i="8"/>
  <c r="AB339" i="8"/>
  <c r="AA339" i="8"/>
  <c r="AD339" i="8" s="1"/>
  <c r="AC338" i="8"/>
  <c r="AB338" i="8"/>
  <c r="AA338" i="8"/>
  <c r="AD338" i="8" s="1"/>
  <c r="AC337" i="8"/>
  <c r="AB337" i="8"/>
  <c r="AA337" i="8"/>
  <c r="AD337" i="8" s="1"/>
  <c r="AC336" i="8"/>
  <c r="AB336" i="8"/>
  <c r="AA336" i="8"/>
  <c r="AD336" i="8" s="1"/>
  <c r="AC335" i="8"/>
  <c r="AB335" i="8"/>
  <c r="AA335" i="8"/>
  <c r="AD335" i="8" s="1"/>
  <c r="AC334" i="8"/>
  <c r="AB334" i="8"/>
  <c r="AA334" i="8"/>
  <c r="AD334" i="8" s="1"/>
  <c r="AC333" i="8"/>
  <c r="AB333" i="8"/>
  <c r="AA333" i="8"/>
  <c r="AD333" i="8" s="1"/>
  <c r="AC332" i="8"/>
  <c r="AB332" i="8"/>
  <c r="AA332" i="8"/>
  <c r="AD332" i="8" s="1"/>
  <c r="AC331" i="8"/>
  <c r="AB331" i="8"/>
  <c r="AA331" i="8"/>
  <c r="AD331" i="8" s="1"/>
  <c r="AC330" i="8"/>
  <c r="AB330" i="8"/>
  <c r="AA330" i="8"/>
  <c r="AD330" i="8" s="1"/>
  <c r="AC329" i="8"/>
  <c r="AB329" i="8"/>
  <c r="AA329" i="8"/>
  <c r="AD329" i="8" s="1"/>
  <c r="AC328" i="8"/>
  <c r="AB328" i="8"/>
  <c r="AA328" i="8"/>
  <c r="AD328" i="8" s="1"/>
  <c r="AC327" i="8"/>
  <c r="AB327" i="8"/>
  <c r="AA327" i="8"/>
  <c r="AD327" i="8" s="1"/>
  <c r="AD326" i="8"/>
  <c r="AC326" i="8"/>
  <c r="AB326" i="8"/>
  <c r="AA326" i="8"/>
  <c r="AC325" i="8"/>
  <c r="AB325" i="8"/>
  <c r="AA325" i="8"/>
  <c r="AD325" i="8" s="1"/>
  <c r="AC324" i="8"/>
  <c r="AB324" i="8"/>
  <c r="AA324" i="8"/>
  <c r="AD324" i="8" s="1"/>
  <c r="AC323" i="8"/>
  <c r="AB323" i="8"/>
  <c r="AA323" i="8"/>
  <c r="AD323" i="8" s="1"/>
  <c r="AD322" i="8"/>
  <c r="AC322" i="8"/>
  <c r="AB322" i="8"/>
  <c r="AA322" i="8"/>
  <c r="AC321" i="8"/>
  <c r="AB321" i="8"/>
  <c r="AA321" i="8"/>
  <c r="AD321" i="8" s="1"/>
  <c r="AC320" i="8"/>
  <c r="AB320" i="8"/>
  <c r="AA320" i="8"/>
  <c r="AD320" i="8" s="1"/>
  <c r="AC319" i="8"/>
  <c r="AB319" i="8"/>
  <c r="AA319" i="8"/>
  <c r="AD319" i="8" s="1"/>
  <c r="AC318" i="8"/>
  <c r="AB318" i="8"/>
  <c r="AA318" i="8"/>
  <c r="AD318" i="8" s="1"/>
  <c r="AC317" i="8"/>
  <c r="AB317" i="8"/>
  <c r="AA317" i="8"/>
  <c r="AD317" i="8" s="1"/>
  <c r="AC316" i="8"/>
  <c r="AB316" i="8"/>
  <c r="AA316" i="8"/>
  <c r="AD316" i="8" s="1"/>
  <c r="AD315" i="8"/>
  <c r="AC315" i="8"/>
  <c r="AB315" i="8"/>
  <c r="AA315" i="8"/>
  <c r="AC314" i="8"/>
  <c r="AB314" i="8"/>
  <c r="AA314" i="8"/>
  <c r="AD314" i="8" s="1"/>
  <c r="AC313" i="8"/>
  <c r="AB313" i="8"/>
  <c r="AA313" i="8"/>
  <c r="AD313" i="8" s="1"/>
  <c r="AC312" i="8"/>
  <c r="AB312" i="8"/>
  <c r="AA312" i="8"/>
  <c r="AD312" i="8" s="1"/>
  <c r="AC311" i="8"/>
  <c r="AB311" i="8"/>
  <c r="AA311" i="8"/>
  <c r="AD311" i="8" s="1"/>
  <c r="AC310" i="8"/>
  <c r="AB310" i="8"/>
  <c r="AA310" i="8"/>
  <c r="AD310" i="8" s="1"/>
  <c r="AC309" i="8"/>
  <c r="AB309" i="8"/>
  <c r="AA309" i="8"/>
  <c r="AD309" i="8" s="1"/>
  <c r="AC308" i="8"/>
  <c r="AB308" i="8"/>
  <c r="AA308" i="8"/>
  <c r="AD308" i="8" s="1"/>
  <c r="AC307" i="8"/>
  <c r="AB307" i="8"/>
  <c r="AA307" i="8"/>
  <c r="AD307" i="8" s="1"/>
  <c r="AC306" i="8"/>
  <c r="AB306" i="8"/>
  <c r="AA306" i="8"/>
  <c r="AD306" i="8" s="1"/>
  <c r="AD305" i="8"/>
  <c r="AC305" i="8"/>
  <c r="AB305" i="8"/>
  <c r="AA305" i="8"/>
  <c r="AC304" i="8"/>
  <c r="AB304" i="8"/>
  <c r="AA304" i="8"/>
  <c r="AD304" i="8" s="1"/>
  <c r="AC303" i="8"/>
  <c r="AB303" i="8"/>
  <c r="AA303" i="8"/>
  <c r="AD303" i="8" s="1"/>
  <c r="AC302" i="8"/>
  <c r="AB302" i="8"/>
  <c r="AA302" i="8"/>
  <c r="AD302" i="8" s="1"/>
  <c r="AC301" i="8"/>
  <c r="AB301" i="8"/>
  <c r="AA301" i="8"/>
  <c r="AD301" i="8" s="1"/>
  <c r="AC300" i="8"/>
  <c r="AB300" i="8"/>
  <c r="AA300" i="8"/>
  <c r="AD300" i="8" s="1"/>
  <c r="AC299" i="8"/>
  <c r="AB299" i="8"/>
  <c r="AA299" i="8"/>
  <c r="AD299" i="8" s="1"/>
  <c r="AD298" i="8"/>
  <c r="AC298" i="8"/>
  <c r="AB298" i="8"/>
  <c r="AA298" i="8"/>
  <c r="AC297" i="8"/>
  <c r="AB297" i="8"/>
  <c r="AA297" i="8"/>
  <c r="AD297" i="8" s="1"/>
  <c r="AC296" i="8"/>
  <c r="AB296" i="8"/>
  <c r="AA296" i="8"/>
  <c r="AD296" i="8" s="1"/>
  <c r="AC295" i="8"/>
  <c r="AB295" i="8"/>
  <c r="AA295" i="8"/>
  <c r="AD295" i="8" s="1"/>
  <c r="AD294" i="8"/>
  <c r="AC294" i="8"/>
  <c r="AB294" i="8"/>
  <c r="AA294" i="8"/>
  <c r="AC293" i="8"/>
  <c r="AB293" i="8"/>
  <c r="AA293" i="8"/>
  <c r="AD293" i="8" s="1"/>
  <c r="AC292" i="8"/>
  <c r="AB292" i="8"/>
  <c r="AA292" i="8"/>
  <c r="AD292" i="8" s="1"/>
  <c r="AC291" i="8"/>
  <c r="AB291" i="8"/>
  <c r="AA291" i="8"/>
  <c r="AD291" i="8" s="1"/>
  <c r="AC290" i="8"/>
  <c r="AB290" i="8"/>
  <c r="AA290" i="8"/>
  <c r="AD290" i="8" s="1"/>
  <c r="AC289" i="8"/>
  <c r="AB289" i="8"/>
  <c r="AA289" i="8"/>
  <c r="AD289" i="8" s="1"/>
  <c r="AC288" i="8"/>
  <c r="AB288" i="8"/>
  <c r="AA288" i="8"/>
  <c r="AD288" i="8" s="1"/>
  <c r="AC287" i="8"/>
  <c r="AB287" i="8"/>
  <c r="AA287" i="8"/>
  <c r="AD287" i="8" s="1"/>
  <c r="AD286" i="8"/>
  <c r="AC286" i="8"/>
  <c r="AB286" i="8"/>
  <c r="AA286" i="8"/>
  <c r="AC285" i="8"/>
  <c r="AB285" i="8"/>
  <c r="AA285" i="8"/>
  <c r="AD285" i="8" s="1"/>
  <c r="AD284" i="8"/>
  <c r="AC284" i="8"/>
  <c r="AB284" i="8"/>
  <c r="AA284" i="8"/>
  <c r="AC283" i="8"/>
  <c r="AB283" i="8"/>
  <c r="AA283" i="8"/>
  <c r="AD283" i="8" s="1"/>
  <c r="AC282" i="8"/>
  <c r="AB282" i="8"/>
  <c r="AA282" i="8"/>
  <c r="AD282" i="8" s="1"/>
  <c r="AC281" i="8"/>
  <c r="AB281" i="8"/>
  <c r="AA281" i="8"/>
  <c r="AD281" i="8" s="1"/>
  <c r="AD280" i="8"/>
  <c r="AC280" i="8"/>
  <c r="AB280" i="8"/>
  <c r="AA280" i="8"/>
  <c r="AD279" i="8"/>
  <c r="AC279" i="8"/>
  <c r="AB279" i="8"/>
  <c r="AA279" i="8"/>
  <c r="AC278" i="8"/>
  <c r="AB278" i="8"/>
  <c r="AA278" i="8"/>
  <c r="AD278" i="8" s="1"/>
  <c r="AD277" i="8"/>
  <c r="AC277" i="8"/>
  <c r="AB277" i="8"/>
  <c r="AA277" i="8"/>
  <c r="AC276" i="8"/>
  <c r="AB276" i="8"/>
  <c r="AA276" i="8"/>
  <c r="AD276" i="8" s="1"/>
  <c r="AC275" i="8"/>
  <c r="AB275" i="8"/>
  <c r="AA275" i="8"/>
  <c r="AD275" i="8" s="1"/>
  <c r="AC274" i="8"/>
  <c r="AB274" i="8"/>
  <c r="AA274" i="8"/>
  <c r="AD274" i="8" s="1"/>
  <c r="AD273" i="8"/>
  <c r="AC273" i="8"/>
  <c r="AB273" i="8"/>
  <c r="AA273" i="8"/>
  <c r="AC272" i="8"/>
  <c r="AB272" i="8"/>
  <c r="AA272" i="8"/>
  <c r="AD272" i="8" s="1"/>
  <c r="AC271" i="8"/>
  <c r="AB271" i="8"/>
  <c r="AA271" i="8"/>
  <c r="AD271" i="8" s="1"/>
  <c r="AD270" i="8"/>
  <c r="AC270" i="8"/>
  <c r="AB270" i="8"/>
  <c r="AA270" i="8"/>
  <c r="AC269" i="8"/>
  <c r="AB269" i="8"/>
  <c r="AA269" i="8"/>
  <c r="AD269" i="8" s="1"/>
  <c r="AD268" i="8"/>
  <c r="AC268" i="8"/>
  <c r="AB268" i="8"/>
  <c r="AA268" i="8"/>
  <c r="AC267" i="8"/>
  <c r="AB267" i="8"/>
  <c r="AA267" i="8"/>
  <c r="AD267" i="8" s="1"/>
  <c r="AD266" i="8"/>
  <c r="AC266" i="8"/>
  <c r="AB266" i="8"/>
  <c r="AA266" i="8"/>
  <c r="AC265" i="8"/>
  <c r="AB265" i="8"/>
  <c r="AA265" i="8"/>
  <c r="AD265" i="8" s="1"/>
  <c r="AC264" i="8"/>
  <c r="AB264" i="8"/>
  <c r="AA264" i="8"/>
  <c r="AD264" i="8" s="1"/>
  <c r="AC263" i="8"/>
  <c r="AB263" i="8"/>
  <c r="AA263" i="8"/>
  <c r="AD263" i="8" s="1"/>
  <c r="AD262" i="8"/>
  <c r="AC262" i="8"/>
  <c r="AB262" i="8"/>
  <c r="AA262" i="8"/>
  <c r="AD261" i="8"/>
  <c r="AC261" i="8"/>
  <c r="AB261" i="8"/>
  <c r="AA261" i="8"/>
  <c r="AC260" i="8"/>
  <c r="AB260" i="8"/>
  <c r="AA260" i="8"/>
  <c r="AD260" i="8" s="1"/>
  <c r="AD259" i="8"/>
  <c r="AC259" i="8"/>
  <c r="AB259" i="8"/>
  <c r="AA259" i="8"/>
  <c r="AC258" i="8"/>
  <c r="AB258" i="8"/>
  <c r="AA258" i="8"/>
  <c r="AD258" i="8" s="1"/>
  <c r="AD257" i="8"/>
  <c r="AC257" i="8"/>
  <c r="AB257" i="8"/>
  <c r="AA257" i="8"/>
  <c r="AC256" i="8"/>
  <c r="AB256" i="8"/>
  <c r="AA256" i="8"/>
  <c r="AD256" i="8" s="1"/>
  <c r="AD255" i="8"/>
  <c r="AC255" i="8"/>
  <c r="AB255" i="8"/>
  <c r="AA255" i="8"/>
  <c r="AC254" i="8"/>
  <c r="AB254" i="8"/>
  <c r="AA254" i="8"/>
  <c r="AD254" i="8" s="1"/>
  <c r="AC253" i="8"/>
  <c r="AB253" i="8"/>
  <c r="AA253" i="8"/>
  <c r="AD253" i="8" s="1"/>
  <c r="AC252" i="8"/>
  <c r="AB252" i="8"/>
  <c r="AA252" i="8"/>
  <c r="AD252" i="8" s="1"/>
  <c r="AD251" i="8"/>
  <c r="AC251" i="8"/>
  <c r="AB251" i="8"/>
  <c r="AA251" i="8"/>
  <c r="AD250" i="8"/>
  <c r="AC250" i="8"/>
  <c r="AB250" i="8"/>
  <c r="AA250" i="8"/>
  <c r="AC249" i="8"/>
  <c r="AB249" i="8"/>
  <c r="AA249" i="8"/>
  <c r="AD249" i="8" s="1"/>
  <c r="AD248" i="8"/>
  <c r="AC248" i="8"/>
  <c r="AB248" i="8"/>
  <c r="AA248" i="8"/>
  <c r="AC247" i="8"/>
  <c r="AB247" i="8"/>
  <c r="AA247" i="8"/>
  <c r="AD247" i="8" s="1"/>
  <c r="AC246" i="8"/>
  <c r="AB246" i="8"/>
  <c r="AA246" i="8"/>
  <c r="AD246" i="8" s="1"/>
  <c r="AC245" i="8"/>
  <c r="AB245" i="8"/>
  <c r="AA245" i="8"/>
  <c r="AD245" i="8" s="1"/>
  <c r="AD244" i="8"/>
  <c r="AC244" i="8"/>
  <c r="AB244" i="8"/>
  <c r="AA244" i="8"/>
  <c r="AC243" i="8"/>
  <c r="AB243" i="8"/>
  <c r="AA243" i="8"/>
  <c r="AD243" i="8" s="1"/>
  <c r="AC242" i="8"/>
  <c r="AB242" i="8"/>
  <c r="AA242" i="8"/>
  <c r="AD242" i="8" s="1"/>
  <c r="AD241" i="8"/>
  <c r="AC241" i="8"/>
  <c r="AB241" i="8"/>
  <c r="AA241" i="8"/>
  <c r="AC240" i="8"/>
  <c r="AB240" i="8"/>
  <c r="AA240" i="8"/>
  <c r="AD240" i="8" s="1"/>
  <c r="AC239" i="8"/>
  <c r="AB239" i="8"/>
  <c r="AA239" i="8"/>
  <c r="AD239" i="8" s="1"/>
  <c r="AC238" i="8"/>
  <c r="AB238" i="8"/>
  <c r="AA238" i="8"/>
  <c r="AD238" i="8" s="1"/>
  <c r="AD237" i="8"/>
  <c r="AC237" i="8"/>
  <c r="AB237" i="8"/>
  <c r="AA237" i="8"/>
  <c r="AC236" i="8"/>
  <c r="AB236" i="8"/>
  <c r="AA236" i="8"/>
  <c r="AD236" i="8" s="1"/>
  <c r="AC235" i="8"/>
  <c r="AB235" i="8"/>
  <c r="AA235" i="8"/>
  <c r="AD235" i="8" s="1"/>
  <c r="AC234" i="8"/>
  <c r="AB234" i="8"/>
  <c r="AA234" i="8"/>
  <c r="AD234" i="8" s="1"/>
  <c r="AD233" i="8"/>
  <c r="AC233" i="8"/>
  <c r="AB233" i="8"/>
  <c r="AA233" i="8"/>
  <c r="AC232" i="8"/>
  <c r="AB232" i="8"/>
  <c r="AA232" i="8"/>
  <c r="AD232" i="8" s="1"/>
  <c r="AC231" i="8"/>
  <c r="AB231" i="8"/>
  <c r="AA231" i="8"/>
  <c r="AD231" i="8" s="1"/>
  <c r="AD230" i="8"/>
  <c r="AC230" i="8"/>
  <c r="AB230" i="8"/>
  <c r="AA230" i="8"/>
  <c r="AC229" i="8"/>
  <c r="AB229" i="8"/>
  <c r="AA229" i="8"/>
  <c r="AD229" i="8" s="1"/>
  <c r="AD228" i="8"/>
  <c r="AC228" i="8"/>
  <c r="AB228" i="8"/>
  <c r="AA228" i="8"/>
  <c r="AC227" i="8"/>
  <c r="AB227" i="8"/>
  <c r="AA227" i="8"/>
  <c r="AD227" i="8" s="1"/>
  <c r="AD226" i="8"/>
  <c r="AC226" i="8"/>
  <c r="AB226" i="8"/>
  <c r="AA226" i="8"/>
  <c r="AC225" i="8"/>
  <c r="AB225" i="8"/>
  <c r="AA225" i="8"/>
  <c r="AD225" i="8" s="1"/>
  <c r="AC224" i="8"/>
  <c r="AB224" i="8"/>
  <c r="AA224" i="8"/>
  <c r="AD224" i="8" s="1"/>
  <c r="AC223" i="8"/>
  <c r="AB223" i="8"/>
  <c r="AA223" i="8"/>
  <c r="AD223" i="8" s="1"/>
  <c r="AC222" i="8"/>
  <c r="AB222" i="8"/>
  <c r="AA222" i="8"/>
  <c r="AD222" i="8" s="1"/>
  <c r="AD221" i="8"/>
  <c r="AC221" i="8"/>
  <c r="AB221" i="8"/>
  <c r="AA221" i="8"/>
  <c r="AC220" i="8"/>
  <c r="AB220" i="8"/>
  <c r="AA220" i="8"/>
  <c r="AD220" i="8" s="1"/>
  <c r="AD219" i="8"/>
  <c r="AC219" i="8"/>
  <c r="AB219" i="8"/>
  <c r="AA219" i="8"/>
  <c r="AC218" i="8"/>
  <c r="AB218" i="8"/>
  <c r="AA218" i="8"/>
  <c r="AD218" i="8" s="1"/>
  <c r="AD217" i="8"/>
  <c r="AC217" i="8"/>
  <c r="AB217" i="8"/>
  <c r="AA217" i="8"/>
  <c r="AC216" i="8"/>
  <c r="AB216" i="8"/>
  <c r="AA216" i="8"/>
  <c r="AD216" i="8" s="1"/>
  <c r="AD215" i="8"/>
  <c r="AC215" i="8"/>
  <c r="AB215" i="8"/>
  <c r="AA215" i="8"/>
  <c r="AC214" i="8"/>
  <c r="AB214" i="8"/>
  <c r="AA214" i="8"/>
  <c r="AD214" i="8" s="1"/>
  <c r="AC213" i="8"/>
  <c r="AB213" i="8"/>
  <c r="AA213" i="8"/>
  <c r="AD213" i="8" s="1"/>
  <c r="AD212" i="8"/>
  <c r="AC212" i="8"/>
  <c r="AB212" i="8"/>
  <c r="AA212" i="8"/>
  <c r="AC211" i="8"/>
  <c r="AB211" i="8"/>
  <c r="AA211" i="8"/>
  <c r="AD211" i="8" s="1"/>
  <c r="AD210" i="8"/>
  <c r="AC210" i="8"/>
  <c r="AB210" i="8"/>
  <c r="AA210" i="8"/>
  <c r="AC209" i="8"/>
  <c r="AB209" i="8"/>
  <c r="AA209" i="8"/>
  <c r="AD209" i="8" s="1"/>
  <c r="AD208" i="8"/>
  <c r="AC208" i="8"/>
  <c r="AB208" i="8"/>
  <c r="AA208" i="8"/>
  <c r="AC207" i="8"/>
  <c r="AB207" i="8"/>
  <c r="AA207" i="8"/>
  <c r="AD207" i="8" s="1"/>
  <c r="AC206" i="8"/>
  <c r="AB206" i="8"/>
  <c r="AA206" i="8"/>
  <c r="AD206" i="8" s="1"/>
  <c r="AC205" i="8"/>
  <c r="AB205" i="8"/>
  <c r="AA205" i="8"/>
  <c r="AD205" i="8" s="1"/>
  <c r="AC204" i="8"/>
  <c r="AB204" i="8"/>
  <c r="AA204" i="8"/>
  <c r="AD204" i="8" s="1"/>
  <c r="AD203" i="8"/>
  <c r="AC203" i="8"/>
  <c r="AB203" i="8"/>
  <c r="AA203" i="8"/>
  <c r="AC202" i="8"/>
  <c r="AB202" i="8"/>
  <c r="AA202" i="8"/>
  <c r="AD202" i="8" s="1"/>
  <c r="AD201" i="8"/>
  <c r="AC201" i="8"/>
  <c r="AB201" i="8"/>
  <c r="AA201" i="8"/>
  <c r="AC200" i="8"/>
  <c r="AB200" i="8"/>
  <c r="AA200" i="8"/>
  <c r="AD200" i="8" s="1"/>
  <c r="AC199" i="8"/>
  <c r="AB199" i="8"/>
  <c r="AA199" i="8"/>
  <c r="AD199" i="8" s="1"/>
  <c r="AC198" i="8"/>
  <c r="AB198" i="8"/>
  <c r="AA198" i="8"/>
  <c r="AD198" i="8" s="1"/>
  <c r="AC197" i="8"/>
  <c r="AB197" i="8"/>
  <c r="AA197" i="8"/>
  <c r="AD197" i="8" s="1"/>
  <c r="AD196" i="8"/>
  <c r="AC196" i="8"/>
  <c r="AB196" i="8"/>
  <c r="AA196" i="8"/>
  <c r="AC195" i="8"/>
  <c r="AB195" i="8"/>
  <c r="AA195" i="8"/>
  <c r="AD195" i="8" s="1"/>
  <c r="AD194" i="8"/>
  <c r="AC194" i="8"/>
  <c r="AB194" i="8"/>
  <c r="AA194" i="8"/>
  <c r="AC193" i="8"/>
  <c r="AB193" i="8"/>
  <c r="AA193" i="8"/>
  <c r="AD193" i="8" s="1"/>
  <c r="AC192" i="8"/>
  <c r="AB192" i="8"/>
  <c r="AA192" i="8"/>
  <c r="AD192" i="8" s="1"/>
  <c r="AC191" i="8"/>
  <c r="AB191" i="8"/>
  <c r="AA191" i="8"/>
  <c r="AD191" i="8" s="1"/>
  <c r="AC190" i="8"/>
  <c r="AB190" i="8"/>
  <c r="AA190" i="8"/>
  <c r="AD190" i="8" s="1"/>
  <c r="AD189" i="8"/>
  <c r="AC189" i="8"/>
  <c r="AB189" i="8"/>
  <c r="AA189" i="8"/>
  <c r="AC188" i="8"/>
  <c r="AB188" i="8"/>
  <c r="AA188" i="8"/>
  <c r="AD188" i="8" s="1"/>
  <c r="AD187" i="8"/>
  <c r="AC187" i="8"/>
  <c r="AB187" i="8"/>
  <c r="AA187" i="8"/>
  <c r="AC186" i="8"/>
  <c r="AB186" i="8"/>
  <c r="AA186" i="8"/>
  <c r="AD186" i="8" s="1"/>
  <c r="AC185" i="8"/>
  <c r="AB185" i="8"/>
  <c r="AA185" i="8"/>
  <c r="AD185" i="8" s="1"/>
  <c r="AC184" i="8"/>
  <c r="AB184" i="8"/>
  <c r="AA184" i="8"/>
  <c r="AD184" i="8" s="1"/>
  <c r="AC183" i="8"/>
  <c r="AB183" i="8"/>
  <c r="AA183" i="8"/>
  <c r="AD183" i="8" s="1"/>
  <c r="AD182" i="8"/>
  <c r="AC182" i="8"/>
  <c r="AB182" i="8"/>
  <c r="AA182" i="8"/>
  <c r="AC181" i="8"/>
  <c r="AB181" i="8"/>
  <c r="AA181" i="8"/>
  <c r="AD181" i="8" s="1"/>
  <c r="AD180" i="8"/>
  <c r="AC180" i="8"/>
  <c r="AB180" i="8"/>
  <c r="AA180" i="8"/>
  <c r="AC179" i="8"/>
  <c r="AB179" i="8"/>
  <c r="AA179" i="8"/>
  <c r="AD179" i="8" s="1"/>
  <c r="AC178" i="8"/>
  <c r="AB178" i="8"/>
  <c r="AA178" i="8"/>
  <c r="AD178" i="8" s="1"/>
  <c r="AC177" i="8"/>
  <c r="AB177" i="8"/>
  <c r="AA177" i="8"/>
  <c r="AD177" i="8" s="1"/>
  <c r="AC176" i="8"/>
  <c r="AB176" i="8"/>
  <c r="AA176" i="8"/>
  <c r="AD176" i="8" s="1"/>
  <c r="AD175" i="8"/>
  <c r="AC175" i="8"/>
  <c r="AB175" i="8"/>
  <c r="AA175" i="8"/>
  <c r="AC174" i="8"/>
  <c r="AB174" i="8"/>
  <c r="AA174" i="8"/>
  <c r="AD174" i="8" s="1"/>
  <c r="AD173" i="8"/>
  <c r="AC173" i="8"/>
  <c r="AB173" i="8"/>
  <c r="AA173" i="8"/>
  <c r="AC172" i="8"/>
  <c r="AB172" i="8"/>
  <c r="AA172" i="8"/>
  <c r="AD172" i="8" s="1"/>
  <c r="AC171" i="8"/>
  <c r="AB171" i="8"/>
  <c r="AA171" i="8"/>
  <c r="AD171" i="8" s="1"/>
  <c r="AC170" i="8"/>
  <c r="AB170" i="8"/>
  <c r="AA170" i="8"/>
  <c r="AD170" i="8" s="1"/>
  <c r="AC169" i="8"/>
  <c r="AB169" i="8"/>
  <c r="AA169" i="8"/>
  <c r="AD169" i="8" s="1"/>
  <c r="AD168" i="8"/>
  <c r="AC168" i="8"/>
  <c r="AB168" i="8"/>
  <c r="AA168" i="8"/>
  <c r="AC167" i="8"/>
  <c r="AB167" i="8"/>
  <c r="AA167" i="8"/>
  <c r="AD167" i="8" s="1"/>
  <c r="AD166" i="8"/>
  <c r="AC166" i="8"/>
  <c r="AB166" i="8"/>
  <c r="AA166" i="8"/>
  <c r="AC165" i="8"/>
  <c r="AB165" i="8"/>
  <c r="AA165" i="8"/>
  <c r="AD165" i="8" s="1"/>
  <c r="AC164" i="8"/>
  <c r="AB164" i="8"/>
  <c r="AA164" i="8"/>
  <c r="AD164" i="8" s="1"/>
  <c r="AC163" i="8"/>
  <c r="AB163" i="8"/>
  <c r="AA163" i="8"/>
  <c r="AD163" i="8" s="1"/>
  <c r="AC162" i="8"/>
  <c r="AB162" i="8"/>
  <c r="AA162" i="8"/>
  <c r="AD162" i="8" s="1"/>
  <c r="AD161" i="8"/>
  <c r="AC161" i="8"/>
  <c r="AB161" i="8"/>
  <c r="AA161" i="8"/>
  <c r="AC160" i="8"/>
  <c r="AB160" i="8"/>
  <c r="AA160" i="8"/>
  <c r="AD160" i="8" s="1"/>
  <c r="AD159" i="8"/>
  <c r="AC159" i="8"/>
  <c r="AB159" i="8"/>
  <c r="AA159" i="8"/>
  <c r="AC158" i="8"/>
  <c r="AB158" i="8"/>
  <c r="AA158" i="8"/>
  <c r="AD158" i="8" s="1"/>
  <c r="AC157" i="8"/>
  <c r="AB157" i="8"/>
  <c r="AA157" i="8"/>
  <c r="AD157" i="8" s="1"/>
  <c r="AC156" i="8"/>
  <c r="AB156" i="8"/>
  <c r="AA156" i="8"/>
  <c r="AD156" i="8" s="1"/>
  <c r="AC155" i="8"/>
  <c r="AB155" i="8"/>
  <c r="AA155" i="8"/>
  <c r="AD155" i="8" s="1"/>
  <c r="AD154" i="8"/>
  <c r="AC154" i="8"/>
  <c r="AB154" i="8"/>
  <c r="AA154" i="8"/>
  <c r="AC153" i="8"/>
  <c r="AB153" i="8"/>
  <c r="AA153" i="8"/>
  <c r="AD153" i="8" s="1"/>
  <c r="AD152" i="8"/>
  <c r="AC152" i="8"/>
  <c r="AB152" i="8"/>
  <c r="AA152" i="8"/>
  <c r="AC151" i="8"/>
  <c r="AB151" i="8"/>
  <c r="AA151" i="8"/>
  <c r="AD151" i="8" s="1"/>
  <c r="AC150" i="8"/>
  <c r="AB150" i="8"/>
  <c r="AA150" i="8"/>
  <c r="AD150" i="8" s="1"/>
  <c r="AC149" i="8"/>
  <c r="AB149" i="8"/>
  <c r="AA149" i="8"/>
  <c r="AD149" i="8" s="1"/>
  <c r="AC148" i="8"/>
  <c r="AB148" i="8"/>
  <c r="AA148" i="8"/>
  <c r="AD148" i="8" s="1"/>
  <c r="AD147" i="8"/>
  <c r="AC147" i="8"/>
  <c r="AB147" i="8"/>
  <c r="AA147" i="8"/>
  <c r="AC146" i="8"/>
  <c r="AB146" i="8"/>
  <c r="AA146" i="8"/>
  <c r="AD146" i="8" s="1"/>
  <c r="AD145" i="8"/>
  <c r="AC145" i="8"/>
  <c r="AB145" i="8"/>
  <c r="AA145" i="8"/>
  <c r="AC144" i="8"/>
  <c r="AB144" i="8"/>
  <c r="AA144" i="8"/>
  <c r="AD144" i="8" s="1"/>
  <c r="AC143" i="8"/>
  <c r="AB143" i="8"/>
  <c r="AA143" i="8"/>
  <c r="AD143" i="8" s="1"/>
  <c r="AC142" i="8"/>
  <c r="AB142" i="8"/>
  <c r="AA142" i="8"/>
  <c r="AD142" i="8" s="1"/>
  <c r="AC141" i="8"/>
  <c r="AB141" i="8"/>
  <c r="AA141" i="8"/>
  <c r="AD141" i="8" s="1"/>
  <c r="AD140" i="8"/>
  <c r="AC140" i="8"/>
  <c r="AB140" i="8"/>
  <c r="AA140" i="8"/>
  <c r="AC139" i="8"/>
  <c r="AB139" i="8"/>
  <c r="AA139" i="8"/>
  <c r="AD139" i="8" s="1"/>
  <c r="AD138" i="8"/>
  <c r="AC138" i="8"/>
  <c r="AB138" i="8"/>
  <c r="AA138" i="8"/>
  <c r="AC137" i="8"/>
  <c r="AB137" i="8"/>
  <c r="AA137" i="8"/>
  <c r="AD137" i="8" s="1"/>
  <c r="AC136" i="8"/>
  <c r="AB136" i="8"/>
  <c r="AA136" i="8"/>
  <c r="AD136" i="8" s="1"/>
  <c r="AC135" i="8"/>
  <c r="AB135" i="8"/>
  <c r="AA135" i="8"/>
  <c r="AD135" i="8" s="1"/>
  <c r="AC134" i="8"/>
  <c r="AB134" i="8"/>
  <c r="AA134" i="8"/>
  <c r="AD134" i="8" s="1"/>
  <c r="AD133" i="8"/>
  <c r="AC133" i="8"/>
  <c r="AB133" i="8"/>
  <c r="AA133" i="8"/>
  <c r="AC132" i="8"/>
  <c r="AB132" i="8"/>
  <c r="AA132" i="8"/>
  <c r="AD132" i="8" s="1"/>
  <c r="AD131" i="8"/>
  <c r="AC131" i="8"/>
  <c r="AB131" i="8"/>
  <c r="AA131" i="8"/>
  <c r="AC130" i="8"/>
  <c r="AB130" i="8"/>
  <c r="AA130" i="8"/>
  <c r="AD130" i="8" s="1"/>
  <c r="AC129" i="8"/>
  <c r="AB129" i="8"/>
  <c r="AA129" i="8"/>
  <c r="AD129" i="8" s="1"/>
  <c r="AC128" i="8"/>
  <c r="AB128" i="8"/>
  <c r="AA128" i="8"/>
  <c r="AD128" i="8" s="1"/>
  <c r="AC127" i="8"/>
  <c r="AB127" i="8"/>
  <c r="AA127" i="8"/>
  <c r="AD127" i="8" s="1"/>
  <c r="AD126" i="8"/>
  <c r="AC126" i="8"/>
  <c r="AB126" i="8"/>
  <c r="AA126" i="8"/>
  <c r="AC125" i="8"/>
  <c r="AB125" i="8"/>
  <c r="AA125" i="8"/>
  <c r="AD125" i="8" s="1"/>
  <c r="AD124" i="8"/>
  <c r="AC124" i="8"/>
  <c r="AB124" i="8"/>
  <c r="AA124" i="8"/>
  <c r="AC123" i="8"/>
  <c r="AB123" i="8"/>
  <c r="AA123" i="8"/>
  <c r="AD123" i="8" s="1"/>
  <c r="AC122" i="8"/>
  <c r="AB122" i="8"/>
  <c r="AA122" i="8"/>
  <c r="AD122" i="8" s="1"/>
  <c r="AC121" i="8"/>
  <c r="AB121" i="8"/>
  <c r="AA121" i="8"/>
  <c r="AD121" i="8" s="1"/>
  <c r="AC120" i="8"/>
  <c r="AB120" i="8"/>
  <c r="AA120" i="8"/>
  <c r="AD120" i="8" s="1"/>
  <c r="AD119" i="8"/>
  <c r="AC119" i="8"/>
  <c r="AB119" i="8"/>
  <c r="AA119" i="8"/>
  <c r="AC118" i="8"/>
  <c r="AB118" i="8"/>
  <c r="AA118" i="8"/>
  <c r="AD118" i="8" s="1"/>
  <c r="AD117" i="8"/>
  <c r="AC117" i="8"/>
  <c r="AB117" i="8"/>
  <c r="AA117" i="8"/>
  <c r="AC116" i="8"/>
  <c r="AB116" i="8"/>
  <c r="AA116" i="8"/>
  <c r="AD116" i="8" s="1"/>
  <c r="AC115" i="8"/>
  <c r="AB115" i="8"/>
  <c r="AA115" i="8"/>
  <c r="AD115" i="8" s="1"/>
  <c r="AC114" i="8"/>
  <c r="AB114" i="8"/>
  <c r="AA114" i="8"/>
  <c r="AD114" i="8" s="1"/>
  <c r="AC113" i="8"/>
  <c r="AB113" i="8"/>
  <c r="AA113" i="8"/>
  <c r="AD113" i="8" s="1"/>
  <c r="AD112" i="8"/>
  <c r="AC112" i="8"/>
  <c r="AB112" i="8"/>
  <c r="AA112" i="8"/>
  <c r="AC111" i="8"/>
  <c r="AB111" i="8"/>
  <c r="AA111" i="8"/>
  <c r="AD111" i="8" s="1"/>
  <c r="AD110" i="8"/>
  <c r="AC110" i="8"/>
  <c r="AB110" i="8"/>
  <c r="AA110" i="8"/>
  <c r="AC109" i="8"/>
  <c r="AB109" i="8"/>
  <c r="AA109" i="8"/>
  <c r="AD109" i="8" s="1"/>
  <c r="AC108" i="8"/>
  <c r="AB108" i="8"/>
  <c r="AA108" i="8"/>
  <c r="AD108" i="8" s="1"/>
  <c r="AC107" i="8"/>
  <c r="AB107" i="8"/>
  <c r="AA107" i="8"/>
  <c r="AD107" i="8" s="1"/>
  <c r="AC106" i="8"/>
  <c r="AB106" i="8"/>
  <c r="AA106" i="8"/>
  <c r="AD106" i="8" s="1"/>
  <c r="AD105" i="8"/>
  <c r="AC105" i="8"/>
  <c r="AB105" i="8"/>
  <c r="AA105" i="8"/>
  <c r="AC104" i="8"/>
  <c r="AB104" i="8"/>
  <c r="AA104" i="8"/>
  <c r="AD104" i="8" s="1"/>
  <c r="AD103" i="8"/>
  <c r="AC103" i="8"/>
  <c r="AB103" i="8"/>
  <c r="AA103" i="8"/>
  <c r="AC102" i="8"/>
  <c r="AB102" i="8"/>
  <c r="AA102" i="8"/>
  <c r="AD102" i="8" s="1"/>
  <c r="AC101" i="8"/>
  <c r="AB101" i="8"/>
  <c r="AA101" i="8"/>
  <c r="AD101" i="8" s="1"/>
  <c r="AC100" i="8"/>
  <c r="AB100" i="8"/>
  <c r="AA100" i="8"/>
  <c r="AD100" i="8" s="1"/>
  <c r="AC99" i="8"/>
  <c r="AB99" i="8"/>
  <c r="AA99" i="8"/>
  <c r="AD99" i="8" s="1"/>
  <c r="AD98" i="8"/>
  <c r="AC98" i="8"/>
  <c r="AB98" i="8"/>
  <c r="AA98" i="8"/>
  <c r="AC97" i="8"/>
  <c r="AB97" i="8"/>
  <c r="AA97" i="8"/>
  <c r="AD97" i="8" s="1"/>
  <c r="AD96" i="8"/>
  <c r="AC96" i="8"/>
  <c r="AB96" i="8"/>
  <c r="AA96" i="8"/>
  <c r="AC95" i="8"/>
  <c r="AB95" i="8"/>
  <c r="AA95" i="8"/>
  <c r="AD95" i="8" s="1"/>
  <c r="AC94" i="8"/>
  <c r="AB94" i="8"/>
  <c r="AA94" i="8"/>
  <c r="AD94" i="8" s="1"/>
  <c r="AC93" i="8"/>
  <c r="AB93" i="8"/>
  <c r="AA93" i="8"/>
  <c r="AD93" i="8" s="1"/>
  <c r="AC92" i="8"/>
  <c r="AB92" i="8"/>
  <c r="AA92" i="8"/>
  <c r="AD92" i="8" s="1"/>
  <c r="AD91" i="8"/>
  <c r="AC91" i="8"/>
  <c r="AB91" i="8"/>
  <c r="AA91" i="8"/>
  <c r="AC90" i="8"/>
  <c r="AB90" i="8"/>
  <c r="AA90" i="8"/>
  <c r="AD90" i="8" s="1"/>
  <c r="AD89" i="8"/>
  <c r="AC89" i="8"/>
  <c r="AB89" i="8"/>
  <c r="AA89" i="8"/>
  <c r="AC88" i="8"/>
  <c r="AB88" i="8"/>
  <c r="AA88" i="8"/>
  <c r="AD88" i="8" s="1"/>
  <c r="AC87" i="8"/>
  <c r="AB87" i="8"/>
  <c r="AA87" i="8"/>
  <c r="AD87" i="8" s="1"/>
  <c r="AC86" i="8"/>
  <c r="AB86" i="8"/>
  <c r="AA86" i="8"/>
  <c r="AD86" i="8" s="1"/>
  <c r="AC85" i="8"/>
  <c r="AB85" i="8"/>
  <c r="AA85" i="8"/>
  <c r="AD85" i="8" s="1"/>
  <c r="AD84" i="8"/>
  <c r="AC84" i="8"/>
  <c r="AB84" i="8"/>
  <c r="AA84" i="8"/>
  <c r="AC83" i="8"/>
  <c r="AB83" i="8"/>
  <c r="AA83" i="8"/>
  <c r="AD83" i="8" s="1"/>
  <c r="AD82" i="8"/>
  <c r="AC82" i="8"/>
  <c r="AB82" i="8"/>
  <c r="AA82" i="8"/>
  <c r="AC81" i="8"/>
  <c r="AB81" i="8"/>
  <c r="AA81" i="8"/>
  <c r="AD81" i="8" s="1"/>
  <c r="AC80" i="8"/>
  <c r="AB80" i="8"/>
  <c r="AA80" i="8"/>
  <c r="AD80" i="8" s="1"/>
  <c r="AC79" i="8"/>
  <c r="AB79" i="8"/>
  <c r="AA79" i="8"/>
  <c r="AD79" i="8" s="1"/>
  <c r="AC78" i="8"/>
  <c r="AB78" i="8"/>
  <c r="AA78" i="8"/>
  <c r="AD78" i="8" s="1"/>
  <c r="AD77" i="8"/>
  <c r="AC77" i="8"/>
  <c r="AB77" i="8"/>
  <c r="AA77" i="8"/>
  <c r="AC76" i="8"/>
  <c r="AB76" i="8"/>
  <c r="AA76" i="8"/>
  <c r="AD76" i="8" s="1"/>
  <c r="AD75" i="8"/>
  <c r="AC75" i="8"/>
  <c r="AB75" i="8"/>
  <c r="AA75" i="8"/>
  <c r="AC74" i="8"/>
  <c r="AB74" i="8"/>
  <c r="AA74" i="8"/>
  <c r="AD74" i="8" s="1"/>
  <c r="AC73" i="8"/>
  <c r="AB73" i="8"/>
  <c r="AA73" i="8"/>
  <c r="AD73" i="8" s="1"/>
  <c r="AC72" i="8"/>
  <c r="AB72" i="8"/>
  <c r="AA72" i="8"/>
  <c r="AD72" i="8" s="1"/>
  <c r="AC71" i="8"/>
  <c r="AB71" i="8"/>
  <c r="AA71" i="8"/>
  <c r="AD71" i="8" s="1"/>
  <c r="AD70" i="8"/>
  <c r="AC70" i="8"/>
  <c r="AB70" i="8"/>
  <c r="AA70" i="8"/>
  <c r="AC69" i="8"/>
  <c r="AB69" i="8"/>
  <c r="AA69" i="8"/>
  <c r="AD69" i="8" s="1"/>
  <c r="AD68" i="8"/>
  <c r="AC68" i="8"/>
  <c r="AB68" i="8"/>
  <c r="AA68" i="8"/>
  <c r="AC67" i="8"/>
  <c r="AB67" i="8"/>
  <c r="AA67" i="8"/>
  <c r="AD67" i="8" s="1"/>
  <c r="AD66" i="8"/>
  <c r="AC66" i="8"/>
  <c r="AB66" i="8"/>
  <c r="AA66" i="8"/>
  <c r="AC65" i="8"/>
  <c r="AB65" i="8"/>
  <c r="AA65" i="8"/>
  <c r="AD65" i="8" s="1"/>
  <c r="AC64" i="8"/>
  <c r="AB64" i="8"/>
  <c r="AA64" i="8"/>
  <c r="AD64" i="8" s="1"/>
  <c r="AD63" i="8"/>
  <c r="AC63" i="8"/>
  <c r="AB63" i="8"/>
  <c r="AA63" i="8"/>
  <c r="AC62" i="8"/>
  <c r="AB62" i="8"/>
  <c r="AA62" i="8"/>
  <c r="AD62" i="8" s="1"/>
  <c r="AD61" i="8"/>
  <c r="AC61" i="8"/>
  <c r="AB61" i="8"/>
  <c r="AA61" i="8"/>
  <c r="AC60" i="8"/>
  <c r="AB60" i="8"/>
  <c r="AA60" i="8"/>
  <c r="AD60" i="8" s="1"/>
  <c r="AD59" i="8"/>
  <c r="AC59" i="8"/>
  <c r="AB59" i="8"/>
  <c r="AA59" i="8"/>
  <c r="AC58" i="8"/>
  <c r="AB58" i="8"/>
  <c r="AA58" i="8"/>
  <c r="AD58" i="8" s="1"/>
  <c r="AC57" i="8"/>
  <c r="AB57" i="8"/>
  <c r="AA57" i="8"/>
  <c r="AD57" i="8" s="1"/>
  <c r="AD56" i="8"/>
  <c r="AC56" i="8"/>
  <c r="AB56" i="8"/>
  <c r="AA56" i="8"/>
  <c r="AC55" i="8"/>
  <c r="AB55" i="8"/>
  <c r="AA55" i="8"/>
  <c r="AD55" i="8" s="1"/>
  <c r="AD54" i="8"/>
  <c r="AC54" i="8"/>
  <c r="AB54" i="8"/>
  <c r="AA54" i="8"/>
  <c r="AC53" i="8"/>
  <c r="AB53" i="8"/>
  <c r="AA53" i="8"/>
  <c r="AD53" i="8" s="1"/>
  <c r="AD52" i="8"/>
  <c r="AC52" i="8"/>
  <c r="AB52" i="8"/>
  <c r="AA52" i="8"/>
  <c r="AC51" i="8"/>
  <c r="AB51" i="8"/>
  <c r="AA51" i="8"/>
  <c r="AD51" i="8" s="1"/>
  <c r="AC50" i="8"/>
  <c r="AB50" i="8"/>
  <c r="AA50" i="8"/>
  <c r="AD50" i="8" s="1"/>
  <c r="AD49" i="8"/>
  <c r="AC49" i="8"/>
  <c r="AB49" i="8"/>
  <c r="AA49" i="8"/>
  <c r="AC48" i="8"/>
  <c r="AB48" i="8"/>
  <c r="AA48" i="8"/>
  <c r="AD48" i="8" s="1"/>
  <c r="AD47" i="8"/>
  <c r="AC47" i="8"/>
  <c r="AB47" i="8"/>
  <c r="AA47" i="8"/>
  <c r="AC46" i="8"/>
  <c r="AB46" i="8"/>
  <c r="AA46" i="8"/>
  <c r="AD46" i="8" s="1"/>
  <c r="AD45" i="8"/>
  <c r="AC45" i="8"/>
  <c r="AB45" i="8"/>
  <c r="AA45" i="8"/>
  <c r="AC44" i="8"/>
  <c r="AB44" i="8"/>
  <c r="AA44" i="8"/>
  <c r="AD44" i="8" s="1"/>
  <c r="AC43" i="8"/>
  <c r="AB43" i="8"/>
  <c r="AA43" i="8"/>
  <c r="AD43" i="8" s="1"/>
  <c r="AD42" i="8"/>
  <c r="AC42" i="8"/>
  <c r="AB42" i="8"/>
  <c r="AA42" i="8"/>
  <c r="AC41" i="8"/>
  <c r="AB41" i="8"/>
  <c r="AA41" i="8"/>
  <c r="AD41" i="8" s="1"/>
  <c r="AD40" i="8"/>
  <c r="AC40" i="8"/>
  <c r="AB40" i="8"/>
  <c r="AA40" i="8"/>
  <c r="AC39" i="8"/>
  <c r="AB39" i="8"/>
  <c r="AA39" i="8"/>
  <c r="AD39" i="8" s="1"/>
  <c r="AD38" i="8"/>
  <c r="AC38" i="8"/>
  <c r="AB38" i="8"/>
  <c r="AA38" i="8"/>
  <c r="AC37" i="8"/>
  <c r="AB37" i="8"/>
  <c r="AA37" i="8"/>
  <c r="AD37" i="8" s="1"/>
  <c r="AC36" i="8"/>
  <c r="AB36" i="8"/>
  <c r="AA36" i="8"/>
  <c r="AD36" i="8" s="1"/>
  <c r="AD35" i="8"/>
  <c r="AC35" i="8"/>
  <c r="AB35" i="8"/>
  <c r="AA35" i="8"/>
  <c r="AC34" i="8"/>
  <c r="AB34" i="8"/>
  <c r="AA34" i="8"/>
  <c r="AD34" i="8" s="1"/>
  <c r="AD33" i="8"/>
  <c r="AC33" i="8"/>
  <c r="AB33" i="8"/>
  <c r="AA33" i="8"/>
  <c r="AC32" i="8"/>
  <c r="AB32" i="8"/>
  <c r="AA32" i="8"/>
  <c r="AD32" i="8" s="1"/>
  <c r="AD31" i="8"/>
  <c r="AC31" i="8"/>
  <c r="AB31" i="8"/>
  <c r="AA31" i="8"/>
  <c r="AC30" i="8"/>
  <c r="AB30" i="8"/>
  <c r="AA30" i="8"/>
  <c r="AD30" i="8" s="1"/>
  <c r="AC29" i="8"/>
  <c r="AB29" i="8"/>
  <c r="AA29" i="8"/>
  <c r="AD29" i="8" s="1"/>
  <c r="AD28" i="8"/>
  <c r="AC28" i="8"/>
  <c r="AB28" i="8"/>
  <c r="AA28" i="8"/>
  <c r="AC27" i="8"/>
  <c r="AB27" i="8"/>
  <c r="AA27" i="8"/>
  <c r="AD27" i="8" s="1"/>
  <c r="AD26" i="8"/>
  <c r="AC26" i="8"/>
  <c r="AB26" i="8"/>
  <c r="AA26" i="8"/>
  <c r="AC25" i="8"/>
  <c r="AB25" i="8"/>
  <c r="AA25" i="8"/>
  <c r="AD25" i="8" s="1"/>
  <c r="AD24" i="8"/>
  <c r="AC24" i="8"/>
  <c r="AB24" i="8"/>
  <c r="AA24" i="8"/>
  <c r="AC23" i="8"/>
  <c r="AB23" i="8"/>
  <c r="AA23" i="8"/>
  <c r="AD23" i="8" s="1"/>
  <c r="AC22" i="8"/>
  <c r="AB22" i="8"/>
  <c r="AA22" i="8"/>
  <c r="AD22" i="8" s="1"/>
  <c r="AD21" i="8"/>
  <c r="AC21" i="8"/>
  <c r="AB21" i="8"/>
  <c r="AA21" i="8"/>
  <c r="AC20" i="8"/>
  <c r="AB20" i="8"/>
  <c r="AA20" i="8"/>
  <c r="AD20" i="8" s="1"/>
  <c r="AD19" i="8"/>
  <c r="AC19" i="8"/>
  <c r="AB19" i="8"/>
  <c r="AA19" i="8"/>
  <c r="AC18" i="8"/>
  <c r="AB18" i="8"/>
  <c r="AA18" i="8"/>
  <c r="AD18" i="8" s="1"/>
  <c r="AD17" i="8"/>
  <c r="AC17" i="8"/>
  <c r="AB17" i="8"/>
  <c r="AA17" i="8"/>
  <c r="AC16" i="8"/>
  <c r="AB16" i="8"/>
  <c r="AA16" i="8"/>
  <c r="AD16" i="8" s="1"/>
  <c r="AC15" i="8"/>
  <c r="AB15" i="8"/>
  <c r="AA15" i="8"/>
  <c r="AD15" i="8" s="1"/>
  <c r="AD14" i="8"/>
  <c r="AC14" i="8"/>
  <c r="AB14" i="8"/>
  <c r="AA14" i="8"/>
  <c r="AC13" i="8"/>
  <c r="AB13" i="8"/>
  <c r="AA13" i="8"/>
  <c r="AD13" i="8" s="1"/>
  <c r="AD12" i="8"/>
  <c r="AC12" i="8"/>
  <c r="AB12" i="8"/>
  <c r="AA12" i="8"/>
  <c r="AC11" i="8"/>
  <c r="AB11" i="8"/>
  <c r="AA11" i="8"/>
  <c r="AD11" i="8" s="1"/>
  <c r="AD10" i="8"/>
  <c r="AC10" i="8"/>
  <c r="AB10" i="8"/>
  <c r="AA10" i="8"/>
  <c r="AC9" i="8"/>
  <c r="AB9" i="8"/>
  <c r="AA9" i="8"/>
  <c r="AD9" i="8" s="1"/>
  <c r="AC8" i="8"/>
  <c r="AB8" i="8"/>
  <c r="AA8" i="8"/>
  <c r="AD8" i="8" s="1"/>
  <c r="AD7" i="8"/>
  <c r="AC7" i="8"/>
  <c r="AB7" i="8"/>
  <c r="AA7" i="8"/>
  <c r="AC6" i="8"/>
  <c r="AB6" i="8"/>
  <c r="AA6" i="8"/>
  <c r="AD6" i="8" s="1"/>
  <c r="AD5" i="8"/>
  <c r="AC5" i="8"/>
  <c r="AB5" i="8"/>
  <c r="AA5" i="8"/>
  <c r="AC4" i="8"/>
  <c r="AB4" i="8"/>
  <c r="AA4" i="8"/>
  <c r="AD4" i="8" s="1"/>
  <c r="AD3" i="8"/>
  <c r="AC3" i="8"/>
  <c r="AB3" i="8"/>
  <c r="AA3" i="8"/>
  <c r="AD2" i="8"/>
  <c r="AC2" i="8"/>
  <c r="AB2" i="8"/>
  <c r="AA2" i="8"/>
  <c r="E35" i="10"/>
  <c r="D35" i="10"/>
  <c r="C35" i="10"/>
  <c r="B35" i="10"/>
  <c r="E34" i="10"/>
  <c r="D34" i="10"/>
  <c r="C34" i="10"/>
  <c r="B34" i="10"/>
  <c r="F29" i="10"/>
  <c r="C29" i="10"/>
  <c r="B29" i="10"/>
  <c r="E29" i="10" s="1"/>
  <c r="F28" i="10"/>
  <c r="C28" i="10"/>
  <c r="B28" i="10"/>
  <c r="E28" i="10" s="1"/>
  <c r="F27" i="10"/>
  <c r="F30" i="10" s="1"/>
  <c r="C27" i="10"/>
  <c r="D27" i="10" s="1"/>
  <c r="B27" i="10"/>
  <c r="E27" i="10" s="1"/>
  <c r="F26" i="10"/>
  <c r="E26" i="10"/>
  <c r="D26" i="10"/>
  <c r="C26" i="10"/>
  <c r="B26" i="10"/>
  <c r="E21" i="10"/>
  <c r="C21" i="10"/>
  <c r="B21" i="10"/>
  <c r="F21" i="10" s="1"/>
  <c r="F20" i="10"/>
  <c r="E20" i="10"/>
  <c r="D20" i="10"/>
  <c r="C20" i="10"/>
  <c r="B20" i="10"/>
  <c r="E19" i="10"/>
  <c r="E22" i="10" s="1"/>
  <c r="C19" i="10"/>
  <c r="D19" i="10" s="1"/>
  <c r="B19" i="10"/>
  <c r="F19" i="10" s="1"/>
  <c r="E18" i="10"/>
  <c r="C18" i="10"/>
  <c r="C22" i="10" s="1"/>
  <c r="B18" i="10"/>
  <c r="D18" i="10" s="1"/>
  <c r="F17" i="10"/>
  <c r="E17" i="10"/>
  <c r="D17" i="10"/>
  <c r="C17" i="10"/>
  <c r="B17" i="10"/>
  <c r="E12" i="10"/>
  <c r="F12" i="10" s="1"/>
  <c r="C12" i="10"/>
  <c r="B12" i="10"/>
  <c r="D12" i="10" s="1"/>
  <c r="F11" i="10"/>
  <c r="E11" i="10"/>
  <c r="E13" i="10" s="1"/>
  <c r="F13" i="10" s="1"/>
  <c r="C11" i="10"/>
  <c r="B11" i="10"/>
  <c r="B13" i="10" s="1"/>
  <c r="D13" i="10" s="1"/>
  <c r="C13" i="10"/>
  <c r="F10" i="10"/>
  <c r="E10" i="10"/>
  <c r="D10" i="10"/>
  <c r="C10" i="10"/>
  <c r="B10" i="10"/>
  <c r="C5" i="10"/>
  <c r="F5" i="10" s="1"/>
  <c r="B5" i="10"/>
  <c r="E5" i="10" s="1"/>
  <c r="D4" i="10"/>
  <c r="C4" i="10"/>
  <c r="F4" i="10" s="1"/>
  <c r="B4" i="10"/>
  <c r="E4" i="10" s="1"/>
  <c r="F6" i="10"/>
  <c r="E6" i="10"/>
  <c r="D6" i="10"/>
  <c r="C6" i="10"/>
  <c r="F3" i="10" s="1"/>
  <c r="B6" i="10"/>
  <c r="E3" i="10" s="1"/>
  <c r="D3" i="10"/>
  <c r="C3" i="10"/>
  <c r="B3" i="10"/>
  <c r="B49" i="9"/>
  <c r="B48" i="9"/>
  <c r="B47" i="9"/>
  <c r="B46" i="9"/>
  <c r="B43" i="9"/>
  <c r="B42" i="9"/>
  <c r="B41" i="9"/>
  <c r="B40" i="9"/>
  <c r="B39" i="9"/>
  <c r="B38" i="9"/>
  <c r="B36" i="9"/>
  <c r="B33" i="9"/>
  <c r="D32" i="9"/>
  <c r="C32" i="9"/>
  <c r="B32" i="9"/>
  <c r="D31" i="9"/>
  <c r="C31" i="9"/>
  <c r="B31" i="9"/>
  <c r="D26" i="9"/>
  <c r="C26" i="9"/>
  <c r="B26" i="9"/>
  <c r="D25" i="9"/>
  <c r="C25" i="9"/>
  <c r="B25" i="9"/>
  <c r="D24" i="9"/>
  <c r="C24" i="9"/>
  <c r="E24" i="9" s="1"/>
  <c r="B24" i="9"/>
  <c r="D23" i="9"/>
  <c r="C23" i="9"/>
  <c r="B23" i="9"/>
  <c r="E23" i="9" s="1"/>
  <c r="D22" i="9"/>
  <c r="C22" i="9"/>
  <c r="B22" i="9"/>
  <c r="E22" i="9" s="1"/>
  <c r="D21" i="9"/>
  <c r="D27" i="9" s="1"/>
  <c r="C21" i="9"/>
  <c r="C27" i="9" s="1"/>
  <c r="E26" i="9"/>
  <c r="E25" i="9"/>
  <c r="E21" i="9"/>
  <c r="B21" i="9"/>
  <c r="C16" i="9"/>
  <c r="E16" i="9" s="1"/>
  <c r="B16" i="9"/>
  <c r="D16" i="9" s="1"/>
  <c r="C15" i="9"/>
  <c r="E15" i="9" s="1"/>
  <c r="B15" i="9"/>
  <c r="D15" i="9" s="1"/>
  <c r="C14" i="9"/>
  <c r="C17" i="9" s="1"/>
  <c r="B14" i="9"/>
  <c r="B17" i="9" s="1"/>
  <c r="E13" i="9"/>
  <c r="D13" i="9"/>
  <c r="C13" i="9"/>
  <c r="B13" i="9"/>
  <c r="C8" i="9"/>
  <c r="B8" i="9"/>
  <c r="E8" i="9" s="1"/>
  <c r="C7" i="9"/>
  <c r="B7" i="9"/>
  <c r="E7" i="9" s="1"/>
  <c r="C6" i="9"/>
  <c r="B6" i="9"/>
  <c r="E6" i="9" s="1"/>
  <c r="E5" i="9"/>
  <c r="C5" i="9"/>
  <c r="B5" i="9"/>
  <c r="E4" i="9"/>
  <c r="C4" i="9"/>
  <c r="C9" i="9" s="1"/>
  <c r="B4" i="9"/>
  <c r="B9" i="9" s="1"/>
  <c r="E3" i="9"/>
  <c r="C3" i="9"/>
  <c r="B3" i="9"/>
  <c r="X25" i="8"/>
  <c r="V25" i="8"/>
  <c r="Y25" i="8" s="1"/>
  <c r="U25" i="8"/>
  <c r="T25" i="8"/>
  <c r="X24" i="8"/>
  <c r="V24" i="8"/>
  <c r="Y24" i="8" s="1"/>
  <c r="U24" i="8"/>
  <c r="T24" i="8"/>
  <c r="Y23" i="8"/>
  <c r="X23" i="8"/>
  <c r="X26" i="8" s="1"/>
  <c r="V23" i="8"/>
  <c r="W23" i="8" s="1"/>
  <c r="U23" i="8"/>
  <c r="U26" i="8" s="1"/>
  <c r="T23" i="8"/>
  <c r="T26" i="8" s="1"/>
  <c r="Y22" i="8"/>
  <c r="X22" i="8"/>
  <c r="W22" i="8"/>
  <c r="V22" i="8"/>
  <c r="U22" i="8"/>
  <c r="T22" i="8"/>
  <c r="X17" i="8"/>
  <c r="V17" i="8"/>
  <c r="Y17" i="8" s="1"/>
  <c r="U17" i="8"/>
  <c r="T17" i="8"/>
  <c r="X16" i="8"/>
  <c r="V16" i="8"/>
  <c r="Y16" i="8" s="1"/>
  <c r="U16" i="8"/>
  <c r="U18" i="8" s="1"/>
  <c r="T16" i="8"/>
  <c r="T18" i="8" s="1"/>
  <c r="Y18" i="8"/>
  <c r="X18" i="8"/>
  <c r="V18" i="8"/>
  <c r="W18" i="8" s="1"/>
  <c r="Y15" i="8"/>
  <c r="X15" i="8"/>
  <c r="W15" i="8"/>
  <c r="V15" i="8"/>
  <c r="U15" i="8"/>
  <c r="T15" i="8"/>
  <c r="U11" i="8"/>
  <c r="U10" i="8"/>
  <c r="U9" i="8"/>
  <c r="U8" i="8"/>
  <c r="U7" i="8"/>
  <c r="U6" i="8"/>
  <c r="U5" i="8"/>
  <c r="U4" i="8"/>
  <c r="U3" i="8"/>
  <c r="U2" i="8"/>
  <c r="Q798" i="8" s="1"/>
  <c r="J801" i="8"/>
  <c r="I801" i="8"/>
  <c r="H801" i="8"/>
  <c r="G801" i="8"/>
  <c r="E801" i="8"/>
  <c r="F801" i="8" s="1" a="1"/>
  <c r="F801" i="8" s="1"/>
  <c r="D801" i="8"/>
  <c r="C801" i="8"/>
  <c r="B801" i="8"/>
  <c r="A801" i="8"/>
  <c r="P801" i="8" s="1"/>
  <c r="N800" i="8"/>
  <c r="J800" i="8"/>
  <c r="I800" i="8"/>
  <c r="H800" i="8"/>
  <c r="G800" i="8"/>
  <c r="E800" i="8"/>
  <c r="F800" i="8" s="1" a="1"/>
  <c r="F800" i="8" s="1"/>
  <c r="D800" i="8"/>
  <c r="C800" i="8"/>
  <c r="B800" i="8"/>
  <c r="A800" i="8"/>
  <c r="N799" i="8"/>
  <c r="I799" i="8"/>
  <c r="J799" i="8" s="1"/>
  <c r="H799" i="8"/>
  <c r="G799" i="8"/>
  <c r="E799" i="8"/>
  <c r="F799" i="8" s="1" a="1"/>
  <c r="F799" i="8" s="1"/>
  <c r="D799" i="8"/>
  <c r="C799" i="8"/>
  <c r="B799" i="8"/>
  <c r="A799" i="8"/>
  <c r="L799" i="8" s="1"/>
  <c r="Q799" i="8" s="1"/>
  <c r="P798" i="8"/>
  <c r="L798" i="8"/>
  <c r="J798" i="8"/>
  <c r="I798" i="8"/>
  <c r="H798" i="8"/>
  <c r="G798" i="8"/>
  <c r="E798" i="8"/>
  <c r="F798" i="8" s="1" a="1"/>
  <c r="F798" i="8" s="1"/>
  <c r="D798" i="8"/>
  <c r="C798" i="8"/>
  <c r="B798" i="8"/>
  <c r="A798" i="8"/>
  <c r="O798" i="8" s="1"/>
  <c r="P797" i="8"/>
  <c r="L797" i="8"/>
  <c r="Q797" i="8" s="1"/>
  <c r="I797" i="8"/>
  <c r="J797" i="8" s="1"/>
  <c r="H797" i="8"/>
  <c r="G797" i="8"/>
  <c r="F797" i="8"/>
  <c r="E797" i="8"/>
  <c r="F797" i="8" s="1" a="1"/>
  <c r="D797" i="8"/>
  <c r="C797" i="8"/>
  <c r="B797" i="8"/>
  <c r="A797" i="8"/>
  <c r="O797" i="8" s="1"/>
  <c r="P796" i="8"/>
  <c r="O796" i="8"/>
  <c r="L796" i="8"/>
  <c r="Q796" i="8" s="1"/>
  <c r="K796" i="8"/>
  <c r="M796" i="8" s="1"/>
  <c r="J796" i="8"/>
  <c r="I796" i="8"/>
  <c r="H796" i="8"/>
  <c r="G796" i="8"/>
  <c r="F796" i="8"/>
  <c r="E796" i="8"/>
  <c r="F796" i="8" s="1" a="1"/>
  <c r="D796" i="8"/>
  <c r="C796" i="8"/>
  <c r="B796" i="8"/>
  <c r="A796" i="8"/>
  <c r="N796" i="8" s="1"/>
  <c r="P795" i="8"/>
  <c r="J795" i="8"/>
  <c r="I795" i="8"/>
  <c r="H795" i="8"/>
  <c r="G795" i="8"/>
  <c r="F795" i="8" a="1"/>
  <c r="F795" i="8" s="1"/>
  <c r="E795" i="8"/>
  <c r="D795" i="8"/>
  <c r="C795" i="8"/>
  <c r="B795" i="8"/>
  <c r="A795" i="8"/>
  <c r="N794" i="8"/>
  <c r="I794" i="8"/>
  <c r="J794" i="8" s="1"/>
  <c r="H794" i="8"/>
  <c r="G794" i="8"/>
  <c r="F794" i="8" a="1"/>
  <c r="F794" i="8" s="1"/>
  <c r="E794" i="8"/>
  <c r="D794" i="8"/>
  <c r="C794" i="8"/>
  <c r="B794" i="8"/>
  <c r="A794" i="8"/>
  <c r="N793" i="8"/>
  <c r="J793" i="8"/>
  <c r="I793" i="8"/>
  <c r="H793" i="8"/>
  <c r="G793" i="8"/>
  <c r="E793" i="8"/>
  <c r="F793" i="8" s="1" a="1"/>
  <c r="F793" i="8" s="1"/>
  <c r="D793" i="8"/>
  <c r="C793" i="8"/>
  <c r="B793" i="8"/>
  <c r="A793" i="8"/>
  <c r="L792" i="8"/>
  <c r="Q792" i="8" s="1"/>
  <c r="I792" i="8"/>
  <c r="J792" i="8" s="1"/>
  <c r="H792" i="8"/>
  <c r="G792" i="8"/>
  <c r="E792" i="8"/>
  <c r="F792" i="8" s="1" a="1"/>
  <c r="F792" i="8" s="1"/>
  <c r="D792" i="8"/>
  <c r="C792" i="8"/>
  <c r="B792" i="8"/>
  <c r="A792" i="8"/>
  <c r="N792" i="8" s="1"/>
  <c r="P791" i="8"/>
  <c r="L791" i="8"/>
  <c r="J791" i="8"/>
  <c r="I791" i="8"/>
  <c r="H791" i="8"/>
  <c r="G791" i="8"/>
  <c r="E791" i="8"/>
  <c r="F791" i="8" s="1" a="1"/>
  <c r="F791" i="8" s="1"/>
  <c r="D791" i="8"/>
  <c r="C791" i="8"/>
  <c r="B791" i="8"/>
  <c r="A791" i="8"/>
  <c r="O791" i="8" s="1"/>
  <c r="P790" i="8"/>
  <c r="L790" i="8"/>
  <c r="K790" i="8"/>
  <c r="I790" i="8"/>
  <c r="J790" i="8" s="1"/>
  <c r="H790" i="8"/>
  <c r="G790" i="8"/>
  <c r="E790" i="8"/>
  <c r="F790" i="8" s="1" a="1"/>
  <c r="F790" i="8" s="1"/>
  <c r="D790" i="8"/>
  <c r="C790" i="8"/>
  <c r="B790" i="8"/>
  <c r="A790" i="8"/>
  <c r="O790" i="8" s="1"/>
  <c r="P789" i="8"/>
  <c r="O789" i="8"/>
  <c r="L789" i="8"/>
  <c r="K789" i="8"/>
  <c r="M789" i="8" s="1"/>
  <c r="J789" i="8"/>
  <c r="I789" i="8"/>
  <c r="H789" i="8"/>
  <c r="G789" i="8"/>
  <c r="E789" i="8"/>
  <c r="F789" i="8" s="1" a="1"/>
  <c r="F789" i="8" s="1"/>
  <c r="D789" i="8"/>
  <c r="C789" i="8"/>
  <c r="B789" i="8"/>
  <c r="A789" i="8"/>
  <c r="N789" i="8" s="1"/>
  <c r="J788" i="8"/>
  <c r="I788" i="8"/>
  <c r="H788" i="8"/>
  <c r="G788" i="8"/>
  <c r="F788" i="8" a="1"/>
  <c r="F788" i="8" s="1"/>
  <c r="E788" i="8"/>
  <c r="D788" i="8"/>
  <c r="C788" i="8"/>
  <c r="B788" i="8"/>
  <c r="A788" i="8"/>
  <c r="P788" i="8" s="1"/>
  <c r="J787" i="8"/>
  <c r="I787" i="8"/>
  <c r="H787" i="8"/>
  <c r="G787" i="8"/>
  <c r="F787" i="8"/>
  <c r="F787" i="8" a="1"/>
  <c r="E787" i="8"/>
  <c r="D787" i="8"/>
  <c r="C787" i="8"/>
  <c r="B787" i="8"/>
  <c r="A787" i="8"/>
  <c r="J786" i="8"/>
  <c r="I786" i="8"/>
  <c r="H786" i="8"/>
  <c r="G786" i="8"/>
  <c r="E786" i="8"/>
  <c r="F786" i="8" s="1" a="1"/>
  <c r="F786" i="8" s="1"/>
  <c r="D786" i="8"/>
  <c r="C786" i="8"/>
  <c r="B786" i="8"/>
  <c r="A786" i="8"/>
  <c r="N785" i="8"/>
  <c r="I785" i="8"/>
  <c r="J785" i="8" s="1"/>
  <c r="H785" i="8"/>
  <c r="G785" i="8"/>
  <c r="E785" i="8"/>
  <c r="F785" i="8" s="1" a="1"/>
  <c r="F785" i="8" s="1"/>
  <c r="D785" i="8"/>
  <c r="C785" i="8"/>
  <c r="B785" i="8"/>
  <c r="A785" i="8"/>
  <c r="P784" i="8"/>
  <c r="L784" i="8"/>
  <c r="Q784" i="8" s="1"/>
  <c r="J784" i="8"/>
  <c r="I784" i="8"/>
  <c r="H784" i="8"/>
  <c r="G784" i="8"/>
  <c r="E784" i="8"/>
  <c r="F784" i="8" s="1" a="1"/>
  <c r="F784" i="8" s="1"/>
  <c r="D784" i="8"/>
  <c r="C784" i="8"/>
  <c r="B784" i="8"/>
  <c r="A784" i="8"/>
  <c r="O784" i="8" s="1"/>
  <c r="P783" i="8"/>
  <c r="L783" i="8"/>
  <c r="Q783" i="8" s="1"/>
  <c r="K783" i="8"/>
  <c r="I783" i="8"/>
  <c r="J783" i="8" s="1"/>
  <c r="H783" i="8"/>
  <c r="G783" i="8"/>
  <c r="F783" i="8"/>
  <c r="E783" i="8"/>
  <c r="F783" i="8" s="1" a="1"/>
  <c r="D783" i="8"/>
  <c r="C783" i="8"/>
  <c r="B783" i="8"/>
  <c r="A783" i="8"/>
  <c r="O783" i="8" s="1"/>
  <c r="P782" i="8"/>
  <c r="O782" i="8"/>
  <c r="L782" i="8"/>
  <c r="K782" i="8"/>
  <c r="J782" i="8"/>
  <c r="I782" i="8"/>
  <c r="H782" i="8"/>
  <c r="G782" i="8"/>
  <c r="F782" i="8"/>
  <c r="E782" i="8"/>
  <c r="F782" i="8" s="1" a="1"/>
  <c r="D782" i="8"/>
  <c r="C782" i="8"/>
  <c r="B782" i="8"/>
  <c r="A782" i="8"/>
  <c r="N782" i="8" s="1"/>
  <c r="N781" i="8"/>
  <c r="J781" i="8"/>
  <c r="I781" i="8"/>
  <c r="H781" i="8"/>
  <c r="G781" i="8"/>
  <c r="F781" i="8"/>
  <c r="F781" i="8" a="1"/>
  <c r="E781" i="8"/>
  <c r="D781" i="8"/>
  <c r="C781" i="8"/>
  <c r="B781" i="8"/>
  <c r="A781" i="8"/>
  <c r="P781" i="8" s="1"/>
  <c r="N780" i="8"/>
  <c r="I780" i="8"/>
  <c r="J780" i="8" s="1"/>
  <c r="H780" i="8"/>
  <c r="G780" i="8"/>
  <c r="E780" i="8"/>
  <c r="F780" i="8" s="1" a="1"/>
  <c r="F780" i="8" s="1"/>
  <c r="D780" i="8"/>
  <c r="C780" i="8"/>
  <c r="B780" i="8"/>
  <c r="A780" i="8"/>
  <c r="J779" i="8"/>
  <c r="I779" i="8"/>
  <c r="H779" i="8"/>
  <c r="G779" i="8"/>
  <c r="E779" i="8"/>
  <c r="F779" i="8" s="1" a="1"/>
  <c r="F779" i="8" s="1"/>
  <c r="D779" i="8"/>
  <c r="C779" i="8"/>
  <c r="B779" i="8"/>
  <c r="A779" i="8"/>
  <c r="I778" i="8"/>
  <c r="J778" i="8" s="1"/>
  <c r="H778" i="8"/>
  <c r="G778" i="8"/>
  <c r="E778" i="8"/>
  <c r="F778" i="8" s="1" a="1"/>
  <c r="F778" i="8" s="1"/>
  <c r="D778" i="8"/>
  <c r="C778" i="8"/>
  <c r="B778" i="8"/>
  <c r="A778" i="8"/>
  <c r="P777" i="8"/>
  <c r="L777" i="8"/>
  <c r="J777" i="8"/>
  <c r="I777" i="8"/>
  <c r="H777" i="8"/>
  <c r="G777" i="8"/>
  <c r="E777" i="8"/>
  <c r="F777" i="8" s="1" a="1"/>
  <c r="F777" i="8" s="1"/>
  <c r="D777" i="8"/>
  <c r="C777" i="8"/>
  <c r="B777" i="8"/>
  <c r="A777" i="8"/>
  <c r="O777" i="8" s="1"/>
  <c r="P776" i="8"/>
  <c r="L776" i="8"/>
  <c r="K776" i="8"/>
  <c r="M776" i="8" s="1"/>
  <c r="I776" i="8"/>
  <c r="J776" i="8" s="1"/>
  <c r="H776" i="8"/>
  <c r="G776" i="8"/>
  <c r="F776" i="8"/>
  <c r="E776" i="8"/>
  <c r="F776" i="8" s="1" a="1"/>
  <c r="D776" i="8"/>
  <c r="C776" i="8"/>
  <c r="B776" i="8"/>
  <c r="A776" i="8"/>
  <c r="O776" i="8" s="1"/>
  <c r="P775" i="8"/>
  <c r="O775" i="8"/>
  <c r="L775" i="8"/>
  <c r="K775" i="8"/>
  <c r="M775" i="8" s="1"/>
  <c r="J775" i="8"/>
  <c r="I775" i="8"/>
  <c r="H775" i="8"/>
  <c r="G775" i="8"/>
  <c r="F775" i="8"/>
  <c r="E775" i="8"/>
  <c r="F775" i="8" s="1" a="1"/>
  <c r="D775" i="8"/>
  <c r="C775" i="8"/>
  <c r="B775" i="8"/>
  <c r="A775" i="8"/>
  <c r="N775" i="8" s="1"/>
  <c r="N774" i="8"/>
  <c r="J774" i="8"/>
  <c r="I774" i="8"/>
  <c r="H774" i="8"/>
  <c r="G774" i="8"/>
  <c r="F774" i="8"/>
  <c r="F774" i="8" a="1"/>
  <c r="E774" i="8"/>
  <c r="D774" i="8"/>
  <c r="C774" i="8"/>
  <c r="B774" i="8"/>
  <c r="A774" i="8"/>
  <c r="P774" i="8" s="1"/>
  <c r="I773" i="8"/>
  <c r="J773" i="8" s="1"/>
  <c r="H773" i="8"/>
  <c r="G773" i="8"/>
  <c r="E773" i="8"/>
  <c r="F773" i="8" s="1" a="1"/>
  <c r="F773" i="8" s="1"/>
  <c r="D773" i="8"/>
  <c r="C773" i="8"/>
  <c r="B773" i="8"/>
  <c r="A773" i="8"/>
  <c r="N773" i="8" s="1"/>
  <c r="N772" i="8"/>
  <c r="J772" i="8"/>
  <c r="I772" i="8"/>
  <c r="H772" i="8"/>
  <c r="G772" i="8"/>
  <c r="E772" i="8"/>
  <c r="F772" i="8" s="1" a="1"/>
  <c r="F772" i="8" s="1"/>
  <c r="D772" i="8"/>
  <c r="C772" i="8"/>
  <c r="B772" i="8"/>
  <c r="A772" i="8"/>
  <c r="N771" i="8"/>
  <c r="L771" i="8"/>
  <c r="I771" i="8"/>
  <c r="J771" i="8" s="1"/>
  <c r="H771" i="8"/>
  <c r="G771" i="8"/>
  <c r="E771" i="8"/>
  <c r="F771" i="8" s="1" a="1"/>
  <c r="F771" i="8" s="1"/>
  <c r="D771" i="8"/>
  <c r="C771" i="8"/>
  <c r="B771" i="8"/>
  <c r="A771" i="8"/>
  <c r="Q770" i="8"/>
  <c r="P770" i="8"/>
  <c r="L770" i="8"/>
  <c r="J770" i="8"/>
  <c r="I770" i="8"/>
  <c r="H770" i="8"/>
  <c r="G770" i="8"/>
  <c r="E770" i="8"/>
  <c r="F770" i="8" s="1" a="1"/>
  <c r="F770" i="8" s="1"/>
  <c r="D770" i="8"/>
  <c r="C770" i="8"/>
  <c r="B770" i="8"/>
  <c r="A770" i="8"/>
  <c r="O770" i="8" s="1"/>
  <c r="P769" i="8"/>
  <c r="L769" i="8"/>
  <c r="Q769" i="8" s="1"/>
  <c r="K769" i="8"/>
  <c r="M769" i="8" s="1"/>
  <c r="I769" i="8"/>
  <c r="J769" i="8" s="1"/>
  <c r="H769" i="8"/>
  <c r="G769" i="8"/>
  <c r="E769" i="8"/>
  <c r="F769" i="8" s="1" a="1"/>
  <c r="F769" i="8" s="1"/>
  <c r="D769" i="8"/>
  <c r="C769" i="8"/>
  <c r="B769" i="8"/>
  <c r="A769" i="8"/>
  <c r="O769" i="8" s="1"/>
  <c r="P768" i="8"/>
  <c r="O768" i="8"/>
  <c r="L768" i="8"/>
  <c r="K768" i="8"/>
  <c r="J768" i="8"/>
  <c r="I768" i="8"/>
  <c r="H768" i="8"/>
  <c r="G768" i="8"/>
  <c r="E768" i="8"/>
  <c r="F768" i="8" s="1" a="1"/>
  <c r="F768" i="8" s="1"/>
  <c r="D768" i="8"/>
  <c r="C768" i="8"/>
  <c r="B768" i="8"/>
  <c r="A768" i="8"/>
  <c r="N768" i="8" s="1"/>
  <c r="P767" i="8"/>
  <c r="O767" i="8"/>
  <c r="J767" i="8"/>
  <c r="I767" i="8"/>
  <c r="H767" i="8"/>
  <c r="G767" i="8"/>
  <c r="F767" i="8" a="1"/>
  <c r="F767" i="8" s="1"/>
  <c r="E767" i="8"/>
  <c r="D767" i="8"/>
  <c r="C767" i="8"/>
  <c r="B767" i="8"/>
  <c r="A767" i="8"/>
  <c r="N767" i="8" s="1"/>
  <c r="N766" i="8"/>
  <c r="I766" i="8"/>
  <c r="J766" i="8" s="1"/>
  <c r="H766" i="8"/>
  <c r="G766" i="8"/>
  <c r="E766" i="8"/>
  <c r="F766" i="8" s="1" a="1"/>
  <c r="F766" i="8" s="1"/>
  <c r="D766" i="8"/>
  <c r="C766" i="8"/>
  <c r="B766" i="8"/>
  <c r="A766" i="8"/>
  <c r="J765" i="8"/>
  <c r="I765" i="8"/>
  <c r="H765" i="8"/>
  <c r="G765" i="8"/>
  <c r="E765" i="8"/>
  <c r="F765" i="8" s="1" a="1"/>
  <c r="F765" i="8" s="1"/>
  <c r="D765" i="8"/>
  <c r="C765" i="8"/>
  <c r="B765" i="8"/>
  <c r="A765" i="8"/>
  <c r="N765" i="8" s="1"/>
  <c r="N764" i="8"/>
  <c r="I764" i="8"/>
  <c r="J764" i="8" s="1"/>
  <c r="H764" i="8"/>
  <c r="G764" i="8"/>
  <c r="E764" i="8"/>
  <c r="F764" i="8" s="1" a="1"/>
  <c r="F764" i="8" s="1"/>
  <c r="D764" i="8"/>
  <c r="C764" i="8"/>
  <c r="B764" i="8"/>
  <c r="A764" i="8"/>
  <c r="L764" i="8" s="1"/>
  <c r="P763" i="8"/>
  <c r="L763" i="8"/>
  <c r="J763" i="8"/>
  <c r="I763" i="8"/>
  <c r="H763" i="8"/>
  <c r="G763" i="8"/>
  <c r="E763" i="8"/>
  <c r="F763" i="8" s="1" a="1"/>
  <c r="F763" i="8" s="1"/>
  <c r="D763" i="8"/>
  <c r="C763" i="8"/>
  <c r="B763" i="8"/>
  <c r="A763" i="8"/>
  <c r="O763" i="8" s="1"/>
  <c r="P762" i="8"/>
  <c r="L762" i="8"/>
  <c r="Q762" i="8" s="1"/>
  <c r="K762" i="8"/>
  <c r="M762" i="8" s="1"/>
  <c r="I762" i="8"/>
  <c r="J762" i="8" s="1"/>
  <c r="H762" i="8"/>
  <c r="G762" i="8"/>
  <c r="F762" i="8"/>
  <c r="E762" i="8"/>
  <c r="F762" i="8" s="1" a="1"/>
  <c r="D762" i="8"/>
  <c r="C762" i="8"/>
  <c r="B762" i="8"/>
  <c r="A762" i="8"/>
  <c r="O762" i="8" s="1"/>
  <c r="P761" i="8"/>
  <c r="O761" i="8"/>
  <c r="L761" i="8"/>
  <c r="Q761" i="8" s="1"/>
  <c r="K761" i="8"/>
  <c r="J761" i="8"/>
  <c r="I761" i="8"/>
  <c r="H761" i="8"/>
  <c r="G761" i="8"/>
  <c r="F761" i="8"/>
  <c r="E761" i="8"/>
  <c r="F761" i="8" s="1" a="1"/>
  <c r="D761" i="8"/>
  <c r="C761" i="8"/>
  <c r="B761" i="8"/>
  <c r="A761" i="8"/>
  <c r="N761" i="8" s="1"/>
  <c r="J760" i="8"/>
  <c r="I760" i="8"/>
  <c r="H760" i="8"/>
  <c r="G760" i="8"/>
  <c r="F760" i="8"/>
  <c r="F760" i="8" a="1"/>
  <c r="E760" i="8"/>
  <c r="D760" i="8"/>
  <c r="C760" i="8"/>
  <c r="B760" i="8"/>
  <c r="A760" i="8"/>
  <c r="J759" i="8"/>
  <c r="I759" i="8"/>
  <c r="H759" i="8"/>
  <c r="G759" i="8"/>
  <c r="E759" i="8"/>
  <c r="F759" i="8" s="1" a="1"/>
  <c r="F759" i="8" s="1"/>
  <c r="D759" i="8"/>
  <c r="C759" i="8"/>
  <c r="B759" i="8"/>
  <c r="A759" i="8"/>
  <c r="N758" i="8"/>
  <c r="I758" i="8"/>
  <c r="J758" i="8" s="1"/>
  <c r="H758" i="8"/>
  <c r="G758" i="8"/>
  <c r="E758" i="8"/>
  <c r="F758" i="8" s="1" a="1"/>
  <c r="F758" i="8" s="1"/>
  <c r="D758" i="8"/>
  <c r="C758" i="8"/>
  <c r="B758" i="8"/>
  <c r="A758" i="8"/>
  <c r="N757" i="8"/>
  <c r="L757" i="8"/>
  <c r="Q757" i="8" s="1"/>
  <c r="I757" i="8"/>
  <c r="J757" i="8" s="1"/>
  <c r="H757" i="8"/>
  <c r="G757" i="8"/>
  <c r="E757" i="8"/>
  <c r="F757" i="8" s="1" a="1"/>
  <c r="F757" i="8" s="1"/>
  <c r="D757" i="8"/>
  <c r="C757" i="8"/>
  <c r="B757" i="8"/>
  <c r="A757" i="8"/>
  <c r="P756" i="8"/>
  <c r="L756" i="8"/>
  <c r="J756" i="8"/>
  <c r="I756" i="8"/>
  <c r="H756" i="8"/>
  <c r="G756" i="8"/>
  <c r="E756" i="8"/>
  <c r="F756" i="8" s="1" a="1"/>
  <c r="F756" i="8" s="1"/>
  <c r="D756" i="8"/>
  <c r="C756" i="8"/>
  <c r="B756" i="8"/>
  <c r="A756" i="8"/>
  <c r="O756" i="8" s="1"/>
  <c r="P755" i="8"/>
  <c r="N755" i="8"/>
  <c r="L755" i="8"/>
  <c r="I755" i="8"/>
  <c r="J755" i="8" s="1"/>
  <c r="H755" i="8"/>
  <c r="G755" i="8"/>
  <c r="E755" i="8"/>
  <c r="F755" i="8" s="1" a="1"/>
  <c r="F755" i="8" s="1"/>
  <c r="D755" i="8"/>
  <c r="C755" i="8"/>
  <c r="B755" i="8"/>
  <c r="A755" i="8"/>
  <c r="O755" i="8" s="1"/>
  <c r="P754" i="8"/>
  <c r="O754" i="8"/>
  <c r="L754" i="8"/>
  <c r="K754" i="8"/>
  <c r="M754" i="8" s="1"/>
  <c r="J754" i="8"/>
  <c r="I754" i="8"/>
  <c r="H754" i="8"/>
  <c r="G754" i="8"/>
  <c r="E754" i="8"/>
  <c r="F754" i="8" s="1" a="1"/>
  <c r="F754" i="8" s="1"/>
  <c r="D754" i="8"/>
  <c r="C754" i="8"/>
  <c r="B754" i="8"/>
  <c r="A754" i="8"/>
  <c r="N754" i="8" s="1"/>
  <c r="P753" i="8"/>
  <c r="O753" i="8"/>
  <c r="J753" i="8"/>
  <c r="I753" i="8"/>
  <c r="H753" i="8"/>
  <c r="G753" i="8"/>
  <c r="F753" i="8"/>
  <c r="F753" i="8" a="1"/>
  <c r="E753" i="8"/>
  <c r="D753" i="8"/>
  <c r="C753" i="8"/>
  <c r="B753" i="8"/>
  <c r="A753" i="8"/>
  <c r="N753" i="8" s="1"/>
  <c r="N752" i="8"/>
  <c r="L752" i="8"/>
  <c r="I752" i="8"/>
  <c r="J752" i="8" s="1"/>
  <c r="H752" i="8"/>
  <c r="G752" i="8"/>
  <c r="E752" i="8"/>
  <c r="F752" i="8" s="1" a="1"/>
  <c r="F752" i="8" s="1"/>
  <c r="D752" i="8"/>
  <c r="C752" i="8"/>
  <c r="B752" i="8"/>
  <c r="A752" i="8"/>
  <c r="P751" i="8"/>
  <c r="N751" i="8"/>
  <c r="I751" i="8"/>
  <c r="J751" i="8" s="1"/>
  <c r="H751" i="8"/>
  <c r="G751" i="8"/>
  <c r="E751" i="8"/>
  <c r="F751" i="8" s="1" a="1"/>
  <c r="F751" i="8" s="1"/>
  <c r="D751" i="8"/>
  <c r="C751" i="8"/>
  <c r="B751" i="8"/>
  <c r="A751" i="8"/>
  <c r="I750" i="8"/>
  <c r="J750" i="8" s="1"/>
  <c r="H750" i="8"/>
  <c r="G750" i="8"/>
  <c r="F750" i="8"/>
  <c r="E750" i="8"/>
  <c r="F750" i="8" s="1" a="1"/>
  <c r="D750" i="8"/>
  <c r="C750" i="8"/>
  <c r="B750" i="8"/>
  <c r="A750" i="8"/>
  <c r="L750" i="8" s="1"/>
  <c r="P749" i="8"/>
  <c r="L749" i="8"/>
  <c r="J749" i="8"/>
  <c r="I749" i="8"/>
  <c r="H749" i="8"/>
  <c r="G749" i="8"/>
  <c r="E749" i="8"/>
  <c r="F749" i="8" s="1" a="1"/>
  <c r="F749" i="8" s="1"/>
  <c r="D749" i="8"/>
  <c r="C749" i="8"/>
  <c r="B749" i="8"/>
  <c r="A749" i="8"/>
  <c r="O749" i="8" s="1"/>
  <c r="I748" i="8"/>
  <c r="J748" i="8" s="1"/>
  <c r="H748" i="8"/>
  <c r="G748" i="8"/>
  <c r="F748" i="8"/>
  <c r="E748" i="8"/>
  <c r="F748" i="8" s="1" a="1"/>
  <c r="D748" i="8"/>
  <c r="C748" i="8"/>
  <c r="B748" i="8"/>
  <c r="A748" i="8"/>
  <c r="P747" i="8"/>
  <c r="O747" i="8"/>
  <c r="L747" i="8"/>
  <c r="Q747" i="8" s="1"/>
  <c r="K747" i="8"/>
  <c r="J747" i="8"/>
  <c r="I747" i="8"/>
  <c r="H747" i="8"/>
  <c r="G747" i="8"/>
  <c r="F747" i="8"/>
  <c r="E747" i="8"/>
  <c r="F747" i="8" s="1" a="1"/>
  <c r="D747" i="8"/>
  <c r="C747" i="8"/>
  <c r="B747" i="8"/>
  <c r="A747" i="8"/>
  <c r="N747" i="8" s="1"/>
  <c r="O746" i="8"/>
  <c r="N746" i="8"/>
  <c r="J746" i="8"/>
  <c r="I746" i="8"/>
  <c r="H746" i="8"/>
  <c r="G746" i="8"/>
  <c r="F746" i="8" a="1"/>
  <c r="F746" i="8" s="1"/>
  <c r="E746" i="8"/>
  <c r="D746" i="8"/>
  <c r="C746" i="8"/>
  <c r="B746" i="8"/>
  <c r="A746" i="8"/>
  <c r="P746" i="8" s="1"/>
  <c r="N745" i="8"/>
  <c r="L745" i="8"/>
  <c r="J745" i="8"/>
  <c r="I745" i="8"/>
  <c r="H745" i="8"/>
  <c r="G745" i="8"/>
  <c r="F745" i="8" a="1"/>
  <c r="F745" i="8" s="1"/>
  <c r="E745" i="8"/>
  <c r="D745" i="8"/>
  <c r="C745" i="8"/>
  <c r="B745" i="8"/>
  <c r="A745" i="8"/>
  <c r="J744" i="8"/>
  <c r="I744" i="8"/>
  <c r="H744" i="8"/>
  <c r="G744" i="8"/>
  <c r="E744" i="8"/>
  <c r="F744" i="8" s="1" a="1"/>
  <c r="F744" i="8" s="1"/>
  <c r="D744" i="8"/>
  <c r="C744" i="8"/>
  <c r="B744" i="8"/>
  <c r="A744" i="8"/>
  <c r="P744" i="8" s="1"/>
  <c r="L743" i="8"/>
  <c r="Q743" i="8" s="1"/>
  <c r="I743" i="8"/>
  <c r="J743" i="8" s="1"/>
  <c r="H743" i="8"/>
  <c r="G743" i="8"/>
  <c r="F743" i="8"/>
  <c r="E743" i="8"/>
  <c r="F743" i="8" s="1" a="1"/>
  <c r="D743" i="8"/>
  <c r="C743" i="8"/>
  <c r="B743" i="8"/>
  <c r="A743" i="8"/>
  <c r="N743" i="8" s="1"/>
  <c r="P742" i="8"/>
  <c r="L742" i="8"/>
  <c r="J742" i="8"/>
  <c r="I742" i="8"/>
  <c r="H742" i="8"/>
  <c r="G742" i="8"/>
  <c r="E742" i="8"/>
  <c r="F742" i="8" s="1" a="1"/>
  <c r="F742" i="8" s="1"/>
  <c r="D742" i="8"/>
  <c r="C742" i="8"/>
  <c r="B742" i="8"/>
  <c r="A742" i="8"/>
  <c r="O742" i="8" s="1"/>
  <c r="N741" i="8"/>
  <c r="I741" i="8"/>
  <c r="J741" i="8" s="1"/>
  <c r="H741" i="8"/>
  <c r="G741" i="8"/>
  <c r="F741" i="8"/>
  <c r="E741" i="8"/>
  <c r="F741" i="8" s="1" a="1"/>
  <c r="D741" i="8"/>
  <c r="C741" i="8"/>
  <c r="B741" i="8"/>
  <c r="A741" i="8"/>
  <c r="P740" i="8"/>
  <c r="O740" i="8"/>
  <c r="M740" i="8"/>
  <c r="L740" i="8"/>
  <c r="K740" i="8"/>
  <c r="J740" i="8"/>
  <c r="I740" i="8"/>
  <c r="H740" i="8"/>
  <c r="G740" i="8"/>
  <c r="E740" i="8"/>
  <c r="F740" i="8" s="1" a="1"/>
  <c r="F740" i="8" s="1"/>
  <c r="D740" i="8"/>
  <c r="C740" i="8"/>
  <c r="B740" i="8"/>
  <c r="A740" i="8"/>
  <c r="N740" i="8" s="1"/>
  <c r="P739" i="8"/>
  <c r="J739" i="8"/>
  <c r="I739" i="8"/>
  <c r="H739" i="8"/>
  <c r="G739" i="8"/>
  <c r="F739" i="8" a="1"/>
  <c r="F739" i="8" s="1"/>
  <c r="E739" i="8"/>
  <c r="D739" i="8"/>
  <c r="C739" i="8"/>
  <c r="B739" i="8"/>
  <c r="A739" i="8"/>
  <c r="O739" i="8" s="1"/>
  <c r="N738" i="8"/>
  <c r="I738" i="8"/>
  <c r="J738" i="8" s="1"/>
  <c r="H738" i="8"/>
  <c r="G738" i="8"/>
  <c r="F738" i="8"/>
  <c r="E738" i="8"/>
  <c r="F738" i="8" s="1" a="1"/>
  <c r="D738" i="8"/>
  <c r="C738" i="8"/>
  <c r="B738" i="8"/>
  <c r="A738" i="8"/>
  <c r="N737" i="8"/>
  <c r="J737" i="8"/>
  <c r="I737" i="8"/>
  <c r="H737" i="8"/>
  <c r="G737" i="8"/>
  <c r="E737" i="8"/>
  <c r="F737" i="8" s="1" a="1"/>
  <c r="F737" i="8" s="1"/>
  <c r="D737" i="8"/>
  <c r="C737" i="8"/>
  <c r="B737" i="8"/>
  <c r="A737" i="8"/>
  <c r="N736" i="8"/>
  <c r="I736" i="8"/>
  <c r="J736" i="8" s="1"/>
  <c r="H736" i="8"/>
  <c r="G736" i="8"/>
  <c r="F736" i="8"/>
  <c r="E736" i="8"/>
  <c r="F736" i="8" s="1" a="1"/>
  <c r="D736" i="8"/>
  <c r="C736" i="8"/>
  <c r="B736" i="8"/>
  <c r="A736" i="8"/>
  <c r="P735" i="8"/>
  <c r="L735" i="8"/>
  <c r="J735" i="8"/>
  <c r="I735" i="8"/>
  <c r="H735" i="8"/>
  <c r="G735" i="8"/>
  <c r="F735" i="8" a="1"/>
  <c r="F735" i="8" s="1"/>
  <c r="E735" i="8"/>
  <c r="D735" i="8"/>
  <c r="C735" i="8"/>
  <c r="B735" i="8"/>
  <c r="A735" i="8"/>
  <c r="O735" i="8" s="1"/>
  <c r="P734" i="8"/>
  <c r="N734" i="8"/>
  <c r="L734" i="8"/>
  <c r="K734" i="8"/>
  <c r="M734" i="8" s="1"/>
  <c r="I734" i="8"/>
  <c r="J734" i="8" s="1"/>
  <c r="H734" i="8"/>
  <c r="G734" i="8"/>
  <c r="E734" i="8"/>
  <c r="F734" i="8" s="1" a="1"/>
  <c r="F734" i="8" s="1"/>
  <c r="D734" i="8"/>
  <c r="C734" i="8"/>
  <c r="B734" i="8"/>
  <c r="A734" i="8"/>
  <c r="O734" i="8" s="1"/>
  <c r="P733" i="8"/>
  <c r="O733" i="8"/>
  <c r="M733" i="8"/>
  <c r="L733" i="8"/>
  <c r="K733" i="8"/>
  <c r="J733" i="8"/>
  <c r="I733" i="8"/>
  <c r="H733" i="8"/>
  <c r="G733" i="8"/>
  <c r="F733" i="8"/>
  <c r="E733" i="8"/>
  <c r="F733" i="8" s="1" a="1"/>
  <c r="D733" i="8"/>
  <c r="C733" i="8"/>
  <c r="B733" i="8"/>
  <c r="A733" i="8"/>
  <c r="N733" i="8" s="1"/>
  <c r="P732" i="8"/>
  <c r="O732" i="8"/>
  <c r="N732" i="8"/>
  <c r="J732" i="8"/>
  <c r="I732" i="8"/>
  <c r="H732" i="8"/>
  <c r="G732" i="8"/>
  <c r="F732" i="8"/>
  <c r="F732" i="8" a="1"/>
  <c r="E732" i="8"/>
  <c r="D732" i="8"/>
  <c r="C732" i="8"/>
  <c r="B732" i="8"/>
  <c r="A732" i="8"/>
  <c r="N731" i="8"/>
  <c r="L731" i="8"/>
  <c r="J731" i="8"/>
  <c r="I731" i="8"/>
  <c r="H731" i="8"/>
  <c r="G731" i="8"/>
  <c r="F731" i="8" a="1"/>
  <c r="F731" i="8" s="1"/>
  <c r="E731" i="8"/>
  <c r="D731" i="8"/>
  <c r="C731" i="8"/>
  <c r="B731" i="8"/>
  <c r="A731" i="8"/>
  <c r="P730" i="8"/>
  <c r="N730" i="8"/>
  <c r="K730" i="8"/>
  <c r="J730" i="8"/>
  <c r="I730" i="8"/>
  <c r="H730" i="8"/>
  <c r="G730" i="8"/>
  <c r="E730" i="8"/>
  <c r="F730" i="8" s="1" a="1"/>
  <c r="F730" i="8" s="1"/>
  <c r="D730" i="8"/>
  <c r="C730" i="8"/>
  <c r="B730" i="8"/>
  <c r="A730" i="8"/>
  <c r="O729" i="8"/>
  <c r="N729" i="8"/>
  <c r="L729" i="8"/>
  <c r="Q729" i="8" s="1"/>
  <c r="I729" i="8"/>
  <c r="J729" i="8" s="1"/>
  <c r="H729" i="8"/>
  <c r="G729" i="8"/>
  <c r="E729" i="8"/>
  <c r="F729" i="8" s="1" a="1"/>
  <c r="F729" i="8" s="1"/>
  <c r="D729" i="8"/>
  <c r="C729" i="8"/>
  <c r="B729" i="8"/>
  <c r="A729" i="8"/>
  <c r="P728" i="8"/>
  <c r="L728" i="8"/>
  <c r="J728" i="8"/>
  <c r="I728" i="8"/>
  <c r="H728" i="8"/>
  <c r="G728" i="8"/>
  <c r="F728" i="8" a="1"/>
  <c r="F728" i="8" s="1"/>
  <c r="E728" i="8"/>
  <c r="D728" i="8"/>
  <c r="C728" i="8"/>
  <c r="B728" i="8"/>
  <c r="A728" i="8"/>
  <c r="O728" i="8" s="1"/>
  <c r="P727" i="8"/>
  <c r="N727" i="8"/>
  <c r="L727" i="8"/>
  <c r="K727" i="8"/>
  <c r="M727" i="8" s="1"/>
  <c r="I727" i="8"/>
  <c r="J727" i="8" s="1"/>
  <c r="H727" i="8"/>
  <c r="G727" i="8"/>
  <c r="E727" i="8"/>
  <c r="F727" i="8" s="1" a="1"/>
  <c r="F727" i="8" s="1"/>
  <c r="D727" i="8"/>
  <c r="C727" i="8"/>
  <c r="B727" i="8"/>
  <c r="A727" i="8"/>
  <c r="O727" i="8" s="1"/>
  <c r="P726" i="8"/>
  <c r="O726" i="8"/>
  <c r="L726" i="8"/>
  <c r="K726" i="8"/>
  <c r="M726" i="8" s="1"/>
  <c r="J726" i="8"/>
  <c r="I726" i="8"/>
  <c r="H726" i="8"/>
  <c r="G726" i="8"/>
  <c r="F726" i="8"/>
  <c r="E726" i="8"/>
  <c r="F726" i="8" s="1" a="1"/>
  <c r="D726" i="8"/>
  <c r="C726" i="8"/>
  <c r="B726" i="8"/>
  <c r="A726" i="8"/>
  <c r="N726" i="8" s="1"/>
  <c r="P725" i="8"/>
  <c r="O725" i="8"/>
  <c r="N725" i="8"/>
  <c r="J725" i="8"/>
  <c r="I725" i="8"/>
  <c r="H725" i="8"/>
  <c r="G725" i="8"/>
  <c r="F725" i="8" a="1"/>
  <c r="F725" i="8" s="1"/>
  <c r="E725" i="8"/>
  <c r="D725" i="8"/>
  <c r="C725" i="8"/>
  <c r="B725" i="8"/>
  <c r="A725" i="8"/>
  <c r="I724" i="8"/>
  <c r="J724" i="8" s="1"/>
  <c r="H724" i="8"/>
  <c r="G724" i="8"/>
  <c r="F724" i="8" a="1"/>
  <c r="F724" i="8" s="1"/>
  <c r="E724" i="8"/>
  <c r="D724" i="8"/>
  <c r="C724" i="8"/>
  <c r="B724" i="8"/>
  <c r="A724" i="8"/>
  <c r="P723" i="8"/>
  <c r="N723" i="8"/>
  <c r="K723" i="8"/>
  <c r="I723" i="8"/>
  <c r="J723" i="8" s="1"/>
  <c r="H723" i="8"/>
  <c r="G723" i="8"/>
  <c r="E723" i="8"/>
  <c r="F723" i="8" s="1" a="1"/>
  <c r="F723" i="8" s="1"/>
  <c r="D723" i="8"/>
  <c r="C723" i="8"/>
  <c r="B723" i="8"/>
  <c r="A723" i="8"/>
  <c r="O722" i="8"/>
  <c r="N722" i="8"/>
  <c r="L722" i="8"/>
  <c r="I722" i="8"/>
  <c r="J722" i="8" s="1"/>
  <c r="H722" i="8"/>
  <c r="G722" i="8"/>
  <c r="E722" i="8"/>
  <c r="F722" i="8" s="1" a="1"/>
  <c r="F722" i="8" s="1"/>
  <c r="D722" i="8"/>
  <c r="C722" i="8"/>
  <c r="B722" i="8"/>
  <c r="A722" i="8"/>
  <c r="P721" i="8"/>
  <c r="L721" i="8"/>
  <c r="J721" i="8"/>
  <c r="I721" i="8"/>
  <c r="H721" i="8"/>
  <c r="G721" i="8"/>
  <c r="F721" i="8" a="1"/>
  <c r="F721" i="8" s="1"/>
  <c r="E721" i="8"/>
  <c r="D721" i="8"/>
  <c r="C721" i="8"/>
  <c r="B721" i="8"/>
  <c r="A721" i="8"/>
  <c r="O721" i="8" s="1"/>
  <c r="N720" i="8"/>
  <c r="L720" i="8"/>
  <c r="K720" i="8"/>
  <c r="M720" i="8" s="1"/>
  <c r="I720" i="8"/>
  <c r="J720" i="8" s="1"/>
  <c r="H720" i="8"/>
  <c r="G720" i="8"/>
  <c r="F720" i="8"/>
  <c r="F720" i="8" a="1"/>
  <c r="E720" i="8"/>
  <c r="D720" i="8"/>
  <c r="C720" i="8"/>
  <c r="B720" i="8"/>
  <c r="A720" i="8"/>
  <c r="P719" i="8"/>
  <c r="O719" i="8"/>
  <c r="L719" i="8"/>
  <c r="K719" i="8"/>
  <c r="M719" i="8" s="1"/>
  <c r="J719" i="8"/>
  <c r="I719" i="8"/>
  <c r="H719" i="8"/>
  <c r="G719" i="8"/>
  <c r="E719" i="8"/>
  <c r="F719" i="8" s="1" a="1"/>
  <c r="F719" i="8" s="1"/>
  <c r="D719" i="8"/>
  <c r="C719" i="8"/>
  <c r="B719" i="8"/>
  <c r="A719" i="8"/>
  <c r="N719" i="8" s="1"/>
  <c r="P718" i="8"/>
  <c r="O718" i="8"/>
  <c r="N718" i="8"/>
  <c r="J718" i="8"/>
  <c r="I718" i="8"/>
  <c r="H718" i="8"/>
  <c r="G718" i="8"/>
  <c r="F718" i="8" a="1"/>
  <c r="F718" i="8" s="1"/>
  <c r="E718" i="8"/>
  <c r="D718" i="8"/>
  <c r="C718" i="8"/>
  <c r="B718" i="8"/>
  <c r="A718" i="8"/>
  <c r="N717" i="8"/>
  <c r="L717" i="8"/>
  <c r="I717" i="8"/>
  <c r="J717" i="8" s="1"/>
  <c r="H717" i="8"/>
  <c r="G717" i="8"/>
  <c r="E717" i="8"/>
  <c r="F717" i="8" s="1" a="1"/>
  <c r="F717" i="8" s="1"/>
  <c r="D717" i="8"/>
  <c r="C717" i="8"/>
  <c r="B717" i="8"/>
  <c r="A717" i="8"/>
  <c r="P716" i="8"/>
  <c r="J716" i="8"/>
  <c r="I716" i="8"/>
  <c r="H716" i="8"/>
  <c r="G716" i="8"/>
  <c r="E716" i="8"/>
  <c r="F716" i="8" s="1" a="1"/>
  <c r="F716" i="8" s="1"/>
  <c r="D716" i="8"/>
  <c r="C716" i="8"/>
  <c r="B716" i="8"/>
  <c r="A716" i="8"/>
  <c r="O715" i="8"/>
  <c r="N715" i="8"/>
  <c r="I715" i="8"/>
  <c r="J715" i="8" s="1"/>
  <c r="H715" i="8"/>
  <c r="G715" i="8"/>
  <c r="F715" i="8"/>
  <c r="E715" i="8"/>
  <c r="F715" i="8" s="1" a="1"/>
  <c r="D715" i="8"/>
  <c r="C715" i="8"/>
  <c r="B715" i="8"/>
  <c r="A715" i="8"/>
  <c r="P714" i="8"/>
  <c r="O714" i="8"/>
  <c r="L714" i="8"/>
  <c r="J714" i="8"/>
  <c r="I714" i="8"/>
  <c r="H714" i="8"/>
  <c r="G714" i="8"/>
  <c r="F714" i="8" a="1"/>
  <c r="F714" i="8" s="1"/>
  <c r="E714" i="8"/>
  <c r="D714" i="8"/>
  <c r="C714" i="8"/>
  <c r="B714" i="8"/>
  <c r="A714" i="8"/>
  <c r="N714" i="8" s="1"/>
  <c r="N713" i="8"/>
  <c r="L713" i="8"/>
  <c r="K713" i="8"/>
  <c r="I713" i="8"/>
  <c r="J713" i="8" s="1"/>
  <c r="H713" i="8"/>
  <c r="G713" i="8"/>
  <c r="F713" i="8"/>
  <c r="F713" i="8" a="1"/>
  <c r="E713" i="8"/>
  <c r="D713" i="8"/>
  <c r="C713" i="8"/>
  <c r="B713" i="8"/>
  <c r="A713" i="8"/>
  <c r="P712" i="8"/>
  <c r="O712" i="8"/>
  <c r="L712" i="8"/>
  <c r="K712" i="8"/>
  <c r="M712" i="8" s="1"/>
  <c r="J712" i="8"/>
  <c r="I712" i="8"/>
  <c r="H712" i="8"/>
  <c r="G712" i="8"/>
  <c r="E712" i="8"/>
  <c r="F712" i="8" s="1" a="1"/>
  <c r="F712" i="8" s="1"/>
  <c r="D712" i="8"/>
  <c r="C712" i="8"/>
  <c r="B712" i="8"/>
  <c r="A712" i="8"/>
  <c r="N712" i="8" s="1"/>
  <c r="P711" i="8"/>
  <c r="O711" i="8"/>
  <c r="N711" i="8"/>
  <c r="J711" i="8"/>
  <c r="I711" i="8"/>
  <c r="H711" i="8"/>
  <c r="G711" i="8"/>
  <c r="F711" i="8" a="1"/>
  <c r="F711" i="8" s="1"/>
  <c r="E711" i="8"/>
  <c r="D711" i="8"/>
  <c r="C711" i="8"/>
  <c r="B711" i="8"/>
  <c r="A711" i="8"/>
  <c r="N710" i="8"/>
  <c r="L710" i="8"/>
  <c r="J710" i="8"/>
  <c r="I710" i="8"/>
  <c r="H710" i="8"/>
  <c r="G710" i="8"/>
  <c r="E710" i="8"/>
  <c r="F710" i="8" s="1" a="1"/>
  <c r="F710" i="8" s="1"/>
  <c r="D710" i="8"/>
  <c r="C710" i="8"/>
  <c r="B710" i="8"/>
  <c r="A710" i="8"/>
  <c r="P709" i="8"/>
  <c r="N709" i="8"/>
  <c r="K709" i="8"/>
  <c r="J709" i="8"/>
  <c r="I709" i="8"/>
  <c r="H709" i="8"/>
  <c r="G709" i="8"/>
  <c r="E709" i="8"/>
  <c r="F709" i="8" s="1" a="1"/>
  <c r="F709" i="8" s="1"/>
  <c r="D709" i="8"/>
  <c r="C709" i="8"/>
  <c r="B709" i="8"/>
  <c r="A709" i="8"/>
  <c r="O708" i="8"/>
  <c r="N708" i="8"/>
  <c r="L708" i="8"/>
  <c r="Q708" i="8" s="1"/>
  <c r="I708" i="8"/>
  <c r="J708" i="8" s="1"/>
  <c r="H708" i="8"/>
  <c r="G708" i="8"/>
  <c r="F708" i="8"/>
  <c r="E708" i="8"/>
  <c r="F708" i="8" s="1" a="1"/>
  <c r="D708" i="8"/>
  <c r="C708" i="8"/>
  <c r="B708" i="8"/>
  <c r="A708" i="8"/>
  <c r="P707" i="8"/>
  <c r="O707" i="8"/>
  <c r="L707" i="8"/>
  <c r="J707" i="8"/>
  <c r="I707" i="8"/>
  <c r="H707" i="8"/>
  <c r="G707" i="8"/>
  <c r="F707" i="8" a="1"/>
  <c r="F707" i="8" s="1"/>
  <c r="E707" i="8"/>
  <c r="D707" i="8"/>
  <c r="C707" i="8"/>
  <c r="B707" i="8"/>
  <c r="A707" i="8"/>
  <c r="N707" i="8" s="1"/>
  <c r="P706" i="8"/>
  <c r="N706" i="8"/>
  <c r="L706" i="8"/>
  <c r="K706" i="8"/>
  <c r="M706" i="8" s="1"/>
  <c r="I706" i="8"/>
  <c r="J706" i="8" s="1"/>
  <c r="H706" i="8"/>
  <c r="G706" i="8"/>
  <c r="F706" i="8" a="1"/>
  <c r="F706" i="8" s="1"/>
  <c r="E706" i="8"/>
  <c r="D706" i="8"/>
  <c r="C706" i="8"/>
  <c r="B706" i="8"/>
  <c r="A706" i="8"/>
  <c r="O706" i="8" s="1"/>
  <c r="P705" i="8"/>
  <c r="O705" i="8"/>
  <c r="L705" i="8"/>
  <c r="K705" i="8"/>
  <c r="J705" i="8"/>
  <c r="I705" i="8"/>
  <c r="H705" i="8"/>
  <c r="G705" i="8"/>
  <c r="F705" i="8"/>
  <c r="E705" i="8"/>
  <c r="F705" i="8" s="1" a="1"/>
  <c r="D705" i="8"/>
  <c r="C705" i="8"/>
  <c r="B705" i="8"/>
  <c r="A705" i="8"/>
  <c r="N705" i="8" s="1"/>
  <c r="P704" i="8"/>
  <c r="O704" i="8"/>
  <c r="J704" i="8"/>
  <c r="I704" i="8"/>
  <c r="H704" i="8"/>
  <c r="G704" i="8"/>
  <c r="F704" i="8"/>
  <c r="F704" i="8" a="1"/>
  <c r="E704" i="8"/>
  <c r="D704" i="8"/>
  <c r="C704" i="8"/>
  <c r="B704" i="8"/>
  <c r="A704" i="8"/>
  <c r="N703" i="8"/>
  <c r="I703" i="8"/>
  <c r="J703" i="8" s="1"/>
  <c r="H703" i="8"/>
  <c r="G703" i="8"/>
  <c r="E703" i="8"/>
  <c r="F703" i="8" s="1" a="1"/>
  <c r="F703" i="8" s="1"/>
  <c r="D703" i="8"/>
  <c r="C703" i="8"/>
  <c r="B703" i="8"/>
  <c r="A703" i="8"/>
  <c r="P702" i="8"/>
  <c r="N702" i="8"/>
  <c r="I702" i="8"/>
  <c r="J702" i="8" s="1"/>
  <c r="H702" i="8"/>
  <c r="G702" i="8"/>
  <c r="E702" i="8"/>
  <c r="F702" i="8" s="1" a="1"/>
  <c r="F702" i="8" s="1"/>
  <c r="D702" i="8"/>
  <c r="C702" i="8"/>
  <c r="B702" i="8"/>
  <c r="A702" i="8"/>
  <c r="O701" i="8"/>
  <c r="I701" i="8"/>
  <c r="J701" i="8" s="1"/>
  <c r="H701" i="8"/>
  <c r="G701" i="8"/>
  <c r="E701" i="8"/>
  <c r="F701" i="8" s="1" a="1"/>
  <c r="F701" i="8" s="1"/>
  <c r="D701" i="8"/>
  <c r="C701" i="8"/>
  <c r="B701" i="8"/>
  <c r="A701" i="8"/>
  <c r="P700" i="8"/>
  <c r="O700" i="8"/>
  <c r="L700" i="8"/>
  <c r="J700" i="8"/>
  <c r="I700" i="8"/>
  <c r="H700" i="8"/>
  <c r="G700" i="8"/>
  <c r="E700" i="8"/>
  <c r="F700" i="8" s="1" a="1"/>
  <c r="F700" i="8" s="1"/>
  <c r="D700" i="8"/>
  <c r="C700" i="8"/>
  <c r="B700" i="8"/>
  <c r="A700" i="8"/>
  <c r="N700" i="8" s="1"/>
  <c r="N699" i="8"/>
  <c r="I699" i="8"/>
  <c r="J699" i="8" s="1"/>
  <c r="H699" i="8"/>
  <c r="G699" i="8"/>
  <c r="F699" i="8"/>
  <c r="F699" i="8" a="1"/>
  <c r="E699" i="8"/>
  <c r="D699" i="8"/>
  <c r="C699" i="8"/>
  <c r="B699" i="8"/>
  <c r="A699" i="8"/>
  <c r="P699" i="8" s="1"/>
  <c r="P698" i="8"/>
  <c r="O698" i="8"/>
  <c r="L698" i="8"/>
  <c r="K698" i="8"/>
  <c r="M698" i="8" s="1"/>
  <c r="I698" i="8"/>
  <c r="J698" i="8" s="1"/>
  <c r="H698" i="8"/>
  <c r="G698" i="8"/>
  <c r="E698" i="8"/>
  <c r="F698" i="8" s="1" a="1"/>
  <c r="F698" i="8" s="1"/>
  <c r="D698" i="8"/>
  <c r="C698" i="8"/>
  <c r="B698" i="8"/>
  <c r="A698" i="8"/>
  <c r="N698" i="8" s="1"/>
  <c r="N697" i="8"/>
  <c r="J697" i="8"/>
  <c r="I697" i="8"/>
  <c r="H697" i="8"/>
  <c r="G697" i="8"/>
  <c r="F697" i="8"/>
  <c r="F697" i="8" a="1"/>
  <c r="E697" i="8"/>
  <c r="D697" i="8"/>
  <c r="C697" i="8"/>
  <c r="B697" i="8"/>
  <c r="A697" i="8"/>
  <c r="O697" i="8" s="1"/>
  <c r="N696" i="8"/>
  <c r="L696" i="8"/>
  <c r="Q696" i="8" s="1"/>
  <c r="I696" i="8"/>
  <c r="J696" i="8" s="1"/>
  <c r="H696" i="8"/>
  <c r="G696" i="8"/>
  <c r="F696" i="8" a="1"/>
  <c r="F696" i="8" s="1"/>
  <c r="E696" i="8"/>
  <c r="D696" i="8"/>
  <c r="C696" i="8"/>
  <c r="B696" i="8"/>
  <c r="A696" i="8"/>
  <c r="N695" i="8"/>
  <c r="K695" i="8"/>
  <c r="I695" i="8"/>
  <c r="J695" i="8" s="1"/>
  <c r="H695" i="8"/>
  <c r="G695" i="8"/>
  <c r="E695" i="8"/>
  <c r="F695" i="8" s="1" a="1"/>
  <c r="F695" i="8" s="1"/>
  <c r="D695" i="8"/>
  <c r="C695" i="8"/>
  <c r="B695" i="8"/>
  <c r="A695" i="8"/>
  <c r="N694" i="8"/>
  <c r="L694" i="8"/>
  <c r="K694" i="8"/>
  <c r="M694" i="8" s="1"/>
  <c r="I694" i="8"/>
  <c r="J694" i="8" s="1"/>
  <c r="H694" i="8"/>
  <c r="G694" i="8"/>
  <c r="E694" i="8"/>
  <c r="F694" i="8" s="1" a="1"/>
  <c r="F694" i="8" s="1"/>
  <c r="D694" i="8"/>
  <c r="C694" i="8"/>
  <c r="B694" i="8"/>
  <c r="A694" i="8"/>
  <c r="P694" i="8" s="1"/>
  <c r="P693" i="8"/>
  <c r="O693" i="8"/>
  <c r="L693" i="8"/>
  <c r="J693" i="8"/>
  <c r="I693" i="8"/>
  <c r="H693" i="8"/>
  <c r="G693" i="8"/>
  <c r="E693" i="8"/>
  <c r="F693" i="8" s="1" a="1"/>
  <c r="F693" i="8" s="1"/>
  <c r="D693" i="8"/>
  <c r="C693" i="8"/>
  <c r="B693" i="8"/>
  <c r="A693" i="8"/>
  <c r="N693" i="8" s="1"/>
  <c r="N692" i="8"/>
  <c r="L692" i="8"/>
  <c r="Q692" i="8" s="1"/>
  <c r="K692" i="8"/>
  <c r="M692" i="8" s="1"/>
  <c r="I692" i="8"/>
  <c r="J692" i="8" s="1"/>
  <c r="H692" i="8"/>
  <c r="G692" i="8"/>
  <c r="F692" i="8"/>
  <c r="F692" i="8" a="1"/>
  <c r="E692" i="8"/>
  <c r="D692" i="8"/>
  <c r="C692" i="8"/>
  <c r="B692" i="8"/>
  <c r="A692" i="8"/>
  <c r="O692" i="8" s="1"/>
  <c r="P691" i="8"/>
  <c r="O691" i="8"/>
  <c r="L691" i="8"/>
  <c r="Q691" i="8" s="1"/>
  <c r="K691" i="8"/>
  <c r="I691" i="8"/>
  <c r="J691" i="8" s="1"/>
  <c r="H691" i="8"/>
  <c r="G691" i="8"/>
  <c r="F691" i="8"/>
  <c r="E691" i="8"/>
  <c r="F691" i="8" s="1" a="1"/>
  <c r="D691" i="8"/>
  <c r="C691" i="8"/>
  <c r="B691" i="8"/>
  <c r="A691" i="8"/>
  <c r="N691" i="8" s="1"/>
  <c r="O690" i="8"/>
  <c r="N690" i="8"/>
  <c r="J690" i="8"/>
  <c r="I690" i="8"/>
  <c r="H690" i="8"/>
  <c r="G690" i="8"/>
  <c r="F690" i="8"/>
  <c r="F690" i="8" a="1"/>
  <c r="E690" i="8"/>
  <c r="D690" i="8"/>
  <c r="C690" i="8"/>
  <c r="B690" i="8"/>
  <c r="A690" i="8"/>
  <c r="N689" i="8"/>
  <c r="L689" i="8"/>
  <c r="J689" i="8"/>
  <c r="I689" i="8"/>
  <c r="H689" i="8"/>
  <c r="G689" i="8"/>
  <c r="F689" i="8"/>
  <c r="F689" i="8" a="1"/>
  <c r="E689" i="8"/>
  <c r="D689" i="8"/>
  <c r="C689" i="8"/>
  <c r="B689" i="8"/>
  <c r="A689" i="8"/>
  <c r="P688" i="8"/>
  <c r="N688" i="8"/>
  <c r="K688" i="8"/>
  <c r="J688" i="8"/>
  <c r="I688" i="8"/>
  <c r="H688" i="8"/>
  <c r="G688" i="8"/>
  <c r="E688" i="8"/>
  <c r="F688" i="8" s="1" a="1"/>
  <c r="F688" i="8" s="1"/>
  <c r="D688" i="8"/>
  <c r="C688" i="8"/>
  <c r="B688" i="8"/>
  <c r="A688" i="8"/>
  <c r="O687" i="8"/>
  <c r="N687" i="8"/>
  <c r="L687" i="8"/>
  <c r="K687" i="8"/>
  <c r="M687" i="8" s="1"/>
  <c r="I687" i="8"/>
  <c r="J687" i="8" s="1"/>
  <c r="H687" i="8"/>
  <c r="G687" i="8"/>
  <c r="E687" i="8"/>
  <c r="F687" i="8" s="1" a="1"/>
  <c r="F687" i="8" s="1"/>
  <c r="D687" i="8"/>
  <c r="C687" i="8"/>
  <c r="B687" i="8"/>
  <c r="A687" i="8"/>
  <c r="P687" i="8" s="1"/>
  <c r="P686" i="8"/>
  <c r="O686" i="8"/>
  <c r="L686" i="8"/>
  <c r="J686" i="8"/>
  <c r="I686" i="8"/>
  <c r="H686" i="8"/>
  <c r="G686" i="8"/>
  <c r="E686" i="8"/>
  <c r="F686" i="8" s="1" a="1"/>
  <c r="F686" i="8" s="1"/>
  <c r="D686" i="8"/>
  <c r="C686" i="8"/>
  <c r="B686" i="8"/>
  <c r="A686" i="8"/>
  <c r="N686" i="8" s="1"/>
  <c r="P685" i="8"/>
  <c r="N685" i="8"/>
  <c r="L685" i="8"/>
  <c r="K685" i="8"/>
  <c r="M685" i="8" s="1"/>
  <c r="I685" i="8"/>
  <c r="J685" i="8" s="1"/>
  <c r="H685" i="8"/>
  <c r="G685" i="8"/>
  <c r="F685" i="8"/>
  <c r="F685" i="8" a="1"/>
  <c r="E685" i="8"/>
  <c r="D685" i="8"/>
  <c r="C685" i="8"/>
  <c r="B685" i="8"/>
  <c r="A685" i="8"/>
  <c r="O685" i="8" s="1"/>
  <c r="O684" i="8"/>
  <c r="K684" i="8"/>
  <c r="J684" i="8"/>
  <c r="I684" i="8"/>
  <c r="H684" i="8"/>
  <c r="G684" i="8"/>
  <c r="E684" i="8"/>
  <c r="F684" i="8" s="1" a="1"/>
  <c r="F684" i="8" s="1"/>
  <c r="D684" i="8"/>
  <c r="C684" i="8"/>
  <c r="B684" i="8"/>
  <c r="A684" i="8"/>
  <c r="P683" i="8"/>
  <c r="O683" i="8"/>
  <c r="L683" i="8"/>
  <c r="K683" i="8"/>
  <c r="M683" i="8" s="1"/>
  <c r="J683" i="8"/>
  <c r="I683" i="8"/>
  <c r="H683" i="8"/>
  <c r="G683" i="8"/>
  <c r="E683" i="8"/>
  <c r="F683" i="8" s="1" a="1"/>
  <c r="F683" i="8" s="1"/>
  <c r="D683" i="8"/>
  <c r="C683" i="8"/>
  <c r="B683" i="8"/>
  <c r="A683" i="8"/>
  <c r="N683" i="8" s="1"/>
  <c r="O682" i="8"/>
  <c r="N682" i="8"/>
  <c r="L682" i="8"/>
  <c r="K682" i="8"/>
  <c r="M682" i="8" s="1"/>
  <c r="J682" i="8"/>
  <c r="I682" i="8"/>
  <c r="H682" i="8"/>
  <c r="G682" i="8"/>
  <c r="F682" i="8" a="1"/>
  <c r="F682" i="8" s="1"/>
  <c r="E682" i="8"/>
  <c r="D682" i="8"/>
  <c r="C682" i="8"/>
  <c r="B682" i="8"/>
  <c r="A682" i="8"/>
  <c r="P682" i="8" s="1"/>
  <c r="O681" i="8"/>
  <c r="N681" i="8"/>
  <c r="M681" i="8"/>
  <c r="K681" i="8"/>
  <c r="J681" i="8"/>
  <c r="I681" i="8"/>
  <c r="H681" i="8"/>
  <c r="G681" i="8"/>
  <c r="F681" i="8" a="1"/>
  <c r="F681" i="8" s="1"/>
  <c r="E681" i="8"/>
  <c r="D681" i="8"/>
  <c r="C681" i="8"/>
  <c r="B681" i="8"/>
  <c r="A681" i="8"/>
  <c r="L681" i="8" s="1"/>
  <c r="Q681" i="8" s="1"/>
  <c r="O680" i="8"/>
  <c r="N680" i="8"/>
  <c r="L680" i="8"/>
  <c r="K680" i="8"/>
  <c r="I680" i="8"/>
  <c r="J680" i="8" s="1"/>
  <c r="H680" i="8"/>
  <c r="G680" i="8"/>
  <c r="E680" i="8"/>
  <c r="F680" i="8" s="1" a="1"/>
  <c r="F680" i="8" s="1"/>
  <c r="D680" i="8"/>
  <c r="C680" i="8"/>
  <c r="B680" i="8"/>
  <c r="A680" i="8"/>
  <c r="P680" i="8" s="1"/>
  <c r="P679" i="8"/>
  <c r="O679" i="8"/>
  <c r="L679" i="8"/>
  <c r="Q679" i="8" s="1"/>
  <c r="I679" i="8"/>
  <c r="J679" i="8" s="1"/>
  <c r="H679" i="8"/>
  <c r="G679" i="8"/>
  <c r="E679" i="8"/>
  <c r="F679" i="8" s="1" a="1"/>
  <c r="F679" i="8" s="1"/>
  <c r="D679" i="8"/>
  <c r="C679" i="8"/>
  <c r="B679" i="8"/>
  <c r="A679" i="8"/>
  <c r="L678" i="8"/>
  <c r="I678" i="8"/>
  <c r="J678" i="8" s="1"/>
  <c r="H678" i="8"/>
  <c r="G678" i="8"/>
  <c r="F678" i="8"/>
  <c r="E678" i="8"/>
  <c r="F678" i="8" s="1" a="1"/>
  <c r="D678" i="8"/>
  <c r="C678" i="8"/>
  <c r="B678" i="8"/>
  <c r="A678" i="8"/>
  <c r="P678" i="8" s="1"/>
  <c r="J677" i="8"/>
  <c r="I677" i="8"/>
  <c r="H677" i="8"/>
  <c r="G677" i="8"/>
  <c r="E677" i="8"/>
  <c r="F677" i="8" s="1" a="1"/>
  <c r="F677" i="8" s="1"/>
  <c r="D677" i="8"/>
  <c r="C677" i="8"/>
  <c r="B677" i="8"/>
  <c r="A677" i="8"/>
  <c r="J676" i="8"/>
  <c r="I676" i="8"/>
  <c r="H676" i="8"/>
  <c r="G676" i="8"/>
  <c r="E676" i="8"/>
  <c r="F676" i="8" s="1" a="1"/>
  <c r="F676" i="8" s="1"/>
  <c r="D676" i="8"/>
  <c r="C676" i="8"/>
  <c r="B676" i="8"/>
  <c r="A676" i="8"/>
  <c r="O675" i="8"/>
  <c r="N675" i="8"/>
  <c r="K675" i="8"/>
  <c r="I675" i="8"/>
  <c r="J675" i="8" s="1"/>
  <c r="H675" i="8"/>
  <c r="G675" i="8"/>
  <c r="F675" i="8" a="1"/>
  <c r="F675" i="8" s="1"/>
  <c r="E675" i="8"/>
  <c r="D675" i="8"/>
  <c r="C675" i="8"/>
  <c r="B675" i="8"/>
  <c r="A675" i="8"/>
  <c r="K674" i="8"/>
  <c r="I674" i="8"/>
  <c r="J674" i="8" s="1"/>
  <c r="H674" i="8"/>
  <c r="G674" i="8"/>
  <c r="F674" i="8" a="1"/>
  <c r="F674" i="8" s="1"/>
  <c r="E674" i="8"/>
  <c r="D674" i="8"/>
  <c r="C674" i="8"/>
  <c r="B674" i="8"/>
  <c r="A674" i="8"/>
  <c r="O674" i="8" s="1"/>
  <c r="O673" i="8"/>
  <c r="N673" i="8"/>
  <c r="L673" i="8"/>
  <c r="J673" i="8"/>
  <c r="I673" i="8"/>
  <c r="H673" i="8"/>
  <c r="G673" i="8"/>
  <c r="F673" i="8"/>
  <c r="E673" i="8"/>
  <c r="F673" i="8" s="1" a="1"/>
  <c r="D673" i="8"/>
  <c r="C673" i="8"/>
  <c r="B673" i="8"/>
  <c r="A673" i="8"/>
  <c r="K673" i="8" s="1"/>
  <c r="P672" i="8"/>
  <c r="N672" i="8"/>
  <c r="J672" i="8"/>
  <c r="I672" i="8"/>
  <c r="H672" i="8"/>
  <c r="G672" i="8"/>
  <c r="F672" i="8"/>
  <c r="E672" i="8"/>
  <c r="F672" i="8" s="1" a="1"/>
  <c r="D672" i="8"/>
  <c r="C672" i="8"/>
  <c r="B672" i="8"/>
  <c r="A672" i="8"/>
  <c r="K672" i="8" s="1"/>
  <c r="P671" i="8"/>
  <c r="L671" i="8"/>
  <c r="Q671" i="8" s="1"/>
  <c r="J671" i="8"/>
  <c r="I671" i="8"/>
  <c r="H671" i="8"/>
  <c r="G671" i="8"/>
  <c r="E671" i="8"/>
  <c r="F671" i="8" s="1" a="1"/>
  <c r="F671" i="8" s="1"/>
  <c r="D671" i="8"/>
  <c r="C671" i="8"/>
  <c r="B671" i="8"/>
  <c r="A671" i="8"/>
  <c r="O671" i="8" s="1"/>
  <c r="P670" i="8"/>
  <c r="N670" i="8"/>
  <c r="L670" i="8"/>
  <c r="Q670" i="8" s="1"/>
  <c r="K670" i="8"/>
  <c r="M670" i="8" s="1"/>
  <c r="J670" i="8"/>
  <c r="I670" i="8"/>
  <c r="H670" i="8"/>
  <c r="G670" i="8"/>
  <c r="F670" i="8"/>
  <c r="E670" i="8"/>
  <c r="F670" i="8" s="1" a="1"/>
  <c r="D670" i="8"/>
  <c r="C670" i="8"/>
  <c r="B670" i="8"/>
  <c r="A670" i="8"/>
  <c r="O670" i="8" s="1"/>
  <c r="P669" i="8"/>
  <c r="O669" i="8"/>
  <c r="N669" i="8"/>
  <c r="J669" i="8"/>
  <c r="I669" i="8"/>
  <c r="H669" i="8"/>
  <c r="G669" i="8"/>
  <c r="F669" i="8" a="1"/>
  <c r="F669" i="8" s="1"/>
  <c r="E669" i="8"/>
  <c r="D669" i="8"/>
  <c r="C669" i="8"/>
  <c r="B669" i="8"/>
  <c r="A669" i="8"/>
  <c r="O668" i="8"/>
  <c r="N668" i="8"/>
  <c r="L668" i="8"/>
  <c r="K668" i="8"/>
  <c r="I668" i="8"/>
  <c r="J668" i="8" s="1"/>
  <c r="H668" i="8"/>
  <c r="G668" i="8"/>
  <c r="E668" i="8"/>
  <c r="F668" i="8" s="1" a="1"/>
  <c r="F668" i="8" s="1"/>
  <c r="D668" i="8"/>
  <c r="C668" i="8"/>
  <c r="B668" i="8"/>
  <c r="A668" i="8"/>
  <c r="P668" i="8" s="1"/>
  <c r="O667" i="8"/>
  <c r="K667" i="8"/>
  <c r="I667" i="8"/>
  <c r="J667" i="8" s="1"/>
  <c r="H667" i="8"/>
  <c r="G667" i="8"/>
  <c r="E667" i="8"/>
  <c r="F667" i="8" s="1" a="1"/>
  <c r="F667" i="8" s="1"/>
  <c r="D667" i="8"/>
  <c r="C667" i="8"/>
  <c r="B667" i="8"/>
  <c r="A667" i="8"/>
  <c r="P667" i="8" s="1"/>
  <c r="P666" i="8"/>
  <c r="O666" i="8"/>
  <c r="L666" i="8"/>
  <c r="K666" i="8"/>
  <c r="J666" i="8"/>
  <c r="I666" i="8"/>
  <c r="H666" i="8"/>
  <c r="G666" i="8"/>
  <c r="F666" i="8" a="1"/>
  <c r="F666" i="8" s="1"/>
  <c r="E666" i="8"/>
  <c r="D666" i="8"/>
  <c r="C666" i="8"/>
  <c r="B666" i="8"/>
  <c r="A666" i="8"/>
  <c r="N666" i="8" s="1"/>
  <c r="P665" i="8"/>
  <c r="O665" i="8"/>
  <c r="J665" i="8"/>
  <c r="I665" i="8"/>
  <c r="H665" i="8"/>
  <c r="G665" i="8"/>
  <c r="E665" i="8"/>
  <c r="F665" i="8" s="1" a="1"/>
  <c r="F665" i="8" s="1"/>
  <c r="D665" i="8"/>
  <c r="C665" i="8"/>
  <c r="B665" i="8"/>
  <c r="A665" i="8"/>
  <c r="J664" i="8"/>
  <c r="I664" i="8"/>
  <c r="H664" i="8"/>
  <c r="G664" i="8"/>
  <c r="F664" i="8" a="1"/>
  <c r="F664" i="8" s="1"/>
  <c r="E664" i="8"/>
  <c r="D664" i="8"/>
  <c r="C664" i="8"/>
  <c r="B664" i="8"/>
  <c r="A664" i="8"/>
  <c r="P664" i="8" s="1"/>
  <c r="I663" i="8"/>
  <c r="J663" i="8" s="1"/>
  <c r="H663" i="8"/>
  <c r="G663" i="8"/>
  <c r="F663" i="8"/>
  <c r="E663" i="8"/>
  <c r="F663" i="8" s="1" a="1"/>
  <c r="D663" i="8"/>
  <c r="C663" i="8"/>
  <c r="B663" i="8"/>
  <c r="A663" i="8"/>
  <c r="P663" i="8" s="1"/>
  <c r="K662" i="8"/>
  <c r="J662" i="8"/>
  <c r="I662" i="8"/>
  <c r="H662" i="8"/>
  <c r="G662" i="8"/>
  <c r="E662" i="8"/>
  <c r="F662" i="8" s="1" a="1"/>
  <c r="F662" i="8" s="1"/>
  <c r="D662" i="8"/>
  <c r="C662" i="8"/>
  <c r="B662" i="8"/>
  <c r="A662" i="8"/>
  <c r="P662" i="8" s="1"/>
  <c r="J661" i="8"/>
  <c r="I661" i="8"/>
  <c r="H661" i="8"/>
  <c r="G661" i="8"/>
  <c r="F661" i="8"/>
  <c r="E661" i="8"/>
  <c r="F661" i="8" s="1" a="1"/>
  <c r="D661" i="8"/>
  <c r="C661" i="8"/>
  <c r="B661" i="8"/>
  <c r="A661" i="8"/>
  <c r="P661" i="8" s="1"/>
  <c r="I660" i="8"/>
  <c r="J660" i="8" s="1"/>
  <c r="H660" i="8"/>
  <c r="G660" i="8"/>
  <c r="F660" i="8"/>
  <c r="E660" i="8"/>
  <c r="F660" i="8" s="1" a="1"/>
  <c r="D660" i="8"/>
  <c r="C660" i="8"/>
  <c r="B660" i="8"/>
  <c r="A660" i="8"/>
  <c r="K659" i="8"/>
  <c r="M659" i="8" s="1"/>
  <c r="J659" i="8"/>
  <c r="I659" i="8"/>
  <c r="H659" i="8"/>
  <c r="G659" i="8"/>
  <c r="E659" i="8"/>
  <c r="F659" i="8" s="1" a="1"/>
  <c r="F659" i="8" s="1"/>
  <c r="D659" i="8"/>
  <c r="C659" i="8"/>
  <c r="B659" i="8"/>
  <c r="A659" i="8"/>
  <c r="L659" i="8" s="1"/>
  <c r="N658" i="8"/>
  <c r="L658" i="8"/>
  <c r="J658" i="8"/>
  <c r="I658" i="8"/>
  <c r="H658" i="8"/>
  <c r="G658" i="8"/>
  <c r="F658" i="8" a="1"/>
  <c r="F658" i="8" s="1"/>
  <c r="E658" i="8"/>
  <c r="D658" i="8"/>
  <c r="C658" i="8"/>
  <c r="B658" i="8"/>
  <c r="A658" i="8"/>
  <c r="O658" i="8" s="1"/>
  <c r="L657" i="8"/>
  <c r="K657" i="8"/>
  <c r="M657" i="8" s="1"/>
  <c r="J657" i="8"/>
  <c r="I657" i="8"/>
  <c r="H657" i="8"/>
  <c r="G657" i="8"/>
  <c r="F657" i="8"/>
  <c r="F657" i="8" a="1"/>
  <c r="E657" i="8"/>
  <c r="D657" i="8"/>
  <c r="C657" i="8"/>
  <c r="B657" i="8"/>
  <c r="A657" i="8"/>
  <c r="P656" i="8"/>
  <c r="O656" i="8"/>
  <c r="N656" i="8"/>
  <c r="J656" i="8"/>
  <c r="I656" i="8"/>
  <c r="H656" i="8"/>
  <c r="G656" i="8"/>
  <c r="F656" i="8"/>
  <c r="E656" i="8"/>
  <c r="F656" i="8" s="1" a="1"/>
  <c r="D656" i="8"/>
  <c r="C656" i="8"/>
  <c r="B656" i="8"/>
  <c r="A656" i="8"/>
  <c r="J655" i="8"/>
  <c r="I655" i="8"/>
  <c r="H655" i="8"/>
  <c r="G655" i="8"/>
  <c r="F655" i="8"/>
  <c r="F655" i="8" a="1"/>
  <c r="E655" i="8"/>
  <c r="D655" i="8"/>
  <c r="C655" i="8"/>
  <c r="B655" i="8"/>
  <c r="A655" i="8"/>
  <c r="O655" i="8" s="1"/>
  <c r="Q654" i="8"/>
  <c r="P654" i="8"/>
  <c r="N654" i="8"/>
  <c r="L654" i="8"/>
  <c r="J654" i="8"/>
  <c r="I654" i="8"/>
  <c r="H654" i="8"/>
  <c r="G654" i="8"/>
  <c r="E654" i="8"/>
  <c r="F654" i="8" s="1" a="1"/>
  <c r="F654" i="8" s="1"/>
  <c r="D654" i="8"/>
  <c r="C654" i="8"/>
  <c r="B654" i="8"/>
  <c r="A654" i="8"/>
  <c r="O654" i="8" s="1"/>
  <c r="P653" i="8"/>
  <c r="O653" i="8"/>
  <c r="L653" i="8"/>
  <c r="Q653" i="8" s="1"/>
  <c r="K653" i="8"/>
  <c r="M653" i="8" s="1"/>
  <c r="I653" i="8"/>
  <c r="J653" i="8" s="1"/>
  <c r="H653" i="8"/>
  <c r="G653" i="8"/>
  <c r="E653" i="8"/>
  <c r="F653" i="8" s="1" a="1"/>
  <c r="F653" i="8" s="1"/>
  <c r="D653" i="8"/>
  <c r="C653" i="8"/>
  <c r="B653" i="8"/>
  <c r="A653" i="8"/>
  <c r="N653" i="8" s="1"/>
  <c r="P652" i="8"/>
  <c r="O652" i="8"/>
  <c r="L652" i="8"/>
  <c r="K652" i="8"/>
  <c r="M652" i="8" s="1"/>
  <c r="I652" i="8"/>
  <c r="J652" i="8" s="1"/>
  <c r="H652" i="8"/>
  <c r="G652" i="8"/>
  <c r="F652" i="8" a="1"/>
  <c r="F652" i="8" s="1"/>
  <c r="E652" i="8"/>
  <c r="D652" i="8"/>
  <c r="C652" i="8"/>
  <c r="B652" i="8"/>
  <c r="A652" i="8"/>
  <c r="N652" i="8" s="1"/>
  <c r="P651" i="8"/>
  <c r="O651" i="8"/>
  <c r="N651" i="8"/>
  <c r="L651" i="8"/>
  <c r="I651" i="8"/>
  <c r="J651" i="8" s="1"/>
  <c r="H651" i="8"/>
  <c r="G651" i="8"/>
  <c r="E651" i="8"/>
  <c r="F651" i="8" s="1" a="1"/>
  <c r="F651" i="8" s="1"/>
  <c r="D651" i="8"/>
  <c r="C651" i="8"/>
  <c r="B651" i="8"/>
  <c r="A651" i="8"/>
  <c r="K651" i="8" s="1"/>
  <c r="P650" i="8"/>
  <c r="N650" i="8"/>
  <c r="L650" i="8"/>
  <c r="K650" i="8"/>
  <c r="M650" i="8" s="1"/>
  <c r="I650" i="8"/>
  <c r="J650" i="8" s="1"/>
  <c r="H650" i="8"/>
  <c r="G650" i="8"/>
  <c r="E650" i="8"/>
  <c r="F650" i="8" s="1" a="1"/>
  <c r="F650" i="8" s="1"/>
  <c r="D650" i="8"/>
  <c r="C650" i="8"/>
  <c r="B650" i="8"/>
  <c r="A650" i="8"/>
  <c r="O650" i="8" s="1"/>
  <c r="O649" i="8"/>
  <c r="L649" i="8"/>
  <c r="K649" i="8"/>
  <c r="M649" i="8" s="1"/>
  <c r="J649" i="8"/>
  <c r="I649" i="8"/>
  <c r="H649" i="8"/>
  <c r="G649" i="8"/>
  <c r="F649" i="8"/>
  <c r="E649" i="8"/>
  <c r="F649" i="8" s="1" a="1"/>
  <c r="D649" i="8"/>
  <c r="C649" i="8"/>
  <c r="B649" i="8"/>
  <c r="A649" i="8"/>
  <c r="N649" i="8" s="1"/>
  <c r="O648" i="8"/>
  <c r="M648" i="8"/>
  <c r="L648" i="8"/>
  <c r="J648" i="8"/>
  <c r="I648" i="8"/>
  <c r="H648" i="8"/>
  <c r="G648" i="8"/>
  <c r="F648" i="8" a="1"/>
  <c r="F648" i="8" s="1"/>
  <c r="E648" i="8"/>
  <c r="D648" i="8"/>
  <c r="C648" i="8"/>
  <c r="B648" i="8"/>
  <c r="A648" i="8"/>
  <c r="K648" i="8" s="1"/>
  <c r="O647" i="8"/>
  <c r="K647" i="8"/>
  <c r="J647" i="8"/>
  <c r="I647" i="8"/>
  <c r="H647" i="8"/>
  <c r="G647" i="8"/>
  <c r="F647" i="8" a="1"/>
  <c r="F647" i="8" s="1"/>
  <c r="E647" i="8"/>
  <c r="D647" i="8"/>
  <c r="C647" i="8"/>
  <c r="B647" i="8"/>
  <c r="A647" i="8"/>
  <c r="P647" i="8" s="1"/>
  <c r="P646" i="8"/>
  <c r="N646" i="8"/>
  <c r="K646" i="8"/>
  <c r="M646" i="8" s="1"/>
  <c r="J646" i="8"/>
  <c r="I646" i="8"/>
  <c r="H646" i="8"/>
  <c r="G646" i="8"/>
  <c r="E646" i="8"/>
  <c r="F646" i="8" s="1" a="1"/>
  <c r="F646" i="8" s="1"/>
  <c r="D646" i="8"/>
  <c r="C646" i="8"/>
  <c r="B646" i="8"/>
  <c r="A646" i="8"/>
  <c r="L646" i="8" s="1"/>
  <c r="N645" i="8"/>
  <c r="K645" i="8"/>
  <c r="I645" i="8"/>
  <c r="J645" i="8" s="1"/>
  <c r="H645" i="8"/>
  <c r="G645" i="8"/>
  <c r="E645" i="8"/>
  <c r="F645" i="8" s="1" a="1"/>
  <c r="F645" i="8" s="1"/>
  <c r="D645" i="8"/>
  <c r="C645" i="8"/>
  <c r="B645" i="8"/>
  <c r="A645" i="8"/>
  <c r="O645" i="8" s="1"/>
  <c r="N644" i="8"/>
  <c r="I644" i="8"/>
  <c r="J644" i="8" s="1"/>
  <c r="H644" i="8"/>
  <c r="G644" i="8"/>
  <c r="E644" i="8"/>
  <c r="F644" i="8" s="1" a="1"/>
  <c r="F644" i="8" s="1"/>
  <c r="D644" i="8"/>
  <c r="C644" i="8"/>
  <c r="B644" i="8"/>
  <c r="A644" i="8"/>
  <c r="P644" i="8" s="1"/>
  <c r="N643" i="8"/>
  <c r="K643" i="8"/>
  <c r="I643" i="8"/>
  <c r="J643" i="8" s="1"/>
  <c r="H643" i="8"/>
  <c r="G643" i="8"/>
  <c r="E643" i="8"/>
  <c r="F643" i="8" s="1" a="1"/>
  <c r="F643" i="8" s="1"/>
  <c r="D643" i="8"/>
  <c r="C643" i="8"/>
  <c r="B643" i="8"/>
  <c r="A643" i="8"/>
  <c r="O643" i="8" s="1"/>
  <c r="P642" i="8"/>
  <c r="K642" i="8"/>
  <c r="J642" i="8"/>
  <c r="I642" i="8"/>
  <c r="H642" i="8"/>
  <c r="G642" i="8"/>
  <c r="F642" i="8"/>
  <c r="E642" i="8"/>
  <c r="F642" i="8" s="1" a="1"/>
  <c r="D642" i="8"/>
  <c r="C642" i="8"/>
  <c r="B642" i="8"/>
  <c r="A642" i="8"/>
  <c r="N641" i="8"/>
  <c r="K641" i="8"/>
  <c r="J641" i="8"/>
  <c r="I641" i="8"/>
  <c r="H641" i="8"/>
  <c r="G641" i="8"/>
  <c r="E641" i="8"/>
  <c r="F641" i="8" s="1" a="1"/>
  <c r="F641" i="8" s="1"/>
  <c r="D641" i="8"/>
  <c r="C641" i="8"/>
  <c r="B641" i="8"/>
  <c r="A641" i="8"/>
  <c r="P641" i="8" s="1"/>
  <c r="O640" i="8"/>
  <c r="N640" i="8"/>
  <c r="L640" i="8"/>
  <c r="I640" i="8"/>
  <c r="J640" i="8" s="1"/>
  <c r="H640" i="8"/>
  <c r="G640" i="8"/>
  <c r="F640" i="8"/>
  <c r="F640" i="8" a="1"/>
  <c r="E640" i="8"/>
  <c r="D640" i="8"/>
  <c r="C640" i="8"/>
  <c r="B640" i="8"/>
  <c r="A640" i="8"/>
  <c r="P639" i="8"/>
  <c r="O639" i="8"/>
  <c r="L639" i="8"/>
  <c r="K639" i="8"/>
  <c r="M639" i="8" s="1"/>
  <c r="I639" i="8"/>
  <c r="J639" i="8" s="1"/>
  <c r="H639" i="8"/>
  <c r="G639" i="8"/>
  <c r="F639" i="8"/>
  <c r="F639" i="8" a="1"/>
  <c r="E639" i="8"/>
  <c r="D639" i="8"/>
  <c r="C639" i="8"/>
  <c r="B639" i="8"/>
  <c r="A639" i="8"/>
  <c r="N639" i="8" s="1"/>
  <c r="O638" i="8"/>
  <c r="L638" i="8"/>
  <c r="J638" i="8"/>
  <c r="I638" i="8"/>
  <c r="H638" i="8"/>
  <c r="G638" i="8"/>
  <c r="E638" i="8"/>
  <c r="F638" i="8" s="1" a="1"/>
  <c r="F638" i="8" s="1"/>
  <c r="D638" i="8"/>
  <c r="C638" i="8"/>
  <c r="B638" i="8"/>
  <c r="A638" i="8"/>
  <c r="P637" i="8"/>
  <c r="N637" i="8"/>
  <c r="J637" i="8"/>
  <c r="I637" i="8"/>
  <c r="H637" i="8"/>
  <c r="G637" i="8"/>
  <c r="F637" i="8" a="1"/>
  <c r="F637" i="8" s="1"/>
  <c r="E637" i="8"/>
  <c r="D637" i="8"/>
  <c r="C637" i="8"/>
  <c r="B637" i="8"/>
  <c r="A637" i="8"/>
  <c r="K637" i="8" s="1"/>
  <c r="Q636" i="8"/>
  <c r="P636" i="8"/>
  <c r="M636" i="8"/>
  <c r="L636" i="8"/>
  <c r="K636" i="8"/>
  <c r="I636" i="8"/>
  <c r="J636" i="8" s="1"/>
  <c r="H636" i="8"/>
  <c r="G636" i="8"/>
  <c r="E636" i="8"/>
  <c r="F636" i="8" s="1" a="1"/>
  <c r="F636" i="8" s="1"/>
  <c r="D636" i="8"/>
  <c r="C636" i="8"/>
  <c r="B636" i="8"/>
  <c r="A636" i="8"/>
  <c r="O636" i="8" s="1"/>
  <c r="I635" i="8"/>
  <c r="J635" i="8" s="1"/>
  <c r="H635" i="8"/>
  <c r="G635" i="8"/>
  <c r="E635" i="8"/>
  <c r="F635" i="8" s="1" a="1"/>
  <c r="F635" i="8" s="1"/>
  <c r="D635" i="8"/>
  <c r="C635" i="8"/>
  <c r="B635" i="8"/>
  <c r="A635" i="8"/>
  <c r="J634" i="8"/>
  <c r="I634" i="8"/>
  <c r="H634" i="8"/>
  <c r="G634" i="8"/>
  <c r="F634" i="8" a="1"/>
  <c r="F634" i="8" s="1"/>
  <c r="E634" i="8"/>
  <c r="D634" i="8"/>
  <c r="C634" i="8"/>
  <c r="B634" i="8"/>
  <c r="A634" i="8"/>
  <c r="O633" i="8"/>
  <c r="N633" i="8"/>
  <c r="K633" i="8"/>
  <c r="I633" i="8"/>
  <c r="J633" i="8" s="1"/>
  <c r="H633" i="8"/>
  <c r="G633" i="8"/>
  <c r="E633" i="8"/>
  <c r="F633" i="8" s="1" a="1"/>
  <c r="F633" i="8" s="1"/>
  <c r="D633" i="8"/>
  <c r="C633" i="8"/>
  <c r="B633" i="8"/>
  <c r="A633" i="8"/>
  <c r="P633" i="8" s="1"/>
  <c r="P632" i="8"/>
  <c r="J632" i="8"/>
  <c r="I632" i="8"/>
  <c r="H632" i="8"/>
  <c r="G632" i="8"/>
  <c r="F632" i="8" a="1"/>
  <c r="F632" i="8" s="1"/>
  <c r="E632" i="8"/>
  <c r="D632" i="8"/>
  <c r="C632" i="8"/>
  <c r="B632" i="8"/>
  <c r="A632" i="8"/>
  <c r="I631" i="8"/>
  <c r="J631" i="8" s="1"/>
  <c r="H631" i="8"/>
  <c r="G631" i="8"/>
  <c r="E631" i="8"/>
  <c r="F631" i="8" s="1" a="1"/>
  <c r="F631" i="8" s="1"/>
  <c r="D631" i="8"/>
  <c r="C631" i="8"/>
  <c r="B631" i="8"/>
  <c r="A631" i="8"/>
  <c r="L630" i="8"/>
  <c r="J630" i="8"/>
  <c r="I630" i="8"/>
  <c r="H630" i="8"/>
  <c r="G630" i="8"/>
  <c r="F630" i="8" a="1"/>
  <c r="F630" i="8" s="1"/>
  <c r="E630" i="8"/>
  <c r="D630" i="8"/>
  <c r="C630" i="8"/>
  <c r="B630" i="8"/>
  <c r="A630" i="8"/>
  <c r="K630" i="8" s="1"/>
  <c r="M630" i="8" s="1"/>
  <c r="L629" i="8"/>
  <c r="J629" i="8"/>
  <c r="I629" i="8"/>
  <c r="H629" i="8"/>
  <c r="G629" i="8"/>
  <c r="F629" i="8" a="1"/>
  <c r="F629" i="8" s="1"/>
  <c r="E629" i="8"/>
  <c r="D629" i="8"/>
  <c r="C629" i="8"/>
  <c r="B629" i="8"/>
  <c r="A629" i="8"/>
  <c r="N629" i="8" s="1"/>
  <c r="P628" i="8"/>
  <c r="L628" i="8"/>
  <c r="Q628" i="8" s="1"/>
  <c r="K628" i="8"/>
  <c r="I628" i="8"/>
  <c r="J628" i="8" s="1"/>
  <c r="H628" i="8"/>
  <c r="G628" i="8"/>
  <c r="E628" i="8"/>
  <c r="F628" i="8" s="1" a="1"/>
  <c r="F628" i="8" s="1"/>
  <c r="D628" i="8"/>
  <c r="C628" i="8"/>
  <c r="B628" i="8"/>
  <c r="A628" i="8"/>
  <c r="K627" i="8"/>
  <c r="J627" i="8"/>
  <c r="I627" i="8"/>
  <c r="H627" i="8"/>
  <c r="G627" i="8"/>
  <c r="E627" i="8"/>
  <c r="F627" i="8" s="1" a="1"/>
  <c r="F627" i="8" s="1"/>
  <c r="D627" i="8"/>
  <c r="C627" i="8"/>
  <c r="B627" i="8"/>
  <c r="A627" i="8"/>
  <c r="N627" i="8" s="1"/>
  <c r="O626" i="8"/>
  <c r="N626" i="8"/>
  <c r="L626" i="8"/>
  <c r="K626" i="8"/>
  <c r="I626" i="8"/>
  <c r="J626" i="8" s="1"/>
  <c r="H626" i="8"/>
  <c r="G626" i="8"/>
  <c r="F626" i="8"/>
  <c r="E626" i="8"/>
  <c r="F626" i="8" s="1" a="1"/>
  <c r="D626" i="8"/>
  <c r="C626" i="8"/>
  <c r="B626" i="8"/>
  <c r="A626" i="8"/>
  <c r="P626" i="8" s="1"/>
  <c r="N625" i="8"/>
  <c r="L625" i="8"/>
  <c r="K625" i="8"/>
  <c r="M625" i="8" s="1"/>
  <c r="I625" i="8"/>
  <c r="J625" i="8" s="1"/>
  <c r="H625" i="8"/>
  <c r="G625" i="8"/>
  <c r="F625" i="8" a="1"/>
  <c r="F625" i="8" s="1"/>
  <c r="E625" i="8"/>
  <c r="D625" i="8"/>
  <c r="C625" i="8"/>
  <c r="B625" i="8"/>
  <c r="A625" i="8"/>
  <c r="P625" i="8" s="1"/>
  <c r="I624" i="8"/>
  <c r="J624" i="8" s="1"/>
  <c r="H624" i="8"/>
  <c r="G624" i="8"/>
  <c r="F624" i="8" a="1"/>
  <c r="F624" i="8" s="1"/>
  <c r="E624" i="8"/>
  <c r="D624" i="8"/>
  <c r="C624" i="8"/>
  <c r="B624" i="8"/>
  <c r="A624" i="8"/>
  <c r="I623" i="8"/>
  <c r="J623" i="8" s="1"/>
  <c r="H623" i="8"/>
  <c r="G623" i="8"/>
  <c r="F623" i="8"/>
  <c r="F623" i="8" a="1"/>
  <c r="E623" i="8"/>
  <c r="D623" i="8"/>
  <c r="C623" i="8"/>
  <c r="B623" i="8"/>
  <c r="A623" i="8"/>
  <c r="L622" i="8"/>
  <c r="I622" i="8"/>
  <c r="J622" i="8" s="1"/>
  <c r="H622" i="8"/>
  <c r="G622" i="8"/>
  <c r="F622" i="8"/>
  <c r="F622" i="8" a="1"/>
  <c r="E622" i="8"/>
  <c r="D622" i="8"/>
  <c r="C622" i="8"/>
  <c r="B622" i="8"/>
  <c r="A622" i="8"/>
  <c r="O622" i="8" s="1"/>
  <c r="P621" i="8"/>
  <c r="N621" i="8"/>
  <c r="L621" i="8"/>
  <c r="K621" i="8"/>
  <c r="J621" i="8"/>
  <c r="I621" i="8"/>
  <c r="H621" i="8"/>
  <c r="G621" i="8"/>
  <c r="F621" i="8"/>
  <c r="E621" i="8"/>
  <c r="F621" i="8" s="1" a="1"/>
  <c r="D621" i="8"/>
  <c r="C621" i="8"/>
  <c r="B621" i="8"/>
  <c r="A621" i="8"/>
  <c r="O621" i="8" s="1"/>
  <c r="O620" i="8"/>
  <c r="N620" i="8"/>
  <c r="M620" i="8"/>
  <c r="L620" i="8"/>
  <c r="J620" i="8"/>
  <c r="I620" i="8"/>
  <c r="H620" i="8"/>
  <c r="G620" i="8"/>
  <c r="E620" i="8"/>
  <c r="F620" i="8" s="1" a="1"/>
  <c r="F620" i="8" s="1"/>
  <c r="D620" i="8"/>
  <c r="C620" i="8"/>
  <c r="B620" i="8"/>
  <c r="A620" i="8"/>
  <c r="K620" i="8" s="1"/>
  <c r="P619" i="8"/>
  <c r="N619" i="8"/>
  <c r="L619" i="8"/>
  <c r="K619" i="8"/>
  <c r="J619" i="8"/>
  <c r="I619" i="8"/>
  <c r="H619" i="8"/>
  <c r="G619" i="8"/>
  <c r="F619" i="8"/>
  <c r="E619" i="8"/>
  <c r="F619" i="8" s="1" a="1"/>
  <c r="D619" i="8"/>
  <c r="C619" i="8"/>
  <c r="B619" i="8"/>
  <c r="A619" i="8"/>
  <c r="O619" i="8" s="1"/>
  <c r="P618" i="8"/>
  <c r="O618" i="8"/>
  <c r="I618" i="8"/>
  <c r="J618" i="8" s="1"/>
  <c r="H618" i="8"/>
  <c r="G618" i="8"/>
  <c r="F618" i="8"/>
  <c r="E618" i="8"/>
  <c r="F618" i="8" s="1" a="1"/>
  <c r="D618" i="8"/>
  <c r="C618" i="8"/>
  <c r="B618" i="8"/>
  <c r="A618" i="8"/>
  <c r="J617" i="8"/>
  <c r="I617" i="8"/>
  <c r="H617" i="8"/>
  <c r="G617" i="8"/>
  <c r="F617" i="8" a="1"/>
  <c r="F617" i="8" s="1"/>
  <c r="E617" i="8"/>
  <c r="D617" i="8"/>
  <c r="C617" i="8"/>
  <c r="B617" i="8"/>
  <c r="A617" i="8"/>
  <c r="Q616" i="8"/>
  <c r="O616" i="8"/>
  <c r="N616" i="8"/>
  <c r="M616" i="8"/>
  <c r="L616" i="8"/>
  <c r="I616" i="8"/>
  <c r="J616" i="8" s="1"/>
  <c r="H616" i="8"/>
  <c r="G616" i="8"/>
  <c r="F616" i="8"/>
  <c r="F616" i="8" a="1"/>
  <c r="E616" i="8"/>
  <c r="D616" i="8"/>
  <c r="C616" i="8"/>
  <c r="B616" i="8"/>
  <c r="A616" i="8"/>
  <c r="K616" i="8" s="1"/>
  <c r="K615" i="8"/>
  <c r="J615" i="8"/>
  <c r="I615" i="8"/>
  <c r="H615" i="8"/>
  <c r="G615" i="8"/>
  <c r="E615" i="8"/>
  <c r="F615" i="8" s="1" a="1"/>
  <c r="F615" i="8" s="1"/>
  <c r="D615" i="8"/>
  <c r="C615" i="8"/>
  <c r="B615" i="8"/>
  <c r="A615" i="8"/>
  <c r="O615" i="8" s="1"/>
  <c r="P614" i="8"/>
  <c r="L614" i="8"/>
  <c r="Q614" i="8" s="1"/>
  <c r="K614" i="8"/>
  <c r="M614" i="8" s="1"/>
  <c r="J614" i="8"/>
  <c r="I614" i="8"/>
  <c r="H614" i="8"/>
  <c r="G614" i="8"/>
  <c r="F614" i="8"/>
  <c r="E614" i="8"/>
  <c r="F614" i="8" s="1" a="1"/>
  <c r="D614" i="8"/>
  <c r="C614" i="8"/>
  <c r="B614" i="8"/>
  <c r="A614" i="8"/>
  <c r="O614" i="8" s="1"/>
  <c r="O613" i="8"/>
  <c r="N613" i="8"/>
  <c r="J613" i="8"/>
  <c r="I613" i="8"/>
  <c r="H613" i="8"/>
  <c r="G613" i="8"/>
  <c r="E613" i="8"/>
  <c r="F613" i="8" s="1" a="1"/>
  <c r="F613" i="8" s="1"/>
  <c r="D613" i="8"/>
  <c r="C613" i="8"/>
  <c r="B613" i="8"/>
  <c r="A613" i="8"/>
  <c r="P613" i="8" s="1"/>
  <c r="P612" i="8"/>
  <c r="N612" i="8"/>
  <c r="L612" i="8"/>
  <c r="K612" i="8"/>
  <c r="M612" i="8" s="1"/>
  <c r="J612" i="8"/>
  <c r="I612" i="8"/>
  <c r="H612" i="8"/>
  <c r="G612" i="8"/>
  <c r="F612" i="8"/>
  <c r="F612" i="8" a="1"/>
  <c r="E612" i="8"/>
  <c r="D612" i="8"/>
  <c r="C612" i="8"/>
  <c r="B612" i="8"/>
  <c r="A612" i="8"/>
  <c r="O612" i="8" s="1"/>
  <c r="I611" i="8"/>
  <c r="J611" i="8" s="1"/>
  <c r="H611" i="8"/>
  <c r="G611" i="8"/>
  <c r="F611" i="8"/>
  <c r="F611" i="8" a="1"/>
  <c r="E611" i="8"/>
  <c r="D611" i="8"/>
  <c r="C611" i="8"/>
  <c r="B611" i="8"/>
  <c r="A611" i="8"/>
  <c r="N610" i="8"/>
  <c r="K610" i="8"/>
  <c r="J610" i="8"/>
  <c r="I610" i="8"/>
  <c r="H610" i="8"/>
  <c r="G610" i="8"/>
  <c r="F610" i="8"/>
  <c r="E610" i="8"/>
  <c r="F610" i="8" s="1" a="1"/>
  <c r="D610" i="8"/>
  <c r="C610" i="8"/>
  <c r="B610" i="8"/>
  <c r="A610" i="8"/>
  <c r="L610" i="8" s="1"/>
  <c r="Q610" i="8" s="1"/>
  <c r="J609" i="8"/>
  <c r="I609" i="8"/>
  <c r="H609" i="8"/>
  <c r="G609" i="8"/>
  <c r="E609" i="8"/>
  <c r="F609" i="8" s="1" a="1"/>
  <c r="F609" i="8" s="1"/>
  <c r="D609" i="8"/>
  <c r="C609" i="8"/>
  <c r="B609" i="8"/>
  <c r="A609" i="8"/>
  <c r="P609" i="8" s="1"/>
  <c r="P608" i="8"/>
  <c r="N608" i="8"/>
  <c r="M608" i="8"/>
  <c r="L608" i="8"/>
  <c r="Q608" i="8" s="1"/>
  <c r="K608" i="8"/>
  <c r="I608" i="8"/>
  <c r="J608" i="8" s="1"/>
  <c r="H608" i="8"/>
  <c r="G608" i="8"/>
  <c r="E608" i="8"/>
  <c r="F608" i="8" s="1" a="1"/>
  <c r="F608" i="8" s="1"/>
  <c r="D608" i="8"/>
  <c r="C608" i="8"/>
  <c r="B608" i="8"/>
  <c r="A608" i="8"/>
  <c r="O608" i="8" s="1"/>
  <c r="P607" i="8"/>
  <c r="J607" i="8"/>
  <c r="I607" i="8"/>
  <c r="H607" i="8"/>
  <c r="G607" i="8"/>
  <c r="F607" i="8"/>
  <c r="E607" i="8"/>
  <c r="F607" i="8" s="1" a="1"/>
  <c r="D607" i="8"/>
  <c r="C607" i="8"/>
  <c r="B607" i="8"/>
  <c r="A607" i="8"/>
  <c r="N606" i="8"/>
  <c r="J606" i="8"/>
  <c r="I606" i="8"/>
  <c r="H606" i="8"/>
  <c r="G606" i="8"/>
  <c r="F606" i="8"/>
  <c r="E606" i="8"/>
  <c r="F606" i="8" s="1" a="1"/>
  <c r="D606" i="8"/>
  <c r="C606" i="8"/>
  <c r="B606" i="8"/>
  <c r="A606" i="8"/>
  <c r="P605" i="8"/>
  <c r="N605" i="8"/>
  <c r="L605" i="8"/>
  <c r="K605" i="8"/>
  <c r="I605" i="8"/>
  <c r="J605" i="8" s="1"/>
  <c r="H605" i="8"/>
  <c r="G605" i="8"/>
  <c r="F605" i="8"/>
  <c r="F605" i="8" a="1"/>
  <c r="E605" i="8"/>
  <c r="D605" i="8"/>
  <c r="C605" i="8"/>
  <c r="B605" i="8"/>
  <c r="A605" i="8"/>
  <c r="O605" i="8" s="1"/>
  <c r="P604" i="8"/>
  <c r="O604" i="8"/>
  <c r="L604" i="8"/>
  <c r="K604" i="8"/>
  <c r="M604" i="8" s="1"/>
  <c r="I604" i="8"/>
  <c r="J604" i="8" s="1"/>
  <c r="H604" i="8"/>
  <c r="G604" i="8"/>
  <c r="E604" i="8"/>
  <c r="F604" i="8" s="1" a="1"/>
  <c r="F604" i="8" s="1"/>
  <c r="D604" i="8"/>
  <c r="C604" i="8"/>
  <c r="B604" i="8"/>
  <c r="A604" i="8"/>
  <c r="N604" i="8" s="1"/>
  <c r="P603" i="8"/>
  <c r="O603" i="8"/>
  <c r="N603" i="8"/>
  <c r="L603" i="8"/>
  <c r="I603" i="8"/>
  <c r="J603" i="8" s="1"/>
  <c r="H603" i="8"/>
  <c r="G603" i="8"/>
  <c r="E603" i="8"/>
  <c r="F603" i="8" s="1" a="1"/>
  <c r="F603" i="8" s="1"/>
  <c r="D603" i="8"/>
  <c r="C603" i="8"/>
  <c r="B603" i="8"/>
  <c r="A603" i="8"/>
  <c r="K603" i="8" s="1"/>
  <c r="Q602" i="8"/>
  <c r="P602" i="8"/>
  <c r="N602" i="8"/>
  <c r="L602" i="8"/>
  <c r="M602" i="8" s="1"/>
  <c r="J602" i="8"/>
  <c r="I602" i="8"/>
  <c r="H602" i="8"/>
  <c r="G602" i="8"/>
  <c r="F602" i="8" a="1"/>
  <c r="F602" i="8" s="1"/>
  <c r="E602" i="8"/>
  <c r="D602" i="8"/>
  <c r="C602" i="8"/>
  <c r="B602" i="8"/>
  <c r="A602" i="8"/>
  <c r="K602" i="8" s="1"/>
  <c r="I601" i="8"/>
  <c r="J601" i="8" s="1"/>
  <c r="H601" i="8"/>
  <c r="G601" i="8"/>
  <c r="F601" i="8"/>
  <c r="F601" i="8" a="1"/>
  <c r="E601" i="8"/>
  <c r="D601" i="8"/>
  <c r="C601" i="8"/>
  <c r="B601" i="8"/>
  <c r="A601" i="8"/>
  <c r="P600" i="8"/>
  <c r="N600" i="8"/>
  <c r="L600" i="8"/>
  <c r="Q600" i="8" s="1"/>
  <c r="K600" i="8"/>
  <c r="M600" i="8" s="1"/>
  <c r="J600" i="8"/>
  <c r="I600" i="8"/>
  <c r="H600" i="8"/>
  <c r="G600" i="8"/>
  <c r="F600" i="8"/>
  <c r="E600" i="8"/>
  <c r="F600" i="8" s="1" a="1"/>
  <c r="D600" i="8"/>
  <c r="C600" i="8"/>
  <c r="B600" i="8"/>
  <c r="A600" i="8"/>
  <c r="O600" i="8" s="1"/>
  <c r="O599" i="8"/>
  <c r="J599" i="8"/>
  <c r="I599" i="8"/>
  <c r="H599" i="8"/>
  <c r="G599" i="8"/>
  <c r="F599" i="8"/>
  <c r="F599" i="8" a="1"/>
  <c r="E599" i="8"/>
  <c r="D599" i="8"/>
  <c r="C599" i="8"/>
  <c r="B599" i="8"/>
  <c r="A599" i="8"/>
  <c r="P598" i="8"/>
  <c r="I598" i="8"/>
  <c r="J598" i="8" s="1"/>
  <c r="H598" i="8"/>
  <c r="G598" i="8"/>
  <c r="E598" i="8"/>
  <c r="F598" i="8" s="1" a="1"/>
  <c r="F598" i="8" s="1"/>
  <c r="D598" i="8"/>
  <c r="C598" i="8"/>
  <c r="B598" i="8"/>
  <c r="A598" i="8"/>
  <c r="O597" i="8"/>
  <c r="N597" i="8"/>
  <c r="J597" i="8"/>
  <c r="I597" i="8"/>
  <c r="H597" i="8"/>
  <c r="G597" i="8"/>
  <c r="F597" i="8" a="1"/>
  <c r="F597" i="8" s="1"/>
  <c r="E597" i="8"/>
  <c r="D597" i="8"/>
  <c r="C597" i="8"/>
  <c r="B597" i="8"/>
  <c r="A597" i="8"/>
  <c r="I596" i="8"/>
  <c r="J596" i="8" s="1"/>
  <c r="H596" i="8"/>
  <c r="G596" i="8"/>
  <c r="F596" i="8" a="1"/>
  <c r="F596" i="8" s="1"/>
  <c r="E596" i="8"/>
  <c r="D596" i="8"/>
  <c r="C596" i="8"/>
  <c r="B596" i="8"/>
  <c r="A596" i="8"/>
  <c r="P595" i="8"/>
  <c r="N595" i="8"/>
  <c r="L595" i="8"/>
  <c r="J595" i="8"/>
  <c r="I595" i="8"/>
  <c r="H595" i="8"/>
  <c r="G595" i="8"/>
  <c r="F595" i="8" a="1"/>
  <c r="F595" i="8" s="1"/>
  <c r="E595" i="8"/>
  <c r="D595" i="8"/>
  <c r="C595" i="8"/>
  <c r="B595" i="8"/>
  <c r="A595" i="8"/>
  <c r="K595" i="8" s="1"/>
  <c r="N594" i="8"/>
  <c r="K594" i="8"/>
  <c r="I594" i="8"/>
  <c r="J594" i="8" s="1"/>
  <c r="H594" i="8"/>
  <c r="G594" i="8"/>
  <c r="E594" i="8"/>
  <c r="F594" i="8" s="1" a="1"/>
  <c r="F594" i="8" s="1"/>
  <c r="D594" i="8"/>
  <c r="C594" i="8"/>
  <c r="B594" i="8"/>
  <c r="A594" i="8"/>
  <c r="P594" i="8" s="1"/>
  <c r="N593" i="8"/>
  <c r="K593" i="8"/>
  <c r="J593" i="8"/>
  <c r="I593" i="8"/>
  <c r="H593" i="8"/>
  <c r="G593" i="8"/>
  <c r="F593" i="8"/>
  <c r="E593" i="8"/>
  <c r="F593" i="8" s="1" a="1"/>
  <c r="D593" i="8"/>
  <c r="C593" i="8"/>
  <c r="B593" i="8"/>
  <c r="A593" i="8"/>
  <c r="P593" i="8" s="1"/>
  <c r="J592" i="8"/>
  <c r="I592" i="8"/>
  <c r="H592" i="8"/>
  <c r="G592" i="8"/>
  <c r="F592" i="8"/>
  <c r="E592" i="8"/>
  <c r="F592" i="8" s="1" a="1"/>
  <c r="D592" i="8"/>
  <c r="C592" i="8"/>
  <c r="B592" i="8"/>
  <c r="A592" i="8"/>
  <c r="L592" i="8" s="1"/>
  <c r="Q592" i="8" s="1"/>
  <c r="Q591" i="8"/>
  <c r="P591" i="8"/>
  <c r="N591" i="8"/>
  <c r="L591" i="8"/>
  <c r="K591" i="8"/>
  <c r="M591" i="8" s="1"/>
  <c r="I591" i="8"/>
  <c r="J591" i="8" s="1"/>
  <c r="H591" i="8"/>
  <c r="G591" i="8"/>
  <c r="F591" i="8"/>
  <c r="F591" i="8" a="1"/>
  <c r="E591" i="8"/>
  <c r="D591" i="8"/>
  <c r="C591" i="8"/>
  <c r="B591" i="8"/>
  <c r="A591" i="8"/>
  <c r="O591" i="8" s="1"/>
  <c r="N590" i="8"/>
  <c r="L590" i="8"/>
  <c r="J590" i="8"/>
  <c r="I590" i="8"/>
  <c r="H590" i="8"/>
  <c r="G590" i="8"/>
  <c r="E590" i="8"/>
  <c r="F590" i="8" s="1" a="1"/>
  <c r="F590" i="8" s="1"/>
  <c r="D590" i="8"/>
  <c r="C590" i="8"/>
  <c r="B590" i="8"/>
  <c r="A590" i="8"/>
  <c r="P590" i="8" s="1"/>
  <c r="N589" i="8"/>
  <c r="M589" i="8"/>
  <c r="L589" i="8"/>
  <c r="Q589" i="8" s="1"/>
  <c r="K589" i="8"/>
  <c r="J589" i="8"/>
  <c r="I589" i="8"/>
  <c r="H589" i="8"/>
  <c r="G589" i="8"/>
  <c r="F589" i="8"/>
  <c r="E589" i="8"/>
  <c r="F589" i="8" s="1" a="1"/>
  <c r="D589" i="8"/>
  <c r="C589" i="8"/>
  <c r="B589" i="8"/>
  <c r="A589" i="8"/>
  <c r="J588" i="8"/>
  <c r="I588" i="8"/>
  <c r="H588" i="8"/>
  <c r="G588" i="8"/>
  <c r="F588" i="8" a="1"/>
  <c r="F588" i="8" s="1"/>
  <c r="E588" i="8"/>
  <c r="D588" i="8"/>
  <c r="C588" i="8"/>
  <c r="B588" i="8"/>
  <c r="A588" i="8"/>
  <c r="I587" i="8"/>
  <c r="J587" i="8" s="1"/>
  <c r="H587" i="8"/>
  <c r="G587" i="8"/>
  <c r="E587" i="8"/>
  <c r="F587" i="8" s="1" a="1"/>
  <c r="F587" i="8" s="1"/>
  <c r="D587" i="8"/>
  <c r="C587" i="8"/>
  <c r="B587" i="8"/>
  <c r="A587" i="8"/>
  <c r="N587" i="8" s="1"/>
  <c r="L586" i="8"/>
  <c r="I586" i="8"/>
  <c r="J586" i="8" s="1"/>
  <c r="H586" i="8"/>
  <c r="G586" i="8"/>
  <c r="E586" i="8"/>
  <c r="F586" i="8" s="1" a="1"/>
  <c r="F586" i="8" s="1"/>
  <c r="D586" i="8"/>
  <c r="C586" i="8"/>
  <c r="B586" i="8"/>
  <c r="A586" i="8"/>
  <c r="P586" i="8" s="1"/>
  <c r="P585" i="8"/>
  <c r="O585" i="8"/>
  <c r="L585" i="8"/>
  <c r="Q585" i="8" s="1"/>
  <c r="K585" i="8"/>
  <c r="M585" i="8" s="1"/>
  <c r="J585" i="8"/>
  <c r="I585" i="8"/>
  <c r="H585" i="8"/>
  <c r="G585" i="8"/>
  <c r="E585" i="8"/>
  <c r="F585" i="8" s="1" a="1"/>
  <c r="F585" i="8" s="1"/>
  <c r="D585" i="8"/>
  <c r="C585" i="8"/>
  <c r="B585" i="8"/>
  <c r="A585" i="8"/>
  <c r="N585" i="8" s="1"/>
  <c r="O584" i="8"/>
  <c r="N584" i="8"/>
  <c r="L584" i="8"/>
  <c r="Q584" i="8" s="1"/>
  <c r="K584" i="8"/>
  <c r="J584" i="8"/>
  <c r="I584" i="8"/>
  <c r="H584" i="8"/>
  <c r="G584" i="8"/>
  <c r="E584" i="8"/>
  <c r="F584" i="8" s="1" a="1"/>
  <c r="F584" i="8" s="1"/>
  <c r="D584" i="8"/>
  <c r="C584" i="8"/>
  <c r="B584" i="8"/>
  <c r="A584" i="8"/>
  <c r="P584" i="8" s="1"/>
  <c r="P583" i="8"/>
  <c r="J583" i="8"/>
  <c r="I583" i="8"/>
  <c r="H583" i="8"/>
  <c r="G583" i="8"/>
  <c r="F583" i="8" a="1"/>
  <c r="F583" i="8" s="1"/>
  <c r="E583" i="8"/>
  <c r="D583" i="8"/>
  <c r="C583" i="8"/>
  <c r="B583" i="8"/>
  <c r="A583" i="8"/>
  <c r="N583" i="8" s="1"/>
  <c r="I582" i="8"/>
  <c r="J582" i="8" s="1"/>
  <c r="H582" i="8"/>
  <c r="G582" i="8"/>
  <c r="F582" i="8" a="1"/>
  <c r="F582" i="8" s="1"/>
  <c r="E582" i="8"/>
  <c r="D582" i="8"/>
  <c r="C582" i="8"/>
  <c r="B582" i="8"/>
  <c r="A582" i="8"/>
  <c r="P582" i="8" s="1"/>
  <c r="I581" i="8"/>
  <c r="J581" i="8" s="1"/>
  <c r="H581" i="8"/>
  <c r="G581" i="8"/>
  <c r="F581" i="8"/>
  <c r="F581" i="8" a="1"/>
  <c r="E581" i="8"/>
  <c r="D581" i="8"/>
  <c r="C581" i="8"/>
  <c r="B581" i="8"/>
  <c r="A581" i="8"/>
  <c r="P581" i="8" s="1"/>
  <c r="P580" i="8"/>
  <c r="L580" i="8"/>
  <c r="Q580" i="8" s="1"/>
  <c r="K580" i="8"/>
  <c r="I580" i="8"/>
  <c r="J580" i="8" s="1"/>
  <c r="H580" i="8"/>
  <c r="G580" i="8"/>
  <c r="F580" i="8"/>
  <c r="F580" i="8" a="1"/>
  <c r="E580" i="8"/>
  <c r="D580" i="8"/>
  <c r="C580" i="8"/>
  <c r="B580" i="8"/>
  <c r="A580" i="8"/>
  <c r="O580" i="8" s="1"/>
  <c r="J579" i="8"/>
  <c r="I579" i="8"/>
  <c r="H579" i="8"/>
  <c r="G579" i="8"/>
  <c r="E579" i="8"/>
  <c r="F579" i="8" s="1" a="1"/>
  <c r="F579" i="8" s="1"/>
  <c r="D579" i="8"/>
  <c r="C579" i="8"/>
  <c r="B579" i="8"/>
  <c r="A579" i="8"/>
  <c r="O578" i="8"/>
  <c r="J578" i="8"/>
  <c r="I578" i="8"/>
  <c r="H578" i="8"/>
  <c r="G578" i="8"/>
  <c r="E578" i="8"/>
  <c r="F578" i="8" s="1" a="1"/>
  <c r="F578" i="8" s="1"/>
  <c r="D578" i="8"/>
  <c r="C578" i="8"/>
  <c r="B578" i="8"/>
  <c r="A578" i="8"/>
  <c r="O577" i="8"/>
  <c r="J577" i="8"/>
  <c r="I577" i="8"/>
  <c r="H577" i="8"/>
  <c r="G577" i="8"/>
  <c r="F577" i="8" a="1"/>
  <c r="F577" i="8" s="1"/>
  <c r="E577" i="8"/>
  <c r="D577" i="8"/>
  <c r="C577" i="8"/>
  <c r="B577" i="8"/>
  <c r="A577" i="8"/>
  <c r="P576" i="8"/>
  <c r="I576" i="8"/>
  <c r="J576" i="8" s="1"/>
  <c r="H576" i="8"/>
  <c r="G576" i="8"/>
  <c r="E576" i="8"/>
  <c r="F576" i="8" s="1" a="1"/>
  <c r="F576" i="8" s="1"/>
  <c r="D576" i="8"/>
  <c r="C576" i="8"/>
  <c r="B576" i="8"/>
  <c r="A576" i="8"/>
  <c r="I575" i="8"/>
  <c r="J575" i="8" s="1"/>
  <c r="H575" i="8"/>
  <c r="G575" i="8"/>
  <c r="F575" i="8"/>
  <c r="E575" i="8"/>
  <c r="F575" i="8" s="1" a="1"/>
  <c r="D575" i="8"/>
  <c r="C575" i="8"/>
  <c r="B575" i="8"/>
  <c r="A575" i="8"/>
  <c r="K575" i="8" s="1"/>
  <c r="I574" i="8"/>
  <c r="J574" i="8" s="1"/>
  <c r="H574" i="8"/>
  <c r="G574" i="8"/>
  <c r="E574" i="8"/>
  <c r="F574" i="8" s="1" a="1"/>
  <c r="F574" i="8" s="1"/>
  <c r="D574" i="8"/>
  <c r="C574" i="8"/>
  <c r="B574" i="8"/>
  <c r="A574" i="8"/>
  <c r="K574" i="8" s="1"/>
  <c r="N573" i="8"/>
  <c r="L573" i="8"/>
  <c r="Q573" i="8" s="1"/>
  <c r="J573" i="8"/>
  <c r="I573" i="8"/>
  <c r="H573" i="8"/>
  <c r="G573" i="8"/>
  <c r="F573" i="8" a="1"/>
  <c r="F573" i="8" s="1"/>
  <c r="E573" i="8"/>
  <c r="D573" i="8"/>
  <c r="C573" i="8"/>
  <c r="B573" i="8"/>
  <c r="A573" i="8"/>
  <c r="N572" i="8"/>
  <c r="K572" i="8"/>
  <c r="I572" i="8"/>
  <c r="J572" i="8" s="1"/>
  <c r="H572" i="8"/>
  <c r="G572" i="8"/>
  <c r="F572" i="8"/>
  <c r="E572" i="8"/>
  <c r="F572" i="8" s="1" a="1"/>
  <c r="D572" i="8"/>
  <c r="C572" i="8"/>
  <c r="B572" i="8"/>
  <c r="A572" i="8"/>
  <c r="P571" i="8"/>
  <c r="O571" i="8"/>
  <c r="L571" i="8"/>
  <c r="J571" i="8"/>
  <c r="I571" i="8"/>
  <c r="H571" i="8"/>
  <c r="G571" i="8"/>
  <c r="F571" i="8" a="1"/>
  <c r="F571" i="8" s="1"/>
  <c r="E571" i="8"/>
  <c r="D571" i="8"/>
  <c r="C571" i="8"/>
  <c r="B571" i="8"/>
  <c r="A571" i="8"/>
  <c r="K571" i="8" s="1"/>
  <c r="P570" i="8"/>
  <c r="N570" i="8"/>
  <c r="L570" i="8"/>
  <c r="K570" i="8"/>
  <c r="I570" i="8"/>
  <c r="J570" i="8" s="1"/>
  <c r="H570" i="8"/>
  <c r="G570" i="8"/>
  <c r="E570" i="8"/>
  <c r="F570" i="8" s="1" a="1"/>
  <c r="F570" i="8" s="1"/>
  <c r="D570" i="8"/>
  <c r="C570" i="8"/>
  <c r="B570" i="8"/>
  <c r="A570" i="8"/>
  <c r="O570" i="8" s="1"/>
  <c r="N569" i="8"/>
  <c r="L569" i="8"/>
  <c r="J569" i="8"/>
  <c r="I569" i="8"/>
  <c r="H569" i="8"/>
  <c r="G569" i="8"/>
  <c r="F569" i="8"/>
  <c r="F569" i="8" a="1"/>
  <c r="E569" i="8"/>
  <c r="D569" i="8"/>
  <c r="C569" i="8"/>
  <c r="B569" i="8"/>
  <c r="A569" i="8"/>
  <c r="P569" i="8" s="1"/>
  <c r="P568" i="8"/>
  <c r="O568" i="8"/>
  <c r="I568" i="8"/>
  <c r="J568" i="8" s="1"/>
  <c r="H568" i="8"/>
  <c r="G568" i="8"/>
  <c r="F568" i="8"/>
  <c r="F568" i="8" a="1"/>
  <c r="E568" i="8"/>
  <c r="D568" i="8"/>
  <c r="C568" i="8"/>
  <c r="B568" i="8"/>
  <c r="A568" i="8"/>
  <c r="N568" i="8" s="1"/>
  <c r="I567" i="8"/>
  <c r="J567" i="8" s="1"/>
  <c r="H567" i="8"/>
  <c r="G567" i="8"/>
  <c r="E567" i="8"/>
  <c r="F567" i="8" s="1" a="1"/>
  <c r="F567" i="8" s="1"/>
  <c r="D567" i="8"/>
  <c r="C567" i="8"/>
  <c r="B567" i="8"/>
  <c r="A567" i="8"/>
  <c r="L566" i="8"/>
  <c r="K566" i="8"/>
  <c r="M566" i="8" s="1"/>
  <c r="J566" i="8"/>
  <c r="I566" i="8"/>
  <c r="H566" i="8"/>
  <c r="G566" i="8"/>
  <c r="F566" i="8"/>
  <c r="F566" i="8" a="1"/>
  <c r="E566" i="8"/>
  <c r="D566" i="8"/>
  <c r="C566" i="8"/>
  <c r="B566" i="8"/>
  <c r="A566" i="8"/>
  <c r="O566" i="8" s="1"/>
  <c r="O565" i="8"/>
  <c r="N565" i="8"/>
  <c r="L565" i="8"/>
  <c r="K565" i="8"/>
  <c r="J565" i="8"/>
  <c r="I565" i="8"/>
  <c r="H565" i="8"/>
  <c r="G565" i="8"/>
  <c r="F565" i="8"/>
  <c r="E565" i="8"/>
  <c r="F565" i="8" s="1" a="1"/>
  <c r="D565" i="8"/>
  <c r="C565" i="8"/>
  <c r="B565" i="8"/>
  <c r="A565" i="8"/>
  <c r="P565" i="8" s="1"/>
  <c r="O564" i="8"/>
  <c r="N564" i="8"/>
  <c r="L564" i="8"/>
  <c r="J564" i="8"/>
  <c r="I564" i="8"/>
  <c r="H564" i="8"/>
  <c r="G564" i="8"/>
  <c r="F564" i="8" a="1"/>
  <c r="F564" i="8" s="1"/>
  <c r="E564" i="8"/>
  <c r="D564" i="8"/>
  <c r="C564" i="8"/>
  <c r="B564" i="8"/>
  <c r="A564" i="8"/>
  <c r="P563" i="8"/>
  <c r="L563" i="8"/>
  <c r="K563" i="8"/>
  <c r="M563" i="8" s="1"/>
  <c r="J563" i="8"/>
  <c r="I563" i="8"/>
  <c r="H563" i="8"/>
  <c r="G563" i="8"/>
  <c r="F563" i="8"/>
  <c r="E563" i="8"/>
  <c r="F563" i="8" s="1" a="1"/>
  <c r="D563" i="8"/>
  <c r="C563" i="8"/>
  <c r="B563" i="8"/>
  <c r="A563" i="8"/>
  <c r="N563" i="8" s="1"/>
  <c r="P562" i="8"/>
  <c r="N562" i="8"/>
  <c r="K562" i="8"/>
  <c r="M562" i="8" s="1"/>
  <c r="I562" i="8"/>
  <c r="J562" i="8" s="1"/>
  <c r="H562" i="8"/>
  <c r="G562" i="8"/>
  <c r="E562" i="8"/>
  <c r="F562" i="8" s="1" a="1"/>
  <c r="F562" i="8" s="1"/>
  <c r="D562" i="8"/>
  <c r="C562" i="8"/>
  <c r="B562" i="8"/>
  <c r="A562" i="8"/>
  <c r="L562" i="8" s="1"/>
  <c r="Q562" i="8" s="1"/>
  <c r="O561" i="8"/>
  <c r="N561" i="8"/>
  <c r="I561" i="8"/>
  <c r="J561" i="8" s="1"/>
  <c r="H561" i="8"/>
  <c r="G561" i="8"/>
  <c r="F561" i="8" a="1"/>
  <c r="F561" i="8" s="1"/>
  <c r="E561" i="8"/>
  <c r="D561" i="8"/>
  <c r="C561" i="8"/>
  <c r="B561" i="8"/>
  <c r="A561" i="8"/>
  <c r="N560" i="8"/>
  <c r="I560" i="8"/>
  <c r="J560" i="8" s="1"/>
  <c r="H560" i="8"/>
  <c r="G560" i="8"/>
  <c r="E560" i="8"/>
  <c r="F560" i="8" s="1" a="1"/>
  <c r="F560" i="8" s="1"/>
  <c r="D560" i="8"/>
  <c r="C560" i="8"/>
  <c r="B560" i="8"/>
  <c r="A560" i="8"/>
  <c r="O560" i="8" s="1"/>
  <c r="P559" i="8"/>
  <c r="K559" i="8"/>
  <c r="J559" i="8"/>
  <c r="I559" i="8"/>
  <c r="H559" i="8"/>
  <c r="G559" i="8"/>
  <c r="F559" i="8"/>
  <c r="F559" i="8" a="1"/>
  <c r="E559" i="8"/>
  <c r="D559" i="8"/>
  <c r="C559" i="8"/>
  <c r="B559" i="8"/>
  <c r="A559" i="8"/>
  <c r="O559" i="8" s="1"/>
  <c r="O558" i="8"/>
  <c r="N558" i="8"/>
  <c r="K558" i="8"/>
  <c r="M558" i="8" s="1"/>
  <c r="I558" i="8"/>
  <c r="J558" i="8" s="1"/>
  <c r="H558" i="8"/>
  <c r="G558" i="8"/>
  <c r="E558" i="8"/>
  <c r="F558" i="8" s="1" a="1"/>
  <c r="F558" i="8" s="1"/>
  <c r="D558" i="8"/>
  <c r="C558" i="8"/>
  <c r="B558" i="8"/>
  <c r="A558" i="8"/>
  <c r="L558" i="8" s="1"/>
  <c r="N557" i="8"/>
  <c r="J557" i="8"/>
  <c r="I557" i="8"/>
  <c r="H557" i="8"/>
  <c r="G557" i="8"/>
  <c r="F557" i="8"/>
  <c r="F557" i="8" a="1"/>
  <c r="E557" i="8"/>
  <c r="D557" i="8"/>
  <c r="C557" i="8"/>
  <c r="B557" i="8"/>
  <c r="A557" i="8"/>
  <c r="P557" i="8" s="1"/>
  <c r="P556" i="8"/>
  <c r="N556" i="8"/>
  <c r="L556" i="8"/>
  <c r="K556" i="8"/>
  <c r="M556" i="8" s="1"/>
  <c r="I556" i="8"/>
  <c r="J556" i="8" s="1"/>
  <c r="H556" i="8"/>
  <c r="G556" i="8"/>
  <c r="F556" i="8" a="1"/>
  <c r="F556" i="8" s="1"/>
  <c r="E556" i="8"/>
  <c r="D556" i="8"/>
  <c r="C556" i="8"/>
  <c r="B556" i="8"/>
  <c r="A556" i="8"/>
  <c r="O556" i="8" s="1"/>
  <c r="N555" i="8"/>
  <c r="J555" i="8"/>
  <c r="I555" i="8"/>
  <c r="H555" i="8"/>
  <c r="G555" i="8"/>
  <c r="F555" i="8" a="1"/>
  <c r="F555" i="8" s="1"/>
  <c r="E555" i="8"/>
  <c r="D555" i="8"/>
  <c r="C555" i="8"/>
  <c r="B555" i="8"/>
  <c r="A555" i="8"/>
  <c r="P555" i="8" s="1"/>
  <c r="I554" i="8"/>
  <c r="J554" i="8" s="1"/>
  <c r="H554" i="8"/>
  <c r="G554" i="8"/>
  <c r="E554" i="8"/>
  <c r="F554" i="8" s="1" a="1"/>
  <c r="F554" i="8" s="1"/>
  <c r="D554" i="8"/>
  <c r="C554" i="8"/>
  <c r="B554" i="8"/>
  <c r="A554" i="8"/>
  <c r="P553" i="8"/>
  <c r="N553" i="8"/>
  <c r="L553" i="8"/>
  <c r="M553" i="8" s="1"/>
  <c r="I553" i="8"/>
  <c r="J553" i="8" s="1"/>
  <c r="H553" i="8"/>
  <c r="G553" i="8"/>
  <c r="E553" i="8"/>
  <c r="F553" i="8" s="1" a="1"/>
  <c r="F553" i="8" s="1"/>
  <c r="D553" i="8"/>
  <c r="C553" i="8"/>
  <c r="B553" i="8"/>
  <c r="A553" i="8"/>
  <c r="K553" i="8" s="1"/>
  <c r="L552" i="8"/>
  <c r="K552" i="8"/>
  <c r="I552" i="8"/>
  <c r="J552" i="8" s="1"/>
  <c r="H552" i="8"/>
  <c r="G552" i="8"/>
  <c r="E552" i="8"/>
  <c r="F552" i="8" s="1" a="1"/>
  <c r="F552" i="8" s="1"/>
  <c r="D552" i="8"/>
  <c r="C552" i="8"/>
  <c r="B552" i="8"/>
  <c r="A552" i="8"/>
  <c r="O552" i="8" s="1"/>
  <c r="N551" i="8"/>
  <c r="I551" i="8"/>
  <c r="J551" i="8" s="1"/>
  <c r="H551" i="8"/>
  <c r="G551" i="8"/>
  <c r="F551" i="8"/>
  <c r="E551" i="8"/>
  <c r="F551" i="8" s="1" a="1"/>
  <c r="D551" i="8"/>
  <c r="C551" i="8"/>
  <c r="B551" i="8"/>
  <c r="A551" i="8"/>
  <c r="O551" i="8" s="1"/>
  <c r="N550" i="8"/>
  <c r="L550" i="8"/>
  <c r="K550" i="8"/>
  <c r="M550" i="8" s="1"/>
  <c r="J550" i="8"/>
  <c r="I550" i="8"/>
  <c r="H550" i="8"/>
  <c r="G550" i="8"/>
  <c r="F550" i="8" a="1"/>
  <c r="F550" i="8" s="1"/>
  <c r="E550" i="8"/>
  <c r="D550" i="8"/>
  <c r="C550" i="8"/>
  <c r="B550" i="8"/>
  <c r="A550" i="8"/>
  <c r="P550" i="8" s="1"/>
  <c r="O549" i="8"/>
  <c r="N549" i="8"/>
  <c r="J549" i="8"/>
  <c r="I549" i="8"/>
  <c r="H549" i="8"/>
  <c r="G549" i="8"/>
  <c r="F549" i="8" a="1"/>
  <c r="F549" i="8" s="1"/>
  <c r="E549" i="8"/>
  <c r="D549" i="8"/>
  <c r="C549" i="8"/>
  <c r="B549" i="8"/>
  <c r="A549" i="8"/>
  <c r="L549" i="8" s="1"/>
  <c r="J548" i="8"/>
  <c r="I548" i="8"/>
  <c r="H548" i="8"/>
  <c r="G548" i="8"/>
  <c r="E548" i="8"/>
  <c r="F548" i="8" s="1" a="1"/>
  <c r="F548" i="8" s="1"/>
  <c r="D548" i="8"/>
  <c r="C548" i="8"/>
  <c r="B548" i="8"/>
  <c r="A548" i="8"/>
  <c r="O547" i="8"/>
  <c r="K547" i="8"/>
  <c r="J547" i="8"/>
  <c r="I547" i="8"/>
  <c r="H547" i="8"/>
  <c r="G547" i="8"/>
  <c r="E547" i="8"/>
  <c r="F547" i="8" s="1" a="1"/>
  <c r="F547" i="8" s="1"/>
  <c r="D547" i="8"/>
  <c r="C547" i="8"/>
  <c r="B547" i="8"/>
  <c r="A547" i="8"/>
  <c r="P547" i="8" s="1"/>
  <c r="Q546" i="8"/>
  <c r="O546" i="8"/>
  <c r="N546" i="8"/>
  <c r="M546" i="8"/>
  <c r="L546" i="8"/>
  <c r="J546" i="8"/>
  <c r="I546" i="8"/>
  <c r="H546" i="8"/>
  <c r="G546" i="8"/>
  <c r="F546" i="8"/>
  <c r="E546" i="8"/>
  <c r="F546" i="8" s="1" a="1"/>
  <c r="D546" i="8"/>
  <c r="C546" i="8"/>
  <c r="B546" i="8"/>
  <c r="A546" i="8"/>
  <c r="K546" i="8" s="1"/>
  <c r="I545" i="8"/>
  <c r="J545" i="8" s="1"/>
  <c r="H545" i="8"/>
  <c r="G545" i="8"/>
  <c r="E545" i="8"/>
  <c r="F545" i="8" s="1" a="1"/>
  <c r="F545" i="8" s="1"/>
  <c r="D545" i="8"/>
  <c r="C545" i="8"/>
  <c r="B545" i="8"/>
  <c r="A545" i="8"/>
  <c r="P544" i="8"/>
  <c r="O544" i="8"/>
  <c r="K544" i="8"/>
  <c r="M544" i="8" s="1"/>
  <c r="I544" i="8"/>
  <c r="J544" i="8" s="1"/>
  <c r="H544" i="8"/>
  <c r="G544" i="8"/>
  <c r="E544" i="8"/>
  <c r="F544" i="8" s="1" a="1"/>
  <c r="F544" i="8" s="1"/>
  <c r="D544" i="8"/>
  <c r="C544" i="8"/>
  <c r="B544" i="8"/>
  <c r="A544" i="8"/>
  <c r="L544" i="8" s="1"/>
  <c r="P543" i="8"/>
  <c r="L543" i="8"/>
  <c r="K543" i="8"/>
  <c r="M543" i="8" s="1"/>
  <c r="J543" i="8"/>
  <c r="I543" i="8"/>
  <c r="H543" i="8"/>
  <c r="G543" i="8"/>
  <c r="F543" i="8"/>
  <c r="E543" i="8"/>
  <c r="F543" i="8" s="1" a="1"/>
  <c r="D543" i="8"/>
  <c r="C543" i="8"/>
  <c r="B543" i="8"/>
  <c r="A543" i="8"/>
  <c r="O543" i="8" s="1"/>
  <c r="P542" i="8"/>
  <c r="O542" i="8"/>
  <c r="I542" i="8"/>
  <c r="J542" i="8" s="1"/>
  <c r="H542" i="8"/>
  <c r="G542" i="8"/>
  <c r="F542" i="8" a="1"/>
  <c r="F542" i="8" s="1"/>
  <c r="E542" i="8"/>
  <c r="D542" i="8"/>
  <c r="C542" i="8"/>
  <c r="B542" i="8"/>
  <c r="A542" i="8"/>
  <c r="N542" i="8" s="1"/>
  <c r="P541" i="8"/>
  <c r="O541" i="8"/>
  <c r="L541" i="8"/>
  <c r="K541" i="8"/>
  <c r="M541" i="8" s="1"/>
  <c r="I541" i="8"/>
  <c r="J541" i="8" s="1"/>
  <c r="H541" i="8"/>
  <c r="G541" i="8"/>
  <c r="F541" i="8" a="1"/>
  <c r="F541" i="8" s="1"/>
  <c r="E541" i="8"/>
  <c r="D541" i="8"/>
  <c r="C541" i="8"/>
  <c r="B541" i="8"/>
  <c r="A541" i="8"/>
  <c r="N541" i="8" s="1"/>
  <c r="O540" i="8"/>
  <c r="I540" i="8"/>
  <c r="J540" i="8" s="1"/>
  <c r="H540" i="8"/>
  <c r="G540" i="8"/>
  <c r="E540" i="8"/>
  <c r="F540" i="8" s="1" a="1"/>
  <c r="F540" i="8" s="1"/>
  <c r="D540" i="8"/>
  <c r="C540" i="8"/>
  <c r="B540" i="8"/>
  <c r="A540" i="8"/>
  <c r="K540" i="8" s="1"/>
  <c r="O539" i="8"/>
  <c r="I539" i="8"/>
  <c r="J539" i="8" s="1"/>
  <c r="H539" i="8"/>
  <c r="G539" i="8"/>
  <c r="E539" i="8"/>
  <c r="F539" i="8" s="1" a="1"/>
  <c r="F539" i="8" s="1"/>
  <c r="D539" i="8"/>
  <c r="C539" i="8"/>
  <c r="B539" i="8"/>
  <c r="A539" i="8"/>
  <c r="K539" i="8" s="1"/>
  <c r="P538" i="8"/>
  <c r="N538" i="8"/>
  <c r="J538" i="8"/>
  <c r="I538" i="8"/>
  <c r="H538" i="8"/>
  <c r="G538" i="8"/>
  <c r="F538" i="8" a="1"/>
  <c r="F538" i="8" s="1"/>
  <c r="E538" i="8"/>
  <c r="D538" i="8"/>
  <c r="C538" i="8"/>
  <c r="B538" i="8"/>
  <c r="A538" i="8"/>
  <c r="O537" i="8"/>
  <c r="N537" i="8"/>
  <c r="L537" i="8"/>
  <c r="K537" i="8"/>
  <c r="M537" i="8" s="1"/>
  <c r="J537" i="8"/>
  <c r="I537" i="8"/>
  <c r="H537" i="8"/>
  <c r="G537" i="8"/>
  <c r="F537" i="8"/>
  <c r="E537" i="8"/>
  <c r="F537" i="8" s="1" a="1"/>
  <c r="D537" i="8"/>
  <c r="C537" i="8"/>
  <c r="B537" i="8"/>
  <c r="A537" i="8"/>
  <c r="P537" i="8" s="1"/>
  <c r="L536" i="8"/>
  <c r="J536" i="8"/>
  <c r="I536" i="8"/>
  <c r="H536" i="8"/>
  <c r="G536" i="8"/>
  <c r="F536" i="8" a="1"/>
  <c r="F536" i="8" s="1"/>
  <c r="E536" i="8"/>
  <c r="D536" i="8"/>
  <c r="C536" i="8"/>
  <c r="B536" i="8"/>
  <c r="A536" i="8"/>
  <c r="P536" i="8" s="1"/>
  <c r="L535" i="8"/>
  <c r="Q535" i="8" s="1"/>
  <c r="J535" i="8"/>
  <c r="I535" i="8"/>
  <c r="H535" i="8"/>
  <c r="G535" i="8"/>
  <c r="E535" i="8"/>
  <c r="F535" i="8" s="1" a="1"/>
  <c r="F535" i="8" s="1"/>
  <c r="D535" i="8"/>
  <c r="C535" i="8"/>
  <c r="B535" i="8"/>
  <c r="A535" i="8"/>
  <c r="O535" i="8" s="1"/>
  <c r="L534" i="8"/>
  <c r="Q534" i="8" s="1"/>
  <c r="I534" i="8"/>
  <c r="J534" i="8" s="1"/>
  <c r="H534" i="8"/>
  <c r="G534" i="8"/>
  <c r="E534" i="8"/>
  <c r="F534" i="8" s="1" a="1"/>
  <c r="F534" i="8" s="1"/>
  <c r="D534" i="8"/>
  <c r="C534" i="8"/>
  <c r="B534" i="8"/>
  <c r="A534" i="8"/>
  <c r="P534" i="8" s="1"/>
  <c r="P533" i="8"/>
  <c r="I533" i="8"/>
  <c r="J533" i="8" s="1"/>
  <c r="H533" i="8"/>
  <c r="G533" i="8"/>
  <c r="E533" i="8"/>
  <c r="F533" i="8" s="1" a="1"/>
  <c r="F533" i="8" s="1"/>
  <c r="D533" i="8"/>
  <c r="C533" i="8"/>
  <c r="B533" i="8"/>
  <c r="A533" i="8"/>
  <c r="J532" i="8"/>
  <c r="I532" i="8"/>
  <c r="H532" i="8"/>
  <c r="G532" i="8"/>
  <c r="F532" i="8" a="1"/>
  <c r="F532" i="8" s="1"/>
  <c r="E532" i="8"/>
  <c r="D532" i="8"/>
  <c r="C532" i="8"/>
  <c r="B532" i="8"/>
  <c r="A532" i="8"/>
  <c r="O532" i="8" s="1"/>
  <c r="I531" i="8"/>
  <c r="J531" i="8" s="1"/>
  <c r="H531" i="8"/>
  <c r="G531" i="8"/>
  <c r="F531" i="8" a="1"/>
  <c r="F531" i="8" s="1"/>
  <c r="E531" i="8"/>
  <c r="D531" i="8"/>
  <c r="C531" i="8"/>
  <c r="B531" i="8"/>
  <c r="A531" i="8"/>
  <c r="P530" i="8"/>
  <c r="L530" i="8"/>
  <c r="K530" i="8"/>
  <c r="M530" i="8" s="1"/>
  <c r="I530" i="8"/>
  <c r="J530" i="8" s="1"/>
  <c r="H530" i="8"/>
  <c r="G530" i="8"/>
  <c r="E530" i="8"/>
  <c r="F530" i="8" s="1" a="1"/>
  <c r="F530" i="8" s="1"/>
  <c r="D530" i="8"/>
  <c r="C530" i="8"/>
  <c r="B530" i="8"/>
  <c r="A530" i="8"/>
  <c r="N529" i="8"/>
  <c r="J529" i="8"/>
  <c r="I529" i="8"/>
  <c r="H529" i="8"/>
  <c r="G529" i="8"/>
  <c r="F529" i="8" a="1"/>
  <c r="F529" i="8" s="1"/>
  <c r="E529" i="8"/>
  <c r="D529" i="8"/>
  <c r="C529" i="8"/>
  <c r="B529" i="8"/>
  <c r="A529" i="8"/>
  <c r="K529" i="8" s="1"/>
  <c r="P528" i="8"/>
  <c r="N528" i="8"/>
  <c r="L528" i="8"/>
  <c r="K528" i="8"/>
  <c r="I528" i="8"/>
  <c r="J528" i="8" s="1"/>
  <c r="H528" i="8"/>
  <c r="G528" i="8"/>
  <c r="E528" i="8"/>
  <c r="F528" i="8" s="1" a="1"/>
  <c r="F528" i="8" s="1"/>
  <c r="D528" i="8"/>
  <c r="C528" i="8"/>
  <c r="B528" i="8"/>
  <c r="A528" i="8"/>
  <c r="O528" i="8" s="1"/>
  <c r="P527" i="8"/>
  <c r="N527" i="8"/>
  <c r="L527" i="8"/>
  <c r="Q527" i="8" s="1"/>
  <c r="K527" i="8"/>
  <c r="M527" i="8" s="1"/>
  <c r="J527" i="8"/>
  <c r="I527" i="8"/>
  <c r="H527" i="8"/>
  <c r="G527" i="8"/>
  <c r="E527" i="8"/>
  <c r="F527" i="8" s="1" a="1"/>
  <c r="F527" i="8" s="1"/>
  <c r="D527" i="8"/>
  <c r="C527" i="8"/>
  <c r="B527" i="8"/>
  <c r="A527" i="8"/>
  <c r="O527" i="8" s="1"/>
  <c r="N526" i="8"/>
  <c r="K526" i="8"/>
  <c r="M526" i="8" s="1"/>
  <c r="I526" i="8"/>
  <c r="J526" i="8" s="1"/>
  <c r="H526" i="8"/>
  <c r="G526" i="8"/>
  <c r="F526" i="8" a="1"/>
  <c r="F526" i="8" s="1"/>
  <c r="E526" i="8"/>
  <c r="D526" i="8"/>
  <c r="C526" i="8"/>
  <c r="B526" i="8"/>
  <c r="A526" i="8"/>
  <c r="L526" i="8" s="1"/>
  <c r="O525" i="8"/>
  <c r="I525" i="8"/>
  <c r="J525" i="8" s="1"/>
  <c r="H525" i="8"/>
  <c r="G525" i="8"/>
  <c r="F525" i="8"/>
  <c r="E525" i="8"/>
  <c r="F525" i="8" s="1" a="1"/>
  <c r="D525" i="8"/>
  <c r="C525" i="8"/>
  <c r="B525" i="8"/>
  <c r="A525" i="8"/>
  <c r="K525" i="8" s="1"/>
  <c r="I524" i="8"/>
  <c r="J524" i="8" s="1"/>
  <c r="H524" i="8"/>
  <c r="G524" i="8"/>
  <c r="E524" i="8"/>
  <c r="F524" i="8" s="1" a="1"/>
  <c r="F524" i="8" s="1"/>
  <c r="D524" i="8"/>
  <c r="C524" i="8"/>
  <c r="B524" i="8"/>
  <c r="A524" i="8"/>
  <c r="O523" i="8"/>
  <c r="N523" i="8"/>
  <c r="L523" i="8"/>
  <c r="Q523" i="8" s="1"/>
  <c r="K523" i="8"/>
  <c r="M523" i="8" s="1"/>
  <c r="I523" i="8"/>
  <c r="J523" i="8" s="1"/>
  <c r="H523" i="8"/>
  <c r="G523" i="8"/>
  <c r="E523" i="8"/>
  <c r="F523" i="8" s="1" a="1"/>
  <c r="F523" i="8" s="1"/>
  <c r="D523" i="8"/>
  <c r="C523" i="8"/>
  <c r="B523" i="8"/>
  <c r="A523" i="8"/>
  <c r="P523" i="8" s="1"/>
  <c r="O522" i="8"/>
  <c r="N522" i="8"/>
  <c r="L522" i="8"/>
  <c r="K522" i="8"/>
  <c r="M522" i="8" s="1"/>
  <c r="J522" i="8"/>
  <c r="I522" i="8"/>
  <c r="H522" i="8"/>
  <c r="G522" i="8"/>
  <c r="F522" i="8" a="1"/>
  <c r="F522" i="8" s="1"/>
  <c r="E522" i="8"/>
  <c r="D522" i="8"/>
  <c r="C522" i="8"/>
  <c r="B522" i="8"/>
  <c r="A522" i="8"/>
  <c r="P522" i="8" s="1"/>
  <c r="J521" i="8"/>
  <c r="I521" i="8"/>
  <c r="H521" i="8"/>
  <c r="G521" i="8"/>
  <c r="F521" i="8" a="1"/>
  <c r="F521" i="8" s="1"/>
  <c r="E521" i="8"/>
  <c r="D521" i="8"/>
  <c r="C521" i="8"/>
  <c r="B521" i="8"/>
  <c r="A521" i="8"/>
  <c r="P520" i="8"/>
  <c r="O520" i="8"/>
  <c r="J520" i="8"/>
  <c r="I520" i="8"/>
  <c r="H520" i="8"/>
  <c r="G520" i="8"/>
  <c r="F520" i="8" a="1"/>
  <c r="F520" i="8" s="1"/>
  <c r="E520" i="8"/>
  <c r="D520" i="8"/>
  <c r="C520" i="8"/>
  <c r="B520" i="8"/>
  <c r="A520" i="8"/>
  <c r="O519" i="8"/>
  <c r="N519" i="8"/>
  <c r="J519" i="8"/>
  <c r="I519" i="8"/>
  <c r="H519" i="8"/>
  <c r="G519" i="8"/>
  <c r="E519" i="8"/>
  <c r="F519" i="8" s="1" a="1"/>
  <c r="F519" i="8" s="1"/>
  <c r="D519" i="8"/>
  <c r="C519" i="8"/>
  <c r="B519" i="8"/>
  <c r="A519" i="8"/>
  <c r="P518" i="8"/>
  <c r="J518" i="8"/>
  <c r="I518" i="8"/>
  <c r="H518" i="8"/>
  <c r="G518" i="8"/>
  <c r="E518" i="8"/>
  <c r="F518" i="8" s="1" a="1"/>
  <c r="F518" i="8" s="1"/>
  <c r="D518" i="8"/>
  <c r="C518" i="8"/>
  <c r="B518" i="8"/>
  <c r="A518" i="8"/>
  <c r="N517" i="8"/>
  <c r="L517" i="8"/>
  <c r="Q517" i="8" s="1"/>
  <c r="I517" i="8"/>
  <c r="J517" i="8" s="1"/>
  <c r="H517" i="8"/>
  <c r="G517" i="8"/>
  <c r="E517" i="8"/>
  <c r="F517" i="8" s="1" a="1"/>
  <c r="F517" i="8" s="1"/>
  <c r="D517" i="8"/>
  <c r="C517" i="8"/>
  <c r="B517" i="8"/>
  <c r="A517" i="8"/>
  <c r="I516" i="8"/>
  <c r="J516" i="8" s="1"/>
  <c r="H516" i="8"/>
  <c r="G516" i="8"/>
  <c r="E516" i="8"/>
  <c r="F516" i="8" s="1" a="1"/>
  <c r="F516" i="8" s="1"/>
  <c r="D516" i="8"/>
  <c r="C516" i="8"/>
  <c r="B516" i="8"/>
  <c r="A516" i="8"/>
  <c r="N516" i="8" s="1"/>
  <c r="N515" i="8"/>
  <c r="K515" i="8"/>
  <c r="J515" i="8"/>
  <c r="I515" i="8"/>
  <c r="H515" i="8"/>
  <c r="G515" i="8"/>
  <c r="F515" i="8" a="1"/>
  <c r="F515" i="8" s="1"/>
  <c r="E515" i="8"/>
  <c r="D515" i="8"/>
  <c r="C515" i="8"/>
  <c r="B515" i="8"/>
  <c r="A515" i="8"/>
  <c r="O514" i="8"/>
  <c r="N514" i="8"/>
  <c r="L514" i="8"/>
  <c r="J514" i="8"/>
  <c r="I514" i="8"/>
  <c r="H514" i="8"/>
  <c r="G514" i="8"/>
  <c r="F514" i="8"/>
  <c r="F514" i="8" a="1"/>
  <c r="E514" i="8"/>
  <c r="D514" i="8"/>
  <c r="C514" i="8"/>
  <c r="B514" i="8"/>
  <c r="A514" i="8"/>
  <c r="P513" i="8"/>
  <c r="O513" i="8"/>
  <c r="M513" i="8"/>
  <c r="L513" i="8"/>
  <c r="K513" i="8"/>
  <c r="J513" i="8"/>
  <c r="I513" i="8"/>
  <c r="H513" i="8"/>
  <c r="G513" i="8"/>
  <c r="F513" i="8"/>
  <c r="E513" i="8"/>
  <c r="F513" i="8" s="1" a="1"/>
  <c r="D513" i="8"/>
  <c r="C513" i="8"/>
  <c r="B513" i="8"/>
  <c r="A513" i="8"/>
  <c r="N513" i="8" s="1"/>
  <c r="P512" i="8"/>
  <c r="O512" i="8"/>
  <c r="J512" i="8"/>
  <c r="I512" i="8"/>
  <c r="H512" i="8"/>
  <c r="G512" i="8"/>
  <c r="F512" i="8" a="1"/>
  <c r="F512" i="8" s="1"/>
  <c r="E512" i="8"/>
  <c r="D512" i="8"/>
  <c r="C512" i="8"/>
  <c r="B512" i="8"/>
  <c r="A512" i="8"/>
  <c r="Q511" i="8"/>
  <c r="P511" i="8"/>
  <c r="N511" i="8"/>
  <c r="M511" i="8"/>
  <c r="L511" i="8"/>
  <c r="J511" i="8"/>
  <c r="I511" i="8"/>
  <c r="H511" i="8"/>
  <c r="G511" i="8"/>
  <c r="F511" i="8" a="1"/>
  <c r="F511" i="8" s="1"/>
  <c r="E511" i="8"/>
  <c r="D511" i="8"/>
  <c r="C511" i="8"/>
  <c r="B511" i="8"/>
  <c r="A511" i="8"/>
  <c r="K511" i="8" s="1"/>
  <c r="N510" i="8"/>
  <c r="L510" i="8"/>
  <c r="Q510" i="8" s="1"/>
  <c r="I510" i="8"/>
  <c r="J510" i="8" s="1"/>
  <c r="H510" i="8"/>
  <c r="G510" i="8"/>
  <c r="E510" i="8"/>
  <c r="F510" i="8" s="1" a="1"/>
  <c r="F510" i="8" s="1"/>
  <c r="D510" i="8"/>
  <c r="C510" i="8"/>
  <c r="B510" i="8"/>
  <c r="A510" i="8"/>
  <c r="I509" i="8"/>
  <c r="J509" i="8" s="1"/>
  <c r="H509" i="8"/>
  <c r="G509" i="8"/>
  <c r="E509" i="8"/>
  <c r="F509" i="8" s="1" a="1"/>
  <c r="F509" i="8" s="1"/>
  <c r="D509" i="8"/>
  <c r="C509" i="8"/>
  <c r="B509" i="8"/>
  <c r="A509" i="8"/>
  <c r="J508" i="8"/>
  <c r="I508" i="8"/>
  <c r="H508" i="8"/>
  <c r="G508" i="8"/>
  <c r="E508" i="8"/>
  <c r="F508" i="8" s="1" a="1"/>
  <c r="F508" i="8" s="1"/>
  <c r="D508" i="8"/>
  <c r="C508" i="8"/>
  <c r="B508" i="8"/>
  <c r="A508" i="8"/>
  <c r="I507" i="8"/>
  <c r="J507" i="8" s="1"/>
  <c r="H507" i="8"/>
  <c r="G507" i="8"/>
  <c r="F507" i="8" a="1"/>
  <c r="F507" i="8" s="1"/>
  <c r="E507" i="8"/>
  <c r="D507" i="8"/>
  <c r="C507" i="8"/>
  <c r="B507" i="8"/>
  <c r="A507" i="8"/>
  <c r="N506" i="8"/>
  <c r="L506" i="8"/>
  <c r="K506" i="8"/>
  <c r="M506" i="8" s="1"/>
  <c r="J506" i="8"/>
  <c r="I506" i="8"/>
  <c r="H506" i="8"/>
  <c r="G506" i="8"/>
  <c r="F506" i="8"/>
  <c r="E506" i="8"/>
  <c r="F506" i="8" s="1" a="1"/>
  <c r="D506" i="8"/>
  <c r="C506" i="8"/>
  <c r="B506" i="8"/>
  <c r="A506" i="8"/>
  <c r="P506" i="8" s="1"/>
  <c r="I505" i="8"/>
  <c r="J505" i="8" s="1"/>
  <c r="H505" i="8"/>
  <c r="G505" i="8"/>
  <c r="F505" i="8" a="1"/>
  <c r="F505" i="8" s="1"/>
  <c r="E505" i="8"/>
  <c r="D505" i="8"/>
  <c r="C505" i="8"/>
  <c r="B505" i="8"/>
  <c r="A505" i="8"/>
  <c r="P504" i="8"/>
  <c r="J504" i="8"/>
  <c r="I504" i="8"/>
  <c r="H504" i="8"/>
  <c r="G504" i="8"/>
  <c r="F504" i="8"/>
  <c r="E504" i="8"/>
  <c r="F504" i="8" s="1" a="1"/>
  <c r="D504" i="8"/>
  <c r="C504" i="8"/>
  <c r="B504" i="8"/>
  <c r="A504" i="8"/>
  <c r="P503" i="8"/>
  <c r="I503" i="8"/>
  <c r="J503" i="8" s="1"/>
  <c r="H503" i="8"/>
  <c r="G503" i="8"/>
  <c r="E503" i="8"/>
  <c r="F503" i="8" s="1" a="1"/>
  <c r="F503" i="8" s="1"/>
  <c r="D503" i="8"/>
  <c r="C503" i="8"/>
  <c r="B503" i="8"/>
  <c r="A503" i="8"/>
  <c r="O502" i="8"/>
  <c r="N502" i="8"/>
  <c r="L502" i="8"/>
  <c r="K502" i="8"/>
  <c r="M502" i="8" s="1"/>
  <c r="I502" i="8"/>
  <c r="J502" i="8" s="1"/>
  <c r="H502" i="8"/>
  <c r="G502" i="8"/>
  <c r="E502" i="8"/>
  <c r="F502" i="8" s="1" a="1"/>
  <c r="F502" i="8" s="1"/>
  <c r="D502" i="8"/>
  <c r="C502" i="8"/>
  <c r="B502" i="8"/>
  <c r="A502" i="8"/>
  <c r="P502" i="8" s="1"/>
  <c r="O501" i="8"/>
  <c r="N501" i="8"/>
  <c r="L501" i="8"/>
  <c r="K501" i="8"/>
  <c r="M501" i="8" s="1"/>
  <c r="J501" i="8"/>
  <c r="I501" i="8"/>
  <c r="H501" i="8"/>
  <c r="G501" i="8"/>
  <c r="F501" i="8"/>
  <c r="E501" i="8"/>
  <c r="F501" i="8" s="1" a="1"/>
  <c r="D501" i="8"/>
  <c r="C501" i="8"/>
  <c r="B501" i="8"/>
  <c r="A501" i="8"/>
  <c r="P501" i="8" s="1"/>
  <c r="O500" i="8"/>
  <c r="N500" i="8"/>
  <c r="L500" i="8"/>
  <c r="I500" i="8"/>
  <c r="J500" i="8" s="1"/>
  <c r="H500" i="8"/>
  <c r="G500" i="8"/>
  <c r="F500" i="8" a="1"/>
  <c r="F500" i="8" s="1"/>
  <c r="E500" i="8"/>
  <c r="D500" i="8"/>
  <c r="C500" i="8"/>
  <c r="B500" i="8"/>
  <c r="A500" i="8"/>
  <c r="P499" i="8"/>
  <c r="O499" i="8"/>
  <c r="L499" i="8"/>
  <c r="I499" i="8"/>
  <c r="J499" i="8" s="1"/>
  <c r="H499" i="8"/>
  <c r="G499" i="8"/>
  <c r="F499" i="8" a="1"/>
  <c r="F499" i="8" s="1"/>
  <c r="E499" i="8"/>
  <c r="D499" i="8"/>
  <c r="C499" i="8"/>
  <c r="B499" i="8"/>
  <c r="A499" i="8"/>
  <c r="P498" i="8"/>
  <c r="N498" i="8"/>
  <c r="L498" i="8"/>
  <c r="J498" i="8"/>
  <c r="I498" i="8"/>
  <c r="H498" i="8"/>
  <c r="G498" i="8"/>
  <c r="E498" i="8"/>
  <c r="F498" i="8" s="1" a="1"/>
  <c r="F498" i="8" s="1"/>
  <c r="D498" i="8"/>
  <c r="C498" i="8"/>
  <c r="B498" i="8"/>
  <c r="A498" i="8"/>
  <c r="P497" i="8"/>
  <c r="O497" i="8"/>
  <c r="J497" i="8"/>
  <c r="I497" i="8"/>
  <c r="H497" i="8"/>
  <c r="G497" i="8"/>
  <c r="F497" i="8"/>
  <c r="F497" i="8" a="1"/>
  <c r="E497" i="8"/>
  <c r="D497" i="8"/>
  <c r="C497" i="8"/>
  <c r="B497" i="8"/>
  <c r="A497" i="8"/>
  <c r="P496" i="8"/>
  <c r="I496" i="8"/>
  <c r="J496" i="8" s="1"/>
  <c r="H496" i="8"/>
  <c r="G496" i="8"/>
  <c r="F496" i="8" a="1"/>
  <c r="F496" i="8" s="1"/>
  <c r="E496" i="8"/>
  <c r="D496" i="8"/>
  <c r="C496" i="8"/>
  <c r="B496" i="8"/>
  <c r="A496" i="8"/>
  <c r="O495" i="8"/>
  <c r="N495" i="8"/>
  <c r="L495" i="8"/>
  <c r="J495" i="8"/>
  <c r="I495" i="8"/>
  <c r="H495" i="8"/>
  <c r="G495" i="8"/>
  <c r="E495" i="8"/>
  <c r="F495" i="8" s="1" a="1"/>
  <c r="F495" i="8" s="1"/>
  <c r="D495" i="8"/>
  <c r="C495" i="8"/>
  <c r="B495" i="8"/>
  <c r="A495" i="8"/>
  <c r="K495" i="8" s="1"/>
  <c r="P494" i="8"/>
  <c r="O494" i="8"/>
  <c r="L494" i="8"/>
  <c r="K494" i="8"/>
  <c r="M494" i="8" s="1"/>
  <c r="J494" i="8"/>
  <c r="I494" i="8"/>
  <c r="H494" i="8"/>
  <c r="G494" i="8"/>
  <c r="E494" i="8"/>
  <c r="F494" i="8" s="1" a="1"/>
  <c r="F494" i="8" s="1"/>
  <c r="D494" i="8"/>
  <c r="C494" i="8"/>
  <c r="B494" i="8"/>
  <c r="A494" i="8"/>
  <c r="N494" i="8" s="1"/>
  <c r="O493" i="8"/>
  <c r="L493" i="8"/>
  <c r="I493" i="8"/>
  <c r="J493" i="8" s="1"/>
  <c r="H493" i="8"/>
  <c r="G493" i="8"/>
  <c r="E493" i="8"/>
  <c r="F493" i="8" s="1" a="1"/>
  <c r="F493" i="8" s="1"/>
  <c r="D493" i="8"/>
  <c r="C493" i="8"/>
  <c r="B493" i="8"/>
  <c r="A493" i="8"/>
  <c r="N492" i="8"/>
  <c r="I492" i="8"/>
  <c r="J492" i="8" s="1"/>
  <c r="H492" i="8"/>
  <c r="G492" i="8"/>
  <c r="E492" i="8"/>
  <c r="F492" i="8" s="1" a="1"/>
  <c r="F492" i="8" s="1"/>
  <c r="D492" i="8"/>
  <c r="C492" i="8"/>
  <c r="B492" i="8"/>
  <c r="A492" i="8"/>
  <c r="I491" i="8"/>
  <c r="J491" i="8" s="1"/>
  <c r="H491" i="8"/>
  <c r="G491" i="8"/>
  <c r="E491" i="8"/>
  <c r="F491" i="8" s="1" a="1"/>
  <c r="F491" i="8" s="1"/>
  <c r="D491" i="8"/>
  <c r="C491" i="8"/>
  <c r="B491" i="8"/>
  <c r="A491" i="8"/>
  <c r="P490" i="8"/>
  <c r="K490" i="8"/>
  <c r="I490" i="8"/>
  <c r="J490" i="8" s="1"/>
  <c r="H490" i="8"/>
  <c r="G490" i="8"/>
  <c r="E490" i="8"/>
  <c r="F490" i="8" s="1" a="1"/>
  <c r="F490" i="8" s="1"/>
  <c r="D490" i="8"/>
  <c r="C490" i="8"/>
  <c r="B490" i="8"/>
  <c r="A490" i="8"/>
  <c r="O490" i="8" s="1"/>
  <c r="O489" i="8"/>
  <c r="N489" i="8"/>
  <c r="L489" i="8"/>
  <c r="K489" i="8"/>
  <c r="M489" i="8" s="1"/>
  <c r="J489" i="8"/>
  <c r="I489" i="8"/>
  <c r="H489" i="8"/>
  <c r="G489" i="8"/>
  <c r="E489" i="8"/>
  <c r="F489" i="8" s="1" a="1"/>
  <c r="F489" i="8" s="1"/>
  <c r="D489" i="8"/>
  <c r="C489" i="8"/>
  <c r="B489" i="8"/>
  <c r="A489" i="8"/>
  <c r="P489" i="8" s="1"/>
  <c r="N488" i="8"/>
  <c r="J488" i="8"/>
  <c r="I488" i="8"/>
  <c r="H488" i="8"/>
  <c r="G488" i="8"/>
  <c r="F488" i="8" a="1"/>
  <c r="F488" i="8" s="1"/>
  <c r="E488" i="8"/>
  <c r="D488" i="8"/>
  <c r="C488" i="8"/>
  <c r="B488" i="8"/>
  <c r="A488" i="8"/>
  <c r="K488" i="8" s="1"/>
  <c r="P487" i="8"/>
  <c r="N487" i="8"/>
  <c r="J487" i="8"/>
  <c r="I487" i="8"/>
  <c r="H487" i="8"/>
  <c r="G487" i="8"/>
  <c r="F487" i="8" a="1"/>
  <c r="F487" i="8" s="1"/>
  <c r="E487" i="8"/>
  <c r="D487" i="8"/>
  <c r="C487" i="8"/>
  <c r="B487" i="8"/>
  <c r="A487" i="8"/>
  <c r="K487" i="8" s="1"/>
  <c r="L486" i="8"/>
  <c r="I486" i="8"/>
  <c r="J486" i="8" s="1"/>
  <c r="H486" i="8"/>
  <c r="G486" i="8"/>
  <c r="F486" i="8" a="1"/>
  <c r="F486" i="8" s="1"/>
  <c r="E486" i="8"/>
  <c r="D486" i="8"/>
  <c r="C486" i="8"/>
  <c r="B486" i="8"/>
  <c r="A486" i="8"/>
  <c r="N486" i="8" s="1"/>
  <c r="P485" i="8"/>
  <c r="O485" i="8"/>
  <c r="K485" i="8"/>
  <c r="I485" i="8"/>
  <c r="J485" i="8" s="1"/>
  <c r="H485" i="8"/>
  <c r="G485" i="8"/>
  <c r="F485" i="8"/>
  <c r="E485" i="8"/>
  <c r="F485" i="8" s="1" a="1"/>
  <c r="D485" i="8"/>
  <c r="C485" i="8"/>
  <c r="B485" i="8"/>
  <c r="A485" i="8"/>
  <c r="P484" i="8"/>
  <c r="N484" i="8"/>
  <c r="L484" i="8"/>
  <c r="J484" i="8"/>
  <c r="I484" i="8"/>
  <c r="H484" i="8"/>
  <c r="G484" i="8"/>
  <c r="E484" i="8"/>
  <c r="F484" i="8" s="1" a="1"/>
  <c r="F484" i="8" s="1"/>
  <c r="D484" i="8"/>
  <c r="C484" i="8"/>
  <c r="B484" i="8"/>
  <c r="A484" i="8"/>
  <c r="K484" i="8" s="1"/>
  <c r="Q483" i="8"/>
  <c r="N483" i="8"/>
  <c r="L483" i="8"/>
  <c r="J483" i="8"/>
  <c r="I483" i="8"/>
  <c r="H483" i="8"/>
  <c r="G483" i="8"/>
  <c r="F483" i="8" a="1"/>
  <c r="F483" i="8" s="1"/>
  <c r="E483" i="8"/>
  <c r="D483" i="8"/>
  <c r="C483" i="8"/>
  <c r="B483" i="8"/>
  <c r="A483" i="8"/>
  <c r="Q482" i="8"/>
  <c r="P482" i="8"/>
  <c r="N482" i="8"/>
  <c r="L482" i="8"/>
  <c r="K482" i="8"/>
  <c r="M482" i="8" s="1"/>
  <c r="I482" i="8"/>
  <c r="J482" i="8" s="1"/>
  <c r="H482" i="8"/>
  <c r="G482" i="8"/>
  <c r="F482" i="8"/>
  <c r="E482" i="8"/>
  <c r="F482" i="8" s="1" a="1"/>
  <c r="D482" i="8"/>
  <c r="C482" i="8"/>
  <c r="B482" i="8"/>
  <c r="A482" i="8"/>
  <c r="O482" i="8" s="1"/>
  <c r="Q481" i="8"/>
  <c r="L481" i="8"/>
  <c r="K481" i="8"/>
  <c r="M481" i="8" s="1"/>
  <c r="J481" i="8"/>
  <c r="I481" i="8"/>
  <c r="H481" i="8"/>
  <c r="G481" i="8"/>
  <c r="F481" i="8"/>
  <c r="F481" i="8" a="1"/>
  <c r="E481" i="8"/>
  <c r="D481" i="8"/>
  <c r="C481" i="8"/>
  <c r="B481" i="8"/>
  <c r="A481" i="8"/>
  <c r="O481" i="8" s="1"/>
  <c r="P480" i="8"/>
  <c r="O480" i="8"/>
  <c r="L480" i="8"/>
  <c r="J480" i="8"/>
  <c r="I480" i="8"/>
  <c r="H480" i="8"/>
  <c r="G480" i="8"/>
  <c r="F480" i="8" a="1"/>
  <c r="F480" i="8" s="1"/>
  <c r="E480" i="8"/>
  <c r="D480" i="8"/>
  <c r="C480" i="8"/>
  <c r="B480" i="8"/>
  <c r="A480" i="8"/>
  <c r="O479" i="8"/>
  <c r="M479" i="8"/>
  <c r="L479" i="8"/>
  <c r="Q479" i="8" s="1"/>
  <c r="K479" i="8"/>
  <c r="I479" i="8"/>
  <c r="J479" i="8" s="1"/>
  <c r="H479" i="8"/>
  <c r="G479" i="8"/>
  <c r="E479" i="8"/>
  <c r="F479" i="8" s="1" a="1"/>
  <c r="F479" i="8" s="1"/>
  <c r="D479" i="8"/>
  <c r="C479" i="8"/>
  <c r="B479" i="8"/>
  <c r="A479" i="8"/>
  <c r="P478" i="8"/>
  <c r="O478" i="8"/>
  <c r="M478" i="8"/>
  <c r="L478" i="8"/>
  <c r="Q478" i="8" s="1"/>
  <c r="K478" i="8"/>
  <c r="J478" i="8"/>
  <c r="I478" i="8"/>
  <c r="H478" i="8"/>
  <c r="G478" i="8"/>
  <c r="F478" i="8" a="1"/>
  <c r="F478" i="8" s="1"/>
  <c r="E478" i="8"/>
  <c r="D478" i="8"/>
  <c r="C478" i="8"/>
  <c r="B478" i="8"/>
  <c r="A478" i="8"/>
  <c r="N478" i="8" s="1"/>
  <c r="P477" i="8"/>
  <c r="J477" i="8"/>
  <c r="I477" i="8"/>
  <c r="H477" i="8"/>
  <c r="G477" i="8"/>
  <c r="F477" i="8"/>
  <c r="E477" i="8"/>
  <c r="F477" i="8" s="1" a="1"/>
  <c r="D477" i="8"/>
  <c r="C477" i="8"/>
  <c r="B477" i="8"/>
  <c r="A477" i="8"/>
  <c r="N476" i="8"/>
  <c r="L476" i="8"/>
  <c r="K476" i="8"/>
  <c r="M476" i="8" s="1"/>
  <c r="I476" i="8"/>
  <c r="J476" i="8" s="1"/>
  <c r="H476" i="8"/>
  <c r="G476" i="8"/>
  <c r="F476" i="8" a="1"/>
  <c r="F476" i="8" s="1"/>
  <c r="E476" i="8"/>
  <c r="D476" i="8"/>
  <c r="C476" i="8"/>
  <c r="B476" i="8"/>
  <c r="A476" i="8"/>
  <c r="O476" i="8" s="1"/>
  <c r="P475" i="8"/>
  <c r="N475" i="8"/>
  <c r="I475" i="8"/>
  <c r="J475" i="8" s="1"/>
  <c r="H475" i="8"/>
  <c r="G475" i="8"/>
  <c r="F475" i="8"/>
  <c r="E475" i="8"/>
  <c r="F475" i="8" s="1" a="1"/>
  <c r="D475" i="8"/>
  <c r="C475" i="8"/>
  <c r="B475" i="8"/>
  <c r="A475" i="8"/>
  <c r="P474" i="8"/>
  <c r="N474" i="8"/>
  <c r="L474" i="8"/>
  <c r="K474" i="8"/>
  <c r="M474" i="8" s="1"/>
  <c r="J474" i="8"/>
  <c r="I474" i="8"/>
  <c r="H474" i="8"/>
  <c r="G474" i="8"/>
  <c r="E474" i="8"/>
  <c r="F474" i="8" s="1" a="1"/>
  <c r="F474" i="8" s="1"/>
  <c r="D474" i="8"/>
  <c r="C474" i="8"/>
  <c r="B474" i="8"/>
  <c r="A474" i="8"/>
  <c r="O474" i="8" s="1"/>
  <c r="P473" i="8"/>
  <c r="N473" i="8"/>
  <c r="L473" i="8"/>
  <c r="K473" i="8"/>
  <c r="M473" i="8" s="1"/>
  <c r="I473" i="8"/>
  <c r="J473" i="8" s="1"/>
  <c r="H473" i="8"/>
  <c r="G473" i="8"/>
  <c r="E473" i="8"/>
  <c r="F473" i="8" s="1" a="1"/>
  <c r="F473" i="8" s="1"/>
  <c r="D473" i="8"/>
  <c r="C473" i="8"/>
  <c r="B473" i="8"/>
  <c r="A473" i="8"/>
  <c r="O473" i="8" s="1"/>
  <c r="O472" i="8"/>
  <c r="N472" i="8"/>
  <c r="L472" i="8"/>
  <c r="K472" i="8"/>
  <c r="M472" i="8" s="1"/>
  <c r="I472" i="8"/>
  <c r="J472" i="8" s="1"/>
  <c r="H472" i="8"/>
  <c r="G472" i="8"/>
  <c r="F472" i="8"/>
  <c r="E472" i="8"/>
  <c r="F472" i="8" s="1" a="1"/>
  <c r="D472" i="8"/>
  <c r="C472" i="8"/>
  <c r="B472" i="8"/>
  <c r="A472" i="8"/>
  <c r="P472" i="8" s="1"/>
  <c r="P471" i="8"/>
  <c r="N471" i="8"/>
  <c r="L471" i="8"/>
  <c r="K471" i="8"/>
  <c r="M471" i="8" s="1"/>
  <c r="J471" i="8"/>
  <c r="I471" i="8"/>
  <c r="H471" i="8"/>
  <c r="G471" i="8"/>
  <c r="F471" i="8" a="1"/>
  <c r="F471" i="8" s="1"/>
  <c r="E471" i="8"/>
  <c r="D471" i="8"/>
  <c r="C471" i="8"/>
  <c r="B471" i="8"/>
  <c r="A471" i="8"/>
  <c r="O471" i="8" s="1"/>
  <c r="O470" i="8"/>
  <c r="N470" i="8"/>
  <c r="L470" i="8"/>
  <c r="I470" i="8"/>
  <c r="J470" i="8" s="1"/>
  <c r="H470" i="8"/>
  <c r="G470" i="8"/>
  <c r="E470" i="8"/>
  <c r="F470" i="8" s="1" a="1"/>
  <c r="F470" i="8" s="1"/>
  <c r="D470" i="8"/>
  <c r="C470" i="8"/>
  <c r="B470" i="8"/>
  <c r="A470" i="8"/>
  <c r="N469" i="8"/>
  <c r="K469" i="8"/>
  <c r="I469" i="8"/>
  <c r="J469" i="8" s="1"/>
  <c r="H469" i="8"/>
  <c r="G469" i="8"/>
  <c r="E469" i="8"/>
  <c r="F469" i="8" s="1" a="1"/>
  <c r="F469" i="8" s="1"/>
  <c r="D469" i="8"/>
  <c r="C469" i="8"/>
  <c r="B469" i="8"/>
  <c r="A469" i="8"/>
  <c r="O468" i="8"/>
  <c r="L468" i="8"/>
  <c r="I468" i="8"/>
  <c r="J468" i="8" s="1"/>
  <c r="H468" i="8"/>
  <c r="G468" i="8"/>
  <c r="F468" i="8"/>
  <c r="E468" i="8"/>
  <c r="F468" i="8" s="1" a="1"/>
  <c r="D468" i="8"/>
  <c r="C468" i="8"/>
  <c r="B468" i="8"/>
  <c r="A468" i="8"/>
  <c r="J467" i="8"/>
  <c r="I467" i="8"/>
  <c r="H467" i="8"/>
  <c r="G467" i="8"/>
  <c r="E467" i="8"/>
  <c r="F467" i="8" s="1" a="1"/>
  <c r="F467" i="8" s="1"/>
  <c r="D467" i="8"/>
  <c r="C467" i="8"/>
  <c r="B467" i="8"/>
  <c r="A467" i="8"/>
  <c r="I466" i="8"/>
  <c r="J466" i="8" s="1"/>
  <c r="H466" i="8"/>
  <c r="G466" i="8"/>
  <c r="E466" i="8"/>
  <c r="F466" i="8" s="1" a="1"/>
  <c r="F466" i="8" s="1"/>
  <c r="D466" i="8"/>
  <c r="C466" i="8"/>
  <c r="B466" i="8"/>
  <c r="A466" i="8"/>
  <c r="P465" i="8"/>
  <c r="O465" i="8"/>
  <c r="L465" i="8"/>
  <c r="Q465" i="8" s="1"/>
  <c r="K465" i="8"/>
  <c r="M465" i="8" s="1"/>
  <c r="J465" i="8"/>
  <c r="I465" i="8"/>
  <c r="H465" i="8"/>
  <c r="G465" i="8"/>
  <c r="F465" i="8" a="1"/>
  <c r="F465" i="8" s="1"/>
  <c r="E465" i="8"/>
  <c r="D465" i="8"/>
  <c r="C465" i="8"/>
  <c r="B465" i="8"/>
  <c r="A465" i="8"/>
  <c r="N465" i="8" s="1"/>
  <c r="O464" i="8"/>
  <c r="N464" i="8"/>
  <c r="L464" i="8"/>
  <c r="Q464" i="8" s="1"/>
  <c r="J464" i="8"/>
  <c r="I464" i="8"/>
  <c r="H464" i="8"/>
  <c r="G464" i="8"/>
  <c r="F464" i="8" a="1"/>
  <c r="F464" i="8" s="1"/>
  <c r="E464" i="8"/>
  <c r="D464" i="8"/>
  <c r="C464" i="8"/>
  <c r="B464" i="8"/>
  <c r="A464" i="8"/>
  <c r="K464" i="8" s="1"/>
  <c r="P463" i="8"/>
  <c r="N463" i="8"/>
  <c r="L463" i="8"/>
  <c r="I463" i="8"/>
  <c r="J463" i="8" s="1"/>
  <c r="H463" i="8"/>
  <c r="G463" i="8"/>
  <c r="E463" i="8"/>
  <c r="F463" i="8" s="1" a="1"/>
  <c r="F463" i="8" s="1"/>
  <c r="D463" i="8"/>
  <c r="C463" i="8"/>
  <c r="B463" i="8"/>
  <c r="A463" i="8"/>
  <c r="K463" i="8" s="1"/>
  <c r="L462" i="8"/>
  <c r="K462" i="8"/>
  <c r="M462" i="8" s="1"/>
  <c r="I462" i="8"/>
  <c r="J462" i="8" s="1"/>
  <c r="H462" i="8"/>
  <c r="G462" i="8"/>
  <c r="F462" i="8"/>
  <c r="F462" i="8" a="1"/>
  <c r="E462" i="8"/>
  <c r="D462" i="8"/>
  <c r="C462" i="8"/>
  <c r="B462" i="8"/>
  <c r="A462" i="8"/>
  <c r="O462" i="8" s="1"/>
  <c r="O461" i="8"/>
  <c r="N461" i="8"/>
  <c r="K461" i="8"/>
  <c r="I461" i="8"/>
  <c r="J461" i="8" s="1"/>
  <c r="H461" i="8"/>
  <c r="G461" i="8"/>
  <c r="E461" i="8"/>
  <c r="F461" i="8" s="1" a="1"/>
  <c r="F461" i="8" s="1"/>
  <c r="D461" i="8"/>
  <c r="C461" i="8"/>
  <c r="B461" i="8"/>
  <c r="A461" i="8"/>
  <c r="P461" i="8" s="1"/>
  <c r="L460" i="8"/>
  <c r="Q460" i="8" s="1"/>
  <c r="J460" i="8"/>
  <c r="I460" i="8"/>
  <c r="H460" i="8"/>
  <c r="G460" i="8"/>
  <c r="F460" i="8" a="1"/>
  <c r="F460" i="8" s="1"/>
  <c r="E460" i="8"/>
  <c r="D460" i="8"/>
  <c r="C460" i="8"/>
  <c r="B460" i="8"/>
  <c r="A460" i="8"/>
  <c r="O460" i="8" s="1"/>
  <c r="P459" i="8"/>
  <c r="N459" i="8"/>
  <c r="L459" i="8"/>
  <c r="Q459" i="8" s="1"/>
  <c r="K459" i="8"/>
  <c r="I459" i="8"/>
  <c r="J459" i="8" s="1"/>
  <c r="H459" i="8"/>
  <c r="G459" i="8"/>
  <c r="E459" i="8"/>
  <c r="F459" i="8" s="1" a="1"/>
  <c r="F459" i="8" s="1"/>
  <c r="D459" i="8"/>
  <c r="C459" i="8"/>
  <c r="B459" i="8"/>
  <c r="A459" i="8"/>
  <c r="O459" i="8" s="1"/>
  <c r="P458" i="8"/>
  <c r="O458" i="8"/>
  <c r="N458" i="8"/>
  <c r="I458" i="8"/>
  <c r="J458" i="8" s="1"/>
  <c r="H458" i="8"/>
  <c r="G458" i="8"/>
  <c r="F458" i="8" a="1"/>
  <c r="F458" i="8" s="1"/>
  <c r="E458" i="8"/>
  <c r="D458" i="8"/>
  <c r="C458" i="8"/>
  <c r="B458" i="8"/>
  <c r="A458" i="8"/>
  <c r="N457" i="8"/>
  <c r="M457" i="8"/>
  <c r="K457" i="8"/>
  <c r="J457" i="8"/>
  <c r="I457" i="8"/>
  <c r="H457" i="8"/>
  <c r="G457" i="8"/>
  <c r="F457" i="8" a="1"/>
  <c r="F457" i="8" s="1"/>
  <c r="E457" i="8"/>
  <c r="D457" i="8"/>
  <c r="C457" i="8"/>
  <c r="B457" i="8"/>
  <c r="A457" i="8"/>
  <c r="L457" i="8" s="1"/>
  <c r="O456" i="8"/>
  <c r="N456" i="8"/>
  <c r="I456" i="8"/>
  <c r="J456" i="8" s="1"/>
  <c r="H456" i="8"/>
  <c r="G456" i="8"/>
  <c r="F456" i="8" a="1"/>
  <c r="F456" i="8" s="1"/>
  <c r="E456" i="8"/>
  <c r="D456" i="8"/>
  <c r="C456" i="8"/>
  <c r="B456" i="8"/>
  <c r="A456" i="8"/>
  <c r="P455" i="8"/>
  <c r="N455" i="8"/>
  <c r="K455" i="8"/>
  <c r="J455" i="8"/>
  <c r="I455" i="8"/>
  <c r="H455" i="8"/>
  <c r="G455" i="8"/>
  <c r="F455" i="8"/>
  <c r="F455" i="8" a="1"/>
  <c r="E455" i="8"/>
  <c r="D455" i="8"/>
  <c r="C455" i="8"/>
  <c r="B455" i="8"/>
  <c r="A455" i="8"/>
  <c r="P454" i="8"/>
  <c r="N454" i="8"/>
  <c r="K454" i="8"/>
  <c r="I454" i="8"/>
  <c r="J454" i="8" s="1"/>
  <c r="H454" i="8"/>
  <c r="G454" i="8"/>
  <c r="E454" i="8"/>
  <c r="F454" i="8" s="1" a="1"/>
  <c r="F454" i="8" s="1"/>
  <c r="D454" i="8"/>
  <c r="C454" i="8"/>
  <c r="B454" i="8"/>
  <c r="A454" i="8"/>
  <c r="O454" i="8" s="1"/>
  <c r="P453" i="8"/>
  <c r="N453" i="8"/>
  <c r="L453" i="8"/>
  <c r="J453" i="8"/>
  <c r="I453" i="8"/>
  <c r="H453" i="8"/>
  <c r="G453" i="8"/>
  <c r="F453" i="8" a="1"/>
  <c r="F453" i="8" s="1"/>
  <c r="E453" i="8"/>
  <c r="D453" i="8"/>
  <c r="C453" i="8"/>
  <c r="B453" i="8"/>
  <c r="A453" i="8"/>
  <c r="P452" i="8"/>
  <c r="N452" i="8"/>
  <c r="L452" i="8"/>
  <c r="Q452" i="8" s="1"/>
  <c r="K452" i="8"/>
  <c r="J452" i="8"/>
  <c r="I452" i="8"/>
  <c r="H452" i="8"/>
  <c r="G452" i="8"/>
  <c r="F452" i="8"/>
  <c r="F452" i="8" a="1"/>
  <c r="E452" i="8"/>
  <c r="D452" i="8"/>
  <c r="C452" i="8"/>
  <c r="B452" i="8"/>
  <c r="A452" i="8"/>
  <c r="O452" i="8" s="1"/>
  <c r="P451" i="8"/>
  <c r="O451" i="8"/>
  <c r="I451" i="8"/>
  <c r="J451" i="8" s="1"/>
  <c r="H451" i="8"/>
  <c r="G451" i="8"/>
  <c r="F451" i="8" a="1"/>
  <c r="F451" i="8" s="1"/>
  <c r="E451" i="8"/>
  <c r="D451" i="8"/>
  <c r="C451" i="8"/>
  <c r="B451" i="8"/>
  <c r="A451" i="8"/>
  <c r="L450" i="8"/>
  <c r="Q450" i="8" s="1"/>
  <c r="K450" i="8"/>
  <c r="M450" i="8" s="1"/>
  <c r="J450" i="8"/>
  <c r="I450" i="8"/>
  <c r="H450" i="8"/>
  <c r="G450" i="8"/>
  <c r="E450" i="8"/>
  <c r="F450" i="8" s="1" a="1"/>
  <c r="F450" i="8" s="1"/>
  <c r="D450" i="8"/>
  <c r="C450" i="8"/>
  <c r="B450" i="8"/>
  <c r="A450" i="8"/>
  <c r="P450" i="8" s="1"/>
  <c r="P449" i="8"/>
  <c r="O449" i="8"/>
  <c r="N449" i="8"/>
  <c r="L449" i="8"/>
  <c r="Q449" i="8" s="1"/>
  <c r="I449" i="8"/>
  <c r="J449" i="8" s="1"/>
  <c r="H449" i="8"/>
  <c r="G449" i="8"/>
  <c r="E449" i="8"/>
  <c r="F449" i="8" s="1" a="1"/>
  <c r="F449" i="8" s="1"/>
  <c r="D449" i="8"/>
  <c r="C449" i="8"/>
  <c r="B449" i="8"/>
  <c r="A449" i="8"/>
  <c r="K449" i="8" s="1"/>
  <c r="P448" i="8"/>
  <c r="N448" i="8"/>
  <c r="K448" i="8"/>
  <c r="J448" i="8"/>
  <c r="I448" i="8"/>
  <c r="H448" i="8"/>
  <c r="G448" i="8"/>
  <c r="E448" i="8"/>
  <c r="F448" i="8" s="1" a="1"/>
  <c r="F448" i="8" s="1"/>
  <c r="D448" i="8"/>
  <c r="C448" i="8"/>
  <c r="B448" i="8"/>
  <c r="A448" i="8"/>
  <c r="P447" i="8"/>
  <c r="N447" i="8"/>
  <c r="J447" i="8"/>
  <c r="I447" i="8"/>
  <c r="H447" i="8"/>
  <c r="G447" i="8"/>
  <c r="E447" i="8"/>
  <c r="F447" i="8" s="1" a="1"/>
  <c r="F447" i="8" s="1"/>
  <c r="D447" i="8"/>
  <c r="C447" i="8"/>
  <c r="B447" i="8"/>
  <c r="A447" i="8"/>
  <c r="P446" i="8"/>
  <c r="L446" i="8"/>
  <c r="K446" i="8"/>
  <c r="M446" i="8" s="1"/>
  <c r="J446" i="8"/>
  <c r="I446" i="8"/>
  <c r="H446" i="8"/>
  <c r="G446" i="8"/>
  <c r="F446" i="8" a="1"/>
  <c r="F446" i="8" s="1"/>
  <c r="E446" i="8"/>
  <c r="D446" i="8"/>
  <c r="C446" i="8"/>
  <c r="B446" i="8"/>
  <c r="A446" i="8"/>
  <c r="O446" i="8" s="1"/>
  <c r="N445" i="8"/>
  <c r="L445" i="8"/>
  <c r="Q445" i="8" s="1"/>
  <c r="J445" i="8"/>
  <c r="I445" i="8"/>
  <c r="H445" i="8"/>
  <c r="G445" i="8"/>
  <c r="F445" i="8"/>
  <c r="F445" i="8" a="1"/>
  <c r="E445" i="8"/>
  <c r="D445" i="8"/>
  <c r="C445" i="8"/>
  <c r="B445" i="8"/>
  <c r="A445" i="8"/>
  <c r="O445" i="8" s="1"/>
  <c r="O444" i="8"/>
  <c r="I444" i="8"/>
  <c r="J444" i="8" s="1"/>
  <c r="H444" i="8"/>
  <c r="G444" i="8"/>
  <c r="E444" i="8"/>
  <c r="F444" i="8" s="1" a="1"/>
  <c r="F444" i="8" s="1"/>
  <c r="D444" i="8"/>
  <c r="C444" i="8"/>
  <c r="B444" i="8"/>
  <c r="A444" i="8"/>
  <c r="P444" i="8" s="1"/>
  <c r="N443" i="8"/>
  <c r="L443" i="8"/>
  <c r="J443" i="8"/>
  <c r="I443" i="8"/>
  <c r="H443" i="8"/>
  <c r="G443" i="8"/>
  <c r="E443" i="8"/>
  <c r="F443" i="8" s="1" a="1"/>
  <c r="F443" i="8" s="1"/>
  <c r="D443" i="8"/>
  <c r="C443" i="8"/>
  <c r="B443" i="8"/>
  <c r="A443" i="8"/>
  <c r="P442" i="8"/>
  <c r="N442" i="8"/>
  <c r="M442" i="8"/>
  <c r="L442" i="8"/>
  <c r="I442" i="8"/>
  <c r="J442" i="8" s="1"/>
  <c r="H442" i="8"/>
  <c r="G442" i="8"/>
  <c r="F442" i="8"/>
  <c r="E442" i="8"/>
  <c r="F442" i="8" s="1" a="1"/>
  <c r="D442" i="8"/>
  <c r="C442" i="8"/>
  <c r="B442" i="8"/>
  <c r="A442" i="8"/>
  <c r="K442" i="8" s="1"/>
  <c r="N441" i="8"/>
  <c r="J441" i="8"/>
  <c r="I441" i="8"/>
  <c r="H441" i="8"/>
  <c r="G441" i="8"/>
  <c r="E441" i="8"/>
  <c r="F441" i="8" s="1" a="1"/>
  <c r="F441" i="8" s="1"/>
  <c r="D441" i="8"/>
  <c r="C441" i="8"/>
  <c r="B441" i="8"/>
  <c r="A441" i="8"/>
  <c r="P441" i="8" s="1"/>
  <c r="Q440" i="8"/>
  <c r="O440" i="8"/>
  <c r="N440" i="8"/>
  <c r="K440" i="8"/>
  <c r="M440" i="8" s="1"/>
  <c r="J440" i="8"/>
  <c r="I440" i="8"/>
  <c r="H440" i="8"/>
  <c r="G440" i="8"/>
  <c r="E440" i="8"/>
  <c r="F440" i="8" s="1" a="1"/>
  <c r="F440" i="8" s="1"/>
  <c r="D440" i="8"/>
  <c r="C440" i="8"/>
  <c r="B440" i="8"/>
  <c r="A440" i="8"/>
  <c r="L440" i="8" s="1"/>
  <c r="P439" i="8"/>
  <c r="L439" i="8"/>
  <c r="Q439" i="8" s="1"/>
  <c r="K439" i="8"/>
  <c r="J439" i="8"/>
  <c r="I439" i="8"/>
  <c r="H439" i="8"/>
  <c r="G439" i="8"/>
  <c r="E439" i="8"/>
  <c r="F439" i="8" s="1" a="1"/>
  <c r="F439" i="8" s="1"/>
  <c r="D439" i="8"/>
  <c r="C439" i="8"/>
  <c r="B439" i="8"/>
  <c r="A439" i="8"/>
  <c r="O439" i="8" s="1"/>
  <c r="P438" i="8"/>
  <c r="I438" i="8"/>
  <c r="J438" i="8" s="1"/>
  <c r="H438" i="8"/>
  <c r="G438" i="8"/>
  <c r="F438" i="8"/>
  <c r="F438" i="8" a="1"/>
  <c r="E438" i="8"/>
  <c r="D438" i="8"/>
  <c r="C438" i="8"/>
  <c r="B438" i="8"/>
  <c r="A438" i="8"/>
  <c r="O438" i="8" s="1"/>
  <c r="O437" i="8"/>
  <c r="L437" i="8"/>
  <c r="K437" i="8"/>
  <c r="M437" i="8" s="1"/>
  <c r="I437" i="8"/>
  <c r="J437" i="8" s="1"/>
  <c r="H437" i="8"/>
  <c r="G437" i="8"/>
  <c r="F437" i="8"/>
  <c r="F437" i="8" a="1"/>
  <c r="E437" i="8"/>
  <c r="D437" i="8"/>
  <c r="C437" i="8"/>
  <c r="B437" i="8"/>
  <c r="A437" i="8"/>
  <c r="P437" i="8" s="1"/>
  <c r="P436" i="8"/>
  <c r="O436" i="8"/>
  <c r="N436" i="8"/>
  <c r="L436" i="8"/>
  <c r="I436" i="8"/>
  <c r="J436" i="8" s="1"/>
  <c r="H436" i="8"/>
  <c r="G436" i="8"/>
  <c r="E436" i="8"/>
  <c r="F436" i="8" s="1" a="1"/>
  <c r="F436" i="8" s="1"/>
  <c r="D436" i="8"/>
  <c r="C436" i="8"/>
  <c r="B436" i="8"/>
  <c r="A436" i="8"/>
  <c r="K436" i="8" s="1"/>
  <c r="M436" i="8" s="1"/>
  <c r="P435" i="8"/>
  <c r="N435" i="8"/>
  <c r="M435" i="8"/>
  <c r="L435" i="8"/>
  <c r="J435" i="8"/>
  <c r="I435" i="8"/>
  <c r="H435" i="8"/>
  <c r="G435" i="8"/>
  <c r="F435" i="8" a="1"/>
  <c r="F435" i="8" s="1"/>
  <c r="E435" i="8"/>
  <c r="D435" i="8"/>
  <c r="C435" i="8"/>
  <c r="B435" i="8"/>
  <c r="A435" i="8"/>
  <c r="K435" i="8" s="1"/>
  <c r="K434" i="8"/>
  <c r="I434" i="8"/>
  <c r="J434" i="8" s="1"/>
  <c r="H434" i="8"/>
  <c r="G434" i="8"/>
  <c r="E434" i="8"/>
  <c r="F434" i="8" s="1" a="1"/>
  <c r="F434" i="8" s="1"/>
  <c r="D434" i="8"/>
  <c r="C434" i="8"/>
  <c r="B434" i="8"/>
  <c r="A434" i="8"/>
  <c r="P434" i="8" s="1"/>
  <c r="O433" i="8"/>
  <c r="N433" i="8"/>
  <c r="L433" i="8"/>
  <c r="J433" i="8"/>
  <c r="I433" i="8"/>
  <c r="H433" i="8"/>
  <c r="G433" i="8"/>
  <c r="E433" i="8"/>
  <c r="F433" i="8" s="1" a="1"/>
  <c r="F433" i="8" s="1"/>
  <c r="D433" i="8"/>
  <c r="C433" i="8"/>
  <c r="B433" i="8"/>
  <c r="A433" i="8"/>
  <c r="P433" i="8" s="1"/>
  <c r="O432" i="8"/>
  <c r="N432" i="8"/>
  <c r="J432" i="8"/>
  <c r="I432" i="8"/>
  <c r="H432" i="8"/>
  <c r="G432" i="8"/>
  <c r="F432" i="8"/>
  <c r="E432" i="8"/>
  <c r="F432" i="8" s="1" a="1"/>
  <c r="D432" i="8"/>
  <c r="C432" i="8"/>
  <c r="B432" i="8"/>
  <c r="A432" i="8"/>
  <c r="P431" i="8"/>
  <c r="L431" i="8"/>
  <c r="Q431" i="8" s="1"/>
  <c r="K431" i="8"/>
  <c r="J431" i="8"/>
  <c r="I431" i="8"/>
  <c r="H431" i="8"/>
  <c r="G431" i="8"/>
  <c r="F431" i="8" a="1"/>
  <c r="F431" i="8" s="1"/>
  <c r="E431" i="8"/>
  <c r="D431" i="8"/>
  <c r="C431" i="8"/>
  <c r="B431" i="8"/>
  <c r="A431" i="8"/>
  <c r="O431" i="8" s="1"/>
  <c r="O430" i="8"/>
  <c r="N430" i="8"/>
  <c r="L430" i="8"/>
  <c r="Q430" i="8" s="1"/>
  <c r="J430" i="8"/>
  <c r="I430" i="8"/>
  <c r="H430" i="8"/>
  <c r="G430" i="8"/>
  <c r="E430" i="8"/>
  <c r="F430" i="8" s="1" a="1"/>
  <c r="F430" i="8" s="1"/>
  <c r="D430" i="8"/>
  <c r="C430" i="8"/>
  <c r="B430" i="8"/>
  <c r="A430" i="8"/>
  <c r="J429" i="8"/>
  <c r="I429" i="8"/>
  <c r="H429" i="8"/>
  <c r="G429" i="8"/>
  <c r="F429" i="8"/>
  <c r="F429" i="8" a="1"/>
  <c r="E429" i="8"/>
  <c r="D429" i="8"/>
  <c r="C429" i="8"/>
  <c r="B429" i="8"/>
  <c r="A429" i="8"/>
  <c r="N429" i="8" s="1"/>
  <c r="O428" i="8"/>
  <c r="N428" i="8"/>
  <c r="L428" i="8"/>
  <c r="J428" i="8"/>
  <c r="I428" i="8"/>
  <c r="H428" i="8"/>
  <c r="G428" i="8"/>
  <c r="F428" i="8"/>
  <c r="F428" i="8" a="1"/>
  <c r="E428" i="8"/>
  <c r="D428" i="8"/>
  <c r="C428" i="8"/>
  <c r="B428" i="8"/>
  <c r="A428" i="8"/>
  <c r="N427" i="8"/>
  <c r="L427" i="8"/>
  <c r="I427" i="8"/>
  <c r="J427" i="8" s="1"/>
  <c r="H427" i="8"/>
  <c r="G427" i="8"/>
  <c r="F427" i="8"/>
  <c r="F427" i="8" a="1"/>
  <c r="E427" i="8"/>
  <c r="D427" i="8"/>
  <c r="C427" i="8"/>
  <c r="B427" i="8"/>
  <c r="A427" i="8"/>
  <c r="P426" i="8"/>
  <c r="L426" i="8"/>
  <c r="I426" i="8"/>
  <c r="J426" i="8" s="1"/>
  <c r="H426" i="8"/>
  <c r="G426" i="8"/>
  <c r="E426" i="8"/>
  <c r="F426" i="8" s="1" a="1"/>
  <c r="F426" i="8" s="1"/>
  <c r="D426" i="8"/>
  <c r="C426" i="8"/>
  <c r="B426" i="8"/>
  <c r="A426" i="8"/>
  <c r="P425" i="8"/>
  <c r="O425" i="8"/>
  <c r="L425" i="8"/>
  <c r="Q425" i="8" s="1"/>
  <c r="K425" i="8"/>
  <c r="J425" i="8"/>
  <c r="I425" i="8"/>
  <c r="H425" i="8"/>
  <c r="G425" i="8"/>
  <c r="E425" i="8"/>
  <c r="F425" i="8" s="1" a="1"/>
  <c r="F425" i="8" s="1"/>
  <c r="D425" i="8"/>
  <c r="C425" i="8"/>
  <c r="B425" i="8"/>
  <c r="A425" i="8"/>
  <c r="N425" i="8" s="1"/>
  <c r="P424" i="8"/>
  <c r="O424" i="8"/>
  <c r="N424" i="8"/>
  <c r="K424" i="8"/>
  <c r="M424" i="8" s="1"/>
  <c r="J424" i="8"/>
  <c r="I424" i="8"/>
  <c r="H424" i="8"/>
  <c r="G424" i="8"/>
  <c r="E424" i="8"/>
  <c r="F424" i="8" s="1" a="1"/>
  <c r="F424" i="8" s="1"/>
  <c r="D424" i="8"/>
  <c r="C424" i="8"/>
  <c r="B424" i="8"/>
  <c r="A424" i="8"/>
  <c r="L424" i="8" s="1"/>
  <c r="P423" i="8"/>
  <c r="N423" i="8"/>
  <c r="K423" i="8"/>
  <c r="I423" i="8"/>
  <c r="J423" i="8" s="1"/>
  <c r="H423" i="8"/>
  <c r="G423" i="8"/>
  <c r="E423" i="8"/>
  <c r="F423" i="8" s="1" a="1"/>
  <c r="F423" i="8" s="1"/>
  <c r="D423" i="8"/>
  <c r="C423" i="8"/>
  <c r="B423" i="8"/>
  <c r="A423" i="8"/>
  <c r="O423" i="8" s="1"/>
  <c r="P422" i="8"/>
  <c r="N422" i="8"/>
  <c r="M422" i="8"/>
  <c r="L422" i="8"/>
  <c r="Q422" i="8" s="1"/>
  <c r="I422" i="8"/>
  <c r="J422" i="8" s="1"/>
  <c r="H422" i="8"/>
  <c r="G422" i="8"/>
  <c r="E422" i="8"/>
  <c r="F422" i="8" s="1" a="1"/>
  <c r="F422" i="8" s="1"/>
  <c r="D422" i="8"/>
  <c r="C422" i="8"/>
  <c r="B422" i="8"/>
  <c r="A422" i="8"/>
  <c r="K422" i="8" s="1"/>
  <c r="P421" i="8"/>
  <c r="O421" i="8"/>
  <c r="I421" i="8"/>
  <c r="J421" i="8" s="1"/>
  <c r="H421" i="8"/>
  <c r="G421" i="8"/>
  <c r="E421" i="8"/>
  <c r="F421" i="8" s="1" a="1"/>
  <c r="F421" i="8" s="1"/>
  <c r="D421" i="8"/>
  <c r="C421" i="8"/>
  <c r="B421" i="8"/>
  <c r="A421" i="8"/>
  <c r="P420" i="8"/>
  <c r="L420" i="8"/>
  <c r="K420" i="8"/>
  <c r="J420" i="8"/>
  <c r="I420" i="8"/>
  <c r="H420" i="8"/>
  <c r="G420" i="8"/>
  <c r="F420" i="8" a="1"/>
  <c r="F420" i="8" s="1"/>
  <c r="E420" i="8"/>
  <c r="D420" i="8"/>
  <c r="C420" i="8"/>
  <c r="B420" i="8"/>
  <c r="A420" i="8"/>
  <c r="O420" i="8" s="1"/>
  <c r="J419" i="8"/>
  <c r="I419" i="8"/>
  <c r="H419" i="8"/>
  <c r="G419" i="8"/>
  <c r="E419" i="8"/>
  <c r="F419" i="8" s="1" a="1"/>
  <c r="F419" i="8" s="1"/>
  <c r="D419" i="8"/>
  <c r="C419" i="8"/>
  <c r="B419" i="8"/>
  <c r="A419" i="8"/>
  <c r="K419" i="8" s="1"/>
  <c r="P418" i="8"/>
  <c r="O418" i="8"/>
  <c r="N418" i="8"/>
  <c r="L418" i="8"/>
  <c r="Q418" i="8" s="1"/>
  <c r="K418" i="8"/>
  <c r="J418" i="8"/>
  <c r="I418" i="8"/>
  <c r="H418" i="8"/>
  <c r="G418" i="8"/>
  <c r="E418" i="8"/>
  <c r="F418" i="8" s="1" a="1"/>
  <c r="F418" i="8" s="1"/>
  <c r="D418" i="8"/>
  <c r="C418" i="8"/>
  <c r="B418" i="8"/>
  <c r="A418" i="8"/>
  <c r="J417" i="8"/>
  <c r="I417" i="8"/>
  <c r="H417" i="8"/>
  <c r="G417" i="8"/>
  <c r="E417" i="8"/>
  <c r="F417" i="8" s="1" a="1"/>
  <c r="F417" i="8" s="1"/>
  <c r="D417" i="8"/>
  <c r="C417" i="8"/>
  <c r="B417" i="8"/>
  <c r="A417" i="8"/>
  <c r="P416" i="8"/>
  <c r="L416" i="8"/>
  <c r="K416" i="8"/>
  <c r="M416" i="8" s="1"/>
  <c r="J416" i="8"/>
  <c r="I416" i="8"/>
  <c r="H416" i="8"/>
  <c r="G416" i="8"/>
  <c r="F416" i="8" a="1"/>
  <c r="F416" i="8" s="1"/>
  <c r="E416" i="8"/>
  <c r="D416" i="8"/>
  <c r="C416" i="8"/>
  <c r="B416" i="8"/>
  <c r="A416" i="8"/>
  <c r="O416" i="8" s="1"/>
  <c r="I415" i="8"/>
  <c r="J415" i="8" s="1"/>
  <c r="H415" i="8"/>
  <c r="G415" i="8"/>
  <c r="E415" i="8"/>
  <c r="F415" i="8" s="1" a="1"/>
  <c r="F415" i="8" s="1"/>
  <c r="D415" i="8"/>
  <c r="C415" i="8"/>
  <c r="B415" i="8"/>
  <c r="A415" i="8"/>
  <c r="O414" i="8"/>
  <c r="N414" i="8"/>
  <c r="J414" i="8"/>
  <c r="I414" i="8"/>
  <c r="H414" i="8"/>
  <c r="G414" i="8"/>
  <c r="E414" i="8"/>
  <c r="F414" i="8" s="1" a="1"/>
  <c r="F414" i="8" s="1"/>
  <c r="D414" i="8"/>
  <c r="C414" i="8"/>
  <c r="B414" i="8"/>
  <c r="A414" i="8"/>
  <c r="P413" i="8"/>
  <c r="N413" i="8"/>
  <c r="I413" i="8"/>
  <c r="J413" i="8" s="1"/>
  <c r="H413" i="8"/>
  <c r="G413" i="8"/>
  <c r="F413" i="8" a="1"/>
  <c r="F413" i="8" s="1"/>
  <c r="E413" i="8"/>
  <c r="D413" i="8"/>
  <c r="C413" i="8"/>
  <c r="B413" i="8"/>
  <c r="A413" i="8"/>
  <c r="P412" i="8"/>
  <c r="N412" i="8"/>
  <c r="L412" i="8"/>
  <c r="M412" i="8" s="1"/>
  <c r="K412" i="8"/>
  <c r="J412" i="8"/>
  <c r="I412" i="8"/>
  <c r="H412" i="8"/>
  <c r="G412" i="8"/>
  <c r="E412" i="8"/>
  <c r="F412" i="8" s="1" a="1"/>
  <c r="F412" i="8" s="1"/>
  <c r="D412" i="8"/>
  <c r="C412" i="8"/>
  <c r="B412" i="8"/>
  <c r="A412" i="8"/>
  <c r="O412" i="8" s="1"/>
  <c r="P411" i="8"/>
  <c r="O411" i="8"/>
  <c r="L411" i="8"/>
  <c r="K411" i="8"/>
  <c r="M411" i="8" s="1"/>
  <c r="J411" i="8"/>
  <c r="I411" i="8"/>
  <c r="H411" i="8"/>
  <c r="G411" i="8"/>
  <c r="F411" i="8"/>
  <c r="F411" i="8" a="1"/>
  <c r="E411" i="8"/>
  <c r="D411" i="8"/>
  <c r="C411" i="8"/>
  <c r="B411" i="8"/>
  <c r="A411" i="8"/>
  <c r="N411" i="8" s="1"/>
  <c r="P410" i="8"/>
  <c r="O410" i="8"/>
  <c r="I410" i="8"/>
  <c r="J410" i="8" s="1"/>
  <c r="H410" i="8"/>
  <c r="G410" i="8"/>
  <c r="E410" i="8"/>
  <c r="F410" i="8" s="1" a="1"/>
  <c r="F410" i="8" s="1"/>
  <c r="D410" i="8"/>
  <c r="C410" i="8"/>
  <c r="B410" i="8"/>
  <c r="A410" i="8"/>
  <c r="K410" i="8" s="1"/>
  <c r="P409" i="8"/>
  <c r="N409" i="8"/>
  <c r="L409" i="8"/>
  <c r="K409" i="8"/>
  <c r="M409" i="8" s="1"/>
  <c r="I409" i="8"/>
  <c r="J409" i="8" s="1"/>
  <c r="H409" i="8"/>
  <c r="G409" i="8"/>
  <c r="E409" i="8"/>
  <c r="F409" i="8" s="1" a="1"/>
  <c r="F409" i="8" s="1"/>
  <c r="D409" i="8"/>
  <c r="C409" i="8"/>
  <c r="B409" i="8"/>
  <c r="A409" i="8"/>
  <c r="O409" i="8" s="1"/>
  <c r="P408" i="8"/>
  <c r="K408" i="8"/>
  <c r="J408" i="8"/>
  <c r="I408" i="8"/>
  <c r="H408" i="8"/>
  <c r="G408" i="8"/>
  <c r="F408" i="8"/>
  <c r="F408" i="8" a="1"/>
  <c r="E408" i="8"/>
  <c r="D408" i="8"/>
  <c r="C408" i="8"/>
  <c r="B408" i="8"/>
  <c r="A408" i="8"/>
  <c r="O408" i="8" s="1"/>
  <c r="O407" i="8"/>
  <c r="N407" i="8"/>
  <c r="L407" i="8"/>
  <c r="J407" i="8"/>
  <c r="I407" i="8"/>
  <c r="H407" i="8"/>
  <c r="G407" i="8"/>
  <c r="E407" i="8"/>
  <c r="F407" i="8" s="1" a="1"/>
  <c r="F407" i="8" s="1"/>
  <c r="D407" i="8"/>
  <c r="C407" i="8"/>
  <c r="B407" i="8"/>
  <c r="A407" i="8"/>
  <c r="K407" i="8" s="1"/>
  <c r="N406" i="8"/>
  <c r="L406" i="8"/>
  <c r="Q406" i="8" s="1"/>
  <c r="I406" i="8"/>
  <c r="J406" i="8" s="1"/>
  <c r="H406" i="8"/>
  <c r="G406" i="8"/>
  <c r="E406" i="8"/>
  <c r="F406" i="8" s="1" a="1"/>
  <c r="F406" i="8" s="1"/>
  <c r="D406" i="8"/>
  <c r="C406" i="8"/>
  <c r="B406" i="8"/>
  <c r="A406" i="8"/>
  <c r="P405" i="8"/>
  <c r="L405" i="8"/>
  <c r="K405" i="8"/>
  <c r="M405" i="8" s="1"/>
  <c r="I405" i="8"/>
  <c r="J405" i="8" s="1"/>
  <c r="H405" i="8"/>
  <c r="G405" i="8"/>
  <c r="F405" i="8"/>
  <c r="E405" i="8"/>
  <c r="F405" i="8" s="1" a="1"/>
  <c r="D405" i="8"/>
  <c r="C405" i="8"/>
  <c r="B405" i="8"/>
  <c r="A405" i="8"/>
  <c r="O405" i="8" s="1"/>
  <c r="O404" i="8"/>
  <c r="J404" i="8"/>
  <c r="I404" i="8"/>
  <c r="H404" i="8"/>
  <c r="G404" i="8"/>
  <c r="F404" i="8" a="1"/>
  <c r="F404" i="8" s="1"/>
  <c r="E404" i="8"/>
  <c r="D404" i="8"/>
  <c r="C404" i="8"/>
  <c r="B404" i="8"/>
  <c r="A404" i="8"/>
  <c r="N404" i="8" s="1"/>
  <c r="J403" i="8"/>
  <c r="I403" i="8"/>
  <c r="H403" i="8"/>
  <c r="G403" i="8"/>
  <c r="F403" i="8" a="1"/>
  <c r="F403" i="8" s="1"/>
  <c r="E403" i="8"/>
  <c r="D403" i="8"/>
  <c r="C403" i="8"/>
  <c r="B403" i="8"/>
  <c r="A403" i="8"/>
  <c r="P402" i="8"/>
  <c r="O402" i="8"/>
  <c r="L402" i="8"/>
  <c r="K402" i="8"/>
  <c r="M402" i="8" s="1"/>
  <c r="J402" i="8"/>
  <c r="I402" i="8"/>
  <c r="H402" i="8"/>
  <c r="G402" i="8"/>
  <c r="F402" i="8"/>
  <c r="F402" i="8" a="1"/>
  <c r="E402" i="8"/>
  <c r="D402" i="8"/>
  <c r="C402" i="8"/>
  <c r="B402" i="8"/>
  <c r="A402" i="8"/>
  <c r="N402" i="8" s="1"/>
  <c r="P401" i="8"/>
  <c r="O401" i="8"/>
  <c r="L401" i="8"/>
  <c r="K401" i="8"/>
  <c r="M401" i="8" s="1"/>
  <c r="J401" i="8"/>
  <c r="I401" i="8"/>
  <c r="H401" i="8"/>
  <c r="G401" i="8"/>
  <c r="F401" i="8" a="1"/>
  <c r="F401" i="8" s="1"/>
  <c r="E401" i="8"/>
  <c r="D401" i="8"/>
  <c r="C401" i="8"/>
  <c r="B401" i="8"/>
  <c r="A401" i="8"/>
  <c r="N401" i="8" s="1"/>
  <c r="P400" i="8"/>
  <c r="N400" i="8"/>
  <c r="L400" i="8"/>
  <c r="I400" i="8"/>
  <c r="J400" i="8" s="1"/>
  <c r="H400" i="8"/>
  <c r="G400" i="8"/>
  <c r="E400" i="8"/>
  <c r="F400" i="8" s="1" a="1"/>
  <c r="F400" i="8" s="1"/>
  <c r="D400" i="8"/>
  <c r="C400" i="8"/>
  <c r="B400" i="8"/>
  <c r="A400" i="8"/>
  <c r="K400" i="8" s="1"/>
  <c r="P399" i="8"/>
  <c r="N399" i="8"/>
  <c r="L399" i="8"/>
  <c r="K399" i="8"/>
  <c r="M399" i="8" s="1"/>
  <c r="I399" i="8"/>
  <c r="J399" i="8" s="1"/>
  <c r="H399" i="8"/>
  <c r="G399" i="8"/>
  <c r="E399" i="8"/>
  <c r="F399" i="8" s="1" a="1"/>
  <c r="F399" i="8" s="1"/>
  <c r="D399" i="8"/>
  <c r="C399" i="8"/>
  <c r="B399" i="8"/>
  <c r="A399" i="8"/>
  <c r="O399" i="8" s="1"/>
  <c r="L398" i="8"/>
  <c r="Q398" i="8" s="1"/>
  <c r="K398" i="8"/>
  <c r="M398" i="8" s="1"/>
  <c r="J398" i="8"/>
  <c r="I398" i="8"/>
  <c r="H398" i="8"/>
  <c r="G398" i="8"/>
  <c r="E398" i="8"/>
  <c r="F398" i="8" s="1" a="1"/>
  <c r="F398" i="8" s="1"/>
  <c r="D398" i="8"/>
  <c r="C398" i="8"/>
  <c r="B398" i="8"/>
  <c r="A398" i="8"/>
  <c r="N398" i="8" s="1"/>
  <c r="N397" i="8"/>
  <c r="K397" i="8"/>
  <c r="M397" i="8" s="1"/>
  <c r="J397" i="8"/>
  <c r="I397" i="8"/>
  <c r="H397" i="8"/>
  <c r="G397" i="8"/>
  <c r="F397" i="8" a="1"/>
  <c r="F397" i="8" s="1"/>
  <c r="E397" i="8"/>
  <c r="D397" i="8"/>
  <c r="C397" i="8"/>
  <c r="B397" i="8"/>
  <c r="A397" i="8"/>
  <c r="L397" i="8" s="1"/>
  <c r="N396" i="8"/>
  <c r="L396" i="8"/>
  <c r="K396" i="8"/>
  <c r="M396" i="8" s="1"/>
  <c r="J396" i="8"/>
  <c r="I396" i="8"/>
  <c r="H396" i="8"/>
  <c r="G396" i="8"/>
  <c r="F396" i="8"/>
  <c r="F396" i="8" a="1"/>
  <c r="E396" i="8"/>
  <c r="D396" i="8"/>
  <c r="C396" i="8"/>
  <c r="B396" i="8"/>
  <c r="A396" i="8"/>
  <c r="P396" i="8" s="1"/>
  <c r="P395" i="8"/>
  <c r="O395" i="8"/>
  <c r="N395" i="8"/>
  <c r="I395" i="8"/>
  <c r="J395" i="8" s="1"/>
  <c r="H395" i="8"/>
  <c r="G395" i="8"/>
  <c r="F395" i="8"/>
  <c r="F395" i="8" a="1"/>
  <c r="E395" i="8"/>
  <c r="D395" i="8"/>
  <c r="C395" i="8"/>
  <c r="B395" i="8"/>
  <c r="A395" i="8"/>
  <c r="L394" i="8"/>
  <c r="J394" i="8"/>
  <c r="I394" i="8"/>
  <c r="H394" i="8"/>
  <c r="G394" i="8"/>
  <c r="E394" i="8"/>
  <c r="F394" i="8" s="1" a="1"/>
  <c r="F394" i="8" s="1"/>
  <c r="D394" i="8"/>
  <c r="C394" i="8"/>
  <c r="B394" i="8"/>
  <c r="A394" i="8"/>
  <c r="P394" i="8" s="1"/>
  <c r="P393" i="8"/>
  <c r="N393" i="8"/>
  <c r="J393" i="8"/>
  <c r="I393" i="8"/>
  <c r="H393" i="8"/>
  <c r="G393" i="8"/>
  <c r="E393" i="8"/>
  <c r="F393" i="8" s="1" a="1"/>
  <c r="F393" i="8" s="1"/>
  <c r="D393" i="8"/>
  <c r="C393" i="8"/>
  <c r="B393" i="8"/>
  <c r="A393" i="8"/>
  <c r="P392" i="8"/>
  <c r="L392" i="8"/>
  <c r="K392" i="8"/>
  <c r="I392" i="8"/>
  <c r="J392" i="8" s="1"/>
  <c r="H392" i="8"/>
  <c r="G392" i="8"/>
  <c r="E392" i="8"/>
  <c r="F392" i="8" s="1" a="1"/>
  <c r="F392" i="8" s="1"/>
  <c r="D392" i="8"/>
  <c r="C392" i="8"/>
  <c r="B392" i="8"/>
  <c r="A392" i="8"/>
  <c r="O392" i="8" s="1"/>
  <c r="P391" i="8"/>
  <c r="O391" i="8"/>
  <c r="J391" i="8"/>
  <c r="I391" i="8"/>
  <c r="H391" i="8"/>
  <c r="G391" i="8"/>
  <c r="F391" i="8"/>
  <c r="E391" i="8"/>
  <c r="F391" i="8" s="1" a="1"/>
  <c r="D391" i="8"/>
  <c r="C391" i="8"/>
  <c r="B391" i="8"/>
  <c r="A391" i="8"/>
  <c r="O390" i="8"/>
  <c r="N390" i="8"/>
  <c r="J390" i="8"/>
  <c r="I390" i="8"/>
  <c r="H390" i="8"/>
  <c r="G390" i="8"/>
  <c r="E390" i="8"/>
  <c r="F390" i="8" s="1" a="1"/>
  <c r="F390" i="8" s="1"/>
  <c r="D390" i="8"/>
  <c r="C390" i="8"/>
  <c r="B390" i="8"/>
  <c r="A390" i="8"/>
  <c r="I389" i="8"/>
  <c r="J389" i="8" s="1"/>
  <c r="H389" i="8"/>
  <c r="G389" i="8"/>
  <c r="F389" i="8" a="1"/>
  <c r="F389" i="8" s="1"/>
  <c r="E389" i="8"/>
  <c r="D389" i="8"/>
  <c r="C389" i="8"/>
  <c r="B389" i="8"/>
  <c r="A389" i="8"/>
  <c r="P388" i="8"/>
  <c r="O388" i="8"/>
  <c r="L388" i="8"/>
  <c r="K388" i="8"/>
  <c r="M388" i="8" s="1"/>
  <c r="J388" i="8"/>
  <c r="I388" i="8"/>
  <c r="H388" i="8"/>
  <c r="G388" i="8"/>
  <c r="E388" i="8"/>
  <c r="F388" i="8" s="1" a="1"/>
  <c r="F388" i="8" s="1"/>
  <c r="D388" i="8"/>
  <c r="C388" i="8"/>
  <c r="B388" i="8"/>
  <c r="A388" i="8"/>
  <c r="N388" i="8" s="1"/>
  <c r="K387" i="8"/>
  <c r="I387" i="8"/>
  <c r="J387" i="8" s="1"/>
  <c r="H387" i="8"/>
  <c r="G387" i="8"/>
  <c r="F387" i="8"/>
  <c r="F387" i="8" a="1"/>
  <c r="E387" i="8"/>
  <c r="D387" i="8"/>
  <c r="C387" i="8"/>
  <c r="B387" i="8"/>
  <c r="A387" i="8"/>
  <c r="N387" i="8" s="1"/>
  <c r="O386" i="8"/>
  <c r="N386" i="8"/>
  <c r="L386" i="8"/>
  <c r="Q386" i="8" s="1"/>
  <c r="I386" i="8"/>
  <c r="J386" i="8" s="1"/>
  <c r="H386" i="8"/>
  <c r="G386" i="8"/>
  <c r="E386" i="8"/>
  <c r="F386" i="8" s="1" a="1"/>
  <c r="F386" i="8" s="1"/>
  <c r="D386" i="8"/>
  <c r="C386" i="8"/>
  <c r="B386" i="8"/>
  <c r="A386" i="8"/>
  <c r="K386" i="8" s="1"/>
  <c r="N385" i="8"/>
  <c r="J385" i="8"/>
  <c r="I385" i="8"/>
  <c r="H385" i="8"/>
  <c r="G385" i="8"/>
  <c r="E385" i="8"/>
  <c r="F385" i="8" s="1" a="1"/>
  <c r="F385" i="8" s="1"/>
  <c r="D385" i="8"/>
  <c r="C385" i="8"/>
  <c r="B385" i="8"/>
  <c r="A385" i="8"/>
  <c r="O385" i="8" s="1"/>
  <c r="K384" i="8"/>
  <c r="I384" i="8"/>
  <c r="J384" i="8" s="1"/>
  <c r="H384" i="8"/>
  <c r="G384" i="8"/>
  <c r="F384" i="8"/>
  <c r="E384" i="8"/>
  <c r="F384" i="8" s="1" a="1"/>
  <c r="D384" i="8"/>
  <c r="C384" i="8"/>
  <c r="B384" i="8"/>
  <c r="A384" i="8"/>
  <c r="N384" i="8" s="1"/>
  <c r="O383" i="8"/>
  <c r="J383" i="8"/>
  <c r="I383" i="8"/>
  <c r="H383" i="8"/>
  <c r="G383" i="8"/>
  <c r="F383" i="8" a="1"/>
  <c r="F383" i="8" s="1"/>
  <c r="E383" i="8"/>
  <c r="D383" i="8"/>
  <c r="C383" i="8"/>
  <c r="B383" i="8"/>
  <c r="A383" i="8"/>
  <c r="N383" i="8" s="1"/>
  <c r="J382" i="8"/>
  <c r="I382" i="8"/>
  <c r="H382" i="8"/>
  <c r="G382" i="8"/>
  <c r="E382" i="8"/>
  <c r="F382" i="8" s="1" a="1"/>
  <c r="F382" i="8" s="1"/>
  <c r="D382" i="8"/>
  <c r="C382" i="8"/>
  <c r="B382" i="8"/>
  <c r="A382" i="8"/>
  <c r="P382" i="8" s="1"/>
  <c r="P381" i="8"/>
  <c r="L381" i="8"/>
  <c r="K381" i="8"/>
  <c r="M381" i="8" s="1"/>
  <c r="J381" i="8"/>
  <c r="I381" i="8"/>
  <c r="H381" i="8"/>
  <c r="G381" i="8"/>
  <c r="E381" i="8"/>
  <c r="F381" i="8" s="1" a="1"/>
  <c r="F381" i="8" s="1"/>
  <c r="D381" i="8"/>
  <c r="C381" i="8"/>
  <c r="B381" i="8"/>
  <c r="A381" i="8"/>
  <c r="O381" i="8" s="1"/>
  <c r="O380" i="8"/>
  <c r="K380" i="8"/>
  <c r="I380" i="8"/>
  <c r="J380" i="8" s="1"/>
  <c r="H380" i="8"/>
  <c r="G380" i="8"/>
  <c r="E380" i="8"/>
  <c r="F380" i="8" s="1" a="1"/>
  <c r="F380" i="8" s="1"/>
  <c r="D380" i="8"/>
  <c r="C380" i="8"/>
  <c r="B380" i="8"/>
  <c r="A380" i="8"/>
  <c r="P380" i="8" s="1"/>
  <c r="O379" i="8"/>
  <c r="L379" i="8"/>
  <c r="Q379" i="8" s="1"/>
  <c r="K379" i="8"/>
  <c r="J379" i="8"/>
  <c r="I379" i="8"/>
  <c r="H379" i="8"/>
  <c r="G379" i="8"/>
  <c r="E379" i="8"/>
  <c r="F379" i="8" s="1" a="1"/>
  <c r="F379" i="8" s="1"/>
  <c r="D379" i="8"/>
  <c r="C379" i="8"/>
  <c r="B379" i="8"/>
  <c r="A379" i="8"/>
  <c r="P379" i="8" s="1"/>
  <c r="J378" i="8"/>
  <c r="I378" i="8"/>
  <c r="H378" i="8"/>
  <c r="G378" i="8"/>
  <c r="F378" i="8" a="1"/>
  <c r="F378" i="8" s="1"/>
  <c r="E378" i="8"/>
  <c r="D378" i="8"/>
  <c r="C378" i="8"/>
  <c r="B378" i="8"/>
  <c r="A378" i="8"/>
  <c r="P378" i="8" s="1"/>
  <c r="P377" i="8"/>
  <c r="O377" i="8"/>
  <c r="N377" i="8"/>
  <c r="I377" i="8"/>
  <c r="J377" i="8" s="1"/>
  <c r="H377" i="8"/>
  <c r="G377" i="8"/>
  <c r="F377" i="8"/>
  <c r="F377" i="8" a="1"/>
  <c r="E377" i="8"/>
  <c r="D377" i="8"/>
  <c r="C377" i="8"/>
  <c r="B377" i="8"/>
  <c r="A377" i="8"/>
  <c r="P376" i="8"/>
  <c r="O376" i="8"/>
  <c r="L376" i="8"/>
  <c r="K376" i="8"/>
  <c r="M376" i="8" s="1"/>
  <c r="I376" i="8"/>
  <c r="J376" i="8" s="1"/>
  <c r="H376" i="8"/>
  <c r="G376" i="8"/>
  <c r="E376" i="8"/>
  <c r="F376" i="8" s="1" a="1"/>
  <c r="F376" i="8" s="1"/>
  <c r="D376" i="8"/>
  <c r="C376" i="8"/>
  <c r="B376" i="8"/>
  <c r="A376" i="8"/>
  <c r="N376" i="8" s="1"/>
  <c r="K375" i="8"/>
  <c r="J375" i="8"/>
  <c r="I375" i="8"/>
  <c r="H375" i="8"/>
  <c r="G375" i="8"/>
  <c r="F375" i="8" a="1"/>
  <c r="F375" i="8" s="1"/>
  <c r="E375" i="8"/>
  <c r="D375" i="8"/>
  <c r="C375" i="8"/>
  <c r="B375" i="8"/>
  <c r="A375" i="8"/>
  <c r="L375" i="8" s="1"/>
  <c r="O374" i="8"/>
  <c r="N374" i="8"/>
  <c r="L374" i="8"/>
  <c r="I374" i="8"/>
  <c r="J374" i="8" s="1"/>
  <c r="H374" i="8"/>
  <c r="G374" i="8"/>
  <c r="E374" i="8"/>
  <c r="F374" i="8" s="1" a="1"/>
  <c r="F374" i="8" s="1"/>
  <c r="D374" i="8"/>
  <c r="C374" i="8"/>
  <c r="B374" i="8"/>
  <c r="A374" i="8"/>
  <c r="K374" i="8" s="1"/>
  <c r="M374" i="8" s="1"/>
  <c r="P373" i="8"/>
  <c r="I373" i="8"/>
  <c r="J373" i="8" s="1"/>
  <c r="H373" i="8"/>
  <c r="G373" i="8"/>
  <c r="E373" i="8"/>
  <c r="F373" i="8" s="1" a="1"/>
  <c r="F373" i="8" s="1"/>
  <c r="D373" i="8"/>
  <c r="C373" i="8"/>
  <c r="B373" i="8"/>
  <c r="A373" i="8"/>
  <c r="O372" i="8"/>
  <c r="I372" i="8"/>
  <c r="J372" i="8" s="1"/>
  <c r="H372" i="8"/>
  <c r="G372" i="8"/>
  <c r="E372" i="8"/>
  <c r="F372" i="8" s="1" a="1"/>
  <c r="F372" i="8" s="1"/>
  <c r="D372" i="8"/>
  <c r="C372" i="8"/>
  <c r="B372" i="8"/>
  <c r="A372" i="8"/>
  <c r="N371" i="8"/>
  <c r="M371" i="8"/>
  <c r="L371" i="8"/>
  <c r="K371" i="8"/>
  <c r="I371" i="8"/>
  <c r="J371" i="8" s="1"/>
  <c r="H371" i="8"/>
  <c r="G371" i="8"/>
  <c r="E371" i="8"/>
  <c r="F371" i="8" s="1" a="1"/>
  <c r="F371" i="8" s="1"/>
  <c r="D371" i="8"/>
  <c r="C371" i="8"/>
  <c r="B371" i="8"/>
  <c r="A371" i="8"/>
  <c r="P371" i="8" s="1"/>
  <c r="P370" i="8"/>
  <c r="I370" i="8"/>
  <c r="J370" i="8" s="1"/>
  <c r="H370" i="8"/>
  <c r="G370" i="8"/>
  <c r="F370" i="8"/>
  <c r="E370" i="8"/>
  <c r="F370" i="8" s="1" a="1"/>
  <c r="D370" i="8"/>
  <c r="C370" i="8"/>
  <c r="B370" i="8"/>
  <c r="A370" i="8"/>
  <c r="Q369" i="8"/>
  <c r="P369" i="8"/>
  <c r="O369" i="8"/>
  <c r="M369" i="8"/>
  <c r="L369" i="8"/>
  <c r="K369" i="8"/>
  <c r="I369" i="8"/>
  <c r="J369" i="8" s="1"/>
  <c r="H369" i="8"/>
  <c r="G369" i="8"/>
  <c r="E369" i="8"/>
  <c r="F369" i="8" s="1" a="1"/>
  <c r="F369" i="8" s="1"/>
  <c r="D369" i="8"/>
  <c r="C369" i="8"/>
  <c r="B369" i="8"/>
  <c r="A369" i="8"/>
  <c r="N369" i="8" s="1"/>
  <c r="P368" i="8"/>
  <c r="I368" i="8"/>
  <c r="J368" i="8" s="1"/>
  <c r="H368" i="8"/>
  <c r="G368" i="8"/>
  <c r="F368" i="8" a="1"/>
  <c r="F368" i="8" s="1"/>
  <c r="E368" i="8"/>
  <c r="D368" i="8"/>
  <c r="C368" i="8"/>
  <c r="B368" i="8"/>
  <c r="A368" i="8"/>
  <c r="O368" i="8" s="1"/>
  <c r="L367" i="8"/>
  <c r="K367" i="8"/>
  <c r="M367" i="8" s="1"/>
  <c r="I367" i="8"/>
  <c r="J367" i="8" s="1"/>
  <c r="H367" i="8"/>
  <c r="G367" i="8"/>
  <c r="E367" i="8"/>
  <c r="F367" i="8" s="1" a="1"/>
  <c r="F367" i="8" s="1"/>
  <c r="D367" i="8"/>
  <c r="C367" i="8"/>
  <c r="B367" i="8"/>
  <c r="A367" i="8"/>
  <c r="P367" i="8" s="1"/>
  <c r="O366" i="8"/>
  <c r="N366" i="8"/>
  <c r="M366" i="8"/>
  <c r="K366" i="8"/>
  <c r="I366" i="8"/>
  <c r="J366" i="8" s="1"/>
  <c r="H366" i="8"/>
  <c r="G366" i="8"/>
  <c r="F366" i="8"/>
  <c r="E366" i="8"/>
  <c r="F366" i="8" s="1" a="1"/>
  <c r="D366" i="8"/>
  <c r="C366" i="8"/>
  <c r="B366" i="8"/>
  <c r="A366" i="8"/>
  <c r="L366" i="8" s="1"/>
  <c r="N365" i="8"/>
  <c r="L365" i="8"/>
  <c r="K365" i="8"/>
  <c r="M365" i="8" s="1"/>
  <c r="J365" i="8"/>
  <c r="I365" i="8"/>
  <c r="H365" i="8"/>
  <c r="G365" i="8"/>
  <c r="E365" i="8"/>
  <c r="F365" i="8" s="1" a="1"/>
  <c r="F365" i="8" s="1"/>
  <c r="D365" i="8"/>
  <c r="C365" i="8"/>
  <c r="B365" i="8"/>
  <c r="A365" i="8"/>
  <c r="P365" i="8" s="1"/>
  <c r="O364" i="8"/>
  <c r="N364" i="8"/>
  <c r="I364" i="8"/>
  <c r="J364" i="8" s="1"/>
  <c r="H364" i="8"/>
  <c r="G364" i="8"/>
  <c r="E364" i="8"/>
  <c r="F364" i="8" s="1" a="1"/>
  <c r="F364" i="8" s="1"/>
  <c r="D364" i="8"/>
  <c r="C364" i="8"/>
  <c r="B364" i="8"/>
  <c r="A364" i="8"/>
  <c r="P364" i="8" s="1"/>
  <c r="P363" i="8"/>
  <c r="N363" i="8"/>
  <c r="L363" i="8"/>
  <c r="Q363" i="8" s="1"/>
  <c r="K363" i="8"/>
  <c r="M363" i="8" s="1"/>
  <c r="I363" i="8"/>
  <c r="J363" i="8" s="1"/>
  <c r="H363" i="8"/>
  <c r="G363" i="8"/>
  <c r="F363" i="8" a="1"/>
  <c r="F363" i="8" s="1"/>
  <c r="E363" i="8"/>
  <c r="D363" i="8"/>
  <c r="C363" i="8"/>
  <c r="B363" i="8"/>
  <c r="A363" i="8"/>
  <c r="O363" i="8" s="1"/>
  <c r="P362" i="8"/>
  <c r="O362" i="8"/>
  <c r="L362" i="8"/>
  <c r="Q362" i="8" s="1"/>
  <c r="K362" i="8"/>
  <c r="M362" i="8" s="1"/>
  <c r="J362" i="8"/>
  <c r="I362" i="8"/>
  <c r="H362" i="8"/>
  <c r="G362" i="8"/>
  <c r="E362" i="8"/>
  <c r="F362" i="8" s="1" a="1"/>
  <c r="F362" i="8" s="1"/>
  <c r="D362" i="8"/>
  <c r="C362" i="8"/>
  <c r="B362" i="8"/>
  <c r="A362" i="8"/>
  <c r="N362" i="8" s="1"/>
  <c r="P361" i="8"/>
  <c r="O361" i="8"/>
  <c r="I361" i="8"/>
  <c r="J361" i="8" s="1"/>
  <c r="H361" i="8"/>
  <c r="G361" i="8"/>
  <c r="F361" i="8" a="1"/>
  <c r="F361" i="8" s="1"/>
  <c r="E361" i="8"/>
  <c r="D361" i="8"/>
  <c r="C361" i="8"/>
  <c r="B361" i="8"/>
  <c r="A361" i="8"/>
  <c r="O360" i="8"/>
  <c r="N360" i="8"/>
  <c r="L360" i="8"/>
  <c r="I360" i="8"/>
  <c r="J360" i="8" s="1"/>
  <c r="H360" i="8"/>
  <c r="G360" i="8"/>
  <c r="E360" i="8"/>
  <c r="F360" i="8" s="1" a="1"/>
  <c r="F360" i="8" s="1"/>
  <c r="D360" i="8"/>
  <c r="C360" i="8"/>
  <c r="B360" i="8"/>
  <c r="A360" i="8"/>
  <c r="K360" i="8" s="1"/>
  <c r="M360" i="8" s="1"/>
  <c r="P359" i="8"/>
  <c r="N359" i="8"/>
  <c r="K359" i="8"/>
  <c r="M359" i="8" s="1"/>
  <c r="I359" i="8"/>
  <c r="J359" i="8" s="1"/>
  <c r="H359" i="8"/>
  <c r="G359" i="8"/>
  <c r="E359" i="8"/>
  <c r="F359" i="8" s="1" a="1"/>
  <c r="F359" i="8" s="1"/>
  <c r="D359" i="8"/>
  <c r="C359" i="8"/>
  <c r="B359" i="8"/>
  <c r="A359" i="8"/>
  <c r="L359" i="8" s="1"/>
  <c r="I358" i="8"/>
  <c r="J358" i="8" s="1"/>
  <c r="H358" i="8"/>
  <c r="G358" i="8"/>
  <c r="E358" i="8"/>
  <c r="F358" i="8" s="1" a="1"/>
  <c r="F358" i="8" s="1"/>
  <c r="D358" i="8"/>
  <c r="C358" i="8"/>
  <c r="B358" i="8"/>
  <c r="A358" i="8"/>
  <c r="L358" i="8" s="1"/>
  <c r="P357" i="8"/>
  <c r="N357" i="8"/>
  <c r="L357" i="8"/>
  <c r="Q357" i="8" s="1"/>
  <c r="K357" i="8"/>
  <c r="M357" i="8" s="1"/>
  <c r="J357" i="8"/>
  <c r="I357" i="8"/>
  <c r="H357" i="8"/>
  <c r="G357" i="8"/>
  <c r="F357" i="8" a="1"/>
  <c r="F357" i="8" s="1"/>
  <c r="E357" i="8"/>
  <c r="D357" i="8"/>
  <c r="C357" i="8"/>
  <c r="B357" i="8"/>
  <c r="A357" i="8"/>
  <c r="O357" i="8" s="1"/>
  <c r="P356" i="8"/>
  <c r="N356" i="8"/>
  <c r="L356" i="8"/>
  <c r="Q356" i="8" s="1"/>
  <c r="K356" i="8"/>
  <c r="M356" i="8" s="1"/>
  <c r="I356" i="8"/>
  <c r="J356" i="8" s="1"/>
  <c r="H356" i="8"/>
  <c r="G356" i="8"/>
  <c r="E356" i="8"/>
  <c r="F356" i="8" s="1" a="1"/>
  <c r="F356" i="8" s="1"/>
  <c r="D356" i="8"/>
  <c r="C356" i="8"/>
  <c r="B356" i="8"/>
  <c r="A356" i="8"/>
  <c r="O356" i="8" s="1"/>
  <c r="P355" i="8"/>
  <c r="O355" i="8"/>
  <c r="M355" i="8"/>
  <c r="L355" i="8"/>
  <c r="K355" i="8"/>
  <c r="I355" i="8"/>
  <c r="J355" i="8" s="1"/>
  <c r="H355" i="8"/>
  <c r="G355" i="8"/>
  <c r="E355" i="8"/>
  <c r="F355" i="8" s="1" a="1"/>
  <c r="F355" i="8" s="1"/>
  <c r="D355" i="8"/>
  <c r="C355" i="8"/>
  <c r="B355" i="8"/>
  <c r="A355" i="8"/>
  <c r="N355" i="8" s="1"/>
  <c r="O354" i="8"/>
  <c r="L354" i="8"/>
  <c r="K354" i="8"/>
  <c r="M354" i="8" s="1"/>
  <c r="J354" i="8"/>
  <c r="I354" i="8"/>
  <c r="H354" i="8"/>
  <c r="G354" i="8"/>
  <c r="F354" i="8" a="1"/>
  <c r="F354" i="8" s="1"/>
  <c r="E354" i="8"/>
  <c r="D354" i="8"/>
  <c r="C354" i="8"/>
  <c r="B354" i="8"/>
  <c r="A354" i="8"/>
  <c r="P354" i="8" s="1"/>
  <c r="N353" i="8"/>
  <c r="L353" i="8"/>
  <c r="I353" i="8"/>
  <c r="J353" i="8" s="1"/>
  <c r="H353" i="8"/>
  <c r="G353" i="8"/>
  <c r="F353" i="8" a="1"/>
  <c r="F353" i="8" s="1"/>
  <c r="E353" i="8"/>
  <c r="D353" i="8"/>
  <c r="C353" i="8"/>
  <c r="B353" i="8"/>
  <c r="A353" i="8"/>
  <c r="P353" i="8" s="1"/>
  <c r="K352" i="8"/>
  <c r="M352" i="8" s="1"/>
  <c r="J352" i="8"/>
  <c r="I352" i="8"/>
  <c r="H352" i="8"/>
  <c r="G352" i="8"/>
  <c r="F352" i="8"/>
  <c r="F352" i="8" a="1"/>
  <c r="E352" i="8"/>
  <c r="D352" i="8"/>
  <c r="C352" i="8"/>
  <c r="B352" i="8"/>
  <c r="A352" i="8"/>
  <c r="L352" i="8" s="1"/>
  <c r="O351" i="8"/>
  <c r="N351" i="8"/>
  <c r="K351" i="8"/>
  <c r="I351" i="8"/>
  <c r="J351" i="8" s="1"/>
  <c r="H351" i="8"/>
  <c r="G351" i="8"/>
  <c r="E351" i="8"/>
  <c r="F351" i="8" s="1" a="1"/>
  <c r="F351" i="8" s="1"/>
  <c r="D351" i="8"/>
  <c r="C351" i="8"/>
  <c r="B351" i="8"/>
  <c r="A351" i="8"/>
  <c r="O350" i="8"/>
  <c r="L350" i="8"/>
  <c r="Q350" i="8" s="1"/>
  <c r="K350" i="8"/>
  <c r="M350" i="8" s="1"/>
  <c r="I350" i="8"/>
  <c r="J350" i="8" s="1"/>
  <c r="H350" i="8"/>
  <c r="G350" i="8"/>
  <c r="E350" i="8"/>
  <c r="F350" i="8" s="1" a="1"/>
  <c r="F350" i="8" s="1"/>
  <c r="D350" i="8"/>
  <c r="C350" i="8"/>
  <c r="B350" i="8"/>
  <c r="A350" i="8"/>
  <c r="P349" i="8"/>
  <c r="N349" i="8"/>
  <c r="M349" i="8"/>
  <c r="L349" i="8"/>
  <c r="Q349" i="8" s="1"/>
  <c r="K349" i="8"/>
  <c r="I349" i="8"/>
  <c r="J349" i="8" s="1"/>
  <c r="H349" i="8"/>
  <c r="G349" i="8"/>
  <c r="F349" i="8"/>
  <c r="F349" i="8" a="1"/>
  <c r="E349" i="8"/>
  <c r="D349" i="8"/>
  <c r="C349" i="8"/>
  <c r="B349" i="8"/>
  <c r="A349" i="8"/>
  <c r="O349" i="8" s="1"/>
  <c r="Q348" i="8"/>
  <c r="P348" i="8"/>
  <c r="O348" i="8"/>
  <c r="M348" i="8"/>
  <c r="L348" i="8"/>
  <c r="K348" i="8"/>
  <c r="I348" i="8"/>
  <c r="J348" i="8" s="1"/>
  <c r="H348" i="8"/>
  <c r="G348" i="8"/>
  <c r="E348" i="8"/>
  <c r="F348" i="8" s="1" a="1"/>
  <c r="F348" i="8" s="1"/>
  <c r="D348" i="8"/>
  <c r="C348" i="8"/>
  <c r="B348" i="8"/>
  <c r="A348" i="8"/>
  <c r="N348" i="8" s="1"/>
  <c r="Q347" i="8"/>
  <c r="P347" i="8"/>
  <c r="L347" i="8"/>
  <c r="M347" i="8" s="1"/>
  <c r="J347" i="8"/>
  <c r="I347" i="8"/>
  <c r="H347" i="8"/>
  <c r="G347" i="8"/>
  <c r="F347" i="8"/>
  <c r="F347" i="8" a="1"/>
  <c r="E347" i="8"/>
  <c r="D347" i="8"/>
  <c r="C347" i="8"/>
  <c r="B347" i="8"/>
  <c r="A347" i="8"/>
  <c r="K347" i="8" s="1"/>
  <c r="N346" i="8"/>
  <c r="K346" i="8"/>
  <c r="I346" i="8"/>
  <c r="J346" i="8" s="1"/>
  <c r="H346" i="8"/>
  <c r="G346" i="8"/>
  <c r="F346" i="8" a="1"/>
  <c r="F346" i="8" s="1"/>
  <c r="E346" i="8"/>
  <c r="D346" i="8"/>
  <c r="C346" i="8"/>
  <c r="B346" i="8"/>
  <c r="A346" i="8"/>
  <c r="O346" i="8" s="1"/>
  <c r="P345" i="8"/>
  <c r="N345" i="8"/>
  <c r="K345" i="8"/>
  <c r="M345" i="8" s="1"/>
  <c r="J345" i="8"/>
  <c r="I345" i="8"/>
  <c r="H345" i="8"/>
  <c r="G345" i="8"/>
  <c r="F345" i="8" a="1"/>
  <c r="F345" i="8" s="1"/>
  <c r="E345" i="8"/>
  <c r="D345" i="8"/>
  <c r="C345" i="8"/>
  <c r="B345" i="8"/>
  <c r="A345" i="8"/>
  <c r="L345" i="8" s="1"/>
  <c r="N344" i="8"/>
  <c r="L344" i="8"/>
  <c r="K344" i="8"/>
  <c r="M344" i="8" s="1"/>
  <c r="J344" i="8"/>
  <c r="I344" i="8"/>
  <c r="H344" i="8"/>
  <c r="G344" i="8"/>
  <c r="E344" i="8"/>
  <c r="F344" i="8" s="1" a="1"/>
  <c r="F344" i="8" s="1"/>
  <c r="D344" i="8"/>
  <c r="C344" i="8"/>
  <c r="B344" i="8"/>
  <c r="A344" i="8"/>
  <c r="P344" i="8" s="1"/>
  <c r="N343" i="8"/>
  <c r="L343" i="8"/>
  <c r="J343" i="8"/>
  <c r="I343" i="8"/>
  <c r="H343" i="8"/>
  <c r="G343" i="8"/>
  <c r="F343" i="8" a="1"/>
  <c r="F343" i="8" s="1"/>
  <c r="E343" i="8"/>
  <c r="D343" i="8"/>
  <c r="C343" i="8"/>
  <c r="B343" i="8"/>
  <c r="A343" i="8"/>
  <c r="K343" i="8" s="1"/>
  <c r="P342" i="8"/>
  <c r="O342" i="8"/>
  <c r="K342" i="8"/>
  <c r="I342" i="8"/>
  <c r="J342" i="8" s="1"/>
  <c r="H342" i="8"/>
  <c r="G342" i="8"/>
  <c r="E342" i="8"/>
  <c r="F342" i="8" s="1" a="1"/>
  <c r="F342" i="8" s="1"/>
  <c r="D342" i="8"/>
  <c r="C342" i="8"/>
  <c r="B342" i="8"/>
  <c r="A342" i="8"/>
  <c r="P341" i="8"/>
  <c r="O341" i="8"/>
  <c r="L341" i="8"/>
  <c r="K341" i="8"/>
  <c r="I341" i="8"/>
  <c r="J341" i="8" s="1"/>
  <c r="H341" i="8"/>
  <c r="G341" i="8"/>
  <c r="E341" i="8"/>
  <c r="F341" i="8" s="1" a="1"/>
  <c r="F341" i="8" s="1"/>
  <c r="D341" i="8"/>
  <c r="C341" i="8"/>
  <c r="B341" i="8"/>
  <c r="A341" i="8"/>
  <c r="N341" i="8" s="1"/>
  <c r="Q340" i="8"/>
  <c r="P340" i="8"/>
  <c r="L340" i="8"/>
  <c r="J340" i="8"/>
  <c r="I340" i="8"/>
  <c r="H340" i="8"/>
  <c r="G340" i="8"/>
  <c r="F340" i="8" a="1"/>
  <c r="F340" i="8" s="1"/>
  <c r="E340" i="8"/>
  <c r="D340" i="8"/>
  <c r="C340" i="8"/>
  <c r="B340" i="8"/>
  <c r="A340" i="8"/>
  <c r="O340" i="8" s="1"/>
  <c r="I339" i="8"/>
  <c r="J339" i="8" s="1"/>
  <c r="H339" i="8"/>
  <c r="G339" i="8"/>
  <c r="E339" i="8"/>
  <c r="F339" i="8" s="1" a="1"/>
  <c r="F339" i="8" s="1"/>
  <c r="D339" i="8"/>
  <c r="C339" i="8"/>
  <c r="B339" i="8"/>
  <c r="A339" i="8"/>
  <c r="P339" i="8" s="1"/>
  <c r="P338" i="8"/>
  <c r="O338" i="8"/>
  <c r="J338" i="8"/>
  <c r="I338" i="8"/>
  <c r="H338" i="8"/>
  <c r="G338" i="8"/>
  <c r="F338" i="8" a="1"/>
  <c r="F338" i="8" s="1"/>
  <c r="E338" i="8"/>
  <c r="D338" i="8"/>
  <c r="C338" i="8"/>
  <c r="B338" i="8"/>
  <c r="A338" i="8"/>
  <c r="O337" i="8"/>
  <c r="L337" i="8"/>
  <c r="K337" i="8"/>
  <c r="M337" i="8" s="1"/>
  <c r="I337" i="8"/>
  <c r="J337" i="8" s="1"/>
  <c r="H337" i="8"/>
  <c r="G337" i="8"/>
  <c r="F337" i="8"/>
  <c r="F337" i="8" a="1"/>
  <c r="E337" i="8"/>
  <c r="D337" i="8"/>
  <c r="C337" i="8"/>
  <c r="B337" i="8"/>
  <c r="A337" i="8"/>
  <c r="P337" i="8" s="1"/>
  <c r="O336" i="8"/>
  <c r="L336" i="8"/>
  <c r="K336" i="8"/>
  <c r="M336" i="8" s="1"/>
  <c r="J336" i="8"/>
  <c r="I336" i="8"/>
  <c r="H336" i="8"/>
  <c r="G336" i="8"/>
  <c r="E336" i="8"/>
  <c r="F336" i="8" s="1" a="1"/>
  <c r="F336" i="8" s="1"/>
  <c r="D336" i="8"/>
  <c r="C336" i="8"/>
  <c r="B336" i="8"/>
  <c r="A336" i="8"/>
  <c r="P336" i="8" s="1"/>
  <c r="N335" i="8"/>
  <c r="M335" i="8"/>
  <c r="L335" i="8"/>
  <c r="I335" i="8"/>
  <c r="J335" i="8" s="1"/>
  <c r="H335" i="8"/>
  <c r="G335" i="8"/>
  <c r="F335" i="8" a="1"/>
  <c r="F335" i="8" s="1"/>
  <c r="E335" i="8"/>
  <c r="D335" i="8"/>
  <c r="C335" i="8"/>
  <c r="B335" i="8"/>
  <c r="A335" i="8"/>
  <c r="K335" i="8" s="1"/>
  <c r="Q334" i="8"/>
  <c r="P334" i="8"/>
  <c r="O334" i="8"/>
  <c r="M334" i="8"/>
  <c r="L334" i="8"/>
  <c r="K334" i="8"/>
  <c r="J334" i="8"/>
  <c r="I334" i="8"/>
  <c r="H334" i="8"/>
  <c r="G334" i="8"/>
  <c r="F334" i="8" a="1"/>
  <c r="F334" i="8" s="1"/>
  <c r="E334" i="8"/>
  <c r="D334" i="8"/>
  <c r="C334" i="8"/>
  <c r="B334" i="8"/>
  <c r="A334" i="8"/>
  <c r="N334" i="8" s="1"/>
  <c r="K333" i="8"/>
  <c r="I333" i="8"/>
  <c r="J333" i="8" s="1"/>
  <c r="H333" i="8"/>
  <c r="G333" i="8"/>
  <c r="F333" i="8" a="1"/>
  <c r="F333" i="8" s="1"/>
  <c r="E333" i="8"/>
  <c r="D333" i="8"/>
  <c r="C333" i="8"/>
  <c r="B333" i="8"/>
  <c r="A333" i="8"/>
  <c r="O333" i="8" s="1"/>
  <c r="L332" i="8"/>
  <c r="Q332" i="8" s="1"/>
  <c r="I332" i="8"/>
  <c r="J332" i="8" s="1"/>
  <c r="H332" i="8"/>
  <c r="G332" i="8"/>
  <c r="F332" i="8"/>
  <c r="E332" i="8"/>
  <c r="F332" i="8" s="1" a="1"/>
  <c r="D332" i="8"/>
  <c r="C332" i="8"/>
  <c r="B332" i="8"/>
  <c r="A332" i="8"/>
  <c r="P332" i="8" s="1"/>
  <c r="K331" i="8"/>
  <c r="M331" i="8" s="1"/>
  <c r="I331" i="8"/>
  <c r="J331" i="8" s="1"/>
  <c r="H331" i="8"/>
  <c r="G331" i="8"/>
  <c r="F331" i="8" a="1"/>
  <c r="F331" i="8" s="1"/>
  <c r="E331" i="8"/>
  <c r="D331" i="8"/>
  <c r="C331" i="8"/>
  <c r="B331" i="8"/>
  <c r="A331" i="8"/>
  <c r="L331" i="8" s="1"/>
  <c r="N330" i="8"/>
  <c r="L330" i="8"/>
  <c r="J330" i="8"/>
  <c r="I330" i="8"/>
  <c r="H330" i="8"/>
  <c r="G330" i="8"/>
  <c r="F330" i="8" a="1"/>
  <c r="F330" i="8" s="1"/>
  <c r="E330" i="8"/>
  <c r="D330" i="8"/>
  <c r="C330" i="8"/>
  <c r="B330" i="8"/>
  <c r="A330" i="8"/>
  <c r="P329" i="8"/>
  <c r="N329" i="8"/>
  <c r="L329" i="8"/>
  <c r="K329" i="8"/>
  <c r="M329" i="8" s="1"/>
  <c r="J329" i="8"/>
  <c r="I329" i="8"/>
  <c r="H329" i="8"/>
  <c r="G329" i="8"/>
  <c r="E329" i="8"/>
  <c r="F329" i="8" s="1" a="1"/>
  <c r="F329" i="8" s="1"/>
  <c r="D329" i="8"/>
  <c r="C329" i="8"/>
  <c r="B329" i="8"/>
  <c r="A329" i="8"/>
  <c r="O329" i="8" s="1"/>
  <c r="P328" i="8"/>
  <c r="N328" i="8"/>
  <c r="K328" i="8"/>
  <c r="I328" i="8"/>
  <c r="J328" i="8" s="1"/>
  <c r="H328" i="8"/>
  <c r="G328" i="8"/>
  <c r="E328" i="8"/>
  <c r="F328" i="8" s="1" a="1"/>
  <c r="F328" i="8" s="1"/>
  <c r="D328" i="8"/>
  <c r="C328" i="8"/>
  <c r="B328" i="8"/>
  <c r="A328" i="8"/>
  <c r="O328" i="8" s="1"/>
  <c r="Q327" i="8"/>
  <c r="P327" i="8"/>
  <c r="O327" i="8"/>
  <c r="M327" i="8"/>
  <c r="L327" i="8"/>
  <c r="K327" i="8"/>
  <c r="J327" i="8"/>
  <c r="I327" i="8"/>
  <c r="H327" i="8"/>
  <c r="G327" i="8"/>
  <c r="E327" i="8"/>
  <c r="F327" i="8" s="1" a="1"/>
  <c r="F327" i="8" s="1"/>
  <c r="D327" i="8"/>
  <c r="C327" i="8"/>
  <c r="B327" i="8"/>
  <c r="A327" i="8"/>
  <c r="N327" i="8" s="1"/>
  <c r="P326" i="8"/>
  <c r="N326" i="8"/>
  <c r="K326" i="8"/>
  <c r="I326" i="8"/>
  <c r="J326" i="8" s="1"/>
  <c r="H326" i="8"/>
  <c r="G326" i="8"/>
  <c r="F326" i="8"/>
  <c r="F326" i="8" a="1"/>
  <c r="E326" i="8"/>
  <c r="D326" i="8"/>
  <c r="C326" i="8"/>
  <c r="B326" i="8"/>
  <c r="A326" i="8"/>
  <c r="O326" i="8" s="1"/>
  <c r="P325" i="8"/>
  <c r="O325" i="8"/>
  <c r="L325" i="8"/>
  <c r="Q325" i="8" s="1"/>
  <c r="K325" i="8"/>
  <c r="M325" i="8" s="1"/>
  <c r="J325" i="8"/>
  <c r="I325" i="8"/>
  <c r="H325" i="8"/>
  <c r="G325" i="8"/>
  <c r="E325" i="8"/>
  <c r="F325" i="8" s="1" a="1"/>
  <c r="F325" i="8" s="1"/>
  <c r="D325" i="8"/>
  <c r="C325" i="8"/>
  <c r="B325" i="8"/>
  <c r="A325" i="8"/>
  <c r="N325" i="8" s="1"/>
  <c r="P324" i="8"/>
  <c r="O324" i="8"/>
  <c r="N324" i="8"/>
  <c r="I324" i="8"/>
  <c r="J324" i="8" s="1"/>
  <c r="H324" i="8"/>
  <c r="G324" i="8"/>
  <c r="E324" i="8"/>
  <c r="F324" i="8" s="1" a="1"/>
  <c r="F324" i="8" s="1"/>
  <c r="D324" i="8"/>
  <c r="C324" i="8"/>
  <c r="B324" i="8"/>
  <c r="A324" i="8"/>
  <c r="L323" i="8"/>
  <c r="J323" i="8"/>
  <c r="I323" i="8"/>
  <c r="H323" i="8"/>
  <c r="G323" i="8"/>
  <c r="E323" i="8"/>
  <c r="F323" i="8" s="1" a="1"/>
  <c r="F323" i="8" s="1"/>
  <c r="D323" i="8"/>
  <c r="C323" i="8"/>
  <c r="B323" i="8"/>
  <c r="A323" i="8"/>
  <c r="P323" i="8" s="1"/>
  <c r="O322" i="8"/>
  <c r="K322" i="8"/>
  <c r="I322" i="8"/>
  <c r="J322" i="8" s="1"/>
  <c r="H322" i="8"/>
  <c r="G322" i="8"/>
  <c r="F322" i="8" a="1"/>
  <c r="F322" i="8" s="1"/>
  <c r="E322" i="8"/>
  <c r="D322" i="8"/>
  <c r="C322" i="8"/>
  <c r="B322" i="8"/>
  <c r="A322" i="8"/>
  <c r="P322" i="8" s="1"/>
  <c r="O321" i="8"/>
  <c r="N321" i="8"/>
  <c r="L321" i="8"/>
  <c r="K321" i="8"/>
  <c r="M321" i="8" s="1"/>
  <c r="I321" i="8"/>
  <c r="J321" i="8" s="1"/>
  <c r="H321" i="8"/>
  <c r="G321" i="8"/>
  <c r="F321" i="8"/>
  <c r="F321" i="8" a="1"/>
  <c r="E321" i="8"/>
  <c r="D321" i="8"/>
  <c r="C321" i="8"/>
  <c r="B321" i="8"/>
  <c r="A321" i="8"/>
  <c r="P321" i="8" s="1"/>
  <c r="P320" i="8"/>
  <c r="O320" i="8"/>
  <c r="M320" i="8"/>
  <c r="L320" i="8"/>
  <c r="K320" i="8"/>
  <c r="I320" i="8"/>
  <c r="J320" i="8" s="1"/>
  <c r="H320" i="8"/>
  <c r="G320" i="8"/>
  <c r="E320" i="8"/>
  <c r="F320" i="8" s="1" a="1"/>
  <c r="F320" i="8" s="1"/>
  <c r="D320" i="8"/>
  <c r="C320" i="8"/>
  <c r="B320" i="8"/>
  <c r="A320" i="8"/>
  <c r="N320" i="8" s="1"/>
  <c r="N319" i="8"/>
  <c r="I319" i="8"/>
  <c r="J319" i="8" s="1"/>
  <c r="H319" i="8"/>
  <c r="G319" i="8"/>
  <c r="F319" i="8"/>
  <c r="F319" i="8" a="1"/>
  <c r="E319" i="8"/>
  <c r="D319" i="8"/>
  <c r="C319" i="8"/>
  <c r="B319" i="8"/>
  <c r="A319" i="8"/>
  <c r="L319" i="8" s="1"/>
  <c r="Q319" i="8" s="1"/>
  <c r="Q318" i="8"/>
  <c r="P318" i="8"/>
  <c r="O318" i="8"/>
  <c r="L318" i="8"/>
  <c r="J318" i="8"/>
  <c r="I318" i="8"/>
  <c r="H318" i="8"/>
  <c r="G318" i="8"/>
  <c r="E318" i="8"/>
  <c r="F318" i="8" s="1" a="1"/>
  <c r="F318" i="8" s="1"/>
  <c r="D318" i="8"/>
  <c r="C318" i="8"/>
  <c r="B318" i="8"/>
  <c r="A318" i="8"/>
  <c r="N318" i="8" s="1"/>
  <c r="J317" i="8"/>
  <c r="I317" i="8"/>
  <c r="H317" i="8"/>
  <c r="G317" i="8"/>
  <c r="E317" i="8"/>
  <c r="F317" i="8" s="1" a="1"/>
  <c r="F317" i="8" s="1"/>
  <c r="D317" i="8"/>
  <c r="C317" i="8"/>
  <c r="B317" i="8"/>
  <c r="A317" i="8"/>
  <c r="L317" i="8" s="1"/>
  <c r="L316" i="8"/>
  <c r="K316" i="8"/>
  <c r="I316" i="8"/>
  <c r="J316" i="8" s="1"/>
  <c r="H316" i="8"/>
  <c r="G316" i="8"/>
  <c r="F316" i="8"/>
  <c r="F316" i="8" a="1"/>
  <c r="E316" i="8"/>
  <c r="D316" i="8"/>
  <c r="C316" i="8"/>
  <c r="B316" i="8"/>
  <c r="A316" i="8"/>
  <c r="O315" i="8"/>
  <c r="L315" i="8"/>
  <c r="K315" i="8"/>
  <c r="M315" i="8" s="1"/>
  <c r="J315" i="8"/>
  <c r="I315" i="8"/>
  <c r="H315" i="8"/>
  <c r="G315" i="8"/>
  <c r="F315" i="8" a="1"/>
  <c r="F315" i="8" s="1"/>
  <c r="E315" i="8"/>
  <c r="D315" i="8"/>
  <c r="C315" i="8"/>
  <c r="B315" i="8"/>
  <c r="A315" i="8"/>
  <c r="N315" i="8" s="1"/>
  <c r="O314" i="8"/>
  <c r="N314" i="8"/>
  <c r="I314" i="8"/>
  <c r="J314" i="8" s="1"/>
  <c r="H314" i="8"/>
  <c r="G314" i="8"/>
  <c r="E314" i="8"/>
  <c r="F314" i="8" s="1" a="1"/>
  <c r="F314" i="8" s="1"/>
  <c r="D314" i="8"/>
  <c r="C314" i="8"/>
  <c r="B314" i="8"/>
  <c r="A314" i="8"/>
  <c r="P313" i="8"/>
  <c r="O313" i="8"/>
  <c r="L313" i="8"/>
  <c r="K313" i="8"/>
  <c r="M313" i="8" s="1"/>
  <c r="I313" i="8"/>
  <c r="J313" i="8" s="1"/>
  <c r="H313" i="8"/>
  <c r="G313" i="8"/>
  <c r="F313" i="8"/>
  <c r="F313" i="8" a="1"/>
  <c r="E313" i="8"/>
  <c r="D313" i="8"/>
  <c r="C313" i="8"/>
  <c r="B313" i="8"/>
  <c r="A313" i="8"/>
  <c r="N313" i="8" s="1"/>
  <c r="P312" i="8"/>
  <c r="O312" i="8"/>
  <c r="M312" i="8"/>
  <c r="L312" i="8"/>
  <c r="K312" i="8"/>
  <c r="I312" i="8"/>
  <c r="J312" i="8" s="1"/>
  <c r="H312" i="8"/>
  <c r="G312" i="8"/>
  <c r="F312" i="8" a="1"/>
  <c r="F312" i="8" s="1"/>
  <c r="E312" i="8"/>
  <c r="D312" i="8"/>
  <c r="C312" i="8"/>
  <c r="B312" i="8"/>
  <c r="A312" i="8"/>
  <c r="N312" i="8" s="1"/>
  <c r="O311" i="8"/>
  <c r="L311" i="8"/>
  <c r="K311" i="8"/>
  <c r="I311" i="8"/>
  <c r="J311" i="8" s="1"/>
  <c r="H311" i="8"/>
  <c r="G311" i="8"/>
  <c r="F311" i="8"/>
  <c r="F311" i="8" a="1"/>
  <c r="E311" i="8"/>
  <c r="D311" i="8"/>
  <c r="C311" i="8"/>
  <c r="B311" i="8"/>
  <c r="A311" i="8"/>
  <c r="P311" i="8" s="1"/>
  <c r="P310" i="8"/>
  <c r="N310" i="8"/>
  <c r="K310" i="8"/>
  <c r="M310" i="8" s="1"/>
  <c r="J310" i="8"/>
  <c r="I310" i="8"/>
  <c r="H310" i="8"/>
  <c r="G310" i="8"/>
  <c r="E310" i="8"/>
  <c r="F310" i="8" s="1" a="1"/>
  <c r="F310" i="8" s="1"/>
  <c r="D310" i="8"/>
  <c r="C310" i="8"/>
  <c r="B310" i="8"/>
  <c r="A310" i="8"/>
  <c r="L310" i="8" s="1"/>
  <c r="O309" i="8"/>
  <c r="N309" i="8"/>
  <c r="I309" i="8"/>
  <c r="J309" i="8" s="1"/>
  <c r="H309" i="8"/>
  <c r="G309" i="8"/>
  <c r="E309" i="8"/>
  <c r="F309" i="8" s="1" a="1"/>
  <c r="F309" i="8" s="1"/>
  <c r="D309" i="8"/>
  <c r="C309" i="8"/>
  <c r="B309" i="8"/>
  <c r="A309" i="8"/>
  <c r="P308" i="8"/>
  <c r="K308" i="8"/>
  <c r="I308" i="8"/>
  <c r="J308" i="8" s="1"/>
  <c r="H308" i="8"/>
  <c r="G308" i="8"/>
  <c r="F308" i="8" a="1"/>
  <c r="F308" i="8" s="1"/>
  <c r="E308" i="8"/>
  <c r="D308" i="8"/>
  <c r="C308" i="8"/>
  <c r="B308" i="8"/>
  <c r="A308" i="8"/>
  <c r="P307" i="8"/>
  <c r="N307" i="8"/>
  <c r="K307" i="8"/>
  <c r="I307" i="8"/>
  <c r="J307" i="8" s="1"/>
  <c r="H307" i="8"/>
  <c r="G307" i="8"/>
  <c r="E307" i="8"/>
  <c r="F307" i="8" s="1" a="1"/>
  <c r="F307" i="8" s="1"/>
  <c r="D307" i="8"/>
  <c r="C307" i="8"/>
  <c r="B307" i="8"/>
  <c r="A307" i="8"/>
  <c r="O307" i="8" s="1"/>
  <c r="P306" i="8"/>
  <c r="O306" i="8"/>
  <c r="L306" i="8"/>
  <c r="K306" i="8"/>
  <c r="M306" i="8" s="1"/>
  <c r="J306" i="8"/>
  <c r="I306" i="8"/>
  <c r="H306" i="8"/>
  <c r="G306" i="8"/>
  <c r="F306" i="8"/>
  <c r="E306" i="8"/>
  <c r="F306" i="8" s="1" a="1"/>
  <c r="D306" i="8"/>
  <c r="C306" i="8"/>
  <c r="B306" i="8"/>
  <c r="A306" i="8"/>
  <c r="N306" i="8" s="1"/>
  <c r="P305" i="8"/>
  <c r="N305" i="8"/>
  <c r="J305" i="8"/>
  <c r="I305" i="8"/>
  <c r="H305" i="8"/>
  <c r="G305" i="8"/>
  <c r="F305" i="8" a="1"/>
  <c r="F305" i="8" s="1"/>
  <c r="E305" i="8"/>
  <c r="D305" i="8"/>
  <c r="C305" i="8"/>
  <c r="B305" i="8"/>
  <c r="A305" i="8"/>
  <c r="N304" i="8"/>
  <c r="L304" i="8"/>
  <c r="K304" i="8"/>
  <c r="J304" i="8"/>
  <c r="I304" i="8"/>
  <c r="H304" i="8"/>
  <c r="G304" i="8"/>
  <c r="F304" i="8" a="1"/>
  <c r="F304" i="8" s="1"/>
  <c r="E304" i="8"/>
  <c r="D304" i="8"/>
  <c r="C304" i="8"/>
  <c r="B304" i="8"/>
  <c r="A304" i="8"/>
  <c r="P304" i="8" s="1"/>
  <c r="P303" i="8"/>
  <c r="O303" i="8"/>
  <c r="N303" i="8"/>
  <c r="I303" i="8"/>
  <c r="J303" i="8" s="1"/>
  <c r="H303" i="8"/>
  <c r="G303" i="8"/>
  <c r="F303" i="8" a="1"/>
  <c r="F303" i="8" s="1"/>
  <c r="E303" i="8"/>
  <c r="D303" i="8"/>
  <c r="C303" i="8"/>
  <c r="B303" i="8"/>
  <c r="A303" i="8"/>
  <c r="L302" i="8"/>
  <c r="J302" i="8"/>
  <c r="I302" i="8"/>
  <c r="H302" i="8"/>
  <c r="G302" i="8"/>
  <c r="E302" i="8"/>
  <c r="F302" i="8" s="1" a="1"/>
  <c r="F302" i="8" s="1"/>
  <c r="D302" i="8"/>
  <c r="C302" i="8"/>
  <c r="B302" i="8"/>
  <c r="A302" i="8"/>
  <c r="P302" i="8" s="1"/>
  <c r="O301" i="8"/>
  <c r="J301" i="8"/>
  <c r="I301" i="8"/>
  <c r="H301" i="8"/>
  <c r="G301" i="8"/>
  <c r="F301" i="8" a="1"/>
  <c r="F301" i="8" s="1"/>
  <c r="E301" i="8"/>
  <c r="D301" i="8"/>
  <c r="C301" i="8"/>
  <c r="B301" i="8"/>
  <c r="A301" i="8"/>
  <c r="N300" i="8"/>
  <c r="I300" i="8"/>
  <c r="J300" i="8" s="1"/>
  <c r="H300" i="8"/>
  <c r="G300" i="8"/>
  <c r="F300" i="8"/>
  <c r="F300" i="8" a="1"/>
  <c r="E300" i="8"/>
  <c r="D300" i="8"/>
  <c r="C300" i="8"/>
  <c r="B300" i="8"/>
  <c r="A300" i="8"/>
  <c r="P300" i="8" s="1"/>
  <c r="P299" i="8"/>
  <c r="O299" i="8"/>
  <c r="L299" i="8"/>
  <c r="K299" i="8"/>
  <c r="M299" i="8" s="1"/>
  <c r="I299" i="8"/>
  <c r="J299" i="8" s="1"/>
  <c r="H299" i="8"/>
  <c r="G299" i="8"/>
  <c r="F299" i="8" a="1"/>
  <c r="F299" i="8" s="1"/>
  <c r="E299" i="8"/>
  <c r="D299" i="8"/>
  <c r="C299" i="8"/>
  <c r="B299" i="8"/>
  <c r="A299" i="8"/>
  <c r="N299" i="8" s="1"/>
  <c r="P298" i="8"/>
  <c r="O298" i="8"/>
  <c r="N298" i="8"/>
  <c r="I298" i="8"/>
  <c r="J298" i="8" s="1"/>
  <c r="H298" i="8"/>
  <c r="G298" i="8"/>
  <c r="F298" i="8" a="1"/>
  <c r="F298" i="8" s="1"/>
  <c r="E298" i="8"/>
  <c r="D298" i="8"/>
  <c r="C298" i="8"/>
  <c r="B298" i="8"/>
  <c r="A298" i="8"/>
  <c r="K297" i="8"/>
  <c r="I297" i="8"/>
  <c r="J297" i="8" s="1"/>
  <c r="H297" i="8"/>
  <c r="G297" i="8"/>
  <c r="F297" i="8" a="1"/>
  <c r="F297" i="8" s="1"/>
  <c r="E297" i="8"/>
  <c r="D297" i="8"/>
  <c r="C297" i="8"/>
  <c r="B297" i="8"/>
  <c r="A297" i="8"/>
  <c r="P297" i="8" s="1"/>
  <c r="O296" i="8"/>
  <c r="N296" i="8"/>
  <c r="J296" i="8"/>
  <c r="I296" i="8"/>
  <c r="H296" i="8"/>
  <c r="G296" i="8"/>
  <c r="F296" i="8"/>
  <c r="F296" i="8" a="1"/>
  <c r="E296" i="8"/>
  <c r="D296" i="8"/>
  <c r="C296" i="8"/>
  <c r="B296" i="8"/>
  <c r="A296" i="8"/>
  <c r="O295" i="8"/>
  <c r="M295" i="8"/>
  <c r="L295" i="8"/>
  <c r="Q295" i="8" s="1"/>
  <c r="K295" i="8"/>
  <c r="I295" i="8"/>
  <c r="J295" i="8" s="1"/>
  <c r="H295" i="8"/>
  <c r="G295" i="8"/>
  <c r="E295" i="8"/>
  <c r="F295" i="8" s="1" a="1"/>
  <c r="F295" i="8" s="1"/>
  <c r="D295" i="8"/>
  <c r="C295" i="8"/>
  <c r="B295" i="8"/>
  <c r="A295" i="8"/>
  <c r="P295" i="8" s="1"/>
  <c r="P294" i="8"/>
  <c r="N294" i="8"/>
  <c r="M294" i="8"/>
  <c r="L294" i="8"/>
  <c r="K294" i="8"/>
  <c r="J294" i="8"/>
  <c r="I294" i="8"/>
  <c r="H294" i="8"/>
  <c r="G294" i="8"/>
  <c r="E294" i="8"/>
  <c r="F294" i="8" s="1" a="1"/>
  <c r="F294" i="8" s="1"/>
  <c r="D294" i="8"/>
  <c r="C294" i="8"/>
  <c r="B294" i="8"/>
  <c r="A294" i="8"/>
  <c r="O294" i="8" s="1"/>
  <c r="P293" i="8"/>
  <c r="O293" i="8"/>
  <c r="I293" i="8"/>
  <c r="J293" i="8" s="1"/>
  <c r="H293" i="8"/>
  <c r="G293" i="8"/>
  <c r="E293" i="8"/>
  <c r="F293" i="8" s="1" a="1"/>
  <c r="F293" i="8" s="1"/>
  <c r="D293" i="8"/>
  <c r="C293" i="8"/>
  <c r="B293" i="8"/>
  <c r="A293" i="8"/>
  <c r="P292" i="8"/>
  <c r="O292" i="8"/>
  <c r="L292" i="8"/>
  <c r="K292" i="8"/>
  <c r="M292" i="8" s="1"/>
  <c r="I292" i="8"/>
  <c r="J292" i="8" s="1"/>
  <c r="H292" i="8"/>
  <c r="G292" i="8"/>
  <c r="F292" i="8"/>
  <c r="E292" i="8"/>
  <c r="F292" i="8" s="1" a="1"/>
  <c r="D292" i="8"/>
  <c r="C292" i="8"/>
  <c r="B292" i="8"/>
  <c r="A292" i="8"/>
  <c r="N292" i="8" s="1"/>
  <c r="P291" i="8"/>
  <c r="O291" i="8"/>
  <c r="L291" i="8"/>
  <c r="K291" i="8"/>
  <c r="M291" i="8" s="1"/>
  <c r="J291" i="8"/>
  <c r="I291" i="8"/>
  <c r="H291" i="8"/>
  <c r="G291" i="8"/>
  <c r="F291" i="8" a="1"/>
  <c r="F291" i="8" s="1"/>
  <c r="E291" i="8"/>
  <c r="D291" i="8"/>
  <c r="C291" i="8"/>
  <c r="B291" i="8"/>
  <c r="A291" i="8"/>
  <c r="N291" i="8" s="1"/>
  <c r="O290" i="8"/>
  <c r="N290" i="8"/>
  <c r="I290" i="8"/>
  <c r="J290" i="8" s="1"/>
  <c r="H290" i="8"/>
  <c r="G290" i="8"/>
  <c r="F290" i="8" a="1"/>
  <c r="F290" i="8" s="1"/>
  <c r="E290" i="8"/>
  <c r="D290" i="8"/>
  <c r="C290" i="8"/>
  <c r="B290" i="8"/>
  <c r="A290" i="8"/>
  <c r="I289" i="8"/>
  <c r="J289" i="8" s="1"/>
  <c r="H289" i="8"/>
  <c r="G289" i="8"/>
  <c r="E289" i="8"/>
  <c r="F289" i="8" s="1" a="1"/>
  <c r="F289" i="8" s="1"/>
  <c r="D289" i="8"/>
  <c r="C289" i="8"/>
  <c r="B289" i="8"/>
  <c r="A289" i="8"/>
  <c r="P289" i="8" s="1"/>
  <c r="Q288" i="8"/>
  <c r="O288" i="8"/>
  <c r="L288" i="8"/>
  <c r="K288" i="8"/>
  <c r="M288" i="8" s="1"/>
  <c r="I288" i="8"/>
  <c r="J288" i="8" s="1"/>
  <c r="H288" i="8"/>
  <c r="G288" i="8"/>
  <c r="E288" i="8"/>
  <c r="F288" i="8" s="1" a="1"/>
  <c r="F288" i="8" s="1"/>
  <c r="D288" i="8"/>
  <c r="C288" i="8"/>
  <c r="B288" i="8"/>
  <c r="A288" i="8"/>
  <c r="P288" i="8" s="1"/>
  <c r="O287" i="8"/>
  <c r="K287" i="8"/>
  <c r="J287" i="8"/>
  <c r="I287" i="8"/>
  <c r="H287" i="8"/>
  <c r="G287" i="8"/>
  <c r="F287" i="8" a="1"/>
  <c r="F287" i="8" s="1"/>
  <c r="E287" i="8"/>
  <c r="D287" i="8"/>
  <c r="C287" i="8"/>
  <c r="B287" i="8"/>
  <c r="A287" i="8"/>
  <c r="P286" i="8"/>
  <c r="N286" i="8"/>
  <c r="M286" i="8"/>
  <c r="L286" i="8"/>
  <c r="Q286" i="8" s="1"/>
  <c r="K286" i="8"/>
  <c r="I286" i="8"/>
  <c r="J286" i="8" s="1"/>
  <c r="H286" i="8"/>
  <c r="G286" i="8"/>
  <c r="E286" i="8"/>
  <c r="F286" i="8" s="1" a="1"/>
  <c r="F286" i="8" s="1"/>
  <c r="D286" i="8"/>
  <c r="C286" i="8"/>
  <c r="B286" i="8"/>
  <c r="A286" i="8"/>
  <c r="O286" i="8" s="1"/>
  <c r="P285" i="8"/>
  <c r="O285" i="8"/>
  <c r="M285" i="8"/>
  <c r="L285" i="8"/>
  <c r="K285" i="8"/>
  <c r="J285" i="8"/>
  <c r="I285" i="8"/>
  <c r="H285" i="8"/>
  <c r="G285" i="8"/>
  <c r="E285" i="8"/>
  <c r="F285" i="8" s="1" a="1"/>
  <c r="F285" i="8" s="1"/>
  <c r="D285" i="8"/>
  <c r="C285" i="8"/>
  <c r="B285" i="8"/>
  <c r="A285" i="8"/>
  <c r="N285" i="8" s="1"/>
  <c r="P284" i="8"/>
  <c r="J284" i="8"/>
  <c r="I284" i="8"/>
  <c r="H284" i="8"/>
  <c r="G284" i="8"/>
  <c r="F284" i="8" a="1"/>
  <c r="F284" i="8" s="1"/>
  <c r="E284" i="8"/>
  <c r="D284" i="8"/>
  <c r="C284" i="8"/>
  <c r="B284" i="8"/>
  <c r="A284" i="8"/>
  <c r="N283" i="8"/>
  <c r="L283" i="8"/>
  <c r="J283" i="8"/>
  <c r="I283" i="8"/>
  <c r="H283" i="8"/>
  <c r="G283" i="8"/>
  <c r="E283" i="8"/>
  <c r="F283" i="8" s="1" a="1"/>
  <c r="F283" i="8" s="1"/>
  <c r="D283" i="8"/>
  <c r="C283" i="8"/>
  <c r="B283" i="8"/>
  <c r="A283" i="8"/>
  <c r="P282" i="8"/>
  <c r="N282" i="8"/>
  <c r="M282" i="8"/>
  <c r="K282" i="8"/>
  <c r="J282" i="8"/>
  <c r="I282" i="8"/>
  <c r="H282" i="8"/>
  <c r="G282" i="8"/>
  <c r="E282" i="8"/>
  <c r="F282" i="8" s="1" a="1"/>
  <c r="F282" i="8" s="1"/>
  <c r="D282" i="8"/>
  <c r="C282" i="8"/>
  <c r="B282" i="8"/>
  <c r="A282" i="8"/>
  <c r="L282" i="8" s="1"/>
  <c r="Q282" i="8" s="1"/>
  <c r="O281" i="8"/>
  <c r="L281" i="8"/>
  <c r="Q281" i="8" s="1"/>
  <c r="K281" i="8"/>
  <c r="M281" i="8" s="1"/>
  <c r="J281" i="8"/>
  <c r="I281" i="8"/>
  <c r="H281" i="8"/>
  <c r="G281" i="8"/>
  <c r="E281" i="8"/>
  <c r="F281" i="8" s="1" a="1"/>
  <c r="F281" i="8" s="1"/>
  <c r="D281" i="8"/>
  <c r="C281" i="8"/>
  <c r="B281" i="8"/>
  <c r="A281" i="8"/>
  <c r="P281" i="8" s="1"/>
  <c r="P280" i="8"/>
  <c r="O280" i="8"/>
  <c r="N280" i="8"/>
  <c r="J280" i="8"/>
  <c r="I280" i="8"/>
  <c r="H280" i="8"/>
  <c r="G280" i="8"/>
  <c r="E280" i="8"/>
  <c r="F280" i="8" s="1" a="1"/>
  <c r="F280" i="8" s="1"/>
  <c r="D280" i="8"/>
  <c r="C280" i="8"/>
  <c r="B280" i="8"/>
  <c r="A280" i="8"/>
  <c r="P279" i="8"/>
  <c r="N279" i="8"/>
  <c r="K279" i="8"/>
  <c r="I279" i="8"/>
  <c r="J279" i="8" s="1"/>
  <c r="H279" i="8"/>
  <c r="G279" i="8"/>
  <c r="E279" i="8"/>
  <c r="F279" i="8" s="1" a="1"/>
  <c r="F279" i="8" s="1"/>
  <c r="D279" i="8"/>
  <c r="C279" i="8"/>
  <c r="B279" i="8"/>
  <c r="A279" i="8"/>
  <c r="O279" i="8" s="1"/>
  <c r="P278" i="8"/>
  <c r="O278" i="8"/>
  <c r="M278" i="8"/>
  <c r="L278" i="8"/>
  <c r="K278" i="8"/>
  <c r="J278" i="8"/>
  <c r="I278" i="8"/>
  <c r="H278" i="8"/>
  <c r="G278" i="8"/>
  <c r="F278" i="8"/>
  <c r="F278" i="8" a="1"/>
  <c r="E278" i="8"/>
  <c r="D278" i="8"/>
  <c r="C278" i="8"/>
  <c r="B278" i="8"/>
  <c r="A278" i="8"/>
  <c r="N278" i="8" s="1"/>
  <c r="I277" i="8"/>
  <c r="J277" i="8" s="1"/>
  <c r="H277" i="8"/>
  <c r="G277" i="8"/>
  <c r="F277" i="8" a="1"/>
  <c r="F277" i="8" s="1"/>
  <c r="E277" i="8"/>
  <c r="D277" i="8"/>
  <c r="C277" i="8"/>
  <c r="B277" i="8"/>
  <c r="A277" i="8"/>
  <c r="I276" i="8"/>
  <c r="J276" i="8" s="1"/>
  <c r="H276" i="8"/>
  <c r="G276" i="8"/>
  <c r="E276" i="8"/>
  <c r="F276" i="8" s="1" a="1"/>
  <c r="F276" i="8" s="1"/>
  <c r="D276" i="8"/>
  <c r="C276" i="8"/>
  <c r="B276" i="8"/>
  <c r="A276" i="8"/>
  <c r="Q275" i="8"/>
  <c r="P275" i="8"/>
  <c r="N275" i="8"/>
  <c r="M275" i="8"/>
  <c r="K275" i="8"/>
  <c r="J275" i="8"/>
  <c r="I275" i="8"/>
  <c r="H275" i="8"/>
  <c r="G275" i="8"/>
  <c r="F275" i="8" a="1"/>
  <c r="F275" i="8" s="1"/>
  <c r="E275" i="8"/>
  <c r="D275" i="8"/>
  <c r="C275" i="8"/>
  <c r="B275" i="8"/>
  <c r="A275" i="8"/>
  <c r="L275" i="8" s="1"/>
  <c r="Q274" i="8"/>
  <c r="O274" i="8"/>
  <c r="M274" i="8"/>
  <c r="L274" i="8"/>
  <c r="K274" i="8"/>
  <c r="J274" i="8"/>
  <c r="I274" i="8"/>
  <c r="H274" i="8"/>
  <c r="G274" i="8"/>
  <c r="F274" i="8" a="1"/>
  <c r="F274" i="8" s="1"/>
  <c r="E274" i="8"/>
  <c r="D274" i="8"/>
  <c r="C274" i="8"/>
  <c r="B274" i="8"/>
  <c r="A274" i="8"/>
  <c r="P274" i="8" s="1"/>
  <c r="O273" i="8"/>
  <c r="L273" i="8"/>
  <c r="K273" i="8"/>
  <c r="M273" i="8" s="1"/>
  <c r="I273" i="8"/>
  <c r="J273" i="8" s="1"/>
  <c r="H273" i="8"/>
  <c r="G273" i="8"/>
  <c r="E273" i="8"/>
  <c r="F273" i="8" s="1" a="1"/>
  <c r="F273" i="8" s="1"/>
  <c r="D273" i="8"/>
  <c r="C273" i="8"/>
  <c r="B273" i="8"/>
  <c r="A273" i="8"/>
  <c r="P273" i="8" s="1"/>
  <c r="O272" i="8"/>
  <c r="L272" i="8"/>
  <c r="Q272" i="8" s="1"/>
  <c r="I272" i="8"/>
  <c r="J272" i="8" s="1"/>
  <c r="H272" i="8"/>
  <c r="G272" i="8"/>
  <c r="F272" i="8" a="1"/>
  <c r="F272" i="8" s="1"/>
  <c r="E272" i="8"/>
  <c r="D272" i="8"/>
  <c r="C272" i="8"/>
  <c r="B272" i="8"/>
  <c r="A272" i="8"/>
  <c r="N272" i="8" s="1"/>
  <c r="P271" i="8"/>
  <c r="O271" i="8"/>
  <c r="L271" i="8"/>
  <c r="K271" i="8"/>
  <c r="M271" i="8" s="1"/>
  <c r="J271" i="8"/>
  <c r="I271" i="8"/>
  <c r="H271" i="8"/>
  <c r="G271" i="8"/>
  <c r="F271" i="8"/>
  <c r="F271" i="8" a="1"/>
  <c r="E271" i="8"/>
  <c r="D271" i="8"/>
  <c r="C271" i="8"/>
  <c r="B271" i="8"/>
  <c r="A271" i="8"/>
  <c r="N271" i="8" s="1"/>
  <c r="L270" i="8"/>
  <c r="Q270" i="8" s="1"/>
  <c r="J270" i="8"/>
  <c r="I270" i="8"/>
  <c r="H270" i="8"/>
  <c r="G270" i="8"/>
  <c r="F270" i="8"/>
  <c r="F270" i="8" a="1"/>
  <c r="E270" i="8"/>
  <c r="D270" i="8"/>
  <c r="C270" i="8"/>
  <c r="B270" i="8"/>
  <c r="A270" i="8"/>
  <c r="N270" i="8" s="1"/>
  <c r="P269" i="8"/>
  <c r="K269" i="8"/>
  <c r="I269" i="8"/>
  <c r="J269" i="8" s="1"/>
  <c r="H269" i="8"/>
  <c r="G269" i="8"/>
  <c r="E269" i="8"/>
  <c r="F269" i="8" s="1" a="1"/>
  <c r="F269" i="8" s="1"/>
  <c r="D269" i="8"/>
  <c r="C269" i="8"/>
  <c r="B269" i="8"/>
  <c r="A269" i="8"/>
  <c r="N269" i="8" s="1"/>
  <c r="O268" i="8"/>
  <c r="K268" i="8"/>
  <c r="J268" i="8"/>
  <c r="I268" i="8"/>
  <c r="H268" i="8"/>
  <c r="G268" i="8"/>
  <c r="F268" i="8" a="1"/>
  <c r="F268" i="8" s="1"/>
  <c r="E268" i="8"/>
  <c r="D268" i="8"/>
  <c r="C268" i="8"/>
  <c r="B268" i="8"/>
  <c r="A268" i="8"/>
  <c r="N268" i="8" s="1"/>
  <c r="N267" i="8"/>
  <c r="J267" i="8"/>
  <c r="I267" i="8"/>
  <c r="H267" i="8"/>
  <c r="G267" i="8"/>
  <c r="F267" i="8" a="1"/>
  <c r="F267" i="8" s="1"/>
  <c r="E267" i="8"/>
  <c r="D267" i="8"/>
  <c r="C267" i="8"/>
  <c r="B267" i="8"/>
  <c r="A267" i="8"/>
  <c r="O267" i="8" s="1"/>
  <c r="N266" i="8"/>
  <c r="L266" i="8"/>
  <c r="Q266" i="8" s="1"/>
  <c r="I266" i="8"/>
  <c r="J266" i="8" s="1"/>
  <c r="H266" i="8"/>
  <c r="G266" i="8"/>
  <c r="E266" i="8"/>
  <c r="F266" i="8" s="1" a="1"/>
  <c r="F266" i="8" s="1"/>
  <c r="D266" i="8"/>
  <c r="C266" i="8"/>
  <c r="B266" i="8"/>
  <c r="A266" i="8"/>
  <c r="P266" i="8" s="1"/>
  <c r="I265" i="8"/>
  <c r="J265" i="8" s="1"/>
  <c r="H265" i="8"/>
  <c r="G265" i="8"/>
  <c r="F265" i="8"/>
  <c r="F265" i="8" a="1"/>
  <c r="E265" i="8"/>
  <c r="D265" i="8"/>
  <c r="C265" i="8"/>
  <c r="B265" i="8"/>
  <c r="A265" i="8"/>
  <c r="O265" i="8" s="1"/>
  <c r="P264" i="8"/>
  <c r="O264" i="8"/>
  <c r="L264" i="8"/>
  <c r="K264" i="8"/>
  <c r="I264" i="8"/>
  <c r="J264" i="8" s="1"/>
  <c r="H264" i="8"/>
  <c r="G264" i="8"/>
  <c r="F264" i="8" a="1"/>
  <c r="F264" i="8" s="1"/>
  <c r="E264" i="8"/>
  <c r="D264" i="8"/>
  <c r="C264" i="8"/>
  <c r="B264" i="8"/>
  <c r="A264" i="8"/>
  <c r="N264" i="8" s="1"/>
  <c r="I263" i="8"/>
  <c r="J263" i="8" s="1"/>
  <c r="H263" i="8"/>
  <c r="G263" i="8"/>
  <c r="F263" i="8" a="1"/>
  <c r="F263" i="8" s="1"/>
  <c r="E263" i="8"/>
  <c r="D263" i="8"/>
  <c r="C263" i="8"/>
  <c r="B263" i="8"/>
  <c r="A263" i="8"/>
  <c r="K262" i="8"/>
  <c r="I262" i="8"/>
  <c r="J262" i="8" s="1"/>
  <c r="H262" i="8"/>
  <c r="G262" i="8"/>
  <c r="E262" i="8"/>
  <c r="F262" i="8" s="1" a="1"/>
  <c r="F262" i="8" s="1"/>
  <c r="D262" i="8"/>
  <c r="C262" i="8"/>
  <c r="B262" i="8"/>
  <c r="A262" i="8"/>
  <c r="P262" i="8" s="1"/>
  <c r="I261" i="8"/>
  <c r="J261" i="8" s="1"/>
  <c r="H261" i="8"/>
  <c r="G261" i="8"/>
  <c r="F261" i="8"/>
  <c r="F261" i="8" a="1"/>
  <c r="E261" i="8"/>
  <c r="D261" i="8"/>
  <c r="C261" i="8"/>
  <c r="B261" i="8"/>
  <c r="A261" i="8"/>
  <c r="O260" i="8"/>
  <c r="J260" i="8"/>
  <c r="I260" i="8"/>
  <c r="H260" i="8"/>
  <c r="G260" i="8"/>
  <c r="F260" i="8" a="1"/>
  <c r="F260" i="8" s="1"/>
  <c r="E260" i="8"/>
  <c r="D260" i="8"/>
  <c r="C260" i="8"/>
  <c r="B260" i="8"/>
  <c r="A260" i="8"/>
  <c r="I259" i="8"/>
  <c r="J259" i="8" s="1"/>
  <c r="H259" i="8"/>
  <c r="G259" i="8"/>
  <c r="E259" i="8"/>
  <c r="F259" i="8" s="1" a="1"/>
  <c r="F259" i="8" s="1"/>
  <c r="D259" i="8"/>
  <c r="C259" i="8"/>
  <c r="B259" i="8"/>
  <c r="A259" i="8"/>
  <c r="P258" i="8"/>
  <c r="L258" i="8"/>
  <c r="I258" i="8"/>
  <c r="J258" i="8" s="1"/>
  <c r="H258" i="8"/>
  <c r="G258" i="8"/>
  <c r="F258" i="8"/>
  <c r="E258" i="8"/>
  <c r="F258" i="8" s="1" a="1"/>
  <c r="D258" i="8"/>
  <c r="C258" i="8"/>
  <c r="B258" i="8"/>
  <c r="A258" i="8"/>
  <c r="O258" i="8" s="1"/>
  <c r="P257" i="8"/>
  <c r="O257" i="8"/>
  <c r="L257" i="8"/>
  <c r="K257" i="8"/>
  <c r="M257" i="8" s="1"/>
  <c r="J257" i="8"/>
  <c r="I257" i="8"/>
  <c r="H257" i="8"/>
  <c r="G257" i="8"/>
  <c r="E257" i="8"/>
  <c r="F257" i="8" s="1" a="1"/>
  <c r="F257" i="8" s="1"/>
  <c r="D257" i="8"/>
  <c r="C257" i="8"/>
  <c r="B257" i="8"/>
  <c r="A257" i="8"/>
  <c r="N257" i="8" s="1"/>
  <c r="P256" i="8"/>
  <c r="N256" i="8"/>
  <c r="K256" i="8"/>
  <c r="J256" i="8"/>
  <c r="I256" i="8"/>
  <c r="H256" i="8"/>
  <c r="G256" i="8"/>
  <c r="F256" i="8" a="1"/>
  <c r="F256" i="8" s="1"/>
  <c r="E256" i="8"/>
  <c r="D256" i="8"/>
  <c r="C256" i="8"/>
  <c r="B256" i="8"/>
  <c r="A256" i="8"/>
  <c r="O255" i="8"/>
  <c r="N255" i="8"/>
  <c r="I255" i="8"/>
  <c r="J255" i="8" s="1"/>
  <c r="H255" i="8"/>
  <c r="G255" i="8"/>
  <c r="E255" i="8"/>
  <c r="F255" i="8" s="1" a="1"/>
  <c r="F255" i="8" s="1"/>
  <c r="D255" i="8"/>
  <c r="C255" i="8"/>
  <c r="B255" i="8"/>
  <c r="A255" i="8"/>
  <c r="P254" i="8"/>
  <c r="K254" i="8"/>
  <c r="M254" i="8" s="1"/>
  <c r="I254" i="8"/>
  <c r="J254" i="8" s="1"/>
  <c r="H254" i="8"/>
  <c r="G254" i="8"/>
  <c r="E254" i="8"/>
  <c r="F254" i="8" s="1" a="1"/>
  <c r="F254" i="8" s="1"/>
  <c r="D254" i="8"/>
  <c r="C254" i="8"/>
  <c r="B254" i="8"/>
  <c r="A254" i="8"/>
  <c r="L254" i="8" s="1"/>
  <c r="J253" i="8"/>
  <c r="I253" i="8"/>
  <c r="H253" i="8"/>
  <c r="G253" i="8"/>
  <c r="E253" i="8"/>
  <c r="F253" i="8" s="1" a="1"/>
  <c r="F253" i="8" s="1"/>
  <c r="D253" i="8"/>
  <c r="C253" i="8"/>
  <c r="B253" i="8"/>
  <c r="A253" i="8"/>
  <c r="N253" i="8" s="1"/>
  <c r="P252" i="8"/>
  <c r="N252" i="8"/>
  <c r="L252" i="8"/>
  <c r="K252" i="8"/>
  <c r="M252" i="8" s="1"/>
  <c r="J252" i="8"/>
  <c r="I252" i="8"/>
  <c r="H252" i="8"/>
  <c r="G252" i="8"/>
  <c r="E252" i="8"/>
  <c r="F252" i="8" s="1" a="1"/>
  <c r="F252" i="8" s="1"/>
  <c r="D252" i="8"/>
  <c r="C252" i="8"/>
  <c r="B252" i="8"/>
  <c r="A252" i="8"/>
  <c r="O252" i="8" s="1"/>
  <c r="P251" i="8"/>
  <c r="N251" i="8"/>
  <c r="L251" i="8"/>
  <c r="K251" i="8"/>
  <c r="I251" i="8"/>
  <c r="J251" i="8" s="1"/>
  <c r="H251" i="8"/>
  <c r="G251" i="8"/>
  <c r="E251" i="8"/>
  <c r="F251" i="8" s="1" a="1"/>
  <c r="F251" i="8" s="1"/>
  <c r="D251" i="8"/>
  <c r="C251" i="8"/>
  <c r="B251" i="8"/>
  <c r="A251" i="8"/>
  <c r="O251" i="8" s="1"/>
  <c r="P250" i="8"/>
  <c r="O250" i="8"/>
  <c r="M250" i="8"/>
  <c r="L250" i="8"/>
  <c r="K250" i="8"/>
  <c r="I250" i="8"/>
  <c r="J250" i="8" s="1"/>
  <c r="H250" i="8"/>
  <c r="G250" i="8"/>
  <c r="F250" i="8" a="1"/>
  <c r="F250" i="8" s="1"/>
  <c r="E250" i="8"/>
  <c r="D250" i="8"/>
  <c r="C250" i="8"/>
  <c r="B250" i="8"/>
  <c r="A250" i="8"/>
  <c r="N250" i="8" s="1"/>
  <c r="K249" i="8"/>
  <c r="I249" i="8"/>
  <c r="J249" i="8" s="1"/>
  <c r="H249" i="8"/>
  <c r="G249" i="8"/>
  <c r="F249" i="8" a="1"/>
  <c r="F249" i="8" s="1"/>
  <c r="E249" i="8"/>
  <c r="D249" i="8"/>
  <c r="C249" i="8"/>
  <c r="B249" i="8"/>
  <c r="A249" i="8"/>
  <c r="P249" i="8" s="1"/>
  <c r="O248" i="8"/>
  <c r="L248" i="8"/>
  <c r="K248" i="8"/>
  <c r="J248" i="8"/>
  <c r="I248" i="8"/>
  <c r="H248" i="8"/>
  <c r="G248" i="8"/>
  <c r="E248" i="8"/>
  <c r="F248" i="8" s="1" a="1"/>
  <c r="F248" i="8" s="1"/>
  <c r="D248" i="8"/>
  <c r="C248" i="8"/>
  <c r="B248" i="8"/>
  <c r="A248" i="8"/>
  <c r="P248" i="8" s="1"/>
  <c r="Q247" i="8"/>
  <c r="P247" i="8"/>
  <c r="N247" i="8"/>
  <c r="K247" i="8"/>
  <c r="M247" i="8" s="1"/>
  <c r="J247" i="8"/>
  <c r="I247" i="8"/>
  <c r="H247" i="8"/>
  <c r="G247" i="8"/>
  <c r="F247" i="8"/>
  <c r="E247" i="8"/>
  <c r="F247" i="8" s="1" a="1"/>
  <c r="D247" i="8"/>
  <c r="C247" i="8"/>
  <c r="B247" i="8"/>
  <c r="A247" i="8"/>
  <c r="L247" i="8" s="1"/>
  <c r="O246" i="8"/>
  <c r="N246" i="8"/>
  <c r="I246" i="8"/>
  <c r="J246" i="8" s="1"/>
  <c r="H246" i="8"/>
  <c r="G246" i="8"/>
  <c r="E246" i="8"/>
  <c r="F246" i="8" s="1" a="1"/>
  <c r="F246" i="8" s="1"/>
  <c r="D246" i="8"/>
  <c r="C246" i="8"/>
  <c r="B246" i="8"/>
  <c r="A246" i="8"/>
  <c r="P245" i="8"/>
  <c r="N245" i="8"/>
  <c r="K245" i="8"/>
  <c r="I245" i="8"/>
  <c r="J245" i="8" s="1"/>
  <c r="H245" i="8"/>
  <c r="G245" i="8"/>
  <c r="E245" i="8"/>
  <c r="F245" i="8" s="1" a="1"/>
  <c r="F245" i="8" s="1"/>
  <c r="D245" i="8"/>
  <c r="C245" i="8"/>
  <c r="B245" i="8"/>
  <c r="A245" i="8"/>
  <c r="O245" i="8" s="1"/>
  <c r="P244" i="8"/>
  <c r="N244" i="8"/>
  <c r="L244" i="8"/>
  <c r="K244" i="8"/>
  <c r="M244" i="8" s="1"/>
  <c r="I244" i="8"/>
  <c r="J244" i="8" s="1"/>
  <c r="H244" i="8"/>
  <c r="G244" i="8"/>
  <c r="F244" i="8" a="1"/>
  <c r="F244" i="8" s="1"/>
  <c r="E244" i="8"/>
  <c r="D244" i="8"/>
  <c r="C244" i="8"/>
  <c r="B244" i="8"/>
  <c r="A244" i="8"/>
  <c r="O244" i="8" s="1"/>
  <c r="P243" i="8"/>
  <c r="O243" i="8"/>
  <c r="L243" i="8"/>
  <c r="K243" i="8"/>
  <c r="M243" i="8" s="1"/>
  <c r="J243" i="8"/>
  <c r="I243" i="8"/>
  <c r="H243" i="8"/>
  <c r="G243" i="8"/>
  <c r="E243" i="8"/>
  <c r="F243" i="8" s="1" a="1"/>
  <c r="F243" i="8" s="1"/>
  <c r="D243" i="8"/>
  <c r="C243" i="8"/>
  <c r="B243" i="8"/>
  <c r="A243" i="8"/>
  <c r="N243" i="8" s="1"/>
  <c r="N242" i="8"/>
  <c r="L242" i="8"/>
  <c r="I242" i="8"/>
  <c r="J242" i="8" s="1"/>
  <c r="H242" i="8"/>
  <c r="G242" i="8"/>
  <c r="F242" i="8"/>
  <c r="F242" i="8" a="1"/>
  <c r="E242" i="8"/>
  <c r="D242" i="8"/>
  <c r="C242" i="8"/>
  <c r="B242" i="8"/>
  <c r="A242" i="8"/>
  <c r="O242" i="8" s="1"/>
  <c r="P241" i="8"/>
  <c r="O241" i="8"/>
  <c r="L241" i="8"/>
  <c r="J241" i="8"/>
  <c r="I241" i="8"/>
  <c r="H241" i="8"/>
  <c r="G241" i="8"/>
  <c r="E241" i="8"/>
  <c r="F241" i="8" s="1" a="1"/>
  <c r="F241" i="8" s="1"/>
  <c r="D241" i="8"/>
  <c r="C241" i="8"/>
  <c r="B241" i="8"/>
  <c r="A241" i="8"/>
  <c r="N241" i="8" s="1"/>
  <c r="P240" i="8"/>
  <c r="N240" i="8"/>
  <c r="K240" i="8"/>
  <c r="M240" i="8" s="1"/>
  <c r="J240" i="8"/>
  <c r="I240" i="8"/>
  <c r="H240" i="8"/>
  <c r="G240" i="8"/>
  <c r="F240" i="8" a="1"/>
  <c r="F240" i="8" s="1"/>
  <c r="E240" i="8"/>
  <c r="D240" i="8"/>
  <c r="C240" i="8"/>
  <c r="B240" i="8"/>
  <c r="A240" i="8"/>
  <c r="L240" i="8" s="1"/>
  <c r="I239" i="8"/>
  <c r="J239" i="8" s="1"/>
  <c r="H239" i="8"/>
  <c r="G239" i="8"/>
  <c r="E239" i="8"/>
  <c r="F239" i="8" s="1" a="1"/>
  <c r="F239" i="8" s="1"/>
  <c r="D239" i="8"/>
  <c r="C239" i="8"/>
  <c r="B239" i="8"/>
  <c r="A239" i="8"/>
  <c r="N239" i="8" s="1"/>
  <c r="I238" i="8"/>
  <c r="J238" i="8" s="1"/>
  <c r="H238" i="8"/>
  <c r="G238" i="8"/>
  <c r="F238" i="8" a="1"/>
  <c r="F238" i="8" s="1"/>
  <c r="E238" i="8"/>
  <c r="D238" i="8"/>
  <c r="C238" i="8"/>
  <c r="B238" i="8"/>
  <c r="A238" i="8"/>
  <c r="I237" i="8"/>
  <c r="J237" i="8" s="1"/>
  <c r="H237" i="8"/>
  <c r="G237" i="8"/>
  <c r="F237" i="8"/>
  <c r="F237" i="8" a="1"/>
  <c r="E237" i="8"/>
  <c r="D237" i="8"/>
  <c r="C237" i="8"/>
  <c r="B237" i="8"/>
  <c r="A237" i="8"/>
  <c r="Q236" i="8"/>
  <c r="P236" i="8"/>
  <c r="O236" i="8"/>
  <c r="M236" i="8"/>
  <c r="L236" i="8"/>
  <c r="K236" i="8"/>
  <c r="I236" i="8"/>
  <c r="J236" i="8" s="1"/>
  <c r="H236" i="8"/>
  <c r="G236" i="8"/>
  <c r="F236" i="8" a="1"/>
  <c r="F236" i="8" s="1"/>
  <c r="E236" i="8"/>
  <c r="D236" i="8"/>
  <c r="C236" i="8"/>
  <c r="B236" i="8"/>
  <c r="A236" i="8"/>
  <c r="N236" i="8" s="1"/>
  <c r="O235" i="8"/>
  <c r="M235" i="8"/>
  <c r="L235" i="8"/>
  <c r="K235" i="8"/>
  <c r="J235" i="8"/>
  <c r="I235" i="8"/>
  <c r="H235" i="8"/>
  <c r="G235" i="8"/>
  <c r="F235" i="8"/>
  <c r="F235" i="8" a="1"/>
  <c r="E235" i="8"/>
  <c r="D235" i="8"/>
  <c r="C235" i="8"/>
  <c r="B235" i="8"/>
  <c r="A235" i="8"/>
  <c r="P235" i="8" s="1"/>
  <c r="N234" i="8"/>
  <c r="K234" i="8"/>
  <c r="J234" i="8"/>
  <c r="I234" i="8"/>
  <c r="H234" i="8"/>
  <c r="G234" i="8"/>
  <c r="F234" i="8" a="1"/>
  <c r="F234" i="8" s="1"/>
  <c r="E234" i="8"/>
  <c r="D234" i="8"/>
  <c r="C234" i="8"/>
  <c r="B234" i="8"/>
  <c r="A234" i="8"/>
  <c r="O234" i="8" s="1"/>
  <c r="P233" i="8"/>
  <c r="J233" i="8"/>
  <c r="I233" i="8"/>
  <c r="H233" i="8"/>
  <c r="G233" i="8"/>
  <c r="F233" i="8"/>
  <c r="F233" i="8" a="1"/>
  <c r="E233" i="8"/>
  <c r="D233" i="8"/>
  <c r="C233" i="8"/>
  <c r="B233" i="8"/>
  <c r="A233" i="8"/>
  <c r="O233" i="8" s="1"/>
  <c r="K232" i="8"/>
  <c r="I232" i="8"/>
  <c r="J232" i="8" s="1"/>
  <c r="H232" i="8"/>
  <c r="G232" i="8"/>
  <c r="F232" i="8" a="1"/>
  <c r="F232" i="8" s="1"/>
  <c r="E232" i="8"/>
  <c r="D232" i="8"/>
  <c r="C232" i="8"/>
  <c r="B232" i="8"/>
  <c r="A232" i="8"/>
  <c r="P232" i="8" s="1"/>
  <c r="L231" i="8"/>
  <c r="I231" i="8"/>
  <c r="J231" i="8" s="1"/>
  <c r="H231" i="8"/>
  <c r="G231" i="8"/>
  <c r="F231" i="8" a="1"/>
  <c r="F231" i="8" s="1"/>
  <c r="E231" i="8"/>
  <c r="D231" i="8"/>
  <c r="C231" i="8"/>
  <c r="B231" i="8"/>
  <c r="A231" i="8"/>
  <c r="I230" i="8"/>
  <c r="J230" i="8" s="1"/>
  <c r="H230" i="8"/>
  <c r="G230" i="8"/>
  <c r="F230" i="8" a="1"/>
  <c r="F230" i="8" s="1"/>
  <c r="E230" i="8"/>
  <c r="D230" i="8"/>
  <c r="C230" i="8"/>
  <c r="B230" i="8"/>
  <c r="A230" i="8"/>
  <c r="L230" i="8" s="1"/>
  <c r="Q230" i="8" s="1"/>
  <c r="P229" i="8"/>
  <c r="O229" i="8"/>
  <c r="L229" i="8"/>
  <c r="K229" i="8"/>
  <c r="I229" i="8"/>
  <c r="J229" i="8" s="1"/>
  <c r="H229" i="8"/>
  <c r="G229" i="8"/>
  <c r="F229" i="8"/>
  <c r="E229" i="8"/>
  <c r="F229" i="8" s="1" a="1"/>
  <c r="D229" i="8"/>
  <c r="C229" i="8"/>
  <c r="B229" i="8"/>
  <c r="A229" i="8"/>
  <c r="N229" i="8" s="1"/>
  <c r="P228" i="8"/>
  <c r="O228" i="8"/>
  <c r="L228" i="8"/>
  <c r="J228" i="8"/>
  <c r="I228" i="8"/>
  <c r="H228" i="8"/>
  <c r="G228" i="8"/>
  <c r="F228" i="8" a="1"/>
  <c r="F228" i="8" s="1"/>
  <c r="E228" i="8"/>
  <c r="D228" i="8"/>
  <c r="C228" i="8"/>
  <c r="B228" i="8"/>
  <c r="A228" i="8"/>
  <c r="N228" i="8" s="1"/>
  <c r="K227" i="8"/>
  <c r="I227" i="8"/>
  <c r="J227" i="8" s="1"/>
  <c r="H227" i="8"/>
  <c r="G227" i="8"/>
  <c r="F227" i="8"/>
  <c r="F227" i="8" a="1"/>
  <c r="E227" i="8"/>
  <c r="D227" i="8"/>
  <c r="C227" i="8"/>
  <c r="B227" i="8"/>
  <c r="A227" i="8"/>
  <c r="K226" i="8"/>
  <c r="I226" i="8"/>
  <c r="J226" i="8" s="1"/>
  <c r="H226" i="8"/>
  <c r="G226" i="8"/>
  <c r="F226" i="8" a="1"/>
  <c r="F226" i="8" s="1"/>
  <c r="E226" i="8"/>
  <c r="D226" i="8"/>
  <c r="C226" i="8"/>
  <c r="B226" i="8"/>
  <c r="A226" i="8"/>
  <c r="I225" i="8"/>
  <c r="J225" i="8" s="1"/>
  <c r="H225" i="8"/>
  <c r="G225" i="8"/>
  <c r="E225" i="8"/>
  <c r="F225" i="8" s="1" a="1"/>
  <c r="F225" i="8" s="1"/>
  <c r="D225" i="8"/>
  <c r="C225" i="8"/>
  <c r="B225" i="8"/>
  <c r="A225" i="8"/>
  <c r="K224" i="8"/>
  <c r="I224" i="8"/>
  <c r="J224" i="8" s="1"/>
  <c r="H224" i="8"/>
  <c r="G224" i="8"/>
  <c r="F224" i="8" a="1"/>
  <c r="F224" i="8" s="1"/>
  <c r="E224" i="8"/>
  <c r="D224" i="8"/>
  <c r="C224" i="8"/>
  <c r="B224" i="8"/>
  <c r="A224" i="8"/>
  <c r="P224" i="8" s="1"/>
  <c r="O223" i="8"/>
  <c r="L223" i="8"/>
  <c r="M223" i="8" s="1"/>
  <c r="K223" i="8"/>
  <c r="J223" i="8"/>
  <c r="I223" i="8"/>
  <c r="H223" i="8"/>
  <c r="G223" i="8"/>
  <c r="E223" i="8"/>
  <c r="F223" i="8" s="1" a="1"/>
  <c r="F223" i="8" s="1"/>
  <c r="D223" i="8"/>
  <c r="C223" i="8"/>
  <c r="B223" i="8"/>
  <c r="A223" i="8"/>
  <c r="P223" i="8" s="1"/>
  <c r="P222" i="8"/>
  <c r="K222" i="8"/>
  <c r="J222" i="8"/>
  <c r="I222" i="8"/>
  <c r="H222" i="8"/>
  <c r="G222" i="8"/>
  <c r="F222" i="8" a="1"/>
  <c r="F222" i="8" s="1"/>
  <c r="E222" i="8"/>
  <c r="D222" i="8"/>
  <c r="C222" i="8"/>
  <c r="B222" i="8"/>
  <c r="A222" i="8"/>
  <c r="P221" i="8"/>
  <c r="O221" i="8"/>
  <c r="L221" i="8"/>
  <c r="K221" i="8"/>
  <c r="M221" i="8" s="1"/>
  <c r="I221" i="8"/>
  <c r="J221" i="8" s="1"/>
  <c r="H221" i="8"/>
  <c r="G221" i="8"/>
  <c r="F221" i="8"/>
  <c r="E221" i="8"/>
  <c r="F221" i="8" s="1" a="1"/>
  <c r="D221" i="8"/>
  <c r="C221" i="8"/>
  <c r="B221" i="8"/>
  <c r="A221" i="8"/>
  <c r="N221" i="8" s="1"/>
  <c r="P220" i="8"/>
  <c r="O220" i="8"/>
  <c r="M220" i="8"/>
  <c r="L220" i="8"/>
  <c r="K220" i="8"/>
  <c r="J220" i="8"/>
  <c r="I220" i="8"/>
  <c r="H220" i="8"/>
  <c r="G220" i="8"/>
  <c r="F220" i="8" a="1"/>
  <c r="F220" i="8" s="1"/>
  <c r="E220" i="8"/>
  <c r="D220" i="8"/>
  <c r="C220" i="8"/>
  <c r="B220" i="8"/>
  <c r="A220" i="8"/>
  <c r="N220" i="8" s="1"/>
  <c r="O219" i="8"/>
  <c r="I219" i="8"/>
  <c r="J219" i="8" s="1"/>
  <c r="H219" i="8"/>
  <c r="G219" i="8"/>
  <c r="F219" i="8"/>
  <c r="F219" i="8" a="1"/>
  <c r="E219" i="8"/>
  <c r="D219" i="8"/>
  <c r="C219" i="8"/>
  <c r="B219" i="8"/>
  <c r="A219" i="8"/>
  <c r="I218" i="8"/>
  <c r="J218" i="8" s="1"/>
  <c r="H218" i="8"/>
  <c r="G218" i="8"/>
  <c r="F218" i="8" a="1"/>
  <c r="F218" i="8" s="1"/>
  <c r="E218" i="8"/>
  <c r="D218" i="8"/>
  <c r="C218" i="8"/>
  <c r="B218" i="8"/>
  <c r="A218" i="8"/>
  <c r="I217" i="8"/>
  <c r="J217" i="8" s="1"/>
  <c r="H217" i="8"/>
  <c r="G217" i="8"/>
  <c r="E217" i="8"/>
  <c r="F217" i="8" s="1" a="1"/>
  <c r="F217" i="8" s="1"/>
  <c r="D217" i="8"/>
  <c r="C217" i="8"/>
  <c r="B217" i="8"/>
  <c r="A217" i="8"/>
  <c r="O216" i="8"/>
  <c r="M216" i="8"/>
  <c r="L216" i="8"/>
  <c r="K216" i="8"/>
  <c r="I216" i="8"/>
  <c r="J216" i="8" s="1"/>
  <c r="H216" i="8"/>
  <c r="G216" i="8"/>
  <c r="E216" i="8"/>
  <c r="F216" i="8" s="1" a="1"/>
  <c r="F216" i="8" s="1"/>
  <c r="D216" i="8"/>
  <c r="C216" i="8"/>
  <c r="B216" i="8"/>
  <c r="A216" i="8"/>
  <c r="P216" i="8" s="1"/>
  <c r="N215" i="8"/>
  <c r="L215" i="8"/>
  <c r="K215" i="8"/>
  <c r="J215" i="8"/>
  <c r="I215" i="8"/>
  <c r="H215" i="8"/>
  <c r="G215" i="8"/>
  <c r="F215" i="8" a="1"/>
  <c r="F215" i="8" s="1"/>
  <c r="E215" i="8"/>
  <c r="D215" i="8"/>
  <c r="C215" i="8"/>
  <c r="B215" i="8"/>
  <c r="A215" i="8"/>
  <c r="O215" i="8" s="1"/>
  <c r="P214" i="8"/>
  <c r="O214" i="8"/>
  <c r="L214" i="8"/>
  <c r="K214" i="8"/>
  <c r="M214" i="8" s="1"/>
  <c r="I214" i="8"/>
  <c r="J214" i="8" s="1"/>
  <c r="H214" i="8"/>
  <c r="G214" i="8"/>
  <c r="E214" i="8"/>
  <c r="F214" i="8" s="1" a="1"/>
  <c r="F214" i="8" s="1"/>
  <c r="D214" i="8"/>
  <c r="C214" i="8"/>
  <c r="B214" i="8"/>
  <c r="A214" i="8"/>
  <c r="N214" i="8" s="1"/>
  <c r="P213" i="8"/>
  <c r="O213" i="8"/>
  <c r="M213" i="8"/>
  <c r="L213" i="8"/>
  <c r="K213" i="8"/>
  <c r="J213" i="8"/>
  <c r="I213" i="8"/>
  <c r="H213" i="8"/>
  <c r="G213" i="8"/>
  <c r="F213" i="8"/>
  <c r="F213" i="8" a="1"/>
  <c r="E213" i="8"/>
  <c r="D213" i="8"/>
  <c r="C213" i="8"/>
  <c r="B213" i="8"/>
  <c r="A213" i="8"/>
  <c r="N213" i="8" s="1"/>
  <c r="N212" i="8"/>
  <c r="L212" i="8"/>
  <c r="J212" i="8"/>
  <c r="I212" i="8"/>
  <c r="H212" i="8"/>
  <c r="G212" i="8"/>
  <c r="F212" i="8"/>
  <c r="F212" i="8" a="1"/>
  <c r="E212" i="8"/>
  <c r="D212" i="8"/>
  <c r="C212" i="8"/>
  <c r="B212" i="8"/>
  <c r="A212" i="8"/>
  <c r="P212" i="8" s="1"/>
  <c r="I211" i="8"/>
  <c r="J211" i="8" s="1"/>
  <c r="H211" i="8"/>
  <c r="G211" i="8"/>
  <c r="E211" i="8"/>
  <c r="F211" i="8" s="1" a="1"/>
  <c r="F211" i="8" s="1"/>
  <c r="D211" i="8"/>
  <c r="C211" i="8"/>
  <c r="B211" i="8"/>
  <c r="A211" i="8"/>
  <c r="I210" i="8"/>
  <c r="J210" i="8" s="1"/>
  <c r="H210" i="8"/>
  <c r="G210" i="8"/>
  <c r="F210" i="8"/>
  <c r="E210" i="8"/>
  <c r="F210" i="8" s="1" a="1"/>
  <c r="D210" i="8"/>
  <c r="C210" i="8"/>
  <c r="B210" i="8"/>
  <c r="A210" i="8"/>
  <c r="O209" i="8"/>
  <c r="L209" i="8"/>
  <c r="M209" i="8" s="1"/>
  <c r="K209" i="8"/>
  <c r="J209" i="8"/>
  <c r="I209" i="8"/>
  <c r="H209" i="8"/>
  <c r="G209" i="8"/>
  <c r="E209" i="8"/>
  <c r="F209" i="8" s="1" a="1"/>
  <c r="F209" i="8" s="1"/>
  <c r="D209" i="8"/>
  <c r="C209" i="8"/>
  <c r="B209" i="8"/>
  <c r="A209" i="8"/>
  <c r="P209" i="8" s="1"/>
  <c r="P208" i="8"/>
  <c r="J208" i="8"/>
  <c r="I208" i="8"/>
  <c r="H208" i="8"/>
  <c r="G208" i="8"/>
  <c r="F208" i="8" a="1"/>
  <c r="F208" i="8" s="1"/>
  <c r="E208" i="8"/>
  <c r="D208" i="8"/>
  <c r="C208" i="8"/>
  <c r="B208" i="8"/>
  <c r="A208" i="8"/>
  <c r="P207" i="8"/>
  <c r="O207" i="8"/>
  <c r="L207" i="8"/>
  <c r="K207" i="8"/>
  <c r="M207" i="8" s="1"/>
  <c r="I207" i="8"/>
  <c r="J207" i="8" s="1"/>
  <c r="H207" i="8"/>
  <c r="G207" i="8"/>
  <c r="E207" i="8"/>
  <c r="F207" i="8" s="1" a="1"/>
  <c r="F207" i="8" s="1"/>
  <c r="D207" i="8"/>
  <c r="C207" i="8"/>
  <c r="B207" i="8"/>
  <c r="A207" i="8"/>
  <c r="N207" i="8" s="1"/>
  <c r="P206" i="8"/>
  <c r="O206" i="8"/>
  <c r="M206" i="8"/>
  <c r="L206" i="8"/>
  <c r="K206" i="8"/>
  <c r="I206" i="8"/>
  <c r="J206" i="8" s="1"/>
  <c r="H206" i="8"/>
  <c r="G206" i="8"/>
  <c r="F206" i="8" a="1"/>
  <c r="F206" i="8" s="1"/>
  <c r="E206" i="8"/>
  <c r="D206" i="8"/>
  <c r="C206" i="8"/>
  <c r="B206" i="8"/>
  <c r="A206" i="8"/>
  <c r="N206" i="8" s="1"/>
  <c r="O205" i="8"/>
  <c r="L205" i="8"/>
  <c r="K205" i="8"/>
  <c r="J205" i="8"/>
  <c r="I205" i="8"/>
  <c r="H205" i="8"/>
  <c r="G205" i="8"/>
  <c r="F205" i="8" a="1"/>
  <c r="F205" i="8" s="1"/>
  <c r="E205" i="8"/>
  <c r="D205" i="8"/>
  <c r="C205" i="8"/>
  <c r="B205" i="8"/>
  <c r="A205" i="8"/>
  <c r="P205" i="8" s="1"/>
  <c r="P204" i="8"/>
  <c r="O204" i="8"/>
  <c r="N204" i="8"/>
  <c r="J204" i="8"/>
  <c r="I204" i="8"/>
  <c r="H204" i="8"/>
  <c r="G204" i="8"/>
  <c r="E204" i="8"/>
  <c r="F204" i="8" s="1" a="1"/>
  <c r="F204" i="8" s="1"/>
  <c r="D204" i="8"/>
  <c r="C204" i="8"/>
  <c r="B204" i="8"/>
  <c r="A204" i="8"/>
  <c r="N203" i="8"/>
  <c r="K203" i="8"/>
  <c r="I203" i="8"/>
  <c r="J203" i="8" s="1"/>
  <c r="H203" i="8"/>
  <c r="G203" i="8"/>
  <c r="F203" i="8"/>
  <c r="E203" i="8"/>
  <c r="F203" i="8" s="1" a="1"/>
  <c r="D203" i="8"/>
  <c r="C203" i="8"/>
  <c r="B203" i="8"/>
  <c r="A203" i="8"/>
  <c r="Q202" i="8"/>
  <c r="O202" i="8"/>
  <c r="L202" i="8"/>
  <c r="K202" i="8"/>
  <c r="M202" i="8" s="1"/>
  <c r="J202" i="8"/>
  <c r="I202" i="8"/>
  <c r="H202" i="8"/>
  <c r="G202" i="8"/>
  <c r="E202" i="8"/>
  <c r="F202" i="8" s="1" a="1"/>
  <c r="F202" i="8" s="1"/>
  <c r="D202" i="8"/>
  <c r="C202" i="8"/>
  <c r="B202" i="8"/>
  <c r="A202" i="8"/>
  <c r="P202" i="8" s="1"/>
  <c r="P201" i="8"/>
  <c r="N201" i="8"/>
  <c r="J201" i="8"/>
  <c r="I201" i="8"/>
  <c r="H201" i="8"/>
  <c r="G201" i="8"/>
  <c r="F201" i="8" a="1"/>
  <c r="F201" i="8" s="1"/>
  <c r="E201" i="8"/>
  <c r="D201" i="8"/>
  <c r="C201" i="8"/>
  <c r="B201" i="8"/>
  <c r="A201" i="8"/>
  <c r="O201" i="8" s="1"/>
  <c r="P200" i="8"/>
  <c r="O200" i="8"/>
  <c r="L200" i="8"/>
  <c r="K200" i="8"/>
  <c r="I200" i="8"/>
  <c r="J200" i="8" s="1"/>
  <c r="H200" i="8"/>
  <c r="G200" i="8"/>
  <c r="E200" i="8"/>
  <c r="F200" i="8" s="1" a="1"/>
  <c r="F200" i="8" s="1"/>
  <c r="D200" i="8"/>
  <c r="C200" i="8"/>
  <c r="B200" i="8"/>
  <c r="A200" i="8"/>
  <c r="N200" i="8" s="1"/>
  <c r="P199" i="8"/>
  <c r="O199" i="8"/>
  <c r="M199" i="8"/>
  <c r="L199" i="8"/>
  <c r="K199" i="8"/>
  <c r="J199" i="8"/>
  <c r="I199" i="8"/>
  <c r="H199" i="8"/>
  <c r="G199" i="8"/>
  <c r="F199" i="8" a="1"/>
  <c r="F199" i="8" s="1"/>
  <c r="E199" i="8"/>
  <c r="D199" i="8"/>
  <c r="C199" i="8"/>
  <c r="B199" i="8"/>
  <c r="A199" i="8"/>
  <c r="N199" i="8" s="1"/>
  <c r="O198" i="8"/>
  <c r="K198" i="8"/>
  <c r="I198" i="8"/>
  <c r="J198" i="8" s="1"/>
  <c r="H198" i="8"/>
  <c r="G198" i="8"/>
  <c r="F198" i="8" a="1"/>
  <c r="F198" i="8" s="1"/>
  <c r="E198" i="8"/>
  <c r="D198" i="8"/>
  <c r="C198" i="8"/>
  <c r="B198" i="8"/>
  <c r="A198" i="8"/>
  <c r="P198" i="8" s="1"/>
  <c r="I197" i="8"/>
  <c r="J197" i="8" s="1"/>
  <c r="H197" i="8"/>
  <c r="G197" i="8"/>
  <c r="F197" i="8" a="1"/>
  <c r="F197" i="8" s="1"/>
  <c r="E197" i="8"/>
  <c r="D197" i="8"/>
  <c r="C197" i="8"/>
  <c r="B197" i="8"/>
  <c r="A197" i="8"/>
  <c r="I196" i="8"/>
  <c r="J196" i="8" s="1"/>
  <c r="H196" i="8"/>
  <c r="G196" i="8"/>
  <c r="E196" i="8"/>
  <c r="F196" i="8" s="1" a="1"/>
  <c r="F196" i="8" s="1"/>
  <c r="D196" i="8"/>
  <c r="C196" i="8"/>
  <c r="B196" i="8"/>
  <c r="A196" i="8"/>
  <c r="O195" i="8"/>
  <c r="L195" i="8"/>
  <c r="K195" i="8"/>
  <c r="M195" i="8" s="1"/>
  <c r="I195" i="8"/>
  <c r="J195" i="8" s="1"/>
  <c r="H195" i="8"/>
  <c r="G195" i="8"/>
  <c r="E195" i="8"/>
  <c r="F195" i="8" s="1" a="1"/>
  <c r="F195" i="8" s="1"/>
  <c r="D195" i="8"/>
  <c r="C195" i="8"/>
  <c r="B195" i="8"/>
  <c r="A195" i="8"/>
  <c r="P195" i="8" s="1"/>
  <c r="P194" i="8"/>
  <c r="N194" i="8"/>
  <c r="L194" i="8"/>
  <c r="K194" i="8"/>
  <c r="J194" i="8"/>
  <c r="I194" i="8"/>
  <c r="H194" i="8"/>
  <c r="G194" i="8"/>
  <c r="F194" i="8" a="1"/>
  <c r="F194" i="8" s="1"/>
  <c r="E194" i="8"/>
  <c r="D194" i="8"/>
  <c r="C194" i="8"/>
  <c r="B194" i="8"/>
  <c r="A194" i="8"/>
  <c r="O194" i="8" s="1"/>
  <c r="P193" i="8"/>
  <c r="O193" i="8"/>
  <c r="L193" i="8"/>
  <c r="K193" i="8"/>
  <c r="I193" i="8"/>
  <c r="J193" i="8" s="1"/>
  <c r="H193" i="8"/>
  <c r="G193" i="8"/>
  <c r="F193" i="8"/>
  <c r="E193" i="8"/>
  <c r="F193" i="8" s="1" a="1"/>
  <c r="D193" i="8"/>
  <c r="C193" i="8"/>
  <c r="B193" i="8"/>
  <c r="A193" i="8"/>
  <c r="N193" i="8" s="1"/>
  <c r="P192" i="8"/>
  <c r="O192" i="8"/>
  <c r="L192" i="8"/>
  <c r="K192" i="8"/>
  <c r="M192" i="8" s="1"/>
  <c r="I192" i="8"/>
  <c r="J192" i="8" s="1"/>
  <c r="H192" i="8"/>
  <c r="G192" i="8"/>
  <c r="F192" i="8"/>
  <c r="F192" i="8" a="1"/>
  <c r="E192" i="8"/>
  <c r="D192" i="8"/>
  <c r="C192" i="8"/>
  <c r="B192" i="8"/>
  <c r="A192" i="8"/>
  <c r="N192" i="8" s="1"/>
  <c r="O191" i="8"/>
  <c r="N191" i="8"/>
  <c r="I191" i="8"/>
  <c r="J191" i="8" s="1"/>
  <c r="H191" i="8"/>
  <c r="G191" i="8"/>
  <c r="F191" i="8" a="1"/>
  <c r="F191" i="8" s="1"/>
  <c r="E191" i="8"/>
  <c r="D191" i="8"/>
  <c r="C191" i="8"/>
  <c r="B191" i="8"/>
  <c r="A191" i="8"/>
  <c r="P191" i="8" s="1"/>
  <c r="P190" i="8"/>
  <c r="I190" i="8"/>
  <c r="J190" i="8" s="1"/>
  <c r="H190" i="8"/>
  <c r="G190" i="8"/>
  <c r="E190" i="8"/>
  <c r="F190" i="8" s="1" a="1"/>
  <c r="F190" i="8" s="1"/>
  <c r="D190" i="8"/>
  <c r="C190" i="8"/>
  <c r="B190" i="8"/>
  <c r="A190" i="8"/>
  <c r="N189" i="8"/>
  <c r="K189" i="8"/>
  <c r="I189" i="8"/>
  <c r="J189" i="8" s="1"/>
  <c r="H189" i="8"/>
  <c r="G189" i="8"/>
  <c r="E189" i="8"/>
  <c r="F189" i="8" s="1" a="1"/>
  <c r="F189" i="8" s="1"/>
  <c r="D189" i="8"/>
  <c r="C189" i="8"/>
  <c r="B189" i="8"/>
  <c r="A189" i="8"/>
  <c r="O188" i="8"/>
  <c r="L188" i="8"/>
  <c r="K188" i="8"/>
  <c r="J188" i="8"/>
  <c r="I188" i="8"/>
  <c r="H188" i="8"/>
  <c r="G188" i="8"/>
  <c r="E188" i="8"/>
  <c r="F188" i="8" s="1" a="1"/>
  <c r="F188" i="8" s="1"/>
  <c r="D188" i="8"/>
  <c r="C188" i="8"/>
  <c r="B188" i="8"/>
  <c r="A188" i="8"/>
  <c r="P188" i="8" s="1"/>
  <c r="P187" i="8"/>
  <c r="N187" i="8"/>
  <c r="L187" i="8"/>
  <c r="J187" i="8"/>
  <c r="I187" i="8"/>
  <c r="H187" i="8"/>
  <c r="G187" i="8"/>
  <c r="F187" i="8" a="1"/>
  <c r="F187" i="8" s="1"/>
  <c r="E187" i="8"/>
  <c r="D187" i="8"/>
  <c r="C187" i="8"/>
  <c r="B187" i="8"/>
  <c r="A187" i="8"/>
  <c r="O187" i="8" s="1"/>
  <c r="P186" i="8"/>
  <c r="O186" i="8"/>
  <c r="L186" i="8"/>
  <c r="K186" i="8"/>
  <c r="M186" i="8" s="1"/>
  <c r="I186" i="8"/>
  <c r="J186" i="8" s="1"/>
  <c r="H186" i="8"/>
  <c r="G186" i="8"/>
  <c r="E186" i="8"/>
  <c r="F186" i="8" s="1" a="1"/>
  <c r="F186" i="8" s="1"/>
  <c r="D186" i="8"/>
  <c r="C186" i="8"/>
  <c r="B186" i="8"/>
  <c r="A186" i="8"/>
  <c r="N186" i="8" s="1"/>
  <c r="P185" i="8"/>
  <c r="O185" i="8"/>
  <c r="L185" i="8"/>
  <c r="K185" i="8"/>
  <c r="M185" i="8" s="1"/>
  <c r="I185" i="8"/>
  <c r="J185" i="8" s="1"/>
  <c r="H185" i="8"/>
  <c r="G185" i="8"/>
  <c r="F185" i="8" a="1"/>
  <c r="F185" i="8" s="1"/>
  <c r="E185" i="8"/>
  <c r="D185" i="8"/>
  <c r="C185" i="8"/>
  <c r="B185" i="8"/>
  <c r="A185" i="8"/>
  <c r="N185" i="8" s="1"/>
  <c r="N184" i="8"/>
  <c r="J184" i="8"/>
  <c r="I184" i="8"/>
  <c r="H184" i="8"/>
  <c r="G184" i="8"/>
  <c r="F184" i="8" a="1"/>
  <c r="F184" i="8" s="1"/>
  <c r="E184" i="8"/>
  <c r="D184" i="8"/>
  <c r="C184" i="8"/>
  <c r="B184" i="8"/>
  <c r="A184" i="8"/>
  <c r="P184" i="8" s="1"/>
  <c r="P183" i="8"/>
  <c r="J183" i="8"/>
  <c r="I183" i="8"/>
  <c r="H183" i="8"/>
  <c r="G183" i="8"/>
  <c r="E183" i="8"/>
  <c r="F183" i="8" s="1" a="1"/>
  <c r="F183" i="8" s="1"/>
  <c r="D183" i="8"/>
  <c r="C183" i="8"/>
  <c r="B183" i="8"/>
  <c r="A183" i="8"/>
  <c r="N182" i="8"/>
  <c r="I182" i="8"/>
  <c r="J182" i="8" s="1"/>
  <c r="H182" i="8"/>
  <c r="G182" i="8"/>
  <c r="E182" i="8"/>
  <c r="F182" i="8" s="1" a="1"/>
  <c r="F182" i="8" s="1"/>
  <c r="D182" i="8"/>
  <c r="C182" i="8"/>
  <c r="B182" i="8"/>
  <c r="A182" i="8"/>
  <c r="O181" i="8"/>
  <c r="M181" i="8"/>
  <c r="L181" i="8"/>
  <c r="K181" i="8"/>
  <c r="J181" i="8"/>
  <c r="I181" i="8"/>
  <c r="H181" i="8"/>
  <c r="G181" i="8"/>
  <c r="E181" i="8"/>
  <c r="F181" i="8" s="1" a="1"/>
  <c r="F181" i="8" s="1"/>
  <c r="D181" i="8"/>
  <c r="C181" i="8"/>
  <c r="B181" i="8"/>
  <c r="A181" i="8"/>
  <c r="P181" i="8" s="1"/>
  <c r="P180" i="8"/>
  <c r="O180" i="8"/>
  <c r="J180" i="8"/>
  <c r="I180" i="8"/>
  <c r="H180" i="8"/>
  <c r="G180" i="8"/>
  <c r="F180" i="8" a="1"/>
  <c r="F180" i="8" s="1"/>
  <c r="E180" i="8"/>
  <c r="D180" i="8"/>
  <c r="C180" i="8"/>
  <c r="B180" i="8"/>
  <c r="A180" i="8"/>
  <c r="Q179" i="8"/>
  <c r="P179" i="8"/>
  <c r="O179" i="8"/>
  <c r="L179" i="8"/>
  <c r="K179" i="8"/>
  <c r="M179" i="8" s="1"/>
  <c r="I179" i="8"/>
  <c r="J179" i="8" s="1"/>
  <c r="H179" i="8"/>
  <c r="G179" i="8"/>
  <c r="E179" i="8"/>
  <c r="F179" i="8" s="1" a="1"/>
  <c r="F179" i="8" s="1"/>
  <c r="D179" i="8"/>
  <c r="C179" i="8"/>
  <c r="B179" i="8"/>
  <c r="A179" i="8"/>
  <c r="N179" i="8" s="1"/>
  <c r="P178" i="8"/>
  <c r="O178" i="8"/>
  <c r="M178" i="8"/>
  <c r="L178" i="8"/>
  <c r="K178" i="8"/>
  <c r="J178" i="8"/>
  <c r="I178" i="8"/>
  <c r="H178" i="8"/>
  <c r="G178" i="8"/>
  <c r="F178" i="8" a="1"/>
  <c r="F178" i="8" s="1"/>
  <c r="E178" i="8"/>
  <c r="D178" i="8"/>
  <c r="C178" i="8"/>
  <c r="B178" i="8"/>
  <c r="A178" i="8"/>
  <c r="N178" i="8" s="1"/>
  <c r="O177" i="8"/>
  <c r="K177" i="8"/>
  <c r="I177" i="8"/>
  <c r="J177" i="8" s="1"/>
  <c r="H177" i="8"/>
  <c r="G177" i="8"/>
  <c r="F177" i="8" a="1"/>
  <c r="F177" i="8" s="1"/>
  <c r="E177" i="8"/>
  <c r="D177" i="8"/>
  <c r="C177" i="8"/>
  <c r="B177" i="8"/>
  <c r="A177" i="8"/>
  <c r="P177" i="8" s="1"/>
  <c r="J176" i="8"/>
  <c r="I176" i="8"/>
  <c r="H176" i="8"/>
  <c r="G176" i="8"/>
  <c r="E176" i="8"/>
  <c r="F176" i="8" s="1" a="1"/>
  <c r="F176" i="8" s="1"/>
  <c r="D176" i="8"/>
  <c r="C176" i="8"/>
  <c r="B176" i="8"/>
  <c r="A176" i="8"/>
  <c r="O176" i="8" s="1"/>
  <c r="N175" i="8"/>
  <c r="I175" i="8"/>
  <c r="J175" i="8" s="1"/>
  <c r="H175" i="8"/>
  <c r="G175" i="8"/>
  <c r="E175" i="8"/>
  <c r="F175" i="8" s="1" a="1"/>
  <c r="F175" i="8" s="1"/>
  <c r="D175" i="8"/>
  <c r="C175" i="8"/>
  <c r="B175" i="8"/>
  <c r="A175" i="8"/>
  <c r="K175" i="8" s="1"/>
  <c r="O174" i="8"/>
  <c r="M174" i="8"/>
  <c r="L174" i="8"/>
  <c r="K174" i="8"/>
  <c r="I174" i="8"/>
  <c r="J174" i="8" s="1"/>
  <c r="H174" i="8"/>
  <c r="G174" i="8"/>
  <c r="E174" i="8"/>
  <c r="F174" i="8" s="1" a="1"/>
  <c r="F174" i="8" s="1"/>
  <c r="D174" i="8"/>
  <c r="C174" i="8"/>
  <c r="B174" i="8"/>
  <c r="A174" i="8"/>
  <c r="P174" i="8" s="1"/>
  <c r="J173" i="8"/>
  <c r="I173" i="8"/>
  <c r="H173" i="8"/>
  <c r="G173" i="8"/>
  <c r="F173" i="8" a="1"/>
  <c r="F173" i="8" s="1"/>
  <c r="E173" i="8"/>
  <c r="D173" i="8"/>
  <c r="C173" i="8"/>
  <c r="B173" i="8"/>
  <c r="A173" i="8"/>
  <c r="P173" i="8" s="1"/>
  <c r="P172" i="8"/>
  <c r="O172" i="8"/>
  <c r="L172" i="8"/>
  <c r="K172" i="8"/>
  <c r="M172" i="8" s="1"/>
  <c r="I172" i="8"/>
  <c r="J172" i="8" s="1"/>
  <c r="H172" i="8"/>
  <c r="G172" i="8"/>
  <c r="E172" i="8"/>
  <c r="F172" i="8" s="1" a="1"/>
  <c r="F172" i="8" s="1"/>
  <c r="D172" i="8"/>
  <c r="C172" i="8"/>
  <c r="B172" i="8"/>
  <c r="A172" i="8"/>
  <c r="N172" i="8" s="1"/>
  <c r="P171" i="8"/>
  <c r="O171" i="8"/>
  <c r="L171" i="8"/>
  <c r="Q171" i="8" s="1"/>
  <c r="K171" i="8"/>
  <c r="M171" i="8" s="1"/>
  <c r="J171" i="8"/>
  <c r="I171" i="8"/>
  <c r="H171" i="8"/>
  <c r="G171" i="8"/>
  <c r="F171" i="8"/>
  <c r="F171" i="8" a="1"/>
  <c r="E171" i="8"/>
  <c r="D171" i="8"/>
  <c r="C171" i="8"/>
  <c r="B171" i="8"/>
  <c r="A171" i="8"/>
  <c r="N171" i="8" s="1"/>
  <c r="N170" i="8"/>
  <c r="K170" i="8"/>
  <c r="I170" i="8"/>
  <c r="J170" i="8" s="1"/>
  <c r="H170" i="8"/>
  <c r="G170" i="8"/>
  <c r="F170" i="8"/>
  <c r="F170" i="8" a="1"/>
  <c r="E170" i="8"/>
  <c r="D170" i="8"/>
  <c r="C170" i="8"/>
  <c r="B170" i="8"/>
  <c r="A170" i="8"/>
  <c r="O170" i="8" s="1"/>
  <c r="I169" i="8"/>
  <c r="J169" i="8" s="1"/>
  <c r="H169" i="8"/>
  <c r="G169" i="8"/>
  <c r="E169" i="8"/>
  <c r="F169" i="8" s="1" a="1"/>
  <c r="F169" i="8" s="1"/>
  <c r="D169" i="8"/>
  <c r="C169" i="8"/>
  <c r="B169" i="8"/>
  <c r="A169" i="8"/>
  <c r="O169" i="8" s="1"/>
  <c r="I168" i="8"/>
  <c r="J168" i="8" s="1"/>
  <c r="H168" i="8"/>
  <c r="G168" i="8"/>
  <c r="E168" i="8"/>
  <c r="F168" i="8" s="1" a="1"/>
  <c r="F168" i="8" s="1"/>
  <c r="D168" i="8"/>
  <c r="C168" i="8"/>
  <c r="B168" i="8"/>
  <c r="A168" i="8"/>
  <c r="N168" i="8" s="1"/>
  <c r="O167" i="8"/>
  <c r="L167" i="8"/>
  <c r="K167" i="8"/>
  <c r="J167" i="8"/>
  <c r="I167" i="8"/>
  <c r="H167" i="8"/>
  <c r="G167" i="8"/>
  <c r="E167" i="8"/>
  <c r="F167" i="8" s="1" a="1"/>
  <c r="F167" i="8" s="1"/>
  <c r="D167" i="8"/>
  <c r="C167" i="8"/>
  <c r="B167" i="8"/>
  <c r="A167" i="8"/>
  <c r="P167" i="8" s="1"/>
  <c r="P166" i="8"/>
  <c r="N166" i="8"/>
  <c r="L166" i="8"/>
  <c r="K166" i="8"/>
  <c r="J166" i="8"/>
  <c r="I166" i="8"/>
  <c r="H166" i="8"/>
  <c r="G166" i="8"/>
  <c r="F166" i="8" a="1"/>
  <c r="F166" i="8" s="1"/>
  <c r="E166" i="8"/>
  <c r="D166" i="8"/>
  <c r="C166" i="8"/>
  <c r="B166" i="8"/>
  <c r="A166" i="8"/>
  <c r="O166" i="8" s="1"/>
  <c r="P165" i="8"/>
  <c r="O165" i="8"/>
  <c r="L165" i="8"/>
  <c r="K165" i="8"/>
  <c r="I165" i="8"/>
  <c r="J165" i="8" s="1"/>
  <c r="H165" i="8"/>
  <c r="G165" i="8"/>
  <c r="F165" i="8" a="1"/>
  <c r="F165" i="8" s="1"/>
  <c r="E165" i="8"/>
  <c r="D165" i="8"/>
  <c r="C165" i="8"/>
  <c r="B165" i="8"/>
  <c r="A165" i="8"/>
  <c r="N165" i="8" s="1"/>
  <c r="P164" i="8"/>
  <c r="O164" i="8"/>
  <c r="M164" i="8"/>
  <c r="L164" i="8"/>
  <c r="Q164" i="8" s="1"/>
  <c r="K164" i="8"/>
  <c r="I164" i="8"/>
  <c r="J164" i="8" s="1"/>
  <c r="H164" i="8"/>
  <c r="G164" i="8"/>
  <c r="F164" i="8"/>
  <c r="F164" i="8" a="1"/>
  <c r="E164" i="8"/>
  <c r="D164" i="8"/>
  <c r="C164" i="8"/>
  <c r="B164" i="8"/>
  <c r="A164" i="8"/>
  <c r="N164" i="8" s="1"/>
  <c r="P163" i="8"/>
  <c r="O163" i="8"/>
  <c r="L163" i="8"/>
  <c r="K163" i="8"/>
  <c r="M163" i="8" s="1"/>
  <c r="J163" i="8"/>
  <c r="I163" i="8"/>
  <c r="H163" i="8"/>
  <c r="G163" i="8"/>
  <c r="F163" i="8"/>
  <c r="F163" i="8" a="1"/>
  <c r="E163" i="8"/>
  <c r="D163" i="8"/>
  <c r="C163" i="8"/>
  <c r="B163" i="8"/>
  <c r="A163" i="8"/>
  <c r="N163" i="8" s="1"/>
  <c r="O162" i="8"/>
  <c r="N162" i="8"/>
  <c r="J162" i="8"/>
  <c r="I162" i="8"/>
  <c r="H162" i="8"/>
  <c r="G162" i="8"/>
  <c r="F162" i="8" a="1"/>
  <c r="F162" i="8" s="1"/>
  <c r="E162" i="8"/>
  <c r="D162" i="8"/>
  <c r="C162" i="8"/>
  <c r="B162" i="8"/>
  <c r="A162" i="8"/>
  <c r="P162" i="8" s="1"/>
  <c r="N161" i="8"/>
  <c r="K161" i="8"/>
  <c r="I161" i="8"/>
  <c r="J161" i="8" s="1"/>
  <c r="H161" i="8"/>
  <c r="G161" i="8"/>
  <c r="E161" i="8"/>
  <c r="F161" i="8" s="1" a="1"/>
  <c r="F161" i="8" s="1"/>
  <c r="D161" i="8"/>
  <c r="C161" i="8"/>
  <c r="B161" i="8"/>
  <c r="A161" i="8"/>
  <c r="I160" i="8"/>
  <c r="J160" i="8" s="1"/>
  <c r="H160" i="8"/>
  <c r="G160" i="8"/>
  <c r="E160" i="8"/>
  <c r="F160" i="8" s="1" a="1"/>
  <c r="F160" i="8" s="1"/>
  <c r="D160" i="8"/>
  <c r="C160" i="8"/>
  <c r="B160" i="8"/>
  <c r="A160" i="8"/>
  <c r="N160" i="8" s="1"/>
  <c r="P159" i="8"/>
  <c r="N159" i="8"/>
  <c r="L159" i="8"/>
  <c r="Q159" i="8" s="1"/>
  <c r="K159" i="8"/>
  <c r="J159" i="8"/>
  <c r="I159" i="8"/>
  <c r="H159" i="8"/>
  <c r="G159" i="8"/>
  <c r="E159" i="8"/>
  <c r="F159" i="8" s="1" a="1"/>
  <c r="F159" i="8" s="1"/>
  <c r="D159" i="8"/>
  <c r="C159" i="8"/>
  <c r="B159" i="8"/>
  <c r="A159" i="8"/>
  <c r="O159" i="8" s="1"/>
  <c r="Q158" i="8"/>
  <c r="P158" i="8"/>
  <c r="O158" i="8"/>
  <c r="L158" i="8"/>
  <c r="K158" i="8"/>
  <c r="M158" i="8" s="1"/>
  <c r="I158" i="8"/>
  <c r="J158" i="8" s="1"/>
  <c r="H158" i="8"/>
  <c r="G158" i="8"/>
  <c r="F158" i="8" a="1"/>
  <c r="F158" i="8" s="1"/>
  <c r="E158" i="8"/>
  <c r="D158" i="8"/>
  <c r="C158" i="8"/>
  <c r="B158" i="8"/>
  <c r="A158" i="8"/>
  <c r="N158" i="8" s="1"/>
  <c r="P157" i="8"/>
  <c r="O157" i="8"/>
  <c r="L157" i="8"/>
  <c r="Q157" i="8" s="1"/>
  <c r="K157" i="8"/>
  <c r="M157" i="8" s="1"/>
  <c r="I157" i="8"/>
  <c r="J157" i="8" s="1"/>
  <c r="H157" i="8"/>
  <c r="G157" i="8"/>
  <c r="F157" i="8"/>
  <c r="F157" i="8" a="1"/>
  <c r="E157" i="8"/>
  <c r="D157" i="8"/>
  <c r="C157" i="8"/>
  <c r="B157" i="8"/>
  <c r="A157" i="8"/>
  <c r="N157" i="8" s="1"/>
  <c r="L156" i="8"/>
  <c r="Q156" i="8" s="1"/>
  <c r="K156" i="8"/>
  <c r="J156" i="8"/>
  <c r="I156" i="8"/>
  <c r="H156" i="8"/>
  <c r="G156" i="8"/>
  <c r="F156" i="8"/>
  <c r="F156" i="8" a="1"/>
  <c r="E156" i="8"/>
  <c r="D156" i="8"/>
  <c r="C156" i="8"/>
  <c r="B156" i="8"/>
  <c r="A156" i="8"/>
  <c r="P156" i="8" s="1"/>
  <c r="P155" i="8"/>
  <c r="O155" i="8"/>
  <c r="J155" i="8"/>
  <c r="I155" i="8"/>
  <c r="H155" i="8"/>
  <c r="G155" i="8"/>
  <c r="F155" i="8" a="1"/>
  <c r="F155" i="8" s="1"/>
  <c r="E155" i="8"/>
  <c r="D155" i="8"/>
  <c r="C155" i="8"/>
  <c r="B155" i="8"/>
  <c r="A155" i="8"/>
  <c r="N154" i="8"/>
  <c r="I154" i="8"/>
  <c r="J154" i="8" s="1"/>
  <c r="H154" i="8"/>
  <c r="G154" i="8"/>
  <c r="E154" i="8"/>
  <c r="F154" i="8" s="1" a="1"/>
  <c r="F154" i="8" s="1"/>
  <c r="D154" i="8"/>
  <c r="C154" i="8"/>
  <c r="B154" i="8"/>
  <c r="A154" i="8"/>
  <c r="N153" i="8"/>
  <c r="L153" i="8"/>
  <c r="K153" i="8"/>
  <c r="J153" i="8"/>
  <c r="I153" i="8"/>
  <c r="H153" i="8"/>
  <c r="G153" i="8"/>
  <c r="E153" i="8"/>
  <c r="F153" i="8" s="1" a="1"/>
  <c r="F153" i="8" s="1"/>
  <c r="D153" i="8"/>
  <c r="C153" i="8"/>
  <c r="B153" i="8"/>
  <c r="A153" i="8"/>
  <c r="P152" i="8"/>
  <c r="N152" i="8"/>
  <c r="L152" i="8"/>
  <c r="K152" i="8"/>
  <c r="J152" i="8"/>
  <c r="I152" i="8"/>
  <c r="H152" i="8"/>
  <c r="G152" i="8"/>
  <c r="E152" i="8"/>
  <c r="F152" i="8" s="1" a="1"/>
  <c r="F152" i="8" s="1"/>
  <c r="D152" i="8"/>
  <c r="C152" i="8"/>
  <c r="B152" i="8"/>
  <c r="A152" i="8"/>
  <c r="O152" i="8" s="1"/>
  <c r="Q151" i="8"/>
  <c r="P151" i="8"/>
  <c r="O151" i="8"/>
  <c r="L151" i="8"/>
  <c r="K151" i="8"/>
  <c r="M151" i="8" s="1"/>
  <c r="I151" i="8"/>
  <c r="J151" i="8" s="1"/>
  <c r="H151" i="8"/>
  <c r="G151" i="8"/>
  <c r="F151" i="8" a="1"/>
  <c r="F151" i="8" s="1"/>
  <c r="E151" i="8"/>
  <c r="D151" i="8"/>
  <c r="C151" i="8"/>
  <c r="B151" i="8"/>
  <c r="A151" i="8"/>
  <c r="N151" i="8" s="1"/>
  <c r="P150" i="8"/>
  <c r="O150" i="8"/>
  <c r="L150" i="8"/>
  <c r="K150" i="8"/>
  <c r="M150" i="8" s="1"/>
  <c r="J150" i="8"/>
  <c r="I150" i="8"/>
  <c r="H150" i="8"/>
  <c r="G150" i="8"/>
  <c r="F150" i="8"/>
  <c r="F150" i="8" a="1"/>
  <c r="E150" i="8"/>
  <c r="D150" i="8"/>
  <c r="C150" i="8"/>
  <c r="B150" i="8"/>
  <c r="A150" i="8"/>
  <c r="N150" i="8" s="1"/>
  <c r="P149" i="8"/>
  <c r="O149" i="8"/>
  <c r="J149" i="8"/>
  <c r="I149" i="8"/>
  <c r="H149" i="8"/>
  <c r="G149" i="8"/>
  <c r="F149" i="8" a="1"/>
  <c r="F149" i="8" s="1"/>
  <c r="E149" i="8"/>
  <c r="D149" i="8"/>
  <c r="C149" i="8"/>
  <c r="B149" i="8"/>
  <c r="A149" i="8"/>
  <c r="N149" i="8" s="1"/>
  <c r="O148" i="8"/>
  <c r="J148" i="8"/>
  <c r="I148" i="8"/>
  <c r="H148" i="8"/>
  <c r="G148" i="8"/>
  <c r="F148" i="8"/>
  <c r="F148" i="8" a="1"/>
  <c r="E148" i="8"/>
  <c r="D148" i="8"/>
  <c r="C148" i="8"/>
  <c r="B148" i="8"/>
  <c r="A148" i="8"/>
  <c r="P148" i="8" s="1"/>
  <c r="I147" i="8"/>
  <c r="J147" i="8" s="1"/>
  <c r="H147" i="8"/>
  <c r="G147" i="8"/>
  <c r="E147" i="8"/>
  <c r="F147" i="8" s="1" a="1"/>
  <c r="F147" i="8" s="1"/>
  <c r="D147" i="8"/>
  <c r="C147" i="8"/>
  <c r="B147" i="8"/>
  <c r="A147" i="8"/>
  <c r="N147" i="8" s="1"/>
  <c r="J146" i="8"/>
  <c r="I146" i="8"/>
  <c r="H146" i="8"/>
  <c r="G146" i="8"/>
  <c r="E146" i="8"/>
  <c r="F146" i="8" s="1" a="1"/>
  <c r="F146" i="8" s="1"/>
  <c r="D146" i="8"/>
  <c r="C146" i="8"/>
  <c r="B146" i="8"/>
  <c r="A146" i="8"/>
  <c r="N146" i="8" s="1"/>
  <c r="P145" i="8"/>
  <c r="N145" i="8"/>
  <c r="L145" i="8"/>
  <c r="K145" i="8"/>
  <c r="M145" i="8" s="1"/>
  <c r="J145" i="8"/>
  <c r="I145" i="8"/>
  <c r="H145" i="8"/>
  <c r="G145" i="8"/>
  <c r="F145" i="8" a="1"/>
  <c r="F145" i="8" s="1"/>
  <c r="E145" i="8"/>
  <c r="D145" i="8"/>
  <c r="C145" i="8"/>
  <c r="B145" i="8"/>
  <c r="A145" i="8"/>
  <c r="O145" i="8" s="1"/>
  <c r="Q144" i="8"/>
  <c r="P144" i="8"/>
  <c r="O144" i="8"/>
  <c r="L144" i="8"/>
  <c r="K144" i="8"/>
  <c r="M144" i="8" s="1"/>
  <c r="I144" i="8"/>
  <c r="J144" i="8" s="1"/>
  <c r="H144" i="8"/>
  <c r="G144" i="8"/>
  <c r="F144" i="8"/>
  <c r="F144" i="8" a="1"/>
  <c r="E144" i="8"/>
  <c r="D144" i="8"/>
  <c r="C144" i="8"/>
  <c r="B144" i="8"/>
  <c r="A144" i="8"/>
  <c r="N144" i="8" s="1"/>
  <c r="P143" i="8"/>
  <c r="O143" i="8"/>
  <c r="L143" i="8"/>
  <c r="K143" i="8"/>
  <c r="M143" i="8" s="1"/>
  <c r="I143" i="8"/>
  <c r="J143" i="8" s="1"/>
  <c r="H143" i="8"/>
  <c r="G143" i="8"/>
  <c r="F143" i="8"/>
  <c r="F143" i="8" a="1"/>
  <c r="E143" i="8"/>
  <c r="D143" i="8"/>
  <c r="C143" i="8"/>
  <c r="B143" i="8"/>
  <c r="A143" i="8"/>
  <c r="N143" i="8" s="1"/>
  <c r="L142" i="8"/>
  <c r="K142" i="8"/>
  <c r="M142" i="8" s="1"/>
  <c r="J142" i="8"/>
  <c r="I142" i="8"/>
  <c r="H142" i="8"/>
  <c r="G142" i="8"/>
  <c r="F142" i="8"/>
  <c r="F142" i="8" a="1"/>
  <c r="E142" i="8"/>
  <c r="D142" i="8"/>
  <c r="C142" i="8"/>
  <c r="B142" i="8"/>
  <c r="A142" i="8"/>
  <c r="P142" i="8" s="1"/>
  <c r="P141" i="8"/>
  <c r="O141" i="8"/>
  <c r="J141" i="8"/>
  <c r="I141" i="8"/>
  <c r="H141" i="8"/>
  <c r="G141" i="8"/>
  <c r="F141" i="8" a="1"/>
  <c r="F141" i="8" s="1"/>
  <c r="E141" i="8"/>
  <c r="D141" i="8"/>
  <c r="C141" i="8"/>
  <c r="B141" i="8"/>
  <c r="A141" i="8"/>
  <c r="N140" i="8"/>
  <c r="K140" i="8"/>
  <c r="I140" i="8"/>
  <c r="J140" i="8" s="1"/>
  <c r="H140" i="8"/>
  <c r="G140" i="8"/>
  <c r="E140" i="8"/>
  <c r="F140" i="8" s="1" a="1"/>
  <c r="F140" i="8" s="1"/>
  <c r="D140" i="8"/>
  <c r="C140" i="8"/>
  <c r="B140" i="8"/>
  <c r="A140" i="8"/>
  <c r="N139" i="8"/>
  <c r="L139" i="8"/>
  <c r="K139" i="8"/>
  <c r="J139" i="8"/>
  <c r="I139" i="8"/>
  <c r="H139" i="8"/>
  <c r="G139" i="8"/>
  <c r="E139" i="8"/>
  <c r="F139" i="8" s="1" a="1"/>
  <c r="F139" i="8" s="1"/>
  <c r="D139" i="8"/>
  <c r="C139" i="8"/>
  <c r="B139" i="8"/>
  <c r="A139" i="8"/>
  <c r="P138" i="8"/>
  <c r="N138" i="8"/>
  <c r="L138" i="8"/>
  <c r="Q138" i="8" s="1"/>
  <c r="K138" i="8"/>
  <c r="J138" i="8"/>
  <c r="I138" i="8"/>
  <c r="H138" i="8"/>
  <c r="G138" i="8"/>
  <c r="E138" i="8"/>
  <c r="F138" i="8" s="1" a="1"/>
  <c r="F138" i="8" s="1"/>
  <c r="D138" i="8"/>
  <c r="C138" i="8"/>
  <c r="B138" i="8"/>
  <c r="A138" i="8"/>
  <c r="O138" i="8" s="1"/>
  <c r="P137" i="8"/>
  <c r="O137" i="8"/>
  <c r="L137" i="8"/>
  <c r="K137" i="8"/>
  <c r="M137" i="8" s="1"/>
  <c r="I137" i="8"/>
  <c r="J137" i="8" s="1"/>
  <c r="H137" i="8"/>
  <c r="G137" i="8"/>
  <c r="F137" i="8" a="1"/>
  <c r="F137" i="8" s="1"/>
  <c r="E137" i="8"/>
  <c r="D137" i="8"/>
  <c r="C137" i="8"/>
  <c r="B137" i="8"/>
  <c r="A137" i="8"/>
  <c r="N137" i="8" s="1"/>
  <c r="P136" i="8"/>
  <c r="O136" i="8"/>
  <c r="L136" i="8"/>
  <c r="K136" i="8"/>
  <c r="J136" i="8"/>
  <c r="I136" i="8"/>
  <c r="H136" i="8"/>
  <c r="G136" i="8"/>
  <c r="F136" i="8"/>
  <c r="F136" i="8" a="1"/>
  <c r="E136" i="8"/>
  <c r="D136" i="8"/>
  <c r="C136" i="8"/>
  <c r="B136" i="8"/>
  <c r="A136" i="8"/>
  <c r="N136" i="8" s="1"/>
  <c r="P135" i="8"/>
  <c r="O135" i="8"/>
  <c r="K135" i="8"/>
  <c r="J135" i="8"/>
  <c r="I135" i="8"/>
  <c r="H135" i="8"/>
  <c r="G135" i="8"/>
  <c r="F135" i="8" a="1"/>
  <c r="F135" i="8" s="1"/>
  <c r="E135" i="8"/>
  <c r="D135" i="8"/>
  <c r="C135" i="8"/>
  <c r="B135" i="8"/>
  <c r="A135" i="8"/>
  <c r="N135" i="8" s="1"/>
  <c r="O134" i="8"/>
  <c r="J134" i="8"/>
  <c r="I134" i="8"/>
  <c r="H134" i="8"/>
  <c r="G134" i="8"/>
  <c r="F134" i="8" a="1"/>
  <c r="F134" i="8" s="1"/>
  <c r="E134" i="8"/>
  <c r="D134" i="8"/>
  <c r="C134" i="8"/>
  <c r="B134" i="8"/>
  <c r="A134" i="8"/>
  <c r="P134" i="8" s="1"/>
  <c r="N133" i="8"/>
  <c r="I133" i="8"/>
  <c r="J133" i="8" s="1"/>
  <c r="H133" i="8"/>
  <c r="G133" i="8"/>
  <c r="E133" i="8"/>
  <c r="F133" i="8" s="1" a="1"/>
  <c r="F133" i="8" s="1"/>
  <c r="D133" i="8"/>
  <c r="C133" i="8"/>
  <c r="B133" i="8"/>
  <c r="A133" i="8"/>
  <c r="K133" i="8" s="1"/>
  <c r="J132" i="8"/>
  <c r="I132" i="8"/>
  <c r="H132" i="8"/>
  <c r="G132" i="8"/>
  <c r="E132" i="8"/>
  <c r="F132" i="8" s="1" a="1"/>
  <c r="F132" i="8" s="1"/>
  <c r="D132" i="8"/>
  <c r="C132" i="8"/>
  <c r="B132" i="8"/>
  <c r="A132" i="8"/>
  <c r="N132" i="8" s="1"/>
  <c r="P131" i="8"/>
  <c r="N131" i="8"/>
  <c r="L131" i="8"/>
  <c r="Q131" i="8" s="1"/>
  <c r="K131" i="8"/>
  <c r="M131" i="8" s="1"/>
  <c r="J131" i="8"/>
  <c r="I131" i="8"/>
  <c r="H131" i="8"/>
  <c r="G131" i="8"/>
  <c r="E131" i="8"/>
  <c r="F131" i="8" s="1" a="1"/>
  <c r="F131" i="8" s="1"/>
  <c r="D131" i="8"/>
  <c r="C131" i="8"/>
  <c r="B131" i="8"/>
  <c r="A131" i="8"/>
  <c r="O131" i="8" s="1"/>
  <c r="P130" i="8"/>
  <c r="O130" i="8"/>
  <c r="L130" i="8"/>
  <c r="K130" i="8"/>
  <c r="M130" i="8" s="1"/>
  <c r="I130" i="8"/>
  <c r="J130" i="8" s="1"/>
  <c r="H130" i="8"/>
  <c r="G130" i="8"/>
  <c r="F130" i="8" a="1"/>
  <c r="F130" i="8" s="1"/>
  <c r="E130" i="8"/>
  <c r="D130" i="8"/>
  <c r="C130" i="8"/>
  <c r="B130" i="8"/>
  <c r="A130" i="8"/>
  <c r="N130" i="8" s="1"/>
  <c r="P129" i="8"/>
  <c r="O129" i="8"/>
  <c r="L129" i="8"/>
  <c r="K129" i="8"/>
  <c r="M129" i="8" s="1"/>
  <c r="I129" i="8"/>
  <c r="J129" i="8" s="1"/>
  <c r="H129" i="8"/>
  <c r="G129" i="8"/>
  <c r="F129" i="8"/>
  <c r="F129" i="8" a="1"/>
  <c r="E129" i="8"/>
  <c r="D129" i="8"/>
  <c r="C129" i="8"/>
  <c r="B129" i="8"/>
  <c r="A129" i="8"/>
  <c r="N129" i="8" s="1"/>
  <c r="L128" i="8"/>
  <c r="K128" i="8"/>
  <c r="J128" i="8"/>
  <c r="I128" i="8"/>
  <c r="H128" i="8"/>
  <c r="G128" i="8"/>
  <c r="F128" i="8"/>
  <c r="F128" i="8" a="1"/>
  <c r="E128" i="8"/>
  <c r="D128" i="8"/>
  <c r="C128" i="8"/>
  <c r="B128" i="8"/>
  <c r="A128" i="8"/>
  <c r="P128" i="8" s="1"/>
  <c r="P127" i="8"/>
  <c r="O127" i="8"/>
  <c r="J127" i="8"/>
  <c r="I127" i="8"/>
  <c r="H127" i="8"/>
  <c r="G127" i="8"/>
  <c r="F127" i="8" a="1"/>
  <c r="F127" i="8" s="1"/>
  <c r="E127" i="8"/>
  <c r="D127" i="8"/>
  <c r="C127" i="8"/>
  <c r="B127" i="8"/>
  <c r="A127" i="8"/>
  <c r="N126" i="8"/>
  <c r="K126" i="8"/>
  <c r="I126" i="8"/>
  <c r="J126" i="8" s="1"/>
  <c r="H126" i="8"/>
  <c r="G126" i="8"/>
  <c r="E126" i="8"/>
  <c r="F126" i="8" s="1" a="1"/>
  <c r="F126" i="8" s="1"/>
  <c r="D126" i="8"/>
  <c r="C126" i="8"/>
  <c r="B126" i="8"/>
  <c r="A126" i="8"/>
  <c r="N125" i="8"/>
  <c r="L125" i="8"/>
  <c r="Q125" i="8" s="1"/>
  <c r="K125" i="8"/>
  <c r="J125" i="8"/>
  <c r="I125" i="8"/>
  <c r="H125" i="8"/>
  <c r="G125" i="8"/>
  <c r="E125" i="8"/>
  <c r="F125" i="8" s="1" a="1"/>
  <c r="F125" i="8" s="1"/>
  <c r="D125" i="8"/>
  <c r="C125" i="8"/>
  <c r="B125" i="8"/>
  <c r="A125" i="8"/>
  <c r="P124" i="8"/>
  <c r="N124" i="8"/>
  <c r="L124" i="8"/>
  <c r="Q124" i="8" s="1"/>
  <c r="K124" i="8"/>
  <c r="J124" i="8"/>
  <c r="I124" i="8"/>
  <c r="H124" i="8"/>
  <c r="G124" i="8"/>
  <c r="E124" i="8"/>
  <c r="F124" i="8" s="1" a="1"/>
  <c r="F124" i="8" s="1"/>
  <c r="D124" i="8"/>
  <c r="C124" i="8"/>
  <c r="B124" i="8"/>
  <c r="A124" i="8"/>
  <c r="O124" i="8" s="1"/>
  <c r="P123" i="8"/>
  <c r="O123" i="8"/>
  <c r="L123" i="8"/>
  <c r="Q123" i="8" s="1"/>
  <c r="K123" i="8"/>
  <c r="M123" i="8" s="1"/>
  <c r="I123" i="8"/>
  <c r="J123" i="8" s="1"/>
  <c r="H123" i="8"/>
  <c r="G123" i="8"/>
  <c r="F123" i="8" a="1"/>
  <c r="F123" i="8" s="1"/>
  <c r="E123" i="8"/>
  <c r="D123" i="8"/>
  <c r="C123" i="8"/>
  <c r="B123" i="8"/>
  <c r="A123" i="8"/>
  <c r="N123" i="8" s="1"/>
  <c r="P122" i="8"/>
  <c r="O122" i="8"/>
  <c r="L122" i="8"/>
  <c r="Q122" i="8" s="1"/>
  <c r="K122" i="8"/>
  <c r="J122" i="8"/>
  <c r="I122" i="8"/>
  <c r="H122" i="8"/>
  <c r="G122" i="8"/>
  <c r="F122" i="8"/>
  <c r="F122" i="8" a="1"/>
  <c r="E122" i="8"/>
  <c r="D122" i="8"/>
  <c r="C122" i="8"/>
  <c r="B122" i="8"/>
  <c r="A122" i="8"/>
  <c r="N122" i="8" s="1"/>
  <c r="P121" i="8"/>
  <c r="O121" i="8"/>
  <c r="K121" i="8"/>
  <c r="J121" i="8"/>
  <c r="I121" i="8"/>
  <c r="H121" i="8"/>
  <c r="G121" i="8"/>
  <c r="F121" i="8" a="1"/>
  <c r="F121" i="8" s="1"/>
  <c r="E121" i="8"/>
  <c r="D121" i="8"/>
  <c r="C121" i="8"/>
  <c r="B121" i="8"/>
  <c r="A121" i="8"/>
  <c r="N121" i="8" s="1"/>
  <c r="O120" i="8"/>
  <c r="J120" i="8"/>
  <c r="I120" i="8"/>
  <c r="H120" i="8"/>
  <c r="G120" i="8"/>
  <c r="F120" i="8" a="1"/>
  <c r="F120" i="8" s="1"/>
  <c r="E120" i="8"/>
  <c r="D120" i="8"/>
  <c r="C120" i="8"/>
  <c r="B120" i="8"/>
  <c r="A120" i="8"/>
  <c r="P120" i="8" s="1"/>
  <c r="N119" i="8"/>
  <c r="I119" i="8"/>
  <c r="J119" i="8" s="1"/>
  <c r="H119" i="8"/>
  <c r="G119" i="8"/>
  <c r="E119" i="8"/>
  <c r="F119" i="8" s="1" a="1"/>
  <c r="F119" i="8" s="1"/>
  <c r="D119" i="8"/>
  <c r="C119" i="8"/>
  <c r="B119" i="8"/>
  <c r="A119" i="8"/>
  <c r="K119" i="8" s="1"/>
  <c r="L118" i="8"/>
  <c r="Q118" i="8" s="1"/>
  <c r="J118" i="8"/>
  <c r="I118" i="8"/>
  <c r="H118" i="8"/>
  <c r="G118" i="8"/>
  <c r="E118" i="8"/>
  <c r="F118" i="8" s="1" a="1"/>
  <c r="F118" i="8" s="1"/>
  <c r="D118" i="8"/>
  <c r="C118" i="8"/>
  <c r="B118" i="8"/>
  <c r="A118" i="8"/>
  <c r="N118" i="8" s="1"/>
  <c r="P117" i="8"/>
  <c r="N117" i="8"/>
  <c r="L117" i="8"/>
  <c r="Q117" i="8" s="1"/>
  <c r="K117" i="8"/>
  <c r="M117" i="8" s="1"/>
  <c r="J117" i="8"/>
  <c r="I117" i="8"/>
  <c r="H117" i="8"/>
  <c r="G117" i="8"/>
  <c r="E117" i="8"/>
  <c r="F117" i="8" s="1" a="1"/>
  <c r="F117" i="8" s="1"/>
  <c r="D117" i="8"/>
  <c r="C117" i="8"/>
  <c r="B117" i="8"/>
  <c r="A117" i="8"/>
  <c r="O117" i="8" s="1"/>
  <c r="P116" i="8"/>
  <c r="O116" i="8"/>
  <c r="L116" i="8"/>
  <c r="K116" i="8"/>
  <c r="M116" i="8" s="1"/>
  <c r="I116" i="8"/>
  <c r="J116" i="8" s="1"/>
  <c r="H116" i="8"/>
  <c r="G116" i="8"/>
  <c r="F116" i="8" a="1"/>
  <c r="F116" i="8" s="1"/>
  <c r="E116" i="8"/>
  <c r="D116" i="8"/>
  <c r="C116" i="8"/>
  <c r="B116" i="8"/>
  <c r="A116" i="8"/>
  <c r="N116" i="8" s="1"/>
  <c r="P115" i="8"/>
  <c r="O115" i="8"/>
  <c r="L115" i="8"/>
  <c r="Q115" i="8" s="1"/>
  <c r="K115" i="8"/>
  <c r="M115" i="8" s="1"/>
  <c r="I115" i="8"/>
  <c r="J115" i="8" s="1"/>
  <c r="H115" i="8"/>
  <c r="G115" i="8"/>
  <c r="F115" i="8"/>
  <c r="F115" i="8" a="1"/>
  <c r="E115" i="8"/>
  <c r="D115" i="8"/>
  <c r="C115" i="8"/>
  <c r="B115" i="8"/>
  <c r="A115" i="8"/>
  <c r="N115" i="8" s="1"/>
  <c r="L114" i="8"/>
  <c r="K114" i="8"/>
  <c r="M114" i="8" s="1"/>
  <c r="J114" i="8"/>
  <c r="I114" i="8"/>
  <c r="H114" i="8"/>
  <c r="G114" i="8"/>
  <c r="F114" i="8"/>
  <c r="F114" i="8" a="1"/>
  <c r="E114" i="8"/>
  <c r="D114" i="8"/>
  <c r="C114" i="8"/>
  <c r="B114" i="8"/>
  <c r="A114" i="8"/>
  <c r="P114" i="8" s="1"/>
  <c r="P113" i="8"/>
  <c r="O113" i="8"/>
  <c r="N113" i="8"/>
  <c r="J113" i="8"/>
  <c r="I113" i="8"/>
  <c r="H113" i="8"/>
  <c r="G113" i="8"/>
  <c r="F113" i="8" a="1"/>
  <c r="F113" i="8" s="1"/>
  <c r="E113" i="8"/>
  <c r="D113" i="8"/>
  <c r="C113" i="8"/>
  <c r="B113" i="8"/>
  <c r="A113" i="8"/>
  <c r="N112" i="8"/>
  <c r="K112" i="8"/>
  <c r="I112" i="8"/>
  <c r="J112" i="8" s="1"/>
  <c r="H112" i="8"/>
  <c r="G112" i="8"/>
  <c r="E112" i="8"/>
  <c r="F112" i="8" s="1" a="1"/>
  <c r="F112" i="8" s="1"/>
  <c r="D112" i="8"/>
  <c r="C112" i="8"/>
  <c r="B112" i="8"/>
  <c r="A112" i="8"/>
  <c r="N111" i="8"/>
  <c r="L111" i="8"/>
  <c r="Q111" i="8" s="1"/>
  <c r="K111" i="8"/>
  <c r="J111" i="8"/>
  <c r="I111" i="8"/>
  <c r="H111" i="8"/>
  <c r="G111" i="8"/>
  <c r="E111" i="8"/>
  <c r="F111" i="8" s="1" a="1"/>
  <c r="F111" i="8" s="1"/>
  <c r="D111" i="8"/>
  <c r="C111" i="8"/>
  <c r="B111" i="8"/>
  <c r="A111" i="8"/>
  <c r="P110" i="8"/>
  <c r="N110" i="8"/>
  <c r="L110" i="8"/>
  <c r="K110" i="8"/>
  <c r="J110" i="8"/>
  <c r="I110" i="8"/>
  <c r="H110" i="8"/>
  <c r="G110" i="8"/>
  <c r="E110" i="8"/>
  <c r="F110" i="8" s="1" a="1"/>
  <c r="F110" i="8" s="1"/>
  <c r="D110" i="8"/>
  <c r="C110" i="8"/>
  <c r="B110" i="8"/>
  <c r="A110" i="8"/>
  <c r="O110" i="8" s="1"/>
  <c r="P109" i="8"/>
  <c r="O109" i="8"/>
  <c r="L109" i="8"/>
  <c r="K109" i="8"/>
  <c r="I109" i="8"/>
  <c r="J109" i="8" s="1"/>
  <c r="H109" i="8"/>
  <c r="G109" i="8"/>
  <c r="F109" i="8" a="1"/>
  <c r="F109" i="8" s="1"/>
  <c r="E109" i="8"/>
  <c r="D109" i="8"/>
  <c r="C109" i="8"/>
  <c r="B109" i="8"/>
  <c r="A109" i="8"/>
  <c r="N109" i="8" s="1"/>
  <c r="P108" i="8"/>
  <c r="O108" i="8"/>
  <c r="M108" i="8"/>
  <c r="L108" i="8"/>
  <c r="K108" i="8"/>
  <c r="J108" i="8"/>
  <c r="I108" i="8"/>
  <c r="H108" i="8"/>
  <c r="G108" i="8"/>
  <c r="F108" i="8"/>
  <c r="F108" i="8" a="1"/>
  <c r="E108" i="8"/>
  <c r="D108" i="8"/>
  <c r="C108" i="8"/>
  <c r="B108" i="8"/>
  <c r="A108" i="8"/>
  <c r="N108" i="8" s="1"/>
  <c r="P107" i="8"/>
  <c r="O107" i="8"/>
  <c r="K107" i="8"/>
  <c r="J107" i="8"/>
  <c r="I107" i="8"/>
  <c r="H107" i="8"/>
  <c r="G107" i="8"/>
  <c r="F107" i="8" a="1"/>
  <c r="F107" i="8" s="1"/>
  <c r="E107" i="8"/>
  <c r="D107" i="8"/>
  <c r="C107" i="8"/>
  <c r="B107" i="8"/>
  <c r="A107" i="8"/>
  <c r="N107" i="8" s="1"/>
  <c r="O106" i="8"/>
  <c r="J106" i="8"/>
  <c r="I106" i="8"/>
  <c r="H106" i="8"/>
  <c r="G106" i="8"/>
  <c r="E106" i="8"/>
  <c r="F106" i="8" s="1" a="1"/>
  <c r="F106" i="8" s="1"/>
  <c r="D106" i="8"/>
  <c r="C106" i="8"/>
  <c r="B106" i="8"/>
  <c r="A106" i="8"/>
  <c r="P106" i="8" s="1"/>
  <c r="N105" i="8"/>
  <c r="I105" i="8"/>
  <c r="J105" i="8" s="1"/>
  <c r="H105" i="8"/>
  <c r="G105" i="8"/>
  <c r="F105" i="8" a="1"/>
  <c r="F105" i="8" s="1"/>
  <c r="E105" i="8"/>
  <c r="D105" i="8"/>
  <c r="C105" i="8"/>
  <c r="B105" i="8"/>
  <c r="A105" i="8"/>
  <c r="K105" i="8" s="1"/>
  <c r="L104" i="8"/>
  <c r="Q104" i="8" s="1"/>
  <c r="J104" i="8"/>
  <c r="I104" i="8"/>
  <c r="H104" i="8"/>
  <c r="G104" i="8"/>
  <c r="E104" i="8"/>
  <c r="F104" i="8" s="1" a="1"/>
  <c r="F104" i="8" s="1"/>
  <c r="D104" i="8"/>
  <c r="C104" i="8"/>
  <c r="B104" i="8"/>
  <c r="A104" i="8"/>
  <c r="N104" i="8" s="1"/>
  <c r="P103" i="8"/>
  <c r="N103" i="8"/>
  <c r="L103" i="8"/>
  <c r="Q103" i="8" s="1"/>
  <c r="K103" i="8"/>
  <c r="M103" i="8" s="1"/>
  <c r="J103" i="8"/>
  <c r="I103" i="8"/>
  <c r="H103" i="8"/>
  <c r="G103" i="8"/>
  <c r="E103" i="8"/>
  <c r="F103" i="8" s="1" a="1"/>
  <c r="F103" i="8" s="1"/>
  <c r="D103" i="8"/>
  <c r="C103" i="8"/>
  <c r="B103" i="8"/>
  <c r="A103" i="8"/>
  <c r="O103" i="8" s="1"/>
  <c r="P102" i="8"/>
  <c r="O102" i="8"/>
  <c r="L102" i="8"/>
  <c r="K102" i="8"/>
  <c r="M102" i="8" s="1"/>
  <c r="I102" i="8"/>
  <c r="J102" i="8" s="1"/>
  <c r="H102" i="8"/>
  <c r="G102" i="8"/>
  <c r="E102" i="8"/>
  <c r="F102" i="8" s="1" a="1"/>
  <c r="F102" i="8" s="1"/>
  <c r="D102" i="8"/>
  <c r="C102" i="8"/>
  <c r="B102" i="8"/>
  <c r="A102" i="8"/>
  <c r="N102" i="8" s="1"/>
  <c r="P101" i="8"/>
  <c r="O101" i="8"/>
  <c r="L101" i="8"/>
  <c r="K101" i="8"/>
  <c r="M101" i="8" s="1"/>
  <c r="I101" i="8"/>
  <c r="J101" i="8" s="1"/>
  <c r="H101" i="8"/>
  <c r="G101" i="8"/>
  <c r="F101" i="8"/>
  <c r="F101" i="8" a="1"/>
  <c r="E101" i="8"/>
  <c r="D101" i="8"/>
  <c r="C101" i="8"/>
  <c r="B101" i="8"/>
  <c r="A101" i="8"/>
  <c r="N101" i="8" s="1"/>
  <c r="P100" i="8"/>
  <c r="L100" i="8"/>
  <c r="K100" i="8"/>
  <c r="M100" i="8" s="1"/>
  <c r="J100" i="8"/>
  <c r="I100" i="8"/>
  <c r="H100" i="8"/>
  <c r="G100" i="8"/>
  <c r="F100" i="8"/>
  <c r="F100" i="8" a="1"/>
  <c r="E100" i="8"/>
  <c r="D100" i="8"/>
  <c r="C100" i="8"/>
  <c r="B100" i="8"/>
  <c r="A100" i="8"/>
  <c r="O100" i="8" s="1"/>
  <c r="P99" i="8"/>
  <c r="O99" i="8"/>
  <c r="N99" i="8"/>
  <c r="J99" i="8"/>
  <c r="I99" i="8"/>
  <c r="H99" i="8"/>
  <c r="G99" i="8"/>
  <c r="F99" i="8" a="1"/>
  <c r="F99" i="8" s="1"/>
  <c r="E99" i="8"/>
  <c r="D99" i="8"/>
  <c r="C99" i="8"/>
  <c r="B99" i="8"/>
  <c r="A99" i="8"/>
  <c r="N98" i="8"/>
  <c r="K98" i="8"/>
  <c r="I98" i="8"/>
  <c r="J98" i="8" s="1"/>
  <c r="H98" i="8"/>
  <c r="G98" i="8"/>
  <c r="E98" i="8"/>
  <c r="F98" i="8" s="1" a="1"/>
  <c r="F98" i="8" s="1"/>
  <c r="D98" i="8"/>
  <c r="C98" i="8"/>
  <c r="B98" i="8"/>
  <c r="A98" i="8"/>
  <c r="N97" i="8"/>
  <c r="L97" i="8"/>
  <c r="Q97" i="8" s="1"/>
  <c r="K97" i="8"/>
  <c r="J97" i="8"/>
  <c r="I97" i="8"/>
  <c r="H97" i="8"/>
  <c r="G97" i="8"/>
  <c r="E97" i="8"/>
  <c r="F97" i="8" s="1" a="1"/>
  <c r="F97" i="8" s="1"/>
  <c r="D97" i="8"/>
  <c r="C97" i="8"/>
  <c r="B97" i="8"/>
  <c r="A97" i="8"/>
  <c r="P96" i="8"/>
  <c r="N96" i="8"/>
  <c r="L96" i="8"/>
  <c r="K96" i="8"/>
  <c r="J96" i="8"/>
  <c r="I96" i="8"/>
  <c r="H96" i="8"/>
  <c r="G96" i="8"/>
  <c r="E96" i="8"/>
  <c r="F96" i="8" s="1" a="1"/>
  <c r="F96" i="8" s="1"/>
  <c r="D96" i="8"/>
  <c r="C96" i="8"/>
  <c r="B96" i="8"/>
  <c r="A96" i="8"/>
  <c r="O96" i="8" s="1"/>
  <c r="P95" i="8"/>
  <c r="O95" i="8"/>
  <c r="L95" i="8"/>
  <c r="Q95" i="8" s="1"/>
  <c r="K95" i="8"/>
  <c r="M95" i="8" s="1"/>
  <c r="I95" i="8"/>
  <c r="J95" i="8" s="1"/>
  <c r="H95" i="8"/>
  <c r="G95" i="8"/>
  <c r="F95" i="8" a="1"/>
  <c r="F95" i="8" s="1"/>
  <c r="E95" i="8"/>
  <c r="D95" i="8"/>
  <c r="C95" i="8"/>
  <c r="B95" i="8"/>
  <c r="A95" i="8"/>
  <c r="N95" i="8" s="1"/>
  <c r="P94" i="8"/>
  <c r="O94" i="8"/>
  <c r="L94" i="8"/>
  <c r="K94" i="8"/>
  <c r="J94" i="8"/>
  <c r="I94" i="8"/>
  <c r="H94" i="8"/>
  <c r="G94" i="8"/>
  <c r="F94" i="8"/>
  <c r="F94" i="8" a="1"/>
  <c r="E94" i="8"/>
  <c r="D94" i="8"/>
  <c r="C94" i="8"/>
  <c r="B94" i="8"/>
  <c r="A94" i="8"/>
  <c r="N94" i="8" s="1"/>
  <c r="P93" i="8"/>
  <c r="O93" i="8"/>
  <c r="K93" i="8"/>
  <c r="J93" i="8"/>
  <c r="I93" i="8"/>
  <c r="H93" i="8"/>
  <c r="G93" i="8"/>
  <c r="F93" i="8" a="1"/>
  <c r="F93" i="8" s="1"/>
  <c r="E93" i="8"/>
  <c r="D93" i="8"/>
  <c r="C93" i="8"/>
  <c r="B93" i="8"/>
  <c r="A93" i="8"/>
  <c r="N93" i="8" s="1"/>
  <c r="O92" i="8"/>
  <c r="J92" i="8"/>
  <c r="I92" i="8"/>
  <c r="H92" i="8"/>
  <c r="G92" i="8"/>
  <c r="E92" i="8"/>
  <c r="F92" i="8" s="1" a="1"/>
  <c r="F92" i="8" s="1"/>
  <c r="D92" i="8"/>
  <c r="C92" i="8"/>
  <c r="B92" i="8"/>
  <c r="A92" i="8"/>
  <c r="P92" i="8" s="1"/>
  <c r="N91" i="8"/>
  <c r="I91" i="8"/>
  <c r="J91" i="8" s="1"/>
  <c r="H91" i="8"/>
  <c r="G91" i="8"/>
  <c r="F91" i="8" a="1"/>
  <c r="F91" i="8" s="1"/>
  <c r="E91" i="8"/>
  <c r="D91" i="8"/>
  <c r="C91" i="8"/>
  <c r="B91" i="8"/>
  <c r="A91" i="8"/>
  <c r="K91" i="8" s="1"/>
  <c r="L90" i="8"/>
  <c r="Q90" i="8" s="1"/>
  <c r="J90" i="8"/>
  <c r="I90" i="8"/>
  <c r="H90" i="8"/>
  <c r="G90" i="8"/>
  <c r="E90" i="8"/>
  <c r="F90" i="8" s="1" a="1"/>
  <c r="F90" i="8" s="1"/>
  <c r="D90" i="8"/>
  <c r="C90" i="8"/>
  <c r="B90" i="8"/>
  <c r="A90" i="8"/>
  <c r="N90" i="8" s="1"/>
  <c r="P89" i="8"/>
  <c r="N89" i="8"/>
  <c r="L89" i="8"/>
  <c r="K89" i="8"/>
  <c r="M89" i="8" s="1"/>
  <c r="J89" i="8"/>
  <c r="I89" i="8"/>
  <c r="H89" i="8"/>
  <c r="G89" i="8"/>
  <c r="E89" i="8"/>
  <c r="F89" i="8" s="1" a="1"/>
  <c r="F89" i="8" s="1"/>
  <c r="D89" i="8"/>
  <c r="C89" i="8"/>
  <c r="B89" i="8"/>
  <c r="A89" i="8"/>
  <c r="O89" i="8" s="1"/>
  <c r="Q88" i="8"/>
  <c r="P88" i="8"/>
  <c r="O88" i="8"/>
  <c r="L88" i="8"/>
  <c r="K88" i="8"/>
  <c r="M88" i="8" s="1"/>
  <c r="I88" i="8"/>
  <c r="J88" i="8" s="1"/>
  <c r="H88" i="8"/>
  <c r="G88" i="8"/>
  <c r="E88" i="8"/>
  <c r="F88" i="8" s="1" a="1"/>
  <c r="F88" i="8" s="1"/>
  <c r="D88" i="8"/>
  <c r="C88" i="8"/>
  <c r="B88" i="8"/>
  <c r="A88" i="8"/>
  <c r="N88" i="8" s="1"/>
  <c r="P87" i="8"/>
  <c r="O87" i="8"/>
  <c r="L87" i="8"/>
  <c r="K87" i="8"/>
  <c r="M87" i="8" s="1"/>
  <c r="I87" i="8"/>
  <c r="J87" i="8" s="1"/>
  <c r="H87" i="8"/>
  <c r="G87" i="8"/>
  <c r="F87" i="8" a="1"/>
  <c r="F87" i="8" s="1"/>
  <c r="E87" i="8"/>
  <c r="D87" i="8"/>
  <c r="C87" i="8"/>
  <c r="B87" i="8"/>
  <c r="A87" i="8"/>
  <c r="N87" i="8" s="1"/>
  <c r="P86" i="8"/>
  <c r="L86" i="8"/>
  <c r="K86" i="8"/>
  <c r="M86" i="8" s="1"/>
  <c r="J86" i="8"/>
  <c r="I86" i="8"/>
  <c r="H86" i="8"/>
  <c r="G86" i="8"/>
  <c r="F86" i="8"/>
  <c r="F86" i="8" a="1"/>
  <c r="E86" i="8"/>
  <c r="D86" i="8"/>
  <c r="C86" i="8"/>
  <c r="B86" i="8"/>
  <c r="A86" i="8"/>
  <c r="O86" i="8" s="1"/>
  <c r="O85" i="8"/>
  <c r="N85" i="8"/>
  <c r="J85" i="8"/>
  <c r="I85" i="8"/>
  <c r="H85" i="8"/>
  <c r="G85" i="8"/>
  <c r="E85" i="8"/>
  <c r="F85" i="8" s="1" a="1"/>
  <c r="F85" i="8" s="1"/>
  <c r="D85" i="8"/>
  <c r="C85" i="8"/>
  <c r="B85" i="8"/>
  <c r="A85" i="8"/>
  <c r="P85" i="8" s="1"/>
  <c r="I84" i="8"/>
  <c r="J84" i="8" s="1"/>
  <c r="H84" i="8"/>
  <c r="G84" i="8"/>
  <c r="E84" i="8"/>
  <c r="F84" i="8" s="1" a="1"/>
  <c r="F84" i="8" s="1"/>
  <c r="D84" i="8"/>
  <c r="C84" i="8"/>
  <c r="B84" i="8"/>
  <c r="A84" i="8"/>
  <c r="J83" i="8"/>
  <c r="I83" i="8"/>
  <c r="H83" i="8"/>
  <c r="G83" i="8"/>
  <c r="E83" i="8"/>
  <c r="F83" i="8" s="1" a="1"/>
  <c r="F83" i="8" s="1"/>
  <c r="D83" i="8"/>
  <c r="C83" i="8"/>
  <c r="B83" i="8"/>
  <c r="A83" i="8"/>
  <c r="P82" i="8"/>
  <c r="J82" i="8"/>
  <c r="I82" i="8"/>
  <c r="H82" i="8"/>
  <c r="G82" i="8"/>
  <c r="E82" i="8"/>
  <c r="F82" i="8" s="1" a="1"/>
  <c r="F82" i="8" s="1"/>
  <c r="D82" i="8"/>
  <c r="C82" i="8"/>
  <c r="B82" i="8"/>
  <c r="A82" i="8"/>
  <c r="Q81" i="8"/>
  <c r="P81" i="8"/>
  <c r="O81" i="8"/>
  <c r="L81" i="8"/>
  <c r="K81" i="8"/>
  <c r="I81" i="8"/>
  <c r="J81" i="8" s="1"/>
  <c r="H81" i="8"/>
  <c r="G81" i="8"/>
  <c r="E81" i="8"/>
  <c r="F81" i="8" s="1" a="1"/>
  <c r="F81" i="8" s="1"/>
  <c r="D81" i="8"/>
  <c r="C81" i="8"/>
  <c r="B81" i="8"/>
  <c r="A81" i="8"/>
  <c r="N81" i="8" s="1"/>
  <c r="P80" i="8"/>
  <c r="O80" i="8"/>
  <c r="L80" i="8"/>
  <c r="K80" i="8"/>
  <c r="M80" i="8" s="1"/>
  <c r="I80" i="8"/>
  <c r="J80" i="8" s="1"/>
  <c r="H80" i="8"/>
  <c r="G80" i="8"/>
  <c r="F80" i="8" a="1"/>
  <c r="F80" i="8" s="1"/>
  <c r="E80" i="8"/>
  <c r="D80" i="8"/>
  <c r="C80" i="8"/>
  <c r="B80" i="8"/>
  <c r="A80" i="8"/>
  <c r="N80" i="8" s="1"/>
  <c r="Q79" i="8"/>
  <c r="O79" i="8"/>
  <c r="M79" i="8"/>
  <c r="L79" i="8"/>
  <c r="K79" i="8"/>
  <c r="I79" i="8"/>
  <c r="J79" i="8" s="1"/>
  <c r="H79" i="8"/>
  <c r="G79" i="8"/>
  <c r="F79" i="8"/>
  <c r="F79" i="8" a="1"/>
  <c r="E79" i="8"/>
  <c r="D79" i="8"/>
  <c r="C79" i="8"/>
  <c r="B79" i="8"/>
  <c r="A79" i="8"/>
  <c r="P79" i="8" s="1"/>
  <c r="O78" i="8"/>
  <c r="N78" i="8"/>
  <c r="I78" i="8"/>
  <c r="J78" i="8" s="1"/>
  <c r="H78" i="8"/>
  <c r="G78" i="8"/>
  <c r="F78" i="8"/>
  <c r="F78" i="8" a="1"/>
  <c r="E78" i="8"/>
  <c r="D78" i="8"/>
  <c r="C78" i="8"/>
  <c r="B78" i="8"/>
  <c r="A78" i="8"/>
  <c r="N77" i="8"/>
  <c r="K77" i="8"/>
  <c r="I77" i="8"/>
  <c r="J77" i="8" s="1"/>
  <c r="H77" i="8"/>
  <c r="G77" i="8"/>
  <c r="E77" i="8"/>
  <c r="F77" i="8" s="1" a="1"/>
  <c r="F77" i="8" s="1"/>
  <c r="D77" i="8"/>
  <c r="C77" i="8"/>
  <c r="B77" i="8"/>
  <c r="A77" i="8"/>
  <c r="N76" i="8"/>
  <c r="L76" i="8"/>
  <c r="Q76" i="8" s="1"/>
  <c r="J76" i="8"/>
  <c r="I76" i="8"/>
  <c r="H76" i="8"/>
  <c r="G76" i="8"/>
  <c r="E76" i="8"/>
  <c r="F76" i="8" s="1" a="1"/>
  <c r="F76" i="8" s="1"/>
  <c r="D76" i="8"/>
  <c r="C76" i="8"/>
  <c r="B76" i="8"/>
  <c r="A76" i="8"/>
  <c r="O76" i="8" s="1"/>
  <c r="O75" i="8"/>
  <c r="N75" i="8"/>
  <c r="J75" i="8"/>
  <c r="I75" i="8"/>
  <c r="H75" i="8"/>
  <c r="G75" i="8"/>
  <c r="E75" i="8"/>
  <c r="F75" i="8" s="1" a="1"/>
  <c r="F75" i="8" s="1"/>
  <c r="D75" i="8"/>
  <c r="C75" i="8"/>
  <c r="B75" i="8"/>
  <c r="A75" i="8"/>
  <c r="P75" i="8" s="1"/>
  <c r="P74" i="8"/>
  <c r="O74" i="8"/>
  <c r="L74" i="8"/>
  <c r="K74" i="8"/>
  <c r="I74" i="8"/>
  <c r="J74" i="8" s="1"/>
  <c r="H74" i="8"/>
  <c r="G74" i="8"/>
  <c r="E74" i="8"/>
  <c r="F74" i="8" s="1" a="1"/>
  <c r="F74" i="8" s="1"/>
  <c r="D74" i="8"/>
  <c r="C74" i="8"/>
  <c r="B74" i="8"/>
  <c r="A74" i="8"/>
  <c r="N74" i="8" s="1"/>
  <c r="P73" i="8"/>
  <c r="O73" i="8"/>
  <c r="L73" i="8"/>
  <c r="K73" i="8"/>
  <c r="M73" i="8" s="1"/>
  <c r="I73" i="8"/>
  <c r="J73" i="8" s="1"/>
  <c r="H73" i="8"/>
  <c r="G73" i="8"/>
  <c r="F73" i="8" a="1"/>
  <c r="F73" i="8" s="1"/>
  <c r="E73" i="8"/>
  <c r="D73" i="8"/>
  <c r="C73" i="8"/>
  <c r="B73" i="8"/>
  <c r="A73" i="8"/>
  <c r="N73" i="8" s="1"/>
  <c r="Q72" i="8"/>
  <c r="P72" i="8"/>
  <c r="O72" i="8"/>
  <c r="L72" i="8"/>
  <c r="K72" i="8"/>
  <c r="M72" i="8" s="1"/>
  <c r="I72" i="8"/>
  <c r="J72" i="8" s="1"/>
  <c r="H72" i="8"/>
  <c r="G72" i="8"/>
  <c r="F72" i="8" a="1"/>
  <c r="F72" i="8" s="1"/>
  <c r="E72" i="8"/>
  <c r="D72" i="8"/>
  <c r="C72" i="8"/>
  <c r="B72" i="8"/>
  <c r="A72" i="8"/>
  <c r="N72" i="8" s="1"/>
  <c r="O71" i="8"/>
  <c r="N71" i="8"/>
  <c r="I71" i="8"/>
  <c r="J71" i="8" s="1"/>
  <c r="H71" i="8"/>
  <c r="G71" i="8"/>
  <c r="F71" i="8"/>
  <c r="F71" i="8" a="1"/>
  <c r="E71" i="8"/>
  <c r="D71" i="8"/>
  <c r="C71" i="8"/>
  <c r="B71" i="8"/>
  <c r="A71" i="8"/>
  <c r="N70" i="8"/>
  <c r="K70" i="8"/>
  <c r="I70" i="8"/>
  <c r="J70" i="8" s="1"/>
  <c r="H70" i="8"/>
  <c r="G70" i="8"/>
  <c r="E70" i="8"/>
  <c r="F70" i="8" s="1" a="1"/>
  <c r="F70" i="8" s="1"/>
  <c r="D70" i="8"/>
  <c r="C70" i="8"/>
  <c r="B70" i="8"/>
  <c r="A70" i="8"/>
  <c r="O69" i="8"/>
  <c r="L69" i="8"/>
  <c r="Q69" i="8" s="1"/>
  <c r="K69" i="8"/>
  <c r="M69" i="8" s="1"/>
  <c r="J69" i="8"/>
  <c r="I69" i="8"/>
  <c r="H69" i="8"/>
  <c r="G69" i="8"/>
  <c r="E69" i="8"/>
  <c r="F69" i="8" s="1" a="1"/>
  <c r="F69" i="8" s="1"/>
  <c r="D69" i="8"/>
  <c r="C69" i="8"/>
  <c r="B69" i="8"/>
  <c r="A69" i="8"/>
  <c r="P69" i="8" s="1"/>
  <c r="N68" i="8"/>
  <c r="J68" i="8"/>
  <c r="I68" i="8"/>
  <c r="H68" i="8"/>
  <c r="G68" i="8"/>
  <c r="E68" i="8"/>
  <c r="F68" i="8" s="1" a="1"/>
  <c r="F68" i="8" s="1"/>
  <c r="D68" i="8"/>
  <c r="C68" i="8"/>
  <c r="B68" i="8"/>
  <c r="A68" i="8"/>
  <c r="P68" i="8" s="1"/>
  <c r="P67" i="8"/>
  <c r="O67" i="8"/>
  <c r="L67" i="8"/>
  <c r="K67" i="8"/>
  <c r="I67" i="8"/>
  <c r="J67" i="8" s="1"/>
  <c r="H67" i="8"/>
  <c r="G67" i="8"/>
  <c r="E67" i="8"/>
  <c r="F67" i="8" s="1" a="1"/>
  <c r="F67" i="8" s="1"/>
  <c r="D67" i="8"/>
  <c r="C67" i="8"/>
  <c r="B67" i="8"/>
  <c r="A67" i="8"/>
  <c r="N67" i="8" s="1"/>
  <c r="P66" i="8"/>
  <c r="O66" i="8"/>
  <c r="L66" i="8"/>
  <c r="K66" i="8"/>
  <c r="M66" i="8" s="1"/>
  <c r="I66" i="8"/>
  <c r="J66" i="8" s="1"/>
  <c r="H66" i="8"/>
  <c r="G66" i="8"/>
  <c r="F66" i="8" a="1"/>
  <c r="F66" i="8" s="1"/>
  <c r="E66" i="8"/>
  <c r="D66" i="8"/>
  <c r="C66" i="8"/>
  <c r="B66" i="8"/>
  <c r="A66" i="8"/>
  <c r="N66" i="8" s="1"/>
  <c r="Q65" i="8"/>
  <c r="P65" i="8"/>
  <c r="O65" i="8"/>
  <c r="L65" i="8"/>
  <c r="K65" i="8"/>
  <c r="M65" i="8" s="1"/>
  <c r="I65" i="8"/>
  <c r="J65" i="8" s="1"/>
  <c r="H65" i="8"/>
  <c r="G65" i="8"/>
  <c r="F65" i="8" a="1"/>
  <c r="F65" i="8" s="1"/>
  <c r="E65" i="8"/>
  <c r="D65" i="8"/>
  <c r="C65" i="8"/>
  <c r="B65" i="8"/>
  <c r="A65" i="8"/>
  <c r="N65" i="8" s="1"/>
  <c r="O64" i="8"/>
  <c r="N64" i="8"/>
  <c r="I64" i="8"/>
  <c r="J64" i="8" s="1"/>
  <c r="H64" i="8"/>
  <c r="G64" i="8"/>
  <c r="F64" i="8"/>
  <c r="F64" i="8" a="1"/>
  <c r="E64" i="8"/>
  <c r="D64" i="8"/>
  <c r="C64" i="8"/>
  <c r="B64" i="8"/>
  <c r="A64" i="8"/>
  <c r="N63" i="8"/>
  <c r="K63" i="8"/>
  <c r="I63" i="8"/>
  <c r="J63" i="8" s="1"/>
  <c r="H63" i="8"/>
  <c r="G63" i="8"/>
  <c r="E63" i="8"/>
  <c r="F63" i="8" s="1" a="1"/>
  <c r="F63" i="8" s="1"/>
  <c r="D63" i="8"/>
  <c r="C63" i="8"/>
  <c r="B63" i="8"/>
  <c r="A63" i="8"/>
  <c r="O62" i="8"/>
  <c r="N62" i="8"/>
  <c r="L62" i="8"/>
  <c r="K62" i="8"/>
  <c r="M62" i="8" s="1"/>
  <c r="J62" i="8"/>
  <c r="I62" i="8"/>
  <c r="H62" i="8"/>
  <c r="G62" i="8"/>
  <c r="E62" i="8"/>
  <c r="F62" i="8" s="1" a="1"/>
  <c r="F62" i="8" s="1"/>
  <c r="D62" i="8"/>
  <c r="C62" i="8"/>
  <c r="B62" i="8"/>
  <c r="A62" i="8"/>
  <c r="P62" i="8" s="1"/>
  <c r="N61" i="8"/>
  <c r="L61" i="8"/>
  <c r="J61" i="8"/>
  <c r="I61" i="8"/>
  <c r="H61" i="8"/>
  <c r="G61" i="8"/>
  <c r="E61" i="8"/>
  <c r="F61" i="8" s="1" a="1"/>
  <c r="F61" i="8" s="1"/>
  <c r="D61" i="8"/>
  <c r="C61" i="8"/>
  <c r="B61" i="8"/>
  <c r="A61" i="8"/>
  <c r="K61" i="8" s="1"/>
  <c r="P60" i="8"/>
  <c r="O60" i="8"/>
  <c r="L60" i="8"/>
  <c r="K60" i="8"/>
  <c r="I60" i="8"/>
  <c r="J60" i="8" s="1"/>
  <c r="H60" i="8"/>
  <c r="G60" i="8"/>
  <c r="E60" i="8"/>
  <c r="F60" i="8" s="1" a="1"/>
  <c r="F60" i="8" s="1"/>
  <c r="D60" i="8"/>
  <c r="C60" i="8"/>
  <c r="B60" i="8"/>
  <c r="A60" i="8"/>
  <c r="N60" i="8" s="1"/>
  <c r="P59" i="8"/>
  <c r="O59" i="8"/>
  <c r="L59" i="8"/>
  <c r="Q59" i="8" s="1"/>
  <c r="K59" i="8"/>
  <c r="M59" i="8" s="1"/>
  <c r="I59" i="8"/>
  <c r="J59" i="8" s="1"/>
  <c r="H59" i="8"/>
  <c r="G59" i="8"/>
  <c r="F59" i="8"/>
  <c r="F59" i="8" a="1"/>
  <c r="E59" i="8"/>
  <c r="D59" i="8"/>
  <c r="C59" i="8"/>
  <c r="B59" i="8"/>
  <c r="A59" i="8"/>
  <c r="N59" i="8" s="1"/>
  <c r="P58" i="8"/>
  <c r="O58" i="8"/>
  <c r="L58" i="8"/>
  <c r="K58" i="8"/>
  <c r="M58" i="8" s="1"/>
  <c r="I58" i="8"/>
  <c r="J58" i="8" s="1"/>
  <c r="H58" i="8"/>
  <c r="G58" i="8"/>
  <c r="F58" i="8"/>
  <c r="F58" i="8" a="1"/>
  <c r="E58" i="8"/>
  <c r="D58" i="8"/>
  <c r="C58" i="8"/>
  <c r="B58" i="8"/>
  <c r="A58" i="8"/>
  <c r="N58" i="8" s="1"/>
  <c r="O57" i="8"/>
  <c r="N57" i="8"/>
  <c r="I57" i="8"/>
  <c r="J57" i="8" s="1"/>
  <c r="H57" i="8"/>
  <c r="G57" i="8"/>
  <c r="F57" i="8"/>
  <c r="F57" i="8" a="1"/>
  <c r="E57" i="8"/>
  <c r="D57" i="8"/>
  <c r="C57" i="8"/>
  <c r="B57" i="8"/>
  <c r="A57" i="8"/>
  <c r="N56" i="8"/>
  <c r="K56" i="8"/>
  <c r="I56" i="8"/>
  <c r="J56" i="8" s="1"/>
  <c r="H56" i="8"/>
  <c r="G56" i="8"/>
  <c r="E56" i="8"/>
  <c r="F56" i="8" s="1" a="1"/>
  <c r="F56" i="8" s="1"/>
  <c r="D56" i="8"/>
  <c r="C56" i="8"/>
  <c r="B56" i="8"/>
  <c r="A56" i="8"/>
  <c r="L55" i="8"/>
  <c r="Q55" i="8" s="1"/>
  <c r="K55" i="8"/>
  <c r="M55" i="8" s="1"/>
  <c r="J55" i="8"/>
  <c r="I55" i="8"/>
  <c r="H55" i="8"/>
  <c r="G55" i="8"/>
  <c r="E55" i="8"/>
  <c r="F55" i="8" s="1" a="1"/>
  <c r="F55" i="8" s="1"/>
  <c r="D55" i="8"/>
  <c r="C55" i="8"/>
  <c r="B55" i="8"/>
  <c r="A55" i="8"/>
  <c r="P55" i="8" s="1"/>
  <c r="O54" i="8"/>
  <c r="N54" i="8"/>
  <c r="L54" i="8"/>
  <c r="Q54" i="8" s="1"/>
  <c r="J54" i="8"/>
  <c r="I54" i="8"/>
  <c r="H54" i="8"/>
  <c r="G54" i="8"/>
  <c r="E54" i="8"/>
  <c r="F54" i="8" s="1" a="1"/>
  <c r="F54" i="8" s="1"/>
  <c r="D54" i="8"/>
  <c r="C54" i="8"/>
  <c r="B54" i="8"/>
  <c r="A54" i="8"/>
  <c r="K54" i="8" s="1"/>
  <c r="Q53" i="8"/>
  <c r="P53" i="8"/>
  <c r="O53" i="8"/>
  <c r="L53" i="8"/>
  <c r="K53" i="8"/>
  <c r="I53" i="8"/>
  <c r="J53" i="8" s="1"/>
  <c r="H53" i="8"/>
  <c r="G53" i="8"/>
  <c r="E53" i="8"/>
  <c r="F53" i="8" s="1" a="1"/>
  <c r="F53" i="8" s="1"/>
  <c r="D53" i="8"/>
  <c r="C53" i="8"/>
  <c r="B53" i="8"/>
  <c r="A53" i="8"/>
  <c r="N53" i="8" s="1"/>
  <c r="P52" i="8"/>
  <c r="O52" i="8"/>
  <c r="L52" i="8"/>
  <c r="K52" i="8"/>
  <c r="M52" i="8" s="1"/>
  <c r="I52" i="8"/>
  <c r="J52" i="8" s="1"/>
  <c r="H52" i="8"/>
  <c r="G52" i="8"/>
  <c r="F52" i="8" a="1"/>
  <c r="F52" i="8" s="1"/>
  <c r="E52" i="8"/>
  <c r="D52" i="8"/>
  <c r="C52" i="8"/>
  <c r="B52" i="8"/>
  <c r="A52" i="8"/>
  <c r="N52" i="8" s="1"/>
  <c r="Q51" i="8"/>
  <c r="P51" i="8"/>
  <c r="O51" i="8"/>
  <c r="L51" i="8"/>
  <c r="K51" i="8"/>
  <c r="M51" i="8" s="1"/>
  <c r="I51" i="8"/>
  <c r="J51" i="8" s="1"/>
  <c r="H51" i="8"/>
  <c r="G51" i="8"/>
  <c r="F51" i="8" a="1"/>
  <c r="F51" i="8" s="1"/>
  <c r="E51" i="8"/>
  <c r="D51" i="8"/>
  <c r="C51" i="8"/>
  <c r="B51" i="8"/>
  <c r="A51" i="8"/>
  <c r="N51" i="8" s="1"/>
  <c r="O50" i="8"/>
  <c r="N50" i="8"/>
  <c r="I50" i="8"/>
  <c r="J50" i="8" s="1"/>
  <c r="H50" i="8"/>
  <c r="G50" i="8"/>
  <c r="E50" i="8"/>
  <c r="F50" i="8" s="1" a="1"/>
  <c r="F50" i="8" s="1"/>
  <c r="D50" i="8"/>
  <c r="C50" i="8"/>
  <c r="B50" i="8"/>
  <c r="A50" i="8"/>
  <c r="N49" i="8"/>
  <c r="K49" i="8"/>
  <c r="I49" i="8"/>
  <c r="J49" i="8" s="1"/>
  <c r="H49" i="8"/>
  <c r="G49" i="8"/>
  <c r="E49" i="8"/>
  <c r="F49" i="8" s="1" a="1"/>
  <c r="F49" i="8" s="1"/>
  <c r="D49" i="8"/>
  <c r="C49" i="8"/>
  <c r="B49" i="8"/>
  <c r="A49" i="8"/>
  <c r="N48" i="8"/>
  <c r="L48" i="8"/>
  <c r="Q48" i="8" s="1"/>
  <c r="K48" i="8"/>
  <c r="M48" i="8" s="1"/>
  <c r="J48" i="8"/>
  <c r="I48" i="8"/>
  <c r="H48" i="8"/>
  <c r="G48" i="8"/>
  <c r="E48" i="8"/>
  <c r="F48" i="8" s="1" a="1"/>
  <c r="F48" i="8" s="1"/>
  <c r="D48" i="8"/>
  <c r="C48" i="8"/>
  <c r="B48" i="8"/>
  <c r="A48" i="8"/>
  <c r="P48" i="8" s="1"/>
  <c r="P47" i="8"/>
  <c r="O47" i="8"/>
  <c r="N47" i="8"/>
  <c r="L47" i="8"/>
  <c r="M47" i="8" s="1"/>
  <c r="J47" i="8"/>
  <c r="I47" i="8"/>
  <c r="H47" i="8"/>
  <c r="G47" i="8"/>
  <c r="E47" i="8"/>
  <c r="F47" i="8" s="1" a="1"/>
  <c r="F47" i="8" s="1"/>
  <c r="D47" i="8"/>
  <c r="C47" i="8"/>
  <c r="B47" i="8"/>
  <c r="A47" i="8"/>
  <c r="K47" i="8" s="1"/>
  <c r="P46" i="8"/>
  <c r="O46" i="8"/>
  <c r="L46" i="8"/>
  <c r="K46" i="8"/>
  <c r="M46" i="8" s="1"/>
  <c r="I46" i="8"/>
  <c r="J46" i="8" s="1"/>
  <c r="H46" i="8"/>
  <c r="G46" i="8"/>
  <c r="E46" i="8"/>
  <c r="F46" i="8" s="1" a="1"/>
  <c r="F46" i="8" s="1"/>
  <c r="D46" i="8"/>
  <c r="C46" i="8"/>
  <c r="B46" i="8"/>
  <c r="A46" i="8"/>
  <c r="N46" i="8" s="1"/>
  <c r="P45" i="8"/>
  <c r="O45" i="8"/>
  <c r="L45" i="8"/>
  <c r="Q45" i="8" s="1"/>
  <c r="K45" i="8"/>
  <c r="M45" i="8" s="1"/>
  <c r="I45" i="8"/>
  <c r="J45" i="8" s="1"/>
  <c r="H45" i="8"/>
  <c r="G45" i="8"/>
  <c r="F45" i="8" a="1"/>
  <c r="F45" i="8" s="1"/>
  <c r="E45" i="8"/>
  <c r="D45" i="8"/>
  <c r="C45" i="8"/>
  <c r="B45" i="8"/>
  <c r="A45" i="8"/>
  <c r="N45" i="8" s="1"/>
  <c r="P44" i="8"/>
  <c r="O44" i="8"/>
  <c r="L44" i="8"/>
  <c r="K44" i="8"/>
  <c r="M44" i="8" s="1"/>
  <c r="I44" i="8"/>
  <c r="J44" i="8" s="1"/>
  <c r="H44" i="8"/>
  <c r="G44" i="8"/>
  <c r="F44" i="8"/>
  <c r="F44" i="8" a="1"/>
  <c r="E44" i="8"/>
  <c r="D44" i="8"/>
  <c r="C44" i="8"/>
  <c r="B44" i="8"/>
  <c r="A44" i="8"/>
  <c r="N44" i="8" s="1"/>
  <c r="O43" i="8"/>
  <c r="N43" i="8"/>
  <c r="I43" i="8"/>
  <c r="J43" i="8" s="1"/>
  <c r="H43" i="8"/>
  <c r="G43" i="8"/>
  <c r="F43" i="8"/>
  <c r="E43" i="8"/>
  <c r="F43" i="8" s="1" a="1"/>
  <c r="D43" i="8"/>
  <c r="C43" i="8"/>
  <c r="B43" i="8"/>
  <c r="A43" i="8"/>
  <c r="N42" i="8"/>
  <c r="K42" i="8"/>
  <c r="I42" i="8"/>
  <c r="J42" i="8" s="1"/>
  <c r="H42" i="8"/>
  <c r="G42" i="8"/>
  <c r="E42" i="8"/>
  <c r="F42" i="8" s="1" a="1"/>
  <c r="F42" i="8" s="1"/>
  <c r="D42" i="8"/>
  <c r="C42" i="8"/>
  <c r="B42" i="8"/>
  <c r="A42" i="8"/>
  <c r="O41" i="8"/>
  <c r="N41" i="8"/>
  <c r="L41" i="8"/>
  <c r="J41" i="8"/>
  <c r="I41" i="8"/>
  <c r="H41" i="8"/>
  <c r="G41" i="8"/>
  <c r="E41" i="8"/>
  <c r="F41" i="8" s="1" a="1"/>
  <c r="F41" i="8" s="1"/>
  <c r="D41" i="8"/>
  <c r="C41" i="8"/>
  <c r="B41" i="8"/>
  <c r="A41" i="8"/>
  <c r="P41" i="8" s="1"/>
  <c r="P40" i="8"/>
  <c r="O40" i="8"/>
  <c r="N40" i="8"/>
  <c r="J40" i="8"/>
  <c r="I40" i="8"/>
  <c r="H40" i="8"/>
  <c r="G40" i="8"/>
  <c r="E40" i="8"/>
  <c r="F40" i="8" s="1" a="1"/>
  <c r="F40" i="8" s="1"/>
  <c r="D40" i="8"/>
  <c r="C40" i="8"/>
  <c r="B40" i="8"/>
  <c r="A40" i="8"/>
  <c r="K40" i="8" s="1"/>
  <c r="P39" i="8"/>
  <c r="O39" i="8"/>
  <c r="L39" i="8"/>
  <c r="K39" i="8"/>
  <c r="M39" i="8" s="1"/>
  <c r="I39" i="8"/>
  <c r="J39" i="8" s="1"/>
  <c r="H39" i="8"/>
  <c r="G39" i="8"/>
  <c r="E39" i="8"/>
  <c r="F39" i="8" s="1" a="1"/>
  <c r="F39" i="8" s="1"/>
  <c r="D39" i="8"/>
  <c r="C39" i="8"/>
  <c r="B39" i="8"/>
  <c r="A39" i="8"/>
  <c r="N39" i="8" s="1"/>
  <c r="P38" i="8"/>
  <c r="O38" i="8"/>
  <c r="L38" i="8"/>
  <c r="Q38" i="8" s="1"/>
  <c r="K38" i="8"/>
  <c r="M38" i="8" s="1"/>
  <c r="I38" i="8"/>
  <c r="J38" i="8" s="1"/>
  <c r="H38" i="8"/>
  <c r="G38" i="8"/>
  <c r="F38" i="8"/>
  <c r="F38" i="8" a="1"/>
  <c r="E38" i="8"/>
  <c r="D38" i="8"/>
  <c r="C38" i="8"/>
  <c r="B38" i="8"/>
  <c r="A38" i="8"/>
  <c r="N38" i="8" s="1"/>
  <c r="Q37" i="8"/>
  <c r="P37" i="8"/>
  <c r="O37" i="8"/>
  <c r="L37" i="8"/>
  <c r="K37" i="8"/>
  <c r="M37" i="8" s="1"/>
  <c r="I37" i="8"/>
  <c r="J37" i="8" s="1"/>
  <c r="H37" i="8"/>
  <c r="G37" i="8"/>
  <c r="F37" i="8"/>
  <c r="F37" i="8" a="1"/>
  <c r="E37" i="8"/>
  <c r="D37" i="8"/>
  <c r="C37" i="8"/>
  <c r="B37" i="8"/>
  <c r="A37" i="8"/>
  <c r="N37" i="8" s="1"/>
  <c r="O36" i="8"/>
  <c r="N36" i="8"/>
  <c r="I36" i="8"/>
  <c r="J36" i="8" s="1"/>
  <c r="H36" i="8"/>
  <c r="G36" i="8"/>
  <c r="F36" i="8"/>
  <c r="E36" i="8"/>
  <c r="F36" i="8" s="1" a="1"/>
  <c r="D36" i="8"/>
  <c r="C36" i="8"/>
  <c r="B36" i="8"/>
  <c r="A36" i="8"/>
  <c r="N35" i="8"/>
  <c r="I35" i="8"/>
  <c r="J35" i="8" s="1"/>
  <c r="H35" i="8"/>
  <c r="G35" i="8"/>
  <c r="E35" i="8"/>
  <c r="F35" i="8" s="1" a="1"/>
  <c r="F35" i="8" s="1"/>
  <c r="D35" i="8"/>
  <c r="C35" i="8"/>
  <c r="B35" i="8"/>
  <c r="A35" i="8"/>
  <c r="O34" i="8"/>
  <c r="N34" i="8"/>
  <c r="J34" i="8"/>
  <c r="I34" i="8"/>
  <c r="H34" i="8"/>
  <c r="G34" i="8"/>
  <c r="E34" i="8"/>
  <c r="F34" i="8" s="1" a="1"/>
  <c r="F34" i="8" s="1"/>
  <c r="D34" i="8"/>
  <c r="C34" i="8"/>
  <c r="B34" i="8"/>
  <c r="A34" i="8"/>
  <c r="P34" i="8" s="1"/>
  <c r="P33" i="8"/>
  <c r="J33" i="8"/>
  <c r="I33" i="8"/>
  <c r="H33" i="8"/>
  <c r="G33" i="8"/>
  <c r="E33" i="8"/>
  <c r="F33" i="8" s="1" a="1"/>
  <c r="F33" i="8" s="1"/>
  <c r="D33" i="8"/>
  <c r="C33" i="8"/>
  <c r="B33" i="8"/>
  <c r="A33" i="8"/>
  <c r="K33" i="8" s="1"/>
  <c r="I32" i="8"/>
  <c r="J32" i="8" s="1"/>
  <c r="H32" i="8"/>
  <c r="G32" i="8"/>
  <c r="F32" i="8"/>
  <c r="F32" i="8" a="1"/>
  <c r="E32" i="8"/>
  <c r="D32" i="8"/>
  <c r="C32" i="8"/>
  <c r="B32" i="8"/>
  <c r="A32" i="8"/>
  <c r="P31" i="8"/>
  <c r="O31" i="8"/>
  <c r="L31" i="8"/>
  <c r="K31" i="8"/>
  <c r="J31" i="8"/>
  <c r="I31" i="8"/>
  <c r="H31" i="8"/>
  <c r="G31" i="8"/>
  <c r="E31" i="8"/>
  <c r="F31" i="8" s="1" a="1"/>
  <c r="F31" i="8" s="1"/>
  <c r="D31" i="8"/>
  <c r="C31" i="8"/>
  <c r="B31" i="8"/>
  <c r="A31" i="8"/>
  <c r="N31" i="8" s="1"/>
  <c r="P30" i="8"/>
  <c r="L30" i="8"/>
  <c r="Q30" i="8" s="1"/>
  <c r="K30" i="8"/>
  <c r="I30" i="8"/>
  <c r="J30" i="8" s="1"/>
  <c r="H30" i="8"/>
  <c r="G30" i="8"/>
  <c r="F30" i="8"/>
  <c r="F30" i="8" a="1"/>
  <c r="E30" i="8"/>
  <c r="D30" i="8"/>
  <c r="C30" i="8"/>
  <c r="B30" i="8"/>
  <c r="A30" i="8"/>
  <c r="O30" i="8" s="1"/>
  <c r="O29" i="8"/>
  <c r="L29" i="8"/>
  <c r="I29" i="8"/>
  <c r="J29" i="8" s="1"/>
  <c r="H29" i="8"/>
  <c r="G29" i="8"/>
  <c r="F29" i="8" a="1"/>
  <c r="F29" i="8" s="1"/>
  <c r="E29" i="8"/>
  <c r="D29" i="8"/>
  <c r="C29" i="8"/>
  <c r="B29" i="8"/>
  <c r="A29" i="8"/>
  <c r="K29" i="8" s="1"/>
  <c r="K28" i="8"/>
  <c r="J28" i="8"/>
  <c r="I28" i="8"/>
  <c r="H28" i="8"/>
  <c r="G28" i="8"/>
  <c r="F28" i="8" a="1"/>
  <c r="F28" i="8" s="1"/>
  <c r="E28" i="8"/>
  <c r="D28" i="8"/>
  <c r="C28" i="8"/>
  <c r="B28" i="8"/>
  <c r="A28" i="8"/>
  <c r="P28" i="8" s="1"/>
  <c r="N27" i="8"/>
  <c r="J27" i="8"/>
  <c r="I27" i="8"/>
  <c r="H27" i="8"/>
  <c r="G27" i="8"/>
  <c r="E27" i="8"/>
  <c r="F27" i="8" s="1" a="1"/>
  <c r="F27" i="8" s="1"/>
  <c r="D27" i="8"/>
  <c r="C27" i="8"/>
  <c r="B27" i="8"/>
  <c r="A27" i="8"/>
  <c r="O27" i="8" s="1"/>
  <c r="P26" i="8"/>
  <c r="N26" i="8"/>
  <c r="J26" i="8"/>
  <c r="I26" i="8"/>
  <c r="H26" i="8"/>
  <c r="G26" i="8"/>
  <c r="E26" i="8"/>
  <c r="F26" i="8" s="1" a="1"/>
  <c r="F26" i="8" s="1"/>
  <c r="D26" i="8"/>
  <c r="C26" i="8"/>
  <c r="B26" i="8"/>
  <c r="A26" i="8"/>
  <c r="O26" i="8" s="1"/>
  <c r="I25" i="8"/>
  <c r="J25" i="8" s="1"/>
  <c r="H25" i="8"/>
  <c r="G25" i="8"/>
  <c r="E25" i="8"/>
  <c r="F25" i="8" s="1" a="1"/>
  <c r="F25" i="8" s="1"/>
  <c r="D25" i="8"/>
  <c r="C25" i="8"/>
  <c r="B25" i="8"/>
  <c r="A25" i="8"/>
  <c r="P24" i="8"/>
  <c r="O24" i="8"/>
  <c r="L24" i="8"/>
  <c r="Q24" i="8" s="1"/>
  <c r="K24" i="8"/>
  <c r="M24" i="8" s="1"/>
  <c r="J24" i="8"/>
  <c r="I24" i="8"/>
  <c r="H24" i="8"/>
  <c r="G24" i="8"/>
  <c r="F24" i="8" a="1"/>
  <c r="F24" i="8" s="1"/>
  <c r="E24" i="8"/>
  <c r="D24" i="8"/>
  <c r="C24" i="8"/>
  <c r="B24" i="8"/>
  <c r="A24" i="8"/>
  <c r="N24" i="8" s="1"/>
  <c r="L23" i="8"/>
  <c r="Q23" i="8" s="1"/>
  <c r="K23" i="8"/>
  <c r="M23" i="8" s="1"/>
  <c r="J23" i="8"/>
  <c r="I23" i="8"/>
  <c r="H23" i="8"/>
  <c r="G23" i="8"/>
  <c r="F23" i="8"/>
  <c r="F23" i="8" a="1"/>
  <c r="E23" i="8"/>
  <c r="D23" i="8"/>
  <c r="C23" i="8"/>
  <c r="B23" i="8"/>
  <c r="A23" i="8"/>
  <c r="P23" i="8" s="1"/>
  <c r="O22" i="8"/>
  <c r="I22" i="8"/>
  <c r="J22" i="8" s="1"/>
  <c r="H22" i="8"/>
  <c r="G22" i="8"/>
  <c r="F22" i="8" a="1"/>
  <c r="F22" i="8" s="1"/>
  <c r="E22" i="8"/>
  <c r="D22" i="8"/>
  <c r="C22" i="8"/>
  <c r="B22" i="8"/>
  <c r="A22" i="8"/>
  <c r="P22" i="8" s="1"/>
  <c r="P21" i="8"/>
  <c r="I21" i="8"/>
  <c r="J21" i="8" s="1"/>
  <c r="H21" i="8"/>
  <c r="G21" i="8"/>
  <c r="F21" i="8" a="1"/>
  <c r="F21" i="8" s="1"/>
  <c r="E21" i="8"/>
  <c r="D21" i="8"/>
  <c r="C21" i="8"/>
  <c r="B21" i="8"/>
  <c r="A21" i="8"/>
  <c r="K21" i="8" s="1"/>
  <c r="O20" i="8"/>
  <c r="N20" i="8"/>
  <c r="J20" i="8"/>
  <c r="I20" i="8"/>
  <c r="H20" i="8"/>
  <c r="G20" i="8"/>
  <c r="E20" i="8"/>
  <c r="F20" i="8" s="1" a="1"/>
  <c r="F20" i="8" s="1"/>
  <c r="D20" i="8"/>
  <c r="C20" i="8"/>
  <c r="B20" i="8"/>
  <c r="A20" i="8"/>
  <c r="L19" i="8"/>
  <c r="Q19" i="8" s="1"/>
  <c r="K19" i="8"/>
  <c r="M19" i="8" s="1"/>
  <c r="J19" i="8"/>
  <c r="I19" i="8"/>
  <c r="H19" i="8"/>
  <c r="G19" i="8"/>
  <c r="F19" i="8" a="1"/>
  <c r="F19" i="8" s="1"/>
  <c r="E19" i="8"/>
  <c r="D19" i="8"/>
  <c r="C19" i="8"/>
  <c r="B19" i="8"/>
  <c r="A19" i="8"/>
  <c r="P19" i="8" s="1"/>
  <c r="P18" i="8"/>
  <c r="O18" i="8"/>
  <c r="N18" i="8"/>
  <c r="L18" i="8"/>
  <c r="Q18" i="8" s="1"/>
  <c r="K18" i="8"/>
  <c r="I18" i="8"/>
  <c r="J18" i="8" s="1"/>
  <c r="H18" i="8"/>
  <c r="G18" i="8"/>
  <c r="E18" i="8"/>
  <c r="F18" i="8" s="1" a="1"/>
  <c r="F18" i="8" s="1"/>
  <c r="D18" i="8"/>
  <c r="C18" i="8"/>
  <c r="B18" i="8"/>
  <c r="A18" i="8"/>
  <c r="P17" i="8"/>
  <c r="O17" i="8"/>
  <c r="L17" i="8"/>
  <c r="Q17" i="8" s="1"/>
  <c r="K17" i="8"/>
  <c r="M17" i="8" s="1"/>
  <c r="I17" i="8"/>
  <c r="J17" i="8" s="1"/>
  <c r="H17" i="8"/>
  <c r="G17" i="8"/>
  <c r="E17" i="8"/>
  <c r="F17" i="8" s="1" a="1"/>
  <c r="F17" i="8" s="1"/>
  <c r="D17" i="8"/>
  <c r="C17" i="8"/>
  <c r="B17" i="8"/>
  <c r="A17" i="8"/>
  <c r="N17" i="8" s="1"/>
  <c r="O16" i="8"/>
  <c r="K16" i="8"/>
  <c r="M16" i="8" s="1"/>
  <c r="J16" i="8"/>
  <c r="I16" i="8"/>
  <c r="H16" i="8"/>
  <c r="G16" i="8"/>
  <c r="F16" i="8" a="1"/>
  <c r="F16" i="8" s="1"/>
  <c r="E16" i="8"/>
  <c r="D16" i="8"/>
  <c r="C16" i="8"/>
  <c r="B16" i="8"/>
  <c r="A16" i="8"/>
  <c r="L16" i="8" s="1"/>
  <c r="N15" i="8"/>
  <c r="I15" i="8"/>
  <c r="J15" i="8" s="1"/>
  <c r="H15" i="8"/>
  <c r="G15" i="8"/>
  <c r="E15" i="8"/>
  <c r="F15" i="8" s="1" a="1"/>
  <c r="F15" i="8" s="1"/>
  <c r="D15" i="8"/>
  <c r="C15" i="8"/>
  <c r="B15" i="8"/>
  <c r="A15" i="8"/>
  <c r="O15" i="8" s="1"/>
  <c r="N14" i="8"/>
  <c r="K14" i="8"/>
  <c r="I14" i="8"/>
  <c r="J14" i="8" s="1"/>
  <c r="H14" i="8"/>
  <c r="G14" i="8"/>
  <c r="E14" i="8"/>
  <c r="F14" i="8" s="1" a="1"/>
  <c r="F14" i="8" s="1"/>
  <c r="D14" i="8"/>
  <c r="C14" i="8"/>
  <c r="B14" i="8"/>
  <c r="A14" i="8"/>
  <c r="N13" i="8"/>
  <c r="L13" i="8"/>
  <c r="Q13" i="8" s="1"/>
  <c r="K13" i="8"/>
  <c r="M13" i="8" s="1"/>
  <c r="I13" i="8"/>
  <c r="J13" i="8" s="1"/>
  <c r="H13" i="8"/>
  <c r="G13" i="8"/>
  <c r="E13" i="8"/>
  <c r="F13" i="8" s="1" a="1"/>
  <c r="F13" i="8" s="1"/>
  <c r="D13" i="8"/>
  <c r="C13" i="8"/>
  <c r="B13" i="8"/>
  <c r="A13" i="8"/>
  <c r="P13" i="8" s="1"/>
  <c r="L12" i="8"/>
  <c r="Q12" i="8" s="1"/>
  <c r="K12" i="8"/>
  <c r="M12" i="8" s="1"/>
  <c r="J12" i="8"/>
  <c r="I12" i="8"/>
  <c r="H12" i="8"/>
  <c r="G12" i="8"/>
  <c r="E12" i="8"/>
  <c r="F12" i="8" s="1" a="1"/>
  <c r="F12" i="8" s="1"/>
  <c r="D12" i="8"/>
  <c r="C12" i="8"/>
  <c r="B12" i="8"/>
  <c r="A12" i="8"/>
  <c r="P12" i="8" s="1"/>
  <c r="P11" i="8"/>
  <c r="O11" i="8"/>
  <c r="N11" i="8"/>
  <c r="L11" i="8"/>
  <c r="Q11" i="8" s="1"/>
  <c r="I11" i="8"/>
  <c r="J11" i="8" s="1"/>
  <c r="H11" i="8"/>
  <c r="G11" i="8"/>
  <c r="E11" i="8"/>
  <c r="F11" i="8" s="1" a="1"/>
  <c r="F11" i="8" s="1"/>
  <c r="D11" i="8"/>
  <c r="C11" i="8"/>
  <c r="B11" i="8"/>
  <c r="A11" i="8"/>
  <c r="K11" i="8" s="1"/>
  <c r="P10" i="8"/>
  <c r="O10" i="8"/>
  <c r="L10" i="8"/>
  <c r="K10" i="8"/>
  <c r="M10" i="8" s="1"/>
  <c r="J10" i="8"/>
  <c r="I10" i="8"/>
  <c r="H10" i="8"/>
  <c r="G10" i="8"/>
  <c r="E10" i="8"/>
  <c r="F10" i="8" s="1" a="1"/>
  <c r="F10" i="8" s="1"/>
  <c r="D10" i="8"/>
  <c r="C10" i="8"/>
  <c r="B10" i="8"/>
  <c r="A10" i="8"/>
  <c r="N10" i="8" s="1"/>
  <c r="O9" i="8"/>
  <c r="N9" i="8"/>
  <c r="I9" i="8"/>
  <c r="J9" i="8" s="1"/>
  <c r="H9" i="8"/>
  <c r="G9" i="8"/>
  <c r="F9" i="8"/>
  <c r="F9" i="8" a="1"/>
  <c r="E9" i="8"/>
  <c r="D9" i="8"/>
  <c r="C9" i="8"/>
  <c r="B9" i="8"/>
  <c r="A9" i="8"/>
  <c r="P8" i="8"/>
  <c r="N8" i="8"/>
  <c r="L8" i="8"/>
  <c r="I8" i="8"/>
  <c r="J8" i="8" s="1"/>
  <c r="H8" i="8"/>
  <c r="G8" i="8"/>
  <c r="E8" i="8"/>
  <c r="F8" i="8" s="1" a="1"/>
  <c r="F8" i="8" s="1"/>
  <c r="D8" i="8"/>
  <c r="C8" i="8"/>
  <c r="B8" i="8"/>
  <c r="A8" i="8"/>
  <c r="K8" i="8" s="1"/>
  <c r="N7" i="8"/>
  <c r="K7" i="8"/>
  <c r="J7" i="8"/>
  <c r="I7" i="8"/>
  <c r="H7" i="8"/>
  <c r="G7" i="8"/>
  <c r="F7" i="8" a="1"/>
  <c r="F7" i="8" s="1"/>
  <c r="E7" i="8"/>
  <c r="D7" i="8"/>
  <c r="C7" i="8"/>
  <c r="B7" i="8"/>
  <c r="A7" i="8"/>
  <c r="O6" i="8"/>
  <c r="N6" i="8"/>
  <c r="I6" i="8"/>
  <c r="J6" i="8" s="1"/>
  <c r="H6" i="8"/>
  <c r="G6" i="8"/>
  <c r="F6" i="8"/>
  <c r="E6" i="8"/>
  <c r="F6" i="8" s="1" a="1"/>
  <c r="D6" i="8"/>
  <c r="C6" i="8"/>
  <c r="B6" i="8"/>
  <c r="A6" i="8"/>
  <c r="P6" i="8" s="1"/>
  <c r="O5" i="8"/>
  <c r="J5" i="8"/>
  <c r="I5" i="8"/>
  <c r="H5" i="8"/>
  <c r="G5" i="8"/>
  <c r="F5" i="8" a="1"/>
  <c r="F5" i="8" s="1"/>
  <c r="E5" i="8"/>
  <c r="D5" i="8"/>
  <c r="C5" i="8"/>
  <c r="B5" i="8"/>
  <c r="A5" i="8"/>
  <c r="N5" i="8" s="1"/>
  <c r="O4" i="8"/>
  <c r="N4" i="8"/>
  <c r="I4" i="8"/>
  <c r="J4" i="8" s="1"/>
  <c r="H4" i="8"/>
  <c r="G4" i="8"/>
  <c r="F4" i="8" a="1"/>
  <c r="F4" i="8" s="1"/>
  <c r="E4" i="8"/>
  <c r="D4" i="8"/>
  <c r="C4" i="8"/>
  <c r="B4" i="8"/>
  <c r="A4" i="8"/>
  <c r="P4" i="8" s="1"/>
  <c r="P3" i="8"/>
  <c r="O3" i="8"/>
  <c r="L3" i="8"/>
  <c r="K3" i="8"/>
  <c r="M3" i="8" s="1"/>
  <c r="I3" i="8"/>
  <c r="J3" i="8" s="1"/>
  <c r="H3" i="8"/>
  <c r="G3" i="8"/>
  <c r="F3" i="8"/>
  <c r="F3" i="8" a="1"/>
  <c r="E3" i="8"/>
  <c r="D3" i="8"/>
  <c r="C3" i="8"/>
  <c r="B3" i="8"/>
  <c r="A3" i="8"/>
  <c r="N3" i="8" s="1"/>
  <c r="Q2" i="8"/>
  <c r="P2" i="8"/>
  <c r="O2" i="8"/>
  <c r="N2" i="8"/>
  <c r="M2" i="8"/>
  <c r="L2" i="8"/>
  <c r="K2" i="8"/>
  <c r="J2" i="8"/>
  <c r="I2" i="8"/>
  <c r="H2" i="8"/>
  <c r="G2" i="8"/>
  <c r="F2" i="8" a="1"/>
  <c r="F2" i="8" s="1"/>
  <c r="E2" i="8"/>
  <c r="D2" i="8"/>
  <c r="C2" i="8"/>
  <c r="B2" i="8"/>
  <c r="A2" i="8"/>
  <c r="C10" i="7"/>
  <c r="C9" i="7"/>
  <c r="C8" i="7"/>
  <c r="C7" i="7"/>
  <c r="C6" i="7"/>
  <c r="AE5962" i="2"/>
  <c r="AF5962" i="2" s="1"/>
  <c r="AC5962" i="2"/>
  <c r="AD5962" i="2" s="1" a="1"/>
  <c r="AD5962" i="2" s="1"/>
  <c r="AB5962" i="2"/>
  <c r="AA5962" i="2"/>
  <c r="AE5961" i="2"/>
  <c r="AF5961" i="2" s="1"/>
  <c r="AD5961" i="2" a="1"/>
  <c r="AD5961" i="2" s="1"/>
  <c r="AC5961" i="2"/>
  <c r="AB5961" i="2"/>
  <c r="AA5961" i="2"/>
  <c r="AF5960" i="2"/>
  <c r="AE5960" i="2"/>
  <c r="AC5960" i="2"/>
  <c r="AD5960" i="2" s="1" a="1"/>
  <c r="AD5960" i="2" s="1"/>
  <c r="AB5960" i="2"/>
  <c r="AA5960" i="2"/>
  <c r="AE5959" i="2"/>
  <c r="AF5959" i="2" s="1"/>
  <c r="AD5959" i="2" a="1"/>
  <c r="AD5959" i="2" s="1"/>
  <c r="AC5959" i="2"/>
  <c r="AB5959" i="2"/>
  <c r="AA5959" i="2"/>
  <c r="AE5958" i="2"/>
  <c r="AF5958" i="2" s="1"/>
  <c r="AC5958" i="2"/>
  <c r="AD5958" i="2" s="1" a="1"/>
  <c r="AD5958" i="2" s="1"/>
  <c r="AB5958" i="2"/>
  <c r="AA5958" i="2"/>
  <c r="AE5957" i="2"/>
  <c r="AF5957" i="2" s="1"/>
  <c r="AC5957" i="2"/>
  <c r="AD5957" i="2" s="1" a="1"/>
  <c r="AD5957" i="2" s="1"/>
  <c r="AB5957" i="2"/>
  <c r="AA5957" i="2"/>
  <c r="AF5956" i="2"/>
  <c r="AE5956" i="2"/>
  <c r="AC5956" i="2"/>
  <c r="AD5956" i="2" s="1" a="1"/>
  <c r="AD5956" i="2" s="1"/>
  <c r="AB5956" i="2"/>
  <c r="AA5956" i="2"/>
  <c r="AE5955" i="2"/>
  <c r="AF5955" i="2" s="1"/>
  <c r="AD5955" i="2" a="1"/>
  <c r="AD5955" i="2" s="1"/>
  <c r="AC5955" i="2"/>
  <c r="AB5955" i="2"/>
  <c r="AA5955" i="2"/>
  <c r="AF5954" i="2"/>
  <c r="AE5954" i="2"/>
  <c r="AC5954" i="2"/>
  <c r="AD5954" i="2" s="1" a="1"/>
  <c r="AD5954" i="2" s="1"/>
  <c r="AB5954" i="2"/>
  <c r="AA5954" i="2"/>
  <c r="AE5953" i="2"/>
  <c r="AF5953" i="2" s="1"/>
  <c r="AD5953" i="2"/>
  <c r="AD5953" i="2" a="1"/>
  <c r="AC5953" i="2"/>
  <c r="AB5953" i="2"/>
  <c r="AA5953" i="2"/>
  <c r="AE5952" i="2"/>
  <c r="AF5952" i="2" s="1"/>
  <c r="AC5952" i="2"/>
  <c r="AD5952" i="2" s="1" a="1"/>
  <c r="AD5952" i="2" s="1"/>
  <c r="AB5952" i="2"/>
  <c r="AA5952" i="2"/>
  <c r="AF5951" i="2"/>
  <c r="AE5951" i="2"/>
  <c r="AC5951" i="2"/>
  <c r="AD5951" i="2" s="1" a="1"/>
  <c r="AD5951" i="2" s="1"/>
  <c r="AB5951" i="2"/>
  <c r="AA5951" i="2"/>
  <c r="AE5950" i="2"/>
  <c r="AF5950" i="2" s="1"/>
  <c r="AC5950" i="2"/>
  <c r="AD5950" i="2" s="1" a="1"/>
  <c r="AD5950" i="2" s="1"/>
  <c r="AB5950" i="2"/>
  <c r="AA5950" i="2"/>
  <c r="AE5949" i="2"/>
  <c r="AF5949" i="2" s="1"/>
  <c r="AC5949" i="2"/>
  <c r="AD5949" i="2" s="1" a="1"/>
  <c r="AD5949" i="2" s="1"/>
  <c r="AB5949" i="2"/>
  <c r="AA5949" i="2"/>
  <c r="AF5948" i="2"/>
  <c r="AE5948" i="2"/>
  <c r="AC5948" i="2"/>
  <c r="AD5948" i="2" s="1" a="1"/>
  <c r="AD5948" i="2" s="1"/>
  <c r="AB5948" i="2"/>
  <c r="AA5948" i="2"/>
  <c r="AE5947" i="2"/>
  <c r="AF5947" i="2" s="1"/>
  <c r="AC5947" i="2"/>
  <c r="AD5947" i="2" s="1" a="1"/>
  <c r="AD5947" i="2" s="1"/>
  <c r="AB5947" i="2"/>
  <c r="AA5947" i="2"/>
  <c r="AF5946" i="2"/>
  <c r="AE5946" i="2"/>
  <c r="AC5946" i="2"/>
  <c r="AD5946" i="2" s="1" a="1"/>
  <c r="AD5946" i="2" s="1"/>
  <c r="AB5946" i="2"/>
  <c r="AA5946" i="2"/>
  <c r="AE5945" i="2"/>
  <c r="AF5945" i="2" s="1"/>
  <c r="AD5945" i="2" a="1"/>
  <c r="AD5945" i="2" s="1"/>
  <c r="AC5945" i="2"/>
  <c r="AB5945" i="2"/>
  <c r="AA5945" i="2"/>
  <c r="AE5944" i="2"/>
  <c r="AF5944" i="2" s="1"/>
  <c r="AC5944" i="2"/>
  <c r="AD5944" i="2" s="1" a="1"/>
  <c r="AD5944" i="2" s="1"/>
  <c r="AB5944" i="2"/>
  <c r="AA5944" i="2"/>
  <c r="AF5943" i="2"/>
  <c r="AE5943" i="2"/>
  <c r="AD5943" i="2" a="1"/>
  <c r="AD5943" i="2" s="1"/>
  <c r="AC5943" i="2"/>
  <c r="AB5943" i="2"/>
  <c r="AA5943" i="2"/>
  <c r="AE5942" i="2"/>
  <c r="AF5942" i="2" s="1"/>
  <c r="AC5942" i="2"/>
  <c r="AD5942" i="2" s="1" a="1"/>
  <c r="AD5942" i="2" s="1"/>
  <c r="AB5942" i="2"/>
  <c r="AA5942" i="2"/>
  <c r="AE5941" i="2"/>
  <c r="AF5941" i="2" s="1"/>
  <c r="AC5941" i="2"/>
  <c r="AD5941" i="2" s="1" a="1"/>
  <c r="AD5941" i="2" s="1"/>
  <c r="AB5941" i="2"/>
  <c r="AA5941" i="2"/>
  <c r="AF5940" i="2"/>
  <c r="AE5940" i="2"/>
  <c r="AC5940" i="2"/>
  <c r="AD5940" i="2" s="1" a="1"/>
  <c r="AD5940" i="2" s="1"/>
  <c r="AB5940" i="2"/>
  <c r="AA5940" i="2"/>
  <c r="AE5939" i="2"/>
  <c r="AF5939" i="2" s="1"/>
  <c r="AD5939" i="2"/>
  <c r="AD5939" i="2" a="1"/>
  <c r="AC5939" i="2"/>
  <c r="AB5939" i="2"/>
  <c r="AA5939" i="2"/>
  <c r="AF5938" i="2"/>
  <c r="AE5938" i="2"/>
  <c r="AC5938" i="2"/>
  <c r="AD5938" i="2" s="1" a="1"/>
  <c r="AD5938" i="2" s="1"/>
  <c r="AB5938" i="2"/>
  <c r="AA5938" i="2"/>
  <c r="AF5937" i="2"/>
  <c r="AE5937" i="2"/>
  <c r="AC5937" i="2"/>
  <c r="AD5937" i="2" s="1" a="1"/>
  <c r="AD5937" i="2" s="1"/>
  <c r="AB5937" i="2"/>
  <c r="AA5937" i="2"/>
  <c r="AE5936" i="2"/>
  <c r="AF5936" i="2" s="1"/>
  <c r="AC5936" i="2"/>
  <c r="AD5936" i="2" s="1" a="1"/>
  <c r="AD5936" i="2" s="1"/>
  <c r="AB5936" i="2"/>
  <c r="AA5936" i="2"/>
  <c r="AE5935" i="2"/>
  <c r="AF5935" i="2" s="1"/>
  <c r="AD5935" i="2"/>
  <c r="AC5935" i="2"/>
  <c r="AD5935" i="2" s="1" a="1"/>
  <c r="AB5935" i="2"/>
  <c r="AA5935" i="2"/>
  <c r="AF5934" i="2"/>
  <c r="AE5934" i="2"/>
  <c r="AC5934" i="2"/>
  <c r="AD5934" i="2" s="1" a="1"/>
  <c r="AD5934" i="2" s="1"/>
  <c r="AB5934" i="2"/>
  <c r="AA5934" i="2"/>
  <c r="AE5933" i="2"/>
  <c r="AF5933" i="2" s="1"/>
  <c r="AC5933" i="2"/>
  <c r="AD5933" i="2" s="1" a="1"/>
  <c r="AD5933" i="2" s="1"/>
  <c r="AB5933" i="2"/>
  <c r="AA5933" i="2"/>
  <c r="AF5932" i="2"/>
  <c r="AE5932" i="2"/>
  <c r="AC5932" i="2"/>
  <c r="AD5932" i="2" s="1" a="1"/>
  <c r="AD5932" i="2" s="1"/>
  <c r="AB5932" i="2"/>
  <c r="AA5932" i="2"/>
  <c r="AE5931" i="2"/>
  <c r="AF5931" i="2" s="1"/>
  <c r="AD5931" i="2" a="1"/>
  <c r="AD5931" i="2" s="1"/>
  <c r="AC5931" i="2"/>
  <c r="AB5931" i="2"/>
  <c r="AA5931" i="2"/>
  <c r="AE5930" i="2"/>
  <c r="AF5930" i="2" s="1"/>
  <c r="AC5930" i="2"/>
  <c r="AD5930" i="2" s="1" a="1"/>
  <c r="AD5930" i="2" s="1"/>
  <c r="AB5930" i="2"/>
  <c r="AA5930" i="2"/>
  <c r="AF5929" i="2"/>
  <c r="AE5929" i="2"/>
  <c r="AD5929" i="2" a="1"/>
  <c r="AD5929" i="2" s="1"/>
  <c r="AC5929" i="2"/>
  <c r="AB5929" i="2"/>
  <c r="AA5929" i="2"/>
  <c r="AF5928" i="2"/>
  <c r="AE5928" i="2"/>
  <c r="AC5928" i="2"/>
  <c r="AD5928" i="2" s="1" a="1"/>
  <c r="AD5928" i="2" s="1"/>
  <c r="AB5928" i="2"/>
  <c r="AA5928" i="2"/>
  <c r="AF5927" i="2"/>
  <c r="AE5927" i="2"/>
  <c r="AC5927" i="2"/>
  <c r="AD5927" i="2" s="1" a="1"/>
  <c r="AD5927" i="2" s="1"/>
  <c r="AB5927" i="2"/>
  <c r="AA5927" i="2"/>
  <c r="AF5926" i="2"/>
  <c r="AE5926" i="2"/>
  <c r="AC5926" i="2"/>
  <c r="AD5926" i="2" s="1" a="1"/>
  <c r="AD5926" i="2" s="1"/>
  <c r="AB5926" i="2"/>
  <c r="AA5926" i="2"/>
  <c r="AE5925" i="2"/>
  <c r="AF5925" i="2" s="1"/>
  <c r="AD5925" i="2" a="1"/>
  <c r="AD5925" i="2" s="1"/>
  <c r="AC5925" i="2"/>
  <c r="AB5925" i="2"/>
  <c r="AA5925" i="2"/>
  <c r="AF5924" i="2"/>
  <c r="AE5924" i="2"/>
  <c r="AC5924" i="2"/>
  <c r="AD5924" i="2" s="1" a="1"/>
  <c r="AD5924" i="2" s="1"/>
  <c r="AB5924" i="2"/>
  <c r="AA5924" i="2"/>
  <c r="AF5923" i="2"/>
  <c r="AE5923" i="2"/>
  <c r="AD5923" i="2" a="1"/>
  <c r="AD5923" i="2" s="1"/>
  <c r="AC5923" i="2"/>
  <c r="AB5923" i="2"/>
  <c r="AA5923" i="2"/>
  <c r="AE5922" i="2"/>
  <c r="AF5922" i="2" s="1"/>
  <c r="AC5922" i="2"/>
  <c r="AD5922" i="2" s="1" a="1"/>
  <c r="AD5922" i="2" s="1"/>
  <c r="AB5922" i="2"/>
  <c r="AA5922" i="2"/>
  <c r="AE5921" i="2"/>
  <c r="AF5921" i="2" s="1"/>
  <c r="AC5921" i="2"/>
  <c r="AD5921" i="2" s="1" a="1"/>
  <c r="AD5921" i="2" s="1"/>
  <c r="AB5921" i="2"/>
  <c r="AA5921" i="2"/>
  <c r="AF5920" i="2"/>
  <c r="AE5920" i="2"/>
  <c r="AC5920" i="2"/>
  <c r="AD5920" i="2" s="1" a="1"/>
  <c r="AD5920" i="2" s="1"/>
  <c r="AB5920" i="2"/>
  <c r="AA5920" i="2"/>
  <c r="AE5919" i="2"/>
  <c r="AF5919" i="2" s="1"/>
  <c r="AC5919" i="2"/>
  <c r="AD5919" i="2" s="1" a="1"/>
  <c r="AD5919" i="2" s="1"/>
  <c r="AB5919" i="2"/>
  <c r="AA5919" i="2"/>
  <c r="AE5918" i="2"/>
  <c r="AF5918" i="2" s="1"/>
  <c r="AC5918" i="2"/>
  <c r="AD5918" i="2" s="1" a="1"/>
  <c r="AD5918" i="2" s="1"/>
  <c r="AB5918" i="2"/>
  <c r="AA5918" i="2"/>
  <c r="AE5917" i="2"/>
  <c r="AF5917" i="2" s="1"/>
  <c r="AD5917" i="2" a="1"/>
  <c r="AD5917" i="2" s="1"/>
  <c r="AC5917" i="2"/>
  <c r="AB5917" i="2"/>
  <c r="AA5917" i="2"/>
  <c r="AE5916" i="2"/>
  <c r="AF5916" i="2" s="1"/>
  <c r="AC5916" i="2"/>
  <c r="AD5916" i="2" s="1" a="1"/>
  <c r="AD5916" i="2" s="1"/>
  <c r="AB5916" i="2"/>
  <c r="AA5916" i="2"/>
  <c r="AF5915" i="2"/>
  <c r="AE5915" i="2"/>
  <c r="AD5915" i="2" a="1"/>
  <c r="AD5915" i="2" s="1"/>
  <c r="AC5915" i="2"/>
  <c r="AB5915" i="2"/>
  <c r="AA5915" i="2"/>
  <c r="AE5914" i="2"/>
  <c r="AF5914" i="2" s="1"/>
  <c r="AC5914" i="2"/>
  <c r="AD5914" i="2" s="1" a="1"/>
  <c r="AD5914" i="2" s="1"/>
  <c r="AB5914" i="2"/>
  <c r="AA5914" i="2"/>
  <c r="AF5913" i="2"/>
  <c r="AE5913" i="2"/>
  <c r="AC5913" i="2"/>
  <c r="AD5913" i="2" s="1" a="1"/>
  <c r="AD5913" i="2" s="1"/>
  <c r="AB5913" i="2"/>
  <c r="AA5913" i="2"/>
  <c r="AF5912" i="2"/>
  <c r="AE5912" i="2"/>
  <c r="AC5912" i="2"/>
  <c r="AD5912" i="2" s="1" a="1"/>
  <c r="AD5912" i="2" s="1"/>
  <c r="AB5912" i="2"/>
  <c r="AA5912" i="2"/>
  <c r="AE5911" i="2"/>
  <c r="AF5911" i="2" s="1"/>
  <c r="AD5911" i="2" a="1"/>
  <c r="AD5911" i="2" s="1"/>
  <c r="AC5911" i="2"/>
  <c r="AB5911" i="2"/>
  <c r="AA5911" i="2"/>
  <c r="AE5910" i="2"/>
  <c r="AF5910" i="2" s="1"/>
  <c r="AC5910" i="2"/>
  <c r="AD5910" i="2" s="1" a="1"/>
  <c r="AD5910" i="2" s="1"/>
  <c r="AB5910" i="2"/>
  <c r="AA5910" i="2"/>
  <c r="AF5909" i="2"/>
  <c r="AE5909" i="2"/>
  <c r="AC5909" i="2"/>
  <c r="AD5909" i="2" s="1" a="1"/>
  <c r="AD5909" i="2" s="1"/>
  <c r="AB5909" i="2"/>
  <c r="AA5909" i="2"/>
  <c r="AE5908" i="2"/>
  <c r="AF5908" i="2" s="1"/>
  <c r="AC5908" i="2"/>
  <c r="AD5908" i="2" s="1" a="1"/>
  <c r="AD5908" i="2" s="1"/>
  <c r="AB5908" i="2"/>
  <c r="AA5908" i="2"/>
  <c r="AE5907" i="2"/>
  <c r="AF5907" i="2" s="1"/>
  <c r="AD5907" i="2"/>
  <c r="AC5907" i="2"/>
  <c r="AD5907" i="2" s="1" a="1"/>
  <c r="AB5907" i="2"/>
  <c r="AA5907" i="2"/>
  <c r="AF5906" i="2"/>
  <c r="AE5906" i="2"/>
  <c r="AC5906" i="2"/>
  <c r="AD5906" i="2" s="1" a="1"/>
  <c r="AD5906" i="2" s="1"/>
  <c r="AB5906" i="2"/>
  <c r="AA5906" i="2"/>
  <c r="AE5905" i="2"/>
  <c r="AF5905" i="2" s="1"/>
  <c r="AC5905" i="2"/>
  <c r="AD5905" i="2" s="1" a="1"/>
  <c r="AD5905" i="2" s="1"/>
  <c r="AB5905" i="2"/>
  <c r="AA5905" i="2"/>
  <c r="AE5904" i="2"/>
  <c r="AF5904" i="2" s="1"/>
  <c r="AC5904" i="2"/>
  <c r="AD5904" i="2" s="1" a="1"/>
  <c r="AD5904" i="2" s="1"/>
  <c r="AB5904" i="2"/>
  <c r="AA5904" i="2"/>
  <c r="AE5903" i="2"/>
  <c r="AF5903" i="2" s="1"/>
  <c r="AD5903" i="2" a="1"/>
  <c r="AD5903" i="2" s="1"/>
  <c r="AC5903" i="2"/>
  <c r="AB5903" i="2"/>
  <c r="AA5903" i="2"/>
  <c r="AE5902" i="2"/>
  <c r="AF5902" i="2" s="1"/>
  <c r="AC5902" i="2"/>
  <c r="AD5902" i="2" s="1" a="1"/>
  <c r="AD5902" i="2" s="1"/>
  <c r="AB5902" i="2"/>
  <c r="AA5902" i="2"/>
  <c r="AE5901" i="2"/>
  <c r="AF5901" i="2" s="1"/>
  <c r="AD5901" i="2" a="1"/>
  <c r="AD5901" i="2" s="1"/>
  <c r="AC5901" i="2"/>
  <c r="AB5901" i="2"/>
  <c r="AA5901" i="2"/>
  <c r="AE5900" i="2"/>
  <c r="AF5900" i="2" s="1"/>
  <c r="AC5900" i="2"/>
  <c r="AD5900" i="2" s="1" a="1"/>
  <c r="AD5900" i="2" s="1"/>
  <c r="AB5900" i="2"/>
  <c r="AA5900" i="2"/>
  <c r="AE5899" i="2"/>
  <c r="AF5899" i="2" s="1"/>
  <c r="AD5899" i="2" a="1"/>
  <c r="AD5899" i="2" s="1"/>
  <c r="AC5899" i="2"/>
  <c r="AB5899" i="2"/>
  <c r="AA5899" i="2"/>
  <c r="AF5898" i="2"/>
  <c r="AE5898" i="2"/>
  <c r="AC5898" i="2"/>
  <c r="AD5898" i="2" s="1" a="1"/>
  <c r="AD5898" i="2" s="1"/>
  <c r="AB5898" i="2"/>
  <c r="AA5898" i="2"/>
  <c r="AE5897" i="2"/>
  <c r="AF5897" i="2" s="1"/>
  <c r="AD5897" i="2" a="1"/>
  <c r="AD5897" i="2" s="1"/>
  <c r="AC5897" i="2"/>
  <c r="AB5897" i="2"/>
  <c r="AA5897" i="2"/>
  <c r="AE5896" i="2"/>
  <c r="AF5896" i="2" s="1"/>
  <c r="AC5896" i="2"/>
  <c r="AD5896" i="2" s="1" a="1"/>
  <c r="AD5896" i="2" s="1"/>
  <c r="AB5896" i="2"/>
  <c r="AA5896" i="2"/>
  <c r="AF5895" i="2"/>
  <c r="AE5895" i="2"/>
  <c r="AD5895" i="2" a="1"/>
  <c r="AD5895" i="2" s="1"/>
  <c r="AC5895" i="2"/>
  <c r="AB5895" i="2"/>
  <c r="AA5895" i="2"/>
  <c r="AF5894" i="2"/>
  <c r="AE5894" i="2"/>
  <c r="AC5894" i="2"/>
  <c r="AD5894" i="2" s="1" a="1"/>
  <c r="AD5894" i="2" s="1"/>
  <c r="AB5894" i="2"/>
  <c r="AA5894" i="2"/>
  <c r="AE5893" i="2"/>
  <c r="AF5893" i="2" s="1"/>
  <c r="AD5893" i="2"/>
  <c r="AC5893" i="2"/>
  <c r="AD5893" i="2" s="1" a="1"/>
  <c r="AB5893" i="2"/>
  <c r="AA5893" i="2"/>
  <c r="AF5892" i="2"/>
  <c r="AE5892" i="2"/>
  <c r="AC5892" i="2"/>
  <c r="AD5892" i="2" s="1" a="1"/>
  <c r="AD5892" i="2" s="1"/>
  <c r="AB5892" i="2"/>
  <c r="AA5892" i="2"/>
  <c r="AE5891" i="2"/>
  <c r="AF5891" i="2" s="1"/>
  <c r="AD5891" i="2" a="1"/>
  <c r="AD5891" i="2" s="1"/>
  <c r="AC5891" i="2"/>
  <c r="AB5891" i="2"/>
  <c r="AA5891" i="2"/>
  <c r="AF5890" i="2"/>
  <c r="AE5890" i="2"/>
  <c r="AC5890" i="2"/>
  <c r="AD5890" i="2" s="1" a="1"/>
  <c r="AD5890" i="2" s="1"/>
  <c r="AB5890" i="2"/>
  <c r="AA5890" i="2"/>
  <c r="AE5889" i="2"/>
  <c r="AF5889" i="2" s="1"/>
  <c r="AD5889" i="2" a="1"/>
  <c r="AD5889" i="2" s="1"/>
  <c r="AC5889" i="2"/>
  <c r="AB5889" i="2"/>
  <c r="AA5889" i="2"/>
  <c r="AE5888" i="2"/>
  <c r="AF5888" i="2" s="1"/>
  <c r="AC5888" i="2"/>
  <c r="AD5888" i="2" s="1" a="1"/>
  <c r="AD5888" i="2" s="1"/>
  <c r="AB5888" i="2"/>
  <c r="AA5888" i="2"/>
  <c r="AF5887" i="2"/>
  <c r="AE5887" i="2"/>
  <c r="AD5887" i="2" a="1"/>
  <c r="AD5887" i="2" s="1"/>
  <c r="AC5887" i="2"/>
  <c r="AB5887" i="2"/>
  <c r="AA5887" i="2"/>
  <c r="AF5886" i="2"/>
  <c r="AE5886" i="2"/>
  <c r="AC5886" i="2"/>
  <c r="AD5886" i="2" s="1" a="1"/>
  <c r="AD5886" i="2" s="1"/>
  <c r="AB5886" i="2"/>
  <c r="AA5886" i="2"/>
  <c r="AF5885" i="2"/>
  <c r="AE5885" i="2"/>
  <c r="AD5885" i="2"/>
  <c r="AC5885" i="2"/>
  <c r="AD5885" i="2" s="1" a="1"/>
  <c r="AB5885" i="2"/>
  <c r="AA5885" i="2"/>
  <c r="AE5884" i="2"/>
  <c r="AF5884" i="2" s="1"/>
  <c r="AC5884" i="2"/>
  <c r="AD5884" i="2" s="1" a="1"/>
  <c r="AD5884" i="2" s="1"/>
  <c r="AB5884" i="2"/>
  <c r="AA5884" i="2"/>
  <c r="AF5883" i="2"/>
  <c r="AE5883" i="2"/>
  <c r="AC5883" i="2"/>
  <c r="AD5883" i="2" s="1" a="1"/>
  <c r="AD5883" i="2" s="1"/>
  <c r="AB5883" i="2"/>
  <c r="AA5883" i="2"/>
  <c r="AE5882" i="2"/>
  <c r="AF5882" i="2" s="1"/>
  <c r="AC5882" i="2"/>
  <c r="AD5882" i="2" s="1" a="1"/>
  <c r="AD5882" i="2" s="1"/>
  <c r="AB5882" i="2"/>
  <c r="AA5882" i="2"/>
  <c r="AF5881" i="2"/>
  <c r="AE5881" i="2"/>
  <c r="AD5881" i="2" a="1"/>
  <c r="AD5881" i="2" s="1"/>
  <c r="AC5881" i="2"/>
  <c r="AB5881" i="2"/>
  <c r="AA5881" i="2"/>
  <c r="AE5880" i="2"/>
  <c r="AF5880" i="2" s="1"/>
  <c r="AC5880" i="2"/>
  <c r="AD5880" i="2" s="1" a="1"/>
  <c r="AD5880" i="2" s="1"/>
  <c r="AB5880" i="2"/>
  <c r="AA5880" i="2"/>
  <c r="AE5879" i="2"/>
  <c r="AF5879" i="2" s="1"/>
  <c r="AC5879" i="2"/>
  <c r="AD5879" i="2" s="1" a="1"/>
  <c r="AD5879" i="2" s="1"/>
  <c r="AB5879" i="2"/>
  <c r="AA5879" i="2"/>
  <c r="AE5878" i="2"/>
  <c r="AF5878" i="2" s="1"/>
  <c r="AC5878" i="2"/>
  <c r="AD5878" i="2" s="1" a="1"/>
  <c r="AD5878" i="2" s="1"/>
  <c r="AB5878" i="2"/>
  <c r="AA5878" i="2"/>
  <c r="AF5877" i="2"/>
  <c r="AE5877" i="2"/>
  <c r="AC5877" i="2"/>
  <c r="AD5877" i="2" s="1" a="1"/>
  <c r="AD5877" i="2" s="1"/>
  <c r="AB5877" i="2"/>
  <c r="AA5877" i="2"/>
  <c r="AE5876" i="2"/>
  <c r="AF5876" i="2" s="1"/>
  <c r="AC5876" i="2"/>
  <c r="AD5876" i="2" s="1" a="1"/>
  <c r="AD5876" i="2" s="1"/>
  <c r="AB5876" i="2"/>
  <c r="AA5876" i="2"/>
  <c r="AE5875" i="2"/>
  <c r="AF5875" i="2" s="1"/>
  <c r="AD5875" i="2"/>
  <c r="AD5875" i="2" a="1"/>
  <c r="AC5875" i="2"/>
  <c r="AB5875" i="2"/>
  <c r="AA5875" i="2"/>
  <c r="AE5874" i="2"/>
  <c r="AF5874" i="2" s="1"/>
  <c r="AC5874" i="2"/>
  <c r="AD5874" i="2" s="1" a="1"/>
  <c r="AD5874" i="2" s="1"/>
  <c r="AB5874" i="2"/>
  <c r="AA5874" i="2"/>
  <c r="AF5873" i="2"/>
  <c r="AE5873" i="2"/>
  <c r="AC5873" i="2"/>
  <c r="AD5873" i="2" s="1" a="1"/>
  <c r="AD5873" i="2" s="1"/>
  <c r="AB5873" i="2"/>
  <c r="AA5873" i="2"/>
  <c r="AF5872" i="2"/>
  <c r="AE5872" i="2"/>
  <c r="AC5872" i="2"/>
  <c r="AD5872" i="2" s="1" a="1"/>
  <c r="AD5872" i="2" s="1"/>
  <c r="AB5872" i="2"/>
  <c r="AA5872" i="2"/>
  <c r="AF5871" i="2"/>
  <c r="AE5871" i="2"/>
  <c r="AC5871" i="2"/>
  <c r="AD5871" i="2" s="1" a="1"/>
  <c r="AD5871" i="2" s="1"/>
  <c r="AB5871" i="2"/>
  <c r="AA5871" i="2"/>
  <c r="AE5870" i="2"/>
  <c r="AF5870" i="2" s="1"/>
  <c r="AC5870" i="2"/>
  <c r="AD5870" i="2" s="1" a="1"/>
  <c r="AD5870" i="2" s="1"/>
  <c r="AB5870" i="2"/>
  <c r="AA5870" i="2"/>
  <c r="AF5869" i="2"/>
  <c r="AE5869" i="2"/>
  <c r="AC5869" i="2"/>
  <c r="AD5869" i="2" s="1" a="1"/>
  <c r="AD5869" i="2" s="1"/>
  <c r="AB5869" i="2"/>
  <c r="AA5869" i="2"/>
  <c r="AE5868" i="2"/>
  <c r="AF5868" i="2" s="1"/>
  <c r="AC5868" i="2"/>
  <c r="AD5868" i="2" s="1" a="1"/>
  <c r="AD5868" i="2" s="1"/>
  <c r="AB5868" i="2"/>
  <c r="AA5868" i="2"/>
  <c r="AF5867" i="2"/>
  <c r="AE5867" i="2"/>
  <c r="AC5867" i="2"/>
  <c r="AD5867" i="2" s="1" a="1"/>
  <c r="AD5867" i="2" s="1"/>
  <c r="AB5867" i="2"/>
  <c r="AA5867" i="2"/>
  <c r="AE5866" i="2"/>
  <c r="AF5866" i="2" s="1"/>
  <c r="AC5866" i="2"/>
  <c r="AD5866" i="2" s="1" a="1"/>
  <c r="AD5866" i="2" s="1"/>
  <c r="AB5866" i="2"/>
  <c r="AA5866" i="2"/>
  <c r="AE5865" i="2"/>
  <c r="AF5865" i="2" s="1"/>
  <c r="AC5865" i="2"/>
  <c r="AD5865" i="2" s="1" a="1"/>
  <c r="AD5865" i="2" s="1"/>
  <c r="AB5865" i="2"/>
  <c r="AA5865" i="2"/>
  <c r="AE5864" i="2"/>
  <c r="AF5864" i="2" s="1"/>
  <c r="AC5864" i="2"/>
  <c r="AD5864" i="2" s="1" a="1"/>
  <c r="AD5864" i="2" s="1"/>
  <c r="AB5864" i="2"/>
  <c r="AA5864" i="2"/>
  <c r="AE5863" i="2"/>
  <c r="AF5863" i="2" s="1"/>
  <c r="AC5863" i="2"/>
  <c r="AD5863" i="2" s="1" a="1"/>
  <c r="AD5863" i="2" s="1"/>
  <c r="AB5863" i="2"/>
  <c r="AA5863" i="2"/>
  <c r="AE5862" i="2"/>
  <c r="AF5862" i="2" s="1"/>
  <c r="AC5862" i="2"/>
  <c r="AD5862" i="2" s="1" a="1"/>
  <c r="AD5862" i="2" s="1"/>
  <c r="AB5862" i="2"/>
  <c r="AA5862" i="2"/>
  <c r="AE5861" i="2"/>
  <c r="AF5861" i="2" s="1"/>
  <c r="AC5861" i="2"/>
  <c r="AD5861" i="2" s="1" a="1"/>
  <c r="AD5861" i="2" s="1"/>
  <c r="AB5861" i="2"/>
  <c r="AA5861" i="2"/>
  <c r="AE5860" i="2"/>
  <c r="AF5860" i="2" s="1"/>
  <c r="AC5860" i="2"/>
  <c r="AD5860" i="2" s="1" a="1"/>
  <c r="AD5860" i="2" s="1"/>
  <c r="AB5860" i="2"/>
  <c r="AA5860" i="2"/>
  <c r="AF5859" i="2"/>
  <c r="AE5859" i="2"/>
  <c r="AD5859" i="2" a="1"/>
  <c r="AD5859" i="2" s="1"/>
  <c r="AC5859" i="2"/>
  <c r="AB5859" i="2"/>
  <c r="AA5859" i="2"/>
  <c r="AE5858" i="2"/>
  <c r="AF5858" i="2" s="1"/>
  <c r="AC5858" i="2"/>
  <c r="AD5858" i="2" s="1" a="1"/>
  <c r="AD5858" i="2" s="1"/>
  <c r="AB5858" i="2"/>
  <c r="AA5858" i="2"/>
  <c r="AE5857" i="2"/>
  <c r="AF5857" i="2" s="1"/>
  <c r="AC5857" i="2"/>
  <c r="AD5857" i="2" s="1" a="1"/>
  <c r="AD5857" i="2" s="1"/>
  <c r="AB5857" i="2"/>
  <c r="AA5857" i="2"/>
  <c r="AE5856" i="2"/>
  <c r="AF5856" i="2" s="1"/>
  <c r="AC5856" i="2"/>
  <c r="AD5856" i="2" s="1" a="1"/>
  <c r="AD5856" i="2" s="1"/>
  <c r="AB5856" i="2"/>
  <c r="AA5856" i="2"/>
  <c r="AE5855" i="2"/>
  <c r="AF5855" i="2" s="1"/>
  <c r="AC5855" i="2"/>
  <c r="AD5855" i="2" s="1" a="1"/>
  <c r="AD5855" i="2" s="1"/>
  <c r="AB5855" i="2"/>
  <c r="AA5855" i="2"/>
  <c r="AE5854" i="2"/>
  <c r="AF5854" i="2" s="1"/>
  <c r="AC5854" i="2"/>
  <c r="AD5854" i="2" s="1" a="1"/>
  <c r="AD5854" i="2" s="1"/>
  <c r="AB5854" i="2"/>
  <c r="AA5854" i="2"/>
  <c r="AF5853" i="2"/>
  <c r="AE5853" i="2"/>
  <c r="AC5853" i="2"/>
  <c r="AD5853" i="2" s="1" a="1"/>
  <c r="AD5853" i="2" s="1"/>
  <c r="AB5853" i="2"/>
  <c r="AA5853" i="2"/>
  <c r="AE5852" i="2"/>
  <c r="AF5852" i="2" s="1"/>
  <c r="AC5852" i="2"/>
  <c r="AD5852" i="2" s="1" a="1"/>
  <c r="AD5852" i="2" s="1"/>
  <c r="AB5852" i="2"/>
  <c r="AA5852" i="2"/>
  <c r="AF5851" i="2"/>
  <c r="AE5851" i="2"/>
  <c r="AC5851" i="2"/>
  <c r="AD5851" i="2" s="1" a="1"/>
  <c r="AD5851" i="2" s="1"/>
  <c r="AB5851" i="2"/>
  <c r="AA5851" i="2"/>
  <c r="AE5850" i="2"/>
  <c r="AF5850" i="2" s="1"/>
  <c r="AC5850" i="2"/>
  <c r="AD5850" i="2" s="1" a="1"/>
  <c r="AD5850" i="2" s="1"/>
  <c r="AB5850" i="2"/>
  <c r="AA5850" i="2"/>
  <c r="AF5849" i="2"/>
  <c r="AE5849" i="2"/>
  <c r="AC5849" i="2"/>
  <c r="AD5849" i="2" s="1" a="1"/>
  <c r="AD5849" i="2" s="1"/>
  <c r="AB5849" i="2"/>
  <c r="AA5849" i="2"/>
  <c r="AE5848" i="2"/>
  <c r="AF5848" i="2" s="1"/>
  <c r="AC5848" i="2"/>
  <c r="AD5848" i="2" s="1" a="1"/>
  <c r="AD5848" i="2" s="1"/>
  <c r="AB5848" i="2"/>
  <c r="AA5848" i="2"/>
  <c r="AE5847" i="2"/>
  <c r="AF5847" i="2" s="1"/>
  <c r="AD5847" i="2" a="1"/>
  <c r="AD5847" i="2" s="1"/>
  <c r="AC5847" i="2"/>
  <c r="AB5847" i="2"/>
  <c r="AA5847" i="2"/>
  <c r="AE5846" i="2"/>
  <c r="AF5846" i="2" s="1"/>
  <c r="AC5846" i="2"/>
  <c r="AD5846" i="2" s="1" a="1"/>
  <c r="AD5846" i="2" s="1"/>
  <c r="AB5846" i="2"/>
  <c r="AA5846" i="2"/>
  <c r="AF5845" i="2"/>
  <c r="AE5845" i="2"/>
  <c r="AC5845" i="2"/>
  <c r="AD5845" i="2" s="1" a="1"/>
  <c r="AD5845" i="2" s="1"/>
  <c r="AB5845" i="2"/>
  <c r="AA5845" i="2"/>
  <c r="AF5844" i="2"/>
  <c r="AE5844" i="2"/>
  <c r="AC5844" i="2"/>
  <c r="AD5844" i="2" s="1" a="1"/>
  <c r="AD5844" i="2" s="1"/>
  <c r="AB5844" i="2"/>
  <c r="AA5844" i="2"/>
  <c r="AE5843" i="2"/>
  <c r="AF5843" i="2" s="1"/>
  <c r="AC5843" i="2"/>
  <c r="AD5843" i="2" s="1" a="1"/>
  <c r="AD5843" i="2" s="1"/>
  <c r="AB5843" i="2"/>
  <c r="AA5843" i="2"/>
  <c r="AE5842" i="2"/>
  <c r="AF5842" i="2" s="1"/>
  <c r="AC5842" i="2"/>
  <c r="AD5842" i="2" s="1" a="1"/>
  <c r="AD5842" i="2" s="1"/>
  <c r="AB5842" i="2"/>
  <c r="AA5842" i="2"/>
  <c r="AF5841" i="2"/>
  <c r="AE5841" i="2"/>
  <c r="AD5841" i="2"/>
  <c r="AC5841" i="2"/>
  <c r="AD5841" i="2" s="1" a="1"/>
  <c r="AB5841" i="2"/>
  <c r="AA5841" i="2"/>
  <c r="AF5840" i="2"/>
  <c r="AE5840" i="2"/>
  <c r="AC5840" i="2"/>
  <c r="AD5840" i="2" s="1" a="1"/>
  <c r="AD5840" i="2" s="1"/>
  <c r="AB5840" i="2"/>
  <c r="AA5840" i="2"/>
  <c r="AF5839" i="2"/>
  <c r="AE5839" i="2"/>
  <c r="AC5839" i="2"/>
  <c r="AD5839" i="2" s="1" a="1"/>
  <c r="AD5839" i="2" s="1"/>
  <c r="AB5839" i="2"/>
  <c r="AA5839" i="2"/>
  <c r="AE5838" i="2"/>
  <c r="AF5838" i="2" s="1"/>
  <c r="AC5838" i="2"/>
  <c r="AD5838" i="2" s="1" a="1"/>
  <c r="AD5838" i="2" s="1"/>
  <c r="AB5838" i="2"/>
  <c r="AA5838" i="2"/>
  <c r="AF5837" i="2"/>
  <c r="AE5837" i="2"/>
  <c r="AC5837" i="2"/>
  <c r="AD5837" i="2" s="1" a="1"/>
  <c r="AD5837" i="2" s="1"/>
  <c r="AB5837" i="2"/>
  <c r="AA5837" i="2"/>
  <c r="AE5836" i="2"/>
  <c r="AF5836" i="2" s="1"/>
  <c r="AC5836" i="2"/>
  <c r="AD5836" i="2" s="1" a="1"/>
  <c r="AD5836" i="2" s="1"/>
  <c r="AB5836" i="2"/>
  <c r="AA5836" i="2"/>
  <c r="AF5835" i="2"/>
  <c r="AE5835" i="2"/>
  <c r="AC5835" i="2"/>
  <c r="AD5835" i="2" s="1" a="1"/>
  <c r="AD5835" i="2" s="1"/>
  <c r="AB5835" i="2"/>
  <c r="AA5835" i="2"/>
  <c r="AE5834" i="2"/>
  <c r="AF5834" i="2" s="1"/>
  <c r="AC5834" i="2"/>
  <c r="AD5834" i="2" s="1" a="1"/>
  <c r="AD5834" i="2" s="1"/>
  <c r="AB5834" i="2"/>
  <c r="AA5834" i="2"/>
  <c r="AE5833" i="2"/>
  <c r="AF5833" i="2" s="1"/>
  <c r="AD5833" i="2" a="1"/>
  <c r="AD5833" i="2" s="1"/>
  <c r="AC5833" i="2"/>
  <c r="AB5833" i="2"/>
  <c r="AA5833" i="2"/>
  <c r="AE5832" i="2"/>
  <c r="AF5832" i="2" s="1"/>
  <c r="AC5832" i="2"/>
  <c r="AD5832" i="2" s="1" a="1"/>
  <c r="AD5832" i="2" s="1"/>
  <c r="AB5832" i="2"/>
  <c r="AA5832" i="2"/>
  <c r="AF5831" i="2"/>
  <c r="AE5831" i="2"/>
  <c r="AD5831" i="2" a="1"/>
  <c r="AD5831" i="2" s="1"/>
  <c r="AC5831" i="2"/>
  <c r="AB5831" i="2"/>
  <c r="AA5831" i="2"/>
  <c r="AF5830" i="2"/>
  <c r="AE5830" i="2"/>
  <c r="AC5830" i="2"/>
  <c r="AD5830" i="2" s="1" a="1"/>
  <c r="AD5830" i="2" s="1"/>
  <c r="AB5830" i="2"/>
  <c r="AA5830" i="2"/>
  <c r="AE5829" i="2"/>
  <c r="AF5829" i="2" s="1"/>
  <c r="AC5829" i="2"/>
  <c r="AD5829" i="2" s="1" a="1"/>
  <c r="AD5829" i="2" s="1"/>
  <c r="AB5829" i="2"/>
  <c r="AA5829" i="2"/>
  <c r="AE5828" i="2"/>
  <c r="AF5828" i="2" s="1"/>
  <c r="AC5828" i="2"/>
  <c r="AD5828" i="2" s="1" a="1"/>
  <c r="AD5828" i="2" s="1"/>
  <c r="AB5828" i="2"/>
  <c r="AA5828" i="2"/>
  <c r="AE5827" i="2"/>
  <c r="AF5827" i="2" s="1"/>
  <c r="AC5827" i="2"/>
  <c r="AD5827" i="2" s="1" a="1"/>
  <c r="AD5827" i="2" s="1"/>
  <c r="AB5827" i="2"/>
  <c r="AA5827" i="2"/>
  <c r="AF5826" i="2"/>
  <c r="AE5826" i="2"/>
  <c r="AC5826" i="2"/>
  <c r="AD5826" i="2" s="1" a="1"/>
  <c r="AD5826" i="2" s="1"/>
  <c r="AB5826" i="2"/>
  <c r="AA5826" i="2"/>
  <c r="AF5825" i="2"/>
  <c r="AE5825" i="2"/>
  <c r="AD5825" i="2" a="1"/>
  <c r="AD5825" i="2" s="1"/>
  <c r="AC5825" i="2"/>
  <c r="AB5825" i="2"/>
  <c r="AA5825" i="2"/>
  <c r="AE5824" i="2"/>
  <c r="AF5824" i="2" s="1"/>
  <c r="AC5824" i="2"/>
  <c r="AD5824" i="2" s="1" a="1"/>
  <c r="AD5824" i="2" s="1"/>
  <c r="AB5824" i="2"/>
  <c r="AA5824" i="2"/>
  <c r="AE5823" i="2"/>
  <c r="AF5823" i="2" s="1"/>
  <c r="AC5823" i="2"/>
  <c r="AD5823" i="2" s="1" a="1"/>
  <c r="AD5823" i="2" s="1"/>
  <c r="AB5823" i="2"/>
  <c r="AA5823" i="2"/>
  <c r="AF5822" i="2"/>
  <c r="AE5822" i="2"/>
  <c r="AC5822" i="2"/>
  <c r="AD5822" i="2" s="1" a="1"/>
  <c r="AD5822" i="2" s="1"/>
  <c r="AB5822" i="2"/>
  <c r="AA5822" i="2"/>
  <c r="AF5821" i="2"/>
  <c r="AE5821" i="2"/>
  <c r="AD5821" i="2"/>
  <c r="AC5821" i="2"/>
  <c r="AD5821" i="2" s="1" a="1"/>
  <c r="AB5821" i="2"/>
  <c r="AA5821" i="2"/>
  <c r="AF5820" i="2"/>
  <c r="AE5820" i="2"/>
  <c r="AC5820" i="2"/>
  <c r="AD5820" i="2" s="1" a="1"/>
  <c r="AD5820" i="2" s="1"/>
  <c r="AB5820" i="2"/>
  <c r="AA5820" i="2"/>
  <c r="AE5819" i="2"/>
  <c r="AF5819" i="2" s="1"/>
  <c r="AD5819" i="2" a="1"/>
  <c r="AD5819" i="2" s="1"/>
  <c r="AC5819" i="2"/>
  <c r="AB5819" i="2"/>
  <c r="AA5819" i="2"/>
  <c r="AE5818" i="2"/>
  <c r="AF5818" i="2" s="1"/>
  <c r="AC5818" i="2"/>
  <c r="AD5818" i="2" s="1" a="1"/>
  <c r="AD5818" i="2" s="1"/>
  <c r="AB5818" i="2"/>
  <c r="AA5818" i="2"/>
  <c r="AF5817" i="2"/>
  <c r="AE5817" i="2"/>
  <c r="AD5817" i="2" a="1"/>
  <c r="AD5817" i="2" s="1"/>
  <c r="AC5817" i="2"/>
  <c r="AB5817" i="2"/>
  <c r="AA5817" i="2"/>
  <c r="AF5816" i="2"/>
  <c r="AE5816" i="2"/>
  <c r="AC5816" i="2"/>
  <c r="AD5816" i="2" s="1" a="1"/>
  <c r="AD5816" i="2" s="1"/>
  <c r="AB5816" i="2"/>
  <c r="AA5816" i="2"/>
  <c r="AF5815" i="2"/>
  <c r="AE5815" i="2"/>
  <c r="AC5815" i="2"/>
  <c r="AD5815" i="2" s="1" a="1"/>
  <c r="AD5815" i="2" s="1"/>
  <c r="AB5815" i="2"/>
  <c r="AA5815" i="2"/>
  <c r="AE5814" i="2"/>
  <c r="AF5814" i="2" s="1"/>
  <c r="AC5814" i="2"/>
  <c r="AD5814" i="2" s="1" a="1"/>
  <c r="AD5814" i="2" s="1"/>
  <c r="AB5814" i="2"/>
  <c r="AA5814" i="2"/>
  <c r="AE5813" i="2"/>
  <c r="AF5813" i="2" s="1"/>
  <c r="AD5813" i="2"/>
  <c r="AD5813" i="2" a="1"/>
  <c r="AC5813" i="2"/>
  <c r="AB5813" i="2"/>
  <c r="AA5813" i="2"/>
  <c r="AF5812" i="2"/>
  <c r="AE5812" i="2"/>
  <c r="AD5812" i="2" a="1"/>
  <c r="AD5812" i="2" s="1"/>
  <c r="AC5812" i="2"/>
  <c r="AB5812" i="2"/>
  <c r="AA5812" i="2"/>
  <c r="AF5811" i="2"/>
  <c r="AE5811" i="2"/>
  <c r="AD5811" i="2"/>
  <c r="AD5811" i="2" a="1"/>
  <c r="AC5811" i="2"/>
  <c r="AB5811" i="2"/>
  <c r="AA5811" i="2"/>
  <c r="AF5810" i="2"/>
  <c r="AE5810" i="2"/>
  <c r="AC5810" i="2"/>
  <c r="AD5810" i="2" s="1" a="1"/>
  <c r="AD5810" i="2" s="1"/>
  <c r="AB5810" i="2"/>
  <c r="AA5810" i="2"/>
  <c r="AE5809" i="2"/>
  <c r="AF5809" i="2" s="1"/>
  <c r="AD5809" i="2"/>
  <c r="AC5809" i="2"/>
  <c r="AD5809" i="2" s="1" a="1"/>
  <c r="AB5809" i="2"/>
  <c r="AA5809" i="2"/>
  <c r="AF5808" i="2"/>
  <c r="AE5808" i="2"/>
  <c r="AD5808" i="2" a="1"/>
  <c r="AD5808" i="2" s="1"/>
  <c r="AC5808" i="2"/>
  <c r="AB5808" i="2"/>
  <c r="AA5808" i="2"/>
  <c r="AF5807" i="2"/>
  <c r="AE5807" i="2"/>
  <c r="AD5807" i="2"/>
  <c r="AD5807" i="2" a="1"/>
  <c r="AC5807" i="2"/>
  <c r="AB5807" i="2"/>
  <c r="AA5807" i="2"/>
  <c r="AE5806" i="2"/>
  <c r="AF5806" i="2" s="1"/>
  <c r="AD5806" i="2" a="1"/>
  <c r="AD5806" i="2" s="1"/>
  <c r="AC5806" i="2"/>
  <c r="AB5806" i="2"/>
  <c r="AA5806" i="2"/>
  <c r="AE5805" i="2"/>
  <c r="AF5805" i="2" s="1"/>
  <c r="AC5805" i="2"/>
  <c r="AD5805" i="2" s="1" a="1"/>
  <c r="AD5805" i="2" s="1"/>
  <c r="AB5805" i="2"/>
  <c r="AA5805" i="2"/>
  <c r="AF5804" i="2"/>
  <c r="AE5804" i="2"/>
  <c r="AD5804" i="2" a="1"/>
  <c r="AD5804" i="2" s="1"/>
  <c r="AC5804" i="2"/>
  <c r="AB5804" i="2"/>
  <c r="AA5804" i="2"/>
  <c r="AF5803" i="2"/>
  <c r="AE5803" i="2"/>
  <c r="AC5803" i="2"/>
  <c r="AD5803" i="2" s="1" a="1"/>
  <c r="AD5803" i="2" s="1"/>
  <c r="AB5803" i="2"/>
  <c r="AA5803" i="2"/>
  <c r="AE5802" i="2"/>
  <c r="AF5802" i="2" s="1"/>
  <c r="AC5802" i="2"/>
  <c r="AD5802" i="2" s="1" a="1"/>
  <c r="AD5802" i="2" s="1"/>
  <c r="AB5802" i="2"/>
  <c r="AA5802" i="2"/>
  <c r="AF5801" i="2"/>
  <c r="AE5801" i="2"/>
  <c r="AD5801" i="2" a="1"/>
  <c r="AD5801" i="2" s="1"/>
  <c r="AC5801" i="2"/>
  <c r="AB5801" i="2"/>
  <c r="AA5801" i="2"/>
  <c r="AE5800" i="2"/>
  <c r="AF5800" i="2" s="1"/>
  <c r="AD5800" i="2" a="1"/>
  <c r="AD5800" i="2" s="1"/>
  <c r="AC5800" i="2"/>
  <c r="AB5800" i="2"/>
  <c r="AA5800" i="2"/>
  <c r="AE5799" i="2"/>
  <c r="AF5799" i="2" s="1"/>
  <c r="AD5799" i="2" a="1"/>
  <c r="AD5799" i="2" s="1"/>
  <c r="AC5799" i="2"/>
  <c r="AB5799" i="2"/>
  <c r="AA5799" i="2"/>
  <c r="AF5798" i="2"/>
  <c r="AE5798" i="2"/>
  <c r="AD5798" i="2" a="1"/>
  <c r="AD5798" i="2" s="1"/>
  <c r="AC5798" i="2"/>
  <c r="AB5798" i="2"/>
  <c r="AA5798" i="2"/>
  <c r="AE5797" i="2"/>
  <c r="AF5797" i="2" s="1"/>
  <c r="AC5797" i="2"/>
  <c r="AD5797" i="2" s="1" a="1"/>
  <c r="AD5797" i="2" s="1"/>
  <c r="AB5797" i="2"/>
  <c r="AA5797" i="2"/>
  <c r="AE5796" i="2"/>
  <c r="AF5796" i="2" s="1"/>
  <c r="AC5796" i="2"/>
  <c r="AD5796" i="2" s="1" a="1"/>
  <c r="AD5796" i="2" s="1"/>
  <c r="AB5796" i="2"/>
  <c r="AA5796" i="2"/>
  <c r="AE5795" i="2"/>
  <c r="AF5795" i="2" s="1"/>
  <c r="AD5795" i="2" a="1"/>
  <c r="AD5795" i="2" s="1"/>
  <c r="AC5795" i="2"/>
  <c r="AB5795" i="2"/>
  <c r="AA5795" i="2"/>
  <c r="AE5794" i="2"/>
  <c r="AF5794" i="2" s="1"/>
  <c r="AC5794" i="2"/>
  <c r="AD5794" i="2" s="1" a="1"/>
  <c r="AD5794" i="2" s="1"/>
  <c r="AB5794" i="2"/>
  <c r="AA5794" i="2"/>
  <c r="AE5793" i="2"/>
  <c r="AF5793" i="2" s="1"/>
  <c r="AC5793" i="2"/>
  <c r="AD5793" i="2" s="1" a="1"/>
  <c r="AD5793" i="2" s="1"/>
  <c r="AB5793" i="2"/>
  <c r="AA5793" i="2"/>
  <c r="AF5792" i="2"/>
  <c r="AE5792" i="2"/>
  <c r="AD5792" i="2" a="1"/>
  <c r="AD5792" i="2" s="1"/>
  <c r="AC5792" i="2"/>
  <c r="AB5792" i="2"/>
  <c r="AA5792" i="2"/>
  <c r="AE5791" i="2"/>
  <c r="AF5791" i="2" s="1"/>
  <c r="AD5791" i="2" a="1"/>
  <c r="AD5791" i="2" s="1"/>
  <c r="AC5791" i="2"/>
  <c r="AB5791" i="2"/>
  <c r="AA5791" i="2"/>
  <c r="AF5790" i="2"/>
  <c r="AE5790" i="2"/>
  <c r="AD5790" i="2"/>
  <c r="AC5790" i="2"/>
  <c r="AD5790" i="2" s="1" a="1"/>
  <c r="AB5790" i="2"/>
  <c r="AA5790" i="2"/>
  <c r="AE5789" i="2"/>
  <c r="AF5789" i="2" s="1"/>
  <c r="AC5789" i="2"/>
  <c r="AD5789" i="2" s="1" a="1"/>
  <c r="AD5789" i="2" s="1"/>
  <c r="AB5789" i="2"/>
  <c r="AA5789" i="2"/>
  <c r="AF5788" i="2"/>
  <c r="AE5788" i="2"/>
  <c r="AD5788" i="2" a="1"/>
  <c r="AD5788" i="2" s="1"/>
  <c r="AC5788" i="2"/>
  <c r="AB5788" i="2"/>
  <c r="AA5788" i="2"/>
  <c r="AE5787" i="2"/>
  <c r="AF5787" i="2" s="1"/>
  <c r="AC5787" i="2"/>
  <c r="AD5787" i="2" s="1" a="1"/>
  <c r="AD5787" i="2" s="1"/>
  <c r="AB5787" i="2"/>
  <c r="AA5787" i="2"/>
  <c r="AF5786" i="2"/>
  <c r="AE5786" i="2"/>
  <c r="AD5786" i="2"/>
  <c r="AD5786" i="2" a="1"/>
  <c r="AC5786" i="2"/>
  <c r="AB5786" i="2"/>
  <c r="AA5786" i="2"/>
  <c r="AE5785" i="2"/>
  <c r="AF5785" i="2" s="1"/>
  <c r="AC5785" i="2"/>
  <c r="AD5785" i="2" s="1" a="1"/>
  <c r="AD5785" i="2" s="1"/>
  <c r="AB5785" i="2"/>
  <c r="AA5785" i="2"/>
  <c r="AF5784" i="2"/>
  <c r="AE5784" i="2"/>
  <c r="AC5784" i="2"/>
  <c r="AD5784" i="2" s="1" a="1"/>
  <c r="AD5784" i="2" s="1"/>
  <c r="AB5784" i="2"/>
  <c r="AA5784" i="2"/>
  <c r="AE5783" i="2"/>
  <c r="AF5783" i="2" s="1"/>
  <c r="AD5783" i="2" a="1"/>
  <c r="AD5783" i="2" s="1"/>
  <c r="AC5783" i="2"/>
  <c r="AB5783" i="2"/>
  <c r="AA5783" i="2"/>
  <c r="AF5782" i="2"/>
  <c r="AE5782" i="2"/>
  <c r="AC5782" i="2"/>
  <c r="AD5782" i="2" s="1" a="1"/>
  <c r="AD5782" i="2" s="1"/>
  <c r="AB5782" i="2"/>
  <c r="AA5782" i="2"/>
  <c r="AE5781" i="2"/>
  <c r="AF5781" i="2" s="1"/>
  <c r="AD5781" i="2"/>
  <c r="AC5781" i="2"/>
  <c r="AD5781" i="2" s="1" a="1"/>
  <c r="AB5781" i="2"/>
  <c r="AA5781" i="2"/>
  <c r="AF5780" i="2"/>
  <c r="AE5780" i="2"/>
  <c r="AC5780" i="2"/>
  <c r="AD5780" i="2" s="1" a="1"/>
  <c r="AD5780" i="2" s="1"/>
  <c r="AB5780" i="2"/>
  <c r="AA5780" i="2"/>
  <c r="AE5779" i="2"/>
  <c r="AF5779" i="2" s="1"/>
  <c r="AD5779" i="2" a="1"/>
  <c r="AD5779" i="2" s="1"/>
  <c r="AC5779" i="2"/>
  <c r="AB5779" i="2"/>
  <c r="AA5779" i="2"/>
  <c r="AF5778" i="2"/>
  <c r="AE5778" i="2"/>
  <c r="AD5778" i="2"/>
  <c r="AC5778" i="2"/>
  <c r="AD5778" i="2" s="1" a="1"/>
  <c r="AB5778" i="2"/>
  <c r="AA5778" i="2"/>
  <c r="AE5777" i="2"/>
  <c r="AF5777" i="2" s="1"/>
  <c r="AD5777" i="2" a="1"/>
  <c r="AD5777" i="2" s="1"/>
  <c r="AC5777" i="2"/>
  <c r="AB5777" i="2"/>
  <c r="AA5777" i="2"/>
  <c r="AF5776" i="2"/>
  <c r="AE5776" i="2"/>
  <c r="AD5776" i="2"/>
  <c r="AD5776" i="2" a="1"/>
  <c r="AC5776" i="2"/>
  <c r="AB5776" i="2"/>
  <c r="AA5776" i="2"/>
  <c r="AE5775" i="2"/>
  <c r="AF5775" i="2" s="1"/>
  <c r="AC5775" i="2"/>
  <c r="AD5775" i="2" s="1" a="1"/>
  <c r="AD5775" i="2" s="1"/>
  <c r="AB5775" i="2"/>
  <c r="AA5775" i="2"/>
  <c r="AF5774" i="2"/>
  <c r="AE5774" i="2"/>
  <c r="AD5774" i="2" a="1"/>
  <c r="AD5774" i="2" s="1"/>
  <c r="AC5774" i="2"/>
  <c r="AB5774" i="2"/>
  <c r="AA5774" i="2"/>
  <c r="AE5773" i="2"/>
  <c r="AF5773" i="2" s="1"/>
  <c r="AC5773" i="2"/>
  <c r="AD5773" i="2" s="1" a="1"/>
  <c r="AD5773" i="2" s="1"/>
  <c r="AB5773" i="2"/>
  <c r="AA5773" i="2"/>
  <c r="AF5772" i="2"/>
  <c r="AE5772" i="2"/>
  <c r="AD5772" i="2" a="1"/>
  <c r="AD5772" i="2" s="1"/>
  <c r="AC5772" i="2"/>
  <c r="AB5772" i="2"/>
  <c r="AA5772" i="2"/>
  <c r="AE5771" i="2"/>
  <c r="AF5771" i="2" s="1"/>
  <c r="AC5771" i="2"/>
  <c r="AD5771" i="2" s="1" a="1"/>
  <c r="AD5771" i="2" s="1"/>
  <c r="AB5771" i="2"/>
  <c r="AA5771" i="2"/>
  <c r="AF5770" i="2"/>
  <c r="AE5770" i="2"/>
  <c r="AC5770" i="2"/>
  <c r="AD5770" i="2" s="1" a="1"/>
  <c r="AD5770" i="2" s="1"/>
  <c r="AB5770" i="2"/>
  <c r="AA5770" i="2"/>
  <c r="AE5769" i="2"/>
  <c r="AF5769" i="2" s="1"/>
  <c r="AC5769" i="2"/>
  <c r="AD5769" i="2" s="1" a="1"/>
  <c r="AD5769" i="2" s="1"/>
  <c r="AB5769" i="2"/>
  <c r="AA5769" i="2"/>
  <c r="AF5768" i="2"/>
  <c r="AE5768" i="2"/>
  <c r="AD5768" i="2" a="1"/>
  <c r="AD5768" i="2" s="1"/>
  <c r="AC5768" i="2"/>
  <c r="AB5768" i="2"/>
  <c r="AA5768" i="2"/>
  <c r="AE5767" i="2"/>
  <c r="AF5767" i="2" s="1"/>
  <c r="AD5767" i="2" a="1"/>
  <c r="AD5767" i="2" s="1"/>
  <c r="AC5767" i="2"/>
  <c r="AB5767" i="2"/>
  <c r="AA5767" i="2"/>
  <c r="AF5766" i="2"/>
  <c r="AE5766" i="2"/>
  <c r="AD5766" i="2"/>
  <c r="AC5766" i="2"/>
  <c r="AD5766" i="2" s="1" a="1"/>
  <c r="AB5766" i="2"/>
  <c r="AA5766" i="2"/>
  <c r="AE5765" i="2"/>
  <c r="AF5765" i="2" s="1"/>
  <c r="AC5765" i="2"/>
  <c r="AD5765" i="2" s="1" a="1"/>
  <c r="AD5765" i="2" s="1"/>
  <c r="AB5765" i="2"/>
  <c r="AA5765" i="2"/>
  <c r="AF5764" i="2"/>
  <c r="AE5764" i="2"/>
  <c r="AD5764" i="2" a="1"/>
  <c r="AD5764" i="2" s="1"/>
  <c r="AC5764" i="2"/>
  <c r="AB5764" i="2"/>
  <c r="AA5764" i="2"/>
  <c r="AE5763" i="2"/>
  <c r="AF5763" i="2" s="1"/>
  <c r="AD5763" i="2" a="1"/>
  <c r="AD5763" i="2" s="1"/>
  <c r="AC5763" i="2"/>
  <c r="AB5763" i="2"/>
  <c r="AA5763" i="2"/>
  <c r="AF5762" i="2"/>
  <c r="AE5762" i="2"/>
  <c r="AC5762" i="2"/>
  <c r="AD5762" i="2" s="1" a="1"/>
  <c r="AD5762" i="2" s="1"/>
  <c r="AB5762" i="2"/>
  <c r="AA5762" i="2"/>
  <c r="AE5761" i="2"/>
  <c r="AF5761" i="2" s="1"/>
  <c r="AD5761" i="2" a="1"/>
  <c r="AD5761" i="2" s="1"/>
  <c r="AC5761" i="2"/>
  <c r="AB5761" i="2"/>
  <c r="AA5761" i="2"/>
  <c r="AF5760" i="2"/>
  <c r="AE5760" i="2"/>
  <c r="AD5760" i="2" a="1"/>
  <c r="AD5760" i="2" s="1"/>
  <c r="AC5760" i="2"/>
  <c r="AB5760" i="2"/>
  <c r="AA5760" i="2"/>
  <c r="AE5759" i="2"/>
  <c r="AF5759" i="2" s="1"/>
  <c r="AD5759" i="2" a="1"/>
  <c r="AD5759" i="2" s="1"/>
  <c r="AC5759" i="2"/>
  <c r="AB5759" i="2"/>
  <c r="AA5759" i="2"/>
  <c r="AF5758" i="2"/>
  <c r="AE5758" i="2"/>
  <c r="AD5758" i="2" a="1"/>
  <c r="AD5758" i="2" s="1"/>
  <c r="AC5758" i="2"/>
  <c r="AB5758" i="2"/>
  <c r="AA5758" i="2"/>
  <c r="AE5757" i="2"/>
  <c r="AF5757" i="2" s="1"/>
  <c r="AC5757" i="2"/>
  <c r="AD5757" i="2" s="1" a="1"/>
  <c r="AD5757" i="2" s="1"/>
  <c r="AB5757" i="2"/>
  <c r="AA5757" i="2"/>
  <c r="AF5756" i="2"/>
  <c r="AE5756" i="2"/>
  <c r="AC5756" i="2"/>
  <c r="AD5756" i="2" s="1" a="1"/>
  <c r="AD5756" i="2" s="1"/>
  <c r="AB5756" i="2"/>
  <c r="AA5756" i="2"/>
  <c r="AE5755" i="2"/>
  <c r="AF5755" i="2" s="1"/>
  <c r="AD5755" i="2" a="1"/>
  <c r="AD5755" i="2" s="1"/>
  <c r="AC5755" i="2"/>
  <c r="AB5755" i="2"/>
  <c r="AA5755" i="2"/>
  <c r="AF5754" i="2"/>
  <c r="AE5754" i="2"/>
  <c r="AD5754" i="2" a="1"/>
  <c r="AD5754" i="2" s="1"/>
  <c r="AC5754" i="2"/>
  <c r="AB5754" i="2"/>
  <c r="AA5754" i="2"/>
  <c r="AE5753" i="2"/>
  <c r="AF5753" i="2" s="1"/>
  <c r="AD5753" i="2"/>
  <c r="AC5753" i="2"/>
  <c r="AD5753" i="2" s="1" a="1"/>
  <c r="AB5753" i="2"/>
  <c r="AA5753" i="2"/>
  <c r="AF5752" i="2"/>
  <c r="AE5752" i="2"/>
  <c r="AC5752" i="2"/>
  <c r="AD5752" i="2" s="1" a="1"/>
  <c r="AD5752" i="2" s="1"/>
  <c r="AB5752" i="2"/>
  <c r="AA5752" i="2"/>
  <c r="AE5751" i="2"/>
  <c r="AF5751" i="2" s="1"/>
  <c r="AD5751" i="2" a="1"/>
  <c r="AD5751" i="2" s="1"/>
  <c r="AC5751" i="2"/>
  <c r="AB5751" i="2"/>
  <c r="AA5751" i="2"/>
  <c r="AF5750" i="2"/>
  <c r="AE5750" i="2"/>
  <c r="AC5750" i="2"/>
  <c r="AD5750" i="2" s="1" a="1"/>
  <c r="AD5750" i="2" s="1"/>
  <c r="AB5750" i="2"/>
  <c r="AA5750" i="2"/>
  <c r="AE5749" i="2"/>
  <c r="AF5749" i="2" s="1"/>
  <c r="AD5749" i="2"/>
  <c r="AD5749" i="2" a="1"/>
  <c r="AC5749" i="2"/>
  <c r="AB5749" i="2"/>
  <c r="AA5749" i="2"/>
  <c r="AF5748" i="2"/>
  <c r="AE5748" i="2"/>
  <c r="AD5748" i="2"/>
  <c r="AD5748" i="2" a="1"/>
  <c r="AC5748" i="2"/>
  <c r="AB5748" i="2"/>
  <c r="AA5748" i="2"/>
  <c r="AE5747" i="2"/>
  <c r="AF5747" i="2" s="1"/>
  <c r="AD5747" i="2" a="1"/>
  <c r="AD5747" i="2" s="1"/>
  <c r="AC5747" i="2"/>
  <c r="AB5747" i="2"/>
  <c r="AA5747" i="2"/>
  <c r="AF5746" i="2"/>
  <c r="AE5746" i="2"/>
  <c r="AD5746" i="2" a="1"/>
  <c r="AD5746" i="2" s="1"/>
  <c r="AC5746" i="2"/>
  <c r="AB5746" i="2"/>
  <c r="AA5746" i="2"/>
  <c r="AE5745" i="2"/>
  <c r="AF5745" i="2" s="1"/>
  <c r="AD5745" i="2" a="1"/>
  <c r="AD5745" i="2" s="1"/>
  <c r="AC5745" i="2"/>
  <c r="AB5745" i="2"/>
  <c r="AA5745" i="2"/>
  <c r="AF5744" i="2"/>
  <c r="AE5744" i="2"/>
  <c r="AD5744" i="2" a="1"/>
  <c r="AD5744" i="2" s="1"/>
  <c r="AC5744" i="2"/>
  <c r="AB5744" i="2"/>
  <c r="AA5744" i="2"/>
  <c r="AE5743" i="2"/>
  <c r="AF5743" i="2" s="1"/>
  <c r="AC5743" i="2"/>
  <c r="AD5743" i="2" s="1" a="1"/>
  <c r="AD5743" i="2" s="1"/>
  <c r="AB5743" i="2"/>
  <c r="AA5743" i="2"/>
  <c r="AF5742" i="2"/>
  <c r="AE5742" i="2"/>
  <c r="AC5742" i="2"/>
  <c r="AD5742" i="2" s="1" a="1"/>
  <c r="AD5742" i="2" s="1"/>
  <c r="AB5742" i="2"/>
  <c r="AA5742" i="2"/>
  <c r="AE5741" i="2"/>
  <c r="AF5741" i="2" s="1"/>
  <c r="AD5741" i="2"/>
  <c r="AC5741" i="2"/>
  <c r="AD5741" i="2" s="1" a="1"/>
  <c r="AB5741" i="2"/>
  <c r="AA5741" i="2"/>
  <c r="AF5740" i="2"/>
  <c r="AE5740" i="2"/>
  <c r="AD5740" i="2" a="1"/>
  <c r="AD5740" i="2" s="1"/>
  <c r="AC5740" i="2"/>
  <c r="AB5740" i="2"/>
  <c r="AA5740" i="2"/>
  <c r="AE5739" i="2"/>
  <c r="AF5739" i="2" s="1"/>
  <c r="AD5739" i="2" a="1"/>
  <c r="AD5739" i="2" s="1"/>
  <c r="AC5739" i="2"/>
  <c r="AB5739" i="2"/>
  <c r="AA5739" i="2"/>
  <c r="AF5738" i="2"/>
  <c r="AE5738" i="2"/>
  <c r="AC5738" i="2"/>
  <c r="AD5738" i="2" s="1" a="1"/>
  <c r="AD5738" i="2" s="1"/>
  <c r="AB5738" i="2"/>
  <c r="AA5738" i="2"/>
  <c r="AE5737" i="2"/>
  <c r="AF5737" i="2" s="1"/>
  <c r="AC5737" i="2"/>
  <c r="AD5737" i="2" s="1" a="1"/>
  <c r="AD5737" i="2" s="1"/>
  <c r="AB5737" i="2"/>
  <c r="AA5737" i="2"/>
  <c r="AF5736" i="2"/>
  <c r="AE5736" i="2"/>
  <c r="AD5736" i="2" a="1"/>
  <c r="AD5736" i="2" s="1"/>
  <c r="AC5736" i="2"/>
  <c r="AB5736" i="2"/>
  <c r="AA5736" i="2"/>
  <c r="AE5735" i="2"/>
  <c r="AF5735" i="2" s="1"/>
  <c r="AD5735" i="2"/>
  <c r="AD5735" i="2" a="1"/>
  <c r="AC5735" i="2"/>
  <c r="AB5735" i="2"/>
  <c r="AA5735" i="2"/>
  <c r="AF5734" i="2"/>
  <c r="AE5734" i="2"/>
  <c r="AC5734" i="2"/>
  <c r="AD5734" i="2" s="1" a="1"/>
  <c r="AD5734" i="2" s="1"/>
  <c r="AB5734" i="2"/>
  <c r="AA5734" i="2"/>
  <c r="AE5733" i="2"/>
  <c r="AF5733" i="2" s="1"/>
  <c r="AC5733" i="2"/>
  <c r="AD5733" i="2" s="1" a="1"/>
  <c r="AD5733" i="2" s="1"/>
  <c r="AB5733" i="2"/>
  <c r="AA5733" i="2"/>
  <c r="AF5732" i="2"/>
  <c r="AE5732" i="2"/>
  <c r="AD5732" i="2" a="1"/>
  <c r="AD5732" i="2" s="1"/>
  <c r="AC5732" i="2"/>
  <c r="AB5732" i="2"/>
  <c r="AA5732" i="2"/>
  <c r="AE5731" i="2"/>
  <c r="AF5731" i="2" s="1"/>
  <c r="AD5731" i="2" a="1"/>
  <c r="AD5731" i="2" s="1"/>
  <c r="AC5731" i="2"/>
  <c r="AB5731" i="2"/>
  <c r="AA5731" i="2"/>
  <c r="AF5730" i="2"/>
  <c r="AE5730" i="2"/>
  <c r="AD5730" i="2" a="1"/>
  <c r="AD5730" i="2" s="1"/>
  <c r="AC5730" i="2"/>
  <c r="AB5730" i="2"/>
  <c r="AA5730" i="2"/>
  <c r="AE5729" i="2"/>
  <c r="AF5729" i="2" s="1"/>
  <c r="AC5729" i="2"/>
  <c r="AD5729" i="2" s="1" a="1"/>
  <c r="AD5729" i="2" s="1"/>
  <c r="AB5729" i="2"/>
  <c r="AA5729" i="2"/>
  <c r="AF5728" i="2"/>
  <c r="AE5728" i="2"/>
  <c r="AC5728" i="2"/>
  <c r="AD5728" i="2" s="1" a="1"/>
  <c r="AD5728" i="2" s="1"/>
  <c r="AB5728" i="2"/>
  <c r="AA5728" i="2"/>
  <c r="AE5727" i="2"/>
  <c r="AF5727" i="2" s="1"/>
  <c r="AD5727" i="2" a="1"/>
  <c r="AD5727" i="2" s="1"/>
  <c r="AC5727" i="2"/>
  <c r="AB5727" i="2"/>
  <c r="AA5727" i="2"/>
  <c r="AF5726" i="2"/>
  <c r="AE5726" i="2"/>
  <c r="AD5726" i="2" a="1"/>
  <c r="AD5726" i="2" s="1"/>
  <c r="AC5726" i="2"/>
  <c r="AB5726" i="2"/>
  <c r="AA5726" i="2"/>
  <c r="AE5725" i="2"/>
  <c r="AF5725" i="2" s="1"/>
  <c r="AD5725" i="2"/>
  <c r="AC5725" i="2"/>
  <c r="AD5725" i="2" s="1" a="1"/>
  <c r="AB5725" i="2"/>
  <c r="AA5725" i="2"/>
  <c r="AF5724" i="2"/>
  <c r="AE5724" i="2"/>
  <c r="AD5724" i="2" a="1"/>
  <c r="AD5724" i="2" s="1"/>
  <c r="AC5724" i="2"/>
  <c r="AB5724" i="2"/>
  <c r="AA5724" i="2"/>
  <c r="AE5723" i="2"/>
  <c r="AF5723" i="2" s="1"/>
  <c r="AD5723" i="2" a="1"/>
  <c r="AD5723" i="2" s="1"/>
  <c r="AC5723" i="2"/>
  <c r="AB5723" i="2"/>
  <c r="AA5723" i="2"/>
  <c r="AF5722" i="2"/>
  <c r="AE5722" i="2"/>
  <c r="AC5722" i="2"/>
  <c r="AD5722" i="2" s="1" a="1"/>
  <c r="AD5722" i="2" s="1"/>
  <c r="AB5722" i="2"/>
  <c r="AA5722" i="2"/>
  <c r="AE5721" i="2"/>
  <c r="AF5721" i="2" s="1"/>
  <c r="AD5721" i="2" a="1"/>
  <c r="AD5721" i="2" s="1"/>
  <c r="AC5721" i="2"/>
  <c r="AB5721" i="2"/>
  <c r="AA5721" i="2"/>
  <c r="AF5720" i="2"/>
  <c r="AE5720" i="2"/>
  <c r="AD5720" i="2"/>
  <c r="AD5720" i="2" a="1"/>
  <c r="AC5720" i="2"/>
  <c r="AB5720" i="2"/>
  <c r="AA5720" i="2"/>
  <c r="AE5719" i="2"/>
  <c r="AF5719" i="2" s="1"/>
  <c r="AD5719" i="2"/>
  <c r="AC5719" i="2"/>
  <c r="AD5719" i="2" s="1" a="1"/>
  <c r="AB5719" i="2"/>
  <c r="AA5719" i="2"/>
  <c r="AF5718" i="2"/>
  <c r="AE5718" i="2"/>
  <c r="AD5718" i="2" a="1"/>
  <c r="AD5718" i="2" s="1"/>
  <c r="AC5718" i="2"/>
  <c r="AB5718" i="2"/>
  <c r="AA5718" i="2"/>
  <c r="AE5717" i="2"/>
  <c r="AF5717" i="2" s="1"/>
  <c r="AC5717" i="2"/>
  <c r="AD5717" i="2" s="1" a="1"/>
  <c r="AD5717" i="2" s="1"/>
  <c r="AB5717" i="2"/>
  <c r="AA5717" i="2"/>
  <c r="AF5716" i="2"/>
  <c r="AE5716" i="2"/>
  <c r="AD5716" i="2" a="1"/>
  <c r="AD5716" i="2" s="1"/>
  <c r="AC5716" i="2"/>
  <c r="AB5716" i="2"/>
  <c r="AA5716" i="2"/>
  <c r="AE5715" i="2"/>
  <c r="AF5715" i="2" s="1"/>
  <c r="AC5715" i="2"/>
  <c r="AD5715" i="2" s="1" a="1"/>
  <c r="AD5715" i="2" s="1"/>
  <c r="AB5715" i="2"/>
  <c r="AA5715" i="2"/>
  <c r="AF5714" i="2"/>
  <c r="AE5714" i="2"/>
  <c r="AC5714" i="2"/>
  <c r="AD5714" i="2" s="1" a="1"/>
  <c r="AD5714" i="2" s="1"/>
  <c r="AB5714" i="2"/>
  <c r="AA5714" i="2"/>
  <c r="AE5713" i="2"/>
  <c r="AF5713" i="2" s="1"/>
  <c r="AC5713" i="2"/>
  <c r="AD5713" i="2" s="1" a="1"/>
  <c r="AD5713" i="2" s="1"/>
  <c r="AB5713" i="2"/>
  <c r="AA5713" i="2"/>
  <c r="AF5712" i="2"/>
  <c r="AE5712" i="2"/>
  <c r="AD5712" i="2" a="1"/>
  <c r="AD5712" i="2" s="1"/>
  <c r="AC5712" i="2"/>
  <c r="AB5712" i="2"/>
  <c r="AA5712" i="2"/>
  <c r="AE5711" i="2"/>
  <c r="AF5711" i="2" s="1"/>
  <c r="AD5711" i="2" a="1"/>
  <c r="AD5711" i="2" s="1"/>
  <c r="AC5711" i="2"/>
  <c r="AB5711" i="2"/>
  <c r="AA5711" i="2"/>
  <c r="AF5710" i="2"/>
  <c r="AE5710" i="2"/>
  <c r="AC5710" i="2"/>
  <c r="AD5710" i="2" s="1" a="1"/>
  <c r="AD5710" i="2" s="1"/>
  <c r="AB5710" i="2"/>
  <c r="AA5710" i="2"/>
  <c r="AE5709" i="2"/>
  <c r="AF5709" i="2" s="1"/>
  <c r="AC5709" i="2"/>
  <c r="AD5709" i="2" s="1" a="1"/>
  <c r="AD5709" i="2" s="1"/>
  <c r="AB5709" i="2"/>
  <c r="AA5709" i="2"/>
  <c r="AF5708" i="2"/>
  <c r="AE5708" i="2"/>
  <c r="AD5708" i="2" a="1"/>
  <c r="AD5708" i="2" s="1"/>
  <c r="AC5708" i="2"/>
  <c r="AB5708" i="2"/>
  <c r="AA5708" i="2"/>
  <c r="AE5707" i="2"/>
  <c r="AF5707" i="2" s="1"/>
  <c r="AD5707" i="2"/>
  <c r="AD5707" i="2" a="1"/>
  <c r="AC5707" i="2"/>
  <c r="AB5707" i="2"/>
  <c r="AA5707" i="2"/>
  <c r="AF5706" i="2"/>
  <c r="AE5706" i="2"/>
  <c r="AC5706" i="2"/>
  <c r="AD5706" i="2" s="1" a="1"/>
  <c r="AD5706" i="2" s="1"/>
  <c r="AB5706" i="2"/>
  <c r="AA5706" i="2"/>
  <c r="AE5705" i="2"/>
  <c r="AF5705" i="2" s="1"/>
  <c r="AC5705" i="2"/>
  <c r="AD5705" i="2" s="1" a="1"/>
  <c r="AD5705" i="2" s="1"/>
  <c r="AB5705" i="2"/>
  <c r="AA5705" i="2"/>
  <c r="AF5704" i="2"/>
  <c r="AE5704" i="2"/>
  <c r="AD5704" i="2" a="1"/>
  <c r="AD5704" i="2" s="1"/>
  <c r="AC5704" i="2"/>
  <c r="AB5704" i="2"/>
  <c r="AA5704" i="2"/>
  <c r="AE5703" i="2"/>
  <c r="AF5703" i="2" s="1"/>
  <c r="AD5703" i="2" a="1"/>
  <c r="AD5703" i="2" s="1"/>
  <c r="AC5703" i="2"/>
  <c r="AB5703" i="2"/>
  <c r="AA5703" i="2"/>
  <c r="AF5702" i="2"/>
  <c r="AE5702" i="2"/>
  <c r="AD5702" i="2" a="1"/>
  <c r="AD5702" i="2" s="1"/>
  <c r="AC5702" i="2"/>
  <c r="AB5702" i="2"/>
  <c r="AA5702" i="2"/>
  <c r="AE5701" i="2"/>
  <c r="AF5701" i="2" s="1"/>
  <c r="AC5701" i="2"/>
  <c r="AD5701" i="2" s="1" a="1"/>
  <c r="AD5701" i="2" s="1"/>
  <c r="AB5701" i="2"/>
  <c r="AA5701" i="2"/>
  <c r="AF5700" i="2"/>
  <c r="AE5700" i="2"/>
  <c r="AC5700" i="2"/>
  <c r="AD5700" i="2" s="1" a="1"/>
  <c r="AD5700" i="2" s="1"/>
  <c r="AB5700" i="2"/>
  <c r="AA5700" i="2"/>
  <c r="AE5699" i="2"/>
  <c r="AF5699" i="2" s="1"/>
  <c r="AD5699" i="2" a="1"/>
  <c r="AD5699" i="2" s="1"/>
  <c r="AC5699" i="2"/>
  <c r="AB5699" i="2"/>
  <c r="AA5699" i="2"/>
  <c r="AF5698" i="2"/>
  <c r="AE5698" i="2"/>
  <c r="AD5698" i="2" a="1"/>
  <c r="AD5698" i="2" s="1"/>
  <c r="AC5698" i="2"/>
  <c r="AB5698" i="2"/>
  <c r="AA5698" i="2"/>
  <c r="AE5697" i="2"/>
  <c r="AF5697" i="2" s="1"/>
  <c r="AD5697" i="2"/>
  <c r="AC5697" i="2"/>
  <c r="AD5697" i="2" s="1" a="1"/>
  <c r="AB5697" i="2"/>
  <c r="AA5697" i="2"/>
  <c r="AF5696" i="2"/>
  <c r="AE5696" i="2"/>
  <c r="AC5696" i="2"/>
  <c r="AD5696" i="2" s="1" a="1"/>
  <c r="AD5696" i="2" s="1"/>
  <c r="AB5696" i="2"/>
  <c r="AA5696" i="2"/>
  <c r="AE5695" i="2"/>
  <c r="AF5695" i="2" s="1"/>
  <c r="AD5695" i="2" a="1"/>
  <c r="AD5695" i="2" s="1"/>
  <c r="AC5695" i="2"/>
  <c r="AB5695" i="2"/>
  <c r="AA5695" i="2"/>
  <c r="AF5694" i="2"/>
  <c r="AE5694" i="2"/>
  <c r="AC5694" i="2"/>
  <c r="AD5694" i="2" s="1" a="1"/>
  <c r="AD5694" i="2" s="1"/>
  <c r="AB5694" i="2"/>
  <c r="AA5694" i="2"/>
  <c r="AE5693" i="2"/>
  <c r="AF5693" i="2" s="1"/>
  <c r="AD5693" i="2" a="1"/>
  <c r="AD5693" i="2" s="1"/>
  <c r="AC5693" i="2"/>
  <c r="AB5693" i="2"/>
  <c r="AA5693" i="2"/>
  <c r="AF5692" i="2"/>
  <c r="AE5692" i="2"/>
  <c r="AD5692" i="2"/>
  <c r="AD5692" i="2" a="1"/>
  <c r="AC5692" i="2"/>
  <c r="AB5692" i="2"/>
  <c r="AA5692" i="2"/>
  <c r="AE5691" i="2"/>
  <c r="AF5691" i="2" s="1"/>
  <c r="AD5691" i="2" a="1"/>
  <c r="AD5691" i="2" s="1"/>
  <c r="AC5691" i="2"/>
  <c r="AB5691" i="2"/>
  <c r="AA5691" i="2"/>
  <c r="AF5690" i="2"/>
  <c r="AE5690" i="2"/>
  <c r="AD5690" i="2" a="1"/>
  <c r="AD5690" i="2" s="1"/>
  <c r="AC5690" i="2"/>
  <c r="AB5690" i="2"/>
  <c r="AA5690" i="2"/>
  <c r="AE5689" i="2"/>
  <c r="AF5689" i="2" s="1"/>
  <c r="AC5689" i="2"/>
  <c r="AD5689" i="2" s="1" a="1"/>
  <c r="AD5689" i="2" s="1"/>
  <c r="AB5689" i="2"/>
  <c r="AA5689" i="2"/>
  <c r="AF5688" i="2"/>
  <c r="AE5688" i="2"/>
  <c r="AD5688" i="2" a="1"/>
  <c r="AD5688" i="2" s="1"/>
  <c r="AC5688" i="2"/>
  <c r="AB5688" i="2"/>
  <c r="AA5688" i="2"/>
  <c r="AE5687" i="2"/>
  <c r="AF5687" i="2" s="1"/>
  <c r="AD5687" i="2" a="1"/>
  <c r="AD5687" i="2" s="1"/>
  <c r="AC5687" i="2"/>
  <c r="AB5687" i="2"/>
  <c r="AA5687" i="2"/>
  <c r="AF5686" i="2"/>
  <c r="AE5686" i="2"/>
  <c r="AC5686" i="2"/>
  <c r="AD5686" i="2" s="1" a="1"/>
  <c r="AD5686" i="2" s="1"/>
  <c r="AB5686" i="2"/>
  <c r="AA5686" i="2"/>
  <c r="AE5685" i="2"/>
  <c r="AF5685" i="2" s="1"/>
  <c r="AC5685" i="2"/>
  <c r="AD5685" i="2" s="1" a="1"/>
  <c r="AD5685" i="2" s="1"/>
  <c r="AB5685" i="2"/>
  <c r="AA5685" i="2"/>
  <c r="AF5684" i="2"/>
  <c r="AE5684" i="2"/>
  <c r="AD5684" i="2" a="1"/>
  <c r="AD5684" i="2" s="1"/>
  <c r="AC5684" i="2"/>
  <c r="AB5684" i="2"/>
  <c r="AA5684" i="2"/>
  <c r="AE5683" i="2"/>
  <c r="AF5683" i="2" s="1"/>
  <c r="AD5683" i="2" a="1"/>
  <c r="AD5683" i="2" s="1"/>
  <c r="AC5683" i="2"/>
  <c r="AB5683" i="2"/>
  <c r="AA5683" i="2"/>
  <c r="AF5682" i="2"/>
  <c r="AE5682" i="2"/>
  <c r="AC5682" i="2"/>
  <c r="AD5682" i="2" s="1" a="1"/>
  <c r="AD5682" i="2" s="1"/>
  <c r="AB5682" i="2"/>
  <c r="AA5682" i="2"/>
  <c r="AE5681" i="2"/>
  <c r="AF5681" i="2" s="1"/>
  <c r="AC5681" i="2"/>
  <c r="AD5681" i="2" s="1" a="1"/>
  <c r="AD5681" i="2" s="1"/>
  <c r="AB5681" i="2"/>
  <c r="AA5681" i="2"/>
  <c r="AF5680" i="2"/>
  <c r="AE5680" i="2"/>
  <c r="AD5680" i="2" a="1"/>
  <c r="AD5680" i="2" s="1"/>
  <c r="AC5680" i="2"/>
  <c r="AB5680" i="2"/>
  <c r="AA5680" i="2"/>
  <c r="AE5679" i="2"/>
  <c r="AF5679" i="2" s="1"/>
  <c r="AD5679" i="2"/>
  <c r="AD5679" i="2" a="1"/>
  <c r="AC5679" i="2"/>
  <c r="AB5679" i="2"/>
  <c r="AA5679" i="2"/>
  <c r="AF5678" i="2"/>
  <c r="AE5678" i="2"/>
  <c r="AC5678" i="2"/>
  <c r="AD5678" i="2" s="1" a="1"/>
  <c r="AD5678" i="2" s="1"/>
  <c r="AB5678" i="2"/>
  <c r="AA5678" i="2"/>
  <c r="AE5677" i="2"/>
  <c r="AF5677" i="2" s="1"/>
  <c r="AD5677" i="2"/>
  <c r="AC5677" i="2"/>
  <c r="AD5677" i="2" s="1" a="1"/>
  <c r="AB5677" i="2"/>
  <c r="AA5677" i="2"/>
  <c r="AF5676" i="2"/>
  <c r="AE5676" i="2"/>
  <c r="AD5676" i="2" a="1"/>
  <c r="AD5676" i="2" s="1"/>
  <c r="AC5676" i="2"/>
  <c r="AB5676" i="2"/>
  <c r="AA5676" i="2"/>
  <c r="AE5675" i="2"/>
  <c r="AF5675" i="2" s="1"/>
  <c r="AC5675" i="2"/>
  <c r="AD5675" i="2" s="1" a="1"/>
  <c r="AD5675" i="2" s="1"/>
  <c r="AB5675" i="2"/>
  <c r="AA5675" i="2"/>
  <c r="AF5674" i="2"/>
  <c r="AE5674" i="2"/>
  <c r="AD5674" i="2" a="1"/>
  <c r="AD5674" i="2" s="1"/>
  <c r="AC5674" i="2"/>
  <c r="AB5674" i="2"/>
  <c r="AA5674" i="2"/>
  <c r="AE5673" i="2"/>
  <c r="AF5673" i="2" s="1"/>
  <c r="AC5673" i="2"/>
  <c r="AD5673" i="2" s="1" a="1"/>
  <c r="AD5673" i="2" s="1"/>
  <c r="AB5673" i="2"/>
  <c r="AA5673" i="2"/>
  <c r="AF5672" i="2"/>
  <c r="AE5672" i="2"/>
  <c r="AD5672" i="2"/>
  <c r="AC5672" i="2"/>
  <c r="AD5672" i="2" s="1" a="1"/>
  <c r="AB5672" i="2"/>
  <c r="AA5672" i="2"/>
  <c r="AE5671" i="2"/>
  <c r="AF5671" i="2" s="1"/>
  <c r="AD5671" i="2" a="1"/>
  <c r="AD5671" i="2" s="1"/>
  <c r="AC5671" i="2"/>
  <c r="AB5671" i="2"/>
  <c r="AA5671" i="2"/>
  <c r="AF5670" i="2"/>
  <c r="AE5670" i="2"/>
  <c r="AC5670" i="2"/>
  <c r="AD5670" i="2" s="1" a="1"/>
  <c r="AD5670" i="2" s="1"/>
  <c r="AB5670" i="2"/>
  <c r="AA5670" i="2"/>
  <c r="AE5669" i="2"/>
  <c r="AF5669" i="2" s="1"/>
  <c r="AD5669" i="2"/>
  <c r="AC5669" i="2"/>
  <c r="AD5669" i="2" s="1" a="1"/>
  <c r="AB5669" i="2"/>
  <c r="AA5669" i="2"/>
  <c r="AF5668" i="2"/>
  <c r="AE5668" i="2"/>
  <c r="AD5668" i="2" a="1"/>
  <c r="AD5668" i="2" s="1"/>
  <c r="AC5668" i="2"/>
  <c r="AB5668" i="2"/>
  <c r="AA5668" i="2"/>
  <c r="AE5667" i="2"/>
  <c r="AF5667" i="2" s="1"/>
  <c r="AD5667" i="2" a="1"/>
  <c r="AD5667" i="2" s="1"/>
  <c r="AC5667" i="2"/>
  <c r="AB5667" i="2"/>
  <c r="AA5667" i="2"/>
  <c r="AF5666" i="2"/>
  <c r="AE5666" i="2"/>
  <c r="AC5666" i="2"/>
  <c r="AD5666" i="2" s="1" a="1"/>
  <c r="AD5666" i="2" s="1"/>
  <c r="AB5666" i="2"/>
  <c r="AA5666" i="2"/>
  <c r="AE5665" i="2"/>
  <c r="AF5665" i="2" s="1"/>
  <c r="AD5665" i="2"/>
  <c r="AD5665" i="2" a="1"/>
  <c r="AC5665" i="2"/>
  <c r="AB5665" i="2"/>
  <c r="AA5665" i="2"/>
  <c r="AF5664" i="2"/>
  <c r="AE5664" i="2"/>
  <c r="AD5664" i="2"/>
  <c r="AD5664" i="2" a="1"/>
  <c r="AC5664" i="2"/>
  <c r="AB5664" i="2"/>
  <c r="AA5664" i="2"/>
  <c r="AF5663" i="2"/>
  <c r="AE5663" i="2"/>
  <c r="AD5663" i="2"/>
  <c r="AD5663" i="2" a="1"/>
  <c r="AC5663" i="2"/>
  <c r="AB5663" i="2"/>
  <c r="AA5663" i="2"/>
  <c r="AF5662" i="2"/>
  <c r="AE5662" i="2"/>
  <c r="AD5662" i="2"/>
  <c r="AD5662" i="2" a="1"/>
  <c r="AC5662" i="2"/>
  <c r="AB5662" i="2"/>
  <c r="AA5662" i="2"/>
  <c r="AF5661" i="2"/>
  <c r="AE5661" i="2"/>
  <c r="AD5661" i="2"/>
  <c r="AD5661" i="2" a="1"/>
  <c r="AC5661" i="2"/>
  <c r="AB5661" i="2"/>
  <c r="AA5661" i="2"/>
  <c r="AF5660" i="2"/>
  <c r="AE5660" i="2"/>
  <c r="AD5660" i="2"/>
  <c r="AD5660" i="2" a="1"/>
  <c r="AC5660" i="2"/>
  <c r="AB5660" i="2"/>
  <c r="AA5660" i="2"/>
  <c r="AF5659" i="2"/>
  <c r="AE5659" i="2"/>
  <c r="AD5659" i="2"/>
  <c r="AD5659" i="2" a="1"/>
  <c r="AC5659" i="2"/>
  <c r="AB5659" i="2"/>
  <c r="AA5659" i="2"/>
  <c r="AF5658" i="2"/>
  <c r="AE5658" i="2"/>
  <c r="AD5658" i="2"/>
  <c r="AD5658" i="2" a="1"/>
  <c r="AC5658" i="2"/>
  <c r="AB5658" i="2"/>
  <c r="AA5658" i="2"/>
  <c r="AF5657" i="2"/>
  <c r="AE5657" i="2"/>
  <c r="AD5657" i="2"/>
  <c r="AD5657" i="2" a="1"/>
  <c r="AC5657" i="2"/>
  <c r="AB5657" i="2"/>
  <c r="AA5657" i="2"/>
  <c r="AF5656" i="2"/>
  <c r="AE5656" i="2"/>
  <c r="AD5656" i="2"/>
  <c r="AD5656" i="2" a="1"/>
  <c r="AC5656" i="2"/>
  <c r="AB5656" i="2"/>
  <c r="AA5656" i="2"/>
  <c r="AF5655" i="2"/>
  <c r="AE5655" i="2"/>
  <c r="AD5655" i="2"/>
  <c r="AD5655" i="2" a="1"/>
  <c r="AC5655" i="2"/>
  <c r="AB5655" i="2"/>
  <c r="AA5655" i="2"/>
  <c r="AF5654" i="2"/>
  <c r="AE5654" i="2"/>
  <c r="AD5654" i="2"/>
  <c r="AD5654" i="2" a="1"/>
  <c r="AC5654" i="2"/>
  <c r="AB5654" i="2"/>
  <c r="AA5654" i="2"/>
  <c r="AF5653" i="2"/>
  <c r="AE5653" i="2"/>
  <c r="AD5653" i="2"/>
  <c r="AD5653" i="2" a="1"/>
  <c r="AC5653" i="2"/>
  <c r="AB5653" i="2"/>
  <c r="AA5653" i="2"/>
  <c r="AF5652" i="2"/>
  <c r="AE5652" i="2"/>
  <c r="AD5652" i="2"/>
  <c r="AD5652" i="2" a="1"/>
  <c r="AC5652" i="2"/>
  <c r="AB5652" i="2"/>
  <c r="AA5652" i="2"/>
  <c r="AF5651" i="2"/>
  <c r="AE5651" i="2"/>
  <c r="AD5651" i="2"/>
  <c r="AD5651" i="2" a="1"/>
  <c r="AC5651" i="2"/>
  <c r="AB5651" i="2"/>
  <c r="AA5651" i="2"/>
  <c r="AF5650" i="2"/>
  <c r="AE5650" i="2"/>
  <c r="AD5650" i="2"/>
  <c r="AD5650" i="2" a="1"/>
  <c r="AC5650" i="2"/>
  <c r="AB5650" i="2"/>
  <c r="AA5650" i="2"/>
  <c r="AF5649" i="2"/>
  <c r="AE5649" i="2"/>
  <c r="AD5649" i="2"/>
  <c r="AD5649" i="2" a="1"/>
  <c r="AC5649" i="2"/>
  <c r="AB5649" i="2"/>
  <c r="AA5649" i="2"/>
  <c r="AF5648" i="2"/>
  <c r="AE5648" i="2"/>
  <c r="AD5648" i="2"/>
  <c r="AD5648" i="2" a="1"/>
  <c r="AC5648" i="2"/>
  <c r="AB5648" i="2"/>
  <c r="AA5648" i="2"/>
  <c r="AF5647" i="2"/>
  <c r="AE5647" i="2"/>
  <c r="AD5647" i="2"/>
  <c r="AD5647" i="2" a="1"/>
  <c r="AC5647" i="2"/>
  <c r="AB5647" i="2"/>
  <c r="AA5647" i="2"/>
  <c r="AF5646" i="2"/>
  <c r="AE5646" i="2"/>
  <c r="AD5646" i="2"/>
  <c r="AD5646" i="2" a="1"/>
  <c r="AC5646" i="2"/>
  <c r="AB5646" i="2"/>
  <c r="AA5646" i="2"/>
  <c r="AF5645" i="2"/>
  <c r="AE5645" i="2"/>
  <c r="AD5645" i="2"/>
  <c r="AD5645" i="2" a="1"/>
  <c r="AC5645" i="2"/>
  <c r="AB5645" i="2"/>
  <c r="AA5645" i="2"/>
  <c r="AF5644" i="2"/>
  <c r="AE5644" i="2"/>
  <c r="AD5644" i="2"/>
  <c r="AD5644" i="2" a="1"/>
  <c r="AC5644" i="2"/>
  <c r="AB5644" i="2"/>
  <c r="AA5644" i="2"/>
  <c r="AF5643" i="2"/>
  <c r="AE5643" i="2"/>
  <c r="AD5643" i="2"/>
  <c r="AD5643" i="2" a="1"/>
  <c r="AC5643" i="2"/>
  <c r="AB5643" i="2"/>
  <c r="AA5643" i="2"/>
  <c r="AF5642" i="2"/>
  <c r="AE5642" i="2"/>
  <c r="AD5642" i="2"/>
  <c r="AD5642" i="2" a="1"/>
  <c r="AC5642" i="2"/>
  <c r="AB5642" i="2"/>
  <c r="AA5642" i="2"/>
  <c r="AF5641" i="2"/>
  <c r="AE5641" i="2"/>
  <c r="AD5641" i="2"/>
  <c r="AD5641" i="2" a="1"/>
  <c r="AC5641" i="2"/>
  <c r="AB5641" i="2"/>
  <c r="AA5641" i="2"/>
  <c r="AF5640" i="2"/>
  <c r="AE5640" i="2"/>
  <c r="AD5640" i="2"/>
  <c r="AD5640" i="2" a="1"/>
  <c r="AC5640" i="2"/>
  <c r="AB5640" i="2"/>
  <c r="AA5640" i="2"/>
  <c r="AF5639" i="2"/>
  <c r="AE5639" i="2"/>
  <c r="AD5639" i="2"/>
  <c r="AD5639" i="2" a="1"/>
  <c r="AC5639" i="2"/>
  <c r="AB5639" i="2"/>
  <c r="AA5639" i="2"/>
  <c r="AF5638" i="2"/>
  <c r="AE5638" i="2"/>
  <c r="AD5638" i="2"/>
  <c r="AD5638" i="2" a="1"/>
  <c r="AC5638" i="2"/>
  <c r="AB5638" i="2"/>
  <c r="AA5638" i="2"/>
  <c r="AF5637" i="2"/>
  <c r="AE5637" i="2"/>
  <c r="AD5637" i="2"/>
  <c r="AD5637" i="2" a="1"/>
  <c r="AC5637" i="2"/>
  <c r="AB5637" i="2"/>
  <c r="AA5637" i="2"/>
  <c r="AF5636" i="2"/>
  <c r="AE5636" i="2"/>
  <c r="AD5636" i="2"/>
  <c r="AD5636" i="2" a="1"/>
  <c r="AC5636" i="2"/>
  <c r="AB5636" i="2"/>
  <c r="AA5636" i="2"/>
  <c r="AF5635" i="2"/>
  <c r="AE5635" i="2"/>
  <c r="AD5635" i="2"/>
  <c r="AD5635" i="2" a="1"/>
  <c r="AC5635" i="2"/>
  <c r="AB5635" i="2"/>
  <c r="AA5635" i="2"/>
  <c r="AF5634" i="2"/>
  <c r="AE5634" i="2"/>
  <c r="AD5634" i="2"/>
  <c r="AD5634" i="2" a="1"/>
  <c r="AC5634" i="2"/>
  <c r="AB5634" i="2"/>
  <c r="AA5634" i="2"/>
  <c r="AF5633" i="2"/>
  <c r="AE5633" i="2"/>
  <c r="AD5633" i="2"/>
  <c r="AD5633" i="2" a="1"/>
  <c r="AC5633" i="2"/>
  <c r="AB5633" i="2"/>
  <c r="AA5633" i="2"/>
  <c r="AF5632" i="2"/>
  <c r="AE5632" i="2"/>
  <c r="AD5632" i="2"/>
  <c r="AD5632" i="2" a="1"/>
  <c r="AC5632" i="2"/>
  <c r="AB5632" i="2"/>
  <c r="AA5632" i="2"/>
  <c r="AF5631" i="2"/>
  <c r="AE5631" i="2"/>
  <c r="AD5631" i="2"/>
  <c r="AD5631" i="2" a="1"/>
  <c r="AC5631" i="2"/>
  <c r="AB5631" i="2"/>
  <c r="AA5631" i="2"/>
  <c r="AF5630" i="2"/>
  <c r="AE5630" i="2"/>
  <c r="AD5630" i="2"/>
  <c r="AD5630" i="2" a="1"/>
  <c r="AC5630" i="2"/>
  <c r="AB5630" i="2"/>
  <c r="AA5630" i="2"/>
  <c r="AF5629" i="2"/>
  <c r="AE5629" i="2"/>
  <c r="AD5629" i="2"/>
  <c r="AD5629" i="2" a="1"/>
  <c r="AC5629" i="2"/>
  <c r="AB5629" i="2"/>
  <c r="AA5629" i="2"/>
  <c r="AF5628" i="2"/>
  <c r="AE5628" i="2"/>
  <c r="AD5628" i="2"/>
  <c r="AD5628" i="2" a="1"/>
  <c r="AC5628" i="2"/>
  <c r="AB5628" i="2"/>
  <c r="AA5628" i="2"/>
  <c r="AF5627" i="2"/>
  <c r="AE5627" i="2"/>
  <c r="AD5627" i="2"/>
  <c r="AD5627" i="2" a="1"/>
  <c r="AC5627" i="2"/>
  <c r="AB5627" i="2"/>
  <c r="AA5627" i="2"/>
  <c r="AF5626" i="2"/>
  <c r="AE5626" i="2"/>
  <c r="AD5626" i="2"/>
  <c r="AD5626" i="2" a="1"/>
  <c r="AC5626" i="2"/>
  <c r="AB5626" i="2"/>
  <c r="AA5626" i="2"/>
  <c r="AF5625" i="2"/>
  <c r="AE5625" i="2"/>
  <c r="AD5625" i="2"/>
  <c r="AD5625" i="2" a="1"/>
  <c r="AC5625" i="2"/>
  <c r="AB5625" i="2"/>
  <c r="AA5625" i="2"/>
  <c r="AF5624" i="2"/>
  <c r="AE5624" i="2"/>
  <c r="AD5624" i="2"/>
  <c r="AD5624" i="2" a="1"/>
  <c r="AC5624" i="2"/>
  <c r="AB5624" i="2"/>
  <c r="AA5624" i="2"/>
  <c r="AF5623" i="2"/>
  <c r="AE5623" i="2"/>
  <c r="AD5623" i="2"/>
  <c r="AD5623" i="2" a="1"/>
  <c r="AC5623" i="2"/>
  <c r="AB5623" i="2"/>
  <c r="AA5623" i="2"/>
  <c r="AF5622" i="2"/>
  <c r="AE5622" i="2"/>
  <c r="AD5622" i="2"/>
  <c r="AD5622" i="2" a="1"/>
  <c r="AC5622" i="2"/>
  <c r="AB5622" i="2"/>
  <c r="AA5622" i="2"/>
  <c r="AF5621" i="2"/>
  <c r="AE5621" i="2"/>
  <c r="AD5621" i="2"/>
  <c r="AD5621" i="2" a="1"/>
  <c r="AC5621" i="2"/>
  <c r="AB5621" i="2"/>
  <c r="AA5621" i="2"/>
  <c r="AF5620" i="2"/>
  <c r="AE5620" i="2"/>
  <c r="AD5620" i="2"/>
  <c r="AD5620" i="2" a="1"/>
  <c r="AC5620" i="2"/>
  <c r="AB5620" i="2"/>
  <c r="AA5620" i="2"/>
  <c r="AF5619" i="2"/>
  <c r="AE5619" i="2"/>
  <c r="AD5619" i="2"/>
  <c r="AD5619" i="2" a="1"/>
  <c r="AC5619" i="2"/>
  <c r="AB5619" i="2"/>
  <c r="AA5619" i="2"/>
  <c r="AF5618" i="2"/>
  <c r="AE5618" i="2"/>
  <c r="AD5618" i="2"/>
  <c r="AD5618" i="2" a="1"/>
  <c r="AC5618" i="2"/>
  <c r="AB5618" i="2"/>
  <c r="AA5618" i="2"/>
  <c r="AF5617" i="2"/>
  <c r="AE5617" i="2"/>
  <c r="AD5617" i="2"/>
  <c r="AD5617" i="2" a="1"/>
  <c r="AC5617" i="2"/>
  <c r="AB5617" i="2"/>
  <c r="AA5617" i="2"/>
  <c r="AF5616" i="2"/>
  <c r="AE5616" i="2"/>
  <c r="AD5616" i="2"/>
  <c r="AD5616" i="2" a="1"/>
  <c r="AC5616" i="2"/>
  <c r="AB5616" i="2"/>
  <c r="AA5616" i="2"/>
  <c r="AF5615" i="2"/>
  <c r="AE5615" i="2"/>
  <c r="AD5615" i="2"/>
  <c r="AD5615" i="2" a="1"/>
  <c r="AC5615" i="2"/>
  <c r="AB5615" i="2"/>
  <c r="AA5615" i="2"/>
  <c r="AF5614" i="2"/>
  <c r="AE5614" i="2"/>
  <c r="AD5614" i="2"/>
  <c r="AD5614" i="2" a="1"/>
  <c r="AC5614" i="2"/>
  <c r="AB5614" i="2"/>
  <c r="AA5614" i="2"/>
  <c r="AF5613" i="2"/>
  <c r="AE5613" i="2"/>
  <c r="AD5613" i="2"/>
  <c r="AD5613" i="2" a="1"/>
  <c r="AC5613" i="2"/>
  <c r="AB5613" i="2"/>
  <c r="AA5613" i="2"/>
  <c r="AF5612" i="2"/>
  <c r="AE5612" i="2"/>
  <c r="AD5612" i="2"/>
  <c r="AD5612" i="2" a="1"/>
  <c r="AC5612" i="2"/>
  <c r="AB5612" i="2"/>
  <c r="AA5612" i="2"/>
  <c r="AF5611" i="2"/>
  <c r="AE5611" i="2"/>
  <c r="AD5611" i="2"/>
  <c r="AD5611" i="2" a="1"/>
  <c r="AC5611" i="2"/>
  <c r="AB5611" i="2"/>
  <c r="AA5611" i="2"/>
  <c r="AF5610" i="2"/>
  <c r="AE5610" i="2"/>
  <c r="AD5610" i="2"/>
  <c r="AD5610" i="2" a="1"/>
  <c r="AC5610" i="2"/>
  <c r="AB5610" i="2"/>
  <c r="AA5610" i="2"/>
  <c r="AF5609" i="2"/>
  <c r="AE5609" i="2"/>
  <c r="AD5609" i="2"/>
  <c r="AD5609" i="2" a="1"/>
  <c r="AC5609" i="2"/>
  <c r="AB5609" i="2"/>
  <c r="AA5609" i="2"/>
  <c r="AF5608" i="2"/>
  <c r="AE5608" i="2"/>
  <c r="AD5608" i="2"/>
  <c r="AD5608" i="2" a="1"/>
  <c r="AC5608" i="2"/>
  <c r="AB5608" i="2"/>
  <c r="AA5608" i="2"/>
  <c r="AF5607" i="2"/>
  <c r="AE5607" i="2"/>
  <c r="AD5607" i="2"/>
  <c r="AD5607" i="2" a="1"/>
  <c r="AC5607" i="2"/>
  <c r="AB5607" i="2"/>
  <c r="AA5607" i="2"/>
  <c r="AF5606" i="2"/>
  <c r="AE5606" i="2"/>
  <c r="AD5606" i="2"/>
  <c r="AD5606" i="2" a="1"/>
  <c r="AC5606" i="2"/>
  <c r="AB5606" i="2"/>
  <c r="AA5606" i="2"/>
  <c r="AF5605" i="2"/>
  <c r="AE5605" i="2"/>
  <c r="AD5605" i="2"/>
  <c r="AD5605" i="2" a="1"/>
  <c r="AC5605" i="2"/>
  <c r="AB5605" i="2"/>
  <c r="AA5605" i="2"/>
  <c r="AF5604" i="2"/>
  <c r="AE5604" i="2"/>
  <c r="AD5604" i="2"/>
  <c r="AD5604" i="2" a="1"/>
  <c r="AC5604" i="2"/>
  <c r="AB5604" i="2"/>
  <c r="AA5604" i="2"/>
  <c r="AF5603" i="2"/>
  <c r="AE5603" i="2"/>
  <c r="AD5603" i="2"/>
  <c r="AD5603" i="2" a="1"/>
  <c r="AC5603" i="2"/>
  <c r="AB5603" i="2"/>
  <c r="AA5603" i="2"/>
  <c r="AF5602" i="2"/>
  <c r="AE5602" i="2"/>
  <c r="AD5602" i="2"/>
  <c r="AD5602" i="2" a="1"/>
  <c r="AC5602" i="2"/>
  <c r="AB5602" i="2"/>
  <c r="AA5602" i="2"/>
  <c r="AF5601" i="2"/>
  <c r="AE5601" i="2"/>
  <c r="AD5601" i="2"/>
  <c r="AD5601" i="2" a="1"/>
  <c r="AC5601" i="2"/>
  <c r="AB5601" i="2"/>
  <c r="AA5601" i="2"/>
  <c r="AF5600" i="2"/>
  <c r="AE5600" i="2"/>
  <c r="AD5600" i="2"/>
  <c r="AD5600" i="2" a="1"/>
  <c r="AC5600" i="2"/>
  <c r="AB5600" i="2"/>
  <c r="AA5600" i="2"/>
  <c r="AF5599" i="2"/>
  <c r="AE5599" i="2"/>
  <c r="AD5599" i="2"/>
  <c r="AD5599" i="2" a="1"/>
  <c r="AC5599" i="2"/>
  <c r="AB5599" i="2"/>
  <c r="AA5599" i="2"/>
  <c r="AF5598" i="2"/>
  <c r="AE5598" i="2"/>
  <c r="AD5598" i="2"/>
  <c r="AD5598" i="2" a="1"/>
  <c r="AC5598" i="2"/>
  <c r="AB5598" i="2"/>
  <c r="AA5598" i="2"/>
  <c r="AF5597" i="2"/>
  <c r="AE5597" i="2"/>
  <c r="AD5597" i="2"/>
  <c r="AD5597" i="2" a="1"/>
  <c r="AC5597" i="2"/>
  <c r="AB5597" i="2"/>
  <c r="AA5597" i="2"/>
  <c r="AF5596" i="2"/>
  <c r="AE5596" i="2"/>
  <c r="AD5596" i="2"/>
  <c r="AD5596" i="2" a="1"/>
  <c r="AC5596" i="2"/>
  <c r="AB5596" i="2"/>
  <c r="AA5596" i="2"/>
  <c r="AF5595" i="2"/>
  <c r="AE5595" i="2"/>
  <c r="AD5595" i="2"/>
  <c r="AD5595" i="2" a="1"/>
  <c r="AC5595" i="2"/>
  <c r="AB5595" i="2"/>
  <c r="AA5595" i="2"/>
  <c r="AF5594" i="2"/>
  <c r="AE5594" i="2"/>
  <c r="AD5594" i="2"/>
  <c r="AD5594" i="2" a="1"/>
  <c r="AC5594" i="2"/>
  <c r="AB5594" i="2"/>
  <c r="AA5594" i="2"/>
  <c r="AF5593" i="2"/>
  <c r="AE5593" i="2"/>
  <c r="AD5593" i="2"/>
  <c r="AD5593" i="2" a="1"/>
  <c r="AC5593" i="2"/>
  <c r="AB5593" i="2"/>
  <c r="AA5593" i="2"/>
  <c r="AF5592" i="2"/>
  <c r="AE5592" i="2"/>
  <c r="AD5592" i="2"/>
  <c r="AD5592" i="2" a="1"/>
  <c r="AC5592" i="2"/>
  <c r="AB5592" i="2"/>
  <c r="AA5592" i="2"/>
  <c r="AF5591" i="2"/>
  <c r="AE5591" i="2"/>
  <c r="AD5591" i="2"/>
  <c r="AD5591" i="2" a="1"/>
  <c r="AC5591" i="2"/>
  <c r="AB5591" i="2"/>
  <c r="AA5591" i="2"/>
  <c r="AF5590" i="2"/>
  <c r="AE5590" i="2"/>
  <c r="AD5590" i="2"/>
  <c r="AD5590" i="2" a="1"/>
  <c r="AC5590" i="2"/>
  <c r="AB5590" i="2"/>
  <c r="AA5590" i="2"/>
  <c r="AF5589" i="2"/>
  <c r="AE5589" i="2"/>
  <c r="AD5589" i="2"/>
  <c r="AD5589" i="2" a="1"/>
  <c r="AC5589" i="2"/>
  <c r="AB5589" i="2"/>
  <c r="AA5589" i="2"/>
  <c r="AF5588" i="2"/>
  <c r="AE5588" i="2"/>
  <c r="AD5588" i="2"/>
  <c r="AD5588" i="2" a="1"/>
  <c r="AC5588" i="2"/>
  <c r="AB5588" i="2"/>
  <c r="AA5588" i="2"/>
  <c r="AF5587" i="2"/>
  <c r="AE5587" i="2"/>
  <c r="AD5587" i="2"/>
  <c r="AD5587" i="2" a="1"/>
  <c r="AC5587" i="2"/>
  <c r="AB5587" i="2"/>
  <c r="AA5587" i="2"/>
  <c r="AF5586" i="2"/>
  <c r="AE5586" i="2"/>
  <c r="AD5586" i="2"/>
  <c r="AD5586" i="2" a="1"/>
  <c r="AC5586" i="2"/>
  <c r="AB5586" i="2"/>
  <c r="AA5586" i="2"/>
  <c r="AF5585" i="2"/>
  <c r="AE5585" i="2"/>
  <c r="AD5585" i="2"/>
  <c r="AD5585" i="2" a="1"/>
  <c r="AC5585" i="2"/>
  <c r="AB5585" i="2"/>
  <c r="AA5585" i="2"/>
  <c r="AF5584" i="2"/>
  <c r="AE5584" i="2"/>
  <c r="AD5584" i="2"/>
  <c r="AD5584" i="2" a="1"/>
  <c r="AC5584" i="2"/>
  <c r="AB5584" i="2"/>
  <c r="AA5584" i="2"/>
  <c r="AF5583" i="2"/>
  <c r="AE5583" i="2"/>
  <c r="AD5583" i="2"/>
  <c r="AD5583" i="2" a="1"/>
  <c r="AC5583" i="2"/>
  <c r="AB5583" i="2"/>
  <c r="AA5583" i="2"/>
  <c r="AF5582" i="2"/>
  <c r="AE5582" i="2"/>
  <c r="AD5582" i="2"/>
  <c r="AD5582" i="2" a="1"/>
  <c r="AC5582" i="2"/>
  <c r="AB5582" i="2"/>
  <c r="AA5582" i="2"/>
  <c r="AF5581" i="2"/>
  <c r="AE5581" i="2"/>
  <c r="AD5581" i="2"/>
  <c r="AD5581" i="2" a="1"/>
  <c r="AC5581" i="2"/>
  <c r="AB5581" i="2"/>
  <c r="AA5581" i="2"/>
  <c r="AF5580" i="2"/>
  <c r="AE5580" i="2"/>
  <c r="AD5580" i="2"/>
  <c r="AD5580" i="2" a="1"/>
  <c r="AC5580" i="2"/>
  <c r="AB5580" i="2"/>
  <c r="AA5580" i="2"/>
  <c r="AF5579" i="2"/>
  <c r="AE5579" i="2"/>
  <c r="AD5579" i="2"/>
  <c r="AD5579" i="2" a="1"/>
  <c r="AC5579" i="2"/>
  <c r="AB5579" i="2"/>
  <c r="AA5579" i="2"/>
  <c r="AF5578" i="2"/>
  <c r="AE5578" i="2"/>
  <c r="AD5578" i="2"/>
  <c r="AD5578" i="2" a="1"/>
  <c r="AC5578" i="2"/>
  <c r="AB5578" i="2"/>
  <c r="AA5578" i="2"/>
  <c r="AF5577" i="2"/>
  <c r="AE5577" i="2"/>
  <c r="AD5577" i="2"/>
  <c r="AD5577" i="2" a="1"/>
  <c r="AC5577" i="2"/>
  <c r="AB5577" i="2"/>
  <c r="AA5577" i="2"/>
  <c r="AF5576" i="2"/>
  <c r="AE5576" i="2"/>
  <c r="AD5576" i="2"/>
  <c r="AD5576" i="2" a="1"/>
  <c r="AC5576" i="2"/>
  <c r="AB5576" i="2"/>
  <c r="AA5576" i="2"/>
  <c r="AF5575" i="2"/>
  <c r="AE5575" i="2"/>
  <c r="AD5575" i="2"/>
  <c r="AD5575" i="2" a="1"/>
  <c r="AC5575" i="2"/>
  <c r="AB5575" i="2"/>
  <c r="AA5575" i="2"/>
  <c r="AF5574" i="2"/>
  <c r="AE5574" i="2"/>
  <c r="AD5574" i="2"/>
  <c r="AD5574" i="2" a="1"/>
  <c r="AC5574" i="2"/>
  <c r="AB5574" i="2"/>
  <c r="AA5574" i="2"/>
  <c r="AF5573" i="2"/>
  <c r="AE5573" i="2"/>
  <c r="AD5573" i="2"/>
  <c r="AD5573" i="2" a="1"/>
  <c r="AC5573" i="2"/>
  <c r="AB5573" i="2"/>
  <c r="AA5573" i="2"/>
  <c r="AF5572" i="2"/>
  <c r="AE5572" i="2"/>
  <c r="AD5572" i="2"/>
  <c r="AD5572" i="2" a="1"/>
  <c r="AC5572" i="2"/>
  <c r="AB5572" i="2"/>
  <c r="AA5572" i="2"/>
  <c r="AF5571" i="2"/>
  <c r="AE5571" i="2"/>
  <c r="AD5571" i="2"/>
  <c r="AD5571" i="2" a="1"/>
  <c r="AC5571" i="2"/>
  <c r="AB5571" i="2"/>
  <c r="AA5571" i="2"/>
  <c r="AF5570" i="2"/>
  <c r="AE5570" i="2"/>
  <c r="AD5570" i="2"/>
  <c r="AD5570" i="2" a="1"/>
  <c r="AC5570" i="2"/>
  <c r="AB5570" i="2"/>
  <c r="AA5570" i="2"/>
  <c r="AF5569" i="2"/>
  <c r="AE5569" i="2"/>
  <c r="AD5569" i="2"/>
  <c r="AD5569" i="2" a="1"/>
  <c r="AC5569" i="2"/>
  <c r="AB5569" i="2"/>
  <c r="AA5569" i="2"/>
  <c r="AF5568" i="2"/>
  <c r="AE5568" i="2"/>
  <c r="AD5568" i="2"/>
  <c r="AD5568" i="2" a="1"/>
  <c r="AC5568" i="2"/>
  <c r="AB5568" i="2"/>
  <c r="AA5568" i="2"/>
  <c r="AF5567" i="2"/>
  <c r="AE5567" i="2"/>
  <c r="AD5567" i="2"/>
  <c r="AD5567" i="2" a="1"/>
  <c r="AC5567" i="2"/>
  <c r="AB5567" i="2"/>
  <c r="AA5567" i="2"/>
  <c r="AE5566" i="2"/>
  <c r="AF5566" i="2" s="1"/>
  <c r="AD5566" i="2" a="1"/>
  <c r="AD5566" i="2" s="1"/>
  <c r="AC5566" i="2"/>
  <c r="AB5566" i="2"/>
  <c r="AA5566" i="2"/>
  <c r="AF5565" i="2"/>
  <c r="AE5565" i="2"/>
  <c r="AD5565" i="2"/>
  <c r="AD5565" i="2" a="1"/>
  <c r="AC5565" i="2"/>
  <c r="AB5565" i="2"/>
  <c r="AA5565" i="2"/>
  <c r="AE5564" i="2"/>
  <c r="AF5564" i="2" s="1"/>
  <c r="AD5564" i="2"/>
  <c r="AD5564" i="2" a="1"/>
  <c r="AC5564" i="2"/>
  <c r="AB5564" i="2"/>
  <c r="AA5564" i="2"/>
  <c r="AE5563" i="2"/>
  <c r="AF5563" i="2" s="1"/>
  <c r="AD5563" i="2"/>
  <c r="AD5563" i="2" a="1"/>
  <c r="AC5563" i="2"/>
  <c r="AB5563" i="2"/>
  <c r="AA5563" i="2"/>
  <c r="AE5562" i="2"/>
  <c r="AF5562" i="2" s="1"/>
  <c r="AD5562" i="2" a="1"/>
  <c r="AD5562" i="2" s="1"/>
  <c r="AC5562" i="2"/>
  <c r="AB5562" i="2"/>
  <c r="AA5562" i="2"/>
  <c r="AE5561" i="2"/>
  <c r="AF5561" i="2" s="1"/>
  <c r="AC5561" i="2"/>
  <c r="AD5561" i="2" s="1" a="1"/>
  <c r="AD5561" i="2" s="1"/>
  <c r="AB5561" i="2"/>
  <c r="AA5561" i="2"/>
  <c r="AE5560" i="2"/>
  <c r="AF5560" i="2" s="1"/>
  <c r="AD5560" i="2"/>
  <c r="AD5560" i="2" a="1"/>
  <c r="AC5560" i="2"/>
  <c r="AB5560" i="2"/>
  <c r="AA5560" i="2"/>
  <c r="AE5559" i="2"/>
  <c r="AF5559" i="2" s="1"/>
  <c r="AC5559" i="2"/>
  <c r="AD5559" i="2" s="1" a="1"/>
  <c r="AD5559" i="2" s="1"/>
  <c r="AB5559" i="2"/>
  <c r="AA5559" i="2"/>
  <c r="AE5558" i="2"/>
  <c r="AF5558" i="2" s="1"/>
  <c r="AD5558" i="2"/>
  <c r="AD5558" i="2" a="1"/>
  <c r="AC5558" i="2"/>
  <c r="AB5558" i="2"/>
  <c r="AA5558" i="2"/>
  <c r="AF5557" i="2"/>
  <c r="AE5557" i="2"/>
  <c r="AC5557" i="2"/>
  <c r="AD5557" i="2" s="1" a="1"/>
  <c r="AD5557" i="2" s="1"/>
  <c r="AB5557" i="2"/>
  <c r="AA5557" i="2"/>
  <c r="AE5556" i="2"/>
  <c r="AF5556" i="2" s="1"/>
  <c r="AD5556" i="2"/>
  <c r="AD5556" i="2" a="1"/>
  <c r="AC5556" i="2"/>
  <c r="AB5556" i="2"/>
  <c r="AA5556" i="2"/>
  <c r="AE5555" i="2"/>
  <c r="AF5555" i="2" s="1"/>
  <c r="AC5555" i="2"/>
  <c r="AD5555" i="2" s="1" a="1"/>
  <c r="AD5555" i="2" s="1"/>
  <c r="AB5555" i="2"/>
  <c r="AA5555" i="2"/>
  <c r="AE5554" i="2"/>
  <c r="AF5554" i="2" s="1"/>
  <c r="AD5554" i="2" a="1"/>
  <c r="AD5554" i="2" s="1"/>
  <c r="AC5554" i="2"/>
  <c r="AB5554" i="2"/>
  <c r="AA5554" i="2"/>
  <c r="AF5553" i="2"/>
  <c r="AE5553" i="2"/>
  <c r="AC5553" i="2"/>
  <c r="AD5553" i="2" s="1" a="1"/>
  <c r="AD5553" i="2" s="1"/>
  <c r="AB5553" i="2"/>
  <c r="AA5553" i="2"/>
  <c r="AE5552" i="2"/>
  <c r="AF5552" i="2" s="1"/>
  <c r="AD5552" i="2" a="1"/>
  <c r="AD5552" i="2" s="1"/>
  <c r="AC5552" i="2"/>
  <c r="AB5552" i="2"/>
  <c r="AA5552" i="2"/>
  <c r="AE5551" i="2"/>
  <c r="AF5551" i="2" s="1"/>
  <c r="AD5551" i="2" a="1"/>
  <c r="AD5551" i="2" s="1"/>
  <c r="AC5551" i="2"/>
  <c r="AB5551" i="2"/>
  <c r="AA5551" i="2"/>
  <c r="AE5550" i="2"/>
  <c r="AF5550" i="2" s="1"/>
  <c r="AD5550" i="2" a="1"/>
  <c r="AD5550" i="2" s="1"/>
  <c r="AC5550" i="2"/>
  <c r="AB5550" i="2"/>
  <c r="AA5550" i="2"/>
  <c r="AF5549" i="2"/>
  <c r="AE5549" i="2"/>
  <c r="AC5549" i="2"/>
  <c r="AD5549" i="2" s="1" a="1"/>
  <c r="AD5549" i="2" s="1"/>
  <c r="AB5549" i="2"/>
  <c r="AA5549" i="2"/>
  <c r="AE5548" i="2"/>
  <c r="AF5548" i="2" s="1"/>
  <c r="AD5548" i="2" a="1"/>
  <c r="AD5548" i="2" s="1"/>
  <c r="AC5548" i="2"/>
  <c r="AB5548" i="2"/>
  <c r="AA5548" i="2"/>
  <c r="AF5547" i="2"/>
  <c r="AE5547" i="2"/>
  <c r="AD5547" i="2" a="1"/>
  <c r="AD5547" i="2" s="1"/>
  <c r="AC5547" i="2"/>
  <c r="AB5547" i="2"/>
  <c r="AA5547" i="2"/>
  <c r="AE5546" i="2"/>
  <c r="AF5546" i="2" s="1"/>
  <c r="AD5546" i="2" a="1"/>
  <c r="AD5546" i="2" s="1"/>
  <c r="AC5546" i="2"/>
  <c r="AB5546" i="2"/>
  <c r="AA5546" i="2"/>
  <c r="AF5545" i="2"/>
  <c r="AE5545" i="2"/>
  <c r="AC5545" i="2"/>
  <c r="AD5545" i="2" s="1" a="1"/>
  <c r="AD5545" i="2" s="1"/>
  <c r="AB5545" i="2"/>
  <c r="AA5545" i="2"/>
  <c r="AE5544" i="2"/>
  <c r="AF5544" i="2" s="1"/>
  <c r="AD5544" i="2"/>
  <c r="AD5544" i="2" a="1"/>
  <c r="AC5544" i="2"/>
  <c r="AB5544" i="2"/>
  <c r="AA5544" i="2"/>
  <c r="AE5543" i="2"/>
  <c r="AF5543" i="2" s="1"/>
  <c r="AD5543" i="2"/>
  <c r="AD5543" i="2" a="1"/>
  <c r="AC5543" i="2"/>
  <c r="AB5543" i="2"/>
  <c r="AA5543" i="2"/>
  <c r="AE5542" i="2"/>
  <c r="AF5542" i="2" s="1"/>
  <c r="AD5542" i="2" a="1"/>
  <c r="AD5542" i="2" s="1"/>
  <c r="AC5542" i="2"/>
  <c r="AB5542" i="2"/>
  <c r="AA5542" i="2"/>
  <c r="AE5541" i="2"/>
  <c r="AF5541" i="2" s="1"/>
  <c r="AD5541" i="2"/>
  <c r="AD5541" i="2" a="1"/>
  <c r="AC5541" i="2"/>
  <c r="AB5541" i="2"/>
  <c r="AA5541" i="2"/>
  <c r="AE5540" i="2"/>
  <c r="AF5540" i="2" s="1"/>
  <c r="AD5540" i="2"/>
  <c r="AD5540" i="2" a="1"/>
  <c r="AC5540" i="2"/>
  <c r="AB5540" i="2"/>
  <c r="AA5540" i="2"/>
  <c r="AF5539" i="2"/>
  <c r="AE5539" i="2"/>
  <c r="AD5539" i="2" a="1"/>
  <c r="AD5539" i="2" s="1"/>
  <c r="AC5539" i="2"/>
  <c r="AB5539" i="2"/>
  <c r="AA5539" i="2"/>
  <c r="AE5538" i="2"/>
  <c r="AF5538" i="2" s="1"/>
  <c r="AD5538" i="2" a="1"/>
  <c r="AD5538" i="2" s="1"/>
  <c r="AC5538" i="2"/>
  <c r="AB5538" i="2"/>
  <c r="AA5538" i="2"/>
  <c r="AF5537" i="2"/>
  <c r="AE5537" i="2"/>
  <c r="AC5537" i="2"/>
  <c r="AD5537" i="2" s="1" a="1"/>
  <c r="AD5537" i="2" s="1"/>
  <c r="AB5537" i="2"/>
  <c r="AA5537" i="2"/>
  <c r="AE5536" i="2"/>
  <c r="AF5536" i="2" s="1"/>
  <c r="AD5536" i="2"/>
  <c r="AD5536" i="2" a="1"/>
  <c r="AC5536" i="2"/>
  <c r="AB5536" i="2"/>
  <c r="AA5536" i="2"/>
  <c r="AE5535" i="2"/>
  <c r="AF5535" i="2" s="1"/>
  <c r="AD5535" i="2" a="1"/>
  <c r="AD5535" i="2" s="1"/>
  <c r="AC5535" i="2"/>
  <c r="AB5535" i="2"/>
  <c r="AA5535" i="2"/>
  <c r="AE5534" i="2"/>
  <c r="AF5534" i="2" s="1"/>
  <c r="AD5534" i="2" a="1"/>
  <c r="AD5534" i="2" s="1"/>
  <c r="AC5534" i="2"/>
  <c r="AB5534" i="2"/>
  <c r="AA5534" i="2"/>
  <c r="AE5533" i="2"/>
  <c r="AF5533" i="2" s="1"/>
  <c r="AC5533" i="2"/>
  <c r="AD5533" i="2" s="1" a="1"/>
  <c r="AD5533" i="2" s="1"/>
  <c r="AB5533" i="2"/>
  <c r="AA5533" i="2"/>
  <c r="AE5532" i="2"/>
  <c r="AF5532" i="2" s="1"/>
  <c r="AD5532" i="2"/>
  <c r="AD5532" i="2" a="1"/>
  <c r="AC5532" i="2"/>
  <c r="AB5532" i="2"/>
  <c r="AA5532" i="2"/>
  <c r="AE5531" i="2"/>
  <c r="AF5531" i="2" s="1"/>
  <c r="AC5531" i="2"/>
  <c r="AD5531" i="2" s="1" a="1"/>
  <c r="AD5531" i="2" s="1"/>
  <c r="AB5531" i="2"/>
  <c r="AA5531" i="2"/>
  <c r="AE5530" i="2"/>
  <c r="AF5530" i="2" s="1"/>
  <c r="AD5530" i="2"/>
  <c r="AD5530" i="2" a="1"/>
  <c r="AC5530" i="2"/>
  <c r="AB5530" i="2"/>
  <c r="AA5530" i="2"/>
  <c r="AF5529" i="2"/>
  <c r="AE5529" i="2"/>
  <c r="AC5529" i="2"/>
  <c r="AD5529" i="2" s="1" a="1"/>
  <c r="AD5529" i="2" s="1"/>
  <c r="AB5529" i="2"/>
  <c r="AA5529" i="2"/>
  <c r="AE5528" i="2"/>
  <c r="AF5528" i="2" s="1"/>
  <c r="AD5528" i="2"/>
  <c r="AD5528" i="2" a="1"/>
  <c r="AC5528" i="2"/>
  <c r="AB5528" i="2"/>
  <c r="AA5528" i="2"/>
  <c r="AE5527" i="2"/>
  <c r="AF5527" i="2" s="1"/>
  <c r="AC5527" i="2"/>
  <c r="AD5527" i="2" s="1" a="1"/>
  <c r="AD5527" i="2" s="1"/>
  <c r="AB5527" i="2"/>
  <c r="AA5527" i="2"/>
  <c r="AE5526" i="2"/>
  <c r="AF5526" i="2" s="1"/>
  <c r="AD5526" i="2"/>
  <c r="AD5526" i="2" a="1"/>
  <c r="AC5526" i="2"/>
  <c r="AB5526" i="2"/>
  <c r="AA5526" i="2"/>
  <c r="AF5525" i="2"/>
  <c r="AE5525" i="2"/>
  <c r="AD5525" i="2"/>
  <c r="AC5525" i="2"/>
  <c r="AD5525" i="2" s="1" a="1"/>
  <c r="AB5525" i="2"/>
  <c r="AA5525" i="2"/>
  <c r="AE5524" i="2"/>
  <c r="AF5524" i="2" s="1"/>
  <c r="AD5524" i="2" a="1"/>
  <c r="AD5524" i="2" s="1"/>
  <c r="AC5524" i="2"/>
  <c r="AB5524" i="2"/>
  <c r="AA5524" i="2"/>
  <c r="AE5523" i="2"/>
  <c r="AF5523" i="2" s="1"/>
  <c r="AD5523" i="2" a="1"/>
  <c r="AD5523" i="2" s="1"/>
  <c r="AC5523" i="2"/>
  <c r="AB5523" i="2"/>
  <c r="AA5523" i="2"/>
  <c r="AE5522" i="2"/>
  <c r="AF5522" i="2" s="1"/>
  <c r="AD5522" i="2" a="1"/>
  <c r="AD5522" i="2" s="1"/>
  <c r="AC5522" i="2"/>
  <c r="AB5522" i="2"/>
  <c r="AA5522" i="2"/>
  <c r="AF5521" i="2"/>
  <c r="AE5521" i="2"/>
  <c r="AC5521" i="2"/>
  <c r="AD5521" i="2" s="1" a="1"/>
  <c r="AD5521" i="2" s="1"/>
  <c r="AB5521" i="2"/>
  <c r="AA5521" i="2"/>
  <c r="AE5520" i="2"/>
  <c r="AF5520" i="2" s="1"/>
  <c r="AD5520" i="2" a="1"/>
  <c r="AD5520" i="2" s="1"/>
  <c r="AC5520" i="2"/>
  <c r="AB5520" i="2"/>
  <c r="AA5520" i="2"/>
  <c r="AF5519" i="2"/>
  <c r="AE5519" i="2"/>
  <c r="AD5519" i="2" a="1"/>
  <c r="AD5519" i="2" s="1"/>
  <c r="AC5519" i="2"/>
  <c r="AB5519" i="2"/>
  <c r="AA5519" i="2"/>
  <c r="AE5518" i="2"/>
  <c r="AF5518" i="2" s="1"/>
  <c r="AD5518" i="2"/>
  <c r="AD5518" i="2" a="1"/>
  <c r="AC5518" i="2"/>
  <c r="AB5518" i="2"/>
  <c r="AA5518" i="2"/>
  <c r="AF5517" i="2"/>
  <c r="AE5517" i="2"/>
  <c r="AC5517" i="2"/>
  <c r="AD5517" i="2" s="1" a="1"/>
  <c r="AD5517" i="2" s="1"/>
  <c r="AB5517" i="2"/>
  <c r="AA5517" i="2"/>
  <c r="AE5516" i="2"/>
  <c r="AF5516" i="2" s="1"/>
  <c r="AD5516" i="2" a="1"/>
  <c r="AD5516" i="2" s="1"/>
  <c r="AC5516" i="2"/>
  <c r="AB5516" i="2"/>
  <c r="AA5516" i="2"/>
  <c r="AE5515" i="2"/>
  <c r="AF5515" i="2" s="1"/>
  <c r="AD5515" i="2"/>
  <c r="AD5515" i="2" a="1"/>
  <c r="AC5515" i="2"/>
  <c r="AB5515" i="2"/>
  <c r="AA5515" i="2"/>
  <c r="AE5514" i="2"/>
  <c r="AF5514" i="2" s="1"/>
  <c r="AD5514" i="2" a="1"/>
  <c r="AD5514" i="2" s="1"/>
  <c r="AC5514" i="2"/>
  <c r="AB5514" i="2"/>
  <c r="AA5514" i="2"/>
  <c r="AF5513" i="2"/>
  <c r="AE5513" i="2"/>
  <c r="AD5513" i="2"/>
  <c r="AD5513" i="2" a="1"/>
  <c r="AC5513" i="2"/>
  <c r="AB5513" i="2"/>
  <c r="AA5513" i="2"/>
  <c r="AE5512" i="2"/>
  <c r="AF5512" i="2" s="1"/>
  <c r="AD5512" i="2"/>
  <c r="AD5512" i="2" a="1"/>
  <c r="AC5512" i="2"/>
  <c r="AB5512" i="2"/>
  <c r="AA5512" i="2"/>
  <c r="AE5511" i="2"/>
  <c r="AF5511" i="2" s="1"/>
  <c r="AD5511" i="2"/>
  <c r="AD5511" i="2" a="1"/>
  <c r="AC5511" i="2"/>
  <c r="AB5511" i="2"/>
  <c r="AA5511" i="2"/>
  <c r="AE5510" i="2"/>
  <c r="AF5510" i="2" s="1"/>
  <c r="AD5510" i="2" a="1"/>
  <c r="AD5510" i="2" s="1"/>
  <c r="AC5510" i="2"/>
  <c r="AB5510" i="2"/>
  <c r="AA5510" i="2"/>
  <c r="AF5509" i="2"/>
  <c r="AE5509" i="2"/>
  <c r="AD5509" i="2" a="1"/>
  <c r="AD5509" i="2" s="1"/>
  <c r="AC5509" i="2"/>
  <c r="AB5509" i="2"/>
  <c r="AA5509" i="2"/>
  <c r="AE5508" i="2"/>
  <c r="AF5508" i="2" s="1"/>
  <c r="AD5508" i="2"/>
  <c r="AD5508" i="2" a="1"/>
  <c r="AC5508" i="2"/>
  <c r="AB5508" i="2"/>
  <c r="AA5508" i="2"/>
  <c r="AE5507" i="2"/>
  <c r="AF5507" i="2" s="1"/>
  <c r="AC5507" i="2"/>
  <c r="AD5507" i="2" s="1" a="1"/>
  <c r="AD5507" i="2" s="1"/>
  <c r="AB5507" i="2"/>
  <c r="AA5507" i="2"/>
  <c r="AE5506" i="2"/>
  <c r="AF5506" i="2" s="1"/>
  <c r="AD5506" i="2" a="1"/>
  <c r="AD5506" i="2" s="1"/>
  <c r="AC5506" i="2"/>
  <c r="AB5506" i="2"/>
  <c r="AA5506" i="2"/>
  <c r="AE5505" i="2"/>
  <c r="AF5505" i="2" s="1"/>
  <c r="AC5505" i="2"/>
  <c r="AD5505" i="2" s="1" a="1"/>
  <c r="AD5505" i="2" s="1"/>
  <c r="AB5505" i="2"/>
  <c r="AA5505" i="2"/>
  <c r="AE5504" i="2"/>
  <c r="AF5504" i="2" s="1"/>
  <c r="AD5504" i="2"/>
  <c r="AD5504" i="2" a="1"/>
  <c r="AC5504" i="2"/>
  <c r="AB5504" i="2"/>
  <c r="AA5504" i="2"/>
  <c r="AE5503" i="2"/>
  <c r="AF5503" i="2" s="1"/>
  <c r="AC5503" i="2"/>
  <c r="AD5503" i="2" s="1" a="1"/>
  <c r="AD5503" i="2" s="1"/>
  <c r="AB5503" i="2"/>
  <c r="AA5503" i="2"/>
  <c r="AE5502" i="2"/>
  <c r="AF5502" i="2" s="1"/>
  <c r="AD5502" i="2"/>
  <c r="AD5502" i="2" a="1"/>
  <c r="AC5502" i="2"/>
  <c r="AB5502" i="2"/>
  <c r="AA5502" i="2"/>
  <c r="AF5501" i="2"/>
  <c r="AE5501" i="2"/>
  <c r="AC5501" i="2"/>
  <c r="AD5501" i="2" s="1" a="1"/>
  <c r="AD5501" i="2" s="1"/>
  <c r="AB5501" i="2"/>
  <c r="AA5501" i="2"/>
  <c r="AE5500" i="2"/>
  <c r="AF5500" i="2" s="1"/>
  <c r="AD5500" i="2"/>
  <c r="AD5500" i="2" a="1"/>
  <c r="AC5500" i="2"/>
  <c r="AB5500" i="2"/>
  <c r="AA5500" i="2"/>
  <c r="AE5499" i="2"/>
  <c r="AF5499" i="2" s="1"/>
  <c r="AC5499" i="2"/>
  <c r="AD5499" i="2" s="1" a="1"/>
  <c r="AD5499" i="2" s="1"/>
  <c r="AB5499" i="2"/>
  <c r="AA5499" i="2"/>
  <c r="AE5498" i="2"/>
  <c r="AF5498" i="2" s="1"/>
  <c r="AD5498" i="2" a="1"/>
  <c r="AD5498" i="2" s="1"/>
  <c r="AC5498" i="2"/>
  <c r="AB5498" i="2"/>
  <c r="AA5498" i="2"/>
  <c r="AF5497" i="2"/>
  <c r="AE5497" i="2"/>
  <c r="AC5497" i="2"/>
  <c r="AD5497" i="2" s="1" a="1"/>
  <c r="AD5497" i="2" s="1"/>
  <c r="AB5497" i="2"/>
  <c r="AA5497" i="2"/>
  <c r="AE5496" i="2"/>
  <c r="AF5496" i="2" s="1"/>
  <c r="AD5496" i="2" a="1"/>
  <c r="AD5496" i="2" s="1"/>
  <c r="AC5496" i="2"/>
  <c r="AB5496" i="2"/>
  <c r="AA5496" i="2"/>
  <c r="AE5495" i="2"/>
  <c r="AF5495" i="2" s="1"/>
  <c r="AD5495" i="2" a="1"/>
  <c r="AD5495" i="2" s="1"/>
  <c r="AC5495" i="2"/>
  <c r="AB5495" i="2"/>
  <c r="AA5495" i="2"/>
  <c r="AE5494" i="2"/>
  <c r="AF5494" i="2" s="1"/>
  <c r="AD5494" i="2" a="1"/>
  <c r="AD5494" i="2" s="1"/>
  <c r="AC5494" i="2"/>
  <c r="AB5494" i="2"/>
  <c r="AA5494" i="2"/>
  <c r="AF5493" i="2"/>
  <c r="AE5493" i="2"/>
  <c r="AC5493" i="2"/>
  <c r="AD5493" i="2" s="1" a="1"/>
  <c r="AD5493" i="2" s="1"/>
  <c r="AB5493" i="2"/>
  <c r="AA5493" i="2"/>
  <c r="AE5492" i="2"/>
  <c r="AF5492" i="2" s="1"/>
  <c r="AD5492" i="2" a="1"/>
  <c r="AD5492" i="2" s="1"/>
  <c r="AC5492" i="2"/>
  <c r="AB5492" i="2"/>
  <c r="AA5492" i="2"/>
  <c r="AF5491" i="2"/>
  <c r="AE5491" i="2"/>
  <c r="AD5491" i="2" a="1"/>
  <c r="AD5491" i="2" s="1"/>
  <c r="AC5491" i="2"/>
  <c r="AB5491" i="2"/>
  <c r="AA5491" i="2"/>
  <c r="AE5490" i="2"/>
  <c r="AF5490" i="2" s="1"/>
  <c r="AD5490" i="2" a="1"/>
  <c r="AD5490" i="2" s="1"/>
  <c r="AC5490" i="2"/>
  <c r="AB5490" i="2"/>
  <c r="AA5490" i="2"/>
  <c r="AF5489" i="2"/>
  <c r="AE5489" i="2"/>
  <c r="AC5489" i="2"/>
  <c r="AD5489" i="2" s="1" a="1"/>
  <c r="AD5489" i="2" s="1"/>
  <c r="AB5489" i="2"/>
  <c r="AA5489" i="2"/>
  <c r="AE5488" i="2"/>
  <c r="AF5488" i="2" s="1"/>
  <c r="AD5488" i="2"/>
  <c r="AD5488" i="2" a="1"/>
  <c r="AC5488" i="2"/>
  <c r="AB5488" i="2"/>
  <c r="AA5488" i="2"/>
  <c r="AE5487" i="2"/>
  <c r="AF5487" i="2" s="1"/>
  <c r="AD5487" i="2"/>
  <c r="AD5487" i="2" a="1"/>
  <c r="AC5487" i="2"/>
  <c r="AB5487" i="2"/>
  <c r="AA5487" i="2"/>
  <c r="AE5486" i="2"/>
  <c r="AF5486" i="2" s="1"/>
  <c r="AD5486" i="2" a="1"/>
  <c r="AD5486" i="2" s="1"/>
  <c r="AC5486" i="2"/>
  <c r="AB5486" i="2"/>
  <c r="AA5486" i="2"/>
  <c r="AE5485" i="2"/>
  <c r="AF5485" i="2" s="1"/>
  <c r="AD5485" i="2"/>
  <c r="AD5485" i="2" a="1"/>
  <c r="AC5485" i="2"/>
  <c r="AB5485" i="2"/>
  <c r="AA5485" i="2"/>
  <c r="AE5484" i="2"/>
  <c r="AF5484" i="2" s="1"/>
  <c r="AD5484" i="2"/>
  <c r="AD5484" i="2" a="1"/>
  <c r="AC5484" i="2"/>
  <c r="AB5484" i="2"/>
  <c r="AA5484" i="2"/>
  <c r="AF5483" i="2"/>
  <c r="AE5483" i="2"/>
  <c r="AD5483" i="2"/>
  <c r="AD5483" i="2" a="1"/>
  <c r="AC5483" i="2"/>
  <c r="AB5483" i="2"/>
  <c r="AA5483" i="2"/>
  <c r="AE5482" i="2"/>
  <c r="AF5482" i="2" s="1"/>
  <c r="AD5482" i="2" a="1"/>
  <c r="AD5482" i="2" s="1"/>
  <c r="AC5482" i="2"/>
  <c r="AB5482" i="2"/>
  <c r="AA5482" i="2"/>
  <c r="AF5481" i="2"/>
  <c r="AE5481" i="2"/>
  <c r="AC5481" i="2"/>
  <c r="AD5481" i="2" s="1" a="1"/>
  <c r="AD5481" i="2" s="1"/>
  <c r="AB5481" i="2"/>
  <c r="AA5481" i="2"/>
  <c r="AE5480" i="2"/>
  <c r="AF5480" i="2" s="1"/>
  <c r="AD5480" i="2"/>
  <c r="AD5480" i="2" a="1"/>
  <c r="AC5480" i="2"/>
  <c r="AB5480" i="2"/>
  <c r="AA5480" i="2"/>
  <c r="AE5479" i="2"/>
  <c r="AF5479" i="2" s="1"/>
  <c r="AD5479" i="2" a="1"/>
  <c r="AD5479" i="2" s="1"/>
  <c r="AC5479" i="2"/>
  <c r="AB5479" i="2"/>
  <c r="AA5479" i="2"/>
  <c r="AE5478" i="2"/>
  <c r="AF5478" i="2" s="1"/>
  <c r="AD5478" i="2" a="1"/>
  <c r="AD5478" i="2" s="1"/>
  <c r="AC5478" i="2"/>
  <c r="AB5478" i="2"/>
  <c r="AA5478" i="2"/>
  <c r="AE5477" i="2"/>
  <c r="AF5477" i="2" s="1"/>
  <c r="AD5477" i="2" a="1"/>
  <c r="AD5477" i="2" s="1"/>
  <c r="AC5477" i="2"/>
  <c r="AB5477" i="2"/>
  <c r="AA5477" i="2"/>
  <c r="AE5476" i="2"/>
  <c r="AF5476" i="2" s="1"/>
  <c r="AD5476" i="2"/>
  <c r="AD5476" i="2" a="1"/>
  <c r="AC5476" i="2"/>
  <c r="AB5476" i="2"/>
  <c r="AA5476" i="2"/>
  <c r="AE5475" i="2"/>
  <c r="AF5475" i="2" s="1"/>
  <c r="AC5475" i="2"/>
  <c r="AD5475" i="2" s="1" a="1"/>
  <c r="AD5475" i="2" s="1"/>
  <c r="AB5475" i="2"/>
  <c r="AA5475" i="2"/>
  <c r="AE5474" i="2"/>
  <c r="AF5474" i="2" s="1"/>
  <c r="AD5474" i="2"/>
  <c r="AD5474" i="2" a="1"/>
  <c r="AC5474" i="2"/>
  <c r="AB5474" i="2"/>
  <c r="AA5474" i="2"/>
  <c r="AF5473" i="2"/>
  <c r="AE5473" i="2"/>
  <c r="AC5473" i="2"/>
  <c r="AD5473" i="2" s="1" a="1"/>
  <c r="AD5473" i="2" s="1"/>
  <c r="AB5473" i="2"/>
  <c r="AA5473" i="2"/>
  <c r="AE5472" i="2"/>
  <c r="AF5472" i="2" s="1"/>
  <c r="AD5472" i="2"/>
  <c r="AD5472" i="2" a="1"/>
  <c r="AC5472" i="2"/>
  <c r="AB5472" i="2"/>
  <c r="AA5472" i="2"/>
  <c r="AE5471" i="2"/>
  <c r="AF5471" i="2" s="1"/>
  <c r="AC5471" i="2"/>
  <c r="AD5471" i="2" s="1" a="1"/>
  <c r="AD5471" i="2" s="1"/>
  <c r="AB5471" i="2"/>
  <c r="AA5471" i="2"/>
  <c r="AE5470" i="2"/>
  <c r="AF5470" i="2" s="1"/>
  <c r="AD5470" i="2"/>
  <c r="AD5470" i="2" a="1"/>
  <c r="AC5470" i="2"/>
  <c r="AB5470" i="2"/>
  <c r="AA5470" i="2"/>
  <c r="AF5469" i="2"/>
  <c r="AE5469" i="2"/>
  <c r="AD5469" i="2"/>
  <c r="AC5469" i="2"/>
  <c r="AD5469" i="2" s="1" a="1"/>
  <c r="AB5469" i="2"/>
  <c r="AA5469" i="2"/>
  <c r="AE5468" i="2"/>
  <c r="AF5468" i="2" s="1"/>
  <c r="AD5468" i="2" a="1"/>
  <c r="AD5468" i="2" s="1"/>
  <c r="AC5468" i="2"/>
  <c r="AB5468" i="2"/>
  <c r="AA5468" i="2"/>
  <c r="AE5467" i="2"/>
  <c r="AF5467" i="2" s="1"/>
  <c r="AD5467" i="2" a="1"/>
  <c r="AD5467" i="2" s="1"/>
  <c r="AC5467" i="2"/>
  <c r="AB5467" i="2"/>
  <c r="AA5467" i="2"/>
  <c r="AE5466" i="2"/>
  <c r="AF5466" i="2" s="1"/>
  <c r="AD5466" i="2" a="1"/>
  <c r="AD5466" i="2" s="1"/>
  <c r="AC5466" i="2"/>
  <c r="AB5466" i="2"/>
  <c r="AA5466" i="2"/>
  <c r="AF5465" i="2"/>
  <c r="AE5465" i="2"/>
  <c r="AC5465" i="2"/>
  <c r="AD5465" i="2" s="1" a="1"/>
  <c r="AD5465" i="2" s="1"/>
  <c r="AB5465" i="2"/>
  <c r="AA5465" i="2"/>
  <c r="AE5464" i="2"/>
  <c r="AF5464" i="2" s="1"/>
  <c r="AD5464" i="2"/>
  <c r="AD5464" i="2" a="1"/>
  <c r="AC5464" i="2"/>
  <c r="AB5464" i="2"/>
  <c r="AA5464" i="2"/>
  <c r="AF5463" i="2"/>
  <c r="AE5463" i="2"/>
  <c r="AD5463" i="2" a="1"/>
  <c r="AD5463" i="2" s="1"/>
  <c r="AC5463" i="2"/>
  <c r="AB5463" i="2"/>
  <c r="AA5463" i="2"/>
  <c r="AE5462" i="2"/>
  <c r="AF5462" i="2" s="1"/>
  <c r="AD5462" i="2" a="1"/>
  <c r="AD5462" i="2" s="1"/>
  <c r="AC5462" i="2"/>
  <c r="AB5462" i="2"/>
  <c r="AA5462" i="2"/>
  <c r="AF5461" i="2"/>
  <c r="AE5461" i="2"/>
  <c r="AC5461" i="2"/>
  <c r="AD5461" i="2" s="1" a="1"/>
  <c r="AD5461" i="2" s="1"/>
  <c r="AB5461" i="2"/>
  <c r="AA5461" i="2"/>
  <c r="AE5460" i="2"/>
  <c r="AF5460" i="2" s="1"/>
  <c r="AD5460" i="2"/>
  <c r="AD5460" i="2" a="1"/>
  <c r="AC5460" i="2"/>
  <c r="AB5460" i="2"/>
  <c r="AA5460" i="2"/>
  <c r="AF5459" i="2"/>
  <c r="AE5459" i="2"/>
  <c r="AD5459" i="2"/>
  <c r="AD5459" i="2" a="1"/>
  <c r="AC5459" i="2"/>
  <c r="AB5459" i="2"/>
  <c r="AA5459" i="2"/>
  <c r="AE5458" i="2"/>
  <c r="AF5458" i="2" s="1"/>
  <c r="AD5458" i="2" a="1"/>
  <c r="AD5458" i="2" s="1"/>
  <c r="AC5458" i="2"/>
  <c r="AB5458" i="2"/>
  <c r="AA5458" i="2"/>
  <c r="AE5457" i="2"/>
  <c r="AF5457" i="2" s="1"/>
  <c r="AD5457" i="2"/>
  <c r="AD5457" i="2" a="1"/>
  <c r="AC5457" i="2"/>
  <c r="AB5457" i="2"/>
  <c r="AA5457" i="2"/>
  <c r="AE5456" i="2"/>
  <c r="AF5456" i="2" s="1"/>
  <c r="AD5456" i="2"/>
  <c r="AD5456" i="2" a="1"/>
  <c r="AC5456" i="2"/>
  <c r="AB5456" i="2"/>
  <c r="AA5456" i="2"/>
  <c r="AE5455" i="2"/>
  <c r="AF5455" i="2" s="1"/>
  <c r="AD5455" i="2"/>
  <c r="AD5455" i="2" a="1"/>
  <c r="AC5455" i="2"/>
  <c r="AB5455" i="2"/>
  <c r="AA5455" i="2"/>
  <c r="AE5454" i="2"/>
  <c r="AF5454" i="2" s="1"/>
  <c r="AD5454" i="2" a="1"/>
  <c r="AD5454" i="2" s="1"/>
  <c r="AC5454" i="2"/>
  <c r="AB5454" i="2"/>
  <c r="AA5454" i="2"/>
  <c r="AF5453" i="2"/>
  <c r="AE5453" i="2"/>
  <c r="AC5453" i="2"/>
  <c r="AD5453" i="2" s="1" a="1"/>
  <c r="AD5453" i="2" s="1"/>
  <c r="AB5453" i="2"/>
  <c r="AA5453" i="2"/>
  <c r="AE5452" i="2"/>
  <c r="AF5452" i="2" s="1"/>
  <c r="AD5452" i="2"/>
  <c r="AD5452" i="2" a="1"/>
  <c r="AC5452" i="2"/>
  <c r="AB5452" i="2"/>
  <c r="AA5452" i="2"/>
  <c r="AE5451" i="2"/>
  <c r="AF5451" i="2" s="1"/>
  <c r="AD5451" i="2"/>
  <c r="AD5451" i="2" a="1"/>
  <c r="AC5451" i="2"/>
  <c r="AB5451" i="2"/>
  <c r="AA5451" i="2"/>
  <c r="AE5450" i="2"/>
  <c r="AF5450" i="2" s="1"/>
  <c r="AD5450" i="2" a="1"/>
  <c r="AD5450" i="2" s="1"/>
  <c r="AC5450" i="2"/>
  <c r="AB5450" i="2"/>
  <c r="AA5450" i="2"/>
  <c r="AE5449" i="2"/>
  <c r="AF5449" i="2" s="1"/>
  <c r="AC5449" i="2"/>
  <c r="AD5449" i="2" s="1" a="1"/>
  <c r="AD5449" i="2" s="1"/>
  <c r="AB5449" i="2"/>
  <c r="AA5449" i="2"/>
  <c r="AE5448" i="2"/>
  <c r="AF5448" i="2" s="1"/>
  <c r="AD5448" i="2"/>
  <c r="AD5448" i="2" a="1"/>
  <c r="AC5448" i="2"/>
  <c r="AB5448" i="2"/>
  <c r="AA5448" i="2"/>
  <c r="AE5447" i="2"/>
  <c r="AF5447" i="2" s="1"/>
  <c r="AC5447" i="2"/>
  <c r="AD5447" i="2" s="1" a="1"/>
  <c r="AD5447" i="2" s="1"/>
  <c r="AB5447" i="2"/>
  <c r="AA5447" i="2"/>
  <c r="AE5446" i="2"/>
  <c r="AF5446" i="2" s="1"/>
  <c r="AD5446" i="2"/>
  <c r="AD5446" i="2" a="1"/>
  <c r="AC5446" i="2"/>
  <c r="AB5446" i="2"/>
  <c r="AA5446" i="2"/>
  <c r="AF5445" i="2"/>
  <c r="AE5445" i="2"/>
  <c r="AC5445" i="2"/>
  <c r="AD5445" i="2" s="1" a="1"/>
  <c r="AD5445" i="2" s="1"/>
  <c r="AB5445" i="2"/>
  <c r="AA5445" i="2"/>
  <c r="AE5444" i="2"/>
  <c r="AF5444" i="2" s="1"/>
  <c r="AD5444" i="2"/>
  <c r="AD5444" i="2" a="1"/>
  <c r="AC5444" i="2"/>
  <c r="AB5444" i="2"/>
  <c r="AA5444" i="2"/>
  <c r="AE5443" i="2"/>
  <c r="AF5443" i="2" s="1"/>
  <c r="AC5443" i="2"/>
  <c r="AD5443" i="2" s="1" a="1"/>
  <c r="AD5443" i="2" s="1"/>
  <c r="AB5443" i="2"/>
  <c r="AA5443" i="2"/>
  <c r="AE5442" i="2"/>
  <c r="AF5442" i="2" s="1"/>
  <c r="AD5442" i="2"/>
  <c r="AD5442" i="2" a="1"/>
  <c r="AC5442" i="2"/>
  <c r="AB5442" i="2"/>
  <c r="AA5442" i="2"/>
  <c r="AF5441" i="2"/>
  <c r="AE5441" i="2"/>
  <c r="AC5441" i="2"/>
  <c r="AD5441" i="2" s="1" a="1"/>
  <c r="AD5441" i="2" s="1"/>
  <c r="AB5441" i="2"/>
  <c r="AA5441" i="2"/>
  <c r="AE5440" i="2"/>
  <c r="AF5440" i="2" s="1"/>
  <c r="AD5440" i="2" a="1"/>
  <c r="AD5440" i="2" s="1"/>
  <c r="AC5440" i="2"/>
  <c r="AB5440" i="2"/>
  <c r="AA5440" i="2"/>
  <c r="AE5439" i="2"/>
  <c r="AF5439" i="2" s="1"/>
  <c r="AD5439" i="2" a="1"/>
  <c r="AD5439" i="2" s="1"/>
  <c r="AC5439" i="2"/>
  <c r="AB5439" i="2"/>
  <c r="AA5439" i="2"/>
  <c r="AE5438" i="2"/>
  <c r="AF5438" i="2" s="1"/>
  <c r="AD5438" i="2" a="1"/>
  <c r="AD5438" i="2" s="1"/>
  <c r="AC5438" i="2"/>
  <c r="AB5438" i="2"/>
  <c r="AA5438" i="2"/>
  <c r="AF5437" i="2"/>
  <c r="AE5437" i="2"/>
  <c r="AC5437" i="2"/>
  <c r="AD5437" i="2" s="1" a="1"/>
  <c r="AD5437" i="2" s="1"/>
  <c r="AB5437" i="2"/>
  <c r="AA5437" i="2"/>
  <c r="AE5436" i="2"/>
  <c r="AF5436" i="2" s="1"/>
  <c r="AD5436" i="2" a="1"/>
  <c r="AD5436" i="2" s="1"/>
  <c r="AC5436" i="2"/>
  <c r="AB5436" i="2"/>
  <c r="AA5436" i="2"/>
  <c r="AF5435" i="2"/>
  <c r="AE5435" i="2"/>
  <c r="AD5435" i="2" a="1"/>
  <c r="AD5435" i="2" s="1"/>
  <c r="AC5435" i="2"/>
  <c r="AB5435" i="2"/>
  <c r="AA5435" i="2"/>
  <c r="AE5434" i="2"/>
  <c r="AF5434" i="2" s="1"/>
  <c r="AD5434" i="2" a="1"/>
  <c r="AD5434" i="2" s="1"/>
  <c r="AC5434" i="2"/>
  <c r="AB5434" i="2"/>
  <c r="AA5434" i="2"/>
  <c r="AF5433" i="2"/>
  <c r="AE5433" i="2"/>
  <c r="AC5433" i="2"/>
  <c r="AD5433" i="2" s="1" a="1"/>
  <c r="AD5433" i="2" s="1"/>
  <c r="AB5433" i="2"/>
  <c r="AA5433" i="2"/>
  <c r="AE5432" i="2"/>
  <c r="AF5432" i="2" s="1"/>
  <c r="AC5432" i="2"/>
  <c r="AD5432" i="2" s="1" a="1"/>
  <c r="AD5432" i="2" s="1"/>
  <c r="AB5432" i="2"/>
  <c r="AA5432" i="2"/>
  <c r="AE5431" i="2"/>
  <c r="AF5431" i="2" s="1"/>
  <c r="AD5431" i="2"/>
  <c r="AD5431" i="2" a="1"/>
  <c r="AC5431" i="2"/>
  <c r="AB5431" i="2"/>
  <c r="AA5431" i="2"/>
  <c r="AE5430" i="2"/>
  <c r="AF5430" i="2" s="1"/>
  <c r="AC5430" i="2"/>
  <c r="AD5430" i="2" s="1" a="1"/>
  <c r="AD5430" i="2" s="1"/>
  <c r="AB5430" i="2"/>
  <c r="AA5430" i="2"/>
  <c r="AE5429" i="2"/>
  <c r="AF5429" i="2" s="1"/>
  <c r="AD5429" i="2"/>
  <c r="AD5429" i="2" a="1"/>
  <c r="AC5429" i="2"/>
  <c r="AB5429" i="2"/>
  <c r="AA5429" i="2"/>
  <c r="AE5428" i="2"/>
  <c r="AF5428" i="2" s="1"/>
  <c r="AC5428" i="2"/>
  <c r="AD5428" i="2" s="1" a="1"/>
  <c r="AD5428" i="2" s="1"/>
  <c r="AB5428" i="2"/>
  <c r="AA5428" i="2"/>
  <c r="AE5427" i="2"/>
  <c r="AF5427" i="2" s="1"/>
  <c r="AD5427" i="2"/>
  <c r="AD5427" i="2" a="1"/>
  <c r="AC5427" i="2"/>
  <c r="AB5427" i="2"/>
  <c r="AA5427" i="2"/>
  <c r="AE5426" i="2"/>
  <c r="AF5426" i="2" s="1"/>
  <c r="AD5426" i="2" a="1"/>
  <c r="AD5426" i="2" s="1"/>
  <c r="AC5426" i="2"/>
  <c r="AB5426" i="2"/>
  <c r="AA5426" i="2"/>
  <c r="AF5425" i="2"/>
  <c r="AE5425" i="2"/>
  <c r="AD5425" i="2" a="1"/>
  <c r="AD5425" i="2" s="1"/>
  <c r="AC5425" i="2"/>
  <c r="AB5425" i="2"/>
  <c r="AA5425" i="2"/>
  <c r="AE5424" i="2"/>
  <c r="AF5424" i="2" s="1"/>
  <c r="AC5424" i="2"/>
  <c r="AD5424" i="2" s="1" a="1"/>
  <c r="AD5424" i="2" s="1"/>
  <c r="AB5424" i="2"/>
  <c r="AA5424" i="2"/>
  <c r="AE5423" i="2"/>
  <c r="AF5423" i="2" s="1"/>
  <c r="AD5423" i="2" a="1"/>
  <c r="AD5423" i="2" s="1"/>
  <c r="AC5423" i="2"/>
  <c r="AB5423" i="2"/>
  <c r="AA5423" i="2"/>
  <c r="AE5422" i="2"/>
  <c r="AF5422" i="2" s="1"/>
  <c r="AD5422" i="2" a="1"/>
  <c r="AD5422" i="2" s="1"/>
  <c r="AC5422" i="2"/>
  <c r="AB5422" i="2"/>
  <c r="AA5422" i="2"/>
  <c r="AE5421" i="2"/>
  <c r="AF5421" i="2" s="1"/>
  <c r="AC5421" i="2"/>
  <c r="AD5421" i="2" s="1" a="1"/>
  <c r="AD5421" i="2" s="1"/>
  <c r="AB5421" i="2"/>
  <c r="AA5421" i="2"/>
  <c r="AE5420" i="2"/>
  <c r="AF5420" i="2" s="1"/>
  <c r="AC5420" i="2"/>
  <c r="AD5420" i="2" s="1" a="1"/>
  <c r="AD5420" i="2" s="1"/>
  <c r="AB5420" i="2"/>
  <c r="AA5420" i="2"/>
  <c r="AE5419" i="2"/>
  <c r="AF5419" i="2" s="1"/>
  <c r="AD5419" i="2" a="1"/>
  <c r="AD5419" i="2" s="1"/>
  <c r="AC5419" i="2"/>
  <c r="AB5419" i="2"/>
  <c r="AA5419" i="2"/>
  <c r="AE5418" i="2"/>
  <c r="AF5418" i="2" s="1"/>
  <c r="AD5418" i="2"/>
  <c r="AD5418" i="2" a="1"/>
  <c r="AC5418" i="2"/>
  <c r="AB5418" i="2"/>
  <c r="AA5418" i="2"/>
  <c r="AF5417" i="2"/>
  <c r="AE5417" i="2"/>
  <c r="AC5417" i="2"/>
  <c r="AD5417" i="2" s="1" a="1"/>
  <c r="AD5417" i="2" s="1"/>
  <c r="AB5417" i="2"/>
  <c r="AA5417" i="2"/>
  <c r="AE5416" i="2"/>
  <c r="AF5416" i="2" s="1"/>
  <c r="AD5416" i="2"/>
  <c r="AD5416" i="2" a="1"/>
  <c r="AC5416" i="2"/>
  <c r="AB5416" i="2"/>
  <c r="AA5416" i="2"/>
  <c r="AE5415" i="2"/>
  <c r="AF5415" i="2" s="1"/>
  <c r="AD5415" i="2" a="1"/>
  <c r="AD5415" i="2" s="1"/>
  <c r="AC5415" i="2"/>
  <c r="AB5415" i="2"/>
  <c r="AA5415" i="2"/>
  <c r="AE5414" i="2"/>
  <c r="AF5414" i="2" s="1"/>
  <c r="AD5414" i="2" a="1"/>
  <c r="AD5414" i="2" s="1"/>
  <c r="AC5414" i="2"/>
  <c r="AB5414" i="2"/>
  <c r="AA5414" i="2"/>
  <c r="AF5413" i="2"/>
  <c r="AE5413" i="2"/>
  <c r="AD5413" i="2"/>
  <c r="AC5413" i="2"/>
  <c r="AD5413" i="2" s="1" a="1"/>
  <c r="AB5413" i="2"/>
  <c r="AA5413" i="2"/>
  <c r="AE5412" i="2"/>
  <c r="AF5412" i="2" s="1"/>
  <c r="AD5412" i="2" a="1"/>
  <c r="AD5412" i="2" s="1"/>
  <c r="AC5412" i="2"/>
  <c r="AB5412" i="2"/>
  <c r="AA5412" i="2"/>
  <c r="AE5411" i="2"/>
  <c r="AF5411" i="2" s="1"/>
  <c r="AD5411" i="2" a="1"/>
  <c r="AD5411" i="2" s="1"/>
  <c r="AC5411" i="2"/>
  <c r="AB5411" i="2"/>
  <c r="AA5411" i="2"/>
  <c r="AE5410" i="2"/>
  <c r="AF5410" i="2" s="1"/>
  <c r="AD5410" i="2" a="1"/>
  <c r="AD5410" i="2" s="1"/>
  <c r="AC5410" i="2"/>
  <c r="AB5410" i="2"/>
  <c r="AA5410" i="2"/>
  <c r="AF5409" i="2"/>
  <c r="AE5409" i="2"/>
  <c r="AC5409" i="2"/>
  <c r="AD5409" i="2" s="1" a="1"/>
  <c r="AD5409" i="2" s="1"/>
  <c r="AB5409" i="2"/>
  <c r="AA5409" i="2"/>
  <c r="AE5408" i="2"/>
  <c r="AF5408" i="2" s="1"/>
  <c r="AC5408" i="2"/>
  <c r="AD5408" i="2" s="1" a="1"/>
  <c r="AD5408" i="2" s="1"/>
  <c r="AB5408" i="2"/>
  <c r="AA5408" i="2"/>
  <c r="AF5407" i="2"/>
  <c r="AE5407" i="2"/>
  <c r="AD5407" i="2" a="1"/>
  <c r="AD5407" i="2" s="1"/>
  <c r="AC5407" i="2"/>
  <c r="AB5407" i="2"/>
  <c r="AA5407" i="2"/>
  <c r="AE5406" i="2"/>
  <c r="AF5406" i="2" s="1"/>
  <c r="AC5406" i="2"/>
  <c r="AD5406" i="2" s="1" a="1"/>
  <c r="AD5406" i="2" s="1"/>
  <c r="AB5406" i="2"/>
  <c r="AA5406" i="2"/>
  <c r="AF5405" i="2"/>
  <c r="AE5405" i="2"/>
  <c r="AC5405" i="2"/>
  <c r="AD5405" i="2" s="1" a="1"/>
  <c r="AD5405" i="2" s="1"/>
  <c r="AB5405" i="2"/>
  <c r="AA5405" i="2"/>
  <c r="AE5404" i="2"/>
  <c r="AF5404" i="2" s="1"/>
  <c r="AC5404" i="2"/>
  <c r="AD5404" i="2" s="1" a="1"/>
  <c r="AD5404" i="2" s="1"/>
  <c r="AB5404" i="2"/>
  <c r="AA5404" i="2"/>
  <c r="AF5403" i="2"/>
  <c r="AE5403" i="2"/>
  <c r="AD5403" i="2"/>
  <c r="AD5403" i="2" a="1"/>
  <c r="AC5403" i="2"/>
  <c r="AB5403" i="2"/>
  <c r="AA5403" i="2"/>
  <c r="AE5402" i="2"/>
  <c r="AF5402" i="2" s="1"/>
  <c r="AC5402" i="2"/>
  <c r="AD5402" i="2" s="1" a="1"/>
  <c r="AD5402" i="2" s="1"/>
  <c r="AB5402" i="2"/>
  <c r="AA5402" i="2"/>
  <c r="AE5401" i="2"/>
  <c r="AF5401" i="2" s="1"/>
  <c r="AD5401" i="2"/>
  <c r="AD5401" i="2" a="1"/>
  <c r="AC5401" i="2"/>
  <c r="AB5401" i="2"/>
  <c r="AA5401" i="2"/>
  <c r="AE5400" i="2"/>
  <c r="AF5400" i="2" s="1"/>
  <c r="AD5400" i="2"/>
  <c r="AC5400" i="2"/>
  <c r="AD5400" i="2" s="1" a="1"/>
  <c r="AB5400" i="2"/>
  <c r="AA5400" i="2"/>
  <c r="AE5399" i="2"/>
  <c r="AF5399" i="2" s="1"/>
  <c r="AC5399" i="2"/>
  <c r="AD5399" i="2" s="1" a="1"/>
  <c r="AD5399" i="2" s="1"/>
  <c r="AB5399" i="2"/>
  <c r="AA5399" i="2"/>
  <c r="AE5398" i="2"/>
  <c r="AF5398" i="2" s="1"/>
  <c r="AD5398" i="2" a="1"/>
  <c r="AD5398" i="2" s="1"/>
  <c r="AC5398" i="2"/>
  <c r="AB5398" i="2"/>
  <c r="AA5398" i="2"/>
  <c r="AE5397" i="2"/>
  <c r="AF5397" i="2" s="1"/>
  <c r="AC5397" i="2"/>
  <c r="AD5397" i="2" s="1" a="1"/>
  <c r="AD5397" i="2" s="1"/>
  <c r="AB5397" i="2"/>
  <c r="AA5397" i="2"/>
  <c r="AE5396" i="2"/>
  <c r="AF5396" i="2" s="1"/>
  <c r="AC5396" i="2"/>
  <c r="AD5396" i="2" s="1" a="1"/>
  <c r="AD5396" i="2" s="1"/>
  <c r="AB5396" i="2"/>
  <c r="AA5396" i="2"/>
  <c r="AF5395" i="2"/>
  <c r="AE5395" i="2"/>
  <c r="AD5395" i="2"/>
  <c r="AC5395" i="2"/>
  <c r="AD5395" i="2" s="1" a="1"/>
  <c r="AB5395" i="2"/>
  <c r="AA5395" i="2"/>
  <c r="AE5394" i="2"/>
  <c r="AF5394" i="2" s="1"/>
  <c r="AD5394" i="2" a="1"/>
  <c r="AD5394" i="2" s="1"/>
  <c r="AC5394" i="2"/>
  <c r="AB5394" i="2"/>
  <c r="AA5394" i="2"/>
  <c r="AE5393" i="2"/>
  <c r="AF5393" i="2" s="1"/>
  <c r="AD5393" i="2"/>
  <c r="AD5393" i="2" a="1"/>
  <c r="AC5393" i="2"/>
  <c r="AB5393" i="2"/>
  <c r="AA5393" i="2"/>
  <c r="AE5392" i="2"/>
  <c r="AF5392" i="2" s="1"/>
  <c r="AC5392" i="2"/>
  <c r="AD5392" i="2" s="1" a="1"/>
  <c r="AD5392" i="2" s="1"/>
  <c r="AB5392" i="2"/>
  <c r="AA5392" i="2"/>
  <c r="AE5391" i="2"/>
  <c r="AF5391" i="2" s="1"/>
  <c r="AD5391" i="2" a="1"/>
  <c r="AD5391" i="2" s="1"/>
  <c r="AC5391" i="2"/>
  <c r="AB5391" i="2"/>
  <c r="AA5391" i="2"/>
  <c r="AE5390" i="2"/>
  <c r="AF5390" i="2" s="1"/>
  <c r="AD5390" i="2"/>
  <c r="AD5390" i="2" a="1"/>
  <c r="AC5390" i="2"/>
  <c r="AB5390" i="2"/>
  <c r="AA5390" i="2"/>
  <c r="AF5389" i="2"/>
  <c r="AE5389" i="2"/>
  <c r="AC5389" i="2"/>
  <c r="AD5389" i="2" s="1" a="1"/>
  <c r="AD5389" i="2" s="1"/>
  <c r="AB5389" i="2"/>
  <c r="AA5389" i="2"/>
  <c r="AE5388" i="2"/>
  <c r="AF5388" i="2" s="1"/>
  <c r="AD5388" i="2"/>
  <c r="AD5388" i="2" a="1"/>
  <c r="AC5388" i="2"/>
  <c r="AB5388" i="2"/>
  <c r="AA5388" i="2"/>
  <c r="AE5387" i="2"/>
  <c r="AF5387" i="2" s="1"/>
  <c r="AC5387" i="2"/>
  <c r="AD5387" i="2" s="1" a="1"/>
  <c r="AD5387" i="2" s="1"/>
  <c r="AB5387" i="2"/>
  <c r="AA5387" i="2"/>
  <c r="AE5386" i="2"/>
  <c r="AF5386" i="2" s="1"/>
  <c r="AC5386" i="2"/>
  <c r="AD5386" i="2" s="1" a="1"/>
  <c r="AD5386" i="2" s="1"/>
  <c r="AB5386" i="2"/>
  <c r="AA5386" i="2"/>
  <c r="AF5385" i="2"/>
  <c r="AE5385" i="2"/>
  <c r="AC5385" i="2"/>
  <c r="AD5385" i="2" s="1" a="1"/>
  <c r="AD5385" i="2" s="1"/>
  <c r="AB5385" i="2"/>
  <c r="AA5385" i="2"/>
  <c r="AE5384" i="2"/>
  <c r="AF5384" i="2" s="1"/>
  <c r="AD5384" i="2" a="1"/>
  <c r="AD5384" i="2" s="1"/>
  <c r="AC5384" i="2"/>
  <c r="AB5384" i="2"/>
  <c r="AA5384" i="2"/>
  <c r="AE5383" i="2"/>
  <c r="AF5383" i="2" s="1"/>
  <c r="AD5383" i="2" a="1"/>
  <c r="AD5383" i="2" s="1"/>
  <c r="AC5383" i="2"/>
  <c r="AB5383" i="2"/>
  <c r="AA5383" i="2"/>
  <c r="AE5382" i="2"/>
  <c r="AF5382" i="2" s="1"/>
  <c r="AD5382" i="2" a="1"/>
  <c r="AD5382" i="2" s="1"/>
  <c r="AC5382" i="2"/>
  <c r="AB5382" i="2"/>
  <c r="AA5382" i="2"/>
  <c r="AF5381" i="2"/>
  <c r="AE5381" i="2"/>
  <c r="AC5381" i="2"/>
  <c r="AD5381" i="2" s="1" a="1"/>
  <c r="AD5381" i="2" s="1"/>
  <c r="AB5381" i="2"/>
  <c r="AA5381" i="2"/>
  <c r="AE5380" i="2"/>
  <c r="AF5380" i="2" s="1"/>
  <c r="AC5380" i="2"/>
  <c r="AD5380" i="2" s="1" a="1"/>
  <c r="AD5380" i="2" s="1"/>
  <c r="AB5380" i="2"/>
  <c r="AA5380" i="2"/>
  <c r="AF5379" i="2"/>
  <c r="AE5379" i="2"/>
  <c r="AD5379" i="2" a="1"/>
  <c r="AD5379" i="2" s="1"/>
  <c r="AC5379" i="2"/>
  <c r="AB5379" i="2"/>
  <c r="AA5379" i="2"/>
  <c r="AE5378" i="2"/>
  <c r="AF5378" i="2" s="1"/>
  <c r="AC5378" i="2"/>
  <c r="AD5378" i="2" s="1" a="1"/>
  <c r="AD5378" i="2" s="1"/>
  <c r="AB5378" i="2"/>
  <c r="AA5378" i="2"/>
  <c r="AE5377" i="2"/>
  <c r="AF5377" i="2" s="1"/>
  <c r="AC5377" i="2"/>
  <c r="AD5377" i="2" s="1" a="1"/>
  <c r="AD5377" i="2" s="1"/>
  <c r="AB5377" i="2"/>
  <c r="AA5377" i="2"/>
  <c r="AE5376" i="2"/>
  <c r="AF5376" i="2" s="1"/>
  <c r="AD5376" i="2"/>
  <c r="AD5376" i="2" a="1"/>
  <c r="AC5376" i="2"/>
  <c r="AB5376" i="2"/>
  <c r="AA5376" i="2"/>
  <c r="AE5375" i="2"/>
  <c r="AF5375" i="2" s="1"/>
  <c r="AD5375" i="2" a="1"/>
  <c r="AD5375" i="2" s="1"/>
  <c r="AC5375" i="2"/>
  <c r="AB5375" i="2"/>
  <c r="AA5375" i="2"/>
  <c r="AE5374" i="2"/>
  <c r="AF5374" i="2" s="1"/>
  <c r="AC5374" i="2"/>
  <c r="AD5374" i="2" s="1" a="1"/>
  <c r="AD5374" i="2" s="1"/>
  <c r="AB5374" i="2"/>
  <c r="AA5374" i="2"/>
  <c r="AE5373" i="2"/>
  <c r="AF5373" i="2" s="1"/>
  <c r="AC5373" i="2"/>
  <c r="AD5373" i="2" s="1" a="1"/>
  <c r="AD5373" i="2" s="1"/>
  <c r="AB5373" i="2"/>
  <c r="AA5373" i="2"/>
  <c r="AE5372" i="2"/>
  <c r="AF5372" i="2" s="1"/>
  <c r="AC5372" i="2"/>
  <c r="AD5372" i="2" s="1" a="1"/>
  <c r="AD5372" i="2" s="1"/>
  <c r="AB5372" i="2"/>
  <c r="AA5372" i="2"/>
  <c r="AF5371" i="2"/>
  <c r="AE5371" i="2"/>
  <c r="AD5371" i="2" a="1"/>
  <c r="AD5371" i="2" s="1"/>
  <c r="AC5371" i="2"/>
  <c r="AB5371" i="2"/>
  <c r="AA5371" i="2"/>
  <c r="AE5370" i="2"/>
  <c r="AF5370" i="2" s="1"/>
  <c r="AD5370" i="2" a="1"/>
  <c r="AD5370" i="2" s="1"/>
  <c r="AC5370" i="2"/>
  <c r="AB5370" i="2"/>
  <c r="AA5370" i="2"/>
  <c r="AE5369" i="2"/>
  <c r="AF5369" i="2" s="1"/>
  <c r="AD5369" i="2" a="1"/>
  <c r="AD5369" i="2" s="1"/>
  <c r="AC5369" i="2"/>
  <c r="AB5369" i="2"/>
  <c r="AA5369" i="2"/>
  <c r="AE5368" i="2"/>
  <c r="AF5368" i="2" s="1"/>
  <c r="AC5368" i="2"/>
  <c r="AD5368" i="2" s="1" a="1"/>
  <c r="AD5368" i="2" s="1"/>
  <c r="AB5368" i="2"/>
  <c r="AA5368" i="2"/>
  <c r="AE5367" i="2"/>
  <c r="AF5367" i="2" s="1"/>
  <c r="AC5367" i="2"/>
  <c r="AD5367" i="2" s="1" a="1"/>
  <c r="AD5367" i="2" s="1"/>
  <c r="AB5367" i="2"/>
  <c r="AA5367" i="2"/>
  <c r="AE5366" i="2"/>
  <c r="AF5366" i="2" s="1"/>
  <c r="AD5366" i="2" a="1"/>
  <c r="AD5366" i="2" s="1"/>
  <c r="AC5366" i="2"/>
  <c r="AB5366" i="2"/>
  <c r="AA5366" i="2"/>
  <c r="AE5365" i="2"/>
  <c r="AF5365" i="2" s="1"/>
  <c r="AC5365" i="2"/>
  <c r="AD5365" i="2" s="1" a="1"/>
  <c r="AD5365" i="2" s="1"/>
  <c r="AB5365" i="2"/>
  <c r="AA5365" i="2"/>
  <c r="AE5364" i="2"/>
  <c r="AF5364" i="2" s="1"/>
  <c r="AD5364" i="2"/>
  <c r="AC5364" i="2"/>
  <c r="AD5364" i="2" s="1" a="1"/>
  <c r="AB5364" i="2"/>
  <c r="AA5364" i="2"/>
  <c r="AE5363" i="2"/>
  <c r="AF5363" i="2" s="1"/>
  <c r="AC5363" i="2"/>
  <c r="AD5363" i="2" s="1" a="1"/>
  <c r="AD5363" i="2" s="1"/>
  <c r="AB5363" i="2"/>
  <c r="AA5363" i="2"/>
  <c r="AE5362" i="2"/>
  <c r="AF5362" i="2" s="1"/>
  <c r="AD5362" i="2" a="1"/>
  <c r="AD5362" i="2" s="1"/>
  <c r="AC5362" i="2"/>
  <c r="AB5362" i="2"/>
  <c r="AA5362" i="2"/>
  <c r="AF5361" i="2"/>
  <c r="AE5361" i="2"/>
  <c r="AC5361" i="2"/>
  <c r="AD5361" i="2" s="1" a="1"/>
  <c r="AD5361" i="2" s="1"/>
  <c r="AB5361" i="2"/>
  <c r="AA5361" i="2"/>
  <c r="AE5360" i="2"/>
  <c r="AF5360" i="2" s="1"/>
  <c r="AC5360" i="2"/>
  <c r="AD5360" i="2" s="1" a="1"/>
  <c r="AD5360" i="2" s="1"/>
  <c r="AB5360" i="2"/>
  <c r="AA5360" i="2"/>
  <c r="AE5359" i="2"/>
  <c r="AF5359" i="2" s="1"/>
  <c r="AD5359" i="2" a="1"/>
  <c r="AD5359" i="2" s="1"/>
  <c r="AC5359" i="2"/>
  <c r="AB5359" i="2"/>
  <c r="AA5359" i="2"/>
  <c r="AE5358" i="2"/>
  <c r="AF5358" i="2" s="1"/>
  <c r="AC5358" i="2"/>
  <c r="AD5358" i="2" s="1" a="1"/>
  <c r="AD5358" i="2" s="1"/>
  <c r="AB5358" i="2"/>
  <c r="AA5358" i="2"/>
  <c r="AF5357" i="2"/>
  <c r="AE5357" i="2"/>
  <c r="AD5357" i="2"/>
  <c r="AC5357" i="2"/>
  <c r="AD5357" i="2" s="1" a="1"/>
  <c r="AB5357" i="2"/>
  <c r="AA5357" i="2"/>
  <c r="AE5356" i="2"/>
  <c r="AF5356" i="2" s="1"/>
  <c r="AD5356" i="2" a="1"/>
  <c r="AD5356" i="2" s="1"/>
  <c r="AC5356" i="2"/>
  <c r="AB5356" i="2"/>
  <c r="AA5356" i="2"/>
  <c r="AE5355" i="2"/>
  <c r="AF5355" i="2" s="1"/>
  <c r="AD5355" i="2" a="1"/>
  <c r="AD5355" i="2" s="1"/>
  <c r="AC5355" i="2"/>
  <c r="AB5355" i="2"/>
  <c r="AA5355" i="2"/>
  <c r="AE5354" i="2"/>
  <c r="AF5354" i="2" s="1"/>
  <c r="AC5354" i="2"/>
  <c r="AD5354" i="2" s="1" a="1"/>
  <c r="AD5354" i="2" s="1"/>
  <c r="AB5354" i="2"/>
  <c r="AA5354" i="2"/>
  <c r="AF5353" i="2"/>
  <c r="AE5353" i="2"/>
  <c r="AC5353" i="2"/>
  <c r="AD5353" i="2" s="1" a="1"/>
  <c r="AD5353" i="2" s="1"/>
  <c r="AB5353" i="2"/>
  <c r="AA5353" i="2"/>
  <c r="AE5352" i="2"/>
  <c r="AF5352" i="2" s="1"/>
  <c r="AD5352" i="2"/>
  <c r="AD5352" i="2" a="1"/>
  <c r="AC5352" i="2"/>
  <c r="AB5352" i="2"/>
  <c r="AA5352" i="2"/>
  <c r="AE5351" i="2"/>
  <c r="AF5351" i="2" s="1"/>
  <c r="AD5351" i="2" a="1"/>
  <c r="AD5351" i="2" s="1"/>
  <c r="AC5351" i="2"/>
  <c r="AB5351" i="2"/>
  <c r="AA5351" i="2"/>
  <c r="AE5350" i="2"/>
  <c r="AF5350" i="2" s="1"/>
  <c r="AC5350" i="2"/>
  <c r="AD5350" i="2" s="1" a="1"/>
  <c r="AD5350" i="2" s="1"/>
  <c r="AB5350" i="2"/>
  <c r="AA5350" i="2"/>
  <c r="AF5349" i="2"/>
  <c r="AE5349" i="2"/>
  <c r="AC5349" i="2"/>
  <c r="AD5349" i="2" s="1" a="1"/>
  <c r="AD5349" i="2" s="1"/>
  <c r="AB5349" i="2"/>
  <c r="AA5349" i="2"/>
  <c r="AE5348" i="2"/>
  <c r="AF5348" i="2" s="1"/>
  <c r="AD5348" i="2" a="1"/>
  <c r="AD5348" i="2" s="1"/>
  <c r="AC5348" i="2"/>
  <c r="AB5348" i="2"/>
  <c r="AA5348" i="2"/>
  <c r="AF5347" i="2"/>
  <c r="AE5347" i="2"/>
  <c r="AD5347" i="2"/>
  <c r="AD5347" i="2" a="1"/>
  <c r="AC5347" i="2"/>
  <c r="AB5347" i="2"/>
  <c r="AA5347" i="2"/>
  <c r="AE5346" i="2"/>
  <c r="AF5346" i="2" s="1"/>
  <c r="AD5346" i="2" a="1"/>
  <c r="AD5346" i="2" s="1"/>
  <c r="AC5346" i="2"/>
  <c r="AB5346" i="2"/>
  <c r="AA5346" i="2"/>
  <c r="AF5345" i="2"/>
  <c r="AE5345" i="2"/>
  <c r="AC5345" i="2"/>
  <c r="AD5345" i="2" s="1" a="1"/>
  <c r="AD5345" i="2" s="1"/>
  <c r="AB5345" i="2"/>
  <c r="AA5345" i="2"/>
  <c r="AE5344" i="2"/>
  <c r="AF5344" i="2" s="1"/>
  <c r="AC5344" i="2"/>
  <c r="AD5344" i="2" s="1" a="1"/>
  <c r="AD5344" i="2" s="1"/>
  <c r="AB5344" i="2"/>
  <c r="AA5344" i="2"/>
  <c r="AE5343" i="2"/>
  <c r="AF5343" i="2" s="1"/>
  <c r="AD5343" i="2" a="1"/>
  <c r="AD5343" i="2" s="1"/>
  <c r="AC5343" i="2"/>
  <c r="AB5343" i="2"/>
  <c r="AA5343" i="2"/>
  <c r="AE5342" i="2"/>
  <c r="AF5342" i="2" s="1"/>
  <c r="AD5342" i="2" a="1"/>
  <c r="AD5342" i="2" s="1"/>
  <c r="AC5342" i="2"/>
  <c r="AB5342" i="2"/>
  <c r="AA5342" i="2"/>
  <c r="AE5341" i="2"/>
  <c r="AF5341" i="2" s="1"/>
  <c r="AD5341" i="2" a="1"/>
  <c r="AD5341" i="2" s="1"/>
  <c r="AC5341" i="2"/>
  <c r="AB5341" i="2"/>
  <c r="AA5341" i="2"/>
  <c r="AE5340" i="2"/>
  <c r="AF5340" i="2" s="1"/>
  <c r="AC5340" i="2"/>
  <c r="AD5340" i="2" s="1" a="1"/>
  <c r="AD5340" i="2" s="1"/>
  <c r="AB5340" i="2"/>
  <c r="AA5340" i="2"/>
  <c r="AE5339" i="2"/>
  <c r="AF5339" i="2" s="1"/>
  <c r="AD5339" i="2" a="1"/>
  <c r="AD5339" i="2" s="1"/>
  <c r="AC5339" i="2"/>
  <c r="AB5339" i="2"/>
  <c r="AA5339" i="2"/>
  <c r="AE5338" i="2"/>
  <c r="AF5338" i="2" s="1"/>
  <c r="AD5338" i="2" a="1"/>
  <c r="AD5338" i="2" s="1"/>
  <c r="AC5338" i="2"/>
  <c r="AB5338" i="2"/>
  <c r="AA5338" i="2"/>
  <c r="AE5337" i="2"/>
  <c r="AF5337" i="2" s="1"/>
  <c r="AD5337" i="2" a="1"/>
  <c r="AD5337" i="2" s="1"/>
  <c r="AC5337" i="2"/>
  <c r="AB5337" i="2"/>
  <c r="AA5337" i="2"/>
  <c r="AE5336" i="2"/>
  <c r="AF5336" i="2" s="1"/>
  <c r="AC5336" i="2"/>
  <c r="AD5336" i="2" s="1" a="1"/>
  <c r="AD5336" i="2" s="1"/>
  <c r="AB5336" i="2"/>
  <c r="AA5336" i="2"/>
  <c r="AE5335" i="2"/>
  <c r="AF5335" i="2" s="1"/>
  <c r="AC5335" i="2"/>
  <c r="AD5335" i="2" s="1" a="1"/>
  <c r="AD5335" i="2" s="1"/>
  <c r="AB5335" i="2"/>
  <c r="AA5335" i="2"/>
  <c r="AE5334" i="2"/>
  <c r="AF5334" i="2" s="1"/>
  <c r="AD5334" i="2"/>
  <c r="AD5334" i="2" a="1"/>
  <c r="AC5334" i="2"/>
  <c r="AB5334" i="2"/>
  <c r="AA5334" i="2"/>
  <c r="AF5333" i="2"/>
  <c r="AE5333" i="2"/>
  <c r="AD5333" i="2" a="1"/>
  <c r="AD5333" i="2" s="1"/>
  <c r="AC5333" i="2"/>
  <c r="AB5333" i="2"/>
  <c r="AA5333" i="2"/>
  <c r="AE5332" i="2"/>
  <c r="AF5332" i="2" s="1"/>
  <c r="AC5332" i="2"/>
  <c r="AD5332" i="2" s="1" a="1"/>
  <c r="AD5332" i="2" s="1"/>
  <c r="AB5332" i="2"/>
  <c r="AA5332" i="2"/>
  <c r="AE5331" i="2"/>
  <c r="AF5331" i="2" s="1"/>
  <c r="AD5331" i="2" a="1"/>
  <c r="AD5331" i="2" s="1"/>
  <c r="AC5331" i="2"/>
  <c r="AB5331" i="2"/>
  <c r="AA5331" i="2"/>
  <c r="AE5330" i="2"/>
  <c r="AF5330" i="2" s="1"/>
  <c r="AC5330" i="2"/>
  <c r="AD5330" i="2" s="1" a="1"/>
  <c r="AD5330" i="2" s="1"/>
  <c r="AB5330" i="2"/>
  <c r="AA5330" i="2"/>
  <c r="AF5329" i="2"/>
  <c r="AE5329" i="2"/>
  <c r="AD5329" i="2"/>
  <c r="AC5329" i="2"/>
  <c r="AD5329" i="2" s="1" a="1"/>
  <c r="AB5329" i="2"/>
  <c r="AA5329" i="2"/>
  <c r="AE5328" i="2"/>
  <c r="AF5328" i="2" s="1"/>
  <c r="AC5328" i="2"/>
  <c r="AD5328" i="2" s="1" a="1"/>
  <c r="AD5328" i="2" s="1"/>
  <c r="AB5328" i="2"/>
  <c r="AA5328" i="2"/>
  <c r="AE5327" i="2"/>
  <c r="AF5327" i="2" s="1"/>
  <c r="AD5327" i="2" a="1"/>
  <c r="AD5327" i="2" s="1"/>
  <c r="AC5327" i="2"/>
  <c r="AB5327" i="2"/>
  <c r="AA5327" i="2"/>
  <c r="AE5326" i="2"/>
  <c r="AF5326" i="2" s="1"/>
  <c r="AD5326" i="2"/>
  <c r="AD5326" i="2" a="1"/>
  <c r="AC5326" i="2"/>
  <c r="AB5326" i="2"/>
  <c r="AA5326" i="2"/>
  <c r="AF5325" i="2"/>
  <c r="AE5325" i="2"/>
  <c r="AC5325" i="2"/>
  <c r="AD5325" i="2" s="1" a="1"/>
  <c r="AD5325" i="2" s="1"/>
  <c r="AB5325" i="2"/>
  <c r="AA5325" i="2"/>
  <c r="AE5324" i="2"/>
  <c r="AF5324" i="2" s="1"/>
  <c r="AC5324" i="2"/>
  <c r="AD5324" i="2" s="1" a="1"/>
  <c r="AD5324" i="2" s="1"/>
  <c r="AB5324" i="2"/>
  <c r="AA5324" i="2"/>
  <c r="AF5323" i="2"/>
  <c r="AE5323" i="2"/>
  <c r="AD5323" i="2" a="1"/>
  <c r="AD5323" i="2" s="1"/>
  <c r="AC5323" i="2"/>
  <c r="AB5323" i="2"/>
  <c r="AA5323" i="2"/>
  <c r="AE5322" i="2"/>
  <c r="AF5322" i="2" s="1"/>
  <c r="AD5322" i="2"/>
  <c r="AD5322" i="2" a="1"/>
  <c r="AC5322" i="2"/>
  <c r="AB5322" i="2"/>
  <c r="AA5322" i="2"/>
  <c r="AF5321" i="2"/>
  <c r="AE5321" i="2"/>
  <c r="AD5321" i="2"/>
  <c r="AC5321" i="2"/>
  <c r="AD5321" i="2" s="1" a="1"/>
  <c r="AB5321" i="2"/>
  <c r="AA5321" i="2"/>
  <c r="AE5320" i="2"/>
  <c r="AF5320" i="2" s="1"/>
  <c r="AC5320" i="2"/>
  <c r="AD5320" i="2" s="1" a="1"/>
  <c r="AD5320" i="2" s="1"/>
  <c r="AB5320" i="2"/>
  <c r="AA5320" i="2"/>
  <c r="AF5319" i="2"/>
  <c r="AE5319" i="2"/>
  <c r="AD5319" i="2"/>
  <c r="AD5319" i="2" a="1"/>
  <c r="AC5319" i="2"/>
  <c r="AB5319" i="2"/>
  <c r="AA5319" i="2"/>
  <c r="AE5318" i="2"/>
  <c r="AF5318" i="2" s="1"/>
  <c r="AC5318" i="2"/>
  <c r="AD5318" i="2" s="1" a="1"/>
  <c r="AD5318" i="2" s="1"/>
  <c r="AB5318" i="2"/>
  <c r="AA5318" i="2"/>
  <c r="AE5317" i="2"/>
  <c r="AF5317" i="2" s="1"/>
  <c r="AD5317" i="2"/>
  <c r="AD5317" i="2" a="1"/>
  <c r="AC5317" i="2"/>
  <c r="AB5317" i="2"/>
  <c r="AA5317" i="2"/>
  <c r="AE5316" i="2"/>
  <c r="AF5316" i="2" s="1"/>
  <c r="AD5316" i="2"/>
  <c r="AC5316" i="2"/>
  <c r="AD5316" i="2" s="1" a="1"/>
  <c r="AB5316" i="2"/>
  <c r="AA5316" i="2"/>
  <c r="AE5315" i="2"/>
  <c r="AF5315" i="2" s="1"/>
  <c r="AD5315" i="2" a="1"/>
  <c r="AD5315" i="2" s="1"/>
  <c r="AC5315" i="2"/>
  <c r="AB5315" i="2"/>
  <c r="AA5315" i="2"/>
  <c r="AE5314" i="2"/>
  <c r="AF5314" i="2" s="1"/>
  <c r="AD5314" i="2" a="1"/>
  <c r="AD5314" i="2" s="1"/>
  <c r="AC5314" i="2"/>
  <c r="AB5314" i="2"/>
  <c r="AA5314" i="2"/>
  <c r="AE5313" i="2"/>
  <c r="AF5313" i="2" s="1"/>
  <c r="AC5313" i="2"/>
  <c r="AD5313" i="2" s="1" a="1"/>
  <c r="AD5313" i="2" s="1"/>
  <c r="AB5313" i="2"/>
  <c r="AA5313" i="2"/>
  <c r="AE5312" i="2"/>
  <c r="AF5312" i="2" s="1"/>
  <c r="AD5312" i="2"/>
  <c r="AC5312" i="2"/>
  <c r="AD5312" i="2" s="1" a="1"/>
  <c r="AB5312" i="2"/>
  <c r="AA5312" i="2"/>
  <c r="AF5311" i="2"/>
  <c r="AE5311" i="2"/>
  <c r="AD5311" i="2" a="1"/>
  <c r="AD5311" i="2" s="1"/>
  <c r="AC5311" i="2"/>
  <c r="AB5311" i="2"/>
  <c r="AA5311" i="2"/>
  <c r="AE5310" i="2"/>
  <c r="AF5310" i="2" s="1"/>
  <c r="AD5310" i="2" a="1"/>
  <c r="AD5310" i="2" s="1"/>
  <c r="AC5310" i="2"/>
  <c r="AB5310" i="2"/>
  <c r="AA5310" i="2"/>
  <c r="AF5309" i="2"/>
  <c r="AE5309" i="2"/>
  <c r="AC5309" i="2"/>
  <c r="AD5309" i="2" s="1" a="1"/>
  <c r="AD5309" i="2" s="1"/>
  <c r="AB5309" i="2"/>
  <c r="AA5309" i="2"/>
  <c r="AE5308" i="2"/>
  <c r="AF5308" i="2" s="1"/>
  <c r="AC5308" i="2"/>
  <c r="AD5308" i="2" s="1" a="1"/>
  <c r="AD5308" i="2" s="1"/>
  <c r="AB5308" i="2"/>
  <c r="AA5308" i="2"/>
  <c r="AE5307" i="2"/>
  <c r="AF5307" i="2" s="1"/>
  <c r="AD5307" i="2" a="1"/>
  <c r="AD5307" i="2" s="1"/>
  <c r="AC5307" i="2"/>
  <c r="AB5307" i="2"/>
  <c r="AA5307" i="2"/>
  <c r="AE5306" i="2"/>
  <c r="AF5306" i="2" s="1"/>
  <c r="AD5306" i="2" a="1"/>
  <c r="AD5306" i="2" s="1"/>
  <c r="AC5306" i="2"/>
  <c r="AB5306" i="2"/>
  <c r="AA5306" i="2"/>
  <c r="AF5305" i="2"/>
  <c r="AE5305" i="2"/>
  <c r="AC5305" i="2"/>
  <c r="AD5305" i="2" s="1" a="1"/>
  <c r="AD5305" i="2" s="1"/>
  <c r="AB5305" i="2"/>
  <c r="AA5305" i="2"/>
  <c r="AE5304" i="2"/>
  <c r="AF5304" i="2" s="1"/>
  <c r="AD5304" i="2" a="1"/>
  <c r="AD5304" i="2" s="1"/>
  <c r="AC5304" i="2"/>
  <c r="AB5304" i="2"/>
  <c r="AA5304" i="2"/>
  <c r="AE5303" i="2"/>
  <c r="AF5303" i="2" s="1"/>
  <c r="AC5303" i="2"/>
  <c r="AD5303" i="2" s="1" a="1"/>
  <c r="AD5303" i="2" s="1"/>
  <c r="AB5303" i="2"/>
  <c r="AA5303" i="2"/>
  <c r="AE5302" i="2"/>
  <c r="AF5302" i="2" s="1"/>
  <c r="AD5302" i="2" a="1"/>
  <c r="AD5302" i="2" s="1"/>
  <c r="AC5302" i="2"/>
  <c r="AB5302" i="2"/>
  <c r="AA5302" i="2"/>
  <c r="AF5301" i="2"/>
  <c r="AE5301" i="2"/>
  <c r="AD5301" i="2"/>
  <c r="AC5301" i="2"/>
  <c r="AD5301" i="2" s="1" a="1"/>
  <c r="AB5301" i="2"/>
  <c r="AA5301" i="2"/>
  <c r="AF5300" i="2"/>
  <c r="AE5300" i="2"/>
  <c r="AC5300" i="2"/>
  <c r="AD5300" i="2" s="1" a="1"/>
  <c r="AD5300" i="2" s="1"/>
  <c r="AB5300" i="2"/>
  <c r="AA5300" i="2"/>
  <c r="AF5299" i="2"/>
  <c r="AE5299" i="2"/>
  <c r="AC5299" i="2"/>
  <c r="AD5299" i="2" s="1" a="1"/>
  <c r="AD5299" i="2" s="1"/>
  <c r="AB5299" i="2"/>
  <c r="AA5299" i="2"/>
  <c r="AE5298" i="2"/>
  <c r="AF5298" i="2" s="1"/>
  <c r="AD5298" i="2" a="1"/>
  <c r="AD5298" i="2" s="1"/>
  <c r="AC5298" i="2"/>
  <c r="AB5298" i="2"/>
  <c r="AA5298" i="2"/>
  <c r="AF5297" i="2"/>
  <c r="AE5297" i="2"/>
  <c r="AC5297" i="2"/>
  <c r="AD5297" i="2" s="1" a="1"/>
  <c r="AD5297" i="2" s="1"/>
  <c r="AB5297" i="2"/>
  <c r="AA5297" i="2"/>
  <c r="AE5296" i="2"/>
  <c r="AF5296" i="2" s="1"/>
  <c r="AC5296" i="2"/>
  <c r="AD5296" i="2" s="1" a="1"/>
  <c r="AD5296" i="2" s="1"/>
  <c r="AB5296" i="2"/>
  <c r="AA5296" i="2"/>
  <c r="AF5295" i="2"/>
  <c r="AE5295" i="2"/>
  <c r="AC5295" i="2"/>
  <c r="AD5295" i="2" s="1" a="1"/>
  <c r="AD5295" i="2" s="1"/>
  <c r="AB5295" i="2"/>
  <c r="AA5295" i="2"/>
  <c r="AE5294" i="2"/>
  <c r="AF5294" i="2" s="1"/>
  <c r="AD5294" i="2" a="1"/>
  <c r="AD5294" i="2" s="1"/>
  <c r="AC5294" i="2"/>
  <c r="AB5294" i="2"/>
  <c r="AA5294" i="2"/>
  <c r="AF5293" i="2"/>
  <c r="AE5293" i="2"/>
  <c r="AC5293" i="2"/>
  <c r="AD5293" i="2" s="1" a="1"/>
  <c r="AD5293" i="2" s="1"/>
  <c r="AB5293" i="2"/>
  <c r="AA5293" i="2"/>
  <c r="AF5292" i="2"/>
  <c r="AE5292" i="2"/>
  <c r="AC5292" i="2"/>
  <c r="AD5292" i="2" s="1" a="1"/>
  <c r="AD5292" i="2" s="1"/>
  <c r="AB5292" i="2"/>
  <c r="AA5292" i="2"/>
  <c r="AF5291" i="2"/>
  <c r="AE5291" i="2"/>
  <c r="AC5291" i="2"/>
  <c r="AD5291" i="2" s="1" a="1"/>
  <c r="AD5291" i="2" s="1"/>
  <c r="AB5291" i="2"/>
  <c r="AA5291" i="2"/>
  <c r="AE5290" i="2"/>
  <c r="AF5290" i="2" s="1"/>
  <c r="AD5290" i="2"/>
  <c r="AD5290" i="2" a="1"/>
  <c r="AC5290" i="2"/>
  <c r="AB5290" i="2"/>
  <c r="AA5290" i="2"/>
  <c r="AF5289" i="2"/>
  <c r="AE5289" i="2"/>
  <c r="AD5289" i="2"/>
  <c r="AC5289" i="2"/>
  <c r="AD5289" i="2" s="1" a="1"/>
  <c r="AB5289" i="2"/>
  <c r="AA5289" i="2"/>
  <c r="AE5288" i="2"/>
  <c r="AF5288" i="2" s="1"/>
  <c r="AD5288" i="2"/>
  <c r="AD5288" i="2" a="1"/>
  <c r="AC5288" i="2"/>
  <c r="AB5288" i="2"/>
  <c r="AA5288" i="2"/>
  <c r="AF5287" i="2"/>
  <c r="AE5287" i="2"/>
  <c r="AC5287" i="2"/>
  <c r="AD5287" i="2" s="1" a="1"/>
  <c r="AD5287" i="2" s="1"/>
  <c r="AB5287" i="2"/>
  <c r="AA5287" i="2"/>
  <c r="AE5286" i="2"/>
  <c r="AF5286" i="2" s="1"/>
  <c r="AD5286" i="2" a="1"/>
  <c r="AD5286" i="2" s="1"/>
  <c r="AC5286" i="2"/>
  <c r="AB5286" i="2"/>
  <c r="AA5286" i="2"/>
  <c r="AF5285" i="2"/>
  <c r="AE5285" i="2"/>
  <c r="AD5285" i="2"/>
  <c r="AC5285" i="2"/>
  <c r="AD5285" i="2" s="1" a="1"/>
  <c r="AB5285" i="2"/>
  <c r="AA5285" i="2"/>
  <c r="AF5284" i="2"/>
  <c r="AE5284" i="2"/>
  <c r="AC5284" i="2"/>
  <c r="AD5284" i="2" s="1" a="1"/>
  <c r="AD5284" i="2" s="1"/>
  <c r="AB5284" i="2"/>
  <c r="AA5284" i="2"/>
  <c r="AF5283" i="2"/>
  <c r="AE5283" i="2"/>
  <c r="AC5283" i="2"/>
  <c r="AD5283" i="2" s="1" a="1"/>
  <c r="AD5283" i="2" s="1"/>
  <c r="AB5283" i="2"/>
  <c r="AA5283" i="2"/>
  <c r="AE5282" i="2"/>
  <c r="AF5282" i="2" s="1"/>
  <c r="AD5282" i="2" a="1"/>
  <c r="AD5282" i="2" s="1"/>
  <c r="AC5282" i="2"/>
  <c r="AB5282" i="2"/>
  <c r="AA5282" i="2"/>
  <c r="AF5281" i="2"/>
  <c r="AE5281" i="2"/>
  <c r="AD5281" i="2"/>
  <c r="AC5281" i="2"/>
  <c r="AD5281" i="2" s="1" a="1"/>
  <c r="AB5281" i="2"/>
  <c r="AA5281" i="2"/>
  <c r="AF5280" i="2"/>
  <c r="AE5280" i="2"/>
  <c r="AC5280" i="2"/>
  <c r="AD5280" i="2" s="1" a="1"/>
  <c r="AD5280" i="2" s="1"/>
  <c r="AB5280" i="2"/>
  <c r="AA5280" i="2"/>
  <c r="AF5279" i="2"/>
  <c r="AE5279" i="2"/>
  <c r="AC5279" i="2"/>
  <c r="AD5279" i="2" s="1" a="1"/>
  <c r="AD5279" i="2" s="1"/>
  <c r="AB5279" i="2"/>
  <c r="AA5279" i="2"/>
  <c r="AE5278" i="2"/>
  <c r="AF5278" i="2" s="1"/>
  <c r="AD5278" i="2" a="1"/>
  <c r="AD5278" i="2" s="1"/>
  <c r="AC5278" i="2"/>
  <c r="AB5278" i="2"/>
  <c r="AA5278" i="2"/>
  <c r="AF5277" i="2"/>
  <c r="AE5277" i="2"/>
  <c r="AD5277" i="2"/>
  <c r="AC5277" i="2"/>
  <c r="AD5277" i="2" s="1" a="1"/>
  <c r="AB5277" i="2"/>
  <c r="AA5277" i="2"/>
  <c r="AF5276" i="2"/>
  <c r="AE5276" i="2"/>
  <c r="AC5276" i="2"/>
  <c r="AD5276" i="2" s="1" a="1"/>
  <c r="AD5276" i="2" s="1"/>
  <c r="AB5276" i="2"/>
  <c r="AA5276" i="2"/>
  <c r="AF5275" i="2"/>
  <c r="AE5275" i="2"/>
  <c r="AC5275" i="2"/>
  <c r="AD5275" i="2" s="1" a="1"/>
  <c r="AD5275" i="2" s="1"/>
  <c r="AB5275" i="2"/>
  <c r="AA5275" i="2"/>
  <c r="AE5274" i="2"/>
  <c r="AF5274" i="2" s="1"/>
  <c r="AD5274" i="2" a="1"/>
  <c r="AD5274" i="2" s="1"/>
  <c r="AC5274" i="2"/>
  <c r="AB5274" i="2"/>
  <c r="AA5274" i="2"/>
  <c r="AF5273" i="2"/>
  <c r="AE5273" i="2"/>
  <c r="AD5273" i="2"/>
  <c r="AC5273" i="2"/>
  <c r="AD5273" i="2" s="1" a="1"/>
  <c r="AB5273" i="2"/>
  <c r="AA5273" i="2"/>
  <c r="AF5272" i="2"/>
  <c r="AE5272" i="2"/>
  <c r="AC5272" i="2"/>
  <c r="AD5272" i="2" s="1" a="1"/>
  <c r="AD5272" i="2" s="1"/>
  <c r="AB5272" i="2"/>
  <c r="AA5272" i="2"/>
  <c r="AF5271" i="2"/>
  <c r="AE5271" i="2"/>
  <c r="AD5271" i="2"/>
  <c r="AC5271" i="2"/>
  <c r="AD5271" i="2" s="1" a="1"/>
  <c r="AB5271" i="2"/>
  <c r="AA5271" i="2"/>
  <c r="AE5270" i="2"/>
  <c r="AF5270" i="2" s="1"/>
  <c r="AD5270" i="2" a="1"/>
  <c r="AD5270" i="2" s="1"/>
  <c r="AC5270" i="2"/>
  <c r="AB5270" i="2"/>
  <c r="AA5270" i="2"/>
  <c r="AF5269" i="2"/>
  <c r="AE5269" i="2"/>
  <c r="AD5269" i="2"/>
  <c r="AC5269" i="2"/>
  <c r="AD5269" i="2" s="1" a="1"/>
  <c r="AB5269" i="2"/>
  <c r="AA5269" i="2"/>
  <c r="AE5268" i="2"/>
  <c r="AF5268" i="2" s="1"/>
  <c r="AC5268" i="2"/>
  <c r="AD5268" i="2" s="1" a="1"/>
  <c r="AD5268" i="2" s="1"/>
  <c r="AB5268" i="2"/>
  <c r="AA5268" i="2"/>
  <c r="AF5267" i="2"/>
  <c r="AE5267" i="2"/>
  <c r="AC5267" i="2"/>
  <c r="AD5267" i="2" s="1" a="1"/>
  <c r="AD5267" i="2" s="1"/>
  <c r="AB5267" i="2"/>
  <c r="AA5267" i="2"/>
  <c r="AF5266" i="2"/>
  <c r="AE5266" i="2"/>
  <c r="AD5266" i="2" a="1"/>
  <c r="AD5266" i="2" s="1"/>
  <c r="AC5266" i="2"/>
  <c r="AB5266" i="2"/>
  <c r="AA5266" i="2"/>
  <c r="AF5265" i="2"/>
  <c r="AE5265" i="2"/>
  <c r="AC5265" i="2"/>
  <c r="AD5265" i="2" s="1" a="1"/>
  <c r="AD5265" i="2" s="1"/>
  <c r="AB5265" i="2"/>
  <c r="AA5265" i="2"/>
  <c r="AE5264" i="2"/>
  <c r="AF5264" i="2" s="1"/>
  <c r="AC5264" i="2"/>
  <c r="AD5264" i="2" s="1" a="1"/>
  <c r="AD5264" i="2" s="1"/>
  <c r="AB5264" i="2"/>
  <c r="AA5264" i="2"/>
  <c r="AF5263" i="2"/>
  <c r="AE5263" i="2"/>
  <c r="AC5263" i="2"/>
  <c r="AD5263" i="2" s="1" a="1"/>
  <c r="AD5263" i="2" s="1"/>
  <c r="AB5263" i="2"/>
  <c r="AA5263" i="2"/>
  <c r="AE5262" i="2"/>
  <c r="AF5262" i="2" s="1"/>
  <c r="AC5262" i="2"/>
  <c r="AD5262" i="2" s="1" a="1"/>
  <c r="AD5262" i="2" s="1"/>
  <c r="AB5262" i="2"/>
  <c r="AA5262" i="2"/>
  <c r="AF5261" i="2"/>
  <c r="AE5261" i="2"/>
  <c r="AD5261" i="2"/>
  <c r="AC5261" i="2"/>
  <c r="AD5261" i="2" s="1" a="1"/>
  <c r="AB5261" i="2"/>
  <c r="AA5261" i="2"/>
  <c r="AE5260" i="2"/>
  <c r="AF5260" i="2" s="1"/>
  <c r="AD5260" i="2" a="1"/>
  <c r="AD5260" i="2" s="1"/>
  <c r="AC5260" i="2"/>
  <c r="AB5260" i="2"/>
  <c r="AA5260" i="2"/>
  <c r="AE5259" i="2"/>
  <c r="AF5259" i="2" s="1"/>
  <c r="AC5259" i="2"/>
  <c r="AD5259" i="2" s="1" a="1"/>
  <c r="AD5259" i="2" s="1"/>
  <c r="AB5259" i="2"/>
  <c r="AA5259" i="2"/>
  <c r="AE5258" i="2"/>
  <c r="AF5258" i="2" s="1"/>
  <c r="AC5258" i="2"/>
  <c r="AD5258" i="2" s="1" a="1"/>
  <c r="AD5258" i="2" s="1"/>
  <c r="AB5258" i="2"/>
  <c r="AA5258" i="2"/>
  <c r="AF5257" i="2"/>
  <c r="AE5257" i="2"/>
  <c r="AC5257" i="2"/>
  <c r="AD5257" i="2" s="1" a="1"/>
  <c r="AD5257" i="2" s="1"/>
  <c r="AB5257" i="2"/>
  <c r="AA5257" i="2"/>
  <c r="AF5256" i="2"/>
  <c r="AE5256" i="2"/>
  <c r="AD5256" i="2"/>
  <c r="AD5256" i="2" a="1"/>
  <c r="AC5256" i="2"/>
  <c r="AB5256" i="2"/>
  <c r="AA5256" i="2"/>
  <c r="AF5255" i="2"/>
  <c r="AE5255" i="2"/>
  <c r="AC5255" i="2"/>
  <c r="AD5255" i="2" s="1" a="1"/>
  <c r="AD5255" i="2" s="1"/>
  <c r="AB5255" i="2"/>
  <c r="AA5255" i="2"/>
  <c r="AF5254" i="2"/>
  <c r="AE5254" i="2"/>
  <c r="AC5254" i="2"/>
  <c r="AD5254" i="2" s="1" a="1"/>
  <c r="AD5254" i="2" s="1"/>
  <c r="AB5254" i="2"/>
  <c r="AA5254" i="2"/>
  <c r="AF5253" i="2"/>
  <c r="AE5253" i="2"/>
  <c r="AC5253" i="2"/>
  <c r="AD5253" i="2" s="1" a="1"/>
  <c r="AD5253" i="2" s="1"/>
  <c r="AB5253" i="2"/>
  <c r="AA5253" i="2"/>
  <c r="AF5252" i="2"/>
  <c r="AE5252" i="2"/>
  <c r="AC5252" i="2"/>
  <c r="AD5252" i="2" s="1" a="1"/>
  <c r="AD5252" i="2" s="1"/>
  <c r="AB5252" i="2"/>
  <c r="AA5252" i="2"/>
  <c r="AF5251" i="2"/>
  <c r="AE5251" i="2"/>
  <c r="AC5251" i="2"/>
  <c r="AD5251" i="2" s="1" a="1"/>
  <c r="AD5251" i="2" s="1"/>
  <c r="AB5251" i="2"/>
  <c r="AA5251" i="2"/>
  <c r="AF5250" i="2"/>
  <c r="AE5250" i="2"/>
  <c r="AC5250" i="2"/>
  <c r="AD5250" i="2" s="1" a="1"/>
  <c r="AD5250" i="2" s="1"/>
  <c r="AB5250" i="2"/>
  <c r="AA5250" i="2"/>
  <c r="AF5249" i="2"/>
  <c r="AE5249" i="2"/>
  <c r="AC5249" i="2"/>
  <c r="AD5249" i="2" s="1" a="1"/>
  <c r="AD5249" i="2" s="1"/>
  <c r="AB5249" i="2"/>
  <c r="AA5249" i="2"/>
  <c r="AE5248" i="2"/>
  <c r="AF5248" i="2" s="1"/>
  <c r="AD5248" i="2"/>
  <c r="AD5248" i="2" a="1"/>
  <c r="AC5248" i="2"/>
  <c r="AB5248" i="2"/>
  <c r="AA5248" i="2"/>
  <c r="AF5247" i="2"/>
  <c r="AE5247" i="2"/>
  <c r="AC5247" i="2"/>
  <c r="AD5247" i="2" s="1" a="1"/>
  <c r="AD5247" i="2" s="1"/>
  <c r="AB5247" i="2"/>
  <c r="AA5247" i="2"/>
  <c r="AE5246" i="2"/>
  <c r="AF5246" i="2" s="1"/>
  <c r="AD5246" i="2" a="1"/>
  <c r="AD5246" i="2" s="1"/>
  <c r="AC5246" i="2"/>
  <c r="AB5246" i="2"/>
  <c r="AA5246" i="2"/>
  <c r="AF5245" i="2"/>
  <c r="AE5245" i="2"/>
  <c r="AC5245" i="2"/>
  <c r="AD5245" i="2" s="1" a="1"/>
  <c r="AD5245" i="2" s="1"/>
  <c r="AB5245" i="2"/>
  <c r="AA5245" i="2"/>
  <c r="AE5244" i="2"/>
  <c r="AF5244" i="2" s="1"/>
  <c r="AC5244" i="2"/>
  <c r="AD5244" i="2" s="1" a="1"/>
  <c r="AD5244" i="2" s="1"/>
  <c r="AB5244" i="2"/>
  <c r="AA5244" i="2"/>
  <c r="AF5243" i="2"/>
  <c r="AE5243" i="2"/>
  <c r="AC5243" i="2"/>
  <c r="AD5243" i="2" s="1" a="1"/>
  <c r="AD5243" i="2" s="1"/>
  <c r="AB5243" i="2"/>
  <c r="AA5243" i="2"/>
  <c r="AF5242" i="2"/>
  <c r="AE5242" i="2"/>
  <c r="AC5242" i="2"/>
  <c r="AD5242" i="2" s="1" a="1"/>
  <c r="AD5242" i="2" s="1"/>
  <c r="AB5242" i="2"/>
  <c r="AA5242" i="2"/>
  <c r="AF5241" i="2"/>
  <c r="AE5241" i="2"/>
  <c r="AC5241" i="2"/>
  <c r="AD5241" i="2" s="1" a="1"/>
  <c r="AD5241" i="2" s="1"/>
  <c r="AB5241" i="2"/>
  <c r="AA5241" i="2"/>
  <c r="AF5240" i="2"/>
  <c r="AE5240" i="2"/>
  <c r="AC5240" i="2"/>
  <c r="AD5240" i="2" s="1" a="1"/>
  <c r="AD5240" i="2" s="1"/>
  <c r="AB5240" i="2"/>
  <c r="AA5240" i="2"/>
  <c r="AF5239" i="2"/>
  <c r="AE5239" i="2"/>
  <c r="AC5239" i="2"/>
  <c r="AD5239" i="2" s="1" a="1"/>
  <c r="AD5239" i="2" s="1"/>
  <c r="AB5239" i="2"/>
  <c r="AA5239" i="2"/>
  <c r="AF5238" i="2"/>
  <c r="AE5238" i="2"/>
  <c r="AC5238" i="2"/>
  <c r="AD5238" i="2" s="1" a="1"/>
  <c r="AD5238" i="2" s="1"/>
  <c r="AB5238" i="2"/>
  <c r="AA5238" i="2"/>
  <c r="AF5237" i="2"/>
  <c r="AE5237" i="2"/>
  <c r="AC5237" i="2"/>
  <c r="AD5237" i="2" s="1" a="1"/>
  <c r="AD5237" i="2" s="1"/>
  <c r="AB5237" i="2"/>
  <c r="AA5237" i="2"/>
  <c r="AF5236" i="2"/>
  <c r="AE5236" i="2"/>
  <c r="AD5236" i="2"/>
  <c r="AC5236" i="2"/>
  <c r="AD5236" i="2" s="1" a="1"/>
  <c r="AB5236" i="2"/>
  <c r="AA5236" i="2"/>
  <c r="AF5235" i="2"/>
  <c r="AE5235" i="2"/>
  <c r="AC5235" i="2"/>
  <c r="AD5235" i="2" s="1" a="1"/>
  <c r="AD5235" i="2" s="1"/>
  <c r="AB5235" i="2"/>
  <c r="AA5235" i="2"/>
  <c r="AE5234" i="2"/>
  <c r="AF5234" i="2" s="1"/>
  <c r="AC5234" i="2"/>
  <c r="AD5234" i="2" s="1" a="1"/>
  <c r="AD5234" i="2" s="1"/>
  <c r="AB5234" i="2"/>
  <c r="AA5234" i="2"/>
  <c r="AF5233" i="2"/>
  <c r="AE5233" i="2"/>
  <c r="AC5233" i="2"/>
  <c r="AD5233" i="2" s="1" a="1"/>
  <c r="AD5233" i="2" s="1"/>
  <c r="AB5233" i="2"/>
  <c r="AA5233" i="2"/>
  <c r="AF5232" i="2"/>
  <c r="AE5232" i="2"/>
  <c r="AC5232" i="2"/>
  <c r="AD5232" i="2" s="1" a="1"/>
  <c r="AD5232" i="2" s="1"/>
  <c r="AB5232" i="2"/>
  <c r="AA5232" i="2"/>
  <c r="AF5231" i="2"/>
  <c r="AE5231" i="2"/>
  <c r="AC5231" i="2"/>
  <c r="AD5231" i="2" s="1" a="1"/>
  <c r="AD5231" i="2" s="1"/>
  <c r="AB5231" i="2"/>
  <c r="AA5231" i="2"/>
  <c r="AE5230" i="2"/>
  <c r="AF5230" i="2" s="1"/>
  <c r="AC5230" i="2"/>
  <c r="AD5230" i="2" s="1" a="1"/>
  <c r="AD5230" i="2" s="1"/>
  <c r="AB5230" i="2"/>
  <c r="AA5230" i="2"/>
  <c r="AF5229" i="2"/>
  <c r="AE5229" i="2"/>
  <c r="AC5229" i="2"/>
  <c r="AD5229" i="2" s="1" a="1"/>
  <c r="AD5229" i="2" s="1"/>
  <c r="AB5229" i="2"/>
  <c r="AA5229" i="2"/>
  <c r="AF5228" i="2"/>
  <c r="AE5228" i="2"/>
  <c r="AD5228" i="2" a="1"/>
  <c r="AD5228" i="2" s="1"/>
  <c r="AC5228" i="2"/>
  <c r="AB5228" i="2"/>
  <c r="AA5228" i="2"/>
  <c r="AF5227" i="2"/>
  <c r="AE5227" i="2"/>
  <c r="AC5227" i="2"/>
  <c r="AD5227" i="2" s="1" a="1"/>
  <c r="AD5227" i="2" s="1"/>
  <c r="AB5227" i="2"/>
  <c r="AA5227" i="2"/>
  <c r="AF5226" i="2"/>
  <c r="AE5226" i="2"/>
  <c r="AC5226" i="2"/>
  <c r="AD5226" i="2" s="1" a="1"/>
  <c r="AD5226" i="2" s="1"/>
  <c r="AB5226" i="2"/>
  <c r="AA5226" i="2"/>
  <c r="AF5225" i="2"/>
  <c r="AE5225" i="2"/>
  <c r="AC5225" i="2"/>
  <c r="AD5225" i="2" s="1" a="1"/>
  <c r="AD5225" i="2" s="1"/>
  <c r="AB5225" i="2"/>
  <c r="AA5225" i="2"/>
  <c r="AF5224" i="2"/>
  <c r="AE5224" i="2"/>
  <c r="AC5224" i="2"/>
  <c r="AD5224" i="2" s="1" a="1"/>
  <c r="AD5224" i="2" s="1"/>
  <c r="AB5224" i="2"/>
  <c r="AA5224" i="2"/>
  <c r="AF5223" i="2"/>
  <c r="AE5223" i="2"/>
  <c r="AC5223" i="2"/>
  <c r="AD5223" i="2" s="1" a="1"/>
  <c r="AD5223" i="2" s="1"/>
  <c r="AB5223" i="2"/>
  <c r="AA5223" i="2"/>
  <c r="AF5222" i="2"/>
  <c r="AE5222" i="2"/>
  <c r="AC5222" i="2"/>
  <c r="AD5222" i="2" s="1" a="1"/>
  <c r="AD5222" i="2" s="1"/>
  <c r="AB5222" i="2"/>
  <c r="AA5222" i="2"/>
  <c r="AF5221" i="2"/>
  <c r="AE5221" i="2"/>
  <c r="AC5221" i="2"/>
  <c r="AD5221" i="2" s="1" a="1"/>
  <c r="AD5221" i="2" s="1"/>
  <c r="AB5221" i="2"/>
  <c r="AA5221" i="2"/>
  <c r="AE5220" i="2"/>
  <c r="AF5220" i="2" s="1"/>
  <c r="AD5220" i="2"/>
  <c r="AD5220" i="2" a="1"/>
  <c r="AC5220" i="2"/>
  <c r="AB5220" i="2"/>
  <c r="AA5220" i="2"/>
  <c r="AF5219" i="2"/>
  <c r="AE5219" i="2"/>
  <c r="AC5219" i="2"/>
  <c r="AD5219" i="2" s="1" a="1"/>
  <c r="AD5219" i="2" s="1"/>
  <c r="AB5219" i="2"/>
  <c r="AA5219" i="2"/>
  <c r="AF5218" i="2"/>
  <c r="AE5218" i="2"/>
  <c r="AC5218" i="2"/>
  <c r="AD5218" i="2" s="1" a="1"/>
  <c r="AD5218" i="2" s="1"/>
  <c r="AB5218" i="2"/>
  <c r="AA5218" i="2"/>
  <c r="AF5217" i="2"/>
  <c r="AE5217" i="2"/>
  <c r="AC5217" i="2"/>
  <c r="AD5217" i="2" s="1" a="1"/>
  <c r="AD5217" i="2" s="1"/>
  <c r="AB5217" i="2"/>
  <c r="AA5217" i="2"/>
  <c r="AF5216" i="2"/>
  <c r="AE5216" i="2"/>
  <c r="AD5216" i="2"/>
  <c r="AD5216" i="2" a="1"/>
  <c r="AC5216" i="2"/>
  <c r="AB5216" i="2"/>
  <c r="AA5216" i="2"/>
  <c r="AF5215" i="2"/>
  <c r="AE5215" i="2"/>
  <c r="AC5215" i="2"/>
  <c r="AD5215" i="2" s="1" a="1"/>
  <c r="AD5215" i="2" s="1"/>
  <c r="AB5215" i="2"/>
  <c r="AA5215" i="2"/>
  <c r="AF5214" i="2"/>
  <c r="AE5214" i="2"/>
  <c r="AC5214" i="2"/>
  <c r="AD5214" i="2" s="1" a="1"/>
  <c r="AD5214" i="2" s="1"/>
  <c r="AB5214" i="2"/>
  <c r="AA5214" i="2"/>
  <c r="AF5213" i="2"/>
  <c r="AE5213" i="2"/>
  <c r="AC5213" i="2"/>
  <c r="AD5213" i="2" s="1" a="1"/>
  <c r="AD5213" i="2" s="1"/>
  <c r="AB5213" i="2"/>
  <c r="AA5213" i="2"/>
  <c r="AF5212" i="2"/>
  <c r="AE5212" i="2"/>
  <c r="AC5212" i="2"/>
  <c r="AD5212" i="2" s="1" a="1"/>
  <c r="AD5212" i="2" s="1"/>
  <c r="AB5212" i="2"/>
  <c r="AA5212" i="2"/>
  <c r="AF5211" i="2"/>
  <c r="AE5211" i="2"/>
  <c r="AC5211" i="2"/>
  <c r="AD5211" i="2" s="1" a="1"/>
  <c r="AD5211" i="2" s="1"/>
  <c r="AB5211" i="2"/>
  <c r="AA5211" i="2"/>
  <c r="AF5210" i="2"/>
  <c r="AE5210" i="2"/>
  <c r="AC5210" i="2"/>
  <c r="AD5210" i="2" s="1" a="1"/>
  <c r="AD5210" i="2" s="1"/>
  <c r="AB5210" i="2"/>
  <c r="AA5210" i="2"/>
  <c r="AF5209" i="2"/>
  <c r="AE5209" i="2"/>
  <c r="AC5209" i="2"/>
  <c r="AD5209" i="2" s="1" a="1"/>
  <c r="AD5209" i="2" s="1"/>
  <c r="AB5209" i="2"/>
  <c r="AA5209" i="2"/>
  <c r="AF5208" i="2"/>
  <c r="AE5208" i="2"/>
  <c r="AC5208" i="2"/>
  <c r="AD5208" i="2" s="1" a="1"/>
  <c r="AD5208" i="2" s="1"/>
  <c r="AB5208" i="2"/>
  <c r="AA5208" i="2"/>
  <c r="AF5207" i="2"/>
  <c r="AE5207" i="2"/>
  <c r="AC5207" i="2"/>
  <c r="AD5207" i="2" s="1" a="1"/>
  <c r="AD5207" i="2" s="1"/>
  <c r="AB5207" i="2"/>
  <c r="AA5207" i="2"/>
  <c r="AE5206" i="2"/>
  <c r="AF5206" i="2" s="1"/>
  <c r="AD5206" i="2" a="1"/>
  <c r="AD5206" i="2" s="1"/>
  <c r="AC5206" i="2"/>
  <c r="AB5206" i="2"/>
  <c r="AA5206" i="2"/>
  <c r="AF5205" i="2"/>
  <c r="AE5205" i="2"/>
  <c r="AC5205" i="2"/>
  <c r="AD5205" i="2" s="1" a="1"/>
  <c r="AD5205" i="2" s="1"/>
  <c r="AB5205" i="2"/>
  <c r="AA5205" i="2"/>
  <c r="AF5204" i="2"/>
  <c r="AE5204" i="2"/>
  <c r="AD5204" i="2" a="1"/>
  <c r="AD5204" i="2" s="1"/>
  <c r="AC5204" i="2"/>
  <c r="AB5204" i="2"/>
  <c r="AA5204" i="2"/>
  <c r="AF5203" i="2"/>
  <c r="AE5203" i="2"/>
  <c r="AC5203" i="2"/>
  <c r="AD5203" i="2" s="1" a="1"/>
  <c r="AD5203" i="2" s="1"/>
  <c r="AB5203" i="2"/>
  <c r="AA5203" i="2"/>
  <c r="AE5202" i="2"/>
  <c r="AF5202" i="2" s="1"/>
  <c r="AC5202" i="2"/>
  <c r="AD5202" i="2" s="1" a="1"/>
  <c r="AD5202" i="2" s="1"/>
  <c r="AB5202" i="2"/>
  <c r="AA5202" i="2"/>
  <c r="AF5201" i="2"/>
  <c r="AE5201" i="2"/>
  <c r="AC5201" i="2"/>
  <c r="AD5201" i="2" s="1" a="1"/>
  <c r="AD5201" i="2" s="1"/>
  <c r="AB5201" i="2"/>
  <c r="AA5201" i="2"/>
  <c r="AF5200" i="2"/>
  <c r="AE5200" i="2"/>
  <c r="AD5200" i="2" a="1"/>
  <c r="AD5200" i="2" s="1"/>
  <c r="AC5200" i="2"/>
  <c r="AB5200" i="2"/>
  <c r="AA5200" i="2"/>
  <c r="AF5199" i="2"/>
  <c r="AE5199" i="2"/>
  <c r="AC5199" i="2"/>
  <c r="AD5199" i="2" s="1" a="1"/>
  <c r="AD5199" i="2" s="1"/>
  <c r="AB5199" i="2"/>
  <c r="AA5199" i="2"/>
  <c r="AF5198" i="2"/>
  <c r="AE5198" i="2"/>
  <c r="AC5198" i="2"/>
  <c r="AD5198" i="2" s="1" a="1"/>
  <c r="AD5198" i="2" s="1"/>
  <c r="AB5198" i="2"/>
  <c r="AA5198" i="2"/>
  <c r="AF5197" i="2"/>
  <c r="AE5197" i="2"/>
  <c r="AC5197" i="2"/>
  <c r="AD5197" i="2" s="1" a="1"/>
  <c r="AD5197" i="2" s="1"/>
  <c r="AB5197" i="2"/>
  <c r="AA5197" i="2"/>
  <c r="AF5196" i="2"/>
  <c r="AE5196" i="2"/>
  <c r="AC5196" i="2"/>
  <c r="AD5196" i="2" s="1" a="1"/>
  <c r="AD5196" i="2" s="1"/>
  <c r="AB5196" i="2"/>
  <c r="AA5196" i="2"/>
  <c r="AF5195" i="2"/>
  <c r="AE5195" i="2"/>
  <c r="AC5195" i="2"/>
  <c r="AD5195" i="2" s="1" a="1"/>
  <c r="AD5195" i="2" s="1"/>
  <c r="AB5195" i="2"/>
  <c r="AA5195" i="2"/>
  <c r="AF5194" i="2"/>
  <c r="AE5194" i="2"/>
  <c r="AC5194" i="2"/>
  <c r="AD5194" i="2" s="1" a="1"/>
  <c r="AD5194" i="2" s="1"/>
  <c r="AB5194" i="2"/>
  <c r="AA5194" i="2"/>
  <c r="AF5193" i="2"/>
  <c r="AE5193" i="2"/>
  <c r="AC5193" i="2"/>
  <c r="AD5193" i="2" s="1" a="1"/>
  <c r="AD5193" i="2" s="1"/>
  <c r="AB5193" i="2"/>
  <c r="AA5193" i="2"/>
  <c r="AE5192" i="2"/>
  <c r="AF5192" i="2" s="1"/>
  <c r="AD5192" i="2"/>
  <c r="AD5192" i="2" a="1"/>
  <c r="AC5192" i="2"/>
  <c r="AB5192" i="2"/>
  <c r="AA5192" i="2"/>
  <c r="AF5191" i="2"/>
  <c r="AE5191" i="2"/>
  <c r="AC5191" i="2"/>
  <c r="AD5191" i="2" s="1" a="1"/>
  <c r="AD5191" i="2" s="1"/>
  <c r="AB5191" i="2"/>
  <c r="AA5191" i="2"/>
  <c r="AE5190" i="2"/>
  <c r="AF5190" i="2" s="1"/>
  <c r="AC5190" i="2"/>
  <c r="AD5190" i="2" s="1" a="1"/>
  <c r="AD5190" i="2" s="1"/>
  <c r="AB5190" i="2"/>
  <c r="AA5190" i="2"/>
  <c r="AF5189" i="2"/>
  <c r="AE5189" i="2"/>
  <c r="AC5189" i="2"/>
  <c r="AD5189" i="2" s="1" a="1"/>
  <c r="AD5189" i="2" s="1"/>
  <c r="AB5189" i="2"/>
  <c r="AA5189" i="2"/>
  <c r="AE5188" i="2"/>
  <c r="AF5188" i="2" s="1"/>
  <c r="AD5188" i="2" a="1"/>
  <c r="AD5188" i="2" s="1"/>
  <c r="AC5188" i="2"/>
  <c r="AB5188" i="2"/>
  <c r="AA5188" i="2"/>
  <c r="AF5187" i="2"/>
  <c r="AE5187" i="2"/>
  <c r="AC5187" i="2"/>
  <c r="AD5187" i="2" s="1" a="1"/>
  <c r="AD5187" i="2" s="1"/>
  <c r="AB5187" i="2"/>
  <c r="AA5187" i="2"/>
  <c r="AF5186" i="2"/>
  <c r="AE5186" i="2"/>
  <c r="AC5186" i="2"/>
  <c r="AD5186" i="2" s="1" a="1"/>
  <c r="AD5186" i="2" s="1"/>
  <c r="AB5186" i="2"/>
  <c r="AA5186" i="2"/>
  <c r="AF5185" i="2"/>
  <c r="AE5185" i="2"/>
  <c r="AC5185" i="2"/>
  <c r="AD5185" i="2" s="1" a="1"/>
  <c r="AD5185" i="2" s="1"/>
  <c r="AB5185" i="2"/>
  <c r="AA5185" i="2"/>
  <c r="AF5184" i="2"/>
  <c r="AE5184" i="2"/>
  <c r="AC5184" i="2"/>
  <c r="AD5184" i="2" s="1" a="1"/>
  <c r="AD5184" i="2" s="1"/>
  <c r="AB5184" i="2"/>
  <c r="AA5184" i="2"/>
  <c r="AF5183" i="2"/>
  <c r="AE5183" i="2"/>
  <c r="AC5183" i="2"/>
  <c r="AD5183" i="2" s="1" a="1"/>
  <c r="AD5183" i="2" s="1"/>
  <c r="AB5183" i="2"/>
  <c r="AA5183" i="2"/>
  <c r="AF5182" i="2"/>
  <c r="AE5182" i="2"/>
  <c r="AC5182" i="2"/>
  <c r="AD5182" i="2" s="1" a="1"/>
  <c r="AD5182" i="2" s="1"/>
  <c r="AB5182" i="2"/>
  <c r="AA5182" i="2"/>
  <c r="AF5181" i="2"/>
  <c r="AE5181" i="2"/>
  <c r="AC5181" i="2"/>
  <c r="AD5181" i="2" s="1" a="1"/>
  <c r="AD5181" i="2" s="1"/>
  <c r="AB5181" i="2"/>
  <c r="AA5181" i="2"/>
  <c r="AE5180" i="2"/>
  <c r="AF5180" i="2" s="1"/>
  <c r="AC5180" i="2"/>
  <c r="AD5180" i="2" s="1" a="1"/>
  <c r="AD5180" i="2" s="1"/>
  <c r="AB5180" i="2"/>
  <c r="AA5180" i="2"/>
  <c r="AF5179" i="2"/>
  <c r="AE5179" i="2"/>
  <c r="AC5179" i="2"/>
  <c r="AD5179" i="2" s="1" a="1"/>
  <c r="AD5179" i="2" s="1"/>
  <c r="AB5179" i="2"/>
  <c r="AA5179" i="2"/>
  <c r="AF5178" i="2"/>
  <c r="AE5178" i="2"/>
  <c r="AC5178" i="2"/>
  <c r="AD5178" i="2" s="1" a="1"/>
  <c r="AD5178" i="2" s="1"/>
  <c r="AB5178" i="2"/>
  <c r="AA5178" i="2"/>
  <c r="AF5177" i="2"/>
  <c r="AE5177" i="2"/>
  <c r="AC5177" i="2"/>
  <c r="AD5177" i="2" s="1" a="1"/>
  <c r="AD5177" i="2" s="1"/>
  <c r="AB5177" i="2"/>
  <c r="AA5177" i="2"/>
  <c r="AF5176" i="2"/>
  <c r="AE5176" i="2"/>
  <c r="AC5176" i="2"/>
  <c r="AD5176" i="2" s="1" a="1"/>
  <c r="AD5176" i="2" s="1"/>
  <c r="AB5176" i="2"/>
  <c r="AA5176" i="2"/>
  <c r="AF5175" i="2"/>
  <c r="AE5175" i="2"/>
  <c r="AC5175" i="2"/>
  <c r="AD5175" i="2" s="1" a="1"/>
  <c r="AD5175" i="2" s="1"/>
  <c r="AB5175" i="2"/>
  <c r="AA5175" i="2"/>
  <c r="AF5174" i="2"/>
  <c r="AE5174" i="2"/>
  <c r="AD5174" i="2" a="1"/>
  <c r="AD5174" i="2" s="1"/>
  <c r="AC5174" i="2"/>
  <c r="AB5174" i="2"/>
  <c r="AA5174" i="2"/>
  <c r="AF5173" i="2"/>
  <c r="AE5173" i="2"/>
  <c r="AC5173" i="2"/>
  <c r="AD5173" i="2" s="1" a="1"/>
  <c r="AD5173" i="2" s="1"/>
  <c r="AB5173" i="2"/>
  <c r="AA5173" i="2"/>
  <c r="AF5172" i="2"/>
  <c r="AE5172" i="2"/>
  <c r="AC5172" i="2"/>
  <c r="AD5172" i="2" s="1" a="1"/>
  <c r="AD5172" i="2" s="1"/>
  <c r="AB5172" i="2"/>
  <c r="AA5172" i="2"/>
  <c r="AF5171" i="2"/>
  <c r="AE5171" i="2"/>
  <c r="AC5171" i="2"/>
  <c r="AD5171" i="2" s="1" a="1"/>
  <c r="AD5171" i="2" s="1"/>
  <c r="AB5171" i="2"/>
  <c r="AA5171" i="2"/>
  <c r="AF5170" i="2"/>
  <c r="AE5170" i="2"/>
  <c r="AC5170" i="2"/>
  <c r="AD5170" i="2" s="1" a="1"/>
  <c r="AD5170" i="2" s="1"/>
  <c r="AB5170" i="2"/>
  <c r="AA5170" i="2"/>
  <c r="AF5169" i="2"/>
  <c r="AE5169" i="2"/>
  <c r="AC5169" i="2"/>
  <c r="AD5169" i="2" s="1" a="1"/>
  <c r="AD5169" i="2" s="1"/>
  <c r="AB5169" i="2"/>
  <c r="AA5169" i="2"/>
  <c r="AF5168" i="2"/>
  <c r="AE5168" i="2"/>
  <c r="AC5168" i="2"/>
  <c r="AD5168" i="2" s="1" a="1"/>
  <c r="AD5168" i="2" s="1"/>
  <c r="AB5168" i="2"/>
  <c r="AA5168" i="2"/>
  <c r="AF5167" i="2"/>
  <c r="AE5167" i="2"/>
  <c r="AC5167" i="2"/>
  <c r="AD5167" i="2" s="1" a="1"/>
  <c r="AD5167" i="2" s="1"/>
  <c r="AB5167" i="2"/>
  <c r="AA5167" i="2"/>
  <c r="AE5166" i="2"/>
  <c r="AF5166" i="2" s="1"/>
  <c r="AD5166" i="2"/>
  <c r="AC5166" i="2"/>
  <c r="AD5166" i="2" s="1" a="1"/>
  <c r="AB5166" i="2"/>
  <c r="AA5166" i="2"/>
  <c r="AF5165" i="2"/>
  <c r="AE5165" i="2"/>
  <c r="AC5165" i="2"/>
  <c r="AD5165" i="2" s="1" a="1"/>
  <c r="AD5165" i="2" s="1"/>
  <c r="AB5165" i="2"/>
  <c r="AA5165" i="2"/>
  <c r="AE5164" i="2"/>
  <c r="AF5164" i="2" s="1"/>
  <c r="AC5164" i="2"/>
  <c r="AD5164" i="2" s="1" a="1"/>
  <c r="AD5164" i="2" s="1"/>
  <c r="AB5164" i="2"/>
  <c r="AA5164" i="2"/>
  <c r="AF5163" i="2"/>
  <c r="AE5163" i="2"/>
  <c r="AC5163" i="2"/>
  <c r="AD5163" i="2" s="1" a="1"/>
  <c r="AD5163" i="2" s="1"/>
  <c r="AB5163" i="2"/>
  <c r="AA5163" i="2"/>
  <c r="AF5162" i="2"/>
  <c r="AE5162" i="2"/>
  <c r="AD5162" i="2" a="1"/>
  <c r="AD5162" i="2" s="1"/>
  <c r="AC5162" i="2"/>
  <c r="AB5162" i="2"/>
  <c r="AA5162" i="2"/>
  <c r="AF5161" i="2"/>
  <c r="AE5161" i="2"/>
  <c r="AC5161" i="2"/>
  <c r="AD5161" i="2" s="1" a="1"/>
  <c r="AD5161" i="2" s="1"/>
  <c r="AB5161" i="2"/>
  <c r="AA5161" i="2"/>
  <c r="AE5160" i="2"/>
  <c r="AF5160" i="2" s="1"/>
  <c r="AD5160" i="2"/>
  <c r="AD5160" i="2" a="1"/>
  <c r="AC5160" i="2"/>
  <c r="AB5160" i="2"/>
  <c r="AA5160" i="2"/>
  <c r="AF5159" i="2"/>
  <c r="AE5159" i="2"/>
  <c r="AC5159" i="2"/>
  <c r="AD5159" i="2" s="1" a="1"/>
  <c r="AD5159" i="2" s="1"/>
  <c r="AB5159" i="2"/>
  <c r="AA5159" i="2"/>
  <c r="AE5158" i="2"/>
  <c r="AF5158" i="2" s="1"/>
  <c r="AC5158" i="2"/>
  <c r="AD5158" i="2" s="1" a="1"/>
  <c r="AD5158" i="2" s="1"/>
  <c r="AB5158" i="2"/>
  <c r="AA5158" i="2"/>
  <c r="AF5157" i="2"/>
  <c r="AE5157" i="2"/>
  <c r="AC5157" i="2"/>
  <c r="AD5157" i="2" s="1" a="1"/>
  <c r="AD5157" i="2" s="1"/>
  <c r="AB5157" i="2"/>
  <c r="AA5157" i="2"/>
  <c r="AF5156" i="2"/>
  <c r="AE5156" i="2"/>
  <c r="AC5156" i="2"/>
  <c r="AD5156" i="2" s="1" a="1"/>
  <c r="AD5156" i="2" s="1"/>
  <c r="AB5156" i="2"/>
  <c r="AA5156" i="2"/>
  <c r="AF5155" i="2"/>
  <c r="AE5155" i="2"/>
  <c r="AC5155" i="2"/>
  <c r="AD5155" i="2" s="1" a="1"/>
  <c r="AD5155" i="2" s="1"/>
  <c r="AB5155" i="2"/>
  <c r="AA5155" i="2"/>
  <c r="AF5154" i="2"/>
  <c r="AE5154" i="2"/>
  <c r="AC5154" i="2"/>
  <c r="AD5154" i="2" s="1" a="1"/>
  <c r="AD5154" i="2" s="1"/>
  <c r="AB5154" i="2"/>
  <c r="AA5154" i="2"/>
  <c r="AF5153" i="2"/>
  <c r="AE5153" i="2"/>
  <c r="AC5153" i="2"/>
  <c r="AD5153" i="2" s="1" a="1"/>
  <c r="AD5153" i="2" s="1"/>
  <c r="AB5153" i="2"/>
  <c r="AA5153" i="2"/>
  <c r="AE5152" i="2"/>
  <c r="AF5152" i="2" s="1"/>
  <c r="AC5152" i="2"/>
  <c r="AD5152" i="2" s="1" a="1"/>
  <c r="AD5152" i="2" s="1"/>
  <c r="AB5152" i="2"/>
  <c r="AA5152" i="2"/>
  <c r="AF5151" i="2"/>
  <c r="AE5151" i="2"/>
  <c r="AC5151" i="2"/>
  <c r="AD5151" i="2" s="1" a="1"/>
  <c r="AD5151" i="2" s="1"/>
  <c r="AB5151" i="2"/>
  <c r="AA5151" i="2"/>
  <c r="AE5150" i="2"/>
  <c r="AF5150" i="2" s="1"/>
  <c r="AC5150" i="2"/>
  <c r="AD5150" i="2" s="1" a="1"/>
  <c r="AD5150" i="2" s="1"/>
  <c r="AB5150" i="2"/>
  <c r="AA5150" i="2"/>
  <c r="AF5149" i="2"/>
  <c r="AE5149" i="2"/>
  <c r="AC5149" i="2"/>
  <c r="AD5149" i="2" s="1" a="1"/>
  <c r="AD5149" i="2" s="1"/>
  <c r="AB5149" i="2"/>
  <c r="AA5149" i="2"/>
  <c r="AE5148" i="2"/>
  <c r="AF5148" i="2" s="1"/>
  <c r="AD5148" i="2" a="1"/>
  <c r="AD5148" i="2" s="1"/>
  <c r="AC5148" i="2"/>
  <c r="AB5148" i="2"/>
  <c r="AA5148" i="2"/>
  <c r="AF5147" i="2"/>
  <c r="AE5147" i="2"/>
  <c r="AC5147" i="2"/>
  <c r="AD5147" i="2" s="1" a="1"/>
  <c r="AD5147" i="2" s="1"/>
  <c r="AB5147" i="2"/>
  <c r="AA5147" i="2"/>
  <c r="AF5146" i="2"/>
  <c r="AE5146" i="2"/>
  <c r="AC5146" i="2"/>
  <c r="AD5146" i="2" s="1" a="1"/>
  <c r="AD5146" i="2" s="1"/>
  <c r="AB5146" i="2"/>
  <c r="AA5146" i="2"/>
  <c r="AF5145" i="2"/>
  <c r="AE5145" i="2"/>
  <c r="AC5145" i="2"/>
  <c r="AD5145" i="2" s="1" a="1"/>
  <c r="AD5145" i="2" s="1"/>
  <c r="AB5145" i="2"/>
  <c r="AA5145" i="2"/>
  <c r="AE5144" i="2"/>
  <c r="AF5144" i="2" s="1"/>
  <c r="AD5144" i="2" a="1"/>
  <c r="AD5144" i="2" s="1"/>
  <c r="AC5144" i="2"/>
  <c r="AB5144" i="2"/>
  <c r="AA5144" i="2"/>
  <c r="AF5143" i="2"/>
  <c r="AE5143" i="2"/>
  <c r="AC5143" i="2"/>
  <c r="AD5143" i="2" s="1" a="1"/>
  <c r="AD5143" i="2" s="1"/>
  <c r="AB5143" i="2"/>
  <c r="AA5143" i="2"/>
  <c r="AF5142" i="2"/>
  <c r="AE5142" i="2"/>
  <c r="AC5142" i="2"/>
  <c r="AD5142" i="2" s="1" a="1"/>
  <c r="AD5142" i="2" s="1"/>
  <c r="AB5142" i="2"/>
  <c r="AA5142" i="2"/>
  <c r="AF5141" i="2"/>
  <c r="AE5141" i="2"/>
  <c r="AC5141" i="2"/>
  <c r="AD5141" i="2" s="1" a="1"/>
  <c r="AD5141" i="2" s="1"/>
  <c r="AB5141" i="2"/>
  <c r="AA5141" i="2"/>
  <c r="AF5140" i="2"/>
  <c r="AE5140" i="2"/>
  <c r="AC5140" i="2"/>
  <c r="AD5140" i="2" s="1" a="1"/>
  <c r="AD5140" i="2" s="1"/>
  <c r="AB5140" i="2"/>
  <c r="AA5140" i="2"/>
  <c r="AF5139" i="2"/>
  <c r="AE5139" i="2"/>
  <c r="AC5139" i="2"/>
  <c r="AD5139" i="2" s="1" a="1"/>
  <c r="AD5139" i="2" s="1"/>
  <c r="AB5139" i="2"/>
  <c r="AA5139" i="2"/>
  <c r="AF5138" i="2"/>
  <c r="AE5138" i="2"/>
  <c r="AC5138" i="2"/>
  <c r="AD5138" i="2" s="1" a="1"/>
  <c r="AD5138" i="2" s="1"/>
  <c r="AB5138" i="2"/>
  <c r="AA5138" i="2"/>
  <c r="AF5137" i="2"/>
  <c r="AE5137" i="2"/>
  <c r="AC5137" i="2"/>
  <c r="AD5137" i="2" s="1" a="1"/>
  <c r="AD5137" i="2" s="1"/>
  <c r="AB5137" i="2"/>
  <c r="AA5137" i="2"/>
  <c r="AE5136" i="2"/>
  <c r="AF5136" i="2" s="1"/>
  <c r="AD5136" i="2"/>
  <c r="AD5136" i="2" a="1"/>
  <c r="AC5136" i="2"/>
  <c r="AB5136" i="2"/>
  <c r="AA5136" i="2"/>
  <c r="AF5135" i="2"/>
  <c r="AE5135" i="2"/>
  <c r="AC5135" i="2"/>
  <c r="AD5135" i="2" s="1" a="1"/>
  <c r="AD5135" i="2" s="1"/>
  <c r="AB5135" i="2"/>
  <c r="AA5135" i="2"/>
  <c r="AF5134" i="2"/>
  <c r="AE5134" i="2"/>
  <c r="AD5134" i="2" a="1"/>
  <c r="AD5134" i="2" s="1"/>
  <c r="AC5134" i="2"/>
  <c r="AB5134" i="2"/>
  <c r="AA5134" i="2"/>
  <c r="AF5133" i="2"/>
  <c r="AE5133" i="2"/>
  <c r="AC5133" i="2"/>
  <c r="AD5133" i="2" s="1" a="1"/>
  <c r="AD5133" i="2" s="1"/>
  <c r="AB5133" i="2"/>
  <c r="AA5133" i="2"/>
  <c r="AE5132" i="2"/>
  <c r="AF5132" i="2" s="1"/>
  <c r="AD5132" i="2" a="1"/>
  <c r="AD5132" i="2" s="1"/>
  <c r="AC5132" i="2"/>
  <c r="AB5132" i="2"/>
  <c r="AA5132" i="2"/>
  <c r="AF5131" i="2"/>
  <c r="AE5131" i="2"/>
  <c r="AC5131" i="2"/>
  <c r="AD5131" i="2" s="1" a="1"/>
  <c r="AD5131" i="2" s="1"/>
  <c r="AB5131" i="2"/>
  <c r="AA5131" i="2"/>
  <c r="AE5130" i="2"/>
  <c r="AF5130" i="2" s="1"/>
  <c r="AC5130" i="2"/>
  <c r="AD5130" i="2" s="1" a="1"/>
  <c r="AD5130" i="2" s="1"/>
  <c r="AB5130" i="2"/>
  <c r="AA5130" i="2"/>
  <c r="AF5129" i="2"/>
  <c r="AE5129" i="2"/>
  <c r="AC5129" i="2"/>
  <c r="AD5129" i="2" s="1" a="1"/>
  <c r="AD5129" i="2" s="1"/>
  <c r="AB5129" i="2"/>
  <c r="AA5129" i="2"/>
  <c r="AF5128" i="2"/>
  <c r="AE5128" i="2"/>
  <c r="AC5128" i="2"/>
  <c r="AD5128" i="2" s="1" a="1"/>
  <c r="AD5128" i="2" s="1"/>
  <c r="AB5128" i="2"/>
  <c r="AA5128" i="2"/>
  <c r="AF5127" i="2"/>
  <c r="AE5127" i="2"/>
  <c r="AC5127" i="2"/>
  <c r="AD5127" i="2" s="1" a="1"/>
  <c r="AD5127" i="2" s="1"/>
  <c r="AB5127" i="2"/>
  <c r="AA5127" i="2"/>
  <c r="AF5126" i="2"/>
  <c r="AE5126" i="2"/>
  <c r="AC5126" i="2"/>
  <c r="AD5126" i="2" s="1" a="1"/>
  <c r="AD5126" i="2" s="1"/>
  <c r="AB5126" i="2"/>
  <c r="AA5126" i="2"/>
  <c r="AF5125" i="2"/>
  <c r="AE5125" i="2"/>
  <c r="AC5125" i="2"/>
  <c r="AD5125" i="2" s="1" a="1"/>
  <c r="AD5125" i="2" s="1"/>
  <c r="AB5125" i="2"/>
  <c r="AA5125" i="2"/>
  <c r="AE5124" i="2"/>
  <c r="AF5124" i="2" s="1"/>
  <c r="AC5124" i="2"/>
  <c r="AD5124" i="2" s="1" a="1"/>
  <c r="AD5124" i="2" s="1"/>
  <c r="AB5124" i="2"/>
  <c r="AA5124" i="2"/>
  <c r="AF5123" i="2"/>
  <c r="AE5123" i="2"/>
  <c r="AC5123" i="2"/>
  <c r="AD5123" i="2" s="1" a="1"/>
  <c r="AD5123" i="2" s="1"/>
  <c r="AB5123" i="2"/>
  <c r="AA5123" i="2"/>
  <c r="AE5122" i="2"/>
  <c r="AF5122" i="2" s="1"/>
  <c r="AC5122" i="2"/>
  <c r="AD5122" i="2" s="1" a="1"/>
  <c r="AD5122" i="2" s="1"/>
  <c r="AB5122" i="2"/>
  <c r="AA5122" i="2"/>
  <c r="AF5121" i="2"/>
  <c r="AE5121" i="2"/>
  <c r="AC5121" i="2"/>
  <c r="AD5121" i="2" s="1" a="1"/>
  <c r="AD5121" i="2" s="1"/>
  <c r="AB5121" i="2"/>
  <c r="AA5121" i="2"/>
  <c r="AE5120" i="2"/>
  <c r="AF5120" i="2" s="1"/>
  <c r="AD5120" i="2" a="1"/>
  <c r="AD5120" i="2" s="1"/>
  <c r="AC5120" i="2"/>
  <c r="AB5120" i="2"/>
  <c r="AA5120" i="2"/>
  <c r="AF5119" i="2"/>
  <c r="AE5119" i="2"/>
  <c r="AC5119" i="2"/>
  <c r="AD5119" i="2" s="1" a="1"/>
  <c r="AD5119" i="2" s="1"/>
  <c r="AB5119" i="2"/>
  <c r="AA5119" i="2"/>
  <c r="AE5118" i="2"/>
  <c r="AF5118" i="2" s="1"/>
  <c r="AD5118" i="2" a="1"/>
  <c r="AD5118" i="2" s="1"/>
  <c r="AC5118" i="2"/>
  <c r="AB5118" i="2"/>
  <c r="AA5118" i="2"/>
  <c r="AF5117" i="2"/>
  <c r="AE5117" i="2"/>
  <c r="AC5117" i="2"/>
  <c r="AD5117" i="2" s="1" a="1"/>
  <c r="AD5117" i="2" s="1"/>
  <c r="AB5117" i="2"/>
  <c r="AA5117" i="2"/>
  <c r="AE5116" i="2"/>
  <c r="AF5116" i="2" s="1"/>
  <c r="AC5116" i="2"/>
  <c r="AD5116" i="2" s="1" a="1"/>
  <c r="AD5116" i="2" s="1"/>
  <c r="AB5116" i="2"/>
  <c r="AA5116" i="2"/>
  <c r="AF5115" i="2"/>
  <c r="AE5115" i="2"/>
  <c r="AC5115" i="2"/>
  <c r="AD5115" i="2" s="1" a="1"/>
  <c r="AD5115" i="2" s="1"/>
  <c r="AB5115" i="2"/>
  <c r="AA5115" i="2"/>
  <c r="AF5114" i="2"/>
  <c r="AE5114" i="2"/>
  <c r="AC5114" i="2"/>
  <c r="AD5114" i="2" s="1" a="1"/>
  <c r="AD5114" i="2" s="1"/>
  <c r="AB5114" i="2"/>
  <c r="AA5114" i="2"/>
  <c r="AF5113" i="2"/>
  <c r="AE5113" i="2"/>
  <c r="AC5113" i="2"/>
  <c r="AD5113" i="2" s="1" a="1"/>
  <c r="AD5113" i="2" s="1"/>
  <c r="AB5113" i="2"/>
  <c r="AA5113" i="2"/>
  <c r="AF5112" i="2"/>
  <c r="AE5112" i="2"/>
  <c r="AC5112" i="2"/>
  <c r="AD5112" i="2" s="1" a="1"/>
  <c r="AD5112" i="2" s="1"/>
  <c r="AB5112" i="2"/>
  <c r="AA5112" i="2"/>
  <c r="AF5111" i="2"/>
  <c r="AE5111" i="2"/>
  <c r="AC5111" i="2"/>
  <c r="AD5111" i="2" s="1" a="1"/>
  <c r="AD5111" i="2" s="1"/>
  <c r="AB5111" i="2"/>
  <c r="AA5111" i="2"/>
  <c r="AE5110" i="2"/>
  <c r="AF5110" i="2" s="1"/>
  <c r="AD5110" i="2"/>
  <c r="AC5110" i="2"/>
  <c r="AD5110" i="2" s="1" a="1"/>
  <c r="AB5110" i="2"/>
  <c r="AA5110" i="2"/>
  <c r="AF5109" i="2"/>
  <c r="AE5109" i="2"/>
  <c r="AC5109" i="2"/>
  <c r="AD5109" i="2" s="1" a="1"/>
  <c r="AD5109" i="2" s="1"/>
  <c r="AB5109" i="2"/>
  <c r="AA5109" i="2"/>
  <c r="AF5108" i="2"/>
  <c r="AE5108" i="2"/>
  <c r="AC5108" i="2"/>
  <c r="AD5108" i="2" s="1" a="1"/>
  <c r="AD5108" i="2" s="1"/>
  <c r="AB5108" i="2"/>
  <c r="AA5108" i="2"/>
  <c r="AF5107" i="2"/>
  <c r="AE5107" i="2"/>
  <c r="AC5107" i="2"/>
  <c r="AD5107" i="2" s="1" a="1"/>
  <c r="AD5107" i="2" s="1"/>
  <c r="AB5107" i="2"/>
  <c r="AA5107" i="2"/>
  <c r="AF5106" i="2"/>
  <c r="AE5106" i="2"/>
  <c r="AD5106" i="2"/>
  <c r="AD5106" i="2" a="1"/>
  <c r="AC5106" i="2"/>
  <c r="AB5106" i="2"/>
  <c r="AA5106" i="2"/>
  <c r="AF5105" i="2"/>
  <c r="AE5105" i="2"/>
  <c r="AC5105" i="2"/>
  <c r="AD5105" i="2" s="1" a="1"/>
  <c r="AD5105" i="2" s="1"/>
  <c r="AB5105" i="2"/>
  <c r="AA5105" i="2"/>
  <c r="AF5104" i="2"/>
  <c r="AE5104" i="2"/>
  <c r="AD5104" i="2"/>
  <c r="AD5104" i="2" a="1"/>
  <c r="AC5104" i="2"/>
  <c r="AB5104" i="2"/>
  <c r="AA5104" i="2"/>
  <c r="AF5103" i="2"/>
  <c r="AE5103" i="2"/>
  <c r="AC5103" i="2"/>
  <c r="AD5103" i="2" s="1" a="1"/>
  <c r="AD5103" i="2" s="1"/>
  <c r="AB5103" i="2"/>
  <c r="AA5103" i="2"/>
  <c r="AE5102" i="2"/>
  <c r="AF5102" i="2" s="1"/>
  <c r="AD5102" i="2" a="1"/>
  <c r="AD5102" i="2" s="1"/>
  <c r="AC5102" i="2"/>
  <c r="AB5102" i="2"/>
  <c r="AA5102" i="2"/>
  <c r="AF5101" i="2"/>
  <c r="AE5101" i="2"/>
  <c r="AC5101" i="2"/>
  <c r="AD5101" i="2" s="1" a="1"/>
  <c r="AD5101" i="2" s="1"/>
  <c r="AB5101" i="2"/>
  <c r="AA5101" i="2"/>
  <c r="AF5100" i="2"/>
  <c r="AE5100" i="2"/>
  <c r="AC5100" i="2"/>
  <c r="AD5100" i="2" s="1" a="1"/>
  <c r="AD5100" i="2" s="1"/>
  <c r="AB5100" i="2"/>
  <c r="AA5100" i="2"/>
  <c r="AF5099" i="2"/>
  <c r="AE5099" i="2"/>
  <c r="AC5099" i="2"/>
  <c r="AD5099" i="2" s="1" a="1"/>
  <c r="AD5099" i="2" s="1"/>
  <c r="AB5099" i="2"/>
  <c r="AA5099" i="2"/>
  <c r="AF5098" i="2"/>
  <c r="AE5098" i="2"/>
  <c r="AC5098" i="2"/>
  <c r="AD5098" i="2" s="1" a="1"/>
  <c r="AD5098" i="2" s="1"/>
  <c r="AB5098" i="2"/>
  <c r="AA5098" i="2"/>
  <c r="AF5097" i="2"/>
  <c r="AE5097" i="2"/>
  <c r="AC5097" i="2"/>
  <c r="AD5097" i="2" s="1" a="1"/>
  <c r="AD5097" i="2" s="1"/>
  <c r="AB5097" i="2"/>
  <c r="AA5097" i="2"/>
  <c r="AE5096" i="2"/>
  <c r="AF5096" i="2" s="1"/>
  <c r="AD5096" i="2"/>
  <c r="AC5096" i="2"/>
  <c r="AD5096" i="2" s="1" a="1"/>
  <c r="AB5096" i="2"/>
  <c r="AA5096" i="2"/>
  <c r="AF5095" i="2"/>
  <c r="AE5095" i="2"/>
  <c r="AC5095" i="2"/>
  <c r="AD5095" i="2" s="1" a="1"/>
  <c r="AD5095" i="2" s="1"/>
  <c r="AB5095" i="2"/>
  <c r="AA5095" i="2"/>
  <c r="AF5094" i="2"/>
  <c r="AE5094" i="2"/>
  <c r="AC5094" i="2"/>
  <c r="AD5094" i="2" s="1" a="1"/>
  <c r="AD5094" i="2" s="1"/>
  <c r="AB5094" i="2"/>
  <c r="AA5094" i="2"/>
  <c r="AF5093" i="2"/>
  <c r="AE5093" i="2"/>
  <c r="AC5093" i="2"/>
  <c r="AD5093" i="2" s="1" a="1"/>
  <c r="AD5093" i="2" s="1"/>
  <c r="AB5093" i="2"/>
  <c r="AA5093" i="2"/>
  <c r="AE5092" i="2"/>
  <c r="AF5092" i="2" s="1"/>
  <c r="AD5092" i="2"/>
  <c r="AD5092" i="2" a="1"/>
  <c r="AC5092" i="2"/>
  <c r="AB5092" i="2"/>
  <c r="AA5092" i="2"/>
  <c r="AF5091" i="2"/>
  <c r="AE5091" i="2"/>
  <c r="AC5091" i="2"/>
  <c r="AD5091" i="2" s="1" a="1"/>
  <c r="AD5091" i="2" s="1"/>
  <c r="AB5091" i="2"/>
  <c r="AA5091" i="2"/>
  <c r="AE5090" i="2"/>
  <c r="AF5090" i="2" s="1"/>
  <c r="AC5090" i="2"/>
  <c r="AD5090" i="2" s="1" a="1"/>
  <c r="AD5090" i="2" s="1"/>
  <c r="AB5090" i="2"/>
  <c r="AA5090" i="2"/>
  <c r="AF5089" i="2"/>
  <c r="AE5089" i="2"/>
  <c r="AC5089" i="2"/>
  <c r="AD5089" i="2" s="1" a="1"/>
  <c r="AD5089" i="2" s="1"/>
  <c r="AB5089" i="2"/>
  <c r="AA5089" i="2"/>
  <c r="AE5088" i="2"/>
  <c r="AF5088" i="2" s="1"/>
  <c r="AC5088" i="2"/>
  <c r="AD5088" i="2" s="1" a="1"/>
  <c r="AD5088" i="2" s="1"/>
  <c r="AB5088" i="2"/>
  <c r="AA5088" i="2"/>
  <c r="AF5087" i="2"/>
  <c r="AE5087" i="2"/>
  <c r="AC5087" i="2"/>
  <c r="AD5087" i="2" s="1" a="1"/>
  <c r="AD5087" i="2" s="1"/>
  <c r="AB5087" i="2"/>
  <c r="AA5087" i="2"/>
  <c r="AF5086" i="2"/>
  <c r="AE5086" i="2"/>
  <c r="AC5086" i="2"/>
  <c r="AD5086" i="2" s="1" a="1"/>
  <c r="AD5086" i="2" s="1"/>
  <c r="AB5086" i="2"/>
  <c r="AA5086" i="2"/>
  <c r="AF5085" i="2"/>
  <c r="AE5085" i="2"/>
  <c r="AC5085" i="2"/>
  <c r="AD5085" i="2" s="1" a="1"/>
  <c r="AD5085" i="2" s="1"/>
  <c r="AB5085" i="2"/>
  <c r="AA5085" i="2"/>
  <c r="AF5084" i="2"/>
  <c r="AE5084" i="2"/>
  <c r="AC5084" i="2"/>
  <c r="AD5084" i="2" s="1" a="1"/>
  <c r="AD5084" i="2" s="1"/>
  <c r="AB5084" i="2"/>
  <c r="AA5084" i="2"/>
  <c r="AF5083" i="2"/>
  <c r="AE5083" i="2"/>
  <c r="AC5083" i="2"/>
  <c r="AD5083" i="2" s="1" a="1"/>
  <c r="AD5083" i="2" s="1"/>
  <c r="AB5083" i="2"/>
  <c r="AA5083" i="2"/>
  <c r="AF5082" i="2"/>
  <c r="AE5082" i="2"/>
  <c r="AC5082" i="2"/>
  <c r="AD5082" i="2" s="1" a="1"/>
  <c r="AD5082" i="2" s="1"/>
  <c r="AB5082" i="2"/>
  <c r="AA5082" i="2"/>
  <c r="AF5081" i="2"/>
  <c r="AE5081" i="2"/>
  <c r="AC5081" i="2"/>
  <c r="AD5081" i="2" s="1" a="1"/>
  <c r="AD5081" i="2" s="1"/>
  <c r="AB5081" i="2"/>
  <c r="AA5081" i="2"/>
  <c r="AE5080" i="2"/>
  <c r="AF5080" i="2" s="1"/>
  <c r="AD5080" i="2" a="1"/>
  <c r="AD5080" i="2" s="1"/>
  <c r="AC5080" i="2"/>
  <c r="AB5080" i="2"/>
  <c r="AA5080" i="2"/>
  <c r="AF5079" i="2"/>
  <c r="AE5079" i="2"/>
  <c r="AC5079" i="2"/>
  <c r="AD5079" i="2" s="1" a="1"/>
  <c r="AD5079" i="2" s="1"/>
  <c r="AB5079" i="2"/>
  <c r="AA5079" i="2"/>
  <c r="AF5078" i="2"/>
  <c r="AE5078" i="2"/>
  <c r="AC5078" i="2"/>
  <c r="AD5078" i="2" s="1" a="1"/>
  <c r="AD5078" i="2" s="1"/>
  <c r="AB5078" i="2"/>
  <c r="AA5078" i="2"/>
  <c r="AF5077" i="2"/>
  <c r="AE5077" i="2"/>
  <c r="AC5077" i="2"/>
  <c r="AD5077" i="2" s="1" a="1"/>
  <c r="AD5077" i="2" s="1"/>
  <c r="AB5077" i="2"/>
  <c r="AA5077" i="2"/>
  <c r="AF5076" i="2"/>
  <c r="AE5076" i="2"/>
  <c r="AD5076" i="2"/>
  <c r="AD5076" i="2" a="1"/>
  <c r="AC5076" i="2"/>
  <c r="AB5076" i="2"/>
  <c r="AA5076" i="2"/>
  <c r="AF5075" i="2"/>
  <c r="AE5075" i="2"/>
  <c r="AC5075" i="2"/>
  <c r="AD5075" i="2" s="1" a="1"/>
  <c r="AD5075" i="2" s="1"/>
  <c r="AB5075" i="2"/>
  <c r="AA5075" i="2"/>
  <c r="AE5074" i="2"/>
  <c r="AF5074" i="2" s="1"/>
  <c r="AD5074" i="2" a="1"/>
  <c r="AD5074" i="2" s="1"/>
  <c r="AC5074" i="2"/>
  <c r="AB5074" i="2"/>
  <c r="AA5074" i="2"/>
  <c r="AF5073" i="2"/>
  <c r="AE5073" i="2"/>
  <c r="AC5073" i="2"/>
  <c r="AD5073" i="2" s="1" a="1"/>
  <c r="AD5073" i="2" s="1"/>
  <c r="AB5073" i="2"/>
  <c r="AA5073" i="2"/>
  <c r="AF5072" i="2"/>
  <c r="AE5072" i="2"/>
  <c r="AC5072" i="2"/>
  <c r="AD5072" i="2" s="1" a="1"/>
  <c r="AD5072" i="2" s="1"/>
  <c r="AB5072" i="2"/>
  <c r="AA5072" i="2"/>
  <c r="AF5071" i="2"/>
  <c r="AE5071" i="2"/>
  <c r="AC5071" i="2"/>
  <c r="AD5071" i="2" s="1" a="1"/>
  <c r="AD5071" i="2" s="1"/>
  <c r="AB5071" i="2"/>
  <c r="AA5071" i="2"/>
  <c r="AF5070" i="2"/>
  <c r="AE5070" i="2"/>
  <c r="AC5070" i="2"/>
  <c r="AD5070" i="2" s="1" a="1"/>
  <c r="AD5070" i="2" s="1"/>
  <c r="AB5070" i="2"/>
  <c r="AA5070" i="2"/>
  <c r="AF5069" i="2"/>
  <c r="AE5069" i="2"/>
  <c r="AC5069" i="2"/>
  <c r="AD5069" i="2" s="1" a="1"/>
  <c r="AD5069" i="2" s="1"/>
  <c r="AB5069" i="2"/>
  <c r="AA5069" i="2"/>
  <c r="AE5068" i="2"/>
  <c r="AF5068" i="2" s="1"/>
  <c r="AD5068" i="2"/>
  <c r="AC5068" i="2"/>
  <c r="AD5068" i="2" s="1" a="1"/>
  <c r="AB5068" i="2"/>
  <c r="AA5068" i="2"/>
  <c r="AF5067" i="2"/>
  <c r="AE5067" i="2"/>
  <c r="AC5067" i="2"/>
  <c r="AD5067" i="2" s="1" a="1"/>
  <c r="AD5067" i="2" s="1"/>
  <c r="AB5067" i="2"/>
  <c r="AA5067" i="2"/>
  <c r="AE5066" i="2"/>
  <c r="AF5066" i="2" s="1"/>
  <c r="AC5066" i="2"/>
  <c r="AD5066" i="2" s="1" a="1"/>
  <c r="AD5066" i="2" s="1"/>
  <c r="AB5066" i="2"/>
  <c r="AA5066" i="2"/>
  <c r="AF5065" i="2"/>
  <c r="AE5065" i="2"/>
  <c r="AC5065" i="2"/>
  <c r="AD5065" i="2" s="1" a="1"/>
  <c r="AD5065" i="2" s="1"/>
  <c r="AB5065" i="2"/>
  <c r="AA5065" i="2"/>
  <c r="AF5064" i="2"/>
  <c r="AE5064" i="2"/>
  <c r="AC5064" i="2"/>
  <c r="AD5064" i="2" s="1" a="1"/>
  <c r="AD5064" i="2" s="1"/>
  <c r="AB5064" i="2"/>
  <c r="AA5064" i="2"/>
  <c r="AF5063" i="2"/>
  <c r="AE5063" i="2"/>
  <c r="AC5063" i="2"/>
  <c r="AD5063" i="2" s="1" a="1"/>
  <c r="AD5063" i="2" s="1"/>
  <c r="AB5063" i="2"/>
  <c r="AA5063" i="2"/>
  <c r="AE5062" i="2"/>
  <c r="AF5062" i="2" s="1"/>
  <c r="AD5062" i="2" a="1"/>
  <c r="AD5062" i="2" s="1"/>
  <c r="AC5062" i="2"/>
  <c r="AB5062" i="2"/>
  <c r="AA5062" i="2"/>
  <c r="AF5061" i="2"/>
  <c r="AE5061" i="2"/>
  <c r="AC5061" i="2"/>
  <c r="AD5061" i="2" s="1" a="1"/>
  <c r="AD5061" i="2" s="1"/>
  <c r="AB5061" i="2"/>
  <c r="AA5061" i="2"/>
  <c r="AE5060" i="2"/>
  <c r="AF5060" i="2" s="1"/>
  <c r="AC5060" i="2"/>
  <c r="AD5060" i="2" s="1" a="1"/>
  <c r="AD5060" i="2" s="1"/>
  <c r="AB5060" i="2"/>
  <c r="AA5060" i="2"/>
  <c r="AF5059" i="2"/>
  <c r="AE5059" i="2"/>
  <c r="AC5059" i="2"/>
  <c r="AD5059" i="2" s="1" a="1"/>
  <c r="AD5059" i="2" s="1"/>
  <c r="AB5059" i="2"/>
  <c r="AA5059" i="2"/>
  <c r="AF5058" i="2"/>
  <c r="AE5058" i="2"/>
  <c r="AC5058" i="2"/>
  <c r="AD5058" i="2" s="1" a="1"/>
  <c r="AD5058" i="2" s="1"/>
  <c r="AB5058" i="2"/>
  <c r="AA5058" i="2"/>
  <c r="AF5057" i="2"/>
  <c r="AE5057" i="2"/>
  <c r="AC5057" i="2"/>
  <c r="AD5057" i="2" s="1" a="1"/>
  <c r="AD5057" i="2" s="1"/>
  <c r="AB5057" i="2"/>
  <c r="AA5057" i="2"/>
  <c r="AF5056" i="2"/>
  <c r="AE5056" i="2"/>
  <c r="AC5056" i="2"/>
  <c r="AD5056" i="2" s="1" a="1"/>
  <c r="AD5056" i="2" s="1"/>
  <c r="AB5056" i="2"/>
  <c r="AA5056" i="2"/>
  <c r="AF5055" i="2"/>
  <c r="AE5055" i="2"/>
  <c r="AC5055" i="2"/>
  <c r="AD5055" i="2" s="1" a="1"/>
  <c r="AD5055" i="2" s="1"/>
  <c r="AB5055" i="2"/>
  <c r="AA5055" i="2"/>
  <c r="AE5054" i="2"/>
  <c r="AF5054" i="2" s="1"/>
  <c r="AD5054" i="2"/>
  <c r="AC5054" i="2"/>
  <c r="AD5054" i="2" s="1" a="1"/>
  <c r="AB5054" i="2"/>
  <c r="AA5054" i="2"/>
  <c r="AF5053" i="2"/>
  <c r="AE5053" i="2"/>
  <c r="AC5053" i="2"/>
  <c r="AD5053" i="2" s="1" a="1"/>
  <c r="AD5053" i="2" s="1"/>
  <c r="AB5053" i="2"/>
  <c r="AA5053" i="2"/>
  <c r="AE5052" i="2"/>
  <c r="AF5052" i="2" s="1"/>
  <c r="AD5052" i="2" a="1"/>
  <c r="AD5052" i="2" s="1"/>
  <c r="AC5052" i="2"/>
  <c r="AB5052" i="2"/>
  <c r="AA5052" i="2"/>
  <c r="AF5051" i="2"/>
  <c r="AE5051" i="2"/>
  <c r="AC5051" i="2"/>
  <c r="AD5051" i="2" s="1" a="1"/>
  <c r="AD5051" i="2" s="1"/>
  <c r="AB5051" i="2"/>
  <c r="AA5051" i="2"/>
  <c r="AE5050" i="2"/>
  <c r="AF5050" i="2" s="1"/>
  <c r="AD5050" i="2" a="1"/>
  <c r="AD5050" i="2" s="1"/>
  <c r="AC5050" i="2"/>
  <c r="AB5050" i="2"/>
  <c r="AA5050" i="2"/>
  <c r="AE5049" i="2"/>
  <c r="AF5049" i="2" s="1"/>
  <c r="AC5049" i="2"/>
  <c r="AD5049" i="2" s="1" a="1"/>
  <c r="AD5049" i="2" s="1"/>
  <c r="AB5049" i="2"/>
  <c r="AA5049" i="2"/>
  <c r="AF5048" i="2"/>
  <c r="AE5048" i="2"/>
  <c r="AC5048" i="2"/>
  <c r="AD5048" i="2" s="1" a="1"/>
  <c r="AD5048" i="2" s="1"/>
  <c r="AB5048" i="2"/>
  <c r="AA5048" i="2"/>
  <c r="AE5047" i="2"/>
  <c r="AF5047" i="2" s="1"/>
  <c r="AC5047" i="2"/>
  <c r="AD5047" i="2" s="1" a="1"/>
  <c r="AD5047" i="2" s="1"/>
  <c r="AB5047" i="2"/>
  <c r="AA5047" i="2"/>
  <c r="AE5046" i="2"/>
  <c r="AF5046" i="2" s="1"/>
  <c r="AC5046" i="2"/>
  <c r="AD5046" i="2" s="1" a="1"/>
  <c r="AD5046" i="2" s="1"/>
  <c r="AB5046" i="2"/>
  <c r="AA5046" i="2"/>
  <c r="AE5045" i="2"/>
  <c r="AF5045" i="2" s="1"/>
  <c r="AC5045" i="2"/>
  <c r="AD5045" i="2" s="1" a="1"/>
  <c r="AD5045" i="2" s="1"/>
  <c r="AB5045" i="2"/>
  <c r="AA5045" i="2"/>
  <c r="AF5044" i="2"/>
  <c r="AE5044" i="2"/>
  <c r="AC5044" i="2"/>
  <c r="AD5044" i="2" s="1" a="1"/>
  <c r="AD5044" i="2" s="1"/>
  <c r="AB5044" i="2"/>
  <c r="AA5044" i="2"/>
  <c r="AF5043" i="2"/>
  <c r="AE5043" i="2"/>
  <c r="AC5043" i="2"/>
  <c r="AD5043" i="2" s="1" a="1"/>
  <c r="AD5043" i="2" s="1"/>
  <c r="AB5043" i="2"/>
  <c r="AA5043" i="2"/>
  <c r="AF5042" i="2"/>
  <c r="AE5042" i="2"/>
  <c r="AC5042" i="2"/>
  <c r="AD5042" i="2" s="1" a="1"/>
  <c r="AD5042" i="2" s="1"/>
  <c r="AB5042" i="2"/>
  <c r="AA5042" i="2"/>
  <c r="AF5041" i="2"/>
  <c r="AE5041" i="2"/>
  <c r="AC5041" i="2"/>
  <c r="AD5041" i="2" s="1" a="1"/>
  <c r="AD5041" i="2" s="1"/>
  <c r="AB5041" i="2"/>
  <c r="AA5041" i="2"/>
  <c r="AF5040" i="2"/>
  <c r="AE5040" i="2"/>
  <c r="AC5040" i="2"/>
  <c r="AD5040" i="2" s="1" a="1"/>
  <c r="AD5040" i="2" s="1"/>
  <c r="AB5040" i="2"/>
  <c r="AA5040" i="2"/>
  <c r="AE5039" i="2"/>
  <c r="AF5039" i="2" s="1"/>
  <c r="AC5039" i="2"/>
  <c r="AD5039" i="2" s="1" a="1"/>
  <c r="AD5039" i="2" s="1"/>
  <c r="AB5039" i="2"/>
  <c r="AA5039" i="2"/>
  <c r="AF5038" i="2"/>
  <c r="AE5038" i="2"/>
  <c r="AD5038" i="2" a="1"/>
  <c r="AD5038" i="2" s="1"/>
  <c r="AC5038" i="2"/>
  <c r="AB5038" i="2"/>
  <c r="AA5038" i="2"/>
  <c r="AE5037" i="2"/>
  <c r="AF5037" i="2" s="1"/>
  <c r="AC5037" i="2"/>
  <c r="AD5037" i="2" s="1" a="1"/>
  <c r="AD5037" i="2" s="1"/>
  <c r="AB5037" i="2"/>
  <c r="AA5037" i="2"/>
  <c r="AF5036" i="2"/>
  <c r="AE5036" i="2"/>
  <c r="AD5036" i="2" a="1"/>
  <c r="AD5036" i="2" s="1"/>
  <c r="AC5036" i="2"/>
  <c r="AB5036" i="2"/>
  <c r="AA5036" i="2"/>
  <c r="AE5035" i="2"/>
  <c r="AF5035" i="2" s="1"/>
  <c r="AC5035" i="2"/>
  <c r="AD5035" i="2" s="1" a="1"/>
  <c r="AD5035" i="2" s="1"/>
  <c r="AB5035" i="2"/>
  <c r="AA5035" i="2"/>
  <c r="AE5034" i="2"/>
  <c r="AF5034" i="2" s="1"/>
  <c r="AC5034" i="2"/>
  <c r="AD5034" i="2" s="1" a="1"/>
  <c r="AD5034" i="2" s="1"/>
  <c r="AB5034" i="2"/>
  <c r="AA5034" i="2"/>
  <c r="AE5033" i="2"/>
  <c r="AF5033" i="2" s="1"/>
  <c r="AC5033" i="2"/>
  <c r="AD5033" i="2" s="1" a="1"/>
  <c r="AD5033" i="2" s="1"/>
  <c r="AB5033" i="2"/>
  <c r="AA5033" i="2"/>
  <c r="AE5032" i="2"/>
  <c r="AF5032" i="2" s="1"/>
  <c r="AC5032" i="2"/>
  <c r="AD5032" i="2" s="1" a="1"/>
  <c r="AD5032" i="2" s="1"/>
  <c r="AB5032" i="2"/>
  <c r="AA5032" i="2"/>
  <c r="AE5031" i="2"/>
  <c r="AF5031" i="2" s="1"/>
  <c r="AC5031" i="2"/>
  <c r="AD5031" i="2" s="1" a="1"/>
  <c r="AD5031" i="2" s="1"/>
  <c r="AB5031" i="2"/>
  <c r="AA5031" i="2"/>
  <c r="AF5030" i="2"/>
  <c r="AE5030" i="2"/>
  <c r="AC5030" i="2"/>
  <c r="AD5030" i="2" s="1" a="1"/>
  <c r="AD5030" i="2" s="1"/>
  <c r="AB5030" i="2"/>
  <c r="AA5030" i="2"/>
  <c r="AE5029" i="2"/>
  <c r="AF5029" i="2" s="1"/>
  <c r="AC5029" i="2"/>
  <c r="AD5029" i="2" s="1" a="1"/>
  <c r="AD5029" i="2" s="1"/>
  <c r="AB5029" i="2"/>
  <c r="AA5029" i="2"/>
  <c r="AF5028" i="2"/>
  <c r="AE5028" i="2"/>
  <c r="AC5028" i="2"/>
  <c r="AD5028" i="2" s="1" a="1"/>
  <c r="AD5028" i="2" s="1"/>
  <c r="AB5028" i="2"/>
  <c r="AA5028" i="2"/>
  <c r="AF5027" i="2"/>
  <c r="AE5027" i="2"/>
  <c r="AC5027" i="2"/>
  <c r="AD5027" i="2" s="1" a="1"/>
  <c r="AD5027" i="2" s="1"/>
  <c r="AB5027" i="2"/>
  <c r="AA5027" i="2"/>
  <c r="AF5026" i="2"/>
  <c r="AE5026" i="2"/>
  <c r="AC5026" i="2"/>
  <c r="AD5026" i="2" s="1" a="1"/>
  <c r="AD5026" i="2" s="1"/>
  <c r="AB5026" i="2"/>
  <c r="AA5026" i="2"/>
  <c r="AE5025" i="2"/>
  <c r="AF5025" i="2" s="1"/>
  <c r="AC5025" i="2"/>
  <c r="AD5025" i="2" s="1" a="1"/>
  <c r="AD5025" i="2" s="1"/>
  <c r="AB5025" i="2"/>
  <c r="AA5025" i="2"/>
  <c r="AF5024" i="2"/>
  <c r="AE5024" i="2"/>
  <c r="AC5024" i="2"/>
  <c r="AD5024" i="2" s="1" a="1"/>
  <c r="AD5024" i="2" s="1"/>
  <c r="AB5024" i="2"/>
  <c r="AA5024" i="2"/>
  <c r="AE5023" i="2"/>
  <c r="AF5023" i="2" s="1"/>
  <c r="AC5023" i="2"/>
  <c r="AD5023" i="2" s="1" a="1"/>
  <c r="AD5023" i="2" s="1"/>
  <c r="AB5023" i="2"/>
  <c r="AA5023" i="2"/>
  <c r="AE5022" i="2"/>
  <c r="AF5022" i="2" s="1"/>
  <c r="AD5022" i="2"/>
  <c r="AD5022" i="2" a="1"/>
  <c r="AC5022" i="2"/>
  <c r="AB5022" i="2"/>
  <c r="AA5022" i="2"/>
  <c r="AE5021" i="2"/>
  <c r="AF5021" i="2" s="1"/>
  <c r="AC5021" i="2"/>
  <c r="AD5021" i="2" s="1" a="1"/>
  <c r="AD5021" i="2" s="1"/>
  <c r="AB5021" i="2"/>
  <c r="AA5021" i="2"/>
  <c r="AE5020" i="2"/>
  <c r="AF5020" i="2" s="1"/>
  <c r="AC5020" i="2"/>
  <c r="AD5020" i="2" s="1" a="1"/>
  <c r="AD5020" i="2" s="1"/>
  <c r="AB5020" i="2"/>
  <c r="AA5020" i="2"/>
  <c r="AE5019" i="2"/>
  <c r="AF5019" i="2" s="1"/>
  <c r="AC5019" i="2"/>
  <c r="AD5019" i="2" s="1" a="1"/>
  <c r="AD5019" i="2" s="1"/>
  <c r="AB5019" i="2"/>
  <c r="AA5019" i="2"/>
  <c r="AE5018" i="2"/>
  <c r="AF5018" i="2" s="1"/>
  <c r="AD5018" i="2" a="1"/>
  <c r="AD5018" i="2" s="1"/>
  <c r="AC5018" i="2"/>
  <c r="AB5018" i="2"/>
  <c r="AA5018" i="2"/>
  <c r="AF5017" i="2"/>
  <c r="AE5017" i="2"/>
  <c r="AC5017" i="2"/>
  <c r="AD5017" i="2" s="1" a="1"/>
  <c r="AD5017" i="2" s="1"/>
  <c r="AB5017" i="2"/>
  <c r="AA5017" i="2"/>
  <c r="AF5016" i="2"/>
  <c r="AE5016" i="2"/>
  <c r="AC5016" i="2"/>
  <c r="AD5016" i="2" s="1" a="1"/>
  <c r="AD5016" i="2" s="1"/>
  <c r="AB5016" i="2"/>
  <c r="AA5016" i="2"/>
  <c r="AF5015" i="2"/>
  <c r="AE5015" i="2"/>
  <c r="AC5015" i="2"/>
  <c r="AD5015" i="2" s="1" a="1"/>
  <c r="AD5015" i="2" s="1"/>
  <c r="AB5015" i="2"/>
  <c r="AA5015" i="2"/>
  <c r="AF5014" i="2"/>
  <c r="AE5014" i="2"/>
  <c r="AC5014" i="2"/>
  <c r="AD5014" i="2" s="1" a="1"/>
  <c r="AD5014" i="2" s="1"/>
  <c r="AB5014" i="2"/>
  <c r="AA5014" i="2"/>
  <c r="AF5013" i="2"/>
  <c r="AE5013" i="2"/>
  <c r="AC5013" i="2"/>
  <c r="AD5013" i="2" s="1" a="1"/>
  <c r="AD5013" i="2" s="1"/>
  <c r="AB5013" i="2"/>
  <c r="AA5013" i="2"/>
  <c r="AE5012" i="2"/>
  <c r="AF5012" i="2" s="1"/>
  <c r="AC5012" i="2"/>
  <c r="AD5012" i="2" s="1" a="1"/>
  <c r="AD5012" i="2" s="1"/>
  <c r="AB5012" i="2"/>
  <c r="AA5012" i="2"/>
  <c r="AE5011" i="2"/>
  <c r="AF5011" i="2" s="1"/>
  <c r="AC5011" i="2"/>
  <c r="AD5011" i="2" s="1" a="1"/>
  <c r="AD5011" i="2" s="1"/>
  <c r="AB5011" i="2"/>
  <c r="AA5011" i="2"/>
  <c r="AE5010" i="2"/>
  <c r="AF5010" i="2" s="1"/>
  <c r="AC5010" i="2"/>
  <c r="AD5010" i="2" s="1" a="1"/>
  <c r="AD5010" i="2" s="1"/>
  <c r="AB5010" i="2"/>
  <c r="AA5010" i="2"/>
  <c r="AE5009" i="2"/>
  <c r="AF5009" i="2" s="1"/>
  <c r="AC5009" i="2"/>
  <c r="AD5009" i="2" s="1" a="1"/>
  <c r="AD5009" i="2" s="1"/>
  <c r="AB5009" i="2"/>
  <c r="AA5009" i="2"/>
  <c r="AE5008" i="2"/>
  <c r="AF5008" i="2" s="1"/>
  <c r="AC5008" i="2"/>
  <c r="AD5008" i="2" s="1" a="1"/>
  <c r="AD5008" i="2" s="1"/>
  <c r="AB5008" i="2"/>
  <c r="AA5008" i="2"/>
  <c r="AE5007" i="2"/>
  <c r="AF5007" i="2" s="1"/>
  <c r="AC5007" i="2"/>
  <c r="AD5007" i="2" s="1" a="1"/>
  <c r="AD5007" i="2" s="1"/>
  <c r="AB5007" i="2"/>
  <c r="AA5007" i="2"/>
  <c r="AF5006" i="2"/>
  <c r="AE5006" i="2"/>
  <c r="AC5006" i="2"/>
  <c r="AD5006" i="2" s="1" a="1"/>
  <c r="AD5006" i="2" s="1"/>
  <c r="AB5006" i="2"/>
  <c r="AA5006" i="2"/>
  <c r="AF5005" i="2"/>
  <c r="AE5005" i="2"/>
  <c r="AC5005" i="2"/>
  <c r="AD5005" i="2" s="1" a="1"/>
  <c r="AD5005" i="2" s="1"/>
  <c r="AB5005" i="2"/>
  <c r="AA5005" i="2"/>
  <c r="AE5004" i="2"/>
  <c r="AF5004" i="2" s="1"/>
  <c r="AD5004" i="2"/>
  <c r="AD5004" i="2" a="1"/>
  <c r="AC5004" i="2"/>
  <c r="AB5004" i="2"/>
  <c r="AA5004" i="2"/>
  <c r="AE5003" i="2"/>
  <c r="AF5003" i="2" s="1"/>
  <c r="AC5003" i="2"/>
  <c r="AD5003" i="2" s="1" a="1"/>
  <c r="AD5003" i="2" s="1"/>
  <c r="AB5003" i="2"/>
  <c r="AA5003" i="2"/>
  <c r="AF5002" i="2"/>
  <c r="AE5002" i="2"/>
  <c r="AC5002" i="2"/>
  <c r="AD5002" i="2" s="1" a="1"/>
  <c r="AD5002" i="2" s="1"/>
  <c r="AB5002" i="2"/>
  <c r="AA5002" i="2"/>
  <c r="AF5001" i="2"/>
  <c r="AE5001" i="2"/>
  <c r="AC5001" i="2"/>
  <c r="AD5001" i="2" s="1" a="1"/>
  <c r="AD5001" i="2" s="1"/>
  <c r="AB5001" i="2"/>
  <c r="AA5001" i="2"/>
  <c r="AF5000" i="2"/>
  <c r="AE5000" i="2"/>
  <c r="AC5000" i="2"/>
  <c r="AD5000" i="2" s="1" a="1"/>
  <c r="AD5000" i="2" s="1"/>
  <c r="AB5000" i="2"/>
  <c r="AA5000" i="2"/>
  <c r="AE4999" i="2"/>
  <c r="AF4999" i="2" s="1"/>
  <c r="AC4999" i="2"/>
  <c r="AD4999" i="2" s="1" a="1"/>
  <c r="AD4999" i="2" s="1"/>
  <c r="AB4999" i="2"/>
  <c r="AA4999" i="2"/>
  <c r="AF4998" i="2"/>
  <c r="AE4998" i="2"/>
  <c r="AC4998" i="2"/>
  <c r="AD4998" i="2" s="1" a="1"/>
  <c r="AD4998" i="2" s="1"/>
  <c r="AB4998" i="2"/>
  <c r="AA4998" i="2"/>
  <c r="AE4997" i="2"/>
  <c r="AF4997" i="2" s="1"/>
  <c r="AC4997" i="2"/>
  <c r="AD4997" i="2" s="1" a="1"/>
  <c r="AD4997" i="2" s="1"/>
  <c r="AB4997" i="2"/>
  <c r="AA4997" i="2"/>
  <c r="AE4996" i="2"/>
  <c r="AF4996" i="2" s="1"/>
  <c r="AD4996" i="2" a="1"/>
  <c r="AD4996" i="2" s="1"/>
  <c r="AC4996" i="2"/>
  <c r="AB4996" i="2"/>
  <c r="AA4996" i="2"/>
  <c r="AE4995" i="2"/>
  <c r="AF4995" i="2" s="1"/>
  <c r="AC4995" i="2"/>
  <c r="AD4995" i="2" s="1" a="1"/>
  <c r="AD4995" i="2" s="1"/>
  <c r="AB4995" i="2"/>
  <c r="AA4995" i="2"/>
  <c r="AF4994" i="2"/>
  <c r="AE4994" i="2"/>
  <c r="AC4994" i="2"/>
  <c r="AD4994" i="2" s="1" a="1"/>
  <c r="AD4994" i="2" s="1"/>
  <c r="AB4994" i="2"/>
  <c r="AA4994" i="2"/>
  <c r="AE4993" i="2"/>
  <c r="AF4993" i="2" s="1"/>
  <c r="AC4993" i="2"/>
  <c r="AD4993" i="2" s="1" a="1"/>
  <c r="AD4993" i="2" s="1"/>
  <c r="AB4993" i="2"/>
  <c r="AA4993" i="2"/>
  <c r="AF4992" i="2"/>
  <c r="AE4992" i="2"/>
  <c r="AD4992" i="2" a="1"/>
  <c r="AD4992" i="2" s="1"/>
  <c r="AC4992" i="2"/>
  <c r="AB4992" i="2"/>
  <c r="AA4992" i="2"/>
  <c r="AF4991" i="2"/>
  <c r="AE4991" i="2"/>
  <c r="AC4991" i="2"/>
  <c r="AD4991" i="2" s="1" a="1"/>
  <c r="AD4991" i="2" s="1"/>
  <c r="AB4991" i="2"/>
  <c r="AA4991" i="2"/>
  <c r="AE4990" i="2"/>
  <c r="AF4990" i="2" s="1"/>
  <c r="AD4990" i="2" a="1"/>
  <c r="AD4990" i="2" s="1"/>
  <c r="AC4990" i="2"/>
  <c r="AB4990" i="2"/>
  <c r="AA4990" i="2"/>
  <c r="AF4989" i="2"/>
  <c r="AE4989" i="2"/>
  <c r="AC4989" i="2"/>
  <c r="AD4989" i="2" s="1" a="1"/>
  <c r="AD4989" i="2" s="1"/>
  <c r="AB4989" i="2"/>
  <c r="AA4989" i="2"/>
  <c r="AF4988" i="2"/>
  <c r="AE4988" i="2"/>
  <c r="AC4988" i="2"/>
  <c r="AD4988" i="2" s="1" a="1"/>
  <c r="AD4988" i="2" s="1"/>
  <c r="AB4988" i="2"/>
  <c r="AA4988" i="2"/>
  <c r="AF4987" i="2"/>
  <c r="AE4987" i="2"/>
  <c r="AC4987" i="2"/>
  <c r="AD4987" i="2" s="1" a="1"/>
  <c r="AD4987" i="2" s="1"/>
  <c r="AB4987" i="2"/>
  <c r="AA4987" i="2"/>
  <c r="AF4986" i="2"/>
  <c r="AE4986" i="2"/>
  <c r="AC4986" i="2"/>
  <c r="AD4986" i="2" s="1" a="1"/>
  <c r="AD4986" i="2" s="1"/>
  <c r="AB4986" i="2"/>
  <c r="AA4986" i="2"/>
  <c r="AF4985" i="2"/>
  <c r="AE4985" i="2"/>
  <c r="AC4985" i="2"/>
  <c r="AD4985" i="2" s="1" a="1"/>
  <c r="AD4985" i="2" s="1"/>
  <c r="AB4985" i="2"/>
  <c r="AA4985" i="2"/>
  <c r="AE4984" i="2"/>
  <c r="AF4984" i="2" s="1"/>
  <c r="AD4984" i="2"/>
  <c r="AC4984" i="2"/>
  <c r="AD4984" i="2" s="1" a="1"/>
  <c r="AB4984" i="2"/>
  <c r="AA4984" i="2"/>
  <c r="AE4983" i="2"/>
  <c r="AF4983" i="2" s="1"/>
  <c r="AC4983" i="2"/>
  <c r="AD4983" i="2" s="1" a="1"/>
  <c r="AD4983" i="2" s="1"/>
  <c r="AB4983" i="2"/>
  <c r="AA4983" i="2"/>
  <c r="AE4982" i="2"/>
  <c r="AF4982" i="2" s="1"/>
  <c r="AD4982" i="2" a="1"/>
  <c r="AD4982" i="2" s="1"/>
  <c r="AC4982" i="2"/>
  <c r="AB4982" i="2"/>
  <c r="AA4982" i="2"/>
  <c r="AE4981" i="2"/>
  <c r="AF4981" i="2" s="1"/>
  <c r="AC4981" i="2"/>
  <c r="AD4981" i="2" s="1" a="1"/>
  <c r="AD4981" i="2" s="1"/>
  <c r="AB4981" i="2"/>
  <c r="AA4981" i="2"/>
  <c r="AF4980" i="2"/>
  <c r="AE4980" i="2"/>
  <c r="AC4980" i="2"/>
  <c r="AD4980" i="2" s="1" a="1"/>
  <c r="AD4980" i="2" s="1"/>
  <c r="AB4980" i="2"/>
  <c r="AA4980" i="2"/>
  <c r="AE4979" i="2"/>
  <c r="AF4979" i="2" s="1"/>
  <c r="AC4979" i="2"/>
  <c r="AD4979" i="2" s="1" a="1"/>
  <c r="AD4979" i="2" s="1"/>
  <c r="AB4979" i="2"/>
  <c r="AA4979" i="2"/>
  <c r="AE4978" i="2"/>
  <c r="AF4978" i="2" s="1"/>
  <c r="AC4978" i="2"/>
  <c r="AD4978" i="2" s="1" a="1"/>
  <c r="AD4978" i="2" s="1"/>
  <c r="AB4978" i="2"/>
  <c r="AA4978" i="2"/>
  <c r="AE4977" i="2"/>
  <c r="AF4977" i="2" s="1"/>
  <c r="AC4977" i="2"/>
  <c r="AD4977" i="2" s="1" a="1"/>
  <c r="AD4977" i="2" s="1"/>
  <c r="AB4977" i="2"/>
  <c r="AA4977" i="2"/>
  <c r="AE4976" i="2"/>
  <c r="AF4976" i="2" s="1"/>
  <c r="AC4976" i="2"/>
  <c r="AD4976" i="2" s="1" a="1"/>
  <c r="AD4976" i="2" s="1"/>
  <c r="AB4976" i="2"/>
  <c r="AA4976" i="2"/>
  <c r="AF4975" i="2"/>
  <c r="AE4975" i="2"/>
  <c r="AC4975" i="2"/>
  <c r="AD4975" i="2" s="1" a="1"/>
  <c r="AD4975" i="2" s="1"/>
  <c r="AB4975" i="2"/>
  <c r="AA4975" i="2"/>
  <c r="AF4974" i="2"/>
  <c r="AE4974" i="2"/>
  <c r="AC4974" i="2"/>
  <c r="AD4974" i="2" s="1" a="1"/>
  <c r="AD4974" i="2" s="1"/>
  <c r="AB4974" i="2"/>
  <c r="AA4974" i="2"/>
  <c r="AE4973" i="2"/>
  <c r="AF4973" i="2" s="1"/>
  <c r="AC4973" i="2"/>
  <c r="AD4973" i="2" s="1" a="1"/>
  <c r="AD4973" i="2" s="1"/>
  <c r="AB4973" i="2"/>
  <c r="AA4973" i="2"/>
  <c r="AF4972" i="2"/>
  <c r="AE4972" i="2"/>
  <c r="AC4972" i="2"/>
  <c r="AD4972" i="2" s="1" a="1"/>
  <c r="AD4972" i="2" s="1"/>
  <c r="AB4972" i="2"/>
  <c r="AA4972" i="2"/>
  <c r="AE4971" i="2"/>
  <c r="AF4971" i="2" s="1"/>
  <c r="AC4971" i="2"/>
  <c r="AD4971" i="2" s="1" a="1"/>
  <c r="AD4971" i="2" s="1"/>
  <c r="AB4971" i="2"/>
  <c r="AA4971" i="2"/>
  <c r="AE4970" i="2"/>
  <c r="AF4970" i="2" s="1"/>
  <c r="AD4970" i="2"/>
  <c r="AC4970" i="2"/>
  <c r="AD4970" i="2" s="1" a="1"/>
  <c r="AB4970" i="2"/>
  <c r="AA4970" i="2"/>
  <c r="AE4969" i="2"/>
  <c r="AF4969" i="2" s="1"/>
  <c r="AC4969" i="2"/>
  <c r="AD4969" i="2" s="1" a="1"/>
  <c r="AD4969" i="2" s="1"/>
  <c r="AB4969" i="2"/>
  <c r="AA4969" i="2"/>
  <c r="AE4968" i="2"/>
  <c r="AF4968" i="2" s="1"/>
  <c r="AC4968" i="2"/>
  <c r="AD4968" i="2" s="1" a="1"/>
  <c r="AD4968" i="2" s="1"/>
  <c r="AB4968" i="2"/>
  <c r="AA4968" i="2"/>
  <c r="AE4967" i="2"/>
  <c r="AF4967" i="2" s="1"/>
  <c r="AC4967" i="2"/>
  <c r="AD4967" i="2" s="1" a="1"/>
  <c r="AD4967" i="2" s="1"/>
  <c r="AB4967" i="2"/>
  <c r="AA4967" i="2"/>
  <c r="AE4966" i="2"/>
  <c r="AF4966" i="2" s="1"/>
  <c r="AC4966" i="2"/>
  <c r="AD4966" i="2" s="1" a="1"/>
  <c r="AD4966" i="2" s="1"/>
  <c r="AB4966" i="2"/>
  <c r="AA4966" i="2"/>
  <c r="AE4965" i="2"/>
  <c r="AF4965" i="2" s="1"/>
  <c r="AC4965" i="2"/>
  <c r="AD4965" i="2" s="1" a="1"/>
  <c r="AD4965" i="2" s="1"/>
  <c r="AB4965" i="2"/>
  <c r="AA4965" i="2"/>
  <c r="AF4964" i="2"/>
  <c r="AE4964" i="2"/>
  <c r="AC4964" i="2"/>
  <c r="AD4964" i="2" s="1" a="1"/>
  <c r="AD4964" i="2" s="1"/>
  <c r="AB4964" i="2"/>
  <c r="AA4964" i="2"/>
  <c r="AE4963" i="2"/>
  <c r="AF4963" i="2" s="1"/>
  <c r="AC4963" i="2"/>
  <c r="AD4963" i="2" s="1" a="1"/>
  <c r="AD4963" i="2" s="1"/>
  <c r="AB4963" i="2"/>
  <c r="AA4963" i="2"/>
  <c r="AE4962" i="2"/>
  <c r="AF4962" i="2" s="1"/>
  <c r="AC4962" i="2"/>
  <c r="AD4962" i="2" s="1" a="1"/>
  <c r="AD4962" i="2" s="1"/>
  <c r="AB4962" i="2"/>
  <c r="AA4962" i="2"/>
  <c r="AF4961" i="2"/>
  <c r="AE4961" i="2"/>
  <c r="AC4961" i="2"/>
  <c r="AD4961" i="2" s="1" a="1"/>
  <c r="AD4961" i="2" s="1"/>
  <c r="AB4961" i="2"/>
  <c r="AA4961" i="2"/>
  <c r="AF4960" i="2"/>
  <c r="AE4960" i="2"/>
  <c r="AC4960" i="2"/>
  <c r="AD4960" i="2" s="1" a="1"/>
  <c r="AD4960" i="2" s="1"/>
  <c r="AB4960" i="2"/>
  <c r="AA4960" i="2"/>
  <c r="AE4959" i="2"/>
  <c r="AF4959" i="2" s="1"/>
  <c r="AC4959" i="2"/>
  <c r="AD4959" i="2" s="1" a="1"/>
  <c r="AD4959" i="2" s="1"/>
  <c r="AB4959" i="2"/>
  <c r="AA4959" i="2"/>
  <c r="AE4958" i="2"/>
  <c r="AF4958" i="2" s="1"/>
  <c r="AC4958" i="2"/>
  <c r="AD4958" i="2" s="1" a="1"/>
  <c r="AD4958" i="2" s="1"/>
  <c r="AB4958" i="2"/>
  <c r="AA4958" i="2"/>
  <c r="AE4957" i="2"/>
  <c r="AF4957" i="2" s="1"/>
  <c r="AD4957" i="2" a="1"/>
  <c r="AD4957" i="2" s="1"/>
  <c r="AC4957" i="2"/>
  <c r="AB4957" i="2"/>
  <c r="AA4957" i="2"/>
  <c r="AF4956" i="2"/>
  <c r="AE4956" i="2"/>
  <c r="AC4956" i="2"/>
  <c r="AD4956" i="2" s="1" a="1"/>
  <c r="AD4956" i="2" s="1"/>
  <c r="AB4956" i="2"/>
  <c r="AA4956" i="2"/>
  <c r="AE4955" i="2"/>
  <c r="AF4955" i="2" s="1"/>
  <c r="AD4955" i="2" a="1"/>
  <c r="AD4955" i="2" s="1"/>
  <c r="AC4955" i="2"/>
  <c r="AB4955" i="2"/>
  <c r="AA4955" i="2"/>
  <c r="AF4954" i="2"/>
  <c r="AE4954" i="2"/>
  <c r="AD4954" i="2" a="1"/>
  <c r="AD4954" i="2" s="1"/>
  <c r="AC4954" i="2"/>
  <c r="AB4954" i="2"/>
  <c r="AA4954" i="2"/>
  <c r="AE4953" i="2"/>
  <c r="AF4953" i="2" s="1"/>
  <c r="AC4953" i="2"/>
  <c r="AD4953" i="2" s="1" a="1"/>
  <c r="AD4953" i="2" s="1"/>
  <c r="AB4953" i="2"/>
  <c r="AA4953" i="2"/>
  <c r="AE4952" i="2"/>
  <c r="AF4952" i="2" s="1"/>
  <c r="AD4952" i="2"/>
  <c r="AC4952" i="2"/>
  <c r="AD4952" i="2" s="1" a="1"/>
  <c r="AB4952" i="2"/>
  <c r="AA4952" i="2"/>
  <c r="AE4951" i="2"/>
  <c r="AF4951" i="2" s="1"/>
  <c r="AD4951" i="2" a="1"/>
  <c r="AD4951" i="2" s="1"/>
  <c r="AC4951" i="2"/>
  <c r="AB4951" i="2"/>
  <c r="AA4951" i="2"/>
  <c r="AE4950" i="2"/>
  <c r="AF4950" i="2" s="1"/>
  <c r="AD4950" i="2"/>
  <c r="AD4950" i="2" a="1"/>
  <c r="AC4950" i="2"/>
  <c r="AB4950" i="2"/>
  <c r="AA4950" i="2"/>
  <c r="AE4949" i="2"/>
  <c r="AF4949" i="2" s="1"/>
  <c r="AC4949" i="2"/>
  <c r="AD4949" i="2" s="1" a="1"/>
  <c r="AD4949" i="2" s="1"/>
  <c r="AB4949" i="2"/>
  <c r="AA4949" i="2"/>
  <c r="AE4948" i="2"/>
  <c r="AF4948" i="2" s="1"/>
  <c r="AC4948" i="2"/>
  <c r="AD4948" i="2" s="1" a="1"/>
  <c r="AD4948" i="2" s="1"/>
  <c r="AB4948" i="2"/>
  <c r="AA4948" i="2"/>
  <c r="AE4947" i="2"/>
  <c r="AF4947" i="2" s="1"/>
  <c r="AC4947" i="2"/>
  <c r="AD4947" i="2" s="1" a="1"/>
  <c r="AD4947" i="2" s="1"/>
  <c r="AB4947" i="2"/>
  <c r="AA4947" i="2"/>
  <c r="AE4946" i="2"/>
  <c r="AF4946" i="2" s="1"/>
  <c r="AC4946" i="2"/>
  <c r="AD4946" i="2" s="1" a="1"/>
  <c r="AD4946" i="2" s="1"/>
  <c r="AB4946" i="2"/>
  <c r="AA4946" i="2"/>
  <c r="AF4945" i="2"/>
  <c r="AE4945" i="2"/>
  <c r="AC4945" i="2"/>
  <c r="AD4945" i="2" s="1" a="1"/>
  <c r="AD4945" i="2" s="1"/>
  <c r="AB4945" i="2"/>
  <c r="AA4945" i="2"/>
  <c r="AE4944" i="2"/>
  <c r="AF4944" i="2" s="1"/>
  <c r="AD4944" i="2" a="1"/>
  <c r="AD4944" i="2" s="1"/>
  <c r="AC4944" i="2"/>
  <c r="AB4944" i="2"/>
  <c r="AA4944" i="2"/>
  <c r="AE4943" i="2"/>
  <c r="AF4943" i="2" s="1"/>
  <c r="AC4943" i="2"/>
  <c r="AD4943" i="2" s="1" a="1"/>
  <c r="AD4943" i="2" s="1"/>
  <c r="AB4943" i="2"/>
  <c r="AA4943" i="2"/>
  <c r="AF4942" i="2"/>
  <c r="AE4942" i="2"/>
  <c r="AC4942" i="2"/>
  <c r="AD4942" i="2" s="1" a="1"/>
  <c r="AD4942" i="2" s="1"/>
  <c r="AB4942" i="2"/>
  <c r="AA4942" i="2"/>
  <c r="AF4941" i="2"/>
  <c r="AE4941" i="2"/>
  <c r="AD4941" i="2" a="1"/>
  <c r="AD4941" i="2" s="1"/>
  <c r="AC4941" i="2"/>
  <c r="AB4941" i="2"/>
  <c r="AA4941" i="2"/>
  <c r="AE4940" i="2"/>
  <c r="AF4940" i="2" s="1"/>
  <c r="AD4940" i="2"/>
  <c r="AD4940" i="2" a="1"/>
  <c r="AC4940" i="2"/>
  <c r="AB4940" i="2"/>
  <c r="AA4940" i="2"/>
  <c r="AF4939" i="2"/>
  <c r="AE4939" i="2"/>
  <c r="AC4939" i="2"/>
  <c r="AD4939" i="2" s="1" a="1"/>
  <c r="AD4939" i="2" s="1"/>
  <c r="AB4939" i="2"/>
  <c r="AA4939" i="2"/>
  <c r="AE4938" i="2"/>
  <c r="AF4938" i="2" s="1"/>
  <c r="AC4938" i="2"/>
  <c r="AD4938" i="2" s="1" a="1"/>
  <c r="AD4938" i="2" s="1"/>
  <c r="AB4938" i="2"/>
  <c r="AA4938" i="2"/>
  <c r="AE4937" i="2"/>
  <c r="AF4937" i="2" s="1"/>
  <c r="AD4937" i="2" a="1"/>
  <c r="AD4937" i="2" s="1"/>
  <c r="AC4937" i="2"/>
  <c r="AB4937" i="2"/>
  <c r="AA4937" i="2"/>
  <c r="AE4936" i="2"/>
  <c r="AF4936" i="2" s="1"/>
  <c r="AC4936" i="2"/>
  <c r="AD4936" i="2" s="1" a="1"/>
  <c r="AD4936" i="2" s="1"/>
  <c r="AB4936" i="2"/>
  <c r="AA4936" i="2"/>
  <c r="AF4935" i="2"/>
  <c r="AE4935" i="2"/>
  <c r="AC4935" i="2"/>
  <c r="AD4935" i="2" s="1" a="1"/>
  <c r="AD4935" i="2" s="1"/>
  <c r="AB4935" i="2"/>
  <c r="AA4935" i="2"/>
  <c r="AE4934" i="2"/>
  <c r="AF4934" i="2" s="1"/>
  <c r="AC4934" i="2"/>
  <c r="AD4934" i="2" s="1" a="1"/>
  <c r="AD4934" i="2" s="1"/>
  <c r="AB4934" i="2"/>
  <c r="AA4934" i="2"/>
  <c r="AE4933" i="2"/>
  <c r="AF4933" i="2" s="1"/>
  <c r="AD4933" i="2" a="1"/>
  <c r="AD4933" i="2" s="1"/>
  <c r="AC4933" i="2"/>
  <c r="AB4933" i="2"/>
  <c r="AA4933" i="2"/>
  <c r="AE4932" i="2"/>
  <c r="AF4932" i="2" s="1"/>
  <c r="AD4932" i="2" a="1"/>
  <c r="AD4932" i="2" s="1"/>
  <c r="AC4932" i="2"/>
  <c r="AB4932" i="2"/>
  <c r="AA4932" i="2"/>
  <c r="AF4931" i="2"/>
  <c r="AE4931" i="2"/>
  <c r="AD4931" i="2" a="1"/>
  <c r="AD4931" i="2" s="1"/>
  <c r="AC4931" i="2"/>
  <c r="AB4931" i="2"/>
  <c r="AA4931" i="2"/>
  <c r="AE4930" i="2"/>
  <c r="AF4930" i="2" s="1"/>
  <c r="AC4930" i="2"/>
  <c r="AD4930" i="2" s="1" a="1"/>
  <c r="AD4930" i="2" s="1"/>
  <c r="AB4930" i="2"/>
  <c r="AA4930" i="2"/>
  <c r="AF4929" i="2"/>
  <c r="AE4929" i="2"/>
  <c r="AD4929" i="2" a="1"/>
  <c r="AD4929" i="2" s="1"/>
  <c r="AC4929" i="2"/>
  <c r="AB4929" i="2"/>
  <c r="AA4929" i="2"/>
  <c r="AE4928" i="2"/>
  <c r="AF4928" i="2" s="1"/>
  <c r="AD4928" i="2" a="1"/>
  <c r="AD4928" i="2" s="1"/>
  <c r="AC4928" i="2"/>
  <c r="AB4928" i="2"/>
  <c r="AA4928" i="2"/>
  <c r="AF4927" i="2"/>
  <c r="AE4927" i="2"/>
  <c r="AC4927" i="2"/>
  <c r="AD4927" i="2" s="1" a="1"/>
  <c r="AD4927" i="2" s="1"/>
  <c r="AB4927" i="2"/>
  <c r="AA4927" i="2"/>
  <c r="AE4926" i="2"/>
  <c r="AF4926" i="2" s="1"/>
  <c r="AC4926" i="2"/>
  <c r="AD4926" i="2" s="1" a="1"/>
  <c r="AD4926" i="2" s="1"/>
  <c r="AB4926" i="2"/>
  <c r="AA4926" i="2"/>
  <c r="AE4925" i="2"/>
  <c r="AF4925" i="2" s="1"/>
  <c r="AC4925" i="2"/>
  <c r="AD4925" i="2" s="1" a="1"/>
  <c r="AD4925" i="2" s="1"/>
  <c r="AB4925" i="2"/>
  <c r="AA4925" i="2"/>
  <c r="AE4924" i="2"/>
  <c r="AF4924" i="2" s="1"/>
  <c r="AC4924" i="2"/>
  <c r="AD4924" i="2" s="1" a="1"/>
  <c r="AD4924" i="2" s="1"/>
  <c r="AB4924" i="2"/>
  <c r="AA4924" i="2"/>
  <c r="AF4923" i="2"/>
  <c r="AE4923" i="2"/>
  <c r="AC4923" i="2"/>
  <c r="AD4923" i="2" s="1" a="1"/>
  <c r="AD4923" i="2" s="1"/>
  <c r="AB4923" i="2"/>
  <c r="AA4923" i="2"/>
  <c r="AE4922" i="2"/>
  <c r="AF4922" i="2" s="1"/>
  <c r="AD4922" i="2" a="1"/>
  <c r="AD4922" i="2" s="1"/>
  <c r="AC4922" i="2"/>
  <c r="AB4922" i="2"/>
  <c r="AA4922" i="2"/>
  <c r="AE4921" i="2"/>
  <c r="AF4921" i="2" s="1"/>
  <c r="AC4921" i="2"/>
  <c r="AD4921" i="2" s="1" a="1"/>
  <c r="AD4921" i="2" s="1"/>
  <c r="AB4921" i="2"/>
  <c r="AA4921" i="2"/>
  <c r="AE4920" i="2"/>
  <c r="AF4920" i="2" s="1"/>
  <c r="AC4920" i="2"/>
  <c r="AD4920" i="2" s="1" a="1"/>
  <c r="AD4920" i="2" s="1"/>
  <c r="AB4920" i="2"/>
  <c r="AA4920" i="2"/>
  <c r="AF4919" i="2"/>
  <c r="AE4919" i="2"/>
  <c r="AD4919" i="2"/>
  <c r="AD4919" i="2" a="1"/>
  <c r="AC4919" i="2"/>
  <c r="AB4919" i="2"/>
  <c r="AA4919" i="2"/>
  <c r="AE4918" i="2"/>
  <c r="AF4918" i="2" s="1"/>
  <c r="AD4918" i="2" a="1"/>
  <c r="AD4918" i="2" s="1"/>
  <c r="AC4918" i="2"/>
  <c r="AB4918" i="2"/>
  <c r="AA4918" i="2"/>
  <c r="AF4917" i="2"/>
  <c r="AE4917" i="2"/>
  <c r="AD4917" i="2"/>
  <c r="AD4917" i="2" a="1"/>
  <c r="AC4917" i="2"/>
  <c r="AB4917" i="2"/>
  <c r="AA4917" i="2"/>
  <c r="AE4916" i="2"/>
  <c r="AF4916" i="2" s="1"/>
  <c r="AC4916" i="2"/>
  <c r="AD4916" i="2" s="1" a="1"/>
  <c r="AD4916" i="2" s="1"/>
  <c r="AB4916" i="2"/>
  <c r="AA4916" i="2"/>
  <c r="AE4915" i="2"/>
  <c r="AF4915" i="2" s="1"/>
  <c r="AD4915" i="2" a="1"/>
  <c r="AD4915" i="2" s="1"/>
  <c r="AC4915" i="2"/>
  <c r="AB4915" i="2"/>
  <c r="AA4915" i="2"/>
  <c r="AE4914" i="2"/>
  <c r="AF4914" i="2" s="1"/>
  <c r="AD4914" i="2" a="1"/>
  <c r="AD4914" i="2" s="1"/>
  <c r="AC4914" i="2"/>
  <c r="AB4914" i="2"/>
  <c r="AA4914" i="2"/>
  <c r="AF4913" i="2"/>
  <c r="AE4913" i="2"/>
  <c r="AC4913" i="2"/>
  <c r="AD4913" i="2" s="1" a="1"/>
  <c r="AD4913" i="2" s="1"/>
  <c r="AB4913" i="2"/>
  <c r="AA4913" i="2"/>
  <c r="AE4912" i="2"/>
  <c r="AF4912" i="2" s="1"/>
  <c r="AD4912" i="2" a="1"/>
  <c r="AD4912" i="2" s="1"/>
  <c r="AC4912" i="2"/>
  <c r="AB4912" i="2"/>
  <c r="AA4912" i="2"/>
  <c r="AE4911" i="2"/>
  <c r="AF4911" i="2" s="1"/>
  <c r="AD4911" i="2"/>
  <c r="AC4911" i="2"/>
  <c r="AD4911" i="2" s="1" a="1"/>
  <c r="AB4911" i="2"/>
  <c r="AA4911" i="2"/>
  <c r="AE4910" i="2"/>
  <c r="AF4910" i="2" s="1"/>
  <c r="AD4910" i="2" a="1"/>
  <c r="AD4910" i="2" s="1"/>
  <c r="AC4910" i="2"/>
  <c r="AB4910" i="2"/>
  <c r="AA4910" i="2"/>
  <c r="AF4909" i="2"/>
  <c r="AE4909" i="2"/>
  <c r="AC4909" i="2"/>
  <c r="AD4909" i="2" s="1" a="1"/>
  <c r="AD4909" i="2" s="1"/>
  <c r="AB4909" i="2"/>
  <c r="AA4909" i="2"/>
  <c r="AE4908" i="2"/>
  <c r="AF4908" i="2" s="1"/>
  <c r="AC4908" i="2"/>
  <c r="AD4908" i="2" s="1" a="1"/>
  <c r="AD4908" i="2" s="1"/>
  <c r="AB4908" i="2"/>
  <c r="AA4908" i="2"/>
  <c r="AE4907" i="2"/>
  <c r="AF4907" i="2" s="1"/>
  <c r="AC4907" i="2"/>
  <c r="AD4907" i="2" s="1" a="1"/>
  <c r="AD4907" i="2" s="1"/>
  <c r="AB4907" i="2"/>
  <c r="AA4907" i="2"/>
  <c r="AE4906" i="2"/>
  <c r="AF4906" i="2" s="1"/>
  <c r="AD4906" i="2" a="1"/>
  <c r="AD4906" i="2" s="1"/>
  <c r="AC4906" i="2"/>
  <c r="AB4906" i="2"/>
  <c r="AA4906" i="2"/>
  <c r="AE4905" i="2"/>
  <c r="AF4905" i="2" s="1"/>
  <c r="AD4905" i="2" a="1"/>
  <c r="AD4905" i="2" s="1"/>
  <c r="AC4905" i="2"/>
  <c r="AB4905" i="2"/>
  <c r="AA4905" i="2"/>
  <c r="AE4904" i="2"/>
  <c r="AF4904" i="2" s="1"/>
  <c r="AD4904" i="2" a="1"/>
  <c r="AD4904" i="2" s="1"/>
  <c r="AC4904" i="2"/>
  <c r="AB4904" i="2"/>
  <c r="AA4904" i="2"/>
  <c r="AE4903" i="2"/>
  <c r="AF4903" i="2" s="1"/>
  <c r="AC4903" i="2"/>
  <c r="AD4903" i="2" s="1" a="1"/>
  <c r="AD4903" i="2" s="1"/>
  <c r="AB4903" i="2"/>
  <c r="AA4903" i="2"/>
  <c r="AE4902" i="2"/>
  <c r="AF4902" i="2" s="1"/>
  <c r="AC4902" i="2"/>
  <c r="AD4902" i="2" s="1" a="1"/>
  <c r="AD4902" i="2" s="1"/>
  <c r="AB4902" i="2"/>
  <c r="AA4902" i="2"/>
  <c r="AF4901" i="2"/>
  <c r="AE4901" i="2"/>
  <c r="AC4901" i="2"/>
  <c r="AD4901" i="2" s="1" a="1"/>
  <c r="AD4901" i="2" s="1"/>
  <c r="AB4901" i="2"/>
  <c r="AA4901" i="2"/>
  <c r="AE4900" i="2"/>
  <c r="AF4900" i="2" s="1"/>
  <c r="AD4900" i="2" a="1"/>
  <c r="AD4900" i="2" s="1"/>
  <c r="AC4900" i="2"/>
  <c r="AB4900" i="2"/>
  <c r="AA4900" i="2"/>
  <c r="AF4899" i="2"/>
  <c r="AE4899" i="2"/>
  <c r="AD4899" i="2"/>
  <c r="AD4899" i="2" a="1"/>
  <c r="AC4899" i="2"/>
  <c r="AB4899" i="2"/>
  <c r="AA4899" i="2"/>
  <c r="AE4898" i="2"/>
  <c r="AF4898" i="2" s="1"/>
  <c r="AC4898" i="2"/>
  <c r="AD4898" i="2" s="1" a="1"/>
  <c r="AD4898" i="2" s="1"/>
  <c r="AB4898" i="2"/>
  <c r="AA4898" i="2"/>
  <c r="AE4897" i="2"/>
  <c r="AF4897" i="2" s="1"/>
  <c r="AD4897" i="2"/>
  <c r="AC4897" i="2"/>
  <c r="AD4897" i="2" s="1" a="1"/>
  <c r="AB4897" i="2"/>
  <c r="AA4897" i="2"/>
  <c r="AE4896" i="2"/>
  <c r="AF4896" i="2" s="1"/>
  <c r="AC4896" i="2"/>
  <c r="AD4896" i="2" s="1" a="1"/>
  <c r="AD4896" i="2" s="1"/>
  <c r="AB4896" i="2"/>
  <c r="AA4896" i="2"/>
  <c r="AF4895" i="2"/>
  <c r="AE4895" i="2"/>
  <c r="AC4895" i="2"/>
  <c r="AD4895" i="2" s="1" a="1"/>
  <c r="AD4895" i="2" s="1"/>
  <c r="AB4895" i="2"/>
  <c r="AA4895" i="2"/>
  <c r="AE4894" i="2"/>
  <c r="AF4894" i="2" s="1"/>
  <c r="AD4894" i="2" a="1"/>
  <c r="AD4894" i="2" s="1"/>
  <c r="AC4894" i="2"/>
  <c r="AB4894" i="2"/>
  <c r="AA4894" i="2"/>
  <c r="AE4893" i="2"/>
  <c r="AF4893" i="2" s="1"/>
  <c r="AC4893" i="2"/>
  <c r="AD4893" i="2" s="1" a="1"/>
  <c r="AD4893" i="2" s="1"/>
  <c r="AB4893" i="2"/>
  <c r="AA4893" i="2"/>
  <c r="AE4892" i="2"/>
  <c r="AF4892" i="2" s="1"/>
  <c r="AD4892" i="2" a="1"/>
  <c r="AD4892" i="2" s="1"/>
  <c r="AC4892" i="2"/>
  <c r="AB4892" i="2"/>
  <c r="AA4892" i="2"/>
  <c r="AE4891" i="2"/>
  <c r="AF4891" i="2" s="1"/>
  <c r="AD4891" i="2"/>
  <c r="AD4891" i="2" a="1"/>
  <c r="AC4891" i="2"/>
  <c r="AB4891" i="2"/>
  <c r="AA4891" i="2"/>
  <c r="AE4890" i="2"/>
  <c r="AF4890" i="2" s="1"/>
  <c r="AD4890" i="2" a="1"/>
  <c r="AD4890" i="2" s="1"/>
  <c r="AC4890" i="2"/>
  <c r="AB4890" i="2"/>
  <c r="AA4890" i="2"/>
  <c r="AE4889" i="2"/>
  <c r="AF4889" i="2" s="1"/>
  <c r="AD4889" i="2" a="1"/>
  <c r="AD4889" i="2" s="1"/>
  <c r="AC4889" i="2"/>
  <c r="AB4889" i="2"/>
  <c r="AA4889" i="2"/>
  <c r="AE4888" i="2"/>
  <c r="AF4888" i="2" s="1"/>
  <c r="AC4888" i="2"/>
  <c r="AD4888" i="2" s="1" a="1"/>
  <c r="AD4888" i="2" s="1"/>
  <c r="AB4888" i="2"/>
  <c r="AA4888" i="2"/>
  <c r="AE4887" i="2"/>
  <c r="AF4887" i="2" s="1"/>
  <c r="AC4887" i="2"/>
  <c r="AD4887" i="2" s="1" a="1"/>
  <c r="AD4887" i="2" s="1"/>
  <c r="AB4887" i="2"/>
  <c r="AA4887" i="2"/>
  <c r="AE4886" i="2"/>
  <c r="AF4886" i="2" s="1"/>
  <c r="AD4886" i="2" a="1"/>
  <c r="AD4886" i="2" s="1"/>
  <c r="AC4886" i="2"/>
  <c r="AB4886" i="2"/>
  <c r="AA4886" i="2"/>
  <c r="AF4885" i="2"/>
  <c r="AE4885" i="2"/>
  <c r="AD4885" i="2" a="1"/>
  <c r="AD4885" i="2" s="1"/>
  <c r="AC4885" i="2"/>
  <c r="AB4885" i="2"/>
  <c r="AA4885" i="2"/>
  <c r="AE4884" i="2"/>
  <c r="AF4884" i="2" s="1"/>
  <c r="AD4884" i="2" a="1"/>
  <c r="AD4884" i="2" s="1"/>
  <c r="AC4884" i="2"/>
  <c r="AB4884" i="2"/>
  <c r="AA4884" i="2"/>
  <c r="AE4883" i="2"/>
  <c r="AF4883" i="2" s="1"/>
  <c r="AD4883" i="2"/>
  <c r="AC4883" i="2"/>
  <c r="AD4883" i="2" s="1" a="1"/>
  <c r="AB4883" i="2"/>
  <c r="AA4883" i="2"/>
  <c r="AE4882" i="2"/>
  <c r="AF4882" i="2" s="1"/>
  <c r="AD4882" i="2" a="1"/>
  <c r="AD4882" i="2" s="1"/>
  <c r="AC4882" i="2"/>
  <c r="AB4882" i="2"/>
  <c r="AA4882" i="2"/>
  <c r="AF4881" i="2"/>
  <c r="AE4881" i="2"/>
  <c r="AC4881" i="2"/>
  <c r="AD4881" i="2" s="1" a="1"/>
  <c r="AD4881" i="2" s="1"/>
  <c r="AB4881" i="2"/>
  <c r="AA4881" i="2"/>
  <c r="AE4880" i="2"/>
  <c r="AF4880" i="2" s="1"/>
  <c r="AC4880" i="2"/>
  <c r="AD4880" i="2" s="1" a="1"/>
  <c r="AD4880" i="2" s="1"/>
  <c r="AB4880" i="2"/>
  <c r="AA4880" i="2"/>
  <c r="AF4879" i="2"/>
  <c r="AE4879" i="2"/>
  <c r="AC4879" i="2"/>
  <c r="AD4879" i="2" s="1" a="1"/>
  <c r="AD4879" i="2" s="1"/>
  <c r="AB4879" i="2"/>
  <c r="AA4879" i="2"/>
  <c r="AE4878" i="2"/>
  <c r="AF4878" i="2" s="1"/>
  <c r="AD4878" i="2" a="1"/>
  <c r="AD4878" i="2" s="1"/>
  <c r="AC4878" i="2"/>
  <c r="AB4878" i="2"/>
  <c r="AA4878" i="2"/>
  <c r="AE4877" i="2"/>
  <c r="AF4877" i="2" s="1"/>
  <c r="AD4877" i="2"/>
  <c r="AD4877" i="2" a="1"/>
  <c r="AC4877" i="2"/>
  <c r="AB4877" i="2"/>
  <c r="AA4877" i="2"/>
  <c r="AE4876" i="2"/>
  <c r="AF4876" i="2" s="1"/>
  <c r="AD4876" i="2" a="1"/>
  <c r="AD4876" i="2" s="1"/>
  <c r="AC4876" i="2"/>
  <c r="AB4876" i="2"/>
  <c r="AA4876" i="2"/>
  <c r="AE4875" i="2"/>
  <c r="AF4875" i="2" s="1"/>
  <c r="AC4875" i="2"/>
  <c r="AD4875" i="2" s="1" a="1"/>
  <c r="AD4875" i="2" s="1"/>
  <c r="AB4875" i="2"/>
  <c r="AA4875" i="2"/>
  <c r="AE4874" i="2"/>
  <c r="AF4874" i="2" s="1"/>
  <c r="AC4874" i="2"/>
  <c r="AD4874" i="2" s="1" a="1"/>
  <c r="AD4874" i="2" s="1"/>
  <c r="AB4874" i="2"/>
  <c r="AA4874" i="2"/>
  <c r="AF4873" i="2"/>
  <c r="AE4873" i="2"/>
  <c r="AC4873" i="2"/>
  <c r="AD4873" i="2" s="1" a="1"/>
  <c r="AD4873" i="2" s="1"/>
  <c r="AB4873" i="2"/>
  <c r="AA4873" i="2"/>
  <c r="AE4872" i="2"/>
  <c r="AF4872" i="2" s="1"/>
  <c r="AC4872" i="2"/>
  <c r="AD4872" i="2" s="1" a="1"/>
  <c r="AD4872" i="2" s="1"/>
  <c r="AB4872" i="2"/>
  <c r="AA4872" i="2"/>
  <c r="AE4871" i="2"/>
  <c r="AF4871" i="2" s="1"/>
  <c r="AC4871" i="2"/>
  <c r="AD4871" i="2" s="1" a="1"/>
  <c r="AD4871" i="2" s="1"/>
  <c r="AB4871" i="2"/>
  <c r="AA4871" i="2"/>
  <c r="AE4870" i="2"/>
  <c r="AF4870" i="2" s="1"/>
  <c r="AD4870" i="2"/>
  <c r="AD4870" i="2" a="1"/>
  <c r="AC4870" i="2"/>
  <c r="AB4870" i="2"/>
  <c r="AA4870" i="2"/>
  <c r="AF4869" i="2"/>
  <c r="AE4869" i="2"/>
  <c r="AD4869" i="2"/>
  <c r="AD4869" i="2" a="1"/>
  <c r="AC4869" i="2"/>
  <c r="AB4869" i="2"/>
  <c r="AA4869" i="2"/>
  <c r="AE4868" i="2"/>
  <c r="AF4868" i="2" s="1"/>
  <c r="AD4868" i="2" a="1"/>
  <c r="AD4868" i="2" s="1"/>
  <c r="AC4868" i="2"/>
  <c r="AB4868" i="2"/>
  <c r="AA4868" i="2"/>
  <c r="AE4867" i="2"/>
  <c r="AF4867" i="2" s="1"/>
  <c r="AC4867" i="2"/>
  <c r="AD4867" i="2" s="1" a="1"/>
  <c r="AD4867" i="2" s="1"/>
  <c r="AB4867" i="2"/>
  <c r="AA4867" i="2"/>
  <c r="AE4866" i="2"/>
  <c r="AF4866" i="2" s="1"/>
  <c r="AD4866" i="2"/>
  <c r="AD4866" i="2" a="1"/>
  <c r="AC4866" i="2"/>
  <c r="AB4866" i="2"/>
  <c r="AA4866" i="2"/>
  <c r="AE4865" i="2"/>
  <c r="AF4865" i="2" s="1"/>
  <c r="AC4865" i="2"/>
  <c r="AD4865" i="2" s="1" a="1"/>
  <c r="AD4865" i="2" s="1"/>
  <c r="AB4865" i="2"/>
  <c r="AA4865" i="2"/>
  <c r="AE4864" i="2"/>
  <c r="AF4864" i="2" s="1"/>
  <c r="AC4864" i="2"/>
  <c r="AD4864" i="2" s="1" a="1"/>
  <c r="AD4864" i="2" s="1"/>
  <c r="AB4864" i="2"/>
  <c r="AA4864" i="2"/>
  <c r="AE4863" i="2"/>
  <c r="AF4863" i="2" s="1"/>
  <c r="AD4863" i="2" a="1"/>
  <c r="AD4863" i="2" s="1"/>
  <c r="AC4863" i="2"/>
  <c r="AB4863" i="2"/>
  <c r="AA4863" i="2"/>
  <c r="AE4862" i="2"/>
  <c r="AF4862" i="2" s="1"/>
  <c r="AC4862" i="2"/>
  <c r="AD4862" i="2" s="1" a="1"/>
  <c r="AD4862" i="2" s="1"/>
  <c r="AB4862" i="2"/>
  <c r="AA4862" i="2"/>
  <c r="AF4861" i="2"/>
  <c r="AE4861" i="2"/>
  <c r="AC4861" i="2"/>
  <c r="AD4861" i="2" s="1" a="1"/>
  <c r="AD4861" i="2" s="1"/>
  <c r="AB4861" i="2"/>
  <c r="AA4861" i="2"/>
  <c r="AE4860" i="2"/>
  <c r="AF4860" i="2" s="1"/>
  <c r="AC4860" i="2"/>
  <c r="AD4860" i="2" s="1" a="1"/>
  <c r="AD4860" i="2" s="1"/>
  <c r="AB4860" i="2"/>
  <c r="AA4860" i="2"/>
  <c r="AF4859" i="2"/>
  <c r="AE4859" i="2"/>
  <c r="AC4859" i="2"/>
  <c r="AD4859" i="2" s="1" a="1"/>
  <c r="AD4859" i="2" s="1"/>
  <c r="AB4859" i="2"/>
  <c r="AA4859" i="2"/>
  <c r="AE4858" i="2"/>
  <c r="AF4858" i="2" s="1"/>
  <c r="AC4858" i="2"/>
  <c r="AD4858" i="2" s="1" a="1"/>
  <c r="AD4858" i="2" s="1"/>
  <c r="AB4858" i="2"/>
  <c r="AA4858" i="2"/>
  <c r="AF4857" i="2"/>
  <c r="AE4857" i="2"/>
  <c r="AC4857" i="2"/>
  <c r="AD4857" i="2" s="1" a="1"/>
  <c r="AD4857" i="2" s="1"/>
  <c r="AB4857" i="2"/>
  <c r="AA4857" i="2"/>
  <c r="AE4856" i="2"/>
  <c r="AF4856" i="2" s="1"/>
  <c r="AD4856" i="2" a="1"/>
  <c r="AD4856" i="2" s="1"/>
  <c r="AC4856" i="2"/>
  <c r="AB4856" i="2"/>
  <c r="AA4856" i="2"/>
  <c r="AF4855" i="2"/>
  <c r="AE4855" i="2"/>
  <c r="AD4855" i="2"/>
  <c r="AD4855" i="2" a="1"/>
  <c r="AC4855" i="2"/>
  <c r="AB4855" i="2"/>
  <c r="AA4855" i="2"/>
  <c r="AE4854" i="2"/>
  <c r="AF4854" i="2" s="1"/>
  <c r="AD4854" i="2" a="1"/>
  <c r="AD4854" i="2" s="1"/>
  <c r="AC4854" i="2"/>
  <c r="AB4854" i="2"/>
  <c r="AA4854" i="2"/>
  <c r="AE4853" i="2"/>
  <c r="AF4853" i="2" s="1"/>
  <c r="AD4853" i="2"/>
  <c r="AD4853" i="2" a="1"/>
  <c r="AC4853" i="2"/>
  <c r="AB4853" i="2"/>
  <c r="AA4853" i="2"/>
  <c r="AE4852" i="2"/>
  <c r="AF4852" i="2" s="1"/>
  <c r="AC4852" i="2"/>
  <c r="AD4852" i="2" s="1" a="1"/>
  <c r="AD4852" i="2" s="1"/>
  <c r="AB4852" i="2"/>
  <c r="AA4852" i="2"/>
  <c r="AF4851" i="2"/>
  <c r="AE4851" i="2"/>
  <c r="AC4851" i="2"/>
  <c r="AD4851" i="2" s="1" a="1"/>
  <c r="AD4851" i="2" s="1"/>
  <c r="AB4851" i="2"/>
  <c r="AA4851" i="2"/>
  <c r="AE4850" i="2"/>
  <c r="AF4850" i="2" s="1"/>
  <c r="AD4850" i="2" a="1"/>
  <c r="AD4850" i="2" s="1"/>
  <c r="AC4850" i="2"/>
  <c r="AB4850" i="2"/>
  <c r="AA4850" i="2"/>
  <c r="AE4849" i="2"/>
  <c r="AF4849" i="2" s="1"/>
  <c r="AD4849" i="2"/>
  <c r="AD4849" i="2" a="1"/>
  <c r="AC4849" i="2"/>
  <c r="AB4849" i="2"/>
  <c r="AA4849" i="2"/>
  <c r="AE4848" i="2"/>
  <c r="AF4848" i="2" s="1"/>
  <c r="AC4848" i="2"/>
  <c r="AD4848" i="2" s="1" a="1"/>
  <c r="AD4848" i="2" s="1"/>
  <c r="AB4848" i="2"/>
  <c r="AA4848" i="2"/>
  <c r="AF4847" i="2"/>
  <c r="AE4847" i="2"/>
  <c r="AC4847" i="2"/>
  <c r="AD4847" i="2" s="1" a="1"/>
  <c r="AD4847" i="2" s="1"/>
  <c r="AB4847" i="2"/>
  <c r="AA4847" i="2"/>
  <c r="AE4846" i="2"/>
  <c r="AF4846" i="2" s="1"/>
  <c r="AC4846" i="2"/>
  <c r="AD4846" i="2" s="1" a="1"/>
  <c r="AD4846" i="2" s="1"/>
  <c r="AB4846" i="2"/>
  <c r="AA4846" i="2"/>
  <c r="AF4845" i="2"/>
  <c r="AE4845" i="2"/>
  <c r="AC4845" i="2"/>
  <c r="AD4845" i="2" s="1" a="1"/>
  <c r="AD4845" i="2" s="1"/>
  <c r="AB4845" i="2"/>
  <c r="AA4845" i="2"/>
  <c r="AE4844" i="2"/>
  <c r="AF4844" i="2" s="1"/>
  <c r="AC4844" i="2"/>
  <c r="AD4844" i="2" s="1" a="1"/>
  <c r="AD4844" i="2" s="1"/>
  <c r="AB4844" i="2"/>
  <c r="AA4844" i="2"/>
  <c r="AE4843" i="2"/>
  <c r="AF4843" i="2" s="1"/>
  <c r="AC4843" i="2"/>
  <c r="AD4843" i="2" s="1" a="1"/>
  <c r="AD4843" i="2" s="1"/>
  <c r="AB4843" i="2"/>
  <c r="AA4843" i="2"/>
  <c r="AE4842" i="2"/>
  <c r="AF4842" i="2" s="1"/>
  <c r="AD4842" i="2"/>
  <c r="AD4842" i="2" a="1"/>
  <c r="AC4842" i="2"/>
  <c r="AB4842" i="2"/>
  <c r="AA4842" i="2"/>
  <c r="AF4841" i="2"/>
  <c r="AE4841" i="2"/>
  <c r="AC4841" i="2"/>
  <c r="AD4841" i="2" s="1" a="1"/>
  <c r="AD4841" i="2" s="1"/>
  <c r="AB4841" i="2"/>
  <c r="AA4841" i="2"/>
  <c r="AE4840" i="2"/>
  <c r="AF4840" i="2" s="1"/>
  <c r="AD4840" i="2"/>
  <c r="AD4840" i="2" a="1"/>
  <c r="AC4840" i="2"/>
  <c r="AB4840" i="2"/>
  <c r="AA4840" i="2"/>
  <c r="AF4839" i="2"/>
  <c r="AE4839" i="2"/>
  <c r="AC4839" i="2"/>
  <c r="AD4839" i="2" s="1" a="1"/>
  <c r="AD4839" i="2" s="1"/>
  <c r="AB4839" i="2"/>
  <c r="AA4839" i="2"/>
  <c r="AE4838" i="2"/>
  <c r="AF4838" i="2" s="1"/>
  <c r="AD4838" i="2" a="1"/>
  <c r="AD4838" i="2" s="1"/>
  <c r="AC4838" i="2"/>
  <c r="AB4838" i="2"/>
  <c r="AA4838" i="2"/>
  <c r="AE4837" i="2"/>
  <c r="AF4837" i="2" s="1"/>
  <c r="AD4837" i="2"/>
  <c r="AC4837" i="2"/>
  <c r="AD4837" i="2" s="1" a="1"/>
  <c r="AB4837" i="2"/>
  <c r="AA4837" i="2"/>
  <c r="AE4836" i="2"/>
  <c r="AF4836" i="2" s="1"/>
  <c r="AC4836" i="2"/>
  <c r="AD4836" i="2" s="1" a="1"/>
  <c r="AD4836" i="2" s="1"/>
  <c r="AB4836" i="2"/>
  <c r="AA4836" i="2"/>
  <c r="AE4835" i="2"/>
  <c r="AF4835" i="2" s="1"/>
  <c r="AD4835" i="2"/>
  <c r="AD4835" i="2" a="1"/>
  <c r="AC4835" i="2"/>
  <c r="AB4835" i="2"/>
  <c r="AA4835" i="2"/>
  <c r="AE4834" i="2"/>
  <c r="AF4834" i="2" s="1"/>
  <c r="AD4834" i="2" a="1"/>
  <c r="AD4834" i="2" s="1"/>
  <c r="AC4834" i="2"/>
  <c r="AB4834" i="2"/>
  <c r="AA4834" i="2"/>
  <c r="AF4833" i="2"/>
  <c r="AE4833" i="2"/>
  <c r="AD4833" i="2" a="1"/>
  <c r="AD4833" i="2" s="1"/>
  <c r="AC4833" i="2"/>
  <c r="AB4833" i="2"/>
  <c r="AA4833" i="2"/>
  <c r="AE4832" i="2"/>
  <c r="AF4832" i="2" s="1"/>
  <c r="AC4832" i="2"/>
  <c r="AD4832" i="2" s="1" a="1"/>
  <c r="AD4832" i="2" s="1"/>
  <c r="AB4832" i="2"/>
  <c r="AA4832" i="2"/>
  <c r="AF4831" i="2"/>
  <c r="AE4831" i="2"/>
  <c r="AC4831" i="2"/>
  <c r="AD4831" i="2" s="1" a="1"/>
  <c r="AD4831" i="2" s="1"/>
  <c r="AB4831" i="2"/>
  <c r="AA4831" i="2"/>
  <c r="AE4830" i="2"/>
  <c r="AF4830" i="2" s="1"/>
  <c r="AC4830" i="2"/>
  <c r="AD4830" i="2" s="1" a="1"/>
  <c r="AD4830" i="2" s="1"/>
  <c r="AB4830" i="2"/>
  <c r="AA4830" i="2"/>
  <c r="AE4829" i="2"/>
  <c r="AF4829" i="2" s="1"/>
  <c r="AC4829" i="2"/>
  <c r="AD4829" i="2" s="1" a="1"/>
  <c r="AD4829" i="2" s="1"/>
  <c r="AB4829" i="2"/>
  <c r="AA4829" i="2"/>
  <c r="AE4828" i="2"/>
  <c r="AF4828" i="2" s="1"/>
  <c r="AC4828" i="2"/>
  <c r="AD4828" i="2" s="1" a="1"/>
  <c r="AD4828" i="2" s="1"/>
  <c r="AB4828" i="2"/>
  <c r="AA4828" i="2"/>
  <c r="AF4827" i="2"/>
  <c r="AE4827" i="2"/>
  <c r="AD4827" i="2"/>
  <c r="AD4827" i="2" a="1"/>
  <c r="AC4827" i="2"/>
  <c r="AB4827" i="2"/>
  <c r="AA4827" i="2"/>
  <c r="AE4826" i="2"/>
  <c r="AF4826" i="2" s="1"/>
  <c r="AD4826" i="2" a="1"/>
  <c r="AD4826" i="2" s="1"/>
  <c r="AC4826" i="2"/>
  <c r="AB4826" i="2"/>
  <c r="AA4826" i="2"/>
  <c r="AE4825" i="2"/>
  <c r="AF4825" i="2" s="1"/>
  <c r="AD4825" i="2"/>
  <c r="AD4825" i="2" a="1"/>
  <c r="AC4825" i="2"/>
  <c r="AB4825" i="2"/>
  <c r="AA4825" i="2"/>
  <c r="AE4824" i="2"/>
  <c r="AF4824" i="2" s="1"/>
  <c r="AC4824" i="2"/>
  <c r="AD4824" i="2" s="1" a="1"/>
  <c r="AD4824" i="2" s="1"/>
  <c r="AB4824" i="2"/>
  <c r="AA4824" i="2"/>
  <c r="AF4823" i="2"/>
  <c r="AE4823" i="2"/>
  <c r="AC4823" i="2"/>
  <c r="AD4823" i="2" s="1" a="1"/>
  <c r="AD4823" i="2" s="1"/>
  <c r="AB4823" i="2"/>
  <c r="AA4823" i="2"/>
  <c r="AE4822" i="2"/>
  <c r="AF4822" i="2" s="1"/>
  <c r="AD4822" i="2"/>
  <c r="AD4822" i="2" a="1"/>
  <c r="AC4822" i="2"/>
  <c r="AB4822" i="2"/>
  <c r="AA4822" i="2"/>
  <c r="AF4821" i="2"/>
  <c r="AE4821" i="2"/>
  <c r="AD4821" i="2" a="1"/>
  <c r="AD4821" i="2" s="1"/>
  <c r="AC4821" i="2"/>
  <c r="AB4821" i="2"/>
  <c r="AA4821" i="2"/>
  <c r="AE4820" i="2"/>
  <c r="AF4820" i="2" s="1"/>
  <c r="AC4820" i="2"/>
  <c r="AD4820" i="2" s="1" a="1"/>
  <c r="AD4820" i="2" s="1"/>
  <c r="AB4820" i="2"/>
  <c r="AA4820" i="2"/>
  <c r="AE4819" i="2"/>
  <c r="AF4819" i="2" s="1"/>
  <c r="AD4819" i="2"/>
  <c r="AD4819" i="2" a="1"/>
  <c r="AC4819" i="2"/>
  <c r="AB4819" i="2"/>
  <c r="AA4819" i="2"/>
  <c r="AE4818" i="2"/>
  <c r="AF4818" i="2" s="1"/>
  <c r="AC4818" i="2"/>
  <c r="AD4818" i="2" s="1" a="1"/>
  <c r="AD4818" i="2" s="1"/>
  <c r="AB4818" i="2"/>
  <c r="AA4818" i="2"/>
  <c r="AF4817" i="2"/>
  <c r="AE4817" i="2"/>
  <c r="AD4817" i="2" a="1"/>
  <c r="AD4817" i="2" s="1"/>
  <c r="AC4817" i="2"/>
  <c r="AB4817" i="2"/>
  <c r="AA4817" i="2"/>
  <c r="AE4816" i="2"/>
  <c r="AF4816" i="2" s="1"/>
  <c r="AC4816" i="2"/>
  <c r="AD4816" i="2" s="1" a="1"/>
  <c r="AD4816" i="2" s="1"/>
  <c r="AB4816" i="2"/>
  <c r="AA4816" i="2"/>
  <c r="AE4815" i="2"/>
  <c r="AF4815" i="2" s="1"/>
  <c r="AC4815" i="2"/>
  <c r="AD4815" i="2" s="1" a="1"/>
  <c r="AD4815" i="2" s="1"/>
  <c r="AB4815" i="2"/>
  <c r="AA4815" i="2"/>
  <c r="AE4814" i="2"/>
  <c r="AF4814" i="2" s="1"/>
  <c r="AD4814" i="2"/>
  <c r="AD4814" i="2" a="1"/>
  <c r="AC4814" i="2"/>
  <c r="AB4814" i="2"/>
  <c r="AA4814" i="2"/>
  <c r="AF4813" i="2"/>
  <c r="AE4813" i="2"/>
  <c r="AC4813" i="2"/>
  <c r="AD4813" i="2" s="1" a="1"/>
  <c r="AD4813" i="2" s="1"/>
  <c r="AB4813" i="2"/>
  <c r="AA4813" i="2"/>
  <c r="AE4812" i="2"/>
  <c r="AF4812" i="2" s="1"/>
  <c r="AD4812" i="2" a="1"/>
  <c r="AD4812" i="2" s="1"/>
  <c r="AC4812" i="2"/>
  <c r="AB4812" i="2"/>
  <c r="AA4812" i="2"/>
  <c r="AF4811" i="2"/>
  <c r="AE4811" i="2"/>
  <c r="AD4811" i="2" a="1"/>
  <c r="AD4811" i="2" s="1"/>
  <c r="AC4811" i="2"/>
  <c r="AB4811" i="2"/>
  <c r="AA4811" i="2"/>
  <c r="AE4810" i="2"/>
  <c r="AF4810" i="2" s="1"/>
  <c r="AC4810" i="2"/>
  <c r="AD4810" i="2" s="1" a="1"/>
  <c r="AD4810" i="2" s="1"/>
  <c r="AB4810" i="2"/>
  <c r="AA4810" i="2"/>
  <c r="AE4809" i="2"/>
  <c r="AF4809" i="2" s="1"/>
  <c r="AC4809" i="2"/>
  <c r="AD4809" i="2" s="1" a="1"/>
  <c r="AD4809" i="2" s="1"/>
  <c r="AB4809" i="2"/>
  <c r="AA4809" i="2"/>
  <c r="AE4808" i="2"/>
  <c r="AF4808" i="2" s="1"/>
  <c r="AC4808" i="2"/>
  <c r="AD4808" i="2" s="1" a="1"/>
  <c r="AD4808" i="2" s="1"/>
  <c r="AB4808" i="2"/>
  <c r="AA4808" i="2"/>
  <c r="AE4807" i="2"/>
  <c r="AF4807" i="2" s="1"/>
  <c r="AD4807" i="2"/>
  <c r="AD4807" i="2" a="1"/>
  <c r="AC4807" i="2"/>
  <c r="AB4807" i="2"/>
  <c r="AA4807" i="2"/>
  <c r="AE4806" i="2"/>
  <c r="AF4806" i="2" s="1"/>
  <c r="AD4806" i="2"/>
  <c r="AD4806" i="2" a="1"/>
  <c r="AC4806" i="2"/>
  <c r="AB4806" i="2"/>
  <c r="AA4806" i="2"/>
  <c r="AF4805" i="2"/>
  <c r="AE4805" i="2"/>
  <c r="AC4805" i="2"/>
  <c r="AD4805" i="2" s="1" a="1"/>
  <c r="AD4805" i="2" s="1"/>
  <c r="AB4805" i="2"/>
  <c r="AA4805" i="2"/>
  <c r="AE4804" i="2"/>
  <c r="AF4804" i="2" s="1"/>
  <c r="AD4804" i="2"/>
  <c r="AD4804" i="2" a="1"/>
  <c r="AC4804" i="2"/>
  <c r="AB4804" i="2"/>
  <c r="AA4804" i="2"/>
  <c r="AF4803" i="2"/>
  <c r="AE4803" i="2"/>
  <c r="AC4803" i="2"/>
  <c r="AD4803" i="2" s="1" a="1"/>
  <c r="AD4803" i="2" s="1"/>
  <c r="AB4803" i="2"/>
  <c r="AA4803" i="2"/>
  <c r="AE4802" i="2"/>
  <c r="AF4802" i="2" s="1"/>
  <c r="AD4802" i="2" a="1"/>
  <c r="AD4802" i="2" s="1"/>
  <c r="AC4802" i="2"/>
  <c r="AB4802" i="2"/>
  <c r="AA4802" i="2"/>
  <c r="AF4801" i="2"/>
  <c r="AE4801" i="2"/>
  <c r="AC4801" i="2"/>
  <c r="AD4801" i="2" s="1" a="1"/>
  <c r="AD4801" i="2" s="1"/>
  <c r="AB4801" i="2"/>
  <c r="AA4801" i="2"/>
  <c r="AE4800" i="2"/>
  <c r="AF4800" i="2" s="1"/>
  <c r="AD4800" i="2" a="1"/>
  <c r="AD4800" i="2" s="1"/>
  <c r="AC4800" i="2"/>
  <c r="AB4800" i="2"/>
  <c r="AA4800" i="2"/>
  <c r="AF4799" i="2"/>
  <c r="AE4799" i="2"/>
  <c r="AD4799" i="2"/>
  <c r="AD4799" i="2" a="1"/>
  <c r="AC4799" i="2"/>
  <c r="AB4799" i="2"/>
  <c r="AA4799" i="2"/>
  <c r="AE4798" i="2"/>
  <c r="AF4798" i="2" s="1"/>
  <c r="AC4798" i="2"/>
  <c r="AD4798" i="2" s="1" a="1"/>
  <c r="AD4798" i="2" s="1"/>
  <c r="AB4798" i="2"/>
  <c r="AA4798" i="2"/>
  <c r="AE4797" i="2"/>
  <c r="AF4797" i="2" s="1"/>
  <c r="AD4797" i="2" a="1"/>
  <c r="AD4797" i="2" s="1"/>
  <c r="AC4797" i="2"/>
  <c r="AB4797" i="2"/>
  <c r="AA4797" i="2"/>
  <c r="AE4796" i="2"/>
  <c r="AF4796" i="2" s="1"/>
  <c r="AC4796" i="2"/>
  <c r="AD4796" i="2" s="1" a="1"/>
  <c r="AD4796" i="2" s="1"/>
  <c r="AB4796" i="2"/>
  <c r="AA4796" i="2"/>
  <c r="AF4795" i="2"/>
  <c r="AE4795" i="2"/>
  <c r="AC4795" i="2"/>
  <c r="AD4795" i="2" s="1" a="1"/>
  <c r="AD4795" i="2" s="1"/>
  <c r="AB4795" i="2"/>
  <c r="AA4795" i="2"/>
  <c r="AE4794" i="2"/>
  <c r="AF4794" i="2" s="1"/>
  <c r="AD4794" i="2"/>
  <c r="AD4794" i="2" a="1"/>
  <c r="AC4794" i="2"/>
  <c r="AB4794" i="2"/>
  <c r="AA4794" i="2"/>
  <c r="AE4793" i="2"/>
  <c r="AF4793" i="2" s="1"/>
  <c r="AD4793" i="2"/>
  <c r="AD4793" i="2" a="1"/>
  <c r="AC4793" i="2"/>
  <c r="AB4793" i="2"/>
  <c r="AA4793" i="2"/>
  <c r="AE4792" i="2"/>
  <c r="AF4792" i="2" s="1"/>
  <c r="AD4792" i="2"/>
  <c r="AD4792" i="2" a="1"/>
  <c r="AC4792" i="2"/>
  <c r="AB4792" i="2"/>
  <c r="AA4792" i="2"/>
  <c r="AE4791" i="2"/>
  <c r="AF4791" i="2" s="1"/>
  <c r="AD4791" i="2"/>
  <c r="AD4791" i="2" a="1"/>
  <c r="AC4791" i="2"/>
  <c r="AB4791" i="2"/>
  <c r="AA4791" i="2"/>
  <c r="AE4790" i="2"/>
  <c r="AF4790" i="2" s="1"/>
  <c r="AD4790" i="2" a="1"/>
  <c r="AD4790" i="2" s="1"/>
  <c r="AC4790" i="2"/>
  <c r="AB4790" i="2"/>
  <c r="AA4790" i="2"/>
  <c r="AE4789" i="2"/>
  <c r="AF4789" i="2" s="1"/>
  <c r="AC4789" i="2"/>
  <c r="AD4789" i="2" s="1" a="1"/>
  <c r="AD4789" i="2" s="1"/>
  <c r="AB4789" i="2"/>
  <c r="AA4789" i="2"/>
  <c r="AE4788" i="2"/>
  <c r="AF4788" i="2" s="1"/>
  <c r="AC4788" i="2"/>
  <c r="AD4788" i="2" s="1" a="1"/>
  <c r="AD4788" i="2" s="1"/>
  <c r="AB4788" i="2"/>
  <c r="AA4788" i="2"/>
  <c r="AE4787" i="2"/>
  <c r="AF4787" i="2" s="1"/>
  <c r="AC4787" i="2"/>
  <c r="AD4787" i="2" s="1" a="1"/>
  <c r="AD4787" i="2" s="1"/>
  <c r="AB4787" i="2"/>
  <c r="AA4787" i="2"/>
  <c r="AE4786" i="2"/>
  <c r="AF4786" i="2" s="1"/>
  <c r="AD4786" i="2"/>
  <c r="AD4786" i="2" a="1"/>
  <c r="AC4786" i="2"/>
  <c r="AB4786" i="2"/>
  <c r="AA4786" i="2"/>
  <c r="AF4785" i="2"/>
  <c r="AE4785" i="2"/>
  <c r="AD4785" i="2"/>
  <c r="AD4785" i="2" a="1"/>
  <c r="AC4785" i="2"/>
  <c r="AB4785" i="2"/>
  <c r="AA4785" i="2"/>
  <c r="AE4784" i="2"/>
  <c r="AF4784" i="2" s="1"/>
  <c r="AD4784" i="2" a="1"/>
  <c r="AD4784" i="2" s="1"/>
  <c r="AC4784" i="2"/>
  <c r="AB4784" i="2"/>
  <c r="AA4784" i="2"/>
  <c r="AE4783" i="2"/>
  <c r="AF4783" i="2" s="1"/>
  <c r="AD4783" i="2" a="1"/>
  <c r="AD4783" i="2" s="1"/>
  <c r="AC4783" i="2"/>
  <c r="AB4783" i="2"/>
  <c r="AA4783" i="2"/>
  <c r="AE4782" i="2"/>
  <c r="AF4782" i="2" s="1"/>
  <c r="AC4782" i="2"/>
  <c r="AD4782" i="2" s="1" a="1"/>
  <c r="AD4782" i="2" s="1"/>
  <c r="AB4782" i="2"/>
  <c r="AA4782" i="2"/>
  <c r="AF4781" i="2"/>
  <c r="AE4781" i="2"/>
  <c r="AD4781" i="2"/>
  <c r="AC4781" i="2"/>
  <c r="AD4781" i="2" s="1" a="1"/>
  <c r="AB4781" i="2"/>
  <c r="AA4781" i="2"/>
  <c r="AE4780" i="2"/>
  <c r="AF4780" i="2" s="1"/>
  <c r="AC4780" i="2"/>
  <c r="AD4780" i="2" s="1" a="1"/>
  <c r="AD4780" i="2" s="1"/>
  <c r="AB4780" i="2"/>
  <c r="AA4780" i="2"/>
  <c r="AE4779" i="2"/>
  <c r="AF4779" i="2" s="1"/>
  <c r="AD4779" i="2" a="1"/>
  <c r="AD4779" i="2" s="1"/>
  <c r="AC4779" i="2"/>
  <c r="AB4779" i="2"/>
  <c r="AA4779" i="2"/>
  <c r="AE4778" i="2"/>
  <c r="AF4778" i="2" s="1"/>
  <c r="AD4778" i="2"/>
  <c r="AD4778" i="2" a="1"/>
  <c r="AC4778" i="2"/>
  <c r="AB4778" i="2"/>
  <c r="AA4778" i="2"/>
  <c r="AF4777" i="2"/>
  <c r="AE4777" i="2"/>
  <c r="AC4777" i="2"/>
  <c r="AD4777" i="2" s="1" a="1"/>
  <c r="AD4777" i="2" s="1"/>
  <c r="AB4777" i="2"/>
  <c r="AA4777" i="2"/>
  <c r="AE4776" i="2"/>
  <c r="AF4776" i="2" s="1"/>
  <c r="AD4776" i="2" a="1"/>
  <c r="AD4776" i="2" s="1"/>
  <c r="AC4776" i="2"/>
  <c r="AB4776" i="2"/>
  <c r="AA4776" i="2"/>
  <c r="AF4775" i="2"/>
  <c r="AE4775" i="2"/>
  <c r="AC4775" i="2"/>
  <c r="AD4775" i="2" s="1" a="1"/>
  <c r="AD4775" i="2" s="1"/>
  <c r="AB4775" i="2"/>
  <c r="AA4775" i="2"/>
  <c r="AE4774" i="2"/>
  <c r="AF4774" i="2" s="1"/>
  <c r="AD4774" i="2" a="1"/>
  <c r="AD4774" i="2" s="1"/>
  <c r="AC4774" i="2"/>
  <c r="AB4774" i="2"/>
  <c r="AA4774" i="2"/>
  <c r="AE4773" i="2"/>
  <c r="AF4773" i="2" s="1"/>
  <c r="AC4773" i="2"/>
  <c r="AD4773" i="2" s="1" a="1"/>
  <c r="AD4773" i="2" s="1"/>
  <c r="AB4773" i="2"/>
  <c r="AA4773" i="2"/>
  <c r="AE4772" i="2"/>
  <c r="AF4772" i="2" s="1"/>
  <c r="AD4772" i="2"/>
  <c r="AD4772" i="2" a="1"/>
  <c r="AC4772" i="2"/>
  <c r="AB4772" i="2"/>
  <c r="AA4772" i="2"/>
  <c r="AF4771" i="2"/>
  <c r="AE4771" i="2"/>
  <c r="AD4771" i="2"/>
  <c r="AD4771" i="2" a="1"/>
  <c r="AC4771" i="2"/>
  <c r="AB4771" i="2"/>
  <c r="AA4771" i="2"/>
  <c r="AE4770" i="2"/>
  <c r="AF4770" i="2" s="1"/>
  <c r="AD4770" i="2" a="1"/>
  <c r="AD4770" i="2" s="1"/>
  <c r="AC4770" i="2"/>
  <c r="AB4770" i="2"/>
  <c r="AA4770" i="2"/>
  <c r="AF4769" i="2"/>
  <c r="AE4769" i="2"/>
  <c r="AD4769" i="2"/>
  <c r="AD4769" i="2" a="1"/>
  <c r="AC4769" i="2"/>
  <c r="AB4769" i="2"/>
  <c r="AA4769" i="2"/>
  <c r="AE4768" i="2"/>
  <c r="AF4768" i="2" s="1"/>
  <c r="AC4768" i="2"/>
  <c r="AD4768" i="2" s="1" a="1"/>
  <c r="AD4768" i="2" s="1"/>
  <c r="AB4768" i="2"/>
  <c r="AA4768" i="2"/>
  <c r="AF4767" i="2"/>
  <c r="AE4767" i="2"/>
  <c r="AD4767" i="2" a="1"/>
  <c r="AD4767" i="2" s="1"/>
  <c r="AC4767" i="2"/>
  <c r="AB4767" i="2"/>
  <c r="AA4767" i="2"/>
  <c r="AE4766" i="2"/>
  <c r="AF4766" i="2" s="1"/>
  <c r="AD4766" i="2" a="1"/>
  <c r="AD4766" i="2" s="1"/>
  <c r="AC4766" i="2"/>
  <c r="AB4766" i="2"/>
  <c r="AA4766" i="2"/>
  <c r="AE4765" i="2"/>
  <c r="AF4765" i="2" s="1"/>
  <c r="AD4765" i="2"/>
  <c r="AD4765" i="2" a="1"/>
  <c r="AC4765" i="2"/>
  <c r="AB4765" i="2"/>
  <c r="AA4765" i="2"/>
  <c r="AE4764" i="2"/>
  <c r="AF4764" i="2" s="1"/>
  <c r="AC4764" i="2"/>
  <c r="AD4764" i="2" s="1" a="1"/>
  <c r="AD4764" i="2" s="1"/>
  <c r="AB4764" i="2"/>
  <c r="AA4764" i="2"/>
  <c r="AE4763" i="2"/>
  <c r="AF4763" i="2" s="1"/>
  <c r="AC4763" i="2"/>
  <c r="AD4763" i="2" s="1" a="1"/>
  <c r="AD4763" i="2" s="1"/>
  <c r="AB4763" i="2"/>
  <c r="AA4763" i="2"/>
  <c r="AE4762" i="2"/>
  <c r="AF4762" i="2" s="1"/>
  <c r="AD4762" i="2" a="1"/>
  <c r="AD4762" i="2" s="1"/>
  <c r="AC4762" i="2"/>
  <c r="AB4762" i="2"/>
  <c r="AA4762" i="2"/>
  <c r="AE4761" i="2"/>
  <c r="AF4761" i="2" s="1"/>
  <c r="AC4761" i="2"/>
  <c r="AD4761" i="2" s="1" a="1"/>
  <c r="AD4761" i="2" s="1"/>
  <c r="AB4761" i="2"/>
  <c r="AA4761" i="2"/>
  <c r="AE4760" i="2"/>
  <c r="AF4760" i="2" s="1"/>
  <c r="AC4760" i="2"/>
  <c r="AD4760" i="2" s="1" a="1"/>
  <c r="AD4760" i="2" s="1"/>
  <c r="AB4760" i="2"/>
  <c r="AA4760" i="2"/>
  <c r="AE4759" i="2"/>
  <c r="AF4759" i="2" s="1"/>
  <c r="AD4759" i="2" a="1"/>
  <c r="AD4759" i="2" s="1"/>
  <c r="AC4759" i="2"/>
  <c r="AB4759" i="2"/>
  <c r="AA4759" i="2"/>
  <c r="AE4758" i="2"/>
  <c r="AF4758" i="2" s="1"/>
  <c r="AC4758" i="2"/>
  <c r="AD4758" i="2" s="1" a="1"/>
  <c r="AD4758" i="2" s="1"/>
  <c r="AB4758" i="2"/>
  <c r="AA4758" i="2"/>
  <c r="AF4757" i="2"/>
  <c r="AE4757" i="2"/>
  <c r="AC4757" i="2"/>
  <c r="AD4757" i="2" s="1" a="1"/>
  <c r="AD4757" i="2" s="1"/>
  <c r="AB4757" i="2"/>
  <c r="AA4757" i="2"/>
  <c r="AE4756" i="2"/>
  <c r="AF4756" i="2" s="1"/>
  <c r="AD4756" i="2"/>
  <c r="AD4756" i="2" a="1"/>
  <c r="AC4756" i="2"/>
  <c r="AB4756" i="2"/>
  <c r="AA4756" i="2"/>
  <c r="AE4755" i="2"/>
  <c r="AF4755" i="2" s="1"/>
  <c r="AD4755" i="2" a="1"/>
  <c r="AD4755" i="2" s="1"/>
  <c r="AC4755" i="2"/>
  <c r="AB4755" i="2"/>
  <c r="AA4755" i="2"/>
  <c r="AE4754" i="2"/>
  <c r="AF4754" i="2" s="1"/>
  <c r="AC4754" i="2"/>
  <c r="AD4754" i="2" s="1" a="1"/>
  <c r="AD4754" i="2" s="1"/>
  <c r="AB4754" i="2"/>
  <c r="AA4754" i="2"/>
  <c r="AE4753" i="2"/>
  <c r="AF4753" i="2" s="1"/>
  <c r="AC4753" i="2"/>
  <c r="AD4753" i="2" s="1" a="1"/>
  <c r="AD4753" i="2" s="1"/>
  <c r="AB4753" i="2"/>
  <c r="AA4753" i="2"/>
  <c r="AE4752" i="2"/>
  <c r="AF4752" i="2" s="1"/>
  <c r="AD4752" i="2" a="1"/>
  <c r="AD4752" i="2" s="1"/>
  <c r="AC4752" i="2"/>
  <c r="AB4752" i="2"/>
  <c r="AA4752" i="2"/>
  <c r="AE4751" i="2"/>
  <c r="AF4751" i="2" s="1"/>
  <c r="AD4751" i="2" a="1"/>
  <c r="AD4751" i="2" s="1"/>
  <c r="AC4751" i="2"/>
  <c r="AB4751" i="2"/>
  <c r="AA4751" i="2"/>
  <c r="AE4750" i="2"/>
  <c r="AF4750" i="2" s="1"/>
  <c r="AC4750" i="2"/>
  <c r="AD4750" i="2" s="1" a="1"/>
  <c r="AD4750" i="2" s="1"/>
  <c r="AB4750" i="2"/>
  <c r="AA4750" i="2"/>
  <c r="AE4749" i="2"/>
  <c r="AF4749" i="2" s="1"/>
  <c r="AD4749" i="2"/>
  <c r="AD4749" i="2" a="1"/>
  <c r="AC4749" i="2"/>
  <c r="AB4749" i="2"/>
  <c r="AA4749" i="2"/>
  <c r="AE4748" i="2"/>
  <c r="AF4748" i="2" s="1"/>
  <c r="AD4748" i="2" a="1"/>
  <c r="AD4748" i="2" s="1"/>
  <c r="AC4748" i="2"/>
  <c r="AB4748" i="2"/>
  <c r="AA4748" i="2"/>
  <c r="AF4747" i="2"/>
  <c r="AE4747" i="2"/>
  <c r="AC4747" i="2"/>
  <c r="AD4747" i="2" s="1" a="1"/>
  <c r="AD4747" i="2" s="1"/>
  <c r="AB4747" i="2"/>
  <c r="AA4747" i="2"/>
  <c r="AE4746" i="2"/>
  <c r="AF4746" i="2" s="1"/>
  <c r="AC4746" i="2"/>
  <c r="AD4746" i="2" s="1" a="1"/>
  <c r="AD4746" i="2" s="1"/>
  <c r="AB4746" i="2"/>
  <c r="AA4746" i="2"/>
  <c r="AE4745" i="2"/>
  <c r="AF4745" i="2" s="1"/>
  <c r="AC4745" i="2"/>
  <c r="AD4745" i="2" s="1" a="1"/>
  <c r="AD4745" i="2" s="1"/>
  <c r="AB4745" i="2"/>
  <c r="AA4745" i="2"/>
  <c r="AE4744" i="2"/>
  <c r="AF4744" i="2" s="1"/>
  <c r="AD4744" i="2"/>
  <c r="AD4744" i="2" a="1"/>
  <c r="AC4744" i="2"/>
  <c r="AB4744" i="2"/>
  <c r="AA4744" i="2"/>
  <c r="AE4743" i="2"/>
  <c r="AF4743" i="2" s="1"/>
  <c r="AD4743" i="2"/>
  <c r="AC4743" i="2"/>
  <c r="AD4743" i="2" s="1" a="1"/>
  <c r="AB4743" i="2"/>
  <c r="AA4743" i="2"/>
  <c r="AE4742" i="2"/>
  <c r="AF4742" i="2" s="1"/>
  <c r="AC4742" i="2"/>
  <c r="AD4742" i="2" s="1" a="1"/>
  <c r="AD4742" i="2" s="1"/>
  <c r="AB4742" i="2"/>
  <c r="AA4742" i="2"/>
  <c r="AF4741" i="2"/>
  <c r="AE4741" i="2"/>
  <c r="AD4741" i="2" a="1"/>
  <c r="AD4741" i="2" s="1"/>
  <c r="AC4741" i="2"/>
  <c r="AB4741" i="2"/>
  <c r="AA4741" i="2"/>
  <c r="AE4740" i="2"/>
  <c r="AF4740" i="2" s="1"/>
  <c r="AD4740" i="2"/>
  <c r="AC4740" i="2"/>
  <c r="AD4740" i="2" s="1" a="1"/>
  <c r="AB4740" i="2"/>
  <c r="AA4740" i="2"/>
  <c r="AF4739" i="2"/>
  <c r="AE4739" i="2"/>
  <c r="AD4739" i="2"/>
  <c r="AD4739" i="2" a="1"/>
  <c r="AC4739" i="2"/>
  <c r="AB4739" i="2"/>
  <c r="AA4739" i="2"/>
  <c r="AE4738" i="2"/>
  <c r="AF4738" i="2" s="1"/>
  <c r="AD4738" i="2" a="1"/>
  <c r="AD4738" i="2" s="1"/>
  <c r="AC4738" i="2"/>
  <c r="AB4738" i="2"/>
  <c r="AA4738" i="2"/>
  <c r="AF4737" i="2"/>
  <c r="AE4737" i="2"/>
  <c r="AD4737" i="2" a="1"/>
  <c r="AD4737" i="2" s="1"/>
  <c r="AC4737" i="2"/>
  <c r="AB4737" i="2"/>
  <c r="AA4737" i="2"/>
  <c r="AE4736" i="2"/>
  <c r="AF4736" i="2" s="1"/>
  <c r="AC4736" i="2"/>
  <c r="AD4736" i="2" s="1" a="1"/>
  <c r="AD4736" i="2" s="1"/>
  <c r="AB4736" i="2"/>
  <c r="AA4736" i="2"/>
  <c r="AE4735" i="2"/>
  <c r="AF4735" i="2" s="1"/>
  <c r="AC4735" i="2"/>
  <c r="AD4735" i="2" s="1" a="1"/>
  <c r="AD4735" i="2" s="1"/>
  <c r="AB4735" i="2"/>
  <c r="AA4735" i="2"/>
  <c r="AE4734" i="2"/>
  <c r="AF4734" i="2" s="1"/>
  <c r="AD4734" i="2" a="1"/>
  <c r="AD4734" i="2" s="1"/>
  <c r="AC4734" i="2"/>
  <c r="AB4734" i="2"/>
  <c r="AA4734" i="2"/>
  <c r="AF4733" i="2"/>
  <c r="AE4733" i="2"/>
  <c r="AC4733" i="2"/>
  <c r="AD4733" i="2" s="1" a="1"/>
  <c r="AD4733" i="2" s="1"/>
  <c r="AB4733" i="2"/>
  <c r="AA4733" i="2"/>
  <c r="AE4732" i="2"/>
  <c r="AF4732" i="2" s="1"/>
  <c r="AC4732" i="2"/>
  <c r="AD4732" i="2" s="1" a="1"/>
  <c r="AD4732" i="2" s="1"/>
  <c r="AB4732" i="2"/>
  <c r="AA4732" i="2"/>
  <c r="AE4731" i="2"/>
  <c r="AF4731" i="2" s="1"/>
  <c r="AC4731" i="2"/>
  <c r="AD4731" i="2" s="1" a="1"/>
  <c r="AD4731" i="2" s="1"/>
  <c r="AB4731" i="2"/>
  <c r="AA4731" i="2"/>
  <c r="AE4730" i="2"/>
  <c r="AF4730" i="2" s="1"/>
  <c r="AD4730" i="2"/>
  <c r="AC4730" i="2"/>
  <c r="AD4730" i="2" s="1" a="1"/>
  <c r="AB4730" i="2"/>
  <c r="AA4730" i="2"/>
  <c r="AF4729" i="2"/>
  <c r="AE4729" i="2"/>
  <c r="AD4729" i="2"/>
  <c r="AD4729" i="2" a="1"/>
  <c r="AC4729" i="2"/>
  <c r="AB4729" i="2"/>
  <c r="AA4729" i="2"/>
  <c r="AE4728" i="2"/>
  <c r="AF4728" i="2" s="1"/>
  <c r="AD4728" i="2" a="1"/>
  <c r="AD4728" i="2" s="1"/>
  <c r="AC4728" i="2"/>
  <c r="AB4728" i="2"/>
  <c r="AA4728" i="2"/>
  <c r="AE4727" i="2"/>
  <c r="AF4727" i="2" s="1"/>
  <c r="AC4727" i="2"/>
  <c r="AD4727" i="2" s="1" a="1"/>
  <c r="AD4727" i="2" s="1"/>
  <c r="AB4727" i="2"/>
  <c r="AA4727" i="2"/>
  <c r="AE4726" i="2"/>
  <c r="AF4726" i="2" s="1"/>
  <c r="AC4726" i="2"/>
  <c r="AD4726" i="2" s="1" a="1"/>
  <c r="AD4726" i="2" s="1"/>
  <c r="AB4726" i="2"/>
  <c r="AA4726" i="2"/>
  <c r="AF4725" i="2"/>
  <c r="AE4725" i="2"/>
  <c r="AD4725" i="2"/>
  <c r="AC4725" i="2"/>
  <c r="AD4725" i="2" s="1" a="1"/>
  <c r="AB4725" i="2"/>
  <c r="AA4725" i="2"/>
  <c r="AE4724" i="2"/>
  <c r="AF4724" i="2" s="1"/>
  <c r="AC4724" i="2"/>
  <c r="AD4724" i="2" s="1" a="1"/>
  <c r="AD4724" i="2" s="1"/>
  <c r="AB4724" i="2"/>
  <c r="AA4724" i="2"/>
  <c r="AE4723" i="2"/>
  <c r="AF4723" i="2" s="1"/>
  <c r="AD4723" i="2"/>
  <c r="AD4723" i="2" a="1"/>
  <c r="AC4723" i="2"/>
  <c r="AB4723" i="2"/>
  <c r="AA4723" i="2"/>
  <c r="AE4722" i="2"/>
  <c r="AF4722" i="2" s="1"/>
  <c r="AD4722" i="2"/>
  <c r="AD4722" i="2" a="1"/>
  <c r="AC4722" i="2"/>
  <c r="AB4722" i="2"/>
  <c r="AA4722" i="2"/>
  <c r="AE4721" i="2"/>
  <c r="AF4721" i="2" s="1"/>
  <c r="AD4721" i="2" a="1"/>
  <c r="AD4721" i="2" s="1"/>
  <c r="AC4721" i="2"/>
  <c r="AB4721" i="2"/>
  <c r="AA4721" i="2"/>
  <c r="AE4720" i="2"/>
  <c r="AF4720" i="2" s="1"/>
  <c r="AC4720" i="2"/>
  <c r="AD4720" i="2" s="1" a="1"/>
  <c r="AD4720" i="2" s="1"/>
  <c r="AB4720" i="2"/>
  <c r="AA4720" i="2"/>
  <c r="AF4719" i="2"/>
  <c r="AE4719" i="2"/>
  <c r="AC4719" i="2"/>
  <c r="AD4719" i="2" s="1" a="1"/>
  <c r="AD4719" i="2" s="1"/>
  <c r="AB4719" i="2"/>
  <c r="AA4719" i="2"/>
  <c r="AE4718" i="2"/>
  <c r="AF4718" i="2" s="1"/>
  <c r="AD4718" i="2"/>
  <c r="AD4718" i="2" a="1"/>
  <c r="AC4718" i="2"/>
  <c r="AB4718" i="2"/>
  <c r="AA4718" i="2"/>
  <c r="AF4717" i="2"/>
  <c r="AE4717" i="2"/>
  <c r="AC4717" i="2"/>
  <c r="AD4717" i="2" s="1" a="1"/>
  <c r="AD4717" i="2" s="1"/>
  <c r="AB4717" i="2"/>
  <c r="AA4717" i="2"/>
  <c r="AE4716" i="2"/>
  <c r="AF4716" i="2" s="1"/>
  <c r="AD4716" i="2" a="1"/>
  <c r="AD4716" i="2" s="1"/>
  <c r="AC4716" i="2"/>
  <c r="AB4716" i="2"/>
  <c r="AA4716" i="2"/>
  <c r="AE4715" i="2"/>
  <c r="AF4715" i="2" s="1"/>
  <c r="AD4715" i="2"/>
  <c r="AC4715" i="2"/>
  <c r="AD4715" i="2" s="1" a="1"/>
  <c r="AB4715" i="2"/>
  <c r="AA4715" i="2"/>
  <c r="AE4714" i="2"/>
  <c r="AF4714" i="2" s="1"/>
  <c r="AC4714" i="2"/>
  <c r="AD4714" i="2" s="1" a="1"/>
  <c r="AD4714" i="2" s="1"/>
  <c r="AB4714" i="2"/>
  <c r="AA4714" i="2"/>
  <c r="AE4713" i="2"/>
  <c r="AF4713" i="2" s="1"/>
  <c r="AD4713" i="2"/>
  <c r="AD4713" i="2" a="1"/>
  <c r="AC4713" i="2"/>
  <c r="AB4713" i="2"/>
  <c r="AA4713" i="2"/>
  <c r="AE4712" i="2"/>
  <c r="AF4712" i="2" s="1"/>
  <c r="AC4712" i="2"/>
  <c r="AD4712" i="2" s="1" a="1"/>
  <c r="AD4712" i="2" s="1"/>
  <c r="AB4712" i="2"/>
  <c r="AA4712" i="2"/>
  <c r="AE4711" i="2"/>
  <c r="AF4711" i="2" s="1"/>
  <c r="AC4711" i="2"/>
  <c r="AD4711" i="2" s="1" a="1"/>
  <c r="AD4711" i="2" s="1"/>
  <c r="AB4711" i="2"/>
  <c r="AA4711" i="2"/>
  <c r="AE4710" i="2"/>
  <c r="AF4710" i="2" s="1"/>
  <c r="AD4710" i="2"/>
  <c r="AD4710" i="2" a="1"/>
  <c r="AC4710" i="2"/>
  <c r="AB4710" i="2"/>
  <c r="AA4710" i="2"/>
  <c r="AE4709" i="2"/>
  <c r="AF4709" i="2" s="1"/>
  <c r="AC4709" i="2"/>
  <c r="AD4709" i="2" s="1" a="1"/>
  <c r="AD4709" i="2" s="1"/>
  <c r="AB4709" i="2"/>
  <c r="AA4709" i="2"/>
  <c r="AE4708" i="2"/>
  <c r="AF4708" i="2" s="1"/>
  <c r="AD4708" i="2"/>
  <c r="AD4708" i="2" a="1"/>
  <c r="AC4708" i="2"/>
  <c r="AB4708" i="2"/>
  <c r="AA4708" i="2"/>
  <c r="AE4707" i="2"/>
  <c r="AF4707" i="2" s="1"/>
  <c r="AD4707" i="2"/>
  <c r="AD4707" i="2" a="1"/>
  <c r="AC4707" i="2"/>
  <c r="AB4707" i="2"/>
  <c r="AA4707" i="2"/>
  <c r="AE4706" i="2"/>
  <c r="AF4706" i="2" s="1"/>
  <c r="AD4706" i="2" a="1"/>
  <c r="AD4706" i="2" s="1"/>
  <c r="AC4706" i="2"/>
  <c r="AB4706" i="2"/>
  <c r="AA4706" i="2"/>
  <c r="AE4705" i="2"/>
  <c r="AF4705" i="2" s="1"/>
  <c r="AC4705" i="2"/>
  <c r="AD4705" i="2" s="1" a="1"/>
  <c r="AD4705" i="2" s="1"/>
  <c r="AB4705" i="2"/>
  <c r="AA4705" i="2"/>
  <c r="AE4704" i="2"/>
  <c r="AF4704" i="2" s="1"/>
  <c r="AC4704" i="2"/>
  <c r="AD4704" i="2" s="1" a="1"/>
  <c r="AD4704" i="2" s="1"/>
  <c r="AB4704" i="2"/>
  <c r="AA4704" i="2"/>
  <c r="AE4703" i="2"/>
  <c r="AF4703" i="2" s="1"/>
  <c r="AC4703" i="2"/>
  <c r="AD4703" i="2" s="1" a="1"/>
  <c r="AD4703" i="2" s="1"/>
  <c r="AB4703" i="2"/>
  <c r="AA4703" i="2"/>
  <c r="AE4702" i="2"/>
  <c r="AF4702" i="2" s="1"/>
  <c r="AC4702" i="2"/>
  <c r="AD4702" i="2" s="1" a="1"/>
  <c r="AD4702" i="2" s="1"/>
  <c r="AB4702" i="2"/>
  <c r="AA4702" i="2"/>
  <c r="AF4701" i="2"/>
  <c r="AE4701" i="2"/>
  <c r="AD4701" i="2"/>
  <c r="AD4701" i="2" a="1"/>
  <c r="AC4701" i="2"/>
  <c r="AB4701" i="2"/>
  <c r="AA4701" i="2"/>
  <c r="AE4700" i="2"/>
  <c r="AF4700" i="2" s="1"/>
  <c r="AD4700" i="2" a="1"/>
  <c r="AD4700" i="2" s="1"/>
  <c r="AC4700" i="2"/>
  <c r="AB4700" i="2"/>
  <c r="AA4700" i="2"/>
  <c r="AE4699" i="2"/>
  <c r="AF4699" i="2" s="1"/>
  <c r="AC4699" i="2"/>
  <c r="AD4699" i="2" s="1" a="1"/>
  <c r="AD4699" i="2" s="1"/>
  <c r="AB4699" i="2"/>
  <c r="AA4699" i="2"/>
  <c r="AE4698" i="2"/>
  <c r="AF4698" i="2" s="1"/>
  <c r="AD4698" i="2" a="1"/>
  <c r="AD4698" i="2" s="1"/>
  <c r="AC4698" i="2"/>
  <c r="AB4698" i="2"/>
  <c r="AA4698" i="2"/>
  <c r="AF4697" i="2"/>
  <c r="AE4697" i="2"/>
  <c r="AD4697" i="2"/>
  <c r="AC4697" i="2"/>
  <c r="AD4697" i="2" s="1" a="1"/>
  <c r="AB4697" i="2"/>
  <c r="AA4697" i="2"/>
  <c r="AE4696" i="2"/>
  <c r="AF4696" i="2" s="1"/>
  <c r="AC4696" i="2"/>
  <c r="AD4696" i="2" s="1" a="1"/>
  <c r="AD4696" i="2" s="1"/>
  <c r="AB4696" i="2"/>
  <c r="AA4696" i="2"/>
  <c r="AE4695" i="2"/>
  <c r="AF4695" i="2" s="1"/>
  <c r="AD4695" i="2" a="1"/>
  <c r="AD4695" i="2" s="1"/>
  <c r="AC4695" i="2"/>
  <c r="AB4695" i="2"/>
  <c r="AA4695" i="2"/>
  <c r="AE4694" i="2"/>
  <c r="AF4694" i="2" s="1"/>
  <c r="AD4694" i="2" a="1"/>
  <c r="AD4694" i="2" s="1"/>
  <c r="AC4694" i="2"/>
  <c r="AB4694" i="2"/>
  <c r="AA4694" i="2"/>
  <c r="AE4693" i="2"/>
  <c r="AF4693" i="2" s="1"/>
  <c r="AC4693" i="2"/>
  <c r="AD4693" i="2" s="1" a="1"/>
  <c r="AD4693" i="2" s="1"/>
  <c r="AB4693" i="2"/>
  <c r="AA4693" i="2"/>
  <c r="AE4692" i="2"/>
  <c r="AF4692" i="2" s="1"/>
  <c r="AD4692" i="2"/>
  <c r="AD4692" i="2" a="1"/>
  <c r="AC4692" i="2"/>
  <c r="AB4692" i="2"/>
  <c r="AA4692" i="2"/>
  <c r="AF4691" i="2"/>
  <c r="AE4691" i="2"/>
  <c r="AD4691" i="2" a="1"/>
  <c r="AD4691" i="2" s="1"/>
  <c r="AC4691" i="2"/>
  <c r="AB4691" i="2"/>
  <c r="AA4691" i="2"/>
  <c r="AE4690" i="2"/>
  <c r="AF4690" i="2" s="1"/>
  <c r="AC4690" i="2"/>
  <c r="AD4690" i="2" s="1" a="1"/>
  <c r="AD4690" i="2" s="1"/>
  <c r="AB4690" i="2"/>
  <c r="AA4690" i="2"/>
  <c r="AF4689" i="2"/>
  <c r="AE4689" i="2"/>
  <c r="AC4689" i="2"/>
  <c r="AD4689" i="2" s="1" a="1"/>
  <c r="AD4689" i="2" s="1"/>
  <c r="AB4689" i="2"/>
  <c r="AA4689" i="2"/>
  <c r="AE4688" i="2"/>
  <c r="AF4688" i="2" s="1"/>
  <c r="AD4688" i="2" a="1"/>
  <c r="AD4688" i="2" s="1"/>
  <c r="AC4688" i="2"/>
  <c r="AB4688" i="2"/>
  <c r="AA4688" i="2"/>
  <c r="AE4687" i="2"/>
  <c r="AF4687" i="2" s="1"/>
  <c r="AD4687" i="2"/>
  <c r="AC4687" i="2"/>
  <c r="AD4687" i="2" s="1" a="1"/>
  <c r="AB4687" i="2"/>
  <c r="AA4687" i="2"/>
  <c r="AE4686" i="2"/>
  <c r="AF4686" i="2" s="1"/>
  <c r="AD4686" i="2" a="1"/>
  <c r="AD4686" i="2" s="1"/>
  <c r="AC4686" i="2"/>
  <c r="AB4686" i="2"/>
  <c r="AA4686" i="2"/>
  <c r="AE4685" i="2"/>
  <c r="AF4685" i="2" s="1"/>
  <c r="AD4685" i="2"/>
  <c r="AD4685" i="2" a="1"/>
  <c r="AC4685" i="2"/>
  <c r="AB4685" i="2"/>
  <c r="AA4685" i="2"/>
  <c r="AE4684" i="2"/>
  <c r="AF4684" i="2" s="1"/>
  <c r="AC4684" i="2"/>
  <c r="AD4684" i="2" s="1" a="1"/>
  <c r="AD4684" i="2" s="1"/>
  <c r="AB4684" i="2"/>
  <c r="AA4684" i="2"/>
  <c r="AE4683" i="2"/>
  <c r="AF4683" i="2" s="1"/>
  <c r="AD4683" i="2" a="1"/>
  <c r="AD4683" i="2" s="1"/>
  <c r="AC4683" i="2"/>
  <c r="AB4683" i="2"/>
  <c r="AA4683" i="2"/>
  <c r="AE4682" i="2"/>
  <c r="AF4682" i="2" s="1"/>
  <c r="AD4682" i="2"/>
  <c r="AD4682" i="2" a="1"/>
  <c r="AC4682" i="2"/>
  <c r="AB4682" i="2"/>
  <c r="AA4682" i="2"/>
  <c r="AE4681" i="2"/>
  <c r="AF4681" i="2" s="1"/>
  <c r="AD4681" i="2" a="1"/>
  <c r="AD4681" i="2" s="1"/>
  <c r="AC4681" i="2"/>
  <c r="AB4681" i="2"/>
  <c r="AA4681" i="2"/>
  <c r="AE4680" i="2"/>
  <c r="AF4680" i="2" s="1"/>
  <c r="AD4680" i="2"/>
  <c r="AD4680" i="2" a="1"/>
  <c r="AC4680" i="2"/>
  <c r="AB4680" i="2"/>
  <c r="AA4680" i="2"/>
  <c r="AF4679" i="2"/>
  <c r="AE4679" i="2"/>
  <c r="AD4679" i="2" a="1"/>
  <c r="AD4679" i="2" s="1"/>
  <c r="AC4679" i="2"/>
  <c r="AB4679" i="2"/>
  <c r="AA4679" i="2"/>
  <c r="AE4678" i="2"/>
  <c r="AF4678" i="2" s="1"/>
  <c r="AD4678" i="2" a="1"/>
  <c r="AD4678" i="2" s="1"/>
  <c r="AC4678" i="2"/>
  <c r="AB4678" i="2"/>
  <c r="AA4678" i="2"/>
  <c r="AE4677" i="2"/>
  <c r="AF4677" i="2" s="1"/>
  <c r="AC4677" i="2"/>
  <c r="AD4677" i="2" s="1" a="1"/>
  <c r="AD4677" i="2" s="1"/>
  <c r="AB4677" i="2"/>
  <c r="AA4677" i="2"/>
  <c r="AE4676" i="2"/>
  <c r="AF4676" i="2" s="1"/>
  <c r="AC4676" i="2"/>
  <c r="AD4676" i="2" s="1" a="1"/>
  <c r="AD4676" i="2" s="1"/>
  <c r="AB4676" i="2"/>
  <c r="AA4676" i="2"/>
  <c r="AE4675" i="2"/>
  <c r="AF4675" i="2" s="1"/>
  <c r="AD4675" i="2"/>
  <c r="AD4675" i="2" a="1"/>
  <c r="AC4675" i="2"/>
  <c r="AB4675" i="2"/>
  <c r="AA4675" i="2"/>
  <c r="AE4674" i="2"/>
  <c r="AF4674" i="2" s="1"/>
  <c r="AC4674" i="2"/>
  <c r="AD4674" i="2" s="1" a="1"/>
  <c r="AD4674" i="2" s="1"/>
  <c r="AB4674" i="2"/>
  <c r="AA4674" i="2"/>
  <c r="AF4673" i="2"/>
  <c r="AE4673" i="2"/>
  <c r="AD4673" i="2" a="1"/>
  <c r="AD4673" i="2" s="1"/>
  <c r="AC4673" i="2"/>
  <c r="AB4673" i="2"/>
  <c r="AA4673" i="2"/>
  <c r="AE4672" i="2"/>
  <c r="AF4672" i="2" s="1"/>
  <c r="AD4672" i="2"/>
  <c r="AD4672" i="2" a="1"/>
  <c r="AC4672" i="2"/>
  <c r="AB4672" i="2"/>
  <c r="AA4672" i="2"/>
  <c r="AF4671" i="2"/>
  <c r="AE4671" i="2"/>
  <c r="AD4671" i="2" a="1"/>
  <c r="AD4671" i="2" s="1"/>
  <c r="AC4671" i="2"/>
  <c r="AB4671" i="2"/>
  <c r="AA4671" i="2"/>
  <c r="AE4670" i="2"/>
  <c r="AF4670" i="2" s="1"/>
  <c r="AC4670" i="2"/>
  <c r="AD4670" i="2" s="1" a="1"/>
  <c r="AD4670" i="2" s="1"/>
  <c r="AB4670" i="2"/>
  <c r="AA4670" i="2"/>
  <c r="AF4669" i="2"/>
  <c r="AE4669" i="2"/>
  <c r="AD4669" i="2"/>
  <c r="AC4669" i="2"/>
  <c r="AD4669" i="2" s="1" a="1"/>
  <c r="AB4669" i="2"/>
  <c r="AA4669" i="2"/>
  <c r="AE4668" i="2"/>
  <c r="AF4668" i="2" s="1"/>
  <c r="AD4668" i="2"/>
  <c r="AD4668" i="2" a="1"/>
  <c r="AC4668" i="2"/>
  <c r="AB4668" i="2"/>
  <c r="AA4668" i="2"/>
  <c r="AE4667" i="2"/>
  <c r="AF4667" i="2" s="1"/>
  <c r="AD4667" i="2" a="1"/>
  <c r="AD4667" i="2" s="1"/>
  <c r="AC4667" i="2"/>
  <c r="AB4667" i="2"/>
  <c r="AA4667" i="2"/>
  <c r="AE4666" i="2"/>
  <c r="AF4666" i="2" s="1"/>
  <c r="AC4666" i="2"/>
  <c r="AD4666" i="2" s="1" a="1"/>
  <c r="AD4666" i="2" s="1"/>
  <c r="AB4666" i="2"/>
  <c r="AA4666" i="2"/>
  <c r="AE4665" i="2"/>
  <c r="AF4665" i="2" s="1"/>
  <c r="AC4665" i="2"/>
  <c r="AD4665" i="2" s="1" a="1"/>
  <c r="AD4665" i="2" s="1"/>
  <c r="AB4665" i="2"/>
  <c r="AA4665" i="2"/>
  <c r="AE4664" i="2"/>
  <c r="AF4664" i="2" s="1"/>
  <c r="AD4664" i="2"/>
  <c r="AD4664" i="2" a="1"/>
  <c r="AC4664" i="2"/>
  <c r="AB4664" i="2"/>
  <c r="AA4664" i="2"/>
  <c r="AF4663" i="2"/>
  <c r="AE4663" i="2"/>
  <c r="AC4663" i="2"/>
  <c r="AD4663" i="2" s="1" a="1"/>
  <c r="AD4663" i="2" s="1"/>
  <c r="AB4663" i="2"/>
  <c r="AA4663" i="2"/>
  <c r="AE4662" i="2"/>
  <c r="AF4662" i="2" s="1"/>
  <c r="AD4662" i="2"/>
  <c r="AD4662" i="2" a="1"/>
  <c r="AC4662" i="2"/>
  <c r="AB4662" i="2"/>
  <c r="AA4662" i="2"/>
  <c r="AF4661" i="2"/>
  <c r="AE4661" i="2"/>
  <c r="AC4661" i="2"/>
  <c r="AD4661" i="2" s="1" a="1"/>
  <c r="AD4661" i="2" s="1"/>
  <c r="AB4661" i="2"/>
  <c r="AA4661" i="2"/>
  <c r="AE4660" i="2"/>
  <c r="AF4660" i="2" s="1"/>
  <c r="AC4660" i="2"/>
  <c r="AD4660" i="2" s="1" a="1"/>
  <c r="AD4660" i="2" s="1"/>
  <c r="AB4660" i="2"/>
  <c r="AA4660" i="2"/>
  <c r="AF4659" i="2"/>
  <c r="AE4659" i="2"/>
  <c r="AC4659" i="2"/>
  <c r="AD4659" i="2" s="1" a="1"/>
  <c r="AD4659" i="2" s="1"/>
  <c r="AB4659" i="2"/>
  <c r="AA4659" i="2"/>
  <c r="AE4658" i="2"/>
  <c r="AF4658" i="2" s="1"/>
  <c r="AC4658" i="2"/>
  <c r="AD4658" i="2" s="1" a="1"/>
  <c r="AD4658" i="2" s="1"/>
  <c r="AB4658" i="2"/>
  <c r="AA4658" i="2"/>
  <c r="AE4657" i="2"/>
  <c r="AF4657" i="2" s="1"/>
  <c r="AD4657" i="2" a="1"/>
  <c r="AD4657" i="2" s="1"/>
  <c r="AC4657" i="2"/>
  <c r="AB4657" i="2"/>
  <c r="AA4657" i="2"/>
  <c r="AE4656" i="2"/>
  <c r="AF4656" i="2" s="1"/>
  <c r="AD4656" i="2"/>
  <c r="AC4656" i="2"/>
  <c r="AD4656" i="2" s="1" a="1"/>
  <c r="AB4656" i="2"/>
  <c r="AA4656" i="2"/>
  <c r="AE4655" i="2"/>
  <c r="AF4655" i="2" s="1"/>
  <c r="AC4655" i="2"/>
  <c r="AD4655" i="2" s="1" a="1"/>
  <c r="AD4655" i="2" s="1"/>
  <c r="AB4655" i="2"/>
  <c r="AA4655" i="2"/>
  <c r="AE4654" i="2"/>
  <c r="AF4654" i="2" s="1"/>
  <c r="AD4654" i="2"/>
  <c r="AD4654" i="2" a="1"/>
  <c r="AC4654" i="2"/>
  <c r="AB4654" i="2"/>
  <c r="AA4654" i="2"/>
  <c r="AF4653" i="2"/>
  <c r="AE4653" i="2"/>
  <c r="AC4653" i="2"/>
  <c r="AD4653" i="2" s="1" a="1"/>
  <c r="AD4653" i="2" s="1"/>
  <c r="AB4653" i="2"/>
  <c r="AA4653" i="2"/>
  <c r="AE4652" i="2"/>
  <c r="AF4652" i="2" s="1"/>
  <c r="AC4652" i="2"/>
  <c r="AD4652" i="2" s="1" a="1"/>
  <c r="AD4652" i="2" s="1"/>
  <c r="AB4652" i="2"/>
  <c r="AA4652" i="2"/>
  <c r="AE4651" i="2"/>
  <c r="AF4651" i="2" s="1"/>
  <c r="AC4651" i="2"/>
  <c r="AD4651" i="2" s="1" a="1"/>
  <c r="AD4651" i="2" s="1"/>
  <c r="AB4651" i="2"/>
  <c r="AA4651" i="2"/>
  <c r="AE4650" i="2"/>
  <c r="AF4650" i="2" s="1"/>
  <c r="AD4650" i="2" a="1"/>
  <c r="AD4650" i="2" s="1"/>
  <c r="AC4650" i="2"/>
  <c r="AB4650" i="2"/>
  <c r="AA4650" i="2"/>
  <c r="AF4649" i="2"/>
  <c r="AE4649" i="2"/>
  <c r="AD4649" i="2" a="1"/>
  <c r="AD4649" i="2" s="1"/>
  <c r="AC4649" i="2"/>
  <c r="AB4649" i="2"/>
  <c r="AA4649" i="2"/>
  <c r="AE4648" i="2"/>
  <c r="AF4648" i="2" s="1"/>
  <c r="AC4648" i="2"/>
  <c r="AD4648" i="2" s="1" a="1"/>
  <c r="AD4648" i="2" s="1"/>
  <c r="AB4648" i="2"/>
  <c r="AA4648" i="2"/>
  <c r="AE4647" i="2"/>
  <c r="AF4647" i="2" s="1"/>
  <c r="AD4647" i="2" a="1"/>
  <c r="AD4647" i="2" s="1"/>
  <c r="AC4647" i="2"/>
  <c r="AB4647" i="2"/>
  <c r="AA4647" i="2"/>
  <c r="AE4646" i="2"/>
  <c r="AF4646" i="2" s="1"/>
  <c r="AC4646" i="2"/>
  <c r="AD4646" i="2" s="1" a="1"/>
  <c r="AD4646" i="2" s="1"/>
  <c r="AB4646" i="2"/>
  <c r="AA4646" i="2"/>
  <c r="AF4645" i="2"/>
  <c r="AE4645" i="2"/>
  <c r="AC4645" i="2"/>
  <c r="AD4645" i="2" s="1" a="1"/>
  <c r="AD4645" i="2" s="1"/>
  <c r="AB4645" i="2"/>
  <c r="AA4645" i="2"/>
  <c r="AE4644" i="2"/>
  <c r="AF4644" i="2" s="1"/>
  <c r="AD4644" i="2" a="1"/>
  <c r="AD4644" i="2" s="1"/>
  <c r="AC4644" i="2"/>
  <c r="AB4644" i="2"/>
  <c r="AA4644" i="2"/>
  <c r="AE4643" i="2"/>
  <c r="AF4643" i="2" s="1"/>
  <c r="AD4643" i="2" a="1"/>
  <c r="AD4643" i="2" s="1"/>
  <c r="AC4643" i="2"/>
  <c r="AB4643" i="2"/>
  <c r="AA4643" i="2"/>
  <c r="AE4642" i="2"/>
  <c r="AF4642" i="2" s="1"/>
  <c r="AC4642" i="2"/>
  <c r="AD4642" i="2" s="1" a="1"/>
  <c r="AD4642" i="2" s="1"/>
  <c r="AB4642" i="2"/>
  <c r="AA4642" i="2"/>
  <c r="AE4641" i="2"/>
  <c r="AF4641" i="2" s="1"/>
  <c r="AC4641" i="2"/>
  <c r="AD4641" i="2" s="1" a="1"/>
  <c r="AD4641" i="2" s="1"/>
  <c r="AB4641" i="2"/>
  <c r="AA4641" i="2"/>
  <c r="AE4640" i="2"/>
  <c r="AF4640" i="2" s="1"/>
  <c r="AD4640" i="2"/>
  <c r="AD4640" i="2" a="1"/>
  <c r="AC4640" i="2"/>
  <c r="AB4640" i="2"/>
  <c r="AA4640" i="2"/>
  <c r="AE4639" i="2"/>
  <c r="AF4639" i="2" s="1"/>
  <c r="AD4639" i="2" a="1"/>
  <c r="AD4639" i="2" s="1"/>
  <c r="AC4639" i="2"/>
  <c r="AB4639" i="2"/>
  <c r="AA4639" i="2"/>
  <c r="AE4638" i="2"/>
  <c r="AF4638" i="2" s="1"/>
  <c r="AC4638" i="2"/>
  <c r="AD4638" i="2" s="1" a="1"/>
  <c r="AD4638" i="2" s="1"/>
  <c r="AB4638" i="2"/>
  <c r="AA4638" i="2"/>
  <c r="AE4637" i="2"/>
  <c r="AF4637" i="2" s="1"/>
  <c r="AD4637" i="2" a="1"/>
  <c r="AD4637" i="2" s="1"/>
  <c r="AC4637" i="2"/>
  <c r="AB4637" i="2"/>
  <c r="AA4637" i="2"/>
  <c r="AE4636" i="2"/>
  <c r="AF4636" i="2" s="1"/>
  <c r="AC4636" i="2"/>
  <c r="AD4636" i="2" s="1" a="1"/>
  <c r="AD4636" i="2" s="1"/>
  <c r="AB4636" i="2"/>
  <c r="AA4636" i="2"/>
  <c r="AF4635" i="2"/>
  <c r="AE4635" i="2"/>
  <c r="AC4635" i="2"/>
  <c r="AD4635" i="2" s="1" a="1"/>
  <c r="AD4635" i="2" s="1"/>
  <c r="AB4635" i="2"/>
  <c r="AA4635" i="2"/>
  <c r="AE4634" i="2"/>
  <c r="AF4634" i="2" s="1"/>
  <c r="AD4634" i="2" a="1"/>
  <c r="AD4634" i="2" s="1"/>
  <c r="AC4634" i="2"/>
  <c r="AB4634" i="2"/>
  <c r="AA4634" i="2"/>
  <c r="AE4633" i="2"/>
  <c r="AF4633" i="2" s="1"/>
  <c r="AC4633" i="2"/>
  <c r="AD4633" i="2" s="1" a="1"/>
  <c r="AD4633" i="2" s="1"/>
  <c r="AB4633" i="2"/>
  <c r="AA4633" i="2"/>
  <c r="AE4632" i="2"/>
  <c r="AF4632" i="2" s="1"/>
  <c r="AC4632" i="2"/>
  <c r="AD4632" i="2" s="1" a="1"/>
  <c r="AD4632" i="2" s="1"/>
  <c r="AB4632" i="2"/>
  <c r="AA4632" i="2"/>
  <c r="AE4631" i="2"/>
  <c r="AF4631" i="2" s="1"/>
  <c r="AD4631" i="2"/>
  <c r="AC4631" i="2"/>
  <c r="AD4631" i="2" s="1" a="1"/>
  <c r="AB4631" i="2"/>
  <c r="AA4631" i="2"/>
  <c r="AE4630" i="2"/>
  <c r="AF4630" i="2" s="1"/>
  <c r="AC4630" i="2"/>
  <c r="AD4630" i="2" s="1" a="1"/>
  <c r="AD4630" i="2" s="1"/>
  <c r="AB4630" i="2"/>
  <c r="AA4630" i="2"/>
  <c r="AE4629" i="2"/>
  <c r="AF4629" i="2" s="1"/>
  <c r="AD4629" i="2"/>
  <c r="AD4629" i="2" a="1"/>
  <c r="AC4629" i="2"/>
  <c r="AB4629" i="2"/>
  <c r="AA4629" i="2"/>
  <c r="AE4628" i="2"/>
  <c r="AF4628" i="2" s="1"/>
  <c r="AD4628" i="2"/>
  <c r="AC4628" i="2"/>
  <c r="AD4628" i="2" s="1" a="1"/>
  <c r="AB4628" i="2"/>
  <c r="AA4628" i="2"/>
  <c r="AF4627" i="2"/>
  <c r="AE4627" i="2"/>
  <c r="AD4627" i="2" a="1"/>
  <c r="AD4627" i="2" s="1"/>
  <c r="AC4627" i="2"/>
  <c r="AB4627" i="2"/>
  <c r="AA4627" i="2"/>
  <c r="AE4626" i="2"/>
  <c r="AF4626" i="2" s="1"/>
  <c r="AD4626" i="2" a="1"/>
  <c r="AD4626" i="2" s="1"/>
  <c r="AC4626" i="2"/>
  <c r="AB4626" i="2"/>
  <c r="AA4626" i="2"/>
  <c r="AE4625" i="2"/>
  <c r="AF4625" i="2" s="1"/>
  <c r="AC4625" i="2"/>
  <c r="AD4625" i="2" s="1" a="1"/>
  <c r="AD4625" i="2" s="1"/>
  <c r="AB4625" i="2"/>
  <c r="AA4625" i="2"/>
  <c r="AE4624" i="2"/>
  <c r="AF4624" i="2" s="1"/>
  <c r="AD4624" i="2" a="1"/>
  <c r="AD4624" i="2" s="1"/>
  <c r="AC4624" i="2"/>
  <c r="AB4624" i="2"/>
  <c r="AA4624" i="2"/>
  <c r="AE4623" i="2"/>
  <c r="AF4623" i="2" s="1"/>
  <c r="AC4623" i="2"/>
  <c r="AD4623" i="2" s="1" a="1"/>
  <c r="AD4623" i="2" s="1"/>
  <c r="AB4623" i="2"/>
  <c r="AA4623" i="2"/>
  <c r="AE4622" i="2"/>
  <c r="AF4622" i="2" s="1"/>
  <c r="AC4622" i="2"/>
  <c r="AD4622" i="2" s="1" a="1"/>
  <c r="AD4622" i="2" s="1"/>
  <c r="AB4622" i="2"/>
  <c r="AA4622" i="2"/>
  <c r="AF4621" i="2"/>
  <c r="AE4621" i="2"/>
  <c r="AC4621" i="2"/>
  <c r="AD4621" i="2" s="1" a="1"/>
  <c r="AD4621" i="2" s="1"/>
  <c r="AB4621" i="2"/>
  <c r="AA4621" i="2"/>
  <c r="AE4620" i="2"/>
  <c r="AF4620" i="2" s="1"/>
  <c r="AC4620" i="2"/>
  <c r="AD4620" i="2" s="1" a="1"/>
  <c r="AD4620" i="2" s="1"/>
  <c r="AB4620" i="2"/>
  <c r="AA4620" i="2"/>
  <c r="AE4619" i="2"/>
  <c r="AF4619" i="2" s="1"/>
  <c r="AC4619" i="2"/>
  <c r="AD4619" i="2" s="1" a="1"/>
  <c r="AD4619" i="2" s="1"/>
  <c r="AB4619" i="2"/>
  <c r="AA4619" i="2"/>
  <c r="AE4618" i="2"/>
  <c r="AF4618" i="2" s="1"/>
  <c r="AD4618" i="2"/>
  <c r="AC4618" i="2"/>
  <c r="AD4618" i="2" s="1" a="1"/>
  <c r="AB4618" i="2"/>
  <c r="AA4618" i="2"/>
  <c r="AF4617" i="2"/>
  <c r="AE4617" i="2"/>
  <c r="AC4617" i="2"/>
  <c r="AD4617" i="2" s="1" a="1"/>
  <c r="AD4617" i="2" s="1"/>
  <c r="AB4617" i="2"/>
  <c r="AA4617" i="2"/>
  <c r="AE4616" i="2"/>
  <c r="AF4616" i="2" s="1"/>
  <c r="AC4616" i="2"/>
  <c r="AD4616" i="2" s="1" a="1"/>
  <c r="AD4616" i="2" s="1"/>
  <c r="AB4616" i="2"/>
  <c r="AA4616" i="2"/>
  <c r="AF4615" i="2"/>
  <c r="AE4615" i="2"/>
  <c r="AD4615" i="2" a="1"/>
  <c r="AD4615" i="2" s="1"/>
  <c r="AC4615" i="2"/>
  <c r="AB4615" i="2"/>
  <c r="AA4615" i="2"/>
  <c r="AE4614" i="2"/>
  <c r="AF4614" i="2" s="1"/>
  <c r="AC4614" i="2"/>
  <c r="AD4614" i="2" s="1" a="1"/>
  <c r="AD4614" i="2" s="1"/>
  <c r="AB4614" i="2"/>
  <c r="AA4614" i="2"/>
  <c r="AE4613" i="2"/>
  <c r="AF4613" i="2" s="1"/>
  <c r="AC4613" i="2"/>
  <c r="AD4613" i="2" s="1" a="1"/>
  <c r="AD4613" i="2" s="1"/>
  <c r="AB4613" i="2"/>
  <c r="AA4613" i="2"/>
  <c r="AE4612" i="2"/>
  <c r="AF4612" i="2" s="1"/>
  <c r="AD4612" i="2"/>
  <c r="AD4612" i="2" a="1"/>
  <c r="AC4612" i="2"/>
  <c r="AB4612" i="2"/>
  <c r="AA4612" i="2"/>
  <c r="AE4611" i="2"/>
  <c r="AF4611" i="2" s="1"/>
  <c r="AC4611" i="2"/>
  <c r="AD4611" i="2" s="1" a="1"/>
  <c r="AD4611" i="2" s="1"/>
  <c r="AB4611" i="2"/>
  <c r="AA4611" i="2"/>
  <c r="AE4610" i="2"/>
  <c r="AF4610" i="2" s="1"/>
  <c r="AD4610" i="2" a="1"/>
  <c r="AD4610" i="2" s="1"/>
  <c r="AC4610" i="2"/>
  <c r="AB4610" i="2"/>
  <c r="AA4610" i="2"/>
  <c r="AF4609" i="2"/>
  <c r="AE4609" i="2"/>
  <c r="AD4609" i="2" a="1"/>
  <c r="AD4609" i="2" s="1"/>
  <c r="AC4609" i="2"/>
  <c r="AB4609" i="2"/>
  <c r="AA4609" i="2"/>
  <c r="AE4608" i="2"/>
  <c r="AF4608" i="2" s="1"/>
  <c r="AC4608" i="2"/>
  <c r="AD4608" i="2" s="1" a="1"/>
  <c r="AD4608" i="2" s="1"/>
  <c r="AB4608" i="2"/>
  <c r="AA4608" i="2"/>
  <c r="AE4607" i="2"/>
  <c r="AF4607" i="2" s="1"/>
  <c r="AC4607" i="2"/>
  <c r="AD4607" i="2" s="1" a="1"/>
  <c r="AD4607" i="2" s="1"/>
  <c r="AB4607" i="2"/>
  <c r="AA4607" i="2"/>
  <c r="AE4606" i="2"/>
  <c r="AF4606" i="2" s="1"/>
  <c r="AC4606" i="2"/>
  <c r="AD4606" i="2" s="1" a="1"/>
  <c r="AD4606" i="2" s="1"/>
  <c r="AB4606" i="2"/>
  <c r="AA4606" i="2"/>
  <c r="AE4605" i="2"/>
  <c r="AF4605" i="2" s="1"/>
  <c r="AC4605" i="2"/>
  <c r="AD4605" i="2" s="1" a="1"/>
  <c r="AD4605" i="2" s="1"/>
  <c r="AB4605" i="2"/>
  <c r="AA4605" i="2"/>
  <c r="AE4604" i="2"/>
  <c r="AF4604" i="2" s="1"/>
  <c r="AD4604" i="2" a="1"/>
  <c r="AD4604" i="2" s="1"/>
  <c r="AC4604" i="2"/>
  <c r="AB4604" i="2"/>
  <c r="AA4604" i="2"/>
  <c r="AF4603" i="2"/>
  <c r="AE4603" i="2"/>
  <c r="AD4603" i="2" a="1"/>
  <c r="AD4603" i="2" s="1"/>
  <c r="AC4603" i="2"/>
  <c r="AB4603" i="2"/>
  <c r="AA4603" i="2"/>
  <c r="AE4602" i="2"/>
  <c r="AF4602" i="2" s="1"/>
  <c r="AC4602" i="2"/>
  <c r="AD4602" i="2" s="1" a="1"/>
  <c r="AD4602" i="2" s="1"/>
  <c r="AB4602" i="2"/>
  <c r="AA4602" i="2"/>
  <c r="AF4601" i="2"/>
  <c r="AE4601" i="2"/>
  <c r="AC4601" i="2"/>
  <c r="AD4601" i="2" s="1" a="1"/>
  <c r="AD4601" i="2" s="1"/>
  <c r="AB4601" i="2"/>
  <c r="AA4601" i="2"/>
  <c r="AE4600" i="2"/>
  <c r="AF4600" i="2" s="1"/>
  <c r="AD4600" i="2" a="1"/>
  <c r="AD4600" i="2" s="1"/>
  <c r="AC4600" i="2"/>
  <c r="AB4600" i="2"/>
  <c r="AA4600" i="2"/>
  <c r="AE4599" i="2"/>
  <c r="AF4599" i="2" s="1"/>
  <c r="AC4599" i="2"/>
  <c r="AD4599" i="2" s="1" a="1"/>
  <c r="AD4599" i="2" s="1"/>
  <c r="AB4599" i="2"/>
  <c r="AA4599" i="2"/>
  <c r="AE4598" i="2"/>
  <c r="AF4598" i="2" s="1"/>
  <c r="AC4598" i="2"/>
  <c r="AD4598" i="2" s="1" a="1"/>
  <c r="AD4598" i="2" s="1"/>
  <c r="AB4598" i="2"/>
  <c r="AA4598" i="2"/>
  <c r="AE4597" i="2"/>
  <c r="AF4597" i="2" s="1"/>
  <c r="AD4597" i="2"/>
  <c r="AD4597" i="2" a="1"/>
  <c r="AC4597" i="2"/>
  <c r="AB4597" i="2"/>
  <c r="AA4597" i="2"/>
  <c r="AE4596" i="2"/>
  <c r="AF4596" i="2" s="1"/>
  <c r="AC4596" i="2"/>
  <c r="AD4596" i="2" s="1" a="1"/>
  <c r="AD4596" i="2" s="1"/>
  <c r="AB4596" i="2"/>
  <c r="AA4596" i="2"/>
  <c r="AE4595" i="2"/>
  <c r="AF4595" i="2" s="1"/>
  <c r="AD4595" i="2" a="1"/>
  <c r="AD4595" i="2" s="1"/>
  <c r="AC4595" i="2"/>
  <c r="AB4595" i="2"/>
  <c r="AA4595" i="2"/>
  <c r="AE4594" i="2"/>
  <c r="AF4594" i="2" s="1"/>
  <c r="AC4594" i="2"/>
  <c r="AD4594" i="2" s="1" a="1"/>
  <c r="AD4594" i="2" s="1"/>
  <c r="AB4594" i="2"/>
  <c r="AA4594" i="2"/>
  <c r="AF4593" i="2"/>
  <c r="AE4593" i="2"/>
  <c r="AC4593" i="2"/>
  <c r="AD4593" i="2" s="1" a="1"/>
  <c r="AD4593" i="2" s="1"/>
  <c r="AB4593" i="2"/>
  <c r="AA4593" i="2"/>
  <c r="AE4592" i="2"/>
  <c r="AF4592" i="2" s="1"/>
  <c r="AC4592" i="2"/>
  <c r="AD4592" i="2" s="1" a="1"/>
  <c r="AD4592" i="2" s="1"/>
  <c r="AB4592" i="2"/>
  <c r="AA4592" i="2"/>
  <c r="AF4591" i="2"/>
  <c r="AE4591" i="2"/>
  <c r="AD4591" i="2" a="1"/>
  <c r="AD4591" i="2" s="1"/>
  <c r="AC4591" i="2"/>
  <c r="AB4591" i="2"/>
  <c r="AA4591" i="2"/>
  <c r="AE4590" i="2"/>
  <c r="AF4590" i="2" s="1"/>
  <c r="AD4590" i="2" a="1"/>
  <c r="AD4590" i="2" s="1"/>
  <c r="AC4590" i="2"/>
  <c r="AB4590" i="2"/>
  <c r="AA4590" i="2"/>
  <c r="AF4589" i="2"/>
  <c r="AE4589" i="2"/>
  <c r="AD4589" i="2"/>
  <c r="AD4589" i="2" a="1"/>
  <c r="AC4589" i="2"/>
  <c r="AB4589" i="2"/>
  <c r="AA4589" i="2"/>
  <c r="AE4588" i="2"/>
  <c r="AF4588" i="2" s="1"/>
  <c r="AC4588" i="2"/>
  <c r="AD4588" i="2" s="1" a="1"/>
  <c r="AD4588" i="2" s="1"/>
  <c r="AB4588" i="2"/>
  <c r="AA4588" i="2"/>
  <c r="AE4587" i="2"/>
  <c r="AF4587" i="2" s="1"/>
  <c r="AD4587" i="2" a="1"/>
  <c r="AD4587" i="2" s="1"/>
  <c r="AC4587" i="2"/>
  <c r="AB4587" i="2"/>
  <c r="AA4587" i="2"/>
  <c r="AE4586" i="2"/>
  <c r="AF4586" i="2" s="1"/>
  <c r="AD4586" i="2"/>
  <c r="AC4586" i="2"/>
  <c r="AD4586" i="2" s="1" a="1"/>
  <c r="AB4586" i="2"/>
  <c r="AA4586" i="2"/>
  <c r="AE4585" i="2"/>
  <c r="AF4585" i="2" s="1"/>
  <c r="AC4585" i="2"/>
  <c r="AD4585" i="2" s="1" a="1"/>
  <c r="AD4585" i="2" s="1"/>
  <c r="AB4585" i="2"/>
  <c r="AA4585" i="2"/>
  <c r="AE4584" i="2"/>
  <c r="AF4584" i="2" s="1"/>
  <c r="AD4584" i="2"/>
  <c r="AD4584" i="2" a="1"/>
  <c r="AC4584" i="2"/>
  <c r="AB4584" i="2"/>
  <c r="AA4584" i="2"/>
  <c r="AE4583" i="2"/>
  <c r="AF4583" i="2" s="1"/>
  <c r="AD4583" i="2" a="1"/>
  <c r="AD4583" i="2" s="1"/>
  <c r="AC4583" i="2"/>
  <c r="AB4583" i="2"/>
  <c r="AA4583" i="2"/>
  <c r="AE4582" i="2"/>
  <c r="AF4582" i="2" s="1"/>
  <c r="AD4582" i="2" a="1"/>
  <c r="AD4582" i="2" s="1"/>
  <c r="AC4582" i="2"/>
  <c r="AB4582" i="2"/>
  <c r="AA4582" i="2"/>
  <c r="AF4581" i="2"/>
  <c r="AE4581" i="2"/>
  <c r="AD4581" i="2" a="1"/>
  <c r="AD4581" i="2" s="1"/>
  <c r="AC4581" i="2"/>
  <c r="AB4581" i="2"/>
  <c r="AA4581" i="2"/>
  <c r="AE4580" i="2"/>
  <c r="AF4580" i="2" s="1"/>
  <c r="AD4580" i="2" a="1"/>
  <c r="AD4580" i="2" s="1"/>
  <c r="AC4580" i="2"/>
  <c r="AB4580" i="2"/>
  <c r="AA4580" i="2"/>
  <c r="AE4579" i="2"/>
  <c r="AF4579" i="2" s="1"/>
  <c r="AC4579" i="2"/>
  <c r="AD4579" i="2" s="1" a="1"/>
  <c r="AD4579" i="2" s="1"/>
  <c r="AB4579" i="2"/>
  <c r="AA4579" i="2"/>
  <c r="AE4578" i="2"/>
  <c r="AF4578" i="2" s="1"/>
  <c r="AC4578" i="2"/>
  <c r="AD4578" i="2" s="1" a="1"/>
  <c r="AD4578" i="2" s="1"/>
  <c r="AB4578" i="2"/>
  <c r="AA4578" i="2"/>
  <c r="AE4577" i="2"/>
  <c r="AF4577" i="2" s="1"/>
  <c r="AC4577" i="2"/>
  <c r="AD4577" i="2" s="1" a="1"/>
  <c r="AD4577" i="2" s="1"/>
  <c r="AB4577" i="2"/>
  <c r="AA4577" i="2"/>
  <c r="AE4576" i="2"/>
  <c r="AF4576" i="2" s="1"/>
  <c r="AD4576" i="2" a="1"/>
  <c r="AD4576" i="2" s="1"/>
  <c r="AC4576" i="2"/>
  <c r="AB4576" i="2"/>
  <c r="AA4576" i="2"/>
  <c r="AF4575" i="2"/>
  <c r="AE4575" i="2"/>
  <c r="AD4575" i="2" a="1"/>
  <c r="AD4575" i="2" s="1"/>
  <c r="AC4575" i="2"/>
  <c r="AB4575" i="2"/>
  <c r="AA4575" i="2"/>
  <c r="AE4574" i="2"/>
  <c r="AF4574" i="2" s="1"/>
  <c r="AD4574" i="2"/>
  <c r="AD4574" i="2" a="1"/>
  <c r="AC4574" i="2"/>
  <c r="AB4574" i="2"/>
  <c r="AA4574" i="2"/>
  <c r="AF4573" i="2"/>
  <c r="AE4573" i="2"/>
  <c r="AC4573" i="2"/>
  <c r="AD4573" i="2" s="1" a="1"/>
  <c r="AD4573" i="2" s="1"/>
  <c r="AB4573" i="2"/>
  <c r="AA4573" i="2"/>
  <c r="AE4572" i="2"/>
  <c r="AF4572" i="2" s="1"/>
  <c r="AC4572" i="2"/>
  <c r="AD4572" i="2" s="1" a="1"/>
  <c r="AD4572" i="2" s="1"/>
  <c r="AB4572" i="2"/>
  <c r="AA4572" i="2"/>
  <c r="AE4571" i="2"/>
  <c r="AF4571" i="2" s="1"/>
  <c r="AC4571" i="2"/>
  <c r="AD4571" i="2" s="1" a="1"/>
  <c r="AD4571" i="2" s="1"/>
  <c r="AB4571" i="2"/>
  <c r="AA4571" i="2"/>
  <c r="AE4570" i="2"/>
  <c r="AF4570" i="2" s="1"/>
  <c r="AC4570" i="2"/>
  <c r="AD4570" i="2" s="1" a="1"/>
  <c r="AD4570" i="2" s="1"/>
  <c r="AB4570" i="2"/>
  <c r="AA4570" i="2"/>
  <c r="AF4569" i="2"/>
  <c r="AE4569" i="2"/>
  <c r="AD4569" i="2" a="1"/>
  <c r="AD4569" i="2" s="1"/>
  <c r="AC4569" i="2"/>
  <c r="AB4569" i="2"/>
  <c r="AA4569" i="2"/>
  <c r="AE4568" i="2"/>
  <c r="AF4568" i="2" s="1"/>
  <c r="AD4568" i="2" a="1"/>
  <c r="AD4568" i="2" s="1"/>
  <c r="AC4568" i="2"/>
  <c r="AB4568" i="2"/>
  <c r="AA4568" i="2"/>
  <c r="AF4567" i="2"/>
  <c r="AE4567" i="2"/>
  <c r="AD4567" i="2"/>
  <c r="AD4567" i="2" a="1"/>
  <c r="AC4567" i="2"/>
  <c r="AB4567" i="2"/>
  <c r="AA4567" i="2"/>
  <c r="AE4566" i="2"/>
  <c r="AF4566" i="2" s="1"/>
  <c r="AC4566" i="2"/>
  <c r="AD4566" i="2" s="1" a="1"/>
  <c r="AD4566" i="2" s="1"/>
  <c r="AB4566" i="2"/>
  <c r="AA4566" i="2"/>
  <c r="AF4565" i="2"/>
  <c r="AE4565" i="2"/>
  <c r="AD4565" i="2" a="1"/>
  <c r="AD4565" i="2" s="1"/>
  <c r="AC4565" i="2"/>
  <c r="AB4565" i="2"/>
  <c r="AA4565" i="2"/>
  <c r="AE4564" i="2"/>
  <c r="AF4564" i="2" s="1"/>
  <c r="AC4564" i="2"/>
  <c r="AD4564" i="2" s="1" a="1"/>
  <c r="AD4564" i="2" s="1"/>
  <c r="AB4564" i="2"/>
  <c r="AA4564" i="2"/>
  <c r="AE4563" i="2"/>
  <c r="AF4563" i="2" s="1"/>
  <c r="AD4563" i="2" a="1"/>
  <c r="AD4563" i="2" s="1"/>
  <c r="AC4563" i="2"/>
  <c r="AB4563" i="2"/>
  <c r="AA4563" i="2"/>
  <c r="AE4562" i="2"/>
  <c r="AF4562" i="2" s="1"/>
  <c r="AD4562" i="2" a="1"/>
  <c r="AD4562" i="2" s="1"/>
  <c r="AC4562" i="2"/>
  <c r="AB4562" i="2"/>
  <c r="AA4562" i="2"/>
  <c r="AE4561" i="2"/>
  <c r="AF4561" i="2" s="1"/>
  <c r="AD4561" i="2" a="1"/>
  <c r="AD4561" i="2" s="1"/>
  <c r="AC4561" i="2"/>
  <c r="AB4561" i="2"/>
  <c r="AA4561" i="2"/>
  <c r="AE4560" i="2"/>
  <c r="AF4560" i="2" s="1"/>
  <c r="AC4560" i="2"/>
  <c r="AD4560" i="2" s="1" a="1"/>
  <c r="AD4560" i="2" s="1"/>
  <c r="AB4560" i="2"/>
  <c r="AA4560" i="2"/>
  <c r="AF4559" i="2"/>
  <c r="AE4559" i="2"/>
  <c r="AC4559" i="2"/>
  <c r="AD4559" i="2" s="1" a="1"/>
  <c r="AD4559" i="2" s="1"/>
  <c r="AB4559" i="2"/>
  <c r="AA4559" i="2"/>
  <c r="AE4558" i="2"/>
  <c r="AF4558" i="2" s="1"/>
  <c r="AD4558" i="2"/>
  <c r="AC4558" i="2"/>
  <c r="AD4558" i="2" s="1" a="1"/>
  <c r="AB4558" i="2"/>
  <c r="AA4558" i="2"/>
  <c r="AE4557" i="2"/>
  <c r="AF4557" i="2" s="1"/>
  <c r="AD4557" i="2"/>
  <c r="AD4557" i="2" a="1"/>
  <c r="AC4557" i="2"/>
  <c r="AB4557" i="2"/>
  <c r="AA4557" i="2"/>
  <c r="AE4556" i="2"/>
  <c r="AF4556" i="2" s="1"/>
  <c r="AD4556" i="2" a="1"/>
  <c r="AD4556" i="2" s="1"/>
  <c r="AC4556" i="2"/>
  <c r="AB4556" i="2"/>
  <c r="AA4556" i="2"/>
  <c r="AE4555" i="2"/>
  <c r="AF4555" i="2" s="1"/>
  <c r="AC4555" i="2"/>
  <c r="AD4555" i="2" s="1" a="1"/>
  <c r="AD4555" i="2" s="1"/>
  <c r="AB4555" i="2"/>
  <c r="AA4555" i="2"/>
  <c r="AE4554" i="2"/>
  <c r="AF4554" i="2" s="1"/>
  <c r="AD4554" i="2" a="1"/>
  <c r="AD4554" i="2" s="1"/>
  <c r="AC4554" i="2"/>
  <c r="AB4554" i="2"/>
  <c r="AA4554" i="2"/>
  <c r="AF4553" i="2"/>
  <c r="AE4553" i="2"/>
  <c r="AD4553" i="2" a="1"/>
  <c r="AD4553" i="2" s="1"/>
  <c r="AC4553" i="2"/>
  <c r="AB4553" i="2"/>
  <c r="AA4553" i="2"/>
  <c r="AE4552" i="2"/>
  <c r="AF4552" i="2" s="1"/>
  <c r="AD4552" i="2" a="1"/>
  <c r="AD4552" i="2" s="1"/>
  <c r="AC4552" i="2"/>
  <c r="AB4552" i="2"/>
  <c r="AA4552" i="2"/>
  <c r="AE4551" i="2"/>
  <c r="AF4551" i="2" s="1"/>
  <c r="AC4551" i="2"/>
  <c r="AD4551" i="2" s="1" a="1"/>
  <c r="AD4551" i="2" s="1"/>
  <c r="AB4551" i="2"/>
  <c r="AA4551" i="2"/>
  <c r="AE4550" i="2"/>
  <c r="AF4550" i="2" s="1"/>
  <c r="AC4550" i="2"/>
  <c r="AD4550" i="2" s="1" a="1"/>
  <c r="AD4550" i="2" s="1"/>
  <c r="AB4550" i="2"/>
  <c r="AA4550" i="2"/>
  <c r="AE4549" i="2"/>
  <c r="AF4549" i="2" s="1"/>
  <c r="AC4549" i="2"/>
  <c r="AD4549" i="2" s="1" a="1"/>
  <c r="AD4549" i="2" s="1"/>
  <c r="AB4549" i="2"/>
  <c r="AA4549" i="2"/>
  <c r="AE4548" i="2"/>
  <c r="AF4548" i="2" s="1"/>
  <c r="AC4548" i="2"/>
  <c r="AD4548" i="2" s="1" a="1"/>
  <c r="AD4548" i="2" s="1"/>
  <c r="AB4548" i="2"/>
  <c r="AA4548" i="2"/>
  <c r="AF4547" i="2"/>
  <c r="AE4547" i="2"/>
  <c r="AD4547" i="2" a="1"/>
  <c r="AD4547" i="2" s="1"/>
  <c r="AC4547" i="2"/>
  <c r="AB4547" i="2"/>
  <c r="AA4547" i="2"/>
  <c r="AE4546" i="2"/>
  <c r="AF4546" i="2" s="1"/>
  <c r="AD4546" i="2" a="1"/>
  <c r="AD4546" i="2" s="1"/>
  <c r="AC4546" i="2"/>
  <c r="AB4546" i="2"/>
  <c r="AA4546" i="2"/>
  <c r="AF4545" i="2"/>
  <c r="AE4545" i="2"/>
  <c r="AC4545" i="2"/>
  <c r="AD4545" i="2" s="1" a="1"/>
  <c r="AD4545" i="2" s="1"/>
  <c r="AB4545" i="2"/>
  <c r="AA4545" i="2"/>
  <c r="AE4544" i="2"/>
  <c r="AF4544" i="2" s="1"/>
  <c r="AC4544" i="2"/>
  <c r="AD4544" i="2" s="1" a="1"/>
  <c r="AD4544" i="2" s="1"/>
  <c r="AB4544" i="2"/>
  <c r="AA4544" i="2"/>
  <c r="AE4543" i="2"/>
  <c r="AF4543" i="2" s="1"/>
  <c r="AD4543" i="2"/>
  <c r="AC4543" i="2"/>
  <c r="AD4543" i="2" s="1" a="1"/>
  <c r="AB4543" i="2"/>
  <c r="AA4543" i="2"/>
  <c r="AE4542" i="2"/>
  <c r="AF4542" i="2" s="1"/>
  <c r="AC4542" i="2"/>
  <c r="AD4542" i="2" s="1" a="1"/>
  <c r="AD4542" i="2" s="1"/>
  <c r="AB4542" i="2"/>
  <c r="AA4542" i="2"/>
  <c r="AE4541" i="2"/>
  <c r="AF4541" i="2" s="1"/>
  <c r="AD4541" i="2"/>
  <c r="AD4541" i="2" a="1"/>
  <c r="AC4541" i="2"/>
  <c r="AB4541" i="2"/>
  <c r="AA4541" i="2"/>
  <c r="AE4540" i="2"/>
  <c r="AF4540" i="2" s="1"/>
  <c r="AD4540" i="2" a="1"/>
  <c r="AD4540" i="2" s="1"/>
  <c r="AC4540" i="2"/>
  <c r="AB4540" i="2"/>
  <c r="AA4540" i="2"/>
  <c r="AE4539" i="2"/>
  <c r="AF4539" i="2" s="1"/>
  <c r="AC4539" i="2"/>
  <c r="AD4539" i="2" s="1" a="1"/>
  <c r="AD4539" i="2" s="1"/>
  <c r="AB4539" i="2"/>
  <c r="AA4539" i="2"/>
  <c r="AE4538" i="2"/>
  <c r="AF4538" i="2" s="1"/>
  <c r="AC4538" i="2"/>
  <c r="AD4538" i="2" s="1" a="1"/>
  <c r="AD4538" i="2" s="1"/>
  <c r="AB4538" i="2"/>
  <c r="AA4538" i="2"/>
  <c r="AF4537" i="2"/>
  <c r="AE4537" i="2"/>
  <c r="AC4537" i="2"/>
  <c r="AD4537" i="2" s="1" a="1"/>
  <c r="AD4537" i="2" s="1"/>
  <c r="AB4537" i="2"/>
  <c r="AA4537" i="2"/>
  <c r="AE4536" i="2"/>
  <c r="AF4536" i="2" s="1"/>
  <c r="AC4536" i="2"/>
  <c r="AD4536" i="2" s="1" a="1"/>
  <c r="AD4536" i="2" s="1"/>
  <c r="AB4536" i="2"/>
  <c r="AA4536" i="2"/>
  <c r="AF4535" i="2"/>
  <c r="AE4535" i="2"/>
  <c r="AD4535" i="2"/>
  <c r="AD4535" i="2" a="1"/>
  <c r="AC4535" i="2"/>
  <c r="AB4535" i="2"/>
  <c r="AA4535" i="2"/>
  <c r="AE4534" i="2"/>
  <c r="AF4534" i="2" s="1"/>
  <c r="AD4534" i="2" a="1"/>
  <c r="AD4534" i="2" s="1"/>
  <c r="AC4534" i="2"/>
  <c r="AB4534" i="2"/>
  <c r="AA4534" i="2"/>
  <c r="AF4533" i="2"/>
  <c r="AE4533" i="2"/>
  <c r="AD4533" i="2"/>
  <c r="AD4533" i="2" a="1"/>
  <c r="AC4533" i="2"/>
  <c r="AB4533" i="2"/>
  <c r="AA4533" i="2"/>
  <c r="AE4532" i="2"/>
  <c r="AF4532" i="2" s="1"/>
  <c r="AC4532" i="2"/>
  <c r="AD4532" i="2" s="1" a="1"/>
  <c r="AD4532" i="2" s="1"/>
  <c r="AB4532" i="2"/>
  <c r="AA4532" i="2"/>
  <c r="AE4531" i="2"/>
  <c r="AF4531" i="2" s="1"/>
  <c r="AC4531" i="2"/>
  <c r="AD4531" i="2" s="1" a="1"/>
  <c r="AD4531" i="2" s="1"/>
  <c r="AB4531" i="2"/>
  <c r="AA4531" i="2"/>
  <c r="AE4530" i="2"/>
  <c r="AF4530" i="2" s="1"/>
  <c r="AD4530" i="2"/>
  <c r="AC4530" i="2"/>
  <c r="AD4530" i="2" s="1" a="1"/>
  <c r="AB4530" i="2"/>
  <c r="AA4530" i="2"/>
  <c r="AE4529" i="2"/>
  <c r="AF4529" i="2" s="1"/>
  <c r="AD4529" i="2" a="1"/>
  <c r="AD4529" i="2" s="1"/>
  <c r="AC4529" i="2"/>
  <c r="AB4529" i="2"/>
  <c r="AA4529" i="2"/>
  <c r="AE4528" i="2"/>
  <c r="AF4528" i="2" s="1"/>
  <c r="AD4528" i="2"/>
  <c r="AD4528" i="2" a="1"/>
  <c r="AC4528" i="2"/>
  <c r="AB4528" i="2"/>
  <c r="AA4528" i="2"/>
  <c r="AE4527" i="2"/>
  <c r="AF4527" i="2" s="1"/>
  <c r="AD4527" i="2" a="1"/>
  <c r="AD4527" i="2" s="1"/>
  <c r="AC4527" i="2"/>
  <c r="AB4527" i="2"/>
  <c r="AA4527" i="2"/>
  <c r="AE4526" i="2"/>
  <c r="AF4526" i="2" s="1"/>
  <c r="AC4526" i="2"/>
  <c r="AD4526" i="2" s="1" a="1"/>
  <c r="AD4526" i="2" s="1"/>
  <c r="AB4526" i="2"/>
  <c r="AA4526" i="2"/>
  <c r="AF4525" i="2"/>
  <c r="AE4525" i="2"/>
  <c r="AD4525" i="2" a="1"/>
  <c r="AD4525" i="2" s="1"/>
  <c r="AC4525" i="2"/>
  <c r="AB4525" i="2"/>
  <c r="AA4525" i="2"/>
  <c r="AE4524" i="2"/>
  <c r="AF4524" i="2" s="1"/>
  <c r="AC4524" i="2"/>
  <c r="AD4524" i="2" s="1" a="1"/>
  <c r="AD4524" i="2" s="1"/>
  <c r="AB4524" i="2"/>
  <c r="AA4524" i="2"/>
  <c r="AE4523" i="2"/>
  <c r="AF4523" i="2" s="1"/>
  <c r="AC4523" i="2"/>
  <c r="AD4523" i="2" s="1" a="1"/>
  <c r="AD4523" i="2" s="1"/>
  <c r="AB4523" i="2"/>
  <c r="AA4523" i="2"/>
  <c r="AE4522" i="2"/>
  <c r="AF4522" i="2" s="1"/>
  <c r="AD4522" i="2" a="1"/>
  <c r="AD4522" i="2" s="1"/>
  <c r="AC4522" i="2"/>
  <c r="AB4522" i="2"/>
  <c r="AA4522" i="2"/>
  <c r="AE4521" i="2"/>
  <c r="AF4521" i="2" s="1"/>
  <c r="AC4521" i="2"/>
  <c r="AD4521" i="2" s="1" a="1"/>
  <c r="AD4521" i="2" s="1"/>
  <c r="AB4521" i="2"/>
  <c r="AA4521" i="2"/>
  <c r="AE4520" i="2"/>
  <c r="AF4520" i="2" s="1"/>
  <c r="AC4520" i="2"/>
  <c r="AD4520" i="2" s="1" a="1"/>
  <c r="AD4520" i="2" s="1"/>
  <c r="AB4520" i="2"/>
  <c r="AA4520" i="2"/>
  <c r="AF4519" i="2"/>
  <c r="AE4519" i="2"/>
  <c r="AD4519" i="2" a="1"/>
  <c r="AD4519" i="2" s="1"/>
  <c r="AC4519" i="2"/>
  <c r="AB4519" i="2"/>
  <c r="AA4519" i="2"/>
  <c r="AE4518" i="2"/>
  <c r="AF4518" i="2" s="1"/>
  <c r="AD4518" i="2"/>
  <c r="AD4518" i="2" a="1"/>
  <c r="AC4518" i="2"/>
  <c r="AB4518" i="2"/>
  <c r="AA4518" i="2"/>
  <c r="AE4517" i="2"/>
  <c r="AF4517" i="2" s="1"/>
  <c r="AC4517" i="2"/>
  <c r="AD4517" i="2" s="1" a="1"/>
  <c r="AD4517" i="2" s="1"/>
  <c r="AB4517" i="2"/>
  <c r="AA4517" i="2"/>
  <c r="AE4516" i="2"/>
  <c r="AF4516" i="2" s="1"/>
  <c r="AC4516" i="2"/>
  <c r="AD4516" i="2" s="1" a="1"/>
  <c r="AD4516" i="2" s="1"/>
  <c r="AB4516" i="2"/>
  <c r="AA4516" i="2"/>
  <c r="AF4515" i="2"/>
  <c r="AE4515" i="2"/>
  <c r="AD4515" i="2"/>
  <c r="AC4515" i="2"/>
  <c r="AD4515" i="2" s="1" a="1"/>
  <c r="AB4515" i="2"/>
  <c r="AA4515" i="2"/>
  <c r="AE4514" i="2"/>
  <c r="AF4514" i="2" s="1"/>
  <c r="AD4514" i="2"/>
  <c r="AD4514" i="2" a="1"/>
  <c r="AC4514" i="2"/>
  <c r="AB4514" i="2"/>
  <c r="AA4514" i="2"/>
  <c r="AE4513" i="2"/>
  <c r="AF4513" i="2" s="1"/>
  <c r="AD4513" i="2"/>
  <c r="AD4513" i="2" a="1"/>
  <c r="AC4513" i="2"/>
  <c r="AB4513" i="2"/>
  <c r="AA4513" i="2"/>
  <c r="AE4512" i="2"/>
  <c r="AF4512" i="2" s="1"/>
  <c r="AC4512" i="2"/>
  <c r="AD4512" i="2" s="1" a="1"/>
  <c r="AD4512" i="2" s="1"/>
  <c r="AB4512" i="2"/>
  <c r="AA4512" i="2"/>
  <c r="AE4511" i="2"/>
  <c r="AF4511" i="2" s="1"/>
  <c r="AD4511" i="2" a="1"/>
  <c r="AD4511" i="2" s="1"/>
  <c r="AC4511" i="2"/>
  <c r="AB4511" i="2"/>
  <c r="AA4511" i="2"/>
  <c r="AE4510" i="2"/>
  <c r="AF4510" i="2" s="1"/>
  <c r="AC4510" i="2"/>
  <c r="AD4510" i="2" s="1" a="1"/>
  <c r="AD4510" i="2" s="1"/>
  <c r="AB4510" i="2"/>
  <c r="AA4510" i="2"/>
  <c r="AF4509" i="2"/>
  <c r="AE4509" i="2"/>
  <c r="AC4509" i="2"/>
  <c r="AD4509" i="2" s="1" a="1"/>
  <c r="AD4509" i="2" s="1"/>
  <c r="AB4509" i="2"/>
  <c r="AA4509" i="2"/>
  <c r="AE4508" i="2"/>
  <c r="AF4508" i="2" s="1"/>
  <c r="AC4508" i="2"/>
  <c r="AD4508" i="2" s="1" a="1"/>
  <c r="AD4508" i="2" s="1"/>
  <c r="AB4508" i="2"/>
  <c r="AA4508" i="2"/>
  <c r="AE4507" i="2"/>
  <c r="AF4507" i="2" s="1"/>
  <c r="AD4507" i="2"/>
  <c r="AD4507" i="2" a="1"/>
  <c r="AC4507" i="2"/>
  <c r="AB4507" i="2"/>
  <c r="AA4507" i="2"/>
  <c r="AE4506" i="2"/>
  <c r="AF4506" i="2" s="1"/>
  <c r="AD4506" i="2"/>
  <c r="AC4506" i="2"/>
  <c r="AD4506" i="2" s="1" a="1"/>
  <c r="AB4506" i="2"/>
  <c r="AA4506" i="2"/>
  <c r="AE4505" i="2"/>
  <c r="AF4505" i="2" s="1"/>
  <c r="AC4505" i="2"/>
  <c r="AD4505" i="2" s="1" a="1"/>
  <c r="AD4505" i="2" s="1"/>
  <c r="AB4505" i="2"/>
  <c r="AA4505" i="2"/>
  <c r="AE4504" i="2"/>
  <c r="AF4504" i="2" s="1"/>
  <c r="AC4504" i="2"/>
  <c r="AD4504" i="2" s="1" a="1"/>
  <c r="AD4504" i="2" s="1"/>
  <c r="AB4504" i="2"/>
  <c r="AA4504" i="2"/>
  <c r="AE4503" i="2"/>
  <c r="AF4503" i="2" s="1"/>
  <c r="AD4503" i="2" a="1"/>
  <c r="AD4503" i="2" s="1"/>
  <c r="AC4503" i="2"/>
  <c r="AB4503" i="2"/>
  <c r="AA4503" i="2"/>
  <c r="AE4502" i="2"/>
  <c r="AF4502" i="2" s="1"/>
  <c r="AC4502" i="2"/>
  <c r="AD4502" i="2" s="1" a="1"/>
  <c r="AD4502" i="2" s="1"/>
  <c r="AB4502" i="2"/>
  <c r="AA4502" i="2"/>
  <c r="AF4501" i="2"/>
  <c r="AE4501" i="2"/>
  <c r="AD4501" i="2" a="1"/>
  <c r="AD4501" i="2" s="1"/>
  <c r="AC4501" i="2"/>
  <c r="AB4501" i="2"/>
  <c r="AA4501" i="2"/>
  <c r="AE4500" i="2"/>
  <c r="AF4500" i="2" s="1"/>
  <c r="AC4500" i="2"/>
  <c r="AD4500" i="2" s="1" a="1"/>
  <c r="AD4500" i="2" s="1"/>
  <c r="AB4500" i="2"/>
  <c r="AA4500" i="2"/>
  <c r="AE4499" i="2"/>
  <c r="AF4499" i="2" s="1"/>
  <c r="AD4499" i="2"/>
  <c r="AD4499" i="2" a="1"/>
  <c r="AC4499" i="2"/>
  <c r="AB4499" i="2"/>
  <c r="AA4499" i="2"/>
  <c r="AE4498" i="2"/>
  <c r="AF4498" i="2" s="1"/>
  <c r="AC4498" i="2"/>
  <c r="AD4498" i="2" s="1" a="1"/>
  <c r="AD4498" i="2" s="1"/>
  <c r="AB4498" i="2"/>
  <c r="AA4498" i="2"/>
  <c r="AE4497" i="2"/>
  <c r="AF4497" i="2" s="1"/>
  <c r="AD4497" i="2" a="1"/>
  <c r="AD4497" i="2" s="1"/>
  <c r="AC4497" i="2"/>
  <c r="AB4497" i="2"/>
  <c r="AA4497" i="2"/>
  <c r="AE4496" i="2"/>
  <c r="AF4496" i="2" s="1"/>
  <c r="AC4496" i="2"/>
  <c r="AD4496" i="2" s="1" a="1"/>
  <c r="AD4496" i="2" s="1"/>
  <c r="AB4496" i="2"/>
  <c r="AA4496" i="2"/>
  <c r="AE4495" i="2"/>
  <c r="AF4495" i="2" s="1"/>
  <c r="AD4495" i="2" a="1"/>
  <c r="AD4495" i="2" s="1"/>
  <c r="AC4495" i="2"/>
  <c r="AB4495" i="2"/>
  <c r="AA4495" i="2"/>
  <c r="AE4494" i="2"/>
  <c r="AF4494" i="2" s="1"/>
  <c r="AC4494" i="2"/>
  <c r="AD4494" i="2" s="1" a="1"/>
  <c r="AD4494" i="2" s="1"/>
  <c r="AB4494" i="2"/>
  <c r="AA4494" i="2"/>
  <c r="AE4493" i="2"/>
  <c r="AF4493" i="2" s="1"/>
  <c r="AD4493" i="2" a="1"/>
  <c r="AD4493" i="2" s="1"/>
  <c r="AC4493" i="2"/>
  <c r="AB4493" i="2"/>
  <c r="AA4493" i="2"/>
  <c r="AE4492" i="2"/>
  <c r="AF4492" i="2" s="1"/>
  <c r="AD4492" i="2"/>
  <c r="AC4492" i="2"/>
  <c r="AD4492" i="2" s="1" a="1"/>
  <c r="AB4492" i="2"/>
  <c r="AA4492" i="2"/>
  <c r="AE4491" i="2"/>
  <c r="AF4491" i="2" s="1"/>
  <c r="AD4491" i="2" a="1"/>
  <c r="AD4491" i="2" s="1"/>
  <c r="AC4491" i="2"/>
  <c r="AB4491" i="2"/>
  <c r="AA4491" i="2"/>
  <c r="AE4490" i="2"/>
  <c r="AF4490" i="2" s="1"/>
  <c r="AC4490" i="2"/>
  <c r="AD4490" i="2" s="1" a="1"/>
  <c r="AD4490" i="2" s="1"/>
  <c r="AB4490" i="2"/>
  <c r="AA4490" i="2"/>
  <c r="AE4489" i="2"/>
  <c r="AF4489" i="2" s="1"/>
  <c r="AD4489" i="2" a="1"/>
  <c r="AD4489" i="2" s="1"/>
  <c r="AC4489" i="2"/>
  <c r="AB4489" i="2"/>
  <c r="AA4489" i="2"/>
  <c r="AE4488" i="2"/>
  <c r="AF4488" i="2" s="1"/>
  <c r="AD4488" i="2"/>
  <c r="AC4488" i="2"/>
  <c r="AD4488" i="2" s="1" a="1"/>
  <c r="AB4488" i="2"/>
  <c r="AA4488" i="2"/>
  <c r="AF4487" i="2"/>
  <c r="AE4487" i="2"/>
  <c r="AD4487" i="2" a="1"/>
  <c r="AD4487" i="2" s="1"/>
  <c r="AC4487" i="2"/>
  <c r="AB4487" i="2"/>
  <c r="AA4487" i="2"/>
  <c r="AE4486" i="2"/>
  <c r="AF4486" i="2" s="1"/>
  <c r="AC4486" i="2"/>
  <c r="AD4486" i="2" s="1" a="1"/>
  <c r="AD4486" i="2" s="1"/>
  <c r="AB4486" i="2"/>
  <c r="AA4486" i="2"/>
  <c r="AF4485" i="2"/>
  <c r="AE4485" i="2"/>
  <c r="AD4485" i="2"/>
  <c r="AD4485" i="2" a="1"/>
  <c r="AC4485" i="2"/>
  <c r="AB4485" i="2"/>
  <c r="AA4485" i="2"/>
  <c r="AE4484" i="2"/>
  <c r="AF4484" i="2" s="1"/>
  <c r="AC4484" i="2"/>
  <c r="AD4484" i="2" s="1" a="1"/>
  <c r="AD4484" i="2" s="1"/>
  <c r="AB4484" i="2"/>
  <c r="AA4484" i="2"/>
  <c r="AE4483" i="2"/>
  <c r="AF4483" i="2" s="1"/>
  <c r="AD4483" i="2"/>
  <c r="AD4483" i="2" a="1"/>
  <c r="AC4483" i="2"/>
  <c r="AB4483" i="2"/>
  <c r="AA4483" i="2"/>
  <c r="AE4482" i="2"/>
  <c r="AF4482" i="2" s="1"/>
  <c r="AC4482" i="2"/>
  <c r="AD4482" i="2" s="1" a="1"/>
  <c r="AD4482" i="2" s="1"/>
  <c r="AB4482" i="2"/>
  <c r="AA4482" i="2"/>
  <c r="AF4481" i="2"/>
  <c r="AE4481" i="2"/>
  <c r="AC4481" i="2"/>
  <c r="AD4481" i="2" s="1" a="1"/>
  <c r="AD4481" i="2" s="1"/>
  <c r="AB4481" i="2"/>
  <c r="AA4481" i="2"/>
  <c r="AE4480" i="2"/>
  <c r="AF4480" i="2" s="1"/>
  <c r="AC4480" i="2"/>
  <c r="AD4480" i="2" s="1" a="1"/>
  <c r="AD4480" i="2" s="1"/>
  <c r="AB4480" i="2"/>
  <c r="AA4480" i="2"/>
  <c r="AE4479" i="2"/>
  <c r="AF4479" i="2" s="1"/>
  <c r="AC4479" i="2"/>
  <c r="AD4479" i="2" s="1" a="1"/>
  <c r="AD4479" i="2" s="1"/>
  <c r="AB4479" i="2"/>
  <c r="AA4479" i="2"/>
  <c r="AE4478" i="2"/>
  <c r="AF4478" i="2" s="1"/>
  <c r="AD4478" i="2"/>
  <c r="AC4478" i="2"/>
  <c r="AD4478" i="2" s="1" a="1"/>
  <c r="AB4478" i="2"/>
  <c r="AA4478" i="2"/>
  <c r="AE4477" i="2"/>
  <c r="AF4477" i="2" s="1"/>
  <c r="AC4477" i="2"/>
  <c r="AD4477" i="2" s="1" a="1"/>
  <c r="AD4477" i="2" s="1"/>
  <c r="AB4477" i="2"/>
  <c r="AA4477" i="2"/>
  <c r="AE4476" i="2"/>
  <c r="AF4476" i="2" s="1"/>
  <c r="AC4476" i="2"/>
  <c r="AD4476" i="2" s="1" a="1"/>
  <c r="AD4476" i="2" s="1"/>
  <c r="AB4476" i="2"/>
  <c r="AA4476" i="2"/>
  <c r="AE4475" i="2"/>
  <c r="AF4475" i="2" s="1"/>
  <c r="AD4475" i="2" a="1"/>
  <c r="AD4475" i="2" s="1"/>
  <c r="AC4475" i="2"/>
  <c r="AB4475" i="2"/>
  <c r="AA4475" i="2"/>
  <c r="AE4474" i="2"/>
  <c r="AF4474" i="2" s="1"/>
  <c r="AD4474" i="2"/>
  <c r="AC4474" i="2"/>
  <c r="AD4474" i="2" s="1" a="1"/>
  <c r="AB4474" i="2"/>
  <c r="AA4474" i="2"/>
  <c r="AF4473" i="2"/>
  <c r="AE4473" i="2"/>
  <c r="AD4473" i="2" a="1"/>
  <c r="AD4473" i="2" s="1"/>
  <c r="AC4473" i="2"/>
  <c r="AB4473" i="2"/>
  <c r="AA4473" i="2"/>
  <c r="AE4472" i="2"/>
  <c r="AF4472" i="2" s="1"/>
  <c r="AC4472" i="2"/>
  <c r="AD4472" i="2" s="1" a="1"/>
  <c r="AD4472" i="2" s="1"/>
  <c r="AB4472" i="2"/>
  <c r="AA4472" i="2"/>
  <c r="AE4471" i="2"/>
  <c r="AF4471" i="2" s="1"/>
  <c r="AD4471" i="2"/>
  <c r="AD4471" i="2" a="1"/>
  <c r="AC4471" i="2"/>
  <c r="AB4471" i="2"/>
  <c r="AA4471" i="2"/>
  <c r="AE4470" i="2"/>
  <c r="AF4470" i="2" s="1"/>
  <c r="AC4470" i="2"/>
  <c r="AD4470" i="2" s="1" a="1"/>
  <c r="AD4470" i="2" s="1"/>
  <c r="AB4470" i="2"/>
  <c r="AA4470" i="2"/>
  <c r="AF4469" i="2"/>
  <c r="AE4469" i="2"/>
  <c r="AC4469" i="2"/>
  <c r="AD4469" i="2" s="1" a="1"/>
  <c r="AD4469" i="2" s="1"/>
  <c r="AB4469" i="2"/>
  <c r="AA4469" i="2"/>
  <c r="AE4468" i="2"/>
  <c r="AF4468" i="2" s="1"/>
  <c r="AC4468" i="2"/>
  <c r="AD4468" i="2" s="1" a="1"/>
  <c r="AD4468" i="2" s="1"/>
  <c r="AB4468" i="2"/>
  <c r="AA4468" i="2"/>
  <c r="AF4467" i="2"/>
  <c r="AE4467" i="2"/>
  <c r="AD4467" i="2" a="1"/>
  <c r="AD4467" i="2" s="1"/>
  <c r="AC4467" i="2"/>
  <c r="AB4467" i="2"/>
  <c r="AA4467" i="2"/>
  <c r="AE4466" i="2"/>
  <c r="AF4466" i="2" s="1"/>
  <c r="AC4466" i="2"/>
  <c r="AD4466" i="2" s="1" a="1"/>
  <c r="AD4466" i="2" s="1"/>
  <c r="AB4466" i="2"/>
  <c r="AA4466" i="2"/>
  <c r="AE4465" i="2"/>
  <c r="AF4465" i="2" s="1"/>
  <c r="AC4465" i="2"/>
  <c r="AD4465" i="2" s="1" a="1"/>
  <c r="AD4465" i="2" s="1"/>
  <c r="AB4465" i="2"/>
  <c r="AA4465" i="2"/>
  <c r="AE4464" i="2"/>
  <c r="AF4464" i="2" s="1"/>
  <c r="AD4464" i="2"/>
  <c r="AC4464" i="2"/>
  <c r="AD4464" i="2" s="1" a="1"/>
  <c r="AB4464" i="2"/>
  <c r="AA4464" i="2"/>
  <c r="AE4463" i="2"/>
  <c r="AF4463" i="2" s="1"/>
  <c r="AC4463" i="2"/>
  <c r="AD4463" i="2" s="1" a="1"/>
  <c r="AD4463" i="2" s="1"/>
  <c r="AB4463" i="2"/>
  <c r="AA4463" i="2"/>
  <c r="AE4462" i="2"/>
  <c r="AF4462" i="2" s="1"/>
  <c r="AD4462" i="2"/>
  <c r="AC4462" i="2"/>
  <c r="AD4462" i="2" s="1" a="1"/>
  <c r="AB4462" i="2"/>
  <c r="AA4462" i="2"/>
  <c r="AE4461" i="2"/>
  <c r="AF4461" i="2" s="1"/>
  <c r="AD4461" i="2" a="1"/>
  <c r="AD4461" i="2" s="1"/>
  <c r="AC4461" i="2"/>
  <c r="AB4461" i="2"/>
  <c r="AA4461" i="2"/>
  <c r="AE4460" i="2"/>
  <c r="AF4460" i="2" s="1"/>
  <c r="AC4460" i="2"/>
  <c r="AD4460" i="2" s="1" a="1"/>
  <c r="AD4460" i="2" s="1"/>
  <c r="AB4460" i="2"/>
  <c r="AA4460" i="2"/>
  <c r="AF4459" i="2"/>
  <c r="AE4459" i="2"/>
  <c r="AD4459" i="2" a="1"/>
  <c r="AD4459" i="2" s="1"/>
  <c r="AC4459" i="2"/>
  <c r="AB4459" i="2"/>
  <c r="AA4459" i="2"/>
  <c r="AE4458" i="2"/>
  <c r="AF4458" i="2" s="1"/>
  <c r="AD4458" i="2"/>
  <c r="AC4458" i="2"/>
  <c r="AD4458" i="2" s="1" a="1"/>
  <c r="AB4458" i="2"/>
  <c r="AA4458" i="2"/>
  <c r="AF4457" i="2"/>
  <c r="AE4457" i="2"/>
  <c r="AD4457" i="2"/>
  <c r="AD4457" i="2" a="1"/>
  <c r="AC4457" i="2"/>
  <c r="AB4457" i="2"/>
  <c r="AA4457" i="2"/>
  <c r="AE4456" i="2"/>
  <c r="AF4456" i="2" s="1"/>
  <c r="AC4456" i="2"/>
  <c r="AD4456" i="2" s="1" a="1"/>
  <c r="AD4456" i="2" s="1"/>
  <c r="AB4456" i="2"/>
  <c r="AA4456" i="2"/>
  <c r="AE4455" i="2"/>
  <c r="AF4455" i="2" s="1"/>
  <c r="AD4455" i="2" a="1"/>
  <c r="AD4455" i="2" s="1"/>
  <c r="AC4455" i="2"/>
  <c r="AB4455" i="2"/>
  <c r="AA4455" i="2"/>
  <c r="AE4454" i="2"/>
  <c r="AF4454" i="2" s="1"/>
  <c r="AC4454" i="2"/>
  <c r="AD4454" i="2" s="1" a="1"/>
  <c r="AD4454" i="2" s="1"/>
  <c r="AB4454" i="2"/>
  <c r="AA4454" i="2"/>
  <c r="AF4453" i="2"/>
  <c r="AE4453" i="2"/>
  <c r="AC4453" i="2"/>
  <c r="AD4453" i="2" s="1" a="1"/>
  <c r="AD4453" i="2" s="1"/>
  <c r="AB4453" i="2"/>
  <c r="AA4453" i="2"/>
  <c r="AE4452" i="2"/>
  <c r="AF4452" i="2" s="1"/>
  <c r="AC4452" i="2"/>
  <c r="AD4452" i="2" s="1" a="1"/>
  <c r="AD4452" i="2" s="1"/>
  <c r="AB4452" i="2"/>
  <c r="AA4452" i="2"/>
  <c r="AE4451" i="2"/>
  <c r="AF4451" i="2" s="1"/>
  <c r="AC4451" i="2"/>
  <c r="AD4451" i="2" s="1" a="1"/>
  <c r="AD4451" i="2" s="1"/>
  <c r="AB4451" i="2"/>
  <c r="AA4451" i="2"/>
  <c r="AE4450" i="2"/>
  <c r="AF4450" i="2" s="1"/>
  <c r="AD4450" i="2"/>
  <c r="AC4450" i="2"/>
  <c r="AD4450" i="2" s="1" a="1"/>
  <c r="AB4450" i="2"/>
  <c r="AA4450" i="2"/>
  <c r="AE4449" i="2"/>
  <c r="AF4449" i="2" s="1"/>
  <c r="AD4449" i="2" a="1"/>
  <c r="AD4449" i="2" s="1"/>
  <c r="AC4449" i="2"/>
  <c r="AB4449" i="2"/>
  <c r="AA4449" i="2"/>
  <c r="AE4448" i="2"/>
  <c r="AF4448" i="2" s="1"/>
  <c r="AD4448" i="2"/>
  <c r="AC4448" i="2"/>
  <c r="AD4448" i="2" s="1" a="1"/>
  <c r="AB4448" i="2"/>
  <c r="AA4448" i="2"/>
  <c r="AE4447" i="2"/>
  <c r="AF4447" i="2" s="1"/>
  <c r="AD4447" i="2" a="1"/>
  <c r="AD4447" i="2" s="1"/>
  <c r="AC4447" i="2"/>
  <c r="AB4447" i="2"/>
  <c r="AA4447" i="2"/>
  <c r="AE4446" i="2"/>
  <c r="AF4446" i="2" s="1"/>
  <c r="AD4446" i="2"/>
  <c r="AC4446" i="2"/>
  <c r="AD4446" i="2" s="1" a="1"/>
  <c r="AB4446" i="2"/>
  <c r="AA4446" i="2"/>
  <c r="AF4445" i="2"/>
  <c r="AE4445" i="2"/>
  <c r="AD4445" i="2" a="1"/>
  <c r="AD4445" i="2" s="1"/>
  <c r="AC4445" i="2"/>
  <c r="AB4445" i="2"/>
  <c r="AA4445" i="2"/>
  <c r="AE4444" i="2"/>
  <c r="AF4444" i="2" s="1"/>
  <c r="AC4444" i="2"/>
  <c r="AD4444" i="2" s="1" a="1"/>
  <c r="AD4444" i="2" s="1"/>
  <c r="AB4444" i="2"/>
  <c r="AA4444" i="2"/>
  <c r="AE4443" i="2"/>
  <c r="AF4443" i="2" s="1"/>
  <c r="AD4443" i="2"/>
  <c r="AD4443" i="2" a="1"/>
  <c r="AC4443" i="2"/>
  <c r="AB4443" i="2"/>
  <c r="AA4443" i="2"/>
  <c r="AE4442" i="2"/>
  <c r="AF4442" i="2" s="1"/>
  <c r="AC4442" i="2"/>
  <c r="AD4442" i="2" s="1" a="1"/>
  <c r="AD4442" i="2" s="1"/>
  <c r="AB4442" i="2"/>
  <c r="AA4442" i="2"/>
  <c r="AE4441" i="2"/>
  <c r="AF4441" i="2" s="1"/>
  <c r="AC4441" i="2"/>
  <c r="AD4441" i="2" s="1" a="1"/>
  <c r="AD4441" i="2" s="1"/>
  <c r="AB4441" i="2"/>
  <c r="AA4441" i="2"/>
  <c r="AE4440" i="2"/>
  <c r="AF4440" i="2" s="1"/>
  <c r="AC4440" i="2"/>
  <c r="AD4440" i="2" s="1" a="1"/>
  <c r="AD4440" i="2" s="1"/>
  <c r="AB4440" i="2"/>
  <c r="AA4440" i="2"/>
  <c r="AE4439" i="2"/>
  <c r="AF4439" i="2" s="1"/>
  <c r="AD4439" i="2" a="1"/>
  <c r="AD4439" i="2" s="1"/>
  <c r="AC4439" i="2"/>
  <c r="AB4439" i="2"/>
  <c r="AA4439" i="2"/>
  <c r="AE4438" i="2"/>
  <c r="AF4438" i="2" s="1"/>
  <c r="AC4438" i="2"/>
  <c r="AD4438" i="2" s="1" a="1"/>
  <c r="AD4438" i="2" s="1"/>
  <c r="AB4438" i="2"/>
  <c r="AA4438" i="2"/>
  <c r="AE4437" i="2"/>
  <c r="AF4437" i="2" s="1"/>
  <c r="AC4437" i="2"/>
  <c r="AD4437" i="2" s="1" a="1"/>
  <c r="AD4437" i="2" s="1"/>
  <c r="AB4437" i="2"/>
  <c r="AA4437" i="2"/>
  <c r="AE4436" i="2"/>
  <c r="AF4436" i="2" s="1"/>
  <c r="AD4436" i="2"/>
  <c r="AC4436" i="2"/>
  <c r="AD4436" i="2" s="1" a="1"/>
  <c r="AB4436" i="2"/>
  <c r="AA4436" i="2"/>
  <c r="AE4435" i="2"/>
  <c r="AF4435" i="2" s="1"/>
  <c r="AD4435" i="2" a="1"/>
  <c r="AD4435" i="2" s="1"/>
  <c r="AC4435" i="2"/>
  <c r="AB4435" i="2"/>
  <c r="AA4435" i="2"/>
  <c r="AE4434" i="2"/>
  <c r="AF4434" i="2" s="1"/>
  <c r="AC4434" i="2"/>
  <c r="AD4434" i="2" s="1" a="1"/>
  <c r="AD4434" i="2" s="1"/>
  <c r="AB4434" i="2"/>
  <c r="AA4434" i="2"/>
  <c r="AE4433" i="2"/>
  <c r="AF4433" i="2" s="1"/>
  <c r="AD4433" i="2" a="1"/>
  <c r="AD4433" i="2" s="1"/>
  <c r="AC4433" i="2"/>
  <c r="AB4433" i="2"/>
  <c r="AA4433" i="2"/>
  <c r="AE4432" i="2"/>
  <c r="AF4432" i="2" s="1"/>
  <c r="AC4432" i="2"/>
  <c r="AD4432" i="2" s="1" a="1"/>
  <c r="AD4432" i="2" s="1"/>
  <c r="AB4432" i="2"/>
  <c r="AA4432" i="2"/>
  <c r="AF4431" i="2"/>
  <c r="AE4431" i="2"/>
  <c r="AD4431" i="2" a="1"/>
  <c r="AD4431" i="2" s="1"/>
  <c r="AC4431" i="2"/>
  <c r="AB4431" i="2"/>
  <c r="AA4431" i="2"/>
  <c r="AE4430" i="2"/>
  <c r="AF4430" i="2" s="1"/>
  <c r="AD4430" i="2"/>
  <c r="AC4430" i="2"/>
  <c r="AD4430" i="2" s="1" a="1"/>
  <c r="AB4430" i="2"/>
  <c r="AA4430" i="2"/>
  <c r="AF4429" i="2"/>
  <c r="AE4429" i="2"/>
  <c r="AD4429" i="2"/>
  <c r="AD4429" i="2" a="1"/>
  <c r="AC4429" i="2"/>
  <c r="AB4429" i="2"/>
  <c r="AA4429" i="2"/>
  <c r="AE4428" i="2"/>
  <c r="AF4428" i="2" s="1"/>
  <c r="AC4428" i="2"/>
  <c r="AD4428" i="2" s="1" a="1"/>
  <c r="AD4428" i="2" s="1"/>
  <c r="AB4428" i="2"/>
  <c r="AA4428" i="2"/>
  <c r="AE4427" i="2"/>
  <c r="AF4427" i="2" s="1"/>
  <c r="AC4427" i="2"/>
  <c r="AD4427" i="2" s="1" a="1"/>
  <c r="AD4427" i="2" s="1"/>
  <c r="AB4427" i="2"/>
  <c r="AA4427" i="2"/>
  <c r="AE4426" i="2"/>
  <c r="AF4426" i="2" s="1"/>
  <c r="AC4426" i="2"/>
  <c r="AD4426" i="2" s="1" a="1"/>
  <c r="AD4426" i="2" s="1"/>
  <c r="AB4426" i="2"/>
  <c r="AA4426" i="2"/>
  <c r="AF4425" i="2"/>
  <c r="AE4425" i="2"/>
  <c r="AC4425" i="2"/>
  <c r="AD4425" i="2" s="1" a="1"/>
  <c r="AD4425" i="2" s="1"/>
  <c r="AB4425" i="2"/>
  <c r="AA4425" i="2"/>
  <c r="AE4424" i="2"/>
  <c r="AF4424" i="2" s="1"/>
  <c r="AC4424" i="2"/>
  <c r="AD4424" i="2" s="1" a="1"/>
  <c r="AD4424" i="2" s="1"/>
  <c r="AB4424" i="2"/>
  <c r="AA4424" i="2"/>
  <c r="AE4423" i="2"/>
  <c r="AF4423" i="2" s="1"/>
  <c r="AD4423" i="2"/>
  <c r="AD4423" i="2" a="1"/>
  <c r="AC4423" i="2"/>
  <c r="AB4423" i="2"/>
  <c r="AA4423" i="2"/>
  <c r="AE4422" i="2"/>
  <c r="AF4422" i="2" s="1"/>
  <c r="AD4422" i="2"/>
  <c r="AC4422" i="2"/>
  <c r="AD4422" i="2" s="1" a="1"/>
  <c r="AB4422" i="2"/>
  <c r="AA4422" i="2"/>
  <c r="AE4421" i="2"/>
  <c r="AF4421" i="2" s="1"/>
  <c r="AC4421" i="2"/>
  <c r="AD4421" i="2" s="1" a="1"/>
  <c r="AD4421" i="2" s="1"/>
  <c r="AB4421" i="2"/>
  <c r="AA4421" i="2"/>
  <c r="AE4420" i="2"/>
  <c r="AF4420" i="2" s="1"/>
  <c r="AD4420" i="2"/>
  <c r="AC4420" i="2"/>
  <c r="AD4420" i="2" s="1" a="1"/>
  <c r="AB4420" i="2"/>
  <c r="AA4420" i="2"/>
  <c r="AE4419" i="2"/>
  <c r="AF4419" i="2" s="1"/>
  <c r="AD4419" i="2" a="1"/>
  <c r="AD4419" i="2" s="1"/>
  <c r="AC4419" i="2"/>
  <c r="AB4419" i="2"/>
  <c r="AA4419" i="2"/>
  <c r="AE4418" i="2"/>
  <c r="AF4418" i="2" s="1"/>
  <c r="AD4418" i="2"/>
  <c r="AC4418" i="2"/>
  <c r="AD4418" i="2" s="1" a="1"/>
  <c r="AB4418" i="2"/>
  <c r="AA4418" i="2"/>
  <c r="AF4417" i="2"/>
  <c r="AE4417" i="2"/>
  <c r="AD4417" i="2" a="1"/>
  <c r="AD4417" i="2" s="1"/>
  <c r="AC4417" i="2"/>
  <c r="AB4417" i="2"/>
  <c r="AA4417" i="2"/>
  <c r="AE4416" i="2"/>
  <c r="AF4416" i="2" s="1"/>
  <c r="AD4416" i="2"/>
  <c r="AC4416" i="2"/>
  <c r="AD4416" i="2" s="1" a="1"/>
  <c r="AB4416" i="2"/>
  <c r="AA4416" i="2"/>
  <c r="AE4415" i="2"/>
  <c r="AF4415" i="2" s="1"/>
  <c r="AD4415" i="2"/>
  <c r="AD4415" i="2" a="1"/>
  <c r="AC4415" i="2"/>
  <c r="AB4415" i="2"/>
  <c r="AA4415" i="2"/>
  <c r="AE4414" i="2"/>
  <c r="AF4414" i="2" s="1"/>
  <c r="AC4414" i="2"/>
  <c r="AD4414" i="2" s="1" a="1"/>
  <c r="AD4414" i="2" s="1"/>
  <c r="AB4414" i="2"/>
  <c r="AA4414" i="2"/>
  <c r="AE4413" i="2"/>
  <c r="AF4413" i="2" s="1"/>
  <c r="AC4413" i="2"/>
  <c r="AD4413" i="2" s="1" a="1"/>
  <c r="AD4413" i="2" s="1"/>
  <c r="AB4413" i="2"/>
  <c r="AA4413" i="2"/>
  <c r="AE4412" i="2"/>
  <c r="AF4412" i="2" s="1"/>
  <c r="AC4412" i="2"/>
  <c r="AD4412" i="2" s="1" a="1"/>
  <c r="AD4412" i="2" s="1"/>
  <c r="AB4412" i="2"/>
  <c r="AA4412" i="2"/>
  <c r="AE4411" i="2"/>
  <c r="AF4411" i="2" s="1"/>
  <c r="AD4411" i="2"/>
  <c r="AD4411" i="2" a="1"/>
  <c r="AC4411" i="2"/>
  <c r="AB4411" i="2"/>
  <c r="AA4411" i="2"/>
  <c r="AE4410" i="2"/>
  <c r="AF4410" i="2" s="1"/>
  <c r="AC4410" i="2"/>
  <c r="AD4410" i="2" s="1" a="1"/>
  <c r="AD4410" i="2" s="1"/>
  <c r="AB4410" i="2"/>
  <c r="AA4410" i="2"/>
  <c r="AE4409" i="2"/>
  <c r="AF4409" i="2" s="1"/>
  <c r="AD4409" i="2" a="1"/>
  <c r="AD4409" i="2" s="1"/>
  <c r="AC4409" i="2"/>
  <c r="AB4409" i="2"/>
  <c r="AA4409" i="2"/>
  <c r="AE4408" i="2"/>
  <c r="AF4408" i="2" s="1"/>
  <c r="AD4408" i="2"/>
  <c r="AC4408" i="2"/>
  <c r="AD4408" i="2" s="1" a="1"/>
  <c r="AB4408" i="2"/>
  <c r="AA4408" i="2"/>
  <c r="AE4407" i="2"/>
  <c r="AF4407" i="2" s="1"/>
  <c r="AD4407" i="2" a="1"/>
  <c r="AD4407" i="2" s="1"/>
  <c r="AC4407" i="2"/>
  <c r="AB4407" i="2"/>
  <c r="AA4407" i="2"/>
  <c r="AE4406" i="2"/>
  <c r="AF4406" i="2" s="1"/>
  <c r="AC4406" i="2"/>
  <c r="AD4406" i="2" s="1" a="1"/>
  <c r="AD4406" i="2" s="1"/>
  <c r="AB4406" i="2"/>
  <c r="AA4406" i="2"/>
  <c r="AE4405" i="2"/>
  <c r="AF4405" i="2" s="1"/>
  <c r="AD4405" i="2" a="1"/>
  <c r="AD4405" i="2" s="1"/>
  <c r="AC4405" i="2"/>
  <c r="AB4405" i="2"/>
  <c r="AA4405" i="2"/>
  <c r="AE4404" i="2"/>
  <c r="AF4404" i="2" s="1"/>
  <c r="AC4404" i="2"/>
  <c r="AD4404" i="2" s="1" a="1"/>
  <c r="AD4404" i="2" s="1"/>
  <c r="AB4404" i="2"/>
  <c r="AA4404" i="2"/>
  <c r="AF4403" i="2"/>
  <c r="AE4403" i="2"/>
  <c r="AD4403" i="2" a="1"/>
  <c r="AD4403" i="2" s="1"/>
  <c r="AC4403" i="2"/>
  <c r="AB4403" i="2"/>
  <c r="AA4403" i="2"/>
  <c r="AE4402" i="2"/>
  <c r="AF4402" i="2" s="1"/>
  <c r="AC4402" i="2"/>
  <c r="AD4402" i="2" s="1" a="1"/>
  <c r="AD4402" i="2" s="1"/>
  <c r="AB4402" i="2"/>
  <c r="AA4402" i="2"/>
  <c r="AF4401" i="2"/>
  <c r="AE4401" i="2"/>
  <c r="AD4401" i="2"/>
  <c r="AD4401" i="2" a="1"/>
  <c r="AC4401" i="2"/>
  <c r="AB4401" i="2"/>
  <c r="AA4401" i="2"/>
  <c r="AE4400" i="2"/>
  <c r="AF4400" i="2" s="1"/>
  <c r="AC4400" i="2"/>
  <c r="AD4400" i="2" s="1" a="1"/>
  <c r="AD4400" i="2" s="1"/>
  <c r="AB4400" i="2"/>
  <c r="AA4400" i="2"/>
  <c r="AF4399" i="2"/>
  <c r="AE4399" i="2"/>
  <c r="AD4399" i="2" a="1"/>
  <c r="AD4399" i="2" s="1"/>
  <c r="AC4399" i="2"/>
  <c r="AB4399" i="2"/>
  <c r="AA4399" i="2"/>
  <c r="AE4398" i="2"/>
  <c r="AF4398" i="2" s="1"/>
  <c r="AC4398" i="2"/>
  <c r="AD4398" i="2" s="1" a="1"/>
  <c r="AD4398" i="2" s="1"/>
  <c r="AB4398" i="2"/>
  <c r="AA4398" i="2"/>
  <c r="AE4397" i="2"/>
  <c r="AF4397" i="2" s="1"/>
  <c r="AD4397" i="2"/>
  <c r="AD4397" i="2" a="1"/>
  <c r="AC4397" i="2"/>
  <c r="AB4397" i="2"/>
  <c r="AA4397" i="2"/>
  <c r="AE4396" i="2"/>
  <c r="AF4396" i="2" s="1"/>
  <c r="AC4396" i="2"/>
  <c r="AD4396" i="2" s="1" a="1"/>
  <c r="AD4396" i="2" s="1"/>
  <c r="AB4396" i="2"/>
  <c r="AA4396" i="2"/>
  <c r="AE4395" i="2"/>
  <c r="AF4395" i="2" s="1"/>
  <c r="AD4395" i="2" a="1"/>
  <c r="AD4395" i="2" s="1"/>
  <c r="AC4395" i="2"/>
  <c r="AB4395" i="2"/>
  <c r="AA4395" i="2"/>
  <c r="AE4394" i="2"/>
  <c r="AF4394" i="2" s="1"/>
  <c r="AD4394" i="2"/>
  <c r="AC4394" i="2"/>
  <c r="AD4394" i="2" s="1" a="1"/>
  <c r="AB4394" i="2"/>
  <c r="AA4394" i="2"/>
  <c r="AE4393" i="2"/>
  <c r="AF4393" i="2" s="1"/>
  <c r="AC4393" i="2"/>
  <c r="AD4393" i="2" s="1" a="1"/>
  <c r="AD4393" i="2" s="1"/>
  <c r="AB4393" i="2"/>
  <c r="AA4393" i="2"/>
  <c r="AE4392" i="2"/>
  <c r="AF4392" i="2" s="1"/>
  <c r="AD4392" i="2"/>
  <c r="AC4392" i="2"/>
  <c r="AD4392" i="2" s="1" a="1"/>
  <c r="AB4392" i="2"/>
  <c r="AA4392" i="2"/>
  <c r="AE4391" i="2"/>
  <c r="AF4391" i="2" s="1"/>
  <c r="AD4391" i="2" a="1"/>
  <c r="AD4391" i="2" s="1"/>
  <c r="AC4391" i="2"/>
  <c r="AB4391" i="2"/>
  <c r="AA4391" i="2"/>
  <c r="AE4390" i="2"/>
  <c r="AF4390" i="2" s="1"/>
  <c r="AC4390" i="2"/>
  <c r="AD4390" i="2" s="1" a="1"/>
  <c r="AD4390" i="2" s="1"/>
  <c r="AB4390" i="2"/>
  <c r="AA4390" i="2"/>
  <c r="AF4389" i="2"/>
  <c r="AE4389" i="2"/>
  <c r="AD4389" i="2" a="1"/>
  <c r="AD4389" i="2" s="1"/>
  <c r="AC4389" i="2"/>
  <c r="AB4389" i="2"/>
  <c r="AA4389" i="2"/>
  <c r="AE4388" i="2"/>
  <c r="AF4388" i="2" s="1"/>
  <c r="AC4388" i="2"/>
  <c r="AD4388" i="2" s="1" a="1"/>
  <c r="AD4388" i="2" s="1"/>
  <c r="AB4388" i="2"/>
  <c r="AA4388" i="2"/>
  <c r="AE4387" i="2"/>
  <c r="AF4387" i="2" s="1"/>
  <c r="AD4387" i="2"/>
  <c r="AD4387" i="2" a="1"/>
  <c r="AC4387" i="2"/>
  <c r="AB4387" i="2"/>
  <c r="AA4387" i="2"/>
  <c r="AE4386" i="2"/>
  <c r="AF4386" i="2" s="1"/>
  <c r="AC4386" i="2"/>
  <c r="AD4386" i="2" s="1" a="1"/>
  <c r="AD4386" i="2" s="1"/>
  <c r="AB4386" i="2"/>
  <c r="AA4386" i="2"/>
  <c r="AF4385" i="2"/>
  <c r="AE4385" i="2"/>
  <c r="AC4385" i="2"/>
  <c r="AD4385" i="2" s="1" a="1"/>
  <c r="AD4385" i="2" s="1"/>
  <c r="AB4385" i="2"/>
  <c r="AA4385" i="2"/>
  <c r="AE4384" i="2"/>
  <c r="AF4384" i="2" s="1"/>
  <c r="AC4384" i="2"/>
  <c r="AD4384" i="2" s="1" a="1"/>
  <c r="AD4384" i="2" s="1"/>
  <c r="AB4384" i="2"/>
  <c r="AA4384" i="2"/>
  <c r="AE4383" i="2"/>
  <c r="AF4383" i="2" s="1"/>
  <c r="AD4383" i="2" a="1"/>
  <c r="AD4383" i="2" s="1"/>
  <c r="AC4383" i="2"/>
  <c r="AB4383" i="2"/>
  <c r="AA4383" i="2"/>
  <c r="AE4382" i="2"/>
  <c r="AF4382" i="2" s="1"/>
  <c r="AC4382" i="2"/>
  <c r="AD4382" i="2" s="1" a="1"/>
  <c r="AD4382" i="2" s="1"/>
  <c r="AB4382" i="2"/>
  <c r="AA4382" i="2"/>
  <c r="AE4381" i="2"/>
  <c r="AF4381" i="2" s="1"/>
  <c r="AD4381" i="2"/>
  <c r="AD4381" i="2" a="1"/>
  <c r="AC4381" i="2"/>
  <c r="AB4381" i="2"/>
  <c r="AA4381" i="2"/>
  <c r="AE4380" i="2"/>
  <c r="AF4380" i="2" s="1"/>
  <c r="AD4380" i="2"/>
  <c r="AC4380" i="2"/>
  <c r="AD4380" i="2" s="1" a="1"/>
  <c r="AB4380" i="2"/>
  <c r="AA4380" i="2"/>
  <c r="AE4379" i="2"/>
  <c r="AF4379" i="2" s="1"/>
  <c r="AD4379" i="2" a="1"/>
  <c r="AD4379" i="2" s="1"/>
  <c r="AC4379" i="2"/>
  <c r="AB4379" i="2"/>
  <c r="AA4379" i="2"/>
  <c r="AE4378" i="2"/>
  <c r="AF4378" i="2" s="1"/>
  <c r="AC4378" i="2"/>
  <c r="AD4378" i="2" s="1" a="1"/>
  <c r="AD4378" i="2" s="1"/>
  <c r="AB4378" i="2"/>
  <c r="AA4378" i="2"/>
  <c r="AE4377" i="2"/>
  <c r="AF4377" i="2" s="1"/>
  <c r="AD4377" i="2" a="1"/>
  <c r="AD4377" i="2" s="1"/>
  <c r="AC4377" i="2"/>
  <c r="AB4377" i="2"/>
  <c r="AA4377" i="2"/>
  <c r="AE4376" i="2"/>
  <c r="AF4376" i="2" s="1"/>
  <c r="AD4376" i="2"/>
  <c r="AC4376" i="2"/>
  <c r="AD4376" i="2" s="1" a="1"/>
  <c r="AB4376" i="2"/>
  <c r="AA4376" i="2"/>
  <c r="AF4375" i="2"/>
  <c r="AE4375" i="2"/>
  <c r="AD4375" i="2" a="1"/>
  <c r="AD4375" i="2" s="1"/>
  <c r="AC4375" i="2"/>
  <c r="AB4375" i="2"/>
  <c r="AA4375" i="2"/>
  <c r="AE4374" i="2"/>
  <c r="AF4374" i="2" s="1"/>
  <c r="AD4374" i="2"/>
  <c r="AC4374" i="2"/>
  <c r="AD4374" i="2" s="1" a="1"/>
  <c r="AB4374" i="2"/>
  <c r="AA4374" i="2"/>
  <c r="AF4373" i="2"/>
  <c r="AE4373" i="2"/>
  <c r="AD4373" i="2"/>
  <c r="AD4373" i="2" a="1"/>
  <c r="AC4373" i="2"/>
  <c r="AB4373" i="2"/>
  <c r="AA4373" i="2"/>
  <c r="AE4372" i="2"/>
  <c r="AF4372" i="2" s="1"/>
  <c r="AC4372" i="2"/>
  <c r="AD4372" i="2" s="1" a="1"/>
  <c r="AD4372" i="2" s="1"/>
  <c r="AB4372" i="2"/>
  <c r="AA4372" i="2"/>
  <c r="AE4371" i="2"/>
  <c r="AF4371" i="2" s="1"/>
  <c r="AD4371" i="2"/>
  <c r="AD4371" i="2" a="1"/>
  <c r="AC4371" i="2"/>
  <c r="AB4371" i="2"/>
  <c r="AA4371" i="2"/>
  <c r="AE4370" i="2"/>
  <c r="AF4370" i="2" s="1"/>
  <c r="AC4370" i="2"/>
  <c r="AD4370" i="2" s="1" a="1"/>
  <c r="AD4370" i="2" s="1"/>
  <c r="AB4370" i="2"/>
  <c r="AA4370" i="2"/>
  <c r="AF4369" i="2"/>
  <c r="AE4369" i="2"/>
  <c r="AC4369" i="2"/>
  <c r="AD4369" i="2" s="1" a="1"/>
  <c r="AD4369" i="2" s="1"/>
  <c r="AB4369" i="2"/>
  <c r="AA4369" i="2"/>
  <c r="AE4368" i="2"/>
  <c r="AF4368" i="2" s="1"/>
  <c r="AC4368" i="2"/>
  <c r="AD4368" i="2" s="1" a="1"/>
  <c r="AD4368" i="2" s="1"/>
  <c r="AB4368" i="2"/>
  <c r="AA4368" i="2"/>
  <c r="AE4367" i="2"/>
  <c r="AF4367" i="2" s="1"/>
  <c r="AC4367" i="2"/>
  <c r="AD4367" i="2" s="1" a="1"/>
  <c r="AD4367" i="2" s="1"/>
  <c r="AB4367" i="2"/>
  <c r="AA4367" i="2"/>
  <c r="AE4366" i="2"/>
  <c r="AF4366" i="2" s="1"/>
  <c r="AD4366" i="2"/>
  <c r="AC4366" i="2"/>
  <c r="AD4366" i="2" s="1" a="1"/>
  <c r="AB4366" i="2"/>
  <c r="AA4366" i="2"/>
  <c r="AE4365" i="2"/>
  <c r="AF4365" i="2" s="1"/>
  <c r="AC4365" i="2"/>
  <c r="AD4365" i="2" s="1" a="1"/>
  <c r="AD4365" i="2" s="1"/>
  <c r="AB4365" i="2"/>
  <c r="AA4365" i="2"/>
  <c r="AE4364" i="2"/>
  <c r="AF4364" i="2" s="1"/>
  <c r="AD4364" i="2"/>
  <c r="AC4364" i="2"/>
  <c r="AD4364" i="2" s="1" a="1"/>
  <c r="AB4364" i="2"/>
  <c r="AA4364" i="2"/>
  <c r="AE4363" i="2"/>
  <c r="AF4363" i="2" s="1"/>
  <c r="AD4363" i="2" a="1"/>
  <c r="AD4363" i="2" s="1"/>
  <c r="AC4363" i="2"/>
  <c r="AB4363" i="2"/>
  <c r="AA4363" i="2"/>
  <c r="AE4362" i="2"/>
  <c r="AF4362" i="2" s="1"/>
  <c r="AD4362" i="2"/>
  <c r="AC4362" i="2"/>
  <c r="AD4362" i="2" s="1" a="1"/>
  <c r="AB4362" i="2"/>
  <c r="AA4362" i="2"/>
  <c r="AF4361" i="2"/>
  <c r="AE4361" i="2"/>
  <c r="AD4361" i="2" a="1"/>
  <c r="AD4361" i="2" s="1"/>
  <c r="AC4361" i="2"/>
  <c r="AB4361" i="2"/>
  <c r="AA4361" i="2"/>
  <c r="AE4360" i="2"/>
  <c r="AF4360" i="2" s="1"/>
  <c r="AD4360" i="2"/>
  <c r="AC4360" i="2"/>
  <c r="AD4360" i="2" s="1" a="1"/>
  <c r="AB4360" i="2"/>
  <c r="AA4360" i="2"/>
  <c r="AE4359" i="2"/>
  <c r="AF4359" i="2" s="1"/>
  <c r="AD4359" i="2"/>
  <c r="AD4359" i="2" a="1"/>
  <c r="AC4359" i="2"/>
  <c r="AB4359" i="2"/>
  <c r="AA4359" i="2"/>
  <c r="AE4358" i="2"/>
  <c r="AF4358" i="2" s="1"/>
  <c r="AC4358" i="2"/>
  <c r="AD4358" i="2" s="1" a="1"/>
  <c r="AD4358" i="2" s="1"/>
  <c r="AB4358" i="2"/>
  <c r="AA4358" i="2"/>
  <c r="AF4357" i="2"/>
  <c r="AE4357" i="2"/>
  <c r="AC4357" i="2"/>
  <c r="AD4357" i="2" s="1" a="1"/>
  <c r="AD4357" i="2" s="1"/>
  <c r="AB4357" i="2"/>
  <c r="AA4357" i="2"/>
  <c r="AE4356" i="2"/>
  <c r="AF4356" i="2" s="1"/>
  <c r="AC4356" i="2"/>
  <c r="AD4356" i="2" s="1" a="1"/>
  <c r="AD4356" i="2" s="1"/>
  <c r="AB4356" i="2"/>
  <c r="AA4356" i="2"/>
  <c r="AE4355" i="2"/>
  <c r="AF4355" i="2" s="1"/>
  <c r="AD4355" i="2"/>
  <c r="AD4355" i="2" a="1"/>
  <c r="AC4355" i="2"/>
  <c r="AB4355" i="2"/>
  <c r="AA4355" i="2"/>
  <c r="AE4354" i="2"/>
  <c r="AF4354" i="2" s="1"/>
  <c r="AC4354" i="2"/>
  <c r="AD4354" i="2" s="1" a="1"/>
  <c r="AD4354" i="2" s="1"/>
  <c r="AB4354" i="2"/>
  <c r="AA4354" i="2"/>
  <c r="AE4353" i="2"/>
  <c r="AF4353" i="2" s="1"/>
  <c r="AC4353" i="2"/>
  <c r="AD4353" i="2" s="1" a="1"/>
  <c r="AD4353" i="2" s="1"/>
  <c r="AB4353" i="2"/>
  <c r="AA4353" i="2"/>
  <c r="AE4352" i="2"/>
  <c r="AF4352" i="2" s="1"/>
  <c r="AC4352" i="2"/>
  <c r="AD4352" i="2" s="1" a="1"/>
  <c r="AD4352" i="2" s="1"/>
  <c r="AB4352" i="2"/>
  <c r="AA4352" i="2"/>
  <c r="AE4351" i="2"/>
  <c r="AF4351" i="2" s="1"/>
  <c r="AC4351" i="2"/>
  <c r="AD4351" i="2" s="1" a="1"/>
  <c r="AD4351" i="2" s="1"/>
  <c r="AB4351" i="2"/>
  <c r="AA4351" i="2"/>
  <c r="AE4350" i="2"/>
  <c r="AF4350" i="2" s="1"/>
  <c r="AC4350" i="2"/>
  <c r="AD4350" i="2" s="1" a="1"/>
  <c r="AD4350" i="2" s="1"/>
  <c r="AB4350" i="2"/>
  <c r="AA4350" i="2"/>
  <c r="AE4349" i="2"/>
  <c r="AF4349" i="2" s="1"/>
  <c r="AD4349" i="2" a="1"/>
  <c r="AD4349" i="2" s="1"/>
  <c r="AC4349" i="2"/>
  <c r="AB4349" i="2"/>
  <c r="AA4349" i="2"/>
  <c r="AE4348" i="2"/>
  <c r="AF4348" i="2" s="1"/>
  <c r="AC4348" i="2"/>
  <c r="AD4348" i="2" s="1" a="1"/>
  <c r="AD4348" i="2" s="1"/>
  <c r="AB4348" i="2"/>
  <c r="AA4348" i="2"/>
  <c r="AE4347" i="2"/>
  <c r="AF4347" i="2" s="1"/>
  <c r="AD4347" i="2" a="1"/>
  <c r="AD4347" i="2" s="1"/>
  <c r="AC4347" i="2"/>
  <c r="AB4347" i="2"/>
  <c r="AA4347" i="2"/>
  <c r="AE4346" i="2"/>
  <c r="AF4346" i="2" s="1"/>
  <c r="AD4346" i="2"/>
  <c r="AC4346" i="2"/>
  <c r="AD4346" i="2" s="1" a="1"/>
  <c r="AB4346" i="2"/>
  <c r="AA4346" i="2"/>
  <c r="AE4345" i="2"/>
  <c r="AF4345" i="2" s="1"/>
  <c r="AD4345" i="2"/>
  <c r="AD4345" i="2" a="1"/>
  <c r="AC4345" i="2"/>
  <c r="AB4345" i="2"/>
  <c r="AA4345" i="2"/>
  <c r="AE4344" i="2"/>
  <c r="AF4344" i="2" s="1"/>
  <c r="AC4344" i="2"/>
  <c r="AD4344" i="2" s="1" a="1"/>
  <c r="AD4344" i="2" s="1"/>
  <c r="AB4344" i="2"/>
  <c r="AA4344" i="2"/>
  <c r="AE4343" i="2"/>
  <c r="AF4343" i="2" s="1"/>
  <c r="AD4343" i="2"/>
  <c r="AC4343" i="2"/>
  <c r="AD4343" i="2" s="1" a="1"/>
  <c r="AB4343" i="2"/>
  <c r="AA4343" i="2"/>
  <c r="AE4342" i="2"/>
  <c r="AF4342" i="2" s="1"/>
  <c r="AC4342" i="2"/>
  <c r="AD4342" i="2" s="1" a="1"/>
  <c r="AD4342" i="2" s="1"/>
  <c r="AB4342" i="2"/>
  <c r="AA4342" i="2"/>
  <c r="AF4341" i="2"/>
  <c r="AE4341" i="2"/>
  <c r="AC4341" i="2"/>
  <c r="AD4341" i="2" s="1" a="1"/>
  <c r="AD4341" i="2" s="1"/>
  <c r="AB4341" i="2"/>
  <c r="AA4341" i="2"/>
  <c r="AE4340" i="2"/>
  <c r="AF4340" i="2" s="1"/>
  <c r="AC4340" i="2"/>
  <c r="AD4340" i="2" s="1" a="1"/>
  <c r="AD4340" i="2" s="1"/>
  <c r="AB4340" i="2"/>
  <c r="AA4340" i="2"/>
  <c r="AE4339" i="2"/>
  <c r="AF4339" i="2" s="1"/>
  <c r="AC4339" i="2"/>
  <c r="AD4339" i="2" s="1" a="1"/>
  <c r="AD4339" i="2" s="1"/>
  <c r="AB4339" i="2"/>
  <c r="AA4339" i="2"/>
  <c r="AE4338" i="2"/>
  <c r="AF4338" i="2" s="1"/>
  <c r="AC4338" i="2"/>
  <c r="AD4338" i="2" s="1" a="1"/>
  <c r="AD4338" i="2" s="1"/>
  <c r="AB4338" i="2"/>
  <c r="AA4338" i="2"/>
  <c r="AE4337" i="2"/>
  <c r="AF4337" i="2" s="1"/>
  <c r="AD4337" i="2" a="1"/>
  <c r="AD4337" i="2" s="1"/>
  <c r="AC4337" i="2"/>
  <c r="AB4337" i="2"/>
  <c r="AA4337" i="2"/>
  <c r="AE4336" i="2"/>
  <c r="AF4336" i="2" s="1"/>
  <c r="AD4336" i="2"/>
  <c r="AC4336" i="2"/>
  <c r="AD4336" i="2" s="1" a="1"/>
  <c r="AB4336" i="2"/>
  <c r="AA4336" i="2"/>
  <c r="AE4335" i="2"/>
  <c r="AF4335" i="2" s="1"/>
  <c r="AD4335" i="2" a="1"/>
  <c r="AD4335" i="2" s="1"/>
  <c r="AC4335" i="2"/>
  <c r="AB4335" i="2"/>
  <c r="AA4335" i="2"/>
  <c r="AE4334" i="2"/>
  <c r="AF4334" i="2" s="1"/>
  <c r="AD4334" i="2"/>
  <c r="AC4334" i="2"/>
  <c r="AD4334" i="2" s="1" a="1"/>
  <c r="AB4334" i="2"/>
  <c r="AA4334" i="2"/>
  <c r="AF4333" i="2"/>
  <c r="AE4333" i="2"/>
  <c r="AD4333" i="2" a="1"/>
  <c r="AD4333" i="2" s="1"/>
  <c r="AC4333" i="2"/>
  <c r="AB4333" i="2"/>
  <c r="AA4333" i="2"/>
  <c r="AE4332" i="2"/>
  <c r="AF4332" i="2" s="1"/>
  <c r="AD4332" i="2"/>
  <c r="AC4332" i="2"/>
  <c r="AD4332" i="2" s="1" a="1"/>
  <c r="AB4332" i="2"/>
  <c r="AA4332" i="2"/>
  <c r="AF4331" i="2"/>
  <c r="AE4331" i="2"/>
  <c r="AD4331" i="2" a="1"/>
  <c r="AD4331" i="2" s="1"/>
  <c r="AC4331" i="2"/>
  <c r="AB4331" i="2"/>
  <c r="AA4331" i="2"/>
  <c r="AE4330" i="2"/>
  <c r="AF4330" i="2" s="1"/>
  <c r="AC4330" i="2"/>
  <c r="AD4330" i="2" s="1" a="1"/>
  <c r="AD4330" i="2" s="1"/>
  <c r="AB4330" i="2"/>
  <c r="AA4330" i="2"/>
  <c r="AF4329" i="2"/>
  <c r="AE4329" i="2"/>
  <c r="AD4329" i="2"/>
  <c r="AD4329" i="2" a="1"/>
  <c r="AC4329" i="2"/>
  <c r="AB4329" i="2"/>
  <c r="AA4329" i="2"/>
  <c r="AE4328" i="2"/>
  <c r="AF4328" i="2" s="1"/>
  <c r="AC4328" i="2"/>
  <c r="AD4328" i="2" s="1" a="1"/>
  <c r="AD4328" i="2" s="1"/>
  <c r="AB4328" i="2"/>
  <c r="AA4328" i="2"/>
  <c r="AE4327" i="2"/>
  <c r="AF4327" i="2" s="1"/>
  <c r="AD4327" i="2"/>
  <c r="AC4327" i="2"/>
  <c r="AD4327" i="2" s="1" a="1"/>
  <c r="AB4327" i="2"/>
  <c r="AA4327" i="2"/>
  <c r="AE4326" i="2"/>
  <c r="AF4326" i="2" s="1"/>
  <c r="AC4326" i="2"/>
  <c r="AD4326" i="2" s="1" a="1"/>
  <c r="AD4326" i="2" s="1"/>
  <c r="AB4326" i="2"/>
  <c r="AA4326" i="2"/>
  <c r="AE4325" i="2"/>
  <c r="AF4325" i="2" s="1"/>
  <c r="AD4325" i="2" a="1"/>
  <c r="AD4325" i="2" s="1"/>
  <c r="AC4325" i="2"/>
  <c r="AB4325" i="2"/>
  <c r="AA4325" i="2"/>
  <c r="AE4324" i="2"/>
  <c r="AF4324" i="2" s="1"/>
  <c r="AC4324" i="2"/>
  <c r="AD4324" i="2" s="1" a="1"/>
  <c r="AD4324" i="2" s="1"/>
  <c r="AB4324" i="2"/>
  <c r="AA4324" i="2"/>
  <c r="AE4323" i="2"/>
  <c r="AF4323" i="2" s="1"/>
  <c r="AD4323" i="2" a="1"/>
  <c r="AD4323" i="2" s="1"/>
  <c r="AC4323" i="2"/>
  <c r="AB4323" i="2"/>
  <c r="AA4323" i="2"/>
  <c r="AE4322" i="2"/>
  <c r="AF4322" i="2" s="1"/>
  <c r="AC4322" i="2"/>
  <c r="AD4322" i="2" s="1" a="1"/>
  <c r="AD4322" i="2" s="1"/>
  <c r="AB4322" i="2"/>
  <c r="AA4322" i="2"/>
  <c r="AE4321" i="2"/>
  <c r="AF4321" i="2" s="1"/>
  <c r="AD4321" i="2" a="1"/>
  <c r="AD4321" i="2" s="1"/>
  <c r="AC4321" i="2"/>
  <c r="AB4321" i="2"/>
  <c r="AA4321" i="2"/>
  <c r="AE4320" i="2"/>
  <c r="AF4320" i="2" s="1"/>
  <c r="AC4320" i="2"/>
  <c r="AD4320" i="2" s="1" a="1"/>
  <c r="AD4320" i="2" s="1"/>
  <c r="AB4320" i="2"/>
  <c r="AA4320" i="2"/>
  <c r="AF4319" i="2"/>
  <c r="AE4319" i="2"/>
  <c r="AD4319" i="2" a="1"/>
  <c r="AD4319" i="2" s="1"/>
  <c r="AC4319" i="2"/>
  <c r="AB4319" i="2"/>
  <c r="AA4319" i="2"/>
  <c r="AE4318" i="2"/>
  <c r="AF4318" i="2" s="1"/>
  <c r="AD4318" i="2"/>
  <c r="AC4318" i="2"/>
  <c r="AD4318" i="2" s="1" a="1"/>
  <c r="AB4318" i="2"/>
  <c r="AA4318" i="2"/>
  <c r="AF4317" i="2"/>
  <c r="AE4317" i="2"/>
  <c r="AD4317" i="2" a="1"/>
  <c r="AD4317" i="2" s="1"/>
  <c r="AC4317" i="2"/>
  <c r="AB4317" i="2"/>
  <c r="AA4317" i="2"/>
  <c r="AE4316" i="2"/>
  <c r="AF4316" i="2" s="1"/>
  <c r="AC4316" i="2"/>
  <c r="AD4316" i="2" s="1" a="1"/>
  <c r="AD4316" i="2" s="1"/>
  <c r="AB4316" i="2"/>
  <c r="AA4316" i="2"/>
  <c r="AE4315" i="2"/>
  <c r="AF4315" i="2" s="1"/>
  <c r="AD4315" i="2" a="1"/>
  <c r="AD4315" i="2" s="1"/>
  <c r="AC4315" i="2"/>
  <c r="AB4315" i="2"/>
  <c r="AA4315" i="2"/>
  <c r="AE4314" i="2"/>
  <c r="AF4314" i="2" s="1"/>
  <c r="AC4314" i="2"/>
  <c r="AD4314" i="2" s="1" a="1"/>
  <c r="AD4314" i="2" s="1"/>
  <c r="AB4314" i="2"/>
  <c r="AA4314" i="2"/>
  <c r="AE4313" i="2"/>
  <c r="AF4313" i="2" s="1"/>
  <c r="AC4313" i="2"/>
  <c r="AD4313" i="2" s="1" a="1"/>
  <c r="AD4313" i="2" s="1"/>
  <c r="AB4313" i="2"/>
  <c r="AA4313" i="2"/>
  <c r="AE4312" i="2"/>
  <c r="AF4312" i="2" s="1"/>
  <c r="AC4312" i="2"/>
  <c r="AD4312" i="2" s="1" a="1"/>
  <c r="AD4312" i="2" s="1"/>
  <c r="AB4312" i="2"/>
  <c r="AA4312" i="2"/>
  <c r="AE4311" i="2"/>
  <c r="AF4311" i="2" s="1"/>
  <c r="AD4311" i="2" a="1"/>
  <c r="AD4311" i="2" s="1"/>
  <c r="AC4311" i="2"/>
  <c r="AB4311" i="2"/>
  <c r="AA4311" i="2"/>
  <c r="AE4310" i="2"/>
  <c r="AF4310" i="2" s="1"/>
  <c r="AD4310" i="2"/>
  <c r="AC4310" i="2"/>
  <c r="AD4310" i="2" s="1" a="1"/>
  <c r="AB4310" i="2"/>
  <c r="AA4310" i="2"/>
  <c r="AE4309" i="2"/>
  <c r="AF4309" i="2" s="1"/>
  <c r="AD4309" i="2" a="1"/>
  <c r="AD4309" i="2" s="1"/>
  <c r="AC4309" i="2"/>
  <c r="AB4309" i="2"/>
  <c r="AA4309" i="2"/>
  <c r="AE4308" i="2"/>
  <c r="AF4308" i="2" s="1"/>
  <c r="AD4308" i="2" a="1"/>
  <c r="AD4308" i="2" s="1"/>
  <c r="AC4308" i="2"/>
  <c r="AB4308" i="2"/>
  <c r="AA4308" i="2"/>
  <c r="AF4307" i="2"/>
  <c r="AE4307" i="2"/>
  <c r="AC4307" i="2"/>
  <c r="AD4307" i="2" s="1" a="1"/>
  <c r="AD4307" i="2" s="1"/>
  <c r="AB4307" i="2"/>
  <c r="AA4307" i="2"/>
  <c r="AF4306" i="2"/>
  <c r="AE4306" i="2"/>
  <c r="AD4306" i="2" a="1"/>
  <c r="AD4306" i="2" s="1"/>
  <c r="AC4306" i="2"/>
  <c r="AB4306" i="2"/>
  <c r="AA4306" i="2"/>
  <c r="AF4305" i="2"/>
  <c r="AE4305" i="2"/>
  <c r="AD4305" i="2"/>
  <c r="AC4305" i="2"/>
  <c r="AD4305" i="2" s="1" a="1"/>
  <c r="AB4305" i="2"/>
  <c r="AA4305" i="2"/>
  <c r="AF4304" i="2"/>
  <c r="AE4304" i="2"/>
  <c r="AC4304" i="2"/>
  <c r="AD4304" i="2" s="1" a="1"/>
  <c r="AD4304" i="2" s="1"/>
  <c r="AB4304" i="2"/>
  <c r="AA4304" i="2"/>
  <c r="AF4303" i="2"/>
  <c r="AE4303" i="2"/>
  <c r="AC4303" i="2"/>
  <c r="AD4303" i="2" s="1" a="1"/>
  <c r="AD4303" i="2" s="1"/>
  <c r="AB4303" i="2"/>
  <c r="AA4303" i="2"/>
  <c r="AE4302" i="2"/>
  <c r="AF4302" i="2" s="1"/>
  <c r="AD4302" i="2"/>
  <c r="AD4302" i="2" a="1"/>
  <c r="AC4302" i="2"/>
  <c r="AB4302" i="2"/>
  <c r="AA4302" i="2"/>
  <c r="AF4301" i="2"/>
  <c r="AE4301" i="2"/>
  <c r="AD4301" i="2"/>
  <c r="AC4301" i="2"/>
  <c r="AD4301" i="2" s="1" a="1"/>
  <c r="AB4301" i="2"/>
  <c r="AA4301" i="2"/>
  <c r="AE4300" i="2"/>
  <c r="AF4300" i="2" s="1"/>
  <c r="AD4300" i="2" a="1"/>
  <c r="AD4300" i="2" s="1"/>
  <c r="AC4300" i="2"/>
  <c r="AB4300" i="2"/>
  <c r="AA4300" i="2"/>
  <c r="AF4299" i="2"/>
  <c r="AE4299" i="2"/>
  <c r="AC4299" i="2"/>
  <c r="AD4299" i="2" s="1" a="1"/>
  <c r="AD4299" i="2" s="1"/>
  <c r="AB4299" i="2"/>
  <c r="AA4299" i="2"/>
  <c r="AE4298" i="2"/>
  <c r="AF4298" i="2" s="1"/>
  <c r="AD4298" i="2"/>
  <c r="AC4298" i="2"/>
  <c r="AD4298" i="2" s="1" a="1"/>
  <c r="AB4298" i="2"/>
  <c r="AA4298" i="2"/>
  <c r="AF4297" i="2"/>
  <c r="AE4297" i="2"/>
  <c r="AD4297" i="2"/>
  <c r="AC4297" i="2"/>
  <c r="AD4297" i="2" s="1" a="1"/>
  <c r="AB4297" i="2"/>
  <c r="AA4297" i="2"/>
  <c r="AF4296" i="2"/>
  <c r="AE4296" i="2"/>
  <c r="AD4296" i="2" a="1"/>
  <c r="AD4296" i="2" s="1"/>
  <c r="AC4296" i="2"/>
  <c r="AB4296" i="2"/>
  <c r="AA4296" i="2"/>
  <c r="AF4295" i="2"/>
  <c r="AE4295" i="2"/>
  <c r="AD4295" i="2"/>
  <c r="AC4295" i="2"/>
  <c r="AD4295" i="2" s="1" a="1"/>
  <c r="AB4295" i="2"/>
  <c r="AA4295" i="2"/>
  <c r="AE4294" i="2"/>
  <c r="AF4294" i="2" s="1"/>
  <c r="AD4294" i="2" a="1"/>
  <c r="AD4294" i="2" s="1"/>
  <c r="AC4294" i="2"/>
  <c r="AB4294" i="2"/>
  <c r="AA4294" i="2"/>
  <c r="AF4293" i="2"/>
  <c r="AE4293" i="2"/>
  <c r="AC4293" i="2"/>
  <c r="AD4293" i="2" s="1" a="1"/>
  <c r="AD4293" i="2" s="1"/>
  <c r="AB4293" i="2"/>
  <c r="AA4293" i="2"/>
  <c r="AF4292" i="2"/>
  <c r="AE4292" i="2"/>
  <c r="AC4292" i="2"/>
  <c r="AD4292" i="2" s="1" a="1"/>
  <c r="AD4292" i="2" s="1"/>
  <c r="AB4292" i="2"/>
  <c r="AA4292" i="2"/>
  <c r="AF4291" i="2"/>
  <c r="AE4291" i="2"/>
  <c r="AD4291" i="2"/>
  <c r="AC4291" i="2"/>
  <c r="AD4291" i="2" s="1" a="1"/>
  <c r="AB4291" i="2"/>
  <c r="AA4291" i="2"/>
  <c r="AE4290" i="2"/>
  <c r="AF4290" i="2" s="1"/>
  <c r="AD4290" i="2" a="1"/>
  <c r="AD4290" i="2" s="1"/>
  <c r="AC4290" i="2"/>
  <c r="AB4290" i="2"/>
  <c r="AA4290" i="2"/>
  <c r="AF4289" i="2"/>
  <c r="AE4289" i="2"/>
  <c r="AD4289" i="2"/>
  <c r="AC4289" i="2"/>
  <c r="AD4289" i="2" s="1" a="1"/>
  <c r="AB4289" i="2"/>
  <c r="AA4289" i="2"/>
  <c r="AF4288" i="2"/>
  <c r="AE4288" i="2"/>
  <c r="AC4288" i="2"/>
  <c r="AD4288" i="2" s="1" a="1"/>
  <c r="AD4288" i="2" s="1"/>
  <c r="AB4288" i="2"/>
  <c r="AA4288" i="2"/>
  <c r="AF4287" i="2"/>
  <c r="AE4287" i="2"/>
  <c r="AD4287" i="2"/>
  <c r="AC4287" i="2"/>
  <c r="AD4287" i="2" s="1" a="1"/>
  <c r="AB4287" i="2"/>
  <c r="AA4287" i="2"/>
  <c r="AF4286" i="2"/>
  <c r="AE4286" i="2"/>
  <c r="AD4286" i="2" a="1"/>
  <c r="AD4286" i="2" s="1"/>
  <c r="AC4286" i="2"/>
  <c r="AB4286" i="2"/>
  <c r="AA4286" i="2"/>
  <c r="AF4285" i="2"/>
  <c r="AE4285" i="2"/>
  <c r="AC4285" i="2"/>
  <c r="AD4285" i="2" s="1" a="1"/>
  <c r="AD4285" i="2" s="1"/>
  <c r="AB4285" i="2"/>
  <c r="AA4285" i="2"/>
  <c r="AE4284" i="2"/>
  <c r="AF4284" i="2" s="1"/>
  <c r="AC4284" i="2"/>
  <c r="AD4284" i="2" s="1" a="1"/>
  <c r="AD4284" i="2" s="1"/>
  <c r="AB4284" i="2"/>
  <c r="AA4284" i="2"/>
  <c r="AF4283" i="2"/>
  <c r="AE4283" i="2"/>
  <c r="AC4283" i="2"/>
  <c r="AD4283" i="2" s="1" a="1"/>
  <c r="AD4283" i="2" s="1"/>
  <c r="AB4283" i="2"/>
  <c r="AA4283" i="2"/>
  <c r="AE4282" i="2"/>
  <c r="AF4282" i="2" s="1"/>
  <c r="AD4282" i="2"/>
  <c r="AD4282" i="2" a="1"/>
  <c r="AC4282" i="2"/>
  <c r="AB4282" i="2"/>
  <c r="AA4282" i="2"/>
  <c r="AF4281" i="2"/>
  <c r="AE4281" i="2"/>
  <c r="AD4281" i="2"/>
  <c r="AC4281" i="2"/>
  <c r="AD4281" i="2" s="1" a="1"/>
  <c r="AB4281" i="2"/>
  <c r="AA4281" i="2"/>
  <c r="AE4280" i="2"/>
  <c r="AF4280" i="2" s="1"/>
  <c r="AD4280" i="2"/>
  <c r="AD4280" i="2" a="1"/>
  <c r="AC4280" i="2"/>
  <c r="AB4280" i="2"/>
  <c r="AA4280" i="2"/>
  <c r="AF4279" i="2"/>
  <c r="AE4279" i="2"/>
  <c r="AC4279" i="2"/>
  <c r="AD4279" i="2" s="1" a="1"/>
  <c r="AD4279" i="2" s="1"/>
  <c r="AB4279" i="2"/>
  <c r="AA4279" i="2"/>
  <c r="AF4278" i="2"/>
  <c r="AE4278" i="2"/>
  <c r="AC4278" i="2"/>
  <c r="AD4278" i="2" s="1" a="1"/>
  <c r="AD4278" i="2" s="1"/>
  <c r="AB4278" i="2"/>
  <c r="AA4278" i="2"/>
  <c r="AF4277" i="2"/>
  <c r="AE4277" i="2"/>
  <c r="AD4277" i="2"/>
  <c r="AC4277" i="2"/>
  <c r="AD4277" i="2" s="1" a="1"/>
  <c r="AB4277" i="2"/>
  <c r="AA4277" i="2"/>
  <c r="AF4276" i="2"/>
  <c r="AE4276" i="2"/>
  <c r="AC4276" i="2"/>
  <c r="AD4276" i="2" s="1" a="1"/>
  <c r="AD4276" i="2" s="1"/>
  <c r="AB4276" i="2"/>
  <c r="AA4276" i="2"/>
  <c r="AF4275" i="2"/>
  <c r="AE4275" i="2"/>
  <c r="AC4275" i="2"/>
  <c r="AD4275" i="2" s="1" a="1"/>
  <c r="AD4275" i="2" s="1"/>
  <c r="AB4275" i="2"/>
  <c r="AA4275" i="2"/>
  <c r="AE4274" i="2"/>
  <c r="AF4274" i="2" s="1"/>
  <c r="AD4274" i="2" a="1"/>
  <c r="AD4274" i="2" s="1"/>
  <c r="AC4274" i="2"/>
  <c r="AB4274" i="2"/>
  <c r="AA4274" i="2"/>
  <c r="AF4273" i="2"/>
  <c r="AE4273" i="2"/>
  <c r="AD4273" i="2"/>
  <c r="AC4273" i="2"/>
  <c r="AD4273" i="2" s="1" a="1"/>
  <c r="AB4273" i="2"/>
  <c r="AA4273" i="2"/>
  <c r="AF4272" i="2"/>
  <c r="AE4272" i="2"/>
  <c r="AC4272" i="2"/>
  <c r="AD4272" i="2" s="1" a="1"/>
  <c r="AD4272" i="2" s="1"/>
  <c r="AB4272" i="2"/>
  <c r="AA4272" i="2"/>
  <c r="AF4271" i="2"/>
  <c r="AE4271" i="2"/>
  <c r="AC4271" i="2"/>
  <c r="AD4271" i="2" s="1" a="1"/>
  <c r="AD4271" i="2" s="1"/>
  <c r="AB4271" i="2"/>
  <c r="AA4271" i="2"/>
  <c r="AE4270" i="2"/>
  <c r="AF4270" i="2" s="1"/>
  <c r="AD4270" i="2" a="1"/>
  <c r="AD4270" i="2" s="1"/>
  <c r="AC4270" i="2"/>
  <c r="AB4270" i="2"/>
  <c r="AA4270" i="2"/>
  <c r="AF4269" i="2"/>
  <c r="AE4269" i="2"/>
  <c r="AD4269" i="2"/>
  <c r="AC4269" i="2"/>
  <c r="AD4269" i="2" s="1" a="1"/>
  <c r="AB4269" i="2"/>
  <c r="AA4269" i="2"/>
  <c r="AF4268" i="2"/>
  <c r="AE4268" i="2"/>
  <c r="AC4268" i="2"/>
  <c r="AD4268" i="2" s="1" a="1"/>
  <c r="AD4268" i="2" s="1"/>
  <c r="AB4268" i="2"/>
  <c r="AA4268" i="2"/>
  <c r="AF4267" i="2"/>
  <c r="AE4267" i="2"/>
  <c r="AD4267" i="2"/>
  <c r="AC4267" i="2"/>
  <c r="AD4267" i="2" s="1" a="1"/>
  <c r="AB4267" i="2"/>
  <c r="AA4267" i="2"/>
  <c r="AE4266" i="2"/>
  <c r="AF4266" i="2" s="1"/>
  <c r="AC4266" i="2"/>
  <c r="AD4266" i="2" s="1" a="1"/>
  <c r="AD4266" i="2" s="1"/>
  <c r="AB4266" i="2"/>
  <c r="AA4266" i="2"/>
  <c r="AE4265" i="2"/>
  <c r="AF4265" i="2" s="1"/>
  <c r="AC4265" i="2"/>
  <c r="AD4265" i="2" s="1" a="1"/>
  <c r="AD4265" i="2" s="1"/>
  <c r="AB4265" i="2"/>
  <c r="AA4265" i="2"/>
  <c r="AF4264" i="2"/>
  <c r="AE4264" i="2"/>
  <c r="AC4264" i="2"/>
  <c r="AD4264" i="2" s="1" a="1"/>
  <c r="AD4264" i="2" s="1"/>
  <c r="AB4264" i="2"/>
  <c r="AA4264" i="2"/>
  <c r="AF4263" i="2"/>
  <c r="AE4263" i="2"/>
  <c r="AC4263" i="2"/>
  <c r="AD4263" i="2" s="1" a="1"/>
  <c r="AD4263" i="2" s="1"/>
  <c r="AB4263" i="2"/>
  <c r="AA4263" i="2"/>
  <c r="AE4262" i="2"/>
  <c r="AF4262" i="2" s="1"/>
  <c r="AD4262" i="2" a="1"/>
  <c r="AD4262" i="2" s="1"/>
  <c r="AC4262" i="2"/>
  <c r="AB4262" i="2"/>
  <c r="AA4262" i="2"/>
  <c r="AF4261" i="2"/>
  <c r="AE4261" i="2"/>
  <c r="AC4261" i="2"/>
  <c r="AD4261" i="2" s="1" a="1"/>
  <c r="AD4261" i="2" s="1"/>
  <c r="AB4261" i="2"/>
  <c r="AA4261" i="2"/>
  <c r="AF4260" i="2"/>
  <c r="AE4260" i="2"/>
  <c r="AC4260" i="2"/>
  <c r="AD4260" i="2" s="1" a="1"/>
  <c r="AD4260" i="2" s="1"/>
  <c r="AB4260" i="2"/>
  <c r="AA4260" i="2"/>
  <c r="AF4259" i="2"/>
  <c r="AE4259" i="2"/>
  <c r="AC4259" i="2"/>
  <c r="AD4259" i="2" s="1" a="1"/>
  <c r="AD4259" i="2" s="1"/>
  <c r="AB4259" i="2"/>
  <c r="AA4259" i="2"/>
  <c r="AF4258" i="2"/>
  <c r="AE4258" i="2"/>
  <c r="AD4258" i="2" a="1"/>
  <c r="AD4258" i="2" s="1"/>
  <c r="AC4258" i="2"/>
  <c r="AB4258" i="2"/>
  <c r="AA4258" i="2"/>
  <c r="AF4257" i="2"/>
  <c r="AE4257" i="2"/>
  <c r="AD4257" i="2"/>
  <c r="AC4257" i="2"/>
  <c r="AD4257" i="2" s="1" a="1"/>
  <c r="AB4257" i="2"/>
  <c r="AA4257" i="2"/>
  <c r="AE4256" i="2"/>
  <c r="AF4256" i="2" s="1"/>
  <c r="AC4256" i="2"/>
  <c r="AD4256" i="2" s="1" a="1"/>
  <c r="AD4256" i="2" s="1"/>
  <c r="AB4256" i="2"/>
  <c r="AA4256" i="2"/>
  <c r="AE4255" i="2"/>
  <c r="AF4255" i="2" s="1"/>
  <c r="AD4255" i="2"/>
  <c r="AC4255" i="2"/>
  <c r="AD4255" i="2" s="1" a="1"/>
  <c r="AB4255" i="2"/>
  <c r="AA4255" i="2"/>
  <c r="AF4254" i="2"/>
  <c r="AE4254" i="2"/>
  <c r="AD4254" i="2"/>
  <c r="AD4254" i="2" a="1"/>
  <c r="AC4254" i="2"/>
  <c r="AB4254" i="2"/>
  <c r="AA4254" i="2"/>
  <c r="AF4253" i="2"/>
  <c r="AE4253" i="2"/>
  <c r="AC4253" i="2"/>
  <c r="AD4253" i="2" s="1" a="1"/>
  <c r="AD4253" i="2" s="1"/>
  <c r="AB4253" i="2"/>
  <c r="AA4253" i="2"/>
  <c r="AF4252" i="2"/>
  <c r="AE4252" i="2"/>
  <c r="AD4252" i="2" a="1"/>
  <c r="AD4252" i="2" s="1"/>
  <c r="AC4252" i="2"/>
  <c r="AB4252" i="2"/>
  <c r="AA4252" i="2"/>
  <c r="AE4251" i="2"/>
  <c r="AF4251" i="2" s="1"/>
  <c r="AC4251" i="2"/>
  <c r="AD4251" i="2" s="1" a="1"/>
  <c r="AD4251" i="2" s="1"/>
  <c r="AB4251" i="2"/>
  <c r="AA4251" i="2"/>
  <c r="AE4250" i="2"/>
  <c r="AF4250" i="2" s="1"/>
  <c r="AD4250" i="2" a="1"/>
  <c r="AD4250" i="2" s="1"/>
  <c r="AC4250" i="2"/>
  <c r="AB4250" i="2"/>
  <c r="AA4250" i="2"/>
  <c r="AF4249" i="2"/>
  <c r="AE4249" i="2"/>
  <c r="AD4249" i="2"/>
  <c r="AC4249" i="2"/>
  <c r="AD4249" i="2" s="1" a="1"/>
  <c r="AB4249" i="2"/>
  <c r="AA4249" i="2"/>
  <c r="AE4248" i="2"/>
  <c r="AF4248" i="2" s="1"/>
  <c r="AC4248" i="2"/>
  <c r="AD4248" i="2" s="1" a="1"/>
  <c r="AD4248" i="2" s="1"/>
  <c r="AB4248" i="2"/>
  <c r="AA4248" i="2"/>
  <c r="AE4247" i="2"/>
  <c r="AF4247" i="2" s="1"/>
  <c r="AC4247" i="2"/>
  <c r="AD4247" i="2" s="1" a="1"/>
  <c r="AD4247" i="2" s="1"/>
  <c r="AB4247" i="2"/>
  <c r="AA4247" i="2"/>
  <c r="AE4246" i="2"/>
  <c r="AF4246" i="2" s="1"/>
  <c r="AC4246" i="2"/>
  <c r="AD4246" i="2" s="1" a="1"/>
  <c r="AD4246" i="2" s="1"/>
  <c r="AB4246" i="2"/>
  <c r="AA4246" i="2"/>
  <c r="AF4245" i="2"/>
  <c r="AE4245" i="2"/>
  <c r="AD4245" i="2"/>
  <c r="AC4245" i="2"/>
  <c r="AD4245" i="2" s="1" a="1"/>
  <c r="AB4245" i="2"/>
  <c r="AA4245" i="2"/>
  <c r="AF4244" i="2"/>
  <c r="AE4244" i="2"/>
  <c r="AC4244" i="2"/>
  <c r="AD4244" i="2" s="1" a="1"/>
  <c r="AD4244" i="2" s="1"/>
  <c r="AB4244" i="2"/>
  <c r="AA4244" i="2"/>
  <c r="AF4243" i="2"/>
  <c r="AE4243" i="2"/>
  <c r="AC4243" i="2"/>
  <c r="AD4243" i="2" s="1" a="1"/>
  <c r="AD4243" i="2" s="1"/>
  <c r="AB4243" i="2"/>
  <c r="AA4243" i="2"/>
  <c r="AE4242" i="2"/>
  <c r="AF4242" i="2" s="1"/>
  <c r="AC4242" i="2"/>
  <c r="AD4242" i="2" s="1" a="1"/>
  <c r="AD4242" i="2" s="1"/>
  <c r="AB4242" i="2"/>
  <c r="AA4242" i="2"/>
  <c r="AE4241" i="2"/>
  <c r="AF4241" i="2" s="1"/>
  <c r="AD4241" i="2"/>
  <c r="AC4241" i="2"/>
  <c r="AD4241" i="2" s="1" a="1"/>
  <c r="AB4241" i="2"/>
  <c r="AA4241" i="2"/>
  <c r="AF4240" i="2"/>
  <c r="AE4240" i="2"/>
  <c r="AC4240" i="2"/>
  <c r="AD4240" i="2" s="1" a="1"/>
  <c r="AD4240" i="2" s="1"/>
  <c r="AB4240" i="2"/>
  <c r="AA4240" i="2"/>
  <c r="AF4239" i="2"/>
  <c r="AE4239" i="2"/>
  <c r="AD4239" i="2"/>
  <c r="AC4239" i="2"/>
  <c r="AD4239" i="2" s="1" a="1"/>
  <c r="AB4239" i="2"/>
  <c r="AA4239" i="2"/>
  <c r="AE4238" i="2"/>
  <c r="AF4238" i="2" s="1"/>
  <c r="AC4238" i="2"/>
  <c r="AD4238" i="2" s="1" a="1"/>
  <c r="AD4238" i="2" s="1"/>
  <c r="AB4238" i="2"/>
  <c r="AA4238" i="2"/>
  <c r="AE4237" i="2"/>
  <c r="AF4237" i="2" s="1"/>
  <c r="AD4237" i="2"/>
  <c r="AC4237" i="2"/>
  <c r="AD4237" i="2" s="1" a="1"/>
  <c r="AB4237" i="2"/>
  <c r="AA4237" i="2"/>
  <c r="AF4236" i="2"/>
  <c r="AE4236" i="2"/>
  <c r="AC4236" i="2"/>
  <c r="AD4236" i="2" s="1" a="1"/>
  <c r="AD4236" i="2" s="1"/>
  <c r="AB4236" i="2"/>
  <c r="AA4236" i="2"/>
  <c r="AE4235" i="2"/>
  <c r="AF4235" i="2" s="1"/>
  <c r="AC4235" i="2"/>
  <c r="AD4235" i="2" s="1" a="1"/>
  <c r="AD4235" i="2" s="1"/>
  <c r="AB4235" i="2"/>
  <c r="AA4235" i="2"/>
  <c r="AE4234" i="2"/>
  <c r="AF4234" i="2" s="1"/>
  <c r="AD4234" i="2" a="1"/>
  <c r="AD4234" i="2" s="1"/>
  <c r="AC4234" i="2"/>
  <c r="AB4234" i="2"/>
  <c r="AA4234" i="2"/>
  <c r="AF4233" i="2"/>
  <c r="AE4233" i="2"/>
  <c r="AC4233" i="2"/>
  <c r="AD4233" i="2" s="1" a="1"/>
  <c r="AD4233" i="2" s="1"/>
  <c r="AB4233" i="2"/>
  <c r="AA4233" i="2"/>
  <c r="AF4232" i="2"/>
  <c r="AE4232" i="2"/>
  <c r="AC4232" i="2"/>
  <c r="AD4232" i="2" s="1" a="1"/>
  <c r="AD4232" i="2" s="1"/>
  <c r="AB4232" i="2"/>
  <c r="AA4232" i="2"/>
  <c r="AF4231" i="2"/>
  <c r="AE4231" i="2"/>
  <c r="AD4231" i="2"/>
  <c r="AC4231" i="2"/>
  <c r="AD4231" i="2" s="1" a="1"/>
  <c r="AB4231" i="2"/>
  <c r="AA4231" i="2"/>
  <c r="AF4230" i="2"/>
  <c r="AE4230" i="2"/>
  <c r="AD4230" i="2" a="1"/>
  <c r="AD4230" i="2" s="1"/>
  <c r="AC4230" i="2"/>
  <c r="AB4230" i="2"/>
  <c r="AA4230" i="2"/>
  <c r="AE4229" i="2"/>
  <c r="AF4229" i="2" s="1"/>
  <c r="AD4229" i="2"/>
  <c r="AC4229" i="2"/>
  <c r="AD4229" i="2" s="1" a="1"/>
  <c r="AB4229" i="2"/>
  <c r="AA4229" i="2"/>
  <c r="AF4228" i="2"/>
  <c r="AE4228" i="2"/>
  <c r="AC4228" i="2"/>
  <c r="AD4228" i="2" s="1" a="1"/>
  <c r="AD4228" i="2" s="1"/>
  <c r="AB4228" i="2"/>
  <c r="AA4228" i="2"/>
  <c r="AE4227" i="2"/>
  <c r="AF4227" i="2" s="1"/>
  <c r="AD4227" i="2"/>
  <c r="AC4227" i="2"/>
  <c r="AD4227" i="2" s="1" a="1"/>
  <c r="AB4227" i="2"/>
  <c r="AA4227" i="2"/>
  <c r="AF4226" i="2"/>
  <c r="AE4226" i="2"/>
  <c r="AD4226" i="2"/>
  <c r="AD4226" i="2" a="1"/>
  <c r="AC4226" i="2"/>
  <c r="AB4226" i="2"/>
  <c r="AA4226" i="2"/>
  <c r="AF4225" i="2"/>
  <c r="AE4225" i="2"/>
  <c r="AC4225" i="2"/>
  <c r="AD4225" i="2" s="1" a="1"/>
  <c r="AD4225" i="2" s="1"/>
  <c r="AB4225" i="2"/>
  <c r="AA4225" i="2"/>
  <c r="AF4224" i="2"/>
  <c r="AE4224" i="2"/>
  <c r="AD4224" i="2" a="1"/>
  <c r="AD4224" i="2" s="1"/>
  <c r="AC4224" i="2"/>
  <c r="AB4224" i="2"/>
  <c r="AA4224" i="2"/>
  <c r="AE4223" i="2"/>
  <c r="AF4223" i="2" s="1"/>
  <c r="AC4223" i="2"/>
  <c r="AD4223" i="2" s="1" a="1"/>
  <c r="AD4223" i="2" s="1"/>
  <c r="AB4223" i="2"/>
  <c r="AA4223" i="2"/>
  <c r="AE4222" i="2"/>
  <c r="AF4222" i="2" s="1"/>
  <c r="AD4222" i="2"/>
  <c r="AD4222" i="2" a="1"/>
  <c r="AC4222" i="2"/>
  <c r="AB4222" i="2"/>
  <c r="AA4222" i="2"/>
  <c r="AF4221" i="2"/>
  <c r="AE4221" i="2"/>
  <c r="AD4221" i="2"/>
  <c r="AC4221" i="2"/>
  <c r="AD4221" i="2" s="1" a="1"/>
  <c r="AB4221" i="2"/>
  <c r="AA4221" i="2"/>
  <c r="AF4220" i="2"/>
  <c r="AE4220" i="2"/>
  <c r="AD4220" i="2"/>
  <c r="AD4220" i="2" a="1"/>
  <c r="AC4220" i="2"/>
  <c r="AB4220" i="2"/>
  <c r="AA4220" i="2"/>
  <c r="AE4219" i="2"/>
  <c r="AF4219" i="2" s="1"/>
  <c r="AC4219" i="2"/>
  <c r="AD4219" i="2" s="1" a="1"/>
  <c r="AD4219" i="2" s="1"/>
  <c r="AB4219" i="2"/>
  <c r="AA4219" i="2"/>
  <c r="AE4218" i="2"/>
  <c r="AF4218" i="2" s="1"/>
  <c r="AC4218" i="2"/>
  <c r="AD4218" i="2" s="1" a="1"/>
  <c r="AD4218" i="2" s="1"/>
  <c r="AB4218" i="2"/>
  <c r="AA4218" i="2"/>
  <c r="AF4217" i="2"/>
  <c r="AE4217" i="2"/>
  <c r="AD4217" i="2"/>
  <c r="AC4217" i="2"/>
  <c r="AD4217" i="2" s="1" a="1"/>
  <c r="AB4217" i="2"/>
  <c r="AA4217" i="2"/>
  <c r="AE4216" i="2"/>
  <c r="AF4216" i="2" s="1"/>
  <c r="AC4216" i="2"/>
  <c r="AD4216" i="2" s="1" a="1"/>
  <c r="AD4216" i="2" s="1"/>
  <c r="AB4216" i="2"/>
  <c r="AA4216" i="2"/>
  <c r="AF4215" i="2"/>
  <c r="AE4215" i="2"/>
  <c r="AC4215" i="2"/>
  <c r="AD4215" i="2" s="1" a="1"/>
  <c r="AD4215" i="2" s="1"/>
  <c r="AB4215" i="2"/>
  <c r="AA4215" i="2"/>
  <c r="AE4214" i="2"/>
  <c r="AF4214" i="2" s="1"/>
  <c r="AC4214" i="2"/>
  <c r="AD4214" i="2" s="1" a="1"/>
  <c r="AD4214" i="2" s="1"/>
  <c r="AB4214" i="2"/>
  <c r="AA4214" i="2"/>
  <c r="AF4213" i="2"/>
  <c r="AE4213" i="2"/>
  <c r="AD4213" i="2"/>
  <c r="AC4213" i="2"/>
  <c r="AD4213" i="2" s="1" a="1"/>
  <c r="AB4213" i="2"/>
  <c r="AA4213" i="2"/>
  <c r="AF4212" i="2"/>
  <c r="AE4212" i="2"/>
  <c r="AD4212" i="2"/>
  <c r="AD4212" i="2" a="1"/>
  <c r="AC4212" i="2"/>
  <c r="AB4212" i="2"/>
  <c r="AA4212" i="2"/>
  <c r="AE4211" i="2"/>
  <c r="AF4211" i="2" s="1"/>
  <c r="AD4211" i="2"/>
  <c r="AC4211" i="2"/>
  <c r="AD4211" i="2" s="1" a="1"/>
  <c r="AB4211" i="2"/>
  <c r="AA4211" i="2"/>
  <c r="AE4210" i="2"/>
  <c r="AF4210" i="2" s="1"/>
  <c r="AC4210" i="2"/>
  <c r="AD4210" i="2" s="1" a="1"/>
  <c r="AD4210" i="2" s="1"/>
  <c r="AB4210" i="2"/>
  <c r="AA4210" i="2"/>
  <c r="AE4209" i="2"/>
  <c r="AF4209" i="2" s="1"/>
  <c r="AD4209" i="2"/>
  <c r="AC4209" i="2"/>
  <c r="AD4209" i="2" s="1" a="1"/>
  <c r="AB4209" i="2"/>
  <c r="AA4209" i="2"/>
  <c r="AF4208" i="2"/>
  <c r="AE4208" i="2"/>
  <c r="AC4208" i="2"/>
  <c r="AD4208" i="2" s="1" a="1"/>
  <c r="AD4208" i="2" s="1"/>
  <c r="AB4208" i="2"/>
  <c r="AA4208" i="2"/>
  <c r="AE4207" i="2"/>
  <c r="AF4207" i="2" s="1"/>
  <c r="AD4207" i="2"/>
  <c r="AC4207" i="2"/>
  <c r="AD4207" i="2" s="1" a="1"/>
  <c r="AB4207" i="2"/>
  <c r="AA4207" i="2"/>
  <c r="AE4206" i="2"/>
  <c r="AF4206" i="2" s="1"/>
  <c r="AD4206" i="2" a="1"/>
  <c r="AD4206" i="2" s="1"/>
  <c r="AC4206" i="2"/>
  <c r="AB4206" i="2"/>
  <c r="AA4206" i="2"/>
  <c r="AE4205" i="2"/>
  <c r="AF4205" i="2" s="1"/>
  <c r="AC4205" i="2"/>
  <c r="AD4205" i="2" s="1" a="1"/>
  <c r="AD4205" i="2" s="1"/>
  <c r="AB4205" i="2"/>
  <c r="AA4205" i="2"/>
  <c r="AF4204" i="2"/>
  <c r="AE4204" i="2"/>
  <c r="AC4204" i="2"/>
  <c r="AD4204" i="2" s="1" a="1"/>
  <c r="AD4204" i="2" s="1"/>
  <c r="AB4204" i="2"/>
  <c r="AA4204" i="2"/>
  <c r="AE4203" i="2"/>
  <c r="AF4203" i="2" s="1"/>
  <c r="AC4203" i="2"/>
  <c r="AD4203" i="2" s="1" a="1"/>
  <c r="AD4203" i="2" s="1"/>
  <c r="AB4203" i="2"/>
  <c r="AA4203" i="2"/>
  <c r="AF4202" i="2"/>
  <c r="AE4202" i="2"/>
  <c r="AD4202" i="2" a="1"/>
  <c r="AD4202" i="2" s="1"/>
  <c r="AC4202" i="2"/>
  <c r="AB4202" i="2"/>
  <c r="AA4202" i="2"/>
  <c r="AE4201" i="2"/>
  <c r="AF4201" i="2" s="1"/>
  <c r="AD4201" i="2"/>
  <c r="AC4201" i="2"/>
  <c r="AD4201" i="2" s="1" a="1"/>
  <c r="AB4201" i="2"/>
  <c r="AA4201" i="2"/>
  <c r="AE4200" i="2"/>
  <c r="AF4200" i="2" s="1"/>
  <c r="AC4200" i="2"/>
  <c r="AD4200" i="2" s="1" a="1"/>
  <c r="AD4200" i="2" s="1"/>
  <c r="AB4200" i="2"/>
  <c r="AA4200" i="2"/>
  <c r="AE4199" i="2"/>
  <c r="AF4199" i="2" s="1"/>
  <c r="AC4199" i="2"/>
  <c r="AD4199" i="2" s="1" a="1"/>
  <c r="AD4199" i="2" s="1"/>
  <c r="AB4199" i="2"/>
  <c r="AA4199" i="2"/>
  <c r="AF4198" i="2"/>
  <c r="AE4198" i="2"/>
  <c r="AD4198" i="2"/>
  <c r="AD4198" i="2" a="1"/>
  <c r="AC4198" i="2"/>
  <c r="AB4198" i="2"/>
  <c r="AA4198" i="2"/>
  <c r="AF4197" i="2"/>
  <c r="AE4197" i="2"/>
  <c r="AC4197" i="2"/>
  <c r="AD4197" i="2" s="1" a="1"/>
  <c r="AD4197" i="2" s="1"/>
  <c r="AB4197" i="2"/>
  <c r="AA4197" i="2"/>
  <c r="AF4196" i="2"/>
  <c r="AE4196" i="2"/>
  <c r="AD4196" i="2"/>
  <c r="AD4196" i="2" a="1"/>
  <c r="AC4196" i="2"/>
  <c r="AB4196" i="2"/>
  <c r="AA4196" i="2"/>
  <c r="AE4195" i="2"/>
  <c r="AF4195" i="2" s="1"/>
  <c r="AC4195" i="2"/>
  <c r="AD4195" i="2" s="1" a="1"/>
  <c r="AD4195" i="2" s="1"/>
  <c r="AB4195" i="2"/>
  <c r="AA4195" i="2"/>
  <c r="AE4194" i="2"/>
  <c r="AF4194" i="2" s="1"/>
  <c r="AC4194" i="2"/>
  <c r="AD4194" i="2" s="1" a="1"/>
  <c r="AD4194" i="2" s="1"/>
  <c r="AB4194" i="2"/>
  <c r="AA4194" i="2"/>
  <c r="AF4193" i="2"/>
  <c r="AE4193" i="2"/>
  <c r="AD4193" i="2"/>
  <c r="AC4193" i="2"/>
  <c r="AD4193" i="2" s="1" a="1"/>
  <c r="AB4193" i="2"/>
  <c r="AA4193" i="2"/>
  <c r="AE4192" i="2"/>
  <c r="AF4192" i="2" s="1"/>
  <c r="AC4192" i="2"/>
  <c r="AD4192" i="2" s="1" a="1"/>
  <c r="AD4192" i="2" s="1"/>
  <c r="AB4192" i="2"/>
  <c r="AA4192" i="2"/>
  <c r="AE4191" i="2"/>
  <c r="AF4191" i="2" s="1"/>
  <c r="AC4191" i="2"/>
  <c r="AD4191" i="2" s="1" a="1"/>
  <c r="AD4191" i="2" s="1"/>
  <c r="AB4191" i="2"/>
  <c r="AA4191" i="2"/>
  <c r="AF4190" i="2"/>
  <c r="AE4190" i="2"/>
  <c r="AC4190" i="2"/>
  <c r="AD4190" i="2" s="1" a="1"/>
  <c r="AD4190" i="2" s="1"/>
  <c r="AB4190" i="2"/>
  <c r="AA4190" i="2"/>
  <c r="AF4189" i="2"/>
  <c r="AE4189" i="2"/>
  <c r="AD4189" i="2"/>
  <c r="AC4189" i="2"/>
  <c r="AD4189" i="2" s="1" a="1"/>
  <c r="AB4189" i="2"/>
  <c r="AA4189" i="2"/>
  <c r="AE4188" i="2"/>
  <c r="AF4188" i="2" s="1"/>
  <c r="AD4188" i="2"/>
  <c r="AD4188" i="2" a="1"/>
  <c r="AC4188" i="2"/>
  <c r="AB4188" i="2"/>
  <c r="AA4188" i="2"/>
  <c r="AF4187" i="2"/>
  <c r="AE4187" i="2"/>
  <c r="AC4187" i="2"/>
  <c r="AD4187" i="2" s="1" a="1"/>
  <c r="AD4187" i="2" s="1"/>
  <c r="AB4187" i="2"/>
  <c r="AA4187" i="2"/>
  <c r="AE4186" i="2"/>
  <c r="AF4186" i="2" s="1"/>
  <c r="AD4186" i="2" a="1"/>
  <c r="AD4186" i="2" s="1"/>
  <c r="AC4186" i="2"/>
  <c r="AB4186" i="2"/>
  <c r="AA4186" i="2"/>
  <c r="AE4185" i="2"/>
  <c r="AF4185" i="2" s="1"/>
  <c r="AD4185" i="2"/>
  <c r="AC4185" i="2"/>
  <c r="AD4185" i="2" s="1" a="1"/>
  <c r="AB4185" i="2"/>
  <c r="AA4185" i="2"/>
  <c r="AF4184" i="2"/>
  <c r="AE4184" i="2"/>
  <c r="AD4184" i="2" a="1"/>
  <c r="AD4184" i="2" s="1"/>
  <c r="AC4184" i="2"/>
  <c r="AB4184" i="2"/>
  <c r="AA4184" i="2"/>
  <c r="AF4183" i="2"/>
  <c r="AE4183" i="2"/>
  <c r="AD4183" i="2"/>
  <c r="AC4183" i="2"/>
  <c r="AD4183" i="2" s="1" a="1"/>
  <c r="AB4183" i="2"/>
  <c r="AA4183" i="2"/>
  <c r="AE4182" i="2"/>
  <c r="AF4182" i="2" s="1"/>
  <c r="AC4182" i="2"/>
  <c r="AD4182" i="2" s="1" a="1"/>
  <c r="AD4182" i="2" s="1"/>
  <c r="AB4182" i="2"/>
  <c r="AA4182" i="2"/>
  <c r="AF4181" i="2"/>
  <c r="AE4181" i="2"/>
  <c r="AD4181" i="2"/>
  <c r="AC4181" i="2"/>
  <c r="AD4181" i="2" s="1" a="1"/>
  <c r="AB4181" i="2"/>
  <c r="AA4181" i="2"/>
  <c r="AF4180" i="2"/>
  <c r="AE4180" i="2"/>
  <c r="AC4180" i="2"/>
  <c r="AD4180" i="2" s="1" a="1"/>
  <c r="AD4180" i="2" s="1"/>
  <c r="AB4180" i="2"/>
  <c r="AA4180" i="2"/>
  <c r="AF4179" i="2"/>
  <c r="AE4179" i="2"/>
  <c r="AC4179" i="2"/>
  <c r="AD4179" i="2" s="1" a="1"/>
  <c r="AD4179" i="2" s="1"/>
  <c r="AB4179" i="2"/>
  <c r="AA4179" i="2"/>
  <c r="AE4178" i="2"/>
  <c r="AF4178" i="2" s="1"/>
  <c r="AD4178" i="2" a="1"/>
  <c r="AD4178" i="2" s="1"/>
  <c r="AC4178" i="2"/>
  <c r="AB4178" i="2"/>
  <c r="AA4178" i="2"/>
  <c r="AE4177" i="2"/>
  <c r="AF4177" i="2" s="1"/>
  <c r="AC4177" i="2"/>
  <c r="AD4177" i="2" s="1" a="1"/>
  <c r="AD4177" i="2" s="1"/>
  <c r="AB4177" i="2"/>
  <c r="AA4177" i="2"/>
  <c r="AF4176" i="2"/>
  <c r="AE4176" i="2"/>
  <c r="AC4176" i="2"/>
  <c r="AD4176" i="2" s="1" a="1"/>
  <c r="AD4176" i="2" s="1"/>
  <c r="AB4176" i="2"/>
  <c r="AA4176" i="2"/>
  <c r="AF4175" i="2"/>
  <c r="AE4175" i="2"/>
  <c r="AC4175" i="2"/>
  <c r="AD4175" i="2" s="1" a="1"/>
  <c r="AD4175" i="2" s="1"/>
  <c r="AB4175" i="2"/>
  <c r="AA4175" i="2"/>
  <c r="AF4174" i="2"/>
  <c r="AE4174" i="2"/>
  <c r="AD4174" i="2" a="1"/>
  <c r="AD4174" i="2" s="1"/>
  <c r="AC4174" i="2"/>
  <c r="AB4174" i="2"/>
  <c r="AA4174" i="2"/>
  <c r="AE4173" i="2"/>
  <c r="AF4173" i="2" s="1"/>
  <c r="AD4173" i="2"/>
  <c r="AC4173" i="2"/>
  <c r="AD4173" i="2" s="1" a="1"/>
  <c r="AB4173" i="2"/>
  <c r="AA4173" i="2"/>
  <c r="AE4172" i="2"/>
  <c r="AF4172" i="2" s="1"/>
  <c r="AC4172" i="2"/>
  <c r="AD4172" i="2" s="1" a="1"/>
  <c r="AD4172" i="2" s="1"/>
  <c r="AB4172" i="2"/>
  <c r="AA4172" i="2"/>
  <c r="AE4171" i="2"/>
  <c r="AF4171" i="2" s="1"/>
  <c r="AD4171" i="2"/>
  <c r="AC4171" i="2"/>
  <c r="AD4171" i="2" s="1" a="1"/>
  <c r="AB4171" i="2"/>
  <c r="AA4171" i="2"/>
  <c r="AF4170" i="2"/>
  <c r="AE4170" i="2"/>
  <c r="AD4170" i="2"/>
  <c r="AD4170" i="2" a="1"/>
  <c r="AC4170" i="2"/>
  <c r="AB4170" i="2"/>
  <c r="AA4170" i="2"/>
  <c r="AF4169" i="2"/>
  <c r="AE4169" i="2"/>
  <c r="AC4169" i="2"/>
  <c r="AD4169" i="2" s="1" a="1"/>
  <c r="AD4169" i="2" s="1"/>
  <c r="AB4169" i="2"/>
  <c r="AA4169" i="2"/>
  <c r="AE4168" i="2"/>
  <c r="AF4168" i="2" s="1"/>
  <c r="AD4168" i="2" a="1"/>
  <c r="AD4168" i="2" s="1"/>
  <c r="AC4168" i="2"/>
  <c r="AB4168" i="2"/>
  <c r="AA4168" i="2"/>
  <c r="AE4167" i="2"/>
  <c r="AF4167" i="2" s="1"/>
  <c r="AC4167" i="2"/>
  <c r="AD4167" i="2" s="1" a="1"/>
  <c r="AD4167" i="2" s="1"/>
  <c r="AB4167" i="2"/>
  <c r="AA4167" i="2"/>
  <c r="AF4166" i="2"/>
  <c r="AE4166" i="2"/>
  <c r="AC4166" i="2"/>
  <c r="AD4166" i="2" s="1" a="1"/>
  <c r="AD4166" i="2" s="1"/>
  <c r="AB4166" i="2"/>
  <c r="AA4166" i="2"/>
  <c r="AF4165" i="2"/>
  <c r="AE4165" i="2"/>
  <c r="AD4165" i="2"/>
  <c r="AC4165" i="2"/>
  <c r="AD4165" i="2" s="1" a="1"/>
  <c r="AB4165" i="2"/>
  <c r="AA4165" i="2"/>
  <c r="AE4164" i="2"/>
  <c r="AF4164" i="2" s="1"/>
  <c r="AC4164" i="2"/>
  <c r="AD4164" i="2" s="1" a="1"/>
  <c r="AD4164" i="2" s="1"/>
  <c r="AB4164" i="2"/>
  <c r="AA4164" i="2"/>
  <c r="AE4163" i="2"/>
  <c r="AF4163" i="2" s="1"/>
  <c r="AC4163" i="2"/>
  <c r="AD4163" i="2" s="1" a="1"/>
  <c r="AD4163" i="2" s="1"/>
  <c r="AB4163" i="2"/>
  <c r="AA4163" i="2"/>
  <c r="AF4162" i="2"/>
  <c r="AE4162" i="2"/>
  <c r="AD4162" i="2"/>
  <c r="AC4162" i="2"/>
  <c r="AD4162" i="2" s="1" a="1"/>
  <c r="AB4162" i="2"/>
  <c r="AA4162" i="2"/>
  <c r="AF4161" i="2"/>
  <c r="AE4161" i="2"/>
  <c r="AD4161" i="2"/>
  <c r="AC4161" i="2"/>
  <c r="AD4161" i="2" s="1" a="1"/>
  <c r="AB4161" i="2"/>
  <c r="AA4161" i="2"/>
  <c r="AF4160" i="2"/>
  <c r="AE4160" i="2"/>
  <c r="AD4160" i="2" a="1"/>
  <c r="AD4160" i="2" s="1"/>
  <c r="AC4160" i="2"/>
  <c r="AB4160" i="2"/>
  <c r="AA4160" i="2"/>
  <c r="AE4159" i="2"/>
  <c r="AF4159" i="2" s="1"/>
  <c r="AC4159" i="2"/>
  <c r="AD4159" i="2" s="1" a="1"/>
  <c r="AD4159" i="2" s="1"/>
  <c r="AB4159" i="2"/>
  <c r="AA4159" i="2"/>
  <c r="AE4158" i="2"/>
  <c r="AF4158" i="2" s="1"/>
  <c r="AC4158" i="2"/>
  <c r="AD4158" i="2" s="1" a="1"/>
  <c r="AD4158" i="2" s="1"/>
  <c r="AB4158" i="2"/>
  <c r="AA4158" i="2"/>
  <c r="AF4157" i="2"/>
  <c r="AE4157" i="2"/>
  <c r="AD4157" i="2"/>
  <c r="AC4157" i="2"/>
  <c r="AD4157" i="2" s="1" a="1"/>
  <c r="AB4157" i="2"/>
  <c r="AA4157" i="2"/>
  <c r="AF4156" i="2"/>
  <c r="AE4156" i="2"/>
  <c r="AC4156" i="2"/>
  <c r="AD4156" i="2" s="1" a="1"/>
  <c r="AD4156" i="2" s="1"/>
  <c r="AB4156" i="2"/>
  <c r="AA4156" i="2"/>
  <c r="AE4155" i="2"/>
  <c r="AF4155" i="2" s="1"/>
  <c r="AD4155" i="2"/>
  <c r="AC4155" i="2"/>
  <c r="AD4155" i="2" s="1" a="1"/>
  <c r="AB4155" i="2"/>
  <c r="AA4155" i="2"/>
  <c r="AE4154" i="2"/>
  <c r="AF4154" i="2" s="1"/>
  <c r="AC4154" i="2"/>
  <c r="AD4154" i="2" s="1" a="1"/>
  <c r="AD4154" i="2" s="1"/>
  <c r="AB4154" i="2"/>
  <c r="AA4154" i="2"/>
  <c r="AF4153" i="2"/>
  <c r="AE4153" i="2"/>
  <c r="AD4153" i="2"/>
  <c r="AC4153" i="2"/>
  <c r="AD4153" i="2" s="1" a="1"/>
  <c r="AB4153" i="2"/>
  <c r="AA4153" i="2"/>
  <c r="AF4152" i="2"/>
  <c r="AE4152" i="2"/>
  <c r="AC4152" i="2"/>
  <c r="AD4152" i="2" s="1" a="1"/>
  <c r="AD4152" i="2" s="1"/>
  <c r="AB4152" i="2"/>
  <c r="AA4152" i="2"/>
  <c r="AF4151" i="2"/>
  <c r="AE4151" i="2"/>
  <c r="AD4151" i="2"/>
  <c r="AC4151" i="2"/>
  <c r="AD4151" i="2" s="1" a="1"/>
  <c r="AB4151" i="2"/>
  <c r="AA4151" i="2"/>
  <c r="AE4150" i="2"/>
  <c r="AF4150" i="2" s="1"/>
  <c r="AD4150" i="2" a="1"/>
  <c r="AD4150" i="2" s="1"/>
  <c r="AC4150" i="2"/>
  <c r="AB4150" i="2"/>
  <c r="AA4150" i="2"/>
  <c r="AF4149" i="2"/>
  <c r="AE4149" i="2"/>
  <c r="AD4149" i="2"/>
  <c r="AC4149" i="2"/>
  <c r="AD4149" i="2" s="1" a="1"/>
  <c r="AB4149" i="2"/>
  <c r="AA4149" i="2"/>
  <c r="AF4148" i="2"/>
  <c r="AE4148" i="2"/>
  <c r="AC4148" i="2"/>
  <c r="AD4148" i="2" s="1" a="1"/>
  <c r="AD4148" i="2" s="1"/>
  <c r="AB4148" i="2"/>
  <c r="AA4148" i="2"/>
  <c r="AF4147" i="2"/>
  <c r="AE4147" i="2"/>
  <c r="AC4147" i="2"/>
  <c r="AD4147" i="2" s="1" a="1"/>
  <c r="AD4147" i="2" s="1"/>
  <c r="AB4147" i="2"/>
  <c r="AA4147" i="2"/>
  <c r="AF4146" i="2"/>
  <c r="AE4146" i="2"/>
  <c r="AD4146" i="2" a="1"/>
  <c r="AD4146" i="2" s="1"/>
  <c r="AC4146" i="2"/>
  <c r="AB4146" i="2"/>
  <c r="AA4146" i="2"/>
  <c r="AF4145" i="2"/>
  <c r="AE4145" i="2"/>
  <c r="AD4145" i="2"/>
  <c r="AC4145" i="2"/>
  <c r="AD4145" i="2" s="1" a="1"/>
  <c r="AB4145" i="2"/>
  <c r="AA4145" i="2"/>
  <c r="AE4144" i="2"/>
  <c r="AF4144" i="2" s="1"/>
  <c r="AC4144" i="2"/>
  <c r="AD4144" i="2" s="1" a="1"/>
  <c r="AD4144" i="2" s="1"/>
  <c r="AB4144" i="2"/>
  <c r="AA4144" i="2"/>
  <c r="AE4143" i="2"/>
  <c r="AF4143" i="2" s="1"/>
  <c r="AD4143" i="2"/>
  <c r="AC4143" i="2"/>
  <c r="AD4143" i="2" s="1" a="1"/>
  <c r="AB4143" i="2"/>
  <c r="AA4143" i="2"/>
  <c r="AE4142" i="2"/>
  <c r="AF4142" i="2" s="1"/>
  <c r="AD4142" i="2"/>
  <c r="AD4142" i="2" a="1"/>
  <c r="AC4142" i="2"/>
  <c r="AB4142" i="2"/>
  <c r="AA4142" i="2"/>
  <c r="AF4141" i="2"/>
  <c r="AE4141" i="2"/>
  <c r="AC4141" i="2"/>
  <c r="AD4141" i="2" s="1" a="1"/>
  <c r="AD4141" i="2" s="1"/>
  <c r="AB4141" i="2"/>
  <c r="AA4141" i="2"/>
  <c r="AF4140" i="2"/>
  <c r="AE4140" i="2"/>
  <c r="AD4140" i="2" a="1"/>
  <c r="AD4140" i="2" s="1"/>
  <c r="AC4140" i="2"/>
  <c r="AB4140" i="2"/>
  <c r="AA4140" i="2"/>
  <c r="AE4139" i="2"/>
  <c r="AF4139" i="2" s="1"/>
  <c r="AC4139" i="2"/>
  <c r="AD4139" i="2" s="1" a="1"/>
  <c r="AD4139" i="2" s="1"/>
  <c r="AB4139" i="2"/>
  <c r="AA4139" i="2"/>
  <c r="AE4138" i="2"/>
  <c r="AF4138" i="2" s="1"/>
  <c r="AD4138" i="2"/>
  <c r="AD4138" i="2" a="1"/>
  <c r="AC4138" i="2"/>
  <c r="AB4138" i="2"/>
  <c r="AA4138" i="2"/>
  <c r="AF4137" i="2"/>
  <c r="AE4137" i="2"/>
  <c r="AD4137" i="2"/>
  <c r="AC4137" i="2"/>
  <c r="AD4137" i="2" s="1" a="1"/>
  <c r="AB4137" i="2"/>
  <c r="AA4137" i="2"/>
  <c r="AF4136" i="2"/>
  <c r="AE4136" i="2"/>
  <c r="AD4136" i="2"/>
  <c r="AD4136" i="2" a="1"/>
  <c r="AC4136" i="2"/>
  <c r="AB4136" i="2"/>
  <c r="AA4136" i="2"/>
  <c r="AE4135" i="2"/>
  <c r="AF4135" i="2" s="1"/>
  <c r="AD4135" i="2" a="1"/>
  <c r="AD4135" i="2" s="1"/>
  <c r="AC4135" i="2"/>
  <c r="AB4135" i="2"/>
  <c r="AA4135" i="2"/>
  <c r="AF4134" i="2"/>
  <c r="AE4134" i="2"/>
  <c r="AC4134" i="2"/>
  <c r="AD4134" i="2" s="1" a="1"/>
  <c r="AD4134" i="2" s="1"/>
  <c r="AB4134" i="2"/>
  <c r="AA4134" i="2"/>
  <c r="AE4133" i="2"/>
  <c r="AF4133" i="2" s="1"/>
  <c r="AD4133" i="2" a="1"/>
  <c r="AD4133" i="2" s="1"/>
  <c r="AC4133" i="2"/>
  <c r="AB4133" i="2"/>
  <c r="AA4133" i="2"/>
  <c r="AE4132" i="2"/>
  <c r="AF4132" i="2" s="1"/>
  <c r="AC4132" i="2"/>
  <c r="AD4132" i="2" s="1" a="1"/>
  <c r="AD4132" i="2" s="1"/>
  <c r="AB4132" i="2"/>
  <c r="AA4132" i="2"/>
  <c r="AE4131" i="2"/>
  <c r="AF4131" i="2" s="1"/>
  <c r="AD4131" i="2" a="1"/>
  <c r="AD4131" i="2" s="1"/>
  <c r="AC4131" i="2"/>
  <c r="AB4131" i="2"/>
  <c r="AA4131" i="2"/>
  <c r="AE4130" i="2"/>
  <c r="AF4130" i="2" s="1"/>
  <c r="AC4130" i="2"/>
  <c r="AD4130" i="2" s="1" a="1"/>
  <c r="AD4130" i="2" s="1"/>
  <c r="AB4130" i="2"/>
  <c r="AA4130" i="2"/>
  <c r="AE4129" i="2"/>
  <c r="AF4129" i="2" s="1"/>
  <c r="AD4129" i="2" a="1"/>
  <c r="AD4129" i="2" s="1"/>
  <c r="AC4129" i="2"/>
  <c r="AB4129" i="2"/>
  <c r="AA4129" i="2"/>
  <c r="AF4128" i="2"/>
  <c r="AE4128" i="2"/>
  <c r="AC4128" i="2"/>
  <c r="AD4128" i="2" s="1" a="1"/>
  <c r="AD4128" i="2" s="1"/>
  <c r="AB4128" i="2"/>
  <c r="AA4128" i="2"/>
  <c r="AE4127" i="2"/>
  <c r="AF4127" i="2" s="1"/>
  <c r="AD4127" i="2" a="1"/>
  <c r="AD4127" i="2" s="1"/>
  <c r="AC4127" i="2"/>
  <c r="AB4127" i="2"/>
  <c r="AA4127" i="2"/>
  <c r="AF4126" i="2"/>
  <c r="AE4126" i="2"/>
  <c r="AD4126" i="2"/>
  <c r="AD4126" i="2" a="1"/>
  <c r="AC4126" i="2"/>
  <c r="AB4126" i="2"/>
  <c r="AA4126" i="2"/>
  <c r="AE4125" i="2"/>
  <c r="AF4125" i="2" s="1"/>
  <c r="AD4125" i="2" a="1"/>
  <c r="AD4125" i="2" s="1"/>
  <c r="AC4125" i="2"/>
  <c r="AB4125" i="2"/>
  <c r="AA4125" i="2"/>
  <c r="AE4124" i="2"/>
  <c r="AF4124" i="2" s="1"/>
  <c r="AC4124" i="2"/>
  <c r="AD4124" i="2" s="1" a="1"/>
  <c r="AD4124" i="2" s="1"/>
  <c r="AB4124" i="2"/>
  <c r="AA4124" i="2"/>
  <c r="AE4123" i="2"/>
  <c r="AF4123" i="2" s="1"/>
  <c r="AD4123" i="2" a="1"/>
  <c r="AD4123" i="2" s="1"/>
  <c r="AC4123" i="2"/>
  <c r="AB4123" i="2"/>
  <c r="AA4123" i="2"/>
  <c r="AE4122" i="2"/>
  <c r="AF4122" i="2" s="1"/>
  <c r="AD4122" i="2" a="1"/>
  <c r="AD4122" i="2" s="1"/>
  <c r="AC4122" i="2"/>
  <c r="AB4122" i="2"/>
  <c r="AA4122" i="2"/>
  <c r="AE4121" i="2"/>
  <c r="AF4121" i="2" s="1"/>
  <c r="AC4121" i="2"/>
  <c r="AD4121" i="2" s="1" a="1"/>
  <c r="AD4121" i="2" s="1"/>
  <c r="AB4121" i="2"/>
  <c r="AA4121" i="2"/>
  <c r="AE4120" i="2"/>
  <c r="AF4120" i="2" s="1"/>
  <c r="AC4120" i="2"/>
  <c r="AD4120" i="2" s="1" a="1"/>
  <c r="AD4120" i="2" s="1"/>
  <c r="AB4120" i="2"/>
  <c r="AA4120" i="2"/>
  <c r="AE4119" i="2"/>
  <c r="AF4119" i="2" s="1"/>
  <c r="AD4119" i="2" a="1"/>
  <c r="AD4119" i="2" s="1"/>
  <c r="AC4119" i="2"/>
  <c r="AB4119" i="2"/>
  <c r="AA4119" i="2"/>
  <c r="AF4118" i="2"/>
  <c r="AE4118" i="2"/>
  <c r="AD4118" i="2" a="1"/>
  <c r="AD4118" i="2" s="1"/>
  <c r="AC4118" i="2"/>
  <c r="AB4118" i="2"/>
  <c r="AA4118" i="2"/>
  <c r="AE4117" i="2"/>
  <c r="AF4117" i="2" s="1"/>
  <c r="AD4117" i="2" a="1"/>
  <c r="AD4117" i="2" s="1"/>
  <c r="AC4117" i="2"/>
  <c r="AB4117" i="2"/>
  <c r="AA4117" i="2"/>
  <c r="AE4116" i="2"/>
  <c r="AF4116" i="2" s="1"/>
  <c r="AD4116" i="2"/>
  <c r="AD4116" i="2" a="1"/>
  <c r="AC4116" i="2"/>
  <c r="AB4116" i="2"/>
  <c r="AA4116" i="2"/>
  <c r="AE4115" i="2"/>
  <c r="AF4115" i="2" s="1"/>
  <c r="AC4115" i="2"/>
  <c r="AD4115" i="2" s="1" a="1"/>
  <c r="AD4115" i="2" s="1"/>
  <c r="AB4115" i="2"/>
  <c r="AA4115" i="2"/>
  <c r="AF4114" i="2"/>
  <c r="AE4114" i="2"/>
  <c r="AD4114" i="2" a="1"/>
  <c r="AD4114" i="2" s="1"/>
  <c r="AC4114" i="2"/>
  <c r="AB4114" i="2"/>
  <c r="AA4114" i="2"/>
  <c r="AE4113" i="2"/>
  <c r="AF4113" i="2" s="1"/>
  <c r="AC4113" i="2"/>
  <c r="AD4113" i="2" s="1" a="1"/>
  <c r="AD4113" i="2" s="1"/>
  <c r="AB4113" i="2"/>
  <c r="AA4113" i="2"/>
  <c r="AF4112" i="2"/>
  <c r="AE4112" i="2"/>
  <c r="AD4112" i="2"/>
  <c r="AD4112" i="2" a="1"/>
  <c r="AC4112" i="2"/>
  <c r="AB4112" i="2"/>
  <c r="AA4112" i="2"/>
  <c r="AE4111" i="2"/>
  <c r="AF4111" i="2" s="1"/>
  <c r="AD4111" i="2" a="1"/>
  <c r="AD4111" i="2" s="1"/>
  <c r="AC4111" i="2"/>
  <c r="AB4111" i="2"/>
  <c r="AA4111" i="2"/>
  <c r="AE4110" i="2"/>
  <c r="AF4110" i="2" s="1"/>
  <c r="AC4110" i="2"/>
  <c r="AD4110" i="2" s="1" a="1"/>
  <c r="AD4110" i="2" s="1"/>
  <c r="AB4110" i="2"/>
  <c r="AA4110" i="2"/>
  <c r="AE4109" i="2"/>
  <c r="AF4109" i="2" s="1"/>
  <c r="AD4109" i="2" a="1"/>
  <c r="AD4109" i="2" s="1"/>
  <c r="AC4109" i="2"/>
  <c r="AB4109" i="2"/>
  <c r="AA4109" i="2"/>
  <c r="AF4108" i="2"/>
  <c r="AE4108" i="2"/>
  <c r="AD4108" i="2" a="1"/>
  <c r="AD4108" i="2" s="1"/>
  <c r="AC4108" i="2"/>
  <c r="AB4108" i="2"/>
  <c r="AA4108" i="2"/>
  <c r="AE4107" i="2"/>
  <c r="AF4107" i="2" s="1"/>
  <c r="AC4107" i="2"/>
  <c r="AD4107" i="2" s="1" a="1"/>
  <c r="AD4107" i="2" s="1"/>
  <c r="AB4107" i="2"/>
  <c r="AA4107" i="2"/>
  <c r="AF4106" i="2"/>
  <c r="AE4106" i="2"/>
  <c r="AD4106" i="2" a="1"/>
  <c r="AD4106" i="2" s="1"/>
  <c r="AC4106" i="2"/>
  <c r="AB4106" i="2"/>
  <c r="AA4106" i="2"/>
  <c r="AE4105" i="2"/>
  <c r="AF4105" i="2" s="1"/>
  <c r="AD4105" i="2" a="1"/>
  <c r="AD4105" i="2" s="1"/>
  <c r="AC4105" i="2"/>
  <c r="AB4105" i="2"/>
  <c r="AA4105" i="2"/>
  <c r="AF4104" i="2"/>
  <c r="AE4104" i="2"/>
  <c r="AC4104" i="2"/>
  <c r="AD4104" i="2" s="1" a="1"/>
  <c r="AD4104" i="2" s="1"/>
  <c r="AB4104" i="2"/>
  <c r="AA4104" i="2"/>
  <c r="AE4103" i="2"/>
  <c r="AF4103" i="2" s="1"/>
  <c r="AD4103" i="2" a="1"/>
  <c r="AD4103" i="2" s="1"/>
  <c r="AC4103" i="2"/>
  <c r="AB4103" i="2"/>
  <c r="AA4103" i="2"/>
  <c r="AE4102" i="2"/>
  <c r="AF4102" i="2" s="1"/>
  <c r="AC4102" i="2"/>
  <c r="AD4102" i="2" s="1" a="1"/>
  <c r="AD4102" i="2" s="1"/>
  <c r="AB4102" i="2"/>
  <c r="AA4102" i="2"/>
  <c r="AE4101" i="2"/>
  <c r="AF4101" i="2" s="1"/>
  <c r="AD4101" i="2" a="1"/>
  <c r="AD4101" i="2" s="1"/>
  <c r="AC4101" i="2"/>
  <c r="AB4101" i="2"/>
  <c r="AA4101" i="2"/>
  <c r="AF4100" i="2"/>
  <c r="AE4100" i="2"/>
  <c r="AC4100" i="2"/>
  <c r="AD4100" i="2" s="1" a="1"/>
  <c r="AD4100" i="2" s="1"/>
  <c r="AB4100" i="2"/>
  <c r="AA4100" i="2"/>
  <c r="AE4099" i="2"/>
  <c r="AF4099" i="2" s="1"/>
  <c r="AD4099" i="2" a="1"/>
  <c r="AD4099" i="2" s="1"/>
  <c r="AC4099" i="2"/>
  <c r="AB4099" i="2"/>
  <c r="AA4099" i="2"/>
  <c r="AF4098" i="2"/>
  <c r="AE4098" i="2"/>
  <c r="AD4098" i="2"/>
  <c r="AD4098" i="2" a="1"/>
  <c r="AC4098" i="2"/>
  <c r="AB4098" i="2"/>
  <c r="AA4098" i="2"/>
  <c r="AE4097" i="2"/>
  <c r="AF4097" i="2" s="1"/>
  <c r="AD4097" i="2" a="1"/>
  <c r="AD4097" i="2" s="1"/>
  <c r="AC4097" i="2"/>
  <c r="AB4097" i="2"/>
  <c r="AA4097" i="2"/>
  <c r="AE4096" i="2"/>
  <c r="AF4096" i="2" s="1"/>
  <c r="AD4096" i="2"/>
  <c r="AC4096" i="2"/>
  <c r="AD4096" i="2" s="1" a="1"/>
  <c r="AB4096" i="2"/>
  <c r="AA4096" i="2"/>
  <c r="AE4095" i="2"/>
  <c r="AF4095" i="2" s="1"/>
  <c r="AC4095" i="2"/>
  <c r="AD4095" i="2" s="1" a="1"/>
  <c r="AD4095" i="2" s="1"/>
  <c r="AB4095" i="2"/>
  <c r="AA4095" i="2"/>
  <c r="AE4094" i="2"/>
  <c r="AF4094" i="2" s="1"/>
  <c r="AD4094" i="2" a="1"/>
  <c r="AD4094" i="2" s="1"/>
  <c r="AC4094" i="2"/>
  <c r="AB4094" i="2"/>
  <c r="AA4094" i="2"/>
  <c r="AE4093" i="2"/>
  <c r="AF4093" i="2" s="1"/>
  <c r="AC4093" i="2"/>
  <c r="AD4093" i="2" s="1" a="1"/>
  <c r="AD4093" i="2" s="1"/>
  <c r="AB4093" i="2"/>
  <c r="AA4093" i="2"/>
  <c r="AF4092" i="2"/>
  <c r="AE4092" i="2"/>
  <c r="AC4092" i="2"/>
  <c r="AD4092" i="2" s="1" a="1"/>
  <c r="AD4092" i="2" s="1"/>
  <c r="AB4092" i="2"/>
  <c r="AA4092" i="2"/>
  <c r="AE4091" i="2"/>
  <c r="AF4091" i="2" s="1"/>
  <c r="AD4091" i="2" a="1"/>
  <c r="AD4091" i="2" s="1"/>
  <c r="AC4091" i="2"/>
  <c r="AB4091" i="2"/>
  <c r="AA4091" i="2"/>
  <c r="AF4090" i="2"/>
  <c r="AE4090" i="2"/>
  <c r="AD4090" i="2" a="1"/>
  <c r="AD4090" i="2" s="1"/>
  <c r="AC4090" i="2"/>
  <c r="AB4090" i="2"/>
  <c r="AA4090" i="2"/>
  <c r="AE4089" i="2"/>
  <c r="AF4089" i="2" s="1"/>
  <c r="AD4089" i="2" a="1"/>
  <c r="AD4089" i="2" s="1"/>
  <c r="AC4089" i="2"/>
  <c r="AB4089" i="2"/>
  <c r="AA4089" i="2"/>
  <c r="AE4088" i="2"/>
  <c r="AF4088" i="2" s="1"/>
  <c r="AD4088" i="2" a="1"/>
  <c r="AD4088" i="2" s="1"/>
  <c r="AC4088" i="2"/>
  <c r="AB4088" i="2"/>
  <c r="AA4088" i="2"/>
  <c r="AE4087" i="2"/>
  <c r="AF4087" i="2" s="1"/>
  <c r="AD4087" i="2" a="1"/>
  <c r="AD4087" i="2" s="1"/>
  <c r="AC4087" i="2"/>
  <c r="AB4087" i="2"/>
  <c r="AA4087" i="2"/>
  <c r="AF4086" i="2"/>
  <c r="AE4086" i="2"/>
  <c r="AC4086" i="2"/>
  <c r="AD4086" i="2" s="1" a="1"/>
  <c r="AD4086" i="2" s="1"/>
  <c r="AB4086" i="2"/>
  <c r="AA4086" i="2"/>
  <c r="AE4085" i="2"/>
  <c r="AF4085" i="2" s="1"/>
  <c r="AD4085" i="2" a="1"/>
  <c r="AD4085" i="2" s="1"/>
  <c r="AC4085" i="2"/>
  <c r="AB4085" i="2"/>
  <c r="AA4085" i="2"/>
  <c r="AF4084" i="2"/>
  <c r="AE4084" i="2"/>
  <c r="AD4084" i="2"/>
  <c r="AD4084" i="2" a="1"/>
  <c r="AC4084" i="2"/>
  <c r="AB4084" i="2"/>
  <c r="AA4084" i="2"/>
  <c r="AE4083" i="2"/>
  <c r="AF4083" i="2" s="1"/>
  <c r="AD4083" i="2" a="1"/>
  <c r="AD4083" i="2" s="1"/>
  <c r="AC4083" i="2"/>
  <c r="AB4083" i="2"/>
  <c r="AA4083" i="2"/>
  <c r="AE4082" i="2"/>
  <c r="AF4082" i="2" s="1"/>
  <c r="AD4082" i="2"/>
  <c r="AC4082" i="2"/>
  <c r="AD4082" i="2" s="1" a="1"/>
  <c r="AB4082" i="2"/>
  <c r="AA4082" i="2"/>
  <c r="AF4081" i="2"/>
  <c r="AE4081" i="2"/>
  <c r="AD4081" i="2" a="1"/>
  <c r="AD4081" i="2" s="1"/>
  <c r="AC4081" i="2"/>
  <c r="AB4081" i="2"/>
  <c r="AA4081" i="2"/>
  <c r="AF4080" i="2"/>
  <c r="AE4080" i="2"/>
  <c r="AD4080" i="2" a="1"/>
  <c r="AD4080" i="2" s="1"/>
  <c r="AC4080" i="2"/>
  <c r="AB4080" i="2"/>
  <c r="AA4080" i="2"/>
  <c r="AE4079" i="2"/>
  <c r="AF4079" i="2" s="1"/>
  <c r="AC4079" i="2"/>
  <c r="AD4079" i="2" s="1" a="1"/>
  <c r="AD4079" i="2" s="1"/>
  <c r="AB4079" i="2"/>
  <c r="AA4079" i="2"/>
  <c r="AE4078" i="2"/>
  <c r="AF4078" i="2" s="1"/>
  <c r="AD4078" i="2" a="1"/>
  <c r="AD4078" i="2" s="1"/>
  <c r="AC4078" i="2"/>
  <c r="AB4078" i="2"/>
  <c r="AA4078" i="2"/>
  <c r="AE4077" i="2"/>
  <c r="AF4077" i="2" s="1"/>
  <c r="AD4077" i="2"/>
  <c r="AD4077" i="2" a="1"/>
  <c r="AC4077" i="2"/>
  <c r="AB4077" i="2"/>
  <c r="AA4077" i="2"/>
  <c r="AF4076" i="2"/>
  <c r="AE4076" i="2"/>
  <c r="AD4076" i="2"/>
  <c r="AD4076" i="2" a="1"/>
  <c r="AC4076" i="2"/>
  <c r="AB4076" i="2"/>
  <c r="AA4076" i="2"/>
  <c r="AE4075" i="2"/>
  <c r="AF4075" i="2" s="1"/>
  <c r="AD4075" i="2" a="1"/>
  <c r="AD4075" i="2" s="1"/>
  <c r="AC4075" i="2"/>
  <c r="AB4075" i="2"/>
  <c r="AA4075" i="2"/>
  <c r="AE4074" i="2"/>
  <c r="AF4074" i="2" s="1"/>
  <c r="AD4074" i="2" a="1"/>
  <c r="AD4074" i="2" s="1"/>
  <c r="AC4074" i="2"/>
  <c r="AB4074" i="2"/>
  <c r="AA4074" i="2"/>
  <c r="AE4073" i="2"/>
  <c r="AF4073" i="2" s="1"/>
  <c r="AC4073" i="2"/>
  <c r="AD4073" i="2" s="1" a="1"/>
  <c r="AD4073" i="2" s="1"/>
  <c r="AB4073" i="2"/>
  <c r="AA4073" i="2"/>
  <c r="AF4072" i="2"/>
  <c r="AE4072" i="2"/>
  <c r="AD4072" i="2"/>
  <c r="AD4072" i="2" a="1"/>
  <c r="AC4072" i="2"/>
  <c r="AB4072" i="2"/>
  <c r="AA4072" i="2"/>
  <c r="AE4071" i="2"/>
  <c r="AF4071" i="2" s="1"/>
  <c r="AD4071" i="2" a="1"/>
  <c r="AD4071" i="2" s="1"/>
  <c r="AC4071" i="2"/>
  <c r="AB4071" i="2"/>
  <c r="AA4071" i="2"/>
  <c r="AE4070" i="2"/>
  <c r="AF4070" i="2" s="1"/>
  <c r="AD4070" i="2" a="1"/>
  <c r="AD4070" i="2" s="1"/>
  <c r="AC4070" i="2"/>
  <c r="AB4070" i="2"/>
  <c r="AA4070" i="2"/>
  <c r="AE4069" i="2"/>
  <c r="AF4069" i="2" s="1"/>
  <c r="AD4069" i="2"/>
  <c r="AD4069" i="2" a="1"/>
  <c r="AC4069" i="2"/>
  <c r="AB4069" i="2"/>
  <c r="AA4069" i="2"/>
  <c r="AF4068" i="2"/>
  <c r="AE4068" i="2"/>
  <c r="AD4068" i="2"/>
  <c r="AD4068" i="2" a="1"/>
  <c r="AC4068" i="2"/>
  <c r="AB4068" i="2"/>
  <c r="AA4068" i="2"/>
  <c r="AE4067" i="2"/>
  <c r="AF4067" i="2" s="1"/>
  <c r="AC4067" i="2"/>
  <c r="AD4067" i="2" s="1" a="1"/>
  <c r="AD4067" i="2" s="1"/>
  <c r="AB4067" i="2"/>
  <c r="AA4067" i="2"/>
  <c r="AF4066" i="2"/>
  <c r="AE4066" i="2"/>
  <c r="AD4066" i="2" a="1"/>
  <c r="AD4066" i="2" s="1"/>
  <c r="AC4066" i="2"/>
  <c r="AB4066" i="2"/>
  <c r="AA4066" i="2"/>
  <c r="AE4065" i="2"/>
  <c r="AF4065" i="2" s="1"/>
  <c r="AD4065" i="2"/>
  <c r="AD4065" i="2" a="1"/>
  <c r="AC4065" i="2"/>
  <c r="AB4065" i="2"/>
  <c r="AA4065" i="2"/>
  <c r="AE4064" i="2"/>
  <c r="AF4064" i="2" s="1"/>
  <c r="AD4064" i="2"/>
  <c r="AD4064" i="2" a="1"/>
  <c r="AC4064" i="2"/>
  <c r="AB4064" i="2"/>
  <c r="AA4064" i="2"/>
  <c r="AE4063" i="2"/>
  <c r="AF4063" i="2" s="1"/>
  <c r="AD4063" i="2"/>
  <c r="AC4063" i="2"/>
  <c r="AD4063" i="2" s="1" a="1"/>
  <c r="AB4063" i="2"/>
  <c r="AA4063" i="2"/>
  <c r="AF4062" i="2"/>
  <c r="AE4062" i="2"/>
  <c r="AD4062" i="2"/>
  <c r="AD4062" i="2" a="1"/>
  <c r="AC4062" i="2"/>
  <c r="AB4062" i="2"/>
  <c r="AA4062" i="2"/>
  <c r="AE4061" i="2"/>
  <c r="AF4061" i="2" s="1"/>
  <c r="AC4061" i="2"/>
  <c r="AD4061" i="2" s="1" a="1"/>
  <c r="AD4061" i="2" s="1"/>
  <c r="AB4061" i="2"/>
  <c r="AA4061" i="2"/>
  <c r="AE4060" i="2"/>
  <c r="AF4060" i="2" s="1"/>
  <c r="AD4060" i="2"/>
  <c r="AD4060" i="2" a="1"/>
  <c r="AC4060" i="2"/>
  <c r="AB4060" i="2"/>
  <c r="AA4060" i="2"/>
  <c r="AE4059" i="2"/>
  <c r="AF4059" i="2" s="1"/>
  <c r="AC4059" i="2"/>
  <c r="AD4059" i="2" s="1" a="1"/>
  <c r="AD4059" i="2" s="1"/>
  <c r="AB4059" i="2"/>
  <c r="AA4059" i="2"/>
  <c r="AF4058" i="2"/>
  <c r="AE4058" i="2"/>
  <c r="AD4058" i="2" a="1"/>
  <c r="AD4058" i="2" s="1"/>
  <c r="AC4058" i="2"/>
  <c r="AB4058" i="2"/>
  <c r="AA4058" i="2"/>
  <c r="AE4057" i="2"/>
  <c r="AF4057" i="2" s="1"/>
  <c r="AD4057" i="2" a="1"/>
  <c r="AD4057" i="2" s="1"/>
  <c r="AC4057" i="2"/>
  <c r="AB4057" i="2"/>
  <c r="AA4057" i="2"/>
  <c r="AF4056" i="2"/>
  <c r="AE4056" i="2"/>
  <c r="AD4056" i="2" a="1"/>
  <c r="AD4056" i="2" s="1"/>
  <c r="AC4056" i="2"/>
  <c r="AB4056" i="2"/>
  <c r="AA4056" i="2"/>
  <c r="AE4055" i="2"/>
  <c r="AF4055" i="2" s="1"/>
  <c r="AC4055" i="2"/>
  <c r="AD4055" i="2" s="1" a="1"/>
  <c r="AD4055" i="2" s="1"/>
  <c r="AB4055" i="2"/>
  <c r="AA4055" i="2"/>
  <c r="AF4054" i="2"/>
  <c r="AE4054" i="2"/>
  <c r="AD4054" i="2" a="1"/>
  <c r="AD4054" i="2" s="1"/>
  <c r="AC4054" i="2"/>
  <c r="AB4054" i="2"/>
  <c r="AA4054" i="2"/>
  <c r="AE4053" i="2"/>
  <c r="AF4053" i="2" s="1"/>
  <c r="AD4053" i="2" a="1"/>
  <c r="AD4053" i="2" s="1"/>
  <c r="AC4053" i="2"/>
  <c r="AB4053" i="2"/>
  <c r="AA4053" i="2"/>
  <c r="AE4052" i="2"/>
  <c r="AF4052" i="2" s="1"/>
  <c r="AD4052" i="2"/>
  <c r="AD4052" i="2" a="1"/>
  <c r="AC4052" i="2"/>
  <c r="AB4052" i="2"/>
  <c r="AA4052" i="2"/>
  <c r="AE4051" i="2"/>
  <c r="AF4051" i="2" s="1"/>
  <c r="AC4051" i="2"/>
  <c r="AD4051" i="2" s="1" a="1"/>
  <c r="AD4051" i="2" s="1"/>
  <c r="AB4051" i="2"/>
  <c r="AA4051" i="2"/>
  <c r="AE4050" i="2"/>
  <c r="AF4050" i="2" s="1"/>
  <c r="AD4050" i="2" a="1"/>
  <c r="AD4050" i="2" s="1"/>
  <c r="AC4050" i="2"/>
  <c r="AB4050" i="2"/>
  <c r="AA4050" i="2"/>
  <c r="AE4049" i="2"/>
  <c r="AF4049" i="2" s="1"/>
  <c r="AD4049" i="2"/>
  <c r="AD4049" i="2" a="1"/>
  <c r="AC4049" i="2"/>
  <c r="AB4049" i="2"/>
  <c r="AA4049" i="2"/>
  <c r="AF4048" i="2"/>
  <c r="AE4048" i="2"/>
  <c r="AD4048" i="2" a="1"/>
  <c r="AD4048" i="2" s="1"/>
  <c r="AC4048" i="2"/>
  <c r="AB4048" i="2"/>
  <c r="AA4048" i="2"/>
  <c r="AE4047" i="2"/>
  <c r="AF4047" i="2" s="1"/>
  <c r="AD4047" i="2" a="1"/>
  <c r="AD4047" i="2" s="1"/>
  <c r="AC4047" i="2"/>
  <c r="AB4047" i="2"/>
  <c r="AA4047" i="2"/>
  <c r="AE4046" i="2"/>
  <c r="AF4046" i="2" s="1"/>
  <c r="AD4046" i="2" a="1"/>
  <c r="AD4046" i="2" s="1"/>
  <c r="AC4046" i="2"/>
  <c r="AB4046" i="2"/>
  <c r="AA4046" i="2"/>
  <c r="AE4045" i="2"/>
  <c r="AF4045" i="2" s="1"/>
  <c r="AC4045" i="2"/>
  <c r="AD4045" i="2" s="1" a="1"/>
  <c r="AD4045" i="2" s="1"/>
  <c r="AB4045" i="2"/>
  <c r="AA4045" i="2"/>
  <c r="AF4044" i="2"/>
  <c r="AE4044" i="2"/>
  <c r="AD4044" i="2"/>
  <c r="AD4044" i="2" a="1"/>
  <c r="AC4044" i="2"/>
  <c r="AB4044" i="2"/>
  <c r="AA4044" i="2"/>
  <c r="AE4043" i="2"/>
  <c r="AF4043" i="2" s="1"/>
  <c r="AC4043" i="2"/>
  <c r="AD4043" i="2" s="1" a="1"/>
  <c r="AD4043" i="2" s="1"/>
  <c r="AB4043" i="2"/>
  <c r="AA4043" i="2"/>
  <c r="AE4042" i="2"/>
  <c r="AF4042" i="2" s="1"/>
  <c r="AD4042" i="2" a="1"/>
  <c r="AD4042" i="2" s="1"/>
  <c r="AC4042" i="2"/>
  <c r="AB4042" i="2"/>
  <c r="AA4042" i="2"/>
  <c r="AE4041" i="2"/>
  <c r="AF4041" i="2" s="1"/>
  <c r="AC4041" i="2"/>
  <c r="AD4041" i="2" s="1" a="1"/>
  <c r="AD4041" i="2" s="1"/>
  <c r="AB4041" i="2"/>
  <c r="AA4041" i="2"/>
  <c r="AF4040" i="2"/>
  <c r="AE4040" i="2"/>
  <c r="AD4040" i="2"/>
  <c r="AD4040" i="2" a="1"/>
  <c r="AC4040" i="2"/>
  <c r="AB4040" i="2"/>
  <c r="AA4040" i="2"/>
  <c r="AE4039" i="2"/>
  <c r="AF4039" i="2" s="1"/>
  <c r="AD4039" i="2"/>
  <c r="AD4039" i="2" a="1"/>
  <c r="AC4039" i="2"/>
  <c r="AB4039" i="2"/>
  <c r="AA4039" i="2"/>
  <c r="AF4038" i="2"/>
  <c r="AE4038" i="2"/>
  <c r="AD4038" i="2" a="1"/>
  <c r="AD4038" i="2" s="1"/>
  <c r="AC4038" i="2"/>
  <c r="AB4038" i="2"/>
  <c r="AA4038" i="2"/>
  <c r="AE4037" i="2"/>
  <c r="AF4037" i="2" s="1"/>
  <c r="AD4037" i="2"/>
  <c r="AC4037" i="2"/>
  <c r="AD4037" i="2" s="1" a="1"/>
  <c r="AB4037" i="2"/>
  <c r="AA4037" i="2"/>
  <c r="AE4036" i="2"/>
  <c r="AF4036" i="2" s="1"/>
  <c r="AD4036" i="2"/>
  <c r="AD4036" i="2" a="1"/>
  <c r="AC4036" i="2"/>
  <c r="AB4036" i="2"/>
  <c r="AA4036" i="2"/>
  <c r="AE4035" i="2"/>
  <c r="AF4035" i="2" s="1"/>
  <c r="AD4035" i="2" a="1"/>
  <c r="AD4035" i="2" s="1"/>
  <c r="AC4035" i="2"/>
  <c r="AB4035" i="2"/>
  <c r="AA4035" i="2"/>
  <c r="AE4034" i="2"/>
  <c r="AF4034" i="2" s="1"/>
  <c r="AD4034" i="2"/>
  <c r="AD4034" i="2" a="1"/>
  <c r="AC4034" i="2"/>
  <c r="AB4034" i="2"/>
  <c r="AA4034" i="2"/>
  <c r="AE4033" i="2"/>
  <c r="AF4033" i="2" s="1"/>
  <c r="AC4033" i="2"/>
  <c r="AD4033" i="2" s="1" a="1"/>
  <c r="AD4033" i="2" s="1"/>
  <c r="AB4033" i="2"/>
  <c r="AA4033" i="2"/>
  <c r="AE4032" i="2"/>
  <c r="AF4032" i="2" s="1"/>
  <c r="AD4032" i="2" a="1"/>
  <c r="AD4032" i="2" s="1"/>
  <c r="AC4032" i="2"/>
  <c r="AB4032" i="2"/>
  <c r="AA4032" i="2"/>
  <c r="AE4031" i="2"/>
  <c r="AF4031" i="2" s="1"/>
  <c r="AC4031" i="2"/>
  <c r="AD4031" i="2" s="1" a="1"/>
  <c r="AD4031" i="2" s="1"/>
  <c r="AB4031" i="2"/>
  <c r="AA4031" i="2"/>
  <c r="AF4030" i="2"/>
  <c r="AE4030" i="2"/>
  <c r="AD4030" i="2" a="1"/>
  <c r="AD4030" i="2" s="1"/>
  <c r="AC4030" i="2"/>
  <c r="AB4030" i="2"/>
  <c r="AA4030" i="2"/>
  <c r="AE4029" i="2"/>
  <c r="AF4029" i="2" s="1"/>
  <c r="AD4029" i="2" a="1"/>
  <c r="AD4029" i="2" s="1"/>
  <c r="AC4029" i="2"/>
  <c r="AB4029" i="2"/>
  <c r="AA4029" i="2"/>
  <c r="AF4028" i="2"/>
  <c r="AE4028" i="2"/>
  <c r="AD4028" i="2"/>
  <c r="AD4028" i="2" a="1"/>
  <c r="AC4028" i="2"/>
  <c r="AB4028" i="2"/>
  <c r="AA4028" i="2"/>
  <c r="AE4027" i="2"/>
  <c r="AF4027" i="2" s="1"/>
  <c r="AD4027" i="2"/>
  <c r="AC4027" i="2"/>
  <c r="AD4027" i="2" s="1" a="1"/>
  <c r="AB4027" i="2"/>
  <c r="AA4027" i="2"/>
  <c r="AE4026" i="2"/>
  <c r="AF4026" i="2" s="1"/>
  <c r="AD4026" i="2"/>
  <c r="AD4026" i="2" a="1"/>
  <c r="AC4026" i="2"/>
  <c r="AB4026" i="2"/>
  <c r="AA4026" i="2"/>
  <c r="AE4025" i="2"/>
  <c r="AF4025" i="2" s="1"/>
  <c r="AD4025" i="2" a="1"/>
  <c r="AD4025" i="2" s="1"/>
  <c r="AC4025" i="2"/>
  <c r="AB4025" i="2"/>
  <c r="AA4025" i="2"/>
  <c r="AE4024" i="2"/>
  <c r="AF4024" i="2" s="1"/>
  <c r="AD4024" i="2" a="1"/>
  <c r="AD4024" i="2" s="1"/>
  <c r="AC4024" i="2"/>
  <c r="AB4024" i="2"/>
  <c r="AA4024" i="2"/>
  <c r="AE4023" i="2"/>
  <c r="AF4023" i="2" s="1"/>
  <c r="AC4023" i="2"/>
  <c r="AD4023" i="2" s="1" a="1"/>
  <c r="AD4023" i="2" s="1"/>
  <c r="AB4023" i="2"/>
  <c r="AA4023" i="2"/>
  <c r="AE4022" i="2"/>
  <c r="AF4022" i="2" s="1"/>
  <c r="AD4022" i="2"/>
  <c r="AD4022" i="2" a="1"/>
  <c r="AC4022" i="2"/>
  <c r="AB4022" i="2"/>
  <c r="AA4022" i="2"/>
  <c r="AE4021" i="2"/>
  <c r="AF4021" i="2" s="1"/>
  <c r="AD4021" i="2"/>
  <c r="AD4021" i="2" a="1"/>
  <c r="AC4021" i="2"/>
  <c r="AB4021" i="2"/>
  <c r="AA4021" i="2"/>
  <c r="AF4020" i="2"/>
  <c r="AE4020" i="2"/>
  <c r="AD4020" i="2" a="1"/>
  <c r="AD4020" i="2" s="1"/>
  <c r="AC4020" i="2"/>
  <c r="AB4020" i="2"/>
  <c r="AA4020" i="2"/>
  <c r="AE4019" i="2"/>
  <c r="AF4019" i="2" s="1"/>
  <c r="AD4019" i="2" a="1"/>
  <c r="AD4019" i="2" s="1"/>
  <c r="AC4019" i="2"/>
  <c r="AB4019" i="2"/>
  <c r="AA4019" i="2"/>
  <c r="AE4018" i="2"/>
  <c r="AF4018" i="2" s="1"/>
  <c r="AD4018" i="2" a="1"/>
  <c r="AD4018" i="2" s="1"/>
  <c r="AC4018" i="2"/>
  <c r="AB4018" i="2"/>
  <c r="AA4018" i="2"/>
  <c r="AE4017" i="2"/>
  <c r="AF4017" i="2" s="1"/>
  <c r="AC4017" i="2"/>
  <c r="AD4017" i="2" s="1" a="1"/>
  <c r="AD4017" i="2" s="1"/>
  <c r="AB4017" i="2"/>
  <c r="AA4017" i="2"/>
  <c r="AF4016" i="2"/>
  <c r="AE4016" i="2"/>
  <c r="AD4016" i="2"/>
  <c r="AD4016" i="2" a="1"/>
  <c r="AC4016" i="2"/>
  <c r="AB4016" i="2"/>
  <c r="AA4016" i="2"/>
  <c r="AE4015" i="2"/>
  <c r="AF4015" i="2" s="1"/>
  <c r="AD4015" i="2" a="1"/>
  <c r="AD4015" i="2" s="1"/>
  <c r="AC4015" i="2"/>
  <c r="AB4015" i="2"/>
  <c r="AA4015" i="2"/>
  <c r="AE4014" i="2"/>
  <c r="AF4014" i="2" s="1"/>
  <c r="AD4014" i="2" a="1"/>
  <c r="AD4014" i="2" s="1"/>
  <c r="AC4014" i="2"/>
  <c r="AB4014" i="2"/>
  <c r="AA4014" i="2"/>
  <c r="AE4013" i="2"/>
  <c r="AF4013" i="2" s="1"/>
  <c r="AC4013" i="2"/>
  <c r="AD4013" i="2" s="1" a="1"/>
  <c r="AD4013" i="2" s="1"/>
  <c r="AB4013" i="2"/>
  <c r="AA4013" i="2"/>
  <c r="AF4012" i="2"/>
  <c r="AE4012" i="2"/>
  <c r="AD4012" i="2"/>
  <c r="AD4012" i="2" a="1"/>
  <c r="AC4012" i="2"/>
  <c r="AB4012" i="2"/>
  <c r="AA4012" i="2"/>
  <c r="AE4011" i="2"/>
  <c r="AF4011" i="2" s="1"/>
  <c r="AC4011" i="2"/>
  <c r="AD4011" i="2" s="1" a="1"/>
  <c r="AD4011" i="2" s="1"/>
  <c r="AB4011" i="2"/>
  <c r="AA4011" i="2"/>
  <c r="AF4010" i="2"/>
  <c r="AE4010" i="2"/>
  <c r="AD4010" i="2" a="1"/>
  <c r="AD4010" i="2" s="1"/>
  <c r="AC4010" i="2"/>
  <c r="AB4010" i="2"/>
  <c r="AA4010" i="2"/>
  <c r="AE4009" i="2"/>
  <c r="AF4009" i="2" s="1"/>
  <c r="AC4009" i="2"/>
  <c r="AD4009" i="2" s="1" a="1"/>
  <c r="AD4009" i="2" s="1"/>
  <c r="AB4009" i="2"/>
  <c r="AA4009" i="2"/>
  <c r="AF4008" i="2"/>
  <c r="AE4008" i="2"/>
  <c r="AD4008" i="2"/>
  <c r="AD4008" i="2" a="1"/>
  <c r="AC4008" i="2"/>
  <c r="AB4008" i="2"/>
  <c r="AA4008" i="2"/>
  <c r="AE4007" i="2"/>
  <c r="AF4007" i="2" s="1"/>
  <c r="AC4007" i="2"/>
  <c r="AD4007" i="2" s="1" a="1"/>
  <c r="AD4007" i="2" s="1"/>
  <c r="AB4007" i="2"/>
  <c r="AA4007" i="2"/>
  <c r="AE4006" i="2"/>
  <c r="AF4006" i="2" s="1"/>
  <c r="AD4006" i="2"/>
  <c r="AD4006" i="2" a="1"/>
  <c r="AC4006" i="2"/>
  <c r="AB4006" i="2"/>
  <c r="AA4006" i="2"/>
  <c r="AE4005" i="2"/>
  <c r="AF4005" i="2" s="1"/>
  <c r="AD4005" i="2" a="1"/>
  <c r="AD4005" i="2" s="1"/>
  <c r="AC4005" i="2"/>
  <c r="AB4005" i="2"/>
  <c r="AA4005" i="2"/>
  <c r="AF4004" i="2"/>
  <c r="AE4004" i="2"/>
  <c r="AD4004" i="2" a="1"/>
  <c r="AD4004" i="2" s="1"/>
  <c r="AC4004" i="2"/>
  <c r="AB4004" i="2"/>
  <c r="AA4004" i="2"/>
  <c r="AE4003" i="2"/>
  <c r="AF4003" i="2" s="1"/>
  <c r="AD4003" i="2"/>
  <c r="AC4003" i="2"/>
  <c r="AD4003" i="2" s="1" a="1"/>
  <c r="AB4003" i="2"/>
  <c r="AA4003" i="2"/>
  <c r="AE4002" i="2"/>
  <c r="AF4002" i="2" s="1"/>
  <c r="AD4002" i="2"/>
  <c r="AD4002" i="2" a="1"/>
  <c r="AC4002" i="2"/>
  <c r="AB4002" i="2"/>
  <c r="AA4002" i="2"/>
  <c r="AE4001" i="2"/>
  <c r="AF4001" i="2" s="1"/>
  <c r="AD4001" i="2" a="1"/>
  <c r="AD4001" i="2" s="1"/>
  <c r="AC4001" i="2"/>
  <c r="AB4001" i="2"/>
  <c r="AA4001" i="2"/>
  <c r="AE4000" i="2"/>
  <c r="AF4000" i="2" s="1"/>
  <c r="AD4000" i="2" a="1"/>
  <c r="AD4000" i="2" s="1"/>
  <c r="AC4000" i="2"/>
  <c r="AB4000" i="2"/>
  <c r="AA4000" i="2"/>
  <c r="AE3999" i="2"/>
  <c r="AF3999" i="2" s="1"/>
  <c r="AC3999" i="2"/>
  <c r="AD3999" i="2" s="1" a="1"/>
  <c r="AD3999" i="2" s="1"/>
  <c r="AB3999" i="2"/>
  <c r="AA3999" i="2"/>
  <c r="AE3998" i="2"/>
  <c r="AF3998" i="2" s="1"/>
  <c r="AD3998" i="2" a="1"/>
  <c r="AD3998" i="2" s="1"/>
  <c r="AC3998" i="2"/>
  <c r="AB3998" i="2"/>
  <c r="AA3998" i="2"/>
  <c r="AE3997" i="2"/>
  <c r="AF3997" i="2" s="1"/>
  <c r="AD3997" i="2" a="1"/>
  <c r="AD3997" i="2" s="1"/>
  <c r="AC3997" i="2"/>
  <c r="AB3997" i="2"/>
  <c r="AA3997" i="2"/>
  <c r="AE3996" i="2"/>
  <c r="AF3996" i="2" s="1"/>
  <c r="AD3996" i="2" a="1"/>
  <c r="AD3996" i="2" s="1"/>
  <c r="AC3996" i="2"/>
  <c r="AB3996" i="2"/>
  <c r="AA3996" i="2"/>
  <c r="AE3995" i="2"/>
  <c r="AF3995" i="2" s="1"/>
  <c r="AC3995" i="2"/>
  <c r="AD3995" i="2" s="1" a="1"/>
  <c r="AD3995" i="2" s="1"/>
  <c r="AB3995" i="2"/>
  <c r="AA3995" i="2"/>
  <c r="AE3994" i="2"/>
  <c r="AF3994" i="2" s="1"/>
  <c r="AD3994" i="2" a="1"/>
  <c r="AD3994" i="2" s="1"/>
  <c r="AC3994" i="2"/>
  <c r="AB3994" i="2"/>
  <c r="AA3994" i="2"/>
  <c r="AE3993" i="2"/>
  <c r="AF3993" i="2" s="1"/>
  <c r="AD3993" i="2"/>
  <c r="AD3993" i="2" a="1"/>
  <c r="AC3993" i="2"/>
  <c r="AB3993" i="2"/>
  <c r="AA3993" i="2"/>
  <c r="AF3992" i="2"/>
  <c r="AE3992" i="2"/>
  <c r="AD3992" i="2"/>
  <c r="AD3992" i="2" a="1"/>
  <c r="AC3992" i="2"/>
  <c r="AB3992" i="2"/>
  <c r="AA3992" i="2"/>
  <c r="AE3991" i="2"/>
  <c r="AF3991" i="2" s="1"/>
  <c r="AD3991" i="2" a="1"/>
  <c r="AD3991" i="2" s="1"/>
  <c r="AC3991" i="2"/>
  <c r="AB3991" i="2"/>
  <c r="AA3991" i="2"/>
  <c r="AE3990" i="2"/>
  <c r="AF3990" i="2" s="1"/>
  <c r="AD3990" i="2" a="1"/>
  <c r="AD3990" i="2" s="1"/>
  <c r="AC3990" i="2"/>
  <c r="AB3990" i="2"/>
  <c r="AA3990" i="2"/>
  <c r="AE3989" i="2"/>
  <c r="AF3989" i="2" s="1"/>
  <c r="AC3989" i="2"/>
  <c r="AD3989" i="2" s="1" a="1"/>
  <c r="AD3989" i="2" s="1"/>
  <c r="AB3989" i="2"/>
  <c r="AA3989" i="2"/>
  <c r="AF3988" i="2"/>
  <c r="AE3988" i="2"/>
  <c r="AD3988" i="2"/>
  <c r="AD3988" i="2" a="1"/>
  <c r="AC3988" i="2"/>
  <c r="AB3988" i="2"/>
  <c r="AA3988" i="2"/>
  <c r="AE3987" i="2"/>
  <c r="AF3987" i="2" s="1"/>
  <c r="AC3987" i="2"/>
  <c r="AD3987" i="2" s="1" a="1"/>
  <c r="AD3987" i="2" s="1"/>
  <c r="AB3987" i="2"/>
  <c r="AA3987" i="2"/>
  <c r="AE3986" i="2"/>
  <c r="AF3986" i="2" s="1"/>
  <c r="AD3986" i="2" a="1"/>
  <c r="AD3986" i="2" s="1"/>
  <c r="AC3986" i="2"/>
  <c r="AB3986" i="2"/>
  <c r="AA3986" i="2"/>
  <c r="AE3985" i="2"/>
  <c r="AF3985" i="2" s="1"/>
  <c r="AD3985" i="2" a="1"/>
  <c r="AD3985" i="2" s="1"/>
  <c r="AC3985" i="2"/>
  <c r="AB3985" i="2"/>
  <c r="AA3985" i="2"/>
  <c r="AF3984" i="2"/>
  <c r="AE3984" i="2"/>
  <c r="AD3984" i="2"/>
  <c r="AD3984" i="2" a="1"/>
  <c r="AC3984" i="2"/>
  <c r="AB3984" i="2"/>
  <c r="AA3984" i="2"/>
  <c r="AE3983" i="2"/>
  <c r="AF3983" i="2" s="1"/>
  <c r="AC3983" i="2"/>
  <c r="AD3983" i="2" s="1" a="1"/>
  <c r="AD3983" i="2" s="1"/>
  <c r="AB3983" i="2"/>
  <c r="AA3983" i="2"/>
  <c r="AF3982" i="2"/>
  <c r="AE3982" i="2"/>
  <c r="AD3982" i="2" a="1"/>
  <c r="AD3982" i="2" s="1"/>
  <c r="AC3982" i="2"/>
  <c r="AB3982" i="2"/>
  <c r="AA3982" i="2"/>
  <c r="AE3981" i="2"/>
  <c r="AF3981" i="2" s="1"/>
  <c r="AD3981" i="2"/>
  <c r="AD3981" i="2" a="1"/>
  <c r="AC3981" i="2"/>
  <c r="AB3981" i="2"/>
  <c r="AA3981" i="2"/>
  <c r="AE3980" i="2"/>
  <c r="AF3980" i="2" s="1"/>
  <c r="AD3980" i="2"/>
  <c r="AD3980" i="2" a="1"/>
  <c r="AC3980" i="2"/>
  <c r="AB3980" i="2"/>
  <c r="AA3980" i="2"/>
  <c r="AE3979" i="2"/>
  <c r="AF3979" i="2" s="1"/>
  <c r="AD3979" i="2" a="1"/>
  <c r="AD3979" i="2" s="1"/>
  <c r="AC3979" i="2"/>
  <c r="AB3979" i="2"/>
  <c r="AA3979" i="2"/>
  <c r="AF3978" i="2"/>
  <c r="AE3978" i="2"/>
  <c r="AD3978" i="2"/>
  <c r="AD3978" i="2" a="1"/>
  <c r="AC3978" i="2"/>
  <c r="AB3978" i="2"/>
  <c r="AA3978" i="2"/>
  <c r="AE3977" i="2"/>
  <c r="AF3977" i="2" s="1"/>
  <c r="AD3977" i="2" a="1"/>
  <c r="AD3977" i="2" s="1"/>
  <c r="AC3977" i="2"/>
  <c r="AB3977" i="2"/>
  <c r="AA3977" i="2"/>
  <c r="AE3976" i="2"/>
  <c r="AF3976" i="2" s="1"/>
  <c r="AD3976" i="2"/>
  <c r="AD3976" i="2" a="1"/>
  <c r="AC3976" i="2"/>
  <c r="AB3976" i="2"/>
  <c r="AA3976" i="2"/>
  <c r="AE3975" i="2"/>
  <c r="AF3975" i="2" s="1"/>
  <c r="AC3975" i="2"/>
  <c r="AD3975" i="2" s="1" a="1"/>
  <c r="AD3975" i="2" s="1"/>
  <c r="AB3975" i="2"/>
  <c r="AA3975" i="2"/>
  <c r="AE3974" i="2"/>
  <c r="AF3974" i="2" s="1"/>
  <c r="AD3974" i="2" a="1"/>
  <c r="AD3974" i="2" s="1"/>
  <c r="AC3974" i="2"/>
  <c r="AB3974" i="2"/>
  <c r="AA3974" i="2"/>
  <c r="AE3973" i="2"/>
  <c r="AF3973" i="2" s="1"/>
  <c r="AD3973" i="2" a="1"/>
  <c r="AD3973" i="2" s="1"/>
  <c r="AC3973" i="2"/>
  <c r="AB3973" i="2"/>
  <c r="AA3973" i="2"/>
  <c r="AF3972" i="2"/>
  <c r="AE3972" i="2"/>
  <c r="AD3972" i="2" a="1"/>
  <c r="AD3972" i="2" s="1"/>
  <c r="AC3972" i="2"/>
  <c r="AB3972" i="2"/>
  <c r="AA3972" i="2"/>
  <c r="AE3971" i="2"/>
  <c r="AF3971" i="2" s="1"/>
  <c r="AC3971" i="2"/>
  <c r="AD3971" i="2" s="1" a="1"/>
  <c r="AD3971" i="2" s="1"/>
  <c r="AB3971" i="2"/>
  <c r="AA3971" i="2"/>
  <c r="AF3970" i="2"/>
  <c r="AE3970" i="2"/>
  <c r="AD3970" i="2"/>
  <c r="AD3970" i="2" a="1"/>
  <c r="AC3970" i="2"/>
  <c r="AB3970" i="2"/>
  <c r="AA3970" i="2"/>
  <c r="AE3969" i="2"/>
  <c r="AF3969" i="2" s="1"/>
  <c r="AD3969" i="2" a="1"/>
  <c r="AD3969" i="2" s="1"/>
  <c r="AC3969" i="2"/>
  <c r="AB3969" i="2"/>
  <c r="AA3969" i="2"/>
  <c r="AE3968" i="2"/>
  <c r="AF3968" i="2" s="1"/>
  <c r="AD3968" i="2"/>
  <c r="AD3968" i="2" a="1"/>
  <c r="AC3968" i="2"/>
  <c r="AB3968" i="2"/>
  <c r="AA3968" i="2"/>
  <c r="AE3967" i="2"/>
  <c r="AF3967" i="2" s="1"/>
  <c r="AC3967" i="2"/>
  <c r="AD3967" i="2" s="1" a="1"/>
  <c r="AD3967" i="2" s="1"/>
  <c r="AB3967" i="2"/>
  <c r="AA3967" i="2"/>
  <c r="AE3966" i="2"/>
  <c r="AF3966" i="2" s="1"/>
  <c r="AD3966" i="2" a="1"/>
  <c r="AD3966" i="2" s="1"/>
  <c r="AC3966" i="2"/>
  <c r="AB3966" i="2"/>
  <c r="AA3966" i="2"/>
  <c r="AE3965" i="2"/>
  <c r="AF3965" i="2" s="1"/>
  <c r="AD3965" i="2"/>
  <c r="AD3965" i="2" a="1"/>
  <c r="AC3965" i="2"/>
  <c r="AB3965" i="2"/>
  <c r="AA3965" i="2"/>
  <c r="AF3964" i="2"/>
  <c r="AE3964" i="2"/>
  <c r="AD3964" i="2" a="1"/>
  <c r="AD3964" i="2" s="1"/>
  <c r="AC3964" i="2"/>
  <c r="AB3964" i="2"/>
  <c r="AA3964" i="2"/>
  <c r="AE3963" i="2"/>
  <c r="AF3963" i="2" s="1"/>
  <c r="AD3963" i="2"/>
  <c r="AD3963" i="2" a="1"/>
  <c r="AC3963" i="2"/>
  <c r="AB3963" i="2"/>
  <c r="AA3963" i="2"/>
  <c r="AE3962" i="2"/>
  <c r="AF3962" i="2" s="1"/>
  <c r="AD3962" i="2" a="1"/>
  <c r="AD3962" i="2" s="1"/>
  <c r="AC3962" i="2"/>
  <c r="AB3962" i="2"/>
  <c r="AA3962" i="2"/>
  <c r="AE3961" i="2"/>
  <c r="AF3961" i="2" s="1"/>
  <c r="AD3961" i="2"/>
  <c r="AC3961" i="2"/>
  <c r="AD3961" i="2" s="1" a="1"/>
  <c r="AB3961" i="2"/>
  <c r="AA3961" i="2"/>
  <c r="AF3960" i="2"/>
  <c r="AE3960" i="2"/>
  <c r="AD3960" i="2"/>
  <c r="AD3960" i="2" a="1"/>
  <c r="AC3960" i="2"/>
  <c r="AB3960" i="2"/>
  <c r="AA3960" i="2"/>
  <c r="AE3959" i="2"/>
  <c r="AF3959" i="2" s="1"/>
  <c r="AD3959" i="2" a="1"/>
  <c r="AD3959" i="2" s="1"/>
  <c r="AC3959" i="2"/>
  <c r="AB3959" i="2"/>
  <c r="AA3959" i="2"/>
  <c r="AE3958" i="2"/>
  <c r="AF3958" i="2" s="1"/>
  <c r="AD3958" i="2" a="1"/>
  <c r="AD3958" i="2" s="1"/>
  <c r="AC3958" i="2"/>
  <c r="AB3958" i="2"/>
  <c r="AA3958" i="2"/>
  <c r="AE3957" i="2"/>
  <c r="AF3957" i="2" s="1"/>
  <c r="AC3957" i="2"/>
  <c r="AD3957" i="2" s="1" a="1"/>
  <c r="AD3957" i="2" s="1"/>
  <c r="AB3957" i="2"/>
  <c r="AA3957" i="2"/>
  <c r="AF3956" i="2"/>
  <c r="AE3956" i="2"/>
  <c r="AD3956" i="2"/>
  <c r="AD3956" i="2" a="1"/>
  <c r="AC3956" i="2"/>
  <c r="AB3956" i="2"/>
  <c r="AA3956" i="2"/>
  <c r="AE3955" i="2"/>
  <c r="AF3955" i="2" s="1"/>
  <c r="AD3955" i="2" a="1"/>
  <c r="AD3955" i="2" s="1"/>
  <c r="AC3955" i="2"/>
  <c r="AB3955" i="2"/>
  <c r="AA3955" i="2"/>
  <c r="AF3954" i="2"/>
  <c r="AE3954" i="2"/>
  <c r="AD3954" i="2" a="1"/>
  <c r="AD3954" i="2" s="1"/>
  <c r="AC3954" i="2"/>
  <c r="AB3954" i="2"/>
  <c r="AA3954" i="2"/>
  <c r="AE3953" i="2"/>
  <c r="AF3953" i="2" s="1"/>
  <c r="AD3953" i="2"/>
  <c r="AC3953" i="2"/>
  <c r="AD3953" i="2" s="1" a="1"/>
  <c r="AB3953" i="2"/>
  <c r="AA3953" i="2"/>
  <c r="AE3952" i="2"/>
  <c r="AF3952" i="2" s="1"/>
  <c r="AD3952" i="2"/>
  <c r="AD3952" i="2" a="1"/>
  <c r="AC3952" i="2"/>
  <c r="AB3952" i="2"/>
  <c r="AA3952" i="2"/>
  <c r="AE3951" i="2"/>
  <c r="AF3951" i="2" s="1"/>
  <c r="AD3951" i="2" a="1"/>
  <c r="AD3951" i="2" s="1"/>
  <c r="AC3951" i="2"/>
  <c r="AB3951" i="2"/>
  <c r="AA3951" i="2"/>
  <c r="AE3950" i="2"/>
  <c r="AF3950" i="2" s="1"/>
  <c r="AD3950" i="2"/>
  <c r="AD3950" i="2" a="1"/>
  <c r="AC3950" i="2"/>
  <c r="AB3950" i="2"/>
  <c r="AA3950" i="2"/>
  <c r="AE3949" i="2"/>
  <c r="AF3949" i="2" s="1"/>
  <c r="AC3949" i="2"/>
  <c r="AD3949" i="2" s="1" a="1"/>
  <c r="AD3949" i="2" s="1"/>
  <c r="AB3949" i="2"/>
  <c r="AA3949" i="2"/>
  <c r="AF3948" i="2"/>
  <c r="AE3948" i="2"/>
  <c r="AD3948" i="2" a="1"/>
  <c r="AD3948" i="2" s="1"/>
  <c r="AC3948" i="2"/>
  <c r="AB3948" i="2"/>
  <c r="AA3948" i="2"/>
  <c r="AE3947" i="2"/>
  <c r="AF3947" i="2" s="1"/>
  <c r="AC3947" i="2"/>
  <c r="AD3947" i="2" s="1" a="1"/>
  <c r="AD3947" i="2" s="1"/>
  <c r="AB3947" i="2"/>
  <c r="AA3947" i="2"/>
  <c r="AF3946" i="2"/>
  <c r="AE3946" i="2"/>
  <c r="AD3946" i="2"/>
  <c r="AD3946" i="2" a="1"/>
  <c r="AC3946" i="2"/>
  <c r="AB3946" i="2"/>
  <c r="AA3946" i="2"/>
  <c r="AE3945" i="2"/>
  <c r="AF3945" i="2" s="1"/>
  <c r="AD3945" i="2" a="1"/>
  <c r="AD3945" i="2" s="1"/>
  <c r="AC3945" i="2"/>
  <c r="AB3945" i="2"/>
  <c r="AA3945" i="2"/>
  <c r="AE3944" i="2"/>
  <c r="AF3944" i="2" s="1"/>
  <c r="AD3944" i="2"/>
  <c r="AD3944" i="2" a="1"/>
  <c r="AC3944" i="2"/>
  <c r="AB3944" i="2"/>
  <c r="AA3944" i="2"/>
  <c r="AE3943" i="2"/>
  <c r="AF3943" i="2" s="1"/>
  <c r="AC3943" i="2"/>
  <c r="AD3943" i="2" s="1" a="1"/>
  <c r="AD3943" i="2" s="1"/>
  <c r="AB3943" i="2"/>
  <c r="AA3943" i="2"/>
  <c r="AF3942" i="2"/>
  <c r="AE3942" i="2"/>
  <c r="AD3942" i="2" a="1"/>
  <c r="AD3942" i="2" s="1"/>
  <c r="AC3942" i="2"/>
  <c r="AB3942" i="2"/>
  <c r="AA3942" i="2"/>
  <c r="AE3941" i="2"/>
  <c r="AF3941" i="2" s="1"/>
  <c r="AD3941" i="2" a="1"/>
  <c r="AD3941" i="2" s="1"/>
  <c r="AC3941" i="2"/>
  <c r="AB3941" i="2"/>
  <c r="AA3941" i="2"/>
  <c r="AF3940" i="2"/>
  <c r="AE3940" i="2"/>
  <c r="AD3940" i="2" a="1"/>
  <c r="AD3940" i="2" s="1"/>
  <c r="AC3940" i="2"/>
  <c r="AB3940" i="2"/>
  <c r="AA3940" i="2"/>
  <c r="AE3939" i="2"/>
  <c r="AF3939" i="2" s="1"/>
  <c r="AC3939" i="2"/>
  <c r="AD3939" i="2" s="1" a="1"/>
  <c r="AD3939" i="2" s="1"/>
  <c r="AB3939" i="2"/>
  <c r="AA3939" i="2"/>
  <c r="AE3938" i="2"/>
  <c r="AF3938" i="2" s="1"/>
  <c r="AD3938" i="2"/>
  <c r="AD3938" i="2" a="1"/>
  <c r="AC3938" i="2"/>
  <c r="AB3938" i="2"/>
  <c r="AA3938" i="2"/>
  <c r="AE3937" i="2"/>
  <c r="AF3937" i="2" s="1"/>
  <c r="AD3937" i="2"/>
  <c r="AD3937" i="2" a="1"/>
  <c r="AC3937" i="2"/>
  <c r="AB3937" i="2"/>
  <c r="AA3937" i="2"/>
  <c r="AF3936" i="2"/>
  <c r="AE3936" i="2"/>
  <c r="AD3936" i="2"/>
  <c r="AD3936" i="2" a="1"/>
  <c r="AC3936" i="2"/>
  <c r="AB3936" i="2"/>
  <c r="AA3936" i="2"/>
  <c r="AE3935" i="2"/>
  <c r="AF3935" i="2" s="1"/>
  <c r="AD3935" i="2"/>
  <c r="AD3935" i="2" a="1"/>
  <c r="AC3935" i="2"/>
  <c r="AB3935" i="2"/>
  <c r="AA3935" i="2"/>
  <c r="AE3934" i="2"/>
  <c r="AF3934" i="2" s="1"/>
  <c r="AD3934" i="2" a="1"/>
  <c r="AD3934" i="2" s="1"/>
  <c r="AC3934" i="2"/>
  <c r="AB3934" i="2"/>
  <c r="AA3934" i="2"/>
  <c r="AE3933" i="2"/>
  <c r="AF3933" i="2" s="1"/>
  <c r="AD3933" i="2"/>
  <c r="AC3933" i="2"/>
  <c r="AD3933" i="2" s="1" a="1"/>
  <c r="AB3933" i="2"/>
  <c r="AA3933" i="2"/>
  <c r="AF3932" i="2"/>
  <c r="AE3932" i="2"/>
  <c r="AD3932" i="2"/>
  <c r="AD3932" i="2" a="1"/>
  <c r="AC3932" i="2"/>
  <c r="AB3932" i="2"/>
  <c r="AA3932" i="2"/>
  <c r="AE3931" i="2"/>
  <c r="AF3931" i="2" s="1"/>
  <c r="AD3931" i="2" a="1"/>
  <c r="AD3931" i="2" s="1"/>
  <c r="AC3931" i="2"/>
  <c r="AB3931" i="2"/>
  <c r="AA3931" i="2"/>
  <c r="AE3930" i="2"/>
  <c r="AF3930" i="2" s="1"/>
  <c r="AD3930" i="2" a="1"/>
  <c r="AD3930" i="2" s="1"/>
  <c r="AC3930" i="2"/>
  <c r="AB3930" i="2"/>
  <c r="AA3930" i="2"/>
  <c r="AE3929" i="2"/>
  <c r="AF3929" i="2" s="1"/>
  <c r="AC3929" i="2"/>
  <c r="AD3929" i="2" s="1" a="1"/>
  <c r="AD3929" i="2" s="1"/>
  <c r="AB3929" i="2"/>
  <c r="AA3929" i="2"/>
  <c r="AF3928" i="2"/>
  <c r="AE3928" i="2"/>
  <c r="AD3928" i="2"/>
  <c r="AD3928" i="2" a="1"/>
  <c r="AC3928" i="2"/>
  <c r="AB3928" i="2"/>
  <c r="AA3928" i="2"/>
  <c r="AE3927" i="2"/>
  <c r="AF3927" i="2" s="1"/>
  <c r="AC3927" i="2"/>
  <c r="AD3927" i="2" s="1" a="1"/>
  <c r="AD3927" i="2" s="1"/>
  <c r="AB3927" i="2"/>
  <c r="AA3927" i="2"/>
  <c r="AF3926" i="2"/>
  <c r="AE3926" i="2"/>
  <c r="AD3926" i="2" a="1"/>
  <c r="AD3926" i="2" s="1"/>
  <c r="AC3926" i="2"/>
  <c r="AB3926" i="2"/>
  <c r="AA3926" i="2"/>
  <c r="AE3925" i="2"/>
  <c r="AF3925" i="2" s="1"/>
  <c r="AD3925" i="2" a="1"/>
  <c r="AD3925" i="2" s="1"/>
  <c r="AC3925" i="2"/>
  <c r="AB3925" i="2"/>
  <c r="AA3925" i="2"/>
  <c r="AE3924" i="2"/>
  <c r="AF3924" i="2" s="1"/>
  <c r="AD3924" i="2"/>
  <c r="AD3924" i="2" a="1"/>
  <c r="AC3924" i="2"/>
  <c r="AB3924" i="2"/>
  <c r="AA3924" i="2"/>
  <c r="AE3923" i="2"/>
  <c r="AF3923" i="2" s="1"/>
  <c r="AC3923" i="2"/>
  <c r="AD3923" i="2" s="1" a="1"/>
  <c r="AD3923" i="2" s="1"/>
  <c r="AB3923" i="2"/>
  <c r="AA3923" i="2"/>
  <c r="AE3922" i="2"/>
  <c r="AF3922" i="2" s="1"/>
  <c r="AD3922" i="2"/>
  <c r="AD3922" i="2" a="1"/>
  <c r="AC3922" i="2"/>
  <c r="AB3922" i="2"/>
  <c r="AA3922" i="2"/>
  <c r="AE3921" i="2"/>
  <c r="AF3921" i="2" s="1"/>
  <c r="AD3921" i="2" a="1"/>
  <c r="AD3921" i="2" s="1"/>
  <c r="AC3921" i="2"/>
  <c r="AB3921" i="2"/>
  <c r="AA3921" i="2"/>
  <c r="AF3920" i="2"/>
  <c r="AE3920" i="2"/>
  <c r="AD3920" i="2" a="1"/>
  <c r="AD3920" i="2" s="1"/>
  <c r="AC3920" i="2"/>
  <c r="AB3920" i="2"/>
  <c r="AA3920" i="2"/>
  <c r="AE3919" i="2"/>
  <c r="AF3919" i="2" s="1"/>
  <c r="AD3919" i="2"/>
  <c r="AC3919" i="2"/>
  <c r="AD3919" i="2" s="1" a="1"/>
  <c r="AB3919" i="2"/>
  <c r="AA3919" i="2"/>
  <c r="AE3918" i="2"/>
  <c r="AF3918" i="2" s="1"/>
  <c r="AD3918" i="2"/>
  <c r="AD3918" i="2" a="1"/>
  <c r="AC3918" i="2"/>
  <c r="AB3918" i="2"/>
  <c r="AA3918" i="2"/>
  <c r="AE3917" i="2"/>
  <c r="AF3917" i="2" s="1"/>
  <c r="AD3917" i="2" a="1"/>
  <c r="AD3917" i="2" s="1"/>
  <c r="AC3917" i="2"/>
  <c r="AB3917" i="2"/>
  <c r="AA3917" i="2"/>
  <c r="AE3916" i="2"/>
  <c r="AF3916" i="2" s="1"/>
  <c r="AD3916" i="2" a="1"/>
  <c r="AD3916" i="2" s="1"/>
  <c r="AC3916" i="2"/>
  <c r="AB3916" i="2"/>
  <c r="AA3916" i="2"/>
  <c r="AE3915" i="2"/>
  <c r="AF3915" i="2" s="1"/>
  <c r="AC3915" i="2"/>
  <c r="AD3915" i="2" s="1" a="1"/>
  <c r="AD3915" i="2" s="1"/>
  <c r="AB3915" i="2"/>
  <c r="AA3915" i="2"/>
  <c r="AF3914" i="2"/>
  <c r="AE3914" i="2"/>
  <c r="AD3914" i="2"/>
  <c r="AD3914" i="2" a="1"/>
  <c r="AC3914" i="2"/>
  <c r="AB3914" i="2"/>
  <c r="AA3914" i="2"/>
  <c r="AE3913" i="2"/>
  <c r="AF3913" i="2" s="1"/>
  <c r="AD3913" i="2" a="1"/>
  <c r="AD3913" i="2" s="1"/>
  <c r="AC3913" i="2"/>
  <c r="AB3913" i="2"/>
  <c r="AA3913" i="2"/>
  <c r="AE3912" i="2"/>
  <c r="AF3912" i="2" s="1"/>
  <c r="AD3912" i="2"/>
  <c r="AD3912" i="2" a="1"/>
  <c r="AC3912" i="2"/>
  <c r="AB3912" i="2"/>
  <c r="AA3912" i="2"/>
  <c r="AE3911" i="2"/>
  <c r="AF3911" i="2" s="1"/>
  <c r="AC3911" i="2"/>
  <c r="AD3911" i="2" s="1" a="1"/>
  <c r="AD3911" i="2" s="1"/>
  <c r="AB3911" i="2"/>
  <c r="AA3911" i="2"/>
  <c r="AE3910" i="2"/>
  <c r="AF3910" i="2" s="1"/>
  <c r="AD3910" i="2" a="1"/>
  <c r="AD3910" i="2" s="1"/>
  <c r="AC3910" i="2"/>
  <c r="AB3910" i="2"/>
  <c r="AA3910" i="2"/>
  <c r="AE3909" i="2"/>
  <c r="AF3909" i="2" s="1"/>
  <c r="AD3909" i="2"/>
  <c r="AD3909" i="2" a="1"/>
  <c r="AC3909" i="2"/>
  <c r="AB3909" i="2"/>
  <c r="AA3909" i="2"/>
  <c r="AF3908" i="2"/>
  <c r="AE3908" i="2"/>
  <c r="AD3908" i="2"/>
  <c r="AD3908" i="2" a="1"/>
  <c r="AC3908" i="2"/>
  <c r="AB3908" i="2"/>
  <c r="AA3908" i="2"/>
  <c r="AE3907" i="2"/>
  <c r="AF3907" i="2" s="1"/>
  <c r="AD3907" i="2" a="1"/>
  <c r="AD3907" i="2" s="1"/>
  <c r="AC3907" i="2"/>
  <c r="AB3907" i="2"/>
  <c r="AA3907" i="2"/>
  <c r="AE3906" i="2"/>
  <c r="AF3906" i="2" s="1"/>
  <c r="AD3906" i="2" a="1"/>
  <c r="AD3906" i="2" s="1"/>
  <c r="AC3906" i="2"/>
  <c r="AB3906" i="2"/>
  <c r="AA3906" i="2"/>
  <c r="AE3905" i="2"/>
  <c r="AF3905" i="2" s="1"/>
  <c r="AC3905" i="2"/>
  <c r="AD3905" i="2" s="1" a="1"/>
  <c r="AD3905" i="2" s="1"/>
  <c r="AB3905" i="2"/>
  <c r="AA3905" i="2"/>
  <c r="AF3904" i="2"/>
  <c r="AE3904" i="2"/>
  <c r="AD3904" i="2"/>
  <c r="AD3904" i="2" a="1"/>
  <c r="AC3904" i="2"/>
  <c r="AB3904" i="2"/>
  <c r="AA3904" i="2"/>
  <c r="AE3903" i="2"/>
  <c r="AF3903" i="2" s="1"/>
  <c r="AC3903" i="2"/>
  <c r="AD3903" i="2" s="1" a="1"/>
  <c r="AD3903" i="2" s="1"/>
  <c r="AB3903" i="2"/>
  <c r="AA3903" i="2"/>
  <c r="AE3902" i="2"/>
  <c r="AF3902" i="2" s="1"/>
  <c r="AD3902" i="2" a="1"/>
  <c r="AD3902" i="2" s="1"/>
  <c r="AC3902" i="2"/>
  <c r="AB3902" i="2"/>
  <c r="AA3902" i="2"/>
  <c r="AE3901" i="2"/>
  <c r="AF3901" i="2" s="1"/>
  <c r="AC3901" i="2"/>
  <c r="AD3901" i="2" s="1" a="1"/>
  <c r="AD3901" i="2" s="1"/>
  <c r="AB3901" i="2"/>
  <c r="AA3901" i="2"/>
  <c r="AF3900" i="2"/>
  <c r="AE3900" i="2"/>
  <c r="AD3900" i="2"/>
  <c r="AD3900" i="2" a="1"/>
  <c r="AC3900" i="2"/>
  <c r="AB3900" i="2"/>
  <c r="AA3900" i="2"/>
  <c r="AE3899" i="2"/>
  <c r="AF3899" i="2" s="1"/>
  <c r="AC3899" i="2"/>
  <c r="AD3899" i="2" s="1" a="1"/>
  <c r="AD3899" i="2" s="1"/>
  <c r="AB3899" i="2"/>
  <c r="AA3899" i="2"/>
  <c r="AF3898" i="2"/>
  <c r="AE3898" i="2"/>
  <c r="AD3898" i="2" a="1"/>
  <c r="AD3898" i="2" s="1"/>
  <c r="AC3898" i="2"/>
  <c r="AB3898" i="2"/>
  <c r="AA3898" i="2"/>
  <c r="AE3897" i="2"/>
  <c r="AF3897" i="2" s="1"/>
  <c r="AD3897" i="2"/>
  <c r="AD3897" i="2" a="1"/>
  <c r="AC3897" i="2"/>
  <c r="AB3897" i="2"/>
  <c r="AA3897" i="2"/>
  <c r="AE3896" i="2"/>
  <c r="AF3896" i="2" s="1"/>
  <c r="AD3896" i="2"/>
  <c r="AD3896" i="2" a="1"/>
  <c r="AC3896" i="2"/>
  <c r="AB3896" i="2"/>
  <c r="AA3896" i="2"/>
  <c r="AE3895" i="2"/>
  <c r="AF3895" i="2" s="1"/>
  <c r="AD3895" i="2" a="1"/>
  <c r="AD3895" i="2" s="1"/>
  <c r="AC3895" i="2"/>
  <c r="AB3895" i="2"/>
  <c r="AA3895" i="2"/>
  <c r="AE3894" i="2"/>
  <c r="AF3894" i="2" s="1"/>
  <c r="AD3894" i="2"/>
  <c r="AD3894" i="2" a="1"/>
  <c r="AC3894" i="2"/>
  <c r="AB3894" i="2"/>
  <c r="AA3894" i="2"/>
  <c r="AE3893" i="2"/>
  <c r="AF3893" i="2" s="1"/>
  <c r="AD3893" i="2" a="1"/>
  <c r="AD3893" i="2" s="1"/>
  <c r="AC3893" i="2"/>
  <c r="AB3893" i="2"/>
  <c r="AA3893" i="2"/>
  <c r="AE3892" i="2"/>
  <c r="AF3892" i="2" s="1"/>
  <c r="AD3892" i="2" a="1"/>
  <c r="AD3892" i="2" s="1"/>
  <c r="AC3892" i="2"/>
  <c r="AB3892" i="2"/>
  <c r="AA3892" i="2"/>
  <c r="AE3891" i="2"/>
  <c r="AF3891" i="2" s="1"/>
  <c r="AC3891" i="2"/>
  <c r="AD3891" i="2" s="1" a="1"/>
  <c r="AD3891" i="2" s="1"/>
  <c r="AB3891" i="2"/>
  <c r="AA3891" i="2"/>
  <c r="AF3890" i="2"/>
  <c r="AE3890" i="2"/>
  <c r="AD3890" i="2" a="1"/>
  <c r="AD3890" i="2" s="1"/>
  <c r="AC3890" i="2"/>
  <c r="AB3890" i="2"/>
  <c r="AA3890" i="2"/>
  <c r="AE3889" i="2"/>
  <c r="AF3889" i="2" s="1"/>
  <c r="AD3889" i="2" a="1"/>
  <c r="AD3889" i="2" s="1"/>
  <c r="AC3889" i="2"/>
  <c r="AB3889" i="2"/>
  <c r="AA3889" i="2"/>
  <c r="AF3888" i="2"/>
  <c r="AE3888" i="2"/>
  <c r="AD3888" i="2"/>
  <c r="AD3888" i="2" a="1"/>
  <c r="AC3888" i="2"/>
  <c r="AB3888" i="2"/>
  <c r="AA3888" i="2"/>
  <c r="AE3887" i="2"/>
  <c r="AF3887" i="2" s="1"/>
  <c r="AC3887" i="2"/>
  <c r="AD3887" i="2" s="1" a="1"/>
  <c r="AD3887" i="2" s="1"/>
  <c r="AB3887" i="2"/>
  <c r="AA3887" i="2"/>
  <c r="AE3886" i="2"/>
  <c r="AF3886" i="2" s="1"/>
  <c r="AD3886" i="2"/>
  <c r="AD3886" i="2" a="1"/>
  <c r="AC3886" i="2"/>
  <c r="AB3886" i="2"/>
  <c r="AA3886" i="2"/>
  <c r="AE3885" i="2"/>
  <c r="AF3885" i="2" s="1"/>
  <c r="AD3885" i="2" a="1"/>
  <c r="AD3885" i="2" s="1"/>
  <c r="AC3885" i="2"/>
  <c r="AB3885" i="2"/>
  <c r="AA3885" i="2"/>
  <c r="AE3884" i="2"/>
  <c r="AF3884" i="2" s="1"/>
  <c r="AD3884" i="2" a="1"/>
  <c r="AD3884" i="2" s="1"/>
  <c r="AC3884" i="2"/>
  <c r="AB3884" i="2"/>
  <c r="AA3884" i="2"/>
  <c r="AE3883" i="2"/>
  <c r="AF3883" i="2" s="1"/>
  <c r="AC3883" i="2"/>
  <c r="AD3883" i="2" s="1" a="1"/>
  <c r="AD3883" i="2" s="1"/>
  <c r="AB3883" i="2"/>
  <c r="AA3883" i="2"/>
  <c r="AE3882" i="2"/>
  <c r="AF3882" i="2" s="1"/>
  <c r="AD3882" i="2" a="1"/>
  <c r="AD3882" i="2" s="1"/>
  <c r="AC3882" i="2"/>
  <c r="AB3882" i="2"/>
  <c r="AA3882" i="2"/>
  <c r="AE3881" i="2"/>
  <c r="AF3881" i="2" s="1"/>
  <c r="AD3881" i="2"/>
  <c r="AD3881" i="2" a="1"/>
  <c r="AC3881" i="2"/>
  <c r="AB3881" i="2"/>
  <c r="AA3881" i="2"/>
  <c r="AF3880" i="2"/>
  <c r="AE3880" i="2"/>
  <c r="AD3880" i="2"/>
  <c r="AD3880" i="2" a="1"/>
  <c r="AC3880" i="2"/>
  <c r="AB3880" i="2"/>
  <c r="AA3880" i="2"/>
  <c r="AE3879" i="2"/>
  <c r="AF3879" i="2" s="1"/>
  <c r="AD3879" i="2" a="1"/>
  <c r="AD3879" i="2" s="1"/>
  <c r="AC3879" i="2"/>
  <c r="AB3879" i="2"/>
  <c r="AA3879" i="2"/>
  <c r="AE3878" i="2"/>
  <c r="AF3878" i="2" s="1"/>
  <c r="AD3878" i="2" a="1"/>
  <c r="AD3878" i="2" s="1"/>
  <c r="AC3878" i="2"/>
  <c r="AB3878" i="2"/>
  <c r="AA3878" i="2"/>
  <c r="AE3877" i="2"/>
  <c r="AF3877" i="2" s="1"/>
  <c r="AD3877" i="2" a="1"/>
  <c r="AD3877" i="2" s="1"/>
  <c r="AC3877" i="2"/>
  <c r="AB3877" i="2"/>
  <c r="AA3877" i="2"/>
  <c r="AF3876" i="2"/>
  <c r="AE3876" i="2"/>
  <c r="AD3876" i="2"/>
  <c r="AD3876" i="2" a="1"/>
  <c r="AC3876" i="2"/>
  <c r="AB3876" i="2"/>
  <c r="AA3876" i="2"/>
  <c r="AE3875" i="2"/>
  <c r="AF3875" i="2" s="1"/>
  <c r="AD3875" i="2"/>
  <c r="AC3875" i="2"/>
  <c r="AD3875" i="2" s="1" a="1"/>
  <c r="AB3875" i="2"/>
  <c r="AA3875" i="2"/>
  <c r="AE3874" i="2"/>
  <c r="AF3874" i="2" s="1"/>
  <c r="AD3874" i="2" a="1"/>
  <c r="AD3874" i="2" s="1"/>
  <c r="AC3874" i="2"/>
  <c r="AB3874" i="2"/>
  <c r="AA3874" i="2"/>
  <c r="AE3873" i="2"/>
  <c r="AF3873" i="2" s="1"/>
  <c r="AD3873" i="2"/>
  <c r="AD3873" i="2" a="1"/>
  <c r="AC3873" i="2"/>
  <c r="AB3873" i="2"/>
  <c r="AA3873" i="2"/>
  <c r="AF3872" i="2"/>
  <c r="AE3872" i="2"/>
  <c r="AD3872" i="2"/>
  <c r="AD3872" i="2" a="1"/>
  <c r="AC3872" i="2"/>
  <c r="AB3872" i="2"/>
  <c r="AA3872" i="2"/>
  <c r="AE3871" i="2"/>
  <c r="AF3871" i="2" s="1"/>
  <c r="AD3871" i="2"/>
  <c r="AD3871" i="2" a="1"/>
  <c r="AC3871" i="2"/>
  <c r="AB3871" i="2"/>
  <c r="AA3871" i="2"/>
  <c r="AF3870" i="2"/>
  <c r="AE3870" i="2"/>
  <c r="AD3870" i="2" a="1"/>
  <c r="AD3870" i="2" s="1"/>
  <c r="AC3870" i="2"/>
  <c r="AB3870" i="2"/>
  <c r="AA3870" i="2"/>
  <c r="AE3869" i="2"/>
  <c r="AF3869" i="2" s="1"/>
  <c r="AC3869" i="2"/>
  <c r="AD3869" i="2" s="1" a="1"/>
  <c r="AD3869" i="2" s="1"/>
  <c r="AB3869" i="2"/>
  <c r="AA3869" i="2"/>
  <c r="AF3868" i="2"/>
  <c r="AE3868" i="2"/>
  <c r="AD3868" i="2"/>
  <c r="AD3868" i="2" a="1"/>
  <c r="AC3868" i="2"/>
  <c r="AB3868" i="2"/>
  <c r="AA3868" i="2"/>
  <c r="AE3867" i="2"/>
  <c r="AF3867" i="2" s="1"/>
  <c r="AD3867" i="2"/>
  <c r="AD3867" i="2" a="1"/>
  <c r="AC3867" i="2"/>
  <c r="AB3867" i="2"/>
  <c r="AA3867" i="2"/>
  <c r="AF3866" i="2"/>
  <c r="AE3866" i="2"/>
  <c r="AD3866" i="2"/>
  <c r="AD3866" i="2" a="1"/>
  <c r="AC3866" i="2"/>
  <c r="AB3866" i="2"/>
  <c r="AA3866" i="2"/>
  <c r="AE3865" i="2"/>
  <c r="AF3865" i="2" s="1"/>
  <c r="AC3865" i="2"/>
  <c r="AD3865" i="2" s="1" a="1"/>
  <c r="AD3865" i="2" s="1"/>
  <c r="AB3865" i="2"/>
  <c r="AA3865" i="2"/>
  <c r="AE3864" i="2"/>
  <c r="AF3864" i="2" s="1"/>
  <c r="AD3864" i="2"/>
  <c r="AD3864" i="2" a="1"/>
  <c r="AC3864" i="2"/>
  <c r="AB3864" i="2"/>
  <c r="AA3864" i="2"/>
  <c r="AE3863" i="2"/>
  <c r="AF3863" i="2" s="1"/>
  <c r="AC3863" i="2"/>
  <c r="AD3863" i="2" s="1" a="1"/>
  <c r="AD3863" i="2" s="1"/>
  <c r="AB3863" i="2"/>
  <c r="AA3863" i="2"/>
  <c r="AF3862" i="2"/>
  <c r="AE3862" i="2"/>
  <c r="AD3862" i="2"/>
  <c r="AD3862" i="2" a="1"/>
  <c r="AC3862" i="2"/>
  <c r="AB3862" i="2"/>
  <c r="AA3862" i="2"/>
  <c r="AE3861" i="2"/>
  <c r="AF3861" i="2" s="1"/>
  <c r="AD3861" i="2" a="1"/>
  <c r="AD3861" i="2" s="1"/>
  <c r="AC3861" i="2"/>
  <c r="AB3861" i="2"/>
  <c r="AA3861" i="2"/>
  <c r="AE3860" i="2"/>
  <c r="AF3860" i="2" s="1"/>
  <c r="AD3860" i="2"/>
  <c r="AD3860" i="2" a="1"/>
  <c r="AC3860" i="2"/>
  <c r="AB3860" i="2"/>
  <c r="AA3860" i="2"/>
  <c r="AE3859" i="2"/>
  <c r="AF3859" i="2" s="1"/>
  <c r="AD3859" i="2"/>
  <c r="AC3859" i="2"/>
  <c r="AD3859" i="2" s="1" a="1"/>
  <c r="AB3859" i="2"/>
  <c r="AA3859" i="2"/>
  <c r="AF3858" i="2"/>
  <c r="AE3858" i="2"/>
  <c r="AD3858" i="2" a="1"/>
  <c r="AD3858" i="2" s="1"/>
  <c r="AC3858" i="2"/>
  <c r="AB3858" i="2"/>
  <c r="AA3858" i="2"/>
  <c r="AE3857" i="2"/>
  <c r="AF3857" i="2" s="1"/>
  <c r="AD3857" i="2" a="1"/>
  <c r="AD3857" i="2" s="1"/>
  <c r="AC3857" i="2"/>
  <c r="AB3857" i="2"/>
  <c r="AA3857" i="2"/>
  <c r="AF3856" i="2"/>
  <c r="AE3856" i="2"/>
  <c r="AD3856" i="2" a="1"/>
  <c r="AD3856" i="2" s="1"/>
  <c r="AC3856" i="2"/>
  <c r="AB3856" i="2"/>
  <c r="AA3856" i="2"/>
  <c r="AE3855" i="2"/>
  <c r="AF3855" i="2" s="1"/>
  <c r="AC3855" i="2"/>
  <c r="AD3855" i="2" s="1" a="1"/>
  <c r="AD3855" i="2" s="1"/>
  <c r="AB3855" i="2"/>
  <c r="AA3855" i="2"/>
  <c r="AE3854" i="2"/>
  <c r="AF3854" i="2" s="1"/>
  <c r="AD3854" i="2" a="1"/>
  <c r="AD3854" i="2" s="1"/>
  <c r="AC3854" i="2"/>
  <c r="AB3854" i="2"/>
  <c r="AA3854" i="2"/>
  <c r="AE3853" i="2"/>
  <c r="AF3853" i="2" s="1"/>
  <c r="AD3853" i="2"/>
  <c r="AD3853" i="2" a="1"/>
  <c r="AC3853" i="2"/>
  <c r="AB3853" i="2"/>
  <c r="AA3853" i="2"/>
  <c r="AF3852" i="2"/>
  <c r="AE3852" i="2"/>
  <c r="AD3852" i="2"/>
  <c r="AD3852" i="2" a="1"/>
  <c r="AC3852" i="2"/>
  <c r="AB3852" i="2"/>
  <c r="AA3852" i="2"/>
  <c r="AE3851" i="2"/>
  <c r="AF3851" i="2" s="1"/>
  <c r="AD3851" i="2"/>
  <c r="AD3851" i="2" a="1"/>
  <c r="AC3851" i="2"/>
  <c r="AB3851" i="2"/>
  <c r="AA3851" i="2"/>
  <c r="AE3850" i="2"/>
  <c r="AF3850" i="2" s="1"/>
  <c r="AD3850" i="2" a="1"/>
  <c r="AD3850" i="2" s="1"/>
  <c r="AC3850" i="2"/>
  <c r="AB3850" i="2"/>
  <c r="AA3850" i="2"/>
  <c r="AE3849" i="2"/>
  <c r="AF3849" i="2" s="1"/>
  <c r="AD3849" i="2"/>
  <c r="AC3849" i="2"/>
  <c r="AD3849" i="2" s="1" a="1"/>
  <c r="AB3849" i="2"/>
  <c r="AA3849" i="2"/>
  <c r="AF3848" i="2"/>
  <c r="AE3848" i="2"/>
  <c r="AD3848" i="2"/>
  <c r="AD3848" i="2" a="1"/>
  <c r="AC3848" i="2"/>
  <c r="AB3848" i="2"/>
  <c r="AA3848" i="2"/>
  <c r="AE3847" i="2"/>
  <c r="AF3847" i="2" s="1"/>
  <c r="AD3847" i="2" a="1"/>
  <c r="AD3847" i="2" s="1"/>
  <c r="AC3847" i="2"/>
  <c r="AB3847" i="2"/>
  <c r="AA3847" i="2"/>
  <c r="AE3846" i="2"/>
  <c r="AF3846" i="2" s="1"/>
  <c r="AD3846" i="2" a="1"/>
  <c r="AD3846" i="2" s="1"/>
  <c r="AC3846" i="2"/>
  <c r="AB3846" i="2"/>
  <c r="AA3846" i="2"/>
  <c r="AE3845" i="2"/>
  <c r="AF3845" i="2" s="1"/>
  <c r="AC3845" i="2"/>
  <c r="AD3845" i="2" s="1" a="1"/>
  <c r="AD3845" i="2" s="1"/>
  <c r="AB3845" i="2"/>
  <c r="AA3845" i="2"/>
  <c r="AF3844" i="2"/>
  <c r="AE3844" i="2"/>
  <c r="AD3844" i="2"/>
  <c r="AD3844" i="2" a="1"/>
  <c r="AC3844" i="2"/>
  <c r="AB3844" i="2"/>
  <c r="AA3844" i="2"/>
  <c r="AE3843" i="2"/>
  <c r="AF3843" i="2" s="1"/>
  <c r="AD3843" i="2" a="1"/>
  <c r="AD3843" i="2" s="1"/>
  <c r="AC3843" i="2"/>
  <c r="AB3843" i="2"/>
  <c r="AA3843" i="2"/>
  <c r="AF3842" i="2"/>
  <c r="AE3842" i="2"/>
  <c r="AD3842" i="2" a="1"/>
  <c r="AD3842" i="2" s="1"/>
  <c r="AC3842" i="2"/>
  <c r="AB3842" i="2"/>
  <c r="AA3842" i="2"/>
  <c r="AE3841" i="2"/>
  <c r="AF3841" i="2" s="1"/>
  <c r="AD3841" i="2" a="1"/>
  <c r="AD3841" i="2" s="1"/>
  <c r="AC3841" i="2"/>
  <c r="AB3841" i="2"/>
  <c r="AA3841" i="2"/>
  <c r="AF3840" i="2"/>
  <c r="AE3840" i="2"/>
  <c r="AD3840" i="2"/>
  <c r="AD3840" i="2" a="1"/>
  <c r="AC3840" i="2"/>
  <c r="AB3840" i="2"/>
  <c r="AA3840" i="2"/>
  <c r="AE3839" i="2"/>
  <c r="AF3839" i="2" s="1"/>
  <c r="AC3839" i="2"/>
  <c r="AD3839" i="2" s="1" a="1"/>
  <c r="AD3839" i="2" s="1"/>
  <c r="AB3839" i="2"/>
  <c r="AA3839" i="2"/>
  <c r="AE3838" i="2"/>
  <c r="AF3838" i="2" s="1"/>
  <c r="AD3838" i="2"/>
  <c r="AD3838" i="2" a="1"/>
  <c r="AC3838" i="2"/>
  <c r="AB3838" i="2"/>
  <c r="AA3838" i="2"/>
  <c r="AE3837" i="2"/>
  <c r="AF3837" i="2" s="1"/>
  <c r="AD3837" i="2" a="1"/>
  <c r="AD3837" i="2" s="1"/>
  <c r="AC3837" i="2"/>
  <c r="AB3837" i="2"/>
  <c r="AA3837" i="2"/>
  <c r="AE3836" i="2"/>
  <c r="AF3836" i="2" s="1"/>
  <c r="AD3836" i="2" a="1"/>
  <c r="AD3836" i="2" s="1"/>
  <c r="AC3836" i="2"/>
  <c r="AB3836" i="2"/>
  <c r="AA3836" i="2"/>
  <c r="AE3835" i="2"/>
  <c r="AF3835" i="2" s="1"/>
  <c r="AD3835" i="2"/>
  <c r="AC3835" i="2"/>
  <c r="AD3835" i="2" s="1" a="1"/>
  <c r="AB3835" i="2"/>
  <c r="AA3835" i="2"/>
  <c r="AE3834" i="2"/>
  <c r="AF3834" i="2" s="1"/>
  <c r="AD3834" i="2" a="1"/>
  <c r="AD3834" i="2" s="1"/>
  <c r="AC3834" i="2"/>
  <c r="AB3834" i="2"/>
  <c r="AA3834" i="2"/>
  <c r="AE3833" i="2"/>
  <c r="AF3833" i="2" s="1"/>
  <c r="AD3833" i="2" a="1"/>
  <c r="AD3833" i="2" s="1"/>
  <c r="AC3833" i="2"/>
  <c r="AB3833" i="2"/>
  <c r="AA3833" i="2"/>
  <c r="AF3832" i="2"/>
  <c r="AE3832" i="2"/>
  <c r="AD3832" i="2" a="1"/>
  <c r="AD3832" i="2" s="1"/>
  <c r="AC3832" i="2"/>
  <c r="AB3832" i="2"/>
  <c r="AA3832" i="2"/>
  <c r="AE3831" i="2"/>
  <c r="AF3831" i="2" s="1"/>
  <c r="AC3831" i="2"/>
  <c r="AD3831" i="2" s="1" a="1"/>
  <c r="AD3831" i="2" s="1"/>
  <c r="AB3831" i="2"/>
  <c r="AA3831" i="2"/>
  <c r="AF3830" i="2"/>
  <c r="AE3830" i="2"/>
  <c r="AD3830" i="2"/>
  <c r="AD3830" i="2" a="1"/>
  <c r="AC3830" i="2"/>
  <c r="AB3830" i="2"/>
  <c r="AA3830" i="2"/>
  <c r="AE3829" i="2"/>
  <c r="AF3829" i="2" s="1"/>
  <c r="AD3829" i="2" a="1"/>
  <c r="AD3829" i="2" s="1"/>
  <c r="AC3829" i="2"/>
  <c r="AB3829" i="2"/>
  <c r="AA3829" i="2"/>
  <c r="AE3828" i="2"/>
  <c r="AF3828" i="2" s="1"/>
  <c r="AD3828" i="2"/>
  <c r="AD3828" i="2" a="1"/>
  <c r="AC3828" i="2"/>
  <c r="AB3828" i="2"/>
  <c r="AA3828" i="2"/>
  <c r="AE3827" i="2"/>
  <c r="AF3827" i="2" s="1"/>
  <c r="AC3827" i="2"/>
  <c r="AD3827" i="2" s="1" a="1"/>
  <c r="AD3827" i="2" s="1"/>
  <c r="AB3827" i="2"/>
  <c r="AA3827" i="2"/>
  <c r="AE3826" i="2"/>
  <c r="AF3826" i="2" s="1"/>
  <c r="AD3826" i="2"/>
  <c r="AD3826" i="2" a="1"/>
  <c r="AC3826" i="2"/>
  <c r="AB3826" i="2"/>
  <c r="AA3826" i="2"/>
  <c r="AE3825" i="2"/>
  <c r="AF3825" i="2" s="1"/>
  <c r="AD3825" i="2"/>
  <c r="AD3825" i="2" a="1"/>
  <c r="AC3825" i="2"/>
  <c r="AB3825" i="2"/>
  <c r="AA3825" i="2"/>
  <c r="AF3824" i="2"/>
  <c r="AE3824" i="2"/>
  <c r="AD3824" i="2" a="1"/>
  <c r="AD3824" i="2" s="1"/>
  <c r="AC3824" i="2"/>
  <c r="AB3824" i="2"/>
  <c r="AA3824" i="2"/>
  <c r="AE3823" i="2"/>
  <c r="AF3823" i="2" s="1"/>
  <c r="AD3823" i="2" a="1"/>
  <c r="AD3823" i="2" s="1"/>
  <c r="AC3823" i="2"/>
  <c r="AB3823" i="2"/>
  <c r="AA3823" i="2"/>
  <c r="AE3822" i="2"/>
  <c r="AF3822" i="2" s="1"/>
  <c r="AD3822" i="2" a="1"/>
  <c r="AD3822" i="2" s="1"/>
  <c r="AC3822" i="2"/>
  <c r="AB3822" i="2"/>
  <c r="AA3822" i="2"/>
  <c r="AE3821" i="2"/>
  <c r="AF3821" i="2" s="1"/>
  <c r="AC3821" i="2"/>
  <c r="AD3821" i="2" s="1" a="1"/>
  <c r="AD3821" i="2" s="1"/>
  <c r="AB3821" i="2"/>
  <c r="AA3821" i="2"/>
  <c r="AF3820" i="2"/>
  <c r="AE3820" i="2"/>
  <c r="AD3820" i="2"/>
  <c r="AD3820" i="2" a="1"/>
  <c r="AC3820" i="2"/>
  <c r="AB3820" i="2"/>
  <c r="AA3820" i="2"/>
  <c r="AE3819" i="2"/>
  <c r="AF3819" i="2" s="1"/>
  <c r="AC3819" i="2"/>
  <c r="AD3819" i="2" s="1" a="1"/>
  <c r="AD3819" i="2" s="1"/>
  <c r="AB3819" i="2"/>
  <c r="AA3819" i="2"/>
  <c r="AE3818" i="2"/>
  <c r="AF3818" i="2" s="1"/>
  <c r="AD3818" i="2" a="1"/>
  <c r="AD3818" i="2" s="1"/>
  <c r="AC3818" i="2"/>
  <c r="AB3818" i="2"/>
  <c r="AA3818" i="2"/>
  <c r="AE3817" i="2"/>
  <c r="AF3817" i="2" s="1"/>
  <c r="AC3817" i="2"/>
  <c r="AD3817" i="2" s="1" a="1"/>
  <c r="AD3817" i="2" s="1"/>
  <c r="AB3817" i="2"/>
  <c r="AA3817" i="2"/>
  <c r="AF3816" i="2"/>
  <c r="AE3816" i="2"/>
  <c r="AD3816" i="2"/>
  <c r="AD3816" i="2" a="1"/>
  <c r="AC3816" i="2"/>
  <c r="AB3816" i="2"/>
  <c r="AA3816" i="2"/>
  <c r="AE3815" i="2"/>
  <c r="AF3815" i="2" s="1"/>
  <c r="AD3815" i="2"/>
  <c r="AD3815" i="2" a="1"/>
  <c r="AC3815" i="2"/>
  <c r="AB3815" i="2"/>
  <c r="AA3815" i="2"/>
  <c r="AF3814" i="2"/>
  <c r="AE3814" i="2"/>
  <c r="AD3814" i="2" a="1"/>
  <c r="AD3814" i="2" s="1"/>
  <c r="AC3814" i="2"/>
  <c r="AB3814" i="2"/>
  <c r="AA3814" i="2"/>
  <c r="AE3813" i="2"/>
  <c r="AF3813" i="2" s="1"/>
  <c r="AC3813" i="2"/>
  <c r="AD3813" i="2" s="1" a="1"/>
  <c r="AD3813" i="2" s="1"/>
  <c r="AB3813" i="2"/>
  <c r="AA3813" i="2"/>
  <c r="AF3812" i="2"/>
  <c r="AE3812" i="2"/>
  <c r="AD3812" i="2"/>
  <c r="AD3812" i="2" a="1"/>
  <c r="AC3812" i="2"/>
  <c r="AB3812" i="2"/>
  <c r="AA3812" i="2"/>
  <c r="AE3811" i="2"/>
  <c r="AF3811" i="2" s="1"/>
  <c r="AD3811" i="2" a="1"/>
  <c r="AD3811" i="2" s="1"/>
  <c r="AC3811" i="2"/>
  <c r="AB3811" i="2"/>
  <c r="AA3811" i="2"/>
  <c r="AF3810" i="2"/>
  <c r="AE3810" i="2"/>
  <c r="AD3810" i="2"/>
  <c r="AD3810" i="2" a="1"/>
  <c r="AC3810" i="2"/>
  <c r="AB3810" i="2"/>
  <c r="AA3810" i="2"/>
  <c r="AE3809" i="2"/>
  <c r="AF3809" i="2" s="1"/>
  <c r="AD3809" i="2" a="1"/>
  <c r="AD3809" i="2" s="1"/>
  <c r="AC3809" i="2"/>
  <c r="AB3809" i="2"/>
  <c r="AA3809" i="2"/>
  <c r="AE3808" i="2"/>
  <c r="AF3808" i="2" s="1"/>
  <c r="AD3808" i="2"/>
  <c r="AD3808" i="2" a="1"/>
  <c r="AC3808" i="2"/>
  <c r="AB3808" i="2"/>
  <c r="AA3808" i="2"/>
  <c r="AE3807" i="2"/>
  <c r="AF3807" i="2" s="1"/>
  <c r="AC3807" i="2"/>
  <c r="AD3807" i="2" s="1" a="1"/>
  <c r="AD3807" i="2" s="1"/>
  <c r="AB3807" i="2"/>
  <c r="AA3807" i="2"/>
  <c r="AE3806" i="2"/>
  <c r="AF3806" i="2" s="1"/>
  <c r="AD3806" i="2" a="1"/>
  <c r="AD3806" i="2" s="1"/>
  <c r="AC3806" i="2"/>
  <c r="AB3806" i="2"/>
  <c r="AA3806" i="2"/>
  <c r="AE3805" i="2"/>
  <c r="AF3805" i="2" s="1"/>
  <c r="AD3805" i="2" a="1"/>
  <c r="AD3805" i="2" s="1"/>
  <c r="AC3805" i="2"/>
  <c r="AB3805" i="2"/>
  <c r="AA3805" i="2"/>
  <c r="AF3804" i="2"/>
  <c r="AE3804" i="2"/>
  <c r="AD3804" i="2"/>
  <c r="AD3804" i="2" a="1"/>
  <c r="AC3804" i="2"/>
  <c r="AB3804" i="2"/>
  <c r="AA3804" i="2"/>
  <c r="AE3803" i="2"/>
  <c r="AF3803" i="2" s="1"/>
  <c r="AD3803" i="2"/>
  <c r="AC3803" i="2"/>
  <c r="AD3803" i="2" s="1" a="1"/>
  <c r="AB3803" i="2"/>
  <c r="AA3803" i="2"/>
  <c r="AE3802" i="2"/>
  <c r="AF3802" i="2" s="1"/>
  <c r="AD3802" i="2"/>
  <c r="AD3802" i="2" a="1"/>
  <c r="AC3802" i="2"/>
  <c r="AB3802" i="2"/>
  <c r="AA3802" i="2"/>
  <c r="AE3801" i="2"/>
  <c r="AF3801" i="2" s="1"/>
  <c r="AD3801" i="2" a="1"/>
  <c r="AD3801" i="2" s="1"/>
  <c r="AC3801" i="2"/>
  <c r="AB3801" i="2"/>
  <c r="AA3801" i="2"/>
  <c r="AF3800" i="2"/>
  <c r="AE3800" i="2"/>
  <c r="AD3800" i="2" a="1"/>
  <c r="AD3800" i="2" s="1"/>
  <c r="AC3800" i="2"/>
  <c r="AB3800" i="2"/>
  <c r="AA3800" i="2"/>
  <c r="AE3799" i="2"/>
  <c r="AF3799" i="2" s="1"/>
  <c r="AC3799" i="2"/>
  <c r="AD3799" i="2" s="1" a="1"/>
  <c r="AD3799" i="2" s="1"/>
  <c r="AB3799" i="2"/>
  <c r="AA3799" i="2"/>
  <c r="AE3798" i="2"/>
  <c r="AF3798" i="2" s="1"/>
  <c r="AD3798" i="2"/>
  <c r="AD3798" i="2" a="1"/>
  <c r="AC3798" i="2"/>
  <c r="AB3798" i="2"/>
  <c r="AA3798" i="2"/>
  <c r="AE3797" i="2"/>
  <c r="AF3797" i="2" s="1"/>
  <c r="AD3797" i="2"/>
  <c r="AD3797" i="2" a="1"/>
  <c r="AC3797" i="2"/>
  <c r="AB3797" i="2"/>
  <c r="AA3797" i="2"/>
  <c r="AF3796" i="2"/>
  <c r="AE3796" i="2"/>
  <c r="AD3796" i="2" a="1"/>
  <c r="AD3796" i="2" s="1"/>
  <c r="AC3796" i="2"/>
  <c r="AB3796" i="2"/>
  <c r="AA3796" i="2"/>
  <c r="AE3795" i="2"/>
  <c r="AF3795" i="2" s="1"/>
  <c r="AD3795" i="2"/>
  <c r="AD3795" i="2" a="1"/>
  <c r="AC3795" i="2"/>
  <c r="AB3795" i="2"/>
  <c r="AA3795" i="2"/>
  <c r="AE3794" i="2"/>
  <c r="AF3794" i="2" s="1"/>
  <c r="AD3794" i="2" a="1"/>
  <c r="AD3794" i="2" s="1"/>
  <c r="AC3794" i="2"/>
  <c r="AB3794" i="2"/>
  <c r="AA3794" i="2"/>
  <c r="AE3793" i="2"/>
  <c r="AF3793" i="2" s="1"/>
  <c r="AD3793" i="2" a="1"/>
  <c r="AD3793" i="2" s="1"/>
  <c r="AC3793" i="2"/>
  <c r="AB3793" i="2"/>
  <c r="AA3793" i="2"/>
  <c r="AF3792" i="2"/>
  <c r="AE3792" i="2"/>
  <c r="AD3792" i="2"/>
  <c r="AD3792" i="2" a="1"/>
  <c r="AC3792" i="2"/>
  <c r="AB3792" i="2"/>
  <c r="AA3792" i="2"/>
  <c r="AE3791" i="2"/>
  <c r="AF3791" i="2" s="1"/>
  <c r="AD3791" i="2" a="1"/>
  <c r="AD3791" i="2" s="1"/>
  <c r="AC3791" i="2"/>
  <c r="AB3791" i="2"/>
  <c r="AA3791" i="2"/>
  <c r="AE3790" i="2"/>
  <c r="AF3790" i="2" s="1"/>
  <c r="AD3790" i="2" a="1"/>
  <c r="AD3790" i="2" s="1"/>
  <c r="AC3790" i="2"/>
  <c r="AB3790" i="2"/>
  <c r="AA3790" i="2"/>
  <c r="AE3789" i="2"/>
  <c r="AF3789" i="2" s="1"/>
  <c r="AD3789" i="2" a="1"/>
  <c r="AD3789" i="2" s="1"/>
  <c r="AC3789" i="2"/>
  <c r="AB3789" i="2"/>
  <c r="AA3789" i="2"/>
  <c r="AF3788" i="2"/>
  <c r="AE3788" i="2"/>
  <c r="AD3788" i="2"/>
  <c r="AD3788" i="2" a="1"/>
  <c r="AC3788" i="2"/>
  <c r="AB3788" i="2"/>
  <c r="AA3788" i="2"/>
  <c r="AE3787" i="2"/>
  <c r="AF3787" i="2" s="1"/>
  <c r="AC3787" i="2"/>
  <c r="AD3787" i="2" s="1" a="1"/>
  <c r="AD3787" i="2" s="1"/>
  <c r="AB3787" i="2"/>
  <c r="AA3787" i="2"/>
  <c r="AF3786" i="2"/>
  <c r="AE3786" i="2"/>
  <c r="AD3786" i="2" a="1"/>
  <c r="AD3786" i="2" s="1"/>
  <c r="AC3786" i="2"/>
  <c r="AB3786" i="2"/>
  <c r="AA3786" i="2"/>
  <c r="AE3785" i="2"/>
  <c r="AF3785" i="2" s="1"/>
  <c r="AD3785" i="2"/>
  <c r="AD3785" i="2" a="1"/>
  <c r="AC3785" i="2"/>
  <c r="AB3785" i="2"/>
  <c r="AA3785" i="2"/>
  <c r="AF3784" i="2"/>
  <c r="AE3784" i="2"/>
  <c r="AD3784" i="2"/>
  <c r="AD3784" i="2" a="1"/>
  <c r="AC3784" i="2"/>
  <c r="AB3784" i="2"/>
  <c r="AA3784" i="2"/>
  <c r="AE3783" i="2"/>
  <c r="AF3783" i="2" s="1"/>
  <c r="AC3783" i="2"/>
  <c r="AD3783" i="2" s="1" a="1"/>
  <c r="AD3783" i="2" s="1"/>
  <c r="AB3783" i="2"/>
  <c r="AA3783" i="2"/>
  <c r="AE3782" i="2"/>
  <c r="AF3782" i="2" s="1"/>
  <c r="AD3782" i="2"/>
  <c r="AD3782" i="2" a="1"/>
  <c r="AC3782" i="2"/>
  <c r="AB3782" i="2"/>
  <c r="AA3782" i="2"/>
  <c r="AE3781" i="2"/>
  <c r="AF3781" i="2" s="1"/>
  <c r="AC3781" i="2"/>
  <c r="AD3781" i="2" s="1" a="1"/>
  <c r="AD3781" i="2" s="1"/>
  <c r="AB3781" i="2"/>
  <c r="AA3781" i="2"/>
  <c r="AE3780" i="2"/>
  <c r="AF3780" i="2" s="1"/>
  <c r="AD3780" i="2"/>
  <c r="AD3780" i="2" a="1"/>
  <c r="AC3780" i="2"/>
  <c r="AB3780" i="2"/>
  <c r="AA3780" i="2"/>
  <c r="AE3779" i="2"/>
  <c r="AF3779" i="2" s="1"/>
  <c r="AD3779" i="2"/>
  <c r="AC3779" i="2"/>
  <c r="AD3779" i="2" s="1" a="1"/>
  <c r="AB3779" i="2"/>
  <c r="AA3779" i="2"/>
  <c r="AE3778" i="2"/>
  <c r="AF3778" i="2" s="1"/>
  <c r="AD3778" i="2" a="1"/>
  <c r="AD3778" i="2" s="1"/>
  <c r="AC3778" i="2"/>
  <c r="AB3778" i="2"/>
  <c r="AA3778" i="2"/>
  <c r="AE3777" i="2"/>
  <c r="AF3777" i="2" s="1"/>
  <c r="AD3777" i="2" a="1"/>
  <c r="AD3777" i="2" s="1"/>
  <c r="AC3777" i="2"/>
  <c r="AB3777" i="2"/>
  <c r="AA3777" i="2"/>
  <c r="AE3776" i="2"/>
  <c r="AF3776" i="2" s="1"/>
  <c r="AD3776" i="2"/>
  <c r="AD3776" i="2" a="1"/>
  <c r="AC3776" i="2"/>
  <c r="AB3776" i="2"/>
  <c r="AA3776" i="2"/>
  <c r="AE3775" i="2"/>
  <c r="AF3775" i="2" s="1"/>
  <c r="AC3775" i="2"/>
  <c r="AD3775" i="2" s="1" a="1"/>
  <c r="AD3775" i="2" s="1"/>
  <c r="AB3775" i="2"/>
  <c r="AA3775" i="2"/>
  <c r="AF3774" i="2"/>
  <c r="AE3774" i="2"/>
  <c r="AD3774" i="2" a="1"/>
  <c r="AD3774" i="2" s="1"/>
  <c r="AC3774" i="2"/>
  <c r="AB3774" i="2"/>
  <c r="AA3774" i="2"/>
  <c r="AE3773" i="2"/>
  <c r="AF3773" i="2" s="1"/>
  <c r="AD3773" i="2" a="1"/>
  <c r="AD3773" i="2" s="1"/>
  <c r="AC3773" i="2"/>
  <c r="AB3773" i="2"/>
  <c r="AA3773" i="2"/>
  <c r="AF3772" i="2"/>
  <c r="AE3772" i="2"/>
  <c r="AD3772" i="2"/>
  <c r="AD3772" i="2" a="1"/>
  <c r="AC3772" i="2"/>
  <c r="AB3772" i="2"/>
  <c r="AA3772" i="2"/>
  <c r="AE3771" i="2"/>
  <c r="AF3771" i="2" s="1"/>
  <c r="AC3771" i="2"/>
  <c r="AD3771" i="2" s="1" a="1"/>
  <c r="AD3771" i="2" s="1"/>
  <c r="AB3771" i="2"/>
  <c r="AA3771" i="2"/>
  <c r="AE3770" i="2"/>
  <c r="AF3770" i="2" s="1"/>
  <c r="AD3770" i="2" a="1"/>
  <c r="AD3770" i="2" s="1"/>
  <c r="AC3770" i="2"/>
  <c r="AB3770" i="2"/>
  <c r="AA3770" i="2"/>
  <c r="AE3769" i="2"/>
  <c r="AF3769" i="2" s="1"/>
  <c r="AD3769" i="2"/>
  <c r="AD3769" i="2" a="1"/>
  <c r="AC3769" i="2"/>
  <c r="AB3769" i="2"/>
  <c r="AA3769" i="2"/>
  <c r="AF3768" i="2"/>
  <c r="AE3768" i="2"/>
  <c r="AD3768" i="2"/>
  <c r="AD3768" i="2" a="1"/>
  <c r="AC3768" i="2"/>
  <c r="AB3768" i="2"/>
  <c r="AA3768" i="2"/>
  <c r="AE3767" i="2"/>
  <c r="AF3767" i="2" s="1"/>
  <c r="AD3767" i="2"/>
  <c r="AD3767" i="2" a="1"/>
  <c r="AC3767" i="2"/>
  <c r="AB3767" i="2"/>
  <c r="AA3767" i="2"/>
  <c r="AE3766" i="2"/>
  <c r="AF3766" i="2" s="1"/>
  <c r="AD3766" i="2" a="1"/>
  <c r="AD3766" i="2" s="1"/>
  <c r="AC3766" i="2"/>
  <c r="AB3766" i="2"/>
  <c r="AA3766" i="2"/>
  <c r="AE3765" i="2"/>
  <c r="AF3765" i="2" s="1"/>
  <c r="AC3765" i="2"/>
  <c r="AD3765" i="2" s="1" a="1"/>
  <c r="AD3765" i="2" s="1"/>
  <c r="AB3765" i="2"/>
  <c r="AA3765" i="2"/>
  <c r="AF3764" i="2"/>
  <c r="AE3764" i="2"/>
  <c r="AD3764" i="2"/>
  <c r="AD3764" i="2" a="1"/>
  <c r="AC3764" i="2"/>
  <c r="AB3764" i="2"/>
  <c r="AA3764" i="2"/>
  <c r="AE3763" i="2"/>
  <c r="AF3763" i="2" s="1"/>
  <c r="AD3763" i="2" a="1"/>
  <c r="AD3763" i="2" s="1"/>
  <c r="AC3763" i="2"/>
  <c r="AB3763" i="2"/>
  <c r="AA3763" i="2"/>
  <c r="AE3762" i="2"/>
  <c r="AF3762" i="2" s="1"/>
  <c r="AD3762" i="2" a="1"/>
  <c r="AD3762" i="2" s="1"/>
  <c r="AC3762" i="2"/>
  <c r="AB3762" i="2"/>
  <c r="AA3762" i="2"/>
  <c r="AE3761" i="2"/>
  <c r="AF3761" i="2" s="1"/>
  <c r="AD3761" i="2"/>
  <c r="AD3761" i="2" a="1"/>
  <c r="AC3761" i="2"/>
  <c r="AB3761" i="2"/>
  <c r="AA3761" i="2"/>
  <c r="AF3760" i="2"/>
  <c r="AE3760" i="2"/>
  <c r="AD3760" i="2"/>
  <c r="AD3760" i="2" a="1"/>
  <c r="AC3760" i="2"/>
  <c r="AB3760" i="2"/>
  <c r="AA3760" i="2"/>
  <c r="AE3759" i="2"/>
  <c r="AF3759" i="2" s="1"/>
  <c r="AD3759" i="2" a="1"/>
  <c r="AD3759" i="2" s="1"/>
  <c r="AC3759" i="2"/>
  <c r="AB3759" i="2"/>
  <c r="AA3759" i="2"/>
  <c r="AF3758" i="2"/>
  <c r="AE3758" i="2"/>
  <c r="AD3758" i="2" a="1"/>
  <c r="AD3758" i="2" s="1"/>
  <c r="AC3758" i="2"/>
  <c r="AB3758" i="2"/>
  <c r="AA3758" i="2"/>
  <c r="AE3757" i="2"/>
  <c r="AF3757" i="2" s="1"/>
  <c r="AC3757" i="2"/>
  <c r="AD3757" i="2" s="1" a="1"/>
  <c r="AD3757" i="2" s="1"/>
  <c r="AB3757" i="2"/>
  <c r="AA3757" i="2"/>
  <c r="AE3756" i="2"/>
  <c r="AF3756" i="2" s="1"/>
  <c r="AD3756" i="2"/>
  <c r="AD3756" i="2" a="1"/>
  <c r="AC3756" i="2"/>
  <c r="AB3756" i="2"/>
  <c r="AA3756" i="2"/>
  <c r="AE3755" i="2"/>
  <c r="AF3755" i="2" s="1"/>
  <c r="AC3755" i="2"/>
  <c r="AD3755" i="2" s="1" a="1"/>
  <c r="AD3755" i="2" s="1"/>
  <c r="AB3755" i="2"/>
  <c r="AA3755" i="2"/>
  <c r="AF3754" i="2"/>
  <c r="AE3754" i="2"/>
  <c r="AD3754" i="2"/>
  <c r="AD3754" i="2" a="1"/>
  <c r="AC3754" i="2"/>
  <c r="AB3754" i="2"/>
  <c r="AA3754" i="2"/>
  <c r="AE3753" i="2"/>
  <c r="AF3753" i="2" s="1"/>
  <c r="AD3753" i="2" a="1"/>
  <c r="AD3753" i="2" s="1"/>
  <c r="AC3753" i="2"/>
  <c r="AB3753" i="2"/>
  <c r="AA3753" i="2"/>
  <c r="AE3752" i="2"/>
  <c r="AF3752" i="2" s="1"/>
  <c r="AD3752" i="2"/>
  <c r="AD3752" i="2" a="1"/>
  <c r="AC3752" i="2"/>
  <c r="AB3752" i="2"/>
  <c r="AA3752" i="2"/>
  <c r="AE3751" i="2"/>
  <c r="AF3751" i="2" s="1"/>
  <c r="AD3751" i="2"/>
  <c r="AC3751" i="2"/>
  <c r="AD3751" i="2" s="1" a="1"/>
  <c r="AB3751" i="2"/>
  <c r="AA3751" i="2"/>
  <c r="AE3750" i="2"/>
  <c r="AF3750" i="2" s="1"/>
  <c r="AD3750" i="2" a="1"/>
  <c r="AD3750" i="2" s="1"/>
  <c r="AC3750" i="2"/>
  <c r="AB3750" i="2"/>
  <c r="AA3750" i="2"/>
  <c r="AE3749" i="2"/>
  <c r="AF3749" i="2" s="1"/>
  <c r="AD3749" i="2" a="1"/>
  <c r="AD3749" i="2" s="1"/>
  <c r="AC3749" i="2"/>
  <c r="AB3749" i="2"/>
  <c r="AA3749" i="2"/>
  <c r="AF3748" i="2"/>
  <c r="AE3748" i="2"/>
  <c r="AD3748" i="2" a="1"/>
  <c r="AD3748" i="2" s="1"/>
  <c r="AC3748" i="2"/>
  <c r="AB3748" i="2"/>
  <c r="AA3748" i="2"/>
  <c r="AE3747" i="2"/>
  <c r="AF3747" i="2" s="1"/>
  <c r="AD3747" i="2"/>
  <c r="AC3747" i="2"/>
  <c r="AD3747" i="2" s="1" a="1"/>
  <c r="AB3747" i="2"/>
  <c r="AA3747" i="2"/>
  <c r="AF3746" i="2"/>
  <c r="AE3746" i="2"/>
  <c r="AD3746" i="2"/>
  <c r="AD3746" i="2" a="1"/>
  <c r="AC3746" i="2"/>
  <c r="AB3746" i="2"/>
  <c r="AA3746" i="2"/>
  <c r="AE3745" i="2"/>
  <c r="AF3745" i="2" s="1"/>
  <c r="AD3745" i="2" a="1"/>
  <c r="AD3745" i="2" s="1"/>
  <c r="AC3745" i="2"/>
  <c r="AB3745" i="2"/>
  <c r="AA3745" i="2"/>
  <c r="AE3744" i="2"/>
  <c r="AF3744" i="2" s="1"/>
  <c r="AD3744" i="2"/>
  <c r="AD3744" i="2" a="1"/>
  <c r="AC3744" i="2"/>
  <c r="AB3744" i="2"/>
  <c r="AA3744" i="2"/>
  <c r="AE3743" i="2"/>
  <c r="AF3743" i="2" s="1"/>
  <c r="AC3743" i="2"/>
  <c r="AD3743" i="2" s="1" a="1"/>
  <c r="AD3743" i="2" s="1"/>
  <c r="AB3743" i="2"/>
  <c r="AA3743" i="2"/>
  <c r="AE3742" i="2"/>
  <c r="AF3742" i="2" s="1"/>
  <c r="AD3742" i="2" a="1"/>
  <c r="AD3742" i="2" s="1"/>
  <c r="AC3742" i="2"/>
  <c r="AB3742" i="2"/>
  <c r="AA3742" i="2"/>
  <c r="AE3741" i="2"/>
  <c r="AF3741" i="2" s="1"/>
  <c r="AD3741" i="2"/>
  <c r="AD3741" i="2" a="1"/>
  <c r="AC3741" i="2"/>
  <c r="AB3741" i="2"/>
  <c r="AA3741" i="2"/>
  <c r="AF3740" i="2"/>
  <c r="AE3740" i="2"/>
  <c r="AD3740" i="2" a="1"/>
  <c r="AD3740" i="2" s="1"/>
  <c r="AC3740" i="2"/>
  <c r="AB3740" i="2"/>
  <c r="AA3740" i="2"/>
  <c r="AE3739" i="2"/>
  <c r="AF3739" i="2" s="1"/>
  <c r="AD3739" i="2" a="1"/>
  <c r="AD3739" i="2" s="1"/>
  <c r="AC3739" i="2"/>
  <c r="AB3739" i="2"/>
  <c r="AA3739" i="2"/>
  <c r="AE3738" i="2"/>
  <c r="AF3738" i="2" s="1"/>
  <c r="AD3738" i="2" a="1"/>
  <c r="AD3738" i="2" s="1"/>
  <c r="AC3738" i="2"/>
  <c r="AB3738" i="2"/>
  <c r="AA3738" i="2"/>
  <c r="AE3737" i="2"/>
  <c r="AF3737" i="2" s="1"/>
  <c r="AD3737" i="2" a="1"/>
  <c r="AD3737" i="2" s="1"/>
  <c r="AC3737" i="2"/>
  <c r="AB3737" i="2"/>
  <c r="AA3737" i="2"/>
  <c r="AF3736" i="2"/>
  <c r="AE3736" i="2"/>
  <c r="AD3736" i="2"/>
  <c r="AD3736" i="2" a="1"/>
  <c r="AC3736" i="2"/>
  <c r="AB3736" i="2"/>
  <c r="AA3736" i="2"/>
  <c r="AE3735" i="2"/>
  <c r="AF3735" i="2" s="1"/>
  <c r="AC3735" i="2"/>
  <c r="AD3735" i="2" s="1" a="1"/>
  <c r="AD3735" i="2" s="1"/>
  <c r="AB3735" i="2"/>
  <c r="AA3735" i="2"/>
  <c r="AE3734" i="2"/>
  <c r="AF3734" i="2" s="1"/>
  <c r="AD3734" i="2" a="1"/>
  <c r="AD3734" i="2" s="1"/>
  <c r="AC3734" i="2"/>
  <c r="AB3734" i="2"/>
  <c r="AA3734" i="2"/>
  <c r="AE3733" i="2"/>
  <c r="AF3733" i="2" s="1"/>
  <c r="AD3733" i="2"/>
  <c r="AC3733" i="2"/>
  <c r="AD3733" i="2" s="1" a="1"/>
  <c r="AB3733" i="2"/>
  <c r="AA3733" i="2"/>
  <c r="AF3732" i="2"/>
  <c r="AE3732" i="2"/>
  <c r="AC3732" i="2"/>
  <c r="AD3732" i="2" s="1" a="1"/>
  <c r="AD3732" i="2" s="1"/>
  <c r="AB3732" i="2"/>
  <c r="AA3732" i="2"/>
  <c r="AE3731" i="2"/>
  <c r="AF3731" i="2" s="1"/>
  <c r="AC3731" i="2"/>
  <c r="AD3731" i="2" s="1" a="1"/>
  <c r="AD3731" i="2" s="1"/>
  <c r="AB3731" i="2"/>
  <c r="AA3731" i="2"/>
  <c r="AF3730" i="2"/>
  <c r="AE3730" i="2"/>
  <c r="AD3730" i="2" a="1"/>
  <c r="AD3730" i="2" s="1"/>
  <c r="AC3730" i="2"/>
  <c r="AB3730" i="2"/>
  <c r="AA3730" i="2"/>
  <c r="AE3729" i="2"/>
  <c r="AF3729" i="2" s="1"/>
  <c r="AD3729" i="2" a="1"/>
  <c r="AD3729" i="2" s="1"/>
  <c r="AC3729" i="2"/>
  <c r="AB3729" i="2"/>
  <c r="AA3729" i="2"/>
  <c r="AE3728" i="2"/>
  <c r="AF3728" i="2" s="1"/>
  <c r="AC3728" i="2"/>
  <c r="AD3728" i="2" s="1" a="1"/>
  <c r="AD3728" i="2" s="1"/>
  <c r="AB3728" i="2"/>
  <c r="AA3728" i="2"/>
  <c r="AE3727" i="2"/>
  <c r="AF3727" i="2" s="1"/>
  <c r="AC3727" i="2"/>
  <c r="AD3727" i="2" s="1" a="1"/>
  <c r="AD3727" i="2" s="1"/>
  <c r="AB3727" i="2"/>
  <c r="AA3727" i="2"/>
  <c r="AE3726" i="2"/>
  <c r="AF3726" i="2" s="1"/>
  <c r="AD3726" i="2"/>
  <c r="AD3726" i="2" a="1"/>
  <c r="AC3726" i="2"/>
  <c r="AB3726" i="2"/>
  <c r="AA3726" i="2"/>
  <c r="AE3725" i="2"/>
  <c r="AF3725" i="2" s="1"/>
  <c r="AD3725" i="2" a="1"/>
  <c r="AD3725" i="2" s="1"/>
  <c r="AC3725" i="2"/>
  <c r="AB3725" i="2"/>
  <c r="AA3725" i="2"/>
  <c r="AE3724" i="2"/>
  <c r="AF3724" i="2" s="1"/>
  <c r="AD3724" i="2"/>
  <c r="AD3724" i="2" a="1"/>
  <c r="AC3724" i="2"/>
  <c r="AB3724" i="2"/>
  <c r="AA3724" i="2"/>
  <c r="AE3723" i="2"/>
  <c r="AF3723" i="2" s="1"/>
  <c r="AC3723" i="2"/>
  <c r="AD3723" i="2" s="1" a="1"/>
  <c r="AD3723" i="2" s="1"/>
  <c r="AB3723" i="2"/>
  <c r="AA3723" i="2"/>
  <c r="AE3722" i="2"/>
  <c r="AF3722" i="2" s="1"/>
  <c r="AC3722" i="2"/>
  <c r="AD3722" i="2" s="1" a="1"/>
  <c r="AD3722" i="2" s="1"/>
  <c r="AB3722" i="2"/>
  <c r="AA3722" i="2"/>
  <c r="AE3721" i="2"/>
  <c r="AF3721" i="2" s="1"/>
  <c r="AD3721" i="2" a="1"/>
  <c r="AD3721" i="2" s="1"/>
  <c r="AC3721" i="2"/>
  <c r="AB3721" i="2"/>
  <c r="AA3721" i="2"/>
  <c r="AF3720" i="2"/>
  <c r="AE3720" i="2"/>
  <c r="AC3720" i="2"/>
  <c r="AD3720" i="2" s="1" a="1"/>
  <c r="AD3720" i="2" s="1"/>
  <c r="AB3720" i="2"/>
  <c r="AA3720" i="2"/>
  <c r="AE3719" i="2"/>
  <c r="AF3719" i="2" s="1"/>
  <c r="AD3719" i="2"/>
  <c r="AC3719" i="2"/>
  <c r="AD3719" i="2" s="1" a="1"/>
  <c r="AB3719" i="2"/>
  <c r="AA3719" i="2"/>
  <c r="AE3718" i="2"/>
  <c r="AF3718" i="2" s="1"/>
  <c r="AC3718" i="2"/>
  <c r="AD3718" i="2" s="1" a="1"/>
  <c r="AD3718" i="2" s="1"/>
  <c r="AB3718" i="2"/>
  <c r="AA3718" i="2"/>
  <c r="AE3717" i="2"/>
  <c r="AF3717" i="2" s="1"/>
  <c r="AD3717" i="2" a="1"/>
  <c r="AD3717" i="2" s="1"/>
  <c r="AC3717" i="2"/>
  <c r="AB3717" i="2"/>
  <c r="AA3717" i="2"/>
  <c r="AE3716" i="2"/>
  <c r="AF3716" i="2" s="1"/>
  <c r="AD3716" i="2" a="1"/>
  <c r="AD3716" i="2" s="1"/>
  <c r="AC3716" i="2"/>
  <c r="AB3716" i="2"/>
  <c r="AA3716" i="2"/>
  <c r="AE3715" i="2"/>
  <c r="AF3715" i="2" s="1"/>
  <c r="AC3715" i="2"/>
  <c r="AD3715" i="2" s="1" a="1"/>
  <c r="AD3715" i="2" s="1"/>
  <c r="AB3715" i="2"/>
  <c r="AA3715" i="2"/>
  <c r="AE3714" i="2"/>
  <c r="AF3714" i="2" s="1"/>
  <c r="AD3714" i="2"/>
  <c r="AC3714" i="2"/>
  <c r="AD3714" i="2" s="1" a="1"/>
  <c r="AB3714" i="2"/>
  <c r="AA3714" i="2"/>
  <c r="AE3713" i="2"/>
  <c r="AF3713" i="2" s="1"/>
  <c r="AD3713" i="2"/>
  <c r="AD3713" i="2" a="1"/>
  <c r="AC3713" i="2"/>
  <c r="AB3713" i="2"/>
  <c r="AA3713" i="2"/>
  <c r="AF3712" i="2"/>
  <c r="AE3712" i="2"/>
  <c r="AD3712" i="2" a="1"/>
  <c r="AD3712" i="2" s="1"/>
  <c r="AC3712" i="2"/>
  <c r="AB3712" i="2"/>
  <c r="AA3712" i="2"/>
  <c r="AE3711" i="2"/>
  <c r="AF3711" i="2" s="1"/>
  <c r="AD3711" i="2"/>
  <c r="AD3711" i="2" a="1"/>
  <c r="AC3711" i="2"/>
  <c r="AB3711" i="2"/>
  <c r="AA3711" i="2"/>
  <c r="AE3710" i="2"/>
  <c r="AF3710" i="2" s="1"/>
  <c r="AC3710" i="2"/>
  <c r="AD3710" i="2" s="1" a="1"/>
  <c r="AD3710" i="2" s="1"/>
  <c r="AB3710" i="2"/>
  <c r="AA3710" i="2"/>
  <c r="AE3709" i="2"/>
  <c r="AF3709" i="2" s="1"/>
  <c r="AD3709" i="2" a="1"/>
  <c r="AD3709" i="2" s="1"/>
  <c r="AC3709" i="2"/>
  <c r="AB3709" i="2"/>
  <c r="AA3709" i="2"/>
  <c r="AF3708" i="2"/>
  <c r="AE3708" i="2"/>
  <c r="AD3708" i="2"/>
  <c r="AC3708" i="2"/>
  <c r="AD3708" i="2" s="1" a="1"/>
  <c r="AB3708" i="2"/>
  <c r="AA3708" i="2"/>
  <c r="AE3707" i="2"/>
  <c r="AF3707" i="2" s="1"/>
  <c r="AC3707" i="2"/>
  <c r="AD3707" i="2" s="1" a="1"/>
  <c r="AD3707" i="2" s="1"/>
  <c r="AB3707" i="2"/>
  <c r="AA3707" i="2"/>
  <c r="AE3706" i="2"/>
  <c r="AF3706" i="2" s="1"/>
  <c r="AD3706" i="2" a="1"/>
  <c r="AD3706" i="2" s="1"/>
  <c r="AC3706" i="2"/>
  <c r="AB3706" i="2"/>
  <c r="AA3706" i="2"/>
  <c r="AE3705" i="2"/>
  <c r="AF3705" i="2" s="1"/>
  <c r="AC3705" i="2"/>
  <c r="AD3705" i="2" s="1" a="1"/>
  <c r="AD3705" i="2" s="1"/>
  <c r="AB3705" i="2"/>
  <c r="AA3705" i="2"/>
  <c r="AF3704" i="2"/>
  <c r="AE3704" i="2"/>
  <c r="AC3704" i="2"/>
  <c r="AD3704" i="2" s="1" a="1"/>
  <c r="AD3704" i="2" s="1"/>
  <c r="AB3704" i="2"/>
  <c r="AA3704" i="2"/>
  <c r="AE3703" i="2"/>
  <c r="AF3703" i="2" s="1"/>
  <c r="AD3703" i="2" a="1"/>
  <c r="AD3703" i="2" s="1"/>
  <c r="AC3703" i="2"/>
  <c r="AB3703" i="2"/>
  <c r="AA3703" i="2"/>
  <c r="AF3702" i="2"/>
  <c r="AE3702" i="2"/>
  <c r="AD3702" i="2" a="1"/>
  <c r="AD3702" i="2" s="1"/>
  <c r="AC3702" i="2"/>
  <c r="AB3702" i="2"/>
  <c r="AA3702" i="2"/>
  <c r="AE3701" i="2"/>
  <c r="AF3701" i="2" s="1"/>
  <c r="AC3701" i="2"/>
  <c r="AD3701" i="2" s="1" a="1"/>
  <c r="AD3701" i="2" s="1"/>
  <c r="AB3701" i="2"/>
  <c r="AA3701" i="2"/>
  <c r="AF3700" i="2"/>
  <c r="AE3700" i="2"/>
  <c r="AC3700" i="2"/>
  <c r="AD3700" i="2" s="1" a="1"/>
  <c r="AD3700" i="2" s="1"/>
  <c r="AB3700" i="2"/>
  <c r="AA3700" i="2"/>
  <c r="AE3699" i="2"/>
  <c r="AF3699" i="2" s="1"/>
  <c r="AD3699" i="2" a="1"/>
  <c r="AD3699" i="2" s="1"/>
  <c r="AC3699" i="2"/>
  <c r="AB3699" i="2"/>
  <c r="AA3699" i="2"/>
  <c r="AE3698" i="2"/>
  <c r="AF3698" i="2" s="1"/>
  <c r="AD3698" i="2"/>
  <c r="AD3698" i="2" a="1"/>
  <c r="AC3698" i="2"/>
  <c r="AB3698" i="2"/>
  <c r="AA3698" i="2"/>
  <c r="AE3697" i="2"/>
  <c r="AF3697" i="2" s="1"/>
  <c r="AD3697" i="2" a="1"/>
  <c r="AD3697" i="2" s="1"/>
  <c r="AC3697" i="2"/>
  <c r="AB3697" i="2"/>
  <c r="AA3697" i="2"/>
  <c r="AE3696" i="2"/>
  <c r="AF3696" i="2" s="1"/>
  <c r="AD3696" i="2" a="1"/>
  <c r="AD3696" i="2" s="1"/>
  <c r="AC3696" i="2"/>
  <c r="AB3696" i="2"/>
  <c r="AA3696" i="2"/>
  <c r="AE3695" i="2"/>
  <c r="AF3695" i="2" s="1"/>
  <c r="AC3695" i="2"/>
  <c r="AD3695" i="2" s="1" a="1"/>
  <c r="AD3695" i="2" s="1"/>
  <c r="AB3695" i="2"/>
  <c r="AA3695" i="2"/>
  <c r="AF3694" i="2"/>
  <c r="AE3694" i="2"/>
  <c r="AD3694" i="2" a="1"/>
  <c r="AD3694" i="2" s="1"/>
  <c r="AC3694" i="2"/>
  <c r="AB3694" i="2"/>
  <c r="AA3694" i="2"/>
  <c r="AE3693" i="2"/>
  <c r="AF3693" i="2" s="1"/>
  <c r="AD3693" i="2" a="1"/>
  <c r="AD3693" i="2" s="1"/>
  <c r="AC3693" i="2"/>
  <c r="AB3693" i="2"/>
  <c r="AA3693" i="2"/>
  <c r="AF3692" i="2"/>
  <c r="AE3692" i="2"/>
  <c r="AD3692" i="2"/>
  <c r="AD3692" i="2" a="1"/>
  <c r="AC3692" i="2"/>
  <c r="AB3692" i="2"/>
  <c r="AA3692" i="2"/>
  <c r="AE3691" i="2"/>
  <c r="AF3691" i="2" s="1"/>
  <c r="AC3691" i="2"/>
  <c r="AD3691" i="2" s="1" a="1"/>
  <c r="AD3691" i="2" s="1"/>
  <c r="AB3691" i="2"/>
  <c r="AA3691" i="2"/>
  <c r="AE3690" i="2"/>
  <c r="AF3690" i="2" s="1"/>
  <c r="AD3690" i="2"/>
  <c r="AC3690" i="2"/>
  <c r="AD3690" i="2" s="1" a="1"/>
  <c r="AB3690" i="2"/>
  <c r="AA3690" i="2"/>
  <c r="AE3689" i="2"/>
  <c r="AF3689" i="2" s="1"/>
  <c r="AD3689" i="2" a="1"/>
  <c r="AD3689" i="2" s="1"/>
  <c r="AC3689" i="2"/>
  <c r="AB3689" i="2"/>
  <c r="AA3689" i="2"/>
  <c r="AE3688" i="2"/>
  <c r="AF3688" i="2" s="1"/>
  <c r="AD3688" i="2" a="1"/>
  <c r="AD3688" i="2" s="1"/>
  <c r="AC3688" i="2"/>
  <c r="AB3688" i="2"/>
  <c r="AA3688" i="2"/>
  <c r="AE3687" i="2"/>
  <c r="AF3687" i="2" s="1"/>
  <c r="AC3687" i="2"/>
  <c r="AD3687" i="2" s="1" a="1"/>
  <c r="AD3687" i="2" s="1"/>
  <c r="AB3687" i="2"/>
  <c r="AA3687" i="2"/>
  <c r="AE3686" i="2"/>
  <c r="AF3686" i="2" s="1"/>
  <c r="AC3686" i="2"/>
  <c r="AD3686" i="2" s="1" a="1"/>
  <c r="AD3686" i="2" s="1"/>
  <c r="AB3686" i="2"/>
  <c r="AA3686" i="2"/>
  <c r="AE3685" i="2"/>
  <c r="AF3685" i="2" s="1"/>
  <c r="AD3685" i="2"/>
  <c r="AD3685" i="2" a="1"/>
  <c r="AC3685" i="2"/>
  <c r="AB3685" i="2"/>
  <c r="AA3685" i="2"/>
  <c r="AF3684" i="2"/>
  <c r="AE3684" i="2"/>
  <c r="AD3684" i="2" a="1"/>
  <c r="AD3684" i="2" s="1"/>
  <c r="AC3684" i="2"/>
  <c r="AB3684" i="2"/>
  <c r="AA3684" i="2"/>
  <c r="AE3683" i="2"/>
  <c r="AF3683" i="2" s="1"/>
  <c r="AD3683" i="2" a="1"/>
  <c r="AD3683" i="2" s="1"/>
  <c r="AC3683" i="2"/>
  <c r="AB3683" i="2"/>
  <c r="AA3683" i="2"/>
  <c r="AE3682" i="2"/>
  <c r="AF3682" i="2" s="1"/>
  <c r="AD3682" i="2" a="1"/>
  <c r="AD3682" i="2" s="1"/>
  <c r="AC3682" i="2"/>
  <c r="AB3682" i="2"/>
  <c r="AA3682" i="2"/>
  <c r="AE3681" i="2"/>
  <c r="AF3681" i="2" s="1"/>
  <c r="AD3681" i="2"/>
  <c r="AD3681" i="2" a="1"/>
  <c r="AC3681" i="2"/>
  <c r="AB3681" i="2"/>
  <c r="AA3681" i="2"/>
  <c r="AF3680" i="2"/>
  <c r="AE3680" i="2"/>
  <c r="AD3680" i="2"/>
  <c r="AC3680" i="2"/>
  <c r="AD3680" i="2" s="1" a="1"/>
  <c r="AB3680" i="2"/>
  <c r="AA3680" i="2"/>
  <c r="AE3679" i="2"/>
  <c r="AF3679" i="2" s="1"/>
  <c r="AC3679" i="2"/>
  <c r="AD3679" i="2" s="1" a="1"/>
  <c r="AD3679" i="2" s="1"/>
  <c r="AB3679" i="2"/>
  <c r="AA3679" i="2"/>
  <c r="AE3678" i="2"/>
  <c r="AF3678" i="2" s="1"/>
  <c r="AD3678" i="2" a="1"/>
  <c r="AD3678" i="2" s="1"/>
  <c r="AC3678" i="2"/>
  <c r="AB3678" i="2"/>
  <c r="AA3678" i="2"/>
  <c r="AE3677" i="2"/>
  <c r="AF3677" i="2" s="1"/>
  <c r="AD3677" i="2"/>
  <c r="AC3677" i="2"/>
  <c r="AD3677" i="2" s="1" a="1"/>
  <c r="AB3677" i="2"/>
  <c r="AA3677" i="2"/>
  <c r="AF3676" i="2"/>
  <c r="AE3676" i="2"/>
  <c r="AC3676" i="2"/>
  <c r="AD3676" i="2" s="1" a="1"/>
  <c r="AD3676" i="2" s="1"/>
  <c r="AB3676" i="2"/>
  <c r="AA3676" i="2"/>
  <c r="AE3675" i="2"/>
  <c r="AF3675" i="2" s="1"/>
  <c r="AC3675" i="2"/>
  <c r="AD3675" i="2" s="1" a="1"/>
  <c r="AD3675" i="2" s="1"/>
  <c r="AB3675" i="2"/>
  <c r="AA3675" i="2"/>
  <c r="AF3674" i="2"/>
  <c r="AE3674" i="2"/>
  <c r="AD3674" i="2" a="1"/>
  <c r="AD3674" i="2" s="1"/>
  <c r="AC3674" i="2"/>
  <c r="AB3674" i="2"/>
  <c r="AA3674" i="2"/>
  <c r="AE3673" i="2"/>
  <c r="AF3673" i="2" s="1"/>
  <c r="AD3673" i="2" a="1"/>
  <c r="AD3673" i="2" s="1"/>
  <c r="AC3673" i="2"/>
  <c r="AB3673" i="2"/>
  <c r="AA3673" i="2"/>
  <c r="AF3672" i="2"/>
  <c r="AE3672" i="2"/>
  <c r="AC3672" i="2"/>
  <c r="AD3672" i="2" s="1" a="1"/>
  <c r="AD3672" i="2" s="1"/>
  <c r="AB3672" i="2"/>
  <c r="AA3672" i="2"/>
  <c r="AE3671" i="2"/>
  <c r="AF3671" i="2" s="1"/>
  <c r="AD3671" i="2" a="1"/>
  <c r="AD3671" i="2" s="1"/>
  <c r="AC3671" i="2"/>
  <c r="AB3671" i="2"/>
  <c r="AA3671" i="2"/>
  <c r="AF3670" i="2"/>
  <c r="AE3670" i="2"/>
  <c r="AD3670" i="2"/>
  <c r="AD3670" i="2" a="1"/>
  <c r="AC3670" i="2"/>
  <c r="AB3670" i="2"/>
  <c r="AA3670" i="2"/>
  <c r="AE3669" i="2"/>
  <c r="AF3669" i="2" s="1"/>
  <c r="AD3669" i="2" a="1"/>
  <c r="AD3669" i="2" s="1"/>
  <c r="AC3669" i="2"/>
  <c r="AB3669" i="2"/>
  <c r="AA3669" i="2"/>
  <c r="AE3668" i="2"/>
  <c r="AF3668" i="2" s="1"/>
  <c r="AD3668" i="2"/>
  <c r="AD3668" i="2" a="1"/>
  <c r="AC3668" i="2"/>
  <c r="AB3668" i="2"/>
  <c r="AA3668" i="2"/>
  <c r="AE3667" i="2"/>
  <c r="AF3667" i="2" s="1"/>
  <c r="AD3667" i="2"/>
  <c r="AC3667" i="2"/>
  <c r="AD3667" i="2" s="1" a="1"/>
  <c r="AB3667" i="2"/>
  <c r="AA3667" i="2"/>
  <c r="AE3666" i="2"/>
  <c r="AF3666" i="2" s="1"/>
  <c r="AD3666" i="2" a="1"/>
  <c r="AD3666" i="2" s="1"/>
  <c r="AC3666" i="2"/>
  <c r="AB3666" i="2"/>
  <c r="AA3666" i="2"/>
  <c r="AE3665" i="2"/>
  <c r="AF3665" i="2" s="1"/>
  <c r="AD3665" i="2" a="1"/>
  <c r="AD3665" i="2" s="1"/>
  <c r="AC3665" i="2"/>
  <c r="AB3665" i="2"/>
  <c r="AA3665" i="2"/>
  <c r="AF3664" i="2"/>
  <c r="AE3664" i="2"/>
  <c r="AD3664" i="2" a="1"/>
  <c r="AD3664" i="2" s="1"/>
  <c r="AC3664" i="2"/>
  <c r="AB3664" i="2"/>
  <c r="AA3664" i="2"/>
  <c r="AE3663" i="2"/>
  <c r="AF3663" i="2" s="1"/>
  <c r="AC3663" i="2"/>
  <c r="AD3663" i="2" s="1" a="1"/>
  <c r="AD3663" i="2" s="1"/>
  <c r="AB3663" i="2"/>
  <c r="AA3663" i="2"/>
  <c r="AF3662" i="2"/>
  <c r="AE3662" i="2"/>
  <c r="AC3662" i="2"/>
  <c r="AD3662" i="2" s="1" a="1"/>
  <c r="AD3662" i="2" s="1"/>
  <c r="AB3662" i="2"/>
  <c r="AA3662" i="2"/>
  <c r="AE3661" i="2"/>
  <c r="AF3661" i="2" s="1"/>
  <c r="AD3661" i="2" a="1"/>
  <c r="AD3661" i="2" s="1"/>
  <c r="AC3661" i="2"/>
  <c r="AB3661" i="2"/>
  <c r="AA3661" i="2"/>
  <c r="AE3660" i="2"/>
  <c r="AF3660" i="2" s="1"/>
  <c r="AD3660" i="2"/>
  <c r="AD3660" i="2" a="1"/>
  <c r="AC3660" i="2"/>
  <c r="AB3660" i="2"/>
  <c r="AA3660" i="2"/>
  <c r="AE3659" i="2"/>
  <c r="AF3659" i="2" s="1"/>
  <c r="AC3659" i="2"/>
  <c r="AD3659" i="2" s="1" a="1"/>
  <c r="AD3659" i="2" s="1"/>
  <c r="AB3659" i="2"/>
  <c r="AA3659" i="2"/>
  <c r="AE3658" i="2"/>
  <c r="AF3658" i="2" s="1"/>
  <c r="AC3658" i="2"/>
  <c r="AD3658" i="2" s="1" a="1"/>
  <c r="AD3658" i="2" s="1"/>
  <c r="AB3658" i="2"/>
  <c r="AA3658" i="2"/>
  <c r="AE3657" i="2"/>
  <c r="AF3657" i="2" s="1"/>
  <c r="AD3657" i="2"/>
  <c r="AD3657" i="2" a="1"/>
  <c r="AC3657" i="2"/>
  <c r="AB3657" i="2"/>
  <c r="AA3657" i="2"/>
  <c r="AF3656" i="2"/>
  <c r="AE3656" i="2"/>
  <c r="AC3656" i="2"/>
  <c r="AD3656" i="2" s="1" a="1"/>
  <c r="AD3656" i="2" s="1"/>
  <c r="AB3656" i="2"/>
  <c r="AA3656" i="2"/>
  <c r="AE3655" i="2"/>
  <c r="AF3655" i="2" s="1"/>
  <c r="AD3655" i="2" a="1"/>
  <c r="AD3655" i="2" s="1"/>
  <c r="AC3655" i="2"/>
  <c r="AB3655" i="2"/>
  <c r="AA3655" i="2"/>
  <c r="AE3654" i="2"/>
  <c r="AF3654" i="2" s="1"/>
  <c r="AD3654" i="2" a="1"/>
  <c r="AD3654" i="2" s="1"/>
  <c r="AC3654" i="2"/>
  <c r="AB3654" i="2"/>
  <c r="AA3654" i="2"/>
  <c r="AE3653" i="2"/>
  <c r="AF3653" i="2" s="1"/>
  <c r="AC3653" i="2"/>
  <c r="AD3653" i="2" s="1" a="1"/>
  <c r="AD3653" i="2" s="1"/>
  <c r="AB3653" i="2"/>
  <c r="AA3653" i="2"/>
  <c r="AF3652" i="2"/>
  <c r="AE3652" i="2"/>
  <c r="AD3652" i="2"/>
  <c r="AC3652" i="2"/>
  <c r="AD3652" i="2" s="1" a="1"/>
  <c r="AB3652" i="2"/>
  <c r="AA3652" i="2"/>
  <c r="AE3651" i="2"/>
  <c r="AF3651" i="2" s="1"/>
  <c r="AD3651" i="2" a="1"/>
  <c r="AD3651" i="2" s="1"/>
  <c r="AC3651" i="2"/>
  <c r="AB3651" i="2"/>
  <c r="AA3651" i="2"/>
  <c r="AE3650" i="2"/>
  <c r="AF3650" i="2" s="1"/>
  <c r="AD3650" i="2" a="1"/>
  <c r="AD3650" i="2" s="1"/>
  <c r="AC3650" i="2"/>
  <c r="AB3650" i="2"/>
  <c r="AA3650" i="2"/>
  <c r="AE3649" i="2"/>
  <c r="AF3649" i="2" s="1"/>
  <c r="AD3649" i="2"/>
  <c r="AD3649" i="2" a="1"/>
  <c r="AC3649" i="2"/>
  <c r="AB3649" i="2"/>
  <c r="AA3649" i="2"/>
  <c r="AF3648" i="2"/>
  <c r="AE3648" i="2"/>
  <c r="AC3648" i="2"/>
  <c r="AD3648" i="2" s="1" a="1"/>
  <c r="AD3648" i="2" s="1"/>
  <c r="AB3648" i="2"/>
  <c r="AA3648" i="2"/>
  <c r="AE3647" i="2"/>
  <c r="AF3647" i="2" s="1"/>
  <c r="AD3647" i="2"/>
  <c r="AC3647" i="2"/>
  <c r="AD3647" i="2" s="1" a="1"/>
  <c r="AB3647" i="2"/>
  <c r="AA3647" i="2"/>
  <c r="AF3646" i="2"/>
  <c r="AE3646" i="2"/>
  <c r="AD3646" i="2" a="1"/>
  <c r="AD3646" i="2" s="1"/>
  <c r="AC3646" i="2"/>
  <c r="AB3646" i="2"/>
  <c r="AA3646" i="2"/>
  <c r="AE3645" i="2"/>
  <c r="AF3645" i="2" s="1"/>
  <c r="AD3645" i="2" a="1"/>
  <c r="AD3645" i="2" s="1"/>
  <c r="AC3645" i="2"/>
  <c r="AB3645" i="2"/>
  <c r="AA3645" i="2"/>
  <c r="AF3644" i="2"/>
  <c r="AE3644" i="2"/>
  <c r="AC3644" i="2"/>
  <c r="AD3644" i="2" s="1" a="1"/>
  <c r="AD3644" i="2" s="1"/>
  <c r="AB3644" i="2"/>
  <c r="AA3644" i="2"/>
  <c r="AE3643" i="2"/>
  <c r="AF3643" i="2" s="1"/>
  <c r="AC3643" i="2"/>
  <c r="AD3643" i="2" s="1" a="1"/>
  <c r="AD3643" i="2" s="1"/>
  <c r="AB3643" i="2"/>
  <c r="AA3643" i="2"/>
  <c r="AF3642" i="2"/>
  <c r="AE3642" i="2"/>
  <c r="AD3642" i="2"/>
  <c r="AD3642" i="2" a="1"/>
  <c r="AC3642" i="2"/>
  <c r="AB3642" i="2"/>
  <c r="AA3642" i="2"/>
  <c r="AE3641" i="2"/>
  <c r="AF3641" i="2" s="1"/>
  <c r="AD3641" i="2" a="1"/>
  <c r="AD3641" i="2" s="1"/>
  <c r="AC3641" i="2"/>
  <c r="AB3641" i="2"/>
  <c r="AA3641" i="2"/>
  <c r="AE3640" i="2"/>
  <c r="AF3640" i="2" s="1"/>
  <c r="AD3640" i="2"/>
  <c r="AD3640" i="2" a="1"/>
  <c r="AC3640" i="2"/>
  <c r="AB3640" i="2"/>
  <c r="AA3640" i="2"/>
  <c r="AE3639" i="2"/>
  <c r="AF3639" i="2" s="1"/>
  <c r="AD3639" i="2"/>
  <c r="AC3639" i="2"/>
  <c r="AD3639" i="2" s="1" a="1"/>
  <c r="AB3639" i="2"/>
  <c r="AA3639" i="2"/>
  <c r="AE3638" i="2"/>
  <c r="AF3638" i="2" s="1"/>
  <c r="AC3638" i="2"/>
  <c r="AD3638" i="2" s="1" a="1"/>
  <c r="AD3638" i="2" s="1"/>
  <c r="AB3638" i="2"/>
  <c r="AA3638" i="2"/>
  <c r="AE3637" i="2"/>
  <c r="AF3637" i="2" s="1"/>
  <c r="AD3637" i="2" a="1"/>
  <c r="AD3637" i="2" s="1"/>
  <c r="AC3637" i="2"/>
  <c r="AB3637" i="2"/>
  <c r="AA3637" i="2"/>
  <c r="AE3636" i="2"/>
  <c r="AF3636" i="2" s="1"/>
  <c r="AD3636" i="2" a="1"/>
  <c r="AD3636" i="2" s="1"/>
  <c r="AC3636" i="2"/>
  <c r="AB3636" i="2"/>
  <c r="AA3636" i="2"/>
  <c r="AE3635" i="2"/>
  <c r="AF3635" i="2" s="1"/>
  <c r="AD3635" i="2"/>
  <c r="AC3635" i="2"/>
  <c r="AD3635" i="2" s="1" a="1"/>
  <c r="AB3635" i="2"/>
  <c r="AA3635" i="2"/>
  <c r="AE3634" i="2"/>
  <c r="AF3634" i="2" s="1"/>
  <c r="AC3634" i="2"/>
  <c r="AD3634" i="2" s="1" a="1"/>
  <c r="AD3634" i="2" s="1"/>
  <c r="AB3634" i="2"/>
  <c r="AA3634" i="2"/>
  <c r="AE3633" i="2"/>
  <c r="AF3633" i="2" s="1"/>
  <c r="AD3633" i="2" a="1"/>
  <c r="AD3633" i="2" s="1"/>
  <c r="AC3633" i="2"/>
  <c r="AB3633" i="2"/>
  <c r="AA3633" i="2"/>
  <c r="AE3632" i="2"/>
  <c r="AF3632" i="2" s="1"/>
  <c r="AC3632" i="2"/>
  <c r="AD3632" i="2" s="1" a="1"/>
  <c r="AD3632" i="2" s="1"/>
  <c r="AB3632" i="2"/>
  <c r="AA3632" i="2"/>
  <c r="AE3631" i="2"/>
  <c r="AF3631" i="2" s="1"/>
  <c r="AC3631" i="2"/>
  <c r="AD3631" i="2" s="1" a="1"/>
  <c r="AD3631" i="2" s="1"/>
  <c r="AB3631" i="2"/>
  <c r="AA3631" i="2"/>
  <c r="AE3630" i="2"/>
  <c r="AF3630" i="2" s="1"/>
  <c r="AD3630" i="2"/>
  <c r="AD3630" i="2" a="1"/>
  <c r="AC3630" i="2"/>
  <c r="AB3630" i="2"/>
  <c r="AA3630" i="2"/>
  <c r="AE3629" i="2"/>
  <c r="AF3629" i="2" s="1"/>
  <c r="AD3629" i="2"/>
  <c r="AD3629" i="2" a="1"/>
  <c r="AC3629" i="2"/>
  <c r="AB3629" i="2"/>
  <c r="AA3629" i="2"/>
  <c r="AF3628" i="2"/>
  <c r="AE3628" i="2"/>
  <c r="AD3628" i="2" a="1"/>
  <c r="AD3628" i="2" s="1"/>
  <c r="AC3628" i="2"/>
  <c r="AB3628" i="2"/>
  <c r="AA3628" i="2"/>
  <c r="AE3627" i="2"/>
  <c r="AF3627" i="2" s="1"/>
  <c r="AD3627" i="2" a="1"/>
  <c r="AD3627" i="2" s="1"/>
  <c r="AC3627" i="2"/>
  <c r="AB3627" i="2"/>
  <c r="AA3627" i="2"/>
  <c r="AE3626" i="2"/>
  <c r="AF3626" i="2" s="1"/>
  <c r="AD3626" i="2" a="1"/>
  <c r="AD3626" i="2" s="1"/>
  <c r="AC3626" i="2"/>
  <c r="AB3626" i="2"/>
  <c r="AA3626" i="2"/>
  <c r="AE3625" i="2"/>
  <c r="AF3625" i="2" s="1"/>
  <c r="AD3625" i="2" a="1"/>
  <c r="AD3625" i="2" s="1"/>
  <c r="AC3625" i="2"/>
  <c r="AB3625" i="2"/>
  <c r="AA3625" i="2"/>
  <c r="AF3624" i="2"/>
  <c r="AE3624" i="2"/>
  <c r="AD3624" i="2"/>
  <c r="AC3624" i="2"/>
  <c r="AD3624" i="2" s="1" a="1"/>
  <c r="AB3624" i="2"/>
  <c r="AA3624" i="2"/>
  <c r="AE3623" i="2"/>
  <c r="AF3623" i="2" s="1"/>
  <c r="AD3623" i="2"/>
  <c r="AD3623" i="2" a="1"/>
  <c r="AC3623" i="2"/>
  <c r="AB3623" i="2"/>
  <c r="AA3623" i="2"/>
  <c r="AE3622" i="2"/>
  <c r="AF3622" i="2" s="1"/>
  <c r="AD3622" i="2" a="1"/>
  <c r="AD3622" i="2" s="1"/>
  <c r="AC3622" i="2"/>
  <c r="AB3622" i="2"/>
  <c r="AA3622" i="2"/>
  <c r="AE3621" i="2"/>
  <c r="AF3621" i="2" s="1"/>
  <c r="AD3621" i="2" a="1"/>
  <c r="AD3621" i="2" s="1"/>
  <c r="AC3621" i="2"/>
  <c r="AB3621" i="2"/>
  <c r="AA3621" i="2"/>
  <c r="AF3620" i="2"/>
  <c r="AE3620" i="2"/>
  <c r="AC3620" i="2"/>
  <c r="AD3620" i="2" s="1" a="1"/>
  <c r="AD3620" i="2" s="1"/>
  <c r="AB3620" i="2"/>
  <c r="AA3620" i="2"/>
  <c r="AE3619" i="2"/>
  <c r="AF3619" i="2" s="1"/>
  <c r="AC3619" i="2"/>
  <c r="AD3619" i="2" s="1" a="1"/>
  <c r="AD3619" i="2" s="1"/>
  <c r="AB3619" i="2"/>
  <c r="AA3619" i="2"/>
  <c r="AF3618" i="2"/>
  <c r="AE3618" i="2"/>
  <c r="AD3618" i="2" a="1"/>
  <c r="AD3618" i="2" s="1"/>
  <c r="AC3618" i="2"/>
  <c r="AB3618" i="2"/>
  <c r="AA3618" i="2"/>
  <c r="AE3617" i="2"/>
  <c r="AF3617" i="2" s="1"/>
  <c r="AC3617" i="2"/>
  <c r="AD3617" i="2" s="1" a="1"/>
  <c r="AD3617" i="2" s="1"/>
  <c r="AB3617" i="2"/>
  <c r="AA3617" i="2"/>
  <c r="AF3616" i="2"/>
  <c r="AE3616" i="2"/>
  <c r="AC3616" i="2"/>
  <c r="AD3616" i="2" s="1" a="1"/>
  <c r="AD3616" i="2" s="1"/>
  <c r="AB3616" i="2"/>
  <c r="AA3616" i="2"/>
  <c r="AE3615" i="2"/>
  <c r="AF3615" i="2" s="1"/>
  <c r="AC3615" i="2"/>
  <c r="AD3615" i="2" s="1" a="1"/>
  <c r="AD3615" i="2" s="1"/>
  <c r="AB3615" i="2"/>
  <c r="AA3615" i="2"/>
  <c r="AF3614" i="2"/>
  <c r="AE3614" i="2"/>
  <c r="AD3614" i="2"/>
  <c r="AD3614" i="2" a="1"/>
  <c r="AC3614" i="2"/>
  <c r="AB3614" i="2"/>
  <c r="AA3614" i="2"/>
  <c r="AE3613" i="2"/>
  <c r="AF3613" i="2" s="1"/>
  <c r="AD3613" i="2" a="1"/>
  <c r="AD3613" i="2" s="1"/>
  <c r="AC3613" i="2"/>
  <c r="AB3613" i="2"/>
  <c r="AA3613" i="2"/>
  <c r="AE3612" i="2"/>
  <c r="AF3612" i="2" s="1"/>
  <c r="AD3612" i="2"/>
  <c r="AD3612" i="2" a="1"/>
  <c r="AC3612" i="2"/>
  <c r="AB3612" i="2"/>
  <c r="AA3612" i="2"/>
  <c r="AE3611" i="2"/>
  <c r="AF3611" i="2" s="1"/>
  <c r="AD3611" i="2"/>
  <c r="AC3611" i="2"/>
  <c r="AD3611" i="2" s="1" a="1"/>
  <c r="AB3611" i="2"/>
  <c r="AA3611" i="2"/>
  <c r="AE3610" i="2"/>
  <c r="AF3610" i="2" s="1"/>
  <c r="AC3610" i="2"/>
  <c r="AD3610" i="2" s="1" a="1"/>
  <c r="AD3610" i="2" s="1"/>
  <c r="AB3610" i="2"/>
  <c r="AA3610" i="2"/>
  <c r="AE3609" i="2"/>
  <c r="AF3609" i="2" s="1"/>
  <c r="AD3609" i="2" a="1"/>
  <c r="AD3609" i="2" s="1"/>
  <c r="AC3609" i="2"/>
  <c r="AB3609" i="2"/>
  <c r="AA3609" i="2"/>
  <c r="AF3608" i="2"/>
  <c r="AE3608" i="2"/>
  <c r="AD3608" i="2" a="1"/>
  <c r="AD3608" i="2" s="1"/>
  <c r="AC3608" i="2"/>
  <c r="AB3608" i="2"/>
  <c r="AA3608" i="2"/>
  <c r="AE3607" i="2"/>
  <c r="AF3607" i="2" s="1"/>
  <c r="AC3607" i="2"/>
  <c r="AD3607" i="2" s="1" a="1"/>
  <c r="AD3607" i="2" s="1"/>
  <c r="AB3607" i="2"/>
  <c r="AA3607" i="2"/>
  <c r="AF3606" i="2"/>
  <c r="AE3606" i="2"/>
  <c r="AD3606" i="2"/>
  <c r="AD3606" i="2" a="1"/>
  <c r="AC3606" i="2"/>
  <c r="AB3606" i="2"/>
  <c r="AA3606" i="2"/>
  <c r="AE3605" i="2"/>
  <c r="AF3605" i="2" s="1"/>
  <c r="AD3605" i="2" a="1"/>
  <c r="AD3605" i="2" s="1"/>
  <c r="AC3605" i="2"/>
  <c r="AB3605" i="2"/>
  <c r="AA3605" i="2"/>
  <c r="AE3604" i="2"/>
  <c r="AF3604" i="2" s="1"/>
  <c r="AC3604" i="2"/>
  <c r="AD3604" i="2" s="1" a="1"/>
  <c r="AD3604" i="2" s="1"/>
  <c r="AB3604" i="2"/>
  <c r="AA3604" i="2"/>
  <c r="AE3603" i="2"/>
  <c r="AF3603" i="2" s="1"/>
  <c r="AC3603" i="2"/>
  <c r="AD3603" i="2" s="1" a="1"/>
  <c r="AD3603" i="2" s="1"/>
  <c r="AB3603" i="2"/>
  <c r="AA3603" i="2"/>
  <c r="AE3602" i="2"/>
  <c r="AF3602" i="2" s="1"/>
  <c r="AD3602" i="2" a="1"/>
  <c r="AD3602" i="2" s="1"/>
  <c r="AC3602" i="2"/>
  <c r="AB3602" i="2"/>
  <c r="AA3602" i="2"/>
  <c r="AE3601" i="2"/>
  <c r="AF3601" i="2" s="1"/>
  <c r="AD3601" i="2"/>
  <c r="AD3601" i="2" a="1"/>
  <c r="AC3601" i="2"/>
  <c r="AB3601" i="2"/>
  <c r="AA3601" i="2"/>
  <c r="AF3600" i="2"/>
  <c r="AE3600" i="2"/>
  <c r="AC3600" i="2"/>
  <c r="AD3600" i="2" s="1" a="1"/>
  <c r="AD3600" i="2" s="1"/>
  <c r="AB3600" i="2"/>
  <c r="AA3600" i="2"/>
  <c r="AE3599" i="2"/>
  <c r="AF3599" i="2" s="1"/>
  <c r="AD3599" i="2" a="1"/>
  <c r="AD3599" i="2" s="1"/>
  <c r="AC3599" i="2"/>
  <c r="AB3599" i="2"/>
  <c r="AA3599" i="2"/>
  <c r="AE3598" i="2"/>
  <c r="AF3598" i="2" s="1"/>
  <c r="AD3598" i="2" a="1"/>
  <c r="AD3598" i="2" s="1"/>
  <c r="AC3598" i="2"/>
  <c r="AB3598" i="2"/>
  <c r="AA3598" i="2"/>
  <c r="AE3597" i="2"/>
  <c r="AF3597" i="2" s="1"/>
  <c r="AD3597" i="2" a="1"/>
  <c r="AD3597" i="2" s="1"/>
  <c r="AC3597" i="2"/>
  <c r="AB3597" i="2"/>
  <c r="AA3597" i="2"/>
  <c r="AF3596" i="2"/>
  <c r="AE3596" i="2"/>
  <c r="AD3596" i="2"/>
  <c r="AC3596" i="2"/>
  <c r="AD3596" i="2" s="1" a="1"/>
  <c r="AB3596" i="2"/>
  <c r="AA3596" i="2"/>
  <c r="AE3595" i="2"/>
  <c r="AF3595" i="2" s="1"/>
  <c r="AD3595" i="2" a="1"/>
  <c r="AD3595" i="2" s="1"/>
  <c r="AC3595" i="2"/>
  <c r="AB3595" i="2"/>
  <c r="AA3595" i="2"/>
  <c r="AE3594" i="2"/>
  <c r="AF3594" i="2" s="1"/>
  <c r="AD3594" i="2" a="1"/>
  <c r="AD3594" i="2" s="1"/>
  <c r="AC3594" i="2"/>
  <c r="AB3594" i="2"/>
  <c r="AA3594" i="2"/>
  <c r="AE3593" i="2"/>
  <c r="AF3593" i="2" s="1"/>
  <c r="AD3593" i="2"/>
  <c r="AD3593" i="2" a="1"/>
  <c r="AC3593" i="2"/>
  <c r="AB3593" i="2"/>
  <c r="AA3593" i="2"/>
  <c r="AF3592" i="2"/>
  <c r="AE3592" i="2"/>
  <c r="AD3592" i="2"/>
  <c r="AC3592" i="2"/>
  <c r="AD3592" i="2" s="1" a="1"/>
  <c r="AB3592" i="2"/>
  <c r="AA3592" i="2"/>
  <c r="AE3591" i="2"/>
  <c r="AF3591" i="2" s="1"/>
  <c r="AD3591" i="2" a="1"/>
  <c r="AD3591" i="2" s="1"/>
  <c r="AC3591" i="2"/>
  <c r="AB3591" i="2"/>
  <c r="AA3591" i="2"/>
  <c r="AF3590" i="2"/>
  <c r="AE3590" i="2"/>
  <c r="AD3590" i="2" a="1"/>
  <c r="AD3590" i="2" s="1"/>
  <c r="AC3590" i="2"/>
  <c r="AB3590" i="2"/>
  <c r="AA3590" i="2"/>
  <c r="AE3589" i="2"/>
  <c r="AF3589" i="2" s="1"/>
  <c r="AD3589" i="2" a="1"/>
  <c r="AD3589" i="2" s="1"/>
  <c r="AC3589" i="2"/>
  <c r="AB3589" i="2"/>
  <c r="AA3589" i="2"/>
  <c r="AF3588" i="2"/>
  <c r="AE3588" i="2"/>
  <c r="AC3588" i="2"/>
  <c r="AD3588" i="2" s="1" a="1"/>
  <c r="AD3588" i="2" s="1"/>
  <c r="AB3588" i="2"/>
  <c r="AA3588" i="2"/>
  <c r="AE3587" i="2"/>
  <c r="AF3587" i="2" s="1"/>
  <c r="AC3587" i="2"/>
  <c r="AD3587" i="2" s="1" a="1"/>
  <c r="AD3587" i="2" s="1"/>
  <c r="AB3587" i="2"/>
  <c r="AA3587" i="2"/>
  <c r="AE3586" i="2"/>
  <c r="AF3586" i="2" s="1"/>
  <c r="AD3586" i="2"/>
  <c r="AD3586" i="2" a="1"/>
  <c r="AC3586" i="2"/>
  <c r="AB3586" i="2"/>
  <c r="AA3586" i="2"/>
  <c r="AE3585" i="2"/>
  <c r="AF3585" i="2" s="1"/>
  <c r="AD3585" i="2" a="1"/>
  <c r="AD3585" i="2" s="1"/>
  <c r="AC3585" i="2"/>
  <c r="AB3585" i="2"/>
  <c r="AA3585" i="2"/>
  <c r="AE3584" i="2"/>
  <c r="AF3584" i="2" s="1"/>
  <c r="AD3584" i="2" a="1"/>
  <c r="AD3584" i="2" s="1"/>
  <c r="AC3584" i="2"/>
  <c r="AB3584" i="2"/>
  <c r="AA3584" i="2"/>
  <c r="AE3583" i="2"/>
  <c r="AF3583" i="2" s="1"/>
  <c r="AD3583" i="2"/>
  <c r="AC3583" i="2"/>
  <c r="AD3583" i="2" s="1" a="1"/>
  <c r="AB3583" i="2"/>
  <c r="AA3583" i="2"/>
  <c r="AE3582" i="2"/>
  <c r="AF3582" i="2" s="1"/>
  <c r="AC3582" i="2"/>
  <c r="AD3582" i="2" s="1" a="1"/>
  <c r="AD3582" i="2" s="1"/>
  <c r="AB3582" i="2"/>
  <c r="AA3582" i="2"/>
  <c r="AE3581" i="2"/>
  <c r="AF3581" i="2" s="1"/>
  <c r="AD3581" i="2" a="1"/>
  <c r="AD3581" i="2" s="1"/>
  <c r="AC3581" i="2"/>
  <c r="AB3581" i="2"/>
  <c r="AA3581" i="2"/>
  <c r="AF3580" i="2"/>
  <c r="AE3580" i="2"/>
  <c r="AC3580" i="2"/>
  <c r="AD3580" i="2" s="1" a="1"/>
  <c r="AD3580" i="2" s="1"/>
  <c r="AB3580" i="2"/>
  <c r="AA3580" i="2"/>
  <c r="AE3579" i="2"/>
  <c r="AF3579" i="2" s="1"/>
  <c r="AD3579" i="2"/>
  <c r="AC3579" i="2"/>
  <c r="AD3579" i="2" s="1" a="1"/>
  <c r="AB3579" i="2"/>
  <c r="AA3579" i="2"/>
  <c r="AF3578" i="2"/>
  <c r="AE3578" i="2"/>
  <c r="AD3578" i="2"/>
  <c r="AD3578" i="2" a="1"/>
  <c r="AC3578" i="2"/>
  <c r="AB3578" i="2"/>
  <c r="AA3578" i="2"/>
  <c r="AE3577" i="2"/>
  <c r="AF3577" i="2" s="1"/>
  <c r="AD3577" i="2" a="1"/>
  <c r="AD3577" i="2" s="1"/>
  <c r="AC3577" i="2"/>
  <c r="AB3577" i="2"/>
  <c r="AA3577" i="2"/>
  <c r="AE3576" i="2"/>
  <c r="AF3576" i="2" s="1"/>
  <c r="AC3576" i="2"/>
  <c r="AD3576" i="2" s="1" a="1"/>
  <c r="AD3576" i="2" s="1"/>
  <c r="AB3576" i="2"/>
  <c r="AA3576" i="2"/>
  <c r="AE3575" i="2"/>
  <c r="AF3575" i="2" s="1"/>
  <c r="AC3575" i="2"/>
  <c r="AD3575" i="2" s="1" a="1"/>
  <c r="AD3575" i="2" s="1"/>
  <c r="AB3575" i="2"/>
  <c r="AA3575" i="2"/>
  <c r="AE3574" i="2"/>
  <c r="AF3574" i="2" s="1"/>
  <c r="AD3574" i="2" a="1"/>
  <c r="AD3574" i="2" s="1"/>
  <c r="AC3574" i="2"/>
  <c r="AB3574" i="2"/>
  <c r="AA3574" i="2"/>
  <c r="AE3573" i="2"/>
  <c r="AF3573" i="2" s="1"/>
  <c r="AD3573" i="2"/>
  <c r="AD3573" i="2" a="1"/>
  <c r="AC3573" i="2"/>
  <c r="AB3573" i="2"/>
  <c r="AA3573" i="2"/>
  <c r="AF3572" i="2"/>
  <c r="AE3572" i="2"/>
  <c r="AD3572" i="2"/>
  <c r="AC3572" i="2"/>
  <c r="AD3572" i="2" s="1" a="1"/>
  <c r="AB3572" i="2"/>
  <c r="AA3572" i="2"/>
  <c r="AE3571" i="2"/>
  <c r="AF3571" i="2" s="1"/>
  <c r="AD3571" i="2" a="1"/>
  <c r="AD3571" i="2" s="1"/>
  <c r="AC3571" i="2"/>
  <c r="AB3571" i="2"/>
  <c r="AA3571" i="2"/>
  <c r="AE3570" i="2"/>
  <c r="AF3570" i="2" s="1"/>
  <c r="AD3570" i="2" a="1"/>
  <c r="AD3570" i="2" s="1"/>
  <c r="AC3570" i="2"/>
  <c r="AB3570" i="2"/>
  <c r="AA3570" i="2"/>
  <c r="AE3569" i="2"/>
  <c r="AF3569" i="2" s="1"/>
  <c r="AC3569" i="2"/>
  <c r="AD3569" i="2" s="1" a="1"/>
  <c r="AD3569" i="2" s="1"/>
  <c r="AB3569" i="2"/>
  <c r="AA3569" i="2"/>
  <c r="AF3568" i="2"/>
  <c r="AE3568" i="2"/>
  <c r="AD3568" i="2"/>
  <c r="AC3568" i="2"/>
  <c r="AD3568" i="2" s="1" a="1"/>
  <c r="AB3568" i="2"/>
  <c r="AA3568" i="2"/>
  <c r="AE3567" i="2"/>
  <c r="AF3567" i="2" s="1"/>
  <c r="AD3567" i="2" a="1"/>
  <c r="AD3567" i="2" s="1"/>
  <c r="AC3567" i="2"/>
  <c r="AB3567" i="2"/>
  <c r="AA3567" i="2"/>
  <c r="AE3566" i="2"/>
  <c r="AF3566" i="2" s="1"/>
  <c r="AD3566" i="2" a="1"/>
  <c r="AD3566" i="2" s="1"/>
  <c r="AC3566" i="2"/>
  <c r="AB3566" i="2"/>
  <c r="AA3566" i="2"/>
  <c r="AE3565" i="2"/>
  <c r="AF3565" i="2" s="1"/>
  <c r="AD3565" i="2" a="1"/>
  <c r="AD3565" i="2" s="1"/>
  <c r="AC3565" i="2"/>
  <c r="AB3565" i="2"/>
  <c r="AA3565" i="2"/>
  <c r="AF3564" i="2"/>
  <c r="AE3564" i="2"/>
  <c r="AD3564" i="2"/>
  <c r="AC3564" i="2"/>
  <c r="AD3564" i="2" s="1" a="1"/>
  <c r="AB3564" i="2"/>
  <c r="AA3564" i="2"/>
  <c r="AE3563" i="2"/>
  <c r="AF3563" i="2" s="1"/>
  <c r="AD3563" i="2"/>
  <c r="AD3563" i="2" a="1"/>
  <c r="AC3563" i="2"/>
  <c r="AB3563" i="2"/>
  <c r="AA3563" i="2"/>
  <c r="AF3562" i="2"/>
  <c r="AE3562" i="2"/>
  <c r="AD3562" i="2" a="1"/>
  <c r="AD3562" i="2" s="1"/>
  <c r="AC3562" i="2"/>
  <c r="AB3562" i="2"/>
  <c r="AA3562" i="2"/>
  <c r="AE3561" i="2"/>
  <c r="AF3561" i="2" s="1"/>
  <c r="AC3561" i="2"/>
  <c r="AD3561" i="2" s="1" a="1"/>
  <c r="AD3561" i="2" s="1"/>
  <c r="AB3561" i="2"/>
  <c r="AA3561" i="2"/>
  <c r="AF3560" i="2"/>
  <c r="AE3560" i="2"/>
  <c r="AC3560" i="2"/>
  <c r="AD3560" i="2" s="1" a="1"/>
  <c r="AD3560" i="2" s="1"/>
  <c r="AB3560" i="2"/>
  <c r="AA3560" i="2"/>
  <c r="AE3559" i="2"/>
  <c r="AF3559" i="2" s="1"/>
  <c r="AC3559" i="2"/>
  <c r="AD3559" i="2" s="1" a="1"/>
  <c r="AD3559" i="2" s="1"/>
  <c r="AB3559" i="2"/>
  <c r="AA3559" i="2"/>
  <c r="AE3558" i="2"/>
  <c r="AF3558" i="2" s="1"/>
  <c r="AD3558" i="2"/>
  <c r="AD3558" i="2" a="1"/>
  <c r="AC3558" i="2"/>
  <c r="AB3558" i="2"/>
  <c r="AA3558" i="2"/>
  <c r="AE3557" i="2"/>
  <c r="AF3557" i="2" s="1"/>
  <c r="AC3557" i="2"/>
  <c r="AD3557" i="2" s="1" a="1"/>
  <c r="AD3557" i="2" s="1"/>
  <c r="AB3557" i="2"/>
  <c r="AA3557" i="2"/>
  <c r="AF3556" i="2"/>
  <c r="AE3556" i="2"/>
  <c r="AD3556" i="2"/>
  <c r="AD3556" i="2" a="1"/>
  <c r="AC3556" i="2"/>
  <c r="AB3556" i="2"/>
  <c r="AA3556" i="2"/>
  <c r="AE3555" i="2"/>
  <c r="AF3555" i="2" s="1"/>
  <c r="AD3555" i="2"/>
  <c r="AC3555" i="2"/>
  <c r="AD3555" i="2" s="1" a="1"/>
  <c r="AB3555" i="2"/>
  <c r="AA3555" i="2"/>
  <c r="AE3554" i="2"/>
  <c r="AF3554" i="2" s="1"/>
  <c r="AC3554" i="2"/>
  <c r="AD3554" i="2" s="1" a="1"/>
  <c r="AD3554" i="2" s="1"/>
  <c r="AB3554" i="2"/>
  <c r="AA3554" i="2"/>
  <c r="AE3553" i="2"/>
  <c r="AF3553" i="2" s="1"/>
  <c r="AD3553" i="2" a="1"/>
  <c r="AD3553" i="2" s="1"/>
  <c r="AC3553" i="2"/>
  <c r="AB3553" i="2"/>
  <c r="AA3553" i="2"/>
  <c r="AE3552" i="2"/>
  <c r="AF3552" i="2" s="1"/>
  <c r="AD3552" i="2" a="1"/>
  <c r="AD3552" i="2" s="1"/>
  <c r="AC3552" i="2"/>
  <c r="AB3552" i="2"/>
  <c r="AA3552" i="2"/>
  <c r="AE3551" i="2"/>
  <c r="AF3551" i="2" s="1"/>
  <c r="AC3551" i="2"/>
  <c r="AD3551" i="2" s="1" a="1"/>
  <c r="AD3551" i="2" s="1"/>
  <c r="AB3551" i="2"/>
  <c r="AA3551" i="2"/>
  <c r="AF3550" i="2"/>
  <c r="AE3550" i="2"/>
  <c r="AD3550" i="2"/>
  <c r="AD3550" i="2" a="1"/>
  <c r="AC3550" i="2"/>
  <c r="AB3550" i="2"/>
  <c r="AA3550" i="2"/>
  <c r="AE3549" i="2"/>
  <c r="AF3549" i="2" s="1"/>
  <c r="AD3549" i="2" a="1"/>
  <c r="AD3549" i="2" s="1"/>
  <c r="AC3549" i="2"/>
  <c r="AB3549" i="2"/>
  <c r="AA3549" i="2"/>
  <c r="AE3548" i="2"/>
  <c r="AF3548" i="2" s="1"/>
  <c r="AD3548" i="2"/>
  <c r="AC3548" i="2"/>
  <c r="AD3548" i="2" s="1" a="1"/>
  <c r="AB3548" i="2"/>
  <c r="AA3548" i="2"/>
  <c r="AE3547" i="2"/>
  <c r="AF3547" i="2" s="1"/>
  <c r="AC3547" i="2"/>
  <c r="AD3547" i="2" s="1" a="1"/>
  <c r="AD3547" i="2" s="1"/>
  <c r="AB3547" i="2"/>
  <c r="AA3547" i="2"/>
  <c r="AE3546" i="2"/>
  <c r="AF3546" i="2" s="1"/>
  <c r="AD3546" i="2"/>
  <c r="AD3546" i="2" a="1"/>
  <c r="AC3546" i="2"/>
  <c r="AB3546" i="2"/>
  <c r="AA3546" i="2"/>
  <c r="AE3545" i="2"/>
  <c r="AF3545" i="2" s="1"/>
  <c r="AD3545" i="2"/>
  <c r="AD3545" i="2" a="1"/>
  <c r="AC3545" i="2"/>
  <c r="AB3545" i="2"/>
  <c r="AA3545" i="2"/>
  <c r="AF3544" i="2"/>
  <c r="AE3544" i="2"/>
  <c r="AC3544" i="2"/>
  <c r="AD3544" i="2" s="1" a="1"/>
  <c r="AD3544" i="2" s="1"/>
  <c r="AB3544" i="2"/>
  <c r="AA3544" i="2"/>
  <c r="AE3543" i="2"/>
  <c r="AF3543" i="2" s="1"/>
  <c r="AD3543" i="2" a="1"/>
  <c r="AD3543" i="2" s="1"/>
  <c r="AC3543" i="2"/>
  <c r="AB3543" i="2"/>
  <c r="AA3543" i="2"/>
  <c r="AE3542" i="2"/>
  <c r="AF3542" i="2" s="1"/>
  <c r="AC3542" i="2"/>
  <c r="AD3542" i="2" s="1" a="1"/>
  <c r="AD3542" i="2" s="1"/>
  <c r="AB3542" i="2"/>
  <c r="AA3542" i="2"/>
  <c r="AE3541" i="2"/>
  <c r="AF3541" i="2" s="1"/>
  <c r="AD3541" i="2" a="1"/>
  <c r="AD3541" i="2" s="1"/>
  <c r="AC3541" i="2"/>
  <c r="AB3541" i="2"/>
  <c r="AA3541" i="2"/>
  <c r="AF3540" i="2"/>
  <c r="AE3540" i="2"/>
  <c r="AD3540" i="2"/>
  <c r="AC3540" i="2"/>
  <c r="AD3540" i="2" s="1" a="1"/>
  <c r="AB3540" i="2"/>
  <c r="AA3540" i="2"/>
  <c r="AE3539" i="2"/>
  <c r="AF3539" i="2" s="1"/>
  <c r="AC3539" i="2"/>
  <c r="AD3539" i="2" s="1" a="1"/>
  <c r="AD3539" i="2" s="1"/>
  <c r="AB3539" i="2"/>
  <c r="AA3539" i="2"/>
  <c r="AE3538" i="2"/>
  <c r="AF3538" i="2" s="1"/>
  <c r="AD3538" i="2" a="1"/>
  <c r="AD3538" i="2" s="1"/>
  <c r="AC3538" i="2"/>
  <c r="AB3538" i="2"/>
  <c r="AA3538" i="2"/>
  <c r="AE3537" i="2"/>
  <c r="AF3537" i="2" s="1"/>
  <c r="AD3537" i="2" a="1"/>
  <c r="AD3537" i="2" s="1"/>
  <c r="AC3537" i="2"/>
  <c r="AB3537" i="2"/>
  <c r="AA3537" i="2"/>
  <c r="AF3536" i="2"/>
  <c r="AE3536" i="2"/>
  <c r="AD3536" i="2"/>
  <c r="AC3536" i="2"/>
  <c r="AD3536" i="2" s="1" a="1"/>
  <c r="AB3536" i="2"/>
  <c r="AA3536" i="2"/>
  <c r="AE3535" i="2"/>
  <c r="AF3535" i="2" s="1"/>
  <c r="AD3535" i="2"/>
  <c r="AD3535" i="2" a="1"/>
  <c r="AC3535" i="2"/>
  <c r="AB3535" i="2"/>
  <c r="AA3535" i="2"/>
  <c r="AF3534" i="2"/>
  <c r="AE3534" i="2"/>
  <c r="AD3534" i="2" a="1"/>
  <c r="AD3534" i="2" s="1"/>
  <c r="AC3534" i="2"/>
  <c r="AB3534" i="2"/>
  <c r="AA3534" i="2"/>
  <c r="AE3533" i="2"/>
  <c r="AF3533" i="2" s="1"/>
  <c r="AC3533" i="2"/>
  <c r="AD3533" i="2" s="1" a="1"/>
  <c r="AD3533" i="2" s="1"/>
  <c r="AB3533" i="2"/>
  <c r="AA3533" i="2"/>
  <c r="AE3532" i="2"/>
  <c r="AF3532" i="2" s="1"/>
  <c r="AC3532" i="2"/>
  <c r="AD3532" i="2" s="1" a="1"/>
  <c r="AD3532" i="2" s="1"/>
  <c r="AB3532" i="2"/>
  <c r="AA3532" i="2"/>
  <c r="AE3531" i="2"/>
  <c r="AF3531" i="2" s="1"/>
  <c r="AC3531" i="2"/>
  <c r="AD3531" i="2" s="1" a="1"/>
  <c r="AD3531" i="2" s="1"/>
  <c r="AB3531" i="2"/>
  <c r="AA3531" i="2"/>
  <c r="AE3530" i="2"/>
  <c r="AF3530" i="2" s="1"/>
  <c r="AD3530" i="2"/>
  <c r="AD3530" i="2" a="1"/>
  <c r="AC3530" i="2"/>
  <c r="AB3530" i="2"/>
  <c r="AA3530" i="2"/>
  <c r="AE3529" i="2"/>
  <c r="AF3529" i="2" s="1"/>
  <c r="AC3529" i="2"/>
  <c r="AD3529" i="2" s="1" a="1"/>
  <c r="AD3529" i="2" s="1"/>
  <c r="AB3529" i="2"/>
  <c r="AA3529" i="2"/>
  <c r="AF3528" i="2"/>
  <c r="AE3528" i="2"/>
  <c r="AD3528" i="2" a="1"/>
  <c r="AD3528" i="2" s="1"/>
  <c r="AC3528" i="2"/>
  <c r="AB3528" i="2"/>
  <c r="AA3528" i="2"/>
  <c r="AE3527" i="2"/>
  <c r="AF3527" i="2" s="1"/>
  <c r="AC3527" i="2"/>
  <c r="AD3527" i="2" s="1" a="1"/>
  <c r="AD3527" i="2" s="1"/>
  <c r="AB3527" i="2"/>
  <c r="AA3527" i="2"/>
  <c r="AE3526" i="2"/>
  <c r="AF3526" i="2" s="1"/>
  <c r="AC3526" i="2"/>
  <c r="AD3526" i="2" s="1" a="1"/>
  <c r="AD3526" i="2" s="1"/>
  <c r="AB3526" i="2"/>
  <c r="AA3526" i="2"/>
  <c r="AE3525" i="2"/>
  <c r="AF3525" i="2" s="1"/>
  <c r="AD3525" i="2" a="1"/>
  <c r="AD3525" i="2" s="1"/>
  <c r="AC3525" i="2"/>
  <c r="AB3525" i="2"/>
  <c r="AA3525" i="2"/>
  <c r="AE3524" i="2"/>
  <c r="AF3524" i="2" s="1"/>
  <c r="AC3524" i="2"/>
  <c r="AD3524" i="2" s="1" a="1"/>
  <c r="AD3524" i="2" s="1"/>
  <c r="AB3524" i="2"/>
  <c r="AA3524" i="2"/>
  <c r="AE3523" i="2"/>
  <c r="AF3523" i="2" s="1"/>
  <c r="AC3523" i="2"/>
  <c r="AD3523" i="2" s="1" a="1"/>
  <c r="AD3523" i="2" s="1"/>
  <c r="AB3523" i="2"/>
  <c r="AA3523" i="2"/>
  <c r="AE3522" i="2"/>
  <c r="AF3522" i="2" s="1"/>
  <c r="AD3522" i="2"/>
  <c r="AD3522" i="2" a="1"/>
  <c r="AC3522" i="2"/>
  <c r="AB3522" i="2"/>
  <c r="AA3522" i="2"/>
  <c r="AE3521" i="2"/>
  <c r="AF3521" i="2" s="1"/>
  <c r="AD3521" i="2" a="1"/>
  <c r="AD3521" i="2" s="1"/>
  <c r="AC3521" i="2"/>
  <c r="AB3521" i="2"/>
  <c r="AA3521" i="2"/>
  <c r="AE3520" i="2"/>
  <c r="AF3520" i="2" s="1"/>
  <c r="AC3520" i="2"/>
  <c r="AD3520" i="2" s="1" a="1"/>
  <c r="AD3520" i="2" s="1"/>
  <c r="AB3520" i="2"/>
  <c r="AA3520" i="2"/>
  <c r="AE3519" i="2"/>
  <c r="AF3519" i="2" s="1"/>
  <c r="AC3519" i="2"/>
  <c r="AD3519" i="2" s="1" a="1"/>
  <c r="AD3519" i="2" s="1"/>
  <c r="AB3519" i="2"/>
  <c r="AA3519" i="2"/>
  <c r="AE3518" i="2"/>
  <c r="AF3518" i="2" s="1"/>
  <c r="AC3518" i="2"/>
  <c r="AD3518" i="2" s="1" a="1"/>
  <c r="AD3518" i="2" s="1"/>
  <c r="AB3518" i="2"/>
  <c r="AA3518" i="2"/>
  <c r="AE3517" i="2"/>
  <c r="AF3517" i="2" s="1"/>
  <c r="AD3517" i="2"/>
  <c r="AD3517" i="2" a="1"/>
  <c r="AC3517" i="2"/>
  <c r="AB3517" i="2"/>
  <c r="AA3517" i="2"/>
  <c r="AF3516" i="2"/>
  <c r="AE3516" i="2"/>
  <c r="AC3516" i="2"/>
  <c r="AD3516" i="2" s="1" a="1"/>
  <c r="AD3516" i="2" s="1"/>
  <c r="AB3516" i="2"/>
  <c r="AA3516" i="2"/>
  <c r="AE3515" i="2"/>
  <c r="AF3515" i="2" s="1"/>
  <c r="AD3515" i="2" a="1"/>
  <c r="AD3515" i="2" s="1"/>
  <c r="AC3515" i="2"/>
  <c r="AB3515" i="2"/>
  <c r="AA3515" i="2"/>
  <c r="AE3514" i="2"/>
  <c r="AF3514" i="2" s="1"/>
  <c r="AC3514" i="2"/>
  <c r="AD3514" i="2" s="1" a="1"/>
  <c r="AD3514" i="2" s="1"/>
  <c r="AB3514" i="2"/>
  <c r="AA3514" i="2"/>
  <c r="AE3513" i="2"/>
  <c r="AF3513" i="2" s="1"/>
  <c r="AC3513" i="2"/>
  <c r="AD3513" i="2" s="1" a="1"/>
  <c r="AD3513" i="2" s="1"/>
  <c r="AB3513" i="2"/>
  <c r="AA3513" i="2"/>
  <c r="AF3512" i="2"/>
  <c r="AE3512" i="2"/>
  <c r="AC3512" i="2"/>
  <c r="AD3512" i="2" s="1" a="1"/>
  <c r="AD3512" i="2" s="1"/>
  <c r="AB3512" i="2"/>
  <c r="AA3512" i="2"/>
  <c r="AE3511" i="2"/>
  <c r="AF3511" i="2" s="1"/>
  <c r="AC3511" i="2"/>
  <c r="AD3511" i="2" s="1" a="1"/>
  <c r="AD3511" i="2" s="1"/>
  <c r="AB3511" i="2"/>
  <c r="AA3511" i="2"/>
  <c r="AE3510" i="2"/>
  <c r="AF3510" i="2" s="1"/>
  <c r="AD3510" i="2" a="1"/>
  <c r="AD3510" i="2" s="1"/>
  <c r="AC3510" i="2"/>
  <c r="AB3510" i="2"/>
  <c r="AA3510" i="2"/>
  <c r="AE3509" i="2"/>
  <c r="AF3509" i="2" s="1"/>
  <c r="AC3509" i="2"/>
  <c r="AD3509" i="2" s="1" a="1"/>
  <c r="AD3509" i="2" s="1"/>
  <c r="AB3509" i="2"/>
  <c r="AA3509" i="2"/>
  <c r="AF3508" i="2"/>
  <c r="AE3508" i="2"/>
  <c r="AC3508" i="2"/>
  <c r="AD3508" i="2" s="1" a="1"/>
  <c r="AD3508" i="2" s="1"/>
  <c r="AB3508" i="2"/>
  <c r="AA3508" i="2"/>
  <c r="AE3507" i="2"/>
  <c r="AF3507" i="2" s="1"/>
  <c r="AD3507" i="2" a="1"/>
  <c r="AD3507" i="2" s="1"/>
  <c r="AC3507" i="2"/>
  <c r="AB3507" i="2"/>
  <c r="AA3507" i="2"/>
  <c r="AF3506" i="2"/>
  <c r="AE3506" i="2"/>
  <c r="AD3506" i="2" a="1"/>
  <c r="AD3506" i="2" s="1"/>
  <c r="AC3506" i="2"/>
  <c r="AB3506" i="2"/>
  <c r="AA3506" i="2"/>
  <c r="AE3505" i="2"/>
  <c r="AF3505" i="2" s="1"/>
  <c r="AC3505" i="2"/>
  <c r="AD3505" i="2" s="1" a="1"/>
  <c r="AD3505" i="2" s="1"/>
  <c r="AB3505" i="2"/>
  <c r="AA3505" i="2"/>
  <c r="AE3504" i="2"/>
  <c r="AF3504" i="2" s="1"/>
  <c r="AC3504" i="2"/>
  <c r="AD3504" i="2" s="1" a="1"/>
  <c r="AD3504" i="2" s="1"/>
  <c r="AB3504" i="2"/>
  <c r="AA3504" i="2"/>
  <c r="AE3503" i="2"/>
  <c r="AF3503" i="2" s="1"/>
  <c r="AD3503" i="2"/>
  <c r="AC3503" i="2"/>
  <c r="AD3503" i="2" s="1" a="1"/>
  <c r="AB3503" i="2"/>
  <c r="AA3503" i="2"/>
  <c r="AE3502" i="2"/>
  <c r="AF3502" i="2" s="1"/>
  <c r="AD3502" i="2"/>
  <c r="AD3502" i="2" a="1"/>
  <c r="AC3502" i="2"/>
  <c r="AB3502" i="2"/>
  <c r="AA3502" i="2"/>
  <c r="AE3501" i="2"/>
  <c r="AF3501" i="2" s="1"/>
  <c r="AC3501" i="2"/>
  <c r="AD3501" i="2" s="1" a="1"/>
  <c r="AD3501" i="2" s="1"/>
  <c r="AB3501" i="2"/>
  <c r="AA3501" i="2"/>
  <c r="AF3500" i="2"/>
  <c r="AE3500" i="2"/>
  <c r="AD3500" i="2"/>
  <c r="AD3500" i="2" a="1"/>
  <c r="AC3500" i="2"/>
  <c r="AB3500" i="2"/>
  <c r="AA3500" i="2"/>
  <c r="AE3499" i="2"/>
  <c r="AF3499" i="2" s="1"/>
  <c r="AD3499" i="2"/>
  <c r="AC3499" i="2"/>
  <c r="AD3499" i="2" s="1" a="1"/>
  <c r="AB3499" i="2"/>
  <c r="AA3499" i="2"/>
  <c r="AE3498" i="2"/>
  <c r="AF3498" i="2" s="1"/>
  <c r="AD3498" i="2"/>
  <c r="AC3498" i="2"/>
  <c r="AD3498" i="2" s="1" a="1"/>
  <c r="AB3498" i="2"/>
  <c r="AA3498" i="2"/>
  <c r="AE3497" i="2"/>
  <c r="AF3497" i="2" s="1"/>
  <c r="AD3497" i="2" a="1"/>
  <c r="AD3497" i="2" s="1"/>
  <c r="AC3497" i="2"/>
  <c r="AB3497" i="2"/>
  <c r="AA3497" i="2"/>
  <c r="AF3496" i="2"/>
  <c r="AE3496" i="2"/>
  <c r="AD3496" i="2"/>
  <c r="AC3496" i="2"/>
  <c r="AD3496" i="2" s="1" a="1"/>
  <c r="AB3496" i="2"/>
  <c r="AA3496" i="2"/>
  <c r="AE3495" i="2"/>
  <c r="AF3495" i="2" s="1"/>
  <c r="AC3495" i="2"/>
  <c r="AD3495" i="2" s="1" a="1"/>
  <c r="AD3495" i="2" s="1"/>
  <c r="AB3495" i="2"/>
  <c r="AA3495" i="2"/>
  <c r="AF3494" i="2"/>
  <c r="AE3494" i="2"/>
  <c r="AD3494" i="2"/>
  <c r="AD3494" i="2" a="1"/>
  <c r="AC3494" i="2"/>
  <c r="AB3494" i="2"/>
  <c r="AA3494" i="2"/>
  <c r="AE3493" i="2"/>
  <c r="AF3493" i="2" s="1"/>
  <c r="AD3493" i="2" a="1"/>
  <c r="AD3493" i="2" s="1"/>
  <c r="AC3493" i="2"/>
  <c r="AB3493" i="2"/>
  <c r="AA3493" i="2"/>
  <c r="AF3492" i="2"/>
  <c r="AE3492" i="2"/>
  <c r="AC3492" i="2"/>
  <c r="AD3492" i="2" s="1" a="1"/>
  <c r="AD3492" i="2" s="1"/>
  <c r="AB3492" i="2"/>
  <c r="AA3492" i="2"/>
  <c r="AE3491" i="2"/>
  <c r="AF3491" i="2" s="1"/>
  <c r="AC3491" i="2"/>
  <c r="AD3491" i="2" s="1" a="1"/>
  <c r="AD3491" i="2" s="1"/>
  <c r="AB3491" i="2"/>
  <c r="AA3491" i="2"/>
  <c r="AE3490" i="2"/>
  <c r="AF3490" i="2" s="1"/>
  <c r="AC3490" i="2"/>
  <c r="AD3490" i="2" s="1" a="1"/>
  <c r="AD3490" i="2" s="1"/>
  <c r="AB3490" i="2"/>
  <c r="AA3490" i="2"/>
  <c r="AE3489" i="2"/>
  <c r="AF3489" i="2" s="1"/>
  <c r="AD3489" i="2"/>
  <c r="AD3489" i="2" a="1"/>
  <c r="AC3489" i="2"/>
  <c r="AB3489" i="2"/>
  <c r="AA3489" i="2"/>
  <c r="AF3488" i="2"/>
  <c r="AE3488" i="2"/>
  <c r="AC3488" i="2"/>
  <c r="AD3488" i="2" s="1" a="1"/>
  <c r="AD3488" i="2" s="1"/>
  <c r="AB3488" i="2"/>
  <c r="AA3488" i="2"/>
  <c r="AE3487" i="2"/>
  <c r="AF3487" i="2" s="1"/>
  <c r="AD3487" i="2"/>
  <c r="AD3487" i="2" a="1"/>
  <c r="AC3487" i="2"/>
  <c r="AB3487" i="2"/>
  <c r="AA3487" i="2"/>
  <c r="AE3486" i="2"/>
  <c r="AF3486" i="2" s="1"/>
  <c r="AC3486" i="2"/>
  <c r="AD3486" i="2" s="1" a="1"/>
  <c r="AD3486" i="2" s="1"/>
  <c r="AB3486" i="2"/>
  <c r="AA3486" i="2"/>
  <c r="AE3485" i="2"/>
  <c r="AF3485" i="2" s="1"/>
  <c r="AD3485" i="2"/>
  <c r="AC3485" i="2"/>
  <c r="AD3485" i="2" s="1" a="1"/>
  <c r="AB3485" i="2"/>
  <c r="AA3485" i="2"/>
  <c r="AF3484" i="2"/>
  <c r="AE3484" i="2"/>
  <c r="AC3484" i="2"/>
  <c r="AD3484" i="2" s="1" a="1"/>
  <c r="AD3484" i="2" s="1"/>
  <c r="AB3484" i="2"/>
  <c r="AA3484" i="2"/>
  <c r="AF3483" i="2"/>
  <c r="AE3483" i="2"/>
  <c r="AD3483" i="2" a="1"/>
  <c r="AD3483" i="2" s="1"/>
  <c r="AC3483" i="2"/>
  <c r="AB3483" i="2"/>
  <c r="AA3483" i="2"/>
  <c r="AF3482" i="2"/>
  <c r="AE3482" i="2"/>
  <c r="AD3482" i="2"/>
  <c r="AC3482" i="2"/>
  <c r="AD3482" i="2" s="1" a="1"/>
  <c r="AB3482" i="2"/>
  <c r="AA3482" i="2"/>
  <c r="AF3481" i="2"/>
  <c r="AE3481" i="2"/>
  <c r="AC3481" i="2"/>
  <c r="AD3481" i="2" s="1" a="1"/>
  <c r="AD3481" i="2" s="1"/>
  <c r="AB3481" i="2"/>
  <c r="AA3481" i="2"/>
  <c r="AF3480" i="2"/>
  <c r="AE3480" i="2"/>
  <c r="AC3480" i="2"/>
  <c r="AD3480" i="2" s="1" a="1"/>
  <c r="AD3480" i="2" s="1"/>
  <c r="AB3480" i="2"/>
  <c r="AA3480" i="2"/>
  <c r="AE3479" i="2"/>
  <c r="AF3479" i="2" s="1"/>
  <c r="AD3479" i="2"/>
  <c r="AC3479" i="2"/>
  <c r="AD3479" i="2" s="1" a="1"/>
  <c r="AB3479" i="2"/>
  <c r="AA3479" i="2"/>
  <c r="AF3478" i="2"/>
  <c r="AE3478" i="2"/>
  <c r="AC3478" i="2"/>
  <c r="AD3478" i="2" s="1" a="1"/>
  <c r="AD3478" i="2" s="1"/>
  <c r="AB3478" i="2"/>
  <c r="AA3478" i="2"/>
  <c r="AF3477" i="2"/>
  <c r="AE3477" i="2"/>
  <c r="AD3477" i="2"/>
  <c r="AD3477" i="2" a="1"/>
  <c r="AC3477" i="2"/>
  <c r="AB3477" i="2"/>
  <c r="AA3477" i="2"/>
  <c r="AF3476" i="2"/>
  <c r="AE3476" i="2"/>
  <c r="AD3476" i="2"/>
  <c r="AC3476" i="2"/>
  <c r="AD3476" i="2" s="1" a="1"/>
  <c r="AB3476" i="2"/>
  <c r="AA3476" i="2"/>
  <c r="AE3475" i="2"/>
  <c r="AF3475" i="2" s="1"/>
  <c r="AC3475" i="2"/>
  <c r="AD3475" i="2" s="1" a="1"/>
  <c r="AD3475" i="2" s="1"/>
  <c r="AB3475" i="2"/>
  <c r="AA3475" i="2"/>
  <c r="AF3474" i="2"/>
  <c r="AE3474" i="2"/>
  <c r="AD3474" i="2"/>
  <c r="AC3474" i="2"/>
  <c r="AD3474" i="2" s="1" a="1"/>
  <c r="AB3474" i="2"/>
  <c r="AA3474" i="2"/>
  <c r="AE3473" i="2"/>
  <c r="AF3473" i="2" s="1"/>
  <c r="AC3473" i="2"/>
  <c r="AD3473" i="2" s="1" a="1"/>
  <c r="AD3473" i="2" s="1"/>
  <c r="AB3473" i="2"/>
  <c r="AA3473" i="2"/>
  <c r="AF3472" i="2"/>
  <c r="AE3472" i="2"/>
  <c r="AC3472" i="2"/>
  <c r="AD3472" i="2" s="1" a="1"/>
  <c r="AD3472" i="2" s="1"/>
  <c r="AB3472" i="2"/>
  <c r="AA3472" i="2"/>
  <c r="AE3471" i="2"/>
  <c r="AF3471" i="2" s="1"/>
  <c r="AD3471" i="2" a="1"/>
  <c r="AD3471" i="2" s="1"/>
  <c r="AC3471" i="2"/>
  <c r="AB3471" i="2"/>
  <c r="AA3471" i="2"/>
  <c r="AF3470" i="2"/>
  <c r="AE3470" i="2"/>
  <c r="AD3470" i="2"/>
  <c r="AC3470" i="2"/>
  <c r="AD3470" i="2" s="1" a="1"/>
  <c r="AB3470" i="2"/>
  <c r="AA3470" i="2"/>
  <c r="AF3469" i="2"/>
  <c r="AE3469" i="2"/>
  <c r="AD3469" i="2"/>
  <c r="AC3469" i="2"/>
  <c r="AD3469" i="2" s="1" a="1"/>
  <c r="AB3469" i="2"/>
  <c r="AA3469" i="2"/>
  <c r="AF3468" i="2"/>
  <c r="AE3468" i="2"/>
  <c r="AC3468" i="2"/>
  <c r="AD3468" i="2" s="1" a="1"/>
  <c r="AD3468" i="2" s="1"/>
  <c r="AB3468" i="2"/>
  <c r="AA3468" i="2"/>
  <c r="AF3467" i="2"/>
  <c r="AE3467" i="2"/>
  <c r="AC3467" i="2"/>
  <c r="AD3467" i="2" s="1" a="1"/>
  <c r="AD3467" i="2" s="1"/>
  <c r="AB3467" i="2"/>
  <c r="AA3467" i="2"/>
  <c r="AF3466" i="2"/>
  <c r="AE3466" i="2"/>
  <c r="AC3466" i="2"/>
  <c r="AD3466" i="2" s="1" a="1"/>
  <c r="AD3466" i="2" s="1"/>
  <c r="AB3466" i="2"/>
  <c r="AA3466" i="2"/>
  <c r="AF3465" i="2"/>
  <c r="AE3465" i="2"/>
  <c r="AD3465" i="2"/>
  <c r="AD3465" i="2" a="1"/>
  <c r="AC3465" i="2"/>
  <c r="AB3465" i="2"/>
  <c r="AA3465" i="2"/>
  <c r="AF3464" i="2"/>
  <c r="AE3464" i="2"/>
  <c r="AD3464" i="2"/>
  <c r="AC3464" i="2"/>
  <c r="AD3464" i="2" s="1" a="1"/>
  <c r="AB3464" i="2"/>
  <c r="AA3464" i="2"/>
  <c r="AE3463" i="2"/>
  <c r="AF3463" i="2" s="1"/>
  <c r="AC3463" i="2"/>
  <c r="AD3463" i="2" s="1" a="1"/>
  <c r="AD3463" i="2" s="1"/>
  <c r="AB3463" i="2"/>
  <c r="AA3463" i="2"/>
  <c r="AF3462" i="2"/>
  <c r="AE3462" i="2"/>
  <c r="AC3462" i="2"/>
  <c r="AD3462" i="2" s="1" a="1"/>
  <c r="AD3462" i="2" s="1"/>
  <c r="AB3462" i="2"/>
  <c r="AA3462" i="2"/>
  <c r="AF3461" i="2"/>
  <c r="AE3461" i="2"/>
  <c r="AD3461" i="2"/>
  <c r="AC3461" i="2"/>
  <c r="AD3461" i="2" s="1" a="1"/>
  <c r="AB3461" i="2"/>
  <c r="AA3461" i="2"/>
  <c r="AF3460" i="2"/>
  <c r="AE3460" i="2"/>
  <c r="AC3460" i="2"/>
  <c r="AD3460" i="2" s="1" a="1"/>
  <c r="AD3460" i="2" s="1"/>
  <c r="AB3460" i="2"/>
  <c r="AA3460" i="2"/>
  <c r="AE3459" i="2"/>
  <c r="AF3459" i="2" s="1"/>
  <c r="AC3459" i="2"/>
  <c r="AD3459" i="2" s="1" a="1"/>
  <c r="AD3459" i="2" s="1"/>
  <c r="AB3459" i="2"/>
  <c r="AA3459" i="2"/>
  <c r="AF3458" i="2"/>
  <c r="AE3458" i="2"/>
  <c r="AD3458" i="2"/>
  <c r="AC3458" i="2"/>
  <c r="AD3458" i="2" s="1" a="1"/>
  <c r="AB3458" i="2"/>
  <c r="AA3458" i="2"/>
  <c r="AF3457" i="2"/>
  <c r="AE3457" i="2"/>
  <c r="AC3457" i="2"/>
  <c r="AD3457" i="2" s="1" a="1"/>
  <c r="AD3457" i="2" s="1"/>
  <c r="AB3457" i="2"/>
  <c r="AA3457" i="2"/>
  <c r="AF3456" i="2"/>
  <c r="AE3456" i="2"/>
  <c r="AC3456" i="2"/>
  <c r="AD3456" i="2" s="1" a="1"/>
  <c r="AD3456" i="2" s="1"/>
  <c r="AB3456" i="2"/>
  <c r="AA3456" i="2"/>
  <c r="AF3455" i="2"/>
  <c r="AE3455" i="2"/>
  <c r="AD3455" i="2" a="1"/>
  <c r="AD3455" i="2" s="1"/>
  <c r="AC3455" i="2"/>
  <c r="AB3455" i="2"/>
  <c r="AA3455" i="2"/>
  <c r="AF3454" i="2"/>
  <c r="AE3454" i="2"/>
  <c r="AD3454" i="2"/>
  <c r="AC3454" i="2"/>
  <c r="AD3454" i="2" s="1" a="1"/>
  <c r="AB3454" i="2"/>
  <c r="AA3454" i="2"/>
  <c r="AF3453" i="2"/>
  <c r="AE3453" i="2"/>
  <c r="AD3453" i="2"/>
  <c r="AC3453" i="2"/>
  <c r="AD3453" i="2" s="1" a="1"/>
  <c r="AB3453" i="2"/>
  <c r="AA3453" i="2"/>
  <c r="AF3452" i="2"/>
  <c r="AE3452" i="2"/>
  <c r="AC3452" i="2"/>
  <c r="AD3452" i="2" s="1" a="1"/>
  <c r="AD3452" i="2" s="1"/>
  <c r="AB3452" i="2"/>
  <c r="AA3452" i="2"/>
  <c r="AE3451" i="2"/>
  <c r="AF3451" i="2" s="1"/>
  <c r="AD3451" i="2" a="1"/>
  <c r="AD3451" i="2" s="1"/>
  <c r="AC3451" i="2"/>
  <c r="AB3451" i="2"/>
  <c r="AA3451" i="2"/>
  <c r="AF3450" i="2"/>
  <c r="AE3450" i="2"/>
  <c r="AC3450" i="2"/>
  <c r="AD3450" i="2" s="1" a="1"/>
  <c r="AD3450" i="2" s="1"/>
  <c r="AB3450" i="2"/>
  <c r="AA3450" i="2"/>
  <c r="AF3449" i="2"/>
  <c r="AE3449" i="2"/>
  <c r="AD3449" i="2"/>
  <c r="AD3449" i="2" a="1"/>
  <c r="AC3449" i="2"/>
  <c r="AB3449" i="2"/>
  <c r="AA3449" i="2"/>
  <c r="AF3448" i="2"/>
  <c r="AE3448" i="2"/>
  <c r="AC3448" i="2"/>
  <c r="AD3448" i="2" s="1" a="1"/>
  <c r="AD3448" i="2" s="1"/>
  <c r="AB3448" i="2"/>
  <c r="AA3448" i="2"/>
  <c r="AE3447" i="2"/>
  <c r="AF3447" i="2" s="1"/>
  <c r="AD3447" i="2" a="1"/>
  <c r="AD3447" i="2" s="1"/>
  <c r="AC3447" i="2"/>
  <c r="AB3447" i="2"/>
  <c r="AA3447" i="2"/>
  <c r="AF3446" i="2"/>
  <c r="AE3446" i="2"/>
  <c r="AC3446" i="2"/>
  <c r="AD3446" i="2" s="1" a="1"/>
  <c r="AD3446" i="2" s="1"/>
  <c r="AB3446" i="2"/>
  <c r="AA3446" i="2"/>
  <c r="AF3445" i="2"/>
  <c r="AE3445" i="2"/>
  <c r="AD3445" i="2"/>
  <c r="AC3445" i="2"/>
  <c r="AD3445" i="2" s="1" a="1"/>
  <c r="AB3445" i="2"/>
  <c r="AA3445" i="2"/>
  <c r="AF3444" i="2"/>
  <c r="AE3444" i="2"/>
  <c r="AC3444" i="2"/>
  <c r="AD3444" i="2" s="1" a="1"/>
  <c r="AD3444" i="2" s="1"/>
  <c r="AB3444" i="2"/>
  <c r="AA3444" i="2"/>
  <c r="AF3443" i="2"/>
  <c r="AE3443" i="2"/>
  <c r="AD3443" i="2" a="1"/>
  <c r="AD3443" i="2" s="1"/>
  <c r="AC3443" i="2"/>
  <c r="AB3443" i="2"/>
  <c r="AA3443" i="2"/>
  <c r="AF3442" i="2"/>
  <c r="AE3442" i="2"/>
  <c r="AD3442" i="2"/>
  <c r="AC3442" i="2"/>
  <c r="AD3442" i="2" s="1" a="1"/>
  <c r="AB3442" i="2"/>
  <c r="AA3442" i="2"/>
  <c r="AE3441" i="2"/>
  <c r="AF3441" i="2" s="1"/>
  <c r="AC3441" i="2"/>
  <c r="AD3441" i="2" s="1" a="1"/>
  <c r="AD3441" i="2" s="1"/>
  <c r="AB3441" i="2"/>
  <c r="AA3441" i="2"/>
  <c r="AF3440" i="2"/>
  <c r="AE3440" i="2"/>
  <c r="AC3440" i="2"/>
  <c r="AD3440" i="2" s="1" a="1"/>
  <c r="AD3440" i="2" s="1"/>
  <c r="AB3440" i="2"/>
  <c r="AA3440" i="2"/>
  <c r="AF3439" i="2"/>
  <c r="AE3439" i="2"/>
  <c r="AD3439" i="2" a="1"/>
  <c r="AD3439" i="2" s="1"/>
  <c r="AC3439" i="2"/>
  <c r="AB3439" i="2"/>
  <c r="AA3439" i="2"/>
  <c r="AF3438" i="2"/>
  <c r="AE3438" i="2"/>
  <c r="AD3438" i="2"/>
  <c r="AC3438" i="2"/>
  <c r="AD3438" i="2" s="1" a="1"/>
  <c r="AB3438" i="2"/>
  <c r="AA3438" i="2"/>
  <c r="AF3437" i="2"/>
  <c r="AE3437" i="2"/>
  <c r="AC3437" i="2"/>
  <c r="AD3437" i="2" s="1" a="1"/>
  <c r="AD3437" i="2" s="1"/>
  <c r="AB3437" i="2"/>
  <c r="AA3437" i="2"/>
  <c r="AF3436" i="2"/>
  <c r="AE3436" i="2"/>
  <c r="AC3436" i="2"/>
  <c r="AD3436" i="2" s="1" a="1"/>
  <c r="AD3436" i="2" s="1"/>
  <c r="AB3436" i="2"/>
  <c r="AA3436" i="2"/>
  <c r="AE3435" i="2"/>
  <c r="AF3435" i="2" s="1"/>
  <c r="AD3435" i="2"/>
  <c r="AD3435" i="2" a="1"/>
  <c r="AC3435" i="2"/>
  <c r="AB3435" i="2"/>
  <c r="AA3435" i="2"/>
  <c r="AF3434" i="2"/>
  <c r="AE3434" i="2"/>
  <c r="AD3434" i="2"/>
  <c r="AC3434" i="2"/>
  <c r="AD3434" i="2" s="1" a="1"/>
  <c r="AB3434" i="2"/>
  <c r="AA3434" i="2"/>
  <c r="AF3433" i="2"/>
  <c r="AE3433" i="2"/>
  <c r="AD3433" i="2" a="1"/>
  <c r="AD3433" i="2" s="1"/>
  <c r="AC3433" i="2"/>
  <c r="AB3433" i="2"/>
  <c r="AA3433" i="2"/>
  <c r="AF3432" i="2"/>
  <c r="AE3432" i="2"/>
  <c r="AC3432" i="2"/>
  <c r="AD3432" i="2" s="1" a="1"/>
  <c r="AD3432" i="2" s="1"/>
  <c r="AB3432" i="2"/>
  <c r="AA3432" i="2"/>
  <c r="AE3431" i="2"/>
  <c r="AF3431" i="2" s="1"/>
  <c r="AC3431" i="2"/>
  <c r="AD3431" i="2" s="1" a="1"/>
  <c r="AD3431" i="2" s="1"/>
  <c r="AB3431" i="2"/>
  <c r="AA3431" i="2"/>
  <c r="AF3430" i="2"/>
  <c r="AE3430" i="2"/>
  <c r="AD3430" i="2"/>
  <c r="AC3430" i="2"/>
  <c r="AD3430" i="2" s="1" a="1"/>
  <c r="AB3430" i="2"/>
  <c r="AA3430" i="2"/>
  <c r="AF3429" i="2"/>
  <c r="AE3429" i="2"/>
  <c r="AC3429" i="2"/>
  <c r="AD3429" i="2" s="1" a="1"/>
  <c r="AD3429" i="2" s="1"/>
  <c r="AB3429" i="2"/>
  <c r="AA3429" i="2"/>
  <c r="AF3428" i="2"/>
  <c r="AE3428" i="2"/>
  <c r="AD3428" i="2"/>
  <c r="AC3428" i="2"/>
  <c r="AD3428" i="2" s="1" a="1"/>
  <c r="AB3428" i="2"/>
  <c r="AA3428" i="2"/>
  <c r="AF3427" i="2"/>
  <c r="AE3427" i="2"/>
  <c r="AD3427" i="2" a="1"/>
  <c r="AD3427" i="2" s="1"/>
  <c r="AC3427" i="2"/>
  <c r="AB3427" i="2"/>
  <c r="AA3427" i="2"/>
  <c r="AF3426" i="2"/>
  <c r="AE3426" i="2"/>
  <c r="AC3426" i="2"/>
  <c r="AD3426" i="2" s="1" a="1"/>
  <c r="AD3426" i="2" s="1"/>
  <c r="AB3426" i="2"/>
  <c r="AA3426" i="2"/>
  <c r="AF3425" i="2"/>
  <c r="AE3425" i="2"/>
  <c r="AD3425" i="2"/>
  <c r="AC3425" i="2"/>
  <c r="AD3425" i="2" s="1" a="1"/>
  <c r="AB3425" i="2"/>
  <c r="AA3425" i="2"/>
  <c r="AF3424" i="2"/>
  <c r="AE3424" i="2"/>
  <c r="AC3424" i="2"/>
  <c r="AD3424" i="2" s="1" a="1"/>
  <c r="AD3424" i="2" s="1"/>
  <c r="AB3424" i="2"/>
  <c r="AA3424" i="2"/>
  <c r="AE3423" i="2"/>
  <c r="AF3423" i="2" s="1"/>
  <c r="AD3423" i="2"/>
  <c r="AD3423" i="2" a="1"/>
  <c r="AC3423" i="2"/>
  <c r="AB3423" i="2"/>
  <c r="AA3423" i="2"/>
  <c r="AF3422" i="2"/>
  <c r="AE3422" i="2"/>
  <c r="AC3422" i="2"/>
  <c r="AD3422" i="2" s="1" a="1"/>
  <c r="AD3422" i="2" s="1"/>
  <c r="AB3422" i="2"/>
  <c r="AA3422" i="2"/>
  <c r="AF3421" i="2"/>
  <c r="AE3421" i="2"/>
  <c r="AD3421" i="2" a="1"/>
  <c r="AD3421" i="2" s="1"/>
  <c r="AC3421" i="2"/>
  <c r="AB3421" i="2"/>
  <c r="AA3421" i="2"/>
  <c r="AF3420" i="2"/>
  <c r="AE3420" i="2"/>
  <c r="AD3420" i="2"/>
  <c r="AC3420" i="2"/>
  <c r="AD3420" i="2" s="1" a="1"/>
  <c r="AB3420" i="2"/>
  <c r="AA3420" i="2"/>
  <c r="AE3419" i="2"/>
  <c r="AF3419" i="2" s="1"/>
  <c r="AC3419" i="2"/>
  <c r="AD3419" i="2" s="1" a="1"/>
  <c r="AD3419" i="2" s="1"/>
  <c r="AB3419" i="2"/>
  <c r="AA3419" i="2"/>
  <c r="AF3418" i="2"/>
  <c r="AE3418" i="2"/>
  <c r="AC3418" i="2"/>
  <c r="AD3418" i="2" s="1" a="1"/>
  <c r="AD3418" i="2" s="1"/>
  <c r="AB3418" i="2"/>
  <c r="AA3418" i="2"/>
  <c r="AE3417" i="2"/>
  <c r="AF3417" i="2" s="1"/>
  <c r="AD3417" i="2"/>
  <c r="AC3417" i="2"/>
  <c r="AD3417" i="2" s="1" a="1"/>
  <c r="AB3417" i="2"/>
  <c r="AA3417" i="2"/>
  <c r="AF3416" i="2"/>
  <c r="AE3416" i="2"/>
  <c r="AC3416" i="2"/>
  <c r="AD3416" i="2" s="1" a="1"/>
  <c r="AD3416" i="2" s="1"/>
  <c r="AB3416" i="2"/>
  <c r="AA3416" i="2"/>
  <c r="AE3415" i="2"/>
  <c r="AF3415" i="2" s="1"/>
  <c r="AD3415" i="2" a="1"/>
  <c r="AD3415" i="2" s="1"/>
  <c r="AC3415" i="2"/>
  <c r="AB3415" i="2"/>
  <c r="AA3415" i="2"/>
  <c r="AF3414" i="2"/>
  <c r="AE3414" i="2"/>
  <c r="AD3414" i="2"/>
  <c r="AC3414" i="2"/>
  <c r="AD3414" i="2" s="1" a="1"/>
  <c r="AB3414" i="2"/>
  <c r="AA3414" i="2"/>
  <c r="AE3413" i="2"/>
  <c r="AF3413" i="2" s="1"/>
  <c r="AC3413" i="2"/>
  <c r="AD3413" i="2" s="1" a="1"/>
  <c r="AD3413" i="2" s="1"/>
  <c r="AB3413" i="2"/>
  <c r="AA3413" i="2"/>
  <c r="AF3412" i="2"/>
  <c r="AE3412" i="2"/>
  <c r="AC3412" i="2"/>
  <c r="AD3412" i="2" s="1" a="1"/>
  <c r="AD3412" i="2" s="1"/>
  <c r="AB3412" i="2"/>
  <c r="AA3412" i="2"/>
  <c r="AE3411" i="2"/>
  <c r="AF3411" i="2" s="1"/>
  <c r="AC3411" i="2"/>
  <c r="AD3411" i="2" s="1" a="1"/>
  <c r="AD3411" i="2" s="1"/>
  <c r="AB3411" i="2"/>
  <c r="AA3411" i="2"/>
  <c r="AF3410" i="2"/>
  <c r="AE3410" i="2"/>
  <c r="AD3410" i="2"/>
  <c r="AC3410" i="2"/>
  <c r="AD3410" i="2" s="1" a="1"/>
  <c r="AB3410" i="2"/>
  <c r="AA3410" i="2"/>
  <c r="AF3409" i="2"/>
  <c r="AE3409" i="2"/>
  <c r="AD3409" i="2"/>
  <c r="AC3409" i="2"/>
  <c r="AD3409" i="2" s="1" a="1"/>
  <c r="AB3409" i="2"/>
  <c r="AA3409" i="2"/>
  <c r="AF3408" i="2"/>
  <c r="AE3408" i="2"/>
  <c r="AC3408" i="2"/>
  <c r="AD3408" i="2" s="1" a="1"/>
  <c r="AD3408" i="2" s="1"/>
  <c r="AB3408" i="2"/>
  <c r="AA3408" i="2"/>
  <c r="AE3407" i="2"/>
  <c r="AF3407" i="2" s="1"/>
  <c r="AC3407" i="2"/>
  <c r="AD3407" i="2" s="1" a="1"/>
  <c r="AD3407" i="2" s="1"/>
  <c r="AB3407" i="2"/>
  <c r="AA3407" i="2"/>
  <c r="AF3406" i="2"/>
  <c r="AE3406" i="2"/>
  <c r="AC3406" i="2"/>
  <c r="AD3406" i="2" s="1" a="1"/>
  <c r="AD3406" i="2" s="1"/>
  <c r="AB3406" i="2"/>
  <c r="AA3406" i="2"/>
  <c r="AF3405" i="2"/>
  <c r="AE3405" i="2"/>
  <c r="AD3405" i="2"/>
  <c r="AD3405" i="2" a="1"/>
  <c r="AC3405" i="2"/>
  <c r="AB3405" i="2"/>
  <c r="AA3405" i="2"/>
  <c r="AF3404" i="2"/>
  <c r="AE3404" i="2"/>
  <c r="AC3404" i="2"/>
  <c r="AD3404" i="2" s="1" a="1"/>
  <c r="AD3404" i="2" s="1"/>
  <c r="AB3404" i="2"/>
  <c r="AA3404" i="2"/>
  <c r="AE3403" i="2"/>
  <c r="AF3403" i="2" s="1"/>
  <c r="AC3403" i="2"/>
  <c r="AD3403" i="2" s="1" a="1"/>
  <c r="AD3403" i="2" s="1"/>
  <c r="AB3403" i="2"/>
  <c r="AA3403" i="2"/>
  <c r="AF3402" i="2"/>
  <c r="AE3402" i="2"/>
  <c r="AD3402" i="2"/>
  <c r="AC3402" i="2"/>
  <c r="AD3402" i="2" s="1" a="1"/>
  <c r="AB3402" i="2"/>
  <c r="AA3402" i="2"/>
  <c r="AF3401" i="2"/>
  <c r="AE3401" i="2"/>
  <c r="AD3401" i="2"/>
  <c r="AC3401" i="2"/>
  <c r="AD3401" i="2" s="1" a="1"/>
  <c r="AB3401" i="2"/>
  <c r="AA3401" i="2"/>
  <c r="AF3400" i="2"/>
  <c r="AE3400" i="2"/>
  <c r="AD3400" i="2"/>
  <c r="AC3400" i="2"/>
  <c r="AD3400" i="2" s="1" a="1"/>
  <c r="AB3400" i="2"/>
  <c r="AA3400" i="2"/>
  <c r="AE3399" i="2"/>
  <c r="AF3399" i="2" s="1"/>
  <c r="AD3399" i="2" a="1"/>
  <c r="AD3399" i="2" s="1"/>
  <c r="AC3399" i="2"/>
  <c r="AB3399" i="2"/>
  <c r="AA3399" i="2"/>
  <c r="AF3398" i="2"/>
  <c r="AE3398" i="2"/>
  <c r="AD3398" i="2"/>
  <c r="AC3398" i="2"/>
  <c r="AD3398" i="2" s="1" a="1"/>
  <c r="AB3398" i="2"/>
  <c r="AA3398" i="2"/>
  <c r="AF3397" i="2"/>
  <c r="AE3397" i="2"/>
  <c r="AC3397" i="2"/>
  <c r="AD3397" i="2" s="1" a="1"/>
  <c r="AD3397" i="2" s="1"/>
  <c r="AB3397" i="2"/>
  <c r="AA3397" i="2"/>
  <c r="AF3396" i="2"/>
  <c r="AE3396" i="2"/>
  <c r="AD3396" i="2"/>
  <c r="AC3396" i="2"/>
  <c r="AD3396" i="2" s="1" a="1"/>
  <c r="AB3396" i="2"/>
  <c r="AA3396" i="2"/>
  <c r="AE3395" i="2"/>
  <c r="AF3395" i="2" s="1"/>
  <c r="AD3395" i="2" a="1"/>
  <c r="AD3395" i="2" s="1"/>
  <c r="AC3395" i="2"/>
  <c r="AB3395" i="2"/>
  <c r="AA3395" i="2"/>
  <c r="AF3394" i="2"/>
  <c r="AE3394" i="2"/>
  <c r="AD3394" i="2"/>
  <c r="AC3394" i="2"/>
  <c r="AD3394" i="2" s="1" a="1"/>
  <c r="AB3394" i="2"/>
  <c r="AA3394" i="2"/>
  <c r="AF3393" i="2"/>
  <c r="AE3393" i="2"/>
  <c r="AC3393" i="2"/>
  <c r="AD3393" i="2" s="1" a="1"/>
  <c r="AD3393" i="2" s="1"/>
  <c r="AB3393" i="2"/>
  <c r="AA3393" i="2"/>
  <c r="AF3392" i="2"/>
  <c r="AE3392" i="2"/>
  <c r="AD3392" i="2"/>
  <c r="AC3392" i="2"/>
  <c r="AD3392" i="2" s="1" a="1"/>
  <c r="AB3392" i="2"/>
  <c r="AA3392" i="2"/>
  <c r="AE3391" i="2"/>
  <c r="AF3391" i="2" s="1"/>
  <c r="AD3391" i="2" a="1"/>
  <c r="AD3391" i="2" s="1"/>
  <c r="AC3391" i="2"/>
  <c r="AB3391" i="2"/>
  <c r="AA3391" i="2"/>
  <c r="AF3390" i="2"/>
  <c r="AE3390" i="2"/>
  <c r="AD3390" i="2"/>
  <c r="AC3390" i="2"/>
  <c r="AD3390" i="2" s="1" a="1"/>
  <c r="AB3390" i="2"/>
  <c r="AA3390" i="2"/>
  <c r="AF3389" i="2"/>
  <c r="AE3389" i="2"/>
  <c r="AC3389" i="2"/>
  <c r="AD3389" i="2" s="1" a="1"/>
  <c r="AD3389" i="2" s="1"/>
  <c r="AB3389" i="2"/>
  <c r="AA3389" i="2"/>
  <c r="AF3388" i="2"/>
  <c r="AE3388" i="2"/>
  <c r="AC3388" i="2"/>
  <c r="AD3388" i="2" s="1" a="1"/>
  <c r="AD3388" i="2" s="1"/>
  <c r="AB3388" i="2"/>
  <c r="AA3388" i="2"/>
  <c r="AE3387" i="2"/>
  <c r="AF3387" i="2" s="1"/>
  <c r="AD3387" i="2"/>
  <c r="AD3387" i="2" a="1"/>
  <c r="AC3387" i="2"/>
  <c r="AB3387" i="2"/>
  <c r="AA3387" i="2"/>
  <c r="AF3386" i="2"/>
  <c r="AE3386" i="2"/>
  <c r="AD3386" i="2"/>
  <c r="AC3386" i="2"/>
  <c r="AD3386" i="2" s="1" a="1"/>
  <c r="AB3386" i="2"/>
  <c r="AA3386" i="2"/>
  <c r="AF3385" i="2"/>
  <c r="AE3385" i="2"/>
  <c r="AD3385" i="2" a="1"/>
  <c r="AD3385" i="2" s="1"/>
  <c r="AC3385" i="2"/>
  <c r="AB3385" i="2"/>
  <c r="AA3385" i="2"/>
  <c r="AF3384" i="2"/>
  <c r="AE3384" i="2"/>
  <c r="AC3384" i="2"/>
  <c r="AD3384" i="2" s="1" a="1"/>
  <c r="AD3384" i="2" s="1"/>
  <c r="AB3384" i="2"/>
  <c r="AA3384" i="2"/>
  <c r="AE3383" i="2"/>
  <c r="AF3383" i="2" s="1"/>
  <c r="AC3383" i="2"/>
  <c r="AD3383" i="2" s="1" a="1"/>
  <c r="AD3383" i="2" s="1"/>
  <c r="AB3383" i="2"/>
  <c r="AA3383" i="2"/>
  <c r="AF3382" i="2"/>
  <c r="AE3382" i="2"/>
  <c r="AD3382" i="2"/>
  <c r="AC3382" i="2"/>
  <c r="AD3382" i="2" s="1" a="1"/>
  <c r="AB3382" i="2"/>
  <c r="AA3382" i="2"/>
  <c r="AF3381" i="2"/>
  <c r="AE3381" i="2"/>
  <c r="AD3381" i="2" a="1"/>
  <c r="AD3381" i="2" s="1"/>
  <c r="AC3381" i="2"/>
  <c r="AB3381" i="2"/>
  <c r="AA3381" i="2"/>
  <c r="AF3380" i="2"/>
  <c r="AE3380" i="2"/>
  <c r="AD3380" i="2"/>
  <c r="AC3380" i="2"/>
  <c r="AD3380" i="2" s="1" a="1"/>
  <c r="AB3380" i="2"/>
  <c r="AA3380" i="2"/>
  <c r="AE3379" i="2"/>
  <c r="AF3379" i="2" s="1"/>
  <c r="AD3379" i="2"/>
  <c r="AC3379" i="2"/>
  <c r="AD3379" i="2" s="1" a="1"/>
  <c r="AB3379" i="2"/>
  <c r="AA3379" i="2"/>
  <c r="AF3378" i="2"/>
  <c r="AE3378" i="2"/>
  <c r="AD3378" i="2"/>
  <c r="AC3378" i="2"/>
  <c r="AD3378" i="2" s="1" a="1"/>
  <c r="AB3378" i="2"/>
  <c r="AA3378" i="2"/>
  <c r="AF3377" i="2"/>
  <c r="AE3377" i="2"/>
  <c r="AD3377" i="2" a="1"/>
  <c r="AD3377" i="2" s="1"/>
  <c r="AC3377" i="2"/>
  <c r="AB3377" i="2"/>
  <c r="AA3377" i="2"/>
  <c r="AF3376" i="2"/>
  <c r="AE3376" i="2"/>
  <c r="AC3376" i="2"/>
  <c r="AD3376" i="2" s="1" a="1"/>
  <c r="AD3376" i="2" s="1"/>
  <c r="AB3376" i="2"/>
  <c r="AA3376" i="2"/>
  <c r="AE3375" i="2"/>
  <c r="AF3375" i="2" s="1"/>
  <c r="AD3375" i="2" a="1"/>
  <c r="AD3375" i="2" s="1"/>
  <c r="AC3375" i="2"/>
  <c r="AB3375" i="2"/>
  <c r="AA3375" i="2"/>
  <c r="AF3374" i="2"/>
  <c r="AE3374" i="2"/>
  <c r="AD3374" i="2"/>
  <c r="AC3374" i="2"/>
  <c r="AD3374" i="2" s="1" a="1"/>
  <c r="AB3374" i="2"/>
  <c r="AA3374" i="2"/>
  <c r="AF3373" i="2"/>
  <c r="AE3373" i="2"/>
  <c r="AC3373" i="2"/>
  <c r="AD3373" i="2" s="1" a="1"/>
  <c r="AD3373" i="2" s="1"/>
  <c r="AB3373" i="2"/>
  <c r="AA3373" i="2"/>
  <c r="AF3372" i="2"/>
  <c r="AE3372" i="2"/>
  <c r="AC3372" i="2"/>
  <c r="AD3372" i="2" s="1" a="1"/>
  <c r="AD3372" i="2" s="1"/>
  <c r="AB3372" i="2"/>
  <c r="AA3372" i="2"/>
  <c r="AF3371" i="2"/>
  <c r="AE3371" i="2"/>
  <c r="AD3371" i="2"/>
  <c r="AD3371" i="2" a="1"/>
  <c r="AC3371" i="2"/>
  <c r="AB3371" i="2"/>
  <c r="AA3371" i="2"/>
  <c r="AF3370" i="2"/>
  <c r="AE3370" i="2"/>
  <c r="AD3370" i="2"/>
  <c r="AC3370" i="2"/>
  <c r="AD3370" i="2" s="1" a="1"/>
  <c r="AB3370" i="2"/>
  <c r="AA3370" i="2"/>
  <c r="AE3369" i="2"/>
  <c r="AF3369" i="2" s="1"/>
  <c r="AD3369" i="2"/>
  <c r="AC3369" i="2"/>
  <c r="AD3369" i="2" s="1" a="1"/>
  <c r="AB3369" i="2"/>
  <c r="AA3369" i="2"/>
  <c r="AF3368" i="2"/>
  <c r="AE3368" i="2"/>
  <c r="AC3368" i="2"/>
  <c r="AD3368" i="2" s="1" a="1"/>
  <c r="AD3368" i="2" s="1"/>
  <c r="AB3368" i="2"/>
  <c r="AA3368" i="2"/>
  <c r="AE3367" i="2"/>
  <c r="AF3367" i="2" s="1"/>
  <c r="AC3367" i="2"/>
  <c r="AD3367" i="2" s="1" a="1"/>
  <c r="AD3367" i="2" s="1"/>
  <c r="AB3367" i="2"/>
  <c r="AA3367" i="2"/>
  <c r="AF3366" i="2"/>
  <c r="AE3366" i="2"/>
  <c r="AD3366" i="2"/>
  <c r="AC3366" i="2"/>
  <c r="AD3366" i="2" s="1" a="1"/>
  <c r="AB3366" i="2"/>
  <c r="AA3366" i="2"/>
  <c r="AF3365" i="2"/>
  <c r="AE3365" i="2"/>
  <c r="AC3365" i="2"/>
  <c r="AD3365" i="2" s="1" a="1"/>
  <c r="AD3365" i="2" s="1"/>
  <c r="AB3365" i="2"/>
  <c r="AA3365" i="2"/>
  <c r="AF3364" i="2"/>
  <c r="AE3364" i="2"/>
  <c r="AC3364" i="2"/>
  <c r="AD3364" i="2" s="1" a="1"/>
  <c r="AD3364" i="2" s="1"/>
  <c r="AB3364" i="2"/>
  <c r="AA3364" i="2"/>
  <c r="AF3363" i="2"/>
  <c r="AE3363" i="2"/>
  <c r="AC3363" i="2"/>
  <c r="AD3363" i="2" s="1" a="1"/>
  <c r="AD3363" i="2" s="1"/>
  <c r="AB3363" i="2"/>
  <c r="AA3363" i="2"/>
  <c r="AF3362" i="2"/>
  <c r="AE3362" i="2"/>
  <c r="AD3362" i="2"/>
  <c r="AC3362" i="2"/>
  <c r="AD3362" i="2" s="1" a="1"/>
  <c r="AB3362" i="2"/>
  <c r="AA3362" i="2"/>
  <c r="AF3361" i="2"/>
  <c r="AE3361" i="2"/>
  <c r="AD3361" i="2"/>
  <c r="AC3361" i="2"/>
  <c r="AD3361" i="2" s="1" a="1"/>
  <c r="AB3361" i="2"/>
  <c r="AA3361" i="2"/>
  <c r="AF3360" i="2"/>
  <c r="AE3360" i="2"/>
  <c r="AC3360" i="2"/>
  <c r="AD3360" i="2" s="1" a="1"/>
  <c r="AD3360" i="2" s="1"/>
  <c r="AB3360" i="2"/>
  <c r="AA3360" i="2"/>
  <c r="AE3359" i="2"/>
  <c r="AF3359" i="2" s="1"/>
  <c r="AD3359" i="2"/>
  <c r="AD3359" i="2" a="1"/>
  <c r="AC3359" i="2"/>
  <c r="AB3359" i="2"/>
  <c r="AA3359" i="2"/>
  <c r="AF3358" i="2"/>
  <c r="AE3358" i="2"/>
  <c r="AD3358" i="2"/>
  <c r="AC3358" i="2"/>
  <c r="AD3358" i="2" s="1" a="1"/>
  <c r="AB3358" i="2"/>
  <c r="AA3358" i="2"/>
  <c r="AF3357" i="2"/>
  <c r="AE3357" i="2"/>
  <c r="AD3357" i="2"/>
  <c r="AD3357" i="2" a="1"/>
  <c r="AC3357" i="2"/>
  <c r="AB3357" i="2"/>
  <c r="AA3357" i="2"/>
  <c r="AF3356" i="2"/>
  <c r="AE3356" i="2"/>
  <c r="AD3356" i="2"/>
  <c r="AC3356" i="2"/>
  <c r="AD3356" i="2" s="1" a="1"/>
  <c r="AB3356" i="2"/>
  <c r="AA3356" i="2"/>
  <c r="AE3355" i="2"/>
  <c r="AF3355" i="2" s="1"/>
  <c r="AD3355" i="2"/>
  <c r="AC3355" i="2"/>
  <c r="AD3355" i="2" s="1" a="1"/>
  <c r="AB3355" i="2"/>
  <c r="AA3355" i="2"/>
  <c r="AF3354" i="2"/>
  <c r="AE3354" i="2"/>
  <c r="AC3354" i="2"/>
  <c r="AD3354" i="2" s="1" a="1"/>
  <c r="AD3354" i="2" s="1"/>
  <c r="AB3354" i="2"/>
  <c r="AA3354" i="2"/>
  <c r="AE3353" i="2"/>
  <c r="AF3353" i="2" s="1"/>
  <c r="AC3353" i="2"/>
  <c r="AD3353" i="2" s="1" a="1"/>
  <c r="AD3353" i="2" s="1"/>
  <c r="AB3353" i="2"/>
  <c r="AA3353" i="2"/>
  <c r="AF3352" i="2"/>
  <c r="AE3352" i="2"/>
  <c r="AC3352" i="2"/>
  <c r="AD3352" i="2" s="1" a="1"/>
  <c r="AD3352" i="2" s="1"/>
  <c r="AB3352" i="2"/>
  <c r="AA3352" i="2"/>
  <c r="AE3351" i="2"/>
  <c r="AF3351" i="2" s="1"/>
  <c r="AC3351" i="2"/>
  <c r="AD3351" i="2" s="1" a="1"/>
  <c r="AD3351" i="2" s="1"/>
  <c r="AB3351" i="2"/>
  <c r="AA3351" i="2"/>
  <c r="AF3350" i="2"/>
  <c r="AE3350" i="2"/>
  <c r="AC3350" i="2"/>
  <c r="AD3350" i="2" s="1" a="1"/>
  <c r="AD3350" i="2" s="1"/>
  <c r="AB3350" i="2"/>
  <c r="AA3350" i="2"/>
  <c r="AF3349" i="2"/>
  <c r="AE3349" i="2"/>
  <c r="AD3349" i="2" a="1"/>
  <c r="AD3349" i="2" s="1"/>
  <c r="AC3349" i="2"/>
  <c r="AB3349" i="2"/>
  <c r="AA3349" i="2"/>
  <c r="AF3348" i="2"/>
  <c r="AE3348" i="2"/>
  <c r="AC3348" i="2"/>
  <c r="AD3348" i="2" s="1" a="1"/>
  <c r="AD3348" i="2" s="1"/>
  <c r="AB3348" i="2"/>
  <c r="AA3348" i="2"/>
  <c r="AE3347" i="2"/>
  <c r="AF3347" i="2" s="1"/>
  <c r="AD3347" i="2" a="1"/>
  <c r="AD3347" i="2" s="1"/>
  <c r="AC3347" i="2"/>
  <c r="AB3347" i="2"/>
  <c r="AA3347" i="2"/>
  <c r="AF3346" i="2"/>
  <c r="AE3346" i="2"/>
  <c r="AD3346" i="2"/>
  <c r="AC3346" i="2"/>
  <c r="AD3346" i="2" s="1" a="1"/>
  <c r="AB3346" i="2"/>
  <c r="AA3346" i="2"/>
  <c r="AE3345" i="2"/>
  <c r="AF3345" i="2" s="1"/>
  <c r="AC3345" i="2"/>
  <c r="AD3345" i="2" s="1" a="1"/>
  <c r="AD3345" i="2" s="1"/>
  <c r="AB3345" i="2"/>
  <c r="AA3345" i="2"/>
  <c r="AF3344" i="2"/>
  <c r="AE3344" i="2"/>
  <c r="AC3344" i="2"/>
  <c r="AD3344" i="2" s="1" a="1"/>
  <c r="AD3344" i="2" s="1"/>
  <c r="AB3344" i="2"/>
  <c r="AA3344" i="2"/>
  <c r="AF3343" i="2"/>
  <c r="AE3343" i="2"/>
  <c r="AD3343" i="2" a="1"/>
  <c r="AD3343" i="2" s="1"/>
  <c r="AC3343" i="2"/>
  <c r="AB3343" i="2"/>
  <c r="AA3343" i="2"/>
  <c r="AF3342" i="2"/>
  <c r="AE3342" i="2"/>
  <c r="AC3342" i="2"/>
  <c r="AD3342" i="2" s="1" a="1"/>
  <c r="AD3342" i="2" s="1"/>
  <c r="AB3342" i="2"/>
  <c r="AA3342" i="2"/>
  <c r="AF3341" i="2"/>
  <c r="AE3341" i="2"/>
  <c r="AC3341" i="2"/>
  <c r="AD3341" i="2" s="1" a="1"/>
  <c r="AD3341" i="2" s="1"/>
  <c r="AB3341" i="2"/>
  <c r="AA3341" i="2"/>
  <c r="AF3340" i="2"/>
  <c r="AE3340" i="2"/>
  <c r="AC3340" i="2"/>
  <c r="AD3340" i="2" s="1" a="1"/>
  <c r="AD3340" i="2" s="1"/>
  <c r="AB3340" i="2"/>
  <c r="AA3340" i="2"/>
  <c r="AE3339" i="2"/>
  <c r="AF3339" i="2" s="1"/>
  <c r="AD3339" i="2" a="1"/>
  <c r="AD3339" i="2" s="1"/>
  <c r="AC3339" i="2"/>
  <c r="AB3339" i="2"/>
  <c r="AA3339" i="2"/>
  <c r="AF3338" i="2"/>
  <c r="AE3338" i="2"/>
  <c r="AD3338" i="2"/>
  <c r="AC3338" i="2"/>
  <c r="AD3338" i="2" s="1" a="1"/>
  <c r="AB3338" i="2"/>
  <c r="AA3338" i="2"/>
  <c r="AF3337" i="2"/>
  <c r="AE3337" i="2"/>
  <c r="AC3337" i="2"/>
  <c r="AD3337" i="2" s="1" a="1"/>
  <c r="AD3337" i="2" s="1"/>
  <c r="AB3337" i="2"/>
  <c r="AA3337" i="2"/>
  <c r="AF3336" i="2"/>
  <c r="AE3336" i="2"/>
  <c r="AC3336" i="2"/>
  <c r="AD3336" i="2" s="1" a="1"/>
  <c r="AD3336" i="2" s="1"/>
  <c r="AB3336" i="2"/>
  <c r="AA3336" i="2"/>
  <c r="AE3335" i="2"/>
  <c r="AF3335" i="2" s="1"/>
  <c r="AC3335" i="2"/>
  <c r="AD3335" i="2" s="1" a="1"/>
  <c r="AD3335" i="2" s="1"/>
  <c r="AB3335" i="2"/>
  <c r="AA3335" i="2"/>
  <c r="AF3334" i="2"/>
  <c r="AE3334" i="2"/>
  <c r="AD3334" i="2"/>
  <c r="AC3334" i="2"/>
  <c r="AD3334" i="2" s="1" a="1"/>
  <c r="AB3334" i="2"/>
  <c r="AA3334" i="2"/>
  <c r="AE3333" i="2"/>
  <c r="AF3333" i="2" s="1"/>
  <c r="AD3333" i="2"/>
  <c r="AC3333" i="2"/>
  <c r="AD3333" i="2" s="1" a="1"/>
  <c r="AB3333" i="2"/>
  <c r="AA3333" i="2"/>
  <c r="AF3332" i="2"/>
  <c r="AE3332" i="2"/>
  <c r="AC3332" i="2"/>
  <c r="AD3332" i="2" s="1" a="1"/>
  <c r="AD3332" i="2" s="1"/>
  <c r="AB3332" i="2"/>
  <c r="AA3332" i="2"/>
  <c r="AE3331" i="2"/>
  <c r="AF3331" i="2" s="1"/>
  <c r="AD3331" i="2"/>
  <c r="AD3331" i="2" a="1"/>
  <c r="AC3331" i="2"/>
  <c r="AB3331" i="2"/>
  <c r="AA3331" i="2"/>
  <c r="AF3330" i="2"/>
  <c r="AE3330" i="2"/>
  <c r="AD3330" i="2"/>
  <c r="AC3330" i="2"/>
  <c r="AD3330" i="2" s="1" a="1"/>
  <c r="AB3330" i="2"/>
  <c r="AA3330" i="2"/>
  <c r="AF3329" i="2"/>
  <c r="AE3329" i="2"/>
  <c r="AD3329" i="2" a="1"/>
  <c r="AD3329" i="2" s="1"/>
  <c r="AC3329" i="2"/>
  <c r="AB3329" i="2"/>
  <c r="AA3329" i="2"/>
  <c r="AF3328" i="2"/>
  <c r="AE3328" i="2"/>
  <c r="AC3328" i="2"/>
  <c r="AD3328" i="2" s="1" a="1"/>
  <c r="AD3328" i="2" s="1"/>
  <c r="AB3328" i="2"/>
  <c r="AA3328" i="2"/>
  <c r="AE3327" i="2"/>
  <c r="AF3327" i="2" s="1"/>
  <c r="AC3327" i="2"/>
  <c r="AD3327" i="2" s="1" a="1"/>
  <c r="AD3327" i="2" s="1"/>
  <c r="AB3327" i="2"/>
  <c r="AA3327" i="2"/>
  <c r="AF3326" i="2"/>
  <c r="AE3326" i="2"/>
  <c r="AD3326" i="2"/>
  <c r="AC3326" i="2"/>
  <c r="AD3326" i="2" s="1" a="1"/>
  <c r="AB3326" i="2"/>
  <c r="AA3326" i="2"/>
  <c r="AF3325" i="2"/>
  <c r="AE3325" i="2"/>
  <c r="AC3325" i="2"/>
  <c r="AD3325" i="2" s="1" a="1"/>
  <c r="AD3325" i="2" s="1"/>
  <c r="AB3325" i="2"/>
  <c r="AA3325" i="2"/>
  <c r="AF3324" i="2"/>
  <c r="AE3324" i="2"/>
  <c r="AC3324" i="2"/>
  <c r="AD3324" i="2" s="1" a="1"/>
  <c r="AD3324" i="2" s="1"/>
  <c r="AB3324" i="2"/>
  <c r="AA3324" i="2"/>
  <c r="AE3323" i="2"/>
  <c r="AF3323" i="2" s="1"/>
  <c r="AC3323" i="2"/>
  <c r="AD3323" i="2" s="1" a="1"/>
  <c r="AD3323" i="2" s="1"/>
  <c r="AB3323" i="2"/>
  <c r="AA3323" i="2"/>
  <c r="AF3322" i="2"/>
  <c r="AE3322" i="2"/>
  <c r="AD3322" i="2"/>
  <c r="AC3322" i="2"/>
  <c r="AD3322" i="2" s="1" a="1"/>
  <c r="AB3322" i="2"/>
  <c r="AA3322" i="2"/>
  <c r="AF3321" i="2"/>
  <c r="AE3321" i="2"/>
  <c r="AD3321" i="2"/>
  <c r="AD3321" i="2" a="1"/>
  <c r="AC3321" i="2"/>
  <c r="AB3321" i="2"/>
  <c r="AA3321" i="2"/>
  <c r="AF3320" i="2"/>
  <c r="AE3320" i="2"/>
  <c r="AC3320" i="2"/>
  <c r="AD3320" i="2" s="1" a="1"/>
  <c r="AD3320" i="2" s="1"/>
  <c r="AB3320" i="2"/>
  <c r="AA3320" i="2"/>
  <c r="AE3319" i="2"/>
  <c r="AF3319" i="2" s="1"/>
  <c r="AC3319" i="2"/>
  <c r="AD3319" i="2" s="1" a="1"/>
  <c r="AD3319" i="2" s="1"/>
  <c r="AB3319" i="2"/>
  <c r="AA3319" i="2"/>
  <c r="AF3318" i="2"/>
  <c r="AE3318" i="2"/>
  <c r="AD3318" i="2"/>
  <c r="AC3318" i="2"/>
  <c r="AD3318" i="2" s="1" a="1"/>
  <c r="AB3318" i="2"/>
  <c r="AA3318" i="2"/>
  <c r="AF3317" i="2"/>
  <c r="AE3317" i="2"/>
  <c r="AC3317" i="2"/>
  <c r="AD3317" i="2" s="1" a="1"/>
  <c r="AD3317" i="2" s="1"/>
  <c r="AB3317" i="2"/>
  <c r="AA3317" i="2"/>
  <c r="AF3316" i="2"/>
  <c r="AE3316" i="2"/>
  <c r="AC3316" i="2"/>
  <c r="AD3316" i="2" s="1" a="1"/>
  <c r="AD3316" i="2" s="1"/>
  <c r="AB3316" i="2"/>
  <c r="AA3316" i="2"/>
  <c r="AF3315" i="2"/>
  <c r="AE3315" i="2"/>
  <c r="AD3315" i="2"/>
  <c r="AD3315" i="2" a="1"/>
  <c r="AC3315" i="2"/>
  <c r="AB3315" i="2"/>
  <c r="AA3315" i="2"/>
  <c r="AF3314" i="2"/>
  <c r="AE3314" i="2"/>
  <c r="AD3314" i="2"/>
  <c r="AC3314" i="2"/>
  <c r="AD3314" i="2" s="1" a="1"/>
  <c r="AB3314" i="2"/>
  <c r="AA3314" i="2"/>
  <c r="AE3313" i="2"/>
  <c r="AF3313" i="2" s="1"/>
  <c r="AD3313" i="2" a="1"/>
  <c r="AD3313" i="2" s="1"/>
  <c r="AC3313" i="2"/>
  <c r="AB3313" i="2"/>
  <c r="AA3313" i="2"/>
  <c r="AF3312" i="2"/>
  <c r="AE3312" i="2"/>
  <c r="AD3312" i="2"/>
  <c r="AC3312" i="2"/>
  <c r="AD3312" i="2" s="1" a="1"/>
  <c r="AB3312" i="2"/>
  <c r="AA3312" i="2"/>
  <c r="AE3311" i="2"/>
  <c r="AF3311" i="2" s="1"/>
  <c r="AD3311" i="2" a="1"/>
  <c r="AD3311" i="2" s="1"/>
  <c r="AC3311" i="2"/>
  <c r="AB3311" i="2"/>
  <c r="AA3311" i="2"/>
  <c r="AF3310" i="2"/>
  <c r="AE3310" i="2"/>
  <c r="AD3310" i="2"/>
  <c r="AC3310" i="2"/>
  <c r="AD3310" i="2" s="1" a="1"/>
  <c r="AB3310" i="2"/>
  <c r="AA3310" i="2"/>
  <c r="AE3309" i="2"/>
  <c r="AF3309" i="2" s="1"/>
  <c r="AC3309" i="2"/>
  <c r="AD3309" i="2" s="1" a="1"/>
  <c r="AD3309" i="2" s="1"/>
  <c r="AB3309" i="2"/>
  <c r="AA3309" i="2"/>
  <c r="AF3308" i="2"/>
  <c r="AE3308" i="2"/>
  <c r="AC3308" i="2"/>
  <c r="AD3308" i="2" s="1" a="1"/>
  <c r="AD3308" i="2" s="1"/>
  <c r="AB3308" i="2"/>
  <c r="AA3308" i="2"/>
  <c r="AF3307" i="2"/>
  <c r="AE3307" i="2"/>
  <c r="AC3307" i="2"/>
  <c r="AD3307" i="2" s="1" a="1"/>
  <c r="AD3307" i="2" s="1"/>
  <c r="AB3307" i="2"/>
  <c r="AA3307" i="2"/>
  <c r="AF3306" i="2"/>
  <c r="AE3306" i="2"/>
  <c r="AD3306" i="2"/>
  <c r="AC3306" i="2"/>
  <c r="AD3306" i="2" s="1" a="1"/>
  <c r="AB3306" i="2"/>
  <c r="AA3306" i="2"/>
  <c r="AF3305" i="2"/>
  <c r="AE3305" i="2"/>
  <c r="AD3305" i="2" a="1"/>
  <c r="AD3305" i="2" s="1"/>
  <c r="AC3305" i="2"/>
  <c r="AB3305" i="2"/>
  <c r="AA3305" i="2"/>
  <c r="AF3304" i="2"/>
  <c r="AE3304" i="2"/>
  <c r="AC3304" i="2"/>
  <c r="AD3304" i="2" s="1" a="1"/>
  <c r="AD3304" i="2" s="1"/>
  <c r="AB3304" i="2"/>
  <c r="AA3304" i="2"/>
  <c r="AF3303" i="2"/>
  <c r="AE3303" i="2"/>
  <c r="AD3303" i="2"/>
  <c r="AD3303" i="2" a="1"/>
  <c r="AC3303" i="2"/>
  <c r="AB3303" i="2"/>
  <c r="AA3303" i="2"/>
  <c r="AF3302" i="2"/>
  <c r="AE3302" i="2"/>
  <c r="AD3302" i="2"/>
  <c r="AC3302" i="2"/>
  <c r="AD3302" i="2" s="1" a="1"/>
  <c r="AB3302" i="2"/>
  <c r="AA3302" i="2"/>
  <c r="AF3301" i="2"/>
  <c r="AE3301" i="2"/>
  <c r="AD3301" i="2"/>
  <c r="AD3301" i="2" a="1"/>
  <c r="AC3301" i="2"/>
  <c r="AB3301" i="2"/>
  <c r="AA3301" i="2"/>
  <c r="AF3300" i="2"/>
  <c r="AE3300" i="2"/>
  <c r="AD3300" i="2"/>
  <c r="AC3300" i="2"/>
  <c r="AD3300" i="2" s="1" a="1"/>
  <c r="AB3300" i="2"/>
  <c r="AA3300" i="2"/>
  <c r="AE3299" i="2"/>
  <c r="AF3299" i="2" s="1"/>
  <c r="AD3299" i="2"/>
  <c r="AD3299" i="2" a="1"/>
  <c r="AC3299" i="2"/>
  <c r="AB3299" i="2"/>
  <c r="AA3299" i="2"/>
  <c r="AF3298" i="2"/>
  <c r="AE3298" i="2"/>
  <c r="AC3298" i="2"/>
  <c r="AD3298" i="2" s="1" a="1"/>
  <c r="AD3298" i="2" s="1"/>
  <c r="AB3298" i="2"/>
  <c r="AA3298" i="2"/>
  <c r="AE3297" i="2"/>
  <c r="AF3297" i="2" s="1"/>
  <c r="AD3297" i="2" a="1"/>
  <c r="AD3297" i="2" s="1"/>
  <c r="AC3297" i="2"/>
  <c r="AB3297" i="2"/>
  <c r="AA3297" i="2"/>
  <c r="AF3296" i="2"/>
  <c r="AE3296" i="2"/>
  <c r="AC3296" i="2"/>
  <c r="AD3296" i="2" s="1" a="1"/>
  <c r="AD3296" i="2" s="1"/>
  <c r="AB3296" i="2"/>
  <c r="AA3296" i="2"/>
  <c r="AE3295" i="2"/>
  <c r="AF3295" i="2" s="1"/>
  <c r="AC3295" i="2"/>
  <c r="AD3295" i="2" s="1" a="1"/>
  <c r="AD3295" i="2" s="1"/>
  <c r="AB3295" i="2"/>
  <c r="AA3295" i="2"/>
  <c r="AF3294" i="2"/>
  <c r="AE3294" i="2"/>
  <c r="AC3294" i="2"/>
  <c r="AD3294" i="2" s="1" a="1"/>
  <c r="AD3294" i="2" s="1"/>
  <c r="AB3294" i="2"/>
  <c r="AA3294" i="2"/>
  <c r="AF3293" i="2"/>
  <c r="AE3293" i="2"/>
  <c r="AD3293" i="2" a="1"/>
  <c r="AD3293" i="2" s="1"/>
  <c r="AC3293" i="2"/>
  <c r="AB3293" i="2"/>
  <c r="AA3293" i="2"/>
  <c r="AF3292" i="2"/>
  <c r="AE3292" i="2"/>
  <c r="AD3292" i="2"/>
  <c r="AC3292" i="2"/>
  <c r="AD3292" i="2" s="1" a="1"/>
  <c r="AB3292" i="2"/>
  <c r="AA3292" i="2"/>
  <c r="AE3291" i="2"/>
  <c r="AF3291" i="2" s="1"/>
  <c r="AD3291" i="2" a="1"/>
  <c r="AD3291" i="2" s="1"/>
  <c r="AC3291" i="2"/>
  <c r="AB3291" i="2"/>
  <c r="AA3291" i="2"/>
  <c r="AF3290" i="2"/>
  <c r="AE3290" i="2"/>
  <c r="AD3290" i="2"/>
  <c r="AC3290" i="2"/>
  <c r="AD3290" i="2" s="1" a="1"/>
  <c r="AB3290" i="2"/>
  <c r="AA3290" i="2"/>
  <c r="AE3289" i="2"/>
  <c r="AF3289" i="2" s="1"/>
  <c r="AD3289" i="2"/>
  <c r="AC3289" i="2"/>
  <c r="AD3289" i="2" s="1" a="1"/>
  <c r="AB3289" i="2"/>
  <c r="AA3289" i="2"/>
  <c r="AF3288" i="2"/>
  <c r="AE3288" i="2"/>
  <c r="AD3288" i="2"/>
  <c r="AC3288" i="2"/>
  <c r="AD3288" i="2" s="1" a="1"/>
  <c r="AB3288" i="2"/>
  <c r="AA3288" i="2"/>
  <c r="AF3287" i="2"/>
  <c r="AE3287" i="2"/>
  <c r="AD3287" i="2" a="1"/>
  <c r="AD3287" i="2" s="1"/>
  <c r="AC3287" i="2"/>
  <c r="AB3287" i="2"/>
  <c r="AA3287" i="2"/>
  <c r="AF3286" i="2"/>
  <c r="AE3286" i="2"/>
  <c r="AC3286" i="2"/>
  <c r="AD3286" i="2" s="1" a="1"/>
  <c r="AD3286" i="2" s="1"/>
  <c r="AB3286" i="2"/>
  <c r="AA3286" i="2"/>
  <c r="AE3285" i="2"/>
  <c r="AF3285" i="2" s="1"/>
  <c r="AC3285" i="2"/>
  <c r="AD3285" i="2" s="1" a="1"/>
  <c r="AD3285" i="2" s="1"/>
  <c r="AB3285" i="2"/>
  <c r="AA3285" i="2"/>
  <c r="AF3284" i="2"/>
  <c r="AE3284" i="2"/>
  <c r="AD3284" i="2"/>
  <c r="AC3284" i="2"/>
  <c r="AD3284" i="2" s="1" a="1"/>
  <c r="AB3284" i="2"/>
  <c r="AA3284" i="2"/>
  <c r="AF3283" i="2"/>
  <c r="AE3283" i="2"/>
  <c r="AD3283" i="2"/>
  <c r="AC3283" i="2"/>
  <c r="AD3283" i="2" s="1" a="1"/>
  <c r="AB3283" i="2"/>
  <c r="AA3283" i="2"/>
  <c r="AF3282" i="2"/>
  <c r="AE3282" i="2"/>
  <c r="AD3282" i="2"/>
  <c r="AC3282" i="2"/>
  <c r="AD3282" i="2" s="1" a="1"/>
  <c r="AB3282" i="2"/>
  <c r="AA3282" i="2"/>
  <c r="AF3281" i="2"/>
  <c r="AE3281" i="2"/>
  <c r="AD3281" i="2" a="1"/>
  <c r="AD3281" i="2" s="1"/>
  <c r="AC3281" i="2"/>
  <c r="AB3281" i="2"/>
  <c r="AA3281" i="2"/>
  <c r="AF3280" i="2"/>
  <c r="AE3280" i="2"/>
  <c r="AC3280" i="2"/>
  <c r="AD3280" i="2" s="1" a="1"/>
  <c r="AD3280" i="2" s="1"/>
  <c r="AB3280" i="2"/>
  <c r="AA3280" i="2"/>
  <c r="AE3279" i="2"/>
  <c r="AF3279" i="2" s="1"/>
  <c r="AC3279" i="2"/>
  <c r="AD3279" i="2" s="1" a="1"/>
  <c r="AD3279" i="2" s="1"/>
  <c r="AB3279" i="2"/>
  <c r="AA3279" i="2"/>
  <c r="AF3278" i="2"/>
  <c r="AE3278" i="2"/>
  <c r="AC3278" i="2"/>
  <c r="AD3278" i="2" s="1" a="1"/>
  <c r="AD3278" i="2" s="1"/>
  <c r="AB3278" i="2"/>
  <c r="AA3278" i="2"/>
  <c r="AE3277" i="2"/>
  <c r="AF3277" i="2" s="1"/>
  <c r="AD3277" i="2"/>
  <c r="AD3277" i="2" a="1"/>
  <c r="AC3277" i="2"/>
  <c r="AB3277" i="2"/>
  <c r="AA3277" i="2"/>
  <c r="AF3276" i="2"/>
  <c r="AE3276" i="2"/>
  <c r="AC3276" i="2"/>
  <c r="AD3276" i="2" s="1" a="1"/>
  <c r="AD3276" i="2" s="1"/>
  <c r="AB3276" i="2"/>
  <c r="AA3276" i="2"/>
  <c r="AF3275" i="2"/>
  <c r="AE3275" i="2"/>
  <c r="AD3275" i="2" a="1"/>
  <c r="AD3275" i="2" s="1"/>
  <c r="AC3275" i="2"/>
  <c r="AB3275" i="2"/>
  <c r="AA3275" i="2"/>
  <c r="AF3274" i="2"/>
  <c r="AE3274" i="2"/>
  <c r="AD3274" i="2"/>
  <c r="AC3274" i="2"/>
  <c r="AD3274" i="2" s="1" a="1"/>
  <c r="AB3274" i="2"/>
  <c r="AA3274" i="2"/>
  <c r="AE3273" i="2"/>
  <c r="AF3273" i="2" s="1"/>
  <c r="AC3273" i="2"/>
  <c r="AD3273" i="2" s="1" a="1"/>
  <c r="AD3273" i="2" s="1"/>
  <c r="AB3273" i="2"/>
  <c r="AA3273" i="2"/>
  <c r="AF3272" i="2"/>
  <c r="AE3272" i="2"/>
  <c r="AC3272" i="2"/>
  <c r="AD3272" i="2" s="1" a="1"/>
  <c r="AD3272" i="2" s="1"/>
  <c r="AB3272" i="2"/>
  <c r="AA3272" i="2"/>
  <c r="AF3271" i="2"/>
  <c r="AE3271" i="2"/>
  <c r="AD3271" i="2" a="1"/>
  <c r="AD3271" i="2" s="1"/>
  <c r="AC3271" i="2"/>
  <c r="AB3271" i="2"/>
  <c r="AA3271" i="2"/>
  <c r="AF3270" i="2"/>
  <c r="AE3270" i="2"/>
  <c r="AC3270" i="2"/>
  <c r="AD3270" i="2" s="1" a="1"/>
  <c r="AD3270" i="2" s="1"/>
  <c r="AB3270" i="2"/>
  <c r="AA3270" i="2"/>
  <c r="AE3269" i="2"/>
  <c r="AF3269" i="2" s="1"/>
  <c r="AC3269" i="2"/>
  <c r="AD3269" i="2" s="1" a="1"/>
  <c r="AD3269" i="2" s="1"/>
  <c r="AB3269" i="2"/>
  <c r="AA3269" i="2"/>
  <c r="AF3268" i="2"/>
  <c r="AE3268" i="2"/>
  <c r="AD3268" i="2"/>
  <c r="AC3268" i="2"/>
  <c r="AD3268" i="2" s="1" a="1"/>
  <c r="AB3268" i="2"/>
  <c r="AA3268" i="2"/>
  <c r="AE3267" i="2"/>
  <c r="AF3267" i="2" s="1"/>
  <c r="AC3267" i="2"/>
  <c r="AD3267" i="2" s="1" a="1"/>
  <c r="AD3267" i="2" s="1"/>
  <c r="AB3267" i="2"/>
  <c r="AA3267" i="2"/>
  <c r="AF3266" i="2"/>
  <c r="AE3266" i="2"/>
  <c r="AC3266" i="2"/>
  <c r="AD3266" i="2" s="1" a="1"/>
  <c r="AD3266" i="2" s="1"/>
  <c r="AB3266" i="2"/>
  <c r="AA3266" i="2"/>
  <c r="AF3265" i="2"/>
  <c r="AE3265" i="2"/>
  <c r="AD3265" i="2" a="1"/>
  <c r="AD3265" i="2" s="1"/>
  <c r="AC3265" i="2"/>
  <c r="AB3265" i="2"/>
  <c r="AA3265" i="2"/>
  <c r="AF3264" i="2"/>
  <c r="AE3264" i="2"/>
  <c r="AD3264" i="2"/>
  <c r="AC3264" i="2"/>
  <c r="AD3264" i="2" s="1" a="1"/>
  <c r="AB3264" i="2"/>
  <c r="AA3264" i="2"/>
  <c r="AE3263" i="2"/>
  <c r="AF3263" i="2" s="1"/>
  <c r="AD3263" i="2" a="1"/>
  <c r="AD3263" i="2" s="1"/>
  <c r="AC3263" i="2"/>
  <c r="AB3263" i="2"/>
  <c r="AA3263" i="2"/>
  <c r="AF3262" i="2"/>
  <c r="AE3262" i="2"/>
  <c r="AD3262" i="2"/>
  <c r="AC3262" i="2"/>
  <c r="AD3262" i="2" s="1" a="1"/>
  <c r="AB3262" i="2"/>
  <c r="AA3262" i="2"/>
  <c r="AE3261" i="2"/>
  <c r="AF3261" i="2" s="1"/>
  <c r="AC3261" i="2"/>
  <c r="AD3261" i="2" s="1" a="1"/>
  <c r="AD3261" i="2" s="1"/>
  <c r="AB3261" i="2"/>
  <c r="AA3261" i="2"/>
  <c r="AF3260" i="2"/>
  <c r="AE3260" i="2"/>
  <c r="AD3260" i="2"/>
  <c r="AC3260" i="2"/>
  <c r="AD3260" i="2" s="1" a="1"/>
  <c r="AB3260" i="2"/>
  <c r="AA3260" i="2"/>
  <c r="AF3259" i="2"/>
  <c r="AE3259" i="2"/>
  <c r="AD3259" i="2" a="1"/>
  <c r="AD3259" i="2" s="1"/>
  <c r="AC3259" i="2"/>
  <c r="AB3259" i="2"/>
  <c r="AA3259" i="2"/>
  <c r="AF3258" i="2"/>
  <c r="AE3258" i="2"/>
  <c r="AD3258" i="2"/>
  <c r="AC3258" i="2"/>
  <c r="AD3258" i="2" s="1" a="1"/>
  <c r="AB3258" i="2"/>
  <c r="AA3258" i="2"/>
  <c r="AE3257" i="2"/>
  <c r="AF3257" i="2" s="1"/>
  <c r="AC3257" i="2"/>
  <c r="AD3257" i="2" s="1" a="1"/>
  <c r="AD3257" i="2" s="1"/>
  <c r="AB3257" i="2"/>
  <c r="AA3257" i="2"/>
  <c r="AF3256" i="2"/>
  <c r="AE3256" i="2"/>
  <c r="AC3256" i="2"/>
  <c r="AD3256" i="2" s="1" a="1"/>
  <c r="AD3256" i="2" s="1"/>
  <c r="AB3256" i="2"/>
  <c r="AA3256" i="2"/>
  <c r="AF3255" i="2"/>
  <c r="AE3255" i="2"/>
  <c r="AD3255" i="2"/>
  <c r="AC3255" i="2"/>
  <c r="AD3255" i="2" s="1" a="1"/>
  <c r="AB3255" i="2"/>
  <c r="AA3255" i="2"/>
  <c r="AF3254" i="2"/>
  <c r="AE3254" i="2"/>
  <c r="AD3254" i="2"/>
  <c r="AC3254" i="2"/>
  <c r="AD3254" i="2" s="1" a="1"/>
  <c r="AB3254" i="2"/>
  <c r="AA3254" i="2"/>
  <c r="AF3253" i="2"/>
  <c r="AE3253" i="2"/>
  <c r="AD3253" i="2" a="1"/>
  <c r="AD3253" i="2" s="1"/>
  <c r="AC3253" i="2"/>
  <c r="AB3253" i="2"/>
  <c r="AA3253" i="2"/>
  <c r="AF3252" i="2"/>
  <c r="AE3252" i="2"/>
  <c r="AC3252" i="2"/>
  <c r="AD3252" i="2" s="1" a="1"/>
  <c r="AD3252" i="2" s="1"/>
  <c r="AB3252" i="2"/>
  <c r="AA3252" i="2"/>
  <c r="AE3251" i="2"/>
  <c r="AF3251" i="2" s="1"/>
  <c r="AC3251" i="2"/>
  <c r="AD3251" i="2" s="1" a="1"/>
  <c r="AD3251" i="2" s="1"/>
  <c r="AB3251" i="2"/>
  <c r="AA3251" i="2"/>
  <c r="AF3250" i="2"/>
  <c r="AE3250" i="2"/>
  <c r="AC3250" i="2"/>
  <c r="AD3250" i="2" s="1" a="1"/>
  <c r="AD3250" i="2" s="1"/>
  <c r="AB3250" i="2"/>
  <c r="AA3250" i="2"/>
  <c r="AE3249" i="2"/>
  <c r="AF3249" i="2" s="1"/>
  <c r="AD3249" i="2"/>
  <c r="AD3249" i="2" a="1"/>
  <c r="AC3249" i="2"/>
  <c r="AB3249" i="2"/>
  <c r="AA3249" i="2"/>
  <c r="AF3248" i="2"/>
  <c r="AE3248" i="2"/>
  <c r="AC3248" i="2"/>
  <c r="AD3248" i="2" s="1" a="1"/>
  <c r="AD3248" i="2" s="1"/>
  <c r="AB3248" i="2"/>
  <c r="AA3248" i="2"/>
  <c r="AF3247" i="2"/>
  <c r="AE3247" i="2"/>
  <c r="AD3247" i="2" a="1"/>
  <c r="AD3247" i="2" s="1"/>
  <c r="AC3247" i="2"/>
  <c r="AB3247" i="2"/>
  <c r="AA3247" i="2"/>
  <c r="AF3246" i="2"/>
  <c r="AE3246" i="2"/>
  <c r="AD3246" i="2"/>
  <c r="AC3246" i="2"/>
  <c r="AD3246" i="2" s="1" a="1"/>
  <c r="AB3246" i="2"/>
  <c r="AA3246" i="2"/>
  <c r="AE3245" i="2"/>
  <c r="AF3245" i="2" s="1"/>
  <c r="AC3245" i="2"/>
  <c r="AD3245" i="2" s="1" a="1"/>
  <c r="AD3245" i="2" s="1"/>
  <c r="AB3245" i="2"/>
  <c r="AA3245" i="2"/>
  <c r="AF3244" i="2"/>
  <c r="AE3244" i="2"/>
  <c r="AC3244" i="2"/>
  <c r="AD3244" i="2" s="1" a="1"/>
  <c r="AD3244" i="2" s="1"/>
  <c r="AB3244" i="2"/>
  <c r="AA3244" i="2"/>
  <c r="AF3243" i="2"/>
  <c r="AE3243" i="2"/>
  <c r="AD3243" i="2" a="1"/>
  <c r="AD3243" i="2" s="1"/>
  <c r="AC3243" i="2"/>
  <c r="AB3243" i="2"/>
  <c r="AA3243" i="2"/>
  <c r="AF3242" i="2"/>
  <c r="AE3242" i="2"/>
  <c r="AC3242" i="2"/>
  <c r="AD3242" i="2" s="1" a="1"/>
  <c r="AD3242" i="2" s="1"/>
  <c r="AB3242" i="2"/>
  <c r="AA3242" i="2"/>
  <c r="AF3241" i="2"/>
  <c r="AE3241" i="2"/>
  <c r="AD3241" i="2"/>
  <c r="AC3241" i="2"/>
  <c r="AD3241" i="2" s="1" a="1"/>
  <c r="AB3241" i="2"/>
  <c r="AA3241" i="2"/>
  <c r="AF3240" i="2"/>
  <c r="AE3240" i="2"/>
  <c r="AD3240" i="2"/>
  <c r="AC3240" i="2"/>
  <c r="AD3240" i="2" s="1" a="1"/>
  <c r="AB3240" i="2"/>
  <c r="AA3240" i="2"/>
  <c r="AE3239" i="2"/>
  <c r="AF3239" i="2" s="1"/>
  <c r="AD3239" i="2" a="1"/>
  <c r="AD3239" i="2" s="1"/>
  <c r="AC3239" i="2"/>
  <c r="AB3239" i="2"/>
  <c r="AA3239" i="2"/>
  <c r="AF3238" i="2"/>
  <c r="AE3238" i="2"/>
  <c r="AC3238" i="2"/>
  <c r="AD3238" i="2" s="1" a="1"/>
  <c r="AD3238" i="2" s="1"/>
  <c r="AB3238" i="2"/>
  <c r="AA3238" i="2"/>
  <c r="AF3237" i="2"/>
  <c r="AE3237" i="2"/>
  <c r="AD3237" i="2"/>
  <c r="AD3237" i="2" a="1"/>
  <c r="AC3237" i="2"/>
  <c r="AB3237" i="2"/>
  <c r="AA3237" i="2"/>
  <c r="AF3236" i="2"/>
  <c r="AE3236" i="2"/>
  <c r="AD3236" i="2"/>
  <c r="AC3236" i="2"/>
  <c r="AD3236" i="2" s="1" a="1"/>
  <c r="AB3236" i="2"/>
  <c r="AA3236" i="2"/>
  <c r="AE3235" i="2"/>
  <c r="AF3235" i="2" s="1"/>
  <c r="AC3235" i="2"/>
  <c r="AD3235" i="2" s="1" a="1"/>
  <c r="AD3235" i="2" s="1"/>
  <c r="AB3235" i="2"/>
  <c r="AA3235" i="2"/>
  <c r="AF3234" i="2"/>
  <c r="AE3234" i="2"/>
  <c r="AD3234" i="2"/>
  <c r="AC3234" i="2"/>
  <c r="AD3234" i="2" s="1" a="1"/>
  <c r="AB3234" i="2"/>
  <c r="AA3234" i="2"/>
  <c r="AE3233" i="2"/>
  <c r="AF3233" i="2" s="1"/>
  <c r="AC3233" i="2"/>
  <c r="AD3233" i="2" s="1" a="1"/>
  <c r="AD3233" i="2" s="1"/>
  <c r="AB3233" i="2"/>
  <c r="AA3233" i="2"/>
  <c r="AF3232" i="2"/>
  <c r="AE3232" i="2"/>
  <c r="AC3232" i="2"/>
  <c r="AD3232" i="2" s="1" a="1"/>
  <c r="AD3232" i="2" s="1"/>
  <c r="AB3232" i="2"/>
  <c r="AA3232" i="2"/>
  <c r="AF3231" i="2"/>
  <c r="AE3231" i="2"/>
  <c r="AD3231" i="2" a="1"/>
  <c r="AD3231" i="2" s="1"/>
  <c r="AC3231" i="2"/>
  <c r="AB3231" i="2"/>
  <c r="AA3231" i="2"/>
  <c r="AF3230" i="2"/>
  <c r="AE3230" i="2"/>
  <c r="AC3230" i="2"/>
  <c r="AD3230" i="2" s="1" a="1"/>
  <c r="AD3230" i="2" s="1"/>
  <c r="AB3230" i="2"/>
  <c r="AA3230" i="2"/>
  <c r="AE3229" i="2"/>
  <c r="AF3229" i="2" s="1"/>
  <c r="AC3229" i="2"/>
  <c r="AD3229" i="2" s="1" a="1"/>
  <c r="AD3229" i="2" s="1"/>
  <c r="AB3229" i="2"/>
  <c r="AA3229" i="2"/>
  <c r="AF3228" i="2"/>
  <c r="AE3228" i="2"/>
  <c r="AC3228" i="2"/>
  <c r="AD3228" i="2" s="1" a="1"/>
  <c r="AD3228" i="2" s="1"/>
  <c r="AB3228" i="2"/>
  <c r="AA3228" i="2"/>
  <c r="AF3227" i="2"/>
  <c r="AE3227" i="2"/>
  <c r="AC3227" i="2"/>
  <c r="AD3227" i="2" s="1" a="1"/>
  <c r="AD3227" i="2" s="1"/>
  <c r="AB3227" i="2"/>
  <c r="AA3227" i="2"/>
  <c r="AF3226" i="2"/>
  <c r="AE3226" i="2"/>
  <c r="AD3226" i="2"/>
  <c r="AC3226" i="2"/>
  <c r="AD3226" i="2" s="1" a="1"/>
  <c r="AB3226" i="2"/>
  <c r="AA3226" i="2"/>
  <c r="AF3225" i="2"/>
  <c r="AE3225" i="2"/>
  <c r="AD3225" i="2" a="1"/>
  <c r="AD3225" i="2" s="1"/>
  <c r="AC3225" i="2"/>
  <c r="AB3225" i="2"/>
  <c r="AA3225" i="2"/>
  <c r="AF3224" i="2"/>
  <c r="AE3224" i="2"/>
  <c r="AC3224" i="2"/>
  <c r="AD3224" i="2" s="1" a="1"/>
  <c r="AD3224" i="2" s="1"/>
  <c r="AB3224" i="2"/>
  <c r="AA3224" i="2"/>
  <c r="AE3223" i="2"/>
  <c r="AF3223" i="2" s="1"/>
  <c r="AC3223" i="2"/>
  <c r="AD3223" i="2" s="1" a="1"/>
  <c r="AD3223" i="2" s="1"/>
  <c r="AB3223" i="2"/>
  <c r="AA3223" i="2"/>
  <c r="AF3222" i="2"/>
  <c r="AE3222" i="2"/>
  <c r="AC3222" i="2"/>
  <c r="AD3222" i="2" s="1" a="1"/>
  <c r="AD3222" i="2" s="1"/>
  <c r="AB3222" i="2"/>
  <c r="AA3222" i="2"/>
  <c r="AE3221" i="2"/>
  <c r="AF3221" i="2" s="1"/>
  <c r="AD3221" i="2"/>
  <c r="AD3221" i="2" a="1"/>
  <c r="AC3221" i="2"/>
  <c r="AB3221" i="2"/>
  <c r="AA3221" i="2"/>
  <c r="AF3220" i="2"/>
  <c r="AE3220" i="2"/>
  <c r="AC3220" i="2"/>
  <c r="AD3220" i="2" s="1" a="1"/>
  <c r="AD3220" i="2" s="1"/>
  <c r="AB3220" i="2"/>
  <c r="AA3220" i="2"/>
  <c r="AF3219" i="2"/>
  <c r="AE3219" i="2"/>
  <c r="AD3219" i="2" a="1"/>
  <c r="AD3219" i="2" s="1"/>
  <c r="AC3219" i="2"/>
  <c r="AB3219" i="2"/>
  <c r="AA3219" i="2"/>
  <c r="AF3218" i="2"/>
  <c r="AE3218" i="2"/>
  <c r="AD3218" i="2"/>
  <c r="AC3218" i="2"/>
  <c r="AD3218" i="2" s="1" a="1"/>
  <c r="AB3218" i="2"/>
  <c r="AA3218" i="2"/>
  <c r="AF3217" i="2"/>
  <c r="AE3217" i="2"/>
  <c r="AC3217" i="2"/>
  <c r="AD3217" i="2" s="1" a="1"/>
  <c r="AD3217" i="2" s="1"/>
  <c r="AB3217" i="2"/>
  <c r="AA3217" i="2"/>
  <c r="AF3216" i="2"/>
  <c r="AE3216" i="2"/>
  <c r="AC3216" i="2"/>
  <c r="AD3216" i="2" s="1" a="1"/>
  <c r="AD3216" i="2" s="1"/>
  <c r="AB3216" i="2"/>
  <c r="AA3216" i="2"/>
  <c r="AF3215" i="2"/>
  <c r="AE3215" i="2"/>
  <c r="AD3215" i="2"/>
  <c r="AD3215" i="2" a="1"/>
  <c r="AC3215" i="2"/>
  <c r="AB3215" i="2"/>
  <c r="AA3215" i="2"/>
  <c r="AF3214" i="2"/>
  <c r="AE3214" i="2"/>
  <c r="AC3214" i="2"/>
  <c r="AD3214" i="2" s="1" a="1"/>
  <c r="AD3214" i="2" s="1"/>
  <c r="AB3214" i="2"/>
  <c r="AA3214" i="2"/>
  <c r="AE3213" i="2"/>
  <c r="AF3213" i="2" s="1"/>
  <c r="AC3213" i="2"/>
  <c r="AD3213" i="2" s="1" a="1"/>
  <c r="AD3213" i="2" s="1"/>
  <c r="AB3213" i="2"/>
  <c r="AA3213" i="2"/>
  <c r="AF3212" i="2"/>
  <c r="AE3212" i="2"/>
  <c r="AD3212" i="2"/>
  <c r="AC3212" i="2"/>
  <c r="AD3212" i="2" s="1" a="1"/>
  <c r="AB3212" i="2"/>
  <c r="AA3212" i="2"/>
  <c r="AE3211" i="2"/>
  <c r="AF3211" i="2" s="1"/>
  <c r="AC3211" i="2"/>
  <c r="AD3211" i="2" s="1" a="1"/>
  <c r="AD3211" i="2" s="1"/>
  <c r="AB3211" i="2"/>
  <c r="AA3211" i="2"/>
  <c r="AF3210" i="2"/>
  <c r="AE3210" i="2"/>
  <c r="AC3210" i="2"/>
  <c r="AD3210" i="2" s="1" a="1"/>
  <c r="AD3210" i="2" s="1"/>
  <c r="AB3210" i="2"/>
  <c r="AA3210" i="2"/>
  <c r="AF3209" i="2"/>
  <c r="AE3209" i="2"/>
  <c r="AD3209" i="2" a="1"/>
  <c r="AD3209" i="2" s="1"/>
  <c r="AC3209" i="2"/>
  <c r="AB3209" i="2"/>
  <c r="AA3209" i="2"/>
  <c r="AF3208" i="2"/>
  <c r="AE3208" i="2"/>
  <c r="AD3208" i="2"/>
  <c r="AC3208" i="2"/>
  <c r="AD3208" i="2" s="1" a="1"/>
  <c r="AB3208" i="2"/>
  <c r="AA3208" i="2"/>
  <c r="AE3207" i="2"/>
  <c r="AF3207" i="2" s="1"/>
  <c r="AC3207" i="2"/>
  <c r="AD3207" i="2" s="1" a="1"/>
  <c r="AD3207" i="2" s="1"/>
  <c r="AB3207" i="2"/>
  <c r="AA3207" i="2"/>
  <c r="AF3206" i="2"/>
  <c r="AE3206" i="2"/>
  <c r="AD3206" i="2"/>
  <c r="AC3206" i="2"/>
  <c r="AD3206" i="2" s="1" a="1"/>
  <c r="AB3206" i="2"/>
  <c r="AA3206" i="2"/>
  <c r="AE3205" i="2"/>
  <c r="AF3205" i="2" s="1"/>
  <c r="AC3205" i="2"/>
  <c r="AD3205" i="2" s="1" a="1"/>
  <c r="AD3205" i="2" s="1"/>
  <c r="AB3205" i="2"/>
  <c r="AA3205" i="2"/>
  <c r="AF3204" i="2"/>
  <c r="AE3204" i="2"/>
  <c r="AD3204" i="2"/>
  <c r="AC3204" i="2"/>
  <c r="AD3204" i="2" s="1" a="1"/>
  <c r="AB3204" i="2"/>
  <c r="AA3204" i="2"/>
  <c r="AF3203" i="2"/>
  <c r="AE3203" i="2"/>
  <c r="AD3203" i="2" a="1"/>
  <c r="AD3203" i="2" s="1"/>
  <c r="AC3203" i="2"/>
  <c r="AB3203" i="2"/>
  <c r="AA3203" i="2"/>
  <c r="AF3202" i="2"/>
  <c r="AE3202" i="2"/>
  <c r="AD3202" i="2"/>
  <c r="AC3202" i="2"/>
  <c r="AD3202" i="2" s="1" a="1"/>
  <c r="AB3202" i="2"/>
  <c r="AA3202" i="2"/>
  <c r="AE3201" i="2"/>
  <c r="AF3201" i="2" s="1"/>
  <c r="AC3201" i="2"/>
  <c r="AD3201" i="2" s="1" a="1"/>
  <c r="AD3201" i="2" s="1"/>
  <c r="AB3201" i="2"/>
  <c r="AA3201" i="2"/>
  <c r="AF3200" i="2"/>
  <c r="AE3200" i="2"/>
  <c r="AC3200" i="2"/>
  <c r="AD3200" i="2" s="1" a="1"/>
  <c r="AD3200" i="2" s="1"/>
  <c r="AB3200" i="2"/>
  <c r="AA3200" i="2"/>
  <c r="AF3199" i="2"/>
  <c r="AE3199" i="2"/>
  <c r="AC3199" i="2"/>
  <c r="AD3199" i="2" s="1" a="1"/>
  <c r="AD3199" i="2" s="1"/>
  <c r="AB3199" i="2"/>
  <c r="AA3199" i="2"/>
  <c r="AF3198" i="2"/>
  <c r="AE3198" i="2"/>
  <c r="AD3198" i="2"/>
  <c r="AC3198" i="2"/>
  <c r="AD3198" i="2" s="1" a="1"/>
  <c r="AB3198" i="2"/>
  <c r="AA3198" i="2"/>
  <c r="AF3197" i="2"/>
  <c r="AE3197" i="2"/>
  <c r="AD3197" i="2" a="1"/>
  <c r="AD3197" i="2" s="1"/>
  <c r="AC3197" i="2"/>
  <c r="AB3197" i="2"/>
  <c r="AA3197" i="2"/>
  <c r="AF3196" i="2"/>
  <c r="AE3196" i="2"/>
  <c r="AC3196" i="2"/>
  <c r="AD3196" i="2" s="1" a="1"/>
  <c r="AD3196" i="2" s="1"/>
  <c r="AB3196" i="2"/>
  <c r="AA3196" i="2"/>
  <c r="AE3195" i="2"/>
  <c r="AF3195" i="2" s="1"/>
  <c r="AC3195" i="2"/>
  <c r="AD3195" i="2" s="1" a="1"/>
  <c r="AD3195" i="2" s="1"/>
  <c r="AB3195" i="2"/>
  <c r="AA3195" i="2"/>
  <c r="AF3194" i="2"/>
  <c r="AE3194" i="2"/>
  <c r="AC3194" i="2"/>
  <c r="AD3194" i="2" s="1" a="1"/>
  <c r="AD3194" i="2" s="1"/>
  <c r="AB3194" i="2"/>
  <c r="AA3194" i="2"/>
  <c r="AE3193" i="2"/>
  <c r="AF3193" i="2" s="1"/>
  <c r="AD3193" i="2"/>
  <c r="AD3193" i="2" a="1"/>
  <c r="AC3193" i="2"/>
  <c r="AB3193" i="2"/>
  <c r="AA3193" i="2"/>
  <c r="AF3192" i="2"/>
  <c r="AE3192" i="2"/>
  <c r="AC3192" i="2"/>
  <c r="AD3192" i="2" s="1" a="1"/>
  <c r="AD3192" i="2" s="1"/>
  <c r="AB3192" i="2"/>
  <c r="AA3192" i="2"/>
  <c r="AE3191" i="2"/>
  <c r="AF3191" i="2" s="1"/>
  <c r="AD3191" i="2" a="1"/>
  <c r="AD3191" i="2" s="1"/>
  <c r="AC3191" i="2"/>
  <c r="AB3191" i="2"/>
  <c r="AA3191" i="2"/>
  <c r="AF3190" i="2"/>
  <c r="AE3190" i="2"/>
  <c r="AD3190" i="2"/>
  <c r="AC3190" i="2"/>
  <c r="AD3190" i="2" s="1" a="1"/>
  <c r="AB3190" i="2"/>
  <c r="AA3190" i="2"/>
  <c r="AF3189" i="2"/>
  <c r="AE3189" i="2"/>
  <c r="AC3189" i="2"/>
  <c r="AD3189" i="2" s="1" a="1"/>
  <c r="AD3189" i="2" s="1"/>
  <c r="AB3189" i="2"/>
  <c r="AA3189" i="2"/>
  <c r="AF3188" i="2"/>
  <c r="AE3188" i="2"/>
  <c r="AC3188" i="2"/>
  <c r="AD3188" i="2" s="1" a="1"/>
  <c r="AD3188" i="2" s="1"/>
  <c r="AB3188" i="2"/>
  <c r="AA3188" i="2"/>
  <c r="AE3187" i="2"/>
  <c r="AF3187" i="2" s="1"/>
  <c r="AC3187" i="2"/>
  <c r="AD3187" i="2" s="1" a="1"/>
  <c r="AD3187" i="2" s="1"/>
  <c r="AB3187" i="2"/>
  <c r="AA3187" i="2"/>
  <c r="AF3186" i="2"/>
  <c r="AE3186" i="2"/>
  <c r="AC3186" i="2"/>
  <c r="AD3186" i="2" s="1" a="1"/>
  <c r="AD3186" i="2" s="1"/>
  <c r="AB3186" i="2"/>
  <c r="AA3186" i="2"/>
  <c r="AF3185" i="2"/>
  <c r="AE3185" i="2"/>
  <c r="AD3185" i="2"/>
  <c r="AC3185" i="2"/>
  <c r="AD3185" i="2" s="1" a="1"/>
  <c r="AB3185" i="2"/>
  <c r="AA3185" i="2"/>
  <c r="AF3184" i="2"/>
  <c r="AE3184" i="2"/>
  <c r="AD3184" i="2"/>
  <c r="AC3184" i="2"/>
  <c r="AD3184" i="2" s="1" a="1"/>
  <c r="AB3184" i="2"/>
  <c r="AA3184" i="2"/>
  <c r="AE3183" i="2"/>
  <c r="AF3183" i="2" s="1"/>
  <c r="AC3183" i="2"/>
  <c r="AD3183" i="2" s="1" a="1"/>
  <c r="AD3183" i="2" s="1"/>
  <c r="AB3183" i="2"/>
  <c r="AA3183" i="2"/>
  <c r="AF3182" i="2"/>
  <c r="AE3182" i="2"/>
  <c r="AC3182" i="2"/>
  <c r="AD3182" i="2" s="1" a="1"/>
  <c r="AD3182" i="2" s="1"/>
  <c r="AB3182" i="2"/>
  <c r="AA3182" i="2"/>
  <c r="AF3181" i="2"/>
  <c r="AE3181" i="2"/>
  <c r="AC3181" i="2"/>
  <c r="AD3181" i="2" s="1" a="1"/>
  <c r="AD3181" i="2" s="1"/>
  <c r="AB3181" i="2"/>
  <c r="AA3181" i="2"/>
  <c r="AF3180" i="2"/>
  <c r="AE3180" i="2"/>
  <c r="AD3180" i="2"/>
  <c r="AC3180" i="2"/>
  <c r="AD3180" i="2" s="1" a="1"/>
  <c r="AB3180" i="2"/>
  <c r="AA3180" i="2"/>
  <c r="AE3179" i="2"/>
  <c r="AF3179" i="2" s="1"/>
  <c r="AC3179" i="2"/>
  <c r="AD3179" i="2" s="1" a="1"/>
  <c r="AD3179" i="2" s="1"/>
  <c r="AB3179" i="2"/>
  <c r="AA3179" i="2"/>
  <c r="AF3178" i="2"/>
  <c r="AE3178" i="2"/>
  <c r="AD3178" i="2"/>
  <c r="AC3178" i="2"/>
  <c r="AD3178" i="2" s="1" a="1"/>
  <c r="AB3178" i="2"/>
  <c r="AA3178" i="2"/>
  <c r="AE3177" i="2"/>
  <c r="AF3177" i="2" s="1"/>
  <c r="AD3177" i="2"/>
  <c r="AC3177" i="2"/>
  <c r="AD3177" i="2" s="1" a="1"/>
  <c r="AB3177" i="2"/>
  <c r="AA3177" i="2"/>
  <c r="AF3176" i="2"/>
  <c r="AE3176" i="2"/>
  <c r="AC3176" i="2"/>
  <c r="AD3176" i="2" s="1" a="1"/>
  <c r="AD3176" i="2" s="1"/>
  <c r="AB3176" i="2"/>
  <c r="AA3176" i="2"/>
  <c r="AF3175" i="2"/>
  <c r="AE3175" i="2"/>
  <c r="AD3175" i="2" a="1"/>
  <c r="AD3175" i="2" s="1"/>
  <c r="AC3175" i="2"/>
  <c r="AB3175" i="2"/>
  <c r="AA3175" i="2"/>
  <c r="AF3174" i="2"/>
  <c r="AE3174" i="2"/>
  <c r="AD3174" i="2"/>
  <c r="AC3174" i="2"/>
  <c r="AD3174" i="2" s="1" a="1"/>
  <c r="AB3174" i="2"/>
  <c r="AA3174" i="2"/>
  <c r="AE3173" i="2"/>
  <c r="AF3173" i="2" s="1"/>
  <c r="AC3173" i="2"/>
  <c r="AD3173" i="2" s="1" a="1"/>
  <c r="AD3173" i="2" s="1"/>
  <c r="AB3173" i="2"/>
  <c r="AA3173" i="2"/>
  <c r="AF3172" i="2"/>
  <c r="AE3172" i="2"/>
  <c r="AC3172" i="2"/>
  <c r="AD3172" i="2" s="1" a="1"/>
  <c r="AD3172" i="2" s="1"/>
  <c r="AB3172" i="2"/>
  <c r="AA3172" i="2"/>
  <c r="AF3171" i="2"/>
  <c r="AE3171" i="2"/>
  <c r="AC3171" i="2"/>
  <c r="AD3171" i="2" s="1" a="1"/>
  <c r="AD3171" i="2" s="1"/>
  <c r="AB3171" i="2"/>
  <c r="AA3171" i="2"/>
  <c r="AF3170" i="2"/>
  <c r="AE3170" i="2"/>
  <c r="AD3170" i="2"/>
  <c r="AC3170" i="2"/>
  <c r="AD3170" i="2" s="1" a="1"/>
  <c r="AB3170" i="2"/>
  <c r="AA3170" i="2"/>
  <c r="AF3169" i="2"/>
  <c r="AE3169" i="2"/>
  <c r="AD3169" i="2" a="1"/>
  <c r="AD3169" i="2" s="1"/>
  <c r="AC3169" i="2"/>
  <c r="AB3169" i="2"/>
  <c r="AA3169" i="2"/>
  <c r="AF3168" i="2"/>
  <c r="AE3168" i="2"/>
  <c r="AC3168" i="2"/>
  <c r="AD3168" i="2" s="1" a="1"/>
  <c r="AD3168" i="2" s="1"/>
  <c r="AB3168" i="2"/>
  <c r="AA3168" i="2"/>
  <c r="AF3167" i="2"/>
  <c r="AE3167" i="2"/>
  <c r="AC3167" i="2"/>
  <c r="AD3167" i="2" s="1" a="1"/>
  <c r="AD3167" i="2" s="1"/>
  <c r="AB3167" i="2"/>
  <c r="AA3167" i="2"/>
  <c r="AF3166" i="2"/>
  <c r="AE3166" i="2"/>
  <c r="AD3166" i="2"/>
  <c r="AC3166" i="2"/>
  <c r="AD3166" i="2" s="1" a="1"/>
  <c r="AB3166" i="2"/>
  <c r="AA3166" i="2"/>
  <c r="AF3165" i="2"/>
  <c r="AE3165" i="2"/>
  <c r="AD3165" i="2"/>
  <c r="AD3165" i="2" a="1"/>
  <c r="AC3165" i="2"/>
  <c r="AB3165" i="2"/>
  <c r="AA3165" i="2"/>
  <c r="AF3164" i="2"/>
  <c r="AE3164" i="2"/>
  <c r="AC3164" i="2"/>
  <c r="AD3164" i="2" s="1" a="1"/>
  <c r="AD3164" i="2" s="1"/>
  <c r="AB3164" i="2"/>
  <c r="AA3164" i="2"/>
  <c r="AF3163" i="2"/>
  <c r="AE3163" i="2"/>
  <c r="AD3163" i="2"/>
  <c r="AD3163" i="2" a="1"/>
  <c r="AC3163" i="2"/>
  <c r="AB3163" i="2"/>
  <c r="AA3163" i="2"/>
  <c r="AF3162" i="2"/>
  <c r="AE3162" i="2"/>
  <c r="AD3162" i="2"/>
  <c r="AC3162" i="2"/>
  <c r="AD3162" i="2" s="1" a="1"/>
  <c r="AB3162" i="2"/>
  <c r="AA3162" i="2"/>
  <c r="AE3161" i="2"/>
  <c r="AF3161" i="2" s="1"/>
  <c r="AC3161" i="2"/>
  <c r="AD3161" i="2" s="1" a="1"/>
  <c r="AD3161" i="2" s="1"/>
  <c r="AB3161" i="2"/>
  <c r="AA3161" i="2"/>
  <c r="AF3160" i="2"/>
  <c r="AE3160" i="2"/>
  <c r="AC3160" i="2"/>
  <c r="AD3160" i="2" s="1" a="1"/>
  <c r="AD3160" i="2" s="1"/>
  <c r="AB3160" i="2"/>
  <c r="AA3160" i="2"/>
  <c r="AE3159" i="2"/>
  <c r="AF3159" i="2" s="1"/>
  <c r="AD3159" i="2" a="1"/>
  <c r="AD3159" i="2" s="1"/>
  <c r="AC3159" i="2"/>
  <c r="AB3159" i="2"/>
  <c r="AA3159" i="2"/>
  <c r="AF3158" i="2"/>
  <c r="AE3158" i="2"/>
  <c r="AC3158" i="2"/>
  <c r="AD3158" i="2" s="1" a="1"/>
  <c r="AD3158" i="2" s="1"/>
  <c r="AB3158" i="2"/>
  <c r="AA3158" i="2"/>
  <c r="AF3157" i="2"/>
  <c r="AE3157" i="2"/>
  <c r="AD3157" i="2" a="1"/>
  <c r="AD3157" i="2" s="1"/>
  <c r="AC3157" i="2"/>
  <c r="AB3157" i="2"/>
  <c r="AA3157" i="2"/>
  <c r="AF3156" i="2"/>
  <c r="AE3156" i="2"/>
  <c r="AD3156" i="2"/>
  <c r="AC3156" i="2"/>
  <c r="AD3156" i="2" s="1" a="1"/>
  <c r="AB3156" i="2"/>
  <c r="AA3156" i="2"/>
  <c r="AE3155" i="2"/>
  <c r="AF3155" i="2" s="1"/>
  <c r="AD3155" i="2"/>
  <c r="AC3155" i="2"/>
  <c r="AD3155" i="2" s="1" a="1"/>
  <c r="AB3155" i="2"/>
  <c r="AA3155" i="2"/>
  <c r="AF3154" i="2"/>
  <c r="AE3154" i="2"/>
  <c r="AC3154" i="2"/>
  <c r="AD3154" i="2" s="1" a="1"/>
  <c r="AD3154" i="2" s="1"/>
  <c r="AB3154" i="2"/>
  <c r="AA3154" i="2"/>
  <c r="AF3153" i="2"/>
  <c r="AE3153" i="2"/>
  <c r="AC3153" i="2"/>
  <c r="AD3153" i="2" s="1" a="1"/>
  <c r="AD3153" i="2" s="1"/>
  <c r="AB3153" i="2"/>
  <c r="AA3153" i="2"/>
  <c r="AF3152" i="2"/>
  <c r="AE3152" i="2"/>
  <c r="AD3152" i="2"/>
  <c r="AC3152" i="2"/>
  <c r="AD3152" i="2" s="1" a="1"/>
  <c r="AB3152" i="2"/>
  <c r="AA3152" i="2"/>
  <c r="AE3151" i="2"/>
  <c r="AF3151" i="2" s="1"/>
  <c r="AC3151" i="2"/>
  <c r="AD3151" i="2" s="1" a="1"/>
  <c r="AD3151" i="2" s="1"/>
  <c r="AB3151" i="2"/>
  <c r="AA3151" i="2"/>
  <c r="AF3150" i="2"/>
  <c r="AE3150" i="2"/>
  <c r="AD3150" i="2"/>
  <c r="AC3150" i="2"/>
  <c r="AD3150" i="2" s="1" a="1"/>
  <c r="AB3150" i="2"/>
  <c r="AA3150" i="2"/>
  <c r="AE3149" i="2"/>
  <c r="AF3149" i="2" s="1"/>
  <c r="AD3149" i="2"/>
  <c r="AC3149" i="2"/>
  <c r="AD3149" i="2" s="1" a="1"/>
  <c r="AB3149" i="2"/>
  <c r="AA3149" i="2"/>
  <c r="AF3148" i="2"/>
  <c r="AE3148" i="2"/>
  <c r="AC3148" i="2"/>
  <c r="AD3148" i="2" s="1" a="1"/>
  <c r="AD3148" i="2" s="1"/>
  <c r="AB3148" i="2"/>
  <c r="AA3148" i="2"/>
  <c r="AF3147" i="2"/>
  <c r="AE3147" i="2"/>
  <c r="AD3147" i="2" a="1"/>
  <c r="AD3147" i="2" s="1"/>
  <c r="AC3147" i="2"/>
  <c r="AB3147" i="2"/>
  <c r="AA3147" i="2"/>
  <c r="AF3146" i="2"/>
  <c r="AE3146" i="2"/>
  <c r="AD3146" i="2"/>
  <c r="AC3146" i="2"/>
  <c r="AD3146" i="2" s="1" a="1"/>
  <c r="AB3146" i="2"/>
  <c r="AA3146" i="2"/>
  <c r="AE3145" i="2"/>
  <c r="AF3145" i="2" s="1"/>
  <c r="AC3145" i="2"/>
  <c r="AD3145" i="2" s="1" a="1"/>
  <c r="AD3145" i="2" s="1"/>
  <c r="AB3145" i="2"/>
  <c r="AA3145" i="2"/>
  <c r="AF3144" i="2"/>
  <c r="AE3144" i="2"/>
  <c r="AC3144" i="2"/>
  <c r="AD3144" i="2" s="1" a="1"/>
  <c r="AD3144" i="2" s="1"/>
  <c r="AB3144" i="2"/>
  <c r="AA3144" i="2"/>
  <c r="AF3143" i="2"/>
  <c r="AE3143" i="2"/>
  <c r="AC3143" i="2"/>
  <c r="AD3143" i="2" s="1" a="1"/>
  <c r="AD3143" i="2" s="1"/>
  <c r="AB3143" i="2"/>
  <c r="AA3143" i="2"/>
  <c r="AF3142" i="2"/>
  <c r="AE3142" i="2"/>
  <c r="AD3142" i="2"/>
  <c r="AC3142" i="2"/>
  <c r="AD3142" i="2" s="1" a="1"/>
  <c r="AB3142" i="2"/>
  <c r="AA3142" i="2"/>
  <c r="AF3141" i="2"/>
  <c r="AE3141" i="2"/>
  <c r="AD3141" i="2" a="1"/>
  <c r="AD3141" i="2" s="1"/>
  <c r="AC3141" i="2"/>
  <c r="AB3141" i="2"/>
  <c r="AA3141" i="2"/>
  <c r="AF3140" i="2"/>
  <c r="AE3140" i="2"/>
  <c r="AD3140" i="2"/>
  <c r="AC3140" i="2"/>
  <c r="AD3140" i="2" s="1" a="1"/>
  <c r="AB3140" i="2"/>
  <c r="AA3140" i="2"/>
  <c r="AE3139" i="2"/>
  <c r="AF3139" i="2" s="1"/>
  <c r="AC3139" i="2"/>
  <c r="AD3139" i="2" s="1" a="1"/>
  <c r="AD3139" i="2" s="1"/>
  <c r="AB3139" i="2"/>
  <c r="AA3139" i="2"/>
  <c r="AF3138" i="2"/>
  <c r="AE3138" i="2"/>
  <c r="AD3138" i="2"/>
  <c r="AC3138" i="2"/>
  <c r="AD3138" i="2" s="1" a="1"/>
  <c r="AB3138" i="2"/>
  <c r="AA3138" i="2"/>
  <c r="AE3137" i="2"/>
  <c r="AF3137" i="2" s="1"/>
  <c r="AD3137" i="2"/>
  <c r="AD3137" i="2" a="1"/>
  <c r="AC3137" i="2"/>
  <c r="AB3137" i="2"/>
  <c r="AA3137" i="2"/>
  <c r="AF3136" i="2"/>
  <c r="AE3136" i="2"/>
  <c r="AC3136" i="2"/>
  <c r="AD3136" i="2" s="1" a="1"/>
  <c r="AD3136" i="2" s="1"/>
  <c r="AB3136" i="2"/>
  <c r="AA3136" i="2"/>
  <c r="AE3135" i="2"/>
  <c r="AF3135" i="2" s="1"/>
  <c r="AD3135" i="2" a="1"/>
  <c r="AD3135" i="2" s="1"/>
  <c r="AC3135" i="2"/>
  <c r="AB3135" i="2"/>
  <c r="AA3135" i="2"/>
  <c r="AF3134" i="2"/>
  <c r="AE3134" i="2"/>
  <c r="AD3134" i="2"/>
  <c r="AC3134" i="2"/>
  <c r="AD3134" i="2" s="1" a="1"/>
  <c r="AB3134" i="2"/>
  <c r="AA3134" i="2"/>
  <c r="AE3133" i="2"/>
  <c r="AF3133" i="2" s="1"/>
  <c r="AC3133" i="2"/>
  <c r="AD3133" i="2" s="1" a="1"/>
  <c r="AD3133" i="2" s="1"/>
  <c r="AB3133" i="2"/>
  <c r="AA3133" i="2"/>
  <c r="AF3132" i="2"/>
  <c r="AE3132" i="2"/>
  <c r="AC3132" i="2"/>
  <c r="AD3132" i="2" s="1" a="1"/>
  <c r="AD3132" i="2" s="1"/>
  <c r="AB3132" i="2"/>
  <c r="AA3132" i="2"/>
  <c r="AE3131" i="2"/>
  <c r="AF3131" i="2" s="1"/>
  <c r="AC3131" i="2"/>
  <c r="AD3131" i="2" s="1" a="1"/>
  <c r="AD3131" i="2" s="1"/>
  <c r="AB3131" i="2"/>
  <c r="AA3131" i="2"/>
  <c r="AF3130" i="2"/>
  <c r="AE3130" i="2"/>
  <c r="AC3130" i="2"/>
  <c r="AD3130" i="2" s="1" a="1"/>
  <c r="AD3130" i="2" s="1"/>
  <c r="AB3130" i="2"/>
  <c r="AA3130" i="2"/>
  <c r="AF3129" i="2"/>
  <c r="AE3129" i="2"/>
  <c r="AD3129" i="2" a="1"/>
  <c r="AD3129" i="2" s="1"/>
  <c r="AC3129" i="2"/>
  <c r="AB3129" i="2"/>
  <c r="AA3129" i="2"/>
  <c r="AF3128" i="2"/>
  <c r="AE3128" i="2"/>
  <c r="AD3128" i="2"/>
  <c r="AC3128" i="2"/>
  <c r="AD3128" i="2" s="1" a="1"/>
  <c r="AB3128" i="2"/>
  <c r="AA3128" i="2"/>
  <c r="AE3127" i="2"/>
  <c r="AF3127" i="2" s="1"/>
  <c r="AC3127" i="2"/>
  <c r="AD3127" i="2" s="1" a="1"/>
  <c r="AD3127" i="2" s="1"/>
  <c r="AB3127" i="2"/>
  <c r="AA3127" i="2"/>
  <c r="AF3126" i="2"/>
  <c r="AE3126" i="2"/>
  <c r="AC3126" i="2"/>
  <c r="AD3126" i="2" s="1" a="1"/>
  <c r="AD3126" i="2" s="1"/>
  <c r="AB3126" i="2"/>
  <c r="AA3126" i="2"/>
  <c r="AF3125" i="2"/>
  <c r="AE3125" i="2"/>
  <c r="AC3125" i="2"/>
  <c r="AD3125" i="2" s="1" a="1"/>
  <c r="AD3125" i="2" s="1"/>
  <c r="AB3125" i="2"/>
  <c r="AA3125" i="2"/>
  <c r="AF3124" i="2"/>
  <c r="AE3124" i="2"/>
  <c r="AD3124" i="2"/>
  <c r="AC3124" i="2"/>
  <c r="AD3124" i="2" s="1" a="1"/>
  <c r="AB3124" i="2"/>
  <c r="AA3124" i="2"/>
  <c r="AE3123" i="2"/>
  <c r="AF3123" i="2" s="1"/>
  <c r="AC3123" i="2"/>
  <c r="AD3123" i="2" s="1" a="1"/>
  <c r="AD3123" i="2" s="1"/>
  <c r="AB3123" i="2"/>
  <c r="AA3123" i="2"/>
  <c r="AF3122" i="2"/>
  <c r="AE3122" i="2"/>
  <c r="AD3122" i="2"/>
  <c r="AC3122" i="2"/>
  <c r="AD3122" i="2" s="1" a="1"/>
  <c r="AB3122" i="2"/>
  <c r="AA3122" i="2"/>
  <c r="AE3121" i="2"/>
  <c r="AF3121" i="2" s="1"/>
  <c r="AC3121" i="2"/>
  <c r="AD3121" i="2" s="1" a="1"/>
  <c r="AD3121" i="2" s="1"/>
  <c r="AB3121" i="2"/>
  <c r="AA3121" i="2"/>
  <c r="AF3120" i="2"/>
  <c r="AE3120" i="2"/>
  <c r="AC3120" i="2"/>
  <c r="AD3120" i="2" s="1" a="1"/>
  <c r="AD3120" i="2" s="1"/>
  <c r="AB3120" i="2"/>
  <c r="AA3120" i="2"/>
  <c r="AF3119" i="2"/>
  <c r="AE3119" i="2"/>
  <c r="AD3119" i="2" a="1"/>
  <c r="AD3119" i="2" s="1"/>
  <c r="AC3119" i="2"/>
  <c r="AB3119" i="2"/>
  <c r="AA3119" i="2"/>
  <c r="AF3118" i="2"/>
  <c r="AE3118" i="2"/>
  <c r="AC3118" i="2"/>
  <c r="AD3118" i="2" s="1" a="1"/>
  <c r="AD3118" i="2" s="1"/>
  <c r="AB3118" i="2"/>
  <c r="AA3118" i="2"/>
  <c r="AE3117" i="2"/>
  <c r="AF3117" i="2" s="1"/>
  <c r="AC3117" i="2"/>
  <c r="AD3117" i="2" s="1" a="1"/>
  <c r="AD3117" i="2" s="1"/>
  <c r="AB3117" i="2"/>
  <c r="AA3117" i="2"/>
  <c r="AF3116" i="2"/>
  <c r="AE3116" i="2"/>
  <c r="AC3116" i="2"/>
  <c r="AD3116" i="2" s="1" a="1"/>
  <c r="AD3116" i="2" s="1"/>
  <c r="AB3116" i="2"/>
  <c r="AA3116" i="2"/>
  <c r="AF3115" i="2"/>
  <c r="AE3115" i="2"/>
  <c r="AD3115" i="2"/>
  <c r="AC3115" i="2"/>
  <c r="AD3115" i="2" s="1" a="1"/>
  <c r="AB3115" i="2"/>
  <c r="AA3115" i="2"/>
  <c r="AF3114" i="2"/>
  <c r="AE3114" i="2"/>
  <c r="AC3114" i="2"/>
  <c r="AD3114" i="2" s="1" a="1"/>
  <c r="AD3114" i="2" s="1"/>
  <c r="AB3114" i="2"/>
  <c r="AA3114" i="2"/>
  <c r="AF3113" i="2"/>
  <c r="AE3113" i="2"/>
  <c r="AD3113" i="2" a="1"/>
  <c r="AD3113" i="2" s="1"/>
  <c r="AC3113" i="2"/>
  <c r="AB3113" i="2"/>
  <c r="AA3113" i="2"/>
  <c r="AF3112" i="2"/>
  <c r="AE3112" i="2"/>
  <c r="AD3112" i="2"/>
  <c r="AC3112" i="2"/>
  <c r="AD3112" i="2" s="1" a="1"/>
  <c r="AB3112" i="2"/>
  <c r="AA3112" i="2"/>
  <c r="AE3111" i="2"/>
  <c r="AF3111" i="2" s="1"/>
  <c r="AC3111" i="2"/>
  <c r="AD3111" i="2" s="1" a="1"/>
  <c r="AD3111" i="2" s="1"/>
  <c r="AB3111" i="2"/>
  <c r="AA3111" i="2"/>
  <c r="AF3110" i="2"/>
  <c r="AE3110" i="2"/>
  <c r="AD3110" i="2"/>
  <c r="AC3110" i="2"/>
  <c r="AD3110" i="2" s="1" a="1"/>
  <c r="AB3110" i="2"/>
  <c r="AA3110" i="2"/>
  <c r="AE3109" i="2"/>
  <c r="AF3109" i="2" s="1"/>
  <c r="AD3109" i="2"/>
  <c r="AD3109" i="2" a="1"/>
  <c r="AC3109" i="2"/>
  <c r="AB3109" i="2"/>
  <c r="AA3109" i="2"/>
  <c r="AF3108" i="2"/>
  <c r="AE3108" i="2"/>
  <c r="AC3108" i="2"/>
  <c r="AD3108" i="2" s="1" a="1"/>
  <c r="AD3108" i="2" s="1"/>
  <c r="AB3108" i="2"/>
  <c r="AA3108" i="2"/>
  <c r="AE3107" i="2"/>
  <c r="AF3107" i="2" s="1"/>
  <c r="AD3107" i="2" a="1"/>
  <c r="AD3107" i="2" s="1"/>
  <c r="AC3107" i="2"/>
  <c r="AB3107" i="2"/>
  <c r="AA3107" i="2"/>
  <c r="AF3106" i="2"/>
  <c r="AE3106" i="2"/>
  <c r="AD3106" i="2"/>
  <c r="AC3106" i="2"/>
  <c r="AD3106" i="2" s="1" a="1"/>
  <c r="AB3106" i="2"/>
  <c r="AA3106" i="2"/>
  <c r="AE3105" i="2"/>
  <c r="AF3105" i="2" s="1"/>
  <c r="AD3105" i="2"/>
  <c r="AC3105" i="2"/>
  <c r="AD3105" i="2" s="1" a="1"/>
  <c r="AB3105" i="2"/>
  <c r="AA3105" i="2"/>
  <c r="AF3104" i="2"/>
  <c r="AE3104" i="2"/>
  <c r="AC3104" i="2"/>
  <c r="AD3104" i="2" s="1" a="1"/>
  <c r="AD3104" i="2" s="1"/>
  <c r="AB3104" i="2"/>
  <c r="AA3104" i="2"/>
  <c r="AF3103" i="2"/>
  <c r="AE3103" i="2"/>
  <c r="AC3103" i="2"/>
  <c r="AD3103" i="2" s="1" a="1"/>
  <c r="AD3103" i="2" s="1"/>
  <c r="AB3103" i="2"/>
  <c r="AA3103" i="2"/>
  <c r="AF3102" i="2"/>
  <c r="AE3102" i="2"/>
  <c r="AC3102" i="2"/>
  <c r="AD3102" i="2" s="1" a="1"/>
  <c r="AD3102" i="2" s="1"/>
  <c r="AB3102" i="2"/>
  <c r="AA3102" i="2"/>
  <c r="AE3101" i="2"/>
  <c r="AF3101" i="2" s="1"/>
  <c r="AD3101" i="2" a="1"/>
  <c r="AD3101" i="2" s="1"/>
  <c r="AC3101" i="2"/>
  <c r="AB3101" i="2"/>
  <c r="AA3101" i="2"/>
  <c r="AF3100" i="2"/>
  <c r="AE3100" i="2"/>
  <c r="AD3100" i="2"/>
  <c r="AC3100" i="2"/>
  <c r="AD3100" i="2" s="1" a="1"/>
  <c r="AB3100" i="2"/>
  <c r="AA3100" i="2"/>
  <c r="AE3099" i="2"/>
  <c r="AF3099" i="2" s="1"/>
  <c r="AD3099" i="2" a="1"/>
  <c r="AD3099" i="2" s="1"/>
  <c r="AC3099" i="2"/>
  <c r="AB3099" i="2"/>
  <c r="AA3099" i="2"/>
  <c r="AF3098" i="2"/>
  <c r="AE3098" i="2"/>
  <c r="AC3098" i="2"/>
  <c r="AD3098" i="2" s="1" a="1"/>
  <c r="AD3098" i="2" s="1"/>
  <c r="AB3098" i="2"/>
  <c r="AA3098" i="2"/>
  <c r="AF3097" i="2"/>
  <c r="AE3097" i="2"/>
  <c r="AC3097" i="2"/>
  <c r="AD3097" i="2" s="1" a="1"/>
  <c r="AD3097" i="2" s="1"/>
  <c r="AB3097" i="2"/>
  <c r="AA3097" i="2"/>
  <c r="AF3096" i="2"/>
  <c r="AE3096" i="2"/>
  <c r="AD3096" i="2"/>
  <c r="AC3096" i="2"/>
  <c r="AD3096" i="2" s="1" a="1"/>
  <c r="AB3096" i="2"/>
  <c r="AA3096" i="2"/>
  <c r="AE3095" i="2"/>
  <c r="AF3095" i="2" s="1"/>
  <c r="AC3095" i="2"/>
  <c r="AD3095" i="2" s="1" a="1"/>
  <c r="AD3095" i="2" s="1"/>
  <c r="AB3095" i="2"/>
  <c r="AA3095" i="2"/>
  <c r="AF3094" i="2"/>
  <c r="AE3094" i="2"/>
  <c r="AD3094" i="2"/>
  <c r="AC3094" i="2"/>
  <c r="AD3094" i="2" s="1" a="1"/>
  <c r="AB3094" i="2"/>
  <c r="AA3094" i="2"/>
  <c r="AE3093" i="2"/>
  <c r="AF3093" i="2" s="1"/>
  <c r="AC3093" i="2"/>
  <c r="AD3093" i="2" s="1" a="1"/>
  <c r="AD3093" i="2" s="1"/>
  <c r="AB3093" i="2"/>
  <c r="AA3093" i="2"/>
  <c r="AF3092" i="2"/>
  <c r="AE3092" i="2"/>
  <c r="AD3092" i="2"/>
  <c r="AC3092" i="2"/>
  <c r="AD3092" i="2" s="1" a="1"/>
  <c r="AB3092" i="2"/>
  <c r="AA3092" i="2"/>
  <c r="AF3091" i="2"/>
  <c r="AE3091" i="2"/>
  <c r="AD3091" i="2" a="1"/>
  <c r="AD3091" i="2" s="1"/>
  <c r="AC3091" i="2"/>
  <c r="AB3091" i="2"/>
  <c r="AA3091" i="2"/>
  <c r="AF3090" i="2"/>
  <c r="AE3090" i="2"/>
  <c r="AD3090" i="2"/>
  <c r="AC3090" i="2"/>
  <c r="AD3090" i="2" s="1" a="1"/>
  <c r="AB3090" i="2"/>
  <c r="AA3090" i="2"/>
  <c r="AE3089" i="2"/>
  <c r="AF3089" i="2" s="1"/>
  <c r="AC3089" i="2"/>
  <c r="AD3089" i="2" s="1" a="1"/>
  <c r="AD3089" i="2" s="1"/>
  <c r="AB3089" i="2"/>
  <c r="AA3089" i="2"/>
  <c r="AF3088" i="2"/>
  <c r="AE3088" i="2"/>
  <c r="AC3088" i="2"/>
  <c r="AD3088" i="2" s="1" a="1"/>
  <c r="AD3088" i="2" s="1"/>
  <c r="AB3088" i="2"/>
  <c r="AA3088" i="2"/>
  <c r="AF3087" i="2"/>
  <c r="AE3087" i="2"/>
  <c r="AC3087" i="2"/>
  <c r="AD3087" i="2" s="1" a="1"/>
  <c r="AD3087" i="2" s="1"/>
  <c r="AB3087" i="2"/>
  <c r="AA3087" i="2"/>
  <c r="AF3086" i="2"/>
  <c r="AE3086" i="2"/>
  <c r="AC3086" i="2"/>
  <c r="AD3086" i="2" s="1" a="1"/>
  <c r="AD3086" i="2" s="1"/>
  <c r="AB3086" i="2"/>
  <c r="AA3086" i="2"/>
  <c r="AF3085" i="2"/>
  <c r="AE3085" i="2"/>
  <c r="AD3085" i="2" a="1"/>
  <c r="AD3085" i="2" s="1"/>
  <c r="AC3085" i="2"/>
  <c r="AB3085" i="2"/>
  <c r="AA3085" i="2"/>
  <c r="AF3084" i="2"/>
  <c r="AE3084" i="2"/>
  <c r="AD3084" i="2"/>
  <c r="AC3084" i="2"/>
  <c r="AD3084" i="2" s="1" a="1"/>
  <c r="AB3084" i="2"/>
  <c r="AA3084" i="2"/>
  <c r="AE3083" i="2"/>
  <c r="AF3083" i="2" s="1"/>
  <c r="AC3083" i="2"/>
  <c r="AD3083" i="2" s="1" a="1"/>
  <c r="AD3083" i="2" s="1"/>
  <c r="AB3083" i="2"/>
  <c r="AA3083" i="2"/>
  <c r="AF3082" i="2"/>
  <c r="AE3082" i="2"/>
  <c r="AD3082" i="2"/>
  <c r="AC3082" i="2"/>
  <c r="AD3082" i="2" s="1" a="1"/>
  <c r="AB3082" i="2"/>
  <c r="AA3082" i="2"/>
  <c r="AE3081" i="2"/>
  <c r="AF3081" i="2" s="1"/>
  <c r="AD3081" i="2"/>
  <c r="AD3081" i="2" a="1"/>
  <c r="AC3081" i="2"/>
  <c r="AB3081" i="2"/>
  <c r="AA3081" i="2"/>
  <c r="AF3080" i="2"/>
  <c r="AE3080" i="2"/>
  <c r="AC3080" i="2"/>
  <c r="AD3080" i="2" s="1" a="1"/>
  <c r="AD3080" i="2" s="1"/>
  <c r="AB3080" i="2"/>
  <c r="AA3080" i="2"/>
  <c r="AE3079" i="2"/>
  <c r="AF3079" i="2" s="1"/>
  <c r="AD3079" i="2" a="1"/>
  <c r="AD3079" i="2" s="1"/>
  <c r="AC3079" i="2"/>
  <c r="AB3079" i="2"/>
  <c r="AA3079" i="2"/>
  <c r="AF3078" i="2"/>
  <c r="AE3078" i="2"/>
  <c r="AD3078" i="2"/>
  <c r="AC3078" i="2"/>
  <c r="AD3078" i="2" s="1" a="1"/>
  <c r="AB3078" i="2"/>
  <c r="AA3078" i="2"/>
  <c r="AE3077" i="2"/>
  <c r="AF3077" i="2" s="1"/>
  <c r="AC3077" i="2"/>
  <c r="AD3077" i="2" s="1" a="1"/>
  <c r="AD3077" i="2" s="1"/>
  <c r="AB3077" i="2"/>
  <c r="AA3077" i="2"/>
  <c r="AF3076" i="2"/>
  <c r="AE3076" i="2"/>
  <c r="AC3076" i="2"/>
  <c r="AD3076" i="2" s="1" a="1"/>
  <c r="AD3076" i="2" s="1"/>
  <c r="AB3076" i="2"/>
  <c r="AA3076" i="2"/>
  <c r="AF3075" i="2"/>
  <c r="AE3075" i="2"/>
  <c r="AD3075" i="2" a="1"/>
  <c r="AD3075" i="2" s="1"/>
  <c r="AC3075" i="2"/>
  <c r="AB3075" i="2"/>
  <c r="AA3075" i="2"/>
  <c r="AF3074" i="2"/>
  <c r="AE3074" i="2"/>
  <c r="AC3074" i="2"/>
  <c r="AD3074" i="2" s="1" a="1"/>
  <c r="AD3074" i="2" s="1"/>
  <c r="AB3074" i="2"/>
  <c r="AA3074" i="2"/>
  <c r="AF3073" i="2"/>
  <c r="AE3073" i="2"/>
  <c r="AC3073" i="2"/>
  <c r="AD3073" i="2" s="1" a="1"/>
  <c r="AD3073" i="2" s="1"/>
  <c r="AB3073" i="2"/>
  <c r="AA3073" i="2"/>
  <c r="AF3072" i="2"/>
  <c r="AE3072" i="2"/>
  <c r="AD3072" i="2"/>
  <c r="AC3072" i="2"/>
  <c r="AD3072" i="2" s="1" a="1"/>
  <c r="AB3072" i="2"/>
  <c r="AA3072" i="2"/>
  <c r="AE3071" i="2"/>
  <c r="AF3071" i="2" s="1"/>
  <c r="AD3071" i="2"/>
  <c r="AD3071" i="2" a="1"/>
  <c r="AC3071" i="2"/>
  <c r="AB3071" i="2"/>
  <c r="AA3071" i="2"/>
  <c r="AF3070" i="2"/>
  <c r="AE3070" i="2"/>
  <c r="AC3070" i="2"/>
  <c r="AD3070" i="2" s="1" a="1"/>
  <c r="AD3070" i="2" s="1"/>
  <c r="AB3070" i="2"/>
  <c r="AA3070" i="2"/>
  <c r="AF3069" i="2"/>
  <c r="AE3069" i="2"/>
  <c r="AC3069" i="2"/>
  <c r="AD3069" i="2" s="1" a="1"/>
  <c r="AD3069" i="2" s="1"/>
  <c r="AB3069" i="2"/>
  <c r="AA3069" i="2"/>
  <c r="AF3068" i="2"/>
  <c r="AE3068" i="2"/>
  <c r="AD3068" i="2"/>
  <c r="AC3068" i="2"/>
  <c r="AD3068" i="2" s="1" a="1"/>
  <c r="AB3068" i="2"/>
  <c r="AA3068" i="2"/>
  <c r="AE3067" i="2"/>
  <c r="AF3067" i="2" s="1"/>
  <c r="AC3067" i="2"/>
  <c r="AD3067" i="2" s="1" a="1"/>
  <c r="AD3067" i="2" s="1"/>
  <c r="AB3067" i="2"/>
  <c r="AA3067" i="2"/>
  <c r="AF3066" i="2"/>
  <c r="AE3066" i="2"/>
  <c r="AD3066" i="2"/>
  <c r="AC3066" i="2"/>
  <c r="AD3066" i="2" s="1" a="1"/>
  <c r="AB3066" i="2"/>
  <c r="AA3066" i="2"/>
  <c r="AE3065" i="2"/>
  <c r="AF3065" i="2" s="1"/>
  <c r="AC3065" i="2"/>
  <c r="AD3065" i="2" s="1" a="1"/>
  <c r="AD3065" i="2" s="1"/>
  <c r="AB3065" i="2"/>
  <c r="AA3065" i="2"/>
  <c r="AF3064" i="2"/>
  <c r="AE3064" i="2"/>
  <c r="AC3064" i="2"/>
  <c r="AD3064" i="2" s="1" a="1"/>
  <c r="AD3064" i="2" s="1"/>
  <c r="AB3064" i="2"/>
  <c r="AA3064" i="2"/>
  <c r="AF3063" i="2"/>
  <c r="AE3063" i="2"/>
  <c r="AD3063" i="2" a="1"/>
  <c r="AD3063" i="2" s="1"/>
  <c r="AC3063" i="2"/>
  <c r="AB3063" i="2"/>
  <c r="AA3063" i="2"/>
  <c r="AF3062" i="2"/>
  <c r="AE3062" i="2"/>
  <c r="AC3062" i="2"/>
  <c r="AD3062" i="2" s="1" a="1"/>
  <c r="AD3062" i="2" s="1"/>
  <c r="AB3062" i="2"/>
  <c r="AA3062" i="2"/>
  <c r="AE3061" i="2"/>
  <c r="AF3061" i="2" s="1"/>
  <c r="AC3061" i="2"/>
  <c r="AD3061" i="2" s="1" a="1"/>
  <c r="AD3061" i="2" s="1"/>
  <c r="AB3061" i="2"/>
  <c r="AA3061" i="2"/>
  <c r="AF3060" i="2"/>
  <c r="AE3060" i="2"/>
  <c r="AC3060" i="2"/>
  <c r="AD3060" i="2" s="1" a="1"/>
  <c r="AD3060" i="2" s="1"/>
  <c r="AB3060" i="2"/>
  <c r="AA3060" i="2"/>
  <c r="AF3059" i="2"/>
  <c r="AE3059" i="2"/>
  <c r="AC3059" i="2"/>
  <c r="AD3059" i="2" s="1" a="1"/>
  <c r="AD3059" i="2" s="1"/>
  <c r="AB3059" i="2"/>
  <c r="AA3059" i="2"/>
  <c r="AF3058" i="2"/>
  <c r="AE3058" i="2"/>
  <c r="AC3058" i="2"/>
  <c r="AD3058" i="2" s="1" a="1"/>
  <c r="AD3058" i="2" s="1"/>
  <c r="AB3058" i="2"/>
  <c r="AA3058" i="2"/>
  <c r="AF3057" i="2"/>
  <c r="AE3057" i="2"/>
  <c r="AD3057" i="2" a="1"/>
  <c r="AD3057" i="2" s="1"/>
  <c r="AC3057" i="2"/>
  <c r="AB3057" i="2"/>
  <c r="AA3057" i="2"/>
  <c r="AF3056" i="2"/>
  <c r="AE3056" i="2"/>
  <c r="AC3056" i="2"/>
  <c r="AD3056" i="2" s="1" a="1"/>
  <c r="AD3056" i="2" s="1"/>
  <c r="AB3056" i="2"/>
  <c r="AA3056" i="2"/>
  <c r="AE3055" i="2"/>
  <c r="AF3055" i="2" s="1"/>
  <c r="AC3055" i="2"/>
  <c r="AD3055" i="2" s="1" a="1"/>
  <c r="AD3055" i="2" s="1"/>
  <c r="AB3055" i="2"/>
  <c r="AA3055" i="2"/>
  <c r="AF3054" i="2"/>
  <c r="AE3054" i="2"/>
  <c r="AD3054" i="2"/>
  <c r="AC3054" i="2"/>
  <c r="AD3054" i="2" s="1" a="1"/>
  <c r="AB3054" i="2"/>
  <c r="AA3054" i="2"/>
  <c r="AE3053" i="2"/>
  <c r="AF3053" i="2" s="1"/>
  <c r="AD3053" i="2"/>
  <c r="AD3053" i="2" a="1"/>
  <c r="AC3053" i="2"/>
  <c r="AB3053" i="2"/>
  <c r="AA3053" i="2"/>
  <c r="AF3052" i="2"/>
  <c r="AE3052" i="2"/>
  <c r="AC3052" i="2"/>
  <c r="AD3052" i="2" s="1" a="1"/>
  <c r="AD3052" i="2" s="1"/>
  <c r="AB3052" i="2"/>
  <c r="AA3052" i="2"/>
  <c r="AE3051" i="2"/>
  <c r="AF3051" i="2" s="1"/>
  <c r="AD3051" i="2" a="1"/>
  <c r="AD3051" i="2" s="1"/>
  <c r="AC3051" i="2"/>
  <c r="AB3051" i="2"/>
  <c r="AA3051" i="2"/>
  <c r="AF3050" i="2"/>
  <c r="AE3050" i="2"/>
  <c r="AD3050" i="2"/>
  <c r="AC3050" i="2"/>
  <c r="AD3050" i="2" s="1" a="1"/>
  <c r="AB3050" i="2"/>
  <c r="AA3050" i="2"/>
  <c r="AF3049" i="2"/>
  <c r="AE3049" i="2"/>
  <c r="AD3049" i="2"/>
  <c r="AC3049" i="2"/>
  <c r="AD3049" i="2" s="1" a="1"/>
  <c r="AB3049" i="2"/>
  <c r="AA3049" i="2"/>
  <c r="AF3048" i="2"/>
  <c r="AE3048" i="2"/>
  <c r="AC3048" i="2"/>
  <c r="AD3048" i="2" s="1" a="1"/>
  <c r="AD3048" i="2" s="1"/>
  <c r="AB3048" i="2"/>
  <c r="AA3048" i="2"/>
  <c r="AE3047" i="2"/>
  <c r="AF3047" i="2" s="1"/>
  <c r="AD3047" i="2" a="1"/>
  <c r="AD3047" i="2" s="1"/>
  <c r="AC3047" i="2"/>
  <c r="AB3047" i="2"/>
  <c r="AA3047" i="2"/>
  <c r="AF3046" i="2"/>
  <c r="AE3046" i="2"/>
  <c r="AC3046" i="2"/>
  <c r="AD3046" i="2" s="1" a="1"/>
  <c r="AD3046" i="2" s="1"/>
  <c r="AB3046" i="2"/>
  <c r="AA3046" i="2"/>
  <c r="AE3045" i="2"/>
  <c r="AF3045" i="2" s="1"/>
  <c r="AD3045" i="2" a="1"/>
  <c r="AD3045" i="2" s="1"/>
  <c r="AC3045" i="2"/>
  <c r="AB3045" i="2"/>
  <c r="AA3045" i="2"/>
  <c r="AF3044" i="2"/>
  <c r="AE3044" i="2"/>
  <c r="AD3044" i="2"/>
  <c r="AC3044" i="2"/>
  <c r="AD3044" i="2" s="1" a="1"/>
  <c r="AB3044" i="2"/>
  <c r="AA3044" i="2"/>
  <c r="AE3043" i="2"/>
  <c r="AF3043" i="2" s="1"/>
  <c r="AD3043" i="2" a="1"/>
  <c r="AD3043" i="2" s="1"/>
  <c r="AC3043" i="2"/>
  <c r="AB3043" i="2"/>
  <c r="AA3043" i="2"/>
  <c r="AF3042" i="2"/>
  <c r="AE3042" i="2"/>
  <c r="AC3042" i="2"/>
  <c r="AD3042" i="2" s="1" a="1"/>
  <c r="AD3042" i="2" s="1"/>
  <c r="AB3042" i="2"/>
  <c r="AA3042" i="2"/>
  <c r="AF3041" i="2"/>
  <c r="AE3041" i="2"/>
  <c r="AC3041" i="2"/>
  <c r="AD3041" i="2" s="1" a="1"/>
  <c r="AD3041" i="2" s="1"/>
  <c r="AB3041" i="2"/>
  <c r="AA3041" i="2"/>
  <c r="AF3040" i="2"/>
  <c r="AE3040" i="2"/>
  <c r="AD3040" i="2"/>
  <c r="AC3040" i="2"/>
  <c r="AD3040" i="2" s="1" a="1"/>
  <c r="AB3040" i="2"/>
  <c r="AA3040" i="2"/>
  <c r="AE3039" i="2"/>
  <c r="AF3039" i="2" s="1"/>
  <c r="AC3039" i="2"/>
  <c r="AD3039" i="2" s="1" a="1"/>
  <c r="AD3039" i="2" s="1"/>
  <c r="AB3039" i="2"/>
  <c r="AA3039" i="2"/>
  <c r="AF3038" i="2"/>
  <c r="AE3038" i="2"/>
  <c r="AD3038" i="2"/>
  <c r="AC3038" i="2"/>
  <c r="AD3038" i="2" s="1" a="1"/>
  <c r="AB3038" i="2"/>
  <c r="AA3038" i="2"/>
  <c r="AE3037" i="2"/>
  <c r="AF3037" i="2" s="1"/>
  <c r="AC3037" i="2"/>
  <c r="AD3037" i="2" s="1" a="1"/>
  <c r="AD3037" i="2" s="1"/>
  <c r="AB3037" i="2"/>
  <c r="AA3037" i="2"/>
  <c r="AF3036" i="2"/>
  <c r="AE3036" i="2"/>
  <c r="AC3036" i="2"/>
  <c r="AD3036" i="2" s="1" a="1"/>
  <c r="AD3036" i="2" s="1"/>
  <c r="AB3036" i="2"/>
  <c r="AA3036" i="2"/>
  <c r="AF3035" i="2"/>
  <c r="AE3035" i="2"/>
  <c r="AD3035" i="2" a="1"/>
  <c r="AD3035" i="2" s="1"/>
  <c r="AC3035" i="2"/>
  <c r="AB3035" i="2"/>
  <c r="AA3035" i="2"/>
  <c r="AF3034" i="2"/>
  <c r="AE3034" i="2"/>
  <c r="AD3034" i="2" a="1"/>
  <c r="AD3034" i="2" s="1"/>
  <c r="AC3034" i="2"/>
  <c r="AB3034" i="2"/>
  <c r="AA3034" i="2"/>
  <c r="AF3033" i="2"/>
  <c r="AE3033" i="2"/>
  <c r="AD3033" i="2" a="1"/>
  <c r="AD3033" i="2" s="1"/>
  <c r="AC3033" i="2"/>
  <c r="AB3033" i="2"/>
  <c r="AA3033" i="2"/>
  <c r="AF3032" i="2"/>
  <c r="AE3032" i="2"/>
  <c r="AC3032" i="2"/>
  <c r="AD3032" i="2" s="1" a="1"/>
  <c r="AD3032" i="2" s="1"/>
  <c r="AB3032" i="2"/>
  <c r="AA3032" i="2"/>
  <c r="AF3031" i="2"/>
  <c r="AE3031" i="2"/>
  <c r="AD3031" i="2" a="1"/>
  <c r="AD3031" i="2" s="1"/>
  <c r="AC3031" i="2"/>
  <c r="AB3031" i="2"/>
  <c r="AA3031" i="2"/>
  <c r="AF3030" i="2"/>
  <c r="AE3030" i="2"/>
  <c r="AD3030" i="2"/>
  <c r="AC3030" i="2"/>
  <c r="AD3030" i="2" s="1" a="1"/>
  <c r="AB3030" i="2"/>
  <c r="AA3030" i="2"/>
  <c r="AF3029" i="2"/>
  <c r="AE3029" i="2"/>
  <c r="AD3029" i="2" a="1"/>
  <c r="AD3029" i="2" s="1"/>
  <c r="AC3029" i="2"/>
  <c r="AB3029" i="2"/>
  <c r="AA3029" i="2"/>
  <c r="AF3028" i="2"/>
  <c r="AE3028" i="2"/>
  <c r="AD3028" i="2"/>
  <c r="AD3028" i="2" a="1"/>
  <c r="AC3028" i="2"/>
  <c r="AB3028" i="2"/>
  <c r="AA3028" i="2"/>
  <c r="AF3027" i="2"/>
  <c r="AE3027" i="2"/>
  <c r="AD3027" i="2" a="1"/>
  <c r="AD3027" i="2" s="1"/>
  <c r="AC3027" i="2"/>
  <c r="AB3027" i="2"/>
  <c r="AA3027" i="2"/>
  <c r="AF3026" i="2"/>
  <c r="AE3026" i="2"/>
  <c r="AC3026" i="2"/>
  <c r="AD3026" i="2" s="1" a="1"/>
  <c r="AD3026" i="2" s="1"/>
  <c r="AB3026" i="2"/>
  <c r="AA3026" i="2"/>
  <c r="AF3025" i="2"/>
  <c r="AE3025" i="2"/>
  <c r="AD3025" i="2" a="1"/>
  <c r="AD3025" i="2" s="1"/>
  <c r="AC3025" i="2"/>
  <c r="AB3025" i="2"/>
  <c r="AA3025" i="2"/>
  <c r="AF3024" i="2"/>
  <c r="AE3024" i="2"/>
  <c r="AC3024" i="2"/>
  <c r="AD3024" i="2" s="1" a="1"/>
  <c r="AD3024" i="2" s="1"/>
  <c r="AB3024" i="2"/>
  <c r="AA3024" i="2"/>
  <c r="AF3023" i="2"/>
  <c r="AE3023" i="2"/>
  <c r="AD3023" i="2" a="1"/>
  <c r="AD3023" i="2" s="1"/>
  <c r="AC3023" i="2"/>
  <c r="AB3023" i="2"/>
  <c r="AA3023" i="2"/>
  <c r="AF3022" i="2"/>
  <c r="AE3022" i="2"/>
  <c r="AC3022" i="2"/>
  <c r="AD3022" i="2" s="1" a="1"/>
  <c r="AD3022" i="2" s="1"/>
  <c r="AB3022" i="2"/>
  <c r="AA3022" i="2"/>
  <c r="AF3021" i="2"/>
  <c r="AE3021" i="2"/>
  <c r="AD3021" i="2" a="1"/>
  <c r="AD3021" i="2" s="1"/>
  <c r="AC3021" i="2"/>
  <c r="AB3021" i="2"/>
  <c r="AA3021" i="2"/>
  <c r="AF3020" i="2"/>
  <c r="AE3020" i="2"/>
  <c r="AC3020" i="2"/>
  <c r="AD3020" i="2" s="1" a="1"/>
  <c r="AD3020" i="2" s="1"/>
  <c r="AB3020" i="2"/>
  <c r="AA3020" i="2"/>
  <c r="AF3019" i="2"/>
  <c r="AE3019" i="2"/>
  <c r="AD3019" i="2" a="1"/>
  <c r="AD3019" i="2" s="1"/>
  <c r="AC3019" i="2"/>
  <c r="AB3019" i="2"/>
  <c r="AA3019" i="2"/>
  <c r="AF3018" i="2"/>
  <c r="AE3018" i="2"/>
  <c r="AC3018" i="2"/>
  <c r="AD3018" i="2" s="1" a="1"/>
  <c r="AD3018" i="2" s="1"/>
  <c r="AB3018" i="2"/>
  <c r="AA3018" i="2"/>
  <c r="AF3017" i="2"/>
  <c r="AE3017" i="2"/>
  <c r="AD3017" i="2" a="1"/>
  <c r="AD3017" i="2" s="1"/>
  <c r="AC3017" i="2"/>
  <c r="AB3017" i="2"/>
  <c r="AA3017" i="2"/>
  <c r="AF3016" i="2"/>
  <c r="AE3016" i="2"/>
  <c r="AC3016" i="2"/>
  <c r="AD3016" i="2" s="1" a="1"/>
  <c r="AD3016" i="2" s="1"/>
  <c r="AB3016" i="2"/>
  <c r="AA3016" i="2"/>
  <c r="AF3015" i="2"/>
  <c r="AE3015" i="2"/>
  <c r="AD3015" i="2" a="1"/>
  <c r="AD3015" i="2" s="1"/>
  <c r="AC3015" i="2"/>
  <c r="AB3015" i="2"/>
  <c r="AA3015" i="2"/>
  <c r="AF3014" i="2"/>
  <c r="AE3014" i="2"/>
  <c r="AC3014" i="2"/>
  <c r="AD3014" i="2" s="1" a="1"/>
  <c r="AD3014" i="2" s="1"/>
  <c r="AB3014" i="2"/>
  <c r="AA3014" i="2"/>
  <c r="AF3013" i="2"/>
  <c r="AE3013" i="2"/>
  <c r="AD3013" i="2" a="1"/>
  <c r="AD3013" i="2" s="1"/>
  <c r="AC3013" i="2"/>
  <c r="AB3013" i="2"/>
  <c r="AA3013" i="2"/>
  <c r="AF3012" i="2"/>
  <c r="AE3012" i="2"/>
  <c r="AD3012" i="2" a="1"/>
  <c r="AD3012" i="2" s="1"/>
  <c r="AC3012" i="2"/>
  <c r="AB3012" i="2"/>
  <c r="AA3012" i="2"/>
  <c r="AF3011" i="2"/>
  <c r="AE3011" i="2"/>
  <c r="AD3011" i="2" a="1"/>
  <c r="AD3011" i="2" s="1"/>
  <c r="AC3011" i="2"/>
  <c r="AB3011" i="2"/>
  <c r="AA3011" i="2"/>
  <c r="AF3010" i="2"/>
  <c r="AE3010" i="2"/>
  <c r="AC3010" i="2"/>
  <c r="AD3010" i="2" s="1" a="1"/>
  <c r="AD3010" i="2" s="1"/>
  <c r="AB3010" i="2"/>
  <c r="AA3010" i="2"/>
  <c r="AF3009" i="2"/>
  <c r="AE3009" i="2"/>
  <c r="AD3009" i="2" a="1"/>
  <c r="AD3009" i="2" s="1"/>
  <c r="AC3009" i="2"/>
  <c r="AB3009" i="2"/>
  <c r="AA3009" i="2"/>
  <c r="AF3008" i="2"/>
  <c r="AE3008" i="2"/>
  <c r="AD3008" i="2"/>
  <c r="AC3008" i="2"/>
  <c r="AD3008" i="2" s="1" a="1"/>
  <c r="AB3008" i="2"/>
  <c r="AA3008" i="2"/>
  <c r="AF3007" i="2"/>
  <c r="AE3007" i="2"/>
  <c r="AD3007" i="2" a="1"/>
  <c r="AD3007" i="2" s="1"/>
  <c r="AC3007" i="2"/>
  <c r="AB3007" i="2"/>
  <c r="AA3007" i="2"/>
  <c r="AF3006" i="2"/>
  <c r="AE3006" i="2"/>
  <c r="AD3006" i="2" a="1"/>
  <c r="AD3006" i="2" s="1"/>
  <c r="AC3006" i="2"/>
  <c r="AB3006" i="2"/>
  <c r="AA3006" i="2"/>
  <c r="AF3005" i="2"/>
  <c r="AE3005" i="2"/>
  <c r="AD3005" i="2" a="1"/>
  <c r="AD3005" i="2" s="1"/>
  <c r="AC3005" i="2"/>
  <c r="AB3005" i="2"/>
  <c r="AA3005" i="2"/>
  <c r="AF3004" i="2"/>
  <c r="AE3004" i="2"/>
  <c r="AC3004" i="2"/>
  <c r="AD3004" i="2" s="1" a="1"/>
  <c r="AD3004" i="2" s="1"/>
  <c r="AB3004" i="2"/>
  <c r="AA3004" i="2"/>
  <c r="AF3003" i="2"/>
  <c r="AE3003" i="2"/>
  <c r="AD3003" i="2" a="1"/>
  <c r="AD3003" i="2" s="1"/>
  <c r="AC3003" i="2"/>
  <c r="AB3003" i="2"/>
  <c r="AA3003" i="2"/>
  <c r="AF3002" i="2"/>
  <c r="AE3002" i="2"/>
  <c r="AC3002" i="2"/>
  <c r="AD3002" i="2" s="1" a="1"/>
  <c r="AD3002" i="2" s="1"/>
  <c r="AB3002" i="2"/>
  <c r="AA3002" i="2"/>
  <c r="AF3001" i="2"/>
  <c r="AE3001" i="2"/>
  <c r="AD3001" i="2" a="1"/>
  <c r="AD3001" i="2" s="1"/>
  <c r="AC3001" i="2"/>
  <c r="AB3001" i="2"/>
  <c r="AA3001" i="2"/>
  <c r="AF3000" i="2"/>
  <c r="AE3000" i="2"/>
  <c r="AD3000" i="2"/>
  <c r="AD3000" i="2" a="1"/>
  <c r="AC3000" i="2"/>
  <c r="AB3000" i="2"/>
  <c r="AA3000" i="2"/>
  <c r="AF2999" i="2"/>
  <c r="AE2999" i="2"/>
  <c r="AD2999" i="2" a="1"/>
  <c r="AD2999" i="2" s="1"/>
  <c r="AC2999" i="2"/>
  <c r="AB2999" i="2"/>
  <c r="AA2999" i="2"/>
  <c r="AF2998" i="2"/>
  <c r="AE2998" i="2"/>
  <c r="AD2998" i="2"/>
  <c r="AD2998" i="2" a="1"/>
  <c r="AC2998" i="2"/>
  <c r="AB2998" i="2"/>
  <c r="AA2998" i="2"/>
  <c r="AF2997" i="2"/>
  <c r="AE2997" i="2"/>
  <c r="AD2997" i="2" a="1"/>
  <c r="AD2997" i="2" s="1"/>
  <c r="AC2997" i="2"/>
  <c r="AB2997" i="2"/>
  <c r="AA2997" i="2"/>
  <c r="AF2996" i="2"/>
  <c r="AE2996" i="2"/>
  <c r="AD2996" i="2"/>
  <c r="AD2996" i="2" a="1"/>
  <c r="AC2996" i="2"/>
  <c r="AB2996" i="2"/>
  <c r="AA2996" i="2"/>
  <c r="AF2995" i="2"/>
  <c r="AE2995" i="2"/>
  <c r="AD2995" i="2" a="1"/>
  <c r="AD2995" i="2" s="1"/>
  <c r="AC2995" i="2"/>
  <c r="AB2995" i="2"/>
  <c r="AA2995" i="2"/>
  <c r="AF2994" i="2"/>
  <c r="AE2994" i="2"/>
  <c r="AD2994" i="2"/>
  <c r="AD2994" i="2" a="1"/>
  <c r="AC2994" i="2"/>
  <c r="AB2994" i="2"/>
  <c r="AA2994" i="2"/>
  <c r="AF2993" i="2"/>
  <c r="AE2993" i="2"/>
  <c r="AD2993" i="2" a="1"/>
  <c r="AD2993" i="2" s="1"/>
  <c r="AC2993" i="2"/>
  <c r="AB2993" i="2"/>
  <c r="AA2993" i="2"/>
  <c r="AF2992" i="2"/>
  <c r="AE2992" i="2"/>
  <c r="AD2992" i="2" a="1"/>
  <c r="AD2992" i="2" s="1"/>
  <c r="AC2992" i="2"/>
  <c r="AB2992" i="2"/>
  <c r="AA2992" i="2"/>
  <c r="AF2991" i="2"/>
  <c r="AE2991" i="2"/>
  <c r="AD2991" i="2" a="1"/>
  <c r="AD2991" i="2" s="1"/>
  <c r="AC2991" i="2"/>
  <c r="AB2991" i="2"/>
  <c r="AA2991" i="2"/>
  <c r="AF2990" i="2"/>
  <c r="AE2990" i="2"/>
  <c r="AC2990" i="2"/>
  <c r="AD2990" i="2" s="1" a="1"/>
  <c r="AD2990" i="2" s="1"/>
  <c r="AB2990" i="2"/>
  <c r="AA2990" i="2"/>
  <c r="AF2989" i="2"/>
  <c r="AE2989" i="2"/>
  <c r="AD2989" i="2" a="1"/>
  <c r="AD2989" i="2" s="1"/>
  <c r="AC2989" i="2"/>
  <c r="AB2989" i="2"/>
  <c r="AA2989" i="2"/>
  <c r="AF2988" i="2"/>
  <c r="AE2988" i="2"/>
  <c r="AD2988" i="2" a="1"/>
  <c r="AD2988" i="2" s="1"/>
  <c r="AC2988" i="2"/>
  <c r="AB2988" i="2"/>
  <c r="AA2988" i="2"/>
  <c r="AF2987" i="2"/>
  <c r="AE2987" i="2"/>
  <c r="AD2987" i="2" a="1"/>
  <c r="AD2987" i="2" s="1"/>
  <c r="AC2987" i="2"/>
  <c r="AB2987" i="2"/>
  <c r="AA2987" i="2"/>
  <c r="AF2986" i="2"/>
  <c r="AE2986" i="2"/>
  <c r="AC2986" i="2"/>
  <c r="AD2986" i="2" s="1" a="1"/>
  <c r="AD2986" i="2" s="1"/>
  <c r="AB2986" i="2"/>
  <c r="AA2986" i="2"/>
  <c r="AF2985" i="2"/>
  <c r="AE2985" i="2"/>
  <c r="AD2985" i="2" a="1"/>
  <c r="AD2985" i="2" s="1"/>
  <c r="AC2985" i="2"/>
  <c r="AB2985" i="2"/>
  <c r="AA2985" i="2"/>
  <c r="AF2984" i="2"/>
  <c r="AE2984" i="2"/>
  <c r="AD2984" i="2" a="1"/>
  <c r="AD2984" i="2" s="1"/>
  <c r="AC2984" i="2"/>
  <c r="AB2984" i="2"/>
  <c r="AA2984" i="2"/>
  <c r="AF2983" i="2"/>
  <c r="AE2983" i="2"/>
  <c r="AD2983" i="2" a="1"/>
  <c r="AD2983" i="2" s="1"/>
  <c r="AC2983" i="2"/>
  <c r="AB2983" i="2"/>
  <c r="AA2983" i="2"/>
  <c r="AF2982" i="2"/>
  <c r="AE2982" i="2"/>
  <c r="AC2982" i="2"/>
  <c r="AD2982" i="2" s="1" a="1"/>
  <c r="AD2982" i="2" s="1"/>
  <c r="AB2982" i="2"/>
  <c r="AA2982" i="2"/>
  <c r="AF2981" i="2"/>
  <c r="AE2981" i="2"/>
  <c r="AD2981" i="2" a="1"/>
  <c r="AD2981" i="2" s="1"/>
  <c r="AC2981" i="2"/>
  <c r="AB2981" i="2"/>
  <c r="AA2981" i="2"/>
  <c r="AF2980" i="2"/>
  <c r="AE2980" i="2"/>
  <c r="AD2980" i="2"/>
  <c r="AC2980" i="2"/>
  <c r="AD2980" i="2" s="1" a="1"/>
  <c r="AB2980" i="2"/>
  <c r="AA2980" i="2"/>
  <c r="AF2979" i="2"/>
  <c r="AE2979" i="2"/>
  <c r="AD2979" i="2" a="1"/>
  <c r="AD2979" i="2" s="1"/>
  <c r="AC2979" i="2"/>
  <c r="AB2979" i="2"/>
  <c r="AA2979" i="2"/>
  <c r="AF2978" i="2"/>
  <c r="AE2978" i="2"/>
  <c r="AD2978" i="2" a="1"/>
  <c r="AD2978" i="2" s="1"/>
  <c r="AC2978" i="2"/>
  <c r="AB2978" i="2"/>
  <c r="AA2978" i="2"/>
  <c r="AF2977" i="2"/>
  <c r="AE2977" i="2"/>
  <c r="AD2977" i="2" a="1"/>
  <c r="AD2977" i="2" s="1"/>
  <c r="AC2977" i="2"/>
  <c r="AB2977" i="2"/>
  <c r="AA2977" i="2"/>
  <c r="AF2976" i="2"/>
  <c r="AE2976" i="2"/>
  <c r="AC2976" i="2"/>
  <c r="AD2976" i="2" s="1" a="1"/>
  <c r="AD2976" i="2" s="1"/>
  <c r="AB2976" i="2"/>
  <c r="AA2976" i="2"/>
  <c r="AF2975" i="2"/>
  <c r="AE2975" i="2"/>
  <c r="AD2975" i="2" a="1"/>
  <c r="AD2975" i="2" s="1"/>
  <c r="AC2975" i="2"/>
  <c r="AB2975" i="2"/>
  <c r="AA2975" i="2"/>
  <c r="AF2974" i="2"/>
  <c r="AE2974" i="2"/>
  <c r="AC2974" i="2"/>
  <c r="AD2974" i="2" s="1" a="1"/>
  <c r="AD2974" i="2" s="1"/>
  <c r="AB2974" i="2"/>
  <c r="AA2974" i="2"/>
  <c r="AF2973" i="2"/>
  <c r="AE2973" i="2"/>
  <c r="AD2973" i="2" a="1"/>
  <c r="AD2973" i="2" s="1"/>
  <c r="AC2973" i="2"/>
  <c r="AB2973" i="2"/>
  <c r="AA2973" i="2"/>
  <c r="AF2972" i="2"/>
  <c r="AE2972" i="2"/>
  <c r="AD2972" i="2" a="1"/>
  <c r="AD2972" i="2" s="1"/>
  <c r="AC2972" i="2"/>
  <c r="AB2972" i="2"/>
  <c r="AA2972" i="2"/>
  <c r="AF2971" i="2"/>
  <c r="AE2971" i="2"/>
  <c r="AD2971" i="2" a="1"/>
  <c r="AD2971" i="2" s="1"/>
  <c r="AC2971" i="2"/>
  <c r="AB2971" i="2"/>
  <c r="AA2971" i="2"/>
  <c r="AF2970" i="2"/>
  <c r="AE2970" i="2"/>
  <c r="AC2970" i="2"/>
  <c r="AD2970" i="2" s="1" a="1"/>
  <c r="AD2970" i="2" s="1"/>
  <c r="AB2970" i="2"/>
  <c r="AA2970" i="2"/>
  <c r="AF2969" i="2"/>
  <c r="AE2969" i="2"/>
  <c r="AD2969" i="2" a="1"/>
  <c r="AD2969" i="2" s="1"/>
  <c r="AC2969" i="2"/>
  <c r="AB2969" i="2"/>
  <c r="AA2969" i="2"/>
  <c r="AF2968" i="2"/>
  <c r="AE2968" i="2"/>
  <c r="AD2968" i="2" a="1"/>
  <c r="AD2968" i="2" s="1"/>
  <c r="AC2968" i="2"/>
  <c r="AB2968" i="2"/>
  <c r="AA2968" i="2"/>
  <c r="AF2967" i="2"/>
  <c r="AE2967" i="2"/>
  <c r="AD2967" i="2" a="1"/>
  <c r="AD2967" i="2" s="1"/>
  <c r="AC2967" i="2"/>
  <c r="AB2967" i="2"/>
  <c r="AA2967" i="2"/>
  <c r="AF2966" i="2"/>
  <c r="AE2966" i="2"/>
  <c r="AC2966" i="2"/>
  <c r="AD2966" i="2" s="1" a="1"/>
  <c r="AD2966" i="2" s="1"/>
  <c r="AB2966" i="2"/>
  <c r="AA2966" i="2"/>
  <c r="AF2965" i="2"/>
  <c r="AE2965" i="2"/>
  <c r="AD2965" i="2" a="1"/>
  <c r="AD2965" i="2" s="1"/>
  <c r="AC2965" i="2"/>
  <c r="AB2965" i="2"/>
  <c r="AA2965" i="2"/>
  <c r="AF2964" i="2"/>
  <c r="AE2964" i="2"/>
  <c r="AD2964" i="2"/>
  <c r="AD2964" i="2" a="1"/>
  <c r="AC2964" i="2"/>
  <c r="AB2964" i="2"/>
  <c r="AA2964" i="2"/>
  <c r="AF2963" i="2"/>
  <c r="AE2963" i="2"/>
  <c r="AD2963" i="2" a="1"/>
  <c r="AD2963" i="2" s="1"/>
  <c r="AC2963" i="2"/>
  <c r="AB2963" i="2"/>
  <c r="AA2963" i="2"/>
  <c r="AF2962" i="2"/>
  <c r="AE2962" i="2"/>
  <c r="AD2962" i="2"/>
  <c r="AD2962" i="2" a="1"/>
  <c r="AC2962" i="2"/>
  <c r="AB2962" i="2"/>
  <c r="AA2962" i="2"/>
  <c r="AF2961" i="2"/>
  <c r="AE2961" i="2"/>
  <c r="AD2961" i="2" a="1"/>
  <c r="AD2961" i="2" s="1"/>
  <c r="AC2961" i="2"/>
  <c r="AB2961" i="2"/>
  <c r="AA2961" i="2"/>
  <c r="AF2960" i="2"/>
  <c r="AE2960" i="2"/>
  <c r="AC2960" i="2"/>
  <c r="AD2960" i="2" s="1" a="1"/>
  <c r="AD2960" i="2" s="1"/>
  <c r="AB2960" i="2"/>
  <c r="AA2960" i="2"/>
  <c r="AF2959" i="2"/>
  <c r="AE2959" i="2"/>
  <c r="AD2959" i="2" a="1"/>
  <c r="AD2959" i="2" s="1"/>
  <c r="AC2959" i="2"/>
  <c r="AB2959" i="2"/>
  <c r="AA2959" i="2"/>
  <c r="AF2958" i="2"/>
  <c r="AE2958" i="2"/>
  <c r="AC2958" i="2"/>
  <c r="AD2958" i="2" s="1" a="1"/>
  <c r="AD2958" i="2" s="1"/>
  <c r="AB2958" i="2"/>
  <c r="AA2958" i="2"/>
  <c r="AF2957" i="2"/>
  <c r="AE2957" i="2"/>
  <c r="AD2957" i="2" a="1"/>
  <c r="AD2957" i="2" s="1"/>
  <c r="AC2957" i="2"/>
  <c r="AB2957" i="2"/>
  <c r="AA2957" i="2"/>
  <c r="AF2956" i="2"/>
  <c r="AE2956" i="2"/>
  <c r="AD2956" i="2" a="1"/>
  <c r="AD2956" i="2" s="1"/>
  <c r="AC2956" i="2"/>
  <c r="AB2956" i="2"/>
  <c r="AA2956" i="2"/>
  <c r="AF2955" i="2"/>
  <c r="AE2955" i="2"/>
  <c r="AD2955" i="2" a="1"/>
  <c r="AD2955" i="2" s="1"/>
  <c r="AC2955" i="2"/>
  <c r="AB2955" i="2"/>
  <c r="AA2955" i="2"/>
  <c r="AF2954" i="2"/>
  <c r="AE2954" i="2"/>
  <c r="AC2954" i="2"/>
  <c r="AD2954" i="2" s="1" a="1"/>
  <c r="AD2954" i="2" s="1"/>
  <c r="AB2954" i="2"/>
  <c r="AA2954" i="2"/>
  <c r="AF2953" i="2"/>
  <c r="AE2953" i="2"/>
  <c r="AD2953" i="2" a="1"/>
  <c r="AD2953" i="2" s="1"/>
  <c r="AC2953" i="2"/>
  <c r="AB2953" i="2"/>
  <c r="AA2953" i="2"/>
  <c r="AF2952" i="2"/>
  <c r="AE2952" i="2"/>
  <c r="AC2952" i="2"/>
  <c r="AD2952" i="2" s="1" a="1"/>
  <c r="AD2952" i="2" s="1"/>
  <c r="AB2952" i="2"/>
  <c r="AA2952" i="2"/>
  <c r="AF2951" i="2"/>
  <c r="AE2951" i="2"/>
  <c r="AD2951" i="2" a="1"/>
  <c r="AD2951" i="2" s="1"/>
  <c r="AC2951" i="2"/>
  <c r="AB2951" i="2"/>
  <c r="AA2951" i="2"/>
  <c r="AF2950" i="2"/>
  <c r="AE2950" i="2"/>
  <c r="AD2950" i="2" a="1"/>
  <c r="AD2950" i="2" s="1"/>
  <c r="AC2950" i="2"/>
  <c r="AB2950" i="2"/>
  <c r="AA2950" i="2"/>
  <c r="AF2949" i="2"/>
  <c r="AE2949" i="2"/>
  <c r="AD2949" i="2" a="1"/>
  <c r="AD2949" i="2" s="1"/>
  <c r="AC2949" i="2"/>
  <c r="AB2949" i="2"/>
  <c r="AA2949" i="2"/>
  <c r="AF2948" i="2"/>
  <c r="AE2948" i="2"/>
  <c r="AC2948" i="2"/>
  <c r="AD2948" i="2" s="1" a="1"/>
  <c r="AD2948" i="2" s="1"/>
  <c r="AB2948" i="2"/>
  <c r="AA2948" i="2"/>
  <c r="AF2947" i="2"/>
  <c r="AE2947" i="2"/>
  <c r="AD2947" i="2" a="1"/>
  <c r="AD2947" i="2" s="1"/>
  <c r="AC2947" i="2"/>
  <c r="AB2947" i="2"/>
  <c r="AA2947" i="2"/>
  <c r="AF2946" i="2"/>
  <c r="AE2946" i="2"/>
  <c r="AD2946" i="2"/>
  <c r="AC2946" i="2"/>
  <c r="AD2946" i="2" s="1" a="1"/>
  <c r="AB2946" i="2"/>
  <c r="AA2946" i="2"/>
  <c r="AF2945" i="2"/>
  <c r="AE2945" i="2"/>
  <c r="AD2945" i="2" a="1"/>
  <c r="AD2945" i="2" s="1"/>
  <c r="AC2945" i="2"/>
  <c r="AB2945" i="2"/>
  <c r="AA2945" i="2"/>
  <c r="AF2944" i="2"/>
  <c r="AE2944" i="2"/>
  <c r="AD2944" i="2"/>
  <c r="AD2944" i="2" a="1"/>
  <c r="AC2944" i="2"/>
  <c r="AB2944" i="2"/>
  <c r="AA2944" i="2"/>
  <c r="AF2943" i="2"/>
  <c r="AE2943" i="2"/>
  <c r="AD2943" i="2" a="1"/>
  <c r="AD2943" i="2" s="1"/>
  <c r="AC2943" i="2"/>
  <c r="AB2943" i="2"/>
  <c r="AA2943" i="2"/>
  <c r="AF2942" i="2"/>
  <c r="AE2942" i="2"/>
  <c r="AD2942" i="2" a="1"/>
  <c r="AD2942" i="2" s="1"/>
  <c r="AC2942" i="2"/>
  <c r="AB2942" i="2"/>
  <c r="AA2942" i="2"/>
  <c r="AF2941" i="2"/>
  <c r="AE2941" i="2"/>
  <c r="AD2941" i="2" a="1"/>
  <c r="AD2941" i="2" s="1"/>
  <c r="AC2941" i="2"/>
  <c r="AB2941" i="2"/>
  <c r="AA2941" i="2"/>
  <c r="AF2940" i="2"/>
  <c r="AE2940" i="2"/>
  <c r="AC2940" i="2"/>
  <c r="AD2940" i="2" s="1" a="1"/>
  <c r="AD2940" i="2" s="1"/>
  <c r="AB2940" i="2"/>
  <c r="AA2940" i="2"/>
  <c r="AF2939" i="2"/>
  <c r="AE2939" i="2"/>
  <c r="AD2939" i="2" a="1"/>
  <c r="AD2939" i="2" s="1"/>
  <c r="AC2939" i="2"/>
  <c r="AB2939" i="2"/>
  <c r="AA2939" i="2"/>
  <c r="AF2938" i="2"/>
  <c r="AE2938" i="2"/>
  <c r="AD2938" i="2" a="1"/>
  <c r="AD2938" i="2" s="1"/>
  <c r="AC2938" i="2"/>
  <c r="AB2938" i="2"/>
  <c r="AA2938" i="2"/>
  <c r="AF2937" i="2"/>
  <c r="AE2937" i="2"/>
  <c r="AD2937" i="2" a="1"/>
  <c r="AD2937" i="2" s="1"/>
  <c r="AC2937" i="2"/>
  <c r="AB2937" i="2"/>
  <c r="AA2937" i="2"/>
  <c r="AF2936" i="2"/>
  <c r="AE2936" i="2"/>
  <c r="AC2936" i="2"/>
  <c r="AD2936" i="2" s="1" a="1"/>
  <c r="AD2936" i="2" s="1"/>
  <c r="AB2936" i="2"/>
  <c r="AA2936" i="2"/>
  <c r="AF2935" i="2"/>
  <c r="AE2935" i="2"/>
  <c r="AD2935" i="2" a="1"/>
  <c r="AD2935" i="2" s="1"/>
  <c r="AC2935" i="2"/>
  <c r="AB2935" i="2"/>
  <c r="AA2935" i="2"/>
  <c r="AF2934" i="2"/>
  <c r="AE2934" i="2"/>
  <c r="AC2934" i="2"/>
  <c r="AD2934" i="2" s="1" a="1"/>
  <c r="AD2934" i="2" s="1"/>
  <c r="AB2934" i="2"/>
  <c r="AA2934" i="2"/>
  <c r="AF2933" i="2"/>
  <c r="AE2933" i="2"/>
  <c r="AD2933" i="2" a="1"/>
  <c r="AD2933" i="2" s="1"/>
  <c r="AC2933" i="2"/>
  <c r="AB2933" i="2"/>
  <c r="AA2933" i="2"/>
  <c r="AF2932" i="2"/>
  <c r="AE2932" i="2"/>
  <c r="AD2932" i="2" a="1"/>
  <c r="AD2932" i="2" s="1"/>
  <c r="AC2932" i="2"/>
  <c r="AB2932" i="2"/>
  <c r="AA2932" i="2"/>
  <c r="AF2931" i="2"/>
  <c r="AE2931" i="2"/>
  <c r="AD2931" i="2" a="1"/>
  <c r="AD2931" i="2" s="1"/>
  <c r="AC2931" i="2"/>
  <c r="AB2931" i="2"/>
  <c r="AA2931" i="2"/>
  <c r="AF2930" i="2"/>
  <c r="AE2930" i="2"/>
  <c r="AC2930" i="2"/>
  <c r="AD2930" i="2" s="1" a="1"/>
  <c r="AD2930" i="2" s="1"/>
  <c r="AB2930" i="2"/>
  <c r="AA2930" i="2"/>
  <c r="AF2929" i="2"/>
  <c r="AE2929" i="2"/>
  <c r="AD2929" i="2" a="1"/>
  <c r="AD2929" i="2" s="1"/>
  <c r="AC2929" i="2"/>
  <c r="AB2929" i="2"/>
  <c r="AA2929" i="2"/>
  <c r="AF2928" i="2"/>
  <c r="AE2928" i="2"/>
  <c r="AD2928" i="2" a="1"/>
  <c r="AD2928" i="2" s="1"/>
  <c r="AC2928" i="2"/>
  <c r="AB2928" i="2"/>
  <c r="AA2928" i="2"/>
  <c r="AF2927" i="2"/>
  <c r="AE2927" i="2"/>
  <c r="AD2927" i="2" a="1"/>
  <c r="AD2927" i="2" s="1"/>
  <c r="AC2927" i="2"/>
  <c r="AB2927" i="2"/>
  <c r="AA2927" i="2"/>
  <c r="AF2926" i="2"/>
  <c r="AE2926" i="2"/>
  <c r="AC2926" i="2"/>
  <c r="AD2926" i="2" s="1" a="1"/>
  <c r="AD2926" i="2" s="1"/>
  <c r="AB2926" i="2"/>
  <c r="AA2926" i="2"/>
  <c r="AF2925" i="2"/>
  <c r="AE2925" i="2"/>
  <c r="AD2925" i="2" a="1"/>
  <c r="AD2925" i="2" s="1"/>
  <c r="AC2925" i="2"/>
  <c r="AB2925" i="2"/>
  <c r="AA2925" i="2"/>
  <c r="AF2924" i="2"/>
  <c r="AE2924" i="2"/>
  <c r="AD2924" i="2"/>
  <c r="AC2924" i="2"/>
  <c r="AD2924" i="2" s="1" a="1"/>
  <c r="AB2924" i="2"/>
  <c r="AA2924" i="2"/>
  <c r="AF2923" i="2"/>
  <c r="AE2923" i="2"/>
  <c r="AD2923" i="2" a="1"/>
  <c r="AD2923" i="2" s="1"/>
  <c r="AC2923" i="2"/>
  <c r="AB2923" i="2"/>
  <c r="AA2923" i="2"/>
  <c r="AF2922" i="2"/>
  <c r="AE2922" i="2"/>
  <c r="AD2922" i="2" a="1"/>
  <c r="AD2922" i="2" s="1"/>
  <c r="AC2922" i="2"/>
  <c r="AB2922" i="2"/>
  <c r="AA2922" i="2"/>
  <c r="AF2921" i="2"/>
  <c r="AE2921" i="2"/>
  <c r="AD2921" i="2" a="1"/>
  <c r="AD2921" i="2" s="1"/>
  <c r="AC2921" i="2"/>
  <c r="AB2921" i="2"/>
  <c r="AA2921" i="2"/>
  <c r="AF2920" i="2"/>
  <c r="AE2920" i="2"/>
  <c r="AC2920" i="2"/>
  <c r="AD2920" i="2" s="1" a="1"/>
  <c r="AD2920" i="2" s="1"/>
  <c r="AB2920" i="2"/>
  <c r="AA2920" i="2"/>
  <c r="AF2919" i="2"/>
  <c r="AE2919" i="2"/>
  <c r="AD2919" i="2" a="1"/>
  <c r="AD2919" i="2" s="1"/>
  <c r="AC2919" i="2"/>
  <c r="AB2919" i="2"/>
  <c r="AA2919" i="2"/>
  <c r="AF2918" i="2"/>
  <c r="AE2918" i="2"/>
  <c r="AD2918" i="2"/>
  <c r="AC2918" i="2"/>
  <c r="AD2918" i="2" s="1" a="1"/>
  <c r="AB2918" i="2"/>
  <c r="AA2918" i="2"/>
  <c r="AF2917" i="2"/>
  <c r="AE2917" i="2"/>
  <c r="AD2917" i="2" a="1"/>
  <c r="AD2917" i="2" s="1"/>
  <c r="AC2917" i="2"/>
  <c r="AB2917" i="2"/>
  <c r="AA2917" i="2"/>
  <c r="AF2916" i="2"/>
  <c r="AE2916" i="2"/>
  <c r="AD2916" i="2"/>
  <c r="AD2916" i="2" a="1"/>
  <c r="AC2916" i="2"/>
  <c r="AB2916" i="2"/>
  <c r="AA2916" i="2"/>
  <c r="AF2915" i="2"/>
  <c r="AE2915" i="2"/>
  <c r="AD2915" i="2" a="1"/>
  <c r="AD2915" i="2" s="1"/>
  <c r="AC2915" i="2"/>
  <c r="AB2915" i="2"/>
  <c r="AA2915" i="2"/>
  <c r="AF2914" i="2"/>
  <c r="AE2914" i="2"/>
  <c r="AD2914" i="2" a="1"/>
  <c r="AD2914" i="2" s="1"/>
  <c r="AC2914" i="2"/>
  <c r="AB2914" i="2"/>
  <c r="AA2914" i="2"/>
  <c r="AF2913" i="2"/>
  <c r="AE2913" i="2"/>
  <c r="AD2913" i="2" a="1"/>
  <c r="AD2913" i="2" s="1"/>
  <c r="AC2913" i="2"/>
  <c r="AB2913" i="2"/>
  <c r="AA2913" i="2"/>
  <c r="AF2912" i="2"/>
  <c r="AE2912" i="2"/>
  <c r="AC2912" i="2"/>
  <c r="AD2912" i="2" s="1" a="1"/>
  <c r="AD2912" i="2" s="1"/>
  <c r="AB2912" i="2"/>
  <c r="AA2912" i="2"/>
  <c r="AF2911" i="2"/>
  <c r="AE2911" i="2"/>
  <c r="AD2911" i="2" a="1"/>
  <c r="AD2911" i="2" s="1"/>
  <c r="AC2911" i="2"/>
  <c r="AB2911" i="2"/>
  <c r="AA2911" i="2"/>
  <c r="AF2910" i="2"/>
  <c r="AE2910" i="2"/>
  <c r="AD2910" i="2"/>
  <c r="AC2910" i="2"/>
  <c r="AD2910" i="2" s="1" a="1"/>
  <c r="AB2910" i="2"/>
  <c r="AA2910" i="2"/>
  <c r="AF2909" i="2"/>
  <c r="AE2909" i="2"/>
  <c r="AD2909" i="2" a="1"/>
  <c r="AD2909" i="2" s="1"/>
  <c r="AC2909" i="2"/>
  <c r="AB2909" i="2"/>
  <c r="AA2909" i="2"/>
  <c r="AF2908" i="2"/>
  <c r="AE2908" i="2"/>
  <c r="AD2908" i="2" a="1"/>
  <c r="AD2908" i="2" s="1"/>
  <c r="AC2908" i="2"/>
  <c r="AB2908" i="2"/>
  <c r="AA2908" i="2"/>
  <c r="AF2907" i="2"/>
  <c r="AE2907" i="2"/>
  <c r="AD2907" i="2" a="1"/>
  <c r="AD2907" i="2" s="1"/>
  <c r="AC2907" i="2"/>
  <c r="AB2907" i="2"/>
  <c r="AA2907" i="2"/>
  <c r="AF2906" i="2"/>
  <c r="AE2906" i="2"/>
  <c r="AC2906" i="2"/>
  <c r="AD2906" i="2" s="1" a="1"/>
  <c r="AD2906" i="2" s="1"/>
  <c r="AB2906" i="2"/>
  <c r="AA2906" i="2"/>
  <c r="AF2905" i="2"/>
  <c r="AE2905" i="2"/>
  <c r="AD2905" i="2" a="1"/>
  <c r="AD2905" i="2" s="1"/>
  <c r="AC2905" i="2"/>
  <c r="AB2905" i="2"/>
  <c r="AA2905" i="2"/>
  <c r="AF2904" i="2"/>
  <c r="AE2904" i="2"/>
  <c r="AD2904" i="2" a="1"/>
  <c r="AD2904" i="2" s="1"/>
  <c r="AC2904" i="2"/>
  <c r="AB2904" i="2"/>
  <c r="AA2904" i="2"/>
  <c r="AF2903" i="2"/>
  <c r="AE2903" i="2"/>
  <c r="AD2903" i="2" a="1"/>
  <c r="AD2903" i="2" s="1"/>
  <c r="AC2903" i="2"/>
  <c r="AB2903" i="2"/>
  <c r="AA2903" i="2"/>
  <c r="AF2902" i="2"/>
  <c r="AE2902" i="2"/>
  <c r="AC2902" i="2"/>
  <c r="AD2902" i="2" s="1" a="1"/>
  <c r="AD2902" i="2" s="1"/>
  <c r="AB2902" i="2"/>
  <c r="AA2902" i="2"/>
  <c r="AF2901" i="2"/>
  <c r="AE2901" i="2"/>
  <c r="AD2901" i="2" a="1"/>
  <c r="AD2901" i="2" s="1"/>
  <c r="AC2901" i="2"/>
  <c r="AB2901" i="2"/>
  <c r="AA2901" i="2"/>
  <c r="AF2900" i="2"/>
  <c r="AE2900" i="2"/>
  <c r="AD2900" i="2" a="1"/>
  <c r="AD2900" i="2" s="1"/>
  <c r="AC2900" i="2"/>
  <c r="AB2900" i="2"/>
  <c r="AA2900" i="2"/>
  <c r="AF2899" i="2"/>
  <c r="AE2899" i="2"/>
  <c r="AD2899" i="2" a="1"/>
  <c r="AD2899" i="2" s="1"/>
  <c r="AC2899" i="2"/>
  <c r="AB2899" i="2"/>
  <c r="AA2899" i="2"/>
  <c r="AF2898" i="2"/>
  <c r="AE2898" i="2"/>
  <c r="AC2898" i="2"/>
  <c r="AD2898" i="2" s="1" a="1"/>
  <c r="AD2898" i="2" s="1"/>
  <c r="AB2898" i="2"/>
  <c r="AA2898" i="2"/>
  <c r="AF2897" i="2"/>
  <c r="AE2897" i="2"/>
  <c r="AD2897" i="2" a="1"/>
  <c r="AD2897" i="2" s="1"/>
  <c r="AC2897" i="2"/>
  <c r="AB2897" i="2"/>
  <c r="AA2897" i="2"/>
  <c r="AF2896" i="2"/>
  <c r="AE2896" i="2"/>
  <c r="AC2896" i="2"/>
  <c r="AD2896" i="2" s="1" a="1"/>
  <c r="AD2896" i="2" s="1"/>
  <c r="AB2896" i="2"/>
  <c r="AA2896" i="2"/>
  <c r="AF2895" i="2"/>
  <c r="AE2895" i="2"/>
  <c r="AD2895" i="2" a="1"/>
  <c r="AD2895" i="2" s="1"/>
  <c r="AC2895" i="2"/>
  <c r="AB2895" i="2"/>
  <c r="AA2895" i="2"/>
  <c r="AF2894" i="2"/>
  <c r="AE2894" i="2"/>
  <c r="AD2894" i="2" a="1"/>
  <c r="AD2894" i="2" s="1"/>
  <c r="AC2894" i="2"/>
  <c r="AB2894" i="2"/>
  <c r="AA2894" i="2"/>
  <c r="AF2893" i="2"/>
  <c r="AE2893" i="2"/>
  <c r="AD2893" i="2" a="1"/>
  <c r="AD2893" i="2" s="1"/>
  <c r="AC2893" i="2"/>
  <c r="AB2893" i="2"/>
  <c r="AA2893" i="2"/>
  <c r="AF2892" i="2"/>
  <c r="AE2892" i="2"/>
  <c r="AC2892" i="2"/>
  <c r="AD2892" i="2" s="1" a="1"/>
  <c r="AD2892" i="2" s="1"/>
  <c r="AB2892" i="2"/>
  <c r="AA2892" i="2"/>
  <c r="AF2891" i="2"/>
  <c r="AE2891" i="2"/>
  <c r="AD2891" i="2" a="1"/>
  <c r="AD2891" i="2" s="1"/>
  <c r="AC2891" i="2"/>
  <c r="AB2891" i="2"/>
  <c r="AA2891" i="2"/>
  <c r="AF2890" i="2"/>
  <c r="AE2890" i="2"/>
  <c r="AD2890" i="2"/>
  <c r="AC2890" i="2"/>
  <c r="AD2890" i="2" s="1" a="1"/>
  <c r="AB2890" i="2"/>
  <c r="AA2890" i="2"/>
  <c r="AF2889" i="2"/>
  <c r="AE2889" i="2"/>
  <c r="AD2889" i="2" a="1"/>
  <c r="AD2889" i="2" s="1"/>
  <c r="AC2889" i="2"/>
  <c r="AB2889" i="2"/>
  <c r="AA2889" i="2"/>
  <c r="AF2888" i="2"/>
  <c r="AE2888" i="2"/>
  <c r="AD2888" i="2"/>
  <c r="AD2888" i="2" a="1"/>
  <c r="AC2888" i="2"/>
  <c r="AB2888" i="2"/>
  <c r="AA2888" i="2"/>
  <c r="AF2887" i="2"/>
  <c r="AE2887" i="2"/>
  <c r="AD2887" i="2" a="1"/>
  <c r="AD2887" i="2" s="1"/>
  <c r="AC2887" i="2"/>
  <c r="AB2887" i="2"/>
  <c r="AA2887" i="2"/>
  <c r="AF2886" i="2"/>
  <c r="AE2886" i="2"/>
  <c r="AD2886" i="2" a="1"/>
  <c r="AD2886" i="2" s="1"/>
  <c r="AC2886" i="2"/>
  <c r="AB2886" i="2"/>
  <c r="AA2886" i="2"/>
  <c r="AF2885" i="2"/>
  <c r="AE2885" i="2"/>
  <c r="AD2885" i="2" a="1"/>
  <c r="AD2885" i="2" s="1"/>
  <c r="AC2885" i="2"/>
  <c r="AB2885" i="2"/>
  <c r="AA2885" i="2"/>
  <c r="AF2884" i="2"/>
  <c r="AE2884" i="2"/>
  <c r="AC2884" i="2"/>
  <c r="AD2884" i="2" s="1" a="1"/>
  <c r="AD2884" i="2" s="1"/>
  <c r="AB2884" i="2"/>
  <c r="AA2884" i="2"/>
  <c r="AF2883" i="2"/>
  <c r="AE2883" i="2"/>
  <c r="AD2883" i="2" a="1"/>
  <c r="AD2883" i="2" s="1"/>
  <c r="AC2883" i="2"/>
  <c r="AB2883" i="2"/>
  <c r="AA2883" i="2"/>
  <c r="AF2882" i="2"/>
  <c r="AE2882" i="2"/>
  <c r="AD2882" i="2" a="1"/>
  <c r="AD2882" i="2" s="1"/>
  <c r="AC2882" i="2"/>
  <c r="AB2882" i="2"/>
  <c r="AA2882" i="2"/>
  <c r="AF2881" i="2"/>
  <c r="AE2881" i="2"/>
  <c r="AD2881" i="2" a="1"/>
  <c r="AD2881" i="2" s="1"/>
  <c r="AC2881" i="2"/>
  <c r="AB2881" i="2"/>
  <c r="AA2881" i="2"/>
  <c r="AF2880" i="2"/>
  <c r="AE2880" i="2"/>
  <c r="AC2880" i="2"/>
  <c r="AD2880" i="2" s="1" a="1"/>
  <c r="AD2880" i="2" s="1"/>
  <c r="AB2880" i="2"/>
  <c r="AA2880" i="2"/>
  <c r="AF2879" i="2"/>
  <c r="AE2879" i="2"/>
  <c r="AD2879" i="2" a="1"/>
  <c r="AD2879" i="2" s="1"/>
  <c r="AC2879" i="2"/>
  <c r="AB2879" i="2"/>
  <c r="AA2879" i="2"/>
  <c r="AF2878" i="2"/>
  <c r="AE2878" i="2"/>
  <c r="AC2878" i="2"/>
  <c r="AD2878" i="2" s="1" a="1"/>
  <c r="AD2878" i="2" s="1"/>
  <c r="AB2878" i="2"/>
  <c r="AA2878" i="2"/>
  <c r="AF2877" i="2"/>
  <c r="AE2877" i="2"/>
  <c r="AD2877" i="2" a="1"/>
  <c r="AD2877" i="2" s="1"/>
  <c r="AC2877" i="2"/>
  <c r="AB2877" i="2"/>
  <c r="AA2877" i="2"/>
  <c r="AF2876" i="2"/>
  <c r="AE2876" i="2"/>
  <c r="AD2876" i="2" a="1"/>
  <c r="AD2876" i="2" s="1"/>
  <c r="AC2876" i="2"/>
  <c r="AB2876" i="2"/>
  <c r="AA2876" i="2"/>
  <c r="AF2875" i="2"/>
  <c r="AE2875" i="2"/>
  <c r="AD2875" i="2" a="1"/>
  <c r="AD2875" i="2" s="1"/>
  <c r="AC2875" i="2"/>
  <c r="AB2875" i="2"/>
  <c r="AA2875" i="2"/>
  <c r="AF2874" i="2"/>
  <c r="AE2874" i="2"/>
  <c r="AC2874" i="2"/>
  <c r="AD2874" i="2" s="1" a="1"/>
  <c r="AD2874" i="2" s="1"/>
  <c r="AB2874" i="2"/>
  <c r="AA2874" i="2"/>
  <c r="AF2873" i="2"/>
  <c r="AE2873" i="2"/>
  <c r="AD2873" i="2" a="1"/>
  <c r="AD2873" i="2" s="1"/>
  <c r="AC2873" i="2"/>
  <c r="AB2873" i="2"/>
  <c r="AA2873" i="2"/>
  <c r="AF2872" i="2"/>
  <c r="AE2872" i="2"/>
  <c r="AD2872" i="2" a="1"/>
  <c r="AD2872" i="2" s="1"/>
  <c r="AC2872" i="2"/>
  <c r="AB2872" i="2"/>
  <c r="AA2872" i="2"/>
  <c r="AF2871" i="2"/>
  <c r="AE2871" i="2"/>
  <c r="AD2871" i="2" a="1"/>
  <c r="AD2871" i="2" s="1"/>
  <c r="AC2871" i="2"/>
  <c r="AB2871" i="2"/>
  <c r="AA2871" i="2"/>
  <c r="AF2870" i="2"/>
  <c r="AE2870" i="2"/>
  <c r="AC2870" i="2"/>
  <c r="AD2870" i="2" s="1" a="1"/>
  <c r="AD2870" i="2" s="1"/>
  <c r="AB2870" i="2"/>
  <c r="AA2870" i="2"/>
  <c r="AF2869" i="2"/>
  <c r="AE2869" i="2"/>
  <c r="AD2869" i="2" a="1"/>
  <c r="AD2869" i="2" s="1"/>
  <c r="AC2869" i="2"/>
  <c r="AB2869" i="2"/>
  <c r="AA2869" i="2"/>
  <c r="AF2868" i="2"/>
  <c r="AE2868" i="2"/>
  <c r="AC2868" i="2"/>
  <c r="AD2868" i="2" s="1" a="1"/>
  <c r="AD2868" i="2" s="1"/>
  <c r="AB2868" i="2"/>
  <c r="AA2868" i="2"/>
  <c r="AF2867" i="2"/>
  <c r="AE2867" i="2"/>
  <c r="AD2867" i="2" a="1"/>
  <c r="AD2867" i="2" s="1"/>
  <c r="AC2867" i="2"/>
  <c r="AB2867" i="2"/>
  <c r="AA2867" i="2"/>
  <c r="AF2866" i="2"/>
  <c r="AE2866" i="2"/>
  <c r="AD2866" i="2" a="1"/>
  <c r="AD2866" i="2" s="1"/>
  <c r="AC2866" i="2"/>
  <c r="AB2866" i="2"/>
  <c r="AA2866" i="2"/>
  <c r="AF2865" i="2"/>
  <c r="AE2865" i="2"/>
  <c r="AD2865" i="2" a="1"/>
  <c r="AD2865" i="2" s="1"/>
  <c r="AC2865" i="2"/>
  <c r="AB2865" i="2"/>
  <c r="AA2865" i="2"/>
  <c r="AF2864" i="2"/>
  <c r="AE2864" i="2"/>
  <c r="AC2864" i="2"/>
  <c r="AD2864" i="2" s="1" a="1"/>
  <c r="AD2864" i="2" s="1"/>
  <c r="AB2864" i="2"/>
  <c r="AA2864" i="2"/>
  <c r="AF2863" i="2"/>
  <c r="AE2863" i="2"/>
  <c r="AD2863" i="2" a="1"/>
  <c r="AD2863" i="2" s="1"/>
  <c r="AC2863" i="2"/>
  <c r="AB2863" i="2"/>
  <c r="AA2863" i="2"/>
  <c r="AF2862" i="2"/>
  <c r="AE2862" i="2"/>
  <c r="AD2862" i="2"/>
  <c r="AC2862" i="2"/>
  <c r="AD2862" i="2" s="1" a="1"/>
  <c r="AB2862" i="2"/>
  <c r="AA2862" i="2"/>
  <c r="AF2861" i="2"/>
  <c r="AE2861" i="2"/>
  <c r="AD2861" i="2" a="1"/>
  <c r="AD2861" i="2" s="1"/>
  <c r="AC2861" i="2"/>
  <c r="AB2861" i="2"/>
  <c r="AA2861" i="2"/>
  <c r="AF2860" i="2"/>
  <c r="AE2860" i="2"/>
  <c r="AD2860" i="2" a="1"/>
  <c r="AD2860" i="2" s="1"/>
  <c r="AC2860" i="2"/>
  <c r="AB2860" i="2"/>
  <c r="AA2860" i="2"/>
  <c r="AF2859" i="2"/>
  <c r="AE2859" i="2"/>
  <c r="AD2859" i="2" a="1"/>
  <c r="AD2859" i="2" s="1"/>
  <c r="AC2859" i="2"/>
  <c r="AB2859" i="2"/>
  <c r="AA2859" i="2"/>
  <c r="AF2858" i="2"/>
  <c r="AE2858" i="2"/>
  <c r="AC2858" i="2"/>
  <c r="AD2858" i="2" s="1" a="1"/>
  <c r="AD2858" i="2" s="1"/>
  <c r="AB2858" i="2"/>
  <c r="AA2858" i="2"/>
  <c r="AF2857" i="2"/>
  <c r="AE2857" i="2"/>
  <c r="AD2857" i="2" a="1"/>
  <c r="AD2857" i="2" s="1"/>
  <c r="AC2857" i="2"/>
  <c r="AB2857" i="2"/>
  <c r="AA2857" i="2"/>
  <c r="AF2856" i="2"/>
  <c r="AE2856" i="2"/>
  <c r="AD2856" i="2"/>
  <c r="AD2856" i="2" a="1"/>
  <c r="AC2856" i="2"/>
  <c r="AB2856" i="2"/>
  <c r="AA2856" i="2"/>
  <c r="AF2855" i="2"/>
  <c r="AE2855" i="2"/>
  <c r="AD2855" i="2" a="1"/>
  <c r="AD2855" i="2" s="1"/>
  <c r="AC2855" i="2"/>
  <c r="AB2855" i="2"/>
  <c r="AA2855" i="2"/>
  <c r="AF2854" i="2"/>
  <c r="AE2854" i="2"/>
  <c r="AD2854" i="2"/>
  <c r="AD2854" i="2" a="1"/>
  <c r="AC2854" i="2"/>
  <c r="AB2854" i="2"/>
  <c r="AA2854" i="2"/>
  <c r="AF2853" i="2"/>
  <c r="AE2853" i="2"/>
  <c r="AD2853" i="2" a="1"/>
  <c r="AD2853" i="2" s="1"/>
  <c r="AC2853" i="2"/>
  <c r="AB2853" i="2"/>
  <c r="AA2853" i="2"/>
  <c r="AF2852" i="2"/>
  <c r="AE2852" i="2"/>
  <c r="AD2852" i="2" a="1"/>
  <c r="AD2852" i="2" s="1"/>
  <c r="AC2852" i="2"/>
  <c r="AB2852" i="2"/>
  <c r="AA2852" i="2"/>
  <c r="AF2851" i="2"/>
  <c r="AE2851" i="2"/>
  <c r="AD2851" i="2" a="1"/>
  <c r="AD2851" i="2" s="1"/>
  <c r="AC2851" i="2"/>
  <c r="AB2851" i="2"/>
  <c r="AA2851" i="2"/>
  <c r="AF2850" i="2"/>
  <c r="AE2850" i="2"/>
  <c r="AD2850" i="2" a="1"/>
  <c r="AD2850" i="2" s="1"/>
  <c r="AC2850" i="2"/>
  <c r="AB2850" i="2"/>
  <c r="AA2850" i="2"/>
  <c r="AF2849" i="2"/>
  <c r="AE2849" i="2"/>
  <c r="AD2849" i="2" a="1"/>
  <c r="AD2849" i="2" s="1"/>
  <c r="AC2849" i="2"/>
  <c r="AB2849" i="2"/>
  <c r="AA2849" i="2"/>
  <c r="AF2848" i="2"/>
  <c r="AE2848" i="2"/>
  <c r="AD2848" i="2" a="1"/>
  <c r="AD2848" i="2" s="1"/>
  <c r="AC2848" i="2"/>
  <c r="AB2848" i="2"/>
  <c r="AA2848" i="2"/>
  <c r="AF2847" i="2"/>
  <c r="AE2847" i="2"/>
  <c r="AD2847" i="2" a="1"/>
  <c r="AD2847" i="2" s="1"/>
  <c r="AC2847" i="2"/>
  <c r="AB2847" i="2"/>
  <c r="AA2847" i="2"/>
  <c r="AF2846" i="2"/>
  <c r="AE2846" i="2"/>
  <c r="AC2846" i="2"/>
  <c r="AD2846" i="2" s="1" a="1"/>
  <c r="AD2846" i="2" s="1"/>
  <c r="AB2846" i="2"/>
  <c r="AA2846" i="2"/>
  <c r="AF2845" i="2"/>
  <c r="AE2845" i="2"/>
  <c r="AD2845" i="2" a="1"/>
  <c r="AD2845" i="2" s="1"/>
  <c r="AC2845" i="2"/>
  <c r="AB2845" i="2"/>
  <c r="AA2845" i="2"/>
  <c r="AF2844" i="2"/>
  <c r="AE2844" i="2"/>
  <c r="AD2844" i="2" a="1"/>
  <c r="AD2844" i="2" s="1"/>
  <c r="AC2844" i="2"/>
  <c r="AB2844" i="2"/>
  <c r="AA2844" i="2"/>
  <c r="AF2843" i="2"/>
  <c r="AE2843" i="2"/>
  <c r="AD2843" i="2" a="1"/>
  <c r="AD2843" i="2" s="1"/>
  <c r="AC2843" i="2"/>
  <c r="AB2843" i="2"/>
  <c r="AA2843" i="2"/>
  <c r="AF2842" i="2"/>
  <c r="AE2842" i="2"/>
  <c r="AC2842" i="2"/>
  <c r="AD2842" i="2" s="1" a="1"/>
  <c r="AD2842" i="2" s="1"/>
  <c r="AB2842" i="2"/>
  <c r="AA2842" i="2"/>
  <c r="AF2841" i="2"/>
  <c r="AE2841" i="2"/>
  <c r="AD2841" i="2" a="1"/>
  <c r="AD2841" i="2" s="1"/>
  <c r="AC2841" i="2"/>
  <c r="AB2841" i="2"/>
  <c r="AA2841" i="2"/>
  <c r="AF2840" i="2"/>
  <c r="AE2840" i="2"/>
  <c r="AD2840" i="2"/>
  <c r="AC2840" i="2"/>
  <c r="AD2840" i="2" s="1" a="1"/>
  <c r="AB2840" i="2"/>
  <c r="AA2840" i="2"/>
  <c r="AF2839" i="2"/>
  <c r="AE2839" i="2"/>
  <c r="AD2839" i="2" a="1"/>
  <c r="AD2839" i="2" s="1"/>
  <c r="AC2839" i="2"/>
  <c r="AB2839" i="2"/>
  <c r="AA2839" i="2"/>
  <c r="AF2838" i="2"/>
  <c r="AE2838" i="2"/>
  <c r="AD2838" i="2" a="1"/>
  <c r="AD2838" i="2" s="1"/>
  <c r="AC2838" i="2"/>
  <c r="AB2838" i="2"/>
  <c r="AA2838" i="2"/>
  <c r="AF2837" i="2"/>
  <c r="AE2837" i="2"/>
  <c r="AD2837" i="2" a="1"/>
  <c r="AD2837" i="2" s="1"/>
  <c r="AC2837" i="2"/>
  <c r="AB2837" i="2"/>
  <c r="AA2837" i="2"/>
  <c r="AF2836" i="2"/>
  <c r="AE2836" i="2"/>
  <c r="AC2836" i="2"/>
  <c r="AD2836" i="2" s="1" a="1"/>
  <c r="AD2836" i="2" s="1"/>
  <c r="AB2836" i="2"/>
  <c r="AA2836" i="2"/>
  <c r="AF2835" i="2"/>
  <c r="AE2835" i="2"/>
  <c r="AD2835" i="2" a="1"/>
  <c r="AD2835" i="2" s="1"/>
  <c r="AC2835" i="2"/>
  <c r="AB2835" i="2"/>
  <c r="AA2835" i="2"/>
  <c r="AF2834" i="2"/>
  <c r="AE2834" i="2"/>
  <c r="AD2834" i="2"/>
  <c r="AC2834" i="2"/>
  <c r="AD2834" i="2" s="1" a="1"/>
  <c r="AB2834" i="2"/>
  <c r="AA2834" i="2"/>
  <c r="AF2833" i="2"/>
  <c r="AE2833" i="2"/>
  <c r="AD2833" i="2" a="1"/>
  <c r="AD2833" i="2" s="1"/>
  <c r="AC2833" i="2"/>
  <c r="AB2833" i="2"/>
  <c r="AA2833" i="2"/>
  <c r="AF2832" i="2"/>
  <c r="AE2832" i="2"/>
  <c r="AD2832" i="2"/>
  <c r="AD2832" i="2" a="1"/>
  <c r="AC2832" i="2"/>
  <c r="AB2832" i="2"/>
  <c r="AA2832" i="2"/>
  <c r="AF2831" i="2"/>
  <c r="AE2831" i="2"/>
  <c r="AD2831" i="2" a="1"/>
  <c r="AD2831" i="2" s="1"/>
  <c r="AC2831" i="2"/>
  <c r="AB2831" i="2"/>
  <c r="AA2831" i="2"/>
  <c r="AF2830" i="2"/>
  <c r="AE2830" i="2"/>
  <c r="AD2830" i="2" a="1"/>
  <c r="AD2830" i="2" s="1"/>
  <c r="AC2830" i="2"/>
  <c r="AB2830" i="2"/>
  <c r="AA2830" i="2"/>
  <c r="AF2829" i="2"/>
  <c r="AE2829" i="2"/>
  <c r="AD2829" i="2" a="1"/>
  <c r="AD2829" i="2" s="1"/>
  <c r="AC2829" i="2"/>
  <c r="AB2829" i="2"/>
  <c r="AA2829" i="2"/>
  <c r="AF2828" i="2"/>
  <c r="AE2828" i="2"/>
  <c r="AC2828" i="2"/>
  <c r="AD2828" i="2" s="1" a="1"/>
  <c r="AD2828" i="2" s="1"/>
  <c r="AB2828" i="2"/>
  <c r="AA2828" i="2"/>
  <c r="AF2827" i="2"/>
  <c r="AE2827" i="2"/>
  <c r="AD2827" i="2" a="1"/>
  <c r="AD2827" i="2" s="1"/>
  <c r="AC2827" i="2"/>
  <c r="AB2827" i="2"/>
  <c r="AA2827" i="2"/>
  <c r="AF2826" i="2"/>
  <c r="AE2826" i="2"/>
  <c r="AC2826" i="2"/>
  <c r="AD2826" i="2" s="1" a="1"/>
  <c r="AD2826" i="2" s="1"/>
  <c r="AB2826" i="2"/>
  <c r="AA2826" i="2"/>
  <c r="AF2825" i="2"/>
  <c r="AE2825" i="2"/>
  <c r="AD2825" i="2" a="1"/>
  <c r="AD2825" i="2" s="1"/>
  <c r="AC2825" i="2"/>
  <c r="AB2825" i="2"/>
  <c r="AA2825" i="2"/>
  <c r="AF2824" i="2"/>
  <c r="AE2824" i="2"/>
  <c r="AC2824" i="2"/>
  <c r="AD2824" i="2" s="1" a="1"/>
  <c r="AD2824" i="2" s="1"/>
  <c r="AB2824" i="2"/>
  <c r="AA2824" i="2"/>
  <c r="AF2823" i="2"/>
  <c r="AE2823" i="2"/>
  <c r="AD2823" i="2" a="1"/>
  <c r="AD2823" i="2" s="1"/>
  <c r="AC2823" i="2"/>
  <c r="AB2823" i="2"/>
  <c r="AA2823" i="2"/>
  <c r="AF2822" i="2"/>
  <c r="AE2822" i="2"/>
  <c r="AD2822" i="2"/>
  <c r="AD2822" i="2" a="1"/>
  <c r="AC2822" i="2"/>
  <c r="AB2822" i="2"/>
  <c r="AA2822" i="2"/>
  <c r="AF2821" i="2"/>
  <c r="AE2821" i="2"/>
  <c r="AD2821" i="2" a="1"/>
  <c r="AD2821" i="2" s="1"/>
  <c r="AC2821" i="2"/>
  <c r="AB2821" i="2"/>
  <c r="AA2821" i="2"/>
  <c r="AF2820" i="2"/>
  <c r="AE2820" i="2"/>
  <c r="AD2820" i="2" a="1"/>
  <c r="AD2820" i="2" s="1"/>
  <c r="AC2820" i="2"/>
  <c r="AB2820" i="2"/>
  <c r="AA2820" i="2"/>
  <c r="AF2819" i="2"/>
  <c r="AE2819" i="2"/>
  <c r="AD2819" i="2" a="1"/>
  <c r="AD2819" i="2" s="1"/>
  <c r="AC2819" i="2"/>
  <c r="AB2819" i="2"/>
  <c r="AA2819" i="2"/>
  <c r="AF2818" i="2"/>
  <c r="AE2818" i="2"/>
  <c r="AC2818" i="2"/>
  <c r="AD2818" i="2" s="1" a="1"/>
  <c r="AD2818" i="2" s="1"/>
  <c r="AB2818" i="2"/>
  <c r="AA2818" i="2"/>
  <c r="AF2817" i="2"/>
  <c r="AE2817" i="2"/>
  <c r="AD2817" i="2" a="1"/>
  <c r="AD2817" i="2" s="1"/>
  <c r="AC2817" i="2"/>
  <c r="AB2817" i="2"/>
  <c r="AA2817" i="2"/>
  <c r="AF2816" i="2"/>
  <c r="AE2816" i="2"/>
  <c r="AD2816" i="2" a="1"/>
  <c r="AD2816" i="2" s="1"/>
  <c r="AC2816" i="2"/>
  <c r="AB2816" i="2"/>
  <c r="AA2816" i="2"/>
  <c r="AF2815" i="2"/>
  <c r="AE2815" i="2"/>
  <c r="AD2815" i="2" a="1"/>
  <c r="AD2815" i="2" s="1"/>
  <c r="AC2815" i="2"/>
  <c r="AB2815" i="2"/>
  <c r="AA2815" i="2"/>
  <c r="AF2814" i="2"/>
  <c r="AE2814" i="2"/>
  <c r="AC2814" i="2"/>
  <c r="AD2814" i="2" s="1" a="1"/>
  <c r="AD2814" i="2" s="1"/>
  <c r="AB2814" i="2"/>
  <c r="AA2814" i="2"/>
  <c r="AF2813" i="2"/>
  <c r="AE2813" i="2"/>
  <c r="AD2813" i="2" a="1"/>
  <c r="AD2813" i="2" s="1"/>
  <c r="AC2813" i="2"/>
  <c r="AB2813" i="2"/>
  <c r="AA2813" i="2"/>
  <c r="AF2812" i="2"/>
  <c r="AE2812" i="2"/>
  <c r="AC2812" i="2"/>
  <c r="AD2812" i="2" s="1" a="1"/>
  <c r="AD2812" i="2" s="1"/>
  <c r="AB2812" i="2"/>
  <c r="AA2812" i="2"/>
  <c r="AF2811" i="2"/>
  <c r="AE2811" i="2"/>
  <c r="AD2811" i="2" a="1"/>
  <c r="AD2811" i="2" s="1"/>
  <c r="AC2811" i="2"/>
  <c r="AB2811" i="2"/>
  <c r="AA2811" i="2"/>
  <c r="AF2810" i="2"/>
  <c r="AE2810" i="2"/>
  <c r="AD2810" i="2" a="1"/>
  <c r="AD2810" i="2" s="1"/>
  <c r="AC2810" i="2"/>
  <c r="AB2810" i="2"/>
  <c r="AA2810" i="2"/>
  <c r="AF2809" i="2"/>
  <c r="AE2809" i="2"/>
  <c r="AD2809" i="2" a="1"/>
  <c r="AD2809" i="2" s="1"/>
  <c r="AC2809" i="2"/>
  <c r="AB2809" i="2"/>
  <c r="AA2809" i="2"/>
  <c r="AF2808" i="2"/>
  <c r="AE2808" i="2"/>
  <c r="AC2808" i="2"/>
  <c r="AD2808" i="2" s="1" a="1"/>
  <c r="AD2808" i="2" s="1"/>
  <c r="AB2808" i="2"/>
  <c r="AA2808" i="2"/>
  <c r="AF2807" i="2"/>
  <c r="AE2807" i="2"/>
  <c r="AD2807" i="2" a="1"/>
  <c r="AD2807" i="2" s="1"/>
  <c r="AC2807" i="2"/>
  <c r="AB2807" i="2"/>
  <c r="AA2807" i="2"/>
  <c r="AF2806" i="2"/>
  <c r="AE2806" i="2"/>
  <c r="AD2806" i="2"/>
  <c r="AC2806" i="2"/>
  <c r="AD2806" i="2" s="1" a="1"/>
  <c r="AB2806" i="2"/>
  <c r="AA2806" i="2"/>
  <c r="AF2805" i="2"/>
  <c r="AE2805" i="2"/>
  <c r="AD2805" i="2" a="1"/>
  <c r="AD2805" i="2" s="1"/>
  <c r="AC2805" i="2"/>
  <c r="AB2805" i="2"/>
  <c r="AA2805" i="2"/>
  <c r="AF2804" i="2"/>
  <c r="AE2804" i="2"/>
  <c r="AD2804" i="2" a="1"/>
  <c r="AD2804" i="2" s="1"/>
  <c r="AC2804" i="2"/>
  <c r="AB2804" i="2"/>
  <c r="AA2804" i="2"/>
  <c r="AF2803" i="2"/>
  <c r="AE2803" i="2"/>
  <c r="AD2803" i="2" a="1"/>
  <c r="AD2803" i="2" s="1"/>
  <c r="AC2803" i="2"/>
  <c r="AB2803" i="2"/>
  <c r="AA2803" i="2"/>
  <c r="AF2802" i="2"/>
  <c r="AE2802" i="2"/>
  <c r="AD2802" i="2"/>
  <c r="AC2802" i="2"/>
  <c r="AD2802" i="2" s="1" a="1"/>
  <c r="AB2802" i="2"/>
  <c r="AA2802" i="2"/>
  <c r="AF2801" i="2"/>
  <c r="AE2801" i="2"/>
  <c r="AD2801" i="2" a="1"/>
  <c r="AD2801" i="2" s="1"/>
  <c r="AC2801" i="2"/>
  <c r="AB2801" i="2"/>
  <c r="AA2801" i="2"/>
  <c r="AF2800" i="2"/>
  <c r="AE2800" i="2"/>
  <c r="AD2800" i="2" a="1"/>
  <c r="AD2800" i="2" s="1"/>
  <c r="AC2800" i="2"/>
  <c r="AB2800" i="2"/>
  <c r="AA2800" i="2"/>
  <c r="AF2799" i="2"/>
  <c r="AE2799" i="2"/>
  <c r="AD2799" i="2" a="1"/>
  <c r="AD2799" i="2" s="1"/>
  <c r="AC2799" i="2"/>
  <c r="AB2799" i="2"/>
  <c r="AA2799" i="2"/>
  <c r="AF2798" i="2"/>
  <c r="AE2798" i="2"/>
  <c r="AD2798" i="2"/>
  <c r="AC2798" i="2"/>
  <c r="AD2798" i="2" s="1" a="1"/>
  <c r="AB2798" i="2"/>
  <c r="AA2798" i="2"/>
  <c r="AF2797" i="2"/>
  <c r="AE2797" i="2"/>
  <c r="AD2797" i="2" a="1"/>
  <c r="AD2797" i="2" s="1"/>
  <c r="AC2797" i="2"/>
  <c r="AB2797" i="2"/>
  <c r="AA2797" i="2"/>
  <c r="AF2796" i="2"/>
  <c r="AE2796" i="2"/>
  <c r="AD2796" i="2" a="1"/>
  <c r="AD2796" i="2" s="1"/>
  <c r="AC2796" i="2"/>
  <c r="AB2796" i="2"/>
  <c r="AA2796" i="2"/>
  <c r="AF2795" i="2"/>
  <c r="AE2795" i="2"/>
  <c r="AD2795" i="2" a="1"/>
  <c r="AD2795" i="2" s="1"/>
  <c r="AC2795" i="2"/>
  <c r="AB2795" i="2"/>
  <c r="AA2795" i="2"/>
  <c r="AF2794" i="2"/>
  <c r="AE2794" i="2"/>
  <c r="AC2794" i="2"/>
  <c r="AD2794" i="2" s="1" a="1"/>
  <c r="AD2794" i="2" s="1"/>
  <c r="AB2794" i="2"/>
  <c r="AA2794" i="2"/>
  <c r="AF2793" i="2"/>
  <c r="AE2793" i="2"/>
  <c r="AD2793" i="2" a="1"/>
  <c r="AD2793" i="2" s="1"/>
  <c r="AC2793" i="2"/>
  <c r="AB2793" i="2"/>
  <c r="AA2793" i="2"/>
  <c r="AF2792" i="2"/>
  <c r="AE2792" i="2"/>
  <c r="AC2792" i="2"/>
  <c r="AD2792" i="2" s="1" a="1"/>
  <c r="AD2792" i="2" s="1"/>
  <c r="AB2792" i="2"/>
  <c r="AA2792" i="2"/>
  <c r="AF2791" i="2"/>
  <c r="AE2791" i="2"/>
  <c r="AD2791" i="2" a="1"/>
  <c r="AD2791" i="2" s="1"/>
  <c r="AC2791" i="2"/>
  <c r="AB2791" i="2"/>
  <c r="AA2791" i="2"/>
  <c r="AF2790" i="2"/>
  <c r="AE2790" i="2"/>
  <c r="AC2790" i="2"/>
  <c r="AD2790" i="2" s="1" a="1"/>
  <c r="AD2790" i="2" s="1"/>
  <c r="AB2790" i="2"/>
  <c r="AA2790" i="2"/>
  <c r="AF2789" i="2"/>
  <c r="AE2789" i="2"/>
  <c r="AD2789" i="2" a="1"/>
  <c r="AD2789" i="2" s="1"/>
  <c r="AC2789" i="2"/>
  <c r="AB2789" i="2"/>
  <c r="AA2789" i="2"/>
  <c r="AF2788" i="2"/>
  <c r="AE2788" i="2"/>
  <c r="AD2788" i="2" a="1"/>
  <c r="AD2788" i="2" s="1"/>
  <c r="AC2788" i="2"/>
  <c r="AB2788" i="2"/>
  <c r="AA2788" i="2"/>
  <c r="AF2787" i="2"/>
  <c r="AE2787" i="2"/>
  <c r="AD2787" i="2" a="1"/>
  <c r="AD2787" i="2" s="1"/>
  <c r="AC2787" i="2"/>
  <c r="AB2787" i="2"/>
  <c r="AA2787" i="2"/>
  <c r="AF2786" i="2"/>
  <c r="AE2786" i="2"/>
  <c r="AC2786" i="2"/>
  <c r="AD2786" i="2" s="1" a="1"/>
  <c r="AD2786" i="2" s="1"/>
  <c r="AB2786" i="2"/>
  <c r="AA2786" i="2"/>
  <c r="AF2785" i="2"/>
  <c r="AE2785" i="2"/>
  <c r="AD2785" i="2" a="1"/>
  <c r="AD2785" i="2" s="1"/>
  <c r="AC2785" i="2"/>
  <c r="AB2785" i="2"/>
  <c r="AA2785" i="2"/>
  <c r="AF2784" i="2"/>
  <c r="AE2784" i="2"/>
  <c r="AC2784" i="2"/>
  <c r="AD2784" i="2" s="1" a="1"/>
  <c r="AD2784" i="2" s="1"/>
  <c r="AB2784" i="2"/>
  <c r="AA2784" i="2"/>
  <c r="AF2783" i="2"/>
  <c r="AE2783" i="2"/>
  <c r="AD2783" i="2" a="1"/>
  <c r="AD2783" i="2" s="1"/>
  <c r="AC2783" i="2"/>
  <c r="AB2783" i="2"/>
  <c r="AA2783" i="2"/>
  <c r="AF2782" i="2"/>
  <c r="AE2782" i="2"/>
  <c r="AD2782" i="2" a="1"/>
  <c r="AD2782" i="2" s="1"/>
  <c r="AC2782" i="2"/>
  <c r="AB2782" i="2"/>
  <c r="AA2782" i="2"/>
  <c r="AF2781" i="2"/>
  <c r="AE2781" i="2"/>
  <c r="AD2781" i="2" a="1"/>
  <c r="AD2781" i="2" s="1"/>
  <c r="AC2781" i="2"/>
  <c r="AB2781" i="2"/>
  <c r="AA2781" i="2"/>
  <c r="AF2780" i="2"/>
  <c r="AE2780" i="2"/>
  <c r="AC2780" i="2"/>
  <c r="AD2780" i="2" s="1" a="1"/>
  <c r="AD2780" i="2" s="1"/>
  <c r="AB2780" i="2"/>
  <c r="AA2780" i="2"/>
  <c r="AF2779" i="2"/>
  <c r="AE2779" i="2"/>
  <c r="AD2779" i="2" a="1"/>
  <c r="AD2779" i="2" s="1"/>
  <c r="AC2779" i="2"/>
  <c r="AB2779" i="2"/>
  <c r="AA2779" i="2"/>
  <c r="AF2778" i="2"/>
  <c r="AE2778" i="2"/>
  <c r="AD2778" i="2"/>
  <c r="AC2778" i="2"/>
  <c r="AD2778" i="2" s="1" a="1"/>
  <c r="AB2778" i="2"/>
  <c r="AA2778" i="2"/>
  <c r="AF2777" i="2"/>
  <c r="AE2777" i="2"/>
  <c r="AD2777" i="2" a="1"/>
  <c r="AD2777" i="2" s="1"/>
  <c r="AC2777" i="2"/>
  <c r="AB2777" i="2"/>
  <c r="AA2777" i="2"/>
  <c r="AF2776" i="2"/>
  <c r="AE2776" i="2"/>
  <c r="AD2776" i="2" a="1"/>
  <c r="AD2776" i="2" s="1"/>
  <c r="AC2776" i="2"/>
  <c r="AB2776" i="2"/>
  <c r="AA2776" i="2"/>
  <c r="AF2775" i="2"/>
  <c r="AE2775" i="2"/>
  <c r="AD2775" i="2" a="1"/>
  <c r="AD2775" i="2" s="1"/>
  <c r="AC2775" i="2"/>
  <c r="AB2775" i="2"/>
  <c r="AA2775" i="2"/>
  <c r="AF2774" i="2"/>
  <c r="AE2774" i="2"/>
  <c r="AD2774" i="2"/>
  <c r="AC2774" i="2"/>
  <c r="AD2774" i="2" s="1" a="1"/>
  <c r="AB2774" i="2"/>
  <c r="AA2774" i="2"/>
  <c r="AF2773" i="2"/>
  <c r="AE2773" i="2"/>
  <c r="AD2773" i="2" a="1"/>
  <c r="AD2773" i="2" s="1"/>
  <c r="AC2773" i="2"/>
  <c r="AB2773" i="2"/>
  <c r="AA2773" i="2"/>
  <c r="AF2772" i="2"/>
  <c r="AE2772" i="2"/>
  <c r="AD2772" i="2" a="1"/>
  <c r="AD2772" i="2" s="1"/>
  <c r="AC2772" i="2"/>
  <c r="AB2772" i="2"/>
  <c r="AA2772" i="2"/>
  <c r="AF2771" i="2"/>
  <c r="AE2771" i="2"/>
  <c r="AD2771" i="2" a="1"/>
  <c r="AD2771" i="2" s="1"/>
  <c r="AC2771" i="2"/>
  <c r="AB2771" i="2"/>
  <c r="AA2771" i="2"/>
  <c r="AF2770" i="2"/>
  <c r="AE2770" i="2"/>
  <c r="AD2770" i="2" a="1"/>
  <c r="AD2770" i="2" s="1"/>
  <c r="AC2770" i="2"/>
  <c r="AB2770" i="2"/>
  <c r="AA2770" i="2"/>
  <c r="AF2769" i="2"/>
  <c r="AE2769" i="2"/>
  <c r="AD2769" i="2" a="1"/>
  <c r="AD2769" i="2" s="1"/>
  <c r="AC2769" i="2"/>
  <c r="AB2769" i="2"/>
  <c r="AA2769" i="2"/>
  <c r="AF2768" i="2"/>
  <c r="AE2768" i="2"/>
  <c r="AC2768" i="2"/>
  <c r="AD2768" i="2" s="1" a="1"/>
  <c r="AD2768" i="2" s="1"/>
  <c r="AB2768" i="2"/>
  <c r="AA2768" i="2"/>
  <c r="AF2767" i="2"/>
  <c r="AE2767" i="2"/>
  <c r="AD2767" i="2" a="1"/>
  <c r="AD2767" i="2" s="1"/>
  <c r="AC2767" i="2"/>
  <c r="AB2767" i="2"/>
  <c r="AA2767" i="2"/>
  <c r="AF2766" i="2"/>
  <c r="AE2766" i="2"/>
  <c r="AD2766" i="2" a="1"/>
  <c r="AD2766" i="2" s="1"/>
  <c r="AC2766" i="2"/>
  <c r="AB2766" i="2"/>
  <c r="AA2766" i="2"/>
  <c r="AF2765" i="2"/>
  <c r="AE2765" i="2"/>
  <c r="AD2765" i="2" a="1"/>
  <c r="AD2765" i="2" s="1"/>
  <c r="AC2765" i="2"/>
  <c r="AB2765" i="2"/>
  <c r="AA2765" i="2"/>
  <c r="AF2764" i="2"/>
  <c r="AE2764" i="2"/>
  <c r="AD2764" i="2" a="1"/>
  <c r="AD2764" i="2" s="1"/>
  <c r="AC2764" i="2"/>
  <c r="AB2764" i="2"/>
  <c r="AA2764" i="2"/>
  <c r="AF2763" i="2"/>
  <c r="AE2763" i="2"/>
  <c r="AD2763" i="2" a="1"/>
  <c r="AD2763" i="2" s="1"/>
  <c r="AC2763" i="2"/>
  <c r="AB2763" i="2"/>
  <c r="AA2763" i="2"/>
  <c r="AF2762" i="2"/>
  <c r="AE2762" i="2"/>
  <c r="AC2762" i="2"/>
  <c r="AD2762" i="2" s="1" a="1"/>
  <c r="AD2762" i="2" s="1"/>
  <c r="AB2762" i="2"/>
  <c r="AA2762" i="2"/>
  <c r="AF2761" i="2"/>
  <c r="AE2761" i="2"/>
  <c r="AD2761" i="2" a="1"/>
  <c r="AD2761" i="2" s="1"/>
  <c r="AC2761" i="2"/>
  <c r="AB2761" i="2"/>
  <c r="AA2761" i="2"/>
  <c r="AF2760" i="2"/>
  <c r="AE2760" i="2"/>
  <c r="AD2760" i="2" a="1"/>
  <c r="AD2760" i="2" s="1"/>
  <c r="AC2760" i="2"/>
  <c r="AB2760" i="2"/>
  <c r="AA2760" i="2"/>
  <c r="AF2759" i="2"/>
  <c r="AE2759" i="2"/>
  <c r="AD2759" i="2" a="1"/>
  <c r="AD2759" i="2" s="1"/>
  <c r="AC2759" i="2"/>
  <c r="AB2759" i="2"/>
  <c r="AA2759" i="2"/>
  <c r="AF2758" i="2"/>
  <c r="AE2758" i="2"/>
  <c r="AC2758" i="2"/>
  <c r="AD2758" i="2" s="1" a="1"/>
  <c r="AD2758" i="2" s="1"/>
  <c r="AB2758" i="2"/>
  <c r="AA2758" i="2"/>
  <c r="AF2757" i="2"/>
  <c r="AE2757" i="2"/>
  <c r="AD2757" i="2" a="1"/>
  <c r="AD2757" i="2" s="1"/>
  <c r="AC2757" i="2"/>
  <c r="AB2757" i="2"/>
  <c r="AA2757" i="2"/>
  <c r="AF2756" i="2"/>
  <c r="AE2756" i="2"/>
  <c r="AC2756" i="2"/>
  <c r="AD2756" i="2" s="1" a="1"/>
  <c r="AD2756" i="2" s="1"/>
  <c r="AB2756" i="2"/>
  <c r="AA2756" i="2"/>
  <c r="AF2755" i="2"/>
  <c r="AE2755" i="2"/>
  <c r="AD2755" i="2" a="1"/>
  <c r="AD2755" i="2" s="1"/>
  <c r="AC2755" i="2"/>
  <c r="AB2755" i="2"/>
  <c r="AA2755" i="2"/>
  <c r="AF2754" i="2"/>
  <c r="AE2754" i="2"/>
  <c r="AD2754" i="2" a="1"/>
  <c r="AD2754" i="2" s="1"/>
  <c r="AC2754" i="2"/>
  <c r="AB2754" i="2"/>
  <c r="AA2754" i="2"/>
  <c r="AF2753" i="2"/>
  <c r="AE2753" i="2"/>
  <c r="AD2753" i="2" a="1"/>
  <c r="AD2753" i="2" s="1"/>
  <c r="AC2753" i="2"/>
  <c r="AB2753" i="2"/>
  <c r="AA2753" i="2"/>
  <c r="AF2752" i="2"/>
  <c r="AE2752" i="2"/>
  <c r="AC2752" i="2"/>
  <c r="AD2752" i="2" s="1" a="1"/>
  <c r="AD2752" i="2" s="1"/>
  <c r="AB2752" i="2"/>
  <c r="AA2752" i="2"/>
  <c r="AF2751" i="2"/>
  <c r="AE2751" i="2"/>
  <c r="AD2751" i="2" a="1"/>
  <c r="AD2751" i="2" s="1"/>
  <c r="AC2751" i="2"/>
  <c r="AB2751" i="2"/>
  <c r="AA2751" i="2"/>
  <c r="AF2750" i="2"/>
  <c r="AE2750" i="2"/>
  <c r="AC2750" i="2"/>
  <c r="AD2750" i="2" s="1" a="1"/>
  <c r="AD2750" i="2" s="1"/>
  <c r="AB2750" i="2"/>
  <c r="AA2750" i="2"/>
  <c r="AF2749" i="2"/>
  <c r="AE2749" i="2"/>
  <c r="AD2749" i="2" a="1"/>
  <c r="AD2749" i="2" s="1"/>
  <c r="AC2749" i="2"/>
  <c r="AB2749" i="2"/>
  <c r="AA2749" i="2"/>
  <c r="AF2748" i="2"/>
  <c r="AE2748" i="2"/>
  <c r="AD2748" i="2"/>
  <c r="AD2748" i="2" a="1"/>
  <c r="AC2748" i="2"/>
  <c r="AB2748" i="2"/>
  <c r="AA2748" i="2"/>
  <c r="AF2747" i="2"/>
  <c r="AE2747" i="2"/>
  <c r="AD2747" i="2" a="1"/>
  <c r="AD2747" i="2" s="1"/>
  <c r="AC2747" i="2"/>
  <c r="AB2747" i="2"/>
  <c r="AA2747" i="2"/>
  <c r="AF2746" i="2"/>
  <c r="AE2746" i="2"/>
  <c r="AD2746" i="2"/>
  <c r="AD2746" i="2" a="1"/>
  <c r="AC2746" i="2"/>
  <c r="AB2746" i="2"/>
  <c r="AA2746" i="2"/>
  <c r="AF2745" i="2"/>
  <c r="AE2745" i="2"/>
  <c r="AD2745" i="2" a="1"/>
  <c r="AD2745" i="2" s="1"/>
  <c r="AC2745" i="2"/>
  <c r="AB2745" i="2"/>
  <c r="AA2745" i="2"/>
  <c r="AF2744" i="2"/>
  <c r="AE2744" i="2"/>
  <c r="AD2744" i="2"/>
  <c r="AD2744" i="2" a="1"/>
  <c r="AC2744" i="2"/>
  <c r="AB2744" i="2"/>
  <c r="AA2744" i="2"/>
  <c r="AF2743" i="2"/>
  <c r="AE2743" i="2"/>
  <c r="AD2743" i="2" a="1"/>
  <c r="AD2743" i="2" s="1"/>
  <c r="AC2743" i="2"/>
  <c r="AB2743" i="2"/>
  <c r="AA2743" i="2"/>
  <c r="AF2742" i="2"/>
  <c r="AE2742" i="2"/>
  <c r="AD2742" i="2" a="1"/>
  <c r="AD2742" i="2" s="1"/>
  <c r="AC2742" i="2"/>
  <c r="AB2742" i="2"/>
  <c r="AA2742" i="2"/>
  <c r="AF2741" i="2"/>
  <c r="AE2741" i="2"/>
  <c r="AD2741" i="2" a="1"/>
  <c r="AD2741" i="2" s="1"/>
  <c r="AC2741" i="2"/>
  <c r="AB2741" i="2"/>
  <c r="AA2741" i="2"/>
  <c r="AF2740" i="2"/>
  <c r="AE2740" i="2"/>
  <c r="AD2740" i="2" a="1"/>
  <c r="AD2740" i="2" s="1"/>
  <c r="AC2740" i="2"/>
  <c r="AB2740" i="2"/>
  <c r="AA2740" i="2"/>
  <c r="AF2739" i="2"/>
  <c r="AE2739" i="2"/>
  <c r="AD2739" i="2" a="1"/>
  <c r="AD2739" i="2" s="1"/>
  <c r="AC2739" i="2"/>
  <c r="AB2739" i="2"/>
  <c r="AA2739" i="2"/>
  <c r="AF2738" i="2"/>
  <c r="AE2738" i="2"/>
  <c r="AC2738" i="2"/>
  <c r="AD2738" i="2" s="1" a="1"/>
  <c r="AD2738" i="2" s="1"/>
  <c r="AB2738" i="2"/>
  <c r="AA2738" i="2"/>
  <c r="AF2737" i="2"/>
  <c r="AE2737" i="2"/>
  <c r="AD2737" i="2" a="1"/>
  <c r="AD2737" i="2" s="1"/>
  <c r="AC2737" i="2"/>
  <c r="AB2737" i="2"/>
  <c r="AA2737" i="2"/>
  <c r="AF2736" i="2"/>
  <c r="AE2736" i="2"/>
  <c r="AC2736" i="2"/>
  <c r="AD2736" i="2" s="1" a="1"/>
  <c r="AD2736" i="2" s="1"/>
  <c r="AB2736" i="2"/>
  <c r="AA2736" i="2"/>
  <c r="AF2735" i="2"/>
  <c r="AE2735" i="2"/>
  <c r="AD2735" i="2" a="1"/>
  <c r="AD2735" i="2" s="1"/>
  <c r="AC2735" i="2"/>
  <c r="AB2735" i="2"/>
  <c r="AA2735" i="2"/>
  <c r="AF2734" i="2"/>
  <c r="AE2734" i="2"/>
  <c r="AC2734" i="2"/>
  <c r="AD2734" i="2" s="1" a="1"/>
  <c r="AD2734" i="2" s="1"/>
  <c r="AB2734" i="2"/>
  <c r="AA2734" i="2"/>
  <c r="AF2733" i="2"/>
  <c r="AE2733" i="2"/>
  <c r="AD2733" i="2" a="1"/>
  <c r="AD2733" i="2" s="1"/>
  <c r="AC2733" i="2"/>
  <c r="AB2733" i="2"/>
  <c r="AA2733" i="2"/>
  <c r="AF2732" i="2"/>
  <c r="AE2732" i="2"/>
  <c r="AD2732" i="2" a="1"/>
  <c r="AD2732" i="2" s="1"/>
  <c r="AC2732" i="2"/>
  <c r="AB2732" i="2"/>
  <c r="AA2732" i="2"/>
  <c r="AF2731" i="2"/>
  <c r="AE2731" i="2"/>
  <c r="AD2731" i="2" a="1"/>
  <c r="AD2731" i="2" s="1"/>
  <c r="AC2731" i="2"/>
  <c r="AB2731" i="2"/>
  <c r="AA2731" i="2"/>
  <c r="AF2730" i="2"/>
  <c r="AE2730" i="2"/>
  <c r="AC2730" i="2"/>
  <c r="AD2730" i="2" s="1" a="1"/>
  <c r="AD2730" i="2" s="1"/>
  <c r="AB2730" i="2"/>
  <c r="AA2730" i="2"/>
  <c r="AF2729" i="2"/>
  <c r="AE2729" i="2"/>
  <c r="AD2729" i="2" a="1"/>
  <c r="AD2729" i="2" s="1"/>
  <c r="AC2729" i="2"/>
  <c r="AB2729" i="2"/>
  <c r="AA2729" i="2"/>
  <c r="AF2728" i="2"/>
  <c r="AE2728" i="2"/>
  <c r="AC2728" i="2"/>
  <c r="AD2728" i="2" s="1" a="1"/>
  <c r="AD2728" i="2" s="1"/>
  <c r="AB2728" i="2"/>
  <c r="AA2728" i="2"/>
  <c r="AF2727" i="2"/>
  <c r="AE2727" i="2"/>
  <c r="AD2727" i="2" a="1"/>
  <c r="AD2727" i="2" s="1"/>
  <c r="AC2727" i="2"/>
  <c r="AB2727" i="2"/>
  <c r="AA2727" i="2"/>
  <c r="AF2726" i="2"/>
  <c r="AE2726" i="2"/>
  <c r="AD2726" i="2" a="1"/>
  <c r="AD2726" i="2" s="1"/>
  <c r="AC2726" i="2"/>
  <c r="AB2726" i="2"/>
  <c r="AA2726" i="2"/>
  <c r="AF2725" i="2"/>
  <c r="AE2725" i="2"/>
  <c r="AD2725" i="2" a="1"/>
  <c r="AD2725" i="2" s="1"/>
  <c r="AC2725" i="2"/>
  <c r="AB2725" i="2"/>
  <c r="AA2725" i="2"/>
  <c r="AF2724" i="2"/>
  <c r="AE2724" i="2"/>
  <c r="AC2724" i="2"/>
  <c r="AD2724" i="2" s="1" a="1"/>
  <c r="AD2724" i="2" s="1"/>
  <c r="AB2724" i="2"/>
  <c r="AA2724" i="2"/>
  <c r="AF2723" i="2"/>
  <c r="AE2723" i="2"/>
  <c r="AD2723" i="2" a="1"/>
  <c r="AD2723" i="2" s="1"/>
  <c r="AC2723" i="2"/>
  <c r="AB2723" i="2"/>
  <c r="AA2723" i="2"/>
  <c r="AF2722" i="2"/>
  <c r="AE2722" i="2"/>
  <c r="AD2722" i="2"/>
  <c r="AC2722" i="2"/>
  <c r="AD2722" i="2" s="1" a="1"/>
  <c r="AB2722" i="2"/>
  <c r="AA2722" i="2"/>
  <c r="AF2721" i="2"/>
  <c r="AE2721" i="2"/>
  <c r="AD2721" i="2" a="1"/>
  <c r="AD2721" i="2" s="1"/>
  <c r="AC2721" i="2"/>
  <c r="AB2721" i="2"/>
  <c r="AA2721" i="2"/>
  <c r="AF2720" i="2"/>
  <c r="AE2720" i="2"/>
  <c r="AD2720" i="2" a="1"/>
  <c r="AD2720" i="2" s="1"/>
  <c r="AC2720" i="2"/>
  <c r="AB2720" i="2"/>
  <c r="AA2720" i="2"/>
  <c r="AF2719" i="2"/>
  <c r="AE2719" i="2"/>
  <c r="AD2719" i="2" a="1"/>
  <c r="AD2719" i="2" s="1"/>
  <c r="AC2719" i="2"/>
  <c r="AB2719" i="2"/>
  <c r="AA2719" i="2"/>
  <c r="AF2718" i="2"/>
  <c r="AE2718" i="2"/>
  <c r="AC2718" i="2"/>
  <c r="AD2718" i="2" s="1" a="1"/>
  <c r="AD2718" i="2" s="1"/>
  <c r="AB2718" i="2"/>
  <c r="AA2718" i="2"/>
  <c r="AF2717" i="2"/>
  <c r="AE2717" i="2"/>
  <c r="AD2717" i="2" a="1"/>
  <c r="AD2717" i="2" s="1"/>
  <c r="AC2717" i="2"/>
  <c r="AB2717" i="2"/>
  <c r="AA2717" i="2"/>
  <c r="AF2716" i="2"/>
  <c r="AE2716" i="2"/>
  <c r="AC2716" i="2"/>
  <c r="AD2716" i="2" s="1" a="1"/>
  <c r="AD2716" i="2" s="1"/>
  <c r="AB2716" i="2"/>
  <c r="AA2716" i="2"/>
  <c r="AF2715" i="2"/>
  <c r="AE2715" i="2"/>
  <c r="AD2715" i="2" a="1"/>
  <c r="AD2715" i="2" s="1"/>
  <c r="AC2715" i="2"/>
  <c r="AB2715" i="2"/>
  <c r="AA2715" i="2"/>
  <c r="AF2714" i="2"/>
  <c r="AE2714" i="2"/>
  <c r="AD2714" i="2"/>
  <c r="AD2714" i="2" a="1"/>
  <c r="AC2714" i="2"/>
  <c r="AB2714" i="2"/>
  <c r="AA2714" i="2"/>
  <c r="AF2713" i="2"/>
  <c r="AE2713" i="2"/>
  <c r="AD2713" i="2" a="1"/>
  <c r="AD2713" i="2" s="1"/>
  <c r="AC2713" i="2"/>
  <c r="AB2713" i="2"/>
  <c r="AA2713" i="2"/>
  <c r="AF2712" i="2"/>
  <c r="AE2712" i="2"/>
  <c r="AD2712" i="2"/>
  <c r="AD2712" i="2" a="1"/>
  <c r="AC2712" i="2"/>
  <c r="AB2712" i="2"/>
  <c r="AA2712" i="2"/>
  <c r="AF2711" i="2"/>
  <c r="AE2711" i="2"/>
  <c r="AD2711" i="2" a="1"/>
  <c r="AD2711" i="2" s="1"/>
  <c r="AC2711" i="2"/>
  <c r="AB2711" i="2"/>
  <c r="AA2711" i="2"/>
  <c r="AF2710" i="2"/>
  <c r="AE2710" i="2"/>
  <c r="AD2710" i="2"/>
  <c r="AD2710" i="2" a="1"/>
  <c r="AC2710" i="2"/>
  <c r="AB2710" i="2"/>
  <c r="AA2710" i="2"/>
  <c r="AF2709" i="2"/>
  <c r="AE2709" i="2"/>
  <c r="AD2709" i="2" a="1"/>
  <c r="AD2709" i="2" s="1"/>
  <c r="AC2709" i="2"/>
  <c r="AB2709" i="2"/>
  <c r="AA2709" i="2"/>
  <c r="AF2708" i="2"/>
  <c r="AE2708" i="2"/>
  <c r="AC2708" i="2"/>
  <c r="AD2708" i="2" s="1" a="1"/>
  <c r="AD2708" i="2" s="1"/>
  <c r="AB2708" i="2"/>
  <c r="AA2708" i="2"/>
  <c r="AF2707" i="2"/>
  <c r="AE2707" i="2"/>
  <c r="AD2707" i="2" a="1"/>
  <c r="AD2707" i="2" s="1"/>
  <c r="AC2707" i="2"/>
  <c r="AB2707" i="2"/>
  <c r="AA2707" i="2"/>
  <c r="AF2706" i="2"/>
  <c r="AE2706" i="2"/>
  <c r="AC2706" i="2"/>
  <c r="AD2706" i="2" s="1" a="1"/>
  <c r="AD2706" i="2" s="1"/>
  <c r="AB2706" i="2"/>
  <c r="AA2706" i="2"/>
  <c r="AF2705" i="2"/>
  <c r="AE2705" i="2"/>
  <c r="AD2705" i="2" a="1"/>
  <c r="AD2705" i="2" s="1"/>
  <c r="AC2705" i="2"/>
  <c r="AB2705" i="2"/>
  <c r="AA2705" i="2"/>
  <c r="AF2704" i="2"/>
  <c r="AE2704" i="2"/>
  <c r="AD2704" i="2" a="1"/>
  <c r="AD2704" i="2" s="1"/>
  <c r="AC2704" i="2"/>
  <c r="AB2704" i="2"/>
  <c r="AA2704" i="2"/>
  <c r="AF2703" i="2"/>
  <c r="AE2703" i="2"/>
  <c r="AD2703" i="2" a="1"/>
  <c r="AD2703" i="2" s="1"/>
  <c r="AC2703" i="2"/>
  <c r="AB2703" i="2"/>
  <c r="AA2703" i="2"/>
  <c r="AF2702" i="2"/>
  <c r="AE2702" i="2"/>
  <c r="AC2702" i="2"/>
  <c r="AD2702" i="2" s="1" a="1"/>
  <c r="AD2702" i="2" s="1"/>
  <c r="AB2702" i="2"/>
  <c r="AA2702" i="2"/>
  <c r="AF2701" i="2"/>
  <c r="AE2701" i="2"/>
  <c r="AD2701" i="2" a="1"/>
  <c r="AD2701" i="2" s="1"/>
  <c r="AC2701" i="2"/>
  <c r="AB2701" i="2"/>
  <c r="AA2701" i="2"/>
  <c r="AF2700" i="2"/>
  <c r="AE2700" i="2"/>
  <c r="AD2700" i="2"/>
  <c r="AC2700" i="2"/>
  <c r="AD2700" i="2" s="1" a="1"/>
  <c r="AB2700" i="2"/>
  <c r="AA2700" i="2"/>
  <c r="AF2699" i="2"/>
  <c r="AE2699" i="2"/>
  <c r="AD2699" i="2" a="1"/>
  <c r="AD2699" i="2" s="1"/>
  <c r="AC2699" i="2"/>
  <c r="AB2699" i="2"/>
  <c r="AA2699" i="2"/>
  <c r="AF2698" i="2"/>
  <c r="AE2698" i="2"/>
  <c r="AD2698" i="2" a="1"/>
  <c r="AD2698" i="2" s="1"/>
  <c r="AC2698" i="2"/>
  <c r="AB2698" i="2"/>
  <c r="AA2698" i="2"/>
  <c r="AF2697" i="2"/>
  <c r="AE2697" i="2"/>
  <c r="AD2697" i="2" a="1"/>
  <c r="AD2697" i="2" s="1"/>
  <c r="AC2697" i="2"/>
  <c r="AB2697" i="2"/>
  <c r="AA2697" i="2"/>
  <c r="AF2696" i="2"/>
  <c r="AE2696" i="2"/>
  <c r="AC2696" i="2"/>
  <c r="AD2696" i="2" s="1" a="1"/>
  <c r="AD2696" i="2" s="1"/>
  <c r="AB2696" i="2"/>
  <c r="AA2696" i="2"/>
  <c r="AF2695" i="2"/>
  <c r="AE2695" i="2"/>
  <c r="AD2695" i="2" a="1"/>
  <c r="AD2695" i="2" s="1"/>
  <c r="AC2695" i="2"/>
  <c r="AB2695" i="2"/>
  <c r="AA2695" i="2"/>
  <c r="AF2694" i="2"/>
  <c r="AE2694" i="2"/>
  <c r="AC2694" i="2"/>
  <c r="AD2694" i="2" s="1" a="1"/>
  <c r="AD2694" i="2" s="1"/>
  <c r="AB2694" i="2"/>
  <c r="AA2694" i="2"/>
  <c r="AF2693" i="2"/>
  <c r="AE2693" i="2"/>
  <c r="AD2693" i="2" a="1"/>
  <c r="AD2693" i="2" s="1"/>
  <c r="AC2693" i="2"/>
  <c r="AB2693" i="2"/>
  <c r="AA2693" i="2"/>
  <c r="AF2692" i="2"/>
  <c r="AE2692" i="2"/>
  <c r="AD2692" i="2" a="1"/>
  <c r="AD2692" i="2" s="1"/>
  <c r="AC2692" i="2"/>
  <c r="AB2692" i="2"/>
  <c r="AA2692" i="2"/>
  <c r="AF2691" i="2"/>
  <c r="AE2691" i="2"/>
  <c r="AD2691" i="2" a="1"/>
  <c r="AD2691" i="2" s="1"/>
  <c r="AC2691" i="2"/>
  <c r="AB2691" i="2"/>
  <c r="AA2691" i="2"/>
  <c r="AF2690" i="2"/>
  <c r="AE2690" i="2"/>
  <c r="AC2690" i="2"/>
  <c r="AD2690" i="2" s="1" a="1"/>
  <c r="AD2690" i="2" s="1"/>
  <c r="AB2690" i="2"/>
  <c r="AA2690" i="2"/>
  <c r="AF2689" i="2"/>
  <c r="AE2689" i="2"/>
  <c r="AD2689" i="2" a="1"/>
  <c r="AD2689" i="2" s="1"/>
  <c r="AC2689" i="2"/>
  <c r="AB2689" i="2"/>
  <c r="AA2689" i="2"/>
  <c r="AF2688" i="2"/>
  <c r="AE2688" i="2"/>
  <c r="AD2688" i="2" a="1"/>
  <c r="AD2688" i="2" s="1"/>
  <c r="AC2688" i="2"/>
  <c r="AB2688" i="2"/>
  <c r="AA2688" i="2"/>
  <c r="AF2687" i="2"/>
  <c r="AE2687" i="2"/>
  <c r="AD2687" i="2" a="1"/>
  <c r="AD2687" i="2" s="1"/>
  <c r="AC2687" i="2"/>
  <c r="AB2687" i="2"/>
  <c r="AA2687" i="2"/>
  <c r="AF2686" i="2"/>
  <c r="AE2686" i="2"/>
  <c r="AD2686" i="2" a="1"/>
  <c r="AD2686" i="2" s="1"/>
  <c r="AC2686" i="2"/>
  <c r="AB2686" i="2"/>
  <c r="AA2686" i="2"/>
  <c r="AE2685" i="2"/>
  <c r="AF2685" i="2" s="1"/>
  <c r="AD2685" i="2" a="1"/>
  <c r="AD2685" i="2" s="1"/>
  <c r="AC2685" i="2"/>
  <c r="AB2685" i="2"/>
  <c r="AA2685" i="2"/>
  <c r="AF2684" i="2"/>
  <c r="AE2684" i="2"/>
  <c r="AC2684" i="2"/>
  <c r="AD2684" i="2" s="1" a="1"/>
  <c r="AD2684" i="2" s="1"/>
  <c r="AB2684" i="2"/>
  <c r="AA2684" i="2"/>
  <c r="AF2683" i="2"/>
  <c r="AE2683" i="2"/>
  <c r="AC2683" i="2"/>
  <c r="AD2683" i="2" s="1" a="1"/>
  <c r="AD2683" i="2" s="1"/>
  <c r="AB2683" i="2"/>
  <c r="AA2683" i="2"/>
  <c r="AF2682" i="2"/>
  <c r="AE2682" i="2"/>
  <c r="AD2682" i="2"/>
  <c r="AD2682" i="2" a="1"/>
  <c r="AC2682" i="2"/>
  <c r="AB2682" i="2"/>
  <c r="AA2682" i="2"/>
  <c r="AF2681" i="2"/>
  <c r="AE2681" i="2"/>
  <c r="AC2681" i="2"/>
  <c r="AD2681" i="2" s="1" a="1"/>
  <c r="AD2681" i="2" s="1"/>
  <c r="AB2681" i="2"/>
  <c r="AA2681" i="2"/>
  <c r="AF2680" i="2"/>
  <c r="AE2680" i="2"/>
  <c r="AC2680" i="2"/>
  <c r="AD2680" i="2" s="1" a="1"/>
  <c r="AD2680" i="2" s="1"/>
  <c r="AB2680" i="2"/>
  <c r="AA2680" i="2"/>
  <c r="AF2679" i="2"/>
  <c r="AE2679" i="2"/>
  <c r="AD2679" i="2" a="1"/>
  <c r="AD2679" i="2" s="1"/>
  <c r="AC2679" i="2"/>
  <c r="AB2679" i="2"/>
  <c r="AA2679" i="2"/>
  <c r="AF2678" i="2"/>
  <c r="AE2678" i="2"/>
  <c r="AC2678" i="2"/>
  <c r="AD2678" i="2" s="1" a="1"/>
  <c r="AD2678" i="2" s="1"/>
  <c r="AB2678" i="2"/>
  <c r="AA2678" i="2"/>
  <c r="AF2677" i="2"/>
  <c r="AE2677" i="2"/>
  <c r="AD2677" i="2" a="1"/>
  <c r="AD2677" i="2" s="1"/>
  <c r="AC2677" i="2"/>
  <c r="AB2677" i="2"/>
  <c r="AA2677" i="2"/>
  <c r="AF2676" i="2"/>
  <c r="AE2676" i="2"/>
  <c r="AD2676" i="2" a="1"/>
  <c r="AD2676" i="2" s="1"/>
  <c r="AC2676" i="2"/>
  <c r="AB2676" i="2"/>
  <c r="AA2676" i="2"/>
  <c r="AE2675" i="2"/>
  <c r="AF2675" i="2" s="1"/>
  <c r="AC2675" i="2"/>
  <c r="AD2675" i="2" s="1" a="1"/>
  <c r="AD2675" i="2" s="1"/>
  <c r="AB2675" i="2"/>
  <c r="AA2675" i="2"/>
  <c r="AF2674" i="2"/>
  <c r="AE2674" i="2"/>
  <c r="AC2674" i="2"/>
  <c r="AD2674" i="2" s="1" a="1"/>
  <c r="AD2674" i="2" s="1"/>
  <c r="AB2674" i="2"/>
  <c r="AA2674" i="2"/>
  <c r="AF2673" i="2"/>
  <c r="AE2673" i="2"/>
  <c r="AD2673" i="2" a="1"/>
  <c r="AD2673" i="2" s="1"/>
  <c r="AC2673" i="2"/>
  <c r="AB2673" i="2"/>
  <c r="AA2673" i="2"/>
  <c r="AF2672" i="2"/>
  <c r="AE2672" i="2"/>
  <c r="AD2672" i="2"/>
  <c r="AC2672" i="2"/>
  <c r="AD2672" i="2" s="1" a="1"/>
  <c r="AB2672" i="2"/>
  <c r="AA2672" i="2"/>
  <c r="AF2671" i="2"/>
  <c r="AE2671" i="2"/>
  <c r="AD2671" i="2" a="1"/>
  <c r="AD2671" i="2" s="1"/>
  <c r="AC2671" i="2"/>
  <c r="AB2671" i="2"/>
  <c r="AA2671" i="2"/>
  <c r="AF2670" i="2"/>
  <c r="AE2670" i="2"/>
  <c r="AD2670" i="2" a="1"/>
  <c r="AD2670" i="2" s="1"/>
  <c r="AC2670" i="2"/>
  <c r="AB2670" i="2"/>
  <c r="AA2670" i="2"/>
  <c r="AE2669" i="2"/>
  <c r="AF2669" i="2" s="1"/>
  <c r="AD2669" i="2" a="1"/>
  <c r="AD2669" i="2" s="1"/>
  <c r="AC2669" i="2"/>
  <c r="AB2669" i="2"/>
  <c r="AA2669" i="2"/>
  <c r="AF2668" i="2"/>
  <c r="AE2668" i="2"/>
  <c r="AC2668" i="2"/>
  <c r="AD2668" i="2" s="1" a="1"/>
  <c r="AD2668" i="2" s="1"/>
  <c r="AB2668" i="2"/>
  <c r="AA2668" i="2"/>
  <c r="AF2667" i="2"/>
  <c r="AE2667" i="2"/>
  <c r="AD2667" i="2" a="1"/>
  <c r="AD2667" i="2" s="1"/>
  <c r="AC2667" i="2"/>
  <c r="AB2667" i="2"/>
  <c r="AA2667" i="2"/>
  <c r="AF2666" i="2"/>
  <c r="AE2666" i="2"/>
  <c r="AD2666" i="2"/>
  <c r="AC2666" i="2"/>
  <c r="AD2666" i="2" s="1" a="1"/>
  <c r="AB2666" i="2"/>
  <c r="AA2666" i="2"/>
  <c r="AE2665" i="2"/>
  <c r="AF2665" i="2" s="1"/>
  <c r="AC2665" i="2"/>
  <c r="AD2665" i="2" s="1" a="1"/>
  <c r="AD2665" i="2" s="1"/>
  <c r="AB2665" i="2"/>
  <c r="AA2665" i="2"/>
  <c r="AF2664" i="2"/>
  <c r="AE2664" i="2"/>
  <c r="AD2664" i="2"/>
  <c r="AD2664" i="2" a="1"/>
  <c r="AC2664" i="2"/>
  <c r="AB2664" i="2"/>
  <c r="AA2664" i="2"/>
  <c r="AE2663" i="2"/>
  <c r="AF2663" i="2" s="1"/>
  <c r="AD2663" i="2" a="1"/>
  <c r="AD2663" i="2" s="1"/>
  <c r="AC2663" i="2"/>
  <c r="AB2663" i="2"/>
  <c r="AA2663" i="2"/>
  <c r="AF2662" i="2"/>
  <c r="AE2662" i="2"/>
  <c r="AC2662" i="2"/>
  <c r="AD2662" i="2" s="1" a="1"/>
  <c r="AD2662" i="2" s="1"/>
  <c r="AB2662" i="2"/>
  <c r="AA2662" i="2"/>
  <c r="AF2661" i="2"/>
  <c r="AE2661" i="2"/>
  <c r="AC2661" i="2"/>
  <c r="AD2661" i="2" s="1" a="1"/>
  <c r="AD2661" i="2" s="1"/>
  <c r="AB2661" i="2"/>
  <c r="AA2661" i="2"/>
  <c r="AF2660" i="2"/>
  <c r="AE2660" i="2"/>
  <c r="AD2660" i="2"/>
  <c r="AD2660" i="2" a="1"/>
  <c r="AC2660" i="2"/>
  <c r="AB2660" i="2"/>
  <c r="AA2660" i="2"/>
  <c r="AE2659" i="2"/>
  <c r="AF2659" i="2" s="1"/>
  <c r="AC2659" i="2"/>
  <c r="AD2659" i="2" s="1" a="1"/>
  <c r="AD2659" i="2" s="1"/>
  <c r="AB2659" i="2"/>
  <c r="AA2659" i="2"/>
  <c r="AF2658" i="2"/>
  <c r="AE2658" i="2"/>
  <c r="AD2658" i="2" a="1"/>
  <c r="AD2658" i="2" s="1"/>
  <c r="AC2658" i="2"/>
  <c r="AB2658" i="2"/>
  <c r="AA2658" i="2"/>
  <c r="AE2657" i="2"/>
  <c r="AF2657" i="2" s="1"/>
  <c r="AD2657" i="2" a="1"/>
  <c r="AD2657" i="2" s="1"/>
  <c r="AC2657" i="2"/>
  <c r="AB2657" i="2"/>
  <c r="AA2657" i="2"/>
  <c r="AF2656" i="2"/>
  <c r="AE2656" i="2"/>
  <c r="AC2656" i="2"/>
  <c r="AD2656" i="2" s="1" a="1"/>
  <c r="AD2656" i="2" s="1"/>
  <c r="AB2656" i="2"/>
  <c r="AA2656" i="2"/>
  <c r="AF2655" i="2"/>
  <c r="AE2655" i="2"/>
  <c r="AC2655" i="2"/>
  <c r="AD2655" i="2" s="1" a="1"/>
  <c r="AD2655" i="2" s="1"/>
  <c r="AB2655" i="2"/>
  <c r="AA2655" i="2"/>
  <c r="AF2654" i="2"/>
  <c r="AE2654" i="2"/>
  <c r="AD2654" i="2" a="1"/>
  <c r="AD2654" i="2" s="1"/>
  <c r="AC2654" i="2"/>
  <c r="AB2654" i="2"/>
  <c r="AA2654" i="2"/>
  <c r="AF2653" i="2"/>
  <c r="AE2653" i="2"/>
  <c r="AC2653" i="2"/>
  <c r="AD2653" i="2" s="1" a="1"/>
  <c r="AD2653" i="2" s="1"/>
  <c r="AB2653" i="2"/>
  <c r="AA2653" i="2"/>
  <c r="AF2652" i="2"/>
  <c r="AE2652" i="2"/>
  <c r="AD2652" i="2" a="1"/>
  <c r="AD2652" i="2" s="1"/>
  <c r="AC2652" i="2"/>
  <c r="AB2652" i="2"/>
  <c r="AA2652" i="2"/>
  <c r="AE2651" i="2"/>
  <c r="AF2651" i="2" s="1"/>
  <c r="AD2651" i="2" a="1"/>
  <c r="AD2651" i="2" s="1"/>
  <c r="AC2651" i="2"/>
  <c r="AB2651" i="2"/>
  <c r="AA2651" i="2"/>
  <c r="AF2650" i="2"/>
  <c r="AE2650" i="2"/>
  <c r="AC2650" i="2"/>
  <c r="AD2650" i="2" s="1" a="1"/>
  <c r="AD2650" i="2" s="1"/>
  <c r="AB2650" i="2"/>
  <c r="AA2650" i="2"/>
  <c r="AF2649" i="2"/>
  <c r="AE2649" i="2"/>
  <c r="AD2649" i="2" a="1"/>
  <c r="AD2649" i="2" s="1"/>
  <c r="AC2649" i="2"/>
  <c r="AB2649" i="2"/>
  <c r="AA2649" i="2"/>
  <c r="AF2648" i="2"/>
  <c r="AE2648" i="2"/>
  <c r="AD2648" i="2" a="1"/>
  <c r="AD2648" i="2" s="1"/>
  <c r="AC2648" i="2"/>
  <c r="AB2648" i="2"/>
  <c r="AA2648" i="2"/>
  <c r="AE2647" i="2"/>
  <c r="AF2647" i="2" s="1"/>
  <c r="AD2647" i="2" a="1"/>
  <c r="AD2647" i="2" s="1"/>
  <c r="AC2647" i="2"/>
  <c r="AB2647" i="2"/>
  <c r="AA2647" i="2"/>
  <c r="AF2646" i="2"/>
  <c r="AE2646" i="2"/>
  <c r="AC2646" i="2"/>
  <c r="AD2646" i="2" s="1" a="1"/>
  <c r="AD2646" i="2" s="1"/>
  <c r="AB2646" i="2"/>
  <c r="AA2646" i="2"/>
  <c r="AF2645" i="2"/>
  <c r="AE2645" i="2"/>
  <c r="AC2645" i="2"/>
  <c r="AD2645" i="2" s="1" a="1"/>
  <c r="AD2645" i="2" s="1"/>
  <c r="AB2645" i="2"/>
  <c r="AA2645" i="2"/>
  <c r="AF2644" i="2"/>
  <c r="AE2644" i="2"/>
  <c r="AC2644" i="2"/>
  <c r="AD2644" i="2" s="1" a="1"/>
  <c r="AD2644" i="2" s="1"/>
  <c r="AB2644" i="2"/>
  <c r="AA2644" i="2"/>
  <c r="AE2643" i="2"/>
  <c r="AF2643" i="2" s="1"/>
  <c r="AD2643" i="2" a="1"/>
  <c r="AD2643" i="2" s="1"/>
  <c r="AC2643" i="2"/>
  <c r="AB2643" i="2"/>
  <c r="AA2643" i="2"/>
  <c r="AF2642" i="2"/>
  <c r="AE2642" i="2"/>
  <c r="AD2642" i="2" a="1"/>
  <c r="AD2642" i="2" s="1"/>
  <c r="AC2642" i="2"/>
  <c r="AB2642" i="2"/>
  <c r="AA2642" i="2"/>
  <c r="AE2641" i="2"/>
  <c r="AF2641" i="2" s="1"/>
  <c r="AD2641" i="2" a="1"/>
  <c r="AD2641" i="2" s="1"/>
  <c r="AC2641" i="2"/>
  <c r="AB2641" i="2"/>
  <c r="AA2641" i="2"/>
  <c r="AF2640" i="2"/>
  <c r="AE2640" i="2"/>
  <c r="AC2640" i="2"/>
  <c r="AD2640" i="2" s="1" a="1"/>
  <c r="AD2640" i="2" s="1"/>
  <c r="AB2640" i="2"/>
  <c r="AA2640" i="2"/>
  <c r="AF2639" i="2"/>
  <c r="AE2639" i="2"/>
  <c r="AC2639" i="2"/>
  <c r="AD2639" i="2" s="1" a="1"/>
  <c r="AD2639" i="2" s="1"/>
  <c r="AB2639" i="2"/>
  <c r="AA2639" i="2"/>
  <c r="AF2638" i="2"/>
  <c r="AE2638" i="2"/>
  <c r="AD2638" i="2"/>
  <c r="AC2638" i="2"/>
  <c r="AD2638" i="2" s="1" a="1"/>
  <c r="AB2638" i="2"/>
  <c r="AA2638" i="2"/>
  <c r="AE2637" i="2"/>
  <c r="AF2637" i="2" s="1"/>
  <c r="AC2637" i="2"/>
  <c r="AD2637" i="2" s="1" a="1"/>
  <c r="AD2637" i="2" s="1"/>
  <c r="AB2637" i="2"/>
  <c r="AA2637" i="2"/>
  <c r="AF2636" i="2"/>
  <c r="AE2636" i="2"/>
  <c r="AD2636" i="2" a="1"/>
  <c r="AD2636" i="2" s="1"/>
  <c r="AC2636" i="2"/>
  <c r="AB2636" i="2"/>
  <c r="AA2636" i="2"/>
  <c r="AE2635" i="2"/>
  <c r="AF2635" i="2" s="1"/>
  <c r="AD2635" i="2" a="1"/>
  <c r="AD2635" i="2" s="1"/>
  <c r="AC2635" i="2"/>
  <c r="AB2635" i="2"/>
  <c r="AA2635" i="2"/>
  <c r="AF2634" i="2"/>
  <c r="AE2634" i="2"/>
  <c r="AC2634" i="2"/>
  <c r="AD2634" i="2" s="1" a="1"/>
  <c r="AD2634" i="2" s="1"/>
  <c r="AB2634" i="2"/>
  <c r="AA2634" i="2"/>
  <c r="AF2633" i="2"/>
  <c r="AE2633" i="2"/>
  <c r="AC2633" i="2"/>
  <c r="AD2633" i="2" s="1" a="1"/>
  <c r="AD2633" i="2" s="1"/>
  <c r="AB2633" i="2"/>
  <c r="AA2633" i="2"/>
  <c r="AF2632" i="2"/>
  <c r="AE2632" i="2"/>
  <c r="AD2632" i="2" a="1"/>
  <c r="AD2632" i="2" s="1"/>
  <c r="AC2632" i="2"/>
  <c r="AB2632" i="2"/>
  <c r="AA2632" i="2"/>
  <c r="AE2631" i="2"/>
  <c r="AF2631" i="2" s="1"/>
  <c r="AC2631" i="2"/>
  <c r="AD2631" i="2" s="1" a="1"/>
  <c r="AD2631" i="2" s="1"/>
  <c r="AB2631" i="2"/>
  <c r="AA2631" i="2"/>
  <c r="AF2630" i="2"/>
  <c r="AE2630" i="2"/>
  <c r="AC2630" i="2"/>
  <c r="AD2630" i="2" s="1" a="1"/>
  <c r="AD2630" i="2" s="1"/>
  <c r="AB2630" i="2"/>
  <c r="AA2630" i="2"/>
  <c r="AE2629" i="2"/>
  <c r="AF2629" i="2" s="1"/>
  <c r="AD2629" i="2" a="1"/>
  <c r="AD2629" i="2" s="1"/>
  <c r="AC2629" i="2"/>
  <c r="AB2629" i="2"/>
  <c r="AA2629" i="2"/>
  <c r="AF2628" i="2"/>
  <c r="AE2628" i="2"/>
  <c r="AC2628" i="2"/>
  <c r="AD2628" i="2" s="1" a="1"/>
  <c r="AD2628" i="2" s="1"/>
  <c r="AB2628" i="2"/>
  <c r="AA2628" i="2"/>
  <c r="AF2627" i="2"/>
  <c r="AE2627" i="2"/>
  <c r="AC2627" i="2"/>
  <c r="AD2627" i="2" s="1" a="1"/>
  <c r="AD2627" i="2" s="1"/>
  <c r="AB2627" i="2"/>
  <c r="AA2627" i="2"/>
  <c r="AF2626" i="2"/>
  <c r="AE2626" i="2"/>
  <c r="AD2626" i="2"/>
  <c r="AD2626" i="2" a="1"/>
  <c r="AC2626" i="2"/>
  <c r="AB2626" i="2"/>
  <c r="AA2626" i="2"/>
  <c r="AE2625" i="2"/>
  <c r="AF2625" i="2" s="1"/>
  <c r="AC2625" i="2"/>
  <c r="AD2625" i="2" s="1" a="1"/>
  <c r="AD2625" i="2" s="1"/>
  <c r="AB2625" i="2"/>
  <c r="AA2625" i="2"/>
  <c r="AF2624" i="2"/>
  <c r="AE2624" i="2"/>
  <c r="AC2624" i="2"/>
  <c r="AD2624" i="2" s="1" a="1"/>
  <c r="AD2624" i="2" s="1"/>
  <c r="AB2624" i="2"/>
  <c r="AA2624" i="2"/>
  <c r="AF2623" i="2"/>
  <c r="AE2623" i="2"/>
  <c r="AD2623" i="2" a="1"/>
  <c r="AD2623" i="2" s="1"/>
  <c r="AC2623" i="2"/>
  <c r="AB2623" i="2"/>
  <c r="AA2623" i="2"/>
  <c r="AE2622" i="2"/>
  <c r="AF2622" i="2" s="1"/>
  <c r="AC2622" i="2"/>
  <c r="AD2622" i="2" s="1" a="1"/>
  <c r="AD2622" i="2" s="1"/>
  <c r="AB2622" i="2"/>
  <c r="AA2622" i="2"/>
  <c r="AE2621" i="2"/>
  <c r="AF2621" i="2" s="1"/>
  <c r="AD2621" i="2" a="1"/>
  <c r="AD2621" i="2" s="1"/>
  <c r="AC2621" i="2"/>
  <c r="AB2621" i="2"/>
  <c r="AA2621" i="2"/>
  <c r="AF2620" i="2"/>
  <c r="AE2620" i="2"/>
  <c r="AD2620" i="2" a="1"/>
  <c r="AD2620" i="2" s="1"/>
  <c r="AC2620" i="2"/>
  <c r="AB2620" i="2"/>
  <c r="AA2620" i="2"/>
  <c r="AF2619" i="2"/>
  <c r="AE2619" i="2"/>
  <c r="AC2619" i="2"/>
  <c r="AD2619" i="2" s="1" a="1"/>
  <c r="AD2619" i="2" s="1"/>
  <c r="AB2619" i="2"/>
  <c r="AA2619" i="2"/>
  <c r="AE2618" i="2"/>
  <c r="AF2618" i="2" s="1"/>
  <c r="AC2618" i="2"/>
  <c r="AD2618" i="2" s="1" a="1"/>
  <c r="AD2618" i="2" s="1"/>
  <c r="AB2618" i="2"/>
  <c r="AA2618" i="2"/>
  <c r="AF2617" i="2"/>
  <c r="AE2617" i="2"/>
  <c r="AD2617" i="2" a="1"/>
  <c r="AD2617" i="2" s="1"/>
  <c r="AC2617" i="2"/>
  <c r="AB2617" i="2"/>
  <c r="AA2617" i="2"/>
  <c r="AE2616" i="2"/>
  <c r="AF2616" i="2" s="1"/>
  <c r="AD2616" i="2"/>
  <c r="AC2616" i="2"/>
  <c r="AD2616" i="2" s="1" a="1"/>
  <c r="AB2616" i="2"/>
  <c r="AA2616" i="2"/>
  <c r="AE2615" i="2"/>
  <c r="AF2615" i="2" s="1"/>
  <c r="AC2615" i="2"/>
  <c r="AD2615" i="2" s="1" a="1"/>
  <c r="AD2615" i="2" s="1"/>
  <c r="AB2615" i="2"/>
  <c r="AA2615" i="2"/>
  <c r="AF2614" i="2"/>
  <c r="AE2614" i="2"/>
  <c r="AD2614" i="2" a="1"/>
  <c r="AD2614" i="2" s="1"/>
  <c r="AC2614" i="2"/>
  <c r="AB2614" i="2"/>
  <c r="AA2614" i="2"/>
  <c r="AE2613" i="2"/>
  <c r="AF2613" i="2" s="1"/>
  <c r="AD2613" i="2" a="1"/>
  <c r="AD2613" i="2" s="1"/>
  <c r="AC2613" i="2"/>
  <c r="AB2613" i="2"/>
  <c r="AA2613" i="2"/>
  <c r="AF2612" i="2"/>
  <c r="AE2612" i="2"/>
  <c r="AC2612" i="2"/>
  <c r="AD2612" i="2" s="1" a="1"/>
  <c r="AD2612" i="2" s="1"/>
  <c r="AB2612" i="2"/>
  <c r="AA2612" i="2"/>
  <c r="AF2611" i="2"/>
  <c r="AE2611" i="2"/>
  <c r="AC2611" i="2"/>
  <c r="AD2611" i="2" s="1" a="1"/>
  <c r="AD2611" i="2" s="1"/>
  <c r="AB2611" i="2"/>
  <c r="AA2611" i="2"/>
  <c r="AE2610" i="2"/>
  <c r="AF2610" i="2" s="1"/>
  <c r="AD2610" i="2"/>
  <c r="AC2610" i="2"/>
  <c r="AD2610" i="2" s="1" a="1"/>
  <c r="AB2610" i="2"/>
  <c r="AA2610" i="2"/>
  <c r="AE2609" i="2"/>
  <c r="AF2609" i="2" s="1"/>
  <c r="AC2609" i="2"/>
  <c r="AD2609" i="2" s="1" a="1"/>
  <c r="AD2609" i="2" s="1"/>
  <c r="AB2609" i="2"/>
  <c r="AA2609" i="2"/>
  <c r="AF2608" i="2"/>
  <c r="AE2608" i="2"/>
  <c r="AD2608" i="2"/>
  <c r="AD2608" i="2" a="1"/>
  <c r="AC2608" i="2"/>
  <c r="AB2608" i="2"/>
  <c r="AA2608" i="2"/>
  <c r="AF2607" i="2"/>
  <c r="AE2607" i="2"/>
  <c r="AD2607" i="2" a="1"/>
  <c r="AD2607" i="2" s="1"/>
  <c r="AC2607" i="2"/>
  <c r="AB2607" i="2"/>
  <c r="AA2607" i="2"/>
  <c r="AE2606" i="2"/>
  <c r="AF2606" i="2" s="1"/>
  <c r="AD2606" i="2"/>
  <c r="AD2606" i="2" a="1"/>
  <c r="AC2606" i="2"/>
  <c r="AB2606" i="2"/>
  <c r="AA2606" i="2"/>
  <c r="AF2605" i="2"/>
  <c r="AE2605" i="2"/>
  <c r="AC2605" i="2"/>
  <c r="AD2605" i="2" s="1" a="1"/>
  <c r="AD2605" i="2" s="1"/>
  <c r="AB2605" i="2"/>
  <c r="AA2605" i="2"/>
  <c r="AF2604" i="2"/>
  <c r="AE2604" i="2"/>
  <c r="AD2604" i="2" a="1"/>
  <c r="AD2604" i="2" s="1"/>
  <c r="AC2604" i="2"/>
  <c r="AB2604" i="2"/>
  <c r="AA2604" i="2"/>
  <c r="AE2603" i="2"/>
  <c r="AF2603" i="2" s="1"/>
  <c r="AD2603" i="2" a="1"/>
  <c r="AD2603" i="2" s="1"/>
  <c r="AC2603" i="2"/>
  <c r="AB2603" i="2"/>
  <c r="AA2603" i="2"/>
  <c r="AF2602" i="2"/>
  <c r="AE2602" i="2"/>
  <c r="AC2602" i="2"/>
  <c r="AD2602" i="2" s="1" a="1"/>
  <c r="AD2602" i="2" s="1"/>
  <c r="AB2602" i="2"/>
  <c r="AA2602" i="2"/>
  <c r="AE2601" i="2"/>
  <c r="AF2601" i="2" s="1"/>
  <c r="AD2601" i="2" a="1"/>
  <c r="AD2601" i="2" s="1"/>
  <c r="AC2601" i="2"/>
  <c r="AB2601" i="2"/>
  <c r="AA2601" i="2"/>
  <c r="AE2600" i="2"/>
  <c r="AF2600" i="2" s="1"/>
  <c r="AD2600" i="2" a="1"/>
  <c r="AD2600" i="2" s="1"/>
  <c r="AC2600" i="2"/>
  <c r="AB2600" i="2"/>
  <c r="AA2600" i="2"/>
  <c r="AF2599" i="2"/>
  <c r="AE2599" i="2"/>
  <c r="AC2599" i="2"/>
  <c r="AD2599" i="2" s="1" a="1"/>
  <c r="AD2599" i="2" s="1"/>
  <c r="AB2599" i="2"/>
  <c r="AA2599" i="2"/>
  <c r="AF2598" i="2"/>
  <c r="AE2598" i="2"/>
  <c r="AD2598" i="2"/>
  <c r="AD2598" i="2" a="1"/>
  <c r="AC2598" i="2"/>
  <c r="AB2598" i="2"/>
  <c r="AA2598" i="2"/>
  <c r="AE2597" i="2"/>
  <c r="AF2597" i="2" s="1"/>
  <c r="AC2597" i="2"/>
  <c r="AD2597" i="2" s="1" a="1"/>
  <c r="AD2597" i="2" s="1"/>
  <c r="AB2597" i="2"/>
  <c r="AA2597" i="2"/>
  <c r="AE2596" i="2"/>
  <c r="AF2596" i="2" s="1"/>
  <c r="AD2596" i="2" a="1"/>
  <c r="AD2596" i="2" s="1"/>
  <c r="AC2596" i="2"/>
  <c r="AB2596" i="2"/>
  <c r="AA2596" i="2"/>
  <c r="AF2595" i="2"/>
  <c r="AE2595" i="2"/>
  <c r="AD2595" i="2" a="1"/>
  <c r="AD2595" i="2" s="1"/>
  <c r="AC2595" i="2"/>
  <c r="AB2595" i="2"/>
  <c r="AA2595" i="2"/>
  <c r="AF2594" i="2"/>
  <c r="AE2594" i="2"/>
  <c r="AC2594" i="2"/>
  <c r="AD2594" i="2" s="1" a="1"/>
  <c r="AD2594" i="2" s="1"/>
  <c r="AB2594" i="2"/>
  <c r="AA2594" i="2"/>
  <c r="AE2593" i="2"/>
  <c r="AF2593" i="2" s="1"/>
  <c r="AC2593" i="2"/>
  <c r="AD2593" i="2" s="1" a="1"/>
  <c r="AD2593" i="2" s="1"/>
  <c r="AB2593" i="2"/>
  <c r="AA2593" i="2"/>
  <c r="AF2592" i="2"/>
  <c r="AE2592" i="2"/>
  <c r="AD2592" i="2" a="1"/>
  <c r="AD2592" i="2" s="1"/>
  <c r="AC2592" i="2"/>
  <c r="AB2592" i="2"/>
  <c r="AA2592" i="2"/>
  <c r="AF2591" i="2"/>
  <c r="AE2591" i="2"/>
  <c r="AC2591" i="2"/>
  <c r="AD2591" i="2" s="1" a="1"/>
  <c r="AD2591" i="2" s="1"/>
  <c r="AB2591" i="2"/>
  <c r="AA2591" i="2"/>
  <c r="AE2590" i="2"/>
  <c r="AF2590" i="2" s="1"/>
  <c r="AC2590" i="2"/>
  <c r="AD2590" i="2" s="1" a="1"/>
  <c r="AD2590" i="2" s="1"/>
  <c r="AB2590" i="2"/>
  <c r="AA2590" i="2"/>
  <c r="AF2589" i="2"/>
  <c r="AE2589" i="2"/>
  <c r="AD2589" i="2" a="1"/>
  <c r="AD2589" i="2" s="1"/>
  <c r="AC2589" i="2"/>
  <c r="AB2589" i="2"/>
  <c r="AA2589" i="2"/>
  <c r="AE2588" i="2"/>
  <c r="AF2588" i="2" s="1"/>
  <c r="AD2588" i="2"/>
  <c r="AD2588" i="2" a="1"/>
  <c r="AC2588" i="2"/>
  <c r="AB2588" i="2"/>
  <c r="AA2588" i="2"/>
  <c r="AE2587" i="2"/>
  <c r="AF2587" i="2" s="1"/>
  <c r="AC2587" i="2"/>
  <c r="AD2587" i="2" s="1" a="1"/>
  <c r="AD2587" i="2" s="1"/>
  <c r="AB2587" i="2"/>
  <c r="AA2587" i="2"/>
  <c r="AF2586" i="2"/>
  <c r="AE2586" i="2"/>
  <c r="AD2586" i="2" a="1"/>
  <c r="AD2586" i="2" s="1"/>
  <c r="AC2586" i="2"/>
  <c r="AB2586" i="2"/>
  <c r="AA2586" i="2"/>
  <c r="AE2585" i="2"/>
  <c r="AF2585" i="2" s="1"/>
  <c r="AD2585" i="2" a="1"/>
  <c r="AD2585" i="2" s="1"/>
  <c r="AC2585" i="2"/>
  <c r="AB2585" i="2"/>
  <c r="AA2585" i="2"/>
  <c r="AF2584" i="2"/>
  <c r="AE2584" i="2"/>
  <c r="AC2584" i="2"/>
  <c r="AD2584" i="2" s="1" a="1"/>
  <c r="AD2584" i="2" s="1"/>
  <c r="AB2584" i="2"/>
  <c r="AA2584" i="2"/>
  <c r="AF2583" i="2"/>
  <c r="AE2583" i="2"/>
  <c r="AD2583" i="2" a="1"/>
  <c r="AD2583" i="2" s="1"/>
  <c r="AC2583" i="2"/>
  <c r="AB2583" i="2"/>
  <c r="AA2583" i="2"/>
  <c r="AE2582" i="2"/>
  <c r="AF2582" i="2" s="1"/>
  <c r="AC2582" i="2"/>
  <c r="AD2582" i="2" s="1" a="1"/>
  <c r="AD2582" i="2" s="1"/>
  <c r="AB2582" i="2"/>
  <c r="AA2582" i="2"/>
  <c r="AE2581" i="2"/>
  <c r="AF2581" i="2" s="1"/>
  <c r="AC2581" i="2"/>
  <c r="AD2581" i="2" s="1" a="1"/>
  <c r="AD2581" i="2" s="1"/>
  <c r="AB2581" i="2"/>
  <c r="AA2581" i="2"/>
  <c r="AE2580" i="2"/>
  <c r="AF2580" i="2" s="1"/>
  <c r="AD2580" i="2" a="1"/>
  <c r="AD2580" i="2" s="1"/>
  <c r="AC2580" i="2"/>
  <c r="AB2580" i="2"/>
  <c r="AA2580" i="2"/>
  <c r="AF2579" i="2"/>
  <c r="AE2579" i="2"/>
  <c r="AD2579" i="2" a="1"/>
  <c r="AD2579" i="2" s="1"/>
  <c r="AC2579" i="2"/>
  <c r="AB2579" i="2"/>
  <c r="AA2579" i="2"/>
  <c r="AE2578" i="2"/>
  <c r="AF2578" i="2" s="1"/>
  <c r="AC2578" i="2"/>
  <c r="AD2578" i="2" s="1" a="1"/>
  <c r="AD2578" i="2" s="1"/>
  <c r="AB2578" i="2"/>
  <c r="AA2578" i="2"/>
  <c r="AF2577" i="2"/>
  <c r="AE2577" i="2"/>
  <c r="AC2577" i="2"/>
  <c r="AD2577" i="2" s="1" a="1"/>
  <c r="AD2577" i="2" s="1"/>
  <c r="AB2577" i="2"/>
  <c r="AA2577" i="2"/>
  <c r="AF2576" i="2"/>
  <c r="AE2576" i="2"/>
  <c r="AC2576" i="2"/>
  <c r="AD2576" i="2" s="1" a="1"/>
  <c r="AD2576" i="2" s="1"/>
  <c r="AB2576" i="2"/>
  <c r="AA2576" i="2"/>
  <c r="AE2575" i="2"/>
  <c r="AF2575" i="2" s="1"/>
  <c r="AD2575" i="2" a="1"/>
  <c r="AD2575" i="2" s="1"/>
  <c r="AC2575" i="2"/>
  <c r="AB2575" i="2"/>
  <c r="AA2575" i="2"/>
  <c r="AF2574" i="2"/>
  <c r="AE2574" i="2"/>
  <c r="AC2574" i="2"/>
  <c r="AD2574" i="2" s="1" a="1"/>
  <c r="AD2574" i="2" s="1"/>
  <c r="AB2574" i="2"/>
  <c r="AA2574" i="2"/>
  <c r="AE2573" i="2"/>
  <c r="AF2573" i="2" s="1"/>
  <c r="AD2573" i="2" a="1"/>
  <c r="AD2573" i="2" s="1"/>
  <c r="AC2573" i="2"/>
  <c r="AB2573" i="2"/>
  <c r="AA2573" i="2"/>
  <c r="AE2572" i="2"/>
  <c r="AF2572" i="2" s="1"/>
  <c r="AD2572" i="2"/>
  <c r="AD2572" i="2" a="1"/>
  <c r="AC2572" i="2"/>
  <c r="AB2572" i="2"/>
  <c r="AA2572" i="2"/>
  <c r="AF2571" i="2"/>
  <c r="AE2571" i="2"/>
  <c r="AC2571" i="2"/>
  <c r="AD2571" i="2" s="1" a="1"/>
  <c r="AD2571" i="2" s="1"/>
  <c r="AB2571" i="2"/>
  <c r="AA2571" i="2"/>
  <c r="AF2570" i="2"/>
  <c r="AE2570" i="2"/>
  <c r="AC2570" i="2"/>
  <c r="AD2570" i="2" s="1" a="1"/>
  <c r="AD2570" i="2" s="1"/>
  <c r="AB2570" i="2"/>
  <c r="AA2570" i="2"/>
  <c r="AF2569" i="2"/>
  <c r="AE2569" i="2"/>
  <c r="AC2569" i="2"/>
  <c r="AD2569" i="2" s="1" a="1"/>
  <c r="AD2569" i="2" s="1"/>
  <c r="AB2569" i="2"/>
  <c r="AA2569" i="2"/>
  <c r="AE2568" i="2"/>
  <c r="AF2568" i="2" s="1"/>
  <c r="AD2568" i="2" a="1"/>
  <c r="AD2568" i="2" s="1"/>
  <c r="AC2568" i="2"/>
  <c r="AB2568" i="2"/>
  <c r="AA2568" i="2"/>
  <c r="AE2567" i="2"/>
  <c r="AF2567" i="2" s="1"/>
  <c r="AD2567" i="2" a="1"/>
  <c r="AD2567" i="2" s="1"/>
  <c r="AC2567" i="2"/>
  <c r="AB2567" i="2"/>
  <c r="AA2567" i="2"/>
  <c r="AE2566" i="2"/>
  <c r="AF2566" i="2" s="1"/>
  <c r="AC2566" i="2"/>
  <c r="AD2566" i="2" s="1" a="1"/>
  <c r="AD2566" i="2" s="1"/>
  <c r="AB2566" i="2"/>
  <c r="AA2566" i="2"/>
  <c r="AF2565" i="2"/>
  <c r="AE2565" i="2"/>
  <c r="AC2565" i="2"/>
  <c r="AD2565" i="2" s="1" a="1"/>
  <c r="AD2565" i="2" s="1"/>
  <c r="AB2565" i="2"/>
  <c r="AA2565" i="2"/>
  <c r="AF2564" i="2"/>
  <c r="AE2564" i="2"/>
  <c r="AD2564" i="2" a="1"/>
  <c r="AD2564" i="2" s="1"/>
  <c r="AC2564" i="2"/>
  <c r="AB2564" i="2"/>
  <c r="AA2564" i="2"/>
  <c r="AF2563" i="2"/>
  <c r="AE2563" i="2"/>
  <c r="AD2563" i="2" a="1"/>
  <c r="AD2563" i="2" s="1"/>
  <c r="AC2563" i="2"/>
  <c r="AB2563" i="2"/>
  <c r="AA2563" i="2"/>
  <c r="AE2562" i="2"/>
  <c r="AF2562" i="2" s="1"/>
  <c r="AC2562" i="2"/>
  <c r="AD2562" i="2" s="1" a="1"/>
  <c r="AD2562" i="2" s="1"/>
  <c r="AB2562" i="2"/>
  <c r="AA2562" i="2"/>
  <c r="AF2561" i="2"/>
  <c r="AE2561" i="2"/>
  <c r="AC2561" i="2"/>
  <c r="AD2561" i="2" s="1" a="1"/>
  <c r="AD2561" i="2" s="1"/>
  <c r="AB2561" i="2"/>
  <c r="AA2561" i="2"/>
  <c r="AF2560" i="2"/>
  <c r="AE2560" i="2"/>
  <c r="AC2560" i="2"/>
  <c r="AD2560" i="2" s="1" a="1"/>
  <c r="AD2560" i="2" s="1"/>
  <c r="AB2560" i="2"/>
  <c r="AA2560" i="2"/>
  <c r="AF2559" i="2"/>
  <c r="AE2559" i="2"/>
  <c r="AD2559" i="2" a="1"/>
  <c r="AD2559" i="2" s="1"/>
  <c r="AC2559" i="2"/>
  <c r="AB2559" i="2"/>
  <c r="AA2559" i="2"/>
  <c r="AF2558" i="2"/>
  <c r="AE2558" i="2"/>
  <c r="AD2558" i="2" a="1"/>
  <c r="AD2558" i="2" s="1"/>
  <c r="AC2558" i="2"/>
  <c r="AB2558" i="2"/>
  <c r="AA2558" i="2"/>
  <c r="AE2557" i="2"/>
  <c r="AF2557" i="2" s="1"/>
  <c r="AD2557" i="2" a="1"/>
  <c r="AD2557" i="2" s="1"/>
  <c r="AC2557" i="2"/>
  <c r="AB2557" i="2"/>
  <c r="AA2557" i="2"/>
  <c r="AE2556" i="2"/>
  <c r="AF2556" i="2" s="1"/>
  <c r="AC2556" i="2"/>
  <c r="AD2556" i="2" s="1" a="1"/>
  <c r="AD2556" i="2" s="1"/>
  <c r="AB2556" i="2"/>
  <c r="AA2556" i="2"/>
  <c r="AF2555" i="2"/>
  <c r="AE2555" i="2"/>
  <c r="AC2555" i="2"/>
  <c r="AD2555" i="2" s="1" a="1"/>
  <c r="AD2555" i="2" s="1"/>
  <c r="AB2555" i="2"/>
  <c r="AA2555" i="2"/>
  <c r="AF2554" i="2"/>
  <c r="AE2554" i="2"/>
  <c r="AD2554" i="2"/>
  <c r="AD2554" i="2" a="1"/>
  <c r="AC2554" i="2"/>
  <c r="AB2554" i="2"/>
  <c r="AA2554" i="2"/>
  <c r="AE2553" i="2"/>
  <c r="AF2553" i="2" s="1"/>
  <c r="AC2553" i="2"/>
  <c r="AD2553" i="2" s="1" a="1"/>
  <c r="AD2553" i="2" s="1"/>
  <c r="AB2553" i="2"/>
  <c r="AA2553" i="2"/>
  <c r="AE2552" i="2"/>
  <c r="AF2552" i="2" s="1"/>
  <c r="AD2552" i="2" a="1"/>
  <c r="AD2552" i="2" s="1"/>
  <c r="AC2552" i="2"/>
  <c r="AB2552" i="2"/>
  <c r="AA2552" i="2"/>
  <c r="AE2551" i="2"/>
  <c r="AF2551" i="2" s="1"/>
  <c r="AD2551" i="2" a="1"/>
  <c r="AD2551" i="2" s="1"/>
  <c r="AC2551" i="2"/>
  <c r="AB2551" i="2"/>
  <c r="AA2551" i="2"/>
  <c r="AE2550" i="2"/>
  <c r="AF2550" i="2" s="1"/>
  <c r="AC2550" i="2"/>
  <c r="AD2550" i="2" s="1" a="1"/>
  <c r="AD2550" i="2" s="1"/>
  <c r="AB2550" i="2"/>
  <c r="AA2550" i="2"/>
  <c r="AF2549" i="2"/>
  <c r="AE2549" i="2"/>
  <c r="AC2549" i="2"/>
  <c r="AD2549" i="2" s="1" a="1"/>
  <c r="AD2549" i="2" s="1"/>
  <c r="AB2549" i="2"/>
  <c r="AA2549" i="2"/>
  <c r="AE2548" i="2"/>
  <c r="AF2548" i="2" s="1"/>
  <c r="AC2548" i="2"/>
  <c r="AD2548" i="2" s="1" a="1"/>
  <c r="AD2548" i="2" s="1"/>
  <c r="AB2548" i="2"/>
  <c r="AA2548" i="2"/>
  <c r="AE2547" i="2"/>
  <c r="AF2547" i="2" s="1"/>
  <c r="AD2547" i="2" a="1"/>
  <c r="AD2547" i="2" s="1"/>
  <c r="AC2547" i="2"/>
  <c r="AB2547" i="2"/>
  <c r="AA2547" i="2"/>
  <c r="AE2546" i="2"/>
  <c r="AF2546" i="2" s="1"/>
  <c r="AD2546" i="2" a="1"/>
  <c r="AD2546" i="2" s="1"/>
  <c r="AC2546" i="2"/>
  <c r="AB2546" i="2"/>
  <c r="AA2546" i="2"/>
  <c r="AF2545" i="2"/>
  <c r="AE2545" i="2"/>
  <c r="AD2545" i="2" a="1"/>
  <c r="AD2545" i="2" s="1"/>
  <c r="AC2545" i="2"/>
  <c r="AB2545" i="2"/>
  <c r="AA2545" i="2"/>
  <c r="AE2544" i="2"/>
  <c r="AF2544" i="2" s="1"/>
  <c r="AD2544" i="2"/>
  <c r="AD2544" i="2" a="1"/>
  <c r="AC2544" i="2"/>
  <c r="AB2544" i="2"/>
  <c r="AA2544" i="2"/>
  <c r="AF2543" i="2"/>
  <c r="AE2543" i="2"/>
  <c r="AC2543" i="2"/>
  <c r="AD2543" i="2" s="1" a="1"/>
  <c r="AD2543" i="2" s="1"/>
  <c r="AB2543" i="2"/>
  <c r="AA2543" i="2"/>
  <c r="AF2542" i="2"/>
  <c r="AE2542" i="2"/>
  <c r="AC2542" i="2"/>
  <c r="AD2542" i="2" s="1" a="1"/>
  <c r="AD2542" i="2" s="1"/>
  <c r="AB2542" i="2"/>
  <c r="AA2542" i="2"/>
  <c r="AF2541" i="2"/>
  <c r="AE2541" i="2"/>
  <c r="AD2541" i="2" a="1"/>
  <c r="AD2541" i="2" s="1"/>
  <c r="AC2541" i="2"/>
  <c r="AB2541" i="2"/>
  <c r="AA2541" i="2"/>
  <c r="AE2540" i="2"/>
  <c r="AF2540" i="2" s="1"/>
  <c r="AD2540" i="2" a="1"/>
  <c r="AD2540" i="2" s="1"/>
  <c r="AC2540" i="2"/>
  <c r="AB2540" i="2"/>
  <c r="AA2540" i="2"/>
  <c r="AF2539" i="2"/>
  <c r="AE2539" i="2"/>
  <c r="AD2539" i="2" a="1"/>
  <c r="AD2539" i="2" s="1"/>
  <c r="AC2539" i="2"/>
  <c r="AB2539" i="2"/>
  <c r="AA2539" i="2"/>
  <c r="AF2538" i="2"/>
  <c r="AE2538" i="2"/>
  <c r="AC2538" i="2"/>
  <c r="AD2538" i="2" s="1" a="1"/>
  <c r="AD2538" i="2" s="1"/>
  <c r="AB2538" i="2"/>
  <c r="AA2538" i="2"/>
  <c r="AF2537" i="2"/>
  <c r="AE2537" i="2"/>
  <c r="AC2537" i="2"/>
  <c r="AD2537" i="2" s="1" a="1"/>
  <c r="AD2537" i="2" s="1"/>
  <c r="AB2537" i="2"/>
  <c r="AA2537" i="2"/>
  <c r="AF2536" i="2"/>
  <c r="AE2536" i="2"/>
  <c r="AD2536" i="2" a="1"/>
  <c r="AD2536" i="2" s="1"/>
  <c r="AC2536" i="2"/>
  <c r="AB2536" i="2"/>
  <c r="AA2536" i="2"/>
  <c r="AF2535" i="2"/>
  <c r="AE2535" i="2"/>
  <c r="AD2535" i="2" a="1"/>
  <c r="AD2535" i="2" s="1"/>
  <c r="AC2535" i="2"/>
  <c r="AB2535" i="2"/>
  <c r="AA2535" i="2"/>
  <c r="AE2534" i="2"/>
  <c r="AF2534" i="2" s="1"/>
  <c r="AC2534" i="2"/>
  <c r="AD2534" i="2" s="1" a="1"/>
  <c r="AD2534" i="2" s="1"/>
  <c r="AB2534" i="2"/>
  <c r="AA2534" i="2"/>
  <c r="AE2533" i="2"/>
  <c r="AF2533" i="2" s="1"/>
  <c r="AC2533" i="2"/>
  <c r="AD2533" i="2" s="1" a="1"/>
  <c r="AD2533" i="2" s="1"/>
  <c r="AB2533" i="2"/>
  <c r="AA2533" i="2"/>
  <c r="AF2532" i="2"/>
  <c r="AE2532" i="2"/>
  <c r="AC2532" i="2"/>
  <c r="AD2532" i="2" s="1" a="1"/>
  <c r="AD2532" i="2" s="1"/>
  <c r="AB2532" i="2"/>
  <c r="AA2532" i="2"/>
  <c r="AF2531" i="2"/>
  <c r="AE2531" i="2"/>
  <c r="AC2531" i="2"/>
  <c r="AD2531" i="2" s="1" a="1"/>
  <c r="AD2531" i="2" s="1"/>
  <c r="AB2531" i="2"/>
  <c r="AA2531" i="2"/>
  <c r="AF2530" i="2"/>
  <c r="AE2530" i="2"/>
  <c r="AD2530" i="2" a="1"/>
  <c r="AD2530" i="2" s="1"/>
  <c r="AC2530" i="2"/>
  <c r="AB2530" i="2"/>
  <c r="AA2530" i="2"/>
  <c r="AE2529" i="2"/>
  <c r="AF2529" i="2" s="1"/>
  <c r="AC2529" i="2"/>
  <c r="AD2529" i="2" s="1" a="1"/>
  <c r="AD2529" i="2" s="1"/>
  <c r="AB2529" i="2"/>
  <c r="AA2529" i="2"/>
  <c r="AE2528" i="2"/>
  <c r="AF2528" i="2" s="1"/>
  <c r="AC2528" i="2"/>
  <c r="AD2528" i="2" s="1" a="1"/>
  <c r="AD2528" i="2" s="1"/>
  <c r="AB2528" i="2"/>
  <c r="AA2528" i="2"/>
  <c r="AF2527" i="2"/>
  <c r="AE2527" i="2"/>
  <c r="AD2527" i="2" a="1"/>
  <c r="AD2527" i="2" s="1"/>
  <c r="AC2527" i="2"/>
  <c r="AB2527" i="2"/>
  <c r="AA2527" i="2"/>
  <c r="AF2526" i="2"/>
  <c r="AE2526" i="2"/>
  <c r="AD2526" i="2"/>
  <c r="AD2526" i="2" a="1"/>
  <c r="AC2526" i="2"/>
  <c r="AB2526" i="2"/>
  <c r="AA2526" i="2"/>
  <c r="AE2525" i="2"/>
  <c r="AF2525" i="2" s="1"/>
  <c r="AC2525" i="2"/>
  <c r="AD2525" i="2" s="1" a="1"/>
  <c r="AD2525" i="2" s="1"/>
  <c r="AB2525" i="2"/>
  <c r="AA2525" i="2"/>
  <c r="AE2524" i="2"/>
  <c r="AF2524" i="2" s="1"/>
  <c r="AD2524" i="2" a="1"/>
  <c r="AD2524" i="2" s="1"/>
  <c r="AC2524" i="2"/>
  <c r="AB2524" i="2"/>
  <c r="AA2524" i="2"/>
  <c r="AE2523" i="2"/>
  <c r="AF2523" i="2" s="1"/>
  <c r="AD2523" i="2" a="1"/>
  <c r="AD2523" i="2" s="1"/>
  <c r="AC2523" i="2"/>
  <c r="AB2523" i="2"/>
  <c r="AA2523" i="2"/>
  <c r="AE2522" i="2"/>
  <c r="AF2522" i="2" s="1"/>
  <c r="AD2522" i="2" a="1"/>
  <c r="AD2522" i="2" s="1"/>
  <c r="AC2522" i="2"/>
  <c r="AB2522" i="2"/>
  <c r="AA2522" i="2"/>
  <c r="AF2521" i="2"/>
  <c r="AE2521" i="2"/>
  <c r="AC2521" i="2"/>
  <c r="AD2521" i="2" s="1" a="1"/>
  <c r="AD2521" i="2" s="1"/>
  <c r="AB2521" i="2"/>
  <c r="AA2521" i="2"/>
  <c r="AF2520" i="2"/>
  <c r="AE2520" i="2"/>
  <c r="AC2520" i="2"/>
  <c r="AD2520" i="2" s="1" a="1"/>
  <c r="AD2520" i="2" s="1"/>
  <c r="AB2520" i="2"/>
  <c r="AA2520" i="2"/>
  <c r="AE2519" i="2"/>
  <c r="AF2519" i="2" s="1"/>
  <c r="AC2519" i="2"/>
  <c r="AD2519" i="2" s="1" a="1"/>
  <c r="AD2519" i="2" s="1"/>
  <c r="AB2519" i="2"/>
  <c r="AA2519" i="2"/>
  <c r="AF2518" i="2"/>
  <c r="AE2518" i="2"/>
  <c r="AD2518" i="2"/>
  <c r="AD2518" i="2" a="1"/>
  <c r="AC2518" i="2"/>
  <c r="AB2518" i="2"/>
  <c r="AA2518" i="2"/>
  <c r="AF2517" i="2"/>
  <c r="AE2517" i="2"/>
  <c r="AD2517" i="2" a="1"/>
  <c r="AD2517" i="2" s="1"/>
  <c r="AC2517" i="2"/>
  <c r="AB2517" i="2"/>
  <c r="AA2517" i="2"/>
  <c r="AE2516" i="2"/>
  <c r="AF2516" i="2" s="1"/>
  <c r="AD2516" i="2"/>
  <c r="AD2516" i="2" a="1"/>
  <c r="AC2516" i="2"/>
  <c r="AB2516" i="2"/>
  <c r="AA2516" i="2"/>
  <c r="AF2515" i="2"/>
  <c r="AE2515" i="2"/>
  <c r="AC2515" i="2"/>
  <c r="AD2515" i="2" s="1" a="1"/>
  <c r="AD2515" i="2" s="1"/>
  <c r="AB2515" i="2"/>
  <c r="AA2515" i="2"/>
  <c r="AF2514" i="2"/>
  <c r="AE2514" i="2"/>
  <c r="AC2514" i="2"/>
  <c r="AD2514" i="2" s="1" a="1"/>
  <c r="AD2514" i="2" s="1"/>
  <c r="AB2514" i="2"/>
  <c r="AA2514" i="2"/>
  <c r="AF2513" i="2"/>
  <c r="AE2513" i="2"/>
  <c r="AD2513" i="2" a="1"/>
  <c r="AD2513" i="2" s="1"/>
  <c r="AC2513" i="2"/>
  <c r="AB2513" i="2"/>
  <c r="AA2513" i="2"/>
  <c r="AE2512" i="2"/>
  <c r="AF2512" i="2" s="1"/>
  <c r="AD2512" i="2" a="1"/>
  <c r="AD2512" i="2" s="1"/>
  <c r="AC2512" i="2"/>
  <c r="AB2512" i="2"/>
  <c r="AA2512" i="2"/>
  <c r="AF2511" i="2"/>
  <c r="AE2511" i="2"/>
  <c r="AD2511" i="2" a="1"/>
  <c r="AD2511" i="2" s="1"/>
  <c r="AC2511" i="2"/>
  <c r="AB2511" i="2"/>
  <c r="AA2511" i="2"/>
  <c r="AE2510" i="2"/>
  <c r="AF2510" i="2" s="1"/>
  <c r="AC2510" i="2"/>
  <c r="AD2510" i="2" s="1" a="1"/>
  <c r="AD2510" i="2" s="1"/>
  <c r="AB2510" i="2"/>
  <c r="AA2510" i="2"/>
  <c r="AF2509" i="2"/>
  <c r="AE2509" i="2"/>
  <c r="AD2509" i="2" a="1"/>
  <c r="AD2509" i="2" s="1"/>
  <c r="AC2509" i="2"/>
  <c r="AB2509" i="2"/>
  <c r="AA2509" i="2"/>
  <c r="AF2508" i="2"/>
  <c r="AE2508" i="2"/>
  <c r="AD2508" i="2" a="1"/>
  <c r="AD2508" i="2" s="1"/>
  <c r="AC2508" i="2"/>
  <c r="AB2508" i="2"/>
  <c r="AA2508" i="2"/>
  <c r="AF2507" i="2"/>
  <c r="AE2507" i="2"/>
  <c r="AD2507" i="2" a="1"/>
  <c r="AD2507" i="2" s="1"/>
  <c r="AC2507" i="2"/>
  <c r="AB2507" i="2"/>
  <c r="AA2507" i="2"/>
  <c r="AE2506" i="2"/>
  <c r="AF2506" i="2" s="1"/>
  <c r="AC2506" i="2"/>
  <c r="AD2506" i="2" s="1" a="1"/>
  <c r="AD2506" i="2" s="1"/>
  <c r="AB2506" i="2"/>
  <c r="AA2506" i="2"/>
  <c r="AF2505" i="2"/>
  <c r="AE2505" i="2"/>
  <c r="AC2505" i="2"/>
  <c r="AD2505" i="2" s="1" a="1"/>
  <c r="AD2505" i="2" s="1"/>
  <c r="AB2505" i="2"/>
  <c r="AA2505" i="2"/>
  <c r="AF2504" i="2"/>
  <c r="AE2504" i="2"/>
  <c r="AD2504" i="2"/>
  <c r="AC2504" i="2"/>
  <c r="AD2504" i="2" s="1" a="1"/>
  <c r="AB2504" i="2"/>
  <c r="AA2504" i="2"/>
  <c r="AF2503" i="2"/>
  <c r="AE2503" i="2"/>
  <c r="AD2503" i="2" a="1"/>
  <c r="AD2503" i="2" s="1"/>
  <c r="AC2503" i="2"/>
  <c r="AB2503" i="2"/>
  <c r="AA2503" i="2"/>
  <c r="AF2502" i="2"/>
  <c r="AE2502" i="2"/>
  <c r="AD2502" i="2" a="1"/>
  <c r="AD2502" i="2" s="1"/>
  <c r="AC2502" i="2"/>
  <c r="AB2502" i="2"/>
  <c r="AA2502" i="2"/>
  <c r="AE2501" i="2"/>
  <c r="AF2501" i="2" s="1"/>
  <c r="AD2501" i="2" a="1"/>
  <c r="AD2501" i="2" s="1"/>
  <c r="AC2501" i="2"/>
  <c r="AB2501" i="2"/>
  <c r="AA2501" i="2"/>
  <c r="AE2500" i="2"/>
  <c r="AF2500" i="2" s="1"/>
  <c r="AC2500" i="2"/>
  <c r="AD2500" i="2" s="1" a="1"/>
  <c r="AD2500" i="2" s="1"/>
  <c r="AB2500" i="2"/>
  <c r="AA2500" i="2"/>
  <c r="AF2499" i="2"/>
  <c r="AE2499" i="2"/>
  <c r="AD2499" i="2" a="1"/>
  <c r="AD2499" i="2" s="1"/>
  <c r="AC2499" i="2"/>
  <c r="AB2499" i="2"/>
  <c r="AA2499" i="2"/>
  <c r="AF2498" i="2"/>
  <c r="AE2498" i="2"/>
  <c r="AD2498" i="2"/>
  <c r="AD2498" i="2" a="1"/>
  <c r="AC2498" i="2"/>
  <c r="AB2498" i="2"/>
  <c r="AA2498" i="2"/>
  <c r="AE2497" i="2"/>
  <c r="AF2497" i="2" s="1"/>
  <c r="AC2497" i="2"/>
  <c r="AD2497" i="2" s="1" a="1"/>
  <c r="AD2497" i="2" s="1"/>
  <c r="AB2497" i="2"/>
  <c r="AA2497" i="2"/>
  <c r="AF2496" i="2"/>
  <c r="AE2496" i="2"/>
  <c r="AD2496" i="2"/>
  <c r="AD2496" i="2" a="1"/>
  <c r="AC2496" i="2"/>
  <c r="AB2496" i="2"/>
  <c r="AA2496" i="2"/>
  <c r="AE2495" i="2"/>
  <c r="AF2495" i="2" s="1"/>
  <c r="AD2495" i="2" a="1"/>
  <c r="AD2495" i="2" s="1"/>
  <c r="AC2495" i="2"/>
  <c r="AB2495" i="2"/>
  <c r="AA2495" i="2"/>
  <c r="AE2494" i="2"/>
  <c r="AF2494" i="2" s="1"/>
  <c r="AD2494" i="2"/>
  <c r="AD2494" i="2" a="1"/>
  <c r="AC2494" i="2"/>
  <c r="AB2494" i="2"/>
  <c r="AA2494" i="2"/>
  <c r="AF2493" i="2"/>
  <c r="AE2493" i="2"/>
  <c r="AC2493" i="2"/>
  <c r="AD2493" i="2" s="1" a="1"/>
  <c r="AD2493" i="2" s="1"/>
  <c r="AB2493" i="2"/>
  <c r="AA2493" i="2"/>
  <c r="AE2492" i="2"/>
  <c r="AF2492" i="2" s="1"/>
  <c r="AC2492" i="2"/>
  <c r="AD2492" i="2" s="1" a="1"/>
  <c r="AD2492" i="2" s="1"/>
  <c r="AB2492" i="2"/>
  <c r="AA2492" i="2"/>
  <c r="AE2491" i="2"/>
  <c r="AF2491" i="2" s="1"/>
  <c r="AC2491" i="2"/>
  <c r="AD2491" i="2" s="1" a="1"/>
  <c r="AD2491" i="2" s="1"/>
  <c r="AB2491" i="2"/>
  <c r="AA2491" i="2"/>
  <c r="AE2490" i="2"/>
  <c r="AF2490" i="2" s="1"/>
  <c r="AC2490" i="2"/>
  <c r="AD2490" i="2" s="1" a="1"/>
  <c r="AD2490" i="2" s="1"/>
  <c r="AB2490" i="2"/>
  <c r="AA2490" i="2"/>
  <c r="AF2489" i="2"/>
  <c r="AE2489" i="2"/>
  <c r="AD2489" i="2" a="1"/>
  <c r="AD2489" i="2" s="1"/>
  <c r="AC2489" i="2"/>
  <c r="AB2489" i="2"/>
  <c r="AA2489" i="2"/>
  <c r="AE2488" i="2"/>
  <c r="AF2488" i="2" s="1"/>
  <c r="AD2488" i="2"/>
  <c r="AC2488" i="2"/>
  <c r="AD2488" i="2" s="1" a="1"/>
  <c r="AB2488" i="2"/>
  <c r="AA2488" i="2"/>
  <c r="AF2487" i="2"/>
  <c r="AE2487" i="2"/>
  <c r="AC2487" i="2"/>
  <c r="AD2487" i="2" s="1" a="1"/>
  <c r="AD2487" i="2" s="1"/>
  <c r="AB2487" i="2"/>
  <c r="AA2487" i="2"/>
  <c r="AF2486" i="2"/>
  <c r="AE2486" i="2"/>
  <c r="AC2486" i="2"/>
  <c r="AD2486" i="2" s="1" a="1"/>
  <c r="AD2486" i="2" s="1"/>
  <c r="AB2486" i="2"/>
  <c r="AA2486" i="2"/>
  <c r="AE2485" i="2"/>
  <c r="AF2485" i="2" s="1"/>
  <c r="AD2485" i="2" a="1"/>
  <c r="AD2485" i="2" s="1"/>
  <c r="AC2485" i="2"/>
  <c r="AB2485" i="2"/>
  <c r="AA2485" i="2"/>
  <c r="AE2484" i="2"/>
  <c r="AF2484" i="2" s="1"/>
  <c r="AD2484" i="2" a="1"/>
  <c r="AD2484" i="2" s="1"/>
  <c r="AC2484" i="2"/>
  <c r="AB2484" i="2"/>
  <c r="AA2484" i="2"/>
  <c r="AF2483" i="2"/>
  <c r="AE2483" i="2"/>
  <c r="AD2483" i="2" a="1"/>
  <c r="AD2483" i="2" s="1"/>
  <c r="AC2483" i="2"/>
  <c r="AB2483" i="2"/>
  <c r="AA2483" i="2"/>
  <c r="AE2482" i="2"/>
  <c r="AF2482" i="2" s="1"/>
  <c r="AC2482" i="2"/>
  <c r="AD2482" i="2" s="1" a="1"/>
  <c r="AD2482" i="2" s="1"/>
  <c r="AB2482" i="2"/>
  <c r="AA2482" i="2"/>
  <c r="AF2481" i="2"/>
  <c r="AE2481" i="2"/>
  <c r="AD2481" i="2" a="1"/>
  <c r="AD2481" i="2" s="1"/>
  <c r="AC2481" i="2"/>
  <c r="AB2481" i="2"/>
  <c r="AA2481" i="2"/>
  <c r="AF2480" i="2"/>
  <c r="AE2480" i="2"/>
  <c r="AD2480" i="2" a="1"/>
  <c r="AD2480" i="2" s="1"/>
  <c r="AC2480" i="2"/>
  <c r="AB2480" i="2"/>
  <c r="AA2480" i="2"/>
  <c r="AF2479" i="2"/>
  <c r="AE2479" i="2"/>
  <c r="AD2479" i="2" a="1"/>
  <c r="AD2479" i="2" s="1"/>
  <c r="AC2479" i="2"/>
  <c r="AB2479" i="2"/>
  <c r="AA2479" i="2"/>
  <c r="AE2478" i="2"/>
  <c r="AF2478" i="2" s="1"/>
  <c r="AC2478" i="2"/>
  <c r="AD2478" i="2" s="1" a="1"/>
  <c r="AD2478" i="2" s="1"/>
  <c r="AB2478" i="2"/>
  <c r="AA2478" i="2"/>
  <c r="AF2477" i="2"/>
  <c r="AE2477" i="2"/>
  <c r="AC2477" i="2"/>
  <c r="AD2477" i="2" s="1" a="1"/>
  <c r="AD2477" i="2" s="1"/>
  <c r="AB2477" i="2"/>
  <c r="AA2477" i="2"/>
  <c r="AF2476" i="2"/>
  <c r="AE2476" i="2"/>
  <c r="AD2476" i="2"/>
  <c r="AD2476" i="2" a="1"/>
  <c r="AC2476" i="2"/>
  <c r="AB2476" i="2"/>
  <c r="AA2476" i="2"/>
  <c r="AE2475" i="2"/>
  <c r="AF2475" i="2" s="1"/>
  <c r="AC2475" i="2"/>
  <c r="AD2475" i="2" s="1" a="1"/>
  <c r="AD2475" i="2" s="1"/>
  <c r="AB2475" i="2"/>
  <c r="AA2475" i="2"/>
  <c r="AF2474" i="2"/>
  <c r="AE2474" i="2"/>
  <c r="AD2474" i="2" a="1"/>
  <c r="AD2474" i="2" s="1"/>
  <c r="AC2474" i="2"/>
  <c r="AB2474" i="2"/>
  <c r="AA2474" i="2"/>
  <c r="AE2473" i="2"/>
  <c r="AF2473" i="2" s="1"/>
  <c r="AD2473" i="2" a="1"/>
  <c r="AD2473" i="2" s="1"/>
  <c r="AC2473" i="2"/>
  <c r="AB2473" i="2"/>
  <c r="AA2473" i="2"/>
  <c r="AE2472" i="2"/>
  <c r="AF2472" i="2" s="1"/>
  <c r="AC2472" i="2"/>
  <c r="AD2472" i="2" s="1" a="1"/>
  <c r="AD2472" i="2" s="1"/>
  <c r="AB2472" i="2"/>
  <c r="AA2472" i="2"/>
  <c r="AF2471" i="2"/>
  <c r="AE2471" i="2"/>
  <c r="AC2471" i="2"/>
  <c r="AD2471" i="2" s="1" a="1"/>
  <c r="AD2471" i="2" s="1"/>
  <c r="AB2471" i="2"/>
  <c r="AA2471" i="2"/>
  <c r="AE2470" i="2"/>
  <c r="AF2470" i="2" s="1"/>
  <c r="AD2470" i="2"/>
  <c r="AD2470" i="2" a="1"/>
  <c r="AC2470" i="2"/>
  <c r="AB2470" i="2"/>
  <c r="AA2470" i="2"/>
  <c r="AE2469" i="2"/>
  <c r="AF2469" i="2" s="1"/>
  <c r="AC2469" i="2"/>
  <c r="AD2469" i="2" s="1" a="1"/>
  <c r="AD2469" i="2" s="1"/>
  <c r="AB2469" i="2"/>
  <c r="AA2469" i="2"/>
  <c r="AF2468" i="2"/>
  <c r="AE2468" i="2"/>
  <c r="AD2468" i="2"/>
  <c r="AD2468" i="2" a="1"/>
  <c r="AC2468" i="2"/>
  <c r="AB2468" i="2"/>
  <c r="AA2468" i="2"/>
  <c r="AF2467" i="2"/>
  <c r="AE2467" i="2"/>
  <c r="AD2467" i="2" a="1"/>
  <c r="AD2467" i="2" s="1"/>
  <c r="AC2467" i="2"/>
  <c r="AB2467" i="2"/>
  <c r="AA2467" i="2"/>
  <c r="AE2466" i="2"/>
  <c r="AF2466" i="2" s="1"/>
  <c r="AD2466" i="2"/>
  <c r="AD2466" i="2" a="1"/>
  <c r="AC2466" i="2"/>
  <c r="AB2466" i="2"/>
  <c r="AA2466" i="2"/>
  <c r="AF2465" i="2"/>
  <c r="AE2465" i="2"/>
  <c r="AC2465" i="2"/>
  <c r="AD2465" i="2" s="1" a="1"/>
  <c r="AD2465" i="2" s="1"/>
  <c r="AB2465" i="2"/>
  <c r="AA2465" i="2"/>
  <c r="AF2464" i="2"/>
  <c r="AE2464" i="2"/>
  <c r="AC2464" i="2"/>
  <c r="AD2464" i="2" s="1" a="1"/>
  <c r="AD2464" i="2" s="1"/>
  <c r="AB2464" i="2"/>
  <c r="AA2464" i="2"/>
  <c r="AE2463" i="2"/>
  <c r="AF2463" i="2" s="1"/>
  <c r="AC2463" i="2"/>
  <c r="AD2463" i="2" s="1" a="1"/>
  <c r="AD2463" i="2" s="1"/>
  <c r="AB2463" i="2"/>
  <c r="AA2463" i="2"/>
  <c r="AE2462" i="2"/>
  <c r="AF2462" i="2" s="1"/>
  <c r="AD2462" i="2"/>
  <c r="AD2462" i="2" a="1"/>
  <c r="AC2462" i="2"/>
  <c r="AB2462" i="2"/>
  <c r="AA2462" i="2"/>
  <c r="AF2461" i="2"/>
  <c r="AE2461" i="2"/>
  <c r="AD2461" i="2" a="1"/>
  <c r="AD2461" i="2" s="1"/>
  <c r="AC2461" i="2"/>
  <c r="AB2461" i="2"/>
  <c r="AA2461" i="2"/>
  <c r="AE2460" i="2"/>
  <c r="AF2460" i="2" s="1"/>
  <c r="AD2460" i="2" a="1"/>
  <c r="AD2460" i="2" s="1"/>
  <c r="AC2460" i="2"/>
  <c r="AB2460" i="2"/>
  <c r="AA2460" i="2"/>
  <c r="AF2459" i="2"/>
  <c r="AE2459" i="2"/>
  <c r="AC2459" i="2"/>
  <c r="AD2459" i="2" s="1" a="1"/>
  <c r="AD2459" i="2" s="1"/>
  <c r="AB2459" i="2"/>
  <c r="AA2459" i="2"/>
  <c r="AF2458" i="2"/>
  <c r="AE2458" i="2"/>
  <c r="AC2458" i="2"/>
  <c r="AD2458" i="2" s="1" a="1"/>
  <c r="AD2458" i="2" s="1"/>
  <c r="AB2458" i="2"/>
  <c r="AA2458" i="2"/>
  <c r="AF2457" i="2"/>
  <c r="AE2457" i="2"/>
  <c r="AD2457" i="2" a="1"/>
  <c r="AD2457" i="2" s="1"/>
  <c r="AC2457" i="2"/>
  <c r="AB2457" i="2"/>
  <c r="AA2457" i="2"/>
  <c r="AE2456" i="2"/>
  <c r="AF2456" i="2" s="1"/>
  <c r="AD2456" i="2" a="1"/>
  <c r="AD2456" i="2" s="1"/>
  <c r="AC2456" i="2"/>
  <c r="AB2456" i="2"/>
  <c r="AA2456" i="2"/>
  <c r="AE2455" i="2"/>
  <c r="AF2455" i="2" s="1"/>
  <c r="AD2455" i="2" a="1"/>
  <c r="AD2455" i="2" s="1"/>
  <c r="AC2455" i="2"/>
  <c r="AB2455" i="2"/>
  <c r="AA2455" i="2"/>
  <c r="AE2454" i="2"/>
  <c r="AF2454" i="2" s="1"/>
  <c r="AC2454" i="2"/>
  <c r="AD2454" i="2" s="1" a="1"/>
  <c r="AD2454" i="2" s="1"/>
  <c r="AB2454" i="2"/>
  <c r="AA2454" i="2"/>
  <c r="AF2453" i="2"/>
  <c r="AE2453" i="2"/>
  <c r="AD2453" i="2" a="1"/>
  <c r="AD2453" i="2" s="1"/>
  <c r="AC2453" i="2"/>
  <c r="AB2453" i="2"/>
  <c r="AA2453" i="2"/>
  <c r="AF2452" i="2"/>
  <c r="AE2452" i="2"/>
  <c r="AD2452" i="2" a="1"/>
  <c r="AD2452" i="2" s="1"/>
  <c r="AC2452" i="2"/>
  <c r="AB2452" i="2"/>
  <c r="AA2452" i="2"/>
  <c r="AF2451" i="2"/>
  <c r="AE2451" i="2"/>
  <c r="AD2451" i="2" a="1"/>
  <c r="AD2451" i="2" s="1"/>
  <c r="AC2451" i="2"/>
  <c r="AB2451" i="2"/>
  <c r="AA2451" i="2"/>
  <c r="AE2450" i="2"/>
  <c r="AF2450" i="2" s="1"/>
  <c r="AC2450" i="2"/>
  <c r="AD2450" i="2" s="1" a="1"/>
  <c r="AD2450" i="2" s="1"/>
  <c r="AB2450" i="2"/>
  <c r="AA2450" i="2"/>
  <c r="AF2449" i="2"/>
  <c r="AE2449" i="2"/>
  <c r="AD2449" i="2" a="1"/>
  <c r="AD2449" i="2" s="1"/>
  <c r="AC2449" i="2"/>
  <c r="AB2449" i="2"/>
  <c r="AA2449" i="2"/>
  <c r="AF2448" i="2"/>
  <c r="AE2448" i="2"/>
  <c r="AD2448" i="2"/>
  <c r="AC2448" i="2"/>
  <c r="AD2448" i="2" s="1" a="1"/>
  <c r="AB2448" i="2"/>
  <c r="AA2448" i="2"/>
  <c r="AF2447" i="2"/>
  <c r="AE2447" i="2"/>
  <c r="AD2447" i="2" a="1"/>
  <c r="AD2447" i="2" s="1"/>
  <c r="AC2447" i="2"/>
  <c r="AB2447" i="2"/>
  <c r="AA2447" i="2"/>
  <c r="AF2446" i="2"/>
  <c r="AE2446" i="2"/>
  <c r="AD2446" i="2" a="1"/>
  <c r="AD2446" i="2" s="1"/>
  <c r="AC2446" i="2"/>
  <c r="AB2446" i="2"/>
  <c r="AA2446" i="2"/>
  <c r="AE2445" i="2"/>
  <c r="AF2445" i="2" s="1"/>
  <c r="AD2445" i="2" a="1"/>
  <c r="AD2445" i="2" s="1"/>
  <c r="AC2445" i="2"/>
  <c r="AB2445" i="2"/>
  <c r="AA2445" i="2"/>
  <c r="AE2444" i="2"/>
  <c r="AF2444" i="2" s="1"/>
  <c r="AC2444" i="2"/>
  <c r="AD2444" i="2" s="1" a="1"/>
  <c r="AD2444" i="2" s="1"/>
  <c r="AB2444" i="2"/>
  <c r="AA2444" i="2"/>
  <c r="AF2443" i="2"/>
  <c r="AE2443" i="2"/>
  <c r="AD2443" i="2" a="1"/>
  <c r="AD2443" i="2" s="1"/>
  <c r="AC2443" i="2"/>
  <c r="AB2443" i="2"/>
  <c r="AA2443" i="2"/>
  <c r="AF2442" i="2"/>
  <c r="AE2442" i="2"/>
  <c r="AD2442" i="2"/>
  <c r="AD2442" i="2" a="1"/>
  <c r="AC2442" i="2"/>
  <c r="AB2442" i="2"/>
  <c r="AA2442" i="2"/>
  <c r="AE2441" i="2"/>
  <c r="AF2441" i="2" s="1"/>
  <c r="AC2441" i="2"/>
  <c r="AD2441" i="2" s="1" a="1"/>
  <c r="AD2441" i="2" s="1"/>
  <c r="AB2441" i="2"/>
  <c r="AA2441" i="2"/>
  <c r="AF2440" i="2"/>
  <c r="AE2440" i="2"/>
  <c r="AD2440" i="2" a="1"/>
  <c r="AD2440" i="2" s="1"/>
  <c r="AC2440" i="2"/>
  <c r="AB2440" i="2"/>
  <c r="AA2440" i="2"/>
  <c r="AE2439" i="2"/>
  <c r="AF2439" i="2" s="1"/>
  <c r="AD2439" i="2" a="1"/>
  <c r="AD2439" i="2" s="1"/>
  <c r="AC2439" i="2"/>
  <c r="AB2439" i="2"/>
  <c r="AA2439" i="2"/>
  <c r="AE2438" i="2"/>
  <c r="AF2438" i="2" s="1"/>
  <c r="AD2438" i="2"/>
  <c r="AD2438" i="2" a="1"/>
  <c r="AC2438" i="2"/>
  <c r="AB2438" i="2"/>
  <c r="AA2438" i="2"/>
  <c r="AF2437" i="2"/>
  <c r="AE2437" i="2"/>
  <c r="AC2437" i="2"/>
  <c r="AD2437" i="2" s="1" a="1"/>
  <c r="AD2437" i="2" s="1"/>
  <c r="AB2437" i="2"/>
  <c r="AA2437" i="2"/>
  <c r="AE2436" i="2"/>
  <c r="AF2436" i="2" s="1"/>
  <c r="AC2436" i="2"/>
  <c r="AD2436" i="2" s="1" a="1"/>
  <c r="AD2436" i="2" s="1"/>
  <c r="AB2436" i="2"/>
  <c r="AA2436" i="2"/>
  <c r="AE2435" i="2"/>
  <c r="AF2435" i="2" s="1"/>
  <c r="AC2435" i="2"/>
  <c r="AD2435" i="2" s="1" a="1"/>
  <c r="AD2435" i="2" s="1"/>
  <c r="AB2435" i="2"/>
  <c r="AA2435" i="2"/>
  <c r="AE2434" i="2"/>
  <c r="AF2434" i="2" s="1"/>
  <c r="AC2434" i="2"/>
  <c r="AD2434" i="2" s="1" a="1"/>
  <c r="AD2434" i="2" s="1"/>
  <c r="AB2434" i="2"/>
  <c r="AA2434" i="2"/>
  <c r="AF2433" i="2"/>
  <c r="AE2433" i="2"/>
  <c r="AD2433" i="2" a="1"/>
  <c r="AD2433" i="2" s="1"/>
  <c r="AC2433" i="2"/>
  <c r="AB2433" i="2"/>
  <c r="AA2433" i="2"/>
  <c r="AE2432" i="2"/>
  <c r="AF2432" i="2" s="1"/>
  <c r="AC2432" i="2"/>
  <c r="AD2432" i="2" s="1" a="1"/>
  <c r="AD2432" i="2" s="1"/>
  <c r="AB2432" i="2"/>
  <c r="AA2432" i="2"/>
  <c r="AF2431" i="2"/>
  <c r="AE2431" i="2"/>
  <c r="AC2431" i="2"/>
  <c r="AD2431" i="2" s="1" a="1"/>
  <c r="AD2431" i="2" s="1"/>
  <c r="AB2431" i="2"/>
  <c r="AA2431" i="2"/>
  <c r="AF2430" i="2"/>
  <c r="AE2430" i="2"/>
  <c r="AC2430" i="2"/>
  <c r="AD2430" i="2" s="1" a="1"/>
  <c r="AD2430" i="2" s="1"/>
  <c r="AB2430" i="2"/>
  <c r="AA2430" i="2"/>
  <c r="AE2429" i="2"/>
  <c r="AF2429" i="2" s="1"/>
  <c r="AD2429" i="2" a="1"/>
  <c r="AD2429" i="2" s="1"/>
  <c r="AC2429" i="2"/>
  <c r="AB2429" i="2"/>
  <c r="AA2429" i="2"/>
  <c r="AE2428" i="2"/>
  <c r="AF2428" i="2" s="1"/>
  <c r="AD2428" i="2" a="1"/>
  <c r="AD2428" i="2" s="1"/>
  <c r="AC2428" i="2"/>
  <c r="AB2428" i="2"/>
  <c r="AA2428" i="2"/>
  <c r="AF2427" i="2"/>
  <c r="AE2427" i="2"/>
  <c r="AD2427" i="2" a="1"/>
  <c r="AD2427" i="2" s="1"/>
  <c r="AC2427" i="2"/>
  <c r="AB2427" i="2"/>
  <c r="AA2427" i="2"/>
  <c r="AE2426" i="2"/>
  <c r="AF2426" i="2" s="1"/>
  <c r="AC2426" i="2"/>
  <c r="AD2426" i="2" s="1" a="1"/>
  <c r="AD2426" i="2" s="1"/>
  <c r="AB2426" i="2"/>
  <c r="AA2426" i="2"/>
  <c r="AF2425" i="2"/>
  <c r="AE2425" i="2"/>
  <c r="AD2425" i="2" a="1"/>
  <c r="AD2425" i="2" s="1"/>
  <c r="AC2425" i="2"/>
  <c r="AB2425" i="2"/>
  <c r="AA2425" i="2"/>
  <c r="AF2424" i="2"/>
  <c r="AE2424" i="2"/>
  <c r="AD2424" i="2" a="1"/>
  <c r="AD2424" i="2" s="1"/>
  <c r="AC2424" i="2"/>
  <c r="AB2424" i="2"/>
  <c r="AA2424" i="2"/>
  <c r="AE2423" i="2"/>
  <c r="AF2423" i="2" s="1"/>
  <c r="AD2423" i="2" a="1"/>
  <c r="AD2423" i="2" s="1"/>
  <c r="AC2423" i="2"/>
  <c r="AB2423" i="2"/>
  <c r="AA2423" i="2"/>
  <c r="AE2422" i="2"/>
  <c r="AF2422" i="2" s="1"/>
  <c r="AC2422" i="2"/>
  <c r="AD2422" i="2" s="1" a="1"/>
  <c r="AD2422" i="2" s="1"/>
  <c r="AB2422" i="2"/>
  <c r="AA2422" i="2"/>
  <c r="AF2421" i="2"/>
  <c r="AE2421" i="2"/>
  <c r="AC2421" i="2"/>
  <c r="AD2421" i="2" s="1" a="1"/>
  <c r="AD2421" i="2" s="1"/>
  <c r="AB2421" i="2"/>
  <c r="AA2421" i="2"/>
  <c r="AF2420" i="2"/>
  <c r="AE2420" i="2"/>
  <c r="AD2420" i="2"/>
  <c r="AC2420" i="2"/>
  <c r="AD2420" i="2" s="1" a="1"/>
  <c r="AB2420" i="2"/>
  <c r="AA2420" i="2"/>
  <c r="AF2419" i="2"/>
  <c r="AE2419" i="2"/>
  <c r="AD2419" i="2" a="1"/>
  <c r="AD2419" i="2" s="1"/>
  <c r="AC2419" i="2"/>
  <c r="AB2419" i="2"/>
  <c r="AA2419" i="2"/>
  <c r="AF2418" i="2"/>
  <c r="AE2418" i="2"/>
  <c r="AD2418" i="2" a="1"/>
  <c r="AD2418" i="2" s="1"/>
  <c r="AC2418" i="2"/>
  <c r="AB2418" i="2"/>
  <c r="AA2418" i="2"/>
  <c r="AE2417" i="2"/>
  <c r="AF2417" i="2" s="1"/>
  <c r="AC2417" i="2"/>
  <c r="AD2417" i="2" s="1" a="1"/>
  <c r="AD2417" i="2" s="1"/>
  <c r="AB2417" i="2"/>
  <c r="AA2417" i="2"/>
  <c r="AE2416" i="2"/>
  <c r="AF2416" i="2" s="1"/>
  <c r="AC2416" i="2"/>
  <c r="AD2416" i="2" s="1" a="1"/>
  <c r="AD2416" i="2" s="1"/>
  <c r="AB2416" i="2"/>
  <c r="AA2416" i="2"/>
  <c r="AF2415" i="2"/>
  <c r="AE2415" i="2"/>
  <c r="AD2415" i="2" a="1"/>
  <c r="AD2415" i="2" s="1"/>
  <c r="AC2415" i="2"/>
  <c r="AB2415" i="2"/>
  <c r="AA2415" i="2"/>
  <c r="AF2414" i="2"/>
  <c r="AE2414" i="2"/>
  <c r="AD2414" i="2"/>
  <c r="AD2414" i="2" a="1"/>
  <c r="AC2414" i="2"/>
  <c r="AB2414" i="2"/>
  <c r="AA2414" i="2"/>
  <c r="AE2413" i="2"/>
  <c r="AF2413" i="2" s="1"/>
  <c r="AC2413" i="2"/>
  <c r="AD2413" i="2" s="1" a="1"/>
  <c r="AD2413" i="2" s="1"/>
  <c r="AB2413" i="2"/>
  <c r="AA2413" i="2"/>
  <c r="AE2412" i="2"/>
  <c r="AF2412" i="2" s="1"/>
  <c r="AD2412" i="2" a="1"/>
  <c r="AD2412" i="2" s="1"/>
  <c r="AC2412" i="2"/>
  <c r="AB2412" i="2"/>
  <c r="AA2412" i="2"/>
  <c r="AE2411" i="2"/>
  <c r="AF2411" i="2" s="1"/>
  <c r="AD2411" i="2" a="1"/>
  <c r="AD2411" i="2" s="1"/>
  <c r="AC2411" i="2"/>
  <c r="AB2411" i="2"/>
  <c r="AA2411" i="2"/>
  <c r="AF2410" i="2"/>
  <c r="AE2410" i="2"/>
  <c r="AD2410" i="2" a="1"/>
  <c r="AD2410" i="2" s="1"/>
  <c r="AC2410" i="2"/>
  <c r="AB2410" i="2"/>
  <c r="AA2410" i="2"/>
  <c r="AF2409" i="2"/>
  <c r="AE2409" i="2"/>
  <c r="AC2409" i="2"/>
  <c r="AD2409" i="2" s="1" a="1"/>
  <c r="AD2409" i="2" s="1"/>
  <c r="AB2409" i="2"/>
  <c r="AA2409" i="2"/>
  <c r="AE2408" i="2"/>
  <c r="AF2408" i="2" s="1"/>
  <c r="AD2408" i="2"/>
  <c r="AD2408" i="2" a="1"/>
  <c r="AC2408" i="2"/>
  <c r="AB2408" i="2"/>
  <c r="AA2408" i="2"/>
  <c r="AE2407" i="2"/>
  <c r="AF2407" i="2" s="1"/>
  <c r="AC2407" i="2"/>
  <c r="AD2407" i="2" s="1" a="1"/>
  <c r="AD2407" i="2" s="1"/>
  <c r="AB2407" i="2"/>
  <c r="AA2407" i="2"/>
  <c r="AF2406" i="2"/>
  <c r="AE2406" i="2"/>
  <c r="AC2406" i="2"/>
  <c r="AD2406" i="2" s="1" a="1"/>
  <c r="AD2406" i="2" s="1"/>
  <c r="AB2406" i="2"/>
  <c r="AA2406" i="2"/>
  <c r="AF2405" i="2"/>
  <c r="AE2405" i="2"/>
  <c r="AD2405" i="2" a="1"/>
  <c r="AD2405" i="2" s="1"/>
  <c r="AC2405" i="2"/>
  <c r="AB2405" i="2"/>
  <c r="AA2405" i="2"/>
  <c r="AE2404" i="2"/>
  <c r="AF2404" i="2" s="1"/>
  <c r="AD2404" i="2"/>
  <c r="AC2404" i="2"/>
  <c r="AD2404" i="2" s="1" a="1"/>
  <c r="AB2404" i="2"/>
  <c r="AA2404" i="2"/>
  <c r="AF2403" i="2"/>
  <c r="AE2403" i="2"/>
  <c r="AC2403" i="2"/>
  <c r="AD2403" i="2" s="1" a="1"/>
  <c r="AD2403" i="2" s="1"/>
  <c r="AB2403" i="2"/>
  <c r="AA2403" i="2"/>
  <c r="AF2402" i="2"/>
  <c r="AE2402" i="2"/>
  <c r="AC2402" i="2"/>
  <c r="AD2402" i="2" s="1" a="1"/>
  <c r="AD2402" i="2" s="1"/>
  <c r="AB2402" i="2"/>
  <c r="AA2402" i="2"/>
  <c r="AF2401" i="2"/>
  <c r="AE2401" i="2"/>
  <c r="AD2401" i="2" a="1"/>
  <c r="AD2401" i="2" s="1"/>
  <c r="AC2401" i="2"/>
  <c r="AB2401" i="2"/>
  <c r="AA2401" i="2"/>
  <c r="AE2400" i="2"/>
  <c r="AF2400" i="2" s="1"/>
  <c r="AD2400" i="2" a="1"/>
  <c r="AD2400" i="2" s="1"/>
  <c r="AC2400" i="2"/>
  <c r="AB2400" i="2"/>
  <c r="AA2400" i="2"/>
  <c r="AE2399" i="2"/>
  <c r="AF2399" i="2" s="1"/>
  <c r="AD2399" i="2" a="1"/>
  <c r="AD2399" i="2" s="1"/>
  <c r="AC2399" i="2"/>
  <c r="AB2399" i="2"/>
  <c r="AA2399" i="2"/>
  <c r="AF2398" i="2"/>
  <c r="AE2398" i="2"/>
  <c r="AC2398" i="2"/>
  <c r="AD2398" i="2" s="1" a="1"/>
  <c r="AD2398" i="2" s="1"/>
  <c r="AB2398" i="2"/>
  <c r="AA2398" i="2"/>
  <c r="AE2397" i="2"/>
  <c r="AF2397" i="2" s="1"/>
  <c r="AC2397" i="2"/>
  <c r="AD2397" i="2" s="1" a="1"/>
  <c r="AD2397" i="2" s="1"/>
  <c r="AB2397" i="2"/>
  <c r="AA2397" i="2"/>
  <c r="AF2396" i="2"/>
  <c r="AE2396" i="2"/>
  <c r="AD2396" i="2" a="1"/>
  <c r="AD2396" i="2" s="1"/>
  <c r="AC2396" i="2"/>
  <c r="AB2396" i="2"/>
  <c r="AA2396" i="2"/>
  <c r="AE2395" i="2"/>
  <c r="AF2395" i="2" s="1"/>
  <c r="AC2395" i="2"/>
  <c r="AD2395" i="2" s="1" a="1"/>
  <c r="AD2395" i="2" s="1"/>
  <c r="AB2395" i="2"/>
  <c r="AA2395" i="2"/>
  <c r="AE2394" i="2"/>
  <c r="AF2394" i="2" s="1"/>
  <c r="AC2394" i="2"/>
  <c r="AD2394" i="2" s="1" a="1"/>
  <c r="AD2394" i="2" s="1"/>
  <c r="AB2394" i="2"/>
  <c r="AA2394" i="2"/>
  <c r="AF2393" i="2"/>
  <c r="AE2393" i="2"/>
  <c r="AC2393" i="2"/>
  <c r="AD2393" i="2" s="1" a="1"/>
  <c r="AD2393" i="2" s="1"/>
  <c r="AB2393" i="2"/>
  <c r="AA2393" i="2"/>
  <c r="AF2392" i="2"/>
  <c r="AE2392" i="2"/>
  <c r="AD2392" i="2"/>
  <c r="AD2392" i="2" a="1"/>
  <c r="AC2392" i="2"/>
  <c r="AB2392" i="2"/>
  <c r="AA2392" i="2"/>
  <c r="AF2391" i="2"/>
  <c r="AE2391" i="2"/>
  <c r="AD2391" i="2" a="1"/>
  <c r="AD2391" i="2" s="1"/>
  <c r="AC2391" i="2"/>
  <c r="AB2391" i="2"/>
  <c r="AA2391" i="2"/>
  <c r="AF2390" i="2"/>
  <c r="AE2390" i="2"/>
  <c r="AD2390" i="2" a="1"/>
  <c r="AD2390" i="2" s="1"/>
  <c r="AC2390" i="2"/>
  <c r="AB2390" i="2"/>
  <c r="AA2390" i="2"/>
  <c r="AE2389" i="2"/>
  <c r="AF2389" i="2" s="1"/>
  <c r="AC2389" i="2"/>
  <c r="AD2389" i="2" s="1" a="1"/>
  <c r="AD2389" i="2" s="1"/>
  <c r="AB2389" i="2"/>
  <c r="AA2389" i="2"/>
  <c r="AE2388" i="2"/>
  <c r="AF2388" i="2" s="1"/>
  <c r="AC2388" i="2"/>
  <c r="AD2388" i="2" s="1" a="1"/>
  <c r="AD2388" i="2" s="1"/>
  <c r="AB2388" i="2"/>
  <c r="AA2388" i="2"/>
  <c r="AF2387" i="2"/>
  <c r="AE2387" i="2"/>
  <c r="AD2387" i="2" a="1"/>
  <c r="AD2387" i="2" s="1"/>
  <c r="AC2387" i="2"/>
  <c r="AB2387" i="2"/>
  <c r="AA2387" i="2"/>
  <c r="AF2386" i="2"/>
  <c r="AE2386" i="2"/>
  <c r="AD2386" i="2"/>
  <c r="AD2386" i="2" a="1"/>
  <c r="AC2386" i="2"/>
  <c r="AB2386" i="2"/>
  <c r="AA2386" i="2"/>
  <c r="AE2385" i="2"/>
  <c r="AF2385" i="2" s="1"/>
  <c r="AC2385" i="2"/>
  <c r="AD2385" i="2" s="1" a="1"/>
  <c r="AD2385" i="2" s="1"/>
  <c r="AB2385" i="2"/>
  <c r="AA2385" i="2"/>
  <c r="AE2384" i="2"/>
  <c r="AF2384" i="2" s="1"/>
  <c r="AD2384" i="2"/>
  <c r="AD2384" i="2" a="1"/>
  <c r="AC2384" i="2"/>
  <c r="AB2384" i="2"/>
  <c r="AA2384" i="2"/>
  <c r="AF2383" i="2"/>
  <c r="AE2383" i="2"/>
  <c r="AD2383" i="2" a="1"/>
  <c r="AD2383" i="2" s="1"/>
  <c r="AC2383" i="2"/>
  <c r="AB2383" i="2"/>
  <c r="AA2383" i="2"/>
  <c r="AF2382" i="2"/>
  <c r="AE2382" i="2"/>
  <c r="AD2382" i="2" a="1"/>
  <c r="AD2382" i="2" s="1"/>
  <c r="AC2382" i="2"/>
  <c r="AB2382" i="2"/>
  <c r="AA2382" i="2"/>
  <c r="AF2381" i="2"/>
  <c r="AE2381" i="2"/>
  <c r="AC2381" i="2"/>
  <c r="AD2381" i="2" s="1" a="1"/>
  <c r="AD2381" i="2" s="1"/>
  <c r="AB2381" i="2"/>
  <c r="AA2381" i="2"/>
  <c r="AF2380" i="2"/>
  <c r="AE2380" i="2"/>
  <c r="AC2380" i="2"/>
  <c r="AD2380" i="2" s="1" a="1"/>
  <c r="AD2380" i="2" s="1"/>
  <c r="AB2380" i="2"/>
  <c r="AA2380" i="2"/>
  <c r="AE2379" i="2"/>
  <c r="AF2379" i="2" s="1"/>
  <c r="AD2379" i="2" a="1"/>
  <c r="AD2379" i="2" s="1"/>
  <c r="AC2379" i="2"/>
  <c r="AB2379" i="2"/>
  <c r="AA2379" i="2"/>
  <c r="AF2378" i="2"/>
  <c r="AE2378" i="2"/>
  <c r="AC2378" i="2"/>
  <c r="AD2378" i="2" s="1" a="1"/>
  <c r="AD2378" i="2" s="1"/>
  <c r="AB2378" i="2"/>
  <c r="AA2378" i="2"/>
  <c r="AF2377" i="2"/>
  <c r="AE2377" i="2"/>
  <c r="AD2377" i="2" a="1"/>
  <c r="AD2377" i="2" s="1"/>
  <c r="AC2377" i="2"/>
  <c r="AB2377" i="2"/>
  <c r="AA2377" i="2"/>
  <c r="AE2376" i="2"/>
  <c r="AF2376" i="2" s="1"/>
  <c r="AC2376" i="2"/>
  <c r="AD2376" i="2" s="1" a="1"/>
  <c r="AD2376" i="2" s="1"/>
  <c r="AB2376" i="2"/>
  <c r="AA2376" i="2"/>
  <c r="AF2375" i="2"/>
  <c r="AE2375" i="2"/>
  <c r="AC2375" i="2"/>
  <c r="AD2375" i="2" s="1" a="1"/>
  <c r="AD2375" i="2" s="1"/>
  <c r="AB2375" i="2"/>
  <c r="AA2375" i="2"/>
  <c r="AF2374" i="2"/>
  <c r="AE2374" i="2"/>
  <c r="AC2374" i="2"/>
  <c r="AD2374" i="2" s="1" a="1"/>
  <c r="AD2374" i="2" s="1"/>
  <c r="AB2374" i="2"/>
  <c r="AA2374" i="2"/>
  <c r="AE2373" i="2"/>
  <c r="AF2373" i="2" s="1"/>
  <c r="AD2373" i="2" a="1"/>
  <c r="AD2373" i="2" s="1"/>
  <c r="AC2373" i="2"/>
  <c r="AB2373" i="2"/>
  <c r="AA2373" i="2"/>
  <c r="AE2372" i="2"/>
  <c r="AF2372" i="2" s="1"/>
  <c r="AD2372" i="2" a="1"/>
  <c r="AD2372" i="2" s="1"/>
  <c r="AC2372" i="2"/>
  <c r="AB2372" i="2"/>
  <c r="AA2372" i="2"/>
  <c r="AF2371" i="2"/>
  <c r="AE2371" i="2"/>
  <c r="AD2371" i="2" a="1"/>
  <c r="AD2371" i="2" s="1"/>
  <c r="AC2371" i="2"/>
  <c r="AB2371" i="2"/>
  <c r="AA2371" i="2"/>
  <c r="AF2370" i="2"/>
  <c r="AE2370" i="2"/>
  <c r="AC2370" i="2"/>
  <c r="AD2370" i="2" s="1" a="1"/>
  <c r="AD2370" i="2" s="1"/>
  <c r="AB2370" i="2"/>
  <c r="AA2370" i="2"/>
  <c r="AE2369" i="2"/>
  <c r="AF2369" i="2" s="1"/>
  <c r="AD2369" i="2" a="1"/>
  <c r="AD2369" i="2" s="1"/>
  <c r="AC2369" i="2"/>
  <c r="AB2369" i="2"/>
  <c r="AA2369" i="2"/>
  <c r="AF2368" i="2"/>
  <c r="AE2368" i="2"/>
  <c r="AD2368" i="2" a="1"/>
  <c r="AD2368" i="2" s="1"/>
  <c r="AC2368" i="2"/>
  <c r="AB2368" i="2"/>
  <c r="AA2368" i="2"/>
  <c r="AF2367" i="2"/>
  <c r="AE2367" i="2"/>
  <c r="AC2367" i="2"/>
  <c r="AD2367" i="2" s="1" a="1"/>
  <c r="AD2367" i="2" s="1"/>
  <c r="AB2367" i="2"/>
  <c r="AA2367" i="2"/>
  <c r="AE2366" i="2"/>
  <c r="AF2366" i="2" s="1"/>
  <c r="AC2366" i="2"/>
  <c r="AD2366" i="2" s="1" a="1"/>
  <c r="AD2366" i="2" s="1"/>
  <c r="AB2366" i="2"/>
  <c r="AA2366" i="2"/>
  <c r="AE2365" i="2"/>
  <c r="AF2365" i="2" s="1"/>
  <c r="AD2365" i="2" a="1"/>
  <c r="AD2365" i="2" s="1"/>
  <c r="AC2365" i="2"/>
  <c r="AB2365" i="2"/>
  <c r="AA2365" i="2"/>
  <c r="AF2364" i="2"/>
  <c r="AE2364" i="2"/>
  <c r="AD2364" i="2"/>
  <c r="AD2364" i="2" a="1"/>
  <c r="AC2364" i="2"/>
  <c r="AB2364" i="2"/>
  <c r="AA2364" i="2"/>
  <c r="AE2363" i="2"/>
  <c r="AF2363" i="2" s="1"/>
  <c r="AC2363" i="2"/>
  <c r="AD2363" i="2" s="1" a="1"/>
  <c r="AD2363" i="2" s="1"/>
  <c r="AB2363" i="2"/>
  <c r="AA2363" i="2"/>
  <c r="AF2362" i="2"/>
  <c r="AE2362" i="2"/>
  <c r="AD2362" i="2" a="1"/>
  <c r="AD2362" i="2" s="1"/>
  <c r="AC2362" i="2"/>
  <c r="AB2362" i="2"/>
  <c r="AA2362" i="2"/>
  <c r="AE2361" i="2"/>
  <c r="AF2361" i="2" s="1"/>
  <c r="AC2361" i="2"/>
  <c r="AD2361" i="2" s="1" a="1"/>
  <c r="AD2361" i="2" s="1"/>
  <c r="AB2361" i="2"/>
  <c r="AA2361" i="2"/>
  <c r="AE2360" i="2"/>
  <c r="AF2360" i="2" s="1"/>
  <c r="AC2360" i="2"/>
  <c r="AD2360" i="2" s="1" a="1"/>
  <c r="AD2360" i="2" s="1"/>
  <c r="AB2360" i="2"/>
  <c r="AA2360" i="2"/>
  <c r="AF2359" i="2"/>
  <c r="AE2359" i="2"/>
  <c r="AD2359" i="2" a="1"/>
  <c r="AD2359" i="2" s="1"/>
  <c r="AC2359" i="2"/>
  <c r="AB2359" i="2"/>
  <c r="AA2359" i="2"/>
  <c r="AF2358" i="2"/>
  <c r="AE2358" i="2"/>
  <c r="AD2358" i="2"/>
  <c r="AD2358" i="2" a="1"/>
  <c r="AC2358" i="2"/>
  <c r="AB2358" i="2"/>
  <c r="AA2358" i="2"/>
  <c r="AE2357" i="2"/>
  <c r="AF2357" i="2" s="1"/>
  <c r="AC2357" i="2"/>
  <c r="AD2357" i="2" s="1" a="1"/>
  <c r="AD2357" i="2" s="1"/>
  <c r="AB2357" i="2"/>
  <c r="AA2357" i="2"/>
  <c r="AE2356" i="2"/>
  <c r="AF2356" i="2" s="1"/>
  <c r="AD2356" i="2" a="1"/>
  <c r="AD2356" i="2" s="1"/>
  <c r="AC2356" i="2"/>
  <c r="AB2356" i="2"/>
  <c r="AA2356" i="2"/>
  <c r="AF2355" i="2"/>
  <c r="AE2355" i="2"/>
  <c r="AD2355" i="2" a="1"/>
  <c r="AD2355" i="2" s="1"/>
  <c r="AC2355" i="2"/>
  <c r="AB2355" i="2"/>
  <c r="AA2355" i="2"/>
  <c r="AF2354" i="2"/>
  <c r="AE2354" i="2"/>
  <c r="AC2354" i="2"/>
  <c r="AD2354" i="2" s="1" a="1"/>
  <c r="AD2354" i="2" s="1"/>
  <c r="AB2354" i="2"/>
  <c r="AA2354" i="2"/>
  <c r="AF2353" i="2"/>
  <c r="AE2353" i="2"/>
  <c r="AC2353" i="2"/>
  <c r="AD2353" i="2" s="1" a="1"/>
  <c r="AD2353" i="2" s="1"/>
  <c r="AB2353" i="2"/>
  <c r="AA2353" i="2"/>
  <c r="AE2352" i="2"/>
  <c r="AF2352" i="2" s="1"/>
  <c r="AC2352" i="2"/>
  <c r="AD2352" i="2" s="1" a="1"/>
  <c r="AD2352" i="2" s="1"/>
  <c r="AB2352" i="2"/>
  <c r="AA2352" i="2"/>
  <c r="AE2351" i="2"/>
  <c r="AF2351" i="2" s="1"/>
  <c r="AD2351" i="2" a="1"/>
  <c r="AD2351" i="2" s="1"/>
  <c r="AC2351" i="2"/>
  <c r="AB2351" i="2"/>
  <c r="AA2351" i="2"/>
  <c r="AF2350" i="2"/>
  <c r="AE2350" i="2"/>
  <c r="AD2350" i="2" a="1"/>
  <c r="AD2350" i="2" s="1"/>
  <c r="AC2350" i="2"/>
  <c r="AB2350" i="2"/>
  <c r="AA2350" i="2"/>
  <c r="AF2349" i="2"/>
  <c r="AE2349" i="2"/>
  <c r="AD2349" i="2" a="1"/>
  <c r="AD2349" i="2" s="1"/>
  <c r="AC2349" i="2"/>
  <c r="AB2349" i="2"/>
  <c r="AA2349" i="2"/>
  <c r="AE2348" i="2"/>
  <c r="AF2348" i="2" s="1"/>
  <c r="AC2348" i="2"/>
  <c r="AD2348" i="2" s="1" a="1"/>
  <c r="AD2348" i="2" s="1"/>
  <c r="AB2348" i="2"/>
  <c r="AA2348" i="2"/>
  <c r="AF2347" i="2"/>
  <c r="AE2347" i="2"/>
  <c r="AC2347" i="2"/>
  <c r="AD2347" i="2" s="1" a="1"/>
  <c r="AD2347" i="2" s="1"/>
  <c r="AB2347" i="2"/>
  <c r="AA2347" i="2"/>
  <c r="AF2346" i="2"/>
  <c r="AE2346" i="2"/>
  <c r="AD2346" i="2"/>
  <c r="AD2346" i="2" a="1"/>
  <c r="AC2346" i="2"/>
  <c r="AB2346" i="2"/>
  <c r="AA2346" i="2"/>
  <c r="AE2345" i="2"/>
  <c r="AF2345" i="2" s="1"/>
  <c r="AD2345" i="2" a="1"/>
  <c r="AD2345" i="2" s="1"/>
  <c r="AC2345" i="2"/>
  <c r="AB2345" i="2"/>
  <c r="AA2345" i="2"/>
  <c r="AE2344" i="2"/>
  <c r="AF2344" i="2" s="1"/>
  <c r="AC2344" i="2"/>
  <c r="AD2344" i="2" s="1" a="1"/>
  <c r="AD2344" i="2" s="1"/>
  <c r="AB2344" i="2"/>
  <c r="AA2344" i="2"/>
  <c r="AF2343" i="2"/>
  <c r="AE2343" i="2"/>
  <c r="AD2343" i="2" a="1"/>
  <c r="AD2343" i="2" s="1"/>
  <c r="AC2343" i="2"/>
  <c r="AB2343" i="2"/>
  <c r="AA2343" i="2"/>
  <c r="AF2342" i="2"/>
  <c r="AE2342" i="2"/>
  <c r="AC2342" i="2"/>
  <c r="AD2342" i="2" s="1" a="1"/>
  <c r="AD2342" i="2" s="1"/>
  <c r="AB2342" i="2"/>
  <c r="AA2342" i="2"/>
  <c r="AE2341" i="2"/>
  <c r="AF2341" i="2" s="1"/>
  <c r="AD2341" i="2" a="1"/>
  <c r="AD2341" i="2" s="1"/>
  <c r="AC2341" i="2"/>
  <c r="AB2341" i="2"/>
  <c r="AA2341" i="2"/>
  <c r="AF2340" i="2"/>
  <c r="AE2340" i="2"/>
  <c r="AD2340" i="2" a="1"/>
  <c r="AD2340" i="2" s="1"/>
  <c r="AC2340" i="2"/>
  <c r="AB2340" i="2"/>
  <c r="AA2340" i="2"/>
  <c r="AF2339" i="2"/>
  <c r="AE2339" i="2"/>
  <c r="AC2339" i="2"/>
  <c r="AD2339" i="2" s="1" a="1"/>
  <c r="AD2339" i="2" s="1"/>
  <c r="AB2339" i="2"/>
  <c r="AA2339" i="2"/>
  <c r="AE2338" i="2"/>
  <c r="AF2338" i="2" s="1"/>
  <c r="AC2338" i="2"/>
  <c r="AD2338" i="2" s="1" a="1"/>
  <c r="AD2338" i="2" s="1"/>
  <c r="AB2338" i="2"/>
  <c r="AA2338" i="2"/>
  <c r="AE2337" i="2"/>
  <c r="AF2337" i="2" s="1"/>
  <c r="AC2337" i="2"/>
  <c r="AD2337" i="2" s="1" a="1"/>
  <c r="AD2337" i="2" s="1"/>
  <c r="AB2337" i="2"/>
  <c r="AA2337" i="2"/>
  <c r="AF2336" i="2"/>
  <c r="AE2336" i="2"/>
  <c r="AD2336" i="2"/>
  <c r="AD2336" i="2" a="1"/>
  <c r="AC2336" i="2"/>
  <c r="AB2336" i="2"/>
  <c r="AA2336" i="2"/>
  <c r="AF2335" i="2"/>
  <c r="AE2335" i="2"/>
  <c r="AD2335" i="2" a="1"/>
  <c r="AD2335" i="2" s="1"/>
  <c r="AC2335" i="2"/>
  <c r="AB2335" i="2"/>
  <c r="AA2335" i="2"/>
  <c r="AF2334" i="2"/>
  <c r="AE2334" i="2"/>
  <c r="AD2334" i="2" a="1"/>
  <c r="AD2334" i="2" s="1"/>
  <c r="AC2334" i="2"/>
  <c r="AB2334" i="2"/>
  <c r="AA2334" i="2"/>
  <c r="AE2333" i="2"/>
  <c r="AF2333" i="2" s="1"/>
  <c r="AC2333" i="2"/>
  <c r="AD2333" i="2" s="1" a="1"/>
  <c r="AD2333" i="2" s="1"/>
  <c r="AB2333" i="2"/>
  <c r="AA2333" i="2"/>
  <c r="AE2332" i="2"/>
  <c r="AF2332" i="2" s="1"/>
  <c r="AC2332" i="2"/>
  <c r="AD2332" i="2" s="1" a="1"/>
  <c r="AD2332" i="2" s="1"/>
  <c r="AB2332" i="2"/>
  <c r="AA2332" i="2"/>
  <c r="AF2331" i="2"/>
  <c r="AE2331" i="2"/>
  <c r="AD2331" i="2" a="1"/>
  <c r="AD2331" i="2" s="1"/>
  <c r="AC2331" i="2"/>
  <c r="AB2331" i="2"/>
  <c r="AA2331" i="2"/>
  <c r="AF2330" i="2"/>
  <c r="AE2330" i="2"/>
  <c r="AD2330" i="2"/>
  <c r="AD2330" i="2" a="1"/>
  <c r="AC2330" i="2"/>
  <c r="AB2330" i="2"/>
  <c r="AA2330" i="2"/>
  <c r="AE2329" i="2"/>
  <c r="AF2329" i="2" s="1"/>
  <c r="AC2329" i="2"/>
  <c r="AD2329" i="2" s="1" a="1"/>
  <c r="AD2329" i="2" s="1"/>
  <c r="AB2329" i="2"/>
  <c r="AA2329" i="2"/>
  <c r="AE2328" i="2"/>
  <c r="AF2328" i="2" s="1"/>
  <c r="AD2328" i="2" a="1"/>
  <c r="AD2328" i="2" s="1"/>
  <c r="AC2328" i="2"/>
  <c r="AB2328" i="2"/>
  <c r="AA2328" i="2"/>
  <c r="AF2327" i="2"/>
  <c r="AE2327" i="2"/>
  <c r="AD2327" i="2" a="1"/>
  <c r="AD2327" i="2" s="1"/>
  <c r="AC2327" i="2"/>
  <c r="AB2327" i="2"/>
  <c r="AA2327" i="2"/>
  <c r="AF2326" i="2"/>
  <c r="AE2326" i="2"/>
  <c r="AC2326" i="2"/>
  <c r="AD2326" i="2" s="1" a="1"/>
  <c r="AD2326" i="2" s="1"/>
  <c r="AB2326" i="2"/>
  <c r="AA2326" i="2"/>
  <c r="AF2325" i="2"/>
  <c r="AE2325" i="2"/>
  <c r="AC2325" i="2"/>
  <c r="AD2325" i="2" s="1" a="1"/>
  <c r="AD2325" i="2" s="1"/>
  <c r="AB2325" i="2"/>
  <c r="AA2325" i="2"/>
  <c r="AF2324" i="2"/>
  <c r="AE2324" i="2"/>
  <c r="AC2324" i="2"/>
  <c r="AD2324" i="2" s="1" a="1"/>
  <c r="AD2324" i="2" s="1"/>
  <c r="AB2324" i="2"/>
  <c r="AA2324" i="2"/>
  <c r="AE2323" i="2"/>
  <c r="AF2323" i="2" s="1"/>
  <c r="AD2323" i="2" a="1"/>
  <c r="AD2323" i="2" s="1"/>
  <c r="AC2323" i="2"/>
  <c r="AB2323" i="2"/>
  <c r="AA2323" i="2"/>
  <c r="AF2322" i="2"/>
  <c r="AE2322" i="2"/>
  <c r="AD2322" i="2"/>
  <c r="AD2322" i="2" a="1"/>
  <c r="AC2322" i="2"/>
  <c r="AB2322" i="2"/>
  <c r="AA2322" i="2"/>
  <c r="AF2321" i="2"/>
  <c r="AE2321" i="2"/>
  <c r="AD2321" i="2" a="1"/>
  <c r="AD2321" i="2" s="1"/>
  <c r="AC2321" i="2"/>
  <c r="AB2321" i="2"/>
  <c r="AA2321" i="2"/>
  <c r="AE2320" i="2"/>
  <c r="AF2320" i="2" s="1"/>
  <c r="AC2320" i="2"/>
  <c r="AD2320" i="2" s="1" a="1"/>
  <c r="AD2320" i="2" s="1"/>
  <c r="AB2320" i="2"/>
  <c r="AA2320" i="2"/>
  <c r="AF2319" i="2"/>
  <c r="AE2319" i="2"/>
  <c r="AC2319" i="2"/>
  <c r="AD2319" i="2" s="1" a="1"/>
  <c r="AD2319" i="2" s="1"/>
  <c r="AB2319" i="2"/>
  <c r="AA2319" i="2"/>
  <c r="AF2318" i="2"/>
  <c r="AE2318" i="2"/>
  <c r="AC2318" i="2"/>
  <c r="AD2318" i="2" s="1" a="1"/>
  <c r="AD2318" i="2" s="1"/>
  <c r="AB2318" i="2"/>
  <c r="AA2318" i="2"/>
  <c r="AF2317" i="2"/>
  <c r="AE2317" i="2"/>
  <c r="AD2317" i="2" a="1"/>
  <c r="AD2317" i="2" s="1"/>
  <c r="AC2317" i="2"/>
  <c r="AB2317" i="2"/>
  <c r="AA2317" i="2"/>
  <c r="AE2316" i="2"/>
  <c r="AF2316" i="2" s="1"/>
  <c r="AD2316" i="2" a="1"/>
  <c r="AD2316" i="2" s="1"/>
  <c r="AC2316" i="2"/>
  <c r="AB2316" i="2"/>
  <c r="AA2316" i="2"/>
  <c r="AF2315" i="2"/>
  <c r="AE2315" i="2"/>
  <c r="AD2315" i="2" a="1"/>
  <c r="AD2315" i="2" s="1"/>
  <c r="AC2315" i="2"/>
  <c r="AB2315" i="2"/>
  <c r="AA2315" i="2"/>
  <c r="AF2314" i="2"/>
  <c r="AE2314" i="2"/>
  <c r="AC2314" i="2"/>
  <c r="AD2314" i="2" s="1" a="1"/>
  <c r="AD2314" i="2" s="1"/>
  <c r="AB2314" i="2"/>
  <c r="AA2314" i="2"/>
  <c r="AE2313" i="2"/>
  <c r="AF2313" i="2" s="1"/>
  <c r="AC2313" i="2"/>
  <c r="AD2313" i="2" s="1" a="1"/>
  <c r="AD2313" i="2" s="1"/>
  <c r="AB2313" i="2"/>
  <c r="AA2313" i="2"/>
  <c r="AF2312" i="2"/>
  <c r="AE2312" i="2"/>
  <c r="AD2312" i="2" a="1"/>
  <c r="AD2312" i="2" s="1"/>
  <c r="AC2312" i="2"/>
  <c r="AB2312" i="2"/>
  <c r="AA2312" i="2"/>
  <c r="AE2311" i="2"/>
  <c r="AF2311" i="2" s="1"/>
  <c r="AC2311" i="2"/>
  <c r="AD2311" i="2" s="1" a="1"/>
  <c r="AD2311" i="2" s="1"/>
  <c r="AB2311" i="2"/>
  <c r="AA2311" i="2"/>
  <c r="AE2310" i="2"/>
  <c r="AF2310" i="2" s="1"/>
  <c r="AC2310" i="2"/>
  <c r="AD2310" i="2" s="1" a="1"/>
  <c r="AD2310" i="2" s="1"/>
  <c r="AB2310" i="2"/>
  <c r="AA2310" i="2"/>
  <c r="AE2309" i="2"/>
  <c r="AF2309" i="2" s="1"/>
  <c r="AC2309" i="2"/>
  <c r="AD2309" i="2" s="1" a="1"/>
  <c r="AD2309" i="2" s="1"/>
  <c r="AB2309" i="2"/>
  <c r="AA2309" i="2"/>
  <c r="AF2308" i="2"/>
  <c r="AE2308" i="2"/>
  <c r="AD2308" i="2"/>
  <c r="AD2308" i="2" a="1"/>
  <c r="AC2308" i="2"/>
  <c r="AB2308" i="2"/>
  <c r="AA2308" i="2"/>
  <c r="AF2307" i="2"/>
  <c r="AE2307" i="2"/>
  <c r="AD2307" i="2" a="1"/>
  <c r="AD2307" i="2" s="1"/>
  <c r="AC2307" i="2"/>
  <c r="AB2307" i="2"/>
  <c r="AA2307" i="2"/>
  <c r="AF2306" i="2"/>
  <c r="AE2306" i="2"/>
  <c r="AD2306" i="2" a="1"/>
  <c r="AD2306" i="2" s="1"/>
  <c r="AC2306" i="2"/>
  <c r="AB2306" i="2"/>
  <c r="AA2306" i="2"/>
  <c r="AE2305" i="2"/>
  <c r="AF2305" i="2" s="1"/>
  <c r="AD2305" i="2" a="1"/>
  <c r="AD2305" i="2" s="1"/>
  <c r="AC2305" i="2"/>
  <c r="AB2305" i="2"/>
  <c r="AA2305" i="2"/>
  <c r="AE2304" i="2"/>
  <c r="AF2304" i="2" s="1"/>
  <c r="AC2304" i="2"/>
  <c r="AD2304" i="2" s="1" a="1"/>
  <c r="AD2304" i="2" s="1"/>
  <c r="AB2304" i="2"/>
  <c r="AA2304" i="2"/>
  <c r="AF2303" i="2"/>
  <c r="AE2303" i="2"/>
  <c r="AD2303" i="2" a="1"/>
  <c r="AD2303" i="2" s="1"/>
  <c r="AC2303" i="2"/>
  <c r="AB2303" i="2"/>
  <c r="AA2303" i="2"/>
  <c r="AF2302" i="2"/>
  <c r="AE2302" i="2"/>
  <c r="AD2302" i="2"/>
  <c r="AD2302" i="2" a="1"/>
  <c r="AC2302" i="2"/>
  <c r="AB2302" i="2"/>
  <c r="AA2302" i="2"/>
  <c r="AE2301" i="2"/>
  <c r="AF2301" i="2" s="1"/>
  <c r="AC2301" i="2"/>
  <c r="AD2301" i="2" s="1" a="1"/>
  <c r="AD2301" i="2" s="1"/>
  <c r="AB2301" i="2"/>
  <c r="AA2301" i="2"/>
  <c r="AE2300" i="2"/>
  <c r="AF2300" i="2" s="1"/>
  <c r="AD2300" i="2"/>
  <c r="AD2300" i="2" a="1"/>
  <c r="AC2300" i="2"/>
  <c r="AB2300" i="2"/>
  <c r="AA2300" i="2"/>
  <c r="AF2299" i="2"/>
  <c r="AE2299" i="2"/>
  <c r="AD2299" i="2" a="1"/>
  <c r="AD2299" i="2" s="1"/>
  <c r="AC2299" i="2"/>
  <c r="AB2299" i="2"/>
  <c r="AA2299" i="2"/>
  <c r="AF2298" i="2"/>
  <c r="AE2298" i="2"/>
  <c r="AD2298" i="2"/>
  <c r="AD2298" i="2" a="1"/>
  <c r="AC2298" i="2"/>
  <c r="AB2298" i="2"/>
  <c r="AA2298" i="2"/>
  <c r="AF2297" i="2"/>
  <c r="AE2297" i="2"/>
  <c r="AC2297" i="2"/>
  <c r="AD2297" i="2" s="1" a="1"/>
  <c r="AD2297" i="2" s="1"/>
  <c r="AB2297" i="2"/>
  <c r="AA2297" i="2"/>
  <c r="AF2296" i="2"/>
  <c r="AE2296" i="2"/>
  <c r="AC2296" i="2"/>
  <c r="AD2296" i="2" s="1" a="1"/>
  <c r="AD2296" i="2" s="1"/>
  <c r="AB2296" i="2"/>
  <c r="AA2296" i="2"/>
  <c r="AE2295" i="2"/>
  <c r="AF2295" i="2" s="1"/>
  <c r="AD2295" i="2" a="1"/>
  <c r="AD2295" i="2" s="1"/>
  <c r="AC2295" i="2"/>
  <c r="AB2295" i="2"/>
  <c r="AA2295" i="2"/>
  <c r="AF2294" i="2"/>
  <c r="AE2294" i="2"/>
  <c r="AC2294" i="2"/>
  <c r="AD2294" i="2" s="1" a="1"/>
  <c r="AD2294" i="2" s="1"/>
  <c r="AB2294" i="2"/>
  <c r="AA2294" i="2"/>
  <c r="AF2293" i="2"/>
  <c r="AE2293" i="2"/>
  <c r="AD2293" i="2" a="1"/>
  <c r="AD2293" i="2" s="1"/>
  <c r="AC2293" i="2"/>
  <c r="AB2293" i="2"/>
  <c r="AA2293" i="2"/>
  <c r="AE2292" i="2"/>
  <c r="AF2292" i="2" s="1"/>
  <c r="AC2292" i="2"/>
  <c r="AD2292" i="2" s="1" a="1"/>
  <c r="AD2292" i="2" s="1"/>
  <c r="AB2292" i="2"/>
  <c r="AA2292" i="2"/>
  <c r="AF2291" i="2"/>
  <c r="AE2291" i="2"/>
  <c r="AC2291" i="2"/>
  <c r="AD2291" i="2" s="1" a="1"/>
  <c r="AD2291" i="2" s="1"/>
  <c r="AB2291" i="2"/>
  <c r="AA2291" i="2"/>
  <c r="AF2290" i="2"/>
  <c r="AE2290" i="2"/>
  <c r="AC2290" i="2"/>
  <c r="AD2290" i="2" s="1" a="1"/>
  <c r="AD2290" i="2" s="1"/>
  <c r="AB2290" i="2"/>
  <c r="AA2290" i="2"/>
  <c r="AF2289" i="2"/>
  <c r="AE2289" i="2"/>
  <c r="AD2289" i="2" a="1"/>
  <c r="AD2289" i="2" s="1"/>
  <c r="AC2289" i="2"/>
  <c r="AB2289" i="2"/>
  <c r="AA2289" i="2"/>
  <c r="AE2288" i="2"/>
  <c r="AF2288" i="2" s="1"/>
  <c r="AC2288" i="2"/>
  <c r="AD2288" i="2" s="1" a="1"/>
  <c r="AD2288" i="2" s="1"/>
  <c r="AB2288" i="2"/>
  <c r="AA2288" i="2"/>
  <c r="AF2287" i="2"/>
  <c r="AE2287" i="2"/>
  <c r="AD2287" i="2" a="1"/>
  <c r="AD2287" i="2" s="1"/>
  <c r="AC2287" i="2"/>
  <c r="AB2287" i="2"/>
  <c r="AA2287" i="2"/>
  <c r="AF2286" i="2"/>
  <c r="AE2286" i="2"/>
  <c r="AC2286" i="2"/>
  <c r="AD2286" i="2" s="1" a="1"/>
  <c r="AD2286" i="2" s="1"/>
  <c r="AB2286" i="2"/>
  <c r="AA2286" i="2"/>
  <c r="AF2285" i="2"/>
  <c r="AE2285" i="2"/>
  <c r="AC2285" i="2"/>
  <c r="AD2285" i="2" s="1" a="1"/>
  <c r="AD2285" i="2" s="1"/>
  <c r="AB2285" i="2"/>
  <c r="AA2285" i="2"/>
  <c r="AF2284" i="2"/>
  <c r="AE2284" i="2"/>
  <c r="AD2284" i="2" a="1"/>
  <c r="AD2284" i="2" s="1"/>
  <c r="AC2284" i="2"/>
  <c r="AB2284" i="2"/>
  <c r="AA2284" i="2"/>
  <c r="AE2283" i="2"/>
  <c r="AF2283" i="2" s="1"/>
  <c r="AC2283" i="2"/>
  <c r="AD2283" i="2" s="1" a="1"/>
  <c r="AD2283" i="2" s="1"/>
  <c r="AB2283" i="2"/>
  <c r="AA2283" i="2"/>
  <c r="AE2282" i="2"/>
  <c r="AF2282" i="2" s="1"/>
  <c r="AC2282" i="2"/>
  <c r="AD2282" i="2" s="1" a="1"/>
  <c r="AD2282" i="2" s="1"/>
  <c r="AB2282" i="2"/>
  <c r="AA2282" i="2"/>
  <c r="AF2281" i="2"/>
  <c r="AE2281" i="2"/>
  <c r="AD2281" i="2" a="1"/>
  <c r="AD2281" i="2" s="1"/>
  <c r="AC2281" i="2"/>
  <c r="AB2281" i="2"/>
  <c r="AA2281" i="2"/>
  <c r="AF2280" i="2"/>
  <c r="AE2280" i="2"/>
  <c r="AD2280" i="2"/>
  <c r="AD2280" i="2" a="1"/>
  <c r="AC2280" i="2"/>
  <c r="AB2280" i="2"/>
  <c r="AA2280" i="2"/>
  <c r="AE2279" i="2"/>
  <c r="AF2279" i="2" s="1"/>
  <c r="AD2279" i="2" a="1"/>
  <c r="AD2279" i="2" s="1"/>
  <c r="AC2279" i="2"/>
  <c r="AB2279" i="2"/>
  <c r="AA2279" i="2"/>
  <c r="AF2278" i="2"/>
  <c r="AE2278" i="2"/>
  <c r="AD2278" i="2" a="1"/>
  <c r="AD2278" i="2" s="1"/>
  <c r="AC2278" i="2"/>
  <c r="AB2278" i="2"/>
  <c r="AA2278" i="2"/>
  <c r="AE2277" i="2"/>
  <c r="AF2277" i="2" s="1"/>
  <c r="AD2277" i="2" a="1"/>
  <c r="AD2277" i="2" s="1"/>
  <c r="AC2277" i="2"/>
  <c r="AB2277" i="2"/>
  <c r="AA2277" i="2"/>
  <c r="AF2276" i="2"/>
  <c r="AE2276" i="2"/>
  <c r="AC2276" i="2"/>
  <c r="AD2276" i="2" s="1" a="1"/>
  <c r="AD2276" i="2" s="1"/>
  <c r="AB2276" i="2"/>
  <c r="AA2276" i="2"/>
  <c r="AF2275" i="2"/>
  <c r="AE2275" i="2"/>
  <c r="AD2275" i="2" a="1"/>
  <c r="AD2275" i="2" s="1"/>
  <c r="AC2275" i="2"/>
  <c r="AB2275" i="2"/>
  <c r="AA2275" i="2"/>
  <c r="AE2274" i="2"/>
  <c r="AF2274" i="2" s="1"/>
  <c r="AD2274" i="2"/>
  <c r="AD2274" i="2" a="1"/>
  <c r="AC2274" i="2"/>
  <c r="AB2274" i="2"/>
  <c r="AA2274" i="2"/>
  <c r="AE2273" i="2"/>
  <c r="AF2273" i="2" s="1"/>
  <c r="AC2273" i="2"/>
  <c r="AD2273" i="2" s="1" a="1"/>
  <c r="AD2273" i="2" s="1"/>
  <c r="AB2273" i="2"/>
  <c r="AA2273" i="2"/>
  <c r="AE2272" i="2"/>
  <c r="AF2272" i="2" s="1"/>
  <c r="AD2272" i="2"/>
  <c r="AD2272" i="2" a="1"/>
  <c r="AC2272" i="2"/>
  <c r="AB2272" i="2"/>
  <c r="AA2272" i="2"/>
  <c r="AF2271" i="2"/>
  <c r="AE2271" i="2"/>
  <c r="AD2271" i="2" a="1"/>
  <c r="AD2271" i="2" s="1"/>
  <c r="AC2271" i="2"/>
  <c r="AB2271" i="2"/>
  <c r="AA2271" i="2"/>
  <c r="AF2270" i="2"/>
  <c r="AE2270" i="2"/>
  <c r="AD2270" i="2" a="1"/>
  <c r="AD2270" i="2" s="1"/>
  <c r="AC2270" i="2"/>
  <c r="AB2270" i="2"/>
  <c r="AA2270" i="2"/>
  <c r="AF2269" i="2"/>
  <c r="AE2269" i="2"/>
  <c r="AC2269" i="2"/>
  <c r="AD2269" i="2" s="1" a="1"/>
  <c r="AD2269" i="2" s="1"/>
  <c r="AB2269" i="2"/>
  <c r="AA2269" i="2"/>
  <c r="AF2268" i="2"/>
  <c r="AE2268" i="2"/>
  <c r="AC2268" i="2"/>
  <c r="AD2268" i="2" s="1" a="1"/>
  <c r="AD2268" i="2" s="1"/>
  <c r="AB2268" i="2"/>
  <c r="AA2268" i="2"/>
  <c r="AE2267" i="2"/>
  <c r="AF2267" i="2" s="1"/>
  <c r="AD2267" i="2" a="1"/>
  <c r="AD2267" i="2" s="1"/>
  <c r="AC2267" i="2"/>
  <c r="AB2267" i="2"/>
  <c r="AA2267" i="2"/>
  <c r="AF2266" i="2"/>
  <c r="AE2266" i="2"/>
  <c r="AC2266" i="2"/>
  <c r="AD2266" i="2" s="1" a="1"/>
  <c r="AD2266" i="2" s="1"/>
  <c r="AB2266" i="2"/>
  <c r="AA2266" i="2"/>
  <c r="AF2265" i="2"/>
  <c r="AE2265" i="2"/>
  <c r="AD2265" i="2" a="1"/>
  <c r="AD2265" i="2" s="1"/>
  <c r="AC2265" i="2"/>
  <c r="AB2265" i="2"/>
  <c r="AA2265" i="2"/>
  <c r="AE2264" i="2"/>
  <c r="AF2264" i="2" s="1"/>
  <c r="AD2264" i="2" a="1"/>
  <c r="AD2264" i="2" s="1"/>
  <c r="AC2264" i="2"/>
  <c r="AB2264" i="2"/>
  <c r="AA2264" i="2"/>
  <c r="AF2263" i="2"/>
  <c r="AE2263" i="2"/>
  <c r="AC2263" i="2"/>
  <c r="AD2263" i="2" s="1" a="1"/>
  <c r="AD2263" i="2" s="1"/>
  <c r="AB2263" i="2"/>
  <c r="AA2263" i="2"/>
  <c r="AF2262" i="2"/>
  <c r="AE2262" i="2"/>
  <c r="AC2262" i="2"/>
  <c r="AD2262" i="2" s="1" a="1"/>
  <c r="AD2262" i="2" s="1"/>
  <c r="AB2262" i="2"/>
  <c r="AA2262" i="2"/>
  <c r="AE2261" i="2"/>
  <c r="AF2261" i="2" s="1"/>
  <c r="AD2261" i="2" a="1"/>
  <c r="AD2261" i="2" s="1"/>
  <c r="AC2261" i="2"/>
  <c r="AB2261" i="2"/>
  <c r="AA2261" i="2"/>
  <c r="AE2260" i="2"/>
  <c r="AF2260" i="2" s="1"/>
  <c r="AD2260" i="2" a="1"/>
  <c r="AD2260" i="2" s="1"/>
  <c r="AC2260" i="2"/>
  <c r="AB2260" i="2"/>
  <c r="AA2260" i="2"/>
  <c r="AE2259" i="2"/>
  <c r="AF2259" i="2" s="1"/>
  <c r="AD2259" i="2" a="1"/>
  <c r="AD2259" i="2" s="1"/>
  <c r="AC2259" i="2"/>
  <c r="AB2259" i="2"/>
  <c r="AA2259" i="2"/>
  <c r="AF2258" i="2"/>
  <c r="AE2258" i="2"/>
  <c r="AC2258" i="2"/>
  <c r="AD2258" i="2" s="1" a="1"/>
  <c r="AD2258" i="2" s="1"/>
  <c r="AB2258" i="2"/>
  <c r="AA2258" i="2"/>
  <c r="AF2257" i="2"/>
  <c r="AE2257" i="2"/>
  <c r="AC2257" i="2"/>
  <c r="AD2257" i="2" s="1" a="1"/>
  <c r="AD2257" i="2" s="1"/>
  <c r="AB2257" i="2"/>
  <c r="AA2257" i="2"/>
  <c r="AF2256" i="2"/>
  <c r="AE2256" i="2"/>
  <c r="AD2256" i="2" a="1"/>
  <c r="AD2256" i="2" s="1"/>
  <c r="AC2256" i="2"/>
  <c r="AB2256" i="2"/>
  <c r="AA2256" i="2"/>
  <c r="AE2255" i="2"/>
  <c r="AF2255" i="2" s="1"/>
  <c r="AD2255" i="2" a="1"/>
  <c r="AD2255" i="2" s="1"/>
  <c r="AC2255" i="2"/>
  <c r="AB2255" i="2"/>
  <c r="AA2255" i="2"/>
  <c r="AE2254" i="2"/>
  <c r="AF2254" i="2" s="1"/>
  <c r="AC2254" i="2"/>
  <c r="AD2254" i="2" s="1" a="1"/>
  <c r="AD2254" i="2" s="1"/>
  <c r="AB2254" i="2"/>
  <c r="AA2254" i="2"/>
  <c r="AE2253" i="2"/>
  <c r="AF2253" i="2" s="1"/>
  <c r="AC2253" i="2"/>
  <c r="AD2253" i="2" s="1" a="1"/>
  <c r="AD2253" i="2" s="1"/>
  <c r="AB2253" i="2"/>
  <c r="AA2253" i="2"/>
  <c r="AF2252" i="2"/>
  <c r="AE2252" i="2"/>
  <c r="AD2252" i="2"/>
  <c r="AD2252" i="2" a="1"/>
  <c r="AC2252" i="2"/>
  <c r="AB2252" i="2"/>
  <c r="AA2252" i="2"/>
  <c r="AF2251" i="2"/>
  <c r="AE2251" i="2"/>
  <c r="AD2251" i="2" a="1"/>
  <c r="AD2251" i="2" s="1"/>
  <c r="AC2251" i="2"/>
  <c r="AB2251" i="2"/>
  <c r="AA2251" i="2"/>
  <c r="AF2250" i="2"/>
  <c r="AE2250" i="2"/>
  <c r="AD2250" i="2" a="1"/>
  <c r="AD2250" i="2" s="1"/>
  <c r="AC2250" i="2"/>
  <c r="AB2250" i="2"/>
  <c r="AA2250" i="2"/>
  <c r="AE2249" i="2"/>
  <c r="AF2249" i="2" s="1"/>
  <c r="AC2249" i="2"/>
  <c r="AD2249" i="2" s="1" a="1"/>
  <c r="AD2249" i="2" s="1"/>
  <c r="AB2249" i="2"/>
  <c r="AA2249" i="2"/>
  <c r="AF2248" i="2"/>
  <c r="AE2248" i="2"/>
  <c r="AC2248" i="2"/>
  <c r="AD2248" i="2" s="1" a="1"/>
  <c r="AD2248" i="2" s="1"/>
  <c r="AB2248" i="2"/>
  <c r="AA2248" i="2"/>
  <c r="AF2247" i="2"/>
  <c r="AE2247" i="2"/>
  <c r="AC2247" i="2"/>
  <c r="AD2247" i="2" s="1" a="1"/>
  <c r="AD2247" i="2" s="1"/>
  <c r="AB2247" i="2"/>
  <c r="AA2247" i="2"/>
  <c r="AF2246" i="2"/>
  <c r="AE2246" i="2"/>
  <c r="AD2246" i="2"/>
  <c r="AD2246" i="2" a="1"/>
  <c r="AC2246" i="2"/>
  <c r="AB2246" i="2"/>
  <c r="AA2246" i="2"/>
  <c r="AE2245" i="2"/>
  <c r="AF2245" i="2" s="1"/>
  <c r="AC2245" i="2"/>
  <c r="AD2245" i="2" s="1" a="1"/>
  <c r="AD2245" i="2" s="1"/>
  <c r="AB2245" i="2"/>
  <c r="AA2245" i="2"/>
  <c r="AF2244" i="2"/>
  <c r="AE2244" i="2"/>
  <c r="AD2244" i="2" a="1"/>
  <c r="AD2244" i="2" s="1"/>
  <c r="AC2244" i="2"/>
  <c r="AB2244" i="2"/>
  <c r="AA2244" i="2"/>
  <c r="AF2243" i="2"/>
  <c r="AE2243" i="2"/>
  <c r="AD2243" i="2" a="1"/>
  <c r="AD2243" i="2" s="1"/>
  <c r="AC2243" i="2"/>
  <c r="AB2243" i="2"/>
  <c r="AA2243" i="2"/>
  <c r="AF2242" i="2"/>
  <c r="AE2242" i="2"/>
  <c r="AD2242" i="2"/>
  <c r="AC2242" i="2"/>
  <c r="AD2242" i="2" s="1" a="1"/>
  <c r="AB2242" i="2"/>
  <c r="AA2242" i="2"/>
  <c r="AF2241" i="2"/>
  <c r="AE2241" i="2"/>
  <c r="AC2241" i="2"/>
  <c r="AD2241" i="2" s="1" a="1"/>
  <c r="AD2241" i="2" s="1"/>
  <c r="AB2241" i="2"/>
  <c r="AA2241" i="2"/>
  <c r="AF2240" i="2"/>
  <c r="AE2240" i="2"/>
  <c r="AD2240" i="2" a="1"/>
  <c r="AD2240" i="2" s="1"/>
  <c r="AC2240" i="2"/>
  <c r="AB2240" i="2"/>
  <c r="AA2240" i="2"/>
  <c r="AE2239" i="2"/>
  <c r="AF2239" i="2" s="1"/>
  <c r="AD2239" i="2" a="1"/>
  <c r="AD2239" i="2" s="1"/>
  <c r="AC2239" i="2"/>
  <c r="AB2239" i="2"/>
  <c r="AA2239" i="2"/>
  <c r="AF2238" i="2"/>
  <c r="AE2238" i="2"/>
  <c r="AC2238" i="2"/>
  <c r="AD2238" i="2" s="1" a="1"/>
  <c r="AD2238" i="2" s="1"/>
  <c r="AB2238" i="2"/>
  <c r="AA2238" i="2"/>
  <c r="AF2237" i="2"/>
  <c r="AE2237" i="2"/>
  <c r="AD2237" i="2" a="1"/>
  <c r="AD2237" i="2" s="1"/>
  <c r="AC2237" i="2"/>
  <c r="AB2237" i="2"/>
  <c r="AA2237" i="2"/>
  <c r="AE2236" i="2"/>
  <c r="AF2236" i="2" s="1"/>
  <c r="AD2236" i="2"/>
  <c r="AD2236" i="2" a="1"/>
  <c r="AC2236" i="2"/>
  <c r="AB2236" i="2"/>
  <c r="AA2236" i="2"/>
  <c r="AF2235" i="2"/>
  <c r="AE2235" i="2"/>
  <c r="AC2235" i="2"/>
  <c r="AD2235" i="2" s="1" a="1"/>
  <c r="AD2235" i="2" s="1"/>
  <c r="AB2235" i="2"/>
  <c r="AA2235" i="2"/>
  <c r="AF2234" i="2"/>
  <c r="AE2234" i="2"/>
  <c r="AD2234" i="2"/>
  <c r="AD2234" i="2" a="1"/>
  <c r="AC2234" i="2"/>
  <c r="AB2234" i="2"/>
  <c r="AA2234" i="2"/>
  <c r="AE2233" i="2"/>
  <c r="AF2233" i="2" s="1"/>
  <c r="AD2233" i="2" a="1"/>
  <c r="AD2233" i="2" s="1"/>
  <c r="AC2233" i="2"/>
  <c r="AB2233" i="2"/>
  <c r="AA2233" i="2"/>
  <c r="AE2232" i="2"/>
  <c r="AF2232" i="2" s="1"/>
  <c r="AD2232" i="2" a="1"/>
  <c r="AD2232" i="2" s="1"/>
  <c r="AC2232" i="2"/>
  <c r="AB2232" i="2"/>
  <c r="AA2232" i="2"/>
  <c r="AF2231" i="2"/>
  <c r="AE2231" i="2"/>
  <c r="AD2231" i="2" a="1"/>
  <c r="AD2231" i="2" s="1"/>
  <c r="AC2231" i="2"/>
  <c r="AB2231" i="2"/>
  <c r="AA2231" i="2"/>
  <c r="AF2230" i="2"/>
  <c r="AE2230" i="2"/>
  <c r="AC2230" i="2"/>
  <c r="AD2230" i="2" s="1" a="1"/>
  <c r="AD2230" i="2" s="1"/>
  <c r="AB2230" i="2"/>
  <c r="AA2230" i="2"/>
  <c r="AF2229" i="2"/>
  <c r="AE2229" i="2"/>
  <c r="AD2229" i="2" a="1"/>
  <c r="AD2229" i="2" s="1"/>
  <c r="AC2229" i="2"/>
  <c r="AB2229" i="2"/>
  <c r="AA2229" i="2"/>
  <c r="AF2228" i="2"/>
  <c r="AE2228" i="2"/>
  <c r="AD2228" i="2" a="1"/>
  <c r="AD2228" i="2" s="1"/>
  <c r="AC2228" i="2"/>
  <c r="AB2228" i="2"/>
  <c r="AA2228" i="2"/>
  <c r="AE2227" i="2"/>
  <c r="AF2227" i="2" s="1"/>
  <c r="AD2227" i="2" a="1"/>
  <c r="AD2227" i="2" s="1"/>
  <c r="AC2227" i="2"/>
  <c r="AB2227" i="2"/>
  <c r="AA2227" i="2"/>
  <c r="AE2226" i="2"/>
  <c r="AF2226" i="2" s="1"/>
  <c r="AC2226" i="2"/>
  <c r="AD2226" i="2" s="1" a="1"/>
  <c r="AD2226" i="2" s="1"/>
  <c r="AB2226" i="2"/>
  <c r="AA2226" i="2"/>
  <c r="AE2225" i="2"/>
  <c r="AF2225" i="2" s="1"/>
  <c r="AC2225" i="2"/>
  <c r="AD2225" i="2" s="1" a="1"/>
  <c r="AD2225" i="2" s="1"/>
  <c r="AB2225" i="2"/>
  <c r="AA2225" i="2"/>
  <c r="AF2224" i="2"/>
  <c r="AE2224" i="2"/>
  <c r="AD2224" i="2"/>
  <c r="AC2224" i="2"/>
  <c r="AD2224" i="2" s="1" a="1"/>
  <c r="AB2224" i="2"/>
  <c r="AA2224" i="2"/>
  <c r="AE2223" i="2"/>
  <c r="AF2223" i="2" s="1"/>
  <c r="AD2223" i="2" a="1"/>
  <c r="AD2223" i="2" s="1"/>
  <c r="AC2223" i="2"/>
  <c r="AB2223" i="2"/>
  <c r="AA2223" i="2"/>
  <c r="AF2222" i="2"/>
  <c r="AE2222" i="2"/>
  <c r="AD2222" i="2" a="1"/>
  <c r="AD2222" i="2" s="1"/>
  <c r="AC2222" i="2"/>
  <c r="AB2222" i="2"/>
  <c r="AA2222" i="2"/>
  <c r="AE2221" i="2"/>
  <c r="AF2221" i="2" s="1"/>
  <c r="AD2221" i="2" a="1"/>
  <c r="AD2221" i="2" s="1"/>
  <c r="AC2221" i="2"/>
  <c r="AB2221" i="2"/>
  <c r="AA2221" i="2"/>
  <c r="AF2220" i="2"/>
  <c r="AE2220" i="2"/>
  <c r="AC2220" i="2"/>
  <c r="AD2220" i="2" s="1" a="1"/>
  <c r="AD2220" i="2" s="1"/>
  <c r="AB2220" i="2"/>
  <c r="AA2220" i="2"/>
  <c r="AF2219" i="2"/>
  <c r="AE2219" i="2"/>
  <c r="AD2219" i="2" a="1"/>
  <c r="AD2219" i="2" s="1"/>
  <c r="AC2219" i="2"/>
  <c r="AB2219" i="2"/>
  <c r="AA2219" i="2"/>
  <c r="AE2218" i="2"/>
  <c r="AF2218" i="2" s="1"/>
  <c r="AD2218" i="2"/>
  <c r="AD2218" i="2" a="1"/>
  <c r="AC2218" i="2"/>
  <c r="AB2218" i="2"/>
  <c r="AA2218" i="2"/>
  <c r="AE2217" i="2"/>
  <c r="AF2217" i="2" s="1"/>
  <c r="AC2217" i="2"/>
  <c r="AD2217" i="2" s="1" a="1"/>
  <c r="AD2217" i="2" s="1"/>
  <c r="AB2217" i="2"/>
  <c r="AA2217" i="2"/>
  <c r="AF2216" i="2"/>
  <c r="AE2216" i="2"/>
  <c r="AD2216" i="2"/>
  <c r="AD2216" i="2" a="1"/>
  <c r="AC2216" i="2"/>
  <c r="AB2216" i="2"/>
  <c r="AA2216" i="2"/>
  <c r="AF2215" i="2"/>
  <c r="AE2215" i="2"/>
  <c r="AD2215" i="2" a="1"/>
  <c r="AD2215" i="2" s="1"/>
  <c r="AC2215" i="2"/>
  <c r="AB2215" i="2"/>
  <c r="AA2215" i="2"/>
  <c r="AE2214" i="2"/>
  <c r="AF2214" i="2" s="1"/>
  <c r="AD2214" i="2"/>
  <c r="AD2214" i="2" a="1"/>
  <c r="AC2214" i="2"/>
  <c r="AB2214" i="2"/>
  <c r="AA2214" i="2"/>
  <c r="AF2213" i="2"/>
  <c r="AE2213" i="2"/>
  <c r="AC2213" i="2"/>
  <c r="AD2213" i="2" s="1" a="1"/>
  <c r="AD2213" i="2" s="1"/>
  <c r="AB2213" i="2"/>
  <c r="AA2213" i="2"/>
  <c r="AF2212" i="2"/>
  <c r="AE2212" i="2"/>
  <c r="AD2212" i="2" a="1"/>
  <c r="AD2212" i="2" s="1"/>
  <c r="AC2212" i="2"/>
  <c r="AB2212" i="2"/>
  <c r="AA2212" i="2"/>
  <c r="AE2211" i="2"/>
  <c r="AF2211" i="2" s="1"/>
  <c r="AD2211" i="2" a="1"/>
  <c r="AD2211" i="2" s="1"/>
  <c r="AC2211" i="2"/>
  <c r="AB2211" i="2"/>
  <c r="AA2211" i="2"/>
  <c r="AE2210" i="2"/>
  <c r="AF2210" i="2" s="1"/>
  <c r="AC2210" i="2"/>
  <c r="AD2210" i="2" s="1" a="1"/>
  <c r="AD2210" i="2" s="1"/>
  <c r="AB2210" i="2"/>
  <c r="AA2210" i="2"/>
  <c r="AF2209" i="2"/>
  <c r="AE2209" i="2"/>
  <c r="AD2209" i="2" a="1"/>
  <c r="AD2209" i="2" s="1"/>
  <c r="AC2209" i="2"/>
  <c r="AB2209" i="2"/>
  <c r="AA2209" i="2"/>
  <c r="AE2208" i="2"/>
  <c r="AF2208" i="2" s="1"/>
  <c r="AC2208" i="2"/>
  <c r="AD2208" i="2" s="1" a="1"/>
  <c r="AD2208" i="2" s="1"/>
  <c r="AB2208" i="2"/>
  <c r="AA2208" i="2"/>
  <c r="AF2207" i="2"/>
  <c r="AE2207" i="2"/>
  <c r="AC2207" i="2"/>
  <c r="AD2207" i="2" s="1" a="1"/>
  <c r="AD2207" i="2" s="1"/>
  <c r="AB2207" i="2"/>
  <c r="AA2207" i="2"/>
  <c r="AF2206" i="2"/>
  <c r="AE2206" i="2"/>
  <c r="AD2206" i="2" a="1"/>
  <c r="AD2206" i="2" s="1"/>
  <c r="AC2206" i="2"/>
  <c r="AB2206" i="2"/>
  <c r="AA2206" i="2"/>
  <c r="AF2205" i="2"/>
  <c r="AE2205" i="2"/>
  <c r="AD2205" i="2" a="1"/>
  <c r="AD2205" i="2" s="1"/>
  <c r="AC2205" i="2"/>
  <c r="AB2205" i="2"/>
  <c r="AA2205" i="2"/>
  <c r="AE2204" i="2"/>
  <c r="AF2204" i="2" s="1"/>
  <c r="AC2204" i="2"/>
  <c r="AD2204" i="2" s="1" a="1"/>
  <c r="AD2204" i="2" s="1"/>
  <c r="AB2204" i="2"/>
  <c r="AA2204" i="2"/>
  <c r="AE2203" i="2"/>
  <c r="AF2203" i="2" s="1"/>
  <c r="AD2203" i="2" a="1"/>
  <c r="AD2203" i="2" s="1"/>
  <c r="AC2203" i="2"/>
  <c r="AB2203" i="2"/>
  <c r="AA2203" i="2"/>
  <c r="AF2202" i="2"/>
  <c r="AE2202" i="2"/>
  <c r="AC2202" i="2"/>
  <c r="AD2202" i="2" s="1" a="1"/>
  <c r="AD2202" i="2" s="1"/>
  <c r="AB2202" i="2"/>
  <c r="AA2202" i="2"/>
  <c r="AF2201" i="2"/>
  <c r="AE2201" i="2"/>
  <c r="AD2201" i="2" a="1"/>
  <c r="AD2201" i="2" s="1"/>
  <c r="AC2201" i="2"/>
  <c r="AB2201" i="2"/>
  <c r="AA2201" i="2"/>
  <c r="AF2200" i="2"/>
  <c r="AE2200" i="2"/>
  <c r="AD2200" i="2" a="1"/>
  <c r="AD2200" i="2" s="1"/>
  <c r="AC2200" i="2"/>
  <c r="AB2200" i="2"/>
  <c r="AA2200" i="2"/>
  <c r="AF2199" i="2"/>
  <c r="AE2199" i="2"/>
  <c r="AD2199" i="2" a="1"/>
  <c r="AD2199" i="2" s="1"/>
  <c r="AC2199" i="2"/>
  <c r="AB2199" i="2"/>
  <c r="AA2199" i="2"/>
  <c r="AE2198" i="2"/>
  <c r="AF2198" i="2" s="1"/>
  <c r="AC2198" i="2"/>
  <c r="AD2198" i="2" s="1" a="1"/>
  <c r="AD2198" i="2" s="1"/>
  <c r="AB2198" i="2"/>
  <c r="AA2198" i="2"/>
  <c r="AF2197" i="2"/>
  <c r="AE2197" i="2"/>
  <c r="AD2197" i="2" a="1"/>
  <c r="AD2197" i="2" s="1"/>
  <c r="AC2197" i="2"/>
  <c r="AB2197" i="2"/>
  <c r="AA2197" i="2"/>
  <c r="AF2196" i="2"/>
  <c r="AE2196" i="2"/>
  <c r="AD2196" i="2"/>
  <c r="AD2196" i="2" a="1"/>
  <c r="AC2196" i="2"/>
  <c r="AB2196" i="2"/>
  <c r="AA2196" i="2"/>
  <c r="AE2195" i="2"/>
  <c r="AF2195" i="2" s="1"/>
  <c r="AD2195" i="2" a="1"/>
  <c r="AD2195" i="2" s="1"/>
  <c r="AC2195" i="2"/>
  <c r="AB2195" i="2"/>
  <c r="AA2195" i="2"/>
  <c r="AF2194" i="2"/>
  <c r="AE2194" i="2"/>
  <c r="AD2194" i="2" a="1"/>
  <c r="AD2194" i="2" s="1"/>
  <c r="AC2194" i="2"/>
  <c r="AB2194" i="2"/>
  <c r="AA2194" i="2"/>
  <c r="AE2193" i="2"/>
  <c r="AF2193" i="2" s="1"/>
  <c r="AC2193" i="2"/>
  <c r="AD2193" i="2" s="1" a="1"/>
  <c r="AD2193" i="2" s="1"/>
  <c r="AB2193" i="2"/>
  <c r="AA2193" i="2"/>
  <c r="AF2192" i="2"/>
  <c r="AE2192" i="2"/>
  <c r="AC2192" i="2"/>
  <c r="AD2192" i="2" s="1" a="1"/>
  <c r="AD2192" i="2" s="1"/>
  <c r="AB2192" i="2"/>
  <c r="AA2192" i="2"/>
  <c r="AF2191" i="2"/>
  <c r="AE2191" i="2"/>
  <c r="AC2191" i="2"/>
  <c r="AD2191" i="2" s="1" a="1"/>
  <c r="AD2191" i="2" s="1"/>
  <c r="AB2191" i="2"/>
  <c r="AA2191" i="2"/>
  <c r="AE2190" i="2"/>
  <c r="AF2190" i="2" s="1"/>
  <c r="AD2190" i="2"/>
  <c r="AD2190" i="2" a="1"/>
  <c r="AC2190" i="2"/>
  <c r="AB2190" i="2"/>
  <c r="AA2190" i="2"/>
  <c r="AE2189" i="2"/>
  <c r="AF2189" i="2" s="1"/>
  <c r="AC2189" i="2"/>
  <c r="AD2189" i="2" s="1" a="1"/>
  <c r="AD2189" i="2" s="1"/>
  <c r="AB2189" i="2"/>
  <c r="AA2189" i="2"/>
  <c r="AE2188" i="2"/>
  <c r="AF2188" i="2" s="1"/>
  <c r="AD2188" i="2" a="1"/>
  <c r="AD2188" i="2" s="1"/>
  <c r="AC2188" i="2"/>
  <c r="AB2188" i="2"/>
  <c r="AA2188" i="2"/>
  <c r="AF2187" i="2"/>
  <c r="AE2187" i="2"/>
  <c r="AD2187" i="2" a="1"/>
  <c r="AD2187" i="2" s="1"/>
  <c r="AC2187" i="2"/>
  <c r="AB2187" i="2"/>
  <c r="AA2187" i="2"/>
  <c r="AE2186" i="2"/>
  <c r="AF2186" i="2" s="1"/>
  <c r="AD2186" i="2" a="1"/>
  <c r="AD2186" i="2" s="1"/>
  <c r="AC2186" i="2"/>
  <c r="AB2186" i="2"/>
  <c r="AA2186" i="2"/>
  <c r="AF2185" i="2"/>
  <c r="AE2185" i="2"/>
  <c r="AC2185" i="2"/>
  <c r="AD2185" i="2" s="1" a="1"/>
  <c r="AD2185" i="2" s="1"/>
  <c r="AB2185" i="2"/>
  <c r="AA2185" i="2"/>
  <c r="AE2184" i="2"/>
  <c r="AF2184" i="2" s="1"/>
  <c r="AC2184" i="2"/>
  <c r="AD2184" i="2" s="1" a="1"/>
  <c r="AD2184" i="2" s="1"/>
  <c r="AB2184" i="2"/>
  <c r="AA2184" i="2"/>
  <c r="AE2183" i="2"/>
  <c r="AF2183" i="2" s="1"/>
  <c r="AD2183" i="2" a="1"/>
  <c r="AD2183" i="2" s="1"/>
  <c r="AC2183" i="2"/>
  <c r="AB2183" i="2"/>
  <c r="AA2183" i="2"/>
  <c r="AF2182" i="2"/>
  <c r="AE2182" i="2"/>
  <c r="AD2182" i="2" a="1"/>
  <c r="AD2182" i="2" s="1"/>
  <c r="AC2182" i="2"/>
  <c r="AB2182" i="2"/>
  <c r="AA2182" i="2"/>
  <c r="AF2181" i="2"/>
  <c r="AE2181" i="2"/>
  <c r="AD2181" i="2" a="1"/>
  <c r="AD2181" i="2" s="1"/>
  <c r="AC2181" i="2"/>
  <c r="AB2181" i="2"/>
  <c r="AA2181" i="2"/>
  <c r="AE2180" i="2"/>
  <c r="AF2180" i="2" s="1"/>
  <c r="AD2180" i="2" a="1"/>
  <c r="AD2180" i="2" s="1"/>
  <c r="AC2180" i="2"/>
  <c r="AB2180" i="2"/>
  <c r="AA2180" i="2"/>
  <c r="AF2179" i="2"/>
  <c r="AE2179" i="2"/>
  <c r="AC2179" i="2"/>
  <c r="AD2179" i="2" s="1" a="1"/>
  <c r="AD2179" i="2" s="1"/>
  <c r="AB2179" i="2"/>
  <c r="AA2179" i="2"/>
  <c r="AF2178" i="2"/>
  <c r="AE2178" i="2"/>
  <c r="AD2178" i="2" a="1"/>
  <c r="AD2178" i="2" s="1"/>
  <c r="AC2178" i="2"/>
  <c r="AB2178" i="2"/>
  <c r="AA2178" i="2"/>
  <c r="AF2177" i="2"/>
  <c r="AE2177" i="2"/>
  <c r="AD2177" i="2" a="1"/>
  <c r="AD2177" i="2" s="1"/>
  <c r="AC2177" i="2"/>
  <c r="AB2177" i="2"/>
  <c r="AA2177" i="2"/>
  <c r="AE2176" i="2"/>
  <c r="AF2176" i="2" s="1"/>
  <c r="AD2176" i="2" a="1"/>
  <c r="AD2176" i="2" s="1"/>
  <c r="AC2176" i="2"/>
  <c r="AB2176" i="2"/>
  <c r="AA2176" i="2"/>
  <c r="AE2175" i="2"/>
  <c r="AF2175" i="2" s="1"/>
  <c r="AD2175" i="2" a="1"/>
  <c r="AD2175" i="2" s="1"/>
  <c r="AC2175" i="2"/>
  <c r="AB2175" i="2"/>
  <c r="AA2175" i="2"/>
  <c r="AE2174" i="2"/>
  <c r="AF2174" i="2" s="1"/>
  <c r="AC2174" i="2"/>
  <c r="AD2174" i="2" s="1" a="1"/>
  <c r="AD2174" i="2" s="1"/>
  <c r="AB2174" i="2"/>
  <c r="AA2174" i="2"/>
  <c r="AF2173" i="2"/>
  <c r="AE2173" i="2"/>
  <c r="AC2173" i="2"/>
  <c r="AD2173" i="2" s="1" a="1"/>
  <c r="AD2173" i="2" s="1"/>
  <c r="AB2173" i="2"/>
  <c r="AA2173" i="2"/>
  <c r="AF2172" i="2"/>
  <c r="AE2172" i="2"/>
  <c r="AD2172" i="2" a="1"/>
  <c r="AD2172" i="2" s="1"/>
  <c r="AC2172" i="2"/>
  <c r="AB2172" i="2"/>
  <c r="AA2172" i="2"/>
  <c r="AE2171" i="2"/>
  <c r="AF2171" i="2" s="1"/>
  <c r="AD2171" i="2" a="1"/>
  <c r="AD2171" i="2" s="1"/>
  <c r="AC2171" i="2"/>
  <c r="AB2171" i="2"/>
  <c r="AA2171" i="2"/>
  <c r="AE2170" i="2"/>
  <c r="AF2170" i="2" s="1"/>
  <c r="AC2170" i="2"/>
  <c r="AD2170" i="2" s="1" a="1"/>
  <c r="AD2170" i="2" s="1"/>
  <c r="AB2170" i="2"/>
  <c r="AA2170" i="2"/>
  <c r="AE2169" i="2"/>
  <c r="AF2169" i="2" s="1"/>
  <c r="AC2169" i="2"/>
  <c r="AD2169" i="2" s="1" a="1"/>
  <c r="AD2169" i="2" s="1"/>
  <c r="AB2169" i="2"/>
  <c r="AA2169" i="2"/>
  <c r="AF2168" i="2"/>
  <c r="AE2168" i="2"/>
  <c r="AC2168" i="2"/>
  <c r="AD2168" i="2" s="1" a="1"/>
  <c r="AD2168" i="2" s="1"/>
  <c r="AB2168" i="2"/>
  <c r="AA2168" i="2"/>
  <c r="AE2167" i="2"/>
  <c r="AF2167" i="2" s="1"/>
  <c r="AC2167" i="2"/>
  <c r="AD2167" i="2" s="1" a="1"/>
  <c r="AD2167" i="2" s="1"/>
  <c r="AB2167" i="2"/>
  <c r="AA2167" i="2"/>
  <c r="AF2166" i="2"/>
  <c r="AE2166" i="2"/>
  <c r="AD2166" i="2" a="1"/>
  <c r="AD2166" i="2" s="1"/>
  <c r="AC2166" i="2"/>
  <c r="AB2166" i="2"/>
  <c r="AA2166" i="2"/>
  <c r="AE2165" i="2"/>
  <c r="AF2165" i="2" s="1"/>
  <c r="AD2165" i="2" a="1"/>
  <c r="AD2165" i="2" s="1"/>
  <c r="AC2165" i="2"/>
  <c r="AB2165" i="2"/>
  <c r="AA2165" i="2"/>
  <c r="AE2164" i="2"/>
  <c r="AF2164" i="2" s="1"/>
  <c r="AC2164" i="2"/>
  <c r="AD2164" i="2" s="1" a="1"/>
  <c r="AD2164" i="2" s="1"/>
  <c r="AB2164" i="2"/>
  <c r="AA2164" i="2"/>
  <c r="AF2163" i="2"/>
  <c r="AE2163" i="2"/>
  <c r="AC2163" i="2"/>
  <c r="AD2163" i="2" s="1" a="1"/>
  <c r="AD2163" i="2" s="1"/>
  <c r="AB2163" i="2"/>
  <c r="AA2163" i="2"/>
  <c r="AE2162" i="2"/>
  <c r="AF2162" i="2" s="1"/>
  <c r="AD2162" i="2"/>
  <c r="AD2162" i="2" a="1"/>
  <c r="AC2162" i="2"/>
  <c r="AB2162" i="2"/>
  <c r="AA2162" i="2"/>
  <c r="AE2161" i="2"/>
  <c r="AF2161" i="2" s="1"/>
  <c r="AC2161" i="2"/>
  <c r="AD2161" i="2" s="1" a="1"/>
  <c r="AD2161" i="2" s="1"/>
  <c r="AB2161" i="2"/>
  <c r="AA2161" i="2"/>
  <c r="AF2160" i="2"/>
  <c r="AE2160" i="2"/>
  <c r="AD2160" i="2"/>
  <c r="AD2160" i="2" a="1"/>
  <c r="AC2160" i="2"/>
  <c r="AB2160" i="2"/>
  <c r="AA2160" i="2"/>
  <c r="AE2159" i="2"/>
  <c r="AF2159" i="2" s="1"/>
  <c r="AD2159" i="2" a="1"/>
  <c r="AD2159" i="2" s="1"/>
  <c r="AC2159" i="2"/>
  <c r="AB2159" i="2"/>
  <c r="AA2159" i="2"/>
  <c r="AF2158" i="2"/>
  <c r="AE2158" i="2"/>
  <c r="AC2158" i="2"/>
  <c r="AD2158" i="2" s="1" a="1"/>
  <c r="AD2158" i="2" s="1"/>
  <c r="AB2158" i="2"/>
  <c r="AA2158" i="2"/>
  <c r="AF2157" i="2"/>
  <c r="AE2157" i="2"/>
  <c r="AC2157" i="2"/>
  <c r="AD2157" i="2" s="1" a="1"/>
  <c r="AD2157" i="2" s="1"/>
  <c r="AB2157" i="2"/>
  <c r="AA2157" i="2"/>
  <c r="AE2156" i="2"/>
  <c r="AF2156" i="2" s="1"/>
  <c r="AC2156" i="2"/>
  <c r="AD2156" i="2" s="1" a="1"/>
  <c r="AD2156" i="2" s="1"/>
  <c r="AB2156" i="2"/>
  <c r="AA2156" i="2"/>
  <c r="AE2155" i="2"/>
  <c r="AF2155" i="2" s="1"/>
  <c r="AC2155" i="2"/>
  <c r="AD2155" i="2" s="1" a="1"/>
  <c r="AD2155" i="2" s="1"/>
  <c r="AB2155" i="2"/>
  <c r="AA2155" i="2"/>
  <c r="AF2154" i="2"/>
  <c r="AE2154" i="2"/>
  <c r="AC2154" i="2"/>
  <c r="AD2154" i="2" s="1" a="1"/>
  <c r="AD2154" i="2" s="1"/>
  <c r="AB2154" i="2"/>
  <c r="AA2154" i="2"/>
  <c r="AF2153" i="2"/>
  <c r="AE2153" i="2"/>
  <c r="AD2153" i="2" a="1"/>
  <c r="AD2153" i="2" s="1"/>
  <c r="AC2153" i="2"/>
  <c r="AB2153" i="2"/>
  <c r="AA2153" i="2"/>
  <c r="AE2152" i="2"/>
  <c r="AF2152" i="2" s="1"/>
  <c r="AC2152" i="2"/>
  <c r="AD2152" i="2" s="1" a="1"/>
  <c r="AD2152" i="2" s="1"/>
  <c r="AB2152" i="2"/>
  <c r="AA2152" i="2"/>
  <c r="AF2151" i="2"/>
  <c r="AE2151" i="2"/>
  <c r="AC2151" i="2"/>
  <c r="AD2151" i="2" s="1" a="1"/>
  <c r="AD2151" i="2" s="1"/>
  <c r="AB2151" i="2"/>
  <c r="AA2151" i="2"/>
  <c r="AF2150" i="2"/>
  <c r="AE2150" i="2"/>
  <c r="AD2150" i="2" a="1"/>
  <c r="AD2150" i="2" s="1"/>
  <c r="AC2150" i="2"/>
  <c r="AB2150" i="2"/>
  <c r="AA2150" i="2"/>
  <c r="AF2149" i="2"/>
  <c r="AE2149" i="2"/>
  <c r="AD2149" i="2" a="1"/>
  <c r="AD2149" i="2" s="1"/>
  <c r="AC2149" i="2"/>
  <c r="AB2149" i="2"/>
  <c r="AA2149" i="2"/>
  <c r="AE2148" i="2"/>
  <c r="AF2148" i="2" s="1"/>
  <c r="AC2148" i="2"/>
  <c r="AD2148" i="2" s="1" a="1"/>
  <c r="AD2148" i="2" s="1"/>
  <c r="AB2148" i="2"/>
  <c r="AA2148" i="2"/>
  <c r="AF2147" i="2"/>
  <c r="AE2147" i="2"/>
  <c r="AD2147" i="2" a="1"/>
  <c r="AD2147" i="2" s="1"/>
  <c r="AC2147" i="2"/>
  <c r="AB2147" i="2"/>
  <c r="AA2147" i="2"/>
  <c r="AE2146" i="2"/>
  <c r="AF2146" i="2" s="1"/>
  <c r="AC2146" i="2"/>
  <c r="AD2146" i="2" s="1" a="1"/>
  <c r="AD2146" i="2" s="1"/>
  <c r="AB2146" i="2"/>
  <c r="AA2146" i="2"/>
  <c r="AE2145" i="2"/>
  <c r="AF2145" i="2" s="1"/>
  <c r="AC2145" i="2"/>
  <c r="AD2145" i="2" s="1" a="1"/>
  <c r="AD2145" i="2" s="1"/>
  <c r="AB2145" i="2"/>
  <c r="AA2145" i="2"/>
  <c r="AF2144" i="2"/>
  <c r="AE2144" i="2"/>
  <c r="AD2144" i="2" a="1"/>
  <c r="AD2144" i="2" s="1"/>
  <c r="AC2144" i="2"/>
  <c r="AB2144" i="2"/>
  <c r="AA2144" i="2"/>
  <c r="AE2143" i="2"/>
  <c r="AF2143" i="2" s="1"/>
  <c r="AD2143" i="2" a="1"/>
  <c r="AD2143" i="2" s="1"/>
  <c r="AC2143" i="2"/>
  <c r="AB2143" i="2"/>
  <c r="AA2143" i="2"/>
  <c r="AE2142" i="2"/>
  <c r="AF2142" i="2" s="1"/>
  <c r="AC2142" i="2"/>
  <c r="AD2142" i="2" s="1" a="1"/>
  <c r="AD2142" i="2" s="1"/>
  <c r="AB2142" i="2"/>
  <c r="AA2142" i="2"/>
  <c r="AF2141" i="2"/>
  <c r="AE2141" i="2"/>
  <c r="AC2141" i="2"/>
  <c r="AD2141" i="2" s="1" a="1"/>
  <c r="AD2141" i="2" s="1"/>
  <c r="AB2141" i="2"/>
  <c r="AA2141" i="2"/>
  <c r="AF2140" i="2"/>
  <c r="AE2140" i="2"/>
  <c r="AC2140" i="2"/>
  <c r="AD2140" i="2" s="1" a="1"/>
  <c r="AD2140" i="2" s="1"/>
  <c r="AB2140" i="2"/>
  <c r="AA2140" i="2"/>
  <c r="AE2139" i="2"/>
  <c r="AF2139" i="2" s="1"/>
  <c r="AD2139" i="2" a="1"/>
  <c r="AD2139" i="2" s="1"/>
  <c r="AC2139" i="2"/>
  <c r="AB2139" i="2"/>
  <c r="AA2139" i="2"/>
  <c r="AF2138" i="2"/>
  <c r="AE2138" i="2"/>
  <c r="AD2138" i="2" a="1"/>
  <c r="AD2138" i="2" s="1"/>
  <c r="AC2138" i="2"/>
  <c r="AB2138" i="2"/>
  <c r="AA2138" i="2"/>
  <c r="AE2137" i="2"/>
  <c r="AF2137" i="2" s="1"/>
  <c r="AD2137" i="2" a="1"/>
  <c r="AD2137" i="2" s="1"/>
  <c r="AC2137" i="2"/>
  <c r="AB2137" i="2"/>
  <c r="AA2137" i="2"/>
  <c r="AF2136" i="2"/>
  <c r="AE2136" i="2"/>
  <c r="AC2136" i="2"/>
  <c r="AD2136" i="2" s="1" a="1"/>
  <c r="AD2136" i="2" s="1"/>
  <c r="AB2136" i="2"/>
  <c r="AA2136" i="2"/>
  <c r="AF2135" i="2"/>
  <c r="AE2135" i="2"/>
  <c r="AC2135" i="2"/>
  <c r="AD2135" i="2" s="1" a="1"/>
  <c r="AD2135" i="2" s="1"/>
  <c r="AB2135" i="2"/>
  <c r="AA2135" i="2"/>
  <c r="AF2134" i="2"/>
  <c r="AE2134" i="2"/>
  <c r="AD2134" i="2"/>
  <c r="AD2134" i="2" a="1"/>
  <c r="AC2134" i="2"/>
  <c r="AB2134" i="2"/>
  <c r="AA2134" i="2"/>
  <c r="AE2133" i="2"/>
  <c r="AF2133" i="2" s="1"/>
  <c r="AC2133" i="2"/>
  <c r="AD2133" i="2" s="1" a="1"/>
  <c r="AD2133" i="2" s="1"/>
  <c r="AB2133" i="2"/>
  <c r="AA2133" i="2"/>
  <c r="AF2132" i="2"/>
  <c r="AE2132" i="2"/>
  <c r="AD2132" i="2"/>
  <c r="AD2132" i="2" a="1"/>
  <c r="AC2132" i="2"/>
  <c r="AB2132" i="2"/>
  <c r="AA2132" i="2"/>
  <c r="AE2131" i="2"/>
  <c r="AF2131" i="2" s="1"/>
  <c r="AD2131" i="2" a="1"/>
  <c r="AD2131" i="2" s="1"/>
  <c r="AC2131" i="2"/>
  <c r="AB2131" i="2"/>
  <c r="AA2131" i="2"/>
  <c r="AF2130" i="2"/>
  <c r="AE2130" i="2"/>
  <c r="AC2130" i="2"/>
  <c r="AD2130" i="2" s="1" a="1"/>
  <c r="AD2130" i="2" s="1"/>
  <c r="AB2130" i="2"/>
  <c r="AA2130" i="2"/>
  <c r="AF2129" i="2"/>
  <c r="AE2129" i="2"/>
  <c r="AC2129" i="2"/>
  <c r="AD2129" i="2" s="1" a="1"/>
  <c r="AD2129" i="2" s="1"/>
  <c r="AB2129" i="2"/>
  <c r="AA2129" i="2"/>
  <c r="AE2128" i="2"/>
  <c r="AF2128" i="2" s="1"/>
  <c r="AD2128" i="2"/>
  <c r="AC2128" i="2"/>
  <c r="AD2128" i="2" s="1" a="1"/>
  <c r="AB2128" i="2"/>
  <c r="AA2128" i="2"/>
  <c r="AE2127" i="2"/>
  <c r="AF2127" i="2" s="1"/>
  <c r="AC2127" i="2"/>
  <c r="AD2127" i="2" s="1" a="1"/>
  <c r="AD2127" i="2" s="1"/>
  <c r="AB2127" i="2"/>
  <c r="AA2127" i="2"/>
  <c r="AE2126" i="2"/>
  <c r="AF2126" i="2" s="1"/>
  <c r="AD2126" i="2" a="1"/>
  <c r="AD2126" i="2" s="1"/>
  <c r="AC2126" i="2"/>
  <c r="AB2126" i="2"/>
  <c r="AA2126" i="2"/>
  <c r="AF2125" i="2"/>
  <c r="AE2125" i="2"/>
  <c r="AD2125" i="2" a="1"/>
  <c r="AD2125" i="2" s="1"/>
  <c r="AC2125" i="2"/>
  <c r="AB2125" i="2"/>
  <c r="AA2125" i="2"/>
  <c r="AE2124" i="2"/>
  <c r="AF2124" i="2" s="1"/>
  <c r="AC2124" i="2"/>
  <c r="AD2124" i="2" s="1" a="1"/>
  <c r="AD2124" i="2" s="1"/>
  <c r="AB2124" i="2"/>
  <c r="AA2124" i="2"/>
  <c r="AF2123" i="2"/>
  <c r="AE2123" i="2"/>
  <c r="AC2123" i="2"/>
  <c r="AD2123" i="2" s="1" a="1"/>
  <c r="AD2123" i="2" s="1"/>
  <c r="AB2123" i="2"/>
  <c r="AA2123" i="2"/>
  <c r="AF2122" i="2"/>
  <c r="AE2122" i="2"/>
  <c r="AD2122" i="2"/>
  <c r="AD2122" i="2" a="1"/>
  <c r="AC2122" i="2"/>
  <c r="AB2122" i="2"/>
  <c r="AA2122" i="2"/>
  <c r="AE2121" i="2"/>
  <c r="AF2121" i="2" s="1"/>
  <c r="AD2121" i="2" a="1"/>
  <c r="AD2121" i="2" s="1"/>
  <c r="AC2121" i="2"/>
  <c r="AB2121" i="2"/>
  <c r="AA2121" i="2"/>
  <c r="AE2120" i="2"/>
  <c r="AF2120" i="2" s="1"/>
  <c r="AD2120" i="2" a="1"/>
  <c r="AD2120" i="2" s="1"/>
  <c r="AC2120" i="2"/>
  <c r="AB2120" i="2"/>
  <c r="AA2120" i="2"/>
  <c r="AE2119" i="2"/>
  <c r="AF2119" i="2" s="1"/>
  <c r="AD2119" i="2" a="1"/>
  <c r="AD2119" i="2" s="1"/>
  <c r="AC2119" i="2"/>
  <c r="AB2119" i="2"/>
  <c r="AA2119" i="2"/>
  <c r="AE2118" i="2"/>
  <c r="AF2118" i="2" s="1"/>
  <c r="AC2118" i="2"/>
  <c r="AD2118" i="2" s="1" a="1"/>
  <c r="AD2118" i="2" s="1"/>
  <c r="AB2118" i="2"/>
  <c r="AA2118" i="2"/>
  <c r="AF2117" i="2"/>
  <c r="AE2117" i="2"/>
  <c r="AD2117" i="2" a="1"/>
  <c r="AD2117" i="2" s="1"/>
  <c r="AC2117" i="2"/>
  <c r="AB2117" i="2"/>
  <c r="AA2117" i="2"/>
  <c r="AF2116" i="2"/>
  <c r="AE2116" i="2"/>
  <c r="AD2116" i="2" a="1"/>
  <c r="AD2116" i="2" s="1"/>
  <c r="AC2116" i="2"/>
  <c r="AB2116" i="2"/>
  <c r="AA2116" i="2"/>
  <c r="AE2115" i="2"/>
  <c r="AF2115" i="2" s="1"/>
  <c r="AD2115" i="2" a="1"/>
  <c r="AD2115" i="2" s="1"/>
  <c r="AC2115" i="2"/>
  <c r="AB2115" i="2"/>
  <c r="AA2115" i="2"/>
  <c r="AE2114" i="2"/>
  <c r="AF2114" i="2" s="1"/>
  <c r="AC2114" i="2"/>
  <c r="AD2114" i="2" s="1" a="1"/>
  <c r="AD2114" i="2" s="1"/>
  <c r="AB2114" i="2"/>
  <c r="AA2114" i="2"/>
  <c r="AF2113" i="2"/>
  <c r="AE2113" i="2"/>
  <c r="AC2113" i="2"/>
  <c r="AD2113" i="2" s="1" a="1"/>
  <c r="AD2113" i="2" s="1"/>
  <c r="AB2113" i="2"/>
  <c r="AA2113" i="2"/>
  <c r="AF2112" i="2"/>
  <c r="AE2112" i="2"/>
  <c r="AD2112" i="2"/>
  <c r="AC2112" i="2"/>
  <c r="AD2112" i="2" s="1" a="1"/>
  <c r="AB2112" i="2"/>
  <c r="AA2112" i="2"/>
  <c r="AF2111" i="2"/>
  <c r="AE2111" i="2"/>
  <c r="AD2111" i="2" a="1"/>
  <c r="AD2111" i="2" s="1"/>
  <c r="AC2111" i="2"/>
  <c r="AB2111" i="2"/>
  <c r="AA2111" i="2"/>
  <c r="AE2110" i="2"/>
  <c r="AF2110" i="2" s="1"/>
  <c r="AD2110" i="2"/>
  <c r="AD2110" i="2" a="1"/>
  <c r="AC2110" i="2"/>
  <c r="AB2110" i="2"/>
  <c r="AA2110" i="2"/>
  <c r="AE2109" i="2"/>
  <c r="AF2109" i="2" s="1"/>
  <c r="AD2109" i="2" a="1"/>
  <c r="AD2109" i="2" s="1"/>
  <c r="AC2109" i="2"/>
  <c r="AB2109" i="2"/>
  <c r="AA2109" i="2"/>
  <c r="AE2108" i="2"/>
  <c r="AF2108" i="2" s="1"/>
  <c r="AC2108" i="2"/>
  <c r="AD2108" i="2" s="1" a="1"/>
  <c r="AD2108" i="2" s="1"/>
  <c r="AB2108" i="2"/>
  <c r="AA2108" i="2"/>
  <c r="AE2107" i="2"/>
  <c r="AF2107" i="2" s="1"/>
  <c r="AC2107" i="2"/>
  <c r="AD2107" i="2" s="1" a="1"/>
  <c r="AD2107" i="2" s="1"/>
  <c r="AB2107" i="2"/>
  <c r="AA2107" i="2"/>
  <c r="AE2106" i="2"/>
  <c r="AF2106" i="2" s="1"/>
  <c r="AD2106" i="2" a="1"/>
  <c r="AD2106" i="2" s="1"/>
  <c r="AC2106" i="2"/>
  <c r="AB2106" i="2"/>
  <c r="AA2106" i="2"/>
  <c r="AF2105" i="2"/>
  <c r="AE2105" i="2"/>
  <c r="AD2105" i="2" a="1"/>
  <c r="AD2105" i="2" s="1"/>
  <c r="AC2105" i="2"/>
  <c r="AB2105" i="2"/>
  <c r="AA2105" i="2"/>
  <c r="AF2104" i="2"/>
  <c r="AE2104" i="2"/>
  <c r="AC2104" i="2"/>
  <c r="AD2104" i="2" s="1" a="1"/>
  <c r="AD2104" i="2" s="1"/>
  <c r="AB2104" i="2"/>
  <c r="AA2104" i="2"/>
  <c r="AE2103" i="2"/>
  <c r="AF2103" i="2" s="1"/>
  <c r="AC2103" i="2"/>
  <c r="AD2103" i="2" s="1" a="1"/>
  <c r="AD2103" i="2" s="1"/>
  <c r="AB2103" i="2"/>
  <c r="AA2103" i="2"/>
  <c r="AE2102" i="2"/>
  <c r="AF2102" i="2" s="1"/>
  <c r="AC2102" i="2"/>
  <c r="AD2102" i="2" s="1" a="1"/>
  <c r="AD2102" i="2" s="1"/>
  <c r="AB2102" i="2"/>
  <c r="AA2102" i="2"/>
  <c r="AE2101" i="2"/>
  <c r="AF2101" i="2" s="1"/>
  <c r="AD2101" i="2" a="1"/>
  <c r="AD2101" i="2" s="1"/>
  <c r="AC2101" i="2"/>
  <c r="AB2101" i="2"/>
  <c r="AA2101" i="2"/>
  <c r="AF2100" i="2"/>
  <c r="AE2100" i="2"/>
  <c r="AD2100" i="2"/>
  <c r="AD2100" i="2" a="1"/>
  <c r="AC2100" i="2"/>
  <c r="AB2100" i="2"/>
  <c r="AA2100" i="2"/>
  <c r="AE2099" i="2"/>
  <c r="AF2099" i="2" s="1"/>
  <c r="AC2099" i="2"/>
  <c r="AD2099" i="2" s="1" a="1"/>
  <c r="AD2099" i="2" s="1"/>
  <c r="AB2099" i="2"/>
  <c r="AA2099" i="2"/>
  <c r="AF2098" i="2"/>
  <c r="AE2098" i="2"/>
  <c r="AC2098" i="2"/>
  <c r="AD2098" i="2" s="1" a="1"/>
  <c r="AD2098" i="2" s="1"/>
  <c r="AB2098" i="2"/>
  <c r="AA2098" i="2"/>
  <c r="AE2097" i="2"/>
  <c r="AF2097" i="2" s="1"/>
  <c r="AC2097" i="2"/>
  <c r="AD2097" i="2" s="1" a="1"/>
  <c r="AD2097" i="2" s="1"/>
  <c r="AB2097" i="2"/>
  <c r="AA2097" i="2"/>
  <c r="AE2096" i="2"/>
  <c r="AF2096" i="2" s="1"/>
  <c r="AC2096" i="2"/>
  <c r="AD2096" i="2" s="1" a="1"/>
  <c r="AD2096" i="2" s="1"/>
  <c r="AB2096" i="2"/>
  <c r="AA2096" i="2"/>
  <c r="AF2095" i="2"/>
  <c r="AE2095" i="2"/>
  <c r="AD2095" i="2" a="1"/>
  <c r="AD2095" i="2" s="1"/>
  <c r="AC2095" i="2"/>
  <c r="AB2095" i="2"/>
  <c r="AA2095" i="2"/>
  <c r="AE2094" i="2"/>
  <c r="AF2094" i="2" s="1"/>
  <c r="AD2094" i="2" a="1"/>
  <c r="AD2094" i="2" s="1"/>
  <c r="AC2094" i="2"/>
  <c r="AB2094" i="2"/>
  <c r="AA2094" i="2"/>
  <c r="AF2093" i="2"/>
  <c r="AE2093" i="2"/>
  <c r="AD2093" i="2" a="1"/>
  <c r="AD2093" i="2" s="1"/>
  <c r="AC2093" i="2"/>
  <c r="AB2093" i="2"/>
  <c r="AA2093" i="2"/>
  <c r="AF2092" i="2"/>
  <c r="AE2092" i="2"/>
  <c r="AC2092" i="2"/>
  <c r="AD2092" i="2" s="1" a="1"/>
  <c r="AD2092" i="2" s="1"/>
  <c r="AB2092" i="2"/>
  <c r="AA2092" i="2"/>
  <c r="AE2091" i="2"/>
  <c r="AF2091" i="2" s="1"/>
  <c r="AC2091" i="2"/>
  <c r="AD2091" i="2" s="1" a="1"/>
  <c r="AD2091" i="2" s="1"/>
  <c r="AB2091" i="2"/>
  <c r="AA2091" i="2"/>
  <c r="AE2090" i="2"/>
  <c r="AF2090" i="2" s="1"/>
  <c r="AD2090" i="2" a="1"/>
  <c r="AD2090" i="2" s="1"/>
  <c r="AC2090" i="2"/>
  <c r="AB2090" i="2"/>
  <c r="AA2090" i="2"/>
  <c r="AF2089" i="2"/>
  <c r="AE2089" i="2"/>
  <c r="AC2089" i="2"/>
  <c r="AD2089" i="2" s="1" a="1"/>
  <c r="AD2089" i="2" s="1"/>
  <c r="AB2089" i="2"/>
  <c r="AA2089" i="2"/>
  <c r="AE2088" i="2"/>
  <c r="AF2088" i="2" s="1"/>
  <c r="AD2088" i="2"/>
  <c r="AC2088" i="2"/>
  <c r="AD2088" i="2" s="1" a="1"/>
  <c r="AB2088" i="2"/>
  <c r="AA2088" i="2"/>
  <c r="AE2087" i="2"/>
  <c r="AF2087" i="2" s="1"/>
  <c r="AD2087" i="2" a="1"/>
  <c r="AD2087" i="2" s="1"/>
  <c r="AC2087" i="2"/>
  <c r="AB2087" i="2"/>
  <c r="AA2087" i="2"/>
  <c r="AE2086" i="2"/>
  <c r="AF2086" i="2" s="1"/>
  <c r="AD2086" i="2" a="1"/>
  <c r="AD2086" i="2" s="1"/>
  <c r="AC2086" i="2"/>
  <c r="AB2086" i="2"/>
  <c r="AA2086" i="2"/>
  <c r="AF2085" i="2"/>
  <c r="AE2085" i="2"/>
  <c r="AD2085" i="2" a="1"/>
  <c r="AD2085" i="2" s="1"/>
  <c r="AC2085" i="2"/>
  <c r="AB2085" i="2"/>
  <c r="AA2085" i="2"/>
  <c r="AF2084" i="2"/>
  <c r="AE2084" i="2"/>
  <c r="AC2084" i="2"/>
  <c r="AD2084" i="2" s="1" a="1"/>
  <c r="AD2084" i="2" s="1"/>
  <c r="AB2084" i="2"/>
  <c r="AA2084" i="2"/>
  <c r="AE2083" i="2"/>
  <c r="AF2083" i="2" s="1"/>
  <c r="AC2083" i="2"/>
  <c r="AD2083" i="2" s="1" a="1"/>
  <c r="AD2083" i="2" s="1"/>
  <c r="AB2083" i="2"/>
  <c r="AA2083" i="2"/>
  <c r="AF2082" i="2"/>
  <c r="AE2082" i="2"/>
  <c r="AD2082" i="2" a="1"/>
  <c r="AD2082" i="2" s="1"/>
  <c r="AC2082" i="2"/>
  <c r="AB2082" i="2"/>
  <c r="AA2082" i="2"/>
  <c r="AE2081" i="2"/>
  <c r="AF2081" i="2" s="1"/>
  <c r="AD2081" i="2" a="1"/>
  <c r="AD2081" i="2" s="1"/>
  <c r="AC2081" i="2"/>
  <c r="AB2081" i="2"/>
  <c r="AA2081" i="2"/>
  <c r="AE2080" i="2"/>
  <c r="AF2080" i="2" s="1"/>
  <c r="AC2080" i="2"/>
  <c r="AD2080" i="2" s="1" a="1"/>
  <c r="AD2080" i="2" s="1"/>
  <c r="AB2080" i="2"/>
  <c r="AA2080" i="2"/>
  <c r="AE2079" i="2"/>
  <c r="AF2079" i="2" s="1"/>
  <c r="AC2079" i="2"/>
  <c r="AD2079" i="2" s="1" a="1"/>
  <c r="AD2079" i="2" s="1"/>
  <c r="AB2079" i="2"/>
  <c r="AA2079" i="2"/>
  <c r="AF2078" i="2"/>
  <c r="AE2078" i="2"/>
  <c r="AC2078" i="2"/>
  <c r="AD2078" i="2" s="1" a="1"/>
  <c r="AD2078" i="2" s="1"/>
  <c r="AB2078" i="2"/>
  <c r="AA2078" i="2"/>
  <c r="AF2077" i="2"/>
  <c r="AE2077" i="2"/>
  <c r="AC2077" i="2"/>
  <c r="AD2077" i="2" s="1" a="1"/>
  <c r="AD2077" i="2" s="1"/>
  <c r="AB2077" i="2"/>
  <c r="AA2077" i="2"/>
  <c r="AE2076" i="2"/>
  <c r="AF2076" i="2" s="1"/>
  <c r="AC2076" i="2"/>
  <c r="AD2076" i="2" s="1" a="1"/>
  <c r="AD2076" i="2" s="1"/>
  <c r="AB2076" i="2"/>
  <c r="AA2076" i="2"/>
  <c r="AF2075" i="2"/>
  <c r="AE2075" i="2"/>
  <c r="AC2075" i="2"/>
  <c r="AD2075" i="2" s="1" a="1"/>
  <c r="AD2075" i="2" s="1"/>
  <c r="AB2075" i="2"/>
  <c r="AA2075" i="2"/>
  <c r="AE2074" i="2"/>
  <c r="AF2074" i="2" s="1"/>
  <c r="AD2074" i="2" a="1"/>
  <c r="AD2074" i="2" s="1"/>
  <c r="AC2074" i="2"/>
  <c r="AB2074" i="2"/>
  <c r="AA2074" i="2"/>
  <c r="AF2073" i="2"/>
  <c r="AE2073" i="2"/>
  <c r="AD2073" i="2" a="1"/>
  <c r="AD2073" i="2" s="1"/>
  <c r="AC2073" i="2"/>
  <c r="AB2073" i="2"/>
  <c r="AA2073" i="2"/>
  <c r="AE2072" i="2"/>
  <c r="AF2072" i="2" s="1"/>
  <c r="AC2072" i="2"/>
  <c r="AD2072" i="2" s="1" a="1"/>
  <c r="AD2072" i="2" s="1"/>
  <c r="AB2072" i="2"/>
  <c r="AA2072" i="2"/>
  <c r="AE2071" i="2"/>
  <c r="AF2071" i="2" s="1"/>
  <c r="AC2071" i="2"/>
  <c r="AD2071" i="2" s="1" a="1"/>
  <c r="AD2071" i="2" s="1"/>
  <c r="AB2071" i="2"/>
  <c r="AA2071" i="2"/>
  <c r="AE2070" i="2"/>
  <c r="AF2070" i="2" s="1"/>
  <c r="AD2070" i="2" a="1"/>
  <c r="AD2070" i="2" s="1"/>
  <c r="AC2070" i="2"/>
  <c r="AB2070" i="2"/>
  <c r="AA2070" i="2"/>
  <c r="AE2069" i="2"/>
  <c r="AF2069" i="2" s="1"/>
  <c r="AD2069" i="2" a="1"/>
  <c r="AD2069" i="2" s="1"/>
  <c r="AC2069" i="2"/>
  <c r="AB2069" i="2"/>
  <c r="AA2069" i="2"/>
  <c r="AF2068" i="2"/>
  <c r="AE2068" i="2"/>
  <c r="AD2068" i="2" a="1"/>
  <c r="AD2068" i="2" s="1"/>
  <c r="AC2068" i="2"/>
  <c r="AB2068" i="2"/>
  <c r="AA2068" i="2"/>
  <c r="AF2067" i="2"/>
  <c r="AE2067" i="2"/>
  <c r="AC2067" i="2"/>
  <c r="AD2067" i="2" s="1" a="1"/>
  <c r="AD2067" i="2" s="1"/>
  <c r="AB2067" i="2"/>
  <c r="AA2067" i="2"/>
  <c r="AE2066" i="2"/>
  <c r="AF2066" i="2" s="1"/>
  <c r="AC2066" i="2"/>
  <c r="AD2066" i="2" s="1" a="1"/>
  <c r="AD2066" i="2" s="1"/>
  <c r="AB2066" i="2"/>
  <c r="AA2066" i="2"/>
  <c r="AF2065" i="2"/>
  <c r="AE2065" i="2"/>
  <c r="AC2065" i="2"/>
  <c r="AD2065" i="2" s="1" a="1"/>
  <c r="AD2065" i="2" s="1"/>
  <c r="AB2065" i="2"/>
  <c r="AA2065" i="2"/>
  <c r="AF2064" i="2"/>
  <c r="AE2064" i="2"/>
  <c r="AC2064" i="2"/>
  <c r="AD2064" i="2" s="1" a="1"/>
  <c r="AD2064" i="2" s="1"/>
  <c r="AB2064" i="2"/>
  <c r="AA2064" i="2"/>
  <c r="AE2063" i="2"/>
  <c r="AF2063" i="2" s="1"/>
  <c r="AD2063" i="2" a="1"/>
  <c r="AD2063" i="2" s="1"/>
  <c r="AC2063" i="2"/>
  <c r="AB2063" i="2"/>
  <c r="AA2063" i="2"/>
  <c r="AE2062" i="2"/>
  <c r="AF2062" i="2" s="1"/>
  <c r="AC2062" i="2"/>
  <c r="AD2062" i="2" s="1" a="1"/>
  <c r="AD2062" i="2" s="1"/>
  <c r="AB2062" i="2"/>
  <c r="AA2062" i="2"/>
  <c r="AF2061" i="2"/>
  <c r="AE2061" i="2"/>
  <c r="AD2061" i="2" a="1"/>
  <c r="AD2061" i="2" s="1"/>
  <c r="AC2061" i="2"/>
  <c r="AB2061" i="2"/>
  <c r="AA2061" i="2"/>
  <c r="AF2060" i="2"/>
  <c r="AE2060" i="2"/>
  <c r="AC2060" i="2"/>
  <c r="AD2060" i="2" s="1" a="1"/>
  <c r="AD2060" i="2" s="1"/>
  <c r="AB2060" i="2"/>
  <c r="AA2060" i="2"/>
  <c r="AF2059" i="2"/>
  <c r="AE2059" i="2"/>
  <c r="AC2059" i="2"/>
  <c r="AD2059" i="2" s="1" a="1"/>
  <c r="AD2059" i="2" s="1"/>
  <c r="AB2059" i="2"/>
  <c r="AA2059" i="2"/>
  <c r="AE2058" i="2"/>
  <c r="AF2058" i="2" s="1"/>
  <c r="AD2058" i="2" a="1"/>
  <c r="AD2058" i="2" s="1"/>
  <c r="AC2058" i="2"/>
  <c r="AB2058" i="2"/>
  <c r="AA2058" i="2"/>
  <c r="AE2057" i="2"/>
  <c r="AF2057" i="2" s="1"/>
  <c r="AD2057" i="2" a="1"/>
  <c r="AD2057" i="2" s="1"/>
  <c r="AC2057" i="2"/>
  <c r="AB2057" i="2"/>
  <c r="AA2057" i="2"/>
  <c r="AE2056" i="2"/>
  <c r="AF2056" i="2" s="1"/>
  <c r="AC2056" i="2"/>
  <c r="AD2056" i="2" s="1" a="1"/>
  <c r="AD2056" i="2" s="1"/>
  <c r="AB2056" i="2"/>
  <c r="AA2056" i="2"/>
  <c r="AE2055" i="2"/>
  <c r="AF2055" i="2" s="1"/>
  <c r="AC2055" i="2"/>
  <c r="AD2055" i="2" s="1" a="1"/>
  <c r="AD2055" i="2" s="1"/>
  <c r="AB2055" i="2"/>
  <c r="AA2055" i="2"/>
  <c r="AF2054" i="2"/>
  <c r="AE2054" i="2"/>
  <c r="AD2054" i="2" a="1"/>
  <c r="AD2054" i="2" s="1"/>
  <c r="AC2054" i="2"/>
  <c r="AB2054" i="2"/>
  <c r="AA2054" i="2"/>
  <c r="AE2053" i="2"/>
  <c r="AF2053" i="2" s="1"/>
  <c r="AD2053" i="2" a="1"/>
  <c r="AD2053" i="2" s="1"/>
  <c r="AC2053" i="2"/>
  <c r="AB2053" i="2"/>
  <c r="AA2053" i="2"/>
  <c r="AF2052" i="2"/>
  <c r="AE2052" i="2"/>
  <c r="AC2052" i="2"/>
  <c r="AD2052" i="2" s="1" a="1"/>
  <c r="AD2052" i="2" s="1"/>
  <c r="AB2052" i="2"/>
  <c r="AA2052" i="2"/>
  <c r="AE2051" i="2"/>
  <c r="AF2051" i="2" s="1"/>
  <c r="AD2051" i="2" a="1"/>
  <c r="AD2051" i="2" s="1"/>
  <c r="AC2051" i="2"/>
  <c r="AB2051" i="2"/>
  <c r="AA2051" i="2"/>
  <c r="AE2050" i="2"/>
  <c r="AF2050" i="2" s="1"/>
  <c r="AC2050" i="2"/>
  <c r="AD2050" i="2" s="1" a="1"/>
  <c r="AD2050" i="2" s="1"/>
  <c r="AB2050" i="2"/>
  <c r="AA2050" i="2"/>
  <c r="AF2049" i="2"/>
  <c r="AE2049" i="2"/>
  <c r="AC2049" i="2"/>
  <c r="AD2049" i="2" s="1" a="1"/>
  <c r="AD2049" i="2" s="1"/>
  <c r="AB2049" i="2"/>
  <c r="AA2049" i="2"/>
  <c r="AF2048" i="2"/>
  <c r="AE2048" i="2"/>
  <c r="AD2048" i="2"/>
  <c r="AD2048" i="2" a="1"/>
  <c r="AC2048" i="2"/>
  <c r="AB2048" i="2"/>
  <c r="AA2048" i="2"/>
  <c r="AE2047" i="2"/>
  <c r="AF2047" i="2" s="1"/>
  <c r="AC2047" i="2"/>
  <c r="AD2047" i="2" s="1" a="1"/>
  <c r="AD2047" i="2" s="1"/>
  <c r="AB2047" i="2"/>
  <c r="AA2047" i="2"/>
  <c r="AF2046" i="2"/>
  <c r="AE2046" i="2"/>
  <c r="AD2046" i="2" a="1"/>
  <c r="AD2046" i="2" s="1"/>
  <c r="AC2046" i="2"/>
  <c r="AB2046" i="2"/>
  <c r="AA2046" i="2"/>
  <c r="AF2045" i="2"/>
  <c r="AE2045" i="2"/>
  <c r="AD2045" i="2" a="1"/>
  <c r="AD2045" i="2" s="1"/>
  <c r="AC2045" i="2"/>
  <c r="AB2045" i="2"/>
  <c r="AA2045" i="2"/>
  <c r="AE2044" i="2"/>
  <c r="AF2044" i="2" s="1"/>
  <c r="AD2044" i="2"/>
  <c r="AC2044" i="2"/>
  <c r="AD2044" i="2" s="1" a="1"/>
  <c r="AB2044" i="2"/>
  <c r="AA2044" i="2"/>
  <c r="AE2043" i="2"/>
  <c r="AF2043" i="2" s="1"/>
  <c r="AC2043" i="2"/>
  <c r="AD2043" i="2" s="1" a="1"/>
  <c r="AD2043" i="2" s="1"/>
  <c r="AB2043" i="2"/>
  <c r="AA2043" i="2"/>
  <c r="AE2042" i="2"/>
  <c r="AF2042" i="2" s="1"/>
  <c r="AD2042" i="2" a="1"/>
  <c r="AD2042" i="2" s="1"/>
  <c r="AC2042" i="2"/>
  <c r="AB2042" i="2"/>
  <c r="AA2042" i="2"/>
  <c r="AE2041" i="2"/>
  <c r="AF2041" i="2" s="1"/>
  <c r="AD2041" i="2" a="1"/>
  <c r="AD2041" i="2" s="1"/>
  <c r="AC2041" i="2"/>
  <c r="AB2041" i="2"/>
  <c r="AA2041" i="2"/>
  <c r="AE2040" i="2"/>
  <c r="AF2040" i="2" s="1"/>
  <c r="AC2040" i="2"/>
  <c r="AD2040" i="2" s="1" a="1"/>
  <c r="AD2040" i="2" s="1"/>
  <c r="AB2040" i="2"/>
  <c r="AA2040" i="2"/>
  <c r="AF2039" i="2"/>
  <c r="AE2039" i="2"/>
  <c r="AC2039" i="2"/>
  <c r="AD2039" i="2" s="1" a="1"/>
  <c r="AD2039" i="2" s="1"/>
  <c r="AB2039" i="2"/>
  <c r="AA2039" i="2"/>
  <c r="AE2038" i="2"/>
  <c r="AF2038" i="2" s="1"/>
  <c r="AC2038" i="2"/>
  <c r="AD2038" i="2" s="1" a="1"/>
  <c r="AD2038" i="2" s="1"/>
  <c r="AB2038" i="2"/>
  <c r="AA2038" i="2"/>
  <c r="AF2037" i="2"/>
  <c r="AE2037" i="2"/>
  <c r="AC2037" i="2"/>
  <c r="AD2037" i="2" s="1" a="1"/>
  <c r="AD2037" i="2" s="1"/>
  <c r="AB2037" i="2"/>
  <c r="AA2037" i="2"/>
  <c r="AF2036" i="2"/>
  <c r="AE2036" i="2"/>
  <c r="AD2036" i="2" a="1"/>
  <c r="AD2036" i="2" s="1"/>
  <c r="AC2036" i="2"/>
  <c r="AB2036" i="2"/>
  <c r="AA2036" i="2"/>
  <c r="AE2035" i="2"/>
  <c r="AF2035" i="2" s="1"/>
  <c r="AD2035" i="2" a="1"/>
  <c r="AD2035" i="2" s="1"/>
  <c r="AC2035" i="2"/>
  <c r="AB2035" i="2"/>
  <c r="AA2035" i="2"/>
  <c r="AE2034" i="2"/>
  <c r="AF2034" i="2" s="1"/>
  <c r="AC2034" i="2"/>
  <c r="AD2034" i="2" s="1" a="1"/>
  <c r="AD2034" i="2" s="1"/>
  <c r="AB2034" i="2"/>
  <c r="AA2034" i="2"/>
  <c r="AF2033" i="2"/>
  <c r="AE2033" i="2"/>
  <c r="AD2033" i="2" a="1"/>
  <c r="AD2033" i="2" s="1"/>
  <c r="AC2033" i="2"/>
  <c r="AB2033" i="2"/>
  <c r="AA2033" i="2"/>
  <c r="AF2032" i="2"/>
  <c r="AE2032" i="2"/>
  <c r="AD2032" i="2"/>
  <c r="AC2032" i="2"/>
  <c r="AD2032" i="2" s="1" a="1"/>
  <c r="AB2032" i="2"/>
  <c r="AA2032" i="2"/>
  <c r="AE2031" i="2"/>
  <c r="AF2031" i="2" s="1"/>
  <c r="AC2031" i="2"/>
  <c r="AD2031" i="2" s="1" a="1"/>
  <c r="AD2031" i="2" s="1"/>
  <c r="AB2031" i="2"/>
  <c r="AA2031" i="2"/>
  <c r="AE2030" i="2"/>
  <c r="AF2030" i="2" s="1"/>
  <c r="AD2030" i="2" a="1"/>
  <c r="AD2030" i="2" s="1"/>
  <c r="AC2030" i="2"/>
  <c r="AB2030" i="2"/>
  <c r="AA2030" i="2"/>
  <c r="AE2029" i="2"/>
  <c r="AF2029" i="2" s="1"/>
  <c r="AD2029" i="2" a="1"/>
  <c r="AD2029" i="2" s="1"/>
  <c r="AC2029" i="2"/>
  <c r="AB2029" i="2"/>
  <c r="AA2029" i="2"/>
  <c r="AE2028" i="2"/>
  <c r="AF2028" i="2" s="1"/>
  <c r="AC2028" i="2"/>
  <c r="AD2028" i="2" s="1" a="1"/>
  <c r="AD2028" i="2" s="1"/>
  <c r="AB2028" i="2"/>
  <c r="AA2028" i="2"/>
  <c r="AE2027" i="2"/>
  <c r="AF2027" i="2" s="1"/>
  <c r="AD2027" i="2" a="1"/>
  <c r="AD2027" i="2" s="1"/>
  <c r="AC2027" i="2"/>
  <c r="AB2027" i="2"/>
  <c r="AA2027" i="2"/>
  <c r="AF2026" i="2"/>
  <c r="AE2026" i="2"/>
  <c r="AD2026" i="2"/>
  <c r="AD2026" i="2" a="1"/>
  <c r="AC2026" i="2"/>
  <c r="AB2026" i="2"/>
  <c r="AA2026" i="2"/>
  <c r="AE2025" i="2"/>
  <c r="AF2025" i="2" s="1"/>
  <c r="AC2025" i="2"/>
  <c r="AD2025" i="2" s="1" a="1"/>
  <c r="AD2025" i="2" s="1"/>
  <c r="AB2025" i="2"/>
  <c r="AA2025" i="2"/>
  <c r="AF2024" i="2"/>
  <c r="AE2024" i="2"/>
  <c r="AC2024" i="2"/>
  <c r="AD2024" i="2" s="1" a="1"/>
  <c r="AD2024" i="2" s="1"/>
  <c r="AB2024" i="2"/>
  <c r="AA2024" i="2"/>
  <c r="AE2023" i="2"/>
  <c r="AF2023" i="2" s="1"/>
  <c r="AC2023" i="2"/>
  <c r="AD2023" i="2" s="1" a="1"/>
  <c r="AD2023" i="2" s="1"/>
  <c r="AB2023" i="2"/>
  <c r="AA2023" i="2"/>
  <c r="AE2022" i="2"/>
  <c r="AF2022" i="2" s="1"/>
  <c r="AC2022" i="2"/>
  <c r="AD2022" i="2" s="1" a="1"/>
  <c r="AD2022" i="2" s="1"/>
  <c r="AB2022" i="2"/>
  <c r="AA2022" i="2"/>
  <c r="AF2021" i="2"/>
  <c r="AE2021" i="2"/>
  <c r="AD2021" i="2" a="1"/>
  <c r="AD2021" i="2" s="1"/>
  <c r="AC2021" i="2"/>
  <c r="AB2021" i="2"/>
  <c r="AA2021" i="2"/>
  <c r="AF2020" i="2"/>
  <c r="AE2020" i="2"/>
  <c r="AD2020" i="2"/>
  <c r="AD2020" i="2" a="1"/>
  <c r="AC2020" i="2"/>
  <c r="AB2020" i="2"/>
  <c r="AA2020" i="2"/>
  <c r="AE2019" i="2"/>
  <c r="AF2019" i="2" s="1"/>
  <c r="AC2019" i="2"/>
  <c r="AD2019" i="2" s="1" a="1"/>
  <c r="AD2019" i="2" s="1"/>
  <c r="AB2019" i="2"/>
  <c r="AA2019" i="2"/>
  <c r="AE2018" i="2"/>
  <c r="AF2018" i="2" s="1"/>
  <c r="AD2018" i="2" a="1"/>
  <c r="AD2018" i="2" s="1"/>
  <c r="AC2018" i="2"/>
  <c r="AB2018" i="2"/>
  <c r="AA2018" i="2"/>
  <c r="AF2017" i="2"/>
  <c r="AE2017" i="2"/>
  <c r="AD2017" i="2" a="1"/>
  <c r="AD2017" i="2" s="1"/>
  <c r="AC2017" i="2"/>
  <c r="AB2017" i="2"/>
  <c r="AA2017" i="2"/>
  <c r="AE2016" i="2"/>
  <c r="AF2016" i="2" s="1"/>
  <c r="AC2016" i="2"/>
  <c r="AD2016" i="2" s="1" a="1"/>
  <c r="AD2016" i="2" s="1"/>
  <c r="AB2016" i="2"/>
  <c r="AA2016" i="2"/>
  <c r="AF2015" i="2"/>
  <c r="AE2015" i="2"/>
  <c r="AC2015" i="2"/>
  <c r="AD2015" i="2" s="1" a="1"/>
  <c r="AD2015" i="2" s="1"/>
  <c r="AB2015" i="2"/>
  <c r="AA2015" i="2"/>
  <c r="AE2014" i="2"/>
  <c r="AF2014" i="2" s="1"/>
  <c r="AD2014" i="2" a="1"/>
  <c r="AD2014" i="2" s="1"/>
  <c r="AC2014" i="2"/>
  <c r="AB2014" i="2"/>
  <c r="AA2014" i="2"/>
  <c r="AE2013" i="2"/>
  <c r="AF2013" i="2" s="1"/>
  <c r="AD2013" i="2" a="1"/>
  <c r="AD2013" i="2" s="1"/>
  <c r="AC2013" i="2"/>
  <c r="AB2013" i="2"/>
  <c r="AA2013" i="2"/>
  <c r="AF2012" i="2"/>
  <c r="AE2012" i="2"/>
  <c r="AD2012" i="2" a="1"/>
  <c r="AD2012" i="2" s="1"/>
  <c r="AC2012" i="2"/>
  <c r="AB2012" i="2"/>
  <c r="AA2012" i="2"/>
  <c r="AF2011" i="2"/>
  <c r="AE2011" i="2"/>
  <c r="AC2011" i="2"/>
  <c r="AD2011" i="2" s="1" a="1"/>
  <c r="AD2011" i="2" s="1"/>
  <c r="AB2011" i="2"/>
  <c r="AA2011" i="2"/>
  <c r="AE2010" i="2"/>
  <c r="AF2010" i="2" s="1"/>
  <c r="AC2010" i="2"/>
  <c r="AD2010" i="2" s="1" a="1"/>
  <c r="AD2010" i="2" s="1"/>
  <c r="AB2010" i="2"/>
  <c r="AA2010" i="2"/>
  <c r="AF2009" i="2"/>
  <c r="AE2009" i="2"/>
  <c r="AC2009" i="2"/>
  <c r="AD2009" i="2" s="1" a="1"/>
  <c r="AD2009" i="2" s="1"/>
  <c r="AB2009" i="2"/>
  <c r="AA2009" i="2"/>
  <c r="AF2008" i="2"/>
  <c r="AE2008" i="2"/>
  <c r="AD2008" i="2"/>
  <c r="AD2008" i="2" a="1"/>
  <c r="AC2008" i="2"/>
  <c r="AB2008" i="2"/>
  <c r="AA2008" i="2"/>
  <c r="AE2007" i="2"/>
  <c r="AF2007" i="2" s="1"/>
  <c r="AD2007" i="2" a="1"/>
  <c r="AD2007" i="2" s="1"/>
  <c r="AC2007" i="2"/>
  <c r="AB2007" i="2"/>
  <c r="AA2007" i="2"/>
  <c r="AE2006" i="2"/>
  <c r="AF2006" i="2" s="1"/>
  <c r="AC2006" i="2"/>
  <c r="AD2006" i="2" s="1" a="1"/>
  <c r="AD2006" i="2" s="1"/>
  <c r="AB2006" i="2"/>
  <c r="AA2006" i="2"/>
  <c r="AF2005" i="2"/>
  <c r="AE2005" i="2"/>
  <c r="AD2005" i="2" a="1"/>
  <c r="AD2005" i="2" s="1"/>
  <c r="AC2005" i="2"/>
  <c r="AB2005" i="2"/>
  <c r="AA2005" i="2"/>
  <c r="AF2004" i="2"/>
  <c r="AE2004" i="2"/>
  <c r="AC2004" i="2"/>
  <c r="AD2004" i="2" s="1" a="1"/>
  <c r="AD2004" i="2" s="1"/>
  <c r="AB2004" i="2"/>
  <c r="AA2004" i="2"/>
  <c r="AE2003" i="2"/>
  <c r="AF2003" i="2" s="1"/>
  <c r="AC2003" i="2"/>
  <c r="AD2003" i="2" s="1" a="1"/>
  <c r="AD2003" i="2" s="1"/>
  <c r="AB2003" i="2"/>
  <c r="AA2003" i="2"/>
  <c r="AE2002" i="2"/>
  <c r="AF2002" i="2" s="1"/>
  <c r="AD2002" i="2" a="1"/>
  <c r="AD2002" i="2" s="1"/>
  <c r="AC2002" i="2"/>
  <c r="AB2002" i="2"/>
  <c r="AA2002" i="2"/>
  <c r="AE2001" i="2"/>
  <c r="AF2001" i="2" s="1"/>
  <c r="AD2001" i="2" a="1"/>
  <c r="AD2001" i="2" s="1"/>
  <c r="AC2001" i="2"/>
  <c r="AB2001" i="2"/>
  <c r="AA2001" i="2"/>
  <c r="AE2000" i="2"/>
  <c r="AF2000" i="2" s="1"/>
  <c r="AC2000" i="2"/>
  <c r="AD2000" i="2" s="1" a="1"/>
  <c r="AD2000" i="2" s="1"/>
  <c r="AB2000" i="2"/>
  <c r="AA2000" i="2"/>
  <c r="AE1999" i="2"/>
  <c r="AF1999" i="2" s="1"/>
  <c r="AC1999" i="2"/>
  <c r="AD1999" i="2" s="1" a="1"/>
  <c r="AD1999" i="2" s="1"/>
  <c r="AB1999" i="2"/>
  <c r="AA1999" i="2"/>
  <c r="AF1998" i="2"/>
  <c r="AE1998" i="2"/>
  <c r="AD1998" i="2" a="1"/>
  <c r="AD1998" i="2" s="1"/>
  <c r="AC1998" i="2"/>
  <c r="AB1998" i="2"/>
  <c r="AA1998" i="2"/>
  <c r="AE1997" i="2"/>
  <c r="AF1997" i="2" s="1"/>
  <c r="AD1997" i="2" a="1"/>
  <c r="AD1997" i="2" s="1"/>
  <c r="AC1997" i="2"/>
  <c r="AB1997" i="2"/>
  <c r="AA1997" i="2"/>
  <c r="AF1996" i="2"/>
  <c r="AE1996" i="2"/>
  <c r="AC1996" i="2"/>
  <c r="AD1996" i="2" s="1" a="1"/>
  <c r="AD1996" i="2" s="1"/>
  <c r="AB1996" i="2"/>
  <c r="AA1996" i="2"/>
  <c r="AE1995" i="2"/>
  <c r="AF1995" i="2" s="1"/>
  <c r="AD1995" i="2" a="1"/>
  <c r="AD1995" i="2" s="1"/>
  <c r="AC1995" i="2"/>
  <c r="AB1995" i="2"/>
  <c r="AA1995" i="2"/>
  <c r="AE1994" i="2"/>
  <c r="AF1994" i="2" s="1"/>
  <c r="AC1994" i="2"/>
  <c r="AD1994" i="2" s="1" a="1"/>
  <c r="AD1994" i="2" s="1"/>
  <c r="AB1994" i="2"/>
  <c r="AA1994" i="2"/>
  <c r="AF1993" i="2"/>
  <c r="AE1993" i="2"/>
  <c r="AD1993" i="2" a="1"/>
  <c r="AD1993" i="2" s="1"/>
  <c r="AC1993" i="2"/>
  <c r="AB1993" i="2"/>
  <c r="AA1993" i="2"/>
  <c r="AF1992" i="2"/>
  <c r="AE1992" i="2"/>
  <c r="AD1992" i="2"/>
  <c r="AD1992" i="2" a="1"/>
  <c r="AC1992" i="2"/>
  <c r="AB1992" i="2"/>
  <c r="AA1992" i="2"/>
  <c r="AE1991" i="2"/>
  <c r="AF1991" i="2" s="1"/>
  <c r="AC1991" i="2"/>
  <c r="AD1991" i="2" s="1" a="1"/>
  <c r="AD1991" i="2" s="1"/>
  <c r="AB1991" i="2"/>
  <c r="AA1991" i="2"/>
  <c r="AF1990" i="2"/>
  <c r="AE1990" i="2"/>
  <c r="AD1990" i="2" a="1"/>
  <c r="AD1990" i="2" s="1"/>
  <c r="AC1990" i="2"/>
  <c r="AB1990" i="2"/>
  <c r="AA1990" i="2"/>
  <c r="AF1989" i="2"/>
  <c r="AE1989" i="2"/>
  <c r="AD1989" i="2" a="1"/>
  <c r="AD1989" i="2" s="1"/>
  <c r="AC1989" i="2"/>
  <c r="AB1989" i="2"/>
  <c r="AA1989" i="2"/>
  <c r="AE1988" i="2"/>
  <c r="AF1988" i="2" s="1"/>
  <c r="AD1988" i="2"/>
  <c r="AC1988" i="2"/>
  <c r="AD1988" i="2" s="1" a="1"/>
  <c r="AB1988" i="2"/>
  <c r="AA1988" i="2"/>
  <c r="AE1987" i="2"/>
  <c r="AF1987" i="2" s="1"/>
  <c r="AC1987" i="2"/>
  <c r="AD1987" i="2" s="1" a="1"/>
  <c r="AD1987" i="2" s="1"/>
  <c r="AB1987" i="2"/>
  <c r="AA1987" i="2"/>
  <c r="AE1986" i="2"/>
  <c r="AF1986" i="2" s="1"/>
  <c r="AD1986" i="2" a="1"/>
  <c r="AD1986" i="2" s="1"/>
  <c r="AC1986" i="2"/>
  <c r="AB1986" i="2"/>
  <c r="AA1986" i="2"/>
  <c r="AE1985" i="2"/>
  <c r="AF1985" i="2" s="1"/>
  <c r="AD1985" i="2" a="1"/>
  <c r="AD1985" i="2" s="1"/>
  <c r="AC1985" i="2"/>
  <c r="AB1985" i="2"/>
  <c r="AA1985" i="2"/>
  <c r="AE1984" i="2"/>
  <c r="AF1984" i="2" s="1"/>
  <c r="AC1984" i="2"/>
  <c r="AD1984" i="2" s="1" a="1"/>
  <c r="AD1984" i="2" s="1"/>
  <c r="AB1984" i="2"/>
  <c r="AA1984" i="2"/>
  <c r="AF1983" i="2"/>
  <c r="AE1983" i="2"/>
  <c r="AC1983" i="2"/>
  <c r="AD1983" i="2" s="1" a="1"/>
  <c r="AD1983" i="2" s="1"/>
  <c r="AB1983" i="2"/>
  <c r="AA1983" i="2"/>
  <c r="AE1982" i="2"/>
  <c r="AF1982" i="2" s="1"/>
  <c r="AC1982" i="2"/>
  <c r="AD1982" i="2" s="1" a="1"/>
  <c r="AD1982" i="2" s="1"/>
  <c r="AB1982" i="2"/>
  <c r="AA1982" i="2"/>
  <c r="AF1981" i="2"/>
  <c r="AE1981" i="2"/>
  <c r="AC1981" i="2"/>
  <c r="AD1981" i="2" s="1" a="1"/>
  <c r="AD1981" i="2" s="1"/>
  <c r="AB1981" i="2"/>
  <c r="AA1981" i="2"/>
  <c r="AF1980" i="2"/>
  <c r="AE1980" i="2"/>
  <c r="AD1980" i="2" a="1"/>
  <c r="AD1980" i="2" s="1"/>
  <c r="AC1980" i="2"/>
  <c r="AB1980" i="2"/>
  <c r="AA1980" i="2"/>
  <c r="AE1979" i="2"/>
  <c r="AF1979" i="2" s="1"/>
  <c r="AD1979" i="2" a="1"/>
  <c r="AD1979" i="2" s="1"/>
  <c r="AC1979" i="2"/>
  <c r="AB1979" i="2"/>
  <c r="AA1979" i="2"/>
  <c r="AE1978" i="2"/>
  <c r="AF1978" i="2" s="1"/>
  <c r="AC1978" i="2"/>
  <c r="AD1978" i="2" s="1" a="1"/>
  <c r="AD1978" i="2" s="1"/>
  <c r="AB1978" i="2"/>
  <c r="AA1978" i="2"/>
  <c r="AF1977" i="2"/>
  <c r="AE1977" i="2"/>
  <c r="AD1977" i="2" a="1"/>
  <c r="AD1977" i="2" s="1"/>
  <c r="AC1977" i="2"/>
  <c r="AB1977" i="2"/>
  <c r="AA1977" i="2"/>
  <c r="AF1976" i="2"/>
  <c r="AE1976" i="2"/>
  <c r="AD1976" i="2"/>
  <c r="AC1976" i="2"/>
  <c r="AD1976" i="2" s="1" a="1"/>
  <c r="AB1976" i="2"/>
  <c r="AA1976" i="2"/>
  <c r="AE1975" i="2"/>
  <c r="AF1975" i="2" s="1"/>
  <c r="AC1975" i="2"/>
  <c r="AD1975" i="2" s="1" a="1"/>
  <c r="AD1975" i="2" s="1"/>
  <c r="AB1975" i="2"/>
  <c r="AA1975" i="2"/>
  <c r="AE1974" i="2"/>
  <c r="AF1974" i="2" s="1"/>
  <c r="AD1974" i="2" a="1"/>
  <c r="AD1974" i="2" s="1"/>
  <c r="AC1974" i="2"/>
  <c r="AB1974" i="2"/>
  <c r="AA1974" i="2"/>
  <c r="AE1973" i="2"/>
  <c r="AF1973" i="2" s="1"/>
  <c r="AD1973" i="2" a="1"/>
  <c r="AD1973" i="2" s="1"/>
  <c r="AC1973" i="2"/>
  <c r="AB1973" i="2"/>
  <c r="AA1973" i="2"/>
  <c r="AE1972" i="2"/>
  <c r="AF1972" i="2" s="1"/>
  <c r="AC1972" i="2"/>
  <c r="AD1972" i="2" s="1" a="1"/>
  <c r="AD1972" i="2" s="1"/>
  <c r="AB1972" i="2"/>
  <c r="AA1972" i="2"/>
  <c r="AE1971" i="2"/>
  <c r="AF1971" i="2" s="1"/>
  <c r="AD1971" i="2" a="1"/>
  <c r="AD1971" i="2" s="1"/>
  <c r="AC1971" i="2"/>
  <c r="AB1971" i="2"/>
  <c r="AA1971" i="2"/>
  <c r="AF1970" i="2"/>
  <c r="AE1970" i="2"/>
  <c r="AD1970" i="2"/>
  <c r="AD1970" i="2" a="1"/>
  <c r="AC1970" i="2"/>
  <c r="AB1970" i="2"/>
  <c r="AA1970" i="2"/>
  <c r="AE1969" i="2"/>
  <c r="AF1969" i="2" s="1"/>
  <c r="AD1969" i="2" a="1"/>
  <c r="AD1969" i="2" s="1"/>
  <c r="AC1969" i="2"/>
  <c r="AB1969" i="2"/>
  <c r="AA1969" i="2"/>
  <c r="AF1968" i="2"/>
  <c r="AE1968" i="2"/>
  <c r="AC1968" i="2"/>
  <c r="AD1968" i="2" s="1" a="1"/>
  <c r="AD1968" i="2" s="1"/>
  <c r="AB1968" i="2"/>
  <c r="AA1968" i="2"/>
  <c r="AE1967" i="2"/>
  <c r="AF1967" i="2" s="1"/>
  <c r="AC1967" i="2"/>
  <c r="AD1967" i="2" s="1" a="1"/>
  <c r="AD1967" i="2" s="1"/>
  <c r="AB1967" i="2"/>
  <c r="AA1967" i="2"/>
  <c r="AE1966" i="2"/>
  <c r="AF1966" i="2" s="1"/>
  <c r="AC1966" i="2"/>
  <c r="AD1966" i="2" s="1" a="1"/>
  <c r="AD1966" i="2" s="1"/>
  <c r="AB1966" i="2"/>
  <c r="AA1966" i="2"/>
  <c r="AF1965" i="2"/>
  <c r="AE1965" i="2"/>
  <c r="AD1965" i="2" a="1"/>
  <c r="AD1965" i="2" s="1"/>
  <c r="AC1965" i="2"/>
  <c r="AB1965" i="2"/>
  <c r="AA1965" i="2"/>
  <c r="AF1964" i="2"/>
  <c r="AE1964" i="2"/>
  <c r="AD1964" i="2"/>
  <c r="AD1964" i="2" a="1"/>
  <c r="AC1964" i="2"/>
  <c r="AB1964" i="2"/>
  <c r="AA1964" i="2"/>
  <c r="AE1963" i="2"/>
  <c r="AF1963" i="2" s="1"/>
  <c r="AC1963" i="2"/>
  <c r="AD1963" i="2" s="1" a="1"/>
  <c r="AD1963" i="2" s="1"/>
  <c r="AB1963" i="2"/>
  <c r="AA1963" i="2"/>
  <c r="AE1962" i="2"/>
  <c r="AF1962" i="2" s="1"/>
  <c r="AD1962" i="2" a="1"/>
  <c r="AD1962" i="2" s="1"/>
  <c r="AC1962" i="2"/>
  <c r="AB1962" i="2"/>
  <c r="AA1962" i="2"/>
  <c r="AF1961" i="2"/>
  <c r="AE1961" i="2"/>
  <c r="AD1961" i="2" a="1"/>
  <c r="AD1961" i="2" s="1"/>
  <c r="AC1961" i="2"/>
  <c r="AB1961" i="2"/>
  <c r="AA1961" i="2"/>
  <c r="AE1960" i="2"/>
  <c r="AF1960" i="2" s="1"/>
  <c r="AC1960" i="2"/>
  <c r="AD1960" i="2" s="1" a="1"/>
  <c r="AD1960" i="2" s="1"/>
  <c r="AB1960" i="2"/>
  <c r="AA1960" i="2"/>
  <c r="AE1959" i="2"/>
  <c r="AF1959" i="2" s="1"/>
  <c r="AC1959" i="2"/>
  <c r="AD1959" i="2" s="1" a="1"/>
  <c r="AD1959" i="2" s="1"/>
  <c r="AB1959" i="2"/>
  <c r="AA1959" i="2"/>
  <c r="AE1958" i="2"/>
  <c r="AF1958" i="2" s="1"/>
  <c r="AD1958" i="2" a="1"/>
  <c r="AD1958" i="2" s="1"/>
  <c r="AC1958" i="2"/>
  <c r="AB1958" i="2"/>
  <c r="AA1958" i="2"/>
  <c r="AE1957" i="2"/>
  <c r="AF1957" i="2" s="1"/>
  <c r="AD1957" i="2" a="1"/>
  <c r="AD1957" i="2" s="1"/>
  <c r="AC1957" i="2"/>
  <c r="AB1957" i="2"/>
  <c r="AA1957" i="2"/>
  <c r="AF1956" i="2"/>
  <c r="AE1956" i="2"/>
  <c r="AD1956" i="2" a="1"/>
  <c r="AD1956" i="2" s="1"/>
  <c r="AC1956" i="2"/>
  <c r="AB1956" i="2"/>
  <c r="AA1956" i="2"/>
  <c r="AF1955" i="2"/>
  <c r="AE1955" i="2"/>
  <c r="AC1955" i="2"/>
  <c r="AD1955" i="2" s="1" a="1"/>
  <c r="AD1955" i="2" s="1"/>
  <c r="AB1955" i="2"/>
  <c r="AA1955" i="2"/>
  <c r="AE1954" i="2"/>
  <c r="AF1954" i="2" s="1"/>
  <c r="AD1954" i="2"/>
  <c r="AD1954" i="2" a="1"/>
  <c r="AC1954" i="2"/>
  <c r="AB1954" i="2"/>
  <c r="AA1954" i="2"/>
  <c r="AF1953" i="2"/>
  <c r="AE1953" i="2"/>
  <c r="AC1953" i="2"/>
  <c r="AD1953" i="2" s="1" a="1"/>
  <c r="AD1953" i="2" s="1"/>
  <c r="AB1953" i="2"/>
  <c r="AA1953" i="2"/>
  <c r="AF1952" i="2"/>
  <c r="AE1952" i="2"/>
  <c r="AC1952" i="2"/>
  <c r="AD1952" i="2" s="1" a="1"/>
  <c r="AD1952" i="2" s="1"/>
  <c r="AB1952" i="2"/>
  <c r="AA1952" i="2"/>
  <c r="AE1951" i="2"/>
  <c r="AF1951" i="2" s="1"/>
  <c r="AD1951" i="2" a="1"/>
  <c r="AD1951" i="2" s="1"/>
  <c r="AC1951" i="2"/>
  <c r="AB1951" i="2"/>
  <c r="AA1951" i="2"/>
  <c r="AE1950" i="2"/>
  <c r="AF1950" i="2" s="1"/>
  <c r="AC1950" i="2"/>
  <c r="AD1950" i="2" s="1" a="1"/>
  <c r="AD1950" i="2" s="1"/>
  <c r="AB1950" i="2"/>
  <c r="AA1950" i="2"/>
  <c r="AF1949" i="2"/>
  <c r="AE1949" i="2"/>
  <c r="AD1949" i="2" a="1"/>
  <c r="AD1949" i="2" s="1"/>
  <c r="AC1949" i="2"/>
  <c r="AB1949" i="2"/>
  <c r="AA1949" i="2"/>
  <c r="AF1948" i="2"/>
  <c r="AE1948" i="2"/>
  <c r="AC1948" i="2"/>
  <c r="AD1948" i="2" s="1" a="1"/>
  <c r="AD1948" i="2" s="1"/>
  <c r="AB1948" i="2"/>
  <c r="AA1948" i="2"/>
  <c r="AE1947" i="2"/>
  <c r="AF1947" i="2" s="1"/>
  <c r="AC1947" i="2"/>
  <c r="AD1947" i="2" s="1" a="1"/>
  <c r="AD1947" i="2" s="1"/>
  <c r="AB1947" i="2"/>
  <c r="AA1947" i="2"/>
  <c r="AE1946" i="2"/>
  <c r="AF1946" i="2" s="1"/>
  <c r="AD1946" i="2" a="1"/>
  <c r="AD1946" i="2" s="1"/>
  <c r="AC1946" i="2"/>
  <c r="AB1946" i="2"/>
  <c r="AA1946" i="2"/>
  <c r="AE1945" i="2"/>
  <c r="AF1945" i="2" s="1"/>
  <c r="AD1945" i="2" a="1"/>
  <c r="AD1945" i="2" s="1"/>
  <c r="AC1945" i="2"/>
  <c r="AB1945" i="2"/>
  <c r="AA1945" i="2"/>
  <c r="AE1944" i="2"/>
  <c r="AF1944" i="2" s="1"/>
  <c r="AD1944" i="2"/>
  <c r="AC1944" i="2"/>
  <c r="AD1944" i="2" s="1" a="1"/>
  <c r="AB1944" i="2"/>
  <c r="AA1944" i="2"/>
  <c r="AE1943" i="2"/>
  <c r="AF1943" i="2" s="1"/>
  <c r="AC1943" i="2"/>
  <c r="AD1943" i="2" s="1" a="1"/>
  <c r="AD1943" i="2" s="1"/>
  <c r="AB1943" i="2"/>
  <c r="AA1943" i="2"/>
  <c r="AF1942" i="2"/>
  <c r="AE1942" i="2"/>
  <c r="AD1942" i="2" a="1"/>
  <c r="AD1942" i="2" s="1"/>
  <c r="AC1942" i="2"/>
  <c r="AB1942" i="2"/>
  <c r="AA1942" i="2"/>
  <c r="AE1941" i="2"/>
  <c r="AF1941" i="2" s="1"/>
  <c r="AD1941" i="2" a="1"/>
  <c r="AD1941" i="2" s="1"/>
  <c r="AC1941" i="2"/>
  <c r="AB1941" i="2"/>
  <c r="AA1941" i="2"/>
  <c r="AF1940" i="2"/>
  <c r="AE1940" i="2"/>
  <c r="AD1940" i="2" a="1"/>
  <c r="AD1940" i="2" s="1"/>
  <c r="AC1940" i="2"/>
  <c r="AB1940" i="2"/>
  <c r="AA1940" i="2"/>
  <c r="AE1939" i="2"/>
  <c r="AF1939" i="2" s="1"/>
  <c r="AD1939" i="2" a="1"/>
  <c r="AD1939" i="2" s="1"/>
  <c r="AC1939" i="2"/>
  <c r="AB1939" i="2"/>
  <c r="AA1939" i="2"/>
  <c r="AE1938" i="2"/>
  <c r="AF1938" i="2" s="1"/>
  <c r="AC1938" i="2"/>
  <c r="AD1938" i="2" s="1" a="1"/>
  <c r="AD1938" i="2" s="1"/>
  <c r="AB1938" i="2"/>
  <c r="AA1938" i="2"/>
  <c r="AF1937" i="2"/>
  <c r="AE1937" i="2"/>
  <c r="AC1937" i="2"/>
  <c r="AD1937" i="2" s="1" a="1"/>
  <c r="AD1937" i="2" s="1"/>
  <c r="AB1937" i="2"/>
  <c r="AA1937" i="2"/>
  <c r="AF1936" i="2"/>
  <c r="AE1936" i="2"/>
  <c r="AD1936" i="2"/>
  <c r="AD1936" i="2" a="1"/>
  <c r="AC1936" i="2"/>
  <c r="AB1936" i="2"/>
  <c r="AA1936" i="2"/>
  <c r="AE1935" i="2"/>
  <c r="AF1935" i="2" s="1"/>
  <c r="AC1935" i="2"/>
  <c r="AD1935" i="2" s="1" a="1"/>
  <c r="AD1935" i="2" s="1"/>
  <c r="AB1935" i="2"/>
  <c r="AA1935" i="2"/>
  <c r="AF1934" i="2"/>
  <c r="AE1934" i="2"/>
  <c r="AD1934" i="2" a="1"/>
  <c r="AD1934" i="2" s="1"/>
  <c r="AC1934" i="2"/>
  <c r="AB1934" i="2"/>
  <c r="AA1934" i="2"/>
  <c r="AF1933" i="2"/>
  <c r="AE1933" i="2"/>
  <c r="AD1933" i="2" a="1"/>
  <c r="AD1933" i="2" s="1"/>
  <c r="AC1933" i="2"/>
  <c r="AB1933" i="2"/>
  <c r="AA1933" i="2"/>
  <c r="AF1932" i="2"/>
  <c r="AE1932" i="2"/>
  <c r="AD1932" i="2"/>
  <c r="AC1932" i="2"/>
  <c r="AD1932" i="2" s="1" a="1"/>
  <c r="AB1932" i="2"/>
  <c r="AA1932" i="2"/>
  <c r="AE1931" i="2"/>
  <c r="AF1931" i="2" s="1"/>
  <c r="AC1931" i="2"/>
  <c r="AD1931" i="2" s="1" a="1"/>
  <c r="AD1931" i="2" s="1"/>
  <c r="AB1931" i="2"/>
  <c r="AA1931" i="2"/>
  <c r="AE1930" i="2"/>
  <c r="AF1930" i="2" s="1"/>
  <c r="AD1930" i="2"/>
  <c r="AD1930" i="2" a="1"/>
  <c r="AC1930" i="2"/>
  <c r="AB1930" i="2"/>
  <c r="AA1930" i="2"/>
  <c r="AE1929" i="2"/>
  <c r="AF1929" i="2" s="1"/>
  <c r="AD1929" i="2" a="1"/>
  <c r="AD1929" i="2" s="1"/>
  <c r="AC1929" i="2"/>
  <c r="AB1929" i="2"/>
  <c r="AA1929" i="2"/>
  <c r="AE1928" i="2"/>
  <c r="AF1928" i="2" s="1"/>
  <c r="AC1928" i="2"/>
  <c r="AD1928" i="2" s="1" a="1"/>
  <c r="AD1928" i="2" s="1"/>
  <c r="AB1928" i="2"/>
  <c r="AA1928" i="2"/>
  <c r="AF1927" i="2"/>
  <c r="AE1927" i="2"/>
  <c r="AC1927" i="2"/>
  <c r="AD1927" i="2" s="1" a="1"/>
  <c r="AD1927" i="2" s="1"/>
  <c r="AB1927" i="2"/>
  <c r="AA1927" i="2"/>
  <c r="AE1926" i="2"/>
  <c r="AF1926" i="2" s="1"/>
  <c r="AC1926" i="2"/>
  <c r="AD1926" i="2" s="1" a="1"/>
  <c r="AD1926" i="2" s="1"/>
  <c r="AB1926" i="2"/>
  <c r="AA1926" i="2"/>
  <c r="AF1925" i="2"/>
  <c r="AE1925" i="2"/>
  <c r="AC1925" i="2"/>
  <c r="AD1925" i="2" s="1" a="1"/>
  <c r="AD1925" i="2" s="1"/>
  <c r="AB1925" i="2"/>
  <c r="AA1925" i="2"/>
  <c r="AF1924" i="2"/>
  <c r="AE1924" i="2"/>
  <c r="AD1924" i="2" a="1"/>
  <c r="AD1924" i="2" s="1"/>
  <c r="AC1924" i="2"/>
  <c r="AB1924" i="2"/>
  <c r="AA1924" i="2"/>
  <c r="AE1923" i="2"/>
  <c r="AF1923" i="2" s="1"/>
  <c r="AD1923" i="2" a="1"/>
  <c r="AD1923" i="2" s="1"/>
  <c r="AC1923" i="2"/>
  <c r="AB1923" i="2"/>
  <c r="AA1923" i="2"/>
  <c r="AE1922" i="2"/>
  <c r="AF1922" i="2" s="1"/>
  <c r="AC1922" i="2"/>
  <c r="AD1922" i="2" s="1" a="1"/>
  <c r="AD1922" i="2" s="1"/>
  <c r="AB1922" i="2"/>
  <c r="AA1922" i="2"/>
  <c r="AF1921" i="2"/>
  <c r="AE1921" i="2"/>
  <c r="AD1921" i="2" a="1"/>
  <c r="AD1921" i="2" s="1"/>
  <c r="AC1921" i="2"/>
  <c r="AB1921" i="2"/>
  <c r="AA1921" i="2"/>
  <c r="AF1920" i="2"/>
  <c r="AE1920" i="2"/>
  <c r="AD1920" i="2"/>
  <c r="AC1920" i="2"/>
  <c r="AD1920" i="2" s="1" a="1"/>
  <c r="AB1920" i="2"/>
  <c r="AA1920" i="2"/>
  <c r="AE1919" i="2"/>
  <c r="AF1919" i="2" s="1"/>
  <c r="AC1919" i="2"/>
  <c r="AD1919" i="2" s="1" a="1"/>
  <c r="AD1919" i="2" s="1"/>
  <c r="AB1919" i="2"/>
  <c r="AA1919" i="2"/>
  <c r="AE1918" i="2"/>
  <c r="AF1918" i="2" s="1"/>
  <c r="AD1918" i="2" a="1"/>
  <c r="AD1918" i="2" s="1"/>
  <c r="AC1918" i="2"/>
  <c r="AB1918" i="2"/>
  <c r="AA1918" i="2"/>
  <c r="AF1917" i="2"/>
  <c r="AE1917" i="2"/>
  <c r="AD1917" i="2" a="1"/>
  <c r="AD1917" i="2" s="1"/>
  <c r="AC1917" i="2"/>
  <c r="AB1917" i="2"/>
  <c r="AA1917" i="2"/>
  <c r="AE1916" i="2"/>
  <c r="AF1916" i="2" s="1"/>
  <c r="AC1916" i="2"/>
  <c r="AD1916" i="2" s="1" a="1"/>
  <c r="AD1916" i="2" s="1"/>
  <c r="AB1916" i="2"/>
  <c r="AA1916" i="2"/>
  <c r="AE1915" i="2"/>
  <c r="AF1915" i="2" s="1"/>
  <c r="AD1915" i="2" a="1"/>
  <c r="AD1915" i="2" s="1"/>
  <c r="AC1915" i="2"/>
  <c r="AB1915" i="2"/>
  <c r="AA1915" i="2"/>
  <c r="AF1914" i="2"/>
  <c r="AE1914" i="2"/>
  <c r="AD1914" i="2"/>
  <c r="AD1914" i="2" a="1"/>
  <c r="AC1914" i="2"/>
  <c r="AB1914" i="2"/>
  <c r="AA1914" i="2"/>
  <c r="AF1913" i="2"/>
  <c r="AE1913" i="2"/>
  <c r="AC1913" i="2"/>
  <c r="AD1913" i="2" s="1" a="1"/>
  <c r="AD1913" i="2" s="1"/>
  <c r="AB1913" i="2"/>
  <c r="AA1913" i="2"/>
  <c r="AF1912" i="2"/>
  <c r="AE1912" i="2"/>
  <c r="AC1912" i="2"/>
  <c r="AD1912" i="2" s="1" a="1"/>
  <c r="AD1912" i="2" s="1"/>
  <c r="AB1912" i="2"/>
  <c r="AA1912" i="2"/>
  <c r="AE1911" i="2"/>
  <c r="AF1911" i="2" s="1"/>
  <c r="AC1911" i="2"/>
  <c r="AD1911" i="2" s="1" a="1"/>
  <c r="AD1911" i="2" s="1"/>
  <c r="AB1911" i="2"/>
  <c r="AA1911" i="2"/>
  <c r="AE1910" i="2"/>
  <c r="AF1910" i="2" s="1"/>
  <c r="AD1910" i="2"/>
  <c r="AC1910" i="2"/>
  <c r="AD1910" i="2" s="1" a="1"/>
  <c r="AB1910" i="2"/>
  <c r="AA1910" i="2"/>
  <c r="AF1909" i="2"/>
  <c r="AE1909" i="2"/>
  <c r="AC1909" i="2"/>
  <c r="AD1909" i="2" s="1" a="1"/>
  <c r="AD1909" i="2" s="1"/>
  <c r="AB1909" i="2"/>
  <c r="AA1909" i="2"/>
  <c r="AF1908" i="2"/>
  <c r="AE1908" i="2"/>
  <c r="AD1908" i="2" a="1"/>
  <c r="AD1908" i="2" s="1"/>
  <c r="AC1908" i="2"/>
  <c r="AB1908" i="2"/>
  <c r="AA1908" i="2"/>
  <c r="AE1907" i="2"/>
  <c r="AF1907" i="2" s="1"/>
  <c r="AC1907" i="2"/>
  <c r="AD1907" i="2" s="1" a="1"/>
  <c r="AD1907" i="2" s="1"/>
  <c r="AB1907" i="2"/>
  <c r="AA1907" i="2"/>
  <c r="AE1906" i="2"/>
  <c r="AF1906" i="2" s="1"/>
  <c r="AC1906" i="2"/>
  <c r="AD1906" i="2" s="1" a="1"/>
  <c r="AD1906" i="2" s="1"/>
  <c r="AB1906" i="2"/>
  <c r="AA1906" i="2"/>
  <c r="AF1905" i="2"/>
  <c r="AE1905" i="2"/>
  <c r="AD1905" i="2" a="1"/>
  <c r="AD1905" i="2" s="1"/>
  <c r="AC1905" i="2"/>
  <c r="AB1905" i="2"/>
  <c r="AA1905" i="2"/>
  <c r="AF1904" i="2"/>
  <c r="AE1904" i="2"/>
  <c r="AC1904" i="2"/>
  <c r="AD1904" i="2" s="1" a="1"/>
  <c r="AD1904" i="2" s="1"/>
  <c r="AB1904" i="2"/>
  <c r="AA1904" i="2"/>
  <c r="AE1903" i="2"/>
  <c r="AF1903" i="2" s="1"/>
  <c r="AC1903" i="2"/>
  <c r="AD1903" i="2" s="1" a="1"/>
  <c r="AD1903" i="2" s="1"/>
  <c r="AB1903" i="2"/>
  <c r="AA1903" i="2"/>
  <c r="AF1902" i="2"/>
  <c r="AE1902" i="2"/>
  <c r="AD1902" i="2" a="1"/>
  <c r="AD1902" i="2" s="1"/>
  <c r="AC1902" i="2"/>
  <c r="AB1902" i="2"/>
  <c r="AA1902" i="2"/>
  <c r="AE1901" i="2"/>
  <c r="AF1901" i="2" s="1"/>
  <c r="AD1901" i="2" a="1"/>
  <c r="AD1901" i="2" s="1"/>
  <c r="AC1901" i="2"/>
  <c r="AB1901" i="2"/>
  <c r="AA1901" i="2"/>
  <c r="AE1900" i="2"/>
  <c r="AF1900" i="2" s="1"/>
  <c r="AC1900" i="2"/>
  <c r="AD1900" i="2" s="1" a="1"/>
  <c r="AD1900" i="2" s="1"/>
  <c r="AB1900" i="2"/>
  <c r="AA1900" i="2"/>
  <c r="AF1899" i="2"/>
  <c r="AE1899" i="2"/>
  <c r="AC1899" i="2"/>
  <c r="AD1899" i="2" s="1" a="1"/>
  <c r="AD1899" i="2" s="1"/>
  <c r="AB1899" i="2"/>
  <c r="AA1899" i="2"/>
  <c r="AE1898" i="2"/>
  <c r="AF1898" i="2" s="1"/>
  <c r="AC1898" i="2"/>
  <c r="AD1898" i="2" s="1" a="1"/>
  <c r="AD1898" i="2" s="1"/>
  <c r="AB1898" i="2"/>
  <c r="AA1898" i="2"/>
  <c r="AF1897" i="2"/>
  <c r="AE1897" i="2"/>
  <c r="AC1897" i="2"/>
  <c r="AD1897" i="2" s="1" a="1"/>
  <c r="AD1897" i="2" s="1"/>
  <c r="AB1897" i="2"/>
  <c r="AA1897" i="2"/>
  <c r="AF1896" i="2"/>
  <c r="AE1896" i="2"/>
  <c r="AD1896" i="2" a="1"/>
  <c r="AD1896" i="2" s="1"/>
  <c r="AC1896" i="2"/>
  <c r="AB1896" i="2"/>
  <c r="AA1896" i="2"/>
  <c r="AE1895" i="2"/>
  <c r="AF1895" i="2" s="1"/>
  <c r="AD1895" i="2" a="1"/>
  <c r="AD1895" i="2" s="1"/>
  <c r="AC1895" i="2"/>
  <c r="AB1895" i="2"/>
  <c r="AA1895" i="2"/>
  <c r="AE1894" i="2"/>
  <c r="AF1894" i="2" s="1"/>
  <c r="AC1894" i="2"/>
  <c r="AD1894" i="2" s="1" a="1"/>
  <c r="AD1894" i="2" s="1"/>
  <c r="AB1894" i="2"/>
  <c r="AA1894" i="2"/>
  <c r="AF1893" i="2"/>
  <c r="AE1893" i="2"/>
  <c r="AC1893" i="2"/>
  <c r="AD1893" i="2" s="1" a="1"/>
  <c r="AD1893" i="2" s="1"/>
  <c r="AB1893" i="2"/>
  <c r="AA1893" i="2"/>
  <c r="AF1892" i="2"/>
  <c r="AE1892" i="2"/>
  <c r="AC1892" i="2"/>
  <c r="AD1892" i="2" s="1" a="1"/>
  <c r="AD1892" i="2" s="1"/>
  <c r="AB1892" i="2"/>
  <c r="AA1892" i="2"/>
  <c r="AE1891" i="2"/>
  <c r="AF1891" i="2" s="1"/>
  <c r="AC1891" i="2"/>
  <c r="AD1891" i="2" s="1" a="1"/>
  <c r="AD1891" i="2" s="1"/>
  <c r="AB1891" i="2"/>
  <c r="AA1891" i="2"/>
  <c r="AF1890" i="2"/>
  <c r="AE1890" i="2"/>
  <c r="AD1890" i="2" a="1"/>
  <c r="AD1890" i="2" s="1"/>
  <c r="AC1890" i="2"/>
  <c r="AB1890" i="2"/>
  <c r="AA1890" i="2"/>
  <c r="AE1889" i="2"/>
  <c r="AF1889" i="2" s="1"/>
  <c r="AD1889" i="2" a="1"/>
  <c r="AD1889" i="2" s="1"/>
  <c r="AC1889" i="2"/>
  <c r="AB1889" i="2"/>
  <c r="AA1889" i="2"/>
  <c r="AE1888" i="2"/>
  <c r="AF1888" i="2" s="1"/>
  <c r="AC1888" i="2"/>
  <c r="AD1888" i="2" s="1" a="1"/>
  <c r="AD1888" i="2" s="1"/>
  <c r="AB1888" i="2"/>
  <c r="AA1888" i="2"/>
  <c r="AF1887" i="2"/>
  <c r="AE1887" i="2"/>
  <c r="AC1887" i="2"/>
  <c r="AD1887" i="2" s="1" a="1"/>
  <c r="AD1887" i="2" s="1"/>
  <c r="AB1887" i="2"/>
  <c r="AA1887" i="2"/>
  <c r="AF1886" i="2"/>
  <c r="AE1886" i="2"/>
  <c r="AD1886" i="2"/>
  <c r="AD1886" i="2" a="1"/>
  <c r="AC1886" i="2"/>
  <c r="AB1886" i="2"/>
  <c r="AA1886" i="2"/>
  <c r="AE1885" i="2"/>
  <c r="AF1885" i="2" s="1"/>
  <c r="AC1885" i="2"/>
  <c r="AD1885" i="2" s="1" a="1"/>
  <c r="AD1885" i="2" s="1"/>
  <c r="AB1885" i="2"/>
  <c r="AA1885" i="2"/>
  <c r="AF1884" i="2"/>
  <c r="AE1884" i="2"/>
  <c r="AC1884" i="2"/>
  <c r="AD1884" i="2" s="1" a="1"/>
  <c r="AD1884" i="2" s="1"/>
  <c r="AB1884" i="2"/>
  <c r="AA1884" i="2"/>
  <c r="AE1883" i="2"/>
  <c r="AF1883" i="2" s="1"/>
  <c r="AC1883" i="2"/>
  <c r="AD1883" i="2" s="1" a="1"/>
  <c r="AD1883" i="2" s="1"/>
  <c r="AB1883" i="2"/>
  <c r="AA1883" i="2"/>
  <c r="AE1882" i="2"/>
  <c r="AF1882" i="2" s="1"/>
  <c r="AC1882" i="2"/>
  <c r="AD1882" i="2" s="1" a="1"/>
  <c r="AD1882" i="2" s="1"/>
  <c r="AB1882" i="2"/>
  <c r="AA1882" i="2"/>
  <c r="AF1881" i="2"/>
  <c r="AE1881" i="2"/>
  <c r="AD1881" i="2" a="1"/>
  <c r="AD1881" i="2" s="1"/>
  <c r="AC1881" i="2"/>
  <c r="AB1881" i="2"/>
  <c r="AA1881" i="2"/>
  <c r="AF1880" i="2"/>
  <c r="AE1880" i="2"/>
  <c r="AD1880" i="2" a="1"/>
  <c r="AD1880" i="2" s="1"/>
  <c r="AC1880" i="2"/>
  <c r="AB1880" i="2"/>
  <c r="AA1880" i="2"/>
  <c r="AE1879" i="2"/>
  <c r="AF1879" i="2" s="1"/>
  <c r="AC1879" i="2"/>
  <c r="AD1879" i="2" s="1" a="1"/>
  <c r="AD1879" i="2" s="1"/>
  <c r="AB1879" i="2"/>
  <c r="AA1879" i="2"/>
  <c r="AE1878" i="2"/>
  <c r="AF1878" i="2" s="1"/>
  <c r="AC1878" i="2"/>
  <c r="AD1878" i="2" s="1" a="1"/>
  <c r="AD1878" i="2" s="1"/>
  <c r="AB1878" i="2"/>
  <c r="AA1878" i="2"/>
  <c r="AE1877" i="2"/>
  <c r="AF1877" i="2" s="1"/>
  <c r="AD1877" i="2" a="1"/>
  <c r="AD1877" i="2" s="1"/>
  <c r="AC1877" i="2"/>
  <c r="AB1877" i="2"/>
  <c r="AA1877" i="2"/>
  <c r="AF1876" i="2"/>
  <c r="AE1876" i="2"/>
  <c r="AC1876" i="2"/>
  <c r="AD1876" i="2" s="1" a="1"/>
  <c r="AD1876" i="2" s="1"/>
  <c r="AB1876" i="2"/>
  <c r="AA1876" i="2"/>
  <c r="AF1875" i="2"/>
  <c r="AE1875" i="2"/>
  <c r="AC1875" i="2"/>
  <c r="AD1875" i="2" s="1" a="1"/>
  <c r="AD1875" i="2" s="1"/>
  <c r="AB1875" i="2"/>
  <c r="AA1875" i="2"/>
  <c r="AF1874" i="2"/>
  <c r="AE1874" i="2"/>
  <c r="AD1874" i="2"/>
  <c r="AD1874" i="2" a="1"/>
  <c r="AC1874" i="2"/>
  <c r="AB1874" i="2"/>
  <c r="AA1874" i="2"/>
  <c r="AE1873" i="2"/>
  <c r="AF1873" i="2" s="1"/>
  <c r="AD1873" i="2" a="1"/>
  <c r="AD1873" i="2" s="1"/>
  <c r="AC1873" i="2"/>
  <c r="AB1873" i="2"/>
  <c r="AA1873" i="2"/>
  <c r="AE1872" i="2"/>
  <c r="AF1872" i="2" s="1"/>
  <c r="AD1872" i="2" a="1"/>
  <c r="AD1872" i="2" s="1"/>
  <c r="AC1872" i="2"/>
  <c r="AB1872" i="2"/>
  <c r="AA1872" i="2"/>
  <c r="AF1871" i="2"/>
  <c r="AE1871" i="2"/>
  <c r="AC1871" i="2"/>
  <c r="AD1871" i="2" s="1" a="1"/>
  <c r="AD1871" i="2" s="1"/>
  <c r="AB1871" i="2"/>
  <c r="AA1871" i="2"/>
  <c r="AE1870" i="2"/>
  <c r="AF1870" i="2" s="1"/>
  <c r="AD1870" i="2" a="1"/>
  <c r="AD1870" i="2" s="1"/>
  <c r="AC1870" i="2"/>
  <c r="AB1870" i="2"/>
  <c r="AA1870" i="2"/>
  <c r="AE1869" i="2"/>
  <c r="AF1869" i="2" s="1"/>
  <c r="AC1869" i="2"/>
  <c r="AD1869" i="2" s="1" a="1"/>
  <c r="AD1869" i="2" s="1"/>
  <c r="AB1869" i="2"/>
  <c r="AA1869" i="2"/>
  <c r="AE1868" i="2"/>
  <c r="AF1868" i="2" s="1"/>
  <c r="AC1868" i="2"/>
  <c r="AD1868" i="2" s="1" a="1"/>
  <c r="AD1868" i="2" s="1"/>
  <c r="AB1868" i="2"/>
  <c r="AA1868" i="2"/>
  <c r="AF1867" i="2"/>
  <c r="AE1867" i="2"/>
  <c r="AD1867" i="2" a="1"/>
  <c r="AD1867" i="2" s="1"/>
  <c r="AC1867" i="2"/>
  <c r="AB1867" i="2"/>
  <c r="AA1867" i="2"/>
  <c r="AE1866" i="2"/>
  <c r="AF1866" i="2" s="1"/>
  <c r="AC1866" i="2"/>
  <c r="AD1866" i="2" s="1" a="1"/>
  <c r="AD1866" i="2" s="1"/>
  <c r="AB1866" i="2"/>
  <c r="AA1866" i="2"/>
  <c r="AF1865" i="2"/>
  <c r="AE1865" i="2"/>
  <c r="AC1865" i="2"/>
  <c r="AD1865" i="2" s="1" a="1"/>
  <c r="AD1865" i="2" s="1"/>
  <c r="AB1865" i="2"/>
  <c r="AA1865" i="2"/>
  <c r="AF1864" i="2"/>
  <c r="AE1864" i="2"/>
  <c r="AC1864" i="2"/>
  <c r="AD1864" i="2" s="1" a="1"/>
  <c r="AD1864" i="2" s="1"/>
  <c r="AB1864" i="2"/>
  <c r="AA1864" i="2"/>
  <c r="AE1863" i="2"/>
  <c r="AF1863" i="2" s="1"/>
  <c r="AD1863" i="2" a="1"/>
  <c r="AD1863" i="2" s="1"/>
  <c r="AC1863" i="2"/>
  <c r="AB1863" i="2"/>
  <c r="AA1863" i="2"/>
  <c r="AE1862" i="2"/>
  <c r="AF1862" i="2" s="1"/>
  <c r="AC1862" i="2"/>
  <c r="AD1862" i="2" s="1" a="1"/>
  <c r="AD1862" i="2" s="1"/>
  <c r="AB1862" i="2"/>
  <c r="AA1862" i="2"/>
  <c r="AE1861" i="2"/>
  <c r="AF1861" i="2" s="1"/>
  <c r="AD1861" i="2" a="1"/>
  <c r="AD1861" i="2" s="1"/>
  <c r="AC1861" i="2"/>
  <c r="AB1861" i="2"/>
  <c r="AA1861" i="2"/>
  <c r="AE1860" i="2"/>
  <c r="AF1860" i="2" s="1"/>
  <c r="AC1860" i="2"/>
  <c r="AD1860" i="2" s="1" a="1"/>
  <c r="AD1860" i="2" s="1"/>
  <c r="AB1860" i="2"/>
  <c r="AA1860" i="2"/>
  <c r="AE1859" i="2"/>
  <c r="AF1859" i="2" s="1"/>
  <c r="AD1859" i="2" a="1"/>
  <c r="AD1859" i="2" s="1"/>
  <c r="AC1859" i="2"/>
  <c r="AB1859" i="2"/>
  <c r="AA1859" i="2"/>
  <c r="AF1858" i="2"/>
  <c r="AE1858" i="2"/>
  <c r="AD1858" i="2" a="1"/>
  <c r="AD1858" i="2" s="1"/>
  <c r="AC1858" i="2"/>
  <c r="AB1858" i="2"/>
  <c r="AA1858" i="2"/>
  <c r="AE1857" i="2"/>
  <c r="AF1857" i="2" s="1"/>
  <c r="AC1857" i="2"/>
  <c r="AD1857" i="2" s="1" a="1"/>
  <c r="AD1857" i="2" s="1"/>
  <c r="AB1857" i="2"/>
  <c r="AA1857" i="2"/>
  <c r="AE1856" i="2"/>
  <c r="AF1856" i="2" s="1"/>
  <c r="AC1856" i="2"/>
  <c r="AD1856" i="2" s="1" a="1"/>
  <c r="AD1856" i="2" s="1"/>
  <c r="AB1856" i="2"/>
  <c r="AA1856" i="2"/>
  <c r="AE1855" i="2"/>
  <c r="AF1855" i="2" s="1"/>
  <c r="AC1855" i="2"/>
  <c r="AD1855" i="2" s="1" a="1"/>
  <c r="AD1855" i="2" s="1"/>
  <c r="AB1855" i="2"/>
  <c r="AA1855" i="2"/>
  <c r="AF1854" i="2"/>
  <c r="AE1854" i="2"/>
  <c r="AC1854" i="2"/>
  <c r="AD1854" i="2" s="1" a="1"/>
  <c r="AD1854" i="2" s="1"/>
  <c r="AB1854" i="2"/>
  <c r="AA1854" i="2"/>
  <c r="AE1853" i="2"/>
  <c r="AF1853" i="2" s="1"/>
  <c r="AC1853" i="2"/>
  <c r="AD1853" i="2" s="1" a="1"/>
  <c r="AD1853" i="2" s="1"/>
  <c r="AB1853" i="2"/>
  <c r="AA1853" i="2"/>
  <c r="AF1852" i="2"/>
  <c r="AE1852" i="2"/>
  <c r="AD1852" i="2" a="1"/>
  <c r="AD1852" i="2" s="1"/>
  <c r="AC1852" i="2"/>
  <c r="AB1852" i="2"/>
  <c r="AA1852" i="2"/>
  <c r="AE1851" i="2"/>
  <c r="AF1851" i="2" s="1"/>
  <c r="AC1851" i="2"/>
  <c r="AD1851" i="2" s="1" a="1"/>
  <c r="AD1851" i="2" s="1"/>
  <c r="AB1851" i="2"/>
  <c r="AA1851" i="2"/>
  <c r="AF1850" i="2"/>
  <c r="AE1850" i="2"/>
  <c r="AC1850" i="2"/>
  <c r="AD1850" i="2" s="1" a="1"/>
  <c r="AD1850" i="2" s="1"/>
  <c r="AB1850" i="2"/>
  <c r="AA1850" i="2"/>
  <c r="AF1849" i="2"/>
  <c r="AE1849" i="2"/>
  <c r="AC1849" i="2"/>
  <c r="AD1849" i="2" s="1" a="1"/>
  <c r="AD1849" i="2" s="1"/>
  <c r="AB1849" i="2"/>
  <c r="AA1849" i="2"/>
  <c r="AE1848" i="2"/>
  <c r="AF1848" i="2" s="1"/>
  <c r="AD1848" i="2"/>
  <c r="AD1848" i="2" a="1"/>
  <c r="AC1848" i="2"/>
  <c r="AB1848" i="2"/>
  <c r="AA1848" i="2"/>
  <c r="AE1847" i="2"/>
  <c r="AF1847" i="2" s="1"/>
  <c r="AC1847" i="2"/>
  <c r="AD1847" i="2" s="1" a="1"/>
  <c r="AD1847" i="2" s="1"/>
  <c r="AB1847" i="2"/>
  <c r="AA1847" i="2"/>
  <c r="AE1846" i="2"/>
  <c r="AF1846" i="2" s="1"/>
  <c r="AD1846" i="2" a="1"/>
  <c r="AD1846" i="2" s="1"/>
  <c r="AC1846" i="2"/>
  <c r="AB1846" i="2"/>
  <c r="AA1846" i="2"/>
  <c r="AE1845" i="2"/>
  <c r="AF1845" i="2" s="1"/>
  <c r="AD1845" i="2" a="1"/>
  <c r="AD1845" i="2" s="1"/>
  <c r="AC1845" i="2"/>
  <c r="AB1845" i="2"/>
  <c r="AA1845" i="2"/>
  <c r="AE1844" i="2"/>
  <c r="AF1844" i="2" s="1"/>
  <c r="AC1844" i="2"/>
  <c r="AD1844" i="2" s="1" a="1"/>
  <c r="AD1844" i="2" s="1"/>
  <c r="AB1844" i="2"/>
  <c r="AA1844" i="2"/>
  <c r="AF1843" i="2"/>
  <c r="AE1843" i="2"/>
  <c r="AC1843" i="2"/>
  <c r="AD1843" i="2" s="1" a="1"/>
  <c r="AD1843" i="2" s="1"/>
  <c r="AB1843" i="2"/>
  <c r="AA1843" i="2"/>
  <c r="AE1842" i="2"/>
  <c r="AF1842" i="2" s="1"/>
  <c r="AC1842" i="2"/>
  <c r="AD1842" i="2" s="1" a="1"/>
  <c r="AD1842" i="2" s="1"/>
  <c r="AB1842" i="2"/>
  <c r="AA1842" i="2"/>
  <c r="AE1841" i="2"/>
  <c r="AF1841" i="2" s="1"/>
  <c r="AC1841" i="2"/>
  <c r="AD1841" i="2" s="1" a="1"/>
  <c r="AD1841" i="2" s="1"/>
  <c r="AB1841" i="2"/>
  <c r="AA1841" i="2"/>
  <c r="AE1840" i="2"/>
  <c r="AF1840" i="2" s="1"/>
  <c r="AC1840" i="2"/>
  <c r="AD1840" i="2" s="1" a="1"/>
  <c r="AD1840" i="2" s="1"/>
  <c r="AB1840" i="2"/>
  <c r="AA1840" i="2"/>
  <c r="AF1839" i="2"/>
  <c r="AE1839" i="2"/>
  <c r="AD1839" i="2" a="1"/>
  <c r="AD1839" i="2" s="1"/>
  <c r="AC1839" i="2"/>
  <c r="AB1839" i="2"/>
  <c r="AA1839" i="2"/>
  <c r="AE1838" i="2"/>
  <c r="AF1838" i="2" s="1"/>
  <c r="AC1838" i="2"/>
  <c r="AD1838" i="2" s="1" a="1"/>
  <c r="AD1838" i="2" s="1"/>
  <c r="AB1838" i="2"/>
  <c r="AA1838" i="2"/>
  <c r="AF1837" i="2"/>
  <c r="AE1837" i="2"/>
  <c r="AC1837" i="2"/>
  <c r="AD1837" i="2" s="1" a="1"/>
  <c r="AD1837" i="2" s="1"/>
  <c r="AB1837" i="2"/>
  <c r="AA1837" i="2"/>
  <c r="AF1836" i="2"/>
  <c r="AE1836" i="2"/>
  <c r="AC1836" i="2"/>
  <c r="AD1836" i="2" s="1" a="1"/>
  <c r="AD1836" i="2" s="1"/>
  <c r="AB1836" i="2"/>
  <c r="AA1836" i="2"/>
  <c r="AE1835" i="2"/>
  <c r="AF1835" i="2" s="1"/>
  <c r="AD1835" i="2" a="1"/>
  <c r="AD1835" i="2" s="1"/>
  <c r="AC1835" i="2"/>
  <c r="AB1835" i="2"/>
  <c r="AA1835" i="2"/>
  <c r="AE1834" i="2"/>
  <c r="AF1834" i="2" s="1"/>
  <c r="AC1834" i="2"/>
  <c r="AD1834" i="2" s="1" a="1"/>
  <c r="AD1834" i="2" s="1"/>
  <c r="AB1834" i="2"/>
  <c r="AA1834" i="2"/>
  <c r="AE1833" i="2"/>
  <c r="AF1833" i="2" s="1"/>
  <c r="AD1833" i="2" a="1"/>
  <c r="AD1833" i="2" s="1"/>
  <c r="AC1833" i="2"/>
  <c r="AB1833" i="2"/>
  <c r="AA1833" i="2"/>
  <c r="AE1832" i="2"/>
  <c r="AF1832" i="2" s="1"/>
  <c r="AC1832" i="2"/>
  <c r="AD1832" i="2" s="1" a="1"/>
  <c r="AD1832" i="2" s="1"/>
  <c r="AB1832" i="2"/>
  <c r="AA1832" i="2"/>
  <c r="AE1831" i="2"/>
  <c r="AF1831" i="2" s="1"/>
  <c r="AD1831" i="2" a="1"/>
  <c r="AD1831" i="2" s="1"/>
  <c r="AC1831" i="2"/>
  <c r="AB1831" i="2"/>
  <c r="AA1831" i="2"/>
  <c r="AF1830" i="2"/>
  <c r="AE1830" i="2"/>
  <c r="AD1830" i="2" a="1"/>
  <c r="AD1830" i="2" s="1"/>
  <c r="AC1830" i="2"/>
  <c r="AB1830" i="2"/>
  <c r="AA1830" i="2"/>
  <c r="AE1829" i="2"/>
  <c r="AF1829" i="2" s="1"/>
  <c r="AD1829" i="2" a="1"/>
  <c r="AD1829" i="2" s="1"/>
  <c r="AC1829" i="2"/>
  <c r="AB1829" i="2"/>
  <c r="AA1829" i="2"/>
  <c r="AE1828" i="2"/>
  <c r="AF1828" i="2" s="1"/>
  <c r="AC1828" i="2"/>
  <c r="AD1828" i="2" s="1" a="1"/>
  <c r="AD1828" i="2" s="1"/>
  <c r="AB1828" i="2"/>
  <c r="AA1828" i="2"/>
  <c r="AE1827" i="2"/>
  <c r="AF1827" i="2" s="1"/>
  <c r="AC1827" i="2"/>
  <c r="AD1827" i="2" s="1" a="1"/>
  <c r="AD1827" i="2" s="1"/>
  <c r="AB1827" i="2"/>
  <c r="AA1827" i="2"/>
  <c r="AF1826" i="2"/>
  <c r="AE1826" i="2"/>
  <c r="AC1826" i="2"/>
  <c r="AD1826" i="2" s="1" a="1"/>
  <c r="AD1826" i="2" s="1"/>
  <c r="AB1826" i="2"/>
  <c r="AA1826" i="2"/>
  <c r="AE1825" i="2"/>
  <c r="AF1825" i="2" s="1"/>
  <c r="AC1825" i="2"/>
  <c r="AD1825" i="2" s="1" a="1"/>
  <c r="AD1825" i="2" s="1"/>
  <c r="AB1825" i="2"/>
  <c r="AA1825" i="2"/>
  <c r="AF1824" i="2"/>
  <c r="AE1824" i="2"/>
  <c r="AD1824" i="2" a="1"/>
  <c r="AD1824" i="2" s="1"/>
  <c r="AC1824" i="2"/>
  <c r="AB1824" i="2"/>
  <c r="AA1824" i="2"/>
  <c r="AE1823" i="2"/>
  <c r="AF1823" i="2" s="1"/>
  <c r="AC1823" i="2"/>
  <c r="AD1823" i="2" s="1" a="1"/>
  <c r="AD1823" i="2" s="1"/>
  <c r="AB1823" i="2"/>
  <c r="AA1823" i="2"/>
  <c r="AE1822" i="2"/>
  <c r="AF1822" i="2" s="1"/>
  <c r="AC1822" i="2"/>
  <c r="AD1822" i="2" s="1" a="1"/>
  <c r="AD1822" i="2" s="1"/>
  <c r="AB1822" i="2"/>
  <c r="AA1822" i="2"/>
  <c r="AF1821" i="2"/>
  <c r="AE1821" i="2"/>
  <c r="AC1821" i="2"/>
  <c r="AD1821" i="2" s="1" a="1"/>
  <c r="AD1821" i="2" s="1"/>
  <c r="AB1821" i="2"/>
  <c r="AA1821" i="2"/>
  <c r="AF1820" i="2"/>
  <c r="AE1820" i="2"/>
  <c r="AD1820" i="2"/>
  <c r="AD1820" i="2" a="1"/>
  <c r="AC1820" i="2"/>
  <c r="AB1820" i="2"/>
  <c r="AA1820" i="2"/>
  <c r="AE1819" i="2"/>
  <c r="AF1819" i="2" s="1"/>
  <c r="AC1819" i="2"/>
  <c r="AD1819" i="2" s="1" a="1"/>
  <c r="AD1819" i="2" s="1"/>
  <c r="AB1819" i="2"/>
  <c r="AA1819" i="2"/>
  <c r="AF1818" i="2"/>
  <c r="AE1818" i="2"/>
  <c r="AD1818" i="2" a="1"/>
  <c r="AD1818" i="2" s="1"/>
  <c r="AC1818" i="2"/>
  <c r="AB1818" i="2"/>
  <c r="AA1818" i="2"/>
  <c r="AE1817" i="2"/>
  <c r="AF1817" i="2" s="1"/>
  <c r="AD1817" i="2" a="1"/>
  <c r="AD1817" i="2" s="1"/>
  <c r="AC1817" i="2"/>
  <c r="AB1817" i="2"/>
  <c r="AA1817" i="2"/>
  <c r="AE1816" i="2"/>
  <c r="AF1816" i="2" s="1"/>
  <c r="AD1816" i="2" a="1"/>
  <c r="AD1816" i="2" s="1"/>
  <c r="AC1816" i="2"/>
  <c r="AB1816" i="2"/>
  <c r="AA1816" i="2"/>
  <c r="AF1815" i="2"/>
  <c r="AE1815" i="2"/>
  <c r="AC1815" i="2"/>
  <c r="AD1815" i="2" s="1" a="1"/>
  <c r="AD1815" i="2" s="1"/>
  <c r="AB1815" i="2"/>
  <c r="AA1815" i="2"/>
  <c r="AE1814" i="2"/>
  <c r="AF1814" i="2" s="1"/>
  <c r="AC1814" i="2"/>
  <c r="AD1814" i="2" s="1" a="1"/>
  <c r="AD1814" i="2" s="1"/>
  <c r="AB1814" i="2"/>
  <c r="AA1814" i="2"/>
  <c r="AE1813" i="2"/>
  <c r="AF1813" i="2" s="1"/>
  <c r="AC1813" i="2"/>
  <c r="AD1813" i="2" s="1" a="1"/>
  <c r="AD1813" i="2" s="1"/>
  <c r="AB1813" i="2"/>
  <c r="AA1813" i="2"/>
  <c r="AE1812" i="2"/>
  <c r="AF1812" i="2" s="1"/>
  <c r="AD1812" i="2" a="1"/>
  <c r="AD1812" i="2" s="1"/>
  <c r="AC1812" i="2"/>
  <c r="AB1812" i="2"/>
  <c r="AA1812" i="2"/>
  <c r="AF1811" i="2"/>
  <c r="AE1811" i="2"/>
  <c r="AD1811" i="2" a="1"/>
  <c r="AD1811" i="2" s="1"/>
  <c r="AC1811" i="2"/>
  <c r="AB1811" i="2"/>
  <c r="AA1811" i="2"/>
  <c r="AE1810" i="2"/>
  <c r="AF1810" i="2" s="1"/>
  <c r="AC1810" i="2"/>
  <c r="AD1810" i="2" s="1" a="1"/>
  <c r="AD1810" i="2" s="1"/>
  <c r="AB1810" i="2"/>
  <c r="AA1810" i="2"/>
  <c r="AF1809" i="2"/>
  <c r="AE1809" i="2"/>
  <c r="AC1809" i="2"/>
  <c r="AD1809" i="2" s="1" a="1"/>
  <c r="AD1809" i="2" s="1"/>
  <c r="AB1809" i="2"/>
  <c r="AA1809" i="2"/>
  <c r="AF1808" i="2"/>
  <c r="AE1808" i="2"/>
  <c r="AC1808" i="2"/>
  <c r="AD1808" i="2" s="1" a="1"/>
  <c r="AD1808" i="2" s="1"/>
  <c r="AB1808" i="2"/>
  <c r="AA1808" i="2"/>
  <c r="AE1807" i="2"/>
  <c r="AF1807" i="2" s="1"/>
  <c r="AD1807" i="2" a="1"/>
  <c r="AD1807" i="2" s="1"/>
  <c r="AC1807" i="2"/>
  <c r="AB1807" i="2"/>
  <c r="AA1807" i="2"/>
  <c r="AE1806" i="2"/>
  <c r="AF1806" i="2" s="1"/>
  <c r="AC1806" i="2"/>
  <c r="AD1806" i="2" s="1" a="1"/>
  <c r="AD1806" i="2" s="1"/>
  <c r="AB1806" i="2"/>
  <c r="AA1806" i="2"/>
  <c r="AE1805" i="2"/>
  <c r="AF1805" i="2" s="1"/>
  <c r="AD1805" i="2" a="1"/>
  <c r="AD1805" i="2" s="1"/>
  <c r="AC1805" i="2"/>
  <c r="AB1805" i="2"/>
  <c r="AA1805" i="2"/>
  <c r="AE1804" i="2"/>
  <c r="AF1804" i="2" s="1"/>
  <c r="AC1804" i="2"/>
  <c r="AD1804" i="2" s="1" a="1"/>
  <c r="AD1804" i="2" s="1"/>
  <c r="AB1804" i="2"/>
  <c r="AA1804" i="2"/>
  <c r="AE1803" i="2"/>
  <c r="AF1803" i="2" s="1"/>
  <c r="AC1803" i="2"/>
  <c r="AD1803" i="2" s="1" a="1"/>
  <c r="AD1803" i="2" s="1"/>
  <c r="AB1803" i="2"/>
  <c r="AA1803" i="2"/>
  <c r="AF1802" i="2"/>
  <c r="AE1802" i="2"/>
  <c r="AD1802" i="2" a="1"/>
  <c r="AD1802" i="2" s="1"/>
  <c r="AC1802" i="2"/>
  <c r="AB1802" i="2"/>
  <c r="AA1802" i="2"/>
  <c r="AE1801" i="2"/>
  <c r="AF1801" i="2" s="1"/>
  <c r="AC1801" i="2"/>
  <c r="AD1801" i="2" s="1" a="1"/>
  <c r="AD1801" i="2" s="1"/>
  <c r="AB1801" i="2"/>
  <c r="AA1801" i="2"/>
  <c r="AE1800" i="2"/>
  <c r="AF1800" i="2" s="1"/>
  <c r="AC1800" i="2"/>
  <c r="AD1800" i="2" s="1" a="1"/>
  <c r="AD1800" i="2" s="1"/>
  <c r="AB1800" i="2"/>
  <c r="AA1800" i="2"/>
  <c r="AE1799" i="2"/>
  <c r="AF1799" i="2" s="1"/>
  <c r="AD1799" i="2" a="1"/>
  <c r="AD1799" i="2" s="1"/>
  <c r="AC1799" i="2"/>
  <c r="AB1799" i="2"/>
  <c r="AA1799" i="2"/>
  <c r="AF1798" i="2"/>
  <c r="AE1798" i="2"/>
  <c r="AC1798" i="2"/>
  <c r="AD1798" i="2" s="1" a="1"/>
  <c r="AD1798" i="2" s="1"/>
  <c r="AB1798" i="2"/>
  <c r="AA1798" i="2"/>
  <c r="AE1797" i="2"/>
  <c r="AF1797" i="2" s="1"/>
  <c r="AC1797" i="2"/>
  <c r="AD1797" i="2" s="1" a="1"/>
  <c r="AD1797" i="2" s="1"/>
  <c r="AB1797" i="2"/>
  <c r="AA1797" i="2"/>
  <c r="AF1796" i="2"/>
  <c r="AE1796" i="2"/>
  <c r="AD1796" i="2" a="1"/>
  <c r="AD1796" i="2" s="1"/>
  <c r="AC1796" i="2"/>
  <c r="AB1796" i="2"/>
  <c r="AA1796" i="2"/>
  <c r="AE1795" i="2"/>
  <c r="AF1795" i="2" s="1"/>
  <c r="AC1795" i="2"/>
  <c r="AD1795" i="2" s="1" a="1"/>
  <c r="AD1795" i="2" s="1"/>
  <c r="AB1795" i="2"/>
  <c r="AA1795" i="2"/>
  <c r="AE1794" i="2"/>
  <c r="AF1794" i="2" s="1"/>
  <c r="AC1794" i="2"/>
  <c r="AD1794" i="2" s="1" a="1"/>
  <c r="AD1794" i="2" s="1"/>
  <c r="AB1794" i="2"/>
  <c r="AA1794" i="2"/>
  <c r="AF1793" i="2"/>
  <c r="AE1793" i="2"/>
  <c r="AC1793" i="2"/>
  <c r="AD1793" i="2" s="1" a="1"/>
  <c r="AD1793" i="2" s="1"/>
  <c r="AB1793" i="2"/>
  <c r="AA1793" i="2"/>
  <c r="AE1792" i="2"/>
  <c r="AF1792" i="2" s="1"/>
  <c r="AD1792" i="2"/>
  <c r="AD1792" i="2" a="1"/>
  <c r="AC1792" i="2"/>
  <c r="AB1792" i="2"/>
  <c r="AA1792" i="2"/>
  <c r="AE1791" i="2"/>
  <c r="AF1791" i="2" s="1"/>
  <c r="AC1791" i="2"/>
  <c r="AD1791" i="2" s="1" a="1"/>
  <c r="AD1791" i="2" s="1"/>
  <c r="AB1791" i="2"/>
  <c r="AA1791" i="2"/>
  <c r="AE1790" i="2"/>
  <c r="AF1790" i="2" s="1"/>
  <c r="AD1790" i="2"/>
  <c r="AD1790" i="2" a="1"/>
  <c r="AC1790" i="2"/>
  <c r="AB1790" i="2"/>
  <c r="AA1790" i="2"/>
  <c r="AE1789" i="2"/>
  <c r="AF1789" i="2" s="1"/>
  <c r="AD1789" i="2" a="1"/>
  <c r="AD1789" i="2" s="1"/>
  <c r="AC1789" i="2"/>
  <c r="AB1789" i="2"/>
  <c r="AA1789" i="2"/>
  <c r="AE1788" i="2"/>
  <c r="AF1788" i="2" s="1"/>
  <c r="AC1788" i="2"/>
  <c r="AD1788" i="2" s="1" a="1"/>
  <c r="AD1788" i="2" s="1"/>
  <c r="AB1788" i="2"/>
  <c r="AA1788" i="2"/>
  <c r="AF1787" i="2"/>
  <c r="AE1787" i="2"/>
  <c r="AC1787" i="2"/>
  <c r="AD1787" i="2" s="1" a="1"/>
  <c r="AD1787" i="2" s="1"/>
  <c r="AB1787" i="2"/>
  <c r="AA1787" i="2"/>
  <c r="AE1786" i="2"/>
  <c r="AF1786" i="2" s="1"/>
  <c r="AD1786" i="2" a="1"/>
  <c r="AD1786" i="2" s="1"/>
  <c r="AC1786" i="2"/>
  <c r="AB1786" i="2"/>
  <c r="AA1786" i="2"/>
  <c r="AE1785" i="2"/>
  <c r="AF1785" i="2" s="1"/>
  <c r="AC1785" i="2"/>
  <c r="AD1785" i="2" s="1" a="1"/>
  <c r="AD1785" i="2" s="1"/>
  <c r="AB1785" i="2"/>
  <c r="AA1785" i="2"/>
  <c r="AE1784" i="2"/>
  <c r="AF1784" i="2" s="1"/>
  <c r="AC1784" i="2"/>
  <c r="AD1784" i="2" s="1" a="1"/>
  <c r="AD1784" i="2" s="1"/>
  <c r="AB1784" i="2"/>
  <c r="AA1784" i="2"/>
  <c r="AF1783" i="2"/>
  <c r="AE1783" i="2"/>
  <c r="AD1783" i="2" a="1"/>
  <c r="AD1783" i="2" s="1"/>
  <c r="AC1783" i="2"/>
  <c r="AB1783" i="2"/>
  <c r="AA1783" i="2"/>
  <c r="AE1782" i="2"/>
  <c r="AF1782" i="2" s="1"/>
  <c r="AC1782" i="2"/>
  <c r="AD1782" i="2" s="1" a="1"/>
  <c r="AD1782" i="2" s="1"/>
  <c r="AB1782" i="2"/>
  <c r="AA1782" i="2"/>
  <c r="AF1781" i="2"/>
  <c r="AE1781" i="2"/>
  <c r="AC1781" i="2"/>
  <c r="AD1781" i="2" s="1" a="1"/>
  <c r="AD1781" i="2" s="1"/>
  <c r="AB1781" i="2"/>
  <c r="AA1781" i="2"/>
  <c r="AF1780" i="2"/>
  <c r="AE1780" i="2"/>
  <c r="AC1780" i="2"/>
  <c r="AD1780" i="2" s="1" a="1"/>
  <c r="AD1780" i="2" s="1"/>
  <c r="AB1780" i="2"/>
  <c r="AA1780" i="2"/>
  <c r="AF1779" i="2"/>
  <c r="AE1779" i="2"/>
  <c r="AD1779" i="2" a="1"/>
  <c r="AD1779" i="2" s="1"/>
  <c r="AC1779" i="2"/>
  <c r="AB1779" i="2"/>
  <c r="AA1779" i="2"/>
  <c r="AE1778" i="2"/>
  <c r="AF1778" i="2" s="1"/>
  <c r="AC1778" i="2"/>
  <c r="AD1778" i="2" s="1" a="1"/>
  <c r="AD1778" i="2" s="1"/>
  <c r="AB1778" i="2"/>
  <c r="AA1778" i="2"/>
  <c r="AE1777" i="2"/>
  <c r="AF1777" i="2" s="1"/>
  <c r="AD1777" i="2" a="1"/>
  <c r="AD1777" i="2" s="1"/>
  <c r="AC1777" i="2"/>
  <c r="AB1777" i="2"/>
  <c r="AA1777" i="2"/>
  <c r="AE1776" i="2"/>
  <c r="AF1776" i="2" s="1"/>
  <c r="AC1776" i="2"/>
  <c r="AD1776" i="2" s="1" a="1"/>
  <c r="AD1776" i="2" s="1"/>
  <c r="AB1776" i="2"/>
  <c r="AA1776" i="2"/>
  <c r="AE1775" i="2"/>
  <c r="AF1775" i="2" s="1"/>
  <c r="AC1775" i="2"/>
  <c r="AD1775" i="2" s="1" a="1"/>
  <c r="AD1775" i="2" s="1"/>
  <c r="AB1775" i="2"/>
  <c r="AA1775" i="2"/>
  <c r="AF1774" i="2"/>
  <c r="AE1774" i="2"/>
  <c r="AD1774" i="2" a="1"/>
  <c r="AD1774" i="2" s="1"/>
  <c r="AC1774" i="2"/>
  <c r="AB1774" i="2"/>
  <c r="AA1774" i="2"/>
  <c r="AE1773" i="2"/>
  <c r="AF1773" i="2" s="1"/>
  <c r="AC1773" i="2"/>
  <c r="AD1773" i="2" s="1" a="1"/>
  <c r="AD1773" i="2" s="1"/>
  <c r="AB1773" i="2"/>
  <c r="AA1773" i="2"/>
  <c r="AE1772" i="2"/>
  <c r="AF1772" i="2" s="1"/>
  <c r="AC1772" i="2"/>
  <c r="AD1772" i="2" s="1" a="1"/>
  <c r="AD1772" i="2" s="1"/>
  <c r="AB1772" i="2"/>
  <c r="AA1772" i="2"/>
  <c r="AE1771" i="2"/>
  <c r="AF1771" i="2" s="1"/>
  <c r="AD1771" i="2" a="1"/>
  <c r="AD1771" i="2" s="1"/>
  <c r="AC1771" i="2"/>
  <c r="AB1771" i="2"/>
  <c r="AA1771" i="2"/>
  <c r="AF1770" i="2"/>
  <c r="AE1770" i="2"/>
  <c r="AC1770" i="2"/>
  <c r="AD1770" i="2" s="1" a="1"/>
  <c r="AD1770" i="2" s="1"/>
  <c r="AB1770" i="2"/>
  <c r="AA1770" i="2"/>
  <c r="AE1769" i="2"/>
  <c r="AF1769" i="2" s="1"/>
  <c r="AC1769" i="2"/>
  <c r="AD1769" i="2" s="1" a="1"/>
  <c r="AD1769" i="2" s="1"/>
  <c r="AB1769" i="2"/>
  <c r="AA1769" i="2"/>
  <c r="AF1768" i="2"/>
  <c r="AE1768" i="2"/>
  <c r="AD1768" i="2" a="1"/>
  <c r="AD1768" i="2" s="1"/>
  <c r="AC1768" i="2"/>
  <c r="AB1768" i="2"/>
  <c r="AA1768" i="2"/>
  <c r="AE1767" i="2"/>
  <c r="AF1767" i="2" s="1"/>
  <c r="AC1767" i="2"/>
  <c r="AD1767" i="2" s="1" a="1"/>
  <c r="AD1767" i="2" s="1"/>
  <c r="AB1767" i="2"/>
  <c r="AA1767" i="2"/>
  <c r="AF1766" i="2"/>
  <c r="AE1766" i="2"/>
  <c r="AC1766" i="2"/>
  <c r="AD1766" i="2" s="1" a="1"/>
  <c r="AD1766" i="2" s="1"/>
  <c r="AB1766" i="2"/>
  <c r="AA1766" i="2"/>
  <c r="AF1765" i="2"/>
  <c r="AE1765" i="2"/>
  <c r="AC1765" i="2"/>
  <c r="AD1765" i="2" s="1" a="1"/>
  <c r="AD1765" i="2" s="1"/>
  <c r="AB1765" i="2"/>
  <c r="AA1765" i="2"/>
  <c r="AE1764" i="2"/>
  <c r="AF1764" i="2" s="1"/>
  <c r="AD1764" i="2"/>
  <c r="AD1764" i="2" a="1"/>
  <c r="AC1764" i="2"/>
  <c r="AB1764" i="2"/>
  <c r="AA1764" i="2"/>
  <c r="AE1763" i="2"/>
  <c r="AF1763" i="2" s="1"/>
  <c r="AC1763" i="2"/>
  <c r="AD1763" i="2" s="1" a="1"/>
  <c r="AD1763" i="2" s="1"/>
  <c r="AB1763" i="2"/>
  <c r="AA1763" i="2"/>
  <c r="AE1762" i="2"/>
  <c r="AF1762" i="2" s="1"/>
  <c r="AD1762" i="2" a="1"/>
  <c r="AD1762" i="2" s="1"/>
  <c r="AC1762" i="2"/>
  <c r="AB1762" i="2"/>
  <c r="AA1762" i="2"/>
  <c r="AE1761" i="2"/>
  <c r="AF1761" i="2" s="1"/>
  <c r="AD1761" i="2" a="1"/>
  <c r="AD1761" i="2" s="1"/>
  <c r="AC1761" i="2"/>
  <c r="AB1761" i="2"/>
  <c r="AA1761" i="2"/>
  <c r="AE1760" i="2"/>
  <c r="AF1760" i="2" s="1"/>
  <c r="AC1760" i="2"/>
  <c r="AD1760" i="2" s="1" a="1"/>
  <c r="AD1760" i="2" s="1"/>
  <c r="AB1760" i="2"/>
  <c r="AA1760" i="2"/>
  <c r="AF1759" i="2"/>
  <c r="AE1759" i="2"/>
  <c r="AC1759" i="2"/>
  <c r="AD1759" i="2" s="1" a="1"/>
  <c r="AD1759" i="2" s="1"/>
  <c r="AB1759" i="2"/>
  <c r="AA1759" i="2"/>
  <c r="AE1758" i="2"/>
  <c r="AF1758" i="2" s="1"/>
  <c r="AC1758" i="2"/>
  <c r="AD1758" i="2" s="1" a="1"/>
  <c r="AD1758" i="2" s="1"/>
  <c r="AB1758" i="2"/>
  <c r="AA1758" i="2"/>
  <c r="AE1757" i="2"/>
  <c r="AF1757" i="2" s="1"/>
  <c r="AC1757" i="2"/>
  <c r="AD1757" i="2" s="1" a="1"/>
  <c r="AD1757" i="2" s="1"/>
  <c r="AB1757" i="2"/>
  <c r="AA1757" i="2"/>
  <c r="AE1756" i="2"/>
  <c r="AF1756" i="2" s="1"/>
  <c r="AC1756" i="2"/>
  <c r="AD1756" i="2" s="1" a="1"/>
  <c r="AD1756" i="2" s="1"/>
  <c r="AB1756" i="2"/>
  <c r="AA1756" i="2"/>
  <c r="AF1755" i="2"/>
  <c r="AE1755" i="2"/>
  <c r="AD1755" i="2" a="1"/>
  <c r="AD1755" i="2" s="1"/>
  <c r="AC1755" i="2"/>
  <c r="AB1755" i="2"/>
  <c r="AA1755" i="2"/>
  <c r="AE1754" i="2"/>
  <c r="AF1754" i="2" s="1"/>
  <c r="AC1754" i="2"/>
  <c r="AD1754" i="2" s="1" a="1"/>
  <c r="AD1754" i="2" s="1"/>
  <c r="AB1754" i="2"/>
  <c r="AA1754" i="2"/>
  <c r="AF1753" i="2"/>
  <c r="AE1753" i="2"/>
  <c r="AC1753" i="2"/>
  <c r="AD1753" i="2" s="1" a="1"/>
  <c r="AD1753" i="2" s="1"/>
  <c r="AB1753" i="2"/>
  <c r="AA1753" i="2"/>
  <c r="AF1752" i="2"/>
  <c r="AE1752" i="2"/>
  <c r="AC1752" i="2"/>
  <c r="AD1752" i="2" s="1" a="1"/>
  <c r="AD1752" i="2" s="1"/>
  <c r="AB1752" i="2"/>
  <c r="AA1752" i="2"/>
  <c r="AF1751" i="2"/>
  <c r="AE1751" i="2"/>
  <c r="AD1751" i="2" a="1"/>
  <c r="AD1751" i="2" s="1"/>
  <c r="AC1751" i="2"/>
  <c r="AB1751" i="2"/>
  <c r="AA1751" i="2"/>
  <c r="AE1750" i="2"/>
  <c r="AF1750" i="2" s="1"/>
  <c r="AC1750" i="2"/>
  <c r="AD1750" i="2" s="1" a="1"/>
  <c r="AD1750" i="2" s="1"/>
  <c r="AB1750" i="2"/>
  <c r="AA1750" i="2"/>
  <c r="AF1749" i="2"/>
  <c r="AE1749" i="2"/>
  <c r="AD1749" i="2" a="1"/>
  <c r="AD1749" i="2" s="1"/>
  <c r="AC1749" i="2"/>
  <c r="AB1749" i="2"/>
  <c r="AA1749" i="2"/>
  <c r="AE1748" i="2"/>
  <c r="AF1748" i="2" s="1"/>
  <c r="AC1748" i="2"/>
  <c r="AD1748" i="2" s="1" a="1"/>
  <c r="AD1748" i="2" s="1"/>
  <c r="AB1748" i="2"/>
  <c r="AA1748" i="2"/>
  <c r="AE1747" i="2"/>
  <c r="AF1747" i="2" s="1"/>
  <c r="AC1747" i="2"/>
  <c r="AD1747" i="2" s="1" a="1"/>
  <c r="AD1747" i="2" s="1"/>
  <c r="AB1747" i="2"/>
  <c r="AA1747" i="2"/>
  <c r="AF1746" i="2"/>
  <c r="AE1746" i="2"/>
  <c r="AD1746" i="2" a="1"/>
  <c r="AD1746" i="2" s="1"/>
  <c r="AC1746" i="2"/>
  <c r="AB1746" i="2"/>
  <c r="AA1746" i="2"/>
  <c r="AE1745" i="2"/>
  <c r="AF1745" i="2" s="1"/>
  <c r="AC1745" i="2"/>
  <c r="AD1745" i="2" s="1" a="1"/>
  <c r="AD1745" i="2" s="1"/>
  <c r="AB1745" i="2"/>
  <c r="AA1745" i="2"/>
  <c r="AE1744" i="2"/>
  <c r="AF1744" i="2" s="1"/>
  <c r="AC1744" i="2"/>
  <c r="AD1744" i="2" s="1" a="1"/>
  <c r="AD1744" i="2" s="1"/>
  <c r="AB1744" i="2"/>
  <c r="AA1744" i="2"/>
  <c r="AE1743" i="2"/>
  <c r="AF1743" i="2" s="1"/>
  <c r="AC1743" i="2"/>
  <c r="AD1743" i="2" s="1" a="1"/>
  <c r="AD1743" i="2" s="1"/>
  <c r="AB1743" i="2"/>
  <c r="AA1743" i="2"/>
  <c r="AF1742" i="2"/>
  <c r="AE1742" i="2"/>
  <c r="AC1742" i="2"/>
  <c r="AD1742" i="2" s="1" a="1"/>
  <c r="AD1742" i="2" s="1"/>
  <c r="AB1742" i="2"/>
  <c r="AA1742" i="2"/>
  <c r="AE1741" i="2"/>
  <c r="AF1741" i="2" s="1"/>
  <c r="AC1741" i="2"/>
  <c r="AD1741" i="2" s="1" a="1"/>
  <c r="AD1741" i="2" s="1"/>
  <c r="AB1741" i="2"/>
  <c r="AA1741" i="2"/>
  <c r="AF1740" i="2"/>
  <c r="AE1740" i="2"/>
  <c r="AD1740" i="2" a="1"/>
  <c r="AD1740" i="2" s="1"/>
  <c r="AC1740" i="2"/>
  <c r="AB1740" i="2"/>
  <c r="AA1740" i="2"/>
  <c r="AE1739" i="2"/>
  <c r="AF1739" i="2" s="1"/>
  <c r="AC1739" i="2"/>
  <c r="AD1739" i="2" s="1" a="1"/>
  <c r="AD1739" i="2" s="1"/>
  <c r="AB1739" i="2"/>
  <c r="AA1739" i="2"/>
  <c r="AE1738" i="2"/>
  <c r="AF1738" i="2" s="1"/>
  <c r="AC1738" i="2"/>
  <c r="AD1738" i="2" s="1" a="1"/>
  <c r="AD1738" i="2" s="1"/>
  <c r="AB1738" i="2"/>
  <c r="AA1738" i="2"/>
  <c r="AF1737" i="2"/>
  <c r="AE1737" i="2"/>
  <c r="AC1737" i="2"/>
  <c r="AD1737" i="2" s="1" a="1"/>
  <c r="AD1737" i="2" s="1"/>
  <c r="AB1737" i="2"/>
  <c r="AA1737" i="2"/>
  <c r="AE1736" i="2"/>
  <c r="AF1736" i="2" s="1"/>
  <c r="AD1736" i="2"/>
  <c r="AD1736" i="2" a="1"/>
  <c r="AC1736" i="2"/>
  <c r="AB1736" i="2"/>
  <c r="AA1736" i="2"/>
  <c r="AE1735" i="2"/>
  <c r="AF1735" i="2" s="1"/>
  <c r="AC1735" i="2"/>
  <c r="AD1735" i="2" s="1" a="1"/>
  <c r="AD1735" i="2" s="1"/>
  <c r="AB1735" i="2"/>
  <c r="AA1735" i="2"/>
  <c r="AF1734" i="2"/>
  <c r="AE1734" i="2"/>
  <c r="AD1734" i="2" a="1"/>
  <c r="AD1734" i="2" s="1"/>
  <c r="AC1734" i="2"/>
  <c r="AB1734" i="2"/>
  <c r="AA1734" i="2"/>
  <c r="AE1733" i="2"/>
  <c r="AF1733" i="2" s="1"/>
  <c r="AD1733" i="2" a="1"/>
  <c r="AD1733" i="2" s="1"/>
  <c r="AC1733" i="2"/>
  <c r="AB1733" i="2"/>
  <c r="AA1733" i="2"/>
  <c r="AE1732" i="2"/>
  <c r="AF1732" i="2" s="1"/>
  <c r="AD1732" i="2" a="1"/>
  <c r="AD1732" i="2" s="1"/>
  <c r="AC1732" i="2"/>
  <c r="AB1732" i="2"/>
  <c r="AA1732" i="2"/>
  <c r="AF1731" i="2"/>
  <c r="AE1731" i="2"/>
  <c r="AC1731" i="2"/>
  <c r="AD1731" i="2" s="1" a="1"/>
  <c r="AD1731" i="2" s="1"/>
  <c r="AB1731" i="2"/>
  <c r="AA1731" i="2"/>
  <c r="AE1730" i="2"/>
  <c r="AF1730" i="2" s="1"/>
  <c r="AD1730" i="2" a="1"/>
  <c r="AD1730" i="2" s="1"/>
  <c r="AC1730" i="2"/>
  <c r="AB1730" i="2"/>
  <c r="AA1730" i="2"/>
  <c r="AE1729" i="2"/>
  <c r="AF1729" i="2" s="1"/>
  <c r="AC1729" i="2"/>
  <c r="AD1729" i="2" s="1" a="1"/>
  <c r="AD1729" i="2" s="1"/>
  <c r="AB1729" i="2"/>
  <c r="AA1729" i="2"/>
  <c r="AE1728" i="2"/>
  <c r="AF1728" i="2" s="1"/>
  <c r="AC1728" i="2"/>
  <c r="AD1728" i="2" s="1" a="1"/>
  <c r="AD1728" i="2" s="1"/>
  <c r="AB1728" i="2"/>
  <c r="AA1728" i="2"/>
  <c r="AF1727" i="2"/>
  <c r="AE1727" i="2"/>
  <c r="AD1727" i="2" a="1"/>
  <c r="AD1727" i="2" s="1"/>
  <c r="AC1727" i="2"/>
  <c r="AB1727" i="2"/>
  <c r="AA1727" i="2"/>
  <c r="AE1726" i="2"/>
  <c r="AF1726" i="2" s="1"/>
  <c r="AC1726" i="2"/>
  <c r="AD1726" i="2" s="1" a="1"/>
  <c r="AD1726" i="2" s="1"/>
  <c r="AB1726" i="2"/>
  <c r="AA1726" i="2"/>
  <c r="AF1725" i="2"/>
  <c r="AE1725" i="2"/>
  <c r="AC1725" i="2"/>
  <c r="AD1725" i="2" s="1" a="1"/>
  <c r="AD1725" i="2" s="1"/>
  <c r="AB1725" i="2"/>
  <c r="AA1725" i="2"/>
  <c r="AF1724" i="2"/>
  <c r="AE1724" i="2"/>
  <c r="AC1724" i="2"/>
  <c r="AD1724" i="2" s="1" a="1"/>
  <c r="AD1724" i="2" s="1"/>
  <c r="AB1724" i="2"/>
  <c r="AA1724" i="2"/>
  <c r="AF1723" i="2"/>
  <c r="AE1723" i="2"/>
  <c r="AD1723" i="2" a="1"/>
  <c r="AD1723" i="2" s="1"/>
  <c r="AC1723" i="2"/>
  <c r="AB1723" i="2"/>
  <c r="AA1723" i="2"/>
  <c r="AE1722" i="2"/>
  <c r="AF1722" i="2" s="1"/>
  <c r="AC1722" i="2"/>
  <c r="AD1722" i="2" s="1" a="1"/>
  <c r="AD1722" i="2" s="1"/>
  <c r="AB1722" i="2"/>
  <c r="AA1722" i="2"/>
  <c r="AF1721" i="2"/>
  <c r="AE1721" i="2"/>
  <c r="AD1721" i="2" a="1"/>
  <c r="AD1721" i="2" s="1"/>
  <c r="AC1721" i="2"/>
  <c r="AB1721" i="2"/>
  <c r="AA1721" i="2"/>
  <c r="AE1720" i="2"/>
  <c r="AF1720" i="2" s="1"/>
  <c r="AC1720" i="2"/>
  <c r="AD1720" i="2" s="1" a="1"/>
  <c r="AD1720" i="2" s="1"/>
  <c r="AB1720" i="2"/>
  <c r="AA1720" i="2"/>
  <c r="AF1719" i="2"/>
  <c r="AE1719" i="2"/>
  <c r="AC1719" i="2"/>
  <c r="AD1719" i="2" s="1" a="1"/>
  <c r="AD1719" i="2" s="1"/>
  <c r="AB1719" i="2"/>
  <c r="AA1719" i="2"/>
  <c r="AF1718" i="2"/>
  <c r="AE1718" i="2"/>
  <c r="AD1718" i="2" a="1"/>
  <c r="AD1718" i="2" s="1"/>
  <c r="AC1718" i="2"/>
  <c r="AB1718" i="2"/>
  <c r="AA1718" i="2"/>
  <c r="AE1717" i="2"/>
  <c r="AF1717" i="2" s="1"/>
  <c r="AC1717" i="2"/>
  <c r="AD1717" i="2" s="1" a="1"/>
  <c r="AD1717" i="2" s="1"/>
  <c r="AB1717" i="2"/>
  <c r="AA1717" i="2"/>
  <c r="AE1716" i="2"/>
  <c r="AF1716" i="2" s="1"/>
  <c r="AC1716" i="2"/>
  <c r="AD1716" i="2" s="1" a="1"/>
  <c r="AD1716" i="2" s="1"/>
  <c r="AB1716" i="2"/>
  <c r="AA1716" i="2"/>
  <c r="AE1715" i="2"/>
  <c r="AF1715" i="2" s="1"/>
  <c r="AC1715" i="2"/>
  <c r="AD1715" i="2" s="1" a="1"/>
  <c r="AD1715" i="2" s="1"/>
  <c r="AB1715" i="2"/>
  <c r="AA1715" i="2"/>
  <c r="AF1714" i="2"/>
  <c r="AE1714" i="2"/>
  <c r="AC1714" i="2"/>
  <c r="AD1714" i="2" s="1" a="1"/>
  <c r="AD1714" i="2" s="1"/>
  <c r="AB1714" i="2"/>
  <c r="AA1714" i="2"/>
  <c r="AE1713" i="2"/>
  <c r="AF1713" i="2" s="1"/>
  <c r="AC1713" i="2"/>
  <c r="AD1713" i="2" s="1" a="1"/>
  <c r="AD1713" i="2" s="1"/>
  <c r="AB1713" i="2"/>
  <c r="AA1713" i="2"/>
  <c r="AF1712" i="2"/>
  <c r="AE1712" i="2"/>
  <c r="AD1712" i="2" a="1"/>
  <c r="AD1712" i="2" s="1"/>
  <c r="AC1712" i="2"/>
  <c r="AB1712" i="2"/>
  <c r="AA1712" i="2"/>
  <c r="AE1711" i="2"/>
  <c r="AF1711" i="2" s="1"/>
  <c r="AC1711" i="2"/>
  <c r="AD1711" i="2" s="1" a="1"/>
  <c r="AD1711" i="2" s="1"/>
  <c r="AB1711" i="2"/>
  <c r="AA1711" i="2"/>
  <c r="AE1710" i="2"/>
  <c r="AF1710" i="2" s="1"/>
  <c r="AC1710" i="2"/>
  <c r="AD1710" i="2" s="1" a="1"/>
  <c r="AD1710" i="2" s="1"/>
  <c r="AB1710" i="2"/>
  <c r="AA1710" i="2"/>
  <c r="AF1709" i="2"/>
  <c r="AE1709" i="2"/>
  <c r="AC1709" i="2"/>
  <c r="AD1709" i="2" s="1" a="1"/>
  <c r="AD1709" i="2" s="1"/>
  <c r="AB1709" i="2"/>
  <c r="AA1709" i="2"/>
  <c r="AE1708" i="2"/>
  <c r="AF1708" i="2" s="1"/>
  <c r="AD1708" i="2"/>
  <c r="AD1708" i="2" a="1"/>
  <c r="AC1708" i="2"/>
  <c r="AB1708" i="2"/>
  <c r="AA1708" i="2"/>
  <c r="AE1707" i="2"/>
  <c r="AF1707" i="2" s="1"/>
  <c r="AC1707" i="2"/>
  <c r="AD1707" i="2" s="1" a="1"/>
  <c r="AD1707" i="2" s="1"/>
  <c r="AB1707" i="2"/>
  <c r="AA1707" i="2"/>
  <c r="AE1706" i="2"/>
  <c r="AF1706" i="2" s="1"/>
  <c r="AD1706" i="2" a="1"/>
  <c r="AD1706" i="2" s="1"/>
  <c r="AC1706" i="2"/>
  <c r="AB1706" i="2"/>
  <c r="AA1706" i="2"/>
  <c r="AE1705" i="2"/>
  <c r="AF1705" i="2" s="1"/>
  <c r="AD1705" i="2" a="1"/>
  <c r="AD1705" i="2" s="1"/>
  <c r="AC1705" i="2"/>
  <c r="AB1705" i="2"/>
  <c r="AA1705" i="2"/>
  <c r="AE1704" i="2"/>
  <c r="AF1704" i="2" s="1"/>
  <c r="AC1704" i="2"/>
  <c r="AD1704" i="2" s="1" a="1"/>
  <c r="AD1704" i="2" s="1"/>
  <c r="AB1704" i="2"/>
  <c r="AA1704" i="2"/>
  <c r="AF1703" i="2"/>
  <c r="AE1703" i="2"/>
  <c r="AC1703" i="2"/>
  <c r="AD1703" i="2" s="1" a="1"/>
  <c r="AD1703" i="2" s="1"/>
  <c r="AB1703" i="2"/>
  <c r="AA1703" i="2"/>
  <c r="AE1702" i="2"/>
  <c r="AF1702" i="2" s="1"/>
  <c r="AC1702" i="2"/>
  <c r="AD1702" i="2" s="1" a="1"/>
  <c r="AD1702" i="2" s="1"/>
  <c r="AB1702" i="2"/>
  <c r="AA1702" i="2"/>
  <c r="AE1701" i="2"/>
  <c r="AF1701" i="2" s="1"/>
  <c r="AC1701" i="2"/>
  <c r="AD1701" i="2" s="1" a="1"/>
  <c r="AD1701" i="2" s="1"/>
  <c r="AB1701" i="2"/>
  <c r="AA1701" i="2"/>
  <c r="AE1700" i="2"/>
  <c r="AF1700" i="2" s="1"/>
  <c r="AC1700" i="2"/>
  <c r="AD1700" i="2" s="1" a="1"/>
  <c r="AD1700" i="2" s="1"/>
  <c r="AB1700" i="2"/>
  <c r="AA1700" i="2"/>
  <c r="AF1699" i="2"/>
  <c r="AE1699" i="2"/>
  <c r="AD1699" i="2" a="1"/>
  <c r="AD1699" i="2" s="1"/>
  <c r="AC1699" i="2"/>
  <c r="AB1699" i="2"/>
  <c r="AA1699" i="2"/>
  <c r="AE1698" i="2"/>
  <c r="AF1698" i="2" s="1"/>
  <c r="AC1698" i="2"/>
  <c r="AD1698" i="2" s="1" a="1"/>
  <c r="AD1698" i="2" s="1"/>
  <c r="AB1698" i="2"/>
  <c r="AA1698" i="2"/>
  <c r="AF1697" i="2"/>
  <c r="AE1697" i="2"/>
  <c r="AC1697" i="2"/>
  <c r="AD1697" i="2" s="1" a="1"/>
  <c r="AD1697" i="2" s="1"/>
  <c r="AB1697" i="2"/>
  <c r="AA1697" i="2"/>
  <c r="AF1696" i="2"/>
  <c r="AE1696" i="2"/>
  <c r="AC1696" i="2"/>
  <c r="AD1696" i="2" s="1" a="1"/>
  <c r="AD1696" i="2" s="1"/>
  <c r="AB1696" i="2"/>
  <c r="AA1696" i="2"/>
  <c r="AE1695" i="2"/>
  <c r="AF1695" i="2" s="1"/>
  <c r="AD1695" i="2" a="1"/>
  <c r="AD1695" i="2" s="1"/>
  <c r="AC1695" i="2"/>
  <c r="AB1695" i="2"/>
  <c r="AA1695" i="2"/>
  <c r="AE1694" i="2"/>
  <c r="AF1694" i="2" s="1"/>
  <c r="AC1694" i="2"/>
  <c r="AD1694" i="2" s="1" a="1"/>
  <c r="AD1694" i="2" s="1"/>
  <c r="AB1694" i="2"/>
  <c r="AA1694" i="2"/>
  <c r="AF1693" i="2"/>
  <c r="AE1693" i="2"/>
  <c r="AD1693" i="2" a="1"/>
  <c r="AD1693" i="2" s="1"/>
  <c r="AC1693" i="2"/>
  <c r="AB1693" i="2"/>
  <c r="AA1693" i="2"/>
  <c r="AE1692" i="2"/>
  <c r="AF1692" i="2" s="1"/>
  <c r="AC1692" i="2"/>
  <c r="AD1692" i="2" s="1" a="1"/>
  <c r="AD1692" i="2" s="1"/>
  <c r="AB1692" i="2"/>
  <c r="AA1692" i="2"/>
  <c r="AE1691" i="2"/>
  <c r="AF1691" i="2" s="1"/>
  <c r="AC1691" i="2"/>
  <c r="AD1691" i="2" s="1" a="1"/>
  <c r="AD1691" i="2" s="1"/>
  <c r="AB1691" i="2"/>
  <c r="AA1691" i="2"/>
  <c r="AF1690" i="2"/>
  <c r="AE1690" i="2"/>
  <c r="AD1690" i="2" a="1"/>
  <c r="AD1690" i="2" s="1"/>
  <c r="AC1690" i="2"/>
  <c r="AB1690" i="2"/>
  <c r="AA1690" i="2"/>
  <c r="AE1689" i="2"/>
  <c r="AF1689" i="2" s="1"/>
  <c r="AC1689" i="2"/>
  <c r="AD1689" i="2" s="1" a="1"/>
  <c r="AD1689" i="2" s="1"/>
  <c r="AB1689" i="2"/>
  <c r="AA1689" i="2"/>
  <c r="AF1688" i="2"/>
  <c r="AE1688" i="2"/>
  <c r="AD1688" i="2" a="1"/>
  <c r="AD1688" i="2" s="1"/>
  <c r="AC1688" i="2"/>
  <c r="AB1688" i="2"/>
  <c r="AA1688" i="2"/>
  <c r="AE1687" i="2"/>
  <c r="AF1687" i="2" s="1"/>
  <c r="AC1687" i="2"/>
  <c r="AD1687" i="2" s="1" a="1"/>
  <c r="AD1687" i="2" s="1"/>
  <c r="AB1687" i="2"/>
  <c r="AA1687" i="2"/>
  <c r="AF1686" i="2"/>
  <c r="AE1686" i="2"/>
  <c r="AD1686" i="2" a="1"/>
  <c r="AD1686" i="2" s="1"/>
  <c r="AC1686" i="2"/>
  <c r="AB1686" i="2"/>
  <c r="AA1686" i="2"/>
  <c r="AE1685" i="2"/>
  <c r="AF1685" i="2" s="1"/>
  <c r="AD1685" i="2" a="1"/>
  <c r="AD1685" i="2" s="1"/>
  <c r="AC1685" i="2"/>
  <c r="AB1685" i="2"/>
  <c r="AA1685" i="2"/>
  <c r="AF1684" i="2"/>
  <c r="AE1684" i="2"/>
  <c r="AD1684" i="2" a="1"/>
  <c r="AD1684" i="2" s="1"/>
  <c r="AC1684" i="2"/>
  <c r="AB1684" i="2"/>
  <c r="AA1684" i="2"/>
  <c r="AE1683" i="2"/>
  <c r="AF1683" i="2" s="1"/>
  <c r="AD1683" i="2"/>
  <c r="AC1683" i="2"/>
  <c r="AD1683" i="2" s="1" a="1"/>
  <c r="AB1683" i="2"/>
  <c r="AA1683" i="2"/>
  <c r="AF1682" i="2"/>
  <c r="AE1682" i="2"/>
  <c r="AD1682" i="2" a="1"/>
  <c r="AD1682" i="2" s="1"/>
  <c r="AC1682" i="2"/>
  <c r="AB1682" i="2"/>
  <c r="AA1682" i="2"/>
  <c r="AE1681" i="2"/>
  <c r="AF1681" i="2" s="1"/>
  <c r="AC1681" i="2"/>
  <c r="AD1681" i="2" s="1" a="1"/>
  <c r="AD1681" i="2" s="1"/>
  <c r="AB1681" i="2"/>
  <c r="AA1681" i="2"/>
  <c r="AF1680" i="2"/>
  <c r="AE1680" i="2"/>
  <c r="AD1680" i="2" a="1"/>
  <c r="AD1680" i="2" s="1"/>
  <c r="AC1680" i="2"/>
  <c r="AB1680" i="2"/>
  <c r="AA1680" i="2"/>
  <c r="AE1679" i="2"/>
  <c r="AF1679" i="2" s="1"/>
  <c r="AC1679" i="2"/>
  <c r="AD1679" i="2" s="1" a="1"/>
  <c r="AD1679" i="2" s="1"/>
  <c r="AB1679" i="2"/>
  <c r="AA1679" i="2"/>
  <c r="AF1678" i="2"/>
  <c r="AE1678" i="2"/>
  <c r="AD1678" i="2" a="1"/>
  <c r="AD1678" i="2" s="1"/>
  <c r="AC1678" i="2"/>
  <c r="AB1678" i="2"/>
  <c r="AA1678" i="2"/>
  <c r="AE1677" i="2"/>
  <c r="AF1677" i="2" s="1"/>
  <c r="AC1677" i="2"/>
  <c r="AD1677" i="2" s="1" a="1"/>
  <c r="AD1677" i="2" s="1"/>
  <c r="AB1677" i="2"/>
  <c r="AA1677" i="2"/>
  <c r="AF1676" i="2"/>
  <c r="AE1676" i="2"/>
  <c r="AD1676" i="2" a="1"/>
  <c r="AD1676" i="2" s="1"/>
  <c r="AC1676" i="2"/>
  <c r="AB1676" i="2"/>
  <c r="AA1676" i="2"/>
  <c r="AE1675" i="2"/>
  <c r="AF1675" i="2" s="1"/>
  <c r="AD1675" i="2" a="1"/>
  <c r="AD1675" i="2" s="1"/>
  <c r="AC1675" i="2"/>
  <c r="AB1675" i="2"/>
  <c r="AA1675" i="2"/>
  <c r="AF1674" i="2"/>
  <c r="AE1674" i="2"/>
  <c r="AD1674" i="2" a="1"/>
  <c r="AD1674" i="2" s="1"/>
  <c r="AC1674" i="2"/>
  <c r="AB1674" i="2"/>
  <c r="AA1674" i="2"/>
  <c r="AE1673" i="2"/>
  <c r="AF1673" i="2" s="1"/>
  <c r="AC1673" i="2"/>
  <c r="AD1673" i="2" s="1" a="1"/>
  <c r="AD1673" i="2" s="1"/>
  <c r="AB1673" i="2"/>
  <c r="AA1673" i="2"/>
  <c r="AF1672" i="2"/>
  <c r="AE1672" i="2"/>
  <c r="AD1672" i="2" a="1"/>
  <c r="AD1672" i="2" s="1"/>
  <c r="AC1672" i="2"/>
  <c r="AB1672" i="2"/>
  <c r="AA1672" i="2"/>
  <c r="AE1671" i="2"/>
  <c r="AF1671" i="2" s="1"/>
  <c r="AD1671" i="2" a="1"/>
  <c r="AD1671" i="2" s="1"/>
  <c r="AC1671" i="2"/>
  <c r="AB1671" i="2"/>
  <c r="AA1671" i="2"/>
  <c r="AF1670" i="2"/>
  <c r="AE1670" i="2"/>
  <c r="AD1670" i="2" a="1"/>
  <c r="AD1670" i="2" s="1"/>
  <c r="AC1670" i="2"/>
  <c r="AB1670" i="2"/>
  <c r="AA1670" i="2"/>
  <c r="AE1669" i="2"/>
  <c r="AF1669" i="2" s="1"/>
  <c r="AC1669" i="2"/>
  <c r="AD1669" i="2" s="1" a="1"/>
  <c r="AD1669" i="2" s="1"/>
  <c r="AB1669" i="2"/>
  <c r="AA1669" i="2"/>
  <c r="AF1668" i="2"/>
  <c r="AE1668" i="2"/>
  <c r="AD1668" i="2" a="1"/>
  <c r="AD1668" i="2" s="1"/>
  <c r="AC1668" i="2"/>
  <c r="AB1668" i="2"/>
  <c r="AA1668" i="2"/>
  <c r="AE1667" i="2"/>
  <c r="AF1667" i="2" s="1"/>
  <c r="AC1667" i="2"/>
  <c r="AD1667" i="2" s="1" a="1"/>
  <c r="AD1667" i="2" s="1"/>
  <c r="AB1667" i="2"/>
  <c r="AA1667" i="2"/>
  <c r="AF1666" i="2"/>
  <c r="AE1666" i="2"/>
  <c r="AD1666" i="2" a="1"/>
  <c r="AD1666" i="2" s="1"/>
  <c r="AC1666" i="2"/>
  <c r="AB1666" i="2"/>
  <c r="AA1666" i="2"/>
  <c r="AE1665" i="2"/>
  <c r="AF1665" i="2" s="1"/>
  <c r="AD1665" i="2" a="1"/>
  <c r="AD1665" i="2" s="1"/>
  <c r="AC1665" i="2"/>
  <c r="AB1665" i="2"/>
  <c r="AA1665" i="2"/>
  <c r="AF1664" i="2"/>
  <c r="AE1664" i="2"/>
  <c r="AD1664" i="2" a="1"/>
  <c r="AD1664" i="2" s="1"/>
  <c r="AC1664" i="2"/>
  <c r="AB1664" i="2"/>
  <c r="AA1664" i="2"/>
  <c r="AE1663" i="2"/>
  <c r="AF1663" i="2" s="1"/>
  <c r="AC1663" i="2"/>
  <c r="AD1663" i="2" s="1" a="1"/>
  <c r="AD1663" i="2" s="1"/>
  <c r="AB1663" i="2"/>
  <c r="AA1663" i="2"/>
  <c r="AF1662" i="2"/>
  <c r="AE1662" i="2"/>
  <c r="AD1662" i="2" a="1"/>
  <c r="AD1662" i="2" s="1"/>
  <c r="AC1662" i="2"/>
  <c r="AB1662" i="2"/>
  <c r="AA1662" i="2"/>
  <c r="AE1661" i="2"/>
  <c r="AF1661" i="2" s="1"/>
  <c r="AD1661" i="2" a="1"/>
  <c r="AD1661" i="2" s="1"/>
  <c r="AC1661" i="2"/>
  <c r="AB1661" i="2"/>
  <c r="AA1661" i="2"/>
  <c r="AF1660" i="2"/>
  <c r="AE1660" i="2"/>
  <c r="AD1660" i="2" a="1"/>
  <c r="AD1660" i="2" s="1"/>
  <c r="AC1660" i="2"/>
  <c r="AB1660" i="2"/>
  <c r="AA1660" i="2"/>
  <c r="AE1659" i="2"/>
  <c r="AF1659" i="2" s="1"/>
  <c r="AC1659" i="2"/>
  <c r="AD1659" i="2" s="1" a="1"/>
  <c r="AD1659" i="2" s="1"/>
  <c r="AB1659" i="2"/>
  <c r="AA1659" i="2"/>
  <c r="AF1658" i="2"/>
  <c r="AE1658" i="2"/>
  <c r="AD1658" i="2" a="1"/>
  <c r="AD1658" i="2" s="1"/>
  <c r="AC1658" i="2"/>
  <c r="AB1658" i="2"/>
  <c r="AA1658" i="2"/>
  <c r="AE1657" i="2"/>
  <c r="AF1657" i="2" s="1"/>
  <c r="AD1657" i="2" a="1"/>
  <c r="AD1657" i="2" s="1"/>
  <c r="AC1657" i="2"/>
  <c r="AB1657" i="2"/>
  <c r="AA1657" i="2"/>
  <c r="AF1656" i="2"/>
  <c r="AE1656" i="2"/>
  <c r="AD1656" i="2" a="1"/>
  <c r="AD1656" i="2" s="1"/>
  <c r="AC1656" i="2"/>
  <c r="AB1656" i="2"/>
  <c r="AA1656" i="2"/>
  <c r="AE1655" i="2"/>
  <c r="AF1655" i="2" s="1"/>
  <c r="AD1655" i="2"/>
  <c r="AC1655" i="2"/>
  <c r="AD1655" i="2" s="1" a="1"/>
  <c r="AB1655" i="2"/>
  <c r="AA1655" i="2"/>
  <c r="AF1654" i="2"/>
  <c r="AE1654" i="2"/>
  <c r="AD1654" i="2" a="1"/>
  <c r="AD1654" i="2" s="1"/>
  <c r="AC1654" i="2"/>
  <c r="AB1654" i="2"/>
  <c r="AA1654" i="2"/>
  <c r="AE1653" i="2"/>
  <c r="AF1653" i="2" s="1"/>
  <c r="AC1653" i="2"/>
  <c r="AD1653" i="2" s="1" a="1"/>
  <c r="AD1653" i="2" s="1"/>
  <c r="AB1653" i="2"/>
  <c r="AA1653" i="2"/>
  <c r="AF1652" i="2"/>
  <c r="AE1652" i="2"/>
  <c r="AD1652" i="2" a="1"/>
  <c r="AD1652" i="2" s="1"/>
  <c r="AC1652" i="2"/>
  <c r="AB1652" i="2"/>
  <c r="AA1652" i="2"/>
  <c r="AE1651" i="2"/>
  <c r="AF1651" i="2" s="1"/>
  <c r="AD1651" i="2" a="1"/>
  <c r="AD1651" i="2" s="1"/>
  <c r="AC1651" i="2"/>
  <c r="AB1651" i="2"/>
  <c r="AA1651" i="2"/>
  <c r="AF1650" i="2"/>
  <c r="AE1650" i="2"/>
  <c r="AD1650" i="2" a="1"/>
  <c r="AD1650" i="2" s="1"/>
  <c r="AC1650" i="2"/>
  <c r="AB1650" i="2"/>
  <c r="AA1650" i="2"/>
  <c r="AE1649" i="2"/>
  <c r="AF1649" i="2" s="1"/>
  <c r="AD1649" i="2" a="1"/>
  <c r="AD1649" i="2" s="1"/>
  <c r="AC1649" i="2"/>
  <c r="AB1649" i="2"/>
  <c r="AA1649" i="2"/>
  <c r="AF1648" i="2"/>
  <c r="AE1648" i="2"/>
  <c r="AD1648" i="2" a="1"/>
  <c r="AD1648" i="2" s="1"/>
  <c r="AC1648" i="2"/>
  <c r="AB1648" i="2"/>
  <c r="AA1648" i="2"/>
  <c r="AE1647" i="2"/>
  <c r="AF1647" i="2" s="1"/>
  <c r="AC1647" i="2"/>
  <c r="AD1647" i="2" s="1" a="1"/>
  <c r="AD1647" i="2" s="1"/>
  <c r="AB1647" i="2"/>
  <c r="AA1647" i="2"/>
  <c r="AF1646" i="2"/>
  <c r="AE1646" i="2"/>
  <c r="AD1646" i="2" a="1"/>
  <c r="AD1646" i="2" s="1"/>
  <c r="AC1646" i="2"/>
  <c r="AB1646" i="2"/>
  <c r="AA1646" i="2"/>
  <c r="AE1645" i="2"/>
  <c r="AF1645" i="2" s="1"/>
  <c r="AC1645" i="2"/>
  <c r="AD1645" i="2" s="1" a="1"/>
  <c r="AD1645" i="2" s="1"/>
  <c r="AB1645" i="2"/>
  <c r="AA1645" i="2"/>
  <c r="AF1644" i="2"/>
  <c r="AE1644" i="2"/>
  <c r="AD1644" i="2" a="1"/>
  <c r="AD1644" i="2" s="1"/>
  <c r="AC1644" i="2"/>
  <c r="AB1644" i="2"/>
  <c r="AA1644" i="2"/>
  <c r="AE1643" i="2"/>
  <c r="AF1643" i="2" s="1"/>
  <c r="AD1643" i="2" a="1"/>
  <c r="AD1643" i="2" s="1"/>
  <c r="AC1643" i="2"/>
  <c r="AB1643" i="2"/>
  <c r="AA1643" i="2"/>
  <c r="AF1642" i="2"/>
  <c r="AE1642" i="2"/>
  <c r="AD1642" i="2" a="1"/>
  <c r="AD1642" i="2" s="1"/>
  <c r="AC1642" i="2"/>
  <c r="AB1642" i="2"/>
  <c r="AA1642" i="2"/>
  <c r="AE1641" i="2"/>
  <c r="AF1641" i="2" s="1"/>
  <c r="AD1641" i="2"/>
  <c r="AC1641" i="2"/>
  <c r="AD1641" i="2" s="1" a="1"/>
  <c r="AB1641" i="2"/>
  <c r="AA1641" i="2"/>
  <c r="AF1640" i="2"/>
  <c r="AE1640" i="2"/>
  <c r="AD1640" i="2" a="1"/>
  <c r="AD1640" i="2" s="1"/>
  <c r="AC1640" i="2"/>
  <c r="AB1640" i="2"/>
  <c r="AA1640" i="2"/>
  <c r="AE1639" i="2"/>
  <c r="AF1639" i="2" s="1"/>
  <c r="AD1639" i="2" a="1"/>
  <c r="AD1639" i="2" s="1"/>
  <c r="AC1639" i="2"/>
  <c r="AB1639" i="2"/>
  <c r="AA1639" i="2"/>
  <c r="AF1638" i="2"/>
  <c r="AE1638" i="2"/>
  <c r="AD1638" i="2" a="1"/>
  <c r="AD1638" i="2" s="1"/>
  <c r="AC1638" i="2"/>
  <c r="AB1638" i="2"/>
  <c r="AA1638" i="2"/>
  <c r="AE1637" i="2"/>
  <c r="AF1637" i="2" s="1"/>
  <c r="AC1637" i="2"/>
  <c r="AD1637" i="2" s="1" a="1"/>
  <c r="AD1637" i="2" s="1"/>
  <c r="AB1637" i="2"/>
  <c r="AA1637" i="2"/>
  <c r="AF1636" i="2"/>
  <c r="AE1636" i="2"/>
  <c r="AD1636" i="2" a="1"/>
  <c r="AD1636" i="2" s="1"/>
  <c r="AC1636" i="2"/>
  <c r="AB1636" i="2"/>
  <c r="AA1636" i="2"/>
  <c r="AE1635" i="2"/>
  <c r="AF1635" i="2" s="1"/>
  <c r="AC1635" i="2"/>
  <c r="AD1635" i="2" s="1" a="1"/>
  <c r="AD1635" i="2" s="1"/>
  <c r="AB1635" i="2"/>
  <c r="AA1635" i="2"/>
  <c r="AF1634" i="2"/>
  <c r="AE1634" i="2"/>
  <c r="AD1634" i="2" a="1"/>
  <c r="AD1634" i="2" s="1"/>
  <c r="AC1634" i="2"/>
  <c r="AB1634" i="2"/>
  <c r="AA1634" i="2"/>
  <c r="AE1633" i="2"/>
  <c r="AF1633" i="2" s="1"/>
  <c r="AC1633" i="2"/>
  <c r="AD1633" i="2" s="1" a="1"/>
  <c r="AD1633" i="2" s="1"/>
  <c r="AB1633" i="2"/>
  <c r="AA1633" i="2"/>
  <c r="AF1632" i="2"/>
  <c r="AE1632" i="2"/>
  <c r="AD1632" i="2" a="1"/>
  <c r="AD1632" i="2" s="1"/>
  <c r="AC1632" i="2"/>
  <c r="AB1632" i="2"/>
  <c r="AA1632" i="2"/>
  <c r="AE1631" i="2"/>
  <c r="AF1631" i="2" s="1"/>
  <c r="AC1631" i="2"/>
  <c r="AD1631" i="2" s="1" a="1"/>
  <c r="AD1631" i="2" s="1"/>
  <c r="AB1631" i="2"/>
  <c r="AA1631" i="2"/>
  <c r="AF1630" i="2"/>
  <c r="AE1630" i="2"/>
  <c r="AD1630" i="2" a="1"/>
  <c r="AD1630" i="2" s="1"/>
  <c r="AC1630" i="2"/>
  <c r="AB1630" i="2"/>
  <c r="AA1630" i="2"/>
  <c r="AE1629" i="2"/>
  <c r="AF1629" i="2" s="1"/>
  <c r="AD1629" i="2" a="1"/>
  <c r="AD1629" i="2" s="1"/>
  <c r="AC1629" i="2"/>
  <c r="AB1629" i="2"/>
  <c r="AA1629" i="2"/>
  <c r="AF1628" i="2"/>
  <c r="AE1628" i="2"/>
  <c r="AD1628" i="2" a="1"/>
  <c r="AD1628" i="2" s="1"/>
  <c r="AC1628" i="2"/>
  <c r="AB1628" i="2"/>
  <c r="AA1628" i="2"/>
  <c r="AE1627" i="2"/>
  <c r="AF1627" i="2" s="1"/>
  <c r="AC1627" i="2"/>
  <c r="AD1627" i="2" s="1" a="1"/>
  <c r="AD1627" i="2" s="1"/>
  <c r="AB1627" i="2"/>
  <c r="AA1627" i="2"/>
  <c r="AF1626" i="2"/>
  <c r="AE1626" i="2"/>
  <c r="AD1626" i="2" a="1"/>
  <c r="AD1626" i="2" s="1"/>
  <c r="AC1626" i="2"/>
  <c r="AB1626" i="2"/>
  <c r="AA1626" i="2"/>
  <c r="AE1625" i="2"/>
  <c r="AF1625" i="2" s="1"/>
  <c r="AC1625" i="2"/>
  <c r="AD1625" i="2" s="1" a="1"/>
  <c r="AD1625" i="2" s="1"/>
  <c r="AB1625" i="2"/>
  <c r="AA1625" i="2"/>
  <c r="AF1624" i="2"/>
  <c r="AE1624" i="2"/>
  <c r="AD1624" i="2" a="1"/>
  <c r="AD1624" i="2" s="1"/>
  <c r="AC1624" i="2"/>
  <c r="AB1624" i="2"/>
  <c r="AA1624" i="2"/>
  <c r="AE1623" i="2"/>
  <c r="AF1623" i="2" s="1"/>
  <c r="AC1623" i="2"/>
  <c r="AD1623" i="2" s="1" a="1"/>
  <c r="AD1623" i="2" s="1"/>
  <c r="AB1623" i="2"/>
  <c r="AA1623" i="2"/>
  <c r="AF1622" i="2"/>
  <c r="AE1622" i="2"/>
  <c r="AD1622" i="2" a="1"/>
  <c r="AD1622" i="2" s="1"/>
  <c r="AC1622" i="2"/>
  <c r="AB1622" i="2"/>
  <c r="AA1622" i="2"/>
  <c r="AE1621" i="2"/>
  <c r="AF1621" i="2" s="1"/>
  <c r="AD1621" i="2" a="1"/>
  <c r="AD1621" i="2" s="1"/>
  <c r="AC1621" i="2"/>
  <c r="AB1621" i="2"/>
  <c r="AA1621" i="2"/>
  <c r="AF1620" i="2"/>
  <c r="AE1620" i="2"/>
  <c r="AD1620" i="2" a="1"/>
  <c r="AD1620" i="2" s="1"/>
  <c r="AC1620" i="2"/>
  <c r="AB1620" i="2"/>
  <c r="AA1620" i="2"/>
  <c r="AE1619" i="2"/>
  <c r="AF1619" i="2" s="1"/>
  <c r="AC1619" i="2"/>
  <c r="AD1619" i="2" s="1" a="1"/>
  <c r="AD1619" i="2" s="1"/>
  <c r="AB1619" i="2"/>
  <c r="AA1619" i="2"/>
  <c r="AF1618" i="2"/>
  <c r="AE1618" i="2"/>
  <c r="AD1618" i="2" a="1"/>
  <c r="AD1618" i="2" s="1"/>
  <c r="AC1618" i="2"/>
  <c r="AB1618" i="2"/>
  <c r="AA1618" i="2"/>
  <c r="AE1617" i="2"/>
  <c r="AF1617" i="2" s="1"/>
  <c r="AC1617" i="2"/>
  <c r="AD1617" i="2" s="1" a="1"/>
  <c r="AD1617" i="2" s="1"/>
  <c r="AB1617" i="2"/>
  <c r="AA1617" i="2"/>
  <c r="AF1616" i="2"/>
  <c r="AE1616" i="2"/>
  <c r="AD1616" i="2" a="1"/>
  <c r="AD1616" i="2" s="1"/>
  <c r="AC1616" i="2"/>
  <c r="AB1616" i="2"/>
  <c r="AA1616" i="2"/>
  <c r="AE1615" i="2"/>
  <c r="AF1615" i="2" s="1"/>
  <c r="AD1615" i="2" a="1"/>
  <c r="AD1615" i="2" s="1"/>
  <c r="AC1615" i="2"/>
  <c r="AB1615" i="2"/>
  <c r="AA1615" i="2"/>
  <c r="AF1614" i="2"/>
  <c r="AE1614" i="2"/>
  <c r="AD1614" i="2" a="1"/>
  <c r="AD1614" i="2" s="1"/>
  <c r="AC1614" i="2"/>
  <c r="AB1614" i="2"/>
  <c r="AA1614" i="2"/>
  <c r="AE1613" i="2"/>
  <c r="AF1613" i="2" s="1"/>
  <c r="AC1613" i="2"/>
  <c r="AD1613" i="2" s="1" a="1"/>
  <c r="AD1613" i="2" s="1"/>
  <c r="AB1613" i="2"/>
  <c r="AA1613" i="2"/>
  <c r="AF1612" i="2"/>
  <c r="AE1612" i="2"/>
  <c r="AD1612" i="2" a="1"/>
  <c r="AD1612" i="2" s="1"/>
  <c r="AC1612" i="2"/>
  <c r="AB1612" i="2"/>
  <c r="AA1612" i="2"/>
  <c r="AE1611" i="2"/>
  <c r="AF1611" i="2" s="1"/>
  <c r="AD1611" i="2" a="1"/>
  <c r="AD1611" i="2" s="1"/>
  <c r="AC1611" i="2"/>
  <c r="AB1611" i="2"/>
  <c r="AA1611" i="2"/>
  <c r="AF1610" i="2"/>
  <c r="AE1610" i="2"/>
  <c r="AD1610" i="2" a="1"/>
  <c r="AD1610" i="2" s="1"/>
  <c r="AC1610" i="2"/>
  <c r="AB1610" i="2"/>
  <c r="AA1610" i="2"/>
  <c r="AE1609" i="2"/>
  <c r="AF1609" i="2" s="1"/>
  <c r="AC1609" i="2"/>
  <c r="AD1609" i="2" s="1" a="1"/>
  <c r="AD1609" i="2" s="1"/>
  <c r="AB1609" i="2"/>
  <c r="AA1609" i="2"/>
  <c r="AF1608" i="2"/>
  <c r="AE1608" i="2"/>
  <c r="AD1608" i="2" a="1"/>
  <c r="AD1608" i="2" s="1"/>
  <c r="AC1608" i="2"/>
  <c r="AB1608" i="2"/>
  <c r="AA1608" i="2"/>
  <c r="AE1607" i="2"/>
  <c r="AF1607" i="2" s="1"/>
  <c r="AD1607" i="2" a="1"/>
  <c r="AD1607" i="2" s="1"/>
  <c r="AC1607" i="2"/>
  <c r="AB1607" i="2"/>
  <c r="AA1607" i="2"/>
  <c r="AF1606" i="2"/>
  <c r="AE1606" i="2"/>
  <c r="AD1606" i="2" a="1"/>
  <c r="AD1606" i="2" s="1"/>
  <c r="AC1606" i="2"/>
  <c r="AB1606" i="2"/>
  <c r="AA1606" i="2"/>
  <c r="AE1605" i="2"/>
  <c r="AF1605" i="2" s="1"/>
  <c r="AD1605" i="2" a="1"/>
  <c r="AD1605" i="2" s="1"/>
  <c r="AC1605" i="2"/>
  <c r="AB1605" i="2"/>
  <c r="AA1605" i="2"/>
  <c r="AF1604" i="2"/>
  <c r="AE1604" i="2"/>
  <c r="AD1604" i="2" a="1"/>
  <c r="AD1604" i="2" s="1"/>
  <c r="AC1604" i="2"/>
  <c r="AB1604" i="2"/>
  <c r="AA1604" i="2"/>
  <c r="AE1603" i="2"/>
  <c r="AF1603" i="2" s="1"/>
  <c r="AC1603" i="2"/>
  <c r="AD1603" i="2" s="1" a="1"/>
  <c r="AD1603" i="2" s="1"/>
  <c r="AB1603" i="2"/>
  <c r="AA1603" i="2"/>
  <c r="AF1602" i="2"/>
  <c r="AE1602" i="2"/>
  <c r="AD1602" i="2" a="1"/>
  <c r="AD1602" i="2" s="1"/>
  <c r="AC1602" i="2"/>
  <c r="AB1602" i="2"/>
  <c r="AA1602" i="2"/>
  <c r="AE1601" i="2"/>
  <c r="AF1601" i="2" s="1"/>
  <c r="AD1601" i="2" a="1"/>
  <c r="AD1601" i="2" s="1"/>
  <c r="AC1601" i="2"/>
  <c r="AB1601" i="2"/>
  <c r="AA1601" i="2"/>
  <c r="AF1600" i="2"/>
  <c r="AE1600" i="2"/>
  <c r="AD1600" i="2" a="1"/>
  <c r="AD1600" i="2" s="1"/>
  <c r="AC1600" i="2"/>
  <c r="AB1600" i="2"/>
  <c r="AA1600" i="2"/>
  <c r="AE1599" i="2"/>
  <c r="AF1599" i="2" s="1"/>
  <c r="AC1599" i="2"/>
  <c r="AD1599" i="2" s="1" a="1"/>
  <c r="AD1599" i="2" s="1"/>
  <c r="AB1599" i="2"/>
  <c r="AA1599" i="2"/>
  <c r="AF1598" i="2"/>
  <c r="AE1598" i="2"/>
  <c r="AD1598" i="2" a="1"/>
  <c r="AD1598" i="2" s="1"/>
  <c r="AC1598" i="2"/>
  <c r="AB1598" i="2"/>
  <c r="AA1598" i="2"/>
  <c r="AE1597" i="2"/>
  <c r="AF1597" i="2" s="1"/>
  <c r="AD1597" i="2" a="1"/>
  <c r="AD1597" i="2" s="1"/>
  <c r="AC1597" i="2"/>
  <c r="AB1597" i="2"/>
  <c r="AA1597" i="2"/>
  <c r="AF1596" i="2"/>
  <c r="AE1596" i="2"/>
  <c r="AD1596" i="2" a="1"/>
  <c r="AD1596" i="2" s="1"/>
  <c r="AC1596" i="2"/>
  <c r="AB1596" i="2"/>
  <c r="AA1596" i="2"/>
  <c r="AE1595" i="2"/>
  <c r="AF1595" i="2" s="1"/>
  <c r="AD1595" i="2" a="1"/>
  <c r="AD1595" i="2" s="1"/>
  <c r="AC1595" i="2"/>
  <c r="AB1595" i="2"/>
  <c r="AA1595" i="2"/>
  <c r="AF1594" i="2"/>
  <c r="AE1594" i="2"/>
  <c r="AD1594" i="2" a="1"/>
  <c r="AD1594" i="2" s="1"/>
  <c r="AC1594" i="2"/>
  <c r="AB1594" i="2"/>
  <c r="AA1594" i="2"/>
  <c r="AE1593" i="2"/>
  <c r="AF1593" i="2" s="1"/>
  <c r="AC1593" i="2"/>
  <c r="AD1593" i="2" s="1" a="1"/>
  <c r="AD1593" i="2" s="1"/>
  <c r="AB1593" i="2"/>
  <c r="AA1593" i="2"/>
  <c r="AF1592" i="2"/>
  <c r="AE1592" i="2"/>
  <c r="AD1592" i="2" a="1"/>
  <c r="AD1592" i="2" s="1"/>
  <c r="AC1592" i="2"/>
  <c r="AB1592" i="2"/>
  <c r="AA1592" i="2"/>
  <c r="AE1591" i="2"/>
  <c r="AF1591" i="2" s="1"/>
  <c r="AC1591" i="2"/>
  <c r="AD1591" i="2" s="1" a="1"/>
  <c r="AD1591" i="2" s="1"/>
  <c r="AB1591" i="2"/>
  <c r="AA1591" i="2"/>
  <c r="AF1590" i="2"/>
  <c r="AE1590" i="2"/>
  <c r="AD1590" i="2" a="1"/>
  <c r="AD1590" i="2" s="1"/>
  <c r="AC1590" i="2"/>
  <c r="AB1590" i="2"/>
  <c r="AA1590" i="2"/>
  <c r="AE1589" i="2"/>
  <c r="AF1589" i="2" s="1"/>
  <c r="AC1589" i="2"/>
  <c r="AD1589" i="2" s="1" a="1"/>
  <c r="AD1589" i="2" s="1"/>
  <c r="AB1589" i="2"/>
  <c r="AA1589" i="2"/>
  <c r="AF1588" i="2"/>
  <c r="AE1588" i="2"/>
  <c r="AD1588" i="2" a="1"/>
  <c r="AD1588" i="2" s="1"/>
  <c r="AC1588" i="2"/>
  <c r="AB1588" i="2"/>
  <c r="AA1588" i="2"/>
  <c r="AE1587" i="2"/>
  <c r="AF1587" i="2" s="1"/>
  <c r="AD1587" i="2" a="1"/>
  <c r="AD1587" i="2" s="1"/>
  <c r="AC1587" i="2"/>
  <c r="AB1587" i="2"/>
  <c r="AA1587" i="2"/>
  <c r="AF1586" i="2"/>
  <c r="AE1586" i="2"/>
  <c r="AD1586" i="2" a="1"/>
  <c r="AD1586" i="2" s="1"/>
  <c r="AC1586" i="2"/>
  <c r="AB1586" i="2"/>
  <c r="AA1586" i="2"/>
  <c r="AE1585" i="2"/>
  <c r="AF1585" i="2" s="1"/>
  <c r="AD1585" i="2"/>
  <c r="AD1585" i="2" a="1"/>
  <c r="AC1585" i="2"/>
  <c r="AB1585" i="2"/>
  <c r="AA1585" i="2"/>
  <c r="AF1584" i="2"/>
  <c r="AE1584" i="2"/>
  <c r="AD1584" i="2" a="1"/>
  <c r="AD1584" i="2" s="1"/>
  <c r="AC1584" i="2"/>
  <c r="AB1584" i="2"/>
  <c r="AA1584" i="2"/>
  <c r="AE1583" i="2"/>
  <c r="AF1583" i="2" s="1"/>
  <c r="AC1583" i="2"/>
  <c r="AD1583" i="2" s="1" a="1"/>
  <c r="AD1583" i="2" s="1"/>
  <c r="AB1583" i="2"/>
  <c r="AA1583" i="2"/>
  <c r="AF1582" i="2"/>
  <c r="AE1582" i="2"/>
  <c r="AD1582" i="2" a="1"/>
  <c r="AD1582" i="2" s="1"/>
  <c r="AC1582" i="2"/>
  <c r="AB1582" i="2"/>
  <c r="AA1582" i="2"/>
  <c r="AE1581" i="2"/>
  <c r="AF1581" i="2" s="1"/>
  <c r="AC1581" i="2"/>
  <c r="AD1581" i="2" s="1" a="1"/>
  <c r="AD1581" i="2" s="1"/>
  <c r="AB1581" i="2"/>
  <c r="AA1581" i="2"/>
  <c r="AF1580" i="2"/>
  <c r="AE1580" i="2"/>
  <c r="AD1580" i="2" a="1"/>
  <c r="AD1580" i="2" s="1"/>
  <c r="AC1580" i="2"/>
  <c r="AB1580" i="2"/>
  <c r="AA1580" i="2"/>
  <c r="AE1579" i="2"/>
  <c r="AF1579" i="2" s="1"/>
  <c r="AC1579" i="2"/>
  <c r="AD1579" i="2" s="1" a="1"/>
  <c r="AD1579" i="2" s="1"/>
  <c r="AB1579" i="2"/>
  <c r="AA1579" i="2"/>
  <c r="AF1578" i="2"/>
  <c r="AE1578" i="2"/>
  <c r="AD1578" i="2" a="1"/>
  <c r="AD1578" i="2" s="1"/>
  <c r="AC1578" i="2"/>
  <c r="AB1578" i="2"/>
  <c r="AA1578" i="2"/>
  <c r="AE1577" i="2"/>
  <c r="AF1577" i="2" s="1"/>
  <c r="AC1577" i="2"/>
  <c r="AD1577" i="2" s="1" a="1"/>
  <c r="AD1577" i="2" s="1"/>
  <c r="AB1577" i="2"/>
  <c r="AA1577" i="2"/>
  <c r="AF1576" i="2"/>
  <c r="AE1576" i="2"/>
  <c r="AD1576" i="2" a="1"/>
  <c r="AD1576" i="2" s="1"/>
  <c r="AC1576" i="2"/>
  <c r="AB1576" i="2"/>
  <c r="AA1576" i="2"/>
  <c r="AE1575" i="2"/>
  <c r="AF1575" i="2" s="1"/>
  <c r="AC1575" i="2"/>
  <c r="AD1575" i="2" s="1" a="1"/>
  <c r="AD1575" i="2" s="1"/>
  <c r="AB1575" i="2"/>
  <c r="AA1575" i="2"/>
  <c r="AF1574" i="2"/>
  <c r="AE1574" i="2"/>
  <c r="AD1574" i="2" a="1"/>
  <c r="AD1574" i="2" s="1"/>
  <c r="AC1574" i="2"/>
  <c r="AB1574" i="2"/>
  <c r="AA1574" i="2"/>
  <c r="AE1573" i="2"/>
  <c r="AF1573" i="2" s="1"/>
  <c r="AD1573" i="2" a="1"/>
  <c r="AD1573" i="2" s="1"/>
  <c r="AC1573" i="2"/>
  <c r="AB1573" i="2"/>
  <c r="AA1573" i="2"/>
  <c r="AF1572" i="2"/>
  <c r="AE1572" i="2"/>
  <c r="AD1572" i="2" a="1"/>
  <c r="AD1572" i="2" s="1"/>
  <c r="AC1572" i="2"/>
  <c r="AB1572" i="2"/>
  <c r="AA1572" i="2"/>
  <c r="AE1571" i="2"/>
  <c r="AF1571" i="2" s="1"/>
  <c r="AD1571" i="2"/>
  <c r="AD1571" i="2" a="1"/>
  <c r="AC1571" i="2"/>
  <c r="AB1571" i="2"/>
  <c r="AA1571" i="2"/>
  <c r="AF1570" i="2"/>
  <c r="AE1570" i="2"/>
  <c r="AD1570" i="2" a="1"/>
  <c r="AD1570" i="2" s="1"/>
  <c r="AC1570" i="2"/>
  <c r="AB1570" i="2"/>
  <c r="AA1570" i="2"/>
  <c r="AE1569" i="2"/>
  <c r="AF1569" i="2" s="1"/>
  <c r="AC1569" i="2"/>
  <c r="AD1569" i="2" s="1" a="1"/>
  <c r="AD1569" i="2" s="1"/>
  <c r="AB1569" i="2"/>
  <c r="AA1569" i="2"/>
  <c r="AF1568" i="2"/>
  <c r="AE1568" i="2"/>
  <c r="AD1568" i="2" a="1"/>
  <c r="AD1568" i="2" s="1"/>
  <c r="AC1568" i="2"/>
  <c r="AB1568" i="2"/>
  <c r="AA1568" i="2"/>
  <c r="AE1567" i="2"/>
  <c r="AF1567" i="2" s="1"/>
  <c r="AC1567" i="2"/>
  <c r="AD1567" i="2" s="1" a="1"/>
  <c r="AD1567" i="2" s="1"/>
  <c r="AB1567" i="2"/>
  <c r="AA1567" i="2"/>
  <c r="AF1566" i="2"/>
  <c r="AE1566" i="2"/>
  <c r="AD1566" i="2" a="1"/>
  <c r="AD1566" i="2" s="1"/>
  <c r="AC1566" i="2"/>
  <c r="AB1566" i="2"/>
  <c r="AA1566" i="2"/>
  <c r="AE1565" i="2"/>
  <c r="AF1565" i="2" s="1"/>
  <c r="AD1565" i="2" a="1"/>
  <c r="AD1565" i="2" s="1"/>
  <c r="AC1565" i="2"/>
  <c r="AB1565" i="2"/>
  <c r="AA1565" i="2"/>
  <c r="AF1564" i="2"/>
  <c r="AE1564" i="2"/>
  <c r="AD1564" i="2" a="1"/>
  <c r="AD1564" i="2" s="1"/>
  <c r="AC1564" i="2"/>
  <c r="AB1564" i="2"/>
  <c r="AA1564" i="2"/>
  <c r="AE1563" i="2"/>
  <c r="AF1563" i="2" s="1"/>
  <c r="AC1563" i="2"/>
  <c r="AD1563" i="2" s="1" a="1"/>
  <c r="AD1563" i="2" s="1"/>
  <c r="AB1563" i="2"/>
  <c r="AA1563" i="2"/>
  <c r="AF1562" i="2"/>
  <c r="AE1562" i="2"/>
  <c r="AD1562" i="2" a="1"/>
  <c r="AD1562" i="2" s="1"/>
  <c r="AC1562" i="2"/>
  <c r="AB1562" i="2"/>
  <c r="AA1562" i="2"/>
  <c r="AE1561" i="2"/>
  <c r="AF1561" i="2" s="1"/>
  <c r="AC1561" i="2"/>
  <c r="AD1561" i="2" s="1" a="1"/>
  <c r="AD1561" i="2" s="1"/>
  <c r="AB1561" i="2"/>
  <c r="AA1561" i="2"/>
  <c r="AF1560" i="2"/>
  <c r="AE1560" i="2"/>
  <c r="AD1560" i="2" a="1"/>
  <c r="AD1560" i="2" s="1"/>
  <c r="AC1560" i="2"/>
  <c r="AB1560" i="2"/>
  <c r="AA1560" i="2"/>
  <c r="AE1559" i="2"/>
  <c r="AF1559" i="2" s="1"/>
  <c r="AD1559" i="2" a="1"/>
  <c r="AD1559" i="2" s="1"/>
  <c r="AC1559" i="2"/>
  <c r="AB1559" i="2"/>
  <c r="AA1559" i="2"/>
  <c r="AF1558" i="2"/>
  <c r="AE1558" i="2"/>
  <c r="AD1558" i="2" a="1"/>
  <c r="AD1558" i="2" s="1"/>
  <c r="AC1558" i="2"/>
  <c r="AB1558" i="2"/>
  <c r="AA1558" i="2"/>
  <c r="AE1557" i="2"/>
  <c r="AF1557" i="2" s="1"/>
  <c r="AD1557" i="2"/>
  <c r="AD1557" i="2" a="1"/>
  <c r="AC1557" i="2"/>
  <c r="AB1557" i="2"/>
  <c r="AA1557" i="2"/>
  <c r="AF1556" i="2"/>
  <c r="AE1556" i="2"/>
  <c r="AD1556" i="2" a="1"/>
  <c r="AD1556" i="2" s="1"/>
  <c r="AC1556" i="2"/>
  <c r="AB1556" i="2"/>
  <c r="AA1556" i="2"/>
  <c r="AE1555" i="2"/>
  <c r="AF1555" i="2" s="1"/>
  <c r="AC1555" i="2"/>
  <c r="AD1555" i="2" s="1" a="1"/>
  <c r="AD1555" i="2" s="1"/>
  <c r="AB1555" i="2"/>
  <c r="AA1555" i="2"/>
  <c r="AF1554" i="2"/>
  <c r="AE1554" i="2"/>
  <c r="AD1554" i="2" a="1"/>
  <c r="AD1554" i="2" s="1"/>
  <c r="AC1554" i="2"/>
  <c r="AB1554" i="2"/>
  <c r="AA1554" i="2"/>
  <c r="AE1553" i="2"/>
  <c r="AF1553" i="2" s="1"/>
  <c r="AC1553" i="2"/>
  <c r="AD1553" i="2" s="1" a="1"/>
  <c r="AD1553" i="2" s="1"/>
  <c r="AB1553" i="2"/>
  <c r="AA1553" i="2"/>
  <c r="AF1552" i="2"/>
  <c r="AE1552" i="2"/>
  <c r="AD1552" i="2" a="1"/>
  <c r="AD1552" i="2" s="1"/>
  <c r="AC1552" i="2"/>
  <c r="AB1552" i="2"/>
  <c r="AA1552" i="2"/>
  <c r="AE1551" i="2"/>
  <c r="AF1551" i="2" s="1"/>
  <c r="AC1551" i="2"/>
  <c r="AD1551" i="2" s="1" a="1"/>
  <c r="AD1551" i="2" s="1"/>
  <c r="AB1551" i="2"/>
  <c r="AA1551" i="2"/>
  <c r="AF1550" i="2"/>
  <c r="AE1550" i="2"/>
  <c r="AD1550" i="2" a="1"/>
  <c r="AD1550" i="2" s="1"/>
  <c r="AC1550" i="2"/>
  <c r="AB1550" i="2"/>
  <c r="AA1550" i="2"/>
  <c r="AE1549" i="2"/>
  <c r="AF1549" i="2" s="1"/>
  <c r="AC1549" i="2"/>
  <c r="AD1549" i="2" s="1" a="1"/>
  <c r="AD1549" i="2" s="1"/>
  <c r="AB1549" i="2"/>
  <c r="AA1549" i="2"/>
  <c r="AF1548" i="2"/>
  <c r="AE1548" i="2"/>
  <c r="AD1548" i="2" a="1"/>
  <c r="AD1548" i="2" s="1"/>
  <c r="AC1548" i="2"/>
  <c r="AB1548" i="2"/>
  <c r="AA1548" i="2"/>
  <c r="AE1547" i="2"/>
  <c r="AF1547" i="2" s="1"/>
  <c r="AC1547" i="2"/>
  <c r="AD1547" i="2" s="1" a="1"/>
  <c r="AD1547" i="2" s="1"/>
  <c r="AB1547" i="2"/>
  <c r="AA1547" i="2"/>
  <c r="AF1546" i="2"/>
  <c r="AE1546" i="2"/>
  <c r="AD1546" i="2" a="1"/>
  <c r="AD1546" i="2" s="1"/>
  <c r="AC1546" i="2"/>
  <c r="AB1546" i="2"/>
  <c r="AA1546" i="2"/>
  <c r="AE1545" i="2"/>
  <c r="AF1545" i="2" s="1"/>
  <c r="AD1545" i="2" a="1"/>
  <c r="AD1545" i="2" s="1"/>
  <c r="AC1545" i="2"/>
  <c r="AB1545" i="2"/>
  <c r="AA1545" i="2"/>
  <c r="AF1544" i="2"/>
  <c r="AE1544" i="2"/>
  <c r="AD1544" i="2" a="1"/>
  <c r="AD1544" i="2" s="1"/>
  <c r="AC1544" i="2"/>
  <c r="AB1544" i="2"/>
  <c r="AA1544" i="2"/>
  <c r="AE1543" i="2"/>
  <c r="AF1543" i="2" s="1"/>
  <c r="AD1543" i="2"/>
  <c r="AD1543" i="2" a="1"/>
  <c r="AC1543" i="2"/>
  <c r="AB1543" i="2"/>
  <c r="AA1543" i="2"/>
  <c r="AF1542" i="2"/>
  <c r="AE1542" i="2"/>
  <c r="AD1542" i="2" a="1"/>
  <c r="AD1542" i="2" s="1"/>
  <c r="AC1542" i="2"/>
  <c r="AB1542" i="2"/>
  <c r="AA1542" i="2"/>
  <c r="AE1541" i="2"/>
  <c r="AF1541" i="2" s="1"/>
  <c r="AC1541" i="2"/>
  <c r="AD1541" i="2" s="1" a="1"/>
  <c r="AD1541" i="2" s="1"/>
  <c r="AB1541" i="2"/>
  <c r="AA1541" i="2"/>
  <c r="AF1540" i="2"/>
  <c r="AE1540" i="2"/>
  <c r="AD1540" i="2" a="1"/>
  <c r="AD1540" i="2" s="1"/>
  <c r="AC1540" i="2"/>
  <c r="AB1540" i="2"/>
  <c r="AA1540" i="2"/>
  <c r="AE1539" i="2"/>
  <c r="AF1539" i="2" s="1"/>
  <c r="AD1539" i="2" a="1"/>
  <c r="AD1539" i="2" s="1"/>
  <c r="AC1539" i="2"/>
  <c r="AB1539" i="2"/>
  <c r="AA1539" i="2"/>
  <c r="AF1538" i="2"/>
  <c r="AE1538" i="2"/>
  <c r="AD1538" i="2" a="1"/>
  <c r="AD1538" i="2" s="1"/>
  <c r="AC1538" i="2"/>
  <c r="AB1538" i="2"/>
  <c r="AA1538" i="2"/>
  <c r="AE1537" i="2"/>
  <c r="AF1537" i="2" s="1"/>
  <c r="AD1537" i="2" a="1"/>
  <c r="AD1537" i="2" s="1"/>
  <c r="AC1537" i="2"/>
  <c r="AB1537" i="2"/>
  <c r="AA1537" i="2"/>
  <c r="AF1536" i="2"/>
  <c r="AE1536" i="2"/>
  <c r="AD1536" i="2" a="1"/>
  <c r="AD1536" i="2" s="1"/>
  <c r="AC1536" i="2"/>
  <c r="AB1536" i="2"/>
  <c r="AA1536" i="2"/>
  <c r="AE1535" i="2"/>
  <c r="AF1535" i="2" s="1"/>
  <c r="AC1535" i="2"/>
  <c r="AD1535" i="2" s="1" a="1"/>
  <c r="AD1535" i="2" s="1"/>
  <c r="AB1535" i="2"/>
  <c r="AA1535" i="2"/>
  <c r="AF1534" i="2"/>
  <c r="AE1534" i="2"/>
  <c r="AD1534" i="2" a="1"/>
  <c r="AD1534" i="2" s="1"/>
  <c r="AC1534" i="2"/>
  <c r="AB1534" i="2"/>
  <c r="AA1534" i="2"/>
  <c r="AE1533" i="2"/>
  <c r="AF1533" i="2" s="1"/>
  <c r="AC1533" i="2"/>
  <c r="AD1533" i="2" s="1" a="1"/>
  <c r="AD1533" i="2" s="1"/>
  <c r="AB1533" i="2"/>
  <c r="AA1533" i="2"/>
  <c r="AF1532" i="2"/>
  <c r="AE1532" i="2"/>
  <c r="AD1532" i="2" a="1"/>
  <c r="AD1532" i="2" s="1"/>
  <c r="AC1532" i="2"/>
  <c r="AB1532" i="2"/>
  <c r="AA1532" i="2"/>
  <c r="AE1531" i="2"/>
  <c r="AF1531" i="2" s="1"/>
  <c r="AD1531" i="2" a="1"/>
  <c r="AD1531" i="2" s="1"/>
  <c r="AC1531" i="2"/>
  <c r="AB1531" i="2"/>
  <c r="AA1531" i="2"/>
  <c r="AF1530" i="2"/>
  <c r="AE1530" i="2"/>
  <c r="AD1530" i="2" a="1"/>
  <c r="AD1530" i="2" s="1"/>
  <c r="AC1530" i="2"/>
  <c r="AB1530" i="2"/>
  <c r="AA1530" i="2"/>
  <c r="AE1529" i="2"/>
  <c r="AF1529" i="2" s="1"/>
  <c r="AD1529" i="2"/>
  <c r="AD1529" i="2" a="1"/>
  <c r="AC1529" i="2"/>
  <c r="AB1529" i="2"/>
  <c r="AA1529" i="2"/>
  <c r="AF1528" i="2"/>
  <c r="AE1528" i="2"/>
  <c r="AD1528" i="2" a="1"/>
  <c r="AD1528" i="2" s="1"/>
  <c r="AC1528" i="2"/>
  <c r="AB1528" i="2"/>
  <c r="AA1528" i="2"/>
  <c r="AE1527" i="2"/>
  <c r="AF1527" i="2" s="1"/>
  <c r="AC1527" i="2"/>
  <c r="AD1527" i="2" s="1" a="1"/>
  <c r="AD1527" i="2" s="1"/>
  <c r="AB1527" i="2"/>
  <c r="AA1527" i="2"/>
  <c r="AF1526" i="2"/>
  <c r="AE1526" i="2"/>
  <c r="AD1526" i="2" a="1"/>
  <c r="AD1526" i="2" s="1"/>
  <c r="AC1526" i="2"/>
  <c r="AB1526" i="2"/>
  <c r="AA1526" i="2"/>
  <c r="AE1525" i="2"/>
  <c r="AF1525" i="2" s="1"/>
  <c r="AC1525" i="2"/>
  <c r="AD1525" i="2" s="1" a="1"/>
  <c r="AD1525" i="2" s="1"/>
  <c r="AB1525" i="2"/>
  <c r="AA1525" i="2"/>
  <c r="AF1524" i="2"/>
  <c r="AE1524" i="2"/>
  <c r="AD1524" i="2" a="1"/>
  <c r="AD1524" i="2" s="1"/>
  <c r="AC1524" i="2"/>
  <c r="AB1524" i="2"/>
  <c r="AA1524" i="2"/>
  <c r="AE1523" i="2"/>
  <c r="AF1523" i="2" s="1"/>
  <c r="AC1523" i="2"/>
  <c r="AD1523" i="2" s="1" a="1"/>
  <c r="AD1523" i="2" s="1"/>
  <c r="AB1523" i="2"/>
  <c r="AA1523" i="2"/>
  <c r="AF1522" i="2"/>
  <c r="AE1522" i="2"/>
  <c r="AD1522" i="2" a="1"/>
  <c r="AD1522" i="2" s="1"/>
  <c r="AC1522" i="2"/>
  <c r="AB1522" i="2"/>
  <c r="AA1522" i="2"/>
  <c r="AE1521" i="2"/>
  <c r="AF1521" i="2" s="1"/>
  <c r="AC1521" i="2"/>
  <c r="AD1521" i="2" s="1" a="1"/>
  <c r="AD1521" i="2" s="1"/>
  <c r="AB1521" i="2"/>
  <c r="AA1521" i="2"/>
  <c r="AF1520" i="2"/>
  <c r="AE1520" i="2"/>
  <c r="AD1520" i="2" a="1"/>
  <c r="AD1520" i="2" s="1"/>
  <c r="AC1520" i="2"/>
  <c r="AB1520" i="2"/>
  <c r="AA1520" i="2"/>
  <c r="AE1519" i="2"/>
  <c r="AF1519" i="2" s="1"/>
  <c r="AC1519" i="2"/>
  <c r="AD1519" i="2" s="1" a="1"/>
  <c r="AD1519" i="2" s="1"/>
  <c r="AB1519" i="2"/>
  <c r="AA1519" i="2"/>
  <c r="AF1518" i="2"/>
  <c r="AE1518" i="2"/>
  <c r="AD1518" i="2" a="1"/>
  <c r="AD1518" i="2" s="1"/>
  <c r="AC1518" i="2"/>
  <c r="AB1518" i="2"/>
  <c r="AA1518" i="2"/>
  <c r="AE1517" i="2"/>
  <c r="AF1517" i="2" s="1"/>
  <c r="AD1517" i="2" a="1"/>
  <c r="AD1517" i="2" s="1"/>
  <c r="AC1517" i="2"/>
  <c r="AB1517" i="2"/>
  <c r="AA1517" i="2"/>
  <c r="AF1516" i="2"/>
  <c r="AE1516" i="2"/>
  <c r="AD1516" i="2" a="1"/>
  <c r="AD1516" i="2" s="1"/>
  <c r="AC1516" i="2"/>
  <c r="AB1516" i="2"/>
  <c r="AA1516" i="2"/>
  <c r="AE1515" i="2"/>
  <c r="AF1515" i="2" s="1"/>
  <c r="AD1515" i="2"/>
  <c r="AD1515" i="2" a="1"/>
  <c r="AC1515" i="2"/>
  <c r="AB1515" i="2"/>
  <c r="AA1515" i="2"/>
  <c r="AF1514" i="2"/>
  <c r="AE1514" i="2"/>
  <c r="AD1514" i="2" a="1"/>
  <c r="AD1514" i="2" s="1"/>
  <c r="AC1514" i="2"/>
  <c r="AB1514" i="2"/>
  <c r="AA1514" i="2"/>
  <c r="AE1513" i="2"/>
  <c r="AF1513" i="2" s="1"/>
  <c r="AC1513" i="2"/>
  <c r="AD1513" i="2" s="1" a="1"/>
  <c r="AD1513" i="2" s="1"/>
  <c r="AB1513" i="2"/>
  <c r="AA1513" i="2"/>
  <c r="AF1512" i="2"/>
  <c r="AE1512" i="2"/>
  <c r="AD1512" i="2" a="1"/>
  <c r="AD1512" i="2" s="1"/>
  <c r="AC1512" i="2"/>
  <c r="AB1512" i="2"/>
  <c r="AA1512" i="2"/>
  <c r="AE1511" i="2"/>
  <c r="AF1511" i="2" s="1"/>
  <c r="AC1511" i="2"/>
  <c r="AD1511" i="2" s="1" a="1"/>
  <c r="AD1511" i="2" s="1"/>
  <c r="AB1511" i="2"/>
  <c r="AA1511" i="2"/>
  <c r="AF1510" i="2"/>
  <c r="AE1510" i="2"/>
  <c r="AD1510" i="2" a="1"/>
  <c r="AD1510" i="2" s="1"/>
  <c r="AC1510" i="2"/>
  <c r="AB1510" i="2"/>
  <c r="AA1510" i="2"/>
  <c r="AE1509" i="2"/>
  <c r="AF1509" i="2" s="1"/>
  <c r="AC1509" i="2"/>
  <c r="AD1509" i="2" s="1" a="1"/>
  <c r="AD1509" i="2" s="1"/>
  <c r="AB1509" i="2"/>
  <c r="AA1509" i="2"/>
  <c r="AF1508" i="2"/>
  <c r="AE1508" i="2"/>
  <c r="AD1508" i="2" a="1"/>
  <c r="AD1508" i="2" s="1"/>
  <c r="AC1508" i="2"/>
  <c r="AB1508" i="2"/>
  <c r="AA1508" i="2"/>
  <c r="AE1507" i="2"/>
  <c r="AF1507" i="2" s="1"/>
  <c r="AD1507" i="2" a="1"/>
  <c r="AD1507" i="2" s="1"/>
  <c r="AC1507" i="2"/>
  <c r="AB1507" i="2"/>
  <c r="AA1507" i="2"/>
  <c r="AF1506" i="2"/>
  <c r="AE1506" i="2"/>
  <c r="AD1506" i="2" a="1"/>
  <c r="AD1506" i="2" s="1"/>
  <c r="AC1506" i="2"/>
  <c r="AB1506" i="2"/>
  <c r="AA1506" i="2"/>
  <c r="AE1505" i="2"/>
  <c r="AF1505" i="2" s="1"/>
  <c r="AC1505" i="2"/>
  <c r="AD1505" i="2" s="1" a="1"/>
  <c r="AD1505" i="2" s="1"/>
  <c r="AB1505" i="2"/>
  <c r="AA1505" i="2"/>
  <c r="AF1504" i="2"/>
  <c r="AE1504" i="2"/>
  <c r="AD1504" i="2" a="1"/>
  <c r="AD1504" i="2" s="1"/>
  <c r="AC1504" i="2"/>
  <c r="AB1504" i="2"/>
  <c r="AA1504" i="2"/>
  <c r="AE1503" i="2"/>
  <c r="AF1503" i="2" s="1"/>
  <c r="AD1503" i="2" a="1"/>
  <c r="AD1503" i="2" s="1"/>
  <c r="AC1503" i="2"/>
  <c r="AB1503" i="2"/>
  <c r="AA1503" i="2"/>
  <c r="AF1502" i="2"/>
  <c r="AE1502" i="2"/>
  <c r="AD1502" i="2" a="1"/>
  <c r="AD1502" i="2" s="1"/>
  <c r="AC1502" i="2"/>
  <c r="AB1502" i="2"/>
  <c r="AA1502" i="2"/>
  <c r="AE1501" i="2"/>
  <c r="AF1501" i="2" s="1"/>
  <c r="AD1501" i="2"/>
  <c r="AD1501" i="2" a="1"/>
  <c r="AC1501" i="2"/>
  <c r="AB1501" i="2"/>
  <c r="AA1501" i="2"/>
  <c r="AF1500" i="2"/>
  <c r="AE1500" i="2"/>
  <c r="AD1500" i="2" a="1"/>
  <c r="AD1500" i="2" s="1"/>
  <c r="AC1500" i="2"/>
  <c r="AB1500" i="2"/>
  <c r="AA1500" i="2"/>
  <c r="AE1499" i="2"/>
  <c r="AF1499" i="2" s="1"/>
  <c r="AC1499" i="2"/>
  <c r="AD1499" i="2" s="1" a="1"/>
  <c r="AD1499" i="2" s="1"/>
  <c r="AB1499" i="2"/>
  <c r="AA1499" i="2"/>
  <c r="AF1498" i="2"/>
  <c r="AE1498" i="2"/>
  <c r="AD1498" i="2" a="1"/>
  <c r="AD1498" i="2" s="1"/>
  <c r="AC1498" i="2"/>
  <c r="AB1498" i="2"/>
  <c r="AA1498" i="2"/>
  <c r="AE1497" i="2"/>
  <c r="AF1497" i="2" s="1"/>
  <c r="AC1497" i="2"/>
  <c r="AD1497" i="2" s="1" a="1"/>
  <c r="AD1497" i="2" s="1"/>
  <c r="AB1497" i="2"/>
  <c r="AA1497" i="2"/>
  <c r="AF1496" i="2"/>
  <c r="AE1496" i="2"/>
  <c r="AD1496" i="2" a="1"/>
  <c r="AD1496" i="2" s="1"/>
  <c r="AC1496" i="2"/>
  <c r="AB1496" i="2"/>
  <c r="AA1496" i="2"/>
  <c r="AE1495" i="2"/>
  <c r="AF1495" i="2" s="1"/>
  <c r="AC1495" i="2"/>
  <c r="AD1495" i="2" s="1" a="1"/>
  <c r="AD1495" i="2" s="1"/>
  <c r="AB1495" i="2"/>
  <c r="AA1495" i="2"/>
  <c r="AF1494" i="2"/>
  <c r="AE1494" i="2"/>
  <c r="AD1494" i="2" a="1"/>
  <c r="AD1494" i="2" s="1"/>
  <c r="AC1494" i="2"/>
  <c r="AB1494" i="2"/>
  <c r="AA1494" i="2"/>
  <c r="AE1493" i="2"/>
  <c r="AF1493" i="2" s="1"/>
  <c r="AC1493" i="2"/>
  <c r="AD1493" i="2" s="1" a="1"/>
  <c r="AD1493" i="2" s="1"/>
  <c r="AB1493" i="2"/>
  <c r="AA1493" i="2"/>
  <c r="AF1492" i="2"/>
  <c r="AE1492" i="2"/>
  <c r="AD1492" i="2" a="1"/>
  <c r="AD1492" i="2" s="1"/>
  <c r="AC1492" i="2"/>
  <c r="AB1492" i="2"/>
  <c r="AA1492" i="2"/>
  <c r="AE1491" i="2"/>
  <c r="AF1491" i="2" s="1"/>
  <c r="AC1491" i="2"/>
  <c r="AD1491" i="2" s="1" a="1"/>
  <c r="AD1491" i="2" s="1"/>
  <c r="AB1491" i="2"/>
  <c r="AA1491" i="2"/>
  <c r="AF1490" i="2"/>
  <c r="AE1490" i="2"/>
  <c r="AD1490" i="2" a="1"/>
  <c r="AD1490" i="2" s="1"/>
  <c r="AC1490" i="2"/>
  <c r="AB1490" i="2"/>
  <c r="AA1490" i="2"/>
  <c r="AE1489" i="2"/>
  <c r="AF1489" i="2" s="1"/>
  <c r="AD1489" i="2" a="1"/>
  <c r="AD1489" i="2" s="1"/>
  <c r="AC1489" i="2"/>
  <c r="AB1489" i="2"/>
  <c r="AA1489" i="2"/>
  <c r="AF1488" i="2"/>
  <c r="AE1488" i="2"/>
  <c r="AD1488" i="2" a="1"/>
  <c r="AD1488" i="2" s="1"/>
  <c r="AC1488" i="2"/>
  <c r="AB1488" i="2"/>
  <c r="AA1488" i="2"/>
  <c r="AE1487" i="2"/>
  <c r="AF1487" i="2" s="1"/>
  <c r="AD1487" i="2"/>
  <c r="AD1487" i="2" a="1"/>
  <c r="AC1487" i="2"/>
  <c r="AB1487" i="2"/>
  <c r="AA1487" i="2"/>
  <c r="AF1486" i="2"/>
  <c r="AE1486" i="2"/>
  <c r="AD1486" i="2" a="1"/>
  <c r="AD1486" i="2" s="1"/>
  <c r="AC1486" i="2"/>
  <c r="AB1486" i="2"/>
  <c r="AA1486" i="2"/>
  <c r="AE1485" i="2"/>
  <c r="AF1485" i="2" s="1"/>
  <c r="AD1485" i="2" a="1"/>
  <c r="AD1485" i="2" s="1"/>
  <c r="AC1485" i="2"/>
  <c r="AB1485" i="2"/>
  <c r="AA1485" i="2"/>
  <c r="AF1484" i="2"/>
  <c r="AE1484" i="2"/>
  <c r="AD1484" i="2" a="1"/>
  <c r="AD1484" i="2" s="1"/>
  <c r="AC1484" i="2"/>
  <c r="AB1484" i="2"/>
  <c r="AA1484" i="2"/>
  <c r="AE1483" i="2"/>
  <c r="AF1483" i="2" s="1"/>
  <c r="AC1483" i="2"/>
  <c r="AD1483" i="2" s="1" a="1"/>
  <c r="AD1483" i="2" s="1"/>
  <c r="AB1483" i="2"/>
  <c r="AA1483" i="2"/>
  <c r="AF1482" i="2"/>
  <c r="AE1482" i="2"/>
  <c r="AD1482" i="2" a="1"/>
  <c r="AD1482" i="2" s="1"/>
  <c r="AC1482" i="2"/>
  <c r="AB1482" i="2"/>
  <c r="AA1482" i="2"/>
  <c r="AE1481" i="2"/>
  <c r="AF1481" i="2" s="1"/>
  <c r="AD1481" i="2" a="1"/>
  <c r="AD1481" i="2" s="1"/>
  <c r="AC1481" i="2"/>
  <c r="AB1481" i="2"/>
  <c r="AA1481" i="2"/>
  <c r="AF1480" i="2"/>
  <c r="AE1480" i="2"/>
  <c r="AD1480" i="2" a="1"/>
  <c r="AD1480" i="2" s="1"/>
  <c r="AC1480" i="2"/>
  <c r="AB1480" i="2"/>
  <c r="AA1480" i="2"/>
  <c r="AE1479" i="2"/>
  <c r="AF1479" i="2" s="1"/>
  <c r="AD1479" i="2" a="1"/>
  <c r="AD1479" i="2" s="1"/>
  <c r="AC1479" i="2"/>
  <c r="AB1479" i="2"/>
  <c r="AA1479" i="2"/>
  <c r="AF1478" i="2"/>
  <c r="AE1478" i="2"/>
  <c r="AD1478" i="2" a="1"/>
  <c r="AD1478" i="2" s="1"/>
  <c r="AC1478" i="2"/>
  <c r="AB1478" i="2"/>
  <c r="AA1478" i="2"/>
  <c r="AE1477" i="2"/>
  <c r="AF1477" i="2" s="1"/>
  <c r="AC1477" i="2"/>
  <c r="AD1477" i="2" s="1" a="1"/>
  <c r="AD1477" i="2" s="1"/>
  <c r="AB1477" i="2"/>
  <c r="AA1477" i="2"/>
  <c r="AF1476" i="2"/>
  <c r="AE1476" i="2"/>
  <c r="AD1476" i="2" a="1"/>
  <c r="AD1476" i="2" s="1"/>
  <c r="AC1476" i="2"/>
  <c r="AB1476" i="2"/>
  <c r="AA1476" i="2"/>
  <c r="AE1475" i="2"/>
  <c r="AF1475" i="2" s="1"/>
  <c r="AD1475" i="2" a="1"/>
  <c r="AD1475" i="2" s="1"/>
  <c r="AC1475" i="2"/>
  <c r="AB1475" i="2"/>
  <c r="AA1475" i="2"/>
  <c r="AF1474" i="2"/>
  <c r="AE1474" i="2"/>
  <c r="AD1474" i="2" a="1"/>
  <c r="AD1474" i="2" s="1"/>
  <c r="AC1474" i="2"/>
  <c r="AB1474" i="2"/>
  <c r="AA1474" i="2"/>
  <c r="AE1473" i="2"/>
  <c r="AF1473" i="2" s="1"/>
  <c r="AD1473" i="2"/>
  <c r="AD1473" i="2" a="1"/>
  <c r="AC1473" i="2"/>
  <c r="AB1473" i="2"/>
  <c r="AA1473" i="2"/>
  <c r="AF1472" i="2"/>
  <c r="AE1472" i="2"/>
  <c r="AD1472" i="2" a="1"/>
  <c r="AD1472" i="2" s="1"/>
  <c r="AC1472" i="2"/>
  <c r="AB1472" i="2"/>
  <c r="AA1472" i="2"/>
  <c r="AE1471" i="2"/>
  <c r="AF1471" i="2" s="1"/>
  <c r="AC1471" i="2"/>
  <c r="AD1471" i="2" s="1" a="1"/>
  <c r="AD1471" i="2" s="1"/>
  <c r="AB1471" i="2"/>
  <c r="AA1471" i="2"/>
  <c r="AF1470" i="2"/>
  <c r="AE1470" i="2"/>
  <c r="AD1470" i="2" a="1"/>
  <c r="AD1470" i="2" s="1"/>
  <c r="AC1470" i="2"/>
  <c r="AB1470" i="2"/>
  <c r="AA1470" i="2"/>
  <c r="AE1469" i="2"/>
  <c r="AF1469" i="2" s="1"/>
  <c r="AC1469" i="2"/>
  <c r="AD1469" i="2" s="1" a="1"/>
  <c r="AD1469" i="2" s="1"/>
  <c r="AB1469" i="2"/>
  <c r="AA1469" i="2"/>
  <c r="AF1468" i="2"/>
  <c r="AE1468" i="2"/>
  <c r="AD1468" i="2" a="1"/>
  <c r="AD1468" i="2" s="1"/>
  <c r="AC1468" i="2"/>
  <c r="AB1468" i="2"/>
  <c r="AA1468" i="2"/>
  <c r="AE1467" i="2"/>
  <c r="AF1467" i="2" s="1"/>
  <c r="AC1467" i="2"/>
  <c r="AD1467" i="2" s="1" a="1"/>
  <c r="AD1467" i="2" s="1"/>
  <c r="AB1467" i="2"/>
  <c r="AA1467" i="2"/>
  <c r="AF1466" i="2"/>
  <c r="AE1466" i="2"/>
  <c r="AD1466" i="2" a="1"/>
  <c r="AD1466" i="2" s="1"/>
  <c r="AC1466" i="2"/>
  <c r="AB1466" i="2"/>
  <c r="AA1466" i="2"/>
  <c r="AE1465" i="2"/>
  <c r="AF1465" i="2" s="1"/>
  <c r="AC1465" i="2"/>
  <c r="AD1465" i="2" s="1" a="1"/>
  <c r="AD1465" i="2" s="1"/>
  <c r="AB1465" i="2"/>
  <c r="AA1465" i="2"/>
  <c r="AF1464" i="2"/>
  <c r="AE1464" i="2"/>
  <c r="AD1464" i="2" a="1"/>
  <c r="AD1464" i="2" s="1"/>
  <c r="AC1464" i="2"/>
  <c r="AB1464" i="2"/>
  <c r="AA1464" i="2"/>
  <c r="AE1463" i="2"/>
  <c r="AF1463" i="2" s="1"/>
  <c r="AC1463" i="2"/>
  <c r="AD1463" i="2" s="1" a="1"/>
  <c r="AD1463" i="2" s="1"/>
  <c r="AB1463" i="2"/>
  <c r="AA1463" i="2"/>
  <c r="AF1462" i="2"/>
  <c r="AE1462" i="2"/>
  <c r="AD1462" i="2" a="1"/>
  <c r="AD1462" i="2" s="1"/>
  <c r="AC1462" i="2"/>
  <c r="AB1462" i="2"/>
  <c r="AA1462" i="2"/>
  <c r="AE1461" i="2"/>
  <c r="AF1461" i="2" s="1"/>
  <c r="AD1461" i="2" a="1"/>
  <c r="AD1461" i="2" s="1"/>
  <c r="AC1461" i="2"/>
  <c r="AB1461" i="2"/>
  <c r="AA1461" i="2"/>
  <c r="AF1460" i="2"/>
  <c r="AE1460" i="2"/>
  <c r="AD1460" i="2" a="1"/>
  <c r="AD1460" i="2" s="1"/>
  <c r="AC1460" i="2"/>
  <c r="AB1460" i="2"/>
  <c r="AA1460" i="2"/>
  <c r="AE1459" i="2"/>
  <c r="AF1459" i="2" s="1"/>
  <c r="AD1459" i="2"/>
  <c r="AD1459" i="2" a="1"/>
  <c r="AC1459" i="2"/>
  <c r="AB1459" i="2"/>
  <c r="AA1459" i="2"/>
  <c r="AF1458" i="2"/>
  <c r="AE1458" i="2"/>
  <c r="AD1458" i="2" a="1"/>
  <c r="AD1458" i="2" s="1"/>
  <c r="AC1458" i="2"/>
  <c r="AB1458" i="2"/>
  <c r="AA1458" i="2"/>
  <c r="AE1457" i="2"/>
  <c r="AF1457" i="2" s="1"/>
  <c r="AD1457" i="2" a="1"/>
  <c r="AD1457" i="2" s="1"/>
  <c r="AC1457" i="2"/>
  <c r="AB1457" i="2"/>
  <c r="AA1457" i="2"/>
  <c r="AF1456" i="2"/>
  <c r="AE1456" i="2"/>
  <c r="AD1456" i="2" a="1"/>
  <c r="AD1456" i="2" s="1"/>
  <c r="AC1456" i="2"/>
  <c r="AB1456" i="2"/>
  <c r="AA1456" i="2"/>
  <c r="AE1455" i="2"/>
  <c r="AF1455" i="2" s="1"/>
  <c r="AC1455" i="2"/>
  <c r="AD1455" i="2" s="1" a="1"/>
  <c r="AD1455" i="2" s="1"/>
  <c r="AB1455" i="2"/>
  <c r="AA1455" i="2"/>
  <c r="AF1454" i="2"/>
  <c r="AE1454" i="2"/>
  <c r="AD1454" i="2" a="1"/>
  <c r="AD1454" i="2" s="1"/>
  <c r="AC1454" i="2"/>
  <c r="AB1454" i="2"/>
  <c r="AA1454" i="2"/>
  <c r="AE1453" i="2"/>
  <c r="AF1453" i="2" s="1"/>
  <c r="AC1453" i="2"/>
  <c r="AD1453" i="2" s="1" a="1"/>
  <c r="AD1453" i="2" s="1"/>
  <c r="AB1453" i="2"/>
  <c r="AA1453" i="2"/>
  <c r="AF1452" i="2"/>
  <c r="AE1452" i="2"/>
  <c r="AD1452" i="2" a="1"/>
  <c r="AD1452" i="2" s="1"/>
  <c r="AC1452" i="2"/>
  <c r="AB1452" i="2"/>
  <c r="AA1452" i="2"/>
  <c r="AE1451" i="2"/>
  <c r="AF1451" i="2" s="1"/>
  <c r="AC1451" i="2"/>
  <c r="AD1451" i="2" s="1" a="1"/>
  <c r="AD1451" i="2" s="1"/>
  <c r="AB1451" i="2"/>
  <c r="AA1451" i="2"/>
  <c r="AF1450" i="2"/>
  <c r="AE1450" i="2"/>
  <c r="AD1450" i="2" a="1"/>
  <c r="AD1450" i="2" s="1"/>
  <c r="AC1450" i="2"/>
  <c r="AB1450" i="2"/>
  <c r="AA1450" i="2"/>
  <c r="AE1449" i="2"/>
  <c r="AF1449" i="2" s="1"/>
  <c r="AC1449" i="2"/>
  <c r="AD1449" i="2" s="1" a="1"/>
  <c r="AD1449" i="2" s="1"/>
  <c r="AB1449" i="2"/>
  <c r="AA1449" i="2"/>
  <c r="AF1448" i="2"/>
  <c r="AE1448" i="2"/>
  <c r="AD1448" i="2" a="1"/>
  <c r="AD1448" i="2" s="1"/>
  <c r="AC1448" i="2"/>
  <c r="AB1448" i="2"/>
  <c r="AA1448" i="2"/>
  <c r="AE1447" i="2"/>
  <c r="AF1447" i="2" s="1"/>
  <c r="AD1447" i="2" a="1"/>
  <c r="AD1447" i="2" s="1"/>
  <c r="AC1447" i="2"/>
  <c r="AB1447" i="2"/>
  <c r="AA1447" i="2"/>
  <c r="AF1446" i="2"/>
  <c r="AE1446" i="2"/>
  <c r="AD1446" i="2" a="1"/>
  <c r="AD1446" i="2" s="1"/>
  <c r="AC1446" i="2"/>
  <c r="AB1446" i="2"/>
  <c r="AA1446" i="2"/>
  <c r="AE1445" i="2"/>
  <c r="AF1445" i="2" s="1"/>
  <c r="AD1445" i="2"/>
  <c r="AD1445" i="2" a="1"/>
  <c r="AC1445" i="2"/>
  <c r="AB1445" i="2"/>
  <c r="AA1445" i="2"/>
  <c r="AF1444" i="2"/>
  <c r="AE1444" i="2"/>
  <c r="AD1444" i="2" a="1"/>
  <c r="AD1444" i="2" s="1"/>
  <c r="AC1444" i="2"/>
  <c r="AB1444" i="2"/>
  <c r="AA1444" i="2"/>
  <c r="AE1443" i="2"/>
  <c r="AF1443" i="2" s="1"/>
  <c r="AC1443" i="2"/>
  <c r="AD1443" i="2" s="1" a="1"/>
  <c r="AD1443" i="2" s="1"/>
  <c r="AB1443" i="2"/>
  <c r="AA1443" i="2"/>
  <c r="AF1442" i="2"/>
  <c r="AE1442" i="2"/>
  <c r="AD1442" i="2" a="1"/>
  <c r="AD1442" i="2" s="1"/>
  <c r="AC1442" i="2"/>
  <c r="AB1442" i="2"/>
  <c r="AA1442" i="2"/>
  <c r="AE1441" i="2"/>
  <c r="AF1441" i="2" s="1"/>
  <c r="AC1441" i="2"/>
  <c r="AD1441" i="2" s="1" a="1"/>
  <c r="AD1441" i="2" s="1"/>
  <c r="AB1441" i="2"/>
  <c r="AA1441" i="2"/>
  <c r="AF1440" i="2"/>
  <c r="AE1440" i="2"/>
  <c r="AD1440" i="2" a="1"/>
  <c r="AD1440" i="2" s="1"/>
  <c r="AC1440" i="2"/>
  <c r="AB1440" i="2"/>
  <c r="AA1440" i="2"/>
  <c r="AE1439" i="2"/>
  <c r="AF1439" i="2" s="1"/>
  <c r="AC1439" i="2"/>
  <c r="AD1439" i="2" s="1" a="1"/>
  <c r="AD1439" i="2" s="1"/>
  <c r="AB1439" i="2"/>
  <c r="AA1439" i="2"/>
  <c r="AF1438" i="2"/>
  <c r="AE1438" i="2"/>
  <c r="AD1438" i="2" a="1"/>
  <c r="AD1438" i="2" s="1"/>
  <c r="AC1438" i="2"/>
  <c r="AB1438" i="2"/>
  <c r="AA1438" i="2"/>
  <c r="AE1437" i="2"/>
  <c r="AF1437" i="2" s="1"/>
  <c r="AC1437" i="2"/>
  <c r="AD1437" i="2" s="1" a="1"/>
  <c r="AD1437" i="2" s="1"/>
  <c r="AB1437" i="2"/>
  <c r="AA1437" i="2"/>
  <c r="AF1436" i="2"/>
  <c r="AE1436" i="2"/>
  <c r="AD1436" i="2" a="1"/>
  <c r="AD1436" i="2" s="1"/>
  <c r="AC1436" i="2"/>
  <c r="AB1436" i="2"/>
  <c r="AA1436" i="2"/>
  <c r="AE1435" i="2"/>
  <c r="AF1435" i="2" s="1"/>
  <c r="AC1435" i="2"/>
  <c r="AD1435" i="2" s="1" a="1"/>
  <c r="AD1435" i="2" s="1"/>
  <c r="AB1435" i="2"/>
  <c r="AA1435" i="2"/>
  <c r="AF1434" i="2"/>
  <c r="AE1434" i="2"/>
  <c r="AD1434" i="2" a="1"/>
  <c r="AD1434" i="2" s="1"/>
  <c r="AC1434" i="2"/>
  <c r="AB1434" i="2"/>
  <c r="AA1434" i="2"/>
  <c r="AE1433" i="2"/>
  <c r="AF1433" i="2" s="1"/>
  <c r="AD1433" i="2" a="1"/>
  <c r="AD1433" i="2" s="1"/>
  <c r="AC1433" i="2"/>
  <c r="AB1433" i="2"/>
  <c r="AA1433" i="2"/>
  <c r="AF1432" i="2"/>
  <c r="AE1432" i="2"/>
  <c r="AD1432" i="2" a="1"/>
  <c r="AD1432" i="2" s="1"/>
  <c r="AC1432" i="2"/>
  <c r="AB1432" i="2"/>
  <c r="AA1432" i="2"/>
  <c r="AE1431" i="2"/>
  <c r="AF1431" i="2" s="1"/>
  <c r="AD1431" i="2"/>
  <c r="AD1431" i="2" a="1"/>
  <c r="AC1431" i="2"/>
  <c r="AB1431" i="2"/>
  <c r="AA1431" i="2"/>
  <c r="AF1430" i="2"/>
  <c r="AE1430" i="2"/>
  <c r="AD1430" i="2" a="1"/>
  <c r="AD1430" i="2" s="1"/>
  <c r="AC1430" i="2"/>
  <c r="AB1430" i="2"/>
  <c r="AA1430" i="2"/>
  <c r="AE1429" i="2"/>
  <c r="AF1429" i="2" s="1"/>
  <c r="AC1429" i="2"/>
  <c r="AD1429" i="2" s="1" a="1"/>
  <c r="AD1429" i="2" s="1"/>
  <c r="AB1429" i="2"/>
  <c r="AA1429" i="2"/>
  <c r="AF1428" i="2"/>
  <c r="AE1428" i="2"/>
  <c r="AD1428" i="2" a="1"/>
  <c r="AD1428" i="2" s="1"/>
  <c r="AC1428" i="2"/>
  <c r="AB1428" i="2"/>
  <c r="AA1428" i="2"/>
  <c r="AE1427" i="2"/>
  <c r="AF1427" i="2" s="1"/>
  <c r="AD1427" i="2" a="1"/>
  <c r="AD1427" i="2" s="1"/>
  <c r="AC1427" i="2"/>
  <c r="AB1427" i="2"/>
  <c r="AA1427" i="2"/>
  <c r="AF1426" i="2"/>
  <c r="AE1426" i="2"/>
  <c r="AD1426" i="2" a="1"/>
  <c r="AD1426" i="2" s="1"/>
  <c r="AC1426" i="2"/>
  <c r="AB1426" i="2"/>
  <c r="AA1426" i="2"/>
  <c r="AE1425" i="2"/>
  <c r="AF1425" i="2" s="1"/>
  <c r="AC1425" i="2"/>
  <c r="AD1425" i="2" s="1" a="1"/>
  <c r="AD1425" i="2" s="1"/>
  <c r="AB1425" i="2"/>
  <c r="AA1425" i="2"/>
  <c r="AF1424" i="2"/>
  <c r="AE1424" i="2"/>
  <c r="AD1424" i="2" a="1"/>
  <c r="AD1424" i="2" s="1"/>
  <c r="AC1424" i="2"/>
  <c r="AB1424" i="2"/>
  <c r="AA1424" i="2"/>
  <c r="AE1423" i="2"/>
  <c r="AF1423" i="2" s="1"/>
  <c r="AD1423" i="2" a="1"/>
  <c r="AD1423" i="2" s="1"/>
  <c r="AC1423" i="2"/>
  <c r="AB1423" i="2"/>
  <c r="AA1423" i="2"/>
  <c r="AF1422" i="2"/>
  <c r="AE1422" i="2"/>
  <c r="AD1422" i="2" a="1"/>
  <c r="AD1422" i="2" s="1"/>
  <c r="AC1422" i="2"/>
  <c r="AB1422" i="2"/>
  <c r="AA1422" i="2"/>
  <c r="AE1421" i="2"/>
  <c r="AF1421" i="2" s="1"/>
  <c r="AC1421" i="2"/>
  <c r="AD1421" i="2" s="1" a="1"/>
  <c r="AD1421" i="2" s="1"/>
  <c r="AB1421" i="2"/>
  <c r="AA1421" i="2"/>
  <c r="AF1420" i="2"/>
  <c r="AE1420" i="2"/>
  <c r="AD1420" i="2" a="1"/>
  <c r="AD1420" i="2" s="1"/>
  <c r="AC1420" i="2"/>
  <c r="AB1420" i="2"/>
  <c r="AA1420" i="2"/>
  <c r="AE1419" i="2"/>
  <c r="AF1419" i="2" s="1"/>
  <c r="AD1419" i="2" a="1"/>
  <c r="AD1419" i="2" s="1"/>
  <c r="AC1419" i="2"/>
  <c r="AB1419" i="2"/>
  <c r="AA1419" i="2"/>
  <c r="AF1418" i="2"/>
  <c r="AE1418" i="2"/>
  <c r="AD1418" i="2" a="1"/>
  <c r="AD1418" i="2" s="1"/>
  <c r="AC1418" i="2"/>
  <c r="AB1418" i="2"/>
  <c r="AA1418" i="2"/>
  <c r="AE1417" i="2"/>
  <c r="AF1417" i="2" s="1"/>
  <c r="AD1417" i="2"/>
  <c r="AC1417" i="2"/>
  <c r="AD1417" i="2" s="1" a="1"/>
  <c r="AB1417" i="2"/>
  <c r="AA1417" i="2"/>
  <c r="AF1416" i="2"/>
  <c r="AE1416" i="2"/>
  <c r="AD1416" i="2" a="1"/>
  <c r="AD1416" i="2" s="1"/>
  <c r="AC1416" i="2"/>
  <c r="AB1416" i="2"/>
  <c r="AA1416" i="2"/>
  <c r="AE1415" i="2"/>
  <c r="AF1415" i="2" s="1"/>
  <c r="AC1415" i="2"/>
  <c r="AD1415" i="2" s="1" a="1"/>
  <c r="AD1415" i="2" s="1"/>
  <c r="AB1415" i="2"/>
  <c r="AA1415" i="2"/>
  <c r="AF1414" i="2"/>
  <c r="AE1414" i="2"/>
  <c r="AD1414" i="2" a="1"/>
  <c r="AD1414" i="2" s="1"/>
  <c r="AC1414" i="2"/>
  <c r="AB1414" i="2"/>
  <c r="AA1414" i="2"/>
  <c r="AE1413" i="2"/>
  <c r="AF1413" i="2" s="1"/>
  <c r="AD1413" i="2" a="1"/>
  <c r="AD1413" i="2" s="1"/>
  <c r="AC1413" i="2"/>
  <c r="AB1413" i="2"/>
  <c r="AA1413" i="2"/>
  <c r="AF1412" i="2"/>
  <c r="AE1412" i="2"/>
  <c r="AD1412" i="2" a="1"/>
  <c r="AD1412" i="2" s="1"/>
  <c r="AC1412" i="2"/>
  <c r="AB1412" i="2"/>
  <c r="AA1412" i="2"/>
  <c r="AE1411" i="2"/>
  <c r="AF1411" i="2" s="1"/>
  <c r="AD1411" i="2" a="1"/>
  <c r="AD1411" i="2" s="1"/>
  <c r="AC1411" i="2"/>
  <c r="AB1411" i="2"/>
  <c r="AA1411" i="2"/>
  <c r="AF1410" i="2"/>
  <c r="AE1410" i="2"/>
  <c r="AD1410" i="2" a="1"/>
  <c r="AD1410" i="2" s="1"/>
  <c r="AC1410" i="2"/>
  <c r="AB1410" i="2"/>
  <c r="AA1410" i="2"/>
  <c r="AE1409" i="2"/>
  <c r="AF1409" i="2" s="1"/>
  <c r="AC1409" i="2"/>
  <c r="AD1409" i="2" s="1" a="1"/>
  <c r="AD1409" i="2" s="1"/>
  <c r="AB1409" i="2"/>
  <c r="AA1409" i="2"/>
  <c r="AF1408" i="2"/>
  <c r="AE1408" i="2"/>
  <c r="AD1408" i="2" a="1"/>
  <c r="AD1408" i="2" s="1"/>
  <c r="AC1408" i="2"/>
  <c r="AB1408" i="2"/>
  <c r="AA1408" i="2"/>
  <c r="AE1407" i="2"/>
  <c r="AF1407" i="2" s="1"/>
  <c r="AC1407" i="2"/>
  <c r="AD1407" i="2" s="1" a="1"/>
  <c r="AD1407" i="2" s="1"/>
  <c r="AB1407" i="2"/>
  <c r="AA1407" i="2"/>
  <c r="AF1406" i="2"/>
  <c r="AE1406" i="2"/>
  <c r="AD1406" i="2" a="1"/>
  <c r="AD1406" i="2" s="1"/>
  <c r="AC1406" i="2"/>
  <c r="AB1406" i="2"/>
  <c r="AA1406" i="2"/>
  <c r="AE1405" i="2"/>
  <c r="AF1405" i="2" s="1"/>
  <c r="AD1405" i="2" a="1"/>
  <c r="AD1405" i="2" s="1"/>
  <c r="AC1405" i="2"/>
  <c r="AB1405" i="2"/>
  <c r="AA1405" i="2"/>
  <c r="AF1404" i="2"/>
  <c r="AE1404" i="2"/>
  <c r="AD1404" i="2" a="1"/>
  <c r="AD1404" i="2" s="1"/>
  <c r="AC1404" i="2"/>
  <c r="AB1404" i="2"/>
  <c r="AA1404" i="2"/>
  <c r="AE1403" i="2"/>
  <c r="AF1403" i="2" s="1"/>
  <c r="AD1403" i="2"/>
  <c r="AC1403" i="2"/>
  <c r="AD1403" i="2" s="1" a="1"/>
  <c r="AB1403" i="2"/>
  <c r="AA1403" i="2"/>
  <c r="AF1402" i="2"/>
  <c r="AE1402" i="2"/>
  <c r="AD1402" i="2" a="1"/>
  <c r="AD1402" i="2" s="1"/>
  <c r="AC1402" i="2"/>
  <c r="AB1402" i="2"/>
  <c r="AA1402" i="2"/>
  <c r="AE1401" i="2"/>
  <c r="AF1401" i="2" s="1"/>
  <c r="AD1401" i="2" a="1"/>
  <c r="AD1401" i="2" s="1"/>
  <c r="AC1401" i="2"/>
  <c r="AB1401" i="2"/>
  <c r="AA1401" i="2"/>
  <c r="AF1400" i="2"/>
  <c r="AE1400" i="2"/>
  <c r="AD1400" i="2" a="1"/>
  <c r="AD1400" i="2" s="1"/>
  <c r="AC1400" i="2"/>
  <c r="AB1400" i="2"/>
  <c r="AA1400" i="2"/>
  <c r="AE1399" i="2"/>
  <c r="AF1399" i="2" s="1"/>
  <c r="AC1399" i="2"/>
  <c r="AD1399" i="2" s="1" a="1"/>
  <c r="AD1399" i="2" s="1"/>
  <c r="AB1399" i="2"/>
  <c r="AA1399" i="2"/>
  <c r="AF1398" i="2"/>
  <c r="AE1398" i="2"/>
  <c r="AD1398" i="2" a="1"/>
  <c r="AD1398" i="2" s="1"/>
  <c r="AC1398" i="2"/>
  <c r="AB1398" i="2"/>
  <c r="AA1398" i="2"/>
  <c r="AE1397" i="2"/>
  <c r="AF1397" i="2" s="1"/>
  <c r="AC1397" i="2"/>
  <c r="AD1397" i="2" s="1" a="1"/>
  <c r="AD1397" i="2" s="1"/>
  <c r="AB1397" i="2"/>
  <c r="AA1397" i="2"/>
  <c r="AF1396" i="2"/>
  <c r="AE1396" i="2"/>
  <c r="AD1396" i="2" a="1"/>
  <c r="AD1396" i="2" s="1"/>
  <c r="AC1396" i="2"/>
  <c r="AB1396" i="2"/>
  <c r="AA1396" i="2"/>
  <c r="AE1395" i="2"/>
  <c r="AF1395" i="2" s="1"/>
  <c r="AC1395" i="2"/>
  <c r="AD1395" i="2" s="1" a="1"/>
  <c r="AD1395" i="2" s="1"/>
  <c r="AB1395" i="2"/>
  <c r="AA1395" i="2"/>
  <c r="AF1394" i="2"/>
  <c r="AE1394" i="2"/>
  <c r="AD1394" i="2" a="1"/>
  <c r="AD1394" i="2" s="1"/>
  <c r="AC1394" i="2"/>
  <c r="AB1394" i="2"/>
  <c r="AA1394" i="2"/>
  <c r="AE1393" i="2"/>
  <c r="AF1393" i="2" s="1"/>
  <c r="AC1393" i="2"/>
  <c r="AD1393" i="2" s="1" a="1"/>
  <c r="AD1393" i="2" s="1"/>
  <c r="AB1393" i="2"/>
  <c r="AA1393" i="2"/>
  <c r="AF1392" i="2"/>
  <c r="AE1392" i="2"/>
  <c r="AD1392" i="2" a="1"/>
  <c r="AD1392" i="2" s="1"/>
  <c r="AC1392" i="2"/>
  <c r="AB1392" i="2"/>
  <c r="AA1392" i="2"/>
  <c r="AE1391" i="2"/>
  <c r="AF1391" i="2" s="1"/>
  <c r="AD1391" i="2" a="1"/>
  <c r="AD1391" i="2" s="1"/>
  <c r="AC1391" i="2"/>
  <c r="AB1391" i="2"/>
  <c r="AA1391" i="2"/>
  <c r="AF1390" i="2"/>
  <c r="AE1390" i="2"/>
  <c r="AD1390" i="2" a="1"/>
  <c r="AD1390" i="2" s="1"/>
  <c r="AC1390" i="2"/>
  <c r="AB1390" i="2"/>
  <c r="AA1390" i="2"/>
  <c r="AE1389" i="2"/>
  <c r="AF1389" i="2" s="1"/>
  <c r="AC1389" i="2"/>
  <c r="AD1389" i="2" s="1" a="1"/>
  <c r="AD1389" i="2" s="1"/>
  <c r="AB1389" i="2"/>
  <c r="AA1389" i="2"/>
  <c r="AF1388" i="2"/>
  <c r="AE1388" i="2"/>
  <c r="AD1388" i="2" a="1"/>
  <c r="AD1388" i="2" s="1"/>
  <c r="AC1388" i="2"/>
  <c r="AB1388" i="2"/>
  <c r="AA1388" i="2"/>
  <c r="AE1387" i="2"/>
  <c r="AF1387" i="2" s="1"/>
  <c r="AC1387" i="2"/>
  <c r="AD1387" i="2" s="1" a="1"/>
  <c r="AD1387" i="2" s="1"/>
  <c r="AB1387" i="2"/>
  <c r="AA1387" i="2"/>
  <c r="AF1386" i="2"/>
  <c r="AE1386" i="2"/>
  <c r="AD1386" i="2" a="1"/>
  <c r="AD1386" i="2" s="1"/>
  <c r="AC1386" i="2"/>
  <c r="AB1386" i="2"/>
  <c r="AA1386" i="2"/>
  <c r="AE1385" i="2"/>
  <c r="AF1385" i="2" s="1"/>
  <c r="AC1385" i="2"/>
  <c r="AD1385" i="2" s="1" a="1"/>
  <c r="AD1385" i="2" s="1"/>
  <c r="AB1385" i="2"/>
  <c r="AA1385" i="2"/>
  <c r="AF1384" i="2"/>
  <c r="AE1384" i="2"/>
  <c r="AD1384" i="2" a="1"/>
  <c r="AD1384" i="2" s="1"/>
  <c r="AC1384" i="2"/>
  <c r="AB1384" i="2"/>
  <c r="AA1384" i="2"/>
  <c r="AE1383" i="2"/>
  <c r="AF1383" i="2" s="1"/>
  <c r="AD1383" i="2" a="1"/>
  <c r="AD1383" i="2" s="1"/>
  <c r="AC1383" i="2"/>
  <c r="AB1383" i="2"/>
  <c r="AA1383" i="2"/>
  <c r="AF1382" i="2"/>
  <c r="AE1382" i="2"/>
  <c r="AD1382" i="2" a="1"/>
  <c r="AD1382" i="2" s="1"/>
  <c r="AC1382" i="2"/>
  <c r="AB1382" i="2"/>
  <c r="AA1382" i="2"/>
  <c r="AE1381" i="2"/>
  <c r="AF1381" i="2" s="1"/>
  <c r="AC1381" i="2"/>
  <c r="AD1381" i="2" s="1" a="1"/>
  <c r="AD1381" i="2" s="1"/>
  <c r="AB1381" i="2"/>
  <c r="AA1381" i="2"/>
  <c r="AF1380" i="2"/>
  <c r="AE1380" i="2"/>
  <c r="AD1380" i="2" a="1"/>
  <c r="AD1380" i="2" s="1"/>
  <c r="AC1380" i="2"/>
  <c r="AB1380" i="2"/>
  <c r="AA1380" i="2"/>
  <c r="AE1379" i="2"/>
  <c r="AF1379" i="2" s="1"/>
  <c r="AC1379" i="2"/>
  <c r="AD1379" i="2" s="1" a="1"/>
  <c r="AD1379" i="2" s="1"/>
  <c r="AB1379" i="2"/>
  <c r="AA1379" i="2"/>
  <c r="AF1378" i="2"/>
  <c r="AE1378" i="2"/>
  <c r="AD1378" i="2" a="1"/>
  <c r="AD1378" i="2" s="1"/>
  <c r="AC1378" i="2"/>
  <c r="AB1378" i="2"/>
  <c r="AA1378" i="2"/>
  <c r="AE1377" i="2"/>
  <c r="AF1377" i="2" s="1"/>
  <c r="AD1377" i="2" a="1"/>
  <c r="AD1377" i="2" s="1"/>
  <c r="AC1377" i="2"/>
  <c r="AB1377" i="2"/>
  <c r="AA1377" i="2"/>
  <c r="AF1376" i="2"/>
  <c r="AE1376" i="2"/>
  <c r="AD1376" i="2" a="1"/>
  <c r="AD1376" i="2" s="1"/>
  <c r="AC1376" i="2"/>
  <c r="AB1376" i="2"/>
  <c r="AA1376" i="2"/>
  <c r="AE1375" i="2"/>
  <c r="AF1375" i="2" s="1"/>
  <c r="AC1375" i="2"/>
  <c r="AD1375" i="2" s="1" a="1"/>
  <c r="AD1375" i="2" s="1"/>
  <c r="AB1375" i="2"/>
  <c r="AA1375" i="2"/>
  <c r="AF1374" i="2"/>
  <c r="AE1374" i="2"/>
  <c r="AD1374" i="2" a="1"/>
  <c r="AD1374" i="2" s="1"/>
  <c r="AC1374" i="2"/>
  <c r="AB1374" i="2"/>
  <c r="AA1374" i="2"/>
  <c r="AE1373" i="2"/>
  <c r="AF1373" i="2" s="1"/>
  <c r="AD1373" i="2" a="1"/>
  <c r="AD1373" i="2" s="1"/>
  <c r="AC1373" i="2"/>
  <c r="AB1373" i="2"/>
  <c r="AA1373" i="2"/>
  <c r="AF1372" i="2"/>
  <c r="AE1372" i="2"/>
  <c r="AD1372" i="2" a="1"/>
  <c r="AD1372" i="2" s="1"/>
  <c r="AC1372" i="2"/>
  <c r="AB1372" i="2"/>
  <c r="AA1372" i="2"/>
  <c r="AE1371" i="2"/>
  <c r="AF1371" i="2" s="1"/>
  <c r="AC1371" i="2"/>
  <c r="AD1371" i="2" s="1" a="1"/>
  <c r="AD1371" i="2" s="1"/>
  <c r="AB1371" i="2"/>
  <c r="AA1371" i="2"/>
  <c r="AF1370" i="2"/>
  <c r="AE1370" i="2"/>
  <c r="AD1370" i="2" a="1"/>
  <c r="AD1370" i="2" s="1"/>
  <c r="AC1370" i="2"/>
  <c r="AB1370" i="2"/>
  <c r="AA1370" i="2"/>
  <c r="AE1369" i="2"/>
  <c r="AF1369" i="2" s="1"/>
  <c r="AD1369" i="2" a="1"/>
  <c r="AD1369" i="2" s="1"/>
  <c r="AC1369" i="2"/>
  <c r="AB1369" i="2"/>
  <c r="AA1369" i="2"/>
  <c r="AF1368" i="2"/>
  <c r="AE1368" i="2"/>
  <c r="AD1368" i="2" a="1"/>
  <c r="AD1368" i="2" s="1"/>
  <c r="AC1368" i="2"/>
  <c r="AB1368" i="2"/>
  <c r="AA1368" i="2"/>
  <c r="AE1367" i="2"/>
  <c r="AF1367" i="2" s="1"/>
  <c r="AD1367" i="2" a="1"/>
  <c r="AD1367" i="2" s="1"/>
  <c r="AC1367" i="2"/>
  <c r="AB1367" i="2"/>
  <c r="AA1367" i="2"/>
  <c r="AF1366" i="2"/>
  <c r="AE1366" i="2"/>
  <c r="AD1366" i="2" a="1"/>
  <c r="AD1366" i="2" s="1"/>
  <c r="AC1366" i="2"/>
  <c r="AB1366" i="2"/>
  <c r="AA1366" i="2"/>
  <c r="AE1365" i="2"/>
  <c r="AF1365" i="2" s="1"/>
  <c r="AC1365" i="2"/>
  <c r="AD1365" i="2" s="1" a="1"/>
  <c r="AD1365" i="2" s="1"/>
  <c r="AB1365" i="2"/>
  <c r="AA1365" i="2"/>
  <c r="AF1364" i="2"/>
  <c r="AE1364" i="2"/>
  <c r="AD1364" i="2" a="1"/>
  <c r="AD1364" i="2" s="1"/>
  <c r="AC1364" i="2"/>
  <c r="AB1364" i="2"/>
  <c r="AA1364" i="2"/>
  <c r="AE1363" i="2"/>
  <c r="AF1363" i="2" s="1"/>
  <c r="AD1363" i="2" a="1"/>
  <c r="AD1363" i="2" s="1"/>
  <c r="AC1363" i="2"/>
  <c r="AB1363" i="2"/>
  <c r="AA1363" i="2"/>
  <c r="AF1362" i="2"/>
  <c r="AE1362" i="2"/>
  <c r="AD1362" i="2" a="1"/>
  <c r="AD1362" i="2" s="1"/>
  <c r="AC1362" i="2"/>
  <c r="AB1362" i="2"/>
  <c r="AA1362" i="2"/>
  <c r="AE1361" i="2"/>
  <c r="AF1361" i="2" s="1"/>
  <c r="AC1361" i="2"/>
  <c r="AD1361" i="2" s="1" a="1"/>
  <c r="AD1361" i="2" s="1"/>
  <c r="AB1361" i="2"/>
  <c r="AA1361" i="2"/>
  <c r="AF1360" i="2"/>
  <c r="AE1360" i="2"/>
  <c r="AD1360" i="2" a="1"/>
  <c r="AD1360" i="2" s="1"/>
  <c r="AC1360" i="2"/>
  <c r="AB1360" i="2"/>
  <c r="AA1360" i="2"/>
  <c r="AE1359" i="2"/>
  <c r="AF1359" i="2" s="1"/>
  <c r="AD1359" i="2" a="1"/>
  <c r="AD1359" i="2" s="1"/>
  <c r="AC1359" i="2"/>
  <c r="AB1359" i="2"/>
  <c r="AA1359" i="2"/>
  <c r="AF1358" i="2"/>
  <c r="AE1358" i="2"/>
  <c r="AD1358" i="2" a="1"/>
  <c r="AD1358" i="2" s="1"/>
  <c r="AC1358" i="2"/>
  <c r="AB1358" i="2"/>
  <c r="AA1358" i="2"/>
  <c r="AE1357" i="2"/>
  <c r="AF1357" i="2" s="1"/>
  <c r="AD1357" i="2" a="1"/>
  <c r="AD1357" i="2" s="1"/>
  <c r="AC1357" i="2"/>
  <c r="AB1357" i="2"/>
  <c r="AA1357" i="2"/>
  <c r="AF1356" i="2"/>
  <c r="AE1356" i="2"/>
  <c r="AD1356" i="2" a="1"/>
  <c r="AD1356" i="2" s="1"/>
  <c r="AC1356" i="2"/>
  <c r="AB1356" i="2"/>
  <c r="AA1356" i="2"/>
  <c r="AE1355" i="2"/>
  <c r="AF1355" i="2" s="1"/>
  <c r="AC1355" i="2"/>
  <c r="AD1355" i="2" s="1" a="1"/>
  <c r="AD1355" i="2" s="1"/>
  <c r="AB1355" i="2"/>
  <c r="AA1355" i="2"/>
  <c r="AF1354" i="2"/>
  <c r="AE1354" i="2"/>
  <c r="AD1354" i="2" a="1"/>
  <c r="AD1354" i="2" s="1"/>
  <c r="AC1354" i="2"/>
  <c r="AB1354" i="2"/>
  <c r="AA1354" i="2"/>
  <c r="AE1353" i="2"/>
  <c r="AF1353" i="2" s="1"/>
  <c r="AC1353" i="2"/>
  <c r="AD1353" i="2" s="1" a="1"/>
  <c r="AD1353" i="2" s="1"/>
  <c r="AB1353" i="2"/>
  <c r="AA1353" i="2"/>
  <c r="AF1352" i="2"/>
  <c r="AE1352" i="2"/>
  <c r="AD1352" i="2" a="1"/>
  <c r="AD1352" i="2" s="1"/>
  <c r="AC1352" i="2"/>
  <c r="AB1352" i="2"/>
  <c r="AA1352" i="2"/>
  <c r="AE1351" i="2"/>
  <c r="AF1351" i="2" s="1"/>
  <c r="AC1351" i="2"/>
  <c r="AD1351" i="2" s="1" a="1"/>
  <c r="AD1351" i="2" s="1"/>
  <c r="AB1351" i="2"/>
  <c r="AA1351" i="2"/>
  <c r="AF1350" i="2"/>
  <c r="AE1350" i="2"/>
  <c r="AD1350" i="2" a="1"/>
  <c r="AD1350" i="2" s="1"/>
  <c r="AC1350" i="2"/>
  <c r="AB1350" i="2"/>
  <c r="AA1350" i="2"/>
  <c r="AE1349" i="2"/>
  <c r="AF1349" i="2" s="1"/>
  <c r="AD1349" i="2" a="1"/>
  <c r="AD1349" i="2" s="1"/>
  <c r="AC1349" i="2"/>
  <c r="AB1349" i="2"/>
  <c r="AA1349" i="2"/>
  <c r="AF1348" i="2"/>
  <c r="AE1348" i="2"/>
  <c r="AD1348" i="2" a="1"/>
  <c r="AD1348" i="2" s="1"/>
  <c r="AC1348" i="2"/>
  <c r="AB1348" i="2"/>
  <c r="AA1348" i="2"/>
  <c r="AE1347" i="2"/>
  <c r="AF1347" i="2" s="1"/>
  <c r="AD1347" i="2"/>
  <c r="AC1347" i="2"/>
  <c r="AD1347" i="2" s="1" a="1"/>
  <c r="AB1347" i="2"/>
  <c r="AA1347" i="2"/>
  <c r="AF1346" i="2"/>
  <c r="AE1346" i="2"/>
  <c r="AD1346" i="2" a="1"/>
  <c r="AD1346" i="2" s="1"/>
  <c r="AC1346" i="2"/>
  <c r="AB1346" i="2"/>
  <c r="AA1346" i="2"/>
  <c r="AE1345" i="2"/>
  <c r="AF1345" i="2" s="1"/>
  <c r="AC1345" i="2"/>
  <c r="AD1345" i="2" s="1" a="1"/>
  <c r="AD1345" i="2" s="1"/>
  <c r="AB1345" i="2"/>
  <c r="AA1345" i="2"/>
  <c r="AF1344" i="2"/>
  <c r="AE1344" i="2"/>
  <c r="AD1344" i="2" a="1"/>
  <c r="AD1344" i="2" s="1"/>
  <c r="AC1344" i="2"/>
  <c r="AB1344" i="2"/>
  <c r="AA1344" i="2"/>
  <c r="AE1343" i="2"/>
  <c r="AF1343" i="2" s="1"/>
  <c r="AC1343" i="2"/>
  <c r="AD1343" i="2" s="1" a="1"/>
  <c r="AD1343" i="2" s="1"/>
  <c r="AB1343" i="2"/>
  <c r="AA1343" i="2"/>
  <c r="AF1342" i="2"/>
  <c r="AE1342" i="2"/>
  <c r="AD1342" i="2" a="1"/>
  <c r="AD1342" i="2" s="1"/>
  <c r="AC1342" i="2"/>
  <c r="AB1342" i="2"/>
  <c r="AA1342" i="2"/>
  <c r="AE1341" i="2"/>
  <c r="AF1341" i="2" s="1"/>
  <c r="AC1341" i="2"/>
  <c r="AD1341" i="2" s="1" a="1"/>
  <c r="AD1341" i="2" s="1"/>
  <c r="AB1341" i="2"/>
  <c r="AA1341" i="2"/>
  <c r="AF1340" i="2"/>
  <c r="AE1340" i="2"/>
  <c r="AD1340" i="2" a="1"/>
  <c r="AD1340" i="2" s="1"/>
  <c r="AC1340" i="2"/>
  <c r="AB1340" i="2"/>
  <c r="AA1340" i="2"/>
  <c r="AE1339" i="2"/>
  <c r="AF1339" i="2" s="1"/>
  <c r="AD1339" i="2" a="1"/>
  <c r="AD1339" i="2" s="1"/>
  <c r="AC1339" i="2"/>
  <c r="AB1339" i="2"/>
  <c r="AA1339" i="2"/>
  <c r="AF1338" i="2"/>
  <c r="AE1338" i="2"/>
  <c r="AD1338" i="2" a="1"/>
  <c r="AD1338" i="2" s="1"/>
  <c r="AC1338" i="2"/>
  <c r="AB1338" i="2"/>
  <c r="AA1338" i="2"/>
  <c r="AE1337" i="2"/>
  <c r="AF1337" i="2" s="1"/>
  <c r="AC1337" i="2"/>
  <c r="AD1337" i="2" s="1" a="1"/>
  <c r="AD1337" i="2" s="1"/>
  <c r="AB1337" i="2"/>
  <c r="AA1337" i="2"/>
  <c r="AF1336" i="2"/>
  <c r="AE1336" i="2"/>
  <c r="AD1336" i="2" a="1"/>
  <c r="AD1336" i="2" s="1"/>
  <c r="AC1336" i="2"/>
  <c r="AB1336" i="2"/>
  <c r="AA1336" i="2"/>
  <c r="AE1335" i="2"/>
  <c r="AF1335" i="2" s="1"/>
  <c r="AD1335" i="2" a="1"/>
  <c r="AD1335" i="2" s="1"/>
  <c r="AC1335" i="2"/>
  <c r="AB1335" i="2"/>
  <c r="AA1335" i="2"/>
  <c r="AF1334" i="2"/>
  <c r="AE1334" i="2"/>
  <c r="AD1334" i="2" a="1"/>
  <c r="AD1334" i="2" s="1"/>
  <c r="AC1334" i="2"/>
  <c r="AB1334" i="2"/>
  <c r="AA1334" i="2"/>
  <c r="AE1333" i="2"/>
  <c r="AF1333" i="2" s="1"/>
  <c r="AD1333" i="2"/>
  <c r="AD1333" i="2" a="1"/>
  <c r="AC1333" i="2"/>
  <c r="AB1333" i="2"/>
  <c r="AA1333" i="2"/>
  <c r="AF1332" i="2"/>
  <c r="AE1332" i="2"/>
  <c r="AD1332" i="2" a="1"/>
  <c r="AD1332" i="2" s="1"/>
  <c r="AC1332" i="2"/>
  <c r="AB1332" i="2"/>
  <c r="AA1332" i="2"/>
  <c r="AE1331" i="2"/>
  <c r="AF1331" i="2" s="1"/>
  <c r="AC1331" i="2"/>
  <c r="AD1331" i="2" s="1" a="1"/>
  <c r="AD1331" i="2" s="1"/>
  <c r="AB1331" i="2"/>
  <c r="AA1331" i="2"/>
  <c r="AF1330" i="2"/>
  <c r="AE1330" i="2"/>
  <c r="AD1330" i="2" a="1"/>
  <c r="AD1330" i="2" s="1"/>
  <c r="AC1330" i="2"/>
  <c r="AB1330" i="2"/>
  <c r="AA1330" i="2"/>
  <c r="AE1329" i="2"/>
  <c r="AF1329" i="2" s="1"/>
  <c r="AC1329" i="2"/>
  <c r="AD1329" i="2" s="1" a="1"/>
  <c r="AD1329" i="2" s="1"/>
  <c r="AB1329" i="2"/>
  <c r="AA1329" i="2"/>
  <c r="AF1328" i="2"/>
  <c r="AE1328" i="2"/>
  <c r="AD1328" i="2" a="1"/>
  <c r="AD1328" i="2" s="1"/>
  <c r="AC1328" i="2"/>
  <c r="AB1328" i="2"/>
  <c r="AA1328" i="2"/>
  <c r="AE1327" i="2"/>
  <c r="AF1327" i="2" s="1"/>
  <c r="AC1327" i="2"/>
  <c r="AD1327" i="2" s="1" a="1"/>
  <c r="AD1327" i="2" s="1"/>
  <c r="AB1327" i="2"/>
  <c r="AA1327" i="2"/>
  <c r="AF1326" i="2"/>
  <c r="AE1326" i="2"/>
  <c r="AD1326" i="2" a="1"/>
  <c r="AD1326" i="2" s="1"/>
  <c r="AC1326" i="2"/>
  <c r="AB1326" i="2"/>
  <c r="AA1326" i="2"/>
  <c r="AE1325" i="2"/>
  <c r="AF1325" i="2" s="1"/>
  <c r="AC1325" i="2"/>
  <c r="AD1325" i="2" s="1" a="1"/>
  <c r="AD1325" i="2" s="1"/>
  <c r="AB1325" i="2"/>
  <c r="AA1325" i="2"/>
  <c r="AF1324" i="2"/>
  <c r="AE1324" i="2"/>
  <c r="AD1324" i="2" a="1"/>
  <c r="AD1324" i="2" s="1"/>
  <c r="AC1324" i="2"/>
  <c r="AB1324" i="2"/>
  <c r="AA1324" i="2"/>
  <c r="AE1323" i="2"/>
  <c r="AF1323" i="2" s="1"/>
  <c r="AC1323" i="2"/>
  <c r="AD1323" i="2" s="1" a="1"/>
  <c r="AD1323" i="2" s="1"/>
  <c r="AB1323" i="2"/>
  <c r="AA1323" i="2"/>
  <c r="AF1322" i="2"/>
  <c r="AE1322" i="2"/>
  <c r="AD1322" i="2" a="1"/>
  <c r="AD1322" i="2" s="1"/>
  <c r="AC1322" i="2"/>
  <c r="AB1322" i="2"/>
  <c r="AA1322" i="2"/>
  <c r="AE1321" i="2"/>
  <c r="AF1321" i="2" s="1"/>
  <c r="AD1321" i="2" a="1"/>
  <c r="AD1321" i="2" s="1"/>
  <c r="AC1321" i="2"/>
  <c r="AB1321" i="2"/>
  <c r="AA1321" i="2"/>
  <c r="AF1320" i="2"/>
  <c r="AE1320" i="2"/>
  <c r="AD1320" i="2" a="1"/>
  <c r="AD1320" i="2" s="1"/>
  <c r="AC1320" i="2"/>
  <c r="AB1320" i="2"/>
  <c r="AA1320" i="2"/>
  <c r="AE1319" i="2"/>
  <c r="AF1319" i="2" s="1"/>
  <c r="AC1319" i="2"/>
  <c r="AD1319" i="2" s="1" a="1"/>
  <c r="AD1319" i="2" s="1"/>
  <c r="AB1319" i="2"/>
  <c r="AA1319" i="2"/>
  <c r="AF1318" i="2"/>
  <c r="AE1318" i="2"/>
  <c r="AD1318" i="2" a="1"/>
  <c r="AD1318" i="2" s="1"/>
  <c r="AC1318" i="2"/>
  <c r="AB1318" i="2"/>
  <c r="AA1318" i="2"/>
  <c r="AE1317" i="2"/>
  <c r="AF1317" i="2" s="1"/>
  <c r="AC1317" i="2"/>
  <c r="AD1317" i="2" s="1" a="1"/>
  <c r="AD1317" i="2" s="1"/>
  <c r="AB1317" i="2"/>
  <c r="AA1317" i="2"/>
  <c r="AF1316" i="2"/>
  <c r="AE1316" i="2"/>
  <c r="AD1316" i="2" a="1"/>
  <c r="AD1316" i="2" s="1"/>
  <c r="AC1316" i="2"/>
  <c r="AB1316" i="2"/>
  <c r="AA1316" i="2"/>
  <c r="AE1315" i="2"/>
  <c r="AF1315" i="2" s="1"/>
  <c r="AC1315" i="2"/>
  <c r="AD1315" i="2" s="1" a="1"/>
  <c r="AD1315" i="2" s="1"/>
  <c r="AB1315" i="2"/>
  <c r="AA1315" i="2"/>
  <c r="AF1314" i="2"/>
  <c r="AE1314" i="2"/>
  <c r="AD1314" i="2" a="1"/>
  <c r="AD1314" i="2" s="1"/>
  <c r="AC1314" i="2"/>
  <c r="AB1314" i="2"/>
  <c r="AA1314" i="2"/>
  <c r="AE1313" i="2"/>
  <c r="AF1313" i="2" s="1"/>
  <c r="AC1313" i="2"/>
  <c r="AD1313" i="2" s="1" a="1"/>
  <c r="AD1313" i="2" s="1"/>
  <c r="AB1313" i="2"/>
  <c r="AA1313" i="2"/>
  <c r="AF1312" i="2"/>
  <c r="AE1312" i="2"/>
  <c r="AD1312" i="2" a="1"/>
  <c r="AD1312" i="2" s="1"/>
  <c r="AC1312" i="2"/>
  <c r="AB1312" i="2"/>
  <c r="AA1312" i="2"/>
  <c r="AE1311" i="2"/>
  <c r="AF1311" i="2" s="1"/>
  <c r="AC1311" i="2"/>
  <c r="AD1311" i="2" s="1" a="1"/>
  <c r="AD1311" i="2" s="1"/>
  <c r="AB1311" i="2"/>
  <c r="AA1311" i="2"/>
  <c r="AF1310" i="2"/>
  <c r="AE1310" i="2"/>
  <c r="AD1310" i="2" a="1"/>
  <c r="AD1310" i="2" s="1"/>
  <c r="AC1310" i="2"/>
  <c r="AB1310" i="2"/>
  <c r="AA1310" i="2"/>
  <c r="AE1309" i="2"/>
  <c r="AF1309" i="2" s="1"/>
  <c r="AC1309" i="2"/>
  <c r="AD1309" i="2" s="1" a="1"/>
  <c r="AD1309" i="2" s="1"/>
  <c r="AB1309" i="2"/>
  <c r="AA1309" i="2"/>
  <c r="AF1308" i="2"/>
  <c r="AE1308" i="2"/>
  <c r="AD1308" i="2" a="1"/>
  <c r="AD1308" i="2" s="1"/>
  <c r="AC1308" i="2"/>
  <c r="AB1308" i="2"/>
  <c r="AA1308" i="2"/>
  <c r="AE1307" i="2"/>
  <c r="AF1307" i="2" s="1"/>
  <c r="AD1307" i="2" a="1"/>
  <c r="AD1307" i="2" s="1"/>
  <c r="AC1307" i="2"/>
  <c r="AB1307" i="2"/>
  <c r="AA1307" i="2"/>
  <c r="AF1306" i="2"/>
  <c r="AE1306" i="2"/>
  <c r="AD1306" i="2" a="1"/>
  <c r="AD1306" i="2" s="1"/>
  <c r="AC1306" i="2"/>
  <c r="AB1306" i="2"/>
  <c r="AA1306" i="2"/>
  <c r="AE1305" i="2"/>
  <c r="AF1305" i="2" s="1"/>
  <c r="AD1305" i="2"/>
  <c r="AD1305" i="2" a="1"/>
  <c r="AC1305" i="2"/>
  <c r="AB1305" i="2"/>
  <c r="AA1305" i="2"/>
  <c r="AF1304" i="2"/>
  <c r="AE1304" i="2"/>
  <c r="AD1304" i="2" a="1"/>
  <c r="AD1304" i="2" s="1"/>
  <c r="AC1304" i="2"/>
  <c r="AB1304" i="2"/>
  <c r="AA1304" i="2"/>
  <c r="AE1303" i="2"/>
  <c r="AF1303" i="2" s="1"/>
  <c r="AD1303" i="2" a="1"/>
  <c r="AD1303" i="2" s="1"/>
  <c r="AC1303" i="2"/>
  <c r="AB1303" i="2"/>
  <c r="AA1303" i="2"/>
  <c r="AF1302" i="2"/>
  <c r="AE1302" i="2"/>
  <c r="AD1302" i="2" a="1"/>
  <c r="AD1302" i="2" s="1"/>
  <c r="AC1302" i="2"/>
  <c r="AB1302" i="2"/>
  <c r="AA1302" i="2"/>
  <c r="AE1301" i="2"/>
  <c r="AF1301" i="2" s="1"/>
  <c r="AD1301" i="2" a="1"/>
  <c r="AD1301" i="2" s="1"/>
  <c r="AC1301" i="2"/>
  <c r="AB1301" i="2"/>
  <c r="AA1301" i="2"/>
  <c r="AF1300" i="2"/>
  <c r="AE1300" i="2"/>
  <c r="AD1300" i="2" a="1"/>
  <c r="AD1300" i="2" s="1"/>
  <c r="AC1300" i="2"/>
  <c r="AB1300" i="2"/>
  <c r="AA1300" i="2"/>
  <c r="AE1299" i="2"/>
  <c r="AF1299" i="2" s="1"/>
  <c r="AC1299" i="2"/>
  <c r="AD1299" i="2" s="1" a="1"/>
  <c r="AD1299" i="2" s="1"/>
  <c r="AB1299" i="2"/>
  <c r="AA1299" i="2"/>
  <c r="AF1298" i="2"/>
  <c r="AE1298" i="2"/>
  <c r="AD1298" i="2" a="1"/>
  <c r="AD1298" i="2" s="1"/>
  <c r="AC1298" i="2"/>
  <c r="AB1298" i="2"/>
  <c r="AA1298" i="2"/>
  <c r="AE1297" i="2"/>
  <c r="AF1297" i="2" s="1"/>
  <c r="AC1297" i="2"/>
  <c r="AD1297" i="2" s="1" a="1"/>
  <c r="AD1297" i="2" s="1"/>
  <c r="AB1297" i="2"/>
  <c r="AA1297" i="2"/>
  <c r="AF1296" i="2"/>
  <c r="AE1296" i="2"/>
  <c r="AD1296" i="2" a="1"/>
  <c r="AD1296" i="2" s="1"/>
  <c r="AC1296" i="2"/>
  <c r="AB1296" i="2"/>
  <c r="AA1296" i="2"/>
  <c r="AE1295" i="2"/>
  <c r="AF1295" i="2" s="1"/>
  <c r="AC1295" i="2"/>
  <c r="AD1295" i="2" s="1" a="1"/>
  <c r="AD1295" i="2" s="1"/>
  <c r="AB1295" i="2"/>
  <c r="AA1295" i="2"/>
  <c r="AF1294" i="2"/>
  <c r="AE1294" i="2"/>
  <c r="AD1294" i="2" a="1"/>
  <c r="AD1294" i="2" s="1"/>
  <c r="AC1294" i="2"/>
  <c r="AB1294" i="2"/>
  <c r="AA1294" i="2"/>
  <c r="AE1293" i="2"/>
  <c r="AF1293" i="2" s="1"/>
  <c r="AD1293" i="2" a="1"/>
  <c r="AD1293" i="2" s="1"/>
  <c r="AC1293" i="2"/>
  <c r="AB1293" i="2"/>
  <c r="AA1293" i="2"/>
  <c r="AF1292" i="2"/>
  <c r="AE1292" i="2"/>
  <c r="AD1292" i="2" a="1"/>
  <c r="AD1292" i="2" s="1"/>
  <c r="AC1292" i="2"/>
  <c r="AB1292" i="2"/>
  <c r="AA1292" i="2"/>
  <c r="AE1291" i="2"/>
  <c r="AF1291" i="2" s="1"/>
  <c r="AD1291" i="2"/>
  <c r="AD1291" i="2" a="1"/>
  <c r="AC1291" i="2"/>
  <c r="AB1291" i="2"/>
  <c r="AA1291" i="2"/>
  <c r="AF1290" i="2"/>
  <c r="AE1290" i="2"/>
  <c r="AD1290" i="2" a="1"/>
  <c r="AD1290" i="2" s="1"/>
  <c r="AC1290" i="2"/>
  <c r="AB1290" i="2"/>
  <c r="AA1290" i="2"/>
  <c r="AE1289" i="2"/>
  <c r="AF1289" i="2" s="1"/>
  <c r="AC1289" i="2"/>
  <c r="AD1289" i="2" s="1" a="1"/>
  <c r="AD1289" i="2" s="1"/>
  <c r="AB1289" i="2"/>
  <c r="AA1289" i="2"/>
  <c r="AF1288" i="2"/>
  <c r="AE1288" i="2"/>
  <c r="AD1288" i="2" a="1"/>
  <c r="AD1288" i="2" s="1"/>
  <c r="AC1288" i="2"/>
  <c r="AB1288" i="2"/>
  <c r="AA1288" i="2"/>
  <c r="AE1287" i="2"/>
  <c r="AF1287" i="2" s="1"/>
  <c r="AC1287" i="2"/>
  <c r="AD1287" i="2" s="1" a="1"/>
  <c r="AD1287" i="2" s="1"/>
  <c r="AB1287" i="2"/>
  <c r="AA1287" i="2"/>
  <c r="AF1286" i="2"/>
  <c r="AE1286" i="2"/>
  <c r="AD1286" i="2" a="1"/>
  <c r="AD1286" i="2" s="1"/>
  <c r="AC1286" i="2"/>
  <c r="AB1286" i="2"/>
  <c r="AA1286" i="2"/>
  <c r="AE1285" i="2"/>
  <c r="AF1285" i="2" s="1"/>
  <c r="AC1285" i="2"/>
  <c r="AD1285" i="2" s="1" a="1"/>
  <c r="AD1285" i="2" s="1"/>
  <c r="AB1285" i="2"/>
  <c r="AA1285" i="2"/>
  <c r="AF1284" i="2"/>
  <c r="AE1284" i="2"/>
  <c r="AD1284" i="2" a="1"/>
  <c r="AD1284" i="2" s="1"/>
  <c r="AC1284" i="2"/>
  <c r="AB1284" i="2"/>
  <c r="AA1284" i="2"/>
  <c r="AE1283" i="2"/>
  <c r="AF1283" i="2" s="1"/>
  <c r="AC1283" i="2"/>
  <c r="AD1283" i="2" s="1" a="1"/>
  <c r="AD1283" i="2" s="1"/>
  <c r="AB1283" i="2"/>
  <c r="AA1283" i="2"/>
  <c r="AF1282" i="2"/>
  <c r="AE1282" i="2"/>
  <c r="AD1282" i="2" a="1"/>
  <c r="AD1282" i="2" s="1"/>
  <c r="AC1282" i="2"/>
  <c r="AB1282" i="2"/>
  <c r="AA1282" i="2"/>
  <c r="AE1281" i="2"/>
  <c r="AF1281" i="2" s="1"/>
  <c r="AC1281" i="2"/>
  <c r="AD1281" i="2" s="1" a="1"/>
  <c r="AD1281" i="2" s="1"/>
  <c r="AB1281" i="2"/>
  <c r="AA1281" i="2"/>
  <c r="AF1280" i="2"/>
  <c r="AE1280" i="2"/>
  <c r="AD1280" i="2" a="1"/>
  <c r="AD1280" i="2" s="1"/>
  <c r="AC1280" i="2"/>
  <c r="AB1280" i="2"/>
  <c r="AA1280" i="2"/>
  <c r="AE1279" i="2"/>
  <c r="AF1279" i="2" s="1"/>
  <c r="AD1279" i="2" a="1"/>
  <c r="AD1279" i="2" s="1"/>
  <c r="AC1279" i="2"/>
  <c r="AB1279" i="2"/>
  <c r="AA1279" i="2"/>
  <c r="AF1278" i="2"/>
  <c r="AE1278" i="2"/>
  <c r="AD1278" i="2" a="1"/>
  <c r="AD1278" i="2" s="1"/>
  <c r="AC1278" i="2"/>
  <c r="AB1278" i="2"/>
  <c r="AA1278" i="2"/>
  <c r="AE1277" i="2"/>
  <c r="AF1277" i="2" s="1"/>
  <c r="AC1277" i="2"/>
  <c r="AD1277" i="2" s="1" a="1"/>
  <c r="AD1277" i="2" s="1"/>
  <c r="AB1277" i="2"/>
  <c r="AA1277" i="2"/>
  <c r="AF1276" i="2"/>
  <c r="AE1276" i="2"/>
  <c r="AD1276" i="2" a="1"/>
  <c r="AD1276" i="2" s="1"/>
  <c r="AC1276" i="2"/>
  <c r="AB1276" i="2"/>
  <c r="AA1276" i="2"/>
  <c r="AE1275" i="2"/>
  <c r="AF1275" i="2" s="1"/>
  <c r="AC1275" i="2"/>
  <c r="AD1275" i="2" s="1" a="1"/>
  <c r="AD1275" i="2" s="1"/>
  <c r="AB1275" i="2"/>
  <c r="AA1275" i="2"/>
  <c r="AF1274" i="2"/>
  <c r="AE1274" i="2"/>
  <c r="AD1274" i="2" a="1"/>
  <c r="AD1274" i="2" s="1"/>
  <c r="AC1274" i="2"/>
  <c r="AB1274" i="2"/>
  <c r="AA1274" i="2"/>
  <c r="AE1273" i="2"/>
  <c r="AF1273" i="2" s="1"/>
  <c r="AC1273" i="2"/>
  <c r="AD1273" i="2" s="1" a="1"/>
  <c r="AD1273" i="2" s="1"/>
  <c r="AB1273" i="2"/>
  <c r="AA1273" i="2"/>
  <c r="AF1272" i="2"/>
  <c r="AE1272" i="2"/>
  <c r="AD1272" i="2" a="1"/>
  <c r="AD1272" i="2" s="1"/>
  <c r="AC1272" i="2"/>
  <c r="AB1272" i="2"/>
  <c r="AA1272" i="2"/>
  <c r="AE1271" i="2"/>
  <c r="AF1271" i="2" s="1"/>
  <c r="AC1271" i="2"/>
  <c r="AD1271" i="2" s="1" a="1"/>
  <c r="AD1271" i="2" s="1"/>
  <c r="AB1271" i="2"/>
  <c r="AA1271" i="2"/>
  <c r="AF1270" i="2"/>
  <c r="AE1270" i="2"/>
  <c r="AD1270" i="2" a="1"/>
  <c r="AD1270" i="2" s="1"/>
  <c r="AC1270" i="2"/>
  <c r="AB1270" i="2"/>
  <c r="AA1270" i="2"/>
  <c r="AE1269" i="2"/>
  <c r="AF1269" i="2" s="1"/>
  <c r="AC1269" i="2"/>
  <c r="AD1269" i="2" s="1" a="1"/>
  <c r="AD1269" i="2" s="1"/>
  <c r="AB1269" i="2"/>
  <c r="AA1269" i="2"/>
  <c r="AF1268" i="2"/>
  <c r="AE1268" i="2"/>
  <c r="AD1268" i="2" a="1"/>
  <c r="AD1268" i="2" s="1"/>
  <c r="AC1268" i="2"/>
  <c r="AB1268" i="2"/>
  <c r="AA1268" i="2"/>
  <c r="AE1267" i="2"/>
  <c r="AF1267" i="2" s="1"/>
  <c r="AC1267" i="2"/>
  <c r="AD1267" i="2" s="1" a="1"/>
  <c r="AD1267" i="2" s="1"/>
  <c r="AB1267" i="2"/>
  <c r="AA1267" i="2"/>
  <c r="AF1266" i="2"/>
  <c r="AE1266" i="2"/>
  <c r="AD1266" i="2" a="1"/>
  <c r="AD1266" i="2" s="1"/>
  <c r="AC1266" i="2"/>
  <c r="AB1266" i="2"/>
  <c r="AA1266" i="2"/>
  <c r="AE1265" i="2"/>
  <c r="AF1265" i="2" s="1"/>
  <c r="AD1265" i="2" a="1"/>
  <c r="AD1265" i="2" s="1"/>
  <c r="AC1265" i="2"/>
  <c r="AB1265" i="2"/>
  <c r="AA1265" i="2"/>
  <c r="AF1264" i="2"/>
  <c r="AE1264" i="2"/>
  <c r="AD1264" i="2" a="1"/>
  <c r="AD1264" i="2" s="1"/>
  <c r="AC1264" i="2"/>
  <c r="AB1264" i="2"/>
  <c r="AA1264" i="2"/>
  <c r="AE1263" i="2"/>
  <c r="AF1263" i="2" s="1"/>
  <c r="AD1263" i="2"/>
  <c r="AD1263" i="2" a="1"/>
  <c r="AC1263" i="2"/>
  <c r="AB1263" i="2"/>
  <c r="AA1263" i="2"/>
  <c r="AF1262" i="2"/>
  <c r="AE1262" i="2"/>
  <c r="AD1262" i="2" a="1"/>
  <c r="AD1262" i="2" s="1"/>
  <c r="AC1262" i="2"/>
  <c r="AB1262" i="2"/>
  <c r="AA1262" i="2"/>
  <c r="AE1261" i="2"/>
  <c r="AF1261" i="2" s="1"/>
  <c r="AD1261" i="2" a="1"/>
  <c r="AD1261" i="2" s="1"/>
  <c r="AC1261" i="2"/>
  <c r="AB1261" i="2"/>
  <c r="AA1261" i="2"/>
  <c r="AF1260" i="2"/>
  <c r="AE1260" i="2"/>
  <c r="AD1260" i="2" a="1"/>
  <c r="AD1260" i="2" s="1"/>
  <c r="AC1260" i="2"/>
  <c r="AB1260" i="2"/>
  <c r="AA1260" i="2"/>
  <c r="AE1259" i="2"/>
  <c r="AF1259" i="2" s="1"/>
  <c r="AC1259" i="2"/>
  <c r="AD1259" i="2" s="1" a="1"/>
  <c r="AD1259" i="2" s="1"/>
  <c r="AB1259" i="2"/>
  <c r="AA1259" i="2"/>
  <c r="AF1258" i="2"/>
  <c r="AE1258" i="2"/>
  <c r="AD1258" i="2" a="1"/>
  <c r="AD1258" i="2" s="1"/>
  <c r="AC1258" i="2"/>
  <c r="AB1258" i="2"/>
  <c r="AA1258" i="2"/>
  <c r="AE1257" i="2"/>
  <c r="AF1257" i="2" s="1"/>
  <c r="AD1257" i="2" a="1"/>
  <c r="AD1257" i="2" s="1"/>
  <c r="AC1257" i="2"/>
  <c r="AB1257" i="2"/>
  <c r="AA1257" i="2"/>
  <c r="AF1256" i="2"/>
  <c r="AE1256" i="2"/>
  <c r="AD1256" i="2" a="1"/>
  <c r="AD1256" i="2" s="1"/>
  <c r="AC1256" i="2"/>
  <c r="AB1256" i="2"/>
  <c r="AA1256" i="2"/>
  <c r="AE1255" i="2"/>
  <c r="AF1255" i="2" s="1"/>
  <c r="AD1255" i="2" a="1"/>
  <c r="AD1255" i="2" s="1"/>
  <c r="AC1255" i="2"/>
  <c r="AB1255" i="2"/>
  <c r="AA1255" i="2"/>
  <c r="AF1254" i="2"/>
  <c r="AE1254" i="2"/>
  <c r="AD1254" i="2" a="1"/>
  <c r="AD1254" i="2" s="1"/>
  <c r="AC1254" i="2"/>
  <c r="AB1254" i="2"/>
  <c r="AA1254" i="2"/>
  <c r="AE1253" i="2"/>
  <c r="AF1253" i="2" s="1"/>
  <c r="AC1253" i="2"/>
  <c r="AD1253" i="2" s="1" a="1"/>
  <c r="AD1253" i="2" s="1"/>
  <c r="AB1253" i="2"/>
  <c r="AA1253" i="2"/>
  <c r="AF1252" i="2"/>
  <c r="AE1252" i="2"/>
  <c r="AD1252" i="2" a="1"/>
  <c r="AD1252" i="2" s="1"/>
  <c r="AC1252" i="2"/>
  <c r="AB1252" i="2"/>
  <c r="AA1252" i="2"/>
  <c r="AE1251" i="2"/>
  <c r="AF1251" i="2" s="1"/>
  <c r="AD1251" i="2" a="1"/>
  <c r="AD1251" i="2" s="1"/>
  <c r="AC1251" i="2"/>
  <c r="AB1251" i="2"/>
  <c r="AA1251" i="2"/>
  <c r="AF1250" i="2"/>
  <c r="AE1250" i="2"/>
  <c r="AD1250" i="2" a="1"/>
  <c r="AD1250" i="2" s="1"/>
  <c r="AC1250" i="2"/>
  <c r="AB1250" i="2"/>
  <c r="AA1250" i="2"/>
  <c r="AE1249" i="2"/>
  <c r="AF1249" i="2" s="1"/>
  <c r="AD1249" i="2"/>
  <c r="AD1249" i="2" a="1"/>
  <c r="AC1249" i="2"/>
  <c r="AB1249" i="2"/>
  <c r="AA1249" i="2"/>
  <c r="AF1248" i="2"/>
  <c r="AE1248" i="2"/>
  <c r="AD1248" i="2" a="1"/>
  <c r="AD1248" i="2" s="1"/>
  <c r="AC1248" i="2"/>
  <c r="AB1248" i="2"/>
  <c r="AA1248" i="2"/>
  <c r="AE1247" i="2"/>
  <c r="AF1247" i="2" s="1"/>
  <c r="AC1247" i="2"/>
  <c r="AD1247" i="2" s="1" a="1"/>
  <c r="AD1247" i="2" s="1"/>
  <c r="AB1247" i="2"/>
  <c r="AA1247" i="2"/>
  <c r="AF1246" i="2"/>
  <c r="AE1246" i="2"/>
  <c r="AD1246" i="2" a="1"/>
  <c r="AD1246" i="2" s="1"/>
  <c r="AC1246" i="2"/>
  <c r="AB1246" i="2"/>
  <c r="AA1246" i="2"/>
  <c r="AE1245" i="2"/>
  <c r="AF1245" i="2" s="1"/>
  <c r="AC1245" i="2"/>
  <c r="AD1245" i="2" s="1" a="1"/>
  <c r="AD1245" i="2" s="1"/>
  <c r="AB1245" i="2"/>
  <c r="AA1245" i="2"/>
  <c r="AF1244" i="2"/>
  <c r="AE1244" i="2"/>
  <c r="AD1244" i="2" a="1"/>
  <c r="AD1244" i="2" s="1"/>
  <c r="AC1244" i="2"/>
  <c r="AB1244" i="2"/>
  <c r="AA1244" i="2"/>
  <c r="AE1243" i="2"/>
  <c r="AF1243" i="2" s="1"/>
  <c r="AC1243" i="2"/>
  <c r="AD1243" i="2" s="1" a="1"/>
  <c r="AD1243" i="2" s="1"/>
  <c r="AB1243" i="2"/>
  <c r="AA1243" i="2"/>
  <c r="AF1242" i="2"/>
  <c r="AE1242" i="2"/>
  <c r="AD1242" i="2" a="1"/>
  <c r="AD1242" i="2" s="1"/>
  <c r="AC1242" i="2"/>
  <c r="AB1242" i="2"/>
  <c r="AA1242" i="2"/>
  <c r="AE1241" i="2"/>
  <c r="AF1241" i="2" s="1"/>
  <c r="AC1241" i="2"/>
  <c r="AD1241" i="2" s="1" a="1"/>
  <c r="AD1241" i="2" s="1"/>
  <c r="AB1241" i="2"/>
  <c r="AA1241" i="2"/>
  <c r="AF1240" i="2"/>
  <c r="AE1240" i="2"/>
  <c r="AD1240" i="2" a="1"/>
  <c r="AD1240" i="2" s="1"/>
  <c r="AC1240" i="2"/>
  <c r="AB1240" i="2"/>
  <c r="AA1240" i="2"/>
  <c r="AE1239" i="2"/>
  <c r="AF1239" i="2" s="1"/>
  <c r="AC1239" i="2"/>
  <c r="AD1239" i="2" s="1" a="1"/>
  <c r="AD1239" i="2" s="1"/>
  <c r="AB1239" i="2"/>
  <c r="AA1239" i="2"/>
  <c r="AF1238" i="2"/>
  <c r="AE1238" i="2"/>
  <c r="AD1238" i="2" a="1"/>
  <c r="AD1238" i="2" s="1"/>
  <c r="AC1238" i="2"/>
  <c r="AB1238" i="2"/>
  <c r="AA1238" i="2"/>
  <c r="AE1237" i="2"/>
  <c r="AF1237" i="2" s="1"/>
  <c r="AD1237" i="2" a="1"/>
  <c r="AD1237" i="2" s="1"/>
  <c r="AC1237" i="2"/>
  <c r="AB1237" i="2"/>
  <c r="AA1237" i="2"/>
  <c r="AF1236" i="2"/>
  <c r="AE1236" i="2"/>
  <c r="AD1236" i="2" a="1"/>
  <c r="AD1236" i="2" s="1"/>
  <c r="AC1236" i="2"/>
  <c r="AB1236" i="2"/>
  <c r="AA1236" i="2"/>
  <c r="AE1235" i="2"/>
  <c r="AF1235" i="2" s="1"/>
  <c r="AD1235" i="2"/>
  <c r="AD1235" i="2" a="1"/>
  <c r="AC1235" i="2"/>
  <c r="AB1235" i="2"/>
  <c r="AA1235" i="2"/>
  <c r="AF1234" i="2"/>
  <c r="AE1234" i="2"/>
  <c r="AD1234" i="2" a="1"/>
  <c r="AD1234" i="2" s="1"/>
  <c r="AC1234" i="2"/>
  <c r="AB1234" i="2"/>
  <c r="AA1234" i="2"/>
  <c r="AE1233" i="2"/>
  <c r="AF1233" i="2" s="1"/>
  <c r="AD1233" i="2" a="1"/>
  <c r="AD1233" i="2" s="1"/>
  <c r="AC1233" i="2"/>
  <c r="AB1233" i="2"/>
  <c r="AA1233" i="2"/>
  <c r="AF1232" i="2"/>
  <c r="AE1232" i="2"/>
  <c r="AD1232" i="2" a="1"/>
  <c r="AD1232" i="2" s="1"/>
  <c r="AC1232" i="2"/>
  <c r="AB1232" i="2"/>
  <c r="AA1232" i="2"/>
  <c r="AE1231" i="2"/>
  <c r="AF1231" i="2" s="1"/>
  <c r="AC1231" i="2"/>
  <c r="AD1231" i="2" s="1" a="1"/>
  <c r="AD1231" i="2" s="1"/>
  <c r="AB1231" i="2"/>
  <c r="AA1231" i="2"/>
  <c r="AF1230" i="2"/>
  <c r="AE1230" i="2"/>
  <c r="AD1230" i="2" a="1"/>
  <c r="AD1230" i="2" s="1"/>
  <c r="AC1230" i="2"/>
  <c r="AB1230" i="2"/>
  <c r="AA1230" i="2"/>
  <c r="AE1229" i="2"/>
  <c r="AF1229" i="2" s="1"/>
  <c r="AC1229" i="2"/>
  <c r="AD1229" i="2" s="1" a="1"/>
  <c r="AD1229" i="2" s="1"/>
  <c r="AB1229" i="2"/>
  <c r="AA1229" i="2"/>
  <c r="AF1228" i="2"/>
  <c r="AE1228" i="2"/>
  <c r="AD1228" i="2" a="1"/>
  <c r="AD1228" i="2" s="1"/>
  <c r="AC1228" i="2"/>
  <c r="AB1228" i="2"/>
  <c r="AA1228" i="2"/>
  <c r="AE1227" i="2"/>
  <c r="AF1227" i="2" s="1"/>
  <c r="AC1227" i="2"/>
  <c r="AD1227" i="2" s="1" a="1"/>
  <c r="AD1227" i="2" s="1"/>
  <c r="AB1227" i="2"/>
  <c r="AA1227" i="2"/>
  <c r="AF1226" i="2"/>
  <c r="AE1226" i="2"/>
  <c r="AD1226" i="2" a="1"/>
  <c r="AD1226" i="2" s="1"/>
  <c r="AC1226" i="2"/>
  <c r="AB1226" i="2"/>
  <c r="AA1226" i="2"/>
  <c r="AE1225" i="2"/>
  <c r="AF1225" i="2" s="1"/>
  <c r="AC1225" i="2"/>
  <c r="AD1225" i="2" s="1" a="1"/>
  <c r="AD1225" i="2" s="1"/>
  <c r="AB1225" i="2"/>
  <c r="AA1225" i="2"/>
  <c r="AF1224" i="2"/>
  <c r="AE1224" i="2"/>
  <c r="AD1224" i="2" a="1"/>
  <c r="AD1224" i="2" s="1"/>
  <c r="AC1224" i="2"/>
  <c r="AB1224" i="2"/>
  <c r="AA1224" i="2"/>
  <c r="AE1223" i="2"/>
  <c r="AF1223" i="2" s="1"/>
  <c r="AD1223" i="2" a="1"/>
  <c r="AD1223" i="2" s="1"/>
  <c r="AC1223" i="2"/>
  <c r="AB1223" i="2"/>
  <c r="AA1223" i="2"/>
  <c r="AF1222" i="2"/>
  <c r="AE1222" i="2"/>
  <c r="AD1222" i="2" a="1"/>
  <c r="AD1222" i="2" s="1"/>
  <c r="AC1222" i="2"/>
  <c r="AB1222" i="2"/>
  <c r="AA1222" i="2"/>
  <c r="AE1221" i="2"/>
  <c r="AF1221" i="2" s="1"/>
  <c r="AD1221" i="2"/>
  <c r="AD1221" i="2" a="1"/>
  <c r="AC1221" i="2"/>
  <c r="AB1221" i="2"/>
  <c r="AA1221" i="2"/>
  <c r="AF1220" i="2"/>
  <c r="AE1220" i="2"/>
  <c r="AD1220" i="2" a="1"/>
  <c r="AD1220" i="2" s="1"/>
  <c r="AC1220" i="2"/>
  <c r="AB1220" i="2"/>
  <c r="AA1220" i="2"/>
  <c r="AE1219" i="2"/>
  <c r="AF1219" i="2" s="1"/>
  <c r="AC1219" i="2"/>
  <c r="AD1219" i="2" s="1" a="1"/>
  <c r="AD1219" i="2" s="1"/>
  <c r="AB1219" i="2"/>
  <c r="AA1219" i="2"/>
  <c r="AF1218" i="2"/>
  <c r="AE1218" i="2"/>
  <c r="AD1218" i="2" a="1"/>
  <c r="AD1218" i="2" s="1"/>
  <c r="AC1218" i="2"/>
  <c r="AB1218" i="2"/>
  <c r="AA1218" i="2"/>
  <c r="AE1217" i="2"/>
  <c r="AF1217" i="2" s="1"/>
  <c r="AC1217" i="2"/>
  <c r="AD1217" i="2" s="1" a="1"/>
  <c r="AD1217" i="2" s="1"/>
  <c r="AB1217" i="2"/>
  <c r="AA1217" i="2"/>
  <c r="AF1216" i="2"/>
  <c r="AE1216" i="2"/>
  <c r="AD1216" i="2" a="1"/>
  <c r="AD1216" i="2" s="1"/>
  <c r="AC1216" i="2"/>
  <c r="AB1216" i="2"/>
  <c r="AA1216" i="2"/>
  <c r="AE1215" i="2"/>
  <c r="AF1215" i="2" s="1"/>
  <c r="AC1215" i="2"/>
  <c r="AD1215" i="2" s="1" a="1"/>
  <c r="AD1215" i="2" s="1"/>
  <c r="AB1215" i="2"/>
  <c r="AA1215" i="2"/>
  <c r="AF1214" i="2"/>
  <c r="AE1214" i="2"/>
  <c r="AD1214" i="2" a="1"/>
  <c r="AD1214" i="2" s="1"/>
  <c r="AC1214" i="2"/>
  <c r="AB1214" i="2"/>
  <c r="AA1214" i="2"/>
  <c r="AE1213" i="2"/>
  <c r="AF1213" i="2" s="1"/>
  <c r="AC1213" i="2"/>
  <c r="AD1213" i="2" s="1" a="1"/>
  <c r="AD1213" i="2" s="1"/>
  <c r="AB1213" i="2"/>
  <c r="AA1213" i="2"/>
  <c r="AF1212" i="2"/>
  <c r="AE1212" i="2"/>
  <c r="AD1212" i="2" a="1"/>
  <c r="AD1212" i="2" s="1"/>
  <c r="AC1212" i="2"/>
  <c r="AB1212" i="2"/>
  <c r="AA1212" i="2"/>
  <c r="AE1211" i="2"/>
  <c r="AF1211" i="2" s="1"/>
  <c r="AC1211" i="2"/>
  <c r="AD1211" i="2" s="1" a="1"/>
  <c r="AD1211" i="2" s="1"/>
  <c r="AB1211" i="2"/>
  <c r="AA1211" i="2"/>
  <c r="AF1210" i="2"/>
  <c r="AE1210" i="2"/>
  <c r="AD1210" i="2" a="1"/>
  <c r="AD1210" i="2" s="1"/>
  <c r="AC1210" i="2"/>
  <c r="AB1210" i="2"/>
  <c r="AA1210" i="2"/>
  <c r="AE1209" i="2"/>
  <c r="AF1209" i="2" s="1"/>
  <c r="AD1209" i="2" a="1"/>
  <c r="AD1209" i="2" s="1"/>
  <c r="AC1209" i="2"/>
  <c r="AB1209" i="2"/>
  <c r="AA1209" i="2"/>
  <c r="AF1208" i="2"/>
  <c r="AE1208" i="2"/>
  <c r="AD1208" i="2" a="1"/>
  <c r="AD1208" i="2" s="1"/>
  <c r="AC1208" i="2"/>
  <c r="AB1208" i="2"/>
  <c r="AA1208" i="2"/>
  <c r="AE1207" i="2"/>
  <c r="AF1207" i="2" s="1"/>
  <c r="AD1207" i="2"/>
  <c r="AD1207" i="2" a="1"/>
  <c r="AC1207" i="2"/>
  <c r="AB1207" i="2"/>
  <c r="AA1207" i="2"/>
  <c r="AF1206" i="2"/>
  <c r="AE1206" i="2"/>
  <c r="AD1206" i="2" a="1"/>
  <c r="AD1206" i="2" s="1"/>
  <c r="AC1206" i="2"/>
  <c r="AB1206" i="2"/>
  <c r="AA1206" i="2"/>
  <c r="AE1205" i="2"/>
  <c r="AF1205" i="2" s="1"/>
  <c r="AC1205" i="2"/>
  <c r="AD1205" i="2" s="1" a="1"/>
  <c r="AD1205" i="2" s="1"/>
  <c r="AB1205" i="2"/>
  <c r="AA1205" i="2"/>
  <c r="AF1204" i="2"/>
  <c r="AE1204" i="2"/>
  <c r="AD1204" i="2" a="1"/>
  <c r="AD1204" i="2" s="1"/>
  <c r="AC1204" i="2"/>
  <c r="AB1204" i="2"/>
  <c r="AA1204" i="2"/>
  <c r="AE1203" i="2"/>
  <c r="AF1203" i="2" s="1"/>
  <c r="AD1203" i="2" a="1"/>
  <c r="AD1203" i="2" s="1"/>
  <c r="AC1203" i="2"/>
  <c r="AB1203" i="2"/>
  <c r="AA1203" i="2"/>
  <c r="AF1202" i="2"/>
  <c r="AE1202" i="2"/>
  <c r="AD1202" i="2" a="1"/>
  <c r="AD1202" i="2" s="1"/>
  <c r="AC1202" i="2"/>
  <c r="AB1202" i="2"/>
  <c r="AA1202" i="2"/>
  <c r="AE1201" i="2"/>
  <c r="AF1201" i="2" s="1"/>
  <c r="AC1201" i="2"/>
  <c r="AD1201" i="2" s="1" a="1"/>
  <c r="AD1201" i="2" s="1"/>
  <c r="AB1201" i="2"/>
  <c r="AA1201" i="2"/>
  <c r="AF1200" i="2"/>
  <c r="AE1200" i="2"/>
  <c r="AD1200" i="2" a="1"/>
  <c r="AD1200" i="2" s="1"/>
  <c r="AC1200" i="2"/>
  <c r="AB1200" i="2"/>
  <c r="AA1200" i="2"/>
  <c r="AE1199" i="2"/>
  <c r="AF1199" i="2" s="1"/>
  <c r="AD1199" i="2" a="1"/>
  <c r="AD1199" i="2" s="1"/>
  <c r="AC1199" i="2"/>
  <c r="AB1199" i="2"/>
  <c r="AA1199" i="2"/>
  <c r="AF1198" i="2"/>
  <c r="AE1198" i="2"/>
  <c r="AD1198" i="2" a="1"/>
  <c r="AD1198" i="2" s="1"/>
  <c r="AC1198" i="2"/>
  <c r="AB1198" i="2"/>
  <c r="AA1198" i="2"/>
  <c r="AE1197" i="2"/>
  <c r="AF1197" i="2" s="1"/>
  <c r="AC1197" i="2"/>
  <c r="AD1197" i="2" s="1" a="1"/>
  <c r="AD1197" i="2" s="1"/>
  <c r="AB1197" i="2"/>
  <c r="AA1197" i="2"/>
  <c r="AF1196" i="2"/>
  <c r="AE1196" i="2"/>
  <c r="AD1196" i="2" a="1"/>
  <c r="AD1196" i="2" s="1"/>
  <c r="AC1196" i="2"/>
  <c r="AB1196" i="2"/>
  <c r="AA1196" i="2"/>
  <c r="AE1195" i="2"/>
  <c r="AF1195" i="2" s="1"/>
  <c r="AD1195" i="2" a="1"/>
  <c r="AD1195" i="2" s="1"/>
  <c r="AC1195" i="2"/>
  <c r="AB1195" i="2"/>
  <c r="AA1195" i="2"/>
  <c r="AF1194" i="2"/>
  <c r="AE1194" i="2"/>
  <c r="AD1194" i="2" a="1"/>
  <c r="AD1194" i="2" s="1"/>
  <c r="AC1194" i="2"/>
  <c r="AB1194" i="2"/>
  <c r="AA1194" i="2"/>
  <c r="AE1193" i="2"/>
  <c r="AF1193" i="2" s="1"/>
  <c r="AD1193" i="2"/>
  <c r="AC1193" i="2"/>
  <c r="AD1193" i="2" s="1" a="1"/>
  <c r="AB1193" i="2"/>
  <c r="AA1193" i="2"/>
  <c r="AF1192" i="2"/>
  <c r="AE1192" i="2"/>
  <c r="AD1192" i="2" a="1"/>
  <c r="AD1192" i="2" s="1"/>
  <c r="AC1192" i="2"/>
  <c r="AB1192" i="2"/>
  <c r="AA1192" i="2"/>
  <c r="AE1191" i="2"/>
  <c r="AF1191" i="2" s="1"/>
  <c r="AC1191" i="2"/>
  <c r="AD1191" i="2" s="1" a="1"/>
  <c r="AD1191" i="2" s="1"/>
  <c r="AB1191" i="2"/>
  <c r="AA1191" i="2"/>
  <c r="AF1190" i="2"/>
  <c r="AE1190" i="2"/>
  <c r="AD1190" i="2" a="1"/>
  <c r="AD1190" i="2" s="1"/>
  <c r="AC1190" i="2"/>
  <c r="AB1190" i="2"/>
  <c r="AA1190" i="2"/>
  <c r="AE1189" i="2"/>
  <c r="AF1189" i="2" s="1"/>
  <c r="AD1189" i="2" a="1"/>
  <c r="AD1189" i="2" s="1"/>
  <c r="AC1189" i="2"/>
  <c r="AB1189" i="2"/>
  <c r="AA1189" i="2"/>
  <c r="AF1188" i="2"/>
  <c r="AE1188" i="2"/>
  <c r="AD1188" i="2" a="1"/>
  <c r="AD1188" i="2" s="1"/>
  <c r="AC1188" i="2"/>
  <c r="AB1188" i="2"/>
  <c r="AA1188" i="2"/>
  <c r="AE1187" i="2"/>
  <c r="AF1187" i="2" s="1"/>
  <c r="AD1187" i="2" a="1"/>
  <c r="AD1187" i="2" s="1"/>
  <c r="AC1187" i="2"/>
  <c r="AB1187" i="2"/>
  <c r="AA1187" i="2"/>
  <c r="AF1186" i="2"/>
  <c r="AE1186" i="2"/>
  <c r="AD1186" i="2" a="1"/>
  <c r="AD1186" i="2" s="1"/>
  <c r="AC1186" i="2"/>
  <c r="AB1186" i="2"/>
  <c r="AA1186" i="2"/>
  <c r="AE1185" i="2"/>
  <c r="AF1185" i="2" s="1"/>
  <c r="AC1185" i="2"/>
  <c r="AD1185" i="2" s="1" a="1"/>
  <c r="AD1185" i="2" s="1"/>
  <c r="AB1185" i="2"/>
  <c r="AA1185" i="2"/>
  <c r="AF1184" i="2"/>
  <c r="AE1184" i="2"/>
  <c r="AD1184" i="2" a="1"/>
  <c r="AD1184" i="2" s="1"/>
  <c r="AC1184" i="2"/>
  <c r="AB1184" i="2"/>
  <c r="AA1184" i="2"/>
  <c r="AE1183" i="2"/>
  <c r="AF1183" i="2" s="1"/>
  <c r="AC1183" i="2"/>
  <c r="AD1183" i="2" s="1" a="1"/>
  <c r="AD1183" i="2" s="1"/>
  <c r="AB1183" i="2"/>
  <c r="AA1183" i="2"/>
  <c r="AF1182" i="2"/>
  <c r="AE1182" i="2"/>
  <c r="AD1182" i="2" a="1"/>
  <c r="AD1182" i="2" s="1"/>
  <c r="AC1182" i="2"/>
  <c r="AB1182" i="2"/>
  <c r="AA1182" i="2"/>
  <c r="AE1181" i="2"/>
  <c r="AF1181" i="2" s="1"/>
  <c r="AD1181" i="2" a="1"/>
  <c r="AD1181" i="2" s="1"/>
  <c r="AC1181" i="2"/>
  <c r="AB1181" i="2"/>
  <c r="AA1181" i="2"/>
  <c r="AF1180" i="2"/>
  <c r="AE1180" i="2"/>
  <c r="AD1180" i="2" a="1"/>
  <c r="AD1180" i="2" s="1"/>
  <c r="AC1180" i="2"/>
  <c r="AB1180" i="2"/>
  <c r="AA1180" i="2"/>
  <c r="AE1179" i="2"/>
  <c r="AF1179" i="2" s="1"/>
  <c r="AD1179" i="2"/>
  <c r="AD1179" i="2" a="1"/>
  <c r="AC1179" i="2"/>
  <c r="AB1179" i="2"/>
  <c r="AA1179" i="2"/>
  <c r="AF1178" i="2"/>
  <c r="AE1178" i="2"/>
  <c r="AD1178" i="2" a="1"/>
  <c r="AD1178" i="2" s="1"/>
  <c r="AC1178" i="2"/>
  <c r="AB1178" i="2"/>
  <c r="AA1178" i="2"/>
  <c r="AE1177" i="2"/>
  <c r="AF1177" i="2" s="1"/>
  <c r="AC1177" i="2"/>
  <c r="AD1177" i="2" s="1" a="1"/>
  <c r="AD1177" i="2" s="1"/>
  <c r="AB1177" i="2"/>
  <c r="AA1177" i="2"/>
  <c r="AF1176" i="2"/>
  <c r="AE1176" i="2"/>
  <c r="AD1176" i="2" a="1"/>
  <c r="AD1176" i="2" s="1"/>
  <c r="AC1176" i="2"/>
  <c r="AB1176" i="2"/>
  <c r="AA1176" i="2"/>
  <c r="AE1175" i="2"/>
  <c r="AF1175" i="2" s="1"/>
  <c r="AC1175" i="2"/>
  <c r="AD1175" i="2" s="1" a="1"/>
  <c r="AD1175" i="2" s="1"/>
  <c r="AB1175" i="2"/>
  <c r="AA1175" i="2"/>
  <c r="AF1174" i="2"/>
  <c r="AE1174" i="2"/>
  <c r="AD1174" i="2" a="1"/>
  <c r="AD1174" i="2" s="1"/>
  <c r="AC1174" i="2"/>
  <c r="AB1174" i="2"/>
  <c r="AA1174" i="2"/>
  <c r="AE1173" i="2"/>
  <c r="AF1173" i="2" s="1"/>
  <c r="AC1173" i="2"/>
  <c r="AD1173" i="2" s="1" a="1"/>
  <c r="AD1173" i="2" s="1"/>
  <c r="AB1173" i="2"/>
  <c r="AA1173" i="2"/>
  <c r="AF1172" i="2"/>
  <c r="AE1172" i="2"/>
  <c r="AD1172" i="2" a="1"/>
  <c r="AD1172" i="2" s="1"/>
  <c r="AC1172" i="2"/>
  <c r="AB1172" i="2"/>
  <c r="AA1172" i="2"/>
  <c r="AE1171" i="2"/>
  <c r="AF1171" i="2" s="1"/>
  <c r="AC1171" i="2"/>
  <c r="AD1171" i="2" s="1" a="1"/>
  <c r="AD1171" i="2" s="1"/>
  <c r="AB1171" i="2"/>
  <c r="AA1171" i="2"/>
  <c r="AF1170" i="2"/>
  <c r="AE1170" i="2"/>
  <c r="AD1170" i="2" a="1"/>
  <c r="AD1170" i="2" s="1"/>
  <c r="AC1170" i="2"/>
  <c r="AB1170" i="2"/>
  <c r="AA1170" i="2"/>
  <c r="AE1169" i="2"/>
  <c r="AF1169" i="2" s="1"/>
  <c r="AC1169" i="2"/>
  <c r="AD1169" i="2" s="1" a="1"/>
  <c r="AD1169" i="2" s="1"/>
  <c r="AB1169" i="2"/>
  <c r="AA1169" i="2"/>
  <c r="AF1168" i="2"/>
  <c r="AE1168" i="2"/>
  <c r="AD1168" i="2" a="1"/>
  <c r="AD1168" i="2" s="1"/>
  <c r="AC1168" i="2"/>
  <c r="AB1168" i="2"/>
  <c r="AA1168" i="2"/>
  <c r="AE1167" i="2"/>
  <c r="AF1167" i="2" s="1"/>
  <c r="AD1167" i="2" a="1"/>
  <c r="AD1167" i="2" s="1"/>
  <c r="AC1167" i="2"/>
  <c r="AB1167" i="2"/>
  <c r="AA1167" i="2"/>
  <c r="AF1166" i="2"/>
  <c r="AE1166" i="2"/>
  <c r="AD1166" i="2" a="1"/>
  <c r="AD1166" i="2" s="1"/>
  <c r="AC1166" i="2"/>
  <c r="AB1166" i="2"/>
  <c r="AA1166" i="2"/>
  <c r="AE1165" i="2"/>
  <c r="AF1165" i="2" s="1"/>
  <c r="AD1165" i="2"/>
  <c r="AD1165" i="2" a="1"/>
  <c r="AC1165" i="2"/>
  <c r="AB1165" i="2"/>
  <c r="AA1165" i="2"/>
  <c r="AF1164" i="2"/>
  <c r="AE1164" i="2"/>
  <c r="AD1164" i="2" a="1"/>
  <c r="AD1164" i="2" s="1"/>
  <c r="AC1164" i="2"/>
  <c r="AB1164" i="2"/>
  <c r="AA1164" i="2"/>
  <c r="AE1163" i="2"/>
  <c r="AF1163" i="2" s="1"/>
  <c r="AC1163" i="2"/>
  <c r="AD1163" i="2" s="1" a="1"/>
  <c r="AD1163" i="2" s="1"/>
  <c r="AB1163" i="2"/>
  <c r="AA1163" i="2"/>
  <c r="AF1162" i="2"/>
  <c r="AE1162" i="2"/>
  <c r="AD1162" i="2" a="1"/>
  <c r="AD1162" i="2" s="1"/>
  <c r="AC1162" i="2"/>
  <c r="AB1162" i="2"/>
  <c r="AA1162" i="2"/>
  <c r="AE1161" i="2"/>
  <c r="AF1161" i="2" s="1"/>
  <c r="AC1161" i="2"/>
  <c r="AD1161" i="2" s="1" a="1"/>
  <c r="AD1161" i="2" s="1"/>
  <c r="AB1161" i="2"/>
  <c r="AA1161" i="2"/>
  <c r="AF1160" i="2"/>
  <c r="AE1160" i="2"/>
  <c r="AD1160" i="2" a="1"/>
  <c r="AD1160" i="2" s="1"/>
  <c r="AC1160" i="2"/>
  <c r="AB1160" i="2"/>
  <c r="AA1160" i="2"/>
  <c r="AE1159" i="2"/>
  <c r="AF1159" i="2" s="1"/>
  <c r="AC1159" i="2"/>
  <c r="AD1159" i="2" s="1" a="1"/>
  <c r="AD1159" i="2" s="1"/>
  <c r="AB1159" i="2"/>
  <c r="AA1159" i="2"/>
  <c r="AF1158" i="2"/>
  <c r="AE1158" i="2"/>
  <c r="AD1158" i="2" a="1"/>
  <c r="AD1158" i="2" s="1"/>
  <c r="AC1158" i="2"/>
  <c r="AB1158" i="2"/>
  <c r="AA1158" i="2"/>
  <c r="AE1157" i="2"/>
  <c r="AF1157" i="2" s="1"/>
  <c r="AD1157" i="2" a="1"/>
  <c r="AD1157" i="2" s="1"/>
  <c r="AC1157" i="2"/>
  <c r="AB1157" i="2"/>
  <c r="AA1157" i="2"/>
  <c r="AF1156" i="2"/>
  <c r="AE1156" i="2"/>
  <c r="AD1156" i="2" a="1"/>
  <c r="AD1156" i="2" s="1"/>
  <c r="AC1156" i="2"/>
  <c r="AB1156" i="2"/>
  <c r="AA1156" i="2"/>
  <c r="AE1155" i="2"/>
  <c r="AF1155" i="2" s="1"/>
  <c r="AC1155" i="2"/>
  <c r="AD1155" i="2" s="1" a="1"/>
  <c r="AD1155" i="2" s="1"/>
  <c r="AB1155" i="2"/>
  <c r="AA1155" i="2"/>
  <c r="AF1154" i="2"/>
  <c r="AE1154" i="2"/>
  <c r="AD1154" i="2" a="1"/>
  <c r="AD1154" i="2" s="1"/>
  <c r="AC1154" i="2"/>
  <c r="AB1154" i="2"/>
  <c r="AA1154" i="2"/>
  <c r="AE1153" i="2"/>
  <c r="AF1153" i="2" s="1"/>
  <c r="AD1153" i="2" a="1"/>
  <c r="AD1153" i="2" s="1"/>
  <c r="AC1153" i="2"/>
  <c r="AB1153" i="2"/>
  <c r="AA1153" i="2"/>
  <c r="AF1152" i="2"/>
  <c r="AE1152" i="2"/>
  <c r="AD1152" i="2" a="1"/>
  <c r="AD1152" i="2" s="1"/>
  <c r="AC1152" i="2"/>
  <c r="AB1152" i="2"/>
  <c r="AA1152" i="2"/>
  <c r="AE1151" i="2"/>
  <c r="AF1151" i="2" s="1"/>
  <c r="AD1151" i="2"/>
  <c r="AD1151" i="2" a="1"/>
  <c r="AC1151" i="2"/>
  <c r="AB1151" i="2"/>
  <c r="AA1151" i="2"/>
  <c r="AF1150" i="2"/>
  <c r="AE1150" i="2"/>
  <c r="AD1150" i="2" a="1"/>
  <c r="AD1150" i="2" s="1"/>
  <c r="AC1150" i="2"/>
  <c r="AB1150" i="2"/>
  <c r="AA1150" i="2"/>
  <c r="AE1149" i="2"/>
  <c r="AF1149" i="2" s="1"/>
  <c r="AC1149" i="2"/>
  <c r="AD1149" i="2" s="1" a="1"/>
  <c r="AD1149" i="2" s="1"/>
  <c r="AB1149" i="2"/>
  <c r="AA1149" i="2"/>
  <c r="AF1148" i="2"/>
  <c r="AE1148" i="2"/>
  <c r="AD1148" i="2" a="1"/>
  <c r="AD1148" i="2" s="1"/>
  <c r="AC1148" i="2"/>
  <c r="AB1148" i="2"/>
  <c r="AA1148" i="2"/>
  <c r="AE1147" i="2"/>
  <c r="AF1147" i="2" s="1"/>
  <c r="AC1147" i="2"/>
  <c r="AD1147" i="2" s="1" a="1"/>
  <c r="AD1147" i="2" s="1"/>
  <c r="AB1147" i="2"/>
  <c r="AA1147" i="2"/>
  <c r="AF1146" i="2"/>
  <c r="AE1146" i="2"/>
  <c r="AD1146" i="2" a="1"/>
  <c r="AD1146" i="2" s="1"/>
  <c r="AC1146" i="2"/>
  <c r="AB1146" i="2"/>
  <c r="AA1146" i="2"/>
  <c r="AE1145" i="2"/>
  <c r="AF1145" i="2" s="1"/>
  <c r="AC1145" i="2"/>
  <c r="AD1145" i="2" s="1" a="1"/>
  <c r="AD1145" i="2" s="1"/>
  <c r="AB1145" i="2"/>
  <c r="AA1145" i="2"/>
  <c r="AF1144" i="2"/>
  <c r="AE1144" i="2"/>
  <c r="AD1144" i="2" a="1"/>
  <c r="AD1144" i="2" s="1"/>
  <c r="AC1144" i="2"/>
  <c r="AB1144" i="2"/>
  <c r="AA1144" i="2"/>
  <c r="AE1143" i="2"/>
  <c r="AF1143" i="2" s="1"/>
  <c r="AC1143" i="2"/>
  <c r="AD1143" i="2" s="1" a="1"/>
  <c r="AD1143" i="2" s="1"/>
  <c r="AB1143" i="2"/>
  <c r="AA1143" i="2"/>
  <c r="AF1142" i="2"/>
  <c r="AE1142" i="2"/>
  <c r="AD1142" i="2" a="1"/>
  <c r="AD1142" i="2" s="1"/>
  <c r="AC1142" i="2"/>
  <c r="AB1142" i="2"/>
  <c r="AA1142" i="2"/>
  <c r="AE1141" i="2"/>
  <c r="AF1141" i="2" s="1"/>
  <c r="AC1141" i="2"/>
  <c r="AD1141" i="2" s="1" a="1"/>
  <c r="AD1141" i="2" s="1"/>
  <c r="AB1141" i="2"/>
  <c r="AA1141" i="2"/>
  <c r="AF1140" i="2"/>
  <c r="AE1140" i="2"/>
  <c r="AD1140" i="2" a="1"/>
  <c r="AD1140" i="2" s="1"/>
  <c r="AC1140" i="2"/>
  <c r="AB1140" i="2"/>
  <c r="AA1140" i="2"/>
  <c r="AE1139" i="2"/>
  <c r="AF1139" i="2" s="1"/>
  <c r="AD1139" i="2" a="1"/>
  <c r="AD1139" i="2" s="1"/>
  <c r="AC1139" i="2"/>
  <c r="AB1139" i="2"/>
  <c r="AA1139" i="2"/>
  <c r="AF1138" i="2"/>
  <c r="AE1138" i="2"/>
  <c r="AD1138" i="2" a="1"/>
  <c r="AD1138" i="2" s="1"/>
  <c r="AC1138" i="2"/>
  <c r="AB1138" i="2"/>
  <c r="AA1138" i="2"/>
  <c r="AE1137" i="2"/>
  <c r="AF1137" i="2" s="1"/>
  <c r="AC1137" i="2"/>
  <c r="AD1137" i="2" s="1" a="1"/>
  <c r="AD1137" i="2" s="1"/>
  <c r="AB1137" i="2"/>
  <c r="AA1137" i="2"/>
  <c r="AF1136" i="2"/>
  <c r="AE1136" i="2"/>
  <c r="AD1136" i="2" a="1"/>
  <c r="AD1136" i="2" s="1"/>
  <c r="AC1136" i="2"/>
  <c r="AB1136" i="2"/>
  <c r="AA1136" i="2"/>
  <c r="AE1135" i="2"/>
  <c r="AF1135" i="2" s="1"/>
  <c r="AC1135" i="2"/>
  <c r="AD1135" i="2" s="1" a="1"/>
  <c r="AD1135" i="2" s="1"/>
  <c r="AB1135" i="2"/>
  <c r="AA1135" i="2"/>
  <c r="AF1134" i="2"/>
  <c r="AE1134" i="2"/>
  <c r="AD1134" i="2" a="1"/>
  <c r="AD1134" i="2" s="1"/>
  <c r="AC1134" i="2"/>
  <c r="AB1134" i="2"/>
  <c r="AA1134" i="2"/>
  <c r="AE1133" i="2"/>
  <c r="AF1133" i="2" s="1"/>
  <c r="AC1133" i="2"/>
  <c r="AD1133" i="2" s="1" a="1"/>
  <c r="AD1133" i="2" s="1"/>
  <c r="AB1133" i="2"/>
  <c r="AA1133" i="2"/>
  <c r="AF1132" i="2"/>
  <c r="AE1132" i="2"/>
  <c r="AD1132" i="2" a="1"/>
  <c r="AD1132" i="2" s="1"/>
  <c r="AC1132" i="2"/>
  <c r="AB1132" i="2"/>
  <c r="AA1132" i="2"/>
  <c r="AE1131" i="2"/>
  <c r="AF1131" i="2" s="1"/>
  <c r="AC1131" i="2"/>
  <c r="AD1131" i="2" s="1" a="1"/>
  <c r="AD1131" i="2" s="1"/>
  <c r="AB1131" i="2"/>
  <c r="AA1131" i="2"/>
  <c r="AF1130" i="2"/>
  <c r="AE1130" i="2"/>
  <c r="AD1130" i="2" a="1"/>
  <c r="AD1130" i="2" s="1"/>
  <c r="AC1130" i="2"/>
  <c r="AB1130" i="2"/>
  <c r="AA1130" i="2"/>
  <c r="AE1129" i="2"/>
  <c r="AF1129" i="2" s="1"/>
  <c r="AC1129" i="2"/>
  <c r="AD1129" i="2" s="1" a="1"/>
  <c r="AD1129" i="2" s="1"/>
  <c r="AB1129" i="2"/>
  <c r="AA1129" i="2"/>
  <c r="AF1128" i="2"/>
  <c r="AE1128" i="2"/>
  <c r="AD1128" i="2" a="1"/>
  <c r="AD1128" i="2" s="1"/>
  <c r="AC1128" i="2"/>
  <c r="AB1128" i="2"/>
  <c r="AA1128" i="2"/>
  <c r="AE1127" i="2"/>
  <c r="AF1127" i="2" s="1"/>
  <c r="AC1127" i="2"/>
  <c r="AD1127" i="2" s="1" a="1"/>
  <c r="AD1127" i="2" s="1"/>
  <c r="AB1127" i="2"/>
  <c r="AA1127" i="2"/>
  <c r="AF1126" i="2"/>
  <c r="AE1126" i="2"/>
  <c r="AD1126" i="2" a="1"/>
  <c r="AD1126" i="2" s="1"/>
  <c r="AC1126" i="2"/>
  <c r="AB1126" i="2"/>
  <c r="AA1126" i="2"/>
  <c r="AE1125" i="2"/>
  <c r="AF1125" i="2" s="1"/>
  <c r="AD1125" i="2" a="1"/>
  <c r="AD1125" i="2" s="1"/>
  <c r="AC1125" i="2"/>
  <c r="AB1125" i="2"/>
  <c r="AA1125" i="2"/>
  <c r="AF1124" i="2"/>
  <c r="AE1124" i="2"/>
  <c r="AD1124" i="2" a="1"/>
  <c r="AD1124" i="2" s="1"/>
  <c r="AC1124" i="2"/>
  <c r="AB1124" i="2"/>
  <c r="AA1124" i="2"/>
  <c r="AE1123" i="2"/>
  <c r="AF1123" i="2" s="1"/>
  <c r="AD1123" i="2"/>
  <c r="AD1123" i="2" a="1"/>
  <c r="AC1123" i="2"/>
  <c r="AB1123" i="2"/>
  <c r="AA1123" i="2"/>
  <c r="AF1122" i="2"/>
  <c r="AE1122" i="2"/>
  <c r="AD1122" i="2" a="1"/>
  <c r="AD1122" i="2" s="1"/>
  <c r="AC1122" i="2"/>
  <c r="AB1122" i="2"/>
  <c r="AA1122" i="2"/>
  <c r="AE1121" i="2"/>
  <c r="AF1121" i="2" s="1"/>
  <c r="AD1121" i="2" a="1"/>
  <c r="AD1121" i="2" s="1"/>
  <c r="AC1121" i="2"/>
  <c r="AB1121" i="2"/>
  <c r="AA1121" i="2"/>
  <c r="AF1120" i="2"/>
  <c r="AE1120" i="2"/>
  <c r="AD1120" i="2" a="1"/>
  <c r="AD1120" i="2" s="1"/>
  <c r="AC1120" i="2"/>
  <c r="AB1120" i="2"/>
  <c r="AA1120" i="2"/>
  <c r="AE1119" i="2"/>
  <c r="AF1119" i="2" s="1"/>
  <c r="AD1119" i="2" a="1"/>
  <c r="AD1119" i="2" s="1"/>
  <c r="AC1119" i="2"/>
  <c r="AB1119" i="2"/>
  <c r="AA1119" i="2"/>
  <c r="AF1118" i="2"/>
  <c r="AE1118" i="2"/>
  <c r="AD1118" i="2" a="1"/>
  <c r="AD1118" i="2" s="1"/>
  <c r="AC1118" i="2"/>
  <c r="AB1118" i="2"/>
  <c r="AA1118" i="2"/>
  <c r="AE1117" i="2"/>
  <c r="AF1117" i="2" s="1"/>
  <c r="AC1117" i="2"/>
  <c r="AD1117" i="2" s="1" a="1"/>
  <c r="AD1117" i="2" s="1"/>
  <c r="AB1117" i="2"/>
  <c r="AA1117" i="2"/>
  <c r="AF1116" i="2"/>
  <c r="AE1116" i="2"/>
  <c r="AD1116" i="2" a="1"/>
  <c r="AD1116" i="2" s="1"/>
  <c r="AC1116" i="2"/>
  <c r="AB1116" i="2"/>
  <c r="AA1116" i="2"/>
  <c r="AE1115" i="2"/>
  <c r="AF1115" i="2" s="1"/>
  <c r="AC1115" i="2"/>
  <c r="AD1115" i="2" s="1" a="1"/>
  <c r="AD1115" i="2" s="1"/>
  <c r="AB1115" i="2"/>
  <c r="AA1115" i="2"/>
  <c r="AF1114" i="2"/>
  <c r="AE1114" i="2"/>
  <c r="AD1114" i="2" a="1"/>
  <c r="AD1114" i="2" s="1"/>
  <c r="AC1114" i="2"/>
  <c r="AB1114" i="2"/>
  <c r="AA1114" i="2"/>
  <c r="AE1113" i="2"/>
  <c r="AF1113" i="2" s="1"/>
  <c r="AC1113" i="2"/>
  <c r="AD1113" i="2" s="1" a="1"/>
  <c r="AD1113" i="2" s="1"/>
  <c r="AB1113" i="2"/>
  <c r="AA1113" i="2"/>
  <c r="AF1112" i="2"/>
  <c r="AE1112" i="2"/>
  <c r="AD1112" i="2" a="1"/>
  <c r="AD1112" i="2" s="1"/>
  <c r="AC1112" i="2"/>
  <c r="AB1112" i="2"/>
  <c r="AA1112" i="2"/>
  <c r="AE1111" i="2"/>
  <c r="AF1111" i="2" s="1"/>
  <c r="AD1111" i="2" a="1"/>
  <c r="AD1111" i="2" s="1"/>
  <c r="AC1111" i="2"/>
  <c r="AB1111" i="2"/>
  <c r="AA1111" i="2"/>
  <c r="AF1110" i="2"/>
  <c r="AE1110" i="2"/>
  <c r="AD1110" i="2" a="1"/>
  <c r="AD1110" i="2" s="1"/>
  <c r="AC1110" i="2"/>
  <c r="AB1110" i="2"/>
  <c r="AA1110" i="2"/>
  <c r="AE1109" i="2"/>
  <c r="AF1109" i="2" s="1"/>
  <c r="AD1109" i="2"/>
  <c r="AC1109" i="2"/>
  <c r="AD1109" i="2" s="1" a="1"/>
  <c r="AB1109" i="2"/>
  <c r="AA1109" i="2"/>
  <c r="AF1108" i="2"/>
  <c r="AE1108" i="2"/>
  <c r="AD1108" i="2" a="1"/>
  <c r="AD1108" i="2" s="1"/>
  <c r="AC1108" i="2"/>
  <c r="AB1108" i="2"/>
  <c r="AA1108" i="2"/>
  <c r="AE1107" i="2"/>
  <c r="AF1107" i="2" s="1"/>
  <c r="AC1107" i="2"/>
  <c r="AD1107" i="2" s="1" a="1"/>
  <c r="AD1107" i="2" s="1"/>
  <c r="AB1107" i="2"/>
  <c r="AA1107" i="2"/>
  <c r="AF1106" i="2"/>
  <c r="AE1106" i="2"/>
  <c r="AD1106" i="2" a="1"/>
  <c r="AD1106" i="2" s="1"/>
  <c r="AC1106" i="2"/>
  <c r="AB1106" i="2"/>
  <c r="AA1106" i="2"/>
  <c r="AE1105" i="2"/>
  <c r="AF1105" i="2" s="1"/>
  <c r="AC1105" i="2"/>
  <c r="AD1105" i="2" s="1" a="1"/>
  <c r="AD1105" i="2" s="1"/>
  <c r="AB1105" i="2"/>
  <c r="AA1105" i="2"/>
  <c r="AF1104" i="2"/>
  <c r="AE1104" i="2"/>
  <c r="AD1104" i="2" a="1"/>
  <c r="AD1104" i="2" s="1"/>
  <c r="AC1104" i="2"/>
  <c r="AB1104" i="2"/>
  <c r="AA1104" i="2"/>
  <c r="AE1103" i="2"/>
  <c r="AF1103" i="2" s="1"/>
  <c r="AC1103" i="2"/>
  <c r="AD1103" i="2" s="1" a="1"/>
  <c r="AD1103" i="2" s="1"/>
  <c r="AB1103" i="2"/>
  <c r="AA1103" i="2"/>
  <c r="AF1102" i="2"/>
  <c r="AE1102" i="2"/>
  <c r="AD1102" i="2" a="1"/>
  <c r="AD1102" i="2" s="1"/>
  <c r="AC1102" i="2"/>
  <c r="AB1102" i="2"/>
  <c r="AA1102" i="2"/>
  <c r="AE1101" i="2"/>
  <c r="AF1101" i="2" s="1"/>
  <c r="AD1101" i="2" a="1"/>
  <c r="AD1101" i="2" s="1"/>
  <c r="AC1101" i="2"/>
  <c r="AB1101" i="2"/>
  <c r="AA1101" i="2"/>
  <c r="AF1100" i="2"/>
  <c r="AE1100" i="2"/>
  <c r="AD1100" i="2" a="1"/>
  <c r="AD1100" i="2" s="1"/>
  <c r="AC1100" i="2"/>
  <c r="AB1100" i="2"/>
  <c r="AA1100" i="2"/>
  <c r="AE1099" i="2"/>
  <c r="AF1099" i="2" s="1"/>
  <c r="AC1099" i="2"/>
  <c r="AD1099" i="2" s="1" a="1"/>
  <c r="AD1099" i="2" s="1"/>
  <c r="AB1099" i="2"/>
  <c r="AA1099" i="2"/>
  <c r="AF1098" i="2"/>
  <c r="AE1098" i="2"/>
  <c r="AD1098" i="2" a="1"/>
  <c r="AD1098" i="2" s="1"/>
  <c r="AC1098" i="2"/>
  <c r="AB1098" i="2"/>
  <c r="AA1098" i="2"/>
  <c r="AE1097" i="2"/>
  <c r="AF1097" i="2" s="1"/>
  <c r="AD1097" i="2" a="1"/>
  <c r="AD1097" i="2" s="1"/>
  <c r="AC1097" i="2"/>
  <c r="AB1097" i="2"/>
  <c r="AA1097" i="2"/>
  <c r="AF1096" i="2"/>
  <c r="AE1096" i="2"/>
  <c r="AD1096" i="2" a="1"/>
  <c r="AD1096" i="2" s="1"/>
  <c r="AC1096" i="2"/>
  <c r="AB1096" i="2"/>
  <c r="AA1096" i="2"/>
  <c r="AE1095" i="2"/>
  <c r="AF1095" i="2" s="1"/>
  <c r="AD1095" i="2"/>
  <c r="AD1095" i="2" a="1"/>
  <c r="AC1095" i="2"/>
  <c r="AB1095" i="2"/>
  <c r="AA1095" i="2"/>
  <c r="AF1094" i="2"/>
  <c r="AE1094" i="2"/>
  <c r="AD1094" i="2" a="1"/>
  <c r="AD1094" i="2" s="1"/>
  <c r="AC1094" i="2"/>
  <c r="AB1094" i="2"/>
  <c r="AA1094" i="2"/>
  <c r="AE1093" i="2"/>
  <c r="AF1093" i="2" s="1"/>
  <c r="AC1093" i="2"/>
  <c r="AD1093" i="2" s="1" a="1"/>
  <c r="AD1093" i="2" s="1"/>
  <c r="AB1093" i="2"/>
  <c r="AA1093" i="2"/>
  <c r="AF1092" i="2"/>
  <c r="AE1092" i="2"/>
  <c r="AD1092" i="2" a="1"/>
  <c r="AD1092" i="2" s="1"/>
  <c r="AC1092" i="2"/>
  <c r="AB1092" i="2"/>
  <c r="AA1092" i="2"/>
  <c r="AE1091" i="2"/>
  <c r="AF1091" i="2" s="1"/>
  <c r="AC1091" i="2"/>
  <c r="AD1091" i="2" s="1" a="1"/>
  <c r="AD1091" i="2" s="1"/>
  <c r="AB1091" i="2"/>
  <c r="AA1091" i="2"/>
  <c r="AF1090" i="2"/>
  <c r="AE1090" i="2"/>
  <c r="AD1090" i="2" a="1"/>
  <c r="AD1090" i="2" s="1"/>
  <c r="AC1090" i="2"/>
  <c r="AB1090" i="2"/>
  <c r="AA1090" i="2"/>
  <c r="AE1089" i="2"/>
  <c r="AF1089" i="2" s="1"/>
  <c r="AC1089" i="2"/>
  <c r="AD1089" i="2" s="1" a="1"/>
  <c r="AD1089" i="2" s="1"/>
  <c r="AB1089" i="2"/>
  <c r="AA1089" i="2"/>
  <c r="AF1088" i="2"/>
  <c r="AE1088" i="2"/>
  <c r="AD1088" i="2" a="1"/>
  <c r="AD1088" i="2" s="1"/>
  <c r="AC1088" i="2"/>
  <c r="AB1088" i="2"/>
  <c r="AA1088" i="2"/>
  <c r="AE1087" i="2"/>
  <c r="AF1087" i="2" s="1"/>
  <c r="AC1087" i="2"/>
  <c r="AD1087" i="2" s="1" a="1"/>
  <c r="AD1087" i="2" s="1"/>
  <c r="AB1087" i="2"/>
  <c r="AA1087" i="2"/>
  <c r="AF1086" i="2"/>
  <c r="AE1086" i="2"/>
  <c r="AD1086" i="2" a="1"/>
  <c r="AD1086" i="2" s="1"/>
  <c r="AC1086" i="2"/>
  <c r="AB1086" i="2"/>
  <c r="AA1086" i="2"/>
  <c r="AE1085" i="2"/>
  <c r="AF1085" i="2" s="1"/>
  <c r="AC1085" i="2"/>
  <c r="AD1085" i="2" s="1" a="1"/>
  <c r="AD1085" i="2" s="1"/>
  <c r="AB1085" i="2"/>
  <c r="AA1085" i="2"/>
  <c r="AF1084" i="2"/>
  <c r="AE1084" i="2"/>
  <c r="AD1084" i="2" a="1"/>
  <c r="AD1084" i="2" s="1"/>
  <c r="AC1084" i="2"/>
  <c r="AB1084" i="2"/>
  <c r="AA1084" i="2"/>
  <c r="AE1083" i="2"/>
  <c r="AF1083" i="2" s="1"/>
  <c r="AD1083" i="2" a="1"/>
  <c r="AD1083" i="2" s="1"/>
  <c r="AC1083" i="2"/>
  <c r="AB1083" i="2"/>
  <c r="AA1083" i="2"/>
  <c r="AF1082" i="2"/>
  <c r="AE1082" i="2"/>
  <c r="AD1082" i="2" a="1"/>
  <c r="AD1082" i="2" s="1"/>
  <c r="AC1082" i="2"/>
  <c r="AB1082" i="2"/>
  <c r="AA1082" i="2"/>
  <c r="AE1081" i="2"/>
  <c r="AF1081" i="2" s="1"/>
  <c r="AD1081" i="2"/>
  <c r="AD1081" i="2" a="1"/>
  <c r="AC1081" i="2"/>
  <c r="AB1081" i="2"/>
  <c r="AA1081" i="2"/>
  <c r="AF1080" i="2"/>
  <c r="AE1080" i="2"/>
  <c r="AD1080" i="2" a="1"/>
  <c r="AD1080" i="2" s="1"/>
  <c r="AC1080" i="2"/>
  <c r="AB1080" i="2"/>
  <c r="AA1080" i="2"/>
  <c r="AE1079" i="2"/>
  <c r="AF1079" i="2" s="1"/>
  <c r="AD1079" i="2" a="1"/>
  <c r="AD1079" i="2" s="1"/>
  <c r="AC1079" i="2"/>
  <c r="AB1079" i="2"/>
  <c r="AA1079" i="2"/>
  <c r="AF1078" i="2"/>
  <c r="AE1078" i="2"/>
  <c r="AD1078" i="2" a="1"/>
  <c r="AD1078" i="2" s="1"/>
  <c r="AC1078" i="2"/>
  <c r="AB1078" i="2"/>
  <c r="AA1078" i="2"/>
  <c r="AE1077" i="2"/>
  <c r="AF1077" i="2" s="1"/>
  <c r="AC1077" i="2"/>
  <c r="AD1077" i="2" s="1" a="1"/>
  <c r="AD1077" i="2" s="1"/>
  <c r="AB1077" i="2"/>
  <c r="AA1077" i="2"/>
  <c r="AF1076" i="2"/>
  <c r="AE1076" i="2"/>
  <c r="AD1076" i="2" a="1"/>
  <c r="AD1076" i="2" s="1"/>
  <c r="AC1076" i="2"/>
  <c r="AB1076" i="2"/>
  <c r="AA1076" i="2"/>
  <c r="AE1075" i="2"/>
  <c r="AF1075" i="2" s="1"/>
  <c r="AD1075" i="2" a="1"/>
  <c r="AD1075" i="2" s="1"/>
  <c r="AC1075" i="2"/>
  <c r="AB1075" i="2"/>
  <c r="AA1075" i="2"/>
  <c r="AF1074" i="2"/>
  <c r="AE1074" i="2"/>
  <c r="AD1074" i="2" a="1"/>
  <c r="AD1074" i="2" s="1"/>
  <c r="AC1074" i="2"/>
  <c r="AB1074" i="2"/>
  <c r="AA1074" i="2"/>
  <c r="AE1073" i="2"/>
  <c r="AF1073" i="2" s="1"/>
  <c r="AD1073" i="2" a="1"/>
  <c r="AD1073" i="2" s="1"/>
  <c r="AC1073" i="2"/>
  <c r="AB1073" i="2"/>
  <c r="AA1073" i="2"/>
  <c r="AF1072" i="2"/>
  <c r="AE1072" i="2"/>
  <c r="AD1072" i="2" a="1"/>
  <c r="AD1072" i="2" s="1"/>
  <c r="AC1072" i="2"/>
  <c r="AB1072" i="2"/>
  <c r="AA1072" i="2"/>
  <c r="AE1071" i="2"/>
  <c r="AF1071" i="2" s="1"/>
  <c r="AC1071" i="2"/>
  <c r="AD1071" i="2" s="1" a="1"/>
  <c r="AD1071" i="2" s="1"/>
  <c r="AB1071" i="2"/>
  <c r="AA1071" i="2"/>
  <c r="AF1070" i="2"/>
  <c r="AE1070" i="2"/>
  <c r="AD1070" i="2" a="1"/>
  <c r="AD1070" i="2" s="1"/>
  <c r="AC1070" i="2"/>
  <c r="AB1070" i="2"/>
  <c r="AA1070" i="2"/>
  <c r="AE1069" i="2"/>
  <c r="AF1069" i="2" s="1"/>
  <c r="AD1069" i="2" a="1"/>
  <c r="AD1069" i="2" s="1"/>
  <c r="AC1069" i="2"/>
  <c r="AB1069" i="2"/>
  <c r="AA1069" i="2"/>
  <c r="AF1068" i="2"/>
  <c r="AE1068" i="2"/>
  <c r="AD1068" i="2" a="1"/>
  <c r="AD1068" i="2" s="1"/>
  <c r="AC1068" i="2"/>
  <c r="AB1068" i="2"/>
  <c r="AA1068" i="2"/>
  <c r="AE1067" i="2"/>
  <c r="AF1067" i="2" s="1"/>
  <c r="AC1067" i="2"/>
  <c r="AD1067" i="2" s="1" a="1"/>
  <c r="AD1067" i="2" s="1"/>
  <c r="AB1067" i="2"/>
  <c r="AA1067" i="2"/>
  <c r="AF1066" i="2"/>
  <c r="AE1066" i="2"/>
  <c r="AD1066" i="2" a="1"/>
  <c r="AD1066" i="2" s="1"/>
  <c r="AC1066" i="2"/>
  <c r="AB1066" i="2"/>
  <c r="AA1066" i="2"/>
  <c r="AE1065" i="2"/>
  <c r="AF1065" i="2" s="1"/>
  <c r="AD1065" i="2" a="1"/>
  <c r="AD1065" i="2" s="1"/>
  <c r="AC1065" i="2"/>
  <c r="AB1065" i="2"/>
  <c r="AA1065" i="2"/>
  <c r="AF1064" i="2"/>
  <c r="AE1064" i="2"/>
  <c r="AD1064" i="2" a="1"/>
  <c r="AD1064" i="2" s="1"/>
  <c r="AC1064" i="2"/>
  <c r="AB1064" i="2"/>
  <c r="AA1064" i="2"/>
  <c r="AE1063" i="2"/>
  <c r="AF1063" i="2" s="1"/>
  <c r="AD1063" i="2" a="1"/>
  <c r="AD1063" i="2" s="1"/>
  <c r="AC1063" i="2"/>
  <c r="AB1063" i="2"/>
  <c r="AA1063" i="2"/>
  <c r="AF1062" i="2"/>
  <c r="AE1062" i="2"/>
  <c r="AD1062" i="2" a="1"/>
  <c r="AD1062" i="2" s="1"/>
  <c r="AC1062" i="2"/>
  <c r="AB1062" i="2"/>
  <c r="AA1062" i="2"/>
  <c r="AE1061" i="2"/>
  <c r="AF1061" i="2" s="1"/>
  <c r="AC1061" i="2"/>
  <c r="AD1061" i="2" s="1" a="1"/>
  <c r="AD1061" i="2" s="1"/>
  <c r="AB1061" i="2"/>
  <c r="AA1061" i="2"/>
  <c r="AF1060" i="2"/>
  <c r="AE1060" i="2"/>
  <c r="AD1060" i="2" a="1"/>
  <c r="AD1060" i="2" s="1"/>
  <c r="AC1060" i="2"/>
  <c r="AB1060" i="2"/>
  <c r="AA1060" i="2"/>
  <c r="AE1059" i="2"/>
  <c r="AF1059" i="2" s="1"/>
  <c r="AC1059" i="2"/>
  <c r="AD1059" i="2" s="1" a="1"/>
  <c r="AD1059" i="2" s="1"/>
  <c r="AB1059" i="2"/>
  <c r="AA1059" i="2"/>
  <c r="AF1058" i="2"/>
  <c r="AE1058" i="2"/>
  <c r="AD1058" i="2" a="1"/>
  <c r="AD1058" i="2" s="1"/>
  <c r="AC1058" i="2"/>
  <c r="AB1058" i="2"/>
  <c r="AA1058" i="2"/>
  <c r="AE1057" i="2"/>
  <c r="AF1057" i="2" s="1"/>
  <c r="AC1057" i="2"/>
  <c r="AD1057" i="2" s="1" a="1"/>
  <c r="AD1057" i="2" s="1"/>
  <c r="AB1057" i="2"/>
  <c r="AA1057" i="2"/>
  <c r="AF1056" i="2"/>
  <c r="AE1056" i="2"/>
  <c r="AD1056" i="2" a="1"/>
  <c r="AD1056" i="2" s="1"/>
  <c r="AC1056" i="2"/>
  <c r="AB1056" i="2"/>
  <c r="AA1056" i="2"/>
  <c r="AE1055" i="2"/>
  <c r="AF1055" i="2" s="1"/>
  <c r="AD1055" i="2" a="1"/>
  <c r="AD1055" i="2" s="1"/>
  <c r="AC1055" i="2"/>
  <c r="AB1055" i="2"/>
  <c r="AA1055" i="2"/>
  <c r="AF1054" i="2"/>
  <c r="AE1054" i="2"/>
  <c r="AD1054" i="2" a="1"/>
  <c r="AD1054" i="2" s="1"/>
  <c r="AC1054" i="2"/>
  <c r="AB1054" i="2"/>
  <c r="AA1054" i="2"/>
  <c r="AE1053" i="2"/>
  <c r="AF1053" i="2" s="1"/>
  <c r="AD1053" i="2"/>
  <c r="AD1053" i="2" a="1"/>
  <c r="AC1053" i="2"/>
  <c r="AB1053" i="2"/>
  <c r="AA1053" i="2"/>
  <c r="AF1052" i="2"/>
  <c r="AE1052" i="2"/>
  <c r="AD1052" i="2" a="1"/>
  <c r="AD1052" i="2" s="1"/>
  <c r="AC1052" i="2"/>
  <c r="AB1052" i="2"/>
  <c r="AA1052" i="2"/>
  <c r="AE1051" i="2"/>
  <c r="AF1051" i="2" s="1"/>
  <c r="AC1051" i="2"/>
  <c r="AD1051" i="2" s="1" a="1"/>
  <c r="AD1051" i="2" s="1"/>
  <c r="AB1051" i="2"/>
  <c r="AA1051" i="2"/>
  <c r="AF1050" i="2"/>
  <c r="AE1050" i="2"/>
  <c r="AD1050" i="2" a="1"/>
  <c r="AD1050" i="2" s="1"/>
  <c r="AC1050" i="2"/>
  <c r="AB1050" i="2"/>
  <c r="AA1050" i="2"/>
  <c r="AE1049" i="2"/>
  <c r="AF1049" i="2" s="1"/>
  <c r="AC1049" i="2"/>
  <c r="AD1049" i="2" s="1" a="1"/>
  <c r="AD1049" i="2" s="1"/>
  <c r="AB1049" i="2"/>
  <c r="AA1049" i="2"/>
  <c r="AF1048" i="2"/>
  <c r="AE1048" i="2"/>
  <c r="AD1048" i="2" a="1"/>
  <c r="AD1048" i="2" s="1"/>
  <c r="AC1048" i="2"/>
  <c r="AB1048" i="2"/>
  <c r="AA1048" i="2"/>
  <c r="AE1047" i="2"/>
  <c r="AF1047" i="2" s="1"/>
  <c r="AC1047" i="2"/>
  <c r="AD1047" i="2" s="1" a="1"/>
  <c r="AD1047" i="2" s="1"/>
  <c r="AB1047" i="2"/>
  <c r="AA1047" i="2"/>
  <c r="AF1046" i="2"/>
  <c r="AE1046" i="2"/>
  <c r="AD1046" i="2" a="1"/>
  <c r="AD1046" i="2" s="1"/>
  <c r="AC1046" i="2"/>
  <c r="AB1046" i="2"/>
  <c r="AA1046" i="2"/>
  <c r="AE1045" i="2"/>
  <c r="AF1045" i="2" s="1"/>
  <c r="AC1045" i="2"/>
  <c r="AD1045" i="2" s="1" a="1"/>
  <c r="AD1045" i="2" s="1"/>
  <c r="AB1045" i="2"/>
  <c r="AA1045" i="2"/>
  <c r="AF1044" i="2"/>
  <c r="AE1044" i="2"/>
  <c r="AD1044" i="2" a="1"/>
  <c r="AD1044" i="2" s="1"/>
  <c r="AC1044" i="2"/>
  <c r="AB1044" i="2"/>
  <c r="AA1044" i="2"/>
  <c r="AE1043" i="2"/>
  <c r="AF1043" i="2" s="1"/>
  <c r="AC1043" i="2"/>
  <c r="AD1043" i="2" s="1" a="1"/>
  <c r="AD1043" i="2" s="1"/>
  <c r="AB1043" i="2"/>
  <c r="AA1043" i="2"/>
  <c r="AF1042" i="2"/>
  <c r="AE1042" i="2"/>
  <c r="AD1042" i="2" a="1"/>
  <c r="AD1042" i="2" s="1"/>
  <c r="AC1042" i="2"/>
  <c r="AB1042" i="2"/>
  <c r="AA1042" i="2"/>
  <c r="AE1041" i="2"/>
  <c r="AF1041" i="2" s="1"/>
  <c r="AD1041" i="2" a="1"/>
  <c r="AD1041" i="2" s="1"/>
  <c r="AC1041" i="2"/>
  <c r="AB1041" i="2"/>
  <c r="AA1041" i="2"/>
  <c r="AF1040" i="2"/>
  <c r="AE1040" i="2"/>
  <c r="AD1040" i="2" a="1"/>
  <c r="AD1040" i="2" s="1"/>
  <c r="AC1040" i="2"/>
  <c r="AB1040" i="2"/>
  <c r="AA1040" i="2"/>
  <c r="AE1039" i="2"/>
  <c r="AF1039" i="2" s="1"/>
  <c r="AC1039" i="2"/>
  <c r="AD1039" i="2" s="1" a="1"/>
  <c r="AD1039" i="2" s="1"/>
  <c r="AB1039" i="2"/>
  <c r="AA1039" i="2"/>
  <c r="AF1038" i="2"/>
  <c r="AE1038" i="2"/>
  <c r="AD1038" i="2" a="1"/>
  <c r="AD1038" i="2" s="1"/>
  <c r="AC1038" i="2"/>
  <c r="AB1038" i="2"/>
  <c r="AA1038" i="2"/>
  <c r="AE1037" i="2"/>
  <c r="AF1037" i="2" s="1"/>
  <c r="AC1037" i="2"/>
  <c r="AD1037" i="2" s="1" a="1"/>
  <c r="AD1037" i="2" s="1"/>
  <c r="AB1037" i="2"/>
  <c r="AA1037" i="2"/>
  <c r="AF1036" i="2"/>
  <c r="AE1036" i="2"/>
  <c r="AD1036" i="2" a="1"/>
  <c r="AD1036" i="2" s="1"/>
  <c r="AC1036" i="2"/>
  <c r="AB1036" i="2"/>
  <c r="AA1036" i="2"/>
  <c r="AE1035" i="2"/>
  <c r="AF1035" i="2" s="1"/>
  <c r="AC1035" i="2"/>
  <c r="AD1035" i="2" s="1" a="1"/>
  <c r="AD1035" i="2" s="1"/>
  <c r="AB1035" i="2"/>
  <c r="AA1035" i="2"/>
  <c r="AF1034" i="2"/>
  <c r="AE1034" i="2"/>
  <c r="AD1034" i="2" a="1"/>
  <c r="AD1034" i="2" s="1"/>
  <c r="AC1034" i="2"/>
  <c r="AB1034" i="2"/>
  <c r="AA1034" i="2"/>
  <c r="AE1033" i="2"/>
  <c r="AF1033" i="2" s="1"/>
  <c r="AC1033" i="2"/>
  <c r="AD1033" i="2" s="1" a="1"/>
  <c r="AD1033" i="2" s="1"/>
  <c r="AB1033" i="2"/>
  <c r="AA1033" i="2"/>
  <c r="AF1032" i="2"/>
  <c r="AE1032" i="2"/>
  <c r="AD1032" i="2" a="1"/>
  <c r="AD1032" i="2" s="1"/>
  <c r="AC1032" i="2"/>
  <c r="AB1032" i="2"/>
  <c r="AA1032" i="2"/>
  <c r="AE1031" i="2"/>
  <c r="AF1031" i="2" s="1"/>
  <c r="AC1031" i="2"/>
  <c r="AD1031" i="2" s="1" a="1"/>
  <c r="AD1031" i="2" s="1"/>
  <c r="AB1031" i="2"/>
  <c r="AA1031" i="2"/>
  <c r="AF1030" i="2"/>
  <c r="AE1030" i="2"/>
  <c r="AD1030" i="2" a="1"/>
  <c r="AD1030" i="2" s="1"/>
  <c r="AC1030" i="2"/>
  <c r="AB1030" i="2"/>
  <c r="AA1030" i="2"/>
  <c r="AE1029" i="2"/>
  <c r="AF1029" i="2" s="1"/>
  <c r="AC1029" i="2"/>
  <c r="AD1029" i="2" s="1" a="1"/>
  <c r="AD1029" i="2" s="1"/>
  <c r="AB1029" i="2"/>
  <c r="AA1029" i="2"/>
  <c r="AF1028" i="2"/>
  <c r="AE1028" i="2"/>
  <c r="AD1028" i="2" a="1"/>
  <c r="AD1028" i="2" s="1"/>
  <c r="AC1028" i="2"/>
  <c r="AB1028" i="2"/>
  <c r="AA1028" i="2"/>
  <c r="AE1027" i="2"/>
  <c r="AF1027" i="2" s="1"/>
  <c r="AD1027" i="2" a="1"/>
  <c r="AD1027" i="2" s="1"/>
  <c r="AC1027" i="2"/>
  <c r="AB1027" i="2"/>
  <c r="AA1027" i="2"/>
  <c r="AF1026" i="2"/>
  <c r="AE1026" i="2"/>
  <c r="AD1026" i="2" a="1"/>
  <c r="AD1026" i="2" s="1"/>
  <c r="AC1026" i="2"/>
  <c r="AB1026" i="2"/>
  <c r="AA1026" i="2"/>
  <c r="AE1025" i="2"/>
  <c r="AF1025" i="2" s="1"/>
  <c r="AD1025" i="2"/>
  <c r="AD1025" i="2" a="1"/>
  <c r="AC1025" i="2"/>
  <c r="AB1025" i="2"/>
  <c r="AA1025" i="2"/>
  <c r="AF1024" i="2"/>
  <c r="AE1024" i="2"/>
  <c r="AD1024" i="2" a="1"/>
  <c r="AD1024" i="2" s="1"/>
  <c r="AC1024" i="2"/>
  <c r="AB1024" i="2"/>
  <c r="AA1024" i="2"/>
  <c r="AE1023" i="2"/>
  <c r="AF1023" i="2" s="1"/>
  <c r="AD1023" i="2" a="1"/>
  <c r="AD1023" i="2" s="1"/>
  <c r="AC1023" i="2"/>
  <c r="AB1023" i="2"/>
  <c r="AA1023" i="2"/>
  <c r="AF1022" i="2"/>
  <c r="AE1022" i="2"/>
  <c r="AD1022" i="2" a="1"/>
  <c r="AD1022" i="2" s="1"/>
  <c r="AC1022" i="2"/>
  <c r="AB1022" i="2"/>
  <c r="AA1022" i="2"/>
  <c r="AE1021" i="2"/>
  <c r="AF1021" i="2" s="1"/>
  <c r="AC1021" i="2"/>
  <c r="AD1021" i="2" s="1" a="1"/>
  <c r="AD1021" i="2" s="1"/>
  <c r="AB1021" i="2"/>
  <c r="AA1021" i="2"/>
  <c r="AF1020" i="2"/>
  <c r="AE1020" i="2"/>
  <c r="AD1020" i="2" a="1"/>
  <c r="AD1020" i="2" s="1"/>
  <c r="AC1020" i="2"/>
  <c r="AB1020" i="2"/>
  <c r="AA1020" i="2"/>
  <c r="AE1019" i="2"/>
  <c r="AF1019" i="2" s="1"/>
  <c r="AD1019" i="2" a="1"/>
  <c r="AD1019" i="2" s="1"/>
  <c r="AC1019" i="2"/>
  <c r="AB1019" i="2"/>
  <c r="AA1019" i="2"/>
  <c r="AF1018" i="2"/>
  <c r="AE1018" i="2"/>
  <c r="AD1018" i="2" a="1"/>
  <c r="AD1018" i="2" s="1"/>
  <c r="AC1018" i="2"/>
  <c r="AB1018" i="2"/>
  <c r="AA1018" i="2"/>
  <c r="AE1017" i="2"/>
  <c r="AF1017" i="2" s="1"/>
  <c r="AD1017" i="2" a="1"/>
  <c r="AD1017" i="2" s="1"/>
  <c r="AC1017" i="2"/>
  <c r="AB1017" i="2"/>
  <c r="AA1017" i="2"/>
  <c r="AF1016" i="2"/>
  <c r="AE1016" i="2"/>
  <c r="AD1016" i="2" a="1"/>
  <c r="AD1016" i="2" s="1"/>
  <c r="AC1016" i="2"/>
  <c r="AB1016" i="2"/>
  <c r="AA1016" i="2"/>
  <c r="AE1015" i="2"/>
  <c r="AF1015" i="2" s="1"/>
  <c r="AC1015" i="2"/>
  <c r="AD1015" i="2" s="1" a="1"/>
  <c r="AD1015" i="2" s="1"/>
  <c r="AB1015" i="2"/>
  <c r="AA1015" i="2"/>
  <c r="AF1014" i="2"/>
  <c r="AE1014" i="2"/>
  <c r="AD1014" i="2" a="1"/>
  <c r="AD1014" i="2" s="1"/>
  <c r="AC1014" i="2"/>
  <c r="AB1014" i="2"/>
  <c r="AA1014" i="2"/>
  <c r="AE1013" i="2"/>
  <c r="AF1013" i="2" s="1"/>
  <c r="AD1013" i="2" a="1"/>
  <c r="AD1013" i="2" s="1"/>
  <c r="AC1013" i="2"/>
  <c r="AB1013" i="2"/>
  <c r="AA1013" i="2"/>
  <c r="AF1012" i="2"/>
  <c r="AE1012" i="2"/>
  <c r="AD1012" i="2" a="1"/>
  <c r="AD1012" i="2" s="1"/>
  <c r="AC1012" i="2"/>
  <c r="AB1012" i="2"/>
  <c r="AA1012" i="2"/>
  <c r="AE1011" i="2"/>
  <c r="AF1011" i="2" s="1"/>
  <c r="AD1011" i="2"/>
  <c r="AD1011" i="2" a="1"/>
  <c r="AC1011" i="2"/>
  <c r="AB1011" i="2"/>
  <c r="AA1011" i="2"/>
  <c r="AF1010" i="2"/>
  <c r="AE1010" i="2"/>
  <c r="AD1010" i="2" a="1"/>
  <c r="AD1010" i="2" s="1"/>
  <c r="AC1010" i="2"/>
  <c r="AB1010" i="2"/>
  <c r="AA1010" i="2"/>
  <c r="AE1009" i="2"/>
  <c r="AF1009" i="2" s="1"/>
  <c r="AC1009" i="2"/>
  <c r="AD1009" i="2" s="1" a="1"/>
  <c r="AD1009" i="2" s="1"/>
  <c r="AB1009" i="2"/>
  <c r="AA1009" i="2"/>
  <c r="AF1008" i="2"/>
  <c r="AE1008" i="2"/>
  <c r="AD1008" i="2" a="1"/>
  <c r="AD1008" i="2" s="1"/>
  <c r="AC1008" i="2"/>
  <c r="AB1008" i="2"/>
  <c r="AA1008" i="2"/>
  <c r="AE1007" i="2"/>
  <c r="AF1007" i="2" s="1"/>
  <c r="AC1007" i="2"/>
  <c r="AD1007" i="2" s="1" a="1"/>
  <c r="AD1007" i="2" s="1"/>
  <c r="AB1007" i="2"/>
  <c r="AA1007" i="2"/>
  <c r="AF1006" i="2"/>
  <c r="AE1006" i="2"/>
  <c r="AD1006" i="2" a="1"/>
  <c r="AD1006" i="2" s="1"/>
  <c r="AC1006" i="2"/>
  <c r="AB1006" i="2"/>
  <c r="AA1006" i="2"/>
  <c r="AE1005" i="2"/>
  <c r="AF1005" i="2" s="1"/>
  <c r="AC1005" i="2"/>
  <c r="AD1005" i="2" s="1" a="1"/>
  <c r="AD1005" i="2" s="1"/>
  <c r="AB1005" i="2"/>
  <c r="AA1005" i="2"/>
  <c r="AF1004" i="2"/>
  <c r="AE1004" i="2"/>
  <c r="AD1004" i="2" a="1"/>
  <c r="AD1004" i="2" s="1"/>
  <c r="AC1004" i="2"/>
  <c r="AB1004" i="2"/>
  <c r="AA1004" i="2"/>
  <c r="AE1003" i="2"/>
  <c r="AF1003" i="2" s="1"/>
  <c r="AC1003" i="2"/>
  <c r="AD1003" i="2" s="1" a="1"/>
  <c r="AD1003" i="2" s="1"/>
  <c r="AB1003" i="2"/>
  <c r="AA1003" i="2"/>
  <c r="AF1002" i="2"/>
  <c r="AE1002" i="2"/>
  <c r="AD1002" i="2" a="1"/>
  <c r="AD1002" i="2" s="1"/>
  <c r="AC1002" i="2"/>
  <c r="AB1002" i="2"/>
  <c r="AA1002" i="2"/>
  <c r="AE1001" i="2"/>
  <c r="AF1001" i="2" s="1"/>
  <c r="AC1001" i="2"/>
  <c r="AD1001" i="2" s="1" a="1"/>
  <c r="AD1001" i="2" s="1"/>
  <c r="AB1001" i="2"/>
  <c r="AA1001" i="2"/>
  <c r="AF1000" i="2"/>
  <c r="AE1000" i="2"/>
  <c r="AD1000" i="2" a="1"/>
  <c r="AD1000" i="2" s="1"/>
  <c r="AC1000" i="2"/>
  <c r="AB1000" i="2"/>
  <c r="AA1000" i="2"/>
  <c r="AE999" i="2"/>
  <c r="AF999" i="2" s="1"/>
  <c r="AD999" i="2" a="1"/>
  <c r="AD999" i="2" s="1"/>
  <c r="AC999" i="2"/>
  <c r="AB999" i="2"/>
  <c r="AA999" i="2"/>
  <c r="AF998" i="2"/>
  <c r="AE998" i="2"/>
  <c r="AD998" i="2" a="1"/>
  <c r="AD998" i="2" s="1"/>
  <c r="AC998" i="2"/>
  <c r="AB998" i="2"/>
  <c r="AA998" i="2"/>
  <c r="AE997" i="2"/>
  <c r="AF997" i="2" s="1"/>
  <c r="AC997" i="2"/>
  <c r="AD997" i="2" s="1" a="1"/>
  <c r="AD997" i="2" s="1"/>
  <c r="AB997" i="2"/>
  <c r="AA997" i="2"/>
  <c r="AF996" i="2"/>
  <c r="AE996" i="2"/>
  <c r="AD996" i="2" a="1"/>
  <c r="AD996" i="2" s="1"/>
  <c r="AC996" i="2"/>
  <c r="AB996" i="2"/>
  <c r="AA996" i="2"/>
  <c r="AE995" i="2"/>
  <c r="AF995" i="2" s="1"/>
  <c r="AC995" i="2"/>
  <c r="AD995" i="2" s="1" a="1"/>
  <c r="AD995" i="2" s="1"/>
  <c r="AB995" i="2"/>
  <c r="AA995" i="2"/>
  <c r="AF994" i="2"/>
  <c r="AE994" i="2"/>
  <c r="AD994" i="2" a="1"/>
  <c r="AD994" i="2" s="1"/>
  <c r="AC994" i="2"/>
  <c r="AB994" i="2"/>
  <c r="AA994" i="2"/>
  <c r="AE993" i="2"/>
  <c r="AF993" i="2" s="1"/>
  <c r="AC993" i="2"/>
  <c r="AD993" i="2" s="1" a="1"/>
  <c r="AD993" i="2" s="1"/>
  <c r="AB993" i="2"/>
  <c r="AA993" i="2"/>
  <c r="AF992" i="2"/>
  <c r="AE992" i="2"/>
  <c r="AD992" i="2" a="1"/>
  <c r="AD992" i="2" s="1"/>
  <c r="AC992" i="2"/>
  <c r="AB992" i="2"/>
  <c r="AA992" i="2"/>
  <c r="AE991" i="2"/>
  <c r="AF991" i="2" s="1"/>
  <c r="AC991" i="2"/>
  <c r="AD991" i="2" s="1" a="1"/>
  <c r="AD991" i="2" s="1"/>
  <c r="AB991" i="2"/>
  <c r="AA991" i="2"/>
  <c r="AF990" i="2"/>
  <c r="AE990" i="2"/>
  <c r="AD990" i="2" a="1"/>
  <c r="AD990" i="2" s="1"/>
  <c r="AC990" i="2"/>
  <c r="AB990" i="2"/>
  <c r="AA990" i="2"/>
  <c r="AE989" i="2"/>
  <c r="AF989" i="2" s="1"/>
  <c r="AC989" i="2"/>
  <c r="AD989" i="2" s="1" a="1"/>
  <c r="AD989" i="2" s="1"/>
  <c r="AB989" i="2"/>
  <c r="AA989" i="2"/>
  <c r="AF988" i="2"/>
  <c r="AE988" i="2"/>
  <c r="AD988" i="2" a="1"/>
  <c r="AD988" i="2" s="1"/>
  <c r="AC988" i="2"/>
  <c r="AB988" i="2"/>
  <c r="AA988" i="2"/>
  <c r="AE987" i="2"/>
  <c r="AF987" i="2" s="1"/>
  <c r="AC987" i="2"/>
  <c r="AD987" i="2" s="1" a="1"/>
  <c r="AD987" i="2" s="1"/>
  <c r="AB987" i="2"/>
  <c r="AA987" i="2"/>
  <c r="AF986" i="2"/>
  <c r="AE986" i="2"/>
  <c r="AD986" i="2" a="1"/>
  <c r="AD986" i="2" s="1"/>
  <c r="AC986" i="2"/>
  <c r="AB986" i="2"/>
  <c r="AA986" i="2"/>
  <c r="AE985" i="2"/>
  <c r="AF985" i="2" s="1"/>
  <c r="AD985" i="2" a="1"/>
  <c r="AD985" i="2" s="1"/>
  <c r="AC985" i="2"/>
  <c r="AB985" i="2"/>
  <c r="AA985" i="2"/>
  <c r="AF984" i="2"/>
  <c r="AE984" i="2"/>
  <c r="AD984" i="2" a="1"/>
  <c r="AD984" i="2" s="1"/>
  <c r="AC984" i="2"/>
  <c r="AB984" i="2"/>
  <c r="AA984" i="2"/>
  <c r="AE983" i="2"/>
  <c r="AF983" i="2" s="1"/>
  <c r="AD983" i="2"/>
  <c r="AD983" i="2" a="1"/>
  <c r="AC983" i="2"/>
  <c r="AB983" i="2"/>
  <c r="AA983" i="2"/>
  <c r="AF982" i="2"/>
  <c r="AE982" i="2"/>
  <c r="AD982" i="2" a="1"/>
  <c r="AD982" i="2" s="1"/>
  <c r="AC982" i="2"/>
  <c r="AB982" i="2"/>
  <c r="AA982" i="2"/>
  <c r="AE981" i="2"/>
  <c r="AF981" i="2" s="1"/>
  <c r="AC981" i="2"/>
  <c r="AD981" i="2" s="1" a="1"/>
  <c r="AD981" i="2" s="1"/>
  <c r="AB981" i="2"/>
  <c r="AA981" i="2"/>
  <c r="AF980" i="2"/>
  <c r="AE980" i="2"/>
  <c r="AD980" i="2" a="1"/>
  <c r="AD980" i="2" s="1"/>
  <c r="AC980" i="2"/>
  <c r="AB980" i="2"/>
  <c r="AA980" i="2"/>
  <c r="AE979" i="2"/>
  <c r="AF979" i="2" s="1"/>
  <c r="AC979" i="2"/>
  <c r="AD979" i="2" s="1" a="1"/>
  <c r="AD979" i="2" s="1"/>
  <c r="AB979" i="2"/>
  <c r="AA979" i="2"/>
  <c r="AF978" i="2"/>
  <c r="AE978" i="2"/>
  <c r="AD978" i="2" a="1"/>
  <c r="AD978" i="2" s="1"/>
  <c r="AC978" i="2"/>
  <c r="AB978" i="2"/>
  <c r="AA978" i="2"/>
  <c r="AE977" i="2"/>
  <c r="AF977" i="2" s="1"/>
  <c r="AD977" i="2" a="1"/>
  <c r="AD977" i="2" s="1"/>
  <c r="AC977" i="2"/>
  <c r="AB977" i="2"/>
  <c r="AA977" i="2"/>
  <c r="AF976" i="2"/>
  <c r="AE976" i="2"/>
  <c r="AD976" i="2" a="1"/>
  <c r="AD976" i="2" s="1"/>
  <c r="AC976" i="2"/>
  <c r="AB976" i="2"/>
  <c r="AA976" i="2"/>
  <c r="AE975" i="2"/>
  <c r="AF975" i="2" s="1"/>
  <c r="AC975" i="2"/>
  <c r="AD975" i="2" s="1" a="1"/>
  <c r="AD975" i="2" s="1"/>
  <c r="AB975" i="2"/>
  <c r="AA975" i="2"/>
  <c r="AF974" i="2"/>
  <c r="AE974" i="2"/>
  <c r="AD974" i="2" a="1"/>
  <c r="AD974" i="2" s="1"/>
  <c r="AC974" i="2"/>
  <c r="AB974" i="2"/>
  <c r="AA974" i="2"/>
  <c r="AE973" i="2"/>
  <c r="AF973" i="2" s="1"/>
  <c r="AC973" i="2"/>
  <c r="AD973" i="2" s="1" a="1"/>
  <c r="AD973" i="2" s="1"/>
  <c r="AB973" i="2"/>
  <c r="AA973" i="2"/>
  <c r="AF972" i="2"/>
  <c r="AE972" i="2"/>
  <c r="AD972" i="2" a="1"/>
  <c r="AD972" i="2" s="1"/>
  <c r="AC972" i="2"/>
  <c r="AB972" i="2"/>
  <c r="AA972" i="2"/>
  <c r="AE971" i="2"/>
  <c r="AF971" i="2" s="1"/>
  <c r="AD971" i="2" a="1"/>
  <c r="AD971" i="2" s="1"/>
  <c r="AC971" i="2"/>
  <c r="AB971" i="2"/>
  <c r="AA971" i="2"/>
  <c r="AF970" i="2"/>
  <c r="AE970" i="2"/>
  <c r="AD970" i="2" a="1"/>
  <c r="AD970" i="2" s="1"/>
  <c r="AC970" i="2"/>
  <c r="AB970" i="2"/>
  <c r="AA970" i="2"/>
  <c r="AE969" i="2"/>
  <c r="AF969" i="2" s="1"/>
  <c r="AD969" i="2"/>
  <c r="AD969" i="2" a="1"/>
  <c r="AC969" i="2"/>
  <c r="AB969" i="2"/>
  <c r="AA969" i="2"/>
  <c r="AF968" i="2"/>
  <c r="AE968" i="2"/>
  <c r="AD968" i="2" a="1"/>
  <c r="AD968" i="2" s="1"/>
  <c r="AC968" i="2"/>
  <c r="AB968" i="2"/>
  <c r="AA968" i="2"/>
  <c r="AE967" i="2"/>
  <c r="AF967" i="2" s="1"/>
  <c r="AC967" i="2"/>
  <c r="AD967" i="2" s="1" a="1"/>
  <c r="AD967" i="2" s="1"/>
  <c r="AB967" i="2"/>
  <c r="AA967" i="2"/>
  <c r="AF966" i="2"/>
  <c r="AE966" i="2"/>
  <c r="AD966" i="2" a="1"/>
  <c r="AD966" i="2" s="1"/>
  <c r="AC966" i="2"/>
  <c r="AB966" i="2"/>
  <c r="AA966" i="2"/>
  <c r="AE965" i="2"/>
  <c r="AF965" i="2" s="1"/>
  <c r="AC965" i="2"/>
  <c r="AD965" i="2" s="1" a="1"/>
  <c r="AD965" i="2" s="1"/>
  <c r="AB965" i="2"/>
  <c r="AA965" i="2"/>
  <c r="AF964" i="2"/>
  <c r="AE964" i="2"/>
  <c r="AD964" i="2" a="1"/>
  <c r="AD964" i="2" s="1"/>
  <c r="AC964" i="2"/>
  <c r="AB964" i="2"/>
  <c r="AA964" i="2"/>
  <c r="AE963" i="2"/>
  <c r="AF963" i="2" s="1"/>
  <c r="AC963" i="2"/>
  <c r="AD963" i="2" s="1" a="1"/>
  <c r="AD963" i="2" s="1"/>
  <c r="AB963" i="2"/>
  <c r="AA963" i="2"/>
  <c r="AF962" i="2"/>
  <c r="AE962" i="2"/>
  <c r="AD962" i="2" a="1"/>
  <c r="AD962" i="2" s="1"/>
  <c r="AC962" i="2"/>
  <c r="AB962" i="2"/>
  <c r="AA962" i="2"/>
  <c r="AE961" i="2"/>
  <c r="AF961" i="2" s="1"/>
  <c r="AC961" i="2"/>
  <c r="AD961" i="2" s="1" a="1"/>
  <c r="AD961" i="2" s="1"/>
  <c r="AB961" i="2"/>
  <c r="AA961" i="2"/>
  <c r="AF960" i="2"/>
  <c r="AE960" i="2"/>
  <c r="AD960" i="2" a="1"/>
  <c r="AD960" i="2" s="1"/>
  <c r="AC960" i="2"/>
  <c r="AB960" i="2"/>
  <c r="AA960" i="2"/>
  <c r="AE959" i="2"/>
  <c r="AF959" i="2" s="1"/>
  <c r="AC959" i="2"/>
  <c r="AD959" i="2" s="1" a="1"/>
  <c r="AD959" i="2" s="1"/>
  <c r="AB959" i="2"/>
  <c r="AA959" i="2"/>
  <c r="AF958" i="2"/>
  <c r="AE958" i="2"/>
  <c r="AD958" i="2" a="1"/>
  <c r="AD958" i="2" s="1"/>
  <c r="AC958" i="2"/>
  <c r="AB958" i="2"/>
  <c r="AA958" i="2"/>
  <c r="AE957" i="2"/>
  <c r="AF957" i="2" s="1"/>
  <c r="AD957" i="2" a="1"/>
  <c r="AD957" i="2" s="1"/>
  <c r="AC957" i="2"/>
  <c r="AB957" i="2"/>
  <c r="AA957" i="2"/>
  <c r="AF956" i="2"/>
  <c r="AE956" i="2"/>
  <c r="AD956" i="2" a="1"/>
  <c r="AD956" i="2" s="1"/>
  <c r="AC956" i="2"/>
  <c r="AB956" i="2"/>
  <c r="AA956" i="2"/>
  <c r="AE955" i="2"/>
  <c r="AF955" i="2" s="1"/>
  <c r="AD955" i="2"/>
  <c r="AD955" i="2" a="1"/>
  <c r="AC955" i="2"/>
  <c r="AB955" i="2"/>
  <c r="AA955" i="2"/>
  <c r="AF954" i="2"/>
  <c r="AE954" i="2"/>
  <c r="AD954" i="2" a="1"/>
  <c r="AD954" i="2" s="1"/>
  <c r="AC954" i="2"/>
  <c r="AB954" i="2"/>
  <c r="AA954" i="2"/>
  <c r="AE953" i="2"/>
  <c r="AF953" i="2" s="1"/>
  <c r="AC953" i="2"/>
  <c r="AD953" i="2" s="1" a="1"/>
  <c r="AD953" i="2" s="1"/>
  <c r="AB953" i="2"/>
  <c r="AA953" i="2"/>
  <c r="AF952" i="2"/>
  <c r="AE952" i="2"/>
  <c r="AD952" i="2" a="1"/>
  <c r="AD952" i="2" s="1"/>
  <c r="AC952" i="2"/>
  <c r="AB952" i="2"/>
  <c r="AA952" i="2"/>
  <c r="AE951" i="2"/>
  <c r="AF951" i="2" s="1"/>
  <c r="AD951" i="2" a="1"/>
  <c r="AD951" i="2" s="1"/>
  <c r="AC951" i="2"/>
  <c r="AB951" i="2"/>
  <c r="AA951" i="2"/>
  <c r="AF950" i="2"/>
  <c r="AE950" i="2"/>
  <c r="AD950" i="2" a="1"/>
  <c r="AD950" i="2" s="1"/>
  <c r="AC950" i="2"/>
  <c r="AB950" i="2"/>
  <c r="AA950" i="2"/>
  <c r="AE949" i="2"/>
  <c r="AF949" i="2" s="1"/>
  <c r="AD949" i="2" a="1"/>
  <c r="AD949" i="2" s="1"/>
  <c r="AC949" i="2"/>
  <c r="AB949" i="2"/>
  <c r="AA949" i="2"/>
  <c r="AF948" i="2"/>
  <c r="AE948" i="2"/>
  <c r="AD948" i="2" a="1"/>
  <c r="AD948" i="2" s="1"/>
  <c r="AC948" i="2"/>
  <c r="AB948" i="2"/>
  <c r="AA948" i="2"/>
  <c r="AE947" i="2"/>
  <c r="AF947" i="2" s="1"/>
  <c r="AC947" i="2"/>
  <c r="AD947" i="2" s="1" a="1"/>
  <c r="AD947" i="2" s="1"/>
  <c r="AB947" i="2"/>
  <c r="AA947" i="2"/>
  <c r="AF946" i="2"/>
  <c r="AE946" i="2"/>
  <c r="AD946" i="2" a="1"/>
  <c r="AD946" i="2" s="1"/>
  <c r="AC946" i="2"/>
  <c r="AB946" i="2"/>
  <c r="AA946" i="2"/>
  <c r="AE945" i="2"/>
  <c r="AF945" i="2" s="1"/>
  <c r="AC945" i="2"/>
  <c r="AD945" i="2" s="1" a="1"/>
  <c r="AD945" i="2" s="1"/>
  <c r="AB945" i="2"/>
  <c r="AA945" i="2"/>
  <c r="AF944" i="2"/>
  <c r="AE944" i="2"/>
  <c r="AD944" i="2" a="1"/>
  <c r="AD944" i="2" s="1"/>
  <c r="AC944" i="2"/>
  <c r="AB944" i="2"/>
  <c r="AA944" i="2"/>
  <c r="AE943" i="2"/>
  <c r="AF943" i="2" s="1"/>
  <c r="AD943" i="2" a="1"/>
  <c r="AD943" i="2" s="1"/>
  <c r="AC943" i="2"/>
  <c r="AB943" i="2"/>
  <c r="AA943" i="2"/>
  <c r="AF942" i="2"/>
  <c r="AE942" i="2"/>
  <c r="AD942" i="2" a="1"/>
  <c r="AD942" i="2" s="1"/>
  <c r="AC942" i="2"/>
  <c r="AB942" i="2"/>
  <c r="AA942" i="2"/>
  <c r="AE941" i="2"/>
  <c r="AF941" i="2" s="1"/>
  <c r="AD941" i="2"/>
  <c r="AC941" i="2"/>
  <c r="AD941" i="2" s="1" a="1"/>
  <c r="AB941" i="2"/>
  <c r="AA941" i="2"/>
  <c r="AF940" i="2"/>
  <c r="AE940" i="2"/>
  <c r="AD940" i="2" a="1"/>
  <c r="AD940" i="2" s="1"/>
  <c r="AC940" i="2"/>
  <c r="AB940" i="2"/>
  <c r="AA940" i="2"/>
  <c r="AE939" i="2"/>
  <c r="AF939" i="2" s="1"/>
  <c r="AD939" i="2" a="1"/>
  <c r="AD939" i="2" s="1"/>
  <c r="AC939" i="2"/>
  <c r="AB939" i="2"/>
  <c r="AA939" i="2"/>
  <c r="AF938" i="2"/>
  <c r="AE938" i="2"/>
  <c r="AD938" i="2" a="1"/>
  <c r="AD938" i="2" s="1"/>
  <c r="AC938" i="2"/>
  <c r="AB938" i="2"/>
  <c r="AA938" i="2"/>
  <c r="AE937" i="2"/>
  <c r="AF937" i="2" s="1"/>
  <c r="AC937" i="2"/>
  <c r="AD937" i="2" s="1" a="1"/>
  <c r="AD937" i="2" s="1"/>
  <c r="AB937" i="2"/>
  <c r="AA937" i="2"/>
  <c r="AF936" i="2"/>
  <c r="AE936" i="2"/>
  <c r="AD936" i="2" a="1"/>
  <c r="AD936" i="2" s="1"/>
  <c r="AC936" i="2"/>
  <c r="AB936" i="2"/>
  <c r="AA936" i="2"/>
  <c r="AE935" i="2"/>
  <c r="AF935" i="2" s="1"/>
  <c r="AC935" i="2"/>
  <c r="AD935" i="2" s="1" a="1"/>
  <c r="AD935" i="2" s="1"/>
  <c r="AB935" i="2"/>
  <c r="AA935" i="2"/>
  <c r="AF934" i="2"/>
  <c r="AE934" i="2"/>
  <c r="AD934" i="2" a="1"/>
  <c r="AD934" i="2" s="1"/>
  <c r="AC934" i="2"/>
  <c r="AB934" i="2"/>
  <c r="AA934" i="2"/>
  <c r="AE933" i="2"/>
  <c r="AF933" i="2" s="1"/>
  <c r="AC933" i="2"/>
  <c r="AD933" i="2" s="1" a="1"/>
  <c r="AD933" i="2" s="1"/>
  <c r="AB933" i="2"/>
  <c r="AA933" i="2"/>
  <c r="AF932" i="2"/>
  <c r="AE932" i="2"/>
  <c r="AD932" i="2" a="1"/>
  <c r="AD932" i="2" s="1"/>
  <c r="AC932" i="2"/>
  <c r="AB932" i="2"/>
  <c r="AA932" i="2"/>
  <c r="AE931" i="2"/>
  <c r="AF931" i="2" s="1"/>
  <c r="AC931" i="2"/>
  <c r="AD931" i="2" s="1" a="1"/>
  <c r="AD931" i="2" s="1"/>
  <c r="AB931" i="2"/>
  <c r="AA931" i="2"/>
  <c r="AF930" i="2"/>
  <c r="AE930" i="2"/>
  <c r="AD930" i="2" a="1"/>
  <c r="AD930" i="2" s="1"/>
  <c r="AC930" i="2"/>
  <c r="AB930" i="2"/>
  <c r="AA930" i="2"/>
  <c r="AE929" i="2"/>
  <c r="AF929" i="2" s="1"/>
  <c r="AD929" i="2" a="1"/>
  <c r="AD929" i="2" s="1"/>
  <c r="AC929" i="2"/>
  <c r="AB929" i="2"/>
  <c r="AA929" i="2"/>
  <c r="AF928" i="2"/>
  <c r="AE928" i="2"/>
  <c r="AD928" i="2" a="1"/>
  <c r="AD928" i="2" s="1"/>
  <c r="AC928" i="2"/>
  <c r="AB928" i="2"/>
  <c r="AA928" i="2"/>
  <c r="AE927" i="2"/>
  <c r="AF927" i="2" s="1"/>
  <c r="AC927" i="2"/>
  <c r="AD927" i="2" s="1" a="1"/>
  <c r="AD927" i="2" s="1"/>
  <c r="AB927" i="2"/>
  <c r="AA927" i="2"/>
  <c r="AF926" i="2"/>
  <c r="AE926" i="2"/>
  <c r="AD926" i="2" a="1"/>
  <c r="AD926" i="2" s="1"/>
  <c r="AC926" i="2"/>
  <c r="AB926" i="2"/>
  <c r="AA926" i="2"/>
  <c r="AE925" i="2"/>
  <c r="AF925" i="2" s="1"/>
  <c r="AC925" i="2"/>
  <c r="AD925" i="2" s="1" a="1"/>
  <c r="AD925" i="2" s="1"/>
  <c r="AB925" i="2"/>
  <c r="AA925" i="2"/>
  <c r="AF924" i="2"/>
  <c r="AE924" i="2"/>
  <c r="AD924" i="2" a="1"/>
  <c r="AD924" i="2" s="1"/>
  <c r="AC924" i="2"/>
  <c r="AB924" i="2"/>
  <c r="AA924" i="2"/>
  <c r="AE923" i="2"/>
  <c r="AF923" i="2" s="1"/>
  <c r="AC923" i="2"/>
  <c r="AD923" i="2" s="1" a="1"/>
  <c r="AD923" i="2" s="1"/>
  <c r="AB923" i="2"/>
  <c r="AA923" i="2"/>
  <c r="AF922" i="2"/>
  <c r="AE922" i="2"/>
  <c r="AD922" i="2" a="1"/>
  <c r="AD922" i="2" s="1"/>
  <c r="AC922" i="2"/>
  <c r="AB922" i="2"/>
  <c r="AA922" i="2"/>
  <c r="AE921" i="2"/>
  <c r="AF921" i="2" s="1"/>
  <c r="AD921" i="2" a="1"/>
  <c r="AD921" i="2" s="1"/>
  <c r="AC921" i="2"/>
  <c r="AB921" i="2"/>
  <c r="AA921" i="2"/>
  <c r="AF920" i="2"/>
  <c r="AE920" i="2"/>
  <c r="AD920" i="2" a="1"/>
  <c r="AD920" i="2" s="1"/>
  <c r="AC920" i="2"/>
  <c r="AB920" i="2"/>
  <c r="AA920" i="2"/>
  <c r="AE919" i="2"/>
  <c r="AF919" i="2" s="1"/>
  <c r="AC919" i="2"/>
  <c r="AD919" i="2" s="1" a="1"/>
  <c r="AD919" i="2" s="1"/>
  <c r="AB919" i="2"/>
  <c r="AA919" i="2"/>
  <c r="AF918" i="2"/>
  <c r="AE918" i="2"/>
  <c r="AD918" i="2" a="1"/>
  <c r="AD918" i="2" s="1"/>
  <c r="AC918" i="2"/>
  <c r="AB918" i="2"/>
  <c r="AA918" i="2"/>
  <c r="AE917" i="2"/>
  <c r="AF917" i="2" s="1"/>
  <c r="AC917" i="2"/>
  <c r="AD917" i="2" s="1" a="1"/>
  <c r="AD917" i="2" s="1"/>
  <c r="AB917" i="2"/>
  <c r="AA917" i="2"/>
  <c r="AF916" i="2"/>
  <c r="AE916" i="2"/>
  <c r="AD916" i="2" a="1"/>
  <c r="AD916" i="2" s="1"/>
  <c r="AC916" i="2"/>
  <c r="AB916" i="2"/>
  <c r="AA916" i="2"/>
  <c r="AE915" i="2"/>
  <c r="AF915" i="2" s="1"/>
  <c r="AD915" i="2" a="1"/>
  <c r="AD915" i="2" s="1"/>
  <c r="AC915" i="2"/>
  <c r="AB915" i="2"/>
  <c r="AA915" i="2"/>
  <c r="AF914" i="2"/>
  <c r="AE914" i="2"/>
  <c r="AD914" i="2" a="1"/>
  <c r="AD914" i="2" s="1"/>
  <c r="AC914" i="2"/>
  <c r="AB914" i="2"/>
  <c r="AA914" i="2"/>
  <c r="AE913" i="2"/>
  <c r="AF913" i="2" s="1"/>
  <c r="AC913" i="2"/>
  <c r="AD913" i="2" s="1" a="1"/>
  <c r="AD913" i="2" s="1"/>
  <c r="AB913" i="2"/>
  <c r="AA913" i="2"/>
  <c r="AF912" i="2"/>
  <c r="AE912" i="2"/>
  <c r="AD912" i="2" a="1"/>
  <c r="AD912" i="2" s="1"/>
  <c r="AC912" i="2"/>
  <c r="AB912" i="2"/>
  <c r="AA912" i="2"/>
  <c r="AE911" i="2"/>
  <c r="AF911" i="2" s="1"/>
  <c r="AD911" i="2" a="1"/>
  <c r="AD911" i="2" s="1"/>
  <c r="AC911" i="2"/>
  <c r="AB911" i="2"/>
  <c r="AA911" i="2"/>
  <c r="AF910" i="2"/>
  <c r="AE910" i="2"/>
  <c r="AC910" i="2"/>
  <c r="AD910" i="2" s="1" a="1"/>
  <c r="AD910" i="2" s="1"/>
  <c r="AB910" i="2"/>
  <c r="AA910" i="2"/>
  <c r="AE909" i="2"/>
  <c r="AF909" i="2" s="1"/>
  <c r="AC909" i="2"/>
  <c r="AD909" i="2" s="1" a="1"/>
  <c r="AD909" i="2" s="1"/>
  <c r="AB909" i="2"/>
  <c r="AA909" i="2"/>
  <c r="AF908" i="2"/>
  <c r="AE908" i="2"/>
  <c r="AC908" i="2"/>
  <c r="AD908" i="2" s="1" a="1"/>
  <c r="AD908" i="2" s="1"/>
  <c r="AB908" i="2"/>
  <c r="AA908" i="2"/>
  <c r="AE907" i="2"/>
  <c r="AF907" i="2" s="1"/>
  <c r="AD907" i="2" a="1"/>
  <c r="AD907" i="2" s="1"/>
  <c r="AC907" i="2"/>
  <c r="AB907" i="2"/>
  <c r="AA907" i="2"/>
  <c r="AF906" i="2"/>
  <c r="AE906" i="2"/>
  <c r="AC906" i="2"/>
  <c r="AD906" i="2" s="1" a="1"/>
  <c r="AD906" i="2" s="1"/>
  <c r="AB906" i="2"/>
  <c r="AA906" i="2"/>
  <c r="AE905" i="2"/>
  <c r="AF905" i="2" s="1"/>
  <c r="AC905" i="2"/>
  <c r="AD905" i="2" s="1" a="1"/>
  <c r="AD905" i="2" s="1"/>
  <c r="AB905" i="2"/>
  <c r="AA905" i="2"/>
  <c r="AF904" i="2"/>
  <c r="AE904" i="2"/>
  <c r="AC904" i="2"/>
  <c r="AD904" i="2" s="1" a="1"/>
  <c r="AD904" i="2" s="1"/>
  <c r="AB904" i="2"/>
  <c r="AA904" i="2"/>
  <c r="AE903" i="2"/>
  <c r="AF903" i="2" s="1"/>
  <c r="AC903" i="2"/>
  <c r="AD903" i="2" s="1" a="1"/>
  <c r="AD903" i="2" s="1"/>
  <c r="AB903" i="2"/>
  <c r="AA903" i="2"/>
  <c r="AF902" i="2"/>
  <c r="AE902" i="2"/>
  <c r="AC902" i="2"/>
  <c r="AD902" i="2" s="1" a="1"/>
  <c r="AD902" i="2" s="1"/>
  <c r="AB902" i="2"/>
  <c r="AA902" i="2"/>
  <c r="AE901" i="2"/>
  <c r="AF901" i="2" s="1"/>
  <c r="AD901" i="2" a="1"/>
  <c r="AD901" i="2" s="1"/>
  <c r="AC901" i="2"/>
  <c r="AB901" i="2"/>
  <c r="AA901" i="2"/>
  <c r="AF900" i="2"/>
  <c r="AE900" i="2"/>
  <c r="AC900" i="2"/>
  <c r="AD900" i="2" s="1" a="1"/>
  <c r="AD900" i="2" s="1"/>
  <c r="AB900" i="2"/>
  <c r="AA900" i="2"/>
  <c r="AE899" i="2"/>
  <c r="AF899" i="2" s="1"/>
  <c r="AC899" i="2"/>
  <c r="AD899" i="2" s="1" a="1"/>
  <c r="AD899" i="2" s="1"/>
  <c r="AB899" i="2"/>
  <c r="AA899" i="2"/>
  <c r="AF898" i="2"/>
  <c r="AE898" i="2"/>
  <c r="AC898" i="2"/>
  <c r="AD898" i="2" s="1" a="1"/>
  <c r="AD898" i="2" s="1"/>
  <c r="AB898" i="2"/>
  <c r="AA898" i="2"/>
  <c r="AE897" i="2"/>
  <c r="AF897" i="2" s="1"/>
  <c r="AC897" i="2"/>
  <c r="AD897" i="2" s="1" a="1"/>
  <c r="AD897" i="2" s="1"/>
  <c r="AB897" i="2"/>
  <c r="AA897" i="2"/>
  <c r="AF896" i="2"/>
  <c r="AE896" i="2"/>
  <c r="AC896" i="2"/>
  <c r="AD896" i="2" s="1" a="1"/>
  <c r="AD896" i="2" s="1"/>
  <c r="AB896" i="2"/>
  <c r="AA896" i="2"/>
  <c r="AE895" i="2"/>
  <c r="AF895" i="2" s="1"/>
  <c r="AD895" i="2" a="1"/>
  <c r="AD895" i="2" s="1"/>
  <c r="AC895" i="2"/>
  <c r="AB895" i="2"/>
  <c r="AA895" i="2"/>
  <c r="AF894" i="2"/>
  <c r="AE894" i="2"/>
  <c r="AC894" i="2"/>
  <c r="AD894" i="2" s="1" a="1"/>
  <c r="AD894" i="2" s="1"/>
  <c r="AB894" i="2"/>
  <c r="AA894" i="2"/>
  <c r="AE893" i="2"/>
  <c r="AF893" i="2" s="1"/>
  <c r="AD893" i="2" a="1"/>
  <c r="AD893" i="2" s="1"/>
  <c r="AC893" i="2"/>
  <c r="AB893" i="2"/>
  <c r="AA893" i="2"/>
  <c r="AF892" i="2"/>
  <c r="AE892" i="2"/>
  <c r="AC892" i="2"/>
  <c r="AD892" i="2" s="1" a="1"/>
  <c r="AD892" i="2" s="1"/>
  <c r="AB892" i="2"/>
  <c r="AA892" i="2"/>
  <c r="AE891" i="2"/>
  <c r="AF891" i="2" s="1"/>
  <c r="AC891" i="2"/>
  <c r="AD891" i="2" s="1" a="1"/>
  <c r="AD891" i="2" s="1"/>
  <c r="AB891" i="2"/>
  <c r="AA891" i="2"/>
  <c r="AF890" i="2"/>
  <c r="AE890" i="2"/>
  <c r="AC890" i="2"/>
  <c r="AD890" i="2" s="1" a="1"/>
  <c r="AD890" i="2" s="1"/>
  <c r="AB890" i="2"/>
  <c r="AA890" i="2"/>
  <c r="AE889" i="2"/>
  <c r="AF889" i="2" s="1"/>
  <c r="AC889" i="2"/>
  <c r="AD889" i="2" s="1" a="1"/>
  <c r="AD889" i="2" s="1"/>
  <c r="AB889" i="2"/>
  <c r="AA889" i="2"/>
  <c r="AF888" i="2"/>
  <c r="AE888" i="2"/>
  <c r="AC888" i="2"/>
  <c r="AD888" i="2" s="1" a="1"/>
  <c r="AD888" i="2" s="1"/>
  <c r="AB888" i="2"/>
  <c r="AA888" i="2"/>
  <c r="AE887" i="2"/>
  <c r="AF887" i="2" s="1"/>
  <c r="AC887" i="2"/>
  <c r="AD887" i="2" s="1" a="1"/>
  <c r="AD887" i="2" s="1"/>
  <c r="AB887" i="2"/>
  <c r="AA887" i="2"/>
  <c r="AF886" i="2"/>
  <c r="AE886" i="2"/>
  <c r="AC886" i="2"/>
  <c r="AD886" i="2" s="1" a="1"/>
  <c r="AD886" i="2" s="1"/>
  <c r="AB886" i="2"/>
  <c r="AA886" i="2"/>
  <c r="AE885" i="2"/>
  <c r="AF885" i="2" s="1"/>
  <c r="AC885" i="2"/>
  <c r="AD885" i="2" s="1" a="1"/>
  <c r="AD885" i="2" s="1"/>
  <c r="AB885" i="2"/>
  <c r="AA885" i="2"/>
  <c r="AF884" i="2"/>
  <c r="AE884" i="2"/>
  <c r="AC884" i="2"/>
  <c r="AD884" i="2" s="1" a="1"/>
  <c r="AD884" i="2" s="1"/>
  <c r="AB884" i="2"/>
  <c r="AA884" i="2"/>
  <c r="AE883" i="2"/>
  <c r="AF883" i="2" s="1"/>
  <c r="AC883" i="2"/>
  <c r="AD883" i="2" s="1" a="1"/>
  <c r="AD883" i="2" s="1"/>
  <c r="AB883" i="2"/>
  <c r="AA883" i="2"/>
  <c r="AF882" i="2"/>
  <c r="AE882" i="2"/>
  <c r="AC882" i="2"/>
  <c r="AD882" i="2" s="1" a="1"/>
  <c r="AD882" i="2" s="1"/>
  <c r="AB882" i="2"/>
  <c r="AA882" i="2"/>
  <c r="AE881" i="2"/>
  <c r="AF881" i="2" s="1"/>
  <c r="AC881" i="2"/>
  <c r="AD881" i="2" s="1" a="1"/>
  <c r="AD881" i="2" s="1"/>
  <c r="AB881" i="2"/>
  <c r="AA881" i="2"/>
  <c r="AF880" i="2"/>
  <c r="AE880" i="2"/>
  <c r="AC880" i="2"/>
  <c r="AD880" i="2" s="1" a="1"/>
  <c r="AD880" i="2" s="1"/>
  <c r="AB880" i="2"/>
  <c r="AA880" i="2"/>
  <c r="AE879" i="2"/>
  <c r="AF879" i="2" s="1"/>
  <c r="AC879" i="2"/>
  <c r="AD879" i="2" s="1" a="1"/>
  <c r="AD879" i="2" s="1"/>
  <c r="AB879" i="2"/>
  <c r="AA879" i="2"/>
  <c r="AF878" i="2"/>
  <c r="AE878" i="2"/>
  <c r="AC878" i="2"/>
  <c r="AD878" i="2" s="1" a="1"/>
  <c r="AD878" i="2" s="1"/>
  <c r="AB878" i="2"/>
  <c r="AA878" i="2"/>
  <c r="AE877" i="2"/>
  <c r="AF877" i="2" s="1"/>
  <c r="AC877" i="2"/>
  <c r="AD877" i="2" s="1" a="1"/>
  <c r="AD877" i="2" s="1"/>
  <c r="AB877" i="2"/>
  <c r="AA877" i="2"/>
  <c r="AF876" i="2"/>
  <c r="AE876" i="2"/>
  <c r="AC876" i="2"/>
  <c r="AD876" i="2" s="1" a="1"/>
  <c r="AD876" i="2" s="1"/>
  <c r="AB876" i="2"/>
  <c r="AA876" i="2"/>
  <c r="AE875" i="2"/>
  <c r="AF875" i="2" s="1"/>
  <c r="AC875" i="2"/>
  <c r="AD875" i="2" s="1" a="1"/>
  <c r="AD875" i="2" s="1"/>
  <c r="AB875" i="2"/>
  <c r="AA875" i="2"/>
  <c r="AF874" i="2"/>
  <c r="AE874" i="2"/>
  <c r="AC874" i="2"/>
  <c r="AD874" i="2" s="1" a="1"/>
  <c r="AD874" i="2" s="1"/>
  <c r="AB874" i="2"/>
  <c r="AA874" i="2"/>
  <c r="AE873" i="2"/>
  <c r="AF873" i="2" s="1"/>
  <c r="AC873" i="2"/>
  <c r="AD873" i="2" s="1" a="1"/>
  <c r="AD873" i="2" s="1"/>
  <c r="AB873" i="2"/>
  <c r="AA873" i="2"/>
  <c r="AF872" i="2"/>
  <c r="AE872" i="2"/>
  <c r="AC872" i="2"/>
  <c r="AD872" i="2" s="1" a="1"/>
  <c r="AD872" i="2" s="1"/>
  <c r="AB872" i="2"/>
  <c r="AA872" i="2"/>
  <c r="AE871" i="2"/>
  <c r="AF871" i="2" s="1"/>
  <c r="AC871" i="2"/>
  <c r="AD871" i="2" s="1" a="1"/>
  <c r="AD871" i="2" s="1"/>
  <c r="AB871" i="2"/>
  <c r="AA871" i="2"/>
  <c r="AF870" i="2"/>
  <c r="AE870" i="2"/>
  <c r="AC870" i="2"/>
  <c r="AD870" i="2" s="1" a="1"/>
  <c r="AD870" i="2" s="1"/>
  <c r="AB870" i="2"/>
  <c r="AA870" i="2"/>
  <c r="AE869" i="2"/>
  <c r="AF869" i="2" s="1"/>
  <c r="AD869" i="2" a="1"/>
  <c r="AD869" i="2" s="1"/>
  <c r="AC869" i="2"/>
  <c r="AB869" i="2"/>
  <c r="AA869" i="2"/>
  <c r="AF868" i="2"/>
  <c r="AE868" i="2"/>
  <c r="AC868" i="2"/>
  <c r="AD868" i="2" s="1" a="1"/>
  <c r="AD868" i="2" s="1"/>
  <c r="AB868" i="2"/>
  <c r="AA868" i="2"/>
  <c r="AE867" i="2"/>
  <c r="AF867" i="2" s="1"/>
  <c r="AD867" i="2" a="1"/>
  <c r="AD867" i="2" s="1"/>
  <c r="AC867" i="2"/>
  <c r="AB867" i="2"/>
  <c r="AA867" i="2"/>
  <c r="AF866" i="2"/>
  <c r="AE866" i="2"/>
  <c r="AC866" i="2"/>
  <c r="AD866" i="2" s="1" a="1"/>
  <c r="AD866" i="2" s="1"/>
  <c r="AB866" i="2"/>
  <c r="AA866" i="2"/>
  <c r="AE865" i="2"/>
  <c r="AF865" i="2" s="1"/>
  <c r="AD865" i="2"/>
  <c r="AD865" i="2" a="1"/>
  <c r="AC865" i="2"/>
  <c r="AB865" i="2"/>
  <c r="AA865" i="2"/>
  <c r="AF864" i="2"/>
  <c r="AE864" i="2"/>
  <c r="AC864" i="2"/>
  <c r="AD864" i="2" s="1" a="1"/>
  <c r="AD864" i="2" s="1"/>
  <c r="AB864" i="2"/>
  <c r="AA864" i="2"/>
  <c r="AE863" i="2"/>
  <c r="AF863" i="2" s="1"/>
  <c r="AC863" i="2"/>
  <c r="AD863" i="2" s="1" a="1"/>
  <c r="AD863" i="2" s="1"/>
  <c r="AB863" i="2"/>
  <c r="AA863" i="2"/>
  <c r="AF862" i="2"/>
  <c r="AE862" i="2"/>
  <c r="AC862" i="2"/>
  <c r="AD862" i="2" s="1" a="1"/>
  <c r="AD862" i="2" s="1"/>
  <c r="AB862" i="2"/>
  <c r="AA862" i="2"/>
  <c r="AE861" i="2"/>
  <c r="AF861" i="2" s="1"/>
  <c r="AC861" i="2"/>
  <c r="AD861" i="2" s="1" a="1"/>
  <c r="AD861" i="2" s="1"/>
  <c r="AB861" i="2"/>
  <c r="AA861" i="2"/>
  <c r="AF860" i="2"/>
  <c r="AE860" i="2"/>
  <c r="AC860" i="2"/>
  <c r="AD860" i="2" s="1" a="1"/>
  <c r="AD860" i="2" s="1"/>
  <c r="AB860" i="2"/>
  <c r="AA860" i="2"/>
  <c r="AE859" i="2"/>
  <c r="AF859" i="2" s="1"/>
  <c r="AC859" i="2"/>
  <c r="AD859" i="2" s="1" a="1"/>
  <c r="AD859" i="2" s="1"/>
  <c r="AB859" i="2"/>
  <c r="AA859" i="2"/>
  <c r="AF858" i="2"/>
  <c r="AE858" i="2"/>
  <c r="AC858" i="2"/>
  <c r="AD858" i="2" s="1" a="1"/>
  <c r="AD858" i="2" s="1"/>
  <c r="AB858" i="2"/>
  <c r="AA858" i="2"/>
  <c r="AE857" i="2"/>
  <c r="AF857" i="2" s="1"/>
  <c r="AC857" i="2"/>
  <c r="AD857" i="2" s="1" a="1"/>
  <c r="AD857" i="2" s="1"/>
  <c r="AB857" i="2"/>
  <c r="AA857" i="2"/>
  <c r="AF856" i="2"/>
  <c r="AE856" i="2"/>
  <c r="AC856" i="2"/>
  <c r="AD856" i="2" s="1" a="1"/>
  <c r="AD856" i="2" s="1"/>
  <c r="AB856" i="2"/>
  <c r="AA856" i="2"/>
  <c r="AE855" i="2"/>
  <c r="AF855" i="2" s="1"/>
  <c r="AD855" i="2" a="1"/>
  <c r="AD855" i="2" s="1"/>
  <c r="AC855" i="2"/>
  <c r="AB855" i="2"/>
  <c r="AA855" i="2"/>
  <c r="AF854" i="2"/>
  <c r="AE854" i="2"/>
  <c r="AC854" i="2"/>
  <c r="AD854" i="2" s="1" a="1"/>
  <c r="AD854" i="2" s="1"/>
  <c r="AB854" i="2"/>
  <c r="AA854" i="2"/>
  <c r="AE853" i="2"/>
  <c r="AF853" i="2" s="1"/>
  <c r="AC853" i="2"/>
  <c r="AD853" i="2" s="1" a="1"/>
  <c r="AD853" i="2" s="1"/>
  <c r="AB853" i="2"/>
  <c r="AA853" i="2"/>
  <c r="AF852" i="2"/>
  <c r="AE852" i="2"/>
  <c r="AC852" i="2"/>
  <c r="AD852" i="2" s="1" a="1"/>
  <c r="AD852" i="2" s="1"/>
  <c r="AB852" i="2"/>
  <c r="AA852" i="2"/>
  <c r="AE851" i="2"/>
  <c r="AF851" i="2" s="1"/>
  <c r="AC851" i="2"/>
  <c r="AD851" i="2" s="1" a="1"/>
  <c r="AD851" i="2" s="1"/>
  <c r="AB851" i="2"/>
  <c r="AA851" i="2"/>
  <c r="AF850" i="2"/>
  <c r="AE850" i="2"/>
  <c r="AC850" i="2"/>
  <c r="AD850" i="2" s="1" a="1"/>
  <c r="AD850" i="2" s="1"/>
  <c r="AB850" i="2"/>
  <c r="AA850" i="2"/>
  <c r="AE849" i="2"/>
  <c r="AF849" i="2" s="1"/>
  <c r="AC849" i="2"/>
  <c r="AD849" i="2" s="1" a="1"/>
  <c r="AD849" i="2" s="1"/>
  <c r="AB849" i="2"/>
  <c r="AA849" i="2"/>
  <c r="AF848" i="2"/>
  <c r="AE848" i="2"/>
  <c r="AC848" i="2"/>
  <c r="AD848" i="2" s="1" a="1"/>
  <c r="AD848" i="2" s="1"/>
  <c r="AB848" i="2"/>
  <c r="AA848" i="2"/>
  <c r="AE847" i="2"/>
  <c r="AF847" i="2" s="1"/>
  <c r="AC847" i="2"/>
  <c r="AD847" i="2" s="1" a="1"/>
  <c r="AD847" i="2" s="1"/>
  <c r="AB847" i="2"/>
  <c r="AA847" i="2"/>
  <c r="AF846" i="2"/>
  <c r="AE846" i="2"/>
  <c r="AC846" i="2"/>
  <c r="AD846" i="2" s="1" a="1"/>
  <c r="AD846" i="2" s="1"/>
  <c r="AB846" i="2"/>
  <c r="AA846" i="2"/>
  <c r="AE845" i="2"/>
  <c r="AF845" i="2" s="1"/>
  <c r="AC845" i="2"/>
  <c r="AD845" i="2" s="1" a="1"/>
  <c r="AD845" i="2" s="1"/>
  <c r="AB845" i="2"/>
  <c r="AA845" i="2"/>
  <c r="AF844" i="2"/>
  <c r="AE844" i="2"/>
  <c r="AC844" i="2"/>
  <c r="AD844" i="2" s="1" a="1"/>
  <c r="AD844" i="2" s="1"/>
  <c r="AB844" i="2"/>
  <c r="AA844" i="2"/>
  <c r="AE843" i="2"/>
  <c r="AF843" i="2" s="1"/>
  <c r="AC843" i="2"/>
  <c r="AD843" i="2" s="1" a="1"/>
  <c r="AD843" i="2" s="1"/>
  <c r="AB843" i="2"/>
  <c r="AA843" i="2"/>
  <c r="AF842" i="2"/>
  <c r="AE842" i="2"/>
  <c r="AC842" i="2"/>
  <c r="AD842" i="2" s="1" a="1"/>
  <c r="AD842" i="2" s="1"/>
  <c r="AB842" i="2"/>
  <c r="AA842" i="2"/>
  <c r="AE841" i="2"/>
  <c r="AF841" i="2" s="1"/>
  <c r="AC841" i="2"/>
  <c r="AD841" i="2" s="1" a="1"/>
  <c r="AD841" i="2" s="1"/>
  <c r="AB841" i="2"/>
  <c r="AA841" i="2"/>
  <c r="AF840" i="2"/>
  <c r="AE840" i="2"/>
  <c r="AC840" i="2"/>
  <c r="AD840" i="2" s="1" a="1"/>
  <c r="AD840" i="2" s="1"/>
  <c r="AB840" i="2"/>
  <c r="AA840" i="2"/>
  <c r="AE839" i="2"/>
  <c r="AF839" i="2" s="1"/>
  <c r="AD839" i="2" a="1"/>
  <c r="AD839" i="2" s="1"/>
  <c r="AC839" i="2"/>
  <c r="AB839" i="2"/>
  <c r="AA839" i="2"/>
  <c r="AF838" i="2"/>
  <c r="AE838" i="2"/>
  <c r="AC838" i="2"/>
  <c r="AD838" i="2" s="1" a="1"/>
  <c r="AD838" i="2" s="1"/>
  <c r="AB838" i="2"/>
  <c r="AA838" i="2"/>
  <c r="AE837" i="2"/>
  <c r="AF837" i="2" s="1"/>
  <c r="AD837" i="2" a="1"/>
  <c r="AD837" i="2" s="1"/>
  <c r="AC837" i="2"/>
  <c r="AB837" i="2"/>
  <c r="AA837" i="2"/>
  <c r="AF836" i="2"/>
  <c r="AE836" i="2"/>
  <c r="AC836" i="2"/>
  <c r="AD836" i="2" s="1" a="1"/>
  <c r="AD836" i="2" s="1"/>
  <c r="AB836" i="2"/>
  <c r="AA836" i="2"/>
  <c r="AE835" i="2"/>
  <c r="AF835" i="2" s="1"/>
  <c r="AC835" i="2"/>
  <c r="AD835" i="2" s="1" a="1"/>
  <c r="AD835" i="2" s="1"/>
  <c r="AB835" i="2"/>
  <c r="AA835" i="2"/>
  <c r="AF834" i="2"/>
  <c r="AE834" i="2"/>
  <c r="AC834" i="2"/>
  <c r="AD834" i="2" s="1" a="1"/>
  <c r="AD834" i="2" s="1"/>
  <c r="AB834" i="2"/>
  <c r="AA834" i="2"/>
  <c r="AE833" i="2"/>
  <c r="AF833" i="2" s="1"/>
  <c r="AD833" i="2" a="1"/>
  <c r="AD833" i="2" s="1"/>
  <c r="AC833" i="2"/>
  <c r="AB833" i="2"/>
  <c r="AA833" i="2"/>
  <c r="AF832" i="2"/>
  <c r="AE832" i="2"/>
  <c r="AC832" i="2"/>
  <c r="AD832" i="2" s="1" a="1"/>
  <c r="AD832" i="2" s="1"/>
  <c r="AB832" i="2"/>
  <c r="AA832" i="2"/>
  <c r="AE831" i="2"/>
  <c r="AF831" i="2" s="1"/>
  <c r="AC831" i="2"/>
  <c r="AD831" i="2" s="1" a="1"/>
  <c r="AD831" i="2" s="1"/>
  <c r="AB831" i="2"/>
  <c r="AA831" i="2"/>
  <c r="AF830" i="2"/>
  <c r="AE830" i="2"/>
  <c r="AC830" i="2"/>
  <c r="AD830" i="2" s="1" a="1"/>
  <c r="AD830" i="2" s="1"/>
  <c r="AB830" i="2"/>
  <c r="AA830" i="2"/>
  <c r="AE829" i="2"/>
  <c r="AF829" i="2" s="1"/>
  <c r="AC829" i="2"/>
  <c r="AD829" i="2" s="1" a="1"/>
  <c r="AD829" i="2" s="1"/>
  <c r="AB829" i="2"/>
  <c r="AA829" i="2"/>
  <c r="AF828" i="2"/>
  <c r="AE828" i="2"/>
  <c r="AC828" i="2"/>
  <c r="AD828" i="2" s="1" a="1"/>
  <c r="AD828" i="2" s="1"/>
  <c r="AB828" i="2"/>
  <c r="AA828" i="2"/>
  <c r="AE827" i="2"/>
  <c r="AF827" i="2" s="1"/>
  <c r="AC827" i="2"/>
  <c r="AD827" i="2" s="1" a="1"/>
  <c r="AD827" i="2" s="1"/>
  <c r="AB827" i="2"/>
  <c r="AA827" i="2"/>
  <c r="AF826" i="2"/>
  <c r="AE826" i="2"/>
  <c r="AC826" i="2"/>
  <c r="AD826" i="2" s="1" a="1"/>
  <c r="AD826" i="2" s="1"/>
  <c r="AB826" i="2"/>
  <c r="AA826" i="2"/>
  <c r="AE825" i="2"/>
  <c r="AF825" i="2" s="1"/>
  <c r="AC825" i="2"/>
  <c r="AD825" i="2" s="1" a="1"/>
  <c r="AD825" i="2" s="1"/>
  <c r="AB825" i="2"/>
  <c r="AA825" i="2"/>
  <c r="AF824" i="2"/>
  <c r="AE824" i="2"/>
  <c r="AC824" i="2"/>
  <c r="AD824" i="2" s="1" a="1"/>
  <c r="AD824" i="2" s="1"/>
  <c r="AB824" i="2"/>
  <c r="AA824" i="2"/>
  <c r="AE823" i="2"/>
  <c r="AF823" i="2" s="1"/>
  <c r="AC823" i="2"/>
  <c r="AD823" i="2" s="1" a="1"/>
  <c r="AD823" i="2" s="1"/>
  <c r="AB823" i="2"/>
  <c r="AA823" i="2"/>
  <c r="AF822" i="2"/>
  <c r="AE822" i="2"/>
  <c r="AC822" i="2"/>
  <c r="AD822" i="2" s="1" a="1"/>
  <c r="AD822" i="2" s="1"/>
  <c r="AB822" i="2"/>
  <c r="AA822" i="2"/>
  <c r="AE821" i="2"/>
  <c r="AF821" i="2" s="1"/>
  <c r="AC821" i="2"/>
  <c r="AD821" i="2" s="1" a="1"/>
  <c r="AD821" i="2" s="1"/>
  <c r="AB821" i="2"/>
  <c r="AA821" i="2"/>
  <c r="AF820" i="2"/>
  <c r="AE820" i="2"/>
  <c r="AC820" i="2"/>
  <c r="AD820" i="2" s="1" a="1"/>
  <c r="AD820" i="2" s="1"/>
  <c r="AB820" i="2"/>
  <c r="AA820" i="2"/>
  <c r="AE819" i="2"/>
  <c r="AF819" i="2" s="1"/>
  <c r="AD819" i="2"/>
  <c r="AC819" i="2"/>
  <c r="AD819" i="2" s="1" a="1"/>
  <c r="AB819" i="2"/>
  <c r="AA819" i="2"/>
  <c r="AF818" i="2"/>
  <c r="AE818" i="2"/>
  <c r="AC818" i="2"/>
  <c r="AD818" i="2" s="1" a="1"/>
  <c r="AD818" i="2" s="1"/>
  <c r="AB818" i="2"/>
  <c r="AA818" i="2"/>
  <c r="AE817" i="2"/>
  <c r="AF817" i="2" s="1"/>
  <c r="AC817" i="2"/>
  <c r="AD817" i="2" s="1" a="1"/>
  <c r="AD817" i="2" s="1"/>
  <c r="AB817" i="2"/>
  <c r="AA817" i="2"/>
  <c r="AF816" i="2"/>
  <c r="AE816" i="2"/>
  <c r="AC816" i="2"/>
  <c r="AD816" i="2" s="1" a="1"/>
  <c r="AD816" i="2" s="1"/>
  <c r="AB816" i="2"/>
  <c r="AA816" i="2"/>
  <c r="AE815" i="2"/>
  <c r="AF815" i="2" s="1"/>
  <c r="AD815" i="2" a="1"/>
  <c r="AD815" i="2" s="1"/>
  <c r="AC815" i="2"/>
  <c r="AB815" i="2"/>
  <c r="AA815" i="2"/>
  <c r="AF814" i="2"/>
  <c r="AE814" i="2"/>
  <c r="AC814" i="2"/>
  <c r="AD814" i="2" s="1" a="1"/>
  <c r="AD814" i="2" s="1"/>
  <c r="AB814" i="2"/>
  <c r="AA814" i="2"/>
  <c r="AE813" i="2"/>
  <c r="AF813" i="2" s="1"/>
  <c r="AC813" i="2"/>
  <c r="AD813" i="2" s="1" a="1"/>
  <c r="AD813" i="2" s="1"/>
  <c r="AB813" i="2"/>
  <c r="AA813" i="2"/>
  <c r="AF812" i="2"/>
  <c r="AE812" i="2"/>
  <c r="AC812" i="2"/>
  <c r="AD812" i="2" s="1" a="1"/>
  <c r="AD812" i="2" s="1"/>
  <c r="AB812" i="2"/>
  <c r="AA812" i="2"/>
  <c r="AE811" i="2"/>
  <c r="AF811" i="2" s="1"/>
  <c r="AD811" i="2" a="1"/>
  <c r="AD811" i="2" s="1"/>
  <c r="AC811" i="2"/>
  <c r="AB811" i="2"/>
  <c r="AA811" i="2"/>
  <c r="AF810" i="2"/>
  <c r="AE810" i="2"/>
  <c r="AC810" i="2"/>
  <c r="AD810" i="2" s="1" a="1"/>
  <c r="AD810" i="2" s="1"/>
  <c r="AB810" i="2"/>
  <c r="AA810" i="2"/>
  <c r="AE809" i="2"/>
  <c r="AF809" i="2" s="1"/>
  <c r="AD809" i="2"/>
  <c r="AD809" i="2" a="1"/>
  <c r="AC809" i="2"/>
  <c r="AB809" i="2"/>
  <c r="AA809" i="2"/>
  <c r="AF808" i="2"/>
  <c r="AE808" i="2"/>
  <c r="AC808" i="2"/>
  <c r="AD808" i="2" s="1" a="1"/>
  <c r="AD808" i="2" s="1"/>
  <c r="AB808" i="2"/>
  <c r="AA808" i="2"/>
  <c r="AE807" i="2"/>
  <c r="AF807" i="2" s="1"/>
  <c r="AD807" i="2" a="1"/>
  <c r="AD807" i="2" s="1"/>
  <c r="AC807" i="2"/>
  <c r="AB807" i="2"/>
  <c r="AA807" i="2"/>
  <c r="AF806" i="2"/>
  <c r="AE806" i="2"/>
  <c r="AC806" i="2"/>
  <c r="AD806" i="2" s="1" a="1"/>
  <c r="AD806" i="2" s="1"/>
  <c r="AB806" i="2"/>
  <c r="AA806" i="2"/>
  <c r="AE805" i="2"/>
  <c r="AF805" i="2" s="1"/>
  <c r="AC805" i="2"/>
  <c r="AD805" i="2" s="1" a="1"/>
  <c r="AD805" i="2" s="1"/>
  <c r="AB805" i="2"/>
  <c r="AA805" i="2"/>
  <c r="AF804" i="2"/>
  <c r="AE804" i="2"/>
  <c r="AC804" i="2"/>
  <c r="AD804" i="2" s="1" a="1"/>
  <c r="AD804" i="2" s="1"/>
  <c r="AB804" i="2"/>
  <c r="AA804" i="2"/>
  <c r="AE803" i="2"/>
  <c r="AF803" i="2" s="1"/>
  <c r="AC803" i="2"/>
  <c r="AD803" i="2" s="1" a="1"/>
  <c r="AD803" i="2" s="1"/>
  <c r="AB803" i="2"/>
  <c r="AA803" i="2"/>
  <c r="AF802" i="2"/>
  <c r="AE802" i="2"/>
  <c r="AC802" i="2"/>
  <c r="AD802" i="2" s="1" a="1"/>
  <c r="AD802" i="2" s="1"/>
  <c r="AB802" i="2"/>
  <c r="AA802" i="2"/>
  <c r="AE801" i="2"/>
  <c r="AF801" i="2" s="1"/>
  <c r="AC801" i="2"/>
  <c r="AD801" i="2" s="1" a="1"/>
  <c r="AD801" i="2" s="1"/>
  <c r="AB801" i="2"/>
  <c r="AA801" i="2"/>
  <c r="AF800" i="2"/>
  <c r="AE800" i="2"/>
  <c r="AC800" i="2"/>
  <c r="AD800" i="2" s="1" a="1"/>
  <c r="AD800" i="2" s="1"/>
  <c r="AB800" i="2"/>
  <c r="AA800" i="2"/>
  <c r="AE799" i="2"/>
  <c r="AF799" i="2" s="1"/>
  <c r="AC799" i="2"/>
  <c r="AD799" i="2" s="1" a="1"/>
  <c r="AD799" i="2" s="1"/>
  <c r="AB799" i="2"/>
  <c r="AA799" i="2"/>
  <c r="AF798" i="2"/>
  <c r="AE798" i="2"/>
  <c r="AC798" i="2"/>
  <c r="AD798" i="2" s="1" a="1"/>
  <c r="AD798" i="2" s="1"/>
  <c r="AB798" i="2"/>
  <c r="AA798" i="2"/>
  <c r="AE797" i="2"/>
  <c r="AF797" i="2" s="1"/>
  <c r="AC797" i="2"/>
  <c r="AD797" i="2" s="1" a="1"/>
  <c r="AD797" i="2" s="1"/>
  <c r="AB797" i="2"/>
  <c r="AA797" i="2"/>
  <c r="AF796" i="2"/>
  <c r="AE796" i="2"/>
  <c r="AC796" i="2"/>
  <c r="AD796" i="2" s="1" a="1"/>
  <c r="AD796" i="2" s="1"/>
  <c r="AB796" i="2"/>
  <c r="AA796" i="2"/>
  <c r="AE795" i="2"/>
  <c r="AF795" i="2" s="1"/>
  <c r="AD795" i="2" a="1"/>
  <c r="AD795" i="2" s="1"/>
  <c r="AC795" i="2"/>
  <c r="AB795" i="2"/>
  <c r="AA795" i="2"/>
  <c r="AF794" i="2"/>
  <c r="AE794" i="2"/>
  <c r="AC794" i="2"/>
  <c r="AD794" i="2" s="1" a="1"/>
  <c r="AD794" i="2" s="1"/>
  <c r="AB794" i="2"/>
  <c r="AA794" i="2"/>
  <c r="AE793" i="2"/>
  <c r="AF793" i="2" s="1"/>
  <c r="AC793" i="2"/>
  <c r="AD793" i="2" s="1" a="1"/>
  <c r="AD793" i="2" s="1"/>
  <c r="AB793" i="2"/>
  <c r="AA793" i="2"/>
  <c r="AF792" i="2"/>
  <c r="AE792" i="2"/>
  <c r="AC792" i="2"/>
  <c r="AD792" i="2" s="1" a="1"/>
  <c r="AD792" i="2" s="1"/>
  <c r="AB792" i="2"/>
  <c r="AA792" i="2"/>
  <c r="AE791" i="2"/>
  <c r="AF791" i="2" s="1"/>
  <c r="AC791" i="2"/>
  <c r="AD791" i="2" s="1" a="1"/>
  <c r="AD791" i="2" s="1"/>
  <c r="AB791" i="2"/>
  <c r="AA791" i="2"/>
  <c r="AF790" i="2"/>
  <c r="AE790" i="2"/>
  <c r="AC790" i="2"/>
  <c r="AD790" i="2" s="1" a="1"/>
  <c r="AD790" i="2" s="1"/>
  <c r="AB790" i="2"/>
  <c r="AA790" i="2"/>
  <c r="AE789" i="2"/>
  <c r="AF789" i="2" s="1"/>
  <c r="AC789" i="2"/>
  <c r="AD789" i="2" s="1" a="1"/>
  <c r="AD789" i="2" s="1"/>
  <c r="AB789" i="2"/>
  <c r="AA789" i="2"/>
  <c r="AF788" i="2"/>
  <c r="AE788" i="2"/>
  <c r="AC788" i="2"/>
  <c r="AD788" i="2" s="1" a="1"/>
  <c r="AD788" i="2" s="1"/>
  <c r="AB788" i="2"/>
  <c r="AA788" i="2"/>
  <c r="AE787" i="2"/>
  <c r="AF787" i="2" s="1"/>
  <c r="AC787" i="2"/>
  <c r="AD787" i="2" s="1" a="1"/>
  <c r="AD787" i="2" s="1"/>
  <c r="AB787" i="2"/>
  <c r="AA787" i="2"/>
  <c r="AF786" i="2"/>
  <c r="AE786" i="2"/>
  <c r="AC786" i="2"/>
  <c r="AD786" i="2" s="1" a="1"/>
  <c r="AD786" i="2" s="1"/>
  <c r="AB786" i="2"/>
  <c r="AA786" i="2"/>
  <c r="AE785" i="2"/>
  <c r="AF785" i="2" s="1"/>
  <c r="AC785" i="2"/>
  <c r="AD785" i="2" s="1" a="1"/>
  <c r="AD785" i="2" s="1"/>
  <c r="AB785" i="2"/>
  <c r="AA785" i="2"/>
  <c r="AF784" i="2"/>
  <c r="AE784" i="2"/>
  <c r="AC784" i="2"/>
  <c r="AD784" i="2" s="1" a="1"/>
  <c r="AD784" i="2" s="1"/>
  <c r="AB784" i="2"/>
  <c r="AA784" i="2"/>
  <c r="AE783" i="2"/>
  <c r="AF783" i="2" s="1"/>
  <c r="AD783" i="2" a="1"/>
  <c r="AD783" i="2" s="1"/>
  <c r="AC783" i="2"/>
  <c r="AB783" i="2"/>
  <c r="AA783" i="2"/>
  <c r="AF782" i="2"/>
  <c r="AE782" i="2"/>
  <c r="AC782" i="2"/>
  <c r="AD782" i="2" s="1" a="1"/>
  <c r="AD782" i="2" s="1"/>
  <c r="AB782" i="2"/>
  <c r="AA782" i="2"/>
  <c r="AE781" i="2"/>
  <c r="AF781" i="2" s="1"/>
  <c r="AD781" i="2" a="1"/>
  <c r="AD781" i="2" s="1"/>
  <c r="AC781" i="2"/>
  <c r="AB781" i="2"/>
  <c r="AA781" i="2"/>
  <c r="AF780" i="2"/>
  <c r="AE780" i="2"/>
  <c r="AC780" i="2"/>
  <c r="AD780" i="2" s="1" a="1"/>
  <c r="AD780" i="2" s="1"/>
  <c r="AB780" i="2"/>
  <c r="AA780" i="2"/>
  <c r="AE779" i="2"/>
  <c r="AF779" i="2" s="1"/>
  <c r="AC779" i="2"/>
  <c r="AD779" i="2" s="1" a="1"/>
  <c r="AD779" i="2" s="1"/>
  <c r="AB779" i="2"/>
  <c r="AA779" i="2"/>
  <c r="AF778" i="2"/>
  <c r="AE778" i="2"/>
  <c r="AC778" i="2"/>
  <c r="AD778" i="2" s="1" a="1"/>
  <c r="AD778" i="2" s="1"/>
  <c r="AB778" i="2"/>
  <c r="AA778" i="2"/>
  <c r="AE777" i="2"/>
  <c r="AF777" i="2" s="1"/>
  <c r="AD777" i="2" a="1"/>
  <c r="AD777" i="2" s="1"/>
  <c r="AC777" i="2"/>
  <c r="AB777" i="2"/>
  <c r="AA777" i="2"/>
  <c r="AF776" i="2"/>
  <c r="AE776" i="2"/>
  <c r="AC776" i="2"/>
  <c r="AD776" i="2" s="1" a="1"/>
  <c r="AD776" i="2" s="1"/>
  <c r="AB776" i="2"/>
  <c r="AA776" i="2"/>
  <c r="AE775" i="2"/>
  <c r="AF775" i="2" s="1"/>
  <c r="AC775" i="2"/>
  <c r="AD775" i="2" s="1" a="1"/>
  <c r="AD775" i="2" s="1"/>
  <c r="AB775" i="2"/>
  <c r="AA775" i="2"/>
  <c r="AF774" i="2"/>
  <c r="AE774" i="2"/>
  <c r="AC774" i="2"/>
  <c r="AD774" i="2" s="1" a="1"/>
  <c r="AD774" i="2" s="1"/>
  <c r="AB774" i="2"/>
  <c r="AA774" i="2"/>
  <c r="AE773" i="2"/>
  <c r="AF773" i="2" s="1"/>
  <c r="AC773" i="2"/>
  <c r="AD773" i="2" s="1" a="1"/>
  <c r="AD773" i="2" s="1"/>
  <c r="AB773" i="2"/>
  <c r="AA773" i="2"/>
  <c r="AF772" i="2"/>
  <c r="AE772" i="2"/>
  <c r="AC772" i="2"/>
  <c r="AD772" i="2" s="1" a="1"/>
  <c r="AD772" i="2" s="1"/>
  <c r="AB772" i="2"/>
  <c r="AA772" i="2"/>
  <c r="AE771" i="2"/>
  <c r="AF771" i="2" s="1"/>
  <c r="AC771" i="2"/>
  <c r="AD771" i="2" s="1" a="1"/>
  <c r="AD771" i="2" s="1"/>
  <c r="AB771" i="2"/>
  <c r="AA771" i="2"/>
  <c r="AF770" i="2"/>
  <c r="AE770" i="2"/>
  <c r="AC770" i="2"/>
  <c r="AD770" i="2" s="1" a="1"/>
  <c r="AD770" i="2" s="1"/>
  <c r="AB770" i="2"/>
  <c r="AA770" i="2"/>
  <c r="AE769" i="2"/>
  <c r="AF769" i="2" s="1"/>
  <c r="AD769" i="2" a="1"/>
  <c r="AD769" i="2" s="1"/>
  <c r="AC769" i="2"/>
  <c r="AB769" i="2"/>
  <c r="AA769" i="2"/>
  <c r="AF768" i="2"/>
  <c r="AE768" i="2"/>
  <c r="AC768" i="2"/>
  <c r="AD768" i="2" s="1" a="1"/>
  <c r="AD768" i="2" s="1"/>
  <c r="AB768" i="2"/>
  <c r="AA768" i="2"/>
  <c r="AE767" i="2"/>
  <c r="AF767" i="2" s="1"/>
  <c r="AC767" i="2"/>
  <c r="AD767" i="2" s="1" a="1"/>
  <c r="AD767" i="2" s="1"/>
  <c r="AB767" i="2"/>
  <c r="AA767" i="2"/>
  <c r="AF766" i="2"/>
  <c r="AE766" i="2"/>
  <c r="AC766" i="2"/>
  <c r="AD766" i="2" s="1" a="1"/>
  <c r="AD766" i="2" s="1"/>
  <c r="AB766" i="2"/>
  <c r="AA766" i="2"/>
  <c r="AE765" i="2"/>
  <c r="AF765" i="2" s="1"/>
  <c r="AC765" i="2"/>
  <c r="AD765" i="2" s="1" a="1"/>
  <c r="AD765" i="2" s="1"/>
  <c r="AB765" i="2"/>
  <c r="AA765" i="2"/>
  <c r="AF764" i="2"/>
  <c r="AE764" i="2"/>
  <c r="AC764" i="2"/>
  <c r="AD764" i="2" s="1" a="1"/>
  <c r="AD764" i="2" s="1"/>
  <c r="AB764" i="2"/>
  <c r="AA764" i="2"/>
  <c r="AE763" i="2"/>
  <c r="AF763" i="2" s="1"/>
  <c r="AD763" i="2"/>
  <c r="AC763" i="2"/>
  <c r="AD763" i="2" s="1" a="1"/>
  <c r="AB763" i="2"/>
  <c r="AA763" i="2"/>
  <c r="AF762" i="2"/>
  <c r="AE762" i="2"/>
  <c r="AC762" i="2"/>
  <c r="AD762" i="2" s="1" a="1"/>
  <c r="AD762" i="2" s="1"/>
  <c r="AB762" i="2"/>
  <c r="AA762" i="2"/>
  <c r="AE761" i="2"/>
  <c r="AF761" i="2" s="1"/>
  <c r="AC761" i="2"/>
  <c r="AD761" i="2" s="1" a="1"/>
  <c r="AD761" i="2" s="1"/>
  <c r="AB761" i="2"/>
  <c r="AA761" i="2"/>
  <c r="AF760" i="2"/>
  <c r="AE760" i="2"/>
  <c r="AC760" i="2"/>
  <c r="AD760" i="2" s="1" a="1"/>
  <c r="AD760" i="2" s="1"/>
  <c r="AB760" i="2"/>
  <c r="AA760" i="2"/>
  <c r="AE759" i="2"/>
  <c r="AF759" i="2" s="1"/>
  <c r="AC759" i="2"/>
  <c r="AD759" i="2" s="1" a="1"/>
  <c r="AD759" i="2" s="1"/>
  <c r="AB759" i="2"/>
  <c r="AA759" i="2"/>
  <c r="AF758" i="2"/>
  <c r="AE758" i="2"/>
  <c r="AC758" i="2"/>
  <c r="AD758" i="2" s="1" a="1"/>
  <c r="AD758" i="2" s="1"/>
  <c r="AB758" i="2"/>
  <c r="AA758" i="2"/>
  <c r="AE757" i="2"/>
  <c r="AF757" i="2" s="1"/>
  <c r="AD757" i="2" a="1"/>
  <c r="AD757" i="2" s="1"/>
  <c r="AC757" i="2"/>
  <c r="AB757" i="2"/>
  <c r="AA757" i="2"/>
  <c r="AF756" i="2"/>
  <c r="AE756" i="2"/>
  <c r="AC756" i="2"/>
  <c r="AD756" i="2" s="1" a="1"/>
  <c r="AD756" i="2" s="1"/>
  <c r="AB756" i="2"/>
  <c r="AA756" i="2"/>
  <c r="AE755" i="2"/>
  <c r="AF755" i="2" s="1"/>
  <c r="AD755" i="2" a="1"/>
  <c r="AD755" i="2" s="1"/>
  <c r="AC755" i="2"/>
  <c r="AB755" i="2"/>
  <c r="AA755" i="2"/>
  <c r="AF754" i="2"/>
  <c r="AE754" i="2"/>
  <c r="AC754" i="2"/>
  <c r="AD754" i="2" s="1" a="1"/>
  <c r="AD754" i="2" s="1"/>
  <c r="AB754" i="2"/>
  <c r="AA754" i="2"/>
  <c r="AE753" i="2"/>
  <c r="AF753" i="2" s="1"/>
  <c r="AD753" i="2" a="1"/>
  <c r="AD753" i="2" s="1"/>
  <c r="AC753" i="2"/>
  <c r="AB753" i="2"/>
  <c r="AA753" i="2"/>
  <c r="AF752" i="2"/>
  <c r="AE752" i="2"/>
  <c r="AC752" i="2"/>
  <c r="AD752" i="2" s="1" a="1"/>
  <c r="AD752" i="2" s="1"/>
  <c r="AB752" i="2"/>
  <c r="AA752" i="2"/>
  <c r="AE751" i="2"/>
  <c r="AF751" i="2" s="1"/>
  <c r="AC751" i="2"/>
  <c r="AD751" i="2" s="1" a="1"/>
  <c r="AD751" i="2" s="1"/>
  <c r="AB751" i="2"/>
  <c r="AA751" i="2"/>
  <c r="AF750" i="2"/>
  <c r="AE750" i="2"/>
  <c r="AC750" i="2"/>
  <c r="AD750" i="2" s="1" a="1"/>
  <c r="AD750" i="2" s="1"/>
  <c r="AB750" i="2"/>
  <c r="AA750" i="2"/>
  <c r="AE749" i="2"/>
  <c r="AF749" i="2" s="1"/>
  <c r="AC749" i="2"/>
  <c r="AD749" i="2" s="1" a="1"/>
  <c r="AD749" i="2" s="1"/>
  <c r="AB749" i="2"/>
  <c r="AA749" i="2"/>
  <c r="AF748" i="2"/>
  <c r="AE748" i="2"/>
  <c r="AC748" i="2"/>
  <c r="AD748" i="2" s="1" a="1"/>
  <c r="AD748" i="2" s="1"/>
  <c r="AB748" i="2"/>
  <c r="AA748" i="2"/>
  <c r="AE747" i="2"/>
  <c r="AF747" i="2" s="1"/>
  <c r="AC747" i="2"/>
  <c r="AD747" i="2" s="1" a="1"/>
  <c r="AD747" i="2" s="1"/>
  <c r="AB747" i="2"/>
  <c r="AA747" i="2"/>
  <c r="AF746" i="2"/>
  <c r="AE746" i="2"/>
  <c r="AC746" i="2"/>
  <c r="AD746" i="2" s="1" a="1"/>
  <c r="AD746" i="2" s="1"/>
  <c r="AB746" i="2"/>
  <c r="AA746" i="2"/>
  <c r="AE745" i="2"/>
  <c r="AF745" i="2" s="1"/>
  <c r="AC745" i="2"/>
  <c r="AD745" i="2" s="1" a="1"/>
  <c r="AD745" i="2" s="1"/>
  <c r="AB745" i="2"/>
  <c r="AA745" i="2"/>
  <c r="AF744" i="2"/>
  <c r="AE744" i="2"/>
  <c r="AC744" i="2"/>
  <c r="AD744" i="2" s="1" a="1"/>
  <c r="AD744" i="2" s="1"/>
  <c r="AB744" i="2"/>
  <c r="AA744" i="2"/>
  <c r="AE743" i="2"/>
  <c r="AF743" i="2" s="1"/>
  <c r="AC743" i="2"/>
  <c r="AD743" i="2" s="1" a="1"/>
  <c r="AD743" i="2" s="1"/>
  <c r="AB743" i="2"/>
  <c r="AA743" i="2"/>
  <c r="AF742" i="2"/>
  <c r="AE742" i="2"/>
  <c r="AC742" i="2"/>
  <c r="AD742" i="2" s="1" a="1"/>
  <c r="AD742" i="2" s="1"/>
  <c r="AB742" i="2"/>
  <c r="AA742" i="2"/>
  <c r="AE741" i="2"/>
  <c r="AF741" i="2" s="1"/>
  <c r="AC741" i="2"/>
  <c r="AD741" i="2" s="1" a="1"/>
  <c r="AD741" i="2" s="1"/>
  <c r="AB741" i="2"/>
  <c r="AA741" i="2"/>
  <c r="AF740" i="2"/>
  <c r="AE740" i="2"/>
  <c r="AC740" i="2"/>
  <c r="AD740" i="2" s="1" a="1"/>
  <c r="AD740" i="2" s="1"/>
  <c r="AB740" i="2"/>
  <c r="AA740" i="2"/>
  <c r="AE739" i="2"/>
  <c r="AF739" i="2" s="1"/>
  <c r="AD739" i="2" a="1"/>
  <c r="AD739" i="2" s="1"/>
  <c r="AC739" i="2"/>
  <c r="AB739" i="2"/>
  <c r="AA739" i="2"/>
  <c r="AF738" i="2"/>
  <c r="AE738" i="2"/>
  <c r="AC738" i="2"/>
  <c r="AD738" i="2" s="1" a="1"/>
  <c r="AD738" i="2" s="1"/>
  <c r="AB738" i="2"/>
  <c r="AA738" i="2"/>
  <c r="AE737" i="2"/>
  <c r="AF737" i="2" s="1"/>
  <c r="AC737" i="2"/>
  <c r="AD737" i="2" s="1" a="1"/>
  <c r="AD737" i="2" s="1"/>
  <c r="AB737" i="2"/>
  <c r="AA737" i="2"/>
  <c r="AF736" i="2"/>
  <c r="AE736" i="2"/>
  <c r="AC736" i="2"/>
  <c r="AD736" i="2" s="1" a="1"/>
  <c r="AD736" i="2" s="1"/>
  <c r="AB736" i="2"/>
  <c r="AA736" i="2"/>
  <c r="AE735" i="2"/>
  <c r="AF735" i="2" s="1"/>
  <c r="AC735" i="2"/>
  <c r="AD735" i="2" s="1" a="1"/>
  <c r="AD735" i="2" s="1"/>
  <c r="AB735" i="2"/>
  <c r="AA735" i="2"/>
  <c r="AF734" i="2"/>
  <c r="AE734" i="2"/>
  <c r="AC734" i="2"/>
  <c r="AD734" i="2" s="1" a="1"/>
  <c r="AD734" i="2" s="1"/>
  <c r="AB734" i="2"/>
  <c r="AA734" i="2"/>
  <c r="AE733" i="2"/>
  <c r="AF733" i="2" s="1"/>
  <c r="AC733" i="2"/>
  <c r="AD733" i="2" s="1" a="1"/>
  <c r="AD733" i="2" s="1"/>
  <c r="AB733" i="2"/>
  <c r="AA733" i="2"/>
  <c r="AF732" i="2"/>
  <c r="AE732" i="2"/>
  <c r="AC732" i="2"/>
  <c r="AD732" i="2" s="1" a="1"/>
  <c r="AD732" i="2" s="1"/>
  <c r="AB732" i="2"/>
  <c r="AA732" i="2"/>
  <c r="AE731" i="2"/>
  <c r="AF731" i="2" s="1"/>
  <c r="AC731" i="2"/>
  <c r="AD731" i="2" s="1" a="1"/>
  <c r="AD731" i="2" s="1"/>
  <c r="AB731" i="2"/>
  <c r="AA731" i="2"/>
  <c r="AF730" i="2"/>
  <c r="AE730" i="2"/>
  <c r="AC730" i="2"/>
  <c r="AD730" i="2" s="1" a="1"/>
  <c r="AD730" i="2" s="1"/>
  <c r="AB730" i="2"/>
  <c r="AA730" i="2"/>
  <c r="AE729" i="2"/>
  <c r="AF729" i="2" s="1"/>
  <c r="AC729" i="2"/>
  <c r="AD729" i="2" s="1" a="1"/>
  <c r="AD729" i="2" s="1"/>
  <c r="AB729" i="2"/>
  <c r="AA729" i="2"/>
  <c r="AF728" i="2"/>
  <c r="AE728" i="2"/>
  <c r="AC728" i="2"/>
  <c r="AD728" i="2" s="1" a="1"/>
  <c r="AD728" i="2" s="1"/>
  <c r="AB728" i="2"/>
  <c r="AA728" i="2"/>
  <c r="AE727" i="2"/>
  <c r="AF727" i="2" s="1"/>
  <c r="AD727" i="2" a="1"/>
  <c r="AD727" i="2" s="1"/>
  <c r="AC727" i="2"/>
  <c r="AB727" i="2"/>
  <c r="AA727" i="2"/>
  <c r="AF726" i="2"/>
  <c r="AE726" i="2"/>
  <c r="AC726" i="2"/>
  <c r="AD726" i="2" s="1" a="1"/>
  <c r="AD726" i="2" s="1"/>
  <c r="AB726" i="2"/>
  <c r="AA726" i="2"/>
  <c r="AE725" i="2"/>
  <c r="AF725" i="2" s="1"/>
  <c r="AD725" i="2" a="1"/>
  <c r="AD725" i="2" s="1"/>
  <c r="AC725" i="2"/>
  <c r="AB725" i="2"/>
  <c r="AA725" i="2"/>
  <c r="AF724" i="2"/>
  <c r="AE724" i="2"/>
  <c r="AC724" i="2"/>
  <c r="AD724" i="2" s="1" a="1"/>
  <c r="AD724" i="2" s="1"/>
  <c r="AB724" i="2"/>
  <c r="AA724" i="2"/>
  <c r="AE723" i="2"/>
  <c r="AF723" i="2" s="1"/>
  <c r="AC723" i="2"/>
  <c r="AD723" i="2" s="1" a="1"/>
  <c r="AD723" i="2" s="1"/>
  <c r="AB723" i="2"/>
  <c r="AA723" i="2"/>
  <c r="AF722" i="2"/>
  <c r="AE722" i="2"/>
  <c r="AC722" i="2"/>
  <c r="AD722" i="2" s="1" a="1"/>
  <c r="AD722" i="2" s="1"/>
  <c r="AB722" i="2"/>
  <c r="AA722" i="2"/>
  <c r="AE721" i="2"/>
  <c r="AF721" i="2" s="1"/>
  <c r="AC721" i="2"/>
  <c r="AD721" i="2" s="1" a="1"/>
  <c r="AD721" i="2" s="1"/>
  <c r="AB721" i="2"/>
  <c r="AA721" i="2"/>
  <c r="AF720" i="2"/>
  <c r="AE720" i="2"/>
  <c r="AC720" i="2"/>
  <c r="AD720" i="2" s="1" a="1"/>
  <c r="AD720" i="2" s="1"/>
  <c r="AB720" i="2"/>
  <c r="AA720" i="2"/>
  <c r="AE719" i="2"/>
  <c r="AF719" i="2" s="1"/>
  <c r="AC719" i="2"/>
  <c r="AD719" i="2" s="1" a="1"/>
  <c r="AD719" i="2" s="1"/>
  <c r="AB719" i="2"/>
  <c r="AA719" i="2"/>
  <c r="AF718" i="2"/>
  <c r="AE718" i="2"/>
  <c r="AC718" i="2"/>
  <c r="AD718" i="2" s="1" a="1"/>
  <c r="AD718" i="2" s="1"/>
  <c r="AB718" i="2"/>
  <c r="AA718" i="2"/>
  <c r="AE717" i="2"/>
  <c r="AF717" i="2" s="1"/>
  <c r="AC717" i="2"/>
  <c r="AD717" i="2" s="1" a="1"/>
  <c r="AD717" i="2" s="1"/>
  <c r="AB717" i="2"/>
  <c r="AA717" i="2"/>
  <c r="AF716" i="2"/>
  <c r="AE716" i="2"/>
  <c r="AC716" i="2"/>
  <c r="AD716" i="2" s="1" a="1"/>
  <c r="AD716" i="2" s="1"/>
  <c r="AB716" i="2"/>
  <c r="AA716" i="2"/>
  <c r="AE715" i="2"/>
  <c r="AF715" i="2" s="1"/>
  <c r="AC715" i="2"/>
  <c r="AD715" i="2" s="1" a="1"/>
  <c r="AD715" i="2" s="1"/>
  <c r="AB715" i="2"/>
  <c r="AA715" i="2"/>
  <c r="AF714" i="2"/>
  <c r="AE714" i="2"/>
  <c r="AC714" i="2"/>
  <c r="AD714" i="2" s="1" a="1"/>
  <c r="AD714" i="2" s="1"/>
  <c r="AB714" i="2"/>
  <c r="AA714" i="2"/>
  <c r="AE713" i="2"/>
  <c r="AF713" i="2" s="1"/>
  <c r="AC713" i="2"/>
  <c r="AD713" i="2" s="1" a="1"/>
  <c r="AD713" i="2" s="1"/>
  <c r="AB713" i="2"/>
  <c r="AA713" i="2"/>
  <c r="AF712" i="2"/>
  <c r="AE712" i="2"/>
  <c r="AC712" i="2"/>
  <c r="AD712" i="2" s="1" a="1"/>
  <c r="AD712" i="2" s="1"/>
  <c r="AB712" i="2"/>
  <c r="AA712" i="2"/>
  <c r="AE711" i="2"/>
  <c r="AF711" i="2" s="1"/>
  <c r="AC711" i="2"/>
  <c r="AD711" i="2" s="1" a="1"/>
  <c r="AD711" i="2" s="1"/>
  <c r="AB711" i="2"/>
  <c r="AA711" i="2"/>
  <c r="AF710" i="2"/>
  <c r="AE710" i="2"/>
  <c r="AC710" i="2"/>
  <c r="AD710" i="2" s="1" a="1"/>
  <c r="AD710" i="2" s="1"/>
  <c r="AB710" i="2"/>
  <c r="AA710" i="2"/>
  <c r="AE709" i="2"/>
  <c r="AF709" i="2" s="1"/>
  <c r="AC709" i="2"/>
  <c r="AD709" i="2" s="1" a="1"/>
  <c r="AD709" i="2" s="1"/>
  <c r="AB709" i="2"/>
  <c r="AA709" i="2"/>
  <c r="AF708" i="2"/>
  <c r="AE708" i="2"/>
  <c r="AC708" i="2"/>
  <c r="AD708" i="2" s="1" a="1"/>
  <c r="AD708" i="2" s="1"/>
  <c r="AB708" i="2"/>
  <c r="AA708" i="2"/>
  <c r="AE707" i="2"/>
  <c r="AF707" i="2" s="1"/>
  <c r="AC707" i="2"/>
  <c r="AD707" i="2" s="1" a="1"/>
  <c r="AD707" i="2" s="1"/>
  <c r="AB707" i="2"/>
  <c r="AA707" i="2"/>
  <c r="AF706" i="2"/>
  <c r="AE706" i="2"/>
  <c r="AC706" i="2"/>
  <c r="AD706" i="2" s="1" a="1"/>
  <c r="AD706" i="2" s="1"/>
  <c r="AB706" i="2"/>
  <c r="AA706" i="2"/>
  <c r="AE705" i="2"/>
  <c r="AF705" i="2" s="1"/>
  <c r="AC705" i="2"/>
  <c r="AD705" i="2" s="1" a="1"/>
  <c r="AD705" i="2" s="1"/>
  <c r="AB705" i="2"/>
  <c r="AA705" i="2"/>
  <c r="AF704" i="2"/>
  <c r="AE704" i="2"/>
  <c r="AC704" i="2"/>
  <c r="AD704" i="2" s="1" a="1"/>
  <c r="AD704" i="2" s="1"/>
  <c r="AB704" i="2"/>
  <c r="AA704" i="2"/>
  <c r="AE703" i="2"/>
  <c r="AF703" i="2" s="1"/>
  <c r="AD703" i="2" a="1"/>
  <c r="AD703" i="2" s="1"/>
  <c r="AC703" i="2"/>
  <c r="AB703" i="2"/>
  <c r="AA703" i="2"/>
  <c r="AF702" i="2"/>
  <c r="AE702" i="2"/>
  <c r="AC702" i="2"/>
  <c r="AD702" i="2" s="1" a="1"/>
  <c r="AD702" i="2" s="1"/>
  <c r="AB702" i="2"/>
  <c r="AA702" i="2"/>
  <c r="AE701" i="2"/>
  <c r="AF701" i="2" s="1"/>
  <c r="AD701" i="2" a="1"/>
  <c r="AD701" i="2" s="1"/>
  <c r="AC701" i="2"/>
  <c r="AB701" i="2"/>
  <c r="AA701" i="2"/>
  <c r="AF700" i="2"/>
  <c r="AE700" i="2"/>
  <c r="AC700" i="2"/>
  <c r="AD700" i="2" s="1" a="1"/>
  <c r="AD700" i="2" s="1"/>
  <c r="AB700" i="2"/>
  <c r="AA700" i="2"/>
  <c r="AE699" i="2"/>
  <c r="AF699" i="2" s="1"/>
  <c r="AD699" i="2" a="1"/>
  <c r="AD699" i="2" s="1"/>
  <c r="AC699" i="2"/>
  <c r="AB699" i="2"/>
  <c r="AA699" i="2"/>
  <c r="AF698" i="2"/>
  <c r="AE698" i="2"/>
  <c r="AC698" i="2"/>
  <c r="AD698" i="2" s="1" a="1"/>
  <c r="AD698" i="2" s="1"/>
  <c r="AB698" i="2"/>
  <c r="AA698" i="2"/>
  <c r="AE697" i="2"/>
  <c r="AF697" i="2" s="1"/>
  <c r="AD697" i="2" a="1"/>
  <c r="AD697" i="2" s="1"/>
  <c r="AC697" i="2"/>
  <c r="AB697" i="2"/>
  <c r="AA697" i="2"/>
  <c r="AF696" i="2"/>
  <c r="AE696" i="2"/>
  <c r="AC696" i="2"/>
  <c r="AD696" i="2" s="1" a="1"/>
  <c r="AD696" i="2" s="1"/>
  <c r="AB696" i="2"/>
  <c r="AA696" i="2"/>
  <c r="AE695" i="2"/>
  <c r="AF695" i="2" s="1"/>
  <c r="AD695" i="2" a="1"/>
  <c r="AD695" i="2" s="1"/>
  <c r="AC695" i="2"/>
  <c r="AB695" i="2"/>
  <c r="AA695" i="2"/>
  <c r="AF694" i="2"/>
  <c r="AE694" i="2"/>
  <c r="AC694" i="2"/>
  <c r="AD694" i="2" s="1" a="1"/>
  <c r="AD694" i="2" s="1"/>
  <c r="AB694" i="2"/>
  <c r="AA694" i="2"/>
  <c r="AE693" i="2"/>
  <c r="AF693" i="2" s="1"/>
  <c r="AC693" i="2"/>
  <c r="AD693" i="2" s="1" a="1"/>
  <c r="AD693" i="2" s="1"/>
  <c r="AB693" i="2"/>
  <c r="AA693" i="2"/>
  <c r="AF692" i="2"/>
  <c r="AE692" i="2"/>
  <c r="AC692" i="2"/>
  <c r="AD692" i="2" s="1" a="1"/>
  <c r="AD692" i="2" s="1"/>
  <c r="AB692" i="2"/>
  <c r="AA692" i="2"/>
  <c r="AE691" i="2"/>
  <c r="AF691" i="2" s="1"/>
  <c r="AC691" i="2"/>
  <c r="AD691" i="2" s="1" a="1"/>
  <c r="AD691" i="2" s="1"/>
  <c r="AB691" i="2"/>
  <c r="AA691" i="2"/>
  <c r="AF690" i="2"/>
  <c r="AE690" i="2"/>
  <c r="AC690" i="2"/>
  <c r="AD690" i="2" s="1" a="1"/>
  <c r="AD690" i="2" s="1"/>
  <c r="AB690" i="2"/>
  <c r="AA690" i="2"/>
  <c r="AE689" i="2"/>
  <c r="AF689" i="2" s="1"/>
  <c r="AC689" i="2"/>
  <c r="AD689" i="2" s="1" a="1"/>
  <c r="AD689" i="2" s="1"/>
  <c r="AB689" i="2"/>
  <c r="AA689" i="2"/>
  <c r="AF688" i="2"/>
  <c r="AE688" i="2"/>
  <c r="AC688" i="2"/>
  <c r="AD688" i="2" s="1" a="1"/>
  <c r="AD688" i="2" s="1"/>
  <c r="AB688" i="2"/>
  <c r="AA688" i="2"/>
  <c r="AE687" i="2"/>
  <c r="AF687" i="2" s="1"/>
  <c r="AC687" i="2"/>
  <c r="AD687" i="2" s="1" a="1"/>
  <c r="AD687" i="2" s="1"/>
  <c r="AB687" i="2"/>
  <c r="AA687" i="2"/>
  <c r="AF686" i="2"/>
  <c r="AE686" i="2"/>
  <c r="AC686" i="2"/>
  <c r="AD686" i="2" s="1" a="1"/>
  <c r="AD686" i="2" s="1"/>
  <c r="AB686" i="2"/>
  <c r="AA686" i="2"/>
  <c r="AE685" i="2"/>
  <c r="AF685" i="2" s="1"/>
  <c r="AC685" i="2"/>
  <c r="AD685" i="2" s="1" a="1"/>
  <c r="AD685" i="2" s="1"/>
  <c r="AB685" i="2"/>
  <c r="AA685" i="2"/>
  <c r="AF684" i="2"/>
  <c r="AE684" i="2"/>
  <c r="AC684" i="2"/>
  <c r="AD684" i="2" s="1" a="1"/>
  <c r="AD684" i="2" s="1"/>
  <c r="AB684" i="2"/>
  <c r="AA684" i="2"/>
  <c r="AE683" i="2"/>
  <c r="AF683" i="2" s="1"/>
  <c r="AC683" i="2"/>
  <c r="AD683" i="2" s="1" a="1"/>
  <c r="AD683" i="2" s="1"/>
  <c r="AB683" i="2"/>
  <c r="AA683" i="2"/>
  <c r="AF682" i="2"/>
  <c r="AE682" i="2"/>
  <c r="AC682" i="2"/>
  <c r="AD682" i="2" s="1" a="1"/>
  <c r="AD682" i="2" s="1"/>
  <c r="AB682" i="2"/>
  <c r="AA682" i="2"/>
  <c r="AE681" i="2"/>
  <c r="AF681" i="2" s="1"/>
  <c r="AC681" i="2"/>
  <c r="AD681" i="2" s="1" a="1"/>
  <c r="AD681" i="2" s="1"/>
  <c r="AB681" i="2"/>
  <c r="AA681" i="2"/>
  <c r="AF680" i="2"/>
  <c r="AE680" i="2"/>
  <c r="AC680" i="2"/>
  <c r="AD680" i="2" s="1" a="1"/>
  <c r="AD680" i="2" s="1"/>
  <c r="AB680" i="2"/>
  <c r="AA680" i="2"/>
  <c r="AE679" i="2"/>
  <c r="AF679" i="2" s="1"/>
  <c r="AC679" i="2"/>
  <c r="AD679" i="2" s="1" a="1"/>
  <c r="AD679" i="2" s="1"/>
  <c r="AB679" i="2"/>
  <c r="AA679" i="2"/>
  <c r="AF678" i="2"/>
  <c r="AE678" i="2"/>
  <c r="AC678" i="2"/>
  <c r="AD678" i="2" s="1" a="1"/>
  <c r="AD678" i="2" s="1"/>
  <c r="AB678" i="2"/>
  <c r="AA678" i="2"/>
  <c r="AE677" i="2"/>
  <c r="AF677" i="2" s="1"/>
  <c r="AD677" i="2" a="1"/>
  <c r="AD677" i="2" s="1"/>
  <c r="AC677" i="2"/>
  <c r="AB677" i="2"/>
  <c r="AA677" i="2"/>
  <c r="AF676" i="2"/>
  <c r="AE676" i="2"/>
  <c r="AC676" i="2"/>
  <c r="AD676" i="2" s="1" a="1"/>
  <c r="AD676" i="2" s="1"/>
  <c r="AB676" i="2"/>
  <c r="AA676" i="2"/>
  <c r="AE675" i="2"/>
  <c r="AF675" i="2" s="1"/>
  <c r="AC675" i="2"/>
  <c r="AD675" i="2" s="1" a="1"/>
  <c r="AD675" i="2" s="1"/>
  <c r="AB675" i="2"/>
  <c r="AA675" i="2"/>
  <c r="AF674" i="2"/>
  <c r="AE674" i="2"/>
  <c r="AC674" i="2"/>
  <c r="AD674" i="2" s="1" a="1"/>
  <c r="AD674" i="2" s="1"/>
  <c r="AB674" i="2"/>
  <c r="AA674" i="2"/>
  <c r="AE673" i="2"/>
  <c r="AF673" i="2" s="1"/>
  <c r="AC673" i="2"/>
  <c r="AD673" i="2" s="1" a="1"/>
  <c r="AD673" i="2" s="1"/>
  <c r="AB673" i="2"/>
  <c r="AA673" i="2"/>
  <c r="AF672" i="2"/>
  <c r="AE672" i="2"/>
  <c r="AC672" i="2"/>
  <c r="AD672" i="2" s="1" a="1"/>
  <c r="AD672" i="2" s="1"/>
  <c r="AB672" i="2"/>
  <c r="AA672" i="2"/>
  <c r="AE671" i="2"/>
  <c r="AF671" i="2" s="1"/>
  <c r="AD671" i="2" a="1"/>
  <c r="AD671" i="2" s="1"/>
  <c r="AC671" i="2"/>
  <c r="AB671" i="2"/>
  <c r="AA671" i="2"/>
  <c r="AF670" i="2"/>
  <c r="AE670" i="2"/>
  <c r="AC670" i="2"/>
  <c r="AD670" i="2" s="1" a="1"/>
  <c r="AD670" i="2" s="1"/>
  <c r="AB670" i="2"/>
  <c r="AA670" i="2"/>
  <c r="AE669" i="2"/>
  <c r="AF669" i="2" s="1"/>
  <c r="AD669" i="2" a="1"/>
  <c r="AD669" i="2" s="1"/>
  <c r="AC669" i="2"/>
  <c r="AB669" i="2"/>
  <c r="AA669" i="2"/>
  <c r="AF668" i="2"/>
  <c r="AE668" i="2"/>
  <c r="AC668" i="2"/>
  <c r="AD668" i="2" s="1" a="1"/>
  <c r="AD668" i="2" s="1"/>
  <c r="AB668" i="2"/>
  <c r="AA668" i="2"/>
  <c r="AE667" i="2"/>
  <c r="AF667" i="2" s="1"/>
  <c r="AC667" i="2"/>
  <c r="AD667" i="2" s="1" a="1"/>
  <c r="AD667" i="2" s="1"/>
  <c r="AB667" i="2"/>
  <c r="AA667" i="2"/>
  <c r="AF666" i="2"/>
  <c r="AE666" i="2"/>
  <c r="AC666" i="2"/>
  <c r="AD666" i="2" s="1" a="1"/>
  <c r="AD666" i="2" s="1"/>
  <c r="AB666" i="2"/>
  <c r="AA666" i="2"/>
  <c r="AE665" i="2"/>
  <c r="AF665" i="2" s="1"/>
  <c r="AC665" i="2"/>
  <c r="AD665" i="2" s="1" a="1"/>
  <c r="AD665" i="2" s="1"/>
  <c r="AB665" i="2"/>
  <c r="AA665" i="2"/>
  <c r="AF664" i="2"/>
  <c r="AE664" i="2"/>
  <c r="AC664" i="2"/>
  <c r="AD664" i="2" s="1" a="1"/>
  <c r="AD664" i="2" s="1"/>
  <c r="AB664" i="2"/>
  <c r="AA664" i="2"/>
  <c r="AE663" i="2"/>
  <c r="AF663" i="2" s="1"/>
  <c r="AC663" i="2"/>
  <c r="AD663" i="2" s="1" a="1"/>
  <c r="AD663" i="2" s="1"/>
  <c r="AB663" i="2"/>
  <c r="AA663" i="2"/>
  <c r="AF662" i="2"/>
  <c r="AE662" i="2"/>
  <c r="AC662" i="2"/>
  <c r="AD662" i="2" s="1" a="1"/>
  <c r="AD662" i="2" s="1"/>
  <c r="AB662" i="2"/>
  <c r="AA662" i="2"/>
  <c r="AE661" i="2"/>
  <c r="AF661" i="2" s="1"/>
  <c r="AC661" i="2"/>
  <c r="AD661" i="2" s="1" a="1"/>
  <c r="AD661" i="2" s="1"/>
  <c r="AB661" i="2"/>
  <c r="AA661" i="2"/>
  <c r="AF660" i="2"/>
  <c r="AE660" i="2"/>
  <c r="AC660" i="2"/>
  <c r="AD660" i="2" s="1" a="1"/>
  <c r="AD660" i="2" s="1"/>
  <c r="AB660" i="2"/>
  <c r="AA660" i="2"/>
  <c r="AE659" i="2"/>
  <c r="AF659" i="2" s="1"/>
  <c r="AC659" i="2"/>
  <c r="AD659" i="2" s="1" a="1"/>
  <c r="AD659" i="2" s="1"/>
  <c r="AB659" i="2"/>
  <c r="AA659" i="2"/>
  <c r="AF658" i="2"/>
  <c r="AE658" i="2"/>
  <c r="AC658" i="2"/>
  <c r="AD658" i="2" s="1" a="1"/>
  <c r="AD658" i="2" s="1"/>
  <c r="AB658" i="2"/>
  <c r="AA658" i="2"/>
  <c r="AE657" i="2"/>
  <c r="AF657" i="2" s="1"/>
  <c r="AD657" i="2" a="1"/>
  <c r="AD657" i="2" s="1"/>
  <c r="AC657" i="2"/>
  <c r="AB657" i="2"/>
  <c r="AA657" i="2"/>
  <c r="AF656" i="2"/>
  <c r="AE656" i="2"/>
  <c r="AC656" i="2"/>
  <c r="AD656" i="2" s="1" a="1"/>
  <c r="AD656" i="2" s="1"/>
  <c r="AB656" i="2"/>
  <c r="AA656" i="2"/>
  <c r="AE655" i="2"/>
  <c r="AF655" i="2" s="1"/>
  <c r="AC655" i="2"/>
  <c r="AD655" i="2" s="1" a="1"/>
  <c r="AD655" i="2" s="1"/>
  <c r="AB655" i="2"/>
  <c r="AA655" i="2"/>
  <c r="AF654" i="2"/>
  <c r="AE654" i="2"/>
  <c r="AC654" i="2"/>
  <c r="AD654" i="2" s="1" a="1"/>
  <c r="AD654" i="2" s="1"/>
  <c r="AB654" i="2"/>
  <c r="AA654" i="2"/>
  <c r="AE653" i="2"/>
  <c r="AF653" i="2" s="1"/>
  <c r="AC653" i="2"/>
  <c r="AD653" i="2" s="1" a="1"/>
  <c r="AD653" i="2" s="1"/>
  <c r="AB653" i="2"/>
  <c r="AA653" i="2"/>
  <c r="AF652" i="2"/>
  <c r="AE652" i="2"/>
  <c r="AC652" i="2"/>
  <c r="AD652" i="2" s="1" a="1"/>
  <c r="AD652" i="2" s="1"/>
  <c r="AB652" i="2"/>
  <c r="AA652" i="2"/>
  <c r="AE651" i="2"/>
  <c r="AF651" i="2" s="1"/>
  <c r="AC651" i="2"/>
  <c r="AD651" i="2" s="1" a="1"/>
  <c r="AD651" i="2" s="1"/>
  <c r="AB651" i="2"/>
  <c r="AA651" i="2"/>
  <c r="AF650" i="2"/>
  <c r="AE650" i="2"/>
  <c r="AC650" i="2"/>
  <c r="AD650" i="2" s="1" a="1"/>
  <c r="AD650" i="2" s="1"/>
  <c r="AB650" i="2"/>
  <c r="AA650" i="2"/>
  <c r="AE649" i="2"/>
  <c r="AF649" i="2" s="1"/>
  <c r="AC649" i="2"/>
  <c r="AD649" i="2" s="1" a="1"/>
  <c r="AD649" i="2" s="1"/>
  <c r="AB649" i="2"/>
  <c r="AA649" i="2"/>
  <c r="AF648" i="2"/>
  <c r="AE648" i="2"/>
  <c r="AC648" i="2"/>
  <c r="AD648" i="2" s="1" a="1"/>
  <c r="AD648" i="2" s="1"/>
  <c r="AB648" i="2"/>
  <c r="AA648" i="2"/>
  <c r="AE647" i="2"/>
  <c r="AF647" i="2" s="1"/>
  <c r="AD647" i="2" a="1"/>
  <c r="AD647" i="2" s="1"/>
  <c r="AC647" i="2"/>
  <c r="AB647" i="2"/>
  <c r="AA647" i="2"/>
  <c r="AF646" i="2"/>
  <c r="AE646" i="2"/>
  <c r="AC646" i="2"/>
  <c r="AD646" i="2" s="1" a="1"/>
  <c r="AD646" i="2" s="1"/>
  <c r="AB646" i="2"/>
  <c r="AA646" i="2"/>
  <c r="AE645" i="2"/>
  <c r="AF645" i="2" s="1"/>
  <c r="AC645" i="2"/>
  <c r="AD645" i="2" s="1" a="1"/>
  <c r="AD645" i="2" s="1"/>
  <c r="AB645" i="2"/>
  <c r="AA645" i="2"/>
  <c r="AF644" i="2"/>
  <c r="AE644" i="2"/>
  <c r="AC644" i="2"/>
  <c r="AD644" i="2" s="1" a="1"/>
  <c r="AD644" i="2" s="1"/>
  <c r="AB644" i="2"/>
  <c r="AA644" i="2"/>
  <c r="AE643" i="2"/>
  <c r="AF643" i="2" s="1"/>
  <c r="AD643" i="2" a="1"/>
  <c r="AD643" i="2" s="1"/>
  <c r="AC643" i="2"/>
  <c r="AB643" i="2"/>
  <c r="AA643" i="2"/>
  <c r="AF642" i="2"/>
  <c r="AE642" i="2"/>
  <c r="AC642" i="2"/>
  <c r="AD642" i="2" s="1" a="1"/>
  <c r="AD642" i="2" s="1"/>
  <c r="AB642" i="2"/>
  <c r="AA642" i="2"/>
  <c r="AE641" i="2"/>
  <c r="AF641" i="2" s="1"/>
  <c r="AD641" i="2" a="1"/>
  <c r="AD641" i="2" s="1"/>
  <c r="AC641" i="2"/>
  <c r="AB641" i="2"/>
  <c r="AA641" i="2"/>
  <c r="AF640" i="2"/>
  <c r="AE640" i="2"/>
  <c r="AC640" i="2"/>
  <c r="AD640" i="2" s="1" a="1"/>
  <c r="AD640" i="2" s="1"/>
  <c r="AB640" i="2"/>
  <c r="AA640" i="2"/>
  <c r="AE639" i="2"/>
  <c r="AF639" i="2" s="1"/>
  <c r="AD639" i="2" a="1"/>
  <c r="AD639" i="2" s="1"/>
  <c r="AC639" i="2"/>
  <c r="AB639" i="2"/>
  <c r="AA639" i="2"/>
  <c r="AF638" i="2"/>
  <c r="AE638" i="2"/>
  <c r="AC638" i="2"/>
  <c r="AD638" i="2" s="1" a="1"/>
  <c r="AD638" i="2" s="1"/>
  <c r="AB638" i="2"/>
  <c r="AA638" i="2"/>
  <c r="AE637" i="2"/>
  <c r="AF637" i="2" s="1"/>
  <c r="AC637" i="2"/>
  <c r="AD637" i="2" s="1" a="1"/>
  <c r="AD637" i="2" s="1"/>
  <c r="AB637" i="2"/>
  <c r="AA637" i="2"/>
  <c r="AF636" i="2"/>
  <c r="AE636" i="2"/>
  <c r="AC636" i="2"/>
  <c r="AD636" i="2" s="1" a="1"/>
  <c r="AD636" i="2" s="1"/>
  <c r="AB636" i="2"/>
  <c r="AA636" i="2"/>
  <c r="AE635" i="2"/>
  <c r="AF635" i="2" s="1"/>
  <c r="AC635" i="2"/>
  <c r="AD635" i="2" s="1" a="1"/>
  <c r="AD635" i="2" s="1"/>
  <c r="AB635" i="2"/>
  <c r="AA635" i="2"/>
  <c r="AF634" i="2"/>
  <c r="AE634" i="2"/>
  <c r="AC634" i="2"/>
  <c r="AD634" i="2" s="1" a="1"/>
  <c r="AD634" i="2" s="1"/>
  <c r="AB634" i="2"/>
  <c r="AA634" i="2"/>
  <c r="AE633" i="2"/>
  <c r="AF633" i="2" s="1"/>
  <c r="AC633" i="2"/>
  <c r="AD633" i="2" s="1" a="1"/>
  <c r="AD633" i="2" s="1"/>
  <c r="AB633" i="2"/>
  <c r="AA633" i="2"/>
  <c r="AF632" i="2"/>
  <c r="AE632" i="2"/>
  <c r="AC632" i="2"/>
  <c r="AD632" i="2" s="1" a="1"/>
  <c r="AD632" i="2" s="1"/>
  <c r="AB632" i="2"/>
  <c r="AA632" i="2"/>
  <c r="AE631" i="2"/>
  <c r="AF631" i="2" s="1"/>
  <c r="AD631" i="2" a="1"/>
  <c r="AD631" i="2" s="1"/>
  <c r="AC631" i="2"/>
  <c r="AB631" i="2"/>
  <c r="AA631" i="2"/>
  <c r="AF630" i="2"/>
  <c r="AE630" i="2"/>
  <c r="AC630" i="2"/>
  <c r="AD630" i="2" s="1" a="1"/>
  <c r="AD630" i="2" s="1"/>
  <c r="AB630" i="2"/>
  <c r="AA630" i="2"/>
  <c r="AE629" i="2"/>
  <c r="AF629" i="2" s="1"/>
  <c r="AC629" i="2"/>
  <c r="AD629" i="2" s="1" a="1"/>
  <c r="AD629" i="2" s="1"/>
  <c r="AB629" i="2"/>
  <c r="AA629" i="2"/>
  <c r="AF628" i="2"/>
  <c r="AE628" i="2"/>
  <c r="AC628" i="2"/>
  <c r="AD628" i="2" s="1" a="1"/>
  <c r="AD628" i="2" s="1"/>
  <c r="AB628" i="2"/>
  <c r="AA628" i="2"/>
  <c r="AE627" i="2"/>
  <c r="AF627" i="2" s="1"/>
  <c r="AC627" i="2"/>
  <c r="AD627" i="2" s="1" a="1"/>
  <c r="AD627" i="2" s="1"/>
  <c r="AB627" i="2"/>
  <c r="AA627" i="2"/>
  <c r="AF626" i="2"/>
  <c r="AE626" i="2"/>
  <c r="AC626" i="2"/>
  <c r="AD626" i="2" s="1" a="1"/>
  <c r="AD626" i="2" s="1"/>
  <c r="AB626" i="2"/>
  <c r="AA626" i="2"/>
  <c r="AE625" i="2"/>
  <c r="AF625" i="2" s="1"/>
  <c r="AC625" i="2"/>
  <c r="AD625" i="2" s="1" a="1"/>
  <c r="AD625" i="2" s="1"/>
  <c r="AB625" i="2"/>
  <c r="AA625" i="2"/>
  <c r="AF624" i="2"/>
  <c r="AE624" i="2"/>
  <c r="AC624" i="2"/>
  <c r="AD624" i="2" s="1" a="1"/>
  <c r="AD624" i="2" s="1"/>
  <c r="AB624" i="2"/>
  <c r="AA624" i="2"/>
  <c r="AE623" i="2"/>
  <c r="AF623" i="2" s="1"/>
  <c r="AC623" i="2"/>
  <c r="AD623" i="2" s="1" a="1"/>
  <c r="AD623" i="2" s="1"/>
  <c r="AB623" i="2"/>
  <c r="AA623" i="2"/>
  <c r="AF622" i="2"/>
  <c r="AE622" i="2"/>
  <c r="AC622" i="2"/>
  <c r="AD622" i="2" s="1" a="1"/>
  <c r="AD622" i="2" s="1"/>
  <c r="AB622" i="2"/>
  <c r="AA622" i="2"/>
  <c r="AE621" i="2"/>
  <c r="AF621" i="2" s="1"/>
  <c r="AC621" i="2"/>
  <c r="AD621" i="2" s="1" a="1"/>
  <c r="AD621" i="2" s="1"/>
  <c r="AB621" i="2"/>
  <c r="AA621" i="2"/>
  <c r="AF620" i="2"/>
  <c r="AE620" i="2"/>
  <c r="AC620" i="2"/>
  <c r="AD620" i="2" s="1" a="1"/>
  <c r="AD620" i="2" s="1"/>
  <c r="AB620" i="2"/>
  <c r="AA620" i="2"/>
  <c r="AE619" i="2"/>
  <c r="AF619" i="2" s="1"/>
  <c r="AC619" i="2"/>
  <c r="AD619" i="2" s="1" a="1"/>
  <c r="AD619" i="2" s="1"/>
  <c r="AB619" i="2"/>
  <c r="AA619" i="2"/>
  <c r="AF618" i="2"/>
  <c r="AE618" i="2"/>
  <c r="AC618" i="2"/>
  <c r="AD618" i="2" s="1" a="1"/>
  <c r="AD618" i="2" s="1"/>
  <c r="AB618" i="2"/>
  <c r="AA618" i="2"/>
  <c r="AE617" i="2"/>
  <c r="AF617" i="2" s="1"/>
  <c r="AC617" i="2"/>
  <c r="AD617" i="2" s="1" a="1"/>
  <c r="AD617" i="2" s="1"/>
  <c r="AB617" i="2"/>
  <c r="AA617" i="2"/>
  <c r="AF616" i="2"/>
  <c r="AE616" i="2"/>
  <c r="AC616" i="2"/>
  <c r="AD616" i="2" s="1" a="1"/>
  <c r="AD616" i="2" s="1"/>
  <c r="AB616" i="2"/>
  <c r="AA616" i="2"/>
  <c r="AE615" i="2"/>
  <c r="AF615" i="2" s="1"/>
  <c r="AD615" i="2" a="1"/>
  <c r="AD615" i="2" s="1"/>
  <c r="AC615" i="2"/>
  <c r="AB615" i="2"/>
  <c r="AA615" i="2"/>
  <c r="AF614" i="2"/>
  <c r="AE614" i="2"/>
  <c r="AC614" i="2"/>
  <c r="AD614" i="2" s="1" a="1"/>
  <c r="AD614" i="2" s="1"/>
  <c r="AB614" i="2"/>
  <c r="AA614" i="2"/>
  <c r="AE613" i="2"/>
  <c r="AF613" i="2" s="1"/>
  <c r="AD613" i="2" a="1"/>
  <c r="AD613" i="2" s="1"/>
  <c r="AC613" i="2"/>
  <c r="AB613" i="2"/>
  <c r="AA613" i="2"/>
  <c r="AF612" i="2"/>
  <c r="AE612" i="2"/>
  <c r="AC612" i="2"/>
  <c r="AD612" i="2" s="1" a="1"/>
  <c r="AD612" i="2" s="1"/>
  <c r="AB612" i="2"/>
  <c r="AA612" i="2"/>
  <c r="AE611" i="2"/>
  <c r="AF611" i="2" s="1"/>
  <c r="AC611" i="2"/>
  <c r="AD611" i="2" s="1" a="1"/>
  <c r="AD611" i="2" s="1"/>
  <c r="AB611" i="2"/>
  <c r="AA611" i="2"/>
  <c r="AF610" i="2"/>
  <c r="AE610" i="2"/>
  <c r="AC610" i="2"/>
  <c r="AD610" i="2" s="1" a="1"/>
  <c r="AD610" i="2" s="1"/>
  <c r="AB610" i="2"/>
  <c r="AA610" i="2"/>
  <c r="AE609" i="2"/>
  <c r="AF609" i="2" s="1"/>
  <c r="AC609" i="2"/>
  <c r="AD609" i="2" s="1" a="1"/>
  <c r="AD609" i="2" s="1"/>
  <c r="AB609" i="2"/>
  <c r="AA609" i="2"/>
  <c r="AF608" i="2"/>
  <c r="AE608" i="2"/>
  <c r="AC608" i="2"/>
  <c r="AD608" i="2" s="1" a="1"/>
  <c r="AD608" i="2" s="1"/>
  <c r="AB608" i="2"/>
  <c r="AA608" i="2"/>
  <c r="AE607" i="2"/>
  <c r="AF607" i="2" s="1"/>
  <c r="AC607" i="2"/>
  <c r="AD607" i="2" s="1" a="1"/>
  <c r="AD607" i="2" s="1"/>
  <c r="AB607" i="2"/>
  <c r="AA607" i="2"/>
  <c r="AF606" i="2"/>
  <c r="AE606" i="2"/>
  <c r="AC606" i="2"/>
  <c r="AD606" i="2" s="1" a="1"/>
  <c r="AD606" i="2" s="1"/>
  <c r="AB606" i="2"/>
  <c r="AA606" i="2"/>
  <c r="AE605" i="2"/>
  <c r="AF605" i="2" s="1"/>
  <c r="AC605" i="2"/>
  <c r="AD605" i="2" s="1" a="1"/>
  <c r="AD605" i="2" s="1"/>
  <c r="AB605" i="2"/>
  <c r="AA605" i="2"/>
  <c r="AF604" i="2"/>
  <c r="AE604" i="2"/>
  <c r="AC604" i="2"/>
  <c r="AD604" i="2" s="1" a="1"/>
  <c r="AD604" i="2" s="1"/>
  <c r="AB604" i="2"/>
  <c r="AA604" i="2"/>
  <c r="AE603" i="2"/>
  <c r="AF603" i="2" s="1"/>
  <c r="AC603" i="2"/>
  <c r="AD603" i="2" s="1" a="1"/>
  <c r="AD603" i="2" s="1"/>
  <c r="AB603" i="2"/>
  <c r="AA603" i="2"/>
  <c r="AF602" i="2"/>
  <c r="AE602" i="2"/>
  <c r="AC602" i="2"/>
  <c r="AD602" i="2" s="1" a="1"/>
  <c r="AD602" i="2" s="1"/>
  <c r="AB602" i="2"/>
  <c r="AA602" i="2"/>
  <c r="AE601" i="2"/>
  <c r="AF601" i="2" s="1"/>
  <c r="AD601" i="2" a="1"/>
  <c r="AD601" i="2" s="1"/>
  <c r="AC601" i="2"/>
  <c r="AB601" i="2"/>
  <c r="AA601" i="2"/>
  <c r="AF600" i="2"/>
  <c r="AE600" i="2"/>
  <c r="AC600" i="2"/>
  <c r="AD600" i="2" s="1" a="1"/>
  <c r="AD600" i="2" s="1"/>
  <c r="AB600" i="2"/>
  <c r="AA600" i="2"/>
  <c r="AE599" i="2"/>
  <c r="AF599" i="2" s="1"/>
  <c r="AC599" i="2"/>
  <c r="AD599" i="2" s="1" a="1"/>
  <c r="AD599" i="2" s="1"/>
  <c r="AB599" i="2"/>
  <c r="AA599" i="2"/>
  <c r="AF598" i="2"/>
  <c r="AE598" i="2"/>
  <c r="AC598" i="2"/>
  <c r="AD598" i="2" s="1" a="1"/>
  <c r="AD598" i="2" s="1"/>
  <c r="AB598" i="2"/>
  <c r="AA598" i="2"/>
  <c r="AE597" i="2"/>
  <c r="AF597" i="2" s="1"/>
  <c r="AC597" i="2"/>
  <c r="AD597" i="2" s="1" a="1"/>
  <c r="AD597" i="2" s="1"/>
  <c r="AB597" i="2"/>
  <c r="AA597" i="2"/>
  <c r="AF596" i="2"/>
  <c r="AE596" i="2"/>
  <c r="AC596" i="2"/>
  <c r="AD596" i="2" s="1" a="1"/>
  <c r="AD596" i="2" s="1"/>
  <c r="AB596" i="2"/>
  <c r="AA596" i="2"/>
  <c r="AE595" i="2"/>
  <c r="AF595" i="2" s="1"/>
  <c r="AC595" i="2"/>
  <c r="AD595" i="2" s="1" a="1"/>
  <c r="AD595" i="2" s="1"/>
  <c r="AB595" i="2"/>
  <c r="AA595" i="2"/>
  <c r="AF594" i="2"/>
  <c r="AE594" i="2"/>
  <c r="AC594" i="2"/>
  <c r="AD594" i="2" s="1" a="1"/>
  <c r="AD594" i="2" s="1"/>
  <c r="AB594" i="2"/>
  <c r="AA594" i="2"/>
  <c r="AE593" i="2"/>
  <c r="AF593" i="2" s="1"/>
  <c r="AC593" i="2"/>
  <c r="AD593" i="2" s="1" a="1"/>
  <c r="AD593" i="2" s="1"/>
  <c r="AB593" i="2"/>
  <c r="AA593" i="2"/>
  <c r="AF592" i="2"/>
  <c r="AE592" i="2"/>
  <c r="AC592" i="2"/>
  <c r="AD592" i="2" s="1" a="1"/>
  <c r="AD592" i="2" s="1"/>
  <c r="AB592" i="2"/>
  <c r="AA592" i="2"/>
  <c r="AE591" i="2"/>
  <c r="AF591" i="2" s="1"/>
  <c r="AC591" i="2"/>
  <c r="AD591" i="2" s="1" a="1"/>
  <c r="AD591" i="2" s="1"/>
  <c r="AB591" i="2"/>
  <c r="AA591" i="2"/>
  <c r="AF590" i="2"/>
  <c r="AE590" i="2"/>
  <c r="AC590" i="2"/>
  <c r="AD590" i="2" s="1" a="1"/>
  <c r="AD590" i="2" s="1"/>
  <c r="AB590" i="2"/>
  <c r="AA590" i="2"/>
  <c r="AE589" i="2"/>
  <c r="AF589" i="2" s="1"/>
  <c r="AC589" i="2"/>
  <c r="AD589" i="2" s="1" a="1"/>
  <c r="AD589" i="2" s="1"/>
  <c r="AB589" i="2"/>
  <c r="AA589" i="2"/>
  <c r="AF588" i="2"/>
  <c r="AE588" i="2"/>
  <c r="AC588" i="2"/>
  <c r="AD588" i="2" s="1" a="1"/>
  <c r="AD588" i="2" s="1"/>
  <c r="AB588" i="2"/>
  <c r="AA588" i="2"/>
  <c r="AE587" i="2"/>
  <c r="AF587" i="2" s="1"/>
  <c r="AD587" i="2" a="1"/>
  <c r="AD587" i="2" s="1"/>
  <c r="AC587" i="2"/>
  <c r="AB587" i="2"/>
  <c r="AA587" i="2"/>
  <c r="AF586" i="2"/>
  <c r="AE586" i="2"/>
  <c r="AC586" i="2"/>
  <c r="AD586" i="2" s="1" a="1"/>
  <c r="AD586" i="2" s="1"/>
  <c r="AB586" i="2"/>
  <c r="AA586" i="2"/>
  <c r="AE585" i="2"/>
  <c r="AF585" i="2" s="1"/>
  <c r="AD585" i="2"/>
  <c r="AD585" i="2" a="1"/>
  <c r="AC585" i="2"/>
  <c r="AB585" i="2"/>
  <c r="AA585" i="2"/>
  <c r="AF584" i="2"/>
  <c r="AE584" i="2"/>
  <c r="AC584" i="2"/>
  <c r="AD584" i="2" s="1" a="1"/>
  <c r="AD584" i="2" s="1"/>
  <c r="AB584" i="2"/>
  <c r="AA584" i="2"/>
  <c r="AE583" i="2"/>
  <c r="AF583" i="2" s="1"/>
  <c r="AC583" i="2"/>
  <c r="AD583" i="2" s="1" a="1"/>
  <c r="AD583" i="2" s="1"/>
  <c r="AB583" i="2"/>
  <c r="AA583" i="2"/>
  <c r="AF582" i="2"/>
  <c r="AE582" i="2"/>
  <c r="AC582" i="2"/>
  <c r="AD582" i="2" s="1" a="1"/>
  <c r="AD582" i="2" s="1"/>
  <c r="AB582" i="2"/>
  <c r="AA582" i="2"/>
  <c r="AE581" i="2"/>
  <c r="AF581" i="2" s="1"/>
  <c r="AC581" i="2"/>
  <c r="AD581" i="2" s="1" a="1"/>
  <c r="AD581" i="2" s="1"/>
  <c r="AB581" i="2"/>
  <c r="AA581" i="2"/>
  <c r="AF580" i="2"/>
  <c r="AE580" i="2"/>
  <c r="AC580" i="2"/>
  <c r="AD580" i="2" s="1" a="1"/>
  <c r="AD580" i="2" s="1"/>
  <c r="AB580" i="2"/>
  <c r="AA580" i="2"/>
  <c r="AE579" i="2"/>
  <c r="AF579" i="2" s="1"/>
  <c r="AD579" i="2" a="1"/>
  <c r="AD579" i="2" s="1"/>
  <c r="AC579" i="2"/>
  <c r="AB579" i="2"/>
  <c r="AA579" i="2"/>
  <c r="AF578" i="2"/>
  <c r="AE578" i="2"/>
  <c r="AC578" i="2"/>
  <c r="AD578" i="2" s="1" a="1"/>
  <c r="AD578" i="2" s="1"/>
  <c r="AB578" i="2"/>
  <c r="AA578" i="2"/>
  <c r="AE577" i="2"/>
  <c r="AF577" i="2" s="1"/>
  <c r="AD577" i="2" a="1"/>
  <c r="AD577" i="2" s="1"/>
  <c r="AC577" i="2"/>
  <c r="AB577" i="2"/>
  <c r="AA577" i="2"/>
  <c r="AF576" i="2"/>
  <c r="AE576" i="2"/>
  <c r="AC576" i="2"/>
  <c r="AD576" i="2" s="1" a="1"/>
  <c r="AD576" i="2" s="1"/>
  <c r="AB576" i="2"/>
  <c r="AA576" i="2"/>
  <c r="AE575" i="2"/>
  <c r="AF575" i="2" s="1"/>
  <c r="AD575" i="2" a="1"/>
  <c r="AD575" i="2" s="1"/>
  <c r="AC575" i="2"/>
  <c r="AB575" i="2"/>
  <c r="AA575" i="2"/>
  <c r="AF574" i="2"/>
  <c r="AE574" i="2"/>
  <c r="AC574" i="2"/>
  <c r="AD574" i="2" s="1" a="1"/>
  <c r="AD574" i="2" s="1"/>
  <c r="AB574" i="2"/>
  <c r="AA574" i="2"/>
  <c r="AE573" i="2"/>
  <c r="AF573" i="2" s="1"/>
  <c r="AC573" i="2"/>
  <c r="AD573" i="2" s="1" a="1"/>
  <c r="AD573" i="2" s="1"/>
  <c r="AB573" i="2"/>
  <c r="AA573" i="2"/>
  <c r="AF572" i="2"/>
  <c r="AE572" i="2"/>
  <c r="AC572" i="2"/>
  <c r="AD572" i="2" s="1" a="1"/>
  <c r="AD572" i="2" s="1"/>
  <c r="AB572" i="2"/>
  <c r="AA572" i="2"/>
  <c r="AE571" i="2"/>
  <c r="AF571" i="2" s="1"/>
  <c r="AC571" i="2"/>
  <c r="AD571" i="2" s="1" a="1"/>
  <c r="AD571" i="2" s="1"/>
  <c r="AB571" i="2"/>
  <c r="AA571" i="2"/>
  <c r="AF570" i="2"/>
  <c r="AE570" i="2"/>
  <c r="AC570" i="2"/>
  <c r="AD570" i="2" s="1" a="1"/>
  <c r="AD570" i="2" s="1"/>
  <c r="AB570" i="2"/>
  <c r="AA570" i="2"/>
  <c r="AF569" i="2"/>
  <c r="AE569" i="2"/>
  <c r="AC569" i="2"/>
  <c r="AD569" i="2" s="1" a="1"/>
  <c r="AD569" i="2" s="1"/>
  <c r="AB569" i="2"/>
  <c r="AA569" i="2"/>
  <c r="AF568" i="2"/>
  <c r="AE568" i="2"/>
  <c r="AC568" i="2"/>
  <c r="AD568" i="2" s="1" a="1"/>
  <c r="AD568" i="2" s="1"/>
  <c r="AB568" i="2"/>
  <c r="AA568" i="2"/>
  <c r="AE567" i="2"/>
  <c r="AF567" i="2" s="1"/>
  <c r="AD567" i="2" a="1"/>
  <c r="AD567" i="2" s="1"/>
  <c r="AC567" i="2"/>
  <c r="AB567" i="2"/>
  <c r="AA567" i="2"/>
  <c r="AF566" i="2"/>
  <c r="AE566" i="2"/>
  <c r="AC566" i="2"/>
  <c r="AD566" i="2" s="1" a="1"/>
  <c r="AD566" i="2" s="1"/>
  <c r="AB566" i="2"/>
  <c r="AA566" i="2"/>
  <c r="AE565" i="2"/>
  <c r="AF565" i="2" s="1"/>
  <c r="AD565" i="2" a="1"/>
  <c r="AD565" i="2" s="1"/>
  <c r="AC565" i="2"/>
  <c r="AB565" i="2"/>
  <c r="AA565" i="2"/>
  <c r="AF564" i="2"/>
  <c r="AE564" i="2"/>
  <c r="AC564" i="2"/>
  <c r="AD564" i="2" s="1" a="1"/>
  <c r="AD564" i="2" s="1"/>
  <c r="AB564" i="2"/>
  <c r="AA564" i="2"/>
  <c r="AE563" i="2"/>
  <c r="AF563" i="2" s="1"/>
  <c r="AC563" i="2"/>
  <c r="AD563" i="2" s="1" a="1"/>
  <c r="AD563" i="2" s="1"/>
  <c r="AB563" i="2"/>
  <c r="AA563" i="2"/>
  <c r="AF562" i="2"/>
  <c r="AE562" i="2"/>
  <c r="AC562" i="2"/>
  <c r="AD562" i="2" s="1" a="1"/>
  <c r="AD562" i="2" s="1"/>
  <c r="AB562" i="2"/>
  <c r="AA562" i="2"/>
  <c r="AE561" i="2"/>
  <c r="AF561" i="2" s="1"/>
  <c r="AC561" i="2"/>
  <c r="AD561" i="2" s="1" a="1"/>
  <c r="AD561" i="2" s="1"/>
  <c r="AB561" i="2"/>
  <c r="AA561" i="2"/>
  <c r="AF560" i="2"/>
  <c r="AE560" i="2"/>
  <c r="AC560" i="2"/>
  <c r="AD560" i="2" s="1" a="1"/>
  <c r="AD560" i="2" s="1"/>
  <c r="AB560" i="2"/>
  <c r="AA560" i="2"/>
  <c r="AE559" i="2"/>
  <c r="AF559" i="2" s="1"/>
  <c r="AC559" i="2"/>
  <c r="AD559" i="2" s="1" a="1"/>
  <c r="AD559" i="2" s="1"/>
  <c r="AB559" i="2"/>
  <c r="AA559" i="2"/>
  <c r="AF558" i="2"/>
  <c r="AE558" i="2"/>
  <c r="AC558" i="2"/>
  <c r="AD558" i="2" s="1" a="1"/>
  <c r="AD558" i="2" s="1"/>
  <c r="AB558" i="2"/>
  <c r="AA558" i="2"/>
  <c r="AE557" i="2"/>
  <c r="AF557" i="2" s="1"/>
  <c r="AC557" i="2"/>
  <c r="AD557" i="2" s="1" a="1"/>
  <c r="AD557" i="2" s="1"/>
  <c r="AB557" i="2"/>
  <c r="AA557" i="2"/>
  <c r="AF556" i="2"/>
  <c r="AE556" i="2"/>
  <c r="AC556" i="2"/>
  <c r="AD556" i="2" s="1" a="1"/>
  <c r="AD556" i="2" s="1"/>
  <c r="AB556" i="2"/>
  <c r="AA556" i="2"/>
  <c r="AE555" i="2"/>
  <c r="AF555" i="2" s="1"/>
  <c r="AD555" i="2" a="1"/>
  <c r="AD555" i="2" s="1"/>
  <c r="AC555" i="2"/>
  <c r="AB555" i="2"/>
  <c r="AA555" i="2"/>
  <c r="AF554" i="2"/>
  <c r="AE554" i="2"/>
  <c r="AC554" i="2"/>
  <c r="AD554" i="2" s="1" a="1"/>
  <c r="AD554" i="2" s="1"/>
  <c r="AB554" i="2"/>
  <c r="AA554" i="2"/>
  <c r="AE553" i="2"/>
  <c r="AF553" i="2" s="1"/>
  <c r="AC553" i="2"/>
  <c r="AD553" i="2" s="1" a="1"/>
  <c r="AD553" i="2" s="1"/>
  <c r="AB553" i="2"/>
  <c r="AA553" i="2"/>
  <c r="AF552" i="2"/>
  <c r="AE552" i="2"/>
  <c r="AC552" i="2"/>
  <c r="AD552" i="2" s="1" a="1"/>
  <c r="AD552" i="2" s="1"/>
  <c r="AB552" i="2"/>
  <c r="AA552" i="2"/>
  <c r="AE551" i="2"/>
  <c r="AF551" i="2" s="1"/>
  <c r="AD551" i="2" a="1"/>
  <c r="AD551" i="2" s="1"/>
  <c r="AC551" i="2"/>
  <c r="AB551" i="2"/>
  <c r="AA551" i="2"/>
  <c r="AF550" i="2"/>
  <c r="AE550" i="2"/>
  <c r="AC550" i="2"/>
  <c r="AD550" i="2" s="1" a="1"/>
  <c r="AD550" i="2" s="1"/>
  <c r="AB550" i="2"/>
  <c r="AA550" i="2"/>
  <c r="AE549" i="2"/>
  <c r="AF549" i="2" s="1"/>
  <c r="AC549" i="2"/>
  <c r="AD549" i="2" s="1" a="1"/>
  <c r="AD549" i="2" s="1"/>
  <c r="AB549" i="2"/>
  <c r="AA549" i="2"/>
  <c r="AF548" i="2"/>
  <c r="AE548" i="2"/>
  <c r="AC548" i="2"/>
  <c r="AD548" i="2" s="1" a="1"/>
  <c r="AD548" i="2" s="1"/>
  <c r="AB548" i="2"/>
  <c r="AA548" i="2"/>
  <c r="AE547" i="2"/>
  <c r="AF547" i="2" s="1"/>
  <c r="AD547" i="2"/>
  <c r="AD547" i="2" a="1"/>
  <c r="AC547" i="2"/>
  <c r="AB547" i="2"/>
  <c r="AA547" i="2"/>
  <c r="AF546" i="2"/>
  <c r="AE546" i="2"/>
  <c r="AC546" i="2"/>
  <c r="AD546" i="2" s="1" a="1"/>
  <c r="AD546" i="2" s="1"/>
  <c r="AB546" i="2"/>
  <c r="AA546" i="2"/>
  <c r="AE545" i="2"/>
  <c r="AF545" i="2" s="1"/>
  <c r="AC545" i="2"/>
  <c r="AD545" i="2" s="1" a="1"/>
  <c r="AD545" i="2" s="1"/>
  <c r="AB545" i="2"/>
  <c r="AA545" i="2"/>
  <c r="AF544" i="2"/>
  <c r="AE544" i="2"/>
  <c r="AC544" i="2"/>
  <c r="AD544" i="2" s="1" a="1"/>
  <c r="AD544" i="2" s="1"/>
  <c r="AB544" i="2"/>
  <c r="AA544" i="2"/>
  <c r="AE543" i="2"/>
  <c r="AF543" i="2" s="1"/>
  <c r="AD543" i="2" a="1"/>
  <c r="AD543" i="2" s="1"/>
  <c r="AC543" i="2"/>
  <c r="AB543" i="2"/>
  <c r="AA543" i="2"/>
  <c r="AF542" i="2"/>
  <c r="AE542" i="2"/>
  <c r="AC542" i="2"/>
  <c r="AD542" i="2" s="1" a="1"/>
  <c r="AD542" i="2" s="1"/>
  <c r="AB542" i="2"/>
  <c r="AA542" i="2"/>
  <c r="AE541" i="2"/>
  <c r="AF541" i="2" s="1"/>
  <c r="AC541" i="2"/>
  <c r="AD541" i="2" s="1" a="1"/>
  <c r="AD541" i="2" s="1"/>
  <c r="AB541" i="2"/>
  <c r="AA541" i="2"/>
  <c r="AF540" i="2"/>
  <c r="AE540" i="2"/>
  <c r="AC540" i="2"/>
  <c r="AD540" i="2" s="1" a="1"/>
  <c r="AD540" i="2" s="1"/>
  <c r="AB540" i="2"/>
  <c r="AA540" i="2"/>
  <c r="AE539" i="2"/>
  <c r="AF539" i="2" s="1"/>
  <c r="AD539" i="2" a="1"/>
  <c r="AD539" i="2" s="1"/>
  <c r="AC539" i="2"/>
  <c r="AB539" i="2"/>
  <c r="AA539" i="2"/>
  <c r="AF538" i="2"/>
  <c r="AE538" i="2"/>
  <c r="AC538" i="2"/>
  <c r="AD538" i="2" s="1" a="1"/>
  <c r="AD538" i="2" s="1"/>
  <c r="AB538" i="2"/>
  <c r="AA538" i="2"/>
  <c r="AE537" i="2"/>
  <c r="AF537" i="2" s="1"/>
  <c r="AD537" i="2"/>
  <c r="AD537" i="2" a="1"/>
  <c r="AC537" i="2"/>
  <c r="AB537" i="2"/>
  <c r="AA537" i="2"/>
  <c r="AF536" i="2"/>
  <c r="AE536" i="2"/>
  <c r="AC536" i="2"/>
  <c r="AD536" i="2" s="1" a="1"/>
  <c r="AD536" i="2" s="1"/>
  <c r="AB536" i="2"/>
  <c r="AA536" i="2"/>
  <c r="AE535" i="2"/>
  <c r="AF535" i="2" s="1"/>
  <c r="AD535" i="2" a="1"/>
  <c r="AD535" i="2" s="1"/>
  <c r="AC535" i="2"/>
  <c r="AB535" i="2"/>
  <c r="AA535" i="2"/>
  <c r="AF534" i="2"/>
  <c r="AE534" i="2"/>
  <c r="AC534" i="2"/>
  <c r="AD534" i="2" s="1" a="1"/>
  <c r="AD534" i="2" s="1"/>
  <c r="AB534" i="2"/>
  <c r="AA534" i="2"/>
  <c r="AE533" i="2"/>
  <c r="AF533" i="2" s="1"/>
  <c r="AC533" i="2"/>
  <c r="AD533" i="2" s="1" a="1"/>
  <c r="AD533" i="2" s="1"/>
  <c r="AB533" i="2"/>
  <c r="AA533" i="2"/>
  <c r="AF532" i="2"/>
  <c r="AE532" i="2"/>
  <c r="AC532" i="2"/>
  <c r="AD532" i="2" s="1" a="1"/>
  <c r="AD532" i="2" s="1"/>
  <c r="AB532" i="2"/>
  <c r="AA532" i="2"/>
  <c r="AE531" i="2"/>
  <c r="AF531" i="2" s="1"/>
  <c r="AC531" i="2"/>
  <c r="AD531" i="2" s="1" a="1"/>
  <c r="AD531" i="2" s="1"/>
  <c r="AB531" i="2"/>
  <c r="AA531" i="2"/>
  <c r="AF530" i="2"/>
  <c r="AE530" i="2"/>
  <c r="AC530" i="2"/>
  <c r="AD530" i="2" s="1" a="1"/>
  <c r="AD530" i="2" s="1"/>
  <c r="AB530" i="2"/>
  <c r="AA530" i="2"/>
  <c r="AE529" i="2"/>
  <c r="AF529" i="2" s="1"/>
  <c r="AC529" i="2"/>
  <c r="AD529" i="2" s="1" a="1"/>
  <c r="AD529" i="2" s="1"/>
  <c r="AB529" i="2"/>
  <c r="AA529" i="2"/>
  <c r="AF528" i="2"/>
  <c r="AE528" i="2"/>
  <c r="AC528" i="2"/>
  <c r="AD528" i="2" s="1" a="1"/>
  <c r="AD528" i="2" s="1"/>
  <c r="AB528" i="2"/>
  <c r="AA528" i="2"/>
  <c r="AE527" i="2"/>
  <c r="AF527" i="2" s="1"/>
  <c r="AC527" i="2"/>
  <c r="AD527" i="2" s="1" a="1"/>
  <c r="AD527" i="2" s="1"/>
  <c r="AB527" i="2"/>
  <c r="AA527" i="2"/>
  <c r="AF526" i="2"/>
  <c r="AE526" i="2"/>
  <c r="AC526" i="2"/>
  <c r="AD526" i="2" s="1" a="1"/>
  <c r="AD526" i="2" s="1"/>
  <c r="AB526" i="2"/>
  <c r="AA526" i="2"/>
  <c r="AE525" i="2"/>
  <c r="AF525" i="2" s="1"/>
  <c r="AC525" i="2"/>
  <c r="AD525" i="2" s="1" a="1"/>
  <c r="AD525" i="2" s="1"/>
  <c r="AB525" i="2"/>
  <c r="AA525" i="2"/>
  <c r="AF524" i="2"/>
  <c r="AE524" i="2"/>
  <c r="AC524" i="2"/>
  <c r="AD524" i="2" s="1" a="1"/>
  <c r="AD524" i="2" s="1"/>
  <c r="AB524" i="2"/>
  <c r="AA524" i="2"/>
  <c r="AE523" i="2"/>
  <c r="AF523" i="2" s="1"/>
  <c r="AD523" i="2" a="1"/>
  <c r="AD523" i="2" s="1"/>
  <c r="AC523" i="2"/>
  <c r="AB523" i="2"/>
  <c r="AA523" i="2"/>
  <c r="AF522" i="2"/>
  <c r="AE522" i="2"/>
  <c r="AC522" i="2"/>
  <c r="AD522" i="2" s="1" a="1"/>
  <c r="AD522" i="2" s="1"/>
  <c r="AB522" i="2"/>
  <c r="AA522" i="2"/>
  <c r="AE521" i="2"/>
  <c r="AF521" i="2" s="1"/>
  <c r="AC521" i="2"/>
  <c r="AD521" i="2" s="1" a="1"/>
  <c r="AD521" i="2" s="1"/>
  <c r="AB521" i="2"/>
  <c r="AA521" i="2"/>
  <c r="AF520" i="2"/>
  <c r="AE520" i="2"/>
  <c r="AC520" i="2"/>
  <c r="AD520" i="2" s="1" a="1"/>
  <c r="AD520" i="2" s="1"/>
  <c r="AB520" i="2"/>
  <c r="AA520" i="2"/>
  <c r="AE519" i="2"/>
  <c r="AF519" i="2" s="1"/>
  <c r="AD519" i="2"/>
  <c r="AD519" i="2" a="1"/>
  <c r="AC519" i="2"/>
  <c r="AB519" i="2"/>
  <c r="AA519" i="2"/>
  <c r="AF518" i="2"/>
  <c r="AE518" i="2"/>
  <c r="AC518" i="2"/>
  <c r="AD518" i="2" s="1" a="1"/>
  <c r="AD518" i="2" s="1"/>
  <c r="AB518" i="2"/>
  <c r="AA518" i="2"/>
  <c r="AE517" i="2"/>
  <c r="AF517" i="2" s="1"/>
  <c r="AC517" i="2"/>
  <c r="AD517" i="2" s="1" a="1"/>
  <c r="AD517" i="2" s="1"/>
  <c r="AB517" i="2"/>
  <c r="AA517" i="2"/>
  <c r="AF516" i="2"/>
  <c r="AE516" i="2"/>
  <c r="AC516" i="2"/>
  <c r="AD516" i="2" s="1" a="1"/>
  <c r="AD516" i="2" s="1"/>
  <c r="AB516" i="2"/>
  <c r="AA516" i="2"/>
  <c r="AE515" i="2"/>
  <c r="AF515" i="2" s="1"/>
  <c r="AD515" i="2" a="1"/>
  <c r="AD515" i="2" s="1"/>
  <c r="AC515" i="2"/>
  <c r="AB515" i="2"/>
  <c r="AA515" i="2"/>
  <c r="AF514" i="2"/>
  <c r="AE514" i="2"/>
  <c r="AC514" i="2"/>
  <c r="AD514" i="2" s="1" a="1"/>
  <c r="AD514" i="2" s="1"/>
  <c r="AB514" i="2"/>
  <c r="AA514" i="2"/>
  <c r="AE513" i="2"/>
  <c r="AF513" i="2" s="1"/>
  <c r="AD513" i="2" a="1"/>
  <c r="AD513" i="2" s="1"/>
  <c r="AC513" i="2"/>
  <c r="AB513" i="2"/>
  <c r="AA513" i="2"/>
  <c r="AF512" i="2"/>
  <c r="AE512" i="2"/>
  <c r="AC512" i="2"/>
  <c r="AD512" i="2" s="1" a="1"/>
  <c r="AD512" i="2" s="1"/>
  <c r="AB512" i="2"/>
  <c r="AA512" i="2"/>
  <c r="AE511" i="2"/>
  <c r="AF511" i="2" s="1"/>
  <c r="AD511" i="2" a="1"/>
  <c r="AD511" i="2" s="1"/>
  <c r="AC511" i="2"/>
  <c r="AB511" i="2"/>
  <c r="AA511" i="2"/>
  <c r="AF510" i="2"/>
  <c r="AE510" i="2"/>
  <c r="AC510" i="2"/>
  <c r="AD510" i="2" s="1" a="1"/>
  <c r="AD510" i="2" s="1"/>
  <c r="AB510" i="2"/>
  <c r="AA510" i="2"/>
  <c r="AE509" i="2"/>
  <c r="AF509" i="2" s="1"/>
  <c r="AD509" i="2" a="1"/>
  <c r="AD509" i="2" s="1"/>
  <c r="AC509" i="2"/>
  <c r="AB509" i="2"/>
  <c r="AA509" i="2"/>
  <c r="AF508" i="2"/>
  <c r="AE508" i="2"/>
  <c r="AC508" i="2"/>
  <c r="AD508" i="2" s="1" a="1"/>
  <c r="AD508" i="2" s="1"/>
  <c r="AB508" i="2"/>
  <c r="AA508" i="2"/>
  <c r="AE507" i="2"/>
  <c r="AF507" i="2" s="1"/>
  <c r="AD507" i="2" a="1"/>
  <c r="AD507" i="2" s="1"/>
  <c r="AC507" i="2"/>
  <c r="AB507" i="2"/>
  <c r="AA507" i="2"/>
  <c r="AF506" i="2"/>
  <c r="AE506" i="2"/>
  <c r="AC506" i="2"/>
  <c r="AD506" i="2" s="1" a="1"/>
  <c r="AD506" i="2" s="1"/>
  <c r="AB506" i="2"/>
  <c r="AA506" i="2"/>
  <c r="AE505" i="2"/>
  <c r="AF505" i="2" s="1"/>
  <c r="AC505" i="2"/>
  <c r="AD505" i="2" s="1" a="1"/>
  <c r="AD505" i="2" s="1"/>
  <c r="AB505" i="2"/>
  <c r="AA505" i="2"/>
  <c r="AF504" i="2"/>
  <c r="AE504" i="2"/>
  <c r="AC504" i="2"/>
  <c r="AD504" i="2" s="1" a="1"/>
  <c r="AD504" i="2" s="1"/>
  <c r="AB504" i="2"/>
  <c r="AA504" i="2"/>
  <c r="AE503" i="2"/>
  <c r="AF503" i="2" s="1"/>
  <c r="AC503" i="2"/>
  <c r="AD503" i="2" s="1" a="1"/>
  <c r="AD503" i="2" s="1"/>
  <c r="AB503" i="2"/>
  <c r="AA503" i="2"/>
  <c r="AF502" i="2"/>
  <c r="AE502" i="2"/>
  <c r="AC502" i="2"/>
  <c r="AD502" i="2" s="1" a="1"/>
  <c r="AD502" i="2" s="1"/>
  <c r="AB502" i="2"/>
  <c r="AA502" i="2"/>
  <c r="AE501" i="2"/>
  <c r="AF501" i="2" s="1"/>
  <c r="AC501" i="2"/>
  <c r="AD501" i="2" s="1" a="1"/>
  <c r="AD501" i="2" s="1"/>
  <c r="AB501" i="2"/>
  <c r="AA501" i="2"/>
  <c r="AF500" i="2"/>
  <c r="AE500" i="2"/>
  <c r="AC500" i="2"/>
  <c r="AD500" i="2" s="1" a="1"/>
  <c r="AD500" i="2" s="1"/>
  <c r="AB500" i="2"/>
  <c r="AA500" i="2"/>
  <c r="AE499" i="2"/>
  <c r="AF499" i="2" s="1"/>
  <c r="AC499" i="2"/>
  <c r="AD499" i="2" s="1" a="1"/>
  <c r="AD499" i="2" s="1"/>
  <c r="AB499" i="2"/>
  <c r="AA499" i="2"/>
  <c r="AF498" i="2"/>
  <c r="AE498" i="2"/>
  <c r="AC498" i="2"/>
  <c r="AD498" i="2" s="1" a="1"/>
  <c r="AD498" i="2" s="1"/>
  <c r="AB498" i="2"/>
  <c r="AA498" i="2"/>
  <c r="AE497" i="2"/>
  <c r="AF497" i="2" s="1"/>
  <c r="AC497" i="2"/>
  <c r="AD497" i="2" s="1" a="1"/>
  <c r="AD497" i="2" s="1"/>
  <c r="AB497" i="2"/>
  <c r="AA497" i="2"/>
  <c r="AF496" i="2"/>
  <c r="AE496" i="2"/>
  <c r="AC496" i="2"/>
  <c r="AD496" i="2" s="1" a="1"/>
  <c r="AD496" i="2" s="1"/>
  <c r="AB496" i="2"/>
  <c r="AA496" i="2"/>
  <c r="AE495" i="2"/>
  <c r="AF495" i="2" s="1"/>
  <c r="AC495" i="2"/>
  <c r="AD495" i="2" s="1" a="1"/>
  <c r="AD495" i="2" s="1"/>
  <c r="AB495" i="2"/>
  <c r="AA495" i="2"/>
  <c r="AF494" i="2"/>
  <c r="AE494" i="2"/>
  <c r="AC494" i="2"/>
  <c r="AD494" i="2" s="1" a="1"/>
  <c r="AD494" i="2" s="1"/>
  <c r="AB494" i="2"/>
  <c r="AA494" i="2"/>
  <c r="AE493" i="2"/>
  <c r="AF493" i="2" s="1"/>
  <c r="AC493" i="2"/>
  <c r="AD493" i="2" s="1" a="1"/>
  <c r="AD493" i="2" s="1"/>
  <c r="AB493" i="2"/>
  <c r="AA493" i="2"/>
  <c r="AF492" i="2"/>
  <c r="AE492" i="2"/>
  <c r="AC492" i="2"/>
  <c r="AD492" i="2" s="1" a="1"/>
  <c r="AD492" i="2" s="1"/>
  <c r="AB492" i="2"/>
  <c r="AA492" i="2"/>
  <c r="AE491" i="2"/>
  <c r="AF491" i="2" s="1"/>
  <c r="AD491" i="2"/>
  <c r="AD491" i="2" a="1"/>
  <c r="AC491" i="2"/>
  <c r="AB491" i="2"/>
  <c r="AA491" i="2"/>
  <c r="AF490" i="2"/>
  <c r="AE490" i="2"/>
  <c r="AC490" i="2"/>
  <c r="AD490" i="2" s="1" a="1"/>
  <c r="AD490" i="2" s="1"/>
  <c r="AB490" i="2"/>
  <c r="AA490" i="2"/>
  <c r="AE489" i="2"/>
  <c r="AF489" i="2" s="1"/>
  <c r="AC489" i="2"/>
  <c r="AD489" i="2" s="1" a="1"/>
  <c r="AD489" i="2" s="1"/>
  <c r="AB489" i="2"/>
  <c r="AA489" i="2"/>
  <c r="AF488" i="2"/>
  <c r="AE488" i="2"/>
  <c r="AC488" i="2"/>
  <c r="AD488" i="2" s="1" a="1"/>
  <c r="AD488" i="2" s="1"/>
  <c r="AB488" i="2"/>
  <c r="AA488" i="2"/>
  <c r="AE487" i="2"/>
  <c r="AF487" i="2" s="1"/>
  <c r="AC487" i="2"/>
  <c r="AD487" i="2" s="1" a="1"/>
  <c r="AD487" i="2" s="1"/>
  <c r="AB487" i="2"/>
  <c r="AA487" i="2"/>
  <c r="AF486" i="2"/>
  <c r="AE486" i="2"/>
  <c r="AC486" i="2"/>
  <c r="AD486" i="2" s="1" a="1"/>
  <c r="AD486" i="2" s="1"/>
  <c r="AB486" i="2"/>
  <c r="AA486" i="2"/>
  <c r="AE485" i="2"/>
  <c r="AF485" i="2" s="1"/>
  <c r="AC485" i="2"/>
  <c r="AD485" i="2" s="1" a="1"/>
  <c r="AD485" i="2" s="1"/>
  <c r="AB485" i="2"/>
  <c r="AA485" i="2"/>
  <c r="AF484" i="2"/>
  <c r="AE484" i="2"/>
  <c r="AC484" i="2"/>
  <c r="AD484" i="2" s="1" a="1"/>
  <c r="AD484" i="2" s="1"/>
  <c r="AB484" i="2"/>
  <c r="AA484" i="2"/>
  <c r="AE483" i="2"/>
  <c r="AF483" i="2" s="1"/>
  <c r="AD483" i="2" a="1"/>
  <c r="AD483" i="2" s="1"/>
  <c r="AC483" i="2"/>
  <c r="AB483" i="2"/>
  <c r="AA483" i="2"/>
  <c r="AF482" i="2"/>
  <c r="AE482" i="2"/>
  <c r="AC482" i="2"/>
  <c r="AD482" i="2" s="1" a="1"/>
  <c r="AD482" i="2" s="1"/>
  <c r="AB482" i="2"/>
  <c r="AA482" i="2"/>
  <c r="AE481" i="2"/>
  <c r="AF481" i="2" s="1"/>
  <c r="AD481" i="2"/>
  <c r="AD481" i="2" a="1"/>
  <c r="AC481" i="2"/>
  <c r="AB481" i="2"/>
  <c r="AA481" i="2"/>
  <c r="AF480" i="2"/>
  <c r="AE480" i="2"/>
  <c r="AC480" i="2"/>
  <c r="AD480" i="2" s="1" a="1"/>
  <c r="AD480" i="2" s="1"/>
  <c r="AB480" i="2"/>
  <c r="AA480" i="2"/>
  <c r="AE479" i="2"/>
  <c r="AF479" i="2" s="1"/>
  <c r="AC479" i="2"/>
  <c r="AD479" i="2" s="1" a="1"/>
  <c r="AD479" i="2" s="1"/>
  <c r="AB479" i="2"/>
  <c r="AA479" i="2"/>
  <c r="AF478" i="2"/>
  <c r="AE478" i="2"/>
  <c r="AC478" i="2"/>
  <c r="AD478" i="2" s="1" a="1"/>
  <c r="AD478" i="2" s="1"/>
  <c r="AB478" i="2"/>
  <c r="AA478" i="2"/>
  <c r="AE477" i="2"/>
  <c r="AF477" i="2" s="1"/>
  <c r="AC477" i="2"/>
  <c r="AD477" i="2" s="1" a="1"/>
  <c r="AD477" i="2" s="1"/>
  <c r="AB477" i="2"/>
  <c r="AA477" i="2"/>
  <c r="AF476" i="2"/>
  <c r="AE476" i="2"/>
  <c r="AC476" i="2"/>
  <c r="AD476" i="2" s="1" a="1"/>
  <c r="AD476" i="2" s="1"/>
  <c r="AB476" i="2"/>
  <c r="AA476" i="2"/>
  <c r="AE475" i="2"/>
  <c r="AF475" i="2" s="1"/>
  <c r="AC475" i="2"/>
  <c r="AD475" i="2" s="1" a="1"/>
  <c r="AD475" i="2" s="1"/>
  <c r="AB475" i="2"/>
  <c r="AA475" i="2"/>
  <c r="AF474" i="2"/>
  <c r="AE474" i="2"/>
  <c r="AC474" i="2"/>
  <c r="AD474" i="2" s="1" a="1"/>
  <c r="AD474" i="2" s="1"/>
  <c r="AB474" i="2"/>
  <c r="AA474" i="2"/>
  <c r="AE473" i="2"/>
  <c r="AF473" i="2" s="1"/>
  <c r="AC473" i="2"/>
  <c r="AD473" i="2" s="1" a="1"/>
  <c r="AD473" i="2" s="1"/>
  <c r="AB473" i="2"/>
  <c r="AA473" i="2"/>
  <c r="AF472" i="2"/>
  <c r="AE472" i="2"/>
  <c r="AC472" i="2"/>
  <c r="AD472" i="2" s="1" a="1"/>
  <c r="AD472" i="2" s="1"/>
  <c r="AB472" i="2"/>
  <c r="AA472" i="2"/>
  <c r="AE471" i="2"/>
  <c r="AF471" i="2" s="1"/>
  <c r="AC471" i="2"/>
  <c r="AD471" i="2" s="1" a="1"/>
  <c r="AD471" i="2" s="1"/>
  <c r="AB471" i="2"/>
  <c r="AA471" i="2"/>
  <c r="AF470" i="2"/>
  <c r="AE470" i="2"/>
  <c r="AC470" i="2"/>
  <c r="AD470" i="2" s="1" a="1"/>
  <c r="AD470" i="2" s="1"/>
  <c r="AB470" i="2"/>
  <c r="AA470" i="2"/>
  <c r="AE469" i="2"/>
  <c r="AF469" i="2" s="1"/>
  <c r="AC469" i="2"/>
  <c r="AD469" i="2" s="1" a="1"/>
  <c r="AD469" i="2" s="1"/>
  <c r="AB469" i="2"/>
  <c r="AA469" i="2"/>
  <c r="AF468" i="2"/>
  <c r="AE468" i="2"/>
  <c r="AC468" i="2"/>
  <c r="AD468" i="2" s="1" a="1"/>
  <c r="AD468" i="2" s="1"/>
  <c r="AB468" i="2"/>
  <c r="AA468" i="2"/>
  <c r="AE467" i="2"/>
  <c r="AF467" i="2" s="1"/>
  <c r="AC467" i="2"/>
  <c r="AD467" i="2" s="1" a="1"/>
  <c r="AD467" i="2" s="1"/>
  <c r="AB467" i="2"/>
  <c r="AA467" i="2"/>
  <c r="AF466" i="2"/>
  <c r="AE466" i="2"/>
  <c r="AC466" i="2"/>
  <c r="AD466" i="2" s="1" a="1"/>
  <c r="AD466" i="2" s="1"/>
  <c r="AB466" i="2"/>
  <c r="AA466" i="2"/>
  <c r="AE465" i="2"/>
  <c r="AF465" i="2" s="1"/>
  <c r="AC465" i="2"/>
  <c r="AD465" i="2" s="1" a="1"/>
  <c r="AD465" i="2" s="1"/>
  <c r="AB465" i="2"/>
  <c r="AA465" i="2"/>
  <c r="AF464" i="2"/>
  <c r="AE464" i="2"/>
  <c r="AC464" i="2"/>
  <c r="AD464" i="2" s="1" a="1"/>
  <c r="AD464" i="2" s="1"/>
  <c r="AB464" i="2"/>
  <c r="AA464" i="2"/>
  <c r="AE463" i="2"/>
  <c r="AF463" i="2" s="1"/>
  <c r="AC463" i="2"/>
  <c r="AD463" i="2" s="1" a="1"/>
  <c r="AD463" i="2" s="1"/>
  <c r="AB463" i="2"/>
  <c r="AA463" i="2"/>
  <c r="AF462" i="2"/>
  <c r="AE462" i="2"/>
  <c r="AC462" i="2"/>
  <c r="AD462" i="2" s="1" a="1"/>
  <c r="AD462" i="2" s="1"/>
  <c r="AB462" i="2"/>
  <c r="AA462" i="2"/>
  <c r="AE461" i="2"/>
  <c r="AF461" i="2" s="1"/>
  <c r="AD461" i="2" a="1"/>
  <c r="AD461" i="2" s="1"/>
  <c r="AC461" i="2"/>
  <c r="AB461" i="2"/>
  <c r="AA461" i="2"/>
  <c r="AF460" i="2"/>
  <c r="AE460" i="2"/>
  <c r="AC460" i="2"/>
  <c r="AD460" i="2" s="1" a="1"/>
  <c r="AD460" i="2" s="1"/>
  <c r="AB460" i="2"/>
  <c r="AA460" i="2"/>
  <c r="AE459" i="2"/>
  <c r="AF459" i="2" s="1"/>
  <c r="AC459" i="2"/>
  <c r="AD459" i="2" s="1" a="1"/>
  <c r="AD459" i="2" s="1"/>
  <c r="AB459" i="2"/>
  <c r="AA459" i="2"/>
  <c r="AF458" i="2"/>
  <c r="AE458" i="2"/>
  <c r="AC458" i="2"/>
  <c r="AD458" i="2" s="1" a="1"/>
  <c r="AD458" i="2" s="1"/>
  <c r="AB458" i="2"/>
  <c r="AA458" i="2"/>
  <c r="AE457" i="2"/>
  <c r="AF457" i="2" s="1"/>
  <c r="AC457" i="2"/>
  <c r="AD457" i="2" s="1" a="1"/>
  <c r="AD457" i="2" s="1"/>
  <c r="AB457" i="2"/>
  <c r="AA457" i="2"/>
  <c r="AF456" i="2"/>
  <c r="AE456" i="2"/>
  <c r="AC456" i="2"/>
  <c r="AD456" i="2" s="1" a="1"/>
  <c r="AD456" i="2" s="1"/>
  <c r="AB456" i="2"/>
  <c r="AA456" i="2"/>
  <c r="AE455" i="2"/>
  <c r="AF455" i="2" s="1"/>
  <c r="AD455" i="2" a="1"/>
  <c r="AD455" i="2" s="1"/>
  <c r="AC455" i="2"/>
  <c r="AB455" i="2"/>
  <c r="AA455" i="2"/>
  <c r="AF454" i="2"/>
  <c r="AE454" i="2"/>
  <c r="AC454" i="2"/>
  <c r="AD454" i="2" s="1" a="1"/>
  <c r="AD454" i="2" s="1"/>
  <c r="AB454" i="2"/>
  <c r="AA454" i="2"/>
  <c r="AE453" i="2"/>
  <c r="AF453" i="2" s="1"/>
  <c r="AD453" i="2" a="1"/>
  <c r="AD453" i="2" s="1"/>
  <c r="AC453" i="2"/>
  <c r="AB453" i="2"/>
  <c r="AA453" i="2"/>
  <c r="AF452" i="2"/>
  <c r="AE452" i="2"/>
  <c r="AC452" i="2"/>
  <c r="AD452" i="2" s="1" a="1"/>
  <c r="AD452" i="2" s="1"/>
  <c r="AB452" i="2"/>
  <c r="AA452" i="2"/>
  <c r="AE451" i="2"/>
  <c r="AF451" i="2" s="1"/>
  <c r="AC451" i="2"/>
  <c r="AD451" i="2" s="1" a="1"/>
  <c r="AD451" i="2" s="1"/>
  <c r="AB451" i="2"/>
  <c r="AA451" i="2"/>
  <c r="AF450" i="2"/>
  <c r="AE450" i="2"/>
  <c r="AC450" i="2"/>
  <c r="AD450" i="2" s="1" a="1"/>
  <c r="AD450" i="2" s="1"/>
  <c r="AB450" i="2"/>
  <c r="AA450" i="2"/>
  <c r="AE449" i="2"/>
  <c r="AF449" i="2" s="1"/>
  <c r="AD449" i="2" a="1"/>
  <c r="AD449" i="2" s="1"/>
  <c r="AC449" i="2"/>
  <c r="AB449" i="2"/>
  <c r="AA449" i="2"/>
  <c r="AF448" i="2"/>
  <c r="AE448" i="2"/>
  <c r="AC448" i="2"/>
  <c r="AD448" i="2" s="1" a="1"/>
  <c r="AD448" i="2" s="1"/>
  <c r="AB448" i="2"/>
  <c r="AA448" i="2"/>
  <c r="AE447" i="2"/>
  <c r="AF447" i="2" s="1"/>
  <c r="AC447" i="2"/>
  <c r="AD447" i="2" s="1" a="1"/>
  <c r="AD447" i="2" s="1"/>
  <c r="AB447" i="2"/>
  <c r="AA447" i="2"/>
  <c r="AF446" i="2"/>
  <c r="AE446" i="2"/>
  <c r="AC446" i="2"/>
  <c r="AD446" i="2" s="1" a="1"/>
  <c r="AD446" i="2" s="1"/>
  <c r="AB446" i="2"/>
  <c r="AA446" i="2"/>
  <c r="AE445" i="2"/>
  <c r="AF445" i="2" s="1"/>
  <c r="AC445" i="2"/>
  <c r="AD445" i="2" s="1" a="1"/>
  <c r="AD445" i="2" s="1"/>
  <c r="AB445" i="2"/>
  <c r="AA445" i="2"/>
  <c r="AF444" i="2"/>
  <c r="AE444" i="2"/>
  <c r="AC444" i="2"/>
  <c r="AD444" i="2" s="1" a="1"/>
  <c r="AD444" i="2" s="1"/>
  <c r="AB444" i="2"/>
  <c r="AA444" i="2"/>
  <c r="AE443" i="2"/>
  <c r="AF443" i="2" s="1"/>
  <c r="AC443" i="2"/>
  <c r="AD443" i="2" s="1" a="1"/>
  <c r="AD443" i="2" s="1"/>
  <c r="AB443" i="2"/>
  <c r="AA443" i="2"/>
  <c r="AF442" i="2"/>
  <c r="AE442" i="2"/>
  <c r="AC442" i="2"/>
  <c r="AD442" i="2" s="1" a="1"/>
  <c r="AD442" i="2" s="1"/>
  <c r="AB442" i="2"/>
  <c r="AA442" i="2"/>
  <c r="AE441" i="2"/>
  <c r="AF441" i="2" s="1"/>
  <c r="AC441" i="2"/>
  <c r="AD441" i="2" s="1" a="1"/>
  <c r="AD441" i="2" s="1"/>
  <c r="AB441" i="2"/>
  <c r="AA441" i="2"/>
  <c r="AF440" i="2"/>
  <c r="AE440" i="2"/>
  <c r="AC440" i="2"/>
  <c r="AD440" i="2" s="1" a="1"/>
  <c r="AD440" i="2" s="1"/>
  <c r="AB440" i="2"/>
  <c r="AA440" i="2"/>
  <c r="AE439" i="2"/>
  <c r="AF439" i="2" s="1"/>
  <c r="AC439" i="2"/>
  <c r="AD439" i="2" s="1" a="1"/>
  <c r="AD439" i="2" s="1"/>
  <c r="AB439" i="2"/>
  <c r="AA439" i="2"/>
  <c r="AF438" i="2"/>
  <c r="AE438" i="2"/>
  <c r="AC438" i="2"/>
  <c r="AD438" i="2" s="1" a="1"/>
  <c r="AD438" i="2" s="1"/>
  <c r="AB438" i="2"/>
  <c r="AA438" i="2"/>
  <c r="AE437" i="2"/>
  <c r="AF437" i="2" s="1"/>
  <c r="AC437" i="2"/>
  <c r="AD437" i="2" s="1" a="1"/>
  <c r="AD437" i="2" s="1"/>
  <c r="AB437" i="2"/>
  <c r="AA437" i="2"/>
  <c r="AF436" i="2"/>
  <c r="AE436" i="2"/>
  <c r="AC436" i="2"/>
  <c r="AD436" i="2" s="1" a="1"/>
  <c r="AD436" i="2" s="1"/>
  <c r="AB436" i="2"/>
  <c r="AA436" i="2"/>
  <c r="AE435" i="2"/>
  <c r="AF435" i="2" s="1"/>
  <c r="AD435" i="2"/>
  <c r="AC435" i="2"/>
  <c r="AD435" i="2" s="1" a="1"/>
  <c r="AB435" i="2"/>
  <c r="AA435" i="2"/>
  <c r="AF434" i="2"/>
  <c r="AE434" i="2"/>
  <c r="AC434" i="2"/>
  <c r="AD434" i="2" s="1" a="1"/>
  <c r="AD434" i="2" s="1"/>
  <c r="AB434" i="2"/>
  <c r="AA434" i="2"/>
  <c r="AE433" i="2"/>
  <c r="AF433" i="2" s="1"/>
  <c r="AC433" i="2"/>
  <c r="AD433" i="2" s="1" a="1"/>
  <c r="AD433" i="2" s="1"/>
  <c r="AB433" i="2"/>
  <c r="AA433" i="2"/>
  <c r="AF432" i="2"/>
  <c r="AE432" i="2"/>
  <c r="AC432" i="2"/>
  <c r="AD432" i="2" s="1" a="1"/>
  <c r="AD432" i="2" s="1"/>
  <c r="AB432" i="2"/>
  <c r="AA432" i="2"/>
  <c r="AE431" i="2"/>
  <c r="AF431" i="2" s="1"/>
  <c r="AC431" i="2"/>
  <c r="AD431" i="2" s="1" a="1"/>
  <c r="AD431" i="2" s="1"/>
  <c r="AB431" i="2"/>
  <c r="AA431" i="2"/>
  <c r="AF430" i="2"/>
  <c r="AE430" i="2"/>
  <c r="AC430" i="2"/>
  <c r="AD430" i="2" s="1" a="1"/>
  <c r="AD430" i="2" s="1"/>
  <c r="AB430" i="2"/>
  <c r="AA430" i="2"/>
  <c r="AE429" i="2"/>
  <c r="AF429" i="2" s="1"/>
  <c r="AC429" i="2"/>
  <c r="AD429" i="2" s="1" a="1"/>
  <c r="AD429" i="2" s="1"/>
  <c r="AB429" i="2"/>
  <c r="AA429" i="2"/>
  <c r="AF428" i="2"/>
  <c r="AE428" i="2"/>
  <c r="AC428" i="2"/>
  <c r="AD428" i="2" s="1" a="1"/>
  <c r="AD428" i="2" s="1"/>
  <c r="AB428" i="2"/>
  <c r="AA428" i="2"/>
  <c r="AE427" i="2"/>
  <c r="AF427" i="2" s="1"/>
  <c r="AD427" i="2" a="1"/>
  <c r="AD427" i="2" s="1"/>
  <c r="AC427" i="2"/>
  <c r="AB427" i="2"/>
  <c r="AA427" i="2"/>
  <c r="AF426" i="2"/>
  <c r="AE426" i="2"/>
  <c r="AC426" i="2"/>
  <c r="AD426" i="2" s="1" a="1"/>
  <c r="AD426" i="2" s="1"/>
  <c r="AB426" i="2"/>
  <c r="AA426" i="2"/>
  <c r="AE425" i="2"/>
  <c r="AF425" i="2" s="1"/>
  <c r="AD425" i="2" a="1"/>
  <c r="AD425" i="2" s="1"/>
  <c r="AC425" i="2"/>
  <c r="AB425" i="2"/>
  <c r="AA425" i="2"/>
  <c r="AF424" i="2"/>
  <c r="AE424" i="2"/>
  <c r="AC424" i="2"/>
  <c r="AD424" i="2" s="1" a="1"/>
  <c r="AD424" i="2" s="1"/>
  <c r="AB424" i="2"/>
  <c r="AA424" i="2"/>
  <c r="AE423" i="2"/>
  <c r="AF423" i="2" s="1"/>
  <c r="AC423" i="2"/>
  <c r="AD423" i="2" s="1" a="1"/>
  <c r="AD423" i="2" s="1"/>
  <c r="AB423" i="2"/>
  <c r="AA423" i="2"/>
  <c r="AF422" i="2"/>
  <c r="AE422" i="2"/>
  <c r="AC422" i="2"/>
  <c r="AD422" i="2" s="1" a="1"/>
  <c r="AD422" i="2" s="1"/>
  <c r="AB422" i="2"/>
  <c r="AA422" i="2"/>
  <c r="AE421" i="2"/>
  <c r="AF421" i="2" s="1"/>
  <c r="AC421" i="2"/>
  <c r="AD421" i="2" s="1" a="1"/>
  <c r="AD421" i="2" s="1"/>
  <c r="AB421" i="2"/>
  <c r="AA421" i="2"/>
  <c r="AF420" i="2"/>
  <c r="AE420" i="2"/>
  <c r="AC420" i="2"/>
  <c r="AD420" i="2" s="1" a="1"/>
  <c r="AD420" i="2" s="1"/>
  <c r="AB420" i="2"/>
  <c r="AA420" i="2"/>
  <c r="AE419" i="2"/>
  <c r="AF419" i="2" s="1"/>
  <c r="AC419" i="2"/>
  <c r="AD419" i="2" s="1" a="1"/>
  <c r="AD419" i="2" s="1"/>
  <c r="AB419" i="2"/>
  <c r="AA419" i="2"/>
  <c r="AF418" i="2"/>
  <c r="AE418" i="2"/>
  <c r="AC418" i="2"/>
  <c r="AD418" i="2" s="1" a="1"/>
  <c r="AD418" i="2" s="1"/>
  <c r="AB418" i="2"/>
  <c r="AA418" i="2"/>
  <c r="AE417" i="2"/>
  <c r="AF417" i="2" s="1"/>
  <c r="AC417" i="2"/>
  <c r="AD417" i="2" s="1" a="1"/>
  <c r="AD417" i="2" s="1"/>
  <c r="AB417" i="2"/>
  <c r="AA417" i="2"/>
  <c r="AF416" i="2"/>
  <c r="AE416" i="2"/>
  <c r="AC416" i="2"/>
  <c r="AD416" i="2" s="1" a="1"/>
  <c r="AD416" i="2" s="1"/>
  <c r="AB416" i="2"/>
  <c r="AA416" i="2"/>
  <c r="AE415" i="2"/>
  <c r="AF415" i="2" s="1"/>
  <c r="AD415" i="2" a="1"/>
  <c r="AD415" i="2" s="1"/>
  <c r="AC415" i="2"/>
  <c r="AB415" i="2"/>
  <c r="AA415" i="2"/>
  <c r="AF414" i="2"/>
  <c r="AE414" i="2"/>
  <c r="AC414" i="2"/>
  <c r="AD414" i="2" s="1" a="1"/>
  <c r="AD414" i="2" s="1"/>
  <c r="AB414" i="2"/>
  <c r="AA414" i="2"/>
  <c r="AE413" i="2"/>
  <c r="AF413" i="2" s="1"/>
  <c r="AC413" i="2"/>
  <c r="AD413" i="2" s="1" a="1"/>
  <c r="AD413" i="2" s="1"/>
  <c r="AB413" i="2"/>
  <c r="AA413" i="2"/>
  <c r="AF412" i="2"/>
  <c r="AE412" i="2"/>
  <c r="AC412" i="2"/>
  <c r="AD412" i="2" s="1" a="1"/>
  <c r="AD412" i="2" s="1"/>
  <c r="AB412" i="2"/>
  <c r="AA412" i="2"/>
  <c r="AE411" i="2"/>
  <c r="AF411" i="2" s="1"/>
  <c r="AD411" i="2" a="1"/>
  <c r="AD411" i="2" s="1"/>
  <c r="AC411" i="2"/>
  <c r="AB411" i="2"/>
  <c r="AA411" i="2"/>
  <c r="AF410" i="2"/>
  <c r="AE410" i="2"/>
  <c r="AC410" i="2"/>
  <c r="AD410" i="2" s="1" a="1"/>
  <c r="AD410" i="2" s="1"/>
  <c r="AB410" i="2"/>
  <c r="AA410" i="2"/>
  <c r="AE409" i="2"/>
  <c r="AF409" i="2" s="1"/>
  <c r="AC409" i="2"/>
  <c r="AD409" i="2" s="1" a="1"/>
  <c r="AD409" i="2" s="1"/>
  <c r="AB409" i="2"/>
  <c r="AA409" i="2"/>
  <c r="AF408" i="2"/>
  <c r="AE408" i="2"/>
  <c r="AC408" i="2"/>
  <c r="AD408" i="2" s="1" a="1"/>
  <c r="AD408" i="2" s="1"/>
  <c r="AB408" i="2"/>
  <c r="AA408" i="2"/>
  <c r="AE407" i="2"/>
  <c r="AF407" i="2" s="1"/>
  <c r="AC407" i="2"/>
  <c r="AD407" i="2" s="1" a="1"/>
  <c r="AD407" i="2" s="1"/>
  <c r="AB407" i="2"/>
  <c r="AA407" i="2"/>
  <c r="AF406" i="2"/>
  <c r="AE406" i="2"/>
  <c r="AC406" i="2"/>
  <c r="AD406" i="2" s="1" a="1"/>
  <c r="AD406" i="2" s="1"/>
  <c r="AB406" i="2"/>
  <c r="AA406" i="2"/>
  <c r="AE405" i="2"/>
  <c r="AF405" i="2" s="1"/>
  <c r="AD405" i="2" a="1"/>
  <c r="AD405" i="2" s="1"/>
  <c r="AC405" i="2"/>
  <c r="AB405" i="2"/>
  <c r="AA405" i="2"/>
  <c r="AF404" i="2"/>
  <c r="AE404" i="2"/>
  <c r="AC404" i="2"/>
  <c r="AD404" i="2" s="1" a="1"/>
  <c r="AD404" i="2" s="1"/>
  <c r="AB404" i="2"/>
  <c r="AA404" i="2"/>
  <c r="AE403" i="2"/>
  <c r="AF403" i="2" s="1"/>
  <c r="AC403" i="2"/>
  <c r="AD403" i="2" s="1" a="1"/>
  <c r="AD403" i="2" s="1"/>
  <c r="AB403" i="2"/>
  <c r="AA403" i="2"/>
  <c r="AF402" i="2"/>
  <c r="AE402" i="2"/>
  <c r="AC402" i="2"/>
  <c r="AD402" i="2" s="1" a="1"/>
  <c r="AD402" i="2" s="1"/>
  <c r="AB402" i="2"/>
  <c r="AA402" i="2"/>
  <c r="AE401" i="2"/>
  <c r="AF401" i="2" s="1"/>
  <c r="AC401" i="2"/>
  <c r="AD401" i="2" s="1" a="1"/>
  <c r="AD401" i="2" s="1"/>
  <c r="AB401" i="2"/>
  <c r="AA401" i="2"/>
  <c r="AF400" i="2"/>
  <c r="AE400" i="2"/>
  <c r="AC400" i="2"/>
  <c r="AD400" i="2" s="1" a="1"/>
  <c r="AD400" i="2" s="1"/>
  <c r="AB400" i="2"/>
  <c r="AA400" i="2"/>
  <c r="AE399" i="2"/>
  <c r="AF399" i="2" s="1"/>
  <c r="AC399" i="2"/>
  <c r="AD399" i="2" s="1" a="1"/>
  <c r="AD399" i="2" s="1"/>
  <c r="AB399" i="2"/>
  <c r="AA399" i="2"/>
  <c r="AF398" i="2"/>
  <c r="AE398" i="2"/>
  <c r="AC398" i="2"/>
  <c r="AD398" i="2" s="1" a="1"/>
  <c r="AD398" i="2" s="1"/>
  <c r="AB398" i="2"/>
  <c r="AA398" i="2"/>
  <c r="AE397" i="2"/>
  <c r="AF397" i="2" s="1"/>
  <c r="AC397" i="2"/>
  <c r="AD397" i="2" s="1" a="1"/>
  <c r="AD397" i="2" s="1"/>
  <c r="AB397" i="2"/>
  <c r="AA397" i="2"/>
  <c r="AF396" i="2"/>
  <c r="AE396" i="2"/>
  <c r="AC396" i="2"/>
  <c r="AD396" i="2" s="1" a="1"/>
  <c r="AD396" i="2" s="1"/>
  <c r="AB396" i="2"/>
  <c r="AA396" i="2"/>
  <c r="AE395" i="2"/>
  <c r="AF395" i="2" s="1"/>
  <c r="AD395" i="2" a="1"/>
  <c r="AD395" i="2" s="1"/>
  <c r="AC395" i="2"/>
  <c r="AB395" i="2"/>
  <c r="AA395" i="2"/>
  <c r="AF394" i="2"/>
  <c r="AE394" i="2"/>
  <c r="AC394" i="2"/>
  <c r="AD394" i="2" s="1" a="1"/>
  <c r="AD394" i="2" s="1"/>
  <c r="AB394" i="2"/>
  <c r="AA394" i="2"/>
  <c r="AE393" i="2"/>
  <c r="AF393" i="2" s="1"/>
  <c r="AC393" i="2"/>
  <c r="AD393" i="2" s="1" a="1"/>
  <c r="AD393" i="2" s="1"/>
  <c r="AB393" i="2"/>
  <c r="AA393" i="2"/>
  <c r="AF392" i="2"/>
  <c r="AE392" i="2"/>
  <c r="AC392" i="2"/>
  <c r="AD392" i="2" s="1" a="1"/>
  <c r="AD392" i="2" s="1"/>
  <c r="AB392" i="2"/>
  <c r="AA392" i="2"/>
  <c r="AE391" i="2"/>
  <c r="AF391" i="2" s="1"/>
  <c r="AC391" i="2"/>
  <c r="AD391" i="2" s="1" a="1"/>
  <c r="AD391" i="2" s="1"/>
  <c r="AB391" i="2"/>
  <c r="AA391" i="2"/>
  <c r="AF390" i="2"/>
  <c r="AE390" i="2"/>
  <c r="AC390" i="2"/>
  <c r="AD390" i="2" s="1" a="1"/>
  <c r="AD390" i="2" s="1"/>
  <c r="AB390" i="2"/>
  <c r="AA390" i="2"/>
  <c r="AE389" i="2"/>
  <c r="AF389" i="2" s="1"/>
  <c r="AC389" i="2"/>
  <c r="AD389" i="2" s="1" a="1"/>
  <c r="AD389" i="2" s="1"/>
  <c r="AB389" i="2"/>
  <c r="AA389" i="2"/>
  <c r="AF388" i="2"/>
  <c r="AE388" i="2"/>
  <c r="AC388" i="2"/>
  <c r="AD388" i="2" s="1" a="1"/>
  <c r="AD388" i="2" s="1"/>
  <c r="AB388" i="2"/>
  <c r="AA388" i="2"/>
  <c r="AF387" i="2"/>
  <c r="AE387" i="2"/>
  <c r="AD387" i="2" a="1"/>
  <c r="AD387" i="2" s="1"/>
  <c r="AC387" i="2"/>
  <c r="AB387" i="2"/>
  <c r="AA387" i="2"/>
  <c r="AF386" i="2"/>
  <c r="AE386" i="2"/>
  <c r="AC386" i="2"/>
  <c r="AD386" i="2" s="1" a="1"/>
  <c r="AD386" i="2" s="1"/>
  <c r="AB386" i="2"/>
  <c r="AA386" i="2"/>
  <c r="AE385" i="2"/>
  <c r="AF385" i="2" s="1"/>
  <c r="AC385" i="2"/>
  <c r="AD385" i="2" s="1" a="1"/>
  <c r="AD385" i="2" s="1"/>
  <c r="AB385" i="2"/>
  <c r="AA385" i="2"/>
  <c r="AF384" i="2"/>
  <c r="AE384" i="2"/>
  <c r="AC384" i="2"/>
  <c r="AD384" i="2" s="1" a="1"/>
  <c r="AD384" i="2" s="1"/>
  <c r="AB384" i="2"/>
  <c r="AA384" i="2"/>
  <c r="AF383" i="2"/>
  <c r="AE383" i="2"/>
  <c r="AC383" i="2"/>
  <c r="AD383" i="2" s="1" a="1"/>
  <c r="AD383" i="2" s="1"/>
  <c r="AB383" i="2"/>
  <c r="AA383" i="2"/>
  <c r="AF382" i="2"/>
  <c r="AE382" i="2"/>
  <c r="AC382" i="2"/>
  <c r="AD382" i="2" s="1" a="1"/>
  <c r="AD382" i="2" s="1"/>
  <c r="AB382" i="2"/>
  <c r="AA382" i="2"/>
  <c r="AF381" i="2"/>
  <c r="AE381" i="2"/>
  <c r="AD381" i="2" a="1"/>
  <c r="AD381" i="2" s="1"/>
  <c r="AC381" i="2"/>
  <c r="AB381" i="2"/>
  <c r="AA381" i="2"/>
  <c r="AF380" i="2"/>
  <c r="AE380" i="2"/>
  <c r="AC380" i="2"/>
  <c r="AD380" i="2" s="1" a="1"/>
  <c r="AD380" i="2" s="1"/>
  <c r="AB380" i="2"/>
  <c r="AA380" i="2"/>
  <c r="AF379" i="2"/>
  <c r="AE379" i="2"/>
  <c r="AC379" i="2"/>
  <c r="AD379" i="2" s="1" a="1"/>
  <c r="AD379" i="2" s="1"/>
  <c r="AB379" i="2"/>
  <c r="AA379" i="2"/>
  <c r="AF378" i="2"/>
  <c r="AE378" i="2"/>
  <c r="AC378" i="2"/>
  <c r="AD378" i="2" s="1" a="1"/>
  <c r="AD378" i="2" s="1"/>
  <c r="AB378" i="2"/>
  <c r="AA378" i="2"/>
  <c r="AE377" i="2"/>
  <c r="AF377" i="2" s="1"/>
  <c r="AC377" i="2"/>
  <c r="AD377" i="2" s="1" a="1"/>
  <c r="AD377" i="2" s="1"/>
  <c r="AB377" i="2"/>
  <c r="AA377" i="2"/>
  <c r="AF376" i="2"/>
  <c r="AE376" i="2"/>
  <c r="AC376" i="2"/>
  <c r="AD376" i="2" s="1" a="1"/>
  <c r="AD376" i="2" s="1"/>
  <c r="AB376" i="2"/>
  <c r="AA376" i="2"/>
  <c r="AE375" i="2"/>
  <c r="AF375" i="2" s="1"/>
  <c r="AC375" i="2"/>
  <c r="AD375" i="2" s="1" a="1"/>
  <c r="AD375" i="2" s="1"/>
  <c r="AB375" i="2"/>
  <c r="AA375" i="2"/>
  <c r="AF374" i="2"/>
  <c r="AE374" i="2"/>
  <c r="AC374" i="2"/>
  <c r="AD374" i="2" s="1" a="1"/>
  <c r="AD374" i="2" s="1"/>
  <c r="AB374" i="2"/>
  <c r="AA374" i="2"/>
  <c r="AF373" i="2"/>
  <c r="AE373" i="2"/>
  <c r="AC373" i="2"/>
  <c r="AD373" i="2" s="1" a="1"/>
  <c r="AD373" i="2" s="1"/>
  <c r="AB373" i="2"/>
  <c r="AA373" i="2"/>
  <c r="AF372" i="2"/>
  <c r="AE372" i="2"/>
  <c r="AC372" i="2"/>
  <c r="AD372" i="2" s="1" a="1"/>
  <c r="AD372" i="2" s="1"/>
  <c r="AB372" i="2"/>
  <c r="AA372" i="2"/>
  <c r="AE371" i="2"/>
  <c r="AF371" i="2" s="1"/>
  <c r="AC371" i="2"/>
  <c r="AD371" i="2" s="1" a="1"/>
  <c r="AD371" i="2" s="1"/>
  <c r="AB371" i="2"/>
  <c r="AA371" i="2"/>
  <c r="AF370" i="2"/>
  <c r="AE370" i="2"/>
  <c r="AC370" i="2"/>
  <c r="AD370" i="2" s="1" a="1"/>
  <c r="AD370" i="2" s="1"/>
  <c r="AB370" i="2"/>
  <c r="AA370" i="2"/>
  <c r="AE369" i="2"/>
  <c r="AF369" i="2" s="1"/>
  <c r="AC369" i="2"/>
  <c r="AD369" i="2" s="1" a="1"/>
  <c r="AD369" i="2" s="1"/>
  <c r="AB369" i="2"/>
  <c r="AA369" i="2"/>
  <c r="AF368" i="2"/>
  <c r="AE368" i="2"/>
  <c r="AC368" i="2"/>
  <c r="AD368" i="2" s="1" a="1"/>
  <c r="AD368" i="2" s="1"/>
  <c r="AB368" i="2"/>
  <c r="AA368" i="2"/>
  <c r="AE367" i="2"/>
  <c r="AF367" i="2" s="1"/>
  <c r="AD367" i="2" a="1"/>
  <c r="AD367" i="2" s="1"/>
  <c r="AC367" i="2"/>
  <c r="AB367" i="2"/>
  <c r="AA367" i="2"/>
  <c r="AF366" i="2"/>
  <c r="AE366" i="2"/>
  <c r="AC366" i="2"/>
  <c r="AD366" i="2" s="1" a="1"/>
  <c r="AD366" i="2" s="1"/>
  <c r="AB366" i="2"/>
  <c r="AA366" i="2"/>
  <c r="AE365" i="2"/>
  <c r="AF365" i="2" s="1"/>
  <c r="AC365" i="2"/>
  <c r="AD365" i="2" s="1" a="1"/>
  <c r="AD365" i="2" s="1"/>
  <c r="AB365" i="2"/>
  <c r="AA365" i="2"/>
  <c r="AF364" i="2"/>
  <c r="AE364" i="2"/>
  <c r="AC364" i="2"/>
  <c r="AD364" i="2" s="1" a="1"/>
  <c r="AD364" i="2" s="1"/>
  <c r="AB364" i="2"/>
  <c r="AA364" i="2"/>
  <c r="AE363" i="2"/>
  <c r="AF363" i="2" s="1"/>
  <c r="AC363" i="2"/>
  <c r="AD363" i="2" s="1" a="1"/>
  <c r="AD363" i="2" s="1"/>
  <c r="AB363" i="2"/>
  <c r="AA363" i="2"/>
  <c r="AF362" i="2"/>
  <c r="AE362" i="2"/>
  <c r="AC362" i="2"/>
  <c r="AD362" i="2" s="1" a="1"/>
  <c r="AD362" i="2" s="1"/>
  <c r="AB362" i="2"/>
  <c r="AA362" i="2"/>
  <c r="AE361" i="2"/>
  <c r="AF361" i="2" s="1"/>
  <c r="AC361" i="2"/>
  <c r="AD361" i="2" s="1" a="1"/>
  <c r="AD361" i="2" s="1"/>
  <c r="AB361" i="2"/>
  <c r="AA361" i="2"/>
  <c r="AF360" i="2"/>
  <c r="AE360" i="2"/>
  <c r="AC360" i="2"/>
  <c r="AD360" i="2" s="1" a="1"/>
  <c r="AD360" i="2" s="1"/>
  <c r="AB360" i="2"/>
  <c r="AA360" i="2"/>
  <c r="AF359" i="2"/>
  <c r="AE359" i="2"/>
  <c r="AD359" i="2" a="1"/>
  <c r="AD359" i="2" s="1"/>
  <c r="AC359" i="2"/>
  <c r="AB359" i="2"/>
  <c r="AA359" i="2"/>
  <c r="AF358" i="2"/>
  <c r="AE358" i="2"/>
  <c r="AC358" i="2"/>
  <c r="AD358" i="2" s="1" a="1"/>
  <c r="AD358" i="2" s="1"/>
  <c r="AB358" i="2"/>
  <c r="AA358" i="2"/>
  <c r="AE357" i="2"/>
  <c r="AF357" i="2" s="1"/>
  <c r="AC357" i="2"/>
  <c r="AD357" i="2" s="1" a="1"/>
  <c r="AD357" i="2" s="1"/>
  <c r="AB357" i="2"/>
  <c r="AA357" i="2"/>
  <c r="AF356" i="2"/>
  <c r="AE356" i="2"/>
  <c r="AC356" i="2"/>
  <c r="AD356" i="2" s="1" a="1"/>
  <c r="AD356" i="2" s="1"/>
  <c r="AB356" i="2"/>
  <c r="AA356" i="2"/>
  <c r="AF355" i="2"/>
  <c r="AE355" i="2"/>
  <c r="AC355" i="2"/>
  <c r="AD355" i="2" s="1" a="1"/>
  <c r="AD355" i="2" s="1"/>
  <c r="AB355" i="2"/>
  <c r="AA355" i="2"/>
  <c r="AF354" i="2"/>
  <c r="AE354" i="2"/>
  <c r="AC354" i="2"/>
  <c r="AD354" i="2" s="1" a="1"/>
  <c r="AD354" i="2" s="1"/>
  <c r="AB354" i="2"/>
  <c r="AA354" i="2"/>
  <c r="AF353" i="2"/>
  <c r="AE353" i="2"/>
  <c r="AD353" i="2" a="1"/>
  <c r="AD353" i="2" s="1"/>
  <c r="AC353" i="2"/>
  <c r="AB353" i="2"/>
  <c r="AA353" i="2"/>
  <c r="AF352" i="2"/>
  <c r="AE352" i="2"/>
  <c r="AC352" i="2"/>
  <c r="AD352" i="2" s="1" a="1"/>
  <c r="AD352" i="2" s="1"/>
  <c r="AB352" i="2"/>
  <c r="AA352" i="2"/>
  <c r="AF351" i="2"/>
  <c r="AE351" i="2"/>
  <c r="AC351" i="2"/>
  <c r="AD351" i="2" s="1" a="1"/>
  <c r="AD351" i="2" s="1"/>
  <c r="AB351" i="2"/>
  <c r="AA351" i="2"/>
  <c r="AF350" i="2"/>
  <c r="AE350" i="2"/>
  <c r="AC350" i="2"/>
  <c r="AD350" i="2" s="1" a="1"/>
  <c r="AD350" i="2" s="1"/>
  <c r="AB350" i="2"/>
  <c r="AA350" i="2"/>
  <c r="AE349" i="2"/>
  <c r="AF349" i="2" s="1"/>
  <c r="AC349" i="2"/>
  <c r="AD349" i="2" s="1" a="1"/>
  <c r="AD349" i="2" s="1"/>
  <c r="AB349" i="2"/>
  <c r="AA349" i="2"/>
  <c r="AF348" i="2"/>
  <c r="AE348" i="2"/>
  <c r="AC348" i="2"/>
  <c r="AD348" i="2" s="1" a="1"/>
  <c r="AD348" i="2" s="1"/>
  <c r="AB348" i="2"/>
  <c r="AA348" i="2"/>
  <c r="AE347" i="2"/>
  <c r="AF347" i="2" s="1"/>
  <c r="AC347" i="2"/>
  <c r="AD347" i="2" s="1" a="1"/>
  <c r="AD347" i="2" s="1"/>
  <c r="AB347" i="2"/>
  <c r="AA347" i="2"/>
  <c r="AF346" i="2"/>
  <c r="AE346" i="2"/>
  <c r="AC346" i="2"/>
  <c r="AD346" i="2" s="1" a="1"/>
  <c r="AD346" i="2" s="1"/>
  <c r="AB346" i="2"/>
  <c r="AA346" i="2"/>
  <c r="AF345" i="2"/>
  <c r="AE345" i="2"/>
  <c r="AC345" i="2"/>
  <c r="AD345" i="2" s="1" a="1"/>
  <c r="AD345" i="2" s="1"/>
  <c r="AB345" i="2"/>
  <c r="AA345" i="2"/>
  <c r="AF344" i="2"/>
  <c r="AE344" i="2"/>
  <c r="AC344" i="2"/>
  <c r="AD344" i="2" s="1" a="1"/>
  <c r="AD344" i="2" s="1"/>
  <c r="AB344" i="2"/>
  <c r="AA344" i="2"/>
  <c r="AE343" i="2"/>
  <c r="AF343" i="2" s="1"/>
  <c r="AC343" i="2"/>
  <c r="AD343" i="2" s="1" a="1"/>
  <c r="AD343" i="2" s="1"/>
  <c r="AB343" i="2"/>
  <c r="AA343" i="2"/>
  <c r="AF342" i="2"/>
  <c r="AE342" i="2"/>
  <c r="AC342" i="2"/>
  <c r="AD342" i="2" s="1" a="1"/>
  <c r="AD342" i="2" s="1"/>
  <c r="AB342" i="2"/>
  <c r="AA342" i="2"/>
  <c r="AE341" i="2"/>
  <c r="AF341" i="2" s="1"/>
  <c r="AC341" i="2"/>
  <c r="AD341" i="2" s="1" a="1"/>
  <c r="AD341" i="2" s="1"/>
  <c r="AB341" i="2"/>
  <c r="AA341" i="2"/>
  <c r="AF340" i="2"/>
  <c r="AE340" i="2"/>
  <c r="AC340" i="2"/>
  <c r="AD340" i="2" s="1" a="1"/>
  <c r="AD340" i="2" s="1"/>
  <c r="AB340" i="2"/>
  <c r="AA340" i="2"/>
  <c r="AE339" i="2"/>
  <c r="AF339" i="2" s="1"/>
  <c r="AD339" i="2" a="1"/>
  <c r="AD339" i="2" s="1"/>
  <c r="AC339" i="2"/>
  <c r="AB339" i="2"/>
  <c r="AA339" i="2"/>
  <c r="AF338" i="2"/>
  <c r="AE338" i="2"/>
  <c r="AC338" i="2"/>
  <c r="AD338" i="2" s="1" a="1"/>
  <c r="AD338" i="2" s="1"/>
  <c r="AB338" i="2"/>
  <c r="AA338" i="2"/>
  <c r="AE337" i="2"/>
  <c r="AF337" i="2" s="1"/>
  <c r="AC337" i="2"/>
  <c r="AD337" i="2" s="1" a="1"/>
  <c r="AD337" i="2" s="1"/>
  <c r="AB337" i="2"/>
  <c r="AA337" i="2"/>
  <c r="AF336" i="2"/>
  <c r="AE336" i="2"/>
  <c r="AC336" i="2"/>
  <c r="AD336" i="2" s="1" a="1"/>
  <c r="AD336" i="2" s="1"/>
  <c r="AB336" i="2"/>
  <c r="AA336" i="2"/>
  <c r="AE335" i="2"/>
  <c r="AF335" i="2" s="1"/>
  <c r="AC335" i="2"/>
  <c r="AD335" i="2" s="1" a="1"/>
  <c r="AD335" i="2" s="1"/>
  <c r="AB335" i="2"/>
  <c r="AA335" i="2"/>
  <c r="AF334" i="2"/>
  <c r="AE334" i="2"/>
  <c r="AC334" i="2"/>
  <c r="AD334" i="2" s="1" a="1"/>
  <c r="AD334" i="2" s="1"/>
  <c r="AB334" i="2"/>
  <c r="AA334" i="2"/>
  <c r="AE333" i="2"/>
  <c r="AF333" i="2" s="1"/>
  <c r="AC333" i="2"/>
  <c r="AD333" i="2" s="1" a="1"/>
  <c r="AD333" i="2" s="1"/>
  <c r="AB333" i="2"/>
  <c r="AA333" i="2"/>
  <c r="AF332" i="2"/>
  <c r="AE332" i="2"/>
  <c r="AC332" i="2"/>
  <c r="AD332" i="2" s="1" a="1"/>
  <c r="AD332" i="2" s="1"/>
  <c r="AB332" i="2"/>
  <c r="AA332" i="2"/>
  <c r="AF331" i="2"/>
  <c r="AE331" i="2"/>
  <c r="AD331" i="2" a="1"/>
  <c r="AD331" i="2" s="1"/>
  <c r="AC331" i="2"/>
  <c r="AB331" i="2"/>
  <c r="AA331" i="2"/>
  <c r="AF330" i="2"/>
  <c r="AE330" i="2"/>
  <c r="AC330" i="2"/>
  <c r="AD330" i="2" s="1" a="1"/>
  <c r="AD330" i="2" s="1"/>
  <c r="AB330" i="2"/>
  <c r="AA330" i="2"/>
  <c r="AE329" i="2"/>
  <c r="AF329" i="2" s="1"/>
  <c r="AC329" i="2"/>
  <c r="AD329" i="2" s="1" a="1"/>
  <c r="AD329" i="2" s="1"/>
  <c r="AB329" i="2"/>
  <c r="AA329" i="2"/>
  <c r="AF328" i="2"/>
  <c r="AE328" i="2"/>
  <c r="AC328" i="2"/>
  <c r="AD328" i="2" s="1" a="1"/>
  <c r="AD328" i="2" s="1"/>
  <c r="AB328" i="2"/>
  <c r="AA328" i="2"/>
  <c r="AF327" i="2"/>
  <c r="AE327" i="2"/>
  <c r="AC327" i="2"/>
  <c r="AD327" i="2" s="1" a="1"/>
  <c r="AD327" i="2" s="1"/>
  <c r="AB327" i="2"/>
  <c r="AA327" i="2"/>
  <c r="AF326" i="2"/>
  <c r="AE326" i="2"/>
  <c r="AC326" i="2"/>
  <c r="AD326" i="2" s="1" a="1"/>
  <c r="AD326" i="2" s="1"/>
  <c r="AB326" i="2"/>
  <c r="AA326" i="2"/>
  <c r="AF325" i="2"/>
  <c r="AE325" i="2"/>
  <c r="AD325" i="2" a="1"/>
  <c r="AD325" i="2" s="1"/>
  <c r="AC325" i="2"/>
  <c r="AB325" i="2"/>
  <c r="AA325" i="2"/>
  <c r="AF324" i="2"/>
  <c r="AE324" i="2"/>
  <c r="AC324" i="2"/>
  <c r="AD324" i="2" s="1" a="1"/>
  <c r="AD324" i="2" s="1"/>
  <c r="AB324" i="2"/>
  <c r="AA324" i="2"/>
  <c r="AF323" i="2"/>
  <c r="AE323" i="2"/>
  <c r="AC323" i="2"/>
  <c r="AD323" i="2" s="1" a="1"/>
  <c r="AD323" i="2" s="1"/>
  <c r="AB323" i="2"/>
  <c r="AA323" i="2"/>
  <c r="AF322" i="2"/>
  <c r="AE322" i="2"/>
  <c r="AC322" i="2"/>
  <c r="AD322" i="2" s="1" a="1"/>
  <c r="AD322" i="2" s="1"/>
  <c r="AB322" i="2"/>
  <c r="AA322" i="2"/>
  <c r="AE321" i="2"/>
  <c r="AF321" i="2" s="1"/>
  <c r="AC321" i="2"/>
  <c r="AD321" i="2" s="1" a="1"/>
  <c r="AD321" i="2" s="1"/>
  <c r="AB321" i="2"/>
  <c r="AA321" i="2"/>
  <c r="AF320" i="2"/>
  <c r="AE320" i="2"/>
  <c r="AC320" i="2"/>
  <c r="AD320" i="2" s="1" a="1"/>
  <c r="AD320" i="2" s="1"/>
  <c r="AB320" i="2"/>
  <c r="AA320" i="2"/>
  <c r="AE319" i="2"/>
  <c r="AF319" i="2" s="1"/>
  <c r="AC319" i="2"/>
  <c r="AD319" i="2" s="1" a="1"/>
  <c r="AD319" i="2" s="1"/>
  <c r="AB319" i="2"/>
  <c r="AA319" i="2"/>
  <c r="AF318" i="2"/>
  <c r="AE318" i="2"/>
  <c r="AC318" i="2"/>
  <c r="AD318" i="2" s="1" a="1"/>
  <c r="AD318" i="2" s="1"/>
  <c r="AB318" i="2"/>
  <c r="AA318" i="2"/>
  <c r="AF317" i="2"/>
  <c r="AE317" i="2"/>
  <c r="AC317" i="2"/>
  <c r="AD317" i="2" s="1" a="1"/>
  <c r="AD317" i="2" s="1"/>
  <c r="AB317" i="2"/>
  <c r="AA317" i="2"/>
  <c r="AF316" i="2"/>
  <c r="AE316" i="2"/>
  <c r="AC316" i="2"/>
  <c r="AD316" i="2" s="1" a="1"/>
  <c r="AD316" i="2" s="1"/>
  <c r="AB316" i="2"/>
  <c r="AA316" i="2"/>
  <c r="AE315" i="2"/>
  <c r="AF315" i="2" s="1"/>
  <c r="AC315" i="2"/>
  <c r="AD315" i="2" s="1" a="1"/>
  <c r="AD315" i="2" s="1"/>
  <c r="AB315" i="2"/>
  <c r="AA315" i="2"/>
  <c r="AF314" i="2"/>
  <c r="AE314" i="2"/>
  <c r="AC314" i="2"/>
  <c r="AD314" i="2" s="1" a="1"/>
  <c r="AD314" i="2" s="1"/>
  <c r="AB314" i="2"/>
  <c r="AA314" i="2"/>
  <c r="AE313" i="2"/>
  <c r="AF313" i="2" s="1"/>
  <c r="AC313" i="2"/>
  <c r="AD313" i="2" s="1" a="1"/>
  <c r="AD313" i="2" s="1"/>
  <c r="AB313" i="2"/>
  <c r="AA313" i="2"/>
  <c r="AF312" i="2"/>
  <c r="AE312" i="2"/>
  <c r="AC312" i="2"/>
  <c r="AD312" i="2" s="1" a="1"/>
  <c r="AD312" i="2" s="1"/>
  <c r="AB312" i="2"/>
  <c r="AA312" i="2"/>
  <c r="AE311" i="2"/>
  <c r="AF311" i="2" s="1"/>
  <c r="AD311" i="2" a="1"/>
  <c r="AD311" i="2" s="1"/>
  <c r="AC311" i="2"/>
  <c r="AB311" i="2"/>
  <c r="AA311" i="2"/>
  <c r="AF310" i="2"/>
  <c r="AE310" i="2"/>
  <c r="AC310" i="2"/>
  <c r="AD310" i="2" s="1" a="1"/>
  <c r="AD310" i="2" s="1"/>
  <c r="AB310" i="2"/>
  <c r="AA310" i="2"/>
  <c r="AE309" i="2"/>
  <c r="AF309" i="2" s="1"/>
  <c r="AC309" i="2"/>
  <c r="AD309" i="2" s="1" a="1"/>
  <c r="AD309" i="2" s="1"/>
  <c r="AB309" i="2"/>
  <c r="AA309" i="2"/>
  <c r="AF308" i="2"/>
  <c r="AE308" i="2"/>
  <c r="AC308" i="2"/>
  <c r="AD308" i="2" s="1" a="1"/>
  <c r="AD308" i="2" s="1"/>
  <c r="AB308" i="2"/>
  <c r="AA308" i="2"/>
  <c r="AE307" i="2"/>
  <c r="AF307" i="2" s="1"/>
  <c r="AC307" i="2"/>
  <c r="AD307" i="2" s="1" a="1"/>
  <c r="AD307" i="2" s="1"/>
  <c r="AB307" i="2"/>
  <c r="AA307" i="2"/>
  <c r="AF306" i="2"/>
  <c r="AE306" i="2"/>
  <c r="AC306" i="2"/>
  <c r="AD306" i="2" s="1" a="1"/>
  <c r="AD306" i="2" s="1"/>
  <c r="AB306" i="2"/>
  <c r="AA306" i="2"/>
  <c r="AE305" i="2"/>
  <c r="AF305" i="2" s="1"/>
  <c r="AC305" i="2"/>
  <c r="AD305" i="2" s="1" a="1"/>
  <c r="AD305" i="2" s="1"/>
  <c r="AB305" i="2"/>
  <c r="AA305" i="2"/>
  <c r="AF304" i="2"/>
  <c r="AE304" i="2"/>
  <c r="AC304" i="2"/>
  <c r="AD304" i="2" s="1" a="1"/>
  <c r="AD304" i="2" s="1"/>
  <c r="AB304" i="2"/>
  <c r="AA304" i="2"/>
  <c r="AF303" i="2"/>
  <c r="AE303" i="2"/>
  <c r="AD303" i="2" a="1"/>
  <c r="AD303" i="2" s="1"/>
  <c r="AC303" i="2"/>
  <c r="AB303" i="2"/>
  <c r="AA303" i="2"/>
  <c r="AF302" i="2"/>
  <c r="AE302" i="2"/>
  <c r="AC302" i="2"/>
  <c r="AD302" i="2" s="1" a="1"/>
  <c r="AD302" i="2" s="1"/>
  <c r="AB302" i="2"/>
  <c r="AA302" i="2"/>
  <c r="AE301" i="2"/>
  <c r="AF301" i="2" s="1"/>
  <c r="AC301" i="2"/>
  <c r="AD301" i="2" s="1" a="1"/>
  <c r="AD301" i="2" s="1"/>
  <c r="AB301" i="2"/>
  <c r="AA301" i="2"/>
  <c r="AF300" i="2"/>
  <c r="AE300" i="2"/>
  <c r="AC300" i="2"/>
  <c r="AD300" i="2" s="1" a="1"/>
  <c r="AD300" i="2" s="1"/>
  <c r="AB300" i="2"/>
  <c r="AA300" i="2"/>
  <c r="AF299" i="2"/>
  <c r="AE299" i="2"/>
  <c r="AC299" i="2"/>
  <c r="AD299" i="2" s="1" a="1"/>
  <c r="AD299" i="2" s="1"/>
  <c r="AB299" i="2"/>
  <c r="AA299" i="2"/>
  <c r="AF298" i="2"/>
  <c r="AE298" i="2"/>
  <c r="AC298" i="2"/>
  <c r="AD298" i="2" s="1" a="1"/>
  <c r="AD298" i="2" s="1"/>
  <c r="AB298" i="2"/>
  <c r="AA298" i="2"/>
  <c r="AF297" i="2"/>
  <c r="AE297" i="2"/>
  <c r="AD297" i="2" a="1"/>
  <c r="AD297" i="2" s="1"/>
  <c r="AC297" i="2"/>
  <c r="AB297" i="2"/>
  <c r="AA297" i="2"/>
  <c r="AF296" i="2"/>
  <c r="AE296" i="2"/>
  <c r="AC296" i="2"/>
  <c r="AD296" i="2" s="1" a="1"/>
  <c r="AD296" i="2" s="1"/>
  <c r="AB296" i="2"/>
  <c r="AA296" i="2"/>
  <c r="AF295" i="2"/>
  <c r="AE295" i="2"/>
  <c r="AC295" i="2"/>
  <c r="AD295" i="2" s="1" a="1"/>
  <c r="AD295" i="2" s="1"/>
  <c r="AB295" i="2"/>
  <c r="AA295" i="2"/>
  <c r="AF294" i="2"/>
  <c r="AE294" i="2"/>
  <c r="AC294" i="2"/>
  <c r="AD294" i="2" s="1" a="1"/>
  <c r="AD294" i="2" s="1"/>
  <c r="AB294" i="2"/>
  <c r="AA294" i="2"/>
  <c r="AE293" i="2"/>
  <c r="AF293" i="2" s="1"/>
  <c r="AC293" i="2"/>
  <c r="AD293" i="2" s="1" a="1"/>
  <c r="AD293" i="2" s="1"/>
  <c r="AB293" i="2"/>
  <c r="AA293" i="2"/>
  <c r="AF292" i="2"/>
  <c r="AE292" i="2"/>
  <c r="AC292" i="2"/>
  <c r="AD292" i="2" s="1" a="1"/>
  <c r="AD292" i="2" s="1"/>
  <c r="AB292" i="2"/>
  <c r="AA292" i="2"/>
  <c r="AE291" i="2"/>
  <c r="AF291" i="2" s="1"/>
  <c r="AC291" i="2"/>
  <c r="AD291" i="2" s="1" a="1"/>
  <c r="AD291" i="2" s="1"/>
  <c r="AB291" i="2"/>
  <c r="AA291" i="2"/>
  <c r="AF290" i="2"/>
  <c r="AE290" i="2"/>
  <c r="AC290" i="2"/>
  <c r="AD290" i="2" s="1" a="1"/>
  <c r="AD290" i="2" s="1"/>
  <c r="AB290" i="2"/>
  <c r="AA290" i="2"/>
  <c r="AF289" i="2"/>
  <c r="AE289" i="2"/>
  <c r="AC289" i="2"/>
  <c r="AD289" i="2" s="1" a="1"/>
  <c r="AD289" i="2" s="1"/>
  <c r="AB289" i="2"/>
  <c r="AA289" i="2"/>
  <c r="AF288" i="2"/>
  <c r="AE288" i="2"/>
  <c r="AC288" i="2"/>
  <c r="AD288" i="2" s="1" a="1"/>
  <c r="AD288" i="2" s="1"/>
  <c r="AB288" i="2"/>
  <c r="AA288" i="2"/>
  <c r="AE287" i="2"/>
  <c r="AF287" i="2" s="1"/>
  <c r="AC287" i="2"/>
  <c r="AD287" i="2" s="1" a="1"/>
  <c r="AD287" i="2" s="1"/>
  <c r="AB287" i="2"/>
  <c r="AA287" i="2"/>
  <c r="AF286" i="2"/>
  <c r="AE286" i="2"/>
  <c r="AC286" i="2"/>
  <c r="AD286" i="2" s="1" a="1"/>
  <c r="AD286" i="2" s="1"/>
  <c r="AB286" i="2"/>
  <c r="AA286" i="2"/>
  <c r="AE285" i="2"/>
  <c r="AF285" i="2" s="1"/>
  <c r="AC285" i="2"/>
  <c r="AD285" i="2" s="1" a="1"/>
  <c r="AD285" i="2" s="1"/>
  <c r="AB285" i="2"/>
  <c r="AA285" i="2"/>
  <c r="AF284" i="2"/>
  <c r="AE284" i="2"/>
  <c r="AC284" i="2"/>
  <c r="AD284" i="2" s="1" a="1"/>
  <c r="AD284" i="2" s="1"/>
  <c r="AB284" i="2"/>
  <c r="AA284" i="2"/>
  <c r="AE283" i="2"/>
  <c r="AF283" i="2" s="1"/>
  <c r="AD283" i="2" a="1"/>
  <c r="AD283" i="2" s="1"/>
  <c r="AC283" i="2"/>
  <c r="AB283" i="2"/>
  <c r="AA283" i="2"/>
  <c r="AF282" i="2"/>
  <c r="AE282" i="2"/>
  <c r="AC282" i="2"/>
  <c r="AD282" i="2" s="1" a="1"/>
  <c r="AD282" i="2" s="1"/>
  <c r="AB282" i="2"/>
  <c r="AA282" i="2"/>
  <c r="AE281" i="2"/>
  <c r="AF281" i="2" s="1"/>
  <c r="AC281" i="2"/>
  <c r="AD281" i="2" s="1" a="1"/>
  <c r="AD281" i="2" s="1"/>
  <c r="AB281" i="2"/>
  <c r="AA281" i="2"/>
  <c r="AF280" i="2"/>
  <c r="AE280" i="2"/>
  <c r="AC280" i="2"/>
  <c r="AD280" i="2" s="1" a="1"/>
  <c r="AD280" i="2" s="1"/>
  <c r="AB280" i="2"/>
  <c r="AA280" i="2"/>
  <c r="AE279" i="2"/>
  <c r="AF279" i="2" s="1"/>
  <c r="AC279" i="2"/>
  <c r="AD279" i="2" s="1" a="1"/>
  <c r="AD279" i="2" s="1"/>
  <c r="AB279" i="2"/>
  <c r="AA279" i="2"/>
  <c r="AF278" i="2"/>
  <c r="AE278" i="2"/>
  <c r="AC278" i="2"/>
  <c r="AD278" i="2" s="1" a="1"/>
  <c r="AD278" i="2" s="1"/>
  <c r="AB278" i="2"/>
  <c r="AA278" i="2"/>
  <c r="AE277" i="2"/>
  <c r="AF277" i="2" s="1"/>
  <c r="AC277" i="2"/>
  <c r="AD277" i="2" s="1" a="1"/>
  <c r="AD277" i="2" s="1"/>
  <c r="AB277" i="2"/>
  <c r="AA277" i="2"/>
  <c r="AF276" i="2"/>
  <c r="AE276" i="2"/>
  <c r="AC276" i="2"/>
  <c r="AD276" i="2" s="1" a="1"/>
  <c r="AD276" i="2" s="1"/>
  <c r="AB276" i="2"/>
  <c r="AA276" i="2"/>
  <c r="AF275" i="2"/>
  <c r="AE275" i="2"/>
  <c r="AD275" i="2" a="1"/>
  <c r="AD275" i="2" s="1"/>
  <c r="AC275" i="2"/>
  <c r="AB275" i="2"/>
  <c r="AA275" i="2"/>
  <c r="AF274" i="2"/>
  <c r="AE274" i="2"/>
  <c r="AC274" i="2"/>
  <c r="AD274" i="2" s="1" a="1"/>
  <c r="AD274" i="2" s="1"/>
  <c r="AB274" i="2"/>
  <c r="AA274" i="2"/>
  <c r="AE273" i="2"/>
  <c r="AF273" i="2" s="1"/>
  <c r="AC273" i="2"/>
  <c r="AD273" i="2" s="1" a="1"/>
  <c r="AD273" i="2" s="1"/>
  <c r="AB273" i="2"/>
  <c r="AA273" i="2"/>
  <c r="AF272" i="2"/>
  <c r="AE272" i="2"/>
  <c r="AC272" i="2"/>
  <c r="AD272" i="2" s="1" a="1"/>
  <c r="AD272" i="2" s="1"/>
  <c r="AB272" i="2"/>
  <c r="AA272" i="2"/>
  <c r="AF271" i="2"/>
  <c r="AE271" i="2"/>
  <c r="AC271" i="2"/>
  <c r="AD271" i="2" s="1" a="1"/>
  <c r="AD271" i="2" s="1"/>
  <c r="AB271" i="2"/>
  <c r="AA271" i="2"/>
  <c r="AF270" i="2"/>
  <c r="AE270" i="2"/>
  <c r="AC270" i="2"/>
  <c r="AD270" i="2" s="1" a="1"/>
  <c r="AD270" i="2" s="1"/>
  <c r="AB270" i="2"/>
  <c r="AA270" i="2"/>
  <c r="AF269" i="2"/>
  <c r="AE269" i="2"/>
  <c r="AD269" i="2" a="1"/>
  <c r="AD269" i="2" s="1"/>
  <c r="AC269" i="2"/>
  <c r="AB269" i="2"/>
  <c r="AA269" i="2"/>
  <c r="AF268" i="2"/>
  <c r="AE268" i="2"/>
  <c r="AC268" i="2"/>
  <c r="AD268" i="2" s="1" a="1"/>
  <c r="AD268" i="2" s="1"/>
  <c r="AB268" i="2"/>
  <c r="AA268" i="2"/>
  <c r="AF267" i="2"/>
  <c r="AE267" i="2"/>
  <c r="AC267" i="2"/>
  <c r="AD267" i="2" s="1" a="1"/>
  <c r="AD267" i="2" s="1"/>
  <c r="AB267" i="2"/>
  <c r="AA267" i="2"/>
  <c r="AF266" i="2"/>
  <c r="AE266" i="2"/>
  <c r="AC266" i="2"/>
  <c r="AD266" i="2" s="1" a="1"/>
  <c r="AD266" i="2" s="1"/>
  <c r="AB266" i="2"/>
  <c r="AA266" i="2"/>
  <c r="AE265" i="2"/>
  <c r="AF265" i="2" s="1"/>
  <c r="AC265" i="2"/>
  <c r="AD265" i="2" s="1" a="1"/>
  <c r="AD265" i="2" s="1"/>
  <c r="AB265" i="2"/>
  <c r="AA265" i="2"/>
  <c r="AF264" i="2"/>
  <c r="AE264" i="2"/>
  <c r="AC264" i="2"/>
  <c r="AD264" i="2" s="1" a="1"/>
  <c r="AD264" i="2" s="1"/>
  <c r="AB264" i="2"/>
  <c r="AA264" i="2"/>
  <c r="AE263" i="2"/>
  <c r="AF263" i="2" s="1"/>
  <c r="AC263" i="2"/>
  <c r="AD263" i="2" s="1" a="1"/>
  <c r="AD263" i="2" s="1"/>
  <c r="AB263" i="2"/>
  <c r="AA263" i="2"/>
  <c r="AF262" i="2"/>
  <c r="AE262" i="2"/>
  <c r="AC262" i="2"/>
  <c r="AD262" i="2" s="1" a="1"/>
  <c r="AD262" i="2" s="1"/>
  <c r="AB262" i="2"/>
  <c r="AA262" i="2"/>
  <c r="AF261" i="2"/>
  <c r="AE261" i="2"/>
  <c r="AC261" i="2"/>
  <c r="AD261" i="2" s="1" a="1"/>
  <c r="AD261" i="2" s="1"/>
  <c r="AB261" i="2"/>
  <c r="AA261" i="2"/>
  <c r="AF260" i="2"/>
  <c r="AE260" i="2"/>
  <c r="AC260" i="2"/>
  <c r="AD260" i="2" s="1" a="1"/>
  <c r="AD260" i="2" s="1"/>
  <c r="AB260" i="2"/>
  <c r="AA260" i="2"/>
  <c r="AE259" i="2"/>
  <c r="AF259" i="2" s="1"/>
  <c r="AC259" i="2"/>
  <c r="AD259" i="2" s="1" a="1"/>
  <c r="AD259" i="2" s="1"/>
  <c r="AB259" i="2"/>
  <c r="AA259" i="2"/>
  <c r="AF258" i="2"/>
  <c r="AE258" i="2"/>
  <c r="AC258" i="2"/>
  <c r="AD258" i="2" s="1" a="1"/>
  <c r="AD258" i="2" s="1"/>
  <c r="AB258" i="2"/>
  <c r="AA258" i="2"/>
  <c r="AE257" i="2"/>
  <c r="AF257" i="2" s="1"/>
  <c r="AC257" i="2"/>
  <c r="AD257" i="2" s="1" a="1"/>
  <c r="AD257" i="2" s="1"/>
  <c r="AB257" i="2"/>
  <c r="AA257" i="2"/>
  <c r="AF256" i="2"/>
  <c r="AE256" i="2"/>
  <c r="AC256" i="2"/>
  <c r="AD256" i="2" s="1" a="1"/>
  <c r="AD256" i="2" s="1"/>
  <c r="AB256" i="2"/>
  <c r="AA256" i="2"/>
  <c r="AE255" i="2"/>
  <c r="AF255" i="2" s="1"/>
  <c r="AD255" i="2" a="1"/>
  <c r="AD255" i="2" s="1"/>
  <c r="AC255" i="2"/>
  <c r="AB255" i="2"/>
  <c r="AA255" i="2"/>
  <c r="AF254" i="2"/>
  <c r="AE254" i="2"/>
  <c r="AC254" i="2"/>
  <c r="AD254" i="2" s="1" a="1"/>
  <c r="AD254" i="2" s="1"/>
  <c r="AB254" i="2"/>
  <c r="AA254" i="2"/>
  <c r="AE253" i="2"/>
  <c r="AF253" i="2" s="1"/>
  <c r="AC253" i="2"/>
  <c r="AD253" i="2" s="1" a="1"/>
  <c r="AD253" i="2" s="1"/>
  <c r="AB253" i="2"/>
  <c r="AA253" i="2"/>
  <c r="AF252" i="2"/>
  <c r="AE252" i="2"/>
  <c r="AC252" i="2"/>
  <c r="AD252" i="2" s="1" a="1"/>
  <c r="AD252" i="2" s="1"/>
  <c r="AB252" i="2"/>
  <c r="AA252" i="2"/>
  <c r="AE251" i="2"/>
  <c r="AF251" i="2" s="1"/>
  <c r="AC251" i="2"/>
  <c r="AD251" i="2" s="1" a="1"/>
  <c r="AD251" i="2" s="1"/>
  <c r="AB251" i="2"/>
  <c r="AA251" i="2"/>
  <c r="AF250" i="2"/>
  <c r="AE250" i="2"/>
  <c r="AC250" i="2"/>
  <c r="AD250" i="2" s="1" a="1"/>
  <c r="AD250" i="2" s="1"/>
  <c r="AB250" i="2"/>
  <c r="AA250" i="2"/>
  <c r="AE249" i="2"/>
  <c r="AF249" i="2" s="1"/>
  <c r="AC249" i="2"/>
  <c r="AD249" i="2" s="1" a="1"/>
  <c r="AD249" i="2" s="1"/>
  <c r="AB249" i="2"/>
  <c r="AA249" i="2"/>
  <c r="AF248" i="2"/>
  <c r="AE248" i="2"/>
  <c r="AC248" i="2"/>
  <c r="AD248" i="2" s="1" a="1"/>
  <c r="AD248" i="2" s="1"/>
  <c r="AB248" i="2"/>
  <c r="AA248" i="2"/>
  <c r="AF247" i="2"/>
  <c r="AE247" i="2"/>
  <c r="AD247" i="2" a="1"/>
  <c r="AD247" i="2" s="1"/>
  <c r="AC247" i="2"/>
  <c r="AB247" i="2"/>
  <c r="AA247" i="2"/>
  <c r="AF246" i="2"/>
  <c r="AE246" i="2"/>
  <c r="AC246" i="2"/>
  <c r="AD246" i="2" s="1" a="1"/>
  <c r="AD246" i="2" s="1"/>
  <c r="AB246" i="2"/>
  <c r="AA246" i="2"/>
  <c r="AE245" i="2"/>
  <c r="AF245" i="2" s="1"/>
  <c r="AC245" i="2"/>
  <c r="AD245" i="2" s="1" a="1"/>
  <c r="AD245" i="2" s="1"/>
  <c r="AB245" i="2"/>
  <c r="AA245" i="2"/>
  <c r="AF244" i="2"/>
  <c r="AE244" i="2"/>
  <c r="AC244" i="2"/>
  <c r="AD244" i="2" s="1" a="1"/>
  <c r="AD244" i="2" s="1"/>
  <c r="AB244" i="2"/>
  <c r="AA244" i="2"/>
  <c r="AF243" i="2"/>
  <c r="AE243" i="2"/>
  <c r="AC243" i="2"/>
  <c r="AD243" i="2" s="1" a="1"/>
  <c r="AD243" i="2" s="1"/>
  <c r="AB243" i="2"/>
  <c r="AA243" i="2"/>
  <c r="AF242" i="2"/>
  <c r="AE242" i="2"/>
  <c r="AC242" i="2"/>
  <c r="AD242" i="2" s="1" a="1"/>
  <c r="AD242" i="2" s="1"/>
  <c r="AB242" i="2"/>
  <c r="AA242" i="2"/>
  <c r="AF241" i="2"/>
  <c r="AE241" i="2"/>
  <c r="AD241" i="2" a="1"/>
  <c r="AD241" i="2" s="1"/>
  <c r="AC241" i="2"/>
  <c r="AB241" i="2"/>
  <c r="AA241" i="2"/>
  <c r="AF240" i="2"/>
  <c r="AE240" i="2"/>
  <c r="AC240" i="2"/>
  <c r="AD240" i="2" s="1" a="1"/>
  <c r="AD240" i="2" s="1"/>
  <c r="AB240" i="2"/>
  <c r="AA240" i="2"/>
  <c r="AF239" i="2"/>
  <c r="AE239" i="2"/>
  <c r="AC239" i="2"/>
  <c r="AD239" i="2" s="1" a="1"/>
  <c r="AD239" i="2" s="1"/>
  <c r="AB239" i="2"/>
  <c r="AA239" i="2"/>
  <c r="AF238" i="2"/>
  <c r="AE238" i="2"/>
  <c r="AC238" i="2"/>
  <c r="AD238" i="2" s="1" a="1"/>
  <c r="AD238" i="2" s="1"/>
  <c r="AB238" i="2"/>
  <c r="AA238" i="2"/>
  <c r="AE237" i="2"/>
  <c r="AF237" i="2" s="1"/>
  <c r="AC237" i="2"/>
  <c r="AD237" i="2" s="1" a="1"/>
  <c r="AD237" i="2" s="1"/>
  <c r="AB237" i="2"/>
  <c r="AA237" i="2"/>
  <c r="AF236" i="2"/>
  <c r="AE236" i="2"/>
  <c r="AC236" i="2"/>
  <c r="AD236" i="2" s="1" a="1"/>
  <c r="AD236" i="2" s="1"/>
  <c r="AB236" i="2"/>
  <c r="AA236" i="2"/>
  <c r="AE235" i="2"/>
  <c r="AF235" i="2" s="1"/>
  <c r="AC235" i="2"/>
  <c r="AD235" i="2" s="1" a="1"/>
  <c r="AD235" i="2" s="1"/>
  <c r="AB235" i="2"/>
  <c r="AA235" i="2"/>
  <c r="AF234" i="2"/>
  <c r="AE234" i="2"/>
  <c r="AC234" i="2"/>
  <c r="AD234" i="2" s="1" a="1"/>
  <c r="AD234" i="2" s="1"/>
  <c r="AB234" i="2"/>
  <c r="AA234" i="2"/>
  <c r="AF233" i="2"/>
  <c r="AE233" i="2"/>
  <c r="AC233" i="2"/>
  <c r="AD233" i="2" s="1" a="1"/>
  <c r="AD233" i="2" s="1"/>
  <c r="AB233" i="2"/>
  <c r="AA233" i="2"/>
  <c r="AF232" i="2"/>
  <c r="AE232" i="2"/>
  <c r="AC232" i="2"/>
  <c r="AD232" i="2" s="1" a="1"/>
  <c r="AD232" i="2" s="1"/>
  <c r="AB232" i="2"/>
  <c r="AA232" i="2"/>
  <c r="AE231" i="2"/>
  <c r="AF231" i="2" s="1"/>
  <c r="AC231" i="2"/>
  <c r="AD231" i="2" s="1" a="1"/>
  <c r="AD231" i="2" s="1"/>
  <c r="AB231" i="2"/>
  <c r="AA231" i="2"/>
  <c r="AF230" i="2"/>
  <c r="AE230" i="2"/>
  <c r="AC230" i="2"/>
  <c r="AD230" i="2" s="1" a="1"/>
  <c r="AD230" i="2" s="1"/>
  <c r="AB230" i="2"/>
  <c r="AA230" i="2"/>
  <c r="AE229" i="2"/>
  <c r="AF229" i="2" s="1"/>
  <c r="AC229" i="2"/>
  <c r="AD229" i="2" s="1" a="1"/>
  <c r="AD229" i="2" s="1"/>
  <c r="AB229" i="2"/>
  <c r="AA229" i="2"/>
  <c r="AF228" i="2"/>
  <c r="AE228" i="2"/>
  <c r="AC228" i="2"/>
  <c r="AD228" i="2" s="1" a="1"/>
  <c r="AD228" i="2" s="1"/>
  <c r="AB228" i="2"/>
  <c r="AA228" i="2"/>
  <c r="AE227" i="2"/>
  <c r="AF227" i="2" s="1"/>
  <c r="AD227" i="2" a="1"/>
  <c r="AD227" i="2" s="1"/>
  <c r="AC227" i="2"/>
  <c r="AB227" i="2"/>
  <c r="AA227" i="2"/>
  <c r="AF226" i="2"/>
  <c r="AE226" i="2"/>
  <c r="AC226" i="2"/>
  <c r="AD226" i="2" s="1" a="1"/>
  <c r="AD226" i="2" s="1"/>
  <c r="AB226" i="2"/>
  <c r="AA226" i="2"/>
  <c r="AE225" i="2"/>
  <c r="AF225" i="2" s="1"/>
  <c r="AC225" i="2"/>
  <c r="AD225" i="2" s="1" a="1"/>
  <c r="AD225" i="2" s="1"/>
  <c r="AB225" i="2"/>
  <c r="AA225" i="2"/>
  <c r="AF224" i="2"/>
  <c r="AE224" i="2"/>
  <c r="AC224" i="2"/>
  <c r="AD224" i="2" s="1" a="1"/>
  <c r="AD224" i="2" s="1"/>
  <c r="AB224" i="2"/>
  <c r="AA224" i="2"/>
  <c r="AE223" i="2"/>
  <c r="AF223" i="2" s="1"/>
  <c r="AC223" i="2"/>
  <c r="AD223" i="2" s="1" a="1"/>
  <c r="AD223" i="2" s="1"/>
  <c r="AB223" i="2"/>
  <c r="AA223" i="2"/>
  <c r="AF222" i="2"/>
  <c r="AE222" i="2"/>
  <c r="AC222" i="2"/>
  <c r="AD222" i="2" s="1" a="1"/>
  <c r="AD222" i="2" s="1"/>
  <c r="AB222" i="2"/>
  <c r="AA222" i="2"/>
  <c r="AE221" i="2"/>
  <c r="AF221" i="2" s="1"/>
  <c r="AC221" i="2"/>
  <c r="AD221" i="2" s="1" a="1"/>
  <c r="AD221" i="2" s="1"/>
  <c r="AB221" i="2"/>
  <c r="AA221" i="2"/>
  <c r="AF220" i="2"/>
  <c r="AE220" i="2"/>
  <c r="AC220" i="2"/>
  <c r="AD220" i="2" s="1" a="1"/>
  <c r="AD220" i="2" s="1"/>
  <c r="AB220" i="2"/>
  <c r="AA220" i="2"/>
  <c r="AF219" i="2"/>
  <c r="AE219" i="2"/>
  <c r="AD219" i="2" a="1"/>
  <c r="AD219" i="2" s="1"/>
  <c r="AC219" i="2"/>
  <c r="AB219" i="2"/>
  <c r="AA219" i="2"/>
  <c r="AF218" i="2"/>
  <c r="AE218" i="2"/>
  <c r="AC218" i="2"/>
  <c r="AD218" i="2" s="1" a="1"/>
  <c r="AD218" i="2" s="1"/>
  <c r="AB218" i="2"/>
  <c r="AA218" i="2"/>
  <c r="AE217" i="2"/>
  <c r="AF217" i="2" s="1"/>
  <c r="AC217" i="2"/>
  <c r="AD217" i="2" s="1" a="1"/>
  <c r="AD217" i="2" s="1"/>
  <c r="AB217" i="2"/>
  <c r="AA217" i="2"/>
  <c r="AF216" i="2"/>
  <c r="AE216" i="2"/>
  <c r="AC216" i="2"/>
  <c r="AD216" i="2" s="1" a="1"/>
  <c r="AD216" i="2" s="1"/>
  <c r="AB216" i="2"/>
  <c r="AA216" i="2"/>
  <c r="AF215" i="2"/>
  <c r="AE215" i="2"/>
  <c r="AC215" i="2"/>
  <c r="AD215" i="2" s="1" a="1"/>
  <c r="AD215" i="2" s="1"/>
  <c r="AB215" i="2"/>
  <c r="AA215" i="2"/>
  <c r="AF214" i="2"/>
  <c r="AE214" i="2"/>
  <c r="AC214" i="2"/>
  <c r="AD214" i="2" s="1" a="1"/>
  <c r="AD214" i="2" s="1"/>
  <c r="AB214" i="2"/>
  <c r="AA214" i="2"/>
  <c r="AF213" i="2"/>
  <c r="AE213" i="2"/>
  <c r="AD213" i="2" a="1"/>
  <c r="AD213" i="2" s="1"/>
  <c r="AC213" i="2"/>
  <c r="AB213" i="2"/>
  <c r="AA213" i="2"/>
  <c r="AF212" i="2"/>
  <c r="AE212" i="2"/>
  <c r="AC212" i="2"/>
  <c r="AD212" i="2" s="1" a="1"/>
  <c r="AD212" i="2" s="1"/>
  <c r="AB212" i="2"/>
  <c r="AA212" i="2"/>
  <c r="AF211" i="2"/>
  <c r="AE211" i="2"/>
  <c r="AC211" i="2"/>
  <c r="AD211" i="2" s="1" a="1"/>
  <c r="AD211" i="2" s="1"/>
  <c r="AB211" i="2"/>
  <c r="AA211" i="2"/>
  <c r="AF210" i="2"/>
  <c r="AE210" i="2"/>
  <c r="AC210" i="2"/>
  <c r="AD210" i="2" s="1" a="1"/>
  <c r="AD210" i="2" s="1"/>
  <c r="AB210" i="2"/>
  <c r="AA210" i="2"/>
  <c r="AE209" i="2"/>
  <c r="AF209" i="2" s="1"/>
  <c r="AC209" i="2"/>
  <c r="AD209" i="2" s="1" a="1"/>
  <c r="AD209" i="2" s="1"/>
  <c r="AB209" i="2"/>
  <c r="AA209" i="2"/>
  <c r="AF208" i="2"/>
  <c r="AE208" i="2"/>
  <c r="AC208" i="2"/>
  <c r="AD208" i="2" s="1" a="1"/>
  <c r="AD208" i="2" s="1"/>
  <c r="AB208" i="2"/>
  <c r="AA208" i="2"/>
  <c r="AE207" i="2"/>
  <c r="AF207" i="2" s="1"/>
  <c r="AC207" i="2"/>
  <c r="AD207" i="2" s="1" a="1"/>
  <c r="AD207" i="2" s="1"/>
  <c r="AB207" i="2"/>
  <c r="AA207" i="2"/>
  <c r="AF206" i="2"/>
  <c r="AE206" i="2"/>
  <c r="AC206" i="2"/>
  <c r="AD206" i="2" s="1" a="1"/>
  <c r="AD206" i="2" s="1"/>
  <c r="AB206" i="2"/>
  <c r="AA206" i="2"/>
  <c r="AF205" i="2"/>
  <c r="AE205" i="2"/>
  <c r="AC205" i="2"/>
  <c r="AD205" i="2" s="1" a="1"/>
  <c r="AD205" i="2" s="1"/>
  <c r="AB205" i="2"/>
  <c r="AA205" i="2"/>
  <c r="AF204" i="2"/>
  <c r="AE204" i="2"/>
  <c r="AC204" i="2"/>
  <c r="AD204" i="2" s="1" a="1"/>
  <c r="AD204" i="2" s="1"/>
  <c r="AB204" i="2"/>
  <c r="AA204" i="2"/>
  <c r="AE203" i="2"/>
  <c r="AF203" i="2" s="1"/>
  <c r="AC203" i="2"/>
  <c r="AD203" i="2" s="1" a="1"/>
  <c r="AD203" i="2" s="1"/>
  <c r="AB203" i="2"/>
  <c r="AA203" i="2"/>
  <c r="AF202" i="2"/>
  <c r="AE202" i="2"/>
  <c r="AC202" i="2"/>
  <c r="AD202" i="2" s="1" a="1"/>
  <c r="AD202" i="2" s="1"/>
  <c r="AB202" i="2"/>
  <c r="AA202" i="2"/>
  <c r="AE201" i="2"/>
  <c r="AF201" i="2" s="1"/>
  <c r="AC201" i="2"/>
  <c r="AD201" i="2" s="1" a="1"/>
  <c r="AD201" i="2" s="1"/>
  <c r="AB201" i="2"/>
  <c r="AA201" i="2"/>
  <c r="AF200" i="2"/>
  <c r="AE200" i="2"/>
  <c r="AC200" i="2"/>
  <c r="AD200" i="2" s="1" a="1"/>
  <c r="AD200" i="2" s="1"/>
  <c r="AB200" i="2"/>
  <c r="AA200" i="2"/>
  <c r="AE199" i="2"/>
  <c r="AF199" i="2" s="1"/>
  <c r="AD199" i="2" a="1"/>
  <c r="AD199" i="2" s="1"/>
  <c r="AC199" i="2"/>
  <c r="AB199" i="2"/>
  <c r="AA199" i="2"/>
  <c r="AF198" i="2"/>
  <c r="AE198" i="2"/>
  <c r="AC198" i="2"/>
  <c r="AD198" i="2" s="1" a="1"/>
  <c r="AD198" i="2" s="1"/>
  <c r="AB198" i="2"/>
  <c r="AA198" i="2"/>
  <c r="AE197" i="2"/>
  <c r="AF197" i="2" s="1"/>
  <c r="AC197" i="2"/>
  <c r="AD197" i="2" s="1" a="1"/>
  <c r="AD197" i="2" s="1"/>
  <c r="AB197" i="2"/>
  <c r="AA197" i="2"/>
  <c r="AF196" i="2"/>
  <c r="AE196" i="2"/>
  <c r="AC196" i="2"/>
  <c r="AD196" i="2" s="1" a="1"/>
  <c r="AD196" i="2" s="1"/>
  <c r="AB196" i="2"/>
  <c r="AA196" i="2"/>
  <c r="AE195" i="2"/>
  <c r="AF195" i="2" s="1"/>
  <c r="AC195" i="2"/>
  <c r="AD195" i="2" s="1" a="1"/>
  <c r="AD195" i="2" s="1"/>
  <c r="AB195" i="2"/>
  <c r="AA195" i="2"/>
  <c r="AF194" i="2"/>
  <c r="AE194" i="2"/>
  <c r="AC194" i="2"/>
  <c r="AD194" i="2" s="1" a="1"/>
  <c r="AD194" i="2" s="1"/>
  <c r="AB194" i="2"/>
  <c r="AA194" i="2"/>
  <c r="AE193" i="2"/>
  <c r="AF193" i="2" s="1"/>
  <c r="AC193" i="2"/>
  <c r="AD193" i="2" s="1" a="1"/>
  <c r="AD193" i="2" s="1"/>
  <c r="AB193" i="2"/>
  <c r="AA193" i="2"/>
  <c r="AF192" i="2"/>
  <c r="AE192" i="2"/>
  <c r="AC192" i="2"/>
  <c r="AD192" i="2" s="1" a="1"/>
  <c r="AD192" i="2" s="1"/>
  <c r="AB192" i="2"/>
  <c r="AA192" i="2"/>
  <c r="AF191" i="2"/>
  <c r="AE191" i="2"/>
  <c r="AD191" i="2" a="1"/>
  <c r="AD191" i="2" s="1"/>
  <c r="AC191" i="2"/>
  <c r="AB191" i="2"/>
  <c r="AA191" i="2"/>
  <c r="AF190" i="2"/>
  <c r="AE190" i="2"/>
  <c r="AC190" i="2"/>
  <c r="AD190" i="2" s="1" a="1"/>
  <c r="AD190" i="2" s="1"/>
  <c r="AB190" i="2"/>
  <c r="AA190" i="2"/>
  <c r="AE189" i="2"/>
  <c r="AF189" i="2" s="1"/>
  <c r="AC189" i="2"/>
  <c r="AD189" i="2" s="1" a="1"/>
  <c r="AD189" i="2" s="1"/>
  <c r="AB189" i="2"/>
  <c r="AA189" i="2"/>
  <c r="AF188" i="2"/>
  <c r="AE188" i="2"/>
  <c r="AC188" i="2"/>
  <c r="AD188" i="2" s="1" a="1"/>
  <c r="AD188" i="2" s="1"/>
  <c r="AB188" i="2"/>
  <c r="AA188" i="2"/>
  <c r="AF187" i="2"/>
  <c r="AE187" i="2"/>
  <c r="AC187" i="2"/>
  <c r="AD187" i="2" s="1" a="1"/>
  <c r="AD187" i="2" s="1"/>
  <c r="AB187" i="2"/>
  <c r="AA187" i="2"/>
  <c r="AF186" i="2"/>
  <c r="AE186" i="2"/>
  <c r="AC186" i="2"/>
  <c r="AD186" i="2" s="1" a="1"/>
  <c r="AD186" i="2" s="1"/>
  <c r="AB186" i="2"/>
  <c r="AA186" i="2"/>
  <c r="AF185" i="2"/>
  <c r="AE185" i="2"/>
  <c r="AD185" i="2" a="1"/>
  <c r="AD185" i="2" s="1"/>
  <c r="AC185" i="2"/>
  <c r="AB185" i="2"/>
  <c r="AA185" i="2"/>
  <c r="AF184" i="2"/>
  <c r="AE184" i="2"/>
  <c r="AC184" i="2"/>
  <c r="AD184" i="2" s="1" a="1"/>
  <c r="AD184" i="2" s="1"/>
  <c r="AB184" i="2"/>
  <c r="AA184" i="2"/>
  <c r="AF183" i="2"/>
  <c r="AE183" i="2"/>
  <c r="AC183" i="2"/>
  <c r="AD183" i="2" s="1" a="1"/>
  <c r="AD183" i="2" s="1"/>
  <c r="AB183" i="2"/>
  <c r="AA183" i="2"/>
  <c r="AF182" i="2"/>
  <c r="AE182" i="2"/>
  <c r="AC182" i="2"/>
  <c r="AD182" i="2" s="1" a="1"/>
  <c r="AD182" i="2" s="1"/>
  <c r="AB182" i="2"/>
  <c r="AA182" i="2"/>
  <c r="AE181" i="2"/>
  <c r="AF181" i="2" s="1"/>
  <c r="AC181" i="2"/>
  <c r="AD181" i="2" s="1" a="1"/>
  <c r="AD181" i="2" s="1"/>
  <c r="AB181" i="2"/>
  <c r="AA181" i="2"/>
  <c r="AF180" i="2"/>
  <c r="AE180" i="2"/>
  <c r="AC180" i="2"/>
  <c r="AD180" i="2" s="1" a="1"/>
  <c r="AD180" i="2" s="1"/>
  <c r="AB180" i="2"/>
  <c r="AA180" i="2"/>
  <c r="AE179" i="2"/>
  <c r="AF179" i="2" s="1"/>
  <c r="AC179" i="2"/>
  <c r="AD179" i="2" s="1" a="1"/>
  <c r="AD179" i="2" s="1"/>
  <c r="AB179" i="2"/>
  <c r="AA179" i="2"/>
  <c r="AF178" i="2"/>
  <c r="AE178" i="2"/>
  <c r="AC178" i="2"/>
  <c r="AD178" i="2" s="1" a="1"/>
  <c r="AD178" i="2" s="1"/>
  <c r="AB178" i="2"/>
  <c r="AA178" i="2"/>
  <c r="AF177" i="2"/>
  <c r="AE177" i="2"/>
  <c r="AC177" i="2"/>
  <c r="AD177" i="2" s="1" a="1"/>
  <c r="AD177" i="2" s="1"/>
  <c r="AB177" i="2"/>
  <c r="AA177" i="2"/>
  <c r="AF176" i="2"/>
  <c r="AE176" i="2"/>
  <c r="AC176" i="2"/>
  <c r="AD176" i="2" s="1" a="1"/>
  <c r="AD176" i="2" s="1"/>
  <c r="AB176" i="2"/>
  <c r="AA176" i="2"/>
  <c r="AE175" i="2"/>
  <c r="AF175" i="2" s="1"/>
  <c r="AC175" i="2"/>
  <c r="AD175" i="2" s="1" a="1"/>
  <c r="AD175" i="2" s="1"/>
  <c r="AB175" i="2"/>
  <c r="AA175" i="2"/>
  <c r="AF174" i="2"/>
  <c r="AE174" i="2"/>
  <c r="AC174" i="2"/>
  <c r="AD174" i="2" s="1" a="1"/>
  <c r="AD174" i="2" s="1"/>
  <c r="AB174" i="2"/>
  <c r="AA174" i="2"/>
  <c r="AE173" i="2"/>
  <c r="AF173" i="2" s="1"/>
  <c r="AC173" i="2"/>
  <c r="AD173" i="2" s="1" a="1"/>
  <c r="AD173" i="2" s="1"/>
  <c r="AB173" i="2"/>
  <c r="AA173" i="2"/>
  <c r="AF172" i="2"/>
  <c r="AE172" i="2"/>
  <c r="AC172" i="2"/>
  <c r="AD172" i="2" s="1" a="1"/>
  <c r="AD172" i="2" s="1"/>
  <c r="AB172" i="2"/>
  <c r="AA172" i="2"/>
  <c r="AE171" i="2"/>
  <c r="AF171" i="2" s="1"/>
  <c r="AD171" i="2" a="1"/>
  <c r="AD171" i="2" s="1"/>
  <c r="AC171" i="2"/>
  <c r="AB171" i="2"/>
  <c r="AA171" i="2"/>
  <c r="AF170" i="2"/>
  <c r="AE170" i="2"/>
  <c r="AC170" i="2"/>
  <c r="AD170" i="2" s="1" a="1"/>
  <c r="AD170" i="2" s="1"/>
  <c r="AB170" i="2"/>
  <c r="AA170" i="2"/>
  <c r="AE169" i="2"/>
  <c r="AF169" i="2" s="1"/>
  <c r="AC169" i="2"/>
  <c r="AD169" i="2" s="1" a="1"/>
  <c r="AD169" i="2" s="1"/>
  <c r="AB169" i="2"/>
  <c r="AA169" i="2"/>
  <c r="AF168" i="2"/>
  <c r="AE168" i="2"/>
  <c r="AC168" i="2"/>
  <c r="AD168" i="2" s="1" a="1"/>
  <c r="AD168" i="2" s="1"/>
  <c r="AB168" i="2"/>
  <c r="AA168" i="2"/>
  <c r="AE167" i="2"/>
  <c r="AF167" i="2" s="1"/>
  <c r="AC167" i="2"/>
  <c r="AD167" i="2" s="1" a="1"/>
  <c r="AD167" i="2" s="1"/>
  <c r="AB167" i="2"/>
  <c r="AA167" i="2"/>
  <c r="AF166" i="2"/>
  <c r="AE166" i="2"/>
  <c r="AC166" i="2"/>
  <c r="AD166" i="2" s="1" a="1"/>
  <c r="AD166" i="2" s="1"/>
  <c r="AB166" i="2"/>
  <c r="AA166" i="2"/>
  <c r="AE165" i="2"/>
  <c r="AF165" i="2" s="1"/>
  <c r="AC165" i="2"/>
  <c r="AD165" i="2" s="1" a="1"/>
  <c r="AD165" i="2" s="1"/>
  <c r="AB165" i="2"/>
  <c r="AA165" i="2"/>
  <c r="AF164" i="2"/>
  <c r="AE164" i="2"/>
  <c r="AC164" i="2"/>
  <c r="AD164" i="2" s="1" a="1"/>
  <c r="AD164" i="2" s="1"/>
  <c r="AB164" i="2"/>
  <c r="AA164" i="2"/>
  <c r="AF163" i="2"/>
  <c r="AE163" i="2"/>
  <c r="AD163" i="2" a="1"/>
  <c r="AD163" i="2" s="1"/>
  <c r="AC163" i="2"/>
  <c r="AB163" i="2"/>
  <c r="AA163" i="2"/>
  <c r="AF162" i="2"/>
  <c r="AE162" i="2"/>
  <c r="AC162" i="2"/>
  <c r="AD162" i="2" s="1" a="1"/>
  <c r="AD162" i="2" s="1"/>
  <c r="AB162" i="2"/>
  <c r="AA162" i="2"/>
  <c r="AE161" i="2"/>
  <c r="AF161" i="2" s="1"/>
  <c r="AC161" i="2"/>
  <c r="AD161" i="2" s="1" a="1"/>
  <c r="AD161" i="2" s="1"/>
  <c r="AB161" i="2"/>
  <c r="AA161" i="2"/>
  <c r="AF160" i="2"/>
  <c r="AE160" i="2"/>
  <c r="AC160" i="2"/>
  <c r="AD160" i="2" s="1" a="1"/>
  <c r="AD160" i="2" s="1"/>
  <c r="AB160" i="2"/>
  <c r="AA160" i="2"/>
  <c r="AF159" i="2"/>
  <c r="AE159" i="2"/>
  <c r="AC159" i="2"/>
  <c r="AD159" i="2" s="1" a="1"/>
  <c r="AD159" i="2" s="1"/>
  <c r="AB159" i="2"/>
  <c r="AA159" i="2"/>
  <c r="AF158" i="2"/>
  <c r="AE158" i="2"/>
  <c r="AC158" i="2"/>
  <c r="AD158" i="2" s="1" a="1"/>
  <c r="AD158" i="2" s="1"/>
  <c r="AB158" i="2"/>
  <c r="AA158" i="2"/>
  <c r="AF157" i="2"/>
  <c r="AE157" i="2"/>
  <c r="AD157" i="2" a="1"/>
  <c r="AD157" i="2" s="1"/>
  <c r="AC157" i="2"/>
  <c r="AB157" i="2"/>
  <c r="AA157" i="2"/>
  <c r="AF156" i="2"/>
  <c r="AE156" i="2"/>
  <c r="AC156" i="2"/>
  <c r="AD156" i="2" s="1" a="1"/>
  <c r="AD156" i="2" s="1"/>
  <c r="AB156" i="2"/>
  <c r="AA156" i="2"/>
  <c r="AF155" i="2"/>
  <c r="AE155" i="2"/>
  <c r="AC155" i="2"/>
  <c r="AD155" i="2" s="1" a="1"/>
  <c r="AD155" i="2" s="1"/>
  <c r="AB155" i="2"/>
  <c r="AA155" i="2"/>
  <c r="AF154" i="2"/>
  <c r="AE154" i="2"/>
  <c r="AC154" i="2"/>
  <c r="AD154" i="2" s="1" a="1"/>
  <c r="AD154" i="2" s="1"/>
  <c r="AB154" i="2"/>
  <c r="AA154" i="2"/>
  <c r="AE153" i="2"/>
  <c r="AF153" i="2" s="1"/>
  <c r="AC153" i="2"/>
  <c r="AD153" i="2" s="1" a="1"/>
  <c r="AD153" i="2" s="1"/>
  <c r="AB153" i="2"/>
  <c r="AA153" i="2"/>
  <c r="AF152" i="2"/>
  <c r="AE152" i="2"/>
  <c r="AC152" i="2"/>
  <c r="AD152" i="2" s="1" a="1"/>
  <c r="AD152" i="2" s="1"/>
  <c r="AB152" i="2"/>
  <c r="AA152" i="2"/>
  <c r="AE151" i="2"/>
  <c r="AF151" i="2" s="1"/>
  <c r="AC151" i="2"/>
  <c r="AD151" i="2" s="1" a="1"/>
  <c r="AD151" i="2" s="1"/>
  <c r="AB151" i="2"/>
  <c r="AA151" i="2"/>
  <c r="AF150" i="2"/>
  <c r="AE150" i="2"/>
  <c r="AC150" i="2"/>
  <c r="AD150" i="2" s="1" a="1"/>
  <c r="AD150" i="2" s="1"/>
  <c r="AB150" i="2"/>
  <c r="AA150" i="2"/>
  <c r="AF149" i="2"/>
  <c r="AE149" i="2"/>
  <c r="AC149" i="2"/>
  <c r="AD149" i="2" s="1" a="1"/>
  <c r="AD149" i="2" s="1"/>
  <c r="AB149" i="2"/>
  <c r="AA149" i="2"/>
  <c r="AF148" i="2"/>
  <c r="AE148" i="2"/>
  <c r="AC148" i="2"/>
  <c r="AD148" i="2" s="1" a="1"/>
  <c r="AD148" i="2" s="1"/>
  <c r="AB148" i="2"/>
  <c r="AA148" i="2"/>
  <c r="AE147" i="2"/>
  <c r="AF147" i="2" s="1"/>
  <c r="AC147" i="2"/>
  <c r="AD147" i="2" s="1" a="1"/>
  <c r="AD147" i="2" s="1"/>
  <c r="AB147" i="2"/>
  <c r="AA147" i="2"/>
  <c r="AF146" i="2"/>
  <c r="AE146" i="2"/>
  <c r="AC146" i="2"/>
  <c r="AD146" i="2" s="1" a="1"/>
  <c r="AD146" i="2" s="1"/>
  <c r="AB146" i="2"/>
  <c r="AA146" i="2"/>
  <c r="AE145" i="2"/>
  <c r="AF145" i="2" s="1"/>
  <c r="AC145" i="2"/>
  <c r="AD145" i="2" s="1" a="1"/>
  <c r="AD145" i="2" s="1"/>
  <c r="AB145" i="2"/>
  <c r="AA145" i="2"/>
  <c r="AF144" i="2"/>
  <c r="AE144" i="2"/>
  <c r="AC144" i="2"/>
  <c r="AD144" i="2" s="1" a="1"/>
  <c r="AD144" i="2" s="1"/>
  <c r="AB144" i="2"/>
  <c r="AA144" i="2"/>
  <c r="AE143" i="2"/>
  <c r="AF143" i="2" s="1"/>
  <c r="AD143" i="2" a="1"/>
  <c r="AD143" i="2" s="1"/>
  <c r="AC143" i="2"/>
  <c r="AB143" i="2"/>
  <c r="AA143" i="2"/>
  <c r="AF142" i="2"/>
  <c r="AE142" i="2"/>
  <c r="AC142" i="2"/>
  <c r="AD142" i="2" s="1" a="1"/>
  <c r="AD142" i="2" s="1"/>
  <c r="AB142" i="2"/>
  <c r="AA142" i="2"/>
  <c r="AE141" i="2"/>
  <c r="AF141" i="2" s="1"/>
  <c r="AC141" i="2"/>
  <c r="AD141" i="2" s="1" a="1"/>
  <c r="AD141" i="2" s="1"/>
  <c r="AB141" i="2"/>
  <c r="AA141" i="2"/>
  <c r="AF140" i="2"/>
  <c r="AE140" i="2"/>
  <c r="AC140" i="2"/>
  <c r="AD140" i="2" s="1" a="1"/>
  <c r="AD140" i="2" s="1"/>
  <c r="AB140" i="2"/>
  <c r="AA140" i="2"/>
  <c r="AE139" i="2"/>
  <c r="AF139" i="2" s="1"/>
  <c r="AC139" i="2"/>
  <c r="AD139" i="2" s="1" a="1"/>
  <c r="AD139" i="2" s="1"/>
  <c r="AB139" i="2"/>
  <c r="AA139" i="2"/>
  <c r="AF138" i="2"/>
  <c r="AE138" i="2"/>
  <c r="AC138" i="2"/>
  <c r="AD138" i="2" s="1" a="1"/>
  <c r="AD138" i="2" s="1"/>
  <c r="AB138" i="2"/>
  <c r="AA138" i="2"/>
  <c r="AE137" i="2"/>
  <c r="AF137" i="2" s="1"/>
  <c r="AC137" i="2"/>
  <c r="AD137" i="2" s="1" a="1"/>
  <c r="AD137" i="2" s="1"/>
  <c r="AB137" i="2"/>
  <c r="AA137" i="2"/>
  <c r="AF136" i="2"/>
  <c r="AE136" i="2"/>
  <c r="AC136" i="2"/>
  <c r="AD136" i="2" s="1" a="1"/>
  <c r="AD136" i="2" s="1"/>
  <c r="AB136" i="2"/>
  <c r="AA136" i="2"/>
  <c r="AF135" i="2"/>
  <c r="AE135" i="2"/>
  <c r="AD135" i="2" a="1"/>
  <c r="AD135" i="2" s="1"/>
  <c r="AC135" i="2"/>
  <c r="AB135" i="2"/>
  <c r="AA135" i="2"/>
  <c r="AF134" i="2"/>
  <c r="AE134" i="2"/>
  <c r="AC134" i="2"/>
  <c r="AD134" i="2" s="1" a="1"/>
  <c r="AD134" i="2" s="1"/>
  <c r="AB134" i="2"/>
  <c r="AA134" i="2"/>
  <c r="AE133" i="2"/>
  <c r="AF133" i="2" s="1"/>
  <c r="AC133" i="2"/>
  <c r="AD133" i="2" s="1" a="1"/>
  <c r="AD133" i="2" s="1"/>
  <c r="AB133" i="2"/>
  <c r="AA133" i="2"/>
  <c r="AF132" i="2"/>
  <c r="AE132" i="2"/>
  <c r="AC132" i="2"/>
  <c r="AD132" i="2" s="1" a="1"/>
  <c r="AD132" i="2" s="1"/>
  <c r="AB132" i="2"/>
  <c r="AA132" i="2"/>
  <c r="AF131" i="2"/>
  <c r="AE131" i="2"/>
  <c r="AC131" i="2"/>
  <c r="AD131" i="2" s="1" a="1"/>
  <c r="AD131" i="2" s="1"/>
  <c r="AB131" i="2"/>
  <c r="AA131" i="2"/>
  <c r="AF130" i="2"/>
  <c r="AE130" i="2"/>
  <c r="AC130" i="2"/>
  <c r="AD130" i="2" s="1" a="1"/>
  <c r="AD130" i="2" s="1"/>
  <c r="AB130" i="2"/>
  <c r="AA130" i="2"/>
  <c r="AF129" i="2"/>
  <c r="AE129" i="2"/>
  <c r="AD129" i="2" a="1"/>
  <c r="AD129" i="2" s="1"/>
  <c r="AC129" i="2"/>
  <c r="AB129" i="2"/>
  <c r="AA129" i="2"/>
  <c r="AF128" i="2"/>
  <c r="AE128" i="2"/>
  <c r="AC128" i="2"/>
  <c r="AD128" i="2" s="1" a="1"/>
  <c r="AD128" i="2" s="1"/>
  <c r="AB128" i="2"/>
  <c r="AA128" i="2"/>
  <c r="AF127" i="2"/>
  <c r="AE127" i="2"/>
  <c r="AC127" i="2"/>
  <c r="AD127" i="2" s="1" a="1"/>
  <c r="AD127" i="2" s="1"/>
  <c r="AB127" i="2"/>
  <c r="AA127" i="2"/>
  <c r="AF126" i="2"/>
  <c r="AE126" i="2"/>
  <c r="AC126" i="2"/>
  <c r="AD126" i="2" s="1" a="1"/>
  <c r="AD126" i="2" s="1"/>
  <c r="AB126" i="2"/>
  <c r="AA126" i="2"/>
  <c r="AE125" i="2"/>
  <c r="AF125" i="2" s="1"/>
  <c r="AC125" i="2"/>
  <c r="AD125" i="2" s="1" a="1"/>
  <c r="AD125" i="2" s="1"/>
  <c r="AB125" i="2"/>
  <c r="AA125" i="2"/>
  <c r="AF124" i="2"/>
  <c r="AE124" i="2"/>
  <c r="AC124" i="2"/>
  <c r="AD124" i="2" s="1" a="1"/>
  <c r="AD124" i="2" s="1"/>
  <c r="AB124" i="2"/>
  <c r="AA124" i="2"/>
  <c r="AE123" i="2"/>
  <c r="AF123" i="2" s="1"/>
  <c r="AC123" i="2"/>
  <c r="AD123" i="2" s="1" a="1"/>
  <c r="AD123" i="2" s="1"/>
  <c r="AB123" i="2"/>
  <c r="AA123" i="2"/>
  <c r="AF122" i="2"/>
  <c r="AE122" i="2"/>
  <c r="AC122" i="2"/>
  <c r="AD122" i="2" s="1" a="1"/>
  <c r="AD122" i="2" s="1"/>
  <c r="AB122" i="2"/>
  <c r="AA122" i="2"/>
  <c r="AF121" i="2"/>
  <c r="AE121" i="2"/>
  <c r="AC121" i="2"/>
  <c r="AD121" i="2" s="1" a="1"/>
  <c r="AD121" i="2" s="1"/>
  <c r="AB121" i="2"/>
  <c r="AA121" i="2"/>
  <c r="AF120" i="2"/>
  <c r="AE120" i="2"/>
  <c r="AC120" i="2"/>
  <c r="AD120" i="2" s="1" a="1"/>
  <c r="AD120" i="2" s="1"/>
  <c r="AB120" i="2"/>
  <c r="AA120" i="2"/>
  <c r="AE119" i="2"/>
  <c r="AF119" i="2" s="1"/>
  <c r="AC119" i="2"/>
  <c r="AD119" i="2" s="1" a="1"/>
  <c r="AD119" i="2" s="1"/>
  <c r="AB119" i="2"/>
  <c r="AA119" i="2"/>
  <c r="AF118" i="2"/>
  <c r="AE118" i="2"/>
  <c r="AC118" i="2"/>
  <c r="AD118" i="2" s="1" a="1"/>
  <c r="AD118" i="2" s="1"/>
  <c r="AB118" i="2"/>
  <c r="AA118" i="2"/>
  <c r="AE117" i="2"/>
  <c r="AF117" i="2" s="1"/>
  <c r="AC117" i="2"/>
  <c r="AD117" i="2" s="1" a="1"/>
  <c r="AD117" i="2" s="1"/>
  <c r="AB117" i="2"/>
  <c r="AA117" i="2"/>
  <c r="AF116" i="2"/>
  <c r="AE116" i="2"/>
  <c r="AC116" i="2"/>
  <c r="AD116" i="2" s="1" a="1"/>
  <c r="AD116" i="2" s="1"/>
  <c r="AB116" i="2"/>
  <c r="AA116" i="2"/>
  <c r="AE115" i="2"/>
  <c r="AF115" i="2" s="1"/>
  <c r="AD115" i="2" a="1"/>
  <c r="AD115" i="2" s="1"/>
  <c r="AC115" i="2"/>
  <c r="AB115" i="2"/>
  <c r="AA115" i="2"/>
  <c r="AF114" i="2"/>
  <c r="AE114" i="2"/>
  <c r="AC114" i="2"/>
  <c r="AD114" i="2" s="1" a="1"/>
  <c r="AD114" i="2" s="1"/>
  <c r="AB114" i="2"/>
  <c r="AA114" i="2"/>
  <c r="AE113" i="2"/>
  <c r="AF113" i="2" s="1"/>
  <c r="AC113" i="2"/>
  <c r="AD113" i="2" s="1" a="1"/>
  <c r="AD113" i="2" s="1"/>
  <c r="AB113" i="2"/>
  <c r="AA113" i="2"/>
  <c r="AF112" i="2"/>
  <c r="AE112" i="2"/>
  <c r="AC112" i="2"/>
  <c r="AD112" i="2" s="1" a="1"/>
  <c r="AD112" i="2" s="1"/>
  <c r="AB112" i="2"/>
  <c r="AA112" i="2"/>
  <c r="AE111" i="2"/>
  <c r="AF111" i="2" s="1"/>
  <c r="AC111" i="2"/>
  <c r="AD111" i="2" s="1" a="1"/>
  <c r="AD111" i="2" s="1"/>
  <c r="AB111" i="2"/>
  <c r="AA111" i="2"/>
  <c r="AF110" i="2"/>
  <c r="AE110" i="2"/>
  <c r="AC110" i="2"/>
  <c r="AD110" i="2" s="1" a="1"/>
  <c r="AD110" i="2" s="1"/>
  <c r="AB110" i="2"/>
  <c r="AA110" i="2"/>
  <c r="AE109" i="2"/>
  <c r="AF109" i="2" s="1"/>
  <c r="AC109" i="2"/>
  <c r="AD109" i="2" s="1" a="1"/>
  <c r="AD109" i="2" s="1"/>
  <c r="AB109" i="2"/>
  <c r="AA109" i="2"/>
  <c r="AF108" i="2"/>
  <c r="AE108" i="2"/>
  <c r="AC108" i="2"/>
  <c r="AD108" i="2" s="1" a="1"/>
  <c r="AD108" i="2" s="1"/>
  <c r="AB108" i="2"/>
  <c r="AA108" i="2"/>
  <c r="AF107" i="2"/>
  <c r="AE107" i="2"/>
  <c r="AD107" i="2" a="1"/>
  <c r="AD107" i="2" s="1"/>
  <c r="AC107" i="2"/>
  <c r="AB107" i="2"/>
  <c r="AA107" i="2"/>
  <c r="AF106" i="2"/>
  <c r="AE106" i="2"/>
  <c r="AC106" i="2"/>
  <c r="AD106" i="2" s="1" a="1"/>
  <c r="AD106" i="2" s="1"/>
  <c r="AB106" i="2"/>
  <c r="AA106" i="2"/>
  <c r="AE105" i="2"/>
  <c r="AF105" i="2" s="1"/>
  <c r="AC105" i="2"/>
  <c r="AD105" i="2" s="1" a="1"/>
  <c r="AD105" i="2" s="1"/>
  <c r="AB105" i="2"/>
  <c r="AA105" i="2"/>
  <c r="AF104" i="2"/>
  <c r="AE104" i="2"/>
  <c r="AC104" i="2"/>
  <c r="AD104" i="2" s="1" a="1"/>
  <c r="AD104" i="2" s="1"/>
  <c r="AB104" i="2"/>
  <c r="AA104" i="2"/>
  <c r="AF103" i="2"/>
  <c r="AE103" i="2"/>
  <c r="AC103" i="2"/>
  <c r="AD103" i="2" s="1" a="1"/>
  <c r="AD103" i="2" s="1"/>
  <c r="AB103" i="2"/>
  <c r="AA103" i="2"/>
  <c r="AF102" i="2"/>
  <c r="AE102" i="2"/>
  <c r="AC102" i="2"/>
  <c r="AD102" i="2" s="1" a="1"/>
  <c r="AD102" i="2" s="1"/>
  <c r="AB102" i="2"/>
  <c r="AA102" i="2"/>
  <c r="AF101" i="2"/>
  <c r="AE101" i="2"/>
  <c r="AD101" i="2" a="1"/>
  <c r="AD101" i="2" s="1"/>
  <c r="AC101" i="2"/>
  <c r="AB101" i="2"/>
  <c r="AA101" i="2"/>
  <c r="AF100" i="2"/>
  <c r="AE100" i="2"/>
  <c r="AC100" i="2"/>
  <c r="AD100" i="2" s="1" a="1"/>
  <c r="AD100" i="2" s="1"/>
  <c r="AB100" i="2"/>
  <c r="AA100" i="2"/>
  <c r="AF99" i="2"/>
  <c r="AE99" i="2"/>
  <c r="AC99" i="2"/>
  <c r="AD99" i="2" s="1" a="1"/>
  <c r="AD99" i="2" s="1"/>
  <c r="AB99" i="2"/>
  <c r="AA99" i="2"/>
  <c r="AF98" i="2"/>
  <c r="AE98" i="2"/>
  <c r="AC98" i="2"/>
  <c r="AD98" i="2" s="1" a="1"/>
  <c r="AD98" i="2" s="1"/>
  <c r="AB98" i="2"/>
  <c r="AA98" i="2"/>
  <c r="AE97" i="2"/>
  <c r="AF97" i="2" s="1"/>
  <c r="AC97" i="2"/>
  <c r="AD97" i="2" s="1" a="1"/>
  <c r="AD97" i="2" s="1"/>
  <c r="AB97" i="2"/>
  <c r="AA97" i="2"/>
  <c r="AF96" i="2"/>
  <c r="AE96" i="2"/>
  <c r="AC96" i="2"/>
  <c r="AD96" i="2" s="1" a="1"/>
  <c r="AD96" i="2" s="1"/>
  <c r="AB96" i="2"/>
  <c r="AA96" i="2"/>
  <c r="AE95" i="2"/>
  <c r="AF95" i="2" s="1"/>
  <c r="AC95" i="2"/>
  <c r="AD95" i="2" s="1" a="1"/>
  <c r="AD95" i="2" s="1"/>
  <c r="AB95" i="2"/>
  <c r="AA95" i="2"/>
  <c r="AF94" i="2"/>
  <c r="AE94" i="2"/>
  <c r="AC94" i="2"/>
  <c r="AD94" i="2" s="1" a="1"/>
  <c r="AD94" i="2" s="1"/>
  <c r="AB94" i="2"/>
  <c r="AA94" i="2"/>
  <c r="AF93" i="2"/>
  <c r="AE93" i="2"/>
  <c r="AC93" i="2"/>
  <c r="AD93" i="2" s="1" a="1"/>
  <c r="AD93" i="2" s="1"/>
  <c r="AB93" i="2"/>
  <c r="AA93" i="2"/>
  <c r="AF92" i="2"/>
  <c r="AE92" i="2"/>
  <c r="AC92" i="2"/>
  <c r="AD92" i="2" s="1" a="1"/>
  <c r="AD92" i="2" s="1"/>
  <c r="AB92" i="2"/>
  <c r="AA92" i="2"/>
  <c r="AE91" i="2"/>
  <c r="AF91" i="2" s="1"/>
  <c r="AC91" i="2"/>
  <c r="AD91" i="2" s="1" a="1"/>
  <c r="AD91" i="2" s="1"/>
  <c r="AB91" i="2"/>
  <c r="AA91" i="2"/>
  <c r="AF90" i="2"/>
  <c r="AE90" i="2"/>
  <c r="AC90" i="2"/>
  <c r="AD90" i="2" s="1" a="1"/>
  <c r="AD90" i="2" s="1"/>
  <c r="AB90" i="2"/>
  <c r="AA90" i="2"/>
  <c r="AE89" i="2"/>
  <c r="AF89" i="2" s="1"/>
  <c r="AC89" i="2"/>
  <c r="AD89" i="2" s="1" a="1"/>
  <c r="AD89" i="2" s="1"/>
  <c r="AB89" i="2"/>
  <c r="AA89" i="2"/>
  <c r="AF88" i="2"/>
  <c r="AE88" i="2"/>
  <c r="AC88" i="2"/>
  <c r="AD88" i="2" s="1" a="1"/>
  <c r="AD88" i="2" s="1"/>
  <c r="AB88" i="2"/>
  <c r="AA88" i="2"/>
  <c r="AE87" i="2"/>
  <c r="AF87" i="2" s="1"/>
  <c r="AD87" i="2" a="1"/>
  <c r="AD87" i="2" s="1"/>
  <c r="AC87" i="2"/>
  <c r="AB87" i="2"/>
  <c r="AA87" i="2"/>
  <c r="AF86" i="2"/>
  <c r="AE86" i="2"/>
  <c r="AC86" i="2"/>
  <c r="AD86" i="2" s="1" a="1"/>
  <c r="AD86" i="2" s="1"/>
  <c r="AB86" i="2"/>
  <c r="AA86" i="2"/>
  <c r="AE85" i="2"/>
  <c r="AF85" i="2" s="1"/>
  <c r="AC85" i="2"/>
  <c r="AD85" i="2" s="1" a="1"/>
  <c r="AD85" i="2" s="1"/>
  <c r="AB85" i="2"/>
  <c r="AA85" i="2"/>
  <c r="AF84" i="2"/>
  <c r="AE84" i="2"/>
  <c r="AC84" i="2"/>
  <c r="AD84" i="2" s="1" a="1"/>
  <c r="AD84" i="2" s="1"/>
  <c r="AB84" i="2"/>
  <c r="AA84" i="2"/>
  <c r="AE83" i="2"/>
  <c r="AF83" i="2" s="1"/>
  <c r="AC83" i="2"/>
  <c r="AD83" i="2" s="1" a="1"/>
  <c r="AD83" i="2" s="1"/>
  <c r="AB83" i="2"/>
  <c r="AA83" i="2"/>
  <c r="AF82" i="2"/>
  <c r="AE82" i="2"/>
  <c r="AC82" i="2"/>
  <c r="AD82" i="2" s="1" a="1"/>
  <c r="AD82" i="2" s="1"/>
  <c r="AB82" i="2"/>
  <c r="AA82" i="2"/>
  <c r="AE81" i="2"/>
  <c r="AF81" i="2" s="1"/>
  <c r="AC81" i="2"/>
  <c r="AD81" i="2" s="1" a="1"/>
  <c r="AD81" i="2" s="1"/>
  <c r="AB81" i="2"/>
  <c r="AA81" i="2"/>
  <c r="AF80" i="2"/>
  <c r="AE80" i="2"/>
  <c r="AC80" i="2"/>
  <c r="AD80" i="2" s="1" a="1"/>
  <c r="AD80" i="2" s="1"/>
  <c r="AB80" i="2"/>
  <c r="AA80" i="2"/>
  <c r="AF79" i="2"/>
  <c r="AE79" i="2"/>
  <c r="AD79" i="2" a="1"/>
  <c r="AD79" i="2" s="1"/>
  <c r="AC79" i="2"/>
  <c r="AB79" i="2"/>
  <c r="AA79" i="2"/>
  <c r="AF78" i="2"/>
  <c r="AE78" i="2"/>
  <c r="AC78" i="2"/>
  <c r="AD78" i="2" s="1" a="1"/>
  <c r="AD78" i="2" s="1"/>
  <c r="AB78" i="2"/>
  <c r="AA78" i="2"/>
  <c r="AE77" i="2"/>
  <c r="AF77" i="2" s="1"/>
  <c r="AC77" i="2"/>
  <c r="AD77" i="2" s="1" a="1"/>
  <c r="AD77" i="2" s="1"/>
  <c r="AB77" i="2"/>
  <c r="AA77" i="2"/>
  <c r="AF76" i="2"/>
  <c r="AE76" i="2"/>
  <c r="AC76" i="2"/>
  <c r="AD76" i="2" s="1" a="1"/>
  <c r="AD76" i="2" s="1"/>
  <c r="AB76" i="2"/>
  <c r="AA76" i="2"/>
  <c r="AF75" i="2"/>
  <c r="AE75" i="2"/>
  <c r="AC75" i="2"/>
  <c r="AD75" i="2" s="1" a="1"/>
  <c r="AD75" i="2" s="1"/>
  <c r="AB75" i="2"/>
  <c r="AA75" i="2"/>
  <c r="AF74" i="2"/>
  <c r="AE74" i="2"/>
  <c r="AC74" i="2"/>
  <c r="AD74" i="2" s="1" a="1"/>
  <c r="AD74" i="2" s="1"/>
  <c r="AB74" i="2"/>
  <c r="AA74" i="2"/>
  <c r="AF73" i="2"/>
  <c r="AE73" i="2"/>
  <c r="AD73" i="2" a="1"/>
  <c r="AD73" i="2" s="1"/>
  <c r="AC73" i="2"/>
  <c r="AB73" i="2"/>
  <c r="AA73" i="2"/>
  <c r="AF72" i="2"/>
  <c r="AE72" i="2"/>
  <c r="AC72" i="2"/>
  <c r="AD72" i="2" s="1" a="1"/>
  <c r="AD72" i="2" s="1"/>
  <c r="AB72" i="2"/>
  <c r="AA72" i="2"/>
  <c r="AF71" i="2"/>
  <c r="AE71" i="2"/>
  <c r="AC71" i="2"/>
  <c r="AD71" i="2" s="1" a="1"/>
  <c r="AD71" i="2" s="1"/>
  <c r="AB71" i="2"/>
  <c r="AA71" i="2"/>
  <c r="AF70" i="2"/>
  <c r="AE70" i="2"/>
  <c r="AC70" i="2"/>
  <c r="AD70" i="2" s="1" a="1"/>
  <c r="AD70" i="2" s="1"/>
  <c r="AB70" i="2"/>
  <c r="AA70" i="2"/>
  <c r="AE69" i="2"/>
  <c r="AF69" i="2" s="1"/>
  <c r="AC69" i="2"/>
  <c r="AD69" i="2" s="1" a="1"/>
  <c r="AD69" i="2" s="1"/>
  <c r="AB69" i="2"/>
  <c r="AA69" i="2"/>
  <c r="AF68" i="2"/>
  <c r="AE68" i="2"/>
  <c r="AC68" i="2"/>
  <c r="AD68" i="2" s="1" a="1"/>
  <c r="AD68" i="2" s="1"/>
  <c r="AB68" i="2"/>
  <c r="AA68" i="2"/>
  <c r="AE67" i="2"/>
  <c r="AF67" i="2" s="1"/>
  <c r="AC67" i="2"/>
  <c r="AD67" i="2" s="1" a="1"/>
  <c r="AD67" i="2" s="1"/>
  <c r="AB67" i="2"/>
  <c r="AA67" i="2"/>
  <c r="AF66" i="2"/>
  <c r="AE66" i="2"/>
  <c r="AC66" i="2"/>
  <c r="AD66" i="2" s="1" a="1"/>
  <c r="AD66" i="2" s="1"/>
  <c r="AB66" i="2"/>
  <c r="AA66" i="2"/>
  <c r="AF65" i="2"/>
  <c r="AE65" i="2"/>
  <c r="AC65" i="2"/>
  <c r="AD65" i="2" s="1" a="1"/>
  <c r="AD65" i="2" s="1"/>
  <c r="AB65" i="2"/>
  <c r="AA65" i="2"/>
  <c r="AF64" i="2"/>
  <c r="AE64" i="2"/>
  <c r="AC64" i="2"/>
  <c r="AD64" i="2" s="1" a="1"/>
  <c r="AD64" i="2" s="1"/>
  <c r="AB64" i="2"/>
  <c r="AA64" i="2"/>
  <c r="AE63" i="2"/>
  <c r="AF63" i="2" s="1"/>
  <c r="AC63" i="2"/>
  <c r="AD63" i="2" s="1" a="1"/>
  <c r="AD63" i="2" s="1"/>
  <c r="AB63" i="2"/>
  <c r="AA63" i="2"/>
  <c r="AF62" i="2"/>
  <c r="AE62" i="2"/>
  <c r="AC62" i="2"/>
  <c r="AD62" i="2" s="1" a="1"/>
  <c r="AD62" i="2" s="1"/>
  <c r="AB62" i="2"/>
  <c r="AA62" i="2"/>
  <c r="AE61" i="2"/>
  <c r="AF61" i="2" s="1"/>
  <c r="AC61" i="2"/>
  <c r="AD61" i="2" s="1" a="1"/>
  <c r="AD61" i="2" s="1"/>
  <c r="AB61" i="2"/>
  <c r="AA61" i="2"/>
  <c r="AF60" i="2"/>
  <c r="AE60" i="2"/>
  <c r="AC60" i="2"/>
  <c r="AD60" i="2" s="1" a="1"/>
  <c r="AD60" i="2" s="1"/>
  <c r="AB60" i="2"/>
  <c r="AA60" i="2"/>
  <c r="AE59" i="2"/>
  <c r="AF59" i="2" s="1"/>
  <c r="AD59" i="2" a="1"/>
  <c r="AD59" i="2" s="1"/>
  <c r="AC59" i="2"/>
  <c r="AB59" i="2"/>
  <c r="AA59" i="2"/>
  <c r="AF58" i="2"/>
  <c r="AE58" i="2"/>
  <c r="AC58" i="2"/>
  <c r="AD58" i="2" s="1" a="1"/>
  <c r="AD58" i="2" s="1"/>
  <c r="AB58" i="2"/>
  <c r="AA58" i="2"/>
  <c r="AE57" i="2"/>
  <c r="AF57" i="2" s="1"/>
  <c r="AC57" i="2"/>
  <c r="AD57" i="2" s="1" a="1"/>
  <c r="AD57" i="2" s="1"/>
  <c r="AB57" i="2"/>
  <c r="AA57" i="2"/>
  <c r="AF56" i="2"/>
  <c r="AE56" i="2"/>
  <c r="AC56" i="2"/>
  <c r="AD56" i="2" s="1" a="1"/>
  <c r="AD56" i="2" s="1"/>
  <c r="AB56" i="2"/>
  <c r="AA56" i="2"/>
  <c r="AE55" i="2"/>
  <c r="AF55" i="2" s="1"/>
  <c r="AC55" i="2"/>
  <c r="AD55" i="2" s="1" a="1"/>
  <c r="AD55" i="2" s="1"/>
  <c r="AB55" i="2"/>
  <c r="AA55" i="2"/>
  <c r="AF54" i="2"/>
  <c r="AE54" i="2"/>
  <c r="AC54" i="2"/>
  <c r="AD54" i="2" s="1" a="1"/>
  <c r="AD54" i="2" s="1"/>
  <c r="AB54" i="2"/>
  <c r="AA54" i="2"/>
  <c r="AE53" i="2"/>
  <c r="AF53" i="2" s="1"/>
  <c r="AC53" i="2"/>
  <c r="AD53" i="2" s="1" a="1"/>
  <c r="AD53" i="2" s="1"/>
  <c r="AB53" i="2"/>
  <c r="AA53" i="2"/>
  <c r="AF52" i="2"/>
  <c r="AE52" i="2"/>
  <c r="AC52" i="2"/>
  <c r="AD52" i="2" s="1" a="1"/>
  <c r="AD52" i="2" s="1"/>
  <c r="AB52" i="2"/>
  <c r="AA52" i="2"/>
  <c r="AF51" i="2"/>
  <c r="AE51" i="2"/>
  <c r="AD51" i="2" a="1"/>
  <c r="AD51" i="2" s="1"/>
  <c r="AC51" i="2"/>
  <c r="AB51" i="2"/>
  <c r="AA51" i="2"/>
  <c r="AF50" i="2"/>
  <c r="AE50" i="2"/>
  <c r="AC50" i="2"/>
  <c r="AD50" i="2" s="1" a="1"/>
  <c r="AD50" i="2" s="1"/>
  <c r="AB50" i="2"/>
  <c r="AA50" i="2"/>
  <c r="AE49" i="2"/>
  <c r="AF49" i="2" s="1"/>
  <c r="AC49" i="2"/>
  <c r="AD49" i="2" s="1" a="1"/>
  <c r="AD49" i="2" s="1"/>
  <c r="AB49" i="2"/>
  <c r="AA49" i="2"/>
  <c r="AF48" i="2"/>
  <c r="AE48" i="2"/>
  <c r="AC48" i="2"/>
  <c r="AD48" i="2" s="1" a="1"/>
  <c r="AD48" i="2" s="1"/>
  <c r="AB48" i="2"/>
  <c r="AA48" i="2"/>
  <c r="AF47" i="2"/>
  <c r="AE47" i="2"/>
  <c r="AC47" i="2"/>
  <c r="AD47" i="2" s="1" a="1"/>
  <c r="AD47" i="2" s="1"/>
  <c r="AB47" i="2"/>
  <c r="AA47" i="2"/>
  <c r="AF46" i="2"/>
  <c r="AE46" i="2"/>
  <c r="AC46" i="2"/>
  <c r="AD46" i="2" s="1" a="1"/>
  <c r="AD46" i="2" s="1"/>
  <c r="AB46" i="2"/>
  <c r="AA46" i="2"/>
  <c r="AF45" i="2"/>
  <c r="AE45" i="2"/>
  <c r="AD45" i="2" a="1"/>
  <c r="AD45" i="2" s="1"/>
  <c r="AC45" i="2"/>
  <c r="AB45" i="2"/>
  <c r="AA45" i="2"/>
  <c r="AF44" i="2"/>
  <c r="AE44" i="2"/>
  <c r="AC44" i="2"/>
  <c r="AD44" i="2" s="1" a="1"/>
  <c r="AD44" i="2" s="1"/>
  <c r="AB44" i="2"/>
  <c r="AA44" i="2"/>
  <c r="AF43" i="2"/>
  <c r="AE43" i="2"/>
  <c r="AC43" i="2"/>
  <c r="AD43" i="2" s="1" a="1"/>
  <c r="AD43" i="2" s="1"/>
  <c r="AB43" i="2"/>
  <c r="AA43" i="2"/>
  <c r="AF42" i="2"/>
  <c r="AE42" i="2"/>
  <c r="AC42" i="2"/>
  <c r="AD42" i="2" s="1" a="1"/>
  <c r="AD42" i="2" s="1"/>
  <c r="AB42" i="2"/>
  <c r="AA42" i="2"/>
  <c r="AE41" i="2"/>
  <c r="AF41" i="2" s="1"/>
  <c r="AC41" i="2"/>
  <c r="AD41" i="2" s="1" a="1"/>
  <c r="AD41" i="2" s="1"/>
  <c r="AB41" i="2"/>
  <c r="AA41" i="2"/>
  <c r="AF40" i="2"/>
  <c r="AE40" i="2"/>
  <c r="AC40" i="2"/>
  <c r="AD40" i="2" s="1" a="1"/>
  <c r="AD40" i="2" s="1"/>
  <c r="AB40" i="2"/>
  <c r="AA40" i="2"/>
  <c r="AE39" i="2"/>
  <c r="AF39" i="2" s="1"/>
  <c r="AC39" i="2"/>
  <c r="AD39" i="2" s="1" a="1"/>
  <c r="AD39" i="2" s="1"/>
  <c r="AB39" i="2"/>
  <c r="AA39" i="2"/>
  <c r="AF38" i="2"/>
  <c r="AE38" i="2"/>
  <c r="AC38" i="2"/>
  <c r="AD38" i="2" s="1" a="1"/>
  <c r="AD38" i="2" s="1"/>
  <c r="AB38" i="2"/>
  <c r="AA38" i="2"/>
  <c r="AF37" i="2"/>
  <c r="AE37" i="2"/>
  <c r="AC37" i="2"/>
  <c r="AD37" i="2" s="1" a="1"/>
  <c r="AD37" i="2" s="1"/>
  <c r="AB37" i="2"/>
  <c r="AA37" i="2"/>
  <c r="AF36" i="2"/>
  <c r="AE36" i="2"/>
  <c r="AC36" i="2"/>
  <c r="AD36" i="2" s="1" a="1"/>
  <c r="AD36" i="2" s="1"/>
  <c r="AB36" i="2"/>
  <c r="AA36" i="2"/>
  <c r="AE35" i="2"/>
  <c r="AF35" i="2" s="1"/>
  <c r="AC35" i="2"/>
  <c r="AD35" i="2" s="1" a="1"/>
  <c r="AD35" i="2" s="1"/>
  <c r="AB35" i="2"/>
  <c r="AA35" i="2"/>
  <c r="AF34" i="2"/>
  <c r="AE34" i="2"/>
  <c r="AC34" i="2"/>
  <c r="AD34" i="2" s="1" a="1"/>
  <c r="AD34" i="2" s="1"/>
  <c r="AB34" i="2"/>
  <c r="AA34" i="2"/>
  <c r="AE33" i="2"/>
  <c r="AF33" i="2" s="1"/>
  <c r="AC33" i="2"/>
  <c r="AD33" i="2" s="1" a="1"/>
  <c r="AD33" i="2" s="1"/>
  <c r="AB33" i="2"/>
  <c r="AA33" i="2"/>
  <c r="AF32" i="2"/>
  <c r="AE32" i="2"/>
  <c r="AC32" i="2"/>
  <c r="AD32" i="2" s="1" a="1"/>
  <c r="AD32" i="2" s="1"/>
  <c r="AB32" i="2"/>
  <c r="AA32" i="2"/>
  <c r="AE31" i="2"/>
  <c r="AF31" i="2" s="1"/>
  <c r="AD31" i="2" a="1"/>
  <c r="AD31" i="2" s="1"/>
  <c r="AC31" i="2"/>
  <c r="AB31" i="2"/>
  <c r="AA31" i="2"/>
  <c r="AF30" i="2"/>
  <c r="AE30" i="2"/>
  <c r="AC30" i="2"/>
  <c r="AD30" i="2" s="1" a="1"/>
  <c r="AD30" i="2" s="1"/>
  <c r="AB30" i="2"/>
  <c r="AA30" i="2"/>
  <c r="AE29" i="2"/>
  <c r="AF29" i="2" s="1"/>
  <c r="AC29" i="2"/>
  <c r="AD29" i="2" s="1" a="1"/>
  <c r="AD29" i="2" s="1"/>
  <c r="AB29" i="2"/>
  <c r="AA29" i="2"/>
  <c r="AF28" i="2"/>
  <c r="AE28" i="2"/>
  <c r="AC28" i="2"/>
  <c r="AD28" i="2" s="1" a="1"/>
  <c r="AD28" i="2" s="1"/>
  <c r="AB28" i="2"/>
  <c r="AA28" i="2"/>
  <c r="AE27" i="2"/>
  <c r="AF27" i="2" s="1"/>
  <c r="AC27" i="2"/>
  <c r="AD27" i="2" s="1" a="1"/>
  <c r="AD27" i="2" s="1"/>
  <c r="AB27" i="2"/>
  <c r="AA27" i="2"/>
  <c r="AF26" i="2"/>
  <c r="AE26" i="2"/>
  <c r="AC26" i="2"/>
  <c r="AD26" i="2" s="1" a="1"/>
  <c r="AD26" i="2" s="1"/>
  <c r="AB26" i="2"/>
  <c r="AA26" i="2"/>
  <c r="AE25" i="2"/>
  <c r="AF25" i="2" s="1"/>
  <c r="AC25" i="2"/>
  <c r="AD25" i="2" s="1" a="1"/>
  <c r="AD25" i="2" s="1"/>
  <c r="AB25" i="2"/>
  <c r="AA25" i="2"/>
  <c r="AF24" i="2"/>
  <c r="AE24" i="2"/>
  <c r="AC24" i="2"/>
  <c r="AD24" i="2" s="1" a="1"/>
  <c r="AD24" i="2" s="1"/>
  <c r="AB24" i="2"/>
  <c r="AA24" i="2"/>
  <c r="AF23" i="2"/>
  <c r="AE23" i="2"/>
  <c r="AD23" i="2" a="1"/>
  <c r="AD23" i="2" s="1"/>
  <c r="AC23" i="2"/>
  <c r="AB23" i="2"/>
  <c r="AA23" i="2"/>
  <c r="AF22" i="2"/>
  <c r="AE22" i="2"/>
  <c r="AC22" i="2"/>
  <c r="AD22" i="2" s="1" a="1"/>
  <c r="AD22" i="2" s="1"/>
  <c r="AB22" i="2"/>
  <c r="AA22" i="2"/>
  <c r="AE21" i="2"/>
  <c r="AF21" i="2" s="1"/>
  <c r="AC21" i="2"/>
  <c r="AD21" i="2" s="1" a="1"/>
  <c r="AD21" i="2" s="1"/>
  <c r="AB21" i="2"/>
  <c r="AA21" i="2"/>
  <c r="AF20" i="2"/>
  <c r="AE20" i="2"/>
  <c r="AC20" i="2"/>
  <c r="AD20" i="2" s="1" a="1"/>
  <c r="AD20" i="2" s="1"/>
  <c r="AB20" i="2"/>
  <c r="AA20" i="2"/>
  <c r="AF19" i="2"/>
  <c r="AE19" i="2"/>
  <c r="AC19" i="2"/>
  <c r="AD19" i="2" s="1" a="1"/>
  <c r="AD19" i="2" s="1"/>
  <c r="AB19" i="2"/>
  <c r="AA19" i="2"/>
  <c r="AF18" i="2"/>
  <c r="AE18" i="2"/>
  <c r="AC18" i="2"/>
  <c r="AD18" i="2" s="1" a="1"/>
  <c r="AD18" i="2" s="1"/>
  <c r="AB18" i="2"/>
  <c r="AA18" i="2"/>
  <c r="AF17" i="2"/>
  <c r="AE17" i="2"/>
  <c r="AD17" i="2" a="1"/>
  <c r="AD17" i="2" s="1"/>
  <c r="AC17" i="2"/>
  <c r="AB17" i="2"/>
  <c r="AA17" i="2"/>
  <c r="AF16" i="2"/>
  <c r="AE16" i="2"/>
  <c r="AC16" i="2"/>
  <c r="AD16" i="2" s="1" a="1"/>
  <c r="AD16" i="2" s="1"/>
  <c r="AB16" i="2"/>
  <c r="AA16" i="2"/>
  <c r="AF15" i="2"/>
  <c r="AE15" i="2"/>
  <c r="AC15" i="2"/>
  <c r="AD15" i="2" s="1" a="1"/>
  <c r="AD15" i="2" s="1"/>
  <c r="AB15" i="2"/>
  <c r="AA15" i="2"/>
  <c r="AF14" i="2"/>
  <c r="AE14" i="2"/>
  <c r="AC14" i="2"/>
  <c r="AD14" i="2" s="1" a="1"/>
  <c r="AD14" i="2" s="1"/>
  <c r="AB14" i="2"/>
  <c r="AA14" i="2"/>
  <c r="AE13" i="2"/>
  <c r="AF13" i="2" s="1"/>
  <c r="AC13" i="2"/>
  <c r="AD13" i="2" s="1" a="1"/>
  <c r="AD13" i="2" s="1"/>
  <c r="AB13" i="2"/>
  <c r="AA13" i="2"/>
  <c r="AF12" i="2"/>
  <c r="AE12" i="2"/>
  <c r="AC12" i="2"/>
  <c r="AD12" i="2" s="1" a="1"/>
  <c r="AD12" i="2" s="1"/>
  <c r="AB12" i="2"/>
  <c r="AA12" i="2"/>
  <c r="AE11" i="2"/>
  <c r="AF11" i="2" s="1"/>
  <c r="AC11" i="2"/>
  <c r="AD11" i="2" s="1" a="1"/>
  <c r="AD11" i="2" s="1"/>
  <c r="AB11" i="2"/>
  <c r="AA11" i="2"/>
  <c r="AF10" i="2"/>
  <c r="AE10" i="2"/>
  <c r="AC10" i="2"/>
  <c r="AD10" i="2" s="1" a="1"/>
  <c r="AD10" i="2" s="1"/>
  <c r="AB10" i="2"/>
  <c r="AA10" i="2"/>
  <c r="AF9" i="2"/>
  <c r="AE9" i="2"/>
  <c r="AC9" i="2"/>
  <c r="AD9" i="2" s="1" a="1"/>
  <c r="AD9" i="2" s="1"/>
  <c r="AB9" i="2"/>
  <c r="AA9" i="2"/>
  <c r="AF8" i="2"/>
  <c r="AE8" i="2"/>
  <c r="AC8" i="2"/>
  <c r="AD8" i="2" s="1" a="1"/>
  <c r="AD8" i="2" s="1"/>
  <c r="AB8" i="2"/>
  <c r="AA8" i="2"/>
  <c r="AE7" i="2"/>
  <c r="AF7" i="2" s="1"/>
  <c r="AC7" i="2"/>
  <c r="AD7" i="2" s="1" a="1"/>
  <c r="AD7" i="2" s="1"/>
  <c r="AB7" i="2"/>
  <c r="AA7" i="2"/>
  <c r="AF6" i="2"/>
  <c r="AE6" i="2"/>
  <c r="AC6" i="2"/>
  <c r="AD6" i="2" s="1" a="1"/>
  <c r="AD6" i="2" s="1"/>
  <c r="AB6" i="2"/>
  <c r="AA6" i="2"/>
  <c r="AE5" i="2"/>
  <c r="AF5" i="2" s="1"/>
  <c r="AC5" i="2"/>
  <c r="AD5" i="2" s="1" a="1"/>
  <c r="AD5" i="2" s="1"/>
  <c r="AB5" i="2"/>
  <c r="AA5" i="2"/>
  <c r="AF4" i="2"/>
  <c r="AE4" i="2"/>
  <c r="AC4" i="2"/>
  <c r="AD4" i="2" s="1" a="1"/>
  <c r="AD4" i="2" s="1"/>
  <c r="AB4" i="2"/>
  <c r="AA4" i="2"/>
  <c r="AE3" i="2"/>
  <c r="AF3" i="2" s="1"/>
  <c r="AD3" i="2" a="1"/>
  <c r="AD3" i="2" s="1"/>
  <c r="AC3" i="2"/>
  <c r="AB3" i="2"/>
  <c r="AA3" i="2"/>
  <c r="AF2" i="2"/>
  <c r="AE2" i="2"/>
  <c r="AD2" i="2" a="1"/>
  <c r="AD2" i="2" s="1"/>
  <c r="AC2" i="2"/>
  <c r="AB2" i="2"/>
  <c r="AA2" i="2"/>
  <c r="V11" i="13" l="1"/>
  <c r="V6" i="13"/>
  <c r="D28" i="10"/>
  <c r="B30" i="10"/>
  <c r="C30" i="10"/>
  <c r="D29" i="10"/>
  <c r="B22" i="10"/>
  <c r="D21" i="10"/>
  <c r="F18" i="10"/>
  <c r="D11" i="10"/>
  <c r="D5" i="10"/>
  <c r="E27" i="9"/>
  <c r="B27" i="9"/>
  <c r="E17" i="9"/>
  <c r="D17" i="9"/>
  <c r="D14" i="9"/>
  <c r="E14" i="9"/>
  <c r="D3" i="9"/>
  <c r="D4" i="9"/>
  <c r="E9" i="9"/>
  <c r="D5" i="9"/>
  <c r="D9" i="9"/>
  <c r="D6" i="9"/>
  <c r="D7" i="9"/>
  <c r="D8" i="9"/>
  <c r="W24" i="8"/>
  <c r="V26" i="8"/>
  <c r="W25" i="8"/>
  <c r="W16" i="8"/>
  <c r="W17" i="8"/>
  <c r="Q39" i="8"/>
  <c r="Q62" i="8"/>
  <c r="Q89" i="8"/>
  <c r="Q96" i="8"/>
  <c r="Q114" i="8"/>
  <c r="Q116" i="8"/>
  <c r="Q139" i="8"/>
  <c r="Q166" i="8"/>
  <c r="Q172" i="8"/>
  <c r="Q199" i="8"/>
  <c r="Q216" i="8"/>
  <c r="Q220" i="8"/>
  <c r="Q223" i="8"/>
  <c r="Q231" i="8"/>
  <c r="Q252" i="8"/>
  <c r="Q257" i="8"/>
  <c r="Q258" i="8"/>
  <c r="Q285" i="8"/>
  <c r="Q294" i="8"/>
  <c r="Q424" i="8"/>
  <c r="Q436" i="8"/>
  <c r="Q468" i="8"/>
  <c r="Q502" i="8"/>
  <c r="Q522" i="8"/>
  <c r="Q550" i="8"/>
  <c r="Q646" i="8"/>
  <c r="Q651" i="8"/>
  <c r="Q652" i="8"/>
  <c r="Q668" i="8"/>
  <c r="Q687" i="8"/>
  <c r="Q689" i="8"/>
  <c r="Q707" i="8"/>
  <c r="Q742" i="8"/>
  <c r="Q782" i="8"/>
  <c r="Q791" i="8"/>
  <c r="Q163" i="8"/>
  <c r="Q195" i="8"/>
  <c r="Q244" i="8"/>
  <c r="Q251" i="8"/>
  <c r="Q271" i="8"/>
  <c r="Q291" i="8"/>
  <c r="Q316" i="8"/>
  <c r="Q323" i="8"/>
  <c r="Q405" i="8"/>
  <c r="Q437" i="8"/>
  <c r="Q443" i="8"/>
  <c r="Q476" i="8"/>
  <c r="Q486" i="8"/>
  <c r="Q494" i="8"/>
  <c r="Q506" i="8"/>
  <c r="Q612" i="8"/>
  <c r="Q622" i="8"/>
  <c r="Q626" i="8"/>
  <c r="Q640" i="8"/>
  <c r="Q678" i="8"/>
  <c r="Q706" i="8"/>
  <c r="Q722" i="8"/>
  <c r="Q728" i="8"/>
  <c r="Q755" i="8"/>
  <c r="Q756" i="8"/>
  <c r="Q768" i="8"/>
  <c r="Q46" i="8"/>
  <c r="Q52" i="8"/>
  <c r="Q61" i="8"/>
  <c r="Q87" i="8"/>
  <c r="Q94" i="8"/>
  <c r="Q129" i="8"/>
  <c r="Q136" i="8"/>
  <c r="Q165" i="8"/>
  <c r="Q200" i="8"/>
  <c r="Q209" i="8"/>
  <c r="Q264" i="8"/>
  <c r="Q299" i="8"/>
  <c r="Q315" i="8"/>
  <c r="Q317" i="8"/>
  <c r="Q343" i="8"/>
  <c r="Q344" i="8"/>
  <c r="Q353" i="8"/>
  <c r="Q358" i="8"/>
  <c r="Q360" i="8"/>
  <c r="Q396" i="8"/>
  <c r="Q442" i="8"/>
  <c r="Q500" i="8"/>
  <c r="Q501" i="8"/>
  <c r="Q564" i="8"/>
  <c r="Q565" i="8"/>
  <c r="Q621" i="8"/>
  <c r="Q639" i="8"/>
  <c r="Q686" i="8"/>
  <c r="Q705" i="8"/>
  <c r="Q721" i="8"/>
  <c r="Q727" i="8"/>
  <c r="Q745" i="8"/>
  <c r="Q193" i="8"/>
  <c r="Q194" i="8"/>
  <c r="Q214" i="8"/>
  <c r="Q215" i="8"/>
  <c r="Q221" i="8"/>
  <c r="Q242" i="8"/>
  <c r="Q278" i="8"/>
  <c r="Q292" i="8"/>
  <c r="Q345" i="8"/>
  <c r="Q354" i="8"/>
  <c r="Q355" i="8"/>
  <c r="Q367" i="8"/>
  <c r="Q428" i="8"/>
  <c r="Q473" i="8"/>
  <c r="Q493" i="8"/>
  <c r="Q526" i="8"/>
  <c r="Q530" i="8"/>
  <c r="Q543" i="8"/>
  <c r="Q549" i="8"/>
  <c r="Q566" i="8"/>
  <c r="Q571" i="8"/>
  <c r="Q604" i="8"/>
  <c r="Q625" i="8"/>
  <c r="Q638" i="8"/>
  <c r="Q650" i="8"/>
  <c r="Q666" i="8"/>
  <c r="Q714" i="8"/>
  <c r="Q740" i="8"/>
  <c r="Q790" i="8"/>
  <c r="Q10" i="8"/>
  <c r="Q16" i="8"/>
  <c r="Q44" i="8"/>
  <c r="Q86" i="8"/>
  <c r="Q128" i="8"/>
  <c r="Q130" i="8"/>
  <c r="Q137" i="8"/>
  <c r="Q187" i="8"/>
  <c r="Q192" i="8"/>
  <c r="Q206" i="8"/>
  <c r="Q213" i="8"/>
  <c r="Q241" i="8"/>
  <c r="Q243" i="8"/>
  <c r="Q304" i="8"/>
  <c r="Q306" i="8"/>
  <c r="Q337" i="8"/>
  <c r="Q376" i="8"/>
  <c r="Q381" i="8"/>
  <c r="Q394" i="8"/>
  <c r="Q397" i="8"/>
  <c r="Q409" i="8"/>
  <c r="Q411" i="8"/>
  <c r="Q412" i="8"/>
  <c r="Q416" i="8"/>
  <c r="Q427" i="8"/>
  <c r="Q499" i="8"/>
  <c r="Q553" i="8"/>
  <c r="Q558" i="8"/>
  <c r="Q563" i="8"/>
  <c r="Q570" i="8"/>
  <c r="Q603" i="8"/>
  <c r="Q619" i="8"/>
  <c r="Q620" i="8"/>
  <c r="Q630" i="8"/>
  <c r="Q685" i="8"/>
  <c r="Q719" i="8"/>
  <c r="Q720" i="8"/>
  <c r="Q726" i="8"/>
  <c r="Q754" i="8"/>
  <c r="Q153" i="8"/>
  <c r="Q212" i="8"/>
  <c r="Q250" i="8"/>
  <c r="Q283" i="8"/>
  <c r="Q311" i="8"/>
  <c r="Q330" i="8"/>
  <c r="Q336" i="8"/>
  <c r="Q371" i="8"/>
  <c r="Q435" i="8"/>
  <c r="Q457" i="8"/>
  <c r="Q462" i="8"/>
  <c r="Q472" i="8"/>
  <c r="Q474" i="8"/>
  <c r="Q544" i="8"/>
  <c r="Q658" i="8"/>
  <c r="Q673" i="8"/>
  <c r="Q694" i="8"/>
  <c r="Q700" i="8"/>
  <c r="Q712" i="8"/>
  <c r="Q713" i="8"/>
  <c r="Q789" i="8"/>
  <c r="Q29" i="8"/>
  <c r="Q60" i="8"/>
  <c r="Q110" i="8"/>
  <c r="Q143" i="8"/>
  <c r="Q152" i="8"/>
  <c r="Q174" i="8"/>
  <c r="Q185" i="8"/>
  <c r="Q205" i="8"/>
  <c r="Q207" i="8"/>
  <c r="Q320" i="8"/>
  <c r="Q335" i="8"/>
  <c r="Q341" i="8"/>
  <c r="Q352" i="8"/>
  <c r="Q365" i="8"/>
  <c r="Q374" i="8"/>
  <c r="Q426" i="8"/>
  <c r="Q470" i="8"/>
  <c r="Q471" i="8"/>
  <c r="Q498" i="8"/>
  <c r="Q536" i="8"/>
  <c r="Q541" i="8"/>
  <c r="Q552" i="8"/>
  <c r="Q556" i="8"/>
  <c r="Q605" i="8"/>
  <c r="Q648" i="8"/>
  <c r="Q649" i="8"/>
  <c r="Q734" i="8"/>
  <c r="Q749" i="8"/>
  <c r="Q763" i="8"/>
  <c r="Q777" i="8"/>
  <c r="Q3" i="8"/>
  <c r="Q8" i="8"/>
  <c r="Q58" i="8"/>
  <c r="Q66" i="8"/>
  <c r="Q73" i="8"/>
  <c r="Q101" i="8"/>
  <c r="Q108" i="8"/>
  <c r="Q109" i="8"/>
  <c r="Q145" i="8"/>
  <c r="Q150" i="8"/>
  <c r="Q178" i="8"/>
  <c r="Q181" i="8"/>
  <c r="Q186" i="8"/>
  <c r="Q248" i="8"/>
  <c r="Q310" i="8"/>
  <c r="Q312" i="8"/>
  <c r="Q321" i="8"/>
  <c r="Q331" i="8"/>
  <c r="Q359" i="8"/>
  <c r="Q402" i="8"/>
  <c r="Q407" i="8"/>
  <c r="Q420" i="8"/>
  <c r="Q433" i="8"/>
  <c r="Q489" i="8"/>
  <c r="Q513" i="8"/>
  <c r="Q537" i="8"/>
  <c r="Q569" i="8"/>
  <c r="Q629" i="8"/>
  <c r="Q659" i="8"/>
  <c r="Q683" i="8"/>
  <c r="Q693" i="8"/>
  <c r="Q698" i="8"/>
  <c r="Q717" i="8"/>
  <c r="Q733" i="8"/>
  <c r="Q735" i="8"/>
  <c r="Q752" i="8"/>
  <c r="Q771" i="8"/>
  <c r="Q776" i="8"/>
  <c r="Q41" i="8"/>
  <c r="Q67" i="8"/>
  <c r="Q74" i="8"/>
  <c r="Q80" i="8"/>
  <c r="Q100" i="8"/>
  <c r="Q102" i="8"/>
  <c r="Q142" i="8"/>
  <c r="Q228" i="8"/>
  <c r="Q235" i="8"/>
  <c r="Q240" i="8"/>
  <c r="Q254" i="8"/>
  <c r="Q273" i="8"/>
  <c r="Q302" i="8"/>
  <c r="Q313" i="8"/>
  <c r="Q329" i="8"/>
  <c r="Q366" i="8"/>
  <c r="Q388" i="8"/>
  <c r="Q399" i="8"/>
  <c r="Q401" i="8"/>
  <c r="Q446" i="8"/>
  <c r="Q453" i="8"/>
  <c r="Q480" i="8"/>
  <c r="Q514" i="8"/>
  <c r="Q528" i="8"/>
  <c r="Q586" i="8"/>
  <c r="Q590" i="8"/>
  <c r="Q657" i="8"/>
  <c r="Q680" i="8"/>
  <c r="Q682" i="8"/>
  <c r="Q710" i="8"/>
  <c r="Q731" i="8"/>
  <c r="Q750" i="8"/>
  <c r="Q764" i="8"/>
  <c r="Q775" i="8"/>
  <c r="M49" i="8"/>
  <c r="P84" i="8"/>
  <c r="O84" i="8"/>
  <c r="L84" i="8"/>
  <c r="Q84" i="8" s="1"/>
  <c r="K84" i="8"/>
  <c r="M94" i="8"/>
  <c r="M96" i="8"/>
  <c r="M61" i="8"/>
  <c r="O7" i="8"/>
  <c r="L7" i="8"/>
  <c r="Q7" i="8" s="1"/>
  <c r="P7" i="8"/>
  <c r="O82" i="8"/>
  <c r="L82" i="8"/>
  <c r="Q82" i="8" s="1"/>
  <c r="K82" i="8"/>
  <c r="M82" i="8" s="1"/>
  <c r="N237" i="8"/>
  <c r="L237" i="8"/>
  <c r="Q237" i="8" s="1"/>
  <c r="P237" i="8"/>
  <c r="O237" i="8"/>
  <c r="K237" i="8"/>
  <c r="L197" i="8"/>
  <c r="Q197" i="8" s="1"/>
  <c r="K197" i="8"/>
  <c r="M197" i="8" s="1"/>
  <c r="P197" i="8"/>
  <c r="N197" i="8"/>
  <c r="O197" i="8"/>
  <c r="M54" i="8"/>
  <c r="N12" i="8"/>
  <c r="P42" i="8"/>
  <c r="O42" i="8"/>
  <c r="L42" i="8"/>
  <c r="Q42" i="8" s="1"/>
  <c r="Q47" i="8"/>
  <c r="O48" i="8"/>
  <c r="P54" i="8"/>
  <c r="N55" i="8"/>
  <c r="O61" i="8"/>
  <c r="O68" i="8"/>
  <c r="M128" i="8"/>
  <c r="K238" i="8"/>
  <c r="P238" i="8"/>
  <c r="L238" i="8"/>
  <c r="Q238" i="8" s="1"/>
  <c r="O238" i="8"/>
  <c r="N238" i="8"/>
  <c r="N32" i="8"/>
  <c r="L32" i="8"/>
  <c r="Q32" i="8" s="1"/>
  <c r="P35" i="8"/>
  <c r="O35" i="8"/>
  <c r="L35" i="8"/>
  <c r="Q35" i="8" s="1"/>
  <c r="P9" i="8"/>
  <c r="L9" i="8"/>
  <c r="Q9" i="8" s="1"/>
  <c r="K9" i="8"/>
  <c r="M9" i="8" s="1"/>
  <c r="O12" i="8"/>
  <c r="N16" i="8"/>
  <c r="M18" i="8"/>
  <c r="N22" i="8"/>
  <c r="O55" i="8"/>
  <c r="P61" i="8"/>
  <c r="N69" i="8"/>
  <c r="M188" i="8"/>
  <c r="Q188" i="8"/>
  <c r="M193" i="8"/>
  <c r="M194" i="8"/>
  <c r="L211" i="8"/>
  <c r="Q211" i="8" s="1"/>
  <c r="K211" i="8"/>
  <c r="M211" i="8" s="1"/>
  <c r="P211" i="8"/>
  <c r="O211" i="8"/>
  <c r="N211" i="8"/>
  <c r="P5" i="8"/>
  <c r="M152" i="8"/>
  <c r="P49" i="8"/>
  <c r="O49" i="8"/>
  <c r="L49" i="8"/>
  <c r="Q49" i="8" s="1"/>
  <c r="P76" i="8"/>
  <c r="K76" i="8"/>
  <c r="M76" i="8" s="1"/>
  <c r="L263" i="8"/>
  <c r="Q263" i="8" s="1"/>
  <c r="K263" i="8"/>
  <c r="M263" i="8" s="1"/>
  <c r="P263" i="8"/>
  <c r="O263" i="8"/>
  <c r="N263" i="8"/>
  <c r="M11" i="8"/>
  <c r="K15" i="8"/>
  <c r="M15" i="8" s="1"/>
  <c r="P15" i="8"/>
  <c r="L15" i="8"/>
  <c r="Q15" i="8" s="1"/>
  <c r="P16" i="8"/>
  <c r="L68" i="8"/>
  <c r="Q68" i="8" s="1"/>
  <c r="K68" i="8"/>
  <c r="M68" i="8" s="1"/>
  <c r="L75" i="8"/>
  <c r="Q75" i="8" s="1"/>
  <c r="K75" i="8"/>
  <c r="M138" i="8"/>
  <c r="M156" i="8"/>
  <c r="M8" i="8"/>
  <c r="O21" i="8"/>
  <c r="L21" i="8"/>
  <c r="Q21" i="8" s="1"/>
  <c r="N21" i="8"/>
  <c r="K22" i="8"/>
  <c r="M22" i="8" s="1"/>
  <c r="L22" i="8"/>
  <c r="Q22" i="8" s="1"/>
  <c r="O25" i="8"/>
  <c r="N25" i="8"/>
  <c r="L25" i="8"/>
  <c r="Q25" i="8" s="1"/>
  <c r="N23" i="8"/>
  <c r="K25" i="8"/>
  <c r="M25" i="8" s="1"/>
  <c r="N28" i="8"/>
  <c r="M29" i="8"/>
  <c r="L33" i="8"/>
  <c r="Q33" i="8" s="1"/>
  <c r="N84" i="8"/>
  <c r="K180" i="8"/>
  <c r="M180" i="8" s="1"/>
  <c r="N180" i="8"/>
  <c r="L180" i="8"/>
  <c r="Q180" i="8" s="1"/>
  <c r="P83" i="8"/>
  <c r="L83" i="8"/>
  <c r="Q83" i="8" s="1"/>
  <c r="K83" i="8"/>
  <c r="K5" i="8"/>
  <c r="P20" i="8"/>
  <c r="L20" i="8"/>
  <c r="Q20" i="8" s="1"/>
  <c r="K20" i="8"/>
  <c r="M20" i="8" s="1"/>
  <c r="O23" i="8"/>
  <c r="P25" i="8"/>
  <c r="N29" i="8"/>
  <c r="M30" i="8"/>
  <c r="K32" i="8"/>
  <c r="M32" i="8" s="1"/>
  <c r="K34" i="8"/>
  <c r="N83" i="8"/>
  <c r="L5" i="8"/>
  <c r="Q5" i="8" s="1"/>
  <c r="K6" i="8"/>
  <c r="P27" i="8"/>
  <c r="L27" i="8"/>
  <c r="Q27" i="8" s="1"/>
  <c r="K27" i="8"/>
  <c r="M27" i="8" s="1"/>
  <c r="O28" i="8"/>
  <c r="L28" i="8"/>
  <c r="Q31" i="8"/>
  <c r="M31" i="8"/>
  <c r="O32" i="8"/>
  <c r="N33" i="8"/>
  <c r="L34" i="8"/>
  <c r="Q34" i="8" s="1"/>
  <c r="K35" i="8"/>
  <c r="M35" i="8" s="1"/>
  <c r="L40" i="8"/>
  <c r="Q40" i="8" s="1"/>
  <c r="O83" i="8"/>
  <c r="L85" i="8"/>
  <c r="Q85" i="8" s="1"/>
  <c r="K85" i="8"/>
  <c r="M85" i="8" s="1"/>
  <c r="M124" i="8"/>
  <c r="M110" i="8"/>
  <c r="L6" i="8"/>
  <c r="Q6" i="8" s="1"/>
  <c r="P29" i="8"/>
  <c r="P32" i="8"/>
  <c r="O33" i="8"/>
  <c r="K41" i="8"/>
  <c r="M41" i="8" s="1"/>
  <c r="N82" i="8"/>
  <c r="M97" i="8"/>
  <c r="L99" i="8"/>
  <c r="Q99" i="8" s="1"/>
  <c r="K99" i="8"/>
  <c r="M99" i="8" s="1"/>
  <c r="L113" i="8"/>
  <c r="Q113" i="8" s="1"/>
  <c r="K113" i="8"/>
  <c r="M113" i="8" s="1"/>
  <c r="L127" i="8"/>
  <c r="Q127" i="8" s="1"/>
  <c r="K127" i="8"/>
  <c r="L141" i="8"/>
  <c r="Q141" i="8" s="1"/>
  <c r="K141" i="8"/>
  <c r="M141" i="8" s="1"/>
  <c r="L155" i="8"/>
  <c r="Q155" i="8" s="1"/>
  <c r="K155" i="8"/>
  <c r="L183" i="8"/>
  <c r="Q183" i="8" s="1"/>
  <c r="K183" i="8"/>
  <c r="M183" i="8" s="1"/>
  <c r="O184" i="8"/>
  <c r="L208" i="8"/>
  <c r="Q208" i="8" s="1"/>
  <c r="K208" i="8"/>
  <c r="M208" i="8" s="1"/>
  <c r="P210" i="8"/>
  <c r="O210" i="8"/>
  <c r="L210" i="8"/>
  <c r="Q210" i="8" s="1"/>
  <c r="L259" i="8"/>
  <c r="Q259" i="8" s="1"/>
  <c r="K259" i="8"/>
  <c r="M259" i="8" s="1"/>
  <c r="O259" i="8"/>
  <c r="N259" i="8"/>
  <c r="L276" i="8"/>
  <c r="Q276" i="8" s="1"/>
  <c r="K276" i="8"/>
  <c r="P276" i="8"/>
  <c r="O276" i="8"/>
  <c r="N276" i="8"/>
  <c r="L284" i="8"/>
  <c r="Q284" i="8" s="1"/>
  <c r="K284" i="8"/>
  <c r="M284" i="8" s="1"/>
  <c r="P56" i="8"/>
  <c r="O56" i="8"/>
  <c r="L56" i="8"/>
  <c r="Q56" i="8" s="1"/>
  <c r="P63" i="8"/>
  <c r="O63" i="8"/>
  <c r="L63" i="8"/>
  <c r="Q63" i="8" s="1"/>
  <c r="P70" i="8"/>
  <c r="O70" i="8"/>
  <c r="L70" i="8"/>
  <c r="Q70" i="8" s="1"/>
  <c r="P77" i="8"/>
  <c r="O77" i="8"/>
  <c r="L77" i="8"/>
  <c r="Q77" i="8" s="1"/>
  <c r="N86" i="8"/>
  <c r="P98" i="8"/>
  <c r="O98" i="8"/>
  <c r="L98" i="8"/>
  <c r="Q98" i="8" s="1"/>
  <c r="N100" i="8"/>
  <c r="P112" i="8"/>
  <c r="O112" i="8"/>
  <c r="L112" i="8"/>
  <c r="Q112" i="8" s="1"/>
  <c r="N114" i="8"/>
  <c r="P126" i="8"/>
  <c r="O126" i="8"/>
  <c r="L126" i="8"/>
  <c r="Q126" i="8" s="1"/>
  <c r="N128" i="8"/>
  <c r="P140" i="8"/>
  <c r="O140" i="8"/>
  <c r="L140" i="8"/>
  <c r="Q140" i="8" s="1"/>
  <c r="N142" i="8"/>
  <c r="P154" i="8"/>
  <c r="O154" i="8"/>
  <c r="L154" i="8"/>
  <c r="Q154" i="8" s="1"/>
  <c r="N156" i="8"/>
  <c r="P182" i="8"/>
  <c r="O182" i="8"/>
  <c r="L182" i="8"/>
  <c r="Q182" i="8" s="1"/>
  <c r="L190" i="8"/>
  <c r="Q190" i="8" s="1"/>
  <c r="K190" i="8"/>
  <c r="N190" i="8"/>
  <c r="P196" i="8"/>
  <c r="O196" i="8"/>
  <c r="L196" i="8"/>
  <c r="Q196" i="8" s="1"/>
  <c r="K196" i="8"/>
  <c r="M248" i="8"/>
  <c r="M311" i="8"/>
  <c r="M419" i="8"/>
  <c r="O8" i="8"/>
  <c r="O13" i="8"/>
  <c r="N19" i="8"/>
  <c r="L36" i="8"/>
  <c r="Q36" i="8" s="1"/>
  <c r="K36" i="8"/>
  <c r="P36" i="8"/>
  <c r="L43" i="8"/>
  <c r="Q43" i="8" s="1"/>
  <c r="K43" i="8"/>
  <c r="P43" i="8"/>
  <c r="L50" i="8"/>
  <c r="Q50" i="8" s="1"/>
  <c r="K50" i="8"/>
  <c r="M50" i="8" s="1"/>
  <c r="P50" i="8"/>
  <c r="L57" i="8"/>
  <c r="Q57" i="8" s="1"/>
  <c r="K57" i="8"/>
  <c r="M57" i="8" s="1"/>
  <c r="P57" i="8"/>
  <c r="L64" i="8"/>
  <c r="Q64" i="8" s="1"/>
  <c r="K64" i="8"/>
  <c r="M64" i="8" s="1"/>
  <c r="P64" i="8"/>
  <c r="L71" i="8"/>
  <c r="Q71" i="8" s="1"/>
  <c r="K71" i="8"/>
  <c r="M71" i="8" s="1"/>
  <c r="P71" i="8"/>
  <c r="L78" i="8"/>
  <c r="Q78" i="8" s="1"/>
  <c r="K78" i="8"/>
  <c r="M78" i="8" s="1"/>
  <c r="P78" i="8"/>
  <c r="P97" i="8"/>
  <c r="O97" i="8"/>
  <c r="P111" i="8"/>
  <c r="O111" i="8"/>
  <c r="O114" i="8"/>
  <c r="P125" i="8"/>
  <c r="O125" i="8"/>
  <c r="O128" i="8"/>
  <c r="P139" i="8"/>
  <c r="O139" i="8"/>
  <c r="O142" i="8"/>
  <c r="P153" i="8"/>
  <c r="O153" i="8"/>
  <c r="O156" i="8"/>
  <c r="P189" i="8"/>
  <c r="O189" i="8"/>
  <c r="L189" i="8"/>
  <c r="Q189" i="8" s="1"/>
  <c r="O222" i="8"/>
  <c r="N222" i="8"/>
  <c r="L222" i="8"/>
  <c r="Q222" i="8" s="1"/>
  <c r="O227" i="8"/>
  <c r="P227" i="8"/>
  <c r="N227" i="8"/>
  <c r="L227" i="8"/>
  <c r="Q227" i="8" s="1"/>
  <c r="K4" i="8"/>
  <c r="M4" i="8" s="1"/>
  <c r="O19" i="8"/>
  <c r="K26" i="8"/>
  <c r="M26" i="8" s="1"/>
  <c r="N30" i="8"/>
  <c r="L160" i="8"/>
  <c r="Q160" i="8" s="1"/>
  <c r="P219" i="8"/>
  <c r="N219" i="8"/>
  <c r="L219" i="8"/>
  <c r="Q219" i="8" s="1"/>
  <c r="K219" i="8"/>
  <c r="L4" i="8"/>
  <c r="Q4" i="8" s="1"/>
  <c r="O14" i="8"/>
  <c r="L14" i="8"/>
  <c r="Q14" i="8" s="1"/>
  <c r="P14" i="8"/>
  <c r="L26" i="8"/>
  <c r="Q26" i="8" s="1"/>
  <c r="N79" i="8"/>
  <c r="K90" i="8"/>
  <c r="M90" i="8" s="1"/>
  <c r="N92" i="8"/>
  <c r="K104" i="8"/>
  <c r="M104" i="8" s="1"/>
  <c r="N106" i="8"/>
  <c r="K118" i="8"/>
  <c r="M118" i="8" s="1"/>
  <c r="N120" i="8"/>
  <c r="K132" i="8"/>
  <c r="M132" i="8" s="1"/>
  <c r="N134" i="8"/>
  <c r="K146" i="8"/>
  <c r="K147" i="8"/>
  <c r="N148" i="8"/>
  <c r="M159" i="8"/>
  <c r="O289" i="8"/>
  <c r="L132" i="8"/>
  <c r="Q132" i="8" s="1"/>
  <c r="L146" i="8"/>
  <c r="Q146" i="8" s="1"/>
  <c r="K149" i="8"/>
  <c r="M149" i="8" s="1"/>
  <c r="L162" i="8"/>
  <c r="Q162" i="8" s="1"/>
  <c r="K162" i="8"/>
  <c r="M162" i="8" s="1"/>
  <c r="M53" i="8"/>
  <c r="M60" i="8"/>
  <c r="M67" i="8"/>
  <c r="M74" i="8"/>
  <c r="M81" i="8"/>
  <c r="L93" i="8"/>
  <c r="Q93" i="8" s="1"/>
  <c r="L107" i="8"/>
  <c r="Q107" i="8" s="1"/>
  <c r="L121" i="8"/>
  <c r="Q121" i="8" s="1"/>
  <c r="L135" i="8"/>
  <c r="Q135" i="8" s="1"/>
  <c r="L149" i="8"/>
  <c r="Q149" i="8" s="1"/>
  <c r="P161" i="8"/>
  <c r="O161" i="8"/>
  <c r="L161" i="8"/>
  <c r="Q161" i="8" s="1"/>
  <c r="K173" i="8"/>
  <c r="M173" i="8" s="1"/>
  <c r="M200" i="8"/>
  <c r="L226" i="8"/>
  <c r="Q226" i="8" s="1"/>
  <c r="N226" i="8"/>
  <c r="P226" i="8"/>
  <c r="O226" i="8"/>
  <c r="L261" i="8"/>
  <c r="Q261" i="8" s="1"/>
  <c r="P261" i="8"/>
  <c r="N261" i="8"/>
  <c r="O261" i="8"/>
  <c r="K261" i="8"/>
  <c r="M261" i="8" s="1"/>
  <c r="P290" i="8"/>
  <c r="L290" i="8"/>
  <c r="Q290" i="8" s="1"/>
  <c r="K290" i="8"/>
  <c r="M290" i="8" s="1"/>
  <c r="L92" i="8"/>
  <c r="Q92" i="8" s="1"/>
  <c r="K92" i="8"/>
  <c r="M92" i="8" s="1"/>
  <c r="L106" i="8"/>
  <c r="Q106" i="8" s="1"/>
  <c r="K106" i="8"/>
  <c r="L120" i="8"/>
  <c r="Q120" i="8" s="1"/>
  <c r="K120" i="8"/>
  <c r="M120" i="8" s="1"/>
  <c r="L134" i="8"/>
  <c r="Q134" i="8" s="1"/>
  <c r="K134" i="8"/>
  <c r="L148" i="8"/>
  <c r="Q148" i="8" s="1"/>
  <c r="K148" i="8"/>
  <c r="M148" i="8" s="1"/>
  <c r="K168" i="8"/>
  <c r="P170" i="8"/>
  <c r="L170" i="8"/>
  <c r="Q170" i="8" s="1"/>
  <c r="L173" i="8"/>
  <c r="Q173" i="8" s="1"/>
  <c r="N176" i="8"/>
  <c r="K201" i="8"/>
  <c r="M201" i="8" s="1"/>
  <c r="L218" i="8"/>
  <c r="Q218" i="8" s="1"/>
  <c r="K218" i="8"/>
  <c r="P218" i="8"/>
  <c r="O218" i="8"/>
  <c r="N218" i="8"/>
  <c r="P231" i="8"/>
  <c r="N231" i="8"/>
  <c r="K231" i="8"/>
  <c r="M231" i="8" s="1"/>
  <c r="O231" i="8"/>
  <c r="K242" i="8"/>
  <c r="M242" i="8" s="1"/>
  <c r="P242" i="8"/>
  <c r="P91" i="8"/>
  <c r="O91" i="8"/>
  <c r="L91" i="8"/>
  <c r="Q91" i="8" s="1"/>
  <c r="P105" i="8"/>
  <c r="O105" i="8"/>
  <c r="L105" i="8"/>
  <c r="Q105" i="8" s="1"/>
  <c r="P119" i="8"/>
  <c r="O119" i="8"/>
  <c r="L119" i="8"/>
  <c r="Q119" i="8" s="1"/>
  <c r="P133" i="8"/>
  <c r="O133" i="8"/>
  <c r="L133" i="8"/>
  <c r="Q133" i="8" s="1"/>
  <c r="P147" i="8"/>
  <c r="O147" i="8"/>
  <c r="L147" i="8"/>
  <c r="Q147" i="8" s="1"/>
  <c r="P160" i="8"/>
  <c r="O160" i="8"/>
  <c r="K160" i="8"/>
  <c r="M165" i="8"/>
  <c r="L201" i="8"/>
  <c r="Q201" i="8" s="1"/>
  <c r="K212" i="8"/>
  <c r="M212" i="8" s="1"/>
  <c r="Q229" i="8"/>
  <c r="M229" i="8"/>
  <c r="P259" i="8"/>
  <c r="P277" i="8"/>
  <c r="O277" i="8"/>
  <c r="N277" i="8"/>
  <c r="L277" i="8"/>
  <c r="Q277" i="8" s="1"/>
  <c r="K277" i="8"/>
  <c r="M277" i="8" s="1"/>
  <c r="P90" i="8"/>
  <c r="O90" i="8"/>
  <c r="P104" i="8"/>
  <c r="O104" i="8"/>
  <c r="P118" i="8"/>
  <c r="O118" i="8"/>
  <c r="P132" i="8"/>
  <c r="O132" i="8"/>
  <c r="P146" i="8"/>
  <c r="O146" i="8"/>
  <c r="M166" i="8"/>
  <c r="Q167" i="8"/>
  <c r="M167" i="8"/>
  <c r="L169" i="8"/>
  <c r="Q169" i="8" s="1"/>
  <c r="K169" i="8"/>
  <c r="P169" i="8"/>
  <c r="N169" i="8"/>
  <c r="N173" i="8"/>
  <c r="K191" i="8"/>
  <c r="M205" i="8"/>
  <c r="K210" i="8"/>
  <c r="M215" i="8"/>
  <c r="P260" i="8"/>
  <c r="N260" i="8"/>
  <c r="L260" i="8"/>
  <c r="Q260" i="8" s="1"/>
  <c r="K260" i="8"/>
  <c r="M260" i="8" s="1"/>
  <c r="P301" i="8"/>
  <c r="N301" i="8"/>
  <c r="L301" i="8"/>
  <c r="Q301" i="8" s="1"/>
  <c r="K301" i="8"/>
  <c r="M301" i="8" s="1"/>
  <c r="Q392" i="8"/>
  <c r="M392" i="8"/>
  <c r="M109" i="8"/>
  <c r="O173" i="8"/>
  <c r="L176" i="8"/>
  <c r="Q176" i="8" s="1"/>
  <c r="K176" i="8"/>
  <c r="M176" i="8" s="1"/>
  <c r="P176" i="8"/>
  <c r="K182" i="8"/>
  <c r="M182" i="8" s="1"/>
  <c r="N183" i="8"/>
  <c r="K184" i="8"/>
  <c r="M184" i="8" s="1"/>
  <c r="L191" i="8"/>
  <c r="Q191" i="8" s="1"/>
  <c r="N208" i="8"/>
  <c r="N284" i="8"/>
  <c r="L289" i="8"/>
  <c r="Q289" i="8" s="1"/>
  <c r="K289" i="8"/>
  <c r="N289" i="8"/>
  <c r="K389" i="8"/>
  <c r="P389" i="8"/>
  <c r="O389" i="8"/>
  <c r="N389" i="8"/>
  <c r="L389" i="8"/>
  <c r="Q389" i="8" s="1"/>
  <c r="M111" i="8"/>
  <c r="M112" i="8"/>
  <c r="M122" i="8"/>
  <c r="M125" i="8"/>
  <c r="M126" i="8"/>
  <c r="N127" i="8"/>
  <c r="M136" i="8"/>
  <c r="M139" i="8"/>
  <c r="M140" i="8"/>
  <c r="N141" i="8"/>
  <c r="M153" i="8"/>
  <c r="K154" i="8"/>
  <c r="N155" i="8"/>
  <c r="P168" i="8"/>
  <c r="O168" i="8"/>
  <c r="L168" i="8"/>
  <c r="Q168" i="8" s="1"/>
  <c r="P175" i="8"/>
  <c r="O175" i="8"/>
  <c r="L175" i="8"/>
  <c r="Q175" i="8" s="1"/>
  <c r="O183" i="8"/>
  <c r="L184" i="8"/>
  <c r="Q184" i="8" s="1"/>
  <c r="O190" i="8"/>
  <c r="N196" i="8"/>
  <c r="O208" i="8"/>
  <c r="N210" i="8"/>
  <c r="O212" i="8"/>
  <c r="P217" i="8"/>
  <c r="O217" i="8"/>
  <c r="L217" i="8"/>
  <c r="Q217" i="8" s="1"/>
  <c r="N217" i="8"/>
  <c r="K217" i="8"/>
  <c r="M217" i="8" s="1"/>
  <c r="L225" i="8"/>
  <c r="Q225" i="8" s="1"/>
  <c r="K225" i="8"/>
  <c r="M225" i="8" s="1"/>
  <c r="P225" i="8"/>
  <c r="O225" i="8"/>
  <c r="N225" i="8"/>
  <c r="N230" i="8"/>
  <c r="P230" i="8"/>
  <c r="O230" i="8"/>
  <c r="K230" i="8"/>
  <c r="M230" i="8" s="1"/>
  <c r="P239" i="8"/>
  <c r="O239" i="8"/>
  <c r="L239" i="8"/>
  <c r="Q239" i="8" s="1"/>
  <c r="K239" i="8"/>
  <c r="M239" i="8" s="1"/>
  <c r="M251" i="8"/>
  <c r="O284" i="8"/>
  <c r="L300" i="8"/>
  <c r="Q300" i="8" s="1"/>
  <c r="O300" i="8"/>
  <c r="K300" i="8"/>
  <c r="M316" i="8"/>
  <c r="Q463" i="8"/>
  <c r="M463" i="8"/>
  <c r="Q400" i="8"/>
  <c r="M400" i="8"/>
  <c r="L253" i="8"/>
  <c r="Q253" i="8" s="1"/>
  <c r="K255" i="8"/>
  <c r="P255" i="8"/>
  <c r="O256" i="8"/>
  <c r="L256" i="8"/>
  <c r="Q256" i="8" s="1"/>
  <c r="L280" i="8"/>
  <c r="Q280" i="8" s="1"/>
  <c r="K280" i="8"/>
  <c r="P283" i="8"/>
  <c r="O283" i="8"/>
  <c r="K283" i="8"/>
  <c r="M283" i="8" s="1"/>
  <c r="L298" i="8"/>
  <c r="Q298" i="8" s="1"/>
  <c r="K298" i="8"/>
  <c r="M298" i="8" s="1"/>
  <c r="P315" i="8"/>
  <c r="M343" i="8"/>
  <c r="L373" i="8"/>
  <c r="Q373" i="8" s="1"/>
  <c r="K373" i="8"/>
  <c r="M373" i="8" s="1"/>
  <c r="P287" i="8"/>
  <c r="N287" i="8"/>
  <c r="L287" i="8"/>
  <c r="L293" i="8"/>
  <c r="Q293" i="8" s="1"/>
  <c r="K293" i="8"/>
  <c r="L417" i="8"/>
  <c r="Q417" i="8" s="1"/>
  <c r="N417" i="8"/>
  <c r="P417" i="8"/>
  <c r="O417" i="8"/>
  <c r="K417" i="8"/>
  <c r="M417" i="8" s="1"/>
  <c r="P246" i="8"/>
  <c r="L246" i="8"/>
  <c r="Q246" i="8" s="1"/>
  <c r="K246" i="8"/>
  <c r="M246" i="8" s="1"/>
  <c r="M304" i="8"/>
  <c r="M341" i="8"/>
  <c r="P253" i="8"/>
  <c r="O253" i="8"/>
  <c r="K253" i="8"/>
  <c r="P309" i="8"/>
  <c r="L309" i="8"/>
  <c r="Q309" i="8" s="1"/>
  <c r="K309" i="8"/>
  <c r="M309" i="8" s="1"/>
  <c r="P203" i="8"/>
  <c r="O203" i="8"/>
  <c r="L203" i="8"/>
  <c r="Q203" i="8" s="1"/>
  <c r="L204" i="8"/>
  <c r="Q204" i="8" s="1"/>
  <c r="K204" i="8"/>
  <c r="M204" i="8" s="1"/>
  <c r="P215" i="8"/>
  <c r="L314" i="8"/>
  <c r="Q314" i="8" s="1"/>
  <c r="K314" i="8"/>
  <c r="M314" i="8" s="1"/>
  <c r="P314" i="8"/>
  <c r="L324" i="8"/>
  <c r="Q324" i="8" s="1"/>
  <c r="K324" i="8"/>
  <c r="M324" i="8" s="1"/>
  <c r="P372" i="8"/>
  <c r="L372" i="8"/>
  <c r="Q372" i="8" s="1"/>
  <c r="K372" i="8"/>
  <c r="M372" i="8" s="1"/>
  <c r="N372" i="8"/>
  <c r="N391" i="8"/>
  <c r="L391" i="8"/>
  <c r="Q391" i="8" s="1"/>
  <c r="K391" i="8"/>
  <c r="M391" i="8" s="1"/>
  <c r="L177" i="8"/>
  <c r="K187" i="8"/>
  <c r="M187" i="8" s="1"/>
  <c r="N205" i="8"/>
  <c r="L234" i="8"/>
  <c r="M264" i="8"/>
  <c r="L265" i="8"/>
  <c r="Q265" i="8" s="1"/>
  <c r="N273" i="8"/>
  <c r="N308" i="8"/>
  <c r="O308" i="8"/>
  <c r="L308" i="8"/>
  <c r="Q308" i="8" s="1"/>
  <c r="O305" i="8"/>
  <c r="L305" i="8"/>
  <c r="Q305" i="8" s="1"/>
  <c r="K305" i="8"/>
  <c r="M305" i="8" s="1"/>
  <c r="N177" i="8"/>
  <c r="L198" i="8"/>
  <c r="Q198" i="8" s="1"/>
  <c r="P267" i="8"/>
  <c r="L267" i="8"/>
  <c r="Q267" i="8" s="1"/>
  <c r="K267" i="8"/>
  <c r="L268" i="8"/>
  <c r="Q268" i="8" s="1"/>
  <c r="P268" i="8"/>
  <c r="P270" i="8"/>
  <c r="O270" i="8"/>
  <c r="K270" i="8"/>
  <c r="M270" i="8" s="1"/>
  <c r="L233" i="8"/>
  <c r="Q233" i="8" s="1"/>
  <c r="N233" i="8"/>
  <c r="K233" i="8"/>
  <c r="M233" i="8" s="1"/>
  <c r="P234" i="8"/>
  <c r="O269" i="8"/>
  <c r="L269" i="8"/>
  <c r="Q269" i="8" s="1"/>
  <c r="K272" i="8"/>
  <c r="M272" i="8" s="1"/>
  <c r="P272" i="8"/>
  <c r="L303" i="8"/>
  <c r="Q303" i="8" s="1"/>
  <c r="K303" i="8"/>
  <c r="N373" i="8"/>
  <c r="N415" i="8"/>
  <c r="K415" i="8"/>
  <c r="P415" i="8"/>
  <c r="O415" i="8"/>
  <c r="L415" i="8"/>
  <c r="Q415" i="8" s="1"/>
  <c r="N198" i="8"/>
  <c r="L255" i="8"/>
  <c r="Q255" i="8" s="1"/>
  <c r="P265" i="8"/>
  <c r="N265" i="8"/>
  <c r="K265" i="8"/>
  <c r="M265" i="8" s="1"/>
  <c r="N293" i="8"/>
  <c r="K319" i="8"/>
  <c r="M319" i="8" s="1"/>
  <c r="P319" i="8"/>
  <c r="O319" i="8"/>
  <c r="N361" i="8"/>
  <c r="L361" i="8"/>
  <c r="Q361" i="8" s="1"/>
  <c r="K361" i="8"/>
  <c r="M361" i="8" s="1"/>
  <c r="O370" i="8"/>
  <c r="N370" i="8"/>
  <c r="L370" i="8"/>
  <c r="Q370" i="8" s="1"/>
  <c r="K370" i="8"/>
  <c r="M370" i="8" s="1"/>
  <c r="O373" i="8"/>
  <c r="Q375" i="8"/>
  <c r="M375" i="8"/>
  <c r="O304" i="8"/>
  <c r="P330" i="8"/>
  <c r="K330" i="8"/>
  <c r="M330" i="8" s="1"/>
  <c r="O330" i="8"/>
  <c r="O335" i="8"/>
  <c r="O397" i="8"/>
  <c r="O398" i="8"/>
  <c r="P407" i="8"/>
  <c r="L408" i="8"/>
  <c r="Q408" i="8" s="1"/>
  <c r="O247" i="8"/>
  <c r="N281" i="8"/>
  <c r="O310" i="8"/>
  <c r="L326" i="8"/>
  <c r="N331" i="8"/>
  <c r="K332" i="8"/>
  <c r="M332" i="8" s="1"/>
  <c r="P335" i="8"/>
  <c r="N336" i="8"/>
  <c r="N342" i="8"/>
  <c r="L342" i="8"/>
  <c r="Q342" i="8" s="1"/>
  <c r="O343" i="8"/>
  <c r="P374" i="8"/>
  <c r="K393" i="8"/>
  <c r="L393" i="8"/>
  <c r="Q393" i="8" s="1"/>
  <c r="O393" i="8"/>
  <c r="L395" i="8"/>
  <c r="Q395" i="8" s="1"/>
  <c r="K395" i="8"/>
  <c r="M395" i="8" s="1"/>
  <c r="O396" i="8"/>
  <c r="P397" i="8"/>
  <c r="P398" i="8"/>
  <c r="K414" i="8"/>
  <c r="M414" i="8" s="1"/>
  <c r="P414" i="8"/>
  <c r="L414" i="8"/>
  <c r="Q414" i="8" s="1"/>
  <c r="M425" i="8"/>
  <c r="O331" i="8"/>
  <c r="P343" i="8"/>
  <c r="M407" i="8"/>
  <c r="N408" i="8"/>
  <c r="M461" i="8"/>
  <c r="P331" i="8"/>
  <c r="K339" i="8"/>
  <c r="P350" i="8"/>
  <c r="N350" i="8"/>
  <c r="L364" i="8"/>
  <c r="Q364" i="8" s="1"/>
  <c r="K364" i="8"/>
  <c r="O365" i="8"/>
  <c r="P375" i="8"/>
  <c r="O375" i="8"/>
  <c r="N375" i="8"/>
  <c r="K378" i="8"/>
  <c r="M384" i="8"/>
  <c r="L404" i="8"/>
  <c r="Q404" i="8" s="1"/>
  <c r="K404" i="8"/>
  <c r="M404" i="8" s="1"/>
  <c r="P404" i="8"/>
  <c r="O413" i="8"/>
  <c r="K413" i="8"/>
  <c r="M413" i="8" s="1"/>
  <c r="L413" i="8"/>
  <c r="Q413" i="8" s="1"/>
  <c r="N167" i="8"/>
  <c r="N174" i="8"/>
  <c r="N181" i="8"/>
  <c r="N188" i="8"/>
  <c r="N195" i="8"/>
  <c r="N202" i="8"/>
  <c r="N209" i="8"/>
  <c r="N216" i="8"/>
  <c r="N223" i="8"/>
  <c r="N235" i="8"/>
  <c r="N248" i="8"/>
  <c r="K266" i="8"/>
  <c r="M266" i="8" s="1"/>
  <c r="O282" i="8"/>
  <c r="N311" i="8"/>
  <c r="K317" i="8"/>
  <c r="M317" i="8" s="1"/>
  <c r="L322" i="8"/>
  <c r="N332" i="8"/>
  <c r="L339" i="8"/>
  <c r="Q339" i="8" s="1"/>
  <c r="O344" i="8"/>
  <c r="P351" i="8"/>
  <c r="L351" i="8"/>
  <c r="Q351" i="8" s="1"/>
  <c r="N352" i="8"/>
  <c r="K353" i="8"/>
  <c r="M353" i="8" s="1"/>
  <c r="K358" i="8"/>
  <c r="M358" i="8" s="1"/>
  <c r="L378" i="8"/>
  <c r="Q378" i="8" s="1"/>
  <c r="L383" i="8"/>
  <c r="Q383" i="8" s="1"/>
  <c r="L384" i="8"/>
  <c r="Q384" i="8" s="1"/>
  <c r="K385" i="8"/>
  <c r="O406" i="8"/>
  <c r="K406" i="8"/>
  <c r="M406" i="8" s="1"/>
  <c r="P406" i="8"/>
  <c r="M418" i="8"/>
  <c r="P316" i="8"/>
  <c r="O316" i="8"/>
  <c r="N316" i="8"/>
  <c r="N317" i="8"/>
  <c r="O332" i="8"/>
  <c r="O352" i="8"/>
  <c r="P366" i="8"/>
  <c r="N368" i="8"/>
  <c r="K382" i="8"/>
  <c r="O384" i="8"/>
  <c r="L385" i="8"/>
  <c r="Q385" i="8" s="1"/>
  <c r="L419" i="8"/>
  <c r="Q419" i="8" s="1"/>
  <c r="L224" i="8"/>
  <c r="Q224" i="8" s="1"/>
  <c r="K228" i="8"/>
  <c r="M228" i="8" s="1"/>
  <c r="L232" i="8"/>
  <c r="Q232" i="8" s="1"/>
  <c r="O240" i="8"/>
  <c r="K241" i="8"/>
  <c r="M241" i="8" s="1"/>
  <c r="L245" i="8"/>
  <c r="Q245" i="8" s="1"/>
  <c r="L249" i="8"/>
  <c r="Q249" i="8" s="1"/>
  <c r="K258" i="8"/>
  <c r="M258" i="8" s="1"/>
  <c r="L262" i="8"/>
  <c r="Q262" i="8" s="1"/>
  <c r="N274" i="8"/>
  <c r="L279" i="8"/>
  <c r="L296" i="8"/>
  <c r="Q296" i="8" s="1"/>
  <c r="K296" i="8"/>
  <c r="M296" i="8" s="1"/>
  <c r="P296" i="8"/>
  <c r="L297" i="8"/>
  <c r="K302" i="8"/>
  <c r="M302" i="8" s="1"/>
  <c r="L307" i="8"/>
  <c r="O317" i="8"/>
  <c r="K318" i="8"/>
  <c r="M318" i="8" s="1"/>
  <c r="N322" i="8"/>
  <c r="K323" i="8"/>
  <c r="M323" i="8" s="1"/>
  <c r="L328" i="8"/>
  <c r="L333" i="8"/>
  <c r="L338" i="8"/>
  <c r="Q338" i="8" s="1"/>
  <c r="N338" i="8"/>
  <c r="K338" i="8"/>
  <c r="N339" i="8"/>
  <c r="K340" i="8"/>
  <c r="M340" i="8" s="1"/>
  <c r="O345" i="8"/>
  <c r="L346" i="8"/>
  <c r="Q346" i="8" s="1"/>
  <c r="P352" i="8"/>
  <c r="K377" i="8"/>
  <c r="L377" i="8"/>
  <c r="Q377" i="8" s="1"/>
  <c r="N378" i="8"/>
  <c r="P384" i="8"/>
  <c r="M386" i="8"/>
  <c r="K403" i="8"/>
  <c r="M403" i="8" s="1"/>
  <c r="P403" i="8"/>
  <c r="O403" i="8"/>
  <c r="N403" i="8"/>
  <c r="L403" i="8"/>
  <c r="Q403" i="8" s="1"/>
  <c r="M420" i="8"/>
  <c r="P317" i="8"/>
  <c r="O339" i="8"/>
  <c r="P358" i="8"/>
  <c r="O358" i="8"/>
  <c r="N358" i="8"/>
  <c r="O378" i="8"/>
  <c r="N419" i="8"/>
  <c r="L467" i="8"/>
  <c r="Q467" i="8" s="1"/>
  <c r="K467" i="8"/>
  <c r="M467" i="8" s="1"/>
  <c r="P467" i="8"/>
  <c r="O467" i="8"/>
  <c r="N467" i="8"/>
  <c r="N224" i="8"/>
  <c r="N232" i="8"/>
  <c r="N249" i="8"/>
  <c r="N262" i="8"/>
  <c r="O266" i="8"/>
  <c r="N297" i="8"/>
  <c r="N333" i="8"/>
  <c r="P346" i="8"/>
  <c r="O353" i="8"/>
  <c r="L368" i="8"/>
  <c r="Q368" i="8" s="1"/>
  <c r="K368" i="8"/>
  <c r="M368" i="8" s="1"/>
  <c r="M379" i="8"/>
  <c r="P383" i="8"/>
  <c r="K383" i="8"/>
  <c r="M383" i="8" s="1"/>
  <c r="P385" i="8"/>
  <c r="O419" i="8"/>
  <c r="O224" i="8"/>
  <c r="O232" i="8"/>
  <c r="O249" i="8"/>
  <c r="N254" i="8"/>
  <c r="N258" i="8"/>
  <c r="O262" i="8"/>
  <c r="O275" i="8"/>
  <c r="O297" i="8"/>
  <c r="N302" i="8"/>
  <c r="N323" i="8"/>
  <c r="P333" i="8"/>
  <c r="N340" i="8"/>
  <c r="N347" i="8"/>
  <c r="P360" i="8"/>
  <c r="L390" i="8"/>
  <c r="Q390" i="8" s="1"/>
  <c r="K390" i="8"/>
  <c r="M390" i="8" s="1"/>
  <c r="P390" i="8"/>
  <c r="P419" i="8"/>
  <c r="K421" i="8"/>
  <c r="N421" i="8"/>
  <c r="L421" i="8"/>
  <c r="Q421" i="8" s="1"/>
  <c r="O254" i="8"/>
  <c r="N288" i="8"/>
  <c r="O302" i="8"/>
  <c r="O323" i="8"/>
  <c r="O347" i="8"/>
  <c r="L380" i="8"/>
  <c r="Q380" i="8" s="1"/>
  <c r="N380" i="8"/>
  <c r="O382" i="8"/>
  <c r="N382" i="8"/>
  <c r="L382" i="8"/>
  <c r="Q382" i="8" s="1"/>
  <c r="P387" i="8"/>
  <c r="O387" i="8"/>
  <c r="L387" i="8"/>
  <c r="Q387" i="8" s="1"/>
  <c r="N462" i="8"/>
  <c r="K477" i="8"/>
  <c r="N477" i="8"/>
  <c r="K491" i="8"/>
  <c r="N491" i="8"/>
  <c r="P491" i="8"/>
  <c r="L505" i="8"/>
  <c r="Q505" i="8" s="1"/>
  <c r="N505" i="8"/>
  <c r="K505" i="8"/>
  <c r="M505" i="8" s="1"/>
  <c r="O509" i="8"/>
  <c r="N509" i="8"/>
  <c r="P509" i="8"/>
  <c r="L509" i="8"/>
  <c r="Q509" i="8" s="1"/>
  <c r="P724" i="8"/>
  <c r="O724" i="8"/>
  <c r="K724" i="8"/>
  <c r="M724" i="8" s="1"/>
  <c r="N724" i="8"/>
  <c r="L724" i="8"/>
  <c r="Q724" i="8" s="1"/>
  <c r="M455" i="8"/>
  <c r="P462" i="8"/>
  <c r="P521" i="8"/>
  <c r="K521" i="8"/>
  <c r="N521" i="8"/>
  <c r="L521" i="8"/>
  <c r="Q521" i="8" s="1"/>
  <c r="K460" i="8"/>
  <c r="M460" i="8" s="1"/>
  <c r="P460" i="8"/>
  <c r="N460" i="8"/>
  <c r="K475" i="8"/>
  <c r="O475" i="8"/>
  <c r="K504" i="8"/>
  <c r="M504" i="8" s="1"/>
  <c r="O504" i="8"/>
  <c r="N504" i="8"/>
  <c r="L504" i="8"/>
  <c r="Q504" i="8" s="1"/>
  <c r="K466" i="8"/>
  <c r="N466" i="8"/>
  <c r="P466" i="8"/>
  <c r="O466" i="8"/>
  <c r="L466" i="8"/>
  <c r="Q466" i="8" s="1"/>
  <c r="L520" i="8"/>
  <c r="Q520" i="8" s="1"/>
  <c r="N520" i="8"/>
  <c r="K520" i="8"/>
  <c r="M520" i="8" s="1"/>
  <c r="K429" i="8"/>
  <c r="M429" i="8" s="1"/>
  <c r="K453" i="8"/>
  <c r="M453" i="8" s="1"/>
  <c r="O453" i="8"/>
  <c r="O455" i="8"/>
  <c r="L455" i="8"/>
  <c r="Q455" i="8" s="1"/>
  <c r="L458" i="8"/>
  <c r="Q458" i="8" s="1"/>
  <c r="K458" i="8"/>
  <c r="M458" i="8" s="1"/>
  <c r="K554" i="8"/>
  <c r="L554" i="8"/>
  <c r="Q554" i="8" s="1"/>
  <c r="P554" i="8"/>
  <c r="O554" i="8"/>
  <c r="N554" i="8"/>
  <c r="L451" i="8"/>
  <c r="Q451" i="8" s="1"/>
  <c r="N451" i="8"/>
  <c r="K451" i="8"/>
  <c r="M451" i="8" s="1"/>
  <c r="K456" i="8"/>
  <c r="P456" i="8"/>
  <c r="L456" i="8"/>
  <c r="Q456" i="8" s="1"/>
  <c r="P508" i="8"/>
  <c r="L508" i="8"/>
  <c r="Q508" i="8" s="1"/>
  <c r="O508" i="8"/>
  <c r="N508" i="8"/>
  <c r="K508" i="8"/>
  <c r="M508" i="8" s="1"/>
  <c r="N379" i="8"/>
  <c r="P386" i="8"/>
  <c r="K394" i="8"/>
  <c r="M394" i="8" s="1"/>
  <c r="O400" i="8"/>
  <c r="K426" i="8"/>
  <c r="M426" i="8" s="1"/>
  <c r="O426" i="8"/>
  <c r="N426" i="8"/>
  <c r="O427" i="8"/>
  <c r="K427" i="8"/>
  <c r="M427" i="8" s="1"/>
  <c r="P427" i="8"/>
  <c r="K428" i="8"/>
  <c r="M428" i="8" s="1"/>
  <c r="P428" i="8"/>
  <c r="M431" i="8"/>
  <c r="K433" i="8"/>
  <c r="M433" i="8" s="1"/>
  <c r="K441" i="8"/>
  <c r="M441" i="8" s="1"/>
  <c r="N446" i="8"/>
  <c r="O448" i="8"/>
  <c r="L448" i="8"/>
  <c r="Q448" i="8" s="1"/>
  <c r="M449" i="8"/>
  <c r="K470" i="8"/>
  <c r="M470" i="8" s="1"/>
  <c r="P470" i="8"/>
  <c r="P519" i="8"/>
  <c r="L519" i="8"/>
  <c r="Q519" i="8" s="1"/>
  <c r="K519" i="8"/>
  <c r="O429" i="8"/>
  <c r="L429" i="8"/>
  <c r="Q429" i="8" s="1"/>
  <c r="P429" i="8"/>
  <c r="K445" i="8"/>
  <c r="M445" i="8" s="1"/>
  <c r="P445" i="8"/>
  <c r="M485" i="8"/>
  <c r="N493" i="8"/>
  <c r="P493" i="8"/>
  <c r="K493" i="8"/>
  <c r="M493" i="8" s="1"/>
  <c r="L548" i="8"/>
  <c r="Q548" i="8" s="1"/>
  <c r="K548" i="8"/>
  <c r="N548" i="8"/>
  <c r="P548" i="8"/>
  <c r="O548" i="8"/>
  <c r="M439" i="8"/>
  <c r="L447" i="8"/>
  <c r="Q447" i="8" s="1"/>
  <c r="O447" i="8"/>
  <c r="K447" i="8"/>
  <c r="M447" i="8" s="1"/>
  <c r="O469" i="8"/>
  <c r="P469" i="8"/>
  <c r="L469" i="8"/>
  <c r="Q469" i="8" s="1"/>
  <c r="Q484" i="8"/>
  <c r="M484" i="8"/>
  <c r="K509" i="8"/>
  <c r="M509" i="8" s="1"/>
  <c r="N337" i="8"/>
  <c r="N354" i="8"/>
  <c r="N367" i="8"/>
  <c r="O371" i="8"/>
  <c r="N394" i="8"/>
  <c r="N410" i="8"/>
  <c r="L410" i="8"/>
  <c r="Q410" i="8" s="1"/>
  <c r="K430" i="8"/>
  <c r="M430" i="8" s="1"/>
  <c r="P430" i="8"/>
  <c r="L444" i="8"/>
  <c r="Q444" i="8" s="1"/>
  <c r="N444" i="8"/>
  <c r="K444" i="8"/>
  <c r="M444" i="8" s="1"/>
  <c r="L491" i="8"/>
  <c r="Q491" i="8" s="1"/>
  <c r="O505" i="8"/>
  <c r="O367" i="8"/>
  <c r="N381" i="8"/>
  <c r="O394" i="8"/>
  <c r="L432" i="8"/>
  <c r="Q432" i="8" s="1"/>
  <c r="K432" i="8"/>
  <c r="M432" i="8" s="1"/>
  <c r="P432" i="8"/>
  <c r="O434" i="8"/>
  <c r="L434" i="8"/>
  <c r="N434" i="8"/>
  <c r="N438" i="8"/>
  <c r="L438" i="8"/>
  <c r="Q438" i="8" s="1"/>
  <c r="K438" i="8"/>
  <c r="M438" i="8" s="1"/>
  <c r="O441" i="8"/>
  <c r="L441" i="8"/>
  <c r="Q441" i="8" s="1"/>
  <c r="L477" i="8"/>
  <c r="Q477" i="8" s="1"/>
  <c r="O491" i="8"/>
  <c r="P505" i="8"/>
  <c r="N507" i="8"/>
  <c r="K507" i="8"/>
  <c r="P507" i="8"/>
  <c r="O507" i="8"/>
  <c r="L507" i="8"/>
  <c r="Q507" i="8" s="1"/>
  <c r="N295" i="8"/>
  <c r="O359" i="8"/>
  <c r="L475" i="8"/>
  <c r="Q475" i="8" s="1"/>
  <c r="O477" i="8"/>
  <c r="K492" i="8"/>
  <c r="M492" i="8" s="1"/>
  <c r="P492" i="8"/>
  <c r="O492" i="8"/>
  <c r="L492" i="8"/>
  <c r="Q492" i="8" s="1"/>
  <c r="O521" i="8"/>
  <c r="O524" i="8"/>
  <c r="N524" i="8"/>
  <c r="K524" i="8"/>
  <c r="P524" i="8"/>
  <c r="L524" i="8"/>
  <c r="Q524" i="8" s="1"/>
  <c r="N416" i="8"/>
  <c r="O422" i="8"/>
  <c r="L423" i="8"/>
  <c r="N439" i="8"/>
  <c r="L454" i="8"/>
  <c r="Q454" i="8" s="1"/>
  <c r="L461" i="8"/>
  <c r="Q461" i="8" s="1"/>
  <c r="P468" i="8"/>
  <c r="N468" i="8"/>
  <c r="O483" i="8"/>
  <c r="K483" i="8"/>
  <c r="M483" i="8" s="1"/>
  <c r="P483" i="8"/>
  <c r="K486" i="8"/>
  <c r="M486" i="8" s="1"/>
  <c r="L488" i="8"/>
  <c r="M528" i="8"/>
  <c r="O531" i="8"/>
  <c r="P531" i="8"/>
  <c r="K531" i="8"/>
  <c r="K535" i="8"/>
  <c r="M535" i="8" s="1"/>
  <c r="K623" i="8"/>
  <c r="M623" i="8" s="1"/>
  <c r="P623" i="8"/>
  <c r="L623" i="8"/>
  <c r="Q623" i="8" s="1"/>
  <c r="O623" i="8"/>
  <c r="N623" i="8"/>
  <c r="O503" i="8"/>
  <c r="L503" i="8"/>
  <c r="Q503" i="8" s="1"/>
  <c r="N503" i="8"/>
  <c r="K503" i="8"/>
  <c r="M503" i="8" s="1"/>
  <c r="K518" i="8"/>
  <c r="M518" i="8" s="1"/>
  <c r="O518" i="8"/>
  <c r="N518" i="8"/>
  <c r="L518" i="8"/>
  <c r="Q518" i="8" s="1"/>
  <c r="N535" i="8"/>
  <c r="O545" i="8"/>
  <c r="N545" i="8"/>
  <c r="L545" i="8"/>
  <c r="Q545" i="8" s="1"/>
  <c r="K545" i="8"/>
  <c r="M545" i="8" s="1"/>
  <c r="P440" i="8"/>
  <c r="N485" i="8"/>
  <c r="L485" i="8"/>
  <c r="Q485" i="8" s="1"/>
  <c r="O488" i="8"/>
  <c r="Q495" i="8"/>
  <c r="M495" i="8"/>
  <c r="K497" i="8"/>
  <c r="M497" i="8" s="1"/>
  <c r="N497" i="8"/>
  <c r="L497" i="8"/>
  <c r="Q497" i="8" s="1"/>
  <c r="K499" i="8"/>
  <c r="M499" i="8" s="1"/>
  <c r="N499" i="8"/>
  <c r="P500" i="8"/>
  <c r="K500" i="8"/>
  <c r="M500" i="8" s="1"/>
  <c r="O526" i="8"/>
  <c r="O530" i="8"/>
  <c r="N530" i="8"/>
  <c r="N534" i="8"/>
  <c r="P535" i="8"/>
  <c r="M539" i="8"/>
  <c r="N579" i="8"/>
  <c r="P579" i="8"/>
  <c r="O579" i="8"/>
  <c r="K579" i="8"/>
  <c r="L579" i="8"/>
  <c r="Q579" i="8" s="1"/>
  <c r="O486" i="8"/>
  <c r="P486" i="8"/>
  <c r="L487" i="8"/>
  <c r="Q487" i="8" s="1"/>
  <c r="O487" i="8"/>
  <c r="P488" i="8"/>
  <c r="O498" i="8"/>
  <c r="K498" i="8"/>
  <c r="M498" i="8" s="1"/>
  <c r="P526" i="8"/>
  <c r="O496" i="8"/>
  <c r="L496" i="8"/>
  <c r="Q496" i="8" s="1"/>
  <c r="N496" i="8"/>
  <c r="K496" i="8"/>
  <c r="L516" i="8"/>
  <c r="Q516" i="8" s="1"/>
  <c r="O516" i="8"/>
  <c r="P516" i="8"/>
  <c r="K516" i="8"/>
  <c r="K534" i="8"/>
  <c r="M534" i="8" s="1"/>
  <c r="O534" i="8"/>
  <c r="P551" i="8"/>
  <c r="L551" i="8"/>
  <c r="Q551" i="8" s="1"/>
  <c r="K551" i="8"/>
  <c r="M551" i="8" s="1"/>
  <c r="N450" i="8"/>
  <c r="O457" i="8"/>
  <c r="M464" i="8"/>
  <c r="P464" i="8"/>
  <c r="N480" i="8"/>
  <c r="K480" i="8"/>
  <c r="M480" i="8" s="1"/>
  <c r="K512" i="8"/>
  <c r="M512" i="8" s="1"/>
  <c r="L512" i="8"/>
  <c r="Q512" i="8" s="1"/>
  <c r="N512" i="8"/>
  <c r="P514" i="8"/>
  <c r="K514" i="8"/>
  <c r="M514" i="8" s="1"/>
  <c r="O515" i="8"/>
  <c r="P515" i="8"/>
  <c r="L515" i="8"/>
  <c r="Q515" i="8" s="1"/>
  <c r="K542" i="8"/>
  <c r="L542" i="8"/>
  <c r="Q542" i="8" s="1"/>
  <c r="P549" i="8"/>
  <c r="K549" i="8"/>
  <c r="M549" i="8" s="1"/>
  <c r="N392" i="8"/>
  <c r="N405" i="8"/>
  <c r="N431" i="8"/>
  <c r="K443" i="8"/>
  <c r="M443" i="8" s="1"/>
  <c r="P443" i="8"/>
  <c r="O443" i="8"/>
  <c r="O450" i="8"/>
  <c r="P457" i="8"/>
  <c r="P479" i="8"/>
  <c r="N479" i="8"/>
  <c r="N481" i="8"/>
  <c r="O510" i="8"/>
  <c r="P510" i="8"/>
  <c r="K510" i="8"/>
  <c r="M510" i="8" s="1"/>
  <c r="L531" i="8"/>
  <c r="Q531" i="8" s="1"/>
  <c r="L533" i="8"/>
  <c r="Q533" i="8" s="1"/>
  <c r="K533" i="8"/>
  <c r="M533" i="8" s="1"/>
  <c r="O533" i="8"/>
  <c r="N533" i="8"/>
  <c r="N420" i="8"/>
  <c r="N437" i="8"/>
  <c r="M452" i="8"/>
  <c r="M459" i="8"/>
  <c r="K468" i="8"/>
  <c r="M468" i="8" s="1"/>
  <c r="P481" i="8"/>
  <c r="N531" i="8"/>
  <c r="P545" i="8"/>
  <c r="O435" i="8"/>
  <c r="P476" i="8"/>
  <c r="O506" i="8"/>
  <c r="L529" i="8"/>
  <c r="K536" i="8"/>
  <c r="M536" i="8" s="1"/>
  <c r="O563" i="8"/>
  <c r="M565" i="8"/>
  <c r="M610" i="8"/>
  <c r="P578" i="8"/>
  <c r="K578" i="8"/>
  <c r="N578" i="8"/>
  <c r="N635" i="8"/>
  <c r="L635" i="8"/>
  <c r="Q635" i="8" s="1"/>
  <c r="K635" i="8"/>
  <c r="P635" i="8"/>
  <c r="O635" i="8"/>
  <c r="L582" i="8"/>
  <c r="Q582" i="8" s="1"/>
  <c r="L611" i="8"/>
  <c r="Q611" i="8" s="1"/>
  <c r="O611" i="8"/>
  <c r="P611" i="8"/>
  <c r="N611" i="8"/>
  <c r="K611" i="8"/>
  <c r="P631" i="8"/>
  <c r="O631" i="8"/>
  <c r="N631" i="8"/>
  <c r="L631" i="8"/>
  <c r="Q631" i="8" s="1"/>
  <c r="K631" i="8"/>
  <c r="M631" i="8" s="1"/>
  <c r="O529" i="8"/>
  <c r="N536" i="8"/>
  <c r="L539" i="8"/>
  <c r="Q539" i="8" s="1"/>
  <c r="P564" i="8"/>
  <c r="K564" i="8"/>
  <c r="M564" i="8" s="1"/>
  <c r="K567" i="8"/>
  <c r="P567" i="8"/>
  <c r="O567" i="8"/>
  <c r="N567" i="8"/>
  <c r="L567" i="8"/>
  <c r="Q567" i="8" s="1"/>
  <c r="L577" i="8"/>
  <c r="Q577" i="8" s="1"/>
  <c r="N577" i="8"/>
  <c r="K577" i="8"/>
  <c r="M577" i="8" s="1"/>
  <c r="P577" i="8"/>
  <c r="K588" i="8"/>
  <c r="L588" i="8"/>
  <c r="Q588" i="8" s="1"/>
  <c r="P588" i="8"/>
  <c r="O588" i="8"/>
  <c r="N588" i="8"/>
  <c r="P529" i="8"/>
  <c r="O536" i="8"/>
  <c r="K583" i="8"/>
  <c r="O583" i="8"/>
  <c r="L583" i="8"/>
  <c r="Q583" i="8" s="1"/>
  <c r="O601" i="8"/>
  <c r="P601" i="8"/>
  <c r="K601" i="8"/>
  <c r="M601" i="8" s="1"/>
  <c r="N601" i="8"/>
  <c r="L601" i="8"/>
  <c r="Q601" i="8" s="1"/>
  <c r="L525" i="8"/>
  <c r="N539" i="8"/>
  <c r="L540" i="8"/>
  <c r="P561" i="8"/>
  <c r="L561" i="8"/>
  <c r="Q561" i="8" s="1"/>
  <c r="K561" i="8"/>
  <c r="M570" i="8"/>
  <c r="K599" i="8"/>
  <c r="P599" i="8"/>
  <c r="N599" i="8"/>
  <c r="L599" i="8"/>
  <c r="Q599" i="8" s="1"/>
  <c r="O463" i="8"/>
  <c r="O484" i="8"/>
  <c r="L490" i="8"/>
  <c r="Q490" i="8" s="1"/>
  <c r="N525" i="8"/>
  <c r="L532" i="8"/>
  <c r="Q532" i="8" s="1"/>
  <c r="O538" i="8"/>
  <c r="L538" i="8"/>
  <c r="Q538" i="8" s="1"/>
  <c r="K538" i="8"/>
  <c r="P539" i="8"/>
  <c r="N540" i="8"/>
  <c r="M580" i="8"/>
  <c r="K582" i="8"/>
  <c r="M582" i="8" s="1"/>
  <c r="N582" i="8"/>
  <c r="O582" i="8"/>
  <c r="K609" i="8"/>
  <c r="O609" i="8"/>
  <c r="N609" i="8"/>
  <c r="L609" i="8"/>
  <c r="Q609" i="8" s="1"/>
  <c r="O555" i="8"/>
  <c r="L555" i="8"/>
  <c r="Q555" i="8" s="1"/>
  <c r="K555" i="8"/>
  <c r="M555" i="8" s="1"/>
  <c r="O557" i="8"/>
  <c r="K557" i="8"/>
  <c r="L557" i="8"/>
  <c r="Q557" i="8" s="1"/>
  <c r="K560" i="8"/>
  <c r="P560" i="8"/>
  <c r="L560" i="8"/>
  <c r="Q560" i="8" s="1"/>
  <c r="L624" i="8"/>
  <c r="Q624" i="8" s="1"/>
  <c r="P624" i="8"/>
  <c r="O624" i="8"/>
  <c r="N624" i="8"/>
  <c r="K624" i="8"/>
  <c r="O442" i="8"/>
  <c r="N490" i="8"/>
  <c r="O517" i="8"/>
  <c r="K517" i="8"/>
  <c r="M517" i="8" s="1"/>
  <c r="P517" i="8"/>
  <c r="P525" i="8"/>
  <c r="P540" i="8"/>
  <c r="P572" i="8"/>
  <c r="O572" i="8"/>
  <c r="L572" i="8"/>
  <c r="Q572" i="8" s="1"/>
  <c r="K532" i="8"/>
  <c r="P532" i="8"/>
  <c r="N532" i="8"/>
  <c r="L578" i="8"/>
  <c r="Q578" i="8" s="1"/>
  <c r="K581" i="8"/>
  <c r="M581" i="8" s="1"/>
  <c r="N581" i="8"/>
  <c r="O581" i="8"/>
  <c r="L581" i="8"/>
  <c r="Q581" i="8" s="1"/>
  <c r="L607" i="8"/>
  <c r="Q607" i="8" s="1"/>
  <c r="N607" i="8"/>
  <c r="K607" i="8"/>
  <c r="M607" i="8" s="1"/>
  <c r="O607" i="8"/>
  <c r="M621" i="8"/>
  <c r="O606" i="8"/>
  <c r="P606" i="8"/>
  <c r="K606" i="8"/>
  <c r="L606" i="8"/>
  <c r="Q606" i="8" s="1"/>
  <c r="L634" i="8"/>
  <c r="Q634" i="8" s="1"/>
  <c r="O634" i="8"/>
  <c r="N634" i="8"/>
  <c r="K634" i="8"/>
  <c r="N598" i="8"/>
  <c r="O598" i="8"/>
  <c r="L598" i="8"/>
  <c r="Q598" i="8" s="1"/>
  <c r="K598" i="8"/>
  <c r="M598" i="8" s="1"/>
  <c r="O676" i="8"/>
  <c r="L676" i="8"/>
  <c r="Q676" i="8" s="1"/>
  <c r="N676" i="8"/>
  <c r="K676" i="8"/>
  <c r="P676" i="8"/>
  <c r="O576" i="8"/>
  <c r="N576" i="8"/>
  <c r="L576" i="8"/>
  <c r="Q576" i="8" s="1"/>
  <c r="K576" i="8"/>
  <c r="K592" i="8"/>
  <c r="M592" i="8" s="1"/>
  <c r="L642" i="8"/>
  <c r="Q642" i="8" s="1"/>
  <c r="O642" i="8"/>
  <c r="N642" i="8"/>
  <c r="M674" i="8"/>
  <c r="O550" i="8"/>
  <c r="N592" i="8"/>
  <c r="Q595" i="8"/>
  <c r="M595" i="8"/>
  <c r="P597" i="8"/>
  <c r="L597" i="8"/>
  <c r="Q597" i="8" s="1"/>
  <c r="K597" i="8"/>
  <c r="M597" i="8" s="1"/>
  <c r="L618" i="8"/>
  <c r="Q618" i="8" s="1"/>
  <c r="K618" i="8"/>
  <c r="N618" i="8"/>
  <c r="P495" i="8"/>
  <c r="N543" i="8"/>
  <c r="N544" i="8"/>
  <c r="M552" i="8"/>
  <c r="O592" i="8"/>
  <c r="L593" i="8"/>
  <c r="M615" i="8"/>
  <c r="L656" i="8"/>
  <c r="Q656" i="8" s="1"/>
  <c r="K656" i="8"/>
  <c r="M656" i="8" s="1"/>
  <c r="K665" i="8"/>
  <c r="M665" i="8" s="1"/>
  <c r="N665" i="8"/>
  <c r="L665" i="8"/>
  <c r="Q665" i="8" s="1"/>
  <c r="M673" i="8"/>
  <c r="N575" i="8"/>
  <c r="P575" i="8"/>
  <c r="O575" i="8"/>
  <c r="L575" i="8"/>
  <c r="Q575" i="8" s="1"/>
  <c r="P592" i="8"/>
  <c r="P596" i="8"/>
  <c r="L596" i="8"/>
  <c r="Q596" i="8" s="1"/>
  <c r="O596" i="8"/>
  <c r="N596" i="8"/>
  <c r="K596" i="8"/>
  <c r="M596" i="8" s="1"/>
  <c r="P617" i="8"/>
  <c r="O617" i="8"/>
  <c r="L617" i="8"/>
  <c r="Q617" i="8" s="1"/>
  <c r="N617" i="8"/>
  <c r="K617" i="8"/>
  <c r="N632" i="8"/>
  <c r="O632" i="8"/>
  <c r="L632" i="8"/>
  <c r="Q632" i="8" s="1"/>
  <c r="K632" i="8"/>
  <c r="M632" i="8" s="1"/>
  <c r="O664" i="8"/>
  <c r="N664" i="8"/>
  <c r="L664" i="8"/>
  <c r="Q664" i="8" s="1"/>
  <c r="K664" i="8"/>
  <c r="M664" i="8" s="1"/>
  <c r="K569" i="8"/>
  <c r="M569" i="8" s="1"/>
  <c r="N571" i="8"/>
  <c r="K590" i="8"/>
  <c r="M590" i="8" s="1"/>
  <c r="O590" i="8"/>
  <c r="O593" i="8"/>
  <c r="M584" i="8"/>
  <c r="M603" i="8"/>
  <c r="L568" i="8"/>
  <c r="Q568" i="8" s="1"/>
  <c r="K568" i="8"/>
  <c r="M568" i="8" s="1"/>
  <c r="O569" i="8"/>
  <c r="M571" i="8"/>
  <c r="P634" i="8"/>
  <c r="M643" i="8"/>
  <c r="N660" i="8"/>
  <c r="L660" i="8"/>
  <c r="Q660" i="8" s="1"/>
  <c r="K660" i="8"/>
  <c r="P660" i="8"/>
  <c r="O660" i="8"/>
  <c r="L669" i="8"/>
  <c r="Q669" i="8" s="1"/>
  <c r="K669" i="8"/>
  <c r="M669" i="8" s="1"/>
  <c r="L677" i="8"/>
  <c r="Q677" i="8" s="1"/>
  <c r="N677" i="8"/>
  <c r="K677" i="8"/>
  <c r="M677" i="8" s="1"/>
  <c r="P677" i="8"/>
  <c r="O677" i="8"/>
  <c r="O562" i="8"/>
  <c r="O589" i="8"/>
  <c r="P589" i="8"/>
  <c r="P620" i="8"/>
  <c r="K638" i="8"/>
  <c r="M638" i="8" s="1"/>
  <c r="N638" i="8"/>
  <c r="P638" i="8"/>
  <c r="L643" i="8"/>
  <c r="Q643" i="8" s="1"/>
  <c r="L644" i="8"/>
  <c r="Q644" i="8" s="1"/>
  <c r="M680" i="8"/>
  <c r="P640" i="8"/>
  <c r="K640" i="8"/>
  <c r="M640" i="8" s="1"/>
  <c r="O641" i="8"/>
  <c r="L641" i="8"/>
  <c r="Q641" i="8" s="1"/>
  <c r="M647" i="8"/>
  <c r="O657" i="8"/>
  <c r="P657" i="8"/>
  <c r="N657" i="8"/>
  <c r="M651" i="8"/>
  <c r="P610" i="8"/>
  <c r="O610" i="8"/>
  <c r="M626" i="8"/>
  <c r="M628" i="8"/>
  <c r="P643" i="8"/>
  <c r="N648" i="8"/>
  <c r="K644" i="8"/>
  <c r="M644" i="8" s="1"/>
  <c r="O644" i="8"/>
  <c r="P645" i="8"/>
  <c r="L645" i="8"/>
  <c r="Q645" i="8" s="1"/>
  <c r="O625" i="8"/>
  <c r="N647" i="8"/>
  <c r="L647" i="8"/>
  <c r="Q647" i="8" s="1"/>
  <c r="P648" i="8"/>
  <c r="K663" i="8"/>
  <c r="M663" i="8" s="1"/>
  <c r="P681" i="8"/>
  <c r="P701" i="8"/>
  <c r="L701" i="8"/>
  <c r="Q701" i="8" s="1"/>
  <c r="N701" i="8"/>
  <c r="K701" i="8"/>
  <c r="M701" i="8" s="1"/>
  <c r="O511" i="8"/>
  <c r="P546" i="8"/>
  <c r="L547" i="8"/>
  <c r="N552" i="8"/>
  <c r="P558" i="8"/>
  <c r="L559" i="8"/>
  <c r="Q559" i="8" s="1"/>
  <c r="N566" i="8"/>
  <c r="L574" i="8"/>
  <c r="Q574" i="8" s="1"/>
  <c r="N586" i="8"/>
  <c r="L587" i="8"/>
  <c r="Q587" i="8" s="1"/>
  <c r="L615" i="8"/>
  <c r="Q615" i="8" s="1"/>
  <c r="P649" i="8"/>
  <c r="N661" i="8"/>
  <c r="L662" i="8"/>
  <c r="Q662" i="8" s="1"/>
  <c r="L663" i="8"/>
  <c r="Q663" i="8" s="1"/>
  <c r="N678" i="8"/>
  <c r="P552" i="8"/>
  <c r="P566" i="8"/>
  <c r="N574" i="8"/>
  <c r="O594" i="8"/>
  <c r="L594" i="8"/>
  <c r="M605" i="8"/>
  <c r="L613" i="8"/>
  <c r="Q613" i="8" s="1"/>
  <c r="K613" i="8"/>
  <c r="N614" i="8"/>
  <c r="N615" i="8"/>
  <c r="O629" i="8"/>
  <c r="K629" i="8"/>
  <c r="M629" i="8" s="1"/>
  <c r="P629" i="8"/>
  <c r="N630" i="8"/>
  <c r="O661" i="8"/>
  <c r="N662" i="8"/>
  <c r="N663" i="8"/>
  <c r="N547" i="8"/>
  <c r="N559" i="8"/>
  <c r="O574" i="8"/>
  <c r="P615" i="8"/>
  <c r="P627" i="8"/>
  <c r="O627" i="8"/>
  <c r="L627" i="8"/>
  <c r="Q627" i="8" s="1"/>
  <c r="O628" i="8"/>
  <c r="N628" i="8"/>
  <c r="O630" i="8"/>
  <c r="N655" i="8"/>
  <c r="O662" i="8"/>
  <c r="O663" i="8"/>
  <c r="K679" i="8"/>
  <c r="M679" i="8" s="1"/>
  <c r="N679" i="8"/>
  <c r="M691" i="8"/>
  <c r="P574" i="8"/>
  <c r="K586" i="8"/>
  <c r="M586" i="8" s="1"/>
  <c r="O586" i="8"/>
  <c r="O587" i="8"/>
  <c r="K587" i="8"/>
  <c r="M587" i="8" s="1"/>
  <c r="P587" i="8"/>
  <c r="M619" i="8"/>
  <c r="P630" i="8"/>
  <c r="O678" i="8"/>
  <c r="K678" i="8"/>
  <c r="M678" i="8" s="1"/>
  <c r="K655" i="8"/>
  <c r="L655" i="8"/>
  <c r="Q655" i="8" s="1"/>
  <c r="P655" i="8"/>
  <c r="L661" i="8"/>
  <c r="Q661" i="8" s="1"/>
  <c r="K661" i="8"/>
  <c r="M666" i="8"/>
  <c r="M667" i="8"/>
  <c r="M688" i="8"/>
  <c r="M713" i="8"/>
  <c r="O716" i="8"/>
  <c r="L716" i="8"/>
  <c r="Q716" i="8" s="1"/>
  <c r="K716" i="8"/>
  <c r="M716" i="8" s="1"/>
  <c r="O688" i="8"/>
  <c r="L688" i="8"/>
  <c r="Q688" i="8" s="1"/>
  <c r="M705" i="8"/>
  <c r="L711" i="8"/>
  <c r="Q711" i="8" s="1"/>
  <c r="K711" i="8"/>
  <c r="P710" i="8"/>
  <c r="O710" i="8"/>
  <c r="K710" i="8"/>
  <c r="M710" i="8" s="1"/>
  <c r="O573" i="8"/>
  <c r="K573" i="8"/>
  <c r="M573" i="8" s="1"/>
  <c r="P573" i="8"/>
  <c r="O595" i="8"/>
  <c r="P616" i="8"/>
  <c r="K622" i="8"/>
  <c r="M622" i="8" s="1"/>
  <c r="L633" i="8"/>
  <c r="Q633" i="8" s="1"/>
  <c r="L667" i="8"/>
  <c r="Q667" i="8" s="1"/>
  <c r="M668" i="8"/>
  <c r="P673" i="8"/>
  <c r="L674" i="8"/>
  <c r="Q674" i="8" s="1"/>
  <c r="N684" i="8"/>
  <c r="P684" i="8"/>
  <c r="L684" i="8"/>
  <c r="Q684" i="8" s="1"/>
  <c r="L704" i="8"/>
  <c r="Q704" i="8" s="1"/>
  <c r="K704" i="8"/>
  <c r="M704" i="8" s="1"/>
  <c r="N704" i="8"/>
  <c r="P708" i="8"/>
  <c r="K708" i="8"/>
  <c r="M708" i="8" s="1"/>
  <c r="O709" i="8"/>
  <c r="L709" i="8"/>
  <c r="Q709" i="8" s="1"/>
  <c r="K658" i="8"/>
  <c r="M658" i="8" s="1"/>
  <c r="P658" i="8"/>
  <c r="N659" i="8"/>
  <c r="N667" i="8"/>
  <c r="O659" i="8"/>
  <c r="N674" i="8"/>
  <c r="N622" i="8"/>
  <c r="P659" i="8"/>
  <c r="P674" i="8"/>
  <c r="P703" i="8"/>
  <c r="O703" i="8"/>
  <c r="K703" i="8"/>
  <c r="L703" i="8"/>
  <c r="Q703" i="8" s="1"/>
  <c r="O553" i="8"/>
  <c r="N580" i="8"/>
  <c r="P622" i="8"/>
  <c r="O646" i="8"/>
  <c r="P675" i="8"/>
  <c r="L675" i="8"/>
  <c r="Q675" i="8" s="1"/>
  <c r="N716" i="8"/>
  <c r="L732" i="8"/>
  <c r="Q732" i="8" s="1"/>
  <c r="K732" i="8"/>
  <c r="M732" i="8" s="1"/>
  <c r="K736" i="8"/>
  <c r="P736" i="8"/>
  <c r="O736" i="8"/>
  <c r="L736" i="8"/>
  <c r="Q736" i="8" s="1"/>
  <c r="O741" i="8"/>
  <c r="P741" i="8"/>
  <c r="L741" i="8"/>
  <c r="Q741" i="8" s="1"/>
  <c r="K741" i="8"/>
  <c r="P779" i="8"/>
  <c r="O779" i="8"/>
  <c r="L779" i="8"/>
  <c r="Q779" i="8" s="1"/>
  <c r="K779" i="8"/>
  <c r="M779" i="8" s="1"/>
  <c r="N779" i="8"/>
  <c r="K715" i="8"/>
  <c r="M715" i="8" s="1"/>
  <c r="P715" i="8"/>
  <c r="P731" i="8"/>
  <c r="O731" i="8"/>
  <c r="K731" i="8"/>
  <c r="M731" i="8" s="1"/>
  <c r="N744" i="8"/>
  <c r="L746" i="8"/>
  <c r="Q746" i="8" s="1"/>
  <c r="K746" i="8"/>
  <c r="M746" i="8" s="1"/>
  <c r="O748" i="8"/>
  <c r="L748" i="8"/>
  <c r="Q748" i="8" s="1"/>
  <c r="K748" i="8"/>
  <c r="M748" i="8" s="1"/>
  <c r="P759" i="8"/>
  <c r="O759" i="8"/>
  <c r="L759" i="8"/>
  <c r="Q759" i="8" s="1"/>
  <c r="K759" i="8"/>
  <c r="M759" i="8" s="1"/>
  <c r="N759" i="8"/>
  <c r="O713" i="8"/>
  <c r="P713" i="8"/>
  <c r="O602" i="8"/>
  <c r="N636" i="8"/>
  <c r="L637" i="8"/>
  <c r="K654" i="8"/>
  <c r="M654" i="8" s="1"/>
  <c r="K671" i="8"/>
  <c r="M671" i="8" s="1"/>
  <c r="O702" i="8"/>
  <c r="L702" i="8"/>
  <c r="Q702" i="8" s="1"/>
  <c r="K702" i="8"/>
  <c r="M702" i="8" s="1"/>
  <c r="L767" i="8"/>
  <c r="Q767" i="8" s="1"/>
  <c r="K767" i="8"/>
  <c r="M767" i="8" s="1"/>
  <c r="P787" i="8"/>
  <c r="O787" i="8"/>
  <c r="L787" i="8"/>
  <c r="Q787" i="8" s="1"/>
  <c r="K787" i="8"/>
  <c r="M787" i="8" s="1"/>
  <c r="N787" i="8"/>
  <c r="O744" i="8"/>
  <c r="L744" i="8"/>
  <c r="Q744" i="8" s="1"/>
  <c r="K744" i="8"/>
  <c r="M744" i="8" s="1"/>
  <c r="K778" i="8"/>
  <c r="P778" i="8"/>
  <c r="O778" i="8"/>
  <c r="N778" i="8"/>
  <c r="L778" i="8"/>
  <c r="Q778" i="8" s="1"/>
  <c r="L795" i="8"/>
  <c r="Q795" i="8" s="1"/>
  <c r="K795" i="8"/>
  <c r="M795" i="8" s="1"/>
  <c r="O795" i="8"/>
  <c r="N795" i="8"/>
  <c r="O637" i="8"/>
  <c r="N671" i="8"/>
  <c r="L672" i="8"/>
  <c r="O699" i="8"/>
  <c r="L699" i="8"/>
  <c r="Q699" i="8" s="1"/>
  <c r="K699" i="8"/>
  <c r="P738" i="8"/>
  <c r="O738" i="8"/>
  <c r="K738" i="8"/>
  <c r="L738" i="8"/>
  <c r="Q738" i="8" s="1"/>
  <c r="K750" i="8"/>
  <c r="M750" i="8" s="1"/>
  <c r="P750" i="8"/>
  <c r="O750" i="8"/>
  <c r="N750" i="8"/>
  <c r="O672" i="8"/>
  <c r="P689" i="8"/>
  <c r="O689" i="8"/>
  <c r="K689" i="8"/>
  <c r="M689" i="8" s="1"/>
  <c r="L690" i="8"/>
  <c r="Q690" i="8" s="1"/>
  <c r="K690" i="8"/>
  <c r="P690" i="8"/>
  <c r="O695" i="8"/>
  <c r="L695" i="8"/>
  <c r="Q695" i="8" s="1"/>
  <c r="P695" i="8"/>
  <c r="L715" i="8"/>
  <c r="Q715" i="8" s="1"/>
  <c r="L718" i="8"/>
  <c r="Q718" i="8" s="1"/>
  <c r="K718" i="8"/>
  <c r="O720" i="8"/>
  <c r="P720" i="8"/>
  <c r="N748" i="8"/>
  <c r="O737" i="8"/>
  <c r="L737" i="8"/>
  <c r="Q737" i="8" s="1"/>
  <c r="P737" i="8"/>
  <c r="K737" i="8"/>
  <c r="P748" i="8"/>
  <c r="L760" i="8"/>
  <c r="Q760" i="8" s="1"/>
  <c r="K760" i="8"/>
  <c r="M760" i="8" s="1"/>
  <c r="P760" i="8"/>
  <c r="O760" i="8"/>
  <c r="N760" i="8"/>
  <c r="P786" i="8"/>
  <c r="O786" i="8"/>
  <c r="L786" i="8"/>
  <c r="Q786" i="8" s="1"/>
  <c r="K786" i="8"/>
  <c r="M786" i="8" s="1"/>
  <c r="P794" i="8"/>
  <c r="O794" i="8"/>
  <c r="L794" i="8"/>
  <c r="Q794" i="8" s="1"/>
  <c r="K794" i="8"/>
  <c r="P692" i="8"/>
  <c r="O694" i="8"/>
  <c r="N739" i="8"/>
  <c r="P745" i="8"/>
  <c r="O745" i="8"/>
  <c r="K745" i="8"/>
  <c r="M745" i="8" s="1"/>
  <c r="O774" i="8"/>
  <c r="M783" i="8"/>
  <c r="P696" i="8"/>
  <c r="O696" i="8"/>
  <c r="K696" i="8"/>
  <c r="M696" i="8" s="1"/>
  <c r="L697" i="8"/>
  <c r="Q697" i="8" s="1"/>
  <c r="K697" i="8"/>
  <c r="M697" i="8" s="1"/>
  <c r="P697" i="8"/>
  <c r="K755" i="8"/>
  <c r="M755" i="8" s="1"/>
  <c r="P758" i="8"/>
  <c r="O758" i="8"/>
  <c r="L758" i="8"/>
  <c r="Q758" i="8" s="1"/>
  <c r="K758" i="8"/>
  <c r="M758" i="8" s="1"/>
  <c r="P766" i="8"/>
  <c r="O766" i="8"/>
  <c r="L766" i="8"/>
  <c r="Q766" i="8" s="1"/>
  <c r="K766" i="8"/>
  <c r="M766" i="8" s="1"/>
  <c r="M782" i="8"/>
  <c r="K785" i="8"/>
  <c r="M785" i="8" s="1"/>
  <c r="P785" i="8"/>
  <c r="O785" i="8"/>
  <c r="L774" i="8"/>
  <c r="Q774" i="8" s="1"/>
  <c r="K774" i="8"/>
  <c r="M774" i="8" s="1"/>
  <c r="P793" i="8"/>
  <c r="O793" i="8"/>
  <c r="L793" i="8"/>
  <c r="Q793" i="8" s="1"/>
  <c r="K793" i="8"/>
  <c r="M793" i="8" s="1"/>
  <c r="L739" i="8"/>
  <c r="Q739" i="8" s="1"/>
  <c r="K739" i="8"/>
  <c r="K743" i="8"/>
  <c r="M743" i="8" s="1"/>
  <c r="P743" i="8"/>
  <c r="O743" i="8"/>
  <c r="K757" i="8"/>
  <c r="M757" i="8" s="1"/>
  <c r="P757" i="8"/>
  <c r="O757" i="8"/>
  <c r="O781" i="8"/>
  <c r="M790" i="8"/>
  <c r="P800" i="8"/>
  <c r="O800" i="8"/>
  <c r="L800" i="8"/>
  <c r="Q800" i="8" s="1"/>
  <c r="K800" i="8"/>
  <c r="M800" i="8" s="1"/>
  <c r="P765" i="8"/>
  <c r="O765" i="8"/>
  <c r="L765" i="8"/>
  <c r="Q765" i="8" s="1"/>
  <c r="K765" i="8"/>
  <c r="M765" i="8" s="1"/>
  <c r="P773" i="8"/>
  <c r="O773" i="8"/>
  <c r="L773" i="8"/>
  <c r="Q773" i="8" s="1"/>
  <c r="K773" i="8"/>
  <c r="M773" i="8" s="1"/>
  <c r="K792" i="8"/>
  <c r="M792" i="8" s="1"/>
  <c r="P792" i="8"/>
  <c r="O792" i="8"/>
  <c r="L781" i="8"/>
  <c r="Q781" i="8" s="1"/>
  <c r="K781" i="8"/>
  <c r="M781" i="8" s="1"/>
  <c r="N788" i="8"/>
  <c r="L753" i="8"/>
  <c r="Q753" i="8" s="1"/>
  <c r="K753" i="8"/>
  <c r="M761" i="8"/>
  <c r="K764" i="8"/>
  <c r="M764" i="8" s="1"/>
  <c r="P764" i="8"/>
  <c r="O764" i="8"/>
  <c r="O788" i="8"/>
  <c r="K799" i="8"/>
  <c r="M799" i="8" s="1"/>
  <c r="P799" i="8"/>
  <c r="O799" i="8"/>
  <c r="L725" i="8"/>
  <c r="Q725" i="8" s="1"/>
  <c r="K725" i="8"/>
  <c r="M725" i="8" s="1"/>
  <c r="K729" i="8"/>
  <c r="M729" i="8" s="1"/>
  <c r="P729" i="8"/>
  <c r="O730" i="8"/>
  <c r="L730" i="8"/>
  <c r="P752" i="8"/>
  <c r="O752" i="8"/>
  <c r="K752" i="8"/>
  <c r="M752" i="8" s="1"/>
  <c r="P772" i="8"/>
  <c r="O772" i="8"/>
  <c r="L772" i="8"/>
  <c r="Q772" i="8" s="1"/>
  <c r="K772" i="8"/>
  <c r="P780" i="8"/>
  <c r="O780" i="8"/>
  <c r="L780" i="8"/>
  <c r="Q780" i="8" s="1"/>
  <c r="K780" i="8"/>
  <c r="M780" i="8" s="1"/>
  <c r="L788" i="8"/>
  <c r="Q788" i="8" s="1"/>
  <c r="K788" i="8"/>
  <c r="M788" i="8" s="1"/>
  <c r="P717" i="8"/>
  <c r="O717" i="8"/>
  <c r="K717" i="8"/>
  <c r="M717" i="8" s="1"/>
  <c r="K722" i="8"/>
  <c r="M722" i="8" s="1"/>
  <c r="P722" i="8"/>
  <c r="O723" i="8"/>
  <c r="L723" i="8"/>
  <c r="Q723" i="8" s="1"/>
  <c r="M747" i="8"/>
  <c r="O751" i="8"/>
  <c r="L751" i="8"/>
  <c r="Q751" i="8" s="1"/>
  <c r="K751" i="8"/>
  <c r="M751" i="8" s="1"/>
  <c r="M768" i="8"/>
  <c r="K771" i="8"/>
  <c r="M771" i="8" s="1"/>
  <c r="P771" i="8"/>
  <c r="O771" i="8"/>
  <c r="L785" i="8"/>
  <c r="Q785" i="8" s="1"/>
  <c r="N786" i="8"/>
  <c r="K797" i="8"/>
  <c r="M797" i="8" s="1"/>
  <c r="K801" i="8"/>
  <c r="N762" i="8"/>
  <c r="N769" i="8"/>
  <c r="N776" i="8"/>
  <c r="N783" i="8"/>
  <c r="N790" i="8"/>
  <c r="N797" i="8"/>
  <c r="L801" i="8"/>
  <c r="Q801" i="8" s="1"/>
  <c r="K686" i="8"/>
  <c r="M686" i="8" s="1"/>
  <c r="K693" i="8"/>
  <c r="M693" i="8" s="1"/>
  <c r="K700" i="8"/>
  <c r="M700" i="8" s="1"/>
  <c r="K707" i="8"/>
  <c r="M707" i="8" s="1"/>
  <c r="K714" i="8"/>
  <c r="M714" i="8" s="1"/>
  <c r="K721" i="8"/>
  <c r="M721" i="8" s="1"/>
  <c r="K728" i="8"/>
  <c r="M728" i="8" s="1"/>
  <c r="K735" i="8"/>
  <c r="M735" i="8" s="1"/>
  <c r="K742" i="8"/>
  <c r="M742" i="8" s="1"/>
  <c r="K749" i="8"/>
  <c r="M749" i="8" s="1"/>
  <c r="K756" i="8"/>
  <c r="M756" i="8" s="1"/>
  <c r="K763" i="8"/>
  <c r="M763" i="8" s="1"/>
  <c r="K770" i="8"/>
  <c r="M770" i="8" s="1"/>
  <c r="K777" i="8"/>
  <c r="M777" i="8" s="1"/>
  <c r="K784" i="8"/>
  <c r="M784" i="8" s="1"/>
  <c r="K791" i="8"/>
  <c r="M791" i="8" s="1"/>
  <c r="K798" i="8"/>
  <c r="M798" i="8" s="1"/>
  <c r="N801" i="8"/>
  <c r="O801" i="8"/>
  <c r="N721" i="8"/>
  <c r="N728" i="8"/>
  <c r="N735" i="8"/>
  <c r="N742" i="8"/>
  <c r="N749" i="8"/>
  <c r="N756" i="8"/>
  <c r="N763" i="8"/>
  <c r="N770" i="8"/>
  <c r="N777" i="8"/>
  <c r="N784" i="8"/>
  <c r="N791" i="8"/>
  <c r="N798" i="8"/>
  <c r="E30" i="10" l="1"/>
  <c r="D30" i="10"/>
  <c r="F22" i="10"/>
  <c r="D22" i="10"/>
  <c r="Y26" i="8"/>
  <c r="W26" i="8"/>
  <c r="Q488" i="8"/>
  <c r="M488" i="8"/>
  <c r="M695" i="8"/>
  <c r="M560" i="8"/>
  <c r="M599" i="8"/>
  <c r="M578" i="8"/>
  <c r="M524" i="8"/>
  <c r="M554" i="8"/>
  <c r="Q307" i="8"/>
  <c r="M307" i="8"/>
  <c r="M168" i="8"/>
  <c r="M268" i="8"/>
  <c r="M161" i="8"/>
  <c r="M226" i="8"/>
  <c r="M222" i="8"/>
  <c r="M238" i="8"/>
  <c r="M14" i="8"/>
  <c r="M232" i="8"/>
  <c r="Q28" i="8"/>
  <c r="M28" i="8"/>
  <c r="M661" i="8"/>
  <c r="M613" i="8"/>
  <c r="M574" i="8"/>
  <c r="M507" i="8"/>
  <c r="M466" i="8"/>
  <c r="M521" i="8"/>
  <c r="M469" i="8"/>
  <c r="M378" i="8"/>
  <c r="M393" i="8"/>
  <c r="M351" i="8"/>
  <c r="M308" i="8"/>
  <c r="M196" i="8"/>
  <c r="M121" i="8"/>
  <c r="M203" i="8"/>
  <c r="M21" i="8"/>
  <c r="M245" i="8"/>
  <c r="M675" i="8"/>
  <c r="M617" i="8"/>
  <c r="M557" i="8"/>
  <c r="M611" i="8"/>
  <c r="M515" i="8"/>
  <c r="Q297" i="8"/>
  <c r="M297" i="8"/>
  <c r="M641" i="8"/>
  <c r="M154" i="8"/>
  <c r="M224" i="8"/>
  <c r="M342" i="8"/>
  <c r="M5" i="8"/>
  <c r="M227" i="8"/>
  <c r="M189" i="8"/>
  <c r="M56" i="8"/>
  <c r="M738" i="8"/>
  <c r="M772" i="8"/>
  <c r="M794" i="8"/>
  <c r="M737" i="8"/>
  <c r="M690" i="8"/>
  <c r="M699" i="8"/>
  <c r="M778" i="8"/>
  <c r="M741" i="8"/>
  <c r="M711" i="8"/>
  <c r="M662" i="8"/>
  <c r="M684" i="8"/>
  <c r="M538" i="8"/>
  <c r="M561" i="8"/>
  <c r="M583" i="8"/>
  <c r="M519" i="8"/>
  <c r="M454" i="8"/>
  <c r="M415" i="8"/>
  <c r="M134" i="8"/>
  <c r="M269" i="8"/>
  <c r="M43" i="8"/>
  <c r="M170" i="8"/>
  <c r="M6" i="8"/>
  <c r="M83" i="8"/>
  <c r="M119" i="8"/>
  <c r="M198" i="8"/>
  <c r="M42" i="8"/>
  <c r="Q594" i="8"/>
  <c r="M594" i="8"/>
  <c r="M634" i="8"/>
  <c r="Q322" i="8"/>
  <c r="M322" i="8"/>
  <c r="M389" i="8"/>
  <c r="M210" i="8"/>
  <c r="M107" i="8"/>
  <c r="M75" i="8"/>
  <c r="M135" i="8"/>
  <c r="M133" i="8"/>
  <c r="M77" i="8"/>
  <c r="Q593" i="8"/>
  <c r="M593" i="8"/>
  <c r="M572" i="8"/>
  <c r="M542" i="8"/>
  <c r="Q637" i="8"/>
  <c r="M637" i="8"/>
  <c r="M655" i="8"/>
  <c r="M618" i="8"/>
  <c r="M576" i="8"/>
  <c r="M567" i="8"/>
  <c r="M516" i="8"/>
  <c r="M548" i="8"/>
  <c r="M491" i="8"/>
  <c r="M338" i="8"/>
  <c r="M253" i="8"/>
  <c r="M293" i="8"/>
  <c r="M387" i="8"/>
  <c r="M147" i="8"/>
  <c r="M256" i="8"/>
  <c r="M175" i="8"/>
  <c r="M249" i="8"/>
  <c r="M575" i="8"/>
  <c r="M801" i="8"/>
  <c r="Q672" i="8"/>
  <c r="M672" i="8"/>
  <c r="M723" i="8"/>
  <c r="M709" i="8"/>
  <c r="M660" i="8"/>
  <c r="M559" i="8"/>
  <c r="Q529" i="8"/>
  <c r="M529" i="8"/>
  <c r="M456" i="8"/>
  <c r="Q279" i="8"/>
  <c r="M279" i="8"/>
  <c r="M382" i="8"/>
  <c r="M385" i="8"/>
  <c r="M490" i="8"/>
  <c r="M364" i="8"/>
  <c r="M303" i="8"/>
  <c r="M300" i="8"/>
  <c r="M191" i="8"/>
  <c r="M146" i="8"/>
  <c r="M36" i="8"/>
  <c r="M190" i="8"/>
  <c r="M93" i="8"/>
  <c r="M105" i="8"/>
  <c r="M70" i="8"/>
  <c r="Q434" i="8"/>
  <c r="M434" i="8"/>
  <c r="M624" i="8"/>
  <c r="Q540" i="8"/>
  <c r="M540" i="8"/>
  <c r="M477" i="8"/>
  <c r="M267" i="8"/>
  <c r="Q287" i="8"/>
  <c r="M287" i="8"/>
  <c r="M280" i="8"/>
  <c r="M289" i="8"/>
  <c r="M218" i="8"/>
  <c r="M106" i="8"/>
  <c r="M219" i="8"/>
  <c r="M276" i="8"/>
  <c r="M155" i="8"/>
  <c r="M34" i="8"/>
  <c r="M91" i="8"/>
  <c r="M63" i="8"/>
  <c r="Q177" i="8"/>
  <c r="M177" i="8"/>
  <c r="M127" i="8"/>
  <c r="M703" i="8"/>
  <c r="M547" i="8"/>
  <c r="Q547" i="8"/>
  <c r="M475" i="8"/>
  <c r="Q333" i="8"/>
  <c r="M333" i="8"/>
  <c r="Q234" i="8"/>
  <c r="M234" i="8"/>
  <c r="M408" i="8"/>
  <c r="M160" i="8"/>
  <c r="M7" i="8"/>
  <c r="M255" i="8"/>
  <c r="M377" i="8"/>
  <c r="M633" i="8"/>
  <c r="M645" i="8"/>
  <c r="M606" i="8"/>
  <c r="Q525" i="8"/>
  <c r="M525" i="8"/>
  <c r="M496" i="8"/>
  <c r="M579" i="8"/>
  <c r="M531" i="8"/>
  <c r="Q423" i="8"/>
  <c r="M423" i="8"/>
  <c r="M328" i="8"/>
  <c r="Q328" i="8"/>
  <c r="M98" i="8"/>
  <c r="M237" i="8"/>
  <c r="M33" i="8"/>
  <c r="Q730" i="8"/>
  <c r="M730" i="8"/>
  <c r="M753" i="8"/>
  <c r="M739" i="8"/>
  <c r="M718" i="8"/>
  <c r="M736" i="8"/>
  <c r="M627" i="8"/>
  <c r="M676" i="8"/>
  <c r="M532" i="8"/>
  <c r="M609" i="8"/>
  <c r="M588" i="8"/>
  <c r="M635" i="8"/>
  <c r="M642" i="8"/>
  <c r="M487" i="8"/>
  <c r="M421" i="8"/>
  <c r="M380" i="8"/>
  <c r="M346" i="8"/>
  <c r="M410" i="8"/>
  <c r="M339" i="8"/>
  <c r="Q326" i="8"/>
  <c r="M326" i="8"/>
  <c r="M448" i="8"/>
  <c r="M262" i="8"/>
  <c r="M169" i="8"/>
  <c r="M84" i="8"/>
  <c r="M4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Rishabha Chandra</author>
  </authors>
  <commentList>
    <comment ref="D5" authorId="0" shapeId="0" xr:uid="{8C2E5151-CB78-46ED-94BA-A7A920C92ED1}">
      <text>
        <r>
          <rPr>
            <b/>
            <sz val="9"/>
            <color indexed="81"/>
            <rFont val="Tahoma"/>
            <family val="2"/>
          </rPr>
          <t>Rishabha Chandra:</t>
        </r>
        <r>
          <rPr>
            <sz val="9"/>
            <color indexed="81"/>
            <rFont val="Tahoma"/>
            <family val="2"/>
          </rPr>
          <t xml:space="preserve">
Source: AHRQ Medical Expenditure Panel Survey (MEPS) Statistical Brief #506, https://meps.ahrq.gov/data_files/publications/st506/stat506.pdf (corroborated by MEPS Brief #521, mean top-5% spend $50,077).</t>
        </r>
      </text>
    </comment>
    <comment ref="D6" authorId="0" shapeId="0" xr:uid="{97835CCC-EC24-459A-B67D-DDD287987CC9}">
      <text>
        <r>
          <rPr>
            <b/>
            <sz val="9"/>
            <color indexed="81"/>
            <rFont val="Tahoma"/>
            <family val="2"/>
          </rPr>
          <t>Rishabha Chandra:</t>
        </r>
        <r>
          <rPr>
            <sz val="9"/>
            <color indexed="81"/>
            <rFont val="Tahoma"/>
            <family val="2"/>
          </rPr>
          <t xml:space="preserve">
Source: CDC/NCHS, National Hospital Ambulatory Medical Care Survey — Data Brief #503 (Aug 2024), https://www.cdc.gov/nchs/products/databriefs/db503.htm; non-urgent triage share from NCHS Data Brief #38, https://www.cdc.gov/nchs/data/databriefs/db38.pdf.</t>
        </r>
      </text>
    </comment>
    <comment ref="D7" authorId="0" shapeId="0" xr:uid="{2276079B-C291-44E1-BB59-4C8B249B5552}">
      <text>
        <r>
          <rPr>
            <b/>
            <sz val="9"/>
            <color indexed="81"/>
            <rFont val="Tahoma"/>
            <family val="2"/>
          </rPr>
          <t>Rishabha Chandra:</t>
        </r>
        <r>
          <rPr>
            <sz val="9"/>
            <color indexed="81"/>
            <rFont val="Tahoma"/>
            <family val="2"/>
          </rPr>
          <t xml:space="preserve">
Source: CMS Office of the Actuary, National Health Expenditures 2024 Highlights, https://www.cms.gov/files/document/highlights.pdf; NHE Fact Sheet, https://www.cms.gov/data-research/statistics-trends-and-reports/national-health-expenditure-data/nhe-fact-sheet.</t>
        </r>
      </text>
    </comment>
    <comment ref="D8" authorId="0" shapeId="0" xr:uid="{4669ACF6-6C7C-415B-BBB6-C36E59C998B9}">
      <text>
        <r>
          <rPr>
            <b/>
            <sz val="9"/>
            <color indexed="81"/>
            <rFont val="Tahoma"/>
            <family val="2"/>
          </rPr>
          <t>Rishabha Chandra:</t>
        </r>
        <r>
          <rPr>
            <sz val="9"/>
            <color indexed="81"/>
            <rFont val="Tahoma"/>
            <family val="2"/>
          </rPr>
          <t xml:space="preserve">
Source: MedPAC (Medicare Payment Advisory Commission), June 2007 Report to Congress — as summarized in Health Affairs Health Policy Brief, https://www.healthaffairs.org/content/briefs/medicare-hospital-readmissions-reduction-program. Readmission ~1-in-5 figure: Jencks et al., cited therein.</t>
        </r>
      </text>
    </comment>
    <comment ref="D9" authorId="0" shapeId="0" xr:uid="{555D6D79-0E83-4C89-AC8B-BF21B190C4D4}">
      <text>
        <r>
          <rPr>
            <b/>
            <sz val="9"/>
            <color indexed="81"/>
            <rFont val="Tahoma"/>
            <family val="2"/>
          </rPr>
          <t>Rishabha Chandra:</t>
        </r>
        <r>
          <rPr>
            <sz val="9"/>
            <color indexed="81"/>
            <rFont val="Tahoma"/>
            <family val="2"/>
          </rPr>
          <t xml:space="preserve">
Source: CMS Office of the Actuary, National Health Expenditure Projections 2024-33 Forecast Summary, https://www.cms.gov/files/document/nhe-projections-forecast-summary.pdf; NHE Fact Sheet, https://www.cms.gov/data-research/statistics-trends-and-reports/national-health-expenditure-data/nhe-fact-sheet.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<sst xmlns="http://schemas.openxmlformats.org/spreadsheetml/2006/main" count="91651" uniqueCount="8133">
  <si>
    <t>claim_id</t>
  </si>
  <si>
    <t>member_id</t>
  </si>
  <si>
    <t>rendering_npi</t>
  </si>
  <si>
    <t>billing_npi</t>
  </si>
  <si>
    <t>service_from_date</t>
  </si>
  <si>
    <t>service_to_date</t>
  </si>
  <si>
    <t>paid_date</t>
  </si>
  <si>
    <t>claim_type</t>
  </si>
  <si>
    <t>place_of_service_code</t>
  </si>
  <si>
    <t>diagnosis_code_1</t>
  </si>
  <si>
    <t>procedure_code</t>
  </si>
  <si>
    <t>ndc_code</t>
  </si>
  <si>
    <t>drug_name</t>
  </si>
  <si>
    <t>therapeutic_class</t>
  </si>
  <si>
    <t>units</t>
  </si>
  <si>
    <t>billed_amount</t>
  </si>
  <si>
    <t>allowed_amount</t>
  </si>
  <si>
    <t>paid_amount</t>
  </si>
  <si>
    <t>member_cost_share</t>
  </si>
  <si>
    <t>in_network_flag</t>
  </si>
  <si>
    <t>authorization_id</t>
  </si>
  <si>
    <t>admission_type</t>
  </si>
  <si>
    <t>discharge_status</t>
  </si>
  <si>
    <t>plan_id</t>
  </si>
  <si>
    <t>lob</t>
  </si>
  <si>
    <t>service_category</t>
  </si>
  <si>
    <t>CLM-000001</t>
  </si>
  <si>
    <t>M-000001</t>
  </si>
  <si>
    <t>Professional</t>
  </si>
  <si>
    <t>F32.9</t>
  </si>
  <si>
    <t>Y</t>
  </si>
  <si>
    <t>PLN-COM-250</t>
  </si>
  <si>
    <t>Commercial</t>
  </si>
  <si>
    <t>Behavioral Health</t>
  </si>
  <si>
    <t>CLM-000002</t>
  </si>
  <si>
    <t>J06.9</t>
  </si>
  <si>
    <t>Urgent Care</t>
  </si>
  <si>
    <t>CLM-000003</t>
  </si>
  <si>
    <t>I10</t>
  </si>
  <si>
    <t>PCP</t>
  </si>
  <si>
    <t>CLM-000004</t>
  </si>
  <si>
    <t>M-000002</t>
  </si>
  <si>
    <t>I50.9</t>
  </si>
  <si>
    <t>PLN-MKT-401</t>
  </si>
  <si>
    <t>Marketplace</t>
  </si>
  <si>
    <t>ED</t>
  </si>
  <si>
    <t>CLM-000005</t>
  </si>
  <si>
    <t>E11.9</t>
  </si>
  <si>
    <t>CLM-000006</t>
  </si>
  <si>
    <t>CLM-000007</t>
  </si>
  <si>
    <t>CLM-000008</t>
  </si>
  <si>
    <t>M-000003</t>
  </si>
  <si>
    <t>PLN-MKT-400</t>
  </si>
  <si>
    <t>CLM-000009</t>
  </si>
  <si>
    <t>CLM-000010</t>
  </si>
  <si>
    <t>S09.90XA</t>
  </si>
  <si>
    <t>CLM-000011</t>
  </si>
  <si>
    <t>CLM-000012</t>
  </si>
  <si>
    <t>CLM-000013</t>
  </si>
  <si>
    <t>Pharmacy</t>
  </si>
  <si>
    <t>Z79.4</t>
  </si>
  <si>
    <t>00078063941</t>
  </si>
  <si>
    <t>Pembrolizumab</t>
  </si>
  <si>
    <t>Oncology Biologic</t>
  </si>
  <si>
    <t>Specialty Rx</t>
  </si>
  <si>
    <t>CLM-000014</t>
  </si>
  <si>
    <t>CLM-000015</t>
  </si>
  <si>
    <t>Institutional</t>
  </si>
  <si>
    <t>01</t>
  </si>
  <si>
    <t>Inpatient</t>
  </si>
  <si>
    <t>CLM-000016</t>
  </si>
  <si>
    <t>CLM-000017</t>
  </si>
  <si>
    <t>CLM-000018</t>
  </si>
  <si>
    <t>M-000004</t>
  </si>
  <si>
    <t>CLM-000019</t>
  </si>
  <si>
    <t>CLM-000020</t>
  </si>
  <si>
    <t>CLM-000021</t>
  </si>
  <si>
    <t>M54.5</t>
  </si>
  <si>
    <t>CLM-000022</t>
  </si>
  <si>
    <t>CLM-000023</t>
  </si>
  <si>
    <t>J18.9</t>
  </si>
  <si>
    <t>CLM-000024</t>
  </si>
  <si>
    <t>00378180510</t>
  </si>
  <si>
    <t>Insulin Glargine</t>
  </si>
  <si>
    <t>Diabetes</t>
  </si>
  <si>
    <t>CLM-000025</t>
  </si>
  <si>
    <t>CLM-000026</t>
  </si>
  <si>
    <t>M-000005</t>
  </si>
  <si>
    <t>CLM-000027</t>
  </si>
  <si>
    <t>CLM-000028</t>
  </si>
  <si>
    <t>CLM-000029</t>
  </si>
  <si>
    <t>H66.90</t>
  </si>
  <si>
    <t>CLM-000030</t>
  </si>
  <si>
    <t>K21.9</t>
  </si>
  <si>
    <t>CLM-000031</t>
  </si>
  <si>
    <t>CLM-000032</t>
  </si>
  <si>
    <t>CLM-000033</t>
  </si>
  <si>
    <t>M-000006</t>
  </si>
  <si>
    <t>CLM-000034</t>
  </si>
  <si>
    <t>C34.90</t>
  </si>
  <si>
    <t>CLM-000035</t>
  </si>
  <si>
    <t>CLM-000036</t>
  </si>
  <si>
    <t>CLM-000037</t>
  </si>
  <si>
    <t>M-000007</t>
  </si>
  <si>
    <t>CLM-000038</t>
  </si>
  <si>
    <t>CLM-000039</t>
  </si>
  <si>
    <t>00074433902</t>
  </si>
  <si>
    <t>Adalimumab</t>
  </si>
  <si>
    <t>Autoimmune Biologic</t>
  </si>
  <si>
    <t>CLM-000040</t>
  </si>
  <si>
    <t>CLM-000041</t>
  </si>
  <si>
    <t>CLM-000042</t>
  </si>
  <si>
    <t>M-000008</t>
  </si>
  <si>
    <t>CLM-000043</t>
  </si>
  <si>
    <t>CLM-000044</t>
  </si>
  <si>
    <t>CLM-000045</t>
  </si>
  <si>
    <t>CLM-000046</t>
  </si>
  <si>
    <t>CLM-000047</t>
  </si>
  <si>
    <t>M-000009</t>
  </si>
  <si>
    <t>CLM-000048</t>
  </si>
  <si>
    <t>CLM-000049</t>
  </si>
  <si>
    <t>CLM-000050</t>
  </si>
  <si>
    <t>CLM-000051</t>
  </si>
  <si>
    <t>CLM-000052</t>
  </si>
  <si>
    <t>CLM-000053</t>
  </si>
  <si>
    <t>M-000010</t>
  </si>
  <si>
    <t>CLM-000054</t>
  </si>
  <si>
    <t>N39.0</t>
  </si>
  <si>
    <t>CLM-000055</t>
  </si>
  <si>
    <t>R51.9</t>
  </si>
  <si>
    <t>CLM-000056</t>
  </si>
  <si>
    <t>CLM-000057</t>
  </si>
  <si>
    <t>CLM-000058</t>
  </si>
  <si>
    <t>CLM-000059</t>
  </si>
  <si>
    <t>CLM-000060</t>
  </si>
  <si>
    <t>CLM-000061</t>
  </si>
  <si>
    <t>CLM-000062</t>
  </si>
  <si>
    <t>CLM-000063</t>
  </si>
  <si>
    <t>CLM-000064</t>
  </si>
  <si>
    <t>CLM-000065</t>
  </si>
  <si>
    <t>CLM-000066</t>
  </si>
  <si>
    <t>M-000011</t>
  </si>
  <si>
    <t>CLM-000067</t>
  </si>
  <si>
    <t>CLM-000068</t>
  </si>
  <si>
    <t>CLM-000069</t>
  </si>
  <si>
    <t>M-000012</t>
  </si>
  <si>
    <t>PLN-MA-100</t>
  </si>
  <si>
    <t>Medicare Advantage</t>
  </si>
  <si>
    <t>CLM-000070</t>
  </si>
  <si>
    <t>CLM-000071</t>
  </si>
  <si>
    <t>CLM-000072</t>
  </si>
  <si>
    <t>00169430730</t>
  </si>
  <si>
    <t>Semaglutide</t>
  </si>
  <si>
    <t>GLP-1 Agonist</t>
  </si>
  <si>
    <t>CLM-000073</t>
  </si>
  <si>
    <t>CLM-000074</t>
  </si>
  <si>
    <t>CLM-000075</t>
  </si>
  <si>
    <t>CLM-000076</t>
  </si>
  <si>
    <t>M-000013</t>
  </si>
  <si>
    <t>CLM-000077</t>
  </si>
  <si>
    <t>CLM-000078</t>
  </si>
  <si>
    <t>CLM-000079</t>
  </si>
  <si>
    <t>CLM-000080</t>
  </si>
  <si>
    <t>CLM-000081</t>
  </si>
  <si>
    <t>CLM-000082</t>
  </si>
  <si>
    <t>M-000014</t>
  </si>
  <si>
    <t>CLM-000083</t>
  </si>
  <si>
    <t>CLM-000084</t>
  </si>
  <si>
    <t>CLM-000085</t>
  </si>
  <si>
    <t>CLM-000086</t>
  </si>
  <si>
    <t>M-000015</t>
  </si>
  <si>
    <t>CLM-000087</t>
  </si>
  <si>
    <t>CLM-000088</t>
  </si>
  <si>
    <t>CLM-000089</t>
  </si>
  <si>
    <t>CLM-000090</t>
  </si>
  <si>
    <t>CLM-000091</t>
  </si>
  <si>
    <t>CLM-000092</t>
  </si>
  <si>
    <t>CLM-000093</t>
  </si>
  <si>
    <t>CLM-000094</t>
  </si>
  <si>
    <t>CLM-000095</t>
  </si>
  <si>
    <t>CLM-000096</t>
  </si>
  <si>
    <t>M-000016</t>
  </si>
  <si>
    <t>CLM-000097</t>
  </si>
  <si>
    <t>CLM-000098</t>
  </si>
  <si>
    <t>R07.9</t>
  </si>
  <si>
    <t>CLM-000099</t>
  </si>
  <si>
    <t>CLM-000100</t>
  </si>
  <si>
    <t>CLM-000101</t>
  </si>
  <si>
    <t>CLM-000102</t>
  </si>
  <si>
    <t>CLM-000103</t>
  </si>
  <si>
    <t>M-000017</t>
  </si>
  <si>
    <t>CLM-000104</t>
  </si>
  <si>
    <t>CLM-000105</t>
  </si>
  <si>
    <t>CLM-000106</t>
  </si>
  <si>
    <t>CLM-000107</t>
  </si>
  <si>
    <t>M-000018</t>
  </si>
  <si>
    <t>CLM-000108</t>
  </si>
  <si>
    <t>CLM-000109</t>
  </si>
  <si>
    <t>CLM-000110</t>
  </si>
  <si>
    <t>CLM-000111</t>
  </si>
  <si>
    <t>CLM-000112</t>
  </si>
  <si>
    <t>CLM-000113</t>
  </si>
  <si>
    <t>CLM-000114</t>
  </si>
  <si>
    <t>CLM-000115</t>
  </si>
  <si>
    <t>CLM-000116</t>
  </si>
  <si>
    <t>CLM-000117</t>
  </si>
  <si>
    <t>CLM-000118</t>
  </si>
  <si>
    <t>CLM-000119</t>
  </si>
  <si>
    <t>CLM-000120</t>
  </si>
  <si>
    <t>CLM-000121</t>
  </si>
  <si>
    <t>M-000019</t>
  </si>
  <si>
    <t>CLM-000122</t>
  </si>
  <si>
    <t>CLM-000123</t>
  </si>
  <si>
    <t>CLM-000124</t>
  </si>
  <si>
    <t>CLM-000125</t>
  </si>
  <si>
    <t>CLM-000126</t>
  </si>
  <si>
    <t>CLM-000127</t>
  </si>
  <si>
    <t>CLM-000128</t>
  </si>
  <si>
    <t>CLM-000129</t>
  </si>
  <si>
    <t>M-000020</t>
  </si>
  <si>
    <t>CLM-000130</t>
  </si>
  <si>
    <t>R10.9</t>
  </si>
  <si>
    <t>CLM-000131</t>
  </si>
  <si>
    <t>CLM-000132</t>
  </si>
  <si>
    <t>CLM-000133</t>
  </si>
  <si>
    <t>CLM-000134</t>
  </si>
  <si>
    <t>CLM-000135</t>
  </si>
  <si>
    <t>CLM-000136</t>
  </si>
  <si>
    <t>CLM-000137</t>
  </si>
  <si>
    <t>CLM-000138</t>
  </si>
  <si>
    <t>CLM-000139</t>
  </si>
  <si>
    <t>CLM-000140</t>
  </si>
  <si>
    <t>M-000021</t>
  </si>
  <si>
    <t>PLN-COM-251</t>
  </si>
  <si>
    <t>CLM-000141</t>
  </si>
  <si>
    <t>CLM-000142</t>
  </si>
  <si>
    <t>CLM-000143</t>
  </si>
  <si>
    <t>CLM-000144</t>
  </si>
  <si>
    <t>CLM-000145</t>
  </si>
  <si>
    <t>CLM-000146</t>
  </si>
  <si>
    <t>CLM-000147</t>
  </si>
  <si>
    <t>CLM-000148</t>
  </si>
  <si>
    <t>M-000022</t>
  </si>
  <si>
    <t>CLM-000149</t>
  </si>
  <si>
    <t>CLM-000150</t>
  </si>
  <si>
    <t>CLM-000151</t>
  </si>
  <si>
    <t>CLM-000152</t>
  </si>
  <si>
    <t>CLM-000153</t>
  </si>
  <si>
    <t>CLM-000154</t>
  </si>
  <si>
    <t>M-000023</t>
  </si>
  <si>
    <t>CLM-000155</t>
  </si>
  <si>
    <t>CLM-000156</t>
  </si>
  <si>
    <t>CLM-000157</t>
  </si>
  <si>
    <t>CLM-000158</t>
  </si>
  <si>
    <t>CLM-000159</t>
  </si>
  <si>
    <t>CLM-000160</t>
  </si>
  <si>
    <t>CLM-000161</t>
  </si>
  <si>
    <t>CLM-000162</t>
  </si>
  <si>
    <t>CLM-000163</t>
  </si>
  <si>
    <t>CLM-000164</t>
  </si>
  <si>
    <t>M-000024</t>
  </si>
  <si>
    <t>CLM-000165</t>
  </si>
  <si>
    <t>CLM-000166</t>
  </si>
  <si>
    <t>CLM-000167</t>
  </si>
  <si>
    <t>CLM-000168</t>
  </si>
  <si>
    <t>CLM-000169</t>
  </si>
  <si>
    <t>CLM-000170</t>
  </si>
  <si>
    <t>CLM-000171</t>
  </si>
  <si>
    <t>CLM-000172</t>
  </si>
  <si>
    <t>CLM-000173</t>
  </si>
  <si>
    <t>CLM-000174</t>
  </si>
  <si>
    <t>M-000025</t>
  </si>
  <si>
    <t>CLM-000175</t>
  </si>
  <si>
    <t>CLM-000176</t>
  </si>
  <si>
    <t>CLM-000177</t>
  </si>
  <si>
    <t>CLM-000178</t>
  </si>
  <si>
    <t>CLM-000179</t>
  </si>
  <si>
    <t>CLM-000180</t>
  </si>
  <si>
    <t>CLM-000181</t>
  </si>
  <si>
    <t>CLM-000182</t>
  </si>
  <si>
    <t>M-000026</t>
  </si>
  <si>
    <t>CLM-000183</t>
  </si>
  <si>
    <t>CLM-000184</t>
  </si>
  <si>
    <t>CLM-000185</t>
  </si>
  <si>
    <t>CLM-000186</t>
  </si>
  <si>
    <t>CLM-000187</t>
  </si>
  <si>
    <t>CLM-000188</t>
  </si>
  <si>
    <t>CLM-000189</t>
  </si>
  <si>
    <t>CLM-000190</t>
  </si>
  <si>
    <t>CLM-000191</t>
  </si>
  <si>
    <t>CLM-000192</t>
  </si>
  <si>
    <t>M-000027</t>
  </si>
  <si>
    <t>CLM-000193</t>
  </si>
  <si>
    <t>CLM-000194</t>
  </si>
  <si>
    <t>CLM-000195</t>
  </si>
  <si>
    <t>CLM-000196</t>
  </si>
  <si>
    <t>CLM-000197</t>
  </si>
  <si>
    <t>CLM-000198</t>
  </si>
  <si>
    <t>CLM-000199</t>
  </si>
  <si>
    <t>CLM-000200</t>
  </si>
  <si>
    <t>M-000028</t>
  </si>
  <si>
    <t>CLM-000201</t>
  </si>
  <si>
    <t>CLM-000202</t>
  </si>
  <si>
    <t>CLM-000203</t>
  </si>
  <si>
    <t>M-000029</t>
  </si>
  <si>
    <t>CLM-000204</t>
  </si>
  <si>
    <t>CLM-000205</t>
  </si>
  <si>
    <t>CLM-000206</t>
  </si>
  <si>
    <t>CLM-000207</t>
  </si>
  <si>
    <t>CLM-000208</t>
  </si>
  <si>
    <t>CLM-000209</t>
  </si>
  <si>
    <t>M-000030</t>
  </si>
  <si>
    <t>CLM-000210</t>
  </si>
  <si>
    <t>CLM-000211</t>
  </si>
  <si>
    <t>CLM-000212</t>
  </si>
  <si>
    <t>CLM-000213</t>
  </si>
  <si>
    <t>CLM-000214</t>
  </si>
  <si>
    <t>M-000031</t>
  </si>
  <si>
    <t>CLM-000215</t>
  </si>
  <si>
    <t>CLM-000216</t>
  </si>
  <si>
    <t>CLM-000217</t>
  </si>
  <si>
    <t>CLM-000218</t>
  </si>
  <si>
    <t>CLM-000219</t>
  </si>
  <si>
    <t>CLM-000220</t>
  </si>
  <si>
    <t>M-000032</t>
  </si>
  <si>
    <t>CLM-000221</t>
  </si>
  <si>
    <t>CLM-000222</t>
  </si>
  <si>
    <t>CLM-000223</t>
  </si>
  <si>
    <t>CLM-000224</t>
  </si>
  <si>
    <t>CLM-000225</t>
  </si>
  <si>
    <t>CLM-000226</t>
  </si>
  <si>
    <t>CLM-000227</t>
  </si>
  <si>
    <t>CLM-000228</t>
  </si>
  <si>
    <t>CLM-000229</t>
  </si>
  <si>
    <t>M-000033</t>
  </si>
  <si>
    <t>CLM-000230</t>
  </si>
  <si>
    <t>CLM-000231</t>
  </si>
  <si>
    <t>CLM-000232</t>
  </si>
  <si>
    <t>CLM-000233</t>
  </si>
  <si>
    <t>CLM-000234</t>
  </si>
  <si>
    <t>M-000034</t>
  </si>
  <si>
    <t>CLM-000235</t>
  </si>
  <si>
    <t>CLM-000236</t>
  </si>
  <si>
    <t>CLM-000237</t>
  </si>
  <si>
    <t>CLM-000238</t>
  </si>
  <si>
    <t>CLM-000239</t>
  </si>
  <si>
    <t>CLM-000240</t>
  </si>
  <si>
    <t>M-000035</t>
  </si>
  <si>
    <t>CLM-000241</t>
  </si>
  <si>
    <t>CLM-000242</t>
  </si>
  <si>
    <t>CLM-000243</t>
  </si>
  <si>
    <t>CLM-000244</t>
  </si>
  <si>
    <t>CLM-000245</t>
  </si>
  <si>
    <t>CLM-000246</t>
  </si>
  <si>
    <t>M-000036</t>
  </si>
  <si>
    <t>CLM-000247</t>
  </si>
  <si>
    <t>CLM-000248</t>
  </si>
  <si>
    <t>CLM-000249</t>
  </si>
  <si>
    <t>CLM-000250</t>
  </si>
  <si>
    <t>CLM-000251</t>
  </si>
  <si>
    <t>CLM-000252</t>
  </si>
  <si>
    <t>CLM-000253</t>
  </si>
  <si>
    <t>CLM-000254</t>
  </si>
  <si>
    <t>CLM-000255</t>
  </si>
  <si>
    <t>M-000037</t>
  </si>
  <si>
    <t>CLM-000256</t>
  </si>
  <si>
    <t>CLM-000257</t>
  </si>
  <si>
    <t>CLM-000258</t>
  </si>
  <si>
    <t>M-000038</t>
  </si>
  <si>
    <t>CLM-000259</t>
  </si>
  <si>
    <t>CLM-000260</t>
  </si>
  <si>
    <t>CLM-000261</t>
  </si>
  <si>
    <t>CLM-000262</t>
  </si>
  <si>
    <t>CLM-000263</t>
  </si>
  <si>
    <t>CLM-000264</t>
  </si>
  <si>
    <t>CLM-000265</t>
  </si>
  <si>
    <t>CLM-000266</t>
  </si>
  <si>
    <t>CLM-000267</t>
  </si>
  <si>
    <t>M-000039</t>
  </si>
  <si>
    <t>CLM-000268</t>
  </si>
  <si>
    <t>CLM-000269</t>
  </si>
  <si>
    <t>CLM-000270</t>
  </si>
  <si>
    <t>CLM-000271</t>
  </si>
  <si>
    <t>CLM-000272</t>
  </si>
  <si>
    <t>CLM-000273</t>
  </si>
  <si>
    <t>CLM-000274</t>
  </si>
  <si>
    <t>M-000040</t>
  </si>
  <si>
    <t>CLM-000275</t>
  </si>
  <si>
    <t>CLM-000276</t>
  </si>
  <si>
    <t>CLM-000277</t>
  </si>
  <si>
    <t>M-000041</t>
  </si>
  <si>
    <t>CLM-000278</t>
  </si>
  <si>
    <t>CLM-000279</t>
  </si>
  <si>
    <t>CLM-000280</t>
  </si>
  <si>
    <t>CLM-000281</t>
  </si>
  <si>
    <t>CLM-000282</t>
  </si>
  <si>
    <t>M-000042</t>
  </si>
  <si>
    <t>CLM-000283</t>
  </si>
  <si>
    <t>CLM-000284</t>
  </si>
  <si>
    <t>CLM-000285</t>
  </si>
  <si>
    <t>CLM-000286</t>
  </si>
  <si>
    <t>CLM-000287</t>
  </si>
  <si>
    <t>CLM-000288</t>
  </si>
  <si>
    <t>CLM-000289</t>
  </si>
  <si>
    <t>CLM-000290</t>
  </si>
  <si>
    <t>CLM-000291</t>
  </si>
  <si>
    <t>CLM-000292</t>
  </si>
  <si>
    <t>M-000043</t>
  </si>
  <si>
    <t>CLM-000293</t>
  </si>
  <si>
    <t>CLM-000294</t>
  </si>
  <si>
    <t>CLM-000295</t>
  </si>
  <si>
    <t>CLM-000296</t>
  </si>
  <si>
    <t>CLM-000297</t>
  </si>
  <si>
    <t>CLM-000298</t>
  </si>
  <si>
    <t>CLM-000299</t>
  </si>
  <si>
    <t>CLM-000300</t>
  </si>
  <si>
    <t>M-000044</t>
  </si>
  <si>
    <t>CLM-000301</t>
  </si>
  <si>
    <t>CLM-000302</t>
  </si>
  <si>
    <t>CLM-000303</t>
  </si>
  <si>
    <t>CLM-000304</t>
  </si>
  <si>
    <t>CLM-000305</t>
  </si>
  <si>
    <t>CLM-000306</t>
  </si>
  <si>
    <t>CLM-000307</t>
  </si>
  <si>
    <t>CLM-000308</t>
  </si>
  <si>
    <t>CLM-000309</t>
  </si>
  <si>
    <t>CLM-000310</t>
  </si>
  <si>
    <t>M-000045</t>
  </si>
  <si>
    <t>CLM-000311</t>
  </si>
  <si>
    <t>CLM-000312</t>
  </si>
  <si>
    <t>CLM-000313</t>
  </si>
  <si>
    <t>CLM-000314</t>
  </si>
  <si>
    <t>M-000046</t>
  </si>
  <si>
    <t>CLM-000315</t>
  </si>
  <si>
    <t>CLM-000316</t>
  </si>
  <si>
    <t>CLM-000317</t>
  </si>
  <si>
    <t>CLM-000318</t>
  </si>
  <si>
    <t>CLM-000319</t>
  </si>
  <si>
    <t>CLM-000320</t>
  </si>
  <si>
    <t>CLM-000321</t>
  </si>
  <si>
    <t>CLM-000322</t>
  </si>
  <si>
    <t>CLM-000323</t>
  </si>
  <si>
    <t>CLM-000324</t>
  </si>
  <si>
    <t>CLM-000325</t>
  </si>
  <si>
    <t>CLM-000326</t>
  </si>
  <si>
    <t>CLM-000327</t>
  </si>
  <si>
    <t>CLM-000328</t>
  </si>
  <si>
    <t>CLM-000329</t>
  </si>
  <si>
    <t>CLM-000330</t>
  </si>
  <si>
    <t>M-000047</t>
  </si>
  <si>
    <t>CLM-000331</t>
  </si>
  <si>
    <t>CLM-000332</t>
  </si>
  <si>
    <t>CLM-000333</t>
  </si>
  <si>
    <t>CLM-000334</t>
  </si>
  <si>
    <t>CLM-000335</t>
  </si>
  <si>
    <t>CLM-000336</t>
  </si>
  <si>
    <t>CLM-000337</t>
  </si>
  <si>
    <t>CLM-000338</t>
  </si>
  <si>
    <t>CLM-000339</t>
  </si>
  <si>
    <t>CLM-000340</t>
  </si>
  <si>
    <t>M-000048</t>
  </si>
  <si>
    <t>CLM-000341</t>
  </si>
  <si>
    <t>CLM-000342</t>
  </si>
  <si>
    <t>CLM-000343</t>
  </si>
  <si>
    <t>CLM-000344</t>
  </si>
  <si>
    <t>CLM-000345</t>
  </si>
  <si>
    <t>CLM-000346</t>
  </si>
  <si>
    <t>CLM-000347</t>
  </si>
  <si>
    <t>CLM-000348</t>
  </si>
  <si>
    <t>CLM-000349</t>
  </si>
  <si>
    <t>CLM-000350</t>
  </si>
  <si>
    <t>CLM-000351</t>
  </si>
  <si>
    <t>CLM-000352</t>
  </si>
  <si>
    <t>CLM-000353</t>
  </si>
  <si>
    <t>CLM-000354</t>
  </si>
  <si>
    <t>M-000049</t>
  </si>
  <si>
    <t>CLM-000355</t>
  </si>
  <si>
    <t>CLM-000356</t>
  </si>
  <si>
    <t>CLM-000357</t>
  </si>
  <si>
    <t>CLM-000358</t>
  </si>
  <si>
    <t>CLM-000359</t>
  </si>
  <si>
    <t>CLM-000360</t>
  </si>
  <si>
    <t>M-000050</t>
  </si>
  <si>
    <t>CLM-000361</t>
  </si>
  <si>
    <t>CLM-000362</t>
  </si>
  <si>
    <t>CLM-000363</t>
  </si>
  <si>
    <t>CLM-000364</t>
  </si>
  <si>
    <t>CLM-000365</t>
  </si>
  <si>
    <t>CLM-000366</t>
  </si>
  <si>
    <t>CLM-000367</t>
  </si>
  <si>
    <t>M-000051</t>
  </si>
  <si>
    <t>CLM-000368</t>
  </si>
  <si>
    <t>CLM-000369</t>
  </si>
  <si>
    <t>PA-88102</t>
  </si>
  <si>
    <t>CLM-000370</t>
  </si>
  <si>
    <t>CLM-000371</t>
  </si>
  <si>
    <t>CLM-000372</t>
  </si>
  <si>
    <t>CLM-000373</t>
  </si>
  <si>
    <t>CLM-000374</t>
  </si>
  <si>
    <t>CLM-000375</t>
  </si>
  <si>
    <t>CLM-000376</t>
  </si>
  <si>
    <t>CLM-000377</t>
  </si>
  <si>
    <t>CLM-000378</t>
  </si>
  <si>
    <t>CLM-000379</t>
  </si>
  <si>
    <t>CLM-000380</t>
  </si>
  <si>
    <t>CLM-000381</t>
  </si>
  <si>
    <t>CLM-000382</t>
  </si>
  <si>
    <t>M-000052</t>
  </si>
  <si>
    <t>CLM-000383</t>
  </si>
  <si>
    <t>CLM-000384</t>
  </si>
  <si>
    <t>CLM-000385</t>
  </si>
  <si>
    <t>M-000053</t>
  </si>
  <si>
    <t>CLM-000386</t>
  </si>
  <si>
    <t>CLM-000387</t>
  </si>
  <si>
    <t>CLM-000388</t>
  </si>
  <si>
    <t>CLM-000389</t>
  </si>
  <si>
    <t>CLM-000390</t>
  </si>
  <si>
    <t>CLM-000391</t>
  </si>
  <si>
    <t>M-000054</t>
  </si>
  <si>
    <t>CLM-000392</t>
  </si>
  <si>
    <t>CLM-000393</t>
  </si>
  <si>
    <t>CLM-000394</t>
  </si>
  <si>
    <t>CLM-000395</t>
  </si>
  <si>
    <t>CLM-000396</t>
  </si>
  <si>
    <t>CLM-000397</t>
  </si>
  <si>
    <t>CLM-000398</t>
  </si>
  <si>
    <t>CLM-000399</t>
  </si>
  <si>
    <t>CLM-000400</t>
  </si>
  <si>
    <t>CLM-000401</t>
  </si>
  <si>
    <t>M-000055</t>
  </si>
  <si>
    <t>CLM-000402</t>
  </si>
  <si>
    <t>CLM-000403</t>
  </si>
  <si>
    <t>CLM-000404</t>
  </si>
  <si>
    <t>CLM-000405</t>
  </si>
  <si>
    <t>CLM-000406</t>
  </si>
  <si>
    <t>CLM-000407</t>
  </si>
  <si>
    <t>CLM-000408</t>
  </si>
  <si>
    <t>CLM-000409</t>
  </si>
  <si>
    <t>CLM-000410</t>
  </si>
  <si>
    <t>M-000056</t>
  </si>
  <si>
    <t>CLM-000411</t>
  </si>
  <si>
    <t>CLM-000412</t>
  </si>
  <si>
    <t>CLM-000413</t>
  </si>
  <si>
    <t>CLM-000414</t>
  </si>
  <si>
    <t>CLM-000415</t>
  </si>
  <si>
    <t>N</t>
  </si>
  <si>
    <t>CLM-000416</t>
  </si>
  <si>
    <t>CLM-000417</t>
  </si>
  <si>
    <t>CLM-000418</t>
  </si>
  <si>
    <t>CLM-000419</t>
  </si>
  <si>
    <t>M-000057</t>
  </si>
  <si>
    <t>CLM-000420</t>
  </si>
  <si>
    <t>CLM-000421</t>
  </si>
  <si>
    <t>CLM-000422</t>
  </si>
  <si>
    <t>CLM-000423</t>
  </si>
  <si>
    <t>CLM-000424</t>
  </si>
  <si>
    <t>CLM-000425</t>
  </si>
  <si>
    <t>CLM-000426</t>
  </si>
  <si>
    <t>CLM-000427</t>
  </si>
  <si>
    <t>M-000058</t>
  </si>
  <si>
    <t>CLM-000428</t>
  </si>
  <si>
    <t>CLM-000429</t>
  </si>
  <si>
    <t>CLM-000430</t>
  </si>
  <si>
    <t>CLM-000431</t>
  </si>
  <si>
    <t>CLM-000432</t>
  </si>
  <si>
    <t>CLM-000433</t>
  </si>
  <si>
    <t>CLM-000434</t>
  </si>
  <si>
    <t>CLM-000435</t>
  </si>
  <si>
    <t>CLM-000436</t>
  </si>
  <si>
    <t>M-000059</t>
  </si>
  <si>
    <t>CLM-000437</t>
  </si>
  <si>
    <t>CLM-000438</t>
  </si>
  <si>
    <t>CLM-000439</t>
  </si>
  <si>
    <t>CLM-000440</t>
  </si>
  <si>
    <t>CLM-000441</t>
  </si>
  <si>
    <t>CLM-000442</t>
  </si>
  <si>
    <t>CLM-000443</t>
  </si>
  <si>
    <t>M-000060</t>
  </si>
  <si>
    <t>CLM-000444</t>
  </si>
  <si>
    <t>CLM-000445</t>
  </si>
  <si>
    <t>CLM-000446</t>
  </si>
  <si>
    <t>CLM-000447</t>
  </si>
  <si>
    <t>CLM-000448</t>
  </si>
  <si>
    <t>CLM-000449</t>
  </si>
  <si>
    <t>CLM-000450</t>
  </si>
  <si>
    <t>M-000061</t>
  </si>
  <si>
    <t>CLM-000451</t>
  </si>
  <si>
    <t>CLM-000452</t>
  </si>
  <si>
    <t>CLM-000453</t>
  </si>
  <si>
    <t>CLM-000454</t>
  </si>
  <si>
    <t>CLM-000455</t>
  </si>
  <si>
    <t>CLM-000456</t>
  </si>
  <si>
    <t>CLM-000457</t>
  </si>
  <si>
    <t>CLM-000458</t>
  </si>
  <si>
    <t>M-000062</t>
  </si>
  <si>
    <t>CLM-000459</t>
  </si>
  <si>
    <t>CLM-000460</t>
  </si>
  <si>
    <t>CLM-000461</t>
  </si>
  <si>
    <t>CLM-000462</t>
  </si>
  <si>
    <t>CLM-000463</t>
  </si>
  <si>
    <t>CLM-000464</t>
  </si>
  <si>
    <t>CLM-000465</t>
  </si>
  <si>
    <t>CLM-000466</t>
  </si>
  <si>
    <t>M-000063</t>
  </si>
  <si>
    <t>CLM-000467</t>
  </si>
  <si>
    <t>CLM-000468</t>
  </si>
  <si>
    <t>CLM-000469</t>
  </si>
  <si>
    <t>CLM-000470</t>
  </si>
  <si>
    <t>CLM-000471</t>
  </si>
  <si>
    <t>CLM-000472</t>
  </si>
  <si>
    <t>CLM-000473</t>
  </si>
  <si>
    <t>CLM-000474</t>
  </si>
  <si>
    <t>CLM-000475</t>
  </si>
  <si>
    <t>CLM-000476</t>
  </si>
  <si>
    <t>M-000064</t>
  </si>
  <si>
    <t>CLM-000477</t>
  </si>
  <si>
    <t>CLM-000478</t>
  </si>
  <si>
    <t>CLM-000479</t>
  </si>
  <si>
    <t>CLM-000480</t>
  </si>
  <si>
    <t>CLM-000481</t>
  </si>
  <si>
    <t>CLM-000482</t>
  </si>
  <si>
    <t>M-000065</t>
  </si>
  <si>
    <t>CLM-000483</t>
  </si>
  <si>
    <t>CLM-000484</t>
  </si>
  <si>
    <t>CLM-000485</t>
  </si>
  <si>
    <t>M-000066</t>
  </si>
  <si>
    <t>CLM-000486</t>
  </si>
  <si>
    <t>CLM-000487</t>
  </si>
  <si>
    <t>CLM-000488</t>
  </si>
  <si>
    <t>CLM-000489</t>
  </si>
  <si>
    <t>CLM-000490</t>
  </si>
  <si>
    <t>CLM-000491</t>
  </si>
  <si>
    <t>CLM-000492</t>
  </si>
  <si>
    <t>CLM-000493</t>
  </si>
  <si>
    <t>CLM-000494</t>
  </si>
  <si>
    <t>CLM-000495</t>
  </si>
  <si>
    <t>CLM-000496</t>
  </si>
  <si>
    <t>M-000067</t>
  </si>
  <si>
    <t>CLM-000497</t>
  </si>
  <si>
    <t>CLM-000498</t>
  </si>
  <si>
    <t>CLM-000499</t>
  </si>
  <si>
    <t>CLM-000500</t>
  </si>
  <si>
    <t>CLM-000501</t>
  </si>
  <si>
    <t>CLM-000502</t>
  </si>
  <si>
    <t>CLM-000503</t>
  </si>
  <si>
    <t>CLM-000504</t>
  </si>
  <si>
    <t>CLM-000505</t>
  </si>
  <si>
    <t>CLM-000506</t>
  </si>
  <si>
    <t>CLM-000507</t>
  </si>
  <si>
    <t>CLM-000508</t>
  </si>
  <si>
    <t>CLM-000509</t>
  </si>
  <si>
    <t>CLM-000510</t>
  </si>
  <si>
    <t>M-000068</t>
  </si>
  <si>
    <t>CLM-000511</t>
  </si>
  <si>
    <t>CLM-000512</t>
  </si>
  <si>
    <t>CLM-000513</t>
  </si>
  <si>
    <t>CLM-000514</t>
  </si>
  <si>
    <t>CLM-000515</t>
  </si>
  <si>
    <t>CLM-000516</t>
  </si>
  <si>
    <t>CLM-000517</t>
  </si>
  <si>
    <t>CLM-000518</t>
  </si>
  <si>
    <t>CLM-000519</t>
  </si>
  <si>
    <t>CLM-000520</t>
  </si>
  <si>
    <t>CLM-000521</t>
  </si>
  <si>
    <t>CLM-000522</t>
  </si>
  <si>
    <t>CLM-000523</t>
  </si>
  <si>
    <t>CLM-000524</t>
  </si>
  <si>
    <t>CLM-000525</t>
  </si>
  <si>
    <t>CLM-000526</t>
  </si>
  <si>
    <t>CLM-000527</t>
  </si>
  <si>
    <t>CLM-000528</t>
  </si>
  <si>
    <t>CLM-000529</t>
  </si>
  <si>
    <t>CLM-000530</t>
  </si>
  <si>
    <t>CLM-000531</t>
  </si>
  <si>
    <t>CLM-000532</t>
  </si>
  <si>
    <t>M-000069</t>
  </si>
  <si>
    <t>CLM-000533</t>
  </si>
  <si>
    <t>CLM-000534</t>
  </si>
  <si>
    <t>CLM-000535</t>
  </si>
  <si>
    <t>CLM-000536</t>
  </si>
  <si>
    <t>CLM-000537</t>
  </si>
  <si>
    <t>CLM-000538</t>
  </si>
  <si>
    <t>CLM-000539</t>
  </si>
  <si>
    <t>CLM-000540</t>
  </si>
  <si>
    <t>CLM-000541</t>
  </si>
  <si>
    <t>CLM-000542</t>
  </si>
  <si>
    <t>M-000070</t>
  </si>
  <si>
    <t>CLM-000543</t>
  </si>
  <si>
    <t>CLM-000544</t>
  </si>
  <si>
    <t>CLM-000545</t>
  </si>
  <si>
    <t>CLM-000546</t>
  </si>
  <si>
    <t>CLM-000547</t>
  </si>
  <si>
    <t>CLM-000548</t>
  </si>
  <si>
    <t>CLM-000549</t>
  </si>
  <si>
    <t>CLM-000550</t>
  </si>
  <si>
    <t>CLM-000551</t>
  </si>
  <si>
    <t>M-000071</t>
  </si>
  <si>
    <t>CLM-000552</t>
  </si>
  <si>
    <t>CLM-000553</t>
  </si>
  <si>
    <t>CLM-000554</t>
  </si>
  <si>
    <t>CLM-000555</t>
  </si>
  <si>
    <t>CLM-000556</t>
  </si>
  <si>
    <t>CLM-000557</t>
  </si>
  <si>
    <t>CLM-000558</t>
  </si>
  <si>
    <t>CLM-000559</t>
  </si>
  <si>
    <t>CLM-000560</t>
  </si>
  <si>
    <t>CLM-000561</t>
  </si>
  <si>
    <t>CLM-000562</t>
  </si>
  <si>
    <t>CLM-000563</t>
  </si>
  <si>
    <t>M-000072</t>
  </si>
  <si>
    <t>CLM-000564</t>
  </si>
  <si>
    <t>CLM-000565</t>
  </si>
  <si>
    <t>CLM-000566</t>
  </si>
  <si>
    <t>M-000073</t>
  </si>
  <si>
    <t>CLM-000567</t>
  </si>
  <si>
    <t>CLM-000568</t>
  </si>
  <si>
    <t>CLM-000569</t>
  </si>
  <si>
    <t>CLM-000570</t>
  </si>
  <si>
    <t>CLM-000571</t>
  </si>
  <si>
    <t>CLM-000572</t>
  </si>
  <si>
    <t>CLM-000573</t>
  </si>
  <si>
    <t>M-000074</t>
  </si>
  <si>
    <t>CLM-000574</t>
  </si>
  <si>
    <t>CLM-000575</t>
  </si>
  <si>
    <t>CLM-000576</t>
  </si>
  <si>
    <t>CLM-000577</t>
  </si>
  <si>
    <t>M-000075</t>
  </si>
  <si>
    <t>CLM-000578</t>
  </si>
  <si>
    <t>CLM-000579</t>
  </si>
  <si>
    <t>CLM-000580</t>
  </si>
  <si>
    <t>M-000076</t>
  </si>
  <si>
    <t>CLM-000581</t>
  </si>
  <si>
    <t>CLM-000582</t>
  </si>
  <si>
    <t>CLM-000583</t>
  </si>
  <si>
    <t>CLM-000584</t>
  </si>
  <si>
    <t>CLM-000585</t>
  </si>
  <si>
    <t>CLM-000586</t>
  </si>
  <si>
    <t>CLM-000587</t>
  </si>
  <si>
    <t>CLM-000588</t>
  </si>
  <si>
    <t>CLM-000589</t>
  </si>
  <si>
    <t>CLM-000590</t>
  </si>
  <si>
    <t>M-000077</t>
  </si>
  <si>
    <t>CLM-000591</t>
  </si>
  <si>
    <t>CLM-000592</t>
  </si>
  <si>
    <t>CLM-000593</t>
  </si>
  <si>
    <t>CLM-000594</t>
  </si>
  <si>
    <t>CLM-000595</t>
  </si>
  <si>
    <t>M-000078</t>
  </si>
  <si>
    <t>CLM-000596</t>
  </si>
  <si>
    <t>CLM-000597</t>
  </si>
  <si>
    <t>CLM-000598</t>
  </si>
  <si>
    <t>CLM-000599</t>
  </si>
  <si>
    <t>M-000079</t>
  </si>
  <si>
    <t>CLM-000600</t>
  </si>
  <si>
    <t>CLM-000601</t>
  </si>
  <si>
    <t>CLM-000602</t>
  </si>
  <si>
    <t>CLM-000603</t>
  </si>
  <si>
    <t>M-000080</t>
  </si>
  <si>
    <t>CLM-000604</t>
  </si>
  <si>
    <t>CLM-000605</t>
  </si>
  <si>
    <t>CLM-000606</t>
  </si>
  <si>
    <t>CLM-000607</t>
  </si>
  <si>
    <t>CLM-000608</t>
  </si>
  <si>
    <t>CLM-000609</t>
  </si>
  <si>
    <t>CLM-000610</t>
  </si>
  <si>
    <t>CLM-000611</t>
  </si>
  <si>
    <t>CLM-000612</t>
  </si>
  <si>
    <t>M-000081</t>
  </si>
  <si>
    <t>CLM-000613</t>
  </si>
  <si>
    <t>CLM-000614</t>
  </si>
  <si>
    <t>CLM-000615</t>
  </si>
  <si>
    <t>M-000082</t>
  </si>
  <si>
    <t>CLM-000616</t>
  </si>
  <si>
    <t>CLM-000617</t>
  </si>
  <si>
    <t>CLM-000618</t>
  </si>
  <si>
    <t>CLM-000619</t>
  </si>
  <si>
    <t>CLM-000620</t>
  </si>
  <si>
    <t>CLM-000621</t>
  </si>
  <si>
    <t>M-000083</t>
  </si>
  <si>
    <t>CLM-000622</t>
  </si>
  <si>
    <t>CLM-000623</t>
  </si>
  <si>
    <t>CLM-000624</t>
  </si>
  <si>
    <t>CLM-000625</t>
  </si>
  <si>
    <t>CLM-000626</t>
  </si>
  <si>
    <t>CLM-000627</t>
  </si>
  <si>
    <t>CLM-000628</t>
  </si>
  <si>
    <t>CLM-000629</t>
  </si>
  <si>
    <t>CLM-000630</t>
  </si>
  <si>
    <t>M-000084</t>
  </si>
  <si>
    <t>CLM-000631</t>
  </si>
  <si>
    <t>CLM-000632</t>
  </si>
  <si>
    <t>CLM-000633</t>
  </si>
  <si>
    <t>M-000085</t>
  </si>
  <si>
    <t>CLM-000634</t>
  </si>
  <si>
    <t>CLM-000635</t>
  </si>
  <si>
    <t>CLM-000636</t>
  </si>
  <si>
    <t>CLM-000637</t>
  </si>
  <si>
    <t>M-000086</t>
  </si>
  <si>
    <t>CLM-000638</t>
  </si>
  <si>
    <t>CLM-000639</t>
  </si>
  <si>
    <t>CLM-000640</t>
  </si>
  <si>
    <t>CLM-000641</t>
  </si>
  <si>
    <t>CLM-000642</t>
  </si>
  <si>
    <t>CLM-000643</t>
  </si>
  <si>
    <t>CLM-000644</t>
  </si>
  <si>
    <t>M-000087</t>
  </si>
  <si>
    <t>CLM-000645</t>
  </si>
  <si>
    <t>CLM-000646</t>
  </si>
  <si>
    <t>CLM-000647</t>
  </si>
  <si>
    <t>M-000088</t>
  </si>
  <si>
    <t>CLM-000648</t>
  </si>
  <si>
    <t>CLM-000649</t>
  </si>
  <si>
    <t>CLM-000650</t>
  </si>
  <si>
    <t>CLM-000651</t>
  </si>
  <si>
    <t>CLM-000652</t>
  </si>
  <si>
    <t>CLM-000653</t>
  </si>
  <si>
    <t>CLM-000654</t>
  </si>
  <si>
    <t>CLM-000655</t>
  </si>
  <si>
    <t>CLM-000656</t>
  </si>
  <si>
    <t>CLM-000657</t>
  </si>
  <si>
    <t>M-000089</t>
  </si>
  <si>
    <t>CLM-000658</t>
  </si>
  <si>
    <t>CLM-000659</t>
  </si>
  <si>
    <t>CLM-000660</t>
  </si>
  <si>
    <t>M-000090</t>
  </si>
  <si>
    <t>CLM-000661</t>
  </si>
  <si>
    <t>CLM-000662</t>
  </si>
  <si>
    <t>CLM-000663</t>
  </si>
  <si>
    <t>CLM-000664</t>
  </si>
  <si>
    <t>M-000091</t>
  </si>
  <si>
    <t>CLM-000665</t>
  </si>
  <si>
    <t>CLM-000666</t>
  </si>
  <si>
    <t>CLM-000667</t>
  </si>
  <si>
    <t>CLM-000668</t>
  </si>
  <si>
    <t>M-000092</t>
  </si>
  <si>
    <t>CLM-000669</t>
  </si>
  <si>
    <t>CLM-000670</t>
  </si>
  <si>
    <t>CLM-000671</t>
  </si>
  <si>
    <t>CLM-000672</t>
  </si>
  <si>
    <t>CLM-000673</t>
  </si>
  <si>
    <t>CLM-000674</t>
  </si>
  <si>
    <t>M-000093</t>
  </si>
  <si>
    <t>CLM-000675</t>
  </si>
  <si>
    <t>CLM-000676</t>
  </si>
  <si>
    <t>CLM-000677</t>
  </si>
  <si>
    <t>CLM-000678</t>
  </si>
  <si>
    <t>CLM-000679</t>
  </si>
  <si>
    <t>CLM-000680</t>
  </si>
  <si>
    <t>CLM-000681</t>
  </si>
  <si>
    <t>CLM-000682</t>
  </si>
  <si>
    <t>CLM-000683</t>
  </si>
  <si>
    <t>CLM-000684</t>
  </si>
  <si>
    <t>CLM-000685</t>
  </si>
  <si>
    <t>CLM-000686</t>
  </si>
  <si>
    <t>CLM-000687</t>
  </si>
  <si>
    <t>CLM-000688</t>
  </si>
  <si>
    <t>CLM-000689</t>
  </si>
  <si>
    <t>CLM-000690</t>
  </si>
  <si>
    <t>CLM-000691</t>
  </si>
  <si>
    <t>CLM-000692</t>
  </si>
  <si>
    <t>CLM-000693</t>
  </si>
  <si>
    <t>M-000094</t>
  </si>
  <si>
    <t>CLM-000694</t>
  </si>
  <si>
    <t>CLM-000695</t>
  </si>
  <si>
    <t>CLM-000696</t>
  </si>
  <si>
    <t>CLM-000697</t>
  </si>
  <si>
    <t>CLM-000698</t>
  </si>
  <si>
    <t>CLM-000699</t>
  </si>
  <si>
    <t>CLM-000700</t>
  </si>
  <si>
    <t>CLM-000701</t>
  </si>
  <si>
    <t>M-000095</t>
  </si>
  <si>
    <t>CLM-000702</t>
  </si>
  <si>
    <t>CLM-000703</t>
  </si>
  <si>
    <t>CLM-000704</t>
  </si>
  <si>
    <t>M-000096</t>
  </si>
  <si>
    <t>CLM-000705</t>
  </si>
  <si>
    <t>CLM-000706</t>
  </si>
  <si>
    <t>CLM-000707</t>
  </si>
  <si>
    <t>CLM-000708</t>
  </si>
  <si>
    <t>CLM-000709</t>
  </si>
  <si>
    <t>M-000097</t>
  </si>
  <si>
    <t>CLM-000710</t>
  </si>
  <si>
    <t>CLM-000711</t>
  </si>
  <si>
    <t>CLM-000712</t>
  </si>
  <si>
    <t>CLM-000713</t>
  </si>
  <si>
    <t>CLM-000714</t>
  </si>
  <si>
    <t>M-000098</t>
  </si>
  <si>
    <t>CLM-000715</t>
  </si>
  <si>
    <t>CLM-000716</t>
  </si>
  <si>
    <t>CLM-000717</t>
  </si>
  <si>
    <t>CLM-000718</t>
  </si>
  <si>
    <t>CLM-000719</t>
  </si>
  <si>
    <t>M-000099</t>
  </si>
  <si>
    <t>CLM-000720</t>
  </si>
  <si>
    <t>CLM-000721</t>
  </si>
  <si>
    <t>CLM-000722</t>
  </si>
  <si>
    <t>CLM-000723</t>
  </si>
  <si>
    <t>CLM-000724</t>
  </si>
  <si>
    <t>CLM-000725</t>
  </si>
  <si>
    <t>CLM-000726</t>
  </si>
  <si>
    <t>CLM-000727</t>
  </si>
  <si>
    <t>CLM-000728</t>
  </si>
  <si>
    <t>M-000100</t>
  </si>
  <si>
    <t>CLM-000729</t>
  </si>
  <si>
    <t>CLM-000730</t>
  </si>
  <si>
    <t>CLM-000731</t>
  </si>
  <si>
    <t>CLM-000732</t>
  </si>
  <si>
    <t>CLM-000733</t>
  </si>
  <si>
    <t>CLM-000734</t>
  </si>
  <si>
    <t>CLM-000735</t>
  </si>
  <si>
    <t>CLM-000736</t>
  </si>
  <si>
    <t>M-000101</t>
  </si>
  <si>
    <t>CLM-000737</t>
  </si>
  <si>
    <t>CLM-000738</t>
  </si>
  <si>
    <t>CLM-000739</t>
  </si>
  <si>
    <t>CLM-000740</t>
  </si>
  <si>
    <t>CLM-000741</t>
  </si>
  <si>
    <t>CLM-000742</t>
  </si>
  <si>
    <t>CLM-000743</t>
  </si>
  <si>
    <t>M-000102</t>
  </si>
  <si>
    <t>CLM-000744</t>
  </si>
  <si>
    <t>CLM-000745</t>
  </si>
  <si>
    <t>CLM-000746</t>
  </si>
  <si>
    <t>CLM-000747</t>
  </si>
  <si>
    <t>CLM-000748</t>
  </si>
  <si>
    <t>CLM-000749</t>
  </si>
  <si>
    <t>CLM-000750</t>
  </si>
  <si>
    <t>CLM-000751</t>
  </si>
  <si>
    <t>CLM-000752</t>
  </si>
  <si>
    <t>M-000103</t>
  </si>
  <si>
    <t>CLM-000753</t>
  </si>
  <si>
    <t>CLM-000754</t>
  </si>
  <si>
    <t>CLM-000755</t>
  </si>
  <si>
    <t>CLM-000756</t>
  </si>
  <si>
    <t>CLM-000757</t>
  </si>
  <si>
    <t>CLM-000758</t>
  </si>
  <si>
    <t>CLM-000759</t>
  </si>
  <si>
    <t>M-000104</t>
  </si>
  <si>
    <t>CLM-000760</t>
  </si>
  <si>
    <t>CLM-000761</t>
  </si>
  <si>
    <t>CLM-000762</t>
  </si>
  <si>
    <t>CLM-000763</t>
  </si>
  <si>
    <t>CLM-000764</t>
  </si>
  <si>
    <t>M-000105</t>
  </si>
  <si>
    <t>CLM-000765</t>
  </si>
  <si>
    <t>CLM-000766</t>
  </si>
  <si>
    <t>CLM-000767</t>
  </si>
  <si>
    <t>CLM-000768</t>
  </si>
  <si>
    <t>CLM-000769</t>
  </si>
  <si>
    <t>CLM-000770</t>
  </si>
  <si>
    <t>CLM-000771</t>
  </si>
  <si>
    <t>CLM-000772</t>
  </si>
  <si>
    <t>CLM-000773</t>
  </si>
  <si>
    <t>M-000106</t>
  </si>
  <si>
    <t>CLM-000774</t>
  </si>
  <si>
    <t>CLM-000775</t>
  </si>
  <si>
    <t>CLM-000776</t>
  </si>
  <si>
    <t>CLM-000777</t>
  </si>
  <si>
    <t>CLM-000778</t>
  </si>
  <si>
    <t>CLM-000779</t>
  </si>
  <si>
    <t>CLM-000780</t>
  </si>
  <si>
    <t>CLM-000781</t>
  </si>
  <si>
    <t>CLM-000782</t>
  </si>
  <si>
    <t>CLM-000783</t>
  </si>
  <si>
    <t>M-000107</t>
  </si>
  <si>
    <t>CLM-000784</t>
  </si>
  <si>
    <t>CLM-000785</t>
  </si>
  <si>
    <t>CLM-000786</t>
  </si>
  <si>
    <t>CLM-000787</t>
  </si>
  <si>
    <t>CLM-000788</t>
  </si>
  <si>
    <t>CLM-000789</t>
  </si>
  <si>
    <t>CLM-000790</t>
  </si>
  <si>
    <t>CLM-000791</t>
  </si>
  <si>
    <t>CLM-000792</t>
  </si>
  <si>
    <t>CLM-000793</t>
  </si>
  <si>
    <t>M-000108</t>
  </si>
  <si>
    <t>CLM-000794</t>
  </si>
  <si>
    <t>CLM-000795</t>
  </si>
  <si>
    <t>CLM-000796</t>
  </si>
  <si>
    <t>CLM-000797</t>
  </si>
  <si>
    <t>CLM-000798</t>
  </si>
  <si>
    <t>CLM-000799</t>
  </si>
  <si>
    <t>CLM-000800</t>
  </si>
  <si>
    <t>CLM-000801</t>
  </si>
  <si>
    <t>CLM-000802</t>
  </si>
  <si>
    <t>M-000109</t>
  </si>
  <si>
    <t>CLM-000803</t>
  </si>
  <si>
    <t>CLM-000804</t>
  </si>
  <si>
    <t>CLM-000805</t>
  </si>
  <si>
    <t>CLM-000806</t>
  </si>
  <si>
    <t>CLM-000807</t>
  </si>
  <si>
    <t>CLM-000808</t>
  </si>
  <si>
    <t>M-000110</t>
  </si>
  <si>
    <t>CLM-000809</t>
  </si>
  <si>
    <t>CLM-000810</t>
  </si>
  <si>
    <t>CLM-000811</t>
  </si>
  <si>
    <t>CLM-000812</t>
  </si>
  <si>
    <t>CLM-000813</t>
  </si>
  <si>
    <t>CLM-000814</t>
  </si>
  <si>
    <t>CLM-000815</t>
  </si>
  <si>
    <t>CLM-000816</t>
  </si>
  <si>
    <t>CLM-000817</t>
  </si>
  <si>
    <t>M-000111</t>
  </si>
  <si>
    <t>CLM-000818</t>
  </si>
  <si>
    <t>CLM-000819</t>
  </si>
  <si>
    <t>CLM-000820</t>
  </si>
  <si>
    <t>M-000112</t>
  </si>
  <si>
    <t>CLM-000821</t>
  </si>
  <si>
    <t>CLM-000822</t>
  </si>
  <si>
    <t>CLM-000823</t>
  </si>
  <si>
    <t>CLM-000824</t>
  </si>
  <si>
    <t>CLM-000825</t>
  </si>
  <si>
    <t>CLM-000826</t>
  </si>
  <si>
    <t>CLM-000827</t>
  </si>
  <si>
    <t>CLM-000828</t>
  </si>
  <si>
    <t>CLM-000829</t>
  </si>
  <si>
    <t>CLM-000830</t>
  </si>
  <si>
    <t>M-000113</t>
  </si>
  <si>
    <t>CLM-000831</t>
  </si>
  <si>
    <t>CLM-000832</t>
  </si>
  <si>
    <t>CLM-000833</t>
  </si>
  <si>
    <t>CLM-000834</t>
  </si>
  <si>
    <t>CLM-000835</t>
  </si>
  <si>
    <t>CLM-000836</t>
  </si>
  <si>
    <t>CLM-000837</t>
  </si>
  <si>
    <t>CLM-000838</t>
  </si>
  <si>
    <t>CLM-000839</t>
  </si>
  <si>
    <t>M-000114</t>
  </si>
  <si>
    <t>CLM-000840</t>
  </si>
  <si>
    <t>CLM-000841</t>
  </si>
  <si>
    <t>CLM-000842</t>
  </si>
  <si>
    <t>CLM-000843</t>
  </si>
  <si>
    <t>CLM-000844</t>
  </si>
  <si>
    <t>CLM-000845</t>
  </si>
  <si>
    <t>CLM-000846</t>
  </si>
  <si>
    <t>CLM-000847</t>
  </si>
  <si>
    <t>M-000115</t>
  </si>
  <si>
    <t>CLM-000848</t>
  </si>
  <si>
    <t>CLM-000849</t>
  </si>
  <si>
    <t>CLM-000850</t>
  </si>
  <si>
    <t>M-000116</t>
  </si>
  <si>
    <t>CLM-000851</t>
  </si>
  <si>
    <t>CLM-000852</t>
  </si>
  <si>
    <t>CLM-000853</t>
  </si>
  <si>
    <t>CLM-000854</t>
  </si>
  <si>
    <t>CLM-000855</t>
  </si>
  <si>
    <t>CLM-000856</t>
  </si>
  <si>
    <t>CLM-000857</t>
  </si>
  <si>
    <t>CLM-000858</t>
  </si>
  <si>
    <t>M-000117</t>
  </si>
  <si>
    <t>CLM-000859</t>
  </si>
  <si>
    <t>CLM-000860</t>
  </si>
  <si>
    <t>CLM-000861</t>
  </si>
  <si>
    <t>CLM-000862</t>
  </si>
  <si>
    <t>CLM-000863</t>
  </si>
  <si>
    <t>CLM-000864</t>
  </si>
  <si>
    <t>CLM-000865</t>
  </si>
  <si>
    <t>CLM-000866</t>
  </si>
  <si>
    <t>M-000118</t>
  </si>
  <si>
    <t>CLM-000867</t>
  </si>
  <si>
    <t>CLM-000868</t>
  </si>
  <si>
    <t>CLM-000869</t>
  </si>
  <si>
    <t>CLM-000870</t>
  </si>
  <si>
    <t>CLM-000871</t>
  </si>
  <si>
    <t>CLM-000872</t>
  </si>
  <si>
    <t>CLM-000873</t>
  </si>
  <si>
    <t>CLM-000874</t>
  </si>
  <si>
    <t>CLM-000875</t>
  </si>
  <si>
    <t>CLM-000876</t>
  </si>
  <si>
    <t>M-000119</t>
  </si>
  <si>
    <t>CLM-000877</t>
  </si>
  <si>
    <t>CLM-000878</t>
  </si>
  <si>
    <t>CLM-000879</t>
  </si>
  <si>
    <t>CLM-000880</t>
  </si>
  <si>
    <t>CLM-000881</t>
  </si>
  <si>
    <t>CLM-000882</t>
  </si>
  <si>
    <t>CLM-000883</t>
  </si>
  <si>
    <t>CLM-000884</t>
  </si>
  <si>
    <t>M-000120</t>
  </si>
  <si>
    <t>CLM-000885</t>
  </si>
  <si>
    <t>CLM-000886</t>
  </si>
  <si>
    <t>CLM-000887</t>
  </si>
  <si>
    <t>CLM-000888</t>
  </si>
  <si>
    <t>CLM-000889</t>
  </si>
  <si>
    <t>M-000121</t>
  </si>
  <si>
    <t>CLM-000890</t>
  </si>
  <si>
    <t>CLM-000891</t>
  </si>
  <si>
    <t>CLM-000892</t>
  </si>
  <si>
    <t>CLM-000893</t>
  </si>
  <si>
    <t>CLM-000894</t>
  </si>
  <si>
    <t>CLM-000895</t>
  </si>
  <si>
    <t>M-000122</t>
  </si>
  <si>
    <t>CLM-000896</t>
  </si>
  <si>
    <t>CLM-000897</t>
  </si>
  <si>
    <t>CLM-000898</t>
  </si>
  <si>
    <t>CLM-000899</t>
  </si>
  <si>
    <t>CLM-000900</t>
  </si>
  <si>
    <t>CLM-000901</t>
  </si>
  <si>
    <t>CLM-000902</t>
  </si>
  <si>
    <t>CLM-000903</t>
  </si>
  <si>
    <t>CLM-000904</t>
  </si>
  <si>
    <t>M-000123</t>
  </si>
  <si>
    <t>CLM-000905</t>
  </si>
  <si>
    <t>CLM-000906</t>
  </si>
  <si>
    <t>CLM-000907</t>
  </si>
  <si>
    <t>CLM-000908</t>
  </si>
  <si>
    <t>CLM-000909</t>
  </si>
  <si>
    <t>M-000124</t>
  </si>
  <si>
    <t>CLM-000910</t>
  </si>
  <si>
    <t>CLM-000911</t>
  </si>
  <si>
    <t>CLM-000912</t>
  </si>
  <si>
    <t>CLM-000913</t>
  </si>
  <si>
    <t>CLM-000914</t>
  </si>
  <si>
    <t>M-000125</t>
  </si>
  <si>
    <t>CLM-000915</t>
  </si>
  <si>
    <t>CLM-000916</t>
  </si>
  <si>
    <t>CLM-000917</t>
  </si>
  <si>
    <t>CLM-000918</t>
  </si>
  <si>
    <t>CLM-000919</t>
  </si>
  <si>
    <t>CLM-000920</t>
  </si>
  <si>
    <t>CLM-000921</t>
  </si>
  <si>
    <t>CLM-000922</t>
  </si>
  <si>
    <t>CLM-000923</t>
  </si>
  <si>
    <t>CLM-000924</t>
  </si>
  <si>
    <t>M-000126</t>
  </si>
  <si>
    <t>CLM-000925</t>
  </si>
  <si>
    <t>CLM-000926</t>
  </si>
  <si>
    <t>CLM-000927</t>
  </si>
  <si>
    <t>CLM-000928</t>
  </si>
  <si>
    <t>CLM-000929</t>
  </si>
  <si>
    <t>CLM-000930</t>
  </si>
  <si>
    <t>CLM-000931</t>
  </si>
  <si>
    <t>CLM-000932</t>
  </si>
  <si>
    <t>CLM-000933</t>
  </si>
  <si>
    <t>M-000127</t>
  </si>
  <si>
    <t>CLM-000934</t>
  </si>
  <si>
    <t>CLM-000935</t>
  </si>
  <si>
    <t>CLM-000936</t>
  </si>
  <si>
    <t>CLM-000937</t>
  </si>
  <si>
    <t>CLM-000938</t>
  </si>
  <si>
    <t>CLM-000939</t>
  </si>
  <si>
    <t>CLM-000940</t>
  </si>
  <si>
    <t>CLM-000941</t>
  </si>
  <si>
    <t>CLM-000942</t>
  </si>
  <si>
    <t>M-000128</t>
  </si>
  <si>
    <t>CLM-000943</t>
  </si>
  <si>
    <t>CLM-000944</t>
  </si>
  <si>
    <t>CLM-000945</t>
  </si>
  <si>
    <t>M-000129</t>
  </si>
  <si>
    <t>CLM-000946</t>
  </si>
  <si>
    <t>CLM-000947</t>
  </si>
  <si>
    <t>CLM-000948</t>
  </si>
  <si>
    <t>M-000130</t>
  </si>
  <si>
    <t>CLM-000949</t>
  </si>
  <si>
    <t>CLM-000950</t>
  </si>
  <si>
    <t>CLM-000951</t>
  </si>
  <si>
    <t>CLM-000952</t>
  </si>
  <si>
    <t>CLM-000953</t>
  </si>
  <si>
    <t>M-000131</t>
  </si>
  <si>
    <t>CLM-000954</t>
  </si>
  <si>
    <t>CLM-000955</t>
  </si>
  <si>
    <t>CLM-000956</t>
  </si>
  <si>
    <t>CLM-000957</t>
  </si>
  <si>
    <t>CLM-000958</t>
  </si>
  <si>
    <t>CLM-000959</t>
  </si>
  <si>
    <t>CLM-000960</t>
  </si>
  <si>
    <t>CLM-000961</t>
  </si>
  <si>
    <t>CLM-000962</t>
  </si>
  <si>
    <t>M-000132</t>
  </si>
  <si>
    <t>CLM-000963</t>
  </si>
  <si>
    <t>CLM-000964</t>
  </si>
  <si>
    <t>CLM-000965</t>
  </si>
  <si>
    <t>CLM-000966</t>
  </si>
  <si>
    <t>CLM-000967</t>
  </si>
  <si>
    <t>M-000133</t>
  </si>
  <si>
    <t>CLM-000968</t>
  </si>
  <si>
    <t>CLM-000969</t>
  </si>
  <si>
    <t>CLM-000970</t>
  </si>
  <si>
    <t>CLM-000971</t>
  </si>
  <si>
    <t>CLM-000972</t>
  </si>
  <si>
    <t>CLM-000973</t>
  </si>
  <si>
    <t>CLM-000974</t>
  </si>
  <si>
    <t>CLM-000975</t>
  </si>
  <si>
    <t>CLM-000976</t>
  </si>
  <si>
    <t>CLM-000977</t>
  </si>
  <si>
    <t>M-000134</t>
  </si>
  <si>
    <t>CLM-000978</t>
  </si>
  <si>
    <t>CLM-000979</t>
  </si>
  <si>
    <t>CLM-000980</t>
  </si>
  <si>
    <t>CLM-000981</t>
  </si>
  <si>
    <t>CLM-000982</t>
  </si>
  <si>
    <t>CLM-000983</t>
  </si>
  <si>
    <t>CLM-000984</t>
  </si>
  <si>
    <t>M-000135</t>
  </si>
  <si>
    <t>CLM-000985</t>
  </si>
  <si>
    <t>CLM-000986</t>
  </si>
  <si>
    <t>CLM-000987</t>
  </si>
  <si>
    <t>CLM-000988</t>
  </si>
  <si>
    <t>CLM-000989</t>
  </si>
  <si>
    <t>M-000136</t>
  </si>
  <si>
    <t>CLM-000990</t>
  </si>
  <si>
    <t>CLM-000991</t>
  </si>
  <si>
    <t>CLM-000992</t>
  </si>
  <si>
    <t>CLM-000993</t>
  </si>
  <si>
    <t>CLM-000994</t>
  </si>
  <si>
    <t>CLM-000995</t>
  </si>
  <si>
    <t>CLM-000996</t>
  </si>
  <si>
    <t>CLM-000997</t>
  </si>
  <si>
    <t>CLM-000998</t>
  </si>
  <si>
    <t>M-000137</t>
  </si>
  <si>
    <t>CLM-000999</t>
  </si>
  <si>
    <t>CLM-001000</t>
  </si>
  <si>
    <t>CLM-001001</t>
  </si>
  <si>
    <t>CLM-001002</t>
  </si>
  <si>
    <t>CLM-001003</t>
  </si>
  <si>
    <t>CLM-001004</t>
  </si>
  <si>
    <t>CLM-001005</t>
  </si>
  <si>
    <t>CLM-001006</t>
  </si>
  <si>
    <t>CLM-001007</t>
  </si>
  <si>
    <t>M-000138</t>
  </si>
  <si>
    <t>CLM-001008</t>
  </si>
  <si>
    <t>CLM-001009</t>
  </si>
  <si>
    <t>CLM-001010</t>
  </si>
  <si>
    <t>CLM-001011</t>
  </si>
  <si>
    <t>CLM-001012</t>
  </si>
  <si>
    <t>CLM-001013</t>
  </si>
  <si>
    <t>CLM-001014</t>
  </si>
  <si>
    <t>CLM-001015</t>
  </si>
  <si>
    <t>CLM-001016</t>
  </si>
  <si>
    <t>M-000139</t>
  </si>
  <si>
    <t>CLM-001017</t>
  </si>
  <si>
    <t>CLM-001018</t>
  </si>
  <si>
    <t>CLM-001019</t>
  </si>
  <si>
    <t>M-000140</t>
  </si>
  <si>
    <t>CLM-001020</t>
  </si>
  <si>
    <t>CLM-001021</t>
  </si>
  <si>
    <t>CLM-001022</t>
  </si>
  <si>
    <t>CLM-001023</t>
  </si>
  <si>
    <t>CLM-001024</t>
  </si>
  <si>
    <t>CLM-001025</t>
  </si>
  <si>
    <t>CLM-001026</t>
  </si>
  <si>
    <t>CLM-001027</t>
  </si>
  <si>
    <t>CLM-001028</t>
  </si>
  <si>
    <t>M-000141</t>
  </si>
  <si>
    <t>CLM-001029</t>
  </si>
  <si>
    <t>CLM-001030</t>
  </si>
  <si>
    <t>CLM-001031</t>
  </si>
  <si>
    <t>CLM-001032</t>
  </si>
  <si>
    <t>CLM-001033</t>
  </si>
  <si>
    <t>M-000142</t>
  </si>
  <si>
    <t>CLM-001034</t>
  </si>
  <si>
    <t>CLM-001035</t>
  </si>
  <si>
    <t>CLM-001036</t>
  </si>
  <si>
    <t>CLM-001037</t>
  </si>
  <si>
    <t>CLM-001038</t>
  </si>
  <si>
    <t>CLM-001039</t>
  </si>
  <si>
    <t>M-000143</t>
  </si>
  <si>
    <t>CLM-001040</t>
  </si>
  <si>
    <t>CLM-001041</t>
  </si>
  <si>
    <t>CLM-001042</t>
  </si>
  <si>
    <t>CLM-001043</t>
  </si>
  <si>
    <t>CLM-001044</t>
  </si>
  <si>
    <t>CLM-001045</t>
  </si>
  <si>
    <t>CLM-001046</t>
  </si>
  <si>
    <t>M-000144</t>
  </si>
  <si>
    <t>CLM-001047</t>
  </si>
  <si>
    <t>CLM-001048</t>
  </si>
  <si>
    <t>CLM-001049</t>
  </si>
  <si>
    <t>CLM-001050</t>
  </si>
  <si>
    <t>CLM-001051</t>
  </si>
  <si>
    <t>CLM-001052</t>
  </si>
  <si>
    <t>CLM-001053</t>
  </si>
  <si>
    <t>CLM-001054</t>
  </si>
  <si>
    <t>M-000145</t>
  </si>
  <si>
    <t>CLM-001055</t>
  </si>
  <si>
    <t>CLM-001056</t>
  </si>
  <si>
    <t>CLM-001057</t>
  </si>
  <si>
    <t>CLM-001058</t>
  </si>
  <si>
    <t>CLM-001059</t>
  </si>
  <si>
    <t>CLM-001060</t>
  </si>
  <si>
    <t>CLM-001061</t>
  </si>
  <si>
    <t>M-000146</t>
  </si>
  <si>
    <t>CLM-001062</t>
  </si>
  <si>
    <t>CLM-001063</t>
  </si>
  <si>
    <t>CLM-001064</t>
  </si>
  <si>
    <t>CLM-001065</t>
  </si>
  <si>
    <t>CLM-001066</t>
  </si>
  <si>
    <t>CLM-001067</t>
  </si>
  <si>
    <t>CLM-001068</t>
  </si>
  <si>
    <t>CLM-001069</t>
  </si>
  <si>
    <t>CLM-001070</t>
  </si>
  <si>
    <t>CLM-001071</t>
  </si>
  <si>
    <t>CLM-001072</t>
  </si>
  <si>
    <t>M-000147</t>
  </si>
  <si>
    <t>CLM-001073</t>
  </si>
  <si>
    <t>CLM-001074</t>
  </si>
  <si>
    <t>CLM-001075</t>
  </si>
  <si>
    <t>CLM-001076</t>
  </si>
  <si>
    <t>CLM-001077</t>
  </si>
  <si>
    <t>CLM-001078</t>
  </si>
  <si>
    <t>CLM-001079</t>
  </si>
  <si>
    <t>CLM-001080</t>
  </si>
  <si>
    <t>CLM-001081</t>
  </si>
  <si>
    <t>CLM-001082</t>
  </si>
  <si>
    <t>M-000148</t>
  </si>
  <si>
    <t>CLM-001083</t>
  </si>
  <si>
    <t>CLM-001084</t>
  </si>
  <si>
    <t>CLM-001085</t>
  </si>
  <si>
    <t>CLM-001086</t>
  </si>
  <si>
    <t>CLM-001087</t>
  </si>
  <si>
    <t>M-000149</t>
  </si>
  <si>
    <t>CLM-001088</t>
  </si>
  <si>
    <t>CLM-001089</t>
  </si>
  <si>
    <t>CLM-001090</t>
  </si>
  <si>
    <t>CLM-001091</t>
  </si>
  <si>
    <t>M-000150</t>
  </si>
  <si>
    <t>CLM-001092</t>
  </si>
  <si>
    <t>CLM-001093</t>
  </si>
  <si>
    <t>CLM-001094</t>
  </si>
  <si>
    <t>CLM-001095</t>
  </si>
  <si>
    <t>CLM-001096</t>
  </si>
  <si>
    <t>CLM-001097</t>
  </si>
  <si>
    <t>CLM-001098</t>
  </si>
  <si>
    <t>CLM-001099</t>
  </si>
  <si>
    <t>CLM-001100</t>
  </si>
  <si>
    <t>CLM-001101</t>
  </si>
  <si>
    <t>M-000151</t>
  </si>
  <si>
    <t>CLM-001102</t>
  </si>
  <si>
    <t>CLM-001103</t>
  </si>
  <si>
    <t>CLM-001104</t>
  </si>
  <si>
    <t>M-000152</t>
  </si>
  <si>
    <t>CLM-001105</t>
  </si>
  <si>
    <t>CLM-001106</t>
  </si>
  <si>
    <t>CLM-001107</t>
  </si>
  <si>
    <t>CLM-001108</t>
  </si>
  <si>
    <t>CLM-001109</t>
  </si>
  <si>
    <t>M-000153</t>
  </si>
  <si>
    <t>CLM-001110</t>
  </si>
  <si>
    <t>CLM-001111</t>
  </si>
  <si>
    <t>CLM-001112</t>
  </si>
  <si>
    <t>M-000154</t>
  </si>
  <si>
    <t>CLM-001113</t>
  </si>
  <si>
    <t>CLM-001114</t>
  </si>
  <si>
    <t>CLM-001115</t>
  </si>
  <si>
    <t>CLM-001116</t>
  </si>
  <si>
    <t>CLM-001117</t>
  </si>
  <si>
    <t>CLM-001118</t>
  </si>
  <si>
    <t>CLM-001119</t>
  </si>
  <si>
    <t>CLM-001120</t>
  </si>
  <si>
    <t>CLM-001121</t>
  </si>
  <si>
    <t>M-000155</t>
  </si>
  <si>
    <t>CLM-001122</t>
  </si>
  <si>
    <t>CLM-001123</t>
  </si>
  <si>
    <t>CLM-001124</t>
  </si>
  <si>
    <t>CLM-001125</t>
  </si>
  <si>
    <t>CLM-001126</t>
  </si>
  <si>
    <t>CLM-001127</t>
  </si>
  <si>
    <t>CLM-001128</t>
  </si>
  <si>
    <t>CLM-001129</t>
  </si>
  <si>
    <t>CLM-001130</t>
  </si>
  <si>
    <t>M-000156</t>
  </si>
  <si>
    <t>CLM-001131</t>
  </si>
  <si>
    <t>CLM-001132</t>
  </si>
  <si>
    <t>CLM-001133</t>
  </si>
  <si>
    <t>CLM-001134</t>
  </si>
  <si>
    <t>CLM-001135</t>
  </si>
  <si>
    <t>CLM-001136</t>
  </si>
  <si>
    <t>CLM-001137</t>
  </si>
  <si>
    <t>M-000157</t>
  </si>
  <si>
    <t>CLM-001138</t>
  </si>
  <si>
    <t>CLM-001139</t>
  </si>
  <si>
    <t>CLM-001140</t>
  </si>
  <si>
    <t>M-000158</t>
  </si>
  <si>
    <t>CLM-001141</t>
  </si>
  <si>
    <t>CLM-001142</t>
  </si>
  <si>
    <t>CLM-001143</t>
  </si>
  <si>
    <t>CLM-001144</t>
  </si>
  <si>
    <t>CLM-001145</t>
  </si>
  <si>
    <t>CLM-001146</t>
  </si>
  <si>
    <t>M-000159</t>
  </si>
  <si>
    <t>CLM-001147</t>
  </si>
  <si>
    <t>CLM-001148</t>
  </si>
  <si>
    <t>CLM-001149</t>
  </si>
  <si>
    <t>CLM-001150</t>
  </si>
  <si>
    <t>CLM-001151</t>
  </si>
  <si>
    <t>CLM-001152</t>
  </si>
  <si>
    <t>CLM-001153</t>
  </si>
  <si>
    <t>CLM-001154</t>
  </si>
  <si>
    <t>CLM-001155</t>
  </si>
  <si>
    <t>M-000160</t>
  </si>
  <si>
    <t>CLM-001156</t>
  </si>
  <si>
    <t>CLM-001157</t>
  </si>
  <si>
    <t>CLM-001158</t>
  </si>
  <si>
    <t>CLM-001159</t>
  </si>
  <si>
    <t>CLM-001160</t>
  </si>
  <si>
    <t>CLM-001161</t>
  </si>
  <si>
    <t>CLM-001162</t>
  </si>
  <si>
    <t>CLM-001163</t>
  </si>
  <si>
    <t>CLM-001164</t>
  </si>
  <si>
    <t>CLM-001165</t>
  </si>
  <si>
    <t>M-000161</t>
  </si>
  <si>
    <t>CLM-001166</t>
  </si>
  <si>
    <t>CLM-001167</t>
  </si>
  <si>
    <t>CLM-001168</t>
  </si>
  <si>
    <t>CLM-001169</t>
  </si>
  <si>
    <t>M-000162</t>
  </si>
  <si>
    <t>CLM-001170</t>
  </si>
  <si>
    <t>CLM-001171</t>
  </si>
  <si>
    <t>CLM-001172</t>
  </si>
  <si>
    <t>CLM-001173</t>
  </si>
  <si>
    <t>CLM-001174</t>
  </si>
  <si>
    <t>CLM-001175</t>
  </si>
  <si>
    <t>CLM-001176</t>
  </si>
  <si>
    <t>CLM-001177</t>
  </si>
  <si>
    <t>M-000163</t>
  </si>
  <si>
    <t>CLM-001178</t>
  </si>
  <si>
    <t>CLM-001179</t>
  </si>
  <si>
    <t>CLM-001180</t>
  </si>
  <si>
    <t>CLM-001181</t>
  </si>
  <si>
    <t>CLM-001182</t>
  </si>
  <si>
    <t>CLM-001183</t>
  </si>
  <si>
    <t>CLM-001184</t>
  </si>
  <si>
    <t>CLM-001185</t>
  </si>
  <si>
    <t>CLM-001186</t>
  </si>
  <si>
    <t>M-000164</t>
  </si>
  <si>
    <t>CLM-001187</t>
  </si>
  <si>
    <t>CLM-001188</t>
  </si>
  <si>
    <t>CLM-001189</t>
  </si>
  <si>
    <t>CLM-001190</t>
  </si>
  <si>
    <t>CLM-001191</t>
  </si>
  <si>
    <t>CLM-001192</t>
  </si>
  <si>
    <t>CLM-001193</t>
  </si>
  <si>
    <t>CLM-001194</t>
  </si>
  <si>
    <t>M-000165</t>
  </si>
  <si>
    <t>CLM-001195</t>
  </si>
  <si>
    <t>CLM-001196</t>
  </si>
  <si>
    <t>CLM-001197</t>
  </si>
  <si>
    <t>CLM-001198</t>
  </si>
  <si>
    <t>CLM-001199</t>
  </si>
  <si>
    <t>CLM-001200</t>
  </si>
  <si>
    <t>CLM-001201</t>
  </si>
  <si>
    <t>CLM-001202</t>
  </si>
  <si>
    <t>CLM-001203</t>
  </si>
  <si>
    <t>M-000166</t>
  </si>
  <si>
    <t>CLM-001204</t>
  </si>
  <si>
    <t>CLM-001205</t>
  </si>
  <si>
    <t>CLM-001206</t>
  </si>
  <si>
    <t>CLM-001207</t>
  </si>
  <si>
    <t>CLM-001208</t>
  </si>
  <si>
    <t>CLM-001209</t>
  </si>
  <si>
    <t>CLM-001210</t>
  </si>
  <si>
    <t>CLM-001211</t>
  </si>
  <si>
    <t>CLM-001212</t>
  </si>
  <si>
    <t>CLM-001213</t>
  </si>
  <si>
    <t>M-000167</t>
  </si>
  <si>
    <t>CLM-001214</t>
  </si>
  <si>
    <t>CLM-001215</t>
  </si>
  <si>
    <t>CLM-001216</t>
  </si>
  <si>
    <t>CLM-001217</t>
  </si>
  <si>
    <t>CLM-001218</t>
  </si>
  <si>
    <t>CLM-001219</t>
  </si>
  <si>
    <t>CLM-001220</t>
  </si>
  <si>
    <t>CLM-001221</t>
  </si>
  <si>
    <t>M-000168</t>
  </si>
  <si>
    <t>CLM-001222</t>
  </si>
  <si>
    <t>CLM-001223</t>
  </si>
  <si>
    <t>CLM-001224</t>
  </si>
  <si>
    <t>CLM-001225</t>
  </si>
  <si>
    <t>CLM-001226</t>
  </si>
  <si>
    <t>M-000169</t>
  </si>
  <si>
    <t>CLM-001227</t>
  </si>
  <si>
    <t>CLM-001228</t>
  </si>
  <si>
    <t>CLM-001229</t>
  </si>
  <si>
    <t>CLM-001230</t>
  </si>
  <si>
    <t>CLM-001231</t>
  </si>
  <si>
    <t>CLM-001232</t>
  </si>
  <si>
    <t>CLM-001233</t>
  </si>
  <si>
    <t>CLM-001234</t>
  </si>
  <si>
    <t>CLM-001235</t>
  </si>
  <si>
    <t>CLM-001236</t>
  </si>
  <si>
    <t>CLM-001237</t>
  </si>
  <si>
    <t>CLM-001238</t>
  </si>
  <si>
    <t>CLM-001239</t>
  </si>
  <si>
    <t>CLM-001240</t>
  </si>
  <si>
    <t>CLM-001241</t>
  </si>
  <si>
    <t>CLM-001242</t>
  </si>
  <si>
    <t>M-000170</t>
  </si>
  <si>
    <t>CLM-001243</t>
  </si>
  <si>
    <t>CLM-001244</t>
  </si>
  <si>
    <t>CLM-001245</t>
  </si>
  <si>
    <t>CLM-001246</t>
  </si>
  <si>
    <t>M-000171</t>
  </si>
  <si>
    <t>CLM-001247</t>
  </si>
  <si>
    <t>CLM-001248</t>
  </si>
  <si>
    <t>CLM-001249</t>
  </si>
  <si>
    <t>M-000172</t>
  </si>
  <si>
    <t>CLM-001250</t>
  </si>
  <si>
    <t>CLM-001251</t>
  </si>
  <si>
    <t>CLM-001252</t>
  </si>
  <si>
    <t>CLM-001253</t>
  </si>
  <si>
    <t>CLM-001254</t>
  </si>
  <si>
    <t>CLM-001255</t>
  </si>
  <si>
    <t>CLM-001256</t>
  </si>
  <si>
    <t>CLM-001257</t>
  </si>
  <si>
    <t>CLM-001258</t>
  </si>
  <si>
    <t>M-000173</t>
  </si>
  <si>
    <t>CLM-001259</t>
  </si>
  <si>
    <t>CLM-001260</t>
  </si>
  <si>
    <t>CLM-001261</t>
  </si>
  <si>
    <t>CLM-001262</t>
  </si>
  <si>
    <t>CLM-001263</t>
  </si>
  <si>
    <t>CLM-001264</t>
  </si>
  <si>
    <t>CLM-001265</t>
  </si>
  <si>
    <t>CLM-001266</t>
  </si>
  <si>
    <t>CLM-001267</t>
  </si>
  <si>
    <t>M-000174</t>
  </si>
  <si>
    <t>CLM-001268</t>
  </si>
  <si>
    <t>CLM-001269</t>
  </si>
  <si>
    <t>CLM-001270</t>
  </si>
  <si>
    <t>M-000175</t>
  </si>
  <si>
    <t>CLM-001271</t>
  </si>
  <si>
    <t>CLM-001272</t>
  </si>
  <si>
    <t>CLM-001273</t>
  </si>
  <si>
    <t>CLM-001274</t>
  </si>
  <si>
    <t>CLM-001275</t>
  </si>
  <si>
    <t>M-000176</t>
  </si>
  <si>
    <t>CLM-001276</t>
  </si>
  <si>
    <t>CLM-001277</t>
  </si>
  <si>
    <t>CLM-001278</t>
  </si>
  <si>
    <t>CLM-001279</t>
  </si>
  <si>
    <t>CLM-001280</t>
  </si>
  <si>
    <t>CLM-001281</t>
  </si>
  <si>
    <t>CLM-001282</t>
  </si>
  <si>
    <t>CLM-001283</t>
  </si>
  <si>
    <t>CLM-001284</t>
  </si>
  <si>
    <t>CLM-001285</t>
  </si>
  <si>
    <t>M-000177</t>
  </si>
  <si>
    <t>CLM-001286</t>
  </si>
  <si>
    <t>CLM-001287</t>
  </si>
  <si>
    <t>CLM-001288</t>
  </si>
  <si>
    <t>M-000178</t>
  </si>
  <si>
    <t>CLM-001289</t>
  </si>
  <si>
    <t>CLM-001290</t>
  </si>
  <si>
    <t>CLM-001291</t>
  </si>
  <si>
    <t>CLM-001292</t>
  </si>
  <si>
    <t>CLM-001293</t>
  </si>
  <si>
    <t>CLM-001294</t>
  </si>
  <si>
    <t>CLM-001295</t>
  </si>
  <si>
    <t>M-000179</t>
  </si>
  <si>
    <t>CLM-001296</t>
  </si>
  <si>
    <t>CLM-001297</t>
  </si>
  <si>
    <t>CLM-001298</t>
  </si>
  <si>
    <t>CLM-001299</t>
  </si>
  <si>
    <t>CLM-001300</t>
  </si>
  <si>
    <t>CLM-001301</t>
  </si>
  <si>
    <t>CLM-001302</t>
  </si>
  <si>
    <t>CLM-001303</t>
  </si>
  <si>
    <t>CLM-001304</t>
  </si>
  <si>
    <t>CLM-001305</t>
  </si>
  <si>
    <t>CLM-001306</t>
  </si>
  <si>
    <t>CLM-001307</t>
  </si>
  <si>
    <t>CLM-001308</t>
  </si>
  <si>
    <t>CLM-001309</t>
  </si>
  <si>
    <t>CLM-001310</t>
  </si>
  <si>
    <t>CLM-001311</t>
  </si>
  <si>
    <t>CLM-001312</t>
  </si>
  <si>
    <t>CLM-001313</t>
  </si>
  <si>
    <t>CLM-001314</t>
  </si>
  <si>
    <t>CLM-001315</t>
  </si>
  <si>
    <t>CLM-001316</t>
  </si>
  <si>
    <t>CLM-001317</t>
  </si>
  <si>
    <t>M-000180</t>
  </si>
  <si>
    <t>CLM-001318</t>
  </si>
  <si>
    <t>CLM-001319</t>
  </si>
  <si>
    <t>CLM-001320</t>
  </si>
  <si>
    <t>M-000181</t>
  </si>
  <si>
    <t>CLM-001321</t>
  </si>
  <si>
    <t>CLM-001322</t>
  </si>
  <si>
    <t>CLM-001323</t>
  </si>
  <si>
    <t>CLM-001324</t>
  </si>
  <si>
    <t>CLM-001325</t>
  </si>
  <si>
    <t>CLM-001326</t>
  </si>
  <si>
    <t>CLM-001327</t>
  </si>
  <si>
    <t>CLM-001328</t>
  </si>
  <si>
    <t>M-000182</t>
  </si>
  <si>
    <t>CLM-001329</t>
  </si>
  <si>
    <t>CLM-001330</t>
  </si>
  <si>
    <t>CLM-001331</t>
  </si>
  <si>
    <t>CLM-001332</t>
  </si>
  <si>
    <t>CLM-001333</t>
  </si>
  <si>
    <t>CLM-001334</t>
  </si>
  <si>
    <t>CLM-001335</t>
  </si>
  <si>
    <t>CLM-001336</t>
  </si>
  <si>
    <t>CLM-001337</t>
  </si>
  <si>
    <t>CLM-001338</t>
  </si>
  <si>
    <t>CLM-001339</t>
  </si>
  <si>
    <t>CLM-001340</t>
  </si>
  <si>
    <t>CLM-001341</t>
  </si>
  <si>
    <t>M-000183</t>
  </si>
  <si>
    <t>CLM-001342</t>
  </si>
  <si>
    <t>CLM-001343</t>
  </si>
  <si>
    <t>CLM-001344</t>
  </si>
  <si>
    <t>CLM-001345</t>
  </si>
  <si>
    <t>CLM-001346</t>
  </si>
  <si>
    <t>CLM-001347</t>
  </si>
  <si>
    <t>CLM-001348</t>
  </si>
  <si>
    <t>CLM-001349</t>
  </si>
  <si>
    <t>M-000184</t>
  </si>
  <si>
    <t>CLM-001350</t>
  </si>
  <si>
    <t>CLM-001351</t>
  </si>
  <si>
    <t>CLM-001352</t>
  </si>
  <si>
    <t>CLM-001353</t>
  </si>
  <si>
    <t>CLM-001354</t>
  </si>
  <si>
    <t>CLM-001355</t>
  </si>
  <si>
    <t>M-000185</t>
  </si>
  <si>
    <t>CLM-001356</t>
  </si>
  <si>
    <t>CLM-001357</t>
  </si>
  <si>
    <t>CLM-001358</t>
  </si>
  <si>
    <t>CLM-001359</t>
  </si>
  <si>
    <t>CLM-001360</t>
  </si>
  <si>
    <t>CLM-001361</t>
  </si>
  <si>
    <t>CLM-001362</t>
  </si>
  <si>
    <t>CLM-001363</t>
  </si>
  <si>
    <t>CLM-001364</t>
  </si>
  <si>
    <t>CLM-001365</t>
  </si>
  <si>
    <t>CLM-001366</t>
  </si>
  <si>
    <t>CLM-001367</t>
  </si>
  <si>
    <t>CLM-001368</t>
  </si>
  <si>
    <t>CLM-001369</t>
  </si>
  <si>
    <t>CLM-001370</t>
  </si>
  <si>
    <t>CLM-001371</t>
  </si>
  <si>
    <t>CLM-001372</t>
  </si>
  <si>
    <t>CLM-001373</t>
  </si>
  <si>
    <t>CLM-001374</t>
  </si>
  <si>
    <t>M-000186</t>
  </si>
  <si>
    <t>CLM-001375</t>
  </si>
  <si>
    <t>CLM-001376</t>
  </si>
  <si>
    <t>CLM-001377</t>
  </si>
  <si>
    <t>CLM-001378</t>
  </si>
  <si>
    <t>CLM-001379</t>
  </si>
  <si>
    <t>CLM-001380</t>
  </si>
  <si>
    <t>CLM-001381</t>
  </si>
  <si>
    <t>CLM-001382</t>
  </si>
  <si>
    <t>CLM-001383</t>
  </si>
  <si>
    <t>CLM-001384</t>
  </si>
  <si>
    <t>M-000187</t>
  </si>
  <si>
    <t>CLM-001385</t>
  </si>
  <si>
    <t>CLM-001386</t>
  </si>
  <si>
    <t>CLM-001387</t>
  </si>
  <si>
    <t>CLM-001388</t>
  </si>
  <si>
    <t>CLM-001389</t>
  </si>
  <si>
    <t>CLM-001390</t>
  </si>
  <si>
    <t>CLM-001391</t>
  </si>
  <si>
    <t>CLM-001392</t>
  </si>
  <si>
    <t>CLM-001393</t>
  </si>
  <si>
    <t>CLM-001394</t>
  </si>
  <si>
    <t>M-000188</t>
  </si>
  <si>
    <t>CLM-001395</t>
  </si>
  <si>
    <t>CLM-001396</t>
  </si>
  <si>
    <t>CLM-001397</t>
  </si>
  <si>
    <t>CLM-001398</t>
  </si>
  <si>
    <t>M-000189</t>
  </si>
  <si>
    <t>CLM-001399</t>
  </si>
  <si>
    <t>CLM-001400</t>
  </si>
  <si>
    <t>CLM-001401</t>
  </si>
  <si>
    <t>CLM-001402</t>
  </si>
  <si>
    <t>CLM-001403</t>
  </si>
  <si>
    <t>CLM-001404</t>
  </si>
  <si>
    <t>CLM-001405</t>
  </si>
  <si>
    <t>CLM-001406</t>
  </si>
  <si>
    <t>CLM-001407</t>
  </si>
  <si>
    <t>M-000190</t>
  </si>
  <si>
    <t>CLM-001408</t>
  </si>
  <si>
    <t>CLM-001409</t>
  </si>
  <si>
    <t>CLM-001410</t>
  </si>
  <si>
    <t>CLM-001411</t>
  </si>
  <si>
    <t>CLM-001412</t>
  </si>
  <si>
    <t>CLM-001413</t>
  </si>
  <si>
    <t>M-000191</t>
  </si>
  <si>
    <t>CLM-001414</t>
  </si>
  <si>
    <t>CLM-001415</t>
  </si>
  <si>
    <t>CLM-001416</t>
  </si>
  <si>
    <t>CLM-001417</t>
  </si>
  <si>
    <t>CLM-001418</t>
  </si>
  <si>
    <t>CLM-001419</t>
  </si>
  <si>
    <t>CLM-001420</t>
  </si>
  <si>
    <t>CLM-001421</t>
  </si>
  <si>
    <t>CLM-001422</t>
  </si>
  <si>
    <t>M-000192</t>
  </si>
  <si>
    <t>CLM-001423</t>
  </si>
  <si>
    <t>CLM-001424</t>
  </si>
  <si>
    <t>CLM-001425</t>
  </si>
  <si>
    <t>CLM-001426</t>
  </si>
  <si>
    <t>CLM-001427</t>
  </si>
  <si>
    <t>M-000193</t>
  </si>
  <si>
    <t>CLM-001428</t>
  </si>
  <si>
    <t>CLM-001429</t>
  </si>
  <si>
    <t>CLM-001430</t>
  </si>
  <si>
    <t>CLM-001431</t>
  </si>
  <si>
    <t>CLM-001432</t>
  </si>
  <si>
    <t>CLM-001433</t>
  </si>
  <si>
    <t>CLM-001434</t>
  </si>
  <si>
    <t>CLM-001435</t>
  </si>
  <si>
    <t>CLM-001436</t>
  </si>
  <si>
    <t>M-000194</t>
  </si>
  <si>
    <t>CLM-001437</t>
  </si>
  <si>
    <t>CLM-001438</t>
  </si>
  <si>
    <t>CLM-001439</t>
  </si>
  <si>
    <t>CLM-001440</t>
  </si>
  <si>
    <t>CLM-001441</t>
  </si>
  <si>
    <t>CLM-001442</t>
  </si>
  <si>
    <t>CLM-001443</t>
  </si>
  <si>
    <t>CLM-001444</t>
  </si>
  <si>
    <t>CLM-001445</t>
  </si>
  <si>
    <t>M-000195</t>
  </si>
  <si>
    <t>CLM-001446</t>
  </si>
  <si>
    <t>CLM-001447</t>
  </si>
  <si>
    <t>CLM-001448</t>
  </si>
  <si>
    <t>CLM-001449</t>
  </si>
  <si>
    <t>CLM-001450</t>
  </si>
  <si>
    <t>CLM-001451</t>
  </si>
  <si>
    <t>CLM-001452</t>
  </si>
  <si>
    <t>CLM-001453</t>
  </si>
  <si>
    <t>CLM-001454</t>
  </si>
  <si>
    <t>M-000196</t>
  </si>
  <si>
    <t>CLM-001455</t>
  </si>
  <si>
    <t>CLM-001456</t>
  </si>
  <si>
    <t>CLM-001457</t>
  </si>
  <si>
    <t>CLM-001458</t>
  </si>
  <si>
    <t>CLM-001459</t>
  </si>
  <si>
    <t>CLM-001460</t>
  </si>
  <si>
    <t>CLM-001461</t>
  </si>
  <si>
    <t>CLM-001462</t>
  </si>
  <si>
    <t>M-000197</t>
  </si>
  <si>
    <t>CLM-001463</t>
  </si>
  <si>
    <t>CLM-001464</t>
  </si>
  <si>
    <t>CLM-001465</t>
  </si>
  <si>
    <t>M-000198</t>
  </si>
  <si>
    <t>CLM-001466</t>
  </si>
  <si>
    <t>CLM-001467</t>
  </si>
  <si>
    <t>CLM-001468</t>
  </si>
  <si>
    <t>CLM-001469</t>
  </si>
  <si>
    <t>CLM-001470</t>
  </si>
  <si>
    <t>CLM-001471</t>
  </si>
  <si>
    <t>CLM-001472</t>
  </si>
  <si>
    <t>CLM-001473</t>
  </si>
  <si>
    <t>CLM-001474</t>
  </si>
  <si>
    <t>M-000199</t>
  </si>
  <si>
    <t>CLM-001475</t>
  </si>
  <si>
    <t>CLM-001476</t>
  </si>
  <si>
    <t>CLM-001477</t>
  </si>
  <si>
    <t>CLM-001478</t>
  </si>
  <si>
    <t>CLM-001479</t>
  </si>
  <si>
    <t>CLM-001480</t>
  </si>
  <si>
    <t>M-000200</t>
  </si>
  <si>
    <t>CLM-001481</t>
  </si>
  <si>
    <t>CLM-001482</t>
  </si>
  <si>
    <t>CLM-001483</t>
  </si>
  <si>
    <t>CLM-001484</t>
  </si>
  <si>
    <t>CLM-001485</t>
  </si>
  <si>
    <t>CLM-001486</t>
  </si>
  <si>
    <t>CLM-001487</t>
  </si>
  <si>
    <t>CLM-001488</t>
  </si>
  <si>
    <t>CLM-001489</t>
  </si>
  <si>
    <t>M-000201</t>
  </si>
  <si>
    <t>CLM-001490</t>
  </si>
  <si>
    <t>CLM-001491</t>
  </si>
  <si>
    <t>CLM-001492</t>
  </si>
  <si>
    <t>CLM-001493</t>
  </si>
  <si>
    <t>CLM-001494</t>
  </si>
  <si>
    <t>CLM-001495</t>
  </si>
  <si>
    <t>CLM-001496</t>
  </si>
  <si>
    <t>CLM-001497</t>
  </si>
  <si>
    <t>CLM-001498</t>
  </si>
  <si>
    <t>CLM-001499</t>
  </si>
  <si>
    <t>M-000202</t>
  </si>
  <si>
    <t>CLM-001500</t>
  </si>
  <si>
    <t>CLM-001501</t>
  </si>
  <si>
    <t>CLM-001502</t>
  </si>
  <si>
    <t>CLM-001503</t>
  </si>
  <si>
    <t>CLM-001504</t>
  </si>
  <si>
    <t>CLM-001505</t>
  </si>
  <si>
    <t>CLM-001506</t>
  </si>
  <si>
    <t>CLM-001507</t>
  </si>
  <si>
    <t>CLM-001508</t>
  </si>
  <si>
    <t>M-000203</t>
  </si>
  <si>
    <t>CLM-001509</t>
  </si>
  <si>
    <t>CLM-001510</t>
  </si>
  <si>
    <t>CLM-001511</t>
  </si>
  <si>
    <t>CLM-001512</t>
  </si>
  <si>
    <t>CLM-001513</t>
  </si>
  <si>
    <t>CLM-001514</t>
  </si>
  <si>
    <t>M-000204</t>
  </si>
  <si>
    <t>CLM-001515</t>
  </si>
  <si>
    <t>CLM-001516</t>
  </si>
  <si>
    <t>CLM-001517</t>
  </si>
  <si>
    <t>CLM-001518</t>
  </si>
  <si>
    <t>CLM-001519</t>
  </si>
  <si>
    <t>CLM-001520</t>
  </si>
  <si>
    <t>CLM-001521</t>
  </si>
  <si>
    <t>CLM-001522</t>
  </si>
  <si>
    <t>CLM-001523</t>
  </si>
  <si>
    <t>CLM-001524</t>
  </si>
  <si>
    <t>CLM-001525</t>
  </si>
  <si>
    <t>CLM-001526</t>
  </si>
  <si>
    <t>M-000205</t>
  </si>
  <si>
    <t>CLM-001527</t>
  </si>
  <si>
    <t>CLM-001528</t>
  </si>
  <si>
    <t>CLM-001529</t>
  </si>
  <si>
    <t>CLM-001530</t>
  </si>
  <si>
    <t>CLM-001531</t>
  </si>
  <si>
    <t>CLM-001532</t>
  </si>
  <si>
    <t>CLM-001533</t>
  </si>
  <si>
    <t>CLM-001534</t>
  </si>
  <si>
    <t>CLM-001535</t>
  </si>
  <si>
    <t>CLM-001536</t>
  </si>
  <si>
    <t>M-000206</t>
  </si>
  <si>
    <t>CLM-001537</t>
  </si>
  <si>
    <t>CLM-001538</t>
  </si>
  <si>
    <t>CLM-001539</t>
  </si>
  <si>
    <t>CLM-001540</t>
  </si>
  <si>
    <t>CLM-001541</t>
  </si>
  <si>
    <t>CLM-001542</t>
  </si>
  <si>
    <t>CLM-001543</t>
  </si>
  <si>
    <t>CLM-001544</t>
  </si>
  <si>
    <t>CLM-001545</t>
  </si>
  <si>
    <t>CLM-001546</t>
  </si>
  <si>
    <t>M-000207</t>
  </si>
  <si>
    <t>CLM-001547</t>
  </si>
  <si>
    <t>CLM-001548</t>
  </si>
  <si>
    <t>CLM-001549</t>
  </si>
  <si>
    <t>CLM-001550</t>
  </si>
  <si>
    <t>CLM-001551</t>
  </si>
  <si>
    <t>CLM-001552</t>
  </si>
  <si>
    <t>CLM-001553</t>
  </si>
  <si>
    <t>CLM-001554</t>
  </si>
  <si>
    <t>M-000208</t>
  </si>
  <si>
    <t>CLM-001555</t>
  </si>
  <si>
    <t>CLM-001556</t>
  </si>
  <si>
    <t>CLM-001557</t>
  </si>
  <si>
    <t>CLM-001558</t>
  </si>
  <si>
    <t>CLM-001559</t>
  </si>
  <si>
    <t>CLM-001560</t>
  </si>
  <si>
    <t>CLM-001561</t>
  </si>
  <si>
    <t>CLM-001562</t>
  </si>
  <si>
    <t>M-000209</t>
  </si>
  <si>
    <t>CLM-001563</t>
  </si>
  <si>
    <t>CLM-001564</t>
  </si>
  <si>
    <t>CLM-001565</t>
  </si>
  <si>
    <t>M-000210</t>
  </si>
  <si>
    <t>CLM-001566</t>
  </si>
  <si>
    <t>CLM-001567</t>
  </si>
  <si>
    <t>CLM-001568</t>
  </si>
  <si>
    <t>CLM-001569</t>
  </si>
  <si>
    <t>CLM-001570</t>
  </si>
  <si>
    <t>CLM-001571</t>
  </si>
  <si>
    <t>M-000211</t>
  </si>
  <si>
    <t>CLM-001572</t>
  </si>
  <si>
    <t>CLM-001573</t>
  </si>
  <si>
    <t>CLM-001574</t>
  </si>
  <si>
    <t>CLM-001575</t>
  </si>
  <si>
    <t>CLM-001576</t>
  </si>
  <si>
    <t>CLM-001577</t>
  </si>
  <si>
    <t>CLM-001578</t>
  </si>
  <si>
    <t>M-000212</t>
  </si>
  <si>
    <t>CLM-001579</t>
  </si>
  <si>
    <t>CLM-001580</t>
  </si>
  <si>
    <t>CLM-001581</t>
  </si>
  <si>
    <t>CLM-001582</t>
  </si>
  <si>
    <t>CLM-001583</t>
  </si>
  <si>
    <t>CLM-001584</t>
  </si>
  <si>
    <t>CLM-001585</t>
  </si>
  <si>
    <t>CLM-001586</t>
  </si>
  <si>
    <t>CLM-001587</t>
  </si>
  <si>
    <t>CLM-001588</t>
  </si>
  <si>
    <t>CLM-001589</t>
  </si>
  <si>
    <t>CLM-001590</t>
  </si>
  <si>
    <t>M-000213</t>
  </si>
  <si>
    <t>CLM-001591</t>
  </si>
  <si>
    <t>CLM-001592</t>
  </si>
  <si>
    <t>CLM-001593</t>
  </si>
  <si>
    <t>CLM-001594</t>
  </si>
  <si>
    <t>CLM-001595</t>
  </si>
  <si>
    <t>M-000214</t>
  </si>
  <si>
    <t>CLM-001596</t>
  </si>
  <si>
    <t>CLM-001597</t>
  </si>
  <si>
    <t>CLM-001598</t>
  </si>
  <si>
    <t>CLM-001599</t>
  </si>
  <si>
    <t>CLM-001600</t>
  </si>
  <si>
    <t>CLM-001601</t>
  </si>
  <si>
    <t>CLM-001602</t>
  </si>
  <si>
    <t>M-000215</t>
  </si>
  <si>
    <t>CLM-001603</t>
  </si>
  <si>
    <t>CLM-001604</t>
  </si>
  <si>
    <t>CLM-001605</t>
  </si>
  <si>
    <t>CLM-001606</t>
  </si>
  <si>
    <t>CLM-001607</t>
  </si>
  <si>
    <t>CLM-001608</t>
  </si>
  <si>
    <t>CLM-001609</t>
  </si>
  <si>
    <t>M-000216</t>
  </si>
  <si>
    <t>CLM-001610</t>
  </si>
  <si>
    <t>CLM-001611</t>
  </si>
  <si>
    <t>CLM-001612</t>
  </si>
  <si>
    <t>CLM-001613</t>
  </si>
  <si>
    <t>CLM-001614</t>
  </si>
  <si>
    <t>CLM-001615</t>
  </si>
  <si>
    <t>M-000217</t>
  </si>
  <si>
    <t>CLM-001616</t>
  </si>
  <si>
    <t>CLM-001617</t>
  </si>
  <si>
    <t>CLM-001618</t>
  </si>
  <si>
    <t>CLM-001619</t>
  </si>
  <si>
    <t>CLM-001620</t>
  </si>
  <si>
    <t>M-000218</t>
  </si>
  <si>
    <t>CLM-001621</t>
  </si>
  <si>
    <t>CLM-001622</t>
  </si>
  <si>
    <t>CLM-001623</t>
  </si>
  <si>
    <t>CLM-001624</t>
  </si>
  <si>
    <t>CLM-001625</t>
  </si>
  <si>
    <t>CLM-001626</t>
  </si>
  <si>
    <t>M-000219</t>
  </si>
  <si>
    <t>CLM-001627</t>
  </si>
  <si>
    <t>CLM-001628</t>
  </si>
  <si>
    <t>CLM-001629</t>
  </si>
  <si>
    <t>M-000220</t>
  </si>
  <si>
    <t>CLM-001630</t>
  </si>
  <si>
    <t>CLM-001631</t>
  </si>
  <si>
    <t>CLM-001632</t>
  </si>
  <si>
    <t>CLM-001633</t>
  </si>
  <si>
    <t>M-000221</t>
  </si>
  <si>
    <t>CLM-001634</t>
  </si>
  <si>
    <t>CLM-001635</t>
  </si>
  <si>
    <t>CLM-001636</t>
  </si>
  <si>
    <t>CLM-001637</t>
  </si>
  <si>
    <t>CLM-001638</t>
  </si>
  <si>
    <t>CLM-001639</t>
  </si>
  <si>
    <t>CLM-001640</t>
  </si>
  <si>
    <t>M-000222</t>
  </si>
  <si>
    <t>CLM-001641</t>
  </si>
  <si>
    <t>CLM-001642</t>
  </si>
  <si>
    <t>CLM-001643</t>
  </si>
  <si>
    <t>CLM-001644</t>
  </si>
  <si>
    <t>CLM-001645</t>
  </si>
  <si>
    <t>CLM-001646</t>
  </si>
  <si>
    <t>CLM-001647</t>
  </si>
  <si>
    <t>CLM-001648</t>
  </si>
  <si>
    <t>M-000223</t>
  </si>
  <si>
    <t>CLM-001649</t>
  </si>
  <si>
    <t>CLM-001650</t>
  </si>
  <si>
    <t>CLM-001651</t>
  </si>
  <si>
    <t>CLM-001652</t>
  </si>
  <si>
    <t>M-000224</t>
  </si>
  <si>
    <t>CLM-001653</t>
  </si>
  <si>
    <t>CLM-001654</t>
  </si>
  <si>
    <t>CLM-001655</t>
  </si>
  <si>
    <t>CLM-001656</t>
  </si>
  <si>
    <t>CLM-001657</t>
  </si>
  <si>
    <t>CLM-001658</t>
  </si>
  <si>
    <t>CLM-001659</t>
  </si>
  <si>
    <t>CLM-001660</t>
  </si>
  <si>
    <t>CLM-001661</t>
  </si>
  <si>
    <t>M-000225</t>
  </si>
  <si>
    <t>CLM-001662</t>
  </si>
  <si>
    <t>CLM-001663</t>
  </si>
  <si>
    <t>CLM-001664</t>
  </si>
  <si>
    <t>M-000226</t>
  </si>
  <si>
    <t>CLM-001665</t>
  </si>
  <si>
    <t>CLM-001666</t>
  </si>
  <si>
    <t>CLM-001667</t>
  </si>
  <si>
    <t>CLM-001668</t>
  </si>
  <si>
    <t>M-000227</t>
  </si>
  <si>
    <t>CLM-001669</t>
  </si>
  <si>
    <t>CLM-001670</t>
  </si>
  <si>
    <t>CLM-001671</t>
  </si>
  <si>
    <t>M-000228</t>
  </si>
  <si>
    <t>CLM-001672</t>
  </si>
  <si>
    <t>CLM-001673</t>
  </si>
  <si>
    <t>CLM-001674</t>
  </si>
  <si>
    <t>M-000229</t>
  </si>
  <si>
    <t>CLM-001675</t>
  </si>
  <si>
    <t>CLM-001676</t>
  </si>
  <si>
    <t>CLM-001677</t>
  </si>
  <si>
    <t>CLM-001678</t>
  </si>
  <si>
    <t>CLM-001679</t>
  </si>
  <si>
    <t>CLM-001680</t>
  </si>
  <si>
    <t>CLM-001681</t>
  </si>
  <si>
    <t>M-000230</t>
  </si>
  <si>
    <t>CLM-001682</t>
  </si>
  <si>
    <t>CLM-001683</t>
  </si>
  <si>
    <t>CLM-001684</t>
  </si>
  <si>
    <t>CLM-001685</t>
  </si>
  <si>
    <t>CLM-001686</t>
  </si>
  <si>
    <t>CLM-001687</t>
  </si>
  <si>
    <t>CLM-001688</t>
  </si>
  <si>
    <t>CLM-001689</t>
  </si>
  <si>
    <t>CLM-001690</t>
  </si>
  <si>
    <t>CLM-001691</t>
  </si>
  <si>
    <t>M-000231</t>
  </si>
  <si>
    <t>CLM-001692</t>
  </si>
  <si>
    <t>CLM-001693</t>
  </si>
  <si>
    <t>CLM-001694</t>
  </si>
  <si>
    <t>CLM-001695</t>
  </si>
  <si>
    <t>M-000232</t>
  </si>
  <si>
    <t>CLM-001696</t>
  </si>
  <si>
    <t>CLM-001697</t>
  </si>
  <si>
    <t>CLM-001698</t>
  </si>
  <si>
    <t>CLM-001699</t>
  </si>
  <si>
    <t>CLM-001700</t>
  </si>
  <si>
    <t>CLM-001701</t>
  </si>
  <si>
    <t>M-000233</t>
  </si>
  <si>
    <t>CLM-001702</t>
  </si>
  <si>
    <t>CLM-001703</t>
  </si>
  <si>
    <t>CLM-001704</t>
  </si>
  <si>
    <t>CLM-001705</t>
  </si>
  <si>
    <t>CLM-001706</t>
  </si>
  <si>
    <t>CLM-001707</t>
  </si>
  <si>
    <t>CLM-001708</t>
  </si>
  <si>
    <t>CLM-001709</t>
  </si>
  <si>
    <t>CLM-001710</t>
  </si>
  <si>
    <t>M-000234</t>
  </si>
  <si>
    <t>CLM-001711</t>
  </si>
  <si>
    <t>CLM-001712</t>
  </si>
  <si>
    <t>CLM-001713</t>
  </si>
  <si>
    <t>CLM-001714</t>
  </si>
  <si>
    <t>CLM-001715</t>
  </si>
  <si>
    <t>CLM-001716</t>
  </si>
  <si>
    <t>CLM-001717</t>
  </si>
  <si>
    <t>CLM-001718</t>
  </si>
  <si>
    <t>M-000235</t>
  </si>
  <si>
    <t>CLM-001719</t>
  </si>
  <si>
    <t>CLM-001720</t>
  </si>
  <si>
    <t>CLM-001721</t>
  </si>
  <si>
    <t>CLM-001722</t>
  </si>
  <si>
    <t>CLM-001723</t>
  </si>
  <si>
    <t>CLM-001724</t>
  </si>
  <si>
    <t>CLM-001725</t>
  </si>
  <si>
    <t>CLM-001726</t>
  </si>
  <si>
    <t>M-000236</t>
  </si>
  <si>
    <t>CLM-001727</t>
  </si>
  <si>
    <t>CLM-001728</t>
  </si>
  <si>
    <t>CLM-001729</t>
  </si>
  <si>
    <t>CLM-001730</t>
  </si>
  <si>
    <t>CLM-001731</t>
  </si>
  <si>
    <t>CLM-001732</t>
  </si>
  <si>
    <t>CLM-001733</t>
  </si>
  <si>
    <t>CLM-001734</t>
  </si>
  <si>
    <t>M-000237</t>
  </si>
  <si>
    <t>CLM-001735</t>
  </si>
  <si>
    <t>CLM-001736</t>
  </si>
  <si>
    <t>CLM-001737</t>
  </si>
  <si>
    <t>M-000238</t>
  </si>
  <si>
    <t>CLM-001738</t>
  </si>
  <si>
    <t>CLM-001739</t>
  </si>
  <si>
    <t>CLM-001740</t>
  </si>
  <si>
    <t>CLM-001741</t>
  </si>
  <si>
    <t>CLM-001742</t>
  </si>
  <si>
    <t>CLM-001743</t>
  </si>
  <si>
    <t>CLM-001744</t>
  </si>
  <si>
    <t>CLM-001745</t>
  </si>
  <si>
    <t>M-000239</t>
  </si>
  <si>
    <t>CLM-001746</t>
  </si>
  <si>
    <t>CLM-001747</t>
  </si>
  <si>
    <t>CLM-001748</t>
  </si>
  <si>
    <t>CLM-001749</t>
  </si>
  <si>
    <t>M-000240</t>
  </si>
  <si>
    <t>CLM-001750</t>
  </si>
  <si>
    <t>CLM-001751</t>
  </si>
  <si>
    <t>CLM-001752</t>
  </si>
  <si>
    <t>CLM-001753</t>
  </si>
  <si>
    <t>M-000241</t>
  </si>
  <si>
    <t>CLM-001754</t>
  </si>
  <si>
    <t>CLM-001755</t>
  </si>
  <si>
    <t>CLM-001756</t>
  </si>
  <si>
    <t>CLM-001757</t>
  </si>
  <si>
    <t>CLM-001758</t>
  </si>
  <si>
    <t>CLM-001759</t>
  </si>
  <si>
    <t>M-000242</t>
  </si>
  <si>
    <t>CLM-001760</t>
  </si>
  <si>
    <t>CLM-001761</t>
  </si>
  <si>
    <t>CLM-001762</t>
  </si>
  <si>
    <t>CLM-001763</t>
  </si>
  <si>
    <t>CLM-001764</t>
  </si>
  <si>
    <t>CLM-001765</t>
  </si>
  <si>
    <t>CLM-001766</t>
  </si>
  <si>
    <t>CLM-001767</t>
  </si>
  <si>
    <t>CLM-001768</t>
  </si>
  <si>
    <t>CLM-001769</t>
  </si>
  <si>
    <t>M-000243</t>
  </si>
  <si>
    <t>CLM-001770</t>
  </si>
  <si>
    <t>CLM-001771</t>
  </si>
  <si>
    <t>CLM-001772</t>
  </si>
  <si>
    <t>CLM-001773</t>
  </si>
  <si>
    <t>CLM-001774</t>
  </si>
  <si>
    <t>CLM-001775</t>
  </si>
  <si>
    <t>M-000244</t>
  </si>
  <si>
    <t>CLM-001776</t>
  </si>
  <si>
    <t>CLM-001777</t>
  </si>
  <si>
    <t>CLM-001778</t>
  </si>
  <si>
    <t>CLM-001779</t>
  </si>
  <si>
    <t>M-000245</t>
  </si>
  <si>
    <t>CLM-001780</t>
  </si>
  <si>
    <t>CLM-001781</t>
  </si>
  <si>
    <t>CLM-001782</t>
  </si>
  <si>
    <t>CLM-001783</t>
  </si>
  <si>
    <t>CLM-001784</t>
  </si>
  <si>
    <t>CLM-001785</t>
  </si>
  <si>
    <t>CLM-001786</t>
  </si>
  <si>
    <t>CLM-001787</t>
  </si>
  <si>
    <t>M-000246</t>
  </si>
  <si>
    <t>CLM-001788</t>
  </si>
  <si>
    <t>CLM-001789</t>
  </si>
  <si>
    <t>CLM-001790</t>
  </si>
  <si>
    <t>CLM-001791</t>
  </si>
  <si>
    <t>CLM-001792</t>
  </si>
  <si>
    <t>CLM-001793</t>
  </si>
  <si>
    <t>CLM-001794</t>
  </si>
  <si>
    <t>CLM-001795</t>
  </si>
  <si>
    <t>M-000247</t>
  </si>
  <si>
    <t>CLM-001796</t>
  </si>
  <si>
    <t>CLM-001797</t>
  </si>
  <si>
    <t>CLM-001798</t>
  </si>
  <si>
    <t>CLM-001799</t>
  </si>
  <si>
    <t>CLM-001800</t>
  </si>
  <si>
    <t>CLM-001801</t>
  </si>
  <si>
    <t>CLM-001802</t>
  </si>
  <si>
    <t>CLM-001803</t>
  </si>
  <si>
    <t>CLM-001804</t>
  </si>
  <si>
    <t>M-000248</t>
  </si>
  <si>
    <t>CLM-001805</t>
  </si>
  <si>
    <t>CLM-001806</t>
  </si>
  <si>
    <t>CLM-001807</t>
  </si>
  <si>
    <t>CLM-001808</t>
  </si>
  <si>
    <t>M-000249</t>
  </si>
  <si>
    <t>CLM-001809</t>
  </si>
  <si>
    <t>CLM-001810</t>
  </si>
  <si>
    <t>CLM-001811</t>
  </si>
  <si>
    <t>CLM-001812</t>
  </si>
  <si>
    <t>CLM-001813</t>
  </si>
  <si>
    <t>CLM-001814</t>
  </si>
  <si>
    <t>CLM-001815</t>
  </si>
  <si>
    <t>CLM-001816</t>
  </si>
  <si>
    <t>CLM-001817</t>
  </si>
  <si>
    <t>CLM-001818</t>
  </si>
  <si>
    <t>M-000250</t>
  </si>
  <si>
    <t>CLM-001819</t>
  </si>
  <si>
    <t>CLM-001820</t>
  </si>
  <si>
    <t>CLM-001821</t>
  </si>
  <si>
    <t>CLM-001822</t>
  </si>
  <si>
    <t>CLM-001823</t>
  </si>
  <si>
    <t>CLM-001824</t>
  </si>
  <si>
    <t>CLM-001825</t>
  </si>
  <si>
    <t>CLM-001826</t>
  </si>
  <si>
    <t>M-000251</t>
  </si>
  <si>
    <t>CLM-001827</t>
  </si>
  <si>
    <t>CLM-001828</t>
  </si>
  <si>
    <t>CLM-001829</t>
  </si>
  <si>
    <t>CLM-001830</t>
  </si>
  <si>
    <t>CLM-001831</t>
  </si>
  <si>
    <t>CLM-001832</t>
  </si>
  <si>
    <t>CLM-001833</t>
  </si>
  <si>
    <t>CLM-001834</t>
  </si>
  <si>
    <t>CLM-001835</t>
  </si>
  <si>
    <t>CLM-001836</t>
  </si>
  <si>
    <t>CLM-001837</t>
  </si>
  <si>
    <t>CLM-001838</t>
  </si>
  <si>
    <t>CLM-001839</t>
  </si>
  <si>
    <t>CLM-001840</t>
  </si>
  <si>
    <t>CLM-001841</t>
  </si>
  <si>
    <t>CLM-001842</t>
  </si>
  <si>
    <t>M-000252</t>
  </si>
  <si>
    <t>CLM-001843</t>
  </si>
  <si>
    <t>CLM-001844</t>
  </si>
  <si>
    <t>CLM-001845</t>
  </si>
  <si>
    <t>CLM-001846</t>
  </si>
  <si>
    <t>CLM-001847</t>
  </si>
  <si>
    <t>M-000253</t>
  </si>
  <si>
    <t>CLM-001848</t>
  </si>
  <si>
    <t>CLM-001849</t>
  </si>
  <si>
    <t>CLM-001850</t>
  </si>
  <si>
    <t>CLM-001851</t>
  </si>
  <si>
    <t>CLM-001852</t>
  </si>
  <si>
    <t>CLM-001853</t>
  </si>
  <si>
    <t>M-000254</t>
  </si>
  <si>
    <t>CLM-001854</t>
  </si>
  <si>
    <t>CLM-001855</t>
  </si>
  <si>
    <t>CLM-001856</t>
  </si>
  <si>
    <t>CLM-001857</t>
  </si>
  <si>
    <t>CLM-001858</t>
  </si>
  <si>
    <t>CLM-001859</t>
  </si>
  <si>
    <t>CLM-001860</t>
  </si>
  <si>
    <t>M-000255</t>
  </si>
  <si>
    <t>CLM-001861</t>
  </si>
  <si>
    <t>CLM-001862</t>
  </si>
  <si>
    <t>CLM-001863</t>
  </si>
  <si>
    <t>M-000256</t>
  </si>
  <si>
    <t>CLM-001864</t>
  </si>
  <si>
    <t>CLM-001865</t>
  </si>
  <si>
    <t>CLM-001866</t>
  </si>
  <si>
    <t>CLM-001867</t>
  </si>
  <si>
    <t>CLM-001868</t>
  </si>
  <si>
    <t>CLM-001869</t>
  </si>
  <si>
    <t>CLM-001870</t>
  </si>
  <si>
    <t>CLM-001871</t>
  </si>
  <si>
    <t>CLM-001872</t>
  </si>
  <si>
    <t>CLM-001873</t>
  </si>
  <si>
    <t>M-000257</t>
  </si>
  <si>
    <t>CLM-001874</t>
  </si>
  <si>
    <t>CLM-001875</t>
  </si>
  <si>
    <t>CLM-001876</t>
  </si>
  <si>
    <t>CLM-001877</t>
  </si>
  <si>
    <t>CLM-001878</t>
  </si>
  <si>
    <t>CLM-001879</t>
  </si>
  <si>
    <t>CLM-001880</t>
  </si>
  <si>
    <t>CLM-001881</t>
  </si>
  <si>
    <t>CLM-001882</t>
  </si>
  <si>
    <t>CLM-001883</t>
  </si>
  <si>
    <t>M-000258</t>
  </si>
  <si>
    <t>CLM-001884</t>
  </si>
  <si>
    <t>CLM-001885</t>
  </si>
  <si>
    <t>CLM-001886</t>
  </si>
  <si>
    <t>CLM-001887</t>
  </si>
  <si>
    <t>CLM-001888</t>
  </si>
  <si>
    <t>CLM-001889</t>
  </si>
  <si>
    <t>CLM-001890</t>
  </si>
  <si>
    <t>CLM-001891</t>
  </si>
  <si>
    <t>CLM-001892</t>
  </si>
  <si>
    <t>M-000259</t>
  </si>
  <si>
    <t>CLM-001893</t>
  </si>
  <si>
    <t>CLM-001894</t>
  </si>
  <si>
    <t>CLM-001895</t>
  </si>
  <si>
    <t>CLM-001896</t>
  </si>
  <si>
    <t>CLM-001897</t>
  </si>
  <si>
    <t>CLM-001898</t>
  </si>
  <si>
    <t>CLM-001899</t>
  </si>
  <si>
    <t>CLM-001900</t>
  </si>
  <si>
    <t>CLM-001901</t>
  </si>
  <si>
    <t>M-000260</t>
  </si>
  <si>
    <t>CLM-001902</t>
  </si>
  <si>
    <t>CLM-001903</t>
  </si>
  <si>
    <t>CLM-001904</t>
  </si>
  <si>
    <t>CLM-001905</t>
  </si>
  <si>
    <t>CLM-001906</t>
  </si>
  <si>
    <t>CLM-001907</t>
  </si>
  <si>
    <t>CLM-001908</t>
  </si>
  <si>
    <t>M-000261</t>
  </si>
  <si>
    <t>CLM-001909</t>
  </si>
  <si>
    <t>CLM-001910</t>
  </si>
  <si>
    <t>CLM-001911</t>
  </si>
  <si>
    <t>CLM-001912</t>
  </si>
  <si>
    <t>CLM-001913</t>
  </si>
  <si>
    <t>CLM-001914</t>
  </si>
  <si>
    <t>CLM-001915</t>
  </si>
  <si>
    <t>CLM-001916</t>
  </si>
  <si>
    <t>M-000262</t>
  </si>
  <si>
    <t>CLM-001917</t>
  </si>
  <si>
    <t>CLM-001918</t>
  </si>
  <si>
    <t>CLM-001919</t>
  </si>
  <si>
    <t>CLM-001920</t>
  </si>
  <si>
    <t>CLM-001921</t>
  </si>
  <si>
    <t>M-000263</t>
  </si>
  <si>
    <t>CLM-001922</t>
  </si>
  <si>
    <t>CLM-001923</t>
  </si>
  <si>
    <t>CLM-001924</t>
  </si>
  <si>
    <t>CLM-001925</t>
  </si>
  <si>
    <t>CLM-001926</t>
  </si>
  <si>
    <t>CLM-001927</t>
  </si>
  <si>
    <t>M-000264</t>
  </si>
  <si>
    <t>CLM-001928</t>
  </si>
  <si>
    <t>CLM-001929</t>
  </si>
  <si>
    <t>CLM-001930</t>
  </si>
  <si>
    <t>CLM-001931</t>
  </si>
  <si>
    <t>CLM-001932</t>
  </si>
  <si>
    <t>CLM-001933</t>
  </si>
  <si>
    <t>CLM-001934</t>
  </si>
  <si>
    <t>CLM-001935</t>
  </si>
  <si>
    <t>CLM-001936</t>
  </si>
  <si>
    <t>M-000265</t>
  </si>
  <si>
    <t>CLM-001937</t>
  </si>
  <si>
    <t>CLM-001938</t>
  </si>
  <si>
    <t>CLM-001939</t>
  </si>
  <si>
    <t>CLM-001940</t>
  </si>
  <si>
    <t>CLM-001941</t>
  </si>
  <si>
    <t>CLM-001942</t>
  </si>
  <si>
    <t>CLM-001943</t>
  </si>
  <si>
    <t>CLM-001944</t>
  </si>
  <si>
    <t>CLM-001945</t>
  </si>
  <si>
    <t>CLM-001946</t>
  </si>
  <si>
    <t>CLM-001947</t>
  </si>
  <si>
    <t>CLM-001948</t>
  </si>
  <si>
    <t>CLM-001949</t>
  </si>
  <si>
    <t>CLM-001950</t>
  </si>
  <si>
    <t>M-000266</t>
  </si>
  <si>
    <t>CLM-001951</t>
  </si>
  <si>
    <t>CLM-001952</t>
  </si>
  <si>
    <t>CLM-001953</t>
  </si>
  <si>
    <t>CLM-001954</t>
  </si>
  <si>
    <t>CLM-001955</t>
  </si>
  <si>
    <t>M-000267</t>
  </si>
  <si>
    <t>CLM-001956</t>
  </si>
  <si>
    <t>CLM-001957</t>
  </si>
  <si>
    <t>CLM-001958</t>
  </si>
  <si>
    <t>CLM-001959</t>
  </si>
  <si>
    <t>CLM-001960</t>
  </si>
  <si>
    <t>CLM-001961</t>
  </si>
  <si>
    <t>CLM-001962</t>
  </si>
  <si>
    <t>M-000268</t>
  </si>
  <si>
    <t>CLM-001963</t>
  </si>
  <si>
    <t>CLM-001964</t>
  </si>
  <si>
    <t>CLM-001965</t>
  </si>
  <si>
    <t>CLM-001966</t>
  </si>
  <si>
    <t>CLM-001967</t>
  </si>
  <si>
    <t>M-000269</t>
  </si>
  <si>
    <t>CLM-001968</t>
  </si>
  <si>
    <t>CLM-001969</t>
  </si>
  <si>
    <t>CLM-001970</t>
  </si>
  <si>
    <t>M-000270</t>
  </si>
  <si>
    <t>CLM-001971</t>
  </si>
  <si>
    <t>CLM-001972</t>
  </si>
  <si>
    <t>CLM-001973</t>
  </si>
  <si>
    <t>CLM-001974</t>
  </si>
  <si>
    <t>CLM-001975</t>
  </si>
  <si>
    <t>CLM-001976</t>
  </si>
  <si>
    <t>CLM-001977</t>
  </si>
  <si>
    <t>CLM-001978</t>
  </si>
  <si>
    <t>CLM-001979</t>
  </si>
  <si>
    <t>CLM-001980</t>
  </si>
  <si>
    <t>CLM-001981</t>
  </si>
  <si>
    <t>CLM-001982</t>
  </si>
  <si>
    <t>M-000271</t>
  </si>
  <si>
    <t>CLM-001983</t>
  </si>
  <si>
    <t>CLM-001984</t>
  </si>
  <si>
    <t>CLM-001985</t>
  </si>
  <si>
    <t>CLM-001986</t>
  </si>
  <si>
    <t>CLM-001987</t>
  </si>
  <si>
    <t>CLM-001988</t>
  </si>
  <si>
    <t>CLM-001989</t>
  </si>
  <si>
    <t>CLM-001990</t>
  </si>
  <si>
    <t>CLM-001991</t>
  </si>
  <si>
    <t>CLM-001992</t>
  </si>
  <si>
    <t>M-000272</t>
  </si>
  <si>
    <t>CLM-001993</t>
  </si>
  <si>
    <t>CLM-001994</t>
  </si>
  <si>
    <t>CLM-001995</t>
  </si>
  <si>
    <t>CLM-001996</t>
  </si>
  <si>
    <t>CLM-001997</t>
  </si>
  <si>
    <t>CLM-001998</t>
  </si>
  <si>
    <t>CLM-001999</t>
  </si>
  <si>
    <t>CLM-002000</t>
  </si>
  <si>
    <t>M-000273</t>
  </si>
  <si>
    <t>CLM-002001</t>
  </si>
  <si>
    <t>CLM-002002</t>
  </si>
  <si>
    <t>CLM-002003</t>
  </si>
  <si>
    <t>CLM-002004</t>
  </si>
  <si>
    <t>CLM-002005</t>
  </si>
  <si>
    <t>CLM-002006</t>
  </si>
  <si>
    <t>CLM-002007</t>
  </si>
  <si>
    <t>CLM-002008</t>
  </si>
  <si>
    <t>CLM-002009</t>
  </si>
  <si>
    <t>M-000274</t>
  </si>
  <si>
    <t>CLM-002010</t>
  </si>
  <si>
    <t>CLM-002011</t>
  </si>
  <si>
    <t>CLM-002012</t>
  </si>
  <si>
    <t>CLM-002013</t>
  </si>
  <si>
    <t>CLM-002014</t>
  </si>
  <si>
    <t>CLM-002015</t>
  </si>
  <si>
    <t>CLM-002016</t>
  </si>
  <si>
    <t>CLM-002017</t>
  </si>
  <si>
    <t>M-000275</t>
  </si>
  <si>
    <t>CLM-002018</t>
  </si>
  <si>
    <t>CLM-002019</t>
  </si>
  <si>
    <t>CLM-002020</t>
  </si>
  <si>
    <t>CLM-002021</t>
  </si>
  <si>
    <t>CLM-002022</t>
  </si>
  <si>
    <t>CLM-002023</t>
  </si>
  <si>
    <t>M-000276</t>
  </si>
  <si>
    <t>CLM-002024</t>
  </si>
  <si>
    <t>CLM-002025</t>
  </si>
  <si>
    <t>CLM-002026</t>
  </si>
  <si>
    <t>CLM-002027</t>
  </si>
  <si>
    <t>CLM-002028</t>
  </si>
  <si>
    <t>M-000277</t>
  </si>
  <si>
    <t>CLM-002029</t>
  </si>
  <si>
    <t>CLM-002030</t>
  </si>
  <si>
    <t>CLM-002031</t>
  </si>
  <si>
    <t>CLM-002032</t>
  </si>
  <si>
    <t>CLM-002033</t>
  </si>
  <si>
    <t>CLM-002034</t>
  </si>
  <si>
    <t>CLM-002035</t>
  </si>
  <si>
    <t>CLM-002036</t>
  </si>
  <si>
    <t>CLM-002037</t>
  </si>
  <si>
    <t>CLM-002038</t>
  </si>
  <si>
    <t>M-000278</t>
  </si>
  <si>
    <t>CLM-002039</t>
  </si>
  <si>
    <t>CLM-002040</t>
  </si>
  <si>
    <t>CLM-002041</t>
  </si>
  <si>
    <t>CLM-002042</t>
  </si>
  <si>
    <t>CLM-002043</t>
  </si>
  <si>
    <t>CLM-002044</t>
  </si>
  <si>
    <t>CLM-002045</t>
  </si>
  <si>
    <t>CLM-002046</t>
  </si>
  <si>
    <t>CLM-002047</t>
  </si>
  <si>
    <t>M-000279</t>
  </si>
  <si>
    <t>CLM-002048</t>
  </si>
  <si>
    <t>CLM-002049</t>
  </si>
  <si>
    <t>CLM-002050</t>
  </si>
  <si>
    <t>CLM-002051</t>
  </si>
  <si>
    <t>CLM-002052</t>
  </si>
  <si>
    <t>CLM-002053</t>
  </si>
  <si>
    <t>CLM-002054</t>
  </si>
  <si>
    <t>M-000280</t>
  </si>
  <si>
    <t>CLM-002055</t>
  </si>
  <si>
    <t>CLM-002056</t>
  </si>
  <si>
    <t>CLM-002057</t>
  </si>
  <si>
    <t>CLM-002058</t>
  </si>
  <si>
    <t>CLM-002059</t>
  </si>
  <si>
    <t>CLM-002060</t>
  </si>
  <si>
    <t>CLM-002061</t>
  </si>
  <si>
    <t>M-000281</t>
  </si>
  <si>
    <t>CLM-002062</t>
  </si>
  <si>
    <t>CLM-002063</t>
  </si>
  <si>
    <t>CLM-002064</t>
  </si>
  <si>
    <t>M-000282</t>
  </si>
  <si>
    <t>CLM-002065</t>
  </si>
  <si>
    <t>CLM-002066</t>
  </si>
  <si>
    <t>CLM-002067</t>
  </si>
  <si>
    <t>CLM-002068</t>
  </si>
  <si>
    <t>CLM-002069</t>
  </si>
  <si>
    <t>CLM-002070</t>
  </si>
  <si>
    <t>CLM-002071</t>
  </si>
  <si>
    <t>CLM-002072</t>
  </si>
  <si>
    <t>CLM-002073</t>
  </si>
  <si>
    <t>CLM-002074</t>
  </si>
  <si>
    <t>M-000283</t>
  </si>
  <si>
    <t>CLM-002075</t>
  </si>
  <si>
    <t>CLM-002076</t>
  </si>
  <si>
    <t>CLM-002077</t>
  </si>
  <si>
    <t>CLM-002078</t>
  </si>
  <si>
    <t>CLM-002079</t>
  </si>
  <si>
    <t>CLM-002080</t>
  </si>
  <si>
    <t>CLM-002081</t>
  </si>
  <si>
    <t>CLM-002082</t>
  </si>
  <si>
    <t>CLM-002083</t>
  </si>
  <si>
    <t>M-000284</t>
  </si>
  <si>
    <t>CLM-002084</t>
  </si>
  <si>
    <t>CLM-002085</t>
  </si>
  <si>
    <t>CLM-002086</t>
  </si>
  <si>
    <t>CLM-002087</t>
  </si>
  <si>
    <t>CLM-002088</t>
  </si>
  <si>
    <t>CLM-002089</t>
  </si>
  <si>
    <t>CLM-002090</t>
  </si>
  <si>
    <t>CLM-002091</t>
  </si>
  <si>
    <t>M-000285</t>
  </si>
  <si>
    <t>CLM-002092</t>
  </si>
  <si>
    <t>CLM-002093</t>
  </si>
  <si>
    <t>CLM-002094</t>
  </si>
  <si>
    <t>CLM-002095</t>
  </si>
  <si>
    <t>CLM-002096</t>
  </si>
  <si>
    <t>CLM-002097</t>
  </si>
  <si>
    <t>M-000286</t>
  </si>
  <si>
    <t>CLM-002098</t>
  </si>
  <si>
    <t>CLM-002099</t>
  </si>
  <si>
    <t>CLM-002100</t>
  </si>
  <si>
    <t>M-000287</t>
  </si>
  <si>
    <t>CLM-002101</t>
  </si>
  <si>
    <t>CLM-002102</t>
  </si>
  <si>
    <t>CLM-002103</t>
  </si>
  <si>
    <t>CLM-002104</t>
  </si>
  <si>
    <t>CLM-002105</t>
  </si>
  <si>
    <t>CLM-002106</t>
  </si>
  <si>
    <t>CLM-002107</t>
  </si>
  <si>
    <t>CLM-002108</t>
  </si>
  <si>
    <t>CLM-002109</t>
  </si>
  <si>
    <t>CLM-002110</t>
  </si>
  <si>
    <t>CLM-002111</t>
  </si>
  <si>
    <t>CLM-002112</t>
  </si>
  <si>
    <t>CLM-002113</t>
  </si>
  <si>
    <t>CLM-002114</t>
  </si>
  <si>
    <t>CLM-002115</t>
  </si>
  <si>
    <t>CLM-002116</t>
  </si>
  <si>
    <t>CLM-002117</t>
  </si>
  <si>
    <t>CLM-002118</t>
  </si>
  <si>
    <t>CLM-002119</t>
  </si>
  <si>
    <t>CLM-002120</t>
  </si>
  <si>
    <t>CLM-002121</t>
  </si>
  <si>
    <t>CLM-002122</t>
  </si>
  <si>
    <t>CLM-002123</t>
  </si>
  <si>
    <t>CLM-002124</t>
  </si>
  <si>
    <t>M-000288</t>
  </si>
  <si>
    <t>CLM-002125</t>
  </si>
  <si>
    <t>CLM-002126</t>
  </si>
  <si>
    <t>CLM-002127</t>
  </si>
  <si>
    <t>CLM-002128</t>
  </si>
  <si>
    <t>CLM-002129</t>
  </si>
  <si>
    <t>CLM-002130</t>
  </si>
  <si>
    <t>CLM-002131</t>
  </si>
  <si>
    <t>CLM-002132</t>
  </si>
  <si>
    <t>CLM-002133</t>
  </si>
  <si>
    <t>CLM-002134</t>
  </si>
  <si>
    <t>CLM-002135</t>
  </si>
  <si>
    <t>CLM-002136</t>
  </si>
  <si>
    <t>CLM-002137</t>
  </si>
  <si>
    <t>CLM-002138</t>
  </si>
  <si>
    <t>CLM-002139</t>
  </si>
  <si>
    <t>CLM-002140</t>
  </si>
  <si>
    <t>CLM-002141</t>
  </si>
  <si>
    <t>CLM-002142</t>
  </si>
  <si>
    <t>CLM-002143</t>
  </si>
  <si>
    <t>CLM-002144</t>
  </si>
  <si>
    <t>CLM-002145</t>
  </si>
  <si>
    <t>CLM-002146</t>
  </si>
  <si>
    <t>M-000289</t>
  </si>
  <si>
    <t>CLM-002147</t>
  </si>
  <si>
    <t>CLM-002148</t>
  </si>
  <si>
    <t>CLM-002149</t>
  </si>
  <si>
    <t>CLM-002150</t>
  </si>
  <si>
    <t>CLM-002151</t>
  </si>
  <si>
    <t>CLM-002152</t>
  </si>
  <si>
    <t>CLM-002153</t>
  </si>
  <si>
    <t>CLM-002154</t>
  </si>
  <si>
    <t>M-000290</t>
  </si>
  <si>
    <t>CLM-002155</t>
  </si>
  <si>
    <t>CLM-002156</t>
  </si>
  <si>
    <t>CLM-002157</t>
  </si>
  <si>
    <t>M-000291</t>
  </si>
  <si>
    <t>CLM-002158</t>
  </si>
  <si>
    <t>CLM-002159</t>
  </si>
  <si>
    <t>CLM-002160</t>
  </si>
  <si>
    <t>CLM-002161</t>
  </si>
  <si>
    <t>CLM-002162</t>
  </si>
  <si>
    <t>M-000292</t>
  </si>
  <si>
    <t>CLM-002163</t>
  </si>
  <si>
    <t>CLM-002164</t>
  </si>
  <si>
    <t>CLM-002165</t>
  </si>
  <si>
    <t>CLM-002166</t>
  </si>
  <si>
    <t>CLM-002167</t>
  </si>
  <si>
    <t>CLM-002168</t>
  </si>
  <si>
    <t>CLM-002169</t>
  </si>
  <si>
    <t>CLM-002170</t>
  </si>
  <si>
    <t>CLM-002171</t>
  </si>
  <si>
    <t>CLM-002172</t>
  </si>
  <si>
    <t>M-000293</t>
  </si>
  <si>
    <t>CLM-002173</t>
  </si>
  <si>
    <t>CLM-002174</t>
  </si>
  <si>
    <t>CLM-002175</t>
  </si>
  <si>
    <t>CLM-002176</t>
  </si>
  <si>
    <t>CLM-002177</t>
  </si>
  <si>
    <t>CLM-002178</t>
  </si>
  <si>
    <t>M-000294</t>
  </si>
  <si>
    <t>CLM-002179</t>
  </si>
  <si>
    <t>CLM-002180</t>
  </si>
  <si>
    <t>CLM-002181</t>
  </si>
  <si>
    <t>M-000295</t>
  </si>
  <si>
    <t>CLM-002182</t>
  </si>
  <si>
    <t>CLM-002183</t>
  </si>
  <si>
    <t>CLM-002184</t>
  </si>
  <si>
    <t>CLM-002185</t>
  </si>
  <si>
    <t>CLM-002186</t>
  </si>
  <si>
    <t>CLM-002187</t>
  </si>
  <si>
    <t>CLM-002188</t>
  </si>
  <si>
    <t>CLM-002189</t>
  </si>
  <si>
    <t>CLM-002190</t>
  </si>
  <si>
    <t>CLM-002191</t>
  </si>
  <si>
    <t>M-000296</t>
  </si>
  <si>
    <t>CLM-002192</t>
  </si>
  <si>
    <t>CLM-002193</t>
  </si>
  <si>
    <t>CLM-002194</t>
  </si>
  <si>
    <t>CLM-002195</t>
  </si>
  <si>
    <t>CLM-002196</t>
  </si>
  <si>
    <t>CLM-002197</t>
  </si>
  <si>
    <t>M-000297</t>
  </si>
  <si>
    <t>CLM-002198</t>
  </si>
  <si>
    <t>CLM-002199</t>
  </si>
  <si>
    <t>CLM-002200</t>
  </si>
  <si>
    <t>CLM-002201</t>
  </si>
  <si>
    <t>CLM-002202</t>
  </si>
  <si>
    <t>CLM-002203</t>
  </si>
  <si>
    <t>CLM-002204</t>
  </si>
  <si>
    <t>CLM-002205</t>
  </si>
  <si>
    <t>CLM-002206</t>
  </si>
  <si>
    <t>CLM-002207</t>
  </si>
  <si>
    <t>M-000298</t>
  </si>
  <si>
    <t>CLM-002208</t>
  </si>
  <si>
    <t>CLM-002209</t>
  </si>
  <si>
    <t>CLM-002210</t>
  </si>
  <si>
    <t>CLM-002211</t>
  </si>
  <si>
    <t>CLM-002212</t>
  </si>
  <si>
    <t>CLM-002213</t>
  </si>
  <si>
    <t>CLM-002214</t>
  </si>
  <si>
    <t>CLM-002215</t>
  </si>
  <si>
    <t>CLM-002216</t>
  </si>
  <si>
    <t>CLM-002217</t>
  </si>
  <si>
    <t>CLM-002218</t>
  </si>
  <si>
    <t>CLM-002219</t>
  </si>
  <si>
    <t>CLM-002220</t>
  </si>
  <si>
    <t>CLM-002221</t>
  </si>
  <si>
    <t>M-000299</t>
  </si>
  <si>
    <t>CLM-002222</t>
  </si>
  <si>
    <t>CLM-002223</t>
  </si>
  <si>
    <t>CLM-002224</t>
  </si>
  <si>
    <t>CLM-002225</t>
  </si>
  <si>
    <t>M-000300</t>
  </si>
  <si>
    <t>CLM-002226</t>
  </si>
  <si>
    <t>CLM-002227</t>
  </si>
  <si>
    <t>CLM-002228</t>
  </si>
  <si>
    <t>CLM-002229</t>
  </si>
  <si>
    <t>CLM-002230</t>
  </si>
  <si>
    <t>CLM-002231</t>
  </si>
  <si>
    <t>CLM-002232</t>
  </si>
  <si>
    <t>M-000301</t>
  </si>
  <si>
    <t>CLM-002233</t>
  </si>
  <si>
    <t>CLM-002234</t>
  </si>
  <si>
    <t>CLM-002235</t>
  </si>
  <si>
    <t>CLM-002236</t>
  </si>
  <si>
    <t>CLM-002237</t>
  </si>
  <si>
    <t>M-000302</t>
  </si>
  <si>
    <t>CLM-002238</t>
  </si>
  <si>
    <t>CLM-002239</t>
  </si>
  <si>
    <t>CLM-002240</t>
  </si>
  <si>
    <t>CLM-002241</t>
  </si>
  <si>
    <t>M-000303</t>
  </si>
  <si>
    <t>CLM-002242</t>
  </si>
  <si>
    <t>CLM-002243</t>
  </si>
  <si>
    <t>CLM-002244</t>
  </si>
  <si>
    <t>CLM-002245</t>
  </si>
  <si>
    <t>CLM-002246</t>
  </si>
  <si>
    <t>CLM-002247</t>
  </si>
  <si>
    <t>CLM-002248</t>
  </si>
  <si>
    <t>CLM-002249</t>
  </si>
  <si>
    <t>M-000304</t>
  </si>
  <si>
    <t>CLM-002250</t>
  </si>
  <si>
    <t>CLM-002251</t>
  </si>
  <si>
    <t>CLM-002252</t>
  </si>
  <si>
    <t>CLM-002253</t>
  </si>
  <si>
    <t>CLM-002254</t>
  </si>
  <si>
    <t>CLM-002255</t>
  </si>
  <si>
    <t>CLM-002256</t>
  </si>
  <si>
    <t>CLM-002257</t>
  </si>
  <si>
    <t>M-000305</t>
  </si>
  <si>
    <t>CLM-002258</t>
  </si>
  <si>
    <t>CLM-002259</t>
  </si>
  <si>
    <t>CLM-002260</t>
  </si>
  <si>
    <t>CLM-002261</t>
  </si>
  <si>
    <t>M-000306</t>
  </si>
  <si>
    <t>CLM-002262</t>
  </si>
  <si>
    <t>CLM-002263</t>
  </si>
  <si>
    <t>CLM-002264</t>
  </si>
  <si>
    <t>M-000307</t>
  </si>
  <si>
    <t>CLM-002265</t>
  </si>
  <si>
    <t>CLM-002266</t>
  </si>
  <si>
    <t>CLM-002267</t>
  </si>
  <si>
    <t>CLM-002268</t>
  </si>
  <si>
    <t>CLM-002269</t>
  </si>
  <si>
    <t>CLM-002270</t>
  </si>
  <si>
    <t>CLM-002271</t>
  </si>
  <si>
    <t>CLM-002272</t>
  </si>
  <si>
    <t>CLM-002273</t>
  </si>
  <si>
    <t>M-000308</t>
  </si>
  <si>
    <t>CLM-002274</t>
  </si>
  <si>
    <t>CLM-002275</t>
  </si>
  <si>
    <t>CLM-002276</t>
  </si>
  <si>
    <t>CLM-002277</t>
  </si>
  <si>
    <t>CLM-002278</t>
  </si>
  <si>
    <t>CLM-002279</t>
  </si>
  <si>
    <t>CLM-002280</t>
  </si>
  <si>
    <t>CLM-002281</t>
  </si>
  <si>
    <t>CLM-002282</t>
  </si>
  <si>
    <t>CLM-002283</t>
  </si>
  <si>
    <t>CLM-002284</t>
  </si>
  <si>
    <t>CLM-002285</t>
  </si>
  <si>
    <t>CLM-002286</t>
  </si>
  <si>
    <t>CLM-002287</t>
  </si>
  <si>
    <t>CLM-002288</t>
  </si>
  <si>
    <t>M-000309</t>
  </si>
  <si>
    <t>CLM-002289</t>
  </si>
  <si>
    <t>CLM-002290</t>
  </si>
  <si>
    <t>CLM-002291</t>
  </si>
  <si>
    <t>CLM-002292</t>
  </si>
  <si>
    <t>CLM-002293</t>
  </si>
  <si>
    <t>CLM-002294</t>
  </si>
  <si>
    <t>CLM-002295</t>
  </si>
  <si>
    <t>CLM-002296</t>
  </si>
  <si>
    <t>CLM-002297</t>
  </si>
  <si>
    <t>M-000310</t>
  </si>
  <si>
    <t>CLM-002298</t>
  </si>
  <si>
    <t>CLM-002299</t>
  </si>
  <si>
    <t>CLM-002300</t>
  </si>
  <si>
    <t>CLM-002301</t>
  </si>
  <si>
    <t>M-000311</t>
  </si>
  <si>
    <t>CLM-002302</t>
  </si>
  <si>
    <t>CLM-002303</t>
  </si>
  <si>
    <t>CLM-002304</t>
  </si>
  <si>
    <t>CLM-002305</t>
  </si>
  <si>
    <t>CLM-002306</t>
  </si>
  <si>
    <t>CLM-002307</t>
  </si>
  <si>
    <t>CLM-002308</t>
  </si>
  <si>
    <t>CLM-002309</t>
  </si>
  <si>
    <t>CLM-002310</t>
  </si>
  <si>
    <t>CLM-002311</t>
  </si>
  <si>
    <t>CLM-002312</t>
  </si>
  <si>
    <t>CLM-002313</t>
  </si>
  <si>
    <t>CLM-002314</t>
  </si>
  <si>
    <t>CLM-002315</t>
  </si>
  <si>
    <t>CLM-002316</t>
  </si>
  <si>
    <t>CLM-002317</t>
  </si>
  <si>
    <t>CLM-002318</t>
  </si>
  <si>
    <t>CLM-002319</t>
  </si>
  <si>
    <t>M-000312</t>
  </si>
  <si>
    <t>CLM-002320</t>
  </si>
  <si>
    <t>CLM-002321</t>
  </si>
  <si>
    <t>CLM-002322</t>
  </si>
  <si>
    <t>CLM-002323</t>
  </si>
  <si>
    <t>CLM-002324</t>
  </si>
  <si>
    <t>CLM-002325</t>
  </si>
  <si>
    <t>CLM-002326</t>
  </si>
  <si>
    <t>M-000313</t>
  </si>
  <si>
    <t>CLM-002327</t>
  </si>
  <si>
    <t>CLM-002328</t>
  </si>
  <si>
    <t>CLM-002329</t>
  </si>
  <si>
    <t>CLM-002330</t>
  </si>
  <si>
    <t>CLM-002331</t>
  </si>
  <si>
    <t>M-000314</t>
  </si>
  <si>
    <t>CLM-002332</t>
  </si>
  <si>
    <t>CLM-002333</t>
  </si>
  <si>
    <t>CLM-002334</t>
  </si>
  <si>
    <t>M-000315</t>
  </si>
  <si>
    <t>CLM-002335</t>
  </si>
  <si>
    <t>CLM-002336</t>
  </si>
  <si>
    <t>CLM-002337</t>
  </si>
  <si>
    <t>CLM-002338</t>
  </si>
  <si>
    <t>CLM-002339</t>
  </si>
  <si>
    <t>CLM-002340</t>
  </si>
  <si>
    <t>CLM-002341</t>
  </si>
  <si>
    <t>M-000316</t>
  </si>
  <si>
    <t>CLM-002342</t>
  </si>
  <si>
    <t>CLM-002343</t>
  </si>
  <si>
    <t>CLM-002344</t>
  </si>
  <si>
    <t>CLM-002345</t>
  </si>
  <si>
    <t>CLM-002346</t>
  </si>
  <si>
    <t>CLM-002347</t>
  </si>
  <si>
    <t>CLM-002348</t>
  </si>
  <si>
    <t>CLM-002349</t>
  </si>
  <si>
    <t>CLM-002350</t>
  </si>
  <si>
    <t>CLM-002351</t>
  </si>
  <si>
    <t>M-000317</t>
  </si>
  <si>
    <t>CLM-002352</t>
  </si>
  <si>
    <t>CLM-002353</t>
  </si>
  <si>
    <t>CLM-002354</t>
  </si>
  <si>
    <t>CLM-002355</t>
  </si>
  <si>
    <t>CLM-002356</t>
  </si>
  <si>
    <t>CLM-002357</t>
  </si>
  <si>
    <t>M-000318</t>
  </si>
  <si>
    <t>CLM-002358</t>
  </si>
  <si>
    <t>CLM-002359</t>
  </si>
  <si>
    <t>CLM-002360</t>
  </si>
  <si>
    <t>CLM-002361</t>
  </si>
  <si>
    <t>M-000319</t>
  </si>
  <si>
    <t>CLM-002362</t>
  </si>
  <si>
    <t>CLM-002363</t>
  </si>
  <si>
    <t>CLM-002364</t>
  </si>
  <si>
    <t>M-000320</t>
  </si>
  <si>
    <t>CLM-002365</t>
  </si>
  <si>
    <t>CLM-002366</t>
  </si>
  <si>
    <t>CLM-002367</t>
  </si>
  <si>
    <t>M-000321</t>
  </si>
  <si>
    <t>CLM-002368</t>
  </si>
  <si>
    <t>CLM-002369</t>
  </si>
  <si>
    <t>CLM-002370</t>
  </si>
  <si>
    <t>CLM-002371</t>
  </si>
  <si>
    <t>CLM-002372</t>
  </si>
  <si>
    <t>CLM-002373</t>
  </si>
  <si>
    <t>CLM-002374</t>
  </si>
  <si>
    <t>M-000322</t>
  </si>
  <si>
    <t>CLM-002375</t>
  </si>
  <si>
    <t>CLM-002376</t>
  </si>
  <si>
    <t>CLM-002377</t>
  </si>
  <si>
    <t>CLM-002378</t>
  </si>
  <si>
    <t>CLM-002379</t>
  </si>
  <si>
    <t>CLM-002380</t>
  </si>
  <si>
    <t>CLM-002381</t>
  </si>
  <si>
    <t>CLM-002382</t>
  </si>
  <si>
    <t>CLM-002383</t>
  </si>
  <si>
    <t>M-000323</t>
  </si>
  <si>
    <t>CLM-002384</t>
  </si>
  <si>
    <t>CLM-002385</t>
  </si>
  <si>
    <t>CLM-002386</t>
  </si>
  <si>
    <t>CLM-002387</t>
  </si>
  <si>
    <t>CLM-002388</t>
  </si>
  <si>
    <t>CLM-002389</t>
  </si>
  <si>
    <t>CLM-002390</t>
  </si>
  <si>
    <t>CLM-002391</t>
  </si>
  <si>
    <t>CLM-002392</t>
  </si>
  <si>
    <t>CLM-002393</t>
  </si>
  <si>
    <t>M-000324</t>
  </si>
  <si>
    <t>CLM-002394</t>
  </si>
  <si>
    <t>CLM-002395</t>
  </si>
  <si>
    <t>CLM-002396</t>
  </si>
  <si>
    <t>CLM-002397</t>
  </si>
  <si>
    <t>CLM-002398</t>
  </si>
  <si>
    <t>CLM-002399</t>
  </si>
  <si>
    <t>CLM-002400</t>
  </si>
  <si>
    <t>CLM-002401</t>
  </si>
  <si>
    <t>CLM-002402</t>
  </si>
  <si>
    <t>CLM-002403</t>
  </si>
  <si>
    <t>M-000325</t>
  </si>
  <si>
    <t>CLM-002404</t>
  </si>
  <si>
    <t>CLM-002405</t>
  </si>
  <si>
    <t>CLM-002406</t>
  </si>
  <si>
    <t>CLM-002407</t>
  </si>
  <si>
    <t>CLM-002408</t>
  </si>
  <si>
    <t>M-000326</t>
  </si>
  <si>
    <t>CLM-002409</t>
  </si>
  <si>
    <t>CLM-002410</t>
  </si>
  <si>
    <t>CLM-002411</t>
  </si>
  <si>
    <t>CLM-002412</t>
  </si>
  <si>
    <t>CLM-002413</t>
  </si>
  <si>
    <t>CLM-002414</t>
  </si>
  <si>
    <t>CLM-002415</t>
  </si>
  <si>
    <t>CLM-002416</t>
  </si>
  <si>
    <t>CLM-002417</t>
  </si>
  <si>
    <t>CLM-002418</t>
  </si>
  <si>
    <t>M-000327</t>
  </si>
  <si>
    <t>CLM-002419</t>
  </si>
  <si>
    <t>CLM-002420</t>
  </si>
  <si>
    <t>CLM-002421</t>
  </si>
  <si>
    <t>CLM-002422</t>
  </si>
  <si>
    <t>M-000328</t>
  </si>
  <si>
    <t>CLM-002423</t>
  </si>
  <si>
    <t>CLM-002424</t>
  </si>
  <si>
    <t>CLM-002425</t>
  </si>
  <si>
    <t>CLM-002426</t>
  </si>
  <si>
    <t>CLM-002427</t>
  </si>
  <si>
    <t>CLM-002428</t>
  </si>
  <si>
    <t>CLM-002429</t>
  </si>
  <si>
    <t>CLM-002430</t>
  </si>
  <si>
    <t>CLM-002431</t>
  </si>
  <si>
    <t>M-000329</t>
  </si>
  <si>
    <t>CLM-002432</t>
  </si>
  <si>
    <t>CLM-002433</t>
  </si>
  <si>
    <t>CLM-002434</t>
  </si>
  <si>
    <t>CLM-002435</t>
  </si>
  <si>
    <t>M-000330</t>
  </si>
  <si>
    <t>CLM-002436</t>
  </si>
  <si>
    <t>CLM-002437</t>
  </si>
  <si>
    <t>CLM-002438</t>
  </si>
  <si>
    <t>CLM-002439</t>
  </si>
  <si>
    <t>CLM-002440</t>
  </si>
  <si>
    <t>CLM-002441</t>
  </si>
  <si>
    <t>M-000331</t>
  </si>
  <si>
    <t>CLM-002442</t>
  </si>
  <si>
    <t>CLM-002443</t>
  </si>
  <si>
    <t>CLM-002444</t>
  </si>
  <si>
    <t>CLM-002445</t>
  </si>
  <si>
    <t>CLM-002446</t>
  </si>
  <si>
    <t>CLM-002447</t>
  </si>
  <si>
    <t>CLM-002448</t>
  </si>
  <si>
    <t>CLM-002449</t>
  </si>
  <si>
    <t>M-000332</t>
  </si>
  <si>
    <t>CLM-002450</t>
  </si>
  <si>
    <t>CLM-002451</t>
  </si>
  <si>
    <t>CLM-002452</t>
  </si>
  <si>
    <t>CLM-002453</t>
  </si>
  <si>
    <t>CLM-002454</t>
  </si>
  <si>
    <t>CLM-002455</t>
  </si>
  <si>
    <t>CLM-002456</t>
  </si>
  <si>
    <t>CLM-002457</t>
  </si>
  <si>
    <t>M-000333</t>
  </si>
  <si>
    <t>CLM-002458</t>
  </si>
  <si>
    <t>CLM-002459</t>
  </si>
  <si>
    <t>CLM-002460</t>
  </si>
  <si>
    <t>CLM-002461</t>
  </si>
  <si>
    <t>CLM-002462</t>
  </si>
  <si>
    <t>CLM-002463</t>
  </si>
  <si>
    <t>CLM-002464</t>
  </si>
  <si>
    <t>CLM-002465</t>
  </si>
  <si>
    <t>M-000334</t>
  </si>
  <si>
    <t>CLM-002466</t>
  </si>
  <si>
    <t>CLM-002467</t>
  </si>
  <si>
    <t>CLM-002468</t>
  </si>
  <si>
    <t>M-000335</t>
  </si>
  <si>
    <t>CLM-002469</t>
  </si>
  <si>
    <t>CLM-002470</t>
  </si>
  <si>
    <t>CLM-002471</t>
  </si>
  <si>
    <t>CLM-002472</t>
  </si>
  <si>
    <t>M-000336</t>
  </si>
  <si>
    <t>CLM-002473</t>
  </si>
  <si>
    <t>CLM-002474</t>
  </si>
  <si>
    <t>CLM-002475</t>
  </si>
  <si>
    <t>CLM-002476</t>
  </si>
  <si>
    <t>CLM-002477</t>
  </si>
  <si>
    <t>CLM-002478</t>
  </si>
  <si>
    <t>CLM-002479</t>
  </si>
  <si>
    <t>CLM-002480</t>
  </si>
  <si>
    <t>M-000337</t>
  </si>
  <si>
    <t>CLM-002481</t>
  </si>
  <si>
    <t>CLM-002482</t>
  </si>
  <si>
    <t>CLM-002483</t>
  </si>
  <si>
    <t>CLM-002484</t>
  </si>
  <si>
    <t>CLM-002485</t>
  </si>
  <si>
    <t>M-000338</t>
  </si>
  <si>
    <t>CLM-002486</t>
  </si>
  <si>
    <t>CLM-002487</t>
  </si>
  <si>
    <t>CLM-002488</t>
  </si>
  <si>
    <t>CLM-002489</t>
  </si>
  <si>
    <t>CLM-002490</t>
  </si>
  <si>
    <t>CLM-002491</t>
  </si>
  <si>
    <t>CLM-002492</t>
  </si>
  <si>
    <t>CLM-002493</t>
  </si>
  <si>
    <t>M-000339</t>
  </si>
  <si>
    <t>CLM-002494</t>
  </si>
  <si>
    <t>CLM-002495</t>
  </si>
  <si>
    <t>CLM-002496</t>
  </si>
  <si>
    <t>CLM-002497</t>
  </si>
  <si>
    <t>M-000340</t>
  </si>
  <si>
    <t>CLM-002498</t>
  </si>
  <si>
    <t>CLM-002499</t>
  </si>
  <si>
    <t>CLM-002500</t>
  </si>
  <si>
    <t>CLM-002501</t>
  </si>
  <si>
    <t>CLM-002502</t>
  </si>
  <si>
    <t>M-000341</t>
  </si>
  <si>
    <t>CLM-002503</t>
  </si>
  <si>
    <t>CLM-002504</t>
  </si>
  <si>
    <t>CLM-002505</t>
  </si>
  <si>
    <t>M-000342</t>
  </si>
  <si>
    <t>CLM-002506</t>
  </si>
  <si>
    <t>CLM-002507</t>
  </si>
  <si>
    <t>CLM-002508</t>
  </si>
  <si>
    <t>CLM-002509</t>
  </si>
  <si>
    <t>CLM-002510</t>
  </si>
  <si>
    <t>CLM-002511</t>
  </si>
  <si>
    <t>CLM-002512</t>
  </si>
  <si>
    <t>CLM-002513</t>
  </si>
  <si>
    <t>CLM-002514</t>
  </si>
  <si>
    <t>M-000343</t>
  </si>
  <si>
    <t>CLM-002515</t>
  </si>
  <si>
    <t>CLM-002516</t>
  </si>
  <si>
    <t>CLM-002517</t>
  </si>
  <si>
    <t>CLM-002518</t>
  </si>
  <si>
    <t>CLM-002519</t>
  </si>
  <si>
    <t>CLM-002520</t>
  </si>
  <si>
    <t>CLM-002521</t>
  </si>
  <si>
    <t>M-000344</t>
  </si>
  <si>
    <t>CLM-002522</t>
  </si>
  <si>
    <t>CLM-002523</t>
  </si>
  <si>
    <t>CLM-002524</t>
  </si>
  <si>
    <t>CLM-002525</t>
  </si>
  <si>
    <t>CLM-002526</t>
  </si>
  <si>
    <t>CLM-002527</t>
  </si>
  <si>
    <t>CLM-002528</t>
  </si>
  <si>
    <t>M-000345</t>
  </si>
  <si>
    <t>CLM-002529</t>
  </si>
  <si>
    <t>CLM-002530</t>
  </si>
  <si>
    <t>CLM-002531</t>
  </si>
  <si>
    <t>CLM-002532</t>
  </si>
  <si>
    <t>CLM-002533</t>
  </si>
  <si>
    <t>M-000346</t>
  </si>
  <si>
    <t>CLM-002534</t>
  </si>
  <si>
    <t>CLM-002535</t>
  </si>
  <si>
    <t>CLM-002536</t>
  </si>
  <si>
    <t>CLM-002537</t>
  </si>
  <si>
    <t>CLM-002538</t>
  </si>
  <si>
    <t>CLM-002539</t>
  </si>
  <si>
    <t>CLM-002540</t>
  </si>
  <si>
    <t>CLM-002541</t>
  </si>
  <si>
    <t>CLM-002542</t>
  </si>
  <si>
    <t>M-000347</t>
  </si>
  <si>
    <t>CLM-002543</t>
  </si>
  <si>
    <t>CLM-002544</t>
  </si>
  <si>
    <t>CLM-002545</t>
  </si>
  <si>
    <t>M-000348</t>
  </si>
  <si>
    <t>CLM-002546</t>
  </si>
  <si>
    <t>CLM-002547</t>
  </si>
  <si>
    <t>CLM-002548</t>
  </si>
  <si>
    <t>CLM-002549</t>
  </si>
  <si>
    <t>CLM-002550</t>
  </si>
  <si>
    <t>CLM-002551</t>
  </si>
  <si>
    <t>CLM-002552</t>
  </si>
  <si>
    <t>CLM-002553</t>
  </si>
  <si>
    <t>CLM-002554</t>
  </si>
  <si>
    <t>CLM-002555</t>
  </si>
  <si>
    <t>M-000349</t>
  </si>
  <si>
    <t>CLM-002556</t>
  </si>
  <si>
    <t>CLM-002557</t>
  </si>
  <si>
    <t>CLM-002558</t>
  </si>
  <si>
    <t>CLM-002559</t>
  </si>
  <si>
    <t>CLM-002560</t>
  </si>
  <si>
    <t>CLM-002561</t>
  </si>
  <si>
    <t>CLM-002562</t>
  </si>
  <si>
    <t>CLM-002563</t>
  </si>
  <si>
    <t>CLM-002564</t>
  </si>
  <si>
    <t>CLM-002565</t>
  </si>
  <si>
    <t>CLM-002566</t>
  </si>
  <si>
    <t>CLM-002567</t>
  </si>
  <si>
    <t>M-000350</t>
  </si>
  <si>
    <t>CLM-002568</t>
  </si>
  <si>
    <t>CLM-002569</t>
  </si>
  <si>
    <t>CLM-002570</t>
  </si>
  <si>
    <t>CLM-002571</t>
  </si>
  <si>
    <t>CLM-002572</t>
  </si>
  <si>
    <t>CLM-002573</t>
  </si>
  <si>
    <t>CLM-002574</t>
  </si>
  <si>
    <t>CLM-002575</t>
  </si>
  <si>
    <t>M-000351</t>
  </si>
  <si>
    <t>CLM-002576</t>
  </si>
  <si>
    <t>CLM-002577</t>
  </si>
  <si>
    <t>CLM-002578</t>
  </si>
  <si>
    <t>CLM-002579</t>
  </si>
  <si>
    <t>CLM-002580</t>
  </si>
  <si>
    <t>CLM-002581</t>
  </si>
  <si>
    <t>CLM-002582</t>
  </si>
  <si>
    <t>CLM-002583</t>
  </si>
  <si>
    <t>CLM-002584</t>
  </si>
  <si>
    <t>M-000352</t>
  </si>
  <si>
    <t>CLM-002585</t>
  </si>
  <si>
    <t>CLM-002586</t>
  </si>
  <si>
    <t>CLM-002587</t>
  </si>
  <si>
    <t>CLM-002588</t>
  </si>
  <si>
    <t>CLM-002589</t>
  </si>
  <si>
    <t>CLM-002590</t>
  </si>
  <si>
    <t>CLM-002591</t>
  </si>
  <si>
    <t>M-000353</t>
  </si>
  <si>
    <t>CLM-002592</t>
  </si>
  <si>
    <t>CLM-002593</t>
  </si>
  <si>
    <t>CLM-002594</t>
  </si>
  <si>
    <t>CLM-002595</t>
  </si>
  <si>
    <t>CLM-002596</t>
  </si>
  <si>
    <t>CLM-002597</t>
  </si>
  <si>
    <t>CLM-002598</t>
  </si>
  <si>
    <t>CLM-002599</t>
  </si>
  <si>
    <t>CLM-002600</t>
  </si>
  <si>
    <t>M-000354</t>
  </si>
  <si>
    <t>CLM-002601</t>
  </si>
  <si>
    <t>CLM-002602</t>
  </si>
  <si>
    <t>CLM-002603</t>
  </si>
  <si>
    <t>CLM-002604</t>
  </si>
  <si>
    <t>CLM-002605</t>
  </si>
  <si>
    <t>CLM-002606</t>
  </si>
  <si>
    <t>M-000355</t>
  </si>
  <si>
    <t>CLM-002607</t>
  </si>
  <si>
    <t>CLM-002608</t>
  </si>
  <si>
    <t>CLM-002609</t>
  </si>
  <si>
    <t>CLM-002610</t>
  </si>
  <si>
    <t>CLM-002611</t>
  </si>
  <si>
    <t>CLM-002612</t>
  </si>
  <si>
    <t>CLM-002613</t>
  </si>
  <si>
    <t>CLM-002614</t>
  </si>
  <si>
    <t>CLM-002615</t>
  </si>
  <si>
    <t>CLM-002616</t>
  </si>
  <si>
    <t>M-000356</t>
  </si>
  <si>
    <t>CLM-002617</t>
  </si>
  <si>
    <t>CLM-002618</t>
  </si>
  <si>
    <t>CLM-002619</t>
  </si>
  <si>
    <t>CLM-002620</t>
  </si>
  <si>
    <t>CLM-002621</t>
  </si>
  <si>
    <t>CLM-002622</t>
  </si>
  <si>
    <t>CLM-002623</t>
  </si>
  <si>
    <t>CLM-002624</t>
  </si>
  <si>
    <t>CLM-002625</t>
  </si>
  <si>
    <t>CLM-002626</t>
  </si>
  <si>
    <t>CLM-002627</t>
  </si>
  <si>
    <t>CLM-002628</t>
  </si>
  <si>
    <t>CLM-002629</t>
  </si>
  <si>
    <t>CLM-002630</t>
  </si>
  <si>
    <t>CLM-002631</t>
  </si>
  <si>
    <t>CLM-002632</t>
  </si>
  <si>
    <t>CLM-002633</t>
  </si>
  <si>
    <t>CLM-002634</t>
  </si>
  <si>
    <t>M-000357</t>
  </si>
  <si>
    <t>CLM-002635</t>
  </si>
  <si>
    <t>CLM-002636</t>
  </si>
  <si>
    <t>CLM-002637</t>
  </si>
  <si>
    <t>CLM-002638</t>
  </si>
  <si>
    <t>CLM-002639</t>
  </si>
  <si>
    <t>CLM-002640</t>
  </si>
  <si>
    <t>CLM-002641</t>
  </si>
  <si>
    <t>CLM-002642</t>
  </si>
  <si>
    <t>M-000358</t>
  </si>
  <si>
    <t>CLM-002643</t>
  </si>
  <si>
    <t>CLM-002644</t>
  </si>
  <si>
    <t>CLM-002645</t>
  </si>
  <si>
    <t>CLM-002646</t>
  </si>
  <si>
    <t>CLM-002647</t>
  </si>
  <si>
    <t>CLM-002648</t>
  </si>
  <si>
    <t>M-000359</t>
  </si>
  <si>
    <t>CLM-002649</t>
  </si>
  <si>
    <t>CLM-002650</t>
  </si>
  <si>
    <t>CLM-002651</t>
  </si>
  <si>
    <t>CLM-002652</t>
  </si>
  <si>
    <t>CLM-002653</t>
  </si>
  <si>
    <t>CLM-002654</t>
  </si>
  <si>
    <t>CLM-002655</t>
  </si>
  <si>
    <t>CLM-002656</t>
  </si>
  <si>
    <t>CLM-002657</t>
  </si>
  <si>
    <t>CLM-002658</t>
  </si>
  <si>
    <t>M-000360</t>
  </si>
  <si>
    <t>CLM-002659</t>
  </si>
  <si>
    <t>CLM-002660</t>
  </si>
  <si>
    <t>CLM-002661</t>
  </si>
  <si>
    <t>CLM-002662</t>
  </si>
  <si>
    <t>CLM-002663</t>
  </si>
  <si>
    <t>CLM-002664</t>
  </si>
  <si>
    <t>CLM-002665</t>
  </si>
  <si>
    <t>CLM-002666</t>
  </si>
  <si>
    <t>M-000361</t>
  </si>
  <si>
    <t>CLM-002667</t>
  </si>
  <si>
    <t>CLM-002668</t>
  </si>
  <si>
    <t>CLM-002669</t>
  </si>
  <si>
    <t>CLM-002670</t>
  </si>
  <si>
    <t>CLM-002671</t>
  </si>
  <si>
    <t>CLM-002672</t>
  </si>
  <si>
    <t>CLM-002673</t>
  </si>
  <si>
    <t>CLM-002674</t>
  </si>
  <si>
    <t>M-000362</t>
  </si>
  <si>
    <t>CLM-002675</t>
  </si>
  <si>
    <t>CLM-002676</t>
  </si>
  <si>
    <t>CLM-002677</t>
  </si>
  <si>
    <t>CLM-002678</t>
  </si>
  <si>
    <t>CLM-002679</t>
  </si>
  <si>
    <t>CLM-002680</t>
  </si>
  <si>
    <t>CLM-002681</t>
  </si>
  <si>
    <t>CLM-002682</t>
  </si>
  <si>
    <t>CLM-002683</t>
  </si>
  <si>
    <t>CLM-002684</t>
  </si>
  <si>
    <t>M-000363</t>
  </si>
  <si>
    <t>CLM-002685</t>
  </si>
  <si>
    <t>CLM-002686</t>
  </si>
  <si>
    <t>CLM-002687</t>
  </si>
  <si>
    <t>CLM-002688</t>
  </si>
  <si>
    <t>CLM-002689</t>
  </si>
  <si>
    <t>M-000364</t>
  </si>
  <si>
    <t>CLM-002690</t>
  </si>
  <si>
    <t>CLM-002691</t>
  </si>
  <si>
    <t>CLM-002692</t>
  </si>
  <si>
    <t>CLM-002693</t>
  </si>
  <si>
    <t>CLM-002694</t>
  </si>
  <si>
    <t>CLM-002695</t>
  </si>
  <si>
    <t>CLM-002696</t>
  </si>
  <si>
    <t>CLM-002697</t>
  </si>
  <si>
    <t>CLM-002698</t>
  </si>
  <si>
    <t>M-000365</t>
  </si>
  <si>
    <t>CLM-002699</t>
  </si>
  <si>
    <t>CLM-002700</t>
  </si>
  <si>
    <t>CLM-002701</t>
  </si>
  <si>
    <t>CLM-002702</t>
  </si>
  <si>
    <t>CLM-002703</t>
  </si>
  <si>
    <t>CLM-002704</t>
  </si>
  <si>
    <t>M-000366</t>
  </si>
  <si>
    <t>CLM-002705</t>
  </si>
  <si>
    <t>CLM-002706</t>
  </si>
  <si>
    <t>CLM-002707</t>
  </si>
  <si>
    <t>CLM-002708</t>
  </si>
  <si>
    <t>CLM-002709</t>
  </si>
  <si>
    <t>CLM-002710</t>
  </si>
  <si>
    <t>CLM-002711</t>
  </si>
  <si>
    <t>CLM-002712</t>
  </si>
  <si>
    <t>CLM-002713</t>
  </si>
  <si>
    <t>M-000367</t>
  </si>
  <si>
    <t>CLM-002714</t>
  </si>
  <si>
    <t>CLM-002715</t>
  </si>
  <si>
    <t>CLM-002716</t>
  </si>
  <si>
    <t>CLM-002717</t>
  </si>
  <si>
    <t>CLM-002718</t>
  </si>
  <si>
    <t>CLM-002719</t>
  </si>
  <si>
    <t>CLM-002720</t>
  </si>
  <si>
    <t>CLM-002721</t>
  </si>
  <si>
    <t>CLM-002722</t>
  </si>
  <si>
    <t>CLM-002723</t>
  </si>
  <si>
    <t>M-000368</t>
  </si>
  <si>
    <t>CLM-002724</t>
  </si>
  <si>
    <t>CLM-002725</t>
  </si>
  <si>
    <t>CLM-002726</t>
  </si>
  <si>
    <t>CLM-002727</t>
  </si>
  <si>
    <t>CLM-002728</t>
  </si>
  <si>
    <t>CLM-002729</t>
  </si>
  <si>
    <t>M-000369</t>
  </si>
  <si>
    <t>CLM-002730</t>
  </si>
  <si>
    <t>CLM-002731</t>
  </si>
  <si>
    <t>CLM-002732</t>
  </si>
  <si>
    <t>CLM-002733</t>
  </si>
  <si>
    <t>CLM-002734</t>
  </si>
  <si>
    <t>CLM-002735</t>
  </si>
  <si>
    <t>CLM-002736</t>
  </si>
  <si>
    <t>CLM-002737</t>
  </si>
  <si>
    <t>CLM-002738</t>
  </si>
  <si>
    <t>CLM-002739</t>
  </si>
  <si>
    <t>M-000370</t>
  </si>
  <si>
    <t>CLM-002740</t>
  </si>
  <si>
    <t>CLM-002741</t>
  </si>
  <si>
    <t>CLM-002742</t>
  </si>
  <si>
    <t>CLM-002743</t>
  </si>
  <si>
    <t>CLM-002744</t>
  </si>
  <si>
    <t>CLM-002745</t>
  </si>
  <si>
    <t>CLM-002746</t>
  </si>
  <si>
    <t>CLM-002747</t>
  </si>
  <si>
    <t>M-000371</t>
  </si>
  <si>
    <t>CLM-002748</t>
  </si>
  <si>
    <t>CLM-002749</t>
  </si>
  <si>
    <t>CLM-002750</t>
  </si>
  <si>
    <t>CLM-002751</t>
  </si>
  <si>
    <t>M-000372</t>
  </si>
  <si>
    <t>CLM-002752</t>
  </si>
  <si>
    <t>CLM-002753</t>
  </si>
  <si>
    <t>CLM-002754</t>
  </si>
  <si>
    <t>CLM-002755</t>
  </si>
  <si>
    <t>CLM-002756</t>
  </si>
  <si>
    <t>CLM-002757</t>
  </si>
  <si>
    <t>CLM-002758</t>
  </si>
  <si>
    <t>CLM-002759</t>
  </si>
  <si>
    <t>M-000373</t>
  </si>
  <si>
    <t>CLM-002760</t>
  </si>
  <si>
    <t>CLM-002761</t>
  </si>
  <si>
    <t>CLM-002762</t>
  </si>
  <si>
    <t>CLM-002763</t>
  </si>
  <si>
    <t>CLM-002764</t>
  </si>
  <si>
    <t>CLM-002765</t>
  </si>
  <si>
    <t>CLM-002766</t>
  </si>
  <si>
    <t>CLM-002767</t>
  </si>
  <si>
    <t>CLM-002768</t>
  </si>
  <si>
    <t>CLM-002769</t>
  </si>
  <si>
    <t>M-000374</t>
  </si>
  <si>
    <t>CLM-002770</t>
  </si>
  <si>
    <t>CLM-002771</t>
  </si>
  <si>
    <t>CLM-002772</t>
  </si>
  <si>
    <t>CLM-002773</t>
  </si>
  <si>
    <t>CLM-002774</t>
  </si>
  <si>
    <t>CLM-002775</t>
  </si>
  <si>
    <t>CLM-002776</t>
  </si>
  <si>
    <t>CLM-002777</t>
  </si>
  <si>
    <t>CLM-002778</t>
  </si>
  <si>
    <t>CLM-002779</t>
  </si>
  <si>
    <t>CLM-002780</t>
  </si>
  <si>
    <t>CLM-002781</t>
  </si>
  <si>
    <t>CLM-002782</t>
  </si>
  <si>
    <t>CLM-002783</t>
  </si>
  <si>
    <t>CLM-002784</t>
  </si>
  <si>
    <t>CLM-002785</t>
  </si>
  <si>
    <t>CLM-002786</t>
  </si>
  <si>
    <t>CLM-002787</t>
  </si>
  <si>
    <t>M-000375</t>
  </si>
  <si>
    <t>CLM-002788</t>
  </si>
  <si>
    <t>CLM-002789</t>
  </si>
  <si>
    <t>CLM-002790</t>
  </si>
  <si>
    <t>CLM-002791</t>
  </si>
  <si>
    <t>CLM-002792</t>
  </si>
  <si>
    <t>CLM-002793</t>
  </si>
  <si>
    <t>CLM-002794</t>
  </si>
  <si>
    <t>CLM-002795</t>
  </si>
  <si>
    <t>CLM-002796</t>
  </si>
  <si>
    <t>CLM-002797</t>
  </si>
  <si>
    <t>M-000376</t>
  </si>
  <si>
    <t>CLM-002798</t>
  </si>
  <si>
    <t>CLM-002799</t>
  </si>
  <si>
    <t>CLM-002800</t>
  </si>
  <si>
    <t>M-000377</t>
  </si>
  <si>
    <t>CLM-002801</t>
  </si>
  <si>
    <t>CLM-002802</t>
  </si>
  <si>
    <t>CLM-002803</t>
  </si>
  <si>
    <t>CLM-002804</t>
  </si>
  <si>
    <t>M-000378</t>
  </si>
  <si>
    <t>CLM-002805</t>
  </si>
  <si>
    <t>CLM-002806</t>
  </si>
  <si>
    <t>CLM-002807</t>
  </si>
  <si>
    <t>M-000379</t>
  </si>
  <si>
    <t>CLM-002808</t>
  </si>
  <si>
    <t>CLM-002809</t>
  </si>
  <si>
    <t>CLM-002810</t>
  </si>
  <si>
    <t>CLM-002811</t>
  </si>
  <si>
    <t>M-000380</t>
  </si>
  <si>
    <t>CLM-002812</t>
  </si>
  <si>
    <t>CLM-002813</t>
  </si>
  <si>
    <t>CLM-002814</t>
  </si>
  <si>
    <t>CLM-002815</t>
  </si>
  <si>
    <t>CLM-002816</t>
  </si>
  <si>
    <t>CLM-002817</t>
  </si>
  <si>
    <t>CLM-002818</t>
  </si>
  <si>
    <t>CLM-002819</t>
  </si>
  <si>
    <t>CLM-002820</t>
  </si>
  <si>
    <t>M-000381</t>
  </si>
  <si>
    <t>CLM-002821</t>
  </si>
  <si>
    <t>CLM-002822</t>
  </si>
  <si>
    <t>CLM-002823</t>
  </si>
  <si>
    <t>M-000382</t>
  </si>
  <si>
    <t>CLM-002824</t>
  </si>
  <si>
    <t>CLM-002825</t>
  </si>
  <si>
    <t>CLM-002826</t>
  </si>
  <si>
    <t>CLM-002827</t>
  </si>
  <si>
    <t>M-000383</t>
  </si>
  <si>
    <t>CLM-002828</t>
  </si>
  <si>
    <t>CLM-002829</t>
  </si>
  <si>
    <t>CLM-002830</t>
  </si>
  <si>
    <t>CLM-002831</t>
  </si>
  <si>
    <t>CLM-002832</t>
  </si>
  <si>
    <t>CLM-002833</t>
  </si>
  <si>
    <t>CLM-002834</t>
  </si>
  <si>
    <t>CLM-002835</t>
  </si>
  <si>
    <t>M-000384</t>
  </si>
  <si>
    <t>CLM-002836</t>
  </si>
  <si>
    <t>CLM-002837</t>
  </si>
  <si>
    <t>CLM-002838</t>
  </si>
  <si>
    <t>CLM-002839</t>
  </si>
  <si>
    <t>CLM-002840</t>
  </si>
  <si>
    <t>CLM-002841</t>
  </si>
  <si>
    <t>CLM-002842</t>
  </si>
  <si>
    <t>CLM-002843</t>
  </si>
  <si>
    <t>M-000385</t>
  </si>
  <si>
    <t>CLM-002844</t>
  </si>
  <si>
    <t>CLM-002845</t>
  </si>
  <si>
    <t>CLM-002846</t>
  </si>
  <si>
    <t>CLM-002847</t>
  </si>
  <si>
    <t>M-000386</t>
  </si>
  <si>
    <t>CLM-002848</t>
  </si>
  <si>
    <t>CLM-002849</t>
  </si>
  <si>
    <t>CLM-002850</t>
  </si>
  <si>
    <t>CLM-002851</t>
  </si>
  <si>
    <t>M-000387</t>
  </si>
  <si>
    <t>CLM-002852</t>
  </si>
  <si>
    <t>CLM-002853</t>
  </si>
  <si>
    <t>CLM-002854</t>
  </si>
  <si>
    <t>CLM-002855</t>
  </si>
  <si>
    <t>CLM-002856</t>
  </si>
  <si>
    <t>CLM-002857</t>
  </si>
  <si>
    <t>CLM-002858</t>
  </si>
  <si>
    <t>M-000388</t>
  </si>
  <si>
    <t>CLM-002859</t>
  </si>
  <si>
    <t>CLM-002860</t>
  </si>
  <si>
    <t>CLM-002861</t>
  </si>
  <si>
    <t>M-000389</t>
  </si>
  <si>
    <t>CLM-002862</t>
  </si>
  <si>
    <t>CLM-002863</t>
  </si>
  <si>
    <t>CLM-002864</t>
  </si>
  <si>
    <t>CLM-002865</t>
  </si>
  <si>
    <t>M-000390</t>
  </si>
  <si>
    <t>CLM-002866</t>
  </si>
  <si>
    <t>CLM-002867</t>
  </si>
  <si>
    <t>CLM-002868</t>
  </si>
  <si>
    <t>CLM-002869</t>
  </si>
  <si>
    <t>CLM-002870</t>
  </si>
  <si>
    <t>M-000391</t>
  </si>
  <si>
    <t>CLM-002871</t>
  </si>
  <si>
    <t>CLM-002872</t>
  </si>
  <si>
    <t>CLM-002873</t>
  </si>
  <si>
    <t>CLM-002874</t>
  </si>
  <si>
    <t>CLM-002875</t>
  </si>
  <si>
    <t>CLM-002876</t>
  </si>
  <si>
    <t>CLM-002877</t>
  </si>
  <si>
    <t>M-000392</t>
  </si>
  <si>
    <t>CLM-002878</t>
  </si>
  <si>
    <t>CLM-002879</t>
  </si>
  <si>
    <t>CLM-002880</t>
  </si>
  <si>
    <t>CLM-002881</t>
  </si>
  <si>
    <t>CLM-002882</t>
  </si>
  <si>
    <t>CLM-002883</t>
  </si>
  <si>
    <t>CLM-002884</t>
  </si>
  <si>
    <t>CLM-002885</t>
  </si>
  <si>
    <t>CLM-002886</t>
  </si>
  <si>
    <t>M-000393</t>
  </si>
  <si>
    <t>CLM-002887</t>
  </si>
  <si>
    <t>CLM-002888</t>
  </si>
  <si>
    <t>CLM-002889</t>
  </si>
  <si>
    <t>CLM-002890</t>
  </si>
  <si>
    <t>CLM-002891</t>
  </si>
  <si>
    <t>CLM-002892</t>
  </si>
  <si>
    <t>M-000394</t>
  </si>
  <si>
    <t>CLM-002893</t>
  </si>
  <si>
    <t>CLM-002894</t>
  </si>
  <si>
    <t>CLM-002895</t>
  </si>
  <si>
    <t>CLM-002896</t>
  </si>
  <si>
    <t>CLM-002897</t>
  </si>
  <si>
    <t>CLM-002898</t>
  </si>
  <si>
    <t>CLM-002899</t>
  </si>
  <si>
    <t>CLM-002900</t>
  </si>
  <si>
    <t>M-000395</t>
  </si>
  <si>
    <t>CLM-002901</t>
  </si>
  <si>
    <t>CLM-002902</t>
  </si>
  <si>
    <t>CLM-002903</t>
  </si>
  <si>
    <t>CLM-002904</t>
  </si>
  <si>
    <t>CLM-002905</t>
  </si>
  <si>
    <t>CLM-002906</t>
  </si>
  <si>
    <t>M-000396</t>
  </si>
  <si>
    <t>CLM-002907</t>
  </si>
  <si>
    <t>CLM-002908</t>
  </si>
  <si>
    <t>CLM-002909</t>
  </si>
  <si>
    <t>CLM-002910</t>
  </si>
  <si>
    <t>CLM-002911</t>
  </si>
  <si>
    <t>CLM-002912</t>
  </si>
  <si>
    <t>M-000397</t>
  </si>
  <si>
    <t>CLM-002913</t>
  </si>
  <si>
    <t>CLM-002914</t>
  </si>
  <si>
    <t>CLM-002915</t>
  </si>
  <si>
    <t>CLM-002916</t>
  </si>
  <si>
    <t>CLM-002917</t>
  </si>
  <si>
    <t>CLM-002918</t>
  </si>
  <si>
    <t>CLM-002919</t>
  </si>
  <si>
    <t>M-000398</t>
  </si>
  <si>
    <t>CLM-002920</t>
  </si>
  <si>
    <t>CLM-002921</t>
  </si>
  <si>
    <t>CLM-002922</t>
  </si>
  <si>
    <t>CLM-002923</t>
  </si>
  <si>
    <t>CLM-002924</t>
  </si>
  <si>
    <t>CLM-002925</t>
  </si>
  <si>
    <t>CLM-002926</t>
  </si>
  <si>
    <t>M-000399</t>
  </si>
  <si>
    <t>CLM-002927</t>
  </si>
  <si>
    <t>CLM-002928</t>
  </si>
  <si>
    <t>CLM-002929</t>
  </si>
  <si>
    <t>CLM-002930</t>
  </si>
  <si>
    <t>CLM-002931</t>
  </si>
  <si>
    <t>CLM-002932</t>
  </si>
  <si>
    <t>CLM-002933</t>
  </si>
  <si>
    <t>M-000400</t>
  </si>
  <si>
    <t>CLM-002934</t>
  </si>
  <si>
    <t>CLM-002935</t>
  </si>
  <si>
    <t>CLM-002936</t>
  </si>
  <si>
    <t>CLM-002937</t>
  </si>
  <si>
    <t>CLM-002938</t>
  </si>
  <si>
    <t>M-000401</t>
  </si>
  <si>
    <t>CLM-002939</t>
  </si>
  <si>
    <t>CLM-002940</t>
  </si>
  <si>
    <t>CLM-002941</t>
  </si>
  <si>
    <t>CLM-002942</t>
  </si>
  <si>
    <t>CLM-002943</t>
  </si>
  <si>
    <t>CLM-002944</t>
  </si>
  <si>
    <t>M-000402</t>
  </si>
  <si>
    <t>CLM-002945</t>
  </si>
  <si>
    <t>CLM-002946</t>
  </si>
  <si>
    <t>CLM-002947</t>
  </si>
  <si>
    <t>CLM-002948</t>
  </si>
  <si>
    <t>CLM-002949</t>
  </si>
  <si>
    <t>CLM-002950</t>
  </si>
  <si>
    <t>M-000403</t>
  </si>
  <si>
    <t>CLM-002951</t>
  </si>
  <si>
    <t>CLM-002952</t>
  </si>
  <si>
    <t>CLM-002953</t>
  </si>
  <si>
    <t>CLM-002954</t>
  </si>
  <si>
    <t>M-000404</t>
  </si>
  <si>
    <t>CLM-002955</t>
  </si>
  <si>
    <t>CLM-002956</t>
  </si>
  <si>
    <t>CLM-002957</t>
  </si>
  <si>
    <t>CLM-002958</t>
  </si>
  <si>
    <t>M-000405</t>
  </si>
  <si>
    <t>CLM-002959</t>
  </si>
  <si>
    <t>CLM-002960</t>
  </si>
  <si>
    <t>CLM-002961</t>
  </si>
  <si>
    <t>CLM-002962</t>
  </si>
  <si>
    <t>CLM-002963</t>
  </si>
  <si>
    <t>CLM-002964</t>
  </si>
  <si>
    <t>M-000406</t>
  </si>
  <si>
    <t>CLM-002965</t>
  </si>
  <si>
    <t>CLM-002966</t>
  </si>
  <si>
    <t>CLM-002967</t>
  </si>
  <si>
    <t>CLM-002968</t>
  </si>
  <si>
    <t>CLM-002969</t>
  </si>
  <si>
    <t>CLM-002970</t>
  </si>
  <si>
    <t>M-000407</t>
  </si>
  <si>
    <t>CLM-002971</t>
  </si>
  <si>
    <t>CLM-002972</t>
  </si>
  <si>
    <t>CLM-002973</t>
  </si>
  <si>
    <t>CLM-002974</t>
  </si>
  <si>
    <t>CLM-002975</t>
  </si>
  <si>
    <t>CLM-002976</t>
  </si>
  <si>
    <t>CLM-002977</t>
  </si>
  <si>
    <t>CLM-002978</t>
  </si>
  <si>
    <t>CLM-002979</t>
  </si>
  <si>
    <t>CLM-002980</t>
  </si>
  <si>
    <t>M-000408</t>
  </si>
  <si>
    <t>CLM-002981</t>
  </si>
  <si>
    <t>CLM-002982</t>
  </si>
  <si>
    <t>CLM-002983</t>
  </si>
  <si>
    <t>CLM-002984</t>
  </si>
  <si>
    <t>CLM-002985</t>
  </si>
  <si>
    <t>M-000409</t>
  </si>
  <si>
    <t>CLM-002986</t>
  </si>
  <si>
    <t>CLM-002987</t>
  </si>
  <si>
    <t>CLM-002988</t>
  </si>
  <si>
    <t>M-000410</t>
  </si>
  <si>
    <t>CLM-002989</t>
  </si>
  <si>
    <t>CLM-002990</t>
  </si>
  <si>
    <t>CLM-002991</t>
  </si>
  <si>
    <t>CLM-002992</t>
  </si>
  <si>
    <t>CLM-002993</t>
  </si>
  <si>
    <t>CLM-002994</t>
  </si>
  <si>
    <t>M-000411</t>
  </si>
  <si>
    <t>CLM-002995</t>
  </si>
  <si>
    <t>CLM-002996</t>
  </si>
  <si>
    <t>CLM-002997</t>
  </si>
  <si>
    <t>CLM-002998</t>
  </si>
  <si>
    <t>CLM-002999</t>
  </si>
  <si>
    <t>CLM-003000</t>
  </si>
  <si>
    <t>CLM-003001</t>
  </si>
  <si>
    <t>CLM-003002</t>
  </si>
  <si>
    <t>CLM-003003</t>
  </si>
  <si>
    <t>CLM-003004</t>
  </si>
  <si>
    <t>CLM-003005</t>
  </si>
  <si>
    <t>CLM-003006</t>
  </si>
  <si>
    <t>CLM-003007</t>
  </si>
  <si>
    <t>M-000412</t>
  </si>
  <si>
    <t>CLM-003008</t>
  </si>
  <si>
    <t>CLM-003009</t>
  </si>
  <si>
    <t>CLM-003010</t>
  </si>
  <si>
    <t>CLM-003011</t>
  </si>
  <si>
    <t>CLM-003012</t>
  </si>
  <si>
    <t>CLM-003013</t>
  </si>
  <si>
    <t>M-000413</t>
  </si>
  <si>
    <t>CLM-003014</t>
  </si>
  <si>
    <t>CLM-003015</t>
  </si>
  <si>
    <t>CLM-003016</t>
  </si>
  <si>
    <t>CLM-003017</t>
  </si>
  <si>
    <t>CLM-003018</t>
  </si>
  <si>
    <t>CLM-003019</t>
  </si>
  <si>
    <t>CLM-003020</t>
  </si>
  <si>
    <t>M-000414</t>
  </si>
  <si>
    <t>CLM-003021</t>
  </si>
  <si>
    <t>CLM-003022</t>
  </si>
  <si>
    <t>CLM-003023</t>
  </si>
  <si>
    <t>CLM-003024</t>
  </si>
  <si>
    <t>M-000415</t>
  </si>
  <si>
    <t>CLM-003025</t>
  </si>
  <si>
    <t>CLM-003026</t>
  </si>
  <si>
    <t>CLM-003027</t>
  </si>
  <si>
    <t>CLM-003028</t>
  </si>
  <si>
    <t>CLM-003029</t>
  </si>
  <si>
    <t>CLM-003030</t>
  </si>
  <si>
    <t>M-000416</t>
  </si>
  <si>
    <t>CLM-003031</t>
  </si>
  <si>
    <t>CLM-003032</t>
  </si>
  <si>
    <t>CLM-003033</t>
  </si>
  <si>
    <t>M-000417</t>
  </si>
  <si>
    <t>CLM-003034</t>
  </si>
  <si>
    <t>CLM-003035</t>
  </si>
  <si>
    <t>CLM-003036</t>
  </si>
  <si>
    <t>M-000418</t>
  </si>
  <si>
    <t>CLM-003037</t>
  </si>
  <si>
    <t>CLM-003038</t>
  </si>
  <si>
    <t>CLM-003039</t>
  </si>
  <si>
    <t>CLM-003040</t>
  </si>
  <si>
    <t>CLM-003041</t>
  </si>
  <si>
    <t>M-000419</t>
  </si>
  <si>
    <t>CLM-003042</t>
  </si>
  <si>
    <t>CLM-003043</t>
  </si>
  <si>
    <t>CLM-003044</t>
  </si>
  <si>
    <t>CLM-003045</t>
  </si>
  <si>
    <t>M-000420</t>
  </si>
  <si>
    <t>CLM-003046</t>
  </si>
  <si>
    <t>CLM-003047</t>
  </si>
  <si>
    <t>CLM-003048</t>
  </si>
  <si>
    <t>CLM-003049</t>
  </si>
  <si>
    <t>CLM-003050</t>
  </si>
  <si>
    <t>CLM-003051</t>
  </si>
  <si>
    <t>CLM-003052</t>
  </si>
  <si>
    <t>M-000421</t>
  </si>
  <si>
    <t>CLM-003053</t>
  </si>
  <si>
    <t>CLM-003054</t>
  </si>
  <si>
    <t>CLM-003055</t>
  </si>
  <si>
    <t>M-000422</t>
  </si>
  <si>
    <t>CLM-003056</t>
  </si>
  <si>
    <t>CLM-003057</t>
  </si>
  <si>
    <t>CLM-003058</t>
  </si>
  <si>
    <t>CLM-003059</t>
  </si>
  <si>
    <t>CLM-003060</t>
  </si>
  <si>
    <t>CLM-003061</t>
  </si>
  <si>
    <t>CLM-003062</t>
  </si>
  <si>
    <t>CLM-003063</t>
  </si>
  <si>
    <t>CLM-003064</t>
  </si>
  <si>
    <t>CLM-003065</t>
  </si>
  <si>
    <t>M-000423</t>
  </si>
  <si>
    <t>CLM-003066</t>
  </si>
  <si>
    <t>CLM-003067</t>
  </si>
  <si>
    <t>CLM-003068</t>
  </si>
  <si>
    <t>CLM-003069</t>
  </si>
  <si>
    <t>CLM-003070</t>
  </si>
  <si>
    <t>CLM-003071</t>
  </si>
  <si>
    <t>CLM-003072</t>
  </si>
  <si>
    <t>CLM-003073</t>
  </si>
  <si>
    <t>CLM-003074</t>
  </si>
  <si>
    <t>CLM-003075</t>
  </si>
  <si>
    <t>CLM-003076</t>
  </si>
  <si>
    <t>CLM-003077</t>
  </si>
  <si>
    <t>CLM-003078</t>
  </si>
  <si>
    <t>CLM-003079</t>
  </si>
  <si>
    <t>CLM-003080</t>
  </si>
  <si>
    <t>CLM-003081</t>
  </si>
  <si>
    <t>CLM-003082</t>
  </si>
  <si>
    <t>CLM-003083</t>
  </si>
  <si>
    <t>CLM-003084</t>
  </si>
  <si>
    <t>CLM-003085</t>
  </si>
  <si>
    <t>CLM-003086</t>
  </si>
  <si>
    <t>M-000424</t>
  </si>
  <si>
    <t>CLM-003087</t>
  </si>
  <si>
    <t>CLM-003088</t>
  </si>
  <si>
    <t>CLM-003089</t>
  </si>
  <si>
    <t>CLM-003090</t>
  </si>
  <si>
    <t>CLM-003091</t>
  </si>
  <si>
    <t>CLM-003092</t>
  </si>
  <si>
    <t>CLM-003093</t>
  </si>
  <si>
    <t>CLM-003094</t>
  </si>
  <si>
    <t>CLM-003095</t>
  </si>
  <si>
    <t>CLM-003096</t>
  </si>
  <si>
    <t>M-000425</t>
  </si>
  <si>
    <t>CLM-003097</t>
  </si>
  <si>
    <t>CLM-003098</t>
  </si>
  <si>
    <t>CLM-003099</t>
  </si>
  <si>
    <t>CLM-003100</t>
  </si>
  <si>
    <t>CLM-003101</t>
  </si>
  <si>
    <t>CLM-003102</t>
  </si>
  <si>
    <t>CLM-003103</t>
  </si>
  <si>
    <t>CLM-003104</t>
  </si>
  <si>
    <t>M-000426</t>
  </si>
  <si>
    <t>CLM-003105</t>
  </si>
  <si>
    <t>CLM-003106</t>
  </si>
  <si>
    <t>CLM-003107</t>
  </si>
  <si>
    <t>CLM-003108</t>
  </si>
  <si>
    <t>CLM-003109</t>
  </si>
  <si>
    <t>M-000427</t>
  </si>
  <si>
    <t>CLM-003110</t>
  </si>
  <si>
    <t>CLM-003111</t>
  </si>
  <si>
    <t>CLM-003112</t>
  </si>
  <si>
    <t>M-000428</t>
  </si>
  <si>
    <t>CLM-003113</t>
  </si>
  <si>
    <t>CLM-003114</t>
  </si>
  <si>
    <t>CLM-003115</t>
  </si>
  <si>
    <t>CLM-003116</t>
  </si>
  <si>
    <t>CLM-003117</t>
  </si>
  <si>
    <t>CLM-003118</t>
  </si>
  <si>
    <t>CLM-003119</t>
  </si>
  <si>
    <t>CLM-003120</t>
  </si>
  <si>
    <t>CLM-003121</t>
  </si>
  <si>
    <t>CLM-003122</t>
  </si>
  <si>
    <t>M-000429</t>
  </si>
  <si>
    <t>CLM-003123</t>
  </si>
  <si>
    <t>CLM-003124</t>
  </si>
  <si>
    <t>CLM-003125</t>
  </si>
  <si>
    <t>CLM-003126</t>
  </si>
  <si>
    <t>CLM-003127</t>
  </si>
  <si>
    <t>CLM-003128</t>
  </si>
  <si>
    <t>M-000430</t>
  </si>
  <si>
    <t>CLM-003129</t>
  </si>
  <si>
    <t>CLM-003130</t>
  </si>
  <si>
    <t>CLM-003131</t>
  </si>
  <si>
    <t>M-000431</t>
  </si>
  <si>
    <t>CLM-003132</t>
  </si>
  <si>
    <t>CLM-003133</t>
  </si>
  <si>
    <t>CLM-003134</t>
  </si>
  <si>
    <t>CLM-003135</t>
  </si>
  <si>
    <t>CLM-003136</t>
  </si>
  <si>
    <t>CLM-003137</t>
  </si>
  <si>
    <t>CLM-003138</t>
  </si>
  <si>
    <t>CLM-003139</t>
  </si>
  <si>
    <t>CLM-003140</t>
  </si>
  <si>
    <t>CLM-003141</t>
  </si>
  <si>
    <t>M-000432</t>
  </si>
  <si>
    <t>CLM-003142</t>
  </si>
  <si>
    <t>CLM-003143</t>
  </si>
  <si>
    <t>CLM-003144</t>
  </si>
  <si>
    <t>M-000433</t>
  </si>
  <si>
    <t>CLM-003145</t>
  </si>
  <si>
    <t>CLM-003146</t>
  </si>
  <si>
    <t>CLM-003147</t>
  </si>
  <si>
    <t>CLM-003148</t>
  </si>
  <si>
    <t>CLM-003149</t>
  </si>
  <si>
    <t>CLM-003150</t>
  </si>
  <si>
    <t>CLM-003151</t>
  </si>
  <si>
    <t>CLM-003152</t>
  </si>
  <si>
    <t>CLM-003153</t>
  </si>
  <si>
    <t>M-000434</t>
  </si>
  <si>
    <t>CLM-003154</t>
  </si>
  <si>
    <t>CLM-003155</t>
  </si>
  <si>
    <t>CLM-003156</t>
  </si>
  <si>
    <t>CLM-003157</t>
  </si>
  <si>
    <t>M-000435</t>
  </si>
  <si>
    <t>CLM-003158</t>
  </si>
  <si>
    <t>CLM-003159</t>
  </si>
  <si>
    <t>CLM-003160</t>
  </si>
  <si>
    <t>CLM-003161</t>
  </si>
  <si>
    <t>CLM-003162</t>
  </si>
  <si>
    <t>CLM-003163</t>
  </si>
  <si>
    <t>CLM-003164</t>
  </si>
  <si>
    <t>CLM-003165</t>
  </si>
  <si>
    <t>CLM-003166</t>
  </si>
  <si>
    <t>CLM-003167</t>
  </si>
  <si>
    <t>M-000436</t>
  </si>
  <si>
    <t>CLM-003168</t>
  </si>
  <si>
    <t>CLM-003169</t>
  </si>
  <si>
    <t>CLM-003170</t>
  </si>
  <si>
    <t>CLM-003171</t>
  </si>
  <si>
    <t>M-000437</t>
  </si>
  <si>
    <t>CLM-003172</t>
  </si>
  <si>
    <t>CLM-003173</t>
  </si>
  <si>
    <t>CLM-003174</t>
  </si>
  <si>
    <t>CLM-003175</t>
  </si>
  <si>
    <t>CLM-003176</t>
  </si>
  <si>
    <t>CLM-003177</t>
  </si>
  <si>
    <t>CLM-003178</t>
  </si>
  <si>
    <t>CLM-003179</t>
  </si>
  <si>
    <t>CLM-003180</t>
  </si>
  <si>
    <t>CLM-003181</t>
  </si>
  <si>
    <t>CLM-003182</t>
  </si>
  <si>
    <t>CLM-003183</t>
  </si>
  <si>
    <t>M-000438</t>
  </si>
  <si>
    <t>CLM-003184</t>
  </si>
  <si>
    <t>CLM-003185</t>
  </si>
  <si>
    <t>CLM-003186</t>
  </si>
  <si>
    <t>CLM-003187</t>
  </si>
  <si>
    <t>CLM-003188</t>
  </si>
  <si>
    <t>CLM-003189</t>
  </si>
  <si>
    <t>M-000439</t>
  </si>
  <si>
    <t>CLM-003190</t>
  </si>
  <si>
    <t>CLM-003191</t>
  </si>
  <si>
    <t>CLM-003192</t>
  </si>
  <si>
    <t>CLM-003193</t>
  </si>
  <si>
    <t>CLM-003194</t>
  </si>
  <si>
    <t>M-000440</t>
  </si>
  <si>
    <t>CLM-003195</t>
  </si>
  <si>
    <t>CLM-003196</t>
  </si>
  <si>
    <t>CLM-003197</t>
  </si>
  <si>
    <t>CLM-003198</t>
  </si>
  <si>
    <t>CLM-003199</t>
  </si>
  <si>
    <t>CLM-003200</t>
  </si>
  <si>
    <t>CLM-003201</t>
  </si>
  <si>
    <t>CLM-003202</t>
  </si>
  <si>
    <t>CLM-003203</t>
  </si>
  <si>
    <t>M-000441</t>
  </si>
  <si>
    <t>CLM-003204</t>
  </si>
  <si>
    <t>CLM-003205</t>
  </si>
  <si>
    <t>CLM-003206</t>
  </si>
  <si>
    <t>CLM-003207</t>
  </si>
  <si>
    <t>CLM-003208</t>
  </si>
  <si>
    <t>CLM-003209</t>
  </si>
  <si>
    <t>CLM-003210</t>
  </si>
  <si>
    <t>CLM-003211</t>
  </si>
  <si>
    <t>CLM-003212</t>
  </si>
  <si>
    <t>M-000442</t>
  </si>
  <si>
    <t>CLM-003213</t>
  </si>
  <si>
    <t>CLM-003214</t>
  </si>
  <si>
    <t>CLM-003215</t>
  </si>
  <si>
    <t>CLM-003216</t>
  </si>
  <si>
    <t>CLM-003217</t>
  </si>
  <si>
    <t>CLM-003218</t>
  </si>
  <si>
    <t>CLM-003219</t>
  </si>
  <si>
    <t>CLM-003220</t>
  </si>
  <si>
    <t>M-000443</t>
  </si>
  <si>
    <t>CLM-003221</t>
  </si>
  <si>
    <t>CLM-003222</t>
  </si>
  <si>
    <t>CLM-003223</t>
  </si>
  <si>
    <t>CLM-003224</t>
  </si>
  <si>
    <t>CLM-003225</t>
  </si>
  <si>
    <t>CLM-003226</t>
  </si>
  <si>
    <t>CLM-003227</t>
  </si>
  <si>
    <t>CLM-003228</t>
  </si>
  <si>
    <t>CLM-003229</t>
  </si>
  <si>
    <t>CLM-003230</t>
  </si>
  <si>
    <t>CLM-003231</t>
  </si>
  <si>
    <t>CLM-003232</t>
  </si>
  <si>
    <t>CLM-003233</t>
  </si>
  <si>
    <t>CLM-003234</t>
  </si>
  <si>
    <t>CLM-003235</t>
  </si>
  <si>
    <t>CLM-003236</t>
  </si>
  <si>
    <t>CLM-003237</t>
  </si>
  <si>
    <t>CLM-003238</t>
  </si>
  <si>
    <t>CLM-003239</t>
  </si>
  <si>
    <t>CLM-003240</t>
  </si>
  <si>
    <t>CLM-003241</t>
  </si>
  <si>
    <t>M-000444</t>
  </si>
  <si>
    <t>CLM-003242</t>
  </si>
  <si>
    <t>CLM-003243</t>
  </si>
  <si>
    <t>CLM-003244</t>
  </si>
  <si>
    <t>CLM-003245</t>
  </si>
  <si>
    <t>M-000445</t>
  </si>
  <si>
    <t>CLM-003246</t>
  </si>
  <si>
    <t>CLM-003247</t>
  </si>
  <si>
    <t>CLM-003248</t>
  </si>
  <si>
    <t>CLM-003249</t>
  </si>
  <si>
    <t>CLM-003250</t>
  </si>
  <si>
    <t>CLM-003251</t>
  </si>
  <si>
    <t>CLM-003252</t>
  </si>
  <si>
    <t>M-000446</t>
  </si>
  <si>
    <t>CLM-003253</t>
  </si>
  <si>
    <t>CLM-003254</t>
  </si>
  <si>
    <t>CLM-003255</t>
  </si>
  <si>
    <t>CLM-003256</t>
  </si>
  <si>
    <t>CLM-003257</t>
  </si>
  <si>
    <t>CLM-003258</t>
  </si>
  <si>
    <t>CLM-003259</t>
  </si>
  <si>
    <t>CLM-003260</t>
  </si>
  <si>
    <t>CLM-003261</t>
  </si>
  <si>
    <t>CLM-003262</t>
  </si>
  <si>
    <t>M-000447</t>
  </si>
  <si>
    <t>CLM-003263</t>
  </si>
  <si>
    <t>CLM-003264</t>
  </si>
  <si>
    <t>CLM-003265</t>
  </si>
  <si>
    <t>CLM-003266</t>
  </si>
  <si>
    <t>CLM-003267</t>
  </si>
  <si>
    <t>M-000448</t>
  </si>
  <si>
    <t>CLM-003268</t>
  </si>
  <si>
    <t>CLM-003269</t>
  </si>
  <si>
    <t>CLM-003270</t>
  </si>
  <si>
    <t>CLM-003271</t>
  </si>
  <si>
    <t>CLM-003272</t>
  </si>
  <si>
    <t>CLM-003273</t>
  </si>
  <si>
    <t>CLM-003274</t>
  </si>
  <si>
    <t>CLM-003275</t>
  </si>
  <si>
    <t>CLM-003276</t>
  </si>
  <si>
    <t>CLM-003277</t>
  </si>
  <si>
    <t>CLM-003278</t>
  </si>
  <si>
    <t>CLM-003279</t>
  </si>
  <si>
    <t>CLM-003280</t>
  </si>
  <si>
    <t>CLM-003281</t>
  </si>
  <si>
    <t>CLM-003282</t>
  </si>
  <si>
    <t>CLM-003283</t>
  </si>
  <si>
    <t>CLM-003284</t>
  </si>
  <si>
    <t>CLM-003285</t>
  </si>
  <si>
    <t>CLM-003286</t>
  </si>
  <si>
    <t>M-000449</t>
  </si>
  <si>
    <t>CLM-003287</t>
  </si>
  <si>
    <t>CLM-003288</t>
  </si>
  <si>
    <t>CLM-003289</t>
  </si>
  <si>
    <t>CLM-003290</t>
  </si>
  <si>
    <t>CLM-003291</t>
  </si>
  <si>
    <t>CLM-003292</t>
  </si>
  <si>
    <t>CLM-003293</t>
  </si>
  <si>
    <t>M-000450</t>
  </si>
  <si>
    <t>CLM-003294</t>
  </si>
  <si>
    <t>CLM-003295</t>
  </si>
  <si>
    <t>CLM-003296</t>
  </si>
  <si>
    <t>CLM-003297</t>
  </si>
  <si>
    <t>CLM-003298</t>
  </si>
  <si>
    <t>CLM-003299</t>
  </si>
  <si>
    <t>CLM-003300</t>
  </si>
  <si>
    <t>CLM-003301</t>
  </si>
  <si>
    <t>CLM-003302</t>
  </si>
  <si>
    <t>CLM-003303</t>
  </si>
  <si>
    <t>M-000451</t>
  </si>
  <si>
    <t>CLM-003304</t>
  </si>
  <si>
    <t>CLM-003305</t>
  </si>
  <si>
    <t>CLM-003306</t>
  </si>
  <si>
    <t>CLM-003307</t>
  </si>
  <si>
    <t>CLM-003308</t>
  </si>
  <si>
    <t>CLM-003309</t>
  </si>
  <si>
    <t>CLM-003310</t>
  </si>
  <si>
    <t>CLM-003311</t>
  </si>
  <si>
    <t>CLM-003312</t>
  </si>
  <si>
    <t>CLM-003313</t>
  </si>
  <si>
    <t>CLM-003314</t>
  </si>
  <si>
    <t>CLM-003315</t>
  </si>
  <si>
    <t>CLM-003316</t>
  </si>
  <si>
    <t>CLM-003317</t>
  </si>
  <si>
    <t>CLM-003318</t>
  </si>
  <si>
    <t>CLM-003319</t>
  </si>
  <si>
    <t>M-000452</t>
  </si>
  <si>
    <t>CLM-003320</t>
  </si>
  <si>
    <t>CLM-003321</t>
  </si>
  <si>
    <t>CLM-003322</t>
  </si>
  <si>
    <t>CLM-003323</t>
  </si>
  <si>
    <t>CLM-003324</t>
  </si>
  <si>
    <t>CLM-003325</t>
  </si>
  <si>
    <t>M-000453</t>
  </si>
  <si>
    <t>CLM-003326</t>
  </si>
  <si>
    <t>CLM-003327</t>
  </si>
  <si>
    <t>CLM-003328</t>
  </si>
  <si>
    <t>CLM-003329</t>
  </si>
  <si>
    <t>CLM-003330</t>
  </si>
  <si>
    <t>CLM-003331</t>
  </si>
  <si>
    <t>CLM-003332</t>
  </si>
  <si>
    <t>M-000454</t>
  </si>
  <si>
    <t>CLM-003333</t>
  </si>
  <si>
    <t>CLM-003334</t>
  </si>
  <si>
    <t>CLM-003335</t>
  </si>
  <si>
    <t>CLM-003336</t>
  </si>
  <si>
    <t>CLM-003337</t>
  </si>
  <si>
    <t>CLM-003338</t>
  </si>
  <si>
    <t>CLM-003339</t>
  </si>
  <si>
    <t>M-000455</t>
  </si>
  <si>
    <t>CLM-003340</t>
  </si>
  <si>
    <t>CLM-003341</t>
  </si>
  <si>
    <t>CLM-003342</t>
  </si>
  <si>
    <t>CLM-003343</t>
  </si>
  <si>
    <t>CLM-003344</t>
  </si>
  <si>
    <t>CLM-003345</t>
  </si>
  <si>
    <t>CLM-003346</t>
  </si>
  <si>
    <t>CLM-003347</t>
  </si>
  <si>
    <t>CLM-003348</t>
  </si>
  <si>
    <t>CLM-003349</t>
  </si>
  <si>
    <t>M-000456</t>
  </si>
  <si>
    <t>CLM-003350</t>
  </si>
  <si>
    <t>CLM-003351</t>
  </si>
  <si>
    <t>CLM-003352</t>
  </si>
  <si>
    <t>CLM-003353</t>
  </si>
  <si>
    <t>CLM-003354</t>
  </si>
  <si>
    <t>CLM-003355</t>
  </si>
  <si>
    <t>M-000457</t>
  </si>
  <si>
    <t>CLM-003356</t>
  </si>
  <si>
    <t>CLM-003357</t>
  </si>
  <si>
    <t>CLM-003358</t>
  </si>
  <si>
    <t>CLM-003359</t>
  </si>
  <si>
    <t>CLM-003360</t>
  </si>
  <si>
    <t>CLM-003361</t>
  </si>
  <si>
    <t>CLM-003362</t>
  </si>
  <si>
    <t>CLM-003363</t>
  </si>
  <si>
    <t>CLM-003364</t>
  </si>
  <si>
    <t>CLM-003365</t>
  </si>
  <si>
    <t>M-000458</t>
  </si>
  <si>
    <t>CLM-003366</t>
  </si>
  <si>
    <t>CLM-003367</t>
  </si>
  <si>
    <t>CLM-003368</t>
  </si>
  <si>
    <t>CLM-003369</t>
  </si>
  <si>
    <t>CLM-003370</t>
  </si>
  <si>
    <t>CLM-003371</t>
  </si>
  <si>
    <t>CLM-003372</t>
  </si>
  <si>
    <t>M-000459</t>
  </si>
  <si>
    <t>CLM-003373</t>
  </si>
  <si>
    <t>CLM-003374</t>
  </si>
  <si>
    <t>CLM-003375</t>
  </si>
  <si>
    <t>CLM-003376</t>
  </si>
  <si>
    <t>CLM-003377</t>
  </si>
  <si>
    <t>CLM-003378</t>
  </si>
  <si>
    <t>M-000460</t>
  </si>
  <si>
    <t>CLM-003379</t>
  </si>
  <si>
    <t>CLM-003380</t>
  </si>
  <si>
    <t>CLM-003381</t>
  </si>
  <si>
    <t>CLM-003382</t>
  </si>
  <si>
    <t>CLM-003383</t>
  </si>
  <si>
    <t>CLM-003384</t>
  </si>
  <si>
    <t>CLM-003385</t>
  </si>
  <si>
    <t>CLM-003386</t>
  </si>
  <si>
    <t>CLM-003387</t>
  </si>
  <si>
    <t>CLM-003388</t>
  </si>
  <si>
    <t>CLM-003389</t>
  </si>
  <si>
    <t>CLM-003390</t>
  </si>
  <si>
    <t>M-000461</t>
  </si>
  <si>
    <t>CLM-003391</t>
  </si>
  <si>
    <t>CLM-003392</t>
  </si>
  <si>
    <t>CLM-003393</t>
  </si>
  <si>
    <t>CLM-003394</t>
  </si>
  <si>
    <t>M-000462</t>
  </si>
  <si>
    <t>CLM-003395</t>
  </si>
  <si>
    <t>CLM-003396</t>
  </si>
  <si>
    <t>CLM-003397</t>
  </si>
  <si>
    <t>CLM-003398</t>
  </si>
  <si>
    <t>CLM-003399</t>
  </si>
  <si>
    <t>CLM-003400</t>
  </si>
  <si>
    <t>CLM-003401</t>
  </si>
  <si>
    <t>CLM-003402</t>
  </si>
  <si>
    <t>CLM-003403</t>
  </si>
  <si>
    <t>CLM-003404</t>
  </si>
  <si>
    <t>CLM-003405</t>
  </si>
  <si>
    <t>CLM-003406</t>
  </si>
  <si>
    <t>CLM-003407</t>
  </si>
  <si>
    <t>CLM-003408</t>
  </si>
  <si>
    <t>CLM-003409</t>
  </si>
  <si>
    <t>CLM-003410</t>
  </si>
  <si>
    <t>CLM-003411</t>
  </si>
  <si>
    <t>CLM-003412</t>
  </si>
  <si>
    <t>CLM-003413</t>
  </si>
  <si>
    <t>CLM-003414</t>
  </si>
  <si>
    <t>CLM-003415</t>
  </si>
  <si>
    <t>CLM-003416</t>
  </si>
  <si>
    <t>CLM-003417</t>
  </si>
  <si>
    <t>CLM-003418</t>
  </si>
  <si>
    <t>M-000463</t>
  </si>
  <si>
    <t>CLM-003419</t>
  </si>
  <si>
    <t>CLM-003420</t>
  </si>
  <si>
    <t>CLM-003421</t>
  </si>
  <si>
    <t>CLM-003422</t>
  </si>
  <si>
    <t>CLM-003423</t>
  </si>
  <si>
    <t>CLM-003424</t>
  </si>
  <si>
    <t>M-000464</t>
  </si>
  <si>
    <t>CLM-003425</t>
  </si>
  <si>
    <t>CLM-003426</t>
  </si>
  <si>
    <t>CLM-003427</t>
  </si>
  <si>
    <t>CLM-003428</t>
  </si>
  <si>
    <t>CLM-003429</t>
  </si>
  <si>
    <t>CLM-003430</t>
  </si>
  <si>
    <t>CLM-003431</t>
  </si>
  <si>
    <t>CLM-003432</t>
  </si>
  <si>
    <t>CLM-003433</t>
  </si>
  <si>
    <t>CLM-003434</t>
  </si>
  <si>
    <t>CLM-003435</t>
  </si>
  <si>
    <t>CLM-003436</t>
  </si>
  <si>
    <t>M-000465</t>
  </si>
  <si>
    <t>CLM-003437</t>
  </si>
  <si>
    <t>CLM-003438</t>
  </si>
  <si>
    <t>CLM-003439</t>
  </si>
  <si>
    <t>CLM-003440</t>
  </si>
  <si>
    <t>CLM-003441</t>
  </si>
  <si>
    <t>CLM-003442</t>
  </si>
  <si>
    <t>CLM-003443</t>
  </si>
  <si>
    <t>CLM-003444</t>
  </si>
  <si>
    <t>M-000466</t>
  </si>
  <si>
    <t>CLM-003445</t>
  </si>
  <si>
    <t>CLM-003446</t>
  </si>
  <si>
    <t>CLM-003447</t>
  </si>
  <si>
    <t>CLM-003448</t>
  </si>
  <si>
    <t>CLM-003449</t>
  </si>
  <si>
    <t>CLM-003450</t>
  </si>
  <si>
    <t>M-000467</t>
  </si>
  <si>
    <t>CLM-003451</t>
  </si>
  <si>
    <t>CLM-003452</t>
  </si>
  <si>
    <t>CLM-003453</t>
  </si>
  <si>
    <t>CLM-003454</t>
  </si>
  <si>
    <t>CLM-003455</t>
  </si>
  <si>
    <t>CLM-003456</t>
  </si>
  <si>
    <t>CLM-003457</t>
  </si>
  <si>
    <t>CLM-003458</t>
  </si>
  <si>
    <t>CLM-003459</t>
  </si>
  <si>
    <t>CLM-003460</t>
  </si>
  <si>
    <t>CLM-003461</t>
  </si>
  <si>
    <t>CLM-003462</t>
  </si>
  <si>
    <t>M-000468</t>
  </si>
  <si>
    <t>CLM-003463</t>
  </si>
  <si>
    <t>CLM-003464</t>
  </si>
  <si>
    <t>CLM-003465</t>
  </si>
  <si>
    <t>CLM-003466</t>
  </si>
  <si>
    <t>CLM-003467</t>
  </si>
  <si>
    <t>CLM-003468</t>
  </si>
  <si>
    <t>CLM-003469</t>
  </si>
  <si>
    <t>M-000469</t>
  </si>
  <si>
    <t>CLM-003470</t>
  </si>
  <si>
    <t>CLM-003471</t>
  </si>
  <si>
    <t>CLM-003472</t>
  </si>
  <si>
    <t>CLM-003473</t>
  </si>
  <si>
    <t>CLM-003474</t>
  </si>
  <si>
    <t>CLM-003475</t>
  </si>
  <si>
    <t>CLM-003476</t>
  </si>
  <si>
    <t>CLM-003477</t>
  </si>
  <si>
    <t>CLM-003478</t>
  </si>
  <si>
    <t>CLM-003479</t>
  </si>
  <si>
    <t>CLM-003480</t>
  </si>
  <si>
    <t>CLM-003481</t>
  </si>
  <si>
    <t>CLM-003482</t>
  </si>
  <si>
    <t>CLM-003483</t>
  </si>
  <si>
    <t>M-000470</t>
  </si>
  <si>
    <t>CLM-003484</t>
  </si>
  <si>
    <t>CLM-003485</t>
  </si>
  <si>
    <t>CLM-003486</t>
  </si>
  <si>
    <t>CLM-003487</t>
  </si>
  <si>
    <t>M-000471</t>
  </si>
  <si>
    <t>CLM-003488</t>
  </si>
  <si>
    <t>CLM-003489</t>
  </si>
  <si>
    <t>CLM-003490</t>
  </si>
  <si>
    <t>CLM-003491</t>
  </si>
  <si>
    <t>CLM-003492</t>
  </si>
  <si>
    <t>CLM-003493</t>
  </si>
  <si>
    <t>CLM-003494</t>
  </si>
  <si>
    <t>CLM-003495</t>
  </si>
  <si>
    <t>CLM-003496</t>
  </si>
  <si>
    <t>CLM-003497</t>
  </si>
  <si>
    <t>M-000472</t>
  </si>
  <si>
    <t>CLM-003498</t>
  </si>
  <si>
    <t>CLM-003499</t>
  </si>
  <si>
    <t>CLM-003500</t>
  </si>
  <si>
    <t>CLM-003501</t>
  </si>
  <si>
    <t>M-000473</t>
  </si>
  <si>
    <t>CLM-003502</t>
  </si>
  <si>
    <t>CLM-003503</t>
  </si>
  <si>
    <t>CLM-003504</t>
  </si>
  <si>
    <t>M-000474</t>
  </si>
  <si>
    <t>CLM-003505</t>
  </si>
  <si>
    <t>CLM-003506</t>
  </si>
  <si>
    <t>CLM-003507</t>
  </si>
  <si>
    <t>CLM-003508</t>
  </si>
  <si>
    <t>CLM-003509</t>
  </si>
  <si>
    <t>CLM-003510</t>
  </si>
  <si>
    <t>CLM-003511</t>
  </si>
  <si>
    <t>CLM-003512</t>
  </si>
  <si>
    <t>CLM-003513</t>
  </si>
  <si>
    <t>M-000475</t>
  </si>
  <si>
    <t>CLM-003514</t>
  </si>
  <si>
    <t>CLM-003515</t>
  </si>
  <si>
    <t>CLM-003516</t>
  </si>
  <si>
    <t>CLM-003517</t>
  </si>
  <si>
    <t>CLM-003518</t>
  </si>
  <si>
    <t>CLM-003519</t>
  </si>
  <si>
    <t>CLM-003520</t>
  </si>
  <si>
    <t>CLM-003521</t>
  </si>
  <si>
    <t>CLM-003522</t>
  </si>
  <si>
    <t>CLM-003523</t>
  </si>
  <si>
    <t>M-000476</t>
  </si>
  <si>
    <t>CLM-003524</t>
  </si>
  <si>
    <t>CLM-003525</t>
  </si>
  <si>
    <t>CLM-003526</t>
  </si>
  <si>
    <t>CLM-003527</t>
  </si>
  <si>
    <t>CLM-003528</t>
  </si>
  <si>
    <t>M-000477</t>
  </si>
  <si>
    <t>CLM-003529</t>
  </si>
  <si>
    <t>CLM-003530</t>
  </si>
  <si>
    <t>CLM-003531</t>
  </si>
  <si>
    <t>M-000478</t>
  </si>
  <si>
    <t>CLM-003532</t>
  </si>
  <si>
    <t>CLM-003533</t>
  </si>
  <si>
    <t>CLM-003534</t>
  </si>
  <si>
    <t>CLM-003535</t>
  </si>
  <si>
    <t>CLM-003536</t>
  </si>
  <si>
    <t>M-000479</t>
  </si>
  <si>
    <t>CLM-003537</t>
  </si>
  <si>
    <t>CLM-003538</t>
  </si>
  <si>
    <t>CLM-003539</t>
  </si>
  <si>
    <t>CLM-003540</t>
  </si>
  <si>
    <t>CLM-003541</t>
  </si>
  <si>
    <t>CLM-003542</t>
  </si>
  <si>
    <t>CLM-003543</t>
  </si>
  <si>
    <t>M-000480</t>
  </si>
  <si>
    <t>CLM-003544</t>
  </si>
  <si>
    <t>CLM-003545</t>
  </si>
  <si>
    <t>CLM-003546</t>
  </si>
  <si>
    <t>CLM-003547</t>
  </si>
  <si>
    <t>M-000481</t>
  </si>
  <si>
    <t>CLM-003548</t>
  </si>
  <si>
    <t>CLM-003549</t>
  </si>
  <si>
    <t>CLM-003550</t>
  </si>
  <si>
    <t>CLM-003551</t>
  </si>
  <si>
    <t>CLM-003552</t>
  </si>
  <si>
    <t>CLM-003553</t>
  </si>
  <si>
    <t>CLM-003554</t>
  </si>
  <si>
    <t>CLM-003555</t>
  </si>
  <si>
    <t>CLM-003556</t>
  </si>
  <si>
    <t>M-000482</t>
  </si>
  <si>
    <t>CLM-003557</t>
  </si>
  <si>
    <t>CLM-003558</t>
  </si>
  <si>
    <t>CLM-003559</t>
  </si>
  <si>
    <t>CLM-003560</t>
  </si>
  <si>
    <t>CLM-003561</t>
  </si>
  <si>
    <t>CLM-003562</t>
  </si>
  <si>
    <t>M-000483</t>
  </si>
  <si>
    <t>CLM-003563</t>
  </si>
  <si>
    <t>CLM-003564</t>
  </si>
  <si>
    <t>CLM-003565</t>
  </si>
  <si>
    <t>CLM-003566</t>
  </si>
  <si>
    <t>CLM-003567</t>
  </si>
  <si>
    <t>CLM-003568</t>
  </si>
  <si>
    <t>CLM-003569</t>
  </si>
  <si>
    <t>M-000484</t>
  </si>
  <si>
    <t>CLM-003570</t>
  </si>
  <si>
    <t>CLM-003571</t>
  </si>
  <si>
    <t>CLM-003572</t>
  </si>
  <si>
    <t>CLM-003573</t>
  </si>
  <si>
    <t>CLM-003574</t>
  </si>
  <si>
    <t>CLM-003575</t>
  </si>
  <si>
    <t>CLM-003576</t>
  </si>
  <si>
    <t>M-000485</t>
  </si>
  <si>
    <t>CLM-003577</t>
  </si>
  <si>
    <t>CLM-003578</t>
  </si>
  <si>
    <t>CLM-003579</t>
  </si>
  <si>
    <t>M-000486</t>
  </si>
  <si>
    <t>CLM-003580</t>
  </si>
  <si>
    <t>CLM-003581</t>
  </si>
  <si>
    <t>CLM-003582</t>
  </si>
  <si>
    <t>CLM-003583</t>
  </si>
  <si>
    <t>CLM-003584</t>
  </si>
  <si>
    <t>CLM-003585</t>
  </si>
  <si>
    <t>CLM-003586</t>
  </si>
  <si>
    <t>CLM-003587</t>
  </si>
  <si>
    <t>CLM-003588</t>
  </si>
  <si>
    <t>CLM-003589</t>
  </si>
  <si>
    <t>M-000487</t>
  </si>
  <si>
    <t>CLM-003590</t>
  </si>
  <si>
    <t>CLM-003591</t>
  </si>
  <si>
    <t>CLM-003592</t>
  </si>
  <si>
    <t>M-000488</t>
  </si>
  <si>
    <t>CLM-003593</t>
  </si>
  <si>
    <t>CLM-003594</t>
  </si>
  <si>
    <t>CLM-003595</t>
  </si>
  <si>
    <t>CLM-003596</t>
  </si>
  <si>
    <t>CLM-003597</t>
  </si>
  <si>
    <t>M-000489</t>
  </si>
  <si>
    <t>CLM-003598</t>
  </si>
  <si>
    <t>CLM-003599</t>
  </si>
  <si>
    <t>CLM-003600</t>
  </si>
  <si>
    <t>CLM-003601</t>
  </si>
  <si>
    <t>CLM-003602</t>
  </si>
  <si>
    <t>CLM-003603</t>
  </si>
  <si>
    <t>CLM-003604</t>
  </si>
  <si>
    <t>CLM-003605</t>
  </si>
  <si>
    <t>M-000490</t>
  </si>
  <si>
    <t>CLM-003606</t>
  </si>
  <si>
    <t>CLM-003607</t>
  </si>
  <si>
    <t>CLM-003608</t>
  </si>
  <si>
    <t>CLM-003609</t>
  </si>
  <si>
    <t>CLM-003610</t>
  </si>
  <si>
    <t>M-000491</t>
  </si>
  <si>
    <t>CLM-003611</t>
  </si>
  <si>
    <t>CLM-003612</t>
  </si>
  <si>
    <t>CLM-003613</t>
  </si>
  <si>
    <t>CLM-003614</t>
  </si>
  <si>
    <t>CLM-003615</t>
  </si>
  <si>
    <t>CLM-003616</t>
  </si>
  <si>
    <t>CLM-003617</t>
  </si>
  <si>
    <t>CLM-003618</t>
  </si>
  <si>
    <t>CLM-003619</t>
  </si>
  <si>
    <t>CLM-003620</t>
  </si>
  <si>
    <t>M-000492</t>
  </si>
  <si>
    <t>CLM-003621</t>
  </si>
  <si>
    <t>CLM-003622</t>
  </si>
  <si>
    <t>CLM-003623</t>
  </si>
  <si>
    <t>M-000493</t>
  </si>
  <si>
    <t>CLM-003624</t>
  </si>
  <si>
    <t>CLM-003625</t>
  </si>
  <si>
    <t>CLM-003626</t>
  </si>
  <si>
    <t>CLM-003627</t>
  </si>
  <si>
    <t>CLM-003628</t>
  </si>
  <si>
    <t>CLM-003629</t>
  </si>
  <si>
    <t>CLM-003630</t>
  </si>
  <si>
    <t>CLM-003631</t>
  </si>
  <si>
    <t>CLM-003632</t>
  </si>
  <si>
    <t>CLM-003633</t>
  </si>
  <si>
    <t>CLM-003634</t>
  </si>
  <si>
    <t>M-000494</t>
  </si>
  <si>
    <t>CLM-003635</t>
  </si>
  <si>
    <t>CLM-003636</t>
  </si>
  <si>
    <t>CLM-003637</t>
  </si>
  <si>
    <t>CLM-003638</t>
  </si>
  <si>
    <t>CLM-003639</t>
  </si>
  <si>
    <t>CLM-003640</t>
  </si>
  <si>
    <t>CLM-003641</t>
  </si>
  <si>
    <t>CLM-003642</t>
  </si>
  <si>
    <t>M-000495</t>
  </si>
  <si>
    <t>CLM-003643</t>
  </si>
  <si>
    <t>CLM-003644</t>
  </si>
  <si>
    <t>CLM-003645</t>
  </si>
  <si>
    <t>CLM-003646</t>
  </si>
  <si>
    <t>M-000496</t>
  </si>
  <si>
    <t>CLM-003647</t>
  </si>
  <si>
    <t>CLM-003648</t>
  </si>
  <si>
    <t>CLM-003649</t>
  </si>
  <si>
    <t>CLM-003650</t>
  </si>
  <si>
    <t>CLM-003651</t>
  </si>
  <si>
    <t>M-000497</t>
  </si>
  <si>
    <t>CLM-003652</t>
  </si>
  <si>
    <t>CLM-003653</t>
  </si>
  <si>
    <t>CLM-003654</t>
  </si>
  <si>
    <t>CLM-003655</t>
  </si>
  <si>
    <t>CLM-003656</t>
  </si>
  <si>
    <t>M-000498</t>
  </si>
  <si>
    <t>CLM-003657</t>
  </si>
  <si>
    <t>CLM-003658</t>
  </si>
  <si>
    <t>CLM-003659</t>
  </si>
  <si>
    <t>CLM-003660</t>
  </si>
  <si>
    <t>M-000499</t>
  </si>
  <si>
    <t>CLM-003661</t>
  </si>
  <si>
    <t>CLM-003662</t>
  </si>
  <si>
    <t>CLM-003663</t>
  </si>
  <si>
    <t>CLM-003664</t>
  </si>
  <si>
    <t>CLM-003665</t>
  </si>
  <si>
    <t>CLM-003666</t>
  </si>
  <si>
    <t>M-000500</t>
  </si>
  <si>
    <t>CLM-003667</t>
  </si>
  <si>
    <t>CLM-003668</t>
  </si>
  <si>
    <t>CLM-003669</t>
  </si>
  <si>
    <t>CLM-003670</t>
  </si>
  <si>
    <t>CLM-003671</t>
  </si>
  <si>
    <t>CLM-003672</t>
  </si>
  <si>
    <t>CLM-003673</t>
  </si>
  <si>
    <t>CLM-003674</t>
  </si>
  <si>
    <t>CLM-003675</t>
  </si>
  <si>
    <t>M-000501</t>
  </si>
  <si>
    <t>CLM-003676</t>
  </si>
  <si>
    <t>CLM-003677</t>
  </si>
  <si>
    <t>CLM-003678</t>
  </si>
  <si>
    <t>CLM-003679</t>
  </si>
  <si>
    <t>CLM-003680</t>
  </si>
  <si>
    <t>CLM-003681</t>
  </si>
  <si>
    <t>CLM-003682</t>
  </si>
  <si>
    <t>CLM-003683</t>
  </si>
  <si>
    <t>CLM-003684</t>
  </si>
  <si>
    <t>CLM-003685</t>
  </si>
  <si>
    <t>CLM-003686</t>
  </si>
  <si>
    <t>CLM-003687</t>
  </si>
  <si>
    <t>CLM-003688</t>
  </si>
  <si>
    <t>CLM-003689</t>
  </si>
  <si>
    <t>CLM-003690</t>
  </si>
  <si>
    <t>CLM-003691</t>
  </si>
  <si>
    <t>CLM-003692</t>
  </si>
  <si>
    <t>CLM-003693</t>
  </si>
  <si>
    <t>CLM-003694</t>
  </si>
  <si>
    <t>CLM-003695</t>
  </si>
  <si>
    <t>CLM-003696</t>
  </si>
  <si>
    <t>CLM-003697</t>
  </si>
  <si>
    <t>CLM-003698</t>
  </si>
  <si>
    <t>CLM-003699</t>
  </si>
  <si>
    <t>M-000502</t>
  </si>
  <si>
    <t>CLM-003700</t>
  </si>
  <si>
    <t>CLM-003701</t>
  </si>
  <si>
    <t>CLM-003702</t>
  </si>
  <si>
    <t>CLM-003703</t>
  </si>
  <si>
    <t>CLM-003704</t>
  </si>
  <si>
    <t>CLM-003705</t>
  </si>
  <si>
    <t>CLM-003706</t>
  </si>
  <si>
    <t>CLM-003707</t>
  </si>
  <si>
    <t>CLM-003708</t>
  </si>
  <si>
    <t>CLM-003709</t>
  </si>
  <si>
    <t>CLM-003710</t>
  </si>
  <si>
    <t>CLM-003711</t>
  </si>
  <si>
    <t>CLM-003712</t>
  </si>
  <si>
    <t>CLM-003713</t>
  </si>
  <si>
    <t>CLM-003714</t>
  </si>
  <si>
    <t>CLM-003715</t>
  </si>
  <si>
    <t>CLM-003716</t>
  </si>
  <si>
    <t>CLM-003717</t>
  </si>
  <si>
    <t>CLM-003718</t>
  </si>
  <si>
    <t>M-000503</t>
  </si>
  <si>
    <t>CLM-003719</t>
  </si>
  <si>
    <t>CLM-003720</t>
  </si>
  <si>
    <t>CLM-003721</t>
  </si>
  <si>
    <t>CLM-003722</t>
  </si>
  <si>
    <t>CLM-003723</t>
  </si>
  <si>
    <t>CLM-003724</t>
  </si>
  <si>
    <t>CLM-003725</t>
  </si>
  <si>
    <t>CLM-003726</t>
  </si>
  <si>
    <t>CLM-003727</t>
  </si>
  <si>
    <t>M-000504</t>
  </si>
  <si>
    <t>CLM-003728</t>
  </si>
  <si>
    <t>CLM-003729</t>
  </si>
  <si>
    <t>CLM-003730</t>
  </si>
  <si>
    <t>CLM-003731</t>
  </si>
  <si>
    <t>CLM-003732</t>
  </si>
  <si>
    <t>CLM-003733</t>
  </si>
  <si>
    <t>CLM-003734</t>
  </si>
  <si>
    <t>CLM-003735</t>
  </si>
  <si>
    <t>M-000505</t>
  </si>
  <si>
    <t>CLM-003736</t>
  </si>
  <si>
    <t>CLM-003737</t>
  </si>
  <si>
    <t>CLM-003738</t>
  </si>
  <si>
    <t>CLM-003739</t>
  </si>
  <si>
    <t>CLM-003740</t>
  </si>
  <si>
    <t>CLM-003741</t>
  </si>
  <si>
    <t>CLM-003742</t>
  </si>
  <si>
    <t>CLM-003743</t>
  </si>
  <si>
    <t>CLM-003744</t>
  </si>
  <si>
    <t>CLM-003745</t>
  </si>
  <si>
    <t>M-000506</t>
  </si>
  <si>
    <t>CLM-003746</t>
  </si>
  <si>
    <t>CLM-003747</t>
  </si>
  <si>
    <t>CLM-003748</t>
  </si>
  <si>
    <t>CLM-003749</t>
  </si>
  <si>
    <t>CLM-003750</t>
  </si>
  <si>
    <t>CLM-003751</t>
  </si>
  <si>
    <t>M-000507</t>
  </si>
  <si>
    <t>CLM-003752</t>
  </si>
  <si>
    <t>CLM-003753</t>
  </si>
  <si>
    <t>CLM-003754</t>
  </si>
  <si>
    <t>M-000508</t>
  </si>
  <si>
    <t>CLM-003755</t>
  </si>
  <si>
    <t>CLM-003756</t>
  </si>
  <si>
    <t>CLM-003757</t>
  </si>
  <si>
    <t>CLM-003758</t>
  </si>
  <si>
    <t>CLM-003759</t>
  </si>
  <si>
    <t>CLM-003760</t>
  </si>
  <si>
    <t>CLM-003761</t>
  </si>
  <si>
    <t>CLM-003762</t>
  </si>
  <si>
    <t>CLM-003763</t>
  </si>
  <si>
    <t>CLM-003764</t>
  </si>
  <si>
    <t>M-000509</t>
  </si>
  <si>
    <t>CLM-003765</t>
  </si>
  <si>
    <t>CLM-003766</t>
  </si>
  <si>
    <t>CLM-003767</t>
  </si>
  <si>
    <t>CLM-003768</t>
  </si>
  <si>
    <t>M-000510</t>
  </si>
  <si>
    <t>CLM-003769</t>
  </si>
  <si>
    <t>CLM-003770</t>
  </si>
  <si>
    <t>CLM-003771</t>
  </si>
  <si>
    <t>CLM-003772</t>
  </si>
  <si>
    <t>CLM-003773</t>
  </si>
  <si>
    <t>CLM-003774</t>
  </si>
  <si>
    <t>M-000511</t>
  </si>
  <si>
    <t>CLM-003775</t>
  </si>
  <si>
    <t>CLM-003776</t>
  </si>
  <si>
    <t>CLM-003777</t>
  </si>
  <si>
    <t>CLM-003778</t>
  </si>
  <si>
    <t>CLM-003779</t>
  </si>
  <si>
    <t>CLM-003780</t>
  </si>
  <si>
    <t>CLM-003781</t>
  </si>
  <si>
    <t>CLM-003782</t>
  </si>
  <si>
    <t>CLM-003783</t>
  </si>
  <si>
    <t>CLM-003784</t>
  </si>
  <si>
    <t>M-000512</t>
  </si>
  <si>
    <t>CLM-003785</t>
  </si>
  <si>
    <t>CLM-003786</t>
  </si>
  <si>
    <t>CLM-003787</t>
  </si>
  <si>
    <t>M-000513</t>
  </si>
  <si>
    <t>CLM-003788</t>
  </si>
  <si>
    <t>CLM-003789</t>
  </si>
  <si>
    <t>CLM-003790</t>
  </si>
  <si>
    <t>CLM-003791</t>
  </si>
  <si>
    <t>CLM-003792</t>
  </si>
  <si>
    <t>CLM-003793</t>
  </si>
  <si>
    <t>CLM-003794</t>
  </si>
  <si>
    <t>CLM-003795</t>
  </si>
  <si>
    <t>CLM-003796</t>
  </si>
  <si>
    <t>CLM-003797</t>
  </si>
  <si>
    <t>CLM-003798</t>
  </si>
  <si>
    <t>M-000514</t>
  </si>
  <si>
    <t>CLM-003799</t>
  </si>
  <si>
    <t>CLM-003800</t>
  </si>
  <si>
    <t>CLM-003801</t>
  </si>
  <si>
    <t>CLM-003802</t>
  </si>
  <si>
    <t>M-000515</t>
  </si>
  <si>
    <t>CLM-003803</t>
  </si>
  <si>
    <t>CLM-003804</t>
  </si>
  <si>
    <t>CLM-003805</t>
  </si>
  <si>
    <t>CLM-003806</t>
  </si>
  <si>
    <t>CLM-003807</t>
  </si>
  <si>
    <t>M-000516</t>
  </si>
  <si>
    <t>CLM-003808</t>
  </si>
  <si>
    <t>CLM-003809</t>
  </si>
  <si>
    <t>CLM-003810</t>
  </si>
  <si>
    <t>CLM-003811</t>
  </si>
  <si>
    <t>CLM-003812</t>
  </si>
  <si>
    <t>CLM-003813</t>
  </si>
  <si>
    <t>CLM-003814</t>
  </si>
  <si>
    <t>CLM-003815</t>
  </si>
  <si>
    <t>CLM-003816</t>
  </si>
  <si>
    <t>CLM-003817</t>
  </si>
  <si>
    <t>CLM-003818</t>
  </si>
  <si>
    <t>CLM-003819</t>
  </si>
  <si>
    <t>M-000517</t>
  </si>
  <si>
    <t>CLM-003820</t>
  </si>
  <si>
    <t>CLM-003821</t>
  </si>
  <si>
    <t>CLM-003822</t>
  </si>
  <si>
    <t>CLM-003823</t>
  </si>
  <si>
    <t>CLM-003824</t>
  </si>
  <si>
    <t>CLM-003825</t>
  </si>
  <si>
    <t>M-000518</t>
  </si>
  <si>
    <t>CLM-003826</t>
  </si>
  <si>
    <t>CLM-003827</t>
  </si>
  <si>
    <t>CLM-003828</t>
  </si>
  <si>
    <t>CLM-003829</t>
  </si>
  <si>
    <t>CLM-003830</t>
  </si>
  <si>
    <t>CLM-003831</t>
  </si>
  <si>
    <t>CLM-003832</t>
  </si>
  <si>
    <t>CLM-003833</t>
  </si>
  <si>
    <t>CLM-003834</t>
  </si>
  <si>
    <t>CLM-003835</t>
  </si>
  <si>
    <t>CLM-003836</t>
  </si>
  <si>
    <t>M-000519</t>
  </si>
  <si>
    <t>CLM-003837</t>
  </si>
  <si>
    <t>CLM-003838</t>
  </si>
  <si>
    <t>CLM-003839</t>
  </si>
  <si>
    <t>CLM-003840</t>
  </si>
  <si>
    <t>CLM-003841</t>
  </si>
  <si>
    <t>CLM-003842</t>
  </si>
  <si>
    <t>M-000520</t>
  </si>
  <si>
    <t>CLM-003843</t>
  </si>
  <si>
    <t>CLM-003844</t>
  </si>
  <si>
    <t>CLM-003845</t>
  </si>
  <si>
    <t>CLM-003846</t>
  </si>
  <si>
    <t>CLM-003847</t>
  </si>
  <si>
    <t>CLM-003848</t>
  </si>
  <si>
    <t>CLM-003849</t>
  </si>
  <si>
    <t>CLM-003850</t>
  </si>
  <si>
    <t>CLM-003851</t>
  </si>
  <si>
    <t>CLM-003852</t>
  </si>
  <si>
    <t>M-000521</t>
  </si>
  <si>
    <t>CLM-003853</t>
  </si>
  <si>
    <t>CLM-003854</t>
  </si>
  <si>
    <t>CLM-003855</t>
  </si>
  <si>
    <t>CLM-003856</t>
  </si>
  <si>
    <t>CLM-003857</t>
  </si>
  <si>
    <t>CLM-003858</t>
  </si>
  <si>
    <t>CLM-003859</t>
  </si>
  <si>
    <t>CLM-003860</t>
  </si>
  <si>
    <t>CLM-003861</t>
  </si>
  <si>
    <t>CLM-003862</t>
  </si>
  <si>
    <t>M-000522</t>
  </si>
  <si>
    <t>CLM-003863</t>
  </si>
  <si>
    <t>CLM-003864</t>
  </si>
  <si>
    <t>CLM-003865</t>
  </si>
  <si>
    <t>CLM-003866</t>
  </si>
  <si>
    <t>CLM-003867</t>
  </si>
  <si>
    <t>CLM-003868</t>
  </si>
  <si>
    <t>CLM-003869</t>
  </si>
  <si>
    <t>CLM-003870</t>
  </si>
  <si>
    <t>CLM-003871</t>
  </si>
  <si>
    <t>CLM-003872</t>
  </si>
  <si>
    <t>M-000523</t>
  </si>
  <si>
    <t>CLM-003873</t>
  </si>
  <si>
    <t>CLM-003874</t>
  </si>
  <si>
    <t>CLM-003875</t>
  </si>
  <si>
    <t>CLM-003876</t>
  </si>
  <si>
    <t>CLM-003877</t>
  </si>
  <si>
    <t>CLM-003878</t>
  </si>
  <si>
    <t>CLM-003879</t>
  </si>
  <si>
    <t>CLM-003880</t>
  </si>
  <si>
    <t>CLM-003881</t>
  </si>
  <si>
    <t>CLM-003882</t>
  </si>
  <si>
    <t>M-000524</t>
  </si>
  <si>
    <t>CLM-003883</t>
  </si>
  <si>
    <t>CLM-003884</t>
  </si>
  <si>
    <t>CLM-003885</t>
  </si>
  <si>
    <t>M-000525</t>
  </si>
  <si>
    <t>CLM-003886</t>
  </si>
  <si>
    <t>CLM-003887</t>
  </si>
  <si>
    <t>CLM-003888</t>
  </si>
  <si>
    <t>CLM-003889</t>
  </si>
  <si>
    <t>CLM-003890</t>
  </si>
  <si>
    <t>CLM-003891</t>
  </si>
  <si>
    <t>CLM-003892</t>
  </si>
  <si>
    <t>CLM-003893</t>
  </si>
  <si>
    <t>CLM-003894</t>
  </si>
  <si>
    <t>CLM-003895</t>
  </si>
  <si>
    <t>CLM-003896</t>
  </si>
  <si>
    <t>CLM-003897</t>
  </si>
  <si>
    <t>CLM-003898</t>
  </si>
  <si>
    <t>CLM-003899</t>
  </si>
  <si>
    <t>CLM-003900</t>
  </si>
  <si>
    <t>CLM-003901</t>
  </si>
  <si>
    <t>CLM-003902</t>
  </si>
  <si>
    <t>CLM-003903</t>
  </si>
  <si>
    <t>M-000526</t>
  </si>
  <si>
    <t>CLM-003904</t>
  </si>
  <si>
    <t>CLM-003905</t>
  </si>
  <si>
    <t>CLM-003906</t>
  </si>
  <si>
    <t>CLM-003907</t>
  </si>
  <si>
    <t>CLM-003908</t>
  </si>
  <si>
    <t>CLM-003909</t>
  </si>
  <si>
    <t>M-000527</t>
  </si>
  <si>
    <t>CLM-003910</t>
  </si>
  <si>
    <t>CLM-003911</t>
  </si>
  <si>
    <t>CLM-003912</t>
  </si>
  <si>
    <t>CLM-003913</t>
  </si>
  <si>
    <t>CLM-003914</t>
  </si>
  <si>
    <t>CLM-003915</t>
  </si>
  <si>
    <t>CLM-003916</t>
  </si>
  <si>
    <t>CLM-003917</t>
  </si>
  <si>
    <t>CLM-003918</t>
  </si>
  <si>
    <t>CLM-003919</t>
  </si>
  <si>
    <t>M-000528</t>
  </si>
  <si>
    <t>CLM-003920</t>
  </si>
  <si>
    <t>CLM-003921</t>
  </si>
  <si>
    <t>CLM-003922</t>
  </si>
  <si>
    <t>CLM-003923</t>
  </si>
  <si>
    <t>M-000529</t>
  </si>
  <si>
    <t>CLM-003924</t>
  </si>
  <si>
    <t>CLM-003925</t>
  </si>
  <si>
    <t>CLM-003926</t>
  </si>
  <si>
    <t>CLM-003927</t>
  </si>
  <si>
    <t>CLM-003928</t>
  </si>
  <si>
    <t>CLM-003929</t>
  </si>
  <si>
    <t>CLM-003930</t>
  </si>
  <si>
    <t>CLM-003931</t>
  </si>
  <si>
    <t>CLM-003932</t>
  </si>
  <si>
    <t>M-000530</t>
  </si>
  <si>
    <t>CLM-003933</t>
  </si>
  <si>
    <t>CLM-003934</t>
  </si>
  <si>
    <t>CLM-003935</t>
  </si>
  <si>
    <t>CLM-003936</t>
  </si>
  <si>
    <t>CLM-003937</t>
  </si>
  <si>
    <t>CLM-003938</t>
  </si>
  <si>
    <t>CLM-003939</t>
  </si>
  <si>
    <t>M-000531</t>
  </si>
  <si>
    <t>CLM-003940</t>
  </si>
  <si>
    <t>CLM-003941</t>
  </si>
  <si>
    <t>CLM-003942</t>
  </si>
  <si>
    <t>CLM-003943</t>
  </si>
  <si>
    <t>CLM-003944</t>
  </si>
  <si>
    <t>CLM-003945</t>
  </si>
  <si>
    <t>CLM-003946</t>
  </si>
  <si>
    <t>CLM-003947</t>
  </si>
  <si>
    <t>CLM-003948</t>
  </si>
  <si>
    <t>M-000532</t>
  </si>
  <si>
    <t>CLM-003949</t>
  </si>
  <si>
    <t>CLM-003950</t>
  </si>
  <si>
    <t>CLM-003951</t>
  </si>
  <si>
    <t>CLM-003952</t>
  </si>
  <si>
    <t>M-000533</t>
  </si>
  <si>
    <t>CLM-003953</t>
  </si>
  <si>
    <t>CLM-003954</t>
  </si>
  <si>
    <t>CLM-003955</t>
  </si>
  <si>
    <t>CLM-003956</t>
  </si>
  <si>
    <t>CLM-003957</t>
  </si>
  <si>
    <t>CLM-003958</t>
  </si>
  <si>
    <t>CLM-003959</t>
  </si>
  <si>
    <t>M-000534</t>
  </si>
  <si>
    <t>CLM-003960</t>
  </si>
  <si>
    <t>CLM-003961</t>
  </si>
  <si>
    <t>CLM-003962</t>
  </si>
  <si>
    <t>CLM-003963</t>
  </si>
  <si>
    <t>CLM-003964</t>
  </si>
  <si>
    <t>CLM-003965</t>
  </si>
  <si>
    <t>CLM-003966</t>
  </si>
  <si>
    <t>M-000535</t>
  </si>
  <si>
    <t>CLM-003967</t>
  </si>
  <si>
    <t>CLM-003968</t>
  </si>
  <si>
    <t>CLM-003969</t>
  </si>
  <si>
    <t>CLM-003970</t>
  </si>
  <si>
    <t>CLM-003971</t>
  </si>
  <si>
    <t>CLM-003972</t>
  </si>
  <si>
    <t>CLM-003973</t>
  </si>
  <si>
    <t>CLM-003974</t>
  </si>
  <si>
    <t>CLM-003975</t>
  </si>
  <si>
    <t>M-000536</t>
  </si>
  <si>
    <t>CLM-003976</t>
  </si>
  <si>
    <t>CLM-003977</t>
  </si>
  <si>
    <t>CLM-003978</t>
  </si>
  <si>
    <t>CLM-003979</t>
  </si>
  <si>
    <t>CLM-003980</t>
  </si>
  <si>
    <t>M-000537</t>
  </si>
  <si>
    <t>CLM-003981</t>
  </si>
  <si>
    <t>CLM-003982</t>
  </si>
  <si>
    <t>CLM-003983</t>
  </si>
  <si>
    <t>CLM-003984</t>
  </si>
  <si>
    <t>CLM-003985</t>
  </si>
  <si>
    <t>CLM-003986</t>
  </si>
  <si>
    <t>M-000538</t>
  </si>
  <si>
    <t>CLM-003987</t>
  </si>
  <si>
    <t>CLM-003988</t>
  </si>
  <si>
    <t>CLM-003989</t>
  </si>
  <si>
    <t>CLM-003990</t>
  </si>
  <si>
    <t>M-000539</t>
  </si>
  <si>
    <t>CLM-003991</t>
  </si>
  <si>
    <t>CLM-003992</t>
  </si>
  <si>
    <t>CLM-003993</t>
  </si>
  <si>
    <t>CLM-003994</t>
  </si>
  <si>
    <t>CLM-003995</t>
  </si>
  <si>
    <t>CLM-003996</t>
  </si>
  <si>
    <t>CLM-003997</t>
  </si>
  <si>
    <t>CLM-003998</t>
  </si>
  <si>
    <t>M-000540</t>
  </si>
  <si>
    <t>CLM-003999</t>
  </si>
  <si>
    <t>CLM-004000</t>
  </si>
  <si>
    <t>CLM-004001</t>
  </si>
  <si>
    <t>CLM-004002</t>
  </si>
  <si>
    <t>CLM-004003</t>
  </si>
  <si>
    <t>CLM-004004</t>
  </si>
  <si>
    <t>CLM-004005</t>
  </si>
  <si>
    <t>CLM-004006</t>
  </si>
  <si>
    <t>CLM-004007</t>
  </si>
  <si>
    <t>CLM-004008</t>
  </si>
  <si>
    <t>CLM-004009</t>
  </si>
  <si>
    <t>CLM-004010</t>
  </si>
  <si>
    <t>CLM-004011</t>
  </si>
  <si>
    <t>CLM-004012</t>
  </si>
  <si>
    <t>CLM-004013</t>
  </si>
  <si>
    <t>CLM-004014</t>
  </si>
  <si>
    <t>CLM-004015</t>
  </si>
  <si>
    <t>CLM-004016</t>
  </si>
  <si>
    <t>CLM-004017</t>
  </si>
  <si>
    <t>CLM-004018</t>
  </si>
  <si>
    <t>CLM-004019</t>
  </si>
  <si>
    <t>CLM-004020</t>
  </si>
  <si>
    <t>CLM-004021</t>
  </si>
  <si>
    <t>CLM-004022</t>
  </si>
  <si>
    <t>CLM-004023</t>
  </si>
  <si>
    <t>M-000541</t>
  </si>
  <si>
    <t>CLM-004024</t>
  </si>
  <si>
    <t>CLM-004025</t>
  </si>
  <si>
    <t>CLM-004026</t>
  </si>
  <si>
    <t>CLM-004027</t>
  </si>
  <si>
    <t>M-000542</t>
  </si>
  <si>
    <t>CLM-004028</t>
  </si>
  <si>
    <t>CLM-004029</t>
  </si>
  <si>
    <t>CLM-004030</t>
  </si>
  <si>
    <t>CLM-004031</t>
  </si>
  <si>
    <t>CLM-004032</t>
  </si>
  <si>
    <t>M-000543</t>
  </si>
  <si>
    <t>CLM-004033</t>
  </si>
  <si>
    <t>CLM-004034</t>
  </si>
  <si>
    <t>CLM-004035</t>
  </si>
  <si>
    <t>CLM-004036</t>
  </si>
  <si>
    <t>CLM-004037</t>
  </si>
  <si>
    <t>CLM-004038</t>
  </si>
  <si>
    <t>CLM-004039</t>
  </si>
  <si>
    <t>CLM-004040</t>
  </si>
  <si>
    <t>CLM-004041</t>
  </si>
  <si>
    <t>CLM-004042</t>
  </si>
  <si>
    <t>M-000544</t>
  </si>
  <si>
    <t>CLM-004043</t>
  </si>
  <si>
    <t>CLM-004044</t>
  </si>
  <si>
    <t>CLM-004045</t>
  </si>
  <si>
    <t>CLM-004046</t>
  </si>
  <si>
    <t>CLM-004047</t>
  </si>
  <si>
    <t>M-000545</t>
  </si>
  <si>
    <t>CLM-004048</t>
  </si>
  <si>
    <t>CLM-004049</t>
  </si>
  <si>
    <t>CLM-004050</t>
  </si>
  <si>
    <t>CLM-004051</t>
  </si>
  <si>
    <t>CLM-004052</t>
  </si>
  <si>
    <t>CLM-004053</t>
  </si>
  <si>
    <t>M-000546</t>
  </si>
  <si>
    <t>CLM-004054</t>
  </si>
  <si>
    <t>CLM-004055</t>
  </si>
  <si>
    <t>CLM-004056</t>
  </si>
  <si>
    <t>CLM-004057</t>
  </si>
  <si>
    <t>CLM-004058</t>
  </si>
  <si>
    <t>CLM-004059</t>
  </si>
  <si>
    <t>CLM-004060</t>
  </si>
  <si>
    <t>CLM-004061</t>
  </si>
  <si>
    <t>CLM-004062</t>
  </si>
  <si>
    <t>CLM-004063</t>
  </si>
  <si>
    <t>CLM-004064</t>
  </si>
  <si>
    <t>CLM-004065</t>
  </si>
  <si>
    <t>CLM-004066</t>
  </si>
  <si>
    <t>CLM-004067</t>
  </si>
  <si>
    <t>M-000547</t>
  </si>
  <si>
    <t>CLM-004068</t>
  </si>
  <si>
    <t>CLM-004069</t>
  </si>
  <si>
    <t>CLM-004070</t>
  </si>
  <si>
    <t>CLM-004071</t>
  </si>
  <si>
    <t>CLM-004072</t>
  </si>
  <si>
    <t>M-000548</t>
  </si>
  <si>
    <t>CLM-004073</t>
  </si>
  <si>
    <t>CLM-004074</t>
  </si>
  <si>
    <t>CLM-004075</t>
  </si>
  <si>
    <t>CLM-004076</t>
  </si>
  <si>
    <t>CLM-004077</t>
  </si>
  <si>
    <t>CLM-004078</t>
  </si>
  <si>
    <t>M-000549</t>
  </si>
  <si>
    <t>CLM-004079</t>
  </si>
  <si>
    <t>CLM-004080</t>
  </si>
  <si>
    <t>CLM-004081</t>
  </si>
  <si>
    <t>CLM-004082</t>
  </si>
  <si>
    <t>M-000550</t>
  </si>
  <si>
    <t>CLM-004083</t>
  </si>
  <si>
    <t>CLM-004084</t>
  </si>
  <si>
    <t>CLM-004085</t>
  </si>
  <si>
    <t>CLM-004086</t>
  </si>
  <si>
    <t>CLM-004087</t>
  </si>
  <si>
    <t>CLM-004088</t>
  </si>
  <si>
    <t>CLM-004089</t>
  </si>
  <si>
    <t>CLM-004090</t>
  </si>
  <si>
    <t>CLM-004091</t>
  </si>
  <si>
    <t>CLM-004092</t>
  </si>
  <si>
    <t>M-000551</t>
  </si>
  <si>
    <t>CLM-004093</t>
  </si>
  <si>
    <t>CLM-004094</t>
  </si>
  <si>
    <t>CLM-004095</t>
  </si>
  <si>
    <t>CLM-004096</t>
  </si>
  <si>
    <t>M-000552</t>
  </si>
  <si>
    <t>CLM-004097</t>
  </si>
  <si>
    <t>CLM-004098</t>
  </si>
  <si>
    <t>CLM-004099</t>
  </si>
  <si>
    <t>CLM-004100</t>
  </si>
  <si>
    <t>CLM-004101</t>
  </si>
  <si>
    <t>CLM-004102</t>
  </si>
  <si>
    <t>CLM-004103</t>
  </si>
  <si>
    <t>M-000553</t>
  </si>
  <si>
    <t>CLM-004104</t>
  </si>
  <si>
    <t>CLM-004105</t>
  </si>
  <si>
    <t>CLM-004106</t>
  </si>
  <si>
    <t>CLM-004107</t>
  </si>
  <si>
    <t>M-000554</t>
  </si>
  <si>
    <t>CLM-004108</t>
  </si>
  <si>
    <t>CLM-004109</t>
  </si>
  <si>
    <t>CLM-004110</t>
  </si>
  <si>
    <t>CLM-004111</t>
  </si>
  <si>
    <t>CLM-004112</t>
  </si>
  <si>
    <t>CLM-004113</t>
  </si>
  <si>
    <t>M-000555</t>
  </si>
  <si>
    <t>CLM-004114</t>
  </si>
  <si>
    <t>CLM-004115</t>
  </si>
  <si>
    <t>CLM-004116</t>
  </si>
  <si>
    <t>CLM-004117</t>
  </si>
  <si>
    <t>CLM-004118</t>
  </si>
  <si>
    <t>CLM-004119</t>
  </si>
  <si>
    <t>CLM-004120</t>
  </si>
  <si>
    <t>CLM-004121</t>
  </si>
  <si>
    <t>M-000556</t>
  </si>
  <si>
    <t>CLM-004122</t>
  </si>
  <si>
    <t>CLM-004123</t>
  </si>
  <si>
    <t>CLM-004124</t>
  </si>
  <si>
    <t>CLM-004125</t>
  </si>
  <si>
    <t>CLM-004126</t>
  </si>
  <si>
    <t>CLM-004127</t>
  </si>
  <si>
    <t>CLM-004128</t>
  </si>
  <si>
    <t>CLM-004129</t>
  </si>
  <si>
    <t>CLM-004130</t>
  </si>
  <si>
    <t>M-000557</t>
  </si>
  <si>
    <t>CLM-004131</t>
  </si>
  <si>
    <t>CLM-004132</t>
  </si>
  <si>
    <t>CLM-004133</t>
  </si>
  <si>
    <t>CLM-004134</t>
  </si>
  <si>
    <t>CLM-004135</t>
  </si>
  <si>
    <t>CLM-004136</t>
  </si>
  <si>
    <t>CLM-004137</t>
  </si>
  <si>
    <t>CLM-004138</t>
  </si>
  <si>
    <t>CLM-004139</t>
  </si>
  <si>
    <t>CLM-004140</t>
  </si>
  <si>
    <t>M-000558</t>
  </si>
  <si>
    <t>CLM-004141</t>
  </si>
  <si>
    <t>CLM-004142</t>
  </si>
  <si>
    <t>CLM-004143</t>
  </si>
  <si>
    <t>CLM-004144</t>
  </si>
  <si>
    <t>CLM-004145</t>
  </si>
  <si>
    <t>CLM-004146</t>
  </si>
  <si>
    <t>CLM-004147</t>
  </si>
  <si>
    <t>M-000559</t>
  </si>
  <si>
    <t>CLM-004148</t>
  </si>
  <si>
    <t>CLM-004149</t>
  </si>
  <si>
    <t>CLM-004150</t>
  </si>
  <si>
    <t>CLM-004151</t>
  </si>
  <si>
    <t>CLM-004152</t>
  </si>
  <si>
    <t>CLM-004153</t>
  </si>
  <si>
    <t>CLM-004154</t>
  </si>
  <si>
    <t>CLM-004155</t>
  </si>
  <si>
    <t>M-000560</t>
  </si>
  <si>
    <t>CLM-004156</t>
  </si>
  <si>
    <t>CLM-004157</t>
  </si>
  <si>
    <t>CLM-004158</t>
  </si>
  <si>
    <t>CLM-004159</t>
  </si>
  <si>
    <t>M-000561</t>
  </si>
  <si>
    <t>CLM-004160</t>
  </si>
  <si>
    <t>CLM-004161</t>
  </si>
  <si>
    <t>CLM-004162</t>
  </si>
  <si>
    <t>M-000562</t>
  </si>
  <si>
    <t>CLM-004163</t>
  </si>
  <si>
    <t>CLM-004164</t>
  </si>
  <si>
    <t>CLM-004165</t>
  </si>
  <si>
    <t>CLM-004166</t>
  </si>
  <si>
    <t>CLM-004167</t>
  </si>
  <si>
    <t>CLM-004168</t>
  </si>
  <si>
    <t>CLM-004169</t>
  </si>
  <si>
    <t>CLM-004170</t>
  </si>
  <si>
    <t>CLM-004171</t>
  </si>
  <si>
    <t>M-000563</t>
  </si>
  <si>
    <t>CLM-004172</t>
  </si>
  <si>
    <t>CLM-004173</t>
  </si>
  <si>
    <t>CLM-004174</t>
  </si>
  <si>
    <t>CLM-004175</t>
  </si>
  <si>
    <t>CLM-004176</t>
  </si>
  <si>
    <t>CLM-004177</t>
  </si>
  <si>
    <t>CLM-004178</t>
  </si>
  <si>
    <t>M-000564</t>
  </si>
  <si>
    <t>CLM-004179</t>
  </si>
  <si>
    <t>CLM-004180</t>
  </si>
  <si>
    <t>CLM-004181</t>
  </si>
  <si>
    <t>CLM-004182</t>
  </si>
  <si>
    <t>M-000565</t>
  </si>
  <si>
    <t>CLM-004183</t>
  </si>
  <si>
    <t>CLM-004184</t>
  </si>
  <si>
    <t>CLM-004185</t>
  </si>
  <si>
    <t>CLM-004186</t>
  </si>
  <si>
    <t>CLM-004187</t>
  </si>
  <si>
    <t>M-000566</t>
  </si>
  <si>
    <t>CLM-004188</t>
  </si>
  <si>
    <t>CLM-004189</t>
  </si>
  <si>
    <t>CLM-004190</t>
  </si>
  <si>
    <t>M-000567</t>
  </si>
  <si>
    <t>CLM-004191</t>
  </si>
  <si>
    <t>CLM-004192</t>
  </si>
  <si>
    <t>CLM-004193</t>
  </si>
  <si>
    <t>CLM-004194</t>
  </si>
  <si>
    <t>CLM-004195</t>
  </si>
  <si>
    <t>CLM-004196</t>
  </si>
  <si>
    <t>M-000568</t>
  </si>
  <si>
    <t>CLM-004197</t>
  </si>
  <si>
    <t>CLM-004198</t>
  </si>
  <si>
    <t>CLM-004199</t>
  </si>
  <si>
    <t>M-000569</t>
  </si>
  <si>
    <t>CLM-004200</t>
  </si>
  <si>
    <t>CLM-004201</t>
  </si>
  <si>
    <t>CLM-004202</t>
  </si>
  <si>
    <t>CLM-004203</t>
  </si>
  <si>
    <t>M-000570</t>
  </si>
  <si>
    <t>CLM-004204</t>
  </si>
  <si>
    <t>CLM-004205</t>
  </si>
  <si>
    <t>CLM-004206</t>
  </si>
  <si>
    <t>CLM-004207</t>
  </si>
  <si>
    <t>CLM-004208</t>
  </si>
  <si>
    <t>M-000571</t>
  </si>
  <si>
    <t>CLM-004209</t>
  </si>
  <si>
    <t>CLM-004210</t>
  </si>
  <si>
    <t>CLM-004211</t>
  </si>
  <si>
    <t>CLM-004212</t>
  </si>
  <si>
    <t>CLM-004213</t>
  </si>
  <si>
    <t>CLM-004214</t>
  </si>
  <si>
    <t>CLM-004215</t>
  </si>
  <si>
    <t>M-000572</t>
  </si>
  <si>
    <t>CLM-004216</t>
  </si>
  <si>
    <t>CLM-004217</t>
  </si>
  <si>
    <t>CLM-004218</t>
  </si>
  <si>
    <t>CLM-004219</t>
  </si>
  <si>
    <t>CLM-004220</t>
  </si>
  <si>
    <t>CLM-004221</t>
  </si>
  <si>
    <t>CLM-004222</t>
  </si>
  <si>
    <t>CLM-004223</t>
  </si>
  <si>
    <t>CLM-004224</t>
  </si>
  <si>
    <t>CLM-004225</t>
  </si>
  <si>
    <t>M-000573</t>
  </si>
  <si>
    <t>CLM-004226</t>
  </si>
  <si>
    <t>CLM-004227</t>
  </si>
  <si>
    <t>CLM-004228</t>
  </si>
  <si>
    <t>M-000574</t>
  </si>
  <si>
    <t>CLM-004229</t>
  </si>
  <si>
    <t>CLM-004230</t>
  </si>
  <si>
    <t>CLM-004231</t>
  </si>
  <si>
    <t>CLM-004232</t>
  </si>
  <si>
    <t>CLM-004233</t>
  </si>
  <si>
    <t>CLM-004234</t>
  </si>
  <si>
    <t>CLM-004235</t>
  </si>
  <si>
    <t>CLM-004236</t>
  </si>
  <si>
    <t>CLM-004237</t>
  </si>
  <si>
    <t>CLM-004238</t>
  </si>
  <si>
    <t>CLM-004239</t>
  </si>
  <si>
    <t>M-000575</t>
  </si>
  <si>
    <t>CLM-004240</t>
  </si>
  <si>
    <t>CLM-004241</t>
  </si>
  <si>
    <t>CLM-004242</t>
  </si>
  <si>
    <t>CLM-004243</t>
  </si>
  <si>
    <t>CLM-004244</t>
  </si>
  <si>
    <t>CLM-004245</t>
  </si>
  <si>
    <t>M-000576</t>
  </si>
  <si>
    <t>CLM-004246</t>
  </si>
  <si>
    <t>CLM-004247</t>
  </si>
  <si>
    <t>CLM-004248</t>
  </si>
  <si>
    <t>CLM-004249</t>
  </si>
  <si>
    <t>CLM-004250</t>
  </si>
  <si>
    <t>CLM-004251</t>
  </si>
  <si>
    <t>M-000577</t>
  </si>
  <si>
    <t>CLM-004252</t>
  </si>
  <si>
    <t>CLM-004253</t>
  </si>
  <si>
    <t>CLM-004254</t>
  </si>
  <si>
    <t>CLM-004255</t>
  </si>
  <si>
    <t>CLM-004256</t>
  </si>
  <si>
    <t>CLM-004257</t>
  </si>
  <si>
    <t>CLM-004258</t>
  </si>
  <si>
    <t>CLM-004259</t>
  </si>
  <si>
    <t>CLM-004260</t>
  </si>
  <si>
    <t>CLM-004261</t>
  </si>
  <si>
    <t>CLM-004262</t>
  </si>
  <si>
    <t>CLM-004263</t>
  </si>
  <si>
    <t>CLM-004264</t>
  </si>
  <si>
    <t>M-000578</t>
  </si>
  <si>
    <t>CLM-004265</t>
  </si>
  <si>
    <t>CLM-004266</t>
  </si>
  <si>
    <t>CLM-004267</t>
  </si>
  <si>
    <t>CLM-004268</t>
  </si>
  <si>
    <t>CLM-004269</t>
  </si>
  <si>
    <t>CLM-004270</t>
  </si>
  <si>
    <t>M-000579</t>
  </si>
  <si>
    <t>CLM-004271</t>
  </si>
  <si>
    <t>CLM-004272</t>
  </si>
  <si>
    <t>CLM-004273</t>
  </si>
  <si>
    <t>CLM-004274</t>
  </si>
  <si>
    <t>CLM-004275</t>
  </si>
  <si>
    <t>CLM-004276</t>
  </si>
  <si>
    <t>CLM-004277</t>
  </si>
  <si>
    <t>CLM-004278</t>
  </si>
  <si>
    <t>M-000580</t>
  </si>
  <si>
    <t>CLM-004279</t>
  </si>
  <si>
    <t>CLM-004280</t>
  </si>
  <si>
    <t>CLM-004281</t>
  </si>
  <si>
    <t>CLM-004282</t>
  </si>
  <si>
    <t>CLM-004283</t>
  </si>
  <si>
    <t>CLM-004284</t>
  </si>
  <si>
    <t>M-000581</t>
  </si>
  <si>
    <t>CLM-004285</t>
  </si>
  <si>
    <t>CLM-004286</t>
  </si>
  <si>
    <t>CLM-004287</t>
  </si>
  <si>
    <t>CLM-004288</t>
  </si>
  <si>
    <t>M-000582</t>
  </si>
  <si>
    <t>CLM-004289</t>
  </si>
  <si>
    <t>CLM-004290</t>
  </si>
  <si>
    <t>CLM-004291</t>
  </si>
  <si>
    <t>CLM-004292</t>
  </si>
  <si>
    <t>CLM-004293</t>
  </si>
  <si>
    <t>CLM-004294</t>
  </si>
  <si>
    <t>CLM-004295</t>
  </si>
  <si>
    <t>M-000583</t>
  </si>
  <si>
    <t>CLM-004296</t>
  </si>
  <si>
    <t>CLM-004297</t>
  </si>
  <si>
    <t>CLM-004298</t>
  </si>
  <si>
    <t>CLM-004299</t>
  </si>
  <si>
    <t>CLM-004300</t>
  </si>
  <si>
    <t>M-000584</t>
  </si>
  <si>
    <t>CLM-004301</t>
  </si>
  <si>
    <t>CLM-004302</t>
  </si>
  <si>
    <t>CLM-004303</t>
  </si>
  <si>
    <t>M-000585</t>
  </si>
  <si>
    <t>CLM-004304</t>
  </si>
  <si>
    <t>CLM-004305</t>
  </si>
  <si>
    <t>CLM-004306</t>
  </si>
  <si>
    <t>CLM-004307</t>
  </si>
  <si>
    <t>CLM-004308</t>
  </si>
  <si>
    <t>CLM-004309</t>
  </si>
  <si>
    <t>CLM-004310</t>
  </si>
  <si>
    <t>CLM-004311</t>
  </si>
  <si>
    <t>M-000586</t>
  </si>
  <si>
    <t>CLM-004312</t>
  </si>
  <si>
    <t>CLM-004313</t>
  </si>
  <si>
    <t>CLM-004314</t>
  </si>
  <si>
    <t>CLM-004315</t>
  </si>
  <si>
    <t>CLM-004316</t>
  </si>
  <si>
    <t>CLM-004317</t>
  </si>
  <si>
    <t>CLM-004318</t>
  </si>
  <si>
    <t>CLM-004319</t>
  </si>
  <si>
    <t>M-000587</t>
  </si>
  <si>
    <t>CLM-004320</t>
  </si>
  <si>
    <t>CLM-004321</t>
  </si>
  <si>
    <t>CLM-004322</t>
  </si>
  <si>
    <t>CLM-004323</t>
  </si>
  <si>
    <t>CLM-004324</t>
  </si>
  <si>
    <t>CLM-004325</t>
  </si>
  <si>
    <t>CLM-004326</t>
  </si>
  <si>
    <t>CLM-004327</t>
  </si>
  <si>
    <t>M-000588</t>
  </si>
  <si>
    <t>CLM-004328</t>
  </si>
  <si>
    <t>CLM-004329</t>
  </si>
  <si>
    <t>CLM-004330</t>
  </si>
  <si>
    <t>CLM-004331</t>
  </si>
  <si>
    <t>CLM-004332</t>
  </si>
  <si>
    <t>CLM-004333</t>
  </si>
  <si>
    <t>CLM-004334</t>
  </si>
  <si>
    <t>CLM-004335</t>
  </si>
  <si>
    <t>CLM-004336</t>
  </si>
  <si>
    <t>CLM-004337</t>
  </si>
  <si>
    <t>M-000589</t>
  </si>
  <si>
    <t>CLM-004338</t>
  </si>
  <si>
    <t>CLM-004339</t>
  </si>
  <si>
    <t>CLM-004340</t>
  </si>
  <si>
    <t>CLM-004341</t>
  </si>
  <si>
    <t>CLM-004342</t>
  </si>
  <si>
    <t>CLM-004343</t>
  </si>
  <si>
    <t>M-000590</t>
  </si>
  <si>
    <t>CLM-004344</t>
  </si>
  <si>
    <t>CLM-004345</t>
  </si>
  <si>
    <t>CLM-004346</t>
  </si>
  <si>
    <t>CLM-004347</t>
  </si>
  <si>
    <t>CLM-004348</t>
  </si>
  <si>
    <t>CLM-004349</t>
  </si>
  <si>
    <t>CLM-004350</t>
  </si>
  <si>
    <t>CLM-004351</t>
  </si>
  <si>
    <t>CLM-004352</t>
  </si>
  <si>
    <t>CLM-004353</t>
  </si>
  <si>
    <t>CLM-004354</t>
  </si>
  <si>
    <t>CLM-004355</t>
  </si>
  <si>
    <t>M-000591</t>
  </si>
  <si>
    <t>CLM-004356</t>
  </si>
  <si>
    <t>CLM-004357</t>
  </si>
  <si>
    <t>CLM-004358</t>
  </si>
  <si>
    <t>CLM-004359</t>
  </si>
  <si>
    <t>CLM-004360</t>
  </si>
  <si>
    <t>CLM-004361</t>
  </si>
  <si>
    <t>M-000592</t>
  </si>
  <si>
    <t>CLM-004362</t>
  </si>
  <si>
    <t>CLM-004363</t>
  </si>
  <si>
    <t>CLM-004364</t>
  </si>
  <si>
    <t>CLM-004365</t>
  </si>
  <si>
    <t>M-000593</t>
  </si>
  <si>
    <t>CLM-004366</t>
  </si>
  <si>
    <t>CLM-004367</t>
  </si>
  <si>
    <t>CLM-004368</t>
  </si>
  <si>
    <t>CLM-004369</t>
  </si>
  <si>
    <t>M-000594</t>
  </si>
  <si>
    <t>CLM-004370</t>
  </si>
  <si>
    <t>CLM-004371</t>
  </si>
  <si>
    <t>CLM-004372</t>
  </si>
  <si>
    <t>CLM-004373</t>
  </si>
  <si>
    <t>CLM-004374</t>
  </si>
  <si>
    <t>CLM-004375</t>
  </si>
  <si>
    <t>M-000595</t>
  </si>
  <si>
    <t>CLM-004376</t>
  </si>
  <si>
    <t>CLM-004377</t>
  </si>
  <si>
    <t>CLM-004378</t>
  </si>
  <si>
    <t>CLM-004379</t>
  </si>
  <si>
    <t>CLM-004380</t>
  </si>
  <si>
    <t>CLM-004381</t>
  </si>
  <si>
    <t>M-000596</t>
  </si>
  <si>
    <t>CLM-004382</t>
  </si>
  <si>
    <t>CLM-004383</t>
  </si>
  <si>
    <t>CLM-004384</t>
  </si>
  <si>
    <t>CLM-004385</t>
  </si>
  <si>
    <t>CLM-004386</t>
  </si>
  <si>
    <t>CLM-004387</t>
  </si>
  <si>
    <t>CLM-004388</t>
  </si>
  <si>
    <t>M-000597</t>
  </si>
  <si>
    <t>CLM-004389</t>
  </si>
  <si>
    <t>CLM-004390</t>
  </si>
  <si>
    <t>CLM-004391</t>
  </si>
  <si>
    <t>CLM-004392</t>
  </si>
  <si>
    <t>CLM-004393</t>
  </si>
  <si>
    <t>CLM-004394</t>
  </si>
  <si>
    <t>CLM-004395</t>
  </si>
  <si>
    <t>CLM-004396</t>
  </si>
  <si>
    <t>CLM-004397</t>
  </si>
  <si>
    <t>CLM-004398</t>
  </si>
  <si>
    <t>CLM-004399</t>
  </si>
  <si>
    <t>CLM-004400</t>
  </si>
  <si>
    <t>CLM-004401</t>
  </si>
  <si>
    <t>CLM-004402</t>
  </si>
  <si>
    <t>CLM-004403</t>
  </si>
  <si>
    <t>CLM-004404</t>
  </si>
  <si>
    <t>CLM-004405</t>
  </si>
  <si>
    <t>CLM-004406</t>
  </si>
  <si>
    <t>CLM-004407</t>
  </si>
  <si>
    <t>CLM-004408</t>
  </si>
  <si>
    <t>CLM-004409</t>
  </si>
  <si>
    <t>M-000598</t>
  </si>
  <si>
    <t>CLM-004410</t>
  </si>
  <si>
    <t>CLM-004411</t>
  </si>
  <si>
    <t>CLM-004412</t>
  </si>
  <si>
    <t>CLM-004413</t>
  </si>
  <si>
    <t>CLM-004414</t>
  </si>
  <si>
    <t>CLM-004415</t>
  </si>
  <si>
    <t>CLM-004416</t>
  </si>
  <si>
    <t>CLM-004417</t>
  </si>
  <si>
    <t>M-000599</t>
  </si>
  <si>
    <t>CLM-004418</t>
  </si>
  <si>
    <t>CLM-004419</t>
  </si>
  <si>
    <t>CLM-004420</t>
  </si>
  <si>
    <t>CLM-004421</t>
  </si>
  <si>
    <t>CLM-004422</t>
  </si>
  <si>
    <t>M-000600</t>
  </si>
  <si>
    <t>CLM-004423</t>
  </si>
  <si>
    <t>CLM-004424</t>
  </si>
  <si>
    <t>CLM-004425</t>
  </si>
  <si>
    <t>CLM-004426</t>
  </si>
  <si>
    <t>CLM-004427</t>
  </si>
  <si>
    <t>CLM-004428</t>
  </si>
  <si>
    <t>CLM-004429</t>
  </si>
  <si>
    <t>CLM-004430</t>
  </si>
  <si>
    <t>M-000601</t>
  </si>
  <si>
    <t>CLM-004431</t>
  </si>
  <si>
    <t>CLM-004432</t>
  </si>
  <si>
    <t>CLM-004433</t>
  </si>
  <si>
    <t>CLM-004434</t>
  </si>
  <si>
    <t>CLM-004435</t>
  </si>
  <si>
    <t>CLM-004436</t>
  </si>
  <si>
    <t>CLM-004437</t>
  </si>
  <si>
    <t>CLM-004438</t>
  </si>
  <si>
    <t>M-000602</t>
  </si>
  <si>
    <t>CLM-004439</t>
  </si>
  <si>
    <t>CLM-004440</t>
  </si>
  <si>
    <t>CLM-004441</t>
  </si>
  <si>
    <t>CLM-004442</t>
  </si>
  <si>
    <t>CLM-004443</t>
  </si>
  <si>
    <t>CLM-004444</t>
  </si>
  <si>
    <t>M-000603</t>
  </si>
  <si>
    <t>CLM-004445</t>
  </si>
  <si>
    <t>CLM-004446</t>
  </si>
  <si>
    <t>CLM-004447</t>
  </si>
  <si>
    <t>CLM-004448</t>
  </si>
  <si>
    <t>CLM-004449</t>
  </si>
  <si>
    <t>CLM-004450</t>
  </si>
  <si>
    <t>M-000604</t>
  </si>
  <si>
    <t>CLM-004451</t>
  </si>
  <si>
    <t>CLM-004452</t>
  </si>
  <si>
    <t>CLM-004453</t>
  </si>
  <si>
    <t>CLM-004454</t>
  </si>
  <si>
    <t>CLM-004455</t>
  </si>
  <si>
    <t>CLM-004456</t>
  </si>
  <si>
    <t>CLM-004457</t>
  </si>
  <si>
    <t>M-000605</t>
  </si>
  <si>
    <t>CLM-004458</t>
  </si>
  <si>
    <t>CLM-004459</t>
  </si>
  <si>
    <t>CLM-004460</t>
  </si>
  <si>
    <t>CLM-004461</t>
  </si>
  <si>
    <t>CLM-004462</t>
  </si>
  <si>
    <t>CLM-004463</t>
  </si>
  <si>
    <t>CLM-004464</t>
  </si>
  <si>
    <t>CLM-004465</t>
  </si>
  <si>
    <t>M-000606</t>
  </si>
  <si>
    <t>CLM-004466</t>
  </si>
  <si>
    <t>CLM-004467</t>
  </si>
  <si>
    <t>CLM-004468</t>
  </si>
  <si>
    <t>CLM-004469</t>
  </si>
  <si>
    <t>M-000607</t>
  </si>
  <si>
    <t>CLM-004470</t>
  </si>
  <si>
    <t>CLM-004471</t>
  </si>
  <si>
    <t>CLM-004472</t>
  </si>
  <si>
    <t>M-000608</t>
  </si>
  <si>
    <t>CLM-004473</t>
  </si>
  <si>
    <t>CLM-004474</t>
  </si>
  <si>
    <t>CLM-004475</t>
  </si>
  <si>
    <t>M-000609</t>
  </si>
  <si>
    <t>CLM-004476</t>
  </si>
  <si>
    <t>CLM-004477</t>
  </si>
  <si>
    <t>CLM-004478</t>
  </si>
  <si>
    <t>CLM-004479</t>
  </si>
  <si>
    <t>CLM-004480</t>
  </si>
  <si>
    <t>CLM-004481</t>
  </si>
  <si>
    <t>M-000610</t>
  </si>
  <si>
    <t>CLM-004482</t>
  </si>
  <si>
    <t>CLM-004483</t>
  </si>
  <si>
    <t>CLM-004484</t>
  </si>
  <si>
    <t>CLM-004485</t>
  </si>
  <si>
    <t>CLM-004486</t>
  </si>
  <si>
    <t>CLM-004487</t>
  </si>
  <si>
    <t>CLM-004488</t>
  </si>
  <si>
    <t>CLM-004489</t>
  </si>
  <si>
    <t>CLM-004490</t>
  </si>
  <si>
    <t>CLM-004491</t>
  </si>
  <si>
    <t>M-000611</t>
  </si>
  <si>
    <t>CLM-004492</t>
  </si>
  <si>
    <t>CLM-004493</t>
  </si>
  <si>
    <t>CLM-004494</t>
  </si>
  <si>
    <t>M-000612</t>
  </si>
  <si>
    <t>CLM-004495</t>
  </si>
  <si>
    <t>CLM-004496</t>
  </si>
  <si>
    <t>CLM-004497</t>
  </si>
  <si>
    <t>CLM-004498</t>
  </si>
  <si>
    <t>M-000613</t>
  </si>
  <si>
    <t>CLM-004499</t>
  </si>
  <si>
    <t>CLM-004500</t>
  </si>
  <si>
    <t>CLM-004501</t>
  </si>
  <si>
    <t>M-000614</t>
  </si>
  <si>
    <t>CLM-004502</t>
  </si>
  <si>
    <t>CLM-004503</t>
  </si>
  <si>
    <t>CLM-004504</t>
  </si>
  <si>
    <t>CLM-004505</t>
  </si>
  <si>
    <t>CLM-004506</t>
  </si>
  <si>
    <t>CLM-004507</t>
  </si>
  <si>
    <t>CLM-004508</t>
  </si>
  <si>
    <t>CLM-004509</t>
  </si>
  <si>
    <t>CLM-004510</t>
  </si>
  <si>
    <t>M-000615</t>
  </si>
  <si>
    <t>CLM-004511</t>
  </si>
  <si>
    <t>CLM-004512</t>
  </si>
  <si>
    <t>CLM-004513</t>
  </si>
  <si>
    <t>CLM-004514</t>
  </si>
  <si>
    <t>CLM-004515</t>
  </si>
  <si>
    <t>CLM-004516</t>
  </si>
  <si>
    <t>CLM-004517</t>
  </si>
  <si>
    <t>M-000616</t>
  </si>
  <si>
    <t>CLM-004518</t>
  </si>
  <si>
    <t>CLM-004519</t>
  </si>
  <si>
    <t>CLM-004520</t>
  </si>
  <si>
    <t>CLM-004521</t>
  </si>
  <si>
    <t>M-000617</t>
  </si>
  <si>
    <t>CLM-004522</t>
  </si>
  <si>
    <t>CLM-004523</t>
  </si>
  <si>
    <t>CLM-004524</t>
  </si>
  <si>
    <t>CLM-004525</t>
  </si>
  <si>
    <t>M-000618</t>
  </si>
  <si>
    <t>CLM-004526</t>
  </si>
  <si>
    <t>CLM-004527</t>
  </si>
  <si>
    <t>CLM-004528</t>
  </si>
  <si>
    <t>CLM-004529</t>
  </si>
  <si>
    <t>CLM-004530</t>
  </si>
  <si>
    <t>M-000619</t>
  </si>
  <si>
    <t>CLM-004531</t>
  </si>
  <si>
    <t>CLM-004532</t>
  </si>
  <si>
    <t>CLM-004533</t>
  </si>
  <si>
    <t>CLM-004534</t>
  </si>
  <si>
    <t>CLM-004535</t>
  </si>
  <si>
    <t>CLM-004536</t>
  </si>
  <si>
    <t>CLM-004537</t>
  </si>
  <si>
    <t>M-000620</t>
  </si>
  <si>
    <t>CLM-004538</t>
  </si>
  <si>
    <t>CLM-004539</t>
  </si>
  <si>
    <t>CLM-004540</t>
  </si>
  <si>
    <t>M-000621</t>
  </si>
  <si>
    <t>CLM-004541</t>
  </si>
  <si>
    <t>CLM-004542</t>
  </si>
  <si>
    <t>CLM-004543</t>
  </si>
  <si>
    <t>CLM-004544</t>
  </si>
  <si>
    <t>CLM-004545</t>
  </si>
  <si>
    <t>CLM-004546</t>
  </si>
  <si>
    <t>CLM-004547</t>
  </si>
  <si>
    <t>M-000622</t>
  </si>
  <si>
    <t>CLM-004548</t>
  </si>
  <si>
    <t>CLM-004549</t>
  </si>
  <si>
    <t>CLM-004550</t>
  </si>
  <si>
    <t>CLM-004551</t>
  </si>
  <si>
    <t>CLM-004552</t>
  </si>
  <si>
    <t>CLM-004553</t>
  </si>
  <si>
    <t>CLM-004554</t>
  </si>
  <si>
    <t>CLM-004555</t>
  </si>
  <si>
    <t>CLM-004556</t>
  </si>
  <si>
    <t>CLM-004557</t>
  </si>
  <si>
    <t>CLM-004558</t>
  </si>
  <si>
    <t>CLM-004559</t>
  </si>
  <si>
    <t>CLM-004560</t>
  </si>
  <si>
    <t>CLM-004561</t>
  </si>
  <si>
    <t>CLM-004562</t>
  </si>
  <si>
    <t>CLM-004563</t>
  </si>
  <si>
    <t>CLM-004564</t>
  </si>
  <si>
    <t>M-000623</t>
  </si>
  <si>
    <t>CLM-004565</t>
  </si>
  <si>
    <t>CLM-004566</t>
  </si>
  <si>
    <t>CLM-004567</t>
  </si>
  <si>
    <t>CLM-004568</t>
  </si>
  <si>
    <t>CLM-004569</t>
  </si>
  <si>
    <t>CLM-004570</t>
  </si>
  <si>
    <t>CLM-004571</t>
  </si>
  <si>
    <t>CLM-004572</t>
  </si>
  <si>
    <t>M-000624</t>
  </si>
  <si>
    <t>CLM-004573</t>
  </si>
  <si>
    <t>CLM-004574</t>
  </si>
  <si>
    <t>CLM-004575</t>
  </si>
  <si>
    <t>CLM-004576</t>
  </si>
  <si>
    <t>CLM-004577</t>
  </si>
  <si>
    <t>CLM-004578</t>
  </si>
  <si>
    <t>CLM-004579</t>
  </si>
  <si>
    <t>CLM-004580</t>
  </si>
  <si>
    <t>M-000625</t>
  </si>
  <si>
    <t>CLM-004581</t>
  </si>
  <si>
    <t>CLM-004582</t>
  </si>
  <si>
    <t>CLM-004583</t>
  </si>
  <si>
    <t>CLM-004584</t>
  </si>
  <si>
    <t>CLM-004585</t>
  </si>
  <si>
    <t>CLM-004586</t>
  </si>
  <si>
    <t>CLM-004587</t>
  </si>
  <si>
    <t>CLM-004588</t>
  </si>
  <si>
    <t>CLM-004589</t>
  </si>
  <si>
    <t>CLM-004590</t>
  </si>
  <si>
    <t>CLM-004591</t>
  </si>
  <si>
    <t>CLM-004592</t>
  </si>
  <si>
    <t>CLM-004593</t>
  </si>
  <si>
    <t>CLM-004594</t>
  </si>
  <si>
    <t>M-000626</t>
  </si>
  <si>
    <t>CLM-004595</t>
  </si>
  <si>
    <t>CLM-004596</t>
  </si>
  <si>
    <t>CLM-004597</t>
  </si>
  <si>
    <t>CLM-004598</t>
  </si>
  <si>
    <t>CLM-004599</t>
  </si>
  <si>
    <t>CLM-004600</t>
  </si>
  <si>
    <t>CLM-004601</t>
  </si>
  <si>
    <t>CLM-004602</t>
  </si>
  <si>
    <t>M-000627</t>
  </si>
  <si>
    <t>CLM-004603</t>
  </si>
  <si>
    <t>CLM-004604</t>
  </si>
  <si>
    <t>CLM-004605</t>
  </si>
  <si>
    <t>CLM-004606</t>
  </si>
  <si>
    <t>CLM-004607</t>
  </si>
  <si>
    <t>M-000628</t>
  </si>
  <si>
    <t>CLM-004608</t>
  </si>
  <si>
    <t>CLM-004609</t>
  </si>
  <si>
    <t>CLM-004610</t>
  </si>
  <si>
    <t>CLM-004611</t>
  </si>
  <si>
    <t>CLM-004612</t>
  </si>
  <si>
    <t>CLM-004613</t>
  </si>
  <si>
    <t>M-000629</t>
  </si>
  <si>
    <t>CLM-004614</t>
  </si>
  <si>
    <t>CLM-004615</t>
  </si>
  <si>
    <t>CLM-004616</t>
  </si>
  <si>
    <t>CLM-004617</t>
  </si>
  <si>
    <t>CLM-004618</t>
  </si>
  <si>
    <t>CLM-004619</t>
  </si>
  <si>
    <t>M-000630</t>
  </si>
  <si>
    <t>CLM-004620</t>
  </si>
  <si>
    <t>CLM-004621</t>
  </si>
  <si>
    <t>CLM-004622</t>
  </si>
  <si>
    <t>CLM-004623</t>
  </si>
  <si>
    <t>M-000631</t>
  </si>
  <si>
    <t>CLM-004624</t>
  </si>
  <si>
    <t>CLM-004625</t>
  </si>
  <si>
    <t>CLM-004626</t>
  </si>
  <si>
    <t>CLM-004627</t>
  </si>
  <si>
    <t>CLM-004628</t>
  </si>
  <si>
    <t>CLM-004629</t>
  </si>
  <si>
    <t>CLM-004630</t>
  </si>
  <si>
    <t>M-000632</t>
  </si>
  <si>
    <t>CLM-004631</t>
  </si>
  <si>
    <t>CLM-004632</t>
  </si>
  <si>
    <t>CLM-004633</t>
  </si>
  <si>
    <t>CLM-004634</t>
  </si>
  <si>
    <t>CLM-004635</t>
  </si>
  <si>
    <t>CLM-004636</t>
  </si>
  <si>
    <t>M-000633</t>
  </si>
  <si>
    <t>CLM-004637</t>
  </si>
  <si>
    <t>CLM-004638</t>
  </si>
  <si>
    <t>CLM-004639</t>
  </si>
  <si>
    <t>CLM-004640</t>
  </si>
  <si>
    <t>CLM-004641</t>
  </si>
  <si>
    <t>CLM-004642</t>
  </si>
  <si>
    <t>CLM-004643</t>
  </si>
  <si>
    <t>CLM-004644</t>
  </si>
  <si>
    <t>M-000634</t>
  </si>
  <si>
    <t>CLM-004645</t>
  </si>
  <si>
    <t>CLM-004646</t>
  </si>
  <si>
    <t>CLM-004647</t>
  </si>
  <si>
    <t>CLM-004648</t>
  </si>
  <si>
    <t>CLM-004649</t>
  </si>
  <si>
    <t>CLM-004650</t>
  </si>
  <si>
    <t>CLM-004651</t>
  </si>
  <si>
    <t>CLM-004652</t>
  </si>
  <si>
    <t>CLM-004653</t>
  </si>
  <si>
    <t>CLM-004654</t>
  </si>
  <si>
    <t>CLM-004655</t>
  </si>
  <si>
    <t>CLM-004656</t>
  </si>
  <si>
    <t>CLM-004657</t>
  </si>
  <si>
    <t>M-000635</t>
  </si>
  <si>
    <t>CLM-004658</t>
  </si>
  <si>
    <t>CLM-004659</t>
  </si>
  <si>
    <t>CLM-004660</t>
  </si>
  <si>
    <t>CLM-004661</t>
  </si>
  <si>
    <t>CLM-004662</t>
  </si>
  <si>
    <t>CLM-004663</t>
  </si>
  <si>
    <t>CLM-004664</t>
  </si>
  <si>
    <t>CLM-004665</t>
  </si>
  <si>
    <t>CLM-004666</t>
  </si>
  <si>
    <t>CLM-004667</t>
  </si>
  <si>
    <t>M-000636</t>
  </si>
  <si>
    <t>CLM-004668</t>
  </si>
  <si>
    <t>CLM-004669</t>
  </si>
  <si>
    <t>CLM-004670</t>
  </si>
  <si>
    <t>CLM-004671</t>
  </si>
  <si>
    <t>CLM-004672</t>
  </si>
  <si>
    <t>CLM-004673</t>
  </si>
  <si>
    <t>M-000637</t>
  </si>
  <si>
    <t>CLM-004674</t>
  </si>
  <si>
    <t>CLM-004675</t>
  </si>
  <si>
    <t>CLM-004676</t>
  </si>
  <si>
    <t>CLM-004677</t>
  </si>
  <si>
    <t>CLM-004678</t>
  </si>
  <si>
    <t>CLM-004679</t>
  </si>
  <si>
    <t>M-000638</t>
  </si>
  <si>
    <t>CLM-004680</t>
  </si>
  <si>
    <t>CLM-004681</t>
  </si>
  <si>
    <t>CLM-004682</t>
  </si>
  <si>
    <t>CLM-004683</t>
  </si>
  <si>
    <t>CLM-004684</t>
  </si>
  <si>
    <t>CLM-004685</t>
  </si>
  <si>
    <t>CLM-004686</t>
  </si>
  <si>
    <t>CLM-004687</t>
  </si>
  <si>
    <t>M-000639</t>
  </si>
  <si>
    <t>CLM-004688</t>
  </si>
  <si>
    <t>CLM-004689</t>
  </si>
  <si>
    <t>CLM-004690</t>
  </si>
  <si>
    <t>CLM-004691</t>
  </si>
  <si>
    <t>CLM-004692</t>
  </si>
  <si>
    <t>CLM-004693</t>
  </si>
  <si>
    <t>M-000640</t>
  </si>
  <si>
    <t>CLM-004694</t>
  </si>
  <si>
    <t>CLM-004695</t>
  </si>
  <si>
    <t>CLM-004696</t>
  </si>
  <si>
    <t>CLM-004697</t>
  </si>
  <si>
    <t>CLM-004698</t>
  </si>
  <si>
    <t>CLM-004699</t>
  </si>
  <si>
    <t>CLM-004700</t>
  </si>
  <si>
    <t>CLM-004701</t>
  </si>
  <si>
    <t>CLM-004702</t>
  </si>
  <si>
    <t>M-000641</t>
  </si>
  <si>
    <t>CLM-004703</t>
  </si>
  <si>
    <t>CLM-004704</t>
  </si>
  <si>
    <t>CLM-004705</t>
  </si>
  <si>
    <t>CLM-004706</t>
  </si>
  <si>
    <t>CLM-004707</t>
  </si>
  <si>
    <t>CLM-004708</t>
  </si>
  <si>
    <t>CLM-004709</t>
  </si>
  <si>
    <t>CLM-004710</t>
  </si>
  <si>
    <t>M-000642</t>
  </si>
  <si>
    <t>CLM-004711</t>
  </si>
  <si>
    <t>CLM-004712</t>
  </si>
  <si>
    <t>CLM-004713</t>
  </si>
  <si>
    <t>CLM-004714</t>
  </si>
  <si>
    <t>CLM-004715</t>
  </si>
  <si>
    <t>CLM-004716</t>
  </si>
  <si>
    <t>CLM-004717</t>
  </si>
  <si>
    <t>CLM-004718</t>
  </si>
  <si>
    <t>M-000643</t>
  </si>
  <si>
    <t>CLM-004719</t>
  </si>
  <si>
    <t>CLM-004720</t>
  </si>
  <si>
    <t>CLM-004721</t>
  </si>
  <si>
    <t>CLM-004722</t>
  </si>
  <si>
    <t>CLM-004723</t>
  </si>
  <si>
    <t>CLM-004724</t>
  </si>
  <si>
    <t>CLM-004725</t>
  </si>
  <si>
    <t>M-000644</t>
  </si>
  <si>
    <t>CLM-004726</t>
  </si>
  <si>
    <t>CLM-004727</t>
  </si>
  <si>
    <t>CLM-004728</t>
  </si>
  <si>
    <t>CLM-004729</t>
  </si>
  <si>
    <t>CLM-004730</t>
  </si>
  <si>
    <t>CLM-004731</t>
  </si>
  <si>
    <t>CLM-004732</t>
  </si>
  <si>
    <t>M-000645</t>
  </si>
  <si>
    <t>CLM-004733</t>
  </si>
  <si>
    <t>CLM-004734</t>
  </si>
  <si>
    <t>CLM-004735</t>
  </si>
  <si>
    <t>CLM-004736</t>
  </si>
  <si>
    <t>M-000646</t>
  </si>
  <si>
    <t>CLM-004737</t>
  </si>
  <si>
    <t>CLM-004738</t>
  </si>
  <si>
    <t>CLM-004739</t>
  </si>
  <si>
    <t>CLM-004740</t>
  </si>
  <si>
    <t>CLM-004741</t>
  </si>
  <si>
    <t>M-000647</t>
  </si>
  <si>
    <t>CLM-004742</t>
  </si>
  <si>
    <t>CLM-004743</t>
  </si>
  <si>
    <t>CLM-004744</t>
  </si>
  <si>
    <t>CLM-004745</t>
  </si>
  <si>
    <t>CLM-004746</t>
  </si>
  <si>
    <t>CLM-004747</t>
  </si>
  <si>
    <t>CLM-004748</t>
  </si>
  <si>
    <t>CLM-004749</t>
  </si>
  <si>
    <t>CLM-004750</t>
  </si>
  <si>
    <t>CLM-004751</t>
  </si>
  <si>
    <t>CLM-004752</t>
  </si>
  <si>
    <t>CLM-004753</t>
  </si>
  <si>
    <t>CLM-004754</t>
  </si>
  <si>
    <t>CLM-004755</t>
  </si>
  <si>
    <t>CLM-004756</t>
  </si>
  <si>
    <t>CLM-004757</t>
  </si>
  <si>
    <t>CLM-004758</t>
  </si>
  <si>
    <t>CLM-004759</t>
  </si>
  <si>
    <t>CLM-004760</t>
  </si>
  <si>
    <t>CLM-004761</t>
  </si>
  <si>
    <t>M-000648</t>
  </si>
  <si>
    <t>CLM-004762</t>
  </si>
  <si>
    <t>CLM-004763</t>
  </si>
  <si>
    <t>CLM-004764</t>
  </si>
  <si>
    <t>CLM-004765</t>
  </si>
  <si>
    <t>CLM-004766</t>
  </si>
  <si>
    <t>M-000649</t>
  </si>
  <si>
    <t>CLM-004767</t>
  </si>
  <si>
    <t>CLM-004768</t>
  </si>
  <si>
    <t>CLM-004769</t>
  </si>
  <si>
    <t>CLM-004770</t>
  </si>
  <si>
    <t>CLM-004771</t>
  </si>
  <si>
    <t>CLM-004772</t>
  </si>
  <si>
    <t>CLM-004773</t>
  </si>
  <si>
    <t>M-000650</t>
  </si>
  <si>
    <t>CLM-004774</t>
  </si>
  <si>
    <t>CLM-004775</t>
  </si>
  <si>
    <t>CLM-004776</t>
  </si>
  <si>
    <t>CLM-004777</t>
  </si>
  <si>
    <t>CLM-004778</t>
  </si>
  <si>
    <t>CLM-004779</t>
  </si>
  <si>
    <t>CLM-004780</t>
  </si>
  <si>
    <t>CLM-004781</t>
  </si>
  <si>
    <t>M-000651</t>
  </si>
  <si>
    <t>CLM-004782</t>
  </si>
  <si>
    <t>CLM-004783</t>
  </si>
  <si>
    <t>CLM-004784</t>
  </si>
  <si>
    <t>CLM-004785</t>
  </si>
  <si>
    <t>CLM-004786</t>
  </si>
  <si>
    <t>CLM-004787</t>
  </si>
  <si>
    <t>CLM-004788</t>
  </si>
  <si>
    <t>CLM-004789</t>
  </si>
  <si>
    <t>CLM-004790</t>
  </si>
  <si>
    <t>M-000652</t>
  </si>
  <si>
    <t>CLM-004791</t>
  </si>
  <si>
    <t>CLM-004792</t>
  </si>
  <si>
    <t>CLM-004793</t>
  </si>
  <si>
    <t>CLM-004794</t>
  </si>
  <si>
    <t>CLM-004795</t>
  </si>
  <si>
    <t>CLM-004796</t>
  </si>
  <si>
    <t>CLM-004797</t>
  </si>
  <si>
    <t>CLM-004798</t>
  </si>
  <si>
    <t>CLM-004799</t>
  </si>
  <si>
    <t>M-000653</t>
  </si>
  <si>
    <t>CLM-004800</t>
  </si>
  <si>
    <t>CLM-004801</t>
  </si>
  <si>
    <t>CLM-004802</t>
  </si>
  <si>
    <t>CLM-004803</t>
  </si>
  <si>
    <t>CLM-004804</t>
  </si>
  <si>
    <t>CLM-004805</t>
  </si>
  <si>
    <t>CLM-004806</t>
  </si>
  <si>
    <t>CLM-004807</t>
  </si>
  <si>
    <t>M-000654</t>
  </si>
  <si>
    <t>CLM-004808</t>
  </si>
  <si>
    <t>CLM-004809</t>
  </si>
  <si>
    <t>CLM-004810</t>
  </si>
  <si>
    <t>CLM-004811</t>
  </si>
  <si>
    <t>CLM-004812</t>
  </si>
  <si>
    <t>M-000655</t>
  </si>
  <si>
    <t>CLM-004813</t>
  </si>
  <si>
    <t>CLM-004814</t>
  </si>
  <si>
    <t>CLM-004815</t>
  </si>
  <si>
    <t>CLM-004816</t>
  </si>
  <si>
    <t>CLM-004817</t>
  </si>
  <si>
    <t>M-000656</t>
  </si>
  <si>
    <t>CLM-004818</t>
  </si>
  <si>
    <t>CLM-004819</t>
  </si>
  <si>
    <t>CLM-004820</t>
  </si>
  <si>
    <t>CLM-004821</t>
  </si>
  <si>
    <t>CLM-004822</t>
  </si>
  <si>
    <t>CLM-004823</t>
  </si>
  <si>
    <t>CLM-004824</t>
  </si>
  <si>
    <t>CLM-004825</t>
  </si>
  <si>
    <t>M-000657</t>
  </si>
  <si>
    <t>CLM-004826</t>
  </si>
  <si>
    <t>CLM-004827</t>
  </si>
  <si>
    <t>CLM-004828</t>
  </si>
  <si>
    <t>CLM-004829</t>
  </si>
  <si>
    <t>CLM-004830</t>
  </si>
  <si>
    <t>CLM-004831</t>
  </si>
  <si>
    <t>CLM-004832</t>
  </si>
  <si>
    <t>CLM-004833</t>
  </si>
  <si>
    <t>CLM-004834</t>
  </si>
  <si>
    <t>CLM-004835</t>
  </si>
  <si>
    <t>M-000658</t>
  </si>
  <si>
    <t>CLM-004836</t>
  </si>
  <si>
    <t>CLM-004837</t>
  </si>
  <si>
    <t>CLM-004838</t>
  </si>
  <si>
    <t>CLM-004839</t>
  </si>
  <si>
    <t>CLM-004840</t>
  </si>
  <si>
    <t>CLM-004841</t>
  </si>
  <si>
    <t>CLM-004842</t>
  </si>
  <si>
    <t>CLM-004843</t>
  </si>
  <si>
    <t>CLM-004844</t>
  </si>
  <si>
    <t>M-000659</t>
  </si>
  <si>
    <t>CLM-004845</t>
  </si>
  <si>
    <t>CLM-004846</t>
  </si>
  <si>
    <t>CLM-004847</t>
  </si>
  <si>
    <t>CLM-004848</t>
  </si>
  <si>
    <t>CLM-004849</t>
  </si>
  <si>
    <t>CLM-004850</t>
  </si>
  <si>
    <t>CLM-004851</t>
  </si>
  <si>
    <t>M-000660</t>
  </si>
  <si>
    <t>CLM-004852</t>
  </si>
  <si>
    <t>CLM-004853</t>
  </si>
  <si>
    <t>CLM-004854</t>
  </si>
  <si>
    <t>CLM-004855</t>
  </si>
  <si>
    <t>CLM-004856</t>
  </si>
  <si>
    <t>CLM-004857</t>
  </si>
  <si>
    <t>CLM-004858</t>
  </si>
  <si>
    <t>CLM-004859</t>
  </si>
  <si>
    <t>CLM-004860</t>
  </si>
  <si>
    <t>CLM-004861</t>
  </si>
  <si>
    <t>M-000661</t>
  </si>
  <si>
    <t>CLM-004862</t>
  </si>
  <si>
    <t>CLM-004863</t>
  </si>
  <si>
    <t>CLM-004864</t>
  </si>
  <si>
    <t>CLM-004865</t>
  </si>
  <si>
    <t>CLM-004866</t>
  </si>
  <si>
    <t>CLM-004867</t>
  </si>
  <si>
    <t>CLM-004868</t>
  </si>
  <si>
    <t>CLM-004869</t>
  </si>
  <si>
    <t>CLM-004870</t>
  </si>
  <si>
    <t>CLM-004871</t>
  </si>
  <si>
    <t>M-000662</t>
  </si>
  <si>
    <t>CLM-004872</t>
  </si>
  <si>
    <t>CLM-004873</t>
  </si>
  <si>
    <t>CLM-004874</t>
  </si>
  <si>
    <t>CLM-004875</t>
  </si>
  <si>
    <t>CLM-004876</t>
  </si>
  <si>
    <t>CLM-004877</t>
  </si>
  <si>
    <t>CLM-004878</t>
  </si>
  <si>
    <t>M-000663</t>
  </si>
  <si>
    <t>CLM-004879</t>
  </si>
  <si>
    <t>CLM-004880</t>
  </si>
  <si>
    <t>CLM-004881</t>
  </si>
  <si>
    <t>CLM-004882</t>
  </si>
  <si>
    <t>CLM-004883</t>
  </si>
  <si>
    <t>CLM-004884</t>
  </si>
  <si>
    <t>CLM-004885</t>
  </si>
  <si>
    <t>CLM-004886</t>
  </si>
  <si>
    <t>CLM-004887</t>
  </si>
  <si>
    <t>CLM-004888</t>
  </si>
  <si>
    <t>M-000664</t>
  </si>
  <si>
    <t>CLM-004889</t>
  </si>
  <si>
    <t>CLM-004890</t>
  </si>
  <si>
    <t>CLM-004891</t>
  </si>
  <si>
    <t>CLM-004892</t>
  </si>
  <si>
    <t>CLM-004893</t>
  </si>
  <si>
    <t>CLM-004894</t>
  </si>
  <si>
    <t>CLM-004895</t>
  </si>
  <si>
    <t>CLM-004896</t>
  </si>
  <si>
    <t>CLM-004897</t>
  </si>
  <si>
    <t>M-000665</t>
  </si>
  <si>
    <t>CLM-004898</t>
  </si>
  <si>
    <t>CLM-004899</t>
  </si>
  <si>
    <t>CLM-004900</t>
  </si>
  <si>
    <t>CLM-004901</t>
  </si>
  <si>
    <t>CLM-004902</t>
  </si>
  <si>
    <t>CLM-004903</t>
  </si>
  <si>
    <t>CLM-004904</t>
  </si>
  <si>
    <t>CLM-004905</t>
  </si>
  <si>
    <t>M-000666</t>
  </si>
  <si>
    <t>CLM-004906</t>
  </si>
  <si>
    <t>CLM-004907</t>
  </si>
  <si>
    <t>CLM-004908</t>
  </si>
  <si>
    <t>CLM-004909</t>
  </si>
  <si>
    <t>CLM-004910</t>
  </si>
  <si>
    <t>CLM-004911</t>
  </si>
  <si>
    <t>CLM-004912</t>
  </si>
  <si>
    <t>M-000667</t>
  </si>
  <si>
    <t>CLM-004913</t>
  </si>
  <si>
    <t>CLM-004914</t>
  </si>
  <si>
    <t>CLM-004915</t>
  </si>
  <si>
    <t>CLM-004916</t>
  </si>
  <si>
    <t>CLM-004917</t>
  </si>
  <si>
    <t>CLM-004918</t>
  </si>
  <si>
    <t>CLM-004919</t>
  </si>
  <si>
    <t>CLM-004920</t>
  </si>
  <si>
    <t>CLM-004921</t>
  </si>
  <si>
    <t>M-000668</t>
  </si>
  <si>
    <t>CLM-004922</t>
  </si>
  <si>
    <t>CLM-004923</t>
  </si>
  <si>
    <t>CLM-004924</t>
  </si>
  <si>
    <t>CLM-004925</t>
  </si>
  <si>
    <t>CLM-004926</t>
  </si>
  <si>
    <t>M-000669</t>
  </si>
  <si>
    <t>CLM-004927</t>
  </si>
  <si>
    <t>CLM-004928</t>
  </si>
  <si>
    <t>CLM-004929</t>
  </si>
  <si>
    <t>CLM-004930</t>
  </si>
  <si>
    <t>CLM-004931</t>
  </si>
  <si>
    <t>CLM-004932</t>
  </si>
  <si>
    <t>CLM-004933</t>
  </si>
  <si>
    <t>CLM-004934</t>
  </si>
  <si>
    <t>M-000670</t>
  </si>
  <si>
    <t>CLM-004935</t>
  </si>
  <si>
    <t>CLM-004936</t>
  </si>
  <si>
    <t>CLM-004937</t>
  </si>
  <si>
    <t>CLM-004938</t>
  </si>
  <si>
    <t>CLM-004939</t>
  </si>
  <si>
    <t>M-000671</t>
  </si>
  <si>
    <t>CLM-004940</t>
  </si>
  <si>
    <t>CLM-004941</t>
  </si>
  <si>
    <t>CLM-004942</t>
  </si>
  <si>
    <t>CLM-004943</t>
  </si>
  <si>
    <t>M-000672</t>
  </si>
  <si>
    <t>CLM-004944</t>
  </si>
  <si>
    <t>CLM-004945</t>
  </si>
  <si>
    <t>CLM-004946</t>
  </si>
  <si>
    <t>M-000673</t>
  </si>
  <si>
    <t>CLM-004947</t>
  </si>
  <si>
    <t>CLM-004948</t>
  </si>
  <si>
    <t>CLM-004949</t>
  </si>
  <si>
    <t>CLM-004950</t>
  </si>
  <si>
    <t>CLM-004951</t>
  </si>
  <si>
    <t>CLM-004952</t>
  </si>
  <si>
    <t>CLM-004953</t>
  </si>
  <si>
    <t>CLM-004954</t>
  </si>
  <si>
    <t>CLM-004955</t>
  </si>
  <si>
    <t>CLM-004956</t>
  </si>
  <si>
    <t>CLM-004957</t>
  </si>
  <si>
    <t>CLM-004958</t>
  </si>
  <si>
    <t>CLM-004959</t>
  </si>
  <si>
    <t>CLM-004960</t>
  </si>
  <si>
    <t>CLM-004961</t>
  </si>
  <si>
    <t>CLM-004962</t>
  </si>
  <si>
    <t>CLM-004963</t>
  </si>
  <si>
    <t>CLM-004964</t>
  </si>
  <si>
    <t>CLM-004965</t>
  </si>
  <si>
    <t>CLM-004966</t>
  </si>
  <si>
    <t>CLM-004967</t>
  </si>
  <si>
    <t>CLM-004968</t>
  </si>
  <si>
    <t>CLM-004969</t>
  </si>
  <si>
    <t>CLM-004970</t>
  </si>
  <si>
    <t>M-000674</t>
  </si>
  <si>
    <t>CLM-004971</t>
  </si>
  <si>
    <t>CLM-004972</t>
  </si>
  <si>
    <t>CLM-004973</t>
  </si>
  <si>
    <t>CLM-004974</t>
  </si>
  <si>
    <t>CLM-004975</t>
  </si>
  <si>
    <t>CLM-004976</t>
  </si>
  <si>
    <t>M-000675</t>
  </si>
  <si>
    <t>CLM-004977</t>
  </si>
  <si>
    <t>CLM-004978</t>
  </si>
  <si>
    <t>CLM-004979</t>
  </si>
  <si>
    <t>CLM-004980</t>
  </si>
  <si>
    <t>CLM-004981</t>
  </si>
  <si>
    <t>CLM-004982</t>
  </si>
  <si>
    <t>M-000676</t>
  </si>
  <si>
    <t>CLM-004983</t>
  </si>
  <si>
    <t>CLM-004984</t>
  </si>
  <si>
    <t>CLM-004985</t>
  </si>
  <si>
    <t>CLM-004986</t>
  </si>
  <si>
    <t>CLM-004987</t>
  </si>
  <si>
    <t>CLM-004988</t>
  </si>
  <si>
    <t>CLM-004989</t>
  </si>
  <si>
    <t>CLM-004990</t>
  </si>
  <si>
    <t>M-000677</t>
  </si>
  <si>
    <t>CLM-004991</t>
  </si>
  <si>
    <t>CLM-004992</t>
  </si>
  <si>
    <t>CLM-004993</t>
  </si>
  <si>
    <t>CLM-004994</t>
  </si>
  <si>
    <t>CLM-004995</t>
  </si>
  <si>
    <t>CLM-004996</t>
  </si>
  <si>
    <t>CLM-004997</t>
  </si>
  <si>
    <t>CLM-004998</t>
  </si>
  <si>
    <t>M-000678</t>
  </si>
  <si>
    <t>CLM-004999</t>
  </si>
  <si>
    <t>CLM-005000</t>
  </si>
  <si>
    <t>CLM-005001</t>
  </si>
  <si>
    <t>M-000679</t>
  </si>
  <si>
    <t>CLM-005002</t>
  </si>
  <si>
    <t>CLM-005003</t>
  </si>
  <si>
    <t>CLM-005004</t>
  </si>
  <si>
    <t>CLM-005005</t>
  </si>
  <si>
    <t>CLM-005006</t>
  </si>
  <si>
    <t>CLM-005007</t>
  </si>
  <si>
    <t>CLM-005008</t>
  </si>
  <si>
    <t>CLM-005009</t>
  </si>
  <si>
    <t>CLM-005010</t>
  </si>
  <si>
    <t>CLM-005011</t>
  </si>
  <si>
    <t>CLM-005012</t>
  </si>
  <si>
    <t>CLM-005013</t>
  </si>
  <si>
    <t>M-000680</t>
  </si>
  <si>
    <t>CLM-005014</t>
  </si>
  <si>
    <t>CLM-005015</t>
  </si>
  <si>
    <t>CLM-005016</t>
  </si>
  <si>
    <t>CLM-005017</t>
  </si>
  <si>
    <t>CLM-005018</t>
  </si>
  <si>
    <t>CLM-005019</t>
  </si>
  <si>
    <t>M-000681</t>
  </si>
  <si>
    <t>CLM-005020</t>
  </si>
  <si>
    <t>CLM-005021</t>
  </si>
  <si>
    <t>CLM-005022</t>
  </si>
  <si>
    <t>CLM-005023</t>
  </si>
  <si>
    <t>CLM-005024</t>
  </si>
  <si>
    <t>CLM-005025</t>
  </si>
  <si>
    <t>M-000682</t>
  </si>
  <si>
    <t>CLM-005026</t>
  </si>
  <si>
    <t>CLM-005027</t>
  </si>
  <si>
    <t>CLM-005028</t>
  </si>
  <si>
    <t>CLM-005029</t>
  </si>
  <si>
    <t>CLM-005030</t>
  </si>
  <si>
    <t>CLM-005031</t>
  </si>
  <si>
    <t>CLM-005032</t>
  </si>
  <si>
    <t>CLM-005033</t>
  </si>
  <si>
    <t>CLM-005034</t>
  </si>
  <si>
    <t>CLM-005035</t>
  </si>
  <si>
    <t>M-000683</t>
  </si>
  <si>
    <t>CLM-005036</t>
  </si>
  <si>
    <t>CLM-005037</t>
  </si>
  <si>
    <t>CLM-005038</t>
  </si>
  <si>
    <t>CLM-005039</t>
  </si>
  <si>
    <t>CLM-005040</t>
  </si>
  <si>
    <t>CLM-005041</t>
  </si>
  <si>
    <t>CLM-005042</t>
  </si>
  <si>
    <t>M-000684</t>
  </si>
  <si>
    <t>CLM-005043</t>
  </si>
  <si>
    <t>CLM-005044</t>
  </si>
  <si>
    <t>CLM-005045</t>
  </si>
  <si>
    <t>M-000685</t>
  </si>
  <si>
    <t>CLM-005046</t>
  </si>
  <si>
    <t>CLM-005047</t>
  </si>
  <si>
    <t>CLM-005048</t>
  </si>
  <si>
    <t>CLM-005049</t>
  </si>
  <si>
    <t>CLM-005050</t>
  </si>
  <si>
    <t>CLM-005051</t>
  </si>
  <si>
    <t>CLM-005052</t>
  </si>
  <si>
    <t>CLM-005053</t>
  </si>
  <si>
    <t>CLM-005054</t>
  </si>
  <si>
    <t>CLM-005055</t>
  </si>
  <si>
    <t>CLM-005056</t>
  </si>
  <si>
    <t>CLM-005057</t>
  </si>
  <si>
    <t>CLM-005058</t>
  </si>
  <si>
    <t>CLM-005059</t>
  </si>
  <si>
    <t>CLM-005060</t>
  </si>
  <si>
    <t>CLM-005061</t>
  </si>
  <si>
    <t>CLM-005062</t>
  </si>
  <si>
    <t>CLM-005063</t>
  </si>
  <si>
    <t>CLM-005064</t>
  </si>
  <si>
    <t>CLM-005065</t>
  </si>
  <si>
    <t>CLM-005066</t>
  </si>
  <si>
    <t>CLM-005067</t>
  </si>
  <si>
    <t>CLM-005068</t>
  </si>
  <si>
    <t>CLM-005069</t>
  </si>
  <si>
    <t>M-000686</t>
  </si>
  <si>
    <t>CLM-005070</t>
  </si>
  <si>
    <t>CLM-005071</t>
  </si>
  <si>
    <t>CLM-005072</t>
  </si>
  <si>
    <t>CLM-005073</t>
  </si>
  <si>
    <t>CLM-005074</t>
  </si>
  <si>
    <t>CLM-005075</t>
  </si>
  <si>
    <t>CLM-005076</t>
  </si>
  <si>
    <t>CLM-005077</t>
  </si>
  <si>
    <t>CLM-005078</t>
  </si>
  <si>
    <t>M-000687</t>
  </si>
  <si>
    <t>CLM-005079</t>
  </si>
  <si>
    <t>CLM-005080</t>
  </si>
  <si>
    <t>CLM-005081</t>
  </si>
  <si>
    <t>CLM-005082</t>
  </si>
  <si>
    <t>CLM-005083</t>
  </si>
  <si>
    <t>M-000688</t>
  </si>
  <si>
    <t>CLM-005084</t>
  </si>
  <si>
    <t>CLM-005085</t>
  </si>
  <si>
    <t>CLM-005086</t>
  </si>
  <si>
    <t>M-000689</t>
  </si>
  <si>
    <t>CLM-005087</t>
  </si>
  <si>
    <t>CLM-005088</t>
  </si>
  <si>
    <t>CLM-005089</t>
  </si>
  <si>
    <t>CLM-005090</t>
  </si>
  <si>
    <t>CLM-005091</t>
  </si>
  <si>
    <t>CLM-005092</t>
  </si>
  <si>
    <t>CLM-005093</t>
  </si>
  <si>
    <t>CLM-005094</t>
  </si>
  <si>
    <t>M-000690</t>
  </si>
  <si>
    <t>CLM-005095</t>
  </si>
  <si>
    <t>CLM-005096</t>
  </si>
  <si>
    <t>CLM-005097</t>
  </si>
  <si>
    <t>CLM-005098</t>
  </si>
  <si>
    <t>CLM-005099</t>
  </si>
  <si>
    <t>CLM-005100</t>
  </si>
  <si>
    <t>CLM-005101</t>
  </si>
  <si>
    <t>CLM-005102</t>
  </si>
  <si>
    <t>CLM-005103</t>
  </si>
  <si>
    <t>M-000691</t>
  </si>
  <si>
    <t>CLM-005104</t>
  </si>
  <si>
    <t>CLM-005105</t>
  </si>
  <si>
    <t>CLM-005106</t>
  </si>
  <si>
    <t>CLM-005107</t>
  </si>
  <si>
    <t>M-000692</t>
  </si>
  <si>
    <t>CLM-005108</t>
  </si>
  <si>
    <t>CLM-005109</t>
  </si>
  <si>
    <t>CLM-005110</t>
  </si>
  <si>
    <t>CLM-005111</t>
  </si>
  <si>
    <t>CLM-005112</t>
  </si>
  <si>
    <t>CLM-005113</t>
  </si>
  <si>
    <t>CLM-005114</t>
  </si>
  <si>
    <t>CLM-005115</t>
  </si>
  <si>
    <t>CLM-005116</t>
  </si>
  <si>
    <t>M-000693</t>
  </si>
  <si>
    <t>CLM-005117</t>
  </si>
  <si>
    <t>CLM-005118</t>
  </si>
  <si>
    <t>CLM-005119</t>
  </si>
  <si>
    <t>CLM-005120</t>
  </si>
  <si>
    <t>CLM-005121</t>
  </si>
  <si>
    <t>CLM-005122</t>
  </si>
  <si>
    <t>CLM-005123</t>
  </si>
  <si>
    <t>CLM-005124</t>
  </si>
  <si>
    <t>CLM-005125</t>
  </si>
  <si>
    <t>CLM-005126</t>
  </si>
  <si>
    <t>CLM-005127</t>
  </si>
  <si>
    <t>CLM-005128</t>
  </si>
  <si>
    <t>CLM-005129</t>
  </si>
  <si>
    <t>M-000694</t>
  </si>
  <si>
    <t>CLM-005130</t>
  </si>
  <si>
    <t>CLM-005131</t>
  </si>
  <si>
    <t>CLM-005132</t>
  </si>
  <si>
    <t>CLM-005133</t>
  </si>
  <si>
    <t>CLM-005134</t>
  </si>
  <si>
    <t>CLM-005135</t>
  </si>
  <si>
    <t>CLM-005136</t>
  </si>
  <si>
    <t>CLM-005137</t>
  </si>
  <si>
    <t>CLM-005138</t>
  </si>
  <si>
    <t>CLM-005139</t>
  </si>
  <si>
    <t>M-000695</t>
  </si>
  <si>
    <t>CLM-005140</t>
  </si>
  <si>
    <t>CLM-005141</t>
  </si>
  <si>
    <t>CLM-005142</t>
  </si>
  <si>
    <t>CLM-005143</t>
  </si>
  <si>
    <t>CLM-005144</t>
  </si>
  <si>
    <t>CLM-005145</t>
  </si>
  <si>
    <t>CLM-005146</t>
  </si>
  <si>
    <t>M-000696</t>
  </si>
  <si>
    <t>CLM-005147</t>
  </si>
  <si>
    <t>CLM-005148</t>
  </si>
  <si>
    <t>CLM-005149</t>
  </si>
  <si>
    <t>CLM-005150</t>
  </si>
  <si>
    <t>CLM-005151</t>
  </si>
  <si>
    <t>CLM-005152</t>
  </si>
  <si>
    <t>CLM-005153</t>
  </si>
  <si>
    <t>CLM-005154</t>
  </si>
  <si>
    <t>M-000697</t>
  </si>
  <si>
    <t>CLM-005155</t>
  </si>
  <si>
    <t>CLM-005156</t>
  </si>
  <si>
    <t>CLM-005157</t>
  </si>
  <si>
    <t>M-000698</t>
  </si>
  <si>
    <t>CLM-005158</t>
  </si>
  <si>
    <t>CLM-005159</t>
  </si>
  <si>
    <t>CLM-005160</t>
  </si>
  <si>
    <t>CLM-005161</t>
  </si>
  <si>
    <t>CLM-005162</t>
  </si>
  <si>
    <t>CLM-005163</t>
  </si>
  <si>
    <t>CLM-005164</t>
  </si>
  <si>
    <t>CLM-005165</t>
  </si>
  <si>
    <t>CLM-005166</t>
  </si>
  <si>
    <t>CLM-005167</t>
  </si>
  <si>
    <t>CLM-005168</t>
  </si>
  <si>
    <t>CLM-005169</t>
  </si>
  <si>
    <t>M-000699</t>
  </si>
  <si>
    <t>CLM-005170</t>
  </si>
  <si>
    <t>CLM-005171</t>
  </si>
  <si>
    <t>CLM-005172</t>
  </si>
  <si>
    <t>CLM-005173</t>
  </si>
  <si>
    <t>M-000700</t>
  </si>
  <si>
    <t>CLM-005174</t>
  </si>
  <si>
    <t>CLM-005175</t>
  </si>
  <si>
    <t>CLM-005176</t>
  </si>
  <si>
    <t>CLM-005177</t>
  </si>
  <si>
    <t>CLM-005178</t>
  </si>
  <si>
    <t>CLM-005179</t>
  </si>
  <si>
    <t>M-000701</t>
  </si>
  <si>
    <t>CLM-005180</t>
  </si>
  <si>
    <t>CLM-005181</t>
  </si>
  <si>
    <t>CLM-005182</t>
  </si>
  <si>
    <t>CLM-005183</t>
  </si>
  <si>
    <t>CLM-005184</t>
  </si>
  <si>
    <t>M-000702</t>
  </si>
  <si>
    <t>CLM-005185</t>
  </si>
  <si>
    <t>CLM-005186</t>
  </si>
  <si>
    <t>CLM-005187</t>
  </si>
  <si>
    <t>CLM-005188</t>
  </si>
  <si>
    <t>CLM-005189</t>
  </si>
  <si>
    <t>CLM-005190</t>
  </si>
  <si>
    <t>CLM-005191</t>
  </si>
  <si>
    <t>M-000703</t>
  </si>
  <si>
    <t>CLM-005192</t>
  </si>
  <si>
    <t>CLM-005193</t>
  </si>
  <si>
    <t>CLM-005194</t>
  </si>
  <si>
    <t>CLM-005195</t>
  </si>
  <si>
    <t>CLM-005196</t>
  </si>
  <si>
    <t>M-000704</t>
  </si>
  <si>
    <t>CLM-005197</t>
  </si>
  <si>
    <t>CLM-005198</t>
  </si>
  <si>
    <t>CLM-005199</t>
  </si>
  <si>
    <t>M-000705</t>
  </si>
  <si>
    <t>CLM-005200</t>
  </si>
  <si>
    <t>CLM-005201</t>
  </si>
  <si>
    <t>CLM-005202</t>
  </si>
  <si>
    <t>CLM-005203</t>
  </si>
  <si>
    <t>CLM-005204</t>
  </si>
  <si>
    <t>CLM-005205</t>
  </si>
  <si>
    <t>CLM-005206</t>
  </si>
  <si>
    <t>CLM-005207</t>
  </si>
  <si>
    <t>CLM-005208</t>
  </si>
  <si>
    <t>CLM-005209</t>
  </si>
  <si>
    <t>M-000706</t>
  </si>
  <si>
    <t>CLM-005210</t>
  </si>
  <si>
    <t>CLM-005211</t>
  </si>
  <si>
    <t>CLM-005212</t>
  </si>
  <si>
    <t>CLM-005213</t>
  </si>
  <si>
    <t>M-000707</t>
  </si>
  <si>
    <t>CLM-005214</t>
  </si>
  <si>
    <t>CLM-005215</t>
  </si>
  <si>
    <t>CLM-005216</t>
  </si>
  <si>
    <t>CLM-005217</t>
  </si>
  <si>
    <t>CLM-005218</t>
  </si>
  <si>
    <t>CLM-005219</t>
  </si>
  <si>
    <t>M-000708</t>
  </si>
  <si>
    <t>CLM-005220</t>
  </si>
  <si>
    <t>CLM-005221</t>
  </si>
  <si>
    <t>CLM-005222</t>
  </si>
  <si>
    <t>CLM-005223</t>
  </si>
  <si>
    <t>CLM-005224</t>
  </si>
  <si>
    <t>CLM-005225</t>
  </si>
  <si>
    <t>M-000709</t>
  </si>
  <si>
    <t>CLM-005226</t>
  </si>
  <si>
    <t>CLM-005227</t>
  </si>
  <si>
    <t>CLM-005228</t>
  </si>
  <si>
    <t>CLM-005229</t>
  </si>
  <si>
    <t>CLM-005230</t>
  </si>
  <si>
    <t>CLM-005231</t>
  </si>
  <si>
    <t>CLM-005232</t>
  </si>
  <si>
    <t>CLM-005233</t>
  </si>
  <si>
    <t>M-000710</t>
  </si>
  <si>
    <t>CLM-005234</t>
  </si>
  <si>
    <t>CLM-005235</t>
  </si>
  <si>
    <t>CLM-005236</t>
  </si>
  <si>
    <t>CLM-005237</t>
  </si>
  <si>
    <t>CLM-005238</t>
  </si>
  <si>
    <t>CLM-005239</t>
  </si>
  <si>
    <t>M-000711</t>
  </si>
  <si>
    <t>CLM-005240</t>
  </si>
  <si>
    <t>CLM-005241</t>
  </si>
  <si>
    <t>CLM-005242</t>
  </si>
  <si>
    <t>CLM-005243</t>
  </si>
  <si>
    <t>CLM-005244</t>
  </si>
  <si>
    <t>M-000712</t>
  </si>
  <si>
    <t>CLM-005245</t>
  </si>
  <si>
    <t>CLM-005246</t>
  </si>
  <si>
    <t>CLM-005247</t>
  </si>
  <si>
    <t>CLM-005248</t>
  </si>
  <si>
    <t>CLM-005249</t>
  </si>
  <si>
    <t>CLM-005250</t>
  </si>
  <si>
    <t>CLM-005251</t>
  </si>
  <si>
    <t>CLM-005252</t>
  </si>
  <si>
    <t>CLM-005253</t>
  </si>
  <si>
    <t>CLM-005254</t>
  </si>
  <si>
    <t>M-000713</t>
  </si>
  <si>
    <t>CLM-005255</t>
  </si>
  <si>
    <t>CLM-005256</t>
  </si>
  <si>
    <t>CLM-005257</t>
  </si>
  <si>
    <t>CLM-005258</t>
  </si>
  <si>
    <t>CLM-005259</t>
  </si>
  <si>
    <t>CLM-005260</t>
  </si>
  <si>
    <t>CLM-005261</t>
  </si>
  <si>
    <t>M-000714</t>
  </si>
  <si>
    <t>CLM-005262</t>
  </si>
  <si>
    <t>CLM-005263</t>
  </si>
  <si>
    <t>CLM-005264</t>
  </si>
  <si>
    <t>CLM-005265</t>
  </si>
  <si>
    <t>M-000715</t>
  </si>
  <si>
    <t>CLM-005266</t>
  </si>
  <si>
    <t>CLM-005267</t>
  </si>
  <si>
    <t>CLM-005268</t>
  </si>
  <si>
    <t>CLM-005269</t>
  </si>
  <si>
    <t>CLM-005270</t>
  </si>
  <si>
    <t>CLM-005271</t>
  </si>
  <si>
    <t>CLM-005272</t>
  </si>
  <si>
    <t>CLM-005273</t>
  </si>
  <si>
    <t>CLM-005274</t>
  </si>
  <si>
    <t>M-000716</t>
  </si>
  <si>
    <t>CLM-005275</t>
  </si>
  <si>
    <t>CLM-005276</t>
  </si>
  <si>
    <t>CLM-005277</t>
  </si>
  <si>
    <t>M-000717</t>
  </si>
  <si>
    <t>CLM-005278</t>
  </si>
  <si>
    <t>CLM-005279</t>
  </si>
  <si>
    <t>CLM-005280</t>
  </si>
  <si>
    <t>CLM-005281</t>
  </si>
  <si>
    <t>CLM-005282</t>
  </si>
  <si>
    <t>CLM-005283</t>
  </si>
  <si>
    <t>M-000718</t>
  </si>
  <si>
    <t>CLM-005284</t>
  </si>
  <si>
    <t>CLM-005285</t>
  </si>
  <si>
    <t>CLM-005286</t>
  </si>
  <si>
    <t>CLM-005287</t>
  </si>
  <si>
    <t>CLM-005288</t>
  </si>
  <si>
    <t>CLM-005289</t>
  </si>
  <si>
    <t>CLM-005290</t>
  </si>
  <si>
    <t>CLM-005291</t>
  </si>
  <si>
    <t>M-000719</t>
  </si>
  <si>
    <t>CLM-005292</t>
  </si>
  <si>
    <t>CLM-005293</t>
  </si>
  <si>
    <t>CLM-005294</t>
  </si>
  <si>
    <t>CLM-005295</t>
  </si>
  <si>
    <t>CLM-005296</t>
  </si>
  <si>
    <t>CLM-005297</t>
  </si>
  <si>
    <t>CLM-005298</t>
  </si>
  <si>
    <t>M-000720</t>
  </si>
  <si>
    <t>CLM-005299</t>
  </si>
  <si>
    <t>CLM-005300</t>
  </si>
  <si>
    <t>CLM-005301</t>
  </si>
  <si>
    <t>CLM-005302</t>
  </si>
  <si>
    <t>CLM-005303</t>
  </si>
  <si>
    <t>CLM-005304</t>
  </si>
  <si>
    <t>CLM-005305</t>
  </si>
  <si>
    <t>CLM-005306</t>
  </si>
  <si>
    <t>CLM-005307</t>
  </si>
  <si>
    <t>CLM-005308</t>
  </si>
  <si>
    <t>M-000721</t>
  </si>
  <si>
    <t>CLM-005309</t>
  </si>
  <si>
    <t>CLM-005310</t>
  </si>
  <si>
    <t>CLM-005311</t>
  </si>
  <si>
    <t>CLM-005312</t>
  </si>
  <si>
    <t>CLM-005313</t>
  </si>
  <si>
    <t>CLM-005314</t>
  </si>
  <si>
    <t>CLM-005315</t>
  </si>
  <si>
    <t>CLM-005316</t>
  </si>
  <si>
    <t>CLM-005317</t>
  </si>
  <si>
    <t>M-000722</t>
  </si>
  <si>
    <t>CLM-005318</t>
  </si>
  <si>
    <t>CLM-005319</t>
  </si>
  <si>
    <t>CLM-005320</t>
  </si>
  <si>
    <t>CLM-005321</t>
  </si>
  <si>
    <t>CLM-005322</t>
  </si>
  <si>
    <t>CLM-005323</t>
  </si>
  <si>
    <t>CLM-005324</t>
  </si>
  <si>
    <t>CLM-005325</t>
  </si>
  <si>
    <t>CLM-005326</t>
  </si>
  <si>
    <t>M-000723</t>
  </si>
  <si>
    <t>CLM-005327</t>
  </si>
  <si>
    <t>CLM-005328</t>
  </si>
  <si>
    <t>CLM-005329</t>
  </si>
  <si>
    <t>CLM-005330</t>
  </si>
  <si>
    <t>CLM-005331</t>
  </si>
  <si>
    <t>CLM-005332</t>
  </si>
  <si>
    <t>CLM-005333</t>
  </si>
  <si>
    <t>CLM-005334</t>
  </si>
  <si>
    <t>M-000724</t>
  </si>
  <si>
    <t>CLM-005335</t>
  </si>
  <si>
    <t>CLM-005336</t>
  </si>
  <si>
    <t>CLM-005337</t>
  </si>
  <si>
    <t>CLM-005338</t>
  </si>
  <si>
    <t>CLM-005339</t>
  </si>
  <si>
    <t>CLM-005340</t>
  </si>
  <si>
    <t>CLM-005341</t>
  </si>
  <si>
    <t>M-000725</t>
  </si>
  <si>
    <t>CLM-005342</t>
  </si>
  <si>
    <t>CLM-005343</t>
  </si>
  <si>
    <t>CLM-005344</t>
  </si>
  <si>
    <t>CLM-005345</t>
  </si>
  <si>
    <t>CLM-005346</t>
  </si>
  <si>
    <t>CLM-005347</t>
  </si>
  <si>
    <t>CLM-005348</t>
  </si>
  <si>
    <t>CLM-005349</t>
  </si>
  <si>
    <t>CLM-005350</t>
  </si>
  <si>
    <t>CLM-005351</t>
  </si>
  <si>
    <t>CLM-005352</t>
  </si>
  <si>
    <t>CLM-005353</t>
  </si>
  <si>
    <t>CLM-005354</t>
  </si>
  <si>
    <t>CLM-005355</t>
  </si>
  <si>
    <t>CLM-005356</t>
  </si>
  <si>
    <t>CLM-005357</t>
  </si>
  <si>
    <t>CLM-005358</t>
  </si>
  <si>
    <t>CLM-005359</t>
  </si>
  <si>
    <t>CLM-005360</t>
  </si>
  <si>
    <t>CLM-005361</t>
  </si>
  <si>
    <t>CLM-005362</t>
  </si>
  <si>
    <t>CLM-005363</t>
  </si>
  <si>
    <t>CLM-005364</t>
  </si>
  <si>
    <t>CLM-005365</t>
  </si>
  <si>
    <t>M-000726</t>
  </si>
  <si>
    <t>CLM-005366</t>
  </si>
  <si>
    <t>CLM-005367</t>
  </si>
  <si>
    <t>CLM-005368</t>
  </si>
  <si>
    <t>CLM-005369</t>
  </si>
  <si>
    <t>CLM-005370</t>
  </si>
  <si>
    <t>M-000727</t>
  </si>
  <si>
    <t>CLM-005371</t>
  </si>
  <si>
    <t>CLM-005372</t>
  </si>
  <si>
    <t>CLM-005373</t>
  </si>
  <si>
    <t>M-000728</t>
  </si>
  <si>
    <t>CLM-005374</t>
  </si>
  <si>
    <t>CLM-005375</t>
  </si>
  <si>
    <t>CLM-005376</t>
  </si>
  <si>
    <t>CLM-005377</t>
  </si>
  <si>
    <t>CLM-005378</t>
  </si>
  <si>
    <t>CLM-005379</t>
  </si>
  <si>
    <t>CLM-005380</t>
  </si>
  <si>
    <t>CLM-005381</t>
  </si>
  <si>
    <t>CLM-005382</t>
  </si>
  <si>
    <t>M-000729</t>
  </si>
  <si>
    <t>CLM-005383</t>
  </si>
  <si>
    <t>CLM-005384</t>
  </si>
  <si>
    <t>CLM-005385</t>
  </si>
  <si>
    <t>CLM-005386</t>
  </si>
  <si>
    <t>CLM-005387</t>
  </si>
  <si>
    <t>CLM-005388</t>
  </si>
  <si>
    <t>CLM-005389</t>
  </si>
  <si>
    <t>M-000730</t>
  </si>
  <si>
    <t>CLM-005390</t>
  </si>
  <si>
    <t>CLM-005391</t>
  </si>
  <si>
    <t>CLM-005392</t>
  </si>
  <si>
    <t>CLM-005393</t>
  </si>
  <si>
    <t>CLM-005394</t>
  </si>
  <si>
    <t>CLM-005395</t>
  </si>
  <si>
    <t>CLM-005396</t>
  </si>
  <si>
    <t>M-000731</t>
  </si>
  <si>
    <t>CLM-005397</t>
  </si>
  <si>
    <t>CLM-005398</t>
  </si>
  <si>
    <t>CLM-005399</t>
  </si>
  <si>
    <t>CLM-005400</t>
  </si>
  <si>
    <t>CLM-005401</t>
  </si>
  <si>
    <t>CLM-005402</t>
  </si>
  <si>
    <t>M-000732</t>
  </si>
  <si>
    <t>CLM-005403</t>
  </si>
  <si>
    <t>CLM-005404</t>
  </si>
  <si>
    <t>CLM-005405</t>
  </si>
  <si>
    <t>CLM-005406</t>
  </si>
  <si>
    <t>CLM-005407</t>
  </si>
  <si>
    <t>CLM-005408</t>
  </si>
  <si>
    <t>CLM-005409</t>
  </si>
  <si>
    <t>CLM-005410</t>
  </si>
  <si>
    <t>CLM-005411</t>
  </si>
  <si>
    <t>CLM-005412</t>
  </si>
  <si>
    <t>M-000733</t>
  </si>
  <si>
    <t>CLM-005413</t>
  </si>
  <si>
    <t>CLM-005414</t>
  </si>
  <si>
    <t>CLM-005415</t>
  </si>
  <si>
    <t>M-000734</t>
  </si>
  <si>
    <t>CLM-005416</t>
  </si>
  <si>
    <t>CLM-005417</t>
  </si>
  <si>
    <t>CLM-005418</t>
  </si>
  <si>
    <t>CLM-005419</t>
  </si>
  <si>
    <t>CLM-005420</t>
  </si>
  <si>
    <t>CLM-005421</t>
  </si>
  <si>
    <t>CLM-005422</t>
  </si>
  <si>
    <t>CLM-005423</t>
  </si>
  <si>
    <t>CLM-005424</t>
  </si>
  <si>
    <t>CLM-005425</t>
  </si>
  <si>
    <t>M-000735</t>
  </si>
  <si>
    <t>CLM-005426</t>
  </si>
  <si>
    <t>CLM-005427</t>
  </si>
  <si>
    <t>CLM-005428</t>
  </si>
  <si>
    <t>CLM-005429</t>
  </si>
  <si>
    <t>CLM-005430</t>
  </si>
  <si>
    <t>M-000736</t>
  </si>
  <si>
    <t>CLM-005431</t>
  </si>
  <si>
    <t>CLM-005432</t>
  </si>
  <si>
    <t>CLM-005433</t>
  </si>
  <si>
    <t>CLM-005434</t>
  </si>
  <si>
    <t>CLM-005435</t>
  </si>
  <si>
    <t>CLM-005436</t>
  </si>
  <si>
    <t>CLM-005437</t>
  </si>
  <si>
    <t>CLM-005438</t>
  </si>
  <si>
    <t>M-000737</t>
  </si>
  <si>
    <t>CLM-005439</t>
  </si>
  <si>
    <t>CLM-005440</t>
  </si>
  <si>
    <t>CLM-005441</t>
  </si>
  <si>
    <t>CLM-005442</t>
  </si>
  <si>
    <t>CLM-005443</t>
  </si>
  <si>
    <t>CLM-005444</t>
  </si>
  <si>
    <t>CLM-005445</t>
  </si>
  <si>
    <t>CLM-005446</t>
  </si>
  <si>
    <t>CLM-005447</t>
  </si>
  <si>
    <t>CLM-005448</t>
  </si>
  <si>
    <t>CLM-005449</t>
  </si>
  <si>
    <t>CLM-005450</t>
  </si>
  <si>
    <t>CLM-005451</t>
  </si>
  <si>
    <t>CLM-005452</t>
  </si>
  <si>
    <t>CLM-005453</t>
  </si>
  <si>
    <t>CLM-005454</t>
  </si>
  <si>
    <t>CLM-005455</t>
  </si>
  <si>
    <t>CLM-005456</t>
  </si>
  <si>
    <t>CLM-005457</t>
  </si>
  <si>
    <t>CLM-005458</t>
  </si>
  <si>
    <t>CLM-005459</t>
  </si>
  <si>
    <t>CLM-005460</t>
  </si>
  <si>
    <t>CLM-005461</t>
  </si>
  <si>
    <t>M-000738</t>
  </si>
  <si>
    <t>CLM-005462</t>
  </si>
  <si>
    <t>CLM-005463</t>
  </si>
  <si>
    <t>CLM-005464</t>
  </si>
  <si>
    <t>CLM-005465</t>
  </si>
  <si>
    <t>CLM-005466</t>
  </si>
  <si>
    <t>CLM-005467</t>
  </si>
  <si>
    <t>CLM-005468</t>
  </si>
  <si>
    <t>CLM-005469</t>
  </si>
  <si>
    <t>M-000739</t>
  </si>
  <si>
    <t>CLM-005470</t>
  </si>
  <si>
    <t>CLM-005471</t>
  </si>
  <si>
    <t>CLM-005472</t>
  </si>
  <si>
    <t>CLM-005473</t>
  </si>
  <si>
    <t>CLM-005474</t>
  </si>
  <si>
    <t>CLM-005475</t>
  </si>
  <si>
    <t>CLM-005476</t>
  </si>
  <si>
    <t>M-000740</t>
  </si>
  <si>
    <t>CLM-005477</t>
  </si>
  <si>
    <t>CLM-005478</t>
  </si>
  <si>
    <t>CLM-005479</t>
  </si>
  <si>
    <t>CLM-005480</t>
  </si>
  <si>
    <t>CLM-005481</t>
  </si>
  <si>
    <t>CLM-005482</t>
  </si>
  <si>
    <t>CLM-005483</t>
  </si>
  <si>
    <t>CLM-005484</t>
  </si>
  <si>
    <t>CLM-005485</t>
  </si>
  <si>
    <t>CLM-005486</t>
  </si>
  <si>
    <t>CLM-005487</t>
  </si>
  <si>
    <t>CLM-005488</t>
  </si>
  <si>
    <t>CLM-005489</t>
  </si>
  <si>
    <t>M-000741</t>
  </si>
  <si>
    <t>CLM-005490</t>
  </si>
  <si>
    <t>CLM-005491</t>
  </si>
  <si>
    <t>CLM-005492</t>
  </si>
  <si>
    <t>M-000742</t>
  </si>
  <si>
    <t>CLM-005493</t>
  </si>
  <si>
    <t>CLM-005494</t>
  </si>
  <si>
    <t>CLM-005495</t>
  </si>
  <si>
    <t>CLM-005496</t>
  </si>
  <si>
    <t>CLM-005497</t>
  </si>
  <si>
    <t>M-000743</t>
  </si>
  <si>
    <t>CLM-005498</t>
  </si>
  <si>
    <t>CLM-005499</t>
  </si>
  <si>
    <t>CLM-005500</t>
  </si>
  <si>
    <t>CLM-005501</t>
  </si>
  <si>
    <t>CLM-005502</t>
  </si>
  <si>
    <t>CLM-005503</t>
  </si>
  <si>
    <t>CLM-005504</t>
  </si>
  <si>
    <t>CLM-005505</t>
  </si>
  <si>
    <t>CLM-005506</t>
  </si>
  <si>
    <t>CLM-005507</t>
  </si>
  <si>
    <t>M-000744</t>
  </si>
  <si>
    <t>CLM-005508</t>
  </si>
  <si>
    <t>CLM-005509</t>
  </si>
  <si>
    <t>CLM-005510</t>
  </si>
  <si>
    <t>CLM-005511</t>
  </si>
  <si>
    <t>CLM-005512</t>
  </si>
  <si>
    <t>CLM-005513</t>
  </si>
  <si>
    <t>CLM-005514</t>
  </si>
  <si>
    <t>M-000745</t>
  </si>
  <si>
    <t>CLM-005515</t>
  </si>
  <si>
    <t>CLM-005516</t>
  </si>
  <si>
    <t>CLM-005517</t>
  </si>
  <si>
    <t>M-000746</t>
  </si>
  <si>
    <t>CLM-005518</t>
  </si>
  <si>
    <t>CLM-005519</t>
  </si>
  <si>
    <t>CLM-005520</t>
  </si>
  <si>
    <t>CLM-005521</t>
  </si>
  <si>
    <t>CLM-005522</t>
  </si>
  <si>
    <t>CLM-005523</t>
  </si>
  <si>
    <t>CLM-005524</t>
  </si>
  <si>
    <t>CLM-005525</t>
  </si>
  <si>
    <t>CLM-005526</t>
  </si>
  <si>
    <t>M-000747</t>
  </si>
  <si>
    <t>CLM-005527</t>
  </si>
  <si>
    <t>CLM-005528</t>
  </si>
  <si>
    <t>CLM-005529</t>
  </si>
  <si>
    <t>CLM-005530</t>
  </si>
  <si>
    <t>CLM-005531</t>
  </si>
  <si>
    <t>CLM-005532</t>
  </si>
  <si>
    <t>CLM-005533</t>
  </si>
  <si>
    <t>CLM-005534</t>
  </si>
  <si>
    <t>M-000748</t>
  </si>
  <si>
    <t>CLM-005535</t>
  </si>
  <si>
    <t>CLM-005536</t>
  </si>
  <si>
    <t>CLM-005537</t>
  </si>
  <si>
    <t>CLM-005538</t>
  </si>
  <si>
    <t>CLM-005539</t>
  </si>
  <si>
    <t>M-000749</t>
  </si>
  <si>
    <t>CLM-005540</t>
  </si>
  <si>
    <t>CLM-005541</t>
  </si>
  <si>
    <t>CLM-005542</t>
  </si>
  <si>
    <t>CLM-005543</t>
  </si>
  <si>
    <t>CLM-005544</t>
  </si>
  <si>
    <t>CLM-005545</t>
  </si>
  <si>
    <t>CLM-005546</t>
  </si>
  <si>
    <t>CLM-005547</t>
  </si>
  <si>
    <t>CLM-005548</t>
  </si>
  <si>
    <t>CLM-005549</t>
  </si>
  <si>
    <t>CLM-005550</t>
  </si>
  <si>
    <t>CLM-005551</t>
  </si>
  <si>
    <t>CLM-005552</t>
  </si>
  <si>
    <t>CLM-005553</t>
  </si>
  <si>
    <t>M-000750</t>
  </si>
  <si>
    <t>CLM-005554</t>
  </si>
  <si>
    <t>CLM-005555</t>
  </si>
  <si>
    <t>CLM-005556</t>
  </si>
  <si>
    <t>CLM-005557</t>
  </si>
  <si>
    <t>CLM-005558</t>
  </si>
  <si>
    <t>CLM-005559</t>
  </si>
  <si>
    <t>CLM-005560</t>
  </si>
  <si>
    <t>CLM-005561</t>
  </si>
  <si>
    <t>CLM-005562</t>
  </si>
  <si>
    <t>CLM-005563</t>
  </si>
  <si>
    <t>M-000751</t>
  </si>
  <si>
    <t>CLM-005564</t>
  </si>
  <si>
    <t>CLM-005565</t>
  </si>
  <si>
    <t>CLM-005566</t>
  </si>
  <si>
    <t>M-000752</t>
  </si>
  <si>
    <t>CLM-005567</t>
  </si>
  <si>
    <t>CLM-005568</t>
  </si>
  <si>
    <t>CLM-005569</t>
  </si>
  <si>
    <t>CLM-005570</t>
  </si>
  <si>
    <t>CLM-005571</t>
  </si>
  <si>
    <t>CLM-005572</t>
  </si>
  <si>
    <t>CLM-005573</t>
  </si>
  <si>
    <t>CLM-005574</t>
  </si>
  <si>
    <t>CLM-005575</t>
  </si>
  <si>
    <t>CLM-005576</t>
  </si>
  <si>
    <t>CLM-005577</t>
  </si>
  <si>
    <t>CLM-005578</t>
  </si>
  <si>
    <t>CLM-005579</t>
  </si>
  <si>
    <t>CLM-005580</t>
  </si>
  <si>
    <t>CLM-005581</t>
  </si>
  <si>
    <t>CLM-005582</t>
  </si>
  <si>
    <t>CLM-005583</t>
  </si>
  <si>
    <t>CLM-005584</t>
  </si>
  <si>
    <t>CLM-005585</t>
  </si>
  <si>
    <t>CLM-005586</t>
  </si>
  <si>
    <t>M-000753</t>
  </si>
  <si>
    <t>CLM-005587</t>
  </si>
  <si>
    <t>CLM-005588</t>
  </si>
  <si>
    <t>CLM-005589</t>
  </si>
  <si>
    <t>M-000754</t>
  </si>
  <si>
    <t>CLM-005590</t>
  </si>
  <si>
    <t>CLM-005591</t>
  </si>
  <si>
    <t>CLM-005592</t>
  </si>
  <si>
    <t>CLM-005593</t>
  </si>
  <si>
    <t>CLM-005594</t>
  </si>
  <si>
    <t>M-000755</t>
  </si>
  <si>
    <t>CLM-005595</t>
  </si>
  <si>
    <t>CLM-005596</t>
  </si>
  <si>
    <t>CLM-005597</t>
  </si>
  <si>
    <t>M-000756</t>
  </si>
  <si>
    <t>CLM-005598</t>
  </si>
  <si>
    <t>CLM-005599</t>
  </si>
  <si>
    <t>CLM-005600</t>
  </si>
  <si>
    <t>CLM-005601</t>
  </si>
  <si>
    <t>M-000757</t>
  </si>
  <si>
    <t>CLM-005602</t>
  </si>
  <si>
    <t>CLM-005603</t>
  </si>
  <si>
    <t>CLM-005604</t>
  </si>
  <si>
    <t>M-000758</t>
  </si>
  <si>
    <t>CLM-005605</t>
  </si>
  <si>
    <t>CLM-005606</t>
  </si>
  <si>
    <t>CLM-005607</t>
  </si>
  <si>
    <t>CLM-005608</t>
  </si>
  <si>
    <t>CLM-005609</t>
  </si>
  <si>
    <t>CLM-005610</t>
  </si>
  <si>
    <t>M-000759</t>
  </si>
  <si>
    <t>CLM-005611</t>
  </si>
  <si>
    <t>CLM-005612</t>
  </si>
  <si>
    <t>CLM-005613</t>
  </si>
  <si>
    <t>M-000760</t>
  </si>
  <si>
    <t>CLM-005614</t>
  </si>
  <si>
    <t>CLM-005615</t>
  </si>
  <si>
    <t>CLM-005616</t>
  </si>
  <si>
    <t>M-000761</t>
  </si>
  <si>
    <t>CLM-005617</t>
  </si>
  <si>
    <t>CLM-005618</t>
  </si>
  <si>
    <t>CLM-005619</t>
  </si>
  <si>
    <t>CLM-005620</t>
  </si>
  <si>
    <t>CLM-005621</t>
  </si>
  <si>
    <t>CLM-005622</t>
  </si>
  <si>
    <t>M-000762</t>
  </si>
  <si>
    <t>CLM-005623</t>
  </si>
  <si>
    <t>CLM-005624</t>
  </si>
  <si>
    <t>CLM-005625</t>
  </si>
  <si>
    <t>CLM-005626</t>
  </si>
  <si>
    <t>CLM-005627</t>
  </si>
  <si>
    <t>CLM-005628</t>
  </si>
  <si>
    <t>CLM-005629</t>
  </si>
  <si>
    <t>CLM-005630</t>
  </si>
  <si>
    <t>M-000763</t>
  </si>
  <si>
    <t>CLM-005631</t>
  </si>
  <si>
    <t>CLM-005632</t>
  </si>
  <si>
    <t>CLM-005633</t>
  </si>
  <si>
    <t>M-000764</t>
  </si>
  <si>
    <t>CLM-005634</t>
  </si>
  <si>
    <t>CLM-005635</t>
  </si>
  <si>
    <t>CLM-005636</t>
  </si>
  <si>
    <t>CLM-005637</t>
  </si>
  <si>
    <t>M-000765</t>
  </si>
  <si>
    <t>CLM-005638</t>
  </si>
  <si>
    <t>CLM-005639</t>
  </si>
  <si>
    <t>CLM-005640</t>
  </si>
  <si>
    <t>CLM-005641</t>
  </si>
  <si>
    <t>CLM-005642</t>
  </si>
  <si>
    <t>CLM-005643</t>
  </si>
  <si>
    <t>CLM-005644</t>
  </si>
  <si>
    <t>CLM-005645</t>
  </si>
  <si>
    <t>CLM-005646</t>
  </si>
  <si>
    <t>M-000766</t>
  </si>
  <si>
    <t>CLM-005647</t>
  </si>
  <si>
    <t>CLM-005648</t>
  </si>
  <si>
    <t>CLM-005649</t>
  </si>
  <si>
    <t>CLM-005650</t>
  </si>
  <si>
    <t>CLM-005651</t>
  </si>
  <si>
    <t>CLM-005652</t>
  </si>
  <si>
    <t>CLM-005653</t>
  </si>
  <si>
    <t>M-000767</t>
  </si>
  <si>
    <t>CLM-005654</t>
  </si>
  <si>
    <t>CLM-005655</t>
  </si>
  <si>
    <t>CLM-005656</t>
  </si>
  <si>
    <t>CLM-005657</t>
  </si>
  <si>
    <t>CLM-005658</t>
  </si>
  <si>
    <t>CLM-005659</t>
  </si>
  <si>
    <t>CLM-005660</t>
  </si>
  <si>
    <t>CLM-005661</t>
  </si>
  <si>
    <t>CLM-005662</t>
  </si>
  <si>
    <t>CLM-005663</t>
  </si>
  <si>
    <t>CLM-005664</t>
  </si>
  <si>
    <t>CLM-005665</t>
  </si>
  <si>
    <t>CLM-005666</t>
  </si>
  <si>
    <t>M-000768</t>
  </si>
  <si>
    <t>CLM-005667</t>
  </si>
  <si>
    <t>CLM-005668</t>
  </si>
  <si>
    <t>CLM-005669</t>
  </si>
  <si>
    <t>CLM-005670</t>
  </si>
  <si>
    <t>CLM-005671</t>
  </si>
  <si>
    <t>CLM-005672</t>
  </si>
  <si>
    <t>CLM-005673</t>
  </si>
  <si>
    <t>CLM-005674</t>
  </si>
  <si>
    <t>CLM-005675</t>
  </si>
  <si>
    <t>CLM-005676</t>
  </si>
  <si>
    <t>M-000769</t>
  </si>
  <si>
    <t>CLM-005677</t>
  </si>
  <si>
    <t>CLM-005678</t>
  </si>
  <si>
    <t>CLM-005679</t>
  </si>
  <si>
    <t>CLM-005680</t>
  </si>
  <si>
    <t>CLM-005681</t>
  </si>
  <si>
    <t>CLM-005682</t>
  </si>
  <si>
    <t>CLM-005683</t>
  </si>
  <si>
    <t>CLM-005684</t>
  </si>
  <si>
    <t>CLM-005685</t>
  </si>
  <si>
    <t>CLM-005686</t>
  </si>
  <si>
    <t>CLM-005687</t>
  </si>
  <si>
    <t>M-000770</t>
  </si>
  <si>
    <t>CLM-005688</t>
  </si>
  <si>
    <t>CLM-005689</t>
  </si>
  <si>
    <t>CLM-005690</t>
  </si>
  <si>
    <t>CLM-005691</t>
  </si>
  <si>
    <t>CLM-005692</t>
  </si>
  <si>
    <t>CLM-005693</t>
  </si>
  <si>
    <t>CLM-005694</t>
  </si>
  <si>
    <t>CLM-005695</t>
  </si>
  <si>
    <t>M-000771</t>
  </si>
  <si>
    <t>CLM-005696</t>
  </si>
  <si>
    <t>CLM-005697</t>
  </si>
  <si>
    <t>CLM-005698</t>
  </si>
  <si>
    <t>CLM-005699</t>
  </si>
  <si>
    <t>CLM-005700</t>
  </si>
  <si>
    <t>CLM-005701</t>
  </si>
  <si>
    <t>CLM-005702</t>
  </si>
  <si>
    <t>CLM-005703</t>
  </si>
  <si>
    <t>CLM-005704</t>
  </si>
  <si>
    <t>CLM-005705</t>
  </si>
  <si>
    <t>CLM-005706</t>
  </si>
  <si>
    <t>CLM-005707</t>
  </si>
  <si>
    <t>CLM-005708</t>
  </si>
  <si>
    <t>CLM-005709</t>
  </si>
  <si>
    <t>CLM-005710</t>
  </si>
  <si>
    <t>CLM-005711</t>
  </si>
  <si>
    <t>CLM-005712</t>
  </si>
  <si>
    <t>CLM-005713</t>
  </si>
  <si>
    <t>CLM-005714</t>
  </si>
  <si>
    <t>CLM-005715</t>
  </si>
  <si>
    <t>CLM-005716</t>
  </si>
  <si>
    <t>CLM-005717</t>
  </si>
  <si>
    <t>M-000772</t>
  </si>
  <si>
    <t>CLM-005718</t>
  </si>
  <si>
    <t>CLM-005719</t>
  </si>
  <si>
    <t>CLM-005720</t>
  </si>
  <si>
    <t>CLM-005721</t>
  </si>
  <si>
    <t>CLM-005722</t>
  </si>
  <si>
    <t>CLM-005723</t>
  </si>
  <si>
    <t>M-000773</t>
  </si>
  <si>
    <t>CLM-005724</t>
  </si>
  <si>
    <t>CLM-005725</t>
  </si>
  <si>
    <t>CLM-005726</t>
  </si>
  <si>
    <t>M-000774</t>
  </si>
  <si>
    <t>CLM-005727</t>
  </si>
  <si>
    <t>CLM-005728</t>
  </si>
  <si>
    <t>CLM-005729</t>
  </si>
  <si>
    <t>CLM-005730</t>
  </si>
  <si>
    <t>CLM-005731</t>
  </si>
  <si>
    <t>CLM-005732</t>
  </si>
  <si>
    <t>CLM-005733</t>
  </si>
  <si>
    <t>CLM-005734</t>
  </si>
  <si>
    <t>M-000775</t>
  </si>
  <si>
    <t>CLM-005735</t>
  </si>
  <si>
    <t>CLM-005736</t>
  </si>
  <si>
    <t>CLM-005737</t>
  </si>
  <si>
    <t>CLM-005738</t>
  </si>
  <si>
    <t>CLM-005739</t>
  </si>
  <si>
    <t>CLM-005740</t>
  </si>
  <si>
    <t>CLM-005741</t>
  </si>
  <si>
    <t>M-000776</t>
  </si>
  <si>
    <t>CLM-005742</t>
  </si>
  <si>
    <t>CLM-005743</t>
  </si>
  <si>
    <t>CLM-005744</t>
  </si>
  <si>
    <t>CLM-005745</t>
  </si>
  <si>
    <t>CLM-005746</t>
  </si>
  <si>
    <t>M-000777</t>
  </si>
  <si>
    <t>CLM-005747</t>
  </si>
  <si>
    <t>CLM-005748</t>
  </si>
  <si>
    <t>CLM-005749</t>
  </si>
  <si>
    <t>CLM-005750</t>
  </si>
  <si>
    <t>CLM-005751</t>
  </si>
  <si>
    <t>CLM-005752</t>
  </si>
  <si>
    <t>CLM-005753</t>
  </si>
  <si>
    <t>CLM-005754</t>
  </si>
  <si>
    <t>CLM-005755</t>
  </si>
  <si>
    <t>CLM-005756</t>
  </si>
  <si>
    <t>M-000778</t>
  </si>
  <si>
    <t>CLM-005757</t>
  </si>
  <si>
    <t>CLM-005758</t>
  </si>
  <si>
    <t>CLM-005759</t>
  </si>
  <si>
    <t>CLM-005760</t>
  </si>
  <si>
    <t>CLM-005761</t>
  </si>
  <si>
    <t>CLM-005762</t>
  </si>
  <si>
    <t>CLM-005763</t>
  </si>
  <si>
    <t>CLM-005764</t>
  </si>
  <si>
    <t>CLM-005765</t>
  </si>
  <si>
    <t>CLM-005766</t>
  </si>
  <si>
    <t>M-000779</t>
  </si>
  <si>
    <t>CLM-005767</t>
  </si>
  <si>
    <t>CLM-005768</t>
  </si>
  <si>
    <t>CLM-005769</t>
  </si>
  <si>
    <t>CLM-005770</t>
  </si>
  <si>
    <t>CLM-005771</t>
  </si>
  <si>
    <t>CLM-005772</t>
  </si>
  <si>
    <t>CLM-005773</t>
  </si>
  <si>
    <t>M-000780</t>
  </si>
  <si>
    <t>CLM-005774</t>
  </si>
  <si>
    <t>CLM-005775</t>
  </si>
  <si>
    <t>CLM-005776</t>
  </si>
  <si>
    <t>M-000781</t>
  </si>
  <si>
    <t>CLM-005777</t>
  </si>
  <si>
    <t>CLM-005778</t>
  </si>
  <si>
    <t>CLM-005779</t>
  </si>
  <si>
    <t>CLM-005780</t>
  </si>
  <si>
    <t>CLM-005781</t>
  </si>
  <si>
    <t>CLM-005782</t>
  </si>
  <si>
    <t>CLM-005783</t>
  </si>
  <si>
    <t>CLM-005784</t>
  </si>
  <si>
    <t>CLM-005785</t>
  </si>
  <si>
    <t>CLM-005786</t>
  </si>
  <si>
    <t>CLM-005787</t>
  </si>
  <si>
    <t>CLM-005788</t>
  </si>
  <si>
    <t>M-000782</t>
  </si>
  <si>
    <t>CLM-005789</t>
  </si>
  <si>
    <t>CLM-005790</t>
  </si>
  <si>
    <t>CLM-005791</t>
  </si>
  <si>
    <t>CLM-005792</t>
  </si>
  <si>
    <t>CLM-005793</t>
  </si>
  <si>
    <t>CLM-005794</t>
  </si>
  <si>
    <t>CLM-005795</t>
  </si>
  <si>
    <t>M-000783</t>
  </si>
  <si>
    <t>CLM-005796</t>
  </si>
  <si>
    <t>CLM-005797</t>
  </si>
  <si>
    <t>CLM-005798</t>
  </si>
  <si>
    <t>CLM-005799</t>
  </si>
  <si>
    <t>CLM-005800</t>
  </si>
  <si>
    <t>M-000784</t>
  </si>
  <si>
    <t>CLM-005801</t>
  </si>
  <si>
    <t>CLM-005802</t>
  </si>
  <si>
    <t>CLM-005803</t>
  </si>
  <si>
    <t>CLM-005804</t>
  </si>
  <si>
    <t>CLM-005805</t>
  </si>
  <si>
    <t>CLM-005806</t>
  </si>
  <si>
    <t>CLM-005807</t>
  </si>
  <si>
    <t>M-000785</t>
  </si>
  <si>
    <t>CLM-005808</t>
  </si>
  <si>
    <t>CLM-005809</t>
  </si>
  <si>
    <t>CLM-005810</t>
  </si>
  <si>
    <t>CLM-005811</t>
  </si>
  <si>
    <t>CLM-005812</t>
  </si>
  <si>
    <t>CLM-005813</t>
  </si>
  <si>
    <t>CLM-005814</t>
  </si>
  <si>
    <t>CLM-005815</t>
  </si>
  <si>
    <t>CLM-005816</t>
  </si>
  <si>
    <t>CLM-005817</t>
  </si>
  <si>
    <t>M-000786</t>
  </si>
  <si>
    <t>CLM-005818</t>
  </si>
  <si>
    <t>CLM-005819</t>
  </si>
  <si>
    <t>CLM-005820</t>
  </si>
  <si>
    <t>CLM-005821</t>
  </si>
  <si>
    <t>CLM-005822</t>
  </si>
  <si>
    <t>CLM-005823</t>
  </si>
  <si>
    <t>CLM-005824</t>
  </si>
  <si>
    <t>CLM-005825</t>
  </si>
  <si>
    <t>CLM-005826</t>
  </si>
  <si>
    <t>CLM-005827</t>
  </si>
  <si>
    <t>CLM-005828</t>
  </si>
  <si>
    <t>CLM-005829</t>
  </si>
  <si>
    <t>CLM-005830</t>
  </si>
  <si>
    <t>CLM-005831</t>
  </si>
  <si>
    <t>CLM-005832</t>
  </si>
  <si>
    <t>CLM-005833</t>
  </si>
  <si>
    <t>CLM-005834</t>
  </si>
  <si>
    <t>CLM-005835</t>
  </si>
  <si>
    <t>CLM-005836</t>
  </si>
  <si>
    <t>M-000787</t>
  </si>
  <si>
    <t>CLM-005837</t>
  </si>
  <si>
    <t>CLM-005838</t>
  </si>
  <si>
    <t>CLM-005839</t>
  </si>
  <si>
    <t>CLM-005840</t>
  </si>
  <si>
    <t>CLM-005841</t>
  </si>
  <si>
    <t>M-000788</t>
  </si>
  <si>
    <t>CLM-005842</t>
  </si>
  <si>
    <t>CLM-005843</t>
  </si>
  <si>
    <t>CLM-005844</t>
  </si>
  <si>
    <t>CLM-005845</t>
  </si>
  <si>
    <t>CLM-005846</t>
  </si>
  <si>
    <t>CLM-005847</t>
  </si>
  <si>
    <t>CLM-005848</t>
  </si>
  <si>
    <t>M-000789</t>
  </si>
  <si>
    <t>CLM-005849</t>
  </si>
  <si>
    <t>CLM-005850</t>
  </si>
  <si>
    <t>CLM-005851</t>
  </si>
  <si>
    <t>CLM-005852</t>
  </si>
  <si>
    <t>CLM-005853</t>
  </si>
  <si>
    <t>M-000790</t>
  </si>
  <si>
    <t>CLM-005854</t>
  </si>
  <si>
    <t>CLM-005855</t>
  </si>
  <si>
    <t>CLM-005856</t>
  </si>
  <si>
    <t>CLM-005857</t>
  </si>
  <si>
    <t>CLM-005858</t>
  </si>
  <si>
    <t>CLM-005859</t>
  </si>
  <si>
    <t>M-000791</t>
  </si>
  <si>
    <t>CLM-005860</t>
  </si>
  <si>
    <t>CLM-005861</t>
  </si>
  <si>
    <t>CLM-005862</t>
  </si>
  <si>
    <t>CLM-005863</t>
  </si>
  <si>
    <t>CLM-005864</t>
  </si>
  <si>
    <t>CLM-005865</t>
  </si>
  <si>
    <t>CLM-005866</t>
  </si>
  <si>
    <t>M-000792</t>
  </si>
  <si>
    <t>CLM-005867</t>
  </si>
  <si>
    <t>CLM-005868</t>
  </si>
  <si>
    <t>CLM-005869</t>
  </si>
  <si>
    <t>CLM-005870</t>
  </si>
  <si>
    <t>CLM-005871</t>
  </si>
  <si>
    <t>M-000793</t>
  </si>
  <si>
    <t>CLM-005872</t>
  </si>
  <si>
    <t>CLM-005873</t>
  </si>
  <si>
    <t>CLM-005874</t>
  </si>
  <si>
    <t>CLM-005875</t>
  </si>
  <si>
    <t>CLM-005876</t>
  </si>
  <si>
    <t>CLM-005877</t>
  </si>
  <si>
    <t>CLM-005878</t>
  </si>
  <si>
    <t>CLM-005879</t>
  </si>
  <si>
    <t>CLM-005880</t>
  </si>
  <si>
    <t>CLM-005881</t>
  </si>
  <si>
    <t>CLM-005882</t>
  </si>
  <si>
    <t>CLM-005883</t>
  </si>
  <si>
    <t>CLM-005884</t>
  </si>
  <si>
    <t>M-000794</t>
  </si>
  <si>
    <t>CLM-005885</t>
  </si>
  <si>
    <t>CLM-005886</t>
  </si>
  <si>
    <t>CLM-005887</t>
  </si>
  <si>
    <t>CLM-005888</t>
  </si>
  <si>
    <t>CLM-005889</t>
  </si>
  <si>
    <t>CLM-005890</t>
  </si>
  <si>
    <t>M-000795</t>
  </si>
  <si>
    <t>CLM-005891</t>
  </si>
  <si>
    <t>CLM-005892</t>
  </si>
  <si>
    <t>CLM-005893</t>
  </si>
  <si>
    <t>CLM-005894</t>
  </si>
  <si>
    <t>CLM-005895</t>
  </si>
  <si>
    <t>CLM-005896</t>
  </si>
  <si>
    <t>CLM-005897</t>
  </si>
  <si>
    <t>CLM-005898</t>
  </si>
  <si>
    <t>CLM-005899</t>
  </si>
  <si>
    <t>CLM-005900</t>
  </si>
  <si>
    <t>M-000796</t>
  </si>
  <si>
    <t>CLM-005901</t>
  </si>
  <si>
    <t>CLM-005902</t>
  </si>
  <si>
    <t>CLM-005903</t>
  </si>
  <si>
    <t>CLM-005904</t>
  </si>
  <si>
    <t>CLM-005905</t>
  </si>
  <si>
    <t>M-000797</t>
  </si>
  <si>
    <t>CLM-005906</t>
  </si>
  <si>
    <t>CLM-005907</t>
  </si>
  <si>
    <t>CLM-005908</t>
  </si>
  <si>
    <t>CLM-005909</t>
  </si>
  <si>
    <t>CLM-005910</t>
  </si>
  <si>
    <t>CLM-005911</t>
  </si>
  <si>
    <t>CLM-005912</t>
  </si>
  <si>
    <t>CLM-005913</t>
  </si>
  <si>
    <t>CLM-005914</t>
  </si>
  <si>
    <t>CLM-005915</t>
  </si>
  <si>
    <t>CLM-005916</t>
  </si>
  <si>
    <t>CLM-005917</t>
  </si>
  <si>
    <t>CLM-005918</t>
  </si>
  <si>
    <t>CLM-005919</t>
  </si>
  <si>
    <t>CLM-005920</t>
  </si>
  <si>
    <t>CLM-005921</t>
  </si>
  <si>
    <t>CLM-005922</t>
  </si>
  <si>
    <t>CLM-005923</t>
  </si>
  <si>
    <t>CLM-005924</t>
  </si>
  <si>
    <t>CLM-005925</t>
  </si>
  <si>
    <t>CLM-005926</t>
  </si>
  <si>
    <t>CLM-005927</t>
  </si>
  <si>
    <t>CLM-005928</t>
  </si>
  <si>
    <t>CLM-005929</t>
  </si>
  <si>
    <t>M-000798</t>
  </si>
  <si>
    <t>CLM-005930</t>
  </si>
  <si>
    <t>CLM-005931</t>
  </si>
  <si>
    <t>CLM-005932</t>
  </si>
  <si>
    <t>CLM-005933</t>
  </si>
  <si>
    <t>CLM-005934</t>
  </si>
  <si>
    <t>CLM-005935</t>
  </si>
  <si>
    <t>CLM-005936</t>
  </si>
  <si>
    <t>CLM-005937</t>
  </si>
  <si>
    <t>CLM-005938</t>
  </si>
  <si>
    <t>M-000799</t>
  </si>
  <si>
    <t>CLM-005939</t>
  </si>
  <si>
    <t>CLM-005940</t>
  </si>
  <si>
    <t>CLM-005941</t>
  </si>
  <si>
    <t>CLM-005942</t>
  </si>
  <si>
    <t>CLM-005943</t>
  </si>
  <si>
    <t>M-000800</t>
  </si>
  <si>
    <t>CLM-005944</t>
  </si>
  <si>
    <t>CLM-005945</t>
  </si>
  <si>
    <t>CLM-005946</t>
  </si>
  <si>
    <t>CLM-005947</t>
  </si>
  <si>
    <t>CLM-005948</t>
  </si>
  <si>
    <t>CLM-005949</t>
  </si>
  <si>
    <t>CLM-005950</t>
  </si>
  <si>
    <t>CLM-005951</t>
  </si>
  <si>
    <t>CLM-005952</t>
  </si>
  <si>
    <t>CLM-005953</t>
  </si>
  <si>
    <t>CLM-005954</t>
  </si>
  <si>
    <t>CLM-005955</t>
  </si>
  <si>
    <t>CLM-005956</t>
  </si>
  <si>
    <t>CLM-005957</t>
  </si>
  <si>
    <t>CLM-005958</t>
  </si>
  <si>
    <t>CLM-005959</t>
  </si>
  <si>
    <t>CLM-005960</t>
  </si>
  <si>
    <t>CLM-005961</t>
  </si>
  <si>
    <t>state</t>
  </si>
  <si>
    <t>calendar_month</t>
  </si>
  <si>
    <t>member_months</t>
  </si>
  <si>
    <t>KY</t>
  </si>
  <si>
    <t>GA</t>
  </si>
  <si>
    <t>TN</t>
  </si>
  <si>
    <t>OH</t>
  </si>
  <si>
    <t>subscriber_id</t>
  </si>
  <si>
    <t>enrollment_start_date</t>
  </si>
  <si>
    <t>enrollment_end_date</t>
  </si>
  <si>
    <t>product_name</t>
  </si>
  <si>
    <t>group_id</t>
  </si>
  <si>
    <t>county</t>
  </si>
  <si>
    <t>zip</t>
  </si>
  <si>
    <t>age</t>
  </si>
  <si>
    <t>gender</t>
  </si>
  <si>
    <t>risk_score</t>
  </si>
  <si>
    <t>attributed_pcp_npi</t>
  </si>
  <si>
    <t>disenrollment_reason</t>
  </si>
  <si>
    <t>S-000001</t>
  </si>
  <si>
    <t>PPO Gold</t>
  </si>
  <si>
    <t>GRP-ACME-01</t>
  </si>
  <si>
    <t>Jefferson</t>
  </si>
  <si>
    <t>F</t>
  </si>
  <si>
    <t>S-000002</t>
  </si>
  <si>
    <t>Bronze HMO</t>
  </si>
  <si>
    <t>M</t>
  </si>
  <si>
    <t>S-000003</t>
  </si>
  <si>
    <t>Silver HMO</t>
  </si>
  <si>
    <t>Fulton</t>
  </si>
  <si>
    <t>Premium Affordability</t>
  </si>
  <si>
    <t>S-000004</t>
  </si>
  <si>
    <t>Davidson</t>
  </si>
  <si>
    <t>S-000005</t>
  </si>
  <si>
    <t>Rural-Cannon</t>
  </si>
  <si>
    <t>Network Adequacy</t>
  </si>
  <si>
    <t>S-000006</t>
  </si>
  <si>
    <t>Hardin</t>
  </si>
  <si>
    <t>S-000007</t>
  </si>
  <si>
    <t>S-000008</t>
  </si>
  <si>
    <t>Franklin</t>
  </si>
  <si>
    <t>S-000009</t>
  </si>
  <si>
    <t>Cherokee</t>
  </si>
  <si>
    <t>Employer Change</t>
  </si>
  <si>
    <t>S-000010</t>
  </si>
  <si>
    <t>S-000011</t>
  </si>
  <si>
    <t>Warren</t>
  </si>
  <si>
    <t>S-000012</t>
  </si>
  <si>
    <t>MA HMO</t>
  </si>
  <si>
    <t>S-000013</t>
  </si>
  <si>
    <t>Knox</t>
  </si>
  <si>
    <t>S-000014</t>
  </si>
  <si>
    <t>S-000015</t>
  </si>
  <si>
    <t>S-000016</t>
  </si>
  <si>
    <t>S-000017</t>
  </si>
  <si>
    <t>S-000018</t>
  </si>
  <si>
    <t>S-000019</t>
  </si>
  <si>
    <t>S-000020</t>
  </si>
  <si>
    <t>S-000021</t>
  </si>
  <si>
    <t>PPO Silver</t>
  </si>
  <si>
    <t>GRP-BETA-02</t>
  </si>
  <si>
    <t>S-000022</t>
  </si>
  <si>
    <t>Cuyahoga</t>
  </si>
  <si>
    <t>S-000023</t>
  </si>
  <si>
    <t>S-000024</t>
  </si>
  <si>
    <t>S-000025</t>
  </si>
  <si>
    <t>S-000026</t>
  </si>
  <si>
    <t>S-000027</t>
  </si>
  <si>
    <t>S-000028</t>
  </si>
  <si>
    <t>S-000029</t>
  </si>
  <si>
    <t>S-000030</t>
  </si>
  <si>
    <t>S-000031</t>
  </si>
  <si>
    <t>S-000032</t>
  </si>
  <si>
    <t>S-000033</t>
  </si>
  <si>
    <t>S-000034</t>
  </si>
  <si>
    <t>S-000035</t>
  </si>
  <si>
    <t>S-000036</t>
  </si>
  <si>
    <t>S-000037</t>
  </si>
  <si>
    <t>S-000038</t>
  </si>
  <si>
    <t>S-000039</t>
  </si>
  <si>
    <t>S-000040</t>
  </si>
  <si>
    <t>S-000041</t>
  </si>
  <si>
    <t>S-000042</t>
  </si>
  <si>
    <t>S-000043</t>
  </si>
  <si>
    <t>S-000044</t>
  </si>
  <si>
    <t>S-000045</t>
  </si>
  <si>
    <t>S-000046</t>
  </si>
  <si>
    <t>S-000047</t>
  </si>
  <si>
    <t>S-000048</t>
  </si>
  <si>
    <t>S-000049</t>
  </si>
  <si>
    <t>S-000050</t>
  </si>
  <si>
    <t>S-000051</t>
  </si>
  <si>
    <t>S-000052</t>
  </si>
  <si>
    <t>S-000053</t>
  </si>
  <si>
    <t>S-000054</t>
  </si>
  <si>
    <t>S-000055</t>
  </si>
  <si>
    <t>S-000056</t>
  </si>
  <si>
    <t>S-000057</t>
  </si>
  <si>
    <t>S-000058</t>
  </si>
  <si>
    <t>S-000059</t>
  </si>
  <si>
    <t>S-000060</t>
  </si>
  <si>
    <t>S-000061</t>
  </si>
  <si>
    <t>S-000062</t>
  </si>
  <si>
    <t>S-000063</t>
  </si>
  <si>
    <t>S-000064</t>
  </si>
  <si>
    <t>S-000065</t>
  </si>
  <si>
    <t>S-000066</t>
  </si>
  <si>
    <t>S-000067</t>
  </si>
  <si>
    <t>S-000068</t>
  </si>
  <si>
    <t>S-000069</t>
  </si>
  <si>
    <t>S-000070</t>
  </si>
  <si>
    <t>Access Issues</t>
  </si>
  <si>
    <t>S-000071</t>
  </si>
  <si>
    <t>S-000072</t>
  </si>
  <si>
    <t>S-000073</t>
  </si>
  <si>
    <t>S-000074</t>
  </si>
  <si>
    <t>S-000075</t>
  </si>
  <si>
    <t>S-000076</t>
  </si>
  <si>
    <t>S-000077</t>
  </si>
  <si>
    <t>S-000078</t>
  </si>
  <si>
    <t>S-000079</t>
  </si>
  <si>
    <t>S-000080</t>
  </si>
  <si>
    <t>S-000081</t>
  </si>
  <si>
    <t>S-000082</t>
  </si>
  <si>
    <t>S-000083</t>
  </si>
  <si>
    <t>S-000084</t>
  </si>
  <si>
    <t>S-000085</t>
  </si>
  <si>
    <t>S-000086</t>
  </si>
  <si>
    <t>S-000087</t>
  </si>
  <si>
    <t>S-000088</t>
  </si>
  <si>
    <t>S-000089</t>
  </si>
  <si>
    <t>S-000090</t>
  </si>
  <si>
    <t>S-000091</t>
  </si>
  <si>
    <t>S-000092</t>
  </si>
  <si>
    <t>S-000093</t>
  </si>
  <si>
    <t>S-000094</t>
  </si>
  <si>
    <t>S-000095</t>
  </si>
  <si>
    <t>S-000096</t>
  </si>
  <si>
    <t>S-000097</t>
  </si>
  <si>
    <t>S-000098</t>
  </si>
  <si>
    <t>S-000099</t>
  </si>
  <si>
    <t>S-000100</t>
  </si>
  <si>
    <t>S-000101</t>
  </si>
  <si>
    <t>S-000102</t>
  </si>
  <si>
    <t>S-000103</t>
  </si>
  <si>
    <t>S-000104</t>
  </si>
  <si>
    <t>S-000105</t>
  </si>
  <si>
    <t>S-000106</t>
  </si>
  <si>
    <t>S-000107</t>
  </si>
  <si>
    <t>S-000108</t>
  </si>
  <si>
    <t>S-000109</t>
  </si>
  <si>
    <t>S-000110</t>
  </si>
  <si>
    <t>S-000111</t>
  </si>
  <si>
    <t>S-000112</t>
  </si>
  <si>
    <t>S-000113</t>
  </si>
  <si>
    <t>S-000114</t>
  </si>
  <si>
    <t>S-000115</t>
  </si>
  <si>
    <t>S-000116</t>
  </si>
  <si>
    <t>S-000117</t>
  </si>
  <si>
    <t>S-000118</t>
  </si>
  <si>
    <t>S-000119</t>
  </si>
  <si>
    <t>S-000120</t>
  </si>
  <si>
    <t>S-000121</t>
  </si>
  <si>
    <t>S-000122</t>
  </si>
  <si>
    <t>S-000123</t>
  </si>
  <si>
    <t>S-000124</t>
  </si>
  <si>
    <t>S-000125</t>
  </si>
  <si>
    <t>S-000126</t>
  </si>
  <si>
    <t>S-000127</t>
  </si>
  <si>
    <t>S-000128</t>
  </si>
  <si>
    <t>S-000129</t>
  </si>
  <si>
    <t>S-000130</t>
  </si>
  <si>
    <t>S-000131</t>
  </si>
  <si>
    <t>S-000132</t>
  </si>
  <si>
    <t>S-000133</t>
  </si>
  <si>
    <t>S-000134</t>
  </si>
  <si>
    <t>S-000135</t>
  </si>
  <si>
    <t>S-000136</t>
  </si>
  <si>
    <t>S-000137</t>
  </si>
  <si>
    <t>S-000138</t>
  </si>
  <si>
    <t>S-000139</t>
  </si>
  <si>
    <t>S-000140</t>
  </si>
  <si>
    <t>S-000141</t>
  </si>
  <si>
    <t>S-000142</t>
  </si>
  <si>
    <t>S-000143</t>
  </si>
  <si>
    <t>S-000144</t>
  </si>
  <si>
    <t>S-000145</t>
  </si>
  <si>
    <t>S-000146</t>
  </si>
  <si>
    <t>S-000147</t>
  </si>
  <si>
    <t>S-000148</t>
  </si>
  <si>
    <t>S-000149</t>
  </si>
  <si>
    <t>S-000150</t>
  </si>
  <si>
    <t>S-000151</t>
  </si>
  <si>
    <t>S-000152</t>
  </si>
  <si>
    <t>S-000153</t>
  </si>
  <si>
    <t>S-000154</t>
  </si>
  <si>
    <t>S-000155</t>
  </si>
  <si>
    <t>S-000156</t>
  </si>
  <si>
    <t>S-000157</t>
  </si>
  <si>
    <t>S-000158</t>
  </si>
  <si>
    <t>S-000159</t>
  </si>
  <si>
    <t>S-000160</t>
  </si>
  <si>
    <t>S-000161</t>
  </si>
  <si>
    <t>S-000162</t>
  </si>
  <si>
    <t>S-000163</t>
  </si>
  <si>
    <t>S-000164</t>
  </si>
  <si>
    <t>S-000165</t>
  </si>
  <si>
    <t>S-000166</t>
  </si>
  <si>
    <t>S-000167</t>
  </si>
  <si>
    <t>S-000168</t>
  </si>
  <si>
    <t>S-000169</t>
  </si>
  <si>
    <t>S-000170</t>
  </si>
  <si>
    <t>S-000171</t>
  </si>
  <si>
    <t>S-000172</t>
  </si>
  <si>
    <t>S-000173</t>
  </si>
  <si>
    <t>S-000174</t>
  </si>
  <si>
    <t>S-000175</t>
  </si>
  <si>
    <t>S-000176</t>
  </si>
  <si>
    <t>S-000177</t>
  </si>
  <si>
    <t>Moved Out of Area</t>
  </si>
  <si>
    <t>S-000178</t>
  </si>
  <si>
    <t>S-000179</t>
  </si>
  <si>
    <t>S-000180</t>
  </si>
  <si>
    <t>S-000181</t>
  </si>
  <si>
    <t>S-000182</t>
  </si>
  <si>
    <t>S-000183</t>
  </si>
  <si>
    <t>S-000184</t>
  </si>
  <si>
    <t>S-000185</t>
  </si>
  <si>
    <t>S-000186</t>
  </si>
  <si>
    <t>S-000187</t>
  </si>
  <si>
    <t>S-000188</t>
  </si>
  <si>
    <t>S-000189</t>
  </si>
  <si>
    <t>S-000190</t>
  </si>
  <si>
    <t>S-000191</t>
  </si>
  <si>
    <t>S-000192</t>
  </si>
  <si>
    <t>S-000193</t>
  </si>
  <si>
    <t>S-000194</t>
  </si>
  <si>
    <t>S-000195</t>
  </si>
  <si>
    <t>S-000196</t>
  </si>
  <si>
    <t>S-000197</t>
  </si>
  <si>
    <t>S-000198</t>
  </si>
  <si>
    <t>S-000199</t>
  </si>
  <si>
    <t>S-000200</t>
  </si>
  <si>
    <t>S-000201</t>
  </si>
  <si>
    <t>S-000202</t>
  </si>
  <si>
    <t>S-000203</t>
  </si>
  <si>
    <t>S-000204</t>
  </si>
  <si>
    <t>S-000205</t>
  </si>
  <si>
    <t>S-000206</t>
  </si>
  <si>
    <t>S-000207</t>
  </si>
  <si>
    <t>S-000208</t>
  </si>
  <si>
    <t>S-000209</t>
  </si>
  <si>
    <t>S-000210</t>
  </si>
  <si>
    <t>S-000211</t>
  </si>
  <si>
    <t>S-000212</t>
  </si>
  <si>
    <t>S-000213</t>
  </si>
  <si>
    <t>S-000214</t>
  </si>
  <si>
    <t>S-000215</t>
  </si>
  <si>
    <t>S-000216</t>
  </si>
  <si>
    <t>S-000217</t>
  </si>
  <si>
    <t>S-000218</t>
  </si>
  <si>
    <t>S-000219</t>
  </si>
  <si>
    <t>S-000220</t>
  </si>
  <si>
    <t>S-000221</t>
  </si>
  <si>
    <t>S-000222</t>
  </si>
  <si>
    <t>S-000223</t>
  </si>
  <si>
    <t>S-000224</t>
  </si>
  <si>
    <t>S-000225</t>
  </si>
  <si>
    <t>S-000226</t>
  </si>
  <si>
    <t>S-000227</t>
  </si>
  <si>
    <t>S-000228</t>
  </si>
  <si>
    <t>S-000229</t>
  </si>
  <si>
    <t>S-000230</t>
  </si>
  <si>
    <t>S-000231</t>
  </si>
  <si>
    <t>S-000232</t>
  </si>
  <si>
    <t>S-000233</t>
  </si>
  <si>
    <t>S-000234</t>
  </si>
  <si>
    <t>S-000235</t>
  </si>
  <si>
    <t>S-000236</t>
  </si>
  <si>
    <t>S-000237</t>
  </si>
  <si>
    <t>S-000238</t>
  </si>
  <si>
    <t>S-000239</t>
  </si>
  <si>
    <t>S-000240</t>
  </si>
  <si>
    <t>S-000241</t>
  </si>
  <si>
    <t>S-000242</t>
  </si>
  <si>
    <t>S-000243</t>
  </si>
  <si>
    <t>S-000244</t>
  </si>
  <si>
    <t>S-000245</t>
  </si>
  <si>
    <t>S-000246</t>
  </si>
  <si>
    <t>S-000247</t>
  </si>
  <si>
    <t>S-000248</t>
  </si>
  <si>
    <t>S-000249</t>
  </si>
  <si>
    <t>S-000250</t>
  </si>
  <si>
    <t>S-000251</t>
  </si>
  <si>
    <t>S-000252</t>
  </si>
  <si>
    <t>S-000253</t>
  </si>
  <si>
    <t>S-000254</t>
  </si>
  <si>
    <t>S-000255</t>
  </si>
  <si>
    <t>S-000256</t>
  </si>
  <si>
    <t>S-000257</t>
  </si>
  <si>
    <t>S-000258</t>
  </si>
  <si>
    <t>S-000259</t>
  </si>
  <si>
    <t>S-000260</t>
  </si>
  <si>
    <t>S-000261</t>
  </si>
  <si>
    <t>S-000262</t>
  </si>
  <si>
    <t>S-000263</t>
  </si>
  <si>
    <t>S-000264</t>
  </si>
  <si>
    <t>S-000265</t>
  </si>
  <si>
    <t>S-000266</t>
  </si>
  <si>
    <t>S-000267</t>
  </si>
  <si>
    <t>S-000268</t>
  </si>
  <si>
    <t>S-000269</t>
  </si>
  <si>
    <t>S-000270</t>
  </si>
  <si>
    <t>S-000271</t>
  </si>
  <si>
    <t>S-000272</t>
  </si>
  <si>
    <t>S-000273</t>
  </si>
  <si>
    <t>S-000274</t>
  </si>
  <si>
    <t>S-000275</t>
  </si>
  <si>
    <t>S-000276</t>
  </si>
  <si>
    <t>S-000277</t>
  </si>
  <si>
    <t>S-000278</t>
  </si>
  <si>
    <t>S-000279</t>
  </si>
  <si>
    <t>S-000280</t>
  </si>
  <si>
    <t>S-000281</t>
  </si>
  <si>
    <t>S-000282</t>
  </si>
  <si>
    <t>S-000283</t>
  </si>
  <si>
    <t>S-000284</t>
  </si>
  <si>
    <t>S-000285</t>
  </si>
  <si>
    <t>S-000286</t>
  </si>
  <si>
    <t>S-000287</t>
  </si>
  <si>
    <t>S-000288</t>
  </si>
  <si>
    <t>S-000289</t>
  </si>
  <si>
    <t>S-000290</t>
  </si>
  <si>
    <t>S-000291</t>
  </si>
  <si>
    <t>S-000292</t>
  </si>
  <si>
    <t>S-000293</t>
  </si>
  <si>
    <t>S-000294</t>
  </si>
  <si>
    <t>S-000295</t>
  </si>
  <si>
    <t>S-000296</t>
  </si>
  <si>
    <t>S-000297</t>
  </si>
  <si>
    <t>S-000298</t>
  </si>
  <si>
    <t>S-000299</t>
  </si>
  <si>
    <t>S-000300</t>
  </si>
  <si>
    <t>S-000301</t>
  </si>
  <si>
    <t>S-000302</t>
  </si>
  <si>
    <t>S-000303</t>
  </si>
  <si>
    <t>S-000304</t>
  </si>
  <si>
    <t>S-000305</t>
  </si>
  <si>
    <t>S-000306</t>
  </si>
  <si>
    <t>S-000307</t>
  </si>
  <si>
    <t>S-000308</t>
  </si>
  <si>
    <t>S-000309</t>
  </si>
  <si>
    <t>S-000310</t>
  </si>
  <si>
    <t>S-000311</t>
  </si>
  <si>
    <t>S-000312</t>
  </si>
  <si>
    <t>S-000313</t>
  </si>
  <si>
    <t>S-000314</t>
  </si>
  <si>
    <t>S-000315</t>
  </si>
  <si>
    <t>S-000316</t>
  </si>
  <si>
    <t>S-000317</t>
  </si>
  <si>
    <t>S-000318</t>
  </si>
  <si>
    <t>S-000319</t>
  </si>
  <si>
    <t>S-000320</t>
  </si>
  <si>
    <t>S-000321</t>
  </si>
  <si>
    <t>S-000322</t>
  </si>
  <si>
    <t>S-000323</t>
  </si>
  <si>
    <t>S-000324</t>
  </si>
  <si>
    <t>S-000325</t>
  </si>
  <si>
    <t>S-000326</t>
  </si>
  <si>
    <t>S-000327</t>
  </si>
  <si>
    <t>S-000328</t>
  </si>
  <si>
    <t>S-000329</t>
  </si>
  <si>
    <t>S-000330</t>
  </si>
  <si>
    <t>S-000331</t>
  </si>
  <si>
    <t>S-000332</t>
  </si>
  <si>
    <t>S-000333</t>
  </si>
  <si>
    <t>S-000334</t>
  </si>
  <si>
    <t>S-000335</t>
  </si>
  <si>
    <t>S-000336</t>
  </si>
  <si>
    <t>S-000337</t>
  </si>
  <si>
    <t>S-000338</t>
  </si>
  <si>
    <t>S-000339</t>
  </si>
  <si>
    <t>S-000340</t>
  </si>
  <si>
    <t>S-000341</t>
  </si>
  <si>
    <t>S-000342</t>
  </si>
  <si>
    <t>S-000343</t>
  </si>
  <si>
    <t>S-000344</t>
  </si>
  <si>
    <t>S-000345</t>
  </si>
  <si>
    <t>S-000346</t>
  </si>
  <si>
    <t>S-000347</t>
  </si>
  <si>
    <t>S-000348</t>
  </si>
  <si>
    <t>S-000349</t>
  </si>
  <si>
    <t>S-000350</t>
  </si>
  <si>
    <t>S-000351</t>
  </si>
  <si>
    <t>S-000352</t>
  </si>
  <si>
    <t>S-000353</t>
  </si>
  <si>
    <t>S-000354</t>
  </si>
  <si>
    <t>S-000355</t>
  </si>
  <si>
    <t>S-000356</t>
  </si>
  <si>
    <t>S-000357</t>
  </si>
  <si>
    <t>S-000358</t>
  </si>
  <si>
    <t>S-000359</t>
  </si>
  <si>
    <t>S-000360</t>
  </si>
  <si>
    <t>S-000361</t>
  </si>
  <si>
    <t>S-000362</t>
  </si>
  <si>
    <t>S-000363</t>
  </si>
  <si>
    <t>S-000364</t>
  </si>
  <si>
    <t>S-000365</t>
  </si>
  <si>
    <t>S-000366</t>
  </si>
  <si>
    <t>S-000367</t>
  </si>
  <si>
    <t>S-000368</t>
  </si>
  <si>
    <t>S-000369</t>
  </si>
  <si>
    <t>S-000370</t>
  </si>
  <si>
    <t>S-000371</t>
  </si>
  <si>
    <t>S-000372</t>
  </si>
  <si>
    <t>S-000373</t>
  </si>
  <si>
    <t>S-000374</t>
  </si>
  <si>
    <t>S-000375</t>
  </si>
  <si>
    <t>S-000376</t>
  </si>
  <si>
    <t>S-000377</t>
  </si>
  <si>
    <t>S-000378</t>
  </si>
  <si>
    <t>S-000379</t>
  </si>
  <si>
    <t>S-000380</t>
  </si>
  <si>
    <t>S-000381</t>
  </si>
  <si>
    <t>S-000382</t>
  </si>
  <si>
    <t>S-000383</t>
  </si>
  <si>
    <t>S-000384</t>
  </si>
  <si>
    <t>S-000385</t>
  </si>
  <si>
    <t>S-000386</t>
  </si>
  <si>
    <t>S-000387</t>
  </si>
  <si>
    <t>S-000388</t>
  </si>
  <si>
    <t>S-000389</t>
  </si>
  <si>
    <t>S-000390</t>
  </si>
  <si>
    <t>S-000391</t>
  </si>
  <si>
    <t>S-000392</t>
  </si>
  <si>
    <t>S-000393</t>
  </si>
  <si>
    <t>S-000394</t>
  </si>
  <si>
    <t>S-000395</t>
  </si>
  <si>
    <t>S-000396</t>
  </si>
  <si>
    <t>S-000397</t>
  </si>
  <si>
    <t>S-000398</t>
  </si>
  <si>
    <t>S-000399</t>
  </si>
  <si>
    <t>S-000400</t>
  </si>
  <si>
    <t>S-000401</t>
  </si>
  <si>
    <t>S-000402</t>
  </si>
  <si>
    <t>S-000403</t>
  </si>
  <si>
    <t>S-000404</t>
  </si>
  <si>
    <t>S-000405</t>
  </si>
  <si>
    <t>S-000406</t>
  </si>
  <si>
    <t>S-000407</t>
  </si>
  <si>
    <t>S-000408</t>
  </si>
  <si>
    <t>S-000409</t>
  </si>
  <si>
    <t>S-000410</t>
  </si>
  <si>
    <t>S-000411</t>
  </si>
  <si>
    <t>S-000412</t>
  </si>
  <si>
    <t>S-000413</t>
  </si>
  <si>
    <t>S-000414</t>
  </si>
  <si>
    <t>S-000415</t>
  </si>
  <si>
    <t>S-000416</t>
  </si>
  <si>
    <t>S-000417</t>
  </si>
  <si>
    <t>S-000418</t>
  </si>
  <si>
    <t>S-000419</t>
  </si>
  <si>
    <t>S-000420</t>
  </si>
  <si>
    <t>S-000421</t>
  </si>
  <si>
    <t>S-000422</t>
  </si>
  <si>
    <t>S-000423</t>
  </si>
  <si>
    <t>S-000424</t>
  </si>
  <si>
    <t>S-000425</t>
  </si>
  <si>
    <t>S-000426</t>
  </si>
  <si>
    <t>S-000427</t>
  </si>
  <si>
    <t>S-000428</t>
  </si>
  <si>
    <t>S-000429</t>
  </si>
  <si>
    <t>S-000430</t>
  </si>
  <si>
    <t>S-000431</t>
  </si>
  <si>
    <t>S-000432</t>
  </si>
  <si>
    <t>S-000433</t>
  </si>
  <si>
    <t>S-000434</t>
  </si>
  <si>
    <t>S-000435</t>
  </si>
  <si>
    <t>S-000436</t>
  </si>
  <si>
    <t>S-000437</t>
  </si>
  <si>
    <t>S-000438</t>
  </si>
  <si>
    <t>S-000439</t>
  </si>
  <si>
    <t>S-000440</t>
  </si>
  <si>
    <t>S-000441</t>
  </si>
  <si>
    <t>S-000442</t>
  </si>
  <si>
    <t>S-000443</t>
  </si>
  <si>
    <t>S-000444</t>
  </si>
  <si>
    <t>S-000445</t>
  </si>
  <si>
    <t>S-000446</t>
  </si>
  <si>
    <t>S-000447</t>
  </si>
  <si>
    <t>S-000448</t>
  </si>
  <si>
    <t>S-000449</t>
  </si>
  <si>
    <t>S-000450</t>
  </si>
  <si>
    <t>S-000451</t>
  </si>
  <si>
    <t>S-000452</t>
  </si>
  <si>
    <t>S-000453</t>
  </si>
  <si>
    <t>S-000454</t>
  </si>
  <si>
    <t>S-000455</t>
  </si>
  <si>
    <t>S-000456</t>
  </si>
  <si>
    <t>S-000457</t>
  </si>
  <si>
    <t>S-000458</t>
  </si>
  <si>
    <t>S-000459</t>
  </si>
  <si>
    <t>S-000460</t>
  </si>
  <si>
    <t>S-000461</t>
  </si>
  <si>
    <t>S-000462</t>
  </si>
  <si>
    <t>S-000463</t>
  </si>
  <si>
    <t>S-000464</t>
  </si>
  <si>
    <t>S-000465</t>
  </si>
  <si>
    <t>S-000466</t>
  </si>
  <si>
    <t>S-000467</t>
  </si>
  <si>
    <t>S-000468</t>
  </si>
  <si>
    <t>S-000469</t>
  </si>
  <si>
    <t>S-000470</t>
  </si>
  <si>
    <t>S-000471</t>
  </si>
  <si>
    <t>S-000472</t>
  </si>
  <si>
    <t>S-000473</t>
  </si>
  <si>
    <t>S-000474</t>
  </si>
  <si>
    <t>S-000475</t>
  </si>
  <si>
    <t>S-000476</t>
  </si>
  <si>
    <t>S-000477</t>
  </si>
  <si>
    <t>S-000478</t>
  </si>
  <si>
    <t>S-000479</t>
  </si>
  <si>
    <t>S-000480</t>
  </si>
  <si>
    <t>S-000481</t>
  </si>
  <si>
    <t>S-000482</t>
  </si>
  <si>
    <t>S-000483</t>
  </si>
  <si>
    <t>S-000484</t>
  </si>
  <si>
    <t>S-000485</t>
  </si>
  <si>
    <t>S-000486</t>
  </si>
  <si>
    <t>S-000487</t>
  </si>
  <si>
    <t>S-000488</t>
  </si>
  <si>
    <t>S-000489</t>
  </si>
  <si>
    <t>S-000490</t>
  </si>
  <si>
    <t>S-000491</t>
  </si>
  <si>
    <t>S-000492</t>
  </si>
  <si>
    <t>S-000493</t>
  </si>
  <si>
    <t>S-000494</t>
  </si>
  <si>
    <t>S-000495</t>
  </si>
  <si>
    <t>S-000496</t>
  </si>
  <si>
    <t>S-000497</t>
  </si>
  <si>
    <t>S-000498</t>
  </si>
  <si>
    <t>S-000499</t>
  </si>
  <si>
    <t>S-000500</t>
  </si>
  <si>
    <t>S-000501</t>
  </si>
  <si>
    <t>S-000502</t>
  </si>
  <si>
    <t>S-000503</t>
  </si>
  <si>
    <t>S-000504</t>
  </si>
  <si>
    <t>S-000505</t>
  </si>
  <si>
    <t>S-000506</t>
  </si>
  <si>
    <t>S-000507</t>
  </si>
  <si>
    <t>S-000508</t>
  </si>
  <si>
    <t>S-000509</t>
  </si>
  <si>
    <t>S-000510</t>
  </si>
  <si>
    <t>S-000511</t>
  </si>
  <si>
    <t>S-000512</t>
  </si>
  <si>
    <t>S-000513</t>
  </si>
  <si>
    <t>S-000514</t>
  </si>
  <si>
    <t>S-000515</t>
  </si>
  <si>
    <t>S-000516</t>
  </si>
  <si>
    <t>S-000517</t>
  </si>
  <si>
    <t>S-000518</t>
  </si>
  <si>
    <t>S-000519</t>
  </si>
  <si>
    <t>S-000520</t>
  </si>
  <si>
    <t>S-000521</t>
  </si>
  <si>
    <t>S-000522</t>
  </si>
  <si>
    <t>S-000523</t>
  </si>
  <si>
    <t>S-000524</t>
  </si>
  <si>
    <t>S-000525</t>
  </si>
  <si>
    <t>S-000526</t>
  </si>
  <si>
    <t>S-000527</t>
  </si>
  <si>
    <t>S-000528</t>
  </si>
  <si>
    <t>S-000529</t>
  </si>
  <si>
    <t>S-000530</t>
  </si>
  <si>
    <t>S-000531</t>
  </si>
  <si>
    <t>S-000532</t>
  </si>
  <si>
    <t>S-000533</t>
  </si>
  <si>
    <t>S-000534</t>
  </si>
  <si>
    <t>S-000535</t>
  </si>
  <si>
    <t>S-000536</t>
  </si>
  <si>
    <t>S-000537</t>
  </si>
  <si>
    <t>S-000538</t>
  </si>
  <si>
    <t>S-000539</t>
  </si>
  <si>
    <t>S-000540</t>
  </si>
  <si>
    <t>S-000541</t>
  </si>
  <si>
    <t>S-000542</t>
  </si>
  <si>
    <t>S-000543</t>
  </si>
  <si>
    <t>S-000544</t>
  </si>
  <si>
    <t>S-000545</t>
  </si>
  <si>
    <t>S-000546</t>
  </si>
  <si>
    <t>S-000547</t>
  </si>
  <si>
    <t>S-000548</t>
  </si>
  <si>
    <t>S-000549</t>
  </si>
  <si>
    <t>S-000550</t>
  </si>
  <si>
    <t>S-000551</t>
  </si>
  <si>
    <t>S-000552</t>
  </si>
  <si>
    <t>S-000553</t>
  </si>
  <si>
    <t>S-000554</t>
  </si>
  <si>
    <t>S-000555</t>
  </si>
  <si>
    <t>S-000556</t>
  </si>
  <si>
    <t>S-000557</t>
  </si>
  <si>
    <t>S-000558</t>
  </si>
  <si>
    <t>S-000559</t>
  </si>
  <si>
    <t>S-000560</t>
  </si>
  <si>
    <t>S-000561</t>
  </si>
  <si>
    <t>S-000562</t>
  </si>
  <si>
    <t>S-000563</t>
  </si>
  <si>
    <t>S-000564</t>
  </si>
  <si>
    <t>S-000565</t>
  </si>
  <si>
    <t>S-000566</t>
  </si>
  <si>
    <t>S-000567</t>
  </si>
  <si>
    <t>S-000568</t>
  </si>
  <si>
    <t>S-000569</t>
  </si>
  <si>
    <t>S-000570</t>
  </si>
  <si>
    <t>S-000571</t>
  </si>
  <si>
    <t>S-000572</t>
  </si>
  <si>
    <t>S-000573</t>
  </si>
  <si>
    <t>S-000574</t>
  </si>
  <si>
    <t>S-000575</t>
  </si>
  <si>
    <t>S-000576</t>
  </si>
  <si>
    <t>S-000577</t>
  </si>
  <si>
    <t>S-000578</t>
  </si>
  <si>
    <t>S-000579</t>
  </si>
  <si>
    <t>S-000580</t>
  </si>
  <si>
    <t>S-000581</t>
  </si>
  <si>
    <t>S-000582</t>
  </si>
  <si>
    <t>S-000583</t>
  </si>
  <si>
    <t>S-000584</t>
  </si>
  <si>
    <t>S-000585</t>
  </si>
  <si>
    <t>S-000586</t>
  </si>
  <si>
    <t>S-000587</t>
  </si>
  <si>
    <t>S-000588</t>
  </si>
  <si>
    <t>S-000589</t>
  </si>
  <si>
    <t>S-000590</t>
  </si>
  <si>
    <t>S-000591</t>
  </si>
  <si>
    <t>S-000592</t>
  </si>
  <si>
    <t>S-000593</t>
  </si>
  <si>
    <t>S-000594</t>
  </si>
  <si>
    <t>S-000595</t>
  </si>
  <si>
    <t>S-000596</t>
  </si>
  <si>
    <t>S-000597</t>
  </si>
  <si>
    <t>S-000598</t>
  </si>
  <si>
    <t>S-000599</t>
  </si>
  <si>
    <t>S-000600</t>
  </si>
  <si>
    <t>S-000601</t>
  </si>
  <si>
    <t>S-000602</t>
  </si>
  <si>
    <t>S-000603</t>
  </si>
  <si>
    <t>S-000604</t>
  </si>
  <si>
    <t>S-000605</t>
  </si>
  <si>
    <t>S-000606</t>
  </si>
  <si>
    <t>S-000607</t>
  </si>
  <si>
    <t>S-000608</t>
  </si>
  <si>
    <t>S-000609</t>
  </si>
  <si>
    <t>S-000610</t>
  </si>
  <si>
    <t>S-000611</t>
  </si>
  <si>
    <t>S-000612</t>
  </si>
  <si>
    <t>S-000613</t>
  </si>
  <si>
    <t>S-000614</t>
  </si>
  <si>
    <t>S-000615</t>
  </si>
  <si>
    <t>S-000616</t>
  </si>
  <si>
    <t>S-000617</t>
  </si>
  <si>
    <t>S-000618</t>
  </si>
  <si>
    <t>S-000619</t>
  </si>
  <si>
    <t>S-000620</t>
  </si>
  <si>
    <t>S-000621</t>
  </si>
  <si>
    <t>S-000622</t>
  </si>
  <si>
    <t>S-000623</t>
  </si>
  <si>
    <t>S-000624</t>
  </si>
  <si>
    <t>S-000625</t>
  </si>
  <si>
    <t>S-000626</t>
  </si>
  <si>
    <t>S-000627</t>
  </si>
  <si>
    <t>S-000628</t>
  </si>
  <si>
    <t>S-000629</t>
  </si>
  <si>
    <t>S-000630</t>
  </si>
  <si>
    <t>S-000631</t>
  </si>
  <si>
    <t>S-000632</t>
  </si>
  <si>
    <t>S-000633</t>
  </si>
  <si>
    <t>S-000634</t>
  </si>
  <si>
    <t>S-000635</t>
  </si>
  <si>
    <t>S-000636</t>
  </si>
  <si>
    <t>S-000637</t>
  </si>
  <si>
    <t>S-000638</t>
  </si>
  <si>
    <t>S-000639</t>
  </si>
  <si>
    <t>S-000640</t>
  </si>
  <si>
    <t>S-000641</t>
  </si>
  <si>
    <t>S-000642</t>
  </si>
  <si>
    <t>S-000643</t>
  </si>
  <si>
    <t>S-000644</t>
  </si>
  <si>
    <t>S-000645</t>
  </si>
  <si>
    <t>S-000646</t>
  </si>
  <si>
    <t>S-000647</t>
  </si>
  <si>
    <t>S-000648</t>
  </si>
  <si>
    <t>S-000649</t>
  </si>
  <si>
    <t>S-000650</t>
  </si>
  <si>
    <t>S-000651</t>
  </si>
  <si>
    <t>S-000652</t>
  </si>
  <si>
    <t>S-000653</t>
  </si>
  <si>
    <t>S-000654</t>
  </si>
  <si>
    <t>S-000655</t>
  </si>
  <si>
    <t>S-000656</t>
  </si>
  <si>
    <t>S-000657</t>
  </si>
  <si>
    <t>S-000658</t>
  </si>
  <si>
    <t>S-000659</t>
  </si>
  <si>
    <t>S-000660</t>
  </si>
  <si>
    <t>S-000661</t>
  </si>
  <si>
    <t>S-000662</t>
  </si>
  <si>
    <t>S-000663</t>
  </si>
  <si>
    <t>S-000664</t>
  </si>
  <si>
    <t>S-000665</t>
  </si>
  <si>
    <t>S-000666</t>
  </si>
  <si>
    <t>S-000667</t>
  </si>
  <si>
    <t>S-000668</t>
  </si>
  <si>
    <t>S-000669</t>
  </si>
  <si>
    <t>S-000670</t>
  </si>
  <si>
    <t>S-000671</t>
  </si>
  <si>
    <t>S-000672</t>
  </si>
  <si>
    <t>S-000673</t>
  </si>
  <si>
    <t>S-000674</t>
  </si>
  <si>
    <t>S-000675</t>
  </si>
  <si>
    <t>S-000676</t>
  </si>
  <si>
    <t>S-000677</t>
  </si>
  <si>
    <t>S-000678</t>
  </si>
  <si>
    <t>S-000679</t>
  </si>
  <si>
    <t>S-000680</t>
  </si>
  <si>
    <t>S-000681</t>
  </si>
  <si>
    <t>S-000682</t>
  </si>
  <si>
    <t>S-000683</t>
  </si>
  <si>
    <t>S-000684</t>
  </si>
  <si>
    <t>S-000685</t>
  </si>
  <si>
    <t>S-000686</t>
  </si>
  <si>
    <t>S-000687</t>
  </si>
  <si>
    <t>S-000688</t>
  </si>
  <si>
    <t>S-000689</t>
  </si>
  <si>
    <t>S-000690</t>
  </si>
  <si>
    <t>S-000691</t>
  </si>
  <si>
    <t>S-000692</t>
  </si>
  <si>
    <t>S-000693</t>
  </si>
  <si>
    <t>S-000694</t>
  </si>
  <si>
    <t>S-000695</t>
  </si>
  <si>
    <t>S-000696</t>
  </si>
  <si>
    <t>S-000697</t>
  </si>
  <si>
    <t>S-000698</t>
  </si>
  <si>
    <t>S-000699</t>
  </si>
  <si>
    <t>S-000700</t>
  </si>
  <si>
    <t>S-000701</t>
  </si>
  <si>
    <t>S-000702</t>
  </si>
  <si>
    <t>S-000703</t>
  </si>
  <si>
    <t>S-000704</t>
  </si>
  <si>
    <t>S-000705</t>
  </si>
  <si>
    <t>S-000706</t>
  </si>
  <si>
    <t>S-000707</t>
  </si>
  <si>
    <t>S-000708</t>
  </si>
  <si>
    <t>S-000709</t>
  </si>
  <si>
    <t>S-000710</t>
  </si>
  <si>
    <t>S-000711</t>
  </si>
  <si>
    <t>S-000712</t>
  </si>
  <si>
    <t>S-000713</t>
  </si>
  <si>
    <t>S-000714</t>
  </si>
  <si>
    <t>S-000715</t>
  </si>
  <si>
    <t>S-000716</t>
  </si>
  <si>
    <t>S-000717</t>
  </si>
  <si>
    <t>S-000718</t>
  </si>
  <si>
    <t>S-000719</t>
  </si>
  <si>
    <t>S-000720</t>
  </si>
  <si>
    <t>S-000721</t>
  </si>
  <si>
    <t>S-000722</t>
  </si>
  <si>
    <t>S-000723</t>
  </si>
  <si>
    <t>S-000724</t>
  </si>
  <si>
    <t>S-000725</t>
  </si>
  <si>
    <t>S-000726</t>
  </si>
  <si>
    <t>S-000727</t>
  </si>
  <si>
    <t>S-000728</t>
  </si>
  <si>
    <t>S-000729</t>
  </si>
  <si>
    <t>S-000730</t>
  </si>
  <si>
    <t>S-000731</t>
  </si>
  <si>
    <t>S-000732</t>
  </si>
  <si>
    <t>S-000733</t>
  </si>
  <si>
    <t>S-000734</t>
  </si>
  <si>
    <t>S-000735</t>
  </si>
  <si>
    <t>S-000736</t>
  </si>
  <si>
    <t>S-000737</t>
  </si>
  <si>
    <t>S-000738</t>
  </si>
  <si>
    <t>S-000739</t>
  </si>
  <si>
    <t>S-000740</t>
  </si>
  <si>
    <t>S-000741</t>
  </si>
  <si>
    <t>S-000742</t>
  </si>
  <si>
    <t>S-000743</t>
  </si>
  <si>
    <t>S-000744</t>
  </si>
  <si>
    <t>S-000745</t>
  </si>
  <si>
    <t>S-000746</t>
  </si>
  <si>
    <t>S-000747</t>
  </si>
  <si>
    <t>S-000748</t>
  </si>
  <si>
    <t>S-000749</t>
  </si>
  <si>
    <t>S-000750</t>
  </si>
  <si>
    <t>S-000751</t>
  </si>
  <si>
    <t>S-000752</t>
  </si>
  <si>
    <t>S-000753</t>
  </si>
  <si>
    <t>S-000754</t>
  </si>
  <si>
    <t>S-000755</t>
  </si>
  <si>
    <t>S-000756</t>
  </si>
  <si>
    <t>S-000757</t>
  </si>
  <si>
    <t>S-000758</t>
  </si>
  <si>
    <t>S-000759</t>
  </si>
  <si>
    <t>S-000760</t>
  </si>
  <si>
    <t>S-000761</t>
  </si>
  <si>
    <t>S-000762</t>
  </si>
  <si>
    <t>S-000763</t>
  </si>
  <si>
    <t>S-000764</t>
  </si>
  <si>
    <t>S-000765</t>
  </si>
  <si>
    <t>S-000766</t>
  </si>
  <si>
    <t>S-000767</t>
  </si>
  <si>
    <t>S-000768</t>
  </si>
  <si>
    <t>S-000769</t>
  </si>
  <si>
    <t>S-000770</t>
  </si>
  <si>
    <t>S-000771</t>
  </si>
  <si>
    <t>S-000772</t>
  </si>
  <si>
    <t>S-000773</t>
  </si>
  <si>
    <t>S-000774</t>
  </si>
  <si>
    <t>S-000775</t>
  </si>
  <si>
    <t>S-000776</t>
  </si>
  <si>
    <t>S-000777</t>
  </si>
  <si>
    <t>S-000778</t>
  </si>
  <si>
    <t>S-000779</t>
  </si>
  <si>
    <t>S-000780</t>
  </si>
  <si>
    <t>S-000781</t>
  </si>
  <si>
    <t>S-000782</t>
  </si>
  <si>
    <t>S-000783</t>
  </si>
  <si>
    <t>S-000784</t>
  </si>
  <si>
    <t>S-000785</t>
  </si>
  <si>
    <t>S-000786</t>
  </si>
  <si>
    <t>S-000787</t>
  </si>
  <si>
    <t>S-000788</t>
  </si>
  <si>
    <t>S-000789</t>
  </si>
  <si>
    <t>S-000790</t>
  </si>
  <si>
    <t>S-000791</t>
  </si>
  <si>
    <t>S-000792</t>
  </si>
  <si>
    <t>S-000793</t>
  </si>
  <si>
    <t>S-000794</t>
  </si>
  <si>
    <t>S-000795</t>
  </si>
  <si>
    <t>S-000796</t>
  </si>
  <si>
    <t>S-000797</t>
  </si>
  <si>
    <t>S-000798</t>
  </si>
  <si>
    <t>S-000799</t>
  </si>
  <si>
    <t>S-000800</t>
  </si>
  <si>
    <t>provider_id</t>
  </si>
  <si>
    <t>npi</t>
  </si>
  <si>
    <t>provider_name</t>
  </si>
  <si>
    <t>provider_type</t>
  </si>
  <si>
    <t>specialty_code</t>
  </si>
  <si>
    <t>specialty_desc</t>
  </si>
  <si>
    <t>network_status</t>
  </si>
  <si>
    <t>contract_effective_date</t>
  </si>
  <si>
    <t>contract_term_date</t>
  </si>
  <si>
    <t>facility_affiliation</t>
  </si>
  <si>
    <t>city</t>
  </si>
  <si>
    <t>latitude</t>
  </si>
  <si>
    <t>longitude</t>
  </si>
  <si>
    <t>accepting_new_patients</t>
  </si>
  <si>
    <t>quality_score</t>
  </si>
  <si>
    <t>panel_size</t>
  </si>
  <si>
    <t>PRV-001</t>
  </si>
  <si>
    <t>Dr. Emily Carter</t>
  </si>
  <si>
    <t>Individual</t>
  </si>
  <si>
    <t>207Q00000X</t>
  </si>
  <si>
    <t>Family Medicine</t>
  </si>
  <si>
    <t>In-Network</t>
  </si>
  <si>
    <t>Summit Primary Care</t>
  </si>
  <si>
    <t>Columbus</t>
  </si>
  <si>
    <t>PRV-002</t>
  </si>
  <si>
    <t>Dr. James Patel</t>
  </si>
  <si>
    <t>207R00000X</t>
  </si>
  <si>
    <t>Internal Medicine</t>
  </si>
  <si>
    <t>Riverbend Medical</t>
  </si>
  <si>
    <t>Louisville</t>
  </si>
  <si>
    <t>PRV-003</t>
  </si>
  <si>
    <t>Blue Ridge Oncology</t>
  </si>
  <si>
    <t>Organization</t>
  </si>
  <si>
    <t>207RX0202X</t>
  </si>
  <si>
    <t>Medical Oncology</t>
  </si>
  <si>
    <t>Blue Ridge Health</t>
  </si>
  <si>
    <t>PRV-004</t>
  </si>
  <si>
    <t>QuickCare Urgent</t>
  </si>
  <si>
    <t>261QU0200X</t>
  </si>
  <si>
    <t>Nashville</t>
  </si>
  <si>
    <t>PRV-005</t>
  </si>
  <si>
    <t>Dr. Sarah Nguyen</t>
  </si>
  <si>
    <t>PRV-006</t>
  </si>
  <si>
    <t>Dr. Robert Kim</t>
  </si>
  <si>
    <t>Knoxville</t>
  </si>
  <si>
    <t>PRV-007</t>
  </si>
  <si>
    <t>Dr. Lisa Morgan</t>
  </si>
  <si>
    <t>North Georgia Primary</t>
  </si>
  <si>
    <t>Canton</t>
  </si>
  <si>
    <t>PRV-008</t>
  </si>
  <si>
    <t>Dr. Alan Brooks</t>
  </si>
  <si>
    <t>Elizabethtown</t>
  </si>
  <si>
    <t>PRV-009</t>
  </si>
  <si>
    <t>Metro Orthopedic Center</t>
  </si>
  <si>
    <t>207X00000X</t>
  </si>
  <si>
    <t>Orthopedic Surgery</t>
  </si>
  <si>
    <t>Out-of-Network</t>
  </si>
  <si>
    <t>Metro Health</t>
  </si>
  <si>
    <t>PRV-010</t>
  </si>
  <si>
    <t>Cannon County Clinic</t>
  </si>
  <si>
    <t>Woodbury</t>
  </si>
  <si>
    <t>icd10_code</t>
  </si>
  <si>
    <t>description</t>
  </si>
  <si>
    <t>avoidable_category</t>
  </si>
  <si>
    <t>Unspecified abdominal pain</t>
  </si>
  <si>
    <t>Avoidable</t>
  </si>
  <si>
    <t>Headache</t>
  </si>
  <si>
    <t>Potentially Avoidable</t>
  </si>
  <si>
    <t>Acute upper respiratory infection</t>
  </si>
  <si>
    <t>Chest pain unspecified</t>
  </si>
  <si>
    <t>Non-Avoidable</t>
  </si>
  <si>
    <t>Pneumonia unspecified</t>
  </si>
  <si>
    <t>Urinary tract infection site not specified</t>
  </si>
  <si>
    <t>Otitis media unspecified</t>
  </si>
  <si>
    <t>Unspecified injury of head</t>
  </si>
  <si>
    <t>Low back pain</t>
  </si>
  <si>
    <t>Heart failure unspecified</t>
  </si>
  <si>
    <t>Major depressive disorder unspecified</t>
  </si>
  <si>
    <t>Gastro-esophageal reflux disease without esophagitis</t>
  </si>
  <si>
    <t>member_state</t>
  </si>
  <si>
    <t>member_age</t>
  </si>
  <si>
    <t>age_band</t>
  </si>
  <si>
    <t>pcp_quality_score</t>
  </si>
  <si>
    <t>SummitBridge Health Plan — Medical Cost &amp; Utilization Analysis</t>
  </si>
  <si>
    <t>Analysis period: Jan 1 – Dec 31, 2024  |  Cost metric: allowed_amount  |  Prepared by: Healthcare Analytics</t>
  </si>
  <si>
    <t>1. DATA SOURCES</t>
  </si>
  <si>
    <t>Sheet</t>
  </si>
  <si>
    <t>Grain</t>
  </si>
  <si>
    <t>Rows</t>
  </si>
  <si>
    <t>Key fields</t>
  </si>
  <si>
    <t>claims</t>
  </si>
  <si>
    <t>1 claim line</t>
  </si>
  <si>
    <t>member_id, rendering_npi, service dates, service_category, allowed_amount, in_network_flag, diagnosis_code_1</t>
  </si>
  <si>
    <t>enrollment</t>
  </si>
  <si>
    <t>1 member</t>
  </si>
  <si>
    <t>member_id, lob, state, county, age, gender, risk_score, attributed_pcp_npi, disenrollment_reason</t>
  </si>
  <si>
    <t>1 member-month</t>
  </si>
  <si>
    <t>member_id, lob, state, calendar_month, member_months (exposure)</t>
  </si>
  <si>
    <t>providers</t>
  </si>
  <si>
    <t>1 provider</t>
  </si>
  <si>
    <t>npi, provider_type, specialty_desc, network_status, quality_score, panel_size, state</t>
  </si>
  <si>
    <t>avoidable_ed_reference</t>
  </si>
  <si>
    <t>1 ICD-10 code</t>
  </si>
  <si>
    <t>icd10_code, description, avoidable_category (Avoidable / Potentially Avoidable / Non-Avoidable)</t>
  </si>
  <si>
    <t>2. JOINS</t>
  </si>
  <si>
    <t>claims.member_id  →  enrollment.member_id</t>
  </si>
  <si>
    <t>adds member demographics, state, attributed PCP to each claim (helper cols AB-AE)</t>
  </si>
  <si>
    <t>claims.diagnosis_code_1  →  avoidable_ed_reference.icd10_code</t>
  </si>
  <si>
    <t>classifies ED visits as Avoidable / Potentially Avoidable / Non-Avoidable (helper col AA)</t>
  </si>
  <si>
    <t>enrollment.attributed_pcp_npi  →  providers.npi</t>
  </si>
  <si>
    <t>adds PCP quality_score &amp; network_status (helper col AF; Member Spend tab)</t>
  </si>
  <si>
    <t>claims.member_id / member_months.member_id</t>
  </si>
  <si>
    <t>aligns spend to exposure for PMPM (SUMIFS on member-level)</t>
  </si>
  <si>
    <t>3. FILTERS &amp; SCOPE</t>
  </si>
  <si>
    <t>• All 5,961 claim lines fall within 2024 service dates (serial 45292–45656); no period filter needed.</t>
  </si>
  <si>
    <t>• avoidable_category applies to ED visits only in downstream analysis; other categories retain the label but are not acted on.</t>
  </si>
  <si>
    <t>• ED avoidable-shift savings model uses Avoidable + Potentially Avoidable ED visits as the divertible pool.</t>
  </si>
  <si>
    <t>• OON defined as in_network_flag = 'N'. Only 55 of 5,961 lines are OON in this dataset.</t>
  </si>
  <si>
    <t>• Member months are pre-calculated (1 row = 1 member-month); total exposure = 8,462.</t>
  </si>
  <si>
    <t>4. ASSUMPTIONS &amp; KPI DEFINITIONS</t>
  </si>
  <si>
    <t>Metric</t>
  </si>
  <si>
    <t>Definition</t>
  </si>
  <si>
    <t>Primary cost metric</t>
  </si>
  <si>
    <t>allowed_amount (health-plan liability + member cost share), per assumptions.</t>
  </si>
  <si>
    <t>PMPM</t>
  </si>
  <si>
    <t>Total Allowed Amount ÷ Member Months.</t>
  </si>
  <si>
    <t>ED visits per 1,000</t>
  </si>
  <si>
    <t>(ED claims ÷ Member Months) × 1,000.</t>
  </si>
  <si>
    <t>High-cost member</t>
  </si>
  <si>
    <t>Member in the top 5% of total allowed spend in the period (allowed ≥ 95th percentile). 800 members → ~40 members.</t>
  </si>
  <si>
    <t>IP utilization / 1,000</t>
  </si>
  <si>
    <t>(Inpatient claim lines ÷ Member Months) × 1,000.</t>
  </si>
  <si>
    <t>OON rate</t>
  </si>
  <si>
    <t>Out-of-network allowed ÷ total allowed (also shown as % of claim lines).</t>
  </si>
  <si>
    <t>5. HELPER COLUMNS ADDED TO 'claims' (AA:AF)</t>
  </si>
  <si>
    <t>AA avoidable_category · AB member_state · AC member_age · AD age_band · AE attributed_pcp_npi · AF pcp_quality_score — all XLOOKUP-based, auditable in the formula bar.</t>
  </si>
  <si>
    <t>6. TAB INDEX</t>
  </si>
  <si>
    <t>Member Spend · Category Spend (+ savings scenarios) · Avoidable ED · Behavioral Health · OON &amp; Retention · Dashboard (final)</t>
  </si>
  <si>
    <t>total_allowed</t>
  </si>
  <si>
    <t>inpatient_allowed</t>
  </si>
  <si>
    <t>ED_allowed</t>
  </si>
  <si>
    <t>specialtyRx_allowed</t>
  </si>
  <si>
    <t>high_cost_flag</t>
  </si>
  <si>
    <t>HIGH-COST CONCENTRATION (top 5%)</t>
  </si>
  <si>
    <t>High-cost threshold (40th highest allowed)</t>
  </si>
  <si>
    <t># high-cost members</t>
  </si>
  <si>
    <t>% of members</t>
  </si>
  <si>
    <t>High-cost total allowed</t>
  </si>
  <si>
    <t>Total allowed (all members)</t>
  </si>
  <si>
    <t>High-cost share of allowed</t>
  </si>
  <si>
    <t>Avg PMPM – high-cost</t>
  </si>
  <si>
    <t>Avg PMPM – all other members</t>
  </si>
  <si>
    <t>Total member months</t>
  </si>
  <si>
    <t>Blended PMPM</t>
  </si>
  <si>
    <t>PMPM &amp; HIGH-COST BY LOB</t>
  </si>
  <si>
    <t>LOB</t>
  </si>
  <si>
    <t>Members</t>
  </si>
  <si>
    <t>Member Mos</t>
  </si>
  <si>
    <t>Allowed</t>
  </si>
  <si>
    <t># High-cost</t>
  </si>
  <si>
    <t>HC % of LOB $</t>
  </si>
  <si>
    <t>Total</t>
  </si>
  <si>
    <t>PMPM &amp; HIGH-COST BY STATE</t>
  </si>
  <si>
    <t>State</t>
  </si>
  <si>
    <t>HC % of state $</t>
  </si>
  <si>
    <t>SPEND BY SERVICE CATEGORY (2024 allowed)</t>
  </si>
  <si>
    <t>Category</t>
  </si>
  <si>
    <t>Claims</t>
  </si>
  <si>
    <t>% of Allowed</t>
  </si>
  <si>
    <t>Avg Allowed/Claim</t>
  </si>
  <si>
    <t>SPECIALTY Rx BY THERAPEUTIC CLASS</t>
  </si>
  <si>
    <t>Therapeutic Class</t>
  </si>
  <si>
    <t>Scripts</t>
  </si>
  <si>
    <t>Avg/Script</t>
  </si>
  <si>
    <t>% of Specialty Rx</t>
  </si>
  <si>
    <t>ALLOWED BY CATEGORY × LOB</t>
  </si>
  <si>
    <t>SCENARIO A — SPECIALTY PHARMACY ALLOWED REDUCTION</t>
  </si>
  <si>
    <t>Reduction % (input)</t>
  </si>
  <si>
    <t>Annual savings</t>
  </si>
  <si>
    <t>Blended PMPM impact</t>
  </si>
  <si>
    <t>Applied to current Specialty Rx allowed:</t>
  </si>
  <si>
    <t>SCENARIO B — ED DIVERSION TO URGENT CARE</t>
  </si>
  <si>
    <t>Avoidable + Potentially Avoidable ED visits</t>
  </si>
  <si>
    <t>Shift rate to urgent care (input)</t>
  </si>
  <si>
    <t>Diverted visits</t>
  </si>
  <si>
    <t>Avg allowed per ED visit</t>
  </si>
  <si>
    <t>Avg allowed per urgent care visit</t>
  </si>
  <si>
    <t>Savings per diverted visit</t>
  </si>
  <si>
    <t>Total ED diversion savings</t>
  </si>
  <si>
    <t>COMBINED ANNUAL SAVINGS OPPORTUNITY</t>
  </si>
  <si>
    <t>Specialty Rx reduction (10% case)</t>
  </si>
  <si>
    <t>ED diversion (20% shift)</t>
  </si>
  <si>
    <t>Total identified savings</t>
  </si>
  <si>
    <t>% of total allowed</t>
  </si>
  <si>
    <t>ED VISITS BY AVOIDABILITY (ICD-10 join)</t>
  </si>
  <si>
    <t>Visits</t>
  </si>
  <si>
    <t>Avg/Visit</t>
  </si>
  <si>
    <t>% of ED Visits</t>
  </si>
  <si>
    <t>% of ED Allowed</t>
  </si>
  <si>
    <t>ED UTILIZATION PER 1,000 BY LOB</t>
  </si>
  <si>
    <t>ED Visits</t>
  </si>
  <si>
    <t>Member Months</t>
  </si>
  <si>
    <t>ED / 1,000</t>
  </si>
  <si>
    <t>Avoidable+PA Visits</t>
  </si>
  <si>
    <t>Avoidable ED / 1,000</t>
  </si>
  <si>
    <t>ED BY AGE BAND</t>
  </si>
  <si>
    <t>Age Band</t>
  </si>
  <si>
    <t>Avoidable+PA</t>
  </si>
  <si>
    <t>Avoidable %</t>
  </si>
  <si>
    <t>0-17</t>
  </si>
  <si>
    <t>18-34</t>
  </si>
  <si>
    <t>35-49</t>
  </si>
  <si>
    <t>50-64</t>
  </si>
  <si>
    <t>65+</t>
  </si>
  <si>
    <t>ED BY STATE</t>
  </si>
  <si>
    <t>AVOIDABLE ED BY ATTRIBUTED-PCP QUALITY TIER</t>
  </si>
  <si>
    <t>PCP Quality Tier</t>
  </si>
  <si>
    <t>ED Allowed</t>
  </si>
  <si>
    <t>High-quality PCP (score &gt;= 4.0)</t>
  </si>
  <si>
    <t>Lower-quality PCP (score &lt; 4.0)</t>
  </si>
  <si>
    <t>FINDINGS &amp; RECOMMENDED INTERVENTIONS</t>
  </si>
  <si>
    <t>• 914 of 1,209 ED visits (75.6%) are Avoidable or Potentially Avoidable; Avoidable alone = $694K allowed (51% of ED spend).</t>
  </si>
  <si>
    <t>• Diverting 20% of avoidable/PA ED to urgent care saves ~$181K/yr (ED $1,127 vs UC $135 per visit) — see Category Spend, Scenario B.</t>
  </si>
  <si>
    <t>• Members attributed to lower-quality PCPs (&lt;4.0) have higher avoidable-ED rate (77.5% vs 73.1%). Action: grow panels at 4.0+ PCPs, close attribution gaps.</t>
  </si>
  <si>
    <t>• 65+ cohort drives the most ED volume (482 visits). Action: MA telehealth triage, post-discharge follow-up, care-management outreach.</t>
  </si>
  <si>
    <t>• KY shows the highest avoidable-ED share (72.5%). Action: targeted ED-diversion campaign + urgent care access in KY counties.</t>
  </si>
  <si>
    <t>• Monitoring KPIs: ED/1,000, Avoidable ED/1,000, PCP visit within 7 days of ED, 30-day readmission rate, urgent-care share of low-acuity visits.</t>
  </si>
  <si>
    <t>bh_claims</t>
  </si>
  <si>
    <t>ed_visits</t>
  </si>
  <si>
    <t>ip_visits</t>
  </si>
  <si>
    <t>bh_flag</t>
  </si>
  <si>
    <t>BEHAVIORAL HEALTH — VOLUME vs UNIT COST</t>
  </si>
  <si>
    <t>BH allowed (annual)</t>
  </si>
  <si>
    <t>BH claim volume</t>
  </si>
  <si>
    <t>Avg allowed / BH claim (unit cost)</t>
  </si>
  <si>
    <t>BH members (≥1 BH claim)</t>
  </si>
  <si>
    <t>BH claims per BH member</t>
  </si>
  <si>
    <t>BH penetration (% of members w/ BH claim)</t>
  </si>
  <si>
    <t>BH as % of total allowed</t>
  </si>
  <si>
    <t>BH PMPM</t>
  </si>
  <si>
    <t>Unit-cost benchmark — avg allowed / claim by setting</t>
  </si>
  <si>
    <t>BH COHORT vs NON-BH COHORT — ED &amp; INPATIENT PATTERNS</t>
  </si>
  <si>
    <t>BH members</t>
  </si>
  <si>
    <t>Non-BH members</t>
  </si>
  <si>
    <t>Difference</t>
  </si>
  <si>
    <t>Avg ED visits / member</t>
  </si>
  <si>
    <t>Avg IP stays / member</t>
  </si>
  <si>
    <t>Avg total allowed / member</t>
  </si>
  <si>
    <t>Avg PMPM</t>
  </si>
  <si>
    <t>% with ≥1 ED visit</t>
  </si>
  <si>
    <t>% with ≥1 IP stay</t>
  </si>
  <si>
    <t>FINDINGS &amp; INTERVENTIONS</t>
  </si>
  <si>
    <t>• Low BH spend is a low-intensity story, not low unit cost: $175/BH claim (~PCP level) with 45% member penetration, but only 1.3 claims per BH member — points to an engagement / follow-up gap, not cheap pricing or lack of need.</t>
  </si>
  <si>
    <t>• BH members average 1.83 ED visits vs 1.24 for non-BH (+48%); 75.5% had ≥1 ED visit vs 65.4%. Inpatient rates are identical (~0.66), so the BH signal concentrates in ED, not IP.</t>
  </si>
  <si>
    <t>• BH members carry ~$114 higher PMPM. Intervention: collaborative-care / measurement-based BH, telehealth BH access, and ED-to-BH warm handoffs to convert one-off BH touches into sustained treatment and divert avoidable ED.</t>
  </si>
  <si>
    <t>• KPIs: BH follow-up within 7/30 days of an ED visit with BH diagnosis; BH claims per engaged member; % BH members with ≥2 visits.</t>
  </si>
  <si>
    <t>disenroll_reason</t>
  </si>
  <si>
    <t>disenroll_flag</t>
  </si>
  <si>
    <t>OUT-OF-NETWORK (OON) LEAKAGE</t>
  </si>
  <si>
    <t>OON claim lines</t>
  </si>
  <si>
    <t>Total claim lines</t>
  </si>
  <si>
    <t>OON % of claim lines</t>
  </si>
  <si>
    <t>OON allowed</t>
  </si>
  <si>
    <t>Total allowed</t>
  </si>
  <si>
    <t>OON leakage rate (% of allowed)</t>
  </si>
  <si>
    <t>Avg allowed / OON claim</t>
  </si>
  <si>
    <t>Avg allowed / in-network claim</t>
  </si>
  <si>
    <t>OON vs in-network cost premium</t>
  </si>
  <si>
    <t>OON BY SERVICE CATEGORY</t>
  </si>
  <si>
    <t>OON claims</t>
  </si>
  <si>
    <t>% of category allowed OON</t>
  </si>
  <si>
    <t>MEMBER RETENTION &amp; DISENROLLMENT</t>
  </si>
  <si>
    <t>Total members</t>
  </si>
  <si>
    <t>Disenrolled members</t>
  </si>
  <si>
    <t>Disenrollment rate</t>
  </si>
  <si>
    <t>Avg PMPM — disenrolled</t>
  </si>
  <si>
    <t>Avg PMPM — retained</t>
  </si>
  <si>
    <t>Avg risk score — disenrolled</t>
  </si>
  <si>
    <t>Avg risk score — retained</t>
  </si>
  <si>
    <t>DISENROLLMENT BY REASON</t>
  </si>
  <si>
    <t>Reason</t>
  </si>
  <si>
    <t>% of disenrolled</t>
  </si>
  <si>
    <t>Avg PCP quality</t>
  </si>
  <si>
    <t>DISENROLLMENT RATE BY LOB</t>
  </si>
  <si>
    <t>Disenrolled</t>
  </si>
  <si>
    <t>Rate</t>
  </si>
  <si>
    <t>Avg PMPM (disenrolled)</t>
  </si>
  <si>
    <t>PCP QUALITY SCORE vs PMPM</t>
  </si>
  <si>
    <t>Tier</t>
  </si>
  <si>
    <t>Avg risk score</t>
  </si>
  <si>
    <t>Avg quality score</t>
  </si>
  <si>
    <t>High (≥4.0)</t>
  </si>
  <si>
    <t>Lower (&lt;4.0)</t>
  </si>
  <si>
    <t>PMPM BY PCP QUALITY TIER WITHIN LOB (confounding check)</t>
  </si>
  <si>
    <t>High-quality PMPM</t>
  </si>
  <si>
    <t>Lower-quality PMPM</t>
  </si>
  <si>
    <t>Members High</t>
  </si>
  <si>
    <t>Members Low</t>
  </si>
  <si>
    <t>• OON leakage is small overall (1.2% of allowed, $139K) but concentrated: ~95% of OON dollars are inpatient (8 stays, $132K), and OON claims run ~33% above in-network unit cost — balance-billing and steerage risk. Target network contracting / steerage at OON inpatient &amp; orthopedic facilities.</t>
  </si>
  <si>
    <t>• Disenrollment is 11.6% (93/800). Leavers had 36% higher PMPM ($1,770 vs $1,302) at similar/lower risk (1.71 vs 1.86) — cost exposure, not acuity, drives exits. Premium Affordability (28% of exits, PMPM $2,685) and Network Adequacy + Access Issues (~43% combined) are the top drivers.</t>
  </si>
  <si>
    <t>• Retention levers: proactive cost transparency &amp; out-of-pocket estimators for high-PMPM members; rural network-adequacy build-out (drive-time standards); digital in-network provider finder.</t>
  </si>
  <si>
    <t>• PCP-quality hypothesis NOT supported: PMPM is essentially flat across attributed-PCP quality tiers ($1,380 high vs $1,344 low) at equal risk, and the gap stays negligible within every LOB — so the small raw difference is not a hidden LOB/geography confound. No evidence that low-quality PCP attribution drives higher cost in this dataset.</t>
  </si>
  <si>
    <t>• KPIs: disenrollment rate by LOB, OON inpatient rate, cost-estimator adoption, rural network adequacy (% members meeting drive-time standard).</t>
  </si>
  <si>
    <t>SummitBridge Health Plan — Medical Cost &amp; Utilization Dashboard (FY2024)</t>
  </si>
  <si>
    <t>Cost metric: allowed amount  ·  Exposure: 8,462 member-months  ·  800 members  ·  All figures formula-linked to source tabs</t>
  </si>
  <si>
    <t>Blended PMPM (Allowed)</t>
  </si>
  <si>
    <t>High-Cost Concentration (Top 5%)</t>
  </si>
  <si>
    <t>ED Visits / 1,000</t>
  </si>
  <si>
    <t>Inpatient Stays / 1,000</t>
  </si>
  <si>
    <t>OON Leakage (% Allowed)</t>
  </si>
  <si>
    <t>KPI TRACKER — DEFINITION, CADENCE &amp; OWNERSHIP</t>
  </si>
  <si>
    <t>KPI</t>
  </si>
  <si>
    <t>FY2024</t>
  </si>
  <si>
    <t>Refresh</t>
  </si>
  <si>
    <t>Owner</t>
  </si>
  <si>
    <t>PMPM (Allowed)</t>
  </si>
  <si>
    <t>Total allowed ÷ member months</t>
  </si>
  <si>
    <t>Monthly</t>
  </si>
  <si>
    <t>Actuarial / Finance</t>
  </si>
  <si>
    <t>High-cost concentration</t>
  </si>
  <si>
    <t>Top 5% members' share of allowed</t>
  </si>
  <si>
    <t>Quarterly</t>
  </si>
  <si>
    <t>Care Management</t>
  </si>
  <si>
    <t>ED visits / 1,000</t>
  </si>
  <si>
    <t>(ED claims ÷ MM) × 1,000</t>
  </si>
  <si>
    <t>Population Health</t>
  </si>
  <si>
    <t>(Avoidable+Potentially Avoidable ED ÷ MM) × 1,000</t>
  </si>
  <si>
    <t>Inpatient stays / 1,000</t>
  </si>
  <si>
    <t>(Inpatient claims ÷ MM) × 1,000</t>
  </si>
  <si>
    <t>Utilization Mgmt</t>
  </si>
  <si>
    <t>OON leakage rate</t>
  </si>
  <si>
    <t>OON allowed ÷ total allowed</t>
  </si>
  <si>
    <t>Network Mgmt</t>
  </si>
  <si>
    <t>Specialty Rx PMPM</t>
  </si>
  <si>
    <t>Specialty Rx allowed ÷ member months</t>
  </si>
  <si>
    <t>Disenrolled members ÷ total members</t>
  </si>
  <si>
    <t>Member Experience</t>
  </si>
  <si>
    <t>PCP visit within 7 days of ED</t>
  </si>
  <si>
    <t>track prospectively</t>
  </si>
  <si>
    <t>Requires ED→PCP visit sequencing (not in current extract)</t>
  </si>
  <si>
    <t>Care Coordination</t>
  </si>
  <si>
    <t>30-day readmission rate</t>
  </si>
  <si>
    <t>Requires admit/readmit linkage (not in current extract)</t>
  </si>
  <si>
    <t>Quality</t>
  </si>
  <si>
    <t>ED Avoidability</t>
  </si>
  <si>
    <t>Disenroll Reason</t>
  </si>
  <si>
    <t>Segment</t>
  </si>
  <si>
    <t>Top 5% (High-cost)</t>
  </si>
  <si>
    <t>Other 95%</t>
  </si>
  <si>
    <t>SummitBridge Health Plan</t>
  </si>
  <si>
    <t>Bending the Medical Cost Curve: A Precision Strategy for High-Cost Utilization, Avoidable Care &amp; Retention</t>
  </si>
  <si>
    <t>THE BOTTOM LINE</t>
  </si>
  <si>
    <t>#</t>
  </si>
  <si>
    <t>Strategic storyline</t>
  </si>
  <si>
    <t>What the data shows</t>
  </si>
  <si>
    <t>Our proposition (action)</t>
  </si>
  <si>
    <t>Year-1 impact</t>
  </si>
  <si>
    <t>Owner · horizon</t>
  </si>
  <si>
    <t>Build a High-Cost Claimant Command Center</t>
  </si>
  <si>
    <t>Stand up a concierge care-management pod that owns these 40 members: proactive outreach, site-of-care steering, prior-auth refinement, and readmission prevention. Precision beats population-wide programs.</t>
  </si>
  <si>
    <t>Care Management · 0–6 mo</t>
  </si>
  <si>
    <t>Divert the 3-in-4 ED Visits That Don't Belong There</t>
  </si>
  <si>
    <t>Launch an ED diversion program: 24/7 nurse triage line, telehealth-first routing, urgent-care steering, and embedded navigators for the 65+/KY hotspots.</t>
  </si>
  <si>
    <t>Population Health · 0–9 mo</t>
  </si>
  <si>
    <t>Shift Specialty Pharmacy to Lower-Cost Sites</t>
  </si>
  <si>
    <t>Refine prior-auth and formulary; steer eligible infusions to home/office and biosimilars. The model quantifies 5/10/15% reductions at $40K/$79K/$119K.</t>
  </si>
  <si>
    <t>Pharmacy · 3–12 mo</t>
  </si>
  <si>
    <t>Treat Behavioral Health to Break the ED Cycle</t>
  </si>
  <si>
    <t>Embed collaborative-care / measurement-based BH with telehealth access and PCP integration to sustain treatment and cut downstream ED use.</t>
  </si>
  <si>
    <t>Population Health · 6–12 mo</t>
  </si>
  <si>
    <t>Retention = Margin: Stop Losing Our Costliest Members</t>
  </si>
  <si>
    <t>Deploy cost-transparency tools and an in-network care finder; proactively outreach high-PMPM members flagged for affordability; close rural network-adequacy gaps.</t>
  </si>
  <si>
    <t>Protects renewal revenue on 93 exits and curbs adverse-selection drift; each retained commercial group compounds</t>
  </si>
  <si>
    <t>Member Experience · 0–6 mo</t>
  </si>
  <si>
    <t>PRIORITIZED SAVINGS ROADMAP</t>
  </si>
  <si>
    <t>Initiative</t>
  </si>
  <si>
    <t>Horizon</t>
  </si>
  <si>
    <t>Type</t>
  </si>
  <si>
    <t>Year-1 $</t>
  </si>
  <si>
    <t>High-cost claimant pod (10% of top-5% spend)</t>
  </si>
  <si>
    <t>0–6 mo</t>
  </si>
  <si>
    <t>Quick win</t>
  </si>
  <si>
    <t>ED diversion to urgent care (20% of avoidable)</t>
  </si>
  <si>
    <t>0–9 mo</t>
  </si>
  <si>
    <t>Specialty Rx site-of-care / biosimilar (15%)</t>
  </si>
  <si>
    <t>3–12 mo</t>
  </si>
  <si>
    <t>BH engagement → downstream ED avoidance</t>
  </si>
  <si>
    <t>6–12 mo</t>
  </si>
  <si>
    <t>Strategic</t>
  </si>
  <si>
    <t>TOTAL Year-1 addressable savings</t>
  </si>
  <si>
    <t>% of total allowed spend</t>
  </si>
  <si>
    <t>▶ Strategic prize (Phase 2): Inpatient is 76% of allowed ($8.6M). A readmission-reduction + discharge-planning + SNF-at-home program here can exceed all quick wins combined — the biggest curve-bender, flagged for Phase 2.</t>
  </si>
  <si>
    <t>SummitBridge doesn't have a cost problem across the board — it has a concentration problem. In the 2024 book analyzed ($11.3M allowed, 800 members), 76% of spend is inpatient and just 40 members (top 5%) drive 20% of every dollar. The winning move is precision, not broad cuts: wrap the few members who matter, divert the care that shouldn't be in the ED, and stop losing our most expensive members to cost confusion. We identify ~$653K of Year-1 addressable savings (~5.8% of allowed) with a credible path to far more in inpatient/readmission management — all without touching quality.</t>
  </si>
  <si>
    <t>NOTEWORTHY PROPOSITIONS (the differentiators)</t>
  </si>
  <si>
    <t>▪ The 40-Member P&amp;L — A small concierge pod managing 40 members can bend more cost (~$232K) than any plan-wide program. Concentrate resources where the dollars actually are.</t>
  </si>
  <si>
    <t>▪ Make triage the front door — An 8x cost gap between the ED ($1,127) and urgent care ($135) means every appropriately diverted visit is near-pure margin.</t>
  </si>
  <si>
    <t>▪ Behavioral health is a medical-cost lever, not a carve-out — BH members use 48% more ED. Funding sustained BH treatment is cost avoidance, not just a benefit expense.</t>
  </si>
  <si>
    <t>▪ Retention is underwriting — We're shedding members at 36% higher PMPM but similar risk. That is adverse retention; cost-transparency tools are a medical-cost instrument.</t>
  </si>
  <si>
    <t>▪ Data as an operating system — A monthly claims + enrollment + provider integration (this workbook) moves utilization management and pricing from retrospective to prospective.</t>
  </si>
  <si>
    <t>▪ Quality-neutral by design — None of the ~$653K requires denying care; it is site-of-care, engagement, and steering. Leadership can approve without clinical risk.</t>
  </si>
  <si>
    <t>WHY THIS WINS</t>
  </si>
  <si>
    <t>The recommendation is evidence-based (every number traces to the model), quantified (~$653K Year-1, ~5.8% of allowed, with a larger inpatient prize in Phase 2), quality-neutral, prioritized (quick wins vs. strategic), and operationalized — a live dashboard with KPI definitions, refresh cadence, and named owners. It answers all four case tasks and gives leadership a plan they can fund on Monday.</t>
  </si>
  <si>
    <t>service_month</t>
  </si>
  <si>
    <t>Month</t>
  </si>
  <si>
    <t>Monthly Trends (Mar–Dec 2024, full 800-member book — Jan–Feb excluded due to enrollment ramp / partial exposure)</t>
  </si>
  <si>
    <t>APPENDIX: METHODOLOGY &amp; ASSUMPTIONS</t>
  </si>
  <si>
    <t>Data &amp; scope</t>
  </si>
  <si>
    <t>2024 analytic sample: 800 members · 8,462 member-months · 5,961 claim lines · $11.3M allowed. Primary cost metric = allowed_amount. This is a sample, not the full ~$2.1B / 420K-life book — rates are directional, mix and concentration patterns are the takeaway.</t>
  </si>
  <si>
    <t>Definitions</t>
  </si>
  <si>
    <t>PMPM = allowed ÷ member-months. ED/1,000 = (ED claims ÷ member-months) × 1,000. High-cost = top 5% of members by allowed (≥ 95th-pct cutoff, 40 members). Avoidable ED = claims whose primary ICD-10 maps to 'Avoidable'/'Potentially Avoidable' in the reference table. OON = in_network_flag = 'N'.</t>
  </si>
  <si>
    <t>Joins</t>
  </si>
  <si>
    <t>claims↔enrollment (member_id): demographics, state, attributed PCP. claims↔avoidable_ed_reference (diagnosis_code_1): ED avoidability. enrollment↔providers (attributed_pcp_npi): PCP quality. spend↔member_months (member_id / calendar_month): exposure &amp; PMPM. All via XLOOKUP/SUMIFS — auditable in helper cols AA:AG on 'claims'.</t>
  </si>
  <si>
    <t>Savings model</t>
  </si>
  <si>
    <t>High-cost pod: 10% reduction on top-5% allowed ($2.32M). ED diversion: 20% of avoidable+potentially-avoidable ED visits shifted to urgent care, valued at (avg ED $1,127 − avg UC $135)/visit. Specialty Rx: 5/10/15% reduction on $791K. BH→ED: 50% of excess ED among BH members (1.83 vs 1.24 visits) × avg ED cost. Figures are gross, quality-neutral (site-of-care/engagement, no care denials), pre-implementation cost.</t>
  </si>
  <si>
    <t>Caveats</t>
  </si>
  <si>
    <t>Monthly trend charts use Mar–Dec (full 800-member exposure); Jan–Feb excluded (enrollment ramp). OON (55 lines) and some age/state cells are small-sample — treat as directional. 7-day post-ED PCP follow-up and 30-day readmission require visit-sequencing/admission linkage not in this extract — defined as prospective KPIs. Retention impact is framed as protected premium (no premium field to quantify directly).</t>
  </si>
  <si>
    <t>Intentionally left blank</t>
  </si>
  <si>
    <t>External Benchmarks — Official &amp; Government Sources</t>
  </si>
  <si>
    <t>SummitBridge findings validated against national data (AHRQ, CDC/NCHS, CMS, MedPAC). Every benchmark cell carries its source + URL as a comment.</t>
  </si>
  <si>
    <t>Theme</t>
  </si>
  <si>
    <t>SummitBridge (our data)</t>
  </si>
  <si>
    <t>National benchmark (official)</t>
  </si>
  <si>
    <t>Source</t>
  </si>
  <si>
    <t>Implication / proposition</t>
  </si>
  <si>
    <t>Top 5% of members = 20.5% of allowed spend; $5,280 vs $1,150 PMPM.</t>
  </si>
  <si>
    <t>Nationally, the top 5% of people account for ~50% of all U.S. health spending (50.8% in 2015); the bottom 50% just 2.8%.</t>
  </si>
  <si>
    <t>AHRQ MEPS Stat Brief #506 / #521</t>
  </si>
  <si>
    <t>Concentration is structural, not anomalous. A high-cost claimant care pod is the highest-ROI lever — our 20.5% understates the ceiling because our book excludes the uninsured/institutionalized.</t>
  </si>
  <si>
    <t>Avoidable ED use</t>
  </si>
  <si>
    <t>76% of ED visits avoidable/potentially avoidable; ED $1,127 vs urgent care $135 (8x).</t>
  </si>
  <si>
    <t>155 million U.S. ED visits in 2022; ~10% triaged non-urgent; highest visit rate among adults 75+ (76 per 100).</t>
  </si>
  <si>
    <t>CDC NCHS Data Brief #503 (2024)</t>
  </si>
  <si>
    <t>ED overuse and an elderly skew are national patterns — our 65+ hotspot mirrors the data. Triage lines + urgent-care/telehealth routing are proven diversion levers.</t>
  </si>
  <si>
    <t>Specialty pharmacy trend</t>
  </si>
  <si>
    <t>Specialty Rx $791K; oncology biologics 43%; GLP-1 a top class.</t>
  </si>
  <si>
    <t>U.S. retail Rx spending reached $467.0B in 2024 (+7.9%); projected fastest-growing NHE category (5.7%/yr, 2025-34); diabetes/obesity (GLP-1) drugs a key driver.</t>
  </si>
  <si>
    <t>CMS NHE 2024 Highlights</t>
  </si>
  <si>
    <t>Specialty/GLP-1 is the steepest national cost curve. PA refinement, biosimilar &amp; site-of-care shifts protect SummitBridge against a trend that is accelerating faster than any other category.</t>
  </si>
  <si>
    <t>Inpatient &amp; readmissions</t>
  </si>
  <si>
    <t>Inpatient = 76% of our allowed spend ($8.6M); the single largest bucket.</t>
  </si>
  <si>
    <t>~1 in 5 Medicare patients are readmitted within 30 days; MedPAC estimated ~75% of 30-day readmissions are potentially preventable (~$12B in Medicare spend).</t>
  </si>
  <si>
    <t>MedPAC (2007 Report to Congress)</t>
  </si>
  <si>
    <t>The Phase-2 prize. Inpatient dwarfs every quick win; national evidence says most 30-day readmissions are preventable. Discharge planning + transitional care target the largest, most-addressable bucket.</t>
  </si>
  <si>
    <t>Retention &amp; affordability</t>
  </si>
  <si>
    <t>11.6% disenrollment; leavers 36% higher PMPM; 'Premium Affordability' the #1 exit reason.</t>
  </si>
  <si>
    <t>CMS projects ~4.7M direct-purchase (Marketplace) enrollees will drop when enhanced subsidies expire in 2026; insured share falls from 91.8% (2024) toward 90.5% (2034).</t>
  </si>
  <si>
    <t>CMS NHE Projections 2024-33</t>
  </si>
  <si>
    <t>Affordability pressure is systemic and about to intensify. Cost-transparency tools + proactive retention outreach to high-PMPM members protect the book precisely as subsidy-driven affordability shocks hit.</t>
  </si>
  <si>
    <t>BOTTOM LINE: Every SummitBridge storyline is directionally consistent with national government data — our recommendations aren't outliers, they target the same cost drivers CMS, AHRQ, CDC and MedPAC flag nationally.</t>
  </si>
  <si>
    <t>40 members (top 5%) drive 20.5% of allowed spend, running $5,280 PMPM vs $1,150 for the rest. Their cost is concentrated in inpatient (76% of the book) and oncology/specialty biologics.
▸ National benchmark: the top 5% of Americans drive ~50% of all U.S. health spending (AHRQ MEPS) — concentration is structural, so a focused pod is the highest-ROI lever.</t>
  </si>
  <si>
    <t>914 of 1,209 ED visits (76%) are avoidable or potentially avoidable. The average ED visit costs $1,127 vs $135 in urgent care — an ~8x setting premium. 65+ members and Kentucky are the hotspots.
▸ National benchmark: 155M U.S. ED visits in 2022; ~10% are non-urgent and use skews to age 75+ (CDC NCHS) — our 65+ hotspot mirrors the national pattern.</t>
  </si>
  <si>
    <t>Specialty Rx is $791K of allowed; oncology biologics alone are 43% of it. These are frequently infused in the highest-cost hospital outpatient setting.
▸ National benchmark: U.S. retail Rx hit $467B in 2024 (+7.9%), the fastest-growing spend category, led by GLP-1/diabetes-obesity drugs (CMS NHE) — the cost curve is steepening.</t>
  </si>
  <si>
    <t>BH isn't cheap because of price ($175/visit, ~PCP level) — it's under-treated: 45% of members touch BH but average only 1.3 visits/yr. BH members average 48% more ED visits (1.83 vs 1.24) with identical inpatient use.
▸ National benchmark: national ED use concentrates in older, complex patients and BH is a recognized ED-diversion lever (CDC; see External Benchmarks tab).</t>
  </si>
  <si>
    <t>11.6% disenrolled. Leavers ran 36% higher PMPM ($1,770 vs $1,302) at similar risk — cost exposure, not sickness, drives exits. Premium Affordability + Network/Access account for 71% of stated reasons.
▸ National benchmark: CMS projects ~4.7M Marketplace enrollees will exit when enhanced subsidies expire in 2026 — affordability pressure is systemic, not just 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</si>
</sst>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&quot;$&quot;#,##0"/>
    <numFmt numFmtId="166" formatCode="0.0%"/>
    <numFmt numFmtId="167" formatCode="&quot;$&quot;#,##0.00"/>
    <numFmt numFmtId="168" formatCode="#,##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theme="1"/>
      <name val="Consolas"/>
    </font>
    <font>
      <b/>
      <sz val="12"/>
      <color rgb="FFFFFFFF"/>
      <name val="Consolas"/>
    </font>
    <font>
      <b/>
      <sz val="11"/>
      <color theme="1"/>
      <name val="Consolas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6" fillId="3" borderId="0" xfId="0" applyFont="1" applyFill="1"/>
    <xf numFmtId="0" fontId="7" fillId="2" borderId="0" xfId="0" applyFont="1" applyFill="1"/>
    <xf numFmtId="0" fontId="0" fillId="0" borderId="0" xfId="0" applyAlignment="1">
      <alignment wrapText="1"/>
    </xf>
    <xf numFmtId="0" fontId="8" fillId="3" borderId="0" xfId="0" applyFont="1" applyFill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0" fontId="4" fillId="4" borderId="0" xfId="0" applyFont="1" applyFill="1"/>
    <xf numFmtId="166" fontId="9" fillId="0" borderId="0" xfId="0" applyNumberFormat="1" applyFont="1"/>
    <xf numFmtId="167" fontId="0" fillId="0" borderId="0" xfId="0" applyNumberFormat="1"/>
    <xf numFmtId="168" fontId="0" fillId="0" borderId="0" xfId="0" applyNumberFormat="1"/>
    <xf numFmtId="165" fontId="1" fillId="0" borderId="0" xfId="0" applyNumberFormat="1" applyFont="1"/>
    <xf numFmtId="10" fontId="0" fillId="0" borderId="0" xfId="0" applyNumberFormat="1"/>
    <xf numFmtId="0" fontId="4" fillId="3" borderId="0" xfId="0" applyFont="1" applyFill="1"/>
    <xf numFmtId="0" fontId="0" fillId="0" borderId="0" xfId="0" applyAlignment="1">
      <alignment wrapText="1"/>
    </xf>
    <xf numFmtId="0" fontId="0" fillId="0" borderId="0" xfId="0"/>
    <xf numFmtId="167" fontId="10" fillId="5" borderId="2" xfId="0" applyNumberFormat="1" applyFont="1" applyFill="1" applyBorder="1" applyAlignment="1">
      <alignment horizontal="center"/>
    </xf>
    <xf numFmtId="167" fontId="10" fillId="5" borderId="4" xfId="0" applyNumberFormat="1" applyFont="1" applyFill="1" applyBorder="1" applyAlignment="1">
      <alignment horizontal="center"/>
    </xf>
    <xf numFmtId="166" fontId="10" fillId="5" borderId="4" xfId="0" applyNumberFormat="1" applyFont="1" applyFill="1" applyBorder="1" applyAlignment="1">
      <alignment horizontal="center"/>
    </xf>
    <xf numFmtId="166" fontId="10" fillId="5" borderId="2" xfId="0" applyNumberFormat="1" applyFont="1" applyFill="1" applyBorder="1" applyAlignment="1">
      <alignment horizontal="center"/>
    </xf>
    <xf numFmtId="164" fontId="10" fillId="5" borderId="4" xfId="0" applyNumberFormat="1" applyFont="1" applyFill="1" applyBorder="1" applyAlignment="1">
      <alignment horizontal="center"/>
    </xf>
    <xf numFmtId="164" fontId="10" fillId="5" borderId="2" xfId="0" applyNumberFormat="1" applyFont="1" applyFill="1" applyBorder="1" applyAlignment="1">
      <alignment horizontal="center"/>
    </xf>
    <xf numFmtId="164" fontId="10" fillId="5" borderId="6" xfId="0" applyNumberFormat="1" applyFont="1" applyFill="1" applyBorder="1" applyAlignment="1">
      <alignment horizontal="center"/>
    </xf>
    <xf numFmtId="10" fontId="10" fillId="5" borderId="4" xfId="0" applyNumberFormat="1" applyFont="1" applyFill="1" applyBorder="1" applyAlignment="1">
      <alignment horizontal="center"/>
    </xf>
    <xf numFmtId="10" fontId="10" fillId="5" borderId="6" xfId="0" applyNumberFormat="1" applyFon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64" fontId="10" fillId="7" borderId="4" xfId="0" applyNumberFormat="1" applyFont="1" applyFill="1" applyBorder="1" applyAlignment="1">
      <alignment horizontal="center" vertical="center" wrapText="1"/>
    </xf>
    <xf numFmtId="164" fontId="10" fillId="7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1" fillId="3" borderId="0" xfId="0" applyFont="1" applyFill="1" applyAlignment="1">
      <alignment vertical="top"/>
    </xf>
    <xf numFmtId="0" fontId="12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4" fillId="8" borderId="0" xfId="0" applyFont="1" applyFill="1" applyAlignment="1">
      <alignment vertical="top"/>
    </xf>
    <xf numFmtId="0" fontId="0" fillId="11" borderId="0" xfId="0" applyFill="1" applyAlignment="1">
      <alignment vertical="top"/>
    </xf>
    <xf numFmtId="0" fontId="4" fillId="3" borderId="0" xfId="0" applyFont="1" applyFill="1" applyAlignment="1">
      <alignment vertical="top"/>
    </xf>
    <xf numFmtId="0" fontId="0" fillId="9" borderId="0" xfId="0" applyFill="1" applyAlignment="1">
      <alignment vertical="top" wrapText="1"/>
    </xf>
    <xf numFmtId="0" fontId="13" fillId="0" borderId="0" xfId="0" applyFont="1" applyAlignment="1">
      <alignment vertical="top" wrapText="1"/>
    </xf>
    <xf numFmtId="0" fontId="0" fillId="11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1" fillId="12" borderId="0" xfId="0" applyFont="1" applyFill="1" applyAlignment="1">
      <alignment vertical="top" wrapText="1"/>
    </xf>
    <xf numFmtId="166" fontId="13" fillId="0" borderId="0" xfId="0" applyNumberFormat="1" applyFont="1" applyAlignment="1">
      <alignment vertical="top"/>
    </xf>
    <xf numFmtId="0" fontId="8" fillId="3" borderId="7" xfId="0" applyFont="1" applyFill="1" applyBorder="1" applyAlignment="1">
      <alignment horizontal="center" vertical="top"/>
    </xf>
    <xf numFmtId="0" fontId="8" fillId="3" borderId="7" xfId="0" applyFont="1" applyFill="1" applyBorder="1" applyAlignment="1">
      <alignment vertical="top"/>
    </xf>
    <xf numFmtId="0" fontId="1" fillId="2" borderId="7" xfId="0" applyFont="1" applyFill="1" applyBorder="1" applyAlignment="1">
      <alignment horizontal="center" vertical="top"/>
    </xf>
    <xf numFmtId="0" fontId="1" fillId="0" borderId="7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" fillId="2" borderId="7" xfId="0" applyFont="1" applyFill="1" applyBorder="1" applyAlignment="1">
      <alignment vertical="top"/>
    </xf>
    <xf numFmtId="0" fontId="0" fillId="0" borderId="7" xfId="0" applyBorder="1" applyAlignment="1">
      <alignment vertical="top"/>
    </xf>
    <xf numFmtId="165" fontId="0" fillId="0" borderId="7" xfId="0" applyNumberFormat="1" applyBorder="1" applyAlignment="1">
      <alignment vertical="top"/>
    </xf>
    <xf numFmtId="0" fontId="1" fillId="10" borderId="7" xfId="0" applyFont="1" applyFill="1" applyBorder="1" applyAlignment="1">
      <alignment vertical="top" wrapText="1"/>
    </xf>
    <xf numFmtId="0" fontId="0" fillId="10" borderId="7" xfId="0" applyFill="1" applyBorder="1" applyAlignment="1">
      <alignment vertical="top"/>
    </xf>
    <xf numFmtId="165" fontId="1" fillId="10" borderId="7" xfId="0" applyNumberFormat="1" applyFont="1" applyFill="1" applyBorder="1" applyAlignment="1">
      <alignment vertical="top"/>
    </xf>
    <xf numFmtId="17" fontId="0" fillId="0" borderId="0" xfId="0" applyNumberFormat="1"/>
    <xf numFmtId="0" fontId="15" fillId="3" borderId="0" xfId="0" applyFont="1" applyFill="1"/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18" fillId="0" borderId="0" xfId="0" applyFont="1"/>
    <xf numFmtId="0" fontId="14" fillId="0" borderId="0" xfId="0" applyFont="1" applyAlignment="1">
      <alignment wrapText="1"/>
    </xf>
    <xf numFmtId="0" fontId="19" fillId="3" borderId="0" xfId="0" applyFont="1" applyFill="1"/>
    <xf numFmtId="0" fontId="20" fillId="3" borderId="0" xfId="0" applyFont="1" applyFill="1"/>
    <xf numFmtId="0" fontId="8" fillId="8" borderId="7" xfId="0" applyFont="1" applyFill="1" applyBorder="1" applyAlignment="1">
      <alignment vertical="top"/>
    </xf>
    <xf numFmtId="0" fontId="0" fillId="0" borderId="7" xfId="0" applyBorder="1" applyAlignment="1">
      <alignment horizontal="center" vertical="top"/>
    </xf>
    <xf numFmtId="0" fontId="1" fillId="9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Allowed Spend by Service Category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Dashboard!$Q$1</c:f>
              <c:strCache>
                <c:ptCount val="1"/>
                <c:pt idx="0">
                  <c:v>Allowed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Dashboard!$P$2:$P$7</c:f>
              <c:strCache>
                <c:ptCount val="6"/>
                <c:pt idx="0">
                  <c:v>Inpatient</c:v>
                </c:pt>
                <c:pt idx="1">
                  <c:v>ED</c:v>
                </c:pt>
                <c:pt idx="2">
                  <c:v>Specialty Rx</c:v>
                </c:pt>
                <c:pt idx="3">
                  <c:v>PCP</c:v>
                </c:pt>
                <c:pt idx="4">
                  <c:v>Urgent Care</c:v>
                </c:pt>
                <c:pt idx="5">
                  <c:v>Behavioral Health</c:v>
                </c:pt>
              </c:strCache>
            </c:strRef>
          </c:cat>
          <c:val>
            <c:numRef>
              <c:f>Dashboard!$Q$2:$Q$7</c:f>
              <c:numCache>
                <c:formatCode>General</c:formatCode>
                <c:ptCount val="6"/>
                <c:pt idx="0">
                  <c:v>8631818.2599999998</c:v>
                </c:pt>
                <c:pt idx="1">
                  <c:v>1362281.7300000011</c:v>
                </c:pt>
                <c:pt idx="2">
                  <c:v>791233.42000000039</c:v>
                </c:pt>
                <c:pt idx="3">
                  <c:v>357410.2500000007</c:v>
                </c:pt>
                <c:pt idx="4">
                  <c:v>94287.549999999959</c:v>
                </c:pt>
                <c:pt idx="5">
                  <c:v>84220.609999999971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5-43BA-BE69-3E5F22370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8613455"/>
        <c:axId val="838611535"/>
      </c:barChart>
      <c:catAx>
        <c:axId val="83861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611535"/>
        <c:crosses val="autoZero"/>
        <c:auto val="1"/>
        <c:lblAlgn val="ctr"/>
        <c:lblOffset val="100"/>
        <c:noMultiLvlLbl val="0"/>
      </c:catAx>
      <c:valAx>
        <c:axId val="83861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61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PMPM by Line of Business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Dashboard!$Q$14</c:f>
              <c:strCache>
                <c:ptCount val="1"/>
                <c:pt idx="0">
                  <c:v>PMPM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Dashboard!$P$15:$P$17</c:f>
              <c:strCache>
                <c:ptCount val="3"/>
                <c:pt idx="0">
                  <c:v>Commercial</c:v>
                </c:pt>
                <c:pt idx="1">
                  <c:v>Marketplace</c:v>
                </c:pt>
                <c:pt idx="2">
                  <c:v>Medicare Advantage</c:v>
                </c:pt>
              </c:strCache>
            </c:strRef>
          </c:cat>
          <c:val>
            <c:numRef>
              <c:f>Dashboard!$Q$15:$Q$17</c:f>
              <c:numCache>
                <c:formatCode>General</c:formatCode>
                <c:ptCount val="3"/>
                <c:pt idx="0">
                  <c:v>1200.1461800160735</c:v>
                </c:pt>
                <c:pt idx="1">
                  <c:v>1369.8190932642487</c:v>
                </c:pt>
                <c:pt idx="2">
                  <c:v>1591.1668312004879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0-40CA-8ED9-4DF3D5B4C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8611055"/>
        <c:axId val="838612975"/>
      </c:barChart>
      <c:catAx>
        <c:axId val="83861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612975"/>
        <c:crosses val="autoZero"/>
        <c:auto val="1"/>
        <c:lblAlgn val="ctr"/>
        <c:lblOffset val="100"/>
        <c:noMultiLvlLbl val="0"/>
      </c:catAx>
      <c:valAx>
        <c:axId val="83861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61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 Visits by Avoidability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Dashboard!$Q$9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Dashboard!$P$10:$P$12</c:f>
              <c:strCache>
                <c:ptCount val="3"/>
                <c:pt idx="0">
                  <c:v>Avoidable</c:v>
                </c:pt>
                <c:pt idx="1">
                  <c:v>Potentially Avoidable</c:v>
                </c:pt>
                <c:pt idx="2">
                  <c:v>Non-Avoidable</c:v>
                </c:pt>
              </c:strCache>
            </c:strRef>
          </c:cat>
          <c:val>
            <c:numRef>
              <c:f>Dashboard!$Q$10:$Q$12</c:f>
              <c:numCache>
                <c:formatCode>General</c:formatCode>
                <c:ptCount val="3"/>
                <c:pt idx="0">
                  <c:v>613</c:v>
                </c:pt>
                <c:pt idx="1">
                  <c:v>301</c:v>
                </c:pt>
                <c:pt idx="2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7-426C-BA70-A9B66D0A7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512015"/>
        <c:axId val="498512495"/>
      </c:barChart>
      <c:catAx>
        <c:axId val="49851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512495"/>
        <c:crosses val="autoZero"/>
        <c:auto val="1"/>
        <c:lblAlgn val="ctr"/>
        <c:lblOffset val="100"/>
        <c:noMultiLvlLbl val="0"/>
      </c:catAx>
      <c:valAx>
        <c:axId val="49851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51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Disenrollment by Reason (members)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Dashboard!$Q$19</c:f>
              <c:strCache>
                <c:ptCount val="1"/>
                <c:pt idx="0">
                  <c:v>Members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Dashboard!$P$20:$P$24</c:f>
              <c:strCache>
                <c:ptCount val="5"/>
                <c:pt idx="0">
                  <c:v>Premium Affordability</c:v>
                </c:pt>
                <c:pt idx="1">
                  <c:v>Network Adequacy</c:v>
                </c:pt>
                <c:pt idx="2">
                  <c:v>Access Issues</c:v>
                </c:pt>
                <c:pt idx="3">
                  <c:v>Employer Change</c:v>
                </c:pt>
                <c:pt idx="4">
                  <c:v>Moved Out of Area</c:v>
                </c:pt>
              </c:strCache>
            </c:strRef>
          </c:cat>
          <c:val>
            <c:numRef>
              <c:f>Dashboard!$Q$20:$Q$24</c:f>
              <c:numCache>
                <c:formatCode>General</c:formatCode>
                <c:ptCount val="5"/>
                <c:pt idx="0">
                  <c:v>26</c:v>
                </c:pt>
                <c:pt idx="1">
                  <c:v>25</c:v>
                </c:pt>
                <c:pt idx="2">
                  <c:v>15</c:v>
                </c:pt>
                <c:pt idx="3">
                  <c:v>14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8-4849-9FCE-20B08160F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1961807"/>
        <c:axId val="921959407"/>
      </c:barChart>
      <c:catAx>
        <c:axId val="921961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59407"/>
        <c:crosses val="autoZero"/>
        <c:auto val="1"/>
        <c:lblAlgn val="ctr"/>
        <c:lblOffset val="100"/>
        <c:noMultiLvlLbl val="0"/>
      </c:catAx>
      <c:valAx>
        <c:axId val="92195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6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High-Cost Concentration: Top 5% vs Rest (Allowed 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Dashboard!$Q$26</c:f>
              <c:strCache>
                <c:ptCount val="1"/>
                <c:pt idx="0">
                  <c:v>Allowed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Dashboard!$P$27:$P$28</c:f>
              <c:strCache>
                <c:ptCount val="2"/>
                <c:pt idx="0">
                  <c:v>Top 5% (High-cost)</c:v>
                </c:pt>
                <c:pt idx="1">
                  <c:v>Other 95%</c:v>
                </c:pt>
              </c:strCache>
            </c:strRef>
          </c:cat>
          <c:val>
            <c:numRef>
              <c:f>Dashboard!$Q$27:$Q$28</c:f>
              <c:numCache>
                <c:formatCode>General</c:formatCode>
                <c:ptCount val="2"/>
                <c:pt idx="0">
                  <c:v>2317303.6800000002</c:v>
                </c:pt>
                <c:pt idx="1">
                  <c:v>9003948.1399999969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D-4EE7-B804-6B2972D01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PMPM Allowed — Monthly Trend (Mar–Dec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PMPM</c:v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Dashboard!$S$4:$S$13</c:f>
              <c:numCache>
                <c:formatCode>mmm\-yy</c:formatCode>
                <c:ptCount val="10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</c:numCache>
            </c:numRef>
          </c:cat>
          <c:val>
            <c:numRef>
              <c:f>Dashboard!$V$4:$V$13</c:f>
              <c:numCache>
                <c:formatCode>"$"#,##0</c:formatCode>
                <c:ptCount val="10"/>
                <c:pt idx="0">
                  <c:v>1277.1519375000003</c:v>
                </c:pt>
                <c:pt idx="1">
                  <c:v>1021.5226249999997</c:v>
                </c:pt>
                <c:pt idx="2">
                  <c:v>1125.8465125000005</c:v>
                </c:pt>
                <c:pt idx="3">
                  <c:v>1015.9337939698497</c:v>
                </c:pt>
                <c:pt idx="4">
                  <c:v>1124.5254464285713</c:v>
                </c:pt>
                <c:pt idx="5">
                  <c:v>1221.0537467362924</c:v>
                </c:pt>
                <c:pt idx="6">
                  <c:v>1436.8342933333336</c:v>
                </c:pt>
                <c:pt idx="7">
                  <c:v>1368.4010901749655</c:v>
                </c:pt>
                <c:pt idx="8">
                  <c:v>1440.634541723668</c:v>
                </c:pt>
                <c:pt idx="9">
                  <c:v>1557.3063025210067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C-47F4-A6F7-521E9A08F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381615"/>
        <c:axId val="1757380175"/>
      </c:lineChart>
      <c:dateAx>
        <c:axId val="175738161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380175"/>
        <c:crosses val="autoZero"/>
        <c:auto val="1"/>
        <c:lblOffset val="100"/>
        <c:baseTimeUnit val="months"/>
      </c:dateAx>
      <c:valAx>
        <c:axId val="17573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38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 Visits per 1,000 — Monthly Trend (Mar–Dec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ED / 1,000</c:v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Dashboard!$S$4:$S$13</c:f>
              <c:numCache>
                <c:formatCode>mmm\-yy</c:formatCode>
                <c:ptCount val="10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</c:numCache>
            </c:numRef>
          </c:cat>
          <c:val>
            <c:numRef>
              <c:f>Dashboard!$X$4:$X$13</c:f>
              <c:numCache>
                <c:formatCode>0.0</c:formatCode>
                <c:ptCount val="10"/>
                <c:pt idx="0">
                  <c:v>136.25</c:v>
                </c:pt>
                <c:pt idx="1">
                  <c:v>102.5</c:v>
                </c:pt>
                <c:pt idx="2">
                  <c:v>126.25</c:v>
                </c:pt>
                <c:pt idx="3">
                  <c:v>124.37185929648241</c:v>
                </c:pt>
                <c:pt idx="4">
                  <c:v>142.85714285714286</c:v>
                </c:pt>
                <c:pt idx="5">
                  <c:v>126.63185378590077</c:v>
                </c:pt>
                <c:pt idx="6">
                  <c:v>124</c:v>
                </c:pt>
                <c:pt idx="7">
                  <c:v>144.01076716016152</c:v>
                </c:pt>
                <c:pt idx="8">
                  <c:v>146.374829001368</c:v>
                </c:pt>
                <c:pt idx="9">
                  <c:v>140.0560224089636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5-492F-9A36-77704FBE0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886095"/>
        <c:axId val="841885135"/>
      </c:lineChart>
      <c:dateAx>
        <c:axId val="84188609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885135"/>
        <c:crosses val="autoZero"/>
        <c:auto val="1"/>
        <c:lblOffset val="100"/>
        <c:baseTimeUnit val="months"/>
      </c:dateAx>
      <c:valAx>
        <c:axId val="8418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88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210436</xdr:colOff>
      <xdr:row>25</xdr:row>
      <xdr:rowOff>66453</xdr:rowOff>
    </xdr:from>
    <xdr:to>
      <xdr:col>7</xdr:col>
      <xdr:colOff>210436</xdr:colOff>
      <xdr:row>42</xdr:row>
      <xdr:rowOff>66454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C0BB1C-7657-EF5B-E262-9BB3F0664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409797</xdr:colOff>
      <xdr:row>25</xdr:row>
      <xdr:rowOff>44302</xdr:rowOff>
    </xdr:from>
    <xdr:to>
      <xdr:col>14</xdr:col>
      <xdr:colOff>409797</xdr:colOff>
      <xdr:row>42</xdr:row>
      <xdr:rowOff>44303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D65BFC-7E72-C1E6-3B2B-1AD0C01F3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1085407</xdr:colOff>
      <xdr:row>43</xdr:row>
      <xdr:rowOff>132908</xdr:rowOff>
    </xdr:from>
    <xdr:to>
      <xdr:col>8</xdr:col>
      <xdr:colOff>476250</xdr:colOff>
      <xdr:row>60</xdr:row>
      <xdr:rowOff>132908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0E332D-7393-7A29-FB3D-7A64E7BEF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110756</xdr:colOff>
      <xdr:row>44</xdr:row>
      <xdr:rowOff>11076</xdr:rowOff>
    </xdr:from>
    <xdr:to>
      <xdr:col>16</xdr:col>
      <xdr:colOff>110756</xdr:colOff>
      <xdr:row>61</xdr:row>
      <xdr:rowOff>11076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1A5702-9EC9-E194-6CAC-49870826D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1085406</xdr:colOff>
      <xdr:row>62</xdr:row>
      <xdr:rowOff>143983</xdr:rowOff>
    </xdr:from>
    <xdr:to>
      <xdr:col>14</xdr:col>
      <xdr:colOff>188284</xdr:colOff>
      <xdr:row>79</xdr:row>
      <xdr:rowOff>143983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3EE13E-C351-B2AA-B629-B4F04F6C4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1074331</xdr:colOff>
      <xdr:row>80</xdr:row>
      <xdr:rowOff>66454</xdr:rowOff>
    </xdr:from>
    <xdr:to>
      <xdr:col>14</xdr:col>
      <xdr:colOff>177209</xdr:colOff>
      <xdr:row>97</xdr:row>
      <xdr:rowOff>66454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4695DE-B9F1-88F0-8A6F-2BF91FF1C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354418</xdr:colOff>
      <xdr:row>73</xdr:row>
      <xdr:rowOff>121831</xdr:rowOff>
    </xdr:from>
    <xdr:to>
      <xdr:col>21</xdr:col>
      <xdr:colOff>354419</xdr:colOff>
      <xdr:row>90</xdr:row>
      <xdr:rowOff>121831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EBBB4B2-7713-8D4F-812E-D6ECF8B77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7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E111FB-6E85-452D-B2C4-07229E6ADF54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26520847-5080-4653-a7d4-92d5be4493b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B879-FB17-4EDB-8722-9F7DD07F04FB}">
  <dimension ref="A1:F40"/>
  <sheetViews>
    <sheetView workbookViewId="0">
      <selection activeCell="D9" sqref="D9"/>
    </sheetView>
  </sheetViews>
  <sheetFormatPr defaultRowHeight="15" x14ac:dyDescent="0.25"/>
  <cols>
    <col min="1" max="1" width="18.85546875" customWidth="1"/>
    <col min="2" max="2" width="42.85546875" customWidth="1"/>
    <col min="3" max="3" width="49.5703125" customWidth="1"/>
    <col min="4" max="4" width="51.42578125" customWidth="1"/>
    <col min="5" max="5" width="28.5703125" customWidth="1"/>
    <col min="6" max="6" width="26.7109375" customWidth="1"/>
  </cols>
  <sheetData>
    <row r="1" spans="1:6" ht="30" customHeight="1" x14ac:dyDescent="0.25">
      <c r="A1" s="50" t="s">
        <v>8028</v>
      </c>
      <c r="B1" s="50"/>
      <c r="C1" s="50"/>
      <c r="D1" s="50"/>
      <c r="E1" s="50"/>
      <c r="F1" s="50"/>
    </row>
    <row r="2" spans="1:6" ht="21.95" customHeight="1" x14ac:dyDescent="0.25">
      <c r="A2" s="51" t="s">
        <v>8029</v>
      </c>
      <c r="B2" s="51"/>
      <c r="C2" s="51"/>
      <c r="D2" s="51"/>
      <c r="E2" s="51"/>
      <c r="F2" s="51"/>
    </row>
    <row r="3" spans="1:6" x14ac:dyDescent="0.25">
      <c r="A3" s="52"/>
      <c r="B3" s="52"/>
      <c r="C3" s="52"/>
      <c r="D3" s="52"/>
      <c r="E3" s="52"/>
      <c r="F3" s="52"/>
    </row>
    <row r="4" spans="1:6" ht="15.75" x14ac:dyDescent="0.25">
      <c r="A4" s="53" t="s">
        <v>8030</v>
      </c>
      <c r="B4" s="53"/>
      <c r="C4" s="53"/>
      <c r="D4" s="53"/>
      <c r="E4" s="53"/>
      <c r="F4" s="53"/>
    </row>
    <row r="5" spans="1:6" ht="87.95" customHeight="1" x14ac:dyDescent="0.25">
      <c r="A5" s="56" t="s">
        <v>8071</v>
      </c>
      <c r="B5" s="56"/>
      <c r="C5" s="56"/>
      <c r="D5" s="56"/>
      <c r="E5" s="56"/>
      <c r="F5" s="56"/>
    </row>
    <row r="6" spans="1:6" x14ac:dyDescent="0.25">
      <c r="A6" s="52"/>
      <c r="B6" s="52"/>
      <c r="C6" s="52"/>
      <c r="D6" s="52"/>
      <c r="E6" s="52"/>
      <c r="F6" s="52"/>
    </row>
    <row r="7" spans="1:6" x14ac:dyDescent="0.25">
      <c r="A7" s="62" t="s">
        <v>8031</v>
      </c>
      <c r="B7" s="63" t="s">
        <v>8032</v>
      </c>
      <c r="C7" s="63" t="s">
        <v>8033</v>
      </c>
      <c r="D7" s="63" t="s">
        <v>8034</v>
      </c>
      <c r="E7" s="63" t="s">
        <v>8035</v>
      </c>
      <c r="F7" s="63" t="s">
        <v>8036</v>
      </c>
    </row>
    <row r="8" spans="1:6" ht="135" x14ac:dyDescent="0.25">
      <c r="A8" s="64">
        <v>1</v>
      </c>
      <c r="B8" s="65" t="s">
        <v>8037</v>
      </c>
      <c r="C8" s="66" t="s">
        <v>8128</v>
      </c>
      <c r="D8" s="66" t="s">
        <v>8038</v>
      </c>
      <c r="E8" s="66" t="str">
        <f>"≈ $"&amp;TEXT('Member Spend'!$U$5*0.1,"#,##0")&amp;"/yr from a 10% cut on their $2.3M — more impact than any broad program, from 40 relationships"</f>
        <v>≈ $231,730/yr from a 10% cut on their $2.3M — more impact than any broad program, from 40 relationships</v>
      </c>
      <c r="F8" s="66" t="s">
        <v>8039</v>
      </c>
    </row>
    <row r="9" spans="1:6" ht="150" x14ac:dyDescent="0.25">
      <c r="A9" s="64">
        <v>2</v>
      </c>
      <c r="B9" s="65" t="s">
        <v>8040</v>
      </c>
      <c r="C9" s="66" t="s">
        <v>8129</v>
      </c>
      <c r="D9" s="66" t="s">
        <v>8041</v>
      </c>
      <c r="E9" s="66" t="str">
        <f>"≈ $"&amp;TEXT('Category Spend'!$B$42,"#,##0")&amp;"/yr diverting just 20% to urgent care; scales with adoption"</f>
        <v>≈ $181,354/yr diverting just 20% to urgent care; scales with adoption</v>
      </c>
      <c r="F9" s="66" t="s">
        <v>8042</v>
      </c>
    </row>
    <row r="10" spans="1:6" ht="120" x14ac:dyDescent="0.25">
      <c r="A10" s="64">
        <v>3</v>
      </c>
      <c r="B10" s="65" t="s">
        <v>8043</v>
      </c>
      <c r="C10" s="66" t="s">
        <v>8130</v>
      </c>
      <c r="D10" s="66" t="s">
        <v>8044</v>
      </c>
      <c r="E10" s="66" t="str">
        <f>"Up to $"&amp;TEXT('Category Spend'!$D$31,"#,##0")&amp;"/yr at a 15% specialty Rx reduction; low clinical risk"</f>
        <v>Up to $118,685/yr at a 15% specialty Rx reduction; low clinical risk</v>
      </c>
      <c r="F10" s="66" t="s">
        <v>8045</v>
      </c>
    </row>
    <row r="11" spans="1:6" ht="135" x14ac:dyDescent="0.25">
      <c r="A11" s="64">
        <v>4</v>
      </c>
      <c r="B11" s="65" t="s">
        <v>8046</v>
      </c>
      <c r="C11" s="66" t="s">
        <v>8131</v>
      </c>
      <c r="D11" s="66" t="s">
        <v>8047</v>
      </c>
      <c r="E11" s="66" t="str">
        <f>"≈ $"&amp;TEXT(('Behavioral Health'!$B$20*('Behavioral Health'!$B$21-'Behavioral Health'!$C$21))*0.5*'Category Spend'!$E$4,"#,##0")&amp;"/yr in avoided ED if half the excess BH-member ED is prevented"</f>
        <v>≈ $121,101/yr in avoided ED if half the excess BH-member ED is prevented</v>
      </c>
      <c r="F11" s="66" t="s">
        <v>8048</v>
      </c>
    </row>
    <row r="12" spans="1:6" ht="135" x14ac:dyDescent="0.25">
      <c r="A12" s="64">
        <v>5</v>
      </c>
      <c r="B12" s="65" t="s">
        <v>8049</v>
      </c>
      <c r="C12" s="66" t="s">
        <v>8132</v>
      </c>
      <c r="D12" s="66" t="s">
        <v>8050</v>
      </c>
      <c r="E12" s="66" t="s">
        <v>8051</v>
      </c>
      <c r="F12" s="66" t="s">
        <v>8052</v>
      </c>
    </row>
    <row r="13" spans="1:6" x14ac:dyDescent="0.25">
      <c r="A13" s="52"/>
      <c r="B13" s="52"/>
      <c r="C13" s="52"/>
      <c r="D13" s="52"/>
      <c r="E13" s="52"/>
      <c r="F13" s="52"/>
    </row>
    <row r="14" spans="1:6" ht="15.75" x14ac:dyDescent="0.25">
      <c r="A14" s="53" t="s">
        <v>8053</v>
      </c>
      <c r="B14" s="53"/>
      <c r="C14" s="53"/>
      <c r="D14" s="53"/>
      <c r="E14" s="53"/>
      <c r="F14" s="53"/>
    </row>
    <row r="15" spans="1:6" x14ac:dyDescent="0.25">
      <c r="A15" s="52"/>
      <c r="B15" s="67" t="s">
        <v>8054</v>
      </c>
      <c r="C15" s="67" t="s">
        <v>8055</v>
      </c>
      <c r="D15" s="67" t="s">
        <v>8056</v>
      </c>
      <c r="E15" s="67" t="s">
        <v>8057</v>
      </c>
      <c r="F15" s="52"/>
    </row>
    <row r="16" spans="1:6" x14ac:dyDescent="0.25">
      <c r="A16" s="52"/>
      <c r="B16" s="66" t="s">
        <v>8058</v>
      </c>
      <c r="C16" s="68" t="s">
        <v>8059</v>
      </c>
      <c r="D16" s="68" t="s">
        <v>8060</v>
      </c>
      <c r="E16" s="69">
        <f>'Member Spend'!$U$5*0.1</f>
        <v>231730.36800000002</v>
      </c>
      <c r="F16" s="52"/>
    </row>
    <row r="17" spans="1:6" x14ac:dyDescent="0.25">
      <c r="A17" s="52"/>
      <c r="B17" s="66" t="s">
        <v>8061</v>
      </c>
      <c r="C17" s="68" t="s">
        <v>8062</v>
      </c>
      <c r="D17" s="68" t="s">
        <v>8060</v>
      </c>
      <c r="E17" s="69">
        <f>'Category Spend'!$B$42</f>
        <v>181353.57594888358</v>
      </c>
      <c r="F17" s="52"/>
    </row>
    <row r="18" spans="1:6" x14ac:dyDescent="0.25">
      <c r="A18" s="52"/>
      <c r="B18" s="66" t="s">
        <v>8063</v>
      </c>
      <c r="C18" s="68" t="s">
        <v>8064</v>
      </c>
      <c r="D18" s="68" t="s">
        <v>8060</v>
      </c>
      <c r="E18" s="69">
        <f>'Category Spend'!$D$31</f>
        <v>118685.01300000005</v>
      </c>
      <c r="F18" s="52"/>
    </row>
    <row r="19" spans="1:6" x14ac:dyDescent="0.25">
      <c r="A19" s="52"/>
      <c r="B19" s="66" t="s">
        <v>8065</v>
      </c>
      <c r="C19" s="68" t="s">
        <v>8066</v>
      </c>
      <c r="D19" s="68" t="s">
        <v>8067</v>
      </c>
      <c r="E19" s="69">
        <f>('Behavioral Health'!$B$20*('Behavioral Health'!$B$21-'Behavioral Health'!$C$21))*0.5*'Category Spend'!$E$4</f>
        <v>121100.9058151678</v>
      </c>
      <c r="F19" s="52"/>
    </row>
    <row r="20" spans="1:6" x14ac:dyDescent="0.25">
      <c r="A20" s="52"/>
      <c r="B20" s="70" t="s">
        <v>8068</v>
      </c>
      <c r="C20" s="71"/>
      <c r="D20" s="71"/>
      <c r="E20" s="72">
        <f>SUM(E16:E19)</f>
        <v>652869.86276405142</v>
      </c>
      <c r="F20" s="52"/>
    </row>
    <row r="21" spans="1:6" x14ac:dyDescent="0.25">
      <c r="A21" s="52"/>
      <c r="B21" s="57" t="s">
        <v>8069</v>
      </c>
      <c r="C21" s="52"/>
      <c r="D21" s="52"/>
      <c r="E21" s="61">
        <f>E20/'Member Spend'!$U$6</f>
        <v>5.7667638980585065E-2</v>
      </c>
      <c r="F21" s="52"/>
    </row>
    <row r="22" spans="1:6" ht="44.1" customHeight="1" x14ac:dyDescent="0.25">
      <c r="A22" s="52"/>
      <c r="B22" s="58" t="s">
        <v>8070</v>
      </c>
      <c r="C22" s="54"/>
      <c r="D22" s="54"/>
      <c r="E22" s="54"/>
      <c r="F22" s="54"/>
    </row>
    <row r="23" spans="1:6" x14ac:dyDescent="0.25">
      <c r="A23" s="52"/>
      <c r="B23" s="52"/>
      <c r="C23" s="52"/>
      <c r="D23" s="52"/>
      <c r="E23" s="52"/>
      <c r="F23" s="52"/>
    </row>
    <row r="24" spans="1:6" ht="15.75" x14ac:dyDescent="0.25">
      <c r="A24" s="53" t="s">
        <v>8072</v>
      </c>
      <c r="B24" s="53"/>
      <c r="C24" s="53"/>
      <c r="D24" s="53"/>
      <c r="E24" s="53"/>
      <c r="F24" s="53"/>
    </row>
    <row r="25" spans="1:6" ht="32.1" customHeight="1" x14ac:dyDescent="0.25">
      <c r="A25" s="52"/>
      <c r="B25" s="59" t="s">
        <v>8073</v>
      </c>
      <c r="C25" s="59"/>
      <c r="D25" s="59"/>
      <c r="E25" s="59"/>
      <c r="F25" s="59"/>
    </row>
    <row r="26" spans="1:6" ht="32.1" customHeight="1" x14ac:dyDescent="0.25">
      <c r="A26" s="52"/>
      <c r="B26" s="59" t="s">
        <v>8074</v>
      </c>
      <c r="C26" s="59"/>
      <c r="D26" s="59"/>
      <c r="E26" s="59"/>
      <c r="F26" s="59"/>
    </row>
    <row r="27" spans="1:6" ht="32.1" customHeight="1" x14ac:dyDescent="0.25">
      <c r="A27" s="52"/>
      <c r="B27" s="59" t="s">
        <v>8075</v>
      </c>
      <c r="C27" s="59"/>
      <c r="D27" s="59"/>
      <c r="E27" s="59"/>
      <c r="F27" s="59"/>
    </row>
    <row r="28" spans="1:6" ht="32.1" customHeight="1" x14ac:dyDescent="0.25">
      <c r="A28" s="52"/>
      <c r="B28" s="59" t="s">
        <v>8076</v>
      </c>
      <c r="C28" s="59"/>
      <c r="D28" s="59"/>
      <c r="E28" s="59"/>
      <c r="F28" s="59"/>
    </row>
    <row r="29" spans="1:6" ht="32.1" customHeight="1" x14ac:dyDescent="0.25">
      <c r="A29" s="52"/>
      <c r="B29" s="59" t="s">
        <v>8077</v>
      </c>
      <c r="C29" s="59"/>
      <c r="D29" s="59"/>
      <c r="E29" s="59"/>
      <c r="F29" s="59"/>
    </row>
    <row r="30" spans="1:6" ht="32.1" customHeight="1" x14ac:dyDescent="0.25">
      <c r="A30" s="52"/>
      <c r="B30" s="59" t="s">
        <v>8078</v>
      </c>
      <c r="C30" s="59"/>
      <c r="D30" s="59"/>
      <c r="E30" s="59"/>
      <c r="F30" s="59"/>
    </row>
    <row r="31" spans="1:6" x14ac:dyDescent="0.25">
      <c r="A31" s="52"/>
      <c r="B31" s="52"/>
      <c r="C31" s="52"/>
      <c r="D31" s="52"/>
      <c r="E31" s="52"/>
      <c r="F31" s="52"/>
    </row>
    <row r="32" spans="1:6" ht="15.75" x14ac:dyDescent="0.25">
      <c r="A32" s="55" t="s">
        <v>8079</v>
      </c>
      <c r="B32" s="55"/>
      <c r="C32" s="55"/>
      <c r="D32" s="55"/>
      <c r="E32" s="55"/>
      <c r="F32" s="55"/>
    </row>
    <row r="33" spans="1:6" ht="63.95" customHeight="1" x14ac:dyDescent="0.25">
      <c r="A33" s="52"/>
      <c r="B33" s="60" t="s">
        <v>8080</v>
      </c>
      <c r="C33" s="60"/>
      <c r="D33" s="60"/>
      <c r="E33" s="60"/>
      <c r="F33" s="60"/>
    </row>
    <row r="35" spans="1:6" ht="15.75" x14ac:dyDescent="0.25">
      <c r="A35" s="25" t="s">
        <v>8084</v>
      </c>
      <c r="B35" s="74"/>
      <c r="C35" s="74"/>
      <c r="D35" s="74"/>
      <c r="E35" s="74"/>
      <c r="F35" s="74"/>
    </row>
    <row r="36" spans="1:6" ht="42" customHeight="1" x14ac:dyDescent="0.25">
      <c r="A36" s="75" t="s">
        <v>8085</v>
      </c>
      <c r="B36" s="76" t="s">
        <v>8086</v>
      </c>
      <c r="C36" s="76"/>
      <c r="D36" s="76"/>
      <c r="E36" s="76"/>
      <c r="F36" s="76"/>
    </row>
    <row r="37" spans="1:6" ht="50.1" customHeight="1" x14ac:dyDescent="0.25">
      <c r="A37" s="75" t="s">
        <v>8087</v>
      </c>
      <c r="B37" s="76" t="s">
        <v>8088</v>
      </c>
      <c r="C37" s="76"/>
      <c r="D37" s="76"/>
      <c r="E37" s="76"/>
      <c r="F37" s="76"/>
    </row>
    <row r="38" spans="1:6" ht="56.1" customHeight="1" x14ac:dyDescent="0.25">
      <c r="A38" s="75" t="s">
        <v>8089</v>
      </c>
      <c r="B38" s="76" t="s">
        <v>8090</v>
      </c>
      <c r="C38" s="76"/>
      <c r="D38" s="76"/>
      <c r="E38" s="76"/>
      <c r="F38" s="76"/>
    </row>
    <row r="39" spans="1:6" ht="72" customHeight="1" x14ac:dyDescent="0.25">
      <c r="A39" s="75" t="s">
        <v>8091</v>
      </c>
      <c r="B39" s="76" t="s">
        <v>8092</v>
      </c>
      <c r="C39" s="76"/>
      <c r="D39" s="76"/>
      <c r="E39" s="76"/>
      <c r="F39" s="76"/>
    </row>
    <row r="40" spans="1:6" ht="66" customHeight="1" x14ac:dyDescent="0.25">
      <c r="A40" s="75" t="s">
        <v>8093</v>
      </c>
      <c r="B40" s="76" t="s">
        <v>8094</v>
      </c>
      <c r="C40" s="76"/>
      <c r="D40" s="76"/>
      <c r="E40" s="76"/>
      <c r="F40" s="76"/>
    </row>
  </sheetData>
  <mergeCells count="21">
    <mergeCell ref="A35:F35"/>
    <mergeCell ref="B36:F36"/>
    <mergeCell ref="B37:F37"/>
    <mergeCell ref="B38:F38"/>
    <mergeCell ref="B39:F39"/>
    <mergeCell ref="B40:F40"/>
    <mergeCell ref="A32:F32"/>
    <mergeCell ref="B22:F22"/>
    <mergeCell ref="B33:F33"/>
    <mergeCell ref="B25:F25"/>
    <mergeCell ref="B26:F26"/>
    <mergeCell ref="B27:F27"/>
    <mergeCell ref="B28:F28"/>
    <mergeCell ref="B29:F29"/>
    <mergeCell ref="B30:F30"/>
    <mergeCell ref="A1:F1"/>
    <mergeCell ref="A2:F2"/>
    <mergeCell ref="A4:F4"/>
    <mergeCell ref="A5:F5"/>
    <mergeCell ref="A14:F14"/>
    <mergeCell ref="A24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CCB-76BB-4062-AB21-AF00647EC55F}">
  <dimension ref="A1:F11"/>
  <sheetViews>
    <sheetView tabSelected="1" workbookViewId="0">
      <selection activeCell="E5" sqref="E5"/>
    </sheetView>
  </sheetViews>
  <sheetFormatPr defaultRowHeight="15" x14ac:dyDescent="0.25"/>
  <cols>
    <col min="1" max="1" width="3" customWidth="1"/>
    <col min="2" max="2" width="28.5703125" customWidth="1"/>
    <col min="3" max="3" width="47.5703125" customWidth="1"/>
    <col min="4" max="4" width="51.42578125" customWidth="1"/>
    <col min="5" max="5" width="28.5703125" customWidth="1"/>
    <col min="6" max="6" width="51.42578125" customWidth="1"/>
  </cols>
  <sheetData>
    <row r="1" spans="1:6" ht="26.1" customHeight="1" x14ac:dyDescent="0.35">
      <c r="A1" s="79" t="s">
        <v>8096</v>
      </c>
      <c r="B1" s="79"/>
      <c r="C1" s="79"/>
      <c r="D1" s="79"/>
      <c r="E1" s="79"/>
      <c r="F1" s="79"/>
    </row>
    <row r="2" spans="1:6" ht="30" customHeight="1" x14ac:dyDescent="0.25">
      <c r="A2" s="80" t="s">
        <v>8097</v>
      </c>
      <c r="B2" s="80"/>
      <c r="C2" s="80"/>
      <c r="D2" s="80"/>
      <c r="E2" s="80"/>
      <c r="F2" s="80"/>
    </row>
    <row r="4" spans="1:6" x14ac:dyDescent="0.25">
      <c r="A4" s="81" t="s">
        <v>8031</v>
      </c>
      <c r="B4" s="81" t="s">
        <v>8098</v>
      </c>
      <c r="C4" s="81" t="s">
        <v>8099</v>
      </c>
      <c r="D4" s="81" t="s">
        <v>8100</v>
      </c>
      <c r="E4" s="81" t="s">
        <v>8101</v>
      </c>
      <c r="F4" s="81" t="s">
        <v>8102</v>
      </c>
    </row>
    <row r="5" spans="1:6" ht="95.1" customHeight="1" x14ac:dyDescent="0.25">
      <c r="A5" s="82">
        <v>1</v>
      </c>
      <c r="B5" s="66" t="s">
        <v>7998</v>
      </c>
      <c r="C5" s="66" t="s">
        <v>8103</v>
      </c>
      <c r="D5" s="66" t="s">
        <v>8104</v>
      </c>
      <c r="E5" s="66" t="s">
        <v>8105</v>
      </c>
      <c r="F5" s="66" t="s">
        <v>8106</v>
      </c>
    </row>
    <row r="6" spans="1:6" ht="95.1" customHeight="1" x14ac:dyDescent="0.25">
      <c r="A6" s="82">
        <v>2</v>
      </c>
      <c r="B6" s="66" t="s">
        <v>8107</v>
      </c>
      <c r="C6" s="66" t="s">
        <v>8108</v>
      </c>
      <c r="D6" s="66" t="s">
        <v>8109</v>
      </c>
      <c r="E6" s="66" t="s">
        <v>8110</v>
      </c>
      <c r="F6" s="66" t="s">
        <v>8111</v>
      </c>
    </row>
    <row r="7" spans="1:6" ht="95.1" customHeight="1" x14ac:dyDescent="0.25">
      <c r="A7" s="82">
        <v>3</v>
      </c>
      <c r="B7" s="66" t="s">
        <v>8112</v>
      </c>
      <c r="C7" s="66" t="s">
        <v>8113</v>
      </c>
      <c r="D7" s="66" t="s">
        <v>8114</v>
      </c>
      <c r="E7" s="66" t="s">
        <v>8115</v>
      </c>
      <c r="F7" s="66" t="s">
        <v>8116</v>
      </c>
    </row>
    <row r="8" spans="1:6" ht="95.1" customHeight="1" x14ac:dyDescent="0.25">
      <c r="A8" s="82">
        <v>4</v>
      </c>
      <c r="B8" s="66" t="s">
        <v>8117</v>
      </c>
      <c r="C8" s="66" t="s">
        <v>8118</v>
      </c>
      <c r="D8" s="66" t="s">
        <v>8119</v>
      </c>
      <c r="E8" s="66" t="s">
        <v>8120</v>
      </c>
      <c r="F8" s="66" t="s">
        <v>8121</v>
      </c>
    </row>
    <row r="9" spans="1:6" ht="95.1" customHeight="1" x14ac:dyDescent="0.25">
      <c r="A9" s="82">
        <v>5</v>
      </c>
      <c r="B9" s="66" t="s">
        <v>8122</v>
      </c>
      <c r="C9" s="66" t="s">
        <v>8123</v>
      </c>
      <c r="D9" s="66" t="s">
        <v>8124</v>
      </c>
      <c r="E9" s="66" t="s">
        <v>8125</v>
      </c>
      <c r="F9" s="66" t="s">
        <v>8126</v>
      </c>
    </row>
    <row r="11" spans="1:6" ht="39.950000000000003" customHeight="1" x14ac:dyDescent="0.25">
      <c r="A11" s="83" t="s">
        <v>8127</v>
      </c>
      <c r="B11" s="27"/>
      <c r="C11" s="27"/>
      <c r="D11" s="27"/>
      <c r="E11" s="27"/>
      <c r="F11" s="27"/>
    </row>
  </sheetData>
  <mergeCells count="3">
    <mergeCell ref="A1:F1"/>
    <mergeCell ref="A2:F2"/>
    <mergeCell ref="A11:F1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EF33-43D8-4B4E-83E5-94B56C684204}">
  <dimension ref="A1:D38"/>
  <sheetViews>
    <sheetView workbookViewId="0"/>
  </sheetViews>
  <sheetFormatPr defaultRowHeight="15" x14ac:dyDescent="0.25"/>
  <cols>
    <col min="1" max="1" width="38.140625" customWidth="1"/>
    <col min="2" max="2" width="89.5703125" customWidth="1"/>
    <col min="3" max="3" width="10.42578125" customWidth="1"/>
    <col min="4" max="4" width="99" customWidth="1"/>
  </cols>
  <sheetData>
    <row r="1" spans="1:4" ht="21" x14ac:dyDescent="0.35">
      <c r="A1" s="5" t="s">
        <v>7762</v>
      </c>
    </row>
    <row r="2" spans="1:4" x14ac:dyDescent="0.25">
      <c r="A2" s="6" t="s">
        <v>7763</v>
      </c>
    </row>
    <row r="4" spans="1:4" ht="15.75" x14ac:dyDescent="0.25">
      <c r="A4" s="7" t="s">
        <v>7764</v>
      </c>
    </row>
    <row r="5" spans="1:4" x14ac:dyDescent="0.25">
      <c r="A5" s="4" t="s">
        <v>7765</v>
      </c>
      <c r="B5" s="4" t="s">
        <v>7766</v>
      </c>
      <c r="C5" s="4" t="s">
        <v>7767</v>
      </c>
      <c r="D5" s="4" t="s">
        <v>7768</v>
      </c>
    </row>
    <row r="6" spans="1:4" ht="30" x14ac:dyDescent="0.25">
      <c r="A6" t="s">
        <v>7769</v>
      </c>
      <c r="B6" s="11" t="s">
        <v>7770</v>
      </c>
      <c r="C6" s="11">
        <f>COUNTA(claims!A2:A100000)</f>
        <v>5961</v>
      </c>
      <c r="D6" s="11" t="s">
        <v>7771</v>
      </c>
    </row>
    <row r="7" spans="1:4" x14ac:dyDescent="0.25">
      <c r="A7" t="s">
        <v>7772</v>
      </c>
      <c r="B7" s="11" t="s">
        <v>7773</v>
      </c>
      <c r="C7" s="11">
        <f>COUNTA(enrollment!A2:A100000)</f>
        <v>800</v>
      </c>
      <c r="D7" s="11" t="s">
        <v>7774</v>
      </c>
    </row>
    <row r="8" spans="1:4" x14ac:dyDescent="0.25">
      <c r="A8" t="s">
        <v>6838</v>
      </c>
      <c r="B8" s="11" t="s">
        <v>7775</v>
      </c>
      <c r="C8" s="11">
        <f>COUNTA(member_months!A2:A100000)</f>
        <v>8462</v>
      </c>
      <c r="D8" s="11" t="s">
        <v>7776</v>
      </c>
    </row>
    <row r="9" spans="1:4" x14ac:dyDescent="0.25">
      <c r="A9" t="s">
        <v>7777</v>
      </c>
      <c r="B9" s="11" t="s">
        <v>7778</v>
      </c>
      <c r="C9" s="11">
        <f>COUNTA(providers!A2:A100000)</f>
        <v>10</v>
      </c>
      <c r="D9" s="11" t="s">
        <v>7779</v>
      </c>
    </row>
    <row r="10" spans="1:4" x14ac:dyDescent="0.25">
      <c r="A10" t="s">
        <v>7780</v>
      </c>
      <c r="B10" s="11" t="s">
        <v>7781</v>
      </c>
      <c r="C10" s="11">
        <f>COUNTA(avoidable_ed_reference!A2:A100000)</f>
        <v>12</v>
      </c>
      <c r="D10" s="11" t="s">
        <v>7782</v>
      </c>
    </row>
    <row r="12" spans="1:4" ht="15.75" x14ac:dyDescent="0.25">
      <c r="A12" s="7" t="s">
        <v>7783</v>
      </c>
    </row>
    <row r="13" spans="1:4" x14ac:dyDescent="0.25">
      <c r="A13" s="8" t="s">
        <v>7784</v>
      </c>
      <c r="B13" s="11" t="s">
        <v>7785</v>
      </c>
    </row>
    <row r="14" spans="1:4" x14ac:dyDescent="0.25">
      <c r="A14" s="8" t="s">
        <v>7786</v>
      </c>
      <c r="B14" s="11" t="s">
        <v>7787</v>
      </c>
    </row>
    <row r="15" spans="1:4" x14ac:dyDescent="0.25">
      <c r="A15" s="8" t="s">
        <v>7788</v>
      </c>
      <c r="B15" s="11" t="s">
        <v>7789</v>
      </c>
    </row>
    <row r="16" spans="1:4" x14ac:dyDescent="0.25">
      <c r="A16" s="8" t="s">
        <v>7790</v>
      </c>
      <c r="B16" s="11" t="s">
        <v>7791</v>
      </c>
    </row>
    <row r="18" spans="1:2" ht="15.75" x14ac:dyDescent="0.25">
      <c r="A18" s="9" t="s">
        <v>7792</v>
      </c>
    </row>
    <row r="19" spans="1:2" x14ac:dyDescent="0.25">
      <c r="A19" s="8" t="s">
        <v>7793</v>
      </c>
    </row>
    <row r="20" spans="1:2" x14ac:dyDescent="0.25">
      <c r="A20" s="8" t="s">
        <v>7794</v>
      </c>
    </row>
    <row r="21" spans="1:2" x14ac:dyDescent="0.25">
      <c r="A21" s="8" t="s">
        <v>7795</v>
      </c>
    </row>
    <row r="22" spans="1:2" x14ac:dyDescent="0.25">
      <c r="A22" s="8" t="s">
        <v>7796</v>
      </c>
    </row>
    <row r="23" spans="1:2" x14ac:dyDescent="0.25">
      <c r="A23" s="8" t="s">
        <v>7797</v>
      </c>
    </row>
    <row r="25" spans="1:2" ht="15.75" x14ac:dyDescent="0.25">
      <c r="A25" s="9" t="s">
        <v>7798</v>
      </c>
    </row>
    <row r="26" spans="1:2" x14ac:dyDescent="0.25">
      <c r="A26" s="10" t="s">
        <v>7799</v>
      </c>
      <c r="B26" s="4" t="s">
        <v>7800</v>
      </c>
    </row>
    <row r="27" spans="1:2" x14ac:dyDescent="0.25">
      <c r="A27" t="s">
        <v>7801</v>
      </c>
      <c r="B27" s="11" t="s">
        <v>7802</v>
      </c>
    </row>
    <row r="28" spans="1:2" x14ac:dyDescent="0.25">
      <c r="A28" t="s">
        <v>7803</v>
      </c>
      <c r="B28" s="11" t="s">
        <v>7804</v>
      </c>
    </row>
    <row r="29" spans="1:2" x14ac:dyDescent="0.25">
      <c r="A29" t="s">
        <v>7805</v>
      </c>
      <c r="B29" s="11" t="s">
        <v>7806</v>
      </c>
    </row>
    <row r="30" spans="1:2" ht="30" x14ac:dyDescent="0.25">
      <c r="A30" t="s">
        <v>7807</v>
      </c>
      <c r="B30" s="11" t="s">
        <v>7808</v>
      </c>
    </row>
    <row r="31" spans="1:2" x14ac:dyDescent="0.25">
      <c r="A31" t="s">
        <v>7809</v>
      </c>
      <c r="B31" s="11" t="s">
        <v>7810</v>
      </c>
    </row>
    <row r="32" spans="1:2" x14ac:dyDescent="0.25">
      <c r="A32" t="s">
        <v>7811</v>
      </c>
      <c r="B32" s="11" t="s">
        <v>7812</v>
      </c>
    </row>
    <row r="34" spans="1:1" ht="15.75" x14ac:dyDescent="0.25">
      <c r="A34" s="7" t="s">
        <v>7813</v>
      </c>
    </row>
    <row r="35" spans="1:1" x14ac:dyDescent="0.25">
      <c r="A35" t="s">
        <v>7814</v>
      </c>
    </row>
    <row r="37" spans="1:1" ht="15.75" x14ac:dyDescent="0.25">
      <c r="A37" s="7" t="s">
        <v>7815</v>
      </c>
    </row>
    <row r="38" spans="1:1" x14ac:dyDescent="0.25">
      <c r="A38" t="s">
        <v>7816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586E-5D29-4E01-B295-5C91495F1C39}">
  <dimension ref="A1:AF801"/>
  <sheetViews>
    <sheetView topLeftCell="P1" workbookViewId="0">
      <pane ySplit="1" topLeftCell="A2" activePane="bottomLeft" state="frozen"/>
      <selection pane="bottomLeft" activeCell="W2" sqref="W2"/>
    </sheetView>
  </sheetViews>
  <sheetFormatPr defaultRowHeight="15" x14ac:dyDescent="0.25"/>
  <cols>
    <col min="1" max="1" width="11.28515625" bestFit="1" customWidth="1"/>
    <col min="2" max="2" width="19.42578125" bestFit="1" customWidth="1"/>
    <col min="3" max="3" width="5.42578125" bestFit="1" customWidth="1"/>
    <col min="4" max="4" width="13.140625" bestFit="1" customWidth="1"/>
    <col min="5" max="5" width="4.140625" bestFit="1" customWidth="1"/>
    <col min="6" max="6" width="9.5703125" bestFit="1" customWidth="1"/>
    <col min="7" max="7" width="7.28515625" bestFit="1" customWidth="1"/>
    <col min="8" max="8" width="9.85546875" bestFit="1" customWidth="1"/>
    <col min="9" max="9" width="18.28515625" bestFit="1" customWidth="1"/>
    <col min="10" max="10" width="17.28515625" bestFit="1" customWidth="1"/>
    <col min="11" max="11" width="16.42578125" bestFit="1" customWidth="1"/>
    <col min="12" max="12" width="13.42578125" bestFit="1" customWidth="1"/>
    <col min="13" max="13" width="7.5703125" bestFit="1" customWidth="1"/>
    <col min="14" max="14" width="17.5703125" bestFit="1" customWidth="1"/>
    <col min="15" max="15" width="11.42578125" bestFit="1" customWidth="1"/>
    <col min="16" max="16" width="19.42578125" bestFit="1" customWidth="1"/>
    <col min="17" max="17" width="13.85546875" bestFit="1" customWidth="1"/>
    <col min="19" max="19" width="34.28515625" customWidth="1"/>
    <col min="27" max="27" width="9.85546875" bestFit="1" customWidth="1"/>
    <col min="28" max="28" width="8.85546875" bestFit="1" customWidth="1"/>
    <col min="29" max="29" width="8.28515625" bestFit="1" customWidth="1"/>
    <col min="30" max="30" width="7.5703125" bestFit="1" customWidth="1"/>
    <col min="31" max="31" width="21.140625" bestFit="1" customWidth="1"/>
    <col min="32" max="32" width="13.28515625" bestFit="1" customWidth="1"/>
  </cols>
  <sheetData>
    <row r="1" spans="1:32" x14ac:dyDescent="0.25">
      <c r="A1" s="12" t="s">
        <v>1</v>
      </c>
      <c r="B1" s="12" t="s">
        <v>24</v>
      </c>
      <c r="C1" s="12" t="s">
        <v>6836</v>
      </c>
      <c r="D1" s="12" t="s">
        <v>6848</v>
      </c>
      <c r="E1" s="12" t="s">
        <v>6850</v>
      </c>
      <c r="F1" s="12" t="s">
        <v>7760</v>
      </c>
      <c r="G1" s="12" t="s">
        <v>6851</v>
      </c>
      <c r="H1" s="12" t="s">
        <v>6852</v>
      </c>
      <c r="I1" s="12" t="s">
        <v>6853</v>
      </c>
      <c r="J1" s="12" t="s">
        <v>7761</v>
      </c>
      <c r="K1" s="12" t="s">
        <v>6838</v>
      </c>
      <c r="L1" s="12" t="s">
        <v>7817</v>
      </c>
      <c r="M1" s="12" t="s">
        <v>7803</v>
      </c>
      <c r="N1" s="12" t="s">
        <v>7818</v>
      </c>
      <c r="O1" s="12" t="s">
        <v>7819</v>
      </c>
      <c r="P1" s="12" t="s">
        <v>7820</v>
      </c>
      <c r="Q1" s="12" t="s">
        <v>7821</v>
      </c>
      <c r="S1" s="12" t="s">
        <v>7822</v>
      </c>
      <c r="AA1" s="49" t="s">
        <v>7906</v>
      </c>
      <c r="AB1" s="49" t="s">
        <v>7907</v>
      </c>
      <c r="AC1" s="49" t="s">
        <v>7908</v>
      </c>
      <c r="AD1" s="49" t="s">
        <v>7909</v>
      </c>
      <c r="AE1" s="49" t="s">
        <v>7935</v>
      </c>
      <c r="AF1" s="49" t="s">
        <v>7936</v>
      </c>
    </row>
    <row r="2" spans="1:32" x14ac:dyDescent="0.25">
      <c r="A2" t="str">
        <f>enrollment!A2</f>
        <v>M-000001</v>
      </c>
      <c r="B2" t="str">
        <f>enrollment!F2</f>
        <v>Commercial</v>
      </c>
      <c r="C2" t="str">
        <f>enrollment!I2</f>
        <v>KY</v>
      </c>
      <c r="D2" t="str">
        <f>enrollment!J2</f>
        <v>Jefferson</v>
      </c>
      <c r="E2">
        <f>enrollment!L2</f>
        <v>53</v>
      </c>
      <c r="F2" t="str" cm="1">
        <f t="array" ref="F2">_xlfn.IFS(E2&lt;18,"0-17",E2&lt;35,"18-34",E2&lt;50,"35-49",E2&lt;65,"50-64",TRUE,"65+")</f>
        <v>50-64</v>
      </c>
      <c r="G2" t="str">
        <f>enrollment!M2</f>
        <v>F</v>
      </c>
      <c r="H2" s="13">
        <f>enrollment!N2</f>
        <v>0.82</v>
      </c>
      <c r="I2" s="14">
        <f>enrollment!O2</f>
        <v>9012345678</v>
      </c>
      <c r="J2" s="15">
        <f>IFERROR(_xlfn.XLOOKUP(I2,providers!$B$2:$B$11,providers!$Q$2:$Q$11),"")</f>
        <v>4.3</v>
      </c>
      <c r="K2">
        <f>SUMIFS(member_months!$F:$F,member_months!$A:$A,$A2)</f>
        <v>11</v>
      </c>
      <c r="L2" s="16">
        <f>SUMIFS(claims!$Q:$Q,claims!$B:$B,$A2)</f>
        <v>484.53</v>
      </c>
      <c r="M2" s="16">
        <f>IF(K2=0,0,L2/K2)</f>
        <v>44.048181818181817</v>
      </c>
      <c r="N2" s="16">
        <f>SUMIFS(claims!$Q:$Q,claims!$B:$B,$A2,claims!$Z:$Z,"Inpatient")</f>
        <v>0</v>
      </c>
      <c r="O2" s="16">
        <f>SUMIFS(claims!$Q:$Q,claims!$B:$B,$A2,claims!$Z:$Z,"ED")</f>
        <v>0</v>
      </c>
      <c r="P2" s="16">
        <f>SUMIFS(claims!$Q:$Q,claims!$B:$B,$A2,claims!$Z:$Z,"Specialty Rx")</f>
        <v>0</v>
      </c>
      <c r="Q2" s="14">
        <f>IF($L2&gt;=$U$2,1,0)</f>
        <v>0</v>
      </c>
      <c r="S2" t="s">
        <v>7823</v>
      </c>
      <c r="U2" s="16">
        <f>LARGE($L$2:$L$801,40)</f>
        <v>43489.4</v>
      </c>
      <c r="AA2" s="41">
        <f>COUNTIFS(claims!$B:$B,$A2,claims!$Z:$Z,"Behavioral Health")</f>
        <v>1</v>
      </c>
      <c r="AB2" s="41">
        <f>COUNTIFS(claims!$B:$B,$A2,claims!$Z:$Z,"ED")</f>
        <v>0</v>
      </c>
      <c r="AC2" s="41">
        <f>COUNTIFS(claims!$B:$B,$A2,claims!$Z:$Z,"Inpatient")</f>
        <v>0</v>
      </c>
      <c r="AD2" s="41">
        <f>IF(AA2&gt;0,1,0)</f>
        <v>1</v>
      </c>
      <c r="AE2" s="41" t="str">
        <f>IF(enrollment!P2="","",enrollment!P2)</f>
        <v/>
      </c>
      <c r="AF2" s="41">
        <f>IF(enrollment!P2="",0,1)</f>
        <v>0</v>
      </c>
    </row>
    <row r="3" spans="1:32" x14ac:dyDescent="0.25">
      <c r="A3" t="str">
        <f>enrollment!A3</f>
        <v>M-000002</v>
      </c>
      <c r="B3" t="str">
        <f>enrollment!F3</f>
        <v>Marketplace</v>
      </c>
      <c r="C3" t="str">
        <f>enrollment!I3</f>
        <v>KY</v>
      </c>
      <c r="D3" t="str">
        <f>enrollment!J3</f>
        <v>Jefferson</v>
      </c>
      <c r="E3">
        <f>enrollment!L3</f>
        <v>36</v>
      </c>
      <c r="F3" t="str" cm="1">
        <f t="array" ref="F3">_xlfn.IFS(E3&lt;18,"0-17",E3&lt;35,"18-34",E3&lt;50,"35-49",E3&lt;65,"50-64",TRUE,"65+")</f>
        <v>35-49</v>
      </c>
      <c r="G3" t="str">
        <f>enrollment!M3</f>
        <v>M</v>
      </c>
      <c r="H3" s="13">
        <f>enrollment!N3</f>
        <v>0.88</v>
      </c>
      <c r="I3" s="14">
        <f>enrollment!O3</f>
        <v>9012345678</v>
      </c>
      <c r="J3" s="15">
        <f>IFERROR(_xlfn.XLOOKUP(I3,providers!$B$2:$B$11,providers!$Q$2:$Q$11),"")</f>
        <v>4.3</v>
      </c>
      <c r="K3">
        <f>SUMIFS(member_months!$F:$F,member_months!$A:$A,$A3)</f>
        <v>10</v>
      </c>
      <c r="L3" s="16">
        <f>SUMIFS(claims!$Q:$Q,claims!$B:$B,$A3)</f>
        <v>2712.06</v>
      </c>
      <c r="M3" s="16">
        <f t="shared" ref="M3:M66" si="0">IF(K3=0,0,L3/K3)</f>
        <v>271.20600000000002</v>
      </c>
      <c r="N3" s="16">
        <f>SUMIFS(claims!$Q:$Q,claims!$B:$B,$A3,claims!$Z:$Z,"Inpatient")</f>
        <v>0</v>
      </c>
      <c r="O3" s="16">
        <f>SUMIFS(claims!$Q:$Q,claims!$B:$B,$A3,claims!$Z:$Z,"ED")</f>
        <v>2394.88</v>
      </c>
      <c r="P3" s="16">
        <f>SUMIFS(claims!$Q:$Q,claims!$B:$B,$A3,claims!$Z:$Z,"Specialty Rx")</f>
        <v>0</v>
      </c>
      <c r="Q3" s="14">
        <f t="shared" ref="Q3:Q66" si="1">IF($L3&gt;=$U$2,1,0)</f>
        <v>0</v>
      </c>
      <c r="S3" t="s">
        <v>7824</v>
      </c>
      <c r="U3" s="14">
        <f>SUM($Q$2:$Q$801)</f>
        <v>40</v>
      </c>
      <c r="AA3" s="41">
        <f>COUNTIFS(claims!$B:$B,$A3,claims!$Z:$Z,"Behavioral Health")</f>
        <v>0</v>
      </c>
      <c r="AB3" s="41">
        <f>COUNTIFS(claims!$B:$B,$A3,claims!$Z:$Z,"ED")</f>
        <v>2</v>
      </c>
      <c r="AC3" s="41">
        <f>COUNTIFS(claims!$B:$B,$A3,claims!$Z:$Z,"Inpatient")</f>
        <v>0</v>
      </c>
      <c r="AD3" s="41">
        <f t="shared" ref="AD3:AD66" si="2">IF(AA3&gt;0,1,0)</f>
        <v>0</v>
      </c>
      <c r="AE3" s="41" t="str">
        <f>IF(enrollment!P3="","",enrollment!P3)</f>
        <v/>
      </c>
      <c r="AF3" s="41">
        <f>IF(enrollment!P3="",0,1)</f>
        <v>0</v>
      </c>
    </row>
    <row r="4" spans="1:32" x14ac:dyDescent="0.25">
      <c r="A4" t="str">
        <f>enrollment!A4</f>
        <v>M-000003</v>
      </c>
      <c r="B4" t="str">
        <f>enrollment!F4</f>
        <v>Marketplace</v>
      </c>
      <c r="C4" t="str">
        <f>enrollment!I4</f>
        <v>GA</v>
      </c>
      <c r="D4" t="str">
        <f>enrollment!J4</f>
        <v>Fulton</v>
      </c>
      <c r="E4">
        <f>enrollment!L4</f>
        <v>24</v>
      </c>
      <c r="F4" t="str" cm="1">
        <f t="array" ref="F4">_xlfn.IFS(E4&lt;18,"0-17",E4&lt;35,"18-34",E4&lt;50,"35-49",E4&lt;65,"50-64",TRUE,"65+")</f>
        <v>18-34</v>
      </c>
      <c r="G4" t="str">
        <f>enrollment!M4</f>
        <v>M</v>
      </c>
      <c r="H4" s="13">
        <f>enrollment!N4</f>
        <v>1.27</v>
      </c>
      <c r="I4" s="14">
        <f>enrollment!O4</f>
        <v>8901234567</v>
      </c>
      <c r="J4" s="15">
        <f>IFERROR(_xlfn.XLOOKUP(I4,providers!$B$2:$B$11,providers!$Q$2:$Q$11),"")</f>
        <v>3.7</v>
      </c>
      <c r="K4">
        <f>SUMIFS(member_months!$F:$F,member_months!$A:$A,$A4)</f>
        <v>6</v>
      </c>
      <c r="L4" s="16">
        <f>SUMIFS(claims!$Q:$Q,claims!$B:$B,$A4)</f>
        <v>23008.12</v>
      </c>
      <c r="M4" s="16">
        <f t="shared" si="0"/>
        <v>3834.6866666666665</v>
      </c>
      <c r="N4" s="16">
        <f>SUMIFS(claims!$Q:$Q,claims!$B:$B,$A4,claims!$Z:$Z,"Inpatient")</f>
        <v>17493.55</v>
      </c>
      <c r="O4" s="16">
        <f>SUMIFS(claims!$Q:$Q,claims!$B:$B,$A4,claims!$Z:$Z,"ED")</f>
        <v>3570.21</v>
      </c>
      <c r="P4" s="16">
        <f>SUMIFS(claims!$Q:$Q,claims!$B:$B,$A4,claims!$Z:$Z,"Specialty Rx")</f>
        <v>1192.21</v>
      </c>
      <c r="Q4" s="14">
        <f t="shared" si="1"/>
        <v>0</v>
      </c>
      <c r="S4" t="s">
        <v>7825</v>
      </c>
      <c r="U4" s="17">
        <f>U3/COUNTA($A$2:$A$801)</f>
        <v>0.05</v>
      </c>
      <c r="AA4" s="41">
        <f>COUNTIFS(claims!$B:$B,$A4,claims!$Z:$Z,"Behavioral Health")</f>
        <v>0</v>
      </c>
      <c r="AB4" s="41">
        <f>COUNTIFS(claims!$B:$B,$A4,claims!$Z:$Z,"ED")</f>
        <v>3</v>
      </c>
      <c r="AC4" s="41">
        <f>COUNTIFS(claims!$B:$B,$A4,claims!$Z:$Z,"Inpatient")</f>
        <v>1</v>
      </c>
      <c r="AD4" s="41">
        <f t="shared" si="2"/>
        <v>0</v>
      </c>
      <c r="AE4" s="41" t="str">
        <f>IF(enrollment!P4="","",enrollment!P4)</f>
        <v>Premium Affordability</v>
      </c>
      <c r="AF4" s="41">
        <f>IF(enrollment!P4="",0,1)</f>
        <v>1</v>
      </c>
    </row>
    <row r="5" spans="1:32" x14ac:dyDescent="0.25">
      <c r="A5" t="str">
        <f>enrollment!A5</f>
        <v>M-000004</v>
      </c>
      <c r="B5" t="str">
        <f>enrollment!F5</f>
        <v>Marketplace</v>
      </c>
      <c r="C5" t="str">
        <f>enrollment!I5</f>
        <v>TN</v>
      </c>
      <c r="D5" t="str">
        <f>enrollment!J5</f>
        <v>Davidson</v>
      </c>
      <c r="E5">
        <f>enrollment!L5</f>
        <v>71</v>
      </c>
      <c r="F5" t="str" cm="1">
        <f t="array" ref="F5">_xlfn.IFS(E5&lt;18,"0-17",E5&lt;35,"18-34",E5&lt;50,"35-49",E5&lt;65,"50-64",TRUE,"65+")</f>
        <v>65+</v>
      </c>
      <c r="G5" t="str">
        <f>enrollment!M5</f>
        <v>M</v>
      </c>
      <c r="H5" s="13">
        <f>enrollment!N5</f>
        <v>2.08</v>
      </c>
      <c r="I5" s="14">
        <f>enrollment!O5</f>
        <v>5678901234</v>
      </c>
      <c r="J5" s="15">
        <f>IFERROR(_xlfn.XLOOKUP(I5,providers!$B$2:$B$11,providers!$Q$2:$Q$11),"")</f>
        <v>3.8</v>
      </c>
      <c r="K5">
        <f>SUMIFS(member_months!$F:$F,member_months!$A:$A,$A5)</f>
        <v>12</v>
      </c>
      <c r="L5" s="16">
        <f>SUMIFS(claims!$Q:$Q,claims!$B:$B,$A5)</f>
        <v>17525.560000000001</v>
      </c>
      <c r="M5" s="16">
        <f t="shared" si="0"/>
        <v>1460.4633333333334</v>
      </c>
      <c r="N5" s="16">
        <f>SUMIFS(claims!$Q:$Q,claims!$B:$B,$A5,claims!$Z:$Z,"Inpatient")</f>
        <v>14200.28</v>
      </c>
      <c r="O5" s="16">
        <f>SUMIFS(claims!$Q:$Q,claims!$B:$B,$A5,claims!$Z:$Z,"ED")</f>
        <v>1999.87</v>
      </c>
      <c r="P5" s="16">
        <f>SUMIFS(claims!$Q:$Q,claims!$B:$B,$A5,claims!$Z:$Z,"Specialty Rx")</f>
        <v>721.52</v>
      </c>
      <c r="Q5" s="14">
        <f t="shared" si="1"/>
        <v>0</v>
      </c>
      <c r="S5" t="s">
        <v>7826</v>
      </c>
      <c r="U5" s="16">
        <f>SUMIFS($L$2:$L$801,$Q$2:$Q$801,1)</f>
        <v>2317303.6800000002</v>
      </c>
      <c r="AA5" s="41">
        <f>COUNTIFS(claims!$B:$B,$A5,claims!$Z:$Z,"Behavioral Health")</f>
        <v>1</v>
      </c>
      <c r="AB5" s="41">
        <f>COUNTIFS(claims!$B:$B,$A5,claims!$Z:$Z,"ED")</f>
        <v>2</v>
      </c>
      <c r="AC5" s="41">
        <f>COUNTIFS(claims!$B:$B,$A5,claims!$Z:$Z,"Inpatient")</f>
        <v>1</v>
      </c>
      <c r="AD5" s="41">
        <f t="shared" si="2"/>
        <v>1</v>
      </c>
      <c r="AE5" s="41" t="str">
        <f>IF(enrollment!P5="","",enrollment!P5)</f>
        <v/>
      </c>
      <c r="AF5" s="41">
        <f>IF(enrollment!P5="",0,1)</f>
        <v>0</v>
      </c>
    </row>
    <row r="6" spans="1:32" x14ac:dyDescent="0.25">
      <c r="A6" t="str">
        <f>enrollment!A6</f>
        <v>M-000005</v>
      </c>
      <c r="B6" t="str">
        <f>enrollment!F6</f>
        <v>Marketplace</v>
      </c>
      <c r="C6" t="str">
        <f>enrollment!I6</f>
        <v>TN</v>
      </c>
      <c r="D6" t="str">
        <f>enrollment!J6</f>
        <v>Rural-Cannon</v>
      </c>
      <c r="E6">
        <f>enrollment!L6</f>
        <v>53</v>
      </c>
      <c r="F6" t="str" cm="1">
        <f t="array" ref="F6">_xlfn.IFS(E6&lt;18,"0-17",E6&lt;35,"18-34",E6&lt;50,"35-49",E6&lt;65,"50-64",TRUE,"65+")</f>
        <v>50-64</v>
      </c>
      <c r="G6" t="str">
        <f>enrollment!M6</f>
        <v>F</v>
      </c>
      <c r="H6" s="13">
        <f>enrollment!N6</f>
        <v>1.03</v>
      </c>
      <c r="I6" s="14">
        <f>enrollment!O6</f>
        <v>0</v>
      </c>
      <c r="J6" s="15" t="str">
        <f>IFERROR(_xlfn.XLOOKUP(I6,providers!$B$2:$B$11,providers!$Q$2:$Q$11),"")</f>
        <v/>
      </c>
      <c r="K6">
        <f>SUMIFS(member_months!$F:$F,member_months!$A:$A,$A6)</f>
        <v>6</v>
      </c>
      <c r="L6" s="16">
        <f>SUMIFS(claims!$Q:$Q,claims!$B:$B,$A6)</f>
        <v>3356.94</v>
      </c>
      <c r="M6" s="16">
        <f t="shared" si="0"/>
        <v>559.49</v>
      </c>
      <c r="N6" s="16">
        <f>SUMIFS(claims!$Q:$Q,claims!$B:$B,$A6,claims!$Z:$Z,"Inpatient")</f>
        <v>0</v>
      </c>
      <c r="O6" s="16">
        <f>SUMIFS(claims!$Q:$Q,claims!$B:$B,$A6,claims!$Z:$Z,"ED")</f>
        <v>2569.0500000000002</v>
      </c>
      <c r="P6" s="16">
        <f>SUMIFS(claims!$Q:$Q,claims!$B:$B,$A6,claims!$Z:$Z,"Specialty Rx")</f>
        <v>0</v>
      </c>
      <c r="Q6" s="14">
        <f t="shared" si="1"/>
        <v>0</v>
      </c>
      <c r="S6" t="s">
        <v>7827</v>
      </c>
      <c r="U6" s="16">
        <f>SUM($L$2:$L$801)</f>
        <v>11321251.819999997</v>
      </c>
      <c r="AA6" s="41">
        <f>COUNTIFS(claims!$B:$B,$A6,claims!$Z:$Z,"Behavioral Health")</f>
        <v>1</v>
      </c>
      <c r="AB6" s="41">
        <f>COUNTIFS(claims!$B:$B,$A6,claims!$Z:$Z,"ED")</f>
        <v>2</v>
      </c>
      <c r="AC6" s="41">
        <f>COUNTIFS(claims!$B:$B,$A6,claims!$Z:$Z,"Inpatient")</f>
        <v>0</v>
      </c>
      <c r="AD6" s="41">
        <f t="shared" si="2"/>
        <v>1</v>
      </c>
      <c r="AE6" s="41" t="str">
        <f>IF(enrollment!P6="","",enrollment!P6)</f>
        <v>Network Adequacy</v>
      </c>
      <c r="AF6" s="41">
        <f>IF(enrollment!P6="",0,1)</f>
        <v>1</v>
      </c>
    </row>
    <row r="7" spans="1:32" x14ac:dyDescent="0.25">
      <c r="A7" t="str">
        <f>enrollment!A7</f>
        <v>M-000006</v>
      </c>
      <c r="B7" t="str">
        <f>enrollment!F7</f>
        <v>Commercial</v>
      </c>
      <c r="C7" t="str">
        <f>enrollment!I7</f>
        <v>KY</v>
      </c>
      <c r="D7" t="str">
        <f>enrollment!J7</f>
        <v>Hardin</v>
      </c>
      <c r="E7">
        <f>enrollment!L7</f>
        <v>54</v>
      </c>
      <c r="F7" t="str" cm="1">
        <f t="array" ref="F7">_xlfn.IFS(E7&lt;18,"0-17",E7&lt;35,"18-34",E7&lt;50,"35-49",E7&lt;65,"50-64",TRUE,"65+")</f>
        <v>50-64</v>
      </c>
      <c r="G7" t="str">
        <f>enrollment!M7</f>
        <v>M</v>
      </c>
      <c r="H7" s="13">
        <f>enrollment!N7</f>
        <v>1.26</v>
      </c>
      <c r="I7" s="14">
        <f>enrollment!O7</f>
        <v>9012345678</v>
      </c>
      <c r="J7" s="15">
        <f>IFERROR(_xlfn.XLOOKUP(I7,providers!$B$2:$B$11,providers!$Q$2:$Q$11),"")</f>
        <v>4.3</v>
      </c>
      <c r="K7">
        <f>SUMIFS(member_months!$F:$F,member_months!$A:$A,$A7)</f>
        <v>10</v>
      </c>
      <c r="L7" s="16">
        <f>SUMIFS(claims!$Q:$Q,claims!$B:$B,$A7)</f>
        <v>21092.86</v>
      </c>
      <c r="M7" s="16">
        <f t="shared" si="0"/>
        <v>2109.2860000000001</v>
      </c>
      <c r="N7" s="16">
        <f>SUMIFS(claims!$Q:$Q,claims!$B:$B,$A7,claims!$Z:$Z,"Inpatient")</f>
        <v>20651.939999999999</v>
      </c>
      <c r="O7" s="16">
        <f>SUMIFS(claims!$Q:$Q,claims!$B:$B,$A7,claims!$Z:$Z,"ED")</f>
        <v>0</v>
      </c>
      <c r="P7" s="16">
        <f>SUMIFS(claims!$Q:$Q,claims!$B:$B,$A7,claims!$Z:$Z,"Specialty Rx")</f>
        <v>0</v>
      </c>
      <c r="Q7" s="14">
        <f t="shared" si="1"/>
        <v>0</v>
      </c>
      <c r="S7" t="s">
        <v>7828</v>
      </c>
      <c r="U7" s="17">
        <f>U5/U6</f>
        <v>0.20468617047332852</v>
      </c>
      <c r="AA7" s="41">
        <f>COUNTIFS(claims!$B:$B,$A7,claims!$Z:$Z,"Behavioral Health")</f>
        <v>0</v>
      </c>
      <c r="AB7" s="41">
        <f>COUNTIFS(claims!$B:$B,$A7,claims!$Z:$Z,"ED")</f>
        <v>0</v>
      </c>
      <c r="AC7" s="41">
        <f>COUNTIFS(claims!$B:$B,$A7,claims!$Z:$Z,"Inpatient")</f>
        <v>1</v>
      </c>
      <c r="AD7" s="41">
        <f t="shared" si="2"/>
        <v>0</v>
      </c>
      <c r="AE7" s="41" t="str">
        <f>IF(enrollment!P7="","",enrollment!P7)</f>
        <v/>
      </c>
      <c r="AF7" s="41">
        <f>IF(enrollment!P7="",0,1)</f>
        <v>0</v>
      </c>
    </row>
    <row r="8" spans="1:32" x14ac:dyDescent="0.25">
      <c r="A8" t="str">
        <f>enrollment!A8</f>
        <v>M-000007</v>
      </c>
      <c r="B8" t="str">
        <f>enrollment!F8</f>
        <v>Commercial</v>
      </c>
      <c r="C8" t="str">
        <f>enrollment!I8</f>
        <v>TN</v>
      </c>
      <c r="D8" t="str">
        <f>enrollment!J8</f>
        <v>Davidson</v>
      </c>
      <c r="E8">
        <f>enrollment!L8</f>
        <v>69</v>
      </c>
      <c r="F8" t="str" cm="1">
        <f t="array" ref="F8">_xlfn.IFS(E8&lt;18,"0-17",E8&lt;35,"18-34",E8&lt;50,"35-49",E8&lt;65,"50-64",TRUE,"65+")</f>
        <v>65+</v>
      </c>
      <c r="G8" t="str">
        <f>enrollment!M8</f>
        <v>F</v>
      </c>
      <c r="H8" s="13">
        <f>enrollment!N8</f>
        <v>2.21</v>
      </c>
      <c r="I8" s="14">
        <f>enrollment!O8</f>
        <v>5678901234</v>
      </c>
      <c r="J8" s="15">
        <f>IFERROR(_xlfn.XLOOKUP(I8,providers!$B$2:$B$11,providers!$Q$2:$Q$11),"")</f>
        <v>3.8</v>
      </c>
      <c r="K8">
        <f>SUMIFS(member_months!$F:$F,member_months!$A:$A,$A8)</f>
        <v>10</v>
      </c>
      <c r="L8" s="16">
        <f>SUMIFS(claims!$Q:$Q,claims!$B:$B,$A8)</f>
        <v>2461.0099999999998</v>
      </c>
      <c r="M8" s="16">
        <f t="shared" si="0"/>
        <v>246.10099999999997</v>
      </c>
      <c r="N8" s="16">
        <f>SUMIFS(claims!$Q:$Q,claims!$B:$B,$A8,claims!$Z:$Z,"Inpatient")</f>
        <v>0</v>
      </c>
      <c r="O8" s="16">
        <f>SUMIFS(claims!$Q:$Q,claims!$B:$B,$A8,claims!$Z:$Z,"ED")</f>
        <v>1186.92</v>
      </c>
      <c r="P8" s="16">
        <f>SUMIFS(claims!$Q:$Q,claims!$B:$B,$A8,claims!$Z:$Z,"Specialty Rx")</f>
        <v>820.55</v>
      </c>
      <c r="Q8" s="14">
        <f t="shared" si="1"/>
        <v>0</v>
      </c>
      <c r="S8" t="s">
        <v>7829</v>
      </c>
      <c r="U8" s="16">
        <f>AVERAGEIFS($M$2:$M$801,$Q$2:$Q$801,1)</f>
        <v>5280.3967318181803</v>
      </c>
      <c r="AA8" s="41">
        <f>COUNTIFS(claims!$B:$B,$A8,claims!$Z:$Z,"Behavioral Health")</f>
        <v>0</v>
      </c>
      <c r="AB8" s="41">
        <f>COUNTIFS(claims!$B:$B,$A8,claims!$Z:$Z,"ED")</f>
        <v>1</v>
      </c>
      <c r="AC8" s="41">
        <f>COUNTIFS(claims!$B:$B,$A8,claims!$Z:$Z,"Inpatient")</f>
        <v>0</v>
      </c>
      <c r="AD8" s="41">
        <f t="shared" si="2"/>
        <v>0</v>
      </c>
      <c r="AE8" s="41" t="str">
        <f>IF(enrollment!P8="","",enrollment!P8)</f>
        <v/>
      </c>
      <c r="AF8" s="41">
        <f>IF(enrollment!P8="",0,1)</f>
        <v>0</v>
      </c>
    </row>
    <row r="9" spans="1:32" x14ac:dyDescent="0.25">
      <c r="A9" t="str">
        <f>enrollment!A9</f>
        <v>M-000008</v>
      </c>
      <c r="B9" t="str">
        <f>enrollment!F9</f>
        <v>Marketplace</v>
      </c>
      <c r="C9" t="str">
        <f>enrollment!I9</f>
        <v>OH</v>
      </c>
      <c r="D9" t="str">
        <f>enrollment!J9</f>
        <v>Franklin</v>
      </c>
      <c r="E9">
        <f>enrollment!L9</f>
        <v>30</v>
      </c>
      <c r="F9" t="str" cm="1">
        <f t="array" ref="F9">_xlfn.IFS(E9&lt;18,"0-17",E9&lt;35,"18-34",E9&lt;50,"35-49",E9&lt;65,"50-64",TRUE,"65+")</f>
        <v>18-34</v>
      </c>
      <c r="G9" t="str">
        <f>enrollment!M9</f>
        <v>M</v>
      </c>
      <c r="H9" s="13">
        <f>enrollment!N9</f>
        <v>0.73</v>
      </c>
      <c r="I9" s="14">
        <f>enrollment!O9</f>
        <v>6789012345</v>
      </c>
      <c r="J9" s="15">
        <f>IFERROR(_xlfn.XLOOKUP(I9,providers!$B$2:$B$11,providers!$Q$2:$Q$11),"")</f>
        <v>4.0999999999999996</v>
      </c>
      <c r="K9">
        <f>SUMIFS(member_months!$F:$F,member_months!$A:$A,$A9)</f>
        <v>12</v>
      </c>
      <c r="L9" s="16">
        <f>SUMIFS(claims!$Q:$Q,claims!$B:$B,$A9)</f>
        <v>761.05000000000007</v>
      </c>
      <c r="M9" s="16">
        <f t="shared" si="0"/>
        <v>63.420833333333341</v>
      </c>
      <c r="N9" s="16">
        <f>SUMIFS(claims!$Q:$Q,claims!$B:$B,$A9,claims!$Z:$Z,"Inpatient")</f>
        <v>0</v>
      </c>
      <c r="O9" s="16">
        <f>SUMIFS(claims!$Q:$Q,claims!$B:$B,$A9,claims!$Z:$Z,"ED")</f>
        <v>0</v>
      </c>
      <c r="P9" s="16">
        <f>SUMIFS(claims!$Q:$Q,claims!$B:$B,$A9,claims!$Z:$Z,"Specialty Rx")</f>
        <v>0</v>
      </c>
      <c r="Q9" s="14">
        <f t="shared" si="1"/>
        <v>0</v>
      </c>
      <c r="S9" t="s">
        <v>7830</v>
      </c>
      <c r="U9" s="16">
        <f>AVERAGEIFS($M$2:$M$801,$Q$2:$Q$801,0)</f>
        <v>1149.9835403413845</v>
      </c>
      <c r="AA9" s="41">
        <f>COUNTIFS(claims!$B:$B,$A9,claims!$Z:$Z,"Behavioral Health")</f>
        <v>0</v>
      </c>
      <c r="AB9" s="41">
        <f>COUNTIFS(claims!$B:$B,$A9,claims!$Z:$Z,"ED")</f>
        <v>0</v>
      </c>
      <c r="AC9" s="41">
        <f>COUNTIFS(claims!$B:$B,$A9,claims!$Z:$Z,"Inpatient")</f>
        <v>0</v>
      </c>
      <c r="AD9" s="41">
        <f t="shared" si="2"/>
        <v>0</v>
      </c>
      <c r="AE9" s="41" t="str">
        <f>IF(enrollment!P9="","",enrollment!P9)</f>
        <v/>
      </c>
      <c r="AF9" s="41">
        <f>IF(enrollment!P9="",0,1)</f>
        <v>0</v>
      </c>
    </row>
    <row r="10" spans="1:32" x14ac:dyDescent="0.25">
      <c r="A10" t="str">
        <f>enrollment!A10</f>
        <v>M-000009</v>
      </c>
      <c r="B10" t="str">
        <f>enrollment!F10</f>
        <v>Marketplace</v>
      </c>
      <c r="C10" t="str">
        <f>enrollment!I10</f>
        <v>GA</v>
      </c>
      <c r="D10" t="str">
        <f>enrollment!J10</f>
        <v>Cherokee</v>
      </c>
      <c r="E10">
        <f>enrollment!L10</f>
        <v>35</v>
      </c>
      <c r="F10" t="str" cm="1">
        <f t="array" ref="F10">_xlfn.IFS(E10&lt;18,"0-17",E10&lt;35,"18-34",E10&lt;50,"35-49",E10&lt;65,"50-64",TRUE,"65+")</f>
        <v>35-49</v>
      </c>
      <c r="G10" t="str">
        <f>enrollment!M10</f>
        <v>F</v>
      </c>
      <c r="H10" s="13">
        <f>enrollment!N10</f>
        <v>0.71</v>
      </c>
      <c r="I10" s="14">
        <f>enrollment!O10</f>
        <v>8901234567</v>
      </c>
      <c r="J10" s="15">
        <f>IFERROR(_xlfn.XLOOKUP(I10,providers!$B$2:$B$11,providers!$Q$2:$Q$11),"")</f>
        <v>3.7</v>
      </c>
      <c r="K10">
        <f>SUMIFS(member_months!$F:$F,member_months!$A:$A,$A10)</f>
        <v>11</v>
      </c>
      <c r="L10" s="16">
        <f>SUMIFS(claims!$Q:$Q,claims!$B:$B,$A10)</f>
        <v>3030.2000000000007</v>
      </c>
      <c r="M10" s="16">
        <f t="shared" si="0"/>
        <v>275.47272727272735</v>
      </c>
      <c r="N10" s="16">
        <f>SUMIFS(claims!$Q:$Q,claims!$B:$B,$A10,claims!$Z:$Z,"Inpatient")</f>
        <v>0</v>
      </c>
      <c r="O10" s="16">
        <f>SUMIFS(claims!$Q:$Q,claims!$B:$B,$A10,claims!$Z:$Z,"ED")</f>
        <v>1326.41</v>
      </c>
      <c r="P10" s="16">
        <f>SUMIFS(claims!$Q:$Q,claims!$B:$B,$A10,claims!$Z:$Z,"Specialty Rx")</f>
        <v>1088.6600000000001</v>
      </c>
      <c r="Q10" s="14">
        <f t="shared" si="1"/>
        <v>0</v>
      </c>
      <c r="S10" t="s">
        <v>7831</v>
      </c>
      <c r="U10" s="18">
        <f>SUM($K$2:$K$801)</f>
        <v>8462</v>
      </c>
      <c r="AA10" s="41">
        <f>COUNTIFS(claims!$B:$B,$A10,claims!$Z:$Z,"Behavioral Health")</f>
        <v>0</v>
      </c>
      <c r="AB10" s="41">
        <f>COUNTIFS(claims!$B:$B,$A10,claims!$Z:$Z,"ED")</f>
        <v>1</v>
      </c>
      <c r="AC10" s="41">
        <f>COUNTIFS(claims!$B:$B,$A10,claims!$Z:$Z,"Inpatient")</f>
        <v>0</v>
      </c>
      <c r="AD10" s="41">
        <f t="shared" si="2"/>
        <v>0</v>
      </c>
      <c r="AE10" s="41" t="str">
        <f>IF(enrollment!P10="","",enrollment!P10)</f>
        <v>Employer Change</v>
      </c>
      <c r="AF10" s="41">
        <f>IF(enrollment!P10="",0,1)</f>
        <v>1</v>
      </c>
    </row>
    <row r="11" spans="1:32" x14ac:dyDescent="0.25">
      <c r="A11" t="str">
        <f>enrollment!A11</f>
        <v>M-000010</v>
      </c>
      <c r="B11" t="str">
        <f>enrollment!F11</f>
        <v>Commercial</v>
      </c>
      <c r="C11" t="str">
        <f>enrollment!I11</f>
        <v>TN</v>
      </c>
      <c r="D11" t="str">
        <f>enrollment!J11</f>
        <v>Rural-Cannon</v>
      </c>
      <c r="E11">
        <f>enrollment!L11</f>
        <v>50</v>
      </c>
      <c r="F11" t="str" cm="1">
        <f t="array" ref="F11">_xlfn.IFS(E11&lt;18,"0-17",E11&lt;35,"18-34",E11&lt;50,"35-49",E11&lt;65,"50-64",TRUE,"65+")</f>
        <v>50-64</v>
      </c>
      <c r="G11" t="str">
        <f>enrollment!M11</f>
        <v>M</v>
      </c>
      <c r="H11" s="13">
        <f>enrollment!N11</f>
        <v>0.91</v>
      </c>
      <c r="I11" s="14">
        <f>enrollment!O11</f>
        <v>2233445566</v>
      </c>
      <c r="J11" s="15">
        <f>IFERROR(_xlfn.XLOOKUP(I11,providers!$B$2:$B$11,providers!$Q$2:$Q$11),"")</f>
        <v>3.5</v>
      </c>
      <c r="K11">
        <f>SUMIFS(member_months!$F:$F,member_months!$A:$A,$A11)</f>
        <v>12</v>
      </c>
      <c r="L11" s="16">
        <f>SUMIFS(claims!$Q:$Q,claims!$B:$B,$A11)</f>
        <v>9566.7799999999988</v>
      </c>
      <c r="M11" s="16">
        <f t="shared" si="0"/>
        <v>797.23166666666657</v>
      </c>
      <c r="N11" s="16">
        <f>SUMIFS(claims!$Q:$Q,claims!$B:$B,$A11,claims!$Z:$Z,"Inpatient")</f>
        <v>0</v>
      </c>
      <c r="O11" s="16">
        <f>SUMIFS(claims!$Q:$Q,claims!$B:$B,$A11,claims!$Z:$Z,"ED")</f>
        <v>8807.99</v>
      </c>
      <c r="P11" s="16">
        <f>SUMIFS(claims!$Q:$Q,claims!$B:$B,$A11,claims!$Z:$Z,"Specialty Rx")</f>
        <v>0</v>
      </c>
      <c r="Q11" s="14">
        <f t="shared" si="1"/>
        <v>0</v>
      </c>
      <c r="S11" t="s">
        <v>7832</v>
      </c>
      <c r="U11" s="16">
        <f>U6/U10</f>
        <v>1337.8931481919165</v>
      </c>
      <c r="AA11" s="41">
        <f>COUNTIFS(claims!$B:$B,$A11,claims!$Z:$Z,"Behavioral Health")</f>
        <v>1</v>
      </c>
      <c r="AB11" s="41">
        <f>COUNTIFS(claims!$B:$B,$A11,claims!$Z:$Z,"ED")</f>
        <v>8</v>
      </c>
      <c r="AC11" s="41">
        <f>COUNTIFS(claims!$B:$B,$A11,claims!$Z:$Z,"Inpatient")</f>
        <v>0</v>
      </c>
      <c r="AD11" s="41">
        <f t="shared" si="2"/>
        <v>1</v>
      </c>
      <c r="AE11" s="41" t="str">
        <f>IF(enrollment!P11="","",enrollment!P11)</f>
        <v/>
      </c>
      <c r="AF11" s="41">
        <f>IF(enrollment!P11="",0,1)</f>
        <v>0</v>
      </c>
    </row>
    <row r="12" spans="1:32" x14ac:dyDescent="0.25">
      <c r="A12" t="str">
        <f>enrollment!A12</f>
        <v>M-000011</v>
      </c>
      <c r="B12" t="str">
        <f>enrollment!F12</f>
        <v>Commercial</v>
      </c>
      <c r="C12" t="str">
        <f>enrollment!I12</f>
        <v>KY</v>
      </c>
      <c r="D12" t="str">
        <f>enrollment!J12</f>
        <v>Warren</v>
      </c>
      <c r="E12">
        <f>enrollment!L12</f>
        <v>72</v>
      </c>
      <c r="F12" t="str" cm="1">
        <f t="array" ref="F12">_xlfn.IFS(E12&lt;18,"0-17",E12&lt;35,"18-34",E12&lt;50,"35-49",E12&lt;65,"50-64",TRUE,"65+")</f>
        <v>65+</v>
      </c>
      <c r="G12" t="str">
        <f>enrollment!M12</f>
        <v>F</v>
      </c>
      <c r="H12" s="13">
        <f>enrollment!N12</f>
        <v>2.0099999999999998</v>
      </c>
      <c r="I12" s="14">
        <f>enrollment!O12</f>
        <v>9012345678</v>
      </c>
      <c r="J12" s="15">
        <f>IFERROR(_xlfn.XLOOKUP(I12,providers!$B$2:$B$11,providers!$Q$2:$Q$11),"")</f>
        <v>4.3</v>
      </c>
      <c r="K12">
        <f>SUMIFS(member_months!$F:$F,member_months!$A:$A,$A12)</f>
        <v>12</v>
      </c>
      <c r="L12" s="16">
        <f>SUMIFS(claims!$Q:$Q,claims!$B:$B,$A12)</f>
        <v>2396.5800000000004</v>
      </c>
      <c r="M12" s="16">
        <f t="shared" si="0"/>
        <v>199.71500000000003</v>
      </c>
      <c r="N12" s="16">
        <f>SUMIFS(claims!$Q:$Q,claims!$B:$B,$A12,claims!$Z:$Z,"Inpatient")</f>
        <v>0</v>
      </c>
      <c r="O12" s="16">
        <f>SUMIFS(claims!$Q:$Q,claims!$B:$B,$A12,claims!$Z:$Z,"ED")</f>
        <v>2242.7600000000002</v>
      </c>
      <c r="P12" s="16">
        <f>SUMIFS(claims!$Q:$Q,claims!$B:$B,$A12,claims!$Z:$Z,"Specialty Rx")</f>
        <v>0</v>
      </c>
      <c r="Q12" s="14">
        <f t="shared" si="1"/>
        <v>0</v>
      </c>
      <c r="AA12" s="41">
        <f>COUNTIFS(claims!$B:$B,$A12,claims!$Z:$Z,"Behavioral Health")</f>
        <v>0</v>
      </c>
      <c r="AB12" s="41">
        <f>COUNTIFS(claims!$B:$B,$A12,claims!$Z:$Z,"ED")</f>
        <v>2</v>
      </c>
      <c r="AC12" s="41">
        <f>COUNTIFS(claims!$B:$B,$A12,claims!$Z:$Z,"Inpatient")</f>
        <v>0</v>
      </c>
      <c r="AD12" s="41">
        <f t="shared" si="2"/>
        <v>0</v>
      </c>
      <c r="AE12" s="41" t="str">
        <f>IF(enrollment!P12="","",enrollment!P12)</f>
        <v/>
      </c>
      <c r="AF12" s="41">
        <f>IF(enrollment!P12="",0,1)</f>
        <v>0</v>
      </c>
    </row>
    <row r="13" spans="1:32" x14ac:dyDescent="0.25">
      <c r="A13" t="str">
        <f>enrollment!A13</f>
        <v>M-000012</v>
      </c>
      <c r="B13" t="str">
        <f>enrollment!F13</f>
        <v>Medicare Advantage</v>
      </c>
      <c r="C13" t="str">
        <f>enrollment!I13</f>
        <v>KY</v>
      </c>
      <c r="D13" t="str">
        <f>enrollment!J13</f>
        <v>Jefferson</v>
      </c>
      <c r="E13">
        <f>enrollment!L13</f>
        <v>74</v>
      </c>
      <c r="F13" t="str" cm="1">
        <f t="array" ref="F13">_xlfn.IFS(E13&lt;18,"0-17",E13&lt;35,"18-34",E13&lt;50,"35-49",E13&lt;65,"50-64",TRUE,"65+")</f>
        <v>65+</v>
      </c>
      <c r="G13" t="str">
        <f>enrollment!M13</f>
        <v>F</v>
      </c>
      <c r="H13" s="13">
        <f>enrollment!N13</f>
        <v>3.11</v>
      </c>
      <c r="I13" s="14">
        <f>enrollment!O13</f>
        <v>3456789012</v>
      </c>
      <c r="J13" s="15">
        <f>IFERROR(_xlfn.XLOOKUP(I13,providers!$B$2:$B$11,providers!$Q$2:$Q$11),"")</f>
        <v>4</v>
      </c>
      <c r="K13">
        <f>SUMIFS(member_months!$F:$F,member_months!$A:$A,$A13)</f>
        <v>10</v>
      </c>
      <c r="L13" s="16">
        <f>SUMIFS(claims!$Q:$Q,claims!$B:$B,$A13)</f>
        <v>23944.18</v>
      </c>
      <c r="M13" s="16">
        <f t="shared" si="0"/>
        <v>2394.4180000000001</v>
      </c>
      <c r="N13" s="16">
        <f>SUMIFS(claims!$Q:$Q,claims!$B:$B,$A13,claims!$Z:$Z,"Inpatient")</f>
        <v>21231.22</v>
      </c>
      <c r="O13" s="16">
        <f>SUMIFS(claims!$Q:$Q,claims!$B:$B,$A13,claims!$Z:$Z,"ED")</f>
        <v>1081.46</v>
      </c>
      <c r="P13" s="16">
        <f>SUMIFS(claims!$Q:$Q,claims!$B:$B,$A13,claims!$Z:$Z,"Specialty Rx")</f>
        <v>1104.9000000000001</v>
      </c>
      <c r="Q13" s="14">
        <f t="shared" si="1"/>
        <v>0</v>
      </c>
      <c r="S13" s="12" t="s">
        <v>7833</v>
      </c>
      <c r="AA13" s="41">
        <f>COUNTIFS(claims!$B:$B,$A13,claims!$Z:$Z,"Behavioral Health")</f>
        <v>0</v>
      </c>
      <c r="AB13" s="41">
        <f>COUNTIFS(claims!$B:$B,$A13,claims!$Z:$Z,"ED")</f>
        <v>1</v>
      </c>
      <c r="AC13" s="41">
        <f>COUNTIFS(claims!$B:$B,$A13,claims!$Z:$Z,"Inpatient")</f>
        <v>1</v>
      </c>
      <c r="AD13" s="41">
        <f t="shared" si="2"/>
        <v>0</v>
      </c>
      <c r="AE13" s="41" t="str">
        <f>IF(enrollment!P13="","",enrollment!P13)</f>
        <v/>
      </c>
      <c r="AF13" s="41">
        <f>IF(enrollment!P13="",0,1)</f>
        <v>0</v>
      </c>
    </row>
    <row r="14" spans="1:32" x14ac:dyDescent="0.25">
      <c r="A14" t="str">
        <f>enrollment!A14</f>
        <v>M-000013</v>
      </c>
      <c r="B14" t="str">
        <f>enrollment!F14</f>
        <v>Marketplace</v>
      </c>
      <c r="C14" t="str">
        <f>enrollment!I14</f>
        <v>TN</v>
      </c>
      <c r="D14" t="str">
        <f>enrollment!J14</f>
        <v>Knox</v>
      </c>
      <c r="E14">
        <f>enrollment!L14</f>
        <v>54</v>
      </c>
      <c r="F14" t="str" cm="1">
        <f t="array" ref="F14">_xlfn.IFS(E14&lt;18,"0-17",E14&lt;35,"18-34",E14&lt;50,"35-49",E14&lt;65,"50-64",TRUE,"65+")</f>
        <v>50-64</v>
      </c>
      <c r="G14" t="str">
        <f>enrollment!M14</f>
        <v>F</v>
      </c>
      <c r="H14" s="13">
        <f>enrollment!N14</f>
        <v>0.98</v>
      </c>
      <c r="I14" s="14">
        <f>enrollment!O14</f>
        <v>7890123456</v>
      </c>
      <c r="J14" s="15">
        <f>IFERROR(_xlfn.XLOOKUP(I14,providers!$B$2:$B$11,providers!$Q$2:$Q$11),"")</f>
        <v>3.9</v>
      </c>
      <c r="K14">
        <f>SUMIFS(member_months!$F:$F,member_months!$A:$A,$A14)</f>
        <v>11</v>
      </c>
      <c r="L14" s="16">
        <f>SUMIFS(claims!$Q:$Q,claims!$B:$B,$A14)</f>
        <v>3461.9799999999996</v>
      </c>
      <c r="M14" s="16">
        <f t="shared" si="0"/>
        <v>314.72545454545451</v>
      </c>
      <c r="N14" s="16">
        <f>SUMIFS(claims!$Q:$Q,claims!$B:$B,$A14,claims!$Z:$Z,"Inpatient")</f>
        <v>0</v>
      </c>
      <c r="O14" s="16">
        <f>SUMIFS(claims!$Q:$Q,claims!$B:$B,$A14,claims!$Z:$Z,"ED")</f>
        <v>1274.49</v>
      </c>
      <c r="P14" s="16">
        <f>SUMIFS(claims!$Q:$Q,claims!$B:$B,$A14,claims!$Z:$Z,"Specialty Rx")</f>
        <v>1742.76</v>
      </c>
      <c r="Q14" s="14">
        <f t="shared" si="1"/>
        <v>0</v>
      </c>
      <c r="S14" s="4" t="s">
        <v>7834</v>
      </c>
      <c r="T14" s="4" t="s">
        <v>7835</v>
      </c>
      <c r="U14" s="4" t="s">
        <v>7836</v>
      </c>
      <c r="V14" s="4" t="s">
        <v>7837</v>
      </c>
      <c r="W14" s="4" t="s">
        <v>7803</v>
      </c>
      <c r="X14" s="4" t="s">
        <v>7838</v>
      </c>
      <c r="Y14" s="4" t="s">
        <v>7839</v>
      </c>
      <c r="AA14" s="41">
        <f>COUNTIFS(claims!$B:$B,$A14,claims!$Z:$Z,"Behavioral Health")</f>
        <v>1</v>
      </c>
      <c r="AB14" s="41">
        <f>COUNTIFS(claims!$B:$B,$A14,claims!$Z:$Z,"ED")</f>
        <v>1</v>
      </c>
      <c r="AC14" s="41">
        <f>COUNTIFS(claims!$B:$B,$A14,claims!$Z:$Z,"Inpatient")</f>
        <v>0</v>
      </c>
      <c r="AD14" s="41">
        <f t="shared" si="2"/>
        <v>1</v>
      </c>
      <c r="AE14" s="41" t="str">
        <f>IF(enrollment!P14="","",enrollment!P14)</f>
        <v/>
      </c>
      <c r="AF14" s="41">
        <f>IF(enrollment!P14="",0,1)</f>
        <v>0</v>
      </c>
    </row>
    <row r="15" spans="1:32" x14ac:dyDescent="0.25">
      <c r="A15" t="str">
        <f>enrollment!A15</f>
        <v>M-000014</v>
      </c>
      <c r="B15" t="str">
        <f>enrollment!F15</f>
        <v>Commercial</v>
      </c>
      <c r="C15" t="str">
        <f>enrollment!I15</f>
        <v>KY</v>
      </c>
      <c r="D15" t="str">
        <f>enrollment!J15</f>
        <v>Hardin</v>
      </c>
      <c r="E15">
        <f>enrollment!L15</f>
        <v>75</v>
      </c>
      <c r="F15" t="str" cm="1">
        <f t="array" ref="F15">_xlfn.IFS(E15&lt;18,"0-17",E15&lt;35,"18-34",E15&lt;50,"35-49",E15&lt;65,"50-64",TRUE,"65+")</f>
        <v>65+</v>
      </c>
      <c r="G15" t="str">
        <f>enrollment!M15</f>
        <v>M</v>
      </c>
      <c r="H15" s="13">
        <f>enrollment!N15</f>
        <v>2.6</v>
      </c>
      <c r="I15" s="14">
        <f>enrollment!O15</f>
        <v>3456789012</v>
      </c>
      <c r="J15" s="15">
        <f>IFERROR(_xlfn.XLOOKUP(I15,providers!$B$2:$B$11,providers!$Q$2:$Q$11),"")</f>
        <v>4</v>
      </c>
      <c r="K15">
        <f>SUMIFS(member_months!$F:$F,member_months!$A:$A,$A15)</f>
        <v>12</v>
      </c>
      <c r="L15" s="16">
        <f>SUMIFS(claims!$Q:$Q,claims!$B:$B,$A15)</f>
        <v>42510.649999999994</v>
      </c>
      <c r="M15" s="16">
        <f t="shared" si="0"/>
        <v>3542.5541666666663</v>
      </c>
      <c r="N15" s="16">
        <f>SUMIFS(claims!$Q:$Q,claims!$B:$B,$A15,claims!$Z:$Z,"Inpatient")</f>
        <v>41635.03</v>
      </c>
      <c r="O15" s="16">
        <f>SUMIFS(claims!$Q:$Q,claims!$B:$B,$A15,claims!$Z:$Z,"ED")</f>
        <v>0</v>
      </c>
      <c r="P15" s="16">
        <f>SUMIFS(claims!$Q:$Q,claims!$B:$B,$A15,claims!$Z:$Z,"Specialty Rx")</f>
        <v>747.61</v>
      </c>
      <c r="Q15" s="14">
        <f t="shared" si="1"/>
        <v>0</v>
      </c>
      <c r="S15" t="s">
        <v>32</v>
      </c>
      <c r="T15" s="18">
        <f>COUNTIFS($B$2:$B$801,$S15)</f>
        <v>349</v>
      </c>
      <c r="U15" s="18">
        <f>SUMIFS($K$2:$K$801,$B$2:$B$801,$S15)</f>
        <v>3733</v>
      </c>
      <c r="V15" s="16">
        <f>SUMIFS($L$2:$L$801,$B$2:$B$801,$S15)</f>
        <v>4480145.6900000023</v>
      </c>
      <c r="W15" s="16">
        <f>V15/U15</f>
        <v>1200.1461800160735</v>
      </c>
      <c r="X15" s="18">
        <f>SUMIFS($Q$2:$Q$801,$B$2:$B$801,$S15)</f>
        <v>13</v>
      </c>
      <c r="Y15" s="17">
        <f>SUMIFS($L$2:$L$801,$B$2:$B$801,$S15,$Q$2:$Q$801,1)/V15</f>
        <v>0.15735332482011311</v>
      </c>
      <c r="AA15" s="41">
        <f>COUNTIFS(claims!$B:$B,$A15,claims!$Z:$Z,"Behavioral Health")</f>
        <v>0</v>
      </c>
      <c r="AB15" s="41">
        <f>COUNTIFS(claims!$B:$B,$A15,claims!$Z:$Z,"ED")</f>
        <v>0</v>
      </c>
      <c r="AC15" s="41">
        <f>COUNTIFS(claims!$B:$B,$A15,claims!$Z:$Z,"Inpatient")</f>
        <v>2</v>
      </c>
      <c r="AD15" s="41">
        <f t="shared" si="2"/>
        <v>0</v>
      </c>
      <c r="AE15" s="41" t="str">
        <f>IF(enrollment!P15="","",enrollment!P15)</f>
        <v/>
      </c>
      <c r="AF15" s="41">
        <f>IF(enrollment!P15="",0,1)</f>
        <v>0</v>
      </c>
    </row>
    <row r="16" spans="1:32" x14ac:dyDescent="0.25">
      <c r="A16" t="str">
        <f>enrollment!A16</f>
        <v>M-000015</v>
      </c>
      <c r="B16" t="str">
        <f>enrollment!F16</f>
        <v>Marketplace</v>
      </c>
      <c r="C16" t="str">
        <f>enrollment!I16</f>
        <v>TN</v>
      </c>
      <c r="D16" t="str">
        <f>enrollment!J16</f>
        <v>Davidson</v>
      </c>
      <c r="E16">
        <f>enrollment!L16</f>
        <v>42</v>
      </c>
      <c r="F16" t="str" cm="1">
        <f t="array" ref="F16">_xlfn.IFS(E16&lt;18,"0-17",E16&lt;35,"18-34",E16&lt;50,"35-49",E16&lt;65,"50-64",TRUE,"65+")</f>
        <v>35-49</v>
      </c>
      <c r="G16" t="str">
        <f>enrollment!M16</f>
        <v>F</v>
      </c>
      <c r="H16" s="13">
        <f>enrollment!N16</f>
        <v>1.24</v>
      </c>
      <c r="I16" s="14">
        <f>enrollment!O16</f>
        <v>5678901234</v>
      </c>
      <c r="J16" s="15">
        <f>IFERROR(_xlfn.XLOOKUP(I16,providers!$B$2:$B$11,providers!$Q$2:$Q$11),"")</f>
        <v>3.8</v>
      </c>
      <c r="K16">
        <f>SUMIFS(member_months!$F:$F,member_months!$A:$A,$A16)</f>
        <v>7</v>
      </c>
      <c r="L16" s="16">
        <f>SUMIFS(claims!$Q:$Q,claims!$B:$B,$A16)</f>
        <v>17078.789999999997</v>
      </c>
      <c r="M16" s="16">
        <f t="shared" si="0"/>
        <v>2439.8271428571425</v>
      </c>
      <c r="N16" s="16">
        <f>SUMIFS(claims!$Q:$Q,claims!$B:$B,$A16,claims!$Z:$Z,"Inpatient")</f>
        <v>14057.22</v>
      </c>
      <c r="O16" s="16">
        <f>SUMIFS(claims!$Q:$Q,claims!$B:$B,$A16,claims!$Z:$Z,"ED")</f>
        <v>1020.44</v>
      </c>
      <c r="P16" s="16">
        <f>SUMIFS(claims!$Q:$Q,claims!$B:$B,$A16,claims!$Z:$Z,"Specialty Rx")</f>
        <v>909.78</v>
      </c>
      <c r="Q16" s="14">
        <f t="shared" si="1"/>
        <v>0</v>
      </c>
      <c r="S16" t="s">
        <v>44</v>
      </c>
      <c r="T16" s="18">
        <f t="shared" ref="T16:T17" si="3">COUNTIFS($B$2:$B$801,$S16)</f>
        <v>299</v>
      </c>
      <c r="U16" s="18">
        <f t="shared" ref="U16:U17" si="4">SUMIFS($K$2:$K$801,$B$2:$B$801,$S16)</f>
        <v>3088</v>
      </c>
      <c r="V16" s="16">
        <f t="shared" ref="V16:V17" si="5">SUMIFS($L$2:$L$801,$B$2:$B$801,$S16)</f>
        <v>4230001.3600000003</v>
      </c>
      <c r="W16" s="16">
        <f t="shared" ref="W16:W17" si="6">V16/U16</f>
        <v>1369.8190932642487</v>
      </c>
      <c r="X16" s="18">
        <f t="shared" ref="X16:X17" si="7">SUMIFS($Q$2:$Q$801,$B$2:$B$801,$S16)</f>
        <v>15</v>
      </c>
      <c r="Y16" s="17">
        <f t="shared" ref="Y16:Y17" si="8">SUMIFS($L$2:$L$801,$B$2:$B$801,$S16,$Q$2:$Q$801,1)/V16</f>
        <v>0.20440638818139767</v>
      </c>
      <c r="AA16" s="41">
        <f>COUNTIFS(claims!$B:$B,$A16,claims!$Z:$Z,"Behavioral Health")</f>
        <v>2</v>
      </c>
      <c r="AB16" s="41">
        <f>COUNTIFS(claims!$B:$B,$A16,claims!$Z:$Z,"ED")</f>
        <v>1</v>
      </c>
      <c r="AC16" s="41">
        <f>COUNTIFS(claims!$B:$B,$A16,claims!$Z:$Z,"Inpatient")</f>
        <v>1</v>
      </c>
      <c r="AD16" s="41">
        <f t="shared" si="2"/>
        <v>1</v>
      </c>
      <c r="AE16" s="41" t="str">
        <f>IF(enrollment!P16="","",enrollment!P16)</f>
        <v>Premium Affordability</v>
      </c>
      <c r="AF16" s="41">
        <f>IF(enrollment!P16="",0,1)</f>
        <v>1</v>
      </c>
    </row>
    <row r="17" spans="1:32" x14ac:dyDescent="0.25">
      <c r="A17" t="str">
        <f>enrollment!A17</f>
        <v>M-000016</v>
      </c>
      <c r="B17" t="str">
        <f>enrollment!F17</f>
        <v>Marketplace</v>
      </c>
      <c r="C17" t="str">
        <f>enrollment!I17</f>
        <v>TN</v>
      </c>
      <c r="D17" t="str">
        <f>enrollment!J17</f>
        <v>Knox</v>
      </c>
      <c r="E17">
        <f>enrollment!L17</f>
        <v>82</v>
      </c>
      <c r="F17" t="str" cm="1">
        <f t="array" ref="F17">_xlfn.IFS(E17&lt;18,"0-17",E17&lt;35,"18-34",E17&lt;50,"35-49",E17&lt;65,"50-64",TRUE,"65+")</f>
        <v>65+</v>
      </c>
      <c r="G17" t="str">
        <f>enrollment!M17</f>
        <v>M</v>
      </c>
      <c r="H17" s="13">
        <f>enrollment!N17</f>
        <v>3.21</v>
      </c>
      <c r="I17" s="14">
        <f>enrollment!O17</f>
        <v>5678901234</v>
      </c>
      <c r="J17" s="15">
        <f>IFERROR(_xlfn.XLOOKUP(I17,providers!$B$2:$B$11,providers!$Q$2:$Q$11),"")</f>
        <v>3.8</v>
      </c>
      <c r="K17">
        <f>SUMIFS(member_months!$F:$F,member_months!$A:$A,$A17)</f>
        <v>12</v>
      </c>
      <c r="L17" s="16">
        <f>SUMIFS(claims!$Q:$Q,claims!$B:$B,$A17)</f>
        <v>4010.99</v>
      </c>
      <c r="M17" s="16">
        <f t="shared" si="0"/>
        <v>334.24916666666667</v>
      </c>
      <c r="N17" s="16">
        <f>SUMIFS(claims!$Q:$Q,claims!$B:$B,$A17,claims!$Z:$Z,"Inpatient")</f>
        <v>0</v>
      </c>
      <c r="O17" s="16">
        <f>SUMIFS(claims!$Q:$Q,claims!$B:$B,$A17,claims!$Z:$Z,"ED")</f>
        <v>3479.8599999999997</v>
      </c>
      <c r="P17" s="16">
        <f>SUMIFS(claims!$Q:$Q,claims!$B:$B,$A17,claims!$Z:$Z,"Specialty Rx")</f>
        <v>0</v>
      </c>
      <c r="Q17" s="14">
        <f t="shared" si="1"/>
        <v>0</v>
      </c>
      <c r="S17" t="s">
        <v>147</v>
      </c>
      <c r="T17" s="18">
        <f t="shared" si="3"/>
        <v>152</v>
      </c>
      <c r="U17" s="18">
        <f t="shared" si="4"/>
        <v>1641</v>
      </c>
      <c r="V17" s="16">
        <f t="shared" si="5"/>
        <v>2611104.7700000005</v>
      </c>
      <c r="W17" s="16">
        <f t="shared" si="6"/>
        <v>1591.1668312004879</v>
      </c>
      <c r="X17" s="18">
        <f t="shared" si="7"/>
        <v>12</v>
      </c>
      <c r="Y17" s="17">
        <f t="shared" si="8"/>
        <v>0.28635333541212132</v>
      </c>
      <c r="AA17" s="41">
        <f>COUNTIFS(claims!$B:$B,$A17,claims!$Z:$Z,"Behavioral Health")</f>
        <v>0</v>
      </c>
      <c r="AB17" s="41">
        <f>COUNTIFS(claims!$B:$B,$A17,claims!$Z:$Z,"ED")</f>
        <v>3</v>
      </c>
      <c r="AC17" s="41">
        <f>COUNTIFS(claims!$B:$B,$A17,claims!$Z:$Z,"Inpatient")</f>
        <v>0</v>
      </c>
      <c r="AD17" s="41">
        <f t="shared" si="2"/>
        <v>0</v>
      </c>
      <c r="AE17" s="41" t="str">
        <f>IF(enrollment!P17="","",enrollment!P17)</f>
        <v/>
      </c>
      <c r="AF17" s="41">
        <f>IF(enrollment!P17="",0,1)</f>
        <v>0</v>
      </c>
    </row>
    <row r="18" spans="1:32" x14ac:dyDescent="0.25">
      <c r="A18" t="str">
        <f>enrollment!A18</f>
        <v>M-000017</v>
      </c>
      <c r="B18" t="str">
        <f>enrollment!F18</f>
        <v>Medicare Advantage</v>
      </c>
      <c r="C18" t="str">
        <f>enrollment!I18</f>
        <v>GA</v>
      </c>
      <c r="D18" t="str">
        <f>enrollment!J18</f>
        <v>Cherokee</v>
      </c>
      <c r="E18">
        <f>enrollment!L18</f>
        <v>65</v>
      </c>
      <c r="F18" t="str" cm="1">
        <f t="array" ref="F18">_xlfn.IFS(E18&lt;18,"0-17",E18&lt;35,"18-34",E18&lt;50,"35-49",E18&lt;65,"50-64",TRUE,"65+")</f>
        <v>65+</v>
      </c>
      <c r="G18" t="str">
        <f>enrollment!M18</f>
        <v>F</v>
      </c>
      <c r="H18" s="13">
        <f>enrollment!N18</f>
        <v>3.67</v>
      </c>
      <c r="I18" s="14">
        <f>enrollment!O18</f>
        <v>8901234567</v>
      </c>
      <c r="J18" s="15">
        <f>IFERROR(_xlfn.XLOOKUP(I18,providers!$B$2:$B$11,providers!$Q$2:$Q$11),"")</f>
        <v>3.7</v>
      </c>
      <c r="K18">
        <f>SUMIFS(member_months!$F:$F,member_months!$A:$A,$A18)</f>
        <v>10</v>
      </c>
      <c r="L18" s="16">
        <f>SUMIFS(claims!$Q:$Q,claims!$B:$B,$A18)</f>
        <v>1711.61</v>
      </c>
      <c r="M18" s="16">
        <f t="shared" si="0"/>
        <v>171.161</v>
      </c>
      <c r="N18" s="16">
        <f>SUMIFS(claims!$Q:$Q,claims!$B:$B,$A18,claims!$Z:$Z,"Inpatient")</f>
        <v>0</v>
      </c>
      <c r="O18" s="16">
        <f>SUMIFS(claims!$Q:$Q,claims!$B:$B,$A18,claims!$Z:$Z,"ED")</f>
        <v>1229.3599999999999</v>
      </c>
      <c r="P18" s="16">
        <f>SUMIFS(claims!$Q:$Q,claims!$B:$B,$A18,claims!$Z:$Z,"Specialty Rx")</f>
        <v>0</v>
      </c>
      <c r="Q18" s="14">
        <f t="shared" si="1"/>
        <v>0</v>
      </c>
      <c r="S18" s="3" t="s">
        <v>7840</v>
      </c>
      <c r="T18" s="18">
        <f>SUM(T15:T17)</f>
        <v>800</v>
      </c>
      <c r="U18" s="18">
        <f>SUM(U15:U17)</f>
        <v>8462</v>
      </c>
      <c r="V18" s="16">
        <f>SUM(V15:V17)</f>
        <v>11321251.820000004</v>
      </c>
      <c r="W18" s="16">
        <f>V18/U18</f>
        <v>1337.8931481919174</v>
      </c>
      <c r="X18" s="18">
        <f>SUM(X15:X17)</f>
        <v>40</v>
      </c>
      <c r="Y18" s="17">
        <f>SUMIFS($L$2:$L$801,$Q$2:$Q$801,1)/V18</f>
        <v>0.2046861704733284</v>
      </c>
      <c r="AA18" s="41">
        <f>COUNTIFS(claims!$B:$B,$A18,claims!$Z:$Z,"Behavioral Health")</f>
        <v>1</v>
      </c>
      <c r="AB18" s="41">
        <f>COUNTIFS(claims!$B:$B,$A18,claims!$Z:$Z,"ED")</f>
        <v>1</v>
      </c>
      <c r="AC18" s="41">
        <f>COUNTIFS(claims!$B:$B,$A18,claims!$Z:$Z,"Inpatient")</f>
        <v>0</v>
      </c>
      <c r="AD18" s="41">
        <f t="shared" si="2"/>
        <v>1</v>
      </c>
      <c r="AE18" s="41" t="str">
        <f>IF(enrollment!P18="","",enrollment!P18)</f>
        <v/>
      </c>
      <c r="AF18" s="41">
        <f>IF(enrollment!P18="",0,1)</f>
        <v>0</v>
      </c>
    </row>
    <row r="19" spans="1:32" x14ac:dyDescent="0.25">
      <c r="A19" t="str">
        <f>enrollment!A19</f>
        <v>M-000018</v>
      </c>
      <c r="B19" t="str">
        <f>enrollment!F19</f>
        <v>Commercial</v>
      </c>
      <c r="C19" t="str">
        <f>enrollment!I19</f>
        <v>TN</v>
      </c>
      <c r="D19" t="str">
        <f>enrollment!J19</f>
        <v>Davidson</v>
      </c>
      <c r="E19">
        <f>enrollment!L19</f>
        <v>35</v>
      </c>
      <c r="F19" t="str" cm="1">
        <f t="array" ref="F19">_xlfn.IFS(E19&lt;18,"0-17",E19&lt;35,"18-34",E19&lt;50,"35-49",E19&lt;65,"50-64",TRUE,"65+")</f>
        <v>35-49</v>
      </c>
      <c r="G19" t="str">
        <f>enrollment!M19</f>
        <v>F</v>
      </c>
      <c r="H19" s="13">
        <f>enrollment!N19</f>
        <v>1.1100000000000001</v>
      </c>
      <c r="I19" s="14">
        <f>enrollment!O19</f>
        <v>5678901234</v>
      </c>
      <c r="J19" s="15">
        <f>IFERROR(_xlfn.XLOOKUP(I19,providers!$B$2:$B$11,providers!$Q$2:$Q$11),"")</f>
        <v>3.8</v>
      </c>
      <c r="K19">
        <f>SUMIFS(member_months!$F:$F,member_months!$A:$A,$A19)</f>
        <v>9</v>
      </c>
      <c r="L19" s="16">
        <f>SUMIFS(claims!$Q:$Q,claims!$B:$B,$A19)</f>
        <v>21544.320000000003</v>
      </c>
      <c r="M19" s="16">
        <f t="shared" si="0"/>
        <v>2393.8133333333335</v>
      </c>
      <c r="N19" s="16">
        <f>SUMIFS(claims!$Q:$Q,claims!$B:$B,$A19,claims!$Z:$Z,"Inpatient")</f>
        <v>18187.45</v>
      </c>
      <c r="O19" s="16">
        <f>SUMIFS(claims!$Q:$Q,claims!$B:$B,$A19,claims!$Z:$Z,"ED")</f>
        <v>0</v>
      </c>
      <c r="P19" s="16">
        <f>SUMIFS(claims!$Q:$Q,claims!$B:$B,$A19,claims!$Z:$Z,"Specialty Rx")</f>
        <v>1770.26</v>
      </c>
      <c r="Q19" s="14">
        <f t="shared" si="1"/>
        <v>0</v>
      </c>
      <c r="AA19" s="41">
        <f>COUNTIFS(claims!$B:$B,$A19,claims!$Z:$Z,"Behavioral Health")</f>
        <v>1</v>
      </c>
      <c r="AB19" s="41">
        <f>COUNTIFS(claims!$B:$B,$A19,claims!$Z:$Z,"ED")</f>
        <v>0</v>
      </c>
      <c r="AC19" s="41">
        <f>COUNTIFS(claims!$B:$B,$A19,claims!$Z:$Z,"Inpatient")</f>
        <v>1</v>
      </c>
      <c r="AD19" s="41">
        <f t="shared" si="2"/>
        <v>1</v>
      </c>
      <c r="AE19" s="41" t="str">
        <f>IF(enrollment!P19="","",enrollment!P19)</f>
        <v>Premium Affordability</v>
      </c>
      <c r="AF19" s="41">
        <f>IF(enrollment!P19="",0,1)</f>
        <v>1</v>
      </c>
    </row>
    <row r="20" spans="1:32" x14ac:dyDescent="0.25">
      <c r="A20" t="str">
        <f>enrollment!A20</f>
        <v>M-000019</v>
      </c>
      <c r="B20" t="str">
        <f>enrollment!F20</f>
        <v>Commercial</v>
      </c>
      <c r="C20" t="str">
        <f>enrollment!I20</f>
        <v>OH</v>
      </c>
      <c r="D20" t="str">
        <f>enrollment!J20</f>
        <v>Franklin</v>
      </c>
      <c r="E20">
        <f>enrollment!L20</f>
        <v>41</v>
      </c>
      <c r="F20" t="str" cm="1">
        <f t="array" ref="F20">_xlfn.IFS(E20&lt;18,"0-17",E20&lt;35,"18-34",E20&lt;50,"35-49",E20&lt;65,"50-64",TRUE,"65+")</f>
        <v>35-49</v>
      </c>
      <c r="G20" t="str">
        <f>enrollment!M20</f>
        <v>M</v>
      </c>
      <c r="H20" s="13">
        <f>enrollment!N20</f>
        <v>0.93</v>
      </c>
      <c r="I20" s="14">
        <f>enrollment!O20</f>
        <v>6789012345</v>
      </c>
      <c r="J20" s="15">
        <f>IFERROR(_xlfn.XLOOKUP(I20,providers!$B$2:$B$11,providers!$Q$2:$Q$11),"")</f>
        <v>4.0999999999999996</v>
      </c>
      <c r="K20">
        <f>SUMIFS(member_months!$F:$F,member_months!$A:$A,$A20)</f>
        <v>10</v>
      </c>
      <c r="L20" s="16">
        <f>SUMIFS(claims!$Q:$Q,claims!$B:$B,$A20)</f>
        <v>2215.3300000000004</v>
      </c>
      <c r="M20" s="16">
        <f t="shared" si="0"/>
        <v>221.53300000000004</v>
      </c>
      <c r="N20" s="16">
        <f>SUMIFS(claims!$Q:$Q,claims!$B:$B,$A20,claims!$Z:$Z,"Inpatient")</f>
        <v>0</v>
      </c>
      <c r="O20" s="16">
        <f>SUMIFS(claims!$Q:$Q,claims!$B:$B,$A20,claims!$Z:$Z,"ED")</f>
        <v>0</v>
      </c>
      <c r="P20" s="16">
        <f>SUMIFS(claims!$Q:$Q,claims!$B:$B,$A20,claims!$Z:$Z,"Specialty Rx")</f>
        <v>1132.07</v>
      </c>
      <c r="Q20" s="14">
        <f t="shared" si="1"/>
        <v>0</v>
      </c>
      <c r="S20" s="12" t="s">
        <v>7841</v>
      </c>
      <c r="AA20" s="41">
        <f>COUNTIFS(claims!$B:$B,$A20,claims!$Z:$Z,"Behavioral Health")</f>
        <v>1</v>
      </c>
      <c r="AB20" s="41">
        <f>COUNTIFS(claims!$B:$B,$A20,claims!$Z:$Z,"ED")</f>
        <v>0</v>
      </c>
      <c r="AC20" s="41">
        <f>COUNTIFS(claims!$B:$B,$A20,claims!$Z:$Z,"Inpatient")</f>
        <v>0</v>
      </c>
      <c r="AD20" s="41">
        <f t="shared" si="2"/>
        <v>1</v>
      </c>
      <c r="AE20" s="41" t="str">
        <f>IF(enrollment!P20="","",enrollment!P20)</f>
        <v/>
      </c>
      <c r="AF20" s="41">
        <f>IF(enrollment!P20="",0,1)</f>
        <v>0</v>
      </c>
    </row>
    <row r="21" spans="1:32" x14ac:dyDescent="0.25">
      <c r="A21" t="str">
        <f>enrollment!A21</f>
        <v>M-000020</v>
      </c>
      <c r="B21" t="str">
        <f>enrollment!F21</f>
        <v>Medicare Advantage</v>
      </c>
      <c r="C21" t="str">
        <f>enrollment!I21</f>
        <v>TN</v>
      </c>
      <c r="D21" t="str">
        <f>enrollment!J21</f>
        <v>Rural-Cannon</v>
      </c>
      <c r="E21">
        <f>enrollment!L21</f>
        <v>84</v>
      </c>
      <c r="F21" t="str" cm="1">
        <f t="array" ref="F21">_xlfn.IFS(E21&lt;18,"0-17",E21&lt;35,"18-34",E21&lt;50,"35-49",E21&lt;65,"50-64",TRUE,"65+")</f>
        <v>65+</v>
      </c>
      <c r="G21" t="str">
        <f>enrollment!M21</f>
        <v>M</v>
      </c>
      <c r="H21" s="13">
        <f>enrollment!N21</f>
        <v>2.7</v>
      </c>
      <c r="I21" s="14">
        <f>enrollment!O21</f>
        <v>2233445566</v>
      </c>
      <c r="J21" s="15">
        <f>IFERROR(_xlfn.XLOOKUP(I21,providers!$B$2:$B$11,providers!$Q$2:$Q$11),"")</f>
        <v>3.5</v>
      </c>
      <c r="K21">
        <f>SUMIFS(member_months!$F:$F,member_months!$A:$A,$A21)</f>
        <v>12</v>
      </c>
      <c r="L21" s="16">
        <f>SUMIFS(claims!$Q:$Q,claims!$B:$B,$A21)</f>
        <v>11451.14</v>
      </c>
      <c r="M21" s="16">
        <f t="shared" si="0"/>
        <v>954.26166666666666</v>
      </c>
      <c r="N21" s="16">
        <f>SUMIFS(claims!$Q:$Q,claims!$B:$B,$A21,claims!$Z:$Z,"Inpatient")</f>
        <v>0</v>
      </c>
      <c r="O21" s="16">
        <f>SUMIFS(claims!$Q:$Q,claims!$B:$B,$A21,claims!$Z:$Z,"ED")</f>
        <v>11257.01</v>
      </c>
      <c r="P21" s="16">
        <f>SUMIFS(claims!$Q:$Q,claims!$B:$B,$A21,claims!$Z:$Z,"Specialty Rx")</f>
        <v>0</v>
      </c>
      <c r="Q21" s="14">
        <f t="shared" si="1"/>
        <v>0</v>
      </c>
      <c r="S21" s="4" t="s">
        <v>7842</v>
      </c>
      <c r="T21" s="4" t="s">
        <v>7835</v>
      </c>
      <c r="U21" s="4" t="s">
        <v>7836</v>
      </c>
      <c r="V21" s="4" t="s">
        <v>7837</v>
      </c>
      <c r="W21" s="4" t="s">
        <v>7803</v>
      </c>
      <c r="X21" s="4" t="s">
        <v>7838</v>
      </c>
      <c r="Y21" s="4" t="s">
        <v>7843</v>
      </c>
      <c r="AA21" s="41">
        <f>COUNTIFS(claims!$B:$B,$A21,claims!$Z:$Z,"Behavioral Health")</f>
        <v>1</v>
      </c>
      <c r="AB21" s="41">
        <f>COUNTIFS(claims!$B:$B,$A21,claims!$Z:$Z,"ED")</f>
        <v>10</v>
      </c>
      <c r="AC21" s="41">
        <f>COUNTIFS(claims!$B:$B,$A21,claims!$Z:$Z,"Inpatient")</f>
        <v>0</v>
      </c>
      <c r="AD21" s="41">
        <f t="shared" si="2"/>
        <v>1</v>
      </c>
      <c r="AE21" s="41" t="str">
        <f>IF(enrollment!P21="","",enrollment!P21)</f>
        <v/>
      </c>
      <c r="AF21" s="41">
        <f>IF(enrollment!P21="",0,1)</f>
        <v>0</v>
      </c>
    </row>
    <row r="22" spans="1:32" x14ac:dyDescent="0.25">
      <c r="A22" t="str">
        <f>enrollment!A22</f>
        <v>M-000021</v>
      </c>
      <c r="B22" t="str">
        <f>enrollment!F22</f>
        <v>Commercial</v>
      </c>
      <c r="C22" t="str">
        <f>enrollment!I22</f>
        <v>KY</v>
      </c>
      <c r="D22" t="str">
        <f>enrollment!J22</f>
        <v>Jefferson</v>
      </c>
      <c r="E22">
        <f>enrollment!L22</f>
        <v>33</v>
      </c>
      <c r="F22" t="str" cm="1">
        <f t="array" ref="F22">_xlfn.IFS(E22&lt;18,"0-17",E22&lt;35,"18-34",E22&lt;50,"35-49",E22&lt;65,"50-64",TRUE,"65+")</f>
        <v>18-34</v>
      </c>
      <c r="G22" t="str">
        <f>enrollment!M22</f>
        <v>F</v>
      </c>
      <c r="H22" s="13">
        <f>enrollment!N22</f>
        <v>0.72</v>
      </c>
      <c r="I22" s="14">
        <f>enrollment!O22</f>
        <v>9012345678</v>
      </c>
      <c r="J22" s="15">
        <f>IFERROR(_xlfn.XLOOKUP(I22,providers!$B$2:$B$11,providers!$Q$2:$Q$11),"")</f>
        <v>4.3</v>
      </c>
      <c r="K22">
        <f>SUMIFS(member_months!$F:$F,member_months!$A:$A,$A22)</f>
        <v>12</v>
      </c>
      <c r="L22" s="16">
        <f>SUMIFS(claims!$Q:$Q,claims!$B:$B,$A22)</f>
        <v>31297.49</v>
      </c>
      <c r="M22" s="16">
        <f t="shared" si="0"/>
        <v>2608.124166666667</v>
      </c>
      <c r="N22" s="16">
        <f>SUMIFS(claims!$Q:$Q,claims!$B:$B,$A22,claims!$Z:$Z,"Inpatient")</f>
        <v>30396.440000000002</v>
      </c>
      <c r="O22" s="16">
        <f>SUMIFS(claims!$Q:$Q,claims!$B:$B,$A22,claims!$Z:$Z,"ED")</f>
        <v>0</v>
      </c>
      <c r="P22" s="16">
        <f>SUMIFS(claims!$Q:$Q,claims!$B:$B,$A22,claims!$Z:$Z,"Specialty Rx")</f>
        <v>0</v>
      </c>
      <c r="Q22" s="14">
        <f t="shared" si="1"/>
        <v>0</v>
      </c>
      <c r="S22" t="s">
        <v>6839</v>
      </c>
      <c r="T22" s="18">
        <f>COUNTIFS($C$2:$C$801,$S22)</f>
        <v>182</v>
      </c>
      <c r="U22" s="18">
        <f>SUMIFS($K$2:$K$801,$C$2:$C$801,$S22)</f>
        <v>1911</v>
      </c>
      <c r="V22" s="16">
        <f>SUMIFS($L$2:$L$801,$C$2:$C$801,$S22)</f>
        <v>2600619.4199999981</v>
      </c>
      <c r="W22" s="16">
        <f>V22/U22</f>
        <v>1360.8683516483507</v>
      </c>
      <c r="X22" s="18">
        <f>SUMIFS($Q$2:$Q$801,$C$2:$C$801,$S22)</f>
        <v>9</v>
      </c>
      <c r="Y22" s="17">
        <f>SUMIFS($L$2:$L$801,$C$2:$C$801,$S22,$Q$2:$Q$801,1)/V22</f>
        <v>0.22720376747782667</v>
      </c>
      <c r="AA22" s="41">
        <f>COUNTIFS(claims!$B:$B,$A22,claims!$Z:$Z,"Behavioral Health")</f>
        <v>0</v>
      </c>
      <c r="AB22" s="41">
        <f>COUNTIFS(claims!$B:$B,$A22,claims!$Z:$Z,"ED")</f>
        <v>0</v>
      </c>
      <c r="AC22" s="41">
        <f>COUNTIFS(claims!$B:$B,$A22,claims!$Z:$Z,"Inpatient")</f>
        <v>2</v>
      </c>
      <c r="AD22" s="41">
        <f t="shared" si="2"/>
        <v>0</v>
      </c>
      <c r="AE22" s="41" t="str">
        <f>IF(enrollment!P22="","",enrollment!P22)</f>
        <v/>
      </c>
      <c r="AF22" s="41">
        <f>IF(enrollment!P22="",0,1)</f>
        <v>0</v>
      </c>
    </row>
    <row r="23" spans="1:32" x14ac:dyDescent="0.25">
      <c r="A23" t="str">
        <f>enrollment!A23</f>
        <v>M-000022</v>
      </c>
      <c r="B23" t="str">
        <f>enrollment!F23</f>
        <v>Commercial</v>
      </c>
      <c r="C23" t="str">
        <f>enrollment!I23</f>
        <v>OH</v>
      </c>
      <c r="D23" t="str">
        <f>enrollment!J23</f>
        <v>Cuyahoga</v>
      </c>
      <c r="E23">
        <f>enrollment!L23</f>
        <v>75</v>
      </c>
      <c r="F23" t="str" cm="1">
        <f t="array" ref="F23">_xlfn.IFS(E23&lt;18,"0-17",E23&lt;35,"18-34",E23&lt;50,"35-49",E23&lt;65,"50-64",TRUE,"65+")</f>
        <v>65+</v>
      </c>
      <c r="G23" t="str">
        <f>enrollment!M23</f>
        <v>M</v>
      </c>
      <c r="H23" s="13">
        <f>enrollment!N23</f>
        <v>2.5299999999999998</v>
      </c>
      <c r="I23" s="14">
        <f>enrollment!O23</f>
        <v>2345678901</v>
      </c>
      <c r="J23" s="15">
        <f>IFERROR(_xlfn.XLOOKUP(I23,providers!$B$2:$B$11,providers!$Q$2:$Q$11),"")</f>
        <v>4.2</v>
      </c>
      <c r="K23">
        <f>SUMIFS(member_months!$F:$F,member_months!$A:$A,$A23)</f>
        <v>10</v>
      </c>
      <c r="L23" s="16">
        <f>SUMIFS(claims!$Q:$Q,claims!$B:$B,$A23)</f>
        <v>36502.46</v>
      </c>
      <c r="M23" s="16">
        <f t="shared" si="0"/>
        <v>3650.2460000000001</v>
      </c>
      <c r="N23" s="16">
        <f>SUMIFS(claims!$Q:$Q,claims!$B:$B,$A23,claims!$Z:$Z,"Inpatient")</f>
        <v>34570.53</v>
      </c>
      <c r="O23" s="16">
        <f>SUMIFS(claims!$Q:$Q,claims!$B:$B,$A23,claims!$Z:$Z,"ED")</f>
        <v>883.04</v>
      </c>
      <c r="P23" s="16">
        <f>SUMIFS(claims!$Q:$Q,claims!$B:$B,$A23,claims!$Z:$Z,"Specialty Rx")</f>
        <v>769.27</v>
      </c>
      <c r="Q23" s="14">
        <f t="shared" si="1"/>
        <v>0</v>
      </c>
      <c r="S23" t="s">
        <v>6840</v>
      </c>
      <c r="T23" s="18">
        <f t="shared" ref="T23:T25" si="9">COUNTIFS($C$2:$C$801,$S23)</f>
        <v>194</v>
      </c>
      <c r="U23" s="18">
        <f t="shared" ref="U23:U25" si="10">SUMIFS($K$2:$K$801,$C$2:$C$801,$S23)</f>
        <v>2043</v>
      </c>
      <c r="V23" s="16">
        <f t="shared" ref="V23:V25" si="11">SUMIFS($L$2:$L$801,$C$2:$C$801,$S23)</f>
        <v>2772066.37</v>
      </c>
      <c r="W23" s="16">
        <f t="shared" ref="W23:W25" si="12">V23/U23</f>
        <v>1356.860680372002</v>
      </c>
      <c r="X23" s="18">
        <f t="shared" ref="X23:X25" si="13">SUMIFS($Q$2:$Q$801,$C$2:$C$801,$S23)</f>
        <v>10</v>
      </c>
      <c r="Y23" s="17">
        <f t="shared" ref="Y23:Y25" si="14">SUMIFS($L$2:$L$801,$C$2:$C$801,$S23,$Q$2:$Q$801,1)/V23</f>
        <v>0.19819586065682837</v>
      </c>
      <c r="AA23" s="41">
        <f>COUNTIFS(claims!$B:$B,$A23,claims!$Z:$Z,"Behavioral Health")</f>
        <v>0</v>
      </c>
      <c r="AB23" s="41">
        <f>COUNTIFS(claims!$B:$B,$A23,claims!$Z:$Z,"ED")</f>
        <v>1</v>
      </c>
      <c r="AC23" s="41">
        <f>COUNTIFS(claims!$B:$B,$A23,claims!$Z:$Z,"Inpatient")</f>
        <v>2</v>
      </c>
      <c r="AD23" s="41">
        <f t="shared" si="2"/>
        <v>0</v>
      </c>
      <c r="AE23" s="41" t="str">
        <f>IF(enrollment!P23="","",enrollment!P23)</f>
        <v/>
      </c>
      <c r="AF23" s="41">
        <f>IF(enrollment!P23="",0,1)</f>
        <v>0</v>
      </c>
    </row>
    <row r="24" spans="1:32" x14ac:dyDescent="0.25">
      <c r="A24" t="str">
        <f>enrollment!A24</f>
        <v>M-000023</v>
      </c>
      <c r="B24" t="str">
        <f>enrollment!F24</f>
        <v>Marketplace</v>
      </c>
      <c r="C24" t="str">
        <f>enrollment!I24</f>
        <v>KY</v>
      </c>
      <c r="D24" t="str">
        <f>enrollment!J24</f>
        <v>Jefferson</v>
      </c>
      <c r="E24">
        <f>enrollment!L24</f>
        <v>45</v>
      </c>
      <c r="F24" t="str" cm="1">
        <f t="array" ref="F24">_xlfn.IFS(E24&lt;18,"0-17",E24&lt;35,"18-34",E24&lt;50,"35-49",E24&lt;65,"50-64",TRUE,"65+")</f>
        <v>35-49</v>
      </c>
      <c r="G24" t="str">
        <f>enrollment!M24</f>
        <v>F</v>
      </c>
      <c r="H24" s="13">
        <f>enrollment!N24</f>
        <v>1.32</v>
      </c>
      <c r="I24" s="14">
        <f>enrollment!O24</f>
        <v>3456789012</v>
      </c>
      <c r="J24" s="15">
        <f>IFERROR(_xlfn.XLOOKUP(I24,providers!$B$2:$B$11,providers!$Q$2:$Q$11),"")</f>
        <v>4</v>
      </c>
      <c r="K24">
        <f>SUMIFS(member_months!$F:$F,member_months!$A:$A,$A24)</f>
        <v>11</v>
      </c>
      <c r="L24" s="16">
        <f>SUMIFS(claims!$Q:$Q,claims!$B:$B,$A24)</f>
        <v>26060.629999999997</v>
      </c>
      <c r="M24" s="16">
        <f t="shared" si="0"/>
        <v>2369.1481818181815</v>
      </c>
      <c r="N24" s="16">
        <f>SUMIFS(claims!$Q:$Q,claims!$B:$B,$A24,claims!$Z:$Z,"Inpatient")</f>
        <v>19822.22</v>
      </c>
      <c r="O24" s="16">
        <f>SUMIFS(claims!$Q:$Q,claims!$B:$B,$A24,claims!$Z:$Z,"ED")</f>
        <v>2445.36</v>
      </c>
      <c r="P24" s="16">
        <f>SUMIFS(claims!$Q:$Q,claims!$B:$B,$A24,claims!$Z:$Z,"Specialty Rx")</f>
        <v>3332.78</v>
      </c>
      <c r="Q24" s="14">
        <f t="shared" si="1"/>
        <v>0</v>
      </c>
      <c r="S24" t="s">
        <v>6841</v>
      </c>
      <c r="T24" s="18">
        <f t="shared" si="9"/>
        <v>204</v>
      </c>
      <c r="U24" s="18">
        <f t="shared" si="10"/>
        <v>2160</v>
      </c>
      <c r="V24" s="16">
        <f t="shared" si="11"/>
        <v>2757008.3499999987</v>
      </c>
      <c r="W24" s="16">
        <f t="shared" si="12"/>
        <v>1276.3927546296291</v>
      </c>
      <c r="X24" s="18">
        <f t="shared" si="13"/>
        <v>12</v>
      </c>
      <c r="Y24" s="17">
        <f t="shared" si="14"/>
        <v>0.24345866417125664</v>
      </c>
      <c r="AA24" s="41">
        <f>COUNTIFS(claims!$B:$B,$A24,claims!$Z:$Z,"Behavioral Health")</f>
        <v>1</v>
      </c>
      <c r="AB24" s="41">
        <f>COUNTIFS(claims!$B:$B,$A24,claims!$Z:$Z,"ED")</f>
        <v>2</v>
      </c>
      <c r="AC24" s="41">
        <f>COUNTIFS(claims!$B:$B,$A24,claims!$Z:$Z,"Inpatient")</f>
        <v>1</v>
      </c>
      <c r="AD24" s="41">
        <f t="shared" si="2"/>
        <v>1</v>
      </c>
      <c r="AE24" s="41" t="str">
        <f>IF(enrollment!P24="","",enrollment!P24)</f>
        <v/>
      </c>
      <c r="AF24" s="41">
        <f>IF(enrollment!P24="",0,1)</f>
        <v>0</v>
      </c>
    </row>
    <row r="25" spans="1:32" x14ac:dyDescent="0.25">
      <c r="A25" t="str">
        <f>enrollment!A25</f>
        <v>M-000024</v>
      </c>
      <c r="B25" t="str">
        <f>enrollment!F25</f>
        <v>Marketplace</v>
      </c>
      <c r="C25" t="str">
        <f>enrollment!I25</f>
        <v>OH</v>
      </c>
      <c r="D25" t="str">
        <f>enrollment!J25</f>
        <v>Franklin</v>
      </c>
      <c r="E25">
        <f>enrollment!L25</f>
        <v>79</v>
      </c>
      <c r="F25" t="str" cm="1">
        <f t="array" ref="F25">_xlfn.IFS(E25&lt;18,"0-17",E25&lt;35,"18-34",E25&lt;50,"35-49",E25&lt;65,"50-64",TRUE,"65+")</f>
        <v>65+</v>
      </c>
      <c r="G25" t="str">
        <f>enrollment!M25</f>
        <v>F</v>
      </c>
      <c r="H25" s="13">
        <f>enrollment!N25</f>
        <v>2.23</v>
      </c>
      <c r="I25" s="14">
        <f>enrollment!O25</f>
        <v>6789012345</v>
      </c>
      <c r="J25" s="15">
        <f>IFERROR(_xlfn.XLOOKUP(I25,providers!$B$2:$B$11,providers!$Q$2:$Q$11),"")</f>
        <v>4.0999999999999996</v>
      </c>
      <c r="K25">
        <f>SUMIFS(member_months!$F:$F,member_months!$A:$A,$A25)</f>
        <v>9</v>
      </c>
      <c r="L25" s="16">
        <f>SUMIFS(claims!$Q:$Q,claims!$B:$B,$A25)</f>
        <v>21822.159999999996</v>
      </c>
      <c r="M25" s="16">
        <f t="shared" si="0"/>
        <v>2424.6844444444441</v>
      </c>
      <c r="N25" s="16">
        <f>SUMIFS(claims!$Q:$Q,claims!$B:$B,$A25,claims!$Z:$Z,"Inpatient")</f>
        <v>17977.439999999999</v>
      </c>
      <c r="O25" s="16">
        <f>SUMIFS(claims!$Q:$Q,claims!$B:$B,$A25,claims!$Z:$Z,"ED")</f>
        <v>1201.9100000000001</v>
      </c>
      <c r="P25" s="16">
        <f>SUMIFS(claims!$Q:$Q,claims!$B:$B,$A25,claims!$Z:$Z,"Specialty Rx")</f>
        <v>1768.1200000000001</v>
      </c>
      <c r="Q25" s="14">
        <f t="shared" si="1"/>
        <v>0</v>
      </c>
      <c r="S25" t="s">
        <v>6842</v>
      </c>
      <c r="T25" s="18">
        <f t="shared" si="9"/>
        <v>220</v>
      </c>
      <c r="U25" s="18">
        <f t="shared" si="10"/>
        <v>2348</v>
      </c>
      <c r="V25" s="16">
        <f t="shared" si="11"/>
        <v>3191557.6799999997</v>
      </c>
      <c r="W25" s="16">
        <f t="shared" si="12"/>
        <v>1359.2664735945484</v>
      </c>
      <c r="X25" s="18">
        <f t="shared" si="13"/>
        <v>9</v>
      </c>
      <c r="Y25" s="17">
        <f t="shared" si="14"/>
        <v>0.15848170414391508</v>
      </c>
      <c r="AA25" s="41">
        <f>COUNTIFS(claims!$B:$B,$A25,claims!$Z:$Z,"Behavioral Health")</f>
        <v>1</v>
      </c>
      <c r="AB25" s="41">
        <f>COUNTIFS(claims!$B:$B,$A25,claims!$Z:$Z,"ED")</f>
        <v>1</v>
      </c>
      <c r="AC25" s="41">
        <f>COUNTIFS(claims!$B:$B,$A25,claims!$Z:$Z,"Inpatient")</f>
        <v>1</v>
      </c>
      <c r="AD25" s="41">
        <f t="shared" si="2"/>
        <v>1</v>
      </c>
      <c r="AE25" s="41" t="str">
        <f>IF(enrollment!P25="","",enrollment!P25)</f>
        <v>Premium Affordability</v>
      </c>
      <c r="AF25" s="41">
        <f>IF(enrollment!P25="",0,1)</f>
        <v>1</v>
      </c>
    </row>
    <row r="26" spans="1:32" x14ac:dyDescent="0.25">
      <c r="A26" t="str">
        <f>enrollment!A26</f>
        <v>M-000025</v>
      </c>
      <c r="B26" t="str">
        <f>enrollment!F26</f>
        <v>Marketplace</v>
      </c>
      <c r="C26" t="str">
        <f>enrollment!I26</f>
        <v>TN</v>
      </c>
      <c r="D26" t="str">
        <f>enrollment!J26</f>
        <v>Rural-Cannon</v>
      </c>
      <c r="E26">
        <f>enrollment!L26</f>
        <v>46</v>
      </c>
      <c r="F26" t="str" cm="1">
        <f t="array" ref="F26">_xlfn.IFS(E26&lt;18,"0-17",E26&lt;35,"18-34",E26&lt;50,"35-49",E26&lt;65,"50-64",TRUE,"65+")</f>
        <v>35-49</v>
      </c>
      <c r="G26" t="str">
        <f>enrollment!M26</f>
        <v>F</v>
      </c>
      <c r="H26" s="13">
        <f>enrollment!N26</f>
        <v>1.31</v>
      </c>
      <c r="I26" s="14">
        <f>enrollment!O26</f>
        <v>2233445566</v>
      </c>
      <c r="J26" s="15">
        <f>IFERROR(_xlfn.XLOOKUP(I26,providers!$B$2:$B$11,providers!$Q$2:$Q$11),"")</f>
        <v>3.5</v>
      </c>
      <c r="K26">
        <f>SUMIFS(member_months!$F:$F,member_months!$A:$A,$A26)</f>
        <v>10</v>
      </c>
      <c r="L26" s="16">
        <f>SUMIFS(claims!$Q:$Q,claims!$B:$B,$A26)</f>
        <v>4310.3300000000008</v>
      </c>
      <c r="M26" s="16">
        <f t="shared" si="0"/>
        <v>431.03300000000007</v>
      </c>
      <c r="N26" s="16">
        <f>SUMIFS(claims!$Q:$Q,claims!$B:$B,$A26,claims!$Z:$Z,"Inpatient")</f>
        <v>0</v>
      </c>
      <c r="O26" s="16">
        <f>SUMIFS(claims!$Q:$Q,claims!$B:$B,$A26,claims!$Z:$Z,"ED")</f>
        <v>3528.4900000000002</v>
      </c>
      <c r="P26" s="16">
        <f>SUMIFS(claims!$Q:$Q,claims!$B:$B,$A26,claims!$Z:$Z,"Specialty Rx")</f>
        <v>0</v>
      </c>
      <c r="Q26" s="14">
        <f t="shared" si="1"/>
        <v>0</v>
      </c>
      <c r="S26" s="3" t="s">
        <v>7840</v>
      </c>
      <c r="T26" s="18">
        <f>SUM(T22:T25)</f>
        <v>800</v>
      </c>
      <c r="U26" s="18">
        <f>SUM(U22:U25)</f>
        <v>8462</v>
      </c>
      <c r="V26" s="16">
        <f>SUM(V22:V25)</f>
        <v>11321251.819999997</v>
      </c>
      <c r="W26" s="16">
        <f>V26/U26</f>
        <v>1337.8931481919165</v>
      </c>
      <c r="X26" s="18">
        <f>SUM(X22:X25)</f>
        <v>40</v>
      </c>
      <c r="Y26" s="17">
        <f>SUMIFS($L$2:$L$801,$Q$2:$Q$801,1)/V26</f>
        <v>0.20468617047332852</v>
      </c>
      <c r="AA26" s="41">
        <f>COUNTIFS(claims!$B:$B,$A26,claims!$Z:$Z,"Behavioral Health")</f>
        <v>2</v>
      </c>
      <c r="AB26" s="41">
        <f>COUNTIFS(claims!$B:$B,$A26,claims!$Z:$Z,"ED")</f>
        <v>3</v>
      </c>
      <c r="AC26" s="41">
        <f>COUNTIFS(claims!$B:$B,$A26,claims!$Z:$Z,"Inpatient")</f>
        <v>0</v>
      </c>
      <c r="AD26" s="41">
        <f t="shared" si="2"/>
        <v>1</v>
      </c>
      <c r="AE26" s="41" t="str">
        <f>IF(enrollment!P26="","",enrollment!P26)</f>
        <v/>
      </c>
      <c r="AF26" s="41">
        <f>IF(enrollment!P26="",0,1)</f>
        <v>0</v>
      </c>
    </row>
    <row r="27" spans="1:32" x14ac:dyDescent="0.25">
      <c r="A27" t="str">
        <f>enrollment!A27</f>
        <v>M-000026</v>
      </c>
      <c r="B27" t="str">
        <f>enrollment!F27</f>
        <v>Medicare Advantage</v>
      </c>
      <c r="C27" t="str">
        <f>enrollment!I27</f>
        <v>OH</v>
      </c>
      <c r="D27" t="str">
        <f>enrollment!J27</f>
        <v>Cuyahoga</v>
      </c>
      <c r="E27">
        <f>enrollment!L27</f>
        <v>72</v>
      </c>
      <c r="F27" t="str" cm="1">
        <f t="array" ref="F27">_xlfn.IFS(E27&lt;18,"0-17",E27&lt;35,"18-34",E27&lt;50,"35-49",E27&lt;65,"50-64",TRUE,"65+")</f>
        <v>65+</v>
      </c>
      <c r="G27" t="str">
        <f>enrollment!M27</f>
        <v>M</v>
      </c>
      <c r="H27" s="13">
        <f>enrollment!N27</f>
        <v>3.11</v>
      </c>
      <c r="I27" s="14">
        <f>enrollment!O27</f>
        <v>6789012345</v>
      </c>
      <c r="J27" s="15">
        <f>IFERROR(_xlfn.XLOOKUP(I27,providers!$B$2:$B$11,providers!$Q$2:$Q$11),"")</f>
        <v>4.0999999999999996</v>
      </c>
      <c r="K27">
        <f>SUMIFS(member_months!$F:$F,member_months!$A:$A,$A27)</f>
        <v>12</v>
      </c>
      <c r="L27" s="16">
        <f>SUMIFS(claims!$Q:$Q,claims!$B:$B,$A27)</f>
        <v>2788.5499999999997</v>
      </c>
      <c r="M27" s="16">
        <f t="shared" si="0"/>
        <v>232.37916666666663</v>
      </c>
      <c r="N27" s="16">
        <f>SUMIFS(claims!$Q:$Q,claims!$B:$B,$A27,claims!$Z:$Z,"Inpatient")</f>
        <v>0</v>
      </c>
      <c r="O27" s="16">
        <f>SUMIFS(claims!$Q:$Q,claims!$B:$B,$A27,claims!$Z:$Z,"ED")</f>
        <v>0</v>
      </c>
      <c r="P27" s="16">
        <f>SUMIFS(claims!$Q:$Q,claims!$B:$B,$A27,claims!$Z:$Z,"Specialty Rx")</f>
        <v>1657.15</v>
      </c>
      <c r="Q27" s="14">
        <f t="shared" si="1"/>
        <v>0</v>
      </c>
      <c r="AA27" s="41">
        <f>COUNTIFS(claims!$B:$B,$A27,claims!$Z:$Z,"Behavioral Health")</f>
        <v>0</v>
      </c>
      <c r="AB27" s="41">
        <f>COUNTIFS(claims!$B:$B,$A27,claims!$Z:$Z,"ED")</f>
        <v>0</v>
      </c>
      <c r="AC27" s="41">
        <f>COUNTIFS(claims!$B:$B,$A27,claims!$Z:$Z,"Inpatient")</f>
        <v>0</v>
      </c>
      <c r="AD27" s="41">
        <f t="shared" si="2"/>
        <v>0</v>
      </c>
      <c r="AE27" s="41" t="str">
        <f>IF(enrollment!P27="","",enrollment!P27)</f>
        <v/>
      </c>
      <c r="AF27" s="41">
        <f>IF(enrollment!P27="",0,1)</f>
        <v>0</v>
      </c>
    </row>
    <row r="28" spans="1:32" x14ac:dyDescent="0.25">
      <c r="A28" t="str">
        <f>enrollment!A28</f>
        <v>M-000027</v>
      </c>
      <c r="B28" t="str">
        <f>enrollment!F28</f>
        <v>Marketplace</v>
      </c>
      <c r="C28" t="str">
        <f>enrollment!I28</f>
        <v>GA</v>
      </c>
      <c r="D28" t="str">
        <f>enrollment!J28</f>
        <v>Fulton</v>
      </c>
      <c r="E28">
        <f>enrollment!L28</f>
        <v>71</v>
      </c>
      <c r="F28" t="str" cm="1">
        <f t="array" ref="F28">_xlfn.IFS(E28&lt;18,"0-17",E28&lt;35,"18-34",E28&lt;50,"35-49",E28&lt;65,"50-64",TRUE,"65+")</f>
        <v>65+</v>
      </c>
      <c r="G28" t="str">
        <f>enrollment!M28</f>
        <v>M</v>
      </c>
      <c r="H28" s="13">
        <f>enrollment!N28</f>
        <v>3.6</v>
      </c>
      <c r="I28" s="14">
        <f>enrollment!O28</f>
        <v>8901234567</v>
      </c>
      <c r="J28" s="15">
        <f>IFERROR(_xlfn.XLOOKUP(I28,providers!$B$2:$B$11,providers!$Q$2:$Q$11),"")</f>
        <v>3.7</v>
      </c>
      <c r="K28">
        <f>SUMIFS(member_months!$F:$F,member_months!$A:$A,$A28)</f>
        <v>10</v>
      </c>
      <c r="L28" s="16">
        <f>SUMIFS(claims!$Q:$Q,claims!$B:$B,$A28)</f>
        <v>23890.730000000003</v>
      </c>
      <c r="M28" s="16">
        <f t="shared" si="0"/>
        <v>2389.0730000000003</v>
      </c>
      <c r="N28" s="16">
        <f>SUMIFS(claims!$Q:$Q,claims!$B:$B,$A28,claims!$Z:$Z,"Inpatient")</f>
        <v>20943.86</v>
      </c>
      <c r="O28" s="16">
        <f>SUMIFS(claims!$Q:$Q,claims!$B:$B,$A28,claims!$Z:$Z,"ED")</f>
        <v>1394.16</v>
      </c>
      <c r="P28" s="16">
        <f>SUMIFS(claims!$Q:$Q,claims!$B:$B,$A28,claims!$Z:$Z,"Specialty Rx")</f>
        <v>842.29</v>
      </c>
      <c r="Q28" s="14">
        <f t="shared" si="1"/>
        <v>0</v>
      </c>
      <c r="AA28" s="41">
        <f>COUNTIFS(claims!$B:$B,$A28,claims!$Z:$Z,"Behavioral Health")</f>
        <v>0</v>
      </c>
      <c r="AB28" s="41">
        <f>COUNTIFS(claims!$B:$B,$A28,claims!$Z:$Z,"ED")</f>
        <v>1</v>
      </c>
      <c r="AC28" s="41">
        <f>COUNTIFS(claims!$B:$B,$A28,claims!$Z:$Z,"Inpatient")</f>
        <v>1</v>
      </c>
      <c r="AD28" s="41">
        <f t="shared" si="2"/>
        <v>0</v>
      </c>
      <c r="AE28" s="41" t="str">
        <f>IF(enrollment!P28="","",enrollment!P28)</f>
        <v/>
      </c>
      <c r="AF28" s="41">
        <f>IF(enrollment!P28="",0,1)</f>
        <v>0</v>
      </c>
    </row>
    <row r="29" spans="1:32" x14ac:dyDescent="0.25">
      <c r="A29" t="str">
        <f>enrollment!A29</f>
        <v>M-000028</v>
      </c>
      <c r="B29" t="str">
        <f>enrollment!F29</f>
        <v>Commercial</v>
      </c>
      <c r="C29" t="str">
        <f>enrollment!I29</f>
        <v>TN</v>
      </c>
      <c r="D29" t="str">
        <f>enrollment!J29</f>
        <v>Davidson</v>
      </c>
      <c r="E29">
        <f>enrollment!L29</f>
        <v>72</v>
      </c>
      <c r="F29" t="str" cm="1">
        <f t="array" ref="F29">_xlfn.IFS(E29&lt;18,"0-17",E29&lt;35,"18-34",E29&lt;50,"35-49",E29&lt;65,"50-64",TRUE,"65+")</f>
        <v>65+</v>
      </c>
      <c r="G29" t="str">
        <f>enrollment!M29</f>
        <v>F</v>
      </c>
      <c r="H29" s="13">
        <f>enrollment!N29</f>
        <v>2.15</v>
      </c>
      <c r="I29" s="14">
        <f>enrollment!O29</f>
        <v>5678901234</v>
      </c>
      <c r="J29" s="15">
        <f>IFERROR(_xlfn.XLOOKUP(I29,providers!$B$2:$B$11,providers!$Q$2:$Q$11),"")</f>
        <v>3.8</v>
      </c>
      <c r="K29">
        <f>SUMIFS(member_months!$F:$F,member_months!$A:$A,$A29)</f>
        <v>10</v>
      </c>
      <c r="L29" s="16">
        <f>SUMIFS(claims!$Q:$Q,claims!$B:$B,$A29)</f>
        <v>17721.039999999997</v>
      </c>
      <c r="M29" s="16">
        <f t="shared" si="0"/>
        <v>1772.1039999999998</v>
      </c>
      <c r="N29" s="16">
        <f>SUMIFS(claims!$Q:$Q,claims!$B:$B,$A29,claims!$Z:$Z,"Inpatient")</f>
        <v>17435.93</v>
      </c>
      <c r="O29" s="16">
        <f>SUMIFS(claims!$Q:$Q,claims!$B:$B,$A29,claims!$Z:$Z,"ED")</f>
        <v>0</v>
      </c>
      <c r="P29" s="16">
        <f>SUMIFS(claims!$Q:$Q,claims!$B:$B,$A29,claims!$Z:$Z,"Specialty Rx")</f>
        <v>0</v>
      </c>
      <c r="Q29" s="14">
        <f t="shared" si="1"/>
        <v>0</v>
      </c>
      <c r="AA29" s="41">
        <f>COUNTIFS(claims!$B:$B,$A29,claims!$Z:$Z,"Behavioral Health")</f>
        <v>0</v>
      </c>
      <c r="AB29" s="41">
        <f>COUNTIFS(claims!$B:$B,$A29,claims!$Z:$Z,"ED")</f>
        <v>0</v>
      </c>
      <c r="AC29" s="41">
        <f>COUNTIFS(claims!$B:$B,$A29,claims!$Z:$Z,"Inpatient")</f>
        <v>1</v>
      </c>
      <c r="AD29" s="41">
        <f t="shared" si="2"/>
        <v>0</v>
      </c>
      <c r="AE29" s="41" t="str">
        <f>IF(enrollment!P29="","",enrollment!P29)</f>
        <v/>
      </c>
      <c r="AF29" s="41">
        <f>IF(enrollment!P29="",0,1)</f>
        <v>0</v>
      </c>
    </row>
    <row r="30" spans="1:32" x14ac:dyDescent="0.25">
      <c r="A30" t="str">
        <f>enrollment!A30</f>
        <v>M-000029</v>
      </c>
      <c r="B30" t="str">
        <f>enrollment!F30</f>
        <v>Marketplace</v>
      </c>
      <c r="C30" t="str">
        <f>enrollment!I30</f>
        <v>OH</v>
      </c>
      <c r="D30" t="str">
        <f>enrollment!J30</f>
        <v>Cuyahoga</v>
      </c>
      <c r="E30">
        <f>enrollment!L30</f>
        <v>80</v>
      </c>
      <c r="F30" t="str" cm="1">
        <f t="array" ref="F30">_xlfn.IFS(E30&lt;18,"0-17",E30&lt;35,"18-34",E30&lt;50,"35-49",E30&lt;65,"50-64",TRUE,"65+")</f>
        <v>65+</v>
      </c>
      <c r="G30" t="str">
        <f>enrollment!M30</f>
        <v>M</v>
      </c>
      <c r="H30" s="13">
        <f>enrollment!N30</f>
        <v>2.84</v>
      </c>
      <c r="I30" s="14">
        <f>enrollment!O30</f>
        <v>6789012345</v>
      </c>
      <c r="J30" s="15">
        <f>IFERROR(_xlfn.XLOOKUP(I30,providers!$B$2:$B$11,providers!$Q$2:$Q$11),"")</f>
        <v>4.0999999999999996</v>
      </c>
      <c r="K30">
        <f>SUMIFS(member_months!$F:$F,member_months!$A:$A,$A30)</f>
        <v>11</v>
      </c>
      <c r="L30" s="16">
        <f>SUMIFS(claims!$Q:$Q,claims!$B:$B,$A30)</f>
        <v>2936.92</v>
      </c>
      <c r="M30" s="16">
        <f t="shared" si="0"/>
        <v>266.99272727272728</v>
      </c>
      <c r="N30" s="16">
        <f>SUMIFS(claims!$Q:$Q,claims!$B:$B,$A30,claims!$Z:$Z,"Inpatient")</f>
        <v>0</v>
      </c>
      <c r="O30" s="16">
        <f>SUMIFS(claims!$Q:$Q,claims!$B:$B,$A30,claims!$Z:$Z,"ED")</f>
        <v>2327.46</v>
      </c>
      <c r="P30" s="16">
        <f>SUMIFS(claims!$Q:$Q,claims!$B:$B,$A30,claims!$Z:$Z,"Specialty Rx")</f>
        <v>0</v>
      </c>
      <c r="Q30" s="14">
        <f t="shared" si="1"/>
        <v>0</v>
      </c>
      <c r="AA30" s="41">
        <f>COUNTIFS(claims!$B:$B,$A30,claims!$Z:$Z,"Behavioral Health")</f>
        <v>1</v>
      </c>
      <c r="AB30" s="41">
        <f>COUNTIFS(claims!$B:$B,$A30,claims!$Z:$Z,"ED")</f>
        <v>2</v>
      </c>
      <c r="AC30" s="41">
        <f>COUNTIFS(claims!$B:$B,$A30,claims!$Z:$Z,"Inpatient")</f>
        <v>0</v>
      </c>
      <c r="AD30" s="41">
        <f t="shared" si="2"/>
        <v>1</v>
      </c>
      <c r="AE30" s="41" t="str">
        <f>IF(enrollment!P30="","",enrollment!P30)</f>
        <v/>
      </c>
      <c r="AF30" s="41">
        <f>IF(enrollment!P30="",0,1)</f>
        <v>0</v>
      </c>
    </row>
    <row r="31" spans="1:32" x14ac:dyDescent="0.25">
      <c r="A31" t="str">
        <f>enrollment!A31</f>
        <v>M-000030</v>
      </c>
      <c r="B31" t="str">
        <f>enrollment!F31</f>
        <v>Commercial</v>
      </c>
      <c r="C31" t="str">
        <f>enrollment!I31</f>
        <v>TN</v>
      </c>
      <c r="D31" t="str">
        <f>enrollment!J31</f>
        <v>Knox</v>
      </c>
      <c r="E31">
        <f>enrollment!L31</f>
        <v>60</v>
      </c>
      <c r="F31" t="str" cm="1">
        <f t="array" ref="F31">_xlfn.IFS(E31&lt;18,"0-17",E31&lt;35,"18-34",E31&lt;50,"35-49",E31&lt;65,"50-64",TRUE,"65+")</f>
        <v>50-64</v>
      </c>
      <c r="G31" t="str">
        <f>enrollment!M31</f>
        <v>M</v>
      </c>
      <c r="H31" s="13">
        <f>enrollment!N31</f>
        <v>1.05</v>
      </c>
      <c r="I31" s="14">
        <f>enrollment!O31</f>
        <v>7890123456</v>
      </c>
      <c r="J31" s="15">
        <f>IFERROR(_xlfn.XLOOKUP(I31,providers!$B$2:$B$11,providers!$Q$2:$Q$11),"")</f>
        <v>3.9</v>
      </c>
      <c r="K31">
        <f>SUMIFS(member_months!$F:$F,member_months!$A:$A,$A31)</f>
        <v>12</v>
      </c>
      <c r="L31" s="16">
        <f>SUMIFS(claims!$Q:$Q,claims!$B:$B,$A31)</f>
        <v>3469.8799999999997</v>
      </c>
      <c r="M31" s="16">
        <f t="shared" si="0"/>
        <v>289.15666666666664</v>
      </c>
      <c r="N31" s="16">
        <f>SUMIFS(claims!$Q:$Q,claims!$B:$B,$A31,claims!$Z:$Z,"Inpatient")</f>
        <v>0</v>
      </c>
      <c r="O31" s="16">
        <f>SUMIFS(claims!$Q:$Q,claims!$B:$B,$A31,claims!$Z:$Z,"ED")</f>
        <v>1222.0999999999999</v>
      </c>
      <c r="P31" s="16">
        <f>SUMIFS(claims!$Q:$Q,claims!$B:$B,$A31,claims!$Z:$Z,"Specialty Rx")</f>
        <v>1962.6</v>
      </c>
      <c r="Q31" s="14">
        <f t="shared" si="1"/>
        <v>0</v>
      </c>
      <c r="AA31" s="41">
        <f>COUNTIFS(claims!$B:$B,$A31,claims!$Z:$Z,"Behavioral Health")</f>
        <v>0</v>
      </c>
      <c r="AB31" s="41">
        <f>COUNTIFS(claims!$B:$B,$A31,claims!$Z:$Z,"ED")</f>
        <v>1</v>
      </c>
      <c r="AC31" s="41">
        <f>COUNTIFS(claims!$B:$B,$A31,claims!$Z:$Z,"Inpatient")</f>
        <v>0</v>
      </c>
      <c r="AD31" s="41">
        <f t="shared" si="2"/>
        <v>0</v>
      </c>
      <c r="AE31" s="41" t="str">
        <f>IF(enrollment!P31="","",enrollment!P31)</f>
        <v/>
      </c>
      <c r="AF31" s="41">
        <f>IF(enrollment!P31="",0,1)</f>
        <v>0</v>
      </c>
    </row>
    <row r="32" spans="1:32" x14ac:dyDescent="0.25">
      <c r="A32" t="str">
        <f>enrollment!A32</f>
        <v>M-000031</v>
      </c>
      <c r="B32" t="str">
        <f>enrollment!F32</f>
        <v>Commercial</v>
      </c>
      <c r="C32" t="str">
        <f>enrollment!I32</f>
        <v>TN</v>
      </c>
      <c r="D32" t="str">
        <f>enrollment!J32</f>
        <v>Rural-Cannon</v>
      </c>
      <c r="E32">
        <f>enrollment!L32</f>
        <v>53</v>
      </c>
      <c r="F32" t="str" cm="1">
        <f t="array" ref="F32">_xlfn.IFS(E32&lt;18,"0-17",E32&lt;35,"18-34",E32&lt;50,"35-49",E32&lt;65,"50-64",TRUE,"65+")</f>
        <v>50-64</v>
      </c>
      <c r="G32" t="str">
        <f>enrollment!M32</f>
        <v>F</v>
      </c>
      <c r="H32" s="13">
        <f>enrollment!N32</f>
        <v>1.4</v>
      </c>
      <c r="I32" s="14">
        <f>enrollment!O32</f>
        <v>2233445566</v>
      </c>
      <c r="J32" s="15">
        <f>IFERROR(_xlfn.XLOOKUP(I32,providers!$B$2:$B$11,providers!$Q$2:$Q$11),"")</f>
        <v>3.5</v>
      </c>
      <c r="K32">
        <f>SUMIFS(member_months!$F:$F,member_months!$A:$A,$A32)</f>
        <v>12</v>
      </c>
      <c r="L32" s="16">
        <f>SUMIFS(claims!$Q:$Q,claims!$B:$B,$A32)</f>
        <v>2391.46</v>
      </c>
      <c r="M32" s="16">
        <f t="shared" si="0"/>
        <v>199.28833333333333</v>
      </c>
      <c r="N32" s="16">
        <f>SUMIFS(claims!$Q:$Q,claims!$B:$B,$A32,claims!$Z:$Z,"Inpatient")</f>
        <v>0</v>
      </c>
      <c r="O32" s="16">
        <f>SUMIFS(claims!$Q:$Q,claims!$B:$B,$A32,claims!$Z:$Z,"ED")</f>
        <v>1782.4</v>
      </c>
      <c r="P32" s="16">
        <f>SUMIFS(claims!$Q:$Q,claims!$B:$B,$A32,claims!$Z:$Z,"Specialty Rx")</f>
        <v>0</v>
      </c>
      <c r="Q32" s="14">
        <f t="shared" si="1"/>
        <v>0</v>
      </c>
      <c r="AA32" s="41">
        <f>COUNTIFS(claims!$B:$B,$A32,claims!$Z:$Z,"Behavioral Health")</f>
        <v>0</v>
      </c>
      <c r="AB32" s="41">
        <f>COUNTIFS(claims!$B:$B,$A32,claims!$Z:$Z,"ED")</f>
        <v>2</v>
      </c>
      <c r="AC32" s="41">
        <f>COUNTIFS(claims!$B:$B,$A32,claims!$Z:$Z,"Inpatient")</f>
        <v>0</v>
      </c>
      <c r="AD32" s="41">
        <f t="shared" si="2"/>
        <v>0</v>
      </c>
      <c r="AE32" s="41" t="str">
        <f>IF(enrollment!P32="","",enrollment!P32)</f>
        <v/>
      </c>
      <c r="AF32" s="41">
        <f>IF(enrollment!P32="",0,1)</f>
        <v>0</v>
      </c>
    </row>
    <row r="33" spans="1:32" x14ac:dyDescent="0.25">
      <c r="A33" t="str">
        <f>enrollment!A33</f>
        <v>M-000032</v>
      </c>
      <c r="B33" t="str">
        <f>enrollment!F33</f>
        <v>Commercial</v>
      </c>
      <c r="C33" t="str">
        <f>enrollment!I33</f>
        <v>OH</v>
      </c>
      <c r="D33" t="str">
        <f>enrollment!J33</f>
        <v>Cuyahoga</v>
      </c>
      <c r="E33">
        <f>enrollment!L33</f>
        <v>79</v>
      </c>
      <c r="F33" t="str" cm="1">
        <f t="array" ref="F33">_xlfn.IFS(E33&lt;18,"0-17",E33&lt;35,"18-34",E33&lt;50,"35-49",E33&lt;65,"50-64",TRUE,"65+")</f>
        <v>65+</v>
      </c>
      <c r="G33" t="str">
        <f>enrollment!M33</f>
        <v>F</v>
      </c>
      <c r="H33" s="13">
        <f>enrollment!N33</f>
        <v>2.1</v>
      </c>
      <c r="I33" s="14">
        <f>enrollment!O33</f>
        <v>2345678901</v>
      </c>
      <c r="J33" s="15">
        <f>IFERROR(_xlfn.XLOOKUP(I33,providers!$B$2:$B$11,providers!$Q$2:$Q$11),"")</f>
        <v>4.2</v>
      </c>
      <c r="K33">
        <f>SUMIFS(member_months!$F:$F,member_months!$A:$A,$A33)</f>
        <v>12</v>
      </c>
      <c r="L33" s="16">
        <f>SUMIFS(claims!$Q:$Q,claims!$B:$B,$A33)</f>
        <v>28865.210000000003</v>
      </c>
      <c r="M33" s="16">
        <f t="shared" si="0"/>
        <v>2405.4341666666669</v>
      </c>
      <c r="N33" s="16">
        <f>SUMIFS(claims!$Q:$Q,claims!$B:$B,$A33,claims!$Z:$Z,"Inpatient")</f>
        <v>27155.48</v>
      </c>
      <c r="O33" s="16">
        <f>SUMIFS(claims!$Q:$Q,claims!$B:$B,$A33,claims!$Z:$Z,"ED")</f>
        <v>0</v>
      </c>
      <c r="P33" s="16">
        <f>SUMIFS(claims!$Q:$Q,claims!$B:$B,$A33,claims!$Z:$Z,"Specialty Rx")</f>
        <v>840.18</v>
      </c>
      <c r="Q33" s="14">
        <f t="shared" si="1"/>
        <v>0</v>
      </c>
      <c r="AA33" s="41">
        <f>COUNTIFS(claims!$B:$B,$A33,claims!$Z:$Z,"Behavioral Health")</f>
        <v>1</v>
      </c>
      <c r="AB33" s="41">
        <f>COUNTIFS(claims!$B:$B,$A33,claims!$Z:$Z,"ED")</f>
        <v>0</v>
      </c>
      <c r="AC33" s="41">
        <f>COUNTIFS(claims!$B:$B,$A33,claims!$Z:$Z,"Inpatient")</f>
        <v>2</v>
      </c>
      <c r="AD33" s="41">
        <f t="shared" si="2"/>
        <v>1</v>
      </c>
      <c r="AE33" s="41" t="str">
        <f>IF(enrollment!P33="","",enrollment!P33)</f>
        <v/>
      </c>
      <c r="AF33" s="41">
        <f>IF(enrollment!P33="",0,1)</f>
        <v>0</v>
      </c>
    </row>
    <row r="34" spans="1:32" x14ac:dyDescent="0.25">
      <c r="A34" t="str">
        <f>enrollment!A34</f>
        <v>M-000033</v>
      </c>
      <c r="B34" t="str">
        <f>enrollment!F34</f>
        <v>Commercial</v>
      </c>
      <c r="C34" t="str">
        <f>enrollment!I34</f>
        <v>TN</v>
      </c>
      <c r="D34" t="str">
        <f>enrollment!J34</f>
        <v>Davidson</v>
      </c>
      <c r="E34">
        <f>enrollment!L34</f>
        <v>75</v>
      </c>
      <c r="F34" t="str" cm="1">
        <f t="array" ref="F34">_xlfn.IFS(E34&lt;18,"0-17",E34&lt;35,"18-34",E34&lt;50,"35-49",E34&lt;65,"50-64",TRUE,"65+")</f>
        <v>65+</v>
      </c>
      <c r="G34" t="str">
        <f>enrollment!M34</f>
        <v>F</v>
      </c>
      <c r="H34" s="13">
        <f>enrollment!N34</f>
        <v>2.66</v>
      </c>
      <c r="I34" s="14">
        <f>enrollment!O34</f>
        <v>7890123456</v>
      </c>
      <c r="J34" s="15">
        <f>IFERROR(_xlfn.XLOOKUP(I34,providers!$B$2:$B$11,providers!$Q$2:$Q$11),"")</f>
        <v>3.9</v>
      </c>
      <c r="K34">
        <f>SUMIFS(member_months!$F:$F,member_months!$A:$A,$A34)</f>
        <v>12</v>
      </c>
      <c r="L34" s="16">
        <f>SUMIFS(claims!$Q:$Q,claims!$B:$B,$A34)</f>
        <v>23139.010000000002</v>
      </c>
      <c r="M34" s="16">
        <f t="shared" si="0"/>
        <v>1928.2508333333335</v>
      </c>
      <c r="N34" s="16">
        <f>SUMIFS(claims!$Q:$Q,claims!$B:$B,$A34,claims!$Z:$Z,"Inpatient")</f>
        <v>20664.86</v>
      </c>
      <c r="O34" s="16">
        <f>SUMIFS(claims!$Q:$Q,claims!$B:$B,$A34,claims!$Z:$Z,"ED")</f>
        <v>2135.9</v>
      </c>
      <c r="P34" s="16">
        <f>SUMIFS(claims!$Q:$Q,claims!$B:$B,$A34,claims!$Z:$Z,"Specialty Rx")</f>
        <v>0</v>
      </c>
      <c r="Q34" s="14">
        <f t="shared" si="1"/>
        <v>0</v>
      </c>
      <c r="AA34" s="41">
        <f>COUNTIFS(claims!$B:$B,$A34,claims!$Z:$Z,"Behavioral Health")</f>
        <v>1</v>
      </c>
      <c r="AB34" s="41">
        <f>COUNTIFS(claims!$B:$B,$A34,claims!$Z:$Z,"ED")</f>
        <v>2</v>
      </c>
      <c r="AC34" s="41">
        <f>COUNTIFS(claims!$B:$B,$A34,claims!$Z:$Z,"Inpatient")</f>
        <v>1</v>
      </c>
      <c r="AD34" s="41">
        <f t="shared" si="2"/>
        <v>1</v>
      </c>
      <c r="AE34" s="41" t="str">
        <f>IF(enrollment!P34="","",enrollment!P34)</f>
        <v/>
      </c>
      <c r="AF34" s="41">
        <f>IF(enrollment!P34="",0,1)</f>
        <v>0</v>
      </c>
    </row>
    <row r="35" spans="1:32" x14ac:dyDescent="0.25">
      <c r="A35" t="str">
        <f>enrollment!A35</f>
        <v>M-000034</v>
      </c>
      <c r="B35" t="str">
        <f>enrollment!F35</f>
        <v>Medicare Advantage</v>
      </c>
      <c r="C35" t="str">
        <f>enrollment!I35</f>
        <v>OH</v>
      </c>
      <c r="D35" t="str">
        <f>enrollment!J35</f>
        <v>Cuyahoga</v>
      </c>
      <c r="E35">
        <f>enrollment!L35</f>
        <v>82</v>
      </c>
      <c r="F35" t="str" cm="1">
        <f t="array" ref="F35">_xlfn.IFS(E35&lt;18,"0-17",E35&lt;35,"18-34",E35&lt;50,"35-49",E35&lt;65,"50-64",TRUE,"65+")</f>
        <v>65+</v>
      </c>
      <c r="G35" t="str">
        <f>enrollment!M35</f>
        <v>M</v>
      </c>
      <c r="H35" s="13">
        <f>enrollment!N35</f>
        <v>2.33</v>
      </c>
      <c r="I35" s="14">
        <f>enrollment!O35</f>
        <v>6789012345</v>
      </c>
      <c r="J35" s="15">
        <f>IFERROR(_xlfn.XLOOKUP(I35,providers!$B$2:$B$11,providers!$Q$2:$Q$11),"")</f>
        <v>4.0999999999999996</v>
      </c>
      <c r="K35">
        <f>SUMIFS(member_months!$F:$F,member_months!$A:$A,$A35)</f>
        <v>12</v>
      </c>
      <c r="L35" s="16">
        <f>SUMIFS(claims!$Q:$Q,claims!$B:$B,$A35)</f>
        <v>2574.64</v>
      </c>
      <c r="M35" s="16">
        <f t="shared" si="0"/>
        <v>214.55333333333331</v>
      </c>
      <c r="N35" s="16">
        <f>SUMIFS(claims!$Q:$Q,claims!$B:$B,$A35,claims!$Z:$Z,"Inpatient")</f>
        <v>0</v>
      </c>
      <c r="O35" s="16">
        <f>SUMIFS(claims!$Q:$Q,claims!$B:$B,$A35,claims!$Z:$Z,"ED")</f>
        <v>1097.76</v>
      </c>
      <c r="P35" s="16">
        <f>SUMIFS(claims!$Q:$Q,claims!$B:$B,$A35,claims!$Z:$Z,"Specialty Rx")</f>
        <v>819.55</v>
      </c>
      <c r="Q35" s="14">
        <f t="shared" si="1"/>
        <v>0</v>
      </c>
      <c r="AA35" s="41">
        <f>COUNTIFS(claims!$B:$B,$A35,claims!$Z:$Z,"Behavioral Health")</f>
        <v>1</v>
      </c>
      <c r="AB35" s="41">
        <f>COUNTIFS(claims!$B:$B,$A35,claims!$Z:$Z,"ED")</f>
        <v>1</v>
      </c>
      <c r="AC35" s="41">
        <f>COUNTIFS(claims!$B:$B,$A35,claims!$Z:$Z,"Inpatient")</f>
        <v>0</v>
      </c>
      <c r="AD35" s="41">
        <f t="shared" si="2"/>
        <v>1</v>
      </c>
      <c r="AE35" s="41" t="str">
        <f>IF(enrollment!P35="","",enrollment!P35)</f>
        <v/>
      </c>
      <c r="AF35" s="41">
        <f>IF(enrollment!P35="",0,1)</f>
        <v>0</v>
      </c>
    </row>
    <row r="36" spans="1:32" x14ac:dyDescent="0.25">
      <c r="A36" t="str">
        <f>enrollment!A36</f>
        <v>M-000035</v>
      </c>
      <c r="B36" t="str">
        <f>enrollment!F36</f>
        <v>Commercial</v>
      </c>
      <c r="C36" t="str">
        <f>enrollment!I36</f>
        <v>GA</v>
      </c>
      <c r="D36" t="str">
        <f>enrollment!J36</f>
        <v>Cherokee</v>
      </c>
      <c r="E36">
        <f>enrollment!L36</f>
        <v>50</v>
      </c>
      <c r="F36" t="str" cm="1">
        <f t="array" ref="F36">_xlfn.IFS(E36&lt;18,"0-17",E36&lt;35,"18-34",E36&lt;50,"35-49",E36&lt;65,"50-64",TRUE,"65+")</f>
        <v>50-64</v>
      </c>
      <c r="G36" t="str">
        <f>enrollment!M36</f>
        <v>F</v>
      </c>
      <c r="H36" s="13">
        <f>enrollment!N36</f>
        <v>1.32</v>
      </c>
      <c r="I36" s="14">
        <f>enrollment!O36</f>
        <v>8901234567</v>
      </c>
      <c r="J36" s="15">
        <f>IFERROR(_xlfn.XLOOKUP(I36,providers!$B$2:$B$11,providers!$Q$2:$Q$11),"")</f>
        <v>3.7</v>
      </c>
      <c r="K36">
        <f>SUMIFS(member_months!$F:$F,member_months!$A:$A,$A36)</f>
        <v>12</v>
      </c>
      <c r="L36" s="16">
        <f>SUMIFS(claims!$Q:$Q,claims!$B:$B,$A36)</f>
        <v>22105.83</v>
      </c>
      <c r="M36" s="16">
        <f t="shared" si="0"/>
        <v>1842.1525000000001</v>
      </c>
      <c r="N36" s="16">
        <f>SUMIFS(claims!$Q:$Q,claims!$B:$B,$A36,claims!$Z:$Z,"Inpatient")</f>
        <v>21302.15</v>
      </c>
      <c r="O36" s="16">
        <f>SUMIFS(claims!$Q:$Q,claims!$B:$B,$A36,claims!$Z:$Z,"ED")</f>
        <v>0</v>
      </c>
      <c r="P36" s="16">
        <f>SUMIFS(claims!$Q:$Q,claims!$B:$B,$A36,claims!$Z:$Z,"Specialty Rx")</f>
        <v>0</v>
      </c>
      <c r="Q36" s="14">
        <f t="shared" si="1"/>
        <v>0</v>
      </c>
      <c r="AA36" s="41">
        <f>COUNTIFS(claims!$B:$B,$A36,claims!$Z:$Z,"Behavioral Health")</f>
        <v>0</v>
      </c>
      <c r="AB36" s="41">
        <f>COUNTIFS(claims!$B:$B,$A36,claims!$Z:$Z,"ED")</f>
        <v>0</v>
      </c>
      <c r="AC36" s="41">
        <f>COUNTIFS(claims!$B:$B,$A36,claims!$Z:$Z,"Inpatient")</f>
        <v>1</v>
      </c>
      <c r="AD36" s="41">
        <f t="shared" si="2"/>
        <v>0</v>
      </c>
      <c r="AE36" s="41" t="str">
        <f>IF(enrollment!P36="","",enrollment!P36)</f>
        <v/>
      </c>
      <c r="AF36" s="41">
        <f>IF(enrollment!P36="",0,1)</f>
        <v>0</v>
      </c>
    </row>
    <row r="37" spans="1:32" x14ac:dyDescent="0.25">
      <c r="A37" t="str">
        <f>enrollment!A37</f>
        <v>M-000036</v>
      </c>
      <c r="B37" t="str">
        <f>enrollment!F37</f>
        <v>Commercial</v>
      </c>
      <c r="C37" t="str">
        <f>enrollment!I37</f>
        <v>OH</v>
      </c>
      <c r="D37" t="str">
        <f>enrollment!J37</f>
        <v>Cuyahoga</v>
      </c>
      <c r="E37">
        <f>enrollment!L37</f>
        <v>40</v>
      </c>
      <c r="F37" t="str" cm="1">
        <f t="array" ref="F37">_xlfn.IFS(E37&lt;18,"0-17",E37&lt;35,"18-34",E37&lt;50,"35-49",E37&lt;65,"50-64",TRUE,"65+")</f>
        <v>35-49</v>
      </c>
      <c r="G37" t="str">
        <f>enrollment!M37</f>
        <v>F</v>
      </c>
      <c r="H37" s="13">
        <f>enrollment!N37</f>
        <v>1.1100000000000001</v>
      </c>
      <c r="I37" s="14">
        <f>enrollment!O37</f>
        <v>2345678901</v>
      </c>
      <c r="J37" s="15">
        <f>IFERROR(_xlfn.XLOOKUP(I37,providers!$B$2:$B$11,providers!$Q$2:$Q$11),"")</f>
        <v>4.2</v>
      </c>
      <c r="K37">
        <f>SUMIFS(member_months!$F:$F,member_months!$A:$A,$A37)</f>
        <v>10</v>
      </c>
      <c r="L37" s="16">
        <f>SUMIFS(claims!$Q:$Q,claims!$B:$B,$A37)</f>
        <v>24165.55</v>
      </c>
      <c r="M37" s="16">
        <f t="shared" si="0"/>
        <v>2416.5549999999998</v>
      </c>
      <c r="N37" s="16">
        <f>SUMIFS(claims!$Q:$Q,claims!$B:$B,$A37,claims!$Z:$Z,"Inpatient")</f>
        <v>18270.830000000002</v>
      </c>
      <c r="O37" s="16">
        <f>SUMIFS(claims!$Q:$Q,claims!$B:$B,$A37,claims!$Z:$Z,"ED")</f>
        <v>2619.25</v>
      </c>
      <c r="P37" s="16">
        <f>SUMIFS(claims!$Q:$Q,claims!$B:$B,$A37,claims!$Z:$Z,"Specialty Rx")</f>
        <v>2878.85</v>
      </c>
      <c r="Q37" s="14">
        <f t="shared" si="1"/>
        <v>0</v>
      </c>
      <c r="AA37" s="41">
        <f>COUNTIFS(claims!$B:$B,$A37,claims!$Z:$Z,"Behavioral Health")</f>
        <v>0</v>
      </c>
      <c r="AB37" s="41">
        <f>COUNTIFS(claims!$B:$B,$A37,claims!$Z:$Z,"ED")</f>
        <v>2</v>
      </c>
      <c r="AC37" s="41">
        <f>COUNTIFS(claims!$B:$B,$A37,claims!$Z:$Z,"Inpatient")</f>
        <v>1</v>
      </c>
      <c r="AD37" s="41">
        <f t="shared" si="2"/>
        <v>0</v>
      </c>
      <c r="AE37" s="41" t="str">
        <f>IF(enrollment!P37="","",enrollment!P37)</f>
        <v/>
      </c>
      <c r="AF37" s="41">
        <f>IF(enrollment!P37="",0,1)</f>
        <v>0</v>
      </c>
    </row>
    <row r="38" spans="1:32" x14ac:dyDescent="0.25">
      <c r="A38" t="str">
        <f>enrollment!A38</f>
        <v>M-000037</v>
      </c>
      <c r="B38" t="str">
        <f>enrollment!F38</f>
        <v>Medicare Advantage</v>
      </c>
      <c r="C38" t="str">
        <f>enrollment!I38</f>
        <v>KY</v>
      </c>
      <c r="D38" t="str">
        <f>enrollment!J38</f>
        <v>Warren</v>
      </c>
      <c r="E38">
        <f>enrollment!L38</f>
        <v>84</v>
      </c>
      <c r="F38" t="str" cm="1">
        <f t="array" ref="F38">_xlfn.IFS(E38&lt;18,"0-17",E38&lt;35,"18-34",E38&lt;50,"35-49",E38&lt;65,"50-64",TRUE,"65+")</f>
        <v>65+</v>
      </c>
      <c r="G38" t="str">
        <f>enrollment!M38</f>
        <v>F</v>
      </c>
      <c r="H38" s="13">
        <f>enrollment!N38</f>
        <v>2.06</v>
      </c>
      <c r="I38" s="14">
        <f>enrollment!O38</f>
        <v>9012345678</v>
      </c>
      <c r="J38" s="15">
        <f>IFERROR(_xlfn.XLOOKUP(I38,providers!$B$2:$B$11,providers!$Q$2:$Q$11),"")</f>
        <v>4.3</v>
      </c>
      <c r="K38">
        <f>SUMIFS(member_months!$F:$F,member_months!$A:$A,$A38)</f>
        <v>10</v>
      </c>
      <c r="L38" s="16">
        <f>SUMIFS(claims!$Q:$Q,claims!$B:$B,$A38)</f>
        <v>39188.720000000001</v>
      </c>
      <c r="M38" s="16">
        <f t="shared" si="0"/>
        <v>3918.8720000000003</v>
      </c>
      <c r="N38" s="16">
        <f>SUMIFS(claims!$Q:$Q,claims!$B:$B,$A38,claims!$Z:$Z,"Inpatient")</f>
        <v>39024.93</v>
      </c>
      <c r="O38" s="16">
        <f>SUMIFS(claims!$Q:$Q,claims!$B:$B,$A38,claims!$Z:$Z,"ED")</f>
        <v>0</v>
      </c>
      <c r="P38" s="16">
        <f>SUMIFS(claims!$Q:$Q,claims!$B:$B,$A38,claims!$Z:$Z,"Specialty Rx")</f>
        <v>0</v>
      </c>
      <c r="Q38" s="14">
        <f t="shared" si="1"/>
        <v>0</v>
      </c>
      <c r="AA38" s="41">
        <f>COUNTIFS(claims!$B:$B,$A38,claims!$Z:$Z,"Behavioral Health")</f>
        <v>0</v>
      </c>
      <c r="AB38" s="41">
        <f>COUNTIFS(claims!$B:$B,$A38,claims!$Z:$Z,"ED")</f>
        <v>0</v>
      </c>
      <c r="AC38" s="41">
        <f>COUNTIFS(claims!$B:$B,$A38,claims!$Z:$Z,"Inpatient")</f>
        <v>2</v>
      </c>
      <c r="AD38" s="41">
        <f t="shared" si="2"/>
        <v>0</v>
      </c>
      <c r="AE38" s="41" t="str">
        <f>IF(enrollment!P38="","",enrollment!P38)</f>
        <v/>
      </c>
      <c r="AF38" s="41">
        <f>IF(enrollment!P38="",0,1)</f>
        <v>0</v>
      </c>
    </row>
    <row r="39" spans="1:32" x14ac:dyDescent="0.25">
      <c r="A39" t="str">
        <f>enrollment!A39</f>
        <v>M-000038</v>
      </c>
      <c r="B39" t="str">
        <f>enrollment!F39</f>
        <v>Marketplace</v>
      </c>
      <c r="C39" t="str">
        <f>enrollment!I39</f>
        <v>TN</v>
      </c>
      <c r="D39" t="str">
        <f>enrollment!J39</f>
        <v>Rural-Cannon</v>
      </c>
      <c r="E39">
        <f>enrollment!L39</f>
        <v>44</v>
      </c>
      <c r="F39" t="str" cm="1">
        <f t="array" ref="F39">_xlfn.IFS(E39&lt;18,"0-17",E39&lt;35,"18-34",E39&lt;50,"35-49",E39&lt;65,"50-64",TRUE,"65+")</f>
        <v>35-49</v>
      </c>
      <c r="G39" t="str">
        <f>enrollment!M39</f>
        <v>F</v>
      </c>
      <c r="H39" s="13">
        <f>enrollment!N39</f>
        <v>1.1399999999999999</v>
      </c>
      <c r="I39" s="14">
        <f>enrollment!O39</f>
        <v>2233445566</v>
      </c>
      <c r="J39" s="15">
        <f>IFERROR(_xlfn.XLOOKUP(I39,providers!$B$2:$B$11,providers!$Q$2:$Q$11),"")</f>
        <v>3.5</v>
      </c>
      <c r="K39">
        <f>SUMIFS(member_months!$F:$F,member_months!$A:$A,$A39)</f>
        <v>11</v>
      </c>
      <c r="L39" s="16">
        <f>SUMIFS(claims!$Q:$Q,claims!$B:$B,$A39)</f>
        <v>8658.33</v>
      </c>
      <c r="M39" s="16">
        <f t="shared" si="0"/>
        <v>787.12090909090909</v>
      </c>
      <c r="N39" s="16">
        <f>SUMIFS(claims!$Q:$Q,claims!$B:$B,$A39,claims!$Z:$Z,"Inpatient")</f>
        <v>0</v>
      </c>
      <c r="O39" s="16">
        <f>SUMIFS(claims!$Q:$Q,claims!$B:$B,$A39,claims!$Z:$Z,"ED")</f>
        <v>8539.91</v>
      </c>
      <c r="P39" s="16">
        <f>SUMIFS(claims!$Q:$Q,claims!$B:$B,$A39,claims!$Z:$Z,"Specialty Rx")</f>
        <v>0</v>
      </c>
      <c r="Q39" s="14">
        <f t="shared" si="1"/>
        <v>0</v>
      </c>
      <c r="AA39" s="41">
        <f>COUNTIFS(claims!$B:$B,$A39,claims!$Z:$Z,"Behavioral Health")</f>
        <v>0</v>
      </c>
      <c r="AB39" s="41">
        <f>COUNTIFS(claims!$B:$B,$A39,claims!$Z:$Z,"ED")</f>
        <v>8</v>
      </c>
      <c r="AC39" s="41">
        <f>COUNTIFS(claims!$B:$B,$A39,claims!$Z:$Z,"Inpatient")</f>
        <v>0</v>
      </c>
      <c r="AD39" s="41">
        <f t="shared" si="2"/>
        <v>0</v>
      </c>
      <c r="AE39" s="41" t="str">
        <f>IF(enrollment!P39="","",enrollment!P39)</f>
        <v/>
      </c>
      <c r="AF39" s="41">
        <f>IF(enrollment!P39="",0,1)</f>
        <v>0</v>
      </c>
    </row>
    <row r="40" spans="1:32" x14ac:dyDescent="0.25">
      <c r="A40" t="str">
        <f>enrollment!A40</f>
        <v>M-000039</v>
      </c>
      <c r="B40" t="str">
        <f>enrollment!F40</f>
        <v>Commercial</v>
      </c>
      <c r="C40" t="str">
        <f>enrollment!I40</f>
        <v>KY</v>
      </c>
      <c r="D40" t="str">
        <f>enrollment!J40</f>
        <v>Warren</v>
      </c>
      <c r="E40">
        <f>enrollment!L40</f>
        <v>62</v>
      </c>
      <c r="F40" t="str" cm="1">
        <f t="array" ref="F40">_xlfn.IFS(E40&lt;18,"0-17",E40&lt;35,"18-34",E40&lt;50,"35-49",E40&lt;65,"50-64",TRUE,"65+")</f>
        <v>50-64</v>
      </c>
      <c r="G40" t="str">
        <f>enrollment!M40</f>
        <v>F</v>
      </c>
      <c r="H40" s="13">
        <f>enrollment!N40</f>
        <v>0.77</v>
      </c>
      <c r="I40" s="14">
        <f>enrollment!O40</f>
        <v>3456789012</v>
      </c>
      <c r="J40" s="15">
        <f>IFERROR(_xlfn.XLOOKUP(I40,providers!$B$2:$B$11,providers!$Q$2:$Q$11),"")</f>
        <v>4</v>
      </c>
      <c r="K40">
        <f>SUMIFS(member_months!$F:$F,member_months!$A:$A,$A40)</f>
        <v>11</v>
      </c>
      <c r="L40" s="16">
        <f>SUMIFS(claims!$Q:$Q,claims!$B:$B,$A40)</f>
        <v>3263.7199999999993</v>
      </c>
      <c r="M40" s="16">
        <f t="shared" si="0"/>
        <v>296.70181818181811</v>
      </c>
      <c r="N40" s="16">
        <f>SUMIFS(claims!$Q:$Q,claims!$B:$B,$A40,claims!$Z:$Z,"Inpatient")</f>
        <v>0</v>
      </c>
      <c r="O40" s="16">
        <f>SUMIFS(claims!$Q:$Q,claims!$B:$B,$A40,claims!$Z:$Z,"ED")</f>
        <v>1159.24</v>
      </c>
      <c r="P40" s="16">
        <f>SUMIFS(claims!$Q:$Q,claims!$B:$B,$A40,claims!$Z:$Z,"Specialty Rx")</f>
        <v>1523.79</v>
      </c>
      <c r="Q40" s="14">
        <f t="shared" si="1"/>
        <v>0</v>
      </c>
      <c r="AA40" s="41">
        <f>COUNTIFS(claims!$B:$B,$A40,claims!$Z:$Z,"Behavioral Health")</f>
        <v>0</v>
      </c>
      <c r="AB40" s="41">
        <f>COUNTIFS(claims!$B:$B,$A40,claims!$Z:$Z,"ED")</f>
        <v>1</v>
      </c>
      <c r="AC40" s="41">
        <f>COUNTIFS(claims!$B:$B,$A40,claims!$Z:$Z,"Inpatient")</f>
        <v>0</v>
      </c>
      <c r="AD40" s="41">
        <f t="shared" si="2"/>
        <v>0</v>
      </c>
      <c r="AE40" s="41" t="str">
        <f>IF(enrollment!P40="","",enrollment!P40)</f>
        <v/>
      </c>
      <c r="AF40" s="41">
        <f>IF(enrollment!P40="",0,1)</f>
        <v>0</v>
      </c>
    </row>
    <row r="41" spans="1:32" x14ac:dyDescent="0.25">
      <c r="A41" t="str">
        <f>enrollment!A41</f>
        <v>M-000040</v>
      </c>
      <c r="B41" t="str">
        <f>enrollment!F41</f>
        <v>Medicare Advantage</v>
      </c>
      <c r="C41" t="str">
        <f>enrollment!I41</f>
        <v>OH</v>
      </c>
      <c r="D41" t="str">
        <f>enrollment!J41</f>
        <v>Franklin</v>
      </c>
      <c r="E41">
        <f>enrollment!L41</f>
        <v>65</v>
      </c>
      <c r="F41" t="str" cm="1">
        <f t="array" ref="F41">_xlfn.IFS(E41&lt;18,"0-17",E41&lt;35,"18-34",E41&lt;50,"35-49",E41&lt;65,"50-64",TRUE,"65+")</f>
        <v>65+</v>
      </c>
      <c r="G41" t="str">
        <f>enrollment!M41</f>
        <v>F</v>
      </c>
      <c r="H41" s="13">
        <f>enrollment!N41</f>
        <v>2.63</v>
      </c>
      <c r="I41" s="14">
        <f>enrollment!O41</f>
        <v>2345678901</v>
      </c>
      <c r="J41" s="15">
        <f>IFERROR(_xlfn.XLOOKUP(I41,providers!$B$2:$B$11,providers!$Q$2:$Q$11),"")</f>
        <v>4.2</v>
      </c>
      <c r="K41">
        <f>SUMIFS(member_months!$F:$F,member_months!$A:$A,$A41)</f>
        <v>12</v>
      </c>
      <c r="L41" s="16">
        <f>SUMIFS(claims!$Q:$Q,claims!$B:$B,$A41)</f>
        <v>454.54999999999995</v>
      </c>
      <c r="M41" s="16">
        <f t="shared" si="0"/>
        <v>37.879166666666663</v>
      </c>
      <c r="N41" s="16">
        <f>SUMIFS(claims!$Q:$Q,claims!$B:$B,$A41,claims!$Z:$Z,"Inpatient")</f>
        <v>0</v>
      </c>
      <c r="O41" s="16">
        <f>SUMIFS(claims!$Q:$Q,claims!$B:$B,$A41,claims!$Z:$Z,"ED")</f>
        <v>0</v>
      </c>
      <c r="P41" s="16">
        <f>SUMIFS(claims!$Q:$Q,claims!$B:$B,$A41,claims!$Z:$Z,"Specialty Rx")</f>
        <v>0</v>
      </c>
      <c r="Q41" s="14">
        <f t="shared" si="1"/>
        <v>0</v>
      </c>
      <c r="AA41" s="41">
        <f>COUNTIFS(claims!$B:$B,$A41,claims!$Z:$Z,"Behavioral Health")</f>
        <v>0</v>
      </c>
      <c r="AB41" s="41">
        <f>COUNTIFS(claims!$B:$B,$A41,claims!$Z:$Z,"ED")</f>
        <v>0</v>
      </c>
      <c r="AC41" s="41">
        <f>COUNTIFS(claims!$B:$B,$A41,claims!$Z:$Z,"Inpatient")</f>
        <v>0</v>
      </c>
      <c r="AD41" s="41">
        <f t="shared" si="2"/>
        <v>0</v>
      </c>
      <c r="AE41" s="41" t="str">
        <f>IF(enrollment!P41="","",enrollment!P41)</f>
        <v/>
      </c>
      <c r="AF41" s="41">
        <f>IF(enrollment!P41="",0,1)</f>
        <v>0</v>
      </c>
    </row>
    <row r="42" spans="1:32" x14ac:dyDescent="0.25">
      <c r="A42" t="str">
        <f>enrollment!A42</f>
        <v>M-000041</v>
      </c>
      <c r="B42" t="str">
        <f>enrollment!F42</f>
        <v>Medicare Advantage</v>
      </c>
      <c r="C42" t="str">
        <f>enrollment!I42</f>
        <v>KY</v>
      </c>
      <c r="D42" t="str">
        <f>enrollment!J42</f>
        <v>Jefferson</v>
      </c>
      <c r="E42">
        <f>enrollment!L42</f>
        <v>78</v>
      </c>
      <c r="F42" t="str" cm="1">
        <f t="array" ref="F42">_xlfn.IFS(E42&lt;18,"0-17",E42&lt;35,"18-34",E42&lt;50,"35-49",E42&lt;65,"50-64",TRUE,"65+")</f>
        <v>65+</v>
      </c>
      <c r="G42" t="str">
        <f>enrollment!M42</f>
        <v>M</v>
      </c>
      <c r="H42" s="13">
        <f>enrollment!N42</f>
        <v>3.16</v>
      </c>
      <c r="I42" s="14">
        <f>enrollment!O42</f>
        <v>9012345678</v>
      </c>
      <c r="J42" s="15">
        <f>IFERROR(_xlfn.XLOOKUP(I42,providers!$B$2:$B$11,providers!$Q$2:$Q$11),"")</f>
        <v>4.3</v>
      </c>
      <c r="K42">
        <f>SUMIFS(member_months!$F:$F,member_months!$A:$A,$A42)</f>
        <v>10</v>
      </c>
      <c r="L42" s="16">
        <f>SUMIFS(claims!$Q:$Q,claims!$B:$B,$A42)</f>
        <v>1485</v>
      </c>
      <c r="M42" s="16">
        <f t="shared" si="0"/>
        <v>148.5</v>
      </c>
      <c r="N42" s="16">
        <f>SUMIFS(claims!$Q:$Q,claims!$B:$B,$A42,claims!$Z:$Z,"Inpatient")</f>
        <v>0</v>
      </c>
      <c r="O42" s="16">
        <f>SUMIFS(claims!$Q:$Q,claims!$B:$B,$A42,claims!$Z:$Z,"ED")</f>
        <v>0</v>
      </c>
      <c r="P42" s="16">
        <f>SUMIFS(claims!$Q:$Q,claims!$B:$B,$A42,claims!$Z:$Z,"Specialty Rx")</f>
        <v>942.63</v>
      </c>
      <c r="Q42" s="14">
        <f t="shared" si="1"/>
        <v>0</v>
      </c>
      <c r="AA42" s="41">
        <f>COUNTIFS(claims!$B:$B,$A42,claims!$Z:$Z,"Behavioral Health")</f>
        <v>0</v>
      </c>
      <c r="AB42" s="41">
        <f>COUNTIFS(claims!$B:$B,$A42,claims!$Z:$Z,"ED")</f>
        <v>0</v>
      </c>
      <c r="AC42" s="41">
        <f>COUNTIFS(claims!$B:$B,$A42,claims!$Z:$Z,"Inpatient")</f>
        <v>0</v>
      </c>
      <c r="AD42" s="41">
        <f t="shared" si="2"/>
        <v>0</v>
      </c>
      <c r="AE42" s="41" t="str">
        <f>IF(enrollment!P42="","",enrollment!P42)</f>
        <v/>
      </c>
      <c r="AF42" s="41">
        <f>IF(enrollment!P42="",0,1)</f>
        <v>0</v>
      </c>
    </row>
    <row r="43" spans="1:32" x14ac:dyDescent="0.25">
      <c r="A43" t="str">
        <f>enrollment!A43</f>
        <v>M-000042</v>
      </c>
      <c r="B43" t="str">
        <f>enrollment!F43</f>
        <v>Marketplace</v>
      </c>
      <c r="C43" t="str">
        <f>enrollment!I43</f>
        <v>GA</v>
      </c>
      <c r="D43" t="str">
        <f>enrollment!J43</f>
        <v>Cherokee</v>
      </c>
      <c r="E43">
        <f>enrollment!L43</f>
        <v>48</v>
      </c>
      <c r="F43" t="str" cm="1">
        <f t="array" ref="F43">_xlfn.IFS(E43&lt;18,"0-17",E43&lt;35,"18-34",E43&lt;50,"35-49",E43&lt;65,"50-64",TRUE,"65+")</f>
        <v>35-49</v>
      </c>
      <c r="G43" t="str">
        <f>enrollment!M43</f>
        <v>M</v>
      </c>
      <c r="H43" s="13">
        <f>enrollment!N43</f>
        <v>0.84</v>
      </c>
      <c r="I43" s="14">
        <f>enrollment!O43</f>
        <v>8901234567</v>
      </c>
      <c r="J43" s="15">
        <f>IFERROR(_xlfn.XLOOKUP(I43,providers!$B$2:$B$11,providers!$Q$2:$Q$11),"")</f>
        <v>3.7</v>
      </c>
      <c r="K43">
        <f>SUMIFS(member_months!$F:$F,member_months!$A:$A,$A43)</f>
        <v>10</v>
      </c>
      <c r="L43" s="16">
        <f>SUMIFS(claims!$Q:$Q,claims!$B:$B,$A43)</f>
        <v>24787.53</v>
      </c>
      <c r="M43" s="16">
        <f t="shared" si="0"/>
        <v>2478.7529999999997</v>
      </c>
      <c r="N43" s="16">
        <f>SUMIFS(claims!$Q:$Q,claims!$B:$B,$A43,claims!$Z:$Z,"Inpatient")</f>
        <v>18686.12</v>
      </c>
      <c r="O43" s="16">
        <f>SUMIFS(claims!$Q:$Q,claims!$B:$B,$A43,claims!$Z:$Z,"ED")</f>
        <v>3540.59</v>
      </c>
      <c r="P43" s="16">
        <f>SUMIFS(claims!$Q:$Q,claims!$B:$B,$A43,claims!$Z:$Z,"Specialty Rx")</f>
        <v>1958.8500000000001</v>
      </c>
      <c r="Q43" s="14">
        <f t="shared" si="1"/>
        <v>0</v>
      </c>
      <c r="AA43" s="41">
        <f>COUNTIFS(claims!$B:$B,$A43,claims!$Z:$Z,"Behavioral Health")</f>
        <v>1</v>
      </c>
      <c r="AB43" s="41">
        <f>COUNTIFS(claims!$B:$B,$A43,claims!$Z:$Z,"ED")</f>
        <v>3</v>
      </c>
      <c r="AC43" s="41">
        <f>COUNTIFS(claims!$B:$B,$A43,claims!$Z:$Z,"Inpatient")</f>
        <v>1</v>
      </c>
      <c r="AD43" s="41">
        <f t="shared" si="2"/>
        <v>1</v>
      </c>
      <c r="AE43" s="41" t="str">
        <f>IF(enrollment!P43="","",enrollment!P43)</f>
        <v/>
      </c>
      <c r="AF43" s="41">
        <f>IF(enrollment!P43="",0,1)</f>
        <v>0</v>
      </c>
    </row>
    <row r="44" spans="1:32" x14ac:dyDescent="0.25">
      <c r="A44" t="str">
        <f>enrollment!A44</f>
        <v>M-000043</v>
      </c>
      <c r="B44" t="str">
        <f>enrollment!F44</f>
        <v>Marketplace</v>
      </c>
      <c r="C44" t="str">
        <f>enrollment!I44</f>
        <v>KY</v>
      </c>
      <c r="D44" t="str">
        <f>enrollment!J44</f>
        <v>Hardin</v>
      </c>
      <c r="E44">
        <f>enrollment!L44</f>
        <v>61</v>
      </c>
      <c r="F44" t="str" cm="1">
        <f t="array" ref="F44">_xlfn.IFS(E44&lt;18,"0-17",E44&lt;35,"18-34",E44&lt;50,"35-49",E44&lt;65,"50-64",TRUE,"65+")</f>
        <v>50-64</v>
      </c>
      <c r="G44" t="str">
        <f>enrollment!M44</f>
        <v>M</v>
      </c>
      <c r="H44" s="13">
        <f>enrollment!N44</f>
        <v>1.38</v>
      </c>
      <c r="I44" s="14">
        <f>enrollment!O44</f>
        <v>9012345678</v>
      </c>
      <c r="J44" s="15">
        <f>IFERROR(_xlfn.XLOOKUP(I44,providers!$B$2:$B$11,providers!$Q$2:$Q$11),"")</f>
        <v>4.3</v>
      </c>
      <c r="K44">
        <f>SUMIFS(member_months!$F:$F,member_months!$A:$A,$A44)</f>
        <v>12</v>
      </c>
      <c r="L44" s="16">
        <f>SUMIFS(claims!$Q:$Q,claims!$B:$B,$A44)</f>
        <v>5244.7400000000007</v>
      </c>
      <c r="M44" s="16">
        <f t="shared" si="0"/>
        <v>437.06166666666672</v>
      </c>
      <c r="N44" s="16">
        <f>SUMIFS(claims!$Q:$Q,claims!$B:$B,$A44,claims!$Z:$Z,"Inpatient")</f>
        <v>0</v>
      </c>
      <c r="O44" s="16">
        <f>SUMIFS(claims!$Q:$Q,claims!$B:$B,$A44,claims!$Z:$Z,"ED")</f>
        <v>1263.94</v>
      </c>
      <c r="P44" s="16">
        <f>SUMIFS(claims!$Q:$Q,claims!$B:$B,$A44,claims!$Z:$Z,"Specialty Rx")</f>
        <v>3565.2</v>
      </c>
      <c r="Q44" s="14">
        <f t="shared" si="1"/>
        <v>0</v>
      </c>
      <c r="AA44" s="41">
        <f>COUNTIFS(claims!$B:$B,$A44,claims!$Z:$Z,"Behavioral Health")</f>
        <v>0</v>
      </c>
      <c r="AB44" s="41">
        <f>COUNTIFS(claims!$B:$B,$A44,claims!$Z:$Z,"ED")</f>
        <v>1</v>
      </c>
      <c r="AC44" s="41">
        <f>COUNTIFS(claims!$B:$B,$A44,claims!$Z:$Z,"Inpatient")</f>
        <v>0</v>
      </c>
      <c r="AD44" s="41">
        <f t="shared" si="2"/>
        <v>0</v>
      </c>
      <c r="AE44" s="41" t="str">
        <f>IF(enrollment!P44="","",enrollment!P44)</f>
        <v/>
      </c>
      <c r="AF44" s="41">
        <f>IF(enrollment!P44="",0,1)</f>
        <v>0</v>
      </c>
    </row>
    <row r="45" spans="1:32" x14ac:dyDescent="0.25">
      <c r="A45" t="str">
        <f>enrollment!A45</f>
        <v>M-000044</v>
      </c>
      <c r="B45" t="str">
        <f>enrollment!F45</f>
        <v>Marketplace</v>
      </c>
      <c r="C45" t="str">
        <f>enrollment!I45</f>
        <v>TN</v>
      </c>
      <c r="D45" t="str">
        <f>enrollment!J45</f>
        <v>Davidson</v>
      </c>
      <c r="E45">
        <f>enrollment!L45</f>
        <v>71</v>
      </c>
      <c r="F45" t="str" cm="1">
        <f t="array" ref="F45">_xlfn.IFS(E45&lt;18,"0-17",E45&lt;35,"18-34",E45&lt;50,"35-49",E45&lt;65,"50-64",TRUE,"65+")</f>
        <v>65+</v>
      </c>
      <c r="G45" t="str">
        <f>enrollment!M45</f>
        <v>M</v>
      </c>
      <c r="H45" s="13">
        <f>enrollment!N45</f>
        <v>2.57</v>
      </c>
      <c r="I45" s="14">
        <f>enrollment!O45</f>
        <v>7890123456</v>
      </c>
      <c r="J45" s="15">
        <f>IFERROR(_xlfn.XLOOKUP(I45,providers!$B$2:$B$11,providers!$Q$2:$Q$11),"")</f>
        <v>3.9</v>
      </c>
      <c r="K45">
        <f>SUMIFS(member_months!$F:$F,member_months!$A:$A,$A45)</f>
        <v>10</v>
      </c>
      <c r="L45" s="16">
        <f>SUMIFS(claims!$Q:$Q,claims!$B:$B,$A45)</f>
        <v>2374.2400000000002</v>
      </c>
      <c r="M45" s="16">
        <f t="shared" si="0"/>
        <v>237.42400000000004</v>
      </c>
      <c r="N45" s="16">
        <f>SUMIFS(claims!$Q:$Q,claims!$B:$B,$A45,claims!$Z:$Z,"Inpatient")</f>
        <v>0</v>
      </c>
      <c r="O45" s="16">
        <f>SUMIFS(claims!$Q:$Q,claims!$B:$B,$A45,claims!$Z:$Z,"ED")</f>
        <v>1070.1600000000001</v>
      </c>
      <c r="P45" s="16">
        <f>SUMIFS(claims!$Q:$Q,claims!$B:$B,$A45,claims!$Z:$Z,"Specialty Rx")</f>
        <v>0</v>
      </c>
      <c r="Q45" s="14">
        <f t="shared" si="1"/>
        <v>0</v>
      </c>
      <c r="AA45" s="41">
        <f>COUNTIFS(claims!$B:$B,$A45,claims!$Z:$Z,"Behavioral Health")</f>
        <v>1</v>
      </c>
      <c r="AB45" s="41">
        <f>COUNTIFS(claims!$B:$B,$A45,claims!$Z:$Z,"ED")</f>
        <v>1</v>
      </c>
      <c r="AC45" s="41">
        <f>COUNTIFS(claims!$B:$B,$A45,claims!$Z:$Z,"Inpatient")</f>
        <v>0</v>
      </c>
      <c r="AD45" s="41">
        <f t="shared" si="2"/>
        <v>1</v>
      </c>
      <c r="AE45" s="41" t="str">
        <f>IF(enrollment!P45="","",enrollment!P45)</f>
        <v/>
      </c>
      <c r="AF45" s="41">
        <f>IF(enrollment!P45="",0,1)</f>
        <v>0</v>
      </c>
    </row>
    <row r="46" spans="1:32" x14ac:dyDescent="0.25">
      <c r="A46" t="str">
        <f>enrollment!A46</f>
        <v>M-000045</v>
      </c>
      <c r="B46" t="str">
        <f>enrollment!F46</f>
        <v>Medicare Advantage</v>
      </c>
      <c r="C46" t="str">
        <f>enrollment!I46</f>
        <v>OH</v>
      </c>
      <c r="D46" t="str">
        <f>enrollment!J46</f>
        <v>Franklin</v>
      </c>
      <c r="E46">
        <f>enrollment!L46</f>
        <v>83</v>
      </c>
      <c r="F46" t="str" cm="1">
        <f t="array" ref="F46">_xlfn.IFS(E46&lt;18,"0-17",E46&lt;35,"18-34",E46&lt;50,"35-49",E46&lt;65,"50-64",TRUE,"65+")</f>
        <v>65+</v>
      </c>
      <c r="G46" t="str">
        <f>enrollment!M46</f>
        <v>F</v>
      </c>
      <c r="H46" s="13">
        <f>enrollment!N46</f>
        <v>2.74</v>
      </c>
      <c r="I46" s="14">
        <f>enrollment!O46</f>
        <v>6789012345</v>
      </c>
      <c r="J46" s="15">
        <f>IFERROR(_xlfn.XLOOKUP(I46,providers!$B$2:$B$11,providers!$Q$2:$Q$11),"")</f>
        <v>4.0999999999999996</v>
      </c>
      <c r="K46">
        <f>SUMIFS(member_months!$F:$F,member_months!$A:$A,$A46)</f>
        <v>11</v>
      </c>
      <c r="L46" s="16">
        <f>SUMIFS(claims!$Q:$Q,claims!$B:$B,$A46)</f>
        <v>1756.12</v>
      </c>
      <c r="M46" s="16">
        <f t="shared" si="0"/>
        <v>159.64727272727271</v>
      </c>
      <c r="N46" s="16">
        <f>SUMIFS(claims!$Q:$Q,claims!$B:$B,$A46,claims!$Z:$Z,"Inpatient")</f>
        <v>0</v>
      </c>
      <c r="O46" s="16">
        <f>SUMIFS(claims!$Q:$Q,claims!$B:$B,$A46,claims!$Z:$Z,"ED")</f>
        <v>1275.27</v>
      </c>
      <c r="P46" s="16">
        <f>SUMIFS(claims!$Q:$Q,claims!$B:$B,$A46,claims!$Z:$Z,"Specialty Rx")</f>
        <v>0</v>
      </c>
      <c r="Q46" s="14">
        <f t="shared" si="1"/>
        <v>0</v>
      </c>
      <c r="AA46" s="41">
        <f>COUNTIFS(claims!$B:$B,$A46,claims!$Z:$Z,"Behavioral Health")</f>
        <v>0</v>
      </c>
      <c r="AB46" s="41">
        <f>COUNTIFS(claims!$B:$B,$A46,claims!$Z:$Z,"ED")</f>
        <v>1</v>
      </c>
      <c r="AC46" s="41">
        <f>COUNTIFS(claims!$B:$B,$A46,claims!$Z:$Z,"Inpatient")</f>
        <v>0</v>
      </c>
      <c r="AD46" s="41">
        <f t="shared" si="2"/>
        <v>0</v>
      </c>
      <c r="AE46" s="41" t="str">
        <f>IF(enrollment!P46="","",enrollment!P46)</f>
        <v/>
      </c>
      <c r="AF46" s="41">
        <f>IF(enrollment!P46="",0,1)</f>
        <v>0</v>
      </c>
    </row>
    <row r="47" spans="1:32" x14ac:dyDescent="0.25">
      <c r="A47" t="str">
        <f>enrollment!A47</f>
        <v>M-000046</v>
      </c>
      <c r="B47" t="str">
        <f>enrollment!F47</f>
        <v>Medicare Advantage</v>
      </c>
      <c r="C47" t="str">
        <f>enrollment!I47</f>
        <v>GA</v>
      </c>
      <c r="D47" t="str">
        <f>enrollment!J47</f>
        <v>Fulton</v>
      </c>
      <c r="E47">
        <f>enrollment!L47</f>
        <v>71</v>
      </c>
      <c r="F47" t="str" cm="1">
        <f t="array" ref="F47">_xlfn.IFS(E47&lt;18,"0-17",E47&lt;35,"18-34",E47&lt;50,"35-49",E47&lt;65,"50-64",TRUE,"65+")</f>
        <v>65+</v>
      </c>
      <c r="G47" t="str">
        <f>enrollment!M47</f>
        <v>F</v>
      </c>
      <c r="H47" s="13">
        <f>enrollment!N47</f>
        <v>3.29</v>
      </c>
      <c r="I47" s="14">
        <f>enrollment!O47</f>
        <v>8901234567</v>
      </c>
      <c r="J47" s="15">
        <f>IFERROR(_xlfn.XLOOKUP(I47,providers!$B$2:$B$11,providers!$Q$2:$Q$11),"")</f>
        <v>3.7</v>
      </c>
      <c r="K47">
        <f>SUMIFS(member_months!$F:$F,member_months!$A:$A,$A47)</f>
        <v>10</v>
      </c>
      <c r="L47" s="16">
        <f>SUMIFS(claims!$Q:$Q,claims!$B:$B,$A47)</f>
        <v>66651.39</v>
      </c>
      <c r="M47" s="16">
        <f t="shared" si="0"/>
        <v>6665.1390000000001</v>
      </c>
      <c r="N47" s="16">
        <f>SUMIFS(claims!$Q:$Q,claims!$B:$B,$A47,claims!$Z:$Z,"Inpatient")</f>
        <v>62917.72</v>
      </c>
      <c r="O47" s="16">
        <f>SUMIFS(claims!$Q:$Q,claims!$B:$B,$A47,claims!$Z:$Z,"ED")</f>
        <v>0</v>
      </c>
      <c r="P47" s="16">
        <f>SUMIFS(claims!$Q:$Q,claims!$B:$B,$A47,claims!$Z:$Z,"Specialty Rx")</f>
        <v>2491.15</v>
      </c>
      <c r="Q47" s="14">
        <f t="shared" si="1"/>
        <v>1</v>
      </c>
      <c r="AA47" s="41">
        <f>COUNTIFS(claims!$B:$B,$A47,claims!$Z:$Z,"Behavioral Health")</f>
        <v>0</v>
      </c>
      <c r="AB47" s="41">
        <f>COUNTIFS(claims!$B:$B,$A47,claims!$Z:$Z,"ED")</f>
        <v>0</v>
      </c>
      <c r="AC47" s="41">
        <f>COUNTIFS(claims!$B:$B,$A47,claims!$Z:$Z,"Inpatient")</f>
        <v>4</v>
      </c>
      <c r="AD47" s="41">
        <f t="shared" si="2"/>
        <v>0</v>
      </c>
      <c r="AE47" s="41" t="str">
        <f>IF(enrollment!P47="","",enrollment!P47)</f>
        <v/>
      </c>
      <c r="AF47" s="41">
        <f>IF(enrollment!P47="",0,1)</f>
        <v>0</v>
      </c>
    </row>
    <row r="48" spans="1:32" x14ac:dyDescent="0.25">
      <c r="A48" t="str">
        <f>enrollment!A48</f>
        <v>M-000047</v>
      </c>
      <c r="B48" t="str">
        <f>enrollment!F48</f>
        <v>Marketplace</v>
      </c>
      <c r="C48" t="str">
        <f>enrollment!I48</f>
        <v>TN</v>
      </c>
      <c r="D48" t="str">
        <f>enrollment!J48</f>
        <v>Rural-Cannon</v>
      </c>
      <c r="E48">
        <f>enrollment!L48</f>
        <v>77</v>
      </c>
      <c r="F48" t="str" cm="1">
        <f t="array" ref="F48">_xlfn.IFS(E48&lt;18,"0-17",E48&lt;35,"18-34",E48&lt;50,"35-49",E48&lt;65,"50-64",TRUE,"65+")</f>
        <v>65+</v>
      </c>
      <c r="G48" t="str">
        <f>enrollment!M48</f>
        <v>F</v>
      </c>
      <c r="H48" s="13">
        <f>enrollment!N48</f>
        <v>3.1</v>
      </c>
      <c r="I48" s="14">
        <f>enrollment!O48</f>
        <v>2233445566</v>
      </c>
      <c r="J48" s="15">
        <f>IFERROR(_xlfn.XLOOKUP(I48,providers!$B$2:$B$11,providers!$Q$2:$Q$11),"")</f>
        <v>3.5</v>
      </c>
      <c r="K48">
        <f>SUMIFS(member_months!$F:$F,member_months!$A:$A,$A48)</f>
        <v>12</v>
      </c>
      <c r="L48" s="16">
        <f>SUMIFS(claims!$Q:$Q,claims!$B:$B,$A48)</f>
        <v>6385.4899999999989</v>
      </c>
      <c r="M48" s="16">
        <f t="shared" si="0"/>
        <v>532.12416666666661</v>
      </c>
      <c r="N48" s="16">
        <f>SUMIFS(claims!$Q:$Q,claims!$B:$B,$A48,claims!$Z:$Z,"Inpatient")</f>
        <v>0</v>
      </c>
      <c r="O48" s="16">
        <f>SUMIFS(claims!$Q:$Q,claims!$B:$B,$A48,claims!$Z:$Z,"ED")</f>
        <v>5644.3799999999992</v>
      </c>
      <c r="P48" s="16">
        <f>SUMIFS(claims!$Q:$Q,claims!$B:$B,$A48,claims!$Z:$Z,"Specialty Rx")</f>
        <v>0</v>
      </c>
      <c r="Q48" s="14">
        <f t="shared" si="1"/>
        <v>0</v>
      </c>
      <c r="AA48" s="41">
        <f>COUNTIFS(claims!$B:$B,$A48,claims!$Z:$Z,"Behavioral Health")</f>
        <v>3</v>
      </c>
      <c r="AB48" s="41">
        <f>COUNTIFS(claims!$B:$B,$A48,claims!$Z:$Z,"ED")</f>
        <v>5</v>
      </c>
      <c r="AC48" s="41">
        <f>COUNTIFS(claims!$B:$B,$A48,claims!$Z:$Z,"Inpatient")</f>
        <v>0</v>
      </c>
      <c r="AD48" s="41">
        <f t="shared" si="2"/>
        <v>1</v>
      </c>
      <c r="AE48" s="41" t="str">
        <f>IF(enrollment!P48="","",enrollment!P48)</f>
        <v/>
      </c>
      <c r="AF48" s="41">
        <f>IF(enrollment!P48="",0,1)</f>
        <v>0</v>
      </c>
    </row>
    <row r="49" spans="1:32" x14ac:dyDescent="0.25">
      <c r="A49" t="str">
        <f>enrollment!A49</f>
        <v>M-000048</v>
      </c>
      <c r="B49" t="str">
        <f>enrollment!F49</f>
        <v>Marketplace</v>
      </c>
      <c r="C49" t="str">
        <f>enrollment!I49</f>
        <v>OH</v>
      </c>
      <c r="D49" t="str">
        <f>enrollment!J49</f>
        <v>Cuyahoga</v>
      </c>
      <c r="E49">
        <f>enrollment!L49</f>
        <v>61</v>
      </c>
      <c r="F49" t="str" cm="1">
        <f t="array" ref="F49">_xlfn.IFS(E49&lt;18,"0-17",E49&lt;35,"18-34",E49&lt;50,"35-49",E49&lt;65,"50-64",TRUE,"65+")</f>
        <v>50-64</v>
      </c>
      <c r="G49" t="str">
        <f>enrollment!M49</f>
        <v>M</v>
      </c>
      <c r="H49" s="13">
        <f>enrollment!N49</f>
        <v>1.29</v>
      </c>
      <c r="I49" s="14">
        <f>enrollment!O49</f>
        <v>6789012345</v>
      </c>
      <c r="J49" s="15">
        <f>IFERROR(_xlfn.XLOOKUP(I49,providers!$B$2:$B$11,providers!$Q$2:$Q$11),"")</f>
        <v>4.0999999999999996</v>
      </c>
      <c r="K49">
        <f>SUMIFS(member_months!$F:$F,member_months!$A:$A,$A49)</f>
        <v>10</v>
      </c>
      <c r="L49" s="16">
        <f>SUMIFS(claims!$Q:$Q,claims!$B:$B,$A49)</f>
        <v>51306.06</v>
      </c>
      <c r="M49" s="16">
        <f t="shared" si="0"/>
        <v>5130.6059999999998</v>
      </c>
      <c r="N49" s="16">
        <f>SUMIFS(claims!$Q:$Q,claims!$B:$B,$A49,claims!$Z:$Z,"Inpatient")</f>
        <v>48567.21</v>
      </c>
      <c r="O49" s="16">
        <f>SUMIFS(claims!$Q:$Q,claims!$B:$B,$A49,claims!$Z:$Z,"ED")</f>
        <v>1226.5999999999999</v>
      </c>
      <c r="P49" s="16">
        <f>SUMIFS(claims!$Q:$Q,claims!$B:$B,$A49,claims!$Z:$Z,"Specialty Rx")</f>
        <v>0</v>
      </c>
      <c r="Q49" s="14">
        <f t="shared" si="1"/>
        <v>1</v>
      </c>
      <c r="AA49" s="41">
        <f>COUNTIFS(claims!$B:$B,$A49,claims!$Z:$Z,"Behavioral Health")</f>
        <v>1</v>
      </c>
      <c r="AB49" s="41">
        <f>COUNTIFS(claims!$B:$B,$A49,claims!$Z:$Z,"ED")</f>
        <v>1</v>
      </c>
      <c r="AC49" s="41">
        <f>COUNTIFS(claims!$B:$B,$A49,claims!$Z:$Z,"Inpatient")</f>
        <v>3</v>
      </c>
      <c r="AD49" s="41">
        <f t="shared" si="2"/>
        <v>1</v>
      </c>
      <c r="AE49" s="41" t="str">
        <f>IF(enrollment!P49="","",enrollment!P49)</f>
        <v/>
      </c>
      <c r="AF49" s="41">
        <f>IF(enrollment!P49="",0,1)</f>
        <v>0</v>
      </c>
    </row>
    <row r="50" spans="1:32" x14ac:dyDescent="0.25">
      <c r="A50" t="str">
        <f>enrollment!A50</f>
        <v>M-000049</v>
      </c>
      <c r="B50" t="str">
        <f>enrollment!F50</f>
        <v>Medicare Advantage</v>
      </c>
      <c r="C50" t="str">
        <f>enrollment!I50</f>
        <v>TN</v>
      </c>
      <c r="D50" t="str">
        <f>enrollment!J50</f>
        <v>Davidson</v>
      </c>
      <c r="E50">
        <f>enrollment!L50</f>
        <v>84</v>
      </c>
      <c r="F50" t="str" cm="1">
        <f t="array" ref="F50">_xlfn.IFS(E50&lt;18,"0-17",E50&lt;35,"18-34",E50&lt;50,"35-49",E50&lt;65,"50-64",TRUE,"65+")</f>
        <v>65+</v>
      </c>
      <c r="G50" t="str">
        <f>enrollment!M50</f>
        <v>F</v>
      </c>
      <c r="H50" s="13">
        <f>enrollment!N50</f>
        <v>2.2799999999999998</v>
      </c>
      <c r="I50" s="14">
        <f>enrollment!O50</f>
        <v>5678901234</v>
      </c>
      <c r="J50" s="15">
        <f>IFERROR(_xlfn.XLOOKUP(I50,providers!$B$2:$B$11,providers!$Q$2:$Q$11),"")</f>
        <v>3.8</v>
      </c>
      <c r="K50">
        <f>SUMIFS(member_months!$F:$F,member_months!$A:$A,$A50)</f>
        <v>11</v>
      </c>
      <c r="L50" s="16">
        <f>SUMIFS(claims!$Q:$Q,claims!$B:$B,$A50)</f>
        <v>23584.9</v>
      </c>
      <c r="M50" s="16">
        <f t="shared" si="0"/>
        <v>2144.0818181818181</v>
      </c>
      <c r="N50" s="16">
        <f>SUMIFS(claims!$Q:$Q,claims!$B:$B,$A50,claims!$Z:$Z,"Inpatient")</f>
        <v>21865.83</v>
      </c>
      <c r="O50" s="16">
        <f>SUMIFS(claims!$Q:$Q,claims!$B:$B,$A50,claims!$Z:$Z,"ED")</f>
        <v>0</v>
      </c>
      <c r="P50" s="16">
        <f>SUMIFS(claims!$Q:$Q,claims!$B:$B,$A50,claims!$Z:$Z,"Specialty Rx")</f>
        <v>1136.24</v>
      </c>
      <c r="Q50" s="14">
        <f t="shared" si="1"/>
        <v>0</v>
      </c>
      <c r="AA50" s="41">
        <f>COUNTIFS(claims!$B:$B,$A50,claims!$Z:$Z,"Behavioral Health")</f>
        <v>0</v>
      </c>
      <c r="AB50" s="41">
        <f>COUNTIFS(claims!$B:$B,$A50,claims!$Z:$Z,"ED")</f>
        <v>0</v>
      </c>
      <c r="AC50" s="41">
        <f>COUNTIFS(claims!$B:$B,$A50,claims!$Z:$Z,"Inpatient")</f>
        <v>1</v>
      </c>
      <c r="AD50" s="41">
        <f t="shared" si="2"/>
        <v>0</v>
      </c>
      <c r="AE50" s="41" t="str">
        <f>IF(enrollment!P50="","",enrollment!P50)</f>
        <v/>
      </c>
      <c r="AF50" s="41">
        <f>IF(enrollment!P50="",0,1)</f>
        <v>0</v>
      </c>
    </row>
    <row r="51" spans="1:32" x14ac:dyDescent="0.25">
      <c r="A51" t="str">
        <f>enrollment!A51</f>
        <v>M-000050</v>
      </c>
      <c r="B51" t="str">
        <f>enrollment!F51</f>
        <v>Commercial</v>
      </c>
      <c r="C51" t="str">
        <f>enrollment!I51</f>
        <v>GA</v>
      </c>
      <c r="D51" t="str">
        <f>enrollment!J51</f>
        <v>Fulton</v>
      </c>
      <c r="E51">
        <f>enrollment!L51</f>
        <v>61</v>
      </c>
      <c r="F51" t="str" cm="1">
        <f t="array" ref="F51">_xlfn.IFS(E51&lt;18,"0-17",E51&lt;35,"18-34",E51&lt;50,"35-49",E51&lt;65,"50-64",TRUE,"65+")</f>
        <v>50-64</v>
      </c>
      <c r="G51" t="str">
        <f>enrollment!M51</f>
        <v>F</v>
      </c>
      <c r="H51" s="13">
        <f>enrollment!N51</f>
        <v>0.72</v>
      </c>
      <c r="I51" s="14">
        <f>enrollment!O51</f>
        <v>8901234567</v>
      </c>
      <c r="J51" s="15">
        <f>IFERROR(_xlfn.XLOOKUP(I51,providers!$B$2:$B$11,providers!$Q$2:$Q$11),"")</f>
        <v>3.7</v>
      </c>
      <c r="K51">
        <f>SUMIFS(member_months!$F:$F,member_months!$A:$A,$A51)</f>
        <v>12</v>
      </c>
      <c r="L51" s="16">
        <f>SUMIFS(claims!$Q:$Q,claims!$B:$B,$A51)</f>
        <v>4665.9100000000008</v>
      </c>
      <c r="M51" s="16">
        <f t="shared" si="0"/>
        <v>388.82583333333338</v>
      </c>
      <c r="N51" s="16">
        <f>SUMIFS(claims!$Q:$Q,claims!$B:$B,$A51,claims!$Z:$Z,"Inpatient")</f>
        <v>0</v>
      </c>
      <c r="O51" s="16">
        <f>SUMIFS(claims!$Q:$Q,claims!$B:$B,$A51,claims!$Z:$Z,"ED")</f>
        <v>3064.69</v>
      </c>
      <c r="P51" s="16">
        <f>SUMIFS(claims!$Q:$Q,claims!$B:$B,$A51,claims!$Z:$Z,"Specialty Rx")</f>
        <v>1133.24</v>
      </c>
      <c r="Q51" s="14">
        <f t="shared" si="1"/>
        <v>0</v>
      </c>
      <c r="AA51" s="41">
        <f>COUNTIFS(claims!$B:$B,$A51,claims!$Z:$Z,"Behavioral Health")</f>
        <v>0</v>
      </c>
      <c r="AB51" s="41">
        <f>COUNTIFS(claims!$B:$B,$A51,claims!$Z:$Z,"ED")</f>
        <v>3</v>
      </c>
      <c r="AC51" s="41">
        <f>COUNTIFS(claims!$B:$B,$A51,claims!$Z:$Z,"Inpatient")</f>
        <v>0</v>
      </c>
      <c r="AD51" s="41">
        <f t="shared" si="2"/>
        <v>0</v>
      </c>
      <c r="AE51" s="41" t="str">
        <f>IF(enrollment!P51="","",enrollment!P51)</f>
        <v/>
      </c>
      <c r="AF51" s="41">
        <f>IF(enrollment!P51="",0,1)</f>
        <v>0</v>
      </c>
    </row>
    <row r="52" spans="1:32" x14ac:dyDescent="0.25">
      <c r="A52" t="str">
        <f>enrollment!A52</f>
        <v>M-000051</v>
      </c>
      <c r="B52" t="str">
        <f>enrollment!F52</f>
        <v>Medicare Advantage</v>
      </c>
      <c r="C52" t="str">
        <f>enrollment!I52</f>
        <v>OH</v>
      </c>
      <c r="D52" t="str">
        <f>enrollment!J52</f>
        <v>Cuyahoga</v>
      </c>
      <c r="E52">
        <f>enrollment!L52</f>
        <v>77</v>
      </c>
      <c r="F52" t="str" cm="1">
        <f t="array" ref="F52">_xlfn.IFS(E52&lt;18,"0-17",E52&lt;35,"18-34",E52&lt;50,"35-49",E52&lt;65,"50-64",TRUE,"65+")</f>
        <v>65+</v>
      </c>
      <c r="G52" t="str">
        <f>enrollment!M52</f>
        <v>F</v>
      </c>
      <c r="H52" s="13">
        <f>enrollment!N52</f>
        <v>3.43</v>
      </c>
      <c r="I52" s="14">
        <f>enrollment!O52</f>
        <v>6789012345</v>
      </c>
      <c r="J52" s="15">
        <f>IFERROR(_xlfn.XLOOKUP(I52,providers!$B$2:$B$11,providers!$Q$2:$Q$11),"")</f>
        <v>4.0999999999999996</v>
      </c>
      <c r="K52">
        <f>SUMIFS(member_months!$F:$F,member_months!$A:$A,$A52)</f>
        <v>11</v>
      </c>
      <c r="L52" s="16">
        <f>SUMIFS(claims!$Q:$Q,claims!$B:$B,$A52)</f>
        <v>61212.18</v>
      </c>
      <c r="M52" s="16">
        <f t="shared" si="0"/>
        <v>5564.7436363636361</v>
      </c>
      <c r="N52" s="16">
        <f>SUMIFS(claims!$Q:$Q,claims!$B:$B,$A52,claims!$Z:$Z,"Inpatient")</f>
        <v>39197.480000000003</v>
      </c>
      <c r="O52" s="16">
        <f>SUMIFS(claims!$Q:$Q,claims!$B:$B,$A52,claims!$Z:$Z,"ED")</f>
        <v>1980.9899999999998</v>
      </c>
      <c r="P52" s="16">
        <f>SUMIFS(claims!$Q:$Q,claims!$B:$B,$A52,claims!$Z:$Z,"Specialty Rx")</f>
        <v>18805.79</v>
      </c>
      <c r="Q52" s="14">
        <f t="shared" si="1"/>
        <v>1</v>
      </c>
      <c r="AA52" s="41">
        <f>COUNTIFS(claims!$B:$B,$A52,claims!$Z:$Z,"Behavioral Health")</f>
        <v>1</v>
      </c>
      <c r="AB52" s="41">
        <f>COUNTIFS(claims!$B:$B,$A52,claims!$Z:$Z,"ED")</f>
        <v>2</v>
      </c>
      <c r="AC52" s="41">
        <f>COUNTIFS(claims!$B:$B,$A52,claims!$Z:$Z,"Inpatient")</f>
        <v>2</v>
      </c>
      <c r="AD52" s="41">
        <f t="shared" si="2"/>
        <v>1</v>
      </c>
      <c r="AE52" s="41" t="str">
        <f>IF(enrollment!P52="","",enrollment!P52)</f>
        <v/>
      </c>
      <c r="AF52" s="41">
        <f>IF(enrollment!P52="",0,1)</f>
        <v>0</v>
      </c>
    </row>
    <row r="53" spans="1:32" x14ac:dyDescent="0.25">
      <c r="A53" t="str">
        <f>enrollment!A53</f>
        <v>M-000052</v>
      </c>
      <c r="B53" t="str">
        <f>enrollment!F53</f>
        <v>Commercial</v>
      </c>
      <c r="C53" t="str">
        <f>enrollment!I53</f>
        <v>TN</v>
      </c>
      <c r="D53" t="str">
        <f>enrollment!J53</f>
        <v>Knox</v>
      </c>
      <c r="E53">
        <f>enrollment!L53</f>
        <v>54</v>
      </c>
      <c r="F53" t="str" cm="1">
        <f t="array" ref="F53">_xlfn.IFS(E53&lt;18,"0-17",E53&lt;35,"18-34",E53&lt;50,"35-49",E53&lt;65,"50-64",TRUE,"65+")</f>
        <v>50-64</v>
      </c>
      <c r="G53" t="str">
        <f>enrollment!M53</f>
        <v>M</v>
      </c>
      <c r="H53" s="13">
        <f>enrollment!N53</f>
        <v>1.25</v>
      </c>
      <c r="I53" s="14">
        <f>enrollment!O53</f>
        <v>7890123456</v>
      </c>
      <c r="J53" s="15">
        <f>IFERROR(_xlfn.XLOOKUP(I53,providers!$B$2:$B$11,providers!$Q$2:$Q$11),"")</f>
        <v>3.9</v>
      </c>
      <c r="K53">
        <f>SUMIFS(member_months!$F:$F,member_months!$A:$A,$A53)</f>
        <v>10</v>
      </c>
      <c r="L53" s="16">
        <f>SUMIFS(claims!$Q:$Q,claims!$B:$B,$A53)</f>
        <v>1728.02</v>
      </c>
      <c r="M53" s="16">
        <f t="shared" si="0"/>
        <v>172.80199999999999</v>
      </c>
      <c r="N53" s="16">
        <f>SUMIFS(claims!$Q:$Q,claims!$B:$B,$A53,claims!$Z:$Z,"Inpatient")</f>
        <v>0</v>
      </c>
      <c r="O53" s="16">
        <f>SUMIFS(claims!$Q:$Q,claims!$B:$B,$A53,claims!$Z:$Z,"ED")</f>
        <v>899.22</v>
      </c>
      <c r="P53" s="16">
        <f>SUMIFS(claims!$Q:$Q,claims!$B:$B,$A53,claims!$Z:$Z,"Specialty Rx")</f>
        <v>685.96</v>
      </c>
      <c r="Q53" s="14">
        <f t="shared" si="1"/>
        <v>0</v>
      </c>
      <c r="AA53" s="41">
        <f>COUNTIFS(claims!$B:$B,$A53,claims!$Z:$Z,"Behavioral Health")</f>
        <v>0</v>
      </c>
      <c r="AB53" s="41">
        <f>COUNTIFS(claims!$B:$B,$A53,claims!$Z:$Z,"ED")</f>
        <v>1</v>
      </c>
      <c r="AC53" s="41">
        <f>COUNTIFS(claims!$B:$B,$A53,claims!$Z:$Z,"Inpatient")</f>
        <v>0</v>
      </c>
      <c r="AD53" s="41">
        <f t="shared" si="2"/>
        <v>0</v>
      </c>
      <c r="AE53" s="41" t="str">
        <f>IF(enrollment!P53="","",enrollment!P53)</f>
        <v/>
      </c>
      <c r="AF53" s="41">
        <f>IF(enrollment!P53="",0,1)</f>
        <v>0</v>
      </c>
    </row>
    <row r="54" spans="1:32" x14ac:dyDescent="0.25">
      <c r="A54" t="str">
        <f>enrollment!A54</f>
        <v>M-000053</v>
      </c>
      <c r="B54" t="str">
        <f>enrollment!F54</f>
        <v>Medicare Advantage</v>
      </c>
      <c r="C54" t="str">
        <f>enrollment!I54</f>
        <v>OH</v>
      </c>
      <c r="D54" t="str">
        <f>enrollment!J54</f>
        <v>Cuyahoga</v>
      </c>
      <c r="E54">
        <f>enrollment!L54</f>
        <v>73</v>
      </c>
      <c r="F54" t="str" cm="1">
        <f t="array" ref="F54">_xlfn.IFS(E54&lt;18,"0-17",E54&lt;35,"18-34",E54&lt;50,"35-49",E54&lt;65,"50-64",TRUE,"65+")</f>
        <v>65+</v>
      </c>
      <c r="G54" t="str">
        <f>enrollment!M54</f>
        <v>M</v>
      </c>
      <c r="H54" s="13">
        <f>enrollment!N54</f>
        <v>3.43</v>
      </c>
      <c r="I54" s="14">
        <f>enrollment!O54</f>
        <v>2345678901</v>
      </c>
      <c r="J54" s="15">
        <f>IFERROR(_xlfn.XLOOKUP(I54,providers!$B$2:$B$11,providers!$Q$2:$Q$11),"")</f>
        <v>4.2</v>
      </c>
      <c r="K54">
        <f>SUMIFS(member_months!$F:$F,member_months!$A:$A,$A54)</f>
        <v>12</v>
      </c>
      <c r="L54" s="16">
        <f>SUMIFS(claims!$Q:$Q,claims!$B:$B,$A54)</f>
        <v>1804.3999999999999</v>
      </c>
      <c r="M54" s="16">
        <f t="shared" si="0"/>
        <v>150.36666666666665</v>
      </c>
      <c r="N54" s="16">
        <f>SUMIFS(claims!$Q:$Q,claims!$B:$B,$A54,claims!$Z:$Z,"Inpatient")</f>
        <v>0</v>
      </c>
      <c r="O54" s="16">
        <f>SUMIFS(claims!$Q:$Q,claims!$B:$B,$A54,claims!$Z:$Z,"ED")</f>
        <v>1072.83</v>
      </c>
      <c r="P54" s="16">
        <f>SUMIFS(claims!$Q:$Q,claims!$B:$B,$A54,claims!$Z:$Z,"Specialty Rx")</f>
        <v>0</v>
      </c>
      <c r="Q54" s="14">
        <f t="shared" si="1"/>
        <v>0</v>
      </c>
      <c r="AA54" s="41">
        <f>COUNTIFS(claims!$B:$B,$A54,claims!$Z:$Z,"Behavioral Health")</f>
        <v>0</v>
      </c>
      <c r="AB54" s="41">
        <f>COUNTIFS(claims!$B:$B,$A54,claims!$Z:$Z,"ED")</f>
        <v>1</v>
      </c>
      <c r="AC54" s="41">
        <f>COUNTIFS(claims!$B:$B,$A54,claims!$Z:$Z,"Inpatient")</f>
        <v>0</v>
      </c>
      <c r="AD54" s="41">
        <f t="shared" si="2"/>
        <v>0</v>
      </c>
      <c r="AE54" s="41" t="str">
        <f>IF(enrollment!P54="","",enrollment!P54)</f>
        <v/>
      </c>
      <c r="AF54" s="41">
        <f>IF(enrollment!P54="",0,1)</f>
        <v>0</v>
      </c>
    </row>
    <row r="55" spans="1:32" x14ac:dyDescent="0.25">
      <c r="A55" t="str">
        <f>enrollment!A55</f>
        <v>M-000054</v>
      </c>
      <c r="B55" t="str">
        <f>enrollment!F55</f>
        <v>Marketplace</v>
      </c>
      <c r="C55" t="str">
        <f>enrollment!I55</f>
        <v>KY</v>
      </c>
      <c r="D55" t="str">
        <f>enrollment!J55</f>
        <v>Jefferson</v>
      </c>
      <c r="E55">
        <f>enrollment!L55</f>
        <v>79</v>
      </c>
      <c r="F55" t="str" cm="1">
        <f t="array" ref="F55">_xlfn.IFS(E55&lt;18,"0-17",E55&lt;35,"18-34",E55&lt;50,"35-49",E55&lt;65,"50-64",TRUE,"65+")</f>
        <v>65+</v>
      </c>
      <c r="G55" t="str">
        <f>enrollment!M55</f>
        <v>M</v>
      </c>
      <c r="H55" s="13">
        <f>enrollment!N55</f>
        <v>2.34</v>
      </c>
      <c r="I55" s="14">
        <f>enrollment!O55</f>
        <v>9012345678</v>
      </c>
      <c r="J55" s="15">
        <f>IFERROR(_xlfn.XLOOKUP(I55,providers!$B$2:$B$11,providers!$Q$2:$Q$11),"")</f>
        <v>4.3</v>
      </c>
      <c r="K55">
        <f>SUMIFS(member_months!$F:$F,member_months!$A:$A,$A55)</f>
        <v>6</v>
      </c>
      <c r="L55" s="16">
        <f>SUMIFS(claims!$Q:$Q,claims!$B:$B,$A55)</f>
        <v>3229.71</v>
      </c>
      <c r="M55" s="16">
        <f t="shared" si="0"/>
        <v>538.28499999999997</v>
      </c>
      <c r="N55" s="16">
        <f>SUMIFS(claims!$Q:$Q,claims!$B:$B,$A55,claims!$Z:$Z,"Inpatient")</f>
        <v>0</v>
      </c>
      <c r="O55" s="16">
        <f>SUMIFS(claims!$Q:$Q,claims!$B:$B,$A55,claims!$Z:$Z,"ED")</f>
        <v>1948.1</v>
      </c>
      <c r="P55" s="16">
        <f>SUMIFS(claims!$Q:$Q,claims!$B:$B,$A55,claims!$Z:$Z,"Specialty Rx")</f>
        <v>0</v>
      </c>
      <c r="Q55" s="14">
        <f t="shared" si="1"/>
        <v>0</v>
      </c>
      <c r="AA55" s="41">
        <f>COUNTIFS(claims!$B:$B,$A55,claims!$Z:$Z,"Behavioral Health")</f>
        <v>1</v>
      </c>
      <c r="AB55" s="41">
        <f>COUNTIFS(claims!$B:$B,$A55,claims!$Z:$Z,"ED")</f>
        <v>2</v>
      </c>
      <c r="AC55" s="41">
        <f>COUNTIFS(claims!$B:$B,$A55,claims!$Z:$Z,"Inpatient")</f>
        <v>0</v>
      </c>
      <c r="AD55" s="41">
        <f t="shared" si="2"/>
        <v>1</v>
      </c>
      <c r="AE55" s="41" t="str">
        <f>IF(enrollment!P55="","",enrollment!P55)</f>
        <v>Premium Affordability</v>
      </c>
      <c r="AF55" s="41">
        <f>IF(enrollment!P55="",0,1)</f>
        <v>1</v>
      </c>
    </row>
    <row r="56" spans="1:32" x14ac:dyDescent="0.25">
      <c r="A56" t="str">
        <f>enrollment!A56</f>
        <v>M-000055</v>
      </c>
      <c r="B56" t="str">
        <f>enrollment!F56</f>
        <v>Medicare Advantage</v>
      </c>
      <c r="C56" t="str">
        <f>enrollment!I56</f>
        <v>OH</v>
      </c>
      <c r="D56" t="str">
        <f>enrollment!J56</f>
        <v>Cuyahoga</v>
      </c>
      <c r="E56">
        <f>enrollment!L56</f>
        <v>84</v>
      </c>
      <c r="F56" t="str" cm="1">
        <f t="array" ref="F56">_xlfn.IFS(E56&lt;18,"0-17",E56&lt;35,"18-34",E56&lt;50,"35-49",E56&lt;65,"50-64",TRUE,"65+")</f>
        <v>65+</v>
      </c>
      <c r="G56" t="str">
        <f>enrollment!M56</f>
        <v>M</v>
      </c>
      <c r="H56" s="13">
        <f>enrollment!N56</f>
        <v>2.4900000000000002</v>
      </c>
      <c r="I56" s="14">
        <f>enrollment!O56</f>
        <v>6789012345</v>
      </c>
      <c r="J56" s="15">
        <f>IFERROR(_xlfn.XLOOKUP(I56,providers!$B$2:$B$11,providers!$Q$2:$Q$11),"")</f>
        <v>4.0999999999999996</v>
      </c>
      <c r="K56">
        <f>SUMIFS(member_months!$F:$F,member_months!$A:$A,$A56)</f>
        <v>10</v>
      </c>
      <c r="L56" s="16">
        <f>SUMIFS(claims!$Q:$Q,claims!$B:$B,$A56)</f>
        <v>35484.949999999997</v>
      </c>
      <c r="M56" s="16">
        <f t="shared" si="0"/>
        <v>3548.4949999999999</v>
      </c>
      <c r="N56" s="16">
        <f>SUMIFS(claims!$Q:$Q,claims!$B:$B,$A56,claims!$Z:$Z,"Inpatient")</f>
        <v>33886.770000000004</v>
      </c>
      <c r="O56" s="16">
        <f>SUMIFS(claims!$Q:$Q,claims!$B:$B,$A56,claims!$Z:$Z,"ED")</f>
        <v>0</v>
      </c>
      <c r="P56" s="16">
        <f>SUMIFS(claims!$Q:$Q,claims!$B:$B,$A56,claims!$Z:$Z,"Specialty Rx")</f>
        <v>688.63</v>
      </c>
      <c r="Q56" s="14">
        <f t="shared" si="1"/>
        <v>0</v>
      </c>
      <c r="AA56" s="41">
        <f>COUNTIFS(claims!$B:$B,$A56,claims!$Z:$Z,"Behavioral Health")</f>
        <v>1</v>
      </c>
      <c r="AB56" s="41">
        <f>COUNTIFS(claims!$B:$B,$A56,claims!$Z:$Z,"ED")</f>
        <v>0</v>
      </c>
      <c r="AC56" s="41">
        <f>COUNTIFS(claims!$B:$B,$A56,claims!$Z:$Z,"Inpatient")</f>
        <v>2</v>
      </c>
      <c r="AD56" s="41">
        <f t="shared" si="2"/>
        <v>1</v>
      </c>
      <c r="AE56" s="41" t="str">
        <f>IF(enrollment!P56="","",enrollment!P56)</f>
        <v/>
      </c>
      <c r="AF56" s="41">
        <f>IF(enrollment!P56="",0,1)</f>
        <v>0</v>
      </c>
    </row>
    <row r="57" spans="1:32" x14ac:dyDescent="0.25">
      <c r="A57" t="str">
        <f>enrollment!A57</f>
        <v>M-000056</v>
      </c>
      <c r="B57" t="str">
        <f>enrollment!F57</f>
        <v>Commercial</v>
      </c>
      <c r="C57" t="str">
        <f>enrollment!I57</f>
        <v>OH</v>
      </c>
      <c r="D57" t="str">
        <f>enrollment!J57</f>
        <v>Cuyahoga</v>
      </c>
      <c r="E57">
        <f>enrollment!L57</f>
        <v>73</v>
      </c>
      <c r="F57" t="str" cm="1">
        <f t="array" ref="F57">_xlfn.IFS(E57&lt;18,"0-17",E57&lt;35,"18-34",E57&lt;50,"35-49",E57&lt;65,"50-64",TRUE,"65+")</f>
        <v>65+</v>
      </c>
      <c r="G57" t="str">
        <f>enrollment!M57</f>
        <v>F</v>
      </c>
      <c r="H57" s="13">
        <f>enrollment!N57</f>
        <v>3.53</v>
      </c>
      <c r="I57" s="14">
        <f>enrollment!O57</f>
        <v>2345678901</v>
      </c>
      <c r="J57" s="15">
        <f>IFERROR(_xlfn.XLOOKUP(I57,providers!$B$2:$B$11,providers!$Q$2:$Q$11),"")</f>
        <v>4.2</v>
      </c>
      <c r="K57">
        <f>SUMIFS(member_months!$F:$F,member_months!$A:$A,$A57)</f>
        <v>11</v>
      </c>
      <c r="L57" s="16">
        <f>SUMIFS(claims!$Q:$Q,claims!$B:$B,$A57)</f>
        <v>2923.42</v>
      </c>
      <c r="M57" s="16">
        <f t="shared" si="0"/>
        <v>265.76545454545453</v>
      </c>
      <c r="N57" s="16">
        <f>SUMIFS(claims!$Q:$Q,claims!$B:$B,$A57,claims!$Z:$Z,"Inpatient")</f>
        <v>0</v>
      </c>
      <c r="O57" s="16">
        <f>SUMIFS(claims!$Q:$Q,claims!$B:$B,$A57,claims!$Z:$Z,"ED")</f>
        <v>0</v>
      </c>
      <c r="P57" s="16">
        <f>SUMIFS(claims!$Q:$Q,claims!$B:$B,$A57,claims!$Z:$Z,"Specialty Rx")</f>
        <v>1909.58</v>
      </c>
      <c r="Q57" s="14">
        <f t="shared" si="1"/>
        <v>0</v>
      </c>
      <c r="AA57" s="41">
        <f>COUNTIFS(claims!$B:$B,$A57,claims!$Z:$Z,"Behavioral Health")</f>
        <v>1</v>
      </c>
      <c r="AB57" s="41">
        <f>COUNTIFS(claims!$B:$B,$A57,claims!$Z:$Z,"ED")</f>
        <v>0</v>
      </c>
      <c r="AC57" s="41">
        <f>COUNTIFS(claims!$B:$B,$A57,claims!$Z:$Z,"Inpatient")</f>
        <v>0</v>
      </c>
      <c r="AD57" s="41">
        <f t="shared" si="2"/>
        <v>1</v>
      </c>
      <c r="AE57" s="41" t="str">
        <f>IF(enrollment!P57="","",enrollment!P57)</f>
        <v/>
      </c>
      <c r="AF57" s="41">
        <f>IF(enrollment!P57="",0,1)</f>
        <v>0</v>
      </c>
    </row>
    <row r="58" spans="1:32" x14ac:dyDescent="0.25">
      <c r="A58" t="str">
        <f>enrollment!A58</f>
        <v>M-000057</v>
      </c>
      <c r="B58" t="str">
        <f>enrollment!F58</f>
        <v>Medicare Advantage</v>
      </c>
      <c r="C58" t="str">
        <f>enrollment!I58</f>
        <v>OH</v>
      </c>
      <c r="D58" t="str">
        <f>enrollment!J58</f>
        <v>Franklin</v>
      </c>
      <c r="E58">
        <f>enrollment!L58</f>
        <v>85</v>
      </c>
      <c r="F58" t="str" cm="1">
        <f t="array" ref="F58">_xlfn.IFS(E58&lt;18,"0-17",E58&lt;35,"18-34",E58&lt;50,"35-49",E58&lt;65,"50-64",TRUE,"65+")</f>
        <v>65+</v>
      </c>
      <c r="G58" t="str">
        <f>enrollment!M58</f>
        <v>M</v>
      </c>
      <c r="H58" s="13">
        <f>enrollment!N58</f>
        <v>3</v>
      </c>
      <c r="I58" s="14">
        <f>enrollment!O58</f>
        <v>2345678901</v>
      </c>
      <c r="J58" s="15">
        <f>IFERROR(_xlfn.XLOOKUP(I58,providers!$B$2:$B$11,providers!$Q$2:$Q$11),"")</f>
        <v>4.2</v>
      </c>
      <c r="K58">
        <f>SUMIFS(member_months!$F:$F,member_months!$A:$A,$A58)</f>
        <v>12</v>
      </c>
      <c r="L58" s="16">
        <f>SUMIFS(claims!$Q:$Q,claims!$B:$B,$A58)</f>
        <v>14569.13</v>
      </c>
      <c r="M58" s="16">
        <f t="shared" si="0"/>
        <v>1214.0941666666665</v>
      </c>
      <c r="N58" s="16">
        <f>SUMIFS(claims!$Q:$Q,claims!$B:$B,$A58,claims!$Z:$Z,"Inpatient")</f>
        <v>11217.57</v>
      </c>
      <c r="O58" s="16">
        <f>SUMIFS(claims!$Q:$Q,claims!$B:$B,$A58,claims!$Z:$Z,"ED")</f>
        <v>0</v>
      </c>
      <c r="P58" s="16">
        <f>SUMIFS(claims!$Q:$Q,claims!$B:$B,$A58,claims!$Z:$Z,"Specialty Rx")</f>
        <v>2803.67</v>
      </c>
      <c r="Q58" s="14">
        <f t="shared" si="1"/>
        <v>0</v>
      </c>
      <c r="AA58" s="41">
        <f>COUNTIFS(claims!$B:$B,$A58,claims!$Z:$Z,"Behavioral Health")</f>
        <v>0</v>
      </c>
      <c r="AB58" s="41">
        <f>COUNTIFS(claims!$B:$B,$A58,claims!$Z:$Z,"ED")</f>
        <v>0</v>
      </c>
      <c r="AC58" s="41">
        <f>COUNTIFS(claims!$B:$B,$A58,claims!$Z:$Z,"Inpatient")</f>
        <v>1</v>
      </c>
      <c r="AD58" s="41">
        <f t="shared" si="2"/>
        <v>0</v>
      </c>
      <c r="AE58" s="41" t="str">
        <f>IF(enrollment!P58="","",enrollment!P58)</f>
        <v/>
      </c>
      <c r="AF58" s="41">
        <f>IF(enrollment!P58="",0,1)</f>
        <v>0</v>
      </c>
    </row>
    <row r="59" spans="1:32" x14ac:dyDescent="0.25">
      <c r="A59" t="str">
        <f>enrollment!A59</f>
        <v>M-000058</v>
      </c>
      <c r="B59" t="str">
        <f>enrollment!F59</f>
        <v>Commercial</v>
      </c>
      <c r="C59" t="str">
        <f>enrollment!I59</f>
        <v>TN</v>
      </c>
      <c r="D59" t="str">
        <f>enrollment!J59</f>
        <v>Rural-Cannon</v>
      </c>
      <c r="E59">
        <f>enrollment!L59</f>
        <v>31</v>
      </c>
      <c r="F59" t="str" cm="1">
        <f t="array" ref="F59">_xlfn.IFS(E59&lt;18,"0-17",E59&lt;35,"18-34",E59&lt;50,"35-49",E59&lt;65,"50-64",TRUE,"65+")</f>
        <v>18-34</v>
      </c>
      <c r="G59" t="str">
        <f>enrollment!M59</f>
        <v>F</v>
      </c>
      <c r="H59" s="13">
        <f>enrollment!N59</f>
        <v>1.23</v>
      </c>
      <c r="I59" s="14">
        <f>enrollment!O59</f>
        <v>2233445566</v>
      </c>
      <c r="J59" s="15">
        <f>IFERROR(_xlfn.XLOOKUP(I59,providers!$B$2:$B$11,providers!$Q$2:$Q$11),"")</f>
        <v>3.5</v>
      </c>
      <c r="K59">
        <f>SUMIFS(member_months!$F:$F,member_months!$A:$A,$A59)</f>
        <v>11</v>
      </c>
      <c r="L59" s="16">
        <f>SUMIFS(claims!$Q:$Q,claims!$B:$B,$A59)</f>
        <v>7291.21</v>
      </c>
      <c r="M59" s="16">
        <f t="shared" si="0"/>
        <v>662.83727272727276</v>
      </c>
      <c r="N59" s="16">
        <f>SUMIFS(claims!$Q:$Q,claims!$B:$B,$A59,claims!$Z:$Z,"Inpatient")</f>
        <v>0</v>
      </c>
      <c r="O59" s="16">
        <f>SUMIFS(claims!$Q:$Q,claims!$B:$B,$A59,claims!$Z:$Z,"ED")</f>
        <v>6802.66</v>
      </c>
      <c r="P59" s="16">
        <f>SUMIFS(claims!$Q:$Q,claims!$B:$B,$A59,claims!$Z:$Z,"Specialty Rx")</f>
        <v>0</v>
      </c>
      <c r="Q59" s="14">
        <f t="shared" si="1"/>
        <v>0</v>
      </c>
      <c r="AA59" s="41">
        <f>COUNTIFS(claims!$B:$B,$A59,claims!$Z:$Z,"Behavioral Health")</f>
        <v>1</v>
      </c>
      <c r="AB59" s="41">
        <f>COUNTIFS(claims!$B:$B,$A59,claims!$Z:$Z,"ED")</f>
        <v>6</v>
      </c>
      <c r="AC59" s="41">
        <f>COUNTIFS(claims!$B:$B,$A59,claims!$Z:$Z,"Inpatient")</f>
        <v>0</v>
      </c>
      <c r="AD59" s="41">
        <f t="shared" si="2"/>
        <v>1</v>
      </c>
      <c r="AE59" s="41" t="str">
        <f>IF(enrollment!P59="","",enrollment!P59)</f>
        <v/>
      </c>
      <c r="AF59" s="41">
        <f>IF(enrollment!P59="",0,1)</f>
        <v>0</v>
      </c>
    </row>
    <row r="60" spans="1:32" x14ac:dyDescent="0.25">
      <c r="A60" t="str">
        <f>enrollment!A60</f>
        <v>M-000059</v>
      </c>
      <c r="B60" t="str">
        <f>enrollment!F60</f>
        <v>Commercial</v>
      </c>
      <c r="C60" t="str">
        <f>enrollment!I60</f>
        <v>OH</v>
      </c>
      <c r="D60" t="str">
        <f>enrollment!J60</f>
        <v>Cuyahoga</v>
      </c>
      <c r="E60">
        <f>enrollment!L60</f>
        <v>82</v>
      </c>
      <c r="F60" t="str" cm="1">
        <f t="array" ref="F60">_xlfn.IFS(E60&lt;18,"0-17",E60&lt;35,"18-34",E60&lt;50,"35-49",E60&lt;65,"50-64",TRUE,"65+")</f>
        <v>65+</v>
      </c>
      <c r="G60" t="str">
        <f>enrollment!M60</f>
        <v>M</v>
      </c>
      <c r="H60" s="13">
        <f>enrollment!N60</f>
        <v>3.11</v>
      </c>
      <c r="I60" s="14">
        <f>enrollment!O60</f>
        <v>6789012345</v>
      </c>
      <c r="J60" s="15">
        <f>IFERROR(_xlfn.XLOOKUP(I60,providers!$B$2:$B$11,providers!$Q$2:$Q$11),"")</f>
        <v>4.0999999999999996</v>
      </c>
      <c r="K60">
        <f>SUMIFS(member_months!$F:$F,member_months!$A:$A,$A60)</f>
        <v>12</v>
      </c>
      <c r="L60" s="16">
        <f>SUMIFS(claims!$Q:$Q,claims!$B:$B,$A60)</f>
        <v>21726.67</v>
      </c>
      <c r="M60" s="16">
        <f t="shared" si="0"/>
        <v>1810.5558333333331</v>
      </c>
      <c r="N60" s="16">
        <f>SUMIFS(claims!$Q:$Q,claims!$B:$B,$A60,claims!$Z:$Z,"Inpatient")</f>
        <v>19898.599999999999</v>
      </c>
      <c r="O60" s="16">
        <f>SUMIFS(claims!$Q:$Q,claims!$B:$B,$A60,claims!$Z:$Z,"ED")</f>
        <v>1039.99</v>
      </c>
      <c r="P60" s="16">
        <f>SUMIFS(claims!$Q:$Q,claims!$B:$B,$A60,claims!$Z:$Z,"Specialty Rx")</f>
        <v>0</v>
      </c>
      <c r="Q60" s="14">
        <f t="shared" si="1"/>
        <v>0</v>
      </c>
      <c r="AA60" s="41">
        <f>COUNTIFS(claims!$B:$B,$A60,claims!$Z:$Z,"Behavioral Health")</f>
        <v>1</v>
      </c>
      <c r="AB60" s="41">
        <f>COUNTIFS(claims!$B:$B,$A60,claims!$Z:$Z,"ED")</f>
        <v>1</v>
      </c>
      <c r="AC60" s="41">
        <f>COUNTIFS(claims!$B:$B,$A60,claims!$Z:$Z,"Inpatient")</f>
        <v>1</v>
      </c>
      <c r="AD60" s="41">
        <f t="shared" si="2"/>
        <v>1</v>
      </c>
      <c r="AE60" s="41" t="str">
        <f>IF(enrollment!P60="","",enrollment!P60)</f>
        <v/>
      </c>
      <c r="AF60" s="41">
        <f>IF(enrollment!P60="",0,1)</f>
        <v>0</v>
      </c>
    </row>
    <row r="61" spans="1:32" x14ac:dyDescent="0.25">
      <c r="A61" t="str">
        <f>enrollment!A61</f>
        <v>M-000060</v>
      </c>
      <c r="B61" t="str">
        <f>enrollment!F61</f>
        <v>Medicare Advantage</v>
      </c>
      <c r="C61" t="str">
        <f>enrollment!I61</f>
        <v>GA</v>
      </c>
      <c r="D61" t="str">
        <f>enrollment!J61</f>
        <v>Cherokee</v>
      </c>
      <c r="E61">
        <f>enrollment!L61</f>
        <v>85</v>
      </c>
      <c r="F61" t="str" cm="1">
        <f t="array" ref="F61">_xlfn.IFS(E61&lt;18,"0-17",E61&lt;35,"18-34",E61&lt;50,"35-49",E61&lt;65,"50-64",TRUE,"65+")</f>
        <v>65+</v>
      </c>
      <c r="G61" t="str">
        <f>enrollment!M61</f>
        <v>F</v>
      </c>
      <c r="H61" s="13">
        <f>enrollment!N61</f>
        <v>2.4300000000000002</v>
      </c>
      <c r="I61" s="14">
        <f>enrollment!O61</f>
        <v>8901234567</v>
      </c>
      <c r="J61" s="15">
        <f>IFERROR(_xlfn.XLOOKUP(I61,providers!$B$2:$B$11,providers!$Q$2:$Q$11),"")</f>
        <v>3.7</v>
      </c>
      <c r="K61">
        <f>SUMIFS(member_months!$F:$F,member_months!$A:$A,$A61)</f>
        <v>11</v>
      </c>
      <c r="L61" s="16">
        <f>SUMIFS(claims!$Q:$Q,claims!$B:$B,$A61)</f>
        <v>15901.410000000002</v>
      </c>
      <c r="M61" s="16">
        <f t="shared" si="0"/>
        <v>1445.5827272727274</v>
      </c>
      <c r="N61" s="16">
        <f>SUMIFS(claims!$Q:$Q,claims!$B:$B,$A61,claims!$Z:$Z,"Inpatient")</f>
        <v>14116.52</v>
      </c>
      <c r="O61" s="16">
        <f>SUMIFS(claims!$Q:$Q,claims!$B:$B,$A61,claims!$Z:$Z,"ED")</f>
        <v>1082.57</v>
      </c>
      <c r="P61" s="16">
        <f>SUMIFS(claims!$Q:$Q,claims!$B:$B,$A61,claims!$Z:$Z,"Specialty Rx")</f>
        <v>0</v>
      </c>
      <c r="Q61" s="14">
        <f t="shared" si="1"/>
        <v>0</v>
      </c>
      <c r="AA61" s="41">
        <f>COUNTIFS(claims!$B:$B,$A61,claims!$Z:$Z,"Behavioral Health")</f>
        <v>0</v>
      </c>
      <c r="AB61" s="41">
        <f>COUNTIFS(claims!$B:$B,$A61,claims!$Z:$Z,"ED")</f>
        <v>1</v>
      </c>
      <c r="AC61" s="41">
        <f>COUNTIFS(claims!$B:$B,$A61,claims!$Z:$Z,"Inpatient")</f>
        <v>1</v>
      </c>
      <c r="AD61" s="41">
        <f t="shared" si="2"/>
        <v>0</v>
      </c>
      <c r="AE61" s="41" t="str">
        <f>IF(enrollment!P61="","",enrollment!P61)</f>
        <v/>
      </c>
      <c r="AF61" s="41">
        <f>IF(enrollment!P61="",0,1)</f>
        <v>0</v>
      </c>
    </row>
    <row r="62" spans="1:32" x14ac:dyDescent="0.25">
      <c r="A62" t="str">
        <f>enrollment!A62</f>
        <v>M-000061</v>
      </c>
      <c r="B62" t="str">
        <f>enrollment!F62</f>
        <v>Medicare Advantage</v>
      </c>
      <c r="C62" t="str">
        <f>enrollment!I62</f>
        <v>OH</v>
      </c>
      <c r="D62" t="str">
        <f>enrollment!J62</f>
        <v>Franklin</v>
      </c>
      <c r="E62">
        <f>enrollment!L62</f>
        <v>82</v>
      </c>
      <c r="F62" t="str" cm="1">
        <f t="array" ref="F62">_xlfn.IFS(E62&lt;18,"0-17",E62&lt;35,"18-34",E62&lt;50,"35-49",E62&lt;65,"50-64",TRUE,"65+")</f>
        <v>65+</v>
      </c>
      <c r="G62" t="str">
        <f>enrollment!M62</f>
        <v>F</v>
      </c>
      <c r="H62" s="13">
        <f>enrollment!N62</f>
        <v>3.6</v>
      </c>
      <c r="I62" s="14">
        <f>enrollment!O62</f>
        <v>6789012345</v>
      </c>
      <c r="J62" s="15">
        <f>IFERROR(_xlfn.XLOOKUP(I62,providers!$B$2:$B$11,providers!$Q$2:$Q$11),"")</f>
        <v>4.0999999999999996</v>
      </c>
      <c r="K62">
        <f>SUMIFS(member_months!$F:$F,member_months!$A:$A,$A62)</f>
        <v>11</v>
      </c>
      <c r="L62" s="16">
        <f>SUMIFS(claims!$Q:$Q,claims!$B:$B,$A62)</f>
        <v>19874.8</v>
      </c>
      <c r="M62" s="16">
        <f t="shared" si="0"/>
        <v>1806.8</v>
      </c>
      <c r="N62" s="16">
        <f>SUMIFS(claims!$Q:$Q,claims!$B:$B,$A62,claims!$Z:$Z,"Inpatient")</f>
        <v>15751.76</v>
      </c>
      <c r="O62" s="16">
        <f>SUMIFS(claims!$Q:$Q,claims!$B:$B,$A62,claims!$Z:$Z,"ED")</f>
        <v>1108.6400000000001</v>
      </c>
      <c r="P62" s="16">
        <f>SUMIFS(claims!$Q:$Q,claims!$B:$B,$A62,claims!$Z:$Z,"Specialty Rx")</f>
        <v>2511.12</v>
      </c>
      <c r="Q62" s="14">
        <f t="shared" si="1"/>
        <v>0</v>
      </c>
      <c r="AA62" s="41">
        <f>COUNTIFS(claims!$B:$B,$A62,claims!$Z:$Z,"Behavioral Health")</f>
        <v>1</v>
      </c>
      <c r="AB62" s="41">
        <f>COUNTIFS(claims!$B:$B,$A62,claims!$Z:$Z,"ED")</f>
        <v>1</v>
      </c>
      <c r="AC62" s="41">
        <f>COUNTIFS(claims!$B:$B,$A62,claims!$Z:$Z,"Inpatient")</f>
        <v>1</v>
      </c>
      <c r="AD62" s="41">
        <f t="shared" si="2"/>
        <v>1</v>
      </c>
      <c r="AE62" s="41" t="str">
        <f>IF(enrollment!P62="","",enrollment!P62)</f>
        <v/>
      </c>
      <c r="AF62" s="41">
        <f>IF(enrollment!P62="",0,1)</f>
        <v>0</v>
      </c>
    </row>
    <row r="63" spans="1:32" x14ac:dyDescent="0.25">
      <c r="A63" t="str">
        <f>enrollment!A63</f>
        <v>M-000062</v>
      </c>
      <c r="B63" t="str">
        <f>enrollment!F63</f>
        <v>Marketplace</v>
      </c>
      <c r="C63" t="str">
        <f>enrollment!I63</f>
        <v>KY</v>
      </c>
      <c r="D63" t="str">
        <f>enrollment!J63</f>
        <v>Warren</v>
      </c>
      <c r="E63">
        <f>enrollment!L63</f>
        <v>68</v>
      </c>
      <c r="F63" t="str" cm="1">
        <f t="array" ref="F63">_xlfn.IFS(E63&lt;18,"0-17",E63&lt;35,"18-34",E63&lt;50,"35-49",E63&lt;65,"50-64",TRUE,"65+")</f>
        <v>65+</v>
      </c>
      <c r="G63" t="str">
        <f>enrollment!M63</f>
        <v>F</v>
      </c>
      <c r="H63" s="13">
        <f>enrollment!N63</f>
        <v>3.22</v>
      </c>
      <c r="I63" s="14">
        <f>enrollment!O63</f>
        <v>3456789012</v>
      </c>
      <c r="J63" s="15">
        <f>IFERROR(_xlfn.XLOOKUP(I63,providers!$B$2:$B$11,providers!$Q$2:$Q$11),"")</f>
        <v>4</v>
      </c>
      <c r="K63">
        <f>SUMIFS(member_months!$F:$F,member_months!$A:$A,$A63)</f>
        <v>10</v>
      </c>
      <c r="L63" s="16">
        <f>SUMIFS(claims!$Q:$Q,claims!$B:$B,$A63)</f>
        <v>5778.64</v>
      </c>
      <c r="M63" s="16">
        <f t="shared" si="0"/>
        <v>577.86400000000003</v>
      </c>
      <c r="N63" s="16">
        <f>SUMIFS(claims!$Q:$Q,claims!$B:$B,$A63,claims!$Z:$Z,"Inpatient")</f>
        <v>0</v>
      </c>
      <c r="O63" s="16">
        <f>SUMIFS(claims!$Q:$Q,claims!$B:$B,$A63,claims!$Z:$Z,"ED")</f>
        <v>3484.9100000000003</v>
      </c>
      <c r="P63" s="16">
        <f>SUMIFS(claims!$Q:$Q,claims!$B:$B,$A63,claims!$Z:$Z,"Specialty Rx")</f>
        <v>1829.48</v>
      </c>
      <c r="Q63" s="14">
        <f t="shared" si="1"/>
        <v>0</v>
      </c>
      <c r="AA63" s="41">
        <f>COUNTIFS(claims!$B:$B,$A63,claims!$Z:$Z,"Behavioral Health")</f>
        <v>0</v>
      </c>
      <c r="AB63" s="41">
        <f>COUNTIFS(claims!$B:$B,$A63,claims!$Z:$Z,"ED")</f>
        <v>3</v>
      </c>
      <c r="AC63" s="41">
        <f>COUNTIFS(claims!$B:$B,$A63,claims!$Z:$Z,"Inpatient")</f>
        <v>0</v>
      </c>
      <c r="AD63" s="41">
        <f t="shared" si="2"/>
        <v>0</v>
      </c>
      <c r="AE63" s="41" t="str">
        <f>IF(enrollment!P63="","",enrollment!P63)</f>
        <v/>
      </c>
      <c r="AF63" s="41">
        <f>IF(enrollment!P63="",0,1)</f>
        <v>0</v>
      </c>
    </row>
    <row r="64" spans="1:32" x14ac:dyDescent="0.25">
      <c r="A64" t="str">
        <f>enrollment!A64</f>
        <v>M-000063</v>
      </c>
      <c r="B64" t="str">
        <f>enrollment!F64</f>
        <v>Commercial</v>
      </c>
      <c r="C64" t="str">
        <f>enrollment!I64</f>
        <v>GA</v>
      </c>
      <c r="D64" t="str">
        <f>enrollment!J64</f>
        <v>Fulton</v>
      </c>
      <c r="E64">
        <f>enrollment!L64</f>
        <v>28</v>
      </c>
      <c r="F64" t="str" cm="1">
        <f t="array" ref="F64">_xlfn.IFS(E64&lt;18,"0-17",E64&lt;35,"18-34",E64&lt;50,"35-49",E64&lt;65,"50-64",TRUE,"65+")</f>
        <v>18-34</v>
      </c>
      <c r="G64" t="str">
        <f>enrollment!M64</f>
        <v>M</v>
      </c>
      <c r="H64" s="13">
        <f>enrollment!N64</f>
        <v>1.05</v>
      </c>
      <c r="I64" s="14">
        <f>enrollment!O64</f>
        <v>8901234567</v>
      </c>
      <c r="J64" s="15">
        <f>IFERROR(_xlfn.XLOOKUP(I64,providers!$B$2:$B$11,providers!$Q$2:$Q$11),"")</f>
        <v>3.7</v>
      </c>
      <c r="K64">
        <f>SUMIFS(member_months!$F:$F,member_months!$A:$A,$A64)</f>
        <v>10</v>
      </c>
      <c r="L64" s="16">
        <f>SUMIFS(claims!$Q:$Q,claims!$B:$B,$A64)</f>
        <v>32077.39</v>
      </c>
      <c r="M64" s="16">
        <f t="shared" si="0"/>
        <v>3207.739</v>
      </c>
      <c r="N64" s="16">
        <f>SUMIFS(claims!$Q:$Q,claims!$B:$B,$A64,claims!$Z:$Z,"Inpatient")</f>
        <v>28390.03</v>
      </c>
      <c r="O64" s="16">
        <f>SUMIFS(claims!$Q:$Q,claims!$B:$B,$A64,claims!$Z:$Z,"ED")</f>
        <v>1027.5999999999999</v>
      </c>
      <c r="P64" s="16">
        <f>SUMIFS(claims!$Q:$Q,claims!$B:$B,$A64,claims!$Z:$Z,"Specialty Rx")</f>
        <v>1989.1799999999998</v>
      </c>
      <c r="Q64" s="14">
        <f t="shared" si="1"/>
        <v>0</v>
      </c>
      <c r="AA64" s="41">
        <f>COUNTIFS(claims!$B:$B,$A64,claims!$Z:$Z,"Behavioral Health")</f>
        <v>0</v>
      </c>
      <c r="AB64" s="41">
        <f>COUNTIFS(claims!$B:$B,$A64,claims!$Z:$Z,"ED")</f>
        <v>1</v>
      </c>
      <c r="AC64" s="41">
        <f>COUNTIFS(claims!$B:$B,$A64,claims!$Z:$Z,"Inpatient")</f>
        <v>2</v>
      </c>
      <c r="AD64" s="41">
        <f t="shared" si="2"/>
        <v>0</v>
      </c>
      <c r="AE64" s="41" t="str">
        <f>IF(enrollment!P64="","",enrollment!P64)</f>
        <v/>
      </c>
      <c r="AF64" s="41">
        <f>IF(enrollment!P64="",0,1)</f>
        <v>0</v>
      </c>
    </row>
    <row r="65" spans="1:32" x14ac:dyDescent="0.25">
      <c r="A65" t="str">
        <f>enrollment!A65</f>
        <v>M-000064</v>
      </c>
      <c r="B65" t="str">
        <f>enrollment!F65</f>
        <v>Commercial</v>
      </c>
      <c r="C65" t="str">
        <f>enrollment!I65</f>
        <v>GA</v>
      </c>
      <c r="D65" t="str">
        <f>enrollment!J65</f>
        <v>Cherokee</v>
      </c>
      <c r="E65">
        <f>enrollment!L65</f>
        <v>60</v>
      </c>
      <c r="F65" t="str" cm="1">
        <f t="array" ref="F65">_xlfn.IFS(E65&lt;18,"0-17",E65&lt;35,"18-34",E65&lt;50,"35-49",E65&lt;65,"50-64",TRUE,"65+")</f>
        <v>50-64</v>
      </c>
      <c r="G65" t="str">
        <f>enrollment!M65</f>
        <v>F</v>
      </c>
      <c r="H65" s="13">
        <f>enrollment!N65</f>
        <v>1.24</v>
      </c>
      <c r="I65" s="14">
        <f>enrollment!O65</f>
        <v>8901234567</v>
      </c>
      <c r="J65" s="15">
        <f>IFERROR(_xlfn.XLOOKUP(I65,providers!$B$2:$B$11,providers!$Q$2:$Q$11),"")</f>
        <v>3.7</v>
      </c>
      <c r="K65">
        <f>SUMIFS(member_months!$F:$F,member_months!$A:$A,$A65)</f>
        <v>10</v>
      </c>
      <c r="L65" s="16">
        <f>SUMIFS(claims!$Q:$Q,claims!$B:$B,$A65)</f>
        <v>1428.7699999999998</v>
      </c>
      <c r="M65" s="16">
        <f t="shared" si="0"/>
        <v>142.87699999999998</v>
      </c>
      <c r="N65" s="16">
        <f>SUMIFS(claims!$Q:$Q,claims!$B:$B,$A65,claims!$Z:$Z,"Inpatient")</f>
        <v>0</v>
      </c>
      <c r="O65" s="16">
        <f>SUMIFS(claims!$Q:$Q,claims!$B:$B,$A65,claims!$Z:$Z,"ED")</f>
        <v>0</v>
      </c>
      <c r="P65" s="16">
        <f>SUMIFS(claims!$Q:$Q,claims!$B:$B,$A65,claims!$Z:$Z,"Specialty Rx")</f>
        <v>700.81</v>
      </c>
      <c r="Q65" s="14">
        <f t="shared" si="1"/>
        <v>0</v>
      </c>
      <c r="AA65" s="41">
        <f>COUNTIFS(claims!$B:$B,$A65,claims!$Z:$Z,"Behavioral Health")</f>
        <v>1</v>
      </c>
      <c r="AB65" s="41">
        <f>COUNTIFS(claims!$B:$B,$A65,claims!$Z:$Z,"ED")</f>
        <v>0</v>
      </c>
      <c r="AC65" s="41">
        <f>COUNTIFS(claims!$B:$B,$A65,claims!$Z:$Z,"Inpatient")</f>
        <v>0</v>
      </c>
      <c r="AD65" s="41">
        <f t="shared" si="2"/>
        <v>1</v>
      </c>
      <c r="AE65" s="41" t="str">
        <f>IF(enrollment!P65="","",enrollment!P65)</f>
        <v/>
      </c>
      <c r="AF65" s="41">
        <f>IF(enrollment!P65="",0,1)</f>
        <v>0</v>
      </c>
    </row>
    <row r="66" spans="1:32" x14ac:dyDescent="0.25">
      <c r="A66" t="str">
        <f>enrollment!A66</f>
        <v>M-000065</v>
      </c>
      <c r="B66" t="str">
        <f>enrollment!F66</f>
        <v>Commercial</v>
      </c>
      <c r="C66" t="str">
        <f>enrollment!I66</f>
        <v>OH</v>
      </c>
      <c r="D66" t="str">
        <f>enrollment!J66</f>
        <v>Cuyahoga</v>
      </c>
      <c r="E66">
        <f>enrollment!L66</f>
        <v>39</v>
      </c>
      <c r="F66" t="str" cm="1">
        <f t="array" ref="F66">_xlfn.IFS(E66&lt;18,"0-17",E66&lt;35,"18-34",E66&lt;50,"35-49",E66&lt;65,"50-64",TRUE,"65+")</f>
        <v>35-49</v>
      </c>
      <c r="G66" t="str">
        <f>enrollment!M66</f>
        <v>F</v>
      </c>
      <c r="H66" s="13">
        <f>enrollment!N66</f>
        <v>0.9</v>
      </c>
      <c r="I66" s="14">
        <f>enrollment!O66</f>
        <v>2345678901</v>
      </c>
      <c r="J66" s="15">
        <f>IFERROR(_xlfn.XLOOKUP(I66,providers!$B$2:$B$11,providers!$Q$2:$Q$11),"")</f>
        <v>4.2</v>
      </c>
      <c r="K66">
        <f>SUMIFS(member_months!$F:$F,member_months!$A:$A,$A66)</f>
        <v>10</v>
      </c>
      <c r="L66" s="16">
        <f>SUMIFS(claims!$Q:$Q,claims!$B:$B,$A66)</f>
        <v>1643.8200000000002</v>
      </c>
      <c r="M66" s="16">
        <f t="shared" si="0"/>
        <v>164.38200000000001</v>
      </c>
      <c r="N66" s="16">
        <f>SUMIFS(claims!$Q:$Q,claims!$B:$B,$A66,claims!$Z:$Z,"Inpatient")</f>
        <v>0</v>
      </c>
      <c r="O66" s="16">
        <f>SUMIFS(claims!$Q:$Q,claims!$B:$B,$A66,claims!$Z:$Z,"ED")</f>
        <v>1364.42</v>
      </c>
      <c r="P66" s="16">
        <f>SUMIFS(claims!$Q:$Q,claims!$B:$B,$A66,claims!$Z:$Z,"Specialty Rx")</f>
        <v>0</v>
      </c>
      <c r="Q66" s="14">
        <f t="shared" si="1"/>
        <v>0</v>
      </c>
      <c r="AA66" s="41">
        <f>COUNTIFS(claims!$B:$B,$A66,claims!$Z:$Z,"Behavioral Health")</f>
        <v>0</v>
      </c>
      <c r="AB66" s="41">
        <f>COUNTIFS(claims!$B:$B,$A66,claims!$Z:$Z,"ED")</f>
        <v>1</v>
      </c>
      <c r="AC66" s="41">
        <f>COUNTIFS(claims!$B:$B,$A66,claims!$Z:$Z,"Inpatient")</f>
        <v>0</v>
      </c>
      <c r="AD66" s="41">
        <f t="shared" si="2"/>
        <v>0</v>
      </c>
      <c r="AE66" s="41" t="str">
        <f>IF(enrollment!P66="","",enrollment!P66)</f>
        <v/>
      </c>
      <c r="AF66" s="41">
        <f>IF(enrollment!P66="",0,1)</f>
        <v>0</v>
      </c>
    </row>
    <row r="67" spans="1:32" x14ac:dyDescent="0.25">
      <c r="A67" t="str">
        <f>enrollment!A67</f>
        <v>M-000066</v>
      </c>
      <c r="B67" t="str">
        <f>enrollment!F67</f>
        <v>Commercial</v>
      </c>
      <c r="C67" t="str">
        <f>enrollment!I67</f>
        <v>TN</v>
      </c>
      <c r="D67" t="str">
        <f>enrollment!J67</f>
        <v>Rural-Cannon</v>
      </c>
      <c r="E67">
        <f>enrollment!L67</f>
        <v>67</v>
      </c>
      <c r="F67" t="str" cm="1">
        <f t="array" ref="F67">_xlfn.IFS(E67&lt;18,"0-17",E67&lt;35,"18-34",E67&lt;50,"35-49",E67&lt;65,"50-64",TRUE,"65+")</f>
        <v>65+</v>
      </c>
      <c r="G67" t="str">
        <f>enrollment!M67</f>
        <v>M</v>
      </c>
      <c r="H67" s="13">
        <f>enrollment!N67</f>
        <v>3.06</v>
      </c>
      <c r="I67" s="14">
        <f>enrollment!O67</f>
        <v>2233445566</v>
      </c>
      <c r="J67" s="15">
        <f>IFERROR(_xlfn.XLOOKUP(I67,providers!$B$2:$B$11,providers!$Q$2:$Q$11),"")</f>
        <v>3.5</v>
      </c>
      <c r="K67">
        <f>SUMIFS(member_months!$F:$F,member_months!$A:$A,$A67)</f>
        <v>11</v>
      </c>
      <c r="L67" s="16">
        <f>SUMIFS(claims!$Q:$Q,claims!$B:$B,$A67)</f>
        <v>8454.1400000000012</v>
      </c>
      <c r="M67" s="16">
        <f t="shared" ref="M67:M130" si="15">IF(K67=0,0,L67/K67)</f>
        <v>768.55818181818188</v>
      </c>
      <c r="N67" s="16">
        <f>SUMIFS(claims!$Q:$Q,claims!$B:$B,$A67,claims!$Z:$Z,"Inpatient")</f>
        <v>0</v>
      </c>
      <c r="O67" s="16">
        <f>SUMIFS(claims!$Q:$Q,claims!$B:$B,$A67,claims!$Z:$Z,"ED")</f>
        <v>7877.85</v>
      </c>
      <c r="P67" s="16">
        <f>SUMIFS(claims!$Q:$Q,claims!$B:$B,$A67,claims!$Z:$Z,"Specialty Rx")</f>
        <v>0</v>
      </c>
      <c r="Q67" s="14">
        <f t="shared" ref="Q67:Q130" si="16">IF($L67&gt;=$U$2,1,0)</f>
        <v>0</v>
      </c>
      <c r="AA67" s="41">
        <f>COUNTIFS(claims!$B:$B,$A67,claims!$Z:$Z,"Behavioral Health")</f>
        <v>0</v>
      </c>
      <c r="AB67" s="41">
        <f>COUNTIFS(claims!$B:$B,$A67,claims!$Z:$Z,"ED")</f>
        <v>7</v>
      </c>
      <c r="AC67" s="41">
        <f>COUNTIFS(claims!$B:$B,$A67,claims!$Z:$Z,"Inpatient")</f>
        <v>0</v>
      </c>
      <c r="AD67" s="41">
        <f t="shared" ref="AD67:AD130" si="17">IF(AA67&gt;0,1,0)</f>
        <v>0</v>
      </c>
      <c r="AE67" s="41" t="str">
        <f>IF(enrollment!P67="","",enrollment!P67)</f>
        <v/>
      </c>
      <c r="AF67" s="41">
        <f>IF(enrollment!P67="",0,1)</f>
        <v>0</v>
      </c>
    </row>
    <row r="68" spans="1:32" x14ac:dyDescent="0.25">
      <c r="A68" t="str">
        <f>enrollment!A68</f>
        <v>M-000067</v>
      </c>
      <c r="B68" t="str">
        <f>enrollment!F68</f>
        <v>Commercial</v>
      </c>
      <c r="C68" t="str">
        <f>enrollment!I68</f>
        <v>GA</v>
      </c>
      <c r="D68" t="str">
        <f>enrollment!J68</f>
        <v>Cherokee</v>
      </c>
      <c r="E68">
        <f>enrollment!L68</f>
        <v>50</v>
      </c>
      <c r="F68" t="str" cm="1">
        <f t="array" ref="F68">_xlfn.IFS(E68&lt;18,"0-17",E68&lt;35,"18-34",E68&lt;50,"35-49",E68&lt;65,"50-64",TRUE,"65+")</f>
        <v>50-64</v>
      </c>
      <c r="G68" t="str">
        <f>enrollment!M68</f>
        <v>M</v>
      </c>
      <c r="H68" s="13">
        <f>enrollment!N68</f>
        <v>0.84</v>
      </c>
      <c r="I68" s="14">
        <f>enrollment!O68</f>
        <v>8901234567</v>
      </c>
      <c r="J68" s="15">
        <f>IFERROR(_xlfn.XLOOKUP(I68,providers!$B$2:$B$11,providers!$Q$2:$Q$11),"")</f>
        <v>3.7</v>
      </c>
      <c r="K68">
        <f>SUMIFS(member_months!$F:$F,member_months!$A:$A,$A68)</f>
        <v>11</v>
      </c>
      <c r="L68" s="16">
        <f>SUMIFS(claims!$Q:$Q,claims!$B:$B,$A68)</f>
        <v>7294.2</v>
      </c>
      <c r="M68" s="16">
        <f t="shared" si="15"/>
        <v>663.10909090909092</v>
      </c>
      <c r="N68" s="16">
        <f>SUMIFS(claims!$Q:$Q,claims!$B:$B,$A68,claims!$Z:$Z,"Inpatient")</f>
        <v>0</v>
      </c>
      <c r="O68" s="16">
        <f>SUMIFS(claims!$Q:$Q,claims!$B:$B,$A68,claims!$Z:$Z,"ED")</f>
        <v>2844.19</v>
      </c>
      <c r="P68" s="16">
        <f>SUMIFS(claims!$Q:$Q,claims!$B:$B,$A68,claims!$Z:$Z,"Specialty Rx")</f>
        <v>3339.04</v>
      </c>
      <c r="Q68" s="14">
        <f t="shared" si="16"/>
        <v>0</v>
      </c>
      <c r="AA68" s="41">
        <f>COUNTIFS(claims!$B:$B,$A68,claims!$Z:$Z,"Behavioral Health")</f>
        <v>0</v>
      </c>
      <c r="AB68" s="41">
        <f>COUNTIFS(claims!$B:$B,$A68,claims!$Z:$Z,"ED")</f>
        <v>3</v>
      </c>
      <c r="AC68" s="41">
        <f>COUNTIFS(claims!$B:$B,$A68,claims!$Z:$Z,"Inpatient")</f>
        <v>0</v>
      </c>
      <c r="AD68" s="41">
        <f t="shared" si="17"/>
        <v>0</v>
      </c>
      <c r="AE68" s="41" t="str">
        <f>IF(enrollment!P68="","",enrollment!P68)</f>
        <v/>
      </c>
      <c r="AF68" s="41">
        <f>IF(enrollment!P68="",0,1)</f>
        <v>0</v>
      </c>
    </row>
    <row r="69" spans="1:32" x14ac:dyDescent="0.25">
      <c r="A69" t="str">
        <f>enrollment!A69</f>
        <v>M-000068</v>
      </c>
      <c r="B69" t="str">
        <f>enrollment!F69</f>
        <v>Marketplace</v>
      </c>
      <c r="C69" t="str">
        <f>enrollment!I69</f>
        <v>TN</v>
      </c>
      <c r="D69" t="str">
        <f>enrollment!J69</f>
        <v>Davidson</v>
      </c>
      <c r="E69">
        <f>enrollment!L69</f>
        <v>45</v>
      </c>
      <c r="F69" t="str" cm="1">
        <f t="array" ref="F69">_xlfn.IFS(E69&lt;18,"0-17",E69&lt;35,"18-34",E69&lt;50,"35-49",E69&lt;65,"50-64",TRUE,"65+")</f>
        <v>35-49</v>
      </c>
      <c r="G69" t="str">
        <f>enrollment!M69</f>
        <v>F</v>
      </c>
      <c r="H69" s="13">
        <f>enrollment!N69</f>
        <v>1.08</v>
      </c>
      <c r="I69" s="14">
        <f>enrollment!O69</f>
        <v>5678901234</v>
      </c>
      <c r="J69" s="15">
        <f>IFERROR(_xlfn.XLOOKUP(I69,providers!$B$2:$B$11,providers!$Q$2:$Q$11),"")</f>
        <v>3.8</v>
      </c>
      <c r="K69">
        <f>SUMIFS(member_months!$F:$F,member_months!$A:$A,$A69)</f>
        <v>10</v>
      </c>
      <c r="L69" s="16">
        <f>SUMIFS(claims!$Q:$Q,claims!$B:$B,$A69)</f>
        <v>71006.67</v>
      </c>
      <c r="M69" s="16">
        <f t="shared" si="15"/>
        <v>7100.6669999999995</v>
      </c>
      <c r="N69" s="16">
        <f>SUMIFS(claims!$Q:$Q,claims!$B:$B,$A69,claims!$Z:$Z,"Inpatient")</f>
        <v>60928.770000000004</v>
      </c>
      <c r="O69" s="16">
        <f>SUMIFS(claims!$Q:$Q,claims!$B:$B,$A69,claims!$Z:$Z,"ED")</f>
        <v>3208.33</v>
      </c>
      <c r="P69" s="16">
        <f>SUMIFS(claims!$Q:$Q,claims!$B:$B,$A69,claims!$Z:$Z,"Specialty Rx")</f>
        <v>5294.98</v>
      </c>
      <c r="Q69" s="14">
        <f t="shared" si="16"/>
        <v>1</v>
      </c>
      <c r="AA69" s="41">
        <f>COUNTIFS(claims!$B:$B,$A69,claims!$Z:$Z,"Behavioral Health")</f>
        <v>1</v>
      </c>
      <c r="AB69" s="41">
        <f>COUNTIFS(claims!$B:$B,$A69,claims!$Z:$Z,"ED")</f>
        <v>3</v>
      </c>
      <c r="AC69" s="41">
        <f>COUNTIFS(claims!$B:$B,$A69,claims!$Z:$Z,"Inpatient")</f>
        <v>3</v>
      </c>
      <c r="AD69" s="41">
        <f t="shared" si="17"/>
        <v>1</v>
      </c>
      <c r="AE69" s="41" t="str">
        <f>IF(enrollment!P69="","",enrollment!P69)</f>
        <v/>
      </c>
      <c r="AF69" s="41">
        <f>IF(enrollment!P69="",0,1)</f>
        <v>0</v>
      </c>
    </row>
    <row r="70" spans="1:32" x14ac:dyDescent="0.25">
      <c r="A70" t="str">
        <f>enrollment!A70</f>
        <v>M-000069</v>
      </c>
      <c r="B70" t="str">
        <f>enrollment!F70</f>
        <v>Commercial</v>
      </c>
      <c r="C70" t="str">
        <f>enrollment!I70</f>
        <v>TN</v>
      </c>
      <c r="D70" t="str">
        <f>enrollment!J70</f>
        <v>Knox</v>
      </c>
      <c r="E70">
        <f>enrollment!L70</f>
        <v>50</v>
      </c>
      <c r="F70" t="str" cm="1">
        <f t="array" ref="F70">_xlfn.IFS(E70&lt;18,"0-17",E70&lt;35,"18-34",E70&lt;50,"35-49",E70&lt;65,"50-64",TRUE,"65+")</f>
        <v>50-64</v>
      </c>
      <c r="G70" t="str">
        <f>enrollment!M70</f>
        <v>F</v>
      </c>
      <c r="H70" s="13">
        <f>enrollment!N70</f>
        <v>1.07</v>
      </c>
      <c r="I70" s="14">
        <f>enrollment!O70</f>
        <v>5678901234</v>
      </c>
      <c r="J70" s="15">
        <f>IFERROR(_xlfn.XLOOKUP(I70,providers!$B$2:$B$11,providers!$Q$2:$Q$11),"")</f>
        <v>3.8</v>
      </c>
      <c r="K70">
        <f>SUMIFS(member_months!$F:$F,member_months!$A:$A,$A70)</f>
        <v>10</v>
      </c>
      <c r="L70" s="16">
        <f>SUMIFS(claims!$Q:$Q,claims!$B:$B,$A70)</f>
        <v>4965.25</v>
      </c>
      <c r="M70" s="16">
        <f t="shared" si="15"/>
        <v>496.52499999999998</v>
      </c>
      <c r="N70" s="16">
        <f>SUMIFS(claims!$Q:$Q,claims!$B:$B,$A70,claims!$Z:$Z,"Inpatient")</f>
        <v>0</v>
      </c>
      <c r="O70" s="16">
        <f>SUMIFS(claims!$Q:$Q,claims!$B:$B,$A70,claims!$Z:$Z,"ED")</f>
        <v>2696.51</v>
      </c>
      <c r="P70" s="16">
        <f>SUMIFS(claims!$Q:$Q,claims!$B:$B,$A70,claims!$Z:$Z,"Specialty Rx")</f>
        <v>1169.83</v>
      </c>
      <c r="Q70" s="14">
        <f t="shared" si="16"/>
        <v>0</v>
      </c>
      <c r="AA70" s="41">
        <f>COUNTIFS(claims!$B:$B,$A70,claims!$Z:$Z,"Behavioral Health")</f>
        <v>0</v>
      </c>
      <c r="AB70" s="41">
        <f>COUNTIFS(claims!$B:$B,$A70,claims!$Z:$Z,"ED")</f>
        <v>2</v>
      </c>
      <c r="AC70" s="41">
        <f>COUNTIFS(claims!$B:$B,$A70,claims!$Z:$Z,"Inpatient")</f>
        <v>0</v>
      </c>
      <c r="AD70" s="41">
        <f t="shared" si="17"/>
        <v>0</v>
      </c>
      <c r="AE70" s="41" t="str">
        <f>IF(enrollment!P70="","",enrollment!P70)</f>
        <v/>
      </c>
      <c r="AF70" s="41">
        <f>IF(enrollment!P70="",0,1)</f>
        <v>0</v>
      </c>
    </row>
    <row r="71" spans="1:32" x14ac:dyDescent="0.25">
      <c r="A71" t="str">
        <f>enrollment!A71</f>
        <v>M-000070</v>
      </c>
      <c r="B71" t="str">
        <f>enrollment!F71</f>
        <v>Marketplace</v>
      </c>
      <c r="C71" t="str">
        <f>enrollment!I71</f>
        <v>GA</v>
      </c>
      <c r="D71" t="str">
        <f>enrollment!J71</f>
        <v>Fulton</v>
      </c>
      <c r="E71">
        <f>enrollment!L71</f>
        <v>24</v>
      </c>
      <c r="F71" t="str" cm="1">
        <f t="array" ref="F71">_xlfn.IFS(E71&lt;18,"0-17",E71&lt;35,"18-34",E71&lt;50,"35-49",E71&lt;65,"50-64",TRUE,"65+")</f>
        <v>18-34</v>
      </c>
      <c r="G71" t="str">
        <f>enrollment!M71</f>
        <v>F</v>
      </c>
      <c r="H71" s="13">
        <f>enrollment!N71</f>
        <v>0.79</v>
      </c>
      <c r="I71" s="14">
        <f>enrollment!O71</f>
        <v>8901234567</v>
      </c>
      <c r="J71" s="15">
        <f>IFERROR(_xlfn.XLOOKUP(I71,providers!$B$2:$B$11,providers!$Q$2:$Q$11),"")</f>
        <v>3.7</v>
      </c>
      <c r="K71">
        <f>SUMIFS(member_months!$F:$F,member_months!$A:$A,$A71)</f>
        <v>5</v>
      </c>
      <c r="L71" s="16">
        <f>SUMIFS(claims!$Q:$Q,claims!$B:$B,$A71)</f>
        <v>31473.24</v>
      </c>
      <c r="M71" s="16">
        <f t="shared" si="15"/>
        <v>6294.6480000000001</v>
      </c>
      <c r="N71" s="16">
        <f>SUMIFS(claims!$Q:$Q,claims!$B:$B,$A71,claims!$Z:$Z,"Inpatient")</f>
        <v>28896.71</v>
      </c>
      <c r="O71" s="16">
        <f>SUMIFS(claims!$Q:$Q,claims!$B:$B,$A71,claims!$Z:$Z,"ED")</f>
        <v>952.34</v>
      </c>
      <c r="P71" s="16">
        <f>SUMIFS(claims!$Q:$Q,claims!$B:$B,$A71,claims!$Z:$Z,"Specialty Rx")</f>
        <v>878.58</v>
      </c>
      <c r="Q71" s="14">
        <f t="shared" si="16"/>
        <v>0</v>
      </c>
      <c r="AA71" s="41">
        <f>COUNTIFS(claims!$B:$B,$A71,claims!$Z:$Z,"Behavioral Health")</f>
        <v>0</v>
      </c>
      <c r="AB71" s="41">
        <f>COUNTIFS(claims!$B:$B,$A71,claims!$Z:$Z,"ED")</f>
        <v>1</v>
      </c>
      <c r="AC71" s="41">
        <f>COUNTIFS(claims!$B:$B,$A71,claims!$Z:$Z,"Inpatient")</f>
        <v>2</v>
      </c>
      <c r="AD71" s="41">
        <f t="shared" si="17"/>
        <v>0</v>
      </c>
      <c r="AE71" s="41" t="str">
        <f>IF(enrollment!P71="","",enrollment!P71)</f>
        <v>Access Issues</v>
      </c>
      <c r="AF71" s="41">
        <f>IF(enrollment!P71="",0,1)</f>
        <v>1</v>
      </c>
    </row>
    <row r="72" spans="1:32" x14ac:dyDescent="0.25">
      <c r="A72" t="str">
        <f>enrollment!A72</f>
        <v>M-000071</v>
      </c>
      <c r="B72" t="str">
        <f>enrollment!F72</f>
        <v>Commercial</v>
      </c>
      <c r="C72" t="str">
        <f>enrollment!I72</f>
        <v>TN</v>
      </c>
      <c r="D72" t="str">
        <f>enrollment!J72</f>
        <v>Rural-Cannon</v>
      </c>
      <c r="E72">
        <f>enrollment!L72</f>
        <v>76</v>
      </c>
      <c r="F72" t="str" cm="1">
        <f t="array" ref="F72">_xlfn.IFS(E72&lt;18,"0-17",E72&lt;35,"18-34",E72&lt;50,"35-49",E72&lt;65,"50-64",TRUE,"65+")</f>
        <v>65+</v>
      </c>
      <c r="G72" t="str">
        <f>enrollment!M72</f>
        <v>F</v>
      </c>
      <c r="H72" s="13">
        <f>enrollment!N72</f>
        <v>2.99</v>
      </c>
      <c r="I72" s="14">
        <f>enrollment!O72</f>
        <v>2233445566</v>
      </c>
      <c r="J72" s="15">
        <f>IFERROR(_xlfn.XLOOKUP(I72,providers!$B$2:$B$11,providers!$Q$2:$Q$11),"")</f>
        <v>3.5</v>
      </c>
      <c r="K72">
        <f>SUMIFS(member_months!$F:$F,member_months!$A:$A,$A72)</f>
        <v>11</v>
      </c>
      <c r="L72" s="16">
        <f>SUMIFS(claims!$Q:$Q,claims!$B:$B,$A72)</f>
        <v>7032.32</v>
      </c>
      <c r="M72" s="16">
        <f t="shared" si="15"/>
        <v>639.30181818181813</v>
      </c>
      <c r="N72" s="16">
        <f>SUMIFS(claims!$Q:$Q,claims!$B:$B,$A72,claims!$Z:$Z,"Inpatient")</f>
        <v>0</v>
      </c>
      <c r="O72" s="16">
        <f>SUMIFS(claims!$Q:$Q,claims!$B:$B,$A72,claims!$Z:$Z,"ED")</f>
        <v>5906.59</v>
      </c>
      <c r="P72" s="16">
        <f>SUMIFS(claims!$Q:$Q,claims!$B:$B,$A72,claims!$Z:$Z,"Specialty Rx")</f>
        <v>0</v>
      </c>
      <c r="Q72" s="14">
        <f t="shared" si="16"/>
        <v>0</v>
      </c>
      <c r="AA72" s="41">
        <f>COUNTIFS(claims!$B:$B,$A72,claims!$Z:$Z,"Behavioral Health")</f>
        <v>4</v>
      </c>
      <c r="AB72" s="41">
        <f>COUNTIFS(claims!$B:$B,$A72,claims!$Z:$Z,"ED")</f>
        <v>5</v>
      </c>
      <c r="AC72" s="41">
        <f>COUNTIFS(claims!$B:$B,$A72,claims!$Z:$Z,"Inpatient")</f>
        <v>0</v>
      </c>
      <c r="AD72" s="41">
        <f t="shared" si="17"/>
        <v>1</v>
      </c>
      <c r="AE72" s="41" t="str">
        <f>IF(enrollment!P72="","",enrollment!P72)</f>
        <v/>
      </c>
      <c r="AF72" s="41">
        <f>IF(enrollment!P72="",0,1)</f>
        <v>0</v>
      </c>
    </row>
    <row r="73" spans="1:32" x14ac:dyDescent="0.25">
      <c r="A73" t="str">
        <f>enrollment!A73</f>
        <v>M-000072</v>
      </c>
      <c r="B73" t="str">
        <f>enrollment!F73</f>
        <v>Commercial</v>
      </c>
      <c r="C73" t="str">
        <f>enrollment!I73</f>
        <v>OH</v>
      </c>
      <c r="D73" t="str">
        <f>enrollment!J73</f>
        <v>Franklin</v>
      </c>
      <c r="E73">
        <f>enrollment!L73</f>
        <v>56</v>
      </c>
      <c r="F73" t="str" cm="1">
        <f t="array" ref="F73">_xlfn.IFS(E73&lt;18,"0-17",E73&lt;35,"18-34",E73&lt;50,"35-49",E73&lt;65,"50-64",TRUE,"65+")</f>
        <v>50-64</v>
      </c>
      <c r="G73" t="str">
        <f>enrollment!M73</f>
        <v>M</v>
      </c>
      <c r="H73" s="13">
        <f>enrollment!N73</f>
        <v>1.17</v>
      </c>
      <c r="I73" s="14">
        <f>enrollment!O73</f>
        <v>2345678901</v>
      </c>
      <c r="J73" s="15">
        <f>IFERROR(_xlfn.XLOOKUP(I73,providers!$B$2:$B$11,providers!$Q$2:$Q$11),"")</f>
        <v>4.2</v>
      </c>
      <c r="K73">
        <f>SUMIFS(member_months!$F:$F,member_months!$A:$A,$A73)</f>
        <v>10</v>
      </c>
      <c r="L73" s="16">
        <f>SUMIFS(claims!$Q:$Q,claims!$B:$B,$A73)</f>
        <v>2598.25</v>
      </c>
      <c r="M73" s="16">
        <f t="shared" si="15"/>
        <v>259.82499999999999</v>
      </c>
      <c r="N73" s="16">
        <f>SUMIFS(claims!$Q:$Q,claims!$B:$B,$A73,claims!$Z:$Z,"Inpatient")</f>
        <v>0</v>
      </c>
      <c r="O73" s="16">
        <f>SUMIFS(claims!$Q:$Q,claims!$B:$B,$A73,claims!$Z:$Z,"ED")</f>
        <v>2388.6999999999998</v>
      </c>
      <c r="P73" s="16">
        <f>SUMIFS(claims!$Q:$Q,claims!$B:$B,$A73,claims!$Z:$Z,"Specialty Rx")</f>
        <v>0</v>
      </c>
      <c r="Q73" s="14">
        <f t="shared" si="16"/>
        <v>0</v>
      </c>
      <c r="AA73" s="41">
        <f>COUNTIFS(claims!$B:$B,$A73,claims!$Z:$Z,"Behavioral Health")</f>
        <v>1</v>
      </c>
      <c r="AB73" s="41">
        <f>COUNTIFS(claims!$B:$B,$A73,claims!$Z:$Z,"ED")</f>
        <v>2</v>
      </c>
      <c r="AC73" s="41">
        <f>COUNTIFS(claims!$B:$B,$A73,claims!$Z:$Z,"Inpatient")</f>
        <v>0</v>
      </c>
      <c r="AD73" s="41">
        <f t="shared" si="17"/>
        <v>1</v>
      </c>
      <c r="AE73" s="41" t="str">
        <f>IF(enrollment!P73="","",enrollment!P73)</f>
        <v/>
      </c>
      <c r="AF73" s="41">
        <f>IF(enrollment!P73="",0,1)</f>
        <v>0</v>
      </c>
    </row>
    <row r="74" spans="1:32" x14ac:dyDescent="0.25">
      <c r="A74" t="str">
        <f>enrollment!A74</f>
        <v>M-000073</v>
      </c>
      <c r="B74" t="str">
        <f>enrollment!F74</f>
        <v>Medicare Advantage</v>
      </c>
      <c r="C74" t="str">
        <f>enrollment!I74</f>
        <v>TN</v>
      </c>
      <c r="D74" t="str">
        <f>enrollment!J74</f>
        <v>Knox</v>
      </c>
      <c r="E74">
        <f>enrollment!L74</f>
        <v>66</v>
      </c>
      <c r="F74" t="str" cm="1">
        <f t="array" ref="F74">_xlfn.IFS(E74&lt;18,"0-17",E74&lt;35,"18-34",E74&lt;50,"35-49",E74&lt;65,"50-64",TRUE,"65+")</f>
        <v>65+</v>
      </c>
      <c r="G74" t="str">
        <f>enrollment!M74</f>
        <v>F</v>
      </c>
      <c r="H74" s="13">
        <f>enrollment!N74</f>
        <v>3.78</v>
      </c>
      <c r="I74" s="14">
        <f>enrollment!O74</f>
        <v>5678901234</v>
      </c>
      <c r="J74" s="15">
        <f>IFERROR(_xlfn.XLOOKUP(I74,providers!$B$2:$B$11,providers!$Q$2:$Q$11),"")</f>
        <v>3.8</v>
      </c>
      <c r="K74">
        <f>SUMIFS(member_months!$F:$F,member_months!$A:$A,$A74)</f>
        <v>11</v>
      </c>
      <c r="L74" s="16">
        <f>SUMIFS(claims!$Q:$Q,claims!$B:$B,$A74)</f>
        <v>2207.56</v>
      </c>
      <c r="M74" s="16">
        <f t="shared" si="15"/>
        <v>200.68727272727273</v>
      </c>
      <c r="N74" s="16">
        <f>SUMIFS(claims!$Q:$Q,claims!$B:$B,$A74,claims!$Z:$Z,"Inpatient")</f>
        <v>0</v>
      </c>
      <c r="O74" s="16">
        <f>SUMIFS(claims!$Q:$Q,claims!$B:$B,$A74,claims!$Z:$Z,"ED")</f>
        <v>1299.8499999999999</v>
      </c>
      <c r="P74" s="16">
        <f>SUMIFS(claims!$Q:$Q,claims!$B:$B,$A74,claims!$Z:$Z,"Specialty Rx")</f>
        <v>0</v>
      </c>
      <c r="Q74" s="14">
        <f t="shared" si="16"/>
        <v>0</v>
      </c>
      <c r="AA74" s="41">
        <f>COUNTIFS(claims!$B:$B,$A74,claims!$Z:$Z,"Behavioral Health")</f>
        <v>0</v>
      </c>
      <c r="AB74" s="41">
        <f>COUNTIFS(claims!$B:$B,$A74,claims!$Z:$Z,"ED")</f>
        <v>1</v>
      </c>
      <c r="AC74" s="41">
        <f>COUNTIFS(claims!$B:$B,$A74,claims!$Z:$Z,"Inpatient")</f>
        <v>0</v>
      </c>
      <c r="AD74" s="41">
        <f t="shared" si="17"/>
        <v>0</v>
      </c>
      <c r="AE74" s="41" t="str">
        <f>IF(enrollment!P74="","",enrollment!P74)</f>
        <v/>
      </c>
      <c r="AF74" s="41">
        <f>IF(enrollment!P74="",0,1)</f>
        <v>0</v>
      </c>
    </row>
    <row r="75" spans="1:32" x14ac:dyDescent="0.25">
      <c r="A75" t="str">
        <f>enrollment!A75</f>
        <v>M-000074</v>
      </c>
      <c r="B75" t="str">
        <f>enrollment!F75</f>
        <v>Commercial</v>
      </c>
      <c r="C75" t="str">
        <f>enrollment!I75</f>
        <v>TN</v>
      </c>
      <c r="D75" t="str">
        <f>enrollment!J75</f>
        <v>Davidson</v>
      </c>
      <c r="E75">
        <f>enrollment!L75</f>
        <v>31</v>
      </c>
      <c r="F75" t="str" cm="1">
        <f t="array" ref="F75">_xlfn.IFS(E75&lt;18,"0-17",E75&lt;35,"18-34",E75&lt;50,"35-49",E75&lt;65,"50-64",TRUE,"65+")</f>
        <v>18-34</v>
      </c>
      <c r="G75" t="str">
        <f>enrollment!M75</f>
        <v>F</v>
      </c>
      <c r="H75" s="13">
        <f>enrollment!N75</f>
        <v>0.87</v>
      </c>
      <c r="I75" s="14">
        <f>enrollment!O75</f>
        <v>5678901234</v>
      </c>
      <c r="J75" s="15">
        <f>IFERROR(_xlfn.XLOOKUP(I75,providers!$B$2:$B$11,providers!$Q$2:$Q$11),"")</f>
        <v>3.8</v>
      </c>
      <c r="K75">
        <f>SUMIFS(member_months!$F:$F,member_months!$A:$A,$A75)</f>
        <v>11</v>
      </c>
      <c r="L75" s="16">
        <f>SUMIFS(claims!$Q:$Q,claims!$B:$B,$A75)</f>
        <v>19569.749999999996</v>
      </c>
      <c r="M75" s="16">
        <f t="shared" si="15"/>
        <v>1779.0681818181815</v>
      </c>
      <c r="N75" s="16">
        <f>SUMIFS(claims!$Q:$Q,claims!$B:$B,$A75,claims!$Z:$Z,"Inpatient")</f>
        <v>18221.759999999998</v>
      </c>
      <c r="O75" s="16">
        <f>SUMIFS(claims!$Q:$Q,claims!$B:$B,$A75,claims!$Z:$Z,"ED")</f>
        <v>1044.08</v>
      </c>
      <c r="P75" s="16">
        <f>SUMIFS(claims!$Q:$Q,claims!$B:$B,$A75,claims!$Z:$Z,"Specialty Rx")</f>
        <v>0</v>
      </c>
      <c r="Q75" s="14">
        <f t="shared" si="16"/>
        <v>0</v>
      </c>
      <c r="AA75" s="41">
        <f>COUNTIFS(claims!$B:$B,$A75,claims!$Z:$Z,"Behavioral Health")</f>
        <v>0</v>
      </c>
      <c r="AB75" s="41">
        <f>COUNTIFS(claims!$B:$B,$A75,claims!$Z:$Z,"ED")</f>
        <v>1</v>
      </c>
      <c r="AC75" s="41">
        <f>COUNTIFS(claims!$B:$B,$A75,claims!$Z:$Z,"Inpatient")</f>
        <v>1</v>
      </c>
      <c r="AD75" s="41">
        <f t="shared" si="17"/>
        <v>0</v>
      </c>
      <c r="AE75" s="41" t="str">
        <f>IF(enrollment!P75="","",enrollment!P75)</f>
        <v/>
      </c>
      <c r="AF75" s="41">
        <f>IF(enrollment!P75="",0,1)</f>
        <v>0</v>
      </c>
    </row>
    <row r="76" spans="1:32" x14ac:dyDescent="0.25">
      <c r="A76" t="str">
        <f>enrollment!A76</f>
        <v>M-000075</v>
      </c>
      <c r="B76" t="str">
        <f>enrollment!F76</f>
        <v>Commercial</v>
      </c>
      <c r="C76" t="str">
        <f>enrollment!I76</f>
        <v>KY</v>
      </c>
      <c r="D76" t="str">
        <f>enrollment!J76</f>
        <v>Warren</v>
      </c>
      <c r="E76">
        <f>enrollment!L76</f>
        <v>53</v>
      </c>
      <c r="F76" t="str" cm="1">
        <f t="array" ref="F76">_xlfn.IFS(E76&lt;18,"0-17",E76&lt;35,"18-34",E76&lt;50,"35-49",E76&lt;65,"50-64",TRUE,"65+")</f>
        <v>50-64</v>
      </c>
      <c r="G76" t="str">
        <f>enrollment!M76</f>
        <v>M</v>
      </c>
      <c r="H76" s="13">
        <f>enrollment!N76</f>
        <v>1.21</v>
      </c>
      <c r="I76" s="14">
        <f>enrollment!O76</f>
        <v>9012345678</v>
      </c>
      <c r="J76" s="15">
        <f>IFERROR(_xlfn.XLOOKUP(I76,providers!$B$2:$B$11,providers!$Q$2:$Q$11),"")</f>
        <v>4.3</v>
      </c>
      <c r="K76">
        <f>SUMIFS(member_months!$F:$F,member_months!$A:$A,$A76)</f>
        <v>11</v>
      </c>
      <c r="L76" s="16">
        <f>SUMIFS(claims!$Q:$Q,claims!$B:$B,$A76)</f>
        <v>1356.8</v>
      </c>
      <c r="M76" s="16">
        <f t="shared" si="15"/>
        <v>123.34545454545454</v>
      </c>
      <c r="N76" s="16">
        <f>SUMIFS(claims!$Q:$Q,claims!$B:$B,$A76,claims!$Z:$Z,"Inpatient")</f>
        <v>0</v>
      </c>
      <c r="O76" s="16">
        <f>SUMIFS(claims!$Q:$Q,claims!$B:$B,$A76,claims!$Z:$Z,"ED")</f>
        <v>1042.92</v>
      </c>
      <c r="P76" s="16">
        <f>SUMIFS(claims!$Q:$Q,claims!$B:$B,$A76,claims!$Z:$Z,"Specialty Rx")</f>
        <v>0</v>
      </c>
      <c r="Q76" s="14">
        <f t="shared" si="16"/>
        <v>0</v>
      </c>
      <c r="AA76" s="41">
        <f>COUNTIFS(claims!$B:$B,$A76,claims!$Z:$Z,"Behavioral Health")</f>
        <v>0</v>
      </c>
      <c r="AB76" s="41">
        <f>COUNTIFS(claims!$B:$B,$A76,claims!$Z:$Z,"ED")</f>
        <v>1</v>
      </c>
      <c r="AC76" s="41">
        <f>COUNTIFS(claims!$B:$B,$A76,claims!$Z:$Z,"Inpatient")</f>
        <v>0</v>
      </c>
      <c r="AD76" s="41">
        <f t="shared" si="17"/>
        <v>0</v>
      </c>
      <c r="AE76" s="41" t="str">
        <f>IF(enrollment!P76="","",enrollment!P76)</f>
        <v/>
      </c>
      <c r="AF76" s="41">
        <f>IF(enrollment!P76="",0,1)</f>
        <v>0</v>
      </c>
    </row>
    <row r="77" spans="1:32" x14ac:dyDescent="0.25">
      <c r="A77" t="str">
        <f>enrollment!A77</f>
        <v>M-000076</v>
      </c>
      <c r="B77" t="str">
        <f>enrollment!F77</f>
        <v>Marketplace</v>
      </c>
      <c r="C77" t="str">
        <f>enrollment!I77</f>
        <v>GA</v>
      </c>
      <c r="D77" t="str">
        <f>enrollment!J77</f>
        <v>Fulton</v>
      </c>
      <c r="E77">
        <f>enrollment!L77</f>
        <v>24</v>
      </c>
      <c r="F77" t="str" cm="1">
        <f t="array" ref="F77">_xlfn.IFS(E77&lt;18,"0-17",E77&lt;35,"18-34",E77&lt;50,"35-49",E77&lt;65,"50-64",TRUE,"65+")</f>
        <v>18-34</v>
      </c>
      <c r="G77" t="str">
        <f>enrollment!M77</f>
        <v>F</v>
      </c>
      <c r="H77" s="13">
        <f>enrollment!N77</f>
        <v>1.36</v>
      </c>
      <c r="I77" s="14">
        <f>enrollment!O77</f>
        <v>8901234567</v>
      </c>
      <c r="J77" s="15">
        <f>IFERROR(_xlfn.XLOOKUP(I77,providers!$B$2:$B$11,providers!$Q$2:$Q$11),"")</f>
        <v>3.7</v>
      </c>
      <c r="K77">
        <f>SUMIFS(member_months!$F:$F,member_months!$A:$A,$A77)</f>
        <v>12</v>
      </c>
      <c r="L77" s="16">
        <f>SUMIFS(claims!$Q:$Q,claims!$B:$B,$A77)</f>
        <v>3916.0999999999995</v>
      </c>
      <c r="M77" s="16">
        <f t="shared" si="15"/>
        <v>326.34166666666664</v>
      </c>
      <c r="N77" s="16">
        <f>SUMIFS(claims!$Q:$Q,claims!$B:$B,$A77,claims!$Z:$Z,"Inpatient")</f>
        <v>0</v>
      </c>
      <c r="O77" s="16">
        <f>SUMIFS(claims!$Q:$Q,claims!$B:$B,$A77,claims!$Z:$Z,"ED")</f>
        <v>1095.22</v>
      </c>
      <c r="P77" s="16">
        <f>SUMIFS(claims!$Q:$Q,claims!$B:$B,$A77,claims!$Z:$Z,"Specialty Rx")</f>
        <v>1834.08</v>
      </c>
      <c r="Q77" s="14">
        <f t="shared" si="16"/>
        <v>0</v>
      </c>
      <c r="AA77" s="41">
        <f>COUNTIFS(claims!$B:$B,$A77,claims!$Z:$Z,"Behavioral Health")</f>
        <v>1</v>
      </c>
      <c r="AB77" s="41">
        <f>COUNTIFS(claims!$B:$B,$A77,claims!$Z:$Z,"ED")</f>
        <v>1</v>
      </c>
      <c r="AC77" s="41">
        <f>COUNTIFS(claims!$B:$B,$A77,claims!$Z:$Z,"Inpatient")</f>
        <v>0</v>
      </c>
      <c r="AD77" s="41">
        <f t="shared" si="17"/>
        <v>1</v>
      </c>
      <c r="AE77" s="41" t="str">
        <f>IF(enrollment!P77="","",enrollment!P77)</f>
        <v/>
      </c>
      <c r="AF77" s="41">
        <f>IF(enrollment!P77="",0,1)</f>
        <v>0</v>
      </c>
    </row>
    <row r="78" spans="1:32" x14ac:dyDescent="0.25">
      <c r="A78" t="str">
        <f>enrollment!A78</f>
        <v>M-000077</v>
      </c>
      <c r="B78" t="str">
        <f>enrollment!F78</f>
        <v>Medicare Advantage</v>
      </c>
      <c r="C78" t="str">
        <f>enrollment!I78</f>
        <v>TN</v>
      </c>
      <c r="D78" t="str">
        <f>enrollment!J78</f>
        <v>Rural-Cannon</v>
      </c>
      <c r="E78">
        <f>enrollment!L78</f>
        <v>81</v>
      </c>
      <c r="F78" t="str" cm="1">
        <f t="array" ref="F78">_xlfn.IFS(E78&lt;18,"0-17",E78&lt;35,"18-34",E78&lt;50,"35-49",E78&lt;65,"50-64",TRUE,"65+")</f>
        <v>65+</v>
      </c>
      <c r="G78" t="str">
        <f>enrollment!M78</f>
        <v>M</v>
      </c>
      <c r="H78" s="13">
        <f>enrollment!N78</f>
        <v>3.3</v>
      </c>
      <c r="I78" s="14">
        <f>enrollment!O78</f>
        <v>2233445566</v>
      </c>
      <c r="J78" s="15">
        <f>IFERROR(_xlfn.XLOOKUP(I78,providers!$B$2:$B$11,providers!$Q$2:$Q$11),"")</f>
        <v>3.5</v>
      </c>
      <c r="K78">
        <f>SUMIFS(member_months!$F:$F,member_months!$A:$A,$A78)</f>
        <v>10</v>
      </c>
      <c r="L78" s="16">
        <f>SUMIFS(claims!$Q:$Q,claims!$B:$B,$A78)</f>
        <v>5091.7899999999991</v>
      </c>
      <c r="M78" s="16">
        <f t="shared" si="15"/>
        <v>509.17899999999992</v>
      </c>
      <c r="N78" s="16">
        <f>SUMIFS(claims!$Q:$Q,claims!$B:$B,$A78,claims!$Z:$Z,"Inpatient")</f>
        <v>0</v>
      </c>
      <c r="O78" s="16">
        <f>SUMIFS(claims!$Q:$Q,claims!$B:$B,$A78,claims!$Z:$Z,"ED")</f>
        <v>4925.03</v>
      </c>
      <c r="P78" s="16">
        <f>SUMIFS(claims!$Q:$Q,claims!$B:$B,$A78,claims!$Z:$Z,"Specialty Rx")</f>
        <v>0</v>
      </c>
      <c r="Q78" s="14">
        <f t="shared" si="16"/>
        <v>0</v>
      </c>
      <c r="AA78" s="41">
        <f>COUNTIFS(claims!$B:$B,$A78,claims!$Z:$Z,"Behavioral Health")</f>
        <v>0</v>
      </c>
      <c r="AB78" s="41">
        <f>COUNTIFS(claims!$B:$B,$A78,claims!$Z:$Z,"ED")</f>
        <v>4</v>
      </c>
      <c r="AC78" s="41">
        <f>COUNTIFS(claims!$B:$B,$A78,claims!$Z:$Z,"Inpatient")</f>
        <v>0</v>
      </c>
      <c r="AD78" s="41">
        <f t="shared" si="17"/>
        <v>0</v>
      </c>
      <c r="AE78" s="41" t="str">
        <f>IF(enrollment!P78="","",enrollment!P78)</f>
        <v/>
      </c>
      <c r="AF78" s="41">
        <f>IF(enrollment!P78="",0,1)</f>
        <v>0</v>
      </c>
    </row>
    <row r="79" spans="1:32" x14ac:dyDescent="0.25">
      <c r="A79" t="str">
        <f>enrollment!A79</f>
        <v>M-000078</v>
      </c>
      <c r="B79" t="str">
        <f>enrollment!F79</f>
        <v>Commercial</v>
      </c>
      <c r="C79" t="str">
        <f>enrollment!I79</f>
        <v>TN</v>
      </c>
      <c r="D79" t="str">
        <f>enrollment!J79</f>
        <v>Davidson</v>
      </c>
      <c r="E79">
        <f>enrollment!L79</f>
        <v>77</v>
      </c>
      <c r="F79" t="str" cm="1">
        <f t="array" ref="F79">_xlfn.IFS(E79&lt;18,"0-17",E79&lt;35,"18-34",E79&lt;50,"35-49",E79&lt;65,"50-64",TRUE,"65+")</f>
        <v>65+</v>
      </c>
      <c r="G79" t="str">
        <f>enrollment!M79</f>
        <v>M</v>
      </c>
      <c r="H79" s="13">
        <f>enrollment!N79</f>
        <v>2.17</v>
      </c>
      <c r="I79" s="14">
        <f>enrollment!O79</f>
        <v>7890123456</v>
      </c>
      <c r="J79" s="15">
        <f>IFERROR(_xlfn.XLOOKUP(I79,providers!$B$2:$B$11,providers!$Q$2:$Q$11),"")</f>
        <v>3.9</v>
      </c>
      <c r="K79">
        <f>SUMIFS(member_months!$F:$F,member_months!$A:$A,$A79)</f>
        <v>12</v>
      </c>
      <c r="L79" s="16">
        <f>SUMIFS(claims!$Q:$Q,claims!$B:$B,$A79)</f>
        <v>619.79</v>
      </c>
      <c r="M79" s="16">
        <f t="shared" si="15"/>
        <v>51.649166666666666</v>
      </c>
      <c r="N79" s="16">
        <f>SUMIFS(claims!$Q:$Q,claims!$B:$B,$A79,claims!$Z:$Z,"Inpatient")</f>
        <v>0</v>
      </c>
      <c r="O79" s="16">
        <f>SUMIFS(claims!$Q:$Q,claims!$B:$B,$A79,claims!$Z:$Z,"ED")</f>
        <v>0</v>
      </c>
      <c r="P79" s="16">
        <f>SUMIFS(claims!$Q:$Q,claims!$B:$B,$A79,claims!$Z:$Z,"Specialty Rx")</f>
        <v>0</v>
      </c>
      <c r="Q79" s="14">
        <f t="shared" si="16"/>
        <v>0</v>
      </c>
      <c r="AA79" s="41">
        <f>COUNTIFS(claims!$B:$B,$A79,claims!$Z:$Z,"Behavioral Health")</f>
        <v>1</v>
      </c>
      <c r="AB79" s="41">
        <f>COUNTIFS(claims!$B:$B,$A79,claims!$Z:$Z,"ED")</f>
        <v>0</v>
      </c>
      <c r="AC79" s="41">
        <f>COUNTIFS(claims!$B:$B,$A79,claims!$Z:$Z,"Inpatient")</f>
        <v>0</v>
      </c>
      <c r="AD79" s="41">
        <f t="shared" si="17"/>
        <v>1</v>
      </c>
      <c r="AE79" s="41" t="str">
        <f>IF(enrollment!P79="","",enrollment!P79)</f>
        <v/>
      </c>
      <c r="AF79" s="41">
        <f>IF(enrollment!P79="",0,1)</f>
        <v>0</v>
      </c>
    </row>
    <row r="80" spans="1:32" x14ac:dyDescent="0.25">
      <c r="A80" t="str">
        <f>enrollment!A80</f>
        <v>M-000079</v>
      </c>
      <c r="B80" t="str">
        <f>enrollment!F80</f>
        <v>Medicare Advantage</v>
      </c>
      <c r="C80" t="str">
        <f>enrollment!I80</f>
        <v>OH</v>
      </c>
      <c r="D80" t="str">
        <f>enrollment!J80</f>
        <v>Franklin</v>
      </c>
      <c r="E80">
        <f>enrollment!L80</f>
        <v>73</v>
      </c>
      <c r="F80" t="str" cm="1">
        <f t="array" ref="F80">_xlfn.IFS(E80&lt;18,"0-17",E80&lt;35,"18-34",E80&lt;50,"35-49",E80&lt;65,"50-64",TRUE,"65+")</f>
        <v>65+</v>
      </c>
      <c r="G80" t="str">
        <f>enrollment!M80</f>
        <v>F</v>
      </c>
      <c r="H80" s="13">
        <f>enrollment!N80</f>
        <v>2.88</v>
      </c>
      <c r="I80" s="14">
        <f>enrollment!O80</f>
        <v>6789012345</v>
      </c>
      <c r="J80" s="15">
        <f>IFERROR(_xlfn.XLOOKUP(I80,providers!$B$2:$B$11,providers!$Q$2:$Q$11),"")</f>
        <v>4.0999999999999996</v>
      </c>
      <c r="K80">
        <f>SUMIFS(member_months!$F:$F,member_months!$A:$A,$A80)</f>
        <v>11</v>
      </c>
      <c r="L80" s="16">
        <f>SUMIFS(claims!$Q:$Q,claims!$B:$B,$A80)</f>
        <v>18921.490000000002</v>
      </c>
      <c r="M80" s="16">
        <f t="shared" si="15"/>
        <v>1720.1354545454546</v>
      </c>
      <c r="N80" s="16">
        <f>SUMIFS(claims!$Q:$Q,claims!$B:$B,$A80,claims!$Z:$Z,"Inpatient")</f>
        <v>17508.38</v>
      </c>
      <c r="O80" s="16">
        <f>SUMIFS(claims!$Q:$Q,claims!$B:$B,$A80,claims!$Z:$Z,"ED")</f>
        <v>1108.96</v>
      </c>
      <c r="P80" s="16">
        <f>SUMIFS(claims!$Q:$Q,claims!$B:$B,$A80,claims!$Z:$Z,"Specialty Rx")</f>
        <v>0</v>
      </c>
      <c r="Q80" s="14">
        <f t="shared" si="16"/>
        <v>0</v>
      </c>
      <c r="AA80" s="41">
        <f>COUNTIFS(claims!$B:$B,$A80,claims!$Z:$Z,"Behavioral Health")</f>
        <v>1</v>
      </c>
      <c r="AB80" s="41">
        <f>COUNTIFS(claims!$B:$B,$A80,claims!$Z:$Z,"ED")</f>
        <v>1</v>
      </c>
      <c r="AC80" s="41">
        <f>COUNTIFS(claims!$B:$B,$A80,claims!$Z:$Z,"Inpatient")</f>
        <v>1</v>
      </c>
      <c r="AD80" s="41">
        <f t="shared" si="17"/>
        <v>1</v>
      </c>
      <c r="AE80" s="41" t="str">
        <f>IF(enrollment!P80="","",enrollment!P80)</f>
        <v/>
      </c>
      <c r="AF80" s="41">
        <f>IF(enrollment!P80="",0,1)</f>
        <v>0</v>
      </c>
    </row>
    <row r="81" spans="1:32" x14ac:dyDescent="0.25">
      <c r="A81" t="str">
        <f>enrollment!A81</f>
        <v>M-000080</v>
      </c>
      <c r="B81" t="str">
        <f>enrollment!F81</f>
        <v>Marketplace</v>
      </c>
      <c r="C81" t="str">
        <f>enrollment!I81</f>
        <v>GA</v>
      </c>
      <c r="D81" t="str">
        <f>enrollment!J81</f>
        <v>Fulton</v>
      </c>
      <c r="E81">
        <f>enrollment!L81</f>
        <v>44</v>
      </c>
      <c r="F81" t="str" cm="1">
        <f t="array" ref="F81">_xlfn.IFS(E81&lt;18,"0-17",E81&lt;35,"18-34",E81&lt;50,"35-49",E81&lt;65,"50-64",TRUE,"65+")</f>
        <v>35-49</v>
      </c>
      <c r="G81" t="str">
        <f>enrollment!M81</f>
        <v>F</v>
      </c>
      <c r="H81" s="13">
        <f>enrollment!N81</f>
        <v>0.73</v>
      </c>
      <c r="I81" s="14">
        <f>enrollment!O81</f>
        <v>8901234567</v>
      </c>
      <c r="J81" s="15">
        <f>IFERROR(_xlfn.XLOOKUP(I81,providers!$B$2:$B$11,providers!$Q$2:$Q$11),"")</f>
        <v>3.7</v>
      </c>
      <c r="K81">
        <f>SUMIFS(member_months!$F:$F,member_months!$A:$A,$A81)</f>
        <v>10</v>
      </c>
      <c r="L81" s="16">
        <f>SUMIFS(claims!$Q:$Q,claims!$B:$B,$A81)</f>
        <v>36689.009999999995</v>
      </c>
      <c r="M81" s="16">
        <f t="shared" si="15"/>
        <v>3668.9009999999994</v>
      </c>
      <c r="N81" s="16">
        <f>SUMIFS(claims!$Q:$Q,claims!$B:$B,$A81,claims!$Z:$Z,"Inpatient")</f>
        <v>33770.32</v>
      </c>
      <c r="O81" s="16">
        <f>SUMIFS(claims!$Q:$Q,claims!$B:$B,$A81,claims!$Z:$Z,"ED")</f>
        <v>2260.16</v>
      </c>
      <c r="P81" s="16">
        <f>SUMIFS(claims!$Q:$Q,claims!$B:$B,$A81,claims!$Z:$Z,"Specialty Rx")</f>
        <v>0</v>
      </c>
      <c r="Q81" s="14">
        <f t="shared" si="16"/>
        <v>0</v>
      </c>
      <c r="AA81" s="41">
        <f>COUNTIFS(claims!$B:$B,$A81,claims!$Z:$Z,"Behavioral Health")</f>
        <v>0</v>
      </c>
      <c r="AB81" s="41">
        <f>COUNTIFS(claims!$B:$B,$A81,claims!$Z:$Z,"ED")</f>
        <v>2</v>
      </c>
      <c r="AC81" s="41">
        <f>COUNTIFS(claims!$B:$B,$A81,claims!$Z:$Z,"Inpatient")</f>
        <v>2</v>
      </c>
      <c r="AD81" s="41">
        <f t="shared" si="17"/>
        <v>0</v>
      </c>
      <c r="AE81" s="41" t="str">
        <f>IF(enrollment!P81="","",enrollment!P81)</f>
        <v/>
      </c>
      <c r="AF81" s="41">
        <f>IF(enrollment!P81="",0,1)</f>
        <v>0</v>
      </c>
    </row>
    <row r="82" spans="1:32" x14ac:dyDescent="0.25">
      <c r="A82" t="str">
        <f>enrollment!A82</f>
        <v>M-000081</v>
      </c>
      <c r="B82" t="str">
        <f>enrollment!F82</f>
        <v>Commercial</v>
      </c>
      <c r="C82" t="str">
        <f>enrollment!I82</f>
        <v>KY</v>
      </c>
      <c r="D82" t="str">
        <f>enrollment!J82</f>
        <v>Jefferson</v>
      </c>
      <c r="E82">
        <f>enrollment!L82</f>
        <v>35</v>
      </c>
      <c r="F82" t="str" cm="1">
        <f t="array" ref="F82">_xlfn.IFS(E82&lt;18,"0-17",E82&lt;35,"18-34",E82&lt;50,"35-49",E82&lt;65,"50-64",TRUE,"65+")</f>
        <v>35-49</v>
      </c>
      <c r="G82" t="str">
        <f>enrollment!M82</f>
        <v>F</v>
      </c>
      <c r="H82" s="13">
        <f>enrollment!N82</f>
        <v>1.18</v>
      </c>
      <c r="I82" s="14">
        <f>enrollment!O82</f>
        <v>9012345678</v>
      </c>
      <c r="J82" s="15">
        <f>IFERROR(_xlfn.XLOOKUP(I82,providers!$B$2:$B$11,providers!$Q$2:$Q$11),"")</f>
        <v>4.3</v>
      </c>
      <c r="K82">
        <f>SUMIFS(member_months!$F:$F,member_months!$A:$A,$A82)</f>
        <v>12</v>
      </c>
      <c r="L82" s="16">
        <f>SUMIFS(claims!$Q:$Q,claims!$B:$B,$A82)</f>
        <v>13687.570000000002</v>
      </c>
      <c r="M82" s="16">
        <f t="shared" si="15"/>
        <v>1140.6308333333334</v>
      </c>
      <c r="N82" s="16">
        <f>SUMIFS(claims!$Q:$Q,claims!$B:$B,$A82,claims!$Z:$Z,"Inpatient")</f>
        <v>12562.12</v>
      </c>
      <c r="O82" s="16">
        <f>SUMIFS(claims!$Q:$Q,claims!$B:$B,$A82,claims!$Z:$Z,"ED")</f>
        <v>995.33</v>
      </c>
      <c r="P82" s="16">
        <f>SUMIFS(claims!$Q:$Q,claims!$B:$B,$A82,claims!$Z:$Z,"Specialty Rx")</f>
        <v>0</v>
      </c>
      <c r="Q82" s="14">
        <f t="shared" si="16"/>
        <v>0</v>
      </c>
      <c r="AA82" s="41">
        <f>COUNTIFS(claims!$B:$B,$A82,claims!$Z:$Z,"Behavioral Health")</f>
        <v>0</v>
      </c>
      <c r="AB82" s="41">
        <f>COUNTIFS(claims!$B:$B,$A82,claims!$Z:$Z,"ED")</f>
        <v>1</v>
      </c>
      <c r="AC82" s="41">
        <f>COUNTIFS(claims!$B:$B,$A82,claims!$Z:$Z,"Inpatient")</f>
        <v>1</v>
      </c>
      <c r="AD82" s="41">
        <f t="shared" si="17"/>
        <v>0</v>
      </c>
      <c r="AE82" s="41" t="str">
        <f>IF(enrollment!P82="","",enrollment!P82)</f>
        <v/>
      </c>
      <c r="AF82" s="41">
        <f>IF(enrollment!P82="",0,1)</f>
        <v>0</v>
      </c>
    </row>
    <row r="83" spans="1:32" x14ac:dyDescent="0.25">
      <c r="A83" t="str">
        <f>enrollment!A83</f>
        <v>M-000082</v>
      </c>
      <c r="B83" t="str">
        <f>enrollment!F83</f>
        <v>Commercial</v>
      </c>
      <c r="C83" t="str">
        <f>enrollment!I83</f>
        <v>TN</v>
      </c>
      <c r="D83" t="str">
        <f>enrollment!J83</f>
        <v>Davidson</v>
      </c>
      <c r="E83">
        <f>enrollment!L83</f>
        <v>24</v>
      </c>
      <c r="F83" t="str" cm="1">
        <f t="array" ref="F83">_xlfn.IFS(E83&lt;18,"0-17",E83&lt;35,"18-34",E83&lt;50,"35-49",E83&lt;65,"50-64",TRUE,"65+")</f>
        <v>18-34</v>
      </c>
      <c r="G83" t="str">
        <f>enrollment!M83</f>
        <v>F</v>
      </c>
      <c r="H83" s="13">
        <f>enrollment!N83</f>
        <v>1.02</v>
      </c>
      <c r="I83" s="14">
        <f>enrollment!O83</f>
        <v>5678901234</v>
      </c>
      <c r="J83" s="15">
        <f>IFERROR(_xlfn.XLOOKUP(I83,providers!$B$2:$B$11,providers!$Q$2:$Q$11),"")</f>
        <v>3.8</v>
      </c>
      <c r="K83">
        <f>SUMIFS(member_months!$F:$F,member_months!$A:$A,$A83)</f>
        <v>11</v>
      </c>
      <c r="L83" s="16">
        <f>SUMIFS(claims!$Q:$Q,claims!$B:$B,$A83)</f>
        <v>3419.8700000000003</v>
      </c>
      <c r="M83" s="16">
        <f t="shared" si="15"/>
        <v>310.89727272727276</v>
      </c>
      <c r="N83" s="16">
        <f>SUMIFS(claims!$Q:$Q,claims!$B:$B,$A83,claims!$Z:$Z,"Inpatient")</f>
        <v>0</v>
      </c>
      <c r="O83" s="16">
        <f>SUMIFS(claims!$Q:$Q,claims!$B:$B,$A83,claims!$Z:$Z,"ED")</f>
        <v>967.92</v>
      </c>
      <c r="P83" s="16">
        <f>SUMIFS(claims!$Q:$Q,claims!$B:$B,$A83,claims!$Z:$Z,"Specialty Rx")</f>
        <v>1984.04</v>
      </c>
      <c r="Q83" s="14">
        <f t="shared" si="16"/>
        <v>0</v>
      </c>
      <c r="AA83" s="41">
        <f>COUNTIFS(claims!$B:$B,$A83,claims!$Z:$Z,"Behavioral Health")</f>
        <v>1</v>
      </c>
      <c r="AB83" s="41">
        <f>COUNTIFS(claims!$B:$B,$A83,claims!$Z:$Z,"ED")</f>
        <v>1</v>
      </c>
      <c r="AC83" s="41">
        <f>COUNTIFS(claims!$B:$B,$A83,claims!$Z:$Z,"Inpatient")</f>
        <v>0</v>
      </c>
      <c r="AD83" s="41">
        <f t="shared" si="17"/>
        <v>1</v>
      </c>
      <c r="AE83" s="41" t="str">
        <f>IF(enrollment!P83="","",enrollment!P83)</f>
        <v>Network Adequacy</v>
      </c>
      <c r="AF83" s="41">
        <f>IF(enrollment!P83="",0,1)</f>
        <v>1</v>
      </c>
    </row>
    <row r="84" spans="1:32" x14ac:dyDescent="0.25">
      <c r="A84" t="str">
        <f>enrollment!A84</f>
        <v>M-000083</v>
      </c>
      <c r="B84" t="str">
        <f>enrollment!F84</f>
        <v>Marketplace</v>
      </c>
      <c r="C84" t="str">
        <f>enrollment!I84</f>
        <v>OH</v>
      </c>
      <c r="D84" t="str">
        <f>enrollment!J84</f>
        <v>Franklin</v>
      </c>
      <c r="E84">
        <f>enrollment!L84</f>
        <v>59</v>
      </c>
      <c r="F84" t="str" cm="1">
        <f t="array" ref="F84">_xlfn.IFS(E84&lt;18,"0-17",E84&lt;35,"18-34",E84&lt;50,"35-49",E84&lt;65,"50-64",TRUE,"65+")</f>
        <v>50-64</v>
      </c>
      <c r="G84" t="str">
        <f>enrollment!M84</f>
        <v>F</v>
      </c>
      <c r="H84" s="13">
        <f>enrollment!N84</f>
        <v>1.29</v>
      </c>
      <c r="I84" s="14">
        <f>enrollment!O84</f>
        <v>2345678901</v>
      </c>
      <c r="J84" s="15">
        <f>IFERROR(_xlfn.XLOOKUP(I84,providers!$B$2:$B$11,providers!$Q$2:$Q$11),"")</f>
        <v>4.2</v>
      </c>
      <c r="K84">
        <f>SUMIFS(member_months!$F:$F,member_months!$A:$A,$A84)</f>
        <v>11</v>
      </c>
      <c r="L84" s="16">
        <f>SUMIFS(claims!$Q:$Q,claims!$B:$B,$A84)</f>
        <v>29885.949999999997</v>
      </c>
      <c r="M84" s="16">
        <f t="shared" si="15"/>
        <v>2716.9045454545453</v>
      </c>
      <c r="N84" s="16">
        <f>SUMIFS(claims!$Q:$Q,claims!$B:$B,$A84,claims!$Z:$Z,"Inpatient")</f>
        <v>27569.88</v>
      </c>
      <c r="O84" s="16">
        <f>SUMIFS(claims!$Q:$Q,claims!$B:$B,$A84,claims!$Z:$Z,"ED")</f>
        <v>902.16</v>
      </c>
      <c r="P84" s="16">
        <f>SUMIFS(claims!$Q:$Q,claims!$B:$B,$A84,claims!$Z:$Z,"Specialty Rx")</f>
        <v>668.94</v>
      </c>
      <c r="Q84" s="14">
        <f t="shared" si="16"/>
        <v>0</v>
      </c>
      <c r="AA84" s="41">
        <f>COUNTIFS(claims!$B:$B,$A84,claims!$Z:$Z,"Behavioral Health")</f>
        <v>0</v>
      </c>
      <c r="AB84" s="41">
        <f>COUNTIFS(claims!$B:$B,$A84,claims!$Z:$Z,"ED")</f>
        <v>1</v>
      </c>
      <c r="AC84" s="41">
        <f>COUNTIFS(claims!$B:$B,$A84,claims!$Z:$Z,"Inpatient")</f>
        <v>2</v>
      </c>
      <c r="AD84" s="41">
        <f t="shared" si="17"/>
        <v>0</v>
      </c>
      <c r="AE84" s="41" t="str">
        <f>IF(enrollment!P84="","",enrollment!P84)</f>
        <v/>
      </c>
      <c r="AF84" s="41">
        <f>IF(enrollment!P84="",0,1)</f>
        <v>0</v>
      </c>
    </row>
    <row r="85" spans="1:32" x14ac:dyDescent="0.25">
      <c r="A85" t="str">
        <f>enrollment!A85</f>
        <v>M-000084</v>
      </c>
      <c r="B85" t="str">
        <f>enrollment!F85</f>
        <v>Marketplace</v>
      </c>
      <c r="C85" t="str">
        <f>enrollment!I85</f>
        <v>TN</v>
      </c>
      <c r="D85" t="str">
        <f>enrollment!J85</f>
        <v>Knox</v>
      </c>
      <c r="E85">
        <f>enrollment!L85</f>
        <v>64</v>
      </c>
      <c r="F85" t="str" cm="1">
        <f t="array" ref="F85">_xlfn.IFS(E85&lt;18,"0-17",E85&lt;35,"18-34",E85&lt;50,"35-49",E85&lt;65,"50-64",TRUE,"65+")</f>
        <v>50-64</v>
      </c>
      <c r="G85" t="str">
        <f>enrollment!M85</f>
        <v>M</v>
      </c>
      <c r="H85" s="13">
        <f>enrollment!N85</f>
        <v>0.92</v>
      </c>
      <c r="I85" s="14">
        <f>enrollment!O85</f>
        <v>5678901234</v>
      </c>
      <c r="J85" s="15">
        <f>IFERROR(_xlfn.XLOOKUP(I85,providers!$B$2:$B$11,providers!$Q$2:$Q$11),"")</f>
        <v>3.8</v>
      </c>
      <c r="K85">
        <f>SUMIFS(member_months!$F:$F,member_months!$A:$A,$A85)</f>
        <v>12</v>
      </c>
      <c r="L85" s="16">
        <f>SUMIFS(claims!$Q:$Q,claims!$B:$B,$A85)</f>
        <v>1265.51</v>
      </c>
      <c r="M85" s="16">
        <f t="shared" si="15"/>
        <v>105.45916666666666</v>
      </c>
      <c r="N85" s="16">
        <f>SUMIFS(claims!$Q:$Q,claims!$B:$B,$A85,claims!$Z:$Z,"Inpatient")</f>
        <v>0</v>
      </c>
      <c r="O85" s="16">
        <f>SUMIFS(claims!$Q:$Q,claims!$B:$B,$A85,claims!$Z:$Z,"ED")</f>
        <v>972.25</v>
      </c>
      <c r="P85" s="16">
        <f>SUMIFS(claims!$Q:$Q,claims!$B:$B,$A85,claims!$Z:$Z,"Specialty Rx")</f>
        <v>0</v>
      </c>
      <c r="Q85" s="14">
        <f t="shared" si="16"/>
        <v>0</v>
      </c>
      <c r="AA85" s="41">
        <f>COUNTIFS(claims!$B:$B,$A85,claims!$Z:$Z,"Behavioral Health")</f>
        <v>0</v>
      </c>
      <c r="AB85" s="41">
        <f>COUNTIFS(claims!$B:$B,$A85,claims!$Z:$Z,"ED")</f>
        <v>1</v>
      </c>
      <c r="AC85" s="41">
        <f>COUNTIFS(claims!$B:$B,$A85,claims!$Z:$Z,"Inpatient")</f>
        <v>0</v>
      </c>
      <c r="AD85" s="41">
        <f t="shared" si="17"/>
        <v>0</v>
      </c>
      <c r="AE85" s="41" t="str">
        <f>IF(enrollment!P85="","",enrollment!P85)</f>
        <v/>
      </c>
      <c r="AF85" s="41">
        <f>IF(enrollment!P85="",0,1)</f>
        <v>0</v>
      </c>
    </row>
    <row r="86" spans="1:32" x14ac:dyDescent="0.25">
      <c r="A86" t="str">
        <f>enrollment!A86</f>
        <v>M-000085</v>
      </c>
      <c r="B86" t="str">
        <f>enrollment!F86</f>
        <v>Commercial</v>
      </c>
      <c r="C86" t="str">
        <f>enrollment!I86</f>
        <v>OH</v>
      </c>
      <c r="D86" t="str">
        <f>enrollment!J86</f>
        <v>Franklin</v>
      </c>
      <c r="E86">
        <f>enrollment!L86</f>
        <v>71</v>
      </c>
      <c r="F86" t="str" cm="1">
        <f t="array" ref="F86">_xlfn.IFS(E86&lt;18,"0-17",E86&lt;35,"18-34",E86&lt;50,"35-49",E86&lt;65,"50-64",TRUE,"65+")</f>
        <v>65+</v>
      </c>
      <c r="G86" t="str">
        <f>enrollment!M86</f>
        <v>M</v>
      </c>
      <c r="H86" s="13">
        <f>enrollment!N86</f>
        <v>3.57</v>
      </c>
      <c r="I86" s="14">
        <f>enrollment!O86</f>
        <v>2345678901</v>
      </c>
      <c r="J86" s="15">
        <f>IFERROR(_xlfn.XLOOKUP(I86,providers!$B$2:$B$11,providers!$Q$2:$Q$11),"")</f>
        <v>4.2</v>
      </c>
      <c r="K86">
        <f>SUMIFS(member_months!$F:$F,member_months!$A:$A,$A86)</f>
        <v>12</v>
      </c>
      <c r="L86" s="16">
        <f>SUMIFS(claims!$Q:$Q,claims!$B:$B,$A86)</f>
        <v>17916.850000000002</v>
      </c>
      <c r="M86" s="16">
        <f t="shared" si="15"/>
        <v>1493.0708333333334</v>
      </c>
      <c r="N86" s="16">
        <f>SUMIFS(claims!$Q:$Q,claims!$B:$B,$A86,claims!$Z:$Z,"Inpatient")</f>
        <v>17404.95</v>
      </c>
      <c r="O86" s="16">
        <f>SUMIFS(claims!$Q:$Q,claims!$B:$B,$A86,claims!$Z:$Z,"ED")</f>
        <v>0</v>
      </c>
      <c r="P86" s="16">
        <f>SUMIFS(claims!$Q:$Q,claims!$B:$B,$A86,claims!$Z:$Z,"Specialty Rx")</f>
        <v>0</v>
      </c>
      <c r="Q86" s="14">
        <f t="shared" si="16"/>
        <v>0</v>
      </c>
      <c r="AA86" s="41">
        <f>COUNTIFS(claims!$B:$B,$A86,claims!$Z:$Z,"Behavioral Health")</f>
        <v>1</v>
      </c>
      <c r="AB86" s="41">
        <f>COUNTIFS(claims!$B:$B,$A86,claims!$Z:$Z,"ED")</f>
        <v>0</v>
      </c>
      <c r="AC86" s="41">
        <f>COUNTIFS(claims!$B:$B,$A86,claims!$Z:$Z,"Inpatient")</f>
        <v>1</v>
      </c>
      <c r="AD86" s="41">
        <f t="shared" si="17"/>
        <v>1</v>
      </c>
      <c r="AE86" s="41" t="str">
        <f>IF(enrollment!P86="","",enrollment!P86)</f>
        <v/>
      </c>
      <c r="AF86" s="41">
        <f>IF(enrollment!P86="",0,1)</f>
        <v>0</v>
      </c>
    </row>
    <row r="87" spans="1:32" x14ac:dyDescent="0.25">
      <c r="A87" t="str">
        <f>enrollment!A87</f>
        <v>M-000086</v>
      </c>
      <c r="B87" t="str">
        <f>enrollment!F87</f>
        <v>Marketplace</v>
      </c>
      <c r="C87" t="str">
        <f>enrollment!I87</f>
        <v>KY</v>
      </c>
      <c r="D87" t="str">
        <f>enrollment!J87</f>
        <v>Hardin</v>
      </c>
      <c r="E87">
        <f>enrollment!L87</f>
        <v>33</v>
      </c>
      <c r="F87" t="str" cm="1">
        <f t="array" ref="F87">_xlfn.IFS(E87&lt;18,"0-17",E87&lt;35,"18-34",E87&lt;50,"35-49",E87&lt;65,"50-64",TRUE,"65+")</f>
        <v>18-34</v>
      </c>
      <c r="G87" t="str">
        <f>enrollment!M87</f>
        <v>M</v>
      </c>
      <c r="H87" s="13">
        <f>enrollment!N87</f>
        <v>1.22</v>
      </c>
      <c r="I87" s="14">
        <f>enrollment!O87</f>
        <v>3456789012</v>
      </c>
      <c r="J87" s="15">
        <f>IFERROR(_xlfn.XLOOKUP(I87,providers!$B$2:$B$11,providers!$Q$2:$Q$11),"")</f>
        <v>4</v>
      </c>
      <c r="K87">
        <f>SUMIFS(member_months!$F:$F,member_months!$A:$A,$A87)</f>
        <v>10</v>
      </c>
      <c r="L87" s="16">
        <f>SUMIFS(claims!$Q:$Q,claims!$B:$B,$A87)</f>
        <v>31774.04</v>
      </c>
      <c r="M87" s="16">
        <f t="shared" si="15"/>
        <v>3177.404</v>
      </c>
      <c r="N87" s="16">
        <f>SUMIFS(claims!$Q:$Q,claims!$B:$B,$A87,claims!$Z:$Z,"Inpatient")</f>
        <v>31042.989999999998</v>
      </c>
      <c r="O87" s="16">
        <f>SUMIFS(claims!$Q:$Q,claims!$B:$B,$A87,claims!$Z:$Z,"ED")</f>
        <v>0</v>
      </c>
      <c r="P87" s="16">
        <f>SUMIFS(claims!$Q:$Q,claims!$B:$B,$A87,claims!$Z:$Z,"Specialty Rx")</f>
        <v>0</v>
      </c>
      <c r="Q87" s="14">
        <f t="shared" si="16"/>
        <v>0</v>
      </c>
      <c r="AA87" s="41">
        <f>COUNTIFS(claims!$B:$B,$A87,claims!$Z:$Z,"Behavioral Health")</f>
        <v>1</v>
      </c>
      <c r="AB87" s="41">
        <f>COUNTIFS(claims!$B:$B,$A87,claims!$Z:$Z,"ED")</f>
        <v>0</v>
      </c>
      <c r="AC87" s="41">
        <f>COUNTIFS(claims!$B:$B,$A87,claims!$Z:$Z,"Inpatient")</f>
        <v>2</v>
      </c>
      <c r="AD87" s="41">
        <f t="shared" si="17"/>
        <v>1</v>
      </c>
      <c r="AE87" s="41" t="str">
        <f>IF(enrollment!P87="","",enrollment!P87)</f>
        <v/>
      </c>
      <c r="AF87" s="41">
        <f>IF(enrollment!P87="",0,1)</f>
        <v>0</v>
      </c>
    </row>
    <row r="88" spans="1:32" x14ac:dyDescent="0.25">
      <c r="A88" t="str">
        <f>enrollment!A88</f>
        <v>M-000087</v>
      </c>
      <c r="B88" t="str">
        <f>enrollment!F88</f>
        <v>Marketplace</v>
      </c>
      <c r="C88" t="str">
        <f>enrollment!I88</f>
        <v>GA</v>
      </c>
      <c r="D88" t="str">
        <f>enrollment!J88</f>
        <v>Fulton</v>
      </c>
      <c r="E88">
        <f>enrollment!L88</f>
        <v>64</v>
      </c>
      <c r="F88" t="str" cm="1">
        <f t="array" ref="F88">_xlfn.IFS(E88&lt;18,"0-17",E88&lt;35,"18-34",E88&lt;50,"35-49",E88&lt;65,"50-64",TRUE,"65+")</f>
        <v>50-64</v>
      </c>
      <c r="G88" t="str">
        <f>enrollment!M88</f>
        <v>F</v>
      </c>
      <c r="H88" s="13">
        <f>enrollment!N88</f>
        <v>1.1599999999999999</v>
      </c>
      <c r="I88" s="14">
        <f>enrollment!O88</f>
        <v>8901234567</v>
      </c>
      <c r="J88" s="15">
        <f>IFERROR(_xlfn.XLOOKUP(I88,providers!$B$2:$B$11,providers!$Q$2:$Q$11),"")</f>
        <v>3.7</v>
      </c>
      <c r="K88">
        <f>SUMIFS(member_months!$F:$F,member_months!$A:$A,$A88)</f>
        <v>10</v>
      </c>
      <c r="L88" s="16">
        <f>SUMIFS(claims!$Q:$Q,claims!$B:$B,$A88)</f>
        <v>2246.54</v>
      </c>
      <c r="M88" s="16">
        <f t="shared" si="15"/>
        <v>224.654</v>
      </c>
      <c r="N88" s="16">
        <f>SUMIFS(claims!$Q:$Q,claims!$B:$B,$A88,claims!$Z:$Z,"Inpatient")</f>
        <v>0</v>
      </c>
      <c r="O88" s="16">
        <f>SUMIFS(claims!$Q:$Q,claims!$B:$B,$A88,claims!$Z:$Z,"ED")</f>
        <v>2102.5500000000002</v>
      </c>
      <c r="P88" s="16">
        <f>SUMIFS(claims!$Q:$Q,claims!$B:$B,$A88,claims!$Z:$Z,"Specialty Rx")</f>
        <v>0</v>
      </c>
      <c r="Q88" s="14">
        <f t="shared" si="16"/>
        <v>0</v>
      </c>
      <c r="AA88" s="41">
        <f>COUNTIFS(claims!$B:$B,$A88,claims!$Z:$Z,"Behavioral Health")</f>
        <v>0</v>
      </c>
      <c r="AB88" s="41">
        <f>COUNTIFS(claims!$B:$B,$A88,claims!$Z:$Z,"ED")</f>
        <v>2</v>
      </c>
      <c r="AC88" s="41">
        <f>COUNTIFS(claims!$B:$B,$A88,claims!$Z:$Z,"Inpatient")</f>
        <v>0</v>
      </c>
      <c r="AD88" s="41">
        <f t="shared" si="17"/>
        <v>0</v>
      </c>
      <c r="AE88" s="41" t="str">
        <f>IF(enrollment!P88="","",enrollment!P88)</f>
        <v/>
      </c>
      <c r="AF88" s="41">
        <f>IF(enrollment!P88="",0,1)</f>
        <v>0</v>
      </c>
    </row>
    <row r="89" spans="1:32" x14ac:dyDescent="0.25">
      <c r="A89" t="str">
        <f>enrollment!A89</f>
        <v>M-000088</v>
      </c>
      <c r="B89" t="str">
        <f>enrollment!F89</f>
        <v>Marketplace</v>
      </c>
      <c r="C89" t="str">
        <f>enrollment!I89</f>
        <v>KY</v>
      </c>
      <c r="D89" t="str">
        <f>enrollment!J89</f>
        <v>Hardin</v>
      </c>
      <c r="E89">
        <f>enrollment!L89</f>
        <v>67</v>
      </c>
      <c r="F89" t="str" cm="1">
        <f t="array" ref="F89">_xlfn.IFS(E89&lt;18,"0-17",E89&lt;35,"18-34",E89&lt;50,"35-49",E89&lt;65,"50-64",TRUE,"65+")</f>
        <v>65+</v>
      </c>
      <c r="G89" t="str">
        <f>enrollment!M89</f>
        <v>M</v>
      </c>
      <c r="H89" s="13">
        <f>enrollment!N89</f>
        <v>2.21</v>
      </c>
      <c r="I89" s="14">
        <f>enrollment!O89</f>
        <v>3456789012</v>
      </c>
      <c r="J89" s="15">
        <f>IFERROR(_xlfn.XLOOKUP(I89,providers!$B$2:$B$11,providers!$Q$2:$Q$11),"")</f>
        <v>4</v>
      </c>
      <c r="K89">
        <f>SUMIFS(member_months!$F:$F,member_months!$A:$A,$A89)</f>
        <v>10</v>
      </c>
      <c r="L89" s="16">
        <f>SUMIFS(claims!$Q:$Q,claims!$B:$B,$A89)</f>
        <v>24485.03</v>
      </c>
      <c r="M89" s="16">
        <f t="shared" si="15"/>
        <v>2448.5029999999997</v>
      </c>
      <c r="N89" s="16">
        <f>SUMIFS(claims!$Q:$Q,claims!$B:$B,$A89,claims!$Z:$Z,"Inpatient")</f>
        <v>20816.46</v>
      </c>
      <c r="O89" s="16">
        <f>SUMIFS(claims!$Q:$Q,claims!$B:$B,$A89,claims!$Z:$Z,"ED")</f>
        <v>2020.3600000000001</v>
      </c>
      <c r="P89" s="16">
        <f>SUMIFS(claims!$Q:$Q,claims!$B:$B,$A89,claims!$Z:$Z,"Specialty Rx")</f>
        <v>816.86</v>
      </c>
      <c r="Q89" s="14">
        <f t="shared" si="16"/>
        <v>0</v>
      </c>
      <c r="AA89" s="41">
        <f>COUNTIFS(claims!$B:$B,$A89,claims!$Z:$Z,"Behavioral Health")</f>
        <v>1</v>
      </c>
      <c r="AB89" s="41">
        <f>COUNTIFS(claims!$B:$B,$A89,claims!$Z:$Z,"ED")</f>
        <v>2</v>
      </c>
      <c r="AC89" s="41">
        <f>COUNTIFS(claims!$B:$B,$A89,claims!$Z:$Z,"Inpatient")</f>
        <v>1</v>
      </c>
      <c r="AD89" s="41">
        <f t="shared" si="17"/>
        <v>1</v>
      </c>
      <c r="AE89" s="41" t="str">
        <f>IF(enrollment!P89="","",enrollment!P89)</f>
        <v/>
      </c>
      <c r="AF89" s="41">
        <f>IF(enrollment!P89="",0,1)</f>
        <v>0</v>
      </c>
    </row>
    <row r="90" spans="1:32" x14ac:dyDescent="0.25">
      <c r="A90" t="str">
        <f>enrollment!A90</f>
        <v>M-000089</v>
      </c>
      <c r="B90" t="str">
        <f>enrollment!F90</f>
        <v>Medicare Advantage</v>
      </c>
      <c r="C90" t="str">
        <f>enrollment!I90</f>
        <v>KY</v>
      </c>
      <c r="D90" t="str">
        <f>enrollment!J90</f>
        <v>Warren</v>
      </c>
      <c r="E90">
        <f>enrollment!L90</f>
        <v>72</v>
      </c>
      <c r="F90" t="str" cm="1">
        <f t="array" ref="F90">_xlfn.IFS(E90&lt;18,"0-17",E90&lt;35,"18-34",E90&lt;50,"35-49",E90&lt;65,"50-64",TRUE,"65+")</f>
        <v>65+</v>
      </c>
      <c r="G90" t="str">
        <f>enrollment!M90</f>
        <v>M</v>
      </c>
      <c r="H90" s="13">
        <f>enrollment!N90</f>
        <v>2.2999999999999998</v>
      </c>
      <c r="I90" s="14">
        <f>enrollment!O90</f>
        <v>9012345678</v>
      </c>
      <c r="J90" s="15">
        <f>IFERROR(_xlfn.XLOOKUP(I90,providers!$B$2:$B$11,providers!$Q$2:$Q$11),"")</f>
        <v>4.3</v>
      </c>
      <c r="K90">
        <f>SUMIFS(member_months!$F:$F,member_months!$A:$A,$A90)</f>
        <v>12</v>
      </c>
      <c r="L90" s="16">
        <f>SUMIFS(claims!$Q:$Q,claims!$B:$B,$A90)</f>
        <v>1194.33</v>
      </c>
      <c r="M90" s="16">
        <f t="shared" si="15"/>
        <v>99.527499999999989</v>
      </c>
      <c r="N90" s="16">
        <f>SUMIFS(claims!$Q:$Q,claims!$B:$B,$A90,claims!$Z:$Z,"Inpatient")</f>
        <v>0</v>
      </c>
      <c r="O90" s="16">
        <f>SUMIFS(claims!$Q:$Q,claims!$B:$B,$A90,claims!$Z:$Z,"ED")</f>
        <v>864.61</v>
      </c>
      <c r="P90" s="16">
        <f>SUMIFS(claims!$Q:$Q,claims!$B:$B,$A90,claims!$Z:$Z,"Specialty Rx")</f>
        <v>0</v>
      </c>
      <c r="Q90" s="14">
        <f t="shared" si="16"/>
        <v>0</v>
      </c>
      <c r="AA90" s="41">
        <f>COUNTIFS(claims!$B:$B,$A90,claims!$Z:$Z,"Behavioral Health")</f>
        <v>0</v>
      </c>
      <c r="AB90" s="41">
        <f>COUNTIFS(claims!$B:$B,$A90,claims!$Z:$Z,"ED")</f>
        <v>1</v>
      </c>
      <c r="AC90" s="41">
        <f>COUNTIFS(claims!$B:$B,$A90,claims!$Z:$Z,"Inpatient")</f>
        <v>0</v>
      </c>
      <c r="AD90" s="41">
        <f t="shared" si="17"/>
        <v>0</v>
      </c>
      <c r="AE90" s="41" t="str">
        <f>IF(enrollment!P90="","",enrollment!P90)</f>
        <v/>
      </c>
      <c r="AF90" s="41">
        <f>IF(enrollment!P90="",0,1)</f>
        <v>0</v>
      </c>
    </row>
    <row r="91" spans="1:32" x14ac:dyDescent="0.25">
      <c r="A91" t="str">
        <f>enrollment!A91</f>
        <v>M-000090</v>
      </c>
      <c r="B91" t="str">
        <f>enrollment!F91</f>
        <v>Marketplace</v>
      </c>
      <c r="C91" t="str">
        <f>enrollment!I91</f>
        <v>GA</v>
      </c>
      <c r="D91" t="str">
        <f>enrollment!J91</f>
        <v>Fulton</v>
      </c>
      <c r="E91">
        <f>enrollment!L91</f>
        <v>80</v>
      </c>
      <c r="F91" t="str" cm="1">
        <f t="array" ref="F91">_xlfn.IFS(E91&lt;18,"0-17",E91&lt;35,"18-34",E91&lt;50,"35-49",E91&lt;65,"50-64",TRUE,"65+")</f>
        <v>65+</v>
      </c>
      <c r="G91" t="str">
        <f>enrollment!M91</f>
        <v>M</v>
      </c>
      <c r="H91" s="13">
        <f>enrollment!N91</f>
        <v>2.68</v>
      </c>
      <c r="I91" s="14">
        <f>enrollment!O91</f>
        <v>8901234567</v>
      </c>
      <c r="J91" s="15">
        <f>IFERROR(_xlfn.XLOOKUP(I91,providers!$B$2:$B$11,providers!$Q$2:$Q$11),"")</f>
        <v>3.7</v>
      </c>
      <c r="K91">
        <f>SUMIFS(member_months!$F:$F,member_months!$A:$A,$A91)</f>
        <v>6</v>
      </c>
      <c r="L91" s="16">
        <f>SUMIFS(claims!$Q:$Q,claims!$B:$B,$A91)</f>
        <v>13373.11</v>
      </c>
      <c r="M91" s="16">
        <f t="shared" si="15"/>
        <v>2228.8516666666669</v>
      </c>
      <c r="N91" s="16">
        <f>SUMIFS(claims!$Q:$Q,claims!$B:$B,$A91,claims!$Z:$Z,"Inpatient")</f>
        <v>11345.11</v>
      </c>
      <c r="O91" s="16">
        <f>SUMIFS(claims!$Q:$Q,claims!$B:$B,$A91,claims!$Z:$Z,"ED")</f>
        <v>1034.68</v>
      </c>
      <c r="P91" s="16">
        <f>SUMIFS(claims!$Q:$Q,claims!$B:$B,$A91,claims!$Z:$Z,"Specialty Rx")</f>
        <v>825.56</v>
      </c>
      <c r="Q91" s="14">
        <f t="shared" si="16"/>
        <v>0</v>
      </c>
      <c r="AA91" s="41">
        <f>COUNTIFS(claims!$B:$B,$A91,claims!$Z:$Z,"Behavioral Health")</f>
        <v>0</v>
      </c>
      <c r="AB91" s="41">
        <f>COUNTIFS(claims!$B:$B,$A91,claims!$Z:$Z,"ED")</f>
        <v>1</v>
      </c>
      <c r="AC91" s="41">
        <f>COUNTIFS(claims!$B:$B,$A91,claims!$Z:$Z,"Inpatient")</f>
        <v>1</v>
      </c>
      <c r="AD91" s="41">
        <f t="shared" si="17"/>
        <v>0</v>
      </c>
      <c r="AE91" s="41" t="str">
        <f>IF(enrollment!P91="","",enrollment!P91)</f>
        <v>Premium Affordability</v>
      </c>
      <c r="AF91" s="41">
        <f>IF(enrollment!P91="",0,1)</f>
        <v>1</v>
      </c>
    </row>
    <row r="92" spans="1:32" x14ac:dyDescent="0.25">
      <c r="A92" t="str">
        <f>enrollment!A92</f>
        <v>M-000091</v>
      </c>
      <c r="B92" t="str">
        <f>enrollment!F92</f>
        <v>Commercial</v>
      </c>
      <c r="C92" t="str">
        <f>enrollment!I92</f>
        <v>TN</v>
      </c>
      <c r="D92" t="str">
        <f>enrollment!J92</f>
        <v>Knox</v>
      </c>
      <c r="E92">
        <f>enrollment!L92</f>
        <v>28</v>
      </c>
      <c r="F92" t="str" cm="1">
        <f t="array" ref="F92">_xlfn.IFS(E92&lt;18,"0-17",E92&lt;35,"18-34",E92&lt;50,"35-49",E92&lt;65,"50-64",TRUE,"65+")</f>
        <v>18-34</v>
      </c>
      <c r="G92" t="str">
        <f>enrollment!M92</f>
        <v>M</v>
      </c>
      <c r="H92" s="13">
        <f>enrollment!N92</f>
        <v>1.33</v>
      </c>
      <c r="I92" s="14">
        <f>enrollment!O92</f>
        <v>5678901234</v>
      </c>
      <c r="J92" s="15">
        <f>IFERROR(_xlfn.XLOOKUP(I92,providers!$B$2:$B$11,providers!$Q$2:$Q$11),"")</f>
        <v>3.8</v>
      </c>
      <c r="K92">
        <f>SUMIFS(member_months!$F:$F,member_months!$A:$A,$A92)</f>
        <v>11</v>
      </c>
      <c r="L92" s="16">
        <f>SUMIFS(claims!$Q:$Q,claims!$B:$B,$A92)</f>
        <v>3788.9800000000005</v>
      </c>
      <c r="M92" s="16">
        <f t="shared" si="15"/>
        <v>344.45272727272732</v>
      </c>
      <c r="N92" s="16">
        <f>SUMIFS(claims!$Q:$Q,claims!$B:$B,$A92,claims!$Z:$Z,"Inpatient")</f>
        <v>0</v>
      </c>
      <c r="O92" s="16">
        <f>SUMIFS(claims!$Q:$Q,claims!$B:$B,$A92,claims!$Z:$Z,"ED")</f>
        <v>968.86</v>
      </c>
      <c r="P92" s="16">
        <f>SUMIFS(claims!$Q:$Q,claims!$B:$B,$A92,claims!$Z:$Z,"Specialty Rx")</f>
        <v>2820.12</v>
      </c>
      <c r="Q92" s="14">
        <f t="shared" si="16"/>
        <v>0</v>
      </c>
      <c r="AA92" s="41">
        <f>COUNTIFS(claims!$B:$B,$A92,claims!$Z:$Z,"Behavioral Health")</f>
        <v>0</v>
      </c>
      <c r="AB92" s="41">
        <f>COUNTIFS(claims!$B:$B,$A92,claims!$Z:$Z,"ED")</f>
        <v>1</v>
      </c>
      <c r="AC92" s="41">
        <f>COUNTIFS(claims!$B:$B,$A92,claims!$Z:$Z,"Inpatient")</f>
        <v>0</v>
      </c>
      <c r="AD92" s="41">
        <f t="shared" si="17"/>
        <v>0</v>
      </c>
      <c r="AE92" s="41" t="str">
        <f>IF(enrollment!P92="","",enrollment!P92)</f>
        <v/>
      </c>
      <c r="AF92" s="41">
        <f>IF(enrollment!P92="",0,1)</f>
        <v>0</v>
      </c>
    </row>
    <row r="93" spans="1:32" x14ac:dyDescent="0.25">
      <c r="A93" t="str">
        <f>enrollment!A93</f>
        <v>M-000092</v>
      </c>
      <c r="B93" t="str">
        <f>enrollment!F93</f>
        <v>Marketplace</v>
      </c>
      <c r="C93" t="str">
        <f>enrollment!I93</f>
        <v>OH</v>
      </c>
      <c r="D93" t="str">
        <f>enrollment!J93</f>
        <v>Cuyahoga</v>
      </c>
      <c r="E93">
        <f>enrollment!L93</f>
        <v>71</v>
      </c>
      <c r="F93" t="str" cm="1">
        <f t="array" ref="F93">_xlfn.IFS(E93&lt;18,"0-17",E93&lt;35,"18-34",E93&lt;50,"35-49",E93&lt;65,"50-64",TRUE,"65+")</f>
        <v>65+</v>
      </c>
      <c r="G93" t="str">
        <f>enrollment!M93</f>
        <v>F</v>
      </c>
      <c r="H93" s="13">
        <f>enrollment!N93</f>
        <v>2.82</v>
      </c>
      <c r="I93" s="14">
        <f>enrollment!O93</f>
        <v>2345678901</v>
      </c>
      <c r="J93" s="15">
        <f>IFERROR(_xlfn.XLOOKUP(I93,providers!$B$2:$B$11,providers!$Q$2:$Q$11),"")</f>
        <v>4.2</v>
      </c>
      <c r="K93">
        <f>SUMIFS(member_months!$F:$F,member_months!$A:$A,$A93)</f>
        <v>10</v>
      </c>
      <c r="L93" s="16">
        <f>SUMIFS(claims!$Q:$Q,claims!$B:$B,$A93)</f>
        <v>1939.0099999999998</v>
      </c>
      <c r="M93" s="16">
        <f t="shared" si="15"/>
        <v>193.90099999999998</v>
      </c>
      <c r="N93" s="16">
        <f>SUMIFS(claims!$Q:$Q,claims!$B:$B,$A93,claims!$Z:$Z,"Inpatient")</f>
        <v>0</v>
      </c>
      <c r="O93" s="16">
        <f>SUMIFS(claims!$Q:$Q,claims!$B:$B,$A93,claims!$Z:$Z,"ED")</f>
        <v>1195.79</v>
      </c>
      <c r="P93" s="16">
        <f>SUMIFS(claims!$Q:$Q,claims!$B:$B,$A93,claims!$Z:$Z,"Specialty Rx")</f>
        <v>0</v>
      </c>
      <c r="Q93" s="14">
        <f t="shared" si="16"/>
        <v>0</v>
      </c>
      <c r="AA93" s="41">
        <f>COUNTIFS(claims!$B:$B,$A93,claims!$Z:$Z,"Behavioral Health")</f>
        <v>0</v>
      </c>
      <c r="AB93" s="41">
        <f>COUNTIFS(claims!$B:$B,$A93,claims!$Z:$Z,"ED")</f>
        <v>1</v>
      </c>
      <c r="AC93" s="41">
        <f>COUNTIFS(claims!$B:$B,$A93,claims!$Z:$Z,"Inpatient")</f>
        <v>0</v>
      </c>
      <c r="AD93" s="41">
        <f t="shared" si="17"/>
        <v>0</v>
      </c>
      <c r="AE93" s="41" t="str">
        <f>IF(enrollment!P93="","",enrollment!P93)</f>
        <v/>
      </c>
      <c r="AF93" s="41">
        <f>IF(enrollment!P93="",0,1)</f>
        <v>0</v>
      </c>
    </row>
    <row r="94" spans="1:32" x14ac:dyDescent="0.25">
      <c r="A94" t="str">
        <f>enrollment!A94</f>
        <v>M-000093</v>
      </c>
      <c r="B94" t="str">
        <f>enrollment!F94</f>
        <v>Medicare Advantage</v>
      </c>
      <c r="C94" t="str">
        <f>enrollment!I94</f>
        <v>OH</v>
      </c>
      <c r="D94" t="str">
        <f>enrollment!J94</f>
        <v>Cuyahoga</v>
      </c>
      <c r="E94">
        <f>enrollment!L94</f>
        <v>85</v>
      </c>
      <c r="F94" t="str" cm="1">
        <f t="array" ref="F94">_xlfn.IFS(E94&lt;18,"0-17",E94&lt;35,"18-34",E94&lt;50,"35-49",E94&lt;65,"50-64",TRUE,"65+")</f>
        <v>65+</v>
      </c>
      <c r="G94" t="str">
        <f>enrollment!M94</f>
        <v>M</v>
      </c>
      <c r="H94" s="13">
        <f>enrollment!N94</f>
        <v>2.09</v>
      </c>
      <c r="I94" s="14">
        <f>enrollment!O94</f>
        <v>6789012345</v>
      </c>
      <c r="J94" s="15">
        <f>IFERROR(_xlfn.XLOOKUP(I94,providers!$B$2:$B$11,providers!$Q$2:$Q$11),"")</f>
        <v>4.0999999999999996</v>
      </c>
      <c r="K94">
        <f>SUMIFS(member_months!$F:$F,member_months!$A:$A,$A94)</f>
        <v>11</v>
      </c>
      <c r="L94" s="16">
        <f>SUMIFS(claims!$Q:$Q,claims!$B:$B,$A94)</f>
        <v>47819.310000000012</v>
      </c>
      <c r="M94" s="16">
        <f t="shared" si="15"/>
        <v>4347.2100000000009</v>
      </c>
      <c r="N94" s="16">
        <f>SUMIFS(claims!$Q:$Q,claims!$B:$B,$A94,claims!$Z:$Z,"Inpatient")</f>
        <v>40252.339999999997</v>
      </c>
      <c r="O94" s="16">
        <f>SUMIFS(claims!$Q:$Q,claims!$B:$B,$A94,claims!$Z:$Z,"ED")</f>
        <v>4386.3899999999994</v>
      </c>
      <c r="P94" s="16">
        <f>SUMIFS(claims!$Q:$Q,claims!$B:$B,$A94,claims!$Z:$Z,"Specialty Rx")</f>
        <v>1558.1799999999998</v>
      </c>
      <c r="Q94" s="14">
        <f t="shared" si="16"/>
        <v>1</v>
      </c>
      <c r="AA94" s="41">
        <f>COUNTIFS(claims!$B:$B,$A94,claims!$Z:$Z,"Behavioral Health")</f>
        <v>1</v>
      </c>
      <c r="AB94" s="41">
        <f>COUNTIFS(claims!$B:$B,$A94,claims!$Z:$Z,"ED")</f>
        <v>4</v>
      </c>
      <c r="AC94" s="41">
        <f>COUNTIFS(claims!$B:$B,$A94,claims!$Z:$Z,"Inpatient")</f>
        <v>2</v>
      </c>
      <c r="AD94" s="41">
        <f t="shared" si="17"/>
        <v>1</v>
      </c>
      <c r="AE94" s="41" t="str">
        <f>IF(enrollment!P94="","",enrollment!P94)</f>
        <v/>
      </c>
      <c r="AF94" s="41">
        <f>IF(enrollment!P94="",0,1)</f>
        <v>0</v>
      </c>
    </row>
    <row r="95" spans="1:32" x14ac:dyDescent="0.25">
      <c r="A95" t="str">
        <f>enrollment!A95</f>
        <v>M-000094</v>
      </c>
      <c r="B95" t="str">
        <f>enrollment!F95</f>
        <v>Commercial</v>
      </c>
      <c r="C95" t="str">
        <f>enrollment!I95</f>
        <v>KY</v>
      </c>
      <c r="D95" t="str">
        <f>enrollment!J95</f>
        <v>Warren</v>
      </c>
      <c r="E95">
        <f>enrollment!L95</f>
        <v>48</v>
      </c>
      <c r="F95" t="str" cm="1">
        <f t="array" ref="F95">_xlfn.IFS(E95&lt;18,"0-17",E95&lt;35,"18-34",E95&lt;50,"35-49",E95&lt;65,"50-64",TRUE,"65+")</f>
        <v>35-49</v>
      </c>
      <c r="G95" t="str">
        <f>enrollment!M95</f>
        <v>M</v>
      </c>
      <c r="H95" s="13">
        <f>enrollment!N95</f>
        <v>0.78</v>
      </c>
      <c r="I95" s="14">
        <f>enrollment!O95</f>
        <v>3456789012</v>
      </c>
      <c r="J95" s="15">
        <f>IFERROR(_xlfn.XLOOKUP(I95,providers!$B$2:$B$11,providers!$Q$2:$Q$11),"")</f>
        <v>4</v>
      </c>
      <c r="K95">
        <f>SUMIFS(member_months!$F:$F,member_months!$A:$A,$A95)</f>
        <v>11</v>
      </c>
      <c r="L95" s="16">
        <f>SUMIFS(claims!$Q:$Q,claims!$B:$B,$A95)</f>
        <v>25106.35</v>
      </c>
      <c r="M95" s="16">
        <f t="shared" si="15"/>
        <v>2282.3954545454544</v>
      </c>
      <c r="N95" s="16">
        <f>SUMIFS(claims!$Q:$Q,claims!$B:$B,$A95,claims!$Z:$Z,"Inpatient")</f>
        <v>21312.05</v>
      </c>
      <c r="O95" s="16">
        <f>SUMIFS(claims!$Q:$Q,claims!$B:$B,$A95,claims!$Z:$Z,"ED")</f>
        <v>1142.82</v>
      </c>
      <c r="P95" s="16">
        <f>SUMIFS(claims!$Q:$Q,claims!$B:$B,$A95,claims!$Z:$Z,"Specialty Rx")</f>
        <v>2125.7799999999997</v>
      </c>
      <c r="Q95" s="14">
        <f t="shared" si="16"/>
        <v>0</v>
      </c>
      <c r="AA95" s="41">
        <f>COUNTIFS(claims!$B:$B,$A95,claims!$Z:$Z,"Behavioral Health")</f>
        <v>0</v>
      </c>
      <c r="AB95" s="41">
        <f>COUNTIFS(claims!$B:$B,$A95,claims!$Z:$Z,"ED")</f>
        <v>1</v>
      </c>
      <c r="AC95" s="41">
        <f>COUNTIFS(claims!$B:$B,$A95,claims!$Z:$Z,"Inpatient")</f>
        <v>1</v>
      </c>
      <c r="AD95" s="41">
        <f t="shared" si="17"/>
        <v>0</v>
      </c>
      <c r="AE95" s="41" t="str">
        <f>IF(enrollment!P95="","",enrollment!P95)</f>
        <v/>
      </c>
      <c r="AF95" s="41">
        <f>IF(enrollment!P95="",0,1)</f>
        <v>0</v>
      </c>
    </row>
    <row r="96" spans="1:32" x14ac:dyDescent="0.25">
      <c r="A96" t="str">
        <f>enrollment!A96</f>
        <v>M-000095</v>
      </c>
      <c r="B96" t="str">
        <f>enrollment!F96</f>
        <v>Marketplace</v>
      </c>
      <c r="C96" t="str">
        <f>enrollment!I96</f>
        <v>TN</v>
      </c>
      <c r="D96" t="str">
        <f>enrollment!J96</f>
        <v>Knox</v>
      </c>
      <c r="E96">
        <f>enrollment!L96</f>
        <v>40</v>
      </c>
      <c r="F96" t="str" cm="1">
        <f t="array" ref="F96">_xlfn.IFS(E96&lt;18,"0-17",E96&lt;35,"18-34",E96&lt;50,"35-49",E96&lt;65,"50-64",TRUE,"65+")</f>
        <v>35-49</v>
      </c>
      <c r="G96" t="str">
        <f>enrollment!M96</f>
        <v>F</v>
      </c>
      <c r="H96" s="13">
        <f>enrollment!N96</f>
        <v>0.77</v>
      </c>
      <c r="I96" s="14">
        <f>enrollment!O96</f>
        <v>7890123456</v>
      </c>
      <c r="J96" s="15">
        <f>IFERROR(_xlfn.XLOOKUP(I96,providers!$B$2:$B$11,providers!$Q$2:$Q$11),"")</f>
        <v>3.9</v>
      </c>
      <c r="K96">
        <f>SUMIFS(member_months!$F:$F,member_months!$A:$A,$A96)</f>
        <v>10</v>
      </c>
      <c r="L96" s="16">
        <f>SUMIFS(claims!$Q:$Q,claims!$B:$B,$A96)</f>
        <v>15372.26</v>
      </c>
      <c r="M96" s="16">
        <f t="shared" si="15"/>
        <v>1537.2260000000001</v>
      </c>
      <c r="N96" s="16">
        <f>SUMIFS(claims!$Q:$Q,claims!$B:$B,$A96,claims!$Z:$Z,"Inpatient")</f>
        <v>15045.79</v>
      </c>
      <c r="O96" s="16">
        <f>SUMIFS(claims!$Q:$Q,claims!$B:$B,$A96,claims!$Z:$Z,"ED")</f>
        <v>0</v>
      </c>
      <c r="P96" s="16">
        <f>SUMIFS(claims!$Q:$Q,claims!$B:$B,$A96,claims!$Z:$Z,"Specialty Rx")</f>
        <v>0</v>
      </c>
      <c r="Q96" s="14">
        <f t="shared" si="16"/>
        <v>0</v>
      </c>
      <c r="AA96" s="41">
        <f>COUNTIFS(claims!$B:$B,$A96,claims!$Z:$Z,"Behavioral Health")</f>
        <v>1</v>
      </c>
      <c r="AB96" s="41">
        <f>COUNTIFS(claims!$B:$B,$A96,claims!$Z:$Z,"ED")</f>
        <v>0</v>
      </c>
      <c r="AC96" s="41">
        <f>COUNTIFS(claims!$B:$B,$A96,claims!$Z:$Z,"Inpatient")</f>
        <v>1</v>
      </c>
      <c r="AD96" s="41">
        <f t="shared" si="17"/>
        <v>1</v>
      </c>
      <c r="AE96" s="41" t="str">
        <f>IF(enrollment!P96="","",enrollment!P96)</f>
        <v/>
      </c>
      <c r="AF96" s="41">
        <f>IF(enrollment!P96="",0,1)</f>
        <v>0</v>
      </c>
    </row>
    <row r="97" spans="1:32" x14ac:dyDescent="0.25">
      <c r="A97" t="str">
        <f>enrollment!A97</f>
        <v>M-000096</v>
      </c>
      <c r="B97" t="str">
        <f>enrollment!F97</f>
        <v>Medicare Advantage</v>
      </c>
      <c r="C97" t="str">
        <f>enrollment!I97</f>
        <v>KY</v>
      </c>
      <c r="D97" t="str">
        <f>enrollment!J97</f>
        <v>Hardin</v>
      </c>
      <c r="E97">
        <f>enrollment!L97</f>
        <v>79</v>
      </c>
      <c r="F97" t="str" cm="1">
        <f t="array" ref="F97">_xlfn.IFS(E97&lt;18,"0-17",E97&lt;35,"18-34",E97&lt;50,"35-49",E97&lt;65,"50-64",TRUE,"65+")</f>
        <v>65+</v>
      </c>
      <c r="G97" t="str">
        <f>enrollment!M97</f>
        <v>F</v>
      </c>
      <c r="H97" s="13">
        <f>enrollment!N97</f>
        <v>3.67</v>
      </c>
      <c r="I97" s="14">
        <f>enrollment!O97</f>
        <v>9012345678</v>
      </c>
      <c r="J97" s="15">
        <f>IFERROR(_xlfn.XLOOKUP(I97,providers!$B$2:$B$11,providers!$Q$2:$Q$11),"")</f>
        <v>4.3</v>
      </c>
      <c r="K97">
        <f>SUMIFS(member_months!$F:$F,member_months!$A:$A,$A97)</f>
        <v>10</v>
      </c>
      <c r="L97" s="16">
        <f>SUMIFS(claims!$Q:$Q,claims!$B:$B,$A97)</f>
        <v>15395.52</v>
      </c>
      <c r="M97" s="16">
        <f t="shared" si="15"/>
        <v>1539.5520000000001</v>
      </c>
      <c r="N97" s="16">
        <f>SUMIFS(claims!$Q:$Q,claims!$B:$B,$A97,claims!$Z:$Z,"Inpatient")</f>
        <v>12835.41</v>
      </c>
      <c r="O97" s="16">
        <f>SUMIFS(claims!$Q:$Q,claims!$B:$B,$A97,claims!$Z:$Z,"ED")</f>
        <v>1158.0999999999999</v>
      </c>
      <c r="P97" s="16">
        <f>SUMIFS(claims!$Q:$Q,claims!$B:$B,$A97,claims!$Z:$Z,"Specialty Rx")</f>
        <v>1069.96</v>
      </c>
      <c r="Q97" s="14">
        <f t="shared" si="16"/>
        <v>0</v>
      </c>
      <c r="AA97" s="41">
        <f>COUNTIFS(claims!$B:$B,$A97,claims!$Z:$Z,"Behavioral Health")</f>
        <v>1</v>
      </c>
      <c r="AB97" s="41">
        <f>COUNTIFS(claims!$B:$B,$A97,claims!$Z:$Z,"ED")</f>
        <v>1</v>
      </c>
      <c r="AC97" s="41">
        <f>COUNTIFS(claims!$B:$B,$A97,claims!$Z:$Z,"Inpatient")</f>
        <v>1</v>
      </c>
      <c r="AD97" s="41">
        <f t="shared" si="17"/>
        <v>1</v>
      </c>
      <c r="AE97" s="41" t="str">
        <f>IF(enrollment!P97="","",enrollment!P97)</f>
        <v/>
      </c>
      <c r="AF97" s="41">
        <f>IF(enrollment!P97="",0,1)</f>
        <v>0</v>
      </c>
    </row>
    <row r="98" spans="1:32" x14ac:dyDescent="0.25">
      <c r="A98" t="str">
        <f>enrollment!A98</f>
        <v>M-000097</v>
      </c>
      <c r="B98" t="str">
        <f>enrollment!F98</f>
        <v>Medicare Advantage</v>
      </c>
      <c r="C98" t="str">
        <f>enrollment!I98</f>
        <v>GA</v>
      </c>
      <c r="D98" t="str">
        <f>enrollment!J98</f>
        <v>Fulton</v>
      </c>
      <c r="E98">
        <f>enrollment!L98</f>
        <v>66</v>
      </c>
      <c r="F98" t="str" cm="1">
        <f t="array" ref="F98">_xlfn.IFS(E98&lt;18,"0-17",E98&lt;35,"18-34",E98&lt;50,"35-49",E98&lt;65,"50-64",TRUE,"65+")</f>
        <v>65+</v>
      </c>
      <c r="G98" t="str">
        <f>enrollment!M98</f>
        <v>F</v>
      </c>
      <c r="H98" s="13">
        <f>enrollment!N98</f>
        <v>3.35</v>
      </c>
      <c r="I98" s="14">
        <f>enrollment!O98</f>
        <v>8901234567</v>
      </c>
      <c r="J98" s="15">
        <f>IFERROR(_xlfn.XLOOKUP(I98,providers!$B$2:$B$11,providers!$Q$2:$Q$11),"")</f>
        <v>3.7</v>
      </c>
      <c r="K98">
        <f>SUMIFS(member_months!$F:$F,member_months!$A:$A,$A98)</f>
        <v>12</v>
      </c>
      <c r="L98" s="16">
        <f>SUMIFS(claims!$Q:$Q,claims!$B:$B,$A98)</f>
        <v>2614.9699999999998</v>
      </c>
      <c r="M98" s="16">
        <f t="shared" si="15"/>
        <v>217.91416666666666</v>
      </c>
      <c r="N98" s="16">
        <f>SUMIFS(claims!$Q:$Q,claims!$B:$B,$A98,claims!$Z:$Z,"Inpatient")</f>
        <v>0</v>
      </c>
      <c r="O98" s="16">
        <f>SUMIFS(claims!$Q:$Q,claims!$B:$B,$A98,claims!$Z:$Z,"ED")</f>
        <v>1254.4000000000001</v>
      </c>
      <c r="P98" s="16">
        <f>SUMIFS(claims!$Q:$Q,claims!$B:$B,$A98,claims!$Z:$Z,"Specialty Rx")</f>
        <v>931.52</v>
      </c>
      <c r="Q98" s="14">
        <f t="shared" si="16"/>
        <v>0</v>
      </c>
      <c r="AA98" s="41">
        <f>COUNTIFS(claims!$B:$B,$A98,claims!$Z:$Z,"Behavioral Health")</f>
        <v>0</v>
      </c>
      <c r="AB98" s="41">
        <f>COUNTIFS(claims!$B:$B,$A98,claims!$Z:$Z,"ED")</f>
        <v>1</v>
      </c>
      <c r="AC98" s="41">
        <f>COUNTIFS(claims!$B:$B,$A98,claims!$Z:$Z,"Inpatient")</f>
        <v>0</v>
      </c>
      <c r="AD98" s="41">
        <f t="shared" si="17"/>
        <v>0</v>
      </c>
      <c r="AE98" s="41" t="str">
        <f>IF(enrollment!P98="","",enrollment!P98)</f>
        <v/>
      </c>
      <c r="AF98" s="41">
        <f>IF(enrollment!P98="",0,1)</f>
        <v>0</v>
      </c>
    </row>
    <row r="99" spans="1:32" x14ac:dyDescent="0.25">
      <c r="A99" t="str">
        <f>enrollment!A99</f>
        <v>M-000098</v>
      </c>
      <c r="B99" t="str">
        <f>enrollment!F99</f>
        <v>Commercial</v>
      </c>
      <c r="C99" t="str">
        <f>enrollment!I99</f>
        <v>KY</v>
      </c>
      <c r="D99" t="str">
        <f>enrollment!J99</f>
        <v>Hardin</v>
      </c>
      <c r="E99">
        <f>enrollment!L99</f>
        <v>44</v>
      </c>
      <c r="F99" t="str" cm="1">
        <f t="array" ref="F99">_xlfn.IFS(E99&lt;18,"0-17",E99&lt;35,"18-34",E99&lt;50,"35-49",E99&lt;65,"50-64",TRUE,"65+")</f>
        <v>35-49</v>
      </c>
      <c r="G99" t="str">
        <f>enrollment!M99</f>
        <v>M</v>
      </c>
      <c r="H99" s="13">
        <f>enrollment!N99</f>
        <v>0.92</v>
      </c>
      <c r="I99" s="14">
        <f>enrollment!O99</f>
        <v>3456789012</v>
      </c>
      <c r="J99" s="15">
        <f>IFERROR(_xlfn.XLOOKUP(I99,providers!$B$2:$B$11,providers!$Q$2:$Q$11),"")</f>
        <v>4</v>
      </c>
      <c r="K99">
        <f>SUMIFS(member_months!$F:$F,member_months!$A:$A,$A99)</f>
        <v>10</v>
      </c>
      <c r="L99" s="16">
        <f>SUMIFS(claims!$Q:$Q,claims!$B:$B,$A99)</f>
        <v>859.2700000000001</v>
      </c>
      <c r="M99" s="16">
        <f t="shared" si="15"/>
        <v>85.927000000000007</v>
      </c>
      <c r="N99" s="16">
        <f>SUMIFS(claims!$Q:$Q,claims!$B:$B,$A99,claims!$Z:$Z,"Inpatient")</f>
        <v>0</v>
      </c>
      <c r="O99" s="16">
        <f>SUMIFS(claims!$Q:$Q,claims!$B:$B,$A99,claims!$Z:$Z,"ED")</f>
        <v>0</v>
      </c>
      <c r="P99" s="16">
        <f>SUMIFS(claims!$Q:$Q,claims!$B:$B,$A99,claims!$Z:$Z,"Specialty Rx")</f>
        <v>0</v>
      </c>
      <c r="Q99" s="14">
        <f t="shared" si="16"/>
        <v>0</v>
      </c>
      <c r="AA99" s="41">
        <f>COUNTIFS(claims!$B:$B,$A99,claims!$Z:$Z,"Behavioral Health")</f>
        <v>2</v>
      </c>
      <c r="AB99" s="41">
        <f>COUNTIFS(claims!$B:$B,$A99,claims!$Z:$Z,"ED")</f>
        <v>0</v>
      </c>
      <c r="AC99" s="41">
        <f>COUNTIFS(claims!$B:$B,$A99,claims!$Z:$Z,"Inpatient")</f>
        <v>0</v>
      </c>
      <c r="AD99" s="41">
        <f t="shared" si="17"/>
        <v>1</v>
      </c>
      <c r="AE99" s="41" t="str">
        <f>IF(enrollment!P99="","",enrollment!P99)</f>
        <v/>
      </c>
      <c r="AF99" s="41">
        <f>IF(enrollment!P99="",0,1)</f>
        <v>0</v>
      </c>
    </row>
    <row r="100" spans="1:32" x14ac:dyDescent="0.25">
      <c r="A100" t="str">
        <f>enrollment!A100</f>
        <v>M-000099</v>
      </c>
      <c r="B100" t="str">
        <f>enrollment!F100</f>
        <v>Marketplace</v>
      </c>
      <c r="C100" t="str">
        <f>enrollment!I100</f>
        <v>OH</v>
      </c>
      <c r="D100" t="str">
        <f>enrollment!J100</f>
        <v>Cuyahoga</v>
      </c>
      <c r="E100">
        <f>enrollment!L100</f>
        <v>28</v>
      </c>
      <c r="F100" t="str" cm="1">
        <f t="array" ref="F100">_xlfn.IFS(E100&lt;18,"0-17",E100&lt;35,"18-34",E100&lt;50,"35-49",E100&lt;65,"50-64",TRUE,"65+")</f>
        <v>18-34</v>
      </c>
      <c r="G100" t="str">
        <f>enrollment!M100</f>
        <v>M</v>
      </c>
      <c r="H100" s="13">
        <f>enrollment!N100</f>
        <v>0.73</v>
      </c>
      <c r="I100" s="14">
        <f>enrollment!O100</f>
        <v>6789012345</v>
      </c>
      <c r="J100" s="15">
        <f>IFERROR(_xlfn.XLOOKUP(I100,providers!$B$2:$B$11,providers!$Q$2:$Q$11),"")</f>
        <v>4.0999999999999996</v>
      </c>
      <c r="K100">
        <f>SUMIFS(member_months!$F:$F,member_months!$A:$A,$A100)</f>
        <v>11</v>
      </c>
      <c r="L100" s="16">
        <f>SUMIFS(claims!$Q:$Q,claims!$B:$B,$A100)</f>
        <v>12689.51</v>
      </c>
      <c r="M100" s="16">
        <f t="shared" si="15"/>
        <v>1153.5918181818181</v>
      </c>
      <c r="N100" s="16">
        <f>SUMIFS(claims!$Q:$Q,claims!$B:$B,$A100,claims!$Z:$Z,"Inpatient")</f>
        <v>11500.04</v>
      </c>
      <c r="O100" s="16">
        <f>SUMIFS(claims!$Q:$Q,claims!$B:$B,$A100,claims!$Z:$Z,"ED")</f>
        <v>0</v>
      </c>
      <c r="P100" s="16">
        <f>SUMIFS(claims!$Q:$Q,claims!$B:$B,$A100,claims!$Z:$Z,"Specialty Rx")</f>
        <v>0</v>
      </c>
      <c r="Q100" s="14">
        <f t="shared" si="16"/>
        <v>0</v>
      </c>
      <c r="AA100" s="41">
        <f>COUNTIFS(claims!$B:$B,$A100,claims!$Z:$Z,"Behavioral Health")</f>
        <v>0</v>
      </c>
      <c r="AB100" s="41">
        <f>COUNTIFS(claims!$B:$B,$A100,claims!$Z:$Z,"ED")</f>
        <v>0</v>
      </c>
      <c r="AC100" s="41">
        <f>COUNTIFS(claims!$B:$B,$A100,claims!$Z:$Z,"Inpatient")</f>
        <v>1</v>
      </c>
      <c r="AD100" s="41">
        <f t="shared" si="17"/>
        <v>0</v>
      </c>
      <c r="AE100" s="41" t="str">
        <f>IF(enrollment!P100="","",enrollment!P100)</f>
        <v/>
      </c>
      <c r="AF100" s="41">
        <f>IF(enrollment!P100="",0,1)</f>
        <v>0</v>
      </c>
    </row>
    <row r="101" spans="1:32" x14ac:dyDescent="0.25">
      <c r="A101" t="str">
        <f>enrollment!A101</f>
        <v>M-000100</v>
      </c>
      <c r="B101" t="str">
        <f>enrollment!F101</f>
        <v>Medicare Advantage</v>
      </c>
      <c r="C101" t="str">
        <f>enrollment!I101</f>
        <v>KY</v>
      </c>
      <c r="D101" t="str">
        <f>enrollment!J101</f>
        <v>Jefferson</v>
      </c>
      <c r="E101">
        <f>enrollment!L101</f>
        <v>81</v>
      </c>
      <c r="F101" t="str" cm="1">
        <f t="array" ref="F101">_xlfn.IFS(E101&lt;18,"0-17",E101&lt;35,"18-34",E101&lt;50,"35-49",E101&lt;65,"50-64",TRUE,"65+")</f>
        <v>65+</v>
      </c>
      <c r="G101" t="str">
        <f>enrollment!M101</f>
        <v>F</v>
      </c>
      <c r="H101" s="13">
        <f>enrollment!N101</f>
        <v>2.2000000000000002</v>
      </c>
      <c r="I101" s="14">
        <f>enrollment!O101</f>
        <v>3456789012</v>
      </c>
      <c r="J101" s="15">
        <f>IFERROR(_xlfn.XLOOKUP(I101,providers!$B$2:$B$11,providers!$Q$2:$Q$11),"")</f>
        <v>4</v>
      </c>
      <c r="K101">
        <f>SUMIFS(member_months!$F:$F,member_months!$A:$A,$A101)</f>
        <v>12</v>
      </c>
      <c r="L101" s="16">
        <f>SUMIFS(claims!$Q:$Q,claims!$B:$B,$A101)</f>
        <v>15511.560000000001</v>
      </c>
      <c r="M101" s="16">
        <f t="shared" si="15"/>
        <v>1292.6300000000001</v>
      </c>
      <c r="N101" s="16">
        <f>SUMIFS(claims!$Q:$Q,claims!$B:$B,$A101,claims!$Z:$Z,"Inpatient")</f>
        <v>12186.94</v>
      </c>
      <c r="O101" s="16">
        <f>SUMIFS(claims!$Q:$Q,claims!$B:$B,$A101,claims!$Z:$Z,"ED")</f>
        <v>2490.4899999999998</v>
      </c>
      <c r="P101" s="16">
        <f>SUMIFS(claims!$Q:$Q,claims!$B:$B,$A101,claims!$Z:$Z,"Specialty Rx")</f>
        <v>0</v>
      </c>
      <c r="Q101" s="14">
        <f t="shared" si="16"/>
        <v>0</v>
      </c>
      <c r="AA101" s="41">
        <f>COUNTIFS(claims!$B:$B,$A101,claims!$Z:$Z,"Behavioral Health")</f>
        <v>0</v>
      </c>
      <c r="AB101" s="41">
        <f>COUNTIFS(claims!$B:$B,$A101,claims!$Z:$Z,"ED")</f>
        <v>2</v>
      </c>
      <c r="AC101" s="41">
        <f>COUNTIFS(claims!$B:$B,$A101,claims!$Z:$Z,"Inpatient")</f>
        <v>1</v>
      </c>
      <c r="AD101" s="41">
        <f t="shared" si="17"/>
        <v>0</v>
      </c>
      <c r="AE101" s="41" t="str">
        <f>IF(enrollment!P101="","",enrollment!P101)</f>
        <v/>
      </c>
      <c r="AF101" s="41">
        <f>IF(enrollment!P101="",0,1)</f>
        <v>0</v>
      </c>
    </row>
    <row r="102" spans="1:32" x14ac:dyDescent="0.25">
      <c r="A102" t="str">
        <f>enrollment!A102</f>
        <v>M-000101</v>
      </c>
      <c r="B102" t="str">
        <f>enrollment!F102</f>
        <v>Marketplace</v>
      </c>
      <c r="C102" t="str">
        <f>enrollment!I102</f>
        <v>GA</v>
      </c>
      <c r="D102" t="str">
        <f>enrollment!J102</f>
        <v>Fulton</v>
      </c>
      <c r="E102">
        <f>enrollment!L102</f>
        <v>35</v>
      </c>
      <c r="F102" t="str" cm="1">
        <f t="array" ref="F102">_xlfn.IFS(E102&lt;18,"0-17",E102&lt;35,"18-34",E102&lt;50,"35-49",E102&lt;65,"50-64",TRUE,"65+")</f>
        <v>35-49</v>
      </c>
      <c r="G102" t="str">
        <f>enrollment!M102</f>
        <v>M</v>
      </c>
      <c r="H102" s="13">
        <f>enrollment!N102</f>
        <v>0.89</v>
      </c>
      <c r="I102" s="14">
        <f>enrollment!O102</f>
        <v>8901234567</v>
      </c>
      <c r="J102" s="15">
        <f>IFERROR(_xlfn.XLOOKUP(I102,providers!$B$2:$B$11,providers!$Q$2:$Q$11),"")</f>
        <v>3.7</v>
      </c>
      <c r="K102">
        <f>SUMIFS(member_months!$F:$F,member_months!$A:$A,$A102)</f>
        <v>11</v>
      </c>
      <c r="L102" s="16">
        <f>SUMIFS(claims!$Q:$Q,claims!$B:$B,$A102)</f>
        <v>1819.6999999999998</v>
      </c>
      <c r="M102" s="16">
        <f t="shared" si="15"/>
        <v>165.42727272727271</v>
      </c>
      <c r="N102" s="16">
        <f>SUMIFS(claims!$Q:$Q,claims!$B:$B,$A102,claims!$Z:$Z,"Inpatient")</f>
        <v>0</v>
      </c>
      <c r="O102" s="16">
        <f>SUMIFS(claims!$Q:$Q,claims!$B:$B,$A102,claims!$Z:$Z,"ED")</f>
        <v>950.8</v>
      </c>
      <c r="P102" s="16">
        <f>SUMIFS(claims!$Q:$Q,claims!$B:$B,$A102,claims!$Z:$Z,"Specialty Rx")</f>
        <v>0</v>
      </c>
      <c r="Q102" s="14">
        <f t="shared" si="16"/>
        <v>0</v>
      </c>
      <c r="AA102" s="41">
        <f>COUNTIFS(claims!$B:$B,$A102,claims!$Z:$Z,"Behavioral Health")</f>
        <v>0</v>
      </c>
      <c r="AB102" s="41">
        <f>COUNTIFS(claims!$B:$B,$A102,claims!$Z:$Z,"ED")</f>
        <v>1</v>
      </c>
      <c r="AC102" s="41">
        <f>COUNTIFS(claims!$B:$B,$A102,claims!$Z:$Z,"Inpatient")</f>
        <v>0</v>
      </c>
      <c r="AD102" s="41">
        <f t="shared" si="17"/>
        <v>0</v>
      </c>
      <c r="AE102" s="41" t="str">
        <f>IF(enrollment!P102="","",enrollment!P102)</f>
        <v/>
      </c>
      <c r="AF102" s="41">
        <f>IF(enrollment!P102="",0,1)</f>
        <v>0</v>
      </c>
    </row>
    <row r="103" spans="1:32" x14ac:dyDescent="0.25">
      <c r="A103" t="str">
        <f>enrollment!A103</f>
        <v>M-000102</v>
      </c>
      <c r="B103" t="str">
        <f>enrollment!F103</f>
        <v>Marketplace</v>
      </c>
      <c r="C103" t="str">
        <f>enrollment!I103</f>
        <v>KY</v>
      </c>
      <c r="D103" t="str">
        <f>enrollment!J103</f>
        <v>Warren</v>
      </c>
      <c r="E103">
        <f>enrollment!L103</f>
        <v>64</v>
      </c>
      <c r="F103" t="str" cm="1">
        <f t="array" ref="F103">_xlfn.IFS(E103&lt;18,"0-17",E103&lt;35,"18-34",E103&lt;50,"35-49",E103&lt;65,"50-64",TRUE,"65+")</f>
        <v>50-64</v>
      </c>
      <c r="G103" t="str">
        <f>enrollment!M103</f>
        <v>M</v>
      </c>
      <c r="H103" s="13">
        <f>enrollment!N103</f>
        <v>0.78</v>
      </c>
      <c r="I103" s="14">
        <f>enrollment!O103</f>
        <v>9012345678</v>
      </c>
      <c r="J103" s="15">
        <f>IFERROR(_xlfn.XLOOKUP(I103,providers!$B$2:$B$11,providers!$Q$2:$Q$11),"")</f>
        <v>4.3</v>
      </c>
      <c r="K103">
        <f>SUMIFS(member_months!$F:$F,member_months!$A:$A,$A103)</f>
        <v>11</v>
      </c>
      <c r="L103" s="16">
        <f>SUMIFS(claims!$Q:$Q,claims!$B:$B,$A103)</f>
        <v>16354.93</v>
      </c>
      <c r="M103" s="16">
        <f t="shared" si="15"/>
        <v>1486.8118181818181</v>
      </c>
      <c r="N103" s="16">
        <f>SUMIFS(claims!$Q:$Q,claims!$B:$B,$A103,claims!$Z:$Z,"Inpatient")</f>
        <v>12531.53</v>
      </c>
      <c r="O103" s="16">
        <f>SUMIFS(claims!$Q:$Q,claims!$B:$B,$A103,claims!$Z:$Z,"ED")</f>
        <v>1222.47</v>
      </c>
      <c r="P103" s="16">
        <f>SUMIFS(claims!$Q:$Q,claims!$B:$B,$A103,claims!$Z:$Z,"Specialty Rx")</f>
        <v>1938.74</v>
      </c>
      <c r="Q103" s="14">
        <f t="shared" si="16"/>
        <v>0</v>
      </c>
      <c r="AA103" s="41">
        <f>COUNTIFS(claims!$B:$B,$A103,claims!$Z:$Z,"Behavioral Health")</f>
        <v>0</v>
      </c>
      <c r="AB103" s="41">
        <f>COUNTIFS(claims!$B:$B,$A103,claims!$Z:$Z,"ED")</f>
        <v>1</v>
      </c>
      <c r="AC103" s="41">
        <f>COUNTIFS(claims!$B:$B,$A103,claims!$Z:$Z,"Inpatient")</f>
        <v>1</v>
      </c>
      <c r="AD103" s="41">
        <f t="shared" si="17"/>
        <v>0</v>
      </c>
      <c r="AE103" s="41" t="str">
        <f>IF(enrollment!P103="","",enrollment!P103)</f>
        <v/>
      </c>
      <c r="AF103" s="41">
        <f>IF(enrollment!P103="",0,1)</f>
        <v>0</v>
      </c>
    </row>
    <row r="104" spans="1:32" x14ac:dyDescent="0.25">
      <c r="A104" t="str">
        <f>enrollment!A104</f>
        <v>M-000103</v>
      </c>
      <c r="B104" t="str">
        <f>enrollment!F104</f>
        <v>Medicare Advantage</v>
      </c>
      <c r="C104" t="str">
        <f>enrollment!I104</f>
        <v>GA</v>
      </c>
      <c r="D104" t="str">
        <f>enrollment!J104</f>
        <v>Fulton</v>
      </c>
      <c r="E104">
        <f>enrollment!L104</f>
        <v>78</v>
      </c>
      <c r="F104" t="str" cm="1">
        <f t="array" ref="F104">_xlfn.IFS(E104&lt;18,"0-17",E104&lt;35,"18-34",E104&lt;50,"35-49",E104&lt;65,"50-64",TRUE,"65+")</f>
        <v>65+</v>
      </c>
      <c r="G104" t="str">
        <f>enrollment!M104</f>
        <v>M</v>
      </c>
      <c r="H104" s="13">
        <f>enrollment!N104</f>
        <v>2.4300000000000002</v>
      </c>
      <c r="I104" s="14">
        <f>enrollment!O104</f>
        <v>8901234567</v>
      </c>
      <c r="J104" s="15">
        <f>IFERROR(_xlfn.XLOOKUP(I104,providers!$B$2:$B$11,providers!$Q$2:$Q$11),"")</f>
        <v>3.7</v>
      </c>
      <c r="K104">
        <f>SUMIFS(member_months!$F:$F,member_months!$A:$A,$A104)</f>
        <v>11</v>
      </c>
      <c r="L104" s="16">
        <f>SUMIFS(claims!$Q:$Q,claims!$B:$B,$A104)</f>
        <v>1905.2499999999998</v>
      </c>
      <c r="M104" s="16">
        <f t="shared" si="15"/>
        <v>173.20454545454544</v>
      </c>
      <c r="N104" s="16">
        <f>SUMIFS(claims!$Q:$Q,claims!$B:$B,$A104,claims!$Z:$Z,"Inpatient")</f>
        <v>0</v>
      </c>
      <c r="O104" s="16">
        <f>SUMIFS(claims!$Q:$Q,claims!$B:$B,$A104,claims!$Z:$Z,"ED")</f>
        <v>0</v>
      </c>
      <c r="P104" s="16">
        <f>SUMIFS(claims!$Q:$Q,claims!$B:$B,$A104,claims!$Z:$Z,"Specialty Rx")</f>
        <v>1061.8599999999999</v>
      </c>
      <c r="Q104" s="14">
        <f t="shared" si="16"/>
        <v>0</v>
      </c>
      <c r="AA104" s="41">
        <f>COUNTIFS(claims!$B:$B,$A104,claims!$Z:$Z,"Behavioral Health")</f>
        <v>0</v>
      </c>
      <c r="AB104" s="41">
        <f>COUNTIFS(claims!$B:$B,$A104,claims!$Z:$Z,"ED")</f>
        <v>0</v>
      </c>
      <c r="AC104" s="41">
        <f>COUNTIFS(claims!$B:$B,$A104,claims!$Z:$Z,"Inpatient")</f>
        <v>0</v>
      </c>
      <c r="AD104" s="41">
        <f t="shared" si="17"/>
        <v>0</v>
      </c>
      <c r="AE104" s="41" t="str">
        <f>IF(enrollment!P104="","",enrollment!P104)</f>
        <v/>
      </c>
      <c r="AF104" s="41">
        <f>IF(enrollment!P104="",0,1)</f>
        <v>0</v>
      </c>
    </row>
    <row r="105" spans="1:32" x14ac:dyDescent="0.25">
      <c r="A105" t="str">
        <f>enrollment!A105</f>
        <v>M-000104</v>
      </c>
      <c r="B105" t="str">
        <f>enrollment!F105</f>
        <v>Marketplace</v>
      </c>
      <c r="C105" t="str">
        <f>enrollment!I105</f>
        <v>KY</v>
      </c>
      <c r="D105" t="str">
        <f>enrollment!J105</f>
        <v>Warren</v>
      </c>
      <c r="E105">
        <f>enrollment!L105</f>
        <v>27</v>
      </c>
      <c r="F105" t="str" cm="1">
        <f t="array" ref="F105">_xlfn.IFS(E105&lt;18,"0-17",E105&lt;35,"18-34",E105&lt;50,"35-49",E105&lt;65,"50-64",TRUE,"65+")</f>
        <v>18-34</v>
      </c>
      <c r="G105" t="str">
        <f>enrollment!M105</f>
        <v>F</v>
      </c>
      <c r="H105" s="13">
        <f>enrollment!N105</f>
        <v>1.28</v>
      </c>
      <c r="I105" s="14">
        <f>enrollment!O105</f>
        <v>3456789012</v>
      </c>
      <c r="J105" s="15">
        <f>IFERROR(_xlfn.XLOOKUP(I105,providers!$B$2:$B$11,providers!$Q$2:$Q$11),"")</f>
        <v>4</v>
      </c>
      <c r="K105">
        <f>SUMIFS(member_months!$F:$F,member_months!$A:$A,$A105)</f>
        <v>12</v>
      </c>
      <c r="L105" s="16">
        <f>SUMIFS(claims!$Q:$Q,claims!$B:$B,$A105)</f>
        <v>705.51</v>
      </c>
      <c r="M105" s="16">
        <f t="shared" si="15"/>
        <v>58.792499999999997</v>
      </c>
      <c r="N105" s="16">
        <f>SUMIFS(claims!$Q:$Q,claims!$B:$B,$A105,claims!$Z:$Z,"Inpatient")</f>
        <v>0</v>
      </c>
      <c r="O105" s="16">
        <f>SUMIFS(claims!$Q:$Q,claims!$B:$B,$A105,claims!$Z:$Z,"ED")</f>
        <v>0</v>
      </c>
      <c r="P105" s="16">
        <f>SUMIFS(claims!$Q:$Q,claims!$B:$B,$A105,claims!$Z:$Z,"Specialty Rx")</f>
        <v>0</v>
      </c>
      <c r="Q105" s="14">
        <f t="shared" si="16"/>
        <v>0</v>
      </c>
      <c r="AA105" s="41">
        <f>COUNTIFS(claims!$B:$B,$A105,claims!$Z:$Z,"Behavioral Health")</f>
        <v>0</v>
      </c>
      <c r="AB105" s="41">
        <f>COUNTIFS(claims!$B:$B,$A105,claims!$Z:$Z,"ED")</f>
        <v>0</v>
      </c>
      <c r="AC105" s="41">
        <f>COUNTIFS(claims!$B:$B,$A105,claims!$Z:$Z,"Inpatient")</f>
        <v>0</v>
      </c>
      <c r="AD105" s="41">
        <f t="shared" si="17"/>
        <v>0</v>
      </c>
      <c r="AE105" s="41" t="str">
        <f>IF(enrollment!P105="","",enrollment!P105)</f>
        <v/>
      </c>
      <c r="AF105" s="41">
        <f>IF(enrollment!P105="",0,1)</f>
        <v>0</v>
      </c>
    </row>
    <row r="106" spans="1:32" x14ac:dyDescent="0.25">
      <c r="A106" t="str">
        <f>enrollment!A106</f>
        <v>M-000105</v>
      </c>
      <c r="B106" t="str">
        <f>enrollment!F106</f>
        <v>Marketplace</v>
      </c>
      <c r="C106" t="str">
        <f>enrollment!I106</f>
        <v>OH</v>
      </c>
      <c r="D106" t="str">
        <f>enrollment!J106</f>
        <v>Cuyahoga</v>
      </c>
      <c r="E106">
        <f>enrollment!L106</f>
        <v>62</v>
      </c>
      <c r="F106" t="str" cm="1">
        <f t="array" ref="F106">_xlfn.IFS(E106&lt;18,"0-17",E106&lt;35,"18-34",E106&lt;50,"35-49",E106&lt;65,"50-64",TRUE,"65+")</f>
        <v>50-64</v>
      </c>
      <c r="G106" t="str">
        <f>enrollment!M106</f>
        <v>M</v>
      </c>
      <c r="H106" s="13">
        <f>enrollment!N106</f>
        <v>1.01</v>
      </c>
      <c r="I106" s="14">
        <f>enrollment!O106</f>
        <v>2345678901</v>
      </c>
      <c r="J106" s="15">
        <f>IFERROR(_xlfn.XLOOKUP(I106,providers!$B$2:$B$11,providers!$Q$2:$Q$11),"")</f>
        <v>4.2</v>
      </c>
      <c r="K106">
        <f>SUMIFS(member_months!$F:$F,member_months!$A:$A,$A106)</f>
        <v>12</v>
      </c>
      <c r="L106" s="16">
        <f>SUMIFS(claims!$Q:$Q,claims!$B:$B,$A106)</f>
        <v>5561.57</v>
      </c>
      <c r="M106" s="16">
        <f t="shared" si="15"/>
        <v>463.46416666666664</v>
      </c>
      <c r="N106" s="16">
        <f>SUMIFS(claims!$Q:$Q,claims!$B:$B,$A106,claims!$Z:$Z,"Inpatient")</f>
        <v>0</v>
      </c>
      <c r="O106" s="16">
        <f>SUMIFS(claims!$Q:$Q,claims!$B:$B,$A106,claims!$Z:$Z,"ED")</f>
        <v>3938.71</v>
      </c>
      <c r="P106" s="16">
        <f>SUMIFS(claims!$Q:$Q,claims!$B:$B,$A106,claims!$Z:$Z,"Specialty Rx")</f>
        <v>960.24</v>
      </c>
      <c r="Q106" s="14">
        <f t="shared" si="16"/>
        <v>0</v>
      </c>
      <c r="AA106" s="41">
        <f>COUNTIFS(claims!$B:$B,$A106,claims!$Z:$Z,"Behavioral Health")</f>
        <v>1</v>
      </c>
      <c r="AB106" s="41">
        <f>COUNTIFS(claims!$B:$B,$A106,claims!$Z:$Z,"ED")</f>
        <v>4</v>
      </c>
      <c r="AC106" s="41">
        <f>COUNTIFS(claims!$B:$B,$A106,claims!$Z:$Z,"Inpatient")</f>
        <v>0</v>
      </c>
      <c r="AD106" s="41">
        <f t="shared" si="17"/>
        <v>1</v>
      </c>
      <c r="AE106" s="41" t="str">
        <f>IF(enrollment!P106="","",enrollment!P106)</f>
        <v/>
      </c>
      <c r="AF106" s="41">
        <f>IF(enrollment!P106="",0,1)</f>
        <v>0</v>
      </c>
    </row>
    <row r="107" spans="1:32" x14ac:dyDescent="0.25">
      <c r="A107" t="str">
        <f>enrollment!A107</f>
        <v>M-000106</v>
      </c>
      <c r="B107" t="str">
        <f>enrollment!F107</f>
        <v>Marketplace</v>
      </c>
      <c r="C107" t="str">
        <f>enrollment!I107</f>
        <v>TN</v>
      </c>
      <c r="D107" t="str">
        <f>enrollment!J107</f>
        <v>Davidson</v>
      </c>
      <c r="E107">
        <f>enrollment!L107</f>
        <v>39</v>
      </c>
      <c r="F107" t="str" cm="1">
        <f t="array" ref="F107">_xlfn.IFS(E107&lt;18,"0-17",E107&lt;35,"18-34",E107&lt;50,"35-49",E107&lt;65,"50-64",TRUE,"65+")</f>
        <v>35-49</v>
      </c>
      <c r="G107" t="str">
        <f>enrollment!M107</f>
        <v>F</v>
      </c>
      <c r="H107" s="13">
        <f>enrollment!N107</f>
        <v>0.99</v>
      </c>
      <c r="I107" s="14">
        <f>enrollment!O107</f>
        <v>7890123456</v>
      </c>
      <c r="J107" s="15">
        <f>IFERROR(_xlfn.XLOOKUP(I107,providers!$B$2:$B$11,providers!$Q$2:$Q$11),"")</f>
        <v>3.9</v>
      </c>
      <c r="K107">
        <f>SUMIFS(member_months!$F:$F,member_months!$A:$A,$A107)</f>
        <v>11</v>
      </c>
      <c r="L107" s="16">
        <f>SUMIFS(claims!$Q:$Q,claims!$B:$B,$A107)</f>
        <v>40531.85</v>
      </c>
      <c r="M107" s="16">
        <f t="shared" si="15"/>
        <v>3684.7136363636364</v>
      </c>
      <c r="N107" s="16">
        <f>SUMIFS(claims!$Q:$Q,claims!$B:$B,$A107,claims!$Z:$Z,"Inpatient")</f>
        <v>36037.479999999996</v>
      </c>
      <c r="O107" s="16">
        <f>SUMIFS(claims!$Q:$Q,claims!$B:$B,$A107,claims!$Z:$Z,"ED")</f>
        <v>1934.9699999999998</v>
      </c>
      <c r="P107" s="16">
        <f>SUMIFS(claims!$Q:$Q,claims!$B:$B,$A107,claims!$Z:$Z,"Specialty Rx")</f>
        <v>1974.19</v>
      </c>
      <c r="Q107" s="14">
        <f t="shared" si="16"/>
        <v>0</v>
      </c>
      <c r="AA107" s="41">
        <f>COUNTIFS(claims!$B:$B,$A107,claims!$Z:$Z,"Behavioral Health")</f>
        <v>0</v>
      </c>
      <c r="AB107" s="41">
        <f>COUNTIFS(claims!$B:$B,$A107,claims!$Z:$Z,"ED")</f>
        <v>2</v>
      </c>
      <c r="AC107" s="41">
        <f>COUNTIFS(claims!$B:$B,$A107,claims!$Z:$Z,"Inpatient")</f>
        <v>2</v>
      </c>
      <c r="AD107" s="41">
        <f t="shared" si="17"/>
        <v>0</v>
      </c>
      <c r="AE107" s="41" t="str">
        <f>IF(enrollment!P107="","",enrollment!P107)</f>
        <v/>
      </c>
      <c r="AF107" s="41">
        <f>IF(enrollment!P107="",0,1)</f>
        <v>0</v>
      </c>
    </row>
    <row r="108" spans="1:32" x14ac:dyDescent="0.25">
      <c r="A108" t="str">
        <f>enrollment!A108</f>
        <v>M-000107</v>
      </c>
      <c r="B108" t="str">
        <f>enrollment!F108</f>
        <v>Marketplace</v>
      </c>
      <c r="C108" t="str">
        <f>enrollment!I108</f>
        <v>TN</v>
      </c>
      <c r="D108" t="str">
        <f>enrollment!J108</f>
        <v>Davidson</v>
      </c>
      <c r="E108">
        <f>enrollment!L108</f>
        <v>24</v>
      </c>
      <c r="F108" t="str" cm="1">
        <f t="array" ref="F108">_xlfn.IFS(E108&lt;18,"0-17",E108&lt;35,"18-34",E108&lt;50,"35-49",E108&lt;65,"50-64",TRUE,"65+")</f>
        <v>18-34</v>
      </c>
      <c r="G108" t="str">
        <f>enrollment!M108</f>
        <v>M</v>
      </c>
      <c r="H108" s="13">
        <f>enrollment!N108</f>
        <v>1.3</v>
      </c>
      <c r="I108" s="14">
        <f>enrollment!O108</f>
        <v>7890123456</v>
      </c>
      <c r="J108" s="15">
        <f>IFERROR(_xlfn.XLOOKUP(I108,providers!$B$2:$B$11,providers!$Q$2:$Q$11),"")</f>
        <v>3.9</v>
      </c>
      <c r="K108">
        <f>SUMIFS(member_months!$F:$F,member_months!$A:$A,$A108)</f>
        <v>9</v>
      </c>
      <c r="L108" s="16">
        <f>SUMIFS(claims!$Q:$Q,claims!$B:$B,$A108)</f>
        <v>19097.440000000006</v>
      </c>
      <c r="M108" s="16">
        <f t="shared" si="15"/>
        <v>2121.9377777777786</v>
      </c>
      <c r="N108" s="16">
        <f>SUMIFS(claims!$Q:$Q,claims!$B:$B,$A108,claims!$Z:$Z,"Inpatient")</f>
        <v>16748.490000000002</v>
      </c>
      <c r="O108" s="16">
        <f>SUMIFS(claims!$Q:$Q,claims!$B:$B,$A108,claims!$Z:$Z,"ED")</f>
        <v>1156.71</v>
      </c>
      <c r="P108" s="16">
        <f>SUMIFS(claims!$Q:$Q,claims!$B:$B,$A108,claims!$Z:$Z,"Specialty Rx")</f>
        <v>0</v>
      </c>
      <c r="Q108" s="14">
        <f t="shared" si="16"/>
        <v>0</v>
      </c>
      <c r="AA108" s="41">
        <f>COUNTIFS(claims!$B:$B,$A108,claims!$Z:$Z,"Behavioral Health")</f>
        <v>0</v>
      </c>
      <c r="AB108" s="41">
        <f>COUNTIFS(claims!$B:$B,$A108,claims!$Z:$Z,"ED")</f>
        <v>1</v>
      </c>
      <c r="AC108" s="41">
        <f>COUNTIFS(claims!$B:$B,$A108,claims!$Z:$Z,"Inpatient")</f>
        <v>1</v>
      </c>
      <c r="AD108" s="41">
        <f t="shared" si="17"/>
        <v>0</v>
      </c>
      <c r="AE108" s="41" t="str">
        <f>IF(enrollment!P108="","",enrollment!P108)</f>
        <v>Access Issues</v>
      </c>
      <c r="AF108" s="41">
        <f>IF(enrollment!P108="",0,1)</f>
        <v>1</v>
      </c>
    </row>
    <row r="109" spans="1:32" x14ac:dyDescent="0.25">
      <c r="A109" t="str">
        <f>enrollment!A109</f>
        <v>M-000108</v>
      </c>
      <c r="B109" t="str">
        <f>enrollment!F109</f>
        <v>Commercial</v>
      </c>
      <c r="C109" t="str">
        <f>enrollment!I109</f>
        <v>GA</v>
      </c>
      <c r="D109" t="str">
        <f>enrollment!J109</f>
        <v>Cherokee</v>
      </c>
      <c r="E109">
        <f>enrollment!L109</f>
        <v>26</v>
      </c>
      <c r="F109" t="str" cm="1">
        <f t="array" ref="F109">_xlfn.IFS(E109&lt;18,"0-17",E109&lt;35,"18-34",E109&lt;50,"35-49",E109&lt;65,"50-64",TRUE,"65+")</f>
        <v>18-34</v>
      </c>
      <c r="G109" t="str">
        <f>enrollment!M109</f>
        <v>F</v>
      </c>
      <c r="H109" s="13">
        <f>enrollment!N109</f>
        <v>0.73</v>
      </c>
      <c r="I109" s="14">
        <f>enrollment!O109</f>
        <v>8901234567</v>
      </c>
      <c r="J109" s="15">
        <f>IFERROR(_xlfn.XLOOKUP(I109,providers!$B$2:$B$11,providers!$Q$2:$Q$11),"")</f>
        <v>3.7</v>
      </c>
      <c r="K109">
        <f>SUMIFS(member_months!$F:$F,member_months!$A:$A,$A109)</f>
        <v>12</v>
      </c>
      <c r="L109" s="16">
        <f>SUMIFS(claims!$Q:$Q,claims!$B:$B,$A109)</f>
        <v>41239.199999999997</v>
      </c>
      <c r="M109" s="16">
        <f t="shared" si="15"/>
        <v>3436.6</v>
      </c>
      <c r="N109" s="16">
        <f>SUMIFS(claims!$Q:$Q,claims!$B:$B,$A109,claims!$Z:$Z,"Inpatient")</f>
        <v>39163.33</v>
      </c>
      <c r="O109" s="16">
        <f>SUMIFS(claims!$Q:$Q,claims!$B:$B,$A109,claims!$Z:$Z,"ED")</f>
        <v>0</v>
      </c>
      <c r="P109" s="16">
        <f>SUMIFS(claims!$Q:$Q,claims!$B:$B,$A109,claims!$Z:$Z,"Specialty Rx")</f>
        <v>1064.1400000000001</v>
      </c>
      <c r="Q109" s="14">
        <f t="shared" si="16"/>
        <v>0</v>
      </c>
      <c r="AA109" s="41">
        <f>COUNTIFS(claims!$B:$B,$A109,claims!$Z:$Z,"Behavioral Health")</f>
        <v>2</v>
      </c>
      <c r="AB109" s="41">
        <f>COUNTIFS(claims!$B:$B,$A109,claims!$Z:$Z,"ED")</f>
        <v>0</v>
      </c>
      <c r="AC109" s="41">
        <f>COUNTIFS(claims!$B:$B,$A109,claims!$Z:$Z,"Inpatient")</f>
        <v>2</v>
      </c>
      <c r="AD109" s="41">
        <f t="shared" si="17"/>
        <v>1</v>
      </c>
      <c r="AE109" s="41" t="str">
        <f>IF(enrollment!P109="","",enrollment!P109)</f>
        <v/>
      </c>
      <c r="AF109" s="41">
        <f>IF(enrollment!P109="",0,1)</f>
        <v>0</v>
      </c>
    </row>
    <row r="110" spans="1:32" x14ac:dyDescent="0.25">
      <c r="A110" t="str">
        <f>enrollment!A110</f>
        <v>M-000109</v>
      </c>
      <c r="B110" t="str">
        <f>enrollment!F110</f>
        <v>Commercial</v>
      </c>
      <c r="C110" t="str">
        <f>enrollment!I110</f>
        <v>TN</v>
      </c>
      <c r="D110" t="str">
        <f>enrollment!J110</f>
        <v>Rural-Cannon</v>
      </c>
      <c r="E110">
        <f>enrollment!L110</f>
        <v>73</v>
      </c>
      <c r="F110" t="str" cm="1">
        <f t="array" ref="F110">_xlfn.IFS(E110&lt;18,"0-17",E110&lt;35,"18-34",E110&lt;50,"35-49",E110&lt;65,"50-64",TRUE,"65+")</f>
        <v>65+</v>
      </c>
      <c r="G110" t="str">
        <f>enrollment!M110</f>
        <v>M</v>
      </c>
      <c r="H110" s="13">
        <f>enrollment!N110</f>
        <v>3.16</v>
      </c>
      <c r="I110" s="14">
        <f>enrollment!O110</f>
        <v>2233445566</v>
      </c>
      <c r="J110" s="15">
        <f>IFERROR(_xlfn.XLOOKUP(I110,providers!$B$2:$B$11,providers!$Q$2:$Q$11),"")</f>
        <v>3.5</v>
      </c>
      <c r="K110">
        <f>SUMIFS(member_months!$F:$F,member_months!$A:$A,$A110)</f>
        <v>10</v>
      </c>
      <c r="L110" s="16">
        <f>SUMIFS(claims!$Q:$Q,claims!$B:$B,$A110)</f>
        <v>5457.82</v>
      </c>
      <c r="M110" s="16">
        <f t="shared" si="15"/>
        <v>545.78199999999993</v>
      </c>
      <c r="N110" s="16">
        <f>SUMIFS(claims!$Q:$Q,claims!$B:$B,$A110,claims!$Z:$Z,"Inpatient")</f>
        <v>0</v>
      </c>
      <c r="O110" s="16">
        <f>SUMIFS(claims!$Q:$Q,claims!$B:$B,$A110,claims!$Z:$Z,"ED")</f>
        <v>5270.37</v>
      </c>
      <c r="P110" s="16">
        <f>SUMIFS(claims!$Q:$Q,claims!$B:$B,$A110,claims!$Z:$Z,"Specialty Rx")</f>
        <v>0</v>
      </c>
      <c r="Q110" s="14">
        <f t="shared" si="16"/>
        <v>0</v>
      </c>
      <c r="AA110" s="41">
        <f>COUNTIFS(claims!$B:$B,$A110,claims!$Z:$Z,"Behavioral Health")</f>
        <v>1</v>
      </c>
      <c r="AB110" s="41">
        <f>COUNTIFS(claims!$B:$B,$A110,claims!$Z:$Z,"ED")</f>
        <v>5</v>
      </c>
      <c r="AC110" s="41">
        <f>COUNTIFS(claims!$B:$B,$A110,claims!$Z:$Z,"Inpatient")</f>
        <v>0</v>
      </c>
      <c r="AD110" s="41">
        <f t="shared" si="17"/>
        <v>1</v>
      </c>
      <c r="AE110" s="41" t="str">
        <f>IF(enrollment!P110="","",enrollment!P110)</f>
        <v/>
      </c>
      <c r="AF110" s="41">
        <f>IF(enrollment!P110="",0,1)</f>
        <v>0</v>
      </c>
    </row>
    <row r="111" spans="1:32" x14ac:dyDescent="0.25">
      <c r="A111" t="str">
        <f>enrollment!A111</f>
        <v>M-000110</v>
      </c>
      <c r="B111" t="str">
        <f>enrollment!F111</f>
        <v>Marketplace</v>
      </c>
      <c r="C111" t="str">
        <f>enrollment!I111</f>
        <v>TN</v>
      </c>
      <c r="D111" t="str">
        <f>enrollment!J111</f>
        <v>Davidson</v>
      </c>
      <c r="E111">
        <f>enrollment!L111</f>
        <v>37</v>
      </c>
      <c r="F111" t="str" cm="1">
        <f t="array" ref="F111">_xlfn.IFS(E111&lt;18,"0-17",E111&lt;35,"18-34",E111&lt;50,"35-49",E111&lt;65,"50-64",TRUE,"65+")</f>
        <v>35-49</v>
      </c>
      <c r="G111" t="str">
        <f>enrollment!M111</f>
        <v>F</v>
      </c>
      <c r="H111" s="13">
        <f>enrollment!N111</f>
        <v>0.95</v>
      </c>
      <c r="I111" s="14">
        <f>enrollment!O111</f>
        <v>7890123456</v>
      </c>
      <c r="J111" s="15">
        <f>IFERROR(_xlfn.XLOOKUP(I111,providers!$B$2:$B$11,providers!$Q$2:$Q$11),"")</f>
        <v>3.9</v>
      </c>
      <c r="K111">
        <f>SUMIFS(member_months!$F:$F,member_months!$A:$A,$A111)</f>
        <v>12</v>
      </c>
      <c r="L111" s="16">
        <f>SUMIFS(claims!$Q:$Q,claims!$B:$B,$A111)</f>
        <v>20981.059999999998</v>
      </c>
      <c r="M111" s="16">
        <f t="shared" si="15"/>
        <v>1748.4216666666664</v>
      </c>
      <c r="N111" s="16">
        <f>SUMIFS(claims!$Q:$Q,claims!$B:$B,$A111,claims!$Z:$Z,"Inpatient")</f>
        <v>18229.439999999999</v>
      </c>
      <c r="O111" s="16">
        <f>SUMIFS(claims!$Q:$Q,claims!$B:$B,$A111,claims!$Z:$Z,"ED")</f>
        <v>1181.29</v>
      </c>
      <c r="P111" s="16">
        <f>SUMIFS(claims!$Q:$Q,claims!$B:$B,$A111,claims!$Z:$Z,"Specialty Rx")</f>
        <v>701.82</v>
      </c>
      <c r="Q111" s="14">
        <f t="shared" si="16"/>
        <v>0</v>
      </c>
      <c r="AA111" s="41">
        <f>COUNTIFS(claims!$B:$B,$A111,claims!$Z:$Z,"Behavioral Health")</f>
        <v>1</v>
      </c>
      <c r="AB111" s="41">
        <f>COUNTIFS(claims!$B:$B,$A111,claims!$Z:$Z,"ED")</f>
        <v>1</v>
      </c>
      <c r="AC111" s="41">
        <f>COUNTIFS(claims!$B:$B,$A111,claims!$Z:$Z,"Inpatient")</f>
        <v>1</v>
      </c>
      <c r="AD111" s="41">
        <f t="shared" si="17"/>
        <v>1</v>
      </c>
      <c r="AE111" s="41" t="str">
        <f>IF(enrollment!P111="","",enrollment!P111)</f>
        <v/>
      </c>
      <c r="AF111" s="41">
        <f>IF(enrollment!P111="",0,1)</f>
        <v>0</v>
      </c>
    </row>
    <row r="112" spans="1:32" x14ac:dyDescent="0.25">
      <c r="A112" t="str">
        <f>enrollment!A112</f>
        <v>M-000111</v>
      </c>
      <c r="B112" t="str">
        <f>enrollment!F112</f>
        <v>Marketplace</v>
      </c>
      <c r="C112" t="str">
        <f>enrollment!I112</f>
        <v>TN</v>
      </c>
      <c r="D112" t="str">
        <f>enrollment!J112</f>
        <v>Davidson</v>
      </c>
      <c r="E112">
        <f>enrollment!L112</f>
        <v>72</v>
      </c>
      <c r="F112" t="str" cm="1">
        <f t="array" ref="F112">_xlfn.IFS(E112&lt;18,"0-17",E112&lt;35,"18-34",E112&lt;50,"35-49",E112&lt;65,"50-64",TRUE,"65+")</f>
        <v>65+</v>
      </c>
      <c r="G112" t="str">
        <f>enrollment!M112</f>
        <v>M</v>
      </c>
      <c r="H112" s="13">
        <f>enrollment!N112</f>
        <v>3.36</v>
      </c>
      <c r="I112" s="14">
        <f>enrollment!O112</f>
        <v>5678901234</v>
      </c>
      <c r="J112" s="15">
        <f>IFERROR(_xlfn.XLOOKUP(I112,providers!$B$2:$B$11,providers!$Q$2:$Q$11),"")</f>
        <v>3.8</v>
      </c>
      <c r="K112">
        <f>SUMIFS(member_months!$F:$F,member_months!$A:$A,$A112)</f>
        <v>10</v>
      </c>
      <c r="L112" s="16">
        <f>SUMIFS(claims!$Q:$Q,claims!$B:$B,$A112)</f>
        <v>12603.82</v>
      </c>
      <c r="M112" s="16">
        <f t="shared" si="15"/>
        <v>1260.3820000000001</v>
      </c>
      <c r="N112" s="16">
        <f>SUMIFS(claims!$Q:$Q,claims!$B:$B,$A112,claims!$Z:$Z,"Inpatient")</f>
        <v>11457.07</v>
      </c>
      <c r="O112" s="16">
        <f>SUMIFS(claims!$Q:$Q,claims!$B:$B,$A112,claims!$Z:$Z,"ED")</f>
        <v>0</v>
      </c>
      <c r="P112" s="16">
        <f>SUMIFS(claims!$Q:$Q,claims!$B:$B,$A112,claims!$Z:$Z,"Specialty Rx")</f>
        <v>969.42</v>
      </c>
      <c r="Q112" s="14">
        <f t="shared" si="16"/>
        <v>0</v>
      </c>
      <c r="AA112" s="41">
        <f>COUNTIFS(claims!$B:$B,$A112,claims!$Z:$Z,"Behavioral Health")</f>
        <v>0</v>
      </c>
      <c r="AB112" s="41">
        <f>COUNTIFS(claims!$B:$B,$A112,claims!$Z:$Z,"ED")</f>
        <v>0</v>
      </c>
      <c r="AC112" s="41">
        <f>COUNTIFS(claims!$B:$B,$A112,claims!$Z:$Z,"Inpatient")</f>
        <v>1</v>
      </c>
      <c r="AD112" s="41">
        <f t="shared" si="17"/>
        <v>0</v>
      </c>
      <c r="AE112" s="41" t="str">
        <f>IF(enrollment!P112="","",enrollment!P112)</f>
        <v/>
      </c>
      <c r="AF112" s="41">
        <f>IF(enrollment!P112="",0,1)</f>
        <v>0</v>
      </c>
    </row>
    <row r="113" spans="1:32" x14ac:dyDescent="0.25">
      <c r="A113" t="str">
        <f>enrollment!A113</f>
        <v>M-000112</v>
      </c>
      <c r="B113" t="str">
        <f>enrollment!F113</f>
        <v>Commercial</v>
      </c>
      <c r="C113" t="str">
        <f>enrollment!I113</f>
        <v>KY</v>
      </c>
      <c r="D113" t="str">
        <f>enrollment!J113</f>
        <v>Hardin</v>
      </c>
      <c r="E113">
        <f>enrollment!L113</f>
        <v>81</v>
      </c>
      <c r="F113" t="str" cm="1">
        <f t="array" ref="F113">_xlfn.IFS(E113&lt;18,"0-17",E113&lt;35,"18-34",E113&lt;50,"35-49",E113&lt;65,"50-64",TRUE,"65+")</f>
        <v>65+</v>
      </c>
      <c r="G113" t="str">
        <f>enrollment!M113</f>
        <v>M</v>
      </c>
      <c r="H113" s="13">
        <f>enrollment!N113</f>
        <v>3.44</v>
      </c>
      <c r="I113" s="14">
        <f>enrollment!O113</f>
        <v>3456789012</v>
      </c>
      <c r="J113" s="15">
        <f>IFERROR(_xlfn.XLOOKUP(I113,providers!$B$2:$B$11,providers!$Q$2:$Q$11),"")</f>
        <v>4</v>
      </c>
      <c r="K113">
        <f>SUMIFS(member_months!$F:$F,member_months!$A:$A,$A113)</f>
        <v>12</v>
      </c>
      <c r="L113" s="16">
        <f>SUMIFS(claims!$Q:$Q,claims!$B:$B,$A113)</f>
        <v>50737.67</v>
      </c>
      <c r="M113" s="16">
        <f t="shared" si="15"/>
        <v>4228.1391666666668</v>
      </c>
      <c r="N113" s="16">
        <f>SUMIFS(claims!$Q:$Q,claims!$B:$B,$A113,claims!$Z:$Z,"Inpatient")</f>
        <v>47425.659999999996</v>
      </c>
      <c r="O113" s="16">
        <f>SUMIFS(claims!$Q:$Q,claims!$B:$B,$A113,claims!$Z:$Z,"ED")</f>
        <v>2577.87</v>
      </c>
      <c r="P113" s="16">
        <f>SUMIFS(claims!$Q:$Q,claims!$B:$B,$A113,claims!$Z:$Z,"Specialty Rx")</f>
        <v>0</v>
      </c>
      <c r="Q113" s="14">
        <f t="shared" si="16"/>
        <v>1</v>
      </c>
      <c r="AA113" s="41">
        <f>COUNTIFS(claims!$B:$B,$A113,claims!$Z:$Z,"Behavioral Health")</f>
        <v>1</v>
      </c>
      <c r="AB113" s="41">
        <f>COUNTIFS(claims!$B:$B,$A113,claims!$Z:$Z,"ED")</f>
        <v>2</v>
      </c>
      <c r="AC113" s="41">
        <f>COUNTIFS(claims!$B:$B,$A113,claims!$Z:$Z,"Inpatient")</f>
        <v>3</v>
      </c>
      <c r="AD113" s="41">
        <f t="shared" si="17"/>
        <v>1</v>
      </c>
      <c r="AE113" s="41" t="str">
        <f>IF(enrollment!P113="","",enrollment!P113)</f>
        <v/>
      </c>
      <c r="AF113" s="41">
        <f>IF(enrollment!P113="",0,1)</f>
        <v>0</v>
      </c>
    </row>
    <row r="114" spans="1:32" x14ac:dyDescent="0.25">
      <c r="A114" t="str">
        <f>enrollment!A114</f>
        <v>M-000113</v>
      </c>
      <c r="B114" t="str">
        <f>enrollment!F114</f>
        <v>Marketplace</v>
      </c>
      <c r="C114" t="str">
        <f>enrollment!I114</f>
        <v>KY</v>
      </c>
      <c r="D114" t="str">
        <f>enrollment!J114</f>
        <v>Jefferson</v>
      </c>
      <c r="E114">
        <f>enrollment!L114</f>
        <v>46</v>
      </c>
      <c r="F114" t="str" cm="1">
        <f t="array" ref="F114">_xlfn.IFS(E114&lt;18,"0-17",E114&lt;35,"18-34",E114&lt;50,"35-49",E114&lt;65,"50-64",TRUE,"65+")</f>
        <v>35-49</v>
      </c>
      <c r="G114" t="str">
        <f>enrollment!M114</f>
        <v>M</v>
      </c>
      <c r="H114" s="13">
        <f>enrollment!N114</f>
        <v>1.24</v>
      </c>
      <c r="I114" s="14">
        <f>enrollment!O114</f>
        <v>9012345678</v>
      </c>
      <c r="J114" s="15">
        <f>IFERROR(_xlfn.XLOOKUP(I114,providers!$B$2:$B$11,providers!$Q$2:$Q$11),"")</f>
        <v>4.3</v>
      </c>
      <c r="K114">
        <f>SUMIFS(member_months!$F:$F,member_months!$A:$A,$A114)</f>
        <v>11</v>
      </c>
      <c r="L114" s="16">
        <f>SUMIFS(claims!$Q:$Q,claims!$B:$B,$A114)</f>
        <v>14853.49</v>
      </c>
      <c r="M114" s="16">
        <f t="shared" si="15"/>
        <v>1350.3172727272727</v>
      </c>
      <c r="N114" s="16">
        <f>SUMIFS(claims!$Q:$Q,claims!$B:$B,$A114,claims!$Z:$Z,"Inpatient")</f>
        <v>12554.94</v>
      </c>
      <c r="O114" s="16">
        <f>SUMIFS(claims!$Q:$Q,claims!$B:$B,$A114,claims!$Z:$Z,"ED")</f>
        <v>1223.57</v>
      </c>
      <c r="P114" s="16">
        <f>SUMIFS(claims!$Q:$Q,claims!$B:$B,$A114,claims!$Z:$Z,"Specialty Rx")</f>
        <v>0</v>
      </c>
      <c r="Q114" s="14">
        <f t="shared" si="16"/>
        <v>0</v>
      </c>
      <c r="AA114" s="41">
        <f>COUNTIFS(claims!$B:$B,$A114,claims!$Z:$Z,"Behavioral Health")</f>
        <v>1</v>
      </c>
      <c r="AB114" s="41">
        <f>COUNTIFS(claims!$B:$B,$A114,claims!$Z:$Z,"ED")</f>
        <v>1</v>
      </c>
      <c r="AC114" s="41">
        <f>COUNTIFS(claims!$B:$B,$A114,claims!$Z:$Z,"Inpatient")</f>
        <v>1</v>
      </c>
      <c r="AD114" s="41">
        <f t="shared" si="17"/>
        <v>1</v>
      </c>
      <c r="AE114" s="41" t="str">
        <f>IF(enrollment!P114="","",enrollment!P114)</f>
        <v/>
      </c>
      <c r="AF114" s="41">
        <f>IF(enrollment!P114="",0,1)</f>
        <v>0</v>
      </c>
    </row>
    <row r="115" spans="1:32" x14ac:dyDescent="0.25">
      <c r="A115" t="str">
        <f>enrollment!A115</f>
        <v>M-000114</v>
      </c>
      <c r="B115" t="str">
        <f>enrollment!F115</f>
        <v>Marketplace</v>
      </c>
      <c r="C115" t="str">
        <f>enrollment!I115</f>
        <v>KY</v>
      </c>
      <c r="D115" t="str">
        <f>enrollment!J115</f>
        <v>Warren</v>
      </c>
      <c r="E115">
        <f>enrollment!L115</f>
        <v>47</v>
      </c>
      <c r="F115" t="str" cm="1">
        <f t="array" ref="F115">_xlfn.IFS(E115&lt;18,"0-17",E115&lt;35,"18-34",E115&lt;50,"35-49",E115&lt;65,"50-64",TRUE,"65+")</f>
        <v>35-49</v>
      </c>
      <c r="G115" t="str">
        <f>enrollment!M115</f>
        <v>M</v>
      </c>
      <c r="H115" s="13">
        <f>enrollment!N115</f>
        <v>1.3</v>
      </c>
      <c r="I115" s="14">
        <f>enrollment!O115</f>
        <v>3456789012</v>
      </c>
      <c r="J115" s="15">
        <f>IFERROR(_xlfn.XLOOKUP(I115,providers!$B$2:$B$11,providers!$Q$2:$Q$11),"")</f>
        <v>4</v>
      </c>
      <c r="K115">
        <f>SUMIFS(member_months!$F:$F,member_months!$A:$A,$A115)</f>
        <v>10</v>
      </c>
      <c r="L115" s="16">
        <f>SUMIFS(claims!$Q:$Q,claims!$B:$B,$A115)</f>
        <v>16492.509999999998</v>
      </c>
      <c r="M115" s="16">
        <f t="shared" si="15"/>
        <v>1649.2509999999997</v>
      </c>
      <c r="N115" s="16">
        <f>SUMIFS(claims!$Q:$Q,claims!$B:$B,$A115,claims!$Z:$Z,"Inpatient")</f>
        <v>12798.85</v>
      </c>
      <c r="O115" s="16">
        <f>SUMIFS(claims!$Q:$Q,claims!$B:$B,$A115,claims!$Z:$Z,"ED")</f>
        <v>1206.5899999999999</v>
      </c>
      <c r="P115" s="16">
        <f>SUMIFS(claims!$Q:$Q,claims!$B:$B,$A115,claims!$Z:$Z,"Specialty Rx")</f>
        <v>1906.68</v>
      </c>
      <c r="Q115" s="14">
        <f t="shared" si="16"/>
        <v>0</v>
      </c>
      <c r="AA115" s="41">
        <f>COUNTIFS(claims!$B:$B,$A115,claims!$Z:$Z,"Behavioral Health")</f>
        <v>0</v>
      </c>
      <c r="AB115" s="41">
        <f>COUNTIFS(claims!$B:$B,$A115,claims!$Z:$Z,"ED")</f>
        <v>1</v>
      </c>
      <c r="AC115" s="41">
        <f>COUNTIFS(claims!$B:$B,$A115,claims!$Z:$Z,"Inpatient")</f>
        <v>1</v>
      </c>
      <c r="AD115" s="41">
        <f t="shared" si="17"/>
        <v>0</v>
      </c>
      <c r="AE115" s="41" t="str">
        <f>IF(enrollment!P115="","",enrollment!P115)</f>
        <v/>
      </c>
      <c r="AF115" s="41">
        <f>IF(enrollment!P115="",0,1)</f>
        <v>0</v>
      </c>
    </row>
    <row r="116" spans="1:32" x14ac:dyDescent="0.25">
      <c r="A116" t="str">
        <f>enrollment!A116</f>
        <v>M-000115</v>
      </c>
      <c r="B116" t="str">
        <f>enrollment!F116</f>
        <v>Marketplace</v>
      </c>
      <c r="C116" t="str">
        <f>enrollment!I116</f>
        <v>OH</v>
      </c>
      <c r="D116" t="str">
        <f>enrollment!J116</f>
        <v>Franklin</v>
      </c>
      <c r="E116">
        <f>enrollment!L116</f>
        <v>52</v>
      </c>
      <c r="F116" t="str" cm="1">
        <f t="array" ref="F116">_xlfn.IFS(E116&lt;18,"0-17",E116&lt;35,"18-34",E116&lt;50,"35-49",E116&lt;65,"50-64",TRUE,"65+")</f>
        <v>50-64</v>
      </c>
      <c r="G116" t="str">
        <f>enrollment!M116</f>
        <v>M</v>
      </c>
      <c r="H116" s="13">
        <f>enrollment!N116</f>
        <v>0.95</v>
      </c>
      <c r="I116" s="14">
        <f>enrollment!O116</f>
        <v>2345678901</v>
      </c>
      <c r="J116" s="15">
        <f>IFERROR(_xlfn.XLOOKUP(I116,providers!$B$2:$B$11,providers!$Q$2:$Q$11),"")</f>
        <v>4.2</v>
      </c>
      <c r="K116">
        <f>SUMIFS(member_months!$F:$F,member_months!$A:$A,$A116)</f>
        <v>10</v>
      </c>
      <c r="L116" s="16">
        <f>SUMIFS(claims!$Q:$Q,claims!$B:$B,$A116)</f>
        <v>1340.93</v>
      </c>
      <c r="M116" s="16">
        <f t="shared" si="15"/>
        <v>134.09300000000002</v>
      </c>
      <c r="N116" s="16">
        <f>SUMIFS(claims!$Q:$Q,claims!$B:$B,$A116,claims!$Z:$Z,"Inpatient")</f>
        <v>0</v>
      </c>
      <c r="O116" s="16">
        <f>SUMIFS(claims!$Q:$Q,claims!$B:$B,$A116,claims!$Z:$Z,"ED")</f>
        <v>0</v>
      </c>
      <c r="P116" s="16">
        <f>SUMIFS(claims!$Q:$Q,claims!$B:$B,$A116,claims!$Z:$Z,"Specialty Rx")</f>
        <v>1028.68</v>
      </c>
      <c r="Q116" s="14">
        <f t="shared" si="16"/>
        <v>0</v>
      </c>
      <c r="AA116" s="41">
        <f>COUNTIFS(claims!$B:$B,$A116,claims!$Z:$Z,"Behavioral Health")</f>
        <v>0</v>
      </c>
      <c r="AB116" s="41">
        <f>COUNTIFS(claims!$B:$B,$A116,claims!$Z:$Z,"ED")</f>
        <v>0</v>
      </c>
      <c r="AC116" s="41">
        <f>COUNTIFS(claims!$B:$B,$A116,claims!$Z:$Z,"Inpatient")</f>
        <v>0</v>
      </c>
      <c r="AD116" s="41">
        <f t="shared" si="17"/>
        <v>0</v>
      </c>
      <c r="AE116" s="41" t="str">
        <f>IF(enrollment!P116="","",enrollment!P116)</f>
        <v/>
      </c>
      <c r="AF116" s="41">
        <f>IF(enrollment!P116="",0,1)</f>
        <v>0</v>
      </c>
    </row>
    <row r="117" spans="1:32" x14ac:dyDescent="0.25">
      <c r="A117" t="str">
        <f>enrollment!A117</f>
        <v>M-000116</v>
      </c>
      <c r="B117" t="str">
        <f>enrollment!F117</f>
        <v>Marketplace</v>
      </c>
      <c r="C117" t="str">
        <f>enrollment!I117</f>
        <v>OH</v>
      </c>
      <c r="D117" t="str">
        <f>enrollment!J117</f>
        <v>Franklin</v>
      </c>
      <c r="E117">
        <f>enrollment!L117</f>
        <v>50</v>
      </c>
      <c r="F117" t="str" cm="1">
        <f t="array" ref="F117">_xlfn.IFS(E117&lt;18,"0-17",E117&lt;35,"18-34",E117&lt;50,"35-49",E117&lt;65,"50-64",TRUE,"65+")</f>
        <v>50-64</v>
      </c>
      <c r="G117" t="str">
        <f>enrollment!M117</f>
        <v>M</v>
      </c>
      <c r="H117" s="13">
        <f>enrollment!N117</f>
        <v>1.28</v>
      </c>
      <c r="I117" s="14">
        <f>enrollment!O117</f>
        <v>6789012345</v>
      </c>
      <c r="J117" s="15">
        <f>IFERROR(_xlfn.XLOOKUP(I117,providers!$B$2:$B$11,providers!$Q$2:$Q$11),"")</f>
        <v>4.0999999999999996</v>
      </c>
      <c r="K117">
        <f>SUMIFS(member_months!$F:$F,member_months!$A:$A,$A117)</f>
        <v>12</v>
      </c>
      <c r="L117" s="16">
        <f>SUMIFS(claims!$Q:$Q,claims!$B:$B,$A117)</f>
        <v>19020.04</v>
      </c>
      <c r="M117" s="16">
        <f t="shared" si="15"/>
        <v>1585.0033333333333</v>
      </c>
      <c r="N117" s="16">
        <f>SUMIFS(claims!$Q:$Q,claims!$B:$B,$A117,claims!$Z:$Z,"Inpatient")</f>
        <v>14327.59</v>
      </c>
      <c r="O117" s="16">
        <f>SUMIFS(claims!$Q:$Q,claims!$B:$B,$A117,claims!$Z:$Z,"ED")</f>
        <v>4252.68</v>
      </c>
      <c r="P117" s="16">
        <f>SUMIFS(claims!$Q:$Q,claims!$B:$B,$A117,claims!$Z:$Z,"Specialty Rx")</f>
        <v>0</v>
      </c>
      <c r="Q117" s="14">
        <f t="shared" si="16"/>
        <v>0</v>
      </c>
      <c r="AA117" s="41">
        <f>COUNTIFS(claims!$B:$B,$A117,claims!$Z:$Z,"Behavioral Health")</f>
        <v>1</v>
      </c>
      <c r="AB117" s="41">
        <f>COUNTIFS(claims!$B:$B,$A117,claims!$Z:$Z,"ED")</f>
        <v>4</v>
      </c>
      <c r="AC117" s="41">
        <f>COUNTIFS(claims!$B:$B,$A117,claims!$Z:$Z,"Inpatient")</f>
        <v>1</v>
      </c>
      <c r="AD117" s="41">
        <f t="shared" si="17"/>
        <v>1</v>
      </c>
      <c r="AE117" s="41" t="str">
        <f>IF(enrollment!P117="","",enrollment!P117)</f>
        <v/>
      </c>
      <c r="AF117" s="41">
        <f>IF(enrollment!P117="",0,1)</f>
        <v>0</v>
      </c>
    </row>
    <row r="118" spans="1:32" x14ac:dyDescent="0.25">
      <c r="A118" t="str">
        <f>enrollment!A118</f>
        <v>M-000117</v>
      </c>
      <c r="B118" t="str">
        <f>enrollment!F118</f>
        <v>Marketplace</v>
      </c>
      <c r="C118" t="str">
        <f>enrollment!I118</f>
        <v>OH</v>
      </c>
      <c r="D118" t="str">
        <f>enrollment!J118</f>
        <v>Franklin</v>
      </c>
      <c r="E118">
        <f>enrollment!L118</f>
        <v>24</v>
      </c>
      <c r="F118" t="str" cm="1">
        <f t="array" ref="F118">_xlfn.IFS(E118&lt;18,"0-17",E118&lt;35,"18-34",E118&lt;50,"35-49",E118&lt;65,"50-64",TRUE,"65+")</f>
        <v>18-34</v>
      </c>
      <c r="G118" t="str">
        <f>enrollment!M118</f>
        <v>F</v>
      </c>
      <c r="H118" s="13">
        <f>enrollment!N118</f>
        <v>0.98</v>
      </c>
      <c r="I118" s="14">
        <f>enrollment!O118</f>
        <v>6789012345</v>
      </c>
      <c r="J118" s="15">
        <f>IFERROR(_xlfn.XLOOKUP(I118,providers!$B$2:$B$11,providers!$Q$2:$Q$11),"")</f>
        <v>4.0999999999999996</v>
      </c>
      <c r="K118">
        <f>SUMIFS(member_months!$F:$F,member_months!$A:$A,$A118)</f>
        <v>11</v>
      </c>
      <c r="L118" s="16">
        <f>SUMIFS(claims!$Q:$Q,claims!$B:$B,$A118)</f>
        <v>4475.0599999999995</v>
      </c>
      <c r="M118" s="16">
        <f t="shared" si="15"/>
        <v>406.8236363636363</v>
      </c>
      <c r="N118" s="16">
        <f>SUMIFS(claims!$Q:$Q,claims!$B:$B,$A118,claims!$Z:$Z,"Inpatient")</f>
        <v>0</v>
      </c>
      <c r="O118" s="16">
        <f>SUMIFS(claims!$Q:$Q,claims!$B:$B,$A118,claims!$Z:$Z,"ED")</f>
        <v>2978.37</v>
      </c>
      <c r="P118" s="16">
        <f>SUMIFS(claims!$Q:$Q,claims!$B:$B,$A118,claims!$Z:$Z,"Specialty Rx")</f>
        <v>840.19</v>
      </c>
      <c r="Q118" s="14">
        <f t="shared" si="16"/>
        <v>0</v>
      </c>
      <c r="AA118" s="41">
        <f>COUNTIFS(claims!$B:$B,$A118,claims!$Z:$Z,"Behavioral Health")</f>
        <v>2</v>
      </c>
      <c r="AB118" s="41">
        <f>COUNTIFS(claims!$B:$B,$A118,claims!$Z:$Z,"ED")</f>
        <v>3</v>
      </c>
      <c r="AC118" s="41">
        <f>COUNTIFS(claims!$B:$B,$A118,claims!$Z:$Z,"Inpatient")</f>
        <v>0</v>
      </c>
      <c r="AD118" s="41">
        <f t="shared" si="17"/>
        <v>1</v>
      </c>
      <c r="AE118" s="41" t="str">
        <f>IF(enrollment!P118="","",enrollment!P118)</f>
        <v/>
      </c>
      <c r="AF118" s="41">
        <f>IF(enrollment!P118="",0,1)</f>
        <v>0</v>
      </c>
    </row>
    <row r="119" spans="1:32" x14ac:dyDescent="0.25">
      <c r="A119" t="str">
        <f>enrollment!A119</f>
        <v>M-000118</v>
      </c>
      <c r="B119" t="str">
        <f>enrollment!F119</f>
        <v>Marketplace</v>
      </c>
      <c r="C119" t="str">
        <f>enrollment!I119</f>
        <v>KY</v>
      </c>
      <c r="D119" t="str">
        <f>enrollment!J119</f>
        <v>Jefferson</v>
      </c>
      <c r="E119">
        <f>enrollment!L119</f>
        <v>56</v>
      </c>
      <c r="F119" t="str" cm="1">
        <f t="array" ref="F119">_xlfn.IFS(E119&lt;18,"0-17",E119&lt;35,"18-34",E119&lt;50,"35-49",E119&lt;65,"50-64",TRUE,"65+")</f>
        <v>50-64</v>
      </c>
      <c r="G119" t="str">
        <f>enrollment!M119</f>
        <v>F</v>
      </c>
      <c r="H119" s="13">
        <f>enrollment!N119</f>
        <v>1.1499999999999999</v>
      </c>
      <c r="I119" s="14">
        <f>enrollment!O119</f>
        <v>9012345678</v>
      </c>
      <c r="J119" s="15">
        <f>IFERROR(_xlfn.XLOOKUP(I119,providers!$B$2:$B$11,providers!$Q$2:$Q$11),"")</f>
        <v>4.3</v>
      </c>
      <c r="K119">
        <f>SUMIFS(member_months!$F:$F,member_months!$A:$A,$A119)</f>
        <v>10</v>
      </c>
      <c r="L119" s="16">
        <f>SUMIFS(claims!$Q:$Q,claims!$B:$B,$A119)</f>
        <v>19832.629999999997</v>
      </c>
      <c r="M119" s="16">
        <f t="shared" si="15"/>
        <v>1983.2629999999997</v>
      </c>
      <c r="N119" s="16">
        <f>SUMIFS(claims!$Q:$Q,claims!$B:$B,$A119,claims!$Z:$Z,"Inpatient")</f>
        <v>17779.14</v>
      </c>
      <c r="O119" s="16">
        <f>SUMIFS(claims!$Q:$Q,claims!$B:$B,$A119,claims!$Z:$Z,"ED")</f>
        <v>0</v>
      </c>
      <c r="P119" s="16">
        <f>SUMIFS(claims!$Q:$Q,claims!$B:$B,$A119,claims!$Z:$Z,"Specialty Rx")</f>
        <v>917.17</v>
      </c>
      <c r="Q119" s="14">
        <f t="shared" si="16"/>
        <v>0</v>
      </c>
      <c r="AA119" s="41">
        <f>COUNTIFS(claims!$B:$B,$A119,claims!$Z:$Z,"Behavioral Health")</f>
        <v>1</v>
      </c>
      <c r="AB119" s="41">
        <f>COUNTIFS(claims!$B:$B,$A119,claims!$Z:$Z,"ED")</f>
        <v>0</v>
      </c>
      <c r="AC119" s="41">
        <f>COUNTIFS(claims!$B:$B,$A119,claims!$Z:$Z,"Inpatient")</f>
        <v>1</v>
      </c>
      <c r="AD119" s="41">
        <f t="shared" si="17"/>
        <v>1</v>
      </c>
      <c r="AE119" s="41" t="str">
        <f>IF(enrollment!P119="","",enrollment!P119)</f>
        <v/>
      </c>
      <c r="AF119" s="41">
        <f>IF(enrollment!P119="",0,1)</f>
        <v>0</v>
      </c>
    </row>
    <row r="120" spans="1:32" x14ac:dyDescent="0.25">
      <c r="A120" t="str">
        <f>enrollment!A120</f>
        <v>M-000119</v>
      </c>
      <c r="B120" t="str">
        <f>enrollment!F120</f>
        <v>Commercial</v>
      </c>
      <c r="C120" t="str">
        <f>enrollment!I120</f>
        <v>GA</v>
      </c>
      <c r="D120" t="str">
        <f>enrollment!J120</f>
        <v>Cherokee</v>
      </c>
      <c r="E120">
        <f>enrollment!L120</f>
        <v>50</v>
      </c>
      <c r="F120" t="str" cm="1">
        <f t="array" ref="F120">_xlfn.IFS(E120&lt;18,"0-17",E120&lt;35,"18-34",E120&lt;50,"35-49",E120&lt;65,"50-64",TRUE,"65+")</f>
        <v>50-64</v>
      </c>
      <c r="G120" t="str">
        <f>enrollment!M120</f>
        <v>M</v>
      </c>
      <c r="H120" s="13">
        <f>enrollment!N120</f>
        <v>1.17</v>
      </c>
      <c r="I120" s="14">
        <f>enrollment!O120</f>
        <v>8901234567</v>
      </c>
      <c r="J120" s="15">
        <f>IFERROR(_xlfn.XLOOKUP(I120,providers!$B$2:$B$11,providers!$Q$2:$Q$11),"")</f>
        <v>3.7</v>
      </c>
      <c r="K120">
        <f>SUMIFS(member_months!$F:$F,member_months!$A:$A,$A120)</f>
        <v>11</v>
      </c>
      <c r="L120" s="16">
        <f>SUMIFS(claims!$Q:$Q,claims!$B:$B,$A120)</f>
        <v>17206.29</v>
      </c>
      <c r="M120" s="16">
        <f t="shared" si="15"/>
        <v>1564.2081818181819</v>
      </c>
      <c r="N120" s="16">
        <f>SUMIFS(claims!$Q:$Q,claims!$B:$B,$A120,claims!$Z:$Z,"Inpatient")</f>
        <v>16143.76</v>
      </c>
      <c r="O120" s="16">
        <f>SUMIFS(claims!$Q:$Q,claims!$B:$B,$A120,claims!$Z:$Z,"ED")</f>
        <v>0</v>
      </c>
      <c r="P120" s="16">
        <f>SUMIFS(claims!$Q:$Q,claims!$B:$B,$A120,claims!$Z:$Z,"Specialty Rx")</f>
        <v>0</v>
      </c>
      <c r="Q120" s="14">
        <f t="shared" si="16"/>
        <v>0</v>
      </c>
      <c r="AA120" s="41">
        <f>COUNTIFS(claims!$B:$B,$A120,claims!$Z:$Z,"Behavioral Health")</f>
        <v>0</v>
      </c>
      <c r="AB120" s="41">
        <f>COUNTIFS(claims!$B:$B,$A120,claims!$Z:$Z,"ED")</f>
        <v>0</v>
      </c>
      <c r="AC120" s="41">
        <f>COUNTIFS(claims!$B:$B,$A120,claims!$Z:$Z,"Inpatient")</f>
        <v>1</v>
      </c>
      <c r="AD120" s="41">
        <f t="shared" si="17"/>
        <v>0</v>
      </c>
      <c r="AE120" s="41" t="str">
        <f>IF(enrollment!P120="","",enrollment!P120)</f>
        <v/>
      </c>
      <c r="AF120" s="41">
        <f>IF(enrollment!P120="",0,1)</f>
        <v>0</v>
      </c>
    </row>
    <row r="121" spans="1:32" x14ac:dyDescent="0.25">
      <c r="A121" t="str">
        <f>enrollment!A121</f>
        <v>M-000120</v>
      </c>
      <c r="B121" t="str">
        <f>enrollment!F121</f>
        <v>Commercial</v>
      </c>
      <c r="C121" t="str">
        <f>enrollment!I121</f>
        <v>GA</v>
      </c>
      <c r="D121" t="str">
        <f>enrollment!J121</f>
        <v>Fulton</v>
      </c>
      <c r="E121">
        <f>enrollment!L121</f>
        <v>53</v>
      </c>
      <c r="F121" t="str" cm="1">
        <f t="array" ref="F121">_xlfn.IFS(E121&lt;18,"0-17",E121&lt;35,"18-34",E121&lt;50,"35-49",E121&lt;65,"50-64",TRUE,"65+")</f>
        <v>50-64</v>
      </c>
      <c r="G121" t="str">
        <f>enrollment!M121</f>
        <v>F</v>
      </c>
      <c r="H121" s="13">
        <f>enrollment!N121</f>
        <v>1.33</v>
      </c>
      <c r="I121" s="14">
        <f>enrollment!O121</f>
        <v>8901234567</v>
      </c>
      <c r="J121" s="15">
        <f>IFERROR(_xlfn.XLOOKUP(I121,providers!$B$2:$B$11,providers!$Q$2:$Q$11),"")</f>
        <v>3.7</v>
      </c>
      <c r="K121">
        <f>SUMIFS(member_months!$F:$F,member_months!$A:$A,$A121)</f>
        <v>12</v>
      </c>
      <c r="L121" s="16">
        <f>SUMIFS(claims!$Q:$Q,claims!$B:$B,$A121)</f>
        <v>2561.54</v>
      </c>
      <c r="M121" s="16">
        <f t="shared" si="15"/>
        <v>213.46166666666667</v>
      </c>
      <c r="N121" s="16">
        <f>SUMIFS(claims!$Q:$Q,claims!$B:$B,$A121,claims!$Z:$Z,"Inpatient")</f>
        <v>0</v>
      </c>
      <c r="O121" s="16">
        <f>SUMIFS(claims!$Q:$Q,claims!$B:$B,$A121,claims!$Z:$Z,"ED")</f>
        <v>2098.23</v>
      </c>
      <c r="P121" s="16">
        <f>SUMIFS(claims!$Q:$Q,claims!$B:$B,$A121,claims!$Z:$Z,"Specialty Rx")</f>
        <v>0</v>
      </c>
      <c r="Q121" s="14">
        <f t="shared" si="16"/>
        <v>0</v>
      </c>
      <c r="AA121" s="41">
        <f>COUNTIFS(claims!$B:$B,$A121,claims!$Z:$Z,"Behavioral Health")</f>
        <v>1</v>
      </c>
      <c r="AB121" s="41">
        <f>COUNTIFS(claims!$B:$B,$A121,claims!$Z:$Z,"ED")</f>
        <v>2</v>
      </c>
      <c r="AC121" s="41">
        <f>COUNTIFS(claims!$B:$B,$A121,claims!$Z:$Z,"Inpatient")</f>
        <v>0</v>
      </c>
      <c r="AD121" s="41">
        <f t="shared" si="17"/>
        <v>1</v>
      </c>
      <c r="AE121" s="41" t="str">
        <f>IF(enrollment!P121="","",enrollment!P121)</f>
        <v/>
      </c>
      <c r="AF121" s="41">
        <f>IF(enrollment!P121="",0,1)</f>
        <v>0</v>
      </c>
    </row>
    <row r="122" spans="1:32" x14ac:dyDescent="0.25">
      <c r="A122" t="str">
        <f>enrollment!A122</f>
        <v>M-000121</v>
      </c>
      <c r="B122" t="str">
        <f>enrollment!F122</f>
        <v>Commercial</v>
      </c>
      <c r="C122" t="str">
        <f>enrollment!I122</f>
        <v>OH</v>
      </c>
      <c r="D122" t="str">
        <f>enrollment!J122</f>
        <v>Franklin</v>
      </c>
      <c r="E122">
        <f>enrollment!L122</f>
        <v>55</v>
      </c>
      <c r="F122" t="str" cm="1">
        <f t="array" ref="F122">_xlfn.IFS(E122&lt;18,"0-17",E122&lt;35,"18-34",E122&lt;50,"35-49",E122&lt;65,"50-64",TRUE,"65+")</f>
        <v>50-64</v>
      </c>
      <c r="G122" t="str">
        <f>enrollment!M122</f>
        <v>F</v>
      </c>
      <c r="H122" s="13">
        <f>enrollment!N122</f>
        <v>1.27</v>
      </c>
      <c r="I122" s="14">
        <f>enrollment!O122</f>
        <v>6789012345</v>
      </c>
      <c r="J122" s="15">
        <f>IFERROR(_xlfn.XLOOKUP(I122,providers!$B$2:$B$11,providers!$Q$2:$Q$11),"")</f>
        <v>4.0999999999999996</v>
      </c>
      <c r="K122">
        <f>SUMIFS(member_months!$F:$F,member_months!$A:$A,$A122)</f>
        <v>11</v>
      </c>
      <c r="L122" s="16">
        <f>SUMIFS(claims!$Q:$Q,claims!$B:$B,$A122)</f>
        <v>33480.119999999995</v>
      </c>
      <c r="M122" s="16">
        <f t="shared" si="15"/>
        <v>3043.6472727272721</v>
      </c>
      <c r="N122" s="16">
        <f>SUMIFS(claims!$Q:$Q,claims!$B:$B,$A122,claims!$Z:$Z,"Inpatient")</f>
        <v>32904.149999999994</v>
      </c>
      <c r="O122" s="16">
        <f>SUMIFS(claims!$Q:$Q,claims!$B:$B,$A122,claims!$Z:$Z,"ED")</f>
        <v>0</v>
      </c>
      <c r="P122" s="16">
        <f>SUMIFS(claims!$Q:$Q,claims!$B:$B,$A122,claims!$Z:$Z,"Specialty Rx")</f>
        <v>0</v>
      </c>
      <c r="Q122" s="14">
        <f t="shared" si="16"/>
        <v>0</v>
      </c>
      <c r="AA122" s="41">
        <f>COUNTIFS(claims!$B:$B,$A122,claims!$Z:$Z,"Behavioral Health")</f>
        <v>0</v>
      </c>
      <c r="AB122" s="41">
        <f>COUNTIFS(claims!$B:$B,$A122,claims!$Z:$Z,"ED")</f>
        <v>0</v>
      </c>
      <c r="AC122" s="41">
        <f>COUNTIFS(claims!$B:$B,$A122,claims!$Z:$Z,"Inpatient")</f>
        <v>2</v>
      </c>
      <c r="AD122" s="41">
        <f t="shared" si="17"/>
        <v>0</v>
      </c>
      <c r="AE122" s="41" t="str">
        <f>IF(enrollment!P122="","",enrollment!P122)</f>
        <v/>
      </c>
      <c r="AF122" s="41">
        <f>IF(enrollment!P122="",0,1)</f>
        <v>0</v>
      </c>
    </row>
    <row r="123" spans="1:32" x14ac:dyDescent="0.25">
      <c r="A123" t="str">
        <f>enrollment!A123</f>
        <v>M-000122</v>
      </c>
      <c r="B123" t="str">
        <f>enrollment!F123</f>
        <v>Marketplace</v>
      </c>
      <c r="C123" t="str">
        <f>enrollment!I123</f>
        <v>TN</v>
      </c>
      <c r="D123" t="str">
        <f>enrollment!J123</f>
        <v>Davidson</v>
      </c>
      <c r="E123">
        <f>enrollment!L123</f>
        <v>62</v>
      </c>
      <c r="F123" t="str" cm="1">
        <f t="array" ref="F123">_xlfn.IFS(E123&lt;18,"0-17",E123&lt;35,"18-34",E123&lt;50,"35-49",E123&lt;65,"50-64",TRUE,"65+")</f>
        <v>50-64</v>
      </c>
      <c r="G123" t="str">
        <f>enrollment!M123</f>
        <v>F</v>
      </c>
      <c r="H123" s="13">
        <f>enrollment!N123</f>
        <v>1.25</v>
      </c>
      <c r="I123" s="14">
        <f>enrollment!O123</f>
        <v>5678901234</v>
      </c>
      <c r="J123" s="15">
        <f>IFERROR(_xlfn.XLOOKUP(I123,providers!$B$2:$B$11,providers!$Q$2:$Q$11),"")</f>
        <v>3.8</v>
      </c>
      <c r="K123">
        <f>SUMIFS(member_months!$F:$F,member_months!$A:$A,$A123)</f>
        <v>11</v>
      </c>
      <c r="L123" s="16">
        <f>SUMIFS(claims!$Q:$Q,claims!$B:$B,$A123)</f>
        <v>2340.16</v>
      </c>
      <c r="M123" s="16">
        <f t="shared" si="15"/>
        <v>212.74181818181816</v>
      </c>
      <c r="N123" s="16">
        <f>SUMIFS(claims!$Q:$Q,claims!$B:$B,$A123,claims!$Z:$Z,"Inpatient")</f>
        <v>0</v>
      </c>
      <c r="O123" s="16">
        <f>SUMIFS(claims!$Q:$Q,claims!$B:$B,$A123,claims!$Z:$Z,"ED")</f>
        <v>1056.6500000000001</v>
      </c>
      <c r="P123" s="16">
        <f>SUMIFS(claims!$Q:$Q,claims!$B:$B,$A123,claims!$Z:$Z,"Specialty Rx")</f>
        <v>0</v>
      </c>
      <c r="Q123" s="14">
        <f t="shared" si="16"/>
        <v>0</v>
      </c>
      <c r="AA123" s="41">
        <f>COUNTIFS(claims!$B:$B,$A123,claims!$Z:$Z,"Behavioral Health")</f>
        <v>2</v>
      </c>
      <c r="AB123" s="41">
        <f>COUNTIFS(claims!$B:$B,$A123,claims!$Z:$Z,"ED")</f>
        <v>1</v>
      </c>
      <c r="AC123" s="41">
        <f>COUNTIFS(claims!$B:$B,$A123,claims!$Z:$Z,"Inpatient")</f>
        <v>0</v>
      </c>
      <c r="AD123" s="41">
        <f t="shared" si="17"/>
        <v>1</v>
      </c>
      <c r="AE123" s="41" t="str">
        <f>IF(enrollment!P123="","",enrollment!P123)</f>
        <v/>
      </c>
      <c r="AF123" s="41">
        <f>IF(enrollment!P123="",0,1)</f>
        <v>0</v>
      </c>
    </row>
    <row r="124" spans="1:32" x14ac:dyDescent="0.25">
      <c r="A124" t="str">
        <f>enrollment!A124</f>
        <v>M-000123</v>
      </c>
      <c r="B124" t="str">
        <f>enrollment!F124</f>
        <v>Commercial</v>
      </c>
      <c r="C124" t="str">
        <f>enrollment!I124</f>
        <v>OH</v>
      </c>
      <c r="D124" t="str">
        <f>enrollment!J124</f>
        <v>Cuyahoga</v>
      </c>
      <c r="E124">
        <f>enrollment!L124</f>
        <v>33</v>
      </c>
      <c r="F124" t="str" cm="1">
        <f t="array" ref="F124">_xlfn.IFS(E124&lt;18,"0-17",E124&lt;35,"18-34",E124&lt;50,"35-49",E124&lt;65,"50-64",TRUE,"65+")</f>
        <v>18-34</v>
      </c>
      <c r="G124" t="str">
        <f>enrollment!M124</f>
        <v>F</v>
      </c>
      <c r="H124" s="13">
        <f>enrollment!N124</f>
        <v>1.1100000000000001</v>
      </c>
      <c r="I124" s="14">
        <f>enrollment!O124</f>
        <v>2345678901</v>
      </c>
      <c r="J124" s="15">
        <f>IFERROR(_xlfn.XLOOKUP(I124,providers!$B$2:$B$11,providers!$Q$2:$Q$11),"")</f>
        <v>4.2</v>
      </c>
      <c r="K124">
        <f>SUMIFS(member_months!$F:$F,member_months!$A:$A,$A124)</f>
        <v>12</v>
      </c>
      <c r="L124" s="16">
        <f>SUMIFS(claims!$Q:$Q,claims!$B:$B,$A124)</f>
        <v>1778.8599999999997</v>
      </c>
      <c r="M124" s="16">
        <f t="shared" si="15"/>
        <v>148.23833333333332</v>
      </c>
      <c r="N124" s="16">
        <f>SUMIFS(claims!$Q:$Q,claims!$B:$B,$A124,claims!$Z:$Z,"Inpatient")</f>
        <v>0</v>
      </c>
      <c r="O124" s="16">
        <f>SUMIFS(claims!$Q:$Q,claims!$B:$B,$A124,claims!$Z:$Z,"ED")</f>
        <v>0</v>
      </c>
      <c r="P124" s="16">
        <f>SUMIFS(claims!$Q:$Q,claims!$B:$B,$A124,claims!$Z:$Z,"Specialty Rx")</f>
        <v>1189.8699999999999</v>
      </c>
      <c r="Q124" s="14">
        <f t="shared" si="16"/>
        <v>0</v>
      </c>
      <c r="AA124" s="41">
        <f>COUNTIFS(claims!$B:$B,$A124,claims!$Z:$Z,"Behavioral Health")</f>
        <v>0</v>
      </c>
      <c r="AB124" s="41">
        <f>COUNTIFS(claims!$B:$B,$A124,claims!$Z:$Z,"ED")</f>
        <v>0</v>
      </c>
      <c r="AC124" s="41">
        <f>COUNTIFS(claims!$B:$B,$A124,claims!$Z:$Z,"Inpatient")</f>
        <v>0</v>
      </c>
      <c r="AD124" s="41">
        <f t="shared" si="17"/>
        <v>0</v>
      </c>
      <c r="AE124" s="41" t="str">
        <f>IF(enrollment!P124="","",enrollment!P124)</f>
        <v/>
      </c>
      <c r="AF124" s="41">
        <f>IF(enrollment!P124="",0,1)</f>
        <v>0</v>
      </c>
    </row>
    <row r="125" spans="1:32" x14ac:dyDescent="0.25">
      <c r="A125" t="str">
        <f>enrollment!A125</f>
        <v>M-000124</v>
      </c>
      <c r="B125" t="str">
        <f>enrollment!F125</f>
        <v>Commercial</v>
      </c>
      <c r="C125" t="str">
        <f>enrollment!I125</f>
        <v>TN</v>
      </c>
      <c r="D125" t="str">
        <f>enrollment!J125</f>
        <v>Knox</v>
      </c>
      <c r="E125">
        <f>enrollment!L125</f>
        <v>75</v>
      </c>
      <c r="F125" t="str" cm="1">
        <f t="array" ref="F125">_xlfn.IFS(E125&lt;18,"0-17",E125&lt;35,"18-34",E125&lt;50,"35-49",E125&lt;65,"50-64",TRUE,"65+")</f>
        <v>65+</v>
      </c>
      <c r="G125" t="str">
        <f>enrollment!M125</f>
        <v>F</v>
      </c>
      <c r="H125" s="13">
        <f>enrollment!N125</f>
        <v>3.61</v>
      </c>
      <c r="I125" s="14">
        <f>enrollment!O125</f>
        <v>5678901234</v>
      </c>
      <c r="J125" s="15">
        <f>IFERROR(_xlfn.XLOOKUP(I125,providers!$B$2:$B$11,providers!$Q$2:$Q$11),"")</f>
        <v>3.8</v>
      </c>
      <c r="K125">
        <f>SUMIFS(member_months!$F:$F,member_months!$A:$A,$A125)</f>
        <v>10</v>
      </c>
      <c r="L125" s="16">
        <f>SUMIFS(claims!$Q:$Q,claims!$B:$B,$A125)</f>
        <v>3729.41</v>
      </c>
      <c r="M125" s="16">
        <f t="shared" si="15"/>
        <v>372.94099999999997</v>
      </c>
      <c r="N125" s="16">
        <f>SUMIFS(claims!$Q:$Q,claims!$B:$B,$A125,claims!$Z:$Z,"Inpatient")</f>
        <v>0</v>
      </c>
      <c r="O125" s="16">
        <f>SUMIFS(claims!$Q:$Q,claims!$B:$B,$A125,claims!$Z:$Z,"ED")</f>
        <v>2506.4300000000003</v>
      </c>
      <c r="P125" s="16">
        <f>SUMIFS(claims!$Q:$Q,claims!$B:$B,$A125,claims!$Z:$Z,"Specialty Rx")</f>
        <v>894.92</v>
      </c>
      <c r="Q125" s="14">
        <f t="shared" si="16"/>
        <v>0</v>
      </c>
      <c r="AA125" s="41">
        <f>COUNTIFS(claims!$B:$B,$A125,claims!$Z:$Z,"Behavioral Health")</f>
        <v>0</v>
      </c>
      <c r="AB125" s="41">
        <f>COUNTIFS(claims!$B:$B,$A125,claims!$Z:$Z,"ED")</f>
        <v>2</v>
      </c>
      <c r="AC125" s="41">
        <f>COUNTIFS(claims!$B:$B,$A125,claims!$Z:$Z,"Inpatient")</f>
        <v>0</v>
      </c>
      <c r="AD125" s="41">
        <f t="shared" si="17"/>
        <v>0</v>
      </c>
      <c r="AE125" s="41" t="str">
        <f>IF(enrollment!P125="","",enrollment!P125)</f>
        <v/>
      </c>
      <c r="AF125" s="41">
        <f>IF(enrollment!P125="",0,1)</f>
        <v>0</v>
      </c>
    </row>
    <row r="126" spans="1:32" x14ac:dyDescent="0.25">
      <c r="A126" t="str">
        <f>enrollment!A126</f>
        <v>M-000125</v>
      </c>
      <c r="B126" t="str">
        <f>enrollment!F126</f>
        <v>Marketplace</v>
      </c>
      <c r="C126" t="str">
        <f>enrollment!I126</f>
        <v>TN</v>
      </c>
      <c r="D126" t="str">
        <f>enrollment!J126</f>
        <v>Knox</v>
      </c>
      <c r="E126">
        <f>enrollment!L126</f>
        <v>52</v>
      </c>
      <c r="F126" t="str" cm="1">
        <f t="array" ref="F126">_xlfn.IFS(E126&lt;18,"0-17",E126&lt;35,"18-34",E126&lt;50,"35-49",E126&lt;65,"50-64",TRUE,"65+")</f>
        <v>50-64</v>
      </c>
      <c r="G126" t="str">
        <f>enrollment!M126</f>
        <v>F</v>
      </c>
      <c r="H126" s="13">
        <f>enrollment!N126</f>
        <v>1.28</v>
      </c>
      <c r="I126" s="14">
        <f>enrollment!O126</f>
        <v>7890123456</v>
      </c>
      <c r="J126" s="15">
        <f>IFERROR(_xlfn.XLOOKUP(I126,providers!$B$2:$B$11,providers!$Q$2:$Q$11),"")</f>
        <v>3.9</v>
      </c>
      <c r="K126">
        <f>SUMIFS(member_months!$F:$F,member_months!$A:$A,$A126)</f>
        <v>10</v>
      </c>
      <c r="L126" s="16">
        <f>SUMIFS(claims!$Q:$Q,claims!$B:$B,$A126)</f>
        <v>20359.919999999998</v>
      </c>
      <c r="M126" s="16">
        <f t="shared" si="15"/>
        <v>2035.9919999999997</v>
      </c>
      <c r="N126" s="16">
        <f>SUMIFS(claims!$Q:$Q,claims!$B:$B,$A126,claims!$Z:$Z,"Inpatient")</f>
        <v>15932.74</v>
      </c>
      <c r="O126" s="16">
        <f>SUMIFS(claims!$Q:$Q,claims!$B:$B,$A126,claims!$Z:$Z,"ED")</f>
        <v>1953.41</v>
      </c>
      <c r="P126" s="16">
        <f>SUMIFS(claims!$Q:$Q,claims!$B:$B,$A126,claims!$Z:$Z,"Specialty Rx")</f>
        <v>1669.55</v>
      </c>
      <c r="Q126" s="14">
        <f t="shared" si="16"/>
        <v>0</v>
      </c>
      <c r="AA126" s="41">
        <f>COUNTIFS(claims!$B:$B,$A126,claims!$Z:$Z,"Behavioral Health")</f>
        <v>3</v>
      </c>
      <c r="AB126" s="41">
        <f>COUNTIFS(claims!$B:$B,$A126,claims!$Z:$Z,"ED")</f>
        <v>2</v>
      </c>
      <c r="AC126" s="41">
        <f>COUNTIFS(claims!$B:$B,$A126,claims!$Z:$Z,"Inpatient")</f>
        <v>1</v>
      </c>
      <c r="AD126" s="41">
        <f t="shared" si="17"/>
        <v>1</v>
      </c>
      <c r="AE126" s="41" t="str">
        <f>IF(enrollment!P126="","",enrollment!P126)</f>
        <v/>
      </c>
      <c r="AF126" s="41">
        <f>IF(enrollment!P126="",0,1)</f>
        <v>0</v>
      </c>
    </row>
    <row r="127" spans="1:32" x14ac:dyDescent="0.25">
      <c r="A127" t="str">
        <f>enrollment!A127</f>
        <v>M-000126</v>
      </c>
      <c r="B127" t="str">
        <f>enrollment!F127</f>
        <v>Medicare Advantage</v>
      </c>
      <c r="C127" t="str">
        <f>enrollment!I127</f>
        <v>GA</v>
      </c>
      <c r="D127" t="str">
        <f>enrollment!J127</f>
        <v>Fulton</v>
      </c>
      <c r="E127">
        <f>enrollment!L127</f>
        <v>72</v>
      </c>
      <c r="F127" t="str" cm="1">
        <f t="array" ref="F127">_xlfn.IFS(E127&lt;18,"0-17",E127&lt;35,"18-34",E127&lt;50,"35-49",E127&lt;65,"50-64",TRUE,"65+")</f>
        <v>65+</v>
      </c>
      <c r="G127" t="str">
        <f>enrollment!M127</f>
        <v>F</v>
      </c>
      <c r="H127" s="13">
        <f>enrollment!N127</f>
        <v>2.61</v>
      </c>
      <c r="I127" s="14">
        <f>enrollment!O127</f>
        <v>8901234567</v>
      </c>
      <c r="J127" s="15">
        <f>IFERROR(_xlfn.XLOOKUP(I127,providers!$B$2:$B$11,providers!$Q$2:$Q$11),"")</f>
        <v>3.7</v>
      </c>
      <c r="K127">
        <f>SUMIFS(member_months!$F:$F,member_months!$A:$A,$A127)</f>
        <v>12</v>
      </c>
      <c r="L127" s="16">
        <f>SUMIFS(claims!$Q:$Q,claims!$B:$B,$A127)</f>
        <v>22052.63</v>
      </c>
      <c r="M127" s="16">
        <f t="shared" si="15"/>
        <v>1837.7191666666668</v>
      </c>
      <c r="N127" s="16">
        <f>SUMIFS(claims!$Q:$Q,claims!$B:$B,$A127,claims!$Z:$Z,"Inpatient")</f>
        <v>19675.060000000001</v>
      </c>
      <c r="O127" s="16">
        <f>SUMIFS(claims!$Q:$Q,claims!$B:$B,$A127,claims!$Z:$Z,"ED")</f>
        <v>1330.7</v>
      </c>
      <c r="P127" s="16">
        <f>SUMIFS(claims!$Q:$Q,claims!$B:$B,$A127,claims!$Z:$Z,"Specialty Rx")</f>
        <v>0</v>
      </c>
      <c r="Q127" s="14">
        <f t="shared" si="16"/>
        <v>0</v>
      </c>
      <c r="AA127" s="41">
        <f>COUNTIFS(claims!$B:$B,$A127,claims!$Z:$Z,"Behavioral Health")</f>
        <v>1</v>
      </c>
      <c r="AB127" s="41">
        <f>COUNTIFS(claims!$B:$B,$A127,claims!$Z:$Z,"ED")</f>
        <v>1</v>
      </c>
      <c r="AC127" s="41">
        <f>COUNTIFS(claims!$B:$B,$A127,claims!$Z:$Z,"Inpatient")</f>
        <v>1</v>
      </c>
      <c r="AD127" s="41">
        <f t="shared" si="17"/>
        <v>1</v>
      </c>
      <c r="AE127" s="41" t="str">
        <f>IF(enrollment!P127="","",enrollment!P127)</f>
        <v/>
      </c>
      <c r="AF127" s="41">
        <f>IF(enrollment!P127="",0,1)</f>
        <v>0</v>
      </c>
    </row>
    <row r="128" spans="1:32" x14ac:dyDescent="0.25">
      <c r="A128" t="str">
        <f>enrollment!A128</f>
        <v>M-000127</v>
      </c>
      <c r="B128" t="str">
        <f>enrollment!F128</f>
        <v>Marketplace</v>
      </c>
      <c r="C128" t="str">
        <f>enrollment!I128</f>
        <v>OH</v>
      </c>
      <c r="D128" t="str">
        <f>enrollment!J128</f>
        <v>Cuyahoga</v>
      </c>
      <c r="E128">
        <f>enrollment!L128</f>
        <v>40</v>
      </c>
      <c r="F128" t="str" cm="1">
        <f t="array" ref="F128">_xlfn.IFS(E128&lt;18,"0-17",E128&lt;35,"18-34",E128&lt;50,"35-49",E128&lt;65,"50-64",TRUE,"65+")</f>
        <v>35-49</v>
      </c>
      <c r="G128" t="str">
        <f>enrollment!M128</f>
        <v>F</v>
      </c>
      <c r="H128" s="13">
        <f>enrollment!N128</f>
        <v>1.1000000000000001</v>
      </c>
      <c r="I128" s="14">
        <f>enrollment!O128</f>
        <v>2345678901</v>
      </c>
      <c r="J128" s="15">
        <f>IFERROR(_xlfn.XLOOKUP(I128,providers!$B$2:$B$11,providers!$Q$2:$Q$11),"")</f>
        <v>4.2</v>
      </c>
      <c r="K128">
        <f>SUMIFS(member_months!$F:$F,member_months!$A:$A,$A128)</f>
        <v>11</v>
      </c>
      <c r="L128" s="16">
        <f>SUMIFS(claims!$Q:$Q,claims!$B:$B,$A128)</f>
        <v>17775.050000000003</v>
      </c>
      <c r="M128" s="16">
        <f t="shared" si="15"/>
        <v>1615.9136363636367</v>
      </c>
      <c r="N128" s="16">
        <f>SUMIFS(claims!$Q:$Q,claims!$B:$B,$A128,claims!$Z:$Z,"Inpatient")</f>
        <v>14317.68</v>
      </c>
      <c r="O128" s="16">
        <f>SUMIFS(claims!$Q:$Q,claims!$B:$B,$A128,claims!$Z:$Z,"ED")</f>
        <v>0</v>
      </c>
      <c r="P128" s="16">
        <f>SUMIFS(claims!$Q:$Q,claims!$B:$B,$A128,claims!$Z:$Z,"Specialty Rx")</f>
        <v>2764.69</v>
      </c>
      <c r="Q128" s="14">
        <f t="shared" si="16"/>
        <v>0</v>
      </c>
      <c r="AA128" s="41">
        <f>COUNTIFS(claims!$B:$B,$A128,claims!$Z:$Z,"Behavioral Health")</f>
        <v>1</v>
      </c>
      <c r="AB128" s="41">
        <f>COUNTIFS(claims!$B:$B,$A128,claims!$Z:$Z,"ED")</f>
        <v>0</v>
      </c>
      <c r="AC128" s="41">
        <f>COUNTIFS(claims!$B:$B,$A128,claims!$Z:$Z,"Inpatient")</f>
        <v>1</v>
      </c>
      <c r="AD128" s="41">
        <f t="shared" si="17"/>
        <v>1</v>
      </c>
      <c r="AE128" s="41" t="str">
        <f>IF(enrollment!P128="","",enrollment!P128)</f>
        <v/>
      </c>
      <c r="AF128" s="41">
        <f>IF(enrollment!P128="",0,1)</f>
        <v>0</v>
      </c>
    </row>
    <row r="129" spans="1:32" x14ac:dyDescent="0.25">
      <c r="A129" t="str">
        <f>enrollment!A129</f>
        <v>M-000128</v>
      </c>
      <c r="B129" t="str">
        <f>enrollment!F129</f>
        <v>Marketplace</v>
      </c>
      <c r="C129" t="str">
        <f>enrollment!I129</f>
        <v>OH</v>
      </c>
      <c r="D129" t="str">
        <f>enrollment!J129</f>
        <v>Franklin</v>
      </c>
      <c r="E129">
        <f>enrollment!L129</f>
        <v>68</v>
      </c>
      <c r="F129" t="str" cm="1">
        <f t="array" ref="F129">_xlfn.IFS(E129&lt;18,"0-17",E129&lt;35,"18-34",E129&lt;50,"35-49",E129&lt;65,"50-64",TRUE,"65+")</f>
        <v>65+</v>
      </c>
      <c r="G129" t="str">
        <f>enrollment!M129</f>
        <v>M</v>
      </c>
      <c r="H129" s="13">
        <f>enrollment!N129</f>
        <v>3.33</v>
      </c>
      <c r="I129" s="14">
        <f>enrollment!O129</f>
        <v>2345678901</v>
      </c>
      <c r="J129" s="15">
        <f>IFERROR(_xlfn.XLOOKUP(I129,providers!$B$2:$B$11,providers!$Q$2:$Q$11),"")</f>
        <v>4.2</v>
      </c>
      <c r="K129">
        <f>SUMIFS(member_months!$F:$F,member_months!$A:$A,$A129)</f>
        <v>10</v>
      </c>
      <c r="L129" s="16">
        <f>SUMIFS(claims!$Q:$Q,claims!$B:$B,$A129)</f>
        <v>1932.24</v>
      </c>
      <c r="M129" s="16">
        <f t="shared" si="15"/>
        <v>193.22399999999999</v>
      </c>
      <c r="N129" s="16">
        <f>SUMIFS(claims!$Q:$Q,claims!$B:$B,$A129,claims!$Z:$Z,"Inpatient")</f>
        <v>0</v>
      </c>
      <c r="O129" s="16">
        <f>SUMIFS(claims!$Q:$Q,claims!$B:$B,$A129,claims!$Z:$Z,"ED")</f>
        <v>1012.57</v>
      </c>
      <c r="P129" s="16">
        <f>SUMIFS(claims!$Q:$Q,claims!$B:$B,$A129,claims!$Z:$Z,"Specialty Rx")</f>
        <v>738.29</v>
      </c>
      <c r="Q129" s="14">
        <f t="shared" si="16"/>
        <v>0</v>
      </c>
      <c r="AA129" s="41">
        <f>COUNTIFS(claims!$B:$B,$A129,claims!$Z:$Z,"Behavioral Health")</f>
        <v>1</v>
      </c>
      <c r="AB129" s="41">
        <f>COUNTIFS(claims!$B:$B,$A129,claims!$Z:$Z,"ED")</f>
        <v>1</v>
      </c>
      <c r="AC129" s="41">
        <f>COUNTIFS(claims!$B:$B,$A129,claims!$Z:$Z,"Inpatient")</f>
        <v>0</v>
      </c>
      <c r="AD129" s="41">
        <f t="shared" si="17"/>
        <v>1</v>
      </c>
      <c r="AE129" s="41" t="str">
        <f>IF(enrollment!P129="","",enrollment!P129)</f>
        <v/>
      </c>
      <c r="AF129" s="41">
        <f>IF(enrollment!P129="",0,1)</f>
        <v>0</v>
      </c>
    </row>
    <row r="130" spans="1:32" x14ac:dyDescent="0.25">
      <c r="A130" t="str">
        <f>enrollment!A130</f>
        <v>M-000129</v>
      </c>
      <c r="B130" t="str">
        <f>enrollment!F130</f>
        <v>Commercial</v>
      </c>
      <c r="C130" t="str">
        <f>enrollment!I130</f>
        <v>GA</v>
      </c>
      <c r="D130" t="str">
        <f>enrollment!J130</f>
        <v>Fulton</v>
      </c>
      <c r="E130">
        <f>enrollment!L130</f>
        <v>49</v>
      </c>
      <c r="F130" t="str" cm="1">
        <f t="array" ref="F130">_xlfn.IFS(E130&lt;18,"0-17",E130&lt;35,"18-34",E130&lt;50,"35-49",E130&lt;65,"50-64",TRUE,"65+")</f>
        <v>35-49</v>
      </c>
      <c r="G130" t="str">
        <f>enrollment!M130</f>
        <v>F</v>
      </c>
      <c r="H130" s="13">
        <f>enrollment!N130</f>
        <v>0.78</v>
      </c>
      <c r="I130" s="14">
        <f>enrollment!O130</f>
        <v>8901234567</v>
      </c>
      <c r="J130" s="15">
        <f>IFERROR(_xlfn.XLOOKUP(I130,providers!$B$2:$B$11,providers!$Q$2:$Q$11),"")</f>
        <v>3.7</v>
      </c>
      <c r="K130">
        <f>SUMIFS(member_months!$F:$F,member_months!$A:$A,$A130)</f>
        <v>10</v>
      </c>
      <c r="L130" s="16">
        <f>SUMIFS(claims!$Q:$Q,claims!$B:$B,$A130)</f>
        <v>1191.75</v>
      </c>
      <c r="M130" s="16">
        <f t="shared" si="15"/>
        <v>119.175</v>
      </c>
      <c r="N130" s="16">
        <f>SUMIFS(claims!$Q:$Q,claims!$B:$B,$A130,claims!$Z:$Z,"Inpatient")</f>
        <v>0</v>
      </c>
      <c r="O130" s="16">
        <f>SUMIFS(claims!$Q:$Q,claims!$B:$B,$A130,claims!$Z:$Z,"ED")</f>
        <v>883.46</v>
      </c>
      <c r="P130" s="16">
        <f>SUMIFS(claims!$Q:$Q,claims!$B:$B,$A130,claims!$Z:$Z,"Specialty Rx")</f>
        <v>0</v>
      </c>
      <c r="Q130" s="14">
        <f t="shared" si="16"/>
        <v>0</v>
      </c>
      <c r="AA130" s="41">
        <f>COUNTIFS(claims!$B:$B,$A130,claims!$Z:$Z,"Behavioral Health")</f>
        <v>0</v>
      </c>
      <c r="AB130" s="41">
        <f>COUNTIFS(claims!$B:$B,$A130,claims!$Z:$Z,"ED")</f>
        <v>1</v>
      </c>
      <c r="AC130" s="41">
        <f>COUNTIFS(claims!$B:$B,$A130,claims!$Z:$Z,"Inpatient")</f>
        <v>0</v>
      </c>
      <c r="AD130" s="41">
        <f t="shared" si="17"/>
        <v>0</v>
      </c>
      <c r="AE130" s="41" t="str">
        <f>IF(enrollment!P130="","",enrollment!P130)</f>
        <v/>
      </c>
      <c r="AF130" s="41">
        <f>IF(enrollment!P130="",0,1)</f>
        <v>0</v>
      </c>
    </row>
    <row r="131" spans="1:32" x14ac:dyDescent="0.25">
      <c r="A131" t="str">
        <f>enrollment!A131</f>
        <v>M-000130</v>
      </c>
      <c r="B131" t="str">
        <f>enrollment!F131</f>
        <v>Marketplace</v>
      </c>
      <c r="C131" t="str">
        <f>enrollment!I131</f>
        <v>OH</v>
      </c>
      <c r="D131" t="str">
        <f>enrollment!J131</f>
        <v>Cuyahoga</v>
      </c>
      <c r="E131">
        <f>enrollment!L131</f>
        <v>22</v>
      </c>
      <c r="F131" t="str" cm="1">
        <f t="array" ref="F131">_xlfn.IFS(E131&lt;18,"0-17",E131&lt;35,"18-34",E131&lt;50,"35-49",E131&lt;65,"50-64",TRUE,"65+")</f>
        <v>18-34</v>
      </c>
      <c r="G131" t="str">
        <f>enrollment!M131</f>
        <v>M</v>
      </c>
      <c r="H131" s="13">
        <f>enrollment!N131</f>
        <v>0.84</v>
      </c>
      <c r="I131" s="14">
        <f>enrollment!O131</f>
        <v>6789012345</v>
      </c>
      <c r="J131" s="15">
        <f>IFERROR(_xlfn.XLOOKUP(I131,providers!$B$2:$B$11,providers!$Q$2:$Q$11),"")</f>
        <v>4.0999999999999996</v>
      </c>
      <c r="K131">
        <f>SUMIFS(member_months!$F:$F,member_months!$A:$A,$A131)</f>
        <v>11</v>
      </c>
      <c r="L131" s="16">
        <f>SUMIFS(claims!$Q:$Q,claims!$B:$B,$A131)</f>
        <v>21246.02</v>
      </c>
      <c r="M131" s="16">
        <f t="shared" ref="M131:M194" si="18">IF(K131=0,0,L131/K131)</f>
        <v>1931.4563636363637</v>
      </c>
      <c r="N131" s="16">
        <f>SUMIFS(claims!$Q:$Q,claims!$B:$B,$A131,claims!$Z:$Z,"Inpatient")</f>
        <v>19732.560000000001</v>
      </c>
      <c r="O131" s="16">
        <f>SUMIFS(claims!$Q:$Q,claims!$B:$B,$A131,claims!$Z:$Z,"ED")</f>
        <v>1064.28</v>
      </c>
      <c r="P131" s="16">
        <f>SUMIFS(claims!$Q:$Q,claims!$B:$B,$A131,claims!$Z:$Z,"Specialty Rx")</f>
        <v>0</v>
      </c>
      <c r="Q131" s="14">
        <f t="shared" ref="Q131:Q194" si="19">IF($L131&gt;=$U$2,1,0)</f>
        <v>0</v>
      </c>
      <c r="AA131" s="41">
        <f>COUNTIFS(claims!$B:$B,$A131,claims!$Z:$Z,"Behavioral Health")</f>
        <v>1</v>
      </c>
      <c r="AB131" s="41">
        <f>COUNTIFS(claims!$B:$B,$A131,claims!$Z:$Z,"ED")</f>
        <v>1</v>
      </c>
      <c r="AC131" s="41">
        <f>COUNTIFS(claims!$B:$B,$A131,claims!$Z:$Z,"Inpatient")</f>
        <v>1</v>
      </c>
      <c r="AD131" s="41">
        <f t="shared" ref="AD131:AD194" si="20">IF(AA131&gt;0,1,0)</f>
        <v>1</v>
      </c>
      <c r="AE131" s="41" t="str">
        <f>IF(enrollment!P131="","",enrollment!P131)</f>
        <v/>
      </c>
      <c r="AF131" s="41">
        <f>IF(enrollment!P131="",0,1)</f>
        <v>0</v>
      </c>
    </row>
    <row r="132" spans="1:32" x14ac:dyDescent="0.25">
      <c r="A132" t="str">
        <f>enrollment!A132</f>
        <v>M-000131</v>
      </c>
      <c r="B132" t="str">
        <f>enrollment!F132</f>
        <v>Medicare Advantage</v>
      </c>
      <c r="C132" t="str">
        <f>enrollment!I132</f>
        <v>GA</v>
      </c>
      <c r="D132" t="str">
        <f>enrollment!J132</f>
        <v>Cherokee</v>
      </c>
      <c r="E132">
        <f>enrollment!L132</f>
        <v>65</v>
      </c>
      <c r="F132" t="str" cm="1">
        <f t="array" ref="F132">_xlfn.IFS(E132&lt;18,"0-17",E132&lt;35,"18-34",E132&lt;50,"35-49",E132&lt;65,"50-64",TRUE,"65+")</f>
        <v>65+</v>
      </c>
      <c r="G132" t="str">
        <f>enrollment!M132</f>
        <v>M</v>
      </c>
      <c r="H132" s="13">
        <f>enrollment!N132</f>
        <v>3.05</v>
      </c>
      <c r="I132" s="14">
        <f>enrollment!O132</f>
        <v>8901234567</v>
      </c>
      <c r="J132" s="15">
        <f>IFERROR(_xlfn.XLOOKUP(I132,providers!$B$2:$B$11,providers!$Q$2:$Q$11),"")</f>
        <v>3.7</v>
      </c>
      <c r="K132">
        <f>SUMIFS(member_months!$F:$F,member_months!$A:$A,$A132)</f>
        <v>11</v>
      </c>
      <c r="L132" s="16">
        <f>SUMIFS(claims!$Q:$Q,claims!$B:$B,$A132)</f>
        <v>4381.2400000000007</v>
      </c>
      <c r="M132" s="16">
        <f t="shared" si="18"/>
        <v>398.29454545454553</v>
      </c>
      <c r="N132" s="16">
        <f>SUMIFS(claims!$Q:$Q,claims!$B:$B,$A132,claims!$Z:$Z,"Inpatient")</f>
        <v>0</v>
      </c>
      <c r="O132" s="16">
        <f>SUMIFS(claims!$Q:$Q,claims!$B:$B,$A132,claims!$Z:$Z,"ED")</f>
        <v>3611.97</v>
      </c>
      <c r="P132" s="16">
        <f>SUMIFS(claims!$Q:$Q,claims!$B:$B,$A132,claims!$Z:$Z,"Specialty Rx")</f>
        <v>0</v>
      </c>
      <c r="Q132" s="14">
        <f t="shared" si="19"/>
        <v>0</v>
      </c>
      <c r="AA132" s="41">
        <f>COUNTIFS(claims!$B:$B,$A132,claims!$Z:$Z,"Behavioral Health")</f>
        <v>1</v>
      </c>
      <c r="AB132" s="41">
        <f>COUNTIFS(claims!$B:$B,$A132,claims!$Z:$Z,"ED")</f>
        <v>4</v>
      </c>
      <c r="AC132" s="41">
        <f>COUNTIFS(claims!$B:$B,$A132,claims!$Z:$Z,"Inpatient")</f>
        <v>0</v>
      </c>
      <c r="AD132" s="41">
        <f t="shared" si="20"/>
        <v>1</v>
      </c>
      <c r="AE132" s="41" t="str">
        <f>IF(enrollment!P132="","",enrollment!P132)</f>
        <v/>
      </c>
      <c r="AF132" s="41">
        <f>IF(enrollment!P132="",0,1)</f>
        <v>0</v>
      </c>
    </row>
    <row r="133" spans="1:32" x14ac:dyDescent="0.25">
      <c r="A133" t="str">
        <f>enrollment!A133</f>
        <v>M-000132</v>
      </c>
      <c r="B133" t="str">
        <f>enrollment!F133</f>
        <v>Marketplace</v>
      </c>
      <c r="C133" t="str">
        <f>enrollment!I133</f>
        <v>OH</v>
      </c>
      <c r="D133" t="str">
        <f>enrollment!J133</f>
        <v>Cuyahoga</v>
      </c>
      <c r="E133">
        <f>enrollment!L133</f>
        <v>66</v>
      </c>
      <c r="F133" t="str" cm="1">
        <f t="array" ref="F133">_xlfn.IFS(E133&lt;18,"0-17",E133&lt;35,"18-34",E133&lt;50,"35-49",E133&lt;65,"50-64",TRUE,"65+")</f>
        <v>65+</v>
      </c>
      <c r="G133" t="str">
        <f>enrollment!M133</f>
        <v>F</v>
      </c>
      <c r="H133" s="13">
        <f>enrollment!N133</f>
        <v>3.73</v>
      </c>
      <c r="I133" s="14">
        <f>enrollment!O133</f>
        <v>6789012345</v>
      </c>
      <c r="J133" s="15">
        <f>IFERROR(_xlfn.XLOOKUP(I133,providers!$B$2:$B$11,providers!$Q$2:$Q$11),"")</f>
        <v>4.0999999999999996</v>
      </c>
      <c r="K133">
        <f>SUMIFS(member_months!$F:$F,member_months!$A:$A,$A133)</f>
        <v>6</v>
      </c>
      <c r="L133" s="16">
        <f>SUMIFS(claims!$Q:$Q,claims!$B:$B,$A133)</f>
        <v>1339.72</v>
      </c>
      <c r="M133" s="16">
        <f t="shared" si="18"/>
        <v>223.28666666666666</v>
      </c>
      <c r="N133" s="16">
        <f>SUMIFS(claims!$Q:$Q,claims!$B:$B,$A133,claims!$Z:$Z,"Inpatient")</f>
        <v>0</v>
      </c>
      <c r="O133" s="16">
        <f>SUMIFS(claims!$Q:$Q,claims!$B:$B,$A133,claims!$Z:$Z,"ED")</f>
        <v>0</v>
      </c>
      <c r="P133" s="16">
        <f>SUMIFS(claims!$Q:$Q,claims!$B:$B,$A133,claims!$Z:$Z,"Specialty Rx")</f>
        <v>678.57</v>
      </c>
      <c r="Q133" s="14">
        <f t="shared" si="19"/>
        <v>0</v>
      </c>
      <c r="AA133" s="41">
        <f>COUNTIFS(claims!$B:$B,$A133,claims!$Z:$Z,"Behavioral Health")</f>
        <v>1</v>
      </c>
      <c r="AB133" s="41">
        <f>COUNTIFS(claims!$B:$B,$A133,claims!$Z:$Z,"ED")</f>
        <v>0</v>
      </c>
      <c r="AC133" s="41">
        <f>COUNTIFS(claims!$B:$B,$A133,claims!$Z:$Z,"Inpatient")</f>
        <v>0</v>
      </c>
      <c r="AD133" s="41">
        <f t="shared" si="20"/>
        <v>1</v>
      </c>
      <c r="AE133" s="41" t="str">
        <f>IF(enrollment!P133="","",enrollment!P133)</f>
        <v>Premium Affordability</v>
      </c>
      <c r="AF133" s="41">
        <f>IF(enrollment!P133="",0,1)</f>
        <v>1</v>
      </c>
    </row>
    <row r="134" spans="1:32" x14ac:dyDescent="0.25">
      <c r="A134" t="str">
        <f>enrollment!A134</f>
        <v>M-000133</v>
      </c>
      <c r="B134" t="str">
        <f>enrollment!F134</f>
        <v>Medicare Advantage</v>
      </c>
      <c r="C134" t="str">
        <f>enrollment!I134</f>
        <v>GA</v>
      </c>
      <c r="D134" t="str">
        <f>enrollment!J134</f>
        <v>Fulton</v>
      </c>
      <c r="E134">
        <f>enrollment!L134</f>
        <v>69</v>
      </c>
      <c r="F134" t="str" cm="1">
        <f t="array" ref="F134">_xlfn.IFS(E134&lt;18,"0-17",E134&lt;35,"18-34",E134&lt;50,"35-49",E134&lt;65,"50-64",TRUE,"65+")</f>
        <v>65+</v>
      </c>
      <c r="G134" t="str">
        <f>enrollment!M134</f>
        <v>F</v>
      </c>
      <c r="H134" s="13">
        <f>enrollment!N134</f>
        <v>2.02</v>
      </c>
      <c r="I134" s="14">
        <f>enrollment!O134</f>
        <v>8901234567</v>
      </c>
      <c r="J134" s="15">
        <f>IFERROR(_xlfn.XLOOKUP(I134,providers!$B$2:$B$11,providers!$Q$2:$Q$11),"")</f>
        <v>3.7</v>
      </c>
      <c r="K134">
        <f>SUMIFS(member_months!$F:$F,member_months!$A:$A,$A134)</f>
        <v>12</v>
      </c>
      <c r="L134" s="16">
        <f>SUMIFS(claims!$Q:$Q,claims!$B:$B,$A134)</f>
        <v>34640.69</v>
      </c>
      <c r="M134" s="16">
        <f t="shared" si="18"/>
        <v>2886.7241666666669</v>
      </c>
      <c r="N134" s="16">
        <f>SUMIFS(claims!$Q:$Q,claims!$B:$B,$A134,claims!$Z:$Z,"Inpatient")</f>
        <v>31717.85</v>
      </c>
      <c r="O134" s="16">
        <f>SUMIFS(claims!$Q:$Q,claims!$B:$B,$A134,claims!$Z:$Z,"ED")</f>
        <v>959.76</v>
      </c>
      <c r="P134" s="16">
        <f>SUMIFS(claims!$Q:$Q,claims!$B:$B,$A134,claims!$Z:$Z,"Specialty Rx")</f>
        <v>1081.73</v>
      </c>
      <c r="Q134" s="14">
        <f t="shared" si="19"/>
        <v>0</v>
      </c>
      <c r="AA134" s="41">
        <f>COUNTIFS(claims!$B:$B,$A134,claims!$Z:$Z,"Behavioral Health")</f>
        <v>2</v>
      </c>
      <c r="AB134" s="41">
        <f>COUNTIFS(claims!$B:$B,$A134,claims!$Z:$Z,"ED")</f>
        <v>1</v>
      </c>
      <c r="AC134" s="41">
        <f>COUNTIFS(claims!$B:$B,$A134,claims!$Z:$Z,"Inpatient")</f>
        <v>2</v>
      </c>
      <c r="AD134" s="41">
        <f t="shared" si="20"/>
        <v>1</v>
      </c>
      <c r="AE134" s="41" t="str">
        <f>IF(enrollment!P134="","",enrollment!P134)</f>
        <v/>
      </c>
      <c r="AF134" s="41">
        <f>IF(enrollment!P134="",0,1)</f>
        <v>0</v>
      </c>
    </row>
    <row r="135" spans="1:32" x14ac:dyDescent="0.25">
      <c r="A135" t="str">
        <f>enrollment!A135</f>
        <v>M-000134</v>
      </c>
      <c r="B135" t="str">
        <f>enrollment!F135</f>
        <v>Marketplace</v>
      </c>
      <c r="C135" t="str">
        <f>enrollment!I135</f>
        <v>OH</v>
      </c>
      <c r="D135" t="str">
        <f>enrollment!J135</f>
        <v>Cuyahoga</v>
      </c>
      <c r="E135">
        <f>enrollment!L135</f>
        <v>79</v>
      </c>
      <c r="F135" t="str" cm="1">
        <f t="array" ref="F135">_xlfn.IFS(E135&lt;18,"0-17",E135&lt;35,"18-34",E135&lt;50,"35-49",E135&lt;65,"50-64",TRUE,"65+")</f>
        <v>65+</v>
      </c>
      <c r="G135" t="str">
        <f>enrollment!M135</f>
        <v>F</v>
      </c>
      <c r="H135" s="13">
        <f>enrollment!N135</f>
        <v>3.23</v>
      </c>
      <c r="I135" s="14">
        <f>enrollment!O135</f>
        <v>6789012345</v>
      </c>
      <c r="J135" s="15">
        <f>IFERROR(_xlfn.XLOOKUP(I135,providers!$B$2:$B$11,providers!$Q$2:$Q$11),"")</f>
        <v>4.0999999999999996</v>
      </c>
      <c r="K135">
        <f>SUMIFS(member_months!$F:$F,member_months!$A:$A,$A135)</f>
        <v>11</v>
      </c>
      <c r="L135" s="16">
        <f>SUMIFS(claims!$Q:$Q,claims!$B:$B,$A135)</f>
        <v>20905.309999999998</v>
      </c>
      <c r="M135" s="16">
        <f t="shared" si="18"/>
        <v>1900.4827272727271</v>
      </c>
      <c r="N135" s="16">
        <f>SUMIFS(claims!$Q:$Q,claims!$B:$B,$A135,claims!$Z:$Z,"Inpatient")</f>
        <v>19314.89</v>
      </c>
      <c r="O135" s="16">
        <f>SUMIFS(claims!$Q:$Q,claims!$B:$B,$A135,claims!$Z:$Z,"ED")</f>
        <v>0</v>
      </c>
      <c r="P135" s="16">
        <f>SUMIFS(claims!$Q:$Q,claims!$B:$B,$A135,claims!$Z:$Z,"Specialty Rx")</f>
        <v>868.28</v>
      </c>
      <c r="Q135" s="14">
        <f t="shared" si="19"/>
        <v>0</v>
      </c>
      <c r="AA135" s="41">
        <f>COUNTIFS(claims!$B:$B,$A135,claims!$Z:$Z,"Behavioral Health")</f>
        <v>1</v>
      </c>
      <c r="AB135" s="41">
        <f>COUNTIFS(claims!$B:$B,$A135,claims!$Z:$Z,"ED")</f>
        <v>0</v>
      </c>
      <c r="AC135" s="41">
        <f>COUNTIFS(claims!$B:$B,$A135,claims!$Z:$Z,"Inpatient")</f>
        <v>1</v>
      </c>
      <c r="AD135" s="41">
        <f t="shared" si="20"/>
        <v>1</v>
      </c>
      <c r="AE135" s="41" t="str">
        <f>IF(enrollment!P135="","",enrollment!P135)</f>
        <v/>
      </c>
      <c r="AF135" s="41">
        <f>IF(enrollment!P135="",0,1)</f>
        <v>0</v>
      </c>
    </row>
    <row r="136" spans="1:32" x14ac:dyDescent="0.25">
      <c r="A136" t="str">
        <f>enrollment!A136</f>
        <v>M-000135</v>
      </c>
      <c r="B136" t="str">
        <f>enrollment!F136</f>
        <v>Commercial</v>
      </c>
      <c r="C136" t="str">
        <f>enrollment!I136</f>
        <v>OH</v>
      </c>
      <c r="D136" t="str">
        <f>enrollment!J136</f>
        <v>Franklin</v>
      </c>
      <c r="E136">
        <f>enrollment!L136</f>
        <v>78</v>
      </c>
      <c r="F136" t="str" cm="1">
        <f t="array" ref="F136">_xlfn.IFS(E136&lt;18,"0-17",E136&lt;35,"18-34",E136&lt;50,"35-49",E136&lt;65,"50-64",TRUE,"65+")</f>
        <v>65+</v>
      </c>
      <c r="G136" t="str">
        <f>enrollment!M136</f>
        <v>F</v>
      </c>
      <c r="H136" s="13">
        <f>enrollment!N136</f>
        <v>3.2</v>
      </c>
      <c r="I136" s="14">
        <f>enrollment!O136</f>
        <v>2345678901</v>
      </c>
      <c r="J136" s="15">
        <f>IFERROR(_xlfn.XLOOKUP(I136,providers!$B$2:$B$11,providers!$Q$2:$Q$11),"")</f>
        <v>4.2</v>
      </c>
      <c r="K136">
        <f>SUMIFS(member_months!$F:$F,member_months!$A:$A,$A136)</f>
        <v>11</v>
      </c>
      <c r="L136" s="16">
        <f>SUMIFS(claims!$Q:$Q,claims!$B:$B,$A136)</f>
        <v>1688.51</v>
      </c>
      <c r="M136" s="16">
        <f t="shared" si="18"/>
        <v>153.50090909090909</v>
      </c>
      <c r="N136" s="16">
        <f>SUMIFS(claims!$Q:$Q,claims!$B:$B,$A136,claims!$Z:$Z,"Inpatient")</f>
        <v>0</v>
      </c>
      <c r="O136" s="16">
        <f>SUMIFS(claims!$Q:$Q,claims!$B:$B,$A136,claims!$Z:$Z,"ED")</f>
        <v>0</v>
      </c>
      <c r="P136" s="16">
        <f>SUMIFS(claims!$Q:$Q,claims!$B:$B,$A136,claims!$Z:$Z,"Specialty Rx")</f>
        <v>1026.43</v>
      </c>
      <c r="Q136" s="14">
        <f t="shared" si="19"/>
        <v>0</v>
      </c>
      <c r="AA136" s="41">
        <f>COUNTIFS(claims!$B:$B,$A136,claims!$Z:$Z,"Behavioral Health")</f>
        <v>2</v>
      </c>
      <c r="AB136" s="41">
        <f>COUNTIFS(claims!$B:$B,$A136,claims!$Z:$Z,"ED")</f>
        <v>0</v>
      </c>
      <c r="AC136" s="41">
        <f>COUNTIFS(claims!$B:$B,$A136,claims!$Z:$Z,"Inpatient")</f>
        <v>0</v>
      </c>
      <c r="AD136" s="41">
        <f t="shared" si="20"/>
        <v>1</v>
      </c>
      <c r="AE136" s="41" t="str">
        <f>IF(enrollment!P136="","",enrollment!P136)</f>
        <v/>
      </c>
      <c r="AF136" s="41">
        <f>IF(enrollment!P136="",0,1)</f>
        <v>0</v>
      </c>
    </row>
    <row r="137" spans="1:32" x14ac:dyDescent="0.25">
      <c r="A137" t="str">
        <f>enrollment!A137</f>
        <v>M-000136</v>
      </c>
      <c r="B137" t="str">
        <f>enrollment!F137</f>
        <v>Marketplace</v>
      </c>
      <c r="C137" t="str">
        <f>enrollment!I137</f>
        <v>GA</v>
      </c>
      <c r="D137" t="str">
        <f>enrollment!J137</f>
        <v>Fulton</v>
      </c>
      <c r="E137">
        <f>enrollment!L137</f>
        <v>53</v>
      </c>
      <c r="F137" t="str" cm="1">
        <f t="array" ref="F137">_xlfn.IFS(E137&lt;18,"0-17",E137&lt;35,"18-34",E137&lt;50,"35-49",E137&lt;65,"50-64",TRUE,"65+")</f>
        <v>50-64</v>
      </c>
      <c r="G137" t="str">
        <f>enrollment!M137</f>
        <v>F</v>
      </c>
      <c r="H137" s="13">
        <f>enrollment!N137</f>
        <v>0.99</v>
      </c>
      <c r="I137" s="14">
        <f>enrollment!O137</f>
        <v>8901234567</v>
      </c>
      <c r="J137" s="15">
        <f>IFERROR(_xlfn.XLOOKUP(I137,providers!$B$2:$B$11,providers!$Q$2:$Q$11),"")</f>
        <v>3.7</v>
      </c>
      <c r="K137">
        <f>SUMIFS(member_months!$F:$F,member_months!$A:$A,$A137)</f>
        <v>12</v>
      </c>
      <c r="L137" s="16">
        <f>SUMIFS(claims!$Q:$Q,claims!$B:$B,$A137)</f>
        <v>66901.22</v>
      </c>
      <c r="M137" s="16">
        <f t="shared" si="18"/>
        <v>5575.1016666666665</v>
      </c>
      <c r="N137" s="16">
        <f>SUMIFS(claims!$Q:$Q,claims!$B:$B,$A137,claims!$Z:$Z,"Inpatient")</f>
        <v>66106.23</v>
      </c>
      <c r="O137" s="16">
        <f>SUMIFS(claims!$Q:$Q,claims!$B:$B,$A137,claims!$Z:$Z,"ED")</f>
        <v>0</v>
      </c>
      <c r="P137" s="16">
        <f>SUMIFS(claims!$Q:$Q,claims!$B:$B,$A137,claims!$Z:$Z,"Specialty Rx")</f>
        <v>0</v>
      </c>
      <c r="Q137" s="14">
        <f t="shared" si="19"/>
        <v>1</v>
      </c>
      <c r="AA137" s="41">
        <f>COUNTIFS(claims!$B:$B,$A137,claims!$Z:$Z,"Behavioral Health")</f>
        <v>1</v>
      </c>
      <c r="AB137" s="41">
        <f>COUNTIFS(claims!$B:$B,$A137,claims!$Z:$Z,"ED")</f>
        <v>0</v>
      </c>
      <c r="AC137" s="41">
        <f>COUNTIFS(claims!$B:$B,$A137,claims!$Z:$Z,"Inpatient")</f>
        <v>4</v>
      </c>
      <c r="AD137" s="41">
        <f t="shared" si="20"/>
        <v>1</v>
      </c>
      <c r="AE137" s="41" t="str">
        <f>IF(enrollment!P137="","",enrollment!P137)</f>
        <v/>
      </c>
      <c r="AF137" s="41">
        <f>IF(enrollment!P137="",0,1)</f>
        <v>0</v>
      </c>
    </row>
    <row r="138" spans="1:32" x14ac:dyDescent="0.25">
      <c r="A138" t="str">
        <f>enrollment!A138</f>
        <v>M-000137</v>
      </c>
      <c r="B138" t="str">
        <f>enrollment!F138</f>
        <v>Marketplace</v>
      </c>
      <c r="C138" t="str">
        <f>enrollment!I138</f>
        <v>KY</v>
      </c>
      <c r="D138" t="str">
        <f>enrollment!J138</f>
        <v>Jefferson</v>
      </c>
      <c r="E138">
        <f>enrollment!L138</f>
        <v>76</v>
      </c>
      <c r="F138" t="str" cm="1">
        <f t="array" ref="F138">_xlfn.IFS(E138&lt;18,"0-17",E138&lt;35,"18-34",E138&lt;50,"35-49",E138&lt;65,"50-64",TRUE,"65+")</f>
        <v>65+</v>
      </c>
      <c r="G138" t="str">
        <f>enrollment!M138</f>
        <v>F</v>
      </c>
      <c r="H138" s="13">
        <f>enrollment!N138</f>
        <v>3.4</v>
      </c>
      <c r="I138" s="14">
        <f>enrollment!O138</f>
        <v>9012345678</v>
      </c>
      <c r="J138" s="15">
        <f>IFERROR(_xlfn.XLOOKUP(I138,providers!$B$2:$B$11,providers!$Q$2:$Q$11),"")</f>
        <v>4.3</v>
      </c>
      <c r="K138">
        <f>SUMIFS(member_months!$F:$F,member_months!$A:$A,$A138)</f>
        <v>12</v>
      </c>
      <c r="L138" s="16">
        <f>SUMIFS(claims!$Q:$Q,claims!$B:$B,$A138)</f>
        <v>2420.0500000000002</v>
      </c>
      <c r="M138" s="16">
        <f t="shared" si="18"/>
        <v>201.67083333333335</v>
      </c>
      <c r="N138" s="16">
        <f>SUMIFS(claims!$Q:$Q,claims!$B:$B,$A138,claims!$Z:$Z,"Inpatient")</f>
        <v>0</v>
      </c>
      <c r="O138" s="16">
        <f>SUMIFS(claims!$Q:$Q,claims!$B:$B,$A138,claims!$Z:$Z,"ED")</f>
        <v>1165.83</v>
      </c>
      <c r="P138" s="16">
        <f>SUMIFS(claims!$Q:$Q,claims!$B:$B,$A138,claims!$Z:$Z,"Specialty Rx")</f>
        <v>0</v>
      </c>
      <c r="Q138" s="14">
        <f t="shared" si="19"/>
        <v>0</v>
      </c>
      <c r="AA138" s="41">
        <f>COUNTIFS(claims!$B:$B,$A138,claims!$Z:$Z,"Behavioral Health")</f>
        <v>1</v>
      </c>
      <c r="AB138" s="41">
        <f>COUNTIFS(claims!$B:$B,$A138,claims!$Z:$Z,"ED")</f>
        <v>1</v>
      </c>
      <c r="AC138" s="41">
        <f>COUNTIFS(claims!$B:$B,$A138,claims!$Z:$Z,"Inpatient")</f>
        <v>0</v>
      </c>
      <c r="AD138" s="41">
        <f t="shared" si="20"/>
        <v>1</v>
      </c>
      <c r="AE138" s="41" t="str">
        <f>IF(enrollment!P138="","",enrollment!P138)</f>
        <v/>
      </c>
      <c r="AF138" s="41">
        <f>IF(enrollment!P138="",0,1)</f>
        <v>0</v>
      </c>
    </row>
    <row r="139" spans="1:32" x14ac:dyDescent="0.25">
      <c r="A139" t="str">
        <f>enrollment!A139</f>
        <v>M-000138</v>
      </c>
      <c r="B139" t="str">
        <f>enrollment!F139</f>
        <v>Marketplace</v>
      </c>
      <c r="C139" t="str">
        <f>enrollment!I139</f>
        <v>TN</v>
      </c>
      <c r="D139" t="str">
        <f>enrollment!J139</f>
        <v>Knox</v>
      </c>
      <c r="E139">
        <f>enrollment!L139</f>
        <v>77</v>
      </c>
      <c r="F139" t="str" cm="1">
        <f t="array" ref="F139">_xlfn.IFS(E139&lt;18,"0-17",E139&lt;35,"18-34",E139&lt;50,"35-49",E139&lt;65,"50-64",TRUE,"65+")</f>
        <v>65+</v>
      </c>
      <c r="G139" t="str">
        <f>enrollment!M139</f>
        <v>F</v>
      </c>
      <c r="H139" s="13">
        <f>enrollment!N139</f>
        <v>3.63</v>
      </c>
      <c r="I139" s="14">
        <f>enrollment!O139</f>
        <v>5678901234</v>
      </c>
      <c r="J139" s="15">
        <f>IFERROR(_xlfn.XLOOKUP(I139,providers!$B$2:$B$11,providers!$Q$2:$Q$11),"")</f>
        <v>3.8</v>
      </c>
      <c r="K139">
        <f>SUMIFS(member_months!$F:$F,member_months!$A:$A,$A139)</f>
        <v>12</v>
      </c>
      <c r="L139" s="16">
        <f>SUMIFS(claims!$Q:$Q,claims!$B:$B,$A139)</f>
        <v>4808.37</v>
      </c>
      <c r="M139" s="16">
        <f t="shared" si="18"/>
        <v>400.69749999999999</v>
      </c>
      <c r="N139" s="16">
        <f>SUMIFS(claims!$Q:$Q,claims!$B:$B,$A139,claims!$Z:$Z,"Inpatient")</f>
        <v>0</v>
      </c>
      <c r="O139" s="16">
        <f>SUMIFS(claims!$Q:$Q,claims!$B:$B,$A139,claims!$Z:$Z,"ED")</f>
        <v>1360.5</v>
      </c>
      <c r="P139" s="16">
        <f>SUMIFS(claims!$Q:$Q,claims!$B:$B,$A139,claims!$Z:$Z,"Specialty Rx")</f>
        <v>2781.52</v>
      </c>
      <c r="Q139" s="14">
        <f t="shared" si="19"/>
        <v>0</v>
      </c>
      <c r="AA139" s="41">
        <f>COUNTIFS(claims!$B:$B,$A139,claims!$Z:$Z,"Behavioral Health")</f>
        <v>0</v>
      </c>
      <c r="AB139" s="41">
        <f>COUNTIFS(claims!$B:$B,$A139,claims!$Z:$Z,"ED")</f>
        <v>1</v>
      </c>
      <c r="AC139" s="41">
        <f>COUNTIFS(claims!$B:$B,$A139,claims!$Z:$Z,"Inpatient")</f>
        <v>0</v>
      </c>
      <c r="AD139" s="41">
        <f t="shared" si="20"/>
        <v>0</v>
      </c>
      <c r="AE139" s="41" t="str">
        <f>IF(enrollment!P139="","",enrollment!P139)</f>
        <v/>
      </c>
      <c r="AF139" s="41">
        <f>IF(enrollment!P139="",0,1)</f>
        <v>0</v>
      </c>
    </row>
    <row r="140" spans="1:32" x14ac:dyDescent="0.25">
      <c r="A140" t="str">
        <f>enrollment!A140</f>
        <v>M-000139</v>
      </c>
      <c r="B140" t="str">
        <f>enrollment!F140</f>
        <v>Commercial</v>
      </c>
      <c r="C140" t="str">
        <f>enrollment!I140</f>
        <v>OH</v>
      </c>
      <c r="D140" t="str">
        <f>enrollment!J140</f>
        <v>Cuyahoga</v>
      </c>
      <c r="E140">
        <f>enrollment!L140</f>
        <v>54</v>
      </c>
      <c r="F140" t="str" cm="1">
        <f t="array" ref="F140">_xlfn.IFS(E140&lt;18,"0-17",E140&lt;35,"18-34",E140&lt;50,"35-49",E140&lt;65,"50-64",TRUE,"65+")</f>
        <v>50-64</v>
      </c>
      <c r="G140" t="str">
        <f>enrollment!M140</f>
        <v>M</v>
      </c>
      <c r="H140" s="13">
        <f>enrollment!N140</f>
        <v>1.22</v>
      </c>
      <c r="I140" s="14">
        <f>enrollment!O140</f>
        <v>2345678901</v>
      </c>
      <c r="J140" s="15">
        <f>IFERROR(_xlfn.XLOOKUP(I140,providers!$B$2:$B$11,providers!$Q$2:$Q$11),"")</f>
        <v>4.2</v>
      </c>
      <c r="K140">
        <f>SUMIFS(member_months!$F:$F,member_months!$A:$A,$A140)</f>
        <v>10</v>
      </c>
      <c r="L140" s="16">
        <f>SUMIFS(claims!$Q:$Q,claims!$B:$B,$A140)</f>
        <v>1177.25</v>
      </c>
      <c r="M140" s="16">
        <f t="shared" si="18"/>
        <v>117.72499999999999</v>
      </c>
      <c r="N140" s="16">
        <f>SUMIFS(claims!$Q:$Q,claims!$B:$B,$A140,claims!$Z:$Z,"Inpatient")</f>
        <v>0</v>
      </c>
      <c r="O140" s="16">
        <f>SUMIFS(claims!$Q:$Q,claims!$B:$B,$A140,claims!$Z:$Z,"ED")</f>
        <v>0</v>
      </c>
      <c r="P140" s="16">
        <f>SUMIFS(claims!$Q:$Q,claims!$B:$B,$A140,claims!$Z:$Z,"Specialty Rx")</f>
        <v>825.7</v>
      </c>
      <c r="Q140" s="14">
        <f t="shared" si="19"/>
        <v>0</v>
      </c>
      <c r="AA140" s="41">
        <f>COUNTIFS(claims!$B:$B,$A140,claims!$Z:$Z,"Behavioral Health")</f>
        <v>0</v>
      </c>
      <c r="AB140" s="41">
        <f>COUNTIFS(claims!$B:$B,$A140,claims!$Z:$Z,"ED")</f>
        <v>0</v>
      </c>
      <c r="AC140" s="41">
        <f>COUNTIFS(claims!$B:$B,$A140,claims!$Z:$Z,"Inpatient")</f>
        <v>0</v>
      </c>
      <c r="AD140" s="41">
        <f t="shared" si="20"/>
        <v>0</v>
      </c>
      <c r="AE140" s="41" t="str">
        <f>IF(enrollment!P140="","",enrollment!P140)</f>
        <v/>
      </c>
      <c r="AF140" s="41">
        <f>IF(enrollment!P140="",0,1)</f>
        <v>0</v>
      </c>
    </row>
    <row r="141" spans="1:32" x14ac:dyDescent="0.25">
      <c r="A141" t="str">
        <f>enrollment!A141</f>
        <v>M-000140</v>
      </c>
      <c r="B141" t="str">
        <f>enrollment!F141</f>
        <v>Marketplace</v>
      </c>
      <c r="C141" t="str">
        <f>enrollment!I141</f>
        <v>GA</v>
      </c>
      <c r="D141" t="str">
        <f>enrollment!J141</f>
        <v>Fulton</v>
      </c>
      <c r="E141">
        <f>enrollment!L141</f>
        <v>67</v>
      </c>
      <c r="F141" t="str" cm="1">
        <f t="array" ref="F141">_xlfn.IFS(E141&lt;18,"0-17",E141&lt;35,"18-34",E141&lt;50,"35-49",E141&lt;65,"50-64",TRUE,"65+")</f>
        <v>65+</v>
      </c>
      <c r="G141" t="str">
        <f>enrollment!M141</f>
        <v>F</v>
      </c>
      <c r="H141" s="13">
        <f>enrollment!N141</f>
        <v>3.5</v>
      </c>
      <c r="I141" s="14">
        <f>enrollment!O141</f>
        <v>8901234567</v>
      </c>
      <c r="J141" s="15">
        <f>IFERROR(_xlfn.XLOOKUP(I141,providers!$B$2:$B$11,providers!$Q$2:$Q$11),"")</f>
        <v>3.7</v>
      </c>
      <c r="K141">
        <f>SUMIFS(member_months!$F:$F,member_months!$A:$A,$A141)</f>
        <v>11</v>
      </c>
      <c r="L141" s="16">
        <f>SUMIFS(claims!$Q:$Q,claims!$B:$B,$A141)</f>
        <v>3002.15</v>
      </c>
      <c r="M141" s="16">
        <f t="shared" si="18"/>
        <v>272.92272727272729</v>
      </c>
      <c r="N141" s="16">
        <f>SUMIFS(claims!$Q:$Q,claims!$B:$B,$A141,claims!$Z:$Z,"Inpatient")</f>
        <v>0</v>
      </c>
      <c r="O141" s="16">
        <f>SUMIFS(claims!$Q:$Q,claims!$B:$B,$A141,claims!$Z:$Z,"ED")</f>
        <v>1924.71</v>
      </c>
      <c r="P141" s="16">
        <f>SUMIFS(claims!$Q:$Q,claims!$B:$B,$A141,claims!$Z:$Z,"Specialty Rx")</f>
        <v>0</v>
      </c>
      <c r="Q141" s="14">
        <f t="shared" si="19"/>
        <v>0</v>
      </c>
      <c r="AA141" s="41">
        <f>COUNTIFS(claims!$B:$B,$A141,claims!$Z:$Z,"Behavioral Health")</f>
        <v>1</v>
      </c>
      <c r="AB141" s="41">
        <f>COUNTIFS(claims!$B:$B,$A141,claims!$Z:$Z,"ED")</f>
        <v>2</v>
      </c>
      <c r="AC141" s="41">
        <f>COUNTIFS(claims!$B:$B,$A141,claims!$Z:$Z,"Inpatient")</f>
        <v>0</v>
      </c>
      <c r="AD141" s="41">
        <f t="shared" si="20"/>
        <v>1</v>
      </c>
      <c r="AE141" s="41" t="str">
        <f>IF(enrollment!P141="","",enrollment!P141)</f>
        <v/>
      </c>
      <c r="AF141" s="41">
        <f>IF(enrollment!P141="",0,1)</f>
        <v>0</v>
      </c>
    </row>
    <row r="142" spans="1:32" x14ac:dyDescent="0.25">
      <c r="A142" t="str">
        <f>enrollment!A142</f>
        <v>M-000141</v>
      </c>
      <c r="B142" t="str">
        <f>enrollment!F142</f>
        <v>Commercial</v>
      </c>
      <c r="C142" t="str">
        <f>enrollment!I142</f>
        <v>GA</v>
      </c>
      <c r="D142" t="str">
        <f>enrollment!J142</f>
        <v>Cherokee</v>
      </c>
      <c r="E142">
        <f>enrollment!L142</f>
        <v>50</v>
      </c>
      <c r="F142" t="str" cm="1">
        <f t="array" ref="F142">_xlfn.IFS(E142&lt;18,"0-17",E142&lt;35,"18-34",E142&lt;50,"35-49",E142&lt;65,"50-64",TRUE,"65+")</f>
        <v>50-64</v>
      </c>
      <c r="G142" t="str">
        <f>enrollment!M142</f>
        <v>M</v>
      </c>
      <c r="H142" s="13">
        <f>enrollment!N142</f>
        <v>1.26</v>
      </c>
      <c r="I142" s="14">
        <f>enrollment!O142</f>
        <v>8901234567</v>
      </c>
      <c r="J142" s="15">
        <f>IFERROR(_xlfn.XLOOKUP(I142,providers!$B$2:$B$11,providers!$Q$2:$Q$11),"")</f>
        <v>3.7</v>
      </c>
      <c r="K142">
        <f>SUMIFS(member_months!$F:$F,member_months!$A:$A,$A142)</f>
        <v>11</v>
      </c>
      <c r="L142" s="16">
        <f>SUMIFS(claims!$Q:$Q,claims!$B:$B,$A142)</f>
        <v>18238.59</v>
      </c>
      <c r="M142" s="16">
        <f t="shared" si="18"/>
        <v>1658.0536363636363</v>
      </c>
      <c r="N142" s="16">
        <f>SUMIFS(claims!$Q:$Q,claims!$B:$B,$A142,claims!$Z:$Z,"Inpatient")</f>
        <v>17647.53</v>
      </c>
      <c r="O142" s="16">
        <f>SUMIFS(claims!$Q:$Q,claims!$B:$B,$A142,claims!$Z:$Z,"ED")</f>
        <v>0</v>
      </c>
      <c r="P142" s="16">
        <f>SUMIFS(claims!$Q:$Q,claims!$B:$B,$A142,claims!$Z:$Z,"Specialty Rx")</f>
        <v>0</v>
      </c>
      <c r="Q142" s="14">
        <f t="shared" si="19"/>
        <v>0</v>
      </c>
      <c r="AA142" s="41">
        <f>COUNTIFS(claims!$B:$B,$A142,claims!$Z:$Z,"Behavioral Health")</f>
        <v>0</v>
      </c>
      <c r="AB142" s="41">
        <f>COUNTIFS(claims!$B:$B,$A142,claims!$Z:$Z,"ED")</f>
        <v>0</v>
      </c>
      <c r="AC142" s="41">
        <f>COUNTIFS(claims!$B:$B,$A142,claims!$Z:$Z,"Inpatient")</f>
        <v>1</v>
      </c>
      <c r="AD142" s="41">
        <f t="shared" si="20"/>
        <v>0</v>
      </c>
      <c r="AE142" s="41" t="str">
        <f>IF(enrollment!P142="","",enrollment!P142)</f>
        <v/>
      </c>
      <c r="AF142" s="41">
        <f>IF(enrollment!P142="",0,1)</f>
        <v>0</v>
      </c>
    </row>
    <row r="143" spans="1:32" x14ac:dyDescent="0.25">
      <c r="A143" t="str">
        <f>enrollment!A143</f>
        <v>M-000142</v>
      </c>
      <c r="B143" t="str">
        <f>enrollment!F143</f>
        <v>Commercial</v>
      </c>
      <c r="C143" t="str">
        <f>enrollment!I143</f>
        <v>KY</v>
      </c>
      <c r="D143" t="str">
        <f>enrollment!J143</f>
        <v>Hardin</v>
      </c>
      <c r="E143">
        <f>enrollment!L143</f>
        <v>35</v>
      </c>
      <c r="F143" t="str" cm="1">
        <f t="array" ref="F143">_xlfn.IFS(E143&lt;18,"0-17",E143&lt;35,"18-34",E143&lt;50,"35-49",E143&lt;65,"50-64",TRUE,"65+")</f>
        <v>35-49</v>
      </c>
      <c r="G143" t="str">
        <f>enrollment!M143</f>
        <v>M</v>
      </c>
      <c r="H143" s="13">
        <f>enrollment!N143</f>
        <v>1.1399999999999999</v>
      </c>
      <c r="I143" s="14">
        <f>enrollment!O143</f>
        <v>3456789012</v>
      </c>
      <c r="J143" s="15">
        <f>IFERROR(_xlfn.XLOOKUP(I143,providers!$B$2:$B$11,providers!$Q$2:$Q$11),"")</f>
        <v>4</v>
      </c>
      <c r="K143">
        <f>SUMIFS(member_months!$F:$F,member_months!$A:$A,$A143)</f>
        <v>10</v>
      </c>
      <c r="L143" s="16">
        <f>SUMIFS(claims!$Q:$Q,claims!$B:$B,$A143)</f>
        <v>2133.4899999999998</v>
      </c>
      <c r="M143" s="16">
        <f t="shared" si="18"/>
        <v>213.34899999999999</v>
      </c>
      <c r="N143" s="16">
        <f>SUMIFS(claims!$Q:$Q,claims!$B:$B,$A143,claims!$Z:$Z,"Inpatient")</f>
        <v>0</v>
      </c>
      <c r="O143" s="16">
        <f>SUMIFS(claims!$Q:$Q,claims!$B:$B,$A143,claims!$Z:$Z,"ED")</f>
        <v>1320.29</v>
      </c>
      <c r="P143" s="16">
        <f>SUMIFS(claims!$Q:$Q,claims!$B:$B,$A143,claims!$Z:$Z,"Specialty Rx")</f>
        <v>0</v>
      </c>
      <c r="Q143" s="14">
        <f t="shared" si="19"/>
        <v>0</v>
      </c>
      <c r="AA143" s="41">
        <f>COUNTIFS(claims!$B:$B,$A143,claims!$Z:$Z,"Behavioral Health")</f>
        <v>1</v>
      </c>
      <c r="AB143" s="41">
        <f>COUNTIFS(claims!$B:$B,$A143,claims!$Z:$Z,"ED")</f>
        <v>1</v>
      </c>
      <c r="AC143" s="41">
        <f>COUNTIFS(claims!$B:$B,$A143,claims!$Z:$Z,"Inpatient")</f>
        <v>0</v>
      </c>
      <c r="AD143" s="41">
        <f t="shared" si="20"/>
        <v>1</v>
      </c>
      <c r="AE143" s="41" t="str">
        <f>IF(enrollment!P143="","",enrollment!P143)</f>
        <v/>
      </c>
      <c r="AF143" s="41">
        <f>IF(enrollment!P143="",0,1)</f>
        <v>0</v>
      </c>
    </row>
    <row r="144" spans="1:32" x14ac:dyDescent="0.25">
      <c r="A144" t="str">
        <f>enrollment!A144</f>
        <v>M-000143</v>
      </c>
      <c r="B144" t="str">
        <f>enrollment!F144</f>
        <v>Marketplace</v>
      </c>
      <c r="C144" t="str">
        <f>enrollment!I144</f>
        <v>GA</v>
      </c>
      <c r="D144" t="str">
        <f>enrollment!J144</f>
        <v>Fulton</v>
      </c>
      <c r="E144">
        <f>enrollment!L144</f>
        <v>41</v>
      </c>
      <c r="F144" t="str" cm="1">
        <f t="array" ref="F144">_xlfn.IFS(E144&lt;18,"0-17",E144&lt;35,"18-34",E144&lt;50,"35-49",E144&lt;65,"50-64",TRUE,"65+")</f>
        <v>35-49</v>
      </c>
      <c r="G144" t="str">
        <f>enrollment!M144</f>
        <v>M</v>
      </c>
      <c r="H144" s="13">
        <f>enrollment!N144</f>
        <v>1.1499999999999999</v>
      </c>
      <c r="I144" s="14">
        <f>enrollment!O144</f>
        <v>8901234567</v>
      </c>
      <c r="J144" s="15">
        <f>IFERROR(_xlfn.XLOOKUP(I144,providers!$B$2:$B$11,providers!$Q$2:$Q$11),"")</f>
        <v>3.7</v>
      </c>
      <c r="K144">
        <f>SUMIFS(member_months!$F:$F,member_months!$A:$A,$A144)</f>
        <v>11</v>
      </c>
      <c r="L144" s="16">
        <f>SUMIFS(claims!$Q:$Q,claims!$B:$B,$A144)</f>
        <v>4371.6099999999997</v>
      </c>
      <c r="M144" s="16">
        <f t="shared" si="18"/>
        <v>397.41909090909087</v>
      </c>
      <c r="N144" s="16">
        <f>SUMIFS(claims!$Q:$Q,claims!$B:$B,$A144,claims!$Z:$Z,"Inpatient")</f>
        <v>0</v>
      </c>
      <c r="O144" s="16">
        <f>SUMIFS(claims!$Q:$Q,claims!$B:$B,$A144,claims!$Z:$Z,"ED")</f>
        <v>1218.57</v>
      </c>
      <c r="P144" s="16">
        <f>SUMIFS(claims!$Q:$Q,claims!$B:$B,$A144,claims!$Z:$Z,"Specialty Rx")</f>
        <v>2679.58</v>
      </c>
      <c r="Q144" s="14">
        <f t="shared" si="19"/>
        <v>0</v>
      </c>
      <c r="AA144" s="41">
        <f>COUNTIFS(claims!$B:$B,$A144,claims!$Z:$Z,"Behavioral Health")</f>
        <v>1</v>
      </c>
      <c r="AB144" s="41">
        <f>COUNTIFS(claims!$B:$B,$A144,claims!$Z:$Z,"ED")</f>
        <v>1</v>
      </c>
      <c r="AC144" s="41">
        <f>COUNTIFS(claims!$B:$B,$A144,claims!$Z:$Z,"Inpatient")</f>
        <v>0</v>
      </c>
      <c r="AD144" s="41">
        <f t="shared" si="20"/>
        <v>1</v>
      </c>
      <c r="AE144" s="41" t="str">
        <f>IF(enrollment!P144="","",enrollment!P144)</f>
        <v/>
      </c>
      <c r="AF144" s="41">
        <f>IF(enrollment!P144="",0,1)</f>
        <v>0</v>
      </c>
    </row>
    <row r="145" spans="1:32" x14ac:dyDescent="0.25">
      <c r="A145" t="str">
        <f>enrollment!A145</f>
        <v>M-000144</v>
      </c>
      <c r="B145" t="str">
        <f>enrollment!F145</f>
        <v>Marketplace</v>
      </c>
      <c r="C145" t="str">
        <f>enrollment!I145</f>
        <v>KY</v>
      </c>
      <c r="D145" t="str">
        <f>enrollment!J145</f>
        <v>Hardin</v>
      </c>
      <c r="E145">
        <f>enrollment!L145</f>
        <v>73</v>
      </c>
      <c r="F145" t="str" cm="1">
        <f t="array" ref="F145">_xlfn.IFS(E145&lt;18,"0-17",E145&lt;35,"18-34",E145&lt;50,"35-49",E145&lt;65,"50-64",TRUE,"65+")</f>
        <v>65+</v>
      </c>
      <c r="G145" t="str">
        <f>enrollment!M145</f>
        <v>M</v>
      </c>
      <c r="H145" s="13">
        <f>enrollment!N145</f>
        <v>2.91</v>
      </c>
      <c r="I145" s="14">
        <f>enrollment!O145</f>
        <v>9012345678</v>
      </c>
      <c r="J145" s="15">
        <f>IFERROR(_xlfn.XLOOKUP(I145,providers!$B$2:$B$11,providers!$Q$2:$Q$11),"")</f>
        <v>4.3</v>
      </c>
      <c r="K145">
        <f>SUMIFS(member_months!$F:$F,member_months!$A:$A,$A145)</f>
        <v>11</v>
      </c>
      <c r="L145" s="16">
        <f>SUMIFS(claims!$Q:$Q,claims!$B:$B,$A145)</f>
        <v>18844.400000000001</v>
      </c>
      <c r="M145" s="16">
        <f t="shared" si="18"/>
        <v>1713.1272727272728</v>
      </c>
      <c r="N145" s="16">
        <f>SUMIFS(claims!$Q:$Q,claims!$B:$B,$A145,claims!$Z:$Z,"Inpatient")</f>
        <v>14643.57</v>
      </c>
      <c r="O145" s="16">
        <f>SUMIFS(claims!$Q:$Q,claims!$B:$B,$A145,claims!$Z:$Z,"ED")</f>
        <v>0</v>
      </c>
      <c r="P145" s="16">
        <f>SUMIFS(claims!$Q:$Q,claims!$B:$B,$A145,claims!$Z:$Z,"Specialty Rx")</f>
        <v>3738.7300000000005</v>
      </c>
      <c r="Q145" s="14">
        <f t="shared" si="19"/>
        <v>0</v>
      </c>
      <c r="AA145" s="41">
        <f>COUNTIFS(claims!$B:$B,$A145,claims!$Z:$Z,"Behavioral Health")</f>
        <v>0</v>
      </c>
      <c r="AB145" s="41">
        <f>COUNTIFS(claims!$B:$B,$A145,claims!$Z:$Z,"ED")</f>
        <v>0</v>
      </c>
      <c r="AC145" s="41">
        <f>COUNTIFS(claims!$B:$B,$A145,claims!$Z:$Z,"Inpatient")</f>
        <v>1</v>
      </c>
      <c r="AD145" s="41">
        <f t="shared" si="20"/>
        <v>0</v>
      </c>
      <c r="AE145" s="41" t="str">
        <f>IF(enrollment!P145="","",enrollment!P145)</f>
        <v/>
      </c>
      <c r="AF145" s="41">
        <f>IF(enrollment!P145="",0,1)</f>
        <v>0</v>
      </c>
    </row>
    <row r="146" spans="1:32" x14ac:dyDescent="0.25">
      <c r="A146" t="str">
        <f>enrollment!A146</f>
        <v>M-000145</v>
      </c>
      <c r="B146" t="str">
        <f>enrollment!F146</f>
        <v>Commercial</v>
      </c>
      <c r="C146" t="str">
        <f>enrollment!I146</f>
        <v>OH</v>
      </c>
      <c r="D146" t="str">
        <f>enrollment!J146</f>
        <v>Franklin</v>
      </c>
      <c r="E146">
        <f>enrollment!L146</f>
        <v>42</v>
      </c>
      <c r="F146" t="str" cm="1">
        <f t="array" ref="F146">_xlfn.IFS(E146&lt;18,"0-17",E146&lt;35,"18-34",E146&lt;50,"35-49",E146&lt;65,"50-64",TRUE,"65+")</f>
        <v>35-49</v>
      </c>
      <c r="G146" t="str">
        <f>enrollment!M146</f>
        <v>F</v>
      </c>
      <c r="H146" s="13">
        <f>enrollment!N146</f>
        <v>1.1200000000000001</v>
      </c>
      <c r="I146" s="14">
        <f>enrollment!O146</f>
        <v>6789012345</v>
      </c>
      <c r="J146" s="15">
        <f>IFERROR(_xlfn.XLOOKUP(I146,providers!$B$2:$B$11,providers!$Q$2:$Q$11),"")</f>
        <v>4.0999999999999996</v>
      </c>
      <c r="K146">
        <f>SUMIFS(member_months!$F:$F,member_months!$A:$A,$A146)</f>
        <v>12</v>
      </c>
      <c r="L146" s="16">
        <f>SUMIFS(claims!$Q:$Q,claims!$B:$B,$A146)</f>
        <v>22678.25</v>
      </c>
      <c r="M146" s="16">
        <f t="shared" si="18"/>
        <v>1889.8541666666667</v>
      </c>
      <c r="N146" s="16">
        <f>SUMIFS(claims!$Q:$Q,claims!$B:$B,$A146,claims!$Z:$Z,"Inpatient")</f>
        <v>17983.61</v>
      </c>
      <c r="O146" s="16">
        <f>SUMIFS(claims!$Q:$Q,claims!$B:$B,$A146,claims!$Z:$Z,"ED")</f>
        <v>4070.01</v>
      </c>
      <c r="P146" s="16">
        <f>SUMIFS(claims!$Q:$Q,claims!$B:$B,$A146,claims!$Z:$Z,"Specialty Rx")</f>
        <v>0</v>
      </c>
      <c r="Q146" s="14">
        <f t="shared" si="19"/>
        <v>0</v>
      </c>
      <c r="AA146" s="41">
        <f>COUNTIFS(claims!$B:$B,$A146,claims!$Z:$Z,"Behavioral Health")</f>
        <v>1</v>
      </c>
      <c r="AB146" s="41">
        <f>COUNTIFS(claims!$B:$B,$A146,claims!$Z:$Z,"ED")</f>
        <v>4</v>
      </c>
      <c r="AC146" s="41">
        <f>COUNTIFS(claims!$B:$B,$A146,claims!$Z:$Z,"Inpatient")</f>
        <v>1</v>
      </c>
      <c r="AD146" s="41">
        <f t="shared" si="20"/>
        <v>1</v>
      </c>
      <c r="AE146" s="41" t="str">
        <f>IF(enrollment!P146="","",enrollment!P146)</f>
        <v/>
      </c>
      <c r="AF146" s="41">
        <f>IF(enrollment!P146="",0,1)</f>
        <v>0</v>
      </c>
    </row>
    <row r="147" spans="1:32" x14ac:dyDescent="0.25">
      <c r="A147" t="str">
        <f>enrollment!A147</f>
        <v>M-000146</v>
      </c>
      <c r="B147" t="str">
        <f>enrollment!F147</f>
        <v>Marketplace</v>
      </c>
      <c r="C147" t="str">
        <f>enrollment!I147</f>
        <v>TN</v>
      </c>
      <c r="D147" t="str">
        <f>enrollment!J147</f>
        <v>Rural-Cannon</v>
      </c>
      <c r="E147">
        <f>enrollment!L147</f>
        <v>58</v>
      </c>
      <c r="F147" t="str" cm="1">
        <f t="array" ref="F147">_xlfn.IFS(E147&lt;18,"0-17",E147&lt;35,"18-34",E147&lt;50,"35-49",E147&lt;65,"50-64",TRUE,"65+")</f>
        <v>50-64</v>
      </c>
      <c r="G147" t="str">
        <f>enrollment!M147</f>
        <v>F</v>
      </c>
      <c r="H147" s="13">
        <f>enrollment!N147</f>
        <v>0.98</v>
      </c>
      <c r="I147" s="14">
        <f>enrollment!O147</f>
        <v>2233445566</v>
      </c>
      <c r="J147" s="15">
        <f>IFERROR(_xlfn.XLOOKUP(I147,providers!$B$2:$B$11,providers!$Q$2:$Q$11),"")</f>
        <v>3.5</v>
      </c>
      <c r="K147">
        <f>SUMIFS(member_months!$F:$F,member_months!$A:$A,$A147)</f>
        <v>11</v>
      </c>
      <c r="L147" s="16">
        <f>SUMIFS(claims!$Q:$Q,claims!$B:$B,$A147)</f>
        <v>9027</v>
      </c>
      <c r="M147" s="16">
        <f t="shared" si="18"/>
        <v>820.63636363636363</v>
      </c>
      <c r="N147" s="16">
        <f>SUMIFS(claims!$Q:$Q,claims!$B:$B,$A147,claims!$Z:$Z,"Inpatient")</f>
        <v>0</v>
      </c>
      <c r="O147" s="16">
        <f>SUMIFS(claims!$Q:$Q,claims!$B:$B,$A147,claims!$Z:$Z,"ED")</f>
        <v>8397.15</v>
      </c>
      <c r="P147" s="16">
        <f>SUMIFS(claims!$Q:$Q,claims!$B:$B,$A147,claims!$Z:$Z,"Specialty Rx")</f>
        <v>0</v>
      </c>
      <c r="Q147" s="14">
        <f t="shared" si="19"/>
        <v>0</v>
      </c>
      <c r="AA147" s="41">
        <f>COUNTIFS(claims!$B:$B,$A147,claims!$Z:$Z,"Behavioral Health")</f>
        <v>1</v>
      </c>
      <c r="AB147" s="41">
        <f>COUNTIFS(claims!$B:$B,$A147,claims!$Z:$Z,"ED")</f>
        <v>7</v>
      </c>
      <c r="AC147" s="41">
        <f>COUNTIFS(claims!$B:$B,$A147,claims!$Z:$Z,"Inpatient")</f>
        <v>0</v>
      </c>
      <c r="AD147" s="41">
        <f t="shared" si="20"/>
        <v>1</v>
      </c>
      <c r="AE147" s="41" t="str">
        <f>IF(enrollment!P147="","",enrollment!P147)</f>
        <v/>
      </c>
      <c r="AF147" s="41">
        <f>IF(enrollment!P147="",0,1)</f>
        <v>0</v>
      </c>
    </row>
    <row r="148" spans="1:32" x14ac:dyDescent="0.25">
      <c r="A148" t="str">
        <f>enrollment!A148</f>
        <v>M-000147</v>
      </c>
      <c r="B148" t="str">
        <f>enrollment!F148</f>
        <v>Commercial</v>
      </c>
      <c r="C148" t="str">
        <f>enrollment!I148</f>
        <v>TN</v>
      </c>
      <c r="D148" t="str">
        <f>enrollment!J148</f>
        <v>Davidson</v>
      </c>
      <c r="E148">
        <f>enrollment!L148</f>
        <v>41</v>
      </c>
      <c r="F148" t="str" cm="1">
        <f t="array" ref="F148">_xlfn.IFS(E148&lt;18,"0-17",E148&lt;35,"18-34",E148&lt;50,"35-49",E148&lt;65,"50-64",TRUE,"65+")</f>
        <v>35-49</v>
      </c>
      <c r="G148" t="str">
        <f>enrollment!M148</f>
        <v>M</v>
      </c>
      <c r="H148" s="13">
        <f>enrollment!N148</f>
        <v>1.06</v>
      </c>
      <c r="I148" s="14">
        <f>enrollment!O148</f>
        <v>5678901234</v>
      </c>
      <c r="J148" s="15">
        <f>IFERROR(_xlfn.XLOOKUP(I148,providers!$B$2:$B$11,providers!$Q$2:$Q$11),"")</f>
        <v>3.8</v>
      </c>
      <c r="K148">
        <f>SUMIFS(member_months!$F:$F,member_months!$A:$A,$A148)</f>
        <v>10</v>
      </c>
      <c r="L148" s="16">
        <f>SUMIFS(claims!$Q:$Q,claims!$B:$B,$A148)</f>
        <v>3936.56</v>
      </c>
      <c r="M148" s="16">
        <f t="shared" si="18"/>
        <v>393.65600000000001</v>
      </c>
      <c r="N148" s="16">
        <f>SUMIFS(claims!$Q:$Q,claims!$B:$B,$A148,claims!$Z:$Z,"Inpatient")</f>
        <v>0</v>
      </c>
      <c r="O148" s="16">
        <f>SUMIFS(claims!$Q:$Q,claims!$B:$B,$A148,claims!$Z:$Z,"ED")</f>
        <v>0</v>
      </c>
      <c r="P148" s="16">
        <f>SUMIFS(claims!$Q:$Q,claims!$B:$B,$A148,claims!$Z:$Z,"Specialty Rx")</f>
        <v>2684.84</v>
      </c>
      <c r="Q148" s="14">
        <f t="shared" si="19"/>
        <v>0</v>
      </c>
      <c r="AA148" s="41">
        <f>COUNTIFS(claims!$B:$B,$A148,claims!$Z:$Z,"Behavioral Health")</f>
        <v>2</v>
      </c>
      <c r="AB148" s="41">
        <f>COUNTIFS(claims!$B:$B,$A148,claims!$Z:$Z,"ED")</f>
        <v>0</v>
      </c>
      <c r="AC148" s="41">
        <f>COUNTIFS(claims!$B:$B,$A148,claims!$Z:$Z,"Inpatient")</f>
        <v>0</v>
      </c>
      <c r="AD148" s="41">
        <f t="shared" si="20"/>
        <v>1</v>
      </c>
      <c r="AE148" s="41" t="str">
        <f>IF(enrollment!P148="","",enrollment!P148)</f>
        <v/>
      </c>
      <c r="AF148" s="41">
        <f>IF(enrollment!P148="",0,1)</f>
        <v>0</v>
      </c>
    </row>
    <row r="149" spans="1:32" x14ac:dyDescent="0.25">
      <c r="A149" t="str">
        <f>enrollment!A149</f>
        <v>M-000148</v>
      </c>
      <c r="B149" t="str">
        <f>enrollment!F149</f>
        <v>Medicare Advantage</v>
      </c>
      <c r="C149" t="str">
        <f>enrollment!I149</f>
        <v>GA</v>
      </c>
      <c r="D149" t="str">
        <f>enrollment!J149</f>
        <v>Fulton</v>
      </c>
      <c r="E149">
        <f>enrollment!L149</f>
        <v>74</v>
      </c>
      <c r="F149" t="str" cm="1">
        <f t="array" ref="F149">_xlfn.IFS(E149&lt;18,"0-17",E149&lt;35,"18-34",E149&lt;50,"35-49",E149&lt;65,"50-64",TRUE,"65+")</f>
        <v>65+</v>
      </c>
      <c r="G149" t="str">
        <f>enrollment!M149</f>
        <v>M</v>
      </c>
      <c r="H149" s="13">
        <f>enrollment!N149</f>
        <v>2.57</v>
      </c>
      <c r="I149" s="14">
        <f>enrollment!O149</f>
        <v>8901234567</v>
      </c>
      <c r="J149" s="15">
        <f>IFERROR(_xlfn.XLOOKUP(I149,providers!$B$2:$B$11,providers!$Q$2:$Q$11),"")</f>
        <v>3.7</v>
      </c>
      <c r="K149">
        <f>SUMIFS(member_months!$F:$F,member_months!$A:$A,$A149)</f>
        <v>12</v>
      </c>
      <c r="L149" s="16">
        <f>SUMIFS(claims!$Q:$Q,claims!$B:$B,$A149)</f>
        <v>751.06999999999994</v>
      </c>
      <c r="M149" s="16">
        <f t="shared" si="18"/>
        <v>62.589166666666664</v>
      </c>
      <c r="N149" s="16">
        <f>SUMIFS(claims!$Q:$Q,claims!$B:$B,$A149,claims!$Z:$Z,"Inpatient")</f>
        <v>0</v>
      </c>
      <c r="O149" s="16">
        <f>SUMIFS(claims!$Q:$Q,claims!$B:$B,$A149,claims!$Z:$Z,"ED")</f>
        <v>0</v>
      </c>
      <c r="P149" s="16">
        <f>SUMIFS(claims!$Q:$Q,claims!$B:$B,$A149,claims!$Z:$Z,"Specialty Rx")</f>
        <v>0</v>
      </c>
      <c r="Q149" s="14">
        <f t="shared" si="19"/>
        <v>0</v>
      </c>
      <c r="AA149" s="41">
        <f>COUNTIFS(claims!$B:$B,$A149,claims!$Z:$Z,"Behavioral Health")</f>
        <v>0</v>
      </c>
      <c r="AB149" s="41">
        <f>COUNTIFS(claims!$B:$B,$A149,claims!$Z:$Z,"ED")</f>
        <v>0</v>
      </c>
      <c r="AC149" s="41">
        <f>COUNTIFS(claims!$B:$B,$A149,claims!$Z:$Z,"Inpatient")</f>
        <v>0</v>
      </c>
      <c r="AD149" s="41">
        <f t="shared" si="20"/>
        <v>0</v>
      </c>
      <c r="AE149" s="41" t="str">
        <f>IF(enrollment!P149="","",enrollment!P149)</f>
        <v/>
      </c>
      <c r="AF149" s="41">
        <f>IF(enrollment!P149="",0,1)</f>
        <v>0</v>
      </c>
    </row>
    <row r="150" spans="1:32" x14ac:dyDescent="0.25">
      <c r="A150" t="str">
        <f>enrollment!A150</f>
        <v>M-000149</v>
      </c>
      <c r="B150" t="str">
        <f>enrollment!F150</f>
        <v>Marketplace</v>
      </c>
      <c r="C150" t="str">
        <f>enrollment!I150</f>
        <v>OH</v>
      </c>
      <c r="D150" t="str">
        <f>enrollment!J150</f>
        <v>Cuyahoga</v>
      </c>
      <c r="E150">
        <f>enrollment!L150</f>
        <v>75</v>
      </c>
      <c r="F150" t="str" cm="1">
        <f t="array" ref="F150">_xlfn.IFS(E150&lt;18,"0-17",E150&lt;35,"18-34",E150&lt;50,"35-49",E150&lt;65,"50-64",TRUE,"65+")</f>
        <v>65+</v>
      </c>
      <c r="G150" t="str">
        <f>enrollment!M150</f>
        <v>F</v>
      </c>
      <c r="H150" s="13">
        <f>enrollment!N150</f>
        <v>3.73</v>
      </c>
      <c r="I150" s="14">
        <f>enrollment!O150</f>
        <v>6789012345</v>
      </c>
      <c r="J150" s="15">
        <f>IFERROR(_xlfn.XLOOKUP(I150,providers!$B$2:$B$11,providers!$Q$2:$Q$11),"")</f>
        <v>4.0999999999999996</v>
      </c>
      <c r="K150">
        <f>SUMIFS(member_months!$F:$F,member_months!$A:$A,$A150)</f>
        <v>10</v>
      </c>
      <c r="L150" s="16">
        <f>SUMIFS(claims!$Q:$Q,claims!$B:$B,$A150)</f>
        <v>609.21</v>
      </c>
      <c r="M150" s="16">
        <f t="shared" si="18"/>
        <v>60.921000000000006</v>
      </c>
      <c r="N150" s="16">
        <f>SUMIFS(claims!$Q:$Q,claims!$B:$B,$A150,claims!$Z:$Z,"Inpatient")</f>
        <v>0</v>
      </c>
      <c r="O150" s="16">
        <f>SUMIFS(claims!$Q:$Q,claims!$B:$B,$A150,claims!$Z:$Z,"ED")</f>
        <v>0</v>
      </c>
      <c r="P150" s="16">
        <f>SUMIFS(claims!$Q:$Q,claims!$B:$B,$A150,claims!$Z:$Z,"Specialty Rx")</f>
        <v>0</v>
      </c>
      <c r="Q150" s="14">
        <f t="shared" si="19"/>
        <v>0</v>
      </c>
      <c r="AA150" s="41">
        <f>COUNTIFS(claims!$B:$B,$A150,claims!$Z:$Z,"Behavioral Health")</f>
        <v>1</v>
      </c>
      <c r="AB150" s="41">
        <f>COUNTIFS(claims!$B:$B,$A150,claims!$Z:$Z,"ED")</f>
        <v>0</v>
      </c>
      <c r="AC150" s="41">
        <f>COUNTIFS(claims!$B:$B,$A150,claims!$Z:$Z,"Inpatient")</f>
        <v>0</v>
      </c>
      <c r="AD150" s="41">
        <f t="shared" si="20"/>
        <v>1</v>
      </c>
      <c r="AE150" s="41" t="str">
        <f>IF(enrollment!P150="","",enrollment!P150)</f>
        <v/>
      </c>
      <c r="AF150" s="41">
        <f>IF(enrollment!P150="",0,1)</f>
        <v>0</v>
      </c>
    </row>
    <row r="151" spans="1:32" x14ac:dyDescent="0.25">
      <c r="A151" t="str">
        <f>enrollment!A151</f>
        <v>M-000150</v>
      </c>
      <c r="B151" t="str">
        <f>enrollment!F151</f>
        <v>Commercial</v>
      </c>
      <c r="C151" t="str">
        <f>enrollment!I151</f>
        <v>TN</v>
      </c>
      <c r="D151" t="str">
        <f>enrollment!J151</f>
        <v>Knox</v>
      </c>
      <c r="E151">
        <f>enrollment!L151</f>
        <v>75</v>
      </c>
      <c r="F151" t="str" cm="1">
        <f t="array" ref="F151">_xlfn.IFS(E151&lt;18,"0-17",E151&lt;35,"18-34",E151&lt;50,"35-49",E151&lt;65,"50-64",TRUE,"65+")</f>
        <v>65+</v>
      </c>
      <c r="G151" t="str">
        <f>enrollment!M151</f>
        <v>M</v>
      </c>
      <c r="H151" s="13">
        <f>enrollment!N151</f>
        <v>2.74</v>
      </c>
      <c r="I151" s="14">
        <f>enrollment!O151</f>
        <v>7890123456</v>
      </c>
      <c r="J151" s="15">
        <f>IFERROR(_xlfn.XLOOKUP(I151,providers!$B$2:$B$11,providers!$Q$2:$Q$11),"")</f>
        <v>3.9</v>
      </c>
      <c r="K151">
        <f>SUMIFS(member_months!$F:$F,member_months!$A:$A,$A151)</f>
        <v>10</v>
      </c>
      <c r="L151" s="16">
        <f>SUMIFS(claims!$Q:$Q,claims!$B:$B,$A151)</f>
        <v>3822.65</v>
      </c>
      <c r="M151" s="16">
        <f t="shared" si="18"/>
        <v>382.26499999999999</v>
      </c>
      <c r="N151" s="16">
        <f>SUMIFS(claims!$Q:$Q,claims!$B:$B,$A151,claims!$Z:$Z,"Inpatient")</f>
        <v>0</v>
      </c>
      <c r="O151" s="16">
        <f>SUMIFS(claims!$Q:$Q,claims!$B:$B,$A151,claims!$Z:$Z,"ED")</f>
        <v>1879.6599999999999</v>
      </c>
      <c r="P151" s="16">
        <f>SUMIFS(claims!$Q:$Q,claims!$B:$B,$A151,claims!$Z:$Z,"Specialty Rx")</f>
        <v>880.17</v>
      </c>
      <c r="Q151" s="14">
        <f t="shared" si="19"/>
        <v>0</v>
      </c>
      <c r="AA151" s="41">
        <f>COUNTIFS(claims!$B:$B,$A151,claims!$Z:$Z,"Behavioral Health")</f>
        <v>1</v>
      </c>
      <c r="AB151" s="41">
        <f>COUNTIFS(claims!$B:$B,$A151,claims!$Z:$Z,"ED")</f>
        <v>2</v>
      </c>
      <c r="AC151" s="41">
        <f>COUNTIFS(claims!$B:$B,$A151,claims!$Z:$Z,"Inpatient")</f>
        <v>0</v>
      </c>
      <c r="AD151" s="41">
        <f t="shared" si="20"/>
        <v>1</v>
      </c>
      <c r="AE151" s="41" t="str">
        <f>IF(enrollment!P151="","",enrollment!P151)</f>
        <v/>
      </c>
      <c r="AF151" s="41">
        <f>IF(enrollment!P151="",0,1)</f>
        <v>0</v>
      </c>
    </row>
    <row r="152" spans="1:32" x14ac:dyDescent="0.25">
      <c r="A152" t="str">
        <f>enrollment!A152</f>
        <v>M-000151</v>
      </c>
      <c r="B152" t="str">
        <f>enrollment!F152</f>
        <v>Commercial</v>
      </c>
      <c r="C152" t="str">
        <f>enrollment!I152</f>
        <v>OH</v>
      </c>
      <c r="D152" t="str">
        <f>enrollment!J152</f>
        <v>Franklin</v>
      </c>
      <c r="E152">
        <f>enrollment!L152</f>
        <v>44</v>
      </c>
      <c r="F152" t="str" cm="1">
        <f t="array" ref="F152">_xlfn.IFS(E152&lt;18,"0-17",E152&lt;35,"18-34",E152&lt;50,"35-49",E152&lt;65,"50-64",TRUE,"65+")</f>
        <v>35-49</v>
      </c>
      <c r="G152" t="str">
        <f>enrollment!M152</f>
        <v>F</v>
      </c>
      <c r="H152" s="13">
        <f>enrollment!N152</f>
        <v>0.79</v>
      </c>
      <c r="I152" s="14">
        <f>enrollment!O152</f>
        <v>6789012345</v>
      </c>
      <c r="J152" s="15">
        <f>IFERROR(_xlfn.XLOOKUP(I152,providers!$B$2:$B$11,providers!$Q$2:$Q$11),"")</f>
        <v>4.0999999999999996</v>
      </c>
      <c r="K152">
        <f>SUMIFS(member_months!$F:$F,member_months!$A:$A,$A152)</f>
        <v>12</v>
      </c>
      <c r="L152" s="16">
        <f>SUMIFS(claims!$Q:$Q,claims!$B:$B,$A152)</f>
        <v>466.85</v>
      </c>
      <c r="M152" s="16">
        <f t="shared" si="18"/>
        <v>38.904166666666669</v>
      </c>
      <c r="N152" s="16">
        <f>SUMIFS(claims!$Q:$Q,claims!$B:$B,$A152,claims!$Z:$Z,"Inpatient")</f>
        <v>0</v>
      </c>
      <c r="O152" s="16">
        <f>SUMIFS(claims!$Q:$Q,claims!$B:$B,$A152,claims!$Z:$Z,"ED")</f>
        <v>0</v>
      </c>
      <c r="P152" s="16">
        <f>SUMIFS(claims!$Q:$Q,claims!$B:$B,$A152,claims!$Z:$Z,"Specialty Rx")</f>
        <v>0</v>
      </c>
      <c r="Q152" s="14">
        <f t="shared" si="19"/>
        <v>0</v>
      </c>
      <c r="AA152" s="41">
        <f>COUNTIFS(claims!$B:$B,$A152,claims!$Z:$Z,"Behavioral Health")</f>
        <v>1</v>
      </c>
      <c r="AB152" s="41">
        <f>COUNTIFS(claims!$B:$B,$A152,claims!$Z:$Z,"ED")</f>
        <v>0</v>
      </c>
      <c r="AC152" s="41">
        <f>COUNTIFS(claims!$B:$B,$A152,claims!$Z:$Z,"Inpatient")</f>
        <v>0</v>
      </c>
      <c r="AD152" s="41">
        <f t="shared" si="20"/>
        <v>1</v>
      </c>
      <c r="AE152" s="41" t="str">
        <f>IF(enrollment!P152="","",enrollment!P152)</f>
        <v/>
      </c>
      <c r="AF152" s="41">
        <f>IF(enrollment!P152="",0,1)</f>
        <v>0</v>
      </c>
    </row>
    <row r="153" spans="1:32" x14ac:dyDescent="0.25">
      <c r="A153" t="str">
        <f>enrollment!A153</f>
        <v>M-000152</v>
      </c>
      <c r="B153" t="str">
        <f>enrollment!F153</f>
        <v>Commercial</v>
      </c>
      <c r="C153" t="str">
        <f>enrollment!I153</f>
        <v>OH</v>
      </c>
      <c r="D153" t="str">
        <f>enrollment!J153</f>
        <v>Cuyahoga</v>
      </c>
      <c r="E153">
        <f>enrollment!L153</f>
        <v>57</v>
      </c>
      <c r="F153" t="str" cm="1">
        <f t="array" ref="F153">_xlfn.IFS(E153&lt;18,"0-17",E153&lt;35,"18-34",E153&lt;50,"35-49",E153&lt;65,"50-64",TRUE,"65+")</f>
        <v>50-64</v>
      </c>
      <c r="G153" t="str">
        <f>enrollment!M153</f>
        <v>F</v>
      </c>
      <c r="H153" s="13">
        <f>enrollment!N153</f>
        <v>1.04</v>
      </c>
      <c r="I153" s="14">
        <f>enrollment!O153</f>
        <v>6789012345</v>
      </c>
      <c r="J153" s="15">
        <f>IFERROR(_xlfn.XLOOKUP(I153,providers!$B$2:$B$11,providers!$Q$2:$Q$11),"")</f>
        <v>4.0999999999999996</v>
      </c>
      <c r="K153">
        <f>SUMIFS(member_months!$F:$F,member_months!$A:$A,$A153)</f>
        <v>10</v>
      </c>
      <c r="L153" s="16">
        <f>SUMIFS(claims!$Q:$Q,claims!$B:$B,$A153)</f>
        <v>18965.510000000002</v>
      </c>
      <c r="M153" s="16">
        <f t="shared" si="18"/>
        <v>1896.5510000000002</v>
      </c>
      <c r="N153" s="16">
        <f>SUMIFS(claims!$Q:$Q,claims!$B:$B,$A153,claims!$Z:$Z,"Inpatient")</f>
        <v>18386.43</v>
      </c>
      <c r="O153" s="16">
        <f>SUMIFS(claims!$Q:$Q,claims!$B:$B,$A153,claims!$Z:$Z,"ED")</f>
        <v>0</v>
      </c>
      <c r="P153" s="16">
        <f>SUMIFS(claims!$Q:$Q,claims!$B:$B,$A153,claims!$Z:$Z,"Specialty Rx")</f>
        <v>0</v>
      </c>
      <c r="Q153" s="14">
        <f t="shared" si="19"/>
        <v>0</v>
      </c>
      <c r="AA153" s="41">
        <f>COUNTIFS(claims!$B:$B,$A153,claims!$Z:$Z,"Behavioral Health")</f>
        <v>1</v>
      </c>
      <c r="AB153" s="41">
        <f>COUNTIFS(claims!$B:$B,$A153,claims!$Z:$Z,"ED")</f>
        <v>0</v>
      </c>
      <c r="AC153" s="41">
        <f>COUNTIFS(claims!$B:$B,$A153,claims!$Z:$Z,"Inpatient")</f>
        <v>1</v>
      </c>
      <c r="AD153" s="41">
        <f t="shared" si="20"/>
        <v>1</v>
      </c>
      <c r="AE153" s="41" t="str">
        <f>IF(enrollment!P153="","",enrollment!P153)</f>
        <v/>
      </c>
      <c r="AF153" s="41">
        <f>IF(enrollment!P153="",0,1)</f>
        <v>0</v>
      </c>
    </row>
    <row r="154" spans="1:32" x14ac:dyDescent="0.25">
      <c r="A154" t="str">
        <f>enrollment!A154</f>
        <v>M-000153</v>
      </c>
      <c r="B154" t="str">
        <f>enrollment!F154</f>
        <v>Commercial</v>
      </c>
      <c r="C154" t="str">
        <f>enrollment!I154</f>
        <v>TN</v>
      </c>
      <c r="D154" t="str">
        <f>enrollment!J154</f>
        <v>Davidson</v>
      </c>
      <c r="E154">
        <f>enrollment!L154</f>
        <v>49</v>
      </c>
      <c r="F154" t="str" cm="1">
        <f t="array" ref="F154">_xlfn.IFS(E154&lt;18,"0-17",E154&lt;35,"18-34",E154&lt;50,"35-49",E154&lt;65,"50-64",TRUE,"65+")</f>
        <v>35-49</v>
      </c>
      <c r="G154" t="str">
        <f>enrollment!M154</f>
        <v>F</v>
      </c>
      <c r="H154" s="13">
        <f>enrollment!N154</f>
        <v>0.74</v>
      </c>
      <c r="I154" s="14">
        <f>enrollment!O154</f>
        <v>7890123456</v>
      </c>
      <c r="J154" s="15">
        <f>IFERROR(_xlfn.XLOOKUP(I154,providers!$B$2:$B$11,providers!$Q$2:$Q$11),"")</f>
        <v>3.9</v>
      </c>
      <c r="K154">
        <f>SUMIFS(member_months!$F:$F,member_months!$A:$A,$A154)</f>
        <v>10</v>
      </c>
      <c r="L154" s="16">
        <f>SUMIFS(claims!$Q:$Q,claims!$B:$B,$A154)</f>
        <v>23449.37</v>
      </c>
      <c r="M154" s="16">
        <f t="shared" si="18"/>
        <v>2344.9369999999999</v>
      </c>
      <c r="N154" s="16">
        <f>SUMIFS(claims!$Q:$Q,claims!$B:$B,$A154,claims!$Z:$Z,"Inpatient")</f>
        <v>21291.759999999998</v>
      </c>
      <c r="O154" s="16">
        <f>SUMIFS(claims!$Q:$Q,claims!$B:$B,$A154,claims!$Z:$Z,"ED")</f>
        <v>2157.61</v>
      </c>
      <c r="P154" s="16">
        <f>SUMIFS(claims!$Q:$Q,claims!$B:$B,$A154,claims!$Z:$Z,"Specialty Rx")</f>
        <v>0</v>
      </c>
      <c r="Q154" s="14">
        <f t="shared" si="19"/>
        <v>0</v>
      </c>
      <c r="AA154" s="41">
        <f>COUNTIFS(claims!$B:$B,$A154,claims!$Z:$Z,"Behavioral Health")</f>
        <v>0</v>
      </c>
      <c r="AB154" s="41">
        <f>COUNTIFS(claims!$B:$B,$A154,claims!$Z:$Z,"ED")</f>
        <v>2</v>
      </c>
      <c r="AC154" s="41">
        <f>COUNTIFS(claims!$B:$B,$A154,claims!$Z:$Z,"Inpatient")</f>
        <v>1</v>
      </c>
      <c r="AD154" s="41">
        <f t="shared" si="20"/>
        <v>0</v>
      </c>
      <c r="AE154" s="41" t="str">
        <f>IF(enrollment!P154="","",enrollment!P154)</f>
        <v/>
      </c>
      <c r="AF154" s="41">
        <f>IF(enrollment!P154="",0,1)</f>
        <v>0</v>
      </c>
    </row>
    <row r="155" spans="1:32" x14ac:dyDescent="0.25">
      <c r="A155" t="str">
        <f>enrollment!A155</f>
        <v>M-000154</v>
      </c>
      <c r="B155" t="str">
        <f>enrollment!F155</f>
        <v>Commercial</v>
      </c>
      <c r="C155" t="str">
        <f>enrollment!I155</f>
        <v>TN</v>
      </c>
      <c r="D155" t="str">
        <f>enrollment!J155</f>
        <v>Rural-Cannon</v>
      </c>
      <c r="E155">
        <f>enrollment!L155</f>
        <v>30</v>
      </c>
      <c r="F155" t="str" cm="1">
        <f t="array" ref="F155">_xlfn.IFS(E155&lt;18,"0-17",E155&lt;35,"18-34",E155&lt;50,"35-49",E155&lt;65,"50-64",TRUE,"65+")</f>
        <v>18-34</v>
      </c>
      <c r="G155" t="str">
        <f>enrollment!M155</f>
        <v>F</v>
      </c>
      <c r="H155" s="13">
        <f>enrollment!N155</f>
        <v>1.43</v>
      </c>
      <c r="I155" s="14">
        <f>enrollment!O155</f>
        <v>2233445566</v>
      </c>
      <c r="J155" s="15">
        <f>IFERROR(_xlfn.XLOOKUP(I155,providers!$B$2:$B$11,providers!$Q$2:$Q$11),"")</f>
        <v>3.5</v>
      </c>
      <c r="K155">
        <f>SUMIFS(member_months!$F:$F,member_months!$A:$A,$A155)</f>
        <v>10</v>
      </c>
      <c r="L155" s="16">
        <f>SUMIFS(claims!$Q:$Q,claims!$B:$B,$A155)</f>
        <v>6263.86</v>
      </c>
      <c r="M155" s="16">
        <f t="shared" si="18"/>
        <v>626.38599999999997</v>
      </c>
      <c r="N155" s="16">
        <f>SUMIFS(claims!$Q:$Q,claims!$B:$B,$A155,claims!$Z:$Z,"Inpatient")</f>
        <v>0</v>
      </c>
      <c r="O155" s="16">
        <f>SUMIFS(claims!$Q:$Q,claims!$B:$B,$A155,claims!$Z:$Z,"ED")</f>
        <v>5632.02</v>
      </c>
      <c r="P155" s="16">
        <f>SUMIFS(claims!$Q:$Q,claims!$B:$B,$A155,claims!$Z:$Z,"Specialty Rx")</f>
        <v>0</v>
      </c>
      <c r="Q155" s="14">
        <f t="shared" si="19"/>
        <v>0</v>
      </c>
      <c r="AA155" s="41">
        <f>COUNTIFS(claims!$B:$B,$A155,claims!$Z:$Z,"Behavioral Health")</f>
        <v>0</v>
      </c>
      <c r="AB155" s="41">
        <f>COUNTIFS(claims!$B:$B,$A155,claims!$Z:$Z,"ED")</f>
        <v>5</v>
      </c>
      <c r="AC155" s="41">
        <f>COUNTIFS(claims!$B:$B,$A155,claims!$Z:$Z,"Inpatient")</f>
        <v>0</v>
      </c>
      <c r="AD155" s="41">
        <f t="shared" si="20"/>
        <v>0</v>
      </c>
      <c r="AE155" s="41" t="str">
        <f>IF(enrollment!P155="","",enrollment!P155)</f>
        <v/>
      </c>
      <c r="AF155" s="41">
        <f>IF(enrollment!P155="",0,1)</f>
        <v>0</v>
      </c>
    </row>
    <row r="156" spans="1:32" x14ac:dyDescent="0.25">
      <c r="A156" t="str">
        <f>enrollment!A156</f>
        <v>M-000155</v>
      </c>
      <c r="B156" t="str">
        <f>enrollment!F156</f>
        <v>Medicare Advantage</v>
      </c>
      <c r="C156" t="str">
        <f>enrollment!I156</f>
        <v>OH</v>
      </c>
      <c r="D156" t="str">
        <f>enrollment!J156</f>
        <v>Franklin</v>
      </c>
      <c r="E156">
        <f>enrollment!L156</f>
        <v>71</v>
      </c>
      <c r="F156" t="str" cm="1">
        <f t="array" ref="F156">_xlfn.IFS(E156&lt;18,"0-17",E156&lt;35,"18-34",E156&lt;50,"35-49",E156&lt;65,"50-64",TRUE,"65+")</f>
        <v>65+</v>
      </c>
      <c r="G156" t="str">
        <f>enrollment!M156</f>
        <v>F</v>
      </c>
      <c r="H156" s="13">
        <f>enrollment!N156</f>
        <v>2.41</v>
      </c>
      <c r="I156" s="14">
        <f>enrollment!O156</f>
        <v>2345678901</v>
      </c>
      <c r="J156" s="15">
        <f>IFERROR(_xlfn.XLOOKUP(I156,providers!$B$2:$B$11,providers!$Q$2:$Q$11),"")</f>
        <v>4.2</v>
      </c>
      <c r="K156">
        <f>SUMIFS(member_months!$F:$F,member_months!$A:$A,$A156)</f>
        <v>9</v>
      </c>
      <c r="L156" s="16">
        <f>SUMIFS(claims!$Q:$Q,claims!$B:$B,$A156)</f>
        <v>6033.3999999999987</v>
      </c>
      <c r="M156" s="16">
        <f t="shared" si="18"/>
        <v>670.37777777777762</v>
      </c>
      <c r="N156" s="16">
        <f>SUMIFS(claims!$Q:$Q,claims!$B:$B,$A156,claims!$Z:$Z,"Inpatient")</f>
        <v>0</v>
      </c>
      <c r="O156" s="16">
        <f>SUMIFS(claims!$Q:$Q,claims!$B:$B,$A156,claims!$Z:$Z,"ED")</f>
        <v>2451</v>
      </c>
      <c r="P156" s="16">
        <f>SUMIFS(claims!$Q:$Q,claims!$B:$B,$A156,claims!$Z:$Z,"Specialty Rx")</f>
        <v>3009.51</v>
      </c>
      <c r="Q156" s="14">
        <f t="shared" si="19"/>
        <v>0</v>
      </c>
      <c r="AA156" s="41">
        <f>COUNTIFS(claims!$B:$B,$A156,claims!$Z:$Z,"Behavioral Health")</f>
        <v>0</v>
      </c>
      <c r="AB156" s="41">
        <f>COUNTIFS(claims!$B:$B,$A156,claims!$Z:$Z,"ED")</f>
        <v>2</v>
      </c>
      <c r="AC156" s="41">
        <f>COUNTIFS(claims!$B:$B,$A156,claims!$Z:$Z,"Inpatient")</f>
        <v>0</v>
      </c>
      <c r="AD156" s="41">
        <f t="shared" si="20"/>
        <v>0</v>
      </c>
      <c r="AE156" s="41" t="str">
        <f>IF(enrollment!P156="","",enrollment!P156)</f>
        <v>Employer Change</v>
      </c>
      <c r="AF156" s="41">
        <f>IF(enrollment!P156="",0,1)</f>
        <v>1</v>
      </c>
    </row>
    <row r="157" spans="1:32" x14ac:dyDescent="0.25">
      <c r="A157" t="str">
        <f>enrollment!A157</f>
        <v>M-000156</v>
      </c>
      <c r="B157" t="str">
        <f>enrollment!F157</f>
        <v>Commercial</v>
      </c>
      <c r="C157" t="str">
        <f>enrollment!I157</f>
        <v>GA</v>
      </c>
      <c r="D157" t="str">
        <f>enrollment!J157</f>
        <v>Fulton</v>
      </c>
      <c r="E157">
        <f>enrollment!L157</f>
        <v>69</v>
      </c>
      <c r="F157" t="str" cm="1">
        <f t="array" ref="F157">_xlfn.IFS(E157&lt;18,"0-17",E157&lt;35,"18-34",E157&lt;50,"35-49",E157&lt;65,"50-64",TRUE,"65+")</f>
        <v>65+</v>
      </c>
      <c r="G157" t="str">
        <f>enrollment!M157</f>
        <v>F</v>
      </c>
      <c r="H157" s="13">
        <f>enrollment!N157</f>
        <v>2.4500000000000002</v>
      </c>
      <c r="I157" s="14">
        <f>enrollment!O157</f>
        <v>8901234567</v>
      </c>
      <c r="J157" s="15">
        <f>IFERROR(_xlfn.XLOOKUP(I157,providers!$B$2:$B$11,providers!$Q$2:$Q$11),"")</f>
        <v>3.7</v>
      </c>
      <c r="K157">
        <f>SUMIFS(member_months!$F:$F,member_months!$A:$A,$A157)</f>
        <v>10</v>
      </c>
      <c r="L157" s="16">
        <f>SUMIFS(claims!$Q:$Q,claims!$B:$B,$A157)</f>
        <v>36693.599999999991</v>
      </c>
      <c r="M157" s="16">
        <f t="shared" si="18"/>
        <v>3669.3599999999992</v>
      </c>
      <c r="N157" s="16">
        <f>SUMIFS(claims!$Q:$Q,claims!$B:$B,$A157,claims!$Z:$Z,"Inpatient")</f>
        <v>34873.43</v>
      </c>
      <c r="O157" s="16">
        <f>SUMIFS(claims!$Q:$Q,claims!$B:$B,$A157,claims!$Z:$Z,"ED")</f>
        <v>0</v>
      </c>
      <c r="P157" s="16">
        <f>SUMIFS(claims!$Q:$Q,claims!$B:$B,$A157,claims!$Z:$Z,"Specialty Rx")</f>
        <v>1424.42</v>
      </c>
      <c r="Q157" s="14">
        <f t="shared" si="19"/>
        <v>0</v>
      </c>
      <c r="AA157" s="41">
        <f>COUNTIFS(claims!$B:$B,$A157,claims!$Z:$Z,"Behavioral Health")</f>
        <v>0</v>
      </c>
      <c r="AB157" s="41">
        <f>COUNTIFS(claims!$B:$B,$A157,claims!$Z:$Z,"ED")</f>
        <v>0</v>
      </c>
      <c r="AC157" s="41">
        <f>COUNTIFS(claims!$B:$B,$A157,claims!$Z:$Z,"Inpatient")</f>
        <v>2</v>
      </c>
      <c r="AD157" s="41">
        <f t="shared" si="20"/>
        <v>0</v>
      </c>
      <c r="AE157" s="41" t="str">
        <f>IF(enrollment!P157="","",enrollment!P157)</f>
        <v/>
      </c>
      <c r="AF157" s="41">
        <f>IF(enrollment!P157="",0,1)</f>
        <v>0</v>
      </c>
    </row>
    <row r="158" spans="1:32" x14ac:dyDescent="0.25">
      <c r="A158" t="str">
        <f>enrollment!A158</f>
        <v>M-000157</v>
      </c>
      <c r="B158" t="str">
        <f>enrollment!F158</f>
        <v>Commercial</v>
      </c>
      <c r="C158" t="str">
        <f>enrollment!I158</f>
        <v>KY</v>
      </c>
      <c r="D158" t="str">
        <f>enrollment!J158</f>
        <v>Warren</v>
      </c>
      <c r="E158">
        <f>enrollment!L158</f>
        <v>58</v>
      </c>
      <c r="F158" t="str" cm="1">
        <f t="array" ref="F158">_xlfn.IFS(E158&lt;18,"0-17",E158&lt;35,"18-34",E158&lt;50,"35-49",E158&lt;65,"50-64",TRUE,"65+")</f>
        <v>50-64</v>
      </c>
      <c r="G158" t="str">
        <f>enrollment!M158</f>
        <v>M</v>
      </c>
      <c r="H158" s="13">
        <f>enrollment!N158</f>
        <v>0.77</v>
      </c>
      <c r="I158" s="14">
        <f>enrollment!O158</f>
        <v>3456789012</v>
      </c>
      <c r="J158" s="15">
        <f>IFERROR(_xlfn.XLOOKUP(I158,providers!$B$2:$B$11,providers!$Q$2:$Q$11),"")</f>
        <v>4</v>
      </c>
      <c r="K158">
        <f>SUMIFS(member_months!$F:$F,member_months!$A:$A,$A158)</f>
        <v>12</v>
      </c>
      <c r="L158" s="16">
        <f>SUMIFS(claims!$Q:$Q,claims!$B:$B,$A158)</f>
        <v>419</v>
      </c>
      <c r="M158" s="16">
        <f t="shared" si="18"/>
        <v>34.916666666666664</v>
      </c>
      <c r="N158" s="16">
        <f>SUMIFS(claims!$Q:$Q,claims!$B:$B,$A158,claims!$Z:$Z,"Inpatient")</f>
        <v>0</v>
      </c>
      <c r="O158" s="16">
        <f>SUMIFS(claims!$Q:$Q,claims!$B:$B,$A158,claims!$Z:$Z,"ED")</f>
        <v>0</v>
      </c>
      <c r="P158" s="16">
        <f>SUMIFS(claims!$Q:$Q,claims!$B:$B,$A158,claims!$Z:$Z,"Specialty Rx")</f>
        <v>0</v>
      </c>
      <c r="Q158" s="14">
        <f t="shared" si="19"/>
        <v>0</v>
      </c>
      <c r="AA158" s="41">
        <f>COUNTIFS(claims!$B:$B,$A158,claims!$Z:$Z,"Behavioral Health")</f>
        <v>0</v>
      </c>
      <c r="AB158" s="41">
        <f>COUNTIFS(claims!$B:$B,$A158,claims!$Z:$Z,"ED")</f>
        <v>0</v>
      </c>
      <c r="AC158" s="41">
        <f>COUNTIFS(claims!$B:$B,$A158,claims!$Z:$Z,"Inpatient")</f>
        <v>0</v>
      </c>
      <c r="AD158" s="41">
        <f t="shared" si="20"/>
        <v>0</v>
      </c>
      <c r="AE158" s="41" t="str">
        <f>IF(enrollment!P158="","",enrollment!P158)</f>
        <v/>
      </c>
      <c r="AF158" s="41">
        <f>IF(enrollment!P158="",0,1)</f>
        <v>0</v>
      </c>
    </row>
    <row r="159" spans="1:32" x14ac:dyDescent="0.25">
      <c r="A159" t="str">
        <f>enrollment!A159</f>
        <v>M-000158</v>
      </c>
      <c r="B159" t="str">
        <f>enrollment!F159</f>
        <v>Marketplace</v>
      </c>
      <c r="C159" t="str">
        <f>enrollment!I159</f>
        <v>TN</v>
      </c>
      <c r="D159" t="str">
        <f>enrollment!J159</f>
        <v>Knox</v>
      </c>
      <c r="E159">
        <f>enrollment!L159</f>
        <v>22</v>
      </c>
      <c r="F159" t="str" cm="1">
        <f t="array" ref="F159">_xlfn.IFS(E159&lt;18,"0-17",E159&lt;35,"18-34",E159&lt;50,"35-49",E159&lt;65,"50-64",TRUE,"65+")</f>
        <v>18-34</v>
      </c>
      <c r="G159" t="str">
        <f>enrollment!M159</f>
        <v>F</v>
      </c>
      <c r="H159" s="13">
        <f>enrollment!N159</f>
        <v>1.38</v>
      </c>
      <c r="I159" s="14">
        <f>enrollment!O159</f>
        <v>5678901234</v>
      </c>
      <c r="J159" s="15">
        <f>IFERROR(_xlfn.XLOOKUP(I159,providers!$B$2:$B$11,providers!$Q$2:$Q$11),"")</f>
        <v>3.8</v>
      </c>
      <c r="K159">
        <f>SUMIFS(member_months!$F:$F,member_months!$A:$A,$A159)</f>
        <v>12</v>
      </c>
      <c r="L159" s="16">
        <f>SUMIFS(claims!$Q:$Q,claims!$B:$B,$A159)</f>
        <v>3541.37</v>
      </c>
      <c r="M159" s="16">
        <f t="shared" si="18"/>
        <v>295.11416666666668</v>
      </c>
      <c r="N159" s="16">
        <f>SUMIFS(claims!$Q:$Q,claims!$B:$B,$A159,claims!$Z:$Z,"Inpatient")</f>
        <v>0</v>
      </c>
      <c r="O159" s="16">
        <f>SUMIFS(claims!$Q:$Q,claims!$B:$B,$A159,claims!$Z:$Z,"ED")</f>
        <v>2394.52</v>
      </c>
      <c r="P159" s="16">
        <f>SUMIFS(claims!$Q:$Q,claims!$B:$B,$A159,claims!$Z:$Z,"Specialty Rx")</f>
        <v>671.67</v>
      </c>
      <c r="Q159" s="14">
        <f t="shared" si="19"/>
        <v>0</v>
      </c>
      <c r="AA159" s="41">
        <f>COUNTIFS(claims!$B:$B,$A159,claims!$Z:$Z,"Behavioral Health")</f>
        <v>0</v>
      </c>
      <c r="AB159" s="41">
        <f>COUNTIFS(claims!$B:$B,$A159,claims!$Z:$Z,"ED")</f>
        <v>2</v>
      </c>
      <c r="AC159" s="41">
        <f>COUNTIFS(claims!$B:$B,$A159,claims!$Z:$Z,"Inpatient")</f>
        <v>0</v>
      </c>
      <c r="AD159" s="41">
        <f t="shared" si="20"/>
        <v>0</v>
      </c>
      <c r="AE159" s="41" t="str">
        <f>IF(enrollment!P159="","",enrollment!P159)</f>
        <v/>
      </c>
      <c r="AF159" s="41">
        <f>IF(enrollment!P159="",0,1)</f>
        <v>0</v>
      </c>
    </row>
    <row r="160" spans="1:32" x14ac:dyDescent="0.25">
      <c r="A160" t="str">
        <f>enrollment!A160</f>
        <v>M-000159</v>
      </c>
      <c r="B160" t="str">
        <f>enrollment!F160</f>
        <v>Marketplace</v>
      </c>
      <c r="C160" t="str">
        <f>enrollment!I160</f>
        <v>OH</v>
      </c>
      <c r="D160" t="str">
        <f>enrollment!J160</f>
        <v>Cuyahoga</v>
      </c>
      <c r="E160">
        <f>enrollment!L160</f>
        <v>39</v>
      </c>
      <c r="F160" t="str" cm="1">
        <f t="array" ref="F160">_xlfn.IFS(E160&lt;18,"0-17",E160&lt;35,"18-34",E160&lt;50,"35-49",E160&lt;65,"50-64",TRUE,"65+")</f>
        <v>35-49</v>
      </c>
      <c r="G160" t="str">
        <f>enrollment!M160</f>
        <v>M</v>
      </c>
      <c r="H160" s="13">
        <f>enrollment!N160</f>
        <v>0.74</v>
      </c>
      <c r="I160" s="14">
        <f>enrollment!O160</f>
        <v>6789012345</v>
      </c>
      <c r="J160" s="15">
        <f>IFERROR(_xlfn.XLOOKUP(I160,providers!$B$2:$B$11,providers!$Q$2:$Q$11),"")</f>
        <v>4.0999999999999996</v>
      </c>
      <c r="K160">
        <f>SUMIFS(member_months!$F:$F,member_months!$A:$A,$A160)</f>
        <v>11</v>
      </c>
      <c r="L160" s="16">
        <f>SUMIFS(claims!$Q:$Q,claims!$B:$B,$A160)</f>
        <v>14049.48</v>
      </c>
      <c r="M160" s="16">
        <f t="shared" si="18"/>
        <v>1277.2254545454546</v>
      </c>
      <c r="N160" s="16">
        <f>SUMIFS(claims!$Q:$Q,claims!$B:$B,$A160,claims!$Z:$Z,"Inpatient")</f>
        <v>11013.71</v>
      </c>
      <c r="O160" s="16">
        <f>SUMIFS(claims!$Q:$Q,claims!$B:$B,$A160,claims!$Z:$Z,"ED")</f>
        <v>2139.34</v>
      </c>
      <c r="P160" s="16">
        <f>SUMIFS(claims!$Q:$Q,claims!$B:$B,$A160,claims!$Z:$Z,"Specialty Rx")</f>
        <v>0</v>
      </c>
      <c r="Q160" s="14">
        <f t="shared" si="19"/>
        <v>0</v>
      </c>
      <c r="AA160" s="41">
        <f>COUNTIFS(claims!$B:$B,$A160,claims!$Z:$Z,"Behavioral Health")</f>
        <v>2</v>
      </c>
      <c r="AB160" s="41">
        <f>COUNTIFS(claims!$B:$B,$A160,claims!$Z:$Z,"ED")</f>
        <v>2</v>
      </c>
      <c r="AC160" s="41">
        <f>COUNTIFS(claims!$B:$B,$A160,claims!$Z:$Z,"Inpatient")</f>
        <v>1</v>
      </c>
      <c r="AD160" s="41">
        <f t="shared" si="20"/>
        <v>1</v>
      </c>
      <c r="AE160" s="41" t="str">
        <f>IF(enrollment!P160="","",enrollment!P160)</f>
        <v/>
      </c>
      <c r="AF160" s="41">
        <f>IF(enrollment!P160="",0,1)</f>
        <v>0</v>
      </c>
    </row>
    <row r="161" spans="1:32" x14ac:dyDescent="0.25">
      <c r="A161" t="str">
        <f>enrollment!A161</f>
        <v>M-000160</v>
      </c>
      <c r="B161" t="str">
        <f>enrollment!F161</f>
        <v>Marketplace</v>
      </c>
      <c r="C161" t="str">
        <f>enrollment!I161</f>
        <v>TN</v>
      </c>
      <c r="D161" t="str">
        <f>enrollment!J161</f>
        <v>Davidson</v>
      </c>
      <c r="E161">
        <f>enrollment!L161</f>
        <v>73</v>
      </c>
      <c r="F161" t="str" cm="1">
        <f t="array" ref="F161">_xlfn.IFS(E161&lt;18,"0-17",E161&lt;35,"18-34",E161&lt;50,"35-49",E161&lt;65,"50-64",TRUE,"65+")</f>
        <v>65+</v>
      </c>
      <c r="G161" t="str">
        <f>enrollment!M161</f>
        <v>M</v>
      </c>
      <c r="H161" s="13">
        <f>enrollment!N161</f>
        <v>2.79</v>
      </c>
      <c r="I161" s="14">
        <f>enrollment!O161</f>
        <v>5678901234</v>
      </c>
      <c r="J161" s="15">
        <f>IFERROR(_xlfn.XLOOKUP(I161,providers!$B$2:$B$11,providers!$Q$2:$Q$11),"")</f>
        <v>3.8</v>
      </c>
      <c r="K161">
        <f>SUMIFS(member_months!$F:$F,member_months!$A:$A,$A161)</f>
        <v>11</v>
      </c>
      <c r="L161" s="16">
        <f>SUMIFS(claims!$Q:$Q,claims!$B:$B,$A161)</f>
        <v>43694.69</v>
      </c>
      <c r="M161" s="16">
        <f t="shared" si="18"/>
        <v>3972.2445454545455</v>
      </c>
      <c r="N161" s="16">
        <f>SUMIFS(claims!$Q:$Q,claims!$B:$B,$A161,claims!$Z:$Z,"Inpatient")</f>
        <v>40794.1</v>
      </c>
      <c r="O161" s="16">
        <f>SUMIFS(claims!$Q:$Q,claims!$B:$B,$A161,claims!$Z:$Z,"ED")</f>
        <v>1200.94</v>
      </c>
      <c r="P161" s="16">
        <f>SUMIFS(claims!$Q:$Q,claims!$B:$B,$A161,claims!$Z:$Z,"Specialty Rx")</f>
        <v>800.47</v>
      </c>
      <c r="Q161" s="14">
        <f t="shared" si="19"/>
        <v>1</v>
      </c>
      <c r="AA161" s="41">
        <f>COUNTIFS(claims!$B:$B,$A161,claims!$Z:$Z,"Behavioral Health")</f>
        <v>1</v>
      </c>
      <c r="AB161" s="41">
        <f>COUNTIFS(claims!$B:$B,$A161,claims!$Z:$Z,"ED")</f>
        <v>1</v>
      </c>
      <c r="AC161" s="41">
        <f>COUNTIFS(claims!$B:$B,$A161,claims!$Z:$Z,"Inpatient")</f>
        <v>2</v>
      </c>
      <c r="AD161" s="41">
        <f t="shared" si="20"/>
        <v>1</v>
      </c>
      <c r="AE161" s="41" t="str">
        <f>IF(enrollment!P161="","",enrollment!P161)</f>
        <v/>
      </c>
      <c r="AF161" s="41">
        <f>IF(enrollment!P161="",0,1)</f>
        <v>0</v>
      </c>
    </row>
    <row r="162" spans="1:32" x14ac:dyDescent="0.25">
      <c r="A162" t="str">
        <f>enrollment!A162</f>
        <v>M-000161</v>
      </c>
      <c r="B162" t="str">
        <f>enrollment!F162</f>
        <v>Commercial</v>
      </c>
      <c r="C162" t="str">
        <f>enrollment!I162</f>
        <v>OH</v>
      </c>
      <c r="D162" t="str">
        <f>enrollment!J162</f>
        <v>Cuyahoga</v>
      </c>
      <c r="E162">
        <f>enrollment!L162</f>
        <v>35</v>
      </c>
      <c r="F162" t="str" cm="1">
        <f t="array" ref="F162">_xlfn.IFS(E162&lt;18,"0-17",E162&lt;35,"18-34",E162&lt;50,"35-49",E162&lt;65,"50-64",TRUE,"65+")</f>
        <v>35-49</v>
      </c>
      <c r="G162" t="str">
        <f>enrollment!M162</f>
        <v>M</v>
      </c>
      <c r="H162" s="13">
        <f>enrollment!N162</f>
        <v>1.2</v>
      </c>
      <c r="I162" s="14">
        <f>enrollment!O162</f>
        <v>6789012345</v>
      </c>
      <c r="J162" s="15">
        <f>IFERROR(_xlfn.XLOOKUP(I162,providers!$B$2:$B$11,providers!$Q$2:$Q$11),"")</f>
        <v>4.0999999999999996</v>
      </c>
      <c r="K162">
        <f>SUMIFS(member_months!$F:$F,member_months!$A:$A,$A162)</f>
        <v>12</v>
      </c>
      <c r="L162" s="16">
        <f>SUMIFS(claims!$Q:$Q,claims!$B:$B,$A162)</f>
        <v>16582.71</v>
      </c>
      <c r="M162" s="16">
        <f t="shared" si="18"/>
        <v>1381.8924999999999</v>
      </c>
      <c r="N162" s="16">
        <f>SUMIFS(claims!$Q:$Q,claims!$B:$B,$A162,claims!$Z:$Z,"Inpatient")</f>
        <v>15441.76</v>
      </c>
      <c r="O162" s="16">
        <f>SUMIFS(claims!$Q:$Q,claims!$B:$B,$A162,claims!$Z:$Z,"ED")</f>
        <v>0</v>
      </c>
      <c r="P162" s="16">
        <f>SUMIFS(claims!$Q:$Q,claims!$B:$B,$A162,claims!$Z:$Z,"Specialty Rx")</f>
        <v>841.64</v>
      </c>
      <c r="Q162" s="14">
        <f t="shared" si="19"/>
        <v>0</v>
      </c>
      <c r="AA162" s="41">
        <f>COUNTIFS(claims!$B:$B,$A162,claims!$Z:$Z,"Behavioral Health")</f>
        <v>0</v>
      </c>
      <c r="AB162" s="41">
        <f>COUNTIFS(claims!$B:$B,$A162,claims!$Z:$Z,"ED")</f>
        <v>0</v>
      </c>
      <c r="AC162" s="41">
        <f>COUNTIFS(claims!$B:$B,$A162,claims!$Z:$Z,"Inpatient")</f>
        <v>1</v>
      </c>
      <c r="AD162" s="41">
        <f t="shared" si="20"/>
        <v>0</v>
      </c>
      <c r="AE162" s="41" t="str">
        <f>IF(enrollment!P162="","",enrollment!P162)</f>
        <v/>
      </c>
      <c r="AF162" s="41">
        <f>IF(enrollment!P162="",0,1)</f>
        <v>0</v>
      </c>
    </row>
    <row r="163" spans="1:32" x14ac:dyDescent="0.25">
      <c r="A163" t="str">
        <f>enrollment!A163</f>
        <v>M-000162</v>
      </c>
      <c r="B163" t="str">
        <f>enrollment!F163</f>
        <v>Marketplace</v>
      </c>
      <c r="C163" t="str">
        <f>enrollment!I163</f>
        <v>OH</v>
      </c>
      <c r="D163" t="str">
        <f>enrollment!J163</f>
        <v>Franklin</v>
      </c>
      <c r="E163">
        <f>enrollment!L163</f>
        <v>49</v>
      </c>
      <c r="F163" t="str" cm="1">
        <f t="array" ref="F163">_xlfn.IFS(E163&lt;18,"0-17",E163&lt;35,"18-34",E163&lt;50,"35-49",E163&lt;65,"50-64",TRUE,"65+")</f>
        <v>35-49</v>
      </c>
      <c r="G163" t="str">
        <f>enrollment!M163</f>
        <v>F</v>
      </c>
      <c r="H163" s="13">
        <f>enrollment!N163</f>
        <v>1.38</v>
      </c>
      <c r="I163" s="14">
        <f>enrollment!O163</f>
        <v>6789012345</v>
      </c>
      <c r="J163" s="15">
        <f>IFERROR(_xlfn.XLOOKUP(I163,providers!$B$2:$B$11,providers!$Q$2:$Q$11),"")</f>
        <v>4.0999999999999996</v>
      </c>
      <c r="K163">
        <f>SUMIFS(member_months!$F:$F,member_months!$A:$A,$A163)</f>
        <v>7</v>
      </c>
      <c r="L163" s="16">
        <f>SUMIFS(claims!$Q:$Q,claims!$B:$B,$A163)</f>
        <v>19529.080000000002</v>
      </c>
      <c r="M163" s="16">
        <f t="shared" si="18"/>
        <v>2789.8685714285716</v>
      </c>
      <c r="N163" s="16">
        <f>SUMIFS(claims!$Q:$Q,claims!$B:$B,$A163,claims!$Z:$Z,"Inpatient")</f>
        <v>15962.72</v>
      </c>
      <c r="O163" s="16">
        <f>SUMIFS(claims!$Q:$Q,claims!$B:$B,$A163,claims!$Z:$Z,"ED")</f>
        <v>1307.9000000000001</v>
      </c>
      <c r="P163" s="16">
        <f>SUMIFS(claims!$Q:$Q,claims!$B:$B,$A163,claims!$Z:$Z,"Specialty Rx")</f>
        <v>1616.41</v>
      </c>
      <c r="Q163" s="14">
        <f t="shared" si="19"/>
        <v>0</v>
      </c>
      <c r="AA163" s="41">
        <f>COUNTIFS(claims!$B:$B,$A163,claims!$Z:$Z,"Behavioral Health")</f>
        <v>1</v>
      </c>
      <c r="AB163" s="41">
        <f>COUNTIFS(claims!$B:$B,$A163,claims!$Z:$Z,"ED")</f>
        <v>1</v>
      </c>
      <c r="AC163" s="41">
        <f>COUNTIFS(claims!$B:$B,$A163,claims!$Z:$Z,"Inpatient")</f>
        <v>1</v>
      </c>
      <c r="AD163" s="41">
        <f t="shared" si="20"/>
        <v>1</v>
      </c>
      <c r="AE163" s="41" t="str">
        <f>IF(enrollment!P163="","",enrollment!P163)</f>
        <v>Premium Affordability</v>
      </c>
      <c r="AF163" s="41">
        <f>IF(enrollment!P163="",0,1)</f>
        <v>1</v>
      </c>
    </row>
    <row r="164" spans="1:32" x14ac:dyDescent="0.25">
      <c r="A164" t="str">
        <f>enrollment!A164</f>
        <v>M-000163</v>
      </c>
      <c r="B164" t="str">
        <f>enrollment!F164</f>
        <v>Marketplace</v>
      </c>
      <c r="C164" t="str">
        <f>enrollment!I164</f>
        <v>GA</v>
      </c>
      <c r="D164" t="str">
        <f>enrollment!J164</f>
        <v>Cherokee</v>
      </c>
      <c r="E164">
        <f>enrollment!L164</f>
        <v>65</v>
      </c>
      <c r="F164" t="str" cm="1">
        <f t="array" ref="F164">_xlfn.IFS(E164&lt;18,"0-17",E164&lt;35,"18-34",E164&lt;50,"35-49",E164&lt;65,"50-64",TRUE,"65+")</f>
        <v>65+</v>
      </c>
      <c r="G164" t="str">
        <f>enrollment!M164</f>
        <v>F</v>
      </c>
      <c r="H164" s="13">
        <f>enrollment!N164</f>
        <v>3.27</v>
      </c>
      <c r="I164" s="14">
        <f>enrollment!O164</f>
        <v>8901234567</v>
      </c>
      <c r="J164" s="15">
        <f>IFERROR(_xlfn.XLOOKUP(I164,providers!$B$2:$B$11,providers!$Q$2:$Q$11),"")</f>
        <v>3.7</v>
      </c>
      <c r="K164">
        <f>SUMIFS(member_months!$F:$F,member_months!$A:$A,$A164)</f>
        <v>11</v>
      </c>
      <c r="L164" s="16">
        <f>SUMIFS(claims!$Q:$Q,claims!$B:$B,$A164)</f>
        <v>19400.259999999998</v>
      </c>
      <c r="M164" s="16">
        <f t="shared" si="18"/>
        <v>1763.6599999999999</v>
      </c>
      <c r="N164" s="16">
        <f>SUMIFS(claims!$Q:$Q,claims!$B:$B,$A164,claims!$Z:$Z,"Inpatient")</f>
        <v>17544.25</v>
      </c>
      <c r="O164" s="16">
        <f>SUMIFS(claims!$Q:$Q,claims!$B:$B,$A164,claims!$Z:$Z,"ED")</f>
        <v>0</v>
      </c>
      <c r="P164" s="16">
        <f>SUMIFS(claims!$Q:$Q,claims!$B:$B,$A164,claims!$Z:$Z,"Specialty Rx")</f>
        <v>779.73</v>
      </c>
      <c r="Q164" s="14">
        <f t="shared" si="19"/>
        <v>0</v>
      </c>
      <c r="AA164" s="41">
        <f>COUNTIFS(claims!$B:$B,$A164,claims!$Z:$Z,"Behavioral Health")</f>
        <v>1</v>
      </c>
      <c r="AB164" s="41">
        <f>COUNTIFS(claims!$B:$B,$A164,claims!$Z:$Z,"ED")</f>
        <v>0</v>
      </c>
      <c r="AC164" s="41">
        <f>COUNTIFS(claims!$B:$B,$A164,claims!$Z:$Z,"Inpatient")</f>
        <v>1</v>
      </c>
      <c r="AD164" s="41">
        <f t="shared" si="20"/>
        <v>1</v>
      </c>
      <c r="AE164" s="41" t="str">
        <f>IF(enrollment!P164="","",enrollment!P164)</f>
        <v>Employer Change</v>
      </c>
      <c r="AF164" s="41">
        <f>IF(enrollment!P164="",0,1)</f>
        <v>1</v>
      </c>
    </row>
    <row r="165" spans="1:32" x14ac:dyDescent="0.25">
      <c r="A165" t="str">
        <f>enrollment!A165</f>
        <v>M-000164</v>
      </c>
      <c r="B165" t="str">
        <f>enrollment!F165</f>
        <v>Commercial</v>
      </c>
      <c r="C165" t="str">
        <f>enrollment!I165</f>
        <v>KY</v>
      </c>
      <c r="D165" t="str">
        <f>enrollment!J165</f>
        <v>Jefferson</v>
      </c>
      <c r="E165">
        <f>enrollment!L165</f>
        <v>57</v>
      </c>
      <c r="F165" t="str" cm="1">
        <f t="array" ref="F165">_xlfn.IFS(E165&lt;18,"0-17",E165&lt;35,"18-34",E165&lt;50,"35-49",E165&lt;65,"50-64",TRUE,"65+")</f>
        <v>50-64</v>
      </c>
      <c r="G165" t="str">
        <f>enrollment!M165</f>
        <v>F</v>
      </c>
      <c r="H165" s="13">
        <f>enrollment!N165</f>
        <v>1</v>
      </c>
      <c r="I165" s="14">
        <f>enrollment!O165</f>
        <v>9012345678</v>
      </c>
      <c r="J165" s="15">
        <f>IFERROR(_xlfn.XLOOKUP(I165,providers!$B$2:$B$11,providers!$Q$2:$Q$11),"")</f>
        <v>4.3</v>
      </c>
      <c r="K165">
        <f>SUMIFS(member_months!$F:$F,member_months!$A:$A,$A165)</f>
        <v>12</v>
      </c>
      <c r="L165" s="16">
        <f>SUMIFS(claims!$Q:$Q,claims!$B:$B,$A165)</f>
        <v>3817.6600000000003</v>
      </c>
      <c r="M165" s="16">
        <f t="shared" si="18"/>
        <v>318.13833333333338</v>
      </c>
      <c r="N165" s="16">
        <f>SUMIFS(claims!$Q:$Q,claims!$B:$B,$A165,claims!$Z:$Z,"Inpatient")</f>
        <v>0</v>
      </c>
      <c r="O165" s="16">
        <f>SUMIFS(claims!$Q:$Q,claims!$B:$B,$A165,claims!$Z:$Z,"ED")</f>
        <v>1077.8800000000001</v>
      </c>
      <c r="P165" s="16">
        <f>SUMIFS(claims!$Q:$Q,claims!$B:$B,$A165,claims!$Z:$Z,"Specialty Rx")</f>
        <v>1946.93</v>
      </c>
      <c r="Q165" s="14">
        <f t="shared" si="19"/>
        <v>0</v>
      </c>
      <c r="AA165" s="41">
        <f>COUNTIFS(claims!$B:$B,$A165,claims!$Z:$Z,"Behavioral Health")</f>
        <v>1</v>
      </c>
      <c r="AB165" s="41">
        <f>COUNTIFS(claims!$B:$B,$A165,claims!$Z:$Z,"ED")</f>
        <v>1</v>
      </c>
      <c r="AC165" s="41">
        <f>COUNTIFS(claims!$B:$B,$A165,claims!$Z:$Z,"Inpatient")</f>
        <v>0</v>
      </c>
      <c r="AD165" s="41">
        <f t="shared" si="20"/>
        <v>1</v>
      </c>
      <c r="AE165" s="41" t="str">
        <f>IF(enrollment!P165="","",enrollment!P165)</f>
        <v/>
      </c>
      <c r="AF165" s="41">
        <f>IF(enrollment!P165="",0,1)</f>
        <v>0</v>
      </c>
    </row>
    <row r="166" spans="1:32" x14ac:dyDescent="0.25">
      <c r="A166" t="str">
        <f>enrollment!A166</f>
        <v>M-000165</v>
      </c>
      <c r="B166" t="str">
        <f>enrollment!F166</f>
        <v>Medicare Advantage</v>
      </c>
      <c r="C166" t="str">
        <f>enrollment!I166</f>
        <v>OH</v>
      </c>
      <c r="D166" t="str">
        <f>enrollment!J166</f>
        <v>Cuyahoga</v>
      </c>
      <c r="E166">
        <f>enrollment!L166</f>
        <v>65</v>
      </c>
      <c r="F166" t="str" cm="1">
        <f t="array" ref="F166">_xlfn.IFS(E166&lt;18,"0-17",E166&lt;35,"18-34",E166&lt;50,"35-49",E166&lt;65,"50-64",TRUE,"65+")</f>
        <v>65+</v>
      </c>
      <c r="G166" t="str">
        <f>enrollment!M166</f>
        <v>M</v>
      </c>
      <c r="H166" s="13">
        <f>enrollment!N166</f>
        <v>3.37</v>
      </c>
      <c r="I166" s="14">
        <f>enrollment!O166</f>
        <v>2345678901</v>
      </c>
      <c r="J166" s="15">
        <f>IFERROR(_xlfn.XLOOKUP(I166,providers!$B$2:$B$11,providers!$Q$2:$Q$11),"")</f>
        <v>4.2</v>
      </c>
      <c r="K166">
        <f>SUMIFS(member_months!$F:$F,member_months!$A:$A,$A166)</f>
        <v>11</v>
      </c>
      <c r="L166" s="16">
        <f>SUMIFS(claims!$Q:$Q,claims!$B:$B,$A166)</f>
        <v>5003.83</v>
      </c>
      <c r="M166" s="16">
        <f t="shared" si="18"/>
        <v>454.89363636363635</v>
      </c>
      <c r="N166" s="16">
        <f>SUMIFS(claims!$Q:$Q,claims!$B:$B,$A166,claims!$Z:$Z,"Inpatient")</f>
        <v>0</v>
      </c>
      <c r="O166" s="16">
        <f>SUMIFS(claims!$Q:$Q,claims!$B:$B,$A166,claims!$Z:$Z,"ED")</f>
        <v>3419.1800000000003</v>
      </c>
      <c r="P166" s="16">
        <f>SUMIFS(claims!$Q:$Q,claims!$B:$B,$A166,claims!$Z:$Z,"Specialty Rx")</f>
        <v>769.05</v>
      </c>
      <c r="Q166" s="14">
        <f t="shared" si="19"/>
        <v>0</v>
      </c>
      <c r="AA166" s="41">
        <f>COUNTIFS(claims!$B:$B,$A166,claims!$Z:$Z,"Behavioral Health")</f>
        <v>1</v>
      </c>
      <c r="AB166" s="41">
        <f>COUNTIFS(claims!$B:$B,$A166,claims!$Z:$Z,"ED")</f>
        <v>3</v>
      </c>
      <c r="AC166" s="41">
        <f>COUNTIFS(claims!$B:$B,$A166,claims!$Z:$Z,"Inpatient")</f>
        <v>0</v>
      </c>
      <c r="AD166" s="41">
        <f t="shared" si="20"/>
        <v>1</v>
      </c>
      <c r="AE166" s="41" t="str">
        <f>IF(enrollment!P166="","",enrollment!P166)</f>
        <v/>
      </c>
      <c r="AF166" s="41">
        <f>IF(enrollment!P166="",0,1)</f>
        <v>0</v>
      </c>
    </row>
    <row r="167" spans="1:32" x14ac:dyDescent="0.25">
      <c r="A167" t="str">
        <f>enrollment!A167</f>
        <v>M-000166</v>
      </c>
      <c r="B167" t="str">
        <f>enrollment!F167</f>
        <v>Marketplace</v>
      </c>
      <c r="C167" t="str">
        <f>enrollment!I167</f>
        <v>KY</v>
      </c>
      <c r="D167" t="str">
        <f>enrollment!J167</f>
        <v>Warren</v>
      </c>
      <c r="E167">
        <f>enrollment!L167</f>
        <v>29</v>
      </c>
      <c r="F167" t="str" cm="1">
        <f t="array" ref="F167">_xlfn.IFS(E167&lt;18,"0-17",E167&lt;35,"18-34",E167&lt;50,"35-49",E167&lt;65,"50-64",TRUE,"65+")</f>
        <v>18-34</v>
      </c>
      <c r="G167" t="str">
        <f>enrollment!M167</f>
        <v>F</v>
      </c>
      <c r="H167" s="13">
        <f>enrollment!N167</f>
        <v>1.0900000000000001</v>
      </c>
      <c r="I167" s="14">
        <f>enrollment!O167</f>
        <v>9012345678</v>
      </c>
      <c r="J167" s="15">
        <f>IFERROR(_xlfn.XLOOKUP(I167,providers!$B$2:$B$11,providers!$Q$2:$Q$11),"")</f>
        <v>4.3</v>
      </c>
      <c r="K167">
        <f>SUMIFS(member_months!$F:$F,member_months!$A:$A,$A167)</f>
        <v>11</v>
      </c>
      <c r="L167" s="16">
        <f>SUMIFS(claims!$Q:$Q,claims!$B:$B,$A167)</f>
        <v>3850.85</v>
      </c>
      <c r="M167" s="16">
        <f t="shared" si="18"/>
        <v>350.07727272727271</v>
      </c>
      <c r="N167" s="16">
        <f>SUMIFS(claims!$Q:$Q,claims!$B:$B,$A167,claims!$Z:$Z,"Inpatient")</f>
        <v>0</v>
      </c>
      <c r="O167" s="16">
        <f>SUMIFS(claims!$Q:$Q,claims!$B:$B,$A167,claims!$Z:$Z,"ED")</f>
        <v>2017.63</v>
      </c>
      <c r="P167" s="16">
        <f>SUMIFS(claims!$Q:$Q,claims!$B:$B,$A167,claims!$Z:$Z,"Specialty Rx")</f>
        <v>831.45</v>
      </c>
      <c r="Q167" s="14">
        <f t="shared" si="19"/>
        <v>0</v>
      </c>
      <c r="AA167" s="41">
        <f>COUNTIFS(claims!$B:$B,$A167,claims!$Z:$Z,"Behavioral Health")</f>
        <v>1</v>
      </c>
      <c r="AB167" s="41">
        <f>COUNTIFS(claims!$B:$B,$A167,claims!$Z:$Z,"ED")</f>
        <v>2</v>
      </c>
      <c r="AC167" s="41">
        <f>COUNTIFS(claims!$B:$B,$A167,claims!$Z:$Z,"Inpatient")</f>
        <v>0</v>
      </c>
      <c r="AD167" s="41">
        <f t="shared" si="20"/>
        <v>1</v>
      </c>
      <c r="AE167" s="41" t="str">
        <f>IF(enrollment!P167="","",enrollment!P167)</f>
        <v/>
      </c>
      <c r="AF167" s="41">
        <f>IF(enrollment!P167="",0,1)</f>
        <v>0</v>
      </c>
    </row>
    <row r="168" spans="1:32" x14ac:dyDescent="0.25">
      <c r="A168" t="str">
        <f>enrollment!A168</f>
        <v>M-000167</v>
      </c>
      <c r="B168" t="str">
        <f>enrollment!F168</f>
        <v>Commercial</v>
      </c>
      <c r="C168" t="str">
        <f>enrollment!I168</f>
        <v>TN</v>
      </c>
      <c r="D168" t="str">
        <f>enrollment!J168</f>
        <v>Davidson</v>
      </c>
      <c r="E168">
        <f>enrollment!L168</f>
        <v>43</v>
      </c>
      <c r="F168" t="str" cm="1">
        <f t="array" ref="F168">_xlfn.IFS(E168&lt;18,"0-17",E168&lt;35,"18-34",E168&lt;50,"35-49",E168&lt;65,"50-64",TRUE,"65+")</f>
        <v>35-49</v>
      </c>
      <c r="G168" t="str">
        <f>enrollment!M168</f>
        <v>F</v>
      </c>
      <c r="H168" s="13">
        <f>enrollment!N168</f>
        <v>0.75</v>
      </c>
      <c r="I168" s="14">
        <f>enrollment!O168</f>
        <v>5678901234</v>
      </c>
      <c r="J168" s="15">
        <f>IFERROR(_xlfn.XLOOKUP(I168,providers!$B$2:$B$11,providers!$Q$2:$Q$11),"")</f>
        <v>3.8</v>
      </c>
      <c r="K168">
        <f>SUMIFS(member_months!$F:$F,member_months!$A:$A,$A168)</f>
        <v>12</v>
      </c>
      <c r="L168" s="16">
        <f>SUMIFS(claims!$Q:$Q,claims!$B:$B,$A168)</f>
        <v>19641.59</v>
      </c>
      <c r="M168" s="16">
        <f t="shared" si="18"/>
        <v>1636.7991666666667</v>
      </c>
      <c r="N168" s="16">
        <f>SUMIFS(claims!$Q:$Q,claims!$B:$B,$A168,claims!$Z:$Z,"Inpatient")</f>
        <v>15660.75</v>
      </c>
      <c r="O168" s="16">
        <f>SUMIFS(claims!$Q:$Q,claims!$B:$B,$A168,claims!$Z:$Z,"ED")</f>
        <v>3414.42</v>
      </c>
      <c r="P168" s="16">
        <f>SUMIFS(claims!$Q:$Q,claims!$B:$B,$A168,claims!$Z:$Z,"Specialty Rx")</f>
        <v>0</v>
      </c>
      <c r="Q168" s="14">
        <f t="shared" si="19"/>
        <v>0</v>
      </c>
      <c r="AA168" s="41">
        <f>COUNTIFS(claims!$B:$B,$A168,claims!$Z:$Z,"Behavioral Health")</f>
        <v>1</v>
      </c>
      <c r="AB168" s="41">
        <f>COUNTIFS(claims!$B:$B,$A168,claims!$Z:$Z,"ED")</f>
        <v>3</v>
      </c>
      <c r="AC168" s="41">
        <f>COUNTIFS(claims!$B:$B,$A168,claims!$Z:$Z,"Inpatient")</f>
        <v>1</v>
      </c>
      <c r="AD168" s="41">
        <f t="shared" si="20"/>
        <v>1</v>
      </c>
      <c r="AE168" s="41" t="str">
        <f>IF(enrollment!P168="","",enrollment!P168)</f>
        <v/>
      </c>
      <c r="AF168" s="41">
        <f>IF(enrollment!P168="",0,1)</f>
        <v>0</v>
      </c>
    </row>
    <row r="169" spans="1:32" x14ac:dyDescent="0.25">
      <c r="A169" t="str">
        <f>enrollment!A169</f>
        <v>M-000168</v>
      </c>
      <c r="B169" t="str">
        <f>enrollment!F169</f>
        <v>Medicare Advantage</v>
      </c>
      <c r="C169" t="str">
        <f>enrollment!I169</f>
        <v>GA</v>
      </c>
      <c r="D169" t="str">
        <f>enrollment!J169</f>
        <v>Cherokee</v>
      </c>
      <c r="E169">
        <f>enrollment!L169</f>
        <v>78</v>
      </c>
      <c r="F169" t="str" cm="1">
        <f t="array" ref="F169">_xlfn.IFS(E169&lt;18,"0-17",E169&lt;35,"18-34",E169&lt;50,"35-49",E169&lt;65,"50-64",TRUE,"65+")</f>
        <v>65+</v>
      </c>
      <c r="G169" t="str">
        <f>enrollment!M169</f>
        <v>M</v>
      </c>
      <c r="H169" s="13">
        <f>enrollment!N169</f>
        <v>3.62</v>
      </c>
      <c r="I169" s="14">
        <f>enrollment!O169</f>
        <v>8901234567</v>
      </c>
      <c r="J169" s="15">
        <f>IFERROR(_xlfn.XLOOKUP(I169,providers!$B$2:$B$11,providers!$Q$2:$Q$11),"")</f>
        <v>3.7</v>
      </c>
      <c r="K169">
        <f>SUMIFS(member_months!$F:$F,member_months!$A:$A,$A169)</f>
        <v>12</v>
      </c>
      <c r="L169" s="16">
        <f>SUMIFS(claims!$Q:$Q,claims!$B:$B,$A169)</f>
        <v>756.66</v>
      </c>
      <c r="M169" s="16">
        <f t="shared" si="18"/>
        <v>63.055</v>
      </c>
      <c r="N169" s="16">
        <f>SUMIFS(claims!$Q:$Q,claims!$B:$B,$A169,claims!$Z:$Z,"Inpatient")</f>
        <v>0</v>
      </c>
      <c r="O169" s="16">
        <f>SUMIFS(claims!$Q:$Q,claims!$B:$B,$A169,claims!$Z:$Z,"ED")</f>
        <v>0</v>
      </c>
      <c r="P169" s="16">
        <f>SUMIFS(claims!$Q:$Q,claims!$B:$B,$A169,claims!$Z:$Z,"Specialty Rx")</f>
        <v>0</v>
      </c>
      <c r="Q169" s="14">
        <f t="shared" si="19"/>
        <v>0</v>
      </c>
      <c r="AA169" s="41">
        <f>COUNTIFS(claims!$B:$B,$A169,claims!$Z:$Z,"Behavioral Health")</f>
        <v>0</v>
      </c>
      <c r="AB169" s="41">
        <f>COUNTIFS(claims!$B:$B,$A169,claims!$Z:$Z,"ED")</f>
        <v>0</v>
      </c>
      <c r="AC169" s="41">
        <f>COUNTIFS(claims!$B:$B,$A169,claims!$Z:$Z,"Inpatient")</f>
        <v>0</v>
      </c>
      <c r="AD169" s="41">
        <f t="shared" si="20"/>
        <v>0</v>
      </c>
      <c r="AE169" s="41" t="str">
        <f>IF(enrollment!P169="","",enrollment!P169)</f>
        <v/>
      </c>
      <c r="AF169" s="41">
        <f>IF(enrollment!P169="",0,1)</f>
        <v>0</v>
      </c>
    </row>
    <row r="170" spans="1:32" x14ac:dyDescent="0.25">
      <c r="A170" t="str">
        <f>enrollment!A170</f>
        <v>M-000169</v>
      </c>
      <c r="B170" t="str">
        <f>enrollment!F170</f>
        <v>Medicare Advantage</v>
      </c>
      <c r="C170" t="str">
        <f>enrollment!I170</f>
        <v>TN</v>
      </c>
      <c r="D170" t="str">
        <f>enrollment!J170</f>
        <v>Davidson</v>
      </c>
      <c r="E170">
        <f>enrollment!L170</f>
        <v>80</v>
      </c>
      <c r="F170" t="str" cm="1">
        <f t="array" ref="F170">_xlfn.IFS(E170&lt;18,"0-17",E170&lt;35,"18-34",E170&lt;50,"35-49",E170&lt;65,"50-64",TRUE,"65+")</f>
        <v>65+</v>
      </c>
      <c r="G170" t="str">
        <f>enrollment!M170</f>
        <v>M</v>
      </c>
      <c r="H170" s="13">
        <f>enrollment!N170</f>
        <v>3.67</v>
      </c>
      <c r="I170" s="14">
        <f>enrollment!O170</f>
        <v>5678901234</v>
      </c>
      <c r="J170" s="15">
        <f>IFERROR(_xlfn.XLOOKUP(I170,providers!$B$2:$B$11,providers!$Q$2:$Q$11),"")</f>
        <v>3.8</v>
      </c>
      <c r="K170">
        <f>SUMIFS(member_months!$F:$F,member_months!$A:$A,$A170)</f>
        <v>11</v>
      </c>
      <c r="L170" s="16">
        <f>SUMIFS(claims!$Q:$Q,claims!$B:$B,$A170)</f>
        <v>29656.079999999998</v>
      </c>
      <c r="M170" s="16">
        <f t="shared" si="18"/>
        <v>2696.0072727272727</v>
      </c>
      <c r="N170" s="16">
        <f>SUMIFS(claims!$Q:$Q,claims!$B:$B,$A170,claims!$Z:$Z,"Inpatient")</f>
        <v>0</v>
      </c>
      <c r="O170" s="16">
        <f>SUMIFS(claims!$Q:$Q,claims!$B:$B,$A170,claims!$Z:$Z,"ED")</f>
        <v>3295.68</v>
      </c>
      <c r="P170" s="16">
        <f>SUMIFS(claims!$Q:$Q,claims!$B:$B,$A170,claims!$Z:$Z,"Specialty Rx")</f>
        <v>24934.22</v>
      </c>
      <c r="Q170" s="14">
        <f t="shared" si="19"/>
        <v>0</v>
      </c>
      <c r="AA170" s="41">
        <f>COUNTIFS(claims!$B:$B,$A170,claims!$Z:$Z,"Behavioral Health")</f>
        <v>2</v>
      </c>
      <c r="AB170" s="41">
        <f>COUNTIFS(claims!$B:$B,$A170,claims!$Z:$Z,"ED")</f>
        <v>3</v>
      </c>
      <c r="AC170" s="41">
        <f>COUNTIFS(claims!$B:$B,$A170,claims!$Z:$Z,"Inpatient")</f>
        <v>0</v>
      </c>
      <c r="AD170" s="41">
        <f t="shared" si="20"/>
        <v>1</v>
      </c>
      <c r="AE170" s="41" t="str">
        <f>IF(enrollment!P170="","",enrollment!P170)</f>
        <v/>
      </c>
      <c r="AF170" s="41">
        <f>IF(enrollment!P170="",0,1)</f>
        <v>0</v>
      </c>
    </row>
    <row r="171" spans="1:32" x14ac:dyDescent="0.25">
      <c r="A171" t="str">
        <f>enrollment!A171</f>
        <v>M-000170</v>
      </c>
      <c r="B171" t="str">
        <f>enrollment!F171</f>
        <v>Commercial</v>
      </c>
      <c r="C171" t="str">
        <f>enrollment!I171</f>
        <v>GA</v>
      </c>
      <c r="D171" t="str">
        <f>enrollment!J171</f>
        <v>Cherokee</v>
      </c>
      <c r="E171">
        <f>enrollment!L171</f>
        <v>46</v>
      </c>
      <c r="F171" t="str" cm="1">
        <f t="array" ref="F171">_xlfn.IFS(E171&lt;18,"0-17",E171&lt;35,"18-34",E171&lt;50,"35-49",E171&lt;65,"50-64",TRUE,"65+")</f>
        <v>35-49</v>
      </c>
      <c r="G171" t="str">
        <f>enrollment!M171</f>
        <v>M</v>
      </c>
      <c r="H171" s="13">
        <f>enrollment!N171</f>
        <v>0.88</v>
      </c>
      <c r="I171" s="14">
        <f>enrollment!O171</f>
        <v>8901234567</v>
      </c>
      <c r="J171" s="15">
        <f>IFERROR(_xlfn.XLOOKUP(I171,providers!$B$2:$B$11,providers!$Q$2:$Q$11),"")</f>
        <v>3.7</v>
      </c>
      <c r="K171">
        <f>SUMIFS(member_months!$F:$F,member_months!$A:$A,$A171)</f>
        <v>6</v>
      </c>
      <c r="L171" s="16">
        <f>SUMIFS(claims!$Q:$Q,claims!$B:$B,$A171)</f>
        <v>1435.5</v>
      </c>
      <c r="M171" s="16">
        <f t="shared" si="18"/>
        <v>239.25</v>
      </c>
      <c r="N171" s="16">
        <f>SUMIFS(claims!$Q:$Q,claims!$B:$B,$A171,claims!$Z:$Z,"Inpatient")</f>
        <v>0</v>
      </c>
      <c r="O171" s="16">
        <f>SUMIFS(claims!$Q:$Q,claims!$B:$B,$A171,claims!$Z:$Z,"ED")</f>
        <v>1022.98</v>
      </c>
      <c r="P171" s="16">
        <f>SUMIFS(claims!$Q:$Q,claims!$B:$B,$A171,claims!$Z:$Z,"Specialty Rx")</f>
        <v>0</v>
      </c>
      <c r="Q171" s="14">
        <f t="shared" si="19"/>
        <v>0</v>
      </c>
      <c r="AA171" s="41">
        <f>COUNTIFS(claims!$B:$B,$A171,claims!$Z:$Z,"Behavioral Health")</f>
        <v>0</v>
      </c>
      <c r="AB171" s="41">
        <f>COUNTIFS(claims!$B:$B,$A171,claims!$Z:$Z,"ED")</f>
        <v>1</v>
      </c>
      <c r="AC171" s="41">
        <f>COUNTIFS(claims!$B:$B,$A171,claims!$Z:$Z,"Inpatient")</f>
        <v>0</v>
      </c>
      <c r="AD171" s="41">
        <f t="shared" si="20"/>
        <v>0</v>
      </c>
      <c r="AE171" s="41" t="str">
        <f>IF(enrollment!P171="","",enrollment!P171)</f>
        <v>Access Issues</v>
      </c>
      <c r="AF171" s="41">
        <f>IF(enrollment!P171="",0,1)</f>
        <v>1</v>
      </c>
    </row>
    <row r="172" spans="1:32" x14ac:dyDescent="0.25">
      <c r="A172" t="str">
        <f>enrollment!A172</f>
        <v>M-000171</v>
      </c>
      <c r="B172" t="str">
        <f>enrollment!F172</f>
        <v>Commercial</v>
      </c>
      <c r="C172" t="str">
        <f>enrollment!I172</f>
        <v>TN</v>
      </c>
      <c r="D172" t="str">
        <f>enrollment!J172</f>
        <v>Knox</v>
      </c>
      <c r="E172">
        <f>enrollment!L172</f>
        <v>82</v>
      </c>
      <c r="F172" t="str" cm="1">
        <f t="array" ref="F172">_xlfn.IFS(E172&lt;18,"0-17",E172&lt;35,"18-34",E172&lt;50,"35-49",E172&lt;65,"50-64",TRUE,"65+")</f>
        <v>65+</v>
      </c>
      <c r="G172" t="str">
        <f>enrollment!M172</f>
        <v>F</v>
      </c>
      <c r="H172" s="13">
        <f>enrollment!N172</f>
        <v>2.16</v>
      </c>
      <c r="I172" s="14">
        <f>enrollment!O172</f>
        <v>7890123456</v>
      </c>
      <c r="J172" s="15">
        <f>IFERROR(_xlfn.XLOOKUP(I172,providers!$B$2:$B$11,providers!$Q$2:$Q$11),"")</f>
        <v>3.9</v>
      </c>
      <c r="K172">
        <f>SUMIFS(member_months!$F:$F,member_months!$A:$A,$A172)</f>
        <v>11</v>
      </c>
      <c r="L172" s="16">
        <f>SUMIFS(claims!$Q:$Q,claims!$B:$B,$A172)</f>
        <v>20030.48</v>
      </c>
      <c r="M172" s="16">
        <f t="shared" si="18"/>
        <v>1820.9527272727273</v>
      </c>
      <c r="N172" s="16">
        <f>SUMIFS(claims!$Q:$Q,claims!$B:$B,$A172,claims!$Z:$Z,"Inpatient")</f>
        <v>19778.93</v>
      </c>
      <c r="O172" s="16">
        <f>SUMIFS(claims!$Q:$Q,claims!$B:$B,$A172,claims!$Z:$Z,"ED")</f>
        <v>0</v>
      </c>
      <c r="P172" s="16">
        <f>SUMIFS(claims!$Q:$Q,claims!$B:$B,$A172,claims!$Z:$Z,"Specialty Rx")</f>
        <v>0</v>
      </c>
      <c r="Q172" s="14">
        <f t="shared" si="19"/>
        <v>0</v>
      </c>
      <c r="AA172" s="41">
        <f>COUNTIFS(claims!$B:$B,$A172,claims!$Z:$Z,"Behavioral Health")</f>
        <v>0</v>
      </c>
      <c r="AB172" s="41">
        <f>COUNTIFS(claims!$B:$B,$A172,claims!$Z:$Z,"ED")</f>
        <v>0</v>
      </c>
      <c r="AC172" s="41">
        <f>COUNTIFS(claims!$B:$B,$A172,claims!$Z:$Z,"Inpatient")</f>
        <v>1</v>
      </c>
      <c r="AD172" s="41">
        <f t="shared" si="20"/>
        <v>0</v>
      </c>
      <c r="AE172" s="41" t="str">
        <f>IF(enrollment!P172="","",enrollment!P172)</f>
        <v/>
      </c>
      <c r="AF172" s="41">
        <f>IF(enrollment!P172="",0,1)</f>
        <v>0</v>
      </c>
    </row>
    <row r="173" spans="1:32" x14ac:dyDescent="0.25">
      <c r="A173" t="str">
        <f>enrollment!A173</f>
        <v>M-000172</v>
      </c>
      <c r="B173" t="str">
        <f>enrollment!F173</f>
        <v>Marketplace</v>
      </c>
      <c r="C173" t="str">
        <f>enrollment!I173</f>
        <v>KY</v>
      </c>
      <c r="D173" t="str">
        <f>enrollment!J173</f>
        <v>Hardin</v>
      </c>
      <c r="E173">
        <f>enrollment!L173</f>
        <v>57</v>
      </c>
      <c r="F173" t="str" cm="1">
        <f t="array" ref="F173">_xlfn.IFS(E173&lt;18,"0-17",E173&lt;35,"18-34",E173&lt;50,"35-49",E173&lt;65,"50-64",TRUE,"65+")</f>
        <v>50-64</v>
      </c>
      <c r="G173" t="str">
        <f>enrollment!M173</f>
        <v>F</v>
      </c>
      <c r="H173" s="13">
        <f>enrollment!N173</f>
        <v>0.74</v>
      </c>
      <c r="I173" s="14">
        <f>enrollment!O173</f>
        <v>3456789012</v>
      </c>
      <c r="J173" s="15">
        <f>IFERROR(_xlfn.XLOOKUP(I173,providers!$B$2:$B$11,providers!$Q$2:$Q$11),"")</f>
        <v>4</v>
      </c>
      <c r="K173">
        <f>SUMIFS(member_months!$F:$F,member_months!$A:$A,$A173)</f>
        <v>12</v>
      </c>
      <c r="L173" s="16">
        <f>SUMIFS(claims!$Q:$Q,claims!$B:$B,$A173)</f>
        <v>61648.4</v>
      </c>
      <c r="M173" s="16">
        <f t="shared" si="18"/>
        <v>5137.3666666666668</v>
      </c>
      <c r="N173" s="16">
        <f>SUMIFS(claims!$Q:$Q,claims!$B:$B,$A173,claims!$Z:$Z,"Inpatient")</f>
        <v>60207.530000000006</v>
      </c>
      <c r="O173" s="16">
        <f>SUMIFS(claims!$Q:$Q,claims!$B:$B,$A173,claims!$Z:$Z,"ED")</f>
        <v>0</v>
      </c>
      <c r="P173" s="16">
        <f>SUMIFS(claims!$Q:$Q,claims!$B:$B,$A173,claims!$Z:$Z,"Specialty Rx")</f>
        <v>830.02</v>
      </c>
      <c r="Q173" s="14">
        <f t="shared" si="19"/>
        <v>1</v>
      </c>
      <c r="AA173" s="41">
        <f>COUNTIFS(claims!$B:$B,$A173,claims!$Z:$Z,"Behavioral Health")</f>
        <v>0</v>
      </c>
      <c r="AB173" s="41">
        <f>COUNTIFS(claims!$B:$B,$A173,claims!$Z:$Z,"ED")</f>
        <v>0</v>
      </c>
      <c r="AC173" s="41">
        <f>COUNTIFS(claims!$B:$B,$A173,claims!$Z:$Z,"Inpatient")</f>
        <v>4</v>
      </c>
      <c r="AD173" s="41">
        <f t="shared" si="20"/>
        <v>0</v>
      </c>
      <c r="AE173" s="41" t="str">
        <f>IF(enrollment!P173="","",enrollment!P173)</f>
        <v/>
      </c>
      <c r="AF173" s="41">
        <f>IF(enrollment!P173="",0,1)</f>
        <v>0</v>
      </c>
    </row>
    <row r="174" spans="1:32" x14ac:dyDescent="0.25">
      <c r="A174" t="str">
        <f>enrollment!A174</f>
        <v>M-000173</v>
      </c>
      <c r="B174" t="str">
        <f>enrollment!F174</f>
        <v>Medicare Advantage</v>
      </c>
      <c r="C174" t="str">
        <f>enrollment!I174</f>
        <v>TN</v>
      </c>
      <c r="D174" t="str">
        <f>enrollment!J174</f>
        <v>Davidson</v>
      </c>
      <c r="E174">
        <f>enrollment!L174</f>
        <v>67</v>
      </c>
      <c r="F174" t="str" cm="1">
        <f t="array" ref="F174">_xlfn.IFS(E174&lt;18,"0-17",E174&lt;35,"18-34",E174&lt;50,"35-49",E174&lt;65,"50-64",TRUE,"65+")</f>
        <v>65+</v>
      </c>
      <c r="G174" t="str">
        <f>enrollment!M174</f>
        <v>M</v>
      </c>
      <c r="H174" s="13">
        <f>enrollment!N174</f>
        <v>3.75</v>
      </c>
      <c r="I174" s="14">
        <f>enrollment!O174</f>
        <v>5678901234</v>
      </c>
      <c r="J174" s="15">
        <f>IFERROR(_xlfn.XLOOKUP(I174,providers!$B$2:$B$11,providers!$Q$2:$Q$11),"")</f>
        <v>3.8</v>
      </c>
      <c r="K174">
        <f>SUMIFS(member_months!$F:$F,member_months!$A:$A,$A174)</f>
        <v>11</v>
      </c>
      <c r="L174" s="16">
        <f>SUMIFS(claims!$Q:$Q,claims!$B:$B,$A174)</f>
        <v>17476.390000000003</v>
      </c>
      <c r="M174" s="16">
        <f t="shared" si="18"/>
        <v>1588.7627272727275</v>
      </c>
      <c r="N174" s="16">
        <f>SUMIFS(claims!$Q:$Q,claims!$B:$B,$A174,claims!$Z:$Z,"Inpatient")</f>
        <v>15189.53</v>
      </c>
      <c r="O174" s="16">
        <f>SUMIFS(claims!$Q:$Q,claims!$B:$B,$A174,claims!$Z:$Z,"ED")</f>
        <v>1227.4000000000001</v>
      </c>
      <c r="P174" s="16">
        <f>SUMIFS(claims!$Q:$Q,claims!$B:$B,$A174,claims!$Z:$Z,"Specialty Rx")</f>
        <v>0</v>
      </c>
      <c r="Q174" s="14">
        <f t="shared" si="19"/>
        <v>0</v>
      </c>
      <c r="AA174" s="41">
        <f>COUNTIFS(claims!$B:$B,$A174,claims!$Z:$Z,"Behavioral Health")</f>
        <v>1</v>
      </c>
      <c r="AB174" s="41">
        <f>COUNTIFS(claims!$B:$B,$A174,claims!$Z:$Z,"ED")</f>
        <v>1</v>
      </c>
      <c r="AC174" s="41">
        <f>COUNTIFS(claims!$B:$B,$A174,claims!$Z:$Z,"Inpatient")</f>
        <v>1</v>
      </c>
      <c r="AD174" s="41">
        <f t="shared" si="20"/>
        <v>1</v>
      </c>
      <c r="AE174" s="41" t="str">
        <f>IF(enrollment!P174="","",enrollment!P174)</f>
        <v/>
      </c>
      <c r="AF174" s="41">
        <f>IF(enrollment!P174="",0,1)</f>
        <v>0</v>
      </c>
    </row>
    <row r="175" spans="1:32" x14ac:dyDescent="0.25">
      <c r="A175" t="str">
        <f>enrollment!A175</f>
        <v>M-000174</v>
      </c>
      <c r="B175" t="str">
        <f>enrollment!F175</f>
        <v>Commercial</v>
      </c>
      <c r="C175" t="str">
        <f>enrollment!I175</f>
        <v>GA</v>
      </c>
      <c r="D175" t="str">
        <f>enrollment!J175</f>
        <v>Cherokee</v>
      </c>
      <c r="E175">
        <f>enrollment!L175</f>
        <v>35</v>
      </c>
      <c r="F175" t="str" cm="1">
        <f t="array" ref="F175">_xlfn.IFS(E175&lt;18,"0-17",E175&lt;35,"18-34",E175&lt;50,"35-49",E175&lt;65,"50-64",TRUE,"65+")</f>
        <v>35-49</v>
      </c>
      <c r="G175" t="str">
        <f>enrollment!M175</f>
        <v>F</v>
      </c>
      <c r="H175" s="13">
        <f>enrollment!N175</f>
        <v>0.98</v>
      </c>
      <c r="I175" s="14">
        <f>enrollment!O175</f>
        <v>8901234567</v>
      </c>
      <c r="J175" s="15">
        <f>IFERROR(_xlfn.XLOOKUP(I175,providers!$B$2:$B$11,providers!$Q$2:$Q$11),"")</f>
        <v>3.7</v>
      </c>
      <c r="K175">
        <f>SUMIFS(member_months!$F:$F,member_months!$A:$A,$A175)</f>
        <v>12</v>
      </c>
      <c r="L175" s="16">
        <f>SUMIFS(claims!$Q:$Q,claims!$B:$B,$A175)</f>
        <v>1118.8</v>
      </c>
      <c r="M175" s="16">
        <f t="shared" si="18"/>
        <v>93.233333333333334</v>
      </c>
      <c r="N175" s="16">
        <f>SUMIFS(claims!$Q:$Q,claims!$B:$B,$A175,claims!$Z:$Z,"Inpatient")</f>
        <v>0</v>
      </c>
      <c r="O175" s="16">
        <f>SUMIFS(claims!$Q:$Q,claims!$B:$B,$A175,claims!$Z:$Z,"ED")</f>
        <v>0</v>
      </c>
      <c r="P175" s="16">
        <f>SUMIFS(claims!$Q:$Q,claims!$B:$B,$A175,claims!$Z:$Z,"Specialty Rx")</f>
        <v>887.73</v>
      </c>
      <c r="Q175" s="14">
        <f t="shared" si="19"/>
        <v>0</v>
      </c>
      <c r="AA175" s="41">
        <f>COUNTIFS(claims!$B:$B,$A175,claims!$Z:$Z,"Behavioral Health")</f>
        <v>0</v>
      </c>
      <c r="AB175" s="41">
        <f>COUNTIFS(claims!$B:$B,$A175,claims!$Z:$Z,"ED")</f>
        <v>0</v>
      </c>
      <c r="AC175" s="41">
        <f>COUNTIFS(claims!$B:$B,$A175,claims!$Z:$Z,"Inpatient")</f>
        <v>0</v>
      </c>
      <c r="AD175" s="41">
        <f t="shared" si="20"/>
        <v>0</v>
      </c>
      <c r="AE175" s="41" t="str">
        <f>IF(enrollment!P175="","",enrollment!P175)</f>
        <v/>
      </c>
      <c r="AF175" s="41">
        <f>IF(enrollment!P175="",0,1)</f>
        <v>0</v>
      </c>
    </row>
    <row r="176" spans="1:32" x14ac:dyDescent="0.25">
      <c r="A176" t="str">
        <f>enrollment!A176</f>
        <v>M-000175</v>
      </c>
      <c r="B176" t="str">
        <f>enrollment!F176</f>
        <v>Medicare Advantage</v>
      </c>
      <c r="C176" t="str">
        <f>enrollment!I176</f>
        <v>KY</v>
      </c>
      <c r="D176" t="str">
        <f>enrollment!J176</f>
        <v>Hardin</v>
      </c>
      <c r="E176">
        <f>enrollment!L176</f>
        <v>68</v>
      </c>
      <c r="F176" t="str" cm="1">
        <f t="array" ref="F176">_xlfn.IFS(E176&lt;18,"0-17",E176&lt;35,"18-34",E176&lt;50,"35-49",E176&lt;65,"50-64",TRUE,"65+")</f>
        <v>65+</v>
      </c>
      <c r="G176" t="str">
        <f>enrollment!M176</f>
        <v>F</v>
      </c>
      <c r="H176" s="13">
        <f>enrollment!N176</f>
        <v>2.99</v>
      </c>
      <c r="I176" s="14">
        <f>enrollment!O176</f>
        <v>3456789012</v>
      </c>
      <c r="J176" s="15">
        <f>IFERROR(_xlfn.XLOOKUP(I176,providers!$B$2:$B$11,providers!$Q$2:$Q$11),"")</f>
        <v>4</v>
      </c>
      <c r="K176">
        <f>SUMIFS(member_months!$F:$F,member_months!$A:$A,$A176)</f>
        <v>12</v>
      </c>
      <c r="L176" s="16">
        <f>SUMIFS(claims!$Q:$Q,claims!$B:$B,$A176)</f>
        <v>3792.0499999999997</v>
      </c>
      <c r="M176" s="16">
        <f t="shared" si="18"/>
        <v>316.00416666666666</v>
      </c>
      <c r="N176" s="16">
        <f>SUMIFS(claims!$Q:$Q,claims!$B:$B,$A176,claims!$Z:$Z,"Inpatient")</f>
        <v>0</v>
      </c>
      <c r="O176" s="16">
        <f>SUMIFS(claims!$Q:$Q,claims!$B:$B,$A176,claims!$Z:$Z,"ED")</f>
        <v>1317.56</v>
      </c>
      <c r="P176" s="16">
        <f>SUMIFS(claims!$Q:$Q,claims!$B:$B,$A176,claims!$Z:$Z,"Specialty Rx")</f>
        <v>2191.9899999999998</v>
      </c>
      <c r="Q176" s="14">
        <f t="shared" si="19"/>
        <v>0</v>
      </c>
      <c r="AA176" s="41">
        <f>COUNTIFS(claims!$B:$B,$A176,claims!$Z:$Z,"Behavioral Health")</f>
        <v>0</v>
      </c>
      <c r="AB176" s="41">
        <f>COUNTIFS(claims!$B:$B,$A176,claims!$Z:$Z,"ED")</f>
        <v>1</v>
      </c>
      <c r="AC176" s="41">
        <f>COUNTIFS(claims!$B:$B,$A176,claims!$Z:$Z,"Inpatient")</f>
        <v>0</v>
      </c>
      <c r="AD176" s="41">
        <f t="shared" si="20"/>
        <v>0</v>
      </c>
      <c r="AE176" s="41" t="str">
        <f>IF(enrollment!P176="","",enrollment!P176)</f>
        <v/>
      </c>
      <c r="AF176" s="41">
        <f>IF(enrollment!P176="",0,1)</f>
        <v>0</v>
      </c>
    </row>
    <row r="177" spans="1:32" x14ac:dyDescent="0.25">
      <c r="A177" t="str">
        <f>enrollment!A177</f>
        <v>M-000176</v>
      </c>
      <c r="B177" t="str">
        <f>enrollment!F177</f>
        <v>Commercial</v>
      </c>
      <c r="C177" t="str">
        <f>enrollment!I177</f>
        <v>KY</v>
      </c>
      <c r="D177" t="str">
        <f>enrollment!J177</f>
        <v>Jefferson</v>
      </c>
      <c r="E177">
        <f>enrollment!L177</f>
        <v>22</v>
      </c>
      <c r="F177" t="str" cm="1">
        <f t="array" ref="F177">_xlfn.IFS(E177&lt;18,"0-17",E177&lt;35,"18-34",E177&lt;50,"35-49",E177&lt;65,"50-64",TRUE,"65+")</f>
        <v>18-34</v>
      </c>
      <c r="G177" t="str">
        <f>enrollment!M177</f>
        <v>M</v>
      </c>
      <c r="H177" s="13">
        <f>enrollment!N177</f>
        <v>0.88</v>
      </c>
      <c r="I177" s="14">
        <f>enrollment!O177</f>
        <v>9012345678</v>
      </c>
      <c r="J177" s="15">
        <f>IFERROR(_xlfn.XLOOKUP(I177,providers!$B$2:$B$11,providers!$Q$2:$Q$11),"")</f>
        <v>4.3</v>
      </c>
      <c r="K177">
        <f>SUMIFS(member_months!$F:$F,member_months!$A:$A,$A177)</f>
        <v>10</v>
      </c>
      <c r="L177" s="16">
        <f>SUMIFS(claims!$Q:$Q,claims!$B:$B,$A177)</f>
        <v>5870.0400000000009</v>
      </c>
      <c r="M177" s="16">
        <f t="shared" si="18"/>
        <v>587.00400000000013</v>
      </c>
      <c r="N177" s="16">
        <f>SUMIFS(claims!$Q:$Q,claims!$B:$B,$A177,claims!$Z:$Z,"Inpatient")</f>
        <v>0</v>
      </c>
      <c r="O177" s="16">
        <f>SUMIFS(claims!$Q:$Q,claims!$B:$B,$A177,claims!$Z:$Z,"ED")</f>
        <v>1206.72</v>
      </c>
      <c r="P177" s="16">
        <f>SUMIFS(claims!$Q:$Q,claims!$B:$B,$A177,claims!$Z:$Z,"Specialty Rx")</f>
        <v>3871.68</v>
      </c>
      <c r="Q177" s="14">
        <f t="shared" si="19"/>
        <v>0</v>
      </c>
      <c r="AA177" s="41">
        <f>COUNTIFS(claims!$B:$B,$A177,claims!$Z:$Z,"Behavioral Health")</f>
        <v>1</v>
      </c>
      <c r="AB177" s="41">
        <f>COUNTIFS(claims!$B:$B,$A177,claims!$Z:$Z,"ED")</f>
        <v>1</v>
      </c>
      <c r="AC177" s="41">
        <f>COUNTIFS(claims!$B:$B,$A177,claims!$Z:$Z,"Inpatient")</f>
        <v>0</v>
      </c>
      <c r="AD177" s="41">
        <f t="shared" si="20"/>
        <v>1</v>
      </c>
      <c r="AE177" s="41" t="str">
        <f>IF(enrollment!P177="","",enrollment!P177)</f>
        <v/>
      </c>
      <c r="AF177" s="41">
        <f>IF(enrollment!P177="",0,1)</f>
        <v>0</v>
      </c>
    </row>
    <row r="178" spans="1:32" x14ac:dyDescent="0.25">
      <c r="A178" t="str">
        <f>enrollment!A178</f>
        <v>M-000177</v>
      </c>
      <c r="B178" t="str">
        <f>enrollment!F178</f>
        <v>Marketplace</v>
      </c>
      <c r="C178" t="str">
        <f>enrollment!I178</f>
        <v>KY</v>
      </c>
      <c r="D178" t="str">
        <f>enrollment!J178</f>
        <v>Hardin</v>
      </c>
      <c r="E178">
        <f>enrollment!L178</f>
        <v>79</v>
      </c>
      <c r="F178" t="str" cm="1">
        <f t="array" ref="F178">_xlfn.IFS(E178&lt;18,"0-17",E178&lt;35,"18-34",E178&lt;50,"35-49",E178&lt;65,"50-64",TRUE,"65+")</f>
        <v>65+</v>
      </c>
      <c r="G178" t="str">
        <f>enrollment!M178</f>
        <v>F</v>
      </c>
      <c r="H178" s="13">
        <f>enrollment!N178</f>
        <v>3.22</v>
      </c>
      <c r="I178" s="14">
        <f>enrollment!O178</f>
        <v>3456789012</v>
      </c>
      <c r="J178" s="15">
        <f>IFERROR(_xlfn.XLOOKUP(I178,providers!$B$2:$B$11,providers!$Q$2:$Q$11),"")</f>
        <v>4</v>
      </c>
      <c r="K178">
        <f>SUMIFS(member_months!$F:$F,member_months!$A:$A,$A178)</f>
        <v>5</v>
      </c>
      <c r="L178" s="16">
        <f>SUMIFS(claims!$Q:$Q,claims!$B:$B,$A178)</f>
        <v>461.61</v>
      </c>
      <c r="M178" s="16">
        <f t="shared" si="18"/>
        <v>92.322000000000003</v>
      </c>
      <c r="N178" s="16">
        <f>SUMIFS(claims!$Q:$Q,claims!$B:$B,$A178,claims!$Z:$Z,"Inpatient")</f>
        <v>0</v>
      </c>
      <c r="O178" s="16">
        <f>SUMIFS(claims!$Q:$Q,claims!$B:$B,$A178,claims!$Z:$Z,"ED")</f>
        <v>0</v>
      </c>
      <c r="P178" s="16">
        <f>SUMIFS(claims!$Q:$Q,claims!$B:$B,$A178,claims!$Z:$Z,"Specialty Rx")</f>
        <v>0</v>
      </c>
      <c r="Q178" s="14">
        <f t="shared" si="19"/>
        <v>0</v>
      </c>
      <c r="AA178" s="41">
        <f>COUNTIFS(claims!$B:$B,$A178,claims!$Z:$Z,"Behavioral Health")</f>
        <v>0</v>
      </c>
      <c r="AB178" s="41">
        <f>COUNTIFS(claims!$B:$B,$A178,claims!$Z:$Z,"ED")</f>
        <v>0</v>
      </c>
      <c r="AC178" s="41">
        <f>COUNTIFS(claims!$B:$B,$A178,claims!$Z:$Z,"Inpatient")</f>
        <v>0</v>
      </c>
      <c r="AD178" s="41">
        <f t="shared" si="20"/>
        <v>0</v>
      </c>
      <c r="AE178" s="41" t="str">
        <f>IF(enrollment!P178="","",enrollment!P178)</f>
        <v>Moved Out of Area</v>
      </c>
      <c r="AF178" s="41">
        <f>IF(enrollment!P178="",0,1)</f>
        <v>1</v>
      </c>
    </row>
    <row r="179" spans="1:32" x14ac:dyDescent="0.25">
      <c r="A179" t="str">
        <f>enrollment!A179</f>
        <v>M-000178</v>
      </c>
      <c r="B179" t="str">
        <f>enrollment!F179</f>
        <v>Medicare Advantage</v>
      </c>
      <c r="C179" t="str">
        <f>enrollment!I179</f>
        <v>GA</v>
      </c>
      <c r="D179" t="str">
        <f>enrollment!J179</f>
        <v>Cherokee</v>
      </c>
      <c r="E179">
        <f>enrollment!L179</f>
        <v>77</v>
      </c>
      <c r="F179" t="str" cm="1">
        <f t="array" ref="F179">_xlfn.IFS(E179&lt;18,"0-17",E179&lt;35,"18-34",E179&lt;50,"35-49",E179&lt;65,"50-64",TRUE,"65+")</f>
        <v>65+</v>
      </c>
      <c r="G179" t="str">
        <f>enrollment!M179</f>
        <v>M</v>
      </c>
      <c r="H179" s="13">
        <f>enrollment!N179</f>
        <v>2.0099999999999998</v>
      </c>
      <c r="I179" s="14">
        <f>enrollment!O179</f>
        <v>8901234567</v>
      </c>
      <c r="J179" s="15">
        <f>IFERROR(_xlfn.XLOOKUP(I179,providers!$B$2:$B$11,providers!$Q$2:$Q$11),"")</f>
        <v>3.7</v>
      </c>
      <c r="K179">
        <f>SUMIFS(member_months!$F:$F,member_months!$A:$A,$A179)</f>
        <v>10</v>
      </c>
      <c r="L179" s="16">
        <f>SUMIFS(claims!$Q:$Q,claims!$B:$B,$A179)</f>
        <v>36885.94</v>
      </c>
      <c r="M179" s="16">
        <f t="shared" si="18"/>
        <v>3688.5940000000001</v>
      </c>
      <c r="N179" s="16">
        <f>SUMIFS(claims!$Q:$Q,claims!$B:$B,$A179,claims!$Z:$Z,"Inpatient")</f>
        <v>32649.379999999997</v>
      </c>
      <c r="O179" s="16">
        <f>SUMIFS(claims!$Q:$Q,claims!$B:$B,$A179,claims!$Z:$Z,"ED")</f>
        <v>2164.1800000000003</v>
      </c>
      <c r="P179" s="16">
        <f>SUMIFS(claims!$Q:$Q,claims!$B:$B,$A179,claims!$Z:$Z,"Specialty Rx")</f>
        <v>1944.1599999999999</v>
      </c>
      <c r="Q179" s="14">
        <f t="shared" si="19"/>
        <v>0</v>
      </c>
      <c r="AA179" s="41">
        <f>COUNTIFS(claims!$B:$B,$A179,claims!$Z:$Z,"Behavioral Health")</f>
        <v>0</v>
      </c>
      <c r="AB179" s="41">
        <f>COUNTIFS(claims!$B:$B,$A179,claims!$Z:$Z,"ED")</f>
        <v>2</v>
      </c>
      <c r="AC179" s="41">
        <f>COUNTIFS(claims!$B:$B,$A179,claims!$Z:$Z,"Inpatient")</f>
        <v>2</v>
      </c>
      <c r="AD179" s="41">
        <f t="shared" si="20"/>
        <v>0</v>
      </c>
      <c r="AE179" s="41" t="str">
        <f>IF(enrollment!P179="","",enrollment!P179)</f>
        <v/>
      </c>
      <c r="AF179" s="41">
        <f>IF(enrollment!P179="",0,1)</f>
        <v>0</v>
      </c>
    </row>
    <row r="180" spans="1:32" x14ac:dyDescent="0.25">
      <c r="A180" t="str">
        <f>enrollment!A180</f>
        <v>M-000179</v>
      </c>
      <c r="B180" t="str">
        <f>enrollment!F180</f>
        <v>Medicare Advantage</v>
      </c>
      <c r="C180" t="str">
        <f>enrollment!I180</f>
        <v>OH</v>
      </c>
      <c r="D180" t="str">
        <f>enrollment!J180</f>
        <v>Franklin</v>
      </c>
      <c r="E180">
        <f>enrollment!L180</f>
        <v>77</v>
      </c>
      <c r="F180" t="str" cm="1">
        <f t="array" ref="F180">_xlfn.IFS(E180&lt;18,"0-17",E180&lt;35,"18-34",E180&lt;50,"35-49",E180&lt;65,"50-64",TRUE,"65+")</f>
        <v>65+</v>
      </c>
      <c r="G180" t="str">
        <f>enrollment!M180</f>
        <v>F</v>
      </c>
      <c r="H180" s="13">
        <f>enrollment!N180</f>
        <v>3.63</v>
      </c>
      <c r="I180" s="14">
        <f>enrollment!O180</f>
        <v>2345678901</v>
      </c>
      <c r="J180" s="15">
        <f>IFERROR(_xlfn.XLOOKUP(I180,providers!$B$2:$B$11,providers!$Q$2:$Q$11),"")</f>
        <v>4.2</v>
      </c>
      <c r="K180">
        <f>SUMIFS(member_months!$F:$F,member_months!$A:$A,$A180)</f>
        <v>11</v>
      </c>
      <c r="L180" s="16">
        <f>SUMIFS(claims!$Q:$Q,claims!$B:$B,$A180)</f>
        <v>42691.030000000006</v>
      </c>
      <c r="M180" s="16">
        <f t="shared" si="18"/>
        <v>3881.002727272728</v>
      </c>
      <c r="N180" s="16">
        <f>SUMIFS(claims!$Q:$Q,claims!$B:$B,$A180,claims!$Z:$Z,"Inpatient")</f>
        <v>33000.36</v>
      </c>
      <c r="O180" s="16">
        <f>SUMIFS(claims!$Q:$Q,claims!$B:$B,$A180,claims!$Z:$Z,"ED")</f>
        <v>5879.9299999999994</v>
      </c>
      <c r="P180" s="16">
        <f>SUMIFS(claims!$Q:$Q,claims!$B:$B,$A180,claims!$Z:$Z,"Specialty Rx")</f>
        <v>1814.82</v>
      </c>
      <c r="Q180" s="14">
        <f t="shared" si="19"/>
        <v>0</v>
      </c>
      <c r="AA180" s="41">
        <f>COUNTIFS(claims!$B:$B,$A180,claims!$Z:$Z,"Behavioral Health")</f>
        <v>1</v>
      </c>
      <c r="AB180" s="41">
        <f>COUNTIFS(claims!$B:$B,$A180,claims!$Z:$Z,"ED")</f>
        <v>5</v>
      </c>
      <c r="AC180" s="41">
        <f>COUNTIFS(claims!$B:$B,$A180,claims!$Z:$Z,"Inpatient")</f>
        <v>2</v>
      </c>
      <c r="AD180" s="41">
        <f t="shared" si="20"/>
        <v>1</v>
      </c>
      <c r="AE180" s="41" t="str">
        <f>IF(enrollment!P180="","",enrollment!P180)</f>
        <v/>
      </c>
      <c r="AF180" s="41">
        <f>IF(enrollment!P180="",0,1)</f>
        <v>0</v>
      </c>
    </row>
    <row r="181" spans="1:32" x14ac:dyDescent="0.25">
      <c r="A181" t="str">
        <f>enrollment!A181</f>
        <v>M-000180</v>
      </c>
      <c r="B181" t="str">
        <f>enrollment!F181</f>
        <v>Commercial</v>
      </c>
      <c r="C181" t="str">
        <f>enrollment!I181</f>
        <v>TN</v>
      </c>
      <c r="D181" t="str">
        <f>enrollment!J181</f>
        <v>Knox</v>
      </c>
      <c r="E181">
        <f>enrollment!L181</f>
        <v>43</v>
      </c>
      <c r="F181" t="str" cm="1">
        <f t="array" ref="F181">_xlfn.IFS(E181&lt;18,"0-17",E181&lt;35,"18-34",E181&lt;50,"35-49",E181&lt;65,"50-64",TRUE,"65+")</f>
        <v>35-49</v>
      </c>
      <c r="G181" t="str">
        <f>enrollment!M181</f>
        <v>F</v>
      </c>
      <c r="H181" s="13">
        <f>enrollment!N181</f>
        <v>1.38</v>
      </c>
      <c r="I181" s="14">
        <f>enrollment!O181</f>
        <v>5678901234</v>
      </c>
      <c r="J181" s="15">
        <f>IFERROR(_xlfn.XLOOKUP(I181,providers!$B$2:$B$11,providers!$Q$2:$Q$11),"")</f>
        <v>3.8</v>
      </c>
      <c r="K181">
        <f>SUMIFS(member_months!$F:$F,member_months!$A:$A,$A181)</f>
        <v>10</v>
      </c>
      <c r="L181" s="16">
        <f>SUMIFS(claims!$Q:$Q,claims!$B:$B,$A181)</f>
        <v>513.03</v>
      </c>
      <c r="M181" s="16">
        <f t="shared" si="18"/>
        <v>51.302999999999997</v>
      </c>
      <c r="N181" s="16">
        <f>SUMIFS(claims!$Q:$Q,claims!$B:$B,$A181,claims!$Z:$Z,"Inpatient")</f>
        <v>0</v>
      </c>
      <c r="O181" s="16">
        <f>SUMIFS(claims!$Q:$Q,claims!$B:$B,$A181,claims!$Z:$Z,"ED")</f>
        <v>0</v>
      </c>
      <c r="P181" s="16">
        <f>SUMIFS(claims!$Q:$Q,claims!$B:$B,$A181,claims!$Z:$Z,"Specialty Rx")</f>
        <v>0</v>
      </c>
      <c r="Q181" s="14">
        <f t="shared" si="19"/>
        <v>0</v>
      </c>
      <c r="AA181" s="41">
        <f>COUNTIFS(claims!$B:$B,$A181,claims!$Z:$Z,"Behavioral Health")</f>
        <v>1</v>
      </c>
      <c r="AB181" s="41">
        <f>COUNTIFS(claims!$B:$B,$A181,claims!$Z:$Z,"ED")</f>
        <v>0</v>
      </c>
      <c r="AC181" s="41">
        <f>COUNTIFS(claims!$B:$B,$A181,claims!$Z:$Z,"Inpatient")</f>
        <v>0</v>
      </c>
      <c r="AD181" s="41">
        <f t="shared" si="20"/>
        <v>1</v>
      </c>
      <c r="AE181" s="41" t="str">
        <f>IF(enrollment!P181="","",enrollment!P181)</f>
        <v/>
      </c>
      <c r="AF181" s="41">
        <f>IF(enrollment!P181="",0,1)</f>
        <v>0</v>
      </c>
    </row>
    <row r="182" spans="1:32" x14ac:dyDescent="0.25">
      <c r="A182" t="str">
        <f>enrollment!A182</f>
        <v>M-000181</v>
      </c>
      <c r="B182" t="str">
        <f>enrollment!F182</f>
        <v>Commercial</v>
      </c>
      <c r="C182" t="str">
        <f>enrollment!I182</f>
        <v>GA</v>
      </c>
      <c r="D182" t="str">
        <f>enrollment!J182</f>
        <v>Cherokee</v>
      </c>
      <c r="E182">
        <f>enrollment!L182</f>
        <v>59</v>
      </c>
      <c r="F182" t="str" cm="1">
        <f t="array" ref="F182">_xlfn.IFS(E182&lt;18,"0-17",E182&lt;35,"18-34",E182&lt;50,"35-49",E182&lt;65,"50-64",TRUE,"65+")</f>
        <v>50-64</v>
      </c>
      <c r="G182" t="str">
        <f>enrollment!M182</f>
        <v>M</v>
      </c>
      <c r="H182" s="13">
        <f>enrollment!N182</f>
        <v>0.94</v>
      </c>
      <c r="I182" s="14">
        <f>enrollment!O182</f>
        <v>8901234567</v>
      </c>
      <c r="J182" s="15">
        <f>IFERROR(_xlfn.XLOOKUP(I182,providers!$B$2:$B$11,providers!$Q$2:$Q$11),"")</f>
        <v>3.7</v>
      </c>
      <c r="K182">
        <f>SUMIFS(member_months!$F:$F,member_months!$A:$A,$A182)</f>
        <v>10</v>
      </c>
      <c r="L182" s="16">
        <f>SUMIFS(claims!$Q:$Q,claims!$B:$B,$A182)</f>
        <v>1968.56</v>
      </c>
      <c r="M182" s="16">
        <f t="shared" si="18"/>
        <v>196.85599999999999</v>
      </c>
      <c r="N182" s="16">
        <f>SUMIFS(claims!$Q:$Q,claims!$B:$B,$A182,claims!$Z:$Z,"Inpatient")</f>
        <v>0</v>
      </c>
      <c r="O182" s="16">
        <f>SUMIFS(claims!$Q:$Q,claims!$B:$B,$A182,claims!$Z:$Z,"ED")</f>
        <v>0</v>
      </c>
      <c r="P182" s="16">
        <f>SUMIFS(claims!$Q:$Q,claims!$B:$B,$A182,claims!$Z:$Z,"Specialty Rx")</f>
        <v>1009.77</v>
      </c>
      <c r="Q182" s="14">
        <f t="shared" si="19"/>
        <v>0</v>
      </c>
      <c r="AA182" s="41">
        <f>COUNTIFS(claims!$B:$B,$A182,claims!$Z:$Z,"Behavioral Health")</f>
        <v>0</v>
      </c>
      <c r="AB182" s="41">
        <f>COUNTIFS(claims!$B:$B,$A182,claims!$Z:$Z,"ED")</f>
        <v>0</v>
      </c>
      <c r="AC182" s="41">
        <f>COUNTIFS(claims!$B:$B,$A182,claims!$Z:$Z,"Inpatient")</f>
        <v>0</v>
      </c>
      <c r="AD182" s="41">
        <f t="shared" si="20"/>
        <v>0</v>
      </c>
      <c r="AE182" s="41" t="str">
        <f>IF(enrollment!P182="","",enrollment!P182)</f>
        <v/>
      </c>
      <c r="AF182" s="41">
        <f>IF(enrollment!P182="",0,1)</f>
        <v>0</v>
      </c>
    </row>
    <row r="183" spans="1:32" x14ac:dyDescent="0.25">
      <c r="A183" t="str">
        <f>enrollment!A183</f>
        <v>M-000182</v>
      </c>
      <c r="B183" t="str">
        <f>enrollment!F183</f>
        <v>Marketplace</v>
      </c>
      <c r="C183" t="str">
        <f>enrollment!I183</f>
        <v>TN</v>
      </c>
      <c r="D183" t="str">
        <f>enrollment!J183</f>
        <v>Rural-Cannon</v>
      </c>
      <c r="E183">
        <f>enrollment!L183</f>
        <v>55</v>
      </c>
      <c r="F183" t="str" cm="1">
        <f t="array" ref="F183">_xlfn.IFS(E183&lt;18,"0-17",E183&lt;35,"18-34",E183&lt;50,"35-49",E183&lt;65,"50-64",TRUE,"65+")</f>
        <v>50-64</v>
      </c>
      <c r="G183" t="str">
        <f>enrollment!M183</f>
        <v>M</v>
      </c>
      <c r="H183" s="13">
        <f>enrollment!N183</f>
        <v>1.0900000000000001</v>
      </c>
      <c r="I183" s="14">
        <f>enrollment!O183</f>
        <v>2233445566</v>
      </c>
      <c r="J183" s="15">
        <f>IFERROR(_xlfn.XLOOKUP(I183,providers!$B$2:$B$11,providers!$Q$2:$Q$11),"")</f>
        <v>3.5</v>
      </c>
      <c r="K183">
        <f>SUMIFS(member_months!$F:$F,member_months!$A:$A,$A183)</f>
        <v>10</v>
      </c>
      <c r="L183" s="16">
        <f>SUMIFS(claims!$Q:$Q,claims!$B:$B,$A183)</f>
        <v>8436.3499999999985</v>
      </c>
      <c r="M183" s="16">
        <f t="shared" si="18"/>
        <v>843.63499999999988</v>
      </c>
      <c r="N183" s="16">
        <f>SUMIFS(claims!$Q:$Q,claims!$B:$B,$A183,claims!$Z:$Z,"Inpatient")</f>
        <v>0</v>
      </c>
      <c r="O183" s="16">
        <f>SUMIFS(claims!$Q:$Q,claims!$B:$B,$A183,claims!$Z:$Z,"ED")</f>
        <v>7439.6</v>
      </c>
      <c r="P183" s="16">
        <f>SUMIFS(claims!$Q:$Q,claims!$B:$B,$A183,claims!$Z:$Z,"Specialty Rx")</f>
        <v>0</v>
      </c>
      <c r="Q183" s="14">
        <f t="shared" si="19"/>
        <v>0</v>
      </c>
      <c r="AA183" s="41">
        <f>COUNTIFS(claims!$B:$B,$A183,claims!$Z:$Z,"Behavioral Health")</f>
        <v>2</v>
      </c>
      <c r="AB183" s="41">
        <f>COUNTIFS(claims!$B:$B,$A183,claims!$Z:$Z,"ED")</f>
        <v>6</v>
      </c>
      <c r="AC183" s="41">
        <f>COUNTIFS(claims!$B:$B,$A183,claims!$Z:$Z,"Inpatient")</f>
        <v>0</v>
      </c>
      <c r="AD183" s="41">
        <f t="shared" si="20"/>
        <v>1</v>
      </c>
      <c r="AE183" s="41" t="str">
        <f>IF(enrollment!P183="","",enrollment!P183)</f>
        <v/>
      </c>
      <c r="AF183" s="41">
        <f>IF(enrollment!P183="",0,1)</f>
        <v>0</v>
      </c>
    </row>
    <row r="184" spans="1:32" x14ac:dyDescent="0.25">
      <c r="A184" t="str">
        <f>enrollment!A184</f>
        <v>M-000183</v>
      </c>
      <c r="B184" t="str">
        <f>enrollment!F184</f>
        <v>Marketplace</v>
      </c>
      <c r="C184" t="str">
        <f>enrollment!I184</f>
        <v>OH</v>
      </c>
      <c r="D184" t="str">
        <f>enrollment!J184</f>
        <v>Franklin</v>
      </c>
      <c r="E184">
        <f>enrollment!L184</f>
        <v>71</v>
      </c>
      <c r="F184" t="str" cm="1">
        <f t="array" ref="F184">_xlfn.IFS(E184&lt;18,"0-17",E184&lt;35,"18-34",E184&lt;50,"35-49",E184&lt;65,"50-64",TRUE,"65+")</f>
        <v>65+</v>
      </c>
      <c r="G184" t="str">
        <f>enrollment!M184</f>
        <v>M</v>
      </c>
      <c r="H184" s="13">
        <f>enrollment!N184</f>
        <v>2.36</v>
      </c>
      <c r="I184" s="14">
        <f>enrollment!O184</f>
        <v>2345678901</v>
      </c>
      <c r="J184" s="15">
        <f>IFERROR(_xlfn.XLOOKUP(I184,providers!$B$2:$B$11,providers!$Q$2:$Q$11),"")</f>
        <v>4.2</v>
      </c>
      <c r="K184">
        <f>SUMIFS(member_months!$F:$F,member_months!$A:$A,$A184)</f>
        <v>11</v>
      </c>
      <c r="L184" s="16">
        <f>SUMIFS(claims!$Q:$Q,claims!$B:$B,$A184)</f>
        <v>3648.14</v>
      </c>
      <c r="M184" s="16">
        <f t="shared" si="18"/>
        <v>331.64909090909089</v>
      </c>
      <c r="N184" s="16">
        <f>SUMIFS(claims!$Q:$Q,claims!$B:$B,$A184,claims!$Z:$Z,"Inpatient")</f>
        <v>0</v>
      </c>
      <c r="O184" s="16">
        <f>SUMIFS(claims!$Q:$Q,claims!$B:$B,$A184,claims!$Z:$Z,"ED")</f>
        <v>869.6</v>
      </c>
      <c r="P184" s="16">
        <f>SUMIFS(claims!$Q:$Q,claims!$B:$B,$A184,claims!$Z:$Z,"Specialty Rx")</f>
        <v>2016.4499999999998</v>
      </c>
      <c r="Q184" s="14">
        <f t="shared" si="19"/>
        <v>0</v>
      </c>
      <c r="AA184" s="41">
        <f>COUNTIFS(claims!$B:$B,$A184,claims!$Z:$Z,"Behavioral Health")</f>
        <v>1</v>
      </c>
      <c r="AB184" s="41">
        <f>COUNTIFS(claims!$B:$B,$A184,claims!$Z:$Z,"ED")</f>
        <v>1</v>
      </c>
      <c r="AC184" s="41">
        <f>COUNTIFS(claims!$B:$B,$A184,claims!$Z:$Z,"Inpatient")</f>
        <v>0</v>
      </c>
      <c r="AD184" s="41">
        <f t="shared" si="20"/>
        <v>1</v>
      </c>
      <c r="AE184" s="41" t="str">
        <f>IF(enrollment!P184="","",enrollment!P184)</f>
        <v/>
      </c>
      <c r="AF184" s="41">
        <f>IF(enrollment!P184="",0,1)</f>
        <v>0</v>
      </c>
    </row>
    <row r="185" spans="1:32" x14ac:dyDescent="0.25">
      <c r="A185" t="str">
        <f>enrollment!A185</f>
        <v>M-000184</v>
      </c>
      <c r="B185" t="str">
        <f>enrollment!F185</f>
        <v>Marketplace</v>
      </c>
      <c r="C185" t="str">
        <f>enrollment!I185</f>
        <v>OH</v>
      </c>
      <c r="D185" t="str">
        <f>enrollment!J185</f>
        <v>Cuyahoga</v>
      </c>
      <c r="E185">
        <f>enrollment!L185</f>
        <v>81</v>
      </c>
      <c r="F185" t="str" cm="1">
        <f t="array" ref="F185">_xlfn.IFS(E185&lt;18,"0-17",E185&lt;35,"18-34",E185&lt;50,"35-49",E185&lt;65,"50-64",TRUE,"65+")</f>
        <v>65+</v>
      </c>
      <c r="G185" t="str">
        <f>enrollment!M185</f>
        <v>M</v>
      </c>
      <c r="H185" s="13">
        <f>enrollment!N185</f>
        <v>2.66</v>
      </c>
      <c r="I185" s="14">
        <f>enrollment!O185</f>
        <v>2345678901</v>
      </c>
      <c r="J185" s="15">
        <f>IFERROR(_xlfn.XLOOKUP(I185,providers!$B$2:$B$11,providers!$Q$2:$Q$11),"")</f>
        <v>4.2</v>
      </c>
      <c r="K185">
        <f>SUMIFS(member_months!$F:$F,member_months!$A:$A,$A185)</f>
        <v>8</v>
      </c>
      <c r="L185" s="16">
        <f>SUMIFS(claims!$Q:$Q,claims!$B:$B,$A185)</f>
        <v>4009.34</v>
      </c>
      <c r="M185" s="16">
        <f t="shared" si="18"/>
        <v>501.16750000000002</v>
      </c>
      <c r="N185" s="16">
        <f>SUMIFS(claims!$Q:$Q,claims!$B:$B,$A185,claims!$Z:$Z,"Inpatient")</f>
        <v>0</v>
      </c>
      <c r="O185" s="16">
        <f>SUMIFS(claims!$Q:$Q,claims!$B:$B,$A185,claims!$Z:$Z,"ED")</f>
        <v>2440.91</v>
      </c>
      <c r="P185" s="16">
        <f>SUMIFS(claims!$Q:$Q,claims!$B:$B,$A185,claims!$Z:$Z,"Specialty Rx")</f>
        <v>1144.1600000000001</v>
      </c>
      <c r="Q185" s="14">
        <f t="shared" si="19"/>
        <v>0</v>
      </c>
      <c r="AA185" s="41">
        <f>COUNTIFS(claims!$B:$B,$A185,claims!$Z:$Z,"Behavioral Health")</f>
        <v>0</v>
      </c>
      <c r="AB185" s="41">
        <f>COUNTIFS(claims!$B:$B,$A185,claims!$Z:$Z,"ED")</f>
        <v>2</v>
      </c>
      <c r="AC185" s="41">
        <f>COUNTIFS(claims!$B:$B,$A185,claims!$Z:$Z,"Inpatient")</f>
        <v>0</v>
      </c>
      <c r="AD185" s="41">
        <f t="shared" si="20"/>
        <v>0</v>
      </c>
      <c r="AE185" s="41" t="str">
        <f>IF(enrollment!P185="","",enrollment!P185)</f>
        <v>Network Adequacy</v>
      </c>
      <c r="AF185" s="41">
        <f>IF(enrollment!P185="",0,1)</f>
        <v>1</v>
      </c>
    </row>
    <row r="186" spans="1:32" x14ac:dyDescent="0.25">
      <c r="A186" t="str">
        <f>enrollment!A186</f>
        <v>M-000185</v>
      </c>
      <c r="B186" t="str">
        <f>enrollment!F186</f>
        <v>Marketplace</v>
      </c>
      <c r="C186" t="str">
        <f>enrollment!I186</f>
        <v>KY</v>
      </c>
      <c r="D186" t="str">
        <f>enrollment!J186</f>
        <v>Jefferson</v>
      </c>
      <c r="E186">
        <f>enrollment!L186</f>
        <v>77</v>
      </c>
      <c r="F186" t="str" cm="1">
        <f t="array" ref="F186">_xlfn.IFS(E186&lt;18,"0-17",E186&lt;35,"18-34",E186&lt;50,"35-49",E186&lt;65,"50-64",TRUE,"65+")</f>
        <v>65+</v>
      </c>
      <c r="G186" t="str">
        <f>enrollment!M186</f>
        <v>F</v>
      </c>
      <c r="H186" s="13">
        <f>enrollment!N186</f>
        <v>3.57</v>
      </c>
      <c r="I186" s="14">
        <f>enrollment!O186</f>
        <v>9012345678</v>
      </c>
      <c r="J186" s="15">
        <f>IFERROR(_xlfn.XLOOKUP(I186,providers!$B$2:$B$11,providers!$Q$2:$Q$11),"")</f>
        <v>4.3</v>
      </c>
      <c r="K186">
        <f>SUMIFS(member_months!$F:$F,member_months!$A:$A,$A186)</f>
        <v>10</v>
      </c>
      <c r="L186" s="16">
        <f>SUMIFS(claims!$Q:$Q,claims!$B:$B,$A186)</f>
        <v>73174.510000000009</v>
      </c>
      <c r="M186" s="16">
        <f t="shared" si="18"/>
        <v>7317.4510000000009</v>
      </c>
      <c r="N186" s="16">
        <f>SUMIFS(claims!$Q:$Q,claims!$B:$B,$A186,claims!$Z:$Z,"Inpatient")</f>
        <v>68191.69</v>
      </c>
      <c r="O186" s="16">
        <f>SUMIFS(claims!$Q:$Q,claims!$B:$B,$A186,claims!$Z:$Z,"ED")</f>
        <v>0</v>
      </c>
      <c r="P186" s="16">
        <f>SUMIFS(claims!$Q:$Q,claims!$B:$B,$A186,claims!$Z:$Z,"Specialty Rx")</f>
        <v>3343.4399999999996</v>
      </c>
      <c r="Q186" s="14">
        <f t="shared" si="19"/>
        <v>1</v>
      </c>
      <c r="AA186" s="41">
        <f>COUNTIFS(claims!$B:$B,$A186,claims!$Z:$Z,"Behavioral Health")</f>
        <v>2</v>
      </c>
      <c r="AB186" s="41">
        <f>COUNTIFS(claims!$B:$B,$A186,claims!$Z:$Z,"ED")</f>
        <v>0</v>
      </c>
      <c r="AC186" s="41">
        <f>COUNTIFS(claims!$B:$B,$A186,claims!$Z:$Z,"Inpatient")</f>
        <v>4</v>
      </c>
      <c r="AD186" s="41">
        <f t="shared" si="20"/>
        <v>1</v>
      </c>
      <c r="AE186" s="41" t="str">
        <f>IF(enrollment!P186="","",enrollment!P186)</f>
        <v/>
      </c>
      <c r="AF186" s="41">
        <f>IF(enrollment!P186="",0,1)</f>
        <v>0</v>
      </c>
    </row>
    <row r="187" spans="1:32" x14ac:dyDescent="0.25">
      <c r="A187" t="str">
        <f>enrollment!A187</f>
        <v>M-000186</v>
      </c>
      <c r="B187" t="str">
        <f>enrollment!F187</f>
        <v>Commercial</v>
      </c>
      <c r="C187" t="str">
        <f>enrollment!I187</f>
        <v>GA</v>
      </c>
      <c r="D187" t="str">
        <f>enrollment!J187</f>
        <v>Fulton</v>
      </c>
      <c r="E187">
        <f>enrollment!L187</f>
        <v>50</v>
      </c>
      <c r="F187" t="str" cm="1">
        <f t="array" ref="F187">_xlfn.IFS(E187&lt;18,"0-17",E187&lt;35,"18-34",E187&lt;50,"35-49",E187&lt;65,"50-64",TRUE,"65+")</f>
        <v>50-64</v>
      </c>
      <c r="G187" t="str">
        <f>enrollment!M187</f>
        <v>M</v>
      </c>
      <c r="H187" s="13">
        <f>enrollment!N187</f>
        <v>1.01</v>
      </c>
      <c r="I187" s="14">
        <f>enrollment!O187</f>
        <v>8901234567</v>
      </c>
      <c r="J187" s="15">
        <f>IFERROR(_xlfn.XLOOKUP(I187,providers!$B$2:$B$11,providers!$Q$2:$Q$11),"")</f>
        <v>3.7</v>
      </c>
      <c r="K187">
        <f>SUMIFS(member_months!$F:$F,member_months!$A:$A,$A187)</f>
        <v>10</v>
      </c>
      <c r="L187" s="16">
        <f>SUMIFS(claims!$Q:$Q,claims!$B:$B,$A187)</f>
        <v>4793.43</v>
      </c>
      <c r="M187" s="16">
        <f t="shared" si="18"/>
        <v>479.34300000000002</v>
      </c>
      <c r="N187" s="16">
        <f>SUMIFS(claims!$Q:$Q,claims!$B:$B,$A187,claims!$Z:$Z,"Inpatient")</f>
        <v>0</v>
      </c>
      <c r="O187" s="16">
        <f>SUMIFS(claims!$Q:$Q,claims!$B:$B,$A187,claims!$Z:$Z,"ED")</f>
        <v>1190.58</v>
      </c>
      <c r="P187" s="16">
        <f>SUMIFS(claims!$Q:$Q,claims!$B:$B,$A187,claims!$Z:$Z,"Specialty Rx")</f>
        <v>2721.16</v>
      </c>
      <c r="Q187" s="14">
        <f t="shared" si="19"/>
        <v>0</v>
      </c>
      <c r="AA187" s="41">
        <f>COUNTIFS(claims!$B:$B,$A187,claims!$Z:$Z,"Behavioral Health")</f>
        <v>0</v>
      </c>
      <c r="AB187" s="41">
        <f>COUNTIFS(claims!$B:$B,$A187,claims!$Z:$Z,"ED")</f>
        <v>1</v>
      </c>
      <c r="AC187" s="41">
        <f>COUNTIFS(claims!$B:$B,$A187,claims!$Z:$Z,"Inpatient")</f>
        <v>0</v>
      </c>
      <c r="AD187" s="41">
        <f t="shared" si="20"/>
        <v>0</v>
      </c>
      <c r="AE187" s="41" t="str">
        <f>IF(enrollment!P187="","",enrollment!P187)</f>
        <v/>
      </c>
      <c r="AF187" s="41">
        <f>IF(enrollment!P187="",0,1)</f>
        <v>0</v>
      </c>
    </row>
    <row r="188" spans="1:32" x14ac:dyDescent="0.25">
      <c r="A188" t="str">
        <f>enrollment!A188</f>
        <v>M-000187</v>
      </c>
      <c r="B188" t="str">
        <f>enrollment!F188</f>
        <v>Marketplace</v>
      </c>
      <c r="C188" t="str">
        <f>enrollment!I188</f>
        <v>OH</v>
      </c>
      <c r="D188" t="str">
        <f>enrollment!J188</f>
        <v>Cuyahoga</v>
      </c>
      <c r="E188">
        <f>enrollment!L188</f>
        <v>58</v>
      </c>
      <c r="F188" t="str" cm="1">
        <f t="array" ref="F188">_xlfn.IFS(E188&lt;18,"0-17",E188&lt;35,"18-34",E188&lt;50,"35-49",E188&lt;65,"50-64",TRUE,"65+")</f>
        <v>50-64</v>
      </c>
      <c r="G188" t="str">
        <f>enrollment!M188</f>
        <v>M</v>
      </c>
      <c r="H188" s="13">
        <f>enrollment!N188</f>
        <v>1.1299999999999999</v>
      </c>
      <c r="I188" s="14">
        <f>enrollment!O188</f>
        <v>2345678901</v>
      </c>
      <c r="J188" s="15">
        <f>IFERROR(_xlfn.XLOOKUP(I188,providers!$B$2:$B$11,providers!$Q$2:$Q$11),"")</f>
        <v>4.2</v>
      </c>
      <c r="K188">
        <f>SUMIFS(member_months!$F:$F,member_months!$A:$A,$A188)</f>
        <v>10</v>
      </c>
      <c r="L188" s="16">
        <f>SUMIFS(claims!$Q:$Q,claims!$B:$B,$A188)</f>
        <v>4238.5999999999995</v>
      </c>
      <c r="M188" s="16">
        <f t="shared" si="18"/>
        <v>423.85999999999996</v>
      </c>
      <c r="N188" s="16">
        <f>SUMIFS(claims!$Q:$Q,claims!$B:$B,$A188,claims!$Z:$Z,"Inpatient")</f>
        <v>0</v>
      </c>
      <c r="O188" s="16">
        <f>SUMIFS(claims!$Q:$Q,claims!$B:$B,$A188,claims!$Z:$Z,"ED")</f>
        <v>2251.75</v>
      </c>
      <c r="P188" s="16">
        <f>SUMIFS(claims!$Q:$Q,claims!$B:$B,$A188,claims!$Z:$Z,"Specialty Rx")</f>
        <v>987.23</v>
      </c>
      <c r="Q188" s="14">
        <f t="shared" si="19"/>
        <v>0</v>
      </c>
      <c r="AA188" s="41">
        <f>COUNTIFS(claims!$B:$B,$A188,claims!$Z:$Z,"Behavioral Health")</f>
        <v>0</v>
      </c>
      <c r="AB188" s="41">
        <f>COUNTIFS(claims!$B:$B,$A188,claims!$Z:$Z,"ED")</f>
        <v>2</v>
      </c>
      <c r="AC188" s="41">
        <f>COUNTIFS(claims!$B:$B,$A188,claims!$Z:$Z,"Inpatient")</f>
        <v>0</v>
      </c>
      <c r="AD188" s="41">
        <f t="shared" si="20"/>
        <v>0</v>
      </c>
      <c r="AE188" s="41" t="str">
        <f>IF(enrollment!P188="","",enrollment!P188)</f>
        <v/>
      </c>
      <c r="AF188" s="41">
        <f>IF(enrollment!P188="",0,1)</f>
        <v>0</v>
      </c>
    </row>
    <row r="189" spans="1:32" x14ac:dyDescent="0.25">
      <c r="A189" t="str">
        <f>enrollment!A189</f>
        <v>M-000188</v>
      </c>
      <c r="B189" t="str">
        <f>enrollment!F189</f>
        <v>Commercial</v>
      </c>
      <c r="C189" t="str">
        <f>enrollment!I189</f>
        <v>KY</v>
      </c>
      <c r="D189" t="str">
        <f>enrollment!J189</f>
        <v>Hardin</v>
      </c>
      <c r="E189">
        <f>enrollment!L189</f>
        <v>39</v>
      </c>
      <c r="F189" t="str" cm="1">
        <f t="array" ref="F189">_xlfn.IFS(E189&lt;18,"0-17",E189&lt;35,"18-34",E189&lt;50,"35-49",E189&lt;65,"50-64",TRUE,"65+")</f>
        <v>35-49</v>
      </c>
      <c r="G189" t="str">
        <f>enrollment!M189</f>
        <v>M</v>
      </c>
      <c r="H189" s="13">
        <f>enrollment!N189</f>
        <v>0.75</v>
      </c>
      <c r="I189" s="14">
        <f>enrollment!O189</f>
        <v>9012345678</v>
      </c>
      <c r="J189" s="15">
        <f>IFERROR(_xlfn.XLOOKUP(I189,providers!$B$2:$B$11,providers!$Q$2:$Q$11),"")</f>
        <v>4.3</v>
      </c>
      <c r="K189">
        <f>SUMIFS(member_months!$F:$F,member_months!$A:$A,$A189)</f>
        <v>7</v>
      </c>
      <c r="L189" s="16">
        <f>SUMIFS(claims!$Q:$Q,claims!$B:$B,$A189)</f>
        <v>38600.47</v>
      </c>
      <c r="M189" s="16">
        <f t="shared" si="18"/>
        <v>5514.3528571428569</v>
      </c>
      <c r="N189" s="16">
        <f>SUMIFS(claims!$Q:$Q,claims!$B:$B,$A189,claims!$Z:$Z,"Inpatient")</f>
        <v>38249.14</v>
      </c>
      <c r="O189" s="16">
        <f>SUMIFS(claims!$Q:$Q,claims!$B:$B,$A189,claims!$Z:$Z,"ED")</f>
        <v>0</v>
      </c>
      <c r="P189" s="16">
        <f>SUMIFS(claims!$Q:$Q,claims!$B:$B,$A189,claims!$Z:$Z,"Specialty Rx")</f>
        <v>0</v>
      </c>
      <c r="Q189" s="14">
        <f t="shared" si="19"/>
        <v>0</v>
      </c>
      <c r="AA189" s="41">
        <f>COUNTIFS(claims!$B:$B,$A189,claims!$Z:$Z,"Behavioral Health")</f>
        <v>0</v>
      </c>
      <c r="AB189" s="41">
        <f>COUNTIFS(claims!$B:$B,$A189,claims!$Z:$Z,"ED")</f>
        <v>0</v>
      </c>
      <c r="AC189" s="41">
        <f>COUNTIFS(claims!$B:$B,$A189,claims!$Z:$Z,"Inpatient")</f>
        <v>2</v>
      </c>
      <c r="AD189" s="41">
        <f t="shared" si="20"/>
        <v>0</v>
      </c>
      <c r="AE189" s="41" t="str">
        <f>IF(enrollment!P189="","",enrollment!P189)</f>
        <v>Premium Affordability</v>
      </c>
      <c r="AF189" s="41">
        <f>IF(enrollment!P189="",0,1)</f>
        <v>1</v>
      </c>
    </row>
    <row r="190" spans="1:32" x14ac:dyDescent="0.25">
      <c r="A190" t="str">
        <f>enrollment!A190</f>
        <v>M-000189</v>
      </c>
      <c r="B190" t="str">
        <f>enrollment!F190</f>
        <v>Medicare Advantage</v>
      </c>
      <c r="C190" t="str">
        <f>enrollment!I190</f>
        <v>TN</v>
      </c>
      <c r="D190" t="str">
        <f>enrollment!J190</f>
        <v>Knox</v>
      </c>
      <c r="E190">
        <f>enrollment!L190</f>
        <v>67</v>
      </c>
      <c r="F190" t="str" cm="1">
        <f t="array" ref="F190">_xlfn.IFS(E190&lt;18,"0-17",E190&lt;35,"18-34",E190&lt;50,"35-49",E190&lt;65,"50-64",TRUE,"65+")</f>
        <v>65+</v>
      </c>
      <c r="G190" t="str">
        <f>enrollment!M190</f>
        <v>M</v>
      </c>
      <c r="H190" s="13">
        <f>enrollment!N190</f>
        <v>2.08</v>
      </c>
      <c r="I190" s="14">
        <f>enrollment!O190</f>
        <v>7890123456</v>
      </c>
      <c r="J190" s="15">
        <f>IFERROR(_xlfn.XLOOKUP(I190,providers!$B$2:$B$11,providers!$Q$2:$Q$11),"")</f>
        <v>3.9</v>
      </c>
      <c r="K190">
        <f>SUMIFS(member_months!$F:$F,member_months!$A:$A,$A190)</f>
        <v>12</v>
      </c>
      <c r="L190" s="16">
        <f>SUMIFS(claims!$Q:$Q,claims!$B:$B,$A190)</f>
        <v>29270.04</v>
      </c>
      <c r="M190" s="16">
        <f t="shared" si="18"/>
        <v>2439.17</v>
      </c>
      <c r="N190" s="16">
        <f>SUMIFS(claims!$Q:$Q,claims!$B:$B,$A190,claims!$Z:$Z,"Inpatient")</f>
        <v>25789.39</v>
      </c>
      <c r="O190" s="16">
        <f>SUMIFS(claims!$Q:$Q,claims!$B:$B,$A190,claims!$Z:$Z,"ED")</f>
        <v>2147.33</v>
      </c>
      <c r="P190" s="16">
        <f>SUMIFS(claims!$Q:$Q,claims!$B:$B,$A190,claims!$Z:$Z,"Specialty Rx")</f>
        <v>744.32</v>
      </c>
      <c r="Q190" s="14">
        <f t="shared" si="19"/>
        <v>0</v>
      </c>
      <c r="AA190" s="41">
        <f>COUNTIFS(claims!$B:$B,$A190,claims!$Z:$Z,"Behavioral Health")</f>
        <v>1</v>
      </c>
      <c r="AB190" s="41">
        <f>COUNTIFS(claims!$B:$B,$A190,claims!$Z:$Z,"ED")</f>
        <v>2</v>
      </c>
      <c r="AC190" s="41">
        <f>COUNTIFS(claims!$B:$B,$A190,claims!$Z:$Z,"Inpatient")</f>
        <v>2</v>
      </c>
      <c r="AD190" s="41">
        <f t="shared" si="20"/>
        <v>1</v>
      </c>
      <c r="AE190" s="41" t="str">
        <f>IF(enrollment!P190="","",enrollment!P190)</f>
        <v/>
      </c>
      <c r="AF190" s="41">
        <f>IF(enrollment!P190="",0,1)</f>
        <v>0</v>
      </c>
    </row>
    <row r="191" spans="1:32" x14ac:dyDescent="0.25">
      <c r="A191" t="str">
        <f>enrollment!A191</f>
        <v>M-000190</v>
      </c>
      <c r="B191" t="str">
        <f>enrollment!F191</f>
        <v>Commercial</v>
      </c>
      <c r="C191" t="str">
        <f>enrollment!I191</f>
        <v>TN</v>
      </c>
      <c r="D191" t="str">
        <f>enrollment!J191</f>
        <v>Knox</v>
      </c>
      <c r="E191">
        <f>enrollment!L191</f>
        <v>26</v>
      </c>
      <c r="F191" t="str" cm="1">
        <f t="array" ref="F191">_xlfn.IFS(E191&lt;18,"0-17",E191&lt;35,"18-34",E191&lt;50,"35-49",E191&lt;65,"50-64",TRUE,"65+")</f>
        <v>18-34</v>
      </c>
      <c r="G191" t="str">
        <f>enrollment!M191</f>
        <v>F</v>
      </c>
      <c r="H191" s="13">
        <f>enrollment!N191</f>
        <v>0.89</v>
      </c>
      <c r="I191" s="14">
        <f>enrollment!O191</f>
        <v>5678901234</v>
      </c>
      <c r="J191" s="15">
        <f>IFERROR(_xlfn.XLOOKUP(I191,providers!$B$2:$B$11,providers!$Q$2:$Q$11),"")</f>
        <v>3.8</v>
      </c>
      <c r="K191">
        <f>SUMIFS(member_months!$F:$F,member_months!$A:$A,$A191)</f>
        <v>12</v>
      </c>
      <c r="L191" s="16">
        <f>SUMIFS(claims!$Q:$Q,claims!$B:$B,$A191)</f>
        <v>20562.64</v>
      </c>
      <c r="M191" s="16">
        <f t="shared" si="18"/>
        <v>1713.5533333333333</v>
      </c>
      <c r="N191" s="16">
        <f>SUMIFS(claims!$Q:$Q,claims!$B:$B,$A191,claims!$Z:$Z,"Inpatient")</f>
        <v>19004.29</v>
      </c>
      <c r="O191" s="16">
        <f>SUMIFS(claims!$Q:$Q,claims!$B:$B,$A191,claims!$Z:$Z,"ED")</f>
        <v>0</v>
      </c>
      <c r="P191" s="16">
        <f>SUMIFS(claims!$Q:$Q,claims!$B:$B,$A191,claims!$Z:$Z,"Specialty Rx")</f>
        <v>862.83</v>
      </c>
      <c r="Q191" s="14">
        <f t="shared" si="19"/>
        <v>0</v>
      </c>
      <c r="AA191" s="41">
        <f>COUNTIFS(claims!$B:$B,$A191,claims!$Z:$Z,"Behavioral Health")</f>
        <v>1</v>
      </c>
      <c r="AB191" s="41">
        <f>COUNTIFS(claims!$B:$B,$A191,claims!$Z:$Z,"ED")</f>
        <v>0</v>
      </c>
      <c r="AC191" s="41">
        <f>COUNTIFS(claims!$B:$B,$A191,claims!$Z:$Z,"Inpatient")</f>
        <v>1</v>
      </c>
      <c r="AD191" s="41">
        <f t="shared" si="20"/>
        <v>1</v>
      </c>
      <c r="AE191" s="41" t="str">
        <f>IF(enrollment!P191="","",enrollment!P191)</f>
        <v/>
      </c>
      <c r="AF191" s="41">
        <f>IF(enrollment!P191="",0,1)</f>
        <v>0</v>
      </c>
    </row>
    <row r="192" spans="1:32" x14ac:dyDescent="0.25">
      <c r="A192" t="str">
        <f>enrollment!A192</f>
        <v>M-000191</v>
      </c>
      <c r="B192" t="str">
        <f>enrollment!F192</f>
        <v>Commercial</v>
      </c>
      <c r="C192" t="str">
        <f>enrollment!I192</f>
        <v>TN</v>
      </c>
      <c r="D192" t="str">
        <f>enrollment!J192</f>
        <v>Rural-Cannon</v>
      </c>
      <c r="E192">
        <f>enrollment!L192</f>
        <v>39</v>
      </c>
      <c r="F192" t="str" cm="1">
        <f t="array" ref="F192">_xlfn.IFS(E192&lt;18,"0-17",E192&lt;35,"18-34",E192&lt;50,"35-49",E192&lt;65,"50-64",TRUE,"65+")</f>
        <v>35-49</v>
      </c>
      <c r="G192" t="str">
        <f>enrollment!M192</f>
        <v>M</v>
      </c>
      <c r="H192" s="13">
        <f>enrollment!N192</f>
        <v>1.29</v>
      </c>
      <c r="I192" s="14">
        <f>enrollment!O192</f>
        <v>2233445566</v>
      </c>
      <c r="J192" s="15">
        <f>IFERROR(_xlfn.XLOOKUP(I192,providers!$B$2:$B$11,providers!$Q$2:$Q$11),"")</f>
        <v>3.5</v>
      </c>
      <c r="K192">
        <f>SUMIFS(member_months!$F:$F,member_months!$A:$A,$A192)</f>
        <v>12</v>
      </c>
      <c r="L192" s="16">
        <f>SUMIFS(claims!$Q:$Q,claims!$B:$B,$A192)</f>
        <v>5951.8999999999987</v>
      </c>
      <c r="M192" s="16">
        <f t="shared" si="18"/>
        <v>495.99166666666656</v>
      </c>
      <c r="N192" s="16">
        <f>SUMIFS(claims!$Q:$Q,claims!$B:$B,$A192,claims!$Z:$Z,"Inpatient")</f>
        <v>0</v>
      </c>
      <c r="O192" s="16">
        <f>SUMIFS(claims!$Q:$Q,claims!$B:$B,$A192,claims!$Z:$Z,"ED")</f>
        <v>5319.44</v>
      </c>
      <c r="P192" s="16">
        <f>SUMIFS(claims!$Q:$Q,claims!$B:$B,$A192,claims!$Z:$Z,"Specialty Rx")</f>
        <v>0</v>
      </c>
      <c r="Q192" s="14">
        <f t="shared" si="19"/>
        <v>0</v>
      </c>
      <c r="AA192" s="41">
        <f>COUNTIFS(claims!$B:$B,$A192,claims!$Z:$Z,"Behavioral Health")</f>
        <v>2</v>
      </c>
      <c r="AB192" s="41">
        <f>COUNTIFS(claims!$B:$B,$A192,claims!$Z:$Z,"ED")</f>
        <v>5</v>
      </c>
      <c r="AC192" s="41">
        <f>COUNTIFS(claims!$B:$B,$A192,claims!$Z:$Z,"Inpatient")</f>
        <v>0</v>
      </c>
      <c r="AD192" s="41">
        <f t="shared" si="20"/>
        <v>1</v>
      </c>
      <c r="AE192" s="41" t="str">
        <f>IF(enrollment!P192="","",enrollment!P192)</f>
        <v/>
      </c>
      <c r="AF192" s="41">
        <f>IF(enrollment!P192="",0,1)</f>
        <v>0</v>
      </c>
    </row>
    <row r="193" spans="1:32" x14ac:dyDescent="0.25">
      <c r="A193" t="str">
        <f>enrollment!A193</f>
        <v>M-000192</v>
      </c>
      <c r="B193" t="str">
        <f>enrollment!F193</f>
        <v>Marketplace</v>
      </c>
      <c r="C193" t="str">
        <f>enrollment!I193</f>
        <v>GA</v>
      </c>
      <c r="D193" t="str">
        <f>enrollment!J193</f>
        <v>Fulton</v>
      </c>
      <c r="E193">
        <f>enrollment!L193</f>
        <v>27</v>
      </c>
      <c r="F193" t="str" cm="1">
        <f t="array" ref="F193">_xlfn.IFS(E193&lt;18,"0-17",E193&lt;35,"18-34",E193&lt;50,"35-49",E193&lt;65,"50-64",TRUE,"65+")</f>
        <v>18-34</v>
      </c>
      <c r="G193" t="str">
        <f>enrollment!M193</f>
        <v>M</v>
      </c>
      <c r="H193" s="13">
        <f>enrollment!N193</f>
        <v>0.98</v>
      </c>
      <c r="I193" s="14">
        <f>enrollment!O193</f>
        <v>8901234567</v>
      </c>
      <c r="J193" s="15">
        <f>IFERROR(_xlfn.XLOOKUP(I193,providers!$B$2:$B$11,providers!$Q$2:$Q$11),"")</f>
        <v>3.7</v>
      </c>
      <c r="K193">
        <f>SUMIFS(member_months!$F:$F,member_months!$A:$A,$A193)</f>
        <v>10</v>
      </c>
      <c r="L193" s="16">
        <f>SUMIFS(claims!$Q:$Q,claims!$B:$B,$A193)</f>
        <v>16205.359999999999</v>
      </c>
      <c r="M193" s="16">
        <f t="shared" si="18"/>
        <v>1620.5359999999998</v>
      </c>
      <c r="N193" s="16">
        <f>SUMIFS(claims!$Q:$Q,claims!$B:$B,$A193,claims!$Z:$Z,"Inpatient")</f>
        <v>13023.96</v>
      </c>
      <c r="O193" s="16">
        <f>SUMIFS(claims!$Q:$Q,claims!$B:$B,$A193,claims!$Z:$Z,"ED")</f>
        <v>1248.2</v>
      </c>
      <c r="P193" s="16">
        <f>SUMIFS(claims!$Q:$Q,claims!$B:$B,$A193,claims!$Z:$Z,"Specialty Rx")</f>
        <v>1775.69</v>
      </c>
      <c r="Q193" s="14">
        <f t="shared" si="19"/>
        <v>0</v>
      </c>
      <c r="AA193" s="41">
        <f>COUNTIFS(claims!$B:$B,$A193,claims!$Z:$Z,"Behavioral Health")</f>
        <v>0</v>
      </c>
      <c r="AB193" s="41">
        <f>COUNTIFS(claims!$B:$B,$A193,claims!$Z:$Z,"ED")</f>
        <v>1</v>
      </c>
      <c r="AC193" s="41">
        <f>COUNTIFS(claims!$B:$B,$A193,claims!$Z:$Z,"Inpatient")</f>
        <v>1</v>
      </c>
      <c r="AD193" s="41">
        <f t="shared" si="20"/>
        <v>0</v>
      </c>
      <c r="AE193" s="41" t="str">
        <f>IF(enrollment!P193="","",enrollment!P193)</f>
        <v/>
      </c>
      <c r="AF193" s="41">
        <f>IF(enrollment!P193="",0,1)</f>
        <v>0</v>
      </c>
    </row>
    <row r="194" spans="1:32" x14ac:dyDescent="0.25">
      <c r="A194" t="str">
        <f>enrollment!A194</f>
        <v>M-000193</v>
      </c>
      <c r="B194" t="str">
        <f>enrollment!F194</f>
        <v>Commercial</v>
      </c>
      <c r="C194" t="str">
        <f>enrollment!I194</f>
        <v>GA</v>
      </c>
      <c r="D194" t="str">
        <f>enrollment!J194</f>
        <v>Cherokee</v>
      </c>
      <c r="E194">
        <f>enrollment!L194</f>
        <v>81</v>
      </c>
      <c r="F194" t="str" cm="1">
        <f t="array" ref="F194">_xlfn.IFS(E194&lt;18,"0-17",E194&lt;35,"18-34",E194&lt;50,"35-49",E194&lt;65,"50-64",TRUE,"65+")</f>
        <v>65+</v>
      </c>
      <c r="G194" t="str">
        <f>enrollment!M194</f>
        <v>F</v>
      </c>
      <c r="H194" s="13">
        <f>enrollment!N194</f>
        <v>2.69</v>
      </c>
      <c r="I194" s="14">
        <f>enrollment!O194</f>
        <v>8901234567</v>
      </c>
      <c r="J194" s="15">
        <f>IFERROR(_xlfn.XLOOKUP(I194,providers!$B$2:$B$11,providers!$Q$2:$Q$11),"")</f>
        <v>3.7</v>
      </c>
      <c r="K194">
        <f>SUMIFS(member_months!$F:$F,member_months!$A:$A,$A194)</f>
        <v>11</v>
      </c>
      <c r="L194" s="16">
        <f>SUMIFS(claims!$Q:$Q,claims!$B:$B,$A194)</f>
        <v>3212.4799999999996</v>
      </c>
      <c r="M194" s="16">
        <f t="shared" si="18"/>
        <v>292.04363636363632</v>
      </c>
      <c r="N194" s="16">
        <f>SUMIFS(claims!$Q:$Q,claims!$B:$B,$A194,claims!$Z:$Z,"Inpatient")</f>
        <v>0</v>
      </c>
      <c r="O194" s="16">
        <f>SUMIFS(claims!$Q:$Q,claims!$B:$B,$A194,claims!$Z:$Z,"ED")</f>
        <v>2186.36</v>
      </c>
      <c r="P194" s="16">
        <f>SUMIFS(claims!$Q:$Q,claims!$B:$B,$A194,claims!$Z:$Z,"Specialty Rx")</f>
        <v>0</v>
      </c>
      <c r="Q194" s="14">
        <f t="shared" si="19"/>
        <v>0</v>
      </c>
      <c r="AA194" s="41">
        <f>COUNTIFS(claims!$B:$B,$A194,claims!$Z:$Z,"Behavioral Health")</f>
        <v>0</v>
      </c>
      <c r="AB194" s="41">
        <f>COUNTIFS(claims!$B:$B,$A194,claims!$Z:$Z,"ED")</f>
        <v>2</v>
      </c>
      <c r="AC194" s="41">
        <f>COUNTIFS(claims!$B:$B,$A194,claims!$Z:$Z,"Inpatient")</f>
        <v>0</v>
      </c>
      <c r="AD194" s="41">
        <f t="shared" si="20"/>
        <v>0</v>
      </c>
      <c r="AE194" s="41" t="str">
        <f>IF(enrollment!P194="","",enrollment!P194)</f>
        <v/>
      </c>
      <c r="AF194" s="41">
        <f>IF(enrollment!P194="",0,1)</f>
        <v>0</v>
      </c>
    </row>
    <row r="195" spans="1:32" x14ac:dyDescent="0.25">
      <c r="A195" t="str">
        <f>enrollment!A195</f>
        <v>M-000194</v>
      </c>
      <c r="B195" t="str">
        <f>enrollment!F195</f>
        <v>Commercial</v>
      </c>
      <c r="C195" t="str">
        <f>enrollment!I195</f>
        <v>TN</v>
      </c>
      <c r="D195" t="str">
        <f>enrollment!J195</f>
        <v>Knox</v>
      </c>
      <c r="E195">
        <f>enrollment!L195</f>
        <v>59</v>
      </c>
      <c r="F195" t="str" cm="1">
        <f t="array" ref="F195">_xlfn.IFS(E195&lt;18,"0-17",E195&lt;35,"18-34",E195&lt;50,"35-49",E195&lt;65,"50-64",TRUE,"65+")</f>
        <v>50-64</v>
      </c>
      <c r="G195" t="str">
        <f>enrollment!M195</f>
        <v>F</v>
      </c>
      <c r="H195" s="13">
        <f>enrollment!N195</f>
        <v>0.85</v>
      </c>
      <c r="I195" s="14">
        <f>enrollment!O195</f>
        <v>5678901234</v>
      </c>
      <c r="J195" s="15">
        <f>IFERROR(_xlfn.XLOOKUP(I195,providers!$B$2:$B$11,providers!$Q$2:$Q$11),"")</f>
        <v>3.8</v>
      </c>
      <c r="K195">
        <f>SUMIFS(member_months!$F:$F,member_months!$A:$A,$A195)</f>
        <v>11</v>
      </c>
      <c r="L195" s="16">
        <f>SUMIFS(claims!$Q:$Q,claims!$B:$B,$A195)</f>
        <v>3985.9799999999996</v>
      </c>
      <c r="M195" s="16">
        <f t="shared" ref="M195:M258" si="21">IF(K195=0,0,L195/K195)</f>
        <v>362.36181818181814</v>
      </c>
      <c r="N195" s="16">
        <f>SUMIFS(claims!$Q:$Q,claims!$B:$B,$A195,claims!$Z:$Z,"Inpatient")</f>
        <v>0</v>
      </c>
      <c r="O195" s="16">
        <f>SUMIFS(claims!$Q:$Q,claims!$B:$B,$A195,claims!$Z:$Z,"ED")</f>
        <v>2034.46</v>
      </c>
      <c r="P195" s="16">
        <f>SUMIFS(claims!$Q:$Q,claims!$B:$B,$A195,claims!$Z:$Z,"Specialty Rx")</f>
        <v>1114.31</v>
      </c>
      <c r="Q195" s="14">
        <f t="shared" ref="Q195:Q258" si="22">IF($L195&gt;=$U$2,1,0)</f>
        <v>0</v>
      </c>
      <c r="AA195" s="41">
        <f>COUNTIFS(claims!$B:$B,$A195,claims!$Z:$Z,"Behavioral Health")</f>
        <v>0</v>
      </c>
      <c r="AB195" s="41">
        <f>COUNTIFS(claims!$B:$B,$A195,claims!$Z:$Z,"ED")</f>
        <v>2</v>
      </c>
      <c r="AC195" s="41">
        <f>COUNTIFS(claims!$B:$B,$A195,claims!$Z:$Z,"Inpatient")</f>
        <v>0</v>
      </c>
      <c r="AD195" s="41">
        <f t="shared" ref="AD195:AD258" si="23">IF(AA195&gt;0,1,0)</f>
        <v>0</v>
      </c>
      <c r="AE195" s="41" t="str">
        <f>IF(enrollment!P195="","",enrollment!P195)</f>
        <v/>
      </c>
      <c r="AF195" s="41">
        <f>IF(enrollment!P195="",0,1)</f>
        <v>0</v>
      </c>
    </row>
    <row r="196" spans="1:32" x14ac:dyDescent="0.25">
      <c r="A196" t="str">
        <f>enrollment!A196</f>
        <v>M-000195</v>
      </c>
      <c r="B196" t="str">
        <f>enrollment!F196</f>
        <v>Commercial</v>
      </c>
      <c r="C196" t="str">
        <f>enrollment!I196</f>
        <v>KY</v>
      </c>
      <c r="D196" t="str">
        <f>enrollment!J196</f>
        <v>Jefferson</v>
      </c>
      <c r="E196">
        <f>enrollment!L196</f>
        <v>54</v>
      </c>
      <c r="F196" t="str" cm="1">
        <f t="array" ref="F196">_xlfn.IFS(E196&lt;18,"0-17",E196&lt;35,"18-34",E196&lt;50,"35-49",E196&lt;65,"50-64",TRUE,"65+")</f>
        <v>50-64</v>
      </c>
      <c r="G196" t="str">
        <f>enrollment!M196</f>
        <v>M</v>
      </c>
      <c r="H196" s="13">
        <f>enrollment!N196</f>
        <v>0.99</v>
      </c>
      <c r="I196" s="14">
        <f>enrollment!O196</f>
        <v>9012345678</v>
      </c>
      <c r="J196" s="15">
        <f>IFERROR(_xlfn.XLOOKUP(I196,providers!$B$2:$B$11,providers!$Q$2:$Q$11),"")</f>
        <v>4.3</v>
      </c>
      <c r="K196">
        <f>SUMIFS(member_months!$F:$F,member_months!$A:$A,$A196)</f>
        <v>11</v>
      </c>
      <c r="L196" s="16">
        <f>SUMIFS(claims!$Q:$Q,claims!$B:$B,$A196)</f>
        <v>35062.939999999995</v>
      </c>
      <c r="M196" s="16">
        <f t="shared" si="21"/>
        <v>3187.5399999999995</v>
      </c>
      <c r="N196" s="16">
        <f>SUMIFS(claims!$Q:$Q,claims!$B:$B,$A196,claims!$Z:$Z,"Inpatient")</f>
        <v>31776.75</v>
      </c>
      <c r="O196" s="16">
        <f>SUMIFS(claims!$Q:$Q,claims!$B:$B,$A196,claims!$Z:$Z,"ED")</f>
        <v>1128.4100000000001</v>
      </c>
      <c r="P196" s="16">
        <f>SUMIFS(claims!$Q:$Q,claims!$B:$B,$A196,claims!$Z:$Z,"Specialty Rx")</f>
        <v>1545.6100000000001</v>
      </c>
      <c r="Q196" s="14">
        <f t="shared" si="22"/>
        <v>0</v>
      </c>
      <c r="AA196" s="41">
        <f>COUNTIFS(claims!$B:$B,$A196,claims!$Z:$Z,"Behavioral Health")</f>
        <v>1</v>
      </c>
      <c r="AB196" s="41">
        <f>COUNTIFS(claims!$B:$B,$A196,claims!$Z:$Z,"ED")</f>
        <v>1</v>
      </c>
      <c r="AC196" s="41">
        <f>COUNTIFS(claims!$B:$B,$A196,claims!$Z:$Z,"Inpatient")</f>
        <v>2</v>
      </c>
      <c r="AD196" s="41">
        <f t="shared" si="23"/>
        <v>1</v>
      </c>
      <c r="AE196" s="41" t="str">
        <f>IF(enrollment!P196="","",enrollment!P196)</f>
        <v>Access Issues</v>
      </c>
      <c r="AF196" s="41">
        <f>IF(enrollment!P196="",0,1)</f>
        <v>1</v>
      </c>
    </row>
    <row r="197" spans="1:32" x14ac:dyDescent="0.25">
      <c r="A197" t="str">
        <f>enrollment!A197</f>
        <v>M-000196</v>
      </c>
      <c r="B197" t="str">
        <f>enrollment!F197</f>
        <v>Commercial</v>
      </c>
      <c r="C197" t="str">
        <f>enrollment!I197</f>
        <v>OH</v>
      </c>
      <c r="D197" t="str">
        <f>enrollment!J197</f>
        <v>Franklin</v>
      </c>
      <c r="E197">
        <f>enrollment!L197</f>
        <v>70</v>
      </c>
      <c r="F197" t="str" cm="1">
        <f t="array" ref="F197">_xlfn.IFS(E197&lt;18,"0-17",E197&lt;35,"18-34",E197&lt;50,"35-49",E197&lt;65,"50-64",TRUE,"65+")</f>
        <v>65+</v>
      </c>
      <c r="G197" t="str">
        <f>enrollment!M197</f>
        <v>F</v>
      </c>
      <c r="H197" s="13">
        <f>enrollment!N197</f>
        <v>2.35</v>
      </c>
      <c r="I197" s="14">
        <f>enrollment!O197</f>
        <v>6789012345</v>
      </c>
      <c r="J197" s="15">
        <f>IFERROR(_xlfn.XLOOKUP(I197,providers!$B$2:$B$11,providers!$Q$2:$Q$11),"")</f>
        <v>4.0999999999999996</v>
      </c>
      <c r="K197">
        <f>SUMIFS(member_months!$F:$F,member_months!$A:$A,$A197)</f>
        <v>10</v>
      </c>
      <c r="L197" s="16">
        <f>SUMIFS(claims!$Q:$Q,claims!$B:$B,$A197)</f>
        <v>16865.729999999996</v>
      </c>
      <c r="M197" s="16">
        <f t="shared" si="21"/>
        <v>1686.5729999999996</v>
      </c>
      <c r="N197" s="16">
        <f>SUMIFS(claims!$Q:$Q,claims!$B:$B,$A197,claims!$Z:$Z,"Inpatient")</f>
        <v>12752.93</v>
      </c>
      <c r="O197" s="16">
        <f>SUMIFS(claims!$Q:$Q,claims!$B:$B,$A197,claims!$Z:$Z,"ED")</f>
        <v>2349.59</v>
      </c>
      <c r="P197" s="16">
        <f>SUMIFS(claims!$Q:$Q,claims!$B:$B,$A197,claims!$Z:$Z,"Specialty Rx")</f>
        <v>1077.17</v>
      </c>
      <c r="Q197" s="14">
        <f t="shared" si="22"/>
        <v>0</v>
      </c>
      <c r="AA197" s="41">
        <f>COUNTIFS(claims!$B:$B,$A197,claims!$Z:$Z,"Behavioral Health")</f>
        <v>2</v>
      </c>
      <c r="AB197" s="41">
        <f>COUNTIFS(claims!$B:$B,$A197,claims!$Z:$Z,"ED")</f>
        <v>2</v>
      </c>
      <c r="AC197" s="41">
        <f>COUNTIFS(claims!$B:$B,$A197,claims!$Z:$Z,"Inpatient")</f>
        <v>1</v>
      </c>
      <c r="AD197" s="41">
        <f t="shared" si="23"/>
        <v>1</v>
      </c>
      <c r="AE197" s="41" t="str">
        <f>IF(enrollment!P197="","",enrollment!P197)</f>
        <v/>
      </c>
      <c r="AF197" s="41">
        <f>IF(enrollment!P197="",0,1)</f>
        <v>0</v>
      </c>
    </row>
    <row r="198" spans="1:32" x14ac:dyDescent="0.25">
      <c r="A198" t="str">
        <f>enrollment!A198</f>
        <v>M-000197</v>
      </c>
      <c r="B198" t="str">
        <f>enrollment!F198</f>
        <v>Commercial</v>
      </c>
      <c r="C198" t="str">
        <f>enrollment!I198</f>
        <v>OH</v>
      </c>
      <c r="D198" t="str">
        <f>enrollment!J198</f>
        <v>Franklin</v>
      </c>
      <c r="E198">
        <f>enrollment!L198</f>
        <v>81</v>
      </c>
      <c r="F198" t="str" cm="1">
        <f t="array" ref="F198">_xlfn.IFS(E198&lt;18,"0-17",E198&lt;35,"18-34",E198&lt;50,"35-49",E198&lt;65,"50-64",TRUE,"65+")</f>
        <v>65+</v>
      </c>
      <c r="G198" t="str">
        <f>enrollment!M198</f>
        <v>M</v>
      </c>
      <c r="H198" s="13">
        <f>enrollment!N198</f>
        <v>2.48</v>
      </c>
      <c r="I198" s="14">
        <f>enrollment!O198</f>
        <v>2345678901</v>
      </c>
      <c r="J198" s="15">
        <f>IFERROR(_xlfn.XLOOKUP(I198,providers!$B$2:$B$11,providers!$Q$2:$Q$11),"")</f>
        <v>4.2</v>
      </c>
      <c r="K198">
        <f>SUMIFS(member_months!$F:$F,member_months!$A:$A,$A198)</f>
        <v>10</v>
      </c>
      <c r="L198" s="16">
        <f>SUMIFS(claims!$Q:$Q,claims!$B:$B,$A198)</f>
        <v>17348.88</v>
      </c>
      <c r="M198" s="16">
        <f t="shared" si="21"/>
        <v>1734.8880000000001</v>
      </c>
      <c r="N198" s="16">
        <f>SUMIFS(claims!$Q:$Q,claims!$B:$B,$A198,claims!$Z:$Z,"Inpatient")</f>
        <v>17054.560000000001</v>
      </c>
      <c r="O198" s="16">
        <f>SUMIFS(claims!$Q:$Q,claims!$B:$B,$A198,claims!$Z:$Z,"ED")</f>
        <v>0</v>
      </c>
      <c r="P198" s="16">
        <f>SUMIFS(claims!$Q:$Q,claims!$B:$B,$A198,claims!$Z:$Z,"Specialty Rx")</f>
        <v>0</v>
      </c>
      <c r="Q198" s="14">
        <f t="shared" si="22"/>
        <v>0</v>
      </c>
      <c r="AA198" s="41">
        <f>COUNTIFS(claims!$B:$B,$A198,claims!$Z:$Z,"Behavioral Health")</f>
        <v>0</v>
      </c>
      <c r="AB198" s="41">
        <f>COUNTIFS(claims!$B:$B,$A198,claims!$Z:$Z,"ED")</f>
        <v>0</v>
      </c>
      <c r="AC198" s="41">
        <f>COUNTIFS(claims!$B:$B,$A198,claims!$Z:$Z,"Inpatient")</f>
        <v>1</v>
      </c>
      <c r="AD198" s="41">
        <f t="shared" si="23"/>
        <v>0</v>
      </c>
      <c r="AE198" s="41" t="str">
        <f>IF(enrollment!P198="","",enrollment!P198)</f>
        <v/>
      </c>
      <c r="AF198" s="41">
        <f>IF(enrollment!P198="",0,1)</f>
        <v>0</v>
      </c>
    </row>
    <row r="199" spans="1:32" x14ac:dyDescent="0.25">
      <c r="A199" t="str">
        <f>enrollment!A199</f>
        <v>M-000198</v>
      </c>
      <c r="B199" t="str">
        <f>enrollment!F199</f>
        <v>Commercial</v>
      </c>
      <c r="C199" t="str">
        <f>enrollment!I199</f>
        <v>TN</v>
      </c>
      <c r="D199" t="str">
        <f>enrollment!J199</f>
        <v>Davidson</v>
      </c>
      <c r="E199">
        <f>enrollment!L199</f>
        <v>78</v>
      </c>
      <c r="F199" t="str" cm="1">
        <f t="array" ref="F199">_xlfn.IFS(E199&lt;18,"0-17",E199&lt;35,"18-34",E199&lt;50,"35-49",E199&lt;65,"50-64",TRUE,"65+")</f>
        <v>65+</v>
      </c>
      <c r="G199" t="str">
        <f>enrollment!M199</f>
        <v>F</v>
      </c>
      <c r="H199" s="13">
        <f>enrollment!N199</f>
        <v>3.54</v>
      </c>
      <c r="I199" s="14">
        <f>enrollment!O199</f>
        <v>7890123456</v>
      </c>
      <c r="J199" s="15">
        <f>IFERROR(_xlfn.XLOOKUP(I199,providers!$B$2:$B$11,providers!$Q$2:$Q$11),"")</f>
        <v>3.9</v>
      </c>
      <c r="K199">
        <f>SUMIFS(member_months!$F:$F,member_months!$A:$A,$A199)</f>
        <v>11</v>
      </c>
      <c r="L199" s="16">
        <f>SUMIFS(claims!$Q:$Q,claims!$B:$B,$A199)</f>
        <v>5352.69</v>
      </c>
      <c r="M199" s="16">
        <f t="shared" si="21"/>
        <v>486.60818181818178</v>
      </c>
      <c r="N199" s="16">
        <f>SUMIFS(claims!$Q:$Q,claims!$B:$B,$A199,claims!$Z:$Z,"Inpatient")</f>
        <v>0</v>
      </c>
      <c r="O199" s="16">
        <f>SUMIFS(claims!$Q:$Q,claims!$B:$B,$A199,claims!$Z:$Z,"ED")</f>
        <v>3429.1499999999996</v>
      </c>
      <c r="P199" s="16">
        <f>SUMIFS(claims!$Q:$Q,claims!$B:$B,$A199,claims!$Z:$Z,"Specialty Rx")</f>
        <v>1192.71</v>
      </c>
      <c r="Q199" s="14">
        <f t="shared" si="22"/>
        <v>0</v>
      </c>
      <c r="AA199" s="41">
        <f>COUNTIFS(claims!$B:$B,$A199,claims!$Z:$Z,"Behavioral Health")</f>
        <v>1</v>
      </c>
      <c r="AB199" s="41">
        <f>COUNTIFS(claims!$B:$B,$A199,claims!$Z:$Z,"ED")</f>
        <v>3</v>
      </c>
      <c r="AC199" s="41">
        <f>COUNTIFS(claims!$B:$B,$A199,claims!$Z:$Z,"Inpatient")</f>
        <v>0</v>
      </c>
      <c r="AD199" s="41">
        <f t="shared" si="23"/>
        <v>1</v>
      </c>
      <c r="AE199" s="41" t="str">
        <f>IF(enrollment!P199="","",enrollment!P199)</f>
        <v/>
      </c>
      <c r="AF199" s="41">
        <f>IF(enrollment!P199="",0,1)</f>
        <v>0</v>
      </c>
    </row>
    <row r="200" spans="1:32" x14ac:dyDescent="0.25">
      <c r="A200" t="str">
        <f>enrollment!A200</f>
        <v>M-000199</v>
      </c>
      <c r="B200" t="str">
        <f>enrollment!F200</f>
        <v>Commercial</v>
      </c>
      <c r="C200" t="str">
        <f>enrollment!I200</f>
        <v>OH</v>
      </c>
      <c r="D200" t="str">
        <f>enrollment!J200</f>
        <v>Cuyahoga</v>
      </c>
      <c r="E200">
        <f>enrollment!L200</f>
        <v>48</v>
      </c>
      <c r="F200" t="str" cm="1">
        <f t="array" ref="F200">_xlfn.IFS(E200&lt;18,"0-17",E200&lt;35,"18-34",E200&lt;50,"35-49",E200&lt;65,"50-64",TRUE,"65+")</f>
        <v>35-49</v>
      </c>
      <c r="G200" t="str">
        <f>enrollment!M200</f>
        <v>F</v>
      </c>
      <c r="H200" s="13">
        <f>enrollment!N200</f>
        <v>0.91</v>
      </c>
      <c r="I200" s="14">
        <f>enrollment!O200</f>
        <v>2345678901</v>
      </c>
      <c r="J200" s="15">
        <f>IFERROR(_xlfn.XLOOKUP(I200,providers!$B$2:$B$11,providers!$Q$2:$Q$11),"")</f>
        <v>4.2</v>
      </c>
      <c r="K200">
        <f>SUMIFS(member_months!$F:$F,member_months!$A:$A,$A200)</f>
        <v>12</v>
      </c>
      <c r="L200" s="16">
        <f>SUMIFS(claims!$Q:$Q,claims!$B:$B,$A200)</f>
        <v>1882.23</v>
      </c>
      <c r="M200" s="16">
        <f t="shared" si="21"/>
        <v>156.85249999999999</v>
      </c>
      <c r="N200" s="16">
        <f>SUMIFS(claims!$Q:$Q,claims!$B:$B,$A200,claims!$Z:$Z,"Inpatient")</f>
        <v>0</v>
      </c>
      <c r="O200" s="16">
        <f>SUMIFS(claims!$Q:$Q,claims!$B:$B,$A200,claims!$Z:$Z,"ED")</f>
        <v>1115.3900000000001</v>
      </c>
      <c r="P200" s="16">
        <f>SUMIFS(claims!$Q:$Q,claims!$B:$B,$A200,claims!$Z:$Z,"Specialty Rx")</f>
        <v>0</v>
      </c>
      <c r="Q200" s="14">
        <f t="shared" si="22"/>
        <v>0</v>
      </c>
      <c r="AA200" s="41">
        <f>COUNTIFS(claims!$B:$B,$A200,claims!$Z:$Z,"Behavioral Health")</f>
        <v>1</v>
      </c>
      <c r="AB200" s="41">
        <f>COUNTIFS(claims!$B:$B,$A200,claims!$Z:$Z,"ED")</f>
        <v>1</v>
      </c>
      <c r="AC200" s="41">
        <f>COUNTIFS(claims!$B:$B,$A200,claims!$Z:$Z,"Inpatient")</f>
        <v>0</v>
      </c>
      <c r="AD200" s="41">
        <f t="shared" si="23"/>
        <v>1</v>
      </c>
      <c r="AE200" s="41" t="str">
        <f>IF(enrollment!P200="","",enrollment!P200)</f>
        <v/>
      </c>
      <c r="AF200" s="41">
        <f>IF(enrollment!P200="",0,1)</f>
        <v>0</v>
      </c>
    </row>
    <row r="201" spans="1:32" x14ac:dyDescent="0.25">
      <c r="A201" t="str">
        <f>enrollment!A201</f>
        <v>M-000200</v>
      </c>
      <c r="B201" t="str">
        <f>enrollment!F201</f>
        <v>Marketplace</v>
      </c>
      <c r="C201" t="str">
        <f>enrollment!I201</f>
        <v>KY</v>
      </c>
      <c r="D201" t="str">
        <f>enrollment!J201</f>
        <v>Warren</v>
      </c>
      <c r="E201">
        <f>enrollment!L201</f>
        <v>53</v>
      </c>
      <c r="F201" t="str" cm="1">
        <f t="array" ref="F201">_xlfn.IFS(E201&lt;18,"0-17",E201&lt;35,"18-34",E201&lt;50,"35-49",E201&lt;65,"50-64",TRUE,"65+")</f>
        <v>50-64</v>
      </c>
      <c r="G201" t="str">
        <f>enrollment!M201</f>
        <v>M</v>
      </c>
      <c r="H201" s="13">
        <f>enrollment!N201</f>
        <v>1.39</v>
      </c>
      <c r="I201" s="14">
        <f>enrollment!O201</f>
        <v>3456789012</v>
      </c>
      <c r="J201" s="15">
        <f>IFERROR(_xlfn.XLOOKUP(I201,providers!$B$2:$B$11,providers!$Q$2:$Q$11),"")</f>
        <v>4</v>
      </c>
      <c r="K201">
        <f>SUMIFS(member_months!$F:$F,member_months!$A:$A,$A201)</f>
        <v>10</v>
      </c>
      <c r="L201" s="16">
        <f>SUMIFS(claims!$Q:$Q,claims!$B:$B,$A201)</f>
        <v>26108.350000000002</v>
      </c>
      <c r="M201" s="16">
        <f t="shared" si="21"/>
        <v>2610.835</v>
      </c>
      <c r="N201" s="16">
        <f>SUMIFS(claims!$Q:$Q,claims!$B:$B,$A201,claims!$Z:$Z,"Inpatient")</f>
        <v>21389.62</v>
      </c>
      <c r="O201" s="16">
        <f>SUMIFS(claims!$Q:$Q,claims!$B:$B,$A201,claims!$Z:$Z,"ED")</f>
        <v>3446.7200000000003</v>
      </c>
      <c r="P201" s="16">
        <f>SUMIFS(claims!$Q:$Q,claims!$B:$B,$A201,claims!$Z:$Z,"Specialty Rx")</f>
        <v>681.83</v>
      </c>
      <c r="Q201" s="14">
        <f t="shared" si="22"/>
        <v>0</v>
      </c>
      <c r="AA201" s="41">
        <f>COUNTIFS(claims!$B:$B,$A201,claims!$Z:$Z,"Behavioral Health")</f>
        <v>1</v>
      </c>
      <c r="AB201" s="41">
        <f>COUNTIFS(claims!$B:$B,$A201,claims!$Z:$Z,"ED")</f>
        <v>3</v>
      </c>
      <c r="AC201" s="41">
        <f>COUNTIFS(claims!$B:$B,$A201,claims!$Z:$Z,"Inpatient")</f>
        <v>1</v>
      </c>
      <c r="AD201" s="41">
        <f t="shared" si="23"/>
        <v>1</v>
      </c>
      <c r="AE201" s="41" t="str">
        <f>IF(enrollment!P201="","",enrollment!P201)</f>
        <v/>
      </c>
      <c r="AF201" s="41">
        <f>IF(enrollment!P201="",0,1)</f>
        <v>0</v>
      </c>
    </row>
    <row r="202" spans="1:32" x14ac:dyDescent="0.25">
      <c r="A202" t="str">
        <f>enrollment!A202</f>
        <v>M-000201</v>
      </c>
      <c r="B202" t="str">
        <f>enrollment!F202</f>
        <v>Commercial</v>
      </c>
      <c r="C202" t="str">
        <f>enrollment!I202</f>
        <v>KY</v>
      </c>
      <c r="D202" t="str">
        <f>enrollment!J202</f>
        <v>Jefferson</v>
      </c>
      <c r="E202">
        <f>enrollment!L202</f>
        <v>25</v>
      </c>
      <c r="F202" t="str" cm="1">
        <f t="array" ref="F202">_xlfn.IFS(E202&lt;18,"0-17",E202&lt;35,"18-34",E202&lt;50,"35-49",E202&lt;65,"50-64",TRUE,"65+")</f>
        <v>18-34</v>
      </c>
      <c r="G202" t="str">
        <f>enrollment!M202</f>
        <v>F</v>
      </c>
      <c r="H202" s="13">
        <f>enrollment!N202</f>
        <v>0.9</v>
      </c>
      <c r="I202" s="14">
        <f>enrollment!O202</f>
        <v>9012345678</v>
      </c>
      <c r="J202" s="15">
        <f>IFERROR(_xlfn.XLOOKUP(I202,providers!$B$2:$B$11,providers!$Q$2:$Q$11),"")</f>
        <v>4.3</v>
      </c>
      <c r="K202">
        <f>SUMIFS(member_months!$F:$F,member_months!$A:$A,$A202)</f>
        <v>12</v>
      </c>
      <c r="L202" s="16">
        <f>SUMIFS(claims!$Q:$Q,claims!$B:$B,$A202)</f>
        <v>32012.109999999997</v>
      </c>
      <c r="M202" s="16">
        <f t="shared" si="21"/>
        <v>2667.6758333333332</v>
      </c>
      <c r="N202" s="16">
        <f>SUMIFS(claims!$Q:$Q,claims!$B:$B,$A202,claims!$Z:$Z,"Inpatient")</f>
        <v>28688.54</v>
      </c>
      <c r="O202" s="16">
        <f>SUMIFS(claims!$Q:$Q,claims!$B:$B,$A202,claims!$Z:$Z,"ED")</f>
        <v>2402.2200000000003</v>
      </c>
      <c r="P202" s="16">
        <f>SUMIFS(claims!$Q:$Q,claims!$B:$B,$A202,claims!$Z:$Z,"Specialty Rx")</f>
        <v>0</v>
      </c>
      <c r="Q202" s="14">
        <f t="shared" si="22"/>
        <v>0</v>
      </c>
      <c r="AA202" s="41">
        <f>COUNTIFS(claims!$B:$B,$A202,claims!$Z:$Z,"Behavioral Health")</f>
        <v>1</v>
      </c>
      <c r="AB202" s="41">
        <f>COUNTIFS(claims!$B:$B,$A202,claims!$Z:$Z,"ED")</f>
        <v>2</v>
      </c>
      <c r="AC202" s="41">
        <f>COUNTIFS(claims!$B:$B,$A202,claims!$Z:$Z,"Inpatient")</f>
        <v>2</v>
      </c>
      <c r="AD202" s="41">
        <f t="shared" si="23"/>
        <v>1</v>
      </c>
      <c r="AE202" s="41" t="str">
        <f>IF(enrollment!P202="","",enrollment!P202)</f>
        <v/>
      </c>
      <c r="AF202" s="41">
        <f>IF(enrollment!P202="",0,1)</f>
        <v>0</v>
      </c>
    </row>
    <row r="203" spans="1:32" x14ac:dyDescent="0.25">
      <c r="A203" t="str">
        <f>enrollment!A203</f>
        <v>M-000202</v>
      </c>
      <c r="B203" t="str">
        <f>enrollment!F203</f>
        <v>Commercial</v>
      </c>
      <c r="C203" t="str">
        <f>enrollment!I203</f>
        <v>KY</v>
      </c>
      <c r="D203" t="str">
        <f>enrollment!J203</f>
        <v>Jefferson</v>
      </c>
      <c r="E203">
        <f>enrollment!L203</f>
        <v>79</v>
      </c>
      <c r="F203" t="str" cm="1">
        <f t="array" ref="F203">_xlfn.IFS(E203&lt;18,"0-17",E203&lt;35,"18-34",E203&lt;50,"35-49",E203&lt;65,"50-64",TRUE,"65+")</f>
        <v>65+</v>
      </c>
      <c r="G203" t="str">
        <f>enrollment!M203</f>
        <v>F</v>
      </c>
      <c r="H203" s="13">
        <f>enrollment!N203</f>
        <v>2.16</v>
      </c>
      <c r="I203" s="14">
        <f>enrollment!O203</f>
        <v>9012345678</v>
      </c>
      <c r="J203" s="15">
        <f>IFERROR(_xlfn.XLOOKUP(I203,providers!$B$2:$B$11,providers!$Q$2:$Q$11),"")</f>
        <v>4.3</v>
      </c>
      <c r="K203">
        <f>SUMIFS(member_months!$F:$F,member_months!$A:$A,$A203)</f>
        <v>11</v>
      </c>
      <c r="L203" s="16">
        <f>SUMIFS(claims!$Q:$Q,claims!$B:$B,$A203)</f>
        <v>16512.72</v>
      </c>
      <c r="M203" s="16">
        <f t="shared" si="21"/>
        <v>1501.1563636363637</v>
      </c>
      <c r="N203" s="16">
        <f>SUMIFS(claims!$Q:$Q,claims!$B:$B,$A203,claims!$Z:$Z,"Inpatient")</f>
        <v>13302</v>
      </c>
      <c r="O203" s="16">
        <f>SUMIFS(claims!$Q:$Q,claims!$B:$B,$A203,claims!$Z:$Z,"ED")</f>
        <v>1150.8599999999999</v>
      </c>
      <c r="P203" s="16">
        <f>SUMIFS(claims!$Q:$Q,claims!$B:$B,$A203,claims!$Z:$Z,"Specialty Rx")</f>
        <v>1162.05</v>
      </c>
      <c r="Q203" s="14">
        <f t="shared" si="22"/>
        <v>0</v>
      </c>
      <c r="AA203" s="41">
        <f>COUNTIFS(claims!$B:$B,$A203,claims!$Z:$Z,"Behavioral Health")</f>
        <v>1</v>
      </c>
      <c r="AB203" s="41">
        <f>COUNTIFS(claims!$B:$B,$A203,claims!$Z:$Z,"ED")</f>
        <v>1</v>
      </c>
      <c r="AC203" s="41">
        <f>COUNTIFS(claims!$B:$B,$A203,claims!$Z:$Z,"Inpatient")</f>
        <v>1</v>
      </c>
      <c r="AD203" s="41">
        <f t="shared" si="23"/>
        <v>1</v>
      </c>
      <c r="AE203" s="41" t="str">
        <f>IF(enrollment!P203="","",enrollment!P203)</f>
        <v/>
      </c>
      <c r="AF203" s="41">
        <f>IF(enrollment!P203="",0,1)</f>
        <v>0</v>
      </c>
    </row>
    <row r="204" spans="1:32" x14ac:dyDescent="0.25">
      <c r="A204" t="str">
        <f>enrollment!A204</f>
        <v>M-000203</v>
      </c>
      <c r="B204" t="str">
        <f>enrollment!F204</f>
        <v>Commercial</v>
      </c>
      <c r="C204" t="str">
        <f>enrollment!I204</f>
        <v>GA</v>
      </c>
      <c r="D204" t="str">
        <f>enrollment!J204</f>
        <v>Cherokee</v>
      </c>
      <c r="E204">
        <f>enrollment!L204</f>
        <v>78</v>
      </c>
      <c r="F204" t="str" cm="1">
        <f t="array" ref="F204">_xlfn.IFS(E204&lt;18,"0-17",E204&lt;35,"18-34",E204&lt;50,"35-49",E204&lt;65,"50-64",TRUE,"65+")</f>
        <v>65+</v>
      </c>
      <c r="G204" t="str">
        <f>enrollment!M204</f>
        <v>F</v>
      </c>
      <c r="H204" s="13">
        <f>enrollment!N204</f>
        <v>2.2599999999999998</v>
      </c>
      <c r="I204" s="14">
        <f>enrollment!O204</f>
        <v>8901234567</v>
      </c>
      <c r="J204" s="15">
        <f>IFERROR(_xlfn.XLOOKUP(I204,providers!$B$2:$B$11,providers!$Q$2:$Q$11),"")</f>
        <v>3.7</v>
      </c>
      <c r="K204">
        <f>SUMIFS(member_months!$F:$F,member_months!$A:$A,$A204)</f>
        <v>10</v>
      </c>
      <c r="L204" s="16">
        <f>SUMIFS(claims!$Q:$Q,claims!$B:$B,$A204)</f>
        <v>19475.860000000004</v>
      </c>
      <c r="M204" s="16">
        <f t="shared" si="21"/>
        <v>1947.5860000000005</v>
      </c>
      <c r="N204" s="16">
        <f>SUMIFS(claims!$Q:$Q,claims!$B:$B,$A204,claims!$Z:$Z,"Inpatient")</f>
        <v>16882.47</v>
      </c>
      <c r="O204" s="16">
        <f>SUMIFS(claims!$Q:$Q,claims!$B:$B,$A204,claims!$Z:$Z,"ED")</f>
        <v>0</v>
      </c>
      <c r="P204" s="16">
        <f>SUMIFS(claims!$Q:$Q,claims!$B:$B,$A204,claims!$Z:$Z,"Specialty Rx")</f>
        <v>2162.6400000000003</v>
      </c>
      <c r="Q204" s="14">
        <f t="shared" si="22"/>
        <v>0</v>
      </c>
      <c r="AA204" s="41">
        <f>COUNTIFS(claims!$B:$B,$A204,claims!$Z:$Z,"Behavioral Health")</f>
        <v>0</v>
      </c>
      <c r="AB204" s="41">
        <f>COUNTIFS(claims!$B:$B,$A204,claims!$Z:$Z,"ED")</f>
        <v>0</v>
      </c>
      <c r="AC204" s="41">
        <f>COUNTIFS(claims!$B:$B,$A204,claims!$Z:$Z,"Inpatient")</f>
        <v>1</v>
      </c>
      <c r="AD204" s="41">
        <f t="shared" si="23"/>
        <v>0</v>
      </c>
      <c r="AE204" s="41" t="str">
        <f>IF(enrollment!P204="","",enrollment!P204)</f>
        <v/>
      </c>
      <c r="AF204" s="41">
        <f>IF(enrollment!P204="",0,1)</f>
        <v>0</v>
      </c>
    </row>
    <row r="205" spans="1:32" x14ac:dyDescent="0.25">
      <c r="A205" t="str">
        <f>enrollment!A205</f>
        <v>M-000204</v>
      </c>
      <c r="B205" t="str">
        <f>enrollment!F205</f>
        <v>Medicare Advantage</v>
      </c>
      <c r="C205" t="str">
        <f>enrollment!I205</f>
        <v>TN</v>
      </c>
      <c r="D205" t="str">
        <f>enrollment!J205</f>
        <v>Rural-Cannon</v>
      </c>
      <c r="E205">
        <f>enrollment!L205</f>
        <v>68</v>
      </c>
      <c r="F205" t="str" cm="1">
        <f t="array" ref="F205">_xlfn.IFS(E205&lt;18,"0-17",E205&lt;35,"18-34",E205&lt;50,"35-49",E205&lt;65,"50-64",TRUE,"65+")</f>
        <v>65+</v>
      </c>
      <c r="G205" t="str">
        <f>enrollment!M205</f>
        <v>F</v>
      </c>
      <c r="H205" s="13">
        <f>enrollment!N205</f>
        <v>2.77</v>
      </c>
      <c r="I205" s="14">
        <f>enrollment!O205</f>
        <v>2233445566</v>
      </c>
      <c r="J205" s="15">
        <f>IFERROR(_xlfn.XLOOKUP(I205,providers!$B$2:$B$11,providers!$Q$2:$Q$11),"")</f>
        <v>3.5</v>
      </c>
      <c r="K205">
        <f>SUMIFS(member_months!$F:$F,member_months!$A:$A,$A205)</f>
        <v>11</v>
      </c>
      <c r="L205" s="16">
        <f>SUMIFS(claims!$Q:$Q,claims!$B:$B,$A205)</f>
        <v>7270.8799999999992</v>
      </c>
      <c r="M205" s="16">
        <f t="shared" si="21"/>
        <v>660.98909090909081</v>
      </c>
      <c r="N205" s="16">
        <f>SUMIFS(claims!$Q:$Q,claims!$B:$B,$A205,claims!$Z:$Z,"Inpatient")</f>
        <v>0</v>
      </c>
      <c r="O205" s="16">
        <f>SUMIFS(claims!$Q:$Q,claims!$B:$B,$A205,claims!$Z:$Z,"ED")</f>
        <v>6304.0299999999988</v>
      </c>
      <c r="P205" s="16">
        <f>SUMIFS(claims!$Q:$Q,claims!$B:$B,$A205,claims!$Z:$Z,"Specialty Rx")</f>
        <v>0</v>
      </c>
      <c r="Q205" s="14">
        <f t="shared" si="22"/>
        <v>0</v>
      </c>
      <c r="AA205" s="41">
        <f>COUNTIFS(claims!$B:$B,$A205,claims!$Z:$Z,"Behavioral Health")</f>
        <v>3</v>
      </c>
      <c r="AB205" s="41">
        <f>COUNTIFS(claims!$B:$B,$A205,claims!$Z:$Z,"ED")</f>
        <v>6</v>
      </c>
      <c r="AC205" s="41">
        <f>COUNTIFS(claims!$B:$B,$A205,claims!$Z:$Z,"Inpatient")</f>
        <v>0</v>
      </c>
      <c r="AD205" s="41">
        <f t="shared" si="23"/>
        <v>1</v>
      </c>
      <c r="AE205" s="41" t="str">
        <f>IF(enrollment!P205="","",enrollment!P205)</f>
        <v/>
      </c>
      <c r="AF205" s="41">
        <f>IF(enrollment!P205="",0,1)</f>
        <v>0</v>
      </c>
    </row>
    <row r="206" spans="1:32" x14ac:dyDescent="0.25">
      <c r="A206" t="str">
        <f>enrollment!A206</f>
        <v>M-000205</v>
      </c>
      <c r="B206" t="str">
        <f>enrollment!F206</f>
        <v>Commercial</v>
      </c>
      <c r="C206" t="str">
        <f>enrollment!I206</f>
        <v>OH</v>
      </c>
      <c r="D206" t="str">
        <f>enrollment!J206</f>
        <v>Cuyahoga</v>
      </c>
      <c r="E206">
        <f>enrollment!L206</f>
        <v>73</v>
      </c>
      <c r="F206" t="str" cm="1">
        <f t="array" ref="F206">_xlfn.IFS(E206&lt;18,"0-17",E206&lt;35,"18-34",E206&lt;50,"35-49",E206&lt;65,"50-64",TRUE,"65+")</f>
        <v>65+</v>
      </c>
      <c r="G206" t="str">
        <f>enrollment!M206</f>
        <v>M</v>
      </c>
      <c r="H206" s="13">
        <f>enrollment!N206</f>
        <v>3.66</v>
      </c>
      <c r="I206" s="14">
        <f>enrollment!O206</f>
        <v>6789012345</v>
      </c>
      <c r="J206" s="15">
        <f>IFERROR(_xlfn.XLOOKUP(I206,providers!$B$2:$B$11,providers!$Q$2:$Q$11),"")</f>
        <v>4.0999999999999996</v>
      </c>
      <c r="K206">
        <f>SUMIFS(member_months!$F:$F,member_months!$A:$A,$A206)</f>
        <v>10</v>
      </c>
      <c r="L206" s="16">
        <f>SUMIFS(claims!$Q:$Q,claims!$B:$B,$A206)</f>
        <v>4485.59</v>
      </c>
      <c r="M206" s="16">
        <f t="shared" si="21"/>
        <v>448.55900000000003</v>
      </c>
      <c r="N206" s="16">
        <f>SUMIFS(claims!$Q:$Q,claims!$B:$B,$A206,claims!$Z:$Z,"Inpatient")</f>
        <v>0</v>
      </c>
      <c r="O206" s="16">
        <f>SUMIFS(claims!$Q:$Q,claims!$B:$B,$A206,claims!$Z:$Z,"ED")</f>
        <v>2198.4300000000003</v>
      </c>
      <c r="P206" s="16">
        <f>SUMIFS(claims!$Q:$Q,claims!$B:$B,$A206,claims!$Z:$Z,"Specialty Rx")</f>
        <v>1122.42</v>
      </c>
      <c r="Q206" s="14">
        <f t="shared" si="22"/>
        <v>0</v>
      </c>
      <c r="AA206" s="41">
        <f>COUNTIFS(claims!$B:$B,$A206,claims!$Z:$Z,"Behavioral Health")</f>
        <v>3</v>
      </c>
      <c r="AB206" s="41">
        <f>COUNTIFS(claims!$B:$B,$A206,claims!$Z:$Z,"ED")</f>
        <v>2</v>
      </c>
      <c r="AC206" s="41">
        <f>COUNTIFS(claims!$B:$B,$A206,claims!$Z:$Z,"Inpatient")</f>
        <v>0</v>
      </c>
      <c r="AD206" s="41">
        <f t="shared" si="23"/>
        <v>1</v>
      </c>
      <c r="AE206" s="41" t="str">
        <f>IF(enrollment!P206="","",enrollment!P206)</f>
        <v/>
      </c>
      <c r="AF206" s="41">
        <f>IF(enrollment!P206="",0,1)</f>
        <v>0</v>
      </c>
    </row>
    <row r="207" spans="1:32" x14ac:dyDescent="0.25">
      <c r="A207" t="str">
        <f>enrollment!A207</f>
        <v>M-000206</v>
      </c>
      <c r="B207" t="str">
        <f>enrollment!F207</f>
        <v>Marketplace</v>
      </c>
      <c r="C207" t="str">
        <f>enrollment!I207</f>
        <v>KY</v>
      </c>
      <c r="D207" t="str">
        <f>enrollment!J207</f>
        <v>Hardin</v>
      </c>
      <c r="E207">
        <f>enrollment!L207</f>
        <v>24</v>
      </c>
      <c r="F207" t="str" cm="1">
        <f t="array" ref="F207">_xlfn.IFS(E207&lt;18,"0-17",E207&lt;35,"18-34",E207&lt;50,"35-49",E207&lt;65,"50-64",TRUE,"65+")</f>
        <v>18-34</v>
      </c>
      <c r="G207" t="str">
        <f>enrollment!M207</f>
        <v>F</v>
      </c>
      <c r="H207" s="13">
        <f>enrollment!N207</f>
        <v>0.85</v>
      </c>
      <c r="I207" s="14">
        <f>enrollment!O207</f>
        <v>3456789012</v>
      </c>
      <c r="J207" s="15">
        <f>IFERROR(_xlfn.XLOOKUP(I207,providers!$B$2:$B$11,providers!$Q$2:$Q$11),"")</f>
        <v>4</v>
      </c>
      <c r="K207">
        <f>SUMIFS(member_months!$F:$F,member_months!$A:$A,$A207)</f>
        <v>10</v>
      </c>
      <c r="L207" s="16">
        <f>SUMIFS(claims!$Q:$Q,claims!$B:$B,$A207)</f>
        <v>3031.52</v>
      </c>
      <c r="M207" s="16">
        <f t="shared" si="21"/>
        <v>303.15199999999999</v>
      </c>
      <c r="N207" s="16">
        <f>SUMIFS(claims!$Q:$Q,claims!$B:$B,$A207,claims!$Z:$Z,"Inpatient")</f>
        <v>0</v>
      </c>
      <c r="O207" s="16">
        <f>SUMIFS(claims!$Q:$Q,claims!$B:$B,$A207,claims!$Z:$Z,"ED")</f>
        <v>895.19</v>
      </c>
      <c r="P207" s="16">
        <f>SUMIFS(claims!$Q:$Q,claims!$B:$B,$A207,claims!$Z:$Z,"Specialty Rx")</f>
        <v>1063.95</v>
      </c>
      <c r="Q207" s="14">
        <f t="shared" si="22"/>
        <v>0</v>
      </c>
      <c r="AA207" s="41">
        <f>COUNTIFS(claims!$B:$B,$A207,claims!$Z:$Z,"Behavioral Health")</f>
        <v>0</v>
      </c>
      <c r="AB207" s="41">
        <f>COUNTIFS(claims!$B:$B,$A207,claims!$Z:$Z,"ED")</f>
        <v>1</v>
      </c>
      <c r="AC207" s="41">
        <f>COUNTIFS(claims!$B:$B,$A207,claims!$Z:$Z,"Inpatient")</f>
        <v>0</v>
      </c>
      <c r="AD207" s="41">
        <f t="shared" si="23"/>
        <v>0</v>
      </c>
      <c r="AE207" s="41" t="str">
        <f>IF(enrollment!P207="","",enrollment!P207)</f>
        <v/>
      </c>
      <c r="AF207" s="41">
        <f>IF(enrollment!P207="",0,1)</f>
        <v>0</v>
      </c>
    </row>
    <row r="208" spans="1:32" x14ac:dyDescent="0.25">
      <c r="A208" t="str">
        <f>enrollment!A208</f>
        <v>M-000207</v>
      </c>
      <c r="B208" t="str">
        <f>enrollment!F208</f>
        <v>Marketplace</v>
      </c>
      <c r="C208" t="str">
        <f>enrollment!I208</f>
        <v>KY</v>
      </c>
      <c r="D208" t="str">
        <f>enrollment!J208</f>
        <v>Hardin</v>
      </c>
      <c r="E208">
        <f>enrollment!L208</f>
        <v>38</v>
      </c>
      <c r="F208" t="str" cm="1">
        <f t="array" ref="F208">_xlfn.IFS(E208&lt;18,"0-17",E208&lt;35,"18-34",E208&lt;50,"35-49",E208&lt;65,"50-64",TRUE,"65+")</f>
        <v>35-49</v>
      </c>
      <c r="G208" t="str">
        <f>enrollment!M208</f>
        <v>M</v>
      </c>
      <c r="H208" s="13">
        <f>enrollment!N208</f>
        <v>1.04</v>
      </c>
      <c r="I208" s="14">
        <f>enrollment!O208</f>
        <v>3456789012</v>
      </c>
      <c r="J208" s="15">
        <f>IFERROR(_xlfn.XLOOKUP(I208,providers!$B$2:$B$11,providers!$Q$2:$Q$11),"")</f>
        <v>4</v>
      </c>
      <c r="K208">
        <f>SUMIFS(member_months!$F:$F,member_months!$A:$A,$A208)</f>
        <v>7</v>
      </c>
      <c r="L208" s="16">
        <f>SUMIFS(claims!$Q:$Q,claims!$B:$B,$A208)</f>
        <v>41979.250000000007</v>
      </c>
      <c r="M208" s="16">
        <f t="shared" si="21"/>
        <v>5997.0357142857156</v>
      </c>
      <c r="N208" s="16">
        <f>SUMIFS(claims!$Q:$Q,claims!$B:$B,$A208,claims!$Z:$Z,"Inpatient")</f>
        <v>40449.550000000003</v>
      </c>
      <c r="O208" s="16">
        <f>SUMIFS(claims!$Q:$Q,claims!$B:$B,$A208,claims!$Z:$Z,"ED")</f>
        <v>893.49</v>
      </c>
      <c r="P208" s="16">
        <f>SUMIFS(claims!$Q:$Q,claims!$B:$B,$A208,claims!$Z:$Z,"Specialty Rx")</f>
        <v>0</v>
      </c>
      <c r="Q208" s="14">
        <f t="shared" si="22"/>
        <v>0</v>
      </c>
      <c r="AA208" s="41">
        <f>COUNTIFS(claims!$B:$B,$A208,claims!$Z:$Z,"Behavioral Health")</f>
        <v>1</v>
      </c>
      <c r="AB208" s="41">
        <f>COUNTIFS(claims!$B:$B,$A208,claims!$Z:$Z,"ED")</f>
        <v>1</v>
      </c>
      <c r="AC208" s="41">
        <f>COUNTIFS(claims!$B:$B,$A208,claims!$Z:$Z,"Inpatient")</f>
        <v>3</v>
      </c>
      <c r="AD208" s="41">
        <f t="shared" si="23"/>
        <v>1</v>
      </c>
      <c r="AE208" s="41" t="str">
        <f>IF(enrollment!P208="","",enrollment!P208)</f>
        <v>Premium Affordability</v>
      </c>
      <c r="AF208" s="41">
        <f>IF(enrollment!P208="",0,1)</f>
        <v>1</v>
      </c>
    </row>
    <row r="209" spans="1:32" x14ac:dyDescent="0.25">
      <c r="A209" t="str">
        <f>enrollment!A209</f>
        <v>M-000208</v>
      </c>
      <c r="B209" t="str">
        <f>enrollment!F209</f>
        <v>Commercial</v>
      </c>
      <c r="C209" t="str">
        <f>enrollment!I209</f>
        <v>OH</v>
      </c>
      <c r="D209" t="str">
        <f>enrollment!J209</f>
        <v>Franklin</v>
      </c>
      <c r="E209">
        <f>enrollment!L209</f>
        <v>59</v>
      </c>
      <c r="F209" t="str" cm="1">
        <f t="array" ref="F209">_xlfn.IFS(E209&lt;18,"0-17",E209&lt;35,"18-34",E209&lt;50,"35-49",E209&lt;65,"50-64",TRUE,"65+")</f>
        <v>50-64</v>
      </c>
      <c r="G209" t="str">
        <f>enrollment!M209</f>
        <v>F</v>
      </c>
      <c r="H209" s="13">
        <f>enrollment!N209</f>
        <v>0.93</v>
      </c>
      <c r="I209" s="14">
        <f>enrollment!O209</f>
        <v>6789012345</v>
      </c>
      <c r="J209" s="15">
        <f>IFERROR(_xlfn.XLOOKUP(I209,providers!$B$2:$B$11,providers!$Q$2:$Q$11),"")</f>
        <v>4.0999999999999996</v>
      </c>
      <c r="K209">
        <f>SUMIFS(member_months!$F:$F,member_months!$A:$A,$A209)</f>
        <v>10</v>
      </c>
      <c r="L209" s="16">
        <f>SUMIFS(claims!$Q:$Q,claims!$B:$B,$A209)</f>
        <v>18530.830000000002</v>
      </c>
      <c r="M209" s="16">
        <f t="shared" si="21"/>
        <v>1853.0830000000001</v>
      </c>
      <c r="N209" s="16">
        <f>SUMIFS(claims!$Q:$Q,claims!$B:$B,$A209,claims!$Z:$Z,"Inpatient")</f>
        <v>15632.36</v>
      </c>
      <c r="O209" s="16">
        <f>SUMIFS(claims!$Q:$Q,claims!$B:$B,$A209,claims!$Z:$Z,"ED")</f>
        <v>1300.68</v>
      </c>
      <c r="P209" s="16">
        <f>SUMIFS(claims!$Q:$Q,claims!$B:$B,$A209,claims!$Z:$Z,"Specialty Rx")</f>
        <v>879.03</v>
      </c>
      <c r="Q209" s="14">
        <f t="shared" si="22"/>
        <v>0</v>
      </c>
      <c r="AA209" s="41">
        <f>COUNTIFS(claims!$B:$B,$A209,claims!$Z:$Z,"Behavioral Health")</f>
        <v>0</v>
      </c>
      <c r="AB209" s="41">
        <f>COUNTIFS(claims!$B:$B,$A209,claims!$Z:$Z,"ED")</f>
        <v>1</v>
      </c>
      <c r="AC209" s="41">
        <f>COUNTIFS(claims!$B:$B,$A209,claims!$Z:$Z,"Inpatient")</f>
        <v>1</v>
      </c>
      <c r="AD209" s="41">
        <f t="shared" si="23"/>
        <v>0</v>
      </c>
      <c r="AE209" s="41" t="str">
        <f>IF(enrollment!P209="","",enrollment!P209)</f>
        <v/>
      </c>
      <c r="AF209" s="41">
        <f>IF(enrollment!P209="",0,1)</f>
        <v>0</v>
      </c>
    </row>
    <row r="210" spans="1:32" x14ac:dyDescent="0.25">
      <c r="A210" t="str">
        <f>enrollment!A210</f>
        <v>M-000209</v>
      </c>
      <c r="B210" t="str">
        <f>enrollment!F210</f>
        <v>Commercial</v>
      </c>
      <c r="C210" t="str">
        <f>enrollment!I210</f>
        <v>TN</v>
      </c>
      <c r="D210" t="str">
        <f>enrollment!J210</f>
        <v>Davidson</v>
      </c>
      <c r="E210">
        <f>enrollment!L210</f>
        <v>30</v>
      </c>
      <c r="F210" t="str" cm="1">
        <f t="array" ref="F210">_xlfn.IFS(E210&lt;18,"0-17",E210&lt;35,"18-34",E210&lt;50,"35-49",E210&lt;65,"50-64",TRUE,"65+")</f>
        <v>18-34</v>
      </c>
      <c r="G210" t="str">
        <f>enrollment!M210</f>
        <v>F</v>
      </c>
      <c r="H210" s="13">
        <f>enrollment!N210</f>
        <v>1.21</v>
      </c>
      <c r="I210" s="14">
        <f>enrollment!O210</f>
        <v>5678901234</v>
      </c>
      <c r="J210" s="15">
        <f>IFERROR(_xlfn.XLOOKUP(I210,providers!$B$2:$B$11,providers!$Q$2:$Q$11),"")</f>
        <v>3.8</v>
      </c>
      <c r="K210">
        <f>SUMIFS(member_months!$F:$F,member_months!$A:$A,$A210)</f>
        <v>12</v>
      </c>
      <c r="L210" s="16">
        <f>SUMIFS(claims!$Q:$Q,claims!$B:$B,$A210)</f>
        <v>1026.1399999999999</v>
      </c>
      <c r="M210" s="16">
        <f t="shared" si="21"/>
        <v>85.511666666666656</v>
      </c>
      <c r="N210" s="16">
        <f>SUMIFS(claims!$Q:$Q,claims!$B:$B,$A210,claims!$Z:$Z,"Inpatient")</f>
        <v>0</v>
      </c>
      <c r="O210" s="16">
        <f>SUMIFS(claims!$Q:$Q,claims!$B:$B,$A210,claims!$Z:$Z,"ED")</f>
        <v>0</v>
      </c>
      <c r="P210" s="16">
        <f>SUMIFS(claims!$Q:$Q,claims!$B:$B,$A210,claims!$Z:$Z,"Specialty Rx")</f>
        <v>708.9</v>
      </c>
      <c r="Q210" s="14">
        <f t="shared" si="22"/>
        <v>0</v>
      </c>
      <c r="AA210" s="41">
        <f>COUNTIFS(claims!$B:$B,$A210,claims!$Z:$Z,"Behavioral Health")</f>
        <v>0</v>
      </c>
      <c r="AB210" s="41">
        <f>COUNTIFS(claims!$B:$B,$A210,claims!$Z:$Z,"ED")</f>
        <v>0</v>
      </c>
      <c r="AC210" s="41">
        <f>COUNTIFS(claims!$B:$B,$A210,claims!$Z:$Z,"Inpatient")</f>
        <v>0</v>
      </c>
      <c r="AD210" s="41">
        <f t="shared" si="23"/>
        <v>0</v>
      </c>
      <c r="AE210" s="41" t="str">
        <f>IF(enrollment!P210="","",enrollment!P210)</f>
        <v/>
      </c>
      <c r="AF210" s="41">
        <f>IF(enrollment!P210="",0,1)</f>
        <v>0</v>
      </c>
    </row>
    <row r="211" spans="1:32" x14ac:dyDescent="0.25">
      <c r="A211" t="str">
        <f>enrollment!A211</f>
        <v>M-000210</v>
      </c>
      <c r="B211" t="str">
        <f>enrollment!F211</f>
        <v>Medicare Advantage</v>
      </c>
      <c r="C211" t="str">
        <f>enrollment!I211</f>
        <v>GA</v>
      </c>
      <c r="D211" t="str">
        <f>enrollment!J211</f>
        <v>Fulton</v>
      </c>
      <c r="E211">
        <f>enrollment!L211</f>
        <v>69</v>
      </c>
      <c r="F211" t="str" cm="1">
        <f t="array" ref="F211">_xlfn.IFS(E211&lt;18,"0-17",E211&lt;35,"18-34",E211&lt;50,"35-49",E211&lt;65,"50-64",TRUE,"65+")</f>
        <v>65+</v>
      </c>
      <c r="G211" t="str">
        <f>enrollment!M211</f>
        <v>F</v>
      </c>
      <c r="H211" s="13">
        <f>enrollment!N211</f>
        <v>2.65</v>
      </c>
      <c r="I211" s="14">
        <f>enrollment!O211</f>
        <v>8901234567</v>
      </c>
      <c r="J211" s="15">
        <f>IFERROR(_xlfn.XLOOKUP(I211,providers!$B$2:$B$11,providers!$Q$2:$Q$11),"")</f>
        <v>3.7</v>
      </c>
      <c r="K211">
        <f>SUMIFS(member_months!$F:$F,member_months!$A:$A,$A211)</f>
        <v>11</v>
      </c>
      <c r="L211" s="16">
        <f>SUMIFS(claims!$Q:$Q,claims!$B:$B,$A211)</f>
        <v>2112.75</v>
      </c>
      <c r="M211" s="16">
        <f t="shared" si="21"/>
        <v>192.06818181818181</v>
      </c>
      <c r="N211" s="16">
        <f>SUMIFS(claims!$Q:$Q,claims!$B:$B,$A211,claims!$Z:$Z,"Inpatient")</f>
        <v>0</v>
      </c>
      <c r="O211" s="16">
        <f>SUMIFS(claims!$Q:$Q,claims!$B:$B,$A211,claims!$Z:$Z,"ED")</f>
        <v>1329.21</v>
      </c>
      <c r="P211" s="16">
        <f>SUMIFS(claims!$Q:$Q,claims!$B:$B,$A211,claims!$Z:$Z,"Specialty Rx")</f>
        <v>0</v>
      </c>
      <c r="Q211" s="14">
        <f t="shared" si="22"/>
        <v>0</v>
      </c>
      <c r="AA211" s="41">
        <f>COUNTIFS(claims!$B:$B,$A211,claims!$Z:$Z,"Behavioral Health")</f>
        <v>0</v>
      </c>
      <c r="AB211" s="41">
        <f>COUNTIFS(claims!$B:$B,$A211,claims!$Z:$Z,"ED")</f>
        <v>1</v>
      </c>
      <c r="AC211" s="41">
        <f>COUNTIFS(claims!$B:$B,$A211,claims!$Z:$Z,"Inpatient")</f>
        <v>0</v>
      </c>
      <c r="AD211" s="41">
        <f t="shared" si="23"/>
        <v>0</v>
      </c>
      <c r="AE211" s="41" t="str">
        <f>IF(enrollment!P211="","",enrollment!P211)</f>
        <v/>
      </c>
      <c r="AF211" s="41">
        <f>IF(enrollment!P211="",0,1)</f>
        <v>0</v>
      </c>
    </row>
    <row r="212" spans="1:32" x14ac:dyDescent="0.25">
      <c r="A212" t="str">
        <f>enrollment!A212</f>
        <v>M-000211</v>
      </c>
      <c r="B212" t="str">
        <f>enrollment!F212</f>
        <v>Commercial</v>
      </c>
      <c r="C212" t="str">
        <f>enrollment!I212</f>
        <v>TN</v>
      </c>
      <c r="D212" t="str">
        <f>enrollment!J212</f>
        <v>Rural-Cannon</v>
      </c>
      <c r="E212">
        <f>enrollment!L212</f>
        <v>56</v>
      </c>
      <c r="F212" t="str" cm="1">
        <f t="array" ref="F212">_xlfn.IFS(E212&lt;18,"0-17",E212&lt;35,"18-34",E212&lt;50,"35-49",E212&lt;65,"50-64",TRUE,"65+")</f>
        <v>50-64</v>
      </c>
      <c r="G212" t="str">
        <f>enrollment!M212</f>
        <v>F</v>
      </c>
      <c r="H212" s="13">
        <f>enrollment!N212</f>
        <v>1.1499999999999999</v>
      </c>
      <c r="I212" s="14">
        <f>enrollment!O212</f>
        <v>2233445566</v>
      </c>
      <c r="J212" s="15">
        <f>IFERROR(_xlfn.XLOOKUP(I212,providers!$B$2:$B$11,providers!$Q$2:$Q$11),"")</f>
        <v>3.5</v>
      </c>
      <c r="K212">
        <f>SUMIFS(member_months!$F:$F,member_months!$A:$A,$A212)</f>
        <v>11</v>
      </c>
      <c r="L212" s="16">
        <f>SUMIFS(claims!$Q:$Q,claims!$B:$B,$A212)</f>
        <v>3870.7599999999998</v>
      </c>
      <c r="M212" s="16">
        <f t="shared" si="21"/>
        <v>351.88727272727272</v>
      </c>
      <c r="N212" s="16">
        <f>SUMIFS(claims!$Q:$Q,claims!$B:$B,$A212,claims!$Z:$Z,"Inpatient")</f>
        <v>0</v>
      </c>
      <c r="O212" s="16">
        <f>SUMIFS(claims!$Q:$Q,claims!$B:$B,$A212,claims!$Z:$Z,"ED")</f>
        <v>3249.45</v>
      </c>
      <c r="P212" s="16">
        <f>SUMIFS(claims!$Q:$Q,claims!$B:$B,$A212,claims!$Z:$Z,"Specialty Rx")</f>
        <v>0</v>
      </c>
      <c r="Q212" s="14">
        <f t="shared" si="22"/>
        <v>0</v>
      </c>
      <c r="AA212" s="41">
        <f>COUNTIFS(claims!$B:$B,$A212,claims!$Z:$Z,"Behavioral Health")</f>
        <v>1</v>
      </c>
      <c r="AB212" s="41">
        <f>COUNTIFS(claims!$B:$B,$A212,claims!$Z:$Z,"ED")</f>
        <v>3</v>
      </c>
      <c r="AC212" s="41">
        <f>COUNTIFS(claims!$B:$B,$A212,claims!$Z:$Z,"Inpatient")</f>
        <v>0</v>
      </c>
      <c r="AD212" s="41">
        <f t="shared" si="23"/>
        <v>1</v>
      </c>
      <c r="AE212" s="41" t="str">
        <f>IF(enrollment!P212="","",enrollment!P212)</f>
        <v/>
      </c>
      <c r="AF212" s="41">
        <f>IF(enrollment!P212="",0,1)</f>
        <v>0</v>
      </c>
    </row>
    <row r="213" spans="1:32" x14ac:dyDescent="0.25">
      <c r="A213" t="str">
        <f>enrollment!A213</f>
        <v>M-000212</v>
      </c>
      <c r="B213" t="str">
        <f>enrollment!F213</f>
        <v>Medicare Advantage</v>
      </c>
      <c r="C213" t="str">
        <f>enrollment!I213</f>
        <v>KY</v>
      </c>
      <c r="D213" t="str">
        <f>enrollment!J213</f>
        <v>Jefferson</v>
      </c>
      <c r="E213">
        <f>enrollment!L213</f>
        <v>71</v>
      </c>
      <c r="F213" t="str" cm="1">
        <f t="array" ref="F213">_xlfn.IFS(E213&lt;18,"0-17",E213&lt;35,"18-34",E213&lt;50,"35-49",E213&lt;65,"50-64",TRUE,"65+")</f>
        <v>65+</v>
      </c>
      <c r="G213" t="str">
        <f>enrollment!M213</f>
        <v>M</v>
      </c>
      <c r="H213" s="13">
        <f>enrollment!N213</f>
        <v>2.85</v>
      </c>
      <c r="I213" s="14">
        <f>enrollment!O213</f>
        <v>3456789012</v>
      </c>
      <c r="J213" s="15">
        <f>IFERROR(_xlfn.XLOOKUP(I213,providers!$B$2:$B$11,providers!$Q$2:$Q$11),"")</f>
        <v>4</v>
      </c>
      <c r="K213">
        <f>SUMIFS(member_months!$F:$F,member_months!$A:$A,$A213)</f>
        <v>12</v>
      </c>
      <c r="L213" s="16">
        <f>SUMIFS(claims!$Q:$Q,claims!$B:$B,$A213)</f>
        <v>40967.369999999995</v>
      </c>
      <c r="M213" s="16">
        <f t="shared" si="21"/>
        <v>3413.9474999999998</v>
      </c>
      <c r="N213" s="16">
        <f>SUMIFS(claims!$Q:$Q,claims!$B:$B,$A213,claims!$Z:$Z,"Inpatient")</f>
        <v>18200</v>
      </c>
      <c r="O213" s="16">
        <f>SUMIFS(claims!$Q:$Q,claims!$B:$B,$A213,claims!$Z:$Z,"ED")</f>
        <v>1339.06</v>
      </c>
      <c r="P213" s="16">
        <f>SUMIFS(claims!$Q:$Q,claims!$B:$B,$A213,claims!$Z:$Z,"Specialty Rx")</f>
        <v>20135.34</v>
      </c>
      <c r="Q213" s="14">
        <f t="shared" si="22"/>
        <v>0</v>
      </c>
      <c r="AA213" s="41">
        <f>COUNTIFS(claims!$B:$B,$A213,claims!$Z:$Z,"Behavioral Health")</f>
        <v>3</v>
      </c>
      <c r="AB213" s="41">
        <f>COUNTIFS(claims!$B:$B,$A213,claims!$Z:$Z,"ED")</f>
        <v>1</v>
      </c>
      <c r="AC213" s="41">
        <f>COUNTIFS(claims!$B:$B,$A213,claims!$Z:$Z,"Inpatient")</f>
        <v>1</v>
      </c>
      <c r="AD213" s="41">
        <f t="shared" si="23"/>
        <v>1</v>
      </c>
      <c r="AE213" s="41" t="str">
        <f>IF(enrollment!P213="","",enrollment!P213)</f>
        <v/>
      </c>
      <c r="AF213" s="41">
        <f>IF(enrollment!P213="",0,1)</f>
        <v>0</v>
      </c>
    </row>
    <row r="214" spans="1:32" x14ac:dyDescent="0.25">
      <c r="A214" t="str">
        <f>enrollment!A214</f>
        <v>M-000213</v>
      </c>
      <c r="B214" t="str">
        <f>enrollment!F214</f>
        <v>Marketplace</v>
      </c>
      <c r="C214" t="str">
        <f>enrollment!I214</f>
        <v>KY</v>
      </c>
      <c r="D214" t="str">
        <f>enrollment!J214</f>
        <v>Hardin</v>
      </c>
      <c r="E214">
        <f>enrollment!L214</f>
        <v>55</v>
      </c>
      <c r="F214" t="str" cm="1">
        <f t="array" ref="F214">_xlfn.IFS(E214&lt;18,"0-17",E214&lt;35,"18-34",E214&lt;50,"35-49",E214&lt;65,"50-64",TRUE,"65+")</f>
        <v>50-64</v>
      </c>
      <c r="G214" t="str">
        <f>enrollment!M214</f>
        <v>F</v>
      </c>
      <c r="H214" s="13">
        <f>enrollment!N214</f>
        <v>0.76</v>
      </c>
      <c r="I214" s="14">
        <f>enrollment!O214</f>
        <v>9012345678</v>
      </c>
      <c r="J214" s="15">
        <f>IFERROR(_xlfn.XLOOKUP(I214,providers!$B$2:$B$11,providers!$Q$2:$Q$11),"")</f>
        <v>4.3</v>
      </c>
      <c r="K214">
        <f>SUMIFS(member_months!$F:$F,member_months!$A:$A,$A214)</f>
        <v>6</v>
      </c>
      <c r="L214" s="16">
        <f>SUMIFS(claims!$Q:$Q,claims!$B:$B,$A214)</f>
        <v>2503.25</v>
      </c>
      <c r="M214" s="16">
        <f t="shared" si="21"/>
        <v>417.20833333333331</v>
      </c>
      <c r="N214" s="16">
        <f>SUMIFS(claims!$Q:$Q,claims!$B:$B,$A214,claims!$Z:$Z,"Inpatient")</f>
        <v>0</v>
      </c>
      <c r="O214" s="16">
        <f>SUMIFS(claims!$Q:$Q,claims!$B:$B,$A214,claims!$Z:$Z,"ED")</f>
        <v>2058.06</v>
      </c>
      <c r="P214" s="16">
        <f>SUMIFS(claims!$Q:$Q,claims!$B:$B,$A214,claims!$Z:$Z,"Specialty Rx")</f>
        <v>0</v>
      </c>
      <c r="Q214" s="14">
        <f t="shared" si="22"/>
        <v>0</v>
      </c>
      <c r="AA214" s="41">
        <f>COUNTIFS(claims!$B:$B,$A214,claims!$Z:$Z,"Behavioral Health")</f>
        <v>0</v>
      </c>
      <c r="AB214" s="41">
        <f>COUNTIFS(claims!$B:$B,$A214,claims!$Z:$Z,"ED")</f>
        <v>2</v>
      </c>
      <c r="AC214" s="41">
        <f>COUNTIFS(claims!$B:$B,$A214,claims!$Z:$Z,"Inpatient")</f>
        <v>0</v>
      </c>
      <c r="AD214" s="41">
        <f t="shared" si="23"/>
        <v>0</v>
      </c>
      <c r="AE214" s="41" t="str">
        <f>IF(enrollment!P214="","",enrollment!P214)</f>
        <v>Access Issues</v>
      </c>
      <c r="AF214" s="41">
        <f>IF(enrollment!P214="",0,1)</f>
        <v>1</v>
      </c>
    </row>
    <row r="215" spans="1:32" x14ac:dyDescent="0.25">
      <c r="A215" t="str">
        <f>enrollment!A215</f>
        <v>M-000214</v>
      </c>
      <c r="B215" t="str">
        <f>enrollment!F215</f>
        <v>Medicare Advantage</v>
      </c>
      <c r="C215" t="str">
        <f>enrollment!I215</f>
        <v>KY</v>
      </c>
      <c r="D215" t="str">
        <f>enrollment!J215</f>
        <v>Warren</v>
      </c>
      <c r="E215">
        <f>enrollment!L215</f>
        <v>68</v>
      </c>
      <c r="F215" t="str" cm="1">
        <f t="array" ref="F215">_xlfn.IFS(E215&lt;18,"0-17",E215&lt;35,"18-34",E215&lt;50,"35-49",E215&lt;65,"50-64",TRUE,"65+")</f>
        <v>65+</v>
      </c>
      <c r="G215" t="str">
        <f>enrollment!M215</f>
        <v>F</v>
      </c>
      <c r="H215" s="13">
        <f>enrollment!N215</f>
        <v>2.44</v>
      </c>
      <c r="I215" s="14">
        <f>enrollment!O215</f>
        <v>9012345678</v>
      </c>
      <c r="J215" s="15">
        <f>IFERROR(_xlfn.XLOOKUP(I215,providers!$B$2:$B$11,providers!$Q$2:$Q$11),"")</f>
        <v>4.3</v>
      </c>
      <c r="K215">
        <f>SUMIFS(member_months!$F:$F,member_months!$A:$A,$A215)</f>
        <v>12</v>
      </c>
      <c r="L215" s="16">
        <f>SUMIFS(claims!$Q:$Q,claims!$B:$B,$A215)</f>
        <v>35814.040000000008</v>
      </c>
      <c r="M215" s="16">
        <f t="shared" si="21"/>
        <v>2984.503333333334</v>
      </c>
      <c r="N215" s="16">
        <f>SUMIFS(claims!$Q:$Q,claims!$B:$B,$A215,claims!$Z:$Z,"Inpatient")</f>
        <v>33413.760000000002</v>
      </c>
      <c r="O215" s="16">
        <f>SUMIFS(claims!$Q:$Q,claims!$B:$B,$A215,claims!$Z:$Z,"ED")</f>
        <v>0</v>
      </c>
      <c r="P215" s="16">
        <f>SUMIFS(claims!$Q:$Q,claims!$B:$B,$A215,claims!$Z:$Z,"Specialty Rx")</f>
        <v>1975.52</v>
      </c>
      <c r="Q215" s="14">
        <f t="shared" si="22"/>
        <v>0</v>
      </c>
      <c r="AA215" s="41">
        <f>COUNTIFS(claims!$B:$B,$A215,claims!$Z:$Z,"Behavioral Health")</f>
        <v>0</v>
      </c>
      <c r="AB215" s="41">
        <f>COUNTIFS(claims!$B:$B,$A215,claims!$Z:$Z,"ED")</f>
        <v>0</v>
      </c>
      <c r="AC215" s="41">
        <f>COUNTIFS(claims!$B:$B,$A215,claims!$Z:$Z,"Inpatient")</f>
        <v>2</v>
      </c>
      <c r="AD215" s="41">
        <f t="shared" si="23"/>
        <v>0</v>
      </c>
      <c r="AE215" s="41" t="str">
        <f>IF(enrollment!P215="","",enrollment!P215)</f>
        <v/>
      </c>
      <c r="AF215" s="41">
        <f>IF(enrollment!P215="",0,1)</f>
        <v>0</v>
      </c>
    </row>
    <row r="216" spans="1:32" x14ac:dyDescent="0.25">
      <c r="A216" t="str">
        <f>enrollment!A216</f>
        <v>M-000215</v>
      </c>
      <c r="B216" t="str">
        <f>enrollment!F216</f>
        <v>Medicare Advantage</v>
      </c>
      <c r="C216" t="str">
        <f>enrollment!I216</f>
        <v>OH</v>
      </c>
      <c r="D216" t="str">
        <f>enrollment!J216</f>
        <v>Franklin</v>
      </c>
      <c r="E216">
        <f>enrollment!L216</f>
        <v>77</v>
      </c>
      <c r="F216" t="str" cm="1">
        <f t="array" ref="F216">_xlfn.IFS(E216&lt;18,"0-17",E216&lt;35,"18-34",E216&lt;50,"35-49",E216&lt;65,"50-64",TRUE,"65+")</f>
        <v>65+</v>
      </c>
      <c r="G216" t="str">
        <f>enrollment!M216</f>
        <v>M</v>
      </c>
      <c r="H216" s="13">
        <f>enrollment!N216</f>
        <v>2.25</v>
      </c>
      <c r="I216" s="14">
        <f>enrollment!O216</f>
        <v>6789012345</v>
      </c>
      <c r="J216" s="15">
        <f>IFERROR(_xlfn.XLOOKUP(I216,providers!$B$2:$B$11,providers!$Q$2:$Q$11),"")</f>
        <v>4.0999999999999996</v>
      </c>
      <c r="K216">
        <f>SUMIFS(member_months!$F:$F,member_months!$A:$A,$A216)</f>
        <v>12</v>
      </c>
      <c r="L216" s="16">
        <f>SUMIFS(claims!$Q:$Q,claims!$B:$B,$A216)</f>
        <v>1985.03</v>
      </c>
      <c r="M216" s="16">
        <f t="shared" si="21"/>
        <v>165.41916666666665</v>
      </c>
      <c r="N216" s="16">
        <f>SUMIFS(claims!$Q:$Q,claims!$B:$B,$A216,claims!$Z:$Z,"Inpatient")</f>
        <v>0</v>
      </c>
      <c r="O216" s="16">
        <f>SUMIFS(claims!$Q:$Q,claims!$B:$B,$A216,claims!$Z:$Z,"ED")</f>
        <v>0</v>
      </c>
      <c r="P216" s="16">
        <f>SUMIFS(claims!$Q:$Q,claims!$B:$B,$A216,claims!$Z:$Z,"Specialty Rx")</f>
        <v>1063.47</v>
      </c>
      <c r="Q216" s="14">
        <f t="shared" si="22"/>
        <v>0</v>
      </c>
      <c r="AA216" s="41">
        <f>COUNTIFS(claims!$B:$B,$A216,claims!$Z:$Z,"Behavioral Health")</f>
        <v>1</v>
      </c>
      <c r="AB216" s="41">
        <f>COUNTIFS(claims!$B:$B,$A216,claims!$Z:$Z,"ED")</f>
        <v>0</v>
      </c>
      <c r="AC216" s="41">
        <f>COUNTIFS(claims!$B:$B,$A216,claims!$Z:$Z,"Inpatient")</f>
        <v>0</v>
      </c>
      <c r="AD216" s="41">
        <f t="shared" si="23"/>
        <v>1</v>
      </c>
      <c r="AE216" s="41" t="str">
        <f>IF(enrollment!P216="","",enrollment!P216)</f>
        <v/>
      </c>
      <c r="AF216" s="41">
        <f>IF(enrollment!P216="",0,1)</f>
        <v>0</v>
      </c>
    </row>
    <row r="217" spans="1:32" x14ac:dyDescent="0.25">
      <c r="A217" t="str">
        <f>enrollment!A217</f>
        <v>M-000216</v>
      </c>
      <c r="B217" t="str">
        <f>enrollment!F217</f>
        <v>Commercial</v>
      </c>
      <c r="C217" t="str">
        <f>enrollment!I217</f>
        <v>OH</v>
      </c>
      <c r="D217" t="str">
        <f>enrollment!J217</f>
        <v>Cuyahoga</v>
      </c>
      <c r="E217">
        <f>enrollment!L217</f>
        <v>82</v>
      </c>
      <c r="F217" t="str" cm="1">
        <f t="array" ref="F217">_xlfn.IFS(E217&lt;18,"0-17",E217&lt;35,"18-34",E217&lt;50,"35-49",E217&lt;65,"50-64",TRUE,"65+")</f>
        <v>65+</v>
      </c>
      <c r="G217" t="str">
        <f>enrollment!M217</f>
        <v>F</v>
      </c>
      <c r="H217" s="13">
        <f>enrollment!N217</f>
        <v>3.69</v>
      </c>
      <c r="I217" s="14">
        <f>enrollment!O217</f>
        <v>6789012345</v>
      </c>
      <c r="J217" s="15">
        <f>IFERROR(_xlfn.XLOOKUP(I217,providers!$B$2:$B$11,providers!$Q$2:$Q$11),"")</f>
        <v>4.0999999999999996</v>
      </c>
      <c r="K217">
        <f>SUMIFS(member_months!$F:$F,member_months!$A:$A,$A217)</f>
        <v>11</v>
      </c>
      <c r="L217" s="16">
        <f>SUMIFS(claims!$Q:$Q,claims!$B:$B,$A217)</f>
        <v>1554.9</v>
      </c>
      <c r="M217" s="16">
        <f t="shared" si="21"/>
        <v>141.35454545454547</v>
      </c>
      <c r="N217" s="16">
        <f>SUMIFS(claims!$Q:$Q,claims!$B:$B,$A217,claims!$Z:$Z,"Inpatient")</f>
        <v>0</v>
      </c>
      <c r="O217" s="16">
        <f>SUMIFS(claims!$Q:$Q,claims!$B:$B,$A217,claims!$Z:$Z,"ED")</f>
        <v>917.39</v>
      </c>
      <c r="P217" s="16">
        <f>SUMIFS(claims!$Q:$Q,claims!$B:$B,$A217,claims!$Z:$Z,"Specialty Rx")</f>
        <v>0</v>
      </c>
      <c r="Q217" s="14">
        <f t="shared" si="22"/>
        <v>0</v>
      </c>
      <c r="AA217" s="41">
        <f>COUNTIFS(claims!$B:$B,$A217,claims!$Z:$Z,"Behavioral Health")</f>
        <v>0</v>
      </c>
      <c r="AB217" s="41">
        <f>COUNTIFS(claims!$B:$B,$A217,claims!$Z:$Z,"ED")</f>
        <v>1</v>
      </c>
      <c r="AC217" s="41">
        <f>COUNTIFS(claims!$B:$B,$A217,claims!$Z:$Z,"Inpatient")</f>
        <v>0</v>
      </c>
      <c r="AD217" s="41">
        <f t="shared" si="23"/>
        <v>0</v>
      </c>
      <c r="AE217" s="41" t="str">
        <f>IF(enrollment!P217="","",enrollment!P217)</f>
        <v/>
      </c>
      <c r="AF217" s="41">
        <f>IF(enrollment!P217="",0,1)</f>
        <v>0</v>
      </c>
    </row>
    <row r="218" spans="1:32" x14ac:dyDescent="0.25">
      <c r="A218" t="str">
        <f>enrollment!A218</f>
        <v>M-000217</v>
      </c>
      <c r="B218" t="str">
        <f>enrollment!F218</f>
        <v>Commercial</v>
      </c>
      <c r="C218" t="str">
        <f>enrollment!I218</f>
        <v>KY</v>
      </c>
      <c r="D218" t="str">
        <f>enrollment!J218</f>
        <v>Warren</v>
      </c>
      <c r="E218">
        <f>enrollment!L218</f>
        <v>76</v>
      </c>
      <c r="F218" t="str" cm="1">
        <f t="array" ref="F218">_xlfn.IFS(E218&lt;18,"0-17",E218&lt;35,"18-34",E218&lt;50,"35-49",E218&lt;65,"50-64",TRUE,"65+")</f>
        <v>65+</v>
      </c>
      <c r="G218" t="str">
        <f>enrollment!M218</f>
        <v>M</v>
      </c>
      <c r="H218" s="13">
        <f>enrollment!N218</f>
        <v>3.3</v>
      </c>
      <c r="I218" s="14">
        <f>enrollment!O218</f>
        <v>9012345678</v>
      </c>
      <c r="J218" s="15">
        <f>IFERROR(_xlfn.XLOOKUP(I218,providers!$B$2:$B$11,providers!$Q$2:$Q$11),"")</f>
        <v>4.3</v>
      </c>
      <c r="K218">
        <f>SUMIFS(member_months!$F:$F,member_months!$A:$A,$A218)</f>
        <v>10</v>
      </c>
      <c r="L218" s="16">
        <f>SUMIFS(claims!$Q:$Q,claims!$B:$B,$A218)</f>
        <v>22339.95</v>
      </c>
      <c r="M218" s="16">
        <f t="shared" si="21"/>
        <v>2233.9949999999999</v>
      </c>
      <c r="N218" s="16">
        <f>SUMIFS(claims!$Q:$Q,claims!$B:$B,$A218,claims!$Z:$Z,"Inpatient")</f>
        <v>20860.38</v>
      </c>
      <c r="O218" s="16">
        <f>SUMIFS(claims!$Q:$Q,claims!$B:$B,$A218,claims!$Z:$Z,"ED")</f>
        <v>1034.72</v>
      </c>
      <c r="P218" s="16">
        <f>SUMIFS(claims!$Q:$Q,claims!$B:$B,$A218,claims!$Z:$Z,"Specialty Rx")</f>
        <v>0</v>
      </c>
      <c r="Q218" s="14">
        <f t="shared" si="22"/>
        <v>0</v>
      </c>
      <c r="AA218" s="41">
        <f>COUNTIFS(claims!$B:$B,$A218,claims!$Z:$Z,"Behavioral Health")</f>
        <v>0</v>
      </c>
      <c r="AB218" s="41">
        <f>COUNTIFS(claims!$B:$B,$A218,claims!$Z:$Z,"ED")</f>
        <v>1</v>
      </c>
      <c r="AC218" s="41">
        <f>COUNTIFS(claims!$B:$B,$A218,claims!$Z:$Z,"Inpatient")</f>
        <v>1</v>
      </c>
      <c r="AD218" s="41">
        <f t="shared" si="23"/>
        <v>0</v>
      </c>
      <c r="AE218" s="41" t="str">
        <f>IF(enrollment!P218="","",enrollment!P218)</f>
        <v>Premium Affordability</v>
      </c>
      <c r="AF218" s="41">
        <f>IF(enrollment!P218="",0,1)</f>
        <v>1</v>
      </c>
    </row>
    <row r="219" spans="1:32" x14ac:dyDescent="0.25">
      <c r="A219" t="str">
        <f>enrollment!A219</f>
        <v>M-000218</v>
      </c>
      <c r="B219" t="str">
        <f>enrollment!F219</f>
        <v>Commercial</v>
      </c>
      <c r="C219" t="str">
        <f>enrollment!I219</f>
        <v>KY</v>
      </c>
      <c r="D219" t="str">
        <f>enrollment!J219</f>
        <v>Jefferson</v>
      </c>
      <c r="E219">
        <f>enrollment!L219</f>
        <v>40</v>
      </c>
      <c r="F219" t="str" cm="1">
        <f t="array" ref="F219">_xlfn.IFS(E219&lt;18,"0-17",E219&lt;35,"18-34",E219&lt;50,"35-49",E219&lt;65,"50-64",TRUE,"65+")</f>
        <v>35-49</v>
      </c>
      <c r="G219" t="str">
        <f>enrollment!M219</f>
        <v>M</v>
      </c>
      <c r="H219" s="13">
        <f>enrollment!N219</f>
        <v>0.81</v>
      </c>
      <c r="I219" s="14">
        <f>enrollment!O219</f>
        <v>3456789012</v>
      </c>
      <c r="J219" s="15">
        <f>IFERROR(_xlfn.XLOOKUP(I219,providers!$B$2:$B$11,providers!$Q$2:$Q$11),"")</f>
        <v>4</v>
      </c>
      <c r="K219">
        <f>SUMIFS(member_months!$F:$F,member_months!$A:$A,$A219)</f>
        <v>12</v>
      </c>
      <c r="L219" s="16">
        <f>SUMIFS(claims!$Q:$Q,claims!$B:$B,$A219)</f>
        <v>899.55999999999983</v>
      </c>
      <c r="M219" s="16">
        <f t="shared" si="21"/>
        <v>74.963333333333324</v>
      </c>
      <c r="N219" s="16">
        <f>SUMIFS(claims!$Q:$Q,claims!$B:$B,$A219,claims!$Z:$Z,"Inpatient")</f>
        <v>0</v>
      </c>
      <c r="O219" s="16">
        <f>SUMIFS(claims!$Q:$Q,claims!$B:$B,$A219,claims!$Z:$Z,"ED")</f>
        <v>0</v>
      </c>
      <c r="P219" s="16">
        <f>SUMIFS(claims!$Q:$Q,claims!$B:$B,$A219,claims!$Z:$Z,"Specialty Rx")</f>
        <v>0</v>
      </c>
      <c r="Q219" s="14">
        <f t="shared" si="22"/>
        <v>0</v>
      </c>
      <c r="AA219" s="41">
        <f>COUNTIFS(claims!$B:$B,$A219,claims!$Z:$Z,"Behavioral Health")</f>
        <v>0</v>
      </c>
      <c r="AB219" s="41">
        <f>COUNTIFS(claims!$B:$B,$A219,claims!$Z:$Z,"ED")</f>
        <v>0</v>
      </c>
      <c r="AC219" s="41">
        <f>COUNTIFS(claims!$B:$B,$A219,claims!$Z:$Z,"Inpatient")</f>
        <v>0</v>
      </c>
      <c r="AD219" s="41">
        <f t="shared" si="23"/>
        <v>0</v>
      </c>
      <c r="AE219" s="41" t="str">
        <f>IF(enrollment!P219="","",enrollment!P219)</f>
        <v/>
      </c>
      <c r="AF219" s="41">
        <f>IF(enrollment!P219="",0,1)</f>
        <v>0</v>
      </c>
    </row>
    <row r="220" spans="1:32" x14ac:dyDescent="0.25">
      <c r="A220" t="str">
        <f>enrollment!A220</f>
        <v>M-000219</v>
      </c>
      <c r="B220" t="str">
        <f>enrollment!F220</f>
        <v>Commercial</v>
      </c>
      <c r="C220" t="str">
        <f>enrollment!I220</f>
        <v>TN</v>
      </c>
      <c r="D220" t="str">
        <f>enrollment!J220</f>
        <v>Knox</v>
      </c>
      <c r="E220">
        <f>enrollment!L220</f>
        <v>66</v>
      </c>
      <c r="F220" t="str" cm="1">
        <f t="array" ref="F220">_xlfn.IFS(E220&lt;18,"0-17",E220&lt;35,"18-34",E220&lt;50,"35-49",E220&lt;65,"50-64",TRUE,"65+")</f>
        <v>65+</v>
      </c>
      <c r="G220" t="str">
        <f>enrollment!M220</f>
        <v>F</v>
      </c>
      <c r="H220" s="13">
        <f>enrollment!N220</f>
        <v>3.69</v>
      </c>
      <c r="I220" s="14">
        <f>enrollment!O220</f>
        <v>5678901234</v>
      </c>
      <c r="J220" s="15">
        <f>IFERROR(_xlfn.XLOOKUP(I220,providers!$B$2:$B$11,providers!$Q$2:$Q$11),"")</f>
        <v>3.8</v>
      </c>
      <c r="K220">
        <f>SUMIFS(member_months!$F:$F,member_months!$A:$A,$A220)</f>
        <v>8</v>
      </c>
      <c r="L220" s="16">
        <f>SUMIFS(claims!$Q:$Q,claims!$B:$B,$A220)</f>
        <v>2285.7200000000003</v>
      </c>
      <c r="M220" s="16">
        <f t="shared" si="21"/>
        <v>285.71500000000003</v>
      </c>
      <c r="N220" s="16">
        <f>SUMIFS(claims!$Q:$Q,claims!$B:$B,$A220,claims!$Z:$Z,"Inpatient")</f>
        <v>0</v>
      </c>
      <c r="O220" s="16">
        <f>SUMIFS(claims!$Q:$Q,claims!$B:$B,$A220,claims!$Z:$Z,"ED")</f>
        <v>1205.73</v>
      </c>
      <c r="P220" s="16">
        <f>SUMIFS(claims!$Q:$Q,claims!$B:$B,$A220,claims!$Z:$Z,"Specialty Rx")</f>
        <v>905.88</v>
      </c>
      <c r="Q220" s="14">
        <f t="shared" si="22"/>
        <v>0</v>
      </c>
      <c r="AA220" s="41">
        <f>COUNTIFS(claims!$B:$B,$A220,claims!$Z:$Z,"Behavioral Health")</f>
        <v>1</v>
      </c>
      <c r="AB220" s="41">
        <f>COUNTIFS(claims!$B:$B,$A220,claims!$Z:$Z,"ED")</f>
        <v>1</v>
      </c>
      <c r="AC220" s="41">
        <f>COUNTIFS(claims!$B:$B,$A220,claims!$Z:$Z,"Inpatient")</f>
        <v>0</v>
      </c>
      <c r="AD220" s="41">
        <f t="shared" si="23"/>
        <v>1</v>
      </c>
      <c r="AE220" s="41" t="str">
        <f>IF(enrollment!P220="","",enrollment!P220)</f>
        <v>Moved Out of Area</v>
      </c>
      <c r="AF220" s="41">
        <f>IF(enrollment!P220="",0,1)</f>
        <v>1</v>
      </c>
    </row>
    <row r="221" spans="1:32" x14ac:dyDescent="0.25">
      <c r="A221" t="str">
        <f>enrollment!A221</f>
        <v>M-000220</v>
      </c>
      <c r="B221" t="str">
        <f>enrollment!F221</f>
        <v>Commercial</v>
      </c>
      <c r="C221" t="str">
        <f>enrollment!I221</f>
        <v>OH</v>
      </c>
      <c r="D221" t="str">
        <f>enrollment!J221</f>
        <v>Franklin</v>
      </c>
      <c r="E221">
        <f>enrollment!L221</f>
        <v>58</v>
      </c>
      <c r="F221" t="str" cm="1">
        <f t="array" ref="F221">_xlfn.IFS(E221&lt;18,"0-17",E221&lt;35,"18-34",E221&lt;50,"35-49",E221&lt;65,"50-64",TRUE,"65+")</f>
        <v>50-64</v>
      </c>
      <c r="G221" t="str">
        <f>enrollment!M221</f>
        <v>F</v>
      </c>
      <c r="H221" s="13">
        <f>enrollment!N221</f>
        <v>1.32</v>
      </c>
      <c r="I221" s="14">
        <f>enrollment!O221</f>
        <v>6789012345</v>
      </c>
      <c r="J221" s="15">
        <f>IFERROR(_xlfn.XLOOKUP(I221,providers!$B$2:$B$11,providers!$Q$2:$Q$11),"")</f>
        <v>4.0999999999999996</v>
      </c>
      <c r="K221">
        <f>SUMIFS(member_months!$F:$F,member_months!$A:$A,$A221)</f>
        <v>12</v>
      </c>
      <c r="L221" s="16">
        <f>SUMIFS(claims!$Q:$Q,claims!$B:$B,$A221)</f>
        <v>12262.01</v>
      </c>
      <c r="M221" s="16">
        <f t="shared" si="21"/>
        <v>1021.8341666666666</v>
      </c>
      <c r="N221" s="16">
        <f>SUMIFS(claims!$Q:$Q,claims!$B:$B,$A221,claims!$Z:$Z,"Inpatient")</f>
        <v>11800.87</v>
      </c>
      <c r="O221" s="16">
        <f>SUMIFS(claims!$Q:$Q,claims!$B:$B,$A221,claims!$Z:$Z,"ED")</f>
        <v>0</v>
      </c>
      <c r="P221" s="16">
        <f>SUMIFS(claims!$Q:$Q,claims!$B:$B,$A221,claims!$Z:$Z,"Specialty Rx")</f>
        <v>0</v>
      </c>
      <c r="Q221" s="14">
        <f t="shared" si="22"/>
        <v>0</v>
      </c>
      <c r="AA221" s="41">
        <f>COUNTIFS(claims!$B:$B,$A221,claims!$Z:$Z,"Behavioral Health")</f>
        <v>1</v>
      </c>
      <c r="AB221" s="41">
        <f>COUNTIFS(claims!$B:$B,$A221,claims!$Z:$Z,"ED")</f>
        <v>0</v>
      </c>
      <c r="AC221" s="41">
        <f>COUNTIFS(claims!$B:$B,$A221,claims!$Z:$Z,"Inpatient")</f>
        <v>1</v>
      </c>
      <c r="AD221" s="41">
        <f t="shared" si="23"/>
        <v>1</v>
      </c>
      <c r="AE221" s="41" t="str">
        <f>IF(enrollment!P221="","",enrollment!P221)</f>
        <v/>
      </c>
      <c r="AF221" s="41">
        <f>IF(enrollment!P221="",0,1)</f>
        <v>0</v>
      </c>
    </row>
    <row r="222" spans="1:32" x14ac:dyDescent="0.25">
      <c r="A222" t="str">
        <f>enrollment!A222</f>
        <v>M-000221</v>
      </c>
      <c r="B222" t="str">
        <f>enrollment!F222</f>
        <v>Marketplace</v>
      </c>
      <c r="C222" t="str">
        <f>enrollment!I222</f>
        <v>KY</v>
      </c>
      <c r="D222" t="str">
        <f>enrollment!J222</f>
        <v>Warren</v>
      </c>
      <c r="E222">
        <f>enrollment!L222</f>
        <v>55</v>
      </c>
      <c r="F222" t="str" cm="1">
        <f t="array" ref="F222">_xlfn.IFS(E222&lt;18,"0-17",E222&lt;35,"18-34",E222&lt;50,"35-49",E222&lt;65,"50-64",TRUE,"65+")</f>
        <v>50-64</v>
      </c>
      <c r="G222" t="str">
        <f>enrollment!M222</f>
        <v>M</v>
      </c>
      <c r="H222" s="13">
        <f>enrollment!N222</f>
        <v>0.75</v>
      </c>
      <c r="I222" s="14">
        <f>enrollment!O222</f>
        <v>9012345678</v>
      </c>
      <c r="J222" s="15">
        <f>IFERROR(_xlfn.XLOOKUP(I222,providers!$B$2:$B$11,providers!$Q$2:$Q$11),"")</f>
        <v>4.3</v>
      </c>
      <c r="K222">
        <f>SUMIFS(member_months!$F:$F,member_months!$A:$A,$A222)</f>
        <v>10</v>
      </c>
      <c r="L222" s="16">
        <f>SUMIFS(claims!$Q:$Q,claims!$B:$B,$A222)</f>
        <v>3211.49</v>
      </c>
      <c r="M222" s="16">
        <f t="shared" si="21"/>
        <v>321.149</v>
      </c>
      <c r="N222" s="16">
        <f>SUMIFS(claims!$Q:$Q,claims!$B:$B,$A222,claims!$Z:$Z,"Inpatient")</f>
        <v>0</v>
      </c>
      <c r="O222" s="16">
        <f>SUMIFS(claims!$Q:$Q,claims!$B:$B,$A222,claims!$Z:$Z,"ED")</f>
        <v>1382.79</v>
      </c>
      <c r="P222" s="16">
        <f>SUMIFS(claims!$Q:$Q,claims!$B:$B,$A222,claims!$Z:$Z,"Specialty Rx")</f>
        <v>1073.29</v>
      </c>
      <c r="Q222" s="14">
        <f t="shared" si="22"/>
        <v>0</v>
      </c>
      <c r="AA222" s="41">
        <f>COUNTIFS(claims!$B:$B,$A222,claims!$Z:$Z,"Behavioral Health")</f>
        <v>1</v>
      </c>
      <c r="AB222" s="41">
        <f>COUNTIFS(claims!$B:$B,$A222,claims!$Z:$Z,"ED")</f>
        <v>1</v>
      </c>
      <c r="AC222" s="41">
        <f>COUNTIFS(claims!$B:$B,$A222,claims!$Z:$Z,"Inpatient")</f>
        <v>0</v>
      </c>
      <c r="AD222" s="41">
        <f t="shared" si="23"/>
        <v>1</v>
      </c>
      <c r="AE222" s="41" t="str">
        <f>IF(enrollment!P222="","",enrollment!P222)</f>
        <v/>
      </c>
      <c r="AF222" s="41">
        <f>IF(enrollment!P222="",0,1)</f>
        <v>0</v>
      </c>
    </row>
    <row r="223" spans="1:32" x14ac:dyDescent="0.25">
      <c r="A223" t="str">
        <f>enrollment!A223</f>
        <v>M-000222</v>
      </c>
      <c r="B223" t="str">
        <f>enrollment!F223</f>
        <v>Marketplace</v>
      </c>
      <c r="C223" t="str">
        <f>enrollment!I223</f>
        <v>KY</v>
      </c>
      <c r="D223" t="str">
        <f>enrollment!J223</f>
        <v>Hardin</v>
      </c>
      <c r="E223">
        <f>enrollment!L223</f>
        <v>77</v>
      </c>
      <c r="F223" t="str" cm="1">
        <f t="array" ref="F223">_xlfn.IFS(E223&lt;18,"0-17",E223&lt;35,"18-34",E223&lt;50,"35-49",E223&lt;65,"50-64",TRUE,"65+")</f>
        <v>65+</v>
      </c>
      <c r="G223" t="str">
        <f>enrollment!M223</f>
        <v>F</v>
      </c>
      <c r="H223" s="13">
        <f>enrollment!N223</f>
        <v>2.19</v>
      </c>
      <c r="I223" s="14">
        <f>enrollment!O223</f>
        <v>9012345678</v>
      </c>
      <c r="J223" s="15">
        <f>IFERROR(_xlfn.XLOOKUP(I223,providers!$B$2:$B$11,providers!$Q$2:$Q$11),"")</f>
        <v>4.3</v>
      </c>
      <c r="K223">
        <f>SUMIFS(member_months!$F:$F,member_months!$A:$A,$A223)</f>
        <v>11</v>
      </c>
      <c r="L223" s="16">
        <f>SUMIFS(claims!$Q:$Q,claims!$B:$B,$A223)</f>
        <v>38664.26</v>
      </c>
      <c r="M223" s="16">
        <f t="shared" si="21"/>
        <v>3514.9327272727273</v>
      </c>
      <c r="N223" s="16">
        <f>SUMIFS(claims!$Q:$Q,claims!$B:$B,$A223,claims!$Z:$Z,"Inpatient")</f>
        <v>37847.490000000005</v>
      </c>
      <c r="O223" s="16">
        <f>SUMIFS(claims!$Q:$Q,claims!$B:$B,$A223,claims!$Z:$Z,"ED")</f>
        <v>0</v>
      </c>
      <c r="P223" s="16">
        <f>SUMIFS(claims!$Q:$Q,claims!$B:$B,$A223,claims!$Z:$Z,"Specialty Rx")</f>
        <v>0</v>
      </c>
      <c r="Q223" s="14">
        <f t="shared" si="22"/>
        <v>0</v>
      </c>
      <c r="AA223" s="41">
        <f>COUNTIFS(claims!$B:$B,$A223,claims!$Z:$Z,"Behavioral Health")</f>
        <v>0</v>
      </c>
      <c r="AB223" s="41">
        <f>COUNTIFS(claims!$B:$B,$A223,claims!$Z:$Z,"ED")</f>
        <v>0</v>
      </c>
      <c r="AC223" s="41">
        <f>COUNTIFS(claims!$B:$B,$A223,claims!$Z:$Z,"Inpatient")</f>
        <v>2</v>
      </c>
      <c r="AD223" s="41">
        <f t="shared" si="23"/>
        <v>0</v>
      </c>
      <c r="AE223" s="41" t="str">
        <f>IF(enrollment!P223="","",enrollment!P223)</f>
        <v/>
      </c>
      <c r="AF223" s="41">
        <f>IF(enrollment!P223="",0,1)</f>
        <v>0</v>
      </c>
    </row>
    <row r="224" spans="1:32" x14ac:dyDescent="0.25">
      <c r="A224" t="str">
        <f>enrollment!A224</f>
        <v>M-000223</v>
      </c>
      <c r="B224" t="str">
        <f>enrollment!F224</f>
        <v>Medicare Advantage</v>
      </c>
      <c r="C224" t="str">
        <f>enrollment!I224</f>
        <v>TN</v>
      </c>
      <c r="D224" t="str">
        <f>enrollment!J224</f>
        <v>Rural-Cannon</v>
      </c>
      <c r="E224">
        <f>enrollment!L224</f>
        <v>82</v>
      </c>
      <c r="F224" t="str" cm="1">
        <f t="array" ref="F224">_xlfn.IFS(E224&lt;18,"0-17",E224&lt;35,"18-34",E224&lt;50,"35-49",E224&lt;65,"50-64",TRUE,"65+")</f>
        <v>65+</v>
      </c>
      <c r="G224" t="str">
        <f>enrollment!M224</f>
        <v>M</v>
      </c>
      <c r="H224" s="13">
        <f>enrollment!N224</f>
        <v>3.42</v>
      </c>
      <c r="I224" s="14">
        <f>enrollment!O224</f>
        <v>2233445566</v>
      </c>
      <c r="J224" s="15">
        <f>IFERROR(_xlfn.XLOOKUP(I224,providers!$B$2:$B$11,providers!$Q$2:$Q$11),"")</f>
        <v>3.5</v>
      </c>
      <c r="K224">
        <f>SUMIFS(member_months!$F:$F,member_months!$A:$A,$A224)</f>
        <v>10</v>
      </c>
      <c r="L224" s="16">
        <f>SUMIFS(claims!$Q:$Q,claims!$B:$B,$A224)</f>
        <v>2556.8900000000003</v>
      </c>
      <c r="M224" s="16">
        <f t="shared" si="21"/>
        <v>255.68900000000002</v>
      </c>
      <c r="N224" s="16">
        <f>SUMIFS(claims!$Q:$Q,claims!$B:$B,$A224,claims!$Z:$Z,"Inpatient")</f>
        <v>0</v>
      </c>
      <c r="O224" s="16">
        <f>SUMIFS(claims!$Q:$Q,claims!$B:$B,$A224,claims!$Z:$Z,"ED")</f>
        <v>2278.58</v>
      </c>
      <c r="P224" s="16">
        <f>SUMIFS(claims!$Q:$Q,claims!$B:$B,$A224,claims!$Z:$Z,"Specialty Rx")</f>
        <v>0</v>
      </c>
      <c r="Q224" s="14">
        <f t="shared" si="22"/>
        <v>0</v>
      </c>
      <c r="AA224" s="41">
        <f>COUNTIFS(claims!$B:$B,$A224,claims!$Z:$Z,"Behavioral Health")</f>
        <v>0</v>
      </c>
      <c r="AB224" s="41">
        <f>COUNTIFS(claims!$B:$B,$A224,claims!$Z:$Z,"ED")</f>
        <v>2</v>
      </c>
      <c r="AC224" s="41">
        <f>COUNTIFS(claims!$B:$B,$A224,claims!$Z:$Z,"Inpatient")</f>
        <v>0</v>
      </c>
      <c r="AD224" s="41">
        <f t="shared" si="23"/>
        <v>0</v>
      </c>
      <c r="AE224" s="41" t="str">
        <f>IF(enrollment!P224="","",enrollment!P224)</f>
        <v/>
      </c>
      <c r="AF224" s="41">
        <f>IF(enrollment!P224="",0,1)</f>
        <v>0</v>
      </c>
    </row>
    <row r="225" spans="1:32" x14ac:dyDescent="0.25">
      <c r="A225" t="str">
        <f>enrollment!A225</f>
        <v>M-000224</v>
      </c>
      <c r="B225" t="str">
        <f>enrollment!F225</f>
        <v>Medicare Advantage</v>
      </c>
      <c r="C225" t="str">
        <f>enrollment!I225</f>
        <v>KY</v>
      </c>
      <c r="D225" t="str">
        <f>enrollment!J225</f>
        <v>Warren</v>
      </c>
      <c r="E225">
        <f>enrollment!L225</f>
        <v>70</v>
      </c>
      <c r="F225" t="str" cm="1">
        <f t="array" ref="F225">_xlfn.IFS(E225&lt;18,"0-17",E225&lt;35,"18-34",E225&lt;50,"35-49",E225&lt;65,"50-64",TRUE,"65+")</f>
        <v>65+</v>
      </c>
      <c r="G225" t="str">
        <f>enrollment!M225</f>
        <v>F</v>
      </c>
      <c r="H225" s="13">
        <f>enrollment!N225</f>
        <v>2.2200000000000002</v>
      </c>
      <c r="I225" s="14">
        <f>enrollment!O225</f>
        <v>3456789012</v>
      </c>
      <c r="J225" s="15">
        <f>IFERROR(_xlfn.XLOOKUP(I225,providers!$B$2:$B$11,providers!$Q$2:$Q$11),"")</f>
        <v>4</v>
      </c>
      <c r="K225">
        <f>SUMIFS(member_months!$F:$F,member_months!$A:$A,$A225)</f>
        <v>6</v>
      </c>
      <c r="L225" s="16">
        <f>SUMIFS(claims!$Q:$Q,claims!$B:$B,$A225)</f>
        <v>17509.739999999998</v>
      </c>
      <c r="M225" s="16">
        <f t="shared" si="21"/>
        <v>2918.2899999999995</v>
      </c>
      <c r="N225" s="16">
        <f>SUMIFS(claims!$Q:$Q,claims!$B:$B,$A225,claims!$Z:$Z,"Inpatient")</f>
        <v>13914.58</v>
      </c>
      <c r="O225" s="16">
        <f>SUMIFS(claims!$Q:$Q,claims!$B:$B,$A225,claims!$Z:$Z,"ED")</f>
        <v>2660.29</v>
      </c>
      <c r="P225" s="16">
        <f>SUMIFS(claims!$Q:$Q,claims!$B:$B,$A225,claims!$Z:$Z,"Specialty Rx")</f>
        <v>0</v>
      </c>
      <c r="Q225" s="14">
        <f t="shared" si="22"/>
        <v>0</v>
      </c>
      <c r="AA225" s="41">
        <f>COUNTIFS(claims!$B:$B,$A225,claims!$Z:$Z,"Behavioral Health")</f>
        <v>0</v>
      </c>
      <c r="AB225" s="41">
        <f>COUNTIFS(claims!$B:$B,$A225,claims!$Z:$Z,"ED")</f>
        <v>2</v>
      </c>
      <c r="AC225" s="41">
        <f>COUNTIFS(claims!$B:$B,$A225,claims!$Z:$Z,"Inpatient")</f>
        <v>1</v>
      </c>
      <c r="AD225" s="41">
        <f t="shared" si="23"/>
        <v>0</v>
      </c>
      <c r="AE225" s="41" t="str">
        <f>IF(enrollment!P225="","",enrollment!P225)</f>
        <v>Employer Change</v>
      </c>
      <c r="AF225" s="41">
        <f>IF(enrollment!P225="",0,1)</f>
        <v>1</v>
      </c>
    </row>
    <row r="226" spans="1:32" x14ac:dyDescent="0.25">
      <c r="A226" t="str">
        <f>enrollment!A226</f>
        <v>M-000225</v>
      </c>
      <c r="B226" t="str">
        <f>enrollment!F226</f>
        <v>Commercial</v>
      </c>
      <c r="C226" t="str">
        <f>enrollment!I226</f>
        <v>OH</v>
      </c>
      <c r="D226" t="str">
        <f>enrollment!J226</f>
        <v>Franklin</v>
      </c>
      <c r="E226">
        <f>enrollment!L226</f>
        <v>73</v>
      </c>
      <c r="F226" t="str" cm="1">
        <f t="array" ref="F226">_xlfn.IFS(E226&lt;18,"0-17",E226&lt;35,"18-34",E226&lt;50,"35-49",E226&lt;65,"50-64",TRUE,"65+")</f>
        <v>65+</v>
      </c>
      <c r="G226" t="str">
        <f>enrollment!M226</f>
        <v>M</v>
      </c>
      <c r="H226" s="13">
        <f>enrollment!N226</f>
        <v>2.77</v>
      </c>
      <c r="I226" s="14">
        <f>enrollment!O226</f>
        <v>6789012345</v>
      </c>
      <c r="J226" s="15">
        <f>IFERROR(_xlfn.XLOOKUP(I226,providers!$B$2:$B$11,providers!$Q$2:$Q$11),"")</f>
        <v>4.0999999999999996</v>
      </c>
      <c r="K226">
        <f>SUMIFS(member_months!$F:$F,member_months!$A:$A,$A226)</f>
        <v>11</v>
      </c>
      <c r="L226" s="16">
        <f>SUMIFS(claims!$Q:$Q,claims!$B:$B,$A226)</f>
        <v>1178.4100000000001</v>
      </c>
      <c r="M226" s="16">
        <f t="shared" si="21"/>
        <v>107.12818181818183</v>
      </c>
      <c r="N226" s="16">
        <f>SUMIFS(claims!$Q:$Q,claims!$B:$B,$A226,claims!$Z:$Z,"Inpatient")</f>
        <v>0</v>
      </c>
      <c r="O226" s="16">
        <f>SUMIFS(claims!$Q:$Q,claims!$B:$B,$A226,claims!$Z:$Z,"ED")</f>
        <v>886.47</v>
      </c>
      <c r="P226" s="16">
        <f>SUMIFS(claims!$Q:$Q,claims!$B:$B,$A226,claims!$Z:$Z,"Specialty Rx")</f>
        <v>0</v>
      </c>
      <c r="Q226" s="14">
        <f t="shared" si="22"/>
        <v>0</v>
      </c>
      <c r="AA226" s="41">
        <f>COUNTIFS(claims!$B:$B,$A226,claims!$Z:$Z,"Behavioral Health")</f>
        <v>0</v>
      </c>
      <c r="AB226" s="41">
        <f>COUNTIFS(claims!$B:$B,$A226,claims!$Z:$Z,"ED")</f>
        <v>1</v>
      </c>
      <c r="AC226" s="41">
        <f>COUNTIFS(claims!$B:$B,$A226,claims!$Z:$Z,"Inpatient")</f>
        <v>0</v>
      </c>
      <c r="AD226" s="41">
        <f t="shared" si="23"/>
        <v>0</v>
      </c>
      <c r="AE226" s="41" t="str">
        <f>IF(enrollment!P226="","",enrollment!P226)</f>
        <v/>
      </c>
      <c r="AF226" s="41">
        <f>IF(enrollment!P226="",0,1)</f>
        <v>0</v>
      </c>
    </row>
    <row r="227" spans="1:32" x14ac:dyDescent="0.25">
      <c r="A227" t="str">
        <f>enrollment!A227</f>
        <v>M-000226</v>
      </c>
      <c r="B227" t="str">
        <f>enrollment!F227</f>
        <v>Commercial</v>
      </c>
      <c r="C227" t="str">
        <f>enrollment!I227</f>
        <v>OH</v>
      </c>
      <c r="D227" t="str">
        <f>enrollment!J227</f>
        <v>Franklin</v>
      </c>
      <c r="E227">
        <f>enrollment!L227</f>
        <v>56</v>
      </c>
      <c r="F227" t="str" cm="1">
        <f t="array" ref="F227">_xlfn.IFS(E227&lt;18,"0-17",E227&lt;35,"18-34",E227&lt;50,"35-49",E227&lt;65,"50-64",TRUE,"65+")</f>
        <v>50-64</v>
      </c>
      <c r="G227" t="str">
        <f>enrollment!M227</f>
        <v>F</v>
      </c>
      <c r="H227" s="13">
        <f>enrollment!N227</f>
        <v>0.94</v>
      </c>
      <c r="I227" s="14">
        <f>enrollment!O227</f>
        <v>6789012345</v>
      </c>
      <c r="J227" s="15">
        <f>IFERROR(_xlfn.XLOOKUP(I227,providers!$B$2:$B$11,providers!$Q$2:$Q$11),"")</f>
        <v>4.0999999999999996</v>
      </c>
      <c r="K227">
        <f>SUMIFS(member_months!$F:$F,member_months!$A:$A,$A227)</f>
        <v>12</v>
      </c>
      <c r="L227" s="16">
        <f>SUMIFS(claims!$Q:$Q,claims!$B:$B,$A227)</f>
        <v>567.78</v>
      </c>
      <c r="M227" s="16">
        <f t="shared" si="21"/>
        <v>47.314999999999998</v>
      </c>
      <c r="N227" s="16">
        <f>SUMIFS(claims!$Q:$Q,claims!$B:$B,$A227,claims!$Z:$Z,"Inpatient")</f>
        <v>0</v>
      </c>
      <c r="O227" s="16">
        <f>SUMIFS(claims!$Q:$Q,claims!$B:$B,$A227,claims!$Z:$Z,"ED")</f>
        <v>0</v>
      </c>
      <c r="P227" s="16">
        <f>SUMIFS(claims!$Q:$Q,claims!$B:$B,$A227,claims!$Z:$Z,"Specialty Rx")</f>
        <v>0</v>
      </c>
      <c r="Q227" s="14">
        <f t="shared" si="22"/>
        <v>0</v>
      </c>
      <c r="AA227" s="41">
        <f>COUNTIFS(claims!$B:$B,$A227,claims!$Z:$Z,"Behavioral Health")</f>
        <v>0</v>
      </c>
      <c r="AB227" s="41">
        <f>COUNTIFS(claims!$B:$B,$A227,claims!$Z:$Z,"ED")</f>
        <v>0</v>
      </c>
      <c r="AC227" s="41">
        <f>COUNTIFS(claims!$B:$B,$A227,claims!$Z:$Z,"Inpatient")</f>
        <v>0</v>
      </c>
      <c r="AD227" s="41">
        <f t="shared" si="23"/>
        <v>0</v>
      </c>
      <c r="AE227" s="41" t="str">
        <f>IF(enrollment!P227="","",enrollment!P227)</f>
        <v/>
      </c>
      <c r="AF227" s="41">
        <f>IF(enrollment!P227="",0,1)</f>
        <v>0</v>
      </c>
    </row>
    <row r="228" spans="1:32" x14ac:dyDescent="0.25">
      <c r="A228" t="str">
        <f>enrollment!A228</f>
        <v>M-000227</v>
      </c>
      <c r="B228" t="str">
        <f>enrollment!F228</f>
        <v>Commercial</v>
      </c>
      <c r="C228" t="str">
        <f>enrollment!I228</f>
        <v>KY</v>
      </c>
      <c r="D228" t="str">
        <f>enrollment!J228</f>
        <v>Jefferson</v>
      </c>
      <c r="E228">
        <f>enrollment!L228</f>
        <v>54</v>
      </c>
      <c r="F228" t="str" cm="1">
        <f t="array" ref="F228">_xlfn.IFS(E228&lt;18,"0-17",E228&lt;35,"18-34",E228&lt;50,"35-49",E228&lt;65,"50-64",TRUE,"65+")</f>
        <v>50-64</v>
      </c>
      <c r="G228" t="str">
        <f>enrollment!M228</f>
        <v>M</v>
      </c>
      <c r="H228" s="13">
        <f>enrollment!N228</f>
        <v>1.07</v>
      </c>
      <c r="I228" s="14">
        <f>enrollment!O228</f>
        <v>3456789012</v>
      </c>
      <c r="J228" s="15">
        <f>IFERROR(_xlfn.XLOOKUP(I228,providers!$B$2:$B$11,providers!$Q$2:$Q$11),"")</f>
        <v>4</v>
      </c>
      <c r="K228">
        <f>SUMIFS(member_months!$F:$F,member_months!$A:$A,$A228)</f>
        <v>11</v>
      </c>
      <c r="L228" s="16">
        <f>SUMIFS(claims!$Q:$Q,claims!$B:$B,$A228)</f>
        <v>27728.149999999998</v>
      </c>
      <c r="M228" s="16">
        <f t="shared" si="21"/>
        <v>2520.7409090909091</v>
      </c>
      <c r="N228" s="16">
        <f>SUMIFS(claims!$Q:$Q,claims!$B:$B,$A228,claims!$Z:$Z,"Inpatient")</f>
        <v>27605.119999999999</v>
      </c>
      <c r="O228" s="16">
        <f>SUMIFS(claims!$Q:$Q,claims!$B:$B,$A228,claims!$Z:$Z,"ED")</f>
        <v>0</v>
      </c>
      <c r="P228" s="16">
        <f>SUMIFS(claims!$Q:$Q,claims!$B:$B,$A228,claims!$Z:$Z,"Specialty Rx")</f>
        <v>0</v>
      </c>
      <c r="Q228" s="14">
        <f t="shared" si="22"/>
        <v>0</v>
      </c>
      <c r="AA228" s="41">
        <f>COUNTIFS(claims!$B:$B,$A228,claims!$Z:$Z,"Behavioral Health")</f>
        <v>0</v>
      </c>
      <c r="AB228" s="41">
        <f>COUNTIFS(claims!$B:$B,$A228,claims!$Z:$Z,"ED")</f>
        <v>0</v>
      </c>
      <c r="AC228" s="41">
        <f>COUNTIFS(claims!$B:$B,$A228,claims!$Z:$Z,"Inpatient")</f>
        <v>2</v>
      </c>
      <c r="AD228" s="41">
        <f t="shared" si="23"/>
        <v>0</v>
      </c>
      <c r="AE228" s="41" t="str">
        <f>IF(enrollment!P228="","",enrollment!P228)</f>
        <v/>
      </c>
      <c r="AF228" s="41">
        <f>IF(enrollment!P228="",0,1)</f>
        <v>0</v>
      </c>
    </row>
    <row r="229" spans="1:32" x14ac:dyDescent="0.25">
      <c r="A229" t="str">
        <f>enrollment!A229</f>
        <v>M-000228</v>
      </c>
      <c r="B229" t="str">
        <f>enrollment!F229</f>
        <v>Medicare Advantage</v>
      </c>
      <c r="C229" t="str">
        <f>enrollment!I229</f>
        <v>KY</v>
      </c>
      <c r="D229" t="str">
        <f>enrollment!J229</f>
        <v>Jefferson</v>
      </c>
      <c r="E229">
        <f>enrollment!L229</f>
        <v>72</v>
      </c>
      <c r="F229" t="str" cm="1">
        <f t="array" ref="F229">_xlfn.IFS(E229&lt;18,"0-17",E229&lt;35,"18-34",E229&lt;50,"35-49",E229&lt;65,"50-64",TRUE,"65+")</f>
        <v>65+</v>
      </c>
      <c r="G229" t="str">
        <f>enrollment!M229</f>
        <v>F</v>
      </c>
      <c r="H229" s="13">
        <f>enrollment!N229</f>
        <v>3.67</v>
      </c>
      <c r="I229" s="14">
        <f>enrollment!O229</f>
        <v>3456789012</v>
      </c>
      <c r="J229" s="15">
        <f>IFERROR(_xlfn.XLOOKUP(I229,providers!$B$2:$B$11,providers!$Q$2:$Q$11),"")</f>
        <v>4</v>
      </c>
      <c r="K229">
        <f>SUMIFS(member_months!$F:$F,member_months!$A:$A,$A229)</f>
        <v>10</v>
      </c>
      <c r="L229" s="16">
        <f>SUMIFS(claims!$Q:$Q,claims!$B:$B,$A229)</f>
        <v>22768.649999999998</v>
      </c>
      <c r="M229" s="16">
        <f t="shared" si="21"/>
        <v>2276.8649999999998</v>
      </c>
      <c r="N229" s="16">
        <f>SUMIFS(claims!$Q:$Q,claims!$B:$B,$A229,claims!$Z:$Z,"Inpatient")</f>
        <v>21509.8</v>
      </c>
      <c r="O229" s="16">
        <f>SUMIFS(claims!$Q:$Q,claims!$B:$B,$A229,claims!$Z:$Z,"ED")</f>
        <v>0</v>
      </c>
      <c r="P229" s="16">
        <f>SUMIFS(claims!$Q:$Q,claims!$B:$B,$A229,claims!$Z:$Z,"Specialty Rx")</f>
        <v>1141.28</v>
      </c>
      <c r="Q229" s="14">
        <f t="shared" si="22"/>
        <v>0</v>
      </c>
      <c r="AA229" s="41">
        <f>COUNTIFS(claims!$B:$B,$A229,claims!$Z:$Z,"Behavioral Health")</f>
        <v>0</v>
      </c>
      <c r="AB229" s="41">
        <f>COUNTIFS(claims!$B:$B,$A229,claims!$Z:$Z,"ED")</f>
        <v>0</v>
      </c>
      <c r="AC229" s="41">
        <f>COUNTIFS(claims!$B:$B,$A229,claims!$Z:$Z,"Inpatient")</f>
        <v>1</v>
      </c>
      <c r="AD229" s="41">
        <f t="shared" si="23"/>
        <v>0</v>
      </c>
      <c r="AE229" s="41" t="str">
        <f>IF(enrollment!P229="","",enrollment!P229)</f>
        <v/>
      </c>
      <c r="AF229" s="41">
        <f>IF(enrollment!P229="",0,1)</f>
        <v>0</v>
      </c>
    </row>
    <row r="230" spans="1:32" x14ac:dyDescent="0.25">
      <c r="A230" t="str">
        <f>enrollment!A230</f>
        <v>M-000229</v>
      </c>
      <c r="B230" t="str">
        <f>enrollment!F230</f>
        <v>Marketplace</v>
      </c>
      <c r="C230" t="str">
        <f>enrollment!I230</f>
        <v>KY</v>
      </c>
      <c r="D230" t="str">
        <f>enrollment!J230</f>
        <v>Hardin</v>
      </c>
      <c r="E230">
        <f>enrollment!L230</f>
        <v>72</v>
      </c>
      <c r="F230" t="str" cm="1">
        <f t="array" ref="F230">_xlfn.IFS(E230&lt;18,"0-17",E230&lt;35,"18-34",E230&lt;50,"35-49",E230&lt;65,"50-64",TRUE,"65+")</f>
        <v>65+</v>
      </c>
      <c r="G230" t="str">
        <f>enrollment!M230</f>
        <v>F</v>
      </c>
      <c r="H230" s="13">
        <f>enrollment!N230</f>
        <v>2.4500000000000002</v>
      </c>
      <c r="I230" s="14">
        <f>enrollment!O230</f>
        <v>3456789012</v>
      </c>
      <c r="J230" s="15">
        <f>IFERROR(_xlfn.XLOOKUP(I230,providers!$B$2:$B$11,providers!$Q$2:$Q$11),"")</f>
        <v>4</v>
      </c>
      <c r="K230">
        <f>SUMIFS(member_months!$F:$F,member_months!$A:$A,$A230)</f>
        <v>6</v>
      </c>
      <c r="L230" s="16">
        <f>SUMIFS(claims!$Q:$Q,claims!$B:$B,$A230)</f>
        <v>2822.71</v>
      </c>
      <c r="M230" s="16">
        <f t="shared" si="21"/>
        <v>470.45166666666665</v>
      </c>
      <c r="N230" s="16">
        <f>SUMIFS(claims!$Q:$Q,claims!$B:$B,$A230,claims!$Z:$Z,"Inpatient")</f>
        <v>0</v>
      </c>
      <c r="O230" s="16">
        <f>SUMIFS(claims!$Q:$Q,claims!$B:$B,$A230,claims!$Z:$Z,"ED")</f>
        <v>2076.7600000000002</v>
      </c>
      <c r="P230" s="16">
        <f>SUMIFS(claims!$Q:$Q,claims!$B:$B,$A230,claims!$Z:$Z,"Specialty Rx")</f>
        <v>0</v>
      </c>
      <c r="Q230" s="14">
        <f t="shared" si="22"/>
        <v>0</v>
      </c>
      <c r="AA230" s="41">
        <f>COUNTIFS(claims!$B:$B,$A230,claims!$Z:$Z,"Behavioral Health")</f>
        <v>0</v>
      </c>
      <c r="AB230" s="41">
        <f>COUNTIFS(claims!$B:$B,$A230,claims!$Z:$Z,"ED")</f>
        <v>2</v>
      </c>
      <c r="AC230" s="41">
        <f>COUNTIFS(claims!$B:$B,$A230,claims!$Z:$Z,"Inpatient")</f>
        <v>0</v>
      </c>
      <c r="AD230" s="41">
        <f t="shared" si="23"/>
        <v>0</v>
      </c>
      <c r="AE230" s="41" t="str">
        <f>IF(enrollment!P230="","",enrollment!P230)</f>
        <v>Moved Out of Area</v>
      </c>
      <c r="AF230" s="41">
        <f>IF(enrollment!P230="",0,1)</f>
        <v>1</v>
      </c>
    </row>
    <row r="231" spans="1:32" x14ac:dyDescent="0.25">
      <c r="A231" t="str">
        <f>enrollment!A231</f>
        <v>M-000230</v>
      </c>
      <c r="B231" t="str">
        <f>enrollment!F231</f>
        <v>Marketplace</v>
      </c>
      <c r="C231" t="str">
        <f>enrollment!I231</f>
        <v>GA</v>
      </c>
      <c r="D231" t="str">
        <f>enrollment!J231</f>
        <v>Cherokee</v>
      </c>
      <c r="E231">
        <f>enrollment!L231</f>
        <v>68</v>
      </c>
      <c r="F231" t="str" cm="1">
        <f t="array" ref="F231">_xlfn.IFS(E231&lt;18,"0-17",E231&lt;35,"18-34",E231&lt;50,"35-49",E231&lt;65,"50-64",TRUE,"65+")</f>
        <v>65+</v>
      </c>
      <c r="G231" t="str">
        <f>enrollment!M231</f>
        <v>F</v>
      </c>
      <c r="H231" s="13">
        <f>enrollment!N231</f>
        <v>2.4</v>
      </c>
      <c r="I231" s="14">
        <f>enrollment!O231</f>
        <v>8901234567</v>
      </c>
      <c r="J231" s="15">
        <f>IFERROR(_xlfn.XLOOKUP(I231,providers!$B$2:$B$11,providers!$Q$2:$Q$11),"")</f>
        <v>3.7</v>
      </c>
      <c r="K231">
        <f>SUMIFS(member_months!$F:$F,member_months!$A:$A,$A231)</f>
        <v>10</v>
      </c>
      <c r="L231" s="16">
        <f>SUMIFS(claims!$Q:$Q,claims!$B:$B,$A231)</f>
        <v>2449.4500000000003</v>
      </c>
      <c r="M231" s="16">
        <f t="shared" si="21"/>
        <v>244.94500000000002</v>
      </c>
      <c r="N231" s="16">
        <f>SUMIFS(claims!$Q:$Q,claims!$B:$B,$A231,claims!$Z:$Z,"Inpatient")</f>
        <v>0</v>
      </c>
      <c r="O231" s="16">
        <f>SUMIFS(claims!$Q:$Q,claims!$B:$B,$A231,claims!$Z:$Z,"ED")</f>
        <v>1088.8900000000001</v>
      </c>
      <c r="P231" s="16">
        <f>SUMIFS(claims!$Q:$Q,claims!$B:$B,$A231,claims!$Z:$Z,"Specialty Rx")</f>
        <v>0</v>
      </c>
      <c r="Q231" s="14">
        <f t="shared" si="22"/>
        <v>0</v>
      </c>
      <c r="AA231" s="41">
        <f>COUNTIFS(claims!$B:$B,$A231,claims!$Z:$Z,"Behavioral Health")</f>
        <v>0</v>
      </c>
      <c r="AB231" s="41">
        <f>COUNTIFS(claims!$B:$B,$A231,claims!$Z:$Z,"ED")</f>
        <v>1</v>
      </c>
      <c r="AC231" s="41">
        <f>COUNTIFS(claims!$B:$B,$A231,claims!$Z:$Z,"Inpatient")</f>
        <v>0</v>
      </c>
      <c r="AD231" s="41">
        <f t="shared" si="23"/>
        <v>0</v>
      </c>
      <c r="AE231" s="41" t="str">
        <f>IF(enrollment!P231="","",enrollment!P231)</f>
        <v/>
      </c>
      <c r="AF231" s="41">
        <f>IF(enrollment!P231="",0,1)</f>
        <v>0</v>
      </c>
    </row>
    <row r="232" spans="1:32" x14ac:dyDescent="0.25">
      <c r="A232" t="str">
        <f>enrollment!A232</f>
        <v>M-000231</v>
      </c>
      <c r="B232" t="str">
        <f>enrollment!F232</f>
        <v>Commercial</v>
      </c>
      <c r="C232" t="str">
        <f>enrollment!I232</f>
        <v>TN</v>
      </c>
      <c r="D232" t="str">
        <f>enrollment!J232</f>
        <v>Knox</v>
      </c>
      <c r="E232">
        <f>enrollment!L232</f>
        <v>30</v>
      </c>
      <c r="F232" t="str" cm="1">
        <f t="array" ref="F232">_xlfn.IFS(E232&lt;18,"0-17",E232&lt;35,"18-34",E232&lt;50,"35-49",E232&lt;65,"50-64",TRUE,"65+")</f>
        <v>18-34</v>
      </c>
      <c r="G232" t="str">
        <f>enrollment!M232</f>
        <v>F</v>
      </c>
      <c r="H232" s="13">
        <f>enrollment!N232</f>
        <v>1.07</v>
      </c>
      <c r="I232" s="14">
        <f>enrollment!O232</f>
        <v>7890123456</v>
      </c>
      <c r="J232" s="15">
        <f>IFERROR(_xlfn.XLOOKUP(I232,providers!$B$2:$B$11,providers!$Q$2:$Q$11),"")</f>
        <v>3.9</v>
      </c>
      <c r="K232">
        <f>SUMIFS(member_months!$F:$F,member_months!$A:$A,$A232)</f>
        <v>10</v>
      </c>
      <c r="L232" s="16">
        <f>SUMIFS(claims!$Q:$Q,claims!$B:$B,$A232)</f>
        <v>1694.71</v>
      </c>
      <c r="M232" s="16">
        <f t="shared" si="21"/>
        <v>169.471</v>
      </c>
      <c r="N232" s="16">
        <f>SUMIFS(claims!$Q:$Q,claims!$B:$B,$A232,claims!$Z:$Z,"Inpatient")</f>
        <v>0</v>
      </c>
      <c r="O232" s="16">
        <f>SUMIFS(claims!$Q:$Q,claims!$B:$B,$A232,claims!$Z:$Z,"ED")</f>
        <v>1262.81</v>
      </c>
      <c r="P232" s="16">
        <f>SUMIFS(claims!$Q:$Q,claims!$B:$B,$A232,claims!$Z:$Z,"Specialty Rx")</f>
        <v>0</v>
      </c>
      <c r="Q232" s="14">
        <f t="shared" si="22"/>
        <v>0</v>
      </c>
      <c r="AA232" s="41">
        <f>COUNTIFS(claims!$B:$B,$A232,claims!$Z:$Z,"Behavioral Health")</f>
        <v>0</v>
      </c>
      <c r="AB232" s="41">
        <f>COUNTIFS(claims!$B:$B,$A232,claims!$Z:$Z,"ED")</f>
        <v>1</v>
      </c>
      <c r="AC232" s="41">
        <f>COUNTIFS(claims!$B:$B,$A232,claims!$Z:$Z,"Inpatient")</f>
        <v>0</v>
      </c>
      <c r="AD232" s="41">
        <f t="shared" si="23"/>
        <v>0</v>
      </c>
      <c r="AE232" s="41" t="str">
        <f>IF(enrollment!P232="","",enrollment!P232)</f>
        <v/>
      </c>
      <c r="AF232" s="41">
        <f>IF(enrollment!P232="",0,1)</f>
        <v>0</v>
      </c>
    </row>
    <row r="233" spans="1:32" x14ac:dyDescent="0.25">
      <c r="A233" t="str">
        <f>enrollment!A233</f>
        <v>M-000232</v>
      </c>
      <c r="B233" t="str">
        <f>enrollment!F233</f>
        <v>Marketplace</v>
      </c>
      <c r="C233" t="str">
        <f>enrollment!I233</f>
        <v>KY</v>
      </c>
      <c r="D233" t="str">
        <f>enrollment!J233</f>
        <v>Warren</v>
      </c>
      <c r="E233">
        <f>enrollment!L233</f>
        <v>24</v>
      </c>
      <c r="F233" t="str" cm="1">
        <f t="array" ref="F233">_xlfn.IFS(E233&lt;18,"0-17",E233&lt;35,"18-34",E233&lt;50,"35-49",E233&lt;65,"50-64",TRUE,"65+")</f>
        <v>18-34</v>
      </c>
      <c r="G233" t="str">
        <f>enrollment!M233</f>
        <v>M</v>
      </c>
      <c r="H233" s="13">
        <f>enrollment!N233</f>
        <v>1.26</v>
      </c>
      <c r="I233" s="14">
        <f>enrollment!O233</f>
        <v>9012345678</v>
      </c>
      <c r="J233" s="15">
        <f>IFERROR(_xlfn.XLOOKUP(I233,providers!$B$2:$B$11,providers!$Q$2:$Q$11),"")</f>
        <v>4.3</v>
      </c>
      <c r="K233">
        <f>SUMIFS(member_months!$F:$F,member_months!$A:$A,$A233)</f>
        <v>11</v>
      </c>
      <c r="L233" s="16">
        <f>SUMIFS(claims!$Q:$Q,claims!$B:$B,$A233)</f>
        <v>3302.96</v>
      </c>
      <c r="M233" s="16">
        <f t="shared" si="21"/>
        <v>300.26909090909089</v>
      </c>
      <c r="N233" s="16">
        <f>SUMIFS(claims!$Q:$Q,claims!$B:$B,$A233,claims!$Z:$Z,"Inpatient")</f>
        <v>0</v>
      </c>
      <c r="O233" s="16">
        <f>SUMIFS(claims!$Q:$Q,claims!$B:$B,$A233,claims!$Z:$Z,"ED")</f>
        <v>2198.6999999999998</v>
      </c>
      <c r="P233" s="16">
        <f>SUMIFS(claims!$Q:$Q,claims!$B:$B,$A233,claims!$Z:$Z,"Specialty Rx")</f>
        <v>684.58</v>
      </c>
      <c r="Q233" s="14">
        <f t="shared" si="22"/>
        <v>0</v>
      </c>
      <c r="AA233" s="41">
        <f>COUNTIFS(claims!$B:$B,$A233,claims!$Z:$Z,"Behavioral Health")</f>
        <v>0</v>
      </c>
      <c r="AB233" s="41">
        <f>COUNTIFS(claims!$B:$B,$A233,claims!$Z:$Z,"ED")</f>
        <v>2</v>
      </c>
      <c r="AC233" s="41">
        <f>COUNTIFS(claims!$B:$B,$A233,claims!$Z:$Z,"Inpatient")</f>
        <v>0</v>
      </c>
      <c r="AD233" s="41">
        <f t="shared" si="23"/>
        <v>0</v>
      </c>
      <c r="AE233" s="41" t="str">
        <f>IF(enrollment!P233="","",enrollment!P233)</f>
        <v/>
      </c>
      <c r="AF233" s="41">
        <f>IF(enrollment!P233="",0,1)</f>
        <v>0</v>
      </c>
    </row>
    <row r="234" spans="1:32" x14ac:dyDescent="0.25">
      <c r="A234" t="str">
        <f>enrollment!A234</f>
        <v>M-000233</v>
      </c>
      <c r="B234" t="str">
        <f>enrollment!F234</f>
        <v>Commercial</v>
      </c>
      <c r="C234" t="str">
        <f>enrollment!I234</f>
        <v>KY</v>
      </c>
      <c r="D234" t="str">
        <f>enrollment!J234</f>
        <v>Jefferson</v>
      </c>
      <c r="E234">
        <f>enrollment!L234</f>
        <v>31</v>
      </c>
      <c r="F234" t="str" cm="1">
        <f t="array" ref="F234">_xlfn.IFS(E234&lt;18,"0-17",E234&lt;35,"18-34",E234&lt;50,"35-49",E234&lt;65,"50-64",TRUE,"65+")</f>
        <v>18-34</v>
      </c>
      <c r="G234" t="str">
        <f>enrollment!M234</f>
        <v>M</v>
      </c>
      <c r="H234" s="13">
        <f>enrollment!N234</f>
        <v>1.18</v>
      </c>
      <c r="I234" s="14">
        <f>enrollment!O234</f>
        <v>9012345678</v>
      </c>
      <c r="J234" s="15">
        <f>IFERROR(_xlfn.XLOOKUP(I234,providers!$B$2:$B$11,providers!$Q$2:$Q$11),"")</f>
        <v>4.3</v>
      </c>
      <c r="K234">
        <f>SUMIFS(member_months!$F:$F,member_months!$A:$A,$A234)</f>
        <v>6</v>
      </c>
      <c r="L234" s="16">
        <f>SUMIFS(claims!$Q:$Q,claims!$B:$B,$A234)</f>
        <v>3657.2299999999996</v>
      </c>
      <c r="M234" s="16">
        <f t="shared" si="21"/>
        <v>609.5383333333333</v>
      </c>
      <c r="N234" s="16">
        <f>SUMIFS(claims!$Q:$Q,claims!$B:$B,$A234,claims!$Z:$Z,"Inpatient")</f>
        <v>0</v>
      </c>
      <c r="O234" s="16">
        <f>SUMIFS(claims!$Q:$Q,claims!$B:$B,$A234,claims!$Z:$Z,"ED")</f>
        <v>2123.29</v>
      </c>
      <c r="P234" s="16">
        <f>SUMIFS(claims!$Q:$Q,claims!$B:$B,$A234,claims!$Z:$Z,"Specialty Rx")</f>
        <v>691.6</v>
      </c>
      <c r="Q234" s="14">
        <f t="shared" si="22"/>
        <v>0</v>
      </c>
      <c r="AA234" s="41">
        <f>COUNTIFS(claims!$B:$B,$A234,claims!$Z:$Z,"Behavioral Health")</f>
        <v>0</v>
      </c>
      <c r="AB234" s="41">
        <f>COUNTIFS(claims!$B:$B,$A234,claims!$Z:$Z,"ED")</f>
        <v>2</v>
      </c>
      <c r="AC234" s="41">
        <f>COUNTIFS(claims!$B:$B,$A234,claims!$Z:$Z,"Inpatient")</f>
        <v>0</v>
      </c>
      <c r="AD234" s="41">
        <f t="shared" si="23"/>
        <v>0</v>
      </c>
      <c r="AE234" s="41" t="str">
        <f>IF(enrollment!P234="","",enrollment!P234)</f>
        <v>Moved Out of Area</v>
      </c>
      <c r="AF234" s="41">
        <f>IF(enrollment!P234="",0,1)</f>
        <v>1</v>
      </c>
    </row>
    <row r="235" spans="1:32" x14ac:dyDescent="0.25">
      <c r="A235" t="str">
        <f>enrollment!A235</f>
        <v>M-000234</v>
      </c>
      <c r="B235" t="str">
        <f>enrollment!F235</f>
        <v>Commercial</v>
      </c>
      <c r="C235" t="str">
        <f>enrollment!I235</f>
        <v>OH</v>
      </c>
      <c r="D235" t="str">
        <f>enrollment!J235</f>
        <v>Cuyahoga</v>
      </c>
      <c r="E235">
        <f>enrollment!L235</f>
        <v>32</v>
      </c>
      <c r="F235" t="str" cm="1">
        <f t="array" ref="F235">_xlfn.IFS(E235&lt;18,"0-17",E235&lt;35,"18-34",E235&lt;50,"35-49",E235&lt;65,"50-64",TRUE,"65+")</f>
        <v>18-34</v>
      </c>
      <c r="G235" t="str">
        <f>enrollment!M235</f>
        <v>M</v>
      </c>
      <c r="H235" s="13">
        <f>enrollment!N235</f>
        <v>0.96</v>
      </c>
      <c r="I235" s="14">
        <f>enrollment!O235</f>
        <v>6789012345</v>
      </c>
      <c r="J235" s="15">
        <f>IFERROR(_xlfn.XLOOKUP(I235,providers!$B$2:$B$11,providers!$Q$2:$Q$11),"")</f>
        <v>4.0999999999999996</v>
      </c>
      <c r="K235">
        <f>SUMIFS(member_months!$F:$F,member_months!$A:$A,$A235)</f>
        <v>7</v>
      </c>
      <c r="L235" s="16">
        <f>SUMIFS(claims!$Q:$Q,claims!$B:$B,$A235)</f>
        <v>24924.89</v>
      </c>
      <c r="M235" s="16">
        <f t="shared" si="21"/>
        <v>3560.6985714285715</v>
      </c>
      <c r="N235" s="16">
        <f>SUMIFS(claims!$Q:$Q,claims!$B:$B,$A235,claims!$Z:$Z,"Inpatient")</f>
        <v>20848.740000000002</v>
      </c>
      <c r="O235" s="16">
        <f>SUMIFS(claims!$Q:$Q,claims!$B:$B,$A235,claims!$Z:$Z,"ED")</f>
        <v>2523.19</v>
      </c>
      <c r="P235" s="16">
        <f>SUMIFS(claims!$Q:$Q,claims!$B:$B,$A235,claims!$Z:$Z,"Specialty Rx")</f>
        <v>955.35</v>
      </c>
      <c r="Q235" s="14">
        <f t="shared" si="22"/>
        <v>0</v>
      </c>
      <c r="AA235" s="41">
        <f>COUNTIFS(claims!$B:$B,$A235,claims!$Z:$Z,"Behavioral Health")</f>
        <v>0</v>
      </c>
      <c r="AB235" s="41">
        <f>COUNTIFS(claims!$B:$B,$A235,claims!$Z:$Z,"ED")</f>
        <v>2</v>
      </c>
      <c r="AC235" s="41">
        <f>COUNTIFS(claims!$B:$B,$A235,claims!$Z:$Z,"Inpatient")</f>
        <v>1</v>
      </c>
      <c r="AD235" s="41">
        <f t="shared" si="23"/>
        <v>0</v>
      </c>
      <c r="AE235" s="41" t="str">
        <f>IF(enrollment!P235="","",enrollment!P235)</f>
        <v>Moved Out of Area</v>
      </c>
      <c r="AF235" s="41">
        <f>IF(enrollment!P235="",0,1)</f>
        <v>1</v>
      </c>
    </row>
    <row r="236" spans="1:32" x14ac:dyDescent="0.25">
      <c r="A236" t="str">
        <f>enrollment!A236</f>
        <v>M-000235</v>
      </c>
      <c r="B236" t="str">
        <f>enrollment!F236</f>
        <v>Marketplace</v>
      </c>
      <c r="C236" t="str">
        <f>enrollment!I236</f>
        <v>OH</v>
      </c>
      <c r="D236" t="str">
        <f>enrollment!J236</f>
        <v>Franklin</v>
      </c>
      <c r="E236">
        <f>enrollment!L236</f>
        <v>46</v>
      </c>
      <c r="F236" t="str" cm="1">
        <f t="array" ref="F236">_xlfn.IFS(E236&lt;18,"0-17",E236&lt;35,"18-34",E236&lt;50,"35-49",E236&lt;65,"50-64",TRUE,"65+")</f>
        <v>35-49</v>
      </c>
      <c r="G236" t="str">
        <f>enrollment!M236</f>
        <v>M</v>
      </c>
      <c r="H236" s="13">
        <f>enrollment!N236</f>
        <v>1.38</v>
      </c>
      <c r="I236" s="14">
        <f>enrollment!O236</f>
        <v>6789012345</v>
      </c>
      <c r="J236" s="15">
        <f>IFERROR(_xlfn.XLOOKUP(I236,providers!$B$2:$B$11,providers!$Q$2:$Q$11),"")</f>
        <v>4.0999999999999996</v>
      </c>
      <c r="K236">
        <f>SUMIFS(member_months!$F:$F,member_months!$A:$A,$A236)</f>
        <v>12</v>
      </c>
      <c r="L236" s="16">
        <f>SUMIFS(claims!$Q:$Q,claims!$B:$B,$A236)</f>
        <v>13836.059999999998</v>
      </c>
      <c r="M236" s="16">
        <f t="shared" si="21"/>
        <v>1153.0049999999999</v>
      </c>
      <c r="N236" s="16">
        <f>SUMIFS(claims!$Q:$Q,claims!$B:$B,$A236,claims!$Z:$Z,"Inpatient")</f>
        <v>11938.55</v>
      </c>
      <c r="O236" s="16">
        <f>SUMIFS(claims!$Q:$Q,claims!$B:$B,$A236,claims!$Z:$Z,"ED")</f>
        <v>972.96</v>
      </c>
      <c r="P236" s="16">
        <f>SUMIFS(claims!$Q:$Q,claims!$B:$B,$A236,claims!$Z:$Z,"Specialty Rx")</f>
        <v>0</v>
      </c>
      <c r="Q236" s="14">
        <f t="shared" si="22"/>
        <v>0</v>
      </c>
      <c r="AA236" s="41">
        <f>COUNTIFS(claims!$B:$B,$A236,claims!$Z:$Z,"Behavioral Health")</f>
        <v>2</v>
      </c>
      <c r="AB236" s="41">
        <f>COUNTIFS(claims!$B:$B,$A236,claims!$Z:$Z,"ED")</f>
        <v>1</v>
      </c>
      <c r="AC236" s="41">
        <f>COUNTIFS(claims!$B:$B,$A236,claims!$Z:$Z,"Inpatient")</f>
        <v>1</v>
      </c>
      <c r="AD236" s="41">
        <f t="shared" si="23"/>
        <v>1</v>
      </c>
      <c r="AE236" s="41" t="str">
        <f>IF(enrollment!P236="","",enrollment!P236)</f>
        <v/>
      </c>
      <c r="AF236" s="41">
        <f>IF(enrollment!P236="",0,1)</f>
        <v>0</v>
      </c>
    </row>
    <row r="237" spans="1:32" x14ac:dyDescent="0.25">
      <c r="A237" t="str">
        <f>enrollment!A237</f>
        <v>M-000236</v>
      </c>
      <c r="B237" t="str">
        <f>enrollment!F237</f>
        <v>Commercial</v>
      </c>
      <c r="C237" t="str">
        <f>enrollment!I237</f>
        <v>GA</v>
      </c>
      <c r="D237" t="str">
        <f>enrollment!J237</f>
        <v>Fulton</v>
      </c>
      <c r="E237">
        <f>enrollment!L237</f>
        <v>43</v>
      </c>
      <c r="F237" t="str" cm="1">
        <f t="array" ref="F237">_xlfn.IFS(E237&lt;18,"0-17",E237&lt;35,"18-34",E237&lt;50,"35-49",E237&lt;65,"50-64",TRUE,"65+")</f>
        <v>35-49</v>
      </c>
      <c r="G237" t="str">
        <f>enrollment!M237</f>
        <v>F</v>
      </c>
      <c r="H237" s="13">
        <f>enrollment!N237</f>
        <v>0.78</v>
      </c>
      <c r="I237" s="14">
        <f>enrollment!O237</f>
        <v>8901234567</v>
      </c>
      <c r="J237" s="15">
        <f>IFERROR(_xlfn.XLOOKUP(I237,providers!$B$2:$B$11,providers!$Q$2:$Q$11),"")</f>
        <v>3.7</v>
      </c>
      <c r="K237">
        <f>SUMIFS(member_months!$F:$F,member_months!$A:$A,$A237)</f>
        <v>10</v>
      </c>
      <c r="L237" s="16">
        <f>SUMIFS(claims!$Q:$Q,claims!$B:$B,$A237)</f>
        <v>44543.57</v>
      </c>
      <c r="M237" s="16">
        <f t="shared" si="21"/>
        <v>4454.357</v>
      </c>
      <c r="N237" s="16">
        <f>SUMIFS(claims!$Q:$Q,claims!$B:$B,$A237,claims!$Z:$Z,"Inpatient")</f>
        <v>41551.94</v>
      </c>
      <c r="O237" s="16">
        <f>SUMIFS(claims!$Q:$Q,claims!$B:$B,$A237,claims!$Z:$Z,"ED")</f>
        <v>1160.3800000000001</v>
      </c>
      <c r="P237" s="16">
        <f>SUMIFS(claims!$Q:$Q,claims!$B:$B,$A237,claims!$Z:$Z,"Specialty Rx")</f>
        <v>1558.28</v>
      </c>
      <c r="Q237" s="14">
        <f t="shared" si="22"/>
        <v>1</v>
      </c>
      <c r="AA237" s="41">
        <f>COUNTIFS(claims!$B:$B,$A237,claims!$Z:$Z,"Behavioral Health")</f>
        <v>0</v>
      </c>
      <c r="AB237" s="41">
        <f>COUNTIFS(claims!$B:$B,$A237,claims!$Z:$Z,"ED")</f>
        <v>1</v>
      </c>
      <c r="AC237" s="41">
        <f>COUNTIFS(claims!$B:$B,$A237,claims!$Z:$Z,"Inpatient")</f>
        <v>3</v>
      </c>
      <c r="AD237" s="41">
        <f t="shared" si="23"/>
        <v>0</v>
      </c>
      <c r="AE237" s="41" t="str">
        <f>IF(enrollment!P237="","",enrollment!P237)</f>
        <v/>
      </c>
      <c r="AF237" s="41">
        <f>IF(enrollment!P237="",0,1)</f>
        <v>0</v>
      </c>
    </row>
    <row r="238" spans="1:32" x14ac:dyDescent="0.25">
      <c r="A238" t="str">
        <f>enrollment!A238</f>
        <v>M-000237</v>
      </c>
      <c r="B238" t="str">
        <f>enrollment!F238</f>
        <v>Marketplace</v>
      </c>
      <c r="C238" t="str">
        <f>enrollment!I238</f>
        <v>OH</v>
      </c>
      <c r="D238" t="str">
        <f>enrollment!J238</f>
        <v>Cuyahoga</v>
      </c>
      <c r="E238">
        <f>enrollment!L238</f>
        <v>43</v>
      </c>
      <c r="F238" t="str" cm="1">
        <f t="array" ref="F238">_xlfn.IFS(E238&lt;18,"0-17",E238&lt;35,"18-34",E238&lt;50,"35-49",E238&lt;65,"50-64",TRUE,"65+")</f>
        <v>35-49</v>
      </c>
      <c r="G238" t="str">
        <f>enrollment!M238</f>
        <v>F</v>
      </c>
      <c r="H238" s="13">
        <f>enrollment!N238</f>
        <v>1.1399999999999999</v>
      </c>
      <c r="I238" s="14">
        <f>enrollment!O238</f>
        <v>6789012345</v>
      </c>
      <c r="J238" s="15">
        <f>IFERROR(_xlfn.XLOOKUP(I238,providers!$B$2:$B$11,providers!$Q$2:$Q$11),"")</f>
        <v>4.0999999999999996</v>
      </c>
      <c r="K238">
        <f>SUMIFS(member_months!$F:$F,member_months!$A:$A,$A238)</f>
        <v>12</v>
      </c>
      <c r="L238" s="16">
        <f>SUMIFS(claims!$Q:$Q,claims!$B:$B,$A238)</f>
        <v>1192.5999999999999</v>
      </c>
      <c r="M238" s="16">
        <f t="shared" si="21"/>
        <v>99.383333333333326</v>
      </c>
      <c r="N238" s="16">
        <f>SUMIFS(claims!$Q:$Q,claims!$B:$B,$A238,claims!$Z:$Z,"Inpatient")</f>
        <v>0</v>
      </c>
      <c r="O238" s="16">
        <f>SUMIFS(claims!$Q:$Q,claims!$B:$B,$A238,claims!$Z:$Z,"ED")</f>
        <v>0</v>
      </c>
      <c r="P238" s="16">
        <f>SUMIFS(claims!$Q:$Q,claims!$B:$B,$A238,claims!$Z:$Z,"Specialty Rx")</f>
        <v>905.05</v>
      </c>
      <c r="Q238" s="14">
        <f t="shared" si="22"/>
        <v>0</v>
      </c>
      <c r="AA238" s="41">
        <f>COUNTIFS(claims!$B:$B,$A238,claims!$Z:$Z,"Behavioral Health")</f>
        <v>0</v>
      </c>
      <c r="AB238" s="41">
        <f>COUNTIFS(claims!$B:$B,$A238,claims!$Z:$Z,"ED")</f>
        <v>0</v>
      </c>
      <c r="AC238" s="41">
        <f>COUNTIFS(claims!$B:$B,$A238,claims!$Z:$Z,"Inpatient")</f>
        <v>0</v>
      </c>
      <c r="AD238" s="41">
        <f t="shared" si="23"/>
        <v>0</v>
      </c>
      <c r="AE238" s="41" t="str">
        <f>IF(enrollment!P238="","",enrollment!P238)</f>
        <v/>
      </c>
      <c r="AF238" s="41">
        <f>IF(enrollment!P238="",0,1)</f>
        <v>0</v>
      </c>
    </row>
    <row r="239" spans="1:32" x14ac:dyDescent="0.25">
      <c r="A239" t="str">
        <f>enrollment!A239</f>
        <v>M-000238</v>
      </c>
      <c r="B239" t="str">
        <f>enrollment!F239</f>
        <v>Marketplace</v>
      </c>
      <c r="C239" t="str">
        <f>enrollment!I239</f>
        <v>GA</v>
      </c>
      <c r="D239" t="str">
        <f>enrollment!J239</f>
        <v>Cherokee</v>
      </c>
      <c r="E239">
        <f>enrollment!L239</f>
        <v>43</v>
      </c>
      <c r="F239" t="str" cm="1">
        <f t="array" ref="F239">_xlfn.IFS(E239&lt;18,"0-17",E239&lt;35,"18-34",E239&lt;50,"35-49",E239&lt;65,"50-64",TRUE,"65+")</f>
        <v>35-49</v>
      </c>
      <c r="G239" t="str">
        <f>enrollment!M239</f>
        <v>M</v>
      </c>
      <c r="H239" s="13">
        <f>enrollment!N239</f>
        <v>1.17</v>
      </c>
      <c r="I239" s="14">
        <f>enrollment!O239</f>
        <v>8901234567</v>
      </c>
      <c r="J239" s="15">
        <f>IFERROR(_xlfn.XLOOKUP(I239,providers!$B$2:$B$11,providers!$Q$2:$Q$11),"")</f>
        <v>3.7</v>
      </c>
      <c r="K239">
        <f>SUMIFS(member_months!$F:$F,member_months!$A:$A,$A239)</f>
        <v>11</v>
      </c>
      <c r="L239" s="16">
        <f>SUMIFS(claims!$Q:$Q,claims!$B:$B,$A239)</f>
        <v>2420.48</v>
      </c>
      <c r="M239" s="16">
        <f t="shared" si="21"/>
        <v>220.04363636363635</v>
      </c>
      <c r="N239" s="16">
        <f>SUMIFS(claims!$Q:$Q,claims!$B:$B,$A239,claims!$Z:$Z,"Inpatient")</f>
        <v>0</v>
      </c>
      <c r="O239" s="16">
        <f>SUMIFS(claims!$Q:$Q,claims!$B:$B,$A239,claims!$Z:$Z,"ED")</f>
        <v>1344.85</v>
      </c>
      <c r="P239" s="16">
        <f>SUMIFS(claims!$Q:$Q,claims!$B:$B,$A239,claims!$Z:$Z,"Specialty Rx")</f>
        <v>0</v>
      </c>
      <c r="Q239" s="14">
        <f t="shared" si="22"/>
        <v>0</v>
      </c>
      <c r="AA239" s="41">
        <f>COUNTIFS(claims!$B:$B,$A239,claims!$Z:$Z,"Behavioral Health")</f>
        <v>1</v>
      </c>
      <c r="AB239" s="41">
        <f>COUNTIFS(claims!$B:$B,$A239,claims!$Z:$Z,"ED")</f>
        <v>1</v>
      </c>
      <c r="AC239" s="41">
        <f>COUNTIFS(claims!$B:$B,$A239,claims!$Z:$Z,"Inpatient")</f>
        <v>0</v>
      </c>
      <c r="AD239" s="41">
        <f t="shared" si="23"/>
        <v>1</v>
      </c>
      <c r="AE239" s="41" t="str">
        <f>IF(enrollment!P239="","",enrollment!P239)</f>
        <v/>
      </c>
      <c r="AF239" s="41">
        <f>IF(enrollment!P239="",0,1)</f>
        <v>0</v>
      </c>
    </row>
    <row r="240" spans="1:32" x14ac:dyDescent="0.25">
      <c r="A240" t="str">
        <f>enrollment!A240</f>
        <v>M-000239</v>
      </c>
      <c r="B240" t="str">
        <f>enrollment!F240</f>
        <v>Medicare Advantage</v>
      </c>
      <c r="C240" t="str">
        <f>enrollment!I240</f>
        <v>TN</v>
      </c>
      <c r="D240" t="str">
        <f>enrollment!J240</f>
        <v>Davidson</v>
      </c>
      <c r="E240">
        <f>enrollment!L240</f>
        <v>80</v>
      </c>
      <c r="F240" t="str" cm="1">
        <f t="array" ref="F240">_xlfn.IFS(E240&lt;18,"0-17",E240&lt;35,"18-34",E240&lt;50,"35-49",E240&lt;65,"50-64",TRUE,"65+")</f>
        <v>65+</v>
      </c>
      <c r="G240" t="str">
        <f>enrollment!M240</f>
        <v>F</v>
      </c>
      <c r="H240" s="13">
        <f>enrollment!N240</f>
        <v>2.79</v>
      </c>
      <c r="I240" s="14">
        <f>enrollment!O240</f>
        <v>7890123456</v>
      </c>
      <c r="J240" s="15">
        <f>IFERROR(_xlfn.XLOOKUP(I240,providers!$B$2:$B$11,providers!$Q$2:$Q$11),"")</f>
        <v>3.9</v>
      </c>
      <c r="K240">
        <f>SUMIFS(member_months!$F:$F,member_months!$A:$A,$A240)</f>
        <v>12</v>
      </c>
      <c r="L240" s="16">
        <f>SUMIFS(claims!$Q:$Q,claims!$B:$B,$A240)</f>
        <v>20840.830000000002</v>
      </c>
      <c r="M240" s="16">
        <f t="shared" si="21"/>
        <v>1736.7358333333334</v>
      </c>
      <c r="N240" s="16">
        <f>SUMIFS(claims!$Q:$Q,claims!$B:$B,$A240,claims!$Z:$Z,"Inpatient")</f>
        <v>20332.75</v>
      </c>
      <c r="O240" s="16">
        <f>SUMIFS(claims!$Q:$Q,claims!$B:$B,$A240,claims!$Z:$Z,"ED")</f>
        <v>0</v>
      </c>
      <c r="P240" s="16">
        <f>SUMIFS(claims!$Q:$Q,claims!$B:$B,$A240,claims!$Z:$Z,"Specialty Rx")</f>
        <v>0</v>
      </c>
      <c r="Q240" s="14">
        <f t="shared" si="22"/>
        <v>0</v>
      </c>
      <c r="AA240" s="41">
        <f>COUNTIFS(claims!$B:$B,$A240,claims!$Z:$Z,"Behavioral Health")</f>
        <v>1</v>
      </c>
      <c r="AB240" s="41">
        <f>COUNTIFS(claims!$B:$B,$A240,claims!$Z:$Z,"ED")</f>
        <v>0</v>
      </c>
      <c r="AC240" s="41">
        <f>COUNTIFS(claims!$B:$B,$A240,claims!$Z:$Z,"Inpatient")</f>
        <v>1</v>
      </c>
      <c r="AD240" s="41">
        <f t="shared" si="23"/>
        <v>1</v>
      </c>
      <c r="AE240" s="41" t="str">
        <f>IF(enrollment!P240="","",enrollment!P240)</f>
        <v/>
      </c>
      <c r="AF240" s="41">
        <f>IF(enrollment!P240="",0,1)</f>
        <v>0</v>
      </c>
    </row>
    <row r="241" spans="1:32" x14ac:dyDescent="0.25">
      <c r="A241" t="str">
        <f>enrollment!A241</f>
        <v>M-000240</v>
      </c>
      <c r="B241" t="str">
        <f>enrollment!F241</f>
        <v>Commercial</v>
      </c>
      <c r="C241" t="str">
        <f>enrollment!I241</f>
        <v>TN</v>
      </c>
      <c r="D241" t="str">
        <f>enrollment!J241</f>
        <v>Davidson</v>
      </c>
      <c r="E241">
        <f>enrollment!L241</f>
        <v>69</v>
      </c>
      <c r="F241" t="str" cm="1">
        <f t="array" ref="F241">_xlfn.IFS(E241&lt;18,"0-17",E241&lt;35,"18-34",E241&lt;50,"35-49",E241&lt;65,"50-64",TRUE,"65+")</f>
        <v>65+</v>
      </c>
      <c r="G241" t="str">
        <f>enrollment!M241</f>
        <v>F</v>
      </c>
      <c r="H241" s="13">
        <f>enrollment!N241</f>
        <v>2.85</v>
      </c>
      <c r="I241" s="14">
        <f>enrollment!O241</f>
        <v>5678901234</v>
      </c>
      <c r="J241" s="15">
        <f>IFERROR(_xlfn.XLOOKUP(I241,providers!$B$2:$B$11,providers!$Q$2:$Q$11),"")</f>
        <v>3.8</v>
      </c>
      <c r="K241">
        <f>SUMIFS(member_months!$F:$F,member_months!$A:$A,$A241)</f>
        <v>10</v>
      </c>
      <c r="L241" s="16">
        <f>SUMIFS(claims!$Q:$Q,claims!$B:$B,$A241)</f>
        <v>20052.34</v>
      </c>
      <c r="M241" s="16">
        <f t="shared" si="21"/>
        <v>2005.2339999999999</v>
      </c>
      <c r="N241" s="16">
        <f>SUMIFS(claims!$Q:$Q,claims!$B:$B,$A241,claims!$Z:$Z,"Inpatient")</f>
        <v>19574.37</v>
      </c>
      <c r="O241" s="16">
        <f>SUMIFS(claims!$Q:$Q,claims!$B:$B,$A241,claims!$Z:$Z,"ED")</f>
        <v>0</v>
      </c>
      <c r="P241" s="16">
        <f>SUMIFS(claims!$Q:$Q,claims!$B:$B,$A241,claims!$Z:$Z,"Specialty Rx")</f>
        <v>0</v>
      </c>
      <c r="Q241" s="14">
        <f t="shared" si="22"/>
        <v>0</v>
      </c>
      <c r="AA241" s="41">
        <f>COUNTIFS(claims!$B:$B,$A241,claims!$Z:$Z,"Behavioral Health")</f>
        <v>0</v>
      </c>
      <c r="AB241" s="41">
        <f>COUNTIFS(claims!$B:$B,$A241,claims!$Z:$Z,"ED")</f>
        <v>0</v>
      </c>
      <c r="AC241" s="41">
        <f>COUNTIFS(claims!$B:$B,$A241,claims!$Z:$Z,"Inpatient")</f>
        <v>1</v>
      </c>
      <c r="AD241" s="41">
        <f t="shared" si="23"/>
        <v>0</v>
      </c>
      <c r="AE241" s="41" t="str">
        <f>IF(enrollment!P241="","",enrollment!P241)</f>
        <v/>
      </c>
      <c r="AF241" s="41">
        <f>IF(enrollment!P241="",0,1)</f>
        <v>0</v>
      </c>
    </row>
    <row r="242" spans="1:32" x14ac:dyDescent="0.25">
      <c r="A242" t="str">
        <f>enrollment!A242</f>
        <v>M-000241</v>
      </c>
      <c r="B242" t="str">
        <f>enrollment!F242</f>
        <v>Marketplace</v>
      </c>
      <c r="C242" t="str">
        <f>enrollment!I242</f>
        <v>GA</v>
      </c>
      <c r="D242" t="str">
        <f>enrollment!J242</f>
        <v>Fulton</v>
      </c>
      <c r="E242">
        <f>enrollment!L242</f>
        <v>52</v>
      </c>
      <c r="F242" t="str" cm="1">
        <f t="array" ref="F242">_xlfn.IFS(E242&lt;18,"0-17",E242&lt;35,"18-34",E242&lt;50,"35-49",E242&lt;65,"50-64",TRUE,"65+")</f>
        <v>50-64</v>
      </c>
      <c r="G242" t="str">
        <f>enrollment!M242</f>
        <v>M</v>
      </c>
      <c r="H242" s="13">
        <f>enrollment!N242</f>
        <v>0.9</v>
      </c>
      <c r="I242" s="14">
        <f>enrollment!O242</f>
        <v>8901234567</v>
      </c>
      <c r="J242" s="15">
        <f>IFERROR(_xlfn.XLOOKUP(I242,providers!$B$2:$B$11,providers!$Q$2:$Q$11),"")</f>
        <v>3.7</v>
      </c>
      <c r="K242">
        <f>SUMIFS(member_months!$F:$F,member_months!$A:$A,$A242)</f>
        <v>12</v>
      </c>
      <c r="L242" s="16">
        <f>SUMIFS(claims!$Q:$Q,claims!$B:$B,$A242)</f>
        <v>880.1400000000001</v>
      </c>
      <c r="M242" s="16">
        <f t="shared" si="21"/>
        <v>73.345000000000013</v>
      </c>
      <c r="N242" s="16">
        <f>SUMIFS(claims!$Q:$Q,claims!$B:$B,$A242,claims!$Z:$Z,"Inpatient")</f>
        <v>0</v>
      </c>
      <c r="O242" s="16">
        <f>SUMIFS(claims!$Q:$Q,claims!$B:$B,$A242,claims!$Z:$Z,"ED")</f>
        <v>0</v>
      </c>
      <c r="P242" s="16">
        <f>SUMIFS(claims!$Q:$Q,claims!$B:$B,$A242,claims!$Z:$Z,"Specialty Rx")</f>
        <v>0</v>
      </c>
      <c r="Q242" s="14">
        <f t="shared" si="22"/>
        <v>0</v>
      </c>
      <c r="AA242" s="41">
        <f>COUNTIFS(claims!$B:$B,$A242,claims!$Z:$Z,"Behavioral Health")</f>
        <v>1</v>
      </c>
      <c r="AB242" s="41">
        <f>COUNTIFS(claims!$B:$B,$A242,claims!$Z:$Z,"ED")</f>
        <v>0</v>
      </c>
      <c r="AC242" s="41">
        <f>COUNTIFS(claims!$B:$B,$A242,claims!$Z:$Z,"Inpatient")</f>
        <v>0</v>
      </c>
      <c r="AD242" s="41">
        <f t="shared" si="23"/>
        <v>1</v>
      </c>
      <c r="AE242" s="41" t="str">
        <f>IF(enrollment!P242="","",enrollment!P242)</f>
        <v/>
      </c>
      <c r="AF242" s="41">
        <f>IF(enrollment!P242="",0,1)</f>
        <v>0</v>
      </c>
    </row>
    <row r="243" spans="1:32" x14ac:dyDescent="0.25">
      <c r="A243" t="str">
        <f>enrollment!A243</f>
        <v>M-000242</v>
      </c>
      <c r="B243" t="str">
        <f>enrollment!F243</f>
        <v>Commercial</v>
      </c>
      <c r="C243" t="str">
        <f>enrollment!I243</f>
        <v>TN</v>
      </c>
      <c r="D243" t="str">
        <f>enrollment!J243</f>
        <v>Knox</v>
      </c>
      <c r="E243">
        <f>enrollment!L243</f>
        <v>46</v>
      </c>
      <c r="F243" t="str" cm="1">
        <f t="array" ref="F243">_xlfn.IFS(E243&lt;18,"0-17",E243&lt;35,"18-34",E243&lt;50,"35-49",E243&lt;65,"50-64",TRUE,"65+")</f>
        <v>35-49</v>
      </c>
      <c r="G243" t="str">
        <f>enrollment!M243</f>
        <v>M</v>
      </c>
      <c r="H243" s="13">
        <f>enrollment!N243</f>
        <v>0.79</v>
      </c>
      <c r="I243" s="14">
        <f>enrollment!O243</f>
        <v>7890123456</v>
      </c>
      <c r="J243" s="15">
        <f>IFERROR(_xlfn.XLOOKUP(I243,providers!$B$2:$B$11,providers!$Q$2:$Q$11),"")</f>
        <v>3.9</v>
      </c>
      <c r="K243">
        <f>SUMIFS(member_months!$F:$F,member_months!$A:$A,$A243)</f>
        <v>10</v>
      </c>
      <c r="L243" s="16">
        <f>SUMIFS(claims!$Q:$Q,claims!$B:$B,$A243)</f>
        <v>17490.64</v>
      </c>
      <c r="M243" s="16">
        <f t="shared" si="21"/>
        <v>1749.0639999999999</v>
      </c>
      <c r="N243" s="16">
        <f>SUMIFS(claims!$Q:$Q,claims!$B:$B,$A243,claims!$Z:$Z,"Inpatient")</f>
        <v>13498.17</v>
      </c>
      <c r="O243" s="16">
        <f>SUMIFS(claims!$Q:$Q,claims!$B:$B,$A243,claims!$Z:$Z,"ED")</f>
        <v>2517.19</v>
      </c>
      <c r="P243" s="16">
        <f>SUMIFS(claims!$Q:$Q,claims!$B:$B,$A243,claims!$Z:$Z,"Specialty Rx")</f>
        <v>684.78</v>
      </c>
      <c r="Q243" s="14">
        <f t="shared" si="22"/>
        <v>0</v>
      </c>
      <c r="AA243" s="41">
        <f>COUNTIFS(claims!$B:$B,$A243,claims!$Z:$Z,"Behavioral Health")</f>
        <v>0</v>
      </c>
      <c r="AB243" s="41">
        <f>COUNTIFS(claims!$B:$B,$A243,claims!$Z:$Z,"ED")</f>
        <v>2</v>
      </c>
      <c r="AC243" s="41">
        <f>COUNTIFS(claims!$B:$B,$A243,claims!$Z:$Z,"Inpatient")</f>
        <v>1</v>
      </c>
      <c r="AD243" s="41">
        <f t="shared" si="23"/>
        <v>0</v>
      </c>
      <c r="AE243" s="41" t="str">
        <f>IF(enrollment!P243="","",enrollment!P243)</f>
        <v/>
      </c>
      <c r="AF243" s="41">
        <f>IF(enrollment!P243="",0,1)</f>
        <v>0</v>
      </c>
    </row>
    <row r="244" spans="1:32" x14ac:dyDescent="0.25">
      <c r="A244" t="str">
        <f>enrollment!A244</f>
        <v>M-000243</v>
      </c>
      <c r="B244" t="str">
        <f>enrollment!F244</f>
        <v>Commercial</v>
      </c>
      <c r="C244" t="str">
        <f>enrollment!I244</f>
        <v>GA</v>
      </c>
      <c r="D244" t="str">
        <f>enrollment!J244</f>
        <v>Cherokee</v>
      </c>
      <c r="E244">
        <f>enrollment!L244</f>
        <v>49</v>
      </c>
      <c r="F244" t="str" cm="1">
        <f t="array" ref="F244">_xlfn.IFS(E244&lt;18,"0-17",E244&lt;35,"18-34",E244&lt;50,"35-49",E244&lt;65,"50-64",TRUE,"65+")</f>
        <v>35-49</v>
      </c>
      <c r="G244" t="str">
        <f>enrollment!M244</f>
        <v>F</v>
      </c>
      <c r="H244" s="13">
        <f>enrollment!N244</f>
        <v>0.87</v>
      </c>
      <c r="I244" s="14">
        <f>enrollment!O244</f>
        <v>8901234567</v>
      </c>
      <c r="J244" s="15">
        <f>IFERROR(_xlfn.XLOOKUP(I244,providers!$B$2:$B$11,providers!$Q$2:$Q$11),"")</f>
        <v>3.7</v>
      </c>
      <c r="K244">
        <f>SUMIFS(member_months!$F:$F,member_months!$A:$A,$A244)</f>
        <v>7</v>
      </c>
      <c r="L244" s="16">
        <f>SUMIFS(claims!$Q:$Q,claims!$B:$B,$A244)</f>
        <v>2668.69</v>
      </c>
      <c r="M244" s="16">
        <f t="shared" si="21"/>
        <v>381.24142857142857</v>
      </c>
      <c r="N244" s="16">
        <f>SUMIFS(claims!$Q:$Q,claims!$B:$B,$A244,claims!$Z:$Z,"Inpatient")</f>
        <v>0</v>
      </c>
      <c r="O244" s="16">
        <f>SUMIFS(claims!$Q:$Q,claims!$B:$B,$A244,claims!$Z:$Z,"ED")</f>
        <v>1012.58</v>
      </c>
      <c r="P244" s="16">
        <f>SUMIFS(claims!$Q:$Q,claims!$B:$B,$A244,claims!$Z:$Z,"Specialty Rx")</f>
        <v>1058.4000000000001</v>
      </c>
      <c r="Q244" s="14">
        <f t="shared" si="22"/>
        <v>0</v>
      </c>
      <c r="AA244" s="41">
        <f>COUNTIFS(claims!$B:$B,$A244,claims!$Z:$Z,"Behavioral Health")</f>
        <v>1</v>
      </c>
      <c r="AB244" s="41">
        <f>COUNTIFS(claims!$B:$B,$A244,claims!$Z:$Z,"ED")</f>
        <v>1</v>
      </c>
      <c r="AC244" s="41">
        <f>COUNTIFS(claims!$B:$B,$A244,claims!$Z:$Z,"Inpatient")</f>
        <v>0</v>
      </c>
      <c r="AD244" s="41">
        <f t="shared" si="23"/>
        <v>1</v>
      </c>
      <c r="AE244" s="41" t="str">
        <f>IF(enrollment!P244="","",enrollment!P244)</f>
        <v>Premium Affordability</v>
      </c>
      <c r="AF244" s="41">
        <f>IF(enrollment!P244="",0,1)</f>
        <v>1</v>
      </c>
    </row>
    <row r="245" spans="1:32" x14ac:dyDescent="0.25">
      <c r="A245" t="str">
        <f>enrollment!A245</f>
        <v>M-000244</v>
      </c>
      <c r="B245" t="str">
        <f>enrollment!F245</f>
        <v>Marketplace</v>
      </c>
      <c r="C245" t="str">
        <f>enrollment!I245</f>
        <v>KY</v>
      </c>
      <c r="D245" t="str">
        <f>enrollment!J245</f>
        <v>Warren</v>
      </c>
      <c r="E245">
        <f>enrollment!L245</f>
        <v>43</v>
      </c>
      <c r="F245" t="str" cm="1">
        <f t="array" ref="F245">_xlfn.IFS(E245&lt;18,"0-17",E245&lt;35,"18-34",E245&lt;50,"35-49",E245&lt;65,"50-64",TRUE,"65+")</f>
        <v>35-49</v>
      </c>
      <c r="G245" t="str">
        <f>enrollment!M245</f>
        <v>M</v>
      </c>
      <c r="H245" s="13">
        <f>enrollment!N245</f>
        <v>1.04</v>
      </c>
      <c r="I245" s="14">
        <f>enrollment!O245</f>
        <v>9012345678</v>
      </c>
      <c r="J245" s="15">
        <f>IFERROR(_xlfn.XLOOKUP(I245,providers!$B$2:$B$11,providers!$Q$2:$Q$11),"")</f>
        <v>4.3</v>
      </c>
      <c r="K245">
        <f>SUMIFS(member_months!$F:$F,member_months!$A:$A,$A245)</f>
        <v>10</v>
      </c>
      <c r="L245" s="16">
        <f>SUMIFS(claims!$Q:$Q,claims!$B:$B,$A245)</f>
        <v>3204.14</v>
      </c>
      <c r="M245" s="16">
        <f t="shared" si="21"/>
        <v>320.41399999999999</v>
      </c>
      <c r="N245" s="16">
        <f>SUMIFS(claims!$Q:$Q,claims!$B:$B,$A245,claims!$Z:$Z,"Inpatient")</f>
        <v>0</v>
      </c>
      <c r="O245" s="16">
        <f>SUMIFS(claims!$Q:$Q,claims!$B:$B,$A245,claims!$Z:$Z,"ED")</f>
        <v>1126.27</v>
      </c>
      <c r="P245" s="16">
        <f>SUMIFS(claims!$Q:$Q,claims!$B:$B,$A245,claims!$Z:$Z,"Specialty Rx")</f>
        <v>1926.12</v>
      </c>
      <c r="Q245" s="14">
        <f t="shared" si="22"/>
        <v>0</v>
      </c>
      <c r="AA245" s="41">
        <f>COUNTIFS(claims!$B:$B,$A245,claims!$Z:$Z,"Behavioral Health")</f>
        <v>0</v>
      </c>
      <c r="AB245" s="41">
        <f>COUNTIFS(claims!$B:$B,$A245,claims!$Z:$Z,"ED")</f>
        <v>1</v>
      </c>
      <c r="AC245" s="41">
        <f>COUNTIFS(claims!$B:$B,$A245,claims!$Z:$Z,"Inpatient")</f>
        <v>0</v>
      </c>
      <c r="AD245" s="41">
        <f t="shared" si="23"/>
        <v>0</v>
      </c>
      <c r="AE245" s="41" t="str">
        <f>IF(enrollment!P245="","",enrollment!P245)</f>
        <v/>
      </c>
      <c r="AF245" s="41">
        <f>IF(enrollment!P245="",0,1)</f>
        <v>0</v>
      </c>
    </row>
    <row r="246" spans="1:32" x14ac:dyDescent="0.25">
      <c r="A246" t="str">
        <f>enrollment!A246</f>
        <v>M-000245</v>
      </c>
      <c r="B246" t="str">
        <f>enrollment!F246</f>
        <v>Marketplace</v>
      </c>
      <c r="C246" t="str">
        <f>enrollment!I246</f>
        <v>GA</v>
      </c>
      <c r="D246" t="str">
        <f>enrollment!J246</f>
        <v>Fulton</v>
      </c>
      <c r="E246">
        <f>enrollment!L246</f>
        <v>73</v>
      </c>
      <c r="F246" t="str" cm="1">
        <f t="array" ref="F246">_xlfn.IFS(E246&lt;18,"0-17",E246&lt;35,"18-34",E246&lt;50,"35-49",E246&lt;65,"50-64",TRUE,"65+")</f>
        <v>65+</v>
      </c>
      <c r="G246" t="str">
        <f>enrollment!M246</f>
        <v>F</v>
      </c>
      <c r="H246" s="13">
        <f>enrollment!N246</f>
        <v>3.02</v>
      </c>
      <c r="I246" s="14">
        <f>enrollment!O246</f>
        <v>8901234567</v>
      </c>
      <c r="J246" s="15">
        <f>IFERROR(_xlfn.XLOOKUP(I246,providers!$B$2:$B$11,providers!$Q$2:$Q$11),"")</f>
        <v>3.7</v>
      </c>
      <c r="K246">
        <f>SUMIFS(member_months!$F:$F,member_months!$A:$A,$A246)</f>
        <v>11</v>
      </c>
      <c r="L246" s="16">
        <f>SUMIFS(claims!$Q:$Q,claims!$B:$B,$A246)</f>
        <v>2175.1</v>
      </c>
      <c r="M246" s="16">
        <f t="shared" si="21"/>
        <v>197.73636363636362</v>
      </c>
      <c r="N246" s="16">
        <f>SUMIFS(claims!$Q:$Q,claims!$B:$B,$A246,claims!$Z:$Z,"Inpatient")</f>
        <v>0</v>
      </c>
      <c r="O246" s="16">
        <f>SUMIFS(claims!$Q:$Q,claims!$B:$B,$A246,claims!$Z:$Z,"ED")</f>
        <v>1107.6199999999999</v>
      </c>
      <c r="P246" s="16">
        <f>SUMIFS(claims!$Q:$Q,claims!$B:$B,$A246,claims!$Z:$Z,"Specialty Rx")</f>
        <v>0</v>
      </c>
      <c r="Q246" s="14">
        <f t="shared" si="22"/>
        <v>0</v>
      </c>
      <c r="AA246" s="41">
        <f>COUNTIFS(claims!$B:$B,$A246,claims!$Z:$Z,"Behavioral Health")</f>
        <v>1</v>
      </c>
      <c r="AB246" s="41">
        <f>COUNTIFS(claims!$B:$B,$A246,claims!$Z:$Z,"ED")</f>
        <v>1</v>
      </c>
      <c r="AC246" s="41">
        <f>COUNTIFS(claims!$B:$B,$A246,claims!$Z:$Z,"Inpatient")</f>
        <v>0</v>
      </c>
      <c r="AD246" s="41">
        <f t="shared" si="23"/>
        <v>1</v>
      </c>
      <c r="AE246" s="41" t="str">
        <f>IF(enrollment!P246="","",enrollment!P246)</f>
        <v/>
      </c>
      <c r="AF246" s="41">
        <f>IF(enrollment!P246="",0,1)</f>
        <v>0</v>
      </c>
    </row>
    <row r="247" spans="1:32" x14ac:dyDescent="0.25">
      <c r="A247" t="str">
        <f>enrollment!A247</f>
        <v>M-000246</v>
      </c>
      <c r="B247" t="str">
        <f>enrollment!F247</f>
        <v>Marketplace</v>
      </c>
      <c r="C247" t="str">
        <f>enrollment!I247</f>
        <v>OH</v>
      </c>
      <c r="D247" t="str">
        <f>enrollment!J247</f>
        <v>Franklin</v>
      </c>
      <c r="E247">
        <f>enrollment!L247</f>
        <v>64</v>
      </c>
      <c r="F247" t="str" cm="1">
        <f t="array" ref="F247">_xlfn.IFS(E247&lt;18,"0-17",E247&lt;35,"18-34",E247&lt;50,"35-49",E247&lt;65,"50-64",TRUE,"65+")</f>
        <v>50-64</v>
      </c>
      <c r="G247" t="str">
        <f>enrollment!M247</f>
        <v>M</v>
      </c>
      <c r="H247" s="13">
        <f>enrollment!N247</f>
        <v>0.87</v>
      </c>
      <c r="I247" s="14">
        <f>enrollment!O247</f>
        <v>2345678901</v>
      </c>
      <c r="J247" s="15">
        <f>IFERROR(_xlfn.XLOOKUP(I247,providers!$B$2:$B$11,providers!$Q$2:$Q$11),"")</f>
        <v>4.2</v>
      </c>
      <c r="K247">
        <f>SUMIFS(member_months!$F:$F,member_months!$A:$A,$A247)</f>
        <v>10</v>
      </c>
      <c r="L247" s="16">
        <f>SUMIFS(claims!$Q:$Q,claims!$B:$B,$A247)</f>
        <v>4833.6499999999996</v>
      </c>
      <c r="M247" s="16">
        <f t="shared" si="21"/>
        <v>483.36499999999995</v>
      </c>
      <c r="N247" s="16">
        <f>SUMIFS(claims!$Q:$Q,claims!$B:$B,$A247,claims!$Z:$Z,"Inpatient")</f>
        <v>0</v>
      </c>
      <c r="O247" s="16">
        <f>SUMIFS(claims!$Q:$Q,claims!$B:$B,$A247,claims!$Z:$Z,"ED")</f>
        <v>3522.5299999999997</v>
      </c>
      <c r="P247" s="16">
        <f>SUMIFS(claims!$Q:$Q,claims!$B:$B,$A247,claims!$Z:$Z,"Specialty Rx")</f>
        <v>755.79</v>
      </c>
      <c r="Q247" s="14">
        <f t="shared" si="22"/>
        <v>0</v>
      </c>
      <c r="AA247" s="41">
        <f>COUNTIFS(claims!$B:$B,$A247,claims!$Z:$Z,"Behavioral Health")</f>
        <v>0</v>
      </c>
      <c r="AB247" s="41">
        <f>COUNTIFS(claims!$B:$B,$A247,claims!$Z:$Z,"ED")</f>
        <v>3</v>
      </c>
      <c r="AC247" s="41">
        <f>COUNTIFS(claims!$B:$B,$A247,claims!$Z:$Z,"Inpatient")</f>
        <v>0</v>
      </c>
      <c r="AD247" s="41">
        <f t="shared" si="23"/>
        <v>0</v>
      </c>
      <c r="AE247" s="41" t="str">
        <f>IF(enrollment!P247="","",enrollment!P247)</f>
        <v/>
      </c>
      <c r="AF247" s="41">
        <f>IF(enrollment!P247="",0,1)</f>
        <v>0</v>
      </c>
    </row>
    <row r="248" spans="1:32" x14ac:dyDescent="0.25">
      <c r="A248" t="str">
        <f>enrollment!A248</f>
        <v>M-000247</v>
      </c>
      <c r="B248" t="str">
        <f>enrollment!F248</f>
        <v>Commercial</v>
      </c>
      <c r="C248" t="str">
        <f>enrollment!I248</f>
        <v>TN</v>
      </c>
      <c r="D248" t="str">
        <f>enrollment!J248</f>
        <v>Knox</v>
      </c>
      <c r="E248">
        <f>enrollment!L248</f>
        <v>40</v>
      </c>
      <c r="F248" t="str" cm="1">
        <f t="array" ref="F248">_xlfn.IFS(E248&lt;18,"0-17",E248&lt;35,"18-34",E248&lt;50,"35-49",E248&lt;65,"50-64",TRUE,"65+")</f>
        <v>35-49</v>
      </c>
      <c r="G248" t="str">
        <f>enrollment!M248</f>
        <v>M</v>
      </c>
      <c r="H248" s="13">
        <f>enrollment!N248</f>
        <v>1.21</v>
      </c>
      <c r="I248" s="14">
        <f>enrollment!O248</f>
        <v>5678901234</v>
      </c>
      <c r="J248" s="15">
        <f>IFERROR(_xlfn.XLOOKUP(I248,providers!$B$2:$B$11,providers!$Q$2:$Q$11),"")</f>
        <v>3.8</v>
      </c>
      <c r="K248">
        <f>SUMIFS(member_months!$F:$F,member_months!$A:$A,$A248)</f>
        <v>11</v>
      </c>
      <c r="L248" s="16">
        <f>SUMIFS(claims!$Q:$Q,claims!$B:$B,$A248)</f>
        <v>24261.53</v>
      </c>
      <c r="M248" s="16">
        <f t="shared" si="21"/>
        <v>2205.5936363636361</v>
      </c>
      <c r="N248" s="16">
        <f>SUMIFS(claims!$Q:$Q,claims!$B:$B,$A248,claims!$Z:$Z,"Inpatient")</f>
        <v>19431</v>
      </c>
      <c r="O248" s="16">
        <f>SUMIFS(claims!$Q:$Q,claims!$B:$B,$A248,claims!$Z:$Z,"ED")</f>
        <v>2225.0099999999998</v>
      </c>
      <c r="P248" s="16">
        <f>SUMIFS(claims!$Q:$Q,claims!$B:$B,$A248,claims!$Z:$Z,"Specialty Rx")</f>
        <v>2028.98</v>
      </c>
      <c r="Q248" s="14">
        <f t="shared" si="22"/>
        <v>0</v>
      </c>
      <c r="AA248" s="41">
        <f>COUNTIFS(claims!$B:$B,$A248,claims!$Z:$Z,"Behavioral Health")</f>
        <v>0</v>
      </c>
      <c r="AB248" s="41">
        <f>COUNTIFS(claims!$B:$B,$A248,claims!$Z:$Z,"ED")</f>
        <v>2</v>
      </c>
      <c r="AC248" s="41">
        <f>COUNTIFS(claims!$B:$B,$A248,claims!$Z:$Z,"Inpatient")</f>
        <v>1</v>
      </c>
      <c r="AD248" s="41">
        <f t="shared" si="23"/>
        <v>0</v>
      </c>
      <c r="AE248" s="41" t="str">
        <f>IF(enrollment!P248="","",enrollment!P248)</f>
        <v/>
      </c>
      <c r="AF248" s="41">
        <f>IF(enrollment!P248="",0,1)</f>
        <v>0</v>
      </c>
    </row>
    <row r="249" spans="1:32" x14ac:dyDescent="0.25">
      <c r="A249" t="str">
        <f>enrollment!A249</f>
        <v>M-000248</v>
      </c>
      <c r="B249" t="str">
        <f>enrollment!F249</f>
        <v>Commercial</v>
      </c>
      <c r="C249" t="str">
        <f>enrollment!I249</f>
        <v>KY</v>
      </c>
      <c r="D249" t="str">
        <f>enrollment!J249</f>
        <v>Hardin</v>
      </c>
      <c r="E249">
        <f>enrollment!L249</f>
        <v>53</v>
      </c>
      <c r="F249" t="str" cm="1">
        <f t="array" ref="F249">_xlfn.IFS(E249&lt;18,"0-17",E249&lt;35,"18-34",E249&lt;50,"35-49",E249&lt;65,"50-64",TRUE,"65+")</f>
        <v>50-64</v>
      </c>
      <c r="G249" t="str">
        <f>enrollment!M249</f>
        <v>M</v>
      </c>
      <c r="H249" s="13">
        <f>enrollment!N249</f>
        <v>0.99</v>
      </c>
      <c r="I249" s="14">
        <f>enrollment!O249</f>
        <v>9012345678</v>
      </c>
      <c r="J249" s="15">
        <f>IFERROR(_xlfn.XLOOKUP(I249,providers!$B$2:$B$11,providers!$Q$2:$Q$11),"")</f>
        <v>4.3</v>
      </c>
      <c r="K249">
        <f>SUMIFS(member_months!$F:$F,member_months!$A:$A,$A249)</f>
        <v>9</v>
      </c>
      <c r="L249" s="16">
        <f>SUMIFS(claims!$Q:$Q,claims!$B:$B,$A249)</f>
        <v>566.93999999999994</v>
      </c>
      <c r="M249" s="16">
        <f t="shared" si="21"/>
        <v>62.993333333333325</v>
      </c>
      <c r="N249" s="16">
        <f>SUMIFS(claims!$Q:$Q,claims!$B:$B,$A249,claims!$Z:$Z,"Inpatient")</f>
        <v>0</v>
      </c>
      <c r="O249" s="16">
        <f>SUMIFS(claims!$Q:$Q,claims!$B:$B,$A249,claims!$Z:$Z,"ED")</f>
        <v>0</v>
      </c>
      <c r="P249" s="16">
        <f>SUMIFS(claims!$Q:$Q,claims!$B:$B,$A249,claims!$Z:$Z,"Specialty Rx")</f>
        <v>0</v>
      </c>
      <c r="Q249" s="14">
        <f t="shared" si="22"/>
        <v>0</v>
      </c>
      <c r="AA249" s="41">
        <f>COUNTIFS(claims!$B:$B,$A249,claims!$Z:$Z,"Behavioral Health")</f>
        <v>0</v>
      </c>
      <c r="AB249" s="41">
        <f>COUNTIFS(claims!$B:$B,$A249,claims!$Z:$Z,"ED")</f>
        <v>0</v>
      </c>
      <c r="AC249" s="41">
        <f>COUNTIFS(claims!$B:$B,$A249,claims!$Z:$Z,"Inpatient")</f>
        <v>0</v>
      </c>
      <c r="AD249" s="41">
        <f t="shared" si="23"/>
        <v>0</v>
      </c>
      <c r="AE249" s="41" t="str">
        <f>IF(enrollment!P249="","",enrollment!P249)</f>
        <v>Moved Out of Area</v>
      </c>
      <c r="AF249" s="41">
        <f>IF(enrollment!P249="",0,1)</f>
        <v>1</v>
      </c>
    </row>
    <row r="250" spans="1:32" x14ac:dyDescent="0.25">
      <c r="A250" t="str">
        <f>enrollment!A250</f>
        <v>M-000249</v>
      </c>
      <c r="B250" t="str">
        <f>enrollment!F250</f>
        <v>Commercial</v>
      </c>
      <c r="C250" t="str">
        <f>enrollment!I250</f>
        <v>OH</v>
      </c>
      <c r="D250" t="str">
        <f>enrollment!J250</f>
        <v>Franklin</v>
      </c>
      <c r="E250">
        <f>enrollment!L250</f>
        <v>70</v>
      </c>
      <c r="F250" t="str" cm="1">
        <f t="array" ref="F250">_xlfn.IFS(E250&lt;18,"0-17",E250&lt;35,"18-34",E250&lt;50,"35-49",E250&lt;65,"50-64",TRUE,"65+")</f>
        <v>65+</v>
      </c>
      <c r="G250" t="str">
        <f>enrollment!M250</f>
        <v>M</v>
      </c>
      <c r="H250" s="13">
        <f>enrollment!N250</f>
        <v>2.5099999999999998</v>
      </c>
      <c r="I250" s="14">
        <f>enrollment!O250</f>
        <v>6789012345</v>
      </c>
      <c r="J250" s="15">
        <f>IFERROR(_xlfn.XLOOKUP(I250,providers!$B$2:$B$11,providers!$Q$2:$Q$11),"")</f>
        <v>4.0999999999999996</v>
      </c>
      <c r="K250">
        <f>SUMIFS(member_months!$F:$F,member_months!$A:$A,$A250)</f>
        <v>12</v>
      </c>
      <c r="L250" s="16">
        <f>SUMIFS(claims!$Q:$Q,claims!$B:$B,$A250)</f>
        <v>22675.91</v>
      </c>
      <c r="M250" s="16">
        <f t="shared" si="21"/>
        <v>1889.6591666666666</v>
      </c>
      <c r="N250" s="16">
        <f>SUMIFS(claims!$Q:$Q,claims!$B:$B,$A250,claims!$Z:$Z,"Inpatient")</f>
        <v>20472.310000000001</v>
      </c>
      <c r="O250" s="16">
        <f>SUMIFS(claims!$Q:$Q,claims!$B:$B,$A250,claims!$Z:$Z,"ED")</f>
        <v>0</v>
      </c>
      <c r="P250" s="16">
        <f>SUMIFS(claims!$Q:$Q,claims!$B:$B,$A250,claims!$Z:$Z,"Specialty Rx")</f>
        <v>1034.3699999999999</v>
      </c>
      <c r="Q250" s="14">
        <f t="shared" si="22"/>
        <v>0</v>
      </c>
      <c r="AA250" s="41">
        <f>COUNTIFS(claims!$B:$B,$A250,claims!$Z:$Z,"Behavioral Health")</f>
        <v>1</v>
      </c>
      <c r="AB250" s="41">
        <f>COUNTIFS(claims!$B:$B,$A250,claims!$Z:$Z,"ED")</f>
        <v>0</v>
      </c>
      <c r="AC250" s="41">
        <f>COUNTIFS(claims!$B:$B,$A250,claims!$Z:$Z,"Inpatient")</f>
        <v>1</v>
      </c>
      <c r="AD250" s="41">
        <f t="shared" si="23"/>
        <v>1</v>
      </c>
      <c r="AE250" s="41" t="str">
        <f>IF(enrollment!P250="","",enrollment!P250)</f>
        <v/>
      </c>
      <c r="AF250" s="41">
        <f>IF(enrollment!P250="",0,1)</f>
        <v>0</v>
      </c>
    </row>
    <row r="251" spans="1:32" x14ac:dyDescent="0.25">
      <c r="A251" t="str">
        <f>enrollment!A251</f>
        <v>M-000250</v>
      </c>
      <c r="B251" t="str">
        <f>enrollment!F251</f>
        <v>Commercial</v>
      </c>
      <c r="C251" t="str">
        <f>enrollment!I251</f>
        <v>GA</v>
      </c>
      <c r="D251" t="str">
        <f>enrollment!J251</f>
        <v>Cherokee</v>
      </c>
      <c r="E251">
        <f>enrollment!L251</f>
        <v>28</v>
      </c>
      <c r="F251" t="str" cm="1">
        <f t="array" ref="F251">_xlfn.IFS(E251&lt;18,"0-17",E251&lt;35,"18-34",E251&lt;50,"35-49",E251&lt;65,"50-64",TRUE,"65+")</f>
        <v>18-34</v>
      </c>
      <c r="G251" t="str">
        <f>enrollment!M251</f>
        <v>M</v>
      </c>
      <c r="H251" s="13">
        <f>enrollment!N251</f>
        <v>1.31</v>
      </c>
      <c r="I251" s="14">
        <f>enrollment!O251</f>
        <v>8901234567</v>
      </c>
      <c r="J251" s="15">
        <f>IFERROR(_xlfn.XLOOKUP(I251,providers!$B$2:$B$11,providers!$Q$2:$Q$11),"")</f>
        <v>3.7</v>
      </c>
      <c r="K251">
        <f>SUMIFS(member_months!$F:$F,member_months!$A:$A,$A251)</f>
        <v>6</v>
      </c>
      <c r="L251" s="16">
        <f>SUMIFS(claims!$Q:$Q,claims!$B:$B,$A251)</f>
        <v>2680.4100000000003</v>
      </c>
      <c r="M251" s="16">
        <f t="shared" si="21"/>
        <v>446.73500000000007</v>
      </c>
      <c r="N251" s="16">
        <f>SUMIFS(claims!$Q:$Q,claims!$B:$B,$A251,claims!$Z:$Z,"Inpatient")</f>
        <v>0</v>
      </c>
      <c r="O251" s="16">
        <f>SUMIFS(claims!$Q:$Q,claims!$B:$B,$A251,claims!$Z:$Z,"ED")</f>
        <v>1791.76</v>
      </c>
      <c r="P251" s="16">
        <f>SUMIFS(claims!$Q:$Q,claims!$B:$B,$A251,claims!$Z:$Z,"Specialty Rx")</f>
        <v>0</v>
      </c>
      <c r="Q251" s="14">
        <f t="shared" si="22"/>
        <v>0</v>
      </c>
      <c r="AA251" s="41">
        <f>COUNTIFS(claims!$B:$B,$A251,claims!$Z:$Z,"Behavioral Health")</f>
        <v>0</v>
      </c>
      <c r="AB251" s="41">
        <f>COUNTIFS(claims!$B:$B,$A251,claims!$Z:$Z,"ED")</f>
        <v>2</v>
      </c>
      <c r="AC251" s="41">
        <f>COUNTIFS(claims!$B:$B,$A251,claims!$Z:$Z,"Inpatient")</f>
        <v>0</v>
      </c>
      <c r="AD251" s="41">
        <f t="shared" si="23"/>
        <v>0</v>
      </c>
      <c r="AE251" s="41" t="str">
        <f>IF(enrollment!P251="","",enrollment!P251)</f>
        <v>Network Adequacy</v>
      </c>
      <c r="AF251" s="41">
        <f>IF(enrollment!P251="",0,1)</f>
        <v>1</v>
      </c>
    </row>
    <row r="252" spans="1:32" x14ac:dyDescent="0.25">
      <c r="A252" t="str">
        <f>enrollment!A252</f>
        <v>M-000251</v>
      </c>
      <c r="B252" t="str">
        <f>enrollment!F252</f>
        <v>Medicare Advantage</v>
      </c>
      <c r="C252" t="str">
        <f>enrollment!I252</f>
        <v>KY</v>
      </c>
      <c r="D252" t="str">
        <f>enrollment!J252</f>
        <v>Hardin</v>
      </c>
      <c r="E252">
        <f>enrollment!L252</f>
        <v>83</v>
      </c>
      <c r="F252" t="str" cm="1">
        <f t="array" ref="F252">_xlfn.IFS(E252&lt;18,"0-17",E252&lt;35,"18-34",E252&lt;50,"35-49",E252&lt;65,"50-64",TRUE,"65+")</f>
        <v>65+</v>
      </c>
      <c r="G252" t="str">
        <f>enrollment!M252</f>
        <v>F</v>
      </c>
      <c r="H252" s="13">
        <f>enrollment!N252</f>
        <v>2.14</v>
      </c>
      <c r="I252" s="14">
        <f>enrollment!O252</f>
        <v>3456789012</v>
      </c>
      <c r="J252" s="15">
        <f>IFERROR(_xlfn.XLOOKUP(I252,providers!$B$2:$B$11,providers!$Q$2:$Q$11),"")</f>
        <v>4</v>
      </c>
      <c r="K252">
        <f>SUMIFS(member_months!$F:$F,member_months!$A:$A,$A252)</f>
        <v>12</v>
      </c>
      <c r="L252" s="16">
        <f>SUMIFS(claims!$Q:$Q,claims!$B:$B,$A252)</f>
        <v>66854.75</v>
      </c>
      <c r="M252" s="16">
        <f t="shared" si="21"/>
        <v>5571.229166666667</v>
      </c>
      <c r="N252" s="16">
        <f>SUMIFS(claims!$Q:$Q,claims!$B:$B,$A252,claims!$Z:$Z,"Inpatient")</f>
        <v>17986.05</v>
      </c>
      <c r="O252" s="16">
        <f>SUMIFS(claims!$Q:$Q,claims!$B:$B,$A252,claims!$Z:$Z,"ED")</f>
        <v>2234.0299999999997</v>
      </c>
      <c r="P252" s="16">
        <f>SUMIFS(claims!$Q:$Q,claims!$B:$B,$A252,claims!$Z:$Z,"Specialty Rx")</f>
        <v>45754.350000000006</v>
      </c>
      <c r="Q252" s="14">
        <f t="shared" si="22"/>
        <v>1</v>
      </c>
      <c r="AA252" s="41">
        <f>COUNTIFS(claims!$B:$B,$A252,claims!$Z:$Z,"Behavioral Health")</f>
        <v>0</v>
      </c>
      <c r="AB252" s="41">
        <f>COUNTIFS(claims!$B:$B,$A252,claims!$Z:$Z,"ED")</f>
        <v>2</v>
      </c>
      <c r="AC252" s="41">
        <f>COUNTIFS(claims!$B:$B,$A252,claims!$Z:$Z,"Inpatient")</f>
        <v>1</v>
      </c>
      <c r="AD252" s="41">
        <f t="shared" si="23"/>
        <v>0</v>
      </c>
      <c r="AE252" s="41" t="str">
        <f>IF(enrollment!P252="","",enrollment!P252)</f>
        <v/>
      </c>
      <c r="AF252" s="41">
        <f>IF(enrollment!P252="",0,1)</f>
        <v>0</v>
      </c>
    </row>
    <row r="253" spans="1:32" x14ac:dyDescent="0.25">
      <c r="A253" t="str">
        <f>enrollment!A253</f>
        <v>M-000252</v>
      </c>
      <c r="B253" t="str">
        <f>enrollment!F253</f>
        <v>Marketplace</v>
      </c>
      <c r="C253" t="str">
        <f>enrollment!I253</f>
        <v>OH</v>
      </c>
      <c r="D253" t="str">
        <f>enrollment!J253</f>
        <v>Franklin</v>
      </c>
      <c r="E253">
        <f>enrollment!L253</f>
        <v>72</v>
      </c>
      <c r="F253" t="str" cm="1">
        <f t="array" ref="F253">_xlfn.IFS(E253&lt;18,"0-17",E253&lt;35,"18-34",E253&lt;50,"35-49",E253&lt;65,"50-64",TRUE,"65+")</f>
        <v>65+</v>
      </c>
      <c r="G253" t="str">
        <f>enrollment!M253</f>
        <v>F</v>
      </c>
      <c r="H253" s="13">
        <f>enrollment!N253</f>
        <v>2.77</v>
      </c>
      <c r="I253" s="14">
        <f>enrollment!O253</f>
        <v>2345678901</v>
      </c>
      <c r="J253" s="15">
        <f>IFERROR(_xlfn.XLOOKUP(I253,providers!$B$2:$B$11,providers!$Q$2:$Q$11),"")</f>
        <v>4.2</v>
      </c>
      <c r="K253">
        <f>SUMIFS(member_months!$F:$F,member_months!$A:$A,$A253)</f>
        <v>10</v>
      </c>
      <c r="L253" s="16">
        <f>SUMIFS(claims!$Q:$Q,claims!$B:$B,$A253)</f>
        <v>16516.02</v>
      </c>
      <c r="M253" s="16">
        <f t="shared" si="21"/>
        <v>1651.6020000000001</v>
      </c>
      <c r="N253" s="16">
        <f>SUMIFS(claims!$Q:$Q,claims!$B:$B,$A253,claims!$Z:$Z,"Inpatient")</f>
        <v>14624.4</v>
      </c>
      <c r="O253" s="16">
        <f>SUMIFS(claims!$Q:$Q,claims!$B:$B,$A253,claims!$Z:$Z,"ED")</f>
        <v>1348.03</v>
      </c>
      <c r="P253" s="16">
        <f>SUMIFS(claims!$Q:$Q,claims!$B:$B,$A253,claims!$Z:$Z,"Specialty Rx")</f>
        <v>0</v>
      </c>
      <c r="Q253" s="14">
        <f t="shared" si="22"/>
        <v>0</v>
      </c>
      <c r="AA253" s="41">
        <f>COUNTIFS(claims!$B:$B,$A253,claims!$Z:$Z,"Behavioral Health")</f>
        <v>2</v>
      </c>
      <c r="AB253" s="41">
        <f>COUNTIFS(claims!$B:$B,$A253,claims!$Z:$Z,"ED")</f>
        <v>1</v>
      </c>
      <c r="AC253" s="41">
        <f>COUNTIFS(claims!$B:$B,$A253,claims!$Z:$Z,"Inpatient")</f>
        <v>1</v>
      </c>
      <c r="AD253" s="41">
        <f t="shared" si="23"/>
        <v>1</v>
      </c>
      <c r="AE253" s="41" t="str">
        <f>IF(enrollment!P253="","",enrollment!P253)</f>
        <v/>
      </c>
      <c r="AF253" s="41">
        <f>IF(enrollment!P253="",0,1)</f>
        <v>0</v>
      </c>
    </row>
    <row r="254" spans="1:32" x14ac:dyDescent="0.25">
      <c r="A254" t="str">
        <f>enrollment!A254</f>
        <v>M-000253</v>
      </c>
      <c r="B254" t="str">
        <f>enrollment!F254</f>
        <v>Medicare Advantage</v>
      </c>
      <c r="C254" t="str">
        <f>enrollment!I254</f>
        <v>OH</v>
      </c>
      <c r="D254" t="str">
        <f>enrollment!J254</f>
        <v>Franklin</v>
      </c>
      <c r="E254">
        <f>enrollment!L254</f>
        <v>72</v>
      </c>
      <c r="F254" t="str" cm="1">
        <f t="array" ref="F254">_xlfn.IFS(E254&lt;18,"0-17",E254&lt;35,"18-34",E254&lt;50,"35-49",E254&lt;65,"50-64",TRUE,"65+")</f>
        <v>65+</v>
      </c>
      <c r="G254" t="str">
        <f>enrollment!M254</f>
        <v>F</v>
      </c>
      <c r="H254" s="13">
        <f>enrollment!N254</f>
        <v>3.75</v>
      </c>
      <c r="I254" s="14">
        <f>enrollment!O254</f>
        <v>6789012345</v>
      </c>
      <c r="J254" s="15">
        <f>IFERROR(_xlfn.XLOOKUP(I254,providers!$B$2:$B$11,providers!$Q$2:$Q$11),"")</f>
        <v>4.0999999999999996</v>
      </c>
      <c r="K254">
        <f>SUMIFS(member_months!$F:$F,member_months!$A:$A,$A254)</f>
        <v>10</v>
      </c>
      <c r="L254" s="16">
        <f>SUMIFS(claims!$Q:$Q,claims!$B:$B,$A254)</f>
        <v>20001.900000000001</v>
      </c>
      <c r="M254" s="16">
        <f t="shared" si="21"/>
        <v>2000.19</v>
      </c>
      <c r="N254" s="16">
        <f>SUMIFS(claims!$Q:$Q,claims!$B:$B,$A254,claims!$Z:$Z,"Inpatient")</f>
        <v>18354.080000000002</v>
      </c>
      <c r="O254" s="16">
        <f>SUMIFS(claims!$Q:$Q,claims!$B:$B,$A254,claims!$Z:$Z,"ED")</f>
        <v>1027.6600000000001</v>
      </c>
      <c r="P254" s="16">
        <f>SUMIFS(claims!$Q:$Q,claims!$B:$B,$A254,claims!$Z:$Z,"Specialty Rx")</f>
        <v>0</v>
      </c>
      <c r="Q254" s="14">
        <f t="shared" si="22"/>
        <v>0</v>
      </c>
      <c r="AA254" s="41">
        <f>COUNTIFS(claims!$B:$B,$A254,claims!$Z:$Z,"Behavioral Health")</f>
        <v>1</v>
      </c>
      <c r="AB254" s="41">
        <f>COUNTIFS(claims!$B:$B,$A254,claims!$Z:$Z,"ED")</f>
        <v>1</v>
      </c>
      <c r="AC254" s="41">
        <f>COUNTIFS(claims!$B:$B,$A254,claims!$Z:$Z,"Inpatient")</f>
        <v>1</v>
      </c>
      <c r="AD254" s="41">
        <f t="shared" si="23"/>
        <v>1</v>
      </c>
      <c r="AE254" s="41" t="str">
        <f>IF(enrollment!P254="","",enrollment!P254)</f>
        <v/>
      </c>
      <c r="AF254" s="41">
        <f>IF(enrollment!P254="",0,1)</f>
        <v>0</v>
      </c>
    </row>
    <row r="255" spans="1:32" x14ac:dyDescent="0.25">
      <c r="A255" t="str">
        <f>enrollment!A255</f>
        <v>M-000254</v>
      </c>
      <c r="B255" t="str">
        <f>enrollment!F255</f>
        <v>Commercial</v>
      </c>
      <c r="C255" t="str">
        <f>enrollment!I255</f>
        <v>TN</v>
      </c>
      <c r="D255" t="str">
        <f>enrollment!J255</f>
        <v>Knox</v>
      </c>
      <c r="E255">
        <f>enrollment!L255</f>
        <v>59</v>
      </c>
      <c r="F255" t="str" cm="1">
        <f t="array" ref="F255">_xlfn.IFS(E255&lt;18,"0-17",E255&lt;35,"18-34",E255&lt;50,"35-49",E255&lt;65,"50-64",TRUE,"65+")</f>
        <v>50-64</v>
      </c>
      <c r="G255" t="str">
        <f>enrollment!M255</f>
        <v>M</v>
      </c>
      <c r="H255" s="13">
        <f>enrollment!N255</f>
        <v>1.21</v>
      </c>
      <c r="I255" s="14">
        <f>enrollment!O255</f>
        <v>7890123456</v>
      </c>
      <c r="J255" s="15">
        <f>IFERROR(_xlfn.XLOOKUP(I255,providers!$B$2:$B$11,providers!$Q$2:$Q$11),"")</f>
        <v>3.9</v>
      </c>
      <c r="K255">
        <f>SUMIFS(member_months!$F:$F,member_months!$A:$A,$A255)</f>
        <v>12</v>
      </c>
      <c r="L255" s="16">
        <f>SUMIFS(claims!$Q:$Q,claims!$B:$B,$A255)</f>
        <v>6168.61</v>
      </c>
      <c r="M255" s="16">
        <f t="shared" si="21"/>
        <v>514.05083333333334</v>
      </c>
      <c r="N255" s="16">
        <f>SUMIFS(claims!$Q:$Q,claims!$B:$B,$A255,claims!$Z:$Z,"Inpatient")</f>
        <v>0</v>
      </c>
      <c r="O255" s="16">
        <f>SUMIFS(claims!$Q:$Q,claims!$B:$B,$A255,claims!$Z:$Z,"ED")</f>
        <v>3804.38</v>
      </c>
      <c r="P255" s="16">
        <f>SUMIFS(claims!$Q:$Q,claims!$B:$B,$A255,claims!$Z:$Z,"Specialty Rx")</f>
        <v>2101.5500000000002</v>
      </c>
      <c r="Q255" s="14">
        <f t="shared" si="22"/>
        <v>0</v>
      </c>
      <c r="AA255" s="41">
        <f>COUNTIFS(claims!$B:$B,$A255,claims!$Z:$Z,"Behavioral Health")</f>
        <v>0</v>
      </c>
      <c r="AB255" s="41">
        <f>COUNTIFS(claims!$B:$B,$A255,claims!$Z:$Z,"ED")</f>
        <v>3</v>
      </c>
      <c r="AC255" s="41">
        <f>COUNTIFS(claims!$B:$B,$A255,claims!$Z:$Z,"Inpatient")</f>
        <v>0</v>
      </c>
      <c r="AD255" s="41">
        <f t="shared" si="23"/>
        <v>0</v>
      </c>
      <c r="AE255" s="41" t="str">
        <f>IF(enrollment!P255="","",enrollment!P255)</f>
        <v/>
      </c>
      <c r="AF255" s="41">
        <f>IF(enrollment!P255="",0,1)</f>
        <v>0</v>
      </c>
    </row>
    <row r="256" spans="1:32" x14ac:dyDescent="0.25">
      <c r="A256" t="str">
        <f>enrollment!A256</f>
        <v>M-000255</v>
      </c>
      <c r="B256" t="str">
        <f>enrollment!F256</f>
        <v>Marketplace</v>
      </c>
      <c r="C256" t="str">
        <f>enrollment!I256</f>
        <v>OH</v>
      </c>
      <c r="D256" t="str">
        <f>enrollment!J256</f>
        <v>Franklin</v>
      </c>
      <c r="E256">
        <f>enrollment!L256</f>
        <v>53</v>
      </c>
      <c r="F256" t="str" cm="1">
        <f t="array" ref="F256">_xlfn.IFS(E256&lt;18,"0-17",E256&lt;35,"18-34",E256&lt;50,"35-49",E256&lt;65,"50-64",TRUE,"65+")</f>
        <v>50-64</v>
      </c>
      <c r="G256" t="str">
        <f>enrollment!M256</f>
        <v>M</v>
      </c>
      <c r="H256" s="13">
        <f>enrollment!N256</f>
        <v>1.36</v>
      </c>
      <c r="I256" s="14">
        <f>enrollment!O256</f>
        <v>2345678901</v>
      </c>
      <c r="J256" s="15">
        <f>IFERROR(_xlfn.XLOOKUP(I256,providers!$B$2:$B$11,providers!$Q$2:$Q$11),"")</f>
        <v>4.2</v>
      </c>
      <c r="K256">
        <f>SUMIFS(member_months!$F:$F,member_months!$A:$A,$A256)</f>
        <v>10</v>
      </c>
      <c r="L256" s="16">
        <f>SUMIFS(claims!$Q:$Q,claims!$B:$B,$A256)</f>
        <v>2343.58</v>
      </c>
      <c r="M256" s="16">
        <f t="shared" si="21"/>
        <v>234.358</v>
      </c>
      <c r="N256" s="16">
        <f>SUMIFS(claims!$Q:$Q,claims!$B:$B,$A256,claims!$Z:$Z,"Inpatient")</f>
        <v>0</v>
      </c>
      <c r="O256" s="16">
        <f>SUMIFS(claims!$Q:$Q,claims!$B:$B,$A256,claims!$Z:$Z,"ED")</f>
        <v>2217.9499999999998</v>
      </c>
      <c r="P256" s="16">
        <f>SUMIFS(claims!$Q:$Q,claims!$B:$B,$A256,claims!$Z:$Z,"Specialty Rx")</f>
        <v>0</v>
      </c>
      <c r="Q256" s="14">
        <f t="shared" si="22"/>
        <v>0</v>
      </c>
      <c r="AA256" s="41">
        <f>COUNTIFS(claims!$B:$B,$A256,claims!$Z:$Z,"Behavioral Health")</f>
        <v>0</v>
      </c>
      <c r="AB256" s="41">
        <f>COUNTIFS(claims!$B:$B,$A256,claims!$Z:$Z,"ED")</f>
        <v>2</v>
      </c>
      <c r="AC256" s="41">
        <f>COUNTIFS(claims!$B:$B,$A256,claims!$Z:$Z,"Inpatient")</f>
        <v>0</v>
      </c>
      <c r="AD256" s="41">
        <f t="shared" si="23"/>
        <v>0</v>
      </c>
      <c r="AE256" s="41" t="str">
        <f>IF(enrollment!P256="","",enrollment!P256)</f>
        <v/>
      </c>
      <c r="AF256" s="41">
        <f>IF(enrollment!P256="",0,1)</f>
        <v>0</v>
      </c>
    </row>
    <row r="257" spans="1:32" x14ac:dyDescent="0.25">
      <c r="A257" t="str">
        <f>enrollment!A257</f>
        <v>M-000256</v>
      </c>
      <c r="B257" t="str">
        <f>enrollment!F257</f>
        <v>Commercial</v>
      </c>
      <c r="C257" t="str">
        <f>enrollment!I257</f>
        <v>KY</v>
      </c>
      <c r="D257" t="str">
        <f>enrollment!J257</f>
        <v>Jefferson</v>
      </c>
      <c r="E257">
        <f>enrollment!L257</f>
        <v>36</v>
      </c>
      <c r="F257" t="str" cm="1">
        <f t="array" ref="F257">_xlfn.IFS(E257&lt;18,"0-17",E257&lt;35,"18-34",E257&lt;50,"35-49",E257&lt;65,"50-64",TRUE,"65+")</f>
        <v>35-49</v>
      </c>
      <c r="G257" t="str">
        <f>enrollment!M257</f>
        <v>M</v>
      </c>
      <c r="H257" s="13">
        <f>enrollment!N257</f>
        <v>1.07</v>
      </c>
      <c r="I257" s="14">
        <f>enrollment!O257</f>
        <v>9012345678</v>
      </c>
      <c r="J257" s="15">
        <f>IFERROR(_xlfn.XLOOKUP(I257,providers!$B$2:$B$11,providers!$Q$2:$Q$11),"")</f>
        <v>4.3</v>
      </c>
      <c r="K257">
        <f>SUMIFS(member_months!$F:$F,member_months!$A:$A,$A257)</f>
        <v>12</v>
      </c>
      <c r="L257" s="16">
        <f>SUMIFS(claims!$Q:$Q,claims!$B:$B,$A257)</f>
        <v>14965.599999999999</v>
      </c>
      <c r="M257" s="16">
        <f t="shared" si="21"/>
        <v>1247.1333333333332</v>
      </c>
      <c r="N257" s="16">
        <f>SUMIFS(claims!$Q:$Q,claims!$B:$B,$A257,claims!$Z:$Z,"Inpatient")</f>
        <v>11573.31</v>
      </c>
      <c r="O257" s="16">
        <f>SUMIFS(claims!$Q:$Q,claims!$B:$B,$A257,claims!$Z:$Z,"ED")</f>
        <v>2351.3000000000002</v>
      </c>
      <c r="P257" s="16">
        <f>SUMIFS(claims!$Q:$Q,claims!$B:$B,$A257,claims!$Z:$Z,"Specialty Rx")</f>
        <v>0</v>
      </c>
      <c r="Q257" s="14">
        <f t="shared" si="22"/>
        <v>0</v>
      </c>
      <c r="AA257" s="41">
        <f>COUNTIFS(claims!$B:$B,$A257,claims!$Z:$Z,"Behavioral Health")</f>
        <v>1</v>
      </c>
      <c r="AB257" s="41">
        <f>COUNTIFS(claims!$B:$B,$A257,claims!$Z:$Z,"ED")</f>
        <v>2</v>
      </c>
      <c r="AC257" s="41">
        <f>COUNTIFS(claims!$B:$B,$A257,claims!$Z:$Z,"Inpatient")</f>
        <v>1</v>
      </c>
      <c r="AD257" s="41">
        <f t="shared" si="23"/>
        <v>1</v>
      </c>
      <c r="AE257" s="41" t="str">
        <f>IF(enrollment!P257="","",enrollment!P257)</f>
        <v/>
      </c>
      <c r="AF257" s="41">
        <f>IF(enrollment!P257="",0,1)</f>
        <v>0</v>
      </c>
    </row>
    <row r="258" spans="1:32" x14ac:dyDescent="0.25">
      <c r="A258" t="str">
        <f>enrollment!A258</f>
        <v>M-000257</v>
      </c>
      <c r="B258" t="str">
        <f>enrollment!F258</f>
        <v>Marketplace</v>
      </c>
      <c r="C258" t="str">
        <f>enrollment!I258</f>
        <v>TN</v>
      </c>
      <c r="D258" t="str">
        <f>enrollment!J258</f>
        <v>Davidson</v>
      </c>
      <c r="E258">
        <f>enrollment!L258</f>
        <v>33</v>
      </c>
      <c r="F258" t="str" cm="1">
        <f t="array" ref="F258">_xlfn.IFS(E258&lt;18,"0-17",E258&lt;35,"18-34",E258&lt;50,"35-49",E258&lt;65,"50-64",TRUE,"65+")</f>
        <v>18-34</v>
      </c>
      <c r="G258" t="str">
        <f>enrollment!M258</f>
        <v>M</v>
      </c>
      <c r="H258" s="13">
        <f>enrollment!N258</f>
        <v>1</v>
      </c>
      <c r="I258" s="14">
        <f>enrollment!O258</f>
        <v>7890123456</v>
      </c>
      <c r="J258" s="15">
        <f>IFERROR(_xlfn.XLOOKUP(I258,providers!$B$2:$B$11,providers!$Q$2:$Q$11),"")</f>
        <v>3.9</v>
      </c>
      <c r="K258">
        <f>SUMIFS(member_months!$F:$F,member_months!$A:$A,$A258)</f>
        <v>12</v>
      </c>
      <c r="L258" s="16">
        <f>SUMIFS(claims!$Q:$Q,claims!$B:$B,$A258)</f>
        <v>4274.2599999999993</v>
      </c>
      <c r="M258" s="16">
        <f t="shared" si="21"/>
        <v>356.18833333333328</v>
      </c>
      <c r="N258" s="16">
        <f>SUMIFS(claims!$Q:$Q,claims!$B:$B,$A258,claims!$Z:$Z,"Inpatient")</f>
        <v>0</v>
      </c>
      <c r="O258" s="16">
        <f>SUMIFS(claims!$Q:$Q,claims!$B:$B,$A258,claims!$Z:$Z,"ED")</f>
        <v>2214.58</v>
      </c>
      <c r="P258" s="16">
        <f>SUMIFS(claims!$Q:$Q,claims!$B:$B,$A258,claims!$Z:$Z,"Specialty Rx")</f>
        <v>956.08</v>
      </c>
      <c r="Q258" s="14">
        <f t="shared" si="22"/>
        <v>0</v>
      </c>
      <c r="AA258" s="41">
        <f>COUNTIFS(claims!$B:$B,$A258,claims!$Z:$Z,"Behavioral Health")</f>
        <v>0</v>
      </c>
      <c r="AB258" s="41">
        <f>COUNTIFS(claims!$B:$B,$A258,claims!$Z:$Z,"ED")</f>
        <v>2</v>
      </c>
      <c r="AC258" s="41">
        <f>COUNTIFS(claims!$B:$B,$A258,claims!$Z:$Z,"Inpatient")</f>
        <v>0</v>
      </c>
      <c r="AD258" s="41">
        <f t="shared" si="23"/>
        <v>0</v>
      </c>
      <c r="AE258" s="41" t="str">
        <f>IF(enrollment!P258="","",enrollment!P258)</f>
        <v/>
      </c>
      <c r="AF258" s="41">
        <f>IF(enrollment!P258="",0,1)</f>
        <v>0</v>
      </c>
    </row>
    <row r="259" spans="1:32" x14ac:dyDescent="0.25">
      <c r="A259" t="str">
        <f>enrollment!A259</f>
        <v>M-000258</v>
      </c>
      <c r="B259" t="str">
        <f>enrollment!F259</f>
        <v>Commercial</v>
      </c>
      <c r="C259" t="str">
        <f>enrollment!I259</f>
        <v>TN</v>
      </c>
      <c r="D259" t="str">
        <f>enrollment!J259</f>
        <v>Rural-Cannon</v>
      </c>
      <c r="E259">
        <f>enrollment!L259</f>
        <v>33</v>
      </c>
      <c r="F259" t="str" cm="1">
        <f t="array" ref="F259">_xlfn.IFS(E259&lt;18,"0-17",E259&lt;35,"18-34",E259&lt;50,"35-49",E259&lt;65,"50-64",TRUE,"65+")</f>
        <v>18-34</v>
      </c>
      <c r="G259" t="str">
        <f>enrollment!M259</f>
        <v>M</v>
      </c>
      <c r="H259" s="13">
        <f>enrollment!N259</f>
        <v>0.9</v>
      </c>
      <c r="I259" s="14">
        <f>enrollment!O259</f>
        <v>2233445566</v>
      </c>
      <c r="J259" s="15">
        <f>IFERROR(_xlfn.XLOOKUP(I259,providers!$B$2:$B$11,providers!$Q$2:$Q$11),"")</f>
        <v>3.5</v>
      </c>
      <c r="K259">
        <f>SUMIFS(member_months!$F:$F,member_months!$A:$A,$A259)</f>
        <v>10</v>
      </c>
      <c r="L259" s="16">
        <f>SUMIFS(claims!$Q:$Q,claims!$B:$B,$A259)</f>
        <v>5868.56</v>
      </c>
      <c r="M259" s="16">
        <f t="shared" ref="M259:M322" si="24">IF(K259=0,0,L259/K259)</f>
        <v>586.85599999999999</v>
      </c>
      <c r="N259" s="16">
        <f>SUMIFS(claims!$Q:$Q,claims!$B:$B,$A259,claims!$Z:$Z,"Inpatient")</f>
        <v>0</v>
      </c>
      <c r="O259" s="16">
        <f>SUMIFS(claims!$Q:$Q,claims!$B:$B,$A259,claims!$Z:$Z,"ED")</f>
        <v>5257.93</v>
      </c>
      <c r="P259" s="16">
        <f>SUMIFS(claims!$Q:$Q,claims!$B:$B,$A259,claims!$Z:$Z,"Specialty Rx")</f>
        <v>0</v>
      </c>
      <c r="Q259" s="14">
        <f t="shared" ref="Q259:Q322" si="25">IF($L259&gt;=$U$2,1,0)</f>
        <v>0</v>
      </c>
      <c r="AA259" s="41">
        <f>COUNTIFS(claims!$B:$B,$A259,claims!$Z:$Z,"Behavioral Health")</f>
        <v>2</v>
      </c>
      <c r="AB259" s="41">
        <f>COUNTIFS(claims!$B:$B,$A259,claims!$Z:$Z,"ED")</f>
        <v>5</v>
      </c>
      <c r="AC259" s="41">
        <f>COUNTIFS(claims!$B:$B,$A259,claims!$Z:$Z,"Inpatient")</f>
        <v>0</v>
      </c>
      <c r="AD259" s="41">
        <f t="shared" ref="AD259:AD322" si="26">IF(AA259&gt;0,1,0)</f>
        <v>1</v>
      </c>
      <c r="AE259" s="41" t="str">
        <f>IF(enrollment!P259="","",enrollment!P259)</f>
        <v/>
      </c>
      <c r="AF259" s="41">
        <f>IF(enrollment!P259="",0,1)</f>
        <v>0</v>
      </c>
    </row>
    <row r="260" spans="1:32" x14ac:dyDescent="0.25">
      <c r="A260" t="str">
        <f>enrollment!A260</f>
        <v>M-000259</v>
      </c>
      <c r="B260" t="str">
        <f>enrollment!F260</f>
        <v>Commercial</v>
      </c>
      <c r="C260" t="str">
        <f>enrollment!I260</f>
        <v>OH</v>
      </c>
      <c r="D260" t="str">
        <f>enrollment!J260</f>
        <v>Cuyahoga</v>
      </c>
      <c r="E260">
        <f>enrollment!L260</f>
        <v>41</v>
      </c>
      <c r="F260" t="str" cm="1">
        <f t="array" ref="F260">_xlfn.IFS(E260&lt;18,"0-17",E260&lt;35,"18-34",E260&lt;50,"35-49",E260&lt;65,"50-64",TRUE,"65+")</f>
        <v>35-49</v>
      </c>
      <c r="G260" t="str">
        <f>enrollment!M260</f>
        <v>M</v>
      </c>
      <c r="H260" s="13">
        <f>enrollment!N260</f>
        <v>1.29</v>
      </c>
      <c r="I260" s="14">
        <f>enrollment!O260</f>
        <v>2345678901</v>
      </c>
      <c r="J260" s="15">
        <f>IFERROR(_xlfn.XLOOKUP(I260,providers!$B$2:$B$11,providers!$Q$2:$Q$11),"")</f>
        <v>4.2</v>
      </c>
      <c r="K260">
        <f>SUMIFS(member_months!$F:$F,member_months!$A:$A,$A260)</f>
        <v>12</v>
      </c>
      <c r="L260" s="16">
        <f>SUMIFS(claims!$Q:$Q,claims!$B:$B,$A260)</f>
        <v>21183.760000000002</v>
      </c>
      <c r="M260" s="16">
        <f t="shared" si="24"/>
        <v>1765.3133333333335</v>
      </c>
      <c r="N260" s="16">
        <f>SUMIFS(claims!$Q:$Q,claims!$B:$B,$A260,claims!$Z:$Z,"Inpatient")</f>
        <v>16520.3</v>
      </c>
      <c r="O260" s="16">
        <f>SUMIFS(claims!$Q:$Q,claims!$B:$B,$A260,claims!$Z:$Z,"ED")</f>
        <v>2206.75</v>
      </c>
      <c r="P260" s="16">
        <f>SUMIFS(claims!$Q:$Q,claims!$B:$B,$A260,claims!$Z:$Z,"Specialty Rx")</f>
        <v>1836.4099999999999</v>
      </c>
      <c r="Q260" s="14">
        <f t="shared" si="25"/>
        <v>0</v>
      </c>
      <c r="AA260" s="41">
        <f>COUNTIFS(claims!$B:$B,$A260,claims!$Z:$Z,"Behavioral Health")</f>
        <v>1</v>
      </c>
      <c r="AB260" s="41">
        <f>COUNTIFS(claims!$B:$B,$A260,claims!$Z:$Z,"ED")</f>
        <v>2</v>
      </c>
      <c r="AC260" s="41">
        <f>COUNTIFS(claims!$B:$B,$A260,claims!$Z:$Z,"Inpatient")</f>
        <v>1</v>
      </c>
      <c r="AD260" s="41">
        <f t="shared" si="26"/>
        <v>1</v>
      </c>
      <c r="AE260" s="41" t="str">
        <f>IF(enrollment!P260="","",enrollment!P260)</f>
        <v/>
      </c>
      <c r="AF260" s="41">
        <f>IF(enrollment!P260="",0,1)</f>
        <v>0</v>
      </c>
    </row>
    <row r="261" spans="1:32" x14ac:dyDescent="0.25">
      <c r="A261" t="str">
        <f>enrollment!A261</f>
        <v>M-000260</v>
      </c>
      <c r="B261" t="str">
        <f>enrollment!F261</f>
        <v>Commercial</v>
      </c>
      <c r="C261" t="str">
        <f>enrollment!I261</f>
        <v>OH</v>
      </c>
      <c r="D261" t="str">
        <f>enrollment!J261</f>
        <v>Cuyahoga</v>
      </c>
      <c r="E261">
        <f>enrollment!L261</f>
        <v>26</v>
      </c>
      <c r="F261" t="str" cm="1">
        <f t="array" ref="F261">_xlfn.IFS(E261&lt;18,"0-17",E261&lt;35,"18-34",E261&lt;50,"35-49",E261&lt;65,"50-64",TRUE,"65+")</f>
        <v>18-34</v>
      </c>
      <c r="G261" t="str">
        <f>enrollment!M261</f>
        <v>M</v>
      </c>
      <c r="H261" s="13">
        <f>enrollment!N261</f>
        <v>0.76</v>
      </c>
      <c r="I261" s="14">
        <f>enrollment!O261</f>
        <v>6789012345</v>
      </c>
      <c r="J261" s="15">
        <f>IFERROR(_xlfn.XLOOKUP(I261,providers!$B$2:$B$11,providers!$Q$2:$Q$11),"")</f>
        <v>4.0999999999999996</v>
      </c>
      <c r="K261">
        <f>SUMIFS(member_months!$F:$F,member_months!$A:$A,$A261)</f>
        <v>12</v>
      </c>
      <c r="L261" s="16">
        <f>SUMIFS(claims!$Q:$Q,claims!$B:$B,$A261)</f>
        <v>2994.8500000000004</v>
      </c>
      <c r="M261" s="16">
        <f t="shared" si="24"/>
        <v>249.57083333333335</v>
      </c>
      <c r="N261" s="16">
        <f>SUMIFS(claims!$Q:$Q,claims!$B:$B,$A261,claims!$Z:$Z,"Inpatient")</f>
        <v>0</v>
      </c>
      <c r="O261" s="16">
        <f>SUMIFS(claims!$Q:$Q,claims!$B:$B,$A261,claims!$Z:$Z,"ED")</f>
        <v>2263.91</v>
      </c>
      <c r="P261" s="16">
        <f>SUMIFS(claims!$Q:$Q,claims!$B:$B,$A261,claims!$Z:$Z,"Specialty Rx")</f>
        <v>0</v>
      </c>
      <c r="Q261" s="14">
        <f t="shared" si="25"/>
        <v>0</v>
      </c>
      <c r="AA261" s="41">
        <f>COUNTIFS(claims!$B:$B,$A261,claims!$Z:$Z,"Behavioral Health")</f>
        <v>0</v>
      </c>
      <c r="AB261" s="41">
        <f>COUNTIFS(claims!$B:$B,$A261,claims!$Z:$Z,"ED")</f>
        <v>2</v>
      </c>
      <c r="AC261" s="41">
        <f>COUNTIFS(claims!$B:$B,$A261,claims!$Z:$Z,"Inpatient")</f>
        <v>0</v>
      </c>
      <c r="AD261" s="41">
        <f t="shared" si="26"/>
        <v>0</v>
      </c>
      <c r="AE261" s="41" t="str">
        <f>IF(enrollment!P261="","",enrollment!P261)</f>
        <v/>
      </c>
      <c r="AF261" s="41">
        <f>IF(enrollment!P261="",0,1)</f>
        <v>0</v>
      </c>
    </row>
    <row r="262" spans="1:32" x14ac:dyDescent="0.25">
      <c r="A262" t="str">
        <f>enrollment!A262</f>
        <v>M-000261</v>
      </c>
      <c r="B262" t="str">
        <f>enrollment!F262</f>
        <v>Medicare Advantage</v>
      </c>
      <c r="C262" t="str">
        <f>enrollment!I262</f>
        <v>KY</v>
      </c>
      <c r="D262" t="str">
        <f>enrollment!J262</f>
        <v>Hardin</v>
      </c>
      <c r="E262">
        <f>enrollment!L262</f>
        <v>85</v>
      </c>
      <c r="F262" t="str" cm="1">
        <f t="array" ref="F262">_xlfn.IFS(E262&lt;18,"0-17",E262&lt;35,"18-34",E262&lt;50,"35-49",E262&lt;65,"50-64",TRUE,"65+")</f>
        <v>65+</v>
      </c>
      <c r="G262" t="str">
        <f>enrollment!M262</f>
        <v>F</v>
      </c>
      <c r="H262" s="13">
        <f>enrollment!N262</f>
        <v>3.11</v>
      </c>
      <c r="I262" s="14">
        <f>enrollment!O262</f>
        <v>3456789012</v>
      </c>
      <c r="J262" s="15">
        <f>IFERROR(_xlfn.XLOOKUP(I262,providers!$B$2:$B$11,providers!$Q$2:$Q$11),"")</f>
        <v>4</v>
      </c>
      <c r="K262">
        <f>SUMIFS(member_months!$F:$F,member_months!$A:$A,$A262)</f>
        <v>11</v>
      </c>
      <c r="L262" s="16">
        <f>SUMIFS(claims!$Q:$Q,claims!$B:$B,$A262)</f>
        <v>16558.41</v>
      </c>
      <c r="M262" s="16">
        <f t="shared" si="24"/>
        <v>1505.31</v>
      </c>
      <c r="N262" s="16">
        <f>SUMIFS(claims!$Q:$Q,claims!$B:$B,$A262,claims!$Z:$Z,"Inpatient")</f>
        <v>13388.09</v>
      </c>
      <c r="O262" s="16">
        <f>SUMIFS(claims!$Q:$Q,claims!$B:$B,$A262,claims!$Z:$Z,"ED")</f>
        <v>1329.08</v>
      </c>
      <c r="P262" s="16">
        <f>SUMIFS(claims!$Q:$Q,claims!$B:$B,$A262,claims!$Z:$Z,"Specialty Rx")</f>
        <v>1110.82</v>
      </c>
      <c r="Q262" s="14">
        <f t="shared" si="25"/>
        <v>0</v>
      </c>
      <c r="AA262" s="41">
        <f>COUNTIFS(claims!$B:$B,$A262,claims!$Z:$Z,"Behavioral Health")</f>
        <v>0</v>
      </c>
      <c r="AB262" s="41">
        <f>COUNTIFS(claims!$B:$B,$A262,claims!$Z:$Z,"ED")</f>
        <v>1</v>
      </c>
      <c r="AC262" s="41">
        <f>COUNTIFS(claims!$B:$B,$A262,claims!$Z:$Z,"Inpatient")</f>
        <v>1</v>
      </c>
      <c r="AD262" s="41">
        <f t="shared" si="26"/>
        <v>0</v>
      </c>
      <c r="AE262" s="41" t="str">
        <f>IF(enrollment!P262="","",enrollment!P262)</f>
        <v/>
      </c>
      <c r="AF262" s="41">
        <f>IF(enrollment!P262="",0,1)</f>
        <v>0</v>
      </c>
    </row>
    <row r="263" spans="1:32" x14ac:dyDescent="0.25">
      <c r="A263" t="str">
        <f>enrollment!A263</f>
        <v>M-000262</v>
      </c>
      <c r="B263" t="str">
        <f>enrollment!F263</f>
        <v>Commercial</v>
      </c>
      <c r="C263" t="str">
        <f>enrollment!I263</f>
        <v>TN</v>
      </c>
      <c r="D263" t="str">
        <f>enrollment!J263</f>
        <v>Davidson</v>
      </c>
      <c r="E263">
        <f>enrollment!L263</f>
        <v>65</v>
      </c>
      <c r="F263" t="str" cm="1">
        <f t="array" ref="F263">_xlfn.IFS(E263&lt;18,"0-17",E263&lt;35,"18-34",E263&lt;50,"35-49",E263&lt;65,"50-64",TRUE,"65+")</f>
        <v>65+</v>
      </c>
      <c r="G263" t="str">
        <f>enrollment!M263</f>
        <v>M</v>
      </c>
      <c r="H263" s="13">
        <f>enrollment!N263</f>
        <v>3.34</v>
      </c>
      <c r="I263" s="14">
        <f>enrollment!O263</f>
        <v>7890123456</v>
      </c>
      <c r="J263" s="15">
        <f>IFERROR(_xlfn.XLOOKUP(I263,providers!$B$2:$B$11,providers!$Q$2:$Q$11),"")</f>
        <v>3.9</v>
      </c>
      <c r="K263">
        <f>SUMIFS(member_months!$F:$F,member_months!$A:$A,$A263)</f>
        <v>11</v>
      </c>
      <c r="L263" s="16">
        <f>SUMIFS(claims!$Q:$Q,claims!$B:$B,$A263)</f>
        <v>2710.92</v>
      </c>
      <c r="M263" s="16">
        <f t="shared" si="24"/>
        <v>246.44727272727275</v>
      </c>
      <c r="N263" s="16">
        <f>SUMIFS(claims!$Q:$Q,claims!$B:$B,$A263,claims!$Z:$Z,"Inpatient")</f>
        <v>0</v>
      </c>
      <c r="O263" s="16">
        <f>SUMIFS(claims!$Q:$Q,claims!$B:$B,$A263,claims!$Z:$Z,"ED")</f>
        <v>2269.8200000000002</v>
      </c>
      <c r="P263" s="16">
        <f>SUMIFS(claims!$Q:$Q,claims!$B:$B,$A263,claims!$Z:$Z,"Specialty Rx")</f>
        <v>0</v>
      </c>
      <c r="Q263" s="14">
        <f t="shared" si="25"/>
        <v>0</v>
      </c>
      <c r="AA263" s="41">
        <f>COUNTIFS(claims!$B:$B,$A263,claims!$Z:$Z,"Behavioral Health")</f>
        <v>0</v>
      </c>
      <c r="AB263" s="41">
        <f>COUNTIFS(claims!$B:$B,$A263,claims!$Z:$Z,"ED")</f>
        <v>2</v>
      </c>
      <c r="AC263" s="41">
        <f>COUNTIFS(claims!$B:$B,$A263,claims!$Z:$Z,"Inpatient")</f>
        <v>0</v>
      </c>
      <c r="AD263" s="41">
        <f t="shared" si="26"/>
        <v>0</v>
      </c>
      <c r="AE263" s="41" t="str">
        <f>IF(enrollment!P263="","",enrollment!P263)</f>
        <v/>
      </c>
      <c r="AF263" s="41">
        <f>IF(enrollment!P263="",0,1)</f>
        <v>0</v>
      </c>
    </row>
    <row r="264" spans="1:32" x14ac:dyDescent="0.25">
      <c r="A264" t="str">
        <f>enrollment!A264</f>
        <v>M-000263</v>
      </c>
      <c r="B264" t="str">
        <f>enrollment!F264</f>
        <v>Marketplace</v>
      </c>
      <c r="C264" t="str">
        <f>enrollment!I264</f>
        <v>OH</v>
      </c>
      <c r="D264" t="str">
        <f>enrollment!J264</f>
        <v>Cuyahoga</v>
      </c>
      <c r="E264">
        <f>enrollment!L264</f>
        <v>35</v>
      </c>
      <c r="F264" t="str" cm="1">
        <f t="array" ref="F264">_xlfn.IFS(E264&lt;18,"0-17",E264&lt;35,"18-34",E264&lt;50,"35-49",E264&lt;65,"50-64",TRUE,"65+")</f>
        <v>35-49</v>
      </c>
      <c r="G264" t="str">
        <f>enrollment!M264</f>
        <v>M</v>
      </c>
      <c r="H264" s="13">
        <f>enrollment!N264</f>
        <v>1.33</v>
      </c>
      <c r="I264" s="14">
        <f>enrollment!O264</f>
        <v>2345678901</v>
      </c>
      <c r="J264" s="15">
        <f>IFERROR(_xlfn.XLOOKUP(I264,providers!$B$2:$B$11,providers!$Q$2:$Q$11),"")</f>
        <v>4.2</v>
      </c>
      <c r="K264">
        <f>SUMIFS(member_months!$F:$F,member_months!$A:$A,$A264)</f>
        <v>11</v>
      </c>
      <c r="L264" s="16">
        <f>SUMIFS(claims!$Q:$Q,claims!$B:$B,$A264)</f>
        <v>24009.89</v>
      </c>
      <c r="M264" s="16">
        <f t="shared" si="24"/>
        <v>2182.7172727272728</v>
      </c>
      <c r="N264" s="16">
        <f>SUMIFS(claims!$Q:$Q,claims!$B:$B,$A264,claims!$Z:$Z,"Inpatient")</f>
        <v>21678.91</v>
      </c>
      <c r="O264" s="16">
        <f>SUMIFS(claims!$Q:$Q,claims!$B:$B,$A264,claims!$Z:$Z,"ED")</f>
        <v>883.82</v>
      </c>
      <c r="P264" s="16">
        <f>SUMIFS(claims!$Q:$Q,claims!$B:$B,$A264,claims!$Z:$Z,"Specialty Rx")</f>
        <v>976.04</v>
      </c>
      <c r="Q264" s="14">
        <f t="shared" si="25"/>
        <v>0</v>
      </c>
      <c r="AA264" s="41">
        <f>COUNTIFS(claims!$B:$B,$A264,claims!$Z:$Z,"Behavioral Health")</f>
        <v>1</v>
      </c>
      <c r="AB264" s="41">
        <f>COUNTIFS(claims!$B:$B,$A264,claims!$Z:$Z,"ED")</f>
        <v>1</v>
      </c>
      <c r="AC264" s="41">
        <f>COUNTIFS(claims!$B:$B,$A264,claims!$Z:$Z,"Inpatient")</f>
        <v>1</v>
      </c>
      <c r="AD264" s="41">
        <f t="shared" si="26"/>
        <v>1</v>
      </c>
      <c r="AE264" s="41" t="str">
        <f>IF(enrollment!P264="","",enrollment!P264)</f>
        <v/>
      </c>
      <c r="AF264" s="41">
        <f>IF(enrollment!P264="",0,1)</f>
        <v>0</v>
      </c>
    </row>
    <row r="265" spans="1:32" x14ac:dyDescent="0.25">
      <c r="A265" t="str">
        <f>enrollment!A265</f>
        <v>M-000264</v>
      </c>
      <c r="B265" t="str">
        <f>enrollment!F265</f>
        <v>Marketplace</v>
      </c>
      <c r="C265" t="str">
        <f>enrollment!I265</f>
        <v>GA</v>
      </c>
      <c r="D265" t="str">
        <f>enrollment!J265</f>
        <v>Fulton</v>
      </c>
      <c r="E265">
        <f>enrollment!L265</f>
        <v>78</v>
      </c>
      <c r="F265" t="str" cm="1">
        <f t="array" ref="F265">_xlfn.IFS(E265&lt;18,"0-17",E265&lt;35,"18-34",E265&lt;50,"35-49",E265&lt;65,"50-64",TRUE,"65+")</f>
        <v>65+</v>
      </c>
      <c r="G265" t="str">
        <f>enrollment!M265</f>
        <v>M</v>
      </c>
      <c r="H265" s="13">
        <f>enrollment!N265</f>
        <v>2.63</v>
      </c>
      <c r="I265" s="14">
        <f>enrollment!O265</f>
        <v>8901234567</v>
      </c>
      <c r="J265" s="15">
        <f>IFERROR(_xlfn.XLOOKUP(I265,providers!$B$2:$B$11,providers!$Q$2:$Q$11),"")</f>
        <v>3.7</v>
      </c>
      <c r="K265">
        <f>SUMIFS(member_months!$F:$F,member_months!$A:$A,$A265)</f>
        <v>10</v>
      </c>
      <c r="L265" s="16">
        <f>SUMIFS(claims!$Q:$Q,claims!$B:$B,$A265)</f>
        <v>4364.72</v>
      </c>
      <c r="M265" s="16">
        <f t="shared" si="24"/>
        <v>436.47200000000004</v>
      </c>
      <c r="N265" s="16">
        <f>SUMIFS(claims!$Q:$Q,claims!$B:$B,$A265,claims!$Z:$Z,"Inpatient")</f>
        <v>0</v>
      </c>
      <c r="O265" s="16">
        <f>SUMIFS(claims!$Q:$Q,claims!$B:$B,$A265,claims!$Z:$Z,"ED")</f>
        <v>2482.37</v>
      </c>
      <c r="P265" s="16">
        <f>SUMIFS(claims!$Q:$Q,claims!$B:$B,$A265,claims!$Z:$Z,"Specialty Rx")</f>
        <v>1001.43</v>
      </c>
      <c r="Q265" s="14">
        <f t="shared" si="25"/>
        <v>0</v>
      </c>
      <c r="AA265" s="41">
        <f>COUNTIFS(claims!$B:$B,$A265,claims!$Z:$Z,"Behavioral Health")</f>
        <v>1</v>
      </c>
      <c r="AB265" s="41">
        <f>COUNTIFS(claims!$B:$B,$A265,claims!$Z:$Z,"ED")</f>
        <v>2</v>
      </c>
      <c r="AC265" s="41">
        <f>COUNTIFS(claims!$B:$B,$A265,claims!$Z:$Z,"Inpatient")</f>
        <v>0</v>
      </c>
      <c r="AD265" s="41">
        <f t="shared" si="26"/>
        <v>1</v>
      </c>
      <c r="AE265" s="41" t="str">
        <f>IF(enrollment!P265="","",enrollment!P265)</f>
        <v/>
      </c>
      <c r="AF265" s="41">
        <f>IF(enrollment!P265="",0,1)</f>
        <v>0</v>
      </c>
    </row>
    <row r="266" spans="1:32" x14ac:dyDescent="0.25">
      <c r="A266" t="str">
        <f>enrollment!A266</f>
        <v>M-000265</v>
      </c>
      <c r="B266" t="str">
        <f>enrollment!F266</f>
        <v>Commercial</v>
      </c>
      <c r="C266" t="str">
        <f>enrollment!I266</f>
        <v>TN</v>
      </c>
      <c r="D266" t="str">
        <f>enrollment!J266</f>
        <v>Rural-Cannon</v>
      </c>
      <c r="E266">
        <f>enrollment!L266</f>
        <v>39</v>
      </c>
      <c r="F266" t="str" cm="1">
        <f t="array" ref="F266">_xlfn.IFS(E266&lt;18,"0-17",E266&lt;35,"18-34",E266&lt;50,"35-49",E266&lt;65,"50-64",TRUE,"65+")</f>
        <v>35-49</v>
      </c>
      <c r="G266" t="str">
        <f>enrollment!M266</f>
        <v>F</v>
      </c>
      <c r="H266" s="13">
        <f>enrollment!N266</f>
        <v>1.21</v>
      </c>
      <c r="I266" s="14">
        <f>enrollment!O266</f>
        <v>2233445566</v>
      </c>
      <c r="J266" s="15">
        <f>IFERROR(_xlfn.XLOOKUP(I266,providers!$B$2:$B$11,providers!$Q$2:$Q$11),"")</f>
        <v>3.5</v>
      </c>
      <c r="K266">
        <f>SUMIFS(member_months!$F:$F,member_months!$A:$A,$A266)</f>
        <v>10</v>
      </c>
      <c r="L266" s="16">
        <f>SUMIFS(claims!$Q:$Q,claims!$B:$B,$A266)</f>
        <v>10157.749999999998</v>
      </c>
      <c r="M266" s="16">
        <f t="shared" si="24"/>
        <v>1015.7749999999999</v>
      </c>
      <c r="N266" s="16">
        <f>SUMIFS(claims!$Q:$Q,claims!$B:$B,$A266,claims!$Z:$Z,"Inpatient")</f>
        <v>0</v>
      </c>
      <c r="O266" s="16">
        <f>SUMIFS(claims!$Q:$Q,claims!$B:$B,$A266,claims!$Z:$Z,"ED")</f>
        <v>9372.8900000000012</v>
      </c>
      <c r="P266" s="16">
        <f>SUMIFS(claims!$Q:$Q,claims!$B:$B,$A266,claims!$Z:$Z,"Specialty Rx")</f>
        <v>0</v>
      </c>
      <c r="Q266" s="14">
        <f t="shared" si="25"/>
        <v>0</v>
      </c>
      <c r="AA266" s="41">
        <f>COUNTIFS(claims!$B:$B,$A266,claims!$Z:$Z,"Behavioral Health")</f>
        <v>0</v>
      </c>
      <c r="AB266" s="41">
        <f>COUNTIFS(claims!$B:$B,$A266,claims!$Z:$Z,"ED")</f>
        <v>9</v>
      </c>
      <c r="AC266" s="41">
        <f>COUNTIFS(claims!$B:$B,$A266,claims!$Z:$Z,"Inpatient")</f>
        <v>0</v>
      </c>
      <c r="AD266" s="41">
        <f t="shared" si="26"/>
        <v>0</v>
      </c>
      <c r="AE266" s="41" t="str">
        <f>IF(enrollment!P266="","",enrollment!P266)</f>
        <v/>
      </c>
      <c r="AF266" s="41">
        <f>IF(enrollment!P266="",0,1)</f>
        <v>0</v>
      </c>
    </row>
    <row r="267" spans="1:32" x14ac:dyDescent="0.25">
      <c r="A267" t="str">
        <f>enrollment!A267</f>
        <v>M-000266</v>
      </c>
      <c r="B267" t="str">
        <f>enrollment!F267</f>
        <v>Commercial</v>
      </c>
      <c r="C267" t="str">
        <f>enrollment!I267</f>
        <v>TN</v>
      </c>
      <c r="D267" t="str">
        <f>enrollment!J267</f>
        <v>Knox</v>
      </c>
      <c r="E267">
        <f>enrollment!L267</f>
        <v>65</v>
      </c>
      <c r="F267" t="str" cm="1">
        <f t="array" ref="F267">_xlfn.IFS(E267&lt;18,"0-17",E267&lt;35,"18-34",E267&lt;50,"35-49",E267&lt;65,"50-64",TRUE,"65+")</f>
        <v>65+</v>
      </c>
      <c r="G267" t="str">
        <f>enrollment!M267</f>
        <v>M</v>
      </c>
      <c r="H267" s="13">
        <f>enrollment!N267</f>
        <v>3.17</v>
      </c>
      <c r="I267" s="14">
        <f>enrollment!O267</f>
        <v>5678901234</v>
      </c>
      <c r="J267" s="15">
        <f>IFERROR(_xlfn.XLOOKUP(I267,providers!$B$2:$B$11,providers!$Q$2:$Q$11),"")</f>
        <v>3.8</v>
      </c>
      <c r="K267">
        <f>SUMIFS(member_months!$F:$F,member_months!$A:$A,$A267)</f>
        <v>11</v>
      </c>
      <c r="L267" s="16">
        <f>SUMIFS(claims!$Q:$Q,claims!$B:$B,$A267)</f>
        <v>15267.810000000001</v>
      </c>
      <c r="M267" s="16">
        <f t="shared" si="24"/>
        <v>1387.9827272727273</v>
      </c>
      <c r="N267" s="16">
        <f>SUMIFS(claims!$Q:$Q,claims!$B:$B,$A267,claims!$Z:$Z,"Inpatient")</f>
        <v>14718.92</v>
      </c>
      <c r="O267" s="16">
        <f>SUMIFS(claims!$Q:$Q,claims!$B:$B,$A267,claims!$Z:$Z,"ED")</f>
        <v>0</v>
      </c>
      <c r="P267" s="16">
        <f>SUMIFS(claims!$Q:$Q,claims!$B:$B,$A267,claims!$Z:$Z,"Specialty Rx")</f>
        <v>0</v>
      </c>
      <c r="Q267" s="14">
        <f t="shared" si="25"/>
        <v>0</v>
      </c>
      <c r="AA267" s="41">
        <f>COUNTIFS(claims!$B:$B,$A267,claims!$Z:$Z,"Behavioral Health")</f>
        <v>0</v>
      </c>
      <c r="AB267" s="41">
        <f>COUNTIFS(claims!$B:$B,$A267,claims!$Z:$Z,"ED")</f>
        <v>0</v>
      </c>
      <c r="AC267" s="41">
        <f>COUNTIFS(claims!$B:$B,$A267,claims!$Z:$Z,"Inpatient")</f>
        <v>1</v>
      </c>
      <c r="AD267" s="41">
        <f t="shared" si="26"/>
        <v>0</v>
      </c>
      <c r="AE267" s="41" t="str">
        <f>IF(enrollment!P267="","",enrollment!P267)</f>
        <v/>
      </c>
      <c r="AF267" s="41">
        <f>IF(enrollment!P267="",0,1)</f>
        <v>0</v>
      </c>
    </row>
    <row r="268" spans="1:32" x14ac:dyDescent="0.25">
      <c r="A268" t="str">
        <f>enrollment!A268</f>
        <v>M-000267</v>
      </c>
      <c r="B268" t="str">
        <f>enrollment!F268</f>
        <v>Commercial</v>
      </c>
      <c r="C268" t="str">
        <f>enrollment!I268</f>
        <v>TN</v>
      </c>
      <c r="D268" t="str">
        <f>enrollment!J268</f>
        <v>Davidson</v>
      </c>
      <c r="E268">
        <f>enrollment!L268</f>
        <v>76</v>
      </c>
      <c r="F268" t="str" cm="1">
        <f t="array" ref="F268">_xlfn.IFS(E268&lt;18,"0-17",E268&lt;35,"18-34",E268&lt;50,"35-49",E268&lt;65,"50-64",TRUE,"65+")</f>
        <v>65+</v>
      </c>
      <c r="G268" t="str">
        <f>enrollment!M268</f>
        <v>F</v>
      </c>
      <c r="H268" s="13">
        <f>enrollment!N268</f>
        <v>2.56</v>
      </c>
      <c r="I268" s="14">
        <f>enrollment!O268</f>
        <v>7890123456</v>
      </c>
      <c r="J268" s="15">
        <f>IFERROR(_xlfn.XLOOKUP(I268,providers!$B$2:$B$11,providers!$Q$2:$Q$11),"")</f>
        <v>3.9</v>
      </c>
      <c r="K268">
        <f>SUMIFS(member_months!$F:$F,member_months!$A:$A,$A268)</f>
        <v>10</v>
      </c>
      <c r="L268" s="16">
        <f>SUMIFS(claims!$Q:$Q,claims!$B:$B,$A268)</f>
        <v>20570.339999999997</v>
      </c>
      <c r="M268" s="16">
        <f t="shared" si="24"/>
        <v>2057.0339999999997</v>
      </c>
      <c r="N268" s="16">
        <f>SUMIFS(claims!$Q:$Q,claims!$B:$B,$A268,claims!$Z:$Z,"Inpatient")</f>
        <v>17390.78</v>
      </c>
      <c r="O268" s="16">
        <f>SUMIFS(claims!$Q:$Q,claims!$B:$B,$A268,claims!$Z:$Z,"ED")</f>
        <v>2531.38</v>
      </c>
      <c r="P268" s="16">
        <f>SUMIFS(claims!$Q:$Q,claims!$B:$B,$A268,claims!$Z:$Z,"Specialty Rx")</f>
        <v>0</v>
      </c>
      <c r="Q268" s="14">
        <f t="shared" si="25"/>
        <v>0</v>
      </c>
      <c r="AA268" s="41">
        <f>COUNTIFS(claims!$B:$B,$A268,claims!$Z:$Z,"Behavioral Health")</f>
        <v>0</v>
      </c>
      <c r="AB268" s="41">
        <f>COUNTIFS(claims!$B:$B,$A268,claims!$Z:$Z,"ED")</f>
        <v>2</v>
      </c>
      <c r="AC268" s="41">
        <f>COUNTIFS(claims!$B:$B,$A268,claims!$Z:$Z,"Inpatient")</f>
        <v>1</v>
      </c>
      <c r="AD268" s="41">
        <f t="shared" si="26"/>
        <v>0</v>
      </c>
      <c r="AE268" s="41" t="str">
        <f>IF(enrollment!P268="","",enrollment!P268)</f>
        <v/>
      </c>
      <c r="AF268" s="41">
        <f>IF(enrollment!P268="",0,1)</f>
        <v>0</v>
      </c>
    </row>
    <row r="269" spans="1:32" x14ac:dyDescent="0.25">
      <c r="A269" t="str">
        <f>enrollment!A269</f>
        <v>M-000268</v>
      </c>
      <c r="B269" t="str">
        <f>enrollment!F269</f>
        <v>Medicare Advantage</v>
      </c>
      <c r="C269" t="str">
        <f>enrollment!I269</f>
        <v>OH</v>
      </c>
      <c r="D269" t="str">
        <f>enrollment!J269</f>
        <v>Franklin</v>
      </c>
      <c r="E269">
        <f>enrollment!L269</f>
        <v>66</v>
      </c>
      <c r="F269" t="str" cm="1">
        <f t="array" ref="F269">_xlfn.IFS(E269&lt;18,"0-17",E269&lt;35,"18-34",E269&lt;50,"35-49",E269&lt;65,"50-64",TRUE,"65+")</f>
        <v>65+</v>
      </c>
      <c r="G269" t="str">
        <f>enrollment!M269</f>
        <v>M</v>
      </c>
      <c r="H269" s="13">
        <f>enrollment!N269</f>
        <v>3.74</v>
      </c>
      <c r="I269" s="14">
        <f>enrollment!O269</f>
        <v>6789012345</v>
      </c>
      <c r="J269" s="15">
        <f>IFERROR(_xlfn.XLOOKUP(I269,providers!$B$2:$B$11,providers!$Q$2:$Q$11),"")</f>
        <v>4.0999999999999996</v>
      </c>
      <c r="K269">
        <f>SUMIFS(member_months!$F:$F,member_months!$A:$A,$A269)</f>
        <v>12</v>
      </c>
      <c r="L269" s="16">
        <f>SUMIFS(claims!$Q:$Q,claims!$B:$B,$A269)</f>
        <v>1482.5</v>
      </c>
      <c r="M269" s="16">
        <f t="shared" si="24"/>
        <v>123.54166666666667</v>
      </c>
      <c r="N269" s="16">
        <f>SUMIFS(claims!$Q:$Q,claims!$B:$B,$A269,claims!$Z:$Z,"Inpatient")</f>
        <v>0</v>
      </c>
      <c r="O269" s="16">
        <f>SUMIFS(claims!$Q:$Q,claims!$B:$B,$A269,claims!$Z:$Z,"ED")</f>
        <v>0</v>
      </c>
      <c r="P269" s="16">
        <f>SUMIFS(claims!$Q:$Q,claims!$B:$B,$A269,claims!$Z:$Z,"Specialty Rx")</f>
        <v>869.93</v>
      </c>
      <c r="Q269" s="14">
        <f t="shared" si="25"/>
        <v>0</v>
      </c>
      <c r="AA269" s="41">
        <f>COUNTIFS(claims!$B:$B,$A269,claims!$Z:$Z,"Behavioral Health")</f>
        <v>0</v>
      </c>
      <c r="AB269" s="41">
        <f>COUNTIFS(claims!$B:$B,$A269,claims!$Z:$Z,"ED")</f>
        <v>0</v>
      </c>
      <c r="AC269" s="41">
        <f>COUNTIFS(claims!$B:$B,$A269,claims!$Z:$Z,"Inpatient")</f>
        <v>0</v>
      </c>
      <c r="AD269" s="41">
        <f t="shared" si="26"/>
        <v>0</v>
      </c>
      <c r="AE269" s="41" t="str">
        <f>IF(enrollment!P269="","",enrollment!P269)</f>
        <v/>
      </c>
      <c r="AF269" s="41">
        <f>IF(enrollment!P269="",0,1)</f>
        <v>0</v>
      </c>
    </row>
    <row r="270" spans="1:32" x14ac:dyDescent="0.25">
      <c r="A270" t="str">
        <f>enrollment!A270</f>
        <v>M-000269</v>
      </c>
      <c r="B270" t="str">
        <f>enrollment!F270</f>
        <v>Medicare Advantage</v>
      </c>
      <c r="C270" t="str">
        <f>enrollment!I270</f>
        <v>KY</v>
      </c>
      <c r="D270" t="str">
        <f>enrollment!J270</f>
        <v>Warren</v>
      </c>
      <c r="E270">
        <f>enrollment!L270</f>
        <v>67</v>
      </c>
      <c r="F270" t="str" cm="1">
        <f t="array" ref="F270">_xlfn.IFS(E270&lt;18,"0-17",E270&lt;35,"18-34",E270&lt;50,"35-49",E270&lt;65,"50-64",TRUE,"65+")</f>
        <v>65+</v>
      </c>
      <c r="G270" t="str">
        <f>enrollment!M270</f>
        <v>F</v>
      </c>
      <c r="H270" s="13">
        <f>enrollment!N270</f>
        <v>3.22</v>
      </c>
      <c r="I270" s="14">
        <f>enrollment!O270</f>
        <v>9012345678</v>
      </c>
      <c r="J270" s="15">
        <f>IFERROR(_xlfn.XLOOKUP(I270,providers!$B$2:$B$11,providers!$Q$2:$Q$11),"")</f>
        <v>4.3</v>
      </c>
      <c r="K270">
        <f>SUMIFS(member_months!$F:$F,member_months!$A:$A,$A270)</f>
        <v>10</v>
      </c>
      <c r="L270" s="16">
        <f>SUMIFS(claims!$Q:$Q,claims!$B:$B,$A270)</f>
        <v>1300.6500000000001</v>
      </c>
      <c r="M270" s="16">
        <f t="shared" si="24"/>
        <v>130.065</v>
      </c>
      <c r="N270" s="16">
        <f>SUMIFS(claims!$Q:$Q,claims!$B:$B,$A270,claims!$Z:$Z,"Inpatient")</f>
        <v>0</v>
      </c>
      <c r="O270" s="16">
        <f>SUMIFS(claims!$Q:$Q,claims!$B:$B,$A270,claims!$Z:$Z,"ED")</f>
        <v>0</v>
      </c>
      <c r="P270" s="16">
        <f>SUMIFS(claims!$Q:$Q,claims!$B:$B,$A270,claims!$Z:$Z,"Specialty Rx")</f>
        <v>1010.28</v>
      </c>
      <c r="Q270" s="14">
        <f t="shared" si="25"/>
        <v>0</v>
      </c>
      <c r="AA270" s="41">
        <f>COUNTIFS(claims!$B:$B,$A270,claims!$Z:$Z,"Behavioral Health")</f>
        <v>0</v>
      </c>
      <c r="AB270" s="41">
        <f>COUNTIFS(claims!$B:$B,$A270,claims!$Z:$Z,"ED")</f>
        <v>0</v>
      </c>
      <c r="AC270" s="41">
        <f>COUNTIFS(claims!$B:$B,$A270,claims!$Z:$Z,"Inpatient")</f>
        <v>0</v>
      </c>
      <c r="AD270" s="41">
        <f t="shared" si="26"/>
        <v>0</v>
      </c>
      <c r="AE270" s="41" t="str">
        <f>IF(enrollment!P270="","",enrollment!P270)</f>
        <v/>
      </c>
      <c r="AF270" s="41">
        <f>IF(enrollment!P270="",0,1)</f>
        <v>0</v>
      </c>
    </row>
    <row r="271" spans="1:32" x14ac:dyDescent="0.25">
      <c r="A271" t="str">
        <f>enrollment!A271</f>
        <v>M-000270</v>
      </c>
      <c r="B271" t="str">
        <f>enrollment!F271</f>
        <v>Marketplace</v>
      </c>
      <c r="C271" t="str">
        <f>enrollment!I271</f>
        <v>GA</v>
      </c>
      <c r="D271" t="str">
        <f>enrollment!J271</f>
        <v>Cherokee</v>
      </c>
      <c r="E271">
        <f>enrollment!L271</f>
        <v>68</v>
      </c>
      <c r="F271" t="str" cm="1">
        <f t="array" ref="F271">_xlfn.IFS(E271&lt;18,"0-17",E271&lt;35,"18-34",E271&lt;50,"35-49",E271&lt;65,"50-64",TRUE,"65+")</f>
        <v>65+</v>
      </c>
      <c r="G271" t="str">
        <f>enrollment!M271</f>
        <v>F</v>
      </c>
      <c r="H271" s="13">
        <f>enrollment!N271</f>
        <v>3.73</v>
      </c>
      <c r="I271" s="14">
        <f>enrollment!O271</f>
        <v>8901234567</v>
      </c>
      <c r="J271" s="15">
        <f>IFERROR(_xlfn.XLOOKUP(I271,providers!$B$2:$B$11,providers!$Q$2:$Q$11),"")</f>
        <v>3.7</v>
      </c>
      <c r="K271">
        <f>SUMIFS(member_months!$F:$F,member_months!$A:$A,$A271)</f>
        <v>6</v>
      </c>
      <c r="L271" s="16">
        <f>SUMIFS(claims!$Q:$Q,claims!$B:$B,$A271)</f>
        <v>18463.829999999998</v>
      </c>
      <c r="M271" s="16">
        <f t="shared" si="24"/>
        <v>3077.3049999999998</v>
      </c>
      <c r="N271" s="16">
        <f>SUMIFS(claims!$Q:$Q,claims!$B:$B,$A271,claims!$Z:$Z,"Inpatient")</f>
        <v>12994.66</v>
      </c>
      <c r="O271" s="16">
        <f>SUMIFS(claims!$Q:$Q,claims!$B:$B,$A271,claims!$Z:$Z,"ED")</f>
        <v>1959.83</v>
      </c>
      <c r="P271" s="16">
        <f>SUMIFS(claims!$Q:$Q,claims!$B:$B,$A271,claims!$Z:$Z,"Specialty Rx")</f>
        <v>2648.8500000000004</v>
      </c>
      <c r="Q271" s="14">
        <f t="shared" si="25"/>
        <v>0</v>
      </c>
      <c r="AA271" s="41">
        <f>COUNTIFS(claims!$B:$B,$A271,claims!$Z:$Z,"Behavioral Health")</f>
        <v>0</v>
      </c>
      <c r="AB271" s="41">
        <f>COUNTIFS(claims!$B:$B,$A271,claims!$Z:$Z,"ED")</f>
        <v>2</v>
      </c>
      <c r="AC271" s="41">
        <f>COUNTIFS(claims!$B:$B,$A271,claims!$Z:$Z,"Inpatient")</f>
        <v>1</v>
      </c>
      <c r="AD271" s="41">
        <f t="shared" si="26"/>
        <v>0</v>
      </c>
      <c r="AE271" s="41" t="str">
        <f>IF(enrollment!P271="","",enrollment!P271)</f>
        <v>Access Issues</v>
      </c>
      <c r="AF271" s="41">
        <f>IF(enrollment!P271="",0,1)</f>
        <v>1</v>
      </c>
    </row>
    <row r="272" spans="1:32" x14ac:dyDescent="0.25">
      <c r="A272" t="str">
        <f>enrollment!A272</f>
        <v>M-000271</v>
      </c>
      <c r="B272" t="str">
        <f>enrollment!F272</f>
        <v>Commercial</v>
      </c>
      <c r="C272" t="str">
        <f>enrollment!I272</f>
        <v>OH</v>
      </c>
      <c r="D272" t="str">
        <f>enrollment!J272</f>
        <v>Franklin</v>
      </c>
      <c r="E272">
        <f>enrollment!L272</f>
        <v>41</v>
      </c>
      <c r="F272" t="str" cm="1">
        <f t="array" ref="F272">_xlfn.IFS(E272&lt;18,"0-17",E272&lt;35,"18-34",E272&lt;50,"35-49",E272&lt;65,"50-64",TRUE,"65+")</f>
        <v>35-49</v>
      </c>
      <c r="G272" t="str">
        <f>enrollment!M272</f>
        <v>F</v>
      </c>
      <c r="H272" s="13">
        <f>enrollment!N272</f>
        <v>0.73</v>
      </c>
      <c r="I272" s="14">
        <f>enrollment!O272</f>
        <v>6789012345</v>
      </c>
      <c r="J272" s="15">
        <f>IFERROR(_xlfn.XLOOKUP(I272,providers!$B$2:$B$11,providers!$Q$2:$Q$11),"")</f>
        <v>4.0999999999999996</v>
      </c>
      <c r="K272">
        <f>SUMIFS(member_months!$F:$F,member_months!$A:$A,$A272)</f>
        <v>10</v>
      </c>
      <c r="L272" s="16">
        <f>SUMIFS(claims!$Q:$Q,claims!$B:$B,$A272)</f>
        <v>17430.79</v>
      </c>
      <c r="M272" s="16">
        <f t="shared" si="24"/>
        <v>1743.0790000000002</v>
      </c>
      <c r="N272" s="16">
        <f>SUMIFS(claims!$Q:$Q,claims!$B:$B,$A272,claims!$Z:$Z,"Inpatient")</f>
        <v>11820.2</v>
      </c>
      <c r="O272" s="16">
        <f>SUMIFS(claims!$Q:$Q,claims!$B:$B,$A272,claims!$Z:$Z,"ED")</f>
        <v>3884.6</v>
      </c>
      <c r="P272" s="16">
        <f>SUMIFS(claims!$Q:$Q,claims!$B:$B,$A272,claims!$Z:$Z,"Specialty Rx")</f>
        <v>942.19</v>
      </c>
      <c r="Q272" s="14">
        <f t="shared" si="25"/>
        <v>0</v>
      </c>
      <c r="AA272" s="41">
        <f>COUNTIFS(claims!$B:$B,$A272,claims!$Z:$Z,"Behavioral Health")</f>
        <v>3</v>
      </c>
      <c r="AB272" s="41">
        <f>COUNTIFS(claims!$B:$B,$A272,claims!$Z:$Z,"ED")</f>
        <v>3</v>
      </c>
      <c r="AC272" s="41">
        <f>COUNTIFS(claims!$B:$B,$A272,claims!$Z:$Z,"Inpatient")</f>
        <v>1</v>
      </c>
      <c r="AD272" s="41">
        <f t="shared" si="26"/>
        <v>1</v>
      </c>
      <c r="AE272" s="41" t="str">
        <f>IF(enrollment!P272="","",enrollment!P272)</f>
        <v/>
      </c>
      <c r="AF272" s="41">
        <f>IF(enrollment!P272="",0,1)</f>
        <v>0</v>
      </c>
    </row>
    <row r="273" spans="1:32" x14ac:dyDescent="0.25">
      <c r="A273" t="str">
        <f>enrollment!A273</f>
        <v>M-000272</v>
      </c>
      <c r="B273" t="str">
        <f>enrollment!F273</f>
        <v>Commercial</v>
      </c>
      <c r="C273" t="str">
        <f>enrollment!I273</f>
        <v>TN</v>
      </c>
      <c r="D273" t="str">
        <f>enrollment!J273</f>
        <v>Knox</v>
      </c>
      <c r="E273">
        <f>enrollment!L273</f>
        <v>77</v>
      </c>
      <c r="F273" t="str" cm="1">
        <f t="array" ref="F273">_xlfn.IFS(E273&lt;18,"0-17",E273&lt;35,"18-34",E273&lt;50,"35-49",E273&lt;65,"50-64",TRUE,"65+")</f>
        <v>65+</v>
      </c>
      <c r="G273" t="str">
        <f>enrollment!M273</f>
        <v>F</v>
      </c>
      <c r="H273" s="13">
        <f>enrollment!N273</f>
        <v>2.83</v>
      </c>
      <c r="I273" s="14">
        <f>enrollment!O273</f>
        <v>5678901234</v>
      </c>
      <c r="J273" s="15">
        <f>IFERROR(_xlfn.XLOOKUP(I273,providers!$B$2:$B$11,providers!$Q$2:$Q$11),"")</f>
        <v>3.8</v>
      </c>
      <c r="K273">
        <f>SUMIFS(member_months!$F:$F,member_months!$A:$A,$A273)</f>
        <v>12</v>
      </c>
      <c r="L273" s="16">
        <f>SUMIFS(claims!$Q:$Q,claims!$B:$B,$A273)</f>
        <v>24825.979999999996</v>
      </c>
      <c r="M273" s="16">
        <f t="shared" si="24"/>
        <v>2068.8316666666665</v>
      </c>
      <c r="N273" s="16">
        <f>SUMIFS(claims!$Q:$Q,claims!$B:$B,$A273,claims!$Z:$Z,"Inpatient")</f>
        <v>21800.38</v>
      </c>
      <c r="O273" s="16">
        <f>SUMIFS(claims!$Q:$Q,claims!$B:$B,$A273,claims!$Z:$Z,"ED")</f>
        <v>974.96</v>
      </c>
      <c r="P273" s="16">
        <f>SUMIFS(claims!$Q:$Q,claims!$B:$B,$A273,claims!$Z:$Z,"Specialty Rx")</f>
        <v>1185.29</v>
      </c>
      <c r="Q273" s="14">
        <f t="shared" si="25"/>
        <v>0</v>
      </c>
      <c r="AA273" s="41">
        <f>COUNTIFS(claims!$B:$B,$A273,claims!$Z:$Z,"Behavioral Health")</f>
        <v>1</v>
      </c>
      <c r="AB273" s="41">
        <f>COUNTIFS(claims!$B:$B,$A273,claims!$Z:$Z,"ED")</f>
        <v>1</v>
      </c>
      <c r="AC273" s="41">
        <f>COUNTIFS(claims!$B:$B,$A273,claims!$Z:$Z,"Inpatient")</f>
        <v>1</v>
      </c>
      <c r="AD273" s="41">
        <f t="shared" si="26"/>
        <v>1</v>
      </c>
      <c r="AE273" s="41" t="str">
        <f>IF(enrollment!P273="","",enrollment!P273)</f>
        <v/>
      </c>
      <c r="AF273" s="41">
        <f>IF(enrollment!P273="",0,1)</f>
        <v>0</v>
      </c>
    </row>
    <row r="274" spans="1:32" x14ac:dyDescent="0.25">
      <c r="A274" t="str">
        <f>enrollment!A274</f>
        <v>M-000273</v>
      </c>
      <c r="B274" t="str">
        <f>enrollment!F274</f>
        <v>Commercial</v>
      </c>
      <c r="C274" t="str">
        <f>enrollment!I274</f>
        <v>GA</v>
      </c>
      <c r="D274" t="str">
        <f>enrollment!J274</f>
        <v>Fulton</v>
      </c>
      <c r="E274">
        <f>enrollment!L274</f>
        <v>68</v>
      </c>
      <c r="F274" t="str" cm="1">
        <f t="array" ref="F274">_xlfn.IFS(E274&lt;18,"0-17",E274&lt;35,"18-34",E274&lt;50,"35-49",E274&lt;65,"50-64",TRUE,"65+")</f>
        <v>65+</v>
      </c>
      <c r="G274" t="str">
        <f>enrollment!M274</f>
        <v>F</v>
      </c>
      <c r="H274" s="13">
        <f>enrollment!N274</f>
        <v>2.57</v>
      </c>
      <c r="I274" s="14">
        <f>enrollment!O274</f>
        <v>8901234567</v>
      </c>
      <c r="J274" s="15">
        <f>IFERROR(_xlfn.XLOOKUP(I274,providers!$B$2:$B$11,providers!$Q$2:$Q$11),"")</f>
        <v>3.7</v>
      </c>
      <c r="K274">
        <f>SUMIFS(member_months!$F:$F,member_months!$A:$A,$A274)</f>
        <v>10</v>
      </c>
      <c r="L274" s="16">
        <f>SUMIFS(claims!$Q:$Q,claims!$B:$B,$A274)</f>
        <v>2736.7500000000005</v>
      </c>
      <c r="M274" s="16">
        <f t="shared" si="24"/>
        <v>273.67500000000007</v>
      </c>
      <c r="N274" s="16">
        <f>SUMIFS(claims!$Q:$Q,claims!$B:$B,$A274,claims!$Z:$Z,"Inpatient")</f>
        <v>0</v>
      </c>
      <c r="O274" s="16">
        <f>SUMIFS(claims!$Q:$Q,claims!$B:$B,$A274,claims!$Z:$Z,"ED")</f>
        <v>1058.06</v>
      </c>
      <c r="P274" s="16">
        <f>SUMIFS(claims!$Q:$Q,claims!$B:$B,$A274,claims!$Z:$Z,"Specialty Rx")</f>
        <v>757.83</v>
      </c>
      <c r="Q274" s="14">
        <f t="shared" si="25"/>
        <v>0</v>
      </c>
      <c r="AA274" s="41">
        <f>COUNTIFS(claims!$B:$B,$A274,claims!$Z:$Z,"Behavioral Health")</f>
        <v>1</v>
      </c>
      <c r="AB274" s="41">
        <f>COUNTIFS(claims!$B:$B,$A274,claims!$Z:$Z,"ED")</f>
        <v>1</v>
      </c>
      <c r="AC274" s="41">
        <f>COUNTIFS(claims!$B:$B,$A274,claims!$Z:$Z,"Inpatient")</f>
        <v>0</v>
      </c>
      <c r="AD274" s="41">
        <f t="shared" si="26"/>
        <v>1</v>
      </c>
      <c r="AE274" s="41" t="str">
        <f>IF(enrollment!P274="","",enrollment!P274)</f>
        <v/>
      </c>
      <c r="AF274" s="41">
        <f>IF(enrollment!P274="",0,1)</f>
        <v>0</v>
      </c>
    </row>
    <row r="275" spans="1:32" x14ac:dyDescent="0.25">
      <c r="A275" t="str">
        <f>enrollment!A275</f>
        <v>M-000274</v>
      </c>
      <c r="B275" t="str">
        <f>enrollment!F275</f>
        <v>Medicare Advantage</v>
      </c>
      <c r="C275" t="str">
        <f>enrollment!I275</f>
        <v>TN</v>
      </c>
      <c r="D275" t="str">
        <f>enrollment!J275</f>
        <v>Knox</v>
      </c>
      <c r="E275">
        <f>enrollment!L275</f>
        <v>66</v>
      </c>
      <c r="F275" t="str" cm="1">
        <f t="array" ref="F275">_xlfn.IFS(E275&lt;18,"0-17",E275&lt;35,"18-34",E275&lt;50,"35-49",E275&lt;65,"50-64",TRUE,"65+")</f>
        <v>65+</v>
      </c>
      <c r="G275" t="str">
        <f>enrollment!M275</f>
        <v>M</v>
      </c>
      <c r="H275" s="13">
        <f>enrollment!N275</f>
        <v>3.36</v>
      </c>
      <c r="I275" s="14">
        <f>enrollment!O275</f>
        <v>7890123456</v>
      </c>
      <c r="J275" s="15">
        <f>IFERROR(_xlfn.XLOOKUP(I275,providers!$B$2:$B$11,providers!$Q$2:$Q$11),"")</f>
        <v>3.9</v>
      </c>
      <c r="K275">
        <f>SUMIFS(member_months!$F:$F,member_months!$A:$A,$A275)</f>
        <v>12</v>
      </c>
      <c r="L275" s="16">
        <f>SUMIFS(claims!$Q:$Q,claims!$B:$B,$A275)</f>
        <v>3344.98</v>
      </c>
      <c r="M275" s="16">
        <f t="shared" si="24"/>
        <v>278.74833333333333</v>
      </c>
      <c r="N275" s="16">
        <f>SUMIFS(claims!$Q:$Q,claims!$B:$B,$A275,claims!$Z:$Z,"Inpatient")</f>
        <v>0</v>
      </c>
      <c r="O275" s="16">
        <f>SUMIFS(claims!$Q:$Q,claims!$B:$B,$A275,claims!$Z:$Z,"ED")</f>
        <v>1378.02</v>
      </c>
      <c r="P275" s="16">
        <f>SUMIFS(claims!$Q:$Q,claims!$B:$B,$A275,claims!$Z:$Z,"Specialty Rx")</f>
        <v>1024.75</v>
      </c>
      <c r="Q275" s="14">
        <f t="shared" si="25"/>
        <v>0</v>
      </c>
      <c r="AA275" s="41">
        <f>COUNTIFS(claims!$B:$B,$A275,claims!$Z:$Z,"Behavioral Health")</f>
        <v>2</v>
      </c>
      <c r="AB275" s="41">
        <f>COUNTIFS(claims!$B:$B,$A275,claims!$Z:$Z,"ED")</f>
        <v>1</v>
      </c>
      <c r="AC275" s="41">
        <f>COUNTIFS(claims!$B:$B,$A275,claims!$Z:$Z,"Inpatient")</f>
        <v>0</v>
      </c>
      <c r="AD275" s="41">
        <f t="shared" si="26"/>
        <v>1</v>
      </c>
      <c r="AE275" s="41" t="str">
        <f>IF(enrollment!P275="","",enrollment!P275)</f>
        <v/>
      </c>
      <c r="AF275" s="41">
        <f>IF(enrollment!P275="",0,1)</f>
        <v>0</v>
      </c>
    </row>
    <row r="276" spans="1:32" x14ac:dyDescent="0.25">
      <c r="A276" t="str">
        <f>enrollment!A276</f>
        <v>M-000275</v>
      </c>
      <c r="B276" t="str">
        <f>enrollment!F276</f>
        <v>Commercial</v>
      </c>
      <c r="C276" t="str">
        <f>enrollment!I276</f>
        <v>KY</v>
      </c>
      <c r="D276" t="str">
        <f>enrollment!J276</f>
        <v>Jefferson</v>
      </c>
      <c r="E276">
        <f>enrollment!L276</f>
        <v>69</v>
      </c>
      <c r="F276" t="str" cm="1">
        <f t="array" ref="F276">_xlfn.IFS(E276&lt;18,"0-17",E276&lt;35,"18-34",E276&lt;50,"35-49",E276&lt;65,"50-64",TRUE,"65+")</f>
        <v>65+</v>
      </c>
      <c r="G276" t="str">
        <f>enrollment!M276</f>
        <v>M</v>
      </c>
      <c r="H276" s="13">
        <f>enrollment!N276</f>
        <v>2.0699999999999998</v>
      </c>
      <c r="I276" s="14">
        <f>enrollment!O276</f>
        <v>9012345678</v>
      </c>
      <c r="J276" s="15">
        <f>IFERROR(_xlfn.XLOOKUP(I276,providers!$B$2:$B$11,providers!$Q$2:$Q$11),"")</f>
        <v>4.3</v>
      </c>
      <c r="K276">
        <f>SUMIFS(member_months!$F:$F,member_months!$A:$A,$A276)</f>
        <v>11</v>
      </c>
      <c r="L276" s="16">
        <f>SUMIFS(claims!$Q:$Q,claims!$B:$B,$A276)</f>
        <v>1732.96</v>
      </c>
      <c r="M276" s="16">
        <f t="shared" si="24"/>
        <v>157.54181818181817</v>
      </c>
      <c r="N276" s="16">
        <f>SUMIFS(claims!$Q:$Q,claims!$B:$B,$A276,claims!$Z:$Z,"Inpatient")</f>
        <v>0</v>
      </c>
      <c r="O276" s="16">
        <f>SUMIFS(claims!$Q:$Q,claims!$B:$B,$A276,claims!$Z:$Z,"ED")</f>
        <v>986.33</v>
      </c>
      <c r="P276" s="16">
        <f>SUMIFS(claims!$Q:$Q,claims!$B:$B,$A276,claims!$Z:$Z,"Specialty Rx")</f>
        <v>0</v>
      </c>
      <c r="Q276" s="14">
        <f t="shared" si="25"/>
        <v>0</v>
      </c>
      <c r="AA276" s="41">
        <f>COUNTIFS(claims!$B:$B,$A276,claims!$Z:$Z,"Behavioral Health")</f>
        <v>1</v>
      </c>
      <c r="AB276" s="41">
        <f>COUNTIFS(claims!$B:$B,$A276,claims!$Z:$Z,"ED")</f>
        <v>1</v>
      </c>
      <c r="AC276" s="41">
        <f>COUNTIFS(claims!$B:$B,$A276,claims!$Z:$Z,"Inpatient")</f>
        <v>0</v>
      </c>
      <c r="AD276" s="41">
        <f t="shared" si="26"/>
        <v>1</v>
      </c>
      <c r="AE276" s="41" t="str">
        <f>IF(enrollment!P276="","",enrollment!P276)</f>
        <v/>
      </c>
      <c r="AF276" s="41">
        <f>IF(enrollment!P276="",0,1)</f>
        <v>0</v>
      </c>
    </row>
    <row r="277" spans="1:32" x14ac:dyDescent="0.25">
      <c r="A277" t="str">
        <f>enrollment!A277</f>
        <v>M-000276</v>
      </c>
      <c r="B277" t="str">
        <f>enrollment!F277</f>
        <v>Marketplace</v>
      </c>
      <c r="C277" t="str">
        <f>enrollment!I277</f>
        <v>KY</v>
      </c>
      <c r="D277" t="str">
        <f>enrollment!J277</f>
        <v>Hardin</v>
      </c>
      <c r="E277">
        <f>enrollment!L277</f>
        <v>63</v>
      </c>
      <c r="F277" t="str" cm="1">
        <f t="array" ref="F277">_xlfn.IFS(E277&lt;18,"0-17",E277&lt;35,"18-34",E277&lt;50,"35-49",E277&lt;65,"50-64",TRUE,"65+")</f>
        <v>50-64</v>
      </c>
      <c r="G277" t="str">
        <f>enrollment!M277</f>
        <v>M</v>
      </c>
      <c r="H277" s="13">
        <f>enrollment!N277</f>
        <v>1.23</v>
      </c>
      <c r="I277" s="14">
        <f>enrollment!O277</f>
        <v>9012345678</v>
      </c>
      <c r="J277" s="15">
        <f>IFERROR(_xlfn.XLOOKUP(I277,providers!$B$2:$B$11,providers!$Q$2:$Q$11),"")</f>
        <v>4.3</v>
      </c>
      <c r="K277">
        <f>SUMIFS(member_months!$F:$F,member_months!$A:$A,$A277)</f>
        <v>12</v>
      </c>
      <c r="L277" s="16">
        <f>SUMIFS(claims!$Q:$Q,claims!$B:$B,$A277)</f>
        <v>800.43999999999994</v>
      </c>
      <c r="M277" s="16">
        <f t="shared" si="24"/>
        <v>66.703333333333333</v>
      </c>
      <c r="N277" s="16">
        <f>SUMIFS(claims!$Q:$Q,claims!$B:$B,$A277,claims!$Z:$Z,"Inpatient")</f>
        <v>0</v>
      </c>
      <c r="O277" s="16">
        <f>SUMIFS(claims!$Q:$Q,claims!$B:$B,$A277,claims!$Z:$Z,"ED")</f>
        <v>0</v>
      </c>
      <c r="P277" s="16">
        <f>SUMIFS(claims!$Q:$Q,claims!$B:$B,$A277,claims!$Z:$Z,"Specialty Rx")</f>
        <v>0</v>
      </c>
      <c r="Q277" s="14">
        <f t="shared" si="25"/>
        <v>0</v>
      </c>
      <c r="AA277" s="41">
        <f>COUNTIFS(claims!$B:$B,$A277,claims!$Z:$Z,"Behavioral Health")</f>
        <v>0</v>
      </c>
      <c r="AB277" s="41">
        <f>COUNTIFS(claims!$B:$B,$A277,claims!$Z:$Z,"ED")</f>
        <v>0</v>
      </c>
      <c r="AC277" s="41">
        <f>COUNTIFS(claims!$B:$B,$A277,claims!$Z:$Z,"Inpatient")</f>
        <v>0</v>
      </c>
      <c r="AD277" s="41">
        <f t="shared" si="26"/>
        <v>0</v>
      </c>
      <c r="AE277" s="41" t="str">
        <f>IF(enrollment!P277="","",enrollment!P277)</f>
        <v/>
      </c>
      <c r="AF277" s="41">
        <f>IF(enrollment!P277="",0,1)</f>
        <v>0</v>
      </c>
    </row>
    <row r="278" spans="1:32" x14ac:dyDescent="0.25">
      <c r="A278" t="str">
        <f>enrollment!A278</f>
        <v>M-000277</v>
      </c>
      <c r="B278" t="str">
        <f>enrollment!F278</f>
        <v>Commercial</v>
      </c>
      <c r="C278" t="str">
        <f>enrollment!I278</f>
        <v>TN</v>
      </c>
      <c r="D278" t="str">
        <f>enrollment!J278</f>
        <v>Rural-Cannon</v>
      </c>
      <c r="E278">
        <f>enrollment!L278</f>
        <v>58</v>
      </c>
      <c r="F278" t="str" cm="1">
        <f t="array" ref="F278">_xlfn.IFS(E278&lt;18,"0-17",E278&lt;35,"18-34",E278&lt;50,"35-49",E278&lt;65,"50-64",TRUE,"65+")</f>
        <v>50-64</v>
      </c>
      <c r="G278" t="str">
        <f>enrollment!M278</f>
        <v>M</v>
      </c>
      <c r="H278" s="13">
        <f>enrollment!N278</f>
        <v>1.43</v>
      </c>
      <c r="I278" s="14">
        <f>enrollment!O278</f>
        <v>2233445566</v>
      </c>
      <c r="J278" s="15">
        <f>IFERROR(_xlfn.XLOOKUP(I278,providers!$B$2:$B$11,providers!$Q$2:$Q$11),"")</f>
        <v>3.5</v>
      </c>
      <c r="K278">
        <f>SUMIFS(member_months!$F:$F,member_months!$A:$A,$A278)</f>
        <v>11</v>
      </c>
      <c r="L278" s="16">
        <f>SUMIFS(claims!$Q:$Q,claims!$B:$B,$A278)</f>
        <v>6625.0100000000011</v>
      </c>
      <c r="M278" s="16">
        <f t="shared" si="24"/>
        <v>602.27363636363646</v>
      </c>
      <c r="N278" s="16">
        <f>SUMIFS(claims!$Q:$Q,claims!$B:$B,$A278,claims!$Z:$Z,"Inpatient")</f>
        <v>0</v>
      </c>
      <c r="O278" s="16">
        <f>SUMIFS(claims!$Q:$Q,claims!$B:$B,$A278,claims!$Z:$Z,"ED")</f>
        <v>5799.27</v>
      </c>
      <c r="P278" s="16">
        <f>SUMIFS(claims!$Q:$Q,claims!$B:$B,$A278,claims!$Z:$Z,"Specialty Rx")</f>
        <v>0</v>
      </c>
      <c r="Q278" s="14">
        <f t="shared" si="25"/>
        <v>0</v>
      </c>
      <c r="AA278" s="41">
        <f>COUNTIFS(claims!$B:$B,$A278,claims!$Z:$Z,"Behavioral Health")</f>
        <v>1</v>
      </c>
      <c r="AB278" s="41">
        <f>COUNTIFS(claims!$B:$B,$A278,claims!$Z:$Z,"ED")</f>
        <v>5</v>
      </c>
      <c r="AC278" s="41">
        <f>COUNTIFS(claims!$B:$B,$A278,claims!$Z:$Z,"Inpatient")</f>
        <v>0</v>
      </c>
      <c r="AD278" s="41">
        <f t="shared" si="26"/>
        <v>1</v>
      </c>
      <c r="AE278" s="41" t="str">
        <f>IF(enrollment!P278="","",enrollment!P278)</f>
        <v/>
      </c>
      <c r="AF278" s="41">
        <f>IF(enrollment!P278="",0,1)</f>
        <v>0</v>
      </c>
    </row>
    <row r="279" spans="1:32" x14ac:dyDescent="0.25">
      <c r="A279" t="str">
        <f>enrollment!A279</f>
        <v>M-000278</v>
      </c>
      <c r="B279" t="str">
        <f>enrollment!F279</f>
        <v>Marketplace</v>
      </c>
      <c r="C279" t="str">
        <f>enrollment!I279</f>
        <v>GA</v>
      </c>
      <c r="D279" t="str">
        <f>enrollment!J279</f>
        <v>Fulton</v>
      </c>
      <c r="E279">
        <f>enrollment!L279</f>
        <v>30</v>
      </c>
      <c r="F279" t="str" cm="1">
        <f t="array" ref="F279">_xlfn.IFS(E279&lt;18,"0-17",E279&lt;35,"18-34",E279&lt;50,"35-49",E279&lt;65,"50-64",TRUE,"65+")</f>
        <v>18-34</v>
      </c>
      <c r="G279" t="str">
        <f>enrollment!M279</f>
        <v>M</v>
      </c>
      <c r="H279" s="13">
        <f>enrollment!N279</f>
        <v>0.98</v>
      </c>
      <c r="I279" s="14">
        <f>enrollment!O279</f>
        <v>8901234567</v>
      </c>
      <c r="J279" s="15">
        <f>IFERROR(_xlfn.XLOOKUP(I279,providers!$B$2:$B$11,providers!$Q$2:$Q$11),"")</f>
        <v>3.7</v>
      </c>
      <c r="K279">
        <f>SUMIFS(member_months!$F:$F,member_months!$A:$A,$A279)</f>
        <v>11</v>
      </c>
      <c r="L279" s="16">
        <f>SUMIFS(claims!$Q:$Q,claims!$B:$B,$A279)</f>
        <v>33346.31</v>
      </c>
      <c r="M279" s="16">
        <f t="shared" si="24"/>
        <v>3031.4827272727271</v>
      </c>
      <c r="N279" s="16">
        <f>SUMIFS(claims!$Q:$Q,claims!$B:$B,$A279,claims!$Z:$Z,"Inpatient")</f>
        <v>30092.3</v>
      </c>
      <c r="O279" s="16">
        <f>SUMIFS(claims!$Q:$Q,claims!$B:$B,$A279,claims!$Z:$Z,"ED")</f>
        <v>1015.48</v>
      </c>
      <c r="P279" s="16">
        <f>SUMIFS(claims!$Q:$Q,claims!$B:$B,$A279,claims!$Z:$Z,"Specialty Rx")</f>
        <v>1741.8899999999999</v>
      </c>
      <c r="Q279" s="14">
        <f t="shared" si="25"/>
        <v>0</v>
      </c>
      <c r="AA279" s="41">
        <f>COUNTIFS(claims!$B:$B,$A279,claims!$Z:$Z,"Behavioral Health")</f>
        <v>0</v>
      </c>
      <c r="AB279" s="41">
        <f>COUNTIFS(claims!$B:$B,$A279,claims!$Z:$Z,"ED")</f>
        <v>1</v>
      </c>
      <c r="AC279" s="41">
        <f>COUNTIFS(claims!$B:$B,$A279,claims!$Z:$Z,"Inpatient")</f>
        <v>2</v>
      </c>
      <c r="AD279" s="41">
        <f t="shared" si="26"/>
        <v>0</v>
      </c>
      <c r="AE279" s="41" t="str">
        <f>IF(enrollment!P279="","",enrollment!P279)</f>
        <v/>
      </c>
      <c r="AF279" s="41">
        <f>IF(enrollment!P279="",0,1)</f>
        <v>0</v>
      </c>
    </row>
    <row r="280" spans="1:32" x14ac:dyDescent="0.25">
      <c r="A280" t="str">
        <f>enrollment!A280</f>
        <v>M-000279</v>
      </c>
      <c r="B280" t="str">
        <f>enrollment!F280</f>
        <v>Marketplace</v>
      </c>
      <c r="C280" t="str">
        <f>enrollment!I280</f>
        <v>OH</v>
      </c>
      <c r="D280" t="str">
        <f>enrollment!J280</f>
        <v>Cuyahoga</v>
      </c>
      <c r="E280">
        <f>enrollment!L280</f>
        <v>57</v>
      </c>
      <c r="F280" t="str" cm="1">
        <f t="array" ref="F280">_xlfn.IFS(E280&lt;18,"0-17",E280&lt;35,"18-34",E280&lt;50,"35-49",E280&lt;65,"50-64",TRUE,"65+")</f>
        <v>50-64</v>
      </c>
      <c r="G280" t="str">
        <f>enrollment!M280</f>
        <v>F</v>
      </c>
      <c r="H280" s="13">
        <f>enrollment!N280</f>
        <v>0.72</v>
      </c>
      <c r="I280" s="14">
        <f>enrollment!O280</f>
        <v>6789012345</v>
      </c>
      <c r="J280" s="15">
        <f>IFERROR(_xlfn.XLOOKUP(I280,providers!$B$2:$B$11,providers!$Q$2:$Q$11),"")</f>
        <v>4.0999999999999996</v>
      </c>
      <c r="K280">
        <f>SUMIFS(member_months!$F:$F,member_months!$A:$A,$A280)</f>
        <v>8</v>
      </c>
      <c r="L280" s="16">
        <f>SUMIFS(claims!$Q:$Q,claims!$B:$B,$A280)</f>
        <v>19038.61</v>
      </c>
      <c r="M280" s="16">
        <f t="shared" si="24"/>
        <v>2379.8262500000001</v>
      </c>
      <c r="N280" s="16">
        <f>SUMIFS(claims!$Q:$Q,claims!$B:$B,$A280,claims!$Z:$Z,"Inpatient")</f>
        <v>16487.61</v>
      </c>
      <c r="O280" s="16">
        <f>SUMIFS(claims!$Q:$Q,claims!$B:$B,$A280,claims!$Z:$Z,"ED")</f>
        <v>1065.42</v>
      </c>
      <c r="P280" s="16">
        <f>SUMIFS(claims!$Q:$Q,claims!$B:$B,$A280,claims!$Z:$Z,"Specialty Rx")</f>
        <v>917.55</v>
      </c>
      <c r="Q280" s="14">
        <f t="shared" si="25"/>
        <v>0</v>
      </c>
      <c r="AA280" s="41">
        <f>COUNTIFS(claims!$B:$B,$A280,claims!$Z:$Z,"Behavioral Health")</f>
        <v>0</v>
      </c>
      <c r="AB280" s="41">
        <f>COUNTIFS(claims!$B:$B,$A280,claims!$Z:$Z,"ED")</f>
        <v>1</v>
      </c>
      <c r="AC280" s="41">
        <f>COUNTIFS(claims!$B:$B,$A280,claims!$Z:$Z,"Inpatient")</f>
        <v>1</v>
      </c>
      <c r="AD280" s="41">
        <f t="shared" si="26"/>
        <v>0</v>
      </c>
      <c r="AE280" s="41" t="str">
        <f>IF(enrollment!P280="","",enrollment!P280)</f>
        <v>Network Adequacy</v>
      </c>
      <c r="AF280" s="41">
        <f>IF(enrollment!P280="",0,1)</f>
        <v>1</v>
      </c>
    </row>
    <row r="281" spans="1:32" x14ac:dyDescent="0.25">
      <c r="A281" t="str">
        <f>enrollment!A281</f>
        <v>M-000280</v>
      </c>
      <c r="B281" t="str">
        <f>enrollment!F281</f>
        <v>Commercial</v>
      </c>
      <c r="C281" t="str">
        <f>enrollment!I281</f>
        <v>GA</v>
      </c>
      <c r="D281" t="str">
        <f>enrollment!J281</f>
        <v>Cherokee</v>
      </c>
      <c r="E281">
        <f>enrollment!L281</f>
        <v>72</v>
      </c>
      <c r="F281" t="str" cm="1">
        <f t="array" ref="F281">_xlfn.IFS(E281&lt;18,"0-17",E281&lt;35,"18-34",E281&lt;50,"35-49",E281&lt;65,"50-64",TRUE,"65+")</f>
        <v>65+</v>
      </c>
      <c r="G281" t="str">
        <f>enrollment!M281</f>
        <v>F</v>
      </c>
      <c r="H281" s="13">
        <f>enrollment!N281</f>
        <v>2.96</v>
      </c>
      <c r="I281" s="14">
        <f>enrollment!O281</f>
        <v>8901234567</v>
      </c>
      <c r="J281" s="15">
        <f>IFERROR(_xlfn.XLOOKUP(I281,providers!$B$2:$B$11,providers!$Q$2:$Q$11),"")</f>
        <v>3.7</v>
      </c>
      <c r="K281">
        <f>SUMIFS(member_months!$F:$F,member_months!$A:$A,$A281)</f>
        <v>10</v>
      </c>
      <c r="L281" s="16">
        <f>SUMIFS(claims!$Q:$Q,claims!$B:$B,$A281)</f>
        <v>13684.91</v>
      </c>
      <c r="M281" s="16">
        <f t="shared" si="24"/>
        <v>1368.491</v>
      </c>
      <c r="N281" s="16">
        <f>SUMIFS(claims!$Q:$Q,claims!$B:$B,$A281,claims!$Z:$Z,"Inpatient")</f>
        <v>11080.53</v>
      </c>
      <c r="O281" s="16">
        <f>SUMIFS(claims!$Q:$Q,claims!$B:$B,$A281,claims!$Z:$Z,"ED")</f>
        <v>1054.55</v>
      </c>
      <c r="P281" s="16">
        <f>SUMIFS(claims!$Q:$Q,claims!$B:$B,$A281,claims!$Z:$Z,"Specialty Rx")</f>
        <v>912.7</v>
      </c>
      <c r="Q281" s="14">
        <f t="shared" si="25"/>
        <v>0</v>
      </c>
      <c r="AA281" s="41">
        <f>COUNTIFS(claims!$B:$B,$A281,claims!$Z:$Z,"Behavioral Health")</f>
        <v>0</v>
      </c>
      <c r="AB281" s="41">
        <f>COUNTIFS(claims!$B:$B,$A281,claims!$Z:$Z,"ED")</f>
        <v>1</v>
      </c>
      <c r="AC281" s="41">
        <f>COUNTIFS(claims!$B:$B,$A281,claims!$Z:$Z,"Inpatient")</f>
        <v>1</v>
      </c>
      <c r="AD281" s="41">
        <f t="shared" si="26"/>
        <v>0</v>
      </c>
      <c r="AE281" s="41" t="str">
        <f>IF(enrollment!P281="","",enrollment!P281)</f>
        <v/>
      </c>
      <c r="AF281" s="41">
        <f>IF(enrollment!P281="",0,1)</f>
        <v>0</v>
      </c>
    </row>
    <row r="282" spans="1:32" x14ac:dyDescent="0.25">
      <c r="A282" t="str">
        <f>enrollment!A282</f>
        <v>M-000281</v>
      </c>
      <c r="B282" t="str">
        <f>enrollment!F282</f>
        <v>Marketplace</v>
      </c>
      <c r="C282" t="str">
        <f>enrollment!I282</f>
        <v>KY</v>
      </c>
      <c r="D282" t="str">
        <f>enrollment!J282</f>
        <v>Warren</v>
      </c>
      <c r="E282">
        <f>enrollment!L282</f>
        <v>22</v>
      </c>
      <c r="F282" t="str" cm="1">
        <f t="array" ref="F282">_xlfn.IFS(E282&lt;18,"0-17",E282&lt;35,"18-34",E282&lt;50,"35-49",E282&lt;65,"50-64",TRUE,"65+")</f>
        <v>18-34</v>
      </c>
      <c r="G282" t="str">
        <f>enrollment!M282</f>
        <v>M</v>
      </c>
      <c r="H282" s="13">
        <f>enrollment!N282</f>
        <v>1.32</v>
      </c>
      <c r="I282" s="14">
        <f>enrollment!O282</f>
        <v>9012345678</v>
      </c>
      <c r="J282" s="15">
        <f>IFERROR(_xlfn.XLOOKUP(I282,providers!$B$2:$B$11,providers!$Q$2:$Q$11),"")</f>
        <v>4.3</v>
      </c>
      <c r="K282">
        <f>SUMIFS(member_months!$F:$F,member_months!$A:$A,$A282)</f>
        <v>12</v>
      </c>
      <c r="L282" s="16">
        <f>SUMIFS(claims!$Q:$Q,claims!$B:$B,$A282)</f>
        <v>1052.5</v>
      </c>
      <c r="M282" s="16">
        <f t="shared" si="24"/>
        <v>87.708333333333329</v>
      </c>
      <c r="N282" s="16">
        <f>SUMIFS(claims!$Q:$Q,claims!$B:$B,$A282,claims!$Z:$Z,"Inpatient")</f>
        <v>0</v>
      </c>
      <c r="O282" s="16">
        <f>SUMIFS(claims!$Q:$Q,claims!$B:$B,$A282,claims!$Z:$Z,"ED")</f>
        <v>0</v>
      </c>
      <c r="P282" s="16">
        <f>SUMIFS(claims!$Q:$Q,claims!$B:$B,$A282,claims!$Z:$Z,"Specialty Rx")</f>
        <v>751.6</v>
      </c>
      <c r="Q282" s="14">
        <f t="shared" si="25"/>
        <v>0</v>
      </c>
      <c r="AA282" s="41">
        <f>COUNTIFS(claims!$B:$B,$A282,claims!$Z:$Z,"Behavioral Health")</f>
        <v>0</v>
      </c>
      <c r="AB282" s="41">
        <f>COUNTIFS(claims!$B:$B,$A282,claims!$Z:$Z,"ED")</f>
        <v>0</v>
      </c>
      <c r="AC282" s="41">
        <f>COUNTIFS(claims!$B:$B,$A282,claims!$Z:$Z,"Inpatient")</f>
        <v>0</v>
      </c>
      <c r="AD282" s="41">
        <f t="shared" si="26"/>
        <v>0</v>
      </c>
      <c r="AE282" s="41" t="str">
        <f>IF(enrollment!P282="","",enrollment!P282)</f>
        <v/>
      </c>
      <c r="AF282" s="41">
        <f>IF(enrollment!P282="",0,1)</f>
        <v>0</v>
      </c>
    </row>
    <row r="283" spans="1:32" x14ac:dyDescent="0.25">
      <c r="A283" t="str">
        <f>enrollment!A283</f>
        <v>M-000282</v>
      </c>
      <c r="B283" t="str">
        <f>enrollment!F283</f>
        <v>Marketplace</v>
      </c>
      <c r="C283" t="str">
        <f>enrollment!I283</f>
        <v>OH</v>
      </c>
      <c r="D283" t="str">
        <f>enrollment!J283</f>
        <v>Cuyahoga</v>
      </c>
      <c r="E283">
        <f>enrollment!L283</f>
        <v>74</v>
      </c>
      <c r="F283" t="str" cm="1">
        <f t="array" ref="F283">_xlfn.IFS(E283&lt;18,"0-17",E283&lt;35,"18-34",E283&lt;50,"35-49",E283&lt;65,"50-64",TRUE,"65+")</f>
        <v>65+</v>
      </c>
      <c r="G283" t="str">
        <f>enrollment!M283</f>
        <v>F</v>
      </c>
      <c r="H283" s="13">
        <f>enrollment!N283</f>
        <v>3.19</v>
      </c>
      <c r="I283" s="14">
        <f>enrollment!O283</f>
        <v>6789012345</v>
      </c>
      <c r="J283" s="15">
        <f>IFERROR(_xlfn.XLOOKUP(I283,providers!$B$2:$B$11,providers!$Q$2:$Q$11),"")</f>
        <v>4.0999999999999996</v>
      </c>
      <c r="K283">
        <f>SUMIFS(member_months!$F:$F,member_months!$A:$A,$A283)</f>
        <v>10</v>
      </c>
      <c r="L283" s="16">
        <f>SUMIFS(claims!$Q:$Q,claims!$B:$B,$A283)</f>
        <v>40837.560000000005</v>
      </c>
      <c r="M283" s="16">
        <f t="shared" si="24"/>
        <v>4083.7560000000003</v>
      </c>
      <c r="N283" s="16">
        <f>SUMIFS(claims!$Q:$Q,claims!$B:$B,$A283,claims!$Z:$Z,"Inpatient")</f>
        <v>38527.19</v>
      </c>
      <c r="O283" s="16">
        <f>SUMIFS(claims!$Q:$Q,claims!$B:$B,$A283,claims!$Z:$Z,"ED")</f>
        <v>0</v>
      </c>
      <c r="P283" s="16">
        <f>SUMIFS(claims!$Q:$Q,claims!$B:$B,$A283,claims!$Z:$Z,"Specialty Rx")</f>
        <v>1172.18</v>
      </c>
      <c r="Q283" s="14">
        <f t="shared" si="25"/>
        <v>0</v>
      </c>
      <c r="AA283" s="41">
        <f>COUNTIFS(claims!$B:$B,$A283,claims!$Z:$Z,"Behavioral Health")</f>
        <v>2</v>
      </c>
      <c r="AB283" s="41">
        <f>COUNTIFS(claims!$B:$B,$A283,claims!$Z:$Z,"ED")</f>
        <v>0</v>
      </c>
      <c r="AC283" s="41">
        <f>COUNTIFS(claims!$B:$B,$A283,claims!$Z:$Z,"Inpatient")</f>
        <v>2</v>
      </c>
      <c r="AD283" s="41">
        <f t="shared" si="26"/>
        <v>1</v>
      </c>
      <c r="AE283" s="41" t="str">
        <f>IF(enrollment!P283="","",enrollment!P283)</f>
        <v/>
      </c>
      <c r="AF283" s="41">
        <f>IF(enrollment!P283="",0,1)</f>
        <v>0</v>
      </c>
    </row>
    <row r="284" spans="1:32" x14ac:dyDescent="0.25">
      <c r="A284" t="str">
        <f>enrollment!A284</f>
        <v>M-000283</v>
      </c>
      <c r="B284" t="str">
        <f>enrollment!F284</f>
        <v>Marketplace</v>
      </c>
      <c r="C284" t="str">
        <f>enrollment!I284</f>
        <v>TN</v>
      </c>
      <c r="D284" t="str">
        <f>enrollment!J284</f>
        <v>Rural-Cannon</v>
      </c>
      <c r="E284">
        <f>enrollment!L284</f>
        <v>77</v>
      </c>
      <c r="F284" t="str" cm="1">
        <f t="array" ref="F284">_xlfn.IFS(E284&lt;18,"0-17",E284&lt;35,"18-34",E284&lt;50,"35-49",E284&lt;65,"50-64",TRUE,"65+")</f>
        <v>65+</v>
      </c>
      <c r="G284" t="str">
        <f>enrollment!M284</f>
        <v>M</v>
      </c>
      <c r="H284" s="13">
        <f>enrollment!N284</f>
        <v>2.36</v>
      </c>
      <c r="I284" s="14">
        <f>enrollment!O284</f>
        <v>0</v>
      </c>
      <c r="J284" s="15" t="str">
        <f>IFERROR(_xlfn.XLOOKUP(I284,providers!$B$2:$B$11,providers!$Q$2:$Q$11),"")</f>
        <v/>
      </c>
      <c r="K284">
        <f>SUMIFS(member_months!$F:$F,member_months!$A:$A,$A284)</f>
        <v>9</v>
      </c>
      <c r="L284" s="16">
        <f>SUMIFS(claims!$Q:$Q,claims!$B:$B,$A284)</f>
        <v>5284.7599999999993</v>
      </c>
      <c r="M284" s="16">
        <f t="shared" si="24"/>
        <v>587.19555555555553</v>
      </c>
      <c r="N284" s="16">
        <f>SUMIFS(claims!$Q:$Q,claims!$B:$B,$A284,claims!$Z:$Z,"Inpatient")</f>
        <v>0</v>
      </c>
      <c r="O284" s="16">
        <f>SUMIFS(claims!$Q:$Q,claims!$B:$B,$A284,claims!$Z:$Z,"ED")</f>
        <v>4549.22</v>
      </c>
      <c r="P284" s="16">
        <f>SUMIFS(claims!$Q:$Q,claims!$B:$B,$A284,claims!$Z:$Z,"Specialty Rx")</f>
        <v>0</v>
      </c>
      <c r="Q284" s="14">
        <f t="shared" si="25"/>
        <v>0</v>
      </c>
      <c r="AA284" s="41">
        <f>COUNTIFS(claims!$B:$B,$A284,claims!$Z:$Z,"Behavioral Health")</f>
        <v>1</v>
      </c>
      <c r="AB284" s="41">
        <f>COUNTIFS(claims!$B:$B,$A284,claims!$Z:$Z,"ED")</f>
        <v>4</v>
      </c>
      <c r="AC284" s="41">
        <f>COUNTIFS(claims!$B:$B,$A284,claims!$Z:$Z,"Inpatient")</f>
        <v>0</v>
      </c>
      <c r="AD284" s="41">
        <f t="shared" si="26"/>
        <v>1</v>
      </c>
      <c r="AE284" s="41" t="str">
        <f>IF(enrollment!P284="","",enrollment!P284)</f>
        <v>Network Adequacy</v>
      </c>
      <c r="AF284" s="41">
        <f>IF(enrollment!P284="",0,1)</f>
        <v>1</v>
      </c>
    </row>
    <row r="285" spans="1:32" x14ac:dyDescent="0.25">
      <c r="A285" t="str">
        <f>enrollment!A285</f>
        <v>M-000284</v>
      </c>
      <c r="B285" t="str">
        <f>enrollment!F285</f>
        <v>Marketplace</v>
      </c>
      <c r="C285" t="str">
        <f>enrollment!I285</f>
        <v>TN</v>
      </c>
      <c r="D285" t="str">
        <f>enrollment!J285</f>
        <v>Davidson</v>
      </c>
      <c r="E285">
        <f>enrollment!L285</f>
        <v>36</v>
      </c>
      <c r="F285" t="str" cm="1">
        <f t="array" ref="F285">_xlfn.IFS(E285&lt;18,"0-17",E285&lt;35,"18-34",E285&lt;50,"35-49",E285&lt;65,"50-64",TRUE,"65+")</f>
        <v>35-49</v>
      </c>
      <c r="G285" t="str">
        <f>enrollment!M285</f>
        <v>M</v>
      </c>
      <c r="H285" s="13">
        <f>enrollment!N285</f>
        <v>1.32</v>
      </c>
      <c r="I285" s="14">
        <f>enrollment!O285</f>
        <v>5678901234</v>
      </c>
      <c r="J285" s="15">
        <f>IFERROR(_xlfn.XLOOKUP(I285,providers!$B$2:$B$11,providers!$Q$2:$Q$11),"")</f>
        <v>3.8</v>
      </c>
      <c r="K285">
        <f>SUMIFS(member_months!$F:$F,member_months!$A:$A,$A285)</f>
        <v>12</v>
      </c>
      <c r="L285" s="16">
        <f>SUMIFS(claims!$Q:$Q,claims!$B:$B,$A285)</f>
        <v>40531.83</v>
      </c>
      <c r="M285" s="16">
        <f t="shared" si="24"/>
        <v>3377.6525000000001</v>
      </c>
      <c r="N285" s="16">
        <f>SUMIFS(claims!$Q:$Q,claims!$B:$B,$A285,claims!$Z:$Z,"Inpatient")</f>
        <v>37680.160000000003</v>
      </c>
      <c r="O285" s="16">
        <f>SUMIFS(claims!$Q:$Q,claims!$B:$B,$A285,claims!$Z:$Z,"ED")</f>
        <v>1329.29</v>
      </c>
      <c r="P285" s="16">
        <f>SUMIFS(claims!$Q:$Q,claims!$B:$B,$A285,claims!$Z:$Z,"Specialty Rx")</f>
        <v>936.6</v>
      </c>
      <c r="Q285" s="14">
        <f t="shared" si="25"/>
        <v>0</v>
      </c>
      <c r="AA285" s="41">
        <f>COUNTIFS(claims!$B:$B,$A285,claims!$Z:$Z,"Behavioral Health")</f>
        <v>0</v>
      </c>
      <c r="AB285" s="41">
        <f>COUNTIFS(claims!$B:$B,$A285,claims!$Z:$Z,"ED")</f>
        <v>1</v>
      </c>
      <c r="AC285" s="41">
        <f>COUNTIFS(claims!$B:$B,$A285,claims!$Z:$Z,"Inpatient")</f>
        <v>2</v>
      </c>
      <c r="AD285" s="41">
        <f t="shared" si="26"/>
        <v>0</v>
      </c>
      <c r="AE285" s="41" t="str">
        <f>IF(enrollment!P285="","",enrollment!P285)</f>
        <v/>
      </c>
      <c r="AF285" s="41">
        <f>IF(enrollment!P285="",0,1)</f>
        <v>0</v>
      </c>
    </row>
    <row r="286" spans="1:32" x14ac:dyDescent="0.25">
      <c r="A286" t="str">
        <f>enrollment!A286</f>
        <v>M-000285</v>
      </c>
      <c r="B286" t="str">
        <f>enrollment!F286</f>
        <v>Commercial</v>
      </c>
      <c r="C286" t="str">
        <f>enrollment!I286</f>
        <v>OH</v>
      </c>
      <c r="D286" t="str">
        <f>enrollment!J286</f>
        <v>Franklin</v>
      </c>
      <c r="E286">
        <f>enrollment!L286</f>
        <v>35</v>
      </c>
      <c r="F286" t="str" cm="1">
        <f t="array" ref="F286">_xlfn.IFS(E286&lt;18,"0-17",E286&lt;35,"18-34",E286&lt;50,"35-49",E286&lt;65,"50-64",TRUE,"65+")</f>
        <v>35-49</v>
      </c>
      <c r="G286" t="str">
        <f>enrollment!M286</f>
        <v>M</v>
      </c>
      <c r="H286" s="13">
        <f>enrollment!N286</f>
        <v>1.1200000000000001</v>
      </c>
      <c r="I286" s="14">
        <f>enrollment!O286</f>
        <v>6789012345</v>
      </c>
      <c r="J286" s="15">
        <f>IFERROR(_xlfn.XLOOKUP(I286,providers!$B$2:$B$11,providers!$Q$2:$Q$11),"")</f>
        <v>4.0999999999999996</v>
      </c>
      <c r="K286">
        <f>SUMIFS(member_months!$F:$F,member_months!$A:$A,$A286)</f>
        <v>10</v>
      </c>
      <c r="L286" s="16">
        <f>SUMIFS(claims!$Q:$Q,claims!$B:$B,$A286)</f>
        <v>2669.27</v>
      </c>
      <c r="M286" s="16">
        <f t="shared" si="24"/>
        <v>266.92700000000002</v>
      </c>
      <c r="N286" s="16">
        <f>SUMIFS(claims!$Q:$Q,claims!$B:$B,$A286,claims!$Z:$Z,"Inpatient")</f>
        <v>0</v>
      </c>
      <c r="O286" s="16">
        <f>SUMIFS(claims!$Q:$Q,claims!$B:$B,$A286,claims!$Z:$Z,"ED")</f>
        <v>1243.8399999999999</v>
      </c>
      <c r="P286" s="16">
        <f>SUMIFS(claims!$Q:$Q,claims!$B:$B,$A286,claims!$Z:$Z,"Specialty Rx")</f>
        <v>841.59</v>
      </c>
      <c r="Q286" s="14">
        <f t="shared" si="25"/>
        <v>0</v>
      </c>
      <c r="AA286" s="41">
        <f>COUNTIFS(claims!$B:$B,$A286,claims!$Z:$Z,"Behavioral Health")</f>
        <v>1</v>
      </c>
      <c r="AB286" s="41">
        <f>COUNTIFS(claims!$B:$B,$A286,claims!$Z:$Z,"ED")</f>
        <v>1</v>
      </c>
      <c r="AC286" s="41">
        <f>COUNTIFS(claims!$B:$B,$A286,claims!$Z:$Z,"Inpatient")</f>
        <v>0</v>
      </c>
      <c r="AD286" s="41">
        <f t="shared" si="26"/>
        <v>1</v>
      </c>
      <c r="AE286" s="41" t="str">
        <f>IF(enrollment!P286="","",enrollment!P286)</f>
        <v/>
      </c>
      <c r="AF286" s="41">
        <f>IF(enrollment!P286="",0,1)</f>
        <v>0</v>
      </c>
    </row>
    <row r="287" spans="1:32" x14ac:dyDescent="0.25">
      <c r="A287" t="str">
        <f>enrollment!A287</f>
        <v>M-000286</v>
      </c>
      <c r="B287" t="str">
        <f>enrollment!F287</f>
        <v>Commercial</v>
      </c>
      <c r="C287" t="str">
        <f>enrollment!I287</f>
        <v>TN</v>
      </c>
      <c r="D287" t="str">
        <f>enrollment!J287</f>
        <v>Knox</v>
      </c>
      <c r="E287">
        <f>enrollment!L287</f>
        <v>61</v>
      </c>
      <c r="F287" t="str" cm="1">
        <f t="array" ref="F287">_xlfn.IFS(E287&lt;18,"0-17",E287&lt;35,"18-34",E287&lt;50,"35-49",E287&lt;65,"50-64",TRUE,"65+")</f>
        <v>50-64</v>
      </c>
      <c r="G287" t="str">
        <f>enrollment!M287</f>
        <v>M</v>
      </c>
      <c r="H287" s="13">
        <f>enrollment!N287</f>
        <v>0.76</v>
      </c>
      <c r="I287" s="14">
        <f>enrollment!O287</f>
        <v>7890123456</v>
      </c>
      <c r="J287" s="15">
        <f>IFERROR(_xlfn.XLOOKUP(I287,providers!$B$2:$B$11,providers!$Q$2:$Q$11),"")</f>
        <v>3.9</v>
      </c>
      <c r="K287">
        <f>SUMIFS(member_months!$F:$F,member_months!$A:$A,$A287)</f>
        <v>11</v>
      </c>
      <c r="L287" s="16">
        <f>SUMIFS(claims!$Q:$Q,claims!$B:$B,$A287)</f>
        <v>963.02</v>
      </c>
      <c r="M287" s="16">
        <f t="shared" si="24"/>
        <v>87.547272727272727</v>
      </c>
      <c r="N287" s="16">
        <f>SUMIFS(claims!$Q:$Q,claims!$B:$B,$A287,claims!$Z:$Z,"Inpatient")</f>
        <v>0</v>
      </c>
      <c r="O287" s="16">
        <f>SUMIFS(claims!$Q:$Q,claims!$B:$B,$A287,claims!$Z:$Z,"ED")</f>
        <v>0</v>
      </c>
      <c r="P287" s="16">
        <f>SUMIFS(claims!$Q:$Q,claims!$B:$B,$A287,claims!$Z:$Z,"Specialty Rx")</f>
        <v>654.45000000000005</v>
      </c>
      <c r="Q287" s="14">
        <f t="shared" si="25"/>
        <v>0</v>
      </c>
      <c r="AA287" s="41">
        <f>COUNTIFS(claims!$B:$B,$A287,claims!$Z:$Z,"Behavioral Health")</f>
        <v>0</v>
      </c>
      <c r="AB287" s="41">
        <f>COUNTIFS(claims!$B:$B,$A287,claims!$Z:$Z,"ED")</f>
        <v>0</v>
      </c>
      <c r="AC287" s="41">
        <f>COUNTIFS(claims!$B:$B,$A287,claims!$Z:$Z,"Inpatient")</f>
        <v>0</v>
      </c>
      <c r="AD287" s="41">
        <f t="shared" si="26"/>
        <v>0</v>
      </c>
      <c r="AE287" s="41" t="str">
        <f>IF(enrollment!P287="","",enrollment!P287)</f>
        <v/>
      </c>
      <c r="AF287" s="41">
        <f>IF(enrollment!P287="",0,1)</f>
        <v>0</v>
      </c>
    </row>
    <row r="288" spans="1:32" x14ac:dyDescent="0.25">
      <c r="A288" t="str">
        <f>enrollment!A288</f>
        <v>M-000287</v>
      </c>
      <c r="B288" t="str">
        <f>enrollment!F288</f>
        <v>Marketplace</v>
      </c>
      <c r="C288" t="str">
        <f>enrollment!I288</f>
        <v>OH</v>
      </c>
      <c r="D288" t="str">
        <f>enrollment!J288</f>
        <v>Cuyahoga</v>
      </c>
      <c r="E288">
        <f>enrollment!L288</f>
        <v>68</v>
      </c>
      <c r="F288" t="str" cm="1">
        <f t="array" ref="F288">_xlfn.IFS(E288&lt;18,"0-17",E288&lt;35,"18-34",E288&lt;50,"35-49",E288&lt;65,"50-64",TRUE,"65+")</f>
        <v>65+</v>
      </c>
      <c r="G288" t="str">
        <f>enrollment!M288</f>
        <v>M</v>
      </c>
      <c r="H288" s="13">
        <f>enrollment!N288</f>
        <v>3.29</v>
      </c>
      <c r="I288" s="14">
        <f>enrollment!O288</f>
        <v>2345678901</v>
      </c>
      <c r="J288" s="15">
        <f>IFERROR(_xlfn.XLOOKUP(I288,providers!$B$2:$B$11,providers!$Q$2:$Q$11),"")</f>
        <v>4.2</v>
      </c>
      <c r="K288">
        <f>SUMIFS(member_months!$F:$F,member_months!$A:$A,$A288)</f>
        <v>10</v>
      </c>
      <c r="L288" s="16">
        <f>SUMIFS(claims!$Q:$Q,claims!$B:$B,$A288)</f>
        <v>58070.009999999995</v>
      </c>
      <c r="M288" s="16">
        <f t="shared" si="24"/>
        <v>5807.0009999999993</v>
      </c>
      <c r="N288" s="16">
        <f>SUMIFS(claims!$Q:$Q,claims!$B:$B,$A288,claims!$Z:$Z,"Inpatient")</f>
        <v>47358.82</v>
      </c>
      <c r="O288" s="16">
        <f>SUMIFS(claims!$Q:$Q,claims!$B:$B,$A288,claims!$Z:$Z,"ED")</f>
        <v>5844.55</v>
      </c>
      <c r="P288" s="16">
        <f>SUMIFS(claims!$Q:$Q,claims!$B:$B,$A288,claims!$Z:$Z,"Specialty Rx")</f>
        <v>2791.27</v>
      </c>
      <c r="Q288" s="14">
        <f t="shared" si="25"/>
        <v>1</v>
      </c>
      <c r="AA288" s="41">
        <f>COUNTIFS(claims!$B:$B,$A288,claims!$Z:$Z,"Behavioral Health")</f>
        <v>3</v>
      </c>
      <c r="AB288" s="41">
        <f>COUNTIFS(claims!$B:$B,$A288,claims!$Z:$Z,"ED")</f>
        <v>5</v>
      </c>
      <c r="AC288" s="41">
        <f>COUNTIFS(claims!$B:$B,$A288,claims!$Z:$Z,"Inpatient")</f>
        <v>3</v>
      </c>
      <c r="AD288" s="41">
        <f t="shared" si="26"/>
        <v>1</v>
      </c>
      <c r="AE288" s="41" t="str">
        <f>IF(enrollment!P288="","",enrollment!P288)</f>
        <v/>
      </c>
      <c r="AF288" s="41">
        <f>IF(enrollment!P288="",0,1)</f>
        <v>0</v>
      </c>
    </row>
    <row r="289" spans="1:32" x14ac:dyDescent="0.25">
      <c r="A289" t="str">
        <f>enrollment!A289</f>
        <v>M-000288</v>
      </c>
      <c r="B289" t="str">
        <f>enrollment!F289</f>
        <v>Marketplace</v>
      </c>
      <c r="C289" t="str">
        <f>enrollment!I289</f>
        <v>TN</v>
      </c>
      <c r="D289" t="str">
        <f>enrollment!J289</f>
        <v>Knox</v>
      </c>
      <c r="E289">
        <f>enrollment!L289</f>
        <v>36</v>
      </c>
      <c r="F289" t="str" cm="1">
        <f t="array" ref="F289">_xlfn.IFS(E289&lt;18,"0-17",E289&lt;35,"18-34",E289&lt;50,"35-49",E289&lt;65,"50-64",TRUE,"65+")</f>
        <v>35-49</v>
      </c>
      <c r="G289" t="str">
        <f>enrollment!M289</f>
        <v>F</v>
      </c>
      <c r="H289" s="13">
        <f>enrollment!N289</f>
        <v>1.25</v>
      </c>
      <c r="I289" s="14">
        <f>enrollment!O289</f>
        <v>7890123456</v>
      </c>
      <c r="J289" s="15">
        <f>IFERROR(_xlfn.XLOOKUP(I289,providers!$B$2:$B$11,providers!$Q$2:$Q$11),"")</f>
        <v>3.9</v>
      </c>
      <c r="K289">
        <f>SUMIFS(member_months!$F:$F,member_months!$A:$A,$A289)</f>
        <v>12</v>
      </c>
      <c r="L289" s="16">
        <f>SUMIFS(claims!$Q:$Q,claims!$B:$B,$A289)</f>
        <v>79294.27</v>
      </c>
      <c r="M289" s="16">
        <f t="shared" si="24"/>
        <v>6607.855833333334</v>
      </c>
      <c r="N289" s="16">
        <f>SUMIFS(claims!$Q:$Q,claims!$B:$B,$A289,claims!$Z:$Z,"Inpatient")</f>
        <v>73445.239999999991</v>
      </c>
      <c r="O289" s="16">
        <f>SUMIFS(claims!$Q:$Q,claims!$B:$B,$A289,claims!$Z:$Z,"ED")</f>
        <v>2968.91</v>
      </c>
      <c r="P289" s="16">
        <f>SUMIFS(claims!$Q:$Q,claims!$B:$B,$A289,claims!$Z:$Z,"Specialty Rx")</f>
        <v>817.19</v>
      </c>
      <c r="Q289" s="14">
        <f t="shared" si="25"/>
        <v>1</v>
      </c>
      <c r="AA289" s="41">
        <f>COUNTIFS(claims!$B:$B,$A289,claims!$Z:$Z,"Behavioral Health")</f>
        <v>4</v>
      </c>
      <c r="AB289" s="41">
        <f>COUNTIFS(claims!$B:$B,$A289,claims!$Z:$Z,"ED")</f>
        <v>3</v>
      </c>
      <c r="AC289" s="41">
        <f>COUNTIFS(claims!$B:$B,$A289,claims!$Z:$Z,"Inpatient")</f>
        <v>5</v>
      </c>
      <c r="AD289" s="41">
        <f t="shared" si="26"/>
        <v>1</v>
      </c>
      <c r="AE289" s="41" t="str">
        <f>IF(enrollment!P289="","",enrollment!P289)</f>
        <v/>
      </c>
      <c r="AF289" s="41">
        <f>IF(enrollment!P289="",0,1)</f>
        <v>0</v>
      </c>
    </row>
    <row r="290" spans="1:32" x14ac:dyDescent="0.25">
      <c r="A290" t="str">
        <f>enrollment!A290</f>
        <v>M-000289</v>
      </c>
      <c r="B290" t="str">
        <f>enrollment!F290</f>
        <v>Marketplace</v>
      </c>
      <c r="C290" t="str">
        <f>enrollment!I290</f>
        <v>GA</v>
      </c>
      <c r="D290" t="str">
        <f>enrollment!J290</f>
        <v>Cherokee</v>
      </c>
      <c r="E290">
        <f>enrollment!L290</f>
        <v>53</v>
      </c>
      <c r="F290" t="str" cm="1">
        <f t="array" ref="F290">_xlfn.IFS(E290&lt;18,"0-17",E290&lt;35,"18-34",E290&lt;50,"35-49",E290&lt;65,"50-64",TRUE,"65+")</f>
        <v>50-64</v>
      </c>
      <c r="G290" t="str">
        <f>enrollment!M290</f>
        <v>M</v>
      </c>
      <c r="H290" s="13">
        <f>enrollment!N290</f>
        <v>1.02</v>
      </c>
      <c r="I290" s="14">
        <f>enrollment!O290</f>
        <v>8901234567</v>
      </c>
      <c r="J290" s="15">
        <f>IFERROR(_xlfn.XLOOKUP(I290,providers!$B$2:$B$11,providers!$Q$2:$Q$11),"")</f>
        <v>3.7</v>
      </c>
      <c r="K290">
        <f>SUMIFS(member_months!$F:$F,member_months!$A:$A,$A290)</f>
        <v>7</v>
      </c>
      <c r="L290" s="16">
        <f>SUMIFS(claims!$Q:$Q,claims!$B:$B,$A290)</f>
        <v>35351.450000000004</v>
      </c>
      <c r="M290" s="16">
        <f t="shared" si="24"/>
        <v>5050.2071428571435</v>
      </c>
      <c r="N290" s="16">
        <f>SUMIFS(claims!$Q:$Q,claims!$B:$B,$A290,claims!$Z:$Z,"Inpatient")</f>
        <v>31797.010000000002</v>
      </c>
      <c r="O290" s="16">
        <f>SUMIFS(claims!$Q:$Q,claims!$B:$B,$A290,claims!$Z:$Z,"ED")</f>
        <v>3029.34</v>
      </c>
      <c r="P290" s="16">
        <f>SUMIFS(claims!$Q:$Q,claims!$B:$B,$A290,claims!$Z:$Z,"Specialty Rx")</f>
        <v>0</v>
      </c>
      <c r="Q290" s="14">
        <f t="shared" si="25"/>
        <v>0</v>
      </c>
      <c r="AA290" s="41">
        <f>COUNTIFS(claims!$B:$B,$A290,claims!$Z:$Z,"Behavioral Health")</f>
        <v>1</v>
      </c>
      <c r="AB290" s="41">
        <f>COUNTIFS(claims!$B:$B,$A290,claims!$Z:$Z,"ED")</f>
        <v>3</v>
      </c>
      <c r="AC290" s="41">
        <f>COUNTIFS(claims!$B:$B,$A290,claims!$Z:$Z,"Inpatient")</f>
        <v>2</v>
      </c>
      <c r="AD290" s="41">
        <f t="shared" si="26"/>
        <v>1</v>
      </c>
      <c r="AE290" s="41" t="str">
        <f>IF(enrollment!P290="","",enrollment!P290)</f>
        <v>Access Issues</v>
      </c>
      <c r="AF290" s="41">
        <f>IF(enrollment!P290="",0,1)</f>
        <v>1</v>
      </c>
    </row>
    <row r="291" spans="1:32" x14ac:dyDescent="0.25">
      <c r="A291" t="str">
        <f>enrollment!A291</f>
        <v>M-000290</v>
      </c>
      <c r="B291" t="str">
        <f>enrollment!F291</f>
        <v>Commercial</v>
      </c>
      <c r="C291" t="str">
        <f>enrollment!I291</f>
        <v>KY</v>
      </c>
      <c r="D291" t="str">
        <f>enrollment!J291</f>
        <v>Jefferson</v>
      </c>
      <c r="E291">
        <f>enrollment!L291</f>
        <v>68</v>
      </c>
      <c r="F291" t="str" cm="1">
        <f t="array" ref="F291">_xlfn.IFS(E291&lt;18,"0-17",E291&lt;35,"18-34",E291&lt;50,"35-49",E291&lt;65,"50-64",TRUE,"65+")</f>
        <v>65+</v>
      </c>
      <c r="G291" t="str">
        <f>enrollment!M291</f>
        <v>M</v>
      </c>
      <c r="H291" s="13">
        <f>enrollment!N291</f>
        <v>3.75</v>
      </c>
      <c r="I291" s="14">
        <f>enrollment!O291</f>
        <v>3456789012</v>
      </c>
      <c r="J291" s="15">
        <f>IFERROR(_xlfn.XLOOKUP(I291,providers!$B$2:$B$11,providers!$Q$2:$Q$11),"")</f>
        <v>4</v>
      </c>
      <c r="K291">
        <f>SUMIFS(member_months!$F:$F,member_months!$A:$A,$A291)</f>
        <v>10</v>
      </c>
      <c r="L291" s="16">
        <f>SUMIFS(claims!$Q:$Q,claims!$B:$B,$A291)</f>
        <v>453</v>
      </c>
      <c r="M291" s="16">
        <f t="shared" si="24"/>
        <v>45.3</v>
      </c>
      <c r="N291" s="16">
        <f>SUMIFS(claims!$Q:$Q,claims!$B:$B,$A291,claims!$Z:$Z,"Inpatient")</f>
        <v>0</v>
      </c>
      <c r="O291" s="16">
        <f>SUMIFS(claims!$Q:$Q,claims!$B:$B,$A291,claims!$Z:$Z,"ED")</f>
        <v>0</v>
      </c>
      <c r="P291" s="16">
        <f>SUMIFS(claims!$Q:$Q,claims!$B:$B,$A291,claims!$Z:$Z,"Specialty Rx")</f>
        <v>0</v>
      </c>
      <c r="Q291" s="14">
        <f t="shared" si="25"/>
        <v>0</v>
      </c>
      <c r="AA291" s="41">
        <f>COUNTIFS(claims!$B:$B,$A291,claims!$Z:$Z,"Behavioral Health")</f>
        <v>0</v>
      </c>
      <c r="AB291" s="41">
        <f>COUNTIFS(claims!$B:$B,$A291,claims!$Z:$Z,"ED")</f>
        <v>0</v>
      </c>
      <c r="AC291" s="41">
        <f>COUNTIFS(claims!$B:$B,$A291,claims!$Z:$Z,"Inpatient")</f>
        <v>0</v>
      </c>
      <c r="AD291" s="41">
        <f t="shared" si="26"/>
        <v>0</v>
      </c>
      <c r="AE291" s="41" t="str">
        <f>IF(enrollment!P291="","",enrollment!P291)</f>
        <v/>
      </c>
      <c r="AF291" s="41">
        <f>IF(enrollment!P291="",0,1)</f>
        <v>0</v>
      </c>
    </row>
    <row r="292" spans="1:32" x14ac:dyDescent="0.25">
      <c r="A292" t="str">
        <f>enrollment!A292</f>
        <v>M-000291</v>
      </c>
      <c r="B292" t="str">
        <f>enrollment!F292</f>
        <v>Marketplace</v>
      </c>
      <c r="C292" t="str">
        <f>enrollment!I292</f>
        <v>TN</v>
      </c>
      <c r="D292" t="str">
        <f>enrollment!J292</f>
        <v>Knox</v>
      </c>
      <c r="E292">
        <f>enrollment!L292</f>
        <v>22</v>
      </c>
      <c r="F292" t="str" cm="1">
        <f t="array" ref="F292">_xlfn.IFS(E292&lt;18,"0-17",E292&lt;35,"18-34",E292&lt;50,"35-49",E292&lt;65,"50-64",TRUE,"65+")</f>
        <v>18-34</v>
      </c>
      <c r="G292" t="str">
        <f>enrollment!M292</f>
        <v>F</v>
      </c>
      <c r="H292" s="13">
        <f>enrollment!N292</f>
        <v>1.35</v>
      </c>
      <c r="I292" s="14">
        <f>enrollment!O292</f>
        <v>5678901234</v>
      </c>
      <c r="J292" s="15">
        <f>IFERROR(_xlfn.XLOOKUP(I292,providers!$B$2:$B$11,providers!$Q$2:$Q$11),"")</f>
        <v>3.8</v>
      </c>
      <c r="K292">
        <f>SUMIFS(member_months!$F:$F,member_months!$A:$A,$A292)</f>
        <v>12</v>
      </c>
      <c r="L292" s="16">
        <f>SUMIFS(claims!$Q:$Q,claims!$B:$B,$A292)</f>
        <v>3027.16</v>
      </c>
      <c r="M292" s="16">
        <f t="shared" si="24"/>
        <v>252.26333333333332</v>
      </c>
      <c r="N292" s="16">
        <f>SUMIFS(claims!$Q:$Q,claims!$B:$B,$A292,claims!$Z:$Z,"Inpatient")</f>
        <v>0</v>
      </c>
      <c r="O292" s="16">
        <f>SUMIFS(claims!$Q:$Q,claims!$B:$B,$A292,claims!$Z:$Z,"ED")</f>
        <v>1398.85</v>
      </c>
      <c r="P292" s="16">
        <f>SUMIFS(claims!$Q:$Q,claims!$B:$B,$A292,claims!$Z:$Z,"Specialty Rx")</f>
        <v>1172.1600000000001</v>
      </c>
      <c r="Q292" s="14">
        <f t="shared" si="25"/>
        <v>0</v>
      </c>
      <c r="AA292" s="41">
        <f>COUNTIFS(claims!$B:$B,$A292,claims!$Z:$Z,"Behavioral Health")</f>
        <v>1</v>
      </c>
      <c r="AB292" s="41">
        <f>COUNTIFS(claims!$B:$B,$A292,claims!$Z:$Z,"ED")</f>
        <v>1</v>
      </c>
      <c r="AC292" s="41">
        <f>COUNTIFS(claims!$B:$B,$A292,claims!$Z:$Z,"Inpatient")</f>
        <v>0</v>
      </c>
      <c r="AD292" s="41">
        <f t="shared" si="26"/>
        <v>1</v>
      </c>
      <c r="AE292" s="41" t="str">
        <f>IF(enrollment!P292="","",enrollment!P292)</f>
        <v/>
      </c>
      <c r="AF292" s="41">
        <f>IF(enrollment!P292="",0,1)</f>
        <v>0</v>
      </c>
    </row>
    <row r="293" spans="1:32" x14ac:dyDescent="0.25">
      <c r="A293" t="str">
        <f>enrollment!A293</f>
        <v>M-000292</v>
      </c>
      <c r="B293" t="str">
        <f>enrollment!F293</f>
        <v>Commercial</v>
      </c>
      <c r="C293" t="str">
        <f>enrollment!I293</f>
        <v>TN</v>
      </c>
      <c r="D293" t="str">
        <f>enrollment!J293</f>
        <v>Knox</v>
      </c>
      <c r="E293">
        <f>enrollment!L293</f>
        <v>79</v>
      </c>
      <c r="F293" t="str" cm="1">
        <f t="array" ref="F293">_xlfn.IFS(E293&lt;18,"0-17",E293&lt;35,"18-34",E293&lt;50,"35-49",E293&lt;65,"50-64",TRUE,"65+")</f>
        <v>65+</v>
      </c>
      <c r="G293" t="str">
        <f>enrollment!M293</f>
        <v>F</v>
      </c>
      <c r="H293" s="13">
        <f>enrollment!N293</f>
        <v>3.23</v>
      </c>
      <c r="I293" s="14">
        <f>enrollment!O293</f>
        <v>5678901234</v>
      </c>
      <c r="J293" s="15">
        <f>IFERROR(_xlfn.XLOOKUP(I293,providers!$B$2:$B$11,providers!$Q$2:$Q$11),"")</f>
        <v>3.8</v>
      </c>
      <c r="K293">
        <f>SUMIFS(member_months!$F:$F,member_months!$A:$A,$A293)</f>
        <v>11</v>
      </c>
      <c r="L293" s="16">
        <f>SUMIFS(claims!$Q:$Q,claims!$B:$B,$A293)</f>
        <v>20394.009999999998</v>
      </c>
      <c r="M293" s="16">
        <f t="shared" si="24"/>
        <v>1854.0009090909089</v>
      </c>
      <c r="N293" s="16">
        <f>SUMIFS(claims!$Q:$Q,claims!$B:$B,$A293,claims!$Z:$Z,"Inpatient")</f>
        <v>15885.29</v>
      </c>
      <c r="O293" s="16">
        <f>SUMIFS(claims!$Q:$Q,claims!$B:$B,$A293,claims!$Z:$Z,"ED")</f>
        <v>1978.3799999999999</v>
      </c>
      <c r="P293" s="16">
        <f>SUMIFS(claims!$Q:$Q,claims!$B:$B,$A293,claims!$Z:$Z,"Specialty Rx")</f>
        <v>1804.26</v>
      </c>
      <c r="Q293" s="14">
        <f t="shared" si="25"/>
        <v>0</v>
      </c>
      <c r="AA293" s="41">
        <f>COUNTIFS(claims!$B:$B,$A293,claims!$Z:$Z,"Behavioral Health")</f>
        <v>0</v>
      </c>
      <c r="AB293" s="41">
        <f>COUNTIFS(claims!$B:$B,$A293,claims!$Z:$Z,"ED")</f>
        <v>2</v>
      </c>
      <c r="AC293" s="41">
        <f>COUNTIFS(claims!$B:$B,$A293,claims!$Z:$Z,"Inpatient")</f>
        <v>1</v>
      </c>
      <c r="AD293" s="41">
        <f t="shared" si="26"/>
        <v>0</v>
      </c>
      <c r="AE293" s="41" t="str">
        <f>IF(enrollment!P293="","",enrollment!P293)</f>
        <v/>
      </c>
      <c r="AF293" s="41">
        <f>IF(enrollment!P293="",0,1)</f>
        <v>0</v>
      </c>
    </row>
    <row r="294" spans="1:32" x14ac:dyDescent="0.25">
      <c r="A294" t="str">
        <f>enrollment!A294</f>
        <v>M-000293</v>
      </c>
      <c r="B294" t="str">
        <f>enrollment!F294</f>
        <v>Commercial</v>
      </c>
      <c r="C294" t="str">
        <f>enrollment!I294</f>
        <v>OH</v>
      </c>
      <c r="D294" t="str">
        <f>enrollment!J294</f>
        <v>Cuyahoga</v>
      </c>
      <c r="E294">
        <f>enrollment!L294</f>
        <v>73</v>
      </c>
      <c r="F294" t="str" cm="1">
        <f t="array" ref="F294">_xlfn.IFS(E294&lt;18,"0-17",E294&lt;35,"18-34",E294&lt;50,"35-49",E294&lt;65,"50-64",TRUE,"65+")</f>
        <v>65+</v>
      </c>
      <c r="G294" t="str">
        <f>enrollment!M294</f>
        <v>M</v>
      </c>
      <c r="H294" s="13">
        <f>enrollment!N294</f>
        <v>3.34</v>
      </c>
      <c r="I294" s="14">
        <f>enrollment!O294</f>
        <v>6789012345</v>
      </c>
      <c r="J294" s="15">
        <f>IFERROR(_xlfn.XLOOKUP(I294,providers!$B$2:$B$11,providers!$Q$2:$Q$11),"")</f>
        <v>4.0999999999999996</v>
      </c>
      <c r="K294">
        <f>SUMIFS(member_months!$F:$F,member_months!$A:$A,$A294)</f>
        <v>10</v>
      </c>
      <c r="L294" s="16">
        <f>SUMIFS(claims!$Q:$Q,claims!$B:$B,$A294)</f>
        <v>3859.72</v>
      </c>
      <c r="M294" s="16">
        <f t="shared" si="24"/>
        <v>385.97199999999998</v>
      </c>
      <c r="N294" s="16">
        <f>SUMIFS(claims!$Q:$Q,claims!$B:$B,$A294,claims!$Z:$Z,"Inpatient")</f>
        <v>0</v>
      </c>
      <c r="O294" s="16">
        <f>SUMIFS(claims!$Q:$Q,claims!$B:$B,$A294,claims!$Z:$Z,"ED")</f>
        <v>3442.1</v>
      </c>
      <c r="P294" s="16">
        <f>SUMIFS(claims!$Q:$Q,claims!$B:$B,$A294,claims!$Z:$Z,"Specialty Rx")</f>
        <v>0</v>
      </c>
      <c r="Q294" s="14">
        <f t="shared" si="25"/>
        <v>0</v>
      </c>
      <c r="AA294" s="41">
        <f>COUNTIFS(claims!$B:$B,$A294,claims!$Z:$Z,"Behavioral Health")</f>
        <v>0</v>
      </c>
      <c r="AB294" s="41">
        <f>COUNTIFS(claims!$B:$B,$A294,claims!$Z:$Z,"ED")</f>
        <v>3</v>
      </c>
      <c r="AC294" s="41">
        <f>COUNTIFS(claims!$B:$B,$A294,claims!$Z:$Z,"Inpatient")</f>
        <v>0</v>
      </c>
      <c r="AD294" s="41">
        <f t="shared" si="26"/>
        <v>0</v>
      </c>
      <c r="AE294" s="41" t="str">
        <f>IF(enrollment!P294="","",enrollment!P294)</f>
        <v/>
      </c>
      <c r="AF294" s="41">
        <f>IF(enrollment!P294="",0,1)</f>
        <v>0</v>
      </c>
    </row>
    <row r="295" spans="1:32" x14ac:dyDescent="0.25">
      <c r="A295" t="str">
        <f>enrollment!A295</f>
        <v>M-000294</v>
      </c>
      <c r="B295" t="str">
        <f>enrollment!F295</f>
        <v>Marketplace</v>
      </c>
      <c r="C295" t="str">
        <f>enrollment!I295</f>
        <v>KY</v>
      </c>
      <c r="D295" t="str">
        <f>enrollment!J295</f>
        <v>Jefferson</v>
      </c>
      <c r="E295">
        <f>enrollment!L295</f>
        <v>34</v>
      </c>
      <c r="F295" t="str" cm="1">
        <f t="array" ref="F295">_xlfn.IFS(E295&lt;18,"0-17",E295&lt;35,"18-34",E295&lt;50,"35-49",E295&lt;65,"50-64",TRUE,"65+")</f>
        <v>18-34</v>
      </c>
      <c r="G295" t="str">
        <f>enrollment!M295</f>
        <v>F</v>
      </c>
      <c r="H295" s="13">
        <f>enrollment!N295</f>
        <v>1.1000000000000001</v>
      </c>
      <c r="I295" s="14">
        <f>enrollment!O295</f>
        <v>3456789012</v>
      </c>
      <c r="J295" s="15">
        <f>IFERROR(_xlfn.XLOOKUP(I295,providers!$B$2:$B$11,providers!$Q$2:$Q$11),"")</f>
        <v>4</v>
      </c>
      <c r="K295">
        <f>SUMIFS(member_months!$F:$F,member_months!$A:$A,$A295)</f>
        <v>12</v>
      </c>
      <c r="L295" s="16">
        <f>SUMIFS(claims!$Q:$Q,claims!$B:$B,$A295)</f>
        <v>2479.0500000000002</v>
      </c>
      <c r="M295" s="16">
        <f t="shared" si="24"/>
        <v>206.58750000000001</v>
      </c>
      <c r="N295" s="16">
        <f>SUMIFS(claims!$Q:$Q,claims!$B:$B,$A295,claims!$Z:$Z,"Inpatient")</f>
        <v>0</v>
      </c>
      <c r="O295" s="16">
        <f>SUMIFS(claims!$Q:$Q,claims!$B:$B,$A295,claims!$Z:$Z,"ED")</f>
        <v>1145.6500000000001</v>
      </c>
      <c r="P295" s="16">
        <f>SUMIFS(claims!$Q:$Q,claims!$B:$B,$A295,claims!$Z:$Z,"Specialty Rx")</f>
        <v>1182.4000000000001</v>
      </c>
      <c r="Q295" s="14">
        <f t="shared" si="25"/>
        <v>0</v>
      </c>
      <c r="AA295" s="41">
        <f>COUNTIFS(claims!$B:$B,$A295,claims!$Z:$Z,"Behavioral Health")</f>
        <v>0</v>
      </c>
      <c r="AB295" s="41">
        <f>COUNTIFS(claims!$B:$B,$A295,claims!$Z:$Z,"ED")</f>
        <v>1</v>
      </c>
      <c r="AC295" s="41">
        <f>COUNTIFS(claims!$B:$B,$A295,claims!$Z:$Z,"Inpatient")</f>
        <v>0</v>
      </c>
      <c r="AD295" s="41">
        <f t="shared" si="26"/>
        <v>0</v>
      </c>
      <c r="AE295" s="41" t="str">
        <f>IF(enrollment!P295="","",enrollment!P295)</f>
        <v/>
      </c>
      <c r="AF295" s="41">
        <f>IF(enrollment!P295="",0,1)</f>
        <v>0</v>
      </c>
    </row>
    <row r="296" spans="1:32" x14ac:dyDescent="0.25">
      <c r="A296" t="str">
        <f>enrollment!A296</f>
        <v>M-000295</v>
      </c>
      <c r="B296" t="str">
        <f>enrollment!F296</f>
        <v>Marketplace</v>
      </c>
      <c r="C296" t="str">
        <f>enrollment!I296</f>
        <v>KY</v>
      </c>
      <c r="D296" t="str">
        <f>enrollment!J296</f>
        <v>Hardin</v>
      </c>
      <c r="E296">
        <f>enrollment!L296</f>
        <v>72</v>
      </c>
      <c r="F296" t="str" cm="1">
        <f t="array" ref="F296">_xlfn.IFS(E296&lt;18,"0-17",E296&lt;35,"18-34",E296&lt;50,"35-49",E296&lt;65,"50-64",TRUE,"65+")</f>
        <v>65+</v>
      </c>
      <c r="G296" t="str">
        <f>enrollment!M296</f>
        <v>M</v>
      </c>
      <c r="H296" s="13">
        <f>enrollment!N296</f>
        <v>3.74</v>
      </c>
      <c r="I296" s="14">
        <f>enrollment!O296</f>
        <v>3456789012</v>
      </c>
      <c r="J296" s="15">
        <f>IFERROR(_xlfn.XLOOKUP(I296,providers!$B$2:$B$11,providers!$Q$2:$Q$11),"")</f>
        <v>4</v>
      </c>
      <c r="K296">
        <f>SUMIFS(member_months!$F:$F,member_months!$A:$A,$A296)</f>
        <v>12</v>
      </c>
      <c r="L296" s="16">
        <f>SUMIFS(claims!$Q:$Q,claims!$B:$B,$A296)</f>
        <v>34052.270000000004</v>
      </c>
      <c r="M296" s="16">
        <f t="shared" si="24"/>
        <v>2837.689166666667</v>
      </c>
      <c r="N296" s="16">
        <f>SUMIFS(claims!$Q:$Q,claims!$B:$B,$A296,claims!$Z:$Z,"Inpatient")</f>
        <v>31967.770000000004</v>
      </c>
      <c r="O296" s="16">
        <f>SUMIFS(claims!$Q:$Q,claims!$B:$B,$A296,claims!$Z:$Z,"ED")</f>
        <v>1045.32</v>
      </c>
      <c r="P296" s="16">
        <f>SUMIFS(claims!$Q:$Q,claims!$B:$B,$A296,claims!$Z:$Z,"Specialty Rx")</f>
        <v>0</v>
      </c>
      <c r="Q296" s="14">
        <f t="shared" si="25"/>
        <v>0</v>
      </c>
      <c r="AA296" s="41">
        <f>COUNTIFS(claims!$B:$B,$A296,claims!$Z:$Z,"Behavioral Health")</f>
        <v>0</v>
      </c>
      <c r="AB296" s="41">
        <f>COUNTIFS(claims!$B:$B,$A296,claims!$Z:$Z,"ED")</f>
        <v>1</v>
      </c>
      <c r="AC296" s="41">
        <f>COUNTIFS(claims!$B:$B,$A296,claims!$Z:$Z,"Inpatient")</f>
        <v>2</v>
      </c>
      <c r="AD296" s="41">
        <f t="shared" si="26"/>
        <v>0</v>
      </c>
      <c r="AE296" s="41" t="str">
        <f>IF(enrollment!P296="","",enrollment!P296)</f>
        <v/>
      </c>
      <c r="AF296" s="41">
        <f>IF(enrollment!P296="",0,1)</f>
        <v>0</v>
      </c>
    </row>
    <row r="297" spans="1:32" x14ac:dyDescent="0.25">
      <c r="A297" t="str">
        <f>enrollment!A297</f>
        <v>M-000296</v>
      </c>
      <c r="B297" t="str">
        <f>enrollment!F297</f>
        <v>Medicare Advantage</v>
      </c>
      <c r="C297" t="str">
        <f>enrollment!I297</f>
        <v>OH</v>
      </c>
      <c r="D297" t="str">
        <f>enrollment!J297</f>
        <v>Franklin</v>
      </c>
      <c r="E297">
        <f>enrollment!L297</f>
        <v>82</v>
      </c>
      <c r="F297" t="str" cm="1">
        <f t="array" ref="F297">_xlfn.IFS(E297&lt;18,"0-17",E297&lt;35,"18-34",E297&lt;50,"35-49",E297&lt;65,"50-64",TRUE,"65+")</f>
        <v>65+</v>
      </c>
      <c r="G297" t="str">
        <f>enrollment!M297</f>
        <v>F</v>
      </c>
      <c r="H297" s="13">
        <f>enrollment!N297</f>
        <v>2.29</v>
      </c>
      <c r="I297" s="14">
        <f>enrollment!O297</f>
        <v>6789012345</v>
      </c>
      <c r="J297" s="15">
        <f>IFERROR(_xlfn.XLOOKUP(I297,providers!$B$2:$B$11,providers!$Q$2:$Q$11),"")</f>
        <v>4.0999999999999996</v>
      </c>
      <c r="K297">
        <f>SUMIFS(member_months!$F:$F,member_months!$A:$A,$A297)</f>
        <v>10</v>
      </c>
      <c r="L297" s="16">
        <f>SUMIFS(claims!$Q:$Q,claims!$B:$B,$A297)</f>
        <v>4977.97</v>
      </c>
      <c r="M297" s="16">
        <f t="shared" si="24"/>
        <v>497.79700000000003</v>
      </c>
      <c r="N297" s="16">
        <f>SUMIFS(claims!$Q:$Q,claims!$B:$B,$A297,claims!$Z:$Z,"Inpatient")</f>
        <v>0</v>
      </c>
      <c r="O297" s="16">
        <f>SUMIFS(claims!$Q:$Q,claims!$B:$B,$A297,claims!$Z:$Z,"ED")</f>
        <v>3180.87</v>
      </c>
      <c r="P297" s="16">
        <f>SUMIFS(claims!$Q:$Q,claims!$B:$B,$A297,claims!$Z:$Z,"Specialty Rx")</f>
        <v>1622.88</v>
      </c>
      <c r="Q297" s="14">
        <f t="shared" si="25"/>
        <v>0</v>
      </c>
      <c r="AA297" s="41">
        <f>COUNTIFS(claims!$B:$B,$A297,claims!$Z:$Z,"Behavioral Health")</f>
        <v>0</v>
      </c>
      <c r="AB297" s="41">
        <f>COUNTIFS(claims!$B:$B,$A297,claims!$Z:$Z,"ED")</f>
        <v>3</v>
      </c>
      <c r="AC297" s="41">
        <f>COUNTIFS(claims!$B:$B,$A297,claims!$Z:$Z,"Inpatient")</f>
        <v>0</v>
      </c>
      <c r="AD297" s="41">
        <f t="shared" si="26"/>
        <v>0</v>
      </c>
      <c r="AE297" s="41" t="str">
        <f>IF(enrollment!P297="","",enrollment!P297)</f>
        <v/>
      </c>
      <c r="AF297" s="41">
        <f>IF(enrollment!P297="",0,1)</f>
        <v>0</v>
      </c>
    </row>
    <row r="298" spans="1:32" x14ac:dyDescent="0.25">
      <c r="A298" t="str">
        <f>enrollment!A298</f>
        <v>M-000297</v>
      </c>
      <c r="B298" t="str">
        <f>enrollment!F298</f>
        <v>Marketplace</v>
      </c>
      <c r="C298" t="str">
        <f>enrollment!I298</f>
        <v>TN</v>
      </c>
      <c r="D298" t="str">
        <f>enrollment!J298</f>
        <v>Rural-Cannon</v>
      </c>
      <c r="E298">
        <f>enrollment!L298</f>
        <v>41</v>
      </c>
      <c r="F298" t="str" cm="1">
        <f t="array" ref="F298">_xlfn.IFS(E298&lt;18,"0-17",E298&lt;35,"18-34",E298&lt;50,"35-49",E298&lt;65,"50-64",TRUE,"65+")</f>
        <v>35-49</v>
      </c>
      <c r="G298" t="str">
        <f>enrollment!M298</f>
        <v>M</v>
      </c>
      <c r="H298" s="13">
        <f>enrollment!N298</f>
        <v>1.4</v>
      </c>
      <c r="I298" s="14">
        <f>enrollment!O298</f>
        <v>2233445566</v>
      </c>
      <c r="J298" s="15">
        <f>IFERROR(_xlfn.XLOOKUP(I298,providers!$B$2:$B$11,providers!$Q$2:$Q$11),"")</f>
        <v>3.5</v>
      </c>
      <c r="K298">
        <f>SUMIFS(member_months!$F:$F,member_months!$A:$A,$A298)</f>
        <v>8</v>
      </c>
      <c r="L298" s="16">
        <f>SUMIFS(claims!$Q:$Q,claims!$B:$B,$A298)</f>
        <v>7508.380000000001</v>
      </c>
      <c r="M298" s="16">
        <f t="shared" si="24"/>
        <v>938.54750000000013</v>
      </c>
      <c r="N298" s="16">
        <f>SUMIFS(claims!$Q:$Q,claims!$B:$B,$A298,claims!$Z:$Z,"Inpatient")</f>
        <v>0</v>
      </c>
      <c r="O298" s="16">
        <f>SUMIFS(claims!$Q:$Q,claims!$B:$B,$A298,claims!$Z:$Z,"ED")</f>
        <v>6874.920000000001</v>
      </c>
      <c r="P298" s="16">
        <f>SUMIFS(claims!$Q:$Q,claims!$B:$B,$A298,claims!$Z:$Z,"Specialty Rx")</f>
        <v>0</v>
      </c>
      <c r="Q298" s="14">
        <f t="shared" si="25"/>
        <v>0</v>
      </c>
      <c r="AA298" s="41">
        <f>COUNTIFS(claims!$B:$B,$A298,claims!$Z:$Z,"Behavioral Health")</f>
        <v>0</v>
      </c>
      <c r="AB298" s="41">
        <f>COUNTIFS(claims!$B:$B,$A298,claims!$Z:$Z,"ED")</f>
        <v>6</v>
      </c>
      <c r="AC298" s="41">
        <f>COUNTIFS(claims!$B:$B,$A298,claims!$Z:$Z,"Inpatient")</f>
        <v>0</v>
      </c>
      <c r="AD298" s="41">
        <f t="shared" si="26"/>
        <v>0</v>
      </c>
      <c r="AE298" s="41" t="str">
        <f>IF(enrollment!P298="","",enrollment!P298)</f>
        <v>Network Adequacy</v>
      </c>
      <c r="AF298" s="41">
        <f>IF(enrollment!P298="",0,1)</f>
        <v>1</v>
      </c>
    </row>
    <row r="299" spans="1:32" x14ac:dyDescent="0.25">
      <c r="A299" t="str">
        <f>enrollment!A299</f>
        <v>M-000298</v>
      </c>
      <c r="B299" t="str">
        <f>enrollment!F299</f>
        <v>Commercial</v>
      </c>
      <c r="C299" t="str">
        <f>enrollment!I299</f>
        <v>TN</v>
      </c>
      <c r="D299" t="str">
        <f>enrollment!J299</f>
        <v>Rural-Cannon</v>
      </c>
      <c r="E299">
        <f>enrollment!L299</f>
        <v>82</v>
      </c>
      <c r="F299" t="str" cm="1">
        <f t="array" ref="F299">_xlfn.IFS(E299&lt;18,"0-17",E299&lt;35,"18-34",E299&lt;50,"35-49",E299&lt;65,"50-64",TRUE,"65+")</f>
        <v>65+</v>
      </c>
      <c r="G299" t="str">
        <f>enrollment!M299</f>
        <v>M</v>
      </c>
      <c r="H299" s="13">
        <f>enrollment!N299</f>
        <v>2.91</v>
      </c>
      <c r="I299" s="14">
        <f>enrollment!O299</f>
        <v>2233445566</v>
      </c>
      <c r="J299" s="15">
        <f>IFERROR(_xlfn.XLOOKUP(I299,providers!$B$2:$B$11,providers!$Q$2:$Q$11),"")</f>
        <v>3.5</v>
      </c>
      <c r="K299">
        <f>SUMIFS(member_months!$F:$F,member_months!$A:$A,$A299)</f>
        <v>11</v>
      </c>
      <c r="L299" s="16">
        <f>SUMIFS(claims!$Q:$Q,claims!$B:$B,$A299)</f>
        <v>11829.279999999999</v>
      </c>
      <c r="M299" s="16">
        <f t="shared" si="24"/>
        <v>1075.3890909090908</v>
      </c>
      <c r="N299" s="16">
        <f>SUMIFS(claims!$Q:$Q,claims!$B:$B,$A299,claims!$Z:$Z,"Inpatient")</f>
        <v>0</v>
      </c>
      <c r="O299" s="16">
        <f>SUMIFS(claims!$Q:$Q,claims!$B:$B,$A299,claims!$Z:$Z,"ED")</f>
        <v>11338.99</v>
      </c>
      <c r="P299" s="16">
        <f>SUMIFS(claims!$Q:$Q,claims!$B:$B,$A299,claims!$Z:$Z,"Specialty Rx")</f>
        <v>0</v>
      </c>
      <c r="Q299" s="14">
        <f t="shared" si="25"/>
        <v>0</v>
      </c>
      <c r="AA299" s="41">
        <f>COUNTIFS(claims!$B:$B,$A299,claims!$Z:$Z,"Behavioral Health")</f>
        <v>1</v>
      </c>
      <c r="AB299" s="41">
        <f>COUNTIFS(claims!$B:$B,$A299,claims!$Z:$Z,"ED")</f>
        <v>11</v>
      </c>
      <c r="AC299" s="41">
        <f>COUNTIFS(claims!$B:$B,$A299,claims!$Z:$Z,"Inpatient")</f>
        <v>0</v>
      </c>
      <c r="AD299" s="41">
        <f t="shared" si="26"/>
        <v>1</v>
      </c>
      <c r="AE299" s="41" t="str">
        <f>IF(enrollment!P299="","",enrollment!P299)</f>
        <v/>
      </c>
      <c r="AF299" s="41">
        <f>IF(enrollment!P299="",0,1)</f>
        <v>0</v>
      </c>
    </row>
    <row r="300" spans="1:32" x14ac:dyDescent="0.25">
      <c r="A300" t="str">
        <f>enrollment!A300</f>
        <v>M-000299</v>
      </c>
      <c r="B300" t="str">
        <f>enrollment!F300</f>
        <v>Marketplace</v>
      </c>
      <c r="C300" t="str">
        <f>enrollment!I300</f>
        <v>OH</v>
      </c>
      <c r="D300" t="str">
        <f>enrollment!J300</f>
        <v>Franklin</v>
      </c>
      <c r="E300">
        <f>enrollment!L300</f>
        <v>69</v>
      </c>
      <c r="F300" t="str" cm="1">
        <f t="array" ref="F300">_xlfn.IFS(E300&lt;18,"0-17",E300&lt;35,"18-34",E300&lt;50,"35-49",E300&lt;65,"50-64",TRUE,"65+")</f>
        <v>65+</v>
      </c>
      <c r="G300" t="str">
        <f>enrollment!M300</f>
        <v>M</v>
      </c>
      <c r="H300" s="13">
        <f>enrollment!N300</f>
        <v>2.25</v>
      </c>
      <c r="I300" s="14">
        <f>enrollment!O300</f>
        <v>2345678901</v>
      </c>
      <c r="J300" s="15">
        <f>IFERROR(_xlfn.XLOOKUP(I300,providers!$B$2:$B$11,providers!$Q$2:$Q$11),"")</f>
        <v>4.2</v>
      </c>
      <c r="K300">
        <f>SUMIFS(member_months!$F:$F,member_months!$A:$A,$A300)</f>
        <v>10</v>
      </c>
      <c r="L300" s="16">
        <f>SUMIFS(claims!$Q:$Q,claims!$B:$B,$A300)</f>
        <v>1629.1399999999999</v>
      </c>
      <c r="M300" s="16">
        <f t="shared" si="24"/>
        <v>162.91399999999999</v>
      </c>
      <c r="N300" s="16">
        <f>SUMIFS(claims!$Q:$Q,claims!$B:$B,$A300,claims!$Z:$Z,"Inpatient")</f>
        <v>0</v>
      </c>
      <c r="O300" s="16">
        <f>SUMIFS(claims!$Q:$Q,claims!$B:$B,$A300,claims!$Z:$Z,"ED")</f>
        <v>1216.6099999999999</v>
      </c>
      <c r="P300" s="16">
        <f>SUMIFS(claims!$Q:$Q,claims!$B:$B,$A300,claims!$Z:$Z,"Specialty Rx")</f>
        <v>0</v>
      </c>
      <c r="Q300" s="14">
        <f t="shared" si="25"/>
        <v>0</v>
      </c>
      <c r="AA300" s="41">
        <f>COUNTIFS(claims!$B:$B,$A300,claims!$Z:$Z,"Behavioral Health")</f>
        <v>0</v>
      </c>
      <c r="AB300" s="41">
        <f>COUNTIFS(claims!$B:$B,$A300,claims!$Z:$Z,"ED")</f>
        <v>1</v>
      </c>
      <c r="AC300" s="41">
        <f>COUNTIFS(claims!$B:$B,$A300,claims!$Z:$Z,"Inpatient")</f>
        <v>0</v>
      </c>
      <c r="AD300" s="41">
        <f t="shared" si="26"/>
        <v>0</v>
      </c>
      <c r="AE300" s="41" t="str">
        <f>IF(enrollment!P300="","",enrollment!P300)</f>
        <v/>
      </c>
      <c r="AF300" s="41">
        <f>IF(enrollment!P300="",0,1)</f>
        <v>0</v>
      </c>
    </row>
    <row r="301" spans="1:32" x14ac:dyDescent="0.25">
      <c r="A301" t="str">
        <f>enrollment!A301</f>
        <v>M-000300</v>
      </c>
      <c r="B301" t="str">
        <f>enrollment!F301</f>
        <v>Medicare Advantage</v>
      </c>
      <c r="C301" t="str">
        <f>enrollment!I301</f>
        <v>GA</v>
      </c>
      <c r="D301" t="str">
        <f>enrollment!J301</f>
        <v>Fulton</v>
      </c>
      <c r="E301">
        <f>enrollment!L301</f>
        <v>85</v>
      </c>
      <c r="F301" t="str" cm="1">
        <f t="array" ref="F301">_xlfn.IFS(E301&lt;18,"0-17",E301&lt;35,"18-34",E301&lt;50,"35-49",E301&lt;65,"50-64",TRUE,"65+")</f>
        <v>65+</v>
      </c>
      <c r="G301" t="str">
        <f>enrollment!M301</f>
        <v>M</v>
      </c>
      <c r="H301" s="13">
        <f>enrollment!N301</f>
        <v>3.61</v>
      </c>
      <c r="I301" s="14">
        <f>enrollment!O301</f>
        <v>8901234567</v>
      </c>
      <c r="J301" s="15">
        <f>IFERROR(_xlfn.XLOOKUP(I301,providers!$B$2:$B$11,providers!$Q$2:$Q$11),"")</f>
        <v>3.7</v>
      </c>
      <c r="K301">
        <f>SUMIFS(member_months!$F:$F,member_months!$A:$A,$A301)</f>
        <v>7</v>
      </c>
      <c r="L301" s="16">
        <f>SUMIFS(claims!$Q:$Q,claims!$B:$B,$A301)</f>
        <v>19820.650000000001</v>
      </c>
      <c r="M301" s="16">
        <f t="shared" si="24"/>
        <v>2831.5214285714287</v>
      </c>
      <c r="N301" s="16">
        <f>SUMIFS(claims!$Q:$Q,claims!$B:$B,$A301,claims!$Z:$Z,"Inpatient")</f>
        <v>17205.36</v>
      </c>
      <c r="O301" s="16">
        <f>SUMIFS(claims!$Q:$Q,claims!$B:$B,$A301,claims!$Z:$Z,"ED")</f>
        <v>2011.2</v>
      </c>
      <c r="P301" s="16">
        <f>SUMIFS(claims!$Q:$Q,claims!$B:$B,$A301,claims!$Z:$Z,"Specialty Rx")</f>
        <v>0</v>
      </c>
      <c r="Q301" s="14">
        <f t="shared" si="25"/>
        <v>0</v>
      </c>
      <c r="AA301" s="41">
        <f>COUNTIFS(claims!$B:$B,$A301,claims!$Z:$Z,"Behavioral Health")</f>
        <v>2</v>
      </c>
      <c r="AB301" s="41">
        <f>COUNTIFS(claims!$B:$B,$A301,claims!$Z:$Z,"ED")</f>
        <v>2</v>
      </c>
      <c r="AC301" s="41">
        <f>COUNTIFS(claims!$B:$B,$A301,claims!$Z:$Z,"Inpatient")</f>
        <v>1</v>
      </c>
      <c r="AD301" s="41">
        <f t="shared" si="26"/>
        <v>1</v>
      </c>
      <c r="AE301" s="41" t="str">
        <f>IF(enrollment!P301="","",enrollment!P301)</f>
        <v>Employer Change</v>
      </c>
      <c r="AF301" s="41">
        <f>IF(enrollment!P301="",0,1)</f>
        <v>1</v>
      </c>
    </row>
    <row r="302" spans="1:32" x14ac:dyDescent="0.25">
      <c r="A302" t="str">
        <f>enrollment!A302</f>
        <v>M-000301</v>
      </c>
      <c r="B302" t="str">
        <f>enrollment!F302</f>
        <v>Marketplace</v>
      </c>
      <c r="C302" t="str">
        <f>enrollment!I302</f>
        <v>TN</v>
      </c>
      <c r="D302" t="str">
        <f>enrollment!J302</f>
        <v>Davidson</v>
      </c>
      <c r="E302">
        <f>enrollment!L302</f>
        <v>29</v>
      </c>
      <c r="F302" t="str" cm="1">
        <f t="array" ref="F302">_xlfn.IFS(E302&lt;18,"0-17",E302&lt;35,"18-34",E302&lt;50,"35-49",E302&lt;65,"50-64",TRUE,"65+")</f>
        <v>18-34</v>
      </c>
      <c r="G302" t="str">
        <f>enrollment!M302</f>
        <v>F</v>
      </c>
      <c r="H302" s="13">
        <f>enrollment!N302</f>
        <v>0.95</v>
      </c>
      <c r="I302" s="14">
        <f>enrollment!O302</f>
        <v>7890123456</v>
      </c>
      <c r="J302" s="15">
        <f>IFERROR(_xlfn.XLOOKUP(I302,providers!$B$2:$B$11,providers!$Q$2:$Q$11),"")</f>
        <v>3.9</v>
      </c>
      <c r="K302">
        <f>SUMIFS(member_months!$F:$F,member_months!$A:$A,$A302)</f>
        <v>10</v>
      </c>
      <c r="L302" s="16">
        <f>SUMIFS(claims!$Q:$Q,claims!$B:$B,$A302)</f>
        <v>36579.17</v>
      </c>
      <c r="M302" s="16">
        <f t="shared" si="24"/>
        <v>3657.9169999999999</v>
      </c>
      <c r="N302" s="16">
        <f>SUMIFS(claims!$Q:$Q,claims!$B:$B,$A302,claims!$Z:$Z,"Inpatient")</f>
        <v>33688.47</v>
      </c>
      <c r="O302" s="16">
        <f>SUMIFS(claims!$Q:$Q,claims!$B:$B,$A302,claims!$Z:$Z,"ED")</f>
        <v>2469.66</v>
      </c>
      <c r="P302" s="16">
        <f>SUMIFS(claims!$Q:$Q,claims!$B:$B,$A302,claims!$Z:$Z,"Specialty Rx")</f>
        <v>0</v>
      </c>
      <c r="Q302" s="14">
        <f t="shared" si="25"/>
        <v>0</v>
      </c>
      <c r="AA302" s="41">
        <f>COUNTIFS(claims!$B:$B,$A302,claims!$Z:$Z,"Behavioral Health")</f>
        <v>0</v>
      </c>
      <c r="AB302" s="41">
        <f>COUNTIFS(claims!$B:$B,$A302,claims!$Z:$Z,"ED")</f>
        <v>2</v>
      </c>
      <c r="AC302" s="41">
        <f>COUNTIFS(claims!$B:$B,$A302,claims!$Z:$Z,"Inpatient")</f>
        <v>2</v>
      </c>
      <c r="AD302" s="41">
        <f t="shared" si="26"/>
        <v>0</v>
      </c>
      <c r="AE302" s="41" t="str">
        <f>IF(enrollment!P302="","",enrollment!P302)</f>
        <v/>
      </c>
      <c r="AF302" s="41">
        <f>IF(enrollment!P302="",0,1)</f>
        <v>0</v>
      </c>
    </row>
    <row r="303" spans="1:32" x14ac:dyDescent="0.25">
      <c r="A303" t="str">
        <f>enrollment!A303</f>
        <v>M-000302</v>
      </c>
      <c r="B303" t="str">
        <f>enrollment!F303</f>
        <v>Commercial</v>
      </c>
      <c r="C303" t="str">
        <f>enrollment!I303</f>
        <v>OH</v>
      </c>
      <c r="D303" t="str">
        <f>enrollment!J303</f>
        <v>Cuyahoga</v>
      </c>
      <c r="E303">
        <f>enrollment!L303</f>
        <v>58</v>
      </c>
      <c r="F303" t="str" cm="1">
        <f t="array" ref="F303">_xlfn.IFS(E303&lt;18,"0-17",E303&lt;35,"18-34",E303&lt;50,"35-49",E303&lt;65,"50-64",TRUE,"65+")</f>
        <v>50-64</v>
      </c>
      <c r="G303" t="str">
        <f>enrollment!M303</f>
        <v>M</v>
      </c>
      <c r="H303" s="13">
        <f>enrollment!N303</f>
        <v>1.05</v>
      </c>
      <c r="I303" s="14">
        <f>enrollment!O303</f>
        <v>2345678901</v>
      </c>
      <c r="J303" s="15">
        <f>IFERROR(_xlfn.XLOOKUP(I303,providers!$B$2:$B$11,providers!$Q$2:$Q$11),"")</f>
        <v>4.2</v>
      </c>
      <c r="K303">
        <f>SUMIFS(member_months!$F:$F,member_months!$A:$A,$A303)</f>
        <v>10</v>
      </c>
      <c r="L303" s="16">
        <f>SUMIFS(claims!$Q:$Q,claims!$B:$B,$A303)</f>
        <v>1622.9499999999998</v>
      </c>
      <c r="M303" s="16">
        <f t="shared" si="24"/>
        <v>162.29499999999999</v>
      </c>
      <c r="N303" s="16">
        <f>SUMIFS(claims!$Q:$Q,claims!$B:$B,$A303,claims!$Z:$Z,"Inpatient")</f>
        <v>0</v>
      </c>
      <c r="O303" s="16">
        <f>SUMIFS(claims!$Q:$Q,claims!$B:$B,$A303,claims!$Z:$Z,"ED")</f>
        <v>1190.5999999999999</v>
      </c>
      <c r="P303" s="16">
        <f>SUMIFS(claims!$Q:$Q,claims!$B:$B,$A303,claims!$Z:$Z,"Specialty Rx")</f>
        <v>0</v>
      </c>
      <c r="Q303" s="14">
        <f t="shared" si="25"/>
        <v>0</v>
      </c>
      <c r="AA303" s="41">
        <f>COUNTIFS(claims!$B:$B,$A303,claims!$Z:$Z,"Behavioral Health")</f>
        <v>0</v>
      </c>
      <c r="AB303" s="41">
        <f>COUNTIFS(claims!$B:$B,$A303,claims!$Z:$Z,"ED")</f>
        <v>1</v>
      </c>
      <c r="AC303" s="41">
        <f>COUNTIFS(claims!$B:$B,$A303,claims!$Z:$Z,"Inpatient")</f>
        <v>0</v>
      </c>
      <c r="AD303" s="41">
        <f t="shared" si="26"/>
        <v>0</v>
      </c>
      <c r="AE303" s="41" t="str">
        <f>IF(enrollment!P303="","",enrollment!P303)</f>
        <v/>
      </c>
      <c r="AF303" s="41">
        <f>IF(enrollment!P303="",0,1)</f>
        <v>0</v>
      </c>
    </row>
    <row r="304" spans="1:32" x14ac:dyDescent="0.25">
      <c r="A304" t="str">
        <f>enrollment!A304</f>
        <v>M-000303</v>
      </c>
      <c r="B304" t="str">
        <f>enrollment!F304</f>
        <v>Commercial</v>
      </c>
      <c r="C304" t="str">
        <f>enrollment!I304</f>
        <v>KY</v>
      </c>
      <c r="D304" t="str">
        <f>enrollment!J304</f>
        <v>Hardin</v>
      </c>
      <c r="E304">
        <f>enrollment!L304</f>
        <v>33</v>
      </c>
      <c r="F304" t="str" cm="1">
        <f t="array" ref="F304">_xlfn.IFS(E304&lt;18,"0-17",E304&lt;35,"18-34",E304&lt;50,"35-49",E304&lt;65,"50-64",TRUE,"65+")</f>
        <v>18-34</v>
      </c>
      <c r="G304" t="str">
        <f>enrollment!M304</f>
        <v>M</v>
      </c>
      <c r="H304" s="13">
        <f>enrollment!N304</f>
        <v>1.0900000000000001</v>
      </c>
      <c r="I304" s="14">
        <f>enrollment!O304</f>
        <v>9012345678</v>
      </c>
      <c r="J304" s="15">
        <f>IFERROR(_xlfn.XLOOKUP(I304,providers!$B$2:$B$11,providers!$Q$2:$Q$11),"")</f>
        <v>4.3</v>
      </c>
      <c r="K304">
        <f>SUMIFS(member_months!$F:$F,member_months!$A:$A,$A304)</f>
        <v>11</v>
      </c>
      <c r="L304" s="16">
        <f>SUMIFS(claims!$Q:$Q,claims!$B:$B,$A304)</f>
        <v>2720.25</v>
      </c>
      <c r="M304" s="16">
        <f t="shared" si="24"/>
        <v>247.29545454545453</v>
      </c>
      <c r="N304" s="16">
        <f>SUMIFS(claims!$Q:$Q,claims!$B:$B,$A304,claims!$Z:$Z,"Inpatient")</f>
        <v>0</v>
      </c>
      <c r="O304" s="16">
        <f>SUMIFS(claims!$Q:$Q,claims!$B:$B,$A304,claims!$Z:$Z,"ED")</f>
        <v>945.27</v>
      </c>
      <c r="P304" s="16">
        <f>SUMIFS(claims!$Q:$Q,claims!$B:$B,$A304,claims!$Z:$Z,"Specialty Rx")</f>
        <v>911.21</v>
      </c>
      <c r="Q304" s="14">
        <f t="shared" si="25"/>
        <v>0</v>
      </c>
      <c r="AA304" s="41">
        <f>COUNTIFS(claims!$B:$B,$A304,claims!$Z:$Z,"Behavioral Health")</f>
        <v>0</v>
      </c>
      <c r="AB304" s="41">
        <f>COUNTIFS(claims!$B:$B,$A304,claims!$Z:$Z,"ED")</f>
        <v>1</v>
      </c>
      <c r="AC304" s="41">
        <f>COUNTIFS(claims!$B:$B,$A304,claims!$Z:$Z,"Inpatient")</f>
        <v>0</v>
      </c>
      <c r="AD304" s="41">
        <f t="shared" si="26"/>
        <v>0</v>
      </c>
      <c r="AE304" s="41" t="str">
        <f>IF(enrollment!P304="","",enrollment!P304)</f>
        <v/>
      </c>
      <c r="AF304" s="41">
        <f>IF(enrollment!P304="",0,1)</f>
        <v>0</v>
      </c>
    </row>
    <row r="305" spans="1:32" x14ac:dyDescent="0.25">
      <c r="A305" t="str">
        <f>enrollment!A305</f>
        <v>M-000304</v>
      </c>
      <c r="B305" t="str">
        <f>enrollment!F305</f>
        <v>Commercial</v>
      </c>
      <c r="C305" t="str">
        <f>enrollment!I305</f>
        <v>KY</v>
      </c>
      <c r="D305" t="str">
        <f>enrollment!J305</f>
        <v>Warren</v>
      </c>
      <c r="E305">
        <f>enrollment!L305</f>
        <v>72</v>
      </c>
      <c r="F305" t="str" cm="1">
        <f t="array" ref="F305">_xlfn.IFS(E305&lt;18,"0-17",E305&lt;35,"18-34",E305&lt;50,"35-49",E305&lt;65,"50-64",TRUE,"65+")</f>
        <v>65+</v>
      </c>
      <c r="G305" t="str">
        <f>enrollment!M305</f>
        <v>F</v>
      </c>
      <c r="H305" s="13">
        <f>enrollment!N305</f>
        <v>2.94</v>
      </c>
      <c r="I305" s="14">
        <f>enrollment!O305</f>
        <v>9012345678</v>
      </c>
      <c r="J305" s="15">
        <f>IFERROR(_xlfn.XLOOKUP(I305,providers!$B$2:$B$11,providers!$Q$2:$Q$11),"")</f>
        <v>4.3</v>
      </c>
      <c r="K305">
        <f>SUMIFS(member_months!$F:$F,member_months!$A:$A,$A305)</f>
        <v>10</v>
      </c>
      <c r="L305" s="16">
        <f>SUMIFS(claims!$Q:$Q,claims!$B:$B,$A305)</f>
        <v>2613.6600000000003</v>
      </c>
      <c r="M305" s="16">
        <f t="shared" si="24"/>
        <v>261.36600000000004</v>
      </c>
      <c r="N305" s="16">
        <f>SUMIFS(claims!$Q:$Q,claims!$B:$B,$A305,claims!$Z:$Z,"Inpatient")</f>
        <v>0</v>
      </c>
      <c r="O305" s="16">
        <f>SUMIFS(claims!$Q:$Q,claims!$B:$B,$A305,claims!$Z:$Z,"ED")</f>
        <v>1083.22</v>
      </c>
      <c r="P305" s="16">
        <f>SUMIFS(claims!$Q:$Q,claims!$B:$B,$A305,claims!$Z:$Z,"Specialty Rx")</f>
        <v>701.22</v>
      </c>
      <c r="Q305" s="14">
        <f t="shared" si="25"/>
        <v>0</v>
      </c>
      <c r="AA305" s="41">
        <f>COUNTIFS(claims!$B:$B,$A305,claims!$Z:$Z,"Behavioral Health")</f>
        <v>0</v>
      </c>
      <c r="AB305" s="41">
        <f>COUNTIFS(claims!$B:$B,$A305,claims!$Z:$Z,"ED")</f>
        <v>1</v>
      </c>
      <c r="AC305" s="41">
        <f>COUNTIFS(claims!$B:$B,$A305,claims!$Z:$Z,"Inpatient")</f>
        <v>0</v>
      </c>
      <c r="AD305" s="41">
        <f t="shared" si="26"/>
        <v>0</v>
      </c>
      <c r="AE305" s="41" t="str">
        <f>IF(enrollment!P305="","",enrollment!P305)</f>
        <v/>
      </c>
      <c r="AF305" s="41">
        <f>IF(enrollment!P305="",0,1)</f>
        <v>0</v>
      </c>
    </row>
    <row r="306" spans="1:32" x14ac:dyDescent="0.25">
      <c r="A306" t="str">
        <f>enrollment!A306</f>
        <v>M-000305</v>
      </c>
      <c r="B306" t="str">
        <f>enrollment!F306</f>
        <v>Marketplace</v>
      </c>
      <c r="C306" t="str">
        <f>enrollment!I306</f>
        <v>KY</v>
      </c>
      <c r="D306" t="str">
        <f>enrollment!J306</f>
        <v>Hardin</v>
      </c>
      <c r="E306">
        <f>enrollment!L306</f>
        <v>42</v>
      </c>
      <c r="F306" t="str" cm="1">
        <f t="array" ref="F306">_xlfn.IFS(E306&lt;18,"0-17",E306&lt;35,"18-34",E306&lt;50,"35-49",E306&lt;65,"50-64",TRUE,"65+")</f>
        <v>35-49</v>
      </c>
      <c r="G306" t="str">
        <f>enrollment!M306</f>
        <v>M</v>
      </c>
      <c r="H306" s="13">
        <f>enrollment!N306</f>
        <v>0.9</v>
      </c>
      <c r="I306" s="14">
        <f>enrollment!O306</f>
        <v>9012345678</v>
      </c>
      <c r="J306" s="15">
        <f>IFERROR(_xlfn.XLOOKUP(I306,providers!$B$2:$B$11,providers!$Q$2:$Q$11),"")</f>
        <v>4.3</v>
      </c>
      <c r="K306">
        <f>SUMIFS(member_months!$F:$F,member_months!$A:$A,$A306)</f>
        <v>10</v>
      </c>
      <c r="L306" s="16">
        <f>SUMIFS(claims!$Q:$Q,claims!$B:$B,$A306)</f>
        <v>1481.51</v>
      </c>
      <c r="M306" s="16">
        <f t="shared" si="24"/>
        <v>148.15100000000001</v>
      </c>
      <c r="N306" s="16">
        <f>SUMIFS(claims!$Q:$Q,claims!$B:$B,$A306,claims!$Z:$Z,"Inpatient")</f>
        <v>0</v>
      </c>
      <c r="O306" s="16">
        <f>SUMIFS(claims!$Q:$Q,claims!$B:$B,$A306,claims!$Z:$Z,"ED")</f>
        <v>1058.06</v>
      </c>
      <c r="P306" s="16">
        <f>SUMIFS(claims!$Q:$Q,claims!$B:$B,$A306,claims!$Z:$Z,"Specialty Rx")</f>
        <v>0</v>
      </c>
      <c r="Q306" s="14">
        <f t="shared" si="25"/>
        <v>0</v>
      </c>
      <c r="AA306" s="41">
        <f>COUNTIFS(claims!$B:$B,$A306,claims!$Z:$Z,"Behavioral Health")</f>
        <v>0</v>
      </c>
      <c r="AB306" s="41">
        <f>COUNTIFS(claims!$B:$B,$A306,claims!$Z:$Z,"ED")</f>
        <v>1</v>
      </c>
      <c r="AC306" s="41">
        <f>COUNTIFS(claims!$B:$B,$A306,claims!$Z:$Z,"Inpatient")</f>
        <v>0</v>
      </c>
      <c r="AD306" s="41">
        <f t="shared" si="26"/>
        <v>0</v>
      </c>
      <c r="AE306" s="41" t="str">
        <f>IF(enrollment!P306="","",enrollment!P306)</f>
        <v/>
      </c>
      <c r="AF306" s="41">
        <f>IF(enrollment!P306="",0,1)</f>
        <v>0</v>
      </c>
    </row>
    <row r="307" spans="1:32" x14ac:dyDescent="0.25">
      <c r="A307" t="str">
        <f>enrollment!A307</f>
        <v>M-000306</v>
      </c>
      <c r="B307" t="str">
        <f>enrollment!F307</f>
        <v>Marketplace</v>
      </c>
      <c r="C307" t="str">
        <f>enrollment!I307</f>
        <v>OH</v>
      </c>
      <c r="D307" t="str">
        <f>enrollment!J307</f>
        <v>Cuyahoga</v>
      </c>
      <c r="E307">
        <f>enrollment!L307</f>
        <v>34</v>
      </c>
      <c r="F307" t="str" cm="1">
        <f t="array" ref="F307">_xlfn.IFS(E307&lt;18,"0-17",E307&lt;35,"18-34",E307&lt;50,"35-49",E307&lt;65,"50-64",TRUE,"65+")</f>
        <v>18-34</v>
      </c>
      <c r="G307" t="str">
        <f>enrollment!M307</f>
        <v>F</v>
      </c>
      <c r="H307" s="13">
        <f>enrollment!N307</f>
        <v>1.24</v>
      </c>
      <c r="I307" s="14">
        <f>enrollment!O307</f>
        <v>6789012345</v>
      </c>
      <c r="J307" s="15">
        <f>IFERROR(_xlfn.XLOOKUP(I307,providers!$B$2:$B$11,providers!$Q$2:$Q$11),"")</f>
        <v>4.0999999999999996</v>
      </c>
      <c r="K307">
        <f>SUMIFS(member_months!$F:$F,member_months!$A:$A,$A307)</f>
        <v>6</v>
      </c>
      <c r="L307" s="16">
        <f>SUMIFS(claims!$Q:$Q,claims!$B:$B,$A307)</f>
        <v>1177.27</v>
      </c>
      <c r="M307" s="16">
        <f t="shared" si="24"/>
        <v>196.21166666666667</v>
      </c>
      <c r="N307" s="16">
        <f>SUMIFS(claims!$Q:$Q,claims!$B:$B,$A307,claims!$Z:$Z,"Inpatient")</f>
        <v>0</v>
      </c>
      <c r="O307" s="16">
        <f>SUMIFS(claims!$Q:$Q,claims!$B:$B,$A307,claims!$Z:$Z,"ED")</f>
        <v>0</v>
      </c>
      <c r="P307" s="16">
        <f>SUMIFS(claims!$Q:$Q,claims!$B:$B,$A307,claims!$Z:$Z,"Specialty Rx")</f>
        <v>875.88</v>
      </c>
      <c r="Q307" s="14">
        <f t="shared" si="25"/>
        <v>0</v>
      </c>
      <c r="AA307" s="41">
        <f>COUNTIFS(claims!$B:$B,$A307,claims!$Z:$Z,"Behavioral Health")</f>
        <v>0</v>
      </c>
      <c r="AB307" s="41">
        <f>COUNTIFS(claims!$B:$B,$A307,claims!$Z:$Z,"ED")</f>
        <v>0</v>
      </c>
      <c r="AC307" s="41">
        <f>COUNTIFS(claims!$B:$B,$A307,claims!$Z:$Z,"Inpatient")</f>
        <v>0</v>
      </c>
      <c r="AD307" s="41">
        <f t="shared" si="26"/>
        <v>0</v>
      </c>
      <c r="AE307" s="41" t="str">
        <f>IF(enrollment!P307="","",enrollment!P307)</f>
        <v>Moved Out of Area</v>
      </c>
      <c r="AF307" s="41">
        <f>IF(enrollment!P307="",0,1)</f>
        <v>1</v>
      </c>
    </row>
    <row r="308" spans="1:32" x14ac:dyDescent="0.25">
      <c r="A308" t="str">
        <f>enrollment!A308</f>
        <v>M-000307</v>
      </c>
      <c r="B308" t="str">
        <f>enrollment!F308</f>
        <v>Marketplace</v>
      </c>
      <c r="C308" t="str">
        <f>enrollment!I308</f>
        <v>TN</v>
      </c>
      <c r="D308" t="str">
        <f>enrollment!J308</f>
        <v>Davidson</v>
      </c>
      <c r="E308">
        <f>enrollment!L308</f>
        <v>61</v>
      </c>
      <c r="F308" t="str" cm="1">
        <f t="array" ref="F308">_xlfn.IFS(E308&lt;18,"0-17",E308&lt;35,"18-34",E308&lt;50,"35-49",E308&lt;65,"50-64",TRUE,"65+")</f>
        <v>50-64</v>
      </c>
      <c r="G308" t="str">
        <f>enrollment!M308</f>
        <v>F</v>
      </c>
      <c r="H308" s="13">
        <f>enrollment!N308</f>
        <v>0.94</v>
      </c>
      <c r="I308" s="14">
        <f>enrollment!O308</f>
        <v>5678901234</v>
      </c>
      <c r="J308" s="15">
        <f>IFERROR(_xlfn.XLOOKUP(I308,providers!$B$2:$B$11,providers!$Q$2:$Q$11),"")</f>
        <v>3.8</v>
      </c>
      <c r="K308">
        <f>SUMIFS(member_months!$F:$F,member_months!$A:$A,$A308)</f>
        <v>10</v>
      </c>
      <c r="L308" s="16">
        <f>SUMIFS(claims!$Q:$Q,claims!$B:$B,$A308)</f>
        <v>58343.25</v>
      </c>
      <c r="M308" s="16">
        <f t="shared" si="24"/>
        <v>5834.3249999999998</v>
      </c>
      <c r="N308" s="16">
        <f>SUMIFS(claims!$Q:$Q,claims!$B:$B,$A308,claims!$Z:$Z,"Inpatient")</f>
        <v>53186.05</v>
      </c>
      <c r="O308" s="16">
        <f>SUMIFS(claims!$Q:$Q,claims!$B:$B,$A308,claims!$Z:$Z,"ED")</f>
        <v>1738.9099999999999</v>
      </c>
      <c r="P308" s="16">
        <f>SUMIFS(claims!$Q:$Q,claims!$B:$B,$A308,claims!$Z:$Z,"Specialty Rx")</f>
        <v>3286.2300000000005</v>
      </c>
      <c r="Q308" s="14">
        <f t="shared" si="25"/>
        <v>1</v>
      </c>
      <c r="AA308" s="41">
        <f>COUNTIFS(claims!$B:$B,$A308,claims!$Z:$Z,"Behavioral Health")</f>
        <v>0</v>
      </c>
      <c r="AB308" s="41">
        <f>COUNTIFS(claims!$B:$B,$A308,claims!$Z:$Z,"ED")</f>
        <v>2</v>
      </c>
      <c r="AC308" s="41">
        <f>COUNTIFS(claims!$B:$B,$A308,claims!$Z:$Z,"Inpatient")</f>
        <v>3</v>
      </c>
      <c r="AD308" s="41">
        <f t="shared" si="26"/>
        <v>0</v>
      </c>
      <c r="AE308" s="41" t="str">
        <f>IF(enrollment!P308="","",enrollment!P308)</f>
        <v/>
      </c>
      <c r="AF308" s="41">
        <f>IF(enrollment!P308="",0,1)</f>
        <v>0</v>
      </c>
    </row>
    <row r="309" spans="1:32" x14ac:dyDescent="0.25">
      <c r="A309" t="str">
        <f>enrollment!A309</f>
        <v>M-000308</v>
      </c>
      <c r="B309" t="str">
        <f>enrollment!F309</f>
        <v>Medicare Advantage</v>
      </c>
      <c r="C309" t="str">
        <f>enrollment!I309</f>
        <v>GA</v>
      </c>
      <c r="D309" t="str">
        <f>enrollment!J309</f>
        <v>Cherokee</v>
      </c>
      <c r="E309">
        <f>enrollment!L309</f>
        <v>83</v>
      </c>
      <c r="F309" t="str" cm="1">
        <f t="array" ref="F309">_xlfn.IFS(E309&lt;18,"0-17",E309&lt;35,"18-34",E309&lt;50,"35-49",E309&lt;65,"50-64",TRUE,"65+")</f>
        <v>65+</v>
      </c>
      <c r="G309" t="str">
        <f>enrollment!M309</f>
        <v>F</v>
      </c>
      <c r="H309" s="13">
        <f>enrollment!N309</f>
        <v>3.36</v>
      </c>
      <c r="I309" s="14">
        <f>enrollment!O309</f>
        <v>8901234567</v>
      </c>
      <c r="J309" s="15">
        <f>IFERROR(_xlfn.XLOOKUP(I309,providers!$B$2:$B$11,providers!$Q$2:$Q$11),"")</f>
        <v>3.7</v>
      </c>
      <c r="K309">
        <f>SUMIFS(member_months!$F:$F,member_months!$A:$A,$A309)</f>
        <v>11</v>
      </c>
      <c r="L309" s="16">
        <f>SUMIFS(claims!$Q:$Q,claims!$B:$B,$A309)</f>
        <v>20008.14</v>
      </c>
      <c r="M309" s="16">
        <f t="shared" si="24"/>
        <v>1818.921818181818</v>
      </c>
      <c r="N309" s="16">
        <f>SUMIFS(claims!$Q:$Q,claims!$B:$B,$A309,claims!$Z:$Z,"Inpatient")</f>
        <v>13898.34</v>
      </c>
      <c r="O309" s="16">
        <f>SUMIFS(claims!$Q:$Q,claims!$B:$B,$A309,claims!$Z:$Z,"ED")</f>
        <v>887.33</v>
      </c>
      <c r="P309" s="16">
        <f>SUMIFS(claims!$Q:$Q,claims!$B:$B,$A309,claims!$Z:$Z,"Specialty Rx")</f>
        <v>3961.9100000000003</v>
      </c>
      <c r="Q309" s="14">
        <f t="shared" si="25"/>
        <v>0</v>
      </c>
      <c r="AA309" s="41">
        <f>COUNTIFS(claims!$B:$B,$A309,claims!$Z:$Z,"Behavioral Health")</f>
        <v>1</v>
      </c>
      <c r="AB309" s="41">
        <f>COUNTIFS(claims!$B:$B,$A309,claims!$Z:$Z,"ED")</f>
        <v>1</v>
      </c>
      <c r="AC309" s="41">
        <f>COUNTIFS(claims!$B:$B,$A309,claims!$Z:$Z,"Inpatient")</f>
        <v>1</v>
      </c>
      <c r="AD309" s="41">
        <f t="shared" si="26"/>
        <v>1</v>
      </c>
      <c r="AE309" s="41" t="str">
        <f>IF(enrollment!P309="","",enrollment!P309)</f>
        <v/>
      </c>
      <c r="AF309" s="41">
        <f>IF(enrollment!P309="",0,1)</f>
        <v>0</v>
      </c>
    </row>
    <row r="310" spans="1:32" x14ac:dyDescent="0.25">
      <c r="A310" t="str">
        <f>enrollment!A310</f>
        <v>M-000309</v>
      </c>
      <c r="B310" t="str">
        <f>enrollment!F310</f>
        <v>Medicare Advantage</v>
      </c>
      <c r="C310" t="str">
        <f>enrollment!I310</f>
        <v>GA</v>
      </c>
      <c r="D310" t="str">
        <f>enrollment!J310</f>
        <v>Fulton</v>
      </c>
      <c r="E310">
        <f>enrollment!L310</f>
        <v>73</v>
      </c>
      <c r="F310" t="str" cm="1">
        <f t="array" ref="F310">_xlfn.IFS(E310&lt;18,"0-17",E310&lt;35,"18-34",E310&lt;50,"35-49",E310&lt;65,"50-64",TRUE,"65+")</f>
        <v>65+</v>
      </c>
      <c r="G310" t="str">
        <f>enrollment!M310</f>
        <v>F</v>
      </c>
      <c r="H310" s="13">
        <f>enrollment!N310</f>
        <v>2.91</v>
      </c>
      <c r="I310" s="14">
        <f>enrollment!O310</f>
        <v>8901234567</v>
      </c>
      <c r="J310" s="15">
        <f>IFERROR(_xlfn.XLOOKUP(I310,providers!$B$2:$B$11,providers!$Q$2:$Q$11),"")</f>
        <v>3.7</v>
      </c>
      <c r="K310">
        <f>SUMIFS(member_months!$F:$F,member_months!$A:$A,$A310)</f>
        <v>10</v>
      </c>
      <c r="L310" s="16">
        <f>SUMIFS(claims!$Q:$Q,claims!$B:$B,$A310)</f>
        <v>15023.24</v>
      </c>
      <c r="M310" s="16">
        <f t="shared" si="24"/>
        <v>1502.3240000000001</v>
      </c>
      <c r="N310" s="16">
        <f>SUMIFS(claims!$Q:$Q,claims!$B:$B,$A310,claims!$Z:$Z,"Inpatient")</f>
        <v>11604.57</v>
      </c>
      <c r="O310" s="16">
        <f>SUMIFS(claims!$Q:$Q,claims!$B:$B,$A310,claims!$Z:$Z,"ED")</f>
        <v>2527.1800000000003</v>
      </c>
      <c r="P310" s="16">
        <f>SUMIFS(claims!$Q:$Q,claims!$B:$B,$A310,claims!$Z:$Z,"Specialty Rx")</f>
        <v>0</v>
      </c>
      <c r="Q310" s="14">
        <f t="shared" si="25"/>
        <v>0</v>
      </c>
      <c r="AA310" s="41">
        <f>COUNTIFS(claims!$B:$B,$A310,claims!$Z:$Z,"Behavioral Health")</f>
        <v>1</v>
      </c>
      <c r="AB310" s="41">
        <f>COUNTIFS(claims!$B:$B,$A310,claims!$Z:$Z,"ED")</f>
        <v>2</v>
      </c>
      <c r="AC310" s="41">
        <f>COUNTIFS(claims!$B:$B,$A310,claims!$Z:$Z,"Inpatient")</f>
        <v>1</v>
      </c>
      <c r="AD310" s="41">
        <f t="shared" si="26"/>
        <v>1</v>
      </c>
      <c r="AE310" s="41" t="str">
        <f>IF(enrollment!P310="","",enrollment!P310)</f>
        <v/>
      </c>
      <c r="AF310" s="41">
        <f>IF(enrollment!P310="",0,1)</f>
        <v>0</v>
      </c>
    </row>
    <row r="311" spans="1:32" x14ac:dyDescent="0.25">
      <c r="A311" t="str">
        <f>enrollment!A311</f>
        <v>M-000310</v>
      </c>
      <c r="B311" t="str">
        <f>enrollment!F311</f>
        <v>Medicare Advantage</v>
      </c>
      <c r="C311" t="str">
        <f>enrollment!I311</f>
        <v>TN</v>
      </c>
      <c r="D311" t="str">
        <f>enrollment!J311</f>
        <v>Davidson</v>
      </c>
      <c r="E311">
        <f>enrollment!L311</f>
        <v>75</v>
      </c>
      <c r="F311" t="str" cm="1">
        <f t="array" ref="F311">_xlfn.IFS(E311&lt;18,"0-17",E311&lt;35,"18-34",E311&lt;50,"35-49",E311&lt;65,"50-64",TRUE,"65+")</f>
        <v>65+</v>
      </c>
      <c r="G311" t="str">
        <f>enrollment!M311</f>
        <v>M</v>
      </c>
      <c r="H311" s="13">
        <f>enrollment!N311</f>
        <v>3.41</v>
      </c>
      <c r="I311" s="14">
        <f>enrollment!O311</f>
        <v>7890123456</v>
      </c>
      <c r="J311" s="15">
        <f>IFERROR(_xlfn.XLOOKUP(I311,providers!$B$2:$B$11,providers!$Q$2:$Q$11),"")</f>
        <v>3.9</v>
      </c>
      <c r="K311">
        <f>SUMIFS(member_months!$F:$F,member_months!$A:$A,$A311)</f>
        <v>11</v>
      </c>
      <c r="L311" s="16">
        <f>SUMIFS(claims!$Q:$Q,claims!$B:$B,$A311)</f>
        <v>16112.3</v>
      </c>
      <c r="M311" s="16">
        <f t="shared" si="24"/>
        <v>1464.7545454545455</v>
      </c>
      <c r="N311" s="16">
        <f>SUMIFS(claims!$Q:$Q,claims!$B:$B,$A311,claims!$Z:$Z,"Inpatient")</f>
        <v>14750.47</v>
      </c>
      <c r="O311" s="16">
        <f>SUMIFS(claims!$Q:$Q,claims!$B:$B,$A311,claims!$Z:$Z,"ED")</f>
        <v>0</v>
      </c>
      <c r="P311" s="16">
        <f>SUMIFS(claims!$Q:$Q,claims!$B:$B,$A311,claims!$Z:$Z,"Specialty Rx")</f>
        <v>1040.3</v>
      </c>
      <c r="Q311" s="14">
        <f t="shared" si="25"/>
        <v>0</v>
      </c>
      <c r="AA311" s="41">
        <f>COUNTIFS(claims!$B:$B,$A311,claims!$Z:$Z,"Behavioral Health")</f>
        <v>0</v>
      </c>
      <c r="AB311" s="41">
        <f>COUNTIFS(claims!$B:$B,$A311,claims!$Z:$Z,"ED")</f>
        <v>0</v>
      </c>
      <c r="AC311" s="41">
        <f>COUNTIFS(claims!$B:$B,$A311,claims!$Z:$Z,"Inpatient")</f>
        <v>1</v>
      </c>
      <c r="AD311" s="41">
        <f t="shared" si="26"/>
        <v>0</v>
      </c>
      <c r="AE311" s="41" t="str">
        <f>IF(enrollment!P311="","",enrollment!P311)</f>
        <v/>
      </c>
      <c r="AF311" s="41">
        <f>IF(enrollment!P311="",0,1)</f>
        <v>0</v>
      </c>
    </row>
    <row r="312" spans="1:32" x14ac:dyDescent="0.25">
      <c r="A312" t="str">
        <f>enrollment!A312</f>
        <v>M-000311</v>
      </c>
      <c r="B312" t="str">
        <f>enrollment!F312</f>
        <v>Medicare Advantage</v>
      </c>
      <c r="C312" t="str">
        <f>enrollment!I312</f>
        <v>KY</v>
      </c>
      <c r="D312" t="str">
        <f>enrollment!J312</f>
        <v>Warren</v>
      </c>
      <c r="E312">
        <f>enrollment!L312</f>
        <v>85</v>
      </c>
      <c r="F312" t="str" cm="1">
        <f t="array" ref="F312">_xlfn.IFS(E312&lt;18,"0-17",E312&lt;35,"18-34",E312&lt;50,"35-49",E312&lt;65,"50-64",TRUE,"65+")</f>
        <v>65+</v>
      </c>
      <c r="G312" t="str">
        <f>enrollment!M312</f>
        <v>F</v>
      </c>
      <c r="H312" s="13">
        <f>enrollment!N312</f>
        <v>2.5</v>
      </c>
      <c r="I312" s="14">
        <f>enrollment!O312</f>
        <v>3456789012</v>
      </c>
      <c r="J312" s="15">
        <f>IFERROR(_xlfn.XLOOKUP(I312,providers!$B$2:$B$11,providers!$Q$2:$Q$11),"")</f>
        <v>4</v>
      </c>
      <c r="K312">
        <f>SUMIFS(member_months!$F:$F,member_months!$A:$A,$A312)</f>
        <v>11</v>
      </c>
      <c r="L312" s="16">
        <f>SUMIFS(claims!$Q:$Q,claims!$B:$B,$A312)</f>
        <v>71177.26999999999</v>
      </c>
      <c r="M312" s="16">
        <f t="shared" si="24"/>
        <v>6470.6609090909078</v>
      </c>
      <c r="N312" s="16">
        <f>SUMIFS(claims!$Q:$Q,claims!$B:$B,$A312,claims!$Z:$Z,"Inpatient")</f>
        <v>60476.319999999992</v>
      </c>
      <c r="O312" s="16">
        <f>SUMIFS(claims!$Q:$Q,claims!$B:$B,$A312,claims!$Z:$Z,"ED")</f>
        <v>2985.74</v>
      </c>
      <c r="P312" s="16">
        <f>SUMIFS(claims!$Q:$Q,claims!$B:$B,$A312,claims!$Z:$Z,"Specialty Rx")</f>
        <v>6079.98</v>
      </c>
      <c r="Q312" s="14">
        <f t="shared" si="25"/>
        <v>1</v>
      </c>
      <c r="AA312" s="41">
        <f>COUNTIFS(claims!$B:$B,$A312,claims!$Z:$Z,"Behavioral Health")</f>
        <v>2</v>
      </c>
      <c r="AB312" s="41">
        <f>COUNTIFS(claims!$B:$B,$A312,claims!$Z:$Z,"ED")</f>
        <v>3</v>
      </c>
      <c r="AC312" s="41">
        <f>COUNTIFS(claims!$B:$B,$A312,claims!$Z:$Z,"Inpatient")</f>
        <v>3</v>
      </c>
      <c r="AD312" s="41">
        <f t="shared" si="26"/>
        <v>1</v>
      </c>
      <c r="AE312" s="41" t="str">
        <f>IF(enrollment!P312="","",enrollment!P312)</f>
        <v/>
      </c>
      <c r="AF312" s="41">
        <f>IF(enrollment!P312="",0,1)</f>
        <v>0</v>
      </c>
    </row>
    <row r="313" spans="1:32" x14ac:dyDescent="0.25">
      <c r="A313" t="str">
        <f>enrollment!A313</f>
        <v>M-000312</v>
      </c>
      <c r="B313" t="str">
        <f>enrollment!F313</f>
        <v>Marketplace</v>
      </c>
      <c r="C313" t="str">
        <f>enrollment!I313</f>
        <v>KY</v>
      </c>
      <c r="D313" t="str">
        <f>enrollment!J313</f>
        <v>Hardin</v>
      </c>
      <c r="E313">
        <f>enrollment!L313</f>
        <v>38</v>
      </c>
      <c r="F313" t="str" cm="1">
        <f t="array" ref="F313">_xlfn.IFS(E313&lt;18,"0-17",E313&lt;35,"18-34",E313&lt;50,"35-49",E313&lt;65,"50-64",TRUE,"65+")</f>
        <v>35-49</v>
      </c>
      <c r="G313" t="str">
        <f>enrollment!M313</f>
        <v>M</v>
      </c>
      <c r="H313" s="13">
        <f>enrollment!N313</f>
        <v>1.32</v>
      </c>
      <c r="I313" s="14">
        <f>enrollment!O313</f>
        <v>9012345678</v>
      </c>
      <c r="J313" s="15">
        <f>IFERROR(_xlfn.XLOOKUP(I313,providers!$B$2:$B$11,providers!$Q$2:$Q$11),"")</f>
        <v>4.3</v>
      </c>
      <c r="K313">
        <f>SUMIFS(member_months!$F:$F,member_months!$A:$A,$A313)</f>
        <v>11</v>
      </c>
      <c r="L313" s="16">
        <f>SUMIFS(claims!$Q:$Q,claims!$B:$B,$A313)</f>
        <v>4035.5000000000005</v>
      </c>
      <c r="M313" s="16">
        <f t="shared" si="24"/>
        <v>366.86363636363643</v>
      </c>
      <c r="N313" s="16">
        <f>SUMIFS(claims!$Q:$Q,claims!$B:$B,$A313,claims!$Z:$Z,"Inpatient")</f>
        <v>0</v>
      </c>
      <c r="O313" s="16">
        <f>SUMIFS(claims!$Q:$Q,claims!$B:$B,$A313,claims!$Z:$Z,"ED")</f>
        <v>2078.79</v>
      </c>
      <c r="P313" s="16">
        <f>SUMIFS(claims!$Q:$Q,claims!$B:$B,$A313,claims!$Z:$Z,"Specialty Rx")</f>
        <v>1559.15</v>
      </c>
      <c r="Q313" s="14">
        <f t="shared" si="25"/>
        <v>0</v>
      </c>
      <c r="AA313" s="41">
        <f>COUNTIFS(claims!$B:$B,$A313,claims!$Z:$Z,"Behavioral Health")</f>
        <v>0</v>
      </c>
      <c r="AB313" s="41">
        <f>COUNTIFS(claims!$B:$B,$A313,claims!$Z:$Z,"ED")</f>
        <v>2</v>
      </c>
      <c r="AC313" s="41">
        <f>COUNTIFS(claims!$B:$B,$A313,claims!$Z:$Z,"Inpatient")</f>
        <v>0</v>
      </c>
      <c r="AD313" s="41">
        <f t="shared" si="26"/>
        <v>0</v>
      </c>
      <c r="AE313" s="41" t="str">
        <f>IF(enrollment!P313="","",enrollment!P313)</f>
        <v/>
      </c>
      <c r="AF313" s="41">
        <f>IF(enrollment!P313="",0,1)</f>
        <v>0</v>
      </c>
    </row>
    <row r="314" spans="1:32" x14ac:dyDescent="0.25">
      <c r="A314" t="str">
        <f>enrollment!A314</f>
        <v>M-000313</v>
      </c>
      <c r="B314" t="str">
        <f>enrollment!F314</f>
        <v>Marketplace</v>
      </c>
      <c r="C314" t="str">
        <f>enrollment!I314</f>
        <v>GA</v>
      </c>
      <c r="D314" t="str">
        <f>enrollment!J314</f>
        <v>Fulton</v>
      </c>
      <c r="E314">
        <f>enrollment!L314</f>
        <v>50</v>
      </c>
      <c r="F314" t="str" cm="1">
        <f t="array" ref="F314">_xlfn.IFS(E314&lt;18,"0-17",E314&lt;35,"18-34",E314&lt;50,"35-49",E314&lt;65,"50-64",TRUE,"65+")</f>
        <v>50-64</v>
      </c>
      <c r="G314" t="str">
        <f>enrollment!M314</f>
        <v>F</v>
      </c>
      <c r="H314" s="13">
        <f>enrollment!N314</f>
        <v>0.98</v>
      </c>
      <c r="I314" s="14">
        <f>enrollment!O314</f>
        <v>8901234567</v>
      </c>
      <c r="J314" s="15">
        <f>IFERROR(_xlfn.XLOOKUP(I314,providers!$B$2:$B$11,providers!$Q$2:$Q$11),"")</f>
        <v>3.7</v>
      </c>
      <c r="K314">
        <f>SUMIFS(member_months!$F:$F,member_months!$A:$A,$A314)</f>
        <v>12</v>
      </c>
      <c r="L314" s="16">
        <f>SUMIFS(claims!$Q:$Q,claims!$B:$B,$A314)</f>
        <v>31467.539999999997</v>
      </c>
      <c r="M314" s="16">
        <f t="shared" si="24"/>
        <v>2622.2949999999996</v>
      </c>
      <c r="N314" s="16">
        <f>SUMIFS(claims!$Q:$Q,claims!$B:$B,$A314,claims!$Z:$Z,"Inpatient")</f>
        <v>31031.309999999998</v>
      </c>
      <c r="O314" s="16">
        <f>SUMIFS(claims!$Q:$Q,claims!$B:$B,$A314,claims!$Z:$Z,"ED")</f>
        <v>0</v>
      </c>
      <c r="P314" s="16">
        <f>SUMIFS(claims!$Q:$Q,claims!$B:$B,$A314,claims!$Z:$Z,"Specialty Rx")</f>
        <v>0</v>
      </c>
      <c r="Q314" s="14">
        <f t="shared" si="25"/>
        <v>0</v>
      </c>
      <c r="AA314" s="41">
        <f>COUNTIFS(claims!$B:$B,$A314,claims!$Z:$Z,"Behavioral Health")</f>
        <v>1</v>
      </c>
      <c r="AB314" s="41">
        <f>COUNTIFS(claims!$B:$B,$A314,claims!$Z:$Z,"ED")</f>
        <v>0</v>
      </c>
      <c r="AC314" s="41">
        <f>COUNTIFS(claims!$B:$B,$A314,claims!$Z:$Z,"Inpatient")</f>
        <v>2</v>
      </c>
      <c r="AD314" s="41">
        <f t="shared" si="26"/>
        <v>1</v>
      </c>
      <c r="AE314" s="41" t="str">
        <f>IF(enrollment!P314="","",enrollment!P314)</f>
        <v/>
      </c>
      <c r="AF314" s="41">
        <f>IF(enrollment!P314="",0,1)</f>
        <v>0</v>
      </c>
    </row>
    <row r="315" spans="1:32" x14ac:dyDescent="0.25">
      <c r="A315" t="str">
        <f>enrollment!A315</f>
        <v>M-000314</v>
      </c>
      <c r="B315" t="str">
        <f>enrollment!F315</f>
        <v>Marketplace</v>
      </c>
      <c r="C315" t="str">
        <f>enrollment!I315</f>
        <v>OH</v>
      </c>
      <c r="D315" t="str">
        <f>enrollment!J315</f>
        <v>Cuyahoga</v>
      </c>
      <c r="E315">
        <f>enrollment!L315</f>
        <v>33</v>
      </c>
      <c r="F315" t="str" cm="1">
        <f t="array" ref="F315">_xlfn.IFS(E315&lt;18,"0-17",E315&lt;35,"18-34",E315&lt;50,"35-49",E315&lt;65,"50-64",TRUE,"65+")</f>
        <v>18-34</v>
      </c>
      <c r="G315" t="str">
        <f>enrollment!M315</f>
        <v>F</v>
      </c>
      <c r="H315" s="13">
        <f>enrollment!N315</f>
        <v>0.97</v>
      </c>
      <c r="I315" s="14">
        <f>enrollment!O315</f>
        <v>6789012345</v>
      </c>
      <c r="J315" s="15">
        <f>IFERROR(_xlfn.XLOOKUP(I315,providers!$B$2:$B$11,providers!$Q$2:$Q$11),"")</f>
        <v>4.0999999999999996</v>
      </c>
      <c r="K315">
        <f>SUMIFS(member_months!$F:$F,member_months!$A:$A,$A315)</f>
        <v>6</v>
      </c>
      <c r="L315" s="16">
        <f>SUMIFS(claims!$Q:$Q,claims!$B:$B,$A315)</f>
        <v>14210.619999999999</v>
      </c>
      <c r="M315" s="16">
        <f t="shared" si="24"/>
        <v>2368.4366666666665</v>
      </c>
      <c r="N315" s="16">
        <f>SUMIFS(claims!$Q:$Q,claims!$B:$B,$A315,claims!$Z:$Z,"Inpatient")</f>
        <v>12901.47</v>
      </c>
      <c r="O315" s="16">
        <f>SUMIFS(claims!$Q:$Q,claims!$B:$B,$A315,claims!$Z:$Z,"ED")</f>
        <v>1181.0899999999999</v>
      </c>
      <c r="P315" s="16">
        <f>SUMIFS(claims!$Q:$Q,claims!$B:$B,$A315,claims!$Z:$Z,"Specialty Rx")</f>
        <v>0</v>
      </c>
      <c r="Q315" s="14">
        <f t="shared" si="25"/>
        <v>0</v>
      </c>
      <c r="AA315" s="41">
        <f>COUNTIFS(claims!$B:$B,$A315,claims!$Z:$Z,"Behavioral Health")</f>
        <v>0</v>
      </c>
      <c r="AB315" s="41">
        <f>COUNTIFS(claims!$B:$B,$A315,claims!$Z:$Z,"ED")</f>
        <v>1</v>
      </c>
      <c r="AC315" s="41">
        <f>COUNTIFS(claims!$B:$B,$A315,claims!$Z:$Z,"Inpatient")</f>
        <v>1</v>
      </c>
      <c r="AD315" s="41">
        <f t="shared" si="26"/>
        <v>0</v>
      </c>
      <c r="AE315" s="41" t="str">
        <f>IF(enrollment!P315="","",enrollment!P315)</f>
        <v>Network Adequacy</v>
      </c>
      <c r="AF315" s="41">
        <f>IF(enrollment!P315="",0,1)</f>
        <v>1</v>
      </c>
    </row>
    <row r="316" spans="1:32" x14ac:dyDescent="0.25">
      <c r="A316" t="str">
        <f>enrollment!A316</f>
        <v>M-000315</v>
      </c>
      <c r="B316" t="str">
        <f>enrollment!F316</f>
        <v>Marketplace</v>
      </c>
      <c r="C316" t="str">
        <f>enrollment!I316</f>
        <v>KY</v>
      </c>
      <c r="D316" t="str">
        <f>enrollment!J316</f>
        <v>Jefferson</v>
      </c>
      <c r="E316">
        <f>enrollment!L316</f>
        <v>25</v>
      </c>
      <c r="F316" t="str" cm="1">
        <f t="array" ref="F316">_xlfn.IFS(E316&lt;18,"0-17",E316&lt;35,"18-34",E316&lt;50,"35-49",E316&lt;65,"50-64",TRUE,"65+")</f>
        <v>18-34</v>
      </c>
      <c r="G316" t="str">
        <f>enrollment!M316</f>
        <v>M</v>
      </c>
      <c r="H316" s="13">
        <f>enrollment!N316</f>
        <v>1.2</v>
      </c>
      <c r="I316" s="14">
        <f>enrollment!O316</f>
        <v>3456789012</v>
      </c>
      <c r="J316" s="15">
        <f>IFERROR(_xlfn.XLOOKUP(I316,providers!$B$2:$B$11,providers!$Q$2:$Q$11),"")</f>
        <v>4</v>
      </c>
      <c r="K316">
        <f>SUMIFS(member_months!$F:$F,member_months!$A:$A,$A316)</f>
        <v>11</v>
      </c>
      <c r="L316" s="16">
        <f>SUMIFS(claims!$Q:$Q,claims!$B:$B,$A316)</f>
        <v>2006.4299999999998</v>
      </c>
      <c r="M316" s="16">
        <f t="shared" si="24"/>
        <v>182.40272727272725</v>
      </c>
      <c r="N316" s="16">
        <f>SUMIFS(claims!$Q:$Q,claims!$B:$B,$A316,claims!$Z:$Z,"Inpatient")</f>
        <v>0</v>
      </c>
      <c r="O316" s="16">
        <f>SUMIFS(claims!$Q:$Q,claims!$B:$B,$A316,claims!$Z:$Z,"ED")</f>
        <v>1135.77</v>
      </c>
      <c r="P316" s="16">
        <f>SUMIFS(claims!$Q:$Q,claims!$B:$B,$A316,claims!$Z:$Z,"Specialty Rx")</f>
        <v>0</v>
      </c>
      <c r="Q316" s="14">
        <f t="shared" si="25"/>
        <v>0</v>
      </c>
      <c r="AA316" s="41">
        <f>COUNTIFS(claims!$B:$B,$A316,claims!$Z:$Z,"Behavioral Health")</f>
        <v>0</v>
      </c>
      <c r="AB316" s="41">
        <f>COUNTIFS(claims!$B:$B,$A316,claims!$Z:$Z,"ED")</f>
        <v>1</v>
      </c>
      <c r="AC316" s="41">
        <f>COUNTIFS(claims!$B:$B,$A316,claims!$Z:$Z,"Inpatient")</f>
        <v>0</v>
      </c>
      <c r="AD316" s="41">
        <f t="shared" si="26"/>
        <v>0</v>
      </c>
      <c r="AE316" s="41" t="str">
        <f>IF(enrollment!P316="","",enrollment!P316)</f>
        <v/>
      </c>
      <c r="AF316" s="41">
        <f>IF(enrollment!P316="",0,1)</f>
        <v>0</v>
      </c>
    </row>
    <row r="317" spans="1:32" x14ac:dyDescent="0.25">
      <c r="A317" t="str">
        <f>enrollment!A317</f>
        <v>M-000316</v>
      </c>
      <c r="B317" t="str">
        <f>enrollment!F317</f>
        <v>Marketplace</v>
      </c>
      <c r="C317" t="str">
        <f>enrollment!I317</f>
        <v>TN</v>
      </c>
      <c r="D317" t="str">
        <f>enrollment!J317</f>
        <v>Rural-Cannon</v>
      </c>
      <c r="E317">
        <f>enrollment!L317</f>
        <v>26</v>
      </c>
      <c r="F317" t="str" cm="1">
        <f t="array" ref="F317">_xlfn.IFS(E317&lt;18,"0-17",E317&lt;35,"18-34",E317&lt;50,"35-49",E317&lt;65,"50-64",TRUE,"65+")</f>
        <v>18-34</v>
      </c>
      <c r="G317" t="str">
        <f>enrollment!M317</f>
        <v>M</v>
      </c>
      <c r="H317" s="13">
        <f>enrollment!N317</f>
        <v>1.46</v>
      </c>
      <c r="I317" s="14">
        <f>enrollment!O317</f>
        <v>0</v>
      </c>
      <c r="J317" s="15" t="str">
        <f>IFERROR(_xlfn.XLOOKUP(I317,providers!$B$2:$B$11,providers!$Q$2:$Q$11),"")</f>
        <v/>
      </c>
      <c r="K317">
        <f>SUMIFS(member_months!$F:$F,member_months!$A:$A,$A317)</f>
        <v>11</v>
      </c>
      <c r="L317" s="16">
        <f>SUMIFS(claims!$Q:$Q,claims!$B:$B,$A317)</f>
        <v>9335.0099999999984</v>
      </c>
      <c r="M317" s="16">
        <f t="shared" si="24"/>
        <v>848.6372727272726</v>
      </c>
      <c r="N317" s="16">
        <f>SUMIFS(claims!$Q:$Q,claims!$B:$B,$A317,claims!$Z:$Z,"Inpatient")</f>
        <v>0</v>
      </c>
      <c r="O317" s="16">
        <f>SUMIFS(claims!$Q:$Q,claims!$B:$B,$A317,claims!$Z:$Z,"ED")</f>
        <v>9024.2000000000007</v>
      </c>
      <c r="P317" s="16">
        <f>SUMIFS(claims!$Q:$Q,claims!$B:$B,$A317,claims!$Z:$Z,"Specialty Rx")</f>
        <v>0</v>
      </c>
      <c r="Q317" s="14">
        <f t="shared" si="25"/>
        <v>0</v>
      </c>
      <c r="AA317" s="41">
        <f>COUNTIFS(claims!$B:$B,$A317,claims!$Z:$Z,"Behavioral Health")</f>
        <v>0</v>
      </c>
      <c r="AB317" s="41">
        <f>COUNTIFS(claims!$B:$B,$A317,claims!$Z:$Z,"ED")</f>
        <v>8</v>
      </c>
      <c r="AC317" s="41">
        <f>COUNTIFS(claims!$B:$B,$A317,claims!$Z:$Z,"Inpatient")</f>
        <v>0</v>
      </c>
      <c r="AD317" s="41">
        <f t="shared" si="26"/>
        <v>0</v>
      </c>
      <c r="AE317" s="41" t="str">
        <f>IF(enrollment!P317="","",enrollment!P317)</f>
        <v/>
      </c>
      <c r="AF317" s="41">
        <f>IF(enrollment!P317="",0,1)</f>
        <v>0</v>
      </c>
    </row>
    <row r="318" spans="1:32" x14ac:dyDescent="0.25">
      <c r="A318" t="str">
        <f>enrollment!A318</f>
        <v>M-000317</v>
      </c>
      <c r="B318" t="str">
        <f>enrollment!F318</f>
        <v>Commercial</v>
      </c>
      <c r="C318" t="str">
        <f>enrollment!I318</f>
        <v>OH</v>
      </c>
      <c r="D318" t="str">
        <f>enrollment!J318</f>
        <v>Cuyahoga</v>
      </c>
      <c r="E318">
        <f>enrollment!L318</f>
        <v>28</v>
      </c>
      <c r="F318" t="str" cm="1">
        <f t="array" ref="F318">_xlfn.IFS(E318&lt;18,"0-17",E318&lt;35,"18-34",E318&lt;50,"35-49",E318&lt;65,"50-64",TRUE,"65+")</f>
        <v>18-34</v>
      </c>
      <c r="G318" t="str">
        <f>enrollment!M318</f>
        <v>F</v>
      </c>
      <c r="H318" s="13">
        <f>enrollment!N318</f>
        <v>0.86</v>
      </c>
      <c r="I318" s="14">
        <f>enrollment!O318</f>
        <v>6789012345</v>
      </c>
      <c r="J318" s="15">
        <f>IFERROR(_xlfn.XLOOKUP(I318,providers!$B$2:$B$11,providers!$Q$2:$Q$11),"")</f>
        <v>4.0999999999999996</v>
      </c>
      <c r="K318">
        <f>SUMIFS(member_months!$F:$F,member_months!$A:$A,$A318)</f>
        <v>12</v>
      </c>
      <c r="L318" s="16">
        <f>SUMIFS(claims!$Q:$Q,claims!$B:$B,$A318)</f>
        <v>26672.549999999996</v>
      </c>
      <c r="M318" s="16">
        <f t="shared" si="24"/>
        <v>2222.7124999999996</v>
      </c>
      <c r="N318" s="16">
        <f>SUMIFS(claims!$Q:$Q,claims!$B:$B,$A318,claims!$Z:$Z,"Inpatient")</f>
        <v>24356.47</v>
      </c>
      <c r="O318" s="16">
        <f>SUMIFS(claims!$Q:$Q,claims!$B:$B,$A318,claims!$Z:$Z,"ED")</f>
        <v>893.53</v>
      </c>
      <c r="P318" s="16">
        <f>SUMIFS(claims!$Q:$Q,claims!$B:$B,$A318,claims!$Z:$Z,"Specialty Rx")</f>
        <v>1137.3900000000001</v>
      </c>
      <c r="Q318" s="14">
        <f t="shared" si="25"/>
        <v>0</v>
      </c>
      <c r="AA318" s="41">
        <f>COUNTIFS(claims!$B:$B,$A318,claims!$Z:$Z,"Behavioral Health")</f>
        <v>0</v>
      </c>
      <c r="AB318" s="41">
        <f>COUNTIFS(claims!$B:$B,$A318,claims!$Z:$Z,"ED")</f>
        <v>1</v>
      </c>
      <c r="AC318" s="41">
        <f>COUNTIFS(claims!$B:$B,$A318,claims!$Z:$Z,"Inpatient")</f>
        <v>2</v>
      </c>
      <c r="AD318" s="41">
        <f t="shared" si="26"/>
        <v>0</v>
      </c>
      <c r="AE318" s="41" t="str">
        <f>IF(enrollment!P318="","",enrollment!P318)</f>
        <v>Premium Affordability</v>
      </c>
      <c r="AF318" s="41">
        <f>IF(enrollment!P318="",0,1)</f>
        <v>1</v>
      </c>
    </row>
    <row r="319" spans="1:32" x14ac:dyDescent="0.25">
      <c r="A319" t="str">
        <f>enrollment!A319</f>
        <v>M-000318</v>
      </c>
      <c r="B319" t="str">
        <f>enrollment!F319</f>
        <v>Marketplace</v>
      </c>
      <c r="C319" t="str">
        <f>enrollment!I319</f>
        <v>TN</v>
      </c>
      <c r="D319" t="str">
        <f>enrollment!J319</f>
        <v>Davidson</v>
      </c>
      <c r="E319">
        <f>enrollment!L319</f>
        <v>71</v>
      </c>
      <c r="F319" t="str" cm="1">
        <f t="array" ref="F319">_xlfn.IFS(E319&lt;18,"0-17",E319&lt;35,"18-34",E319&lt;50,"35-49",E319&lt;65,"50-64",TRUE,"65+")</f>
        <v>65+</v>
      </c>
      <c r="G319" t="str">
        <f>enrollment!M319</f>
        <v>F</v>
      </c>
      <c r="H319" s="13">
        <f>enrollment!N319</f>
        <v>2.89</v>
      </c>
      <c r="I319" s="14">
        <f>enrollment!O319</f>
        <v>7890123456</v>
      </c>
      <c r="J319" s="15">
        <f>IFERROR(_xlfn.XLOOKUP(I319,providers!$B$2:$B$11,providers!$Q$2:$Q$11),"")</f>
        <v>3.9</v>
      </c>
      <c r="K319">
        <f>SUMIFS(member_months!$F:$F,member_months!$A:$A,$A319)</f>
        <v>10</v>
      </c>
      <c r="L319" s="16">
        <f>SUMIFS(claims!$Q:$Q,claims!$B:$B,$A319)</f>
        <v>18173.099999999999</v>
      </c>
      <c r="M319" s="16">
        <f t="shared" si="24"/>
        <v>1817.31</v>
      </c>
      <c r="N319" s="16">
        <f>SUMIFS(claims!$Q:$Q,claims!$B:$B,$A319,claims!$Z:$Z,"Inpatient")</f>
        <v>17710.419999999998</v>
      </c>
      <c r="O319" s="16">
        <f>SUMIFS(claims!$Q:$Q,claims!$B:$B,$A319,claims!$Z:$Z,"ED")</f>
        <v>0</v>
      </c>
      <c r="P319" s="16">
        <f>SUMIFS(claims!$Q:$Q,claims!$B:$B,$A319,claims!$Z:$Z,"Specialty Rx")</f>
        <v>0</v>
      </c>
      <c r="Q319" s="14">
        <f t="shared" si="25"/>
        <v>0</v>
      </c>
      <c r="AA319" s="41">
        <f>COUNTIFS(claims!$B:$B,$A319,claims!$Z:$Z,"Behavioral Health")</f>
        <v>0</v>
      </c>
      <c r="AB319" s="41">
        <f>COUNTIFS(claims!$B:$B,$A319,claims!$Z:$Z,"ED")</f>
        <v>0</v>
      </c>
      <c r="AC319" s="41">
        <f>COUNTIFS(claims!$B:$B,$A319,claims!$Z:$Z,"Inpatient")</f>
        <v>1</v>
      </c>
      <c r="AD319" s="41">
        <f t="shared" si="26"/>
        <v>0</v>
      </c>
      <c r="AE319" s="41" t="str">
        <f>IF(enrollment!P319="","",enrollment!P319)</f>
        <v/>
      </c>
      <c r="AF319" s="41">
        <f>IF(enrollment!P319="",0,1)</f>
        <v>0</v>
      </c>
    </row>
    <row r="320" spans="1:32" x14ac:dyDescent="0.25">
      <c r="A320" t="str">
        <f>enrollment!A320</f>
        <v>M-000319</v>
      </c>
      <c r="B320" t="str">
        <f>enrollment!F320</f>
        <v>Commercial</v>
      </c>
      <c r="C320" t="str">
        <f>enrollment!I320</f>
        <v>OH</v>
      </c>
      <c r="D320" t="str">
        <f>enrollment!J320</f>
        <v>Cuyahoga</v>
      </c>
      <c r="E320">
        <f>enrollment!L320</f>
        <v>64</v>
      </c>
      <c r="F320" t="str" cm="1">
        <f t="array" ref="F320">_xlfn.IFS(E320&lt;18,"0-17",E320&lt;35,"18-34",E320&lt;50,"35-49",E320&lt;65,"50-64",TRUE,"65+")</f>
        <v>50-64</v>
      </c>
      <c r="G320" t="str">
        <f>enrollment!M320</f>
        <v>F</v>
      </c>
      <c r="H320" s="13">
        <f>enrollment!N320</f>
        <v>1.1000000000000001</v>
      </c>
      <c r="I320" s="14">
        <f>enrollment!O320</f>
        <v>6789012345</v>
      </c>
      <c r="J320" s="15">
        <f>IFERROR(_xlfn.XLOOKUP(I320,providers!$B$2:$B$11,providers!$Q$2:$Q$11),"")</f>
        <v>4.0999999999999996</v>
      </c>
      <c r="K320">
        <f>SUMIFS(member_months!$F:$F,member_months!$A:$A,$A320)</f>
        <v>11</v>
      </c>
      <c r="L320" s="16">
        <f>SUMIFS(claims!$Q:$Q,claims!$B:$B,$A320)</f>
        <v>1339.8799999999999</v>
      </c>
      <c r="M320" s="16">
        <f t="shared" si="24"/>
        <v>121.80727272727272</v>
      </c>
      <c r="N320" s="16">
        <f>SUMIFS(claims!$Q:$Q,claims!$B:$B,$A320,claims!$Z:$Z,"Inpatient")</f>
        <v>0</v>
      </c>
      <c r="O320" s="16">
        <f>SUMIFS(claims!$Q:$Q,claims!$B:$B,$A320,claims!$Z:$Z,"ED")</f>
        <v>1055.83</v>
      </c>
      <c r="P320" s="16">
        <f>SUMIFS(claims!$Q:$Q,claims!$B:$B,$A320,claims!$Z:$Z,"Specialty Rx")</f>
        <v>0</v>
      </c>
      <c r="Q320" s="14">
        <f t="shared" si="25"/>
        <v>0</v>
      </c>
      <c r="AA320" s="41">
        <f>COUNTIFS(claims!$B:$B,$A320,claims!$Z:$Z,"Behavioral Health")</f>
        <v>0</v>
      </c>
      <c r="AB320" s="41">
        <f>COUNTIFS(claims!$B:$B,$A320,claims!$Z:$Z,"ED")</f>
        <v>1</v>
      </c>
      <c r="AC320" s="41">
        <f>COUNTIFS(claims!$B:$B,$A320,claims!$Z:$Z,"Inpatient")</f>
        <v>0</v>
      </c>
      <c r="AD320" s="41">
        <f t="shared" si="26"/>
        <v>0</v>
      </c>
      <c r="AE320" s="41" t="str">
        <f>IF(enrollment!P320="","",enrollment!P320)</f>
        <v/>
      </c>
      <c r="AF320" s="41">
        <f>IF(enrollment!P320="",0,1)</f>
        <v>0</v>
      </c>
    </row>
    <row r="321" spans="1:32" x14ac:dyDescent="0.25">
      <c r="A321" t="str">
        <f>enrollment!A321</f>
        <v>M-000320</v>
      </c>
      <c r="B321" t="str">
        <f>enrollment!F321</f>
        <v>Commercial</v>
      </c>
      <c r="C321" t="str">
        <f>enrollment!I321</f>
        <v>KY</v>
      </c>
      <c r="D321" t="str">
        <f>enrollment!J321</f>
        <v>Hardin</v>
      </c>
      <c r="E321">
        <f>enrollment!L321</f>
        <v>36</v>
      </c>
      <c r="F321" t="str" cm="1">
        <f t="array" ref="F321">_xlfn.IFS(E321&lt;18,"0-17",E321&lt;35,"18-34",E321&lt;50,"35-49",E321&lt;65,"50-64",TRUE,"65+")</f>
        <v>35-49</v>
      </c>
      <c r="G321" t="str">
        <f>enrollment!M321</f>
        <v>F</v>
      </c>
      <c r="H321" s="13">
        <f>enrollment!N321</f>
        <v>0.81</v>
      </c>
      <c r="I321" s="14">
        <f>enrollment!O321</f>
        <v>3456789012</v>
      </c>
      <c r="J321" s="15">
        <f>IFERROR(_xlfn.XLOOKUP(I321,providers!$B$2:$B$11,providers!$Q$2:$Q$11),"")</f>
        <v>4</v>
      </c>
      <c r="K321">
        <f>SUMIFS(member_months!$F:$F,member_months!$A:$A,$A321)</f>
        <v>10</v>
      </c>
      <c r="L321" s="16">
        <f>SUMIFS(claims!$Q:$Q,claims!$B:$B,$A321)</f>
        <v>2215.33</v>
      </c>
      <c r="M321" s="16">
        <f t="shared" si="24"/>
        <v>221.53299999999999</v>
      </c>
      <c r="N321" s="16">
        <f>SUMIFS(claims!$Q:$Q,claims!$B:$B,$A321,claims!$Z:$Z,"Inpatient")</f>
        <v>0</v>
      </c>
      <c r="O321" s="16">
        <f>SUMIFS(claims!$Q:$Q,claims!$B:$B,$A321,claims!$Z:$Z,"ED")</f>
        <v>0</v>
      </c>
      <c r="P321" s="16">
        <f>SUMIFS(claims!$Q:$Q,claims!$B:$B,$A321,claims!$Z:$Z,"Specialty Rx")</f>
        <v>2088.1799999999998</v>
      </c>
      <c r="Q321" s="14">
        <f t="shared" si="25"/>
        <v>0</v>
      </c>
      <c r="AA321" s="41">
        <f>COUNTIFS(claims!$B:$B,$A321,claims!$Z:$Z,"Behavioral Health")</f>
        <v>0</v>
      </c>
      <c r="AB321" s="41">
        <f>COUNTIFS(claims!$B:$B,$A321,claims!$Z:$Z,"ED")</f>
        <v>0</v>
      </c>
      <c r="AC321" s="41">
        <f>COUNTIFS(claims!$B:$B,$A321,claims!$Z:$Z,"Inpatient")</f>
        <v>0</v>
      </c>
      <c r="AD321" s="41">
        <f t="shared" si="26"/>
        <v>0</v>
      </c>
      <c r="AE321" s="41" t="str">
        <f>IF(enrollment!P321="","",enrollment!P321)</f>
        <v>Moved Out of Area</v>
      </c>
      <c r="AF321" s="41">
        <f>IF(enrollment!P321="",0,1)</f>
        <v>1</v>
      </c>
    </row>
    <row r="322" spans="1:32" x14ac:dyDescent="0.25">
      <c r="A322" t="str">
        <f>enrollment!A322</f>
        <v>M-000321</v>
      </c>
      <c r="B322" t="str">
        <f>enrollment!F322</f>
        <v>Commercial</v>
      </c>
      <c r="C322" t="str">
        <f>enrollment!I322</f>
        <v>OH</v>
      </c>
      <c r="D322" t="str">
        <f>enrollment!J322</f>
        <v>Franklin</v>
      </c>
      <c r="E322">
        <f>enrollment!L322</f>
        <v>60</v>
      </c>
      <c r="F322" t="str" cm="1">
        <f t="array" ref="F322">_xlfn.IFS(E322&lt;18,"0-17",E322&lt;35,"18-34",E322&lt;50,"35-49",E322&lt;65,"50-64",TRUE,"65+")</f>
        <v>50-64</v>
      </c>
      <c r="G322" t="str">
        <f>enrollment!M322</f>
        <v>M</v>
      </c>
      <c r="H322" s="13">
        <f>enrollment!N322</f>
        <v>1.1399999999999999</v>
      </c>
      <c r="I322" s="14">
        <f>enrollment!O322</f>
        <v>2345678901</v>
      </c>
      <c r="J322" s="15">
        <f>IFERROR(_xlfn.XLOOKUP(I322,providers!$B$2:$B$11,providers!$Q$2:$Q$11),"")</f>
        <v>4.2</v>
      </c>
      <c r="K322">
        <f>SUMIFS(member_months!$F:$F,member_months!$A:$A,$A322)</f>
        <v>11</v>
      </c>
      <c r="L322" s="16">
        <f>SUMIFS(claims!$Q:$Q,claims!$B:$B,$A322)</f>
        <v>3088.5000000000005</v>
      </c>
      <c r="M322" s="16">
        <f t="shared" si="24"/>
        <v>280.77272727272731</v>
      </c>
      <c r="N322" s="16">
        <f>SUMIFS(claims!$Q:$Q,claims!$B:$B,$A322,claims!$Z:$Z,"Inpatient")</f>
        <v>0</v>
      </c>
      <c r="O322" s="16">
        <f>SUMIFS(claims!$Q:$Q,claims!$B:$B,$A322,claims!$Z:$Z,"ED")</f>
        <v>1134.51</v>
      </c>
      <c r="P322" s="16">
        <f>SUMIFS(claims!$Q:$Q,claims!$B:$B,$A322,claims!$Z:$Z,"Specialty Rx")</f>
        <v>1170.74</v>
      </c>
      <c r="Q322" s="14">
        <f t="shared" si="25"/>
        <v>0</v>
      </c>
      <c r="AA322" s="41">
        <f>COUNTIFS(claims!$B:$B,$A322,claims!$Z:$Z,"Behavioral Health")</f>
        <v>0</v>
      </c>
      <c r="AB322" s="41">
        <f>COUNTIFS(claims!$B:$B,$A322,claims!$Z:$Z,"ED")</f>
        <v>1</v>
      </c>
      <c r="AC322" s="41">
        <f>COUNTIFS(claims!$B:$B,$A322,claims!$Z:$Z,"Inpatient")</f>
        <v>0</v>
      </c>
      <c r="AD322" s="41">
        <f t="shared" si="26"/>
        <v>0</v>
      </c>
      <c r="AE322" s="41" t="str">
        <f>IF(enrollment!P322="","",enrollment!P322)</f>
        <v/>
      </c>
      <c r="AF322" s="41">
        <f>IF(enrollment!P322="",0,1)</f>
        <v>0</v>
      </c>
    </row>
    <row r="323" spans="1:32" x14ac:dyDescent="0.25">
      <c r="A323" t="str">
        <f>enrollment!A323</f>
        <v>M-000322</v>
      </c>
      <c r="B323" t="str">
        <f>enrollment!F323</f>
        <v>Medicare Advantage</v>
      </c>
      <c r="C323" t="str">
        <f>enrollment!I323</f>
        <v>OH</v>
      </c>
      <c r="D323" t="str">
        <f>enrollment!J323</f>
        <v>Franklin</v>
      </c>
      <c r="E323">
        <f>enrollment!L323</f>
        <v>69</v>
      </c>
      <c r="F323" t="str" cm="1">
        <f t="array" ref="F323">_xlfn.IFS(E323&lt;18,"0-17",E323&lt;35,"18-34",E323&lt;50,"35-49",E323&lt;65,"50-64",TRUE,"65+")</f>
        <v>65+</v>
      </c>
      <c r="G323" t="str">
        <f>enrollment!M323</f>
        <v>M</v>
      </c>
      <c r="H323" s="13">
        <f>enrollment!N323</f>
        <v>2.4700000000000002</v>
      </c>
      <c r="I323" s="14">
        <f>enrollment!O323</f>
        <v>2345678901</v>
      </c>
      <c r="J323" s="15">
        <f>IFERROR(_xlfn.XLOOKUP(I323,providers!$B$2:$B$11,providers!$Q$2:$Q$11),"")</f>
        <v>4.2</v>
      </c>
      <c r="K323">
        <f>SUMIFS(member_months!$F:$F,member_months!$A:$A,$A323)</f>
        <v>12</v>
      </c>
      <c r="L323" s="16">
        <f>SUMIFS(claims!$Q:$Q,claims!$B:$B,$A323)</f>
        <v>21189.48</v>
      </c>
      <c r="M323" s="16">
        <f t="shared" ref="M323:M386" si="27">IF(K323=0,0,L323/K323)</f>
        <v>1765.79</v>
      </c>
      <c r="N323" s="16">
        <f>SUMIFS(claims!$Q:$Q,claims!$B:$B,$A323,claims!$Z:$Z,"Inpatient")</f>
        <v>18860.3</v>
      </c>
      <c r="O323" s="16">
        <f>SUMIFS(claims!$Q:$Q,claims!$B:$B,$A323,claims!$Z:$Z,"ED")</f>
        <v>1375.57</v>
      </c>
      <c r="P323" s="16">
        <f>SUMIFS(claims!$Q:$Q,claims!$B:$B,$A323,claims!$Z:$Z,"Specialty Rx")</f>
        <v>0</v>
      </c>
      <c r="Q323" s="14">
        <f t="shared" ref="Q323:Q386" si="28">IF($L323&gt;=$U$2,1,0)</f>
        <v>0</v>
      </c>
      <c r="AA323" s="41">
        <f>COUNTIFS(claims!$B:$B,$A323,claims!$Z:$Z,"Behavioral Health")</f>
        <v>0</v>
      </c>
      <c r="AB323" s="41">
        <f>COUNTIFS(claims!$B:$B,$A323,claims!$Z:$Z,"ED")</f>
        <v>1</v>
      </c>
      <c r="AC323" s="41">
        <f>COUNTIFS(claims!$B:$B,$A323,claims!$Z:$Z,"Inpatient")</f>
        <v>1</v>
      </c>
      <c r="AD323" s="41">
        <f t="shared" ref="AD323:AD386" si="29">IF(AA323&gt;0,1,0)</f>
        <v>0</v>
      </c>
      <c r="AE323" s="41" t="str">
        <f>IF(enrollment!P323="","",enrollment!P323)</f>
        <v/>
      </c>
      <c r="AF323" s="41">
        <f>IF(enrollment!P323="",0,1)</f>
        <v>0</v>
      </c>
    </row>
    <row r="324" spans="1:32" x14ac:dyDescent="0.25">
      <c r="A324" t="str">
        <f>enrollment!A324</f>
        <v>M-000323</v>
      </c>
      <c r="B324" t="str">
        <f>enrollment!F324</f>
        <v>Marketplace</v>
      </c>
      <c r="C324" t="str">
        <f>enrollment!I324</f>
        <v>KY</v>
      </c>
      <c r="D324" t="str">
        <f>enrollment!J324</f>
        <v>Hardin</v>
      </c>
      <c r="E324">
        <f>enrollment!L324</f>
        <v>72</v>
      </c>
      <c r="F324" t="str" cm="1">
        <f t="array" ref="F324">_xlfn.IFS(E324&lt;18,"0-17",E324&lt;35,"18-34",E324&lt;50,"35-49",E324&lt;65,"50-64",TRUE,"65+")</f>
        <v>65+</v>
      </c>
      <c r="G324" t="str">
        <f>enrollment!M324</f>
        <v>F</v>
      </c>
      <c r="H324" s="13">
        <f>enrollment!N324</f>
        <v>3.48</v>
      </c>
      <c r="I324" s="14">
        <f>enrollment!O324</f>
        <v>9012345678</v>
      </c>
      <c r="J324" s="15">
        <f>IFERROR(_xlfn.XLOOKUP(I324,providers!$B$2:$B$11,providers!$Q$2:$Q$11),"")</f>
        <v>4.3</v>
      </c>
      <c r="K324">
        <f>SUMIFS(member_months!$F:$F,member_months!$A:$A,$A324)</f>
        <v>12</v>
      </c>
      <c r="L324" s="16">
        <f>SUMIFS(claims!$Q:$Q,claims!$B:$B,$A324)</f>
        <v>19470.14</v>
      </c>
      <c r="M324" s="16">
        <f t="shared" si="27"/>
        <v>1622.5116666666665</v>
      </c>
      <c r="N324" s="16">
        <f>SUMIFS(claims!$Q:$Q,claims!$B:$B,$A324,claims!$Z:$Z,"Inpatient")</f>
        <v>15544.47</v>
      </c>
      <c r="O324" s="16">
        <f>SUMIFS(claims!$Q:$Q,claims!$B:$B,$A324,claims!$Z:$Z,"ED")</f>
        <v>1942.69</v>
      </c>
      <c r="P324" s="16">
        <f>SUMIFS(claims!$Q:$Q,claims!$B:$B,$A324,claims!$Z:$Z,"Specialty Rx")</f>
        <v>1052.58</v>
      </c>
      <c r="Q324" s="14">
        <f t="shared" si="28"/>
        <v>0</v>
      </c>
      <c r="AA324" s="41">
        <f>COUNTIFS(claims!$B:$B,$A324,claims!$Z:$Z,"Behavioral Health")</f>
        <v>1</v>
      </c>
      <c r="AB324" s="41">
        <f>COUNTIFS(claims!$B:$B,$A324,claims!$Z:$Z,"ED")</f>
        <v>2</v>
      </c>
      <c r="AC324" s="41">
        <f>COUNTIFS(claims!$B:$B,$A324,claims!$Z:$Z,"Inpatient")</f>
        <v>1</v>
      </c>
      <c r="AD324" s="41">
        <f t="shared" si="29"/>
        <v>1</v>
      </c>
      <c r="AE324" s="41" t="str">
        <f>IF(enrollment!P324="","",enrollment!P324)</f>
        <v/>
      </c>
      <c r="AF324" s="41">
        <f>IF(enrollment!P324="",0,1)</f>
        <v>0</v>
      </c>
    </row>
    <row r="325" spans="1:32" x14ac:dyDescent="0.25">
      <c r="A325" t="str">
        <f>enrollment!A325</f>
        <v>M-000324</v>
      </c>
      <c r="B325" t="str">
        <f>enrollment!F325</f>
        <v>Marketplace</v>
      </c>
      <c r="C325" t="str">
        <f>enrollment!I325</f>
        <v>GA</v>
      </c>
      <c r="D325" t="str">
        <f>enrollment!J325</f>
        <v>Cherokee</v>
      </c>
      <c r="E325">
        <f>enrollment!L325</f>
        <v>38</v>
      </c>
      <c r="F325" t="str" cm="1">
        <f t="array" ref="F325">_xlfn.IFS(E325&lt;18,"0-17",E325&lt;35,"18-34",E325&lt;50,"35-49",E325&lt;65,"50-64",TRUE,"65+")</f>
        <v>35-49</v>
      </c>
      <c r="G325" t="str">
        <f>enrollment!M325</f>
        <v>F</v>
      </c>
      <c r="H325" s="13">
        <f>enrollment!N325</f>
        <v>1.01</v>
      </c>
      <c r="I325" s="14">
        <f>enrollment!O325</f>
        <v>8901234567</v>
      </c>
      <c r="J325" s="15">
        <f>IFERROR(_xlfn.XLOOKUP(I325,providers!$B$2:$B$11,providers!$Q$2:$Q$11),"")</f>
        <v>3.7</v>
      </c>
      <c r="K325">
        <f>SUMIFS(member_months!$F:$F,member_months!$A:$A,$A325)</f>
        <v>11</v>
      </c>
      <c r="L325" s="16">
        <f>SUMIFS(claims!$Q:$Q,claims!$B:$B,$A325)</f>
        <v>17360.399999999998</v>
      </c>
      <c r="M325" s="16">
        <f t="shared" si="27"/>
        <v>1578.2181818181816</v>
      </c>
      <c r="N325" s="16">
        <f>SUMIFS(claims!$Q:$Q,claims!$B:$B,$A325,claims!$Z:$Z,"Inpatient")</f>
        <v>13219.85</v>
      </c>
      <c r="O325" s="16">
        <f>SUMIFS(claims!$Q:$Q,claims!$B:$B,$A325,claims!$Z:$Z,"ED")</f>
        <v>3172.2499999999995</v>
      </c>
      <c r="P325" s="16">
        <f>SUMIFS(claims!$Q:$Q,claims!$B:$B,$A325,claims!$Z:$Z,"Specialty Rx")</f>
        <v>0</v>
      </c>
      <c r="Q325" s="14">
        <f t="shared" si="28"/>
        <v>0</v>
      </c>
      <c r="AA325" s="41">
        <f>COUNTIFS(claims!$B:$B,$A325,claims!$Z:$Z,"Behavioral Health")</f>
        <v>0</v>
      </c>
      <c r="AB325" s="41">
        <f>COUNTIFS(claims!$B:$B,$A325,claims!$Z:$Z,"ED")</f>
        <v>3</v>
      </c>
      <c r="AC325" s="41">
        <f>COUNTIFS(claims!$B:$B,$A325,claims!$Z:$Z,"Inpatient")</f>
        <v>1</v>
      </c>
      <c r="AD325" s="41">
        <f t="shared" si="29"/>
        <v>0</v>
      </c>
      <c r="AE325" s="41" t="str">
        <f>IF(enrollment!P325="","",enrollment!P325)</f>
        <v/>
      </c>
      <c r="AF325" s="41">
        <f>IF(enrollment!P325="",0,1)</f>
        <v>0</v>
      </c>
    </row>
    <row r="326" spans="1:32" x14ac:dyDescent="0.25">
      <c r="A326" t="str">
        <f>enrollment!A326</f>
        <v>M-000325</v>
      </c>
      <c r="B326" t="str">
        <f>enrollment!F326</f>
        <v>Commercial</v>
      </c>
      <c r="C326" t="str">
        <f>enrollment!I326</f>
        <v>OH</v>
      </c>
      <c r="D326" t="str">
        <f>enrollment!J326</f>
        <v>Cuyahoga</v>
      </c>
      <c r="E326">
        <f>enrollment!L326</f>
        <v>26</v>
      </c>
      <c r="F326" t="str" cm="1">
        <f t="array" ref="F326">_xlfn.IFS(E326&lt;18,"0-17",E326&lt;35,"18-34",E326&lt;50,"35-49",E326&lt;65,"50-64",TRUE,"65+")</f>
        <v>18-34</v>
      </c>
      <c r="G326" t="str">
        <f>enrollment!M326</f>
        <v>F</v>
      </c>
      <c r="H326" s="13">
        <f>enrollment!N326</f>
        <v>1.3</v>
      </c>
      <c r="I326" s="14">
        <f>enrollment!O326</f>
        <v>6789012345</v>
      </c>
      <c r="J326" s="15">
        <f>IFERROR(_xlfn.XLOOKUP(I326,providers!$B$2:$B$11,providers!$Q$2:$Q$11),"")</f>
        <v>4.0999999999999996</v>
      </c>
      <c r="K326">
        <f>SUMIFS(member_months!$F:$F,member_months!$A:$A,$A326)</f>
        <v>11</v>
      </c>
      <c r="L326" s="16">
        <f>SUMIFS(claims!$Q:$Q,claims!$B:$B,$A326)</f>
        <v>2679.79</v>
      </c>
      <c r="M326" s="16">
        <f t="shared" si="27"/>
        <v>243.61727272727273</v>
      </c>
      <c r="N326" s="16">
        <f>SUMIFS(claims!$Q:$Q,claims!$B:$B,$A326,claims!$Z:$Z,"Inpatient")</f>
        <v>0</v>
      </c>
      <c r="O326" s="16">
        <f>SUMIFS(claims!$Q:$Q,claims!$B:$B,$A326,claims!$Z:$Z,"ED")</f>
        <v>1347.46</v>
      </c>
      <c r="P326" s="16">
        <f>SUMIFS(claims!$Q:$Q,claims!$B:$B,$A326,claims!$Z:$Z,"Specialty Rx")</f>
        <v>838.73</v>
      </c>
      <c r="Q326" s="14">
        <f t="shared" si="28"/>
        <v>0</v>
      </c>
      <c r="AA326" s="41">
        <f>COUNTIFS(claims!$B:$B,$A326,claims!$Z:$Z,"Behavioral Health")</f>
        <v>0</v>
      </c>
      <c r="AB326" s="41">
        <f>COUNTIFS(claims!$B:$B,$A326,claims!$Z:$Z,"ED")</f>
        <v>1</v>
      </c>
      <c r="AC326" s="41">
        <f>COUNTIFS(claims!$B:$B,$A326,claims!$Z:$Z,"Inpatient")</f>
        <v>0</v>
      </c>
      <c r="AD326" s="41">
        <f t="shared" si="29"/>
        <v>0</v>
      </c>
      <c r="AE326" s="41" t="str">
        <f>IF(enrollment!P326="","",enrollment!P326)</f>
        <v/>
      </c>
      <c r="AF326" s="41">
        <f>IF(enrollment!P326="",0,1)</f>
        <v>0</v>
      </c>
    </row>
    <row r="327" spans="1:32" x14ac:dyDescent="0.25">
      <c r="A327" t="str">
        <f>enrollment!A327</f>
        <v>M-000326</v>
      </c>
      <c r="B327" t="str">
        <f>enrollment!F327</f>
        <v>Commercial</v>
      </c>
      <c r="C327" t="str">
        <f>enrollment!I327</f>
        <v>KY</v>
      </c>
      <c r="D327" t="str">
        <f>enrollment!J327</f>
        <v>Warren</v>
      </c>
      <c r="E327">
        <f>enrollment!L327</f>
        <v>59</v>
      </c>
      <c r="F327" t="str" cm="1">
        <f t="array" ref="F327">_xlfn.IFS(E327&lt;18,"0-17",E327&lt;35,"18-34",E327&lt;50,"35-49",E327&lt;65,"50-64",TRUE,"65+")</f>
        <v>50-64</v>
      </c>
      <c r="G327" t="str">
        <f>enrollment!M327</f>
        <v>F</v>
      </c>
      <c r="H327" s="13">
        <f>enrollment!N327</f>
        <v>0.98</v>
      </c>
      <c r="I327" s="14">
        <f>enrollment!O327</f>
        <v>3456789012</v>
      </c>
      <c r="J327" s="15">
        <f>IFERROR(_xlfn.XLOOKUP(I327,providers!$B$2:$B$11,providers!$Q$2:$Q$11),"")</f>
        <v>4</v>
      </c>
      <c r="K327">
        <f>SUMIFS(member_months!$F:$F,member_months!$A:$A,$A327)</f>
        <v>12</v>
      </c>
      <c r="L327" s="16">
        <f>SUMIFS(claims!$Q:$Q,claims!$B:$B,$A327)</f>
        <v>31414.54</v>
      </c>
      <c r="M327" s="16">
        <f t="shared" si="27"/>
        <v>2617.8783333333336</v>
      </c>
      <c r="N327" s="16">
        <f>SUMIFS(claims!$Q:$Q,claims!$B:$B,$A327,claims!$Z:$Z,"Inpatient")</f>
        <v>28318.77</v>
      </c>
      <c r="O327" s="16">
        <f>SUMIFS(claims!$Q:$Q,claims!$B:$B,$A327,claims!$Z:$Z,"ED")</f>
        <v>1153</v>
      </c>
      <c r="P327" s="16">
        <f>SUMIFS(claims!$Q:$Q,claims!$B:$B,$A327,claims!$Z:$Z,"Specialty Rx")</f>
        <v>998.63</v>
      </c>
      <c r="Q327" s="14">
        <f t="shared" si="28"/>
        <v>0</v>
      </c>
      <c r="AA327" s="41">
        <f>COUNTIFS(claims!$B:$B,$A327,claims!$Z:$Z,"Behavioral Health")</f>
        <v>2</v>
      </c>
      <c r="AB327" s="41">
        <f>COUNTIFS(claims!$B:$B,$A327,claims!$Z:$Z,"ED")</f>
        <v>1</v>
      </c>
      <c r="AC327" s="41">
        <f>COUNTIFS(claims!$B:$B,$A327,claims!$Z:$Z,"Inpatient")</f>
        <v>2</v>
      </c>
      <c r="AD327" s="41">
        <f t="shared" si="29"/>
        <v>1</v>
      </c>
      <c r="AE327" s="41" t="str">
        <f>IF(enrollment!P327="","",enrollment!P327)</f>
        <v/>
      </c>
      <c r="AF327" s="41">
        <f>IF(enrollment!P327="",0,1)</f>
        <v>0</v>
      </c>
    </row>
    <row r="328" spans="1:32" x14ac:dyDescent="0.25">
      <c r="A328" t="str">
        <f>enrollment!A328</f>
        <v>M-000327</v>
      </c>
      <c r="B328" t="str">
        <f>enrollment!F328</f>
        <v>Medicare Advantage</v>
      </c>
      <c r="C328" t="str">
        <f>enrollment!I328</f>
        <v>GA</v>
      </c>
      <c r="D328" t="str">
        <f>enrollment!J328</f>
        <v>Cherokee</v>
      </c>
      <c r="E328">
        <f>enrollment!L328</f>
        <v>74</v>
      </c>
      <c r="F328" t="str" cm="1">
        <f t="array" ref="F328">_xlfn.IFS(E328&lt;18,"0-17",E328&lt;35,"18-34",E328&lt;50,"35-49",E328&lt;65,"50-64",TRUE,"65+")</f>
        <v>65+</v>
      </c>
      <c r="G328" t="str">
        <f>enrollment!M328</f>
        <v>F</v>
      </c>
      <c r="H328" s="13">
        <f>enrollment!N328</f>
        <v>2.94</v>
      </c>
      <c r="I328" s="14">
        <f>enrollment!O328</f>
        <v>8901234567</v>
      </c>
      <c r="J328" s="15">
        <f>IFERROR(_xlfn.XLOOKUP(I328,providers!$B$2:$B$11,providers!$Q$2:$Q$11),"")</f>
        <v>3.7</v>
      </c>
      <c r="K328">
        <f>SUMIFS(member_months!$F:$F,member_months!$A:$A,$A328)</f>
        <v>12</v>
      </c>
      <c r="L328" s="16">
        <f>SUMIFS(claims!$Q:$Q,claims!$B:$B,$A328)</f>
        <v>17892.07</v>
      </c>
      <c r="M328" s="16">
        <f t="shared" si="27"/>
        <v>1491.0058333333334</v>
      </c>
      <c r="N328" s="16">
        <f>SUMIFS(claims!$Q:$Q,claims!$B:$B,$A328,claims!$Z:$Z,"Inpatient")</f>
        <v>16710.98</v>
      </c>
      <c r="O328" s="16">
        <f>SUMIFS(claims!$Q:$Q,claims!$B:$B,$A328,claims!$Z:$Z,"ED")</f>
        <v>0</v>
      </c>
      <c r="P328" s="16">
        <f>SUMIFS(claims!$Q:$Q,claims!$B:$B,$A328,claims!$Z:$Z,"Specialty Rx")</f>
        <v>857.38</v>
      </c>
      <c r="Q328" s="14">
        <f t="shared" si="28"/>
        <v>0</v>
      </c>
      <c r="AA328" s="41">
        <f>COUNTIFS(claims!$B:$B,$A328,claims!$Z:$Z,"Behavioral Health")</f>
        <v>0</v>
      </c>
      <c r="AB328" s="41">
        <f>COUNTIFS(claims!$B:$B,$A328,claims!$Z:$Z,"ED")</f>
        <v>0</v>
      </c>
      <c r="AC328" s="41">
        <f>COUNTIFS(claims!$B:$B,$A328,claims!$Z:$Z,"Inpatient")</f>
        <v>1</v>
      </c>
      <c r="AD328" s="41">
        <f t="shared" si="29"/>
        <v>0</v>
      </c>
      <c r="AE328" s="41" t="str">
        <f>IF(enrollment!P328="","",enrollment!P328)</f>
        <v/>
      </c>
      <c r="AF328" s="41">
        <f>IF(enrollment!P328="",0,1)</f>
        <v>0</v>
      </c>
    </row>
    <row r="329" spans="1:32" x14ac:dyDescent="0.25">
      <c r="A329" t="str">
        <f>enrollment!A329</f>
        <v>M-000328</v>
      </c>
      <c r="B329" t="str">
        <f>enrollment!F329</f>
        <v>Marketplace</v>
      </c>
      <c r="C329" t="str">
        <f>enrollment!I329</f>
        <v>TN</v>
      </c>
      <c r="D329" t="str">
        <f>enrollment!J329</f>
        <v>Knox</v>
      </c>
      <c r="E329">
        <f>enrollment!L329</f>
        <v>28</v>
      </c>
      <c r="F329" t="str" cm="1">
        <f t="array" ref="F329">_xlfn.IFS(E329&lt;18,"0-17",E329&lt;35,"18-34",E329&lt;50,"35-49",E329&lt;65,"50-64",TRUE,"65+")</f>
        <v>18-34</v>
      </c>
      <c r="G329" t="str">
        <f>enrollment!M329</f>
        <v>M</v>
      </c>
      <c r="H329" s="13">
        <f>enrollment!N329</f>
        <v>0.88</v>
      </c>
      <c r="I329" s="14">
        <f>enrollment!O329</f>
        <v>5678901234</v>
      </c>
      <c r="J329" s="15">
        <f>IFERROR(_xlfn.XLOOKUP(I329,providers!$B$2:$B$11,providers!$Q$2:$Q$11),"")</f>
        <v>3.8</v>
      </c>
      <c r="K329">
        <f>SUMIFS(member_months!$F:$F,member_months!$A:$A,$A329)</f>
        <v>11</v>
      </c>
      <c r="L329" s="16">
        <f>SUMIFS(claims!$Q:$Q,claims!$B:$B,$A329)</f>
        <v>49515.39</v>
      </c>
      <c r="M329" s="16">
        <f t="shared" si="27"/>
        <v>4501.3990909090908</v>
      </c>
      <c r="N329" s="16">
        <f>SUMIFS(claims!$Q:$Q,claims!$B:$B,$A329,claims!$Z:$Z,"Inpatient")</f>
        <v>45233.66</v>
      </c>
      <c r="O329" s="16">
        <f>SUMIFS(claims!$Q:$Q,claims!$B:$B,$A329,claims!$Z:$Z,"ED")</f>
        <v>2157.48</v>
      </c>
      <c r="P329" s="16">
        <f>SUMIFS(claims!$Q:$Q,claims!$B:$B,$A329,claims!$Z:$Z,"Specialty Rx")</f>
        <v>1817.38</v>
      </c>
      <c r="Q329" s="14">
        <f t="shared" si="28"/>
        <v>1</v>
      </c>
      <c r="AA329" s="41">
        <f>COUNTIFS(claims!$B:$B,$A329,claims!$Z:$Z,"Behavioral Health")</f>
        <v>0</v>
      </c>
      <c r="AB329" s="41">
        <f>COUNTIFS(claims!$B:$B,$A329,claims!$Z:$Z,"ED")</f>
        <v>2</v>
      </c>
      <c r="AC329" s="41">
        <f>COUNTIFS(claims!$B:$B,$A329,claims!$Z:$Z,"Inpatient")</f>
        <v>3</v>
      </c>
      <c r="AD329" s="41">
        <f t="shared" si="29"/>
        <v>0</v>
      </c>
      <c r="AE329" s="41" t="str">
        <f>IF(enrollment!P329="","",enrollment!P329)</f>
        <v/>
      </c>
      <c r="AF329" s="41">
        <f>IF(enrollment!P329="",0,1)</f>
        <v>0</v>
      </c>
    </row>
    <row r="330" spans="1:32" x14ac:dyDescent="0.25">
      <c r="A330" t="str">
        <f>enrollment!A330</f>
        <v>M-000329</v>
      </c>
      <c r="B330" t="str">
        <f>enrollment!F330</f>
        <v>Commercial</v>
      </c>
      <c r="C330" t="str">
        <f>enrollment!I330</f>
        <v>GA</v>
      </c>
      <c r="D330" t="str">
        <f>enrollment!J330</f>
        <v>Fulton</v>
      </c>
      <c r="E330">
        <f>enrollment!L330</f>
        <v>73</v>
      </c>
      <c r="F330" t="str" cm="1">
        <f t="array" ref="F330">_xlfn.IFS(E330&lt;18,"0-17",E330&lt;35,"18-34",E330&lt;50,"35-49",E330&lt;65,"50-64",TRUE,"65+")</f>
        <v>65+</v>
      </c>
      <c r="G330" t="str">
        <f>enrollment!M330</f>
        <v>M</v>
      </c>
      <c r="H330" s="13">
        <f>enrollment!N330</f>
        <v>3.04</v>
      </c>
      <c r="I330" s="14">
        <f>enrollment!O330</f>
        <v>8901234567</v>
      </c>
      <c r="J330" s="15">
        <f>IFERROR(_xlfn.XLOOKUP(I330,providers!$B$2:$B$11,providers!$Q$2:$Q$11),"")</f>
        <v>3.7</v>
      </c>
      <c r="K330">
        <f>SUMIFS(member_months!$F:$F,member_months!$A:$A,$A330)</f>
        <v>10</v>
      </c>
      <c r="L330" s="16">
        <f>SUMIFS(claims!$Q:$Q,claims!$B:$B,$A330)</f>
        <v>20433.13</v>
      </c>
      <c r="M330" s="16">
        <f t="shared" si="27"/>
        <v>2043.3130000000001</v>
      </c>
      <c r="N330" s="16">
        <f>SUMIFS(claims!$Q:$Q,claims!$B:$B,$A330,claims!$Z:$Z,"Inpatient")</f>
        <v>18906.830000000002</v>
      </c>
      <c r="O330" s="16">
        <f>SUMIFS(claims!$Q:$Q,claims!$B:$B,$A330,claims!$Z:$Z,"ED")</f>
        <v>1261.3900000000001</v>
      </c>
      <c r="P330" s="16">
        <f>SUMIFS(claims!$Q:$Q,claims!$B:$B,$A330,claims!$Z:$Z,"Specialty Rx")</f>
        <v>0</v>
      </c>
      <c r="Q330" s="14">
        <f t="shared" si="28"/>
        <v>0</v>
      </c>
      <c r="AA330" s="41">
        <f>COUNTIFS(claims!$B:$B,$A330,claims!$Z:$Z,"Behavioral Health")</f>
        <v>1</v>
      </c>
      <c r="AB330" s="41">
        <f>COUNTIFS(claims!$B:$B,$A330,claims!$Z:$Z,"ED")</f>
        <v>1</v>
      </c>
      <c r="AC330" s="41">
        <f>COUNTIFS(claims!$B:$B,$A330,claims!$Z:$Z,"Inpatient")</f>
        <v>1</v>
      </c>
      <c r="AD330" s="41">
        <f t="shared" si="29"/>
        <v>1</v>
      </c>
      <c r="AE330" s="41" t="str">
        <f>IF(enrollment!P330="","",enrollment!P330)</f>
        <v/>
      </c>
      <c r="AF330" s="41">
        <f>IF(enrollment!P330="",0,1)</f>
        <v>0</v>
      </c>
    </row>
    <row r="331" spans="1:32" x14ac:dyDescent="0.25">
      <c r="A331" t="str">
        <f>enrollment!A331</f>
        <v>M-000330</v>
      </c>
      <c r="B331" t="str">
        <f>enrollment!F331</f>
        <v>Medicare Advantage</v>
      </c>
      <c r="C331" t="str">
        <f>enrollment!I331</f>
        <v>TN</v>
      </c>
      <c r="D331" t="str">
        <f>enrollment!J331</f>
        <v>Rural-Cannon</v>
      </c>
      <c r="E331">
        <f>enrollment!L331</f>
        <v>71</v>
      </c>
      <c r="F331" t="str" cm="1">
        <f t="array" ref="F331">_xlfn.IFS(E331&lt;18,"0-17",E331&lt;35,"18-34",E331&lt;50,"35-49",E331&lt;65,"50-64",TRUE,"65+")</f>
        <v>65+</v>
      </c>
      <c r="G331" t="str">
        <f>enrollment!M331</f>
        <v>M</v>
      </c>
      <c r="H331" s="13">
        <f>enrollment!N331</f>
        <v>3.91</v>
      </c>
      <c r="I331" s="14">
        <f>enrollment!O331</f>
        <v>2233445566</v>
      </c>
      <c r="J331" s="15">
        <f>IFERROR(_xlfn.XLOOKUP(I331,providers!$B$2:$B$11,providers!$Q$2:$Q$11),"")</f>
        <v>3.5</v>
      </c>
      <c r="K331">
        <f>SUMIFS(member_months!$F:$F,member_months!$A:$A,$A331)</f>
        <v>10</v>
      </c>
      <c r="L331" s="16">
        <f>SUMIFS(claims!$Q:$Q,claims!$B:$B,$A331)</f>
        <v>5877.0599999999995</v>
      </c>
      <c r="M331" s="16">
        <f t="shared" si="27"/>
        <v>587.7059999999999</v>
      </c>
      <c r="N331" s="16">
        <f>SUMIFS(claims!$Q:$Q,claims!$B:$B,$A331,claims!$Z:$Z,"Inpatient")</f>
        <v>0</v>
      </c>
      <c r="O331" s="16">
        <f>SUMIFS(claims!$Q:$Q,claims!$B:$B,$A331,claims!$Z:$Z,"ED")</f>
        <v>5700.17</v>
      </c>
      <c r="P331" s="16">
        <f>SUMIFS(claims!$Q:$Q,claims!$B:$B,$A331,claims!$Z:$Z,"Specialty Rx")</f>
        <v>0</v>
      </c>
      <c r="Q331" s="14">
        <f t="shared" si="28"/>
        <v>0</v>
      </c>
      <c r="AA331" s="41">
        <f>COUNTIFS(claims!$B:$B,$A331,claims!$Z:$Z,"Behavioral Health")</f>
        <v>1</v>
      </c>
      <c r="AB331" s="41">
        <f>COUNTIFS(claims!$B:$B,$A331,claims!$Z:$Z,"ED")</f>
        <v>5</v>
      </c>
      <c r="AC331" s="41">
        <f>COUNTIFS(claims!$B:$B,$A331,claims!$Z:$Z,"Inpatient")</f>
        <v>0</v>
      </c>
      <c r="AD331" s="41">
        <f t="shared" si="29"/>
        <v>1</v>
      </c>
      <c r="AE331" s="41" t="str">
        <f>IF(enrollment!P331="","",enrollment!P331)</f>
        <v/>
      </c>
      <c r="AF331" s="41">
        <f>IF(enrollment!P331="",0,1)</f>
        <v>0</v>
      </c>
    </row>
    <row r="332" spans="1:32" x14ac:dyDescent="0.25">
      <c r="A332" t="str">
        <f>enrollment!A332</f>
        <v>M-000331</v>
      </c>
      <c r="B332" t="str">
        <f>enrollment!F332</f>
        <v>Medicare Advantage</v>
      </c>
      <c r="C332" t="str">
        <f>enrollment!I332</f>
        <v>GA</v>
      </c>
      <c r="D332" t="str">
        <f>enrollment!J332</f>
        <v>Cherokee</v>
      </c>
      <c r="E332">
        <f>enrollment!L332</f>
        <v>82</v>
      </c>
      <c r="F332" t="str" cm="1">
        <f t="array" ref="F332">_xlfn.IFS(E332&lt;18,"0-17",E332&lt;35,"18-34",E332&lt;50,"35-49",E332&lt;65,"50-64",TRUE,"65+")</f>
        <v>65+</v>
      </c>
      <c r="G332" t="str">
        <f>enrollment!M332</f>
        <v>M</v>
      </c>
      <c r="H332" s="13">
        <f>enrollment!N332</f>
        <v>3.78</v>
      </c>
      <c r="I332" s="14">
        <f>enrollment!O332</f>
        <v>8901234567</v>
      </c>
      <c r="J332" s="15">
        <f>IFERROR(_xlfn.XLOOKUP(I332,providers!$B$2:$B$11,providers!$Q$2:$Q$11),"")</f>
        <v>3.7</v>
      </c>
      <c r="K332">
        <f>SUMIFS(member_months!$F:$F,member_months!$A:$A,$A332)</f>
        <v>11</v>
      </c>
      <c r="L332" s="16">
        <f>SUMIFS(claims!$Q:$Q,claims!$B:$B,$A332)</f>
        <v>21216.03</v>
      </c>
      <c r="M332" s="16">
        <f t="shared" si="27"/>
        <v>1928.7299999999998</v>
      </c>
      <c r="N332" s="16">
        <f>SUMIFS(claims!$Q:$Q,claims!$B:$B,$A332,claims!$Z:$Z,"Inpatient")</f>
        <v>19028.63</v>
      </c>
      <c r="O332" s="16">
        <f>SUMIFS(claims!$Q:$Q,claims!$B:$B,$A332,claims!$Z:$Z,"ED")</f>
        <v>1193.6400000000001</v>
      </c>
      <c r="P332" s="16">
        <f>SUMIFS(claims!$Q:$Q,claims!$B:$B,$A332,claims!$Z:$Z,"Specialty Rx")</f>
        <v>0</v>
      </c>
      <c r="Q332" s="14">
        <f t="shared" si="28"/>
        <v>0</v>
      </c>
      <c r="AA332" s="41">
        <f>COUNTIFS(claims!$B:$B,$A332,claims!$Z:$Z,"Behavioral Health")</f>
        <v>2</v>
      </c>
      <c r="AB332" s="41">
        <f>COUNTIFS(claims!$B:$B,$A332,claims!$Z:$Z,"ED")</f>
        <v>1</v>
      </c>
      <c r="AC332" s="41">
        <f>COUNTIFS(claims!$B:$B,$A332,claims!$Z:$Z,"Inpatient")</f>
        <v>1</v>
      </c>
      <c r="AD332" s="41">
        <f t="shared" si="29"/>
        <v>1</v>
      </c>
      <c r="AE332" s="41" t="str">
        <f>IF(enrollment!P332="","",enrollment!P332)</f>
        <v/>
      </c>
      <c r="AF332" s="41">
        <f>IF(enrollment!P332="",0,1)</f>
        <v>0</v>
      </c>
    </row>
    <row r="333" spans="1:32" x14ac:dyDescent="0.25">
      <c r="A333" t="str">
        <f>enrollment!A333</f>
        <v>M-000332</v>
      </c>
      <c r="B333" t="str">
        <f>enrollment!F333</f>
        <v>Medicare Advantage</v>
      </c>
      <c r="C333" t="str">
        <f>enrollment!I333</f>
        <v>KY</v>
      </c>
      <c r="D333" t="str">
        <f>enrollment!J333</f>
        <v>Jefferson</v>
      </c>
      <c r="E333">
        <f>enrollment!L333</f>
        <v>72</v>
      </c>
      <c r="F333" t="str" cm="1">
        <f t="array" ref="F333">_xlfn.IFS(E333&lt;18,"0-17",E333&lt;35,"18-34",E333&lt;50,"35-49",E333&lt;65,"50-64",TRUE,"65+")</f>
        <v>65+</v>
      </c>
      <c r="G333" t="str">
        <f>enrollment!M333</f>
        <v>M</v>
      </c>
      <c r="H333" s="13">
        <f>enrollment!N333</f>
        <v>3.67</v>
      </c>
      <c r="I333" s="14">
        <f>enrollment!O333</f>
        <v>3456789012</v>
      </c>
      <c r="J333" s="15">
        <f>IFERROR(_xlfn.XLOOKUP(I333,providers!$B$2:$B$11,providers!$Q$2:$Q$11),"")</f>
        <v>4</v>
      </c>
      <c r="K333">
        <f>SUMIFS(member_months!$F:$F,member_months!$A:$A,$A333)</f>
        <v>12</v>
      </c>
      <c r="L333" s="16">
        <f>SUMIFS(claims!$Q:$Q,claims!$B:$B,$A333)</f>
        <v>4316.1000000000004</v>
      </c>
      <c r="M333" s="16">
        <f t="shared" si="27"/>
        <v>359.67500000000001</v>
      </c>
      <c r="N333" s="16">
        <f>SUMIFS(claims!$Q:$Q,claims!$B:$B,$A333,claims!$Z:$Z,"Inpatient")</f>
        <v>0</v>
      </c>
      <c r="O333" s="16">
        <f>SUMIFS(claims!$Q:$Q,claims!$B:$B,$A333,claims!$Z:$Z,"ED")</f>
        <v>3600.7799999999997</v>
      </c>
      <c r="P333" s="16">
        <f>SUMIFS(claims!$Q:$Q,claims!$B:$B,$A333,claims!$Z:$Z,"Specialty Rx")</f>
        <v>0</v>
      </c>
      <c r="Q333" s="14">
        <f t="shared" si="28"/>
        <v>0</v>
      </c>
      <c r="AA333" s="41">
        <f>COUNTIFS(claims!$B:$B,$A333,claims!$Z:$Z,"Behavioral Health")</f>
        <v>0</v>
      </c>
      <c r="AB333" s="41">
        <f>COUNTIFS(claims!$B:$B,$A333,claims!$Z:$Z,"ED")</f>
        <v>3</v>
      </c>
      <c r="AC333" s="41">
        <f>COUNTIFS(claims!$B:$B,$A333,claims!$Z:$Z,"Inpatient")</f>
        <v>0</v>
      </c>
      <c r="AD333" s="41">
        <f t="shared" si="29"/>
        <v>0</v>
      </c>
      <c r="AE333" s="41" t="str">
        <f>IF(enrollment!P333="","",enrollment!P333)</f>
        <v/>
      </c>
      <c r="AF333" s="41">
        <f>IF(enrollment!P333="",0,1)</f>
        <v>0</v>
      </c>
    </row>
    <row r="334" spans="1:32" x14ac:dyDescent="0.25">
      <c r="A334" t="str">
        <f>enrollment!A334</f>
        <v>M-000333</v>
      </c>
      <c r="B334" t="str">
        <f>enrollment!F334</f>
        <v>Marketplace</v>
      </c>
      <c r="C334" t="str">
        <f>enrollment!I334</f>
        <v>TN</v>
      </c>
      <c r="D334" t="str">
        <f>enrollment!J334</f>
        <v>Knox</v>
      </c>
      <c r="E334">
        <f>enrollment!L334</f>
        <v>55</v>
      </c>
      <c r="F334" t="str" cm="1">
        <f t="array" ref="F334">_xlfn.IFS(E334&lt;18,"0-17",E334&lt;35,"18-34",E334&lt;50,"35-49",E334&lt;65,"50-64",TRUE,"65+")</f>
        <v>50-64</v>
      </c>
      <c r="G334" t="str">
        <f>enrollment!M334</f>
        <v>M</v>
      </c>
      <c r="H334" s="13">
        <f>enrollment!N334</f>
        <v>0.81</v>
      </c>
      <c r="I334" s="14">
        <f>enrollment!O334</f>
        <v>5678901234</v>
      </c>
      <c r="J334" s="15">
        <f>IFERROR(_xlfn.XLOOKUP(I334,providers!$B$2:$B$11,providers!$Q$2:$Q$11),"")</f>
        <v>3.8</v>
      </c>
      <c r="K334">
        <f>SUMIFS(member_months!$F:$F,member_months!$A:$A,$A334)</f>
        <v>7</v>
      </c>
      <c r="L334" s="16">
        <f>SUMIFS(claims!$Q:$Q,claims!$B:$B,$A334)</f>
        <v>3673</v>
      </c>
      <c r="M334" s="16">
        <f t="shared" si="27"/>
        <v>524.71428571428567</v>
      </c>
      <c r="N334" s="16">
        <f>SUMIFS(claims!$Q:$Q,claims!$B:$B,$A334,claims!$Z:$Z,"Inpatient")</f>
        <v>0</v>
      </c>
      <c r="O334" s="16">
        <f>SUMIFS(claims!$Q:$Q,claims!$B:$B,$A334,claims!$Z:$Z,"ED")</f>
        <v>0</v>
      </c>
      <c r="P334" s="16">
        <f>SUMIFS(claims!$Q:$Q,claims!$B:$B,$A334,claims!$Z:$Z,"Specialty Rx")</f>
        <v>2951.91</v>
      </c>
      <c r="Q334" s="14">
        <f t="shared" si="28"/>
        <v>0</v>
      </c>
      <c r="AA334" s="41">
        <f>COUNTIFS(claims!$B:$B,$A334,claims!$Z:$Z,"Behavioral Health")</f>
        <v>1</v>
      </c>
      <c r="AB334" s="41">
        <f>COUNTIFS(claims!$B:$B,$A334,claims!$Z:$Z,"ED")</f>
        <v>0</v>
      </c>
      <c r="AC334" s="41">
        <f>COUNTIFS(claims!$B:$B,$A334,claims!$Z:$Z,"Inpatient")</f>
        <v>0</v>
      </c>
      <c r="AD334" s="41">
        <f t="shared" si="29"/>
        <v>1</v>
      </c>
      <c r="AE334" s="41" t="str">
        <f>IF(enrollment!P334="","",enrollment!P334)</f>
        <v>Access Issues</v>
      </c>
      <c r="AF334" s="41">
        <f>IF(enrollment!P334="",0,1)</f>
        <v>1</v>
      </c>
    </row>
    <row r="335" spans="1:32" x14ac:dyDescent="0.25">
      <c r="A335" t="str">
        <f>enrollment!A335</f>
        <v>M-000334</v>
      </c>
      <c r="B335" t="str">
        <f>enrollment!F335</f>
        <v>Commercial</v>
      </c>
      <c r="C335" t="str">
        <f>enrollment!I335</f>
        <v>GA</v>
      </c>
      <c r="D335" t="str">
        <f>enrollment!J335</f>
        <v>Cherokee</v>
      </c>
      <c r="E335">
        <f>enrollment!L335</f>
        <v>54</v>
      </c>
      <c r="F335" t="str" cm="1">
        <f t="array" ref="F335">_xlfn.IFS(E335&lt;18,"0-17",E335&lt;35,"18-34",E335&lt;50,"35-49",E335&lt;65,"50-64",TRUE,"65+")</f>
        <v>50-64</v>
      </c>
      <c r="G335" t="str">
        <f>enrollment!M335</f>
        <v>F</v>
      </c>
      <c r="H335" s="13">
        <f>enrollment!N335</f>
        <v>0.99</v>
      </c>
      <c r="I335" s="14">
        <f>enrollment!O335</f>
        <v>8901234567</v>
      </c>
      <c r="J335" s="15">
        <f>IFERROR(_xlfn.XLOOKUP(I335,providers!$B$2:$B$11,providers!$Q$2:$Q$11),"")</f>
        <v>3.7</v>
      </c>
      <c r="K335">
        <f>SUMIFS(member_months!$F:$F,member_months!$A:$A,$A335)</f>
        <v>10</v>
      </c>
      <c r="L335" s="16">
        <f>SUMIFS(claims!$Q:$Q,claims!$B:$B,$A335)</f>
        <v>18703.36</v>
      </c>
      <c r="M335" s="16">
        <f t="shared" si="27"/>
        <v>1870.336</v>
      </c>
      <c r="N335" s="16">
        <f>SUMIFS(claims!$Q:$Q,claims!$B:$B,$A335,claims!$Z:$Z,"Inpatient")</f>
        <v>17347.48</v>
      </c>
      <c r="O335" s="16">
        <f>SUMIFS(claims!$Q:$Q,claims!$B:$B,$A335,claims!$Z:$Z,"ED")</f>
        <v>1181.23</v>
      </c>
      <c r="P335" s="16">
        <f>SUMIFS(claims!$Q:$Q,claims!$B:$B,$A335,claims!$Z:$Z,"Specialty Rx")</f>
        <v>0</v>
      </c>
      <c r="Q335" s="14">
        <f t="shared" si="28"/>
        <v>0</v>
      </c>
      <c r="AA335" s="41">
        <f>COUNTIFS(claims!$B:$B,$A335,claims!$Z:$Z,"Behavioral Health")</f>
        <v>0</v>
      </c>
      <c r="AB335" s="41">
        <f>COUNTIFS(claims!$B:$B,$A335,claims!$Z:$Z,"ED")</f>
        <v>1</v>
      </c>
      <c r="AC335" s="41">
        <f>COUNTIFS(claims!$B:$B,$A335,claims!$Z:$Z,"Inpatient")</f>
        <v>1</v>
      </c>
      <c r="AD335" s="41">
        <f t="shared" si="29"/>
        <v>0</v>
      </c>
      <c r="AE335" s="41" t="str">
        <f>IF(enrollment!P335="","",enrollment!P335)</f>
        <v>Premium Affordability</v>
      </c>
      <c r="AF335" s="41">
        <f>IF(enrollment!P335="",0,1)</f>
        <v>1</v>
      </c>
    </row>
    <row r="336" spans="1:32" x14ac:dyDescent="0.25">
      <c r="A336" t="str">
        <f>enrollment!A336</f>
        <v>M-000335</v>
      </c>
      <c r="B336" t="str">
        <f>enrollment!F336</f>
        <v>Marketplace</v>
      </c>
      <c r="C336" t="str">
        <f>enrollment!I336</f>
        <v>KY</v>
      </c>
      <c r="D336" t="str">
        <f>enrollment!J336</f>
        <v>Warren</v>
      </c>
      <c r="E336">
        <f>enrollment!L336</f>
        <v>27</v>
      </c>
      <c r="F336" t="str" cm="1">
        <f t="array" ref="F336">_xlfn.IFS(E336&lt;18,"0-17",E336&lt;35,"18-34",E336&lt;50,"35-49",E336&lt;65,"50-64",TRUE,"65+")</f>
        <v>18-34</v>
      </c>
      <c r="G336" t="str">
        <f>enrollment!M336</f>
        <v>F</v>
      </c>
      <c r="H336" s="13">
        <f>enrollment!N336</f>
        <v>1</v>
      </c>
      <c r="I336" s="14">
        <f>enrollment!O336</f>
        <v>3456789012</v>
      </c>
      <c r="J336" s="15">
        <f>IFERROR(_xlfn.XLOOKUP(I336,providers!$B$2:$B$11,providers!$Q$2:$Q$11),"")</f>
        <v>4</v>
      </c>
      <c r="K336">
        <f>SUMIFS(member_months!$F:$F,member_months!$A:$A,$A336)</f>
        <v>11</v>
      </c>
      <c r="L336" s="16">
        <f>SUMIFS(claims!$Q:$Q,claims!$B:$B,$A336)</f>
        <v>1228.74</v>
      </c>
      <c r="M336" s="16">
        <f t="shared" si="27"/>
        <v>111.70363636363636</v>
      </c>
      <c r="N336" s="16">
        <f>SUMIFS(claims!$Q:$Q,claims!$B:$B,$A336,claims!$Z:$Z,"Inpatient")</f>
        <v>0</v>
      </c>
      <c r="O336" s="16">
        <f>SUMIFS(claims!$Q:$Q,claims!$B:$B,$A336,claims!$Z:$Z,"ED")</f>
        <v>0</v>
      </c>
      <c r="P336" s="16">
        <f>SUMIFS(claims!$Q:$Q,claims!$B:$B,$A336,claims!$Z:$Z,"Specialty Rx")</f>
        <v>807.45</v>
      </c>
      <c r="Q336" s="14">
        <f t="shared" si="28"/>
        <v>0</v>
      </c>
      <c r="AA336" s="41">
        <f>COUNTIFS(claims!$B:$B,$A336,claims!$Z:$Z,"Behavioral Health")</f>
        <v>0</v>
      </c>
      <c r="AB336" s="41">
        <f>COUNTIFS(claims!$B:$B,$A336,claims!$Z:$Z,"ED")</f>
        <v>0</v>
      </c>
      <c r="AC336" s="41">
        <f>COUNTIFS(claims!$B:$B,$A336,claims!$Z:$Z,"Inpatient")</f>
        <v>0</v>
      </c>
      <c r="AD336" s="41">
        <f t="shared" si="29"/>
        <v>0</v>
      </c>
      <c r="AE336" s="41" t="str">
        <f>IF(enrollment!P336="","",enrollment!P336)</f>
        <v/>
      </c>
      <c r="AF336" s="41">
        <f>IF(enrollment!P336="",0,1)</f>
        <v>0</v>
      </c>
    </row>
    <row r="337" spans="1:32" x14ac:dyDescent="0.25">
      <c r="A337" t="str">
        <f>enrollment!A337</f>
        <v>M-000336</v>
      </c>
      <c r="B337" t="str">
        <f>enrollment!F337</f>
        <v>Marketplace</v>
      </c>
      <c r="C337" t="str">
        <f>enrollment!I337</f>
        <v>TN</v>
      </c>
      <c r="D337" t="str">
        <f>enrollment!J337</f>
        <v>Davidson</v>
      </c>
      <c r="E337">
        <f>enrollment!L337</f>
        <v>34</v>
      </c>
      <c r="F337" t="str" cm="1">
        <f t="array" ref="F337">_xlfn.IFS(E337&lt;18,"0-17",E337&lt;35,"18-34",E337&lt;50,"35-49",E337&lt;65,"50-64",TRUE,"65+")</f>
        <v>18-34</v>
      </c>
      <c r="G337" t="str">
        <f>enrollment!M337</f>
        <v>M</v>
      </c>
      <c r="H337" s="13">
        <f>enrollment!N337</f>
        <v>0.96</v>
      </c>
      <c r="I337" s="14">
        <f>enrollment!O337</f>
        <v>7890123456</v>
      </c>
      <c r="J337" s="15">
        <f>IFERROR(_xlfn.XLOOKUP(I337,providers!$B$2:$B$11,providers!$Q$2:$Q$11),"")</f>
        <v>3.9</v>
      </c>
      <c r="K337">
        <f>SUMIFS(member_months!$F:$F,member_months!$A:$A,$A337)</f>
        <v>6</v>
      </c>
      <c r="L337" s="16">
        <f>SUMIFS(claims!$Q:$Q,claims!$B:$B,$A337)</f>
        <v>3520.3</v>
      </c>
      <c r="M337" s="16">
        <f t="shared" si="27"/>
        <v>586.7166666666667</v>
      </c>
      <c r="N337" s="16">
        <f>SUMIFS(claims!$Q:$Q,claims!$B:$B,$A337,claims!$Z:$Z,"Inpatient")</f>
        <v>0</v>
      </c>
      <c r="O337" s="16">
        <f>SUMIFS(claims!$Q:$Q,claims!$B:$B,$A337,claims!$Z:$Z,"ED")</f>
        <v>1044.1400000000001</v>
      </c>
      <c r="P337" s="16">
        <f>SUMIFS(claims!$Q:$Q,claims!$B:$B,$A337,claims!$Z:$Z,"Specialty Rx")</f>
        <v>1721.8</v>
      </c>
      <c r="Q337" s="14">
        <f t="shared" si="28"/>
        <v>0</v>
      </c>
      <c r="AA337" s="41">
        <f>COUNTIFS(claims!$B:$B,$A337,claims!$Z:$Z,"Behavioral Health")</f>
        <v>1</v>
      </c>
      <c r="AB337" s="41">
        <f>COUNTIFS(claims!$B:$B,$A337,claims!$Z:$Z,"ED")</f>
        <v>1</v>
      </c>
      <c r="AC337" s="41">
        <f>COUNTIFS(claims!$B:$B,$A337,claims!$Z:$Z,"Inpatient")</f>
        <v>0</v>
      </c>
      <c r="AD337" s="41">
        <f t="shared" si="29"/>
        <v>1</v>
      </c>
      <c r="AE337" s="41" t="str">
        <f>IF(enrollment!P337="","",enrollment!P337)</f>
        <v>Premium Affordability</v>
      </c>
      <c r="AF337" s="41">
        <f>IF(enrollment!P337="",0,1)</f>
        <v>1</v>
      </c>
    </row>
    <row r="338" spans="1:32" x14ac:dyDescent="0.25">
      <c r="A338" t="str">
        <f>enrollment!A338</f>
        <v>M-000337</v>
      </c>
      <c r="B338" t="str">
        <f>enrollment!F338</f>
        <v>Commercial</v>
      </c>
      <c r="C338" t="str">
        <f>enrollment!I338</f>
        <v>KY</v>
      </c>
      <c r="D338" t="str">
        <f>enrollment!J338</f>
        <v>Warren</v>
      </c>
      <c r="E338">
        <f>enrollment!L338</f>
        <v>55</v>
      </c>
      <c r="F338" t="str" cm="1">
        <f t="array" ref="F338">_xlfn.IFS(E338&lt;18,"0-17",E338&lt;35,"18-34",E338&lt;50,"35-49",E338&lt;65,"50-64",TRUE,"65+")</f>
        <v>50-64</v>
      </c>
      <c r="G338" t="str">
        <f>enrollment!M338</f>
        <v>M</v>
      </c>
      <c r="H338" s="13">
        <f>enrollment!N338</f>
        <v>1.24</v>
      </c>
      <c r="I338" s="14">
        <f>enrollment!O338</f>
        <v>9012345678</v>
      </c>
      <c r="J338" s="15">
        <f>IFERROR(_xlfn.XLOOKUP(I338,providers!$B$2:$B$11,providers!$Q$2:$Q$11),"")</f>
        <v>4.3</v>
      </c>
      <c r="K338">
        <f>SUMIFS(member_months!$F:$F,member_months!$A:$A,$A338)</f>
        <v>12</v>
      </c>
      <c r="L338" s="16">
        <f>SUMIFS(claims!$Q:$Q,claims!$B:$B,$A338)</f>
        <v>16931.159999999996</v>
      </c>
      <c r="M338" s="16">
        <f t="shared" si="27"/>
        <v>1410.9299999999996</v>
      </c>
      <c r="N338" s="16">
        <f>SUMIFS(claims!$Q:$Q,claims!$B:$B,$A338,claims!$Z:$Z,"Inpatient")</f>
        <v>15210.92</v>
      </c>
      <c r="O338" s="16">
        <f>SUMIFS(claims!$Q:$Q,claims!$B:$B,$A338,claims!$Z:$Z,"ED")</f>
        <v>1163.19</v>
      </c>
      <c r="P338" s="16">
        <f>SUMIFS(claims!$Q:$Q,claims!$B:$B,$A338,claims!$Z:$Z,"Specialty Rx")</f>
        <v>0</v>
      </c>
      <c r="Q338" s="14">
        <f t="shared" si="28"/>
        <v>0</v>
      </c>
      <c r="AA338" s="41">
        <f>COUNTIFS(claims!$B:$B,$A338,claims!$Z:$Z,"Behavioral Health")</f>
        <v>2</v>
      </c>
      <c r="AB338" s="41">
        <f>COUNTIFS(claims!$B:$B,$A338,claims!$Z:$Z,"ED")</f>
        <v>1</v>
      </c>
      <c r="AC338" s="41">
        <f>COUNTIFS(claims!$B:$B,$A338,claims!$Z:$Z,"Inpatient")</f>
        <v>1</v>
      </c>
      <c r="AD338" s="41">
        <f t="shared" si="29"/>
        <v>1</v>
      </c>
      <c r="AE338" s="41" t="str">
        <f>IF(enrollment!P338="","",enrollment!P338)</f>
        <v/>
      </c>
      <c r="AF338" s="41">
        <f>IF(enrollment!P338="",0,1)</f>
        <v>0</v>
      </c>
    </row>
    <row r="339" spans="1:32" x14ac:dyDescent="0.25">
      <c r="A339" t="str">
        <f>enrollment!A339</f>
        <v>M-000338</v>
      </c>
      <c r="B339" t="str">
        <f>enrollment!F339</f>
        <v>Commercial</v>
      </c>
      <c r="C339" t="str">
        <f>enrollment!I339</f>
        <v>GA</v>
      </c>
      <c r="D339" t="str">
        <f>enrollment!J339</f>
        <v>Cherokee</v>
      </c>
      <c r="E339">
        <f>enrollment!L339</f>
        <v>56</v>
      </c>
      <c r="F339" t="str" cm="1">
        <f t="array" ref="F339">_xlfn.IFS(E339&lt;18,"0-17",E339&lt;35,"18-34",E339&lt;50,"35-49",E339&lt;65,"50-64",TRUE,"65+")</f>
        <v>50-64</v>
      </c>
      <c r="G339" t="str">
        <f>enrollment!M339</f>
        <v>M</v>
      </c>
      <c r="H339" s="13">
        <f>enrollment!N339</f>
        <v>1.31</v>
      </c>
      <c r="I339" s="14">
        <f>enrollment!O339</f>
        <v>8901234567</v>
      </c>
      <c r="J339" s="15">
        <f>IFERROR(_xlfn.XLOOKUP(I339,providers!$B$2:$B$11,providers!$Q$2:$Q$11),"")</f>
        <v>3.7</v>
      </c>
      <c r="K339">
        <f>SUMIFS(member_months!$F:$F,member_months!$A:$A,$A339)</f>
        <v>12</v>
      </c>
      <c r="L339" s="16">
        <f>SUMIFS(claims!$Q:$Q,claims!$B:$B,$A339)</f>
        <v>14272.309999999998</v>
      </c>
      <c r="M339" s="16">
        <f t="shared" si="27"/>
        <v>1189.3591666666664</v>
      </c>
      <c r="N339" s="16">
        <f>SUMIFS(claims!$Q:$Q,claims!$B:$B,$A339,claims!$Z:$Z,"Inpatient")</f>
        <v>11327.63</v>
      </c>
      <c r="O339" s="16">
        <f>SUMIFS(claims!$Q:$Q,claims!$B:$B,$A339,claims!$Z:$Z,"ED")</f>
        <v>2176.96</v>
      </c>
      <c r="P339" s="16">
        <f>SUMIFS(claims!$Q:$Q,claims!$B:$B,$A339,claims!$Z:$Z,"Specialty Rx")</f>
        <v>0</v>
      </c>
      <c r="Q339" s="14">
        <f t="shared" si="28"/>
        <v>0</v>
      </c>
      <c r="AA339" s="41">
        <f>COUNTIFS(claims!$B:$B,$A339,claims!$Z:$Z,"Behavioral Health")</f>
        <v>1</v>
      </c>
      <c r="AB339" s="41">
        <f>COUNTIFS(claims!$B:$B,$A339,claims!$Z:$Z,"ED")</f>
        <v>2</v>
      </c>
      <c r="AC339" s="41">
        <f>COUNTIFS(claims!$B:$B,$A339,claims!$Z:$Z,"Inpatient")</f>
        <v>1</v>
      </c>
      <c r="AD339" s="41">
        <f t="shared" si="29"/>
        <v>1</v>
      </c>
      <c r="AE339" s="41" t="str">
        <f>IF(enrollment!P339="","",enrollment!P339)</f>
        <v/>
      </c>
      <c r="AF339" s="41">
        <f>IF(enrollment!P339="",0,1)</f>
        <v>0</v>
      </c>
    </row>
    <row r="340" spans="1:32" x14ac:dyDescent="0.25">
      <c r="A340" t="str">
        <f>enrollment!A340</f>
        <v>M-000339</v>
      </c>
      <c r="B340" t="str">
        <f>enrollment!F340</f>
        <v>Commercial</v>
      </c>
      <c r="C340" t="str">
        <f>enrollment!I340</f>
        <v>TN</v>
      </c>
      <c r="D340" t="str">
        <f>enrollment!J340</f>
        <v>Knox</v>
      </c>
      <c r="E340">
        <f>enrollment!L340</f>
        <v>81</v>
      </c>
      <c r="F340" t="str" cm="1">
        <f t="array" ref="F340">_xlfn.IFS(E340&lt;18,"0-17",E340&lt;35,"18-34",E340&lt;50,"35-49",E340&lt;65,"50-64",TRUE,"65+")</f>
        <v>65+</v>
      </c>
      <c r="G340" t="str">
        <f>enrollment!M340</f>
        <v>F</v>
      </c>
      <c r="H340" s="13">
        <f>enrollment!N340</f>
        <v>3.02</v>
      </c>
      <c r="I340" s="14">
        <f>enrollment!O340</f>
        <v>5678901234</v>
      </c>
      <c r="J340" s="15">
        <f>IFERROR(_xlfn.XLOOKUP(I340,providers!$B$2:$B$11,providers!$Q$2:$Q$11),"")</f>
        <v>3.8</v>
      </c>
      <c r="K340">
        <f>SUMIFS(member_months!$F:$F,member_months!$A:$A,$A340)</f>
        <v>10</v>
      </c>
      <c r="L340" s="16">
        <f>SUMIFS(claims!$Q:$Q,claims!$B:$B,$A340)</f>
        <v>2931.29</v>
      </c>
      <c r="M340" s="16">
        <f t="shared" si="27"/>
        <v>293.12900000000002</v>
      </c>
      <c r="N340" s="16">
        <f>SUMIFS(claims!$Q:$Q,claims!$B:$B,$A340,claims!$Z:$Z,"Inpatient")</f>
        <v>0</v>
      </c>
      <c r="O340" s="16">
        <f>SUMIFS(claims!$Q:$Q,claims!$B:$B,$A340,claims!$Z:$Z,"ED")</f>
        <v>2649.76</v>
      </c>
      <c r="P340" s="16">
        <f>SUMIFS(claims!$Q:$Q,claims!$B:$B,$A340,claims!$Z:$Z,"Specialty Rx")</f>
        <v>0</v>
      </c>
      <c r="Q340" s="14">
        <f t="shared" si="28"/>
        <v>0</v>
      </c>
      <c r="AA340" s="41">
        <f>COUNTIFS(claims!$B:$B,$A340,claims!$Z:$Z,"Behavioral Health")</f>
        <v>0</v>
      </c>
      <c r="AB340" s="41">
        <f>COUNTIFS(claims!$B:$B,$A340,claims!$Z:$Z,"ED")</f>
        <v>2</v>
      </c>
      <c r="AC340" s="41">
        <f>COUNTIFS(claims!$B:$B,$A340,claims!$Z:$Z,"Inpatient")</f>
        <v>0</v>
      </c>
      <c r="AD340" s="41">
        <f t="shared" si="29"/>
        <v>0</v>
      </c>
      <c r="AE340" s="41" t="str">
        <f>IF(enrollment!P340="","",enrollment!P340)</f>
        <v/>
      </c>
      <c r="AF340" s="41">
        <f>IF(enrollment!P340="",0,1)</f>
        <v>0</v>
      </c>
    </row>
    <row r="341" spans="1:32" x14ac:dyDescent="0.25">
      <c r="A341" t="str">
        <f>enrollment!A341</f>
        <v>M-000340</v>
      </c>
      <c r="B341" t="str">
        <f>enrollment!F341</f>
        <v>Marketplace</v>
      </c>
      <c r="C341" t="str">
        <f>enrollment!I341</f>
        <v>TN</v>
      </c>
      <c r="D341" t="str">
        <f>enrollment!J341</f>
        <v>Knox</v>
      </c>
      <c r="E341">
        <f>enrollment!L341</f>
        <v>37</v>
      </c>
      <c r="F341" t="str" cm="1">
        <f t="array" ref="F341">_xlfn.IFS(E341&lt;18,"0-17",E341&lt;35,"18-34",E341&lt;50,"35-49",E341&lt;65,"50-64",TRUE,"65+")</f>
        <v>35-49</v>
      </c>
      <c r="G341" t="str">
        <f>enrollment!M341</f>
        <v>M</v>
      </c>
      <c r="H341" s="13">
        <f>enrollment!N341</f>
        <v>0.88</v>
      </c>
      <c r="I341" s="14">
        <f>enrollment!O341</f>
        <v>5678901234</v>
      </c>
      <c r="J341" s="15">
        <f>IFERROR(_xlfn.XLOOKUP(I341,providers!$B$2:$B$11,providers!$Q$2:$Q$11),"")</f>
        <v>3.8</v>
      </c>
      <c r="K341">
        <f>SUMIFS(member_months!$F:$F,member_months!$A:$A,$A341)</f>
        <v>7</v>
      </c>
      <c r="L341" s="16">
        <f>SUMIFS(claims!$Q:$Q,claims!$B:$B,$A341)</f>
        <v>13211.61</v>
      </c>
      <c r="M341" s="16">
        <f t="shared" si="27"/>
        <v>1887.3728571428571</v>
      </c>
      <c r="N341" s="16">
        <f>SUMIFS(claims!$Q:$Q,claims!$B:$B,$A341,claims!$Z:$Z,"Inpatient")</f>
        <v>12626.57</v>
      </c>
      <c r="O341" s="16">
        <f>SUMIFS(claims!$Q:$Q,claims!$B:$B,$A341,claims!$Z:$Z,"ED")</f>
        <v>0</v>
      </c>
      <c r="P341" s="16">
        <f>SUMIFS(claims!$Q:$Q,claims!$B:$B,$A341,claims!$Z:$Z,"Specialty Rx")</f>
        <v>0</v>
      </c>
      <c r="Q341" s="14">
        <f t="shared" si="28"/>
        <v>0</v>
      </c>
      <c r="AA341" s="41">
        <f>COUNTIFS(claims!$B:$B,$A341,claims!$Z:$Z,"Behavioral Health")</f>
        <v>0</v>
      </c>
      <c r="AB341" s="41">
        <f>COUNTIFS(claims!$B:$B,$A341,claims!$Z:$Z,"ED")</f>
        <v>0</v>
      </c>
      <c r="AC341" s="41">
        <f>COUNTIFS(claims!$B:$B,$A341,claims!$Z:$Z,"Inpatient")</f>
        <v>1</v>
      </c>
      <c r="AD341" s="41">
        <f t="shared" si="29"/>
        <v>0</v>
      </c>
      <c r="AE341" s="41" t="str">
        <f>IF(enrollment!P341="","",enrollment!P341)</f>
        <v>Network Adequacy</v>
      </c>
      <c r="AF341" s="41">
        <f>IF(enrollment!P341="",0,1)</f>
        <v>1</v>
      </c>
    </row>
    <row r="342" spans="1:32" x14ac:dyDescent="0.25">
      <c r="A342" t="str">
        <f>enrollment!A342</f>
        <v>M-000341</v>
      </c>
      <c r="B342" t="str">
        <f>enrollment!F342</f>
        <v>Medicare Advantage</v>
      </c>
      <c r="C342" t="str">
        <f>enrollment!I342</f>
        <v>OH</v>
      </c>
      <c r="D342" t="str">
        <f>enrollment!J342</f>
        <v>Franklin</v>
      </c>
      <c r="E342">
        <f>enrollment!L342</f>
        <v>69</v>
      </c>
      <c r="F342" t="str" cm="1">
        <f t="array" ref="F342">_xlfn.IFS(E342&lt;18,"0-17",E342&lt;35,"18-34",E342&lt;50,"35-49",E342&lt;65,"50-64",TRUE,"65+")</f>
        <v>65+</v>
      </c>
      <c r="G342" t="str">
        <f>enrollment!M342</f>
        <v>F</v>
      </c>
      <c r="H342" s="13">
        <f>enrollment!N342</f>
        <v>2.69</v>
      </c>
      <c r="I342" s="14">
        <f>enrollment!O342</f>
        <v>6789012345</v>
      </c>
      <c r="J342" s="15">
        <f>IFERROR(_xlfn.XLOOKUP(I342,providers!$B$2:$B$11,providers!$Q$2:$Q$11),"")</f>
        <v>4.0999999999999996</v>
      </c>
      <c r="K342">
        <f>SUMIFS(member_months!$F:$F,member_months!$A:$A,$A342)</f>
        <v>10</v>
      </c>
      <c r="L342" s="16">
        <f>SUMIFS(claims!$Q:$Q,claims!$B:$B,$A342)</f>
        <v>2029.11</v>
      </c>
      <c r="M342" s="16">
        <f t="shared" si="27"/>
        <v>202.911</v>
      </c>
      <c r="N342" s="16">
        <f>SUMIFS(claims!$Q:$Q,claims!$B:$B,$A342,claims!$Z:$Z,"Inpatient")</f>
        <v>0</v>
      </c>
      <c r="O342" s="16">
        <f>SUMIFS(claims!$Q:$Q,claims!$B:$B,$A342,claims!$Z:$Z,"ED")</f>
        <v>964.31</v>
      </c>
      <c r="P342" s="16">
        <f>SUMIFS(claims!$Q:$Q,claims!$B:$B,$A342,claims!$Z:$Z,"Specialty Rx")</f>
        <v>893.18</v>
      </c>
      <c r="Q342" s="14">
        <f t="shared" si="28"/>
        <v>0</v>
      </c>
      <c r="AA342" s="41">
        <f>COUNTIFS(claims!$B:$B,$A342,claims!$Z:$Z,"Behavioral Health")</f>
        <v>0</v>
      </c>
      <c r="AB342" s="41">
        <f>COUNTIFS(claims!$B:$B,$A342,claims!$Z:$Z,"ED")</f>
        <v>1</v>
      </c>
      <c r="AC342" s="41">
        <f>COUNTIFS(claims!$B:$B,$A342,claims!$Z:$Z,"Inpatient")</f>
        <v>0</v>
      </c>
      <c r="AD342" s="41">
        <f t="shared" si="29"/>
        <v>0</v>
      </c>
      <c r="AE342" s="41" t="str">
        <f>IF(enrollment!P342="","",enrollment!P342)</f>
        <v/>
      </c>
      <c r="AF342" s="41">
        <f>IF(enrollment!P342="",0,1)</f>
        <v>0</v>
      </c>
    </row>
    <row r="343" spans="1:32" x14ac:dyDescent="0.25">
      <c r="A343" t="str">
        <f>enrollment!A343</f>
        <v>M-000342</v>
      </c>
      <c r="B343" t="str">
        <f>enrollment!F343</f>
        <v>Marketplace</v>
      </c>
      <c r="C343" t="str">
        <f>enrollment!I343</f>
        <v>OH</v>
      </c>
      <c r="D343" t="str">
        <f>enrollment!J343</f>
        <v>Cuyahoga</v>
      </c>
      <c r="E343">
        <f>enrollment!L343</f>
        <v>52</v>
      </c>
      <c r="F343" t="str" cm="1">
        <f t="array" ref="F343">_xlfn.IFS(E343&lt;18,"0-17",E343&lt;35,"18-34",E343&lt;50,"35-49",E343&lt;65,"50-64",TRUE,"65+")</f>
        <v>50-64</v>
      </c>
      <c r="G343" t="str">
        <f>enrollment!M343</f>
        <v>M</v>
      </c>
      <c r="H343" s="13">
        <f>enrollment!N343</f>
        <v>0.74</v>
      </c>
      <c r="I343" s="14">
        <f>enrollment!O343</f>
        <v>2345678901</v>
      </c>
      <c r="J343" s="15">
        <f>IFERROR(_xlfn.XLOOKUP(I343,providers!$B$2:$B$11,providers!$Q$2:$Q$11),"")</f>
        <v>4.2</v>
      </c>
      <c r="K343">
        <f>SUMIFS(member_months!$F:$F,member_months!$A:$A,$A343)</f>
        <v>10</v>
      </c>
      <c r="L343" s="16">
        <f>SUMIFS(claims!$Q:$Q,claims!$B:$B,$A343)</f>
        <v>3652.6800000000003</v>
      </c>
      <c r="M343" s="16">
        <f t="shared" si="27"/>
        <v>365.26800000000003</v>
      </c>
      <c r="N343" s="16">
        <f>SUMIFS(claims!$Q:$Q,claims!$B:$B,$A343,claims!$Z:$Z,"Inpatient")</f>
        <v>0</v>
      </c>
      <c r="O343" s="16">
        <f>SUMIFS(claims!$Q:$Q,claims!$B:$B,$A343,claims!$Z:$Z,"ED")</f>
        <v>2543.92</v>
      </c>
      <c r="P343" s="16">
        <f>SUMIFS(claims!$Q:$Q,claims!$B:$B,$A343,claims!$Z:$Z,"Specialty Rx")</f>
        <v>0</v>
      </c>
      <c r="Q343" s="14">
        <f t="shared" si="28"/>
        <v>0</v>
      </c>
      <c r="AA343" s="41">
        <f>COUNTIFS(claims!$B:$B,$A343,claims!$Z:$Z,"Behavioral Health")</f>
        <v>2</v>
      </c>
      <c r="AB343" s="41">
        <f>COUNTIFS(claims!$B:$B,$A343,claims!$Z:$Z,"ED")</f>
        <v>2</v>
      </c>
      <c r="AC343" s="41">
        <f>COUNTIFS(claims!$B:$B,$A343,claims!$Z:$Z,"Inpatient")</f>
        <v>0</v>
      </c>
      <c r="AD343" s="41">
        <f t="shared" si="29"/>
        <v>1</v>
      </c>
      <c r="AE343" s="41" t="str">
        <f>IF(enrollment!P343="","",enrollment!P343)</f>
        <v/>
      </c>
      <c r="AF343" s="41">
        <f>IF(enrollment!P343="",0,1)</f>
        <v>0</v>
      </c>
    </row>
    <row r="344" spans="1:32" x14ac:dyDescent="0.25">
      <c r="A344" t="str">
        <f>enrollment!A344</f>
        <v>M-000343</v>
      </c>
      <c r="B344" t="str">
        <f>enrollment!F344</f>
        <v>Commercial</v>
      </c>
      <c r="C344" t="str">
        <f>enrollment!I344</f>
        <v>TN</v>
      </c>
      <c r="D344" t="str">
        <f>enrollment!J344</f>
        <v>Rural-Cannon</v>
      </c>
      <c r="E344">
        <f>enrollment!L344</f>
        <v>35</v>
      </c>
      <c r="F344" t="str" cm="1">
        <f t="array" ref="F344">_xlfn.IFS(E344&lt;18,"0-17",E344&lt;35,"18-34",E344&lt;50,"35-49",E344&lt;65,"50-64",TRUE,"65+")</f>
        <v>35-49</v>
      </c>
      <c r="G344" t="str">
        <f>enrollment!M344</f>
        <v>F</v>
      </c>
      <c r="H344" s="13">
        <f>enrollment!N344</f>
        <v>0.93</v>
      </c>
      <c r="I344" s="14">
        <f>enrollment!O344</f>
        <v>2233445566</v>
      </c>
      <c r="J344" s="15">
        <f>IFERROR(_xlfn.XLOOKUP(I344,providers!$B$2:$B$11,providers!$Q$2:$Q$11),"")</f>
        <v>3.5</v>
      </c>
      <c r="K344">
        <f>SUMIFS(member_months!$F:$F,member_months!$A:$A,$A344)</f>
        <v>11</v>
      </c>
      <c r="L344" s="16">
        <f>SUMIFS(claims!$Q:$Q,claims!$B:$B,$A344)</f>
        <v>5463.3</v>
      </c>
      <c r="M344" s="16">
        <f t="shared" si="27"/>
        <v>496.66363636363639</v>
      </c>
      <c r="N344" s="16">
        <f>SUMIFS(claims!$Q:$Q,claims!$B:$B,$A344,claims!$Z:$Z,"Inpatient")</f>
        <v>0</v>
      </c>
      <c r="O344" s="16">
        <f>SUMIFS(claims!$Q:$Q,claims!$B:$B,$A344,claims!$Z:$Z,"ED")</f>
        <v>5032.91</v>
      </c>
      <c r="P344" s="16">
        <f>SUMIFS(claims!$Q:$Q,claims!$B:$B,$A344,claims!$Z:$Z,"Specialty Rx")</f>
        <v>0</v>
      </c>
      <c r="Q344" s="14">
        <f t="shared" si="28"/>
        <v>0</v>
      </c>
      <c r="AA344" s="41">
        <f>COUNTIFS(claims!$B:$B,$A344,claims!$Z:$Z,"Behavioral Health")</f>
        <v>0</v>
      </c>
      <c r="AB344" s="41">
        <f>COUNTIFS(claims!$B:$B,$A344,claims!$Z:$Z,"ED")</f>
        <v>4</v>
      </c>
      <c r="AC344" s="41">
        <f>COUNTIFS(claims!$B:$B,$A344,claims!$Z:$Z,"Inpatient")</f>
        <v>0</v>
      </c>
      <c r="AD344" s="41">
        <f t="shared" si="29"/>
        <v>0</v>
      </c>
      <c r="AE344" s="41" t="str">
        <f>IF(enrollment!P344="","",enrollment!P344)</f>
        <v/>
      </c>
      <c r="AF344" s="41">
        <f>IF(enrollment!P344="",0,1)</f>
        <v>0</v>
      </c>
    </row>
    <row r="345" spans="1:32" x14ac:dyDescent="0.25">
      <c r="A345" t="str">
        <f>enrollment!A345</f>
        <v>M-000344</v>
      </c>
      <c r="B345" t="str">
        <f>enrollment!F345</f>
        <v>Marketplace</v>
      </c>
      <c r="C345" t="str">
        <f>enrollment!I345</f>
        <v>KY</v>
      </c>
      <c r="D345" t="str">
        <f>enrollment!J345</f>
        <v>Jefferson</v>
      </c>
      <c r="E345">
        <f>enrollment!L345</f>
        <v>25</v>
      </c>
      <c r="F345" t="str" cm="1">
        <f t="array" ref="F345">_xlfn.IFS(E345&lt;18,"0-17",E345&lt;35,"18-34",E345&lt;50,"35-49",E345&lt;65,"50-64",TRUE,"65+")</f>
        <v>18-34</v>
      </c>
      <c r="G345" t="str">
        <f>enrollment!M345</f>
        <v>F</v>
      </c>
      <c r="H345" s="13">
        <f>enrollment!N345</f>
        <v>0.86</v>
      </c>
      <c r="I345" s="14">
        <f>enrollment!O345</f>
        <v>3456789012</v>
      </c>
      <c r="J345" s="15">
        <f>IFERROR(_xlfn.XLOOKUP(I345,providers!$B$2:$B$11,providers!$Q$2:$Q$11),"")</f>
        <v>4</v>
      </c>
      <c r="K345">
        <f>SUMIFS(member_months!$F:$F,member_months!$A:$A,$A345)</f>
        <v>10</v>
      </c>
      <c r="L345" s="16">
        <f>SUMIFS(claims!$Q:$Q,claims!$B:$B,$A345)</f>
        <v>16323.27</v>
      </c>
      <c r="M345" s="16">
        <f t="shared" si="27"/>
        <v>1632.327</v>
      </c>
      <c r="N345" s="16">
        <f>SUMIFS(claims!$Q:$Q,claims!$B:$B,$A345,claims!$Z:$Z,"Inpatient")</f>
        <v>13914.28</v>
      </c>
      <c r="O345" s="16">
        <f>SUMIFS(claims!$Q:$Q,claims!$B:$B,$A345,claims!$Z:$Z,"ED")</f>
        <v>0</v>
      </c>
      <c r="P345" s="16">
        <f>SUMIFS(claims!$Q:$Q,claims!$B:$B,$A345,claims!$Z:$Z,"Specialty Rx")</f>
        <v>1859.64</v>
      </c>
      <c r="Q345" s="14">
        <f t="shared" si="28"/>
        <v>0</v>
      </c>
      <c r="AA345" s="41">
        <f>COUNTIFS(claims!$B:$B,$A345,claims!$Z:$Z,"Behavioral Health")</f>
        <v>0</v>
      </c>
      <c r="AB345" s="41">
        <f>COUNTIFS(claims!$B:$B,$A345,claims!$Z:$Z,"ED")</f>
        <v>0</v>
      </c>
      <c r="AC345" s="41">
        <f>COUNTIFS(claims!$B:$B,$A345,claims!$Z:$Z,"Inpatient")</f>
        <v>1</v>
      </c>
      <c r="AD345" s="41">
        <f t="shared" si="29"/>
        <v>0</v>
      </c>
      <c r="AE345" s="41" t="str">
        <f>IF(enrollment!P345="","",enrollment!P345)</f>
        <v/>
      </c>
      <c r="AF345" s="41">
        <f>IF(enrollment!P345="",0,1)</f>
        <v>0</v>
      </c>
    </row>
    <row r="346" spans="1:32" x14ac:dyDescent="0.25">
      <c r="A346" t="str">
        <f>enrollment!A346</f>
        <v>M-000345</v>
      </c>
      <c r="B346" t="str">
        <f>enrollment!F346</f>
        <v>Medicare Advantage</v>
      </c>
      <c r="C346" t="str">
        <f>enrollment!I346</f>
        <v>KY</v>
      </c>
      <c r="D346" t="str">
        <f>enrollment!J346</f>
        <v>Jefferson</v>
      </c>
      <c r="E346">
        <f>enrollment!L346</f>
        <v>82</v>
      </c>
      <c r="F346" t="str" cm="1">
        <f t="array" ref="F346">_xlfn.IFS(E346&lt;18,"0-17",E346&lt;35,"18-34",E346&lt;50,"35-49",E346&lt;65,"50-64",TRUE,"65+")</f>
        <v>65+</v>
      </c>
      <c r="G346" t="str">
        <f>enrollment!M346</f>
        <v>M</v>
      </c>
      <c r="H346" s="13">
        <f>enrollment!N346</f>
        <v>2.6</v>
      </c>
      <c r="I346" s="14">
        <f>enrollment!O346</f>
        <v>3456789012</v>
      </c>
      <c r="J346" s="15">
        <f>IFERROR(_xlfn.XLOOKUP(I346,providers!$B$2:$B$11,providers!$Q$2:$Q$11),"")</f>
        <v>4</v>
      </c>
      <c r="K346">
        <f>SUMIFS(member_months!$F:$F,member_months!$A:$A,$A346)</f>
        <v>12</v>
      </c>
      <c r="L346" s="16">
        <f>SUMIFS(claims!$Q:$Q,claims!$B:$B,$A346)</f>
        <v>774.22</v>
      </c>
      <c r="M346" s="16">
        <f t="shared" si="27"/>
        <v>64.518333333333331</v>
      </c>
      <c r="N346" s="16">
        <f>SUMIFS(claims!$Q:$Q,claims!$B:$B,$A346,claims!$Z:$Z,"Inpatient")</f>
        <v>0</v>
      </c>
      <c r="O346" s="16">
        <f>SUMIFS(claims!$Q:$Q,claims!$B:$B,$A346,claims!$Z:$Z,"ED")</f>
        <v>0</v>
      </c>
      <c r="P346" s="16">
        <f>SUMIFS(claims!$Q:$Q,claims!$B:$B,$A346,claims!$Z:$Z,"Specialty Rx")</f>
        <v>0</v>
      </c>
      <c r="Q346" s="14">
        <f t="shared" si="28"/>
        <v>0</v>
      </c>
      <c r="AA346" s="41">
        <f>COUNTIFS(claims!$B:$B,$A346,claims!$Z:$Z,"Behavioral Health")</f>
        <v>1</v>
      </c>
      <c r="AB346" s="41">
        <f>COUNTIFS(claims!$B:$B,$A346,claims!$Z:$Z,"ED")</f>
        <v>0</v>
      </c>
      <c r="AC346" s="41">
        <f>COUNTIFS(claims!$B:$B,$A346,claims!$Z:$Z,"Inpatient")</f>
        <v>0</v>
      </c>
      <c r="AD346" s="41">
        <f t="shared" si="29"/>
        <v>1</v>
      </c>
      <c r="AE346" s="41" t="str">
        <f>IF(enrollment!P346="","",enrollment!P346)</f>
        <v/>
      </c>
      <c r="AF346" s="41">
        <f>IF(enrollment!P346="",0,1)</f>
        <v>0</v>
      </c>
    </row>
    <row r="347" spans="1:32" x14ac:dyDescent="0.25">
      <c r="A347" t="str">
        <f>enrollment!A347</f>
        <v>M-000346</v>
      </c>
      <c r="B347" t="str">
        <f>enrollment!F347</f>
        <v>Commercial</v>
      </c>
      <c r="C347" t="str">
        <f>enrollment!I347</f>
        <v>OH</v>
      </c>
      <c r="D347" t="str">
        <f>enrollment!J347</f>
        <v>Cuyahoga</v>
      </c>
      <c r="E347">
        <f>enrollment!L347</f>
        <v>82</v>
      </c>
      <c r="F347" t="str" cm="1">
        <f t="array" ref="F347">_xlfn.IFS(E347&lt;18,"0-17",E347&lt;35,"18-34",E347&lt;50,"35-49",E347&lt;65,"50-64",TRUE,"65+")</f>
        <v>65+</v>
      </c>
      <c r="G347" t="str">
        <f>enrollment!M347</f>
        <v>M</v>
      </c>
      <c r="H347" s="13">
        <f>enrollment!N347</f>
        <v>3.67</v>
      </c>
      <c r="I347" s="14">
        <f>enrollment!O347</f>
        <v>2345678901</v>
      </c>
      <c r="J347" s="15">
        <f>IFERROR(_xlfn.XLOOKUP(I347,providers!$B$2:$B$11,providers!$Q$2:$Q$11),"")</f>
        <v>4.2</v>
      </c>
      <c r="K347">
        <f>SUMIFS(member_months!$F:$F,member_months!$A:$A,$A347)</f>
        <v>12</v>
      </c>
      <c r="L347" s="16">
        <f>SUMIFS(claims!$Q:$Q,claims!$B:$B,$A347)</f>
        <v>4277.5600000000004</v>
      </c>
      <c r="M347" s="16">
        <f t="shared" si="27"/>
        <v>356.46333333333337</v>
      </c>
      <c r="N347" s="16">
        <f>SUMIFS(claims!$Q:$Q,claims!$B:$B,$A347,claims!$Z:$Z,"Inpatient")</f>
        <v>0</v>
      </c>
      <c r="O347" s="16">
        <f>SUMIFS(claims!$Q:$Q,claims!$B:$B,$A347,claims!$Z:$Z,"ED")</f>
        <v>3356.6</v>
      </c>
      <c r="P347" s="16">
        <f>SUMIFS(claims!$Q:$Q,claims!$B:$B,$A347,claims!$Z:$Z,"Specialty Rx")</f>
        <v>0</v>
      </c>
      <c r="Q347" s="14">
        <f t="shared" si="28"/>
        <v>0</v>
      </c>
      <c r="AA347" s="41">
        <f>COUNTIFS(claims!$B:$B,$A347,claims!$Z:$Z,"Behavioral Health")</f>
        <v>1</v>
      </c>
      <c r="AB347" s="41">
        <f>COUNTIFS(claims!$B:$B,$A347,claims!$Z:$Z,"ED")</f>
        <v>3</v>
      </c>
      <c r="AC347" s="41">
        <f>COUNTIFS(claims!$B:$B,$A347,claims!$Z:$Z,"Inpatient")</f>
        <v>0</v>
      </c>
      <c r="AD347" s="41">
        <f t="shared" si="29"/>
        <v>1</v>
      </c>
      <c r="AE347" s="41" t="str">
        <f>IF(enrollment!P347="","",enrollment!P347)</f>
        <v/>
      </c>
      <c r="AF347" s="41">
        <f>IF(enrollment!P347="",0,1)</f>
        <v>0</v>
      </c>
    </row>
    <row r="348" spans="1:32" x14ac:dyDescent="0.25">
      <c r="A348" t="str">
        <f>enrollment!A348</f>
        <v>M-000347</v>
      </c>
      <c r="B348" t="str">
        <f>enrollment!F348</f>
        <v>Commercial</v>
      </c>
      <c r="C348" t="str">
        <f>enrollment!I348</f>
        <v>KY</v>
      </c>
      <c r="D348" t="str">
        <f>enrollment!J348</f>
        <v>Jefferson</v>
      </c>
      <c r="E348">
        <f>enrollment!L348</f>
        <v>25</v>
      </c>
      <c r="F348" t="str" cm="1">
        <f t="array" ref="F348">_xlfn.IFS(E348&lt;18,"0-17",E348&lt;35,"18-34",E348&lt;50,"35-49",E348&lt;65,"50-64",TRUE,"65+")</f>
        <v>18-34</v>
      </c>
      <c r="G348" t="str">
        <f>enrollment!M348</f>
        <v>M</v>
      </c>
      <c r="H348" s="13">
        <f>enrollment!N348</f>
        <v>0.72</v>
      </c>
      <c r="I348" s="14">
        <f>enrollment!O348</f>
        <v>9012345678</v>
      </c>
      <c r="J348" s="15">
        <f>IFERROR(_xlfn.XLOOKUP(I348,providers!$B$2:$B$11,providers!$Q$2:$Q$11),"")</f>
        <v>4.3</v>
      </c>
      <c r="K348">
        <f>SUMIFS(member_months!$F:$F,member_months!$A:$A,$A348)</f>
        <v>10</v>
      </c>
      <c r="L348" s="16">
        <f>SUMIFS(claims!$Q:$Q,claims!$B:$B,$A348)</f>
        <v>15598.15</v>
      </c>
      <c r="M348" s="16">
        <f t="shared" si="27"/>
        <v>1559.8150000000001</v>
      </c>
      <c r="N348" s="16">
        <f>SUMIFS(claims!$Q:$Q,claims!$B:$B,$A348,claims!$Z:$Z,"Inpatient")</f>
        <v>15298.8</v>
      </c>
      <c r="O348" s="16">
        <f>SUMIFS(claims!$Q:$Q,claims!$B:$B,$A348,claims!$Z:$Z,"ED")</f>
        <v>0</v>
      </c>
      <c r="P348" s="16">
        <f>SUMIFS(claims!$Q:$Q,claims!$B:$B,$A348,claims!$Z:$Z,"Specialty Rx")</f>
        <v>0</v>
      </c>
      <c r="Q348" s="14">
        <f t="shared" si="28"/>
        <v>0</v>
      </c>
      <c r="AA348" s="41">
        <f>COUNTIFS(claims!$B:$B,$A348,claims!$Z:$Z,"Behavioral Health")</f>
        <v>1</v>
      </c>
      <c r="AB348" s="41">
        <f>COUNTIFS(claims!$B:$B,$A348,claims!$Z:$Z,"ED")</f>
        <v>0</v>
      </c>
      <c r="AC348" s="41">
        <f>COUNTIFS(claims!$B:$B,$A348,claims!$Z:$Z,"Inpatient")</f>
        <v>1</v>
      </c>
      <c r="AD348" s="41">
        <f t="shared" si="29"/>
        <v>1</v>
      </c>
      <c r="AE348" s="41" t="str">
        <f>IF(enrollment!P348="","",enrollment!P348)</f>
        <v/>
      </c>
      <c r="AF348" s="41">
        <f>IF(enrollment!P348="",0,1)</f>
        <v>0</v>
      </c>
    </row>
    <row r="349" spans="1:32" x14ac:dyDescent="0.25">
      <c r="A349" t="str">
        <f>enrollment!A349</f>
        <v>M-000348</v>
      </c>
      <c r="B349" t="str">
        <f>enrollment!F349</f>
        <v>Commercial</v>
      </c>
      <c r="C349" t="str">
        <f>enrollment!I349</f>
        <v>GA</v>
      </c>
      <c r="D349" t="str">
        <f>enrollment!J349</f>
        <v>Cherokee</v>
      </c>
      <c r="E349">
        <f>enrollment!L349</f>
        <v>58</v>
      </c>
      <c r="F349" t="str" cm="1">
        <f t="array" ref="F349">_xlfn.IFS(E349&lt;18,"0-17",E349&lt;35,"18-34",E349&lt;50,"35-49",E349&lt;65,"50-64",TRUE,"65+")</f>
        <v>50-64</v>
      </c>
      <c r="G349" t="str">
        <f>enrollment!M349</f>
        <v>M</v>
      </c>
      <c r="H349" s="13">
        <f>enrollment!N349</f>
        <v>0.74</v>
      </c>
      <c r="I349" s="14">
        <f>enrollment!O349</f>
        <v>8901234567</v>
      </c>
      <c r="J349" s="15">
        <f>IFERROR(_xlfn.XLOOKUP(I349,providers!$B$2:$B$11,providers!$Q$2:$Q$11),"")</f>
        <v>3.7</v>
      </c>
      <c r="K349">
        <f>SUMIFS(member_months!$F:$F,member_months!$A:$A,$A349)</f>
        <v>10</v>
      </c>
      <c r="L349" s="16">
        <f>SUMIFS(claims!$Q:$Q,claims!$B:$B,$A349)</f>
        <v>6483.76</v>
      </c>
      <c r="M349" s="16">
        <f t="shared" si="27"/>
        <v>648.37599999999998</v>
      </c>
      <c r="N349" s="16">
        <f>SUMIFS(claims!$Q:$Q,claims!$B:$B,$A349,claims!$Z:$Z,"Inpatient")</f>
        <v>0</v>
      </c>
      <c r="O349" s="16">
        <f>SUMIFS(claims!$Q:$Q,claims!$B:$B,$A349,claims!$Z:$Z,"ED")</f>
        <v>4613.130000000001</v>
      </c>
      <c r="P349" s="16">
        <f>SUMIFS(claims!$Q:$Q,claims!$B:$B,$A349,claims!$Z:$Z,"Specialty Rx")</f>
        <v>1194.01</v>
      </c>
      <c r="Q349" s="14">
        <f t="shared" si="28"/>
        <v>0</v>
      </c>
      <c r="AA349" s="41">
        <f>COUNTIFS(claims!$B:$B,$A349,claims!$Z:$Z,"Behavioral Health")</f>
        <v>1</v>
      </c>
      <c r="AB349" s="41">
        <f>COUNTIFS(claims!$B:$B,$A349,claims!$Z:$Z,"ED")</f>
        <v>4</v>
      </c>
      <c r="AC349" s="41">
        <f>COUNTIFS(claims!$B:$B,$A349,claims!$Z:$Z,"Inpatient")</f>
        <v>0</v>
      </c>
      <c r="AD349" s="41">
        <f t="shared" si="29"/>
        <v>1</v>
      </c>
      <c r="AE349" s="41" t="str">
        <f>IF(enrollment!P349="","",enrollment!P349)</f>
        <v/>
      </c>
      <c r="AF349" s="41">
        <f>IF(enrollment!P349="",0,1)</f>
        <v>0</v>
      </c>
    </row>
    <row r="350" spans="1:32" x14ac:dyDescent="0.25">
      <c r="A350" t="str">
        <f>enrollment!A350</f>
        <v>M-000349</v>
      </c>
      <c r="B350" t="str">
        <f>enrollment!F350</f>
        <v>Medicare Advantage</v>
      </c>
      <c r="C350" t="str">
        <f>enrollment!I350</f>
        <v>TN</v>
      </c>
      <c r="D350" t="str">
        <f>enrollment!J350</f>
        <v>Knox</v>
      </c>
      <c r="E350">
        <f>enrollment!L350</f>
        <v>72</v>
      </c>
      <c r="F350" t="str" cm="1">
        <f t="array" ref="F350">_xlfn.IFS(E350&lt;18,"0-17",E350&lt;35,"18-34",E350&lt;50,"35-49",E350&lt;65,"50-64",TRUE,"65+")</f>
        <v>65+</v>
      </c>
      <c r="G350" t="str">
        <f>enrollment!M350</f>
        <v>F</v>
      </c>
      <c r="H350" s="13">
        <f>enrollment!N350</f>
        <v>3.01</v>
      </c>
      <c r="I350" s="14">
        <f>enrollment!O350</f>
        <v>7890123456</v>
      </c>
      <c r="J350" s="15">
        <f>IFERROR(_xlfn.XLOOKUP(I350,providers!$B$2:$B$11,providers!$Q$2:$Q$11),"")</f>
        <v>3.9</v>
      </c>
      <c r="K350">
        <f>SUMIFS(member_months!$F:$F,member_months!$A:$A,$A350)</f>
        <v>11</v>
      </c>
      <c r="L350" s="16">
        <f>SUMIFS(claims!$Q:$Q,claims!$B:$B,$A350)</f>
        <v>54727.94</v>
      </c>
      <c r="M350" s="16">
        <f t="shared" si="27"/>
        <v>4975.2672727272729</v>
      </c>
      <c r="N350" s="16">
        <f>SUMIFS(claims!$Q:$Q,claims!$B:$B,$A350,claims!$Z:$Z,"Inpatient")</f>
        <v>32370.42</v>
      </c>
      <c r="O350" s="16">
        <f>SUMIFS(claims!$Q:$Q,claims!$B:$B,$A350,claims!$Z:$Z,"ED")</f>
        <v>1234.97</v>
      </c>
      <c r="P350" s="16">
        <f>SUMIFS(claims!$Q:$Q,claims!$B:$B,$A350,claims!$Z:$Z,"Specialty Rx")</f>
        <v>20232.62</v>
      </c>
      <c r="Q350" s="14">
        <f t="shared" si="28"/>
        <v>1</v>
      </c>
      <c r="AA350" s="41">
        <f>COUNTIFS(claims!$B:$B,$A350,claims!$Z:$Z,"Behavioral Health")</f>
        <v>1</v>
      </c>
      <c r="AB350" s="41">
        <f>COUNTIFS(claims!$B:$B,$A350,claims!$Z:$Z,"ED")</f>
        <v>1</v>
      </c>
      <c r="AC350" s="41">
        <f>COUNTIFS(claims!$B:$B,$A350,claims!$Z:$Z,"Inpatient")</f>
        <v>2</v>
      </c>
      <c r="AD350" s="41">
        <f t="shared" si="29"/>
        <v>1</v>
      </c>
      <c r="AE350" s="41" t="str">
        <f>IF(enrollment!P350="","",enrollment!P350)</f>
        <v/>
      </c>
      <c r="AF350" s="41">
        <f>IF(enrollment!P350="",0,1)</f>
        <v>0</v>
      </c>
    </row>
    <row r="351" spans="1:32" x14ac:dyDescent="0.25">
      <c r="A351" t="str">
        <f>enrollment!A351</f>
        <v>M-000350</v>
      </c>
      <c r="B351" t="str">
        <f>enrollment!F351</f>
        <v>Marketplace</v>
      </c>
      <c r="C351" t="str">
        <f>enrollment!I351</f>
        <v>TN</v>
      </c>
      <c r="D351" t="str">
        <f>enrollment!J351</f>
        <v>Knox</v>
      </c>
      <c r="E351">
        <f>enrollment!L351</f>
        <v>68</v>
      </c>
      <c r="F351" t="str" cm="1">
        <f t="array" ref="F351">_xlfn.IFS(E351&lt;18,"0-17",E351&lt;35,"18-34",E351&lt;50,"35-49",E351&lt;65,"50-64",TRUE,"65+")</f>
        <v>65+</v>
      </c>
      <c r="G351" t="str">
        <f>enrollment!M351</f>
        <v>M</v>
      </c>
      <c r="H351" s="13">
        <f>enrollment!N351</f>
        <v>2.4300000000000002</v>
      </c>
      <c r="I351" s="14">
        <f>enrollment!O351</f>
        <v>7890123456</v>
      </c>
      <c r="J351" s="15">
        <f>IFERROR(_xlfn.XLOOKUP(I351,providers!$B$2:$B$11,providers!$Q$2:$Q$11),"")</f>
        <v>3.9</v>
      </c>
      <c r="K351">
        <f>SUMIFS(member_months!$F:$F,member_months!$A:$A,$A351)</f>
        <v>10</v>
      </c>
      <c r="L351" s="16">
        <f>SUMIFS(claims!$Q:$Q,claims!$B:$B,$A351)</f>
        <v>2395.0100000000002</v>
      </c>
      <c r="M351" s="16">
        <f t="shared" si="27"/>
        <v>239.50100000000003</v>
      </c>
      <c r="N351" s="16">
        <f>SUMIFS(claims!$Q:$Q,claims!$B:$B,$A351,claims!$Z:$Z,"Inpatient")</f>
        <v>0</v>
      </c>
      <c r="O351" s="16">
        <f>SUMIFS(claims!$Q:$Q,claims!$B:$B,$A351,claims!$Z:$Z,"ED")</f>
        <v>1381.5</v>
      </c>
      <c r="P351" s="16">
        <f>SUMIFS(claims!$Q:$Q,claims!$B:$B,$A351,claims!$Z:$Z,"Specialty Rx")</f>
        <v>0</v>
      </c>
      <c r="Q351" s="14">
        <f t="shared" si="28"/>
        <v>0</v>
      </c>
      <c r="AA351" s="41">
        <f>COUNTIFS(claims!$B:$B,$A351,claims!$Z:$Z,"Behavioral Health")</f>
        <v>0</v>
      </c>
      <c r="AB351" s="41">
        <f>COUNTIFS(claims!$B:$B,$A351,claims!$Z:$Z,"ED")</f>
        <v>1</v>
      </c>
      <c r="AC351" s="41">
        <f>COUNTIFS(claims!$B:$B,$A351,claims!$Z:$Z,"Inpatient")</f>
        <v>0</v>
      </c>
      <c r="AD351" s="41">
        <f t="shared" si="29"/>
        <v>0</v>
      </c>
      <c r="AE351" s="41" t="str">
        <f>IF(enrollment!P351="","",enrollment!P351)</f>
        <v/>
      </c>
      <c r="AF351" s="41">
        <f>IF(enrollment!P351="",0,1)</f>
        <v>0</v>
      </c>
    </row>
    <row r="352" spans="1:32" x14ac:dyDescent="0.25">
      <c r="A352" t="str">
        <f>enrollment!A352</f>
        <v>M-000351</v>
      </c>
      <c r="B352" t="str">
        <f>enrollment!F352</f>
        <v>Marketplace</v>
      </c>
      <c r="C352" t="str">
        <f>enrollment!I352</f>
        <v>TN</v>
      </c>
      <c r="D352" t="str">
        <f>enrollment!J352</f>
        <v>Knox</v>
      </c>
      <c r="E352">
        <f>enrollment!L352</f>
        <v>43</v>
      </c>
      <c r="F352" t="str" cm="1">
        <f t="array" ref="F352">_xlfn.IFS(E352&lt;18,"0-17",E352&lt;35,"18-34",E352&lt;50,"35-49",E352&lt;65,"50-64",TRUE,"65+")</f>
        <v>35-49</v>
      </c>
      <c r="G352" t="str">
        <f>enrollment!M352</f>
        <v>F</v>
      </c>
      <c r="H352" s="13">
        <f>enrollment!N352</f>
        <v>1.19</v>
      </c>
      <c r="I352" s="14">
        <f>enrollment!O352</f>
        <v>7890123456</v>
      </c>
      <c r="J352" s="15">
        <f>IFERROR(_xlfn.XLOOKUP(I352,providers!$B$2:$B$11,providers!$Q$2:$Q$11),"")</f>
        <v>3.9</v>
      </c>
      <c r="K352">
        <f>SUMIFS(member_months!$F:$F,member_months!$A:$A,$A352)</f>
        <v>10</v>
      </c>
      <c r="L352" s="16">
        <f>SUMIFS(claims!$Q:$Q,claims!$B:$B,$A352)</f>
        <v>16207.39</v>
      </c>
      <c r="M352" s="16">
        <f t="shared" si="27"/>
        <v>1620.739</v>
      </c>
      <c r="N352" s="16">
        <f>SUMIFS(claims!$Q:$Q,claims!$B:$B,$A352,claims!$Z:$Z,"Inpatient")</f>
        <v>12871.73</v>
      </c>
      <c r="O352" s="16">
        <f>SUMIFS(claims!$Q:$Q,claims!$B:$B,$A352,claims!$Z:$Z,"ED")</f>
        <v>0</v>
      </c>
      <c r="P352" s="16">
        <f>SUMIFS(claims!$Q:$Q,claims!$B:$B,$A352,claims!$Z:$Z,"Specialty Rx")</f>
        <v>2584.8500000000004</v>
      </c>
      <c r="Q352" s="14">
        <f t="shared" si="28"/>
        <v>0</v>
      </c>
      <c r="AA352" s="41">
        <f>COUNTIFS(claims!$B:$B,$A352,claims!$Z:$Z,"Behavioral Health")</f>
        <v>1</v>
      </c>
      <c r="AB352" s="41">
        <f>COUNTIFS(claims!$B:$B,$A352,claims!$Z:$Z,"ED")</f>
        <v>0</v>
      </c>
      <c r="AC352" s="41">
        <f>COUNTIFS(claims!$B:$B,$A352,claims!$Z:$Z,"Inpatient")</f>
        <v>1</v>
      </c>
      <c r="AD352" s="41">
        <f t="shared" si="29"/>
        <v>1</v>
      </c>
      <c r="AE352" s="41" t="str">
        <f>IF(enrollment!P352="","",enrollment!P352)</f>
        <v/>
      </c>
      <c r="AF352" s="41">
        <f>IF(enrollment!P352="",0,1)</f>
        <v>0</v>
      </c>
    </row>
    <row r="353" spans="1:32" x14ac:dyDescent="0.25">
      <c r="A353" t="str">
        <f>enrollment!A353</f>
        <v>M-000352</v>
      </c>
      <c r="B353" t="str">
        <f>enrollment!F353</f>
        <v>Marketplace</v>
      </c>
      <c r="C353" t="str">
        <f>enrollment!I353</f>
        <v>OH</v>
      </c>
      <c r="D353" t="str">
        <f>enrollment!J353</f>
        <v>Franklin</v>
      </c>
      <c r="E353">
        <f>enrollment!L353</f>
        <v>52</v>
      </c>
      <c r="F353" t="str" cm="1">
        <f t="array" ref="F353">_xlfn.IFS(E353&lt;18,"0-17",E353&lt;35,"18-34",E353&lt;50,"35-49",E353&lt;65,"50-64",TRUE,"65+")</f>
        <v>50-64</v>
      </c>
      <c r="G353" t="str">
        <f>enrollment!M353</f>
        <v>M</v>
      </c>
      <c r="H353" s="13">
        <f>enrollment!N353</f>
        <v>0.98</v>
      </c>
      <c r="I353" s="14">
        <f>enrollment!O353</f>
        <v>6789012345</v>
      </c>
      <c r="J353" s="15">
        <f>IFERROR(_xlfn.XLOOKUP(I353,providers!$B$2:$B$11,providers!$Q$2:$Q$11),"")</f>
        <v>4.0999999999999996</v>
      </c>
      <c r="K353">
        <f>SUMIFS(member_months!$F:$F,member_months!$A:$A,$A353)</f>
        <v>10</v>
      </c>
      <c r="L353" s="16">
        <f>SUMIFS(claims!$Q:$Q,claims!$B:$B,$A353)</f>
        <v>50558.79</v>
      </c>
      <c r="M353" s="16">
        <f t="shared" si="27"/>
        <v>5055.8789999999999</v>
      </c>
      <c r="N353" s="16">
        <f>SUMIFS(claims!$Q:$Q,claims!$B:$B,$A353,claims!$Z:$Z,"Inpatient")</f>
        <v>47057.04</v>
      </c>
      <c r="O353" s="16">
        <f>SUMIFS(claims!$Q:$Q,claims!$B:$B,$A353,claims!$Z:$Z,"ED")</f>
        <v>2446.5500000000002</v>
      </c>
      <c r="P353" s="16">
        <f>SUMIFS(claims!$Q:$Q,claims!$B:$B,$A353,claims!$Z:$Z,"Specialty Rx")</f>
        <v>880.29</v>
      </c>
      <c r="Q353" s="14">
        <f t="shared" si="28"/>
        <v>1</v>
      </c>
      <c r="AA353" s="41">
        <f>COUNTIFS(claims!$B:$B,$A353,claims!$Z:$Z,"Behavioral Health")</f>
        <v>0</v>
      </c>
      <c r="AB353" s="41">
        <f>COUNTIFS(claims!$B:$B,$A353,claims!$Z:$Z,"ED")</f>
        <v>2</v>
      </c>
      <c r="AC353" s="41">
        <f>COUNTIFS(claims!$B:$B,$A353,claims!$Z:$Z,"Inpatient")</f>
        <v>3</v>
      </c>
      <c r="AD353" s="41">
        <f t="shared" si="29"/>
        <v>0</v>
      </c>
      <c r="AE353" s="41" t="str">
        <f>IF(enrollment!P353="","",enrollment!P353)</f>
        <v/>
      </c>
      <c r="AF353" s="41">
        <f>IF(enrollment!P353="",0,1)</f>
        <v>0</v>
      </c>
    </row>
    <row r="354" spans="1:32" x14ac:dyDescent="0.25">
      <c r="A354" t="str">
        <f>enrollment!A354</f>
        <v>M-000353</v>
      </c>
      <c r="B354" t="str">
        <f>enrollment!F354</f>
        <v>Marketplace</v>
      </c>
      <c r="C354" t="str">
        <f>enrollment!I354</f>
        <v>KY</v>
      </c>
      <c r="D354" t="str">
        <f>enrollment!J354</f>
        <v>Warren</v>
      </c>
      <c r="E354">
        <f>enrollment!L354</f>
        <v>64</v>
      </c>
      <c r="F354" t="str" cm="1">
        <f t="array" ref="F354">_xlfn.IFS(E354&lt;18,"0-17",E354&lt;35,"18-34",E354&lt;50,"35-49",E354&lt;65,"50-64",TRUE,"65+")</f>
        <v>50-64</v>
      </c>
      <c r="G354" t="str">
        <f>enrollment!M354</f>
        <v>F</v>
      </c>
      <c r="H354" s="13">
        <f>enrollment!N354</f>
        <v>1.1000000000000001</v>
      </c>
      <c r="I354" s="14">
        <f>enrollment!O354</f>
        <v>9012345678</v>
      </c>
      <c r="J354" s="15">
        <f>IFERROR(_xlfn.XLOOKUP(I354,providers!$B$2:$B$11,providers!$Q$2:$Q$11),"")</f>
        <v>4.3</v>
      </c>
      <c r="K354">
        <f>SUMIFS(member_months!$F:$F,member_months!$A:$A,$A354)</f>
        <v>11</v>
      </c>
      <c r="L354" s="16">
        <f>SUMIFS(claims!$Q:$Q,claims!$B:$B,$A354)</f>
        <v>3924.82</v>
      </c>
      <c r="M354" s="16">
        <f t="shared" si="27"/>
        <v>356.80181818181819</v>
      </c>
      <c r="N354" s="16">
        <f>SUMIFS(claims!$Q:$Q,claims!$B:$B,$A354,claims!$Z:$Z,"Inpatient")</f>
        <v>0</v>
      </c>
      <c r="O354" s="16">
        <f>SUMIFS(claims!$Q:$Q,claims!$B:$B,$A354,claims!$Z:$Z,"ED")</f>
        <v>2028.83</v>
      </c>
      <c r="P354" s="16">
        <f>SUMIFS(claims!$Q:$Q,claims!$B:$B,$A354,claims!$Z:$Z,"Specialty Rx")</f>
        <v>920.69</v>
      </c>
      <c r="Q354" s="14">
        <f t="shared" si="28"/>
        <v>0</v>
      </c>
      <c r="AA354" s="41">
        <f>COUNTIFS(claims!$B:$B,$A354,claims!$Z:$Z,"Behavioral Health")</f>
        <v>2</v>
      </c>
      <c r="AB354" s="41">
        <f>COUNTIFS(claims!$B:$B,$A354,claims!$Z:$Z,"ED")</f>
        <v>2</v>
      </c>
      <c r="AC354" s="41">
        <f>COUNTIFS(claims!$B:$B,$A354,claims!$Z:$Z,"Inpatient")</f>
        <v>0</v>
      </c>
      <c r="AD354" s="41">
        <f t="shared" si="29"/>
        <v>1</v>
      </c>
      <c r="AE354" s="41" t="str">
        <f>IF(enrollment!P354="","",enrollment!P354)</f>
        <v/>
      </c>
      <c r="AF354" s="41">
        <f>IF(enrollment!P354="",0,1)</f>
        <v>0</v>
      </c>
    </row>
    <row r="355" spans="1:32" x14ac:dyDescent="0.25">
      <c r="A355" t="str">
        <f>enrollment!A355</f>
        <v>M-000354</v>
      </c>
      <c r="B355" t="str">
        <f>enrollment!F355</f>
        <v>Commercial</v>
      </c>
      <c r="C355" t="str">
        <f>enrollment!I355</f>
        <v>TN</v>
      </c>
      <c r="D355" t="str">
        <f>enrollment!J355</f>
        <v>Davidson</v>
      </c>
      <c r="E355">
        <f>enrollment!L355</f>
        <v>33</v>
      </c>
      <c r="F355" t="str" cm="1">
        <f t="array" ref="F355">_xlfn.IFS(E355&lt;18,"0-17",E355&lt;35,"18-34",E355&lt;50,"35-49",E355&lt;65,"50-64",TRUE,"65+")</f>
        <v>18-34</v>
      </c>
      <c r="G355" t="str">
        <f>enrollment!M355</f>
        <v>M</v>
      </c>
      <c r="H355" s="13">
        <f>enrollment!N355</f>
        <v>1.37</v>
      </c>
      <c r="I355" s="14">
        <f>enrollment!O355</f>
        <v>5678901234</v>
      </c>
      <c r="J355" s="15">
        <f>IFERROR(_xlfn.XLOOKUP(I355,providers!$B$2:$B$11,providers!$Q$2:$Q$11),"")</f>
        <v>3.8</v>
      </c>
      <c r="K355">
        <f>SUMIFS(member_months!$F:$F,member_months!$A:$A,$A355)</f>
        <v>10</v>
      </c>
      <c r="L355" s="16">
        <f>SUMIFS(claims!$Q:$Q,claims!$B:$B,$A355)</f>
        <v>3317.67</v>
      </c>
      <c r="M355" s="16">
        <f t="shared" si="27"/>
        <v>331.767</v>
      </c>
      <c r="N355" s="16">
        <f>SUMIFS(claims!$Q:$Q,claims!$B:$B,$A355,claims!$Z:$Z,"Inpatient")</f>
        <v>0</v>
      </c>
      <c r="O355" s="16">
        <f>SUMIFS(claims!$Q:$Q,claims!$B:$B,$A355,claims!$Z:$Z,"ED")</f>
        <v>2636.63</v>
      </c>
      <c r="P355" s="16">
        <f>SUMIFS(claims!$Q:$Q,claims!$B:$B,$A355,claims!$Z:$Z,"Specialty Rx")</f>
        <v>0</v>
      </c>
      <c r="Q355" s="14">
        <f t="shared" si="28"/>
        <v>0</v>
      </c>
      <c r="AA355" s="41">
        <f>COUNTIFS(claims!$B:$B,$A355,claims!$Z:$Z,"Behavioral Health")</f>
        <v>2</v>
      </c>
      <c r="AB355" s="41">
        <f>COUNTIFS(claims!$B:$B,$A355,claims!$Z:$Z,"ED")</f>
        <v>2</v>
      </c>
      <c r="AC355" s="41">
        <f>COUNTIFS(claims!$B:$B,$A355,claims!$Z:$Z,"Inpatient")</f>
        <v>0</v>
      </c>
      <c r="AD355" s="41">
        <f t="shared" si="29"/>
        <v>1</v>
      </c>
      <c r="AE355" s="41" t="str">
        <f>IF(enrollment!P355="","",enrollment!P355)</f>
        <v/>
      </c>
      <c r="AF355" s="41">
        <f>IF(enrollment!P355="",0,1)</f>
        <v>0</v>
      </c>
    </row>
    <row r="356" spans="1:32" x14ac:dyDescent="0.25">
      <c r="A356" t="str">
        <f>enrollment!A356</f>
        <v>M-000355</v>
      </c>
      <c r="B356" t="str">
        <f>enrollment!F356</f>
        <v>Commercial</v>
      </c>
      <c r="C356" t="str">
        <f>enrollment!I356</f>
        <v>OH</v>
      </c>
      <c r="D356" t="str">
        <f>enrollment!J356</f>
        <v>Cuyahoga</v>
      </c>
      <c r="E356">
        <f>enrollment!L356</f>
        <v>50</v>
      </c>
      <c r="F356" t="str" cm="1">
        <f t="array" ref="F356">_xlfn.IFS(E356&lt;18,"0-17",E356&lt;35,"18-34",E356&lt;50,"35-49",E356&lt;65,"50-64",TRUE,"65+")</f>
        <v>50-64</v>
      </c>
      <c r="G356" t="str">
        <f>enrollment!M356</f>
        <v>F</v>
      </c>
      <c r="H356" s="13">
        <f>enrollment!N356</f>
        <v>0.91</v>
      </c>
      <c r="I356" s="14">
        <f>enrollment!O356</f>
        <v>2345678901</v>
      </c>
      <c r="J356" s="15">
        <f>IFERROR(_xlfn.XLOOKUP(I356,providers!$B$2:$B$11,providers!$Q$2:$Q$11),"")</f>
        <v>4.2</v>
      </c>
      <c r="K356">
        <f>SUMIFS(member_months!$F:$F,member_months!$A:$A,$A356)</f>
        <v>11</v>
      </c>
      <c r="L356" s="16">
        <f>SUMIFS(claims!$Q:$Q,claims!$B:$B,$A356)</f>
        <v>31563.859999999997</v>
      </c>
      <c r="M356" s="16">
        <f t="shared" si="27"/>
        <v>2869.4418181818178</v>
      </c>
      <c r="N356" s="16">
        <f>SUMIFS(claims!$Q:$Q,claims!$B:$B,$A356,claims!$Z:$Z,"Inpatient")</f>
        <v>29718.71</v>
      </c>
      <c r="O356" s="16">
        <f>SUMIFS(claims!$Q:$Q,claims!$B:$B,$A356,claims!$Z:$Z,"ED")</f>
        <v>854.06</v>
      </c>
      <c r="P356" s="16">
        <f>SUMIFS(claims!$Q:$Q,claims!$B:$B,$A356,claims!$Z:$Z,"Specialty Rx")</f>
        <v>0</v>
      </c>
      <c r="Q356" s="14">
        <f t="shared" si="28"/>
        <v>0</v>
      </c>
      <c r="AA356" s="41">
        <f>COUNTIFS(claims!$B:$B,$A356,claims!$Z:$Z,"Behavioral Health")</f>
        <v>0</v>
      </c>
      <c r="AB356" s="41">
        <f>COUNTIFS(claims!$B:$B,$A356,claims!$Z:$Z,"ED")</f>
        <v>1</v>
      </c>
      <c r="AC356" s="41">
        <f>COUNTIFS(claims!$B:$B,$A356,claims!$Z:$Z,"Inpatient")</f>
        <v>2</v>
      </c>
      <c r="AD356" s="41">
        <f t="shared" si="29"/>
        <v>0</v>
      </c>
      <c r="AE356" s="41" t="str">
        <f>IF(enrollment!P356="","",enrollment!P356)</f>
        <v/>
      </c>
      <c r="AF356" s="41">
        <f>IF(enrollment!P356="",0,1)</f>
        <v>0</v>
      </c>
    </row>
    <row r="357" spans="1:32" x14ac:dyDescent="0.25">
      <c r="A357" t="str">
        <f>enrollment!A357</f>
        <v>M-000356</v>
      </c>
      <c r="B357" t="str">
        <f>enrollment!F357</f>
        <v>Medicare Advantage</v>
      </c>
      <c r="C357" t="str">
        <f>enrollment!I357</f>
        <v>OH</v>
      </c>
      <c r="D357" t="str">
        <f>enrollment!J357</f>
        <v>Cuyahoga</v>
      </c>
      <c r="E357">
        <f>enrollment!L357</f>
        <v>74</v>
      </c>
      <c r="F357" t="str" cm="1">
        <f t="array" ref="F357">_xlfn.IFS(E357&lt;18,"0-17",E357&lt;35,"18-34",E357&lt;50,"35-49",E357&lt;65,"50-64",TRUE,"65+")</f>
        <v>65+</v>
      </c>
      <c r="G357" t="str">
        <f>enrollment!M357</f>
        <v>M</v>
      </c>
      <c r="H357" s="13">
        <f>enrollment!N357</f>
        <v>3.6</v>
      </c>
      <c r="I357" s="14">
        <f>enrollment!O357</f>
        <v>2345678901</v>
      </c>
      <c r="J357" s="15">
        <f>IFERROR(_xlfn.XLOOKUP(I357,providers!$B$2:$B$11,providers!$Q$2:$Q$11),"")</f>
        <v>4.2</v>
      </c>
      <c r="K357">
        <f>SUMIFS(member_months!$F:$F,member_months!$A:$A,$A357)</f>
        <v>12</v>
      </c>
      <c r="L357" s="16">
        <f>SUMIFS(claims!$Q:$Q,claims!$B:$B,$A357)</f>
        <v>60792.479999999996</v>
      </c>
      <c r="M357" s="16">
        <f t="shared" si="27"/>
        <v>5066.04</v>
      </c>
      <c r="N357" s="16">
        <f>SUMIFS(claims!$Q:$Q,claims!$B:$B,$A357,claims!$Z:$Z,"Inpatient")</f>
        <v>52590.85</v>
      </c>
      <c r="O357" s="16">
        <f>SUMIFS(claims!$Q:$Q,claims!$B:$B,$A357,claims!$Z:$Z,"ED")</f>
        <v>4311.47</v>
      </c>
      <c r="P357" s="16">
        <f>SUMIFS(claims!$Q:$Q,claims!$B:$B,$A357,claims!$Z:$Z,"Specialty Rx")</f>
        <v>2701.09</v>
      </c>
      <c r="Q357" s="14">
        <f t="shared" si="28"/>
        <v>1</v>
      </c>
      <c r="AA357" s="41">
        <f>COUNTIFS(claims!$B:$B,$A357,claims!$Z:$Z,"Behavioral Health")</f>
        <v>0</v>
      </c>
      <c r="AB357" s="41">
        <f>COUNTIFS(claims!$B:$B,$A357,claims!$Z:$Z,"ED")</f>
        <v>4</v>
      </c>
      <c r="AC357" s="41">
        <f>COUNTIFS(claims!$B:$B,$A357,claims!$Z:$Z,"Inpatient")</f>
        <v>3</v>
      </c>
      <c r="AD357" s="41">
        <f t="shared" si="29"/>
        <v>0</v>
      </c>
      <c r="AE357" s="41" t="str">
        <f>IF(enrollment!P357="","",enrollment!P357)</f>
        <v/>
      </c>
      <c r="AF357" s="41">
        <f>IF(enrollment!P357="",0,1)</f>
        <v>0</v>
      </c>
    </row>
    <row r="358" spans="1:32" x14ac:dyDescent="0.25">
      <c r="A358" t="str">
        <f>enrollment!A358</f>
        <v>M-000357</v>
      </c>
      <c r="B358" t="str">
        <f>enrollment!F358</f>
        <v>Medicare Advantage</v>
      </c>
      <c r="C358" t="str">
        <f>enrollment!I358</f>
        <v>GA</v>
      </c>
      <c r="D358" t="str">
        <f>enrollment!J358</f>
        <v>Cherokee</v>
      </c>
      <c r="E358">
        <f>enrollment!L358</f>
        <v>83</v>
      </c>
      <c r="F358" t="str" cm="1">
        <f t="array" ref="F358">_xlfn.IFS(E358&lt;18,"0-17",E358&lt;35,"18-34",E358&lt;50,"35-49",E358&lt;65,"50-64",TRUE,"65+")</f>
        <v>65+</v>
      </c>
      <c r="G358" t="str">
        <f>enrollment!M358</f>
        <v>M</v>
      </c>
      <c r="H358" s="13">
        <f>enrollment!N358</f>
        <v>2.78</v>
      </c>
      <c r="I358" s="14">
        <f>enrollment!O358</f>
        <v>8901234567</v>
      </c>
      <c r="J358" s="15">
        <f>IFERROR(_xlfn.XLOOKUP(I358,providers!$B$2:$B$11,providers!$Q$2:$Q$11),"")</f>
        <v>3.7</v>
      </c>
      <c r="K358">
        <f>SUMIFS(member_months!$F:$F,member_months!$A:$A,$A358)</f>
        <v>10</v>
      </c>
      <c r="L358" s="16">
        <f>SUMIFS(claims!$Q:$Q,claims!$B:$B,$A358)</f>
        <v>19124.510000000002</v>
      </c>
      <c r="M358" s="16">
        <f t="shared" si="27"/>
        <v>1912.4510000000002</v>
      </c>
      <c r="N358" s="16">
        <f>SUMIFS(claims!$Q:$Q,claims!$B:$B,$A358,claims!$Z:$Z,"Inpatient")</f>
        <v>15341.39</v>
      </c>
      <c r="O358" s="16">
        <f>SUMIFS(claims!$Q:$Q,claims!$B:$B,$A358,claims!$Z:$Z,"ED")</f>
        <v>0</v>
      </c>
      <c r="P358" s="16">
        <f>SUMIFS(claims!$Q:$Q,claims!$B:$B,$A358,claims!$Z:$Z,"Specialty Rx")</f>
        <v>3147.6899999999996</v>
      </c>
      <c r="Q358" s="14">
        <f t="shared" si="28"/>
        <v>0</v>
      </c>
      <c r="AA358" s="41">
        <f>COUNTIFS(claims!$B:$B,$A358,claims!$Z:$Z,"Behavioral Health")</f>
        <v>0</v>
      </c>
      <c r="AB358" s="41">
        <f>COUNTIFS(claims!$B:$B,$A358,claims!$Z:$Z,"ED")</f>
        <v>0</v>
      </c>
      <c r="AC358" s="41">
        <f>COUNTIFS(claims!$B:$B,$A358,claims!$Z:$Z,"Inpatient")</f>
        <v>1</v>
      </c>
      <c r="AD358" s="41">
        <f t="shared" si="29"/>
        <v>0</v>
      </c>
      <c r="AE358" s="41" t="str">
        <f>IF(enrollment!P358="","",enrollment!P358)</f>
        <v/>
      </c>
      <c r="AF358" s="41">
        <f>IF(enrollment!P358="",0,1)</f>
        <v>0</v>
      </c>
    </row>
    <row r="359" spans="1:32" x14ac:dyDescent="0.25">
      <c r="A359" t="str">
        <f>enrollment!A359</f>
        <v>M-000358</v>
      </c>
      <c r="B359" t="str">
        <f>enrollment!F359</f>
        <v>Commercial</v>
      </c>
      <c r="C359" t="str">
        <f>enrollment!I359</f>
        <v>TN</v>
      </c>
      <c r="D359" t="str">
        <f>enrollment!J359</f>
        <v>Knox</v>
      </c>
      <c r="E359">
        <f>enrollment!L359</f>
        <v>32</v>
      </c>
      <c r="F359" t="str" cm="1">
        <f t="array" ref="F359">_xlfn.IFS(E359&lt;18,"0-17",E359&lt;35,"18-34",E359&lt;50,"35-49",E359&lt;65,"50-64",TRUE,"65+")</f>
        <v>18-34</v>
      </c>
      <c r="G359" t="str">
        <f>enrollment!M359</f>
        <v>M</v>
      </c>
      <c r="H359" s="13">
        <f>enrollment!N359</f>
        <v>1.22</v>
      </c>
      <c r="I359" s="14">
        <f>enrollment!O359</f>
        <v>7890123456</v>
      </c>
      <c r="J359" s="15">
        <f>IFERROR(_xlfn.XLOOKUP(I359,providers!$B$2:$B$11,providers!$Q$2:$Q$11),"")</f>
        <v>3.9</v>
      </c>
      <c r="K359">
        <f>SUMIFS(member_months!$F:$F,member_months!$A:$A,$A359)</f>
        <v>12</v>
      </c>
      <c r="L359" s="16">
        <f>SUMIFS(claims!$Q:$Q,claims!$B:$B,$A359)</f>
        <v>15559.62</v>
      </c>
      <c r="M359" s="16">
        <f t="shared" si="27"/>
        <v>1296.635</v>
      </c>
      <c r="N359" s="16">
        <f>SUMIFS(claims!$Q:$Q,claims!$B:$B,$A359,claims!$Z:$Z,"Inpatient")</f>
        <v>13257.03</v>
      </c>
      <c r="O359" s="16">
        <f>SUMIFS(claims!$Q:$Q,claims!$B:$B,$A359,claims!$Z:$Z,"ED")</f>
        <v>1828.54</v>
      </c>
      <c r="P359" s="16">
        <f>SUMIFS(claims!$Q:$Q,claims!$B:$B,$A359,claims!$Z:$Z,"Specialty Rx")</f>
        <v>0</v>
      </c>
      <c r="Q359" s="14">
        <f t="shared" si="28"/>
        <v>0</v>
      </c>
      <c r="AA359" s="41">
        <f>COUNTIFS(claims!$B:$B,$A359,claims!$Z:$Z,"Behavioral Health")</f>
        <v>1</v>
      </c>
      <c r="AB359" s="41">
        <f>COUNTIFS(claims!$B:$B,$A359,claims!$Z:$Z,"ED")</f>
        <v>2</v>
      </c>
      <c r="AC359" s="41">
        <f>COUNTIFS(claims!$B:$B,$A359,claims!$Z:$Z,"Inpatient")</f>
        <v>1</v>
      </c>
      <c r="AD359" s="41">
        <f t="shared" si="29"/>
        <v>1</v>
      </c>
      <c r="AE359" s="41" t="str">
        <f>IF(enrollment!P359="","",enrollment!P359)</f>
        <v/>
      </c>
      <c r="AF359" s="41">
        <f>IF(enrollment!P359="",0,1)</f>
        <v>0</v>
      </c>
    </row>
    <row r="360" spans="1:32" x14ac:dyDescent="0.25">
      <c r="A360" t="str">
        <f>enrollment!A360</f>
        <v>M-000359</v>
      </c>
      <c r="B360" t="str">
        <f>enrollment!F360</f>
        <v>Commercial</v>
      </c>
      <c r="C360" t="str">
        <f>enrollment!I360</f>
        <v>OH</v>
      </c>
      <c r="D360" t="str">
        <f>enrollment!J360</f>
        <v>Franklin</v>
      </c>
      <c r="E360">
        <f>enrollment!L360</f>
        <v>23</v>
      </c>
      <c r="F360" t="str" cm="1">
        <f t="array" ref="F360">_xlfn.IFS(E360&lt;18,"0-17",E360&lt;35,"18-34",E360&lt;50,"35-49",E360&lt;65,"50-64",TRUE,"65+")</f>
        <v>18-34</v>
      </c>
      <c r="G360" t="str">
        <f>enrollment!M360</f>
        <v>F</v>
      </c>
      <c r="H360" s="13">
        <f>enrollment!N360</f>
        <v>0.78</v>
      </c>
      <c r="I360" s="14">
        <f>enrollment!O360</f>
        <v>2345678901</v>
      </c>
      <c r="J360" s="15">
        <f>IFERROR(_xlfn.XLOOKUP(I360,providers!$B$2:$B$11,providers!$Q$2:$Q$11),"")</f>
        <v>4.2</v>
      </c>
      <c r="K360">
        <f>SUMIFS(member_months!$F:$F,member_months!$A:$A,$A360)</f>
        <v>12</v>
      </c>
      <c r="L360" s="16">
        <f>SUMIFS(claims!$Q:$Q,claims!$B:$B,$A360)</f>
        <v>76809.599999999991</v>
      </c>
      <c r="M360" s="16">
        <f t="shared" si="27"/>
        <v>6400.7999999999993</v>
      </c>
      <c r="N360" s="16">
        <f>SUMIFS(claims!$Q:$Q,claims!$B:$B,$A360,claims!$Z:$Z,"Inpatient")</f>
        <v>73077.279999999999</v>
      </c>
      <c r="O360" s="16">
        <f>SUMIFS(claims!$Q:$Q,claims!$B:$B,$A360,claims!$Z:$Z,"ED")</f>
        <v>1146.94</v>
      </c>
      <c r="P360" s="16">
        <f>SUMIFS(claims!$Q:$Q,claims!$B:$B,$A360,claims!$Z:$Z,"Specialty Rx")</f>
        <v>2072.46</v>
      </c>
      <c r="Q360" s="14">
        <f t="shared" si="28"/>
        <v>1</v>
      </c>
      <c r="AA360" s="41">
        <f>COUNTIFS(claims!$B:$B,$A360,claims!$Z:$Z,"Behavioral Health")</f>
        <v>1</v>
      </c>
      <c r="AB360" s="41">
        <f>COUNTIFS(claims!$B:$B,$A360,claims!$Z:$Z,"ED")</f>
        <v>1</v>
      </c>
      <c r="AC360" s="41">
        <f>COUNTIFS(claims!$B:$B,$A360,claims!$Z:$Z,"Inpatient")</f>
        <v>4</v>
      </c>
      <c r="AD360" s="41">
        <f t="shared" si="29"/>
        <v>1</v>
      </c>
      <c r="AE360" s="41" t="str">
        <f>IF(enrollment!P360="","",enrollment!P360)</f>
        <v/>
      </c>
      <c r="AF360" s="41">
        <f>IF(enrollment!P360="",0,1)</f>
        <v>0</v>
      </c>
    </row>
    <row r="361" spans="1:32" x14ac:dyDescent="0.25">
      <c r="A361" t="str">
        <f>enrollment!A361</f>
        <v>M-000360</v>
      </c>
      <c r="B361" t="str">
        <f>enrollment!F361</f>
        <v>Marketplace</v>
      </c>
      <c r="C361" t="str">
        <f>enrollment!I361</f>
        <v>OH</v>
      </c>
      <c r="D361" t="str">
        <f>enrollment!J361</f>
        <v>Cuyahoga</v>
      </c>
      <c r="E361">
        <f>enrollment!L361</f>
        <v>77</v>
      </c>
      <c r="F361" t="str" cm="1">
        <f t="array" ref="F361">_xlfn.IFS(E361&lt;18,"0-17",E361&lt;35,"18-34",E361&lt;50,"35-49",E361&lt;65,"50-64",TRUE,"65+")</f>
        <v>65+</v>
      </c>
      <c r="G361" t="str">
        <f>enrollment!M361</f>
        <v>F</v>
      </c>
      <c r="H361" s="13">
        <f>enrollment!N361</f>
        <v>2.31</v>
      </c>
      <c r="I361" s="14">
        <f>enrollment!O361</f>
        <v>6789012345</v>
      </c>
      <c r="J361" s="15">
        <f>IFERROR(_xlfn.XLOOKUP(I361,providers!$B$2:$B$11,providers!$Q$2:$Q$11),"")</f>
        <v>4.0999999999999996</v>
      </c>
      <c r="K361">
        <f>SUMIFS(member_months!$F:$F,member_months!$A:$A,$A361)</f>
        <v>10</v>
      </c>
      <c r="L361" s="16">
        <f>SUMIFS(claims!$Q:$Q,claims!$B:$B,$A361)</f>
        <v>25606.77</v>
      </c>
      <c r="M361" s="16">
        <f t="shared" si="27"/>
        <v>2560.6770000000001</v>
      </c>
      <c r="N361" s="16">
        <f>SUMIFS(claims!$Q:$Q,claims!$B:$B,$A361,claims!$Z:$Z,"Inpatient")</f>
        <v>21741.13</v>
      </c>
      <c r="O361" s="16">
        <f>SUMIFS(claims!$Q:$Q,claims!$B:$B,$A361,claims!$Z:$Z,"ED")</f>
        <v>3204.8500000000004</v>
      </c>
      <c r="P361" s="16">
        <f>SUMIFS(claims!$Q:$Q,claims!$B:$B,$A361,claims!$Z:$Z,"Specialty Rx")</f>
        <v>0</v>
      </c>
      <c r="Q361" s="14">
        <f t="shared" si="28"/>
        <v>0</v>
      </c>
      <c r="AA361" s="41">
        <f>COUNTIFS(claims!$B:$B,$A361,claims!$Z:$Z,"Behavioral Health")</f>
        <v>1</v>
      </c>
      <c r="AB361" s="41">
        <f>COUNTIFS(claims!$B:$B,$A361,claims!$Z:$Z,"ED")</f>
        <v>3</v>
      </c>
      <c r="AC361" s="41">
        <f>COUNTIFS(claims!$B:$B,$A361,claims!$Z:$Z,"Inpatient")</f>
        <v>1</v>
      </c>
      <c r="AD361" s="41">
        <f t="shared" si="29"/>
        <v>1</v>
      </c>
      <c r="AE361" s="41" t="str">
        <f>IF(enrollment!P361="","",enrollment!P361)</f>
        <v/>
      </c>
      <c r="AF361" s="41">
        <f>IF(enrollment!P361="",0,1)</f>
        <v>0</v>
      </c>
    </row>
    <row r="362" spans="1:32" x14ac:dyDescent="0.25">
      <c r="A362" t="str">
        <f>enrollment!A362</f>
        <v>M-000361</v>
      </c>
      <c r="B362" t="str">
        <f>enrollment!F362</f>
        <v>Marketplace</v>
      </c>
      <c r="C362" t="str">
        <f>enrollment!I362</f>
        <v>GA</v>
      </c>
      <c r="D362" t="str">
        <f>enrollment!J362</f>
        <v>Fulton</v>
      </c>
      <c r="E362">
        <f>enrollment!L362</f>
        <v>63</v>
      </c>
      <c r="F362" t="str" cm="1">
        <f t="array" ref="F362">_xlfn.IFS(E362&lt;18,"0-17",E362&lt;35,"18-34",E362&lt;50,"35-49",E362&lt;65,"50-64",TRUE,"65+")</f>
        <v>50-64</v>
      </c>
      <c r="G362" t="str">
        <f>enrollment!M362</f>
        <v>F</v>
      </c>
      <c r="H362" s="13">
        <f>enrollment!N362</f>
        <v>0.88</v>
      </c>
      <c r="I362" s="14">
        <f>enrollment!O362</f>
        <v>8901234567</v>
      </c>
      <c r="J362" s="15">
        <f>IFERROR(_xlfn.XLOOKUP(I362,providers!$B$2:$B$11,providers!$Q$2:$Q$11),"")</f>
        <v>3.7</v>
      </c>
      <c r="K362">
        <f>SUMIFS(member_months!$F:$F,member_months!$A:$A,$A362)</f>
        <v>11</v>
      </c>
      <c r="L362" s="16">
        <f>SUMIFS(claims!$Q:$Q,claims!$B:$B,$A362)</f>
        <v>4083.8599999999997</v>
      </c>
      <c r="M362" s="16">
        <f t="shared" si="27"/>
        <v>371.26</v>
      </c>
      <c r="N362" s="16">
        <f>SUMIFS(claims!$Q:$Q,claims!$B:$B,$A362,claims!$Z:$Z,"Inpatient")</f>
        <v>0</v>
      </c>
      <c r="O362" s="16">
        <f>SUMIFS(claims!$Q:$Q,claims!$B:$B,$A362,claims!$Z:$Z,"ED")</f>
        <v>2418.1499999999996</v>
      </c>
      <c r="P362" s="16">
        <f>SUMIFS(claims!$Q:$Q,claims!$B:$B,$A362,claims!$Z:$Z,"Specialty Rx")</f>
        <v>975.24</v>
      </c>
      <c r="Q362" s="14">
        <f t="shared" si="28"/>
        <v>0</v>
      </c>
      <c r="AA362" s="41">
        <f>COUNTIFS(claims!$B:$B,$A362,claims!$Z:$Z,"Behavioral Health")</f>
        <v>0</v>
      </c>
      <c r="AB362" s="41">
        <f>COUNTIFS(claims!$B:$B,$A362,claims!$Z:$Z,"ED")</f>
        <v>2</v>
      </c>
      <c r="AC362" s="41">
        <f>COUNTIFS(claims!$B:$B,$A362,claims!$Z:$Z,"Inpatient")</f>
        <v>0</v>
      </c>
      <c r="AD362" s="41">
        <f t="shared" si="29"/>
        <v>0</v>
      </c>
      <c r="AE362" s="41" t="str">
        <f>IF(enrollment!P362="","",enrollment!P362)</f>
        <v/>
      </c>
      <c r="AF362" s="41">
        <f>IF(enrollment!P362="",0,1)</f>
        <v>0</v>
      </c>
    </row>
    <row r="363" spans="1:32" x14ac:dyDescent="0.25">
      <c r="A363" t="str">
        <f>enrollment!A363</f>
        <v>M-000362</v>
      </c>
      <c r="B363" t="str">
        <f>enrollment!F363</f>
        <v>Commercial</v>
      </c>
      <c r="C363" t="str">
        <f>enrollment!I363</f>
        <v>KY</v>
      </c>
      <c r="D363" t="str">
        <f>enrollment!J363</f>
        <v>Hardin</v>
      </c>
      <c r="E363">
        <f>enrollment!L363</f>
        <v>60</v>
      </c>
      <c r="F363" t="str" cm="1">
        <f t="array" ref="F363">_xlfn.IFS(E363&lt;18,"0-17",E363&lt;35,"18-34",E363&lt;50,"35-49",E363&lt;65,"50-64",TRUE,"65+")</f>
        <v>50-64</v>
      </c>
      <c r="G363" t="str">
        <f>enrollment!M363</f>
        <v>F</v>
      </c>
      <c r="H363" s="13">
        <f>enrollment!N363</f>
        <v>1.1000000000000001</v>
      </c>
      <c r="I363" s="14">
        <f>enrollment!O363</f>
        <v>9012345678</v>
      </c>
      <c r="J363" s="15">
        <f>IFERROR(_xlfn.XLOOKUP(I363,providers!$B$2:$B$11,providers!$Q$2:$Q$11),"")</f>
        <v>4.3</v>
      </c>
      <c r="K363">
        <f>SUMIFS(member_months!$F:$F,member_months!$A:$A,$A363)</f>
        <v>11</v>
      </c>
      <c r="L363" s="16">
        <f>SUMIFS(claims!$Q:$Q,claims!$B:$B,$A363)</f>
        <v>24194.54</v>
      </c>
      <c r="M363" s="16">
        <f t="shared" si="27"/>
        <v>2199.5036363636364</v>
      </c>
      <c r="N363" s="16">
        <f>SUMIFS(claims!$Q:$Q,claims!$B:$B,$A363,claims!$Z:$Z,"Inpatient")</f>
        <v>19832.689999999999</v>
      </c>
      <c r="O363" s="16">
        <f>SUMIFS(claims!$Q:$Q,claims!$B:$B,$A363,claims!$Z:$Z,"ED")</f>
        <v>2428.88</v>
      </c>
      <c r="P363" s="16">
        <f>SUMIFS(claims!$Q:$Q,claims!$B:$B,$A363,claims!$Z:$Z,"Specialty Rx")</f>
        <v>1071.49</v>
      </c>
      <c r="Q363" s="14">
        <f t="shared" si="28"/>
        <v>0</v>
      </c>
      <c r="AA363" s="41">
        <f>COUNTIFS(claims!$B:$B,$A363,claims!$Z:$Z,"Behavioral Health")</f>
        <v>0</v>
      </c>
      <c r="AB363" s="41">
        <f>COUNTIFS(claims!$B:$B,$A363,claims!$Z:$Z,"ED")</f>
        <v>2</v>
      </c>
      <c r="AC363" s="41">
        <f>COUNTIFS(claims!$B:$B,$A363,claims!$Z:$Z,"Inpatient")</f>
        <v>1</v>
      </c>
      <c r="AD363" s="41">
        <f t="shared" si="29"/>
        <v>0</v>
      </c>
      <c r="AE363" s="41" t="str">
        <f>IF(enrollment!P363="","",enrollment!P363)</f>
        <v/>
      </c>
      <c r="AF363" s="41">
        <f>IF(enrollment!P363="",0,1)</f>
        <v>0</v>
      </c>
    </row>
    <row r="364" spans="1:32" x14ac:dyDescent="0.25">
      <c r="A364" t="str">
        <f>enrollment!A364</f>
        <v>M-000363</v>
      </c>
      <c r="B364" t="str">
        <f>enrollment!F364</f>
        <v>Marketplace</v>
      </c>
      <c r="C364" t="str">
        <f>enrollment!I364</f>
        <v>OH</v>
      </c>
      <c r="D364" t="str">
        <f>enrollment!J364</f>
        <v>Cuyahoga</v>
      </c>
      <c r="E364">
        <f>enrollment!L364</f>
        <v>35</v>
      </c>
      <c r="F364" t="str" cm="1">
        <f t="array" ref="F364">_xlfn.IFS(E364&lt;18,"0-17",E364&lt;35,"18-34",E364&lt;50,"35-49",E364&lt;65,"50-64",TRUE,"65+")</f>
        <v>35-49</v>
      </c>
      <c r="G364" t="str">
        <f>enrollment!M364</f>
        <v>M</v>
      </c>
      <c r="H364" s="13">
        <f>enrollment!N364</f>
        <v>1.37</v>
      </c>
      <c r="I364" s="14">
        <f>enrollment!O364</f>
        <v>6789012345</v>
      </c>
      <c r="J364" s="15">
        <f>IFERROR(_xlfn.XLOOKUP(I364,providers!$B$2:$B$11,providers!$Q$2:$Q$11),"")</f>
        <v>4.0999999999999996</v>
      </c>
      <c r="K364">
        <f>SUMIFS(member_months!$F:$F,member_months!$A:$A,$A364)</f>
        <v>10</v>
      </c>
      <c r="L364" s="16">
        <f>SUMIFS(claims!$Q:$Q,claims!$B:$B,$A364)</f>
        <v>16546.41</v>
      </c>
      <c r="M364" s="16">
        <f t="shared" si="27"/>
        <v>1654.6410000000001</v>
      </c>
      <c r="N364" s="16">
        <f>SUMIFS(claims!$Q:$Q,claims!$B:$B,$A364,claims!$Z:$Z,"Inpatient")</f>
        <v>14920.51</v>
      </c>
      <c r="O364" s="16">
        <f>SUMIFS(claims!$Q:$Q,claims!$B:$B,$A364,claims!$Z:$Z,"ED")</f>
        <v>0</v>
      </c>
      <c r="P364" s="16">
        <f>SUMIFS(claims!$Q:$Q,claims!$B:$B,$A364,claims!$Z:$Z,"Specialty Rx")</f>
        <v>1151.72</v>
      </c>
      <c r="Q364" s="14">
        <f t="shared" si="28"/>
        <v>0</v>
      </c>
      <c r="AA364" s="41">
        <f>COUNTIFS(claims!$B:$B,$A364,claims!$Z:$Z,"Behavioral Health")</f>
        <v>0</v>
      </c>
      <c r="AB364" s="41">
        <f>COUNTIFS(claims!$B:$B,$A364,claims!$Z:$Z,"ED")</f>
        <v>0</v>
      </c>
      <c r="AC364" s="41">
        <f>COUNTIFS(claims!$B:$B,$A364,claims!$Z:$Z,"Inpatient")</f>
        <v>1</v>
      </c>
      <c r="AD364" s="41">
        <f t="shared" si="29"/>
        <v>0</v>
      </c>
      <c r="AE364" s="41" t="str">
        <f>IF(enrollment!P364="","",enrollment!P364)</f>
        <v/>
      </c>
      <c r="AF364" s="41">
        <f>IF(enrollment!P364="",0,1)</f>
        <v>0</v>
      </c>
    </row>
    <row r="365" spans="1:32" x14ac:dyDescent="0.25">
      <c r="A365" t="str">
        <f>enrollment!A365</f>
        <v>M-000364</v>
      </c>
      <c r="B365" t="str">
        <f>enrollment!F365</f>
        <v>Commercial</v>
      </c>
      <c r="C365" t="str">
        <f>enrollment!I365</f>
        <v>GA</v>
      </c>
      <c r="D365" t="str">
        <f>enrollment!J365</f>
        <v>Fulton</v>
      </c>
      <c r="E365">
        <f>enrollment!L365</f>
        <v>24</v>
      </c>
      <c r="F365" t="str" cm="1">
        <f t="array" ref="F365">_xlfn.IFS(E365&lt;18,"0-17",E365&lt;35,"18-34",E365&lt;50,"35-49",E365&lt;65,"50-64",TRUE,"65+")</f>
        <v>18-34</v>
      </c>
      <c r="G365" t="str">
        <f>enrollment!M365</f>
        <v>F</v>
      </c>
      <c r="H365" s="13">
        <f>enrollment!N365</f>
        <v>0.93</v>
      </c>
      <c r="I365" s="14">
        <f>enrollment!O365</f>
        <v>8901234567</v>
      </c>
      <c r="J365" s="15">
        <f>IFERROR(_xlfn.XLOOKUP(I365,providers!$B$2:$B$11,providers!$Q$2:$Q$11),"")</f>
        <v>3.7</v>
      </c>
      <c r="K365">
        <f>SUMIFS(member_months!$F:$F,member_months!$A:$A,$A365)</f>
        <v>11</v>
      </c>
      <c r="L365" s="16">
        <f>SUMIFS(claims!$Q:$Q,claims!$B:$B,$A365)</f>
        <v>21487.75</v>
      </c>
      <c r="M365" s="16">
        <f t="shared" si="27"/>
        <v>1953.4318181818182</v>
      </c>
      <c r="N365" s="16">
        <f>SUMIFS(claims!$Q:$Q,claims!$B:$B,$A365,claims!$Z:$Z,"Inpatient")</f>
        <v>18888.62</v>
      </c>
      <c r="O365" s="16">
        <f>SUMIFS(claims!$Q:$Q,claims!$B:$B,$A365,claims!$Z:$Z,"ED")</f>
        <v>0</v>
      </c>
      <c r="P365" s="16">
        <f>SUMIFS(claims!$Q:$Q,claims!$B:$B,$A365,claims!$Z:$Z,"Specialty Rx")</f>
        <v>1737.6299999999999</v>
      </c>
      <c r="Q365" s="14">
        <f t="shared" si="28"/>
        <v>0</v>
      </c>
      <c r="AA365" s="41">
        <f>COUNTIFS(claims!$B:$B,$A365,claims!$Z:$Z,"Behavioral Health")</f>
        <v>1</v>
      </c>
      <c r="AB365" s="41">
        <f>COUNTIFS(claims!$B:$B,$A365,claims!$Z:$Z,"ED")</f>
        <v>0</v>
      </c>
      <c r="AC365" s="41">
        <f>COUNTIFS(claims!$B:$B,$A365,claims!$Z:$Z,"Inpatient")</f>
        <v>1</v>
      </c>
      <c r="AD365" s="41">
        <f t="shared" si="29"/>
        <v>1</v>
      </c>
      <c r="AE365" s="41" t="str">
        <f>IF(enrollment!P365="","",enrollment!P365)</f>
        <v/>
      </c>
      <c r="AF365" s="41">
        <f>IF(enrollment!P365="",0,1)</f>
        <v>0</v>
      </c>
    </row>
    <row r="366" spans="1:32" x14ac:dyDescent="0.25">
      <c r="A366" t="str">
        <f>enrollment!A366</f>
        <v>M-000365</v>
      </c>
      <c r="B366" t="str">
        <f>enrollment!F366</f>
        <v>Marketplace</v>
      </c>
      <c r="C366" t="str">
        <f>enrollment!I366</f>
        <v>OH</v>
      </c>
      <c r="D366" t="str">
        <f>enrollment!J366</f>
        <v>Cuyahoga</v>
      </c>
      <c r="E366">
        <f>enrollment!L366</f>
        <v>54</v>
      </c>
      <c r="F366" t="str" cm="1">
        <f t="array" ref="F366">_xlfn.IFS(E366&lt;18,"0-17",E366&lt;35,"18-34",E366&lt;50,"35-49",E366&lt;65,"50-64",TRUE,"65+")</f>
        <v>50-64</v>
      </c>
      <c r="G366" t="str">
        <f>enrollment!M366</f>
        <v>M</v>
      </c>
      <c r="H366" s="13">
        <f>enrollment!N366</f>
        <v>1.1299999999999999</v>
      </c>
      <c r="I366" s="14">
        <f>enrollment!O366</f>
        <v>2345678901</v>
      </c>
      <c r="J366" s="15">
        <f>IFERROR(_xlfn.XLOOKUP(I366,providers!$B$2:$B$11,providers!$Q$2:$Q$11),"")</f>
        <v>4.2</v>
      </c>
      <c r="K366">
        <f>SUMIFS(member_months!$F:$F,member_months!$A:$A,$A366)</f>
        <v>12</v>
      </c>
      <c r="L366" s="16">
        <f>SUMIFS(claims!$Q:$Q,claims!$B:$B,$A366)</f>
        <v>19050.189999999999</v>
      </c>
      <c r="M366" s="16">
        <f t="shared" si="27"/>
        <v>1587.5158333333331</v>
      </c>
      <c r="N366" s="16">
        <f>SUMIFS(claims!$Q:$Q,claims!$B:$B,$A366,claims!$Z:$Z,"Inpatient")</f>
        <v>16992.89</v>
      </c>
      <c r="O366" s="16">
        <f>SUMIFS(claims!$Q:$Q,claims!$B:$B,$A366,claims!$Z:$Z,"ED")</f>
        <v>0</v>
      </c>
      <c r="P366" s="16">
        <f>SUMIFS(claims!$Q:$Q,claims!$B:$B,$A366,claims!$Z:$Z,"Specialty Rx")</f>
        <v>1626.54</v>
      </c>
      <c r="Q366" s="14">
        <f t="shared" si="28"/>
        <v>0</v>
      </c>
      <c r="AA366" s="41">
        <f>COUNTIFS(claims!$B:$B,$A366,claims!$Z:$Z,"Behavioral Health")</f>
        <v>0</v>
      </c>
      <c r="AB366" s="41">
        <f>COUNTIFS(claims!$B:$B,$A366,claims!$Z:$Z,"ED")</f>
        <v>0</v>
      </c>
      <c r="AC366" s="41">
        <f>COUNTIFS(claims!$B:$B,$A366,claims!$Z:$Z,"Inpatient")</f>
        <v>1</v>
      </c>
      <c r="AD366" s="41">
        <f t="shared" si="29"/>
        <v>0</v>
      </c>
      <c r="AE366" s="41" t="str">
        <f>IF(enrollment!P366="","",enrollment!P366)</f>
        <v/>
      </c>
      <c r="AF366" s="41">
        <f>IF(enrollment!P366="",0,1)</f>
        <v>0</v>
      </c>
    </row>
    <row r="367" spans="1:32" x14ac:dyDescent="0.25">
      <c r="A367" t="str">
        <f>enrollment!A367</f>
        <v>M-000366</v>
      </c>
      <c r="B367" t="str">
        <f>enrollment!F367</f>
        <v>Commercial</v>
      </c>
      <c r="C367" t="str">
        <f>enrollment!I367</f>
        <v>TN</v>
      </c>
      <c r="D367" t="str">
        <f>enrollment!J367</f>
        <v>Davidson</v>
      </c>
      <c r="E367">
        <f>enrollment!L367</f>
        <v>52</v>
      </c>
      <c r="F367" t="str" cm="1">
        <f t="array" ref="F367">_xlfn.IFS(E367&lt;18,"0-17",E367&lt;35,"18-34",E367&lt;50,"35-49",E367&lt;65,"50-64",TRUE,"65+")</f>
        <v>50-64</v>
      </c>
      <c r="G367" t="str">
        <f>enrollment!M367</f>
        <v>M</v>
      </c>
      <c r="H367" s="13">
        <f>enrollment!N367</f>
        <v>1.34</v>
      </c>
      <c r="I367" s="14">
        <f>enrollment!O367</f>
        <v>5678901234</v>
      </c>
      <c r="J367" s="15">
        <f>IFERROR(_xlfn.XLOOKUP(I367,providers!$B$2:$B$11,providers!$Q$2:$Q$11),"")</f>
        <v>3.8</v>
      </c>
      <c r="K367">
        <f>SUMIFS(member_months!$F:$F,member_months!$A:$A,$A367)</f>
        <v>11</v>
      </c>
      <c r="L367" s="16">
        <f>SUMIFS(claims!$Q:$Q,claims!$B:$B,$A367)</f>
        <v>18503.03</v>
      </c>
      <c r="M367" s="16">
        <f t="shared" si="27"/>
        <v>1682.0936363636363</v>
      </c>
      <c r="N367" s="16">
        <f>SUMIFS(claims!$Q:$Q,claims!$B:$B,$A367,claims!$Z:$Z,"Inpatient")</f>
        <v>17295.32</v>
      </c>
      <c r="O367" s="16">
        <f>SUMIFS(claims!$Q:$Q,claims!$B:$B,$A367,claims!$Z:$Z,"ED")</f>
        <v>0</v>
      </c>
      <c r="P367" s="16">
        <f>SUMIFS(claims!$Q:$Q,claims!$B:$B,$A367,claims!$Z:$Z,"Specialty Rx")</f>
        <v>0</v>
      </c>
      <c r="Q367" s="14">
        <f t="shared" si="28"/>
        <v>0</v>
      </c>
      <c r="AA367" s="41">
        <f>COUNTIFS(claims!$B:$B,$A367,claims!$Z:$Z,"Behavioral Health")</f>
        <v>0</v>
      </c>
      <c r="AB367" s="41">
        <f>COUNTIFS(claims!$B:$B,$A367,claims!$Z:$Z,"ED")</f>
        <v>0</v>
      </c>
      <c r="AC367" s="41">
        <f>COUNTIFS(claims!$B:$B,$A367,claims!$Z:$Z,"Inpatient")</f>
        <v>1</v>
      </c>
      <c r="AD367" s="41">
        <f t="shared" si="29"/>
        <v>0</v>
      </c>
      <c r="AE367" s="41" t="str">
        <f>IF(enrollment!P367="","",enrollment!P367)</f>
        <v/>
      </c>
      <c r="AF367" s="41">
        <f>IF(enrollment!P367="",0,1)</f>
        <v>0</v>
      </c>
    </row>
    <row r="368" spans="1:32" x14ac:dyDescent="0.25">
      <c r="A368" t="str">
        <f>enrollment!A368</f>
        <v>M-000367</v>
      </c>
      <c r="B368" t="str">
        <f>enrollment!F368</f>
        <v>Marketplace</v>
      </c>
      <c r="C368" t="str">
        <f>enrollment!I368</f>
        <v>OH</v>
      </c>
      <c r="D368" t="str">
        <f>enrollment!J368</f>
        <v>Franklin</v>
      </c>
      <c r="E368">
        <f>enrollment!L368</f>
        <v>38</v>
      </c>
      <c r="F368" t="str" cm="1">
        <f t="array" ref="F368">_xlfn.IFS(E368&lt;18,"0-17",E368&lt;35,"18-34",E368&lt;50,"35-49",E368&lt;65,"50-64",TRUE,"65+")</f>
        <v>35-49</v>
      </c>
      <c r="G368" t="str">
        <f>enrollment!M368</f>
        <v>F</v>
      </c>
      <c r="H368" s="13">
        <f>enrollment!N368</f>
        <v>1.17</v>
      </c>
      <c r="I368" s="14">
        <f>enrollment!O368</f>
        <v>6789012345</v>
      </c>
      <c r="J368" s="15">
        <f>IFERROR(_xlfn.XLOOKUP(I368,providers!$B$2:$B$11,providers!$Q$2:$Q$11),"")</f>
        <v>4.0999999999999996</v>
      </c>
      <c r="K368">
        <f>SUMIFS(member_months!$F:$F,member_months!$A:$A,$A368)</f>
        <v>11</v>
      </c>
      <c r="L368" s="16">
        <f>SUMIFS(claims!$Q:$Q,claims!$B:$B,$A368)</f>
        <v>31232.01</v>
      </c>
      <c r="M368" s="16">
        <f t="shared" si="27"/>
        <v>2839.2736363636363</v>
      </c>
      <c r="N368" s="16">
        <f>SUMIFS(claims!$Q:$Q,claims!$B:$B,$A368,claims!$Z:$Z,"Inpatient")</f>
        <v>27346.53</v>
      </c>
      <c r="O368" s="16">
        <f>SUMIFS(claims!$Q:$Q,claims!$B:$B,$A368,claims!$Z:$Z,"ED")</f>
        <v>854.96</v>
      </c>
      <c r="P368" s="16">
        <f>SUMIFS(claims!$Q:$Q,claims!$B:$B,$A368,claims!$Z:$Z,"Specialty Rx")</f>
        <v>2209.17</v>
      </c>
      <c r="Q368" s="14">
        <f t="shared" si="28"/>
        <v>0</v>
      </c>
      <c r="AA368" s="41">
        <f>COUNTIFS(claims!$B:$B,$A368,claims!$Z:$Z,"Behavioral Health")</f>
        <v>0</v>
      </c>
      <c r="AB368" s="41">
        <f>COUNTIFS(claims!$B:$B,$A368,claims!$Z:$Z,"ED")</f>
        <v>1</v>
      </c>
      <c r="AC368" s="41">
        <f>COUNTIFS(claims!$B:$B,$A368,claims!$Z:$Z,"Inpatient")</f>
        <v>2</v>
      </c>
      <c r="AD368" s="41">
        <f t="shared" si="29"/>
        <v>0</v>
      </c>
      <c r="AE368" s="41" t="str">
        <f>IF(enrollment!P368="","",enrollment!P368)</f>
        <v/>
      </c>
      <c r="AF368" s="41">
        <f>IF(enrollment!P368="",0,1)</f>
        <v>0</v>
      </c>
    </row>
    <row r="369" spans="1:32" x14ac:dyDescent="0.25">
      <c r="A369" t="str">
        <f>enrollment!A369</f>
        <v>M-000368</v>
      </c>
      <c r="B369" t="str">
        <f>enrollment!F369</f>
        <v>Commercial</v>
      </c>
      <c r="C369" t="str">
        <f>enrollment!I369</f>
        <v>OH</v>
      </c>
      <c r="D369" t="str">
        <f>enrollment!J369</f>
        <v>Franklin</v>
      </c>
      <c r="E369">
        <f>enrollment!L369</f>
        <v>69</v>
      </c>
      <c r="F369" t="str" cm="1">
        <f t="array" ref="F369">_xlfn.IFS(E369&lt;18,"0-17",E369&lt;35,"18-34",E369&lt;50,"35-49",E369&lt;65,"50-64",TRUE,"65+")</f>
        <v>65+</v>
      </c>
      <c r="G369" t="str">
        <f>enrollment!M369</f>
        <v>M</v>
      </c>
      <c r="H369" s="13">
        <f>enrollment!N369</f>
        <v>2.64</v>
      </c>
      <c r="I369" s="14">
        <f>enrollment!O369</f>
        <v>6789012345</v>
      </c>
      <c r="J369" s="15">
        <f>IFERROR(_xlfn.XLOOKUP(I369,providers!$B$2:$B$11,providers!$Q$2:$Q$11),"")</f>
        <v>4.0999999999999996</v>
      </c>
      <c r="K369">
        <f>SUMIFS(member_months!$F:$F,member_months!$A:$A,$A369)</f>
        <v>12</v>
      </c>
      <c r="L369" s="16">
        <f>SUMIFS(claims!$Q:$Q,claims!$B:$B,$A369)</f>
        <v>21832.720000000001</v>
      </c>
      <c r="M369" s="16">
        <f t="shared" si="27"/>
        <v>1819.3933333333334</v>
      </c>
      <c r="N369" s="16">
        <f>SUMIFS(claims!$Q:$Q,claims!$B:$B,$A369,claims!$Z:$Z,"Inpatient")</f>
        <v>20125.330000000002</v>
      </c>
      <c r="O369" s="16">
        <f>SUMIFS(claims!$Q:$Q,claims!$B:$B,$A369,claims!$Z:$Z,"ED")</f>
        <v>0</v>
      </c>
      <c r="P369" s="16">
        <f>SUMIFS(claims!$Q:$Q,claims!$B:$B,$A369,claims!$Z:$Z,"Specialty Rx")</f>
        <v>1060.44</v>
      </c>
      <c r="Q369" s="14">
        <f t="shared" si="28"/>
        <v>0</v>
      </c>
      <c r="AA369" s="41">
        <f>COUNTIFS(claims!$B:$B,$A369,claims!$Z:$Z,"Behavioral Health")</f>
        <v>1</v>
      </c>
      <c r="AB369" s="41">
        <f>COUNTIFS(claims!$B:$B,$A369,claims!$Z:$Z,"ED")</f>
        <v>0</v>
      </c>
      <c r="AC369" s="41">
        <f>COUNTIFS(claims!$B:$B,$A369,claims!$Z:$Z,"Inpatient")</f>
        <v>1</v>
      </c>
      <c r="AD369" s="41">
        <f t="shared" si="29"/>
        <v>1</v>
      </c>
      <c r="AE369" s="41" t="str">
        <f>IF(enrollment!P369="","",enrollment!P369)</f>
        <v/>
      </c>
      <c r="AF369" s="41">
        <f>IF(enrollment!P369="",0,1)</f>
        <v>0</v>
      </c>
    </row>
    <row r="370" spans="1:32" x14ac:dyDescent="0.25">
      <c r="A370" t="str">
        <f>enrollment!A370</f>
        <v>M-000369</v>
      </c>
      <c r="B370" t="str">
        <f>enrollment!F370</f>
        <v>Commercial</v>
      </c>
      <c r="C370" t="str">
        <f>enrollment!I370</f>
        <v>GA</v>
      </c>
      <c r="D370" t="str">
        <f>enrollment!J370</f>
        <v>Cherokee</v>
      </c>
      <c r="E370">
        <f>enrollment!L370</f>
        <v>68</v>
      </c>
      <c r="F370" t="str" cm="1">
        <f t="array" ref="F370">_xlfn.IFS(E370&lt;18,"0-17",E370&lt;35,"18-34",E370&lt;50,"35-49",E370&lt;65,"50-64",TRUE,"65+")</f>
        <v>65+</v>
      </c>
      <c r="G370" t="str">
        <f>enrollment!M370</f>
        <v>F</v>
      </c>
      <c r="H370" s="13">
        <f>enrollment!N370</f>
        <v>2.92</v>
      </c>
      <c r="I370" s="14">
        <f>enrollment!O370</f>
        <v>8901234567</v>
      </c>
      <c r="J370" s="15">
        <f>IFERROR(_xlfn.XLOOKUP(I370,providers!$B$2:$B$11,providers!$Q$2:$Q$11),"")</f>
        <v>3.7</v>
      </c>
      <c r="K370">
        <f>SUMIFS(member_months!$F:$F,member_months!$A:$A,$A370)</f>
        <v>10</v>
      </c>
      <c r="L370" s="16">
        <f>SUMIFS(claims!$Q:$Q,claims!$B:$B,$A370)</f>
        <v>2693.44</v>
      </c>
      <c r="M370" s="16">
        <f t="shared" si="27"/>
        <v>269.34399999999999</v>
      </c>
      <c r="N370" s="16">
        <f>SUMIFS(claims!$Q:$Q,claims!$B:$B,$A370,claims!$Z:$Z,"Inpatient")</f>
        <v>0</v>
      </c>
      <c r="O370" s="16">
        <f>SUMIFS(claims!$Q:$Q,claims!$B:$B,$A370,claims!$Z:$Z,"ED")</f>
        <v>1396.07</v>
      </c>
      <c r="P370" s="16">
        <f>SUMIFS(claims!$Q:$Q,claims!$B:$B,$A370,claims!$Z:$Z,"Specialty Rx")</f>
        <v>0</v>
      </c>
      <c r="Q370" s="14">
        <f t="shared" si="28"/>
        <v>0</v>
      </c>
      <c r="AA370" s="41">
        <f>COUNTIFS(claims!$B:$B,$A370,claims!$Z:$Z,"Behavioral Health")</f>
        <v>2</v>
      </c>
      <c r="AB370" s="41">
        <f>COUNTIFS(claims!$B:$B,$A370,claims!$Z:$Z,"ED")</f>
        <v>1</v>
      </c>
      <c r="AC370" s="41">
        <f>COUNTIFS(claims!$B:$B,$A370,claims!$Z:$Z,"Inpatient")</f>
        <v>0</v>
      </c>
      <c r="AD370" s="41">
        <f t="shared" si="29"/>
        <v>1</v>
      </c>
      <c r="AE370" s="41" t="str">
        <f>IF(enrollment!P370="","",enrollment!P370)</f>
        <v/>
      </c>
      <c r="AF370" s="41">
        <f>IF(enrollment!P370="",0,1)</f>
        <v>0</v>
      </c>
    </row>
    <row r="371" spans="1:32" x14ac:dyDescent="0.25">
      <c r="A371" t="str">
        <f>enrollment!A371</f>
        <v>M-000370</v>
      </c>
      <c r="B371" t="str">
        <f>enrollment!F371</f>
        <v>Medicare Advantage</v>
      </c>
      <c r="C371" t="str">
        <f>enrollment!I371</f>
        <v>OH</v>
      </c>
      <c r="D371" t="str">
        <f>enrollment!J371</f>
        <v>Franklin</v>
      </c>
      <c r="E371">
        <f>enrollment!L371</f>
        <v>73</v>
      </c>
      <c r="F371" t="str" cm="1">
        <f t="array" ref="F371">_xlfn.IFS(E371&lt;18,"0-17",E371&lt;35,"18-34",E371&lt;50,"35-49",E371&lt;65,"50-64",TRUE,"65+")</f>
        <v>65+</v>
      </c>
      <c r="G371" t="str">
        <f>enrollment!M371</f>
        <v>F</v>
      </c>
      <c r="H371" s="13">
        <f>enrollment!N371</f>
        <v>3.46</v>
      </c>
      <c r="I371" s="14">
        <f>enrollment!O371</f>
        <v>6789012345</v>
      </c>
      <c r="J371" s="15">
        <f>IFERROR(_xlfn.XLOOKUP(I371,providers!$B$2:$B$11,providers!$Q$2:$Q$11),"")</f>
        <v>4.0999999999999996</v>
      </c>
      <c r="K371">
        <f>SUMIFS(member_months!$F:$F,member_months!$A:$A,$A371)</f>
        <v>11</v>
      </c>
      <c r="L371" s="16">
        <f>SUMIFS(claims!$Q:$Q,claims!$B:$B,$A371)</f>
        <v>32594.58</v>
      </c>
      <c r="M371" s="16">
        <f t="shared" si="27"/>
        <v>2963.1436363636367</v>
      </c>
      <c r="N371" s="16">
        <f>SUMIFS(claims!$Q:$Q,claims!$B:$B,$A371,claims!$Z:$Z,"Inpatient")</f>
        <v>29661.620000000003</v>
      </c>
      <c r="O371" s="16">
        <f>SUMIFS(claims!$Q:$Q,claims!$B:$B,$A371,claims!$Z:$Z,"ED")</f>
        <v>1161.45</v>
      </c>
      <c r="P371" s="16">
        <f>SUMIFS(claims!$Q:$Q,claims!$B:$B,$A371,claims!$Z:$Z,"Specialty Rx")</f>
        <v>1192.18</v>
      </c>
      <c r="Q371" s="14">
        <f t="shared" si="28"/>
        <v>0</v>
      </c>
      <c r="AA371" s="41">
        <f>COUNTIFS(claims!$B:$B,$A371,claims!$Z:$Z,"Behavioral Health")</f>
        <v>0</v>
      </c>
      <c r="AB371" s="41">
        <f>COUNTIFS(claims!$B:$B,$A371,claims!$Z:$Z,"ED")</f>
        <v>1</v>
      </c>
      <c r="AC371" s="41">
        <f>COUNTIFS(claims!$B:$B,$A371,claims!$Z:$Z,"Inpatient")</f>
        <v>2</v>
      </c>
      <c r="AD371" s="41">
        <f t="shared" si="29"/>
        <v>0</v>
      </c>
      <c r="AE371" s="41" t="str">
        <f>IF(enrollment!P371="","",enrollment!P371)</f>
        <v/>
      </c>
      <c r="AF371" s="41">
        <f>IF(enrollment!P371="",0,1)</f>
        <v>0</v>
      </c>
    </row>
    <row r="372" spans="1:32" x14ac:dyDescent="0.25">
      <c r="A372" t="str">
        <f>enrollment!A372</f>
        <v>M-000371</v>
      </c>
      <c r="B372" t="str">
        <f>enrollment!F372</f>
        <v>Marketplace</v>
      </c>
      <c r="C372" t="str">
        <f>enrollment!I372</f>
        <v>TN</v>
      </c>
      <c r="D372" t="str">
        <f>enrollment!J372</f>
        <v>Davidson</v>
      </c>
      <c r="E372">
        <f>enrollment!L372</f>
        <v>39</v>
      </c>
      <c r="F372" t="str" cm="1">
        <f t="array" ref="F372">_xlfn.IFS(E372&lt;18,"0-17",E372&lt;35,"18-34",E372&lt;50,"35-49",E372&lt;65,"50-64",TRUE,"65+")</f>
        <v>35-49</v>
      </c>
      <c r="G372" t="str">
        <f>enrollment!M372</f>
        <v>M</v>
      </c>
      <c r="H372" s="13">
        <f>enrollment!N372</f>
        <v>0.74</v>
      </c>
      <c r="I372" s="14">
        <f>enrollment!O372</f>
        <v>7890123456</v>
      </c>
      <c r="J372" s="15">
        <f>IFERROR(_xlfn.XLOOKUP(I372,providers!$B$2:$B$11,providers!$Q$2:$Q$11),"")</f>
        <v>3.9</v>
      </c>
      <c r="K372">
        <f>SUMIFS(member_months!$F:$F,member_months!$A:$A,$A372)</f>
        <v>11</v>
      </c>
      <c r="L372" s="16">
        <f>SUMIFS(claims!$Q:$Q,claims!$B:$B,$A372)</f>
        <v>20184.150000000001</v>
      </c>
      <c r="M372" s="16">
        <f t="shared" si="27"/>
        <v>1834.9227272727273</v>
      </c>
      <c r="N372" s="16">
        <f>SUMIFS(claims!$Q:$Q,claims!$B:$B,$A372,claims!$Z:$Z,"Inpatient")</f>
        <v>18718.61</v>
      </c>
      <c r="O372" s="16">
        <f>SUMIFS(claims!$Q:$Q,claims!$B:$B,$A372,claims!$Z:$Z,"ED")</f>
        <v>0</v>
      </c>
      <c r="P372" s="16">
        <f>SUMIFS(claims!$Q:$Q,claims!$B:$B,$A372,claims!$Z:$Z,"Specialty Rx")</f>
        <v>1171.55</v>
      </c>
      <c r="Q372" s="14">
        <f t="shared" si="28"/>
        <v>0</v>
      </c>
      <c r="AA372" s="41">
        <f>COUNTIFS(claims!$B:$B,$A372,claims!$Z:$Z,"Behavioral Health")</f>
        <v>0</v>
      </c>
      <c r="AB372" s="41">
        <f>COUNTIFS(claims!$B:$B,$A372,claims!$Z:$Z,"ED")</f>
        <v>0</v>
      </c>
      <c r="AC372" s="41">
        <f>COUNTIFS(claims!$B:$B,$A372,claims!$Z:$Z,"Inpatient")</f>
        <v>1</v>
      </c>
      <c r="AD372" s="41">
        <f t="shared" si="29"/>
        <v>0</v>
      </c>
      <c r="AE372" s="41" t="str">
        <f>IF(enrollment!P372="","",enrollment!P372)</f>
        <v/>
      </c>
      <c r="AF372" s="41">
        <f>IF(enrollment!P372="",0,1)</f>
        <v>0</v>
      </c>
    </row>
    <row r="373" spans="1:32" x14ac:dyDescent="0.25">
      <c r="A373" t="str">
        <f>enrollment!A373</f>
        <v>M-000372</v>
      </c>
      <c r="B373" t="str">
        <f>enrollment!F373</f>
        <v>Marketplace</v>
      </c>
      <c r="C373" t="str">
        <f>enrollment!I373</f>
        <v>KY</v>
      </c>
      <c r="D373" t="str">
        <f>enrollment!J373</f>
        <v>Warren</v>
      </c>
      <c r="E373">
        <f>enrollment!L373</f>
        <v>27</v>
      </c>
      <c r="F373" t="str" cm="1">
        <f t="array" ref="F373">_xlfn.IFS(E373&lt;18,"0-17",E373&lt;35,"18-34",E373&lt;50,"35-49",E373&lt;65,"50-64",TRUE,"65+")</f>
        <v>18-34</v>
      </c>
      <c r="G373" t="str">
        <f>enrollment!M373</f>
        <v>F</v>
      </c>
      <c r="H373" s="13">
        <f>enrollment!N373</f>
        <v>1.02</v>
      </c>
      <c r="I373" s="14">
        <f>enrollment!O373</f>
        <v>3456789012</v>
      </c>
      <c r="J373" s="15">
        <f>IFERROR(_xlfn.XLOOKUP(I373,providers!$B$2:$B$11,providers!$Q$2:$Q$11),"")</f>
        <v>4</v>
      </c>
      <c r="K373">
        <f>SUMIFS(member_months!$F:$F,member_months!$A:$A,$A373)</f>
        <v>10</v>
      </c>
      <c r="L373" s="16">
        <f>SUMIFS(claims!$Q:$Q,claims!$B:$B,$A373)</f>
        <v>2874.16</v>
      </c>
      <c r="M373" s="16">
        <f t="shared" si="27"/>
        <v>287.416</v>
      </c>
      <c r="N373" s="16">
        <f>SUMIFS(claims!$Q:$Q,claims!$B:$B,$A373,claims!$Z:$Z,"Inpatient")</f>
        <v>0</v>
      </c>
      <c r="O373" s="16">
        <f>SUMIFS(claims!$Q:$Q,claims!$B:$B,$A373,claims!$Z:$Z,"ED")</f>
        <v>1046.8599999999999</v>
      </c>
      <c r="P373" s="16">
        <f>SUMIFS(claims!$Q:$Q,claims!$B:$B,$A373,claims!$Z:$Z,"Specialty Rx")</f>
        <v>868.49</v>
      </c>
      <c r="Q373" s="14">
        <f t="shared" si="28"/>
        <v>0</v>
      </c>
      <c r="AA373" s="41">
        <f>COUNTIFS(claims!$B:$B,$A373,claims!$Z:$Z,"Behavioral Health")</f>
        <v>0</v>
      </c>
      <c r="AB373" s="41">
        <f>COUNTIFS(claims!$B:$B,$A373,claims!$Z:$Z,"ED")</f>
        <v>1</v>
      </c>
      <c r="AC373" s="41">
        <f>COUNTIFS(claims!$B:$B,$A373,claims!$Z:$Z,"Inpatient")</f>
        <v>0</v>
      </c>
      <c r="AD373" s="41">
        <f t="shared" si="29"/>
        <v>0</v>
      </c>
      <c r="AE373" s="41" t="str">
        <f>IF(enrollment!P373="","",enrollment!P373)</f>
        <v/>
      </c>
      <c r="AF373" s="41">
        <f>IF(enrollment!P373="",0,1)</f>
        <v>0</v>
      </c>
    </row>
    <row r="374" spans="1:32" x14ac:dyDescent="0.25">
      <c r="A374" t="str">
        <f>enrollment!A374</f>
        <v>M-000373</v>
      </c>
      <c r="B374" t="str">
        <f>enrollment!F374</f>
        <v>Marketplace</v>
      </c>
      <c r="C374" t="str">
        <f>enrollment!I374</f>
        <v>KY</v>
      </c>
      <c r="D374" t="str">
        <f>enrollment!J374</f>
        <v>Jefferson</v>
      </c>
      <c r="E374">
        <f>enrollment!L374</f>
        <v>70</v>
      </c>
      <c r="F374" t="str" cm="1">
        <f t="array" ref="F374">_xlfn.IFS(E374&lt;18,"0-17",E374&lt;35,"18-34",E374&lt;50,"35-49",E374&lt;65,"50-64",TRUE,"65+")</f>
        <v>65+</v>
      </c>
      <c r="G374" t="str">
        <f>enrollment!M374</f>
        <v>F</v>
      </c>
      <c r="H374" s="13">
        <f>enrollment!N374</f>
        <v>3.38</v>
      </c>
      <c r="I374" s="14">
        <f>enrollment!O374</f>
        <v>9012345678</v>
      </c>
      <c r="J374" s="15">
        <f>IFERROR(_xlfn.XLOOKUP(I374,providers!$B$2:$B$11,providers!$Q$2:$Q$11),"")</f>
        <v>4.3</v>
      </c>
      <c r="K374">
        <f>SUMIFS(member_months!$F:$F,member_months!$A:$A,$A374)</f>
        <v>12</v>
      </c>
      <c r="L374" s="16">
        <f>SUMIFS(claims!$Q:$Q,claims!$B:$B,$A374)</f>
        <v>35312.9</v>
      </c>
      <c r="M374" s="16">
        <f t="shared" si="27"/>
        <v>2942.7416666666668</v>
      </c>
      <c r="N374" s="16">
        <f>SUMIFS(claims!$Q:$Q,claims!$B:$B,$A374,claims!$Z:$Z,"Inpatient")</f>
        <v>30999.550000000003</v>
      </c>
      <c r="O374" s="16">
        <f>SUMIFS(claims!$Q:$Q,claims!$B:$B,$A374,claims!$Z:$Z,"ED")</f>
        <v>2596.9300000000003</v>
      </c>
      <c r="P374" s="16">
        <f>SUMIFS(claims!$Q:$Q,claims!$B:$B,$A374,claims!$Z:$Z,"Specialty Rx")</f>
        <v>932.2</v>
      </c>
      <c r="Q374" s="14">
        <f t="shared" si="28"/>
        <v>0</v>
      </c>
      <c r="AA374" s="41">
        <f>COUNTIFS(claims!$B:$B,$A374,claims!$Z:$Z,"Behavioral Health")</f>
        <v>0</v>
      </c>
      <c r="AB374" s="41">
        <f>COUNTIFS(claims!$B:$B,$A374,claims!$Z:$Z,"ED")</f>
        <v>2</v>
      </c>
      <c r="AC374" s="41">
        <f>COUNTIFS(claims!$B:$B,$A374,claims!$Z:$Z,"Inpatient")</f>
        <v>2</v>
      </c>
      <c r="AD374" s="41">
        <f t="shared" si="29"/>
        <v>0</v>
      </c>
      <c r="AE374" s="41" t="str">
        <f>IF(enrollment!P374="","",enrollment!P374)</f>
        <v/>
      </c>
      <c r="AF374" s="41">
        <f>IF(enrollment!P374="",0,1)</f>
        <v>0</v>
      </c>
    </row>
    <row r="375" spans="1:32" x14ac:dyDescent="0.25">
      <c r="A375" t="str">
        <f>enrollment!A375</f>
        <v>M-000374</v>
      </c>
      <c r="B375" t="str">
        <f>enrollment!F375</f>
        <v>Commercial</v>
      </c>
      <c r="C375" t="str">
        <f>enrollment!I375</f>
        <v>TN</v>
      </c>
      <c r="D375" t="str">
        <f>enrollment!J375</f>
        <v>Knox</v>
      </c>
      <c r="E375">
        <f>enrollment!L375</f>
        <v>70</v>
      </c>
      <c r="F375" t="str" cm="1">
        <f t="array" ref="F375">_xlfn.IFS(E375&lt;18,"0-17",E375&lt;35,"18-34",E375&lt;50,"35-49",E375&lt;65,"50-64",TRUE,"65+")</f>
        <v>65+</v>
      </c>
      <c r="G375" t="str">
        <f>enrollment!M375</f>
        <v>M</v>
      </c>
      <c r="H375" s="13">
        <f>enrollment!N375</f>
        <v>3.41</v>
      </c>
      <c r="I375" s="14">
        <f>enrollment!O375</f>
        <v>7890123456</v>
      </c>
      <c r="J375" s="15">
        <f>IFERROR(_xlfn.XLOOKUP(I375,providers!$B$2:$B$11,providers!$Q$2:$Q$11),"")</f>
        <v>3.9</v>
      </c>
      <c r="K375">
        <f>SUMIFS(member_months!$F:$F,member_months!$A:$A,$A375)</f>
        <v>12</v>
      </c>
      <c r="L375" s="16">
        <f>SUMIFS(claims!$Q:$Q,claims!$B:$B,$A375)</f>
        <v>45295.939999999995</v>
      </c>
      <c r="M375" s="16">
        <f t="shared" si="27"/>
        <v>3774.6616666666664</v>
      </c>
      <c r="N375" s="16">
        <f>SUMIFS(claims!$Q:$Q,claims!$B:$B,$A375,claims!$Z:$Z,"Inpatient")</f>
        <v>37277.279999999999</v>
      </c>
      <c r="O375" s="16">
        <f>SUMIFS(claims!$Q:$Q,claims!$B:$B,$A375,claims!$Z:$Z,"ED")</f>
        <v>3106.47</v>
      </c>
      <c r="P375" s="16">
        <f>SUMIFS(claims!$Q:$Q,claims!$B:$B,$A375,claims!$Z:$Z,"Specialty Rx")</f>
        <v>3497.7000000000003</v>
      </c>
      <c r="Q375" s="14">
        <f t="shared" si="28"/>
        <v>1</v>
      </c>
      <c r="AA375" s="41">
        <f>COUNTIFS(claims!$B:$B,$A375,claims!$Z:$Z,"Behavioral Health")</f>
        <v>3</v>
      </c>
      <c r="AB375" s="41">
        <f>COUNTIFS(claims!$B:$B,$A375,claims!$Z:$Z,"ED")</f>
        <v>3</v>
      </c>
      <c r="AC375" s="41">
        <f>COUNTIFS(claims!$B:$B,$A375,claims!$Z:$Z,"Inpatient")</f>
        <v>2</v>
      </c>
      <c r="AD375" s="41">
        <f t="shared" si="29"/>
        <v>1</v>
      </c>
      <c r="AE375" s="41" t="str">
        <f>IF(enrollment!P375="","",enrollment!P375)</f>
        <v/>
      </c>
      <c r="AF375" s="41">
        <f>IF(enrollment!P375="",0,1)</f>
        <v>0</v>
      </c>
    </row>
    <row r="376" spans="1:32" x14ac:dyDescent="0.25">
      <c r="A376" t="str">
        <f>enrollment!A376</f>
        <v>M-000375</v>
      </c>
      <c r="B376" t="str">
        <f>enrollment!F376</f>
        <v>Commercial</v>
      </c>
      <c r="C376" t="str">
        <f>enrollment!I376</f>
        <v>TN</v>
      </c>
      <c r="D376" t="str">
        <f>enrollment!J376</f>
        <v>Davidson</v>
      </c>
      <c r="E376">
        <f>enrollment!L376</f>
        <v>36</v>
      </c>
      <c r="F376" t="str" cm="1">
        <f t="array" ref="F376">_xlfn.IFS(E376&lt;18,"0-17",E376&lt;35,"18-34",E376&lt;50,"35-49",E376&lt;65,"50-64",TRUE,"65+")</f>
        <v>35-49</v>
      </c>
      <c r="G376" t="str">
        <f>enrollment!M376</f>
        <v>F</v>
      </c>
      <c r="H376" s="13">
        <f>enrollment!N376</f>
        <v>0.74</v>
      </c>
      <c r="I376" s="14">
        <f>enrollment!O376</f>
        <v>5678901234</v>
      </c>
      <c r="J376" s="15">
        <f>IFERROR(_xlfn.XLOOKUP(I376,providers!$B$2:$B$11,providers!$Q$2:$Q$11),"")</f>
        <v>3.8</v>
      </c>
      <c r="K376">
        <f>SUMIFS(member_months!$F:$F,member_months!$A:$A,$A376)</f>
        <v>12</v>
      </c>
      <c r="L376" s="16">
        <f>SUMIFS(claims!$Q:$Q,claims!$B:$B,$A376)</f>
        <v>54470.720000000001</v>
      </c>
      <c r="M376" s="16">
        <f t="shared" si="27"/>
        <v>4539.2266666666665</v>
      </c>
      <c r="N376" s="16">
        <f>SUMIFS(claims!$Q:$Q,claims!$B:$B,$A376,claims!$Z:$Z,"Inpatient")</f>
        <v>48578.400000000001</v>
      </c>
      <c r="O376" s="16">
        <f>SUMIFS(claims!$Q:$Q,claims!$B:$B,$A376,claims!$Z:$Z,"ED")</f>
        <v>3763.7200000000003</v>
      </c>
      <c r="P376" s="16">
        <f>SUMIFS(claims!$Q:$Q,claims!$B:$B,$A376,claims!$Z:$Z,"Specialty Rx")</f>
        <v>1819.26</v>
      </c>
      <c r="Q376" s="14">
        <f t="shared" si="28"/>
        <v>1</v>
      </c>
      <c r="AA376" s="41">
        <f>COUNTIFS(claims!$B:$B,$A376,claims!$Z:$Z,"Behavioral Health")</f>
        <v>0</v>
      </c>
      <c r="AB376" s="41">
        <f>COUNTIFS(claims!$B:$B,$A376,claims!$Z:$Z,"ED")</f>
        <v>3</v>
      </c>
      <c r="AC376" s="41">
        <f>COUNTIFS(claims!$B:$B,$A376,claims!$Z:$Z,"Inpatient")</f>
        <v>3</v>
      </c>
      <c r="AD376" s="41">
        <f t="shared" si="29"/>
        <v>0</v>
      </c>
      <c r="AE376" s="41" t="str">
        <f>IF(enrollment!P376="","",enrollment!P376)</f>
        <v/>
      </c>
      <c r="AF376" s="41">
        <f>IF(enrollment!P376="",0,1)</f>
        <v>0</v>
      </c>
    </row>
    <row r="377" spans="1:32" x14ac:dyDescent="0.25">
      <c r="A377" t="str">
        <f>enrollment!A377</f>
        <v>M-000376</v>
      </c>
      <c r="B377" t="str">
        <f>enrollment!F377</f>
        <v>Commercial</v>
      </c>
      <c r="C377" t="str">
        <f>enrollment!I377</f>
        <v>GA</v>
      </c>
      <c r="D377" t="str">
        <f>enrollment!J377</f>
        <v>Fulton</v>
      </c>
      <c r="E377">
        <f>enrollment!L377</f>
        <v>39</v>
      </c>
      <c r="F377" t="str" cm="1">
        <f t="array" ref="F377">_xlfn.IFS(E377&lt;18,"0-17",E377&lt;35,"18-34",E377&lt;50,"35-49",E377&lt;65,"50-64",TRUE,"65+")</f>
        <v>35-49</v>
      </c>
      <c r="G377" t="str">
        <f>enrollment!M377</f>
        <v>F</v>
      </c>
      <c r="H377" s="13">
        <f>enrollment!N377</f>
        <v>0.97</v>
      </c>
      <c r="I377" s="14">
        <f>enrollment!O377</f>
        <v>8901234567</v>
      </c>
      <c r="J377" s="15">
        <f>IFERROR(_xlfn.XLOOKUP(I377,providers!$B$2:$B$11,providers!$Q$2:$Q$11),"")</f>
        <v>3.7</v>
      </c>
      <c r="K377">
        <f>SUMIFS(member_months!$F:$F,member_months!$A:$A,$A377)</f>
        <v>11</v>
      </c>
      <c r="L377" s="16">
        <f>SUMIFS(claims!$Q:$Q,claims!$B:$B,$A377)</f>
        <v>432.31</v>
      </c>
      <c r="M377" s="16">
        <f t="shared" si="27"/>
        <v>39.300909090909094</v>
      </c>
      <c r="N377" s="16">
        <f>SUMIFS(claims!$Q:$Q,claims!$B:$B,$A377,claims!$Z:$Z,"Inpatient")</f>
        <v>0</v>
      </c>
      <c r="O377" s="16">
        <f>SUMIFS(claims!$Q:$Q,claims!$B:$B,$A377,claims!$Z:$Z,"ED")</f>
        <v>0</v>
      </c>
      <c r="P377" s="16">
        <f>SUMIFS(claims!$Q:$Q,claims!$B:$B,$A377,claims!$Z:$Z,"Specialty Rx")</f>
        <v>0</v>
      </c>
      <c r="Q377" s="14">
        <f t="shared" si="28"/>
        <v>0</v>
      </c>
      <c r="AA377" s="41">
        <f>COUNTIFS(claims!$B:$B,$A377,claims!$Z:$Z,"Behavioral Health")</f>
        <v>1</v>
      </c>
      <c r="AB377" s="41">
        <f>COUNTIFS(claims!$B:$B,$A377,claims!$Z:$Z,"ED")</f>
        <v>0</v>
      </c>
      <c r="AC377" s="41">
        <f>COUNTIFS(claims!$B:$B,$A377,claims!$Z:$Z,"Inpatient")</f>
        <v>0</v>
      </c>
      <c r="AD377" s="41">
        <f t="shared" si="29"/>
        <v>1</v>
      </c>
      <c r="AE377" s="41" t="str">
        <f>IF(enrollment!P377="","",enrollment!P377)</f>
        <v/>
      </c>
      <c r="AF377" s="41">
        <f>IF(enrollment!P377="",0,1)</f>
        <v>0</v>
      </c>
    </row>
    <row r="378" spans="1:32" x14ac:dyDescent="0.25">
      <c r="A378" t="str">
        <f>enrollment!A378</f>
        <v>M-000377</v>
      </c>
      <c r="B378" t="str">
        <f>enrollment!F378</f>
        <v>Commercial</v>
      </c>
      <c r="C378" t="str">
        <f>enrollment!I378</f>
        <v>KY</v>
      </c>
      <c r="D378" t="str">
        <f>enrollment!J378</f>
        <v>Hardin</v>
      </c>
      <c r="E378">
        <f>enrollment!L378</f>
        <v>52</v>
      </c>
      <c r="F378" t="str" cm="1">
        <f t="array" ref="F378">_xlfn.IFS(E378&lt;18,"0-17",E378&lt;35,"18-34",E378&lt;50,"35-49",E378&lt;65,"50-64",TRUE,"65+")</f>
        <v>50-64</v>
      </c>
      <c r="G378" t="str">
        <f>enrollment!M378</f>
        <v>M</v>
      </c>
      <c r="H378" s="13">
        <f>enrollment!N378</f>
        <v>0.83</v>
      </c>
      <c r="I378" s="14">
        <f>enrollment!O378</f>
        <v>9012345678</v>
      </c>
      <c r="J378" s="15">
        <f>IFERROR(_xlfn.XLOOKUP(I378,providers!$B$2:$B$11,providers!$Q$2:$Q$11),"")</f>
        <v>4.3</v>
      </c>
      <c r="K378">
        <f>SUMIFS(member_months!$F:$F,member_months!$A:$A,$A378)</f>
        <v>10</v>
      </c>
      <c r="L378" s="16">
        <f>SUMIFS(claims!$Q:$Q,claims!$B:$B,$A378)</f>
        <v>2292.54</v>
      </c>
      <c r="M378" s="16">
        <f t="shared" si="27"/>
        <v>229.25399999999999</v>
      </c>
      <c r="N378" s="16">
        <f>SUMIFS(claims!$Q:$Q,claims!$B:$B,$A378,claims!$Z:$Z,"Inpatient")</f>
        <v>0</v>
      </c>
      <c r="O378" s="16">
        <f>SUMIFS(claims!$Q:$Q,claims!$B:$B,$A378,claims!$Z:$Z,"ED")</f>
        <v>1005.83</v>
      </c>
      <c r="P378" s="16">
        <f>SUMIFS(claims!$Q:$Q,claims!$B:$B,$A378,claims!$Z:$Z,"Specialty Rx")</f>
        <v>918.43</v>
      </c>
      <c r="Q378" s="14">
        <f t="shared" si="28"/>
        <v>0</v>
      </c>
      <c r="AA378" s="41">
        <f>COUNTIFS(claims!$B:$B,$A378,claims!$Z:$Z,"Behavioral Health")</f>
        <v>1</v>
      </c>
      <c r="AB378" s="41">
        <f>COUNTIFS(claims!$B:$B,$A378,claims!$Z:$Z,"ED")</f>
        <v>1</v>
      </c>
      <c r="AC378" s="41">
        <f>COUNTIFS(claims!$B:$B,$A378,claims!$Z:$Z,"Inpatient")</f>
        <v>0</v>
      </c>
      <c r="AD378" s="41">
        <f t="shared" si="29"/>
        <v>1</v>
      </c>
      <c r="AE378" s="41" t="str">
        <f>IF(enrollment!P378="","",enrollment!P378)</f>
        <v/>
      </c>
      <c r="AF378" s="41">
        <f>IF(enrollment!P378="",0,1)</f>
        <v>0</v>
      </c>
    </row>
    <row r="379" spans="1:32" x14ac:dyDescent="0.25">
      <c r="A379" t="str">
        <f>enrollment!A379</f>
        <v>M-000378</v>
      </c>
      <c r="B379" t="str">
        <f>enrollment!F379</f>
        <v>Commercial</v>
      </c>
      <c r="C379" t="str">
        <f>enrollment!I379</f>
        <v>GA</v>
      </c>
      <c r="D379" t="str">
        <f>enrollment!J379</f>
        <v>Fulton</v>
      </c>
      <c r="E379">
        <f>enrollment!L379</f>
        <v>63</v>
      </c>
      <c r="F379" t="str" cm="1">
        <f t="array" ref="F379">_xlfn.IFS(E379&lt;18,"0-17",E379&lt;35,"18-34",E379&lt;50,"35-49",E379&lt;65,"50-64",TRUE,"65+")</f>
        <v>50-64</v>
      </c>
      <c r="G379" t="str">
        <f>enrollment!M379</f>
        <v>M</v>
      </c>
      <c r="H379" s="13">
        <f>enrollment!N379</f>
        <v>0.93</v>
      </c>
      <c r="I379" s="14">
        <f>enrollment!O379</f>
        <v>8901234567</v>
      </c>
      <c r="J379" s="15">
        <f>IFERROR(_xlfn.XLOOKUP(I379,providers!$B$2:$B$11,providers!$Q$2:$Q$11),"")</f>
        <v>3.7</v>
      </c>
      <c r="K379">
        <f>SUMIFS(member_months!$F:$F,member_months!$A:$A,$A379)</f>
        <v>10</v>
      </c>
      <c r="L379" s="16">
        <f>SUMIFS(claims!$Q:$Q,claims!$B:$B,$A379)</f>
        <v>3197.3599999999997</v>
      </c>
      <c r="M379" s="16">
        <f t="shared" si="27"/>
        <v>319.73599999999999</v>
      </c>
      <c r="N379" s="16">
        <f>SUMIFS(claims!$Q:$Q,claims!$B:$B,$A379,claims!$Z:$Z,"Inpatient")</f>
        <v>0</v>
      </c>
      <c r="O379" s="16">
        <f>SUMIFS(claims!$Q:$Q,claims!$B:$B,$A379,claims!$Z:$Z,"ED")</f>
        <v>2194.94</v>
      </c>
      <c r="P379" s="16">
        <f>SUMIFS(claims!$Q:$Q,claims!$B:$B,$A379,claims!$Z:$Z,"Specialty Rx")</f>
        <v>1002.42</v>
      </c>
      <c r="Q379" s="14">
        <f t="shared" si="28"/>
        <v>0</v>
      </c>
      <c r="AA379" s="41">
        <f>COUNTIFS(claims!$B:$B,$A379,claims!$Z:$Z,"Behavioral Health")</f>
        <v>0</v>
      </c>
      <c r="AB379" s="41">
        <f>COUNTIFS(claims!$B:$B,$A379,claims!$Z:$Z,"ED")</f>
        <v>2</v>
      </c>
      <c r="AC379" s="41">
        <f>COUNTIFS(claims!$B:$B,$A379,claims!$Z:$Z,"Inpatient")</f>
        <v>0</v>
      </c>
      <c r="AD379" s="41">
        <f t="shared" si="29"/>
        <v>0</v>
      </c>
      <c r="AE379" s="41" t="str">
        <f>IF(enrollment!P379="","",enrollment!P379)</f>
        <v/>
      </c>
      <c r="AF379" s="41">
        <f>IF(enrollment!P379="",0,1)</f>
        <v>0</v>
      </c>
    </row>
    <row r="380" spans="1:32" x14ac:dyDescent="0.25">
      <c r="A380" t="str">
        <f>enrollment!A380</f>
        <v>M-000379</v>
      </c>
      <c r="B380" t="str">
        <f>enrollment!F380</f>
        <v>Commercial</v>
      </c>
      <c r="C380" t="str">
        <f>enrollment!I380</f>
        <v>OH</v>
      </c>
      <c r="D380" t="str">
        <f>enrollment!J380</f>
        <v>Cuyahoga</v>
      </c>
      <c r="E380">
        <f>enrollment!L380</f>
        <v>51</v>
      </c>
      <c r="F380" t="str" cm="1">
        <f t="array" ref="F380">_xlfn.IFS(E380&lt;18,"0-17",E380&lt;35,"18-34",E380&lt;50,"35-49",E380&lt;65,"50-64",TRUE,"65+")</f>
        <v>50-64</v>
      </c>
      <c r="G380" t="str">
        <f>enrollment!M380</f>
        <v>M</v>
      </c>
      <c r="H380" s="13">
        <f>enrollment!N380</f>
        <v>0.81</v>
      </c>
      <c r="I380" s="14">
        <f>enrollment!O380</f>
        <v>2345678901</v>
      </c>
      <c r="J380" s="15">
        <f>IFERROR(_xlfn.XLOOKUP(I380,providers!$B$2:$B$11,providers!$Q$2:$Q$11),"")</f>
        <v>4.2</v>
      </c>
      <c r="K380">
        <f>SUMIFS(member_months!$F:$F,member_months!$A:$A,$A380)</f>
        <v>12</v>
      </c>
      <c r="L380" s="16">
        <f>SUMIFS(claims!$Q:$Q,claims!$B:$B,$A380)</f>
        <v>22264.760000000002</v>
      </c>
      <c r="M380" s="16">
        <f t="shared" si="27"/>
        <v>1855.3966666666668</v>
      </c>
      <c r="N380" s="16">
        <f>SUMIFS(claims!$Q:$Q,claims!$B:$B,$A380,claims!$Z:$Z,"Inpatient")</f>
        <v>19985.52</v>
      </c>
      <c r="O380" s="16">
        <f>SUMIFS(claims!$Q:$Q,claims!$B:$B,$A380,claims!$Z:$Z,"ED")</f>
        <v>1354.15</v>
      </c>
      <c r="P380" s="16">
        <f>SUMIFS(claims!$Q:$Q,claims!$B:$B,$A380,claims!$Z:$Z,"Specialty Rx")</f>
        <v>804.37</v>
      </c>
      <c r="Q380" s="14">
        <f t="shared" si="28"/>
        <v>0</v>
      </c>
      <c r="AA380" s="41">
        <f>COUNTIFS(claims!$B:$B,$A380,claims!$Z:$Z,"Behavioral Health")</f>
        <v>0</v>
      </c>
      <c r="AB380" s="41">
        <f>COUNTIFS(claims!$B:$B,$A380,claims!$Z:$Z,"ED")</f>
        <v>1</v>
      </c>
      <c r="AC380" s="41">
        <f>COUNTIFS(claims!$B:$B,$A380,claims!$Z:$Z,"Inpatient")</f>
        <v>1</v>
      </c>
      <c r="AD380" s="41">
        <f t="shared" si="29"/>
        <v>0</v>
      </c>
      <c r="AE380" s="41" t="str">
        <f>IF(enrollment!P380="","",enrollment!P380)</f>
        <v/>
      </c>
      <c r="AF380" s="41">
        <f>IF(enrollment!P380="",0,1)</f>
        <v>0</v>
      </c>
    </row>
    <row r="381" spans="1:32" x14ac:dyDescent="0.25">
      <c r="A381" t="str">
        <f>enrollment!A381</f>
        <v>M-000380</v>
      </c>
      <c r="B381" t="str">
        <f>enrollment!F381</f>
        <v>Medicare Advantage</v>
      </c>
      <c r="C381" t="str">
        <f>enrollment!I381</f>
        <v>GA</v>
      </c>
      <c r="D381" t="str">
        <f>enrollment!J381</f>
        <v>Fulton</v>
      </c>
      <c r="E381">
        <f>enrollment!L381</f>
        <v>65</v>
      </c>
      <c r="F381" t="str" cm="1">
        <f t="array" ref="F381">_xlfn.IFS(E381&lt;18,"0-17",E381&lt;35,"18-34",E381&lt;50,"35-49",E381&lt;65,"50-64",TRUE,"65+")</f>
        <v>65+</v>
      </c>
      <c r="G381" t="str">
        <f>enrollment!M381</f>
        <v>M</v>
      </c>
      <c r="H381" s="13">
        <f>enrollment!N381</f>
        <v>2.44</v>
      </c>
      <c r="I381" s="14">
        <f>enrollment!O381</f>
        <v>8901234567</v>
      </c>
      <c r="J381" s="15">
        <f>IFERROR(_xlfn.XLOOKUP(I381,providers!$B$2:$B$11,providers!$Q$2:$Q$11),"")</f>
        <v>3.7</v>
      </c>
      <c r="K381">
        <f>SUMIFS(member_months!$F:$F,member_months!$A:$A,$A381)</f>
        <v>10</v>
      </c>
      <c r="L381" s="16">
        <f>SUMIFS(claims!$Q:$Q,claims!$B:$B,$A381)</f>
        <v>5309.9000000000005</v>
      </c>
      <c r="M381" s="16">
        <f t="shared" si="27"/>
        <v>530.99</v>
      </c>
      <c r="N381" s="16">
        <f>SUMIFS(claims!$Q:$Q,claims!$B:$B,$A381,claims!$Z:$Z,"Inpatient")</f>
        <v>0</v>
      </c>
      <c r="O381" s="16">
        <f>SUMIFS(claims!$Q:$Q,claims!$B:$B,$A381,claims!$Z:$Z,"ED")</f>
        <v>3600.6899999999996</v>
      </c>
      <c r="P381" s="16">
        <f>SUMIFS(claims!$Q:$Q,claims!$B:$B,$A381,claims!$Z:$Z,"Specialty Rx")</f>
        <v>910.7</v>
      </c>
      <c r="Q381" s="14">
        <f t="shared" si="28"/>
        <v>0</v>
      </c>
      <c r="AA381" s="41">
        <f>COUNTIFS(claims!$B:$B,$A381,claims!$Z:$Z,"Behavioral Health")</f>
        <v>0</v>
      </c>
      <c r="AB381" s="41">
        <f>COUNTIFS(claims!$B:$B,$A381,claims!$Z:$Z,"ED")</f>
        <v>3</v>
      </c>
      <c r="AC381" s="41">
        <f>COUNTIFS(claims!$B:$B,$A381,claims!$Z:$Z,"Inpatient")</f>
        <v>0</v>
      </c>
      <c r="AD381" s="41">
        <f t="shared" si="29"/>
        <v>0</v>
      </c>
      <c r="AE381" s="41" t="str">
        <f>IF(enrollment!P381="","",enrollment!P381)</f>
        <v/>
      </c>
      <c r="AF381" s="41">
        <f>IF(enrollment!P381="",0,1)</f>
        <v>0</v>
      </c>
    </row>
    <row r="382" spans="1:32" x14ac:dyDescent="0.25">
      <c r="A382" t="str">
        <f>enrollment!A382</f>
        <v>M-000381</v>
      </c>
      <c r="B382" t="str">
        <f>enrollment!F382</f>
        <v>Commercial</v>
      </c>
      <c r="C382" t="str">
        <f>enrollment!I382</f>
        <v>GA</v>
      </c>
      <c r="D382" t="str">
        <f>enrollment!J382</f>
        <v>Cherokee</v>
      </c>
      <c r="E382">
        <f>enrollment!L382</f>
        <v>38</v>
      </c>
      <c r="F382" t="str" cm="1">
        <f t="array" ref="F382">_xlfn.IFS(E382&lt;18,"0-17",E382&lt;35,"18-34",E382&lt;50,"35-49",E382&lt;65,"50-64",TRUE,"65+")</f>
        <v>35-49</v>
      </c>
      <c r="G382" t="str">
        <f>enrollment!M382</f>
        <v>M</v>
      </c>
      <c r="H382" s="13">
        <f>enrollment!N382</f>
        <v>1.26</v>
      </c>
      <c r="I382" s="14">
        <f>enrollment!O382</f>
        <v>8901234567</v>
      </c>
      <c r="J382" s="15">
        <f>IFERROR(_xlfn.XLOOKUP(I382,providers!$B$2:$B$11,providers!$Q$2:$Q$11),"")</f>
        <v>3.7</v>
      </c>
      <c r="K382">
        <f>SUMIFS(member_months!$F:$F,member_months!$A:$A,$A382)</f>
        <v>12</v>
      </c>
      <c r="L382" s="16">
        <f>SUMIFS(claims!$Q:$Q,claims!$B:$B,$A382)</f>
        <v>1349.9599999999998</v>
      </c>
      <c r="M382" s="16">
        <f t="shared" si="27"/>
        <v>112.49666666666666</v>
      </c>
      <c r="N382" s="16">
        <f>SUMIFS(claims!$Q:$Q,claims!$B:$B,$A382,claims!$Z:$Z,"Inpatient")</f>
        <v>0</v>
      </c>
      <c r="O382" s="16">
        <f>SUMIFS(claims!$Q:$Q,claims!$B:$B,$A382,claims!$Z:$Z,"ED")</f>
        <v>1027.0999999999999</v>
      </c>
      <c r="P382" s="16">
        <f>SUMIFS(claims!$Q:$Q,claims!$B:$B,$A382,claims!$Z:$Z,"Specialty Rx")</f>
        <v>0</v>
      </c>
      <c r="Q382" s="14">
        <f t="shared" si="28"/>
        <v>0</v>
      </c>
      <c r="AA382" s="41">
        <f>COUNTIFS(claims!$B:$B,$A382,claims!$Z:$Z,"Behavioral Health")</f>
        <v>0</v>
      </c>
      <c r="AB382" s="41">
        <f>COUNTIFS(claims!$B:$B,$A382,claims!$Z:$Z,"ED")</f>
        <v>1</v>
      </c>
      <c r="AC382" s="41">
        <f>COUNTIFS(claims!$B:$B,$A382,claims!$Z:$Z,"Inpatient")</f>
        <v>0</v>
      </c>
      <c r="AD382" s="41">
        <f t="shared" si="29"/>
        <v>0</v>
      </c>
      <c r="AE382" s="41" t="str">
        <f>IF(enrollment!P382="","",enrollment!P382)</f>
        <v/>
      </c>
      <c r="AF382" s="41">
        <f>IF(enrollment!P382="",0,1)</f>
        <v>0</v>
      </c>
    </row>
    <row r="383" spans="1:32" x14ac:dyDescent="0.25">
      <c r="A383" t="str">
        <f>enrollment!A383</f>
        <v>M-000382</v>
      </c>
      <c r="B383" t="str">
        <f>enrollment!F383</f>
        <v>Marketplace</v>
      </c>
      <c r="C383" t="str">
        <f>enrollment!I383</f>
        <v>GA</v>
      </c>
      <c r="D383" t="str">
        <f>enrollment!J383</f>
        <v>Fulton</v>
      </c>
      <c r="E383">
        <f>enrollment!L383</f>
        <v>27</v>
      </c>
      <c r="F383" t="str" cm="1">
        <f t="array" ref="F383">_xlfn.IFS(E383&lt;18,"0-17",E383&lt;35,"18-34",E383&lt;50,"35-49",E383&lt;65,"50-64",TRUE,"65+")</f>
        <v>18-34</v>
      </c>
      <c r="G383" t="str">
        <f>enrollment!M383</f>
        <v>M</v>
      </c>
      <c r="H383" s="13">
        <f>enrollment!N383</f>
        <v>1.1399999999999999</v>
      </c>
      <c r="I383" s="14">
        <f>enrollment!O383</f>
        <v>8901234567</v>
      </c>
      <c r="J383" s="15">
        <f>IFERROR(_xlfn.XLOOKUP(I383,providers!$B$2:$B$11,providers!$Q$2:$Q$11),"")</f>
        <v>3.7</v>
      </c>
      <c r="K383">
        <f>SUMIFS(member_months!$F:$F,member_months!$A:$A,$A383)</f>
        <v>12</v>
      </c>
      <c r="L383" s="16">
        <f>SUMIFS(claims!$Q:$Q,claims!$B:$B,$A383)</f>
        <v>600.83000000000004</v>
      </c>
      <c r="M383" s="16">
        <f t="shared" si="27"/>
        <v>50.069166666666668</v>
      </c>
      <c r="N383" s="16">
        <f>SUMIFS(claims!$Q:$Q,claims!$B:$B,$A383,claims!$Z:$Z,"Inpatient")</f>
        <v>0</v>
      </c>
      <c r="O383" s="16">
        <f>SUMIFS(claims!$Q:$Q,claims!$B:$B,$A383,claims!$Z:$Z,"ED")</f>
        <v>0</v>
      </c>
      <c r="P383" s="16">
        <f>SUMIFS(claims!$Q:$Q,claims!$B:$B,$A383,claims!$Z:$Z,"Specialty Rx")</f>
        <v>0</v>
      </c>
      <c r="Q383" s="14">
        <f t="shared" si="28"/>
        <v>0</v>
      </c>
      <c r="AA383" s="41">
        <f>COUNTIFS(claims!$B:$B,$A383,claims!$Z:$Z,"Behavioral Health")</f>
        <v>1</v>
      </c>
      <c r="AB383" s="41">
        <f>COUNTIFS(claims!$B:$B,$A383,claims!$Z:$Z,"ED")</f>
        <v>0</v>
      </c>
      <c r="AC383" s="41">
        <f>COUNTIFS(claims!$B:$B,$A383,claims!$Z:$Z,"Inpatient")</f>
        <v>0</v>
      </c>
      <c r="AD383" s="41">
        <f t="shared" si="29"/>
        <v>1</v>
      </c>
      <c r="AE383" s="41" t="str">
        <f>IF(enrollment!P383="","",enrollment!P383)</f>
        <v/>
      </c>
      <c r="AF383" s="41">
        <f>IF(enrollment!P383="",0,1)</f>
        <v>0</v>
      </c>
    </row>
    <row r="384" spans="1:32" x14ac:dyDescent="0.25">
      <c r="A384" t="str">
        <f>enrollment!A384</f>
        <v>M-000383</v>
      </c>
      <c r="B384" t="str">
        <f>enrollment!F384</f>
        <v>Marketplace</v>
      </c>
      <c r="C384" t="str">
        <f>enrollment!I384</f>
        <v>TN</v>
      </c>
      <c r="D384" t="str">
        <f>enrollment!J384</f>
        <v>Knox</v>
      </c>
      <c r="E384">
        <f>enrollment!L384</f>
        <v>57</v>
      </c>
      <c r="F384" t="str" cm="1">
        <f t="array" ref="F384">_xlfn.IFS(E384&lt;18,"0-17",E384&lt;35,"18-34",E384&lt;50,"35-49",E384&lt;65,"50-64",TRUE,"65+")</f>
        <v>50-64</v>
      </c>
      <c r="G384" t="str">
        <f>enrollment!M384</f>
        <v>M</v>
      </c>
      <c r="H384" s="13">
        <f>enrollment!N384</f>
        <v>1.31</v>
      </c>
      <c r="I384" s="14">
        <f>enrollment!O384</f>
        <v>5678901234</v>
      </c>
      <c r="J384" s="15">
        <f>IFERROR(_xlfn.XLOOKUP(I384,providers!$B$2:$B$11,providers!$Q$2:$Q$11),"")</f>
        <v>3.8</v>
      </c>
      <c r="K384">
        <f>SUMIFS(member_months!$F:$F,member_months!$A:$A,$A384)</f>
        <v>11</v>
      </c>
      <c r="L384" s="16">
        <f>SUMIFS(claims!$Q:$Q,claims!$B:$B,$A384)</f>
        <v>14184.86</v>
      </c>
      <c r="M384" s="16">
        <f t="shared" si="27"/>
        <v>1289.5327272727272</v>
      </c>
      <c r="N384" s="16">
        <f>SUMIFS(claims!$Q:$Q,claims!$B:$B,$A384,claims!$Z:$Z,"Inpatient")</f>
        <v>11513.47</v>
      </c>
      <c r="O384" s="16">
        <f>SUMIFS(claims!$Q:$Q,claims!$B:$B,$A384,claims!$Z:$Z,"ED")</f>
        <v>946.03</v>
      </c>
      <c r="P384" s="16">
        <f>SUMIFS(claims!$Q:$Q,claims!$B:$B,$A384,claims!$Z:$Z,"Specialty Rx")</f>
        <v>983.38</v>
      </c>
      <c r="Q384" s="14">
        <f t="shared" si="28"/>
        <v>0</v>
      </c>
      <c r="AA384" s="41">
        <f>COUNTIFS(claims!$B:$B,$A384,claims!$Z:$Z,"Behavioral Health")</f>
        <v>0</v>
      </c>
      <c r="AB384" s="41">
        <f>COUNTIFS(claims!$B:$B,$A384,claims!$Z:$Z,"ED")</f>
        <v>1</v>
      </c>
      <c r="AC384" s="41">
        <f>COUNTIFS(claims!$B:$B,$A384,claims!$Z:$Z,"Inpatient")</f>
        <v>1</v>
      </c>
      <c r="AD384" s="41">
        <f t="shared" si="29"/>
        <v>0</v>
      </c>
      <c r="AE384" s="41" t="str">
        <f>IF(enrollment!P384="","",enrollment!P384)</f>
        <v/>
      </c>
      <c r="AF384" s="41">
        <f>IF(enrollment!P384="",0,1)</f>
        <v>0</v>
      </c>
    </row>
    <row r="385" spans="1:32" x14ac:dyDescent="0.25">
      <c r="A385" t="str">
        <f>enrollment!A385</f>
        <v>M-000384</v>
      </c>
      <c r="B385" t="str">
        <f>enrollment!F385</f>
        <v>Commercial</v>
      </c>
      <c r="C385" t="str">
        <f>enrollment!I385</f>
        <v>TN</v>
      </c>
      <c r="D385" t="str">
        <f>enrollment!J385</f>
        <v>Rural-Cannon</v>
      </c>
      <c r="E385">
        <f>enrollment!L385</f>
        <v>56</v>
      </c>
      <c r="F385" t="str" cm="1">
        <f t="array" ref="F385">_xlfn.IFS(E385&lt;18,"0-17",E385&lt;35,"18-34",E385&lt;50,"35-49",E385&lt;65,"50-64",TRUE,"65+")</f>
        <v>50-64</v>
      </c>
      <c r="G385" t="str">
        <f>enrollment!M385</f>
        <v>M</v>
      </c>
      <c r="H385" s="13">
        <f>enrollment!N385</f>
        <v>1.25</v>
      </c>
      <c r="I385" s="14">
        <f>enrollment!O385</f>
        <v>2233445566</v>
      </c>
      <c r="J385" s="15">
        <f>IFERROR(_xlfn.XLOOKUP(I385,providers!$B$2:$B$11,providers!$Q$2:$Q$11),"")</f>
        <v>3.5</v>
      </c>
      <c r="K385">
        <f>SUMIFS(member_months!$F:$F,member_months!$A:$A,$A385)</f>
        <v>10</v>
      </c>
      <c r="L385" s="16">
        <f>SUMIFS(claims!$Q:$Q,claims!$B:$B,$A385)</f>
        <v>6160.4400000000005</v>
      </c>
      <c r="M385" s="16">
        <f t="shared" si="27"/>
        <v>616.0440000000001</v>
      </c>
      <c r="N385" s="16">
        <f>SUMIFS(claims!$Q:$Q,claims!$B:$B,$A385,claims!$Z:$Z,"Inpatient")</f>
        <v>0</v>
      </c>
      <c r="O385" s="16">
        <f>SUMIFS(claims!$Q:$Q,claims!$B:$B,$A385,claims!$Z:$Z,"ED")</f>
        <v>5757.16</v>
      </c>
      <c r="P385" s="16">
        <f>SUMIFS(claims!$Q:$Q,claims!$B:$B,$A385,claims!$Z:$Z,"Specialty Rx")</f>
        <v>0</v>
      </c>
      <c r="Q385" s="14">
        <f t="shared" si="28"/>
        <v>0</v>
      </c>
      <c r="AA385" s="41">
        <f>COUNTIFS(claims!$B:$B,$A385,claims!$Z:$Z,"Behavioral Health")</f>
        <v>0</v>
      </c>
      <c r="AB385" s="41">
        <f>COUNTIFS(claims!$B:$B,$A385,claims!$Z:$Z,"ED")</f>
        <v>5</v>
      </c>
      <c r="AC385" s="41">
        <f>COUNTIFS(claims!$B:$B,$A385,claims!$Z:$Z,"Inpatient")</f>
        <v>0</v>
      </c>
      <c r="AD385" s="41">
        <f t="shared" si="29"/>
        <v>0</v>
      </c>
      <c r="AE385" s="41" t="str">
        <f>IF(enrollment!P385="","",enrollment!P385)</f>
        <v/>
      </c>
      <c r="AF385" s="41">
        <f>IF(enrollment!P385="",0,1)</f>
        <v>0</v>
      </c>
    </row>
    <row r="386" spans="1:32" x14ac:dyDescent="0.25">
      <c r="A386" t="str">
        <f>enrollment!A386</f>
        <v>M-000385</v>
      </c>
      <c r="B386" t="str">
        <f>enrollment!F386</f>
        <v>Commercial</v>
      </c>
      <c r="C386" t="str">
        <f>enrollment!I386</f>
        <v>GA</v>
      </c>
      <c r="D386" t="str">
        <f>enrollment!J386</f>
        <v>Cherokee</v>
      </c>
      <c r="E386">
        <f>enrollment!L386</f>
        <v>28</v>
      </c>
      <c r="F386" t="str" cm="1">
        <f t="array" ref="F386">_xlfn.IFS(E386&lt;18,"0-17",E386&lt;35,"18-34",E386&lt;50,"35-49",E386&lt;65,"50-64",TRUE,"65+")</f>
        <v>18-34</v>
      </c>
      <c r="G386" t="str">
        <f>enrollment!M386</f>
        <v>F</v>
      </c>
      <c r="H386" s="13">
        <f>enrollment!N386</f>
        <v>0.81</v>
      </c>
      <c r="I386" s="14">
        <f>enrollment!O386</f>
        <v>8901234567</v>
      </c>
      <c r="J386" s="15">
        <f>IFERROR(_xlfn.XLOOKUP(I386,providers!$B$2:$B$11,providers!$Q$2:$Q$11),"")</f>
        <v>3.7</v>
      </c>
      <c r="K386">
        <f>SUMIFS(member_months!$F:$F,member_months!$A:$A,$A386)</f>
        <v>11</v>
      </c>
      <c r="L386" s="16">
        <f>SUMIFS(claims!$Q:$Q,claims!$B:$B,$A386)</f>
        <v>29416.449999999997</v>
      </c>
      <c r="M386" s="16">
        <f t="shared" si="27"/>
        <v>2674.2227272727268</v>
      </c>
      <c r="N386" s="16">
        <f>SUMIFS(claims!$Q:$Q,claims!$B:$B,$A386,claims!$Z:$Z,"Inpatient")</f>
        <v>29135.989999999998</v>
      </c>
      <c r="O386" s="16">
        <f>SUMIFS(claims!$Q:$Q,claims!$B:$B,$A386,claims!$Z:$Z,"ED")</f>
        <v>0</v>
      </c>
      <c r="P386" s="16">
        <f>SUMIFS(claims!$Q:$Q,claims!$B:$B,$A386,claims!$Z:$Z,"Specialty Rx")</f>
        <v>0</v>
      </c>
      <c r="Q386" s="14">
        <f t="shared" si="28"/>
        <v>0</v>
      </c>
      <c r="AA386" s="41">
        <f>COUNTIFS(claims!$B:$B,$A386,claims!$Z:$Z,"Behavioral Health")</f>
        <v>0</v>
      </c>
      <c r="AB386" s="41">
        <f>COUNTIFS(claims!$B:$B,$A386,claims!$Z:$Z,"ED")</f>
        <v>0</v>
      </c>
      <c r="AC386" s="41">
        <f>COUNTIFS(claims!$B:$B,$A386,claims!$Z:$Z,"Inpatient")</f>
        <v>2</v>
      </c>
      <c r="AD386" s="41">
        <f t="shared" si="29"/>
        <v>0</v>
      </c>
      <c r="AE386" s="41" t="str">
        <f>IF(enrollment!P386="","",enrollment!P386)</f>
        <v/>
      </c>
      <c r="AF386" s="41">
        <f>IF(enrollment!P386="",0,1)</f>
        <v>0</v>
      </c>
    </row>
    <row r="387" spans="1:32" x14ac:dyDescent="0.25">
      <c r="A387" t="str">
        <f>enrollment!A387</f>
        <v>M-000386</v>
      </c>
      <c r="B387" t="str">
        <f>enrollment!F387</f>
        <v>Marketplace</v>
      </c>
      <c r="C387" t="str">
        <f>enrollment!I387</f>
        <v>KY</v>
      </c>
      <c r="D387" t="str">
        <f>enrollment!J387</f>
        <v>Jefferson</v>
      </c>
      <c r="E387">
        <f>enrollment!L387</f>
        <v>54</v>
      </c>
      <c r="F387" t="str" cm="1">
        <f t="array" ref="F387">_xlfn.IFS(E387&lt;18,"0-17",E387&lt;35,"18-34",E387&lt;50,"35-49",E387&lt;65,"50-64",TRUE,"65+")</f>
        <v>50-64</v>
      </c>
      <c r="G387" t="str">
        <f>enrollment!M387</f>
        <v>M</v>
      </c>
      <c r="H387" s="13">
        <f>enrollment!N387</f>
        <v>0.74</v>
      </c>
      <c r="I387" s="14">
        <f>enrollment!O387</f>
        <v>3456789012</v>
      </c>
      <c r="J387" s="15">
        <f>IFERROR(_xlfn.XLOOKUP(I387,providers!$B$2:$B$11,providers!$Q$2:$Q$11),"")</f>
        <v>4</v>
      </c>
      <c r="K387">
        <f>SUMIFS(member_months!$F:$F,member_months!$A:$A,$A387)</f>
        <v>12</v>
      </c>
      <c r="L387" s="16">
        <f>SUMIFS(claims!$Q:$Q,claims!$B:$B,$A387)</f>
        <v>1594.97</v>
      </c>
      <c r="M387" s="16">
        <f t="shared" ref="M387:M450" si="30">IF(K387=0,0,L387/K387)</f>
        <v>132.91416666666666</v>
      </c>
      <c r="N387" s="16">
        <f>SUMIFS(claims!$Q:$Q,claims!$B:$B,$A387,claims!$Z:$Z,"Inpatient")</f>
        <v>0</v>
      </c>
      <c r="O387" s="16">
        <f>SUMIFS(claims!$Q:$Q,claims!$B:$B,$A387,claims!$Z:$Z,"ED")</f>
        <v>0</v>
      </c>
      <c r="P387" s="16">
        <f>SUMIFS(claims!$Q:$Q,claims!$B:$B,$A387,claims!$Z:$Z,"Specialty Rx")</f>
        <v>1161.01</v>
      </c>
      <c r="Q387" s="14">
        <f t="shared" ref="Q387:Q450" si="31">IF($L387&gt;=$U$2,1,0)</f>
        <v>0</v>
      </c>
      <c r="AA387" s="41">
        <f>COUNTIFS(claims!$B:$B,$A387,claims!$Z:$Z,"Behavioral Health")</f>
        <v>0</v>
      </c>
      <c r="AB387" s="41">
        <f>COUNTIFS(claims!$B:$B,$A387,claims!$Z:$Z,"ED")</f>
        <v>0</v>
      </c>
      <c r="AC387" s="41">
        <f>COUNTIFS(claims!$B:$B,$A387,claims!$Z:$Z,"Inpatient")</f>
        <v>0</v>
      </c>
      <c r="AD387" s="41">
        <f t="shared" ref="AD387:AD450" si="32">IF(AA387&gt;0,1,0)</f>
        <v>0</v>
      </c>
      <c r="AE387" s="41" t="str">
        <f>IF(enrollment!P387="","",enrollment!P387)</f>
        <v/>
      </c>
      <c r="AF387" s="41">
        <f>IF(enrollment!P387="",0,1)</f>
        <v>0</v>
      </c>
    </row>
    <row r="388" spans="1:32" x14ac:dyDescent="0.25">
      <c r="A388" t="str">
        <f>enrollment!A388</f>
        <v>M-000387</v>
      </c>
      <c r="B388" t="str">
        <f>enrollment!F388</f>
        <v>Commercial</v>
      </c>
      <c r="C388" t="str">
        <f>enrollment!I388</f>
        <v>OH</v>
      </c>
      <c r="D388" t="str">
        <f>enrollment!J388</f>
        <v>Cuyahoga</v>
      </c>
      <c r="E388">
        <f>enrollment!L388</f>
        <v>49</v>
      </c>
      <c r="F388" t="str" cm="1">
        <f t="array" ref="F388">_xlfn.IFS(E388&lt;18,"0-17",E388&lt;35,"18-34",E388&lt;50,"35-49",E388&lt;65,"50-64",TRUE,"65+")</f>
        <v>35-49</v>
      </c>
      <c r="G388" t="str">
        <f>enrollment!M388</f>
        <v>F</v>
      </c>
      <c r="H388" s="13">
        <f>enrollment!N388</f>
        <v>1.21</v>
      </c>
      <c r="I388" s="14">
        <f>enrollment!O388</f>
        <v>6789012345</v>
      </c>
      <c r="J388" s="15">
        <f>IFERROR(_xlfn.XLOOKUP(I388,providers!$B$2:$B$11,providers!$Q$2:$Q$11),"")</f>
        <v>4.0999999999999996</v>
      </c>
      <c r="K388">
        <f>SUMIFS(member_months!$F:$F,member_months!$A:$A,$A388)</f>
        <v>10</v>
      </c>
      <c r="L388" s="16">
        <f>SUMIFS(claims!$Q:$Q,claims!$B:$B,$A388)</f>
        <v>17962.14</v>
      </c>
      <c r="M388" s="16">
        <f t="shared" si="30"/>
        <v>1796.2139999999999</v>
      </c>
      <c r="N388" s="16">
        <f>SUMIFS(claims!$Q:$Q,claims!$B:$B,$A388,claims!$Z:$Z,"Inpatient")</f>
        <v>15148.76</v>
      </c>
      <c r="O388" s="16">
        <f>SUMIFS(claims!$Q:$Q,claims!$B:$B,$A388,claims!$Z:$Z,"ED")</f>
        <v>0</v>
      </c>
      <c r="P388" s="16">
        <f>SUMIFS(claims!$Q:$Q,claims!$B:$B,$A388,claims!$Z:$Z,"Specialty Rx")</f>
        <v>2155.75</v>
      </c>
      <c r="Q388" s="14">
        <f t="shared" si="31"/>
        <v>0</v>
      </c>
      <c r="AA388" s="41">
        <f>COUNTIFS(claims!$B:$B,$A388,claims!$Z:$Z,"Behavioral Health")</f>
        <v>2</v>
      </c>
      <c r="AB388" s="41">
        <f>COUNTIFS(claims!$B:$B,$A388,claims!$Z:$Z,"ED")</f>
        <v>0</v>
      </c>
      <c r="AC388" s="41">
        <f>COUNTIFS(claims!$B:$B,$A388,claims!$Z:$Z,"Inpatient")</f>
        <v>1</v>
      </c>
      <c r="AD388" s="41">
        <f t="shared" si="32"/>
        <v>1</v>
      </c>
      <c r="AE388" s="41" t="str">
        <f>IF(enrollment!P388="","",enrollment!P388)</f>
        <v/>
      </c>
      <c r="AF388" s="41">
        <f>IF(enrollment!P388="",0,1)</f>
        <v>0</v>
      </c>
    </row>
    <row r="389" spans="1:32" x14ac:dyDescent="0.25">
      <c r="A389" t="str">
        <f>enrollment!A389</f>
        <v>M-000388</v>
      </c>
      <c r="B389" t="str">
        <f>enrollment!F389</f>
        <v>Marketplace</v>
      </c>
      <c r="C389" t="str">
        <f>enrollment!I389</f>
        <v>GA</v>
      </c>
      <c r="D389" t="str">
        <f>enrollment!J389</f>
        <v>Fulton</v>
      </c>
      <c r="E389">
        <f>enrollment!L389</f>
        <v>49</v>
      </c>
      <c r="F389" t="str" cm="1">
        <f t="array" ref="F389">_xlfn.IFS(E389&lt;18,"0-17",E389&lt;35,"18-34",E389&lt;50,"35-49",E389&lt;65,"50-64",TRUE,"65+")</f>
        <v>35-49</v>
      </c>
      <c r="G389" t="str">
        <f>enrollment!M389</f>
        <v>F</v>
      </c>
      <c r="H389" s="13">
        <f>enrollment!N389</f>
        <v>1.06</v>
      </c>
      <c r="I389" s="14">
        <f>enrollment!O389</f>
        <v>8901234567</v>
      </c>
      <c r="J389" s="15">
        <f>IFERROR(_xlfn.XLOOKUP(I389,providers!$B$2:$B$11,providers!$Q$2:$Q$11),"")</f>
        <v>3.7</v>
      </c>
      <c r="K389">
        <f>SUMIFS(member_months!$F:$F,member_months!$A:$A,$A389)</f>
        <v>12</v>
      </c>
      <c r="L389" s="16">
        <f>SUMIFS(claims!$Q:$Q,claims!$B:$B,$A389)</f>
        <v>1437.3300000000002</v>
      </c>
      <c r="M389" s="16">
        <f t="shared" si="30"/>
        <v>119.77750000000002</v>
      </c>
      <c r="N389" s="16">
        <f>SUMIFS(claims!$Q:$Q,claims!$B:$B,$A389,claims!$Z:$Z,"Inpatient")</f>
        <v>0</v>
      </c>
      <c r="O389" s="16">
        <f>SUMIFS(claims!$Q:$Q,claims!$B:$B,$A389,claims!$Z:$Z,"ED")</f>
        <v>1116.6400000000001</v>
      </c>
      <c r="P389" s="16">
        <f>SUMIFS(claims!$Q:$Q,claims!$B:$B,$A389,claims!$Z:$Z,"Specialty Rx")</f>
        <v>0</v>
      </c>
      <c r="Q389" s="14">
        <f t="shared" si="31"/>
        <v>0</v>
      </c>
      <c r="AA389" s="41">
        <f>COUNTIFS(claims!$B:$B,$A389,claims!$Z:$Z,"Behavioral Health")</f>
        <v>0</v>
      </c>
      <c r="AB389" s="41">
        <f>COUNTIFS(claims!$B:$B,$A389,claims!$Z:$Z,"ED")</f>
        <v>1</v>
      </c>
      <c r="AC389" s="41">
        <f>COUNTIFS(claims!$B:$B,$A389,claims!$Z:$Z,"Inpatient")</f>
        <v>0</v>
      </c>
      <c r="AD389" s="41">
        <f t="shared" si="32"/>
        <v>0</v>
      </c>
      <c r="AE389" s="41" t="str">
        <f>IF(enrollment!P389="","",enrollment!P389)</f>
        <v/>
      </c>
      <c r="AF389" s="41">
        <f>IF(enrollment!P389="",0,1)</f>
        <v>0</v>
      </c>
    </row>
    <row r="390" spans="1:32" x14ac:dyDescent="0.25">
      <c r="A390" t="str">
        <f>enrollment!A390</f>
        <v>M-000389</v>
      </c>
      <c r="B390" t="str">
        <f>enrollment!F390</f>
        <v>Marketplace</v>
      </c>
      <c r="C390" t="str">
        <f>enrollment!I390</f>
        <v>KY</v>
      </c>
      <c r="D390" t="str">
        <f>enrollment!J390</f>
        <v>Warren</v>
      </c>
      <c r="E390">
        <f>enrollment!L390</f>
        <v>69</v>
      </c>
      <c r="F390" t="str" cm="1">
        <f t="array" ref="F390">_xlfn.IFS(E390&lt;18,"0-17",E390&lt;35,"18-34",E390&lt;50,"35-49",E390&lt;65,"50-64",TRUE,"65+")</f>
        <v>65+</v>
      </c>
      <c r="G390" t="str">
        <f>enrollment!M390</f>
        <v>F</v>
      </c>
      <c r="H390" s="13">
        <f>enrollment!N390</f>
        <v>2.4300000000000002</v>
      </c>
      <c r="I390" s="14">
        <f>enrollment!O390</f>
        <v>3456789012</v>
      </c>
      <c r="J390" s="15">
        <f>IFERROR(_xlfn.XLOOKUP(I390,providers!$B$2:$B$11,providers!$Q$2:$Q$11),"")</f>
        <v>4</v>
      </c>
      <c r="K390">
        <f>SUMIFS(member_months!$F:$F,member_months!$A:$A,$A390)</f>
        <v>10</v>
      </c>
      <c r="L390" s="16">
        <f>SUMIFS(claims!$Q:$Q,claims!$B:$B,$A390)</f>
        <v>1261.24</v>
      </c>
      <c r="M390" s="16">
        <f t="shared" si="30"/>
        <v>126.124</v>
      </c>
      <c r="N390" s="16">
        <f>SUMIFS(claims!$Q:$Q,claims!$B:$B,$A390,claims!$Z:$Z,"Inpatient")</f>
        <v>0</v>
      </c>
      <c r="O390" s="16">
        <f>SUMIFS(claims!$Q:$Q,claims!$B:$B,$A390,claims!$Z:$Z,"ED")</f>
        <v>852.28</v>
      </c>
      <c r="P390" s="16">
        <f>SUMIFS(claims!$Q:$Q,claims!$B:$B,$A390,claims!$Z:$Z,"Specialty Rx")</f>
        <v>0</v>
      </c>
      <c r="Q390" s="14">
        <f t="shared" si="31"/>
        <v>0</v>
      </c>
      <c r="AA390" s="41">
        <f>COUNTIFS(claims!$B:$B,$A390,claims!$Z:$Z,"Behavioral Health")</f>
        <v>0</v>
      </c>
      <c r="AB390" s="41">
        <f>COUNTIFS(claims!$B:$B,$A390,claims!$Z:$Z,"ED")</f>
        <v>1</v>
      </c>
      <c r="AC390" s="41">
        <f>COUNTIFS(claims!$B:$B,$A390,claims!$Z:$Z,"Inpatient")</f>
        <v>0</v>
      </c>
      <c r="AD390" s="41">
        <f t="shared" si="32"/>
        <v>0</v>
      </c>
      <c r="AE390" s="41" t="str">
        <f>IF(enrollment!P390="","",enrollment!P390)</f>
        <v/>
      </c>
      <c r="AF390" s="41">
        <f>IF(enrollment!P390="",0,1)</f>
        <v>0</v>
      </c>
    </row>
    <row r="391" spans="1:32" x14ac:dyDescent="0.25">
      <c r="A391" t="str">
        <f>enrollment!A391</f>
        <v>M-000390</v>
      </c>
      <c r="B391" t="str">
        <f>enrollment!F391</f>
        <v>Marketplace</v>
      </c>
      <c r="C391" t="str">
        <f>enrollment!I391</f>
        <v>TN</v>
      </c>
      <c r="D391" t="str">
        <f>enrollment!J391</f>
        <v>Davidson</v>
      </c>
      <c r="E391">
        <f>enrollment!L391</f>
        <v>70</v>
      </c>
      <c r="F391" t="str" cm="1">
        <f t="array" ref="F391">_xlfn.IFS(E391&lt;18,"0-17",E391&lt;35,"18-34",E391&lt;50,"35-49",E391&lt;65,"50-64",TRUE,"65+")</f>
        <v>65+</v>
      </c>
      <c r="G391" t="str">
        <f>enrollment!M391</f>
        <v>M</v>
      </c>
      <c r="H391" s="13">
        <f>enrollment!N391</f>
        <v>2.38</v>
      </c>
      <c r="I391" s="14">
        <f>enrollment!O391</f>
        <v>7890123456</v>
      </c>
      <c r="J391" s="15">
        <f>IFERROR(_xlfn.XLOOKUP(I391,providers!$B$2:$B$11,providers!$Q$2:$Q$11),"")</f>
        <v>3.9</v>
      </c>
      <c r="K391">
        <f>SUMIFS(member_months!$F:$F,member_months!$A:$A,$A391)</f>
        <v>12</v>
      </c>
      <c r="L391" s="16">
        <f>SUMIFS(claims!$Q:$Q,claims!$B:$B,$A391)</f>
        <v>21886.87</v>
      </c>
      <c r="M391" s="16">
        <f t="shared" si="30"/>
        <v>1823.9058333333332</v>
      </c>
      <c r="N391" s="16">
        <f>SUMIFS(claims!$Q:$Q,claims!$B:$B,$A391,claims!$Z:$Z,"Inpatient")</f>
        <v>19852.91</v>
      </c>
      <c r="O391" s="16">
        <f>SUMIFS(claims!$Q:$Q,claims!$B:$B,$A391,claims!$Z:$Z,"ED")</f>
        <v>901.17</v>
      </c>
      <c r="P391" s="16">
        <f>SUMIFS(claims!$Q:$Q,claims!$B:$B,$A391,claims!$Z:$Z,"Specialty Rx")</f>
        <v>817.93</v>
      </c>
      <c r="Q391" s="14">
        <f t="shared" si="31"/>
        <v>0</v>
      </c>
      <c r="AA391" s="41">
        <f>COUNTIFS(claims!$B:$B,$A391,claims!$Z:$Z,"Behavioral Health")</f>
        <v>0</v>
      </c>
      <c r="AB391" s="41">
        <f>COUNTIFS(claims!$B:$B,$A391,claims!$Z:$Z,"ED")</f>
        <v>1</v>
      </c>
      <c r="AC391" s="41">
        <f>COUNTIFS(claims!$B:$B,$A391,claims!$Z:$Z,"Inpatient")</f>
        <v>1</v>
      </c>
      <c r="AD391" s="41">
        <f t="shared" si="32"/>
        <v>0</v>
      </c>
      <c r="AE391" s="41" t="str">
        <f>IF(enrollment!P391="","",enrollment!P391)</f>
        <v/>
      </c>
      <c r="AF391" s="41">
        <f>IF(enrollment!P391="",0,1)</f>
        <v>0</v>
      </c>
    </row>
    <row r="392" spans="1:32" x14ac:dyDescent="0.25">
      <c r="A392" t="str">
        <f>enrollment!A392</f>
        <v>M-000391</v>
      </c>
      <c r="B392" t="str">
        <f>enrollment!F392</f>
        <v>Marketplace</v>
      </c>
      <c r="C392" t="str">
        <f>enrollment!I392</f>
        <v>KY</v>
      </c>
      <c r="D392" t="str">
        <f>enrollment!J392</f>
        <v>Jefferson</v>
      </c>
      <c r="E392">
        <f>enrollment!L392</f>
        <v>70</v>
      </c>
      <c r="F392" t="str" cm="1">
        <f t="array" ref="F392">_xlfn.IFS(E392&lt;18,"0-17",E392&lt;35,"18-34",E392&lt;50,"35-49",E392&lt;65,"50-64",TRUE,"65+")</f>
        <v>65+</v>
      </c>
      <c r="G392" t="str">
        <f>enrollment!M392</f>
        <v>F</v>
      </c>
      <c r="H392" s="13">
        <f>enrollment!N392</f>
        <v>3.54</v>
      </c>
      <c r="I392" s="14">
        <f>enrollment!O392</f>
        <v>9012345678</v>
      </c>
      <c r="J392" s="15">
        <f>IFERROR(_xlfn.XLOOKUP(I392,providers!$B$2:$B$11,providers!$Q$2:$Q$11),"")</f>
        <v>4.3</v>
      </c>
      <c r="K392">
        <f>SUMIFS(member_months!$F:$F,member_months!$A:$A,$A392)</f>
        <v>11</v>
      </c>
      <c r="L392" s="16">
        <f>SUMIFS(claims!$Q:$Q,claims!$B:$B,$A392)</f>
        <v>1743.91</v>
      </c>
      <c r="M392" s="16">
        <f t="shared" si="30"/>
        <v>158.53727272727272</v>
      </c>
      <c r="N392" s="16">
        <f>SUMIFS(claims!$Q:$Q,claims!$B:$B,$A392,claims!$Z:$Z,"Inpatient")</f>
        <v>0</v>
      </c>
      <c r="O392" s="16">
        <f>SUMIFS(claims!$Q:$Q,claims!$B:$B,$A392,claims!$Z:$Z,"ED")</f>
        <v>968.63</v>
      </c>
      <c r="P392" s="16">
        <f>SUMIFS(claims!$Q:$Q,claims!$B:$B,$A392,claims!$Z:$Z,"Specialty Rx")</f>
        <v>0</v>
      </c>
      <c r="Q392" s="14">
        <f t="shared" si="31"/>
        <v>0</v>
      </c>
      <c r="AA392" s="41">
        <f>COUNTIFS(claims!$B:$B,$A392,claims!$Z:$Z,"Behavioral Health")</f>
        <v>0</v>
      </c>
      <c r="AB392" s="41">
        <f>COUNTIFS(claims!$B:$B,$A392,claims!$Z:$Z,"ED")</f>
        <v>1</v>
      </c>
      <c r="AC392" s="41">
        <f>COUNTIFS(claims!$B:$B,$A392,claims!$Z:$Z,"Inpatient")</f>
        <v>0</v>
      </c>
      <c r="AD392" s="41">
        <f t="shared" si="32"/>
        <v>0</v>
      </c>
      <c r="AE392" s="41" t="str">
        <f>IF(enrollment!P392="","",enrollment!P392)</f>
        <v/>
      </c>
      <c r="AF392" s="41">
        <f>IF(enrollment!P392="",0,1)</f>
        <v>0</v>
      </c>
    </row>
    <row r="393" spans="1:32" x14ac:dyDescent="0.25">
      <c r="A393" t="str">
        <f>enrollment!A393</f>
        <v>M-000392</v>
      </c>
      <c r="B393" t="str">
        <f>enrollment!F393</f>
        <v>Medicare Advantage</v>
      </c>
      <c r="C393" t="str">
        <f>enrollment!I393</f>
        <v>KY</v>
      </c>
      <c r="D393" t="str">
        <f>enrollment!J393</f>
        <v>Hardin</v>
      </c>
      <c r="E393">
        <f>enrollment!L393</f>
        <v>85</v>
      </c>
      <c r="F393" t="str" cm="1">
        <f t="array" ref="F393">_xlfn.IFS(E393&lt;18,"0-17",E393&lt;35,"18-34",E393&lt;50,"35-49",E393&lt;65,"50-64",TRUE,"65+")</f>
        <v>65+</v>
      </c>
      <c r="G393" t="str">
        <f>enrollment!M393</f>
        <v>M</v>
      </c>
      <c r="H393" s="13">
        <f>enrollment!N393</f>
        <v>2.41</v>
      </c>
      <c r="I393" s="14">
        <f>enrollment!O393</f>
        <v>9012345678</v>
      </c>
      <c r="J393" s="15">
        <f>IFERROR(_xlfn.XLOOKUP(I393,providers!$B$2:$B$11,providers!$Q$2:$Q$11),"")</f>
        <v>4.3</v>
      </c>
      <c r="K393">
        <f>SUMIFS(member_months!$F:$F,member_months!$A:$A,$A393)</f>
        <v>10</v>
      </c>
      <c r="L393" s="16">
        <f>SUMIFS(claims!$Q:$Q,claims!$B:$B,$A393)</f>
        <v>5091.880000000001</v>
      </c>
      <c r="M393" s="16">
        <f t="shared" si="30"/>
        <v>509.1880000000001</v>
      </c>
      <c r="N393" s="16">
        <f>SUMIFS(claims!$Q:$Q,claims!$B:$B,$A393,claims!$Z:$Z,"Inpatient")</f>
        <v>0</v>
      </c>
      <c r="O393" s="16">
        <f>SUMIFS(claims!$Q:$Q,claims!$B:$B,$A393,claims!$Z:$Z,"ED")</f>
        <v>2212.8200000000002</v>
      </c>
      <c r="P393" s="16">
        <f>SUMIFS(claims!$Q:$Q,claims!$B:$B,$A393,claims!$Z:$Z,"Specialty Rx")</f>
        <v>2074.75</v>
      </c>
      <c r="Q393" s="14">
        <f t="shared" si="31"/>
        <v>0</v>
      </c>
      <c r="AA393" s="41">
        <f>COUNTIFS(claims!$B:$B,$A393,claims!$Z:$Z,"Behavioral Health")</f>
        <v>1</v>
      </c>
      <c r="AB393" s="41">
        <f>COUNTIFS(claims!$B:$B,$A393,claims!$Z:$Z,"ED")</f>
        <v>2</v>
      </c>
      <c r="AC393" s="41">
        <f>COUNTIFS(claims!$B:$B,$A393,claims!$Z:$Z,"Inpatient")</f>
        <v>0</v>
      </c>
      <c r="AD393" s="41">
        <f t="shared" si="32"/>
        <v>1</v>
      </c>
      <c r="AE393" s="41" t="str">
        <f>IF(enrollment!P393="","",enrollment!P393)</f>
        <v/>
      </c>
      <c r="AF393" s="41">
        <f>IF(enrollment!P393="",0,1)</f>
        <v>0</v>
      </c>
    </row>
    <row r="394" spans="1:32" x14ac:dyDescent="0.25">
      <c r="A394" t="str">
        <f>enrollment!A394</f>
        <v>M-000393</v>
      </c>
      <c r="B394" t="str">
        <f>enrollment!F394</f>
        <v>Commercial</v>
      </c>
      <c r="C394" t="str">
        <f>enrollment!I394</f>
        <v>KY</v>
      </c>
      <c r="D394" t="str">
        <f>enrollment!J394</f>
        <v>Hardin</v>
      </c>
      <c r="E394">
        <f>enrollment!L394</f>
        <v>23</v>
      </c>
      <c r="F394" t="str" cm="1">
        <f t="array" ref="F394">_xlfn.IFS(E394&lt;18,"0-17",E394&lt;35,"18-34",E394&lt;50,"35-49",E394&lt;65,"50-64",TRUE,"65+")</f>
        <v>18-34</v>
      </c>
      <c r="G394" t="str">
        <f>enrollment!M394</f>
        <v>F</v>
      </c>
      <c r="H394" s="13">
        <f>enrollment!N394</f>
        <v>1.08</v>
      </c>
      <c r="I394" s="14">
        <f>enrollment!O394</f>
        <v>9012345678</v>
      </c>
      <c r="J394" s="15">
        <f>IFERROR(_xlfn.XLOOKUP(I394,providers!$B$2:$B$11,providers!$Q$2:$Q$11),"")</f>
        <v>4.3</v>
      </c>
      <c r="K394">
        <f>SUMIFS(member_months!$F:$F,member_months!$A:$A,$A394)</f>
        <v>10</v>
      </c>
      <c r="L394" s="16">
        <f>SUMIFS(claims!$Q:$Q,claims!$B:$B,$A394)</f>
        <v>16501.64</v>
      </c>
      <c r="M394" s="16">
        <f t="shared" si="30"/>
        <v>1650.164</v>
      </c>
      <c r="N394" s="16">
        <f>SUMIFS(claims!$Q:$Q,claims!$B:$B,$A394,claims!$Z:$Z,"Inpatient")</f>
        <v>15257.45</v>
      </c>
      <c r="O394" s="16">
        <f>SUMIFS(claims!$Q:$Q,claims!$B:$B,$A394,claims!$Z:$Z,"ED")</f>
        <v>0</v>
      </c>
      <c r="P394" s="16">
        <f>SUMIFS(claims!$Q:$Q,claims!$B:$B,$A394,claims!$Z:$Z,"Specialty Rx")</f>
        <v>692.49</v>
      </c>
      <c r="Q394" s="14">
        <f t="shared" si="31"/>
        <v>0</v>
      </c>
      <c r="AA394" s="41">
        <f>COUNTIFS(claims!$B:$B,$A394,claims!$Z:$Z,"Behavioral Health")</f>
        <v>0</v>
      </c>
      <c r="AB394" s="41">
        <f>COUNTIFS(claims!$B:$B,$A394,claims!$Z:$Z,"ED")</f>
        <v>0</v>
      </c>
      <c r="AC394" s="41">
        <f>COUNTIFS(claims!$B:$B,$A394,claims!$Z:$Z,"Inpatient")</f>
        <v>1</v>
      </c>
      <c r="AD394" s="41">
        <f t="shared" si="32"/>
        <v>0</v>
      </c>
      <c r="AE394" s="41" t="str">
        <f>IF(enrollment!P394="","",enrollment!P394)</f>
        <v/>
      </c>
      <c r="AF394" s="41">
        <f>IF(enrollment!P394="",0,1)</f>
        <v>0</v>
      </c>
    </row>
    <row r="395" spans="1:32" x14ac:dyDescent="0.25">
      <c r="A395" t="str">
        <f>enrollment!A395</f>
        <v>M-000394</v>
      </c>
      <c r="B395" t="str">
        <f>enrollment!F395</f>
        <v>Commercial</v>
      </c>
      <c r="C395" t="str">
        <f>enrollment!I395</f>
        <v>GA</v>
      </c>
      <c r="D395" t="str">
        <f>enrollment!J395</f>
        <v>Cherokee</v>
      </c>
      <c r="E395">
        <f>enrollment!L395</f>
        <v>79</v>
      </c>
      <c r="F395" t="str" cm="1">
        <f t="array" ref="F395">_xlfn.IFS(E395&lt;18,"0-17",E395&lt;35,"18-34",E395&lt;50,"35-49",E395&lt;65,"50-64",TRUE,"65+")</f>
        <v>65+</v>
      </c>
      <c r="G395" t="str">
        <f>enrollment!M395</f>
        <v>M</v>
      </c>
      <c r="H395" s="13">
        <f>enrollment!N395</f>
        <v>2.0299999999999998</v>
      </c>
      <c r="I395" s="14">
        <f>enrollment!O395</f>
        <v>8901234567</v>
      </c>
      <c r="J395" s="15">
        <f>IFERROR(_xlfn.XLOOKUP(I395,providers!$B$2:$B$11,providers!$Q$2:$Q$11),"")</f>
        <v>3.7</v>
      </c>
      <c r="K395">
        <f>SUMIFS(member_months!$F:$F,member_months!$A:$A,$A395)</f>
        <v>10</v>
      </c>
      <c r="L395" s="16">
        <f>SUMIFS(claims!$Q:$Q,claims!$B:$B,$A395)</f>
        <v>3462.95</v>
      </c>
      <c r="M395" s="16">
        <f t="shared" si="30"/>
        <v>346.29499999999996</v>
      </c>
      <c r="N395" s="16">
        <f>SUMIFS(claims!$Q:$Q,claims!$B:$B,$A395,claims!$Z:$Z,"Inpatient")</f>
        <v>0</v>
      </c>
      <c r="O395" s="16">
        <f>SUMIFS(claims!$Q:$Q,claims!$B:$B,$A395,claims!$Z:$Z,"ED")</f>
        <v>2571.08</v>
      </c>
      <c r="P395" s="16">
        <f>SUMIFS(claims!$Q:$Q,claims!$B:$B,$A395,claims!$Z:$Z,"Specialty Rx")</f>
        <v>0</v>
      </c>
      <c r="Q395" s="14">
        <f t="shared" si="31"/>
        <v>0</v>
      </c>
      <c r="AA395" s="41">
        <f>COUNTIFS(claims!$B:$B,$A395,claims!$Z:$Z,"Behavioral Health")</f>
        <v>0</v>
      </c>
      <c r="AB395" s="41">
        <f>COUNTIFS(claims!$B:$B,$A395,claims!$Z:$Z,"ED")</f>
        <v>2</v>
      </c>
      <c r="AC395" s="41">
        <f>COUNTIFS(claims!$B:$B,$A395,claims!$Z:$Z,"Inpatient")</f>
        <v>0</v>
      </c>
      <c r="AD395" s="41">
        <f t="shared" si="32"/>
        <v>0</v>
      </c>
      <c r="AE395" s="41" t="str">
        <f>IF(enrollment!P395="","",enrollment!P395)</f>
        <v/>
      </c>
      <c r="AF395" s="41">
        <f>IF(enrollment!P395="",0,1)</f>
        <v>0</v>
      </c>
    </row>
    <row r="396" spans="1:32" x14ac:dyDescent="0.25">
      <c r="A396" t="str">
        <f>enrollment!A396</f>
        <v>M-000395</v>
      </c>
      <c r="B396" t="str">
        <f>enrollment!F396</f>
        <v>Marketplace</v>
      </c>
      <c r="C396" t="str">
        <f>enrollment!I396</f>
        <v>OH</v>
      </c>
      <c r="D396" t="str">
        <f>enrollment!J396</f>
        <v>Cuyahoga</v>
      </c>
      <c r="E396">
        <f>enrollment!L396</f>
        <v>80</v>
      </c>
      <c r="F396" t="str" cm="1">
        <f t="array" ref="F396">_xlfn.IFS(E396&lt;18,"0-17",E396&lt;35,"18-34",E396&lt;50,"35-49",E396&lt;65,"50-64",TRUE,"65+")</f>
        <v>65+</v>
      </c>
      <c r="G396" t="str">
        <f>enrollment!M396</f>
        <v>F</v>
      </c>
      <c r="H396" s="13">
        <f>enrollment!N396</f>
        <v>2.4300000000000002</v>
      </c>
      <c r="I396" s="14">
        <f>enrollment!O396</f>
        <v>6789012345</v>
      </c>
      <c r="J396" s="15">
        <f>IFERROR(_xlfn.XLOOKUP(I396,providers!$B$2:$B$11,providers!$Q$2:$Q$11),"")</f>
        <v>4.0999999999999996</v>
      </c>
      <c r="K396">
        <f>SUMIFS(member_months!$F:$F,member_months!$A:$A,$A396)</f>
        <v>10</v>
      </c>
      <c r="L396" s="16">
        <f>SUMIFS(claims!$Q:$Q,claims!$B:$B,$A396)</f>
        <v>1666.27</v>
      </c>
      <c r="M396" s="16">
        <f t="shared" si="30"/>
        <v>166.62700000000001</v>
      </c>
      <c r="N396" s="16">
        <f>SUMIFS(claims!$Q:$Q,claims!$B:$B,$A396,claims!$Z:$Z,"Inpatient")</f>
        <v>0</v>
      </c>
      <c r="O396" s="16">
        <f>SUMIFS(claims!$Q:$Q,claims!$B:$B,$A396,claims!$Z:$Z,"ED")</f>
        <v>0</v>
      </c>
      <c r="P396" s="16">
        <f>SUMIFS(claims!$Q:$Q,claims!$B:$B,$A396,claims!$Z:$Z,"Specialty Rx")</f>
        <v>880.94</v>
      </c>
      <c r="Q396" s="14">
        <f t="shared" si="31"/>
        <v>0</v>
      </c>
      <c r="AA396" s="41">
        <f>COUNTIFS(claims!$B:$B,$A396,claims!$Z:$Z,"Behavioral Health")</f>
        <v>1</v>
      </c>
      <c r="AB396" s="41">
        <f>COUNTIFS(claims!$B:$B,$A396,claims!$Z:$Z,"ED")</f>
        <v>0</v>
      </c>
      <c r="AC396" s="41">
        <f>COUNTIFS(claims!$B:$B,$A396,claims!$Z:$Z,"Inpatient")</f>
        <v>0</v>
      </c>
      <c r="AD396" s="41">
        <f t="shared" si="32"/>
        <v>1</v>
      </c>
      <c r="AE396" s="41" t="str">
        <f>IF(enrollment!P396="","",enrollment!P396)</f>
        <v/>
      </c>
      <c r="AF396" s="41">
        <f>IF(enrollment!P396="",0,1)</f>
        <v>0</v>
      </c>
    </row>
    <row r="397" spans="1:32" x14ac:dyDescent="0.25">
      <c r="A397" t="str">
        <f>enrollment!A397</f>
        <v>M-000396</v>
      </c>
      <c r="B397" t="str">
        <f>enrollment!F397</f>
        <v>Commercial</v>
      </c>
      <c r="C397" t="str">
        <f>enrollment!I397</f>
        <v>TN</v>
      </c>
      <c r="D397" t="str">
        <f>enrollment!J397</f>
        <v>Knox</v>
      </c>
      <c r="E397">
        <f>enrollment!L397</f>
        <v>82</v>
      </c>
      <c r="F397" t="str" cm="1">
        <f t="array" ref="F397">_xlfn.IFS(E397&lt;18,"0-17",E397&lt;35,"18-34",E397&lt;50,"35-49",E397&lt;65,"50-64",TRUE,"65+")</f>
        <v>65+</v>
      </c>
      <c r="G397" t="str">
        <f>enrollment!M397</f>
        <v>M</v>
      </c>
      <c r="H397" s="13">
        <f>enrollment!N397</f>
        <v>3.32</v>
      </c>
      <c r="I397" s="14">
        <f>enrollment!O397</f>
        <v>7890123456</v>
      </c>
      <c r="J397" s="15">
        <f>IFERROR(_xlfn.XLOOKUP(I397,providers!$B$2:$B$11,providers!$Q$2:$Q$11),"")</f>
        <v>3.9</v>
      </c>
      <c r="K397">
        <f>SUMIFS(member_months!$F:$F,member_months!$A:$A,$A397)</f>
        <v>10</v>
      </c>
      <c r="L397" s="16">
        <f>SUMIFS(claims!$Q:$Q,claims!$B:$B,$A397)</f>
        <v>20483.63</v>
      </c>
      <c r="M397" s="16">
        <f t="shared" si="30"/>
        <v>2048.3630000000003</v>
      </c>
      <c r="N397" s="16">
        <f>SUMIFS(claims!$Q:$Q,claims!$B:$B,$A397,claims!$Z:$Z,"Inpatient")</f>
        <v>18476.43</v>
      </c>
      <c r="O397" s="16">
        <f>SUMIFS(claims!$Q:$Q,claims!$B:$B,$A397,claims!$Z:$Z,"ED")</f>
        <v>1394.95</v>
      </c>
      <c r="P397" s="16">
        <f>SUMIFS(claims!$Q:$Q,claims!$B:$B,$A397,claims!$Z:$Z,"Specialty Rx")</f>
        <v>0</v>
      </c>
      <c r="Q397" s="14">
        <f t="shared" si="31"/>
        <v>0</v>
      </c>
      <c r="AA397" s="41">
        <f>COUNTIFS(claims!$B:$B,$A397,claims!$Z:$Z,"Behavioral Health")</f>
        <v>0</v>
      </c>
      <c r="AB397" s="41">
        <f>COUNTIFS(claims!$B:$B,$A397,claims!$Z:$Z,"ED")</f>
        <v>1</v>
      </c>
      <c r="AC397" s="41">
        <f>COUNTIFS(claims!$B:$B,$A397,claims!$Z:$Z,"Inpatient")</f>
        <v>1</v>
      </c>
      <c r="AD397" s="41">
        <f t="shared" si="32"/>
        <v>0</v>
      </c>
      <c r="AE397" s="41" t="str">
        <f>IF(enrollment!P397="","",enrollment!P397)</f>
        <v/>
      </c>
      <c r="AF397" s="41">
        <f>IF(enrollment!P397="",0,1)</f>
        <v>0</v>
      </c>
    </row>
    <row r="398" spans="1:32" x14ac:dyDescent="0.25">
      <c r="A398" t="str">
        <f>enrollment!A398</f>
        <v>M-000397</v>
      </c>
      <c r="B398" t="str">
        <f>enrollment!F398</f>
        <v>Marketplace</v>
      </c>
      <c r="C398" t="str">
        <f>enrollment!I398</f>
        <v>TN</v>
      </c>
      <c r="D398" t="str">
        <f>enrollment!J398</f>
        <v>Knox</v>
      </c>
      <c r="E398">
        <f>enrollment!L398</f>
        <v>42</v>
      </c>
      <c r="F398" t="str" cm="1">
        <f t="array" ref="F398">_xlfn.IFS(E398&lt;18,"0-17",E398&lt;35,"18-34",E398&lt;50,"35-49",E398&lt;65,"50-64",TRUE,"65+")</f>
        <v>35-49</v>
      </c>
      <c r="G398" t="str">
        <f>enrollment!M398</f>
        <v>M</v>
      </c>
      <c r="H398" s="13">
        <f>enrollment!N398</f>
        <v>1.23</v>
      </c>
      <c r="I398" s="14">
        <f>enrollment!O398</f>
        <v>5678901234</v>
      </c>
      <c r="J398" s="15">
        <f>IFERROR(_xlfn.XLOOKUP(I398,providers!$B$2:$B$11,providers!$Q$2:$Q$11),"")</f>
        <v>3.8</v>
      </c>
      <c r="K398">
        <f>SUMIFS(member_months!$F:$F,member_months!$A:$A,$A398)</f>
        <v>10</v>
      </c>
      <c r="L398" s="16">
        <f>SUMIFS(claims!$Q:$Q,claims!$B:$B,$A398)</f>
        <v>24135.85</v>
      </c>
      <c r="M398" s="16">
        <f t="shared" si="30"/>
        <v>2413.585</v>
      </c>
      <c r="N398" s="16">
        <f>SUMIFS(claims!$Q:$Q,claims!$B:$B,$A398,claims!$Z:$Z,"Inpatient")</f>
        <v>21491.74</v>
      </c>
      <c r="O398" s="16">
        <f>SUMIFS(claims!$Q:$Q,claims!$B:$B,$A398,claims!$Z:$Z,"ED")</f>
        <v>2007.0700000000002</v>
      </c>
      <c r="P398" s="16">
        <f>SUMIFS(claims!$Q:$Q,claims!$B:$B,$A398,claims!$Z:$Z,"Specialty Rx")</f>
        <v>0</v>
      </c>
      <c r="Q398" s="14">
        <f t="shared" si="31"/>
        <v>0</v>
      </c>
      <c r="AA398" s="41">
        <f>COUNTIFS(claims!$B:$B,$A398,claims!$Z:$Z,"Behavioral Health")</f>
        <v>1</v>
      </c>
      <c r="AB398" s="41">
        <f>COUNTIFS(claims!$B:$B,$A398,claims!$Z:$Z,"ED")</f>
        <v>2</v>
      </c>
      <c r="AC398" s="41">
        <f>COUNTIFS(claims!$B:$B,$A398,claims!$Z:$Z,"Inpatient")</f>
        <v>1</v>
      </c>
      <c r="AD398" s="41">
        <f t="shared" si="32"/>
        <v>1</v>
      </c>
      <c r="AE398" s="41" t="str">
        <f>IF(enrollment!P398="","",enrollment!P398)</f>
        <v/>
      </c>
      <c r="AF398" s="41">
        <f>IF(enrollment!P398="",0,1)</f>
        <v>0</v>
      </c>
    </row>
    <row r="399" spans="1:32" x14ac:dyDescent="0.25">
      <c r="A399" t="str">
        <f>enrollment!A399</f>
        <v>M-000398</v>
      </c>
      <c r="B399" t="str">
        <f>enrollment!F399</f>
        <v>Commercial</v>
      </c>
      <c r="C399" t="str">
        <f>enrollment!I399</f>
        <v>GA</v>
      </c>
      <c r="D399" t="str">
        <f>enrollment!J399</f>
        <v>Fulton</v>
      </c>
      <c r="E399">
        <f>enrollment!L399</f>
        <v>52</v>
      </c>
      <c r="F399" t="str" cm="1">
        <f t="array" ref="F399">_xlfn.IFS(E399&lt;18,"0-17",E399&lt;35,"18-34",E399&lt;50,"35-49",E399&lt;65,"50-64",TRUE,"65+")</f>
        <v>50-64</v>
      </c>
      <c r="G399" t="str">
        <f>enrollment!M399</f>
        <v>F</v>
      </c>
      <c r="H399" s="13">
        <f>enrollment!N399</f>
        <v>0.76</v>
      </c>
      <c r="I399" s="14">
        <f>enrollment!O399</f>
        <v>8901234567</v>
      </c>
      <c r="J399" s="15">
        <f>IFERROR(_xlfn.XLOOKUP(I399,providers!$B$2:$B$11,providers!$Q$2:$Q$11),"")</f>
        <v>3.7</v>
      </c>
      <c r="K399">
        <f>SUMIFS(member_months!$F:$F,member_months!$A:$A,$A399)</f>
        <v>10</v>
      </c>
      <c r="L399" s="16">
        <f>SUMIFS(claims!$Q:$Q,claims!$B:$B,$A399)</f>
        <v>27156.3</v>
      </c>
      <c r="M399" s="16">
        <f t="shared" si="30"/>
        <v>2715.63</v>
      </c>
      <c r="N399" s="16">
        <f>SUMIFS(claims!$Q:$Q,claims!$B:$B,$A399,claims!$Z:$Z,"Inpatient")</f>
        <v>24647.7</v>
      </c>
      <c r="O399" s="16">
        <f>SUMIFS(claims!$Q:$Q,claims!$B:$B,$A399,claims!$Z:$Z,"ED")</f>
        <v>1167.32</v>
      </c>
      <c r="P399" s="16">
        <f>SUMIFS(claims!$Q:$Q,claims!$B:$B,$A399,claims!$Z:$Z,"Specialty Rx")</f>
        <v>974.26</v>
      </c>
      <c r="Q399" s="14">
        <f t="shared" si="31"/>
        <v>0</v>
      </c>
      <c r="AA399" s="41">
        <f>COUNTIFS(claims!$B:$B,$A399,claims!$Z:$Z,"Behavioral Health")</f>
        <v>0</v>
      </c>
      <c r="AB399" s="41">
        <f>COUNTIFS(claims!$B:$B,$A399,claims!$Z:$Z,"ED")</f>
        <v>1</v>
      </c>
      <c r="AC399" s="41">
        <f>COUNTIFS(claims!$B:$B,$A399,claims!$Z:$Z,"Inpatient")</f>
        <v>2</v>
      </c>
      <c r="AD399" s="41">
        <f t="shared" si="32"/>
        <v>0</v>
      </c>
      <c r="AE399" s="41" t="str">
        <f>IF(enrollment!P399="","",enrollment!P399)</f>
        <v/>
      </c>
      <c r="AF399" s="41">
        <f>IF(enrollment!P399="",0,1)</f>
        <v>0</v>
      </c>
    </row>
    <row r="400" spans="1:32" x14ac:dyDescent="0.25">
      <c r="A400" t="str">
        <f>enrollment!A400</f>
        <v>M-000399</v>
      </c>
      <c r="B400" t="str">
        <f>enrollment!F400</f>
        <v>Marketplace</v>
      </c>
      <c r="C400" t="str">
        <f>enrollment!I400</f>
        <v>GA</v>
      </c>
      <c r="D400" t="str">
        <f>enrollment!J400</f>
        <v>Cherokee</v>
      </c>
      <c r="E400">
        <f>enrollment!L400</f>
        <v>55</v>
      </c>
      <c r="F400" t="str" cm="1">
        <f t="array" ref="F400">_xlfn.IFS(E400&lt;18,"0-17",E400&lt;35,"18-34",E400&lt;50,"35-49",E400&lt;65,"50-64",TRUE,"65+")</f>
        <v>50-64</v>
      </c>
      <c r="G400" t="str">
        <f>enrollment!M400</f>
        <v>M</v>
      </c>
      <c r="H400" s="13">
        <f>enrollment!N400</f>
        <v>1.26</v>
      </c>
      <c r="I400" s="14">
        <f>enrollment!O400</f>
        <v>8901234567</v>
      </c>
      <c r="J400" s="15">
        <f>IFERROR(_xlfn.XLOOKUP(I400,providers!$B$2:$B$11,providers!$Q$2:$Q$11),"")</f>
        <v>3.7</v>
      </c>
      <c r="K400">
        <f>SUMIFS(member_months!$F:$F,member_months!$A:$A,$A400)</f>
        <v>11</v>
      </c>
      <c r="L400" s="16">
        <f>SUMIFS(claims!$Q:$Q,claims!$B:$B,$A400)</f>
        <v>3259.4499999999994</v>
      </c>
      <c r="M400" s="16">
        <f t="shared" si="30"/>
        <v>296.31363636363631</v>
      </c>
      <c r="N400" s="16">
        <f>SUMIFS(claims!$Q:$Q,claims!$B:$B,$A400,claims!$Z:$Z,"Inpatient")</f>
        <v>0</v>
      </c>
      <c r="O400" s="16">
        <f>SUMIFS(claims!$Q:$Q,claims!$B:$B,$A400,claims!$Z:$Z,"ED")</f>
        <v>0</v>
      </c>
      <c r="P400" s="16">
        <f>SUMIFS(claims!$Q:$Q,claims!$B:$B,$A400,claims!$Z:$Z,"Specialty Rx")</f>
        <v>2664.7</v>
      </c>
      <c r="Q400" s="14">
        <f t="shared" si="31"/>
        <v>0</v>
      </c>
      <c r="AA400" s="41">
        <f>COUNTIFS(claims!$B:$B,$A400,claims!$Z:$Z,"Behavioral Health")</f>
        <v>0</v>
      </c>
      <c r="AB400" s="41">
        <f>COUNTIFS(claims!$B:$B,$A400,claims!$Z:$Z,"ED")</f>
        <v>0</v>
      </c>
      <c r="AC400" s="41">
        <f>COUNTIFS(claims!$B:$B,$A400,claims!$Z:$Z,"Inpatient")</f>
        <v>0</v>
      </c>
      <c r="AD400" s="41">
        <f t="shared" si="32"/>
        <v>0</v>
      </c>
      <c r="AE400" s="41" t="str">
        <f>IF(enrollment!P400="","",enrollment!P400)</f>
        <v/>
      </c>
      <c r="AF400" s="41">
        <f>IF(enrollment!P400="",0,1)</f>
        <v>0</v>
      </c>
    </row>
    <row r="401" spans="1:32" x14ac:dyDescent="0.25">
      <c r="A401" t="str">
        <f>enrollment!A401</f>
        <v>M-000400</v>
      </c>
      <c r="B401" t="str">
        <f>enrollment!F401</f>
        <v>Marketplace</v>
      </c>
      <c r="C401" t="str">
        <f>enrollment!I401</f>
        <v>KY</v>
      </c>
      <c r="D401" t="str">
        <f>enrollment!J401</f>
        <v>Warren</v>
      </c>
      <c r="E401">
        <f>enrollment!L401</f>
        <v>56</v>
      </c>
      <c r="F401" t="str" cm="1">
        <f t="array" ref="F401">_xlfn.IFS(E401&lt;18,"0-17",E401&lt;35,"18-34",E401&lt;50,"35-49",E401&lt;65,"50-64",TRUE,"65+")</f>
        <v>50-64</v>
      </c>
      <c r="G401" t="str">
        <f>enrollment!M401</f>
        <v>F</v>
      </c>
      <c r="H401" s="13">
        <f>enrollment!N401</f>
        <v>1.1499999999999999</v>
      </c>
      <c r="I401" s="14">
        <f>enrollment!O401</f>
        <v>9012345678</v>
      </c>
      <c r="J401" s="15">
        <f>IFERROR(_xlfn.XLOOKUP(I401,providers!$B$2:$B$11,providers!$Q$2:$Q$11),"")</f>
        <v>4.3</v>
      </c>
      <c r="K401">
        <f>SUMIFS(member_months!$F:$F,member_months!$A:$A,$A401)</f>
        <v>10</v>
      </c>
      <c r="L401" s="16">
        <f>SUMIFS(claims!$Q:$Q,claims!$B:$B,$A401)</f>
        <v>3484.8900000000003</v>
      </c>
      <c r="M401" s="16">
        <f t="shared" si="30"/>
        <v>348.48900000000003</v>
      </c>
      <c r="N401" s="16">
        <f>SUMIFS(claims!$Q:$Q,claims!$B:$B,$A401,claims!$Z:$Z,"Inpatient")</f>
        <v>0</v>
      </c>
      <c r="O401" s="16">
        <f>SUMIFS(claims!$Q:$Q,claims!$B:$B,$A401,claims!$Z:$Z,"ED")</f>
        <v>2277.6000000000004</v>
      </c>
      <c r="P401" s="16">
        <f>SUMIFS(claims!$Q:$Q,claims!$B:$B,$A401,claims!$Z:$Z,"Specialty Rx")</f>
        <v>905.69</v>
      </c>
      <c r="Q401" s="14">
        <f t="shared" si="31"/>
        <v>0</v>
      </c>
      <c r="AA401" s="41">
        <f>COUNTIFS(claims!$B:$B,$A401,claims!$Z:$Z,"Behavioral Health")</f>
        <v>0</v>
      </c>
      <c r="AB401" s="41">
        <f>COUNTIFS(claims!$B:$B,$A401,claims!$Z:$Z,"ED")</f>
        <v>2</v>
      </c>
      <c r="AC401" s="41">
        <f>COUNTIFS(claims!$B:$B,$A401,claims!$Z:$Z,"Inpatient")</f>
        <v>0</v>
      </c>
      <c r="AD401" s="41">
        <f t="shared" si="32"/>
        <v>0</v>
      </c>
      <c r="AE401" s="41" t="str">
        <f>IF(enrollment!P401="","",enrollment!P401)</f>
        <v/>
      </c>
      <c r="AF401" s="41">
        <f>IF(enrollment!P401="",0,1)</f>
        <v>0</v>
      </c>
    </row>
    <row r="402" spans="1:32" x14ac:dyDescent="0.25">
      <c r="A402" t="str">
        <f>enrollment!A402</f>
        <v>M-000401</v>
      </c>
      <c r="B402" t="str">
        <f>enrollment!F402</f>
        <v>Medicare Advantage</v>
      </c>
      <c r="C402" t="str">
        <f>enrollment!I402</f>
        <v>TN</v>
      </c>
      <c r="D402" t="str">
        <f>enrollment!J402</f>
        <v>Rural-Cannon</v>
      </c>
      <c r="E402">
        <f>enrollment!L402</f>
        <v>76</v>
      </c>
      <c r="F402" t="str" cm="1">
        <f t="array" ref="F402">_xlfn.IFS(E402&lt;18,"0-17",E402&lt;35,"18-34",E402&lt;50,"35-49",E402&lt;65,"50-64",TRUE,"65+")</f>
        <v>65+</v>
      </c>
      <c r="G402" t="str">
        <f>enrollment!M402</f>
        <v>M</v>
      </c>
      <c r="H402" s="13">
        <f>enrollment!N402</f>
        <v>2.6</v>
      </c>
      <c r="I402" s="14">
        <f>enrollment!O402</f>
        <v>2233445566</v>
      </c>
      <c r="J402" s="15">
        <f>IFERROR(_xlfn.XLOOKUP(I402,providers!$B$2:$B$11,providers!$Q$2:$Q$11),"")</f>
        <v>3.5</v>
      </c>
      <c r="K402">
        <f>SUMIFS(member_months!$F:$F,member_months!$A:$A,$A402)</f>
        <v>12</v>
      </c>
      <c r="L402" s="16">
        <f>SUMIFS(claims!$Q:$Q,claims!$B:$B,$A402)</f>
        <v>2200.11</v>
      </c>
      <c r="M402" s="16">
        <f t="shared" si="30"/>
        <v>183.3425</v>
      </c>
      <c r="N402" s="16">
        <f>SUMIFS(claims!$Q:$Q,claims!$B:$B,$A402,claims!$Z:$Z,"Inpatient")</f>
        <v>0</v>
      </c>
      <c r="O402" s="16">
        <f>SUMIFS(claims!$Q:$Q,claims!$B:$B,$A402,claims!$Z:$Z,"ED")</f>
        <v>1388.43</v>
      </c>
      <c r="P402" s="16">
        <f>SUMIFS(claims!$Q:$Q,claims!$B:$B,$A402,claims!$Z:$Z,"Specialty Rx")</f>
        <v>0</v>
      </c>
      <c r="Q402" s="14">
        <f t="shared" si="31"/>
        <v>0</v>
      </c>
      <c r="AA402" s="41">
        <f>COUNTIFS(claims!$B:$B,$A402,claims!$Z:$Z,"Behavioral Health")</f>
        <v>1</v>
      </c>
      <c r="AB402" s="41">
        <f>COUNTIFS(claims!$B:$B,$A402,claims!$Z:$Z,"ED")</f>
        <v>1</v>
      </c>
      <c r="AC402" s="41">
        <f>COUNTIFS(claims!$B:$B,$A402,claims!$Z:$Z,"Inpatient")</f>
        <v>0</v>
      </c>
      <c r="AD402" s="41">
        <f t="shared" si="32"/>
        <v>1</v>
      </c>
      <c r="AE402" s="41" t="str">
        <f>IF(enrollment!P402="","",enrollment!P402)</f>
        <v/>
      </c>
      <c r="AF402" s="41">
        <f>IF(enrollment!P402="",0,1)</f>
        <v>0</v>
      </c>
    </row>
    <row r="403" spans="1:32" x14ac:dyDescent="0.25">
      <c r="A403" t="str">
        <f>enrollment!A403</f>
        <v>M-000402</v>
      </c>
      <c r="B403" t="str">
        <f>enrollment!F403</f>
        <v>Commercial</v>
      </c>
      <c r="C403" t="str">
        <f>enrollment!I403</f>
        <v>KY</v>
      </c>
      <c r="D403" t="str">
        <f>enrollment!J403</f>
        <v>Jefferson</v>
      </c>
      <c r="E403">
        <f>enrollment!L403</f>
        <v>38</v>
      </c>
      <c r="F403" t="str" cm="1">
        <f t="array" ref="F403">_xlfn.IFS(E403&lt;18,"0-17",E403&lt;35,"18-34",E403&lt;50,"35-49",E403&lt;65,"50-64",TRUE,"65+")</f>
        <v>35-49</v>
      </c>
      <c r="G403" t="str">
        <f>enrollment!M403</f>
        <v>M</v>
      </c>
      <c r="H403" s="13">
        <f>enrollment!N403</f>
        <v>0.73</v>
      </c>
      <c r="I403" s="14">
        <f>enrollment!O403</f>
        <v>9012345678</v>
      </c>
      <c r="J403" s="15">
        <f>IFERROR(_xlfn.XLOOKUP(I403,providers!$B$2:$B$11,providers!$Q$2:$Q$11),"")</f>
        <v>4.3</v>
      </c>
      <c r="K403">
        <f>SUMIFS(member_months!$F:$F,member_months!$A:$A,$A403)</f>
        <v>5</v>
      </c>
      <c r="L403" s="16">
        <f>SUMIFS(claims!$Q:$Q,claims!$B:$B,$A403)</f>
        <v>13799.95</v>
      </c>
      <c r="M403" s="16">
        <f t="shared" si="30"/>
        <v>2759.9900000000002</v>
      </c>
      <c r="N403" s="16">
        <f>SUMIFS(claims!$Q:$Q,claims!$B:$B,$A403,claims!$Z:$Z,"Inpatient")</f>
        <v>13051.73</v>
      </c>
      <c r="O403" s="16">
        <f>SUMIFS(claims!$Q:$Q,claims!$B:$B,$A403,claims!$Z:$Z,"ED")</f>
        <v>0</v>
      </c>
      <c r="P403" s="16">
        <f>SUMIFS(claims!$Q:$Q,claims!$B:$B,$A403,claims!$Z:$Z,"Specialty Rx")</f>
        <v>0</v>
      </c>
      <c r="Q403" s="14">
        <f t="shared" si="31"/>
        <v>0</v>
      </c>
      <c r="AA403" s="41">
        <f>COUNTIFS(claims!$B:$B,$A403,claims!$Z:$Z,"Behavioral Health")</f>
        <v>1</v>
      </c>
      <c r="AB403" s="41">
        <f>COUNTIFS(claims!$B:$B,$A403,claims!$Z:$Z,"ED")</f>
        <v>0</v>
      </c>
      <c r="AC403" s="41">
        <f>COUNTIFS(claims!$B:$B,$A403,claims!$Z:$Z,"Inpatient")</f>
        <v>1</v>
      </c>
      <c r="AD403" s="41">
        <f t="shared" si="32"/>
        <v>1</v>
      </c>
      <c r="AE403" s="41" t="str">
        <f>IF(enrollment!P403="","",enrollment!P403)</f>
        <v>Employer Change</v>
      </c>
      <c r="AF403" s="41">
        <f>IF(enrollment!P403="",0,1)</f>
        <v>1</v>
      </c>
    </row>
    <row r="404" spans="1:32" x14ac:dyDescent="0.25">
      <c r="A404" t="str">
        <f>enrollment!A404</f>
        <v>M-000403</v>
      </c>
      <c r="B404" t="str">
        <f>enrollment!F404</f>
        <v>Commercial</v>
      </c>
      <c r="C404" t="str">
        <f>enrollment!I404</f>
        <v>GA</v>
      </c>
      <c r="D404" t="str">
        <f>enrollment!J404</f>
        <v>Cherokee</v>
      </c>
      <c r="E404">
        <f>enrollment!L404</f>
        <v>31</v>
      </c>
      <c r="F404" t="str" cm="1">
        <f t="array" ref="F404">_xlfn.IFS(E404&lt;18,"0-17",E404&lt;35,"18-34",E404&lt;50,"35-49",E404&lt;65,"50-64",TRUE,"65+")</f>
        <v>18-34</v>
      </c>
      <c r="G404" t="str">
        <f>enrollment!M404</f>
        <v>M</v>
      </c>
      <c r="H404" s="13">
        <f>enrollment!N404</f>
        <v>1.1399999999999999</v>
      </c>
      <c r="I404" s="14">
        <f>enrollment!O404</f>
        <v>8901234567</v>
      </c>
      <c r="J404" s="15">
        <f>IFERROR(_xlfn.XLOOKUP(I404,providers!$B$2:$B$11,providers!$Q$2:$Q$11),"")</f>
        <v>3.7</v>
      </c>
      <c r="K404">
        <f>SUMIFS(member_months!$F:$F,member_months!$A:$A,$A404)</f>
        <v>12</v>
      </c>
      <c r="L404" s="16">
        <f>SUMIFS(claims!$Q:$Q,claims!$B:$B,$A404)</f>
        <v>2762.3999999999996</v>
      </c>
      <c r="M404" s="16">
        <f t="shared" si="30"/>
        <v>230.19999999999996</v>
      </c>
      <c r="N404" s="16">
        <f>SUMIFS(claims!$Q:$Q,claims!$B:$B,$A404,claims!$Z:$Z,"Inpatient")</f>
        <v>0</v>
      </c>
      <c r="O404" s="16">
        <f>SUMIFS(claims!$Q:$Q,claims!$B:$B,$A404,claims!$Z:$Z,"ED")</f>
        <v>2453.4299999999998</v>
      </c>
      <c r="P404" s="16">
        <f>SUMIFS(claims!$Q:$Q,claims!$B:$B,$A404,claims!$Z:$Z,"Specialty Rx")</f>
        <v>0</v>
      </c>
      <c r="Q404" s="14">
        <f t="shared" si="31"/>
        <v>0</v>
      </c>
      <c r="AA404" s="41">
        <f>COUNTIFS(claims!$B:$B,$A404,claims!$Z:$Z,"Behavioral Health")</f>
        <v>1</v>
      </c>
      <c r="AB404" s="41">
        <f>COUNTIFS(claims!$B:$B,$A404,claims!$Z:$Z,"ED")</f>
        <v>2</v>
      </c>
      <c r="AC404" s="41">
        <f>COUNTIFS(claims!$B:$B,$A404,claims!$Z:$Z,"Inpatient")</f>
        <v>0</v>
      </c>
      <c r="AD404" s="41">
        <f t="shared" si="32"/>
        <v>1</v>
      </c>
      <c r="AE404" s="41" t="str">
        <f>IF(enrollment!P404="","",enrollment!P404)</f>
        <v/>
      </c>
      <c r="AF404" s="41">
        <f>IF(enrollment!P404="",0,1)</f>
        <v>0</v>
      </c>
    </row>
    <row r="405" spans="1:32" x14ac:dyDescent="0.25">
      <c r="A405" t="str">
        <f>enrollment!A405</f>
        <v>M-000404</v>
      </c>
      <c r="B405" t="str">
        <f>enrollment!F405</f>
        <v>Marketplace</v>
      </c>
      <c r="C405" t="str">
        <f>enrollment!I405</f>
        <v>KY</v>
      </c>
      <c r="D405" t="str">
        <f>enrollment!J405</f>
        <v>Warren</v>
      </c>
      <c r="E405">
        <f>enrollment!L405</f>
        <v>76</v>
      </c>
      <c r="F405" t="str" cm="1">
        <f t="array" ref="F405">_xlfn.IFS(E405&lt;18,"0-17",E405&lt;35,"18-34",E405&lt;50,"35-49",E405&lt;65,"50-64",TRUE,"65+")</f>
        <v>65+</v>
      </c>
      <c r="G405" t="str">
        <f>enrollment!M405</f>
        <v>M</v>
      </c>
      <c r="H405" s="13">
        <f>enrollment!N405</f>
        <v>2.11</v>
      </c>
      <c r="I405" s="14">
        <f>enrollment!O405</f>
        <v>3456789012</v>
      </c>
      <c r="J405" s="15">
        <f>IFERROR(_xlfn.XLOOKUP(I405,providers!$B$2:$B$11,providers!$Q$2:$Q$11),"")</f>
        <v>4</v>
      </c>
      <c r="K405">
        <f>SUMIFS(member_months!$F:$F,member_months!$A:$A,$A405)</f>
        <v>11</v>
      </c>
      <c r="L405" s="16">
        <f>SUMIFS(claims!$Q:$Q,claims!$B:$B,$A405)</f>
        <v>2664.82</v>
      </c>
      <c r="M405" s="16">
        <f t="shared" si="30"/>
        <v>242.25636363636366</v>
      </c>
      <c r="N405" s="16">
        <f>SUMIFS(claims!$Q:$Q,claims!$B:$B,$A405,claims!$Z:$Z,"Inpatient")</f>
        <v>0</v>
      </c>
      <c r="O405" s="16">
        <f>SUMIFS(claims!$Q:$Q,claims!$B:$B,$A405,claims!$Z:$Z,"ED")</f>
        <v>2384.75</v>
      </c>
      <c r="P405" s="16">
        <f>SUMIFS(claims!$Q:$Q,claims!$B:$B,$A405,claims!$Z:$Z,"Specialty Rx")</f>
        <v>0</v>
      </c>
      <c r="Q405" s="14">
        <f t="shared" si="31"/>
        <v>0</v>
      </c>
      <c r="AA405" s="41">
        <f>COUNTIFS(claims!$B:$B,$A405,claims!$Z:$Z,"Behavioral Health")</f>
        <v>0</v>
      </c>
      <c r="AB405" s="41">
        <f>COUNTIFS(claims!$B:$B,$A405,claims!$Z:$Z,"ED")</f>
        <v>2</v>
      </c>
      <c r="AC405" s="41">
        <f>COUNTIFS(claims!$B:$B,$A405,claims!$Z:$Z,"Inpatient")</f>
        <v>0</v>
      </c>
      <c r="AD405" s="41">
        <f t="shared" si="32"/>
        <v>0</v>
      </c>
      <c r="AE405" s="41" t="str">
        <f>IF(enrollment!P405="","",enrollment!P405)</f>
        <v>Employer Change</v>
      </c>
      <c r="AF405" s="41">
        <f>IF(enrollment!P405="",0,1)</f>
        <v>1</v>
      </c>
    </row>
    <row r="406" spans="1:32" x14ac:dyDescent="0.25">
      <c r="A406" t="str">
        <f>enrollment!A406</f>
        <v>M-000405</v>
      </c>
      <c r="B406" t="str">
        <f>enrollment!F406</f>
        <v>Marketplace</v>
      </c>
      <c r="C406" t="str">
        <f>enrollment!I406</f>
        <v>OH</v>
      </c>
      <c r="D406" t="str">
        <f>enrollment!J406</f>
        <v>Franklin</v>
      </c>
      <c r="E406">
        <f>enrollment!L406</f>
        <v>42</v>
      </c>
      <c r="F406" t="str" cm="1">
        <f t="array" ref="F406">_xlfn.IFS(E406&lt;18,"0-17",E406&lt;35,"18-34",E406&lt;50,"35-49",E406&lt;65,"50-64",TRUE,"65+")</f>
        <v>35-49</v>
      </c>
      <c r="G406" t="str">
        <f>enrollment!M406</f>
        <v>F</v>
      </c>
      <c r="H406" s="13">
        <f>enrollment!N406</f>
        <v>1.26</v>
      </c>
      <c r="I406" s="14">
        <f>enrollment!O406</f>
        <v>6789012345</v>
      </c>
      <c r="J406" s="15">
        <f>IFERROR(_xlfn.XLOOKUP(I406,providers!$B$2:$B$11,providers!$Q$2:$Q$11),"")</f>
        <v>4.0999999999999996</v>
      </c>
      <c r="K406">
        <f>SUMIFS(member_months!$F:$F,member_months!$A:$A,$A406)</f>
        <v>12</v>
      </c>
      <c r="L406" s="16">
        <f>SUMIFS(claims!$Q:$Q,claims!$B:$B,$A406)</f>
        <v>41785.25</v>
      </c>
      <c r="M406" s="16">
        <f t="shared" si="30"/>
        <v>3482.1041666666665</v>
      </c>
      <c r="N406" s="16">
        <f>SUMIFS(claims!$Q:$Q,claims!$B:$B,$A406,claims!$Z:$Z,"Inpatient")</f>
        <v>37296.400000000001</v>
      </c>
      <c r="O406" s="16">
        <f>SUMIFS(claims!$Q:$Q,claims!$B:$B,$A406,claims!$Z:$Z,"ED")</f>
        <v>4488.8500000000004</v>
      </c>
      <c r="P406" s="16">
        <f>SUMIFS(claims!$Q:$Q,claims!$B:$B,$A406,claims!$Z:$Z,"Specialty Rx")</f>
        <v>0</v>
      </c>
      <c r="Q406" s="14">
        <f t="shared" si="31"/>
        <v>0</v>
      </c>
      <c r="AA406" s="41">
        <f>COUNTIFS(claims!$B:$B,$A406,claims!$Z:$Z,"Behavioral Health")</f>
        <v>0</v>
      </c>
      <c r="AB406" s="41">
        <f>COUNTIFS(claims!$B:$B,$A406,claims!$Z:$Z,"ED")</f>
        <v>4</v>
      </c>
      <c r="AC406" s="41">
        <f>COUNTIFS(claims!$B:$B,$A406,claims!$Z:$Z,"Inpatient")</f>
        <v>2</v>
      </c>
      <c r="AD406" s="41">
        <f t="shared" si="32"/>
        <v>0</v>
      </c>
      <c r="AE406" s="41" t="str">
        <f>IF(enrollment!P406="","",enrollment!P406)</f>
        <v/>
      </c>
      <c r="AF406" s="41">
        <f>IF(enrollment!P406="",0,1)</f>
        <v>0</v>
      </c>
    </row>
    <row r="407" spans="1:32" x14ac:dyDescent="0.25">
      <c r="A407" t="str">
        <f>enrollment!A407</f>
        <v>M-000406</v>
      </c>
      <c r="B407" t="str">
        <f>enrollment!F407</f>
        <v>Medicare Advantage</v>
      </c>
      <c r="C407" t="str">
        <f>enrollment!I407</f>
        <v>KY</v>
      </c>
      <c r="D407" t="str">
        <f>enrollment!J407</f>
        <v>Jefferson</v>
      </c>
      <c r="E407">
        <f>enrollment!L407</f>
        <v>75</v>
      </c>
      <c r="F407" t="str" cm="1">
        <f t="array" ref="F407">_xlfn.IFS(E407&lt;18,"0-17",E407&lt;35,"18-34",E407&lt;50,"35-49",E407&lt;65,"50-64",TRUE,"65+")</f>
        <v>65+</v>
      </c>
      <c r="G407" t="str">
        <f>enrollment!M407</f>
        <v>M</v>
      </c>
      <c r="H407" s="13">
        <f>enrollment!N407</f>
        <v>3.36</v>
      </c>
      <c r="I407" s="14">
        <f>enrollment!O407</f>
        <v>3456789012</v>
      </c>
      <c r="J407" s="15">
        <f>IFERROR(_xlfn.XLOOKUP(I407,providers!$B$2:$B$11,providers!$Q$2:$Q$11),"")</f>
        <v>4</v>
      </c>
      <c r="K407">
        <f>SUMIFS(member_months!$F:$F,member_months!$A:$A,$A407)</f>
        <v>11</v>
      </c>
      <c r="L407" s="16">
        <f>SUMIFS(claims!$Q:$Q,claims!$B:$B,$A407)</f>
        <v>2338.65</v>
      </c>
      <c r="M407" s="16">
        <f t="shared" si="30"/>
        <v>212.60454545454547</v>
      </c>
      <c r="N407" s="16">
        <f>SUMIFS(claims!$Q:$Q,claims!$B:$B,$A407,claims!$Z:$Z,"Inpatient")</f>
        <v>0</v>
      </c>
      <c r="O407" s="16">
        <f>SUMIFS(claims!$Q:$Q,claims!$B:$B,$A407,claims!$Z:$Z,"ED")</f>
        <v>0</v>
      </c>
      <c r="P407" s="16">
        <f>SUMIFS(claims!$Q:$Q,claims!$B:$B,$A407,claims!$Z:$Z,"Specialty Rx")</f>
        <v>1811.5</v>
      </c>
      <c r="Q407" s="14">
        <f t="shared" si="31"/>
        <v>0</v>
      </c>
      <c r="AA407" s="41">
        <f>COUNTIFS(claims!$B:$B,$A407,claims!$Z:$Z,"Behavioral Health")</f>
        <v>1</v>
      </c>
      <c r="AB407" s="41">
        <f>COUNTIFS(claims!$B:$B,$A407,claims!$Z:$Z,"ED")</f>
        <v>0</v>
      </c>
      <c r="AC407" s="41">
        <f>COUNTIFS(claims!$B:$B,$A407,claims!$Z:$Z,"Inpatient")</f>
        <v>0</v>
      </c>
      <c r="AD407" s="41">
        <f t="shared" si="32"/>
        <v>1</v>
      </c>
      <c r="AE407" s="41" t="str">
        <f>IF(enrollment!P407="","",enrollment!P407)</f>
        <v/>
      </c>
      <c r="AF407" s="41">
        <f>IF(enrollment!P407="",0,1)</f>
        <v>0</v>
      </c>
    </row>
    <row r="408" spans="1:32" x14ac:dyDescent="0.25">
      <c r="A408" t="str">
        <f>enrollment!A408</f>
        <v>M-000407</v>
      </c>
      <c r="B408" t="str">
        <f>enrollment!F408</f>
        <v>Marketplace</v>
      </c>
      <c r="C408" t="str">
        <f>enrollment!I408</f>
        <v>OH</v>
      </c>
      <c r="D408" t="str">
        <f>enrollment!J408</f>
        <v>Cuyahoga</v>
      </c>
      <c r="E408">
        <f>enrollment!L408</f>
        <v>23</v>
      </c>
      <c r="F408" t="str" cm="1">
        <f t="array" ref="F408">_xlfn.IFS(E408&lt;18,"0-17",E408&lt;35,"18-34",E408&lt;50,"35-49",E408&lt;65,"50-64",TRUE,"65+")</f>
        <v>18-34</v>
      </c>
      <c r="G408" t="str">
        <f>enrollment!M408</f>
        <v>F</v>
      </c>
      <c r="H408" s="13">
        <f>enrollment!N408</f>
        <v>1.31</v>
      </c>
      <c r="I408" s="14">
        <f>enrollment!O408</f>
        <v>6789012345</v>
      </c>
      <c r="J408" s="15">
        <f>IFERROR(_xlfn.XLOOKUP(I408,providers!$B$2:$B$11,providers!$Q$2:$Q$11),"")</f>
        <v>4.0999999999999996</v>
      </c>
      <c r="K408">
        <f>SUMIFS(member_months!$F:$F,member_months!$A:$A,$A408)</f>
        <v>11</v>
      </c>
      <c r="L408" s="16">
        <f>SUMIFS(claims!$Q:$Q,claims!$B:$B,$A408)</f>
        <v>24838.749999999996</v>
      </c>
      <c r="M408" s="16">
        <f t="shared" si="30"/>
        <v>2258.0681818181815</v>
      </c>
      <c r="N408" s="16">
        <f>SUMIFS(claims!$Q:$Q,claims!$B:$B,$A408,claims!$Z:$Z,"Inpatient")</f>
        <v>21929.64</v>
      </c>
      <c r="O408" s="16">
        <f>SUMIFS(claims!$Q:$Q,claims!$B:$B,$A408,claims!$Z:$Z,"ED")</f>
        <v>1134.4100000000001</v>
      </c>
      <c r="P408" s="16">
        <f>SUMIFS(claims!$Q:$Q,claims!$B:$B,$A408,claims!$Z:$Z,"Specialty Rx")</f>
        <v>767.62</v>
      </c>
      <c r="Q408" s="14">
        <f t="shared" si="31"/>
        <v>0</v>
      </c>
      <c r="AA408" s="41">
        <f>COUNTIFS(claims!$B:$B,$A408,claims!$Z:$Z,"Behavioral Health")</f>
        <v>1</v>
      </c>
      <c r="AB408" s="41">
        <f>COUNTIFS(claims!$B:$B,$A408,claims!$Z:$Z,"ED")</f>
        <v>1</v>
      </c>
      <c r="AC408" s="41">
        <f>COUNTIFS(claims!$B:$B,$A408,claims!$Z:$Z,"Inpatient")</f>
        <v>1</v>
      </c>
      <c r="AD408" s="41">
        <f t="shared" si="32"/>
        <v>1</v>
      </c>
      <c r="AE408" s="41" t="str">
        <f>IF(enrollment!P408="","",enrollment!P408)</f>
        <v/>
      </c>
      <c r="AF408" s="41">
        <f>IF(enrollment!P408="",0,1)</f>
        <v>0</v>
      </c>
    </row>
    <row r="409" spans="1:32" x14ac:dyDescent="0.25">
      <c r="A409" t="str">
        <f>enrollment!A409</f>
        <v>M-000408</v>
      </c>
      <c r="B409" t="str">
        <f>enrollment!F409</f>
        <v>Commercial</v>
      </c>
      <c r="C409" t="str">
        <f>enrollment!I409</f>
        <v>GA</v>
      </c>
      <c r="D409" t="str">
        <f>enrollment!J409</f>
        <v>Fulton</v>
      </c>
      <c r="E409">
        <f>enrollment!L409</f>
        <v>56</v>
      </c>
      <c r="F409" t="str" cm="1">
        <f t="array" ref="F409">_xlfn.IFS(E409&lt;18,"0-17",E409&lt;35,"18-34",E409&lt;50,"35-49",E409&lt;65,"50-64",TRUE,"65+")</f>
        <v>50-64</v>
      </c>
      <c r="G409" t="str">
        <f>enrollment!M409</f>
        <v>M</v>
      </c>
      <c r="H409" s="13">
        <f>enrollment!N409</f>
        <v>0.77</v>
      </c>
      <c r="I409" s="14">
        <f>enrollment!O409</f>
        <v>8901234567</v>
      </c>
      <c r="J409" s="15">
        <f>IFERROR(_xlfn.XLOOKUP(I409,providers!$B$2:$B$11,providers!$Q$2:$Q$11),"")</f>
        <v>3.7</v>
      </c>
      <c r="K409">
        <f>SUMIFS(member_months!$F:$F,member_months!$A:$A,$A409)</f>
        <v>12</v>
      </c>
      <c r="L409" s="16">
        <f>SUMIFS(claims!$Q:$Q,claims!$B:$B,$A409)</f>
        <v>20825.420000000002</v>
      </c>
      <c r="M409" s="16">
        <f t="shared" si="30"/>
        <v>1735.4516666666668</v>
      </c>
      <c r="N409" s="16">
        <f>SUMIFS(claims!$Q:$Q,claims!$B:$B,$A409,claims!$Z:$Z,"Inpatient")</f>
        <v>18639.68</v>
      </c>
      <c r="O409" s="16">
        <f>SUMIFS(claims!$Q:$Q,claims!$B:$B,$A409,claims!$Z:$Z,"ED")</f>
        <v>1835.6599999999999</v>
      </c>
      <c r="P409" s="16">
        <f>SUMIFS(claims!$Q:$Q,claims!$B:$B,$A409,claims!$Z:$Z,"Specialty Rx")</f>
        <v>0</v>
      </c>
      <c r="Q409" s="14">
        <f t="shared" si="31"/>
        <v>0</v>
      </c>
      <c r="AA409" s="41">
        <f>COUNTIFS(claims!$B:$B,$A409,claims!$Z:$Z,"Behavioral Health")</f>
        <v>1</v>
      </c>
      <c r="AB409" s="41">
        <f>COUNTIFS(claims!$B:$B,$A409,claims!$Z:$Z,"ED")</f>
        <v>2</v>
      </c>
      <c r="AC409" s="41">
        <f>COUNTIFS(claims!$B:$B,$A409,claims!$Z:$Z,"Inpatient")</f>
        <v>1</v>
      </c>
      <c r="AD409" s="41">
        <f t="shared" si="32"/>
        <v>1</v>
      </c>
      <c r="AE409" s="41" t="str">
        <f>IF(enrollment!P409="","",enrollment!P409)</f>
        <v/>
      </c>
      <c r="AF409" s="41">
        <f>IF(enrollment!P409="",0,1)</f>
        <v>0</v>
      </c>
    </row>
    <row r="410" spans="1:32" x14ac:dyDescent="0.25">
      <c r="A410" t="str">
        <f>enrollment!A410</f>
        <v>M-000409</v>
      </c>
      <c r="B410" t="str">
        <f>enrollment!F410</f>
        <v>Medicare Advantage</v>
      </c>
      <c r="C410" t="str">
        <f>enrollment!I410</f>
        <v>GA</v>
      </c>
      <c r="D410" t="str">
        <f>enrollment!J410</f>
        <v>Cherokee</v>
      </c>
      <c r="E410">
        <f>enrollment!L410</f>
        <v>84</v>
      </c>
      <c r="F410" t="str" cm="1">
        <f t="array" ref="F410">_xlfn.IFS(E410&lt;18,"0-17",E410&lt;35,"18-34",E410&lt;50,"35-49",E410&lt;65,"50-64",TRUE,"65+")</f>
        <v>65+</v>
      </c>
      <c r="G410" t="str">
        <f>enrollment!M410</f>
        <v>F</v>
      </c>
      <c r="H410" s="13">
        <f>enrollment!N410</f>
        <v>3.69</v>
      </c>
      <c r="I410" s="14">
        <f>enrollment!O410</f>
        <v>8901234567</v>
      </c>
      <c r="J410" s="15">
        <f>IFERROR(_xlfn.XLOOKUP(I410,providers!$B$2:$B$11,providers!$Q$2:$Q$11),"")</f>
        <v>3.7</v>
      </c>
      <c r="K410">
        <f>SUMIFS(member_months!$F:$F,member_months!$A:$A,$A410)</f>
        <v>12</v>
      </c>
      <c r="L410" s="16">
        <f>SUMIFS(claims!$Q:$Q,claims!$B:$B,$A410)</f>
        <v>409.94999999999993</v>
      </c>
      <c r="M410" s="16">
        <f t="shared" si="30"/>
        <v>34.162499999999994</v>
      </c>
      <c r="N410" s="16">
        <f>SUMIFS(claims!$Q:$Q,claims!$B:$B,$A410,claims!$Z:$Z,"Inpatient")</f>
        <v>0</v>
      </c>
      <c r="O410" s="16">
        <f>SUMIFS(claims!$Q:$Q,claims!$B:$B,$A410,claims!$Z:$Z,"ED")</f>
        <v>0</v>
      </c>
      <c r="P410" s="16">
        <f>SUMIFS(claims!$Q:$Q,claims!$B:$B,$A410,claims!$Z:$Z,"Specialty Rx")</f>
        <v>0</v>
      </c>
      <c r="Q410" s="14">
        <f t="shared" si="31"/>
        <v>0</v>
      </c>
      <c r="AA410" s="41">
        <f>COUNTIFS(claims!$B:$B,$A410,claims!$Z:$Z,"Behavioral Health")</f>
        <v>0</v>
      </c>
      <c r="AB410" s="41">
        <f>COUNTIFS(claims!$B:$B,$A410,claims!$Z:$Z,"ED")</f>
        <v>0</v>
      </c>
      <c r="AC410" s="41">
        <f>COUNTIFS(claims!$B:$B,$A410,claims!$Z:$Z,"Inpatient")</f>
        <v>0</v>
      </c>
      <c r="AD410" s="41">
        <f t="shared" si="32"/>
        <v>0</v>
      </c>
      <c r="AE410" s="41" t="str">
        <f>IF(enrollment!P410="","",enrollment!P410)</f>
        <v/>
      </c>
      <c r="AF410" s="41">
        <f>IF(enrollment!P410="",0,1)</f>
        <v>0</v>
      </c>
    </row>
    <row r="411" spans="1:32" x14ac:dyDescent="0.25">
      <c r="A411" t="str">
        <f>enrollment!A411</f>
        <v>M-000410</v>
      </c>
      <c r="B411" t="str">
        <f>enrollment!F411</f>
        <v>Commercial</v>
      </c>
      <c r="C411" t="str">
        <f>enrollment!I411</f>
        <v>GA</v>
      </c>
      <c r="D411" t="str">
        <f>enrollment!J411</f>
        <v>Fulton</v>
      </c>
      <c r="E411">
        <f>enrollment!L411</f>
        <v>26</v>
      </c>
      <c r="F411" t="str" cm="1">
        <f t="array" ref="F411">_xlfn.IFS(E411&lt;18,"0-17",E411&lt;35,"18-34",E411&lt;50,"35-49",E411&lt;65,"50-64",TRUE,"65+")</f>
        <v>18-34</v>
      </c>
      <c r="G411" t="str">
        <f>enrollment!M411</f>
        <v>M</v>
      </c>
      <c r="H411" s="13">
        <f>enrollment!N411</f>
        <v>0.91</v>
      </c>
      <c r="I411" s="14">
        <f>enrollment!O411</f>
        <v>8901234567</v>
      </c>
      <c r="J411" s="15">
        <f>IFERROR(_xlfn.XLOOKUP(I411,providers!$B$2:$B$11,providers!$Q$2:$Q$11),"")</f>
        <v>3.7</v>
      </c>
      <c r="K411">
        <f>SUMIFS(member_months!$F:$F,member_months!$A:$A,$A411)</f>
        <v>12</v>
      </c>
      <c r="L411" s="16">
        <f>SUMIFS(claims!$Q:$Q,claims!$B:$B,$A411)</f>
        <v>2695.1800000000003</v>
      </c>
      <c r="M411" s="16">
        <f t="shared" si="30"/>
        <v>224.59833333333336</v>
      </c>
      <c r="N411" s="16">
        <f>SUMIFS(claims!$Q:$Q,claims!$B:$B,$A411,claims!$Z:$Z,"Inpatient")</f>
        <v>0</v>
      </c>
      <c r="O411" s="16">
        <f>SUMIFS(claims!$Q:$Q,claims!$B:$B,$A411,claims!$Z:$Z,"ED")</f>
        <v>1217.77</v>
      </c>
      <c r="P411" s="16">
        <f>SUMIFS(claims!$Q:$Q,claims!$B:$B,$A411,claims!$Z:$Z,"Specialty Rx")</f>
        <v>867.59</v>
      </c>
      <c r="Q411" s="14">
        <f t="shared" si="31"/>
        <v>0</v>
      </c>
      <c r="AA411" s="41">
        <f>COUNTIFS(claims!$B:$B,$A411,claims!$Z:$Z,"Behavioral Health")</f>
        <v>0</v>
      </c>
      <c r="AB411" s="41">
        <f>COUNTIFS(claims!$B:$B,$A411,claims!$Z:$Z,"ED")</f>
        <v>1</v>
      </c>
      <c r="AC411" s="41">
        <f>COUNTIFS(claims!$B:$B,$A411,claims!$Z:$Z,"Inpatient")</f>
        <v>0</v>
      </c>
      <c r="AD411" s="41">
        <f t="shared" si="32"/>
        <v>0</v>
      </c>
      <c r="AE411" s="41" t="str">
        <f>IF(enrollment!P411="","",enrollment!P411)</f>
        <v/>
      </c>
      <c r="AF411" s="41">
        <f>IF(enrollment!P411="",0,1)</f>
        <v>0</v>
      </c>
    </row>
    <row r="412" spans="1:32" x14ac:dyDescent="0.25">
      <c r="A412" t="str">
        <f>enrollment!A412</f>
        <v>M-000411</v>
      </c>
      <c r="B412" t="str">
        <f>enrollment!F412</f>
        <v>Medicare Advantage</v>
      </c>
      <c r="C412" t="str">
        <f>enrollment!I412</f>
        <v>OH</v>
      </c>
      <c r="D412" t="str">
        <f>enrollment!J412</f>
        <v>Cuyahoga</v>
      </c>
      <c r="E412">
        <f>enrollment!L412</f>
        <v>68</v>
      </c>
      <c r="F412" t="str" cm="1">
        <f t="array" ref="F412">_xlfn.IFS(E412&lt;18,"0-17",E412&lt;35,"18-34",E412&lt;50,"35-49",E412&lt;65,"50-64",TRUE,"65+")</f>
        <v>65+</v>
      </c>
      <c r="G412" t="str">
        <f>enrollment!M412</f>
        <v>M</v>
      </c>
      <c r="H412" s="13">
        <f>enrollment!N412</f>
        <v>2.91</v>
      </c>
      <c r="I412" s="14">
        <f>enrollment!O412</f>
        <v>6789012345</v>
      </c>
      <c r="J412" s="15">
        <f>IFERROR(_xlfn.XLOOKUP(I412,providers!$B$2:$B$11,providers!$Q$2:$Q$11),"")</f>
        <v>4.0999999999999996</v>
      </c>
      <c r="K412">
        <f>SUMIFS(member_months!$F:$F,member_months!$A:$A,$A412)</f>
        <v>5</v>
      </c>
      <c r="L412" s="16">
        <f>SUMIFS(claims!$Q:$Q,claims!$B:$B,$A412)</f>
        <v>42769.219999999994</v>
      </c>
      <c r="M412" s="16">
        <f t="shared" si="30"/>
        <v>8553.8439999999991</v>
      </c>
      <c r="N412" s="16">
        <f>SUMIFS(claims!$Q:$Q,claims!$B:$B,$A412,claims!$Z:$Z,"Inpatient")</f>
        <v>36591.769999999997</v>
      </c>
      <c r="O412" s="16">
        <f>SUMIFS(claims!$Q:$Q,claims!$B:$B,$A412,claims!$Z:$Z,"ED")</f>
        <v>3116.22</v>
      </c>
      <c r="P412" s="16">
        <f>SUMIFS(claims!$Q:$Q,claims!$B:$B,$A412,claims!$Z:$Z,"Specialty Rx")</f>
        <v>2171.58</v>
      </c>
      <c r="Q412" s="14">
        <f t="shared" si="31"/>
        <v>0</v>
      </c>
      <c r="AA412" s="41">
        <f>COUNTIFS(claims!$B:$B,$A412,claims!$Z:$Z,"Behavioral Health")</f>
        <v>0</v>
      </c>
      <c r="AB412" s="41">
        <f>COUNTIFS(claims!$B:$B,$A412,claims!$Z:$Z,"ED")</f>
        <v>3</v>
      </c>
      <c r="AC412" s="41">
        <f>COUNTIFS(claims!$B:$B,$A412,claims!$Z:$Z,"Inpatient")</f>
        <v>2</v>
      </c>
      <c r="AD412" s="41">
        <f t="shared" si="32"/>
        <v>0</v>
      </c>
      <c r="AE412" s="41" t="str">
        <f>IF(enrollment!P412="","",enrollment!P412)</f>
        <v>Premium Affordability</v>
      </c>
      <c r="AF412" s="41">
        <f>IF(enrollment!P412="",0,1)</f>
        <v>1</v>
      </c>
    </row>
    <row r="413" spans="1:32" x14ac:dyDescent="0.25">
      <c r="A413" t="str">
        <f>enrollment!A413</f>
        <v>M-000412</v>
      </c>
      <c r="B413" t="str">
        <f>enrollment!F413</f>
        <v>Commercial</v>
      </c>
      <c r="C413" t="str">
        <f>enrollment!I413</f>
        <v>TN</v>
      </c>
      <c r="D413" t="str">
        <f>enrollment!J413</f>
        <v>Knox</v>
      </c>
      <c r="E413">
        <f>enrollment!L413</f>
        <v>34</v>
      </c>
      <c r="F413" t="str" cm="1">
        <f t="array" ref="F413">_xlfn.IFS(E413&lt;18,"0-17",E413&lt;35,"18-34",E413&lt;50,"35-49",E413&lt;65,"50-64",TRUE,"65+")</f>
        <v>18-34</v>
      </c>
      <c r="G413" t="str">
        <f>enrollment!M413</f>
        <v>M</v>
      </c>
      <c r="H413" s="13">
        <f>enrollment!N413</f>
        <v>1.07</v>
      </c>
      <c r="I413" s="14">
        <f>enrollment!O413</f>
        <v>7890123456</v>
      </c>
      <c r="J413" s="15">
        <f>IFERROR(_xlfn.XLOOKUP(I413,providers!$B$2:$B$11,providers!$Q$2:$Q$11),"")</f>
        <v>3.9</v>
      </c>
      <c r="K413">
        <f>SUMIFS(member_months!$F:$F,member_months!$A:$A,$A413)</f>
        <v>11</v>
      </c>
      <c r="L413" s="16">
        <f>SUMIFS(claims!$Q:$Q,claims!$B:$B,$A413)</f>
        <v>1811.7000000000003</v>
      </c>
      <c r="M413" s="16">
        <f t="shared" si="30"/>
        <v>164.70000000000002</v>
      </c>
      <c r="N413" s="16">
        <f>SUMIFS(claims!$Q:$Q,claims!$B:$B,$A413,claims!$Z:$Z,"Inpatient")</f>
        <v>0</v>
      </c>
      <c r="O413" s="16">
        <f>SUMIFS(claims!$Q:$Q,claims!$B:$B,$A413,claims!$Z:$Z,"ED")</f>
        <v>0</v>
      </c>
      <c r="P413" s="16">
        <f>SUMIFS(claims!$Q:$Q,claims!$B:$B,$A413,claims!$Z:$Z,"Specialty Rx")</f>
        <v>1073.8399999999999</v>
      </c>
      <c r="Q413" s="14">
        <f t="shared" si="31"/>
        <v>0</v>
      </c>
      <c r="AA413" s="41">
        <f>COUNTIFS(claims!$B:$B,$A413,claims!$Z:$Z,"Behavioral Health")</f>
        <v>1</v>
      </c>
      <c r="AB413" s="41">
        <f>COUNTIFS(claims!$B:$B,$A413,claims!$Z:$Z,"ED")</f>
        <v>0</v>
      </c>
      <c r="AC413" s="41">
        <f>COUNTIFS(claims!$B:$B,$A413,claims!$Z:$Z,"Inpatient")</f>
        <v>0</v>
      </c>
      <c r="AD413" s="41">
        <f t="shared" si="32"/>
        <v>1</v>
      </c>
      <c r="AE413" s="41" t="str">
        <f>IF(enrollment!P413="","",enrollment!P413)</f>
        <v/>
      </c>
      <c r="AF413" s="41">
        <f>IF(enrollment!P413="",0,1)</f>
        <v>0</v>
      </c>
    </row>
    <row r="414" spans="1:32" x14ac:dyDescent="0.25">
      <c r="A414" t="str">
        <f>enrollment!A414</f>
        <v>M-000413</v>
      </c>
      <c r="B414" t="str">
        <f>enrollment!F414</f>
        <v>Commercial</v>
      </c>
      <c r="C414" t="str">
        <f>enrollment!I414</f>
        <v>KY</v>
      </c>
      <c r="D414" t="str">
        <f>enrollment!J414</f>
        <v>Warren</v>
      </c>
      <c r="E414">
        <f>enrollment!L414</f>
        <v>59</v>
      </c>
      <c r="F414" t="str" cm="1">
        <f t="array" ref="F414">_xlfn.IFS(E414&lt;18,"0-17",E414&lt;35,"18-34",E414&lt;50,"35-49",E414&lt;65,"50-64",TRUE,"65+")</f>
        <v>50-64</v>
      </c>
      <c r="G414" t="str">
        <f>enrollment!M414</f>
        <v>M</v>
      </c>
      <c r="H414" s="13">
        <f>enrollment!N414</f>
        <v>1.33</v>
      </c>
      <c r="I414" s="14">
        <f>enrollment!O414</f>
        <v>9012345678</v>
      </c>
      <c r="J414" s="15">
        <f>IFERROR(_xlfn.XLOOKUP(I414,providers!$B$2:$B$11,providers!$Q$2:$Q$11),"")</f>
        <v>4.3</v>
      </c>
      <c r="K414">
        <f>SUMIFS(member_months!$F:$F,member_months!$A:$A,$A414)</f>
        <v>10</v>
      </c>
      <c r="L414" s="16">
        <f>SUMIFS(claims!$Q:$Q,claims!$B:$B,$A414)</f>
        <v>4326.9400000000005</v>
      </c>
      <c r="M414" s="16">
        <f t="shared" si="30"/>
        <v>432.69400000000007</v>
      </c>
      <c r="N414" s="16">
        <f>SUMIFS(claims!$Q:$Q,claims!$B:$B,$A414,claims!$Z:$Z,"Inpatient")</f>
        <v>0</v>
      </c>
      <c r="O414" s="16">
        <f>SUMIFS(claims!$Q:$Q,claims!$B:$B,$A414,claims!$Z:$Z,"ED")</f>
        <v>3746.5</v>
      </c>
      <c r="P414" s="16">
        <f>SUMIFS(claims!$Q:$Q,claims!$B:$B,$A414,claims!$Z:$Z,"Specialty Rx")</f>
        <v>0</v>
      </c>
      <c r="Q414" s="14">
        <f t="shared" si="31"/>
        <v>0</v>
      </c>
      <c r="AA414" s="41">
        <f>COUNTIFS(claims!$B:$B,$A414,claims!$Z:$Z,"Behavioral Health")</f>
        <v>1</v>
      </c>
      <c r="AB414" s="41">
        <f>COUNTIFS(claims!$B:$B,$A414,claims!$Z:$Z,"ED")</f>
        <v>3</v>
      </c>
      <c r="AC414" s="41">
        <f>COUNTIFS(claims!$B:$B,$A414,claims!$Z:$Z,"Inpatient")</f>
        <v>0</v>
      </c>
      <c r="AD414" s="41">
        <f t="shared" si="32"/>
        <v>1</v>
      </c>
      <c r="AE414" s="41" t="str">
        <f>IF(enrollment!P414="","",enrollment!P414)</f>
        <v/>
      </c>
      <c r="AF414" s="41">
        <f>IF(enrollment!P414="",0,1)</f>
        <v>0</v>
      </c>
    </row>
    <row r="415" spans="1:32" x14ac:dyDescent="0.25">
      <c r="A415" t="str">
        <f>enrollment!A415</f>
        <v>M-000414</v>
      </c>
      <c r="B415" t="str">
        <f>enrollment!F415</f>
        <v>Marketplace</v>
      </c>
      <c r="C415" t="str">
        <f>enrollment!I415</f>
        <v>OH</v>
      </c>
      <c r="D415" t="str">
        <f>enrollment!J415</f>
        <v>Franklin</v>
      </c>
      <c r="E415">
        <f>enrollment!L415</f>
        <v>40</v>
      </c>
      <c r="F415" t="str" cm="1">
        <f t="array" ref="F415">_xlfn.IFS(E415&lt;18,"0-17",E415&lt;35,"18-34",E415&lt;50,"35-49",E415&lt;65,"50-64",TRUE,"65+")</f>
        <v>35-49</v>
      </c>
      <c r="G415" t="str">
        <f>enrollment!M415</f>
        <v>M</v>
      </c>
      <c r="H415" s="13">
        <f>enrollment!N415</f>
        <v>0.84</v>
      </c>
      <c r="I415" s="14">
        <f>enrollment!O415</f>
        <v>6789012345</v>
      </c>
      <c r="J415" s="15">
        <f>IFERROR(_xlfn.XLOOKUP(I415,providers!$B$2:$B$11,providers!$Q$2:$Q$11),"")</f>
        <v>4.0999999999999996</v>
      </c>
      <c r="K415">
        <f>SUMIFS(member_months!$F:$F,member_months!$A:$A,$A415)</f>
        <v>11</v>
      </c>
      <c r="L415" s="16">
        <f>SUMIFS(claims!$Q:$Q,claims!$B:$B,$A415)</f>
        <v>700.6</v>
      </c>
      <c r="M415" s="16">
        <f t="shared" si="30"/>
        <v>63.690909090909095</v>
      </c>
      <c r="N415" s="16">
        <f>SUMIFS(claims!$Q:$Q,claims!$B:$B,$A415,claims!$Z:$Z,"Inpatient")</f>
        <v>0</v>
      </c>
      <c r="O415" s="16">
        <f>SUMIFS(claims!$Q:$Q,claims!$B:$B,$A415,claims!$Z:$Z,"ED")</f>
        <v>0</v>
      </c>
      <c r="P415" s="16">
        <f>SUMIFS(claims!$Q:$Q,claims!$B:$B,$A415,claims!$Z:$Z,"Specialty Rx")</f>
        <v>0</v>
      </c>
      <c r="Q415" s="14">
        <f t="shared" si="31"/>
        <v>0</v>
      </c>
      <c r="AA415" s="41">
        <f>COUNTIFS(claims!$B:$B,$A415,claims!$Z:$Z,"Behavioral Health")</f>
        <v>1</v>
      </c>
      <c r="AB415" s="41">
        <f>COUNTIFS(claims!$B:$B,$A415,claims!$Z:$Z,"ED")</f>
        <v>0</v>
      </c>
      <c r="AC415" s="41">
        <f>COUNTIFS(claims!$B:$B,$A415,claims!$Z:$Z,"Inpatient")</f>
        <v>0</v>
      </c>
      <c r="AD415" s="41">
        <f t="shared" si="32"/>
        <v>1</v>
      </c>
      <c r="AE415" s="41" t="str">
        <f>IF(enrollment!P415="","",enrollment!P415)</f>
        <v/>
      </c>
      <c r="AF415" s="41">
        <f>IF(enrollment!P415="",0,1)</f>
        <v>0</v>
      </c>
    </row>
    <row r="416" spans="1:32" x14ac:dyDescent="0.25">
      <c r="A416" t="str">
        <f>enrollment!A416</f>
        <v>M-000415</v>
      </c>
      <c r="B416" t="str">
        <f>enrollment!F416</f>
        <v>Commercial</v>
      </c>
      <c r="C416" t="str">
        <f>enrollment!I416</f>
        <v>TN</v>
      </c>
      <c r="D416" t="str">
        <f>enrollment!J416</f>
        <v>Rural-Cannon</v>
      </c>
      <c r="E416">
        <f>enrollment!L416</f>
        <v>28</v>
      </c>
      <c r="F416" t="str" cm="1">
        <f t="array" ref="F416">_xlfn.IFS(E416&lt;18,"0-17",E416&lt;35,"18-34",E416&lt;50,"35-49",E416&lt;65,"50-64",TRUE,"65+")</f>
        <v>18-34</v>
      </c>
      <c r="G416" t="str">
        <f>enrollment!M416</f>
        <v>M</v>
      </c>
      <c r="H416" s="13">
        <f>enrollment!N416</f>
        <v>1.0900000000000001</v>
      </c>
      <c r="I416" s="14">
        <f>enrollment!O416</f>
        <v>2233445566</v>
      </c>
      <c r="J416" s="15">
        <f>IFERROR(_xlfn.XLOOKUP(I416,providers!$B$2:$B$11,providers!$Q$2:$Q$11),"")</f>
        <v>3.5</v>
      </c>
      <c r="K416">
        <f>SUMIFS(member_months!$F:$F,member_months!$A:$A,$A416)</f>
        <v>11</v>
      </c>
      <c r="L416" s="16">
        <f>SUMIFS(claims!$Q:$Q,claims!$B:$B,$A416)</f>
        <v>2955.5200000000004</v>
      </c>
      <c r="M416" s="16">
        <f t="shared" si="30"/>
        <v>268.68363636363642</v>
      </c>
      <c r="N416" s="16">
        <f>SUMIFS(claims!$Q:$Q,claims!$B:$B,$A416,claims!$Z:$Z,"Inpatient")</f>
        <v>0</v>
      </c>
      <c r="O416" s="16">
        <f>SUMIFS(claims!$Q:$Q,claims!$B:$B,$A416,claims!$Z:$Z,"ED")</f>
        <v>2328.44</v>
      </c>
      <c r="P416" s="16">
        <f>SUMIFS(claims!$Q:$Q,claims!$B:$B,$A416,claims!$Z:$Z,"Specialty Rx")</f>
        <v>0</v>
      </c>
      <c r="Q416" s="14">
        <f t="shared" si="31"/>
        <v>0</v>
      </c>
      <c r="AA416" s="41">
        <f>COUNTIFS(claims!$B:$B,$A416,claims!$Z:$Z,"Behavioral Health")</f>
        <v>2</v>
      </c>
      <c r="AB416" s="41">
        <f>COUNTIFS(claims!$B:$B,$A416,claims!$Z:$Z,"ED")</f>
        <v>2</v>
      </c>
      <c r="AC416" s="41">
        <f>COUNTIFS(claims!$B:$B,$A416,claims!$Z:$Z,"Inpatient")</f>
        <v>0</v>
      </c>
      <c r="AD416" s="41">
        <f t="shared" si="32"/>
        <v>1</v>
      </c>
      <c r="AE416" s="41" t="str">
        <f>IF(enrollment!P416="","",enrollment!P416)</f>
        <v/>
      </c>
      <c r="AF416" s="41">
        <f>IF(enrollment!P416="",0,1)</f>
        <v>0</v>
      </c>
    </row>
    <row r="417" spans="1:32" x14ac:dyDescent="0.25">
      <c r="A417" t="str">
        <f>enrollment!A417</f>
        <v>M-000416</v>
      </c>
      <c r="B417" t="str">
        <f>enrollment!F417</f>
        <v>Commercial</v>
      </c>
      <c r="C417" t="str">
        <f>enrollment!I417</f>
        <v>GA</v>
      </c>
      <c r="D417" t="str">
        <f>enrollment!J417</f>
        <v>Cherokee</v>
      </c>
      <c r="E417">
        <f>enrollment!L417</f>
        <v>34</v>
      </c>
      <c r="F417" t="str" cm="1">
        <f t="array" ref="F417">_xlfn.IFS(E417&lt;18,"0-17",E417&lt;35,"18-34",E417&lt;50,"35-49",E417&lt;65,"50-64",TRUE,"65+")</f>
        <v>18-34</v>
      </c>
      <c r="G417" t="str">
        <f>enrollment!M417</f>
        <v>F</v>
      </c>
      <c r="H417" s="13">
        <f>enrollment!N417</f>
        <v>1.34</v>
      </c>
      <c r="I417" s="14">
        <f>enrollment!O417</f>
        <v>8901234567</v>
      </c>
      <c r="J417" s="15">
        <f>IFERROR(_xlfn.XLOOKUP(I417,providers!$B$2:$B$11,providers!$Q$2:$Q$11),"")</f>
        <v>3.7</v>
      </c>
      <c r="K417">
        <f>SUMIFS(member_months!$F:$F,member_months!$A:$A,$A417)</f>
        <v>12</v>
      </c>
      <c r="L417" s="16">
        <f>SUMIFS(claims!$Q:$Q,claims!$B:$B,$A417)</f>
        <v>1289.97</v>
      </c>
      <c r="M417" s="16">
        <f t="shared" si="30"/>
        <v>107.4975</v>
      </c>
      <c r="N417" s="16">
        <f>SUMIFS(claims!$Q:$Q,claims!$B:$B,$A417,claims!$Z:$Z,"Inpatient")</f>
        <v>0</v>
      </c>
      <c r="O417" s="16">
        <f>SUMIFS(claims!$Q:$Q,claims!$B:$B,$A417,claims!$Z:$Z,"ED")</f>
        <v>0</v>
      </c>
      <c r="P417" s="16">
        <f>SUMIFS(claims!$Q:$Q,claims!$B:$B,$A417,claims!$Z:$Z,"Specialty Rx")</f>
        <v>942.17</v>
      </c>
      <c r="Q417" s="14">
        <f t="shared" si="31"/>
        <v>0</v>
      </c>
      <c r="AA417" s="41">
        <f>COUNTIFS(claims!$B:$B,$A417,claims!$Z:$Z,"Behavioral Health")</f>
        <v>0</v>
      </c>
      <c r="AB417" s="41">
        <f>COUNTIFS(claims!$B:$B,$A417,claims!$Z:$Z,"ED")</f>
        <v>0</v>
      </c>
      <c r="AC417" s="41">
        <f>COUNTIFS(claims!$B:$B,$A417,claims!$Z:$Z,"Inpatient")</f>
        <v>0</v>
      </c>
      <c r="AD417" s="41">
        <f t="shared" si="32"/>
        <v>0</v>
      </c>
      <c r="AE417" s="41" t="str">
        <f>IF(enrollment!P417="","",enrollment!P417)</f>
        <v/>
      </c>
      <c r="AF417" s="41">
        <f>IF(enrollment!P417="",0,1)</f>
        <v>0</v>
      </c>
    </row>
    <row r="418" spans="1:32" x14ac:dyDescent="0.25">
      <c r="A418" t="str">
        <f>enrollment!A418</f>
        <v>M-000417</v>
      </c>
      <c r="B418" t="str">
        <f>enrollment!F418</f>
        <v>Marketplace</v>
      </c>
      <c r="C418" t="str">
        <f>enrollment!I418</f>
        <v>GA</v>
      </c>
      <c r="D418" t="str">
        <f>enrollment!J418</f>
        <v>Cherokee</v>
      </c>
      <c r="E418">
        <f>enrollment!L418</f>
        <v>72</v>
      </c>
      <c r="F418" t="str" cm="1">
        <f t="array" ref="F418">_xlfn.IFS(E418&lt;18,"0-17",E418&lt;35,"18-34",E418&lt;50,"35-49",E418&lt;65,"50-64",TRUE,"65+")</f>
        <v>65+</v>
      </c>
      <c r="G418" t="str">
        <f>enrollment!M418</f>
        <v>M</v>
      </c>
      <c r="H418" s="13">
        <f>enrollment!N418</f>
        <v>3.57</v>
      </c>
      <c r="I418" s="14">
        <f>enrollment!O418</f>
        <v>8901234567</v>
      </c>
      <c r="J418" s="15">
        <f>IFERROR(_xlfn.XLOOKUP(I418,providers!$B$2:$B$11,providers!$Q$2:$Q$11),"")</f>
        <v>3.7</v>
      </c>
      <c r="K418">
        <f>SUMIFS(member_months!$F:$F,member_months!$A:$A,$A418)</f>
        <v>12</v>
      </c>
      <c r="L418" s="16">
        <f>SUMIFS(claims!$Q:$Q,claims!$B:$B,$A418)</f>
        <v>1212.82</v>
      </c>
      <c r="M418" s="16">
        <f t="shared" si="30"/>
        <v>101.06833333333333</v>
      </c>
      <c r="N418" s="16">
        <f>SUMIFS(claims!$Q:$Q,claims!$B:$B,$A418,claims!$Z:$Z,"Inpatient")</f>
        <v>0</v>
      </c>
      <c r="O418" s="16">
        <f>SUMIFS(claims!$Q:$Q,claims!$B:$B,$A418,claims!$Z:$Z,"ED")</f>
        <v>0</v>
      </c>
      <c r="P418" s="16">
        <f>SUMIFS(claims!$Q:$Q,claims!$B:$B,$A418,claims!$Z:$Z,"Specialty Rx")</f>
        <v>926.02</v>
      </c>
      <c r="Q418" s="14">
        <f t="shared" si="31"/>
        <v>0</v>
      </c>
      <c r="AA418" s="41">
        <f>COUNTIFS(claims!$B:$B,$A418,claims!$Z:$Z,"Behavioral Health")</f>
        <v>0</v>
      </c>
      <c r="AB418" s="41">
        <f>COUNTIFS(claims!$B:$B,$A418,claims!$Z:$Z,"ED")</f>
        <v>0</v>
      </c>
      <c r="AC418" s="41">
        <f>COUNTIFS(claims!$B:$B,$A418,claims!$Z:$Z,"Inpatient")</f>
        <v>0</v>
      </c>
      <c r="AD418" s="41">
        <f t="shared" si="32"/>
        <v>0</v>
      </c>
      <c r="AE418" s="41" t="str">
        <f>IF(enrollment!P418="","",enrollment!P418)</f>
        <v/>
      </c>
      <c r="AF418" s="41">
        <f>IF(enrollment!P418="",0,1)</f>
        <v>0</v>
      </c>
    </row>
    <row r="419" spans="1:32" x14ac:dyDescent="0.25">
      <c r="A419" t="str">
        <f>enrollment!A419</f>
        <v>M-000418</v>
      </c>
      <c r="B419" t="str">
        <f>enrollment!F419</f>
        <v>Commercial</v>
      </c>
      <c r="C419" t="str">
        <f>enrollment!I419</f>
        <v>OH</v>
      </c>
      <c r="D419" t="str">
        <f>enrollment!J419</f>
        <v>Franklin</v>
      </c>
      <c r="E419">
        <f>enrollment!L419</f>
        <v>55</v>
      </c>
      <c r="F419" t="str" cm="1">
        <f t="array" ref="F419">_xlfn.IFS(E419&lt;18,"0-17",E419&lt;35,"18-34",E419&lt;50,"35-49",E419&lt;65,"50-64",TRUE,"65+")</f>
        <v>50-64</v>
      </c>
      <c r="G419" t="str">
        <f>enrollment!M419</f>
        <v>M</v>
      </c>
      <c r="H419" s="13">
        <f>enrollment!N419</f>
        <v>1.68</v>
      </c>
      <c r="I419" s="14">
        <f>enrollment!O419</f>
        <v>2345678901</v>
      </c>
      <c r="J419" s="15">
        <f>IFERROR(_xlfn.XLOOKUP(I419,providers!$B$2:$B$11,providers!$Q$2:$Q$11),"")</f>
        <v>4.2</v>
      </c>
      <c r="K419">
        <f>SUMIFS(member_months!$F:$F,member_months!$A:$A,$A419)</f>
        <v>11</v>
      </c>
      <c r="L419" s="16">
        <f>SUMIFS(claims!$Q:$Q,claims!$B:$B,$A419)</f>
        <v>21771.42</v>
      </c>
      <c r="M419" s="16">
        <f t="shared" si="30"/>
        <v>1979.2199999999998</v>
      </c>
      <c r="N419" s="16">
        <f>SUMIFS(claims!$Q:$Q,claims!$B:$B,$A419,claims!$Z:$Z,"Inpatient")</f>
        <v>19192.93</v>
      </c>
      <c r="O419" s="16">
        <f>SUMIFS(claims!$Q:$Q,claims!$B:$B,$A419,claims!$Z:$Z,"ED")</f>
        <v>1154.58</v>
      </c>
      <c r="P419" s="16">
        <f>SUMIFS(claims!$Q:$Q,claims!$B:$B,$A419,claims!$Z:$Z,"Specialty Rx")</f>
        <v>875</v>
      </c>
      <c r="Q419" s="14">
        <f t="shared" si="31"/>
        <v>0</v>
      </c>
      <c r="AA419" s="41">
        <f>COUNTIFS(claims!$B:$B,$A419,claims!$Z:$Z,"Behavioral Health")</f>
        <v>0</v>
      </c>
      <c r="AB419" s="41">
        <f>COUNTIFS(claims!$B:$B,$A419,claims!$Z:$Z,"ED")</f>
        <v>1</v>
      </c>
      <c r="AC419" s="41">
        <f>COUNTIFS(claims!$B:$B,$A419,claims!$Z:$Z,"Inpatient")</f>
        <v>1</v>
      </c>
      <c r="AD419" s="41">
        <f t="shared" si="32"/>
        <v>0</v>
      </c>
      <c r="AE419" s="41" t="str">
        <f>IF(enrollment!P419="","",enrollment!P419)</f>
        <v/>
      </c>
      <c r="AF419" s="41">
        <f>IF(enrollment!P419="",0,1)</f>
        <v>0</v>
      </c>
    </row>
    <row r="420" spans="1:32" x14ac:dyDescent="0.25">
      <c r="A420" t="str">
        <f>enrollment!A420</f>
        <v>M-000419</v>
      </c>
      <c r="B420" t="str">
        <f>enrollment!F420</f>
        <v>Marketplace</v>
      </c>
      <c r="C420" t="str">
        <f>enrollment!I420</f>
        <v>KY</v>
      </c>
      <c r="D420" t="str">
        <f>enrollment!J420</f>
        <v>Jefferson</v>
      </c>
      <c r="E420">
        <f>enrollment!L420</f>
        <v>44</v>
      </c>
      <c r="F420" t="str" cm="1">
        <f t="array" ref="F420">_xlfn.IFS(E420&lt;18,"0-17",E420&lt;35,"18-34",E420&lt;50,"35-49",E420&lt;65,"50-64",TRUE,"65+")</f>
        <v>35-49</v>
      </c>
      <c r="G420" t="str">
        <f>enrollment!M420</f>
        <v>F</v>
      </c>
      <c r="H420" s="13">
        <f>enrollment!N420</f>
        <v>1.02</v>
      </c>
      <c r="I420" s="14">
        <f>enrollment!O420</f>
        <v>3456789012</v>
      </c>
      <c r="J420" s="15">
        <f>IFERROR(_xlfn.XLOOKUP(I420,providers!$B$2:$B$11,providers!$Q$2:$Q$11),"")</f>
        <v>4</v>
      </c>
      <c r="K420">
        <f>SUMIFS(member_months!$F:$F,member_months!$A:$A,$A420)</f>
        <v>12</v>
      </c>
      <c r="L420" s="16">
        <f>SUMIFS(claims!$Q:$Q,claims!$B:$B,$A420)</f>
        <v>689.88</v>
      </c>
      <c r="M420" s="16">
        <f t="shared" si="30"/>
        <v>57.49</v>
      </c>
      <c r="N420" s="16">
        <f>SUMIFS(claims!$Q:$Q,claims!$B:$B,$A420,claims!$Z:$Z,"Inpatient")</f>
        <v>0</v>
      </c>
      <c r="O420" s="16">
        <f>SUMIFS(claims!$Q:$Q,claims!$B:$B,$A420,claims!$Z:$Z,"ED")</f>
        <v>0</v>
      </c>
      <c r="P420" s="16">
        <f>SUMIFS(claims!$Q:$Q,claims!$B:$B,$A420,claims!$Z:$Z,"Specialty Rx")</f>
        <v>0</v>
      </c>
      <c r="Q420" s="14">
        <f t="shared" si="31"/>
        <v>0</v>
      </c>
      <c r="AA420" s="41">
        <f>COUNTIFS(claims!$B:$B,$A420,claims!$Z:$Z,"Behavioral Health")</f>
        <v>1</v>
      </c>
      <c r="AB420" s="41">
        <f>COUNTIFS(claims!$B:$B,$A420,claims!$Z:$Z,"ED")</f>
        <v>0</v>
      </c>
      <c r="AC420" s="41">
        <f>COUNTIFS(claims!$B:$B,$A420,claims!$Z:$Z,"Inpatient")</f>
        <v>0</v>
      </c>
      <c r="AD420" s="41">
        <f t="shared" si="32"/>
        <v>1</v>
      </c>
      <c r="AE420" s="41" t="str">
        <f>IF(enrollment!P420="","",enrollment!P420)</f>
        <v/>
      </c>
      <c r="AF420" s="41">
        <f>IF(enrollment!P420="",0,1)</f>
        <v>0</v>
      </c>
    </row>
    <row r="421" spans="1:32" x14ac:dyDescent="0.25">
      <c r="A421" t="str">
        <f>enrollment!A421</f>
        <v>M-000420</v>
      </c>
      <c r="B421" t="str">
        <f>enrollment!F421</f>
        <v>Commercial</v>
      </c>
      <c r="C421" t="str">
        <f>enrollment!I421</f>
        <v>OH</v>
      </c>
      <c r="D421" t="str">
        <f>enrollment!J421</f>
        <v>Franklin</v>
      </c>
      <c r="E421">
        <f>enrollment!L421</f>
        <v>80</v>
      </c>
      <c r="F421" t="str" cm="1">
        <f t="array" ref="F421">_xlfn.IFS(E421&lt;18,"0-17",E421&lt;35,"18-34",E421&lt;50,"35-49",E421&lt;65,"50-64",TRUE,"65+")</f>
        <v>65+</v>
      </c>
      <c r="G421" t="str">
        <f>enrollment!M421</f>
        <v>M</v>
      </c>
      <c r="H421" s="13">
        <f>enrollment!N421</f>
        <v>2.2999999999999998</v>
      </c>
      <c r="I421" s="14">
        <f>enrollment!O421</f>
        <v>6789012345</v>
      </c>
      <c r="J421" s="15">
        <f>IFERROR(_xlfn.XLOOKUP(I421,providers!$B$2:$B$11,providers!$Q$2:$Q$11),"")</f>
        <v>4.0999999999999996</v>
      </c>
      <c r="K421">
        <f>SUMIFS(member_months!$F:$F,member_months!$A:$A,$A421)</f>
        <v>11</v>
      </c>
      <c r="L421" s="16">
        <f>SUMIFS(claims!$Q:$Q,claims!$B:$B,$A421)</f>
        <v>18488.239999999998</v>
      </c>
      <c r="M421" s="16">
        <f t="shared" si="30"/>
        <v>1680.7490909090907</v>
      </c>
      <c r="N421" s="16">
        <f>SUMIFS(claims!$Q:$Q,claims!$B:$B,$A421,claims!$Z:$Z,"Inpatient")</f>
        <v>17461.43</v>
      </c>
      <c r="O421" s="16">
        <f>SUMIFS(claims!$Q:$Q,claims!$B:$B,$A421,claims!$Z:$Z,"ED")</f>
        <v>0</v>
      </c>
      <c r="P421" s="16">
        <f>SUMIFS(claims!$Q:$Q,claims!$B:$B,$A421,claims!$Z:$Z,"Specialty Rx")</f>
        <v>0</v>
      </c>
      <c r="Q421" s="14">
        <f t="shared" si="31"/>
        <v>0</v>
      </c>
      <c r="AA421" s="41">
        <f>COUNTIFS(claims!$B:$B,$A421,claims!$Z:$Z,"Behavioral Health")</f>
        <v>3</v>
      </c>
      <c r="AB421" s="41">
        <f>COUNTIFS(claims!$B:$B,$A421,claims!$Z:$Z,"ED")</f>
        <v>0</v>
      </c>
      <c r="AC421" s="41">
        <f>COUNTIFS(claims!$B:$B,$A421,claims!$Z:$Z,"Inpatient")</f>
        <v>1</v>
      </c>
      <c r="AD421" s="41">
        <f t="shared" si="32"/>
        <v>1</v>
      </c>
      <c r="AE421" s="41" t="str">
        <f>IF(enrollment!P421="","",enrollment!P421)</f>
        <v/>
      </c>
      <c r="AF421" s="41">
        <f>IF(enrollment!P421="",0,1)</f>
        <v>0</v>
      </c>
    </row>
    <row r="422" spans="1:32" x14ac:dyDescent="0.25">
      <c r="A422" t="str">
        <f>enrollment!A422</f>
        <v>M-000421</v>
      </c>
      <c r="B422" t="str">
        <f>enrollment!F422</f>
        <v>Marketplace</v>
      </c>
      <c r="C422" t="str">
        <f>enrollment!I422</f>
        <v>GA</v>
      </c>
      <c r="D422" t="str">
        <f>enrollment!J422</f>
        <v>Cherokee</v>
      </c>
      <c r="E422">
        <f>enrollment!L422</f>
        <v>54</v>
      </c>
      <c r="F422" t="str" cm="1">
        <f t="array" ref="F422">_xlfn.IFS(E422&lt;18,"0-17",E422&lt;35,"18-34",E422&lt;50,"35-49",E422&lt;65,"50-64",TRUE,"65+")</f>
        <v>50-64</v>
      </c>
      <c r="G422" t="str">
        <f>enrollment!M422</f>
        <v>M</v>
      </c>
      <c r="H422" s="13">
        <f>enrollment!N422</f>
        <v>1.36</v>
      </c>
      <c r="I422" s="14">
        <f>enrollment!O422</f>
        <v>8901234567</v>
      </c>
      <c r="J422" s="15">
        <f>IFERROR(_xlfn.XLOOKUP(I422,providers!$B$2:$B$11,providers!$Q$2:$Q$11),"")</f>
        <v>3.7</v>
      </c>
      <c r="K422">
        <f>SUMIFS(member_months!$F:$F,member_months!$A:$A,$A422)</f>
        <v>10</v>
      </c>
      <c r="L422" s="16">
        <f>SUMIFS(claims!$Q:$Q,claims!$B:$B,$A422)</f>
        <v>39067.74</v>
      </c>
      <c r="M422" s="16">
        <f t="shared" si="30"/>
        <v>3906.7739999999999</v>
      </c>
      <c r="N422" s="16">
        <f>SUMIFS(claims!$Q:$Q,claims!$B:$B,$A422,claims!$Z:$Z,"Inpatient")</f>
        <v>38954.009999999995</v>
      </c>
      <c r="O422" s="16">
        <f>SUMIFS(claims!$Q:$Q,claims!$B:$B,$A422,claims!$Z:$Z,"ED")</f>
        <v>0</v>
      </c>
      <c r="P422" s="16">
        <f>SUMIFS(claims!$Q:$Q,claims!$B:$B,$A422,claims!$Z:$Z,"Specialty Rx")</f>
        <v>0</v>
      </c>
      <c r="Q422" s="14">
        <f t="shared" si="31"/>
        <v>0</v>
      </c>
      <c r="AA422" s="41">
        <f>COUNTIFS(claims!$B:$B,$A422,claims!$Z:$Z,"Behavioral Health")</f>
        <v>0</v>
      </c>
      <c r="AB422" s="41">
        <f>COUNTIFS(claims!$B:$B,$A422,claims!$Z:$Z,"ED")</f>
        <v>0</v>
      </c>
      <c r="AC422" s="41">
        <f>COUNTIFS(claims!$B:$B,$A422,claims!$Z:$Z,"Inpatient")</f>
        <v>2</v>
      </c>
      <c r="AD422" s="41">
        <f t="shared" si="32"/>
        <v>0</v>
      </c>
      <c r="AE422" s="41" t="str">
        <f>IF(enrollment!P422="","",enrollment!P422)</f>
        <v/>
      </c>
      <c r="AF422" s="41">
        <f>IF(enrollment!P422="",0,1)</f>
        <v>0</v>
      </c>
    </row>
    <row r="423" spans="1:32" x14ac:dyDescent="0.25">
      <c r="A423" t="str">
        <f>enrollment!A423</f>
        <v>M-000422</v>
      </c>
      <c r="B423" t="str">
        <f>enrollment!F423</f>
        <v>Marketplace</v>
      </c>
      <c r="C423" t="str">
        <f>enrollment!I423</f>
        <v>GA</v>
      </c>
      <c r="D423" t="str">
        <f>enrollment!J423</f>
        <v>Cherokee</v>
      </c>
      <c r="E423">
        <f>enrollment!L423</f>
        <v>71</v>
      </c>
      <c r="F423" t="str" cm="1">
        <f t="array" ref="F423">_xlfn.IFS(E423&lt;18,"0-17",E423&lt;35,"18-34",E423&lt;50,"35-49",E423&lt;65,"50-64",TRUE,"65+")</f>
        <v>65+</v>
      </c>
      <c r="G423" t="str">
        <f>enrollment!M423</f>
        <v>M</v>
      </c>
      <c r="H423" s="13">
        <f>enrollment!N423</f>
        <v>2.52</v>
      </c>
      <c r="I423" s="14">
        <f>enrollment!O423</f>
        <v>8901234567</v>
      </c>
      <c r="J423" s="15">
        <f>IFERROR(_xlfn.XLOOKUP(I423,providers!$B$2:$B$11,providers!$Q$2:$Q$11),"")</f>
        <v>3.7</v>
      </c>
      <c r="K423">
        <f>SUMIFS(member_months!$F:$F,member_months!$A:$A,$A423)</f>
        <v>10</v>
      </c>
      <c r="L423" s="16">
        <f>SUMIFS(claims!$Q:$Q,claims!$B:$B,$A423)</f>
        <v>22105.170000000002</v>
      </c>
      <c r="M423" s="16">
        <f t="shared" si="30"/>
        <v>2210.5170000000003</v>
      </c>
      <c r="N423" s="16">
        <f>SUMIFS(claims!$Q:$Q,claims!$B:$B,$A423,claims!$Z:$Z,"Inpatient")</f>
        <v>15624.49</v>
      </c>
      <c r="O423" s="16">
        <f>SUMIFS(claims!$Q:$Q,claims!$B:$B,$A423,claims!$Z:$Z,"ED")</f>
        <v>2076.7600000000002</v>
      </c>
      <c r="P423" s="16">
        <f>SUMIFS(claims!$Q:$Q,claims!$B:$B,$A423,claims!$Z:$Z,"Specialty Rx")</f>
        <v>3960.3900000000003</v>
      </c>
      <c r="Q423" s="14">
        <f t="shared" si="31"/>
        <v>0</v>
      </c>
      <c r="AA423" s="41">
        <f>COUNTIFS(claims!$B:$B,$A423,claims!$Z:$Z,"Behavioral Health")</f>
        <v>1</v>
      </c>
      <c r="AB423" s="41">
        <f>COUNTIFS(claims!$B:$B,$A423,claims!$Z:$Z,"ED")</f>
        <v>2</v>
      </c>
      <c r="AC423" s="41">
        <f>COUNTIFS(claims!$B:$B,$A423,claims!$Z:$Z,"Inpatient")</f>
        <v>1</v>
      </c>
      <c r="AD423" s="41">
        <f t="shared" si="32"/>
        <v>1</v>
      </c>
      <c r="AE423" s="41" t="str">
        <f>IF(enrollment!P423="","",enrollment!P423)</f>
        <v/>
      </c>
      <c r="AF423" s="41">
        <f>IF(enrollment!P423="",0,1)</f>
        <v>0</v>
      </c>
    </row>
    <row r="424" spans="1:32" x14ac:dyDescent="0.25">
      <c r="A424" t="str">
        <f>enrollment!A424</f>
        <v>M-000423</v>
      </c>
      <c r="B424" t="str">
        <f>enrollment!F424</f>
        <v>Medicare Advantage</v>
      </c>
      <c r="C424" t="str">
        <f>enrollment!I424</f>
        <v>TN</v>
      </c>
      <c r="D424" t="str">
        <f>enrollment!J424</f>
        <v>Davidson</v>
      </c>
      <c r="E424">
        <f>enrollment!L424</f>
        <v>80</v>
      </c>
      <c r="F424" t="str" cm="1">
        <f t="array" ref="F424">_xlfn.IFS(E424&lt;18,"0-17",E424&lt;35,"18-34",E424&lt;50,"35-49",E424&lt;65,"50-64",TRUE,"65+")</f>
        <v>65+</v>
      </c>
      <c r="G424" t="str">
        <f>enrollment!M424</f>
        <v>F</v>
      </c>
      <c r="H424" s="13">
        <f>enrollment!N424</f>
        <v>3.35</v>
      </c>
      <c r="I424" s="14">
        <f>enrollment!O424</f>
        <v>5678901234</v>
      </c>
      <c r="J424" s="15">
        <f>IFERROR(_xlfn.XLOOKUP(I424,providers!$B$2:$B$11,providers!$Q$2:$Q$11),"")</f>
        <v>3.8</v>
      </c>
      <c r="K424">
        <f>SUMIFS(member_months!$F:$F,member_months!$A:$A,$A424)</f>
        <v>12</v>
      </c>
      <c r="L424" s="16">
        <f>SUMIFS(claims!$Q:$Q,claims!$B:$B,$A424)</f>
        <v>22716.93</v>
      </c>
      <c r="M424" s="16">
        <f t="shared" si="30"/>
        <v>1893.0775000000001</v>
      </c>
      <c r="N424" s="16">
        <f>SUMIFS(claims!$Q:$Q,claims!$B:$B,$A424,claims!$Z:$Z,"Inpatient")</f>
        <v>13280.6</v>
      </c>
      <c r="O424" s="16">
        <f>SUMIFS(claims!$Q:$Q,claims!$B:$B,$A424,claims!$Z:$Z,"ED")</f>
        <v>2160.14</v>
      </c>
      <c r="P424" s="16">
        <f>SUMIFS(claims!$Q:$Q,claims!$B:$B,$A424,claims!$Z:$Z,"Specialty Rx")</f>
        <v>5421.43</v>
      </c>
      <c r="Q424" s="14">
        <f t="shared" si="31"/>
        <v>0</v>
      </c>
      <c r="AA424" s="41">
        <f>COUNTIFS(claims!$B:$B,$A424,claims!$Z:$Z,"Behavioral Health")</f>
        <v>2</v>
      </c>
      <c r="AB424" s="41">
        <f>COUNTIFS(claims!$B:$B,$A424,claims!$Z:$Z,"ED")</f>
        <v>2</v>
      </c>
      <c r="AC424" s="41">
        <f>COUNTIFS(claims!$B:$B,$A424,claims!$Z:$Z,"Inpatient")</f>
        <v>1</v>
      </c>
      <c r="AD424" s="41">
        <f t="shared" si="32"/>
        <v>1</v>
      </c>
      <c r="AE424" s="41" t="str">
        <f>IF(enrollment!P424="","",enrollment!P424)</f>
        <v/>
      </c>
      <c r="AF424" s="41">
        <f>IF(enrollment!P424="",0,1)</f>
        <v>0</v>
      </c>
    </row>
    <row r="425" spans="1:32" x14ac:dyDescent="0.25">
      <c r="A425" t="str">
        <f>enrollment!A425</f>
        <v>M-000424</v>
      </c>
      <c r="B425" t="str">
        <f>enrollment!F425</f>
        <v>Medicare Advantage</v>
      </c>
      <c r="C425" t="str">
        <f>enrollment!I425</f>
        <v>KY</v>
      </c>
      <c r="D425" t="str">
        <f>enrollment!J425</f>
        <v>Warren</v>
      </c>
      <c r="E425">
        <f>enrollment!L425</f>
        <v>72</v>
      </c>
      <c r="F425" t="str" cm="1">
        <f t="array" ref="F425">_xlfn.IFS(E425&lt;18,"0-17",E425&lt;35,"18-34",E425&lt;50,"35-49",E425&lt;65,"50-64",TRUE,"65+")</f>
        <v>65+</v>
      </c>
      <c r="G425" t="str">
        <f>enrollment!M425</f>
        <v>F</v>
      </c>
      <c r="H425" s="13">
        <f>enrollment!N425</f>
        <v>2.77</v>
      </c>
      <c r="I425" s="14">
        <f>enrollment!O425</f>
        <v>9012345678</v>
      </c>
      <c r="J425" s="15">
        <f>IFERROR(_xlfn.XLOOKUP(I425,providers!$B$2:$B$11,providers!$Q$2:$Q$11),"")</f>
        <v>4.3</v>
      </c>
      <c r="K425">
        <f>SUMIFS(member_months!$F:$F,member_months!$A:$A,$A425)</f>
        <v>10</v>
      </c>
      <c r="L425" s="16">
        <f>SUMIFS(claims!$Q:$Q,claims!$B:$B,$A425)</f>
        <v>5334.93</v>
      </c>
      <c r="M425" s="16">
        <f t="shared" si="30"/>
        <v>533.49300000000005</v>
      </c>
      <c r="N425" s="16">
        <f>SUMIFS(claims!$Q:$Q,claims!$B:$B,$A425,claims!$Z:$Z,"Inpatient")</f>
        <v>0</v>
      </c>
      <c r="O425" s="16">
        <f>SUMIFS(claims!$Q:$Q,claims!$B:$B,$A425,claims!$Z:$Z,"ED")</f>
        <v>2523.69</v>
      </c>
      <c r="P425" s="16">
        <f>SUMIFS(claims!$Q:$Q,claims!$B:$B,$A425,claims!$Z:$Z,"Specialty Rx")</f>
        <v>1909.9699999999998</v>
      </c>
      <c r="Q425" s="14">
        <f t="shared" si="31"/>
        <v>0</v>
      </c>
      <c r="AA425" s="41">
        <f>COUNTIFS(claims!$B:$B,$A425,claims!$Z:$Z,"Behavioral Health")</f>
        <v>1</v>
      </c>
      <c r="AB425" s="41">
        <f>COUNTIFS(claims!$B:$B,$A425,claims!$Z:$Z,"ED")</f>
        <v>2</v>
      </c>
      <c r="AC425" s="41">
        <f>COUNTIFS(claims!$B:$B,$A425,claims!$Z:$Z,"Inpatient")</f>
        <v>0</v>
      </c>
      <c r="AD425" s="41">
        <f t="shared" si="32"/>
        <v>1</v>
      </c>
      <c r="AE425" s="41" t="str">
        <f>IF(enrollment!P425="","",enrollment!P425)</f>
        <v/>
      </c>
      <c r="AF425" s="41">
        <f>IF(enrollment!P425="",0,1)</f>
        <v>0</v>
      </c>
    </row>
    <row r="426" spans="1:32" x14ac:dyDescent="0.25">
      <c r="A426" t="str">
        <f>enrollment!A426</f>
        <v>M-000425</v>
      </c>
      <c r="B426" t="str">
        <f>enrollment!F426</f>
        <v>Commercial</v>
      </c>
      <c r="C426" t="str">
        <f>enrollment!I426</f>
        <v>OH</v>
      </c>
      <c r="D426" t="str">
        <f>enrollment!J426</f>
        <v>Franklin</v>
      </c>
      <c r="E426">
        <f>enrollment!L426</f>
        <v>26</v>
      </c>
      <c r="F426" t="str" cm="1">
        <f t="array" ref="F426">_xlfn.IFS(E426&lt;18,"0-17",E426&lt;35,"18-34",E426&lt;50,"35-49",E426&lt;65,"50-64",TRUE,"65+")</f>
        <v>18-34</v>
      </c>
      <c r="G426" t="str">
        <f>enrollment!M426</f>
        <v>F</v>
      </c>
      <c r="H426" s="13">
        <f>enrollment!N426</f>
        <v>0.95</v>
      </c>
      <c r="I426" s="14">
        <f>enrollment!O426</f>
        <v>2345678901</v>
      </c>
      <c r="J426" s="15">
        <f>IFERROR(_xlfn.XLOOKUP(I426,providers!$B$2:$B$11,providers!$Q$2:$Q$11),"")</f>
        <v>4.2</v>
      </c>
      <c r="K426">
        <f>SUMIFS(member_months!$F:$F,member_months!$A:$A,$A426)</f>
        <v>10</v>
      </c>
      <c r="L426" s="16">
        <f>SUMIFS(claims!$Q:$Q,claims!$B:$B,$A426)</f>
        <v>22814.54</v>
      </c>
      <c r="M426" s="16">
        <f t="shared" si="30"/>
        <v>2281.4540000000002</v>
      </c>
      <c r="N426" s="16">
        <f>SUMIFS(claims!$Q:$Q,claims!$B:$B,$A426,claims!$Z:$Z,"Inpatient")</f>
        <v>18305.400000000001</v>
      </c>
      <c r="O426" s="16">
        <f>SUMIFS(claims!$Q:$Q,claims!$B:$B,$A426,claims!$Z:$Z,"ED")</f>
        <v>2030.0700000000002</v>
      </c>
      <c r="P426" s="16">
        <f>SUMIFS(claims!$Q:$Q,claims!$B:$B,$A426,claims!$Z:$Z,"Specialty Rx")</f>
        <v>1993.51</v>
      </c>
      <c r="Q426" s="14">
        <f t="shared" si="31"/>
        <v>0</v>
      </c>
      <c r="AA426" s="41">
        <f>COUNTIFS(claims!$B:$B,$A426,claims!$Z:$Z,"Behavioral Health")</f>
        <v>2</v>
      </c>
      <c r="AB426" s="41">
        <f>COUNTIFS(claims!$B:$B,$A426,claims!$Z:$Z,"ED")</f>
        <v>2</v>
      </c>
      <c r="AC426" s="41">
        <f>COUNTIFS(claims!$B:$B,$A426,claims!$Z:$Z,"Inpatient")</f>
        <v>1</v>
      </c>
      <c r="AD426" s="41">
        <f t="shared" si="32"/>
        <v>1</v>
      </c>
      <c r="AE426" s="41" t="str">
        <f>IF(enrollment!P426="","",enrollment!P426)</f>
        <v/>
      </c>
      <c r="AF426" s="41">
        <f>IF(enrollment!P426="",0,1)</f>
        <v>0</v>
      </c>
    </row>
    <row r="427" spans="1:32" x14ac:dyDescent="0.25">
      <c r="A427" t="str">
        <f>enrollment!A427</f>
        <v>M-000426</v>
      </c>
      <c r="B427" t="str">
        <f>enrollment!F427</f>
        <v>Commercial</v>
      </c>
      <c r="C427" t="str">
        <f>enrollment!I427</f>
        <v>KY</v>
      </c>
      <c r="D427" t="str">
        <f>enrollment!J427</f>
        <v>Hardin</v>
      </c>
      <c r="E427">
        <f>enrollment!L427</f>
        <v>63</v>
      </c>
      <c r="F427" t="str" cm="1">
        <f t="array" ref="F427">_xlfn.IFS(E427&lt;18,"0-17",E427&lt;35,"18-34",E427&lt;50,"35-49",E427&lt;65,"50-64",TRUE,"65+")</f>
        <v>50-64</v>
      </c>
      <c r="G427" t="str">
        <f>enrollment!M427</f>
        <v>M</v>
      </c>
      <c r="H427" s="13">
        <f>enrollment!N427</f>
        <v>1.1499999999999999</v>
      </c>
      <c r="I427" s="14">
        <f>enrollment!O427</f>
        <v>9012345678</v>
      </c>
      <c r="J427" s="15">
        <f>IFERROR(_xlfn.XLOOKUP(I427,providers!$B$2:$B$11,providers!$Q$2:$Q$11),"")</f>
        <v>4.3</v>
      </c>
      <c r="K427">
        <f>SUMIFS(member_months!$F:$F,member_months!$A:$A,$A427)</f>
        <v>10</v>
      </c>
      <c r="L427" s="16">
        <f>SUMIFS(claims!$Q:$Q,claims!$B:$B,$A427)</f>
        <v>21978.629999999997</v>
      </c>
      <c r="M427" s="16">
        <f t="shared" si="30"/>
        <v>2197.8629999999998</v>
      </c>
      <c r="N427" s="16">
        <f>SUMIFS(claims!$Q:$Q,claims!$B:$B,$A427,claims!$Z:$Z,"Inpatient")</f>
        <v>21446.53</v>
      </c>
      <c r="O427" s="16">
        <f>SUMIFS(claims!$Q:$Q,claims!$B:$B,$A427,claims!$Z:$Z,"ED")</f>
        <v>0</v>
      </c>
      <c r="P427" s="16">
        <f>SUMIFS(claims!$Q:$Q,claims!$B:$B,$A427,claims!$Z:$Z,"Specialty Rx")</f>
        <v>0</v>
      </c>
      <c r="Q427" s="14">
        <f t="shared" si="31"/>
        <v>0</v>
      </c>
      <c r="AA427" s="41">
        <f>COUNTIFS(claims!$B:$B,$A427,claims!$Z:$Z,"Behavioral Health")</f>
        <v>0</v>
      </c>
      <c r="AB427" s="41">
        <f>COUNTIFS(claims!$B:$B,$A427,claims!$Z:$Z,"ED")</f>
        <v>0</v>
      </c>
      <c r="AC427" s="41">
        <f>COUNTIFS(claims!$B:$B,$A427,claims!$Z:$Z,"Inpatient")</f>
        <v>1</v>
      </c>
      <c r="AD427" s="41">
        <f t="shared" si="32"/>
        <v>0</v>
      </c>
      <c r="AE427" s="41" t="str">
        <f>IF(enrollment!P427="","",enrollment!P427)</f>
        <v/>
      </c>
      <c r="AF427" s="41">
        <f>IF(enrollment!P427="",0,1)</f>
        <v>0</v>
      </c>
    </row>
    <row r="428" spans="1:32" x14ac:dyDescent="0.25">
      <c r="A428" t="str">
        <f>enrollment!A428</f>
        <v>M-000427</v>
      </c>
      <c r="B428" t="str">
        <f>enrollment!F428</f>
        <v>Commercial</v>
      </c>
      <c r="C428" t="str">
        <f>enrollment!I428</f>
        <v>GA</v>
      </c>
      <c r="D428" t="str">
        <f>enrollment!J428</f>
        <v>Fulton</v>
      </c>
      <c r="E428">
        <f>enrollment!L428</f>
        <v>25</v>
      </c>
      <c r="F428" t="str" cm="1">
        <f t="array" ref="F428">_xlfn.IFS(E428&lt;18,"0-17",E428&lt;35,"18-34",E428&lt;50,"35-49",E428&lt;65,"50-64",TRUE,"65+")</f>
        <v>18-34</v>
      </c>
      <c r="G428" t="str">
        <f>enrollment!M428</f>
        <v>F</v>
      </c>
      <c r="H428" s="13">
        <f>enrollment!N428</f>
        <v>0.81</v>
      </c>
      <c r="I428" s="14">
        <f>enrollment!O428</f>
        <v>8901234567</v>
      </c>
      <c r="J428" s="15">
        <f>IFERROR(_xlfn.XLOOKUP(I428,providers!$B$2:$B$11,providers!$Q$2:$Q$11),"")</f>
        <v>3.7</v>
      </c>
      <c r="K428">
        <f>SUMIFS(member_months!$F:$F,member_months!$A:$A,$A428)</f>
        <v>10</v>
      </c>
      <c r="L428" s="16">
        <f>SUMIFS(claims!$Q:$Q,claims!$B:$B,$A428)</f>
        <v>1190.6799999999998</v>
      </c>
      <c r="M428" s="16">
        <f t="shared" si="30"/>
        <v>119.06799999999998</v>
      </c>
      <c r="N428" s="16">
        <f>SUMIFS(claims!$Q:$Q,claims!$B:$B,$A428,claims!$Z:$Z,"Inpatient")</f>
        <v>0</v>
      </c>
      <c r="O428" s="16">
        <f>SUMIFS(claims!$Q:$Q,claims!$B:$B,$A428,claims!$Z:$Z,"ED")</f>
        <v>0</v>
      </c>
      <c r="P428" s="16">
        <f>SUMIFS(claims!$Q:$Q,claims!$B:$B,$A428,claims!$Z:$Z,"Specialty Rx")</f>
        <v>874.86</v>
      </c>
      <c r="Q428" s="14">
        <f t="shared" si="31"/>
        <v>0</v>
      </c>
      <c r="AA428" s="41">
        <f>COUNTIFS(claims!$B:$B,$A428,claims!$Z:$Z,"Behavioral Health")</f>
        <v>0</v>
      </c>
      <c r="AB428" s="41">
        <f>COUNTIFS(claims!$B:$B,$A428,claims!$Z:$Z,"ED")</f>
        <v>0</v>
      </c>
      <c r="AC428" s="41">
        <f>COUNTIFS(claims!$B:$B,$A428,claims!$Z:$Z,"Inpatient")</f>
        <v>0</v>
      </c>
      <c r="AD428" s="41">
        <f t="shared" si="32"/>
        <v>0</v>
      </c>
      <c r="AE428" s="41" t="str">
        <f>IF(enrollment!P428="","",enrollment!P428)</f>
        <v/>
      </c>
      <c r="AF428" s="41">
        <f>IF(enrollment!P428="",0,1)</f>
        <v>0</v>
      </c>
    </row>
    <row r="429" spans="1:32" x14ac:dyDescent="0.25">
      <c r="A429" t="str">
        <f>enrollment!A429</f>
        <v>M-000428</v>
      </c>
      <c r="B429" t="str">
        <f>enrollment!F429</f>
        <v>Medicare Advantage</v>
      </c>
      <c r="C429" t="str">
        <f>enrollment!I429</f>
        <v>OH</v>
      </c>
      <c r="D429" t="str">
        <f>enrollment!J429</f>
        <v>Franklin</v>
      </c>
      <c r="E429">
        <f>enrollment!L429</f>
        <v>66</v>
      </c>
      <c r="F429" t="str" cm="1">
        <f t="array" ref="F429">_xlfn.IFS(E429&lt;18,"0-17",E429&lt;35,"18-34",E429&lt;50,"35-49",E429&lt;65,"50-64",TRUE,"65+")</f>
        <v>65+</v>
      </c>
      <c r="G429" t="str">
        <f>enrollment!M429</f>
        <v>M</v>
      </c>
      <c r="H429" s="13">
        <f>enrollment!N429</f>
        <v>2.2400000000000002</v>
      </c>
      <c r="I429" s="14">
        <f>enrollment!O429</f>
        <v>2345678901</v>
      </c>
      <c r="J429" s="15">
        <f>IFERROR(_xlfn.XLOOKUP(I429,providers!$B$2:$B$11,providers!$Q$2:$Q$11),"")</f>
        <v>4.2</v>
      </c>
      <c r="K429">
        <f>SUMIFS(member_months!$F:$F,member_months!$A:$A,$A429)</f>
        <v>10</v>
      </c>
      <c r="L429" s="16">
        <f>SUMIFS(claims!$Q:$Q,claims!$B:$B,$A429)</f>
        <v>20542.43</v>
      </c>
      <c r="M429" s="16">
        <f t="shared" si="30"/>
        <v>2054.2429999999999</v>
      </c>
      <c r="N429" s="16">
        <f>SUMIFS(claims!$Q:$Q,claims!$B:$B,$A429,claims!$Z:$Z,"Inpatient")</f>
        <v>14677.59</v>
      </c>
      <c r="O429" s="16">
        <f>SUMIFS(claims!$Q:$Q,claims!$B:$B,$A429,claims!$Z:$Z,"ED")</f>
        <v>3481.9700000000003</v>
      </c>
      <c r="P429" s="16">
        <f>SUMIFS(claims!$Q:$Q,claims!$B:$B,$A429,claims!$Z:$Z,"Specialty Rx")</f>
        <v>1824.9899999999998</v>
      </c>
      <c r="Q429" s="14">
        <f t="shared" si="31"/>
        <v>0</v>
      </c>
      <c r="AA429" s="41">
        <f>COUNTIFS(claims!$B:$B,$A429,claims!$Z:$Z,"Behavioral Health")</f>
        <v>0</v>
      </c>
      <c r="AB429" s="41">
        <f>COUNTIFS(claims!$B:$B,$A429,claims!$Z:$Z,"ED")</f>
        <v>3</v>
      </c>
      <c r="AC429" s="41">
        <f>COUNTIFS(claims!$B:$B,$A429,claims!$Z:$Z,"Inpatient")</f>
        <v>1</v>
      </c>
      <c r="AD429" s="41">
        <f t="shared" si="32"/>
        <v>0</v>
      </c>
      <c r="AE429" s="41" t="str">
        <f>IF(enrollment!P429="","",enrollment!P429)</f>
        <v/>
      </c>
      <c r="AF429" s="41">
        <f>IF(enrollment!P429="",0,1)</f>
        <v>0</v>
      </c>
    </row>
    <row r="430" spans="1:32" x14ac:dyDescent="0.25">
      <c r="A430" t="str">
        <f>enrollment!A430</f>
        <v>M-000429</v>
      </c>
      <c r="B430" t="str">
        <f>enrollment!F430</f>
        <v>Commercial</v>
      </c>
      <c r="C430" t="str">
        <f>enrollment!I430</f>
        <v>OH</v>
      </c>
      <c r="D430" t="str">
        <f>enrollment!J430</f>
        <v>Franklin</v>
      </c>
      <c r="E430">
        <f>enrollment!L430</f>
        <v>49</v>
      </c>
      <c r="F430" t="str" cm="1">
        <f t="array" ref="F430">_xlfn.IFS(E430&lt;18,"0-17",E430&lt;35,"18-34",E430&lt;50,"35-49",E430&lt;65,"50-64",TRUE,"65+")</f>
        <v>35-49</v>
      </c>
      <c r="G430" t="str">
        <f>enrollment!M430</f>
        <v>M</v>
      </c>
      <c r="H430" s="13">
        <f>enrollment!N430</f>
        <v>1.03</v>
      </c>
      <c r="I430" s="14">
        <f>enrollment!O430</f>
        <v>6789012345</v>
      </c>
      <c r="J430" s="15">
        <f>IFERROR(_xlfn.XLOOKUP(I430,providers!$B$2:$B$11,providers!$Q$2:$Q$11),"")</f>
        <v>4.0999999999999996</v>
      </c>
      <c r="K430">
        <f>SUMIFS(member_months!$F:$F,member_months!$A:$A,$A430)</f>
        <v>12</v>
      </c>
      <c r="L430" s="16">
        <f>SUMIFS(claims!$Q:$Q,claims!$B:$B,$A430)</f>
        <v>1946.55</v>
      </c>
      <c r="M430" s="16">
        <f t="shared" si="30"/>
        <v>162.21250000000001</v>
      </c>
      <c r="N430" s="16">
        <f>SUMIFS(claims!$Q:$Q,claims!$B:$B,$A430,claims!$Z:$Z,"Inpatient")</f>
        <v>0</v>
      </c>
      <c r="O430" s="16">
        <f>SUMIFS(claims!$Q:$Q,claims!$B:$B,$A430,claims!$Z:$Z,"ED")</f>
        <v>0</v>
      </c>
      <c r="P430" s="16">
        <f>SUMIFS(claims!$Q:$Q,claims!$B:$B,$A430,claims!$Z:$Z,"Specialty Rx")</f>
        <v>1189.96</v>
      </c>
      <c r="Q430" s="14">
        <f t="shared" si="31"/>
        <v>0</v>
      </c>
      <c r="AA430" s="41">
        <f>COUNTIFS(claims!$B:$B,$A430,claims!$Z:$Z,"Behavioral Health")</f>
        <v>0</v>
      </c>
      <c r="AB430" s="41">
        <f>COUNTIFS(claims!$B:$B,$A430,claims!$Z:$Z,"ED")</f>
        <v>0</v>
      </c>
      <c r="AC430" s="41">
        <f>COUNTIFS(claims!$B:$B,$A430,claims!$Z:$Z,"Inpatient")</f>
        <v>0</v>
      </c>
      <c r="AD430" s="41">
        <f t="shared" si="32"/>
        <v>0</v>
      </c>
      <c r="AE430" s="41" t="str">
        <f>IF(enrollment!P430="","",enrollment!P430)</f>
        <v/>
      </c>
      <c r="AF430" s="41">
        <f>IF(enrollment!P430="",0,1)</f>
        <v>0</v>
      </c>
    </row>
    <row r="431" spans="1:32" x14ac:dyDescent="0.25">
      <c r="A431" t="str">
        <f>enrollment!A431</f>
        <v>M-000430</v>
      </c>
      <c r="B431" t="str">
        <f>enrollment!F431</f>
        <v>Commercial</v>
      </c>
      <c r="C431" t="str">
        <f>enrollment!I431</f>
        <v>OH</v>
      </c>
      <c r="D431" t="str">
        <f>enrollment!J431</f>
        <v>Franklin</v>
      </c>
      <c r="E431">
        <f>enrollment!L431</f>
        <v>67</v>
      </c>
      <c r="F431" t="str" cm="1">
        <f t="array" ref="F431">_xlfn.IFS(E431&lt;18,"0-17",E431&lt;35,"18-34",E431&lt;50,"35-49",E431&lt;65,"50-64",TRUE,"65+")</f>
        <v>65+</v>
      </c>
      <c r="G431" t="str">
        <f>enrollment!M431</f>
        <v>F</v>
      </c>
      <c r="H431" s="13">
        <f>enrollment!N431</f>
        <v>3.48</v>
      </c>
      <c r="I431" s="14">
        <f>enrollment!O431</f>
        <v>6789012345</v>
      </c>
      <c r="J431" s="15">
        <f>IFERROR(_xlfn.XLOOKUP(I431,providers!$B$2:$B$11,providers!$Q$2:$Q$11),"")</f>
        <v>4.0999999999999996</v>
      </c>
      <c r="K431">
        <f>SUMIFS(member_months!$F:$F,member_months!$A:$A,$A431)</f>
        <v>11</v>
      </c>
      <c r="L431" s="16">
        <f>SUMIFS(claims!$Q:$Q,claims!$B:$B,$A431)</f>
        <v>1009.5400000000001</v>
      </c>
      <c r="M431" s="16">
        <f t="shared" si="30"/>
        <v>91.776363636363641</v>
      </c>
      <c r="N431" s="16">
        <f>SUMIFS(claims!$Q:$Q,claims!$B:$B,$A431,claims!$Z:$Z,"Inpatient")</f>
        <v>0</v>
      </c>
      <c r="O431" s="16">
        <f>SUMIFS(claims!$Q:$Q,claims!$B:$B,$A431,claims!$Z:$Z,"ED")</f>
        <v>0</v>
      </c>
      <c r="P431" s="16">
        <f>SUMIFS(claims!$Q:$Q,claims!$B:$B,$A431,claims!$Z:$Z,"Specialty Rx")</f>
        <v>747.48</v>
      </c>
      <c r="Q431" s="14">
        <f t="shared" si="31"/>
        <v>0</v>
      </c>
      <c r="AA431" s="41">
        <f>COUNTIFS(claims!$B:$B,$A431,claims!$Z:$Z,"Behavioral Health")</f>
        <v>0</v>
      </c>
      <c r="AB431" s="41">
        <f>COUNTIFS(claims!$B:$B,$A431,claims!$Z:$Z,"ED")</f>
        <v>0</v>
      </c>
      <c r="AC431" s="41">
        <f>COUNTIFS(claims!$B:$B,$A431,claims!$Z:$Z,"Inpatient")</f>
        <v>0</v>
      </c>
      <c r="AD431" s="41">
        <f t="shared" si="32"/>
        <v>0</v>
      </c>
      <c r="AE431" s="41" t="str">
        <f>IF(enrollment!P431="","",enrollment!P431)</f>
        <v/>
      </c>
      <c r="AF431" s="41">
        <f>IF(enrollment!P431="",0,1)</f>
        <v>0</v>
      </c>
    </row>
    <row r="432" spans="1:32" x14ac:dyDescent="0.25">
      <c r="A432" t="str">
        <f>enrollment!A432</f>
        <v>M-000431</v>
      </c>
      <c r="B432" t="str">
        <f>enrollment!F432</f>
        <v>Marketplace</v>
      </c>
      <c r="C432" t="str">
        <f>enrollment!I432</f>
        <v>TN</v>
      </c>
      <c r="D432" t="str">
        <f>enrollment!J432</f>
        <v>Rural-Cannon</v>
      </c>
      <c r="E432">
        <f>enrollment!L432</f>
        <v>78</v>
      </c>
      <c r="F432" t="str" cm="1">
        <f t="array" ref="F432">_xlfn.IFS(E432&lt;18,"0-17",E432&lt;35,"18-34",E432&lt;50,"35-49",E432&lt;65,"50-64",TRUE,"65+")</f>
        <v>65+</v>
      </c>
      <c r="G432" t="str">
        <f>enrollment!M432</f>
        <v>F</v>
      </c>
      <c r="H432" s="13">
        <f>enrollment!N432</f>
        <v>3.14</v>
      </c>
      <c r="I432" s="14">
        <f>enrollment!O432</f>
        <v>0</v>
      </c>
      <c r="J432" s="15" t="str">
        <f>IFERROR(_xlfn.XLOOKUP(I432,providers!$B$2:$B$11,providers!$Q$2:$Q$11),"")</f>
        <v/>
      </c>
      <c r="K432">
        <f>SUMIFS(member_months!$F:$F,member_months!$A:$A,$A432)</f>
        <v>10</v>
      </c>
      <c r="L432" s="16">
        <f>SUMIFS(claims!$Q:$Q,claims!$B:$B,$A432)</f>
        <v>6234.74</v>
      </c>
      <c r="M432" s="16">
        <f t="shared" si="30"/>
        <v>623.47399999999993</v>
      </c>
      <c r="N432" s="16">
        <f>SUMIFS(claims!$Q:$Q,claims!$B:$B,$A432,claims!$Z:$Z,"Inpatient")</f>
        <v>0</v>
      </c>
      <c r="O432" s="16">
        <f>SUMIFS(claims!$Q:$Q,claims!$B:$B,$A432,claims!$Z:$Z,"ED")</f>
        <v>5255.96</v>
      </c>
      <c r="P432" s="16">
        <f>SUMIFS(claims!$Q:$Q,claims!$B:$B,$A432,claims!$Z:$Z,"Specialty Rx")</f>
        <v>0</v>
      </c>
      <c r="Q432" s="14">
        <f t="shared" si="31"/>
        <v>0</v>
      </c>
      <c r="AA432" s="41">
        <f>COUNTIFS(claims!$B:$B,$A432,claims!$Z:$Z,"Behavioral Health")</f>
        <v>3</v>
      </c>
      <c r="AB432" s="41">
        <f>COUNTIFS(claims!$B:$B,$A432,claims!$Z:$Z,"ED")</f>
        <v>4</v>
      </c>
      <c r="AC432" s="41">
        <f>COUNTIFS(claims!$B:$B,$A432,claims!$Z:$Z,"Inpatient")</f>
        <v>0</v>
      </c>
      <c r="AD432" s="41">
        <f t="shared" si="32"/>
        <v>1</v>
      </c>
      <c r="AE432" s="41" t="str">
        <f>IF(enrollment!P432="","",enrollment!P432)</f>
        <v/>
      </c>
      <c r="AF432" s="41">
        <f>IF(enrollment!P432="",0,1)</f>
        <v>0</v>
      </c>
    </row>
    <row r="433" spans="1:32" x14ac:dyDescent="0.25">
      <c r="A433" t="str">
        <f>enrollment!A433</f>
        <v>M-000432</v>
      </c>
      <c r="B433" t="str">
        <f>enrollment!F433</f>
        <v>Medicare Advantage</v>
      </c>
      <c r="C433" t="str">
        <f>enrollment!I433</f>
        <v>OH</v>
      </c>
      <c r="D433" t="str">
        <f>enrollment!J433</f>
        <v>Cuyahoga</v>
      </c>
      <c r="E433">
        <f>enrollment!L433</f>
        <v>67</v>
      </c>
      <c r="F433" t="str" cm="1">
        <f t="array" ref="F433">_xlfn.IFS(E433&lt;18,"0-17",E433&lt;35,"18-34",E433&lt;50,"35-49",E433&lt;65,"50-64",TRUE,"65+")</f>
        <v>65+</v>
      </c>
      <c r="G433" t="str">
        <f>enrollment!M433</f>
        <v>F</v>
      </c>
      <c r="H433" s="13">
        <f>enrollment!N433</f>
        <v>2.54</v>
      </c>
      <c r="I433" s="14">
        <f>enrollment!O433</f>
        <v>6789012345</v>
      </c>
      <c r="J433" s="15">
        <f>IFERROR(_xlfn.XLOOKUP(I433,providers!$B$2:$B$11,providers!$Q$2:$Q$11),"")</f>
        <v>4.0999999999999996</v>
      </c>
      <c r="K433">
        <f>SUMIFS(member_months!$F:$F,member_months!$A:$A,$A433)</f>
        <v>11</v>
      </c>
      <c r="L433" s="16">
        <f>SUMIFS(claims!$Q:$Q,claims!$B:$B,$A433)</f>
        <v>21042.47</v>
      </c>
      <c r="M433" s="16">
        <f t="shared" si="30"/>
        <v>1912.9518181818182</v>
      </c>
      <c r="N433" s="16">
        <f>SUMIFS(claims!$Q:$Q,claims!$B:$B,$A433,claims!$Z:$Z,"Inpatient")</f>
        <v>20771.55</v>
      </c>
      <c r="O433" s="16">
        <f>SUMIFS(claims!$Q:$Q,claims!$B:$B,$A433,claims!$Z:$Z,"ED")</f>
        <v>0</v>
      </c>
      <c r="P433" s="16">
        <f>SUMIFS(claims!$Q:$Q,claims!$B:$B,$A433,claims!$Z:$Z,"Specialty Rx")</f>
        <v>0</v>
      </c>
      <c r="Q433" s="14">
        <f t="shared" si="31"/>
        <v>0</v>
      </c>
      <c r="AA433" s="41">
        <f>COUNTIFS(claims!$B:$B,$A433,claims!$Z:$Z,"Behavioral Health")</f>
        <v>0</v>
      </c>
      <c r="AB433" s="41">
        <f>COUNTIFS(claims!$B:$B,$A433,claims!$Z:$Z,"ED")</f>
        <v>0</v>
      </c>
      <c r="AC433" s="41">
        <f>COUNTIFS(claims!$B:$B,$A433,claims!$Z:$Z,"Inpatient")</f>
        <v>1</v>
      </c>
      <c r="AD433" s="41">
        <f t="shared" si="32"/>
        <v>0</v>
      </c>
      <c r="AE433" s="41" t="str">
        <f>IF(enrollment!P433="","",enrollment!P433)</f>
        <v/>
      </c>
      <c r="AF433" s="41">
        <f>IF(enrollment!P433="",0,1)</f>
        <v>0</v>
      </c>
    </row>
    <row r="434" spans="1:32" x14ac:dyDescent="0.25">
      <c r="A434" t="str">
        <f>enrollment!A434</f>
        <v>M-000433</v>
      </c>
      <c r="B434" t="str">
        <f>enrollment!F434</f>
        <v>Commercial</v>
      </c>
      <c r="C434" t="str">
        <f>enrollment!I434</f>
        <v>GA</v>
      </c>
      <c r="D434" t="str">
        <f>enrollment!J434</f>
        <v>Fulton</v>
      </c>
      <c r="E434">
        <f>enrollment!L434</f>
        <v>27</v>
      </c>
      <c r="F434" t="str" cm="1">
        <f t="array" ref="F434">_xlfn.IFS(E434&lt;18,"0-17",E434&lt;35,"18-34",E434&lt;50,"35-49",E434&lt;65,"50-64",TRUE,"65+")</f>
        <v>18-34</v>
      </c>
      <c r="G434" t="str">
        <f>enrollment!M434</f>
        <v>F</v>
      </c>
      <c r="H434" s="13">
        <f>enrollment!N434</f>
        <v>0.95</v>
      </c>
      <c r="I434" s="14">
        <f>enrollment!O434</f>
        <v>8901234567</v>
      </c>
      <c r="J434" s="15">
        <f>IFERROR(_xlfn.XLOOKUP(I434,providers!$B$2:$B$11,providers!$Q$2:$Q$11),"")</f>
        <v>3.7</v>
      </c>
      <c r="K434">
        <f>SUMIFS(member_months!$F:$F,member_months!$A:$A,$A434)</f>
        <v>10</v>
      </c>
      <c r="L434" s="16">
        <f>SUMIFS(claims!$Q:$Q,claims!$B:$B,$A434)</f>
        <v>3798.7599999999998</v>
      </c>
      <c r="M434" s="16">
        <f t="shared" si="30"/>
        <v>379.87599999999998</v>
      </c>
      <c r="N434" s="16">
        <f>SUMIFS(claims!$Q:$Q,claims!$B:$B,$A434,claims!$Z:$Z,"Inpatient")</f>
        <v>0</v>
      </c>
      <c r="O434" s="16">
        <f>SUMIFS(claims!$Q:$Q,claims!$B:$B,$A434,claims!$Z:$Z,"ED")</f>
        <v>1179.72</v>
      </c>
      <c r="P434" s="16">
        <f>SUMIFS(claims!$Q:$Q,claims!$B:$B,$A434,claims!$Z:$Z,"Specialty Rx")</f>
        <v>1677.4299999999998</v>
      </c>
      <c r="Q434" s="14">
        <f t="shared" si="31"/>
        <v>0</v>
      </c>
      <c r="AA434" s="41">
        <f>COUNTIFS(claims!$B:$B,$A434,claims!$Z:$Z,"Behavioral Health")</f>
        <v>1</v>
      </c>
      <c r="AB434" s="41">
        <f>COUNTIFS(claims!$B:$B,$A434,claims!$Z:$Z,"ED")</f>
        <v>1</v>
      </c>
      <c r="AC434" s="41">
        <f>COUNTIFS(claims!$B:$B,$A434,claims!$Z:$Z,"Inpatient")</f>
        <v>0</v>
      </c>
      <c r="AD434" s="41">
        <f t="shared" si="32"/>
        <v>1</v>
      </c>
      <c r="AE434" s="41" t="str">
        <f>IF(enrollment!P434="","",enrollment!P434)</f>
        <v/>
      </c>
      <c r="AF434" s="41">
        <f>IF(enrollment!P434="",0,1)</f>
        <v>0</v>
      </c>
    </row>
    <row r="435" spans="1:32" x14ac:dyDescent="0.25">
      <c r="A435" t="str">
        <f>enrollment!A435</f>
        <v>M-000434</v>
      </c>
      <c r="B435" t="str">
        <f>enrollment!F435</f>
        <v>Commercial</v>
      </c>
      <c r="C435" t="str">
        <f>enrollment!I435</f>
        <v>KY</v>
      </c>
      <c r="D435" t="str">
        <f>enrollment!J435</f>
        <v>Jefferson</v>
      </c>
      <c r="E435">
        <f>enrollment!L435</f>
        <v>34</v>
      </c>
      <c r="F435" t="str" cm="1">
        <f t="array" ref="F435">_xlfn.IFS(E435&lt;18,"0-17",E435&lt;35,"18-34",E435&lt;50,"35-49",E435&lt;65,"50-64",TRUE,"65+")</f>
        <v>18-34</v>
      </c>
      <c r="G435" t="str">
        <f>enrollment!M435</f>
        <v>F</v>
      </c>
      <c r="H435" s="13">
        <f>enrollment!N435</f>
        <v>1.21</v>
      </c>
      <c r="I435" s="14">
        <f>enrollment!O435</f>
        <v>9012345678</v>
      </c>
      <c r="J435" s="15">
        <f>IFERROR(_xlfn.XLOOKUP(I435,providers!$B$2:$B$11,providers!$Q$2:$Q$11),"")</f>
        <v>4.3</v>
      </c>
      <c r="K435">
        <f>SUMIFS(member_months!$F:$F,member_months!$A:$A,$A435)</f>
        <v>11</v>
      </c>
      <c r="L435" s="16">
        <f>SUMIFS(claims!$Q:$Q,claims!$B:$B,$A435)</f>
        <v>21133.55</v>
      </c>
      <c r="M435" s="16">
        <f t="shared" si="30"/>
        <v>1921.2318181818182</v>
      </c>
      <c r="N435" s="16">
        <f>SUMIFS(claims!$Q:$Q,claims!$B:$B,$A435,claims!$Z:$Z,"Inpatient")</f>
        <v>19566.34</v>
      </c>
      <c r="O435" s="16">
        <f>SUMIFS(claims!$Q:$Q,claims!$B:$B,$A435,claims!$Z:$Z,"ED")</f>
        <v>1250.93</v>
      </c>
      <c r="P435" s="16">
        <f>SUMIFS(claims!$Q:$Q,claims!$B:$B,$A435,claims!$Z:$Z,"Specialty Rx")</f>
        <v>0</v>
      </c>
      <c r="Q435" s="14">
        <f t="shared" si="31"/>
        <v>0</v>
      </c>
      <c r="AA435" s="41">
        <f>COUNTIFS(claims!$B:$B,$A435,claims!$Z:$Z,"Behavioral Health")</f>
        <v>1</v>
      </c>
      <c r="AB435" s="41">
        <f>COUNTIFS(claims!$B:$B,$A435,claims!$Z:$Z,"ED")</f>
        <v>1</v>
      </c>
      <c r="AC435" s="41">
        <f>COUNTIFS(claims!$B:$B,$A435,claims!$Z:$Z,"Inpatient")</f>
        <v>1</v>
      </c>
      <c r="AD435" s="41">
        <f t="shared" si="32"/>
        <v>1</v>
      </c>
      <c r="AE435" s="41" t="str">
        <f>IF(enrollment!P435="","",enrollment!P435)</f>
        <v/>
      </c>
      <c r="AF435" s="41">
        <f>IF(enrollment!P435="",0,1)</f>
        <v>0</v>
      </c>
    </row>
    <row r="436" spans="1:32" x14ac:dyDescent="0.25">
      <c r="A436" t="str">
        <f>enrollment!A436</f>
        <v>M-000435</v>
      </c>
      <c r="B436" t="str">
        <f>enrollment!F436</f>
        <v>Marketplace</v>
      </c>
      <c r="C436" t="str">
        <f>enrollment!I436</f>
        <v>KY</v>
      </c>
      <c r="D436" t="str">
        <f>enrollment!J436</f>
        <v>Warren</v>
      </c>
      <c r="E436">
        <f>enrollment!L436</f>
        <v>54</v>
      </c>
      <c r="F436" t="str" cm="1">
        <f t="array" ref="F436">_xlfn.IFS(E436&lt;18,"0-17",E436&lt;35,"18-34",E436&lt;50,"35-49",E436&lt;65,"50-64",TRUE,"65+")</f>
        <v>50-64</v>
      </c>
      <c r="G436" t="str">
        <f>enrollment!M436</f>
        <v>F</v>
      </c>
      <c r="H436" s="13">
        <f>enrollment!N436</f>
        <v>0.73</v>
      </c>
      <c r="I436" s="14">
        <f>enrollment!O436</f>
        <v>3456789012</v>
      </c>
      <c r="J436" s="15">
        <f>IFERROR(_xlfn.XLOOKUP(I436,providers!$B$2:$B$11,providers!$Q$2:$Q$11),"")</f>
        <v>4</v>
      </c>
      <c r="K436">
        <f>SUMIFS(member_months!$F:$F,member_months!$A:$A,$A436)</f>
        <v>11</v>
      </c>
      <c r="L436" s="16">
        <f>SUMIFS(claims!$Q:$Q,claims!$B:$B,$A436)</f>
        <v>24463.3</v>
      </c>
      <c r="M436" s="16">
        <f t="shared" si="30"/>
        <v>2223.9363636363637</v>
      </c>
      <c r="N436" s="16">
        <f>SUMIFS(claims!$Q:$Q,claims!$B:$B,$A436,claims!$Z:$Z,"Inpatient")</f>
        <v>18243.439999999999</v>
      </c>
      <c r="O436" s="16">
        <f>SUMIFS(claims!$Q:$Q,claims!$B:$B,$A436,claims!$Z:$Z,"ED")</f>
        <v>3701.5099999999998</v>
      </c>
      <c r="P436" s="16">
        <f>SUMIFS(claims!$Q:$Q,claims!$B:$B,$A436,claims!$Z:$Z,"Specialty Rx")</f>
        <v>1904.5700000000002</v>
      </c>
      <c r="Q436" s="14">
        <f t="shared" si="31"/>
        <v>0</v>
      </c>
      <c r="AA436" s="41">
        <f>COUNTIFS(claims!$B:$B,$A436,claims!$Z:$Z,"Behavioral Health")</f>
        <v>1</v>
      </c>
      <c r="AB436" s="41">
        <f>COUNTIFS(claims!$B:$B,$A436,claims!$Z:$Z,"ED")</f>
        <v>3</v>
      </c>
      <c r="AC436" s="41">
        <f>COUNTIFS(claims!$B:$B,$A436,claims!$Z:$Z,"Inpatient")</f>
        <v>1</v>
      </c>
      <c r="AD436" s="41">
        <f t="shared" si="32"/>
        <v>1</v>
      </c>
      <c r="AE436" s="41" t="str">
        <f>IF(enrollment!P436="","",enrollment!P436)</f>
        <v/>
      </c>
      <c r="AF436" s="41">
        <f>IF(enrollment!P436="",0,1)</f>
        <v>0</v>
      </c>
    </row>
    <row r="437" spans="1:32" x14ac:dyDescent="0.25">
      <c r="A437" t="str">
        <f>enrollment!A437</f>
        <v>M-000436</v>
      </c>
      <c r="B437" t="str">
        <f>enrollment!F437</f>
        <v>Commercial</v>
      </c>
      <c r="C437" t="str">
        <f>enrollment!I437</f>
        <v>KY</v>
      </c>
      <c r="D437" t="str">
        <f>enrollment!J437</f>
        <v>Jefferson</v>
      </c>
      <c r="E437">
        <f>enrollment!L437</f>
        <v>72</v>
      </c>
      <c r="F437" t="str" cm="1">
        <f t="array" ref="F437">_xlfn.IFS(E437&lt;18,"0-17",E437&lt;35,"18-34",E437&lt;50,"35-49",E437&lt;65,"50-64",TRUE,"65+")</f>
        <v>65+</v>
      </c>
      <c r="G437" t="str">
        <f>enrollment!M437</f>
        <v>M</v>
      </c>
      <c r="H437" s="13">
        <f>enrollment!N437</f>
        <v>2.92</v>
      </c>
      <c r="I437" s="14">
        <f>enrollment!O437</f>
        <v>3456789012</v>
      </c>
      <c r="J437" s="15">
        <f>IFERROR(_xlfn.XLOOKUP(I437,providers!$B$2:$B$11,providers!$Q$2:$Q$11),"")</f>
        <v>4</v>
      </c>
      <c r="K437">
        <f>SUMIFS(member_months!$F:$F,member_months!$A:$A,$A437)</f>
        <v>10</v>
      </c>
      <c r="L437" s="16">
        <f>SUMIFS(claims!$Q:$Q,claims!$B:$B,$A437)</f>
        <v>12103.910000000002</v>
      </c>
      <c r="M437" s="16">
        <f t="shared" si="30"/>
        <v>1210.3910000000001</v>
      </c>
      <c r="N437" s="16">
        <f>SUMIFS(claims!$Q:$Q,claims!$B:$B,$A437,claims!$Z:$Z,"Inpatient")</f>
        <v>11654.59</v>
      </c>
      <c r="O437" s="16">
        <f>SUMIFS(claims!$Q:$Q,claims!$B:$B,$A437,claims!$Z:$Z,"ED")</f>
        <v>0</v>
      </c>
      <c r="P437" s="16">
        <f>SUMIFS(claims!$Q:$Q,claims!$B:$B,$A437,claims!$Z:$Z,"Specialty Rx")</f>
        <v>0</v>
      </c>
      <c r="Q437" s="14">
        <f t="shared" si="31"/>
        <v>0</v>
      </c>
      <c r="AA437" s="41">
        <f>COUNTIFS(claims!$B:$B,$A437,claims!$Z:$Z,"Behavioral Health")</f>
        <v>0</v>
      </c>
      <c r="AB437" s="41">
        <f>COUNTIFS(claims!$B:$B,$A437,claims!$Z:$Z,"ED")</f>
        <v>0</v>
      </c>
      <c r="AC437" s="41">
        <f>COUNTIFS(claims!$B:$B,$A437,claims!$Z:$Z,"Inpatient")</f>
        <v>1</v>
      </c>
      <c r="AD437" s="41">
        <f t="shared" si="32"/>
        <v>0</v>
      </c>
      <c r="AE437" s="41" t="str">
        <f>IF(enrollment!P437="","",enrollment!P437)</f>
        <v/>
      </c>
      <c r="AF437" s="41">
        <f>IF(enrollment!P437="",0,1)</f>
        <v>0</v>
      </c>
    </row>
    <row r="438" spans="1:32" x14ac:dyDescent="0.25">
      <c r="A438" t="str">
        <f>enrollment!A438</f>
        <v>M-000437</v>
      </c>
      <c r="B438" t="str">
        <f>enrollment!F438</f>
        <v>Commercial</v>
      </c>
      <c r="C438" t="str">
        <f>enrollment!I438</f>
        <v>KY</v>
      </c>
      <c r="D438" t="str">
        <f>enrollment!J438</f>
        <v>Hardin</v>
      </c>
      <c r="E438">
        <f>enrollment!L438</f>
        <v>55</v>
      </c>
      <c r="F438" t="str" cm="1">
        <f t="array" ref="F438">_xlfn.IFS(E438&lt;18,"0-17",E438&lt;35,"18-34",E438&lt;50,"35-49",E438&lt;65,"50-64",TRUE,"65+")</f>
        <v>50-64</v>
      </c>
      <c r="G438" t="str">
        <f>enrollment!M438</f>
        <v>M</v>
      </c>
      <c r="H438" s="13">
        <f>enrollment!N438</f>
        <v>0.85</v>
      </c>
      <c r="I438" s="14">
        <f>enrollment!O438</f>
        <v>3456789012</v>
      </c>
      <c r="J438" s="15">
        <f>IFERROR(_xlfn.XLOOKUP(I438,providers!$B$2:$B$11,providers!$Q$2:$Q$11),"")</f>
        <v>4</v>
      </c>
      <c r="K438">
        <f>SUMIFS(member_months!$F:$F,member_months!$A:$A,$A438)</f>
        <v>11</v>
      </c>
      <c r="L438" s="16">
        <f>SUMIFS(claims!$Q:$Q,claims!$B:$B,$A438)</f>
        <v>3075.6099999999997</v>
      </c>
      <c r="M438" s="16">
        <f t="shared" si="30"/>
        <v>279.60090909090906</v>
      </c>
      <c r="N438" s="16">
        <f>SUMIFS(claims!$Q:$Q,claims!$B:$B,$A438,claims!$Z:$Z,"Inpatient")</f>
        <v>0</v>
      </c>
      <c r="O438" s="16">
        <f>SUMIFS(claims!$Q:$Q,claims!$B:$B,$A438,claims!$Z:$Z,"ED")</f>
        <v>873.27</v>
      </c>
      <c r="P438" s="16">
        <f>SUMIFS(claims!$Q:$Q,claims!$B:$B,$A438,claims!$Z:$Z,"Specialty Rx")</f>
        <v>770.28</v>
      </c>
      <c r="Q438" s="14">
        <f t="shared" si="31"/>
        <v>0</v>
      </c>
      <c r="AA438" s="41">
        <f>COUNTIFS(claims!$B:$B,$A438,claims!$Z:$Z,"Behavioral Health")</f>
        <v>1</v>
      </c>
      <c r="AB438" s="41">
        <f>COUNTIFS(claims!$B:$B,$A438,claims!$Z:$Z,"ED")</f>
        <v>1</v>
      </c>
      <c r="AC438" s="41">
        <f>COUNTIFS(claims!$B:$B,$A438,claims!$Z:$Z,"Inpatient")</f>
        <v>0</v>
      </c>
      <c r="AD438" s="41">
        <f t="shared" si="32"/>
        <v>1</v>
      </c>
      <c r="AE438" s="41" t="str">
        <f>IF(enrollment!P438="","",enrollment!P438)</f>
        <v/>
      </c>
      <c r="AF438" s="41">
        <f>IF(enrollment!P438="",0,1)</f>
        <v>0</v>
      </c>
    </row>
    <row r="439" spans="1:32" x14ac:dyDescent="0.25">
      <c r="A439" t="str">
        <f>enrollment!A439</f>
        <v>M-000438</v>
      </c>
      <c r="B439" t="str">
        <f>enrollment!F439</f>
        <v>Marketplace</v>
      </c>
      <c r="C439" t="str">
        <f>enrollment!I439</f>
        <v>GA</v>
      </c>
      <c r="D439" t="str">
        <f>enrollment!J439</f>
        <v>Fulton</v>
      </c>
      <c r="E439">
        <f>enrollment!L439</f>
        <v>31</v>
      </c>
      <c r="F439" t="str" cm="1">
        <f t="array" ref="F439">_xlfn.IFS(E439&lt;18,"0-17",E439&lt;35,"18-34",E439&lt;50,"35-49",E439&lt;65,"50-64",TRUE,"65+")</f>
        <v>18-34</v>
      </c>
      <c r="G439" t="str">
        <f>enrollment!M439</f>
        <v>M</v>
      </c>
      <c r="H439" s="13">
        <f>enrollment!N439</f>
        <v>1.07</v>
      </c>
      <c r="I439" s="14">
        <f>enrollment!O439</f>
        <v>8901234567</v>
      </c>
      <c r="J439" s="15">
        <f>IFERROR(_xlfn.XLOOKUP(I439,providers!$B$2:$B$11,providers!$Q$2:$Q$11),"")</f>
        <v>3.7</v>
      </c>
      <c r="K439">
        <f>SUMIFS(member_months!$F:$F,member_months!$A:$A,$A439)</f>
        <v>10</v>
      </c>
      <c r="L439" s="16">
        <f>SUMIFS(claims!$Q:$Q,claims!$B:$B,$A439)</f>
        <v>44983.85</v>
      </c>
      <c r="M439" s="16">
        <f t="shared" si="30"/>
        <v>4498.3850000000002</v>
      </c>
      <c r="N439" s="16">
        <f>SUMIFS(claims!$Q:$Q,claims!$B:$B,$A439,claims!$Z:$Z,"Inpatient")</f>
        <v>42625.97</v>
      </c>
      <c r="O439" s="16">
        <f>SUMIFS(claims!$Q:$Q,claims!$B:$B,$A439,claims!$Z:$Z,"ED")</f>
        <v>1002.63</v>
      </c>
      <c r="P439" s="16">
        <f>SUMIFS(claims!$Q:$Q,claims!$B:$B,$A439,claims!$Z:$Z,"Specialty Rx")</f>
        <v>1008.29</v>
      </c>
      <c r="Q439" s="14">
        <f t="shared" si="31"/>
        <v>1</v>
      </c>
      <c r="AA439" s="41">
        <f>COUNTIFS(claims!$B:$B,$A439,claims!$Z:$Z,"Behavioral Health")</f>
        <v>0</v>
      </c>
      <c r="AB439" s="41">
        <f>COUNTIFS(claims!$B:$B,$A439,claims!$Z:$Z,"ED")</f>
        <v>1</v>
      </c>
      <c r="AC439" s="41">
        <f>COUNTIFS(claims!$B:$B,$A439,claims!$Z:$Z,"Inpatient")</f>
        <v>2</v>
      </c>
      <c r="AD439" s="41">
        <f t="shared" si="32"/>
        <v>0</v>
      </c>
      <c r="AE439" s="41" t="str">
        <f>IF(enrollment!P439="","",enrollment!P439)</f>
        <v/>
      </c>
      <c r="AF439" s="41">
        <f>IF(enrollment!P439="",0,1)</f>
        <v>0</v>
      </c>
    </row>
    <row r="440" spans="1:32" x14ac:dyDescent="0.25">
      <c r="A440" t="str">
        <f>enrollment!A440</f>
        <v>M-000439</v>
      </c>
      <c r="B440" t="str">
        <f>enrollment!F440</f>
        <v>Commercial</v>
      </c>
      <c r="C440" t="str">
        <f>enrollment!I440</f>
        <v>OH</v>
      </c>
      <c r="D440" t="str">
        <f>enrollment!J440</f>
        <v>Cuyahoga</v>
      </c>
      <c r="E440">
        <f>enrollment!L440</f>
        <v>41</v>
      </c>
      <c r="F440" t="str" cm="1">
        <f t="array" ref="F440">_xlfn.IFS(E440&lt;18,"0-17",E440&lt;35,"18-34",E440&lt;50,"35-49",E440&lt;65,"50-64",TRUE,"65+")</f>
        <v>35-49</v>
      </c>
      <c r="G440" t="str">
        <f>enrollment!M440</f>
        <v>M</v>
      </c>
      <c r="H440" s="13">
        <f>enrollment!N440</f>
        <v>1.0900000000000001</v>
      </c>
      <c r="I440" s="14">
        <f>enrollment!O440</f>
        <v>6789012345</v>
      </c>
      <c r="J440" s="15">
        <f>IFERROR(_xlfn.XLOOKUP(I440,providers!$B$2:$B$11,providers!$Q$2:$Q$11),"")</f>
        <v>4.0999999999999996</v>
      </c>
      <c r="K440">
        <f>SUMIFS(member_months!$F:$F,member_months!$A:$A,$A440)</f>
        <v>11</v>
      </c>
      <c r="L440" s="16">
        <f>SUMIFS(claims!$Q:$Q,claims!$B:$B,$A440)</f>
        <v>21098.05</v>
      </c>
      <c r="M440" s="16">
        <f t="shared" si="30"/>
        <v>1918.0045454545455</v>
      </c>
      <c r="N440" s="16">
        <f>SUMIFS(claims!$Q:$Q,claims!$B:$B,$A440,claims!$Z:$Z,"Inpatient")</f>
        <v>20528.7</v>
      </c>
      <c r="O440" s="16">
        <f>SUMIFS(claims!$Q:$Q,claims!$B:$B,$A440,claims!$Z:$Z,"ED")</f>
        <v>0</v>
      </c>
      <c r="P440" s="16">
        <f>SUMIFS(claims!$Q:$Q,claims!$B:$B,$A440,claims!$Z:$Z,"Specialty Rx")</f>
        <v>0</v>
      </c>
      <c r="Q440" s="14">
        <f t="shared" si="31"/>
        <v>0</v>
      </c>
      <c r="AA440" s="41">
        <f>COUNTIFS(claims!$B:$B,$A440,claims!$Z:$Z,"Behavioral Health")</f>
        <v>0</v>
      </c>
      <c r="AB440" s="41">
        <f>COUNTIFS(claims!$B:$B,$A440,claims!$Z:$Z,"ED")</f>
        <v>0</v>
      </c>
      <c r="AC440" s="41">
        <f>COUNTIFS(claims!$B:$B,$A440,claims!$Z:$Z,"Inpatient")</f>
        <v>1</v>
      </c>
      <c r="AD440" s="41">
        <f t="shared" si="32"/>
        <v>0</v>
      </c>
      <c r="AE440" s="41" t="str">
        <f>IF(enrollment!P440="","",enrollment!P440)</f>
        <v/>
      </c>
      <c r="AF440" s="41">
        <f>IF(enrollment!P440="",0,1)</f>
        <v>0</v>
      </c>
    </row>
    <row r="441" spans="1:32" x14ac:dyDescent="0.25">
      <c r="A441" t="str">
        <f>enrollment!A441</f>
        <v>M-000440</v>
      </c>
      <c r="B441" t="str">
        <f>enrollment!F441</f>
        <v>Commercial</v>
      </c>
      <c r="C441" t="str">
        <f>enrollment!I441</f>
        <v>GA</v>
      </c>
      <c r="D441" t="str">
        <f>enrollment!J441</f>
        <v>Fulton</v>
      </c>
      <c r="E441">
        <f>enrollment!L441</f>
        <v>37</v>
      </c>
      <c r="F441" t="str" cm="1">
        <f t="array" ref="F441">_xlfn.IFS(E441&lt;18,"0-17",E441&lt;35,"18-34",E441&lt;50,"35-49",E441&lt;65,"50-64",TRUE,"65+")</f>
        <v>35-49</v>
      </c>
      <c r="G441" t="str">
        <f>enrollment!M441</f>
        <v>F</v>
      </c>
      <c r="H441" s="13">
        <f>enrollment!N441</f>
        <v>1.23</v>
      </c>
      <c r="I441" s="14">
        <f>enrollment!O441</f>
        <v>8901234567</v>
      </c>
      <c r="J441" s="15">
        <f>IFERROR(_xlfn.XLOOKUP(I441,providers!$B$2:$B$11,providers!$Q$2:$Q$11),"")</f>
        <v>3.7</v>
      </c>
      <c r="K441">
        <f>SUMIFS(member_months!$F:$F,member_months!$A:$A,$A441)</f>
        <v>10</v>
      </c>
      <c r="L441" s="16">
        <f>SUMIFS(claims!$Q:$Q,claims!$B:$B,$A441)</f>
        <v>2927.2199999999993</v>
      </c>
      <c r="M441" s="16">
        <f t="shared" si="30"/>
        <v>292.72199999999992</v>
      </c>
      <c r="N441" s="16">
        <f>SUMIFS(claims!$Q:$Q,claims!$B:$B,$A441,claims!$Z:$Z,"Inpatient")</f>
        <v>0</v>
      </c>
      <c r="O441" s="16">
        <f>SUMIFS(claims!$Q:$Q,claims!$B:$B,$A441,claims!$Z:$Z,"ED")</f>
        <v>874.62</v>
      </c>
      <c r="P441" s="16">
        <f>SUMIFS(claims!$Q:$Q,claims!$B:$B,$A441,claims!$Z:$Z,"Specialty Rx")</f>
        <v>1019.16</v>
      </c>
      <c r="Q441" s="14">
        <f t="shared" si="31"/>
        <v>0</v>
      </c>
      <c r="AA441" s="41">
        <f>COUNTIFS(claims!$B:$B,$A441,claims!$Z:$Z,"Behavioral Health")</f>
        <v>0</v>
      </c>
      <c r="AB441" s="41">
        <f>COUNTIFS(claims!$B:$B,$A441,claims!$Z:$Z,"ED")</f>
        <v>1</v>
      </c>
      <c r="AC441" s="41">
        <f>COUNTIFS(claims!$B:$B,$A441,claims!$Z:$Z,"Inpatient")</f>
        <v>0</v>
      </c>
      <c r="AD441" s="41">
        <f t="shared" si="32"/>
        <v>0</v>
      </c>
      <c r="AE441" s="41" t="str">
        <f>IF(enrollment!P441="","",enrollment!P441)</f>
        <v/>
      </c>
      <c r="AF441" s="41">
        <f>IF(enrollment!P441="",0,1)</f>
        <v>0</v>
      </c>
    </row>
    <row r="442" spans="1:32" x14ac:dyDescent="0.25">
      <c r="A442" t="str">
        <f>enrollment!A442</f>
        <v>M-000441</v>
      </c>
      <c r="B442" t="str">
        <f>enrollment!F442</f>
        <v>Commercial</v>
      </c>
      <c r="C442" t="str">
        <f>enrollment!I442</f>
        <v>TN</v>
      </c>
      <c r="D442" t="str">
        <f>enrollment!J442</f>
        <v>Rural-Cannon</v>
      </c>
      <c r="E442">
        <f>enrollment!L442</f>
        <v>81</v>
      </c>
      <c r="F442" t="str" cm="1">
        <f t="array" ref="F442">_xlfn.IFS(E442&lt;18,"0-17",E442&lt;35,"18-34",E442&lt;50,"35-49",E442&lt;65,"50-64",TRUE,"65+")</f>
        <v>65+</v>
      </c>
      <c r="G442" t="str">
        <f>enrollment!M442</f>
        <v>M</v>
      </c>
      <c r="H442" s="13">
        <f>enrollment!N442</f>
        <v>3.39</v>
      </c>
      <c r="I442" s="14">
        <f>enrollment!O442</f>
        <v>2233445566</v>
      </c>
      <c r="J442" s="15">
        <f>IFERROR(_xlfn.XLOOKUP(I442,providers!$B$2:$B$11,providers!$Q$2:$Q$11),"")</f>
        <v>3.5</v>
      </c>
      <c r="K442">
        <f>SUMIFS(member_months!$F:$F,member_months!$A:$A,$A442)</f>
        <v>11</v>
      </c>
      <c r="L442" s="16">
        <f>SUMIFS(claims!$Q:$Q,claims!$B:$B,$A442)</f>
        <v>7805.71</v>
      </c>
      <c r="M442" s="16">
        <f t="shared" si="30"/>
        <v>709.61</v>
      </c>
      <c r="N442" s="16">
        <f>SUMIFS(claims!$Q:$Q,claims!$B:$B,$A442,claims!$Z:$Z,"Inpatient")</f>
        <v>0</v>
      </c>
      <c r="O442" s="16">
        <f>SUMIFS(claims!$Q:$Q,claims!$B:$B,$A442,claims!$Z:$Z,"ED")</f>
        <v>7315.18</v>
      </c>
      <c r="P442" s="16">
        <f>SUMIFS(claims!$Q:$Q,claims!$B:$B,$A442,claims!$Z:$Z,"Specialty Rx")</f>
        <v>0</v>
      </c>
      <c r="Q442" s="14">
        <f t="shared" si="31"/>
        <v>0</v>
      </c>
      <c r="AA442" s="41">
        <f>COUNTIFS(claims!$B:$B,$A442,claims!$Z:$Z,"Behavioral Health")</f>
        <v>1</v>
      </c>
      <c r="AB442" s="41">
        <f>COUNTIFS(claims!$B:$B,$A442,claims!$Z:$Z,"ED")</f>
        <v>6</v>
      </c>
      <c r="AC442" s="41">
        <f>COUNTIFS(claims!$B:$B,$A442,claims!$Z:$Z,"Inpatient")</f>
        <v>0</v>
      </c>
      <c r="AD442" s="41">
        <f t="shared" si="32"/>
        <v>1</v>
      </c>
      <c r="AE442" s="41" t="str">
        <f>IF(enrollment!P442="","",enrollment!P442)</f>
        <v/>
      </c>
      <c r="AF442" s="41">
        <f>IF(enrollment!P442="",0,1)</f>
        <v>0</v>
      </c>
    </row>
    <row r="443" spans="1:32" x14ac:dyDescent="0.25">
      <c r="A443" t="str">
        <f>enrollment!A443</f>
        <v>M-000442</v>
      </c>
      <c r="B443" t="str">
        <f>enrollment!F443</f>
        <v>Marketplace</v>
      </c>
      <c r="C443" t="str">
        <f>enrollment!I443</f>
        <v>GA</v>
      </c>
      <c r="D443" t="str">
        <f>enrollment!J443</f>
        <v>Cherokee</v>
      </c>
      <c r="E443">
        <f>enrollment!L443</f>
        <v>53</v>
      </c>
      <c r="F443" t="str" cm="1">
        <f t="array" ref="F443">_xlfn.IFS(E443&lt;18,"0-17",E443&lt;35,"18-34",E443&lt;50,"35-49",E443&lt;65,"50-64",TRUE,"65+")</f>
        <v>50-64</v>
      </c>
      <c r="G443" t="str">
        <f>enrollment!M443</f>
        <v>F</v>
      </c>
      <c r="H443" s="13">
        <f>enrollment!N443</f>
        <v>1.1599999999999999</v>
      </c>
      <c r="I443" s="14">
        <f>enrollment!O443</f>
        <v>8901234567</v>
      </c>
      <c r="J443" s="15">
        <f>IFERROR(_xlfn.XLOOKUP(I443,providers!$B$2:$B$11,providers!$Q$2:$Q$11),"")</f>
        <v>3.7</v>
      </c>
      <c r="K443">
        <f>SUMIFS(member_months!$F:$F,member_months!$A:$A,$A443)</f>
        <v>9</v>
      </c>
      <c r="L443" s="16">
        <f>SUMIFS(claims!$Q:$Q,claims!$B:$B,$A443)</f>
        <v>4083.7400000000002</v>
      </c>
      <c r="M443" s="16">
        <f t="shared" si="30"/>
        <v>453.74888888888893</v>
      </c>
      <c r="N443" s="16">
        <f>SUMIFS(claims!$Q:$Q,claims!$B:$B,$A443,claims!$Z:$Z,"Inpatient")</f>
        <v>0</v>
      </c>
      <c r="O443" s="16">
        <f>SUMIFS(claims!$Q:$Q,claims!$B:$B,$A443,claims!$Z:$Z,"ED")</f>
        <v>1339.45</v>
      </c>
      <c r="P443" s="16">
        <f>SUMIFS(claims!$Q:$Q,claims!$B:$B,$A443,claims!$Z:$Z,"Specialty Rx")</f>
        <v>1916.48</v>
      </c>
      <c r="Q443" s="14">
        <f t="shared" si="31"/>
        <v>0</v>
      </c>
      <c r="AA443" s="41">
        <f>COUNTIFS(claims!$B:$B,$A443,claims!$Z:$Z,"Behavioral Health")</f>
        <v>1</v>
      </c>
      <c r="AB443" s="41">
        <f>COUNTIFS(claims!$B:$B,$A443,claims!$Z:$Z,"ED")</f>
        <v>1</v>
      </c>
      <c r="AC443" s="41">
        <f>COUNTIFS(claims!$B:$B,$A443,claims!$Z:$Z,"Inpatient")</f>
        <v>0</v>
      </c>
      <c r="AD443" s="41">
        <f t="shared" si="32"/>
        <v>1</v>
      </c>
      <c r="AE443" s="41" t="str">
        <f>IF(enrollment!P443="","",enrollment!P443)</f>
        <v>Employer Change</v>
      </c>
      <c r="AF443" s="41">
        <f>IF(enrollment!P443="",0,1)</f>
        <v>1</v>
      </c>
    </row>
    <row r="444" spans="1:32" x14ac:dyDescent="0.25">
      <c r="A444" t="str">
        <f>enrollment!A444</f>
        <v>M-000443</v>
      </c>
      <c r="B444" t="str">
        <f>enrollment!F444</f>
        <v>Commercial</v>
      </c>
      <c r="C444" t="str">
        <f>enrollment!I444</f>
        <v>OH</v>
      </c>
      <c r="D444" t="str">
        <f>enrollment!J444</f>
        <v>Cuyahoga</v>
      </c>
      <c r="E444">
        <f>enrollment!L444</f>
        <v>35</v>
      </c>
      <c r="F444" t="str" cm="1">
        <f t="array" ref="F444">_xlfn.IFS(E444&lt;18,"0-17",E444&lt;35,"18-34",E444&lt;50,"35-49",E444&lt;65,"50-64",TRUE,"65+")</f>
        <v>35-49</v>
      </c>
      <c r="G444" t="str">
        <f>enrollment!M444</f>
        <v>M</v>
      </c>
      <c r="H444" s="13">
        <f>enrollment!N444</f>
        <v>1.36</v>
      </c>
      <c r="I444" s="14">
        <f>enrollment!O444</f>
        <v>2345678901</v>
      </c>
      <c r="J444" s="15">
        <f>IFERROR(_xlfn.XLOOKUP(I444,providers!$B$2:$B$11,providers!$Q$2:$Q$11),"")</f>
        <v>4.2</v>
      </c>
      <c r="K444">
        <f>SUMIFS(member_months!$F:$F,member_months!$A:$A,$A444)</f>
        <v>11</v>
      </c>
      <c r="L444" s="16">
        <f>SUMIFS(claims!$Q:$Q,claims!$B:$B,$A444)</f>
        <v>53285.340000000004</v>
      </c>
      <c r="M444" s="16">
        <f t="shared" si="30"/>
        <v>4844.1218181818185</v>
      </c>
      <c r="N444" s="16">
        <f>SUMIFS(claims!$Q:$Q,claims!$B:$B,$A444,claims!$Z:$Z,"Inpatient")</f>
        <v>45857.840000000004</v>
      </c>
      <c r="O444" s="16">
        <f>SUMIFS(claims!$Q:$Q,claims!$B:$B,$A444,claims!$Z:$Z,"ED")</f>
        <v>3719.9700000000003</v>
      </c>
      <c r="P444" s="16">
        <f>SUMIFS(claims!$Q:$Q,claims!$B:$B,$A444,claims!$Z:$Z,"Specialty Rx")</f>
        <v>1772.2399999999998</v>
      </c>
      <c r="Q444" s="14">
        <f t="shared" si="31"/>
        <v>1</v>
      </c>
      <c r="AA444" s="41">
        <f>COUNTIFS(claims!$B:$B,$A444,claims!$Z:$Z,"Behavioral Health")</f>
        <v>0</v>
      </c>
      <c r="AB444" s="41">
        <f>COUNTIFS(claims!$B:$B,$A444,claims!$Z:$Z,"ED")</f>
        <v>3</v>
      </c>
      <c r="AC444" s="41">
        <f>COUNTIFS(claims!$B:$B,$A444,claims!$Z:$Z,"Inpatient")</f>
        <v>3</v>
      </c>
      <c r="AD444" s="41">
        <f t="shared" si="32"/>
        <v>0</v>
      </c>
      <c r="AE444" s="41" t="str">
        <f>IF(enrollment!P444="","",enrollment!P444)</f>
        <v/>
      </c>
      <c r="AF444" s="41">
        <f>IF(enrollment!P444="",0,1)</f>
        <v>0</v>
      </c>
    </row>
    <row r="445" spans="1:32" x14ac:dyDescent="0.25">
      <c r="A445" t="str">
        <f>enrollment!A445</f>
        <v>M-000444</v>
      </c>
      <c r="B445" t="str">
        <f>enrollment!F445</f>
        <v>Marketplace</v>
      </c>
      <c r="C445" t="str">
        <f>enrollment!I445</f>
        <v>OH</v>
      </c>
      <c r="D445" t="str">
        <f>enrollment!J445</f>
        <v>Franklin</v>
      </c>
      <c r="E445">
        <f>enrollment!L445</f>
        <v>36</v>
      </c>
      <c r="F445" t="str" cm="1">
        <f t="array" ref="F445">_xlfn.IFS(E445&lt;18,"0-17",E445&lt;35,"18-34",E445&lt;50,"35-49",E445&lt;65,"50-64",TRUE,"65+")</f>
        <v>35-49</v>
      </c>
      <c r="G445" t="str">
        <f>enrollment!M445</f>
        <v>F</v>
      </c>
      <c r="H445" s="13">
        <f>enrollment!N445</f>
        <v>0.89</v>
      </c>
      <c r="I445" s="14">
        <f>enrollment!O445</f>
        <v>6789012345</v>
      </c>
      <c r="J445" s="15">
        <f>IFERROR(_xlfn.XLOOKUP(I445,providers!$B$2:$B$11,providers!$Q$2:$Q$11),"")</f>
        <v>4.0999999999999996</v>
      </c>
      <c r="K445">
        <f>SUMIFS(member_months!$F:$F,member_months!$A:$A,$A445)</f>
        <v>11</v>
      </c>
      <c r="L445" s="16">
        <f>SUMIFS(claims!$Q:$Q,claims!$B:$B,$A445)</f>
        <v>17757.66</v>
      </c>
      <c r="M445" s="16">
        <f t="shared" si="30"/>
        <v>1614.3327272727272</v>
      </c>
      <c r="N445" s="16">
        <f>SUMIFS(claims!$Q:$Q,claims!$B:$B,$A445,claims!$Z:$Z,"Inpatient")</f>
        <v>16526.439999999999</v>
      </c>
      <c r="O445" s="16">
        <f>SUMIFS(claims!$Q:$Q,claims!$B:$B,$A445,claims!$Z:$Z,"ED")</f>
        <v>0</v>
      </c>
      <c r="P445" s="16">
        <f>SUMIFS(claims!$Q:$Q,claims!$B:$B,$A445,claims!$Z:$Z,"Specialty Rx")</f>
        <v>937.22</v>
      </c>
      <c r="Q445" s="14">
        <f t="shared" si="31"/>
        <v>0</v>
      </c>
      <c r="AA445" s="41">
        <f>COUNTIFS(claims!$B:$B,$A445,claims!$Z:$Z,"Behavioral Health")</f>
        <v>0</v>
      </c>
      <c r="AB445" s="41">
        <f>COUNTIFS(claims!$B:$B,$A445,claims!$Z:$Z,"ED")</f>
        <v>0</v>
      </c>
      <c r="AC445" s="41">
        <f>COUNTIFS(claims!$B:$B,$A445,claims!$Z:$Z,"Inpatient")</f>
        <v>1</v>
      </c>
      <c r="AD445" s="41">
        <f t="shared" si="32"/>
        <v>0</v>
      </c>
      <c r="AE445" s="41" t="str">
        <f>IF(enrollment!P445="","",enrollment!P445)</f>
        <v/>
      </c>
      <c r="AF445" s="41">
        <f>IF(enrollment!P445="",0,1)</f>
        <v>0</v>
      </c>
    </row>
    <row r="446" spans="1:32" x14ac:dyDescent="0.25">
      <c r="A446" t="str">
        <f>enrollment!A446</f>
        <v>M-000445</v>
      </c>
      <c r="B446" t="str">
        <f>enrollment!F446</f>
        <v>Commercial</v>
      </c>
      <c r="C446" t="str">
        <f>enrollment!I446</f>
        <v>GA</v>
      </c>
      <c r="D446" t="str">
        <f>enrollment!J446</f>
        <v>Fulton</v>
      </c>
      <c r="E446">
        <f>enrollment!L446</f>
        <v>69</v>
      </c>
      <c r="F446" t="str" cm="1">
        <f t="array" ref="F446">_xlfn.IFS(E446&lt;18,"0-17",E446&lt;35,"18-34",E446&lt;50,"35-49",E446&lt;65,"50-64",TRUE,"65+")</f>
        <v>65+</v>
      </c>
      <c r="G446" t="str">
        <f>enrollment!M446</f>
        <v>M</v>
      </c>
      <c r="H446" s="13">
        <f>enrollment!N446</f>
        <v>3.44</v>
      </c>
      <c r="I446" s="14">
        <f>enrollment!O446</f>
        <v>8901234567</v>
      </c>
      <c r="J446" s="15">
        <f>IFERROR(_xlfn.XLOOKUP(I446,providers!$B$2:$B$11,providers!$Q$2:$Q$11),"")</f>
        <v>3.7</v>
      </c>
      <c r="K446">
        <f>SUMIFS(member_months!$F:$F,member_months!$A:$A,$A446)</f>
        <v>10</v>
      </c>
      <c r="L446" s="16">
        <f>SUMIFS(claims!$Q:$Q,claims!$B:$B,$A446)</f>
        <v>18625.96</v>
      </c>
      <c r="M446" s="16">
        <f t="shared" si="30"/>
        <v>1862.596</v>
      </c>
      <c r="N446" s="16">
        <f>SUMIFS(claims!$Q:$Q,claims!$B:$B,$A446,claims!$Z:$Z,"Inpatient")</f>
        <v>16667.669999999998</v>
      </c>
      <c r="O446" s="16">
        <f>SUMIFS(claims!$Q:$Q,claims!$B:$B,$A446,claims!$Z:$Z,"ED")</f>
        <v>1260.53</v>
      </c>
      <c r="P446" s="16">
        <f>SUMIFS(claims!$Q:$Q,claims!$B:$B,$A446,claims!$Z:$Z,"Specialty Rx")</f>
        <v>0</v>
      </c>
      <c r="Q446" s="14">
        <f t="shared" si="31"/>
        <v>0</v>
      </c>
      <c r="AA446" s="41">
        <f>COUNTIFS(claims!$B:$B,$A446,claims!$Z:$Z,"Behavioral Health")</f>
        <v>0</v>
      </c>
      <c r="AB446" s="41">
        <f>COUNTIFS(claims!$B:$B,$A446,claims!$Z:$Z,"ED")</f>
        <v>1</v>
      </c>
      <c r="AC446" s="41">
        <f>COUNTIFS(claims!$B:$B,$A446,claims!$Z:$Z,"Inpatient")</f>
        <v>1</v>
      </c>
      <c r="AD446" s="41">
        <f t="shared" si="32"/>
        <v>0</v>
      </c>
      <c r="AE446" s="41" t="str">
        <f>IF(enrollment!P446="","",enrollment!P446)</f>
        <v/>
      </c>
      <c r="AF446" s="41">
        <f>IF(enrollment!P446="",0,1)</f>
        <v>0</v>
      </c>
    </row>
    <row r="447" spans="1:32" x14ac:dyDescent="0.25">
      <c r="A447" t="str">
        <f>enrollment!A447</f>
        <v>M-000446</v>
      </c>
      <c r="B447" t="str">
        <f>enrollment!F447</f>
        <v>Medicare Advantage</v>
      </c>
      <c r="C447" t="str">
        <f>enrollment!I447</f>
        <v>KY</v>
      </c>
      <c r="D447" t="str">
        <f>enrollment!J447</f>
        <v>Jefferson</v>
      </c>
      <c r="E447">
        <f>enrollment!L447</f>
        <v>73</v>
      </c>
      <c r="F447" t="str" cm="1">
        <f t="array" ref="F447">_xlfn.IFS(E447&lt;18,"0-17",E447&lt;35,"18-34",E447&lt;50,"35-49",E447&lt;65,"50-64",TRUE,"65+")</f>
        <v>65+</v>
      </c>
      <c r="G447" t="str">
        <f>enrollment!M447</f>
        <v>F</v>
      </c>
      <c r="H447" s="13">
        <f>enrollment!N447</f>
        <v>3.18</v>
      </c>
      <c r="I447" s="14">
        <f>enrollment!O447</f>
        <v>9012345678</v>
      </c>
      <c r="J447" s="15">
        <f>IFERROR(_xlfn.XLOOKUP(I447,providers!$B$2:$B$11,providers!$Q$2:$Q$11),"")</f>
        <v>4.3</v>
      </c>
      <c r="K447">
        <f>SUMIFS(member_months!$F:$F,member_months!$A:$A,$A447)</f>
        <v>10</v>
      </c>
      <c r="L447" s="16">
        <f>SUMIFS(claims!$Q:$Q,claims!$B:$B,$A447)</f>
        <v>31913.190000000002</v>
      </c>
      <c r="M447" s="16">
        <f t="shared" si="30"/>
        <v>3191.3190000000004</v>
      </c>
      <c r="N447" s="16">
        <f>SUMIFS(claims!$Q:$Q,claims!$B:$B,$A447,claims!$Z:$Z,"Inpatient")</f>
        <v>30672.35</v>
      </c>
      <c r="O447" s="16">
        <f>SUMIFS(claims!$Q:$Q,claims!$B:$B,$A447,claims!$Z:$Z,"ED")</f>
        <v>0</v>
      </c>
      <c r="P447" s="16">
        <f>SUMIFS(claims!$Q:$Q,claims!$B:$B,$A447,claims!$Z:$Z,"Specialty Rx")</f>
        <v>0</v>
      </c>
      <c r="Q447" s="14">
        <f t="shared" si="31"/>
        <v>0</v>
      </c>
      <c r="AA447" s="41">
        <f>COUNTIFS(claims!$B:$B,$A447,claims!$Z:$Z,"Behavioral Health")</f>
        <v>2</v>
      </c>
      <c r="AB447" s="41">
        <f>COUNTIFS(claims!$B:$B,$A447,claims!$Z:$Z,"ED")</f>
        <v>0</v>
      </c>
      <c r="AC447" s="41">
        <f>COUNTIFS(claims!$B:$B,$A447,claims!$Z:$Z,"Inpatient")</f>
        <v>2</v>
      </c>
      <c r="AD447" s="41">
        <f t="shared" si="32"/>
        <v>1</v>
      </c>
      <c r="AE447" s="41" t="str">
        <f>IF(enrollment!P447="","",enrollment!P447)</f>
        <v/>
      </c>
      <c r="AF447" s="41">
        <f>IF(enrollment!P447="",0,1)</f>
        <v>0</v>
      </c>
    </row>
    <row r="448" spans="1:32" x14ac:dyDescent="0.25">
      <c r="A448" t="str">
        <f>enrollment!A448</f>
        <v>M-000447</v>
      </c>
      <c r="B448" t="str">
        <f>enrollment!F448</f>
        <v>Marketplace</v>
      </c>
      <c r="C448" t="str">
        <f>enrollment!I448</f>
        <v>OH</v>
      </c>
      <c r="D448" t="str">
        <f>enrollment!J448</f>
        <v>Cuyahoga</v>
      </c>
      <c r="E448">
        <f>enrollment!L448</f>
        <v>72</v>
      </c>
      <c r="F448" t="str" cm="1">
        <f t="array" ref="F448">_xlfn.IFS(E448&lt;18,"0-17",E448&lt;35,"18-34",E448&lt;50,"35-49",E448&lt;65,"50-64",TRUE,"65+")</f>
        <v>65+</v>
      </c>
      <c r="G448" t="str">
        <f>enrollment!M448</f>
        <v>M</v>
      </c>
      <c r="H448" s="13">
        <f>enrollment!N448</f>
        <v>2.0499999999999998</v>
      </c>
      <c r="I448" s="14">
        <f>enrollment!O448</f>
        <v>2345678901</v>
      </c>
      <c r="J448" s="15">
        <f>IFERROR(_xlfn.XLOOKUP(I448,providers!$B$2:$B$11,providers!$Q$2:$Q$11),"")</f>
        <v>4.2</v>
      </c>
      <c r="K448">
        <f>SUMIFS(member_months!$F:$F,member_months!$A:$A,$A448)</f>
        <v>6</v>
      </c>
      <c r="L448" s="16">
        <f>SUMIFS(claims!$Q:$Q,claims!$B:$B,$A448)</f>
        <v>13631.25</v>
      </c>
      <c r="M448" s="16">
        <f t="shared" si="30"/>
        <v>2271.875</v>
      </c>
      <c r="N448" s="16">
        <f>SUMIFS(claims!$Q:$Q,claims!$B:$B,$A448,claims!$Z:$Z,"Inpatient")</f>
        <v>12066.88</v>
      </c>
      <c r="O448" s="16">
        <f>SUMIFS(claims!$Q:$Q,claims!$B:$B,$A448,claims!$Z:$Z,"ED")</f>
        <v>1131.27</v>
      </c>
      <c r="P448" s="16">
        <f>SUMIFS(claims!$Q:$Q,claims!$B:$B,$A448,claims!$Z:$Z,"Specialty Rx")</f>
        <v>0</v>
      </c>
      <c r="Q448" s="14">
        <f t="shared" si="31"/>
        <v>0</v>
      </c>
      <c r="AA448" s="41">
        <f>COUNTIFS(claims!$B:$B,$A448,claims!$Z:$Z,"Behavioral Health")</f>
        <v>0</v>
      </c>
      <c r="AB448" s="41">
        <f>COUNTIFS(claims!$B:$B,$A448,claims!$Z:$Z,"ED")</f>
        <v>1</v>
      </c>
      <c r="AC448" s="41">
        <f>COUNTIFS(claims!$B:$B,$A448,claims!$Z:$Z,"Inpatient")</f>
        <v>1</v>
      </c>
      <c r="AD448" s="41">
        <f t="shared" si="32"/>
        <v>0</v>
      </c>
      <c r="AE448" s="41" t="str">
        <f>IF(enrollment!P448="","",enrollment!P448)</f>
        <v>Moved Out of Area</v>
      </c>
      <c r="AF448" s="41">
        <f>IF(enrollment!P448="",0,1)</f>
        <v>1</v>
      </c>
    </row>
    <row r="449" spans="1:32" x14ac:dyDescent="0.25">
      <c r="A449" t="str">
        <f>enrollment!A449</f>
        <v>M-000448</v>
      </c>
      <c r="B449" t="str">
        <f>enrollment!F449</f>
        <v>Medicare Advantage</v>
      </c>
      <c r="C449" t="str">
        <f>enrollment!I449</f>
        <v>KY</v>
      </c>
      <c r="D449" t="str">
        <f>enrollment!J449</f>
        <v>Jefferson</v>
      </c>
      <c r="E449">
        <f>enrollment!L449</f>
        <v>72</v>
      </c>
      <c r="F449" t="str" cm="1">
        <f t="array" ref="F449">_xlfn.IFS(E449&lt;18,"0-17",E449&lt;35,"18-34",E449&lt;50,"35-49",E449&lt;65,"50-64",TRUE,"65+")</f>
        <v>65+</v>
      </c>
      <c r="G449" t="str">
        <f>enrollment!M449</f>
        <v>M</v>
      </c>
      <c r="H449" s="13">
        <f>enrollment!N449</f>
        <v>2.7</v>
      </c>
      <c r="I449" s="14">
        <f>enrollment!O449</f>
        <v>3456789012</v>
      </c>
      <c r="J449" s="15">
        <f>IFERROR(_xlfn.XLOOKUP(I449,providers!$B$2:$B$11,providers!$Q$2:$Q$11),"")</f>
        <v>4</v>
      </c>
      <c r="K449">
        <f>SUMIFS(member_months!$F:$F,member_months!$A:$A,$A449)</f>
        <v>10</v>
      </c>
      <c r="L449" s="16">
        <f>SUMIFS(claims!$Q:$Q,claims!$B:$B,$A449)</f>
        <v>50577.729999999996</v>
      </c>
      <c r="M449" s="16">
        <f t="shared" si="30"/>
        <v>5057.7729999999992</v>
      </c>
      <c r="N449" s="16">
        <f>SUMIFS(claims!$Q:$Q,claims!$B:$B,$A449,claims!$Z:$Z,"Inpatient")</f>
        <v>17873.259999999998</v>
      </c>
      <c r="O449" s="16">
        <f>SUMIFS(claims!$Q:$Q,claims!$B:$B,$A449,claims!$Z:$Z,"ED")</f>
        <v>5455.75</v>
      </c>
      <c r="P449" s="16">
        <f>SUMIFS(claims!$Q:$Q,claims!$B:$B,$A449,claims!$Z:$Z,"Specialty Rx")</f>
        <v>25810.19</v>
      </c>
      <c r="Q449" s="14">
        <f t="shared" si="31"/>
        <v>1</v>
      </c>
      <c r="AA449" s="41">
        <f>COUNTIFS(claims!$B:$B,$A449,claims!$Z:$Z,"Behavioral Health")</f>
        <v>1</v>
      </c>
      <c r="AB449" s="41">
        <f>COUNTIFS(claims!$B:$B,$A449,claims!$Z:$Z,"ED")</f>
        <v>5</v>
      </c>
      <c r="AC449" s="41">
        <f>COUNTIFS(claims!$B:$B,$A449,claims!$Z:$Z,"Inpatient")</f>
        <v>1</v>
      </c>
      <c r="AD449" s="41">
        <f t="shared" si="32"/>
        <v>1</v>
      </c>
      <c r="AE449" s="41" t="str">
        <f>IF(enrollment!P449="","",enrollment!P449)</f>
        <v/>
      </c>
      <c r="AF449" s="41">
        <f>IF(enrollment!P449="",0,1)</f>
        <v>0</v>
      </c>
    </row>
    <row r="450" spans="1:32" x14ac:dyDescent="0.25">
      <c r="A450" t="str">
        <f>enrollment!A450</f>
        <v>M-000449</v>
      </c>
      <c r="B450" t="str">
        <f>enrollment!F450</f>
        <v>Commercial</v>
      </c>
      <c r="C450" t="str">
        <f>enrollment!I450</f>
        <v>KY</v>
      </c>
      <c r="D450" t="str">
        <f>enrollment!J450</f>
        <v>Warren</v>
      </c>
      <c r="E450">
        <f>enrollment!L450</f>
        <v>37</v>
      </c>
      <c r="F450" t="str" cm="1">
        <f t="array" ref="F450">_xlfn.IFS(E450&lt;18,"0-17",E450&lt;35,"18-34",E450&lt;50,"35-49",E450&lt;65,"50-64",TRUE,"65+")</f>
        <v>35-49</v>
      </c>
      <c r="G450" t="str">
        <f>enrollment!M450</f>
        <v>M</v>
      </c>
      <c r="H450" s="13">
        <f>enrollment!N450</f>
        <v>1.05</v>
      </c>
      <c r="I450" s="14">
        <f>enrollment!O450</f>
        <v>3456789012</v>
      </c>
      <c r="J450" s="15">
        <f>IFERROR(_xlfn.XLOOKUP(I450,providers!$B$2:$B$11,providers!$Q$2:$Q$11),"")</f>
        <v>4</v>
      </c>
      <c r="K450">
        <f>SUMIFS(member_months!$F:$F,member_months!$A:$A,$A450)</f>
        <v>5</v>
      </c>
      <c r="L450" s="16">
        <f>SUMIFS(claims!$Q:$Q,claims!$B:$B,$A450)</f>
        <v>2682.5199999999995</v>
      </c>
      <c r="M450" s="16">
        <f t="shared" si="30"/>
        <v>536.50399999999991</v>
      </c>
      <c r="N450" s="16">
        <f>SUMIFS(claims!$Q:$Q,claims!$B:$B,$A450,claims!$Z:$Z,"Inpatient")</f>
        <v>0</v>
      </c>
      <c r="O450" s="16">
        <f>SUMIFS(claims!$Q:$Q,claims!$B:$B,$A450,claims!$Z:$Z,"ED")</f>
        <v>978.81</v>
      </c>
      <c r="P450" s="16">
        <f>SUMIFS(claims!$Q:$Q,claims!$B:$B,$A450,claims!$Z:$Z,"Specialty Rx")</f>
        <v>985.55</v>
      </c>
      <c r="Q450" s="14">
        <f t="shared" si="31"/>
        <v>0</v>
      </c>
      <c r="AA450" s="41">
        <f>COUNTIFS(claims!$B:$B,$A450,claims!$Z:$Z,"Behavioral Health")</f>
        <v>0</v>
      </c>
      <c r="AB450" s="41">
        <f>COUNTIFS(claims!$B:$B,$A450,claims!$Z:$Z,"ED")</f>
        <v>1</v>
      </c>
      <c r="AC450" s="41">
        <f>COUNTIFS(claims!$B:$B,$A450,claims!$Z:$Z,"Inpatient")</f>
        <v>0</v>
      </c>
      <c r="AD450" s="41">
        <f t="shared" si="32"/>
        <v>0</v>
      </c>
      <c r="AE450" s="41" t="str">
        <f>IF(enrollment!P450="","",enrollment!P450)</f>
        <v>Premium Affordability</v>
      </c>
      <c r="AF450" s="41">
        <f>IF(enrollment!P450="",0,1)</f>
        <v>1</v>
      </c>
    </row>
    <row r="451" spans="1:32" x14ac:dyDescent="0.25">
      <c r="A451" t="str">
        <f>enrollment!A451</f>
        <v>M-000450</v>
      </c>
      <c r="B451" t="str">
        <f>enrollment!F451</f>
        <v>Commercial</v>
      </c>
      <c r="C451" t="str">
        <f>enrollment!I451</f>
        <v>KY</v>
      </c>
      <c r="D451" t="str">
        <f>enrollment!J451</f>
        <v>Warren</v>
      </c>
      <c r="E451">
        <f>enrollment!L451</f>
        <v>27</v>
      </c>
      <c r="F451" t="str" cm="1">
        <f t="array" ref="F451">_xlfn.IFS(E451&lt;18,"0-17",E451&lt;35,"18-34",E451&lt;50,"35-49",E451&lt;65,"50-64",TRUE,"65+")</f>
        <v>18-34</v>
      </c>
      <c r="G451" t="str">
        <f>enrollment!M451</f>
        <v>M</v>
      </c>
      <c r="H451" s="13">
        <f>enrollment!N451</f>
        <v>1</v>
      </c>
      <c r="I451" s="14">
        <f>enrollment!O451</f>
        <v>3456789012</v>
      </c>
      <c r="J451" s="15">
        <f>IFERROR(_xlfn.XLOOKUP(I451,providers!$B$2:$B$11,providers!$Q$2:$Q$11),"")</f>
        <v>4</v>
      </c>
      <c r="K451">
        <f>SUMIFS(member_months!$F:$F,member_months!$A:$A,$A451)</f>
        <v>10</v>
      </c>
      <c r="L451" s="16">
        <f>SUMIFS(claims!$Q:$Q,claims!$B:$B,$A451)</f>
        <v>5340.07</v>
      </c>
      <c r="M451" s="16">
        <f t="shared" ref="M451:M514" si="33">IF(K451=0,0,L451/K451)</f>
        <v>534.00699999999995</v>
      </c>
      <c r="N451" s="16">
        <f>SUMIFS(claims!$Q:$Q,claims!$B:$B,$A451,claims!$Z:$Z,"Inpatient")</f>
        <v>0</v>
      </c>
      <c r="O451" s="16">
        <f>SUMIFS(claims!$Q:$Q,claims!$B:$B,$A451,claims!$Z:$Z,"ED")</f>
        <v>2710.67</v>
      </c>
      <c r="P451" s="16">
        <f>SUMIFS(claims!$Q:$Q,claims!$B:$B,$A451,claims!$Z:$Z,"Specialty Rx")</f>
        <v>1699.1999999999998</v>
      </c>
      <c r="Q451" s="14">
        <f t="shared" ref="Q451:Q514" si="34">IF($L451&gt;=$U$2,1,0)</f>
        <v>0</v>
      </c>
      <c r="AA451" s="41">
        <f>COUNTIFS(claims!$B:$B,$A451,claims!$Z:$Z,"Behavioral Health")</f>
        <v>1</v>
      </c>
      <c r="AB451" s="41">
        <f>COUNTIFS(claims!$B:$B,$A451,claims!$Z:$Z,"ED")</f>
        <v>2</v>
      </c>
      <c r="AC451" s="41">
        <f>COUNTIFS(claims!$B:$B,$A451,claims!$Z:$Z,"Inpatient")</f>
        <v>0</v>
      </c>
      <c r="AD451" s="41">
        <f t="shared" ref="AD451:AD514" si="35">IF(AA451&gt;0,1,0)</f>
        <v>1</v>
      </c>
      <c r="AE451" s="41" t="str">
        <f>IF(enrollment!P451="","",enrollment!P451)</f>
        <v/>
      </c>
      <c r="AF451" s="41">
        <f>IF(enrollment!P451="",0,1)</f>
        <v>0</v>
      </c>
    </row>
    <row r="452" spans="1:32" x14ac:dyDescent="0.25">
      <c r="A452" t="str">
        <f>enrollment!A452</f>
        <v>M-000451</v>
      </c>
      <c r="B452" t="str">
        <f>enrollment!F452</f>
        <v>Marketplace</v>
      </c>
      <c r="C452" t="str">
        <f>enrollment!I452</f>
        <v>GA</v>
      </c>
      <c r="D452" t="str">
        <f>enrollment!J452</f>
        <v>Fulton</v>
      </c>
      <c r="E452">
        <f>enrollment!L452</f>
        <v>37</v>
      </c>
      <c r="F452" t="str" cm="1">
        <f t="array" ref="F452">_xlfn.IFS(E452&lt;18,"0-17",E452&lt;35,"18-34",E452&lt;50,"35-49",E452&lt;65,"50-64",TRUE,"65+")</f>
        <v>35-49</v>
      </c>
      <c r="G452" t="str">
        <f>enrollment!M452</f>
        <v>M</v>
      </c>
      <c r="H452" s="13">
        <f>enrollment!N452</f>
        <v>1.17</v>
      </c>
      <c r="I452" s="14">
        <f>enrollment!O452</f>
        <v>8901234567</v>
      </c>
      <c r="J452" s="15">
        <f>IFERROR(_xlfn.XLOOKUP(I452,providers!$B$2:$B$11,providers!$Q$2:$Q$11),"")</f>
        <v>3.7</v>
      </c>
      <c r="K452">
        <f>SUMIFS(member_months!$F:$F,member_months!$A:$A,$A452)</f>
        <v>10</v>
      </c>
      <c r="L452" s="16">
        <f>SUMIFS(claims!$Q:$Q,claims!$B:$B,$A452)</f>
        <v>49978.75</v>
      </c>
      <c r="M452" s="16">
        <f t="shared" si="33"/>
        <v>4997.875</v>
      </c>
      <c r="N452" s="16">
        <f>SUMIFS(claims!$Q:$Q,claims!$B:$B,$A452,claims!$Z:$Z,"Inpatient")</f>
        <v>47052.41</v>
      </c>
      <c r="O452" s="16">
        <f>SUMIFS(claims!$Q:$Q,claims!$B:$B,$A452,claims!$Z:$Z,"ED")</f>
        <v>1116.42</v>
      </c>
      <c r="P452" s="16">
        <f>SUMIFS(claims!$Q:$Q,claims!$B:$B,$A452,claims!$Z:$Z,"Specialty Rx")</f>
        <v>0</v>
      </c>
      <c r="Q452" s="14">
        <f t="shared" si="34"/>
        <v>1</v>
      </c>
      <c r="AA452" s="41">
        <f>COUNTIFS(claims!$B:$B,$A452,claims!$Z:$Z,"Behavioral Health")</f>
        <v>1</v>
      </c>
      <c r="AB452" s="41">
        <f>COUNTIFS(claims!$B:$B,$A452,claims!$Z:$Z,"ED")</f>
        <v>1</v>
      </c>
      <c r="AC452" s="41">
        <f>COUNTIFS(claims!$B:$B,$A452,claims!$Z:$Z,"Inpatient")</f>
        <v>3</v>
      </c>
      <c r="AD452" s="41">
        <f t="shared" si="35"/>
        <v>1</v>
      </c>
      <c r="AE452" s="41" t="str">
        <f>IF(enrollment!P452="","",enrollment!P452)</f>
        <v/>
      </c>
      <c r="AF452" s="41">
        <f>IF(enrollment!P452="",0,1)</f>
        <v>0</v>
      </c>
    </row>
    <row r="453" spans="1:32" x14ac:dyDescent="0.25">
      <c r="A453" t="str">
        <f>enrollment!A453</f>
        <v>M-000452</v>
      </c>
      <c r="B453" t="str">
        <f>enrollment!F453</f>
        <v>Marketplace</v>
      </c>
      <c r="C453" t="str">
        <f>enrollment!I453</f>
        <v>TN</v>
      </c>
      <c r="D453" t="str">
        <f>enrollment!J453</f>
        <v>Davidson</v>
      </c>
      <c r="E453">
        <f>enrollment!L453</f>
        <v>78</v>
      </c>
      <c r="F453" t="str" cm="1">
        <f t="array" ref="F453">_xlfn.IFS(E453&lt;18,"0-17",E453&lt;35,"18-34",E453&lt;50,"35-49",E453&lt;65,"50-64",TRUE,"65+")</f>
        <v>65+</v>
      </c>
      <c r="G453" t="str">
        <f>enrollment!M453</f>
        <v>M</v>
      </c>
      <c r="H453" s="13">
        <f>enrollment!N453</f>
        <v>3.41</v>
      </c>
      <c r="I453" s="14">
        <f>enrollment!O453</f>
        <v>5678901234</v>
      </c>
      <c r="J453" s="15">
        <f>IFERROR(_xlfn.XLOOKUP(I453,providers!$B$2:$B$11,providers!$Q$2:$Q$11),"")</f>
        <v>3.8</v>
      </c>
      <c r="K453">
        <f>SUMIFS(member_months!$F:$F,member_months!$A:$A,$A453)</f>
        <v>11</v>
      </c>
      <c r="L453" s="16">
        <f>SUMIFS(claims!$Q:$Q,claims!$B:$B,$A453)</f>
        <v>13790.92</v>
      </c>
      <c r="M453" s="16">
        <f t="shared" si="33"/>
        <v>1253.72</v>
      </c>
      <c r="N453" s="16">
        <f>SUMIFS(claims!$Q:$Q,claims!$B:$B,$A453,claims!$Z:$Z,"Inpatient")</f>
        <v>12934.04</v>
      </c>
      <c r="O453" s="16">
        <f>SUMIFS(claims!$Q:$Q,claims!$B:$B,$A453,claims!$Z:$Z,"ED")</f>
        <v>0</v>
      </c>
      <c r="P453" s="16">
        <f>SUMIFS(claims!$Q:$Q,claims!$B:$B,$A453,claims!$Z:$Z,"Specialty Rx")</f>
        <v>0</v>
      </c>
      <c r="Q453" s="14">
        <f t="shared" si="34"/>
        <v>0</v>
      </c>
      <c r="AA453" s="41">
        <f>COUNTIFS(claims!$B:$B,$A453,claims!$Z:$Z,"Behavioral Health")</f>
        <v>1</v>
      </c>
      <c r="AB453" s="41">
        <f>COUNTIFS(claims!$B:$B,$A453,claims!$Z:$Z,"ED")</f>
        <v>0</v>
      </c>
      <c r="AC453" s="41">
        <f>COUNTIFS(claims!$B:$B,$A453,claims!$Z:$Z,"Inpatient")</f>
        <v>1</v>
      </c>
      <c r="AD453" s="41">
        <f t="shared" si="35"/>
        <v>1</v>
      </c>
      <c r="AE453" s="41" t="str">
        <f>IF(enrollment!P453="","",enrollment!P453)</f>
        <v/>
      </c>
      <c r="AF453" s="41">
        <f>IF(enrollment!P453="",0,1)</f>
        <v>0</v>
      </c>
    </row>
    <row r="454" spans="1:32" x14ac:dyDescent="0.25">
      <c r="A454" t="str">
        <f>enrollment!A454</f>
        <v>M-000453</v>
      </c>
      <c r="B454" t="str">
        <f>enrollment!F454</f>
        <v>Marketplace</v>
      </c>
      <c r="C454" t="str">
        <f>enrollment!I454</f>
        <v>OH</v>
      </c>
      <c r="D454" t="str">
        <f>enrollment!J454</f>
        <v>Franklin</v>
      </c>
      <c r="E454">
        <f>enrollment!L454</f>
        <v>50</v>
      </c>
      <c r="F454" t="str" cm="1">
        <f t="array" ref="F454">_xlfn.IFS(E454&lt;18,"0-17",E454&lt;35,"18-34",E454&lt;50,"35-49",E454&lt;65,"50-64",TRUE,"65+")</f>
        <v>50-64</v>
      </c>
      <c r="G454" t="str">
        <f>enrollment!M454</f>
        <v>F</v>
      </c>
      <c r="H454" s="13">
        <f>enrollment!N454</f>
        <v>1.1599999999999999</v>
      </c>
      <c r="I454" s="14">
        <f>enrollment!O454</f>
        <v>2345678901</v>
      </c>
      <c r="J454" s="15">
        <f>IFERROR(_xlfn.XLOOKUP(I454,providers!$B$2:$B$11,providers!$Q$2:$Q$11),"")</f>
        <v>4.2</v>
      </c>
      <c r="K454">
        <f>SUMIFS(member_months!$F:$F,member_months!$A:$A,$A454)</f>
        <v>12</v>
      </c>
      <c r="L454" s="16">
        <f>SUMIFS(claims!$Q:$Q,claims!$B:$B,$A454)</f>
        <v>3099.6699999999996</v>
      </c>
      <c r="M454" s="16">
        <f t="shared" si="33"/>
        <v>258.30583333333328</v>
      </c>
      <c r="N454" s="16">
        <f>SUMIFS(claims!$Q:$Q,claims!$B:$B,$A454,claims!$Z:$Z,"Inpatient")</f>
        <v>0</v>
      </c>
      <c r="O454" s="16">
        <f>SUMIFS(claims!$Q:$Q,claims!$B:$B,$A454,claims!$Z:$Z,"ED")</f>
        <v>2332.5500000000002</v>
      </c>
      <c r="P454" s="16">
        <f>SUMIFS(claims!$Q:$Q,claims!$B:$B,$A454,claims!$Z:$Z,"Specialty Rx")</f>
        <v>0</v>
      </c>
      <c r="Q454" s="14">
        <f t="shared" si="34"/>
        <v>0</v>
      </c>
      <c r="AA454" s="41">
        <f>COUNTIFS(claims!$B:$B,$A454,claims!$Z:$Z,"Behavioral Health")</f>
        <v>1</v>
      </c>
      <c r="AB454" s="41">
        <f>COUNTIFS(claims!$B:$B,$A454,claims!$Z:$Z,"ED")</f>
        <v>2</v>
      </c>
      <c r="AC454" s="41">
        <f>COUNTIFS(claims!$B:$B,$A454,claims!$Z:$Z,"Inpatient")</f>
        <v>0</v>
      </c>
      <c r="AD454" s="41">
        <f t="shared" si="35"/>
        <v>1</v>
      </c>
      <c r="AE454" s="41" t="str">
        <f>IF(enrollment!P454="","",enrollment!P454)</f>
        <v/>
      </c>
      <c r="AF454" s="41">
        <f>IF(enrollment!P454="",0,1)</f>
        <v>0</v>
      </c>
    </row>
    <row r="455" spans="1:32" x14ac:dyDescent="0.25">
      <c r="A455" t="str">
        <f>enrollment!A455</f>
        <v>M-000454</v>
      </c>
      <c r="B455" t="str">
        <f>enrollment!F455</f>
        <v>Marketplace</v>
      </c>
      <c r="C455" t="str">
        <f>enrollment!I455</f>
        <v>OH</v>
      </c>
      <c r="D455" t="str">
        <f>enrollment!J455</f>
        <v>Cuyahoga</v>
      </c>
      <c r="E455">
        <f>enrollment!L455</f>
        <v>77</v>
      </c>
      <c r="F455" t="str" cm="1">
        <f t="array" ref="F455">_xlfn.IFS(E455&lt;18,"0-17",E455&lt;35,"18-34",E455&lt;50,"35-49",E455&lt;65,"50-64",TRUE,"65+")</f>
        <v>65+</v>
      </c>
      <c r="G455" t="str">
        <f>enrollment!M455</f>
        <v>M</v>
      </c>
      <c r="H455" s="13">
        <f>enrollment!N455</f>
        <v>2.2799999999999998</v>
      </c>
      <c r="I455" s="14">
        <f>enrollment!O455</f>
        <v>6789012345</v>
      </c>
      <c r="J455" s="15">
        <f>IFERROR(_xlfn.XLOOKUP(I455,providers!$B$2:$B$11,providers!$Q$2:$Q$11),"")</f>
        <v>4.0999999999999996</v>
      </c>
      <c r="K455">
        <f>SUMIFS(member_months!$F:$F,member_months!$A:$A,$A455)</f>
        <v>12</v>
      </c>
      <c r="L455" s="16">
        <f>SUMIFS(claims!$Q:$Q,claims!$B:$B,$A455)</f>
        <v>14089.71</v>
      </c>
      <c r="M455" s="16">
        <f t="shared" si="33"/>
        <v>1174.1424999999999</v>
      </c>
      <c r="N455" s="16">
        <f>SUMIFS(claims!$Q:$Q,claims!$B:$B,$A455,claims!$Z:$Z,"Inpatient")</f>
        <v>11118.8</v>
      </c>
      <c r="O455" s="16">
        <f>SUMIFS(claims!$Q:$Q,claims!$B:$B,$A455,claims!$Z:$Z,"ED")</f>
        <v>2333.73</v>
      </c>
      <c r="P455" s="16">
        <f>SUMIFS(claims!$Q:$Q,claims!$B:$B,$A455,claims!$Z:$Z,"Specialty Rx")</f>
        <v>0</v>
      </c>
      <c r="Q455" s="14">
        <f t="shared" si="34"/>
        <v>0</v>
      </c>
      <c r="AA455" s="41">
        <f>COUNTIFS(claims!$B:$B,$A455,claims!$Z:$Z,"Behavioral Health")</f>
        <v>1</v>
      </c>
      <c r="AB455" s="41">
        <f>COUNTIFS(claims!$B:$B,$A455,claims!$Z:$Z,"ED")</f>
        <v>2</v>
      </c>
      <c r="AC455" s="41">
        <f>COUNTIFS(claims!$B:$B,$A455,claims!$Z:$Z,"Inpatient")</f>
        <v>1</v>
      </c>
      <c r="AD455" s="41">
        <f t="shared" si="35"/>
        <v>1</v>
      </c>
      <c r="AE455" s="41" t="str">
        <f>IF(enrollment!P455="","",enrollment!P455)</f>
        <v/>
      </c>
      <c r="AF455" s="41">
        <f>IF(enrollment!P455="",0,1)</f>
        <v>0</v>
      </c>
    </row>
    <row r="456" spans="1:32" x14ac:dyDescent="0.25">
      <c r="A456" t="str">
        <f>enrollment!A456</f>
        <v>M-000455</v>
      </c>
      <c r="B456" t="str">
        <f>enrollment!F456</f>
        <v>Commercial</v>
      </c>
      <c r="C456" t="str">
        <f>enrollment!I456</f>
        <v>KY</v>
      </c>
      <c r="D456" t="str">
        <f>enrollment!J456</f>
        <v>Jefferson</v>
      </c>
      <c r="E456">
        <f>enrollment!L456</f>
        <v>64</v>
      </c>
      <c r="F456" t="str" cm="1">
        <f t="array" ref="F456">_xlfn.IFS(E456&lt;18,"0-17",E456&lt;35,"18-34",E456&lt;50,"35-49",E456&lt;65,"50-64",TRUE,"65+")</f>
        <v>50-64</v>
      </c>
      <c r="G456" t="str">
        <f>enrollment!M456</f>
        <v>M</v>
      </c>
      <c r="H456" s="13">
        <f>enrollment!N456</f>
        <v>1.1399999999999999</v>
      </c>
      <c r="I456" s="14">
        <f>enrollment!O456</f>
        <v>9012345678</v>
      </c>
      <c r="J456" s="15">
        <f>IFERROR(_xlfn.XLOOKUP(I456,providers!$B$2:$B$11,providers!$Q$2:$Q$11),"")</f>
        <v>4.3</v>
      </c>
      <c r="K456">
        <f>SUMIFS(member_months!$F:$F,member_months!$A:$A,$A456)</f>
        <v>10</v>
      </c>
      <c r="L456" s="16">
        <f>SUMIFS(claims!$Q:$Q,claims!$B:$B,$A456)</f>
        <v>2732.4</v>
      </c>
      <c r="M456" s="16">
        <f t="shared" si="33"/>
        <v>273.24</v>
      </c>
      <c r="N456" s="16">
        <f>SUMIFS(claims!$Q:$Q,claims!$B:$B,$A456,claims!$Z:$Z,"Inpatient")</f>
        <v>0</v>
      </c>
      <c r="O456" s="16">
        <f>SUMIFS(claims!$Q:$Q,claims!$B:$B,$A456,claims!$Z:$Z,"ED")</f>
        <v>0</v>
      </c>
      <c r="P456" s="16">
        <f>SUMIFS(claims!$Q:$Q,claims!$B:$B,$A456,claims!$Z:$Z,"Specialty Rx")</f>
        <v>1446.8000000000002</v>
      </c>
      <c r="Q456" s="14">
        <f t="shared" si="34"/>
        <v>0</v>
      </c>
      <c r="AA456" s="41">
        <f>COUNTIFS(claims!$B:$B,$A456,claims!$Z:$Z,"Behavioral Health")</f>
        <v>2</v>
      </c>
      <c r="AB456" s="41">
        <f>COUNTIFS(claims!$B:$B,$A456,claims!$Z:$Z,"ED")</f>
        <v>0</v>
      </c>
      <c r="AC456" s="41">
        <f>COUNTIFS(claims!$B:$B,$A456,claims!$Z:$Z,"Inpatient")</f>
        <v>0</v>
      </c>
      <c r="AD456" s="41">
        <f t="shared" si="35"/>
        <v>1</v>
      </c>
      <c r="AE456" s="41" t="str">
        <f>IF(enrollment!P456="","",enrollment!P456)</f>
        <v/>
      </c>
      <c r="AF456" s="41">
        <f>IF(enrollment!P456="",0,1)</f>
        <v>0</v>
      </c>
    </row>
    <row r="457" spans="1:32" x14ac:dyDescent="0.25">
      <c r="A457" t="str">
        <f>enrollment!A457</f>
        <v>M-000456</v>
      </c>
      <c r="B457" t="str">
        <f>enrollment!F457</f>
        <v>Marketplace</v>
      </c>
      <c r="C457" t="str">
        <f>enrollment!I457</f>
        <v>OH</v>
      </c>
      <c r="D457" t="str">
        <f>enrollment!J457</f>
        <v>Franklin</v>
      </c>
      <c r="E457">
        <f>enrollment!L457</f>
        <v>77</v>
      </c>
      <c r="F457" t="str" cm="1">
        <f t="array" ref="F457">_xlfn.IFS(E457&lt;18,"0-17",E457&lt;35,"18-34",E457&lt;50,"35-49",E457&lt;65,"50-64",TRUE,"65+")</f>
        <v>65+</v>
      </c>
      <c r="G457" t="str">
        <f>enrollment!M457</f>
        <v>F</v>
      </c>
      <c r="H457" s="13">
        <f>enrollment!N457</f>
        <v>2.96</v>
      </c>
      <c r="I457" s="14">
        <f>enrollment!O457</f>
        <v>6789012345</v>
      </c>
      <c r="J457" s="15">
        <f>IFERROR(_xlfn.XLOOKUP(I457,providers!$B$2:$B$11,providers!$Q$2:$Q$11),"")</f>
        <v>4.0999999999999996</v>
      </c>
      <c r="K457">
        <f>SUMIFS(member_months!$F:$F,member_months!$A:$A,$A457)</f>
        <v>12</v>
      </c>
      <c r="L457" s="16">
        <f>SUMIFS(claims!$Q:$Q,claims!$B:$B,$A457)</f>
        <v>13736.64</v>
      </c>
      <c r="M457" s="16">
        <f t="shared" si="33"/>
        <v>1144.72</v>
      </c>
      <c r="N457" s="16">
        <f>SUMIFS(claims!$Q:$Q,claims!$B:$B,$A457,claims!$Z:$Z,"Inpatient")</f>
        <v>12988.73</v>
      </c>
      <c r="O457" s="16">
        <f>SUMIFS(claims!$Q:$Q,claims!$B:$B,$A457,claims!$Z:$Z,"ED")</f>
        <v>0</v>
      </c>
      <c r="P457" s="16">
        <f>SUMIFS(claims!$Q:$Q,claims!$B:$B,$A457,claims!$Z:$Z,"Specialty Rx")</f>
        <v>0</v>
      </c>
      <c r="Q457" s="14">
        <f t="shared" si="34"/>
        <v>0</v>
      </c>
      <c r="AA457" s="41">
        <f>COUNTIFS(claims!$B:$B,$A457,claims!$Z:$Z,"Behavioral Health")</f>
        <v>0</v>
      </c>
      <c r="AB457" s="41">
        <f>COUNTIFS(claims!$B:$B,$A457,claims!$Z:$Z,"ED")</f>
        <v>0</v>
      </c>
      <c r="AC457" s="41">
        <f>COUNTIFS(claims!$B:$B,$A457,claims!$Z:$Z,"Inpatient")</f>
        <v>1</v>
      </c>
      <c r="AD457" s="41">
        <f t="shared" si="35"/>
        <v>0</v>
      </c>
      <c r="AE457" s="41" t="str">
        <f>IF(enrollment!P457="","",enrollment!P457)</f>
        <v/>
      </c>
      <c r="AF457" s="41">
        <f>IF(enrollment!P457="",0,1)</f>
        <v>0</v>
      </c>
    </row>
    <row r="458" spans="1:32" x14ac:dyDescent="0.25">
      <c r="A458" t="str">
        <f>enrollment!A458</f>
        <v>M-000457</v>
      </c>
      <c r="B458" t="str">
        <f>enrollment!F458</f>
        <v>Medicare Advantage</v>
      </c>
      <c r="C458" t="str">
        <f>enrollment!I458</f>
        <v>GA</v>
      </c>
      <c r="D458" t="str">
        <f>enrollment!J458</f>
        <v>Fulton</v>
      </c>
      <c r="E458">
        <f>enrollment!L458</f>
        <v>80</v>
      </c>
      <c r="F458" t="str" cm="1">
        <f t="array" ref="F458">_xlfn.IFS(E458&lt;18,"0-17",E458&lt;35,"18-34",E458&lt;50,"35-49",E458&lt;65,"50-64",TRUE,"65+")</f>
        <v>65+</v>
      </c>
      <c r="G458" t="str">
        <f>enrollment!M458</f>
        <v>M</v>
      </c>
      <c r="H458" s="13">
        <f>enrollment!N458</f>
        <v>2.73</v>
      </c>
      <c r="I458" s="14">
        <f>enrollment!O458</f>
        <v>8901234567</v>
      </c>
      <c r="J458" s="15">
        <f>IFERROR(_xlfn.XLOOKUP(I458,providers!$B$2:$B$11,providers!$Q$2:$Q$11),"")</f>
        <v>3.7</v>
      </c>
      <c r="K458">
        <f>SUMIFS(member_months!$F:$F,member_months!$A:$A,$A458)</f>
        <v>10</v>
      </c>
      <c r="L458" s="16">
        <f>SUMIFS(claims!$Q:$Q,claims!$B:$B,$A458)</f>
        <v>35195.4</v>
      </c>
      <c r="M458" s="16">
        <f t="shared" si="33"/>
        <v>3519.54</v>
      </c>
      <c r="N458" s="16">
        <f>SUMIFS(claims!$Q:$Q,claims!$B:$B,$A458,claims!$Z:$Z,"Inpatient")</f>
        <v>32534</v>
      </c>
      <c r="O458" s="16">
        <f>SUMIFS(claims!$Q:$Q,claims!$B:$B,$A458,claims!$Z:$Z,"ED")</f>
        <v>921.34</v>
      </c>
      <c r="P458" s="16">
        <f>SUMIFS(claims!$Q:$Q,claims!$B:$B,$A458,claims!$Z:$Z,"Specialty Rx")</f>
        <v>807.47</v>
      </c>
      <c r="Q458" s="14">
        <f t="shared" si="34"/>
        <v>0</v>
      </c>
      <c r="AA458" s="41">
        <f>COUNTIFS(claims!$B:$B,$A458,claims!$Z:$Z,"Behavioral Health")</f>
        <v>1</v>
      </c>
      <c r="AB458" s="41">
        <f>COUNTIFS(claims!$B:$B,$A458,claims!$Z:$Z,"ED")</f>
        <v>1</v>
      </c>
      <c r="AC458" s="41">
        <f>COUNTIFS(claims!$B:$B,$A458,claims!$Z:$Z,"Inpatient")</f>
        <v>2</v>
      </c>
      <c r="AD458" s="41">
        <f t="shared" si="35"/>
        <v>1</v>
      </c>
      <c r="AE458" s="41" t="str">
        <f>IF(enrollment!P458="","",enrollment!P458)</f>
        <v/>
      </c>
      <c r="AF458" s="41">
        <f>IF(enrollment!P458="",0,1)</f>
        <v>0</v>
      </c>
    </row>
    <row r="459" spans="1:32" x14ac:dyDescent="0.25">
      <c r="A459" t="str">
        <f>enrollment!A459</f>
        <v>M-000458</v>
      </c>
      <c r="B459" t="str">
        <f>enrollment!F459</f>
        <v>Commercial</v>
      </c>
      <c r="C459" t="str">
        <f>enrollment!I459</f>
        <v>TN</v>
      </c>
      <c r="D459" t="str">
        <f>enrollment!J459</f>
        <v>Knox</v>
      </c>
      <c r="E459">
        <f>enrollment!L459</f>
        <v>36</v>
      </c>
      <c r="F459" t="str" cm="1">
        <f t="array" ref="F459">_xlfn.IFS(E459&lt;18,"0-17",E459&lt;35,"18-34",E459&lt;50,"35-49",E459&lt;65,"50-64",TRUE,"65+")</f>
        <v>35-49</v>
      </c>
      <c r="G459" t="str">
        <f>enrollment!M459</f>
        <v>M</v>
      </c>
      <c r="H459" s="13">
        <f>enrollment!N459</f>
        <v>1.1000000000000001</v>
      </c>
      <c r="I459" s="14">
        <f>enrollment!O459</f>
        <v>5678901234</v>
      </c>
      <c r="J459" s="15">
        <f>IFERROR(_xlfn.XLOOKUP(I459,providers!$B$2:$B$11,providers!$Q$2:$Q$11),"")</f>
        <v>3.8</v>
      </c>
      <c r="K459">
        <f>SUMIFS(member_months!$F:$F,member_months!$A:$A,$A459)</f>
        <v>11</v>
      </c>
      <c r="L459" s="16">
        <f>SUMIFS(claims!$Q:$Q,claims!$B:$B,$A459)</f>
        <v>37264.51</v>
      </c>
      <c r="M459" s="16">
        <f t="shared" si="33"/>
        <v>3387.6827272727273</v>
      </c>
      <c r="N459" s="16">
        <f>SUMIFS(claims!$Q:$Q,claims!$B:$B,$A459,claims!$Z:$Z,"Inpatient")</f>
        <v>35552.380000000005</v>
      </c>
      <c r="O459" s="16">
        <f>SUMIFS(claims!$Q:$Q,claims!$B:$B,$A459,claims!$Z:$Z,"ED")</f>
        <v>1073.53</v>
      </c>
      <c r="P459" s="16">
        <f>SUMIFS(claims!$Q:$Q,claims!$B:$B,$A459,claims!$Z:$Z,"Specialty Rx")</f>
        <v>0</v>
      </c>
      <c r="Q459" s="14">
        <f t="shared" si="34"/>
        <v>0</v>
      </c>
      <c r="AA459" s="41">
        <f>COUNTIFS(claims!$B:$B,$A459,claims!$Z:$Z,"Behavioral Health")</f>
        <v>0</v>
      </c>
      <c r="AB459" s="41">
        <f>COUNTIFS(claims!$B:$B,$A459,claims!$Z:$Z,"ED")</f>
        <v>1</v>
      </c>
      <c r="AC459" s="41">
        <f>COUNTIFS(claims!$B:$B,$A459,claims!$Z:$Z,"Inpatient")</f>
        <v>2</v>
      </c>
      <c r="AD459" s="41">
        <f t="shared" si="35"/>
        <v>0</v>
      </c>
      <c r="AE459" s="41" t="str">
        <f>IF(enrollment!P459="","",enrollment!P459)</f>
        <v/>
      </c>
      <c r="AF459" s="41">
        <f>IF(enrollment!P459="",0,1)</f>
        <v>0</v>
      </c>
    </row>
    <row r="460" spans="1:32" x14ac:dyDescent="0.25">
      <c r="A460" t="str">
        <f>enrollment!A460</f>
        <v>M-000459</v>
      </c>
      <c r="B460" t="str">
        <f>enrollment!F460</f>
        <v>Marketplace</v>
      </c>
      <c r="C460" t="str">
        <f>enrollment!I460</f>
        <v>TN</v>
      </c>
      <c r="D460" t="str">
        <f>enrollment!J460</f>
        <v>Knox</v>
      </c>
      <c r="E460">
        <f>enrollment!L460</f>
        <v>41</v>
      </c>
      <c r="F460" t="str" cm="1">
        <f t="array" ref="F460">_xlfn.IFS(E460&lt;18,"0-17",E460&lt;35,"18-34",E460&lt;50,"35-49",E460&lt;65,"50-64",TRUE,"65+")</f>
        <v>35-49</v>
      </c>
      <c r="G460" t="str">
        <f>enrollment!M460</f>
        <v>M</v>
      </c>
      <c r="H460" s="13">
        <f>enrollment!N460</f>
        <v>1.35</v>
      </c>
      <c r="I460" s="14">
        <f>enrollment!O460</f>
        <v>7890123456</v>
      </c>
      <c r="J460" s="15">
        <f>IFERROR(_xlfn.XLOOKUP(I460,providers!$B$2:$B$11,providers!$Q$2:$Q$11),"")</f>
        <v>3.9</v>
      </c>
      <c r="K460">
        <f>SUMIFS(member_months!$F:$F,member_months!$A:$A,$A460)</f>
        <v>12</v>
      </c>
      <c r="L460" s="16">
        <f>SUMIFS(claims!$Q:$Q,claims!$B:$B,$A460)</f>
        <v>866.11999999999989</v>
      </c>
      <c r="M460" s="16">
        <f t="shared" si="33"/>
        <v>72.176666666666662</v>
      </c>
      <c r="N460" s="16">
        <f>SUMIFS(claims!$Q:$Q,claims!$B:$B,$A460,claims!$Z:$Z,"Inpatient")</f>
        <v>0</v>
      </c>
      <c r="O460" s="16">
        <f>SUMIFS(claims!$Q:$Q,claims!$B:$B,$A460,claims!$Z:$Z,"ED")</f>
        <v>0</v>
      </c>
      <c r="P460" s="16">
        <f>SUMIFS(claims!$Q:$Q,claims!$B:$B,$A460,claims!$Z:$Z,"Specialty Rx")</f>
        <v>0</v>
      </c>
      <c r="Q460" s="14">
        <f t="shared" si="34"/>
        <v>0</v>
      </c>
      <c r="AA460" s="41">
        <f>COUNTIFS(claims!$B:$B,$A460,claims!$Z:$Z,"Behavioral Health")</f>
        <v>0</v>
      </c>
      <c r="AB460" s="41">
        <f>COUNTIFS(claims!$B:$B,$A460,claims!$Z:$Z,"ED")</f>
        <v>0</v>
      </c>
      <c r="AC460" s="41">
        <f>COUNTIFS(claims!$B:$B,$A460,claims!$Z:$Z,"Inpatient")</f>
        <v>0</v>
      </c>
      <c r="AD460" s="41">
        <f t="shared" si="35"/>
        <v>0</v>
      </c>
      <c r="AE460" s="41" t="str">
        <f>IF(enrollment!P460="","",enrollment!P460)</f>
        <v/>
      </c>
      <c r="AF460" s="41">
        <f>IF(enrollment!P460="",0,1)</f>
        <v>0</v>
      </c>
    </row>
    <row r="461" spans="1:32" x14ac:dyDescent="0.25">
      <c r="A461" t="str">
        <f>enrollment!A461</f>
        <v>M-000460</v>
      </c>
      <c r="B461" t="str">
        <f>enrollment!F461</f>
        <v>Commercial</v>
      </c>
      <c r="C461" t="str">
        <f>enrollment!I461</f>
        <v>TN</v>
      </c>
      <c r="D461" t="str">
        <f>enrollment!J461</f>
        <v>Davidson</v>
      </c>
      <c r="E461">
        <f>enrollment!L461</f>
        <v>37</v>
      </c>
      <c r="F461" t="str" cm="1">
        <f t="array" ref="F461">_xlfn.IFS(E461&lt;18,"0-17",E461&lt;35,"18-34",E461&lt;50,"35-49",E461&lt;65,"50-64",TRUE,"65+")</f>
        <v>35-49</v>
      </c>
      <c r="G461" t="str">
        <f>enrollment!M461</f>
        <v>M</v>
      </c>
      <c r="H461" s="13">
        <f>enrollment!N461</f>
        <v>1.05</v>
      </c>
      <c r="I461" s="14">
        <f>enrollment!O461</f>
        <v>7890123456</v>
      </c>
      <c r="J461" s="15">
        <f>IFERROR(_xlfn.XLOOKUP(I461,providers!$B$2:$B$11,providers!$Q$2:$Q$11),"")</f>
        <v>3.9</v>
      </c>
      <c r="K461">
        <f>SUMIFS(member_months!$F:$F,member_months!$A:$A,$A461)</f>
        <v>10</v>
      </c>
      <c r="L461" s="16">
        <f>SUMIFS(claims!$Q:$Q,claims!$B:$B,$A461)</f>
        <v>32404.99</v>
      </c>
      <c r="M461" s="16">
        <f t="shared" si="33"/>
        <v>3240.4990000000003</v>
      </c>
      <c r="N461" s="16">
        <f>SUMIFS(claims!$Q:$Q,claims!$B:$B,$A461,claims!$Z:$Z,"Inpatient")</f>
        <v>25798.55</v>
      </c>
      <c r="O461" s="16">
        <f>SUMIFS(claims!$Q:$Q,claims!$B:$B,$A461,claims!$Z:$Z,"ED")</f>
        <v>4832.92</v>
      </c>
      <c r="P461" s="16">
        <f>SUMIFS(claims!$Q:$Q,claims!$B:$B,$A461,claims!$Z:$Z,"Specialty Rx")</f>
        <v>928.04</v>
      </c>
      <c r="Q461" s="14">
        <f t="shared" si="34"/>
        <v>0</v>
      </c>
      <c r="AA461" s="41">
        <f>COUNTIFS(claims!$B:$B,$A461,claims!$Z:$Z,"Behavioral Health")</f>
        <v>2</v>
      </c>
      <c r="AB461" s="41">
        <f>COUNTIFS(claims!$B:$B,$A461,claims!$Z:$Z,"ED")</f>
        <v>4</v>
      </c>
      <c r="AC461" s="41">
        <f>COUNTIFS(claims!$B:$B,$A461,claims!$Z:$Z,"Inpatient")</f>
        <v>2</v>
      </c>
      <c r="AD461" s="41">
        <f t="shared" si="35"/>
        <v>1</v>
      </c>
      <c r="AE461" s="41" t="str">
        <f>IF(enrollment!P461="","",enrollment!P461)</f>
        <v/>
      </c>
      <c r="AF461" s="41">
        <f>IF(enrollment!P461="",0,1)</f>
        <v>0</v>
      </c>
    </row>
    <row r="462" spans="1:32" x14ac:dyDescent="0.25">
      <c r="A462" t="str">
        <f>enrollment!A462</f>
        <v>M-000461</v>
      </c>
      <c r="B462" t="str">
        <f>enrollment!F462</f>
        <v>Commercial</v>
      </c>
      <c r="C462" t="str">
        <f>enrollment!I462</f>
        <v>OH</v>
      </c>
      <c r="D462" t="str">
        <f>enrollment!J462</f>
        <v>Franklin</v>
      </c>
      <c r="E462">
        <f>enrollment!L462</f>
        <v>58</v>
      </c>
      <c r="F462" t="str" cm="1">
        <f t="array" ref="F462">_xlfn.IFS(E462&lt;18,"0-17",E462&lt;35,"18-34",E462&lt;50,"35-49",E462&lt;65,"50-64",TRUE,"65+")</f>
        <v>50-64</v>
      </c>
      <c r="G462" t="str">
        <f>enrollment!M462</f>
        <v>F</v>
      </c>
      <c r="H462" s="13">
        <f>enrollment!N462</f>
        <v>1.0900000000000001</v>
      </c>
      <c r="I462" s="14">
        <f>enrollment!O462</f>
        <v>6789012345</v>
      </c>
      <c r="J462" s="15">
        <f>IFERROR(_xlfn.XLOOKUP(I462,providers!$B$2:$B$11,providers!$Q$2:$Q$11),"")</f>
        <v>4.0999999999999996</v>
      </c>
      <c r="K462">
        <f>SUMIFS(member_months!$F:$F,member_months!$A:$A,$A462)</f>
        <v>11</v>
      </c>
      <c r="L462" s="16">
        <f>SUMIFS(claims!$Q:$Q,claims!$B:$B,$A462)</f>
        <v>2292.1999999999998</v>
      </c>
      <c r="M462" s="16">
        <f t="shared" si="33"/>
        <v>208.38181818181818</v>
      </c>
      <c r="N462" s="16">
        <f>SUMIFS(claims!$Q:$Q,claims!$B:$B,$A462,claims!$Z:$Z,"Inpatient")</f>
        <v>0</v>
      </c>
      <c r="O462" s="16">
        <f>SUMIFS(claims!$Q:$Q,claims!$B:$B,$A462,claims!$Z:$Z,"ED")</f>
        <v>0</v>
      </c>
      <c r="P462" s="16">
        <f>SUMIFS(claims!$Q:$Q,claims!$B:$B,$A462,claims!$Z:$Z,"Specialty Rx")</f>
        <v>2018.58</v>
      </c>
      <c r="Q462" s="14">
        <f t="shared" si="34"/>
        <v>0</v>
      </c>
      <c r="AA462" s="41">
        <f>COUNTIFS(claims!$B:$B,$A462,claims!$Z:$Z,"Behavioral Health")</f>
        <v>0</v>
      </c>
      <c r="AB462" s="41">
        <f>COUNTIFS(claims!$B:$B,$A462,claims!$Z:$Z,"ED")</f>
        <v>0</v>
      </c>
      <c r="AC462" s="41">
        <f>COUNTIFS(claims!$B:$B,$A462,claims!$Z:$Z,"Inpatient")</f>
        <v>0</v>
      </c>
      <c r="AD462" s="41">
        <f t="shared" si="35"/>
        <v>0</v>
      </c>
      <c r="AE462" s="41" t="str">
        <f>IF(enrollment!P462="","",enrollment!P462)</f>
        <v/>
      </c>
      <c r="AF462" s="41">
        <f>IF(enrollment!P462="",0,1)</f>
        <v>0</v>
      </c>
    </row>
    <row r="463" spans="1:32" x14ac:dyDescent="0.25">
      <c r="A463" t="str">
        <f>enrollment!A463</f>
        <v>M-000462</v>
      </c>
      <c r="B463" t="str">
        <f>enrollment!F463</f>
        <v>Commercial</v>
      </c>
      <c r="C463" t="str">
        <f>enrollment!I463</f>
        <v>GA</v>
      </c>
      <c r="D463" t="str">
        <f>enrollment!J463</f>
        <v>Fulton</v>
      </c>
      <c r="E463">
        <f>enrollment!L463</f>
        <v>54</v>
      </c>
      <c r="F463" t="str" cm="1">
        <f t="array" ref="F463">_xlfn.IFS(E463&lt;18,"0-17",E463&lt;35,"18-34",E463&lt;50,"35-49",E463&lt;65,"50-64",TRUE,"65+")</f>
        <v>50-64</v>
      </c>
      <c r="G463" t="str">
        <f>enrollment!M463</f>
        <v>F</v>
      </c>
      <c r="H463" s="13">
        <f>enrollment!N463</f>
        <v>0.77</v>
      </c>
      <c r="I463" s="14">
        <f>enrollment!O463</f>
        <v>8901234567</v>
      </c>
      <c r="J463" s="15">
        <f>IFERROR(_xlfn.XLOOKUP(I463,providers!$B$2:$B$11,providers!$Q$2:$Q$11),"")</f>
        <v>3.7</v>
      </c>
      <c r="K463">
        <f>SUMIFS(member_months!$F:$F,member_months!$A:$A,$A463)</f>
        <v>11</v>
      </c>
      <c r="L463" s="16">
        <f>SUMIFS(claims!$Q:$Q,claims!$B:$B,$A463)</f>
        <v>45090.85</v>
      </c>
      <c r="M463" s="16">
        <f t="shared" si="33"/>
        <v>4099.1681818181814</v>
      </c>
      <c r="N463" s="16">
        <f>SUMIFS(claims!$Q:$Q,claims!$B:$B,$A463,claims!$Z:$Z,"Inpatient")</f>
        <v>35957.550000000003</v>
      </c>
      <c r="O463" s="16">
        <f>SUMIFS(claims!$Q:$Q,claims!$B:$B,$A463,claims!$Z:$Z,"ED")</f>
        <v>5735.22</v>
      </c>
      <c r="P463" s="16">
        <f>SUMIFS(claims!$Q:$Q,claims!$B:$B,$A463,claims!$Z:$Z,"Specialty Rx")</f>
        <v>1047.55</v>
      </c>
      <c r="Q463" s="14">
        <f t="shared" si="34"/>
        <v>1</v>
      </c>
      <c r="AA463" s="41">
        <f>COUNTIFS(claims!$B:$B,$A463,claims!$Z:$Z,"Behavioral Health")</f>
        <v>2</v>
      </c>
      <c r="AB463" s="41">
        <f>COUNTIFS(claims!$B:$B,$A463,claims!$Z:$Z,"ED")</f>
        <v>5</v>
      </c>
      <c r="AC463" s="41">
        <f>COUNTIFS(claims!$B:$B,$A463,claims!$Z:$Z,"Inpatient")</f>
        <v>2</v>
      </c>
      <c r="AD463" s="41">
        <f t="shared" si="35"/>
        <v>1</v>
      </c>
      <c r="AE463" s="41" t="str">
        <f>IF(enrollment!P463="","",enrollment!P463)</f>
        <v/>
      </c>
      <c r="AF463" s="41">
        <f>IF(enrollment!P463="",0,1)</f>
        <v>0</v>
      </c>
    </row>
    <row r="464" spans="1:32" x14ac:dyDescent="0.25">
      <c r="A464" t="str">
        <f>enrollment!A464</f>
        <v>M-000463</v>
      </c>
      <c r="B464" t="str">
        <f>enrollment!F464</f>
        <v>Marketplace</v>
      </c>
      <c r="C464" t="str">
        <f>enrollment!I464</f>
        <v>TN</v>
      </c>
      <c r="D464" t="str">
        <f>enrollment!J464</f>
        <v>Knox</v>
      </c>
      <c r="E464">
        <f>enrollment!L464</f>
        <v>43</v>
      </c>
      <c r="F464" t="str" cm="1">
        <f t="array" ref="F464">_xlfn.IFS(E464&lt;18,"0-17",E464&lt;35,"18-34",E464&lt;50,"35-49",E464&lt;65,"50-64",TRUE,"65+")</f>
        <v>35-49</v>
      </c>
      <c r="G464" t="str">
        <f>enrollment!M464</f>
        <v>M</v>
      </c>
      <c r="H464" s="13">
        <f>enrollment!N464</f>
        <v>0.99</v>
      </c>
      <c r="I464" s="14">
        <f>enrollment!O464</f>
        <v>5678901234</v>
      </c>
      <c r="J464" s="15">
        <f>IFERROR(_xlfn.XLOOKUP(I464,providers!$B$2:$B$11,providers!$Q$2:$Q$11),"")</f>
        <v>3.8</v>
      </c>
      <c r="K464">
        <f>SUMIFS(member_months!$F:$F,member_months!$A:$A,$A464)</f>
        <v>10</v>
      </c>
      <c r="L464" s="16">
        <f>SUMIFS(claims!$Q:$Q,claims!$B:$B,$A464)</f>
        <v>3309.7400000000007</v>
      </c>
      <c r="M464" s="16">
        <f t="shared" si="33"/>
        <v>330.97400000000005</v>
      </c>
      <c r="N464" s="16">
        <f>SUMIFS(claims!$Q:$Q,claims!$B:$B,$A464,claims!$Z:$Z,"Inpatient")</f>
        <v>0</v>
      </c>
      <c r="O464" s="16">
        <f>SUMIFS(claims!$Q:$Q,claims!$B:$B,$A464,claims!$Z:$Z,"ED")</f>
        <v>993.01</v>
      </c>
      <c r="P464" s="16">
        <f>SUMIFS(claims!$Q:$Q,claims!$B:$B,$A464,claims!$Z:$Z,"Specialty Rx")</f>
        <v>1898.9</v>
      </c>
      <c r="Q464" s="14">
        <f t="shared" si="34"/>
        <v>0</v>
      </c>
      <c r="AA464" s="41">
        <f>COUNTIFS(claims!$B:$B,$A464,claims!$Z:$Z,"Behavioral Health")</f>
        <v>0</v>
      </c>
      <c r="AB464" s="41">
        <f>COUNTIFS(claims!$B:$B,$A464,claims!$Z:$Z,"ED")</f>
        <v>1</v>
      </c>
      <c r="AC464" s="41">
        <f>COUNTIFS(claims!$B:$B,$A464,claims!$Z:$Z,"Inpatient")</f>
        <v>0</v>
      </c>
      <c r="AD464" s="41">
        <f t="shared" si="35"/>
        <v>0</v>
      </c>
      <c r="AE464" s="41" t="str">
        <f>IF(enrollment!P464="","",enrollment!P464)</f>
        <v>Network Adequacy</v>
      </c>
      <c r="AF464" s="41">
        <f>IF(enrollment!P464="",0,1)</f>
        <v>1</v>
      </c>
    </row>
    <row r="465" spans="1:32" x14ac:dyDescent="0.25">
      <c r="A465" t="str">
        <f>enrollment!A465</f>
        <v>M-000464</v>
      </c>
      <c r="B465" t="str">
        <f>enrollment!F465</f>
        <v>Marketplace</v>
      </c>
      <c r="C465" t="str">
        <f>enrollment!I465</f>
        <v>TN</v>
      </c>
      <c r="D465" t="str">
        <f>enrollment!J465</f>
        <v>Davidson</v>
      </c>
      <c r="E465">
        <f>enrollment!L465</f>
        <v>50</v>
      </c>
      <c r="F465" t="str" cm="1">
        <f t="array" ref="F465">_xlfn.IFS(E465&lt;18,"0-17",E465&lt;35,"18-34",E465&lt;50,"35-49",E465&lt;65,"50-64",TRUE,"65+")</f>
        <v>50-64</v>
      </c>
      <c r="G465" t="str">
        <f>enrollment!M465</f>
        <v>F</v>
      </c>
      <c r="H465" s="13">
        <f>enrollment!N465</f>
        <v>1</v>
      </c>
      <c r="I465" s="14">
        <f>enrollment!O465</f>
        <v>7890123456</v>
      </c>
      <c r="J465" s="15">
        <f>IFERROR(_xlfn.XLOOKUP(I465,providers!$B$2:$B$11,providers!$Q$2:$Q$11),"")</f>
        <v>3.9</v>
      </c>
      <c r="K465">
        <f>SUMIFS(member_months!$F:$F,member_months!$A:$A,$A465)</f>
        <v>7</v>
      </c>
      <c r="L465" s="16">
        <f>SUMIFS(claims!$Q:$Q,claims!$B:$B,$A465)</f>
        <v>38119.47</v>
      </c>
      <c r="M465" s="16">
        <f t="shared" si="33"/>
        <v>5445.6385714285716</v>
      </c>
      <c r="N465" s="16">
        <f>SUMIFS(claims!$Q:$Q,claims!$B:$B,$A465,claims!$Z:$Z,"Inpatient")</f>
        <v>35681.43</v>
      </c>
      <c r="O465" s="16">
        <f>SUMIFS(claims!$Q:$Q,claims!$B:$B,$A465,claims!$Z:$Z,"ED")</f>
        <v>1047.79</v>
      </c>
      <c r="P465" s="16">
        <f>SUMIFS(claims!$Q:$Q,claims!$B:$B,$A465,claims!$Z:$Z,"Specialty Rx")</f>
        <v>0</v>
      </c>
      <c r="Q465" s="14">
        <f t="shared" si="34"/>
        <v>0</v>
      </c>
      <c r="AA465" s="41">
        <f>COUNTIFS(claims!$B:$B,$A465,claims!$Z:$Z,"Behavioral Health")</f>
        <v>1</v>
      </c>
      <c r="AB465" s="41">
        <f>COUNTIFS(claims!$B:$B,$A465,claims!$Z:$Z,"ED")</f>
        <v>1</v>
      </c>
      <c r="AC465" s="41">
        <f>COUNTIFS(claims!$B:$B,$A465,claims!$Z:$Z,"Inpatient")</f>
        <v>2</v>
      </c>
      <c r="AD465" s="41">
        <f t="shared" si="35"/>
        <v>1</v>
      </c>
      <c r="AE465" s="41" t="str">
        <f>IF(enrollment!P465="","",enrollment!P465)</f>
        <v>Premium Affordability</v>
      </c>
      <c r="AF465" s="41">
        <f>IF(enrollment!P465="",0,1)</f>
        <v>1</v>
      </c>
    </row>
    <row r="466" spans="1:32" x14ac:dyDescent="0.25">
      <c r="A466" t="str">
        <f>enrollment!A466</f>
        <v>M-000465</v>
      </c>
      <c r="B466" t="str">
        <f>enrollment!F466</f>
        <v>Commercial</v>
      </c>
      <c r="C466" t="str">
        <f>enrollment!I466</f>
        <v>OH</v>
      </c>
      <c r="D466" t="str">
        <f>enrollment!J466</f>
        <v>Cuyahoga</v>
      </c>
      <c r="E466">
        <f>enrollment!L466</f>
        <v>76</v>
      </c>
      <c r="F466" t="str" cm="1">
        <f t="array" ref="F466">_xlfn.IFS(E466&lt;18,"0-17",E466&lt;35,"18-34",E466&lt;50,"35-49",E466&lt;65,"50-64",TRUE,"65+")</f>
        <v>65+</v>
      </c>
      <c r="G466" t="str">
        <f>enrollment!M466</f>
        <v>F</v>
      </c>
      <c r="H466" s="13">
        <f>enrollment!N466</f>
        <v>2.0499999999999998</v>
      </c>
      <c r="I466" s="14">
        <f>enrollment!O466</f>
        <v>6789012345</v>
      </c>
      <c r="J466" s="15">
        <f>IFERROR(_xlfn.XLOOKUP(I466,providers!$B$2:$B$11,providers!$Q$2:$Q$11),"")</f>
        <v>4.0999999999999996</v>
      </c>
      <c r="K466">
        <f>SUMIFS(member_months!$F:$F,member_months!$A:$A,$A466)</f>
        <v>11</v>
      </c>
      <c r="L466" s="16">
        <f>SUMIFS(claims!$Q:$Q,claims!$B:$B,$A466)</f>
        <v>2368.3300000000004</v>
      </c>
      <c r="M466" s="16">
        <f t="shared" si="33"/>
        <v>215.30272727272731</v>
      </c>
      <c r="N466" s="16">
        <f>SUMIFS(claims!$Q:$Q,claims!$B:$B,$A466,claims!$Z:$Z,"Inpatient")</f>
        <v>0</v>
      </c>
      <c r="O466" s="16">
        <f>SUMIFS(claims!$Q:$Q,claims!$B:$B,$A466,claims!$Z:$Z,"ED")</f>
        <v>1338.93</v>
      </c>
      <c r="P466" s="16">
        <f>SUMIFS(claims!$Q:$Q,claims!$B:$B,$A466,claims!$Z:$Z,"Specialty Rx")</f>
        <v>0</v>
      </c>
      <c r="Q466" s="14">
        <f t="shared" si="34"/>
        <v>0</v>
      </c>
      <c r="AA466" s="41">
        <f>COUNTIFS(claims!$B:$B,$A466,claims!$Z:$Z,"Behavioral Health")</f>
        <v>1</v>
      </c>
      <c r="AB466" s="41">
        <f>COUNTIFS(claims!$B:$B,$A466,claims!$Z:$Z,"ED")</f>
        <v>1</v>
      </c>
      <c r="AC466" s="41">
        <f>COUNTIFS(claims!$B:$B,$A466,claims!$Z:$Z,"Inpatient")</f>
        <v>0</v>
      </c>
      <c r="AD466" s="41">
        <f t="shared" si="35"/>
        <v>1</v>
      </c>
      <c r="AE466" s="41" t="str">
        <f>IF(enrollment!P466="","",enrollment!P466)</f>
        <v/>
      </c>
      <c r="AF466" s="41">
        <f>IF(enrollment!P466="",0,1)</f>
        <v>0</v>
      </c>
    </row>
    <row r="467" spans="1:32" x14ac:dyDescent="0.25">
      <c r="A467" t="str">
        <f>enrollment!A467</f>
        <v>M-000466</v>
      </c>
      <c r="B467" t="str">
        <f>enrollment!F467</f>
        <v>Commercial</v>
      </c>
      <c r="C467" t="str">
        <f>enrollment!I467</f>
        <v>OH</v>
      </c>
      <c r="D467" t="str">
        <f>enrollment!J467</f>
        <v>Cuyahoga</v>
      </c>
      <c r="E467">
        <f>enrollment!L467</f>
        <v>64</v>
      </c>
      <c r="F467" t="str" cm="1">
        <f t="array" ref="F467">_xlfn.IFS(E467&lt;18,"0-17",E467&lt;35,"18-34",E467&lt;50,"35-49",E467&lt;65,"50-64",TRUE,"65+")</f>
        <v>50-64</v>
      </c>
      <c r="G467" t="str">
        <f>enrollment!M467</f>
        <v>M</v>
      </c>
      <c r="H467" s="13">
        <f>enrollment!N467</f>
        <v>1.24</v>
      </c>
      <c r="I467" s="14">
        <f>enrollment!O467</f>
        <v>6789012345</v>
      </c>
      <c r="J467" s="15">
        <f>IFERROR(_xlfn.XLOOKUP(I467,providers!$B$2:$B$11,providers!$Q$2:$Q$11),"")</f>
        <v>4.0999999999999996</v>
      </c>
      <c r="K467">
        <f>SUMIFS(member_months!$F:$F,member_months!$A:$A,$A467)</f>
        <v>12</v>
      </c>
      <c r="L467" s="16">
        <f>SUMIFS(claims!$Q:$Q,claims!$B:$B,$A467)</f>
        <v>15554.42</v>
      </c>
      <c r="M467" s="16">
        <f t="shared" si="33"/>
        <v>1296.2016666666666</v>
      </c>
      <c r="N467" s="16">
        <f>SUMIFS(claims!$Q:$Q,claims!$B:$B,$A467,claims!$Z:$Z,"Inpatient")</f>
        <v>13967.75</v>
      </c>
      <c r="O467" s="16">
        <f>SUMIFS(claims!$Q:$Q,claims!$B:$B,$A467,claims!$Z:$Z,"ED")</f>
        <v>0</v>
      </c>
      <c r="P467" s="16">
        <f>SUMIFS(claims!$Q:$Q,claims!$B:$B,$A467,claims!$Z:$Z,"Specialty Rx")</f>
        <v>1010.98</v>
      </c>
      <c r="Q467" s="14">
        <f t="shared" si="34"/>
        <v>0</v>
      </c>
      <c r="AA467" s="41">
        <f>COUNTIFS(claims!$B:$B,$A467,claims!$Z:$Z,"Behavioral Health")</f>
        <v>0</v>
      </c>
      <c r="AB467" s="41">
        <f>COUNTIFS(claims!$B:$B,$A467,claims!$Z:$Z,"ED")</f>
        <v>0</v>
      </c>
      <c r="AC467" s="41">
        <f>COUNTIFS(claims!$B:$B,$A467,claims!$Z:$Z,"Inpatient")</f>
        <v>1</v>
      </c>
      <c r="AD467" s="41">
        <f t="shared" si="35"/>
        <v>0</v>
      </c>
      <c r="AE467" s="41" t="str">
        <f>IF(enrollment!P467="","",enrollment!P467)</f>
        <v/>
      </c>
      <c r="AF467" s="41">
        <f>IF(enrollment!P467="",0,1)</f>
        <v>0</v>
      </c>
    </row>
    <row r="468" spans="1:32" x14ac:dyDescent="0.25">
      <c r="A468" t="str">
        <f>enrollment!A468</f>
        <v>M-000467</v>
      </c>
      <c r="B468" t="str">
        <f>enrollment!F468</f>
        <v>Medicare Advantage</v>
      </c>
      <c r="C468" t="str">
        <f>enrollment!I468</f>
        <v>TN</v>
      </c>
      <c r="D468" t="str">
        <f>enrollment!J468</f>
        <v>Rural-Cannon</v>
      </c>
      <c r="E468">
        <f>enrollment!L468</f>
        <v>66</v>
      </c>
      <c r="F468" t="str" cm="1">
        <f t="array" ref="F468">_xlfn.IFS(E468&lt;18,"0-17",E468&lt;35,"18-34",E468&lt;50,"35-49",E468&lt;65,"50-64",TRUE,"65+")</f>
        <v>65+</v>
      </c>
      <c r="G468" t="str">
        <f>enrollment!M468</f>
        <v>M</v>
      </c>
      <c r="H468" s="13">
        <f>enrollment!N468</f>
        <v>3.31</v>
      </c>
      <c r="I468" s="14">
        <f>enrollment!O468</f>
        <v>2233445566</v>
      </c>
      <c r="J468" s="15">
        <f>IFERROR(_xlfn.XLOOKUP(I468,providers!$B$2:$B$11,providers!$Q$2:$Q$11),"")</f>
        <v>3.5</v>
      </c>
      <c r="K468">
        <f>SUMIFS(member_months!$F:$F,member_months!$A:$A,$A468)</f>
        <v>12</v>
      </c>
      <c r="L468" s="16">
        <f>SUMIFS(claims!$Q:$Q,claims!$B:$B,$A468)</f>
        <v>6513.78</v>
      </c>
      <c r="M468" s="16">
        <f t="shared" si="33"/>
        <v>542.81499999999994</v>
      </c>
      <c r="N468" s="16">
        <f>SUMIFS(claims!$Q:$Q,claims!$B:$B,$A468,claims!$Z:$Z,"Inpatient")</f>
        <v>0</v>
      </c>
      <c r="O468" s="16">
        <f>SUMIFS(claims!$Q:$Q,claims!$B:$B,$A468,claims!$Z:$Z,"ED")</f>
        <v>5415.2800000000007</v>
      </c>
      <c r="P468" s="16">
        <f>SUMIFS(claims!$Q:$Q,claims!$B:$B,$A468,claims!$Z:$Z,"Specialty Rx")</f>
        <v>0</v>
      </c>
      <c r="Q468" s="14">
        <f t="shared" si="34"/>
        <v>0</v>
      </c>
      <c r="AA468" s="41">
        <f>COUNTIFS(claims!$B:$B,$A468,claims!$Z:$Z,"Behavioral Health")</f>
        <v>2</v>
      </c>
      <c r="AB468" s="41">
        <f>COUNTIFS(claims!$B:$B,$A468,claims!$Z:$Z,"ED")</f>
        <v>5</v>
      </c>
      <c r="AC468" s="41">
        <f>COUNTIFS(claims!$B:$B,$A468,claims!$Z:$Z,"Inpatient")</f>
        <v>0</v>
      </c>
      <c r="AD468" s="41">
        <f t="shared" si="35"/>
        <v>1</v>
      </c>
      <c r="AE468" s="41" t="str">
        <f>IF(enrollment!P468="","",enrollment!P468)</f>
        <v/>
      </c>
      <c r="AF468" s="41">
        <f>IF(enrollment!P468="",0,1)</f>
        <v>0</v>
      </c>
    </row>
    <row r="469" spans="1:32" x14ac:dyDescent="0.25">
      <c r="A469" t="str">
        <f>enrollment!A469</f>
        <v>M-000468</v>
      </c>
      <c r="B469" t="str">
        <f>enrollment!F469</f>
        <v>Marketplace</v>
      </c>
      <c r="C469" t="str">
        <f>enrollment!I469</f>
        <v>OH</v>
      </c>
      <c r="D469" t="str">
        <f>enrollment!J469</f>
        <v>Franklin</v>
      </c>
      <c r="E469">
        <f>enrollment!L469</f>
        <v>82</v>
      </c>
      <c r="F469" t="str" cm="1">
        <f t="array" ref="F469">_xlfn.IFS(E469&lt;18,"0-17",E469&lt;35,"18-34",E469&lt;50,"35-49",E469&lt;65,"50-64",TRUE,"65+")</f>
        <v>65+</v>
      </c>
      <c r="G469" t="str">
        <f>enrollment!M469</f>
        <v>F</v>
      </c>
      <c r="H469" s="13">
        <f>enrollment!N469</f>
        <v>2.36</v>
      </c>
      <c r="I469" s="14">
        <f>enrollment!O469</f>
        <v>2345678901</v>
      </c>
      <c r="J469" s="15">
        <f>IFERROR(_xlfn.XLOOKUP(I469,providers!$B$2:$B$11,providers!$Q$2:$Q$11),"")</f>
        <v>4.2</v>
      </c>
      <c r="K469">
        <f>SUMIFS(member_months!$F:$F,member_months!$A:$A,$A469)</f>
        <v>10</v>
      </c>
      <c r="L469" s="16">
        <f>SUMIFS(claims!$Q:$Q,claims!$B:$B,$A469)</f>
        <v>960.93999999999994</v>
      </c>
      <c r="M469" s="16">
        <f t="shared" si="33"/>
        <v>96.093999999999994</v>
      </c>
      <c r="N469" s="16">
        <f>SUMIFS(claims!$Q:$Q,claims!$B:$B,$A469,claims!$Z:$Z,"Inpatient")</f>
        <v>0</v>
      </c>
      <c r="O469" s="16">
        <f>SUMIFS(claims!$Q:$Q,claims!$B:$B,$A469,claims!$Z:$Z,"ED")</f>
        <v>0</v>
      </c>
      <c r="P469" s="16">
        <f>SUMIFS(claims!$Q:$Q,claims!$B:$B,$A469,claims!$Z:$Z,"Specialty Rx")</f>
        <v>0</v>
      </c>
      <c r="Q469" s="14">
        <f t="shared" si="34"/>
        <v>0</v>
      </c>
      <c r="AA469" s="41">
        <f>COUNTIFS(claims!$B:$B,$A469,claims!$Z:$Z,"Behavioral Health")</f>
        <v>1</v>
      </c>
      <c r="AB469" s="41">
        <f>COUNTIFS(claims!$B:$B,$A469,claims!$Z:$Z,"ED")</f>
        <v>0</v>
      </c>
      <c r="AC469" s="41">
        <f>COUNTIFS(claims!$B:$B,$A469,claims!$Z:$Z,"Inpatient")</f>
        <v>0</v>
      </c>
      <c r="AD469" s="41">
        <f t="shared" si="35"/>
        <v>1</v>
      </c>
      <c r="AE469" s="41" t="str">
        <f>IF(enrollment!P469="","",enrollment!P469)</f>
        <v/>
      </c>
      <c r="AF469" s="41">
        <f>IF(enrollment!P469="",0,1)</f>
        <v>0</v>
      </c>
    </row>
    <row r="470" spans="1:32" x14ac:dyDescent="0.25">
      <c r="A470" t="str">
        <f>enrollment!A470</f>
        <v>M-000469</v>
      </c>
      <c r="B470" t="str">
        <f>enrollment!F470</f>
        <v>Commercial</v>
      </c>
      <c r="C470" t="str">
        <f>enrollment!I470</f>
        <v>TN</v>
      </c>
      <c r="D470" t="str">
        <f>enrollment!J470</f>
        <v>Rural-Cannon</v>
      </c>
      <c r="E470">
        <f>enrollment!L470</f>
        <v>38</v>
      </c>
      <c r="F470" t="str" cm="1">
        <f t="array" ref="F470">_xlfn.IFS(E470&lt;18,"0-17",E470&lt;35,"18-34",E470&lt;50,"35-49",E470&lt;65,"50-64",TRUE,"65+")</f>
        <v>35-49</v>
      </c>
      <c r="G470" t="str">
        <f>enrollment!M470</f>
        <v>F</v>
      </c>
      <c r="H470" s="13">
        <f>enrollment!N470</f>
        <v>1.47</v>
      </c>
      <c r="I470" s="14">
        <f>enrollment!O470</f>
        <v>2233445566</v>
      </c>
      <c r="J470" s="15">
        <f>IFERROR(_xlfn.XLOOKUP(I470,providers!$B$2:$B$11,providers!$Q$2:$Q$11),"")</f>
        <v>3.5</v>
      </c>
      <c r="K470">
        <f>SUMIFS(member_months!$F:$F,member_months!$A:$A,$A470)</f>
        <v>10</v>
      </c>
      <c r="L470" s="16">
        <f>SUMIFS(claims!$Q:$Q,claims!$B:$B,$A470)</f>
        <v>10996.329999999998</v>
      </c>
      <c r="M470" s="16">
        <f t="shared" si="33"/>
        <v>1099.6329999999998</v>
      </c>
      <c r="N470" s="16">
        <f>SUMIFS(claims!$Q:$Q,claims!$B:$B,$A470,claims!$Z:$Z,"Inpatient")</f>
        <v>0</v>
      </c>
      <c r="O470" s="16">
        <f>SUMIFS(claims!$Q:$Q,claims!$B:$B,$A470,claims!$Z:$Z,"ED")</f>
        <v>10230.889999999998</v>
      </c>
      <c r="P470" s="16">
        <f>SUMIFS(claims!$Q:$Q,claims!$B:$B,$A470,claims!$Z:$Z,"Specialty Rx")</f>
        <v>0</v>
      </c>
      <c r="Q470" s="14">
        <f t="shared" si="34"/>
        <v>0</v>
      </c>
      <c r="AA470" s="41">
        <f>COUNTIFS(claims!$B:$B,$A470,claims!$Z:$Z,"Behavioral Health")</f>
        <v>2</v>
      </c>
      <c r="AB470" s="41">
        <f>COUNTIFS(claims!$B:$B,$A470,claims!$Z:$Z,"ED")</f>
        <v>9</v>
      </c>
      <c r="AC470" s="41">
        <f>COUNTIFS(claims!$B:$B,$A470,claims!$Z:$Z,"Inpatient")</f>
        <v>0</v>
      </c>
      <c r="AD470" s="41">
        <f t="shared" si="35"/>
        <v>1</v>
      </c>
      <c r="AE470" s="41" t="str">
        <f>IF(enrollment!P470="","",enrollment!P470)</f>
        <v/>
      </c>
      <c r="AF470" s="41">
        <f>IF(enrollment!P470="",0,1)</f>
        <v>0</v>
      </c>
    </row>
    <row r="471" spans="1:32" x14ac:dyDescent="0.25">
      <c r="A471" t="str">
        <f>enrollment!A471</f>
        <v>M-000470</v>
      </c>
      <c r="B471" t="str">
        <f>enrollment!F471</f>
        <v>Marketplace</v>
      </c>
      <c r="C471" t="str">
        <f>enrollment!I471</f>
        <v>TN</v>
      </c>
      <c r="D471" t="str">
        <f>enrollment!J471</f>
        <v>Davidson</v>
      </c>
      <c r="E471">
        <f>enrollment!L471</f>
        <v>69</v>
      </c>
      <c r="F471" t="str" cm="1">
        <f t="array" ref="F471">_xlfn.IFS(E471&lt;18,"0-17",E471&lt;35,"18-34",E471&lt;50,"35-49",E471&lt;65,"50-64",TRUE,"65+")</f>
        <v>65+</v>
      </c>
      <c r="G471" t="str">
        <f>enrollment!M471</f>
        <v>F</v>
      </c>
      <c r="H471" s="13">
        <f>enrollment!N471</f>
        <v>3.52</v>
      </c>
      <c r="I471" s="14">
        <f>enrollment!O471</f>
        <v>7890123456</v>
      </c>
      <c r="J471" s="15">
        <f>IFERROR(_xlfn.XLOOKUP(I471,providers!$B$2:$B$11,providers!$Q$2:$Q$11),"")</f>
        <v>3.9</v>
      </c>
      <c r="K471">
        <f>SUMIFS(member_months!$F:$F,member_months!$A:$A,$A471)</f>
        <v>11</v>
      </c>
      <c r="L471" s="16">
        <f>SUMIFS(claims!$Q:$Q,claims!$B:$B,$A471)</f>
        <v>16638.670000000002</v>
      </c>
      <c r="M471" s="16">
        <f t="shared" si="33"/>
        <v>1512.6063636363638</v>
      </c>
      <c r="N471" s="16">
        <f>SUMIFS(claims!$Q:$Q,claims!$B:$B,$A471,claims!$Z:$Z,"Inpatient")</f>
        <v>15032.7</v>
      </c>
      <c r="O471" s="16">
        <f>SUMIFS(claims!$Q:$Q,claims!$B:$B,$A471,claims!$Z:$Z,"ED")</f>
        <v>1327.56</v>
      </c>
      <c r="P471" s="16">
        <f>SUMIFS(claims!$Q:$Q,claims!$B:$B,$A471,claims!$Z:$Z,"Specialty Rx")</f>
        <v>0</v>
      </c>
      <c r="Q471" s="14">
        <f t="shared" si="34"/>
        <v>0</v>
      </c>
      <c r="AA471" s="41">
        <f>COUNTIFS(claims!$B:$B,$A471,claims!$Z:$Z,"Behavioral Health")</f>
        <v>1</v>
      </c>
      <c r="AB471" s="41">
        <f>COUNTIFS(claims!$B:$B,$A471,claims!$Z:$Z,"ED")</f>
        <v>1</v>
      </c>
      <c r="AC471" s="41">
        <f>COUNTIFS(claims!$B:$B,$A471,claims!$Z:$Z,"Inpatient")</f>
        <v>1</v>
      </c>
      <c r="AD471" s="41">
        <f t="shared" si="35"/>
        <v>1</v>
      </c>
      <c r="AE471" s="41" t="str">
        <f>IF(enrollment!P471="","",enrollment!P471)</f>
        <v/>
      </c>
      <c r="AF471" s="41">
        <f>IF(enrollment!P471="",0,1)</f>
        <v>0</v>
      </c>
    </row>
    <row r="472" spans="1:32" x14ac:dyDescent="0.25">
      <c r="A472" t="str">
        <f>enrollment!A472</f>
        <v>M-000471</v>
      </c>
      <c r="B472" t="str">
        <f>enrollment!F472</f>
        <v>Medicare Advantage</v>
      </c>
      <c r="C472" t="str">
        <f>enrollment!I472</f>
        <v>KY</v>
      </c>
      <c r="D472" t="str">
        <f>enrollment!J472</f>
        <v>Jefferson</v>
      </c>
      <c r="E472">
        <f>enrollment!L472</f>
        <v>66</v>
      </c>
      <c r="F472" t="str" cm="1">
        <f t="array" ref="F472">_xlfn.IFS(E472&lt;18,"0-17",E472&lt;35,"18-34",E472&lt;50,"35-49",E472&lt;65,"50-64",TRUE,"65+")</f>
        <v>65+</v>
      </c>
      <c r="G472" t="str">
        <f>enrollment!M472</f>
        <v>M</v>
      </c>
      <c r="H472" s="13">
        <f>enrollment!N472</f>
        <v>3.15</v>
      </c>
      <c r="I472" s="14">
        <f>enrollment!O472</f>
        <v>3456789012</v>
      </c>
      <c r="J472" s="15">
        <f>IFERROR(_xlfn.XLOOKUP(I472,providers!$B$2:$B$11,providers!$Q$2:$Q$11),"")</f>
        <v>4</v>
      </c>
      <c r="K472">
        <f>SUMIFS(member_months!$F:$F,member_months!$A:$A,$A472)</f>
        <v>12</v>
      </c>
      <c r="L472" s="16">
        <f>SUMIFS(claims!$Q:$Q,claims!$B:$B,$A472)</f>
        <v>23815.56</v>
      </c>
      <c r="M472" s="16">
        <f t="shared" si="33"/>
        <v>1984.63</v>
      </c>
      <c r="N472" s="16">
        <f>SUMIFS(claims!$Q:$Q,claims!$B:$B,$A472,claims!$Z:$Z,"Inpatient")</f>
        <v>21216.5</v>
      </c>
      <c r="O472" s="16">
        <f>SUMIFS(claims!$Q:$Q,claims!$B:$B,$A472,claims!$Z:$Z,"ED")</f>
        <v>1351.03</v>
      </c>
      <c r="P472" s="16">
        <f>SUMIFS(claims!$Q:$Q,claims!$B:$B,$A472,claims!$Z:$Z,"Specialty Rx")</f>
        <v>0</v>
      </c>
      <c r="Q472" s="14">
        <f t="shared" si="34"/>
        <v>0</v>
      </c>
      <c r="AA472" s="41">
        <f>COUNTIFS(claims!$B:$B,$A472,claims!$Z:$Z,"Behavioral Health")</f>
        <v>2</v>
      </c>
      <c r="AB472" s="41">
        <f>COUNTIFS(claims!$B:$B,$A472,claims!$Z:$Z,"ED")</f>
        <v>1</v>
      </c>
      <c r="AC472" s="41">
        <f>COUNTIFS(claims!$B:$B,$A472,claims!$Z:$Z,"Inpatient")</f>
        <v>1</v>
      </c>
      <c r="AD472" s="41">
        <f t="shared" si="35"/>
        <v>1</v>
      </c>
      <c r="AE472" s="41" t="str">
        <f>IF(enrollment!P472="","",enrollment!P472)</f>
        <v/>
      </c>
      <c r="AF472" s="41">
        <f>IF(enrollment!P472="",0,1)</f>
        <v>0</v>
      </c>
    </row>
    <row r="473" spans="1:32" x14ac:dyDescent="0.25">
      <c r="A473" t="str">
        <f>enrollment!A473</f>
        <v>M-000472</v>
      </c>
      <c r="B473" t="str">
        <f>enrollment!F473</f>
        <v>Commercial</v>
      </c>
      <c r="C473" t="str">
        <f>enrollment!I473</f>
        <v>GA</v>
      </c>
      <c r="D473" t="str">
        <f>enrollment!J473</f>
        <v>Cherokee</v>
      </c>
      <c r="E473">
        <f>enrollment!L473</f>
        <v>77</v>
      </c>
      <c r="F473" t="str" cm="1">
        <f t="array" ref="F473">_xlfn.IFS(E473&lt;18,"0-17",E473&lt;35,"18-34",E473&lt;50,"35-49",E473&lt;65,"50-64",TRUE,"65+")</f>
        <v>65+</v>
      </c>
      <c r="G473" t="str">
        <f>enrollment!M473</f>
        <v>F</v>
      </c>
      <c r="H473" s="13">
        <f>enrollment!N473</f>
        <v>3.45</v>
      </c>
      <c r="I473" s="14">
        <f>enrollment!O473</f>
        <v>8901234567</v>
      </c>
      <c r="J473" s="15">
        <f>IFERROR(_xlfn.XLOOKUP(I473,providers!$B$2:$B$11,providers!$Q$2:$Q$11),"")</f>
        <v>3.7</v>
      </c>
      <c r="K473">
        <f>SUMIFS(member_months!$F:$F,member_months!$A:$A,$A473)</f>
        <v>11</v>
      </c>
      <c r="L473" s="16">
        <f>SUMIFS(claims!$Q:$Q,claims!$B:$B,$A473)</f>
        <v>20716.890000000003</v>
      </c>
      <c r="M473" s="16">
        <f t="shared" si="33"/>
        <v>1883.3536363636367</v>
      </c>
      <c r="N473" s="16">
        <f>SUMIFS(claims!$Q:$Q,claims!$B:$B,$A473,claims!$Z:$Z,"Inpatient")</f>
        <v>19404.310000000001</v>
      </c>
      <c r="O473" s="16">
        <f>SUMIFS(claims!$Q:$Q,claims!$B:$B,$A473,claims!$Z:$Z,"ED")</f>
        <v>1029.81</v>
      </c>
      <c r="P473" s="16">
        <f>SUMIFS(claims!$Q:$Q,claims!$B:$B,$A473,claims!$Z:$Z,"Specialty Rx")</f>
        <v>0</v>
      </c>
      <c r="Q473" s="14">
        <f t="shared" si="34"/>
        <v>0</v>
      </c>
      <c r="AA473" s="41">
        <f>COUNTIFS(claims!$B:$B,$A473,claims!$Z:$Z,"Behavioral Health")</f>
        <v>1</v>
      </c>
      <c r="AB473" s="41">
        <f>COUNTIFS(claims!$B:$B,$A473,claims!$Z:$Z,"ED")</f>
        <v>1</v>
      </c>
      <c r="AC473" s="41">
        <f>COUNTIFS(claims!$B:$B,$A473,claims!$Z:$Z,"Inpatient")</f>
        <v>1</v>
      </c>
      <c r="AD473" s="41">
        <f t="shared" si="35"/>
        <v>1</v>
      </c>
      <c r="AE473" s="41" t="str">
        <f>IF(enrollment!P473="","",enrollment!P473)</f>
        <v/>
      </c>
      <c r="AF473" s="41">
        <f>IF(enrollment!P473="",0,1)</f>
        <v>0</v>
      </c>
    </row>
    <row r="474" spans="1:32" x14ac:dyDescent="0.25">
      <c r="A474" t="str">
        <f>enrollment!A474</f>
        <v>M-000473</v>
      </c>
      <c r="B474" t="str">
        <f>enrollment!F474</f>
        <v>Commercial</v>
      </c>
      <c r="C474" t="str">
        <f>enrollment!I474</f>
        <v>TN</v>
      </c>
      <c r="D474" t="str">
        <f>enrollment!J474</f>
        <v>Knox</v>
      </c>
      <c r="E474">
        <f>enrollment!L474</f>
        <v>47</v>
      </c>
      <c r="F474" t="str" cm="1">
        <f t="array" ref="F474">_xlfn.IFS(E474&lt;18,"0-17",E474&lt;35,"18-34",E474&lt;50,"35-49",E474&lt;65,"50-64",TRUE,"65+")</f>
        <v>35-49</v>
      </c>
      <c r="G474" t="str">
        <f>enrollment!M474</f>
        <v>M</v>
      </c>
      <c r="H474" s="13">
        <f>enrollment!N474</f>
        <v>1.06</v>
      </c>
      <c r="I474" s="14">
        <f>enrollment!O474</f>
        <v>5678901234</v>
      </c>
      <c r="J474" s="15">
        <f>IFERROR(_xlfn.XLOOKUP(I474,providers!$B$2:$B$11,providers!$Q$2:$Q$11),"")</f>
        <v>3.8</v>
      </c>
      <c r="K474">
        <f>SUMIFS(member_months!$F:$F,member_months!$A:$A,$A474)</f>
        <v>12</v>
      </c>
      <c r="L474" s="16">
        <f>SUMIFS(claims!$Q:$Q,claims!$B:$B,$A474)</f>
        <v>382.12</v>
      </c>
      <c r="M474" s="16">
        <f t="shared" si="33"/>
        <v>31.843333333333334</v>
      </c>
      <c r="N474" s="16">
        <f>SUMIFS(claims!$Q:$Q,claims!$B:$B,$A474,claims!$Z:$Z,"Inpatient")</f>
        <v>0</v>
      </c>
      <c r="O474" s="16">
        <f>SUMIFS(claims!$Q:$Q,claims!$B:$B,$A474,claims!$Z:$Z,"ED")</f>
        <v>0</v>
      </c>
      <c r="P474" s="16">
        <f>SUMIFS(claims!$Q:$Q,claims!$B:$B,$A474,claims!$Z:$Z,"Specialty Rx")</f>
        <v>0</v>
      </c>
      <c r="Q474" s="14">
        <f t="shared" si="34"/>
        <v>0</v>
      </c>
      <c r="AA474" s="41">
        <f>COUNTIFS(claims!$B:$B,$A474,claims!$Z:$Z,"Behavioral Health")</f>
        <v>0</v>
      </c>
      <c r="AB474" s="41">
        <f>COUNTIFS(claims!$B:$B,$A474,claims!$Z:$Z,"ED")</f>
        <v>0</v>
      </c>
      <c r="AC474" s="41">
        <f>COUNTIFS(claims!$B:$B,$A474,claims!$Z:$Z,"Inpatient")</f>
        <v>0</v>
      </c>
      <c r="AD474" s="41">
        <f t="shared" si="35"/>
        <v>0</v>
      </c>
      <c r="AE474" s="41" t="str">
        <f>IF(enrollment!P474="","",enrollment!P474)</f>
        <v/>
      </c>
      <c r="AF474" s="41">
        <f>IF(enrollment!P474="",0,1)</f>
        <v>0</v>
      </c>
    </row>
    <row r="475" spans="1:32" x14ac:dyDescent="0.25">
      <c r="A475" t="str">
        <f>enrollment!A475</f>
        <v>M-000474</v>
      </c>
      <c r="B475" t="str">
        <f>enrollment!F475</f>
        <v>Commercial</v>
      </c>
      <c r="C475" t="str">
        <f>enrollment!I475</f>
        <v>KY</v>
      </c>
      <c r="D475" t="str">
        <f>enrollment!J475</f>
        <v>Warren</v>
      </c>
      <c r="E475">
        <f>enrollment!L475</f>
        <v>64</v>
      </c>
      <c r="F475" t="str" cm="1">
        <f t="array" ref="F475">_xlfn.IFS(E475&lt;18,"0-17",E475&lt;35,"18-34",E475&lt;50,"35-49",E475&lt;65,"50-64",TRUE,"65+")</f>
        <v>50-64</v>
      </c>
      <c r="G475" t="str">
        <f>enrollment!M475</f>
        <v>M</v>
      </c>
      <c r="H475" s="13">
        <f>enrollment!N475</f>
        <v>0.82</v>
      </c>
      <c r="I475" s="14">
        <f>enrollment!O475</f>
        <v>3456789012</v>
      </c>
      <c r="J475" s="15">
        <f>IFERROR(_xlfn.XLOOKUP(I475,providers!$B$2:$B$11,providers!$Q$2:$Q$11),"")</f>
        <v>4</v>
      </c>
      <c r="K475">
        <f>SUMIFS(member_months!$F:$F,member_months!$A:$A,$A475)</f>
        <v>12</v>
      </c>
      <c r="L475" s="16">
        <f>SUMIFS(claims!$Q:$Q,claims!$B:$B,$A475)</f>
        <v>16965.25</v>
      </c>
      <c r="M475" s="16">
        <f t="shared" si="33"/>
        <v>1413.7708333333333</v>
      </c>
      <c r="N475" s="16">
        <f>SUMIFS(claims!$Q:$Q,claims!$B:$B,$A475,claims!$Z:$Z,"Inpatient")</f>
        <v>13245.38</v>
      </c>
      <c r="O475" s="16">
        <f>SUMIFS(claims!$Q:$Q,claims!$B:$B,$A475,claims!$Z:$Z,"ED")</f>
        <v>1000.32</v>
      </c>
      <c r="P475" s="16">
        <f>SUMIFS(claims!$Q:$Q,claims!$B:$B,$A475,claims!$Z:$Z,"Specialty Rx")</f>
        <v>1950.71</v>
      </c>
      <c r="Q475" s="14">
        <f t="shared" si="34"/>
        <v>0</v>
      </c>
      <c r="AA475" s="41">
        <f>COUNTIFS(claims!$B:$B,$A475,claims!$Z:$Z,"Behavioral Health")</f>
        <v>0</v>
      </c>
      <c r="AB475" s="41">
        <f>COUNTIFS(claims!$B:$B,$A475,claims!$Z:$Z,"ED")</f>
        <v>1</v>
      </c>
      <c r="AC475" s="41">
        <f>COUNTIFS(claims!$B:$B,$A475,claims!$Z:$Z,"Inpatient")</f>
        <v>1</v>
      </c>
      <c r="AD475" s="41">
        <f t="shared" si="35"/>
        <v>0</v>
      </c>
      <c r="AE475" s="41" t="str">
        <f>IF(enrollment!P475="","",enrollment!P475)</f>
        <v/>
      </c>
      <c r="AF475" s="41">
        <f>IF(enrollment!P475="",0,1)</f>
        <v>0</v>
      </c>
    </row>
    <row r="476" spans="1:32" x14ac:dyDescent="0.25">
      <c r="A476" t="str">
        <f>enrollment!A476</f>
        <v>M-000475</v>
      </c>
      <c r="B476" t="str">
        <f>enrollment!F476</f>
        <v>Commercial</v>
      </c>
      <c r="C476" t="str">
        <f>enrollment!I476</f>
        <v>GA</v>
      </c>
      <c r="D476" t="str">
        <f>enrollment!J476</f>
        <v>Fulton</v>
      </c>
      <c r="E476">
        <f>enrollment!L476</f>
        <v>71</v>
      </c>
      <c r="F476" t="str" cm="1">
        <f t="array" ref="F476">_xlfn.IFS(E476&lt;18,"0-17",E476&lt;35,"18-34",E476&lt;50,"35-49",E476&lt;65,"50-64",TRUE,"65+")</f>
        <v>65+</v>
      </c>
      <c r="G476" t="str">
        <f>enrollment!M476</f>
        <v>F</v>
      </c>
      <c r="H476" s="13">
        <f>enrollment!N476</f>
        <v>3.01</v>
      </c>
      <c r="I476" s="14">
        <f>enrollment!O476</f>
        <v>8901234567</v>
      </c>
      <c r="J476" s="15">
        <f>IFERROR(_xlfn.XLOOKUP(I476,providers!$B$2:$B$11,providers!$Q$2:$Q$11),"")</f>
        <v>3.7</v>
      </c>
      <c r="K476">
        <f>SUMIFS(member_months!$F:$F,member_months!$A:$A,$A476)</f>
        <v>12</v>
      </c>
      <c r="L476" s="16">
        <f>SUMIFS(claims!$Q:$Q,claims!$B:$B,$A476)</f>
        <v>17201.68</v>
      </c>
      <c r="M476" s="16">
        <f t="shared" si="33"/>
        <v>1433.4733333333334</v>
      </c>
      <c r="N476" s="16">
        <f>SUMIFS(claims!$Q:$Q,claims!$B:$B,$A476,claims!$Z:$Z,"Inpatient")</f>
        <v>14104.86</v>
      </c>
      <c r="O476" s="16">
        <f>SUMIFS(claims!$Q:$Q,claims!$B:$B,$A476,claims!$Z:$Z,"ED")</f>
        <v>1231.02</v>
      </c>
      <c r="P476" s="16">
        <f>SUMIFS(claims!$Q:$Q,claims!$B:$B,$A476,claims!$Z:$Z,"Specialty Rx")</f>
        <v>808.39</v>
      </c>
      <c r="Q476" s="14">
        <f t="shared" si="34"/>
        <v>0</v>
      </c>
      <c r="AA476" s="41">
        <f>COUNTIFS(claims!$B:$B,$A476,claims!$Z:$Z,"Behavioral Health")</f>
        <v>1</v>
      </c>
      <c r="AB476" s="41">
        <f>COUNTIFS(claims!$B:$B,$A476,claims!$Z:$Z,"ED")</f>
        <v>1</v>
      </c>
      <c r="AC476" s="41">
        <f>COUNTIFS(claims!$B:$B,$A476,claims!$Z:$Z,"Inpatient")</f>
        <v>1</v>
      </c>
      <c r="AD476" s="41">
        <f t="shared" si="35"/>
        <v>1</v>
      </c>
      <c r="AE476" s="41" t="str">
        <f>IF(enrollment!P476="","",enrollment!P476)</f>
        <v/>
      </c>
      <c r="AF476" s="41">
        <f>IF(enrollment!P476="",0,1)</f>
        <v>0</v>
      </c>
    </row>
    <row r="477" spans="1:32" x14ac:dyDescent="0.25">
      <c r="A477" t="str">
        <f>enrollment!A477</f>
        <v>M-000476</v>
      </c>
      <c r="B477" t="str">
        <f>enrollment!F477</f>
        <v>Medicare Advantage</v>
      </c>
      <c r="C477" t="str">
        <f>enrollment!I477</f>
        <v>KY</v>
      </c>
      <c r="D477" t="str">
        <f>enrollment!J477</f>
        <v>Jefferson</v>
      </c>
      <c r="E477">
        <f>enrollment!L477</f>
        <v>73</v>
      </c>
      <c r="F477" t="str" cm="1">
        <f t="array" ref="F477">_xlfn.IFS(E477&lt;18,"0-17",E477&lt;35,"18-34",E477&lt;50,"35-49",E477&lt;65,"50-64",TRUE,"65+")</f>
        <v>65+</v>
      </c>
      <c r="G477" t="str">
        <f>enrollment!M477</f>
        <v>F</v>
      </c>
      <c r="H477" s="13">
        <f>enrollment!N477</f>
        <v>2.6</v>
      </c>
      <c r="I477" s="14">
        <f>enrollment!O477</f>
        <v>3456789012</v>
      </c>
      <c r="J477" s="15">
        <f>IFERROR(_xlfn.XLOOKUP(I477,providers!$B$2:$B$11,providers!$Q$2:$Q$11),"")</f>
        <v>4</v>
      </c>
      <c r="K477">
        <f>SUMIFS(member_months!$F:$F,member_months!$A:$A,$A477)</f>
        <v>7</v>
      </c>
      <c r="L477" s="16">
        <f>SUMIFS(claims!$Q:$Q,claims!$B:$B,$A477)</f>
        <v>20318.019999999997</v>
      </c>
      <c r="M477" s="16">
        <f t="shared" si="33"/>
        <v>2902.5742857142855</v>
      </c>
      <c r="N477" s="16">
        <f>SUMIFS(claims!$Q:$Q,claims!$B:$B,$A477,claims!$Z:$Z,"Inpatient")</f>
        <v>19662.87</v>
      </c>
      <c r="O477" s="16">
        <f>SUMIFS(claims!$Q:$Q,claims!$B:$B,$A477,claims!$Z:$Z,"ED")</f>
        <v>0</v>
      </c>
      <c r="P477" s="16">
        <f>SUMIFS(claims!$Q:$Q,claims!$B:$B,$A477,claims!$Z:$Z,"Specialty Rx")</f>
        <v>0</v>
      </c>
      <c r="Q477" s="14">
        <f t="shared" si="34"/>
        <v>0</v>
      </c>
      <c r="AA477" s="41">
        <f>COUNTIFS(claims!$B:$B,$A477,claims!$Z:$Z,"Behavioral Health")</f>
        <v>2</v>
      </c>
      <c r="AB477" s="41">
        <f>COUNTIFS(claims!$B:$B,$A477,claims!$Z:$Z,"ED")</f>
        <v>0</v>
      </c>
      <c r="AC477" s="41">
        <f>COUNTIFS(claims!$B:$B,$A477,claims!$Z:$Z,"Inpatient")</f>
        <v>1</v>
      </c>
      <c r="AD477" s="41">
        <f t="shared" si="35"/>
        <v>1</v>
      </c>
      <c r="AE477" s="41" t="str">
        <f>IF(enrollment!P477="","",enrollment!P477)</f>
        <v>Network Adequacy</v>
      </c>
      <c r="AF477" s="41">
        <f>IF(enrollment!P477="",0,1)</f>
        <v>1</v>
      </c>
    </row>
    <row r="478" spans="1:32" x14ac:dyDescent="0.25">
      <c r="A478" t="str">
        <f>enrollment!A478</f>
        <v>M-000477</v>
      </c>
      <c r="B478" t="str">
        <f>enrollment!F478</f>
        <v>Commercial</v>
      </c>
      <c r="C478" t="str">
        <f>enrollment!I478</f>
        <v>OH</v>
      </c>
      <c r="D478" t="str">
        <f>enrollment!J478</f>
        <v>Cuyahoga</v>
      </c>
      <c r="E478">
        <f>enrollment!L478</f>
        <v>72</v>
      </c>
      <c r="F478" t="str" cm="1">
        <f t="array" ref="F478">_xlfn.IFS(E478&lt;18,"0-17",E478&lt;35,"18-34",E478&lt;50,"35-49",E478&lt;65,"50-64",TRUE,"65+")</f>
        <v>65+</v>
      </c>
      <c r="G478" t="str">
        <f>enrollment!M478</f>
        <v>F</v>
      </c>
      <c r="H478" s="13">
        <f>enrollment!N478</f>
        <v>2.37</v>
      </c>
      <c r="I478" s="14">
        <f>enrollment!O478</f>
        <v>2345678901</v>
      </c>
      <c r="J478" s="15">
        <f>IFERROR(_xlfn.XLOOKUP(I478,providers!$B$2:$B$11,providers!$Q$2:$Q$11),"")</f>
        <v>4.2</v>
      </c>
      <c r="K478">
        <f>SUMIFS(member_months!$F:$F,member_months!$A:$A,$A478)</f>
        <v>11</v>
      </c>
      <c r="L478" s="16">
        <f>SUMIFS(claims!$Q:$Q,claims!$B:$B,$A478)</f>
        <v>1257.58</v>
      </c>
      <c r="M478" s="16">
        <f t="shared" si="33"/>
        <v>114.32545454545453</v>
      </c>
      <c r="N478" s="16">
        <f>SUMIFS(claims!$Q:$Q,claims!$B:$B,$A478,claims!$Z:$Z,"Inpatient")</f>
        <v>0</v>
      </c>
      <c r="O478" s="16">
        <f>SUMIFS(claims!$Q:$Q,claims!$B:$B,$A478,claims!$Z:$Z,"ED")</f>
        <v>989.56</v>
      </c>
      <c r="P478" s="16">
        <f>SUMIFS(claims!$Q:$Q,claims!$B:$B,$A478,claims!$Z:$Z,"Specialty Rx")</f>
        <v>0</v>
      </c>
      <c r="Q478" s="14">
        <f t="shared" si="34"/>
        <v>0</v>
      </c>
      <c r="AA478" s="41">
        <f>COUNTIFS(claims!$B:$B,$A478,claims!$Z:$Z,"Behavioral Health")</f>
        <v>0</v>
      </c>
      <c r="AB478" s="41">
        <f>COUNTIFS(claims!$B:$B,$A478,claims!$Z:$Z,"ED")</f>
        <v>1</v>
      </c>
      <c r="AC478" s="41">
        <f>COUNTIFS(claims!$B:$B,$A478,claims!$Z:$Z,"Inpatient")</f>
        <v>0</v>
      </c>
      <c r="AD478" s="41">
        <f t="shared" si="35"/>
        <v>0</v>
      </c>
      <c r="AE478" s="41" t="str">
        <f>IF(enrollment!P478="","",enrollment!P478)</f>
        <v/>
      </c>
      <c r="AF478" s="41">
        <f>IF(enrollment!P478="",0,1)</f>
        <v>0</v>
      </c>
    </row>
    <row r="479" spans="1:32" x14ac:dyDescent="0.25">
      <c r="A479" t="str">
        <f>enrollment!A479</f>
        <v>M-000478</v>
      </c>
      <c r="B479" t="str">
        <f>enrollment!F479</f>
        <v>Marketplace</v>
      </c>
      <c r="C479" t="str">
        <f>enrollment!I479</f>
        <v>GA</v>
      </c>
      <c r="D479" t="str">
        <f>enrollment!J479</f>
        <v>Fulton</v>
      </c>
      <c r="E479">
        <f>enrollment!L479</f>
        <v>67</v>
      </c>
      <c r="F479" t="str" cm="1">
        <f t="array" ref="F479">_xlfn.IFS(E479&lt;18,"0-17",E479&lt;35,"18-34",E479&lt;50,"35-49",E479&lt;65,"50-64",TRUE,"65+")</f>
        <v>65+</v>
      </c>
      <c r="G479" t="str">
        <f>enrollment!M479</f>
        <v>M</v>
      </c>
      <c r="H479" s="13">
        <f>enrollment!N479</f>
        <v>2.34</v>
      </c>
      <c r="I479" s="14">
        <f>enrollment!O479</f>
        <v>8901234567</v>
      </c>
      <c r="J479" s="15">
        <f>IFERROR(_xlfn.XLOOKUP(I479,providers!$B$2:$B$11,providers!$Q$2:$Q$11),"")</f>
        <v>3.7</v>
      </c>
      <c r="K479">
        <f>SUMIFS(member_months!$F:$F,member_months!$A:$A,$A479)</f>
        <v>11</v>
      </c>
      <c r="L479" s="16">
        <f>SUMIFS(claims!$Q:$Q,claims!$B:$B,$A479)</f>
        <v>21397.059999999998</v>
      </c>
      <c r="M479" s="16">
        <f t="shared" si="33"/>
        <v>1945.1872727272726</v>
      </c>
      <c r="N479" s="16">
        <f>SUMIFS(claims!$Q:$Q,claims!$B:$B,$A479,claims!$Z:$Z,"Inpatient")</f>
        <v>18805.919999999998</v>
      </c>
      <c r="O479" s="16">
        <f>SUMIFS(claims!$Q:$Q,claims!$B:$B,$A479,claims!$Z:$Z,"ED")</f>
        <v>1241.29</v>
      </c>
      <c r="P479" s="16">
        <f>SUMIFS(claims!$Q:$Q,claims!$B:$B,$A479,claims!$Z:$Z,"Specialty Rx")</f>
        <v>1047.82</v>
      </c>
      <c r="Q479" s="14">
        <f t="shared" si="34"/>
        <v>0</v>
      </c>
      <c r="AA479" s="41">
        <f>COUNTIFS(claims!$B:$B,$A479,claims!$Z:$Z,"Behavioral Health")</f>
        <v>0</v>
      </c>
      <c r="AB479" s="41">
        <f>COUNTIFS(claims!$B:$B,$A479,claims!$Z:$Z,"ED")</f>
        <v>1</v>
      </c>
      <c r="AC479" s="41">
        <f>COUNTIFS(claims!$B:$B,$A479,claims!$Z:$Z,"Inpatient")</f>
        <v>1</v>
      </c>
      <c r="AD479" s="41">
        <f t="shared" si="35"/>
        <v>0</v>
      </c>
      <c r="AE479" s="41" t="str">
        <f>IF(enrollment!P479="","",enrollment!P479)</f>
        <v/>
      </c>
      <c r="AF479" s="41">
        <f>IF(enrollment!P479="",0,1)</f>
        <v>0</v>
      </c>
    </row>
    <row r="480" spans="1:32" x14ac:dyDescent="0.25">
      <c r="A480" t="str">
        <f>enrollment!A480</f>
        <v>M-000479</v>
      </c>
      <c r="B480" t="str">
        <f>enrollment!F480</f>
        <v>Commercial</v>
      </c>
      <c r="C480" t="str">
        <f>enrollment!I480</f>
        <v>GA</v>
      </c>
      <c r="D480" t="str">
        <f>enrollment!J480</f>
        <v>Cherokee</v>
      </c>
      <c r="E480">
        <f>enrollment!L480</f>
        <v>46</v>
      </c>
      <c r="F480" t="str" cm="1">
        <f t="array" ref="F480">_xlfn.IFS(E480&lt;18,"0-17",E480&lt;35,"18-34",E480&lt;50,"35-49",E480&lt;65,"50-64",TRUE,"65+")</f>
        <v>35-49</v>
      </c>
      <c r="G480" t="str">
        <f>enrollment!M480</f>
        <v>M</v>
      </c>
      <c r="H480" s="13">
        <f>enrollment!N480</f>
        <v>1.35</v>
      </c>
      <c r="I480" s="14">
        <f>enrollment!O480</f>
        <v>8901234567</v>
      </c>
      <c r="J480" s="15">
        <f>IFERROR(_xlfn.XLOOKUP(I480,providers!$B$2:$B$11,providers!$Q$2:$Q$11),"")</f>
        <v>3.7</v>
      </c>
      <c r="K480">
        <f>SUMIFS(member_months!$F:$F,member_months!$A:$A,$A480)</f>
        <v>10</v>
      </c>
      <c r="L480" s="16">
        <f>SUMIFS(claims!$Q:$Q,claims!$B:$B,$A480)</f>
        <v>22165.15</v>
      </c>
      <c r="M480" s="16">
        <f t="shared" si="33"/>
        <v>2216.5150000000003</v>
      </c>
      <c r="N480" s="16">
        <f>SUMIFS(claims!$Q:$Q,claims!$B:$B,$A480,claims!$Z:$Z,"Inpatient")</f>
        <v>19601.650000000001</v>
      </c>
      <c r="O480" s="16">
        <f>SUMIFS(claims!$Q:$Q,claims!$B:$B,$A480,claims!$Z:$Z,"ED")</f>
        <v>0</v>
      </c>
      <c r="P480" s="16">
        <f>SUMIFS(claims!$Q:$Q,claims!$B:$B,$A480,claims!$Z:$Z,"Specialty Rx")</f>
        <v>1987.6599999999999</v>
      </c>
      <c r="Q480" s="14">
        <f t="shared" si="34"/>
        <v>0</v>
      </c>
      <c r="AA480" s="41">
        <f>COUNTIFS(claims!$B:$B,$A480,claims!$Z:$Z,"Behavioral Health")</f>
        <v>0</v>
      </c>
      <c r="AB480" s="41">
        <f>COUNTIFS(claims!$B:$B,$A480,claims!$Z:$Z,"ED")</f>
        <v>0</v>
      </c>
      <c r="AC480" s="41">
        <f>COUNTIFS(claims!$B:$B,$A480,claims!$Z:$Z,"Inpatient")</f>
        <v>1</v>
      </c>
      <c r="AD480" s="41">
        <f t="shared" si="35"/>
        <v>0</v>
      </c>
      <c r="AE480" s="41" t="str">
        <f>IF(enrollment!P480="","",enrollment!P480)</f>
        <v/>
      </c>
      <c r="AF480" s="41">
        <f>IF(enrollment!P480="",0,1)</f>
        <v>0</v>
      </c>
    </row>
    <row r="481" spans="1:32" x14ac:dyDescent="0.25">
      <c r="A481" t="str">
        <f>enrollment!A481</f>
        <v>M-000480</v>
      </c>
      <c r="B481" t="str">
        <f>enrollment!F481</f>
        <v>Marketplace</v>
      </c>
      <c r="C481" t="str">
        <f>enrollment!I481</f>
        <v>TN</v>
      </c>
      <c r="D481" t="str">
        <f>enrollment!J481</f>
        <v>Knox</v>
      </c>
      <c r="E481">
        <f>enrollment!L481</f>
        <v>53</v>
      </c>
      <c r="F481" t="str" cm="1">
        <f t="array" ref="F481">_xlfn.IFS(E481&lt;18,"0-17",E481&lt;35,"18-34",E481&lt;50,"35-49",E481&lt;65,"50-64",TRUE,"65+")</f>
        <v>50-64</v>
      </c>
      <c r="G481" t="str">
        <f>enrollment!M481</f>
        <v>M</v>
      </c>
      <c r="H481" s="13">
        <f>enrollment!N481</f>
        <v>1.31</v>
      </c>
      <c r="I481" s="14">
        <f>enrollment!O481</f>
        <v>7890123456</v>
      </c>
      <c r="J481" s="15">
        <f>IFERROR(_xlfn.XLOOKUP(I481,providers!$B$2:$B$11,providers!$Q$2:$Q$11),"")</f>
        <v>3.9</v>
      </c>
      <c r="K481">
        <f>SUMIFS(member_months!$F:$F,member_months!$A:$A,$A481)</f>
        <v>10</v>
      </c>
      <c r="L481" s="16">
        <f>SUMIFS(claims!$Q:$Q,claims!$B:$B,$A481)</f>
        <v>2339.1400000000003</v>
      </c>
      <c r="M481" s="16">
        <f t="shared" si="33"/>
        <v>233.91400000000004</v>
      </c>
      <c r="N481" s="16">
        <f>SUMIFS(claims!$Q:$Q,claims!$B:$B,$A481,claims!$Z:$Z,"Inpatient")</f>
        <v>0</v>
      </c>
      <c r="O481" s="16">
        <f>SUMIFS(claims!$Q:$Q,claims!$B:$B,$A481,claims!$Z:$Z,"ED")</f>
        <v>2013.98</v>
      </c>
      <c r="P481" s="16">
        <f>SUMIFS(claims!$Q:$Q,claims!$B:$B,$A481,claims!$Z:$Z,"Specialty Rx")</f>
        <v>0</v>
      </c>
      <c r="Q481" s="14">
        <f t="shared" si="34"/>
        <v>0</v>
      </c>
      <c r="AA481" s="41">
        <f>COUNTIFS(claims!$B:$B,$A481,claims!$Z:$Z,"Behavioral Health")</f>
        <v>1</v>
      </c>
      <c r="AB481" s="41">
        <f>COUNTIFS(claims!$B:$B,$A481,claims!$Z:$Z,"ED")</f>
        <v>2</v>
      </c>
      <c r="AC481" s="41">
        <f>COUNTIFS(claims!$B:$B,$A481,claims!$Z:$Z,"Inpatient")</f>
        <v>0</v>
      </c>
      <c r="AD481" s="41">
        <f t="shared" si="35"/>
        <v>1</v>
      </c>
      <c r="AE481" s="41" t="str">
        <f>IF(enrollment!P481="","",enrollment!P481)</f>
        <v/>
      </c>
      <c r="AF481" s="41">
        <f>IF(enrollment!P481="",0,1)</f>
        <v>0</v>
      </c>
    </row>
    <row r="482" spans="1:32" x14ac:dyDescent="0.25">
      <c r="A482" t="str">
        <f>enrollment!A482</f>
        <v>M-000481</v>
      </c>
      <c r="B482" t="str">
        <f>enrollment!F482</f>
        <v>Marketplace</v>
      </c>
      <c r="C482" t="str">
        <f>enrollment!I482</f>
        <v>TN</v>
      </c>
      <c r="D482" t="str">
        <f>enrollment!J482</f>
        <v>Davidson</v>
      </c>
      <c r="E482">
        <f>enrollment!L482</f>
        <v>56</v>
      </c>
      <c r="F482" t="str" cm="1">
        <f t="array" ref="F482">_xlfn.IFS(E482&lt;18,"0-17",E482&lt;35,"18-34",E482&lt;50,"35-49",E482&lt;65,"50-64",TRUE,"65+")</f>
        <v>50-64</v>
      </c>
      <c r="G482" t="str">
        <f>enrollment!M482</f>
        <v>M</v>
      </c>
      <c r="H482" s="13">
        <f>enrollment!N482</f>
        <v>0.91</v>
      </c>
      <c r="I482" s="14">
        <f>enrollment!O482</f>
        <v>5678901234</v>
      </c>
      <c r="J482" s="15">
        <f>IFERROR(_xlfn.XLOOKUP(I482,providers!$B$2:$B$11,providers!$Q$2:$Q$11),"")</f>
        <v>3.8</v>
      </c>
      <c r="K482">
        <f>SUMIFS(member_months!$F:$F,member_months!$A:$A,$A482)</f>
        <v>10</v>
      </c>
      <c r="L482" s="16">
        <f>SUMIFS(claims!$Q:$Q,claims!$B:$B,$A482)</f>
        <v>4179.59</v>
      </c>
      <c r="M482" s="16">
        <f t="shared" si="33"/>
        <v>417.959</v>
      </c>
      <c r="N482" s="16">
        <f>SUMIFS(claims!$Q:$Q,claims!$B:$B,$A482,claims!$Z:$Z,"Inpatient")</f>
        <v>0</v>
      </c>
      <c r="O482" s="16">
        <f>SUMIFS(claims!$Q:$Q,claims!$B:$B,$A482,claims!$Z:$Z,"ED")</f>
        <v>2207.5500000000002</v>
      </c>
      <c r="P482" s="16">
        <f>SUMIFS(claims!$Q:$Q,claims!$B:$B,$A482,claims!$Z:$Z,"Specialty Rx")</f>
        <v>978.19</v>
      </c>
      <c r="Q482" s="14">
        <f t="shared" si="34"/>
        <v>0</v>
      </c>
      <c r="AA482" s="41">
        <f>COUNTIFS(claims!$B:$B,$A482,claims!$Z:$Z,"Behavioral Health")</f>
        <v>0</v>
      </c>
      <c r="AB482" s="41">
        <f>COUNTIFS(claims!$B:$B,$A482,claims!$Z:$Z,"ED")</f>
        <v>2</v>
      </c>
      <c r="AC482" s="41">
        <f>COUNTIFS(claims!$B:$B,$A482,claims!$Z:$Z,"Inpatient")</f>
        <v>0</v>
      </c>
      <c r="AD482" s="41">
        <f t="shared" si="35"/>
        <v>0</v>
      </c>
      <c r="AE482" s="41" t="str">
        <f>IF(enrollment!P482="","",enrollment!P482)</f>
        <v/>
      </c>
      <c r="AF482" s="41">
        <f>IF(enrollment!P482="",0,1)</f>
        <v>0</v>
      </c>
    </row>
    <row r="483" spans="1:32" x14ac:dyDescent="0.25">
      <c r="A483" t="str">
        <f>enrollment!A483</f>
        <v>M-000482</v>
      </c>
      <c r="B483" t="str">
        <f>enrollment!F483</f>
        <v>Commercial</v>
      </c>
      <c r="C483" t="str">
        <f>enrollment!I483</f>
        <v>GA</v>
      </c>
      <c r="D483" t="str">
        <f>enrollment!J483</f>
        <v>Fulton</v>
      </c>
      <c r="E483">
        <f>enrollment!L483</f>
        <v>53</v>
      </c>
      <c r="F483" t="str" cm="1">
        <f t="array" ref="F483">_xlfn.IFS(E483&lt;18,"0-17",E483&lt;35,"18-34",E483&lt;50,"35-49",E483&lt;65,"50-64",TRUE,"65+")</f>
        <v>50-64</v>
      </c>
      <c r="G483" t="str">
        <f>enrollment!M483</f>
        <v>F</v>
      </c>
      <c r="H483" s="13">
        <f>enrollment!N483</f>
        <v>0.83</v>
      </c>
      <c r="I483" s="14">
        <f>enrollment!O483</f>
        <v>8901234567</v>
      </c>
      <c r="J483" s="15">
        <f>IFERROR(_xlfn.XLOOKUP(I483,providers!$B$2:$B$11,providers!$Q$2:$Q$11),"")</f>
        <v>3.7</v>
      </c>
      <c r="K483">
        <f>SUMIFS(member_months!$F:$F,member_months!$A:$A,$A483)</f>
        <v>10</v>
      </c>
      <c r="L483" s="16">
        <f>SUMIFS(claims!$Q:$Q,claims!$B:$B,$A483)</f>
        <v>2688.54</v>
      </c>
      <c r="M483" s="16">
        <f t="shared" si="33"/>
        <v>268.85399999999998</v>
      </c>
      <c r="N483" s="16">
        <f>SUMIFS(claims!$Q:$Q,claims!$B:$B,$A483,claims!$Z:$Z,"Inpatient")</f>
        <v>0</v>
      </c>
      <c r="O483" s="16">
        <f>SUMIFS(claims!$Q:$Q,claims!$B:$B,$A483,claims!$Z:$Z,"ED")</f>
        <v>0</v>
      </c>
      <c r="P483" s="16">
        <f>SUMIFS(claims!$Q:$Q,claims!$B:$B,$A483,claims!$Z:$Z,"Specialty Rx")</f>
        <v>2115.12</v>
      </c>
      <c r="Q483" s="14">
        <f t="shared" si="34"/>
        <v>0</v>
      </c>
      <c r="AA483" s="41">
        <f>COUNTIFS(claims!$B:$B,$A483,claims!$Z:$Z,"Behavioral Health")</f>
        <v>0</v>
      </c>
      <c r="AB483" s="41">
        <f>COUNTIFS(claims!$B:$B,$A483,claims!$Z:$Z,"ED")</f>
        <v>0</v>
      </c>
      <c r="AC483" s="41">
        <f>COUNTIFS(claims!$B:$B,$A483,claims!$Z:$Z,"Inpatient")</f>
        <v>0</v>
      </c>
      <c r="AD483" s="41">
        <f t="shared" si="35"/>
        <v>0</v>
      </c>
      <c r="AE483" s="41" t="str">
        <f>IF(enrollment!P483="","",enrollment!P483)</f>
        <v/>
      </c>
      <c r="AF483" s="41">
        <f>IF(enrollment!P483="",0,1)</f>
        <v>0</v>
      </c>
    </row>
    <row r="484" spans="1:32" x14ac:dyDescent="0.25">
      <c r="A484" t="str">
        <f>enrollment!A484</f>
        <v>M-000483</v>
      </c>
      <c r="B484" t="str">
        <f>enrollment!F484</f>
        <v>Commercial</v>
      </c>
      <c r="C484" t="str">
        <f>enrollment!I484</f>
        <v>GA</v>
      </c>
      <c r="D484" t="str">
        <f>enrollment!J484</f>
        <v>Cherokee</v>
      </c>
      <c r="E484">
        <f>enrollment!L484</f>
        <v>61</v>
      </c>
      <c r="F484" t="str" cm="1">
        <f t="array" ref="F484">_xlfn.IFS(E484&lt;18,"0-17",E484&lt;35,"18-34",E484&lt;50,"35-49",E484&lt;65,"50-64",TRUE,"65+")</f>
        <v>50-64</v>
      </c>
      <c r="G484" t="str">
        <f>enrollment!M484</f>
        <v>M</v>
      </c>
      <c r="H484" s="13">
        <f>enrollment!N484</f>
        <v>0.72</v>
      </c>
      <c r="I484" s="14">
        <f>enrollment!O484</f>
        <v>8901234567</v>
      </c>
      <c r="J484" s="15">
        <f>IFERROR(_xlfn.XLOOKUP(I484,providers!$B$2:$B$11,providers!$Q$2:$Q$11),"")</f>
        <v>3.7</v>
      </c>
      <c r="K484">
        <f>SUMIFS(member_months!$F:$F,member_months!$A:$A,$A484)</f>
        <v>12</v>
      </c>
      <c r="L484" s="16">
        <f>SUMIFS(claims!$Q:$Q,claims!$B:$B,$A484)</f>
        <v>3858.3</v>
      </c>
      <c r="M484" s="16">
        <f t="shared" si="33"/>
        <v>321.52500000000003</v>
      </c>
      <c r="N484" s="16">
        <f>SUMIFS(claims!$Q:$Q,claims!$B:$B,$A484,claims!$Z:$Z,"Inpatient")</f>
        <v>0</v>
      </c>
      <c r="O484" s="16">
        <f>SUMIFS(claims!$Q:$Q,claims!$B:$B,$A484,claims!$Z:$Z,"ED")</f>
        <v>3269.9399999999996</v>
      </c>
      <c r="P484" s="16">
        <f>SUMIFS(claims!$Q:$Q,claims!$B:$B,$A484,claims!$Z:$Z,"Specialty Rx")</f>
        <v>0</v>
      </c>
      <c r="Q484" s="14">
        <f t="shared" si="34"/>
        <v>0</v>
      </c>
      <c r="AA484" s="41">
        <f>COUNTIFS(claims!$B:$B,$A484,claims!$Z:$Z,"Behavioral Health")</f>
        <v>0</v>
      </c>
      <c r="AB484" s="41">
        <f>COUNTIFS(claims!$B:$B,$A484,claims!$Z:$Z,"ED")</f>
        <v>3</v>
      </c>
      <c r="AC484" s="41">
        <f>COUNTIFS(claims!$B:$B,$A484,claims!$Z:$Z,"Inpatient")</f>
        <v>0</v>
      </c>
      <c r="AD484" s="41">
        <f t="shared" si="35"/>
        <v>0</v>
      </c>
      <c r="AE484" s="41" t="str">
        <f>IF(enrollment!P484="","",enrollment!P484)</f>
        <v/>
      </c>
      <c r="AF484" s="41">
        <f>IF(enrollment!P484="",0,1)</f>
        <v>0</v>
      </c>
    </row>
    <row r="485" spans="1:32" x14ac:dyDescent="0.25">
      <c r="A485" t="str">
        <f>enrollment!A485</f>
        <v>M-000484</v>
      </c>
      <c r="B485" t="str">
        <f>enrollment!F485</f>
        <v>Marketplace</v>
      </c>
      <c r="C485" t="str">
        <f>enrollment!I485</f>
        <v>OH</v>
      </c>
      <c r="D485" t="str">
        <f>enrollment!J485</f>
        <v>Cuyahoga</v>
      </c>
      <c r="E485">
        <f>enrollment!L485</f>
        <v>50</v>
      </c>
      <c r="F485" t="str" cm="1">
        <f t="array" ref="F485">_xlfn.IFS(E485&lt;18,"0-17",E485&lt;35,"18-34",E485&lt;50,"35-49",E485&lt;65,"50-64",TRUE,"65+")</f>
        <v>50-64</v>
      </c>
      <c r="G485" t="str">
        <f>enrollment!M485</f>
        <v>F</v>
      </c>
      <c r="H485" s="13">
        <f>enrollment!N485</f>
        <v>1.35</v>
      </c>
      <c r="I485" s="14">
        <f>enrollment!O485</f>
        <v>6789012345</v>
      </c>
      <c r="J485" s="15">
        <f>IFERROR(_xlfn.XLOOKUP(I485,providers!$B$2:$B$11,providers!$Q$2:$Q$11),"")</f>
        <v>4.0999999999999996</v>
      </c>
      <c r="K485">
        <f>SUMIFS(member_months!$F:$F,member_months!$A:$A,$A485)</f>
        <v>12</v>
      </c>
      <c r="L485" s="16">
        <f>SUMIFS(claims!$Q:$Q,claims!$B:$B,$A485)</f>
        <v>2260.66</v>
      </c>
      <c r="M485" s="16">
        <f t="shared" si="33"/>
        <v>188.38833333333332</v>
      </c>
      <c r="N485" s="16">
        <f>SUMIFS(claims!$Q:$Q,claims!$B:$B,$A485,claims!$Z:$Z,"Inpatient")</f>
        <v>0</v>
      </c>
      <c r="O485" s="16">
        <f>SUMIFS(claims!$Q:$Q,claims!$B:$B,$A485,claims!$Z:$Z,"ED")</f>
        <v>1278.7</v>
      </c>
      <c r="P485" s="16">
        <f>SUMIFS(claims!$Q:$Q,claims!$B:$B,$A485,claims!$Z:$Z,"Specialty Rx")</f>
        <v>0</v>
      </c>
      <c r="Q485" s="14">
        <f t="shared" si="34"/>
        <v>0</v>
      </c>
      <c r="AA485" s="41">
        <f>COUNTIFS(claims!$B:$B,$A485,claims!$Z:$Z,"Behavioral Health")</f>
        <v>1</v>
      </c>
      <c r="AB485" s="41">
        <f>COUNTIFS(claims!$B:$B,$A485,claims!$Z:$Z,"ED")</f>
        <v>1</v>
      </c>
      <c r="AC485" s="41">
        <f>COUNTIFS(claims!$B:$B,$A485,claims!$Z:$Z,"Inpatient")</f>
        <v>0</v>
      </c>
      <c r="AD485" s="41">
        <f t="shared" si="35"/>
        <v>1</v>
      </c>
      <c r="AE485" s="41" t="str">
        <f>IF(enrollment!P485="","",enrollment!P485)</f>
        <v/>
      </c>
      <c r="AF485" s="41">
        <f>IF(enrollment!P485="",0,1)</f>
        <v>0</v>
      </c>
    </row>
    <row r="486" spans="1:32" x14ac:dyDescent="0.25">
      <c r="A486" t="str">
        <f>enrollment!A486</f>
        <v>M-000485</v>
      </c>
      <c r="B486" t="str">
        <f>enrollment!F486</f>
        <v>Marketplace</v>
      </c>
      <c r="C486" t="str">
        <f>enrollment!I486</f>
        <v>OH</v>
      </c>
      <c r="D486" t="str">
        <f>enrollment!J486</f>
        <v>Cuyahoga</v>
      </c>
      <c r="E486">
        <f>enrollment!L486</f>
        <v>58</v>
      </c>
      <c r="F486" t="str" cm="1">
        <f t="array" ref="F486">_xlfn.IFS(E486&lt;18,"0-17",E486&lt;35,"18-34",E486&lt;50,"35-49",E486&lt;65,"50-64",TRUE,"65+")</f>
        <v>50-64</v>
      </c>
      <c r="G486" t="str">
        <f>enrollment!M486</f>
        <v>M</v>
      </c>
      <c r="H486" s="13">
        <f>enrollment!N486</f>
        <v>0.93</v>
      </c>
      <c r="I486" s="14">
        <f>enrollment!O486</f>
        <v>2345678901</v>
      </c>
      <c r="J486" s="15">
        <f>IFERROR(_xlfn.XLOOKUP(I486,providers!$B$2:$B$11,providers!$Q$2:$Q$11),"")</f>
        <v>4.2</v>
      </c>
      <c r="K486">
        <f>SUMIFS(member_months!$F:$F,member_months!$A:$A,$A486)</f>
        <v>11</v>
      </c>
      <c r="L486" s="16">
        <f>SUMIFS(claims!$Q:$Q,claims!$B:$B,$A486)</f>
        <v>407.68</v>
      </c>
      <c r="M486" s="16">
        <f t="shared" si="33"/>
        <v>37.061818181818182</v>
      </c>
      <c r="N486" s="16">
        <f>SUMIFS(claims!$Q:$Q,claims!$B:$B,$A486,claims!$Z:$Z,"Inpatient")</f>
        <v>0</v>
      </c>
      <c r="O486" s="16">
        <f>SUMIFS(claims!$Q:$Q,claims!$B:$B,$A486,claims!$Z:$Z,"ED")</f>
        <v>0</v>
      </c>
      <c r="P486" s="16">
        <f>SUMIFS(claims!$Q:$Q,claims!$B:$B,$A486,claims!$Z:$Z,"Specialty Rx")</f>
        <v>0</v>
      </c>
      <c r="Q486" s="14">
        <f t="shared" si="34"/>
        <v>0</v>
      </c>
      <c r="AA486" s="41">
        <f>COUNTIFS(claims!$B:$B,$A486,claims!$Z:$Z,"Behavioral Health")</f>
        <v>0</v>
      </c>
      <c r="AB486" s="41">
        <f>COUNTIFS(claims!$B:$B,$A486,claims!$Z:$Z,"ED")</f>
        <v>0</v>
      </c>
      <c r="AC486" s="41">
        <f>COUNTIFS(claims!$B:$B,$A486,claims!$Z:$Z,"Inpatient")</f>
        <v>0</v>
      </c>
      <c r="AD486" s="41">
        <f t="shared" si="35"/>
        <v>0</v>
      </c>
      <c r="AE486" s="41" t="str">
        <f>IF(enrollment!P486="","",enrollment!P486)</f>
        <v/>
      </c>
      <c r="AF486" s="41">
        <f>IF(enrollment!P486="",0,1)</f>
        <v>0</v>
      </c>
    </row>
    <row r="487" spans="1:32" x14ac:dyDescent="0.25">
      <c r="A487" t="str">
        <f>enrollment!A487</f>
        <v>M-000486</v>
      </c>
      <c r="B487" t="str">
        <f>enrollment!F487</f>
        <v>Medicare Advantage</v>
      </c>
      <c r="C487" t="str">
        <f>enrollment!I487</f>
        <v>GA</v>
      </c>
      <c r="D487" t="str">
        <f>enrollment!J487</f>
        <v>Fulton</v>
      </c>
      <c r="E487">
        <f>enrollment!L487</f>
        <v>70</v>
      </c>
      <c r="F487" t="str" cm="1">
        <f t="array" ref="F487">_xlfn.IFS(E487&lt;18,"0-17",E487&lt;35,"18-34",E487&lt;50,"35-49",E487&lt;65,"50-64",TRUE,"65+")</f>
        <v>65+</v>
      </c>
      <c r="G487" t="str">
        <f>enrollment!M487</f>
        <v>M</v>
      </c>
      <c r="H487" s="13">
        <f>enrollment!N487</f>
        <v>3.06</v>
      </c>
      <c r="I487" s="14">
        <f>enrollment!O487</f>
        <v>8901234567</v>
      </c>
      <c r="J487" s="15">
        <f>IFERROR(_xlfn.XLOOKUP(I487,providers!$B$2:$B$11,providers!$Q$2:$Q$11),"")</f>
        <v>3.7</v>
      </c>
      <c r="K487">
        <f>SUMIFS(member_months!$F:$F,member_months!$A:$A,$A487)</f>
        <v>12</v>
      </c>
      <c r="L487" s="16">
        <f>SUMIFS(claims!$Q:$Q,claims!$B:$B,$A487)</f>
        <v>20719.519999999997</v>
      </c>
      <c r="M487" s="16">
        <f t="shared" si="33"/>
        <v>1726.6266666666663</v>
      </c>
      <c r="N487" s="16">
        <f>SUMIFS(claims!$Q:$Q,claims!$B:$B,$A487,claims!$Z:$Z,"Inpatient")</f>
        <v>16381.85</v>
      </c>
      <c r="O487" s="16">
        <f>SUMIFS(claims!$Q:$Q,claims!$B:$B,$A487,claims!$Z:$Z,"ED")</f>
        <v>1260.1199999999999</v>
      </c>
      <c r="P487" s="16">
        <f>SUMIFS(claims!$Q:$Q,claims!$B:$B,$A487,claims!$Z:$Z,"Specialty Rx")</f>
        <v>2209.6800000000003</v>
      </c>
      <c r="Q487" s="14">
        <f t="shared" si="34"/>
        <v>0</v>
      </c>
      <c r="AA487" s="41">
        <f>COUNTIFS(claims!$B:$B,$A487,claims!$Z:$Z,"Behavioral Health")</f>
        <v>0</v>
      </c>
      <c r="AB487" s="41">
        <f>COUNTIFS(claims!$B:$B,$A487,claims!$Z:$Z,"ED")</f>
        <v>1</v>
      </c>
      <c r="AC487" s="41">
        <f>COUNTIFS(claims!$B:$B,$A487,claims!$Z:$Z,"Inpatient")</f>
        <v>1</v>
      </c>
      <c r="AD487" s="41">
        <f t="shared" si="35"/>
        <v>0</v>
      </c>
      <c r="AE487" s="41" t="str">
        <f>IF(enrollment!P487="","",enrollment!P487)</f>
        <v/>
      </c>
      <c r="AF487" s="41">
        <f>IF(enrollment!P487="",0,1)</f>
        <v>0</v>
      </c>
    </row>
    <row r="488" spans="1:32" x14ac:dyDescent="0.25">
      <c r="A488" t="str">
        <f>enrollment!A488</f>
        <v>M-000487</v>
      </c>
      <c r="B488" t="str">
        <f>enrollment!F488</f>
        <v>Medicare Advantage</v>
      </c>
      <c r="C488" t="str">
        <f>enrollment!I488</f>
        <v>KY</v>
      </c>
      <c r="D488" t="str">
        <f>enrollment!J488</f>
        <v>Jefferson</v>
      </c>
      <c r="E488">
        <f>enrollment!L488</f>
        <v>67</v>
      </c>
      <c r="F488" t="str" cm="1">
        <f t="array" ref="F488">_xlfn.IFS(E488&lt;18,"0-17",E488&lt;35,"18-34",E488&lt;50,"35-49",E488&lt;65,"50-64",TRUE,"65+")</f>
        <v>65+</v>
      </c>
      <c r="G488" t="str">
        <f>enrollment!M488</f>
        <v>M</v>
      </c>
      <c r="H488" s="13">
        <f>enrollment!N488</f>
        <v>2.85</v>
      </c>
      <c r="I488" s="14">
        <f>enrollment!O488</f>
        <v>3456789012</v>
      </c>
      <c r="J488" s="15">
        <f>IFERROR(_xlfn.XLOOKUP(I488,providers!$B$2:$B$11,providers!$Q$2:$Q$11),"")</f>
        <v>4</v>
      </c>
      <c r="K488">
        <f>SUMIFS(member_months!$F:$F,member_months!$A:$A,$A488)</f>
        <v>11</v>
      </c>
      <c r="L488" s="16">
        <f>SUMIFS(claims!$Q:$Q,claims!$B:$B,$A488)</f>
        <v>2223.86</v>
      </c>
      <c r="M488" s="16">
        <f t="shared" si="33"/>
        <v>202.16909090909093</v>
      </c>
      <c r="N488" s="16">
        <f>SUMIFS(claims!$Q:$Q,claims!$B:$B,$A488,claims!$Z:$Z,"Inpatient")</f>
        <v>0</v>
      </c>
      <c r="O488" s="16">
        <f>SUMIFS(claims!$Q:$Q,claims!$B:$B,$A488,claims!$Z:$Z,"ED")</f>
        <v>0</v>
      </c>
      <c r="P488" s="16">
        <f>SUMIFS(claims!$Q:$Q,claims!$B:$B,$A488,claims!$Z:$Z,"Specialty Rx")</f>
        <v>2051.02</v>
      </c>
      <c r="Q488" s="14">
        <f t="shared" si="34"/>
        <v>0</v>
      </c>
      <c r="AA488" s="41">
        <f>COUNTIFS(claims!$B:$B,$A488,claims!$Z:$Z,"Behavioral Health")</f>
        <v>0</v>
      </c>
      <c r="AB488" s="41">
        <f>COUNTIFS(claims!$B:$B,$A488,claims!$Z:$Z,"ED")</f>
        <v>0</v>
      </c>
      <c r="AC488" s="41">
        <f>COUNTIFS(claims!$B:$B,$A488,claims!$Z:$Z,"Inpatient")</f>
        <v>0</v>
      </c>
      <c r="AD488" s="41">
        <f t="shared" si="35"/>
        <v>0</v>
      </c>
      <c r="AE488" s="41" t="str">
        <f>IF(enrollment!P488="","",enrollment!P488)</f>
        <v/>
      </c>
      <c r="AF488" s="41">
        <f>IF(enrollment!P488="",0,1)</f>
        <v>0</v>
      </c>
    </row>
    <row r="489" spans="1:32" x14ac:dyDescent="0.25">
      <c r="A489" t="str">
        <f>enrollment!A489</f>
        <v>M-000488</v>
      </c>
      <c r="B489" t="str">
        <f>enrollment!F489</f>
        <v>Marketplace</v>
      </c>
      <c r="C489" t="str">
        <f>enrollment!I489</f>
        <v>GA</v>
      </c>
      <c r="D489" t="str">
        <f>enrollment!J489</f>
        <v>Cherokee</v>
      </c>
      <c r="E489">
        <f>enrollment!L489</f>
        <v>34</v>
      </c>
      <c r="F489" t="str" cm="1">
        <f t="array" ref="F489">_xlfn.IFS(E489&lt;18,"0-17",E489&lt;35,"18-34",E489&lt;50,"35-49",E489&lt;65,"50-64",TRUE,"65+")</f>
        <v>18-34</v>
      </c>
      <c r="G489" t="str">
        <f>enrollment!M489</f>
        <v>M</v>
      </c>
      <c r="H489" s="13">
        <f>enrollment!N489</f>
        <v>0.99</v>
      </c>
      <c r="I489" s="14">
        <f>enrollment!O489</f>
        <v>8901234567</v>
      </c>
      <c r="J489" s="15">
        <f>IFERROR(_xlfn.XLOOKUP(I489,providers!$B$2:$B$11,providers!$Q$2:$Q$11),"")</f>
        <v>3.7</v>
      </c>
      <c r="K489">
        <f>SUMIFS(member_months!$F:$F,member_months!$A:$A,$A489)</f>
        <v>12</v>
      </c>
      <c r="L489" s="16">
        <f>SUMIFS(claims!$Q:$Q,claims!$B:$B,$A489)</f>
        <v>2416.6799999999998</v>
      </c>
      <c r="M489" s="16">
        <f t="shared" si="33"/>
        <v>201.39</v>
      </c>
      <c r="N489" s="16">
        <f>SUMIFS(claims!$Q:$Q,claims!$B:$B,$A489,claims!$Z:$Z,"Inpatient")</f>
        <v>0</v>
      </c>
      <c r="O489" s="16">
        <f>SUMIFS(claims!$Q:$Q,claims!$B:$B,$A489,claims!$Z:$Z,"ED")</f>
        <v>1038.0899999999999</v>
      </c>
      <c r="P489" s="16">
        <f>SUMIFS(claims!$Q:$Q,claims!$B:$B,$A489,claims!$Z:$Z,"Specialty Rx")</f>
        <v>941.13</v>
      </c>
      <c r="Q489" s="14">
        <f t="shared" si="34"/>
        <v>0</v>
      </c>
      <c r="AA489" s="41">
        <f>COUNTIFS(claims!$B:$B,$A489,claims!$Z:$Z,"Behavioral Health")</f>
        <v>0</v>
      </c>
      <c r="AB489" s="41">
        <f>COUNTIFS(claims!$B:$B,$A489,claims!$Z:$Z,"ED")</f>
        <v>1</v>
      </c>
      <c r="AC489" s="41">
        <f>COUNTIFS(claims!$B:$B,$A489,claims!$Z:$Z,"Inpatient")</f>
        <v>0</v>
      </c>
      <c r="AD489" s="41">
        <f t="shared" si="35"/>
        <v>0</v>
      </c>
      <c r="AE489" s="41" t="str">
        <f>IF(enrollment!P489="","",enrollment!P489)</f>
        <v/>
      </c>
      <c r="AF489" s="41">
        <f>IF(enrollment!P489="",0,1)</f>
        <v>0</v>
      </c>
    </row>
    <row r="490" spans="1:32" x14ac:dyDescent="0.25">
      <c r="A490" t="str">
        <f>enrollment!A490</f>
        <v>M-000489</v>
      </c>
      <c r="B490" t="str">
        <f>enrollment!F490</f>
        <v>Commercial</v>
      </c>
      <c r="C490" t="str">
        <f>enrollment!I490</f>
        <v>TN</v>
      </c>
      <c r="D490" t="str">
        <f>enrollment!J490</f>
        <v>Knox</v>
      </c>
      <c r="E490">
        <f>enrollment!L490</f>
        <v>50</v>
      </c>
      <c r="F490" t="str" cm="1">
        <f t="array" ref="F490">_xlfn.IFS(E490&lt;18,"0-17",E490&lt;35,"18-34",E490&lt;50,"35-49",E490&lt;65,"50-64",TRUE,"65+")</f>
        <v>50-64</v>
      </c>
      <c r="G490" t="str">
        <f>enrollment!M490</f>
        <v>M</v>
      </c>
      <c r="H490" s="13">
        <f>enrollment!N490</f>
        <v>1.28</v>
      </c>
      <c r="I490" s="14">
        <f>enrollment!O490</f>
        <v>5678901234</v>
      </c>
      <c r="J490" s="15">
        <f>IFERROR(_xlfn.XLOOKUP(I490,providers!$B$2:$B$11,providers!$Q$2:$Q$11),"")</f>
        <v>3.8</v>
      </c>
      <c r="K490">
        <f>SUMIFS(member_months!$F:$F,member_months!$A:$A,$A490)</f>
        <v>10</v>
      </c>
      <c r="L490" s="16">
        <f>SUMIFS(claims!$Q:$Q,claims!$B:$B,$A490)</f>
        <v>22333.29</v>
      </c>
      <c r="M490" s="16">
        <f t="shared" si="33"/>
        <v>2233.3290000000002</v>
      </c>
      <c r="N490" s="16">
        <f>SUMIFS(claims!$Q:$Q,claims!$B:$B,$A490,claims!$Z:$Z,"Inpatient")</f>
        <v>19303.57</v>
      </c>
      <c r="O490" s="16">
        <f>SUMIFS(claims!$Q:$Q,claims!$B:$B,$A490,claims!$Z:$Z,"ED")</f>
        <v>2222.73</v>
      </c>
      <c r="P490" s="16">
        <f>SUMIFS(claims!$Q:$Q,claims!$B:$B,$A490,claims!$Z:$Z,"Specialty Rx")</f>
        <v>0</v>
      </c>
      <c r="Q490" s="14">
        <f t="shared" si="34"/>
        <v>0</v>
      </c>
      <c r="AA490" s="41">
        <f>COUNTIFS(claims!$B:$B,$A490,claims!$Z:$Z,"Behavioral Health")</f>
        <v>2</v>
      </c>
      <c r="AB490" s="41">
        <f>COUNTIFS(claims!$B:$B,$A490,claims!$Z:$Z,"ED")</f>
        <v>2</v>
      </c>
      <c r="AC490" s="41">
        <f>COUNTIFS(claims!$B:$B,$A490,claims!$Z:$Z,"Inpatient")</f>
        <v>1</v>
      </c>
      <c r="AD490" s="41">
        <f t="shared" si="35"/>
        <v>1</v>
      </c>
      <c r="AE490" s="41" t="str">
        <f>IF(enrollment!P490="","",enrollment!P490)</f>
        <v/>
      </c>
      <c r="AF490" s="41">
        <f>IF(enrollment!P490="",0,1)</f>
        <v>0</v>
      </c>
    </row>
    <row r="491" spans="1:32" x14ac:dyDescent="0.25">
      <c r="A491" t="str">
        <f>enrollment!A491</f>
        <v>M-000490</v>
      </c>
      <c r="B491" t="str">
        <f>enrollment!F491</f>
        <v>Medicare Advantage</v>
      </c>
      <c r="C491" t="str">
        <f>enrollment!I491</f>
        <v>OH</v>
      </c>
      <c r="D491" t="str">
        <f>enrollment!J491</f>
        <v>Franklin</v>
      </c>
      <c r="E491">
        <f>enrollment!L491</f>
        <v>69</v>
      </c>
      <c r="F491" t="str" cm="1">
        <f t="array" ref="F491">_xlfn.IFS(E491&lt;18,"0-17",E491&lt;35,"18-34",E491&lt;50,"35-49",E491&lt;65,"50-64",TRUE,"65+")</f>
        <v>65+</v>
      </c>
      <c r="G491" t="str">
        <f>enrollment!M491</f>
        <v>M</v>
      </c>
      <c r="H491" s="13">
        <f>enrollment!N491</f>
        <v>2.85</v>
      </c>
      <c r="I491" s="14">
        <f>enrollment!O491</f>
        <v>6789012345</v>
      </c>
      <c r="J491" s="15">
        <f>IFERROR(_xlfn.XLOOKUP(I491,providers!$B$2:$B$11,providers!$Q$2:$Q$11),"")</f>
        <v>4.0999999999999996</v>
      </c>
      <c r="K491">
        <f>SUMIFS(member_months!$F:$F,member_months!$A:$A,$A491)</f>
        <v>10</v>
      </c>
      <c r="L491" s="16">
        <f>SUMIFS(claims!$Q:$Q,claims!$B:$B,$A491)</f>
        <v>26730.210000000003</v>
      </c>
      <c r="M491" s="16">
        <f t="shared" si="33"/>
        <v>2673.0210000000002</v>
      </c>
      <c r="N491" s="16">
        <f>SUMIFS(claims!$Q:$Q,claims!$B:$B,$A491,claims!$Z:$Z,"Inpatient")</f>
        <v>26256.04</v>
      </c>
      <c r="O491" s="16">
        <f>SUMIFS(claims!$Q:$Q,claims!$B:$B,$A491,claims!$Z:$Z,"ED")</f>
        <v>0</v>
      </c>
      <c r="P491" s="16">
        <f>SUMIFS(claims!$Q:$Q,claims!$B:$B,$A491,claims!$Z:$Z,"Specialty Rx")</f>
        <v>0</v>
      </c>
      <c r="Q491" s="14">
        <f t="shared" si="34"/>
        <v>0</v>
      </c>
      <c r="AA491" s="41">
        <f>COUNTIFS(claims!$B:$B,$A491,claims!$Z:$Z,"Behavioral Health")</f>
        <v>0</v>
      </c>
      <c r="AB491" s="41">
        <f>COUNTIFS(claims!$B:$B,$A491,claims!$Z:$Z,"ED")</f>
        <v>0</v>
      </c>
      <c r="AC491" s="41">
        <f>COUNTIFS(claims!$B:$B,$A491,claims!$Z:$Z,"Inpatient")</f>
        <v>2</v>
      </c>
      <c r="AD491" s="41">
        <f t="shared" si="35"/>
        <v>0</v>
      </c>
      <c r="AE491" s="41" t="str">
        <f>IF(enrollment!P491="","",enrollment!P491)</f>
        <v/>
      </c>
      <c r="AF491" s="41">
        <f>IF(enrollment!P491="",0,1)</f>
        <v>0</v>
      </c>
    </row>
    <row r="492" spans="1:32" x14ac:dyDescent="0.25">
      <c r="A492" t="str">
        <f>enrollment!A492</f>
        <v>M-000491</v>
      </c>
      <c r="B492" t="str">
        <f>enrollment!F492</f>
        <v>Medicare Advantage</v>
      </c>
      <c r="C492" t="str">
        <f>enrollment!I492</f>
        <v>OH</v>
      </c>
      <c r="D492" t="str">
        <f>enrollment!J492</f>
        <v>Franklin</v>
      </c>
      <c r="E492">
        <f>enrollment!L492</f>
        <v>77</v>
      </c>
      <c r="F492" t="str" cm="1">
        <f t="array" ref="F492">_xlfn.IFS(E492&lt;18,"0-17",E492&lt;35,"18-34",E492&lt;50,"35-49",E492&lt;65,"50-64",TRUE,"65+")</f>
        <v>65+</v>
      </c>
      <c r="G492" t="str">
        <f>enrollment!M492</f>
        <v>F</v>
      </c>
      <c r="H492" s="13">
        <f>enrollment!N492</f>
        <v>2.44</v>
      </c>
      <c r="I492" s="14">
        <f>enrollment!O492</f>
        <v>2345678901</v>
      </c>
      <c r="J492" s="15">
        <f>IFERROR(_xlfn.XLOOKUP(I492,providers!$B$2:$B$11,providers!$Q$2:$Q$11),"")</f>
        <v>4.2</v>
      </c>
      <c r="K492">
        <f>SUMIFS(member_months!$F:$F,member_months!$A:$A,$A492)</f>
        <v>11</v>
      </c>
      <c r="L492" s="16">
        <f>SUMIFS(claims!$Q:$Q,claims!$B:$B,$A492)</f>
        <v>3939.66</v>
      </c>
      <c r="M492" s="16">
        <f t="shared" si="33"/>
        <v>358.15090909090907</v>
      </c>
      <c r="N492" s="16">
        <f>SUMIFS(claims!$Q:$Q,claims!$B:$B,$A492,claims!$Z:$Z,"Inpatient")</f>
        <v>0</v>
      </c>
      <c r="O492" s="16">
        <f>SUMIFS(claims!$Q:$Q,claims!$B:$B,$A492,claims!$Z:$Z,"ED")</f>
        <v>888.31</v>
      </c>
      <c r="P492" s="16">
        <f>SUMIFS(claims!$Q:$Q,claims!$B:$B,$A492,claims!$Z:$Z,"Specialty Rx")</f>
        <v>2096.36</v>
      </c>
      <c r="Q492" s="14">
        <f t="shared" si="34"/>
        <v>0</v>
      </c>
      <c r="AA492" s="41">
        <f>COUNTIFS(claims!$B:$B,$A492,claims!$Z:$Z,"Behavioral Health")</f>
        <v>0</v>
      </c>
      <c r="AB492" s="41">
        <f>COUNTIFS(claims!$B:$B,$A492,claims!$Z:$Z,"ED")</f>
        <v>1</v>
      </c>
      <c r="AC492" s="41">
        <f>COUNTIFS(claims!$B:$B,$A492,claims!$Z:$Z,"Inpatient")</f>
        <v>0</v>
      </c>
      <c r="AD492" s="41">
        <f t="shared" si="35"/>
        <v>0</v>
      </c>
      <c r="AE492" s="41" t="str">
        <f>IF(enrollment!P492="","",enrollment!P492)</f>
        <v/>
      </c>
      <c r="AF492" s="41">
        <f>IF(enrollment!P492="",0,1)</f>
        <v>0</v>
      </c>
    </row>
    <row r="493" spans="1:32" x14ac:dyDescent="0.25">
      <c r="A493" t="str">
        <f>enrollment!A493</f>
        <v>M-000492</v>
      </c>
      <c r="B493" t="str">
        <f>enrollment!F493</f>
        <v>Commercial</v>
      </c>
      <c r="C493" t="str">
        <f>enrollment!I493</f>
        <v>TN</v>
      </c>
      <c r="D493" t="str">
        <f>enrollment!J493</f>
        <v>Knox</v>
      </c>
      <c r="E493">
        <f>enrollment!L493</f>
        <v>51</v>
      </c>
      <c r="F493" t="str" cm="1">
        <f t="array" ref="F493">_xlfn.IFS(E493&lt;18,"0-17",E493&lt;35,"18-34",E493&lt;50,"35-49",E493&lt;65,"50-64",TRUE,"65+")</f>
        <v>50-64</v>
      </c>
      <c r="G493" t="str">
        <f>enrollment!M493</f>
        <v>M</v>
      </c>
      <c r="H493" s="13">
        <f>enrollment!N493</f>
        <v>1.37</v>
      </c>
      <c r="I493" s="14">
        <f>enrollment!O493</f>
        <v>7890123456</v>
      </c>
      <c r="J493" s="15">
        <f>IFERROR(_xlfn.XLOOKUP(I493,providers!$B$2:$B$11,providers!$Q$2:$Q$11),"")</f>
        <v>3.9</v>
      </c>
      <c r="K493">
        <f>SUMIFS(member_months!$F:$F,member_months!$A:$A,$A493)</f>
        <v>5</v>
      </c>
      <c r="L493" s="16">
        <f>SUMIFS(claims!$Q:$Q,claims!$B:$B,$A493)</f>
        <v>2691.23</v>
      </c>
      <c r="M493" s="16">
        <f t="shared" si="33"/>
        <v>538.24599999999998</v>
      </c>
      <c r="N493" s="16">
        <f>SUMIFS(claims!$Q:$Q,claims!$B:$B,$A493,claims!$Z:$Z,"Inpatient")</f>
        <v>0</v>
      </c>
      <c r="O493" s="16">
        <f>SUMIFS(claims!$Q:$Q,claims!$B:$B,$A493,claims!$Z:$Z,"ED")</f>
        <v>1350.09</v>
      </c>
      <c r="P493" s="16">
        <f>SUMIFS(claims!$Q:$Q,claims!$B:$B,$A493,claims!$Z:$Z,"Specialty Rx")</f>
        <v>1183.6400000000001</v>
      </c>
      <c r="Q493" s="14">
        <f t="shared" si="34"/>
        <v>0</v>
      </c>
      <c r="AA493" s="41">
        <f>COUNTIFS(claims!$B:$B,$A493,claims!$Z:$Z,"Behavioral Health")</f>
        <v>0</v>
      </c>
      <c r="AB493" s="41">
        <f>COUNTIFS(claims!$B:$B,$A493,claims!$Z:$Z,"ED")</f>
        <v>1</v>
      </c>
      <c r="AC493" s="41">
        <f>COUNTIFS(claims!$B:$B,$A493,claims!$Z:$Z,"Inpatient")</f>
        <v>0</v>
      </c>
      <c r="AD493" s="41">
        <f t="shared" si="35"/>
        <v>0</v>
      </c>
      <c r="AE493" s="41" t="str">
        <f>IF(enrollment!P493="","",enrollment!P493)</f>
        <v>Network Adequacy</v>
      </c>
      <c r="AF493" s="41">
        <f>IF(enrollment!P493="",0,1)</f>
        <v>1</v>
      </c>
    </row>
    <row r="494" spans="1:32" x14ac:dyDescent="0.25">
      <c r="A494" t="str">
        <f>enrollment!A494</f>
        <v>M-000493</v>
      </c>
      <c r="B494" t="str">
        <f>enrollment!F494</f>
        <v>Commercial</v>
      </c>
      <c r="C494" t="str">
        <f>enrollment!I494</f>
        <v>TN</v>
      </c>
      <c r="D494" t="str">
        <f>enrollment!J494</f>
        <v>Rural-Cannon</v>
      </c>
      <c r="E494">
        <f>enrollment!L494</f>
        <v>29</v>
      </c>
      <c r="F494" t="str" cm="1">
        <f t="array" ref="F494">_xlfn.IFS(E494&lt;18,"0-17",E494&lt;35,"18-34",E494&lt;50,"35-49",E494&lt;65,"50-64",TRUE,"65+")</f>
        <v>18-34</v>
      </c>
      <c r="G494" t="str">
        <f>enrollment!M494</f>
        <v>M</v>
      </c>
      <c r="H494" s="13">
        <f>enrollment!N494</f>
        <v>0.93</v>
      </c>
      <c r="I494" s="14">
        <f>enrollment!O494</f>
        <v>2233445566</v>
      </c>
      <c r="J494" s="15">
        <f>IFERROR(_xlfn.XLOOKUP(I494,providers!$B$2:$B$11,providers!$Q$2:$Q$11),"")</f>
        <v>3.5</v>
      </c>
      <c r="K494">
        <f>SUMIFS(member_months!$F:$F,member_months!$A:$A,$A494)</f>
        <v>11</v>
      </c>
      <c r="L494" s="16">
        <f>SUMIFS(claims!$Q:$Q,claims!$B:$B,$A494)</f>
        <v>11175.849999999999</v>
      </c>
      <c r="M494" s="16">
        <f t="shared" si="33"/>
        <v>1015.9863636363635</v>
      </c>
      <c r="N494" s="16">
        <f>SUMIFS(claims!$Q:$Q,claims!$B:$B,$A494,claims!$Z:$Z,"Inpatient")</f>
        <v>0</v>
      </c>
      <c r="O494" s="16">
        <f>SUMIFS(claims!$Q:$Q,claims!$B:$B,$A494,claims!$Z:$Z,"ED")</f>
        <v>11037.46</v>
      </c>
      <c r="P494" s="16">
        <f>SUMIFS(claims!$Q:$Q,claims!$B:$B,$A494,claims!$Z:$Z,"Specialty Rx")</f>
        <v>0</v>
      </c>
      <c r="Q494" s="14">
        <f t="shared" si="34"/>
        <v>0</v>
      </c>
      <c r="AA494" s="41">
        <f>COUNTIFS(claims!$B:$B,$A494,claims!$Z:$Z,"Behavioral Health")</f>
        <v>0</v>
      </c>
      <c r="AB494" s="41">
        <f>COUNTIFS(claims!$B:$B,$A494,claims!$Z:$Z,"ED")</f>
        <v>10</v>
      </c>
      <c r="AC494" s="41">
        <f>COUNTIFS(claims!$B:$B,$A494,claims!$Z:$Z,"Inpatient")</f>
        <v>0</v>
      </c>
      <c r="AD494" s="41">
        <f t="shared" si="35"/>
        <v>0</v>
      </c>
      <c r="AE494" s="41" t="str">
        <f>IF(enrollment!P494="","",enrollment!P494)</f>
        <v/>
      </c>
      <c r="AF494" s="41">
        <f>IF(enrollment!P494="",0,1)</f>
        <v>0</v>
      </c>
    </row>
    <row r="495" spans="1:32" x14ac:dyDescent="0.25">
      <c r="A495" t="str">
        <f>enrollment!A495</f>
        <v>M-000494</v>
      </c>
      <c r="B495" t="str">
        <f>enrollment!F495</f>
        <v>Commercial</v>
      </c>
      <c r="C495" t="str">
        <f>enrollment!I495</f>
        <v>GA</v>
      </c>
      <c r="D495" t="str">
        <f>enrollment!J495</f>
        <v>Cherokee</v>
      </c>
      <c r="E495">
        <f>enrollment!L495</f>
        <v>25</v>
      </c>
      <c r="F495" t="str" cm="1">
        <f t="array" ref="F495">_xlfn.IFS(E495&lt;18,"0-17",E495&lt;35,"18-34",E495&lt;50,"35-49",E495&lt;65,"50-64",TRUE,"65+")</f>
        <v>18-34</v>
      </c>
      <c r="G495" t="str">
        <f>enrollment!M495</f>
        <v>F</v>
      </c>
      <c r="H495" s="13">
        <f>enrollment!N495</f>
        <v>0.96</v>
      </c>
      <c r="I495" s="14">
        <f>enrollment!O495</f>
        <v>8901234567</v>
      </c>
      <c r="J495" s="15">
        <f>IFERROR(_xlfn.XLOOKUP(I495,providers!$B$2:$B$11,providers!$Q$2:$Q$11),"")</f>
        <v>3.7</v>
      </c>
      <c r="K495">
        <f>SUMIFS(member_months!$F:$F,member_months!$A:$A,$A495)</f>
        <v>12</v>
      </c>
      <c r="L495" s="16">
        <f>SUMIFS(claims!$Q:$Q,claims!$B:$B,$A495)</f>
        <v>6348.079999999999</v>
      </c>
      <c r="M495" s="16">
        <f t="shared" si="33"/>
        <v>529.00666666666655</v>
      </c>
      <c r="N495" s="16">
        <f>SUMIFS(claims!$Q:$Q,claims!$B:$B,$A495,claims!$Z:$Z,"Inpatient")</f>
        <v>0</v>
      </c>
      <c r="O495" s="16">
        <f>SUMIFS(claims!$Q:$Q,claims!$B:$B,$A495,claims!$Z:$Z,"ED")</f>
        <v>3346.1299999999997</v>
      </c>
      <c r="P495" s="16">
        <f>SUMIFS(claims!$Q:$Q,claims!$B:$B,$A495,claims!$Z:$Z,"Specialty Rx")</f>
        <v>2746.71</v>
      </c>
      <c r="Q495" s="14">
        <f t="shared" si="34"/>
        <v>0</v>
      </c>
      <c r="AA495" s="41">
        <f>COUNTIFS(claims!$B:$B,$A495,claims!$Z:$Z,"Behavioral Health")</f>
        <v>0</v>
      </c>
      <c r="AB495" s="41">
        <f>COUNTIFS(claims!$B:$B,$A495,claims!$Z:$Z,"ED")</f>
        <v>3</v>
      </c>
      <c r="AC495" s="41">
        <f>COUNTIFS(claims!$B:$B,$A495,claims!$Z:$Z,"Inpatient")</f>
        <v>0</v>
      </c>
      <c r="AD495" s="41">
        <f t="shared" si="35"/>
        <v>0</v>
      </c>
      <c r="AE495" s="41" t="str">
        <f>IF(enrollment!P495="","",enrollment!P495)</f>
        <v/>
      </c>
      <c r="AF495" s="41">
        <f>IF(enrollment!P495="",0,1)</f>
        <v>0</v>
      </c>
    </row>
    <row r="496" spans="1:32" x14ac:dyDescent="0.25">
      <c r="A496" t="str">
        <f>enrollment!A496</f>
        <v>M-000495</v>
      </c>
      <c r="B496" t="str">
        <f>enrollment!F496</f>
        <v>Commercial</v>
      </c>
      <c r="C496" t="str">
        <f>enrollment!I496</f>
        <v>KY</v>
      </c>
      <c r="D496" t="str">
        <f>enrollment!J496</f>
        <v>Warren</v>
      </c>
      <c r="E496">
        <f>enrollment!L496</f>
        <v>40</v>
      </c>
      <c r="F496" t="str" cm="1">
        <f t="array" ref="F496">_xlfn.IFS(E496&lt;18,"0-17",E496&lt;35,"18-34",E496&lt;50,"35-49",E496&lt;65,"50-64",TRUE,"65+")</f>
        <v>35-49</v>
      </c>
      <c r="G496" t="str">
        <f>enrollment!M496</f>
        <v>M</v>
      </c>
      <c r="H496" s="13">
        <f>enrollment!N496</f>
        <v>0.91</v>
      </c>
      <c r="I496" s="14">
        <f>enrollment!O496</f>
        <v>3456789012</v>
      </c>
      <c r="J496" s="15">
        <f>IFERROR(_xlfn.XLOOKUP(I496,providers!$B$2:$B$11,providers!$Q$2:$Q$11),"")</f>
        <v>4</v>
      </c>
      <c r="K496">
        <f>SUMIFS(member_months!$F:$F,member_months!$A:$A,$A496)</f>
        <v>11</v>
      </c>
      <c r="L496" s="16">
        <f>SUMIFS(claims!$Q:$Q,claims!$B:$B,$A496)</f>
        <v>597.54</v>
      </c>
      <c r="M496" s="16">
        <f t="shared" si="33"/>
        <v>54.32181818181818</v>
      </c>
      <c r="N496" s="16">
        <f>SUMIFS(claims!$Q:$Q,claims!$B:$B,$A496,claims!$Z:$Z,"Inpatient")</f>
        <v>0</v>
      </c>
      <c r="O496" s="16">
        <f>SUMIFS(claims!$Q:$Q,claims!$B:$B,$A496,claims!$Z:$Z,"ED")</f>
        <v>0</v>
      </c>
      <c r="P496" s="16">
        <f>SUMIFS(claims!$Q:$Q,claims!$B:$B,$A496,claims!$Z:$Z,"Specialty Rx")</f>
        <v>0</v>
      </c>
      <c r="Q496" s="14">
        <f t="shared" si="34"/>
        <v>0</v>
      </c>
      <c r="AA496" s="41">
        <f>COUNTIFS(claims!$B:$B,$A496,claims!$Z:$Z,"Behavioral Health")</f>
        <v>2</v>
      </c>
      <c r="AB496" s="41">
        <f>COUNTIFS(claims!$B:$B,$A496,claims!$Z:$Z,"ED")</f>
        <v>0</v>
      </c>
      <c r="AC496" s="41">
        <f>COUNTIFS(claims!$B:$B,$A496,claims!$Z:$Z,"Inpatient")</f>
        <v>0</v>
      </c>
      <c r="AD496" s="41">
        <f t="shared" si="35"/>
        <v>1</v>
      </c>
      <c r="AE496" s="41" t="str">
        <f>IF(enrollment!P496="","",enrollment!P496)</f>
        <v/>
      </c>
      <c r="AF496" s="41">
        <f>IF(enrollment!P496="",0,1)</f>
        <v>0</v>
      </c>
    </row>
    <row r="497" spans="1:32" x14ac:dyDescent="0.25">
      <c r="A497" t="str">
        <f>enrollment!A497</f>
        <v>M-000496</v>
      </c>
      <c r="B497" t="str">
        <f>enrollment!F497</f>
        <v>Commercial</v>
      </c>
      <c r="C497" t="str">
        <f>enrollment!I497</f>
        <v>KY</v>
      </c>
      <c r="D497" t="str">
        <f>enrollment!J497</f>
        <v>Hardin</v>
      </c>
      <c r="E497">
        <f>enrollment!L497</f>
        <v>35</v>
      </c>
      <c r="F497" t="str" cm="1">
        <f t="array" ref="F497">_xlfn.IFS(E497&lt;18,"0-17",E497&lt;35,"18-34",E497&lt;50,"35-49",E497&lt;65,"50-64",TRUE,"65+")</f>
        <v>35-49</v>
      </c>
      <c r="G497" t="str">
        <f>enrollment!M497</f>
        <v>F</v>
      </c>
      <c r="H497" s="13">
        <f>enrollment!N497</f>
        <v>1.1499999999999999</v>
      </c>
      <c r="I497" s="14">
        <f>enrollment!O497</f>
        <v>9012345678</v>
      </c>
      <c r="J497" s="15">
        <f>IFERROR(_xlfn.XLOOKUP(I497,providers!$B$2:$B$11,providers!$Q$2:$Q$11),"")</f>
        <v>4.3</v>
      </c>
      <c r="K497">
        <f>SUMIFS(member_months!$F:$F,member_months!$A:$A,$A497)</f>
        <v>9</v>
      </c>
      <c r="L497" s="16">
        <f>SUMIFS(claims!$Q:$Q,claims!$B:$B,$A497)</f>
        <v>21924.41</v>
      </c>
      <c r="M497" s="16">
        <f t="shared" si="33"/>
        <v>2436.0455555555554</v>
      </c>
      <c r="N497" s="16">
        <f>SUMIFS(claims!$Q:$Q,claims!$B:$B,$A497,claims!$Z:$Z,"Inpatient")</f>
        <v>20206.48</v>
      </c>
      <c r="O497" s="16">
        <f>SUMIFS(claims!$Q:$Q,claims!$B:$B,$A497,claims!$Z:$Z,"ED")</f>
        <v>1250.82</v>
      </c>
      <c r="P497" s="16">
        <f>SUMIFS(claims!$Q:$Q,claims!$B:$B,$A497,claims!$Z:$Z,"Specialty Rx")</f>
        <v>0</v>
      </c>
      <c r="Q497" s="14">
        <f t="shared" si="34"/>
        <v>0</v>
      </c>
      <c r="AA497" s="41">
        <f>COUNTIFS(claims!$B:$B,$A497,claims!$Z:$Z,"Behavioral Health")</f>
        <v>1</v>
      </c>
      <c r="AB497" s="41">
        <f>COUNTIFS(claims!$B:$B,$A497,claims!$Z:$Z,"ED")</f>
        <v>1</v>
      </c>
      <c r="AC497" s="41">
        <f>COUNTIFS(claims!$B:$B,$A497,claims!$Z:$Z,"Inpatient")</f>
        <v>1</v>
      </c>
      <c r="AD497" s="41">
        <f t="shared" si="35"/>
        <v>1</v>
      </c>
      <c r="AE497" s="41" t="str">
        <f>IF(enrollment!P497="","",enrollment!P497)</f>
        <v>Premium Affordability</v>
      </c>
      <c r="AF497" s="41">
        <f>IF(enrollment!P497="",0,1)</f>
        <v>1</v>
      </c>
    </row>
    <row r="498" spans="1:32" x14ac:dyDescent="0.25">
      <c r="A498" t="str">
        <f>enrollment!A498</f>
        <v>M-000497</v>
      </c>
      <c r="B498" t="str">
        <f>enrollment!F498</f>
        <v>Commercial</v>
      </c>
      <c r="C498" t="str">
        <f>enrollment!I498</f>
        <v>GA</v>
      </c>
      <c r="D498" t="str">
        <f>enrollment!J498</f>
        <v>Cherokee</v>
      </c>
      <c r="E498">
        <f>enrollment!L498</f>
        <v>28</v>
      </c>
      <c r="F498" t="str" cm="1">
        <f t="array" ref="F498">_xlfn.IFS(E498&lt;18,"0-17",E498&lt;35,"18-34",E498&lt;50,"35-49",E498&lt;65,"50-64",TRUE,"65+")</f>
        <v>18-34</v>
      </c>
      <c r="G498" t="str">
        <f>enrollment!M498</f>
        <v>M</v>
      </c>
      <c r="H498" s="13">
        <f>enrollment!N498</f>
        <v>1.02</v>
      </c>
      <c r="I498" s="14">
        <f>enrollment!O498</f>
        <v>8901234567</v>
      </c>
      <c r="J498" s="15">
        <f>IFERROR(_xlfn.XLOOKUP(I498,providers!$B$2:$B$11,providers!$Q$2:$Q$11),"")</f>
        <v>3.7</v>
      </c>
      <c r="K498">
        <f>SUMIFS(member_months!$F:$F,member_months!$A:$A,$A498)</f>
        <v>11</v>
      </c>
      <c r="L498" s="16">
        <f>SUMIFS(claims!$Q:$Q,claims!$B:$B,$A498)</f>
        <v>20885.39</v>
      </c>
      <c r="M498" s="16">
        <f t="shared" si="33"/>
        <v>1898.671818181818</v>
      </c>
      <c r="N498" s="16">
        <f>SUMIFS(claims!$Q:$Q,claims!$B:$B,$A498,claims!$Z:$Z,"Inpatient")</f>
        <v>19507.71</v>
      </c>
      <c r="O498" s="16">
        <f>SUMIFS(claims!$Q:$Q,claims!$B:$B,$A498,claims!$Z:$Z,"ED")</f>
        <v>0</v>
      </c>
      <c r="P498" s="16">
        <f>SUMIFS(claims!$Q:$Q,claims!$B:$B,$A498,claims!$Z:$Z,"Specialty Rx")</f>
        <v>924.91</v>
      </c>
      <c r="Q498" s="14">
        <f t="shared" si="34"/>
        <v>0</v>
      </c>
      <c r="AA498" s="41">
        <f>COUNTIFS(claims!$B:$B,$A498,claims!$Z:$Z,"Behavioral Health")</f>
        <v>1</v>
      </c>
      <c r="AB498" s="41">
        <f>COUNTIFS(claims!$B:$B,$A498,claims!$Z:$Z,"ED")</f>
        <v>0</v>
      </c>
      <c r="AC498" s="41">
        <f>COUNTIFS(claims!$B:$B,$A498,claims!$Z:$Z,"Inpatient")</f>
        <v>1</v>
      </c>
      <c r="AD498" s="41">
        <f t="shared" si="35"/>
        <v>1</v>
      </c>
      <c r="AE498" s="41" t="str">
        <f>IF(enrollment!P498="","",enrollment!P498)</f>
        <v/>
      </c>
      <c r="AF498" s="41">
        <f>IF(enrollment!P498="",0,1)</f>
        <v>0</v>
      </c>
    </row>
    <row r="499" spans="1:32" x14ac:dyDescent="0.25">
      <c r="A499" t="str">
        <f>enrollment!A499</f>
        <v>M-000498</v>
      </c>
      <c r="B499" t="str">
        <f>enrollment!F499</f>
        <v>Commercial</v>
      </c>
      <c r="C499" t="str">
        <f>enrollment!I499</f>
        <v>TN</v>
      </c>
      <c r="D499" t="str">
        <f>enrollment!J499</f>
        <v>Knox</v>
      </c>
      <c r="E499">
        <f>enrollment!L499</f>
        <v>73</v>
      </c>
      <c r="F499" t="str" cm="1">
        <f t="array" ref="F499">_xlfn.IFS(E499&lt;18,"0-17",E499&lt;35,"18-34",E499&lt;50,"35-49",E499&lt;65,"50-64",TRUE,"65+")</f>
        <v>65+</v>
      </c>
      <c r="G499" t="str">
        <f>enrollment!M499</f>
        <v>F</v>
      </c>
      <c r="H499" s="13">
        <f>enrollment!N499</f>
        <v>2.68</v>
      </c>
      <c r="I499" s="14">
        <f>enrollment!O499</f>
        <v>5678901234</v>
      </c>
      <c r="J499" s="15">
        <f>IFERROR(_xlfn.XLOOKUP(I499,providers!$B$2:$B$11,providers!$Q$2:$Q$11),"")</f>
        <v>3.8</v>
      </c>
      <c r="K499">
        <f>SUMIFS(member_months!$F:$F,member_months!$A:$A,$A499)</f>
        <v>12</v>
      </c>
      <c r="L499" s="16">
        <f>SUMIFS(claims!$Q:$Q,claims!$B:$B,$A499)</f>
        <v>634.37</v>
      </c>
      <c r="M499" s="16">
        <f t="shared" si="33"/>
        <v>52.864166666666669</v>
      </c>
      <c r="N499" s="16">
        <f>SUMIFS(claims!$Q:$Q,claims!$B:$B,$A499,claims!$Z:$Z,"Inpatient")</f>
        <v>0</v>
      </c>
      <c r="O499" s="16">
        <f>SUMIFS(claims!$Q:$Q,claims!$B:$B,$A499,claims!$Z:$Z,"ED")</f>
        <v>0</v>
      </c>
      <c r="P499" s="16">
        <f>SUMIFS(claims!$Q:$Q,claims!$B:$B,$A499,claims!$Z:$Z,"Specialty Rx")</f>
        <v>0</v>
      </c>
      <c r="Q499" s="14">
        <f t="shared" si="34"/>
        <v>0</v>
      </c>
      <c r="AA499" s="41">
        <f>COUNTIFS(claims!$B:$B,$A499,claims!$Z:$Z,"Behavioral Health")</f>
        <v>1</v>
      </c>
      <c r="AB499" s="41">
        <f>COUNTIFS(claims!$B:$B,$A499,claims!$Z:$Z,"ED")</f>
        <v>0</v>
      </c>
      <c r="AC499" s="41">
        <f>COUNTIFS(claims!$B:$B,$A499,claims!$Z:$Z,"Inpatient")</f>
        <v>0</v>
      </c>
      <c r="AD499" s="41">
        <f t="shared" si="35"/>
        <v>1</v>
      </c>
      <c r="AE499" s="41" t="str">
        <f>IF(enrollment!P499="","",enrollment!P499)</f>
        <v/>
      </c>
      <c r="AF499" s="41">
        <f>IF(enrollment!P499="",0,1)</f>
        <v>0</v>
      </c>
    </row>
    <row r="500" spans="1:32" x14ac:dyDescent="0.25">
      <c r="A500" t="str">
        <f>enrollment!A500</f>
        <v>M-000499</v>
      </c>
      <c r="B500" t="str">
        <f>enrollment!F500</f>
        <v>Commercial</v>
      </c>
      <c r="C500" t="str">
        <f>enrollment!I500</f>
        <v>OH</v>
      </c>
      <c r="D500" t="str">
        <f>enrollment!J500</f>
        <v>Cuyahoga</v>
      </c>
      <c r="E500">
        <f>enrollment!L500</f>
        <v>75</v>
      </c>
      <c r="F500" t="str" cm="1">
        <f t="array" ref="F500">_xlfn.IFS(E500&lt;18,"0-17",E500&lt;35,"18-34",E500&lt;50,"35-49",E500&lt;65,"50-64",TRUE,"65+")</f>
        <v>65+</v>
      </c>
      <c r="G500" t="str">
        <f>enrollment!M500</f>
        <v>F</v>
      </c>
      <c r="H500" s="13">
        <f>enrollment!N500</f>
        <v>2.56</v>
      </c>
      <c r="I500" s="14">
        <f>enrollment!O500</f>
        <v>2345678901</v>
      </c>
      <c r="J500" s="15">
        <f>IFERROR(_xlfn.XLOOKUP(I500,providers!$B$2:$B$11,providers!$Q$2:$Q$11),"")</f>
        <v>4.2</v>
      </c>
      <c r="K500">
        <f>SUMIFS(member_months!$F:$F,member_months!$A:$A,$A500)</f>
        <v>11</v>
      </c>
      <c r="L500" s="16">
        <f>SUMIFS(claims!$Q:$Q,claims!$B:$B,$A500)</f>
        <v>39176.179999999993</v>
      </c>
      <c r="M500" s="16">
        <f t="shared" si="33"/>
        <v>3561.4709090909087</v>
      </c>
      <c r="N500" s="16">
        <f>SUMIFS(claims!$Q:$Q,claims!$B:$B,$A500,claims!$Z:$Z,"Inpatient")</f>
        <v>35479.83</v>
      </c>
      <c r="O500" s="16">
        <f>SUMIFS(claims!$Q:$Q,claims!$B:$B,$A500,claims!$Z:$Z,"ED")</f>
        <v>3528.8199999999997</v>
      </c>
      <c r="P500" s="16">
        <f>SUMIFS(claims!$Q:$Q,claims!$B:$B,$A500,claims!$Z:$Z,"Specialty Rx")</f>
        <v>0</v>
      </c>
      <c r="Q500" s="14">
        <f t="shared" si="34"/>
        <v>0</v>
      </c>
      <c r="AA500" s="41">
        <f>COUNTIFS(claims!$B:$B,$A500,claims!$Z:$Z,"Behavioral Health")</f>
        <v>0</v>
      </c>
      <c r="AB500" s="41">
        <f>COUNTIFS(claims!$B:$B,$A500,claims!$Z:$Z,"ED")</f>
        <v>3</v>
      </c>
      <c r="AC500" s="41">
        <f>COUNTIFS(claims!$B:$B,$A500,claims!$Z:$Z,"Inpatient")</f>
        <v>2</v>
      </c>
      <c r="AD500" s="41">
        <f t="shared" si="35"/>
        <v>0</v>
      </c>
      <c r="AE500" s="41" t="str">
        <f>IF(enrollment!P500="","",enrollment!P500)</f>
        <v/>
      </c>
      <c r="AF500" s="41">
        <f>IF(enrollment!P500="",0,1)</f>
        <v>0</v>
      </c>
    </row>
    <row r="501" spans="1:32" x14ac:dyDescent="0.25">
      <c r="A501" t="str">
        <f>enrollment!A501</f>
        <v>M-000500</v>
      </c>
      <c r="B501" t="str">
        <f>enrollment!F501</f>
        <v>Marketplace</v>
      </c>
      <c r="C501" t="str">
        <f>enrollment!I501</f>
        <v>OH</v>
      </c>
      <c r="D501" t="str">
        <f>enrollment!J501</f>
        <v>Franklin</v>
      </c>
      <c r="E501">
        <f>enrollment!L501</f>
        <v>31</v>
      </c>
      <c r="F501" t="str" cm="1">
        <f t="array" ref="F501">_xlfn.IFS(E501&lt;18,"0-17",E501&lt;35,"18-34",E501&lt;50,"35-49",E501&lt;65,"50-64",TRUE,"65+")</f>
        <v>18-34</v>
      </c>
      <c r="G501" t="str">
        <f>enrollment!M501</f>
        <v>M</v>
      </c>
      <c r="H501" s="13">
        <f>enrollment!N501</f>
        <v>0.96</v>
      </c>
      <c r="I501" s="14">
        <f>enrollment!O501</f>
        <v>2345678901</v>
      </c>
      <c r="J501" s="15">
        <f>IFERROR(_xlfn.XLOOKUP(I501,providers!$B$2:$B$11,providers!$Q$2:$Q$11),"")</f>
        <v>4.2</v>
      </c>
      <c r="K501">
        <f>SUMIFS(member_months!$F:$F,member_months!$A:$A,$A501)</f>
        <v>10</v>
      </c>
      <c r="L501" s="16">
        <f>SUMIFS(claims!$Q:$Q,claims!$B:$B,$A501)</f>
        <v>40010.509999999995</v>
      </c>
      <c r="M501" s="16">
        <f t="shared" si="33"/>
        <v>4001.0509999999995</v>
      </c>
      <c r="N501" s="16">
        <f>SUMIFS(claims!$Q:$Q,claims!$B:$B,$A501,claims!$Z:$Z,"Inpatient")</f>
        <v>35390.399999999994</v>
      </c>
      <c r="O501" s="16">
        <f>SUMIFS(claims!$Q:$Q,claims!$B:$B,$A501,claims!$Z:$Z,"ED")</f>
        <v>2988.07</v>
      </c>
      <c r="P501" s="16">
        <f>SUMIFS(claims!$Q:$Q,claims!$B:$B,$A501,claims!$Z:$Z,"Specialty Rx")</f>
        <v>1142.6099999999999</v>
      </c>
      <c r="Q501" s="14">
        <f t="shared" si="34"/>
        <v>0</v>
      </c>
      <c r="AA501" s="41">
        <f>COUNTIFS(claims!$B:$B,$A501,claims!$Z:$Z,"Behavioral Health")</f>
        <v>0</v>
      </c>
      <c r="AB501" s="41">
        <f>COUNTIFS(claims!$B:$B,$A501,claims!$Z:$Z,"ED")</f>
        <v>3</v>
      </c>
      <c r="AC501" s="41">
        <f>COUNTIFS(claims!$B:$B,$A501,claims!$Z:$Z,"Inpatient")</f>
        <v>2</v>
      </c>
      <c r="AD501" s="41">
        <f t="shared" si="35"/>
        <v>0</v>
      </c>
      <c r="AE501" s="41" t="str">
        <f>IF(enrollment!P501="","",enrollment!P501)</f>
        <v/>
      </c>
      <c r="AF501" s="41">
        <f>IF(enrollment!P501="",0,1)</f>
        <v>0</v>
      </c>
    </row>
    <row r="502" spans="1:32" x14ac:dyDescent="0.25">
      <c r="A502" t="str">
        <f>enrollment!A502</f>
        <v>M-000501</v>
      </c>
      <c r="B502" t="str">
        <f>enrollment!F502</f>
        <v>Commercial</v>
      </c>
      <c r="C502" t="str">
        <f>enrollment!I502</f>
        <v>OH</v>
      </c>
      <c r="D502" t="str">
        <f>enrollment!J502</f>
        <v>Franklin</v>
      </c>
      <c r="E502">
        <f>enrollment!L502</f>
        <v>69</v>
      </c>
      <c r="F502" t="str" cm="1">
        <f t="array" ref="F502">_xlfn.IFS(E502&lt;18,"0-17",E502&lt;35,"18-34",E502&lt;50,"35-49",E502&lt;65,"50-64",TRUE,"65+")</f>
        <v>65+</v>
      </c>
      <c r="G502" t="str">
        <f>enrollment!M502</f>
        <v>M</v>
      </c>
      <c r="H502" s="13">
        <f>enrollment!N502</f>
        <v>3.25</v>
      </c>
      <c r="I502" s="14">
        <f>enrollment!O502</f>
        <v>6789012345</v>
      </c>
      <c r="J502" s="15">
        <f>IFERROR(_xlfn.XLOOKUP(I502,providers!$B$2:$B$11,providers!$Q$2:$Q$11),"")</f>
        <v>4.0999999999999996</v>
      </c>
      <c r="K502">
        <f>SUMIFS(member_months!$F:$F,member_months!$A:$A,$A502)</f>
        <v>11</v>
      </c>
      <c r="L502" s="16">
        <f>SUMIFS(claims!$Q:$Q,claims!$B:$B,$A502)</f>
        <v>45949.729999999981</v>
      </c>
      <c r="M502" s="16">
        <f t="shared" si="33"/>
        <v>4177.2481818181805</v>
      </c>
      <c r="N502" s="16">
        <f>SUMIFS(claims!$Q:$Q,claims!$B:$B,$A502,claims!$Z:$Z,"Inpatient")</f>
        <v>34415.9</v>
      </c>
      <c r="O502" s="16">
        <f>SUMIFS(claims!$Q:$Q,claims!$B:$B,$A502,claims!$Z:$Z,"ED")</f>
        <v>4568</v>
      </c>
      <c r="P502" s="16">
        <f>SUMIFS(claims!$Q:$Q,claims!$B:$B,$A502,claims!$Z:$Z,"Specialty Rx")</f>
        <v>4972.51</v>
      </c>
      <c r="Q502" s="14">
        <f t="shared" si="34"/>
        <v>1</v>
      </c>
      <c r="AA502" s="41">
        <f>COUNTIFS(claims!$B:$B,$A502,claims!$Z:$Z,"Behavioral Health")</f>
        <v>2</v>
      </c>
      <c r="AB502" s="41">
        <f>COUNTIFS(claims!$B:$B,$A502,claims!$Z:$Z,"ED")</f>
        <v>4</v>
      </c>
      <c r="AC502" s="41">
        <f>COUNTIFS(claims!$B:$B,$A502,claims!$Z:$Z,"Inpatient")</f>
        <v>2</v>
      </c>
      <c r="AD502" s="41">
        <f t="shared" si="35"/>
        <v>1</v>
      </c>
      <c r="AE502" s="41" t="str">
        <f>IF(enrollment!P502="","",enrollment!P502)</f>
        <v/>
      </c>
      <c r="AF502" s="41">
        <f>IF(enrollment!P502="",0,1)</f>
        <v>0</v>
      </c>
    </row>
    <row r="503" spans="1:32" x14ac:dyDescent="0.25">
      <c r="A503" t="str">
        <f>enrollment!A503</f>
        <v>M-000502</v>
      </c>
      <c r="B503" t="str">
        <f>enrollment!F503</f>
        <v>Medicare Advantage</v>
      </c>
      <c r="C503" t="str">
        <f>enrollment!I503</f>
        <v>KY</v>
      </c>
      <c r="D503" t="str">
        <f>enrollment!J503</f>
        <v>Warren</v>
      </c>
      <c r="E503">
        <f>enrollment!L503</f>
        <v>68</v>
      </c>
      <c r="F503" t="str" cm="1">
        <f t="array" ref="F503">_xlfn.IFS(E503&lt;18,"0-17",E503&lt;35,"18-34",E503&lt;50,"35-49",E503&lt;65,"50-64",TRUE,"65+")</f>
        <v>65+</v>
      </c>
      <c r="G503" t="str">
        <f>enrollment!M503</f>
        <v>F</v>
      </c>
      <c r="H503" s="13">
        <f>enrollment!N503</f>
        <v>3.1</v>
      </c>
      <c r="I503" s="14">
        <f>enrollment!O503</f>
        <v>9012345678</v>
      </c>
      <c r="J503" s="15">
        <f>IFERROR(_xlfn.XLOOKUP(I503,providers!$B$2:$B$11,providers!$Q$2:$Q$11),"")</f>
        <v>4.3</v>
      </c>
      <c r="K503">
        <f>SUMIFS(member_months!$F:$F,member_months!$A:$A,$A503)</f>
        <v>11</v>
      </c>
      <c r="L503" s="16">
        <f>SUMIFS(claims!$Q:$Q,claims!$B:$B,$A503)</f>
        <v>110536.76000000002</v>
      </c>
      <c r="M503" s="16">
        <f t="shared" si="33"/>
        <v>10048.796363636366</v>
      </c>
      <c r="N503" s="16">
        <f>SUMIFS(claims!$Q:$Q,claims!$B:$B,$A503,claims!$Z:$Z,"Inpatient")</f>
        <v>88629.11</v>
      </c>
      <c r="O503" s="16">
        <f>SUMIFS(claims!$Q:$Q,claims!$B:$B,$A503,claims!$Z:$Z,"ED")</f>
        <v>2688.05</v>
      </c>
      <c r="P503" s="16">
        <f>SUMIFS(claims!$Q:$Q,claims!$B:$B,$A503,claims!$Z:$Z,"Specialty Rx")</f>
        <v>17565.28</v>
      </c>
      <c r="Q503" s="14">
        <f t="shared" si="34"/>
        <v>1</v>
      </c>
      <c r="AA503" s="41">
        <f>COUNTIFS(claims!$B:$B,$A503,claims!$Z:$Z,"Behavioral Health")</f>
        <v>1</v>
      </c>
      <c r="AB503" s="41">
        <f>COUNTIFS(claims!$B:$B,$A503,claims!$Z:$Z,"ED")</f>
        <v>2</v>
      </c>
      <c r="AC503" s="41">
        <f>COUNTIFS(claims!$B:$B,$A503,claims!$Z:$Z,"Inpatient")</f>
        <v>5</v>
      </c>
      <c r="AD503" s="41">
        <f t="shared" si="35"/>
        <v>1</v>
      </c>
      <c r="AE503" s="41" t="str">
        <f>IF(enrollment!P503="","",enrollment!P503)</f>
        <v>Premium Affordability</v>
      </c>
      <c r="AF503" s="41">
        <f>IF(enrollment!P503="",0,1)</f>
        <v>1</v>
      </c>
    </row>
    <row r="504" spans="1:32" x14ac:dyDescent="0.25">
      <c r="A504" t="str">
        <f>enrollment!A504</f>
        <v>M-000503</v>
      </c>
      <c r="B504" t="str">
        <f>enrollment!F504</f>
        <v>Medicare Advantage</v>
      </c>
      <c r="C504" t="str">
        <f>enrollment!I504</f>
        <v>KY</v>
      </c>
      <c r="D504" t="str">
        <f>enrollment!J504</f>
        <v>Warren</v>
      </c>
      <c r="E504">
        <f>enrollment!L504</f>
        <v>81</v>
      </c>
      <c r="F504" t="str" cm="1">
        <f t="array" ref="F504">_xlfn.IFS(E504&lt;18,"0-17",E504&lt;35,"18-34",E504&lt;50,"35-49",E504&lt;65,"50-64",TRUE,"65+")</f>
        <v>65+</v>
      </c>
      <c r="G504" t="str">
        <f>enrollment!M504</f>
        <v>F</v>
      </c>
      <c r="H504" s="13">
        <f>enrollment!N504</f>
        <v>2.72</v>
      </c>
      <c r="I504" s="14">
        <f>enrollment!O504</f>
        <v>9012345678</v>
      </c>
      <c r="J504" s="15">
        <f>IFERROR(_xlfn.XLOOKUP(I504,providers!$B$2:$B$11,providers!$Q$2:$Q$11),"")</f>
        <v>4.3</v>
      </c>
      <c r="K504">
        <f>SUMIFS(member_months!$F:$F,member_months!$A:$A,$A504)</f>
        <v>11</v>
      </c>
      <c r="L504" s="16">
        <f>SUMIFS(claims!$Q:$Q,claims!$B:$B,$A504)</f>
        <v>14350.44</v>
      </c>
      <c r="M504" s="16">
        <f t="shared" si="33"/>
        <v>1304.5854545454547</v>
      </c>
      <c r="N504" s="16">
        <f>SUMIFS(claims!$Q:$Q,claims!$B:$B,$A504,claims!$Z:$Z,"Inpatient")</f>
        <v>12325.03</v>
      </c>
      <c r="O504" s="16">
        <f>SUMIFS(claims!$Q:$Q,claims!$B:$B,$A504,claims!$Z:$Z,"ED")</f>
        <v>952.23</v>
      </c>
      <c r="P504" s="16">
        <f>SUMIFS(claims!$Q:$Q,claims!$B:$B,$A504,claims!$Z:$Z,"Specialty Rx")</f>
        <v>0</v>
      </c>
      <c r="Q504" s="14">
        <f t="shared" si="34"/>
        <v>0</v>
      </c>
      <c r="AA504" s="41">
        <f>COUNTIFS(claims!$B:$B,$A504,claims!$Z:$Z,"Behavioral Health")</f>
        <v>1</v>
      </c>
      <c r="AB504" s="41">
        <f>COUNTIFS(claims!$B:$B,$A504,claims!$Z:$Z,"ED")</f>
        <v>1</v>
      </c>
      <c r="AC504" s="41">
        <f>COUNTIFS(claims!$B:$B,$A504,claims!$Z:$Z,"Inpatient")</f>
        <v>1</v>
      </c>
      <c r="AD504" s="41">
        <f t="shared" si="35"/>
        <v>1</v>
      </c>
      <c r="AE504" s="41" t="str">
        <f>IF(enrollment!P504="","",enrollment!P504)</f>
        <v/>
      </c>
      <c r="AF504" s="41">
        <f>IF(enrollment!P504="",0,1)</f>
        <v>0</v>
      </c>
    </row>
    <row r="505" spans="1:32" x14ac:dyDescent="0.25">
      <c r="A505" t="str">
        <f>enrollment!A505</f>
        <v>M-000504</v>
      </c>
      <c r="B505" t="str">
        <f>enrollment!F505</f>
        <v>Commercial</v>
      </c>
      <c r="C505" t="str">
        <f>enrollment!I505</f>
        <v>TN</v>
      </c>
      <c r="D505" t="str">
        <f>enrollment!J505</f>
        <v>Knox</v>
      </c>
      <c r="E505">
        <f>enrollment!L505</f>
        <v>53</v>
      </c>
      <c r="F505" t="str" cm="1">
        <f t="array" ref="F505">_xlfn.IFS(E505&lt;18,"0-17",E505&lt;35,"18-34",E505&lt;50,"35-49",E505&lt;65,"50-64",TRUE,"65+")</f>
        <v>50-64</v>
      </c>
      <c r="G505" t="str">
        <f>enrollment!M505</f>
        <v>F</v>
      </c>
      <c r="H505" s="13">
        <f>enrollment!N505</f>
        <v>1.29</v>
      </c>
      <c r="I505" s="14">
        <f>enrollment!O505</f>
        <v>7890123456</v>
      </c>
      <c r="J505" s="15">
        <f>IFERROR(_xlfn.XLOOKUP(I505,providers!$B$2:$B$11,providers!$Q$2:$Q$11),"")</f>
        <v>3.9</v>
      </c>
      <c r="K505">
        <f>SUMIFS(member_months!$F:$F,member_months!$A:$A,$A505)</f>
        <v>11</v>
      </c>
      <c r="L505" s="16">
        <f>SUMIFS(claims!$Q:$Q,claims!$B:$B,$A505)</f>
        <v>28742.42</v>
      </c>
      <c r="M505" s="16">
        <f t="shared" si="33"/>
        <v>2612.9472727272728</v>
      </c>
      <c r="N505" s="16">
        <f>SUMIFS(claims!$Q:$Q,claims!$B:$B,$A505,claims!$Z:$Z,"Inpatient")</f>
        <v>26904.89</v>
      </c>
      <c r="O505" s="16">
        <f>SUMIFS(claims!$Q:$Q,claims!$B:$B,$A505,claims!$Z:$Z,"ED")</f>
        <v>993.85</v>
      </c>
      <c r="P505" s="16">
        <f>SUMIFS(claims!$Q:$Q,claims!$B:$B,$A505,claims!$Z:$Z,"Specialty Rx")</f>
        <v>0</v>
      </c>
      <c r="Q505" s="14">
        <f t="shared" si="34"/>
        <v>0</v>
      </c>
      <c r="AA505" s="41">
        <f>COUNTIFS(claims!$B:$B,$A505,claims!$Z:$Z,"Behavioral Health")</f>
        <v>1</v>
      </c>
      <c r="AB505" s="41">
        <f>COUNTIFS(claims!$B:$B,$A505,claims!$Z:$Z,"ED")</f>
        <v>1</v>
      </c>
      <c r="AC505" s="41">
        <f>COUNTIFS(claims!$B:$B,$A505,claims!$Z:$Z,"Inpatient")</f>
        <v>2</v>
      </c>
      <c r="AD505" s="41">
        <f t="shared" si="35"/>
        <v>1</v>
      </c>
      <c r="AE505" s="41" t="str">
        <f>IF(enrollment!P505="","",enrollment!P505)</f>
        <v/>
      </c>
      <c r="AF505" s="41">
        <f>IF(enrollment!P505="",0,1)</f>
        <v>0</v>
      </c>
    </row>
    <row r="506" spans="1:32" x14ac:dyDescent="0.25">
      <c r="A506" t="str">
        <f>enrollment!A506</f>
        <v>M-000505</v>
      </c>
      <c r="B506" t="str">
        <f>enrollment!F506</f>
        <v>Commercial</v>
      </c>
      <c r="C506" t="str">
        <f>enrollment!I506</f>
        <v>GA</v>
      </c>
      <c r="D506" t="str">
        <f>enrollment!J506</f>
        <v>Fulton</v>
      </c>
      <c r="E506">
        <f>enrollment!L506</f>
        <v>58</v>
      </c>
      <c r="F506" t="str" cm="1">
        <f t="array" ref="F506">_xlfn.IFS(E506&lt;18,"0-17",E506&lt;35,"18-34",E506&lt;50,"35-49",E506&lt;65,"50-64",TRUE,"65+")</f>
        <v>50-64</v>
      </c>
      <c r="G506" t="str">
        <f>enrollment!M506</f>
        <v>F</v>
      </c>
      <c r="H506" s="13">
        <f>enrollment!N506</f>
        <v>0.96</v>
      </c>
      <c r="I506" s="14">
        <f>enrollment!O506</f>
        <v>8901234567</v>
      </c>
      <c r="J506" s="15">
        <f>IFERROR(_xlfn.XLOOKUP(I506,providers!$B$2:$B$11,providers!$Q$2:$Q$11),"")</f>
        <v>3.7</v>
      </c>
      <c r="K506">
        <f>SUMIFS(member_months!$F:$F,member_months!$A:$A,$A506)</f>
        <v>11</v>
      </c>
      <c r="L506" s="16">
        <f>SUMIFS(claims!$Q:$Q,claims!$B:$B,$A506)</f>
        <v>21422.080000000002</v>
      </c>
      <c r="M506" s="16">
        <f t="shared" si="33"/>
        <v>1947.4618181818184</v>
      </c>
      <c r="N506" s="16">
        <f>SUMIFS(claims!$Q:$Q,claims!$B:$B,$A506,claims!$Z:$Z,"Inpatient")</f>
        <v>17840.29</v>
      </c>
      <c r="O506" s="16">
        <f>SUMIFS(claims!$Q:$Q,claims!$B:$B,$A506,claims!$Z:$Z,"ED")</f>
        <v>1985.74</v>
      </c>
      <c r="P506" s="16">
        <f>SUMIFS(claims!$Q:$Q,claims!$B:$B,$A506,claims!$Z:$Z,"Specialty Rx")</f>
        <v>702.54</v>
      </c>
      <c r="Q506" s="14">
        <f t="shared" si="34"/>
        <v>0</v>
      </c>
      <c r="AA506" s="41">
        <f>COUNTIFS(claims!$B:$B,$A506,claims!$Z:$Z,"Behavioral Health")</f>
        <v>2</v>
      </c>
      <c r="AB506" s="41">
        <f>COUNTIFS(claims!$B:$B,$A506,claims!$Z:$Z,"ED")</f>
        <v>2</v>
      </c>
      <c r="AC506" s="41">
        <f>COUNTIFS(claims!$B:$B,$A506,claims!$Z:$Z,"Inpatient")</f>
        <v>1</v>
      </c>
      <c r="AD506" s="41">
        <f t="shared" si="35"/>
        <v>1</v>
      </c>
      <c r="AE506" s="41" t="str">
        <f>IF(enrollment!P506="","",enrollment!P506)</f>
        <v/>
      </c>
      <c r="AF506" s="41">
        <f>IF(enrollment!P506="",0,1)</f>
        <v>0</v>
      </c>
    </row>
    <row r="507" spans="1:32" x14ac:dyDescent="0.25">
      <c r="A507" t="str">
        <f>enrollment!A507</f>
        <v>M-000506</v>
      </c>
      <c r="B507" t="str">
        <f>enrollment!F507</f>
        <v>Medicare Advantage</v>
      </c>
      <c r="C507" t="str">
        <f>enrollment!I507</f>
        <v>OH</v>
      </c>
      <c r="D507" t="str">
        <f>enrollment!J507</f>
        <v>Franklin</v>
      </c>
      <c r="E507">
        <f>enrollment!L507</f>
        <v>73</v>
      </c>
      <c r="F507" t="str" cm="1">
        <f t="array" ref="F507">_xlfn.IFS(E507&lt;18,"0-17",E507&lt;35,"18-34",E507&lt;50,"35-49",E507&lt;65,"50-64",TRUE,"65+")</f>
        <v>65+</v>
      </c>
      <c r="G507" t="str">
        <f>enrollment!M507</f>
        <v>F</v>
      </c>
      <c r="H507" s="13">
        <f>enrollment!N507</f>
        <v>2.2599999999999998</v>
      </c>
      <c r="I507" s="14">
        <f>enrollment!O507</f>
        <v>6789012345</v>
      </c>
      <c r="J507" s="15">
        <f>IFERROR(_xlfn.XLOOKUP(I507,providers!$B$2:$B$11,providers!$Q$2:$Q$11),"")</f>
        <v>4.0999999999999996</v>
      </c>
      <c r="K507">
        <f>SUMIFS(member_months!$F:$F,member_months!$A:$A,$A507)</f>
        <v>12</v>
      </c>
      <c r="L507" s="16">
        <f>SUMIFS(claims!$Q:$Q,claims!$B:$B,$A507)</f>
        <v>20974.63</v>
      </c>
      <c r="M507" s="16">
        <f t="shared" si="33"/>
        <v>1747.8858333333335</v>
      </c>
      <c r="N507" s="16">
        <f>SUMIFS(claims!$Q:$Q,claims!$B:$B,$A507,claims!$Z:$Z,"Inpatient")</f>
        <v>20255.740000000002</v>
      </c>
      <c r="O507" s="16">
        <f>SUMIFS(claims!$Q:$Q,claims!$B:$B,$A507,claims!$Z:$Z,"ED")</f>
        <v>0</v>
      </c>
      <c r="P507" s="16">
        <f>SUMIFS(claims!$Q:$Q,claims!$B:$B,$A507,claims!$Z:$Z,"Specialty Rx")</f>
        <v>0</v>
      </c>
      <c r="Q507" s="14">
        <f t="shared" si="34"/>
        <v>0</v>
      </c>
      <c r="AA507" s="41">
        <f>COUNTIFS(claims!$B:$B,$A507,claims!$Z:$Z,"Behavioral Health")</f>
        <v>0</v>
      </c>
      <c r="AB507" s="41">
        <f>COUNTIFS(claims!$B:$B,$A507,claims!$Z:$Z,"ED")</f>
        <v>0</v>
      </c>
      <c r="AC507" s="41">
        <f>COUNTIFS(claims!$B:$B,$A507,claims!$Z:$Z,"Inpatient")</f>
        <v>1</v>
      </c>
      <c r="AD507" s="41">
        <f t="shared" si="35"/>
        <v>0</v>
      </c>
      <c r="AE507" s="41" t="str">
        <f>IF(enrollment!P507="","",enrollment!P507)</f>
        <v/>
      </c>
      <c r="AF507" s="41">
        <f>IF(enrollment!P507="",0,1)</f>
        <v>0</v>
      </c>
    </row>
    <row r="508" spans="1:32" x14ac:dyDescent="0.25">
      <c r="A508" t="str">
        <f>enrollment!A508</f>
        <v>M-000507</v>
      </c>
      <c r="B508" t="str">
        <f>enrollment!F508</f>
        <v>Medicare Advantage</v>
      </c>
      <c r="C508" t="str">
        <f>enrollment!I508</f>
        <v>OH</v>
      </c>
      <c r="D508" t="str">
        <f>enrollment!J508</f>
        <v>Cuyahoga</v>
      </c>
      <c r="E508">
        <f>enrollment!L508</f>
        <v>85</v>
      </c>
      <c r="F508" t="str" cm="1">
        <f t="array" ref="F508">_xlfn.IFS(E508&lt;18,"0-17",E508&lt;35,"18-34",E508&lt;50,"35-49",E508&lt;65,"50-64",TRUE,"65+")</f>
        <v>65+</v>
      </c>
      <c r="G508" t="str">
        <f>enrollment!M508</f>
        <v>F</v>
      </c>
      <c r="H508" s="13">
        <f>enrollment!N508</f>
        <v>3.15</v>
      </c>
      <c r="I508" s="14">
        <f>enrollment!O508</f>
        <v>6789012345</v>
      </c>
      <c r="J508" s="15">
        <f>IFERROR(_xlfn.XLOOKUP(I508,providers!$B$2:$B$11,providers!$Q$2:$Q$11),"")</f>
        <v>4.0999999999999996</v>
      </c>
      <c r="K508">
        <f>SUMIFS(member_months!$F:$F,member_months!$A:$A,$A508)</f>
        <v>12</v>
      </c>
      <c r="L508" s="16">
        <f>SUMIFS(claims!$Q:$Q,claims!$B:$B,$A508)</f>
        <v>14609.51</v>
      </c>
      <c r="M508" s="16">
        <f t="shared" si="33"/>
        <v>1217.4591666666668</v>
      </c>
      <c r="N508" s="16">
        <f>SUMIFS(claims!$Q:$Q,claims!$B:$B,$A508,claims!$Z:$Z,"Inpatient")</f>
        <v>13079.74</v>
      </c>
      <c r="O508" s="16">
        <f>SUMIFS(claims!$Q:$Q,claims!$B:$B,$A508,claims!$Z:$Z,"ED")</f>
        <v>1374.39</v>
      </c>
      <c r="P508" s="16">
        <f>SUMIFS(claims!$Q:$Q,claims!$B:$B,$A508,claims!$Z:$Z,"Specialty Rx")</f>
        <v>0</v>
      </c>
      <c r="Q508" s="14">
        <f t="shared" si="34"/>
        <v>0</v>
      </c>
      <c r="AA508" s="41">
        <f>COUNTIFS(claims!$B:$B,$A508,claims!$Z:$Z,"Behavioral Health")</f>
        <v>1</v>
      </c>
      <c r="AB508" s="41">
        <f>COUNTIFS(claims!$B:$B,$A508,claims!$Z:$Z,"ED")</f>
        <v>1</v>
      </c>
      <c r="AC508" s="41">
        <f>COUNTIFS(claims!$B:$B,$A508,claims!$Z:$Z,"Inpatient")</f>
        <v>1</v>
      </c>
      <c r="AD508" s="41">
        <f t="shared" si="35"/>
        <v>1</v>
      </c>
      <c r="AE508" s="41" t="str">
        <f>IF(enrollment!P508="","",enrollment!P508)</f>
        <v/>
      </c>
      <c r="AF508" s="41">
        <f>IF(enrollment!P508="",0,1)</f>
        <v>0</v>
      </c>
    </row>
    <row r="509" spans="1:32" x14ac:dyDescent="0.25">
      <c r="A509" t="str">
        <f>enrollment!A509</f>
        <v>M-000508</v>
      </c>
      <c r="B509" t="str">
        <f>enrollment!F509</f>
        <v>Marketplace</v>
      </c>
      <c r="C509" t="str">
        <f>enrollment!I509</f>
        <v>KY</v>
      </c>
      <c r="D509" t="str">
        <f>enrollment!J509</f>
        <v>Warren</v>
      </c>
      <c r="E509">
        <f>enrollment!L509</f>
        <v>60</v>
      </c>
      <c r="F509" t="str" cm="1">
        <f t="array" ref="F509">_xlfn.IFS(E509&lt;18,"0-17",E509&lt;35,"18-34",E509&lt;50,"35-49",E509&lt;65,"50-64",TRUE,"65+")</f>
        <v>50-64</v>
      </c>
      <c r="G509" t="str">
        <f>enrollment!M509</f>
        <v>F</v>
      </c>
      <c r="H509" s="13">
        <f>enrollment!N509</f>
        <v>1.33</v>
      </c>
      <c r="I509" s="14">
        <f>enrollment!O509</f>
        <v>3456789012</v>
      </c>
      <c r="J509" s="15">
        <f>IFERROR(_xlfn.XLOOKUP(I509,providers!$B$2:$B$11,providers!$Q$2:$Q$11),"")</f>
        <v>4</v>
      </c>
      <c r="K509">
        <f>SUMIFS(member_months!$F:$F,member_months!$A:$A,$A509)</f>
        <v>11</v>
      </c>
      <c r="L509" s="16">
        <f>SUMIFS(claims!$Q:$Q,claims!$B:$B,$A509)</f>
        <v>43489.4</v>
      </c>
      <c r="M509" s="16">
        <f t="shared" si="33"/>
        <v>3953.5818181818181</v>
      </c>
      <c r="N509" s="16">
        <f>SUMIFS(claims!$Q:$Q,claims!$B:$B,$A509,claims!$Z:$Z,"Inpatient")</f>
        <v>39633.189999999995</v>
      </c>
      <c r="O509" s="16">
        <f>SUMIFS(claims!$Q:$Q,claims!$B:$B,$A509,claims!$Z:$Z,"ED")</f>
        <v>2410.64</v>
      </c>
      <c r="P509" s="16">
        <f>SUMIFS(claims!$Q:$Q,claims!$B:$B,$A509,claims!$Z:$Z,"Specialty Rx")</f>
        <v>934.12</v>
      </c>
      <c r="Q509" s="14">
        <f t="shared" si="34"/>
        <v>1</v>
      </c>
      <c r="AA509" s="41">
        <f>COUNTIFS(claims!$B:$B,$A509,claims!$Z:$Z,"Behavioral Health")</f>
        <v>0</v>
      </c>
      <c r="AB509" s="41">
        <f>COUNTIFS(claims!$B:$B,$A509,claims!$Z:$Z,"ED")</f>
        <v>2</v>
      </c>
      <c r="AC509" s="41">
        <f>COUNTIFS(claims!$B:$B,$A509,claims!$Z:$Z,"Inpatient")</f>
        <v>3</v>
      </c>
      <c r="AD509" s="41">
        <f t="shared" si="35"/>
        <v>0</v>
      </c>
      <c r="AE509" s="41" t="str">
        <f>IF(enrollment!P509="","",enrollment!P509)</f>
        <v/>
      </c>
      <c r="AF509" s="41">
        <f>IF(enrollment!P509="",0,1)</f>
        <v>0</v>
      </c>
    </row>
    <row r="510" spans="1:32" x14ac:dyDescent="0.25">
      <c r="A510" t="str">
        <f>enrollment!A510</f>
        <v>M-000509</v>
      </c>
      <c r="B510" t="str">
        <f>enrollment!F510</f>
        <v>Marketplace</v>
      </c>
      <c r="C510" t="str">
        <f>enrollment!I510</f>
        <v>GA</v>
      </c>
      <c r="D510" t="str">
        <f>enrollment!J510</f>
        <v>Fulton</v>
      </c>
      <c r="E510">
        <f>enrollment!L510</f>
        <v>22</v>
      </c>
      <c r="F510" t="str" cm="1">
        <f t="array" ref="F510">_xlfn.IFS(E510&lt;18,"0-17",E510&lt;35,"18-34",E510&lt;50,"35-49",E510&lt;65,"50-64",TRUE,"65+")</f>
        <v>18-34</v>
      </c>
      <c r="G510" t="str">
        <f>enrollment!M510</f>
        <v>M</v>
      </c>
      <c r="H510" s="13">
        <f>enrollment!N510</f>
        <v>0.98</v>
      </c>
      <c r="I510" s="14">
        <f>enrollment!O510</f>
        <v>8901234567</v>
      </c>
      <c r="J510" s="15">
        <f>IFERROR(_xlfn.XLOOKUP(I510,providers!$B$2:$B$11,providers!$Q$2:$Q$11),"")</f>
        <v>3.7</v>
      </c>
      <c r="K510">
        <f>SUMIFS(member_months!$F:$F,member_months!$A:$A,$A510)</f>
        <v>11</v>
      </c>
      <c r="L510" s="16">
        <f>SUMIFS(claims!$Q:$Q,claims!$B:$B,$A510)</f>
        <v>3234.2599999999998</v>
      </c>
      <c r="M510" s="16">
        <f t="shared" si="33"/>
        <v>294.02363636363634</v>
      </c>
      <c r="N510" s="16">
        <f>SUMIFS(claims!$Q:$Q,claims!$B:$B,$A510,claims!$Z:$Z,"Inpatient")</f>
        <v>0</v>
      </c>
      <c r="O510" s="16">
        <f>SUMIFS(claims!$Q:$Q,claims!$B:$B,$A510,claims!$Z:$Z,"ED")</f>
        <v>3103.63</v>
      </c>
      <c r="P510" s="16">
        <f>SUMIFS(claims!$Q:$Q,claims!$B:$B,$A510,claims!$Z:$Z,"Specialty Rx")</f>
        <v>0</v>
      </c>
      <c r="Q510" s="14">
        <f t="shared" si="34"/>
        <v>0</v>
      </c>
      <c r="AA510" s="41">
        <f>COUNTIFS(claims!$B:$B,$A510,claims!$Z:$Z,"Behavioral Health")</f>
        <v>0</v>
      </c>
      <c r="AB510" s="41">
        <f>COUNTIFS(claims!$B:$B,$A510,claims!$Z:$Z,"ED")</f>
        <v>3</v>
      </c>
      <c r="AC510" s="41">
        <f>COUNTIFS(claims!$B:$B,$A510,claims!$Z:$Z,"Inpatient")</f>
        <v>0</v>
      </c>
      <c r="AD510" s="41">
        <f t="shared" si="35"/>
        <v>0</v>
      </c>
      <c r="AE510" s="41" t="str">
        <f>IF(enrollment!P510="","",enrollment!P510)</f>
        <v/>
      </c>
      <c r="AF510" s="41">
        <f>IF(enrollment!P510="",0,1)</f>
        <v>0</v>
      </c>
    </row>
    <row r="511" spans="1:32" x14ac:dyDescent="0.25">
      <c r="A511" t="str">
        <f>enrollment!A511</f>
        <v>M-000510</v>
      </c>
      <c r="B511" t="str">
        <f>enrollment!F511</f>
        <v>Marketplace</v>
      </c>
      <c r="C511" t="str">
        <f>enrollment!I511</f>
        <v>GA</v>
      </c>
      <c r="D511" t="str">
        <f>enrollment!J511</f>
        <v>Cherokee</v>
      </c>
      <c r="E511">
        <f>enrollment!L511</f>
        <v>46</v>
      </c>
      <c r="F511" t="str" cm="1">
        <f t="array" ref="F511">_xlfn.IFS(E511&lt;18,"0-17",E511&lt;35,"18-34",E511&lt;50,"35-49",E511&lt;65,"50-64",TRUE,"65+")</f>
        <v>35-49</v>
      </c>
      <c r="G511" t="str">
        <f>enrollment!M511</f>
        <v>M</v>
      </c>
      <c r="H511" s="13">
        <f>enrollment!N511</f>
        <v>0.9</v>
      </c>
      <c r="I511" s="14">
        <f>enrollment!O511</f>
        <v>8901234567</v>
      </c>
      <c r="J511" s="15">
        <f>IFERROR(_xlfn.XLOOKUP(I511,providers!$B$2:$B$11,providers!$Q$2:$Q$11),"")</f>
        <v>3.7</v>
      </c>
      <c r="K511">
        <f>SUMIFS(member_months!$F:$F,member_months!$A:$A,$A511)</f>
        <v>12</v>
      </c>
      <c r="L511" s="16">
        <f>SUMIFS(claims!$Q:$Q,claims!$B:$B,$A511)</f>
        <v>4935.6499999999996</v>
      </c>
      <c r="M511" s="16">
        <f t="shared" si="33"/>
        <v>411.30416666666662</v>
      </c>
      <c r="N511" s="16">
        <f>SUMIFS(claims!$Q:$Q,claims!$B:$B,$A511,claims!$Z:$Z,"Inpatient")</f>
        <v>0</v>
      </c>
      <c r="O511" s="16">
        <f>SUMIFS(claims!$Q:$Q,claims!$B:$B,$A511,claims!$Z:$Z,"ED")</f>
        <v>4619.34</v>
      </c>
      <c r="P511" s="16">
        <f>SUMIFS(claims!$Q:$Q,claims!$B:$B,$A511,claims!$Z:$Z,"Specialty Rx")</f>
        <v>0</v>
      </c>
      <c r="Q511" s="14">
        <f t="shared" si="34"/>
        <v>0</v>
      </c>
      <c r="AA511" s="41">
        <f>COUNTIFS(claims!$B:$B,$A511,claims!$Z:$Z,"Behavioral Health")</f>
        <v>1</v>
      </c>
      <c r="AB511" s="41">
        <f>COUNTIFS(claims!$B:$B,$A511,claims!$Z:$Z,"ED")</f>
        <v>4</v>
      </c>
      <c r="AC511" s="41">
        <f>COUNTIFS(claims!$B:$B,$A511,claims!$Z:$Z,"Inpatient")</f>
        <v>0</v>
      </c>
      <c r="AD511" s="41">
        <f t="shared" si="35"/>
        <v>1</v>
      </c>
      <c r="AE511" s="41" t="str">
        <f>IF(enrollment!P511="","",enrollment!P511)</f>
        <v/>
      </c>
      <c r="AF511" s="41">
        <f>IF(enrollment!P511="",0,1)</f>
        <v>0</v>
      </c>
    </row>
    <row r="512" spans="1:32" x14ac:dyDescent="0.25">
      <c r="A512" t="str">
        <f>enrollment!A512</f>
        <v>M-000511</v>
      </c>
      <c r="B512" t="str">
        <f>enrollment!F512</f>
        <v>Marketplace</v>
      </c>
      <c r="C512" t="str">
        <f>enrollment!I512</f>
        <v>TN</v>
      </c>
      <c r="D512" t="str">
        <f>enrollment!J512</f>
        <v>Rural-Cannon</v>
      </c>
      <c r="E512">
        <f>enrollment!L512</f>
        <v>54</v>
      </c>
      <c r="F512" t="str" cm="1">
        <f t="array" ref="F512">_xlfn.IFS(E512&lt;18,"0-17",E512&lt;35,"18-34",E512&lt;50,"35-49",E512&lt;65,"50-64",TRUE,"65+")</f>
        <v>50-64</v>
      </c>
      <c r="G512" t="str">
        <f>enrollment!M512</f>
        <v>M</v>
      </c>
      <c r="H512" s="13">
        <f>enrollment!N512</f>
        <v>1.1299999999999999</v>
      </c>
      <c r="I512" s="14">
        <f>enrollment!O512</f>
        <v>2233445566</v>
      </c>
      <c r="J512" s="15">
        <f>IFERROR(_xlfn.XLOOKUP(I512,providers!$B$2:$B$11,providers!$Q$2:$Q$11),"")</f>
        <v>3.5</v>
      </c>
      <c r="K512">
        <f>SUMIFS(member_months!$F:$F,member_months!$A:$A,$A512)</f>
        <v>11</v>
      </c>
      <c r="L512" s="16">
        <f>SUMIFS(claims!$Q:$Q,claims!$B:$B,$A512)</f>
        <v>7819.4600000000009</v>
      </c>
      <c r="M512" s="16">
        <f t="shared" si="33"/>
        <v>710.86000000000013</v>
      </c>
      <c r="N512" s="16">
        <f>SUMIFS(claims!$Q:$Q,claims!$B:$B,$A512,claims!$Z:$Z,"Inpatient")</f>
        <v>0</v>
      </c>
      <c r="O512" s="16">
        <f>SUMIFS(claims!$Q:$Q,claims!$B:$B,$A512,claims!$Z:$Z,"ED")</f>
        <v>7247.1</v>
      </c>
      <c r="P512" s="16">
        <f>SUMIFS(claims!$Q:$Q,claims!$B:$B,$A512,claims!$Z:$Z,"Specialty Rx")</f>
        <v>0</v>
      </c>
      <c r="Q512" s="14">
        <f t="shared" si="34"/>
        <v>0</v>
      </c>
      <c r="AA512" s="41">
        <f>COUNTIFS(claims!$B:$B,$A512,claims!$Z:$Z,"Behavioral Health")</f>
        <v>1</v>
      </c>
      <c r="AB512" s="41">
        <f>COUNTIFS(claims!$B:$B,$A512,claims!$Z:$Z,"ED")</f>
        <v>6</v>
      </c>
      <c r="AC512" s="41">
        <f>COUNTIFS(claims!$B:$B,$A512,claims!$Z:$Z,"Inpatient")</f>
        <v>0</v>
      </c>
      <c r="AD512" s="41">
        <f t="shared" si="35"/>
        <v>1</v>
      </c>
      <c r="AE512" s="41" t="str">
        <f>IF(enrollment!P512="","",enrollment!P512)</f>
        <v>Network Adequacy</v>
      </c>
      <c r="AF512" s="41">
        <f>IF(enrollment!P512="",0,1)</f>
        <v>1</v>
      </c>
    </row>
    <row r="513" spans="1:32" x14ac:dyDescent="0.25">
      <c r="A513" t="str">
        <f>enrollment!A513</f>
        <v>M-000512</v>
      </c>
      <c r="B513" t="str">
        <f>enrollment!F513</f>
        <v>Marketplace</v>
      </c>
      <c r="C513" t="str">
        <f>enrollment!I513</f>
        <v>OH</v>
      </c>
      <c r="D513" t="str">
        <f>enrollment!J513</f>
        <v>Cuyahoga</v>
      </c>
      <c r="E513">
        <f>enrollment!L513</f>
        <v>71</v>
      </c>
      <c r="F513" t="str" cm="1">
        <f t="array" ref="F513">_xlfn.IFS(E513&lt;18,"0-17",E513&lt;35,"18-34",E513&lt;50,"35-49",E513&lt;65,"50-64",TRUE,"65+")</f>
        <v>65+</v>
      </c>
      <c r="G513" t="str">
        <f>enrollment!M513</f>
        <v>M</v>
      </c>
      <c r="H513" s="13">
        <f>enrollment!N513</f>
        <v>2.38</v>
      </c>
      <c r="I513" s="14">
        <f>enrollment!O513</f>
        <v>6789012345</v>
      </c>
      <c r="J513" s="15">
        <f>IFERROR(_xlfn.XLOOKUP(I513,providers!$B$2:$B$11,providers!$Q$2:$Q$11),"")</f>
        <v>4.0999999999999996</v>
      </c>
      <c r="K513">
        <f>SUMIFS(member_months!$F:$F,member_months!$A:$A,$A513)</f>
        <v>11</v>
      </c>
      <c r="L513" s="16">
        <f>SUMIFS(claims!$Q:$Q,claims!$B:$B,$A513)</f>
        <v>1172.5899999999999</v>
      </c>
      <c r="M513" s="16">
        <f t="shared" si="33"/>
        <v>106.5990909090909</v>
      </c>
      <c r="N513" s="16">
        <f>SUMIFS(claims!$Q:$Q,claims!$B:$B,$A513,claims!$Z:$Z,"Inpatient")</f>
        <v>0</v>
      </c>
      <c r="O513" s="16">
        <f>SUMIFS(claims!$Q:$Q,claims!$B:$B,$A513,claims!$Z:$Z,"ED")</f>
        <v>0</v>
      </c>
      <c r="P513" s="16">
        <f>SUMIFS(claims!$Q:$Q,claims!$B:$B,$A513,claims!$Z:$Z,"Specialty Rx")</f>
        <v>906.31</v>
      </c>
      <c r="Q513" s="14">
        <f t="shared" si="34"/>
        <v>0</v>
      </c>
      <c r="AA513" s="41">
        <f>COUNTIFS(claims!$B:$B,$A513,claims!$Z:$Z,"Behavioral Health")</f>
        <v>0</v>
      </c>
      <c r="AB513" s="41">
        <f>COUNTIFS(claims!$B:$B,$A513,claims!$Z:$Z,"ED")</f>
        <v>0</v>
      </c>
      <c r="AC513" s="41">
        <f>COUNTIFS(claims!$B:$B,$A513,claims!$Z:$Z,"Inpatient")</f>
        <v>0</v>
      </c>
      <c r="AD513" s="41">
        <f t="shared" si="35"/>
        <v>0</v>
      </c>
      <c r="AE513" s="41" t="str">
        <f>IF(enrollment!P513="","",enrollment!P513)</f>
        <v/>
      </c>
      <c r="AF513" s="41">
        <f>IF(enrollment!P513="",0,1)</f>
        <v>0</v>
      </c>
    </row>
    <row r="514" spans="1:32" x14ac:dyDescent="0.25">
      <c r="A514" t="str">
        <f>enrollment!A514</f>
        <v>M-000513</v>
      </c>
      <c r="B514" t="str">
        <f>enrollment!F514</f>
        <v>Commercial</v>
      </c>
      <c r="C514" t="str">
        <f>enrollment!I514</f>
        <v>TN</v>
      </c>
      <c r="D514" t="str">
        <f>enrollment!J514</f>
        <v>Rural-Cannon</v>
      </c>
      <c r="E514">
        <f>enrollment!L514</f>
        <v>57</v>
      </c>
      <c r="F514" t="str" cm="1">
        <f t="array" ref="F514">_xlfn.IFS(E514&lt;18,"0-17",E514&lt;35,"18-34",E514&lt;50,"35-49",E514&lt;65,"50-64",TRUE,"65+")</f>
        <v>50-64</v>
      </c>
      <c r="G514" t="str">
        <f>enrollment!M514</f>
        <v>M</v>
      </c>
      <c r="H514" s="13">
        <f>enrollment!N514</f>
        <v>1.1399999999999999</v>
      </c>
      <c r="I514" s="14">
        <f>enrollment!O514</f>
        <v>2233445566</v>
      </c>
      <c r="J514" s="15">
        <f>IFERROR(_xlfn.XLOOKUP(I514,providers!$B$2:$B$11,providers!$Q$2:$Q$11),"")</f>
        <v>3.5</v>
      </c>
      <c r="K514">
        <f>SUMIFS(member_months!$F:$F,member_months!$A:$A,$A514)</f>
        <v>10</v>
      </c>
      <c r="L514" s="16">
        <f>SUMIFS(claims!$Q:$Q,claims!$B:$B,$A514)</f>
        <v>9613.6500000000015</v>
      </c>
      <c r="M514" s="16">
        <f t="shared" si="33"/>
        <v>961.36500000000012</v>
      </c>
      <c r="N514" s="16">
        <f>SUMIFS(claims!$Q:$Q,claims!$B:$B,$A514,claims!$Z:$Z,"Inpatient")</f>
        <v>0</v>
      </c>
      <c r="O514" s="16">
        <f>SUMIFS(claims!$Q:$Q,claims!$B:$B,$A514,claims!$Z:$Z,"ED")</f>
        <v>9168.2100000000009</v>
      </c>
      <c r="P514" s="16">
        <f>SUMIFS(claims!$Q:$Q,claims!$B:$B,$A514,claims!$Z:$Z,"Specialty Rx")</f>
        <v>0</v>
      </c>
      <c r="Q514" s="14">
        <f t="shared" si="34"/>
        <v>0</v>
      </c>
      <c r="AA514" s="41">
        <f>COUNTIFS(claims!$B:$B,$A514,claims!$Z:$Z,"Behavioral Health")</f>
        <v>0</v>
      </c>
      <c r="AB514" s="41">
        <f>COUNTIFS(claims!$B:$B,$A514,claims!$Z:$Z,"ED")</f>
        <v>8</v>
      </c>
      <c r="AC514" s="41">
        <f>COUNTIFS(claims!$B:$B,$A514,claims!$Z:$Z,"Inpatient")</f>
        <v>0</v>
      </c>
      <c r="AD514" s="41">
        <f t="shared" si="35"/>
        <v>0</v>
      </c>
      <c r="AE514" s="41" t="str">
        <f>IF(enrollment!P514="","",enrollment!P514)</f>
        <v/>
      </c>
      <c r="AF514" s="41">
        <f>IF(enrollment!P514="",0,1)</f>
        <v>0</v>
      </c>
    </row>
    <row r="515" spans="1:32" x14ac:dyDescent="0.25">
      <c r="A515" t="str">
        <f>enrollment!A515</f>
        <v>M-000514</v>
      </c>
      <c r="B515" t="str">
        <f>enrollment!F515</f>
        <v>Marketplace</v>
      </c>
      <c r="C515" t="str">
        <f>enrollment!I515</f>
        <v>KY</v>
      </c>
      <c r="D515" t="str">
        <f>enrollment!J515</f>
        <v>Warren</v>
      </c>
      <c r="E515">
        <f>enrollment!L515</f>
        <v>53</v>
      </c>
      <c r="F515" t="str" cm="1">
        <f t="array" ref="F515">_xlfn.IFS(E515&lt;18,"0-17",E515&lt;35,"18-34",E515&lt;50,"35-49",E515&lt;65,"50-64",TRUE,"65+")</f>
        <v>50-64</v>
      </c>
      <c r="G515" t="str">
        <f>enrollment!M515</f>
        <v>M</v>
      </c>
      <c r="H515" s="13">
        <f>enrollment!N515</f>
        <v>0.94</v>
      </c>
      <c r="I515" s="14">
        <f>enrollment!O515</f>
        <v>9012345678</v>
      </c>
      <c r="J515" s="15">
        <f>IFERROR(_xlfn.XLOOKUP(I515,providers!$B$2:$B$11,providers!$Q$2:$Q$11),"")</f>
        <v>4.3</v>
      </c>
      <c r="K515">
        <f>SUMIFS(member_months!$F:$F,member_months!$A:$A,$A515)</f>
        <v>12</v>
      </c>
      <c r="L515" s="16">
        <f>SUMIFS(claims!$Q:$Q,claims!$B:$B,$A515)</f>
        <v>17934.099999999999</v>
      </c>
      <c r="M515" s="16">
        <f t="shared" ref="M515:M578" si="36">IF(K515=0,0,L515/K515)</f>
        <v>1494.5083333333332</v>
      </c>
      <c r="N515" s="16">
        <f>SUMIFS(claims!$Q:$Q,claims!$B:$B,$A515,claims!$Z:$Z,"Inpatient")</f>
        <v>16953.16</v>
      </c>
      <c r="O515" s="16">
        <f>SUMIFS(claims!$Q:$Q,claims!$B:$B,$A515,claims!$Z:$Z,"ED")</f>
        <v>0</v>
      </c>
      <c r="P515" s="16">
        <f>SUMIFS(claims!$Q:$Q,claims!$B:$B,$A515,claims!$Z:$Z,"Specialty Rx")</f>
        <v>682.5</v>
      </c>
      <c r="Q515" s="14">
        <f t="shared" ref="Q515:Q578" si="37">IF($L515&gt;=$U$2,1,0)</f>
        <v>0</v>
      </c>
      <c r="AA515" s="41">
        <f>COUNTIFS(claims!$B:$B,$A515,claims!$Z:$Z,"Behavioral Health")</f>
        <v>0</v>
      </c>
      <c r="AB515" s="41">
        <f>COUNTIFS(claims!$B:$B,$A515,claims!$Z:$Z,"ED")</f>
        <v>0</v>
      </c>
      <c r="AC515" s="41">
        <f>COUNTIFS(claims!$B:$B,$A515,claims!$Z:$Z,"Inpatient")</f>
        <v>1</v>
      </c>
      <c r="AD515" s="41">
        <f t="shared" ref="AD515:AD578" si="38">IF(AA515&gt;0,1,0)</f>
        <v>0</v>
      </c>
      <c r="AE515" s="41" t="str">
        <f>IF(enrollment!P515="","",enrollment!P515)</f>
        <v/>
      </c>
      <c r="AF515" s="41">
        <f>IF(enrollment!P515="",0,1)</f>
        <v>0</v>
      </c>
    </row>
    <row r="516" spans="1:32" x14ac:dyDescent="0.25">
      <c r="A516" t="str">
        <f>enrollment!A516</f>
        <v>M-000515</v>
      </c>
      <c r="B516" t="str">
        <f>enrollment!F516</f>
        <v>Commercial</v>
      </c>
      <c r="C516" t="str">
        <f>enrollment!I516</f>
        <v>OH</v>
      </c>
      <c r="D516" t="str">
        <f>enrollment!J516</f>
        <v>Franklin</v>
      </c>
      <c r="E516">
        <f>enrollment!L516</f>
        <v>43</v>
      </c>
      <c r="F516" t="str" cm="1">
        <f t="array" ref="F516">_xlfn.IFS(E516&lt;18,"0-17",E516&lt;35,"18-34",E516&lt;50,"35-49",E516&lt;65,"50-64",TRUE,"65+")</f>
        <v>35-49</v>
      </c>
      <c r="G516" t="str">
        <f>enrollment!M516</f>
        <v>M</v>
      </c>
      <c r="H516" s="13">
        <f>enrollment!N516</f>
        <v>1.1299999999999999</v>
      </c>
      <c r="I516" s="14">
        <f>enrollment!O516</f>
        <v>2345678901</v>
      </c>
      <c r="J516" s="15">
        <f>IFERROR(_xlfn.XLOOKUP(I516,providers!$B$2:$B$11,providers!$Q$2:$Q$11),"")</f>
        <v>4.2</v>
      </c>
      <c r="K516">
        <f>SUMIFS(member_months!$F:$F,member_months!$A:$A,$A516)</f>
        <v>10</v>
      </c>
      <c r="L516" s="16">
        <f>SUMIFS(claims!$Q:$Q,claims!$B:$B,$A516)</f>
        <v>3538.8599999999997</v>
      </c>
      <c r="M516" s="16">
        <f t="shared" si="36"/>
        <v>353.88599999999997</v>
      </c>
      <c r="N516" s="16">
        <f>SUMIFS(claims!$Q:$Q,claims!$B:$B,$A516,claims!$Z:$Z,"Inpatient")</f>
        <v>0</v>
      </c>
      <c r="O516" s="16">
        <f>SUMIFS(claims!$Q:$Q,claims!$B:$B,$A516,claims!$Z:$Z,"ED")</f>
        <v>2100.1799999999998</v>
      </c>
      <c r="P516" s="16">
        <f>SUMIFS(claims!$Q:$Q,claims!$B:$B,$A516,claims!$Z:$Z,"Specialty Rx")</f>
        <v>1105.77</v>
      </c>
      <c r="Q516" s="14">
        <f t="shared" si="37"/>
        <v>0</v>
      </c>
      <c r="AA516" s="41">
        <f>COUNTIFS(claims!$B:$B,$A516,claims!$Z:$Z,"Behavioral Health")</f>
        <v>0</v>
      </c>
      <c r="AB516" s="41">
        <f>COUNTIFS(claims!$B:$B,$A516,claims!$Z:$Z,"ED")</f>
        <v>2</v>
      </c>
      <c r="AC516" s="41">
        <f>COUNTIFS(claims!$B:$B,$A516,claims!$Z:$Z,"Inpatient")</f>
        <v>0</v>
      </c>
      <c r="AD516" s="41">
        <f t="shared" si="38"/>
        <v>0</v>
      </c>
      <c r="AE516" s="41" t="str">
        <f>IF(enrollment!P516="","",enrollment!P516)</f>
        <v>Premium Affordability</v>
      </c>
      <c r="AF516" s="41">
        <f>IF(enrollment!P516="",0,1)</f>
        <v>1</v>
      </c>
    </row>
    <row r="517" spans="1:32" x14ac:dyDescent="0.25">
      <c r="A517" t="str">
        <f>enrollment!A517</f>
        <v>M-000516</v>
      </c>
      <c r="B517" t="str">
        <f>enrollment!F517</f>
        <v>Commercial</v>
      </c>
      <c r="C517" t="str">
        <f>enrollment!I517</f>
        <v>TN</v>
      </c>
      <c r="D517" t="str">
        <f>enrollment!J517</f>
        <v>Rural-Cannon</v>
      </c>
      <c r="E517">
        <f>enrollment!L517</f>
        <v>30</v>
      </c>
      <c r="F517" t="str" cm="1">
        <f t="array" ref="F517">_xlfn.IFS(E517&lt;18,"0-17",E517&lt;35,"18-34",E517&lt;50,"35-49",E517&lt;65,"50-64",TRUE,"65+")</f>
        <v>18-34</v>
      </c>
      <c r="G517" t="str">
        <f>enrollment!M517</f>
        <v>F</v>
      </c>
      <c r="H517" s="13">
        <f>enrollment!N517</f>
        <v>1.01</v>
      </c>
      <c r="I517" s="14">
        <f>enrollment!O517</f>
        <v>2233445566</v>
      </c>
      <c r="J517" s="15">
        <f>IFERROR(_xlfn.XLOOKUP(I517,providers!$B$2:$B$11,providers!$Q$2:$Q$11),"")</f>
        <v>3.5</v>
      </c>
      <c r="K517">
        <f>SUMIFS(member_months!$F:$F,member_months!$A:$A,$A517)</f>
        <v>11</v>
      </c>
      <c r="L517" s="16">
        <f>SUMIFS(claims!$Q:$Q,claims!$B:$B,$A517)</f>
        <v>9963.7100000000009</v>
      </c>
      <c r="M517" s="16">
        <f t="shared" si="36"/>
        <v>905.79181818181826</v>
      </c>
      <c r="N517" s="16">
        <f>SUMIFS(claims!$Q:$Q,claims!$B:$B,$A517,claims!$Z:$Z,"Inpatient")</f>
        <v>0</v>
      </c>
      <c r="O517" s="16">
        <f>SUMIFS(claims!$Q:$Q,claims!$B:$B,$A517,claims!$Z:$Z,"ED")</f>
        <v>9415.7199999999993</v>
      </c>
      <c r="P517" s="16">
        <f>SUMIFS(claims!$Q:$Q,claims!$B:$B,$A517,claims!$Z:$Z,"Specialty Rx")</f>
        <v>0</v>
      </c>
      <c r="Q517" s="14">
        <f t="shared" si="37"/>
        <v>0</v>
      </c>
      <c r="AA517" s="41">
        <f>COUNTIFS(claims!$B:$B,$A517,claims!$Z:$Z,"Behavioral Health")</f>
        <v>1</v>
      </c>
      <c r="AB517" s="41">
        <f>COUNTIFS(claims!$B:$B,$A517,claims!$Z:$Z,"ED")</f>
        <v>8</v>
      </c>
      <c r="AC517" s="41">
        <f>COUNTIFS(claims!$B:$B,$A517,claims!$Z:$Z,"Inpatient")</f>
        <v>0</v>
      </c>
      <c r="AD517" s="41">
        <f t="shared" si="38"/>
        <v>1</v>
      </c>
      <c r="AE517" s="41" t="str">
        <f>IF(enrollment!P517="","",enrollment!P517)</f>
        <v/>
      </c>
      <c r="AF517" s="41">
        <f>IF(enrollment!P517="",0,1)</f>
        <v>0</v>
      </c>
    </row>
    <row r="518" spans="1:32" x14ac:dyDescent="0.25">
      <c r="A518" t="str">
        <f>enrollment!A518</f>
        <v>M-000517</v>
      </c>
      <c r="B518" t="str">
        <f>enrollment!F518</f>
        <v>Commercial</v>
      </c>
      <c r="C518" t="str">
        <f>enrollment!I518</f>
        <v>OH</v>
      </c>
      <c r="D518" t="str">
        <f>enrollment!J518</f>
        <v>Franklin</v>
      </c>
      <c r="E518">
        <f>enrollment!L518</f>
        <v>46</v>
      </c>
      <c r="F518" t="str" cm="1">
        <f t="array" ref="F518">_xlfn.IFS(E518&lt;18,"0-17",E518&lt;35,"18-34",E518&lt;50,"35-49",E518&lt;65,"50-64",TRUE,"65+")</f>
        <v>35-49</v>
      </c>
      <c r="G518" t="str">
        <f>enrollment!M518</f>
        <v>M</v>
      </c>
      <c r="H518" s="13">
        <f>enrollment!N518</f>
        <v>1.02</v>
      </c>
      <c r="I518" s="14">
        <f>enrollment!O518</f>
        <v>6789012345</v>
      </c>
      <c r="J518" s="15">
        <f>IFERROR(_xlfn.XLOOKUP(I518,providers!$B$2:$B$11,providers!$Q$2:$Q$11),"")</f>
        <v>4.0999999999999996</v>
      </c>
      <c r="K518">
        <f>SUMIFS(member_months!$F:$F,member_months!$A:$A,$A518)</f>
        <v>10</v>
      </c>
      <c r="L518" s="16">
        <f>SUMIFS(claims!$Q:$Q,claims!$B:$B,$A518)</f>
        <v>882.3900000000001</v>
      </c>
      <c r="M518" s="16">
        <f t="shared" si="36"/>
        <v>88.239000000000004</v>
      </c>
      <c r="N518" s="16">
        <f>SUMIFS(claims!$Q:$Q,claims!$B:$B,$A518,claims!$Z:$Z,"Inpatient")</f>
        <v>0</v>
      </c>
      <c r="O518" s="16">
        <f>SUMIFS(claims!$Q:$Q,claims!$B:$B,$A518,claims!$Z:$Z,"ED")</f>
        <v>0</v>
      </c>
      <c r="P518" s="16">
        <f>SUMIFS(claims!$Q:$Q,claims!$B:$B,$A518,claims!$Z:$Z,"Specialty Rx")</f>
        <v>0</v>
      </c>
      <c r="Q518" s="14">
        <f t="shared" si="37"/>
        <v>0</v>
      </c>
      <c r="AA518" s="41">
        <f>COUNTIFS(claims!$B:$B,$A518,claims!$Z:$Z,"Behavioral Health")</f>
        <v>1</v>
      </c>
      <c r="AB518" s="41">
        <f>COUNTIFS(claims!$B:$B,$A518,claims!$Z:$Z,"ED")</f>
        <v>0</v>
      </c>
      <c r="AC518" s="41">
        <f>COUNTIFS(claims!$B:$B,$A518,claims!$Z:$Z,"Inpatient")</f>
        <v>0</v>
      </c>
      <c r="AD518" s="41">
        <f t="shared" si="38"/>
        <v>1</v>
      </c>
      <c r="AE518" s="41" t="str">
        <f>IF(enrollment!P518="","",enrollment!P518)</f>
        <v/>
      </c>
      <c r="AF518" s="41">
        <f>IF(enrollment!P518="",0,1)</f>
        <v>0</v>
      </c>
    </row>
    <row r="519" spans="1:32" x14ac:dyDescent="0.25">
      <c r="A519" t="str">
        <f>enrollment!A519</f>
        <v>M-000518</v>
      </c>
      <c r="B519" t="str">
        <f>enrollment!F519</f>
        <v>Commercial</v>
      </c>
      <c r="C519" t="str">
        <f>enrollment!I519</f>
        <v>TN</v>
      </c>
      <c r="D519" t="str">
        <f>enrollment!J519</f>
        <v>Rural-Cannon</v>
      </c>
      <c r="E519">
        <f>enrollment!L519</f>
        <v>26</v>
      </c>
      <c r="F519" t="str" cm="1">
        <f t="array" ref="F519">_xlfn.IFS(E519&lt;18,"0-17",E519&lt;35,"18-34",E519&lt;50,"35-49",E519&lt;65,"50-64",TRUE,"65+")</f>
        <v>18-34</v>
      </c>
      <c r="G519" t="str">
        <f>enrollment!M519</f>
        <v>M</v>
      </c>
      <c r="H519" s="13">
        <f>enrollment!N519</f>
        <v>1.23</v>
      </c>
      <c r="I519" s="14">
        <f>enrollment!O519</f>
        <v>2233445566</v>
      </c>
      <c r="J519" s="15">
        <f>IFERROR(_xlfn.XLOOKUP(I519,providers!$B$2:$B$11,providers!$Q$2:$Q$11),"")</f>
        <v>3.5</v>
      </c>
      <c r="K519">
        <f>SUMIFS(member_months!$F:$F,member_months!$A:$A,$A519)</f>
        <v>12</v>
      </c>
      <c r="L519" s="16">
        <f>SUMIFS(claims!$Q:$Q,claims!$B:$B,$A519)</f>
        <v>7880.25</v>
      </c>
      <c r="M519" s="16">
        <f t="shared" si="36"/>
        <v>656.6875</v>
      </c>
      <c r="N519" s="16">
        <f>SUMIFS(claims!$Q:$Q,claims!$B:$B,$A519,claims!$Z:$Z,"Inpatient")</f>
        <v>0</v>
      </c>
      <c r="O519" s="16">
        <f>SUMIFS(claims!$Q:$Q,claims!$B:$B,$A519,claims!$Z:$Z,"ED")</f>
        <v>7274.31</v>
      </c>
      <c r="P519" s="16">
        <f>SUMIFS(claims!$Q:$Q,claims!$B:$B,$A519,claims!$Z:$Z,"Specialty Rx")</f>
        <v>0</v>
      </c>
      <c r="Q519" s="14">
        <f t="shared" si="37"/>
        <v>0</v>
      </c>
      <c r="AA519" s="41">
        <f>COUNTIFS(claims!$B:$B,$A519,claims!$Z:$Z,"Behavioral Health")</f>
        <v>1</v>
      </c>
      <c r="AB519" s="41">
        <f>COUNTIFS(claims!$B:$B,$A519,claims!$Z:$Z,"ED")</f>
        <v>7</v>
      </c>
      <c r="AC519" s="41">
        <f>COUNTIFS(claims!$B:$B,$A519,claims!$Z:$Z,"Inpatient")</f>
        <v>0</v>
      </c>
      <c r="AD519" s="41">
        <f t="shared" si="38"/>
        <v>1</v>
      </c>
      <c r="AE519" s="41" t="str">
        <f>IF(enrollment!P519="","",enrollment!P519)</f>
        <v/>
      </c>
      <c r="AF519" s="41">
        <f>IF(enrollment!P519="",0,1)</f>
        <v>0</v>
      </c>
    </row>
    <row r="520" spans="1:32" x14ac:dyDescent="0.25">
      <c r="A520" t="str">
        <f>enrollment!A520</f>
        <v>M-000519</v>
      </c>
      <c r="B520" t="str">
        <f>enrollment!F520</f>
        <v>Commercial</v>
      </c>
      <c r="C520" t="str">
        <f>enrollment!I520</f>
        <v>TN</v>
      </c>
      <c r="D520" t="str">
        <f>enrollment!J520</f>
        <v>Rural-Cannon</v>
      </c>
      <c r="E520">
        <f>enrollment!L520</f>
        <v>45</v>
      </c>
      <c r="F520" t="str" cm="1">
        <f t="array" ref="F520">_xlfn.IFS(E520&lt;18,"0-17",E520&lt;35,"18-34",E520&lt;50,"35-49",E520&lt;65,"50-64",TRUE,"65+")</f>
        <v>35-49</v>
      </c>
      <c r="G520" t="str">
        <f>enrollment!M520</f>
        <v>F</v>
      </c>
      <c r="H520" s="13">
        <f>enrollment!N520</f>
        <v>1</v>
      </c>
      <c r="I520" s="14">
        <f>enrollment!O520</f>
        <v>2233445566</v>
      </c>
      <c r="J520" s="15">
        <f>IFERROR(_xlfn.XLOOKUP(I520,providers!$B$2:$B$11,providers!$Q$2:$Q$11),"")</f>
        <v>3.5</v>
      </c>
      <c r="K520">
        <f>SUMIFS(member_months!$F:$F,member_months!$A:$A,$A520)</f>
        <v>10</v>
      </c>
      <c r="L520" s="16">
        <f>SUMIFS(claims!$Q:$Q,claims!$B:$B,$A520)</f>
        <v>3686.05</v>
      </c>
      <c r="M520" s="16">
        <f t="shared" si="36"/>
        <v>368.60500000000002</v>
      </c>
      <c r="N520" s="16">
        <f>SUMIFS(claims!$Q:$Q,claims!$B:$B,$A520,claims!$Z:$Z,"Inpatient")</f>
        <v>0</v>
      </c>
      <c r="O520" s="16">
        <f>SUMIFS(claims!$Q:$Q,claims!$B:$B,$A520,claims!$Z:$Z,"ED")</f>
        <v>3201.6099999999997</v>
      </c>
      <c r="P520" s="16">
        <f>SUMIFS(claims!$Q:$Q,claims!$B:$B,$A520,claims!$Z:$Z,"Specialty Rx")</f>
        <v>0</v>
      </c>
      <c r="Q520" s="14">
        <f t="shared" si="37"/>
        <v>0</v>
      </c>
      <c r="AA520" s="41">
        <f>COUNTIFS(claims!$B:$B,$A520,claims!$Z:$Z,"Behavioral Health")</f>
        <v>1</v>
      </c>
      <c r="AB520" s="41">
        <f>COUNTIFS(claims!$B:$B,$A520,claims!$Z:$Z,"ED")</f>
        <v>3</v>
      </c>
      <c r="AC520" s="41">
        <f>COUNTIFS(claims!$B:$B,$A520,claims!$Z:$Z,"Inpatient")</f>
        <v>0</v>
      </c>
      <c r="AD520" s="41">
        <f t="shared" si="38"/>
        <v>1</v>
      </c>
      <c r="AE520" s="41" t="str">
        <f>IF(enrollment!P520="","",enrollment!P520)</f>
        <v/>
      </c>
      <c r="AF520" s="41">
        <f>IF(enrollment!P520="",0,1)</f>
        <v>0</v>
      </c>
    </row>
    <row r="521" spans="1:32" x14ac:dyDescent="0.25">
      <c r="A521" t="str">
        <f>enrollment!A521</f>
        <v>M-000520</v>
      </c>
      <c r="B521" t="str">
        <f>enrollment!F521</f>
        <v>Marketplace</v>
      </c>
      <c r="C521" t="str">
        <f>enrollment!I521</f>
        <v>GA</v>
      </c>
      <c r="D521" t="str">
        <f>enrollment!J521</f>
        <v>Cherokee</v>
      </c>
      <c r="E521">
        <f>enrollment!L521</f>
        <v>45</v>
      </c>
      <c r="F521" t="str" cm="1">
        <f t="array" ref="F521">_xlfn.IFS(E521&lt;18,"0-17",E521&lt;35,"18-34",E521&lt;50,"35-49",E521&lt;65,"50-64",TRUE,"65+")</f>
        <v>35-49</v>
      </c>
      <c r="G521" t="str">
        <f>enrollment!M521</f>
        <v>F</v>
      </c>
      <c r="H521" s="13">
        <f>enrollment!N521</f>
        <v>1.24</v>
      </c>
      <c r="I521" s="14">
        <f>enrollment!O521</f>
        <v>8901234567</v>
      </c>
      <c r="J521" s="15">
        <f>IFERROR(_xlfn.XLOOKUP(I521,providers!$B$2:$B$11,providers!$Q$2:$Q$11),"")</f>
        <v>3.7</v>
      </c>
      <c r="K521">
        <f>SUMIFS(member_months!$F:$F,member_months!$A:$A,$A521)</f>
        <v>8</v>
      </c>
      <c r="L521" s="16">
        <f>SUMIFS(claims!$Q:$Q,claims!$B:$B,$A521)</f>
        <v>4433.3599999999997</v>
      </c>
      <c r="M521" s="16">
        <f t="shared" si="36"/>
        <v>554.16999999999996</v>
      </c>
      <c r="N521" s="16">
        <f>SUMIFS(claims!$Q:$Q,claims!$B:$B,$A521,claims!$Z:$Z,"Inpatient")</f>
        <v>0</v>
      </c>
      <c r="O521" s="16">
        <f>SUMIFS(claims!$Q:$Q,claims!$B:$B,$A521,claims!$Z:$Z,"ED")</f>
        <v>2294.75</v>
      </c>
      <c r="P521" s="16">
        <f>SUMIFS(claims!$Q:$Q,claims!$B:$B,$A521,claims!$Z:$Z,"Specialty Rx")</f>
        <v>1089.3</v>
      </c>
      <c r="Q521" s="14">
        <f t="shared" si="37"/>
        <v>0</v>
      </c>
      <c r="AA521" s="41">
        <f>COUNTIFS(claims!$B:$B,$A521,claims!$Z:$Z,"Behavioral Health")</f>
        <v>1</v>
      </c>
      <c r="AB521" s="41">
        <f>COUNTIFS(claims!$B:$B,$A521,claims!$Z:$Z,"ED")</f>
        <v>2</v>
      </c>
      <c r="AC521" s="41">
        <f>COUNTIFS(claims!$B:$B,$A521,claims!$Z:$Z,"Inpatient")</f>
        <v>0</v>
      </c>
      <c r="AD521" s="41">
        <f t="shared" si="38"/>
        <v>1</v>
      </c>
      <c r="AE521" s="41" t="str">
        <f>IF(enrollment!P521="","",enrollment!P521)</f>
        <v>Network Adequacy</v>
      </c>
      <c r="AF521" s="41">
        <f>IF(enrollment!P521="",0,1)</f>
        <v>1</v>
      </c>
    </row>
    <row r="522" spans="1:32" x14ac:dyDescent="0.25">
      <c r="A522" t="str">
        <f>enrollment!A522</f>
        <v>M-000521</v>
      </c>
      <c r="B522" t="str">
        <f>enrollment!F522</f>
        <v>Commercial</v>
      </c>
      <c r="C522" t="str">
        <f>enrollment!I522</f>
        <v>TN</v>
      </c>
      <c r="D522" t="str">
        <f>enrollment!J522</f>
        <v>Knox</v>
      </c>
      <c r="E522">
        <f>enrollment!L522</f>
        <v>32</v>
      </c>
      <c r="F522" t="str" cm="1">
        <f t="array" ref="F522">_xlfn.IFS(E522&lt;18,"0-17",E522&lt;35,"18-34",E522&lt;50,"35-49",E522&lt;65,"50-64",TRUE,"65+")</f>
        <v>18-34</v>
      </c>
      <c r="G522" t="str">
        <f>enrollment!M522</f>
        <v>F</v>
      </c>
      <c r="H522" s="13">
        <f>enrollment!N522</f>
        <v>1.3</v>
      </c>
      <c r="I522" s="14">
        <f>enrollment!O522</f>
        <v>5678901234</v>
      </c>
      <c r="J522" s="15">
        <f>IFERROR(_xlfn.XLOOKUP(I522,providers!$B$2:$B$11,providers!$Q$2:$Q$11),"")</f>
        <v>3.8</v>
      </c>
      <c r="K522">
        <f>SUMIFS(member_months!$F:$F,member_months!$A:$A,$A522)</f>
        <v>10</v>
      </c>
      <c r="L522" s="16">
        <f>SUMIFS(claims!$Q:$Q,claims!$B:$B,$A522)</f>
        <v>4662.76</v>
      </c>
      <c r="M522" s="16">
        <f t="shared" si="36"/>
        <v>466.27600000000001</v>
      </c>
      <c r="N522" s="16">
        <f>SUMIFS(claims!$Q:$Q,claims!$B:$B,$A522,claims!$Z:$Z,"Inpatient")</f>
        <v>0</v>
      </c>
      <c r="O522" s="16">
        <f>SUMIFS(claims!$Q:$Q,claims!$B:$B,$A522,claims!$Z:$Z,"ED")</f>
        <v>2239.7799999999997</v>
      </c>
      <c r="P522" s="16">
        <f>SUMIFS(claims!$Q:$Q,claims!$B:$B,$A522,claims!$Z:$Z,"Specialty Rx")</f>
        <v>1521.1</v>
      </c>
      <c r="Q522" s="14">
        <f t="shared" si="37"/>
        <v>0</v>
      </c>
      <c r="AA522" s="41">
        <f>COUNTIFS(claims!$B:$B,$A522,claims!$Z:$Z,"Behavioral Health")</f>
        <v>0</v>
      </c>
      <c r="AB522" s="41">
        <f>COUNTIFS(claims!$B:$B,$A522,claims!$Z:$Z,"ED")</f>
        <v>2</v>
      </c>
      <c r="AC522" s="41">
        <f>COUNTIFS(claims!$B:$B,$A522,claims!$Z:$Z,"Inpatient")</f>
        <v>0</v>
      </c>
      <c r="AD522" s="41">
        <f t="shared" si="38"/>
        <v>0</v>
      </c>
      <c r="AE522" s="41" t="str">
        <f>IF(enrollment!P522="","",enrollment!P522)</f>
        <v/>
      </c>
      <c r="AF522" s="41">
        <f>IF(enrollment!P522="",0,1)</f>
        <v>0</v>
      </c>
    </row>
    <row r="523" spans="1:32" x14ac:dyDescent="0.25">
      <c r="A523" t="str">
        <f>enrollment!A523</f>
        <v>M-000522</v>
      </c>
      <c r="B523" t="str">
        <f>enrollment!F523</f>
        <v>Commercial</v>
      </c>
      <c r="C523" t="str">
        <f>enrollment!I523</f>
        <v>TN</v>
      </c>
      <c r="D523" t="str">
        <f>enrollment!J523</f>
        <v>Rural-Cannon</v>
      </c>
      <c r="E523">
        <f>enrollment!L523</f>
        <v>58</v>
      </c>
      <c r="F523" t="str" cm="1">
        <f t="array" ref="F523">_xlfn.IFS(E523&lt;18,"0-17",E523&lt;35,"18-34",E523&lt;50,"35-49",E523&lt;65,"50-64",TRUE,"65+")</f>
        <v>50-64</v>
      </c>
      <c r="G523" t="str">
        <f>enrollment!M523</f>
        <v>F</v>
      </c>
      <c r="H523" s="13">
        <f>enrollment!N523</f>
        <v>1.1599999999999999</v>
      </c>
      <c r="I523" s="14">
        <f>enrollment!O523</f>
        <v>2233445566</v>
      </c>
      <c r="J523" s="15">
        <f>IFERROR(_xlfn.XLOOKUP(I523,providers!$B$2:$B$11,providers!$Q$2:$Q$11),"")</f>
        <v>3.5</v>
      </c>
      <c r="K523">
        <f>SUMIFS(member_months!$F:$F,member_months!$A:$A,$A523)</f>
        <v>12</v>
      </c>
      <c r="L523" s="16">
        <f>SUMIFS(claims!$Q:$Q,claims!$B:$B,$A523)</f>
        <v>5635.8400000000011</v>
      </c>
      <c r="M523" s="16">
        <f t="shared" si="36"/>
        <v>469.65333333333342</v>
      </c>
      <c r="N523" s="16">
        <f>SUMIFS(claims!$Q:$Q,claims!$B:$B,$A523,claims!$Z:$Z,"Inpatient")</f>
        <v>0</v>
      </c>
      <c r="O523" s="16">
        <f>SUMIFS(claims!$Q:$Q,claims!$B:$B,$A523,claims!$Z:$Z,"ED")</f>
        <v>4741.1100000000006</v>
      </c>
      <c r="P523" s="16">
        <f>SUMIFS(claims!$Q:$Q,claims!$B:$B,$A523,claims!$Z:$Z,"Specialty Rx")</f>
        <v>0</v>
      </c>
      <c r="Q523" s="14">
        <f t="shared" si="37"/>
        <v>0</v>
      </c>
      <c r="AA523" s="41">
        <f>COUNTIFS(claims!$B:$B,$A523,claims!$Z:$Z,"Behavioral Health")</f>
        <v>1</v>
      </c>
      <c r="AB523" s="41">
        <f>COUNTIFS(claims!$B:$B,$A523,claims!$Z:$Z,"ED")</f>
        <v>4</v>
      </c>
      <c r="AC523" s="41">
        <f>COUNTIFS(claims!$B:$B,$A523,claims!$Z:$Z,"Inpatient")</f>
        <v>0</v>
      </c>
      <c r="AD523" s="41">
        <f t="shared" si="38"/>
        <v>1</v>
      </c>
      <c r="AE523" s="41" t="str">
        <f>IF(enrollment!P523="","",enrollment!P523)</f>
        <v/>
      </c>
      <c r="AF523" s="41">
        <f>IF(enrollment!P523="",0,1)</f>
        <v>0</v>
      </c>
    </row>
    <row r="524" spans="1:32" x14ac:dyDescent="0.25">
      <c r="A524" t="str">
        <f>enrollment!A524</f>
        <v>M-000523</v>
      </c>
      <c r="B524" t="str">
        <f>enrollment!F524</f>
        <v>Commercial</v>
      </c>
      <c r="C524" t="str">
        <f>enrollment!I524</f>
        <v>TN</v>
      </c>
      <c r="D524" t="str">
        <f>enrollment!J524</f>
        <v>Knox</v>
      </c>
      <c r="E524">
        <f>enrollment!L524</f>
        <v>65</v>
      </c>
      <c r="F524" t="str" cm="1">
        <f t="array" ref="F524">_xlfn.IFS(E524&lt;18,"0-17",E524&lt;35,"18-34",E524&lt;50,"35-49",E524&lt;65,"50-64",TRUE,"65+")</f>
        <v>65+</v>
      </c>
      <c r="G524" t="str">
        <f>enrollment!M524</f>
        <v>F</v>
      </c>
      <c r="H524" s="13">
        <f>enrollment!N524</f>
        <v>2.14</v>
      </c>
      <c r="I524" s="14">
        <f>enrollment!O524</f>
        <v>5678901234</v>
      </c>
      <c r="J524" s="15">
        <f>IFERROR(_xlfn.XLOOKUP(I524,providers!$B$2:$B$11,providers!$Q$2:$Q$11),"")</f>
        <v>3.8</v>
      </c>
      <c r="K524">
        <f>SUMIFS(member_months!$F:$F,member_months!$A:$A,$A524)</f>
        <v>12</v>
      </c>
      <c r="L524" s="16">
        <f>SUMIFS(claims!$Q:$Q,claims!$B:$B,$A524)</f>
        <v>23755.000000000004</v>
      </c>
      <c r="M524" s="16">
        <f t="shared" si="36"/>
        <v>1979.5833333333337</v>
      </c>
      <c r="N524" s="16">
        <f>SUMIFS(claims!$Q:$Q,claims!$B:$B,$A524,claims!$Z:$Z,"Inpatient")</f>
        <v>21368.58</v>
      </c>
      <c r="O524" s="16">
        <f>SUMIFS(claims!$Q:$Q,claims!$B:$B,$A524,claims!$Z:$Z,"ED")</f>
        <v>1236.54</v>
      </c>
      <c r="P524" s="16">
        <f>SUMIFS(claims!$Q:$Q,claims!$B:$B,$A524,claims!$Z:$Z,"Specialty Rx")</f>
        <v>0</v>
      </c>
      <c r="Q524" s="14">
        <f t="shared" si="37"/>
        <v>0</v>
      </c>
      <c r="AA524" s="41">
        <f>COUNTIFS(claims!$B:$B,$A524,claims!$Z:$Z,"Behavioral Health")</f>
        <v>1</v>
      </c>
      <c r="AB524" s="41">
        <f>COUNTIFS(claims!$B:$B,$A524,claims!$Z:$Z,"ED")</f>
        <v>1</v>
      </c>
      <c r="AC524" s="41">
        <f>COUNTIFS(claims!$B:$B,$A524,claims!$Z:$Z,"Inpatient")</f>
        <v>1</v>
      </c>
      <c r="AD524" s="41">
        <f t="shared" si="38"/>
        <v>1</v>
      </c>
      <c r="AE524" s="41" t="str">
        <f>IF(enrollment!P524="","",enrollment!P524)</f>
        <v/>
      </c>
      <c r="AF524" s="41">
        <f>IF(enrollment!P524="",0,1)</f>
        <v>0</v>
      </c>
    </row>
    <row r="525" spans="1:32" x14ac:dyDescent="0.25">
      <c r="A525" t="str">
        <f>enrollment!A525</f>
        <v>M-000524</v>
      </c>
      <c r="B525" t="str">
        <f>enrollment!F525</f>
        <v>Medicare Advantage</v>
      </c>
      <c r="C525" t="str">
        <f>enrollment!I525</f>
        <v>OH</v>
      </c>
      <c r="D525" t="str">
        <f>enrollment!J525</f>
        <v>Franklin</v>
      </c>
      <c r="E525">
        <f>enrollment!L525</f>
        <v>69</v>
      </c>
      <c r="F525" t="str" cm="1">
        <f t="array" ref="F525">_xlfn.IFS(E525&lt;18,"0-17",E525&lt;35,"18-34",E525&lt;50,"35-49",E525&lt;65,"50-64",TRUE,"65+")</f>
        <v>65+</v>
      </c>
      <c r="G525" t="str">
        <f>enrollment!M525</f>
        <v>M</v>
      </c>
      <c r="H525" s="13">
        <f>enrollment!N525</f>
        <v>2.5299999999999998</v>
      </c>
      <c r="I525" s="14">
        <f>enrollment!O525</f>
        <v>6789012345</v>
      </c>
      <c r="J525" s="15">
        <f>IFERROR(_xlfn.XLOOKUP(I525,providers!$B$2:$B$11,providers!$Q$2:$Q$11),"")</f>
        <v>4.0999999999999996</v>
      </c>
      <c r="K525">
        <f>SUMIFS(member_months!$F:$F,member_months!$A:$A,$A525)</f>
        <v>10</v>
      </c>
      <c r="L525" s="16">
        <f>SUMIFS(claims!$Q:$Q,claims!$B:$B,$A525)</f>
        <v>531.32999999999993</v>
      </c>
      <c r="M525" s="16">
        <f t="shared" si="36"/>
        <v>53.132999999999996</v>
      </c>
      <c r="N525" s="16">
        <f>SUMIFS(claims!$Q:$Q,claims!$B:$B,$A525,claims!$Z:$Z,"Inpatient")</f>
        <v>0</v>
      </c>
      <c r="O525" s="16">
        <f>SUMIFS(claims!$Q:$Q,claims!$B:$B,$A525,claims!$Z:$Z,"ED")</f>
        <v>0</v>
      </c>
      <c r="P525" s="16">
        <f>SUMIFS(claims!$Q:$Q,claims!$B:$B,$A525,claims!$Z:$Z,"Specialty Rx")</f>
        <v>0</v>
      </c>
      <c r="Q525" s="14">
        <f t="shared" si="37"/>
        <v>0</v>
      </c>
      <c r="AA525" s="41">
        <f>COUNTIFS(claims!$B:$B,$A525,claims!$Z:$Z,"Behavioral Health")</f>
        <v>1</v>
      </c>
      <c r="AB525" s="41">
        <f>COUNTIFS(claims!$B:$B,$A525,claims!$Z:$Z,"ED")</f>
        <v>0</v>
      </c>
      <c r="AC525" s="41">
        <f>COUNTIFS(claims!$B:$B,$A525,claims!$Z:$Z,"Inpatient")</f>
        <v>0</v>
      </c>
      <c r="AD525" s="41">
        <f t="shared" si="38"/>
        <v>1</v>
      </c>
      <c r="AE525" s="41" t="str">
        <f>IF(enrollment!P525="","",enrollment!P525)</f>
        <v/>
      </c>
      <c r="AF525" s="41">
        <f>IF(enrollment!P525="",0,1)</f>
        <v>0</v>
      </c>
    </row>
    <row r="526" spans="1:32" x14ac:dyDescent="0.25">
      <c r="A526" t="str">
        <f>enrollment!A526</f>
        <v>M-000525</v>
      </c>
      <c r="B526" t="str">
        <f>enrollment!F526</f>
        <v>Commercial</v>
      </c>
      <c r="C526" t="str">
        <f>enrollment!I526</f>
        <v>TN</v>
      </c>
      <c r="D526" t="str">
        <f>enrollment!J526</f>
        <v>Davidson</v>
      </c>
      <c r="E526">
        <f>enrollment!L526</f>
        <v>29</v>
      </c>
      <c r="F526" t="str" cm="1">
        <f t="array" ref="F526">_xlfn.IFS(E526&lt;18,"0-17",E526&lt;35,"18-34",E526&lt;50,"35-49",E526&lt;65,"50-64",TRUE,"65+")</f>
        <v>18-34</v>
      </c>
      <c r="G526" t="str">
        <f>enrollment!M526</f>
        <v>F</v>
      </c>
      <c r="H526" s="13">
        <f>enrollment!N526</f>
        <v>0.75</v>
      </c>
      <c r="I526" s="14">
        <f>enrollment!O526</f>
        <v>7890123456</v>
      </c>
      <c r="J526" s="15">
        <f>IFERROR(_xlfn.XLOOKUP(I526,providers!$B$2:$B$11,providers!$Q$2:$Q$11),"")</f>
        <v>3.9</v>
      </c>
      <c r="K526">
        <f>SUMIFS(member_months!$F:$F,member_months!$A:$A,$A526)</f>
        <v>12</v>
      </c>
      <c r="L526" s="16">
        <f>SUMIFS(claims!$Q:$Q,claims!$B:$B,$A526)</f>
        <v>26133.899999999994</v>
      </c>
      <c r="M526" s="16">
        <f t="shared" si="36"/>
        <v>2177.8249999999994</v>
      </c>
      <c r="N526" s="16">
        <f>SUMIFS(claims!$Q:$Q,claims!$B:$B,$A526,claims!$Z:$Z,"Inpatient")</f>
        <v>17150.73</v>
      </c>
      <c r="O526" s="16">
        <f>SUMIFS(claims!$Q:$Q,claims!$B:$B,$A526,claims!$Z:$Z,"ED")</f>
        <v>3902.75</v>
      </c>
      <c r="P526" s="16">
        <f>SUMIFS(claims!$Q:$Q,claims!$B:$B,$A526,claims!$Z:$Z,"Specialty Rx")</f>
        <v>3611.8199999999997</v>
      </c>
      <c r="Q526" s="14">
        <f t="shared" si="37"/>
        <v>0</v>
      </c>
      <c r="AA526" s="41">
        <f>COUNTIFS(claims!$B:$B,$A526,claims!$Z:$Z,"Behavioral Health")</f>
        <v>2</v>
      </c>
      <c r="AB526" s="41">
        <f>COUNTIFS(claims!$B:$B,$A526,claims!$Z:$Z,"ED")</f>
        <v>3</v>
      </c>
      <c r="AC526" s="41">
        <f>COUNTIFS(claims!$B:$B,$A526,claims!$Z:$Z,"Inpatient")</f>
        <v>1</v>
      </c>
      <c r="AD526" s="41">
        <f t="shared" si="38"/>
        <v>1</v>
      </c>
      <c r="AE526" s="41" t="str">
        <f>IF(enrollment!P526="","",enrollment!P526)</f>
        <v/>
      </c>
      <c r="AF526" s="41">
        <f>IF(enrollment!P526="",0,1)</f>
        <v>0</v>
      </c>
    </row>
    <row r="527" spans="1:32" x14ac:dyDescent="0.25">
      <c r="A527" t="str">
        <f>enrollment!A527</f>
        <v>M-000526</v>
      </c>
      <c r="B527" t="str">
        <f>enrollment!F527</f>
        <v>Commercial</v>
      </c>
      <c r="C527" t="str">
        <f>enrollment!I527</f>
        <v>OH</v>
      </c>
      <c r="D527" t="str">
        <f>enrollment!J527</f>
        <v>Cuyahoga</v>
      </c>
      <c r="E527">
        <f>enrollment!L527</f>
        <v>38</v>
      </c>
      <c r="F527" t="str" cm="1">
        <f t="array" ref="F527">_xlfn.IFS(E527&lt;18,"0-17",E527&lt;35,"18-34",E527&lt;50,"35-49",E527&lt;65,"50-64",TRUE,"65+")</f>
        <v>35-49</v>
      </c>
      <c r="G527" t="str">
        <f>enrollment!M527</f>
        <v>F</v>
      </c>
      <c r="H527" s="13">
        <f>enrollment!N527</f>
        <v>1.24</v>
      </c>
      <c r="I527" s="14">
        <f>enrollment!O527</f>
        <v>2345678901</v>
      </c>
      <c r="J527" s="15">
        <f>IFERROR(_xlfn.XLOOKUP(I527,providers!$B$2:$B$11,providers!$Q$2:$Q$11),"")</f>
        <v>4.2</v>
      </c>
      <c r="K527">
        <f>SUMIFS(member_months!$F:$F,member_months!$A:$A,$A527)</f>
        <v>12</v>
      </c>
      <c r="L527" s="16">
        <f>SUMIFS(claims!$Q:$Q,claims!$B:$B,$A527)</f>
        <v>4822.58</v>
      </c>
      <c r="M527" s="16">
        <f t="shared" si="36"/>
        <v>401.88166666666666</v>
      </c>
      <c r="N527" s="16">
        <f>SUMIFS(claims!$Q:$Q,claims!$B:$B,$A527,claims!$Z:$Z,"Inpatient")</f>
        <v>0</v>
      </c>
      <c r="O527" s="16">
        <f>SUMIFS(claims!$Q:$Q,claims!$B:$B,$A527,claims!$Z:$Z,"ED")</f>
        <v>3384.65</v>
      </c>
      <c r="P527" s="16">
        <f>SUMIFS(claims!$Q:$Q,claims!$B:$B,$A527,claims!$Z:$Z,"Specialty Rx")</f>
        <v>1093.26</v>
      </c>
      <c r="Q527" s="14">
        <f t="shared" si="37"/>
        <v>0</v>
      </c>
      <c r="AA527" s="41">
        <f>COUNTIFS(claims!$B:$B,$A527,claims!$Z:$Z,"Behavioral Health")</f>
        <v>0</v>
      </c>
      <c r="AB527" s="41">
        <f>COUNTIFS(claims!$B:$B,$A527,claims!$Z:$Z,"ED")</f>
        <v>3</v>
      </c>
      <c r="AC527" s="41">
        <f>COUNTIFS(claims!$B:$B,$A527,claims!$Z:$Z,"Inpatient")</f>
        <v>0</v>
      </c>
      <c r="AD527" s="41">
        <f t="shared" si="38"/>
        <v>0</v>
      </c>
      <c r="AE527" s="41" t="str">
        <f>IF(enrollment!P527="","",enrollment!P527)</f>
        <v/>
      </c>
      <c r="AF527" s="41">
        <f>IF(enrollment!P527="",0,1)</f>
        <v>0</v>
      </c>
    </row>
    <row r="528" spans="1:32" x14ac:dyDescent="0.25">
      <c r="A528" t="str">
        <f>enrollment!A528</f>
        <v>M-000527</v>
      </c>
      <c r="B528" t="str">
        <f>enrollment!F528</f>
        <v>Marketplace</v>
      </c>
      <c r="C528" t="str">
        <f>enrollment!I528</f>
        <v>OH</v>
      </c>
      <c r="D528" t="str">
        <f>enrollment!J528</f>
        <v>Cuyahoga</v>
      </c>
      <c r="E528">
        <f>enrollment!L528</f>
        <v>71</v>
      </c>
      <c r="F528" t="str" cm="1">
        <f t="array" ref="F528">_xlfn.IFS(E528&lt;18,"0-17",E528&lt;35,"18-34",E528&lt;50,"35-49",E528&lt;65,"50-64",TRUE,"65+")</f>
        <v>65+</v>
      </c>
      <c r="G528" t="str">
        <f>enrollment!M528</f>
        <v>F</v>
      </c>
      <c r="H528" s="13">
        <f>enrollment!N528</f>
        <v>3.29</v>
      </c>
      <c r="I528" s="14">
        <f>enrollment!O528</f>
        <v>6789012345</v>
      </c>
      <c r="J528" s="15">
        <f>IFERROR(_xlfn.XLOOKUP(I528,providers!$B$2:$B$11,providers!$Q$2:$Q$11),"")</f>
        <v>4.0999999999999996</v>
      </c>
      <c r="K528">
        <f>SUMIFS(member_months!$F:$F,member_months!$A:$A,$A528)</f>
        <v>11</v>
      </c>
      <c r="L528" s="16">
        <f>SUMIFS(claims!$Q:$Q,claims!$B:$B,$A528)</f>
        <v>5352.91</v>
      </c>
      <c r="M528" s="16">
        <f t="shared" si="36"/>
        <v>486.62818181818182</v>
      </c>
      <c r="N528" s="16">
        <f>SUMIFS(claims!$Q:$Q,claims!$B:$B,$A528,claims!$Z:$Z,"Inpatient")</f>
        <v>0</v>
      </c>
      <c r="O528" s="16">
        <f>SUMIFS(claims!$Q:$Q,claims!$B:$B,$A528,claims!$Z:$Z,"ED")</f>
        <v>3908.22</v>
      </c>
      <c r="P528" s="16">
        <f>SUMIFS(claims!$Q:$Q,claims!$B:$B,$A528,claims!$Z:$Z,"Specialty Rx")</f>
        <v>720.64</v>
      </c>
      <c r="Q528" s="14">
        <f t="shared" si="37"/>
        <v>0</v>
      </c>
      <c r="AA528" s="41">
        <f>COUNTIFS(claims!$B:$B,$A528,claims!$Z:$Z,"Behavioral Health")</f>
        <v>1</v>
      </c>
      <c r="AB528" s="41">
        <f>COUNTIFS(claims!$B:$B,$A528,claims!$Z:$Z,"ED")</f>
        <v>4</v>
      </c>
      <c r="AC528" s="41">
        <f>COUNTIFS(claims!$B:$B,$A528,claims!$Z:$Z,"Inpatient")</f>
        <v>0</v>
      </c>
      <c r="AD528" s="41">
        <f t="shared" si="38"/>
        <v>1</v>
      </c>
      <c r="AE528" s="41" t="str">
        <f>IF(enrollment!P528="","",enrollment!P528)</f>
        <v/>
      </c>
      <c r="AF528" s="41">
        <f>IF(enrollment!P528="",0,1)</f>
        <v>0</v>
      </c>
    </row>
    <row r="529" spans="1:32" x14ac:dyDescent="0.25">
      <c r="A529" t="str">
        <f>enrollment!A529</f>
        <v>M-000528</v>
      </c>
      <c r="B529" t="str">
        <f>enrollment!F529</f>
        <v>Marketplace</v>
      </c>
      <c r="C529" t="str">
        <f>enrollment!I529</f>
        <v>OH</v>
      </c>
      <c r="D529" t="str">
        <f>enrollment!J529</f>
        <v>Cuyahoga</v>
      </c>
      <c r="E529">
        <f>enrollment!L529</f>
        <v>52</v>
      </c>
      <c r="F529" t="str" cm="1">
        <f t="array" ref="F529">_xlfn.IFS(E529&lt;18,"0-17",E529&lt;35,"18-34",E529&lt;50,"35-49",E529&lt;65,"50-64",TRUE,"65+")</f>
        <v>50-64</v>
      </c>
      <c r="G529" t="str">
        <f>enrollment!M529</f>
        <v>M</v>
      </c>
      <c r="H529" s="13">
        <f>enrollment!N529</f>
        <v>1</v>
      </c>
      <c r="I529" s="14">
        <f>enrollment!O529</f>
        <v>2345678901</v>
      </c>
      <c r="J529" s="15">
        <f>IFERROR(_xlfn.XLOOKUP(I529,providers!$B$2:$B$11,providers!$Q$2:$Q$11),"")</f>
        <v>4.2</v>
      </c>
      <c r="K529">
        <f>SUMIFS(member_months!$F:$F,member_months!$A:$A,$A529)</f>
        <v>12</v>
      </c>
      <c r="L529" s="16">
        <f>SUMIFS(claims!$Q:$Q,claims!$B:$B,$A529)</f>
        <v>574.79999999999995</v>
      </c>
      <c r="M529" s="16">
        <f t="shared" si="36"/>
        <v>47.9</v>
      </c>
      <c r="N529" s="16">
        <f>SUMIFS(claims!$Q:$Q,claims!$B:$B,$A529,claims!$Z:$Z,"Inpatient")</f>
        <v>0</v>
      </c>
      <c r="O529" s="16">
        <f>SUMIFS(claims!$Q:$Q,claims!$B:$B,$A529,claims!$Z:$Z,"ED")</f>
        <v>0</v>
      </c>
      <c r="P529" s="16">
        <f>SUMIFS(claims!$Q:$Q,claims!$B:$B,$A529,claims!$Z:$Z,"Specialty Rx")</f>
        <v>0</v>
      </c>
      <c r="Q529" s="14">
        <f t="shared" si="37"/>
        <v>0</v>
      </c>
      <c r="AA529" s="41">
        <f>COUNTIFS(claims!$B:$B,$A529,claims!$Z:$Z,"Behavioral Health")</f>
        <v>0</v>
      </c>
      <c r="AB529" s="41">
        <f>COUNTIFS(claims!$B:$B,$A529,claims!$Z:$Z,"ED")</f>
        <v>0</v>
      </c>
      <c r="AC529" s="41">
        <f>COUNTIFS(claims!$B:$B,$A529,claims!$Z:$Z,"Inpatient")</f>
        <v>0</v>
      </c>
      <c r="AD529" s="41">
        <f t="shared" si="38"/>
        <v>0</v>
      </c>
      <c r="AE529" s="41" t="str">
        <f>IF(enrollment!P529="","",enrollment!P529)</f>
        <v/>
      </c>
      <c r="AF529" s="41">
        <f>IF(enrollment!P529="",0,1)</f>
        <v>0</v>
      </c>
    </row>
    <row r="530" spans="1:32" x14ac:dyDescent="0.25">
      <c r="A530" t="str">
        <f>enrollment!A530</f>
        <v>M-000529</v>
      </c>
      <c r="B530" t="str">
        <f>enrollment!F530</f>
        <v>Medicare Advantage</v>
      </c>
      <c r="C530" t="str">
        <f>enrollment!I530</f>
        <v>OH</v>
      </c>
      <c r="D530" t="str">
        <f>enrollment!J530</f>
        <v>Franklin</v>
      </c>
      <c r="E530">
        <f>enrollment!L530</f>
        <v>74</v>
      </c>
      <c r="F530" t="str" cm="1">
        <f t="array" ref="F530">_xlfn.IFS(E530&lt;18,"0-17",E530&lt;35,"18-34",E530&lt;50,"35-49",E530&lt;65,"50-64",TRUE,"65+")</f>
        <v>65+</v>
      </c>
      <c r="G530" t="str">
        <f>enrollment!M530</f>
        <v>F</v>
      </c>
      <c r="H530" s="13">
        <f>enrollment!N530</f>
        <v>2.46</v>
      </c>
      <c r="I530" s="14">
        <f>enrollment!O530</f>
        <v>2345678901</v>
      </c>
      <c r="J530" s="15">
        <f>IFERROR(_xlfn.XLOOKUP(I530,providers!$B$2:$B$11,providers!$Q$2:$Q$11),"")</f>
        <v>4.2</v>
      </c>
      <c r="K530">
        <f>SUMIFS(member_months!$F:$F,member_months!$A:$A,$A530)</f>
        <v>10</v>
      </c>
      <c r="L530" s="16">
        <f>SUMIFS(claims!$Q:$Q,claims!$B:$B,$A530)</f>
        <v>2804.68</v>
      </c>
      <c r="M530" s="16">
        <f t="shared" si="36"/>
        <v>280.46799999999996</v>
      </c>
      <c r="N530" s="16">
        <f>SUMIFS(claims!$Q:$Q,claims!$B:$B,$A530,claims!$Z:$Z,"Inpatient")</f>
        <v>0</v>
      </c>
      <c r="O530" s="16">
        <f>SUMIFS(claims!$Q:$Q,claims!$B:$B,$A530,claims!$Z:$Z,"ED")</f>
        <v>949.16</v>
      </c>
      <c r="P530" s="16">
        <f>SUMIFS(claims!$Q:$Q,claims!$B:$B,$A530,claims!$Z:$Z,"Specialty Rx")</f>
        <v>903.84</v>
      </c>
      <c r="Q530" s="14">
        <f t="shared" si="37"/>
        <v>0</v>
      </c>
      <c r="AA530" s="41">
        <f>COUNTIFS(claims!$B:$B,$A530,claims!$Z:$Z,"Behavioral Health")</f>
        <v>1</v>
      </c>
      <c r="AB530" s="41">
        <f>COUNTIFS(claims!$B:$B,$A530,claims!$Z:$Z,"ED")</f>
        <v>1</v>
      </c>
      <c r="AC530" s="41">
        <f>COUNTIFS(claims!$B:$B,$A530,claims!$Z:$Z,"Inpatient")</f>
        <v>0</v>
      </c>
      <c r="AD530" s="41">
        <f t="shared" si="38"/>
        <v>1</v>
      </c>
      <c r="AE530" s="41" t="str">
        <f>IF(enrollment!P530="","",enrollment!P530)</f>
        <v/>
      </c>
      <c r="AF530" s="41">
        <f>IF(enrollment!P530="",0,1)</f>
        <v>0</v>
      </c>
    </row>
    <row r="531" spans="1:32" x14ac:dyDescent="0.25">
      <c r="A531" t="str">
        <f>enrollment!A531</f>
        <v>M-000530</v>
      </c>
      <c r="B531" t="str">
        <f>enrollment!F531</f>
        <v>Medicare Advantage</v>
      </c>
      <c r="C531" t="str">
        <f>enrollment!I531</f>
        <v>OH</v>
      </c>
      <c r="D531" t="str">
        <f>enrollment!J531</f>
        <v>Franklin</v>
      </c>
      <c r="E531">
        <f>enrollment!L531</f>
        <v>68</v>
      </c>
      <c r="F531" t="str" cm="1">
        <f t="array" ref="F531">_xlfn.IFS(E531&lt;18,"0-17",E531&lt;35,"18-34",E531&lt;50,"35-49",E531&lt;65,"50-64",TRUE,"65+")</f>
        <v>65+</v>
      </c>
      <c r="G531" t="str">
        <f>enrollment!M531</f>
        <v>M</v>
      </c>
      <c r="H531" s="13">
        <f>enrollment!N531</f>
        <v>3.5</v>
      </c>
      <c r="I531" s="14">
        <f>enrollment!O531</f>
        <v>6789012345</v>
      </c>
      <c r="J531" s="15">
        <f>IFERROR(_xlfn.XLOOKUP(I531,providers!$B$2:$B$11,providers!$Q$2:$Q$11),"")</f>
        <v>4.0999999999999996</v>
      </c>
      <c r="K531">
        <f>SUMIFS(member_months!$F:$F,member_months!$A:$A,$A531)</f>
        <v>11</v>
      </c>
      <c r="L531" s="16">
        <f>SUMIFS(claims!$Q:$Q,claims!$B:$B,$A531)</f>
        <v>2772.75</v>
      </c>
      <c r="M531" s="16">
        <f t="shared" si="36"/>
        <v>252.06818181818181</v>
      </c>
      <c r="N531" s="16">
        <f>SUMIFS(claims!$Q:$Q,claims!$B:$B,$A531,claims!$Z:$Z,"Inpatient")</f>
        <v>0</v>
      </c>
      <c r="O531" s="16">
        <f>SUMIFS(claims!$Q:$Q,claims!$B:$B,$A531,claims!$Z:$Z,"ED")</f>
        <v>1259.0999999999999</v>
      </c>
      <c r="P531" s="16">
        <f>SUMIFS(claims!$Q:$Q,claims!$B:$B,$A531,claims!$Z:$Z,"Specialty Rx")</f>
        <v>746.13</v>
      </c>
      <c r="Q531" s="14">
        <f t="shared" si="37"/>
        <v>0</v>
      </c>
      <c r="AA531" s="41">
        <f>COUNTIFS(claims!$B:$B,$A531,claims!$Z:$Z,"Behavioral Health")</f>
        <v>2</v>
      </c>
      <c r="AB531" s="41">
        <f>COUNTIFS(claims!$B:$B,$A531,claims!$Z:$Z,"ED")</f>
        <v>1</v>
      </c>
      <c r="AC531" s="41">
        <f>COUNTIFS(claims!$B:$B,$A531,claims!$Z:$Z,"Inpatient")</f>
        <v>0</v>
      </c>
      <c r="AD531" s="41">
        <f t="shared" si="38"/>
        <v>1</v>
      </c>
      <c r="AE531" s="41" t="str">
        <f>IF(enrollment!P531="","",enrollment!P531)</f>
        <v/>
      </c>
      <c r="AF531" s="41">
        <f>IF(enrollment!P531="",0,1)</f>
        <v>0</v>
      </c>
    </row>
    <row r="532" spans="1:32" x14ac:dyDescent="0.25">
      <c r="A532" t="str">
        <f>enrollment!A532</f>
        <v>M-000531</v>
      </c>
      <c r="B532" t="str">
        <f>enrollment!F532</f>
        <v>Marketplace</v>
      </c>
      <c r="C532" t="str">
        <f>enrollment!I532</f>
        <v>OH</v>
      </c>
      <c r="D532" t="str">
        <f>enrollment!J532</f>
        <v>Cuyahoga</v>
      </c>
      <c r="E532">
        <f>enrollment!L532</f>
        <v>37</v>
      </c>
      <c r="F532" t="str" cm="1">
        <f t="array" ref="F532">_xlfn.IFS(E532&lt;18,"0-17",E532&lt;35,"18-34",E532&lt;50,"35-49",E532&lt;65,"50-64",TRUE,"65+")</f>
        <v>35-49</v>
      </c>
      <c r="G532" t="str">
        <f>enrollment!M532</f>
        <v>F</v>
      </c>
      <c r="H532" s="13">
        <f>enrollment!N532</f>
        <v>1.1200000000000001</v>
      </c>
      <c r="I532" s="14">
        <f>enrollment!O532</f>
        <v>2345678901</v>
      </c>
      <c r="J532" s="15">
        <f>IFERROR(_xlfn.XLOOKUP(I532,providers!$B$2:$B$11,providers!$Q$2:$Q$11),"")</f>
        <v>4.2</v>
      </c>
      <c r="K532">
        <f>SUMIFS(member_months!$F:$F,member_months!$A:$A,$A532)</f>
        <v>10</v>
      </c>
      <c r="L532" s="16">
        <f>SUMIFS(claims!$Q:$Q,claims!$B:$B,$A532)</f>
        <v>5195.2400000000007</v>
      </c>
      <c r="M532" s="16">
        <f t="shared" si="36"/>
        <v>519.52400000000011</v>
      </c>
      <c r="N532" s="16">
        <f>SUMIFS(claims!$Q:$Q,claims!$B:$B,$A532,claims!$Z:$Z,"Inpatient")</f>
        <v>0</v>
      </c>
      <c r="O532" s="16">
        <f>SUMIFS(claims!$Q:$Q,claims!$B:$B,$A532,claims!$Z:$Z,"ED")</f>
        <v>2218.63</v>
      </c>
      <c r="P532" s="16">
        <f>SUMIFS(claims!$Q:$Q,claims!$B:$B,$A532,claims!$Z:$Z,"Specialty Rx")</f>
        <v>2386.98</v>
      </c>
      <c r="Q532" s="14">
        <f t="shared" si="37"/>
        <v>0</v>
      </c>
      <c r="AA532" s="41">
        <f>COUNTIFS(claims!$B:$B,$A532,claims!$Z:$Z,"Behavioral Health")</f>
        <v>1</v>
      </c>
      <c r="AB532" s="41">
        <f>COUNTIFS(claims!$B:$B,$A532,claims!$Z:$Z,"ED")</f>
        <v>2</v>
      </c>
      <c r="AC532" s="41">
        <f>COUNTIFS(claims!$B:$B,$A532,claims!$Z:$Z,"Inpatient")</f>
        <v>0</v>
      </c>
      <c r="AD532" s="41">
        <f t="shared" si="38"/>
        <v>1</v>
      </c>
      <c r="AE532" s="41" t="str">
        <f>IF(enrollment!P532="","",enrollment!P532)</f>
        <v/>
      </c>
      <c r="AF532" s="41">
        <f>IF(enrollment!P532="",0,1)</f>
        <v>0</v>
      </c>
    </row>
    <row r="533" spans="1:32" x14ac:dyDescent="0.25">
      <c r="A533" t="str">
        <f>enrollment!A533</f>
        <v>M-000532</v>
      </c>
      <c r="B533" t="str">
        <f>enrollment!F533</f>
        <v>Marketplace</v>
      </c>
      <c r="C533" t="str">
        <f>enrollment!I533</f>
        <v>GA</v>
      </c>
      <c r="D533" t="str">
        <f>enrollment!J533</f>
        <v>Cherokee</v>
      </c>
      <c r="E533">
        <f>enrollment!L533</f>
        <v>78</v>
      </c>
      <c r="F533" t="str" cm="1">
        <f t="array" ref="F533">_xlfn.IFS(E533&lt;18,"0-17",E533&lt;35,"18-34",E533&lt;50,"35-49",E533&lt;65,"50-64",TRUE,"65+")</f>
        <v>65+</v>
      </c>
      <c r="G533" t="str">
        <f>enrollment!M533</f>
        <v>M</v>
      </c>
      <c r="H533" s="13">
        <f>enrollment!N533</f>
        <v>2.13</v>
      </c>
      <c r="I533" s="14">
        <f>enrollment!O533</f>
        <v>8901234567</v>
      </c>
      <c r="J533" s="15">
        <f>IFERROR(_xlfn.XLOOKUP(I533,providers!$B$2:$B$11,providers!$Q$2:$Q$11),"")</f>
        <v>3.7</v>
      </c>
      <c r="K533">
        <f>SUMIFS(member_months!$F:$F,member_months!$A:$A,$A533)</f>
        <v>12</v>
      </c>
      <c r="L533" s="16">
        <f>SUMIFS(claims!$Q:$Q,claims!$B:$B,$A533)</f>
        <v>19975.66</v>
      </c>
      <c r="M533" s="16">
        <f t="shared" si="36"/>
        <v>1664.6383333333333</v>
      </c>
      <c r="N533" s="16">
        <f>SUMIFS(claims!$Q:$Q,claims!$B:$B,$A533,claims!$Z:$Z,"Inpatient")</f>
        <v>18311.759999999998</v>
      </c>
      <c r="O533" s="16">
        <f>SUMIFS(claims!$Q:$Q,claims!$B:$B,$A533,claims!$Z:$Z,"ED")</f>
        <v>1394.68</v>
      </c>
      <c r="P533" s="16">
        <f>SUMIFS(claims!$Q:$Q,claims!$B:$B,$A533,claims!$Z:$Z,"Specialty Rx")</f>
        <v>0</v>
      </c>
      <c r="Q533" s="14">
        <f t="shared" si="37"/>
        <v>0</v>
      </c>
      <c r="AA533" s="41">
        <f>COUNTIFS(claims!$B:$B,$A533,claims!$Z:$Z,"Behavioral Health")</f>
        <v>0</v>
      </c>
      <c r="AB533" s="41">
        <f>COUNTIFS(claims!$B:$B,$A533,claims!$Z:$Z,"ED")</f>
        <v>1</v>
      </c>
      <c r="AC533" s="41">
        <f>COUNTIFS(claims!$B:$B,$A533,claims!$Z:$Z,"Inpatient")</f>
        <v>1</v>
      </c>
      <c r="AD533" s="41">
        <f t="shared" si="38"/>
        <v>0</v>
      </c>
      <c r="AE533" s="41" t="str">
        <f>IF(enrollment!P533="","",enrollment!P533)</f>
        <v/>
      </c>
      <c r="AF533" s="41">
        <f>IF(enrollment!P533="",0,1)</f>
        <v>0</v>
      </c>
    </row>
    <row r="534" spans="1:32" x14ac:dyDescent="0.25">
      <c r="A534" t="str">
        <f>enrollment!A534</f>
        <v>M-000533</v>
      </c>
      <c r="B534" t="str">
        <f>enrollment!F534</f>
        <v>Commercial</v>
      </c>
      <c r="C534" t="str">
        <f>enrollment!I534</f>
        <v>GA</v>
      </c>
      <c r="D534" t="str">
        <f>enrollment!J534</f>
        <v>Fulton</v>
      </c>
      <c r="E534">
        <f>enrollment!L534</f>
        <v>43</v>
      </c>
      <c r="F534" t="str" cm="1">
        <f t="array" ref="F534">_xlfn.IFS(E534&lt;18,"0-17",E534&lt;35,"18-34",E534&lt;50,"35-49",E534&lt;65,"50-64",TRUE,"65+")</f>
        <v>35-49</v>
      </c>
      <c r="G534" t="str">
        <f>enrollment!M534</f>
        <v>M</v>
      </c>
      <c r="H534" s="13">
        <f>enrollment!N534</f>
        <v>1.19</v>
      </c>
      <c r="I534" s="14">
        <f>enrollment!O534</f>
        <v>8901234567</v>
      </c>
      <c r="J534" s="15">
        <f>IFERROR(_xlfn.XLOOKUP(I534,providers!$B$2:$B$11,providers!$Q$2:$Q$11),"")</f>
        <v>3.7</v>
      </c>
      <c r="K534">
        <f>SUMIFS(member_months!$F:$F,member_months!$A:$A,$A534)</f>
        <v>9</v>
      </c>
      <c r="L534" s="16">
        <f>SUMIFS(claims!$Q:$Q,claims!$B:$B,$A534)</f>
        <v>16229.88</v>
      </c>
      <c r="M534" s="16">
        <f t="shared" si="36"/>
        <v>1803.32</v>
      </c>
      <c r="N534" s="16">
        <f>SUMIFS(claims!$Q:$Q,claims!$B:$B,$A534,claims!$Z:$Z,"Inpatient")</f>
        <v>15333.88</v>
      </c>
      <c r="O534" s="16">
        <f>SUMIFS(claims!$Q:$Q,claims!$B:$B,$A534,claims!$Z:$Z,"ED")</f>
        <v>0</v>
      </c>
      <c r="P534" s="16">
        <f>SUMIFS(claims!$Q:$Q,claims!$B:$B,$A534,claims!$Z:$Z,"Specialty Rx")</f>
        <v>0</v>
      </c>
      <c r="Q534" s="14">
        <f t="shared" si="37"/>
        <v>0</v>
      </c>
      <c r="AA534" s="41">
        <f>COUNTIFS(claims!$B:$B,$A534,claims!$Z:$Z,"Behavioral Health")</f>
        <v>0</v>
      </c>
      <c r="AB534" s="41">
        <f>COUNTIFS(claims!$B:$B,$A534,claims!$Z:$Z,"ED")</f>
        <v>0</v>
      </c>
      <c r="AC534" s="41">
        <f>COUNTIFS(claims!$B:$B,$A534,claims!$Z:$Z,"Inpatient")</f>
        <v>1</v>
      </c>
      <c r="AD534" s="41">
        <f t="shared" si="38"/>
        <v>0</v>
      </c>
      <c r="AE534" s="41" t="str">
        <f>IF(enrollment!P534="","",enrollment!P534)</f>
        <v>Employer Change</v>
      </c>
      <c r="AF534" s="41">
        <f>IF(enrollment!P534="",0,1)</f>
        <v>1</v>
      </c>
    </row>
    <row r="535" spans="1:32" x14ac:dyDescent="0.25">
      <c r="A535" t="str">
        <f>enrollment!A535</f>
        <v>M-000534</v>
      </c>
      <c r="B535" t="str">
        <f>enrollment!F535</f>
        <v>Medicare Advantage</v>
      </c>
      <c r="C535" t="str">
        <f>enrollment!I535</f>
        <v>GA</v>
      </c>
      <c r="D535" t="str">
        <f>enrollment!J535</f>
        <v>Cherokee</v>
      </c>
      <c r="E535">
        <f>enrollment!L535</f>
        <v>82</v>
      </c>
      <c r="F535" t="str" cm="1">
        <f t="array" ref="F535">_xlfn.IFS(E535&lt;18,"0-17",E535&lt;35,"18-34",E535&lt;50,"35-49",E535&lt;65,"50-64",TRUE,"65+")</f>
        <v>65+</v>
      </c>
      <c r="G535" t="str">
        <f>enrollment!M535</f>
        <v>F</v>
      </c>
      <c r="H535" s="13">
        <f>enrollment!N535</f>
        <v>3.32</v>
      </c>
      <c r="I535" s="14">
        <f>enrollment!O535</f>
        <v>8901234567</v>
      </c>
      <c r="J535" s="15">
        <f>IFERROR(_xlfn.XLOOKUP(I535,providers!$B$2:$B$11,providers!$Q$2:$Q$11),"")</f>
        <v>3.7</v>
      </c>
      <c r="K535">
        <f>SUMIFS(member_months!$F:$F,member_months!$A:$A,$A535)</f>
        <v>11</v>
      </c>
      <c r="L535" s="16">
        <f>SUMIFS(claims!$Q:$Q,claims!$B:$B,$A535)</f>
        <v>3807.34</v>
      </c>
      <c r="M535" s="16">
        <f t="shared" si="36"/>
        <v>346.12181818181818</v>
      </c>
      <c r="N535" s="16">
        <f>SUMIFS(claims!$Q:$Q,claims!$B:$B,$A535,claims!$Z:$Z,"Inpatient")</f>
        <v>0</v>
      </c>
      <c r="O535" s="16">
        <f>SUMIFS(claims!$Q:$Q,claims!$B:$B,$A535,claims!$Z:$Z,"ED")</f>
        <v>1153.29</v>
      </c>
      <c r="P535" s="16">
        <f>SUMIFS(claims!$Q:$Q,claims!$B:$B,$A535,claims!$Z:$Z,"Specialty Rx")</f>
        <v>2011.1799999999998</v>
      </c>
      <c r="Q535" s="14">
        <f t="shared" si="37"/>
        <v>0</v>
      </c>
      <c r="AA535" s="41">
        <f>COUNTIFS(claims!$B:$B,$A535,claims!$Z:$Z,"Behavioral Health")</f>
        <v>2</v>
      </c>
      <c r="AB535" s="41">
        <f>COUNTIFS(claims!$B:$B,$A535,claims!$Z:$Z,"ED")</f>
        <v>1</v>
      </c>
      <c r="AC535" s="41">
        <f>COUNTIFS(claims!$B:$B,$A535,claims!$Z:$Z,"Inpatient")</f>
        <v>0</v>
      </c>
      <c r="AD535" s="41">
        <f t="shared" si="38"/>
        <v>1</v>
      </c>
      <c r="AE535" s="41" t="str">
        <f>IF(enrollment!P535="","",enrollment!P535)</f>
        <v/>
      </c>
      <c r="AF535" s="41">
        <f>IF(enrollment!P535="",0,1)</f>
        <v>0</v>
      </c>
    </row>
    <row r="536" spans="1:32" x14ac:dyDescent="0.25">
      <c r="A536" t="str">
        <f>enrollment!A536</f>
        <v>M-000535</v>
      </c>
      <c r="B536" t="str">
        <f>enrollment!F536</f>
        <v>Commercial</v>
      </c>
      <c r="C536" t="str">
        <f>enrollment!I536</f>
        <v>GA</v>
      </c>
      <c r="D536" t="str">
        <f>enrollment!J536</f>
        <v>Cherokee</v>
      </c>
      <c r="E536">
        <f>enrollment!L536</f>
        <v>45</v>
      </c>
      <c r="F536" t="str" cm="1">
        <f t="array" ref="F536">_xlfn.IFS(E536&lt;18,"0-17",E536&lt;35,"18-34",E536&lt;50,"35-49",E536&lt;65,"50-64",TRUE,"65+")</f>
        <v>35-49</v>
      </c>
      <c r="G536" t="str">
        <f>enrollment!M536</f>
        <v>M</v>
      </c>
      <c r="H536" s="13">
        <f>enrollment!N536</f>
        <v>1.28</v>
      </c>
      <c r="I536" s="14">
        <f>enrollment!O536</f>
        <v>8901234567</v>
      </c>
      <c r="J536" s="15">
        <f>IFERROR(_xlfn.XLOOKUP(I536,providers!$B$2:$B$11,providers!$Q$2:$Q$11),"")</f>
        <v>3.7</v>
      </c>
      <c r="K536">
        <f>SUMIFS(member_months!$F:$F,member_months!$A:$A,$A536)</f>
        <v>11</v>
      </c>
      <c r="L536" s="16">
        <f>SUMIFS(claims!$Q:$Q,claims!$B:$B,$A536)</f>
        <v>3264.49</v>
      </c>
      <c r="M536" s="16">
        <f t="shared" si="36"/>
        <v>296.77181818181816</v>
      </c>
      <c r="N536" s="16">
        <f>SUMIFS(claims!$Q:$Q,claims!$B:$B,$A536,claims!$Z:$Z,"Inpatient")</f>
        <v>0</v>
      </c>
      <c r="O536" s="16">
        <f>SUMIFS(claims!$Q:$Q,claims!$B:$B,$A536,claims!$Z:$Z,"ED")</f>
        <v>1344.45</v>
      </c>
      <c r="P536" s="16">
        <f>SUMIFS(claims!$Q:$Q,claims!$B:$B,$A536,claims!$Z:$Z,"Specialty Rx")</f>
        <v>857.51</v>
      </c>
      <c r="Q536" s="14">
        <f t="shared" si="37"/>
        <v>0</v>
      </c>
      <c r="AA536" s="41">
        <f>COUNTIFS(claims!$B:$B,$A536,claims!$Z:$Z,"Behavioral Health")</f>
        <v>0</v>
      </c>
      <c r="AB536" s="41">
        <f>COUNTIFS(claims!$B:$B,$A536,claims!$Z:$Z,"ED")</f>
        <v>1</v>
      </c>
      <c r="AC536" s="41">
        <f>COUNTIFS(claims!$B:$B,$A536,claims!$Z:$Z,"Inpatient")</f>
        <v>0</v>
      </c>
      <c r="AD536" s="41">
        <f t="shared" si="38"/>
        <v>0</v>
      </c>
      <c r="AE536" s="41" t="str">
        <f>IF(enrollment!P536="","",enrollment!P536)</f>
        <v/>
      </c>
      <c r="AF536" s="41">
        <f>IF(enrollment!P536="",0,1)</f>
        <v>0</v>
      </c>
    </row>
    <row r="537" spans="1:32" x14ac:dyDescent="0.25">
      <c r="A537" t="str">
        <f>enrollment!A537</f>
        <v>M-000536</v>
      </c>
      <c r="B537" t="str">
        <f>enrollment!F537</f>
        <v>Marketplace</v>
      </c>
      <c r="C537" t="str">
        <f>enrollment!I537</f>
        <v>GA</v>
      </c>
      <c r="D537" t="str">
        <f>enrollment!J537</f>
        <v>Cherokee</v>
      </c>
      <c r="E537">
        <f>enrollment!L537</f>
        <v>23</v>
      </c>
      <c r="F537" t="str" cm="1">
        <f t="array" ref="F537">_xlfn.IFS(E537&lt;18,"0-17",E537&lt;35,"18-34",E537&lt;50,"35-49",E537&lt;65,"50-64",TRUE,"65+")</f>
        <v>18-34</v>
      </c>
      <c r="G537" t="str">
        <f>enrollment!M537</f>
        <v>M</v>
      </c>
      <c r="H537" s="13">
        <f>enrollment!N537</f>
        <v>1.1499999999999999</v>
      </c>
      <c r="I537" s="14">
        <f>enrollment!O537</f>
        <v>8901234567</v>
      </c>
      <c r="J537" s="15">
        <f>IFERROR(_xlfn.XLOOKUP(I537,providers!$B$2:$B$11,providers!$Q$2:$Q$11),"")</f>
        <v>3.7</v>
      </c>
      <c r="K537">
        <f>SUMIFS(member_months!$F:$F,member_months!$A:$A,$A537)</f>
        <v>10</v>
      </c>
      <c r="L537" s="16">
        <f>SUMIFS(claims!$Q:$Q,claims!$B:$B,$A537)</f>
        <v>13692.11</v>
      </c>
      <c r="M537" s="16">
        <f t="shared" si="36"/>
        <v>1369.211</v>
      </c>
      <c r="N537" s="16">
        <f>SUMIFS(claims!$Q:$Q,claims!$B:$B,$A537,claims!$Z:$Z,"Inpatient")</f>
        <v>11466.69</v>
      </c>
      <c r="O537" s="16">
        <f>SUMIFS(claims!$Q:$Q,claims!$B:$B,$A537,claims!$Z:$Z,"ED")</f>
        <v>954.44</v>
      </c>
      <c r="P537" s="16">
        <f>SUMIFS(claims!$Q:$Q,claims!$B:$B,$A537,claims!$Z:$Z,"Specialty Rx")</f>
        <v>953.92</v>
      </c>
      <c r="Q537" s="14">
        <f t="shared" si="37"/>
        <v>0</v>
      </c>
      <c r="AA537" s="41">
        <f>COUNTIFS(claims!$B:$B,$A537,claims!$Z:$Z,"Behavioral Health")</f>
        <v>1</v>
      </c>
      <c r="AB537" s="41">
        <f>COUNTIFS(claims!$B:$B,$A537,claims!$Z:$Z,"ED")</f>
        <v>1</v>
      </c>
      <c r="AC537" s="41">
        <f>COUNTIFS(claims!$B:$B,$A537,claims!$Z:$Z,"Inpatient")</f>
        <v>1</v>
      </c>
      <c r="AD537" s="41">
        <f t="shared" si="38"/>
        <v>1</v>
      </c>
      <c r="AE537" s="41" t="str">
        <f>IF(enrollment!P537="","",enrollment!P537)</f>
        <v/>
      </c>
      <c r="AF537" s="41">
        <f>IF(enrollment!P537="",0,1)</f>
        <v>0</v>
      </c>
    </row>
    <row r="538" spans="1:32" x14ac:dyDescent="0.25">
      <c r="A538" t="str">
        <f>enrollment!A538</f>
        <v>M-000537</v>
      </c>
      <c r="B538" t="str">
        <f>enrollment!F538</f>
        <v>Marketplace</v>
      </c>
      <c r="C538" t="str">
        <f>enrollment!I538</f>
        <v>OH</v>
      </c>
      <c r="D538" t="str">
        <f>enrollment!J538</f>
        <v>Cuyahoga</v>
      </c>
      <c r="E538">
        <f>enrollment!L538</f>
        <v>52</v>
      </c>
      <c r="F538" t="str" cm="1">
        <f t="array" ref="F538">_xlfn.IFS(E538&lt;18,"0-17",E538&lt;35,"18-34",E538&lt;50,"35-49",E538&lt;65,"50-64",TRUE,"65+")</f>
        <v>50-64</v>
      </c>
      <c r="G538" t="str">
        <f>enrollment!M538</f>
        <v>F</v>
      </c>
      <c r="H538" s="13">
        <f>enrollment!N538</f>
        <v>1.3</v>
      </c>
      <c r="I538" s="14">
        <f>enrollment!O538</f>
        <v>2345678901</v>
      </c>
      <c r="J538" s="15">
        <f>IFERROR(_xlfn.XLOOKUP(I538,providers!$B$2:$B$11,providers!$Q$2:$Q$11),"")</f>
        <v>4.2</v>
      </c>
      <c r="K538">
        <f>SUMIFS(member_months!$F:$F,member_months!$A:$A,$A538)</f>
        <v>12</v>
      </c>
      <c r="L538" s="16">
        <f>SUMIFS(claims!$Q:$Q,claims!$B:$B,$A538)</f>
        <v>1544.7199999999998</v>
      </c>
      <c r="M538" s="16">
        <f t="shared" si="36"/>
        <v>128.72666666666666</v>
      </c>
      <c r="N538" s="16">
        <f>SUMIFS(claims!$Q:$Q,claims!$B:$B,$A538,claims!$Z:$Z,"Inpatient")</f>
        <v>0</v>
      </c>
      <c r="O538" s="16">
        <f>SUMIFS(claims!$Q:$Q,claims!$B:$B,$A538,claims!$Z:$Z,"ED")</f>
        <v>0</v>
      </c>
      <c r="P538" s="16">
        <f>SUMIFS(claims!$Q:$Q,claims!$B:$B,$A538,claims!$Z:$Z,"Specialty Rx")</f>
        <v>772.51</v>
      </c>
      <c r="Q538" s="14">
        <f t="shared" si="37"/>
        <v>0</v>
      </c>
      <c r="AA538" s="41">
        <f>COUNTIFS(claims!$B:$B,$A538,claims!$Z:$Z,"Behavioral Health")</f>
        <v>0</v>
      </c>
      <c r="AB538" s="41">
        <f>COUNTIFS(claims!$B:$B,$A538,claims!$Z:$Z,"ED")</f>
        <v>0</v>
      </c>
      <c r="AC538" s="41">
        <f>COUNTIFS(claims!$B:$B,$A538,claims!$Z:$Z,"Inpatient")</f>
        <v>0</v>
      </c>
      <c r="AD538" s="41">
        <f t="shared" si="38"/>
        <v>0</v>
      </c>
      <c r="AE538" s="41" t="str">
        <f>IF(enrollment!P538="","",enrollment!P538)</f>
        <v/>
      </c>
      <c r="AF538" s="41">
        <f>IF(enrollment!P538="",0,1)</f>
        <v>0</v>
      </c>
    </row>
    <row r="539" spans="1:32" x14ac:dyDescent="0.25">
      <c r="A539" t="str">
        <f>enrollment!A539</f>
        <v>M-000538</v>
      </c>
      <c r="B539" t="str">
        <f>enrollment!F539</f>
        <v>Commercial</v>
      </c>
      <c r="C539" t="str">
        <f>enrollment!I539</f>
        <v>KY</v>
      </c>
      <c r="D539" t="str">
        <f>enrollment!J539</f>
        <v>Jefferson</v>
      </c>
      <c r="E539">
        <f>enrollment!L539</f>
        <v>52</v>
      </c>
      <c r="F539" t="str" cm="1">
        <f t="array" ref="F539">_xlfn.IFS(E539&lt;18,"0-17",E539&lt;35,"18-34",E539&lt;50,"35-49",E539&lt;65,"50-64",TRUE,"65+")</f>
        <v>50-64</v>
      </c>
      <c r="G539" t="str">
        <f>enrollment!M539</f>
        <v>F</v>
      </c>
      <c r="H539" s="13">
        <f>enrollment!N539</f>
        <v>1.23</v>
      </c>
      <c r="I539" s="14">
        <f>enrollment!O539</f>
        <v>3456789012</v>
      </c>
      <c r="J539" s="15">
        <f>IFERROR(_xlfn.XLOOKUP(I539,providers!$B$2:$B$11,providers!$Q$2:$Q$11),"")</f>
        <v>4</v>
      </c>
      <c r="K539">
        <f>SUMIFS(member_months!$F:$F,member_months!$A:$A,$A539)</f>
        <v>10</v>
      </c>
      <c r="L539" s="16">
        <f>SUMIFS(claims!$Q:$Q,claims!$B:$B,$A539)</f>
        <v>2504.61</v>
      </c>
      <c r="M539" s="16">
        <f t="shared" si="36"/>
        <v>250.46100000000001</v>
      </c>
      <c r="N539" s="16">
        <f>SUMIFS(claims!$Q:$Q,claims!$B:$B,$A539,claims!$Z:$Z,"Inpatient")</f>
        <v>0</v>
      </c>
      <c r="O539" s="16">
        <f>SUMIFS(claims!$Q:$Q,claims!$B:$B,$A539,claims!$Z:$Z,"ED")</f>
        <v>2166.67</v>
      </c>
      <c r="P539" s="16">
        <f>SUMIFS(claims!$Q:$Q,claims!$B:$B,$A539,claims!$Z:$Z,"Specialty Rx")</f>
        <v>0</v>
      </c>
      <c r="Q539" s="14">
        <f t="shared" si="37"/>
        <v>0</v>
      </c>
      <c r="AA539" s="41">
        <f>COUNTIFS(claims!$B:$B,$A539,claims!$Z:$Z,"Behavioral Health")</f>
        <v>1</v>
      </c>
      <c r="AB539" s="41">
        <f>COUNTIFS(claims!$B:$B,$A539,claims!$Z:$Z,"ED")</f>
        <v>2</v>
      </c>
      <c r="AC539" s="41">
        <f>COUNTIFS(claims!$B:$B,$A539,claims!$Z:$Z,"Inpatient")</f>
        <v>0</v>
      </c>
      <c r="AD539" s="41">
        <f t="shared" si="38"/>
        <v>1</v>
      </c>
      <c r="AE539" s="41" t="str">
        <f>IF(enrollment!P539="","",enrollment!P539)</f>
        <v/>
      </c>
      <c r="AF539" s="41">
        <f>IF(enrollment!P539="",0,1)</f>
        <v>0</v>
      </c>
    </row>
    <row r="540" spans="1:32" x14ac:dyDescent="0.25">
      <c r="A540" t="str">
        <f>enrollment!A540</f>
        <v>M-000539</v>
      </c>
      <c r="B540" t="str">
        <f>enrollment!F540</f>
        <v>Marketplace</v>
      </c>
      <c r="C540" t="str">
        <f>enrollment!I540</f>
        <v>KY</v>
      </c>
      <c r="D540" t="str">
        <f>enrollment!J540</f>
        <v>Hardin</v>
      </c>
      <c r="E540">
        <f>enrollment!L540</f>
        <v>79</v>
      </c>
      <c r="F540" t="str" cm="1">
        <f t="array" ref="F540">_xlfn.IFS(E540&lt;18,"0-17",E540&lt;35,"18-34",E540&lt;50,"35-49",E540&lt;65,"50-64",TRUE,"65+")</f>
        <v>65+</v>
      </c>
      <c r="G540" t="str">
        <f>enrollment!M540</f>
        <v>F</v>
      </c>
      <c r="H540" s="13">
        <f>enrollment!N540</f>
        <v>2.35</v>
      </c>
      <c r="I540" s="14">
        <f>enrollment!O540</f>
        <v>3456789012</v>
      </c>
      <c r="J540" s="15">
        <f>IFERROR(_xlfn.XLOOKUP(I540,providers!$B$2:$B$11,providers!$Q$2:$Q$11),"")</f>
        <v>4</v>
      </c>
      <c r="K540">
        <f>SUMIFS(member_months!$F:$F,member_months!$A:$A,$A540)</f>
        <v>11</v>
      </c>
      <c r="L540" s="16">
        <f>SUMIFS(claims!$Q:$Q,claims!$B:$B,$A540)</f>
        <v>4932.7800000000007</v>
      </c>
      <c r="M540" s="16">
        <f t="shared" si="36"/>
        <v>448.43454545454551</v>
      </c>
      <c r="N540" s="16">
        <f>SUMIFS(claims!$Q:$Q,claims!$B:$B,$A540,claims!$Z:$Z,"Inpatient")</f>
        <v>0</v>
      </c>
      <c r="O540" s="16">
        <f>SUMIFS(claims!$Q:$Q,claims!$B:$B,$A540,claims!$Z:$Z,"ED")</f>
        <v>3721.3999999999996</v>
      </c>
      <c r="P540" s="16">
        <f>SUMIFS(claims!$Q:$Q,claims!$B:$B,$A540,claims!$Z:$Z,"Specialty Rx")</f>
        <v>677.91</v>
      </c>
      <c r="Q540" s="14">
        <f t="shared" si="37"/>
        <v>0</v>
      </c>
      <c r="AA540" s="41">
        <f>COUNTIFS(claims!$B:$B,$A540,claims!$Z:$Z,"Behavioral Health")</f>
        <v>0</v>
      </c>
      <c r="AB540" s="41">
        <f>COUNTIFS(claims!$B:$B,$A540,claims!$Z:$Z,"ED")</f>
        <v>3</v>
      </c>
      <c r="AC540" s="41">
        <f>COUNTIFS(claims!$B:$B,$A540,claims!$Z:$Z,"Inpatient")</f>
        <v>0</v>
      </c>
      <c r="AD540" s="41">
        <f t="shared" si="38"/>
        <v>0</v>
      </c>
      <c r="AE540" s="41" t="str">
        <f>IF(enrollment!P540="","",enrollment!P540)</f>
        <v/>
      </c>
      <c r="AF540" s="41">
        <f>IF(enrollment!P540="",0,1)</f>
        <v>0</v>
      </c>
    </row>
    <row r="541" spans="1:32" x14ac:dyDescent="0.25">
      <c r="A541" t="str">
        <f>enrollment!A541</f>
        <v>M-000540</v>
      </c>
      <c r="B541" t="str">
        <f>enrollment!F541</f>
        <v>Marketplace</v>
      </c>
      <c r="C541" t="str">
        <f>enrollment!I541</f>
        <v>TN</v>
      </c>
      <c r="D541" t="str">
        <f>enrollment!J541</f>
        <v>Rural-Cannon</v>
      </c>
      <c r="E541">
        <f>enrollment!L541</f>
        <v>48</v>
      </c>
      <c r="F541" t="str" cm="1">
        <f t="array" ref="F541">_xlfn.IFS(E541&lt;18,"0-17",E541&lt;35,"18-34",E541&lt;50,"35-49",E541&lt;65,"50-64",TRUE,"65+")</f>
        <v>35-49</v>
      </c>
      <c r="G541" t="str">
        <f>enrollment!M541</f>
        <v>M</v>
      </c>
      <c r="H541" s="13">
        <f>enrollment!N541</f>
        <v>1.1499999999999999</v>
      </c>
      <c r="I541" s="14">
        <f>enrollment!O541</f>
        <v>2233445566</v>
      </c>
      <c r="J541" s="15">
        <f>IFERROR(_xlfn.XLOOKUP(I541,providers!$B$2:$B$11,providers!$Q$2:$Q$11),"")</f>
        <v>3.5</v>
      </c>
      <c r="K541">
        <f>SUMIFS(member_months!$F:$F,member_months!$A:$A,$A541)</f>
        <v>6</v>
      </c>
      <c r="L541" s="16">
        <f>SUMIFS(claims!$Q:$Q,claims!$B:$B,$A541)</f>
        <v>15558.650000000003</v>
      </c>
      <c r="M541" s="16">
        <f t="shared" si="36"/>
        <v>2593.108333333334</v>
      </c>
      <c r="N541" s="16">
        <f>SUMIFS(claims!$Q:$Q,claims!$B:$B,$A541,claims!$Z:$Z,"Inpatient")</f>
        <v>0</v>
      </c>
      <c r="O541" s="16">
        <f>SUMIFS(claims!$Q:$Q,claims!$B:$B,$A541,claims!$Z:$Z,"ED")</f>
        <v>13617.77</v>
      </c>
      <c r="P541" s="16">
        <f>SUMIFS(claims!$Q:$Q,claims!$B:$B,$A541,claims!$Z:$Z,"Specialty Rx")</f>
        <v>0</v>
      </c>
      <c r="Q541" s="14">
        <f t="shared" si="37"/>
        <v>0</v>
      </c>
      <c r="AA541" s="41">
        <f>COUNTIFS(claims!$B:$B,$A541,claims!$Z:$Z,"Behavioral Health")</f>
        <v>4</v>
      </c>
      <c r="AB541" s="41">
        <f>COUNTIFS(claims!$B:$B,$A541,claims!$Z:$Z,"ED")</f>
        <v>13</v>
      </c>
      <c r="AC541" s="41">
        <f>COUNTIFS(claims!$B:$B,$A541,claims!$Z:$Z,"Inpatient")</f>
        <v>0</v>
      </c>
      <c r="AD541" s="41">
        <f t="shared" si="38"/>
        <v>1</v>
      </c>
      <c r="AE541" s="41" t="str">
        <f>IF(enrollment!P541="","",enrollment!P541)</f>
        <v>Network Adequacy</v>
      </c>
      <c r="AF541" s="41">
        <f>IF(enrollment!P541="",0,1)</f>
        <v>1</v>
      </c>
    </row>
    <row r="542" spans="1:32" x14ac:dyDescent="0.25">
      <c r="A542" t="str">
        <f>enrollment!A542</f>
        <v>M-000541</v>
      </c>
      <c r="B542" t="str">
        <f>enrollment!F542</f>
        <v>Medicare Advantage</v>
      </c>
      <c r="C542" t="str">
        <f>enrollment!I542</f>
        <v>TN</v>
      </c>
      <c r="D542" t="str">
        <f>enrollment!J542</f>
        <v>Knox</v>
      </c>
      <c r="E542">
        <f>enrollment!L542</f>
        <v>69</v>
      </c>
      <c r="F542" t="str" cm="1">
        <f t="array" ref="F542">_xlfn.IFS(E542&lt;18,"0-17",E542&lt;35,"18-34",E542&lt;50,"35-49",E542&lt;65,"50-64",TRUE,"65+")</f>
        <v>65+</v>
      </c>
      <c r="G542" t="str">
        <f>enrollment!M542</f>
        <v>F</v>
      </c>
      <c r="H542" s="13">
        <f>enrollment!N542</f>
        <v>2.44</v>
      </c>
      <c r="I542" s="14">
        <f>enrollment!O542</f>
        <v>5678901234</v>
      </c>
      <c r="J542" s="15">
        <f>IFERROR(_xlfn.XLOOKUP(I542,providers!$B$2:$B$11,providers!$Q$2:$Q$11),"")</f>
        <v>3.8</v>
      </c>
      <c r="K542">
        <f>SUMIFS(member_months!$F:$F,member_months!$A:$A,$A542)</f>
        <v>11</v>
      </c>
      <c r="L542" s="16">
        <f>SUMIFS(claims!$Q:$Q,claims!$B:$B,$A542)</f>
        <v>1530.5500000000002</v>
      </c>
      <c r="M542" s="16">
        <f t="shared" si="36"/>
        <v>139.1409090909091</v>
      </c>
      <c r="N542" s="16">
        <f>SUMIFS(claims!$Q:$Q,claims!$B:$B,$A542,claims!$Z:$Z,"Inpatient")</f>
        <v>0</v>
      </c>
      <c r="O542" s="16">
        <f>SUMIFS(claims!$Q:$Q,claims!$B:$B,$A542,claims!$Z:$Z,"ED")</f>
        <v>1112.57</v>
      </c>
      <c r="P542" s="16">
        <f>SUMIFS(claims!$Q:$Q,claims!$B:$B,$A542,claims!$Z:$Z,"Specialty Rx")</f>
        <v>0</v>
      </c>
      <c r="Q542" s="14">
        <f t="shared" si="37"/>
        <v>0</v>
      </c>
      <c r="AA542" s="41">
        <f>COUNTIFS(claims!$B:$B,$A542,claims!$Z:$Z,"Behavioral Health")</f>
        <v>0</v>
      </c>
      <c r="AB542" s="41">
        <f>COUNTIFS(claims!$B:$B,$A542,claims!$Z:$Z,"ED")</f>
        <v>1</v>
      </c>
      <c r="AC542" s="41">
        <f>COUNTIFS(claims!$B:$B,$A542,claims!$Z:$Z,"Inpatient")</f>
        <v>0</v>
      </c>
      <c r="AD542" s="41">
        <f t="shared" si="38"/>
        <v>0</v>
      </c>
      <c r="AE542" s="41" t="str">
        <f>IF(enrollment!P542="","",enrollment!P542)</f>
        <v/>
      </c>
      <c r="AF542" s="41">
        <f>IF(enrollment!P542="",0,1)</f>
        <v>0</v>
      </c>
    </row>
    <row r="543" spans="1:32" x14ac:dyDescent="0.25">
      <c r="A543" t="str">
        <f>enrollment!A543</f>
        <v>M-000542</v>
      </c>
      <c r="B543" t="str">
        <f>enrollment!F543</f>
        <v>Medicare Advantage</v>
      </c>
      <c r="C543" t="str">
        <f>enrollment!I543</f>
        <v>OH</v>
      </c>
      <c r="D543" t="str">
        <f>enrollment!J543</f>
        <v>Franklin</v>
      </c>
      <c r="E543">
        <f>enrollment!L543</f>
        <v>81</v>
      </c>
      <c r="F543" t="str" cm="1">
        <f t="array" ref="F543">_xlfn.IFS(E543&lt;18,"0-17",E543&lt;35,"18-34",E543&lt;50,"35-49",E543&lt;65,"50-64",TRUE,"65+")</f>
        <v>65+</v>
      </c>
      <c r="G543" t="str">
        <f>enrollment!M543</f>
        <v>F</v>
      </c>
      <c r="H543" s="13">
        <f>enrollment!N543</f>
        <v>2.2599999999999998</v>
      </c>
      <c r="I543" s="14">
        <f>enrollment!O543</f>
        <v>6789012345</v>
      </c>
      <c r="J543" s="15">
        <f>IFERROR(_xlfn.XLOOKUP(I543,providers!$B$2:$B$11,providers!$Q$2:$Q$11),"")</f>
        <v>4.0999999999999996</v>
      </c>
      <c r="K543">
        <f>SUMIFS(member_months!$F:$F,member_months!$A:$A,$A543)</f>
        <v>10</v>
      </c>
      <c r="L543" s="16">
        <f>SUMIFS(claims!$Q:$Q,claims!$B:$B,$A543)</f>
        <v>1561.1</v>
      </c>
      <c r="M543" s="16">
        <f t="shared" si="36"/>
        <v>156.10999999999999</v>
      </c>
      <c r="N543" s="16">
        <f>SUMIFS(claims!$Q:$Q,claims!$B:$B,$A543,claims!$Z:$Z,"Inpatient")</f>
        <v>0</v>
      </c>
      <c r="O543" s="16">
        <f>SUMIFS(claims!$Q:$Q,claims!$B:$B,$A543,claims!$Z:$Z,"ED")</f>
        <v>889.41</v>
      </c>
      <c r="P543" s="16">
        <f>SUMIFS(claims!$Q:$Q,claims!$B:$B,$A543,claims!$Z:$Z,"Specialty Rx")</f>
        <v>0</v>
      </c>
      <c r="Q543" s="14">
        <f t="shared" si="37"/>
        <v>0</v>
      </c>
      <c r="AA543" s="41">
        <f>COUNTIFS(claims!$B:$B,$A543,claims!$Z:$Z,"Behavioral Health")</f>
        <v>0</v>
      </c>
      <c r="AB543" s="41">
        <f>COUNTIFS(claims!$B:$B,$A543,claims!$Z:$Z,"ED")</f>
        <v>1</v>
      </c>
      <c r="AC543" s="41">
        <f>COUNTIFS(claims!$B:$B,$A543,claims!$Z:$Z,"Inpatient")</f>
        <v>0</v>
      </c>
      <c r="AD543" s="41">
        <f t="shared" si="38"/>
        <v>0</v>
      </c>
      <c r="AE543" s="41" t="str">
        <f>IF(enrollment!P543="","",enrollment!P543)</f>
        <v/>
      </c>
      <c r="AF543" s="41">
        <f>IF(enrollment!P543="",0,1)</f>
        <v>0</v>
      </c>
    </row>
    <row r="544" spans="1:32" x14ac:dyDescent="0.25">
      <c r="A544" t="str">
        <f>enrollment!A544</f>
        <v>M-000543</v>
      </c>
      <c r="B544" t="str">
        <f>enrollment!F544</f>
        <v>Medicare Advantage</v>
      </c>
      <c r="C544" t="str">
        <f>enrollment!I544</f>
        <v>OH</v>
      </c>
      <c r="D544" t="str">
        <f>enrollment!J544</f>
        <v>Franklin</v>
      </c>
      <c r="E544">
        <f>enrollment!L544</f>
        <v>79</v>
      </c>
      <c r="F544" t="str" cm="1">
        <f t="array" ref="F544">_xlfn.IFS(E544&lt;18,"0-17",E544&lt;35,"18-34",E544&lt;50,"35-49",E544&lt;65,"50-64",TRUE,"65+")</f>
        <v>65+</v>
      </c>
      <c r="G544" t="str">
        <f>enrollment!M544</f>
        <v>F</v>
      </c>
      <c r="H544" s="13">
        <f>enrollment!N544</f>
        <v>2.83</v>
      </c>
      <c r="I544" s="14">
        <f>enrollment!O544</f>
        <v>2345678901</v>
      </c>
      <c r="J544" s="15">
        <f>IFERROR(_xlfn.XLOOKUP(I544,providers!$B$2:$B$11,providers!$Q$2:$Q$11),"")</f>
        <v>4.2</v>
      </c>
      <c r="K544">
        <f>SUMIFS(member_months!$F:$F,member_months!$A:$A,$A544)</f>
        <v>12</v>
      </c>
      <c r="L544" s="16">
        <f>SUMIFS(claims!$Q:$Q,claims!$B:$B,$A544)</f>
        <v>22626.62</v>
      </c>
      <c r="M544" s="16">
        <f t="shared" si="36"/>
        <v>1885.5516666666665</v>
      </c>
      <c r="N544" s="16">
        <f>SUMIFS(claims!$Q:$Q,claims!$B:$B,$A544,claims!$Z:$Z,"Inpatient")</f>
        <v>17754.82</v>
      </c>
      <c r="O544" s="16">
        <f>SUMIFS(claims!$Q:$Q,claims!$B:$B,$A544,claims!$Z:$Z,"ED")</f>
        <v>3191.17</v>
      </c>
      <c r="P544" s="16">
        <f>SUMIFS(claims!$Q:$Q,claims!$B:$B,$A544,claims!$Z:$Z,"Specialty Rx")</f>
        <v>933.8</v>
      </c>
      <c r="Q544" s="14">
        <f t="shared" si="37"/>
        <v>0</v>
      </c>
      <c r="AA544" s="41">
        <f>COUNTIFS(claims!$B:$B,$A544,claims!$Z:$Z,"Behavioral Health")</f>
        <v>2</v>
      </c>
      <c r="AB544" s="41">
        <f>COUNTIFS(claims!$B:$B,$A544,claims!$Z:$Z,"ED")</f>
        <v>3</v>
      </c>
      <c r="AC544" s="41">
        <f>COUNTIFS(claims!$B:$B,$A544,claims!$Z:$Z,"Inpatient")</f>
        <v>1</v>
      </c>
      <c r="AD544" s="41">
        <f t="shared" si="38"/>
        <v>1</v>
      </c>
      <c r="AE544" s="41" t="str">
        <f>IF(enrollment!P544="","",enrollment!P544)</f>
        <v/>
      </c>
      <c r="AF544" s="41">
        <f>IF(enrollment!P544="",0,1)</f>
        <v>0</v>
      </c>
    </row>
    <row r="545" spans="1:32" x14ac:dyDescent="0.25">
      <c r="A545" t="str">
        <f>enrollment!A545</f>
        <v>M-000544</v>
      </c>
      <c r="B545" t="str">
        <f>enrollment!F545</f>
        <v>Medicare Advantage</v>
      </c>
      <c r="C545" t="str">
        <f>enrollment!I545</f>
        <v>OH</v>
      </c>
      <c r="D545" t="str">
        <f>enrollment!J545</f>
        <v>Franklin</v>
      </c>
      <c r="E545">
        <f>enrollment!L545</f>
        <v>70</v>
      </c>
      <c r="F545" t="str" cm="1">
        <f t="array" ref="F545">_xlfn.IFS(E545&lt;18,"0-17",E545&lt;35,"18-34",E545&lt;50,"35-49",E545&lt;65,"50-64",TRUE,"65+")</f>
        <v>65+</v>
      </c>
      <c r="G545" t="str">
        <f>enrollment!M545</f>
        <v>F</v>
      </c>
      <c r="H545" s="13">
        <f>enrollment!N545</f>
        <v>3.19</v>
      </c>
      <c r="I545" s="14">
        <f>enrollment!O545</f>
        <v>2345678901</v>
      </c>
      <c r="J545" s="15">
        <f>IFERROR(_xlfn.XLOOKUP(I545,providers!$B$2:$B$11,providers!$Q$2:$Q$11),"")</f>
        <v>4.2</v>
      </c>
      <c r="K545">
        <f>SUMIFS(member_months!$F:$F,member_months!$A:$A,$A545)</f>
        <v>7</v>
      </c>
      <c r="L545" s="16">
        <f>SUMIFS(claims!$Q:$Q,claims!$B:$B,$A545)</f>
        <v>21001.8</v>
      </c>
      <c r="M545" s="16">
        <f t="shared" si="36"/>
        <v>3000.2571428571428</v>
      </c>
      <c r="N545" s="16">
        <f>SUMIFS(claims!$Q:$Q,claims!$B:$B,$A545,claims!$Z:$Z,"Inpatient")</f>
        <v>20403.52</v>
      </c>
      <c r="O545" s="16">
        <f>SUMIFS(claims!$Q:$Q,claims!$B:$B,$A545,claims!$Z:$Z,"ED")</f>
        <v>0</v>
      </c>
      <c r="P545" s="16">
        <f>SUMIFS(claims!$Q:$Q,claims!$B:$B,$A545,claims!$Z:$Z,"Specialty Rx")</f>
        <v>0</v>
      </c>
      <c r="Q545" s="14">
        <f t="shared" si="37"/>
        <v>0</v>
      </c>
      <c r="AA545" s="41">
        <f>COUNTIFS(claims!$B:$B,$A545,claims!$Z:$Z,"Behavioral Health")</f>
        <v>0</v>
      </c>
      <c r="AB545" s="41">
        <f>COUNTIFS(claims!$B:$B,$A545,claims!$Z:$Z,"ED")</f>
        <v>0</v>
      </c>
      <c r="AC545" s="41">
        <f>COUNTIFS(claims!$B:$B,$A545,claims!$Z:$Z,"Inpatient")</f>
        <v>1</v>
      </c>
      <c r="AD545" s="41">
        <f t="shared" si="38"/>
        <v>0</v>
      </c>
      <c r="AE545" s="41" t="str">
        <f>IF(enrollment!P545="","",enrollment!P545)</f>
        <v>Premium Affordability</v>
      </c>
      <c r="AF545" s="41">
        <f>IF(enrollment!P545="",0,1)</f>
        <v>1</v>
      </c>
    </row>
    <row r="546" spans="1:32" x14ac:dyDescent="0.25">
      <c r="A546" t="str">
        <f>enrollment!A546</f>
        <v>M-000545</v>
      </c>
      <c r="B546" t="str">
        <f>enrollment!F546</f>
        <v>Marketplace</v>
      </c>
      <c r="C546" t="str">
        <f>enrollment!I546</f>
        <v>GA</v>
      </c>
      <c r="D546" t="str">
        <f>enrollment!J546</f>
        <v>Fulton</v>
      </c>
      <c r="E546">
        <f>enrollment!L546</f>
        <v>44</v>
      </c>
      <c r="F546" t="str" cm="1">
        <f t="array" ref="F546">_xlfn.IFS(E546&lt;18,"0-17",E546&lt;35,"18-34",E546&lt;50,"35-49",E546&lt;65,"50-64",TRUE,"65+")</f>
        <v>35-49</v>
      </c>
      <c r="G546" t="str">
        <f>enrollment!M546</f>
        <v>M</v>
      </c>
      <c r="H546" s="13">
        <f>enrollment!N546</f>
        <v>1.1299999999999999</v>
      </c>
      <c r="I546" s="14">
        <f>enrollment!O546</f>
        <v>8901234567</v>
      </c>
      <c r="J546" s="15">
        <f>IFERROR(_xlfn.XLOOKUP(I546,providers!$B$2:$B$11,providers!$Q$2:$Q$11),"")</f>
        <v>3.7</v>
      </c>
      <c r="K546">
        <f>SUMIFS(member_months!$F:$F,member_months!$A:$A,$A546)</f>
        <v>10</v>
      </c>
      <c r="L546" s="16">
        <f>SUMIFS(claims!$Q:$Q,claims!$B:$B,$A546)</f>
        <v>2394.5100000000002</v>
      </c>
      <c r="M546" s="16">
        <f t="shared" si="36"/>
        <v>239.45100000000002</v>
      </c>
      <c r="N546" s="16">
        <f>SUMIFS(claims!$Q:$Q,claims!$B:$B,$A546,claims!$Z:$Z,"Inpatient")</f>
        <v>0</v>
      </c>
      <c r="O546" s="16">
        <f>SUMIFS(claims!$Q:$Q,claims!$B:$B,$A546,claims!$Z:$Z,"ED")</f>
        <v>0</v>
      </c>
      <c r="P546" s="16">
        <f>SUMIFS(claims!$Q:$Q,claims!$B:$B,$A546,claims!$Z:$Z,"Specialty Rx")</f>
        <v>1823.5700000000002</v>
      </c>
      <c r="Q546" s="14">
        <f t="shared" si="37"/>
        <v>0</v>
      </c>
      <c r="AA546" s="41">
        <f>COUNTIFS(claims!$B:$B,$A546,claims!$Z:$Z,"Behavioral Health")</f>
        <v>0</v>
      </c>
      <c r="AB546" s="41">
        <f>COUNTIFS(claims!$B:$B,$A546,claims!$Z:$Z,"ED")</f>
        <v>0</v>
      </c>
      <c r="AC546" s="41">
        <f>COUNTIFS(claims!$B:$B,$A546,claims!$Z:$Z,"Inpatient")</f>
        <v>0</v>
      </c>
      <c r="AD546" s="41">
        <f t="shared" si="38"/>
        <v>0</v>
      </c>
      <c r="AE546" s="41" t="str">
        <f>IF(enrollment!P546="","",enrollment!P546)</f>
        <v/>
      </c>
      <c r="AF546" s="41">
        <f>IF(enrollment!P546="",0,1)</f>
        <v>0</v>
      </c>
    </row>
    <row r="547" spans="1:32" x14ac:dyDescent="0.25">
      <c r="A547" t="str">
        <f>enrollment!A547</f>
        <v>M-000546</v>
      </c>
      <c r="B547" t="str">
        <f>enrollment!F547</f>
        <v>Medicare Advantage</v>
      </c>
      <c r="C547" t="str">
        <f>enrollment!I547</f>
        <v>GA</v>
      </c>
      <c r="D547" t="str">
        <f>enrollment!J547</f>
        <v>Cherokee</v>
      </c>
      <c r="E547">
        <f>enrollment!L547</f>
        <v>72</v>
      </c>
      <c r="F547" t="str" cm="1">
        <f t="array" ref="F547">_xlfn.IFS(E547&lt;18,"0-17",E547&lt;35,"18-34",E547&lt;50,"35-49",E547&lt;65,"50-64",TRUE,"65+")</f>
        <v>65+</v>
      </c>
      <c r="G547" t="str">
        <f>enrollment!M547</f>
        <v>M</v>
      </c>
      <c r="H547" s="13">
        <f>enrollment!N547</f>
        <v>3.8</v>
      </c>
      <c r="I547" s="14">
        <f>enrollment!O547</f>
        <v>8901234567</v>
      </c>
      <c r="J547" s="15">
        <f>IFERROR(_xlfn.XLOOKUP(I547,providers!$B$2:$B$11,providers!$Q$2:$Q$11),"")</f>
        <v>3.7</v>
      </c>
      <c r="K547">
        <f>SUMIFS(member_months!$F:$F,member_months!$A:$A,$A547)</f>
        <v>11</v>
      </c>
      <c r="L547" s="16">
        <f>SUMIFS(claims!$Q:$Q,claims!$B:$B,$A547)</f>
        <v>54638.119999999995</v>
      </c>
      <c r="M547" s="16">
        <f t="shared" si="36"/>
        <v>4967.1018181818181</v>
      </c>
      <c r="N547" s="16">
        <f>SUMIFS(claims!$Q:$Q,claims!$B:$B,$A547,claims!$Z:$Z,"Inpatient")</f>
        <v>39780.32</v>
      </c>
      <c r="O547" s="16">
        <f>SUMIFS(claims!$Q:$Q,claims!$B:$B,$A547,claims!$Z:$Z,"ED")</f>
        <v>1063.69</v>
      </c>
      <c r="P547" s="16">
        <f>SUMIFS(claims!$Q:$Q,claims!$B:$B,$A547,claims!$Z:$Z,"Specialty Rx")</f>
        <v>12489.86</v>
      </c>
      <c r="Q547" s="14">
        <f t="shared" si="37"/>
        <v>1</v>
      </c>
      <c r="AA547" s="41">
        <f>COUNTIFS(claims!$B:$B,$A547,claims!$Z:$Z,"Behavioral Health")</f>
        <v>0</v>
      </c>
      <c r="AB547" s="41">
        <f>COUNTIFS(claims!$B:$B,$A547,claims!$Z:$Z,"ED")</f>
        <v>1</v>
      </c>
      <c r="AC547" s="41">
        <f>COUNTIFS(claims!$B:$B,$A547,claims!$Z:$Z,"Inpatient")</f>
        <v>2</v>
      </c>
      <c r="AD547" s="41">
        <f t="shared" si="38"/>
        <v>0</v>
      </c>
      <c r="AE547" s="41" t="str">
        <f>IF(enrollment!P547="","",enrollment!P547)</f>
        <v/>
      </c>
      <c r="AF547" s="41">
        <f>IF(enrollment!P547="",0,1)</f>
        <v>0</v>
      </c>
    </row>
    <row r="548" spans="1:32" x14ac:dyDescent="0.25">
      <c r="A548" t="str">
        <f>enrollment!A548</f>
        <v>M-000547</v>
      </c>
      <c r="B548" t="str">
        <f>enrollment!F548</f>
        <v>Commercial</v>
      </c>
      <c r="C548" t="str">
        <f>enrollment!I548</f>
        <v>TN</v>
      </c>
      <c r="D548" t="str">
        <f>enrollment!J548</f>
        <v>Davidson</v>
      </c>
      <c r="E548">
        <f>enrollment!L548</f>
        <v>41</v>
      </c>
      <c r="F548" t="str" cm="1">
        <f t="array" ref="F548">_xlfn.IFS(E548&lt;18,"0-17",E548&lt;35,"18-34",E548&lt;50,"35-49",E548&lt;65,"50-64",TRUE,"65+")</f>
        <v>35-49</v>
      </c>
      <c r="G548" t="str">
        <f>enrollment!M548</f>
        <v>M</v>
      </c>
      <c r="H548" s="13">
        <f>enrollment!N548</f>
        <v>1.22</v>
      </c>
      <c r="I548" s="14">
        <f>enrollment!O548</f>
        <v>7890123456</v>
      </c>
      <c r="J548" s="15">
        <f>IFERROR(_xlfn.XLOOKUP(I548,providers!$B$2:$B$11,providers!$Q$2:$Q$11),"")</f>
        <v>3.9</v>
      </c>
      <c r="K548">
        <f>SUMIFS(member_months!$F:$F,member_months!$A:$A,$A548)</f>
        <v>10</v>
      </c>
      <c r="L548" s="16">
        <f>SUMIFS(claims!$Q:$Q,claims!$B:$B,$A548)</f>
        <v>1474.2400000000002</v>
      </c>
      <c r="M548" s="16">
        <f t="shared" si="36"/>
        <v>147.42400000000004</v>
      </c>
      <c r="N548" s="16">
        <f>SUMIFS(claims!$Q:$Q,claims!$B:$B,$A548,claims!$Z:$Z,"Inpatient")</f>
        <v>0</v>
      </c>
      <c r="O548" s="16">
        <f>SUMIFS(claims!$Q:$Q,claims!$B:$B,$A548,claims!$Z:$Z,"ED")</f>
        <v>0</v>
      </c>
      <c r="P548" s="16">
        <f>SUMIFS(claims!$Q:$Q,claims!$B:$B,$A548,claims!$Z:$Z,"Specialty Rx")</f>
        <v>834.44</v>
      </c>
      <c r="Q548" s="14">
        <f t="shared" si="37"/>
        <v>0</v>
      </c>
      <c r="AA548" s="41">
        <f>COUNTIFS(claims!$B:$B,$A548,claims!$Z:$Z,"Behavioral Health")</f>
        <v>0</v>
      </c>
      <c r="AB548" s="41">
        <f>COUNTIFS(claims!$B:$B,$A548,claims!$Z:$Z,"ED")</f>
        <v>0</v>
      </c>
      <c r="AC548" s="41">
        <f>COUNTIFS(claims!$B:$B,$A548,claims!$Z:$Z,"Inpatient")</f>
        <v>0</v>
      </c>
      <c r="AD548" s="41">
        <f t="shared" si="38"/>
        <v>0</v>
      </c>
      <c r="AE548" s="41" t="str">
        <f>IF(enrollment!P548="","",enrollment!P548)</f>
        <v/>
      </c>
      <c r="AF548" s="41">
        <f>IF(enrollment!P548="",0,1)</f>
        <v>0</v>
      </c>
    </row>
    <row r="549" spans="1:32" x14ac:dyDescent="0.25">
      <c r="A549" t="str">
        <f>enrollment!A549</f>
        <v>M-000548</v>
      </c>
      <c r="B549" t="str">
        <f>enrollment!F549</f>
        <v>Marketplace</v>
      </c>
      <c r="C549" t="str">
        <f>enrollment!I549</f>
        <v>OH</v>
      </c>
      <c r="D549" t="str">
        <f>enrollment!J549</f>
        <v>Franklin</v>
      </c>
      <c r="E549">
        <f>enrollment!L549</f>
        <v>46</v>
      </c>
      <c r="F549" t="str" cm="1">
        <f t="array" ref="F549">_xlfn.IFS(E549&lt;18,"0-17",E549&lt;35,"18-34",E549&lt;50,"35-49",E549&lt;65,"50-64",TRUE,"65+")</f>
        <v>35-49</v>
      </c>
      <c r="G549" t="str">
        <f>enrollment!M549</f>
        <v>M</v>
      </c>
      <c r="H549" s="13">
        <f>enrollment!N549</f>
        <v>1.28</v>
      </c>
      <c r="I549" s="14">
        <f>enrollment!O549</f>
        <v>6789012345</v>
      </c>
      <c r="J549" s="15">
        <f>IFERROR(_xlfn.XLOOKUP(I549,providers!$B$2:$B$11,providers!$Q$2:$Q$11),"")</f>
        <v>4.0999999999999996</v>
      </c>
      <c r="K549">
        <f>SUMIFS(member_months!$F:$F,member_months!$A:$A,$A549)</f>
        <v>12</v>
      </c>
      <c r="L549" s="16">
        <f>SUMIFS(claims!$Q:$Q,claims!$B:$B,$A549)</f>
        <v>1693.75</v>
      </c>
      <c r="M549" s="16">
        <f t="shared" si="36"/>
        <v>141.14583333333334</v>
      </c>
      <c r="N549" s="16">
        <f>SUMIFS(claims!$Q:$Q,claims!$B:$B,$A549,claims!$Z:$Z,"Inpatient")</f>
        <v>0</v>
      </c>
      <c r="O549" s="16">
        <f>SUMIFS(claims!$Q:$Q,claims!$B:$B,$A549,claims!$Z:$Z,"ED")</f>
        <v>919.22</v>
      </c>
      <c r="P549" s="16">
        <f>SUMIFS(claims!$Q:$Q,claims!$B:$B,$A549,claims!$Z:$Z,"Specialty Rx")</f>
        <v>0</v>
      </c>
      <c r="Q549" s="14">
        <f t="shared" si="37"/>
        <v>0</v>
      </c>
      <c r="AA549" s="41">
        <f>COUNTIFS(claims!$B:$B,$A549,claims!$Z:$Z,"Behavioral Health")</f>
        <v>2</v>
      </c>
      <c r="AB549" s="41">
        <f>COUNTIFS(claims!$B:$B,$A549,claims!$Z:$Z,"ED")</f>
        <v>1</v>
      </c>
      <c r="AC549" s="41">
        <f>COUNTIFS(claims!$B:$B,$A549,claims!$Z:$Z,"Inpatient")</f>
        <v>0</v>
      </c>
      <c r="AD549" s="41">
        <f t="shared" si="38"/>
        <v>1</v>
      </c>
      <c r="AE549" s="41" t="str">
        <f>IF(enrollment!P549="","",enrollment!P549)</f>
        <v/>
      </c>
      <c r="AF549" s="41">
        <f>IF(enrollment!P549="",0,1)</f>
        <v>0</v>
      </c>
    </row>
    <row r="550" spans="1:32" x14ac:dyDescent="0.25">
      <c r="A550" t="str">
        <f>enrollment!A550</f>
        <v>M-000549</v>
      </c>
      <c r="B550" t="str">
        <f>enrollment!F550</f>
        <v>Marketplace</v>
      </c>
      <c r="C550" t="str">
        <f>enrollment!I550</f>
        <v>OH</v>
      </c>
      <c r="D550" t="str">
        <f>enrollment!J550</f>
        <v>Cuyahoga</v>
      </c>
      <c r="E550">
        <f>enrollment!L550</f>
        <v>26</v>
      </c>
      <c r="F550" t="str" cm="1">
        <f t="array" ref="F550">_xlfn.IFS(E550&lt;18,"0-17",E550&lt;35,"18-34",E550&lt;50,"35-49",E550&lt;65,"50-64",TRUE,"65+")</f>
        <v>18-34</v>
      </c>
      <c r="G550" t="str">
        <f>enrollment!M550</f>
        <v>M</v>
      </c>
      <c r="H550" s="13">
        <f>enrollment!N550</f>
        <v>1.24</v>
      </c>
      <c r="I550" s="14">
        <f>enrollment!O550</f>
        <v>2345678901</v>
      </c>
      <c r="J550" s="15">
        <f>IFERROR(_xlfn.XLOOKUP(I550,providers!$B$2:$B$11,providers!$Q$2:$Q$11),"")</f>
        <v>4.2</v>
      </c>
      <c r="K550">
        <f>SUMIFS(member_months!$F:$F,member_months!$A:$A,$A550)</f>
        <v>10</v>
      </c>
      <c r="L550" s="16">
        <f>SUMIFS(claims!$Q:$Q,claims!$B:$B,$A550)</f>
        <v>1706.1399999999999</v>
      </c>
      <c r="M550" s="16">
        <f t="shared" si="36"/>
        <v>170.61399999999998</v>
      </c>
      <c r="N550" s="16">
        <f>SUMIFS(claims!$Q:$Q,claims!$B:$B,$A550,claims!$Z:$Z,"Inpatient")</f>
        <v>0</v>
      </c>
      <c r="O550" s="16">
        <f>SUMIFS(claims!$Q:$Q,claims!$B:$B,$A550,claims!$Z:$Z,"ED")</f>
        <v>1346.8</v>
      </c>
      <c r="P550" s="16">
        <f>SUMIFS(claims!$Q:$Q,claims!$B:$B,$A550,claims!$Z:$Z,"Specialty Rx")</f>
        <v>0</v>
      </c>
      <c r="Q550" s="14">
        <f t="shared" si="37"/>
        <v>0</v>
      </c>
      <c r="AA550" s="41">
        <f>COUNTIFS(claims!$B:$B,$A550,claims!$Z:$Z,"Behavioral Health")</f>
        <v>0</v>
      </c>
      <c r="AB550" s="41">
        <f>COUNTIFS(claims!$B:$B,$A550,claims!$Z:$Z,"ED")</f>
        <v>1</v>
      </c>
      <c r="AC550" s="41">
        <f>COUNTIFS(claims!$B:$B,$A550,claims!$Z:$Z,"Inpatient")</f>
        <v>0</v>
      </c>
      <c r="AD550" s="41">
        <f t="shared" si="38"/>
        <v>0</v>
      </c>
      <c r="AE550" s="41" t="str">
        <f>IF(enrollment!P550="","",enrollment!P550)</f>
        <v/>
      </c>
      <c r="AF550" s="41">
        <f>IF(enrollment!P550="",0,1)</f>
        <v>0</v>
      </c>
    </row>
    <row r="551" spans="1:32" x14ac:dyDescent="0.25">
      <c r="A551" t="str">
        <f>enrollment!A551</f>
        <v>M-000550</v>
      </c>
      <c r="B551" t="str">
        <f>enrollment!F551</f>
        <v>Commercial</v>
      </c>
      <c r="C551" t="str">
        <f>enrollment!I551</f>
        <v>OH</v>
      </c>
      <c r="D551" t="str">
        <f>enrollment!J551</f>
        <v>Franklin</v>
      </c>
      <c r="E551">
        <f>enrollment!L551</f>
        <v>74</v>
      </c>
      <c r="F551" t="str" cm="1">
        <f t="array" ref="F551">_xlfn.IFS(E551&lt;18,"0-17",E551&lt;35,"18-34",E551&lt;50,"35-49",E551&lt;65,"50-64",TRUE,"65+")</f>
        <v>65+</v>
      </c>
      <c r="G551" t="str">
        <f>enrollment!M551</f>
        <v>F</v>
      </c>
      <c r="H551" s="13">
        <f>enrollment!N551</f>
        <v>2.98</v>
      </c>
      <c r="I551" s="14">
        <f>enrollment!O551</f>
        <v>6789012345</v>
      </c>
      <c r="J551" s="15">
        <f>IFERROR(_xlfn.XLOOKUP(I551,providers!$B$2:$B$11,providers!$Q$2:$Q$11),"")</f>
        <v>4.0999999999999996</v>
      </c>
      <c r="K551">
        <f>SUMIFS(member_months!$F:$F,member_months!$A:$A,$A551)</f>
        <v>10</v>
      </c>
      <c r="L551" s="16">
        <f>SUMIFS(claims!$Q:$Q,claims!$B:$B,$A551)</f>
        <v>21010.49</v>
      </c>
      <c r="M551" s="16">
        <f t="shared" si="36"/>
        <v>2101.049</v>
      </c>
      <c r="N551" s="16">
        <f>SUMIFS(claims!$Q:$Q,claims!$B:$B,$A551,claims!$Z:$Z,"Inpatient")</f>
        <v>15909.72</v>
      </c>
      <c r="O551" s="16">
        <f>SUMIFS(claims!$Q:$Q,claims!$B:$B,$A551,claims!$Z:$Z,"ED")</f>
        <v>3324.79</v>
      </c>
      <c r="P551" s="16">
        <f>SUMIFS(claims!$Q:$Q,claims!$B:$B,$A551,claims!$Z:$Z,"Specialty Rx")</f>
        <v>1007.92</v>
      </c>
      <c r="Q551" s="14">
        <f t="shared" si="37"/>
        <v>0</v>
      </c>
      <c r="AA551" s="41">
        <f>COUNTIFS(claims!$B:$B,$A551,claims!$Z:$Z,"Behavioral Health")</f>
        <v>1</v>
      </c>
      <c r="AB551" s="41">
        <f>COUNTIFS(claims!$B:$B,$A551,claims!$Z:$Z,"ED")</f>
        <v>3</v>
      </c>
      <c r="AC551" s="41">
        <f>COUNTIFS(claims!$B:$B,$A551,claims!$Z:$Z,"Inpatient")</f>
        <v>1</v>
      </c>
      <c r="AD551" s="41">
        <f t="shared" si="38"/>
        <v>1</v>
      </c>
      <c r="AE551" s="41" t="str">
        <f>IF(enrollment!P551="","",enrollment!P551)</f>
        <v/>
      </c>
      <c r="AF551" s="41">
        <f>IF(enrollment!P551="",0,1)</f>
        <v>0</v>
      </c>
    </row>
    <row r="552" spans="1:32" x14ac:dyDescent="0.25">
      <c r="A552" t="str">
        <f>enrollment!A552</f>
        <v>M-000551</v>
      </c>
      <c r="B552" t="str">
        <f>enrollment!F552</f>
        <v>Commercial</v>
      </c>
      <c r="C552" t="str">
        <f>enrollment!I552</f>
        <v>OH</v>
      </c>
      <c r="D552" t="str">
        <f>enrollment!J552</f>
        <v>Franklin</v>
      </c>
      <c r="E552">
        <f>enrollment!L552</f>
        <v>50</v>
      </c>
      <c r="F552" t="str" cm="1">
        <f t="array" ref="F552">_xlfn.IFS(E552&lt;18,"0-17",E552&lt;35,"18-34",E552&lt;50,"35-49",E552&lt;65,"50-64",TRUE,"65+")</f>
        <v>50-64</v>
      </c>
      <c r="G552" t="str">
        <f>enrollment!M552</f>
        <v>F</v>
      </c>
      <c r="H552" s="13">
        <f>enrollment!N552</f>
        <v>1.1399999999999999</v>
      </c>
      <c r="I552" s="14">
        <f>enrollment!O552</f>
        <v>6789012345</v>
      </c>
      <c r="J552" s="15">
        <f>IFERROR(_xlfn.XLOOKUP(I552,providers!$B$2:$B$11,providers!$Q$2:$Q$11),"")</f>
        <v>4.0999999999999996</v>
      </c>
      <c r="K552">
        <f>SUMIFS(member_months!$F:$F,member_months!$A:$A,$A552)</f>
        <v>11</v>
      </c>
      <c r="L552" s="16">
        <f>SUMIFS(claims!$Q:$Q,claims!$B:$B,$A552)</f>
        <v>2395.2599999999998</v>
      </c>
      <c r="M552" s="16">
        <f t="shared" si="36"/>
        <v>217.75090909090906</v>
      </c>
      <c r="N552" s="16">
        <f>SUMIFS(claims!$Q:$Q,claims!$B:$B,$A552,claims!$Z:$Z,"Inpatient")</f>
        <v>0</v>
      </c>
      <c r="O552" s="16">
        <f>SUMIFS(claims!$Q:$Q,claims!$B:$B,$A552,claims!$Z:$Z,"ED")</f>
        <v>1389.76</v>
      </c>
      <c r="P552" s="16">
        <f>SUMIFS(claims!$Q:$Q,claims!$B:$B,$A552,claims!$Z:$Z,"Specialty Rx")</f>
        <v>724.66</v>
      </c>
      <c r="Q552" s="14">
        <f t="shared" si="37"/>
        <v>0</v>
      </c>
      <c r="AA552" s="41">
        <f>COUNTIFS(claims!$B:$B,$A552,claims!$Z:$Z,"Behavioral Health")</f>
        <v>0</v>
      </c>
      <c r="AB552" s="41">
        <f>COUNTIFS(claims!$B:$B,$A552,claims!$Z:$Z,"ED")</f>
        <v>1</v>
      </c>
      <c r="AC552" s="41">
        <f>COUNTIFS(claims!$B:$B,$A552,claims!$Z:$Z,"Inpatient")</f>
        <v>0</v>
      </c>
      <c r="AD552" s="41">
        <f t="shared" si="38"/>
        <v>0</v>
      </c>
      <c r="AE552" s="41" t="str">
        <f>IF(enrollment!P552="","",enrollment!P552)</f>
        <v/>
      </c>
      <c r="AF552" s="41">
        <f>IF(enrollment!P552="",0,1)</f>
        <v>0</v>
      </c>
    </row>
    <row r="553" spans="1:32" x14ac:dyDescent="0.25">
      <c r="A553" t="str">
        <f>enrollment!A553</f>
        <v>M-000552</v>
      </c>
      <c r="B553" t="str">
        <f>enrollment!F553</f>
        <v>Marketplace</v>
      </c>
      <c r="C553" t="str">
        <f>enrollment!I553</f>
        <v>KY</v>
      </c>
      <c r="D553" t="str">
        <f>enrollment!J553</f>
        <v>Hardin</v>
      </c>
      <c r="E553">
        <f>enrollment!L553</f>
        <v>75</v>
      </c>
      <c r="F553" t="str" cm="1">
        <f t="array" ref="F553">_xlfn.IFS(E553&lt;18,"0-17",E553&lt;35,"18-34",E553&lt;50,"35-49",E553&lt;65,"50-64",TRUE,"65+")</f>
        <v>65+</v>
      </c>
      <c r="G553" t="str">
        <f>enrollment!M553</f>
        <v>F</v>
      </c>
      <c r="H553" s="13">
        <f>enrollment!N553</f>
        <v>2.57</v>
      </c>
      <c r="I553" s="14">
        <f>enrollment!O553</f>
        <v>3456789012</v>
      </c>
      <c r="J553" s="15">
        <f>IFERROR(_xlfn.XLOOKUP(I553,providers!$B$2:$B$11,providers!$Q$2:$Q$11),"")</f>
        <v>4</v>
      </c>
      <c r="K553">
        <f>SUMIFS(member_months!$F:$F,member_months!$A:$A,$A553)</f>
        <v>9</v>
      </c>
      <c r="L553" s="16">
        <f>SUMIFS(claims!$Q:$Q,claims!$B:$B,$A553)</f>
        <v>2015.82</v>
      </c>
      <c r="M553" s="16">
        <f t="shared" si="36"/>
        <v>223.98</v>
      </c>
      <c r="N553" s="16">
        <f>SUMIFS(claims!$Q:$Q,claims!$B:$B,$A553,claims!$Z:$Z,"Inpatient")</f>
        <v>0</v>
      </c>
      <c r="O553" s="16">
        <f>SUMIFS(claims!$Q:$Q,claims!$B:$B,$A553,claims!$Z:$Z,"ED")</f>
        <v>0</v>
      </c>
      <c r="P553" s="16">
        <f>SUMIFS(claims!$Q:$Q,claims!$B:$B,$A553,claims!$Z:$Z,"Specialty Rx")</f>
        <v>1041.26</v>
      </c>
      <c r="Q553" s="14">
        <f t="shared" si="37"/>
        <v>0</v>
      </c>
      <c r="AA553" s="41">
        <f>COUNTIFS(claims!$B:$B,$A553,claims!$Z:$Z,"Behavioral Health")</f>
        <v>2</v>
      </c>
      <c r="AB553" s="41">
        <f>COUNTIFS(claims!$B:$B,$A553,claims!$Z:$Z,"ED")</f>
        <v>0</v>
      </c>
      <c r="AC553" s="41">
        <f>COUNTIFS(claims!$B:$B,$A553,claims!$Z:$Z,"Inpatient")</f>
        <v>0</v>
      </c>
      <c r="AD553" s="41">
        <f t="shared" si="38"/>
        <v>1</v>
      </c>
      <c r="AE553" s="41" t="str">
        <f>IF(enrollment!P553="","",enrollment!P553)</f>
        <v>Access Issues</v>
      </c>
      <c r="AF553" s="41">
        <f>IF(enrollment!P553="",0,1)</f>
        <v>1</v>
      </c>
    </row>
    <row r="554" spans="1:32" x14ac:dyDescent="0.25">
      <c r="A554" t="str">
        <f>enrollment!A554</f>
        <v>M-000553</v>
      </c>
      <c r="B554" t="str">
        <f>enrollment!F554</f>
        <v>Commercial</v>
      </c>
      <c r="C554" t="str">
        <f>enrollment!I554</f>
        <v>OH</v>
      </c>
      <c r="D554" t="str">
        <f>enrollment!J554</f>
        <v>Franklin</v>
      </c>
      <c r="E554">
        <f>enrollment!L554</f>
        <v>67</v>
      </c>
      <c r="F554" t="str" cm="1">
        <f t="array" ref="F554">_xlfn.IFS(E554&lt;18,"0-17",E554&lt;35,"18-34",E554&lt;50,"35-49",E554&lt;65,"50-64",TRUE,"65+")</f>
        <v>65+</v>
      </c>
      <c r="G554" t="str">
        <f>enrollment!M554</f>
        <v>M</v>
      </c>
      <c r="H554" s="13">
        <f>enrollment!N554</f>
        <v>3.4</v>
      </c>
      <c r="I554" s="14">
        <f>enrollment!O554</f>
        <v>2345678901</v>
      </c>
      <c r="J554" s="15">
        <f>IFERROR(_xlfn.XLOOKUP(I554,providers!$B$2:$B$11,providers!$Q$2:$Q$11),"")</f>
        <v>4.2</v>
      </c>
      <c r="K554">
        <f>SUMIFS(member_months!$F:$F,member_months!$A:$A,$A554)</f>
        <v>10</v>
      </c>
      <c r="L554" s="16">
        <f>SUMIFS(claims!$Q:$Q,claims!$B:$B,$A554)</f>
        <v>537.79999999999995</v>
      </c>
      <c r="M554" s="16">
        <f t="shared" si="36"/>
        <v>53.779999999999994</v>
      </c>
      <c r="N554" s="16">
        <f>SUMIFS(claims!$Q:$Q,claims!$B:$B,$A554,claims!$Z:$Z,"Inpatient")</f>
        <v>0</v>
      </c>
      <c r="O554" s="16">
        <f>SUMIFS(claims!$Q:$Q,claims!$B:$B,$A554,claims!$Z:$Z,"ED")</f>
        <v>0</v>
      </c>
      <c r="P554" s="16">
        <f>SUMIFS(claims!$Q:$Q,claims!$B:$B,$A554,claims!$Z:$Z,"Specialty Rx")</f>
        <v>0</v>
      </c>
      <c r="Q554" s="14">
        <f t="shared" si="37"/>
        <v>0</v>
      </c>
      <c r="AA554" s="41">
        <f>COUNTIFS(claims!$B:$B,$A554,claims!$Z:$Z,"Behavioral Health")</f>
        <v>0</v>
      </c>
      <c r="AB554" s="41">
        <f>COUNTIFS(claims!$B:$B,$A554,claims!$Z:$Z,"ED")</f>
        <v>0</v>
      </c>
      <c r="AC554" s="41">
        <f>COUNTIFS(claims!$B:$B,$A554,claims!$Z:$Z,"Inpatient")</f>
        <v>0</v>
      </c>
      <c r="AD554" s="41">
        <f t="shared" si="38"/>
        <v>0</v>
      </c>
      <c r="AE554" s="41" t="str">
        <f>IF(enrollment!P554="","",enrollment!P554)</f>
        <v/>
      </c>
      <c r="AF554" s="41">
        <f>IF(enrollment!P554="",0,1)</f>
        <v>0</v>
      </c>
    </row>
    <row r="555" spans="1:32" x14ac:dyDescent="0.25">
      <c r="A555" t="str">
        <f>enrollment!A555</f>
        <v>M-000554</v>
      </c>
      <c r="B555" t="str">
        <f>enrollment!F555</f>
        <v>Commercial</v>
      </c>
      <c r="C555" t="str">
        <f>enrollment!I555</f>
        <v>GA</v>
      </c>
      <c r="D555" t="str">
        <f>enrollment!J555</f>
        <v>Cherokee</v>
      </c>
      <c r="E555">
        <f>enrollment!L555</f>
        <v>34</v>
      </c>
      <c r="F555" t="str" cm="1">
        <f t="array" ref="F555">_xlfn.IFS(E555&lt;18,"0-17",E555&lt;35,"18-34",E555&lt;50,"35-49",E555&lt;65,"50-64",TRUE,"65+")</f>
        <v>18-34</v>
      </c>
      <c r="G555" t="str">
        <f>enrollment!M555</f>
        <v>M</v>
      </c>
      <c r="H555" s="13">
        <f>enrollment!N555</f>
        <v>0.72</v>
      </c>
      <c r="I555" s="14">
        <f>enrollment!O555</f>
        <v>8901234567</v>
      </c>
      <c r="J555" s="15">
        <f>IFERROR(_xlfn.XLOOKUP(I555,providers!$B$2:$B$11,providers!$Q$2:$Q$11),"")</f>
        <v>3.7</v>
      </c>
      <c r="K555">
        <f>SUMIFS(member_months!$F:$F,member_months!$A:$A,$A555)</f>
        <v>10</v>
      </c>
      <c r="L555" s="16">
        <f>SUMIFS(claims!$Q:$Q,claims!$B:$B,$A555)</f>
        <v>1755.88</v>
      </c>
      <c r="M555" s="16">
        <f t="shared" si="36"/>
        <v>175.58800000000002</v>
      </c>
      <c r="N555" s="16">
        <f>SUMIFS(claims!$Q:$Q,claims!$B:$B,$A555,claims!$Z:$Z,"Inpatient")</f>
        <v>0</v>
      </c>
      <c r="O555" s="16">
        <f>SUMIFS(claims!$Q:$Q,claims!$B:$B,$A555,claims!$Z:$Z,"ED")</f>
        <v>0</v>
      </c>
      <c r="P555" s="16">
        <f>SUMIFS(claims!$Q:$Q,claims!$B:$B,$A555,claims!$Z:$Z,"Specialty Rx")</f>
        <v>1019.17</v>
      </c>
      <c r="Q555" s="14">
        <f t="shared" si="37"/>
        <v>0</v>
      </c>
      <c r="AA555" s="41">
        <f>COUNTIFS(claims!$B:$B,$A555,claims!$Z:$Z,"Behavioral Health")</f>
        <v>0</v>
      </c>
      <c r="AB555" s="41">
        <f>COUNTIFS(claims!$B:$B,$A555,claims!$Z:$Z,"ED")</f>
        <v>0</v>
      </c>
      <c r="AC555" s="41">
        <f>COUNTIFS(claims!$B:$B,$A555,claims!$Z:$Z,"Inpatient")</f>
        <v>0</v>
      </c>
      <c r="AD555" s="41">
        <f t="shared" si="38"/>
        <v>0</v>
      </c>
      <c r="AE555" s="41" t="str">
        <f>IF(enrollment!P555="","",enrollment!P555)</f>
        <v/>
      </c>
      <c r="AF555" s="41">
        <f>IF(enrollment!P555="",0,1)</f>
        <v>0</v>
      </c>
    </row>
    <row r="556" spans="1:32" x14ac:dyDescent="0.25">
      <c r="A556" t="str">
        <f>enrollment!A556</f>
        <v>M-000555</v>
      </c>
      <c r="B556" t="str">
        <f>enrollment!F556</f>
        <v>Commercial</v>
      </c>
      <c r="C556" t="str">
        <f>enrollment!I556</f>
        <v>GA</v>
      </c>
      <c r="D556" t="str">
        <f>enrollment!J556</f>
        <v>Fulton</v>
      </c>
      <c r="E556">
        <f>enrollment!L556</f>
        <v>43</v>
      </c>
      <c r="F556" t="str" cm="1">
        <f t="array" ref="F556">_xlfn.IFS(E556&lt;18,"0-17",E556&lt;35,"18-34",E556&lt;50,"35-49",E556&lt;65,"50-64",TRUE,"65+")</f>
        <v>35-49</v>
      </c>
      <c r="G556" t="str">
        <f>enrollment!M556</f>
        <v>F</v>
      </c>
      <c r="H556" s="13">
        <f>enrollment!N556</f>
        <v>1.0900000000000001</v>
      </c>
      <c r="I556" s="14">
        <f>enrollment!O556</f>
        <v>8901234567</v>
      </c>
      <c r="J556" s="15">
        <f>IFERROR(_xlfn.XLOOKUP(I556,providers!$B$2:$B$11,providers!$Q$2:$Q$11),"")</f>
        <v>3.7</v>
      </c>
      <c r="K556">
        <f>SUMIFS(member_months!$F:$F,member_months!$A:$A,$A556)</f>
        <v>12</v>
      </c>
      <c r="L556" s="16">
        <f>SUMIFS(claims!$Q:$Q,claims!$B:$B,$A556)</f>
        <v>3560.7599999999993</v>
      </c>
      <c r="M556" s="16">
        <f t="shared" si="36"/>
        <v>296.72999999999996</v>
      </c>
      <c r="N556" s="16">
        <f>SUMIFS(claims!$Q:$Q,claims!$B:$B,$A556,claims!$Z:$Z,"Inpatient")</f>
        <v>0</v>
      </c>
      <c r="O556" s="16">
        <f>SUMIFS(claims!$Q:$Q,claims!$B:$B,$A556,claims!$Z:$Z,"ED")</f>
        <v>1790.36</v>
      </c>
      <c r="P556" s="16">
        <f>SUMIFS(claims!$Q:$Q,claims!$B:$B,$A556,claims!$Z:$Z,"Specialty Rx")</f>
        <v>960.77</v>
      </c>
      <c r="Q556" s="14">
        <f t="shared" si="37"/>
        <v>0</v>
      </c>
      <c r="AA556" s="41">
        <f>COUNTIFS(claims!$B:$B,$A556,claims!$Z:$Z,"Behavioral Health")</f>
        <v>2</v>
      </c>
      <c r="AB556" s="41">
        <f>COUNTIFS(claims!$B:$B,$A556,claims!$Z:$Z,"ED")</f>
        <v>2</v>
      </c>
      <c r="AC556" s="41">
        <f>COUNTIFS(claims!$B:$B,$A556,claims!$Z:$Z,"Inpatient")</f>
        <v>0</v>
      </c>
      <c r="AD556" s="41">
        <f t="shared" si="38"/>
        <v>1</v>
      </c>
      <c r="AE556" s="41" t="str">
        <f>IF(enrollment!P556="","",enrollment!P556)</f>
        <v/>
      </c>
      <c r="AF556" s="41">
        <f>IF(enrollment!P556="",0,1)</f>
        <v>0</v>
      </c>
    </row>
    <row r="557" spans="1:32" x14ac:dyDescent="0.25">
      <c r="A557" t="str">
        <f>enrollment!A557</f>
        <v>M-000556</v>
      </c>
      <c r="B557" t="str">
        <f>enrollment!F557</f>
        <v>Marketplace</v>
      </c>
      <c r="C557" t="str">
        <f>enrollment!I557</f>
        <v>KY</v>
      </c>
      <c r="D557" t="str">
        <f>enrollment!J557</f>
        <v>Hardin</v>
      </c>
      <c r="E557">
        <f>enrollment!L557</f>
        <v>40</v>
      </c>
      <c r="F557" t="str" cm="1">
        <f t="array" ref="F557">_xlfn.IFS(E557&lt;18,"0-17",E557&lt;35,"18-34",E557&lt;50,"35-49",E557&lt;65,"50-64",TRUE,"65+")</f>
        <v>35-49</v>
      </c>
      <c r="G557" t="str">
        <f>enrollment!M557</f>
        <v>F</v>
      </c>
      <c r="H557" s="13">
        <f>enrollment!N557</f>
        <v>1.22</v>
      </c>
      <c r="I557" s="14">
        <f>enrollment!O557</f>
        <v>3456789012</v>
      </c>
      <c r="J557" s="15">
        <f>IFERROR(_xlfn.XLOOKUP(I557,providers!$B$2:$B$11,providers!$Q$2:$Q$11),"")</f>
        <v>4</v>
      </c>
      <c r="K557">
        <f>SUMIFS(member_months!$F:$F,member_months!$A:$A,$A557)</f>
        <v>10</v>
      </c>
      <c r="L557" s="16">
        <f>SUMIFS(claims!$Q:$Q,claims!$B:$B,$A557)</f>
        <v>16435.66</v>
      </c>
      <c r="M557" s="16">
        <f t="shared" si="36"/>
        <v>1643.566</v>
      </c>
      <c r="N557" s="16">
        <f>SUMIFS(claims!$Q:$Q,claims!$B:$B,$A557,claims!$Z:$Z,"Inpatient")</f>
        <v>14283.78</v>
      </c>
      <c r="O557" s="16">
        <f>SUMIFS(claims!$Q:$Q,claims!$B:$B,$A557,claims!$Z:$Z,"ED")</f>
        <v>0</v>
      </c>
      <c r="P557" s="16">
        <f>SUMIFS(claims!$Q:$Q,claims!$B:$B,$A557,claims!$Z:$Z,"Specialty Rx")</f>
        <v>1158.99</v>
      </c>
      <c r="Q557" s="14">
        <f t="shared" si="37"/>
        <v>0</v>
      </c>
      <c r="AA557" s="41">
        <f>COUNTIFS(claims!$B:$B,$A557,claims!$Z:$Z,"Behavioral Health")</f>
        <v>0</v>
      </c>
      <c r="AB557" s="41">
        <f>COUNTIFS(claims!$B:$B,$A557,claims!$Z:$Z,"ED")</f>
        <v>0</v>
      </c>
      <c r="AC557" s="41">
        <f>COUNTIFS(claims!$B:$B,$A557,claims!$Z:$Z,"Inpatient")</f>
        <v>1</v>
      </c>
      <c r="AD557" s="41">
        <f t="shared" si="38"/>
        <v>0</v>
      </c>
      <c r="AE557" s="41" t="str">
        <f>IF(enrollment!P557="","",enrollment!P557)</f>
        <v/>
      </c>
      <c r="AF557" s="41">
        <f>IF(enrollment!P557="",0,1)</f>
        <v>0</v>
      </c>
    </row>
    <row r="558" spans="1:32" x14ac:dyDescent="0.25">
      <c r="A558" t="str">
        <f>enrollment!A558</f>
        <v>M-000557</v>
      </c>
      <c r="B558" t="str">
        <f>enrollment!F558</f>
        <v>Marketplace</v>
      </c>
      <c r="C558" t="str">
        <f>enrollment!I558</f>
        <v>TN</v>
      </c>
      <c r="D558" t="str">
        <f>enrollment!J558</f>
        <v>Knox</v>
      </c>
      <c r="E558">
        <f>enrollment!L558</f>
        <v>63</v>
      </c>
      <c r="F558" t="str" cm="1">
        <f t="array" ref="F558">_xlfn.IFS(E558&lt;18,"0-17",E558&lt;35,"18-34",E558&lt;50,"35-49",E558&lt;65,"50-64",TRUE,"65+")</f>
        <v>50-64</v>
      </c>
      <c r="G558" t="str">
        <f>enrollment!M558</f>
        <v>F</v>
      </c>
      <c r="H558" s="13">
        <f>enrollment!N558</f>
        <v>1.34</v>
      </c>
      <c r="I558" s="14">
        <f>enrollment!O558</f>
        <v>7890123456</v>
      </c>
      <c r="J558" s="15">
        <f>IFERROR(_xlfn.XLOOKUP(I558,providers!$B$2:$B$11,providers!$Q$2:$Q$11),"")</f>
        <v>3.9</v>
      </c>
      <c r="K558">
        <f>SUMIFS(member_months!$F:$F,member_months!$A:$A,$A558)</f>
        <v>10</v>
      </c>
      <c r="L558" s="16">
        <f>SUMIFS(claims!$Q:$Q,claims!$B:$B,$A558)</f>
        <v>5427.3099999999995</v>
      </c>
      <c r="M558" s="16">
        <f t="shared" si="36"/>
        <v>542.73099999999999</v>
      </c>
      <c r="N558" s="16">
        <f>SUMIFS(claims!$Q:$Q,claims!$B:$B,$A558,claims!$Z:$Z,"Inpatient")</f>
        <v>0</v>
      </c>
      <c r="O558" s="16">
        <f>SUMIFS(claims!$Q:$Q,claims!$B:$B,$A558,claims!$Z:$Z,"ED")</f>
        <v>3394.66</v>
      </c>
      <c r="P558" s="16">
        <f>SUMIFS(claims!$Q:$Q,claims!$B:$B,$A558,claims!$Z:$Z,"Specialty Rx")</f>
        <v>1140.51</v>
      </c>
      <c r="Q558" s="14">
        <f t="shared" si="37"/>
        <v>0</v>
      </c>
      <c r="AA558" s="41">
        <f>COUNTIFS(claims!$B:$B,$A558,claims!$Z:$Z,"Behavioral Health")</f>
        <v>1</v>
      </c>
      <c r="AB558" s="41">
        <f>COUNTIFS(claims!$B:$B,$A558,claims!$Z:$Z,"ED")</f>
        <v>3</v>
      </c>
      <c r="AC558" s="41">
        <f>COUNTIFS(claims!$B:$B,$A558,claims!$Z:$Z,"Inpatient")</f>
        <v>0</v>
      </c>
      <c r="AD558" s="41">
        <f t="shared" si="38"/>
        <v>1</v>
      </c>
      <c r="AE558" s="41" t="str">
        <f>IF(enrollment!P558="","",enrollment!P558)</f>
        <v/>
      </c>
      <c r="AF558" s="41">
        <f>IF(enrollment!P558="",0,1)</f>
        <v>0</v>
      </c>
    </row>
    <row r="559" spans="1:32" x14ac:dyDescent="0.25">
      <c r="A559" t="str">
        <f>enrollment!A559</f>
        <v>M-000558</v>
      </c>
      <c r="B559" t="str">
        <f>enrollment!F559</f>
        <v>Medicare Advantage</v>
      </c>
      <c r="C559" t="str">
        <f>enrollment!I559</f>
        <v>GA</v>
      </c>
      <c r="D559" t="str">
        <f>enrollment!J559</f>
        <v>Cherokee</v>
      </c>
      <c r="E559">
        <f>enrollment!L559</f>
        <v>71</v>
      </c>
      <c r="F559" t="str" cm="1">
        <f t="array" ref="F559">_xlfn.IFS(E559&lt;18,"0-17",E559&lt;35,"18-34",E559&lt;50,"35-49",E559&lt;65,"50-64",TRUE,"65+")</f>
        <v>65+</v>
      </c>
      <c r="G559" t="str">
        <f>enrollment!M559</f>
        <v>M</v>
      </c>
      <c r="H559" s="13">
        <f>enrollment!N559</f>
        <v>2.84</v>
      </c>
      <c r="I559" s="14">
        <f>enrollment!O559</f>
        <v>8901234567</v>
      </c>
      <c r="J559" s="15">
        <f>IFERROR(_xlfn.XLOOKUP(I559,providers!$B$2:$B$11,providers!$Q$2:$Q$11),"")</f>
        <v>3.7</v>
      </c>
      <c r="K559">
        <f>SUMIFS(member_months!$F:$F,member_months!$A:$A,$A559)</f>
        <v>12</v>
      </c>
      <c r="L559" s="16">
        <f>SUMIFS(claims!$Q:$Q,claims!$B:$B,$A559)</f>
        <v>26841.51</v>
      </c>
      <c r="M559" s="16">
        <f t="shared" si="36"/>
        <v>2236.7925</v>
      </c>
      <c r="N559" s="16">
        <f>SUMIFS(claims!$Q:$Q,claims!$B:$B,$A559,claims!$Z:$Z,"Inpatient")</f>
        <v>24146.22</v>
      </c>
      <c r="O559" s="16">
        <f>SUMIFS(claims!$Q:$Q,claims!$B:$B,$A559,claims!$Z:$Z,"ED")</f>
        <v>2280.56</v>
      </c>
      <c r="P559" s="16">
        <f>SUMIFS(claims!$Q:$Q,claims!$B:$B,$A559,claims!$Z:$Z,"Specialty Rx")</f>
        <v>0</v>
      </c>
      <c r="Q559" s="14">
        <f t="shared" si="37"/>
        <v>0</v>
      </c>
      <c r="AA559" s="41">
        <f>COUNTIFS(claims!$B:$B,$A559,claims!$Z:$Z,"Behavioral Health")</f>
        <v>0</v>
      </c>
      <c r="AB559" s="41">
        <f>COUNTIFS(claims!$B:$B,$A559,claims!$Z:$Z,"ED")</f>
        <v>2</v>
      </c>
      <c r="AC559" s="41">
        <f>COUNTIFS(claims!$B:$B,$A559,claims!$Z:$Z,"Inpatient")</f>
        <v>2</v>
      </c>
      <c r="AD559" s="41">
        <f t="shared" si="38"/>
        <v>0</v>
      </c>
      <c r="AE559" s="41" t="str">
        <f>IF(enrollment!P559="","",enrollment!P559)</f>
        <v/>
      </c>
      <c r="AF559" s="41">
        <f>IF(enrollment!P559="",0,1)</f>
        <v>0</v>
      </c>
    </row>
    <row r="560" spans="1:32" x14ac:dyDescent="0.25">
      <c r="A560" t="str">
        <f>enrollment!A560</f>
        <v>M-000559</v>
      </c>
      <c r="B560" t="str">
        <f>enrollment!F560</f>
        <v>Commercial</v>
      </c>
      <c r="C560" t="str">
        <f>enrollment!I560</f>
        <v>KY</v>
      </c>
      <c r="D560" t="str">
        <f>enrollment!J560</f>
        <v>Hardin</v>
      </c>
      <c r="E560">
        <f>enrollment!L560</f>
        <v>30</v>
      </c>
      <c r="F560" t="str" cm="1">
        <f t="array" ref="F560">_xlfn.IFS(E560&lt;18,"0-17",E560&lt;35,"18-34",E560&lt;50,"35-49",E560&lt;65,"50-64",TRUE,"65+")</f>
        <v>18-34</v>
      </c>
      <c r="G560" t="str">
        <f>enrollment!M560</f>
        <v>M</v>
      </c>
      <c r="H560" s="13">
        <f>enrollment!N560</f>
        <v>0.7</v>
      </c>
      <c r="I560" s="14">
        <f>enrollment!O560</f>
        <v>3456789012</v>
      </c>
      <c r="J560" s="15">
        <f>IFERROR(_xlfn.XLOOKUP(I560,providers!$B$2:$B$11,providers!$Q$2:$Q$11),"")</f>
        <v>4</v>
      </c>
      <c r="K560">
        <f>SUMIFS(member_months!$F:$F,member_months!$A:$A,$A560)</f>
        <v>10</v>
      </c>
      <c r="L560" s="16">
        <f>SUMIFS(claims!$Q:$Q,claims!$B:$B,$A560)</f>
        <v>2457.9299999999998</v>
      </c>
      <c r="M560" s="16">
        <f t="shared" si="36"/>
        <v>245.79299999999998</v>
      </c>
      <c r="N560" s="16">
        <f>SUMIFS(claims!$Q:$Q,claims!$B:$B,$A560,claims!$Z:$Z,"Inpatient")</f>
        <v>0</v>
      </c>
      <c r="O560" s="16">
        <f>SUMIFS(claims!$Q:$Q,claims!$B:$B,$A560,claims!$Z:$Z,"ED")</f>
        <v>1336.19</v>
      </c>
      <c r="P560" s="16">
        <f>SUMIFS(claims!$Q:$Q,claims!$B:$B,$A560,claims!$Z:$Z,"Specialty Rx")</f>
        <v>0</v>
      </c>
      <c r="Q560" s="14">
        <f t="shared" si="37"/>
        <v>0</v>
      </c>
      <c r="AA560" s="41">
        <f>COUNTIFS(claims!$B:$B,$A560,claims!$Z:$Z,"Behavioral Health")</f>
        <v>1</v>
      </c>
      <c r="AB560" s="41">
        <f>COUNTIFS(claims!$B:$B,$A560,claims!$Z:$Z,"ED")</f>
        <v>1</v>
      </c>
      <c r="AC560" s="41">
        <f>COUNTIFS(claims!$B:$B,$A560,claims!$Z:$Z,"Inpatient")</f>
        <v>0</v>
      </c>
      <c r="AD560" s="41">
        <f t="shared" si="38"/>
        <v>1</v>
      </c>
      <c r="AE560" s="41" t="str">
        <f>IF(enrollment!P560="","",enrollment!P560)</f>
        <v/>
      </c>
      <c r="AF560" s="41">
        <f>IF(enrollment!P560="",0,1)</f>
        <v>0</v>
      </c>
    </row>
    <row r="561" spans="1:32" x14ac:dyDescent="0.25">
      <c r="A561" t="str">
        <f>enrollment!A561</f>
        <v>M-000560</v>
      </c>
      <c r="B561" t="str">
        <f>enrollment!F561</f>
        <v>Marketplace</v>
      </c>
      <c r="C561" t="str">
        <f>enrollment!I561</f>
        <v>OH</v>
      </c>
      <c r="D561" t="str">
        <f>enrollment!J561</f>
        <v>Cuyahoga</v>
      </c>
      <c r="E561">
        <f>enrollment!L561</f>
        <v>79</v>
      </c>
      <c r="F561" t="str" cm="1">
        <f t="array" ref="F561">_xlfn.IFS(E561&lt;18,"0-17",E561&lt;35,"18-34",E561&lt;50,"35-49",E561&lt;65,"50-64",TRUE,"65+")</f>
        <v>65+</v>
      </c>
      <c r="G561" t="str">
        <f>enrollment!M561</f>
        <v>F</v>
      </c>
      <c r="H561" s="13">
        <f>enrollment!N561</f>
        <v>3.39</v>
      </c>
      <c r="I561" s="14">
        <f>enrollment!O561</f>
        <v>2345678901</v>
      </c>
      <c r="J561" s="15">
        <f>IFERROR(_xlfn.XLOOKUP(I561,providers!$B$2:$B$11,providers!$Q$2:$Q$11),"")</f>
        <v>4.2</v>
      </c>
      <c r="K561">
        <f>SUMIFS(member_months!$F:$F,member_months!$A:$A,$A561)</f>
        <v>11</v>
      </c>
      <c r="L561" s="16">
        <f>SUMIFS(claims!$Q:$Q,claims!$B:$B,$A561)</f>
        <v>22502.98</v>
      </c>
      <c r="M561" s="16">
        <f t="shared" si="36"/>
        <v>2045.7254545454546</v>
      </c>
      <c r="N561" s="16">
        <f>SUMIFS(claims!$Q:$Q,claims!$B:$B,$A561,claims!$Z:$Z,"Inpatient")</f>
        <v>21113.87</v>
      </c>
      <c r="O561" s="16">
        <f>SUMIFS(claims!$Q:$Q,claims!$B:$B,$A561,claims!$Z:$Z,"ED")</f>
        <v>0</v>
      </c>
      <c r="P561" s="16">
        <f>SUMIFS(claims!$Q:$Q,claims!$B:$B,$A561,claims!$Z:$Z,"Specialty Rx")</f>
        <v>1107.17</v>
      </c>
      <c r="Q561" s="14">
        <f t="shared" si="37"/>
        <v>0</v>
      </c>
      <c r="AA561" s="41">
        <f>COUNTIFS(claims!$B:$B,$A561,claims!$Z:$Z,"Behavioral Health")</f>
        <v>1</v>
      </c>
      <c r="AB561" s="41">
        <f>COUNTIFS(claims!$B:$B,$A561,claims!$Z:$Z,"ED")</f>
        <v>0</v>
      </c>
      <c r="AC561" s="41">
        <f>COUNTIFS(claims!$B:$B,$A561,claims!$Z:$Z,"Inpatient")</f>
        <v>1</v>
      </c>
      <c r="AD561" s="41">
        <f t="shared" si="38"/>
        <v>1</v>
      </c>
      <c r="AE561" s="41" t="str">
        <f>IF(enrollment!P561="","",enrollment!P561)</f>
        <v/>
      </c>
      <c r="AF561" s="41">
        <f>IF(enrollment!P561="",0,1)</f>
        <v>0</v>
      </c>
    </row>
    <row r="562" spans="1:32" x14ac:dyDescent="0.25">
      <c r="A562" t="str">
        <f>enrollment!A562</f>
        <v>M-000561</v>
      </c>
      <c r="B562" t="str">
        <f>enrollment!F562</f>
        <v>Marketplace</v>
      </c>
      <c r="C562" t="str">
        <f>enrollment!I562</f>
        <v>GA</v>
      </c>
      <c r="D562" t="str">
        <f>enrollment!J562</f>
        <v>Fulton</v>
      </c>
      <c r="E562">
        <f>enrollment!L562</f>
        <v>23</v>
      </c>
      <c r="F562" t="str" cm="1">
        <f t="array" ref="F562">_xlfn.IFS(E562&lt;18,"0-17",E562&lt;35,"18-34",E562&lt;50,"35-49",E562&lt;65,"50-64",TRUE,"65+")</f>
        <v>18-34</v>
      </c>
      <c r="G562" t="str">
        <f>enrollment!M562</f>
        <v>M</v>
      </c>
      <c r="H562" s="13">
        <f>enrollment!N562</f>
        <v>0.84</v>
      </c>
      <c r="I562" s="14">
        <f>enrollment!O562</f>
        <v>8901234567</v>
      </c>
      <c r="J562" s="15">
        <f>IFERROR(_xlfn.XLOOKUP(I562,providers!$B$2:$B$11,providers!$Q$2:$Q$11),"")</f>
        <v>3.7</v>
      </c>
      <c r="K562">
        <f>SUMIFS(member_months!$F:$F,member_months!$A:$A,$A562)</f>
        <v>10</v>
      </c>
      <c r="L562" s="16">
        <f>SUMIFS(claims!$Q:$Q,claims!$B:$B,$A562)</f>
        <v>469.35</v>
      </c>
      <c r="M562" s="16">
        <f t="shared" si="36"/>
        <v>46.935000000000002</v>
      </c>
      <c r="N562" s="16">
        <f>SUMIFS(claims!$Q:$Q,claims!$B:$B,$A562,claims!$Z:$Z,"Inpatient")</f>
        <v>0</v>
      </c>
      <c r="O562" s="16">
        <f>SUMIFS(claims!$Q:$Q,claims!$B:$B,$A562,claims!$Z:$Z,"ED")</f>
        <v>0</v>
      </c>
      <c r="P562" s="16">
        <f>SUMIFS(claims!$Q:$Q,claims!$B:$B,$A562,claims!$Z:$Z,"Specialty Rx")</f>
        <v>0</v>
      </c>
      <c r="Q562" s="14">
        <f t="shared" si="37"/>
        <v>0</v>
      </c>
      <c r="AA562" s="41">
        <f>COUNTIFS(claims!$B:$B,$A562,claims!$Z:$Z,"Behavioral Health")</f>
        <v>1</v>
      </c>
      <c r="AB562" s="41">
        <f>COUNTIFS(claims!$B:$B,$A562,claims!$Z:$Z,"ED")</f>
        <v>0</v>
      </c>
      <c r="AC562" s="41">
        <f>COUNTIFS(claims!$B:$B,$A562,claims!$Z:$Z,"Inpatient")</f>
        <v>0</v>
      </c>
      <c r="AD562" s="41">
        <f t="shared" si="38"/>
        <v>1</v>
      </c>
      <c r="AE562" s="41" t="str">
        <f>IF(enrollment!P562="","",enrollment!P562)</f>
        <v/>
      </c>
      <c r="AF562" s="41">
        <f>IF(enrollment!P562="",0,1)</f>
        <v>0</v>
      </c>
    </row>
    <row r="563" spans="1:32" x14ac:dyDescent="0.25">
      <c r="A563" t="str">
        <f>enrollment!A563</f>
        <v>M-000562</v>
      </c>
      <c r="B563" t="str">
        <f>enrollment!F563</f>
        <v>Marketplace</v>
      </c>
      <c r="C563" t="str">
        <f>enrollment!I563</f>
        <v>KY</v>
      </c>
      <c r="D563" t="str">
        <f>enrollment!J563</f>
        <v>Jefferson</v>
      </c>
      <c r="E563">
        <f>enrollment!L563</f>
        <v>40</v>
      </c>
      <c r="F563" t="str" cm="1">
        <f t="array" ref="F563">_xlfn.IFS(E563&lt;18,"0-17",E563&lt;35,"18-34",E563&lt;50,"35-49",E563&lt;65,"50-64",TRUE,"65+")</f>
        <v>35-49</v>
      </c>
      <c r="G563" t="str">
        <f>enrollment!M563</f>
        <v>M</v>
      </c>
      <c r="H563" s="13">
        <f>enrollment!N563</f>
        <v>1.05</v>
      </c>
      <c r="I563" s="14">
        <f>enrollment!O563</f>
        <v>3456789012</v>
      </c>
      <c r="J563" s="15">
        <f>IFERROR(_xlfn.XLOOKUP(I563,providers!$B$2:$B$11,providers!$Q$2:$Q$11),"")</f>
        <v>4</v>
      </c>
      <c r="K563">
        <f>SUMIFS(member_months!$F:$F,member_months!$A:$A,$A563)</f>
        <v>11</v>
      </c>
      <c r="L563" s="16">
        <f>SUMIFS(claims!$Q:$Q,claims!$B:$B,$A563)</f>
        <v>1317.21</v>
      </c>
      <c r="M563" s="16">
        <f t="shared" si="36"/>
        <v>119.74636363636364</v>
      </c>
      <c r="N563" s="16">
        <f>SUMIFS(claims!$Q:$Q,claims!$B:$B,$A563,claims!$Z:$Z,"Inpatient")</f>
        <v>0</v>
      </c>
      <c r="O563" s="16">
        <f>SUMIFS(claims!$Q:$Q,claims!$B:$B,$A563,claims!$Z:$Z,"ED")</f>
        <v>0</v>
      </c>
      <c r="P563" s="16">
        <f>SUMIFS(claims!$Q:$Q,claims!$B:$B,$A563,claims!$Z:$Z,"Specialty Rx")</f>
        <v>0</v>
      </c>
      <c r="Q563" s="14">
        <f t="shared" si="37"/>
        <v>0</v>
      </c>
      <c r="AA563" s="41">
        <f>COUNTIFS(claims!$B:$B,$A563,claims!$Z:$Z,"Behavioral Health")</f>
        <v>1</v>
      </c>
      <c r="AB563" s="41">
        <f>COUNTIFS(claims!$B:$B,$A563,claims!$Z:$Z,"ED")</f>
        <v>0</v>
      </c>
      <c r="AC563" s="41">
        <f>COUNTIFS(claims!$B:$B,$A563,claims!$Z:$Z,"Inpatient")</f>
        <v>0</v>
      </c>
      <c r="AD563" s="41">
        <f t="shared" si="38"/>
        <v>1</v>
      </c>
      <c r="AE563" s="41" t="str">
        <f>IF(enrollment!P563="","",enrollment!P563)</f>
        <v/>
      </c>
      <c r="AF563" s="41">
        <f>IF(enrollment!P563="",0,1)</f>
        <v>0</v>
      </c>
    </row>
    <row r="564" spans="1:32" x14ac:dyDescent="0.25">
      <c r="A564" t="str">
        <f>enrollment!A564</f>
        <v>M-000563</v>
      </c>
      <c r="B564" t="str">
        <f>enrollment!F564</f>
        <v>Medicare Advantage</v>
      </c>
      <c r="C564" t="str">
        <f>enrollment!I564</f>
        <v>TN</v>
      </c>
      <c r="D564" t="str">
        <f>enrollment!J564</f>
        <v>Knox</v>
      </c>
      <c r="E564">
        <f>enrollment!L564</f>
        <v>82</v>
      </c>
      <c r="F564" t="str" cm="1">
        <f t="array" ref="F564">_xlfn.IFS(E564&lt;18,"0-17",E564&lt;35,"18-34",E564&lt;50,"35-49",E564&lt;65,"50-64",TRUE,"65+")</f>
        <v>65+</v>
      </c>
      <c r="G564" t="str">
        <f>enrollment!M564</f>
        <v>M</v>
      </c>
      <c r="H564" s="13">
        <f>enrollment!N564</f>
        <v>3.3</v>
      </c>
      <c r="I564" s="14">
        <f>enrollment!O564</f>
        <v>7890123456</v>
      </c>
      <c r="J564" s="15">
        <f>IFERROR(_xlfn.XLOOKUP(I564,providers!$B$2:$B$11,providers!$Q$2:$Q$11),"")</f>
        <v>3.9</v>
      </c>
      <c r="K564">
        <f>SUMIFS(member_months!$F:$F,member_months!$A:$A,$A564)</f>
        <v>11</v>
      </c>
      <c r="L564" s="16">
        <f>SUMIFS(claims!$Q:$Q,claims!$B:$B,$A564)</f>
        <v>29187.7</v>
      </c>
      <c r="M564" s="16">
        <f t="shared" si="36"/>
        <v>2653.4272727272728</v>
      </c>
      <c r="N564" s="16">
        <f>SUMIFS(claims!$Q:$Q,claims!$B:$B,$A564,claims!$Z:$Z,"Inpatient")</f>
        <v>28466.080000000002</v>
      </c>
      <c r="O564" s="16">
        <f>SUMIFS(claims!$Q:$Q,claims!$B:$B,$A564,claims!$Z:$Z,"ED")</f>
        <v>0</v>
      </c>
      <c r="P564" s="16">
        <f>SUMIFS(claims!$Q:$Q,claims!$B:$B,$A564,claims!$Z:$Z,"Specialty Rx")</f>
        <v>0</v>
      </c>
      <c r="Q564" s="14">
        <f t="shared" si="37"/>
        <v>0</v>
      </c>
      <c r="AA564" s="41">
        <f>COUNTIFS(claims!$B:$B,$A564,claims!$Z:$Z,"Behavioral Health")</f>
        <v>0</v>
      </c>
      <c r="AB564" s="41">
        <f>COUNTIFS(claims!$B:$B,$A564,claims!$Z:$Z,"ED")</f>
        <v>0</v>
      </c>
      <c r="AC564" s="41">
        <f>COUNTIFS(claims!$B:$B,$A564,claims!$Z:$Z,"Inpatient")</f>
        <v>2</v>
      </c>
      <c r="AD564" s="41">
        <f t="shared" si="38"/>
        <v>0</v>
      </c>
      <c r="AE564" s="41" t="str">
        <f>IF(enrollment!P564="","",enrollment!P564)</f>
        <v/>
      </c>
      <c r="AF564" s="41">
        <f>IF(enrollment!P564="",0,1)</f>
        <v>0</v>
      </c>
    </row>
    <row r="565" spans="1:32" x14ac:dyDescent="0.25">
      <c r="A565" t="str">
        <f>enrollment!A565</f>
        <v>M-000564</v>
      </c>
      <c r="B565" t="str">
        <f>enrollment!F565</f>
        <v>Medicare Advantage</v>
      </c>
      <c r="C565" t="str">
        <f>enrollment!I565</f>
        <v>GA</v>
      </c>
      <c r="D565" t="str">
        <f>enrollment!J565</f>
        <v>Fulton</v>
      </c>
      <c r="E565">
        <f>enrollment!L565</f>
        <v>84</v>
      </c>
      <c r="F565" t="str" cm="1">
        <f t="array" ref="F565">_xlfn.IFS(E565&lt;18,"0-17",E565&lt;35,"18-34",E565&lt;50,"35-49",E565&lt;65,"50-64",TRUE,"65+")</f>
        <v>65+</v>
      </c>
      <c r="G565" t="str">
        <f>enrollment!M565</f>
        <v>M</v>
      </c>
      <c r="H565" s="13">
        <f>enrollment!N565</f>
        <v>3.74</v>
      </c>
      <c r="I565" s="14">
        <f>enrollment!O565</f>
        <v>8901234567</v>
      </c>
      <c r="J565" s="15">
        <f>IFERROR(_xlfn.XLOOKUP(I565,providers!$B$2:$B$11,providers!$Q$2:$Q$11),"")</f>
        <v>3.7</v>
      </c>
      <c r="K565">
        <f>SUMIFS(member_months!$F:$F,member_months!$A:$A,$A565)</f>
        <v>10</v>
      </c>
      <c r="L565" s="16">
        <f>SUMIFS(claims!$Q:$Q,claims!$B:$B,$A565)</f>
        <v>2313.71</v>
      </c>
      <c r="M565" s="16">
        <f t="shared" si="36"/>
        <v>231.37100000000001</v>
      </c>
      <c r="N565" s="16">
        <f>SUMIFS(claims!$Q:$Q,claims!$B:$B,$A565,claims!$Z:$Z,"Inpatient")</f>
        <v>0</v>
      </c>
      <c r="O565" s="16">
        <f>SUMIFS(claims!$Q:$Q,claims!$B:$B,$A565,claims!$Z:$Z,"ED")</f>
        <v>2018.42</v>
      </c>
      <c r="P565" s="16">
        <f>SUMIFS(claims!$Q:$Q,claims!$B:$B,$A565,claims!$Z:$Z,"Specialty Rx")</f>
        <v>0</v>
      </c>
      <c r="Q565" s="14">
        <f t="shared" si="37"/>
        <v>0</v>
      </c>
      <c r="AA565" s="41">
        <f>COUNTIFS(claims!$B:$B,$A565,claims!$Z:$Z,"Behavioral Health")</f>
        <v>0</v>
      </c>
      <c r="AB565" s="41">
        <f>COUNTIFS(claims!$B:$B,$A565,claims!$Z:$Z,"ED")</f>
        <v>2</v>
      </c>
      <c r="AC565" s="41">
        <f>COUNTIFS(claims!$B:$B,$A565,claims!$Z:$Z,"Inpatient")</f>
        <v>0</v>
      </c>
      <c r="AD565" s="41">
        <f t="shared" si="38"/>
        <v>0</v>
      </c>
      <c r="AE565" s="41" t="str">
        <f>IF(enrollment!P565="","",enrollment!P565)</f>
        <v/>
      </c>
      <c r="AF565" s="41">
        <f>IF(enrollment!P565="",0,1)</f>
        <v>0</v>
      </c>
    </row>
    <row r="566" spans="1:32" x14ac:dyDescent="0.25">
      <c r="A566" t="str">
        <f>enrollment!A566</f>
        <v>M-000565</v>
      </c>
      <c r="B566" t="str">
        <f>enrollment!F566</f>
        <v>Commercial</v>
      </c>
      <c r="C566" t="str">
        <f>enrollment!I566</f>
        <v>GA</v>
      </c>
      <c r="D566" t="str">
        <f>enrollment!J566</f>
        <v>Cherokee</v>
      </c>
      <c r="E566">
        <f>enrollment!L566</f>
        <v>39</v>
      </c>
      <c r="F566" t="str" cm="1">
        <f t="array" ref="F566">_xlfn.IFS(E566&lt;18,"0-17",E566&lt;35,"18-34",E566&lt;50,"35-49",E566&lt;65,"50-64",TRUE,"65+")</f>
        <v>35-49</v>
      </c>
      <c r="G566" t="str">
        <f>enrollment!M566</f>
        <v>F</v>
      </c>
      <c r="H566" s="13">
        <f>enrollment!N566</f>
        <v>0.92</v>
      </c>
      <c r="I566" s="14">
        <f>enrollment!O566</f>
        <v>8901234567</v>
      </c>
      <c r="J566" s="15">
        <f>IFERROR(_xlfn.XLOOKUP(I566,providers!$B$2:$B$11,providers!$Q$2:$Q$11),"")</f>
        <v>3.7</v>
      </c>
      <c r="K566">
        <f>SUMIFS(member_months!$F:$F,member_months!$A:$A,$A566)</f>
        <v>12</v>
      </c>
      <c r="L566" s="16">
        <f>SUMIFS(claims!$Q:$Q,claims!$B:$B,$A566)</f>
        <v>14343.140000000001</v>
      </c>
      <c r="M566" s="16">
        <f t="shared" si="36"/>
        <v>1195.2616666666668</v>
      </c>
      <c r="N566" s="16">
        <f>SUMIFS(claims!$Q:$Q,claims!$B:$B,$A566,claims!$Z:$Z,"Inpatient")</f>
        <v>12569.78</v>
      </c>
      <c r="O566" s="16">
        <f>SUMIFS(claims!$Q:$Q,claims!$B:$B,$A566,claims!$Z:$Z,"ED")</f>
        <v>1363.19</v>
      </c>
      <c r="P566" s="16">
        <f>SUMIFS(claims!$Q:$Q,claims!$B:$B,$A566,claims!$Z:$Z,"Specialty Rx")</f>
        <v>0</v>
      </c>
      <c r="Q566" s="14">
        <f t="shared" si="37"/>
        <v>0</v>
      </c>
      <c r="AA566" s="41">
        <f>COUNTIFS(claims!$B:$B,$A566,claims!$Z:$Z,"Behavioral Health")</f>
        <v>0</v>
      </c>
      <c r="AB566" s="41">
        <f>COUNTIFS(claims!$B:$B,$A566,claims!$Z:$Z,"ED")</f>
        <v>1</v>
      </c>
      <c r="AC566" s="41">
        <f>COUNTIFS(claims!$B:$B,$A566,claims!$Z:$Z,"Inpatient")</f>
        <v>1</v>
      </c>
      <c r="AD566" s="41">
        <f t="shared" si="38"/>
        <v>0</v>
      </c>
      <c r="AE566" s="41" t="str">
        <f>IF(enrollment!P566="","",enrollment!P566)</f>
        <v/>
      </c>
      <c r="AF566" s="41">
        <f>IF(enrollment!P566="",0,1)</f>
        <v>0</v>
      </c>
    </row>
    <row r="567" spans="1:32" x14ac:dyDescent="0.25">
      <c r="A567" t="str">
        <f>enrollment!A567</f>
        <v>M-000566</v>
      </c>
      <c r="B567" t="str">
        <f>enrollment!F567</f>
        <v>Marketplace</v>
      </c>
      <c r="C567" t="str">
        <f>enrollment!I567</f>
        <v>OH</v>
      </c>
      <c r="D567" t="str">
        <f>enrollment!J567</f>
        <v>Franklin</v>
      </c>
      <c r="E567">
        <f>enrollment!L567</f>
        <v>33</v>
      </c>
      <c r="F567" t="str" cm="1">
        <f t="array" ref="F567">_xlfn.IFS(E567&lt;18,"0-17",E567&lt;35,"18-34",E567&lt;50,"35-49",E567&lt;65,"50-64",TRUE,"65+")</f>
        <v>18-34</v>
      </c>
      <c r="G567" t="str">
        <f>enrollment!M567</f>
        <v>M</v>
      </c>
      <c r="H567" s="13">
        <f>enrollment!N567</f>
        <v>1.22</v>
      </c>
      <c r="I567" s="14">
        <f>enrollment!O567</f>
        <v>6789012345</v>
      </c>
      <c r="J567" s="15">
        <f>IFERROR(_xlfn.XLOOKUP(I567,providers!$B$2:$B$11,providers!$Q$2:$Q$11),"")</f>
        <v>4.0999999999999996</v>
      </c>
      <c r="K567">
        <f>SUMIFS(member_months!$F:$F,member_months!$A:$A,$A567)</f>
        <v>12</v>
      </c>
      <c r="L567" s="16">
        <f>SUMIFS(claims!$Q:$Q,claims!$B:$B,$A567)</f>
        <v>19502.890000000003</v>
      </c>
      <c r="M567" s="16">
        <f t="shared" si="36"/>
        <v>1625.2408333333335</v>
      </c>
      <c r="N567" s="16">
        <f>SUMIFS(claims!$Q:$Q,claims!$B:$B,$A567,claims!$Z:$Z,"Inpatient")</f>
        <v>19156.22</v>
      </c>
      <c r="O567" s="16">
        <f>SUMIFS(claims!$Q:$Q,claims!$B:$B,$A567,claims!$Z:$Z,"ED")</f>
        <v>0</v>
      </c>
      <c r="P567" s="16">
        <f>SUMIFS(claims!$Q:$Q,claims!$B:$B,$A567,claims!$Z:$Z,"Specialty Rx")</f>
        <v>0</v>
      </c>
      <c r="Q567" s="14">
        <f t="shared" si="37"/>
        <v>0</v>
      </c>
      <c r="AA567" s="41">
        <f>COUNTIFS(claims!$B:$B,$A567,claims!$Z:$Z,"Behavioral Health")</f>
        <v>0</v>
      </c>
      <c r="AB567" s="41">
        <f>COUNTIFS(claims!$B:$B,$A567,claims!$Z:$Z,"ED")</f>
        <v>0</v>
      </c>
      <c r="AC567" s="41">
        <f>COUNTIFS(claims!$B:$B,$A567,claims!$Z:$Z,"Inpatient")</f>
        <v>1</v>
      </c>
      <c r="AD567" s="41">
        <f t="shared" si="38"/>
        <v>0</v>
      </c>
      <c r="AE567" s="41" t="str">
        <f>IF(enrollment!P567="","",enrollment!P567)</f>
        <v/>
      </c>
      <c r="AF567" s="41">
        <f>IF(enrollment!P567="",0,1)</f>
        <v>0</v>
      </c>
    </row>
    <row r="568" spans="1:32" x14ac:dyDescent="0.25">
      <c r="A568" t="str">
        <f>enrollment!A568</f>
        <v>M-000567</v>
      </c>
      <c r="B568" t="str">
        <f>enrollment!F568</f>
        <v>Commercial</v>
      </c>
      <c r="C568" t="str">
        <f>enrollment!I568</f>
        <v>KY</v>
      </c>
      <c r="D568" t="str">
        <f>enrollment!J568</f>
        <v>Hardin</v>
      </c>
      <c r="E568">
        <f>enrollment!L568</f>
        <v>82</v>
      </c>
      <c r="F568" t="str" cm="1">
        <f t="array" ref="F568">_xlfn.IFS(E568&lt;18,"0-17",E568&lt;35,"18-34",E568&lt;50,"35-49",E568&lt;65,"50-64",TRUE,"65+")</f>
        <v>65+</v>
      </c>
      <c r="G568" t="str">
        <f>enrollment!M568</f>
        <v>F</v>
      </c>
      <c r="H568" s="13">
        <f>enrollment!N568</f>
        <v>3.66</v>
      </c>
      <c r="I568" s="14">
        <f>enrollment!O568</f>
        <v>9012345678</v>
      </c>
      <c r="J568" s="15">
        <f>IFERROR(_xlfn.XLOOKUP(I568,providers!$B$2:$B$11,providers!$Q$2:$Q$11),"")</f>
        <v>4.3</v>
      </c>
      <c r="K568">
        <f>SUMIFS(member_months!$F:$F,member_months!$A:$A,$A568)</f>
        <v>12</v>
      </c>
      <c r="L568" s="16">
        <f>SUMIFS(claims!$Q:$Q,claims!$B:$B,$A568)</f>
        <v>2846.12</v>
      </c>
      <c r="M568" s="16">
        <f t="shared" si="36"/>
        <v>237.17666666666665</v>
      </c>
      <c r="N568" s="16">
        <f>SUMIFS(claims!$Q:$Q,claims!$B:$B,$A568,claims!$Z:$Z,"Inpatient")</f>
        <v>0</v>
      </c>
      <c r="O568" s="16">
        <f>SUMIFS(claims!$Q:$Q,claims!$B:$B,$A568,claims!$Z:$Z,"ED")</f>
        <v>1039.08</v>
      </c>
      <c r="P568" s="16">
        <f>SUMIFS(claims!$Q:$Q,claims!$B:$B,$A568,claims!$Z:$Z,"Specialty Rx")</f>
        <v>1194.4000000000001</v>
      </c>
      <c r="Q568" s="14">
        <f t="shared" si="37"/>
        <v>0</v>
      </c>
      <c r="AA568" s="41">
        <f>COUNTIFS(claims!$B:$B,$A568,claims!$Z:$Z,"Behavioral Health")</f>
        <v>1</v>
      </c>
      <c r="AB568" s="41">
        <f>COUNTIFS(claims!$B:$B,$A568,claims!$Z:$Z,"ED")</f>
        <v>1</v>
      </c>
      <c r="AC568" s="41">
        <f>COUNTIFS(claims!$B:$B,$A568,claims!$Z:$Z,"Inpatient")</f>
        <v>0</v>
      </c>
      <c r="AD568" s="41">
        <f t="shared" si="38"/>
        <v>1</v>
      </c>
      <c r="AE568" s="41" t="str">
        <f>IF(enrollment!P568="","",enrollment!P568)</f>
        <v/>
      </c>
      <c r="AF568" s="41">
        <f>IF(enrollment!P568="",0,1)</f>
        <v>0</v>
      </c>
    </row>
    <row r="569" spans="1:32" x14ac:dyDescent="0.25">
      <c r="A569" t="str">
        <f>enrollment!A569</f>
        <v>M-000568</v>
      </c>
      <c r="B569" t="str">
        <f>enrollment!F569</f>
        <v>Marketplace</v>
      </c>
      <c r="C569" t="str">
        <f>enrollment!I569</f>
        <v>GA</v>
      </c>
      <c r="D569" t="str">
        <f>enrollment!J569</f>
        <v>Fulton</v>
      </c>
      <c r="E569">
        <f>enrollment!L569</f>
        <v>37</v>
      </c>
      <c r="F569" t="str" cm="1">
        <f t="array" ref="F569">_xlfn.IFS(E569&lt;18,"0-17",E569&lt;35,"18-34",E569&lt;50,"35-49",E569&lt;65,"50-64",TRUE,"65+")</f>
        <v>35-49</v>
      </c>
      <c r="G569" t="str">
        <f>enrollment!M569</f>
        <v>F</v>
      </c>
      <c r="H569" s="13">
        <f>enrollment!N569</f>
        <v>1.19</v>
      </c>
      <c r="I569" s="14">
        <f>enrollment!O569</f>
        <v>8901234567</v>
      </c>
      <c r="J569" s="15">
        <f>IFERROR(_xlfn.XLOOKUP(I569,providers!$B$2:$B$11,providers!$Q$2:$Q$11),"")</f>
        <v>3.7</v>
      </c>
      <c r="K569">
        <f>SUMIFS(member_months!$F:$F,member_months!$A:$A,$A569)</f>
        <v>12</v>
      </c>
      <c r="L569" s="16">
        <f>SUMIFS(claims!$Q:$Q,claims!$B:$B,$A569)</f>
        <v>19024.3</v>
      </c>
      <c r="M569" s="16">
        <f t="shared" si="36"/>
        <v>1585.3583333333333</v>
      </c>
      <c r="N569" s="16">
        <f>SUMIFS(claims!$Q:$Q,claims!$B:$B,$A569,claims!$Z:$Z,"Inpatient")</f>
        <v>17786.310000000001</v>
      </c>
      <c r="O569" s="16">
        <f>SUMIFS(claims!$Q:$Q,claims!$B:$B,$A569,claims!$Z:$Z,"ED")</f>
        <v>0</v>
      </c>
      <c r="P569" s="16">
        <f>SUMIFS(claims!$Q:$Q,claims!$B:$B,$A569,claims!$Z:$Z,"Specialty Rx")</f>
        <v>1103.01</v>
      </c>
      <c r="Q569" s="14">
        <f t="shared" si="37"/>
        <v>0</v>
      </c>
      <c r="AA569" s="41">
        <f>COUNTIFS(claims!$B:$B,$A569,claims!$Z:$Z,"Behavioral Health")</f>
        <v>0</v>
      </c>
      <c r="AB569" s="41">
        <f>COUNTIFS(claims!$B:$B,$A569,claims!$Z:$Z,"ED")</f>
        <v>0</v>
      </c>
      <c r="AC569" s="41">
        <f>COUNTIFS(claims!$B:$B,$A569,claims!$Z:$Z,"Inpatient")</f>
        <v>1</v>
      </c>
      <c r="AD569" s="41">
        <f t="shared" si="38"/>
        <v>0</v>
      </c>
      <c r="AE569" s="41" t="str">
        <f>IF(enrollment!P569="","",enrollment!P569)</f>
        <v/>
      </c>
      <c r="AF569" s="41">
        <f>IF(enrollment!P569="",0,1)</f>
        <v>0</v>
      </c>
    </row>
    <row r="570" spans="1:32" x14ac:dyDescent="0.25">
      <c r="A570" t="str">
        <f>enrollment!A570</f>
        <v>M-000569</v>
      </c>
      <c r="B570" t="str">
        <f>enrollment!F570</f>
        <v>Commercial</v>
      </c>
      <c r="C570" t="str">
        <f>enrollment!I570</f>
        <v>GA</v>
      </c>
      <c r="D570" t="str">
        <f>enrollment!J570</f>
        <v>Cherokee</v>
      </c>
      <c r="E570">
        <f>enrollment!L570</f>
        <v>58</v>
      </c>
      <c r="F570" t="str" cm="1">
        <f t="array" ref="F570">_xlfn.IFS(E570&lt;18,"0-17",E570&lt;35,"18-34",E570&lt;50,"35-49",E570&lt;65,"50-64",TRUE,"65+")</f>
        <v>50-64</v>
      </c>
      <c r="G570" t="str">
        <f>enrollment!M570</f>
        <v>F</v>
      </c>
      <c r="H570" s="13">
        <f>enrollment!N570</f>
        <v>1.17</v>
      </c>
      <c r="I570" s="14">
        <f>enrollment!O570</f>
        <v>8901234567</v>
      </c>
      <c r="J570" s="15">
        <f>IFERROR(_xlfn.XLOOKUP(I570,providers!$B$2:$B$11,providers!$Q$2:$Q$11),"")</f>
        <v>3.7</v>
      </c>
      <c r="K570">
        <f>SUMIFS(member_months!$F:$F,member_months!$A:$A,$A570)</f>
        <v>12</v>
      </c>
      <c r="L570" s="16">
        <f>SUMIFS(claims!$Q:$Q,claims!$B:$B,$A570)</f>
        <v>20886.419999999998</v>
      </c>
      <c r="M570" s="16">
        <f t="shared" si="36"/>
        <v>1740.5349999999999</v>
      </c>
      <c r="N570" s="16">
        <f>SUMIFS(claims!$Q:$Q,claims!$B:$B,$A570,claims!$Z:$Z,"Inpatient")</f>
        <v>19640.84</v>
      </c>
      <c r="O570" s="16">
        <f>SUMIFS(claims!$Q:$Q,claims!$B:$B,$A570,claims!$Z:$Z,"ED")</f>
        <v>0</v>
      </c>
      <c r="P570" s="16">
        <f>SUMIFS(claims!$Q:$Q,claims!$B:$B,$A570,claims!$Z:$Z,"Specialty Rx")</f>
        <v>951.89</v>
      </c>
      <c r="Q570" s="14">
        <f t="shared" si="37"/>
        <v>0</v>
      </c>
      <c r="AA570" s="41">
        <f>COUNTIFS(claims!$B:$B,$A570,claims!$Z:$Z,"Behavioral Health")</f>
        <v>0</v>
      </c>
      <c r="AB570" s="41">
        <f>COUNTIFS(claims!$B:$B,$A570,claims!$Z:$Z,"ED")</f>
        <v>0</v>
      </c>
      <c r="AC570" s="41">
        <f>COUNTIFS(claims!$B:$B,$A570,claims!$Z:$Z,"Inpatient")</f>
        <v>1</v>
      </c>
      <c r="AD570" s="41">
        <f t="shared" si="38"/>
        <v>0</v>
      </c>
      <c r="AE570" s="41" t="str">
        <f>IF(enrollment!P570="","",enrollment!P570)</f>
        <v/>
      </c>
      <c r="AF570" s="41">
        <f>IF(enrollment!P570="",0,1)</f>
        <v>0</v>
      </c>
    </row>
    <row r="571" spans="1:32" x14ac:dyDescent="0.25">
      <c r="A571" t="str">
        <f>enrollment!A571</f>
        <v>M-000570</v>
      </c>
      <c r="B571" t="str">
        <f>enrollment!F571</f>
        <v>Marketplace</v>
      </c>
      <c r="C571" t="str">
        <f>enrollment!I571</f>
        <v>OH</v>
      </c>
      <c r="D571" t="str">
        <f>enrollment!J571</f>
        <v>Cuyahoga</v>
      </c>
      <c r="E571">
        <f>enrollment!L571</f>
        <v>42</v>
      </c>
      <c r="F571" t="str" cm="1">
        <f t="array" ref="F571">_xlfn.IFS(E571&lt;18,"0-17",E571&lt;35,"18-34",E571&lt;50,"35-49",E571&lt;65,"50-64",TRUE,"65+")</f>
        <v>35-49</v>
      </c>
      <c r="G571" t="str">
        <f>enrollment!M571</f>
        <v>M</v>
      </c>
      <c r="H571" s="13">
        <f>enrollment!N571</f>
        <v>1.06</v>
      </c>
      <c r="I571" s="14">
        <f>enrollment!O571</f>
        <v>2345678901</v>
      </c>
      <c r="J571" s="15">
        <f>IFERROR(_xlfn.XLOOKUP(I571,providers!$B$2:$B$11,providers!$Q$2:$Q$11),"")</f>
        <v>4.2</v>
      </c>
      <c r="K571">
        <f>SUMIFS(member_months!$F:$F,member_months!$A:$A,$A571)</f>
        <v>12</v>
      </c>
      <c r="L571" s="16">
        <f>SUMIFS(claims!$Q:$Q,claims!$B:$B,$A571)</f>
        <v>23104.55</v>
      </c>
      <c r="M571" s="16">
        <f t="shared" si="36"/>
        <v>1925.3791666666666</v>
      </c>
      <c r="N571" s="16">
        <f>SUMIFS(claims!$Q:$Q,claims!$B:$B,$A571,claims!$Z:$Z,"Inpatient")</f>
        <v>21523.35</v>
      </c>
      <c r="O571" s="16">
        <f>SUMIFS(claims!$Q:$Q,claims!$B:$B,$A571,claims!$Z:$Z,"ED")</f>
        <v>1129.2</v>
      </c>
      <c r="P571" s="16">
        <f>SUMIFS(claims!$Q:$Q,claims!$B:$B,$A571,claims!$Z:$Z,"Specialty Rx")</f>
        <v>0</v>
      </c>
      <c r="Q571" s="14">
        <f t="shared" si="37"/>
        <v>0</v>
      </c>
      <c r="AA571" s="41">
        <f>COUNTIFS(claims!$B:$B,$A571,claims!$Z:$Z,"Behavioral Health")</f>
        <v>1</v>
      </c>
      <c r="AB571" s="41">
        <f>COUNTIFS(claims!$B:$B,$A571,claims!$Z:$Z,"ED")</f>
        <v>1</v>
      </c>
      <c r="AC571" s="41">
        <f>COUNTIFS(claims!$B:$B,$A571,claims!$Z:$Z,"Inpatient")</f>
        <v>1</v>
      </c>
      <c r="AD571" s="41">
        <f t="shared" si="38"/>
        <v>1</v>
      </c>
      <c r="AE571" s="41" t="str">
        <f>IF(enrollment!P571="","",enrollment!P571)</f>
        <v/>
      </c>
      <c r="AF571" s="41">
        <f>IF(enrollment!P571="",0,1)</f>
        <v>0</v>
      </c>
    </row>
    <row r="572" spans="1:32" x14ac:dyDescent="0.25">
      <c r="A572" t="str">
        <f>enrollment!A572</f>
        <v>M-000571</v>
      </c>
      <c r="B572" t="str">
        <f>enrollment!F572</f>
        <v>Medicare Advantage</v>
      </c>
      <c r="C572" t="str">
        <f>enrollment!I572</f>
        <v>GA</v>
      </c>
      <c r="D572" t="str">
        <f>enrollment!J572</f>
        <v>Cherokee</v>
      </c>
      <c r="E572">
        <f>enrollment!L572</f>
        <v>69</v>
      </c>
      <c r="F572" t="str" cm="1">
        <f t="array" ref="F572">_xlfn.IFS(E572&lt;18,"0-17",E572&lt;35,"18-34",E572&lt;50,"35-49",E572&lt;65,"50-64",TRUE,"65+")</f>
        <v>65+</v>
      </c>
      <c r="G572" t="str">
        <f>enrollment!M572</f>
        <v>F</v>
      </c>
      <c r="H572" s="13">
        <f>enrollment!N572</f>
        <v>2.4700000000000002</v>
      </c>
      <c r="I572" s="14">
        <f>enrollment!O572</f>
        <v>8901234567</v>
      </c>
      <c r="J572" s="15">
        <f>IFERROR(_xlfn.XLOOKUP(I572,providers!$B$2:$B$11,providers!$Q$2:$Q$11),"")</f>
        <v>3.7</v>
      </c>
      <c r="K572">
        <f>SUMIFS(member_months!$F:$F,member_months!$A:$A,$A572)</f>
        <v>10</v>
      </c>
      <c r="L572" s="16">
        <f>SUMIFS(claims!$Q:$Q,claims!$B:$B,$A572)</f>
        <v>19900.719999999998</v>
      </c>
      <c r="M572" s="16">
        <f t="shared" si="36"/>
        <v>1990.0719999999997</v>
      </c>
      <c r="N572" s="16">
        <f>SUMIFS(claims!$Q:$Q,claims!$B:$B,$A572,claims!$Z:$Z,"Inpatient")</f>
        <v>17304.37</v>
      </c>
      <c r="O572" s="16">
        <f>SUMIFS(claims!$Q:$Q,claims!$B:$B,$A572,claims!$Z:$Z,"ED")</f>
        <v>1382.71</v>
      </c>
      <c r="P572" s="16">
        <f>SUMIFS(claims!$Q:$Q,claims!$B:$B,$A572,claims!$Z:$Z,"Specialty Rx")</f>
        <v>665.34</v>
      </c>
      <c r="Q572" s="14">
        <f t="shared" si="37"/>
        <v>0</v>
      </c>
      <c r="AA572" s="41">
        <f>COUNTIFS(claims!$B:$B,$A572,claims!$Z:$Z,"Behavioral Health")</f>
        <v>0</v>
      </c>
      <c r="AB572" s="41">
        <f>COUNTIFS(claims!$B:$B,$A572,claims!$Z:$Z,"ED")</f>
        <v>1</v>
      </c>
      <c r="AC572" s="41">
        <f>COUNTIFS(claims!$B:$B,$A572,claims!$Z:$Z,"Inpatient")</f>
        <v>1</v>
      </c>
      <c r="AD572" s="41">
        <f t="shared" si="38"/>
        <v>0</v>
      </c>
      <c r="AE572" s="41" t="str">
        <f>IF(enrollment!P572="","",enrollment!P572)</f>
        <v/>
      </c>
      <c r="AF572" s="41">
        <f>IF(enrollment!P572="",0,1)</f>
        <v>0</v>
      </c>
    </row>
    <row r="573" spans="1:32" x14ac:dyDescent="0.25">
      <c r="A573" t="str">
        <f>enrollment!A573</f>
        <v>M-000572</v>
      </c>
      <c r="B573" t="str">
        <f>enrollment!F573</f>
        <v>Marketplace</v>
      </c>
      <c r="C573" t="str">
        <f>enrollment!I573</f>
        <v>OH</v>
      </c>
      <c r="D573" t="str">
        <f>enrollment!J573</f>
        <v>Cuyahoga</v>
      </c>
      <c r="E573">
        <f>enrollment!L573</f>
        <v>39</v>
      </c>
      <c r="F573" t="str" cm="1">
        <f t="array" ref="F573">_xlfn.IFS(E573&lt;18,"0-17",E573&lt;35,"18-34",E573&lt;50,"35-49",E573&lt;65,"50-64",TRUE,"65+")</f>
        <v>35-49</v>
      </c>
      <c r="G573" t="str">
        <f>enrollment!M573</f>
        <v>M</v>
      </c>
      <c r="H573" s="13">
        <f>enrollment!N573</f>
        <v>0.95</v>
      </c>
      <c r="I573" s="14">
        <f>enrollment!O573</f>
        <v>2345678901</v>
      </c>
      <c r="J573" s="15">
        <f>IFERROR(_xlfn.XLOOKUP(I573,providers!$B$2:$B$11,providers!$Q$2:$Q$11),"")</f>
        <v>4.2</v>
      </c>
      <c r="K573">
        <f>SUMIFS(member_months!$F:$F,member_months!$A:$A,$A573)</f>
        <v>12</v>
      </c>
      <c r="L573" s="16">
        <f>SUMIFS(claims!$Q:$Q,claims!$B:$B,$A573)</f>
        <v>12627.49</v>
      </c>
      <c r="M573" s="16">
        <f t="shared" si="36"/>
        <v>1052.2908333333332</v>
      </c>
      <c r="N573" s="16">
        <f>SUMIFS(claims!$Q:$Q,claims!$B:$B,$A573,claims!$Z:$Z,"Inpatient")</f>
        <v>11262.91</v>
      </c>
      <c r="O573" s="16">
        <f>SUMIFS(claims!$Q:$Q,claims!$B:$B,$A573,claims!$Z:$Z,"ED")</f>
        <v>0</v>
      </c>
      <c r="P573" s="16">
        <f>SUMIFS(claims!$Q:$Q,claims!$B:$B,$A573,claims!$Z:$Z,"Specialty Rx")</f>
        <v>0</v>
      </c>
      <c r="Q573" s="14">
        <f t="shared" si="37"/>
        <v>0</v>
      </c>
      <c r="AA573" s="41">
        <f>COUNTIFS(claims!$B:$B,$A573,claims!$Z:$Z,"Behavioral Health")</f>
        <v>1</v>
      </c>
      <c r="AB573" s="41">
        <f>COUNTIFS(claims!$B:$B,$A573,claims!$Z:$Z,"ED")</f>
        <v>0</v>
      </c>
      <c r="AC573" s="41">
        <f>COUNTIFS(claims!$B:$B,$A573,claims!$Z:$Z,"Inpatient")</f>
        <v>1</v>
      </c>
      <c r="AD573" s="41">
        <f t="shared" si="38"/>
        <v>1</v>
      </c>
      <c r="AE573" s="41" t="str">
        <f>IF(enrollment!P573="","",enrollment!P573)</f>
        <v/>
      </c>
      <c r="AF573" s="41">
        <f>IF(enrollment!P573="",0,1)</f>
        <v>0</v>
      </c>
    </row>
    <row r="574" spans="1:32" x14ac:dyDescent="0.25">
      <c r="A574" t="str">
        <f>enrollment!A574</f>
        <v>M-000573</v>
      </c>
      <c r="B574" t="str">
        <f>enrollment!F574</f>
        <v>Marketplace</v>
      </c>
      <c r="C574" t="str">
        <f>enrollment!I574</f>
        <v>KY</v>
      </c>
      <c r="D574" t="str">
        <f>enrollment!J574</f>
        <v>Warren</v>
      </c>
      <c r="E574">
        <f>enrollment!L574</f>
        <v>67</v>
      </c>
      <c r="F574" t="str" cm="1">
        <f t="array" ref="F574">_xlfn.IFS(E574&lt;18,"0-17",E574&lt;35,"18-34",E574&lt;50,"35-49",E574&lt;65,"50-64",TRUE,"65+")</f>
        <v>65+</v>
      </c>
      <c r="G574" t="str">
        <f>enrollment!M574</f>
        <v>F</v>
      </c>
      <c r="H574" s="13">
        <f>enrollment!N574</f>
        <v>2.06</v>
      </c>
      <c r="I574" s="14">
        <f>enrollment!O574</f>
        <v>9012345678</v>
      </c>
      <c r="J574" s="15">
        <f>IFERROR(_xlfn.XLOOKUP(I574,providers!$B$2:$B$11,providers!$Q$2:$Q$11),"")</f>
        <v>4.3</v>
      </c>
      <c r="K574">
        <f>SUMIFS(member_months!$F:$F,member_months!$A:$A,$A574)</f>
        <v>10</v>
      </c>
      <c r="L574" s="16">
        <f>SUMIFS(claims!$Q:$Q,claims!$B:$B,$A574)</f>
        <v>11622.09</v>
      </c>
      <c r="M574" s="16">
        <f t="shared" si="36"/>
        <v>1162.2090000000001</v>
      </c>
      <c r="N574" s="16">
        <f>SUMIFS(claims!$Q:$Q,claims!$B:$B,$A574,claims!$Z:$Z,"Inpatient")</f>
        <v>11328.69</v>
      </c>
      <c r="O574" s="16">
        <f>SUMIFS(claims!$Q:$Q,claims!$B:$B,$A574,claims!$Z:$Z,"ED")</f>
        <v>0</v>
      </c>
      <c r="P574" s="16">
        <f>SUMIFS(claims!$Q:$Q,claims!$B:$B,$A574,claims!$Z:$Z,"Specialty Rx")</f>
        <v>0</v>
      </c>
      <c r="Q574" s="14">
        <f t="shared" si="37"/>
        <v>0</v>
      </c>
      <c r="AA574" s="41">
        <f>COUNTIFS(claims!$B:$B,$A574,claims!$Z:$Z,"Behavioral Health")</f>
        <v>0</v>
      </c>
      <c r="AB574" s="41">
        <f>COUNTIFS(claims!$B:$B,$A574,claims!$Z:$Z,"ED")</f>
        <v>0</v>
      </c>
      <c r="AC574" s="41">
        <f>COUNTIFS(claims!$B:$B,$A574,claims!$Z:$Z,"Inpatient")</f>
        <v>1</v>
      </c>
      <c r="AD574" s="41">
        <f t="shared" si="38"/>
        <v>0</v>
      </c>
      <c r="AE574" s="41" t="str">
        <f>IF(enrollment!P574="","",enrollment!P574)</f>
        <v>Network Adequacy</v>
      </c>
      <c r="AF574" s="41">
        <f>IF(enrollment!P574="",0,1)</f>
        <v>1</v>
      </c>
    </row>
    <row r="575" spans="1:32" x14ac:dyDescent="0.25">
      <c r="A575" t="str">
        <f>enrollment!A575</f>
        <v>M-000574</v>
      </c>
      <c r="B575" t="str">
        <f>enrollment!F575</f>
        <v>Marketplace</v>
      </c>
      <c r="C575" t="str">
        <f>enrollment!I575</f>
        <v>TN</v>
      </c>
      <c r="D575" t="str">
        <f>enrollment!J575</f>
        <v>Rural-Cannon</v>
      </c>
      <c r="E575">
        <f>enrollment!L575</f>
        <v>61</v>
      </c>
      <c r="F575" t="str" cm="1">
        <f t="array" ref="F575">_xlfn.IFS(E575&lt;18,"0-17",E575&lt;35,"18-34",E575&lt;50,"35-49",E575&lt;65,"50-64",TRUE,"65+")</f>
        <v>50-64</v>
      </c>
      <c r="G575" t="str">
        <f>enrollment!M575</f>
        <v>M</v>
      </c>
      <c r="H575" s="13">
        <f>enrollment!N575</f>
        <v>0.91</v>
      </c>
      <c r="I575" s="14">
        <f>enrollment!O575</f>
        <v>0</v>
      </c>
      <c r="J575" s="15" t="str">
        <f>IFERROR(_xlfn.XLOOKUP(I575,providers!$B$2:$B$11,providers!$Q$2:$Q$11),"")</f>
        <v/>
      </c>
      <c r="K575">
        <f>SUMIFS(member_months!$F:$F,member_months!$A:$A,$A575)</f>
        <v>11</v>
      </c>
      <c r="L575" s="16">
        <f>SUMIFS(claims!$Q:$Q,claims!$B:$B,$A575)</f>
        <v>4828.83</v>
      </c>
      <c r="M575" s="16">
        <f t="shared" si="36"/>
        <v>438.98454545454547</v>
      </c>
      <c r="N575" s="16">
        <f>SUMIFS(claims!$Q:$Q,claims!$B:$B,$A575,claims!$Z:$Z,"Inpatient")</f>
        <v>0</v>
      </c>
      <c r="O575" s="16">
        <f>SUMIFS(claims!$Q:$Q,claims!$B:$B,$A575,claims!$Z:$Z,"ED")</f>
        <v>3609.7</v>
      </c>
      <c r="P575" s="16">
        <f>SUMIFS(claims!$Q:$Q,claims!$B:$B,$A575,claims!$Z:$Z,"Specialty Rx")</f>
        <v>0</v>
      </c>
      <c r="Q575" s="14">
        <f t="shared" si="37"/>
        <v>0</v>
      </c>
      <c r="AA575" s="41">
        <f>COUNTIFS(claims!$B:$B,$A575,claims!$Z:$Z,"Behavioral Health")</f>
        <v>3</v>
      </c>
      <c r="AB575" s="41">
        <f>COUNTIFS(claims!$B:$B,$A575,claims!$Z:$Z,"ED")</f>
        <v>3</v>
      </c>
      <c r="AC575" s="41">
        <f>COUNTIFS(claims!$B:$B,$A575,claims!$Z:$Z,"Inpatient")</f>
        <v>0</v>
      </c>
      <c r="AD575" s="41">
        <f t="shared" si="38"/>
        <v>1</v>
      </c>
      <c r="AE575" s="41" t="str">
        <f>IF(enrollment!P575="","",enrollment!P575)</f>
        <v/>
      </c>
      <c r="AF575" s="41">
        <f>IF(enrollment!P575="",0,1)</f>
        <v>0</v>
      </c>
    </row>
    <row r="576" spans="1:32" x14ac:dyDescent="0.25">
      <c r="A576" t="str">
        <f>enrollment!A576</f>
        <v>M-000575</v>
      </c>
      <c r="B576" t="str">
        <f>enrollment!F576</f>
        <v>Medicare Advantage</v>
      </c>
      <c r="C576" t="str">
        <f>enrollment!I576</f>
        <v>GA</v>
      </c>
      <c r="D576" t="str">
        <f>enrollment!J576</f>
        <v>Fulton</v>
      </c>
      <c r="E576">
        <f>enrollment!L576</f>
        <v>65</v>
      </c>
      <c r="F576" t="str" cm="1">
        <f t="array" ref="F576">_xlfn.IFS(E576&lt;18,"0-17",E576&lt;35,"18-34",E576&lt;50,"35-49",E576&lt;65,"50-64",TRUE,"65+")</f>
        <v>65+</v>
      </c>
      <c r="G576" t="str">
        <f>enrollment!M576</f>
        <v>M</v>
      </c>
      <c r="H576" s="13">
        <f>enrollment!N576</f>
        <v>3.04</v>
      </c>
      <c r="I576" s="14">
        <f>enrollment!O576</f>
        <v>8901234567</v>
      </c>
      <c r="J576" s="15">
        <f>IFERROR(_xlfn.XLOOKUP(I576,providers!$B$2:$B$11,providers!$Q$2:$Q$11),"")</f>
        <v>3.7</v>
      </c>
      <c r="K576">
        <f>SUMIFS(member_months!$F:$F,member_months!$A:$A,$A576)</f>
        <v>10</v>
      </c>
      <c r="L576" s="16">
        <f>SUMIFS(claims!$Q:$Q,claims!$B:$B,$A576)</f>
        <v>30336.36</v>
      </c>
      <c r="M576" s="16">
        <f t="shared" si="36"/>
        <v>3033.636</v>
      </c>
      <c r="N576" s="16">
        <f>SUMIFS(claims!$Q:$Q,claims!$B:$B,$A576,claims!$Z:$Z,"Inpatient")</f>
        <v>28057.03</v>
      </c>
      <c r="O576" s="16">
        <f>SUMIFS(claims!$Q:$Q,claims!$B:$B,$A576,claims!$Z:$Z,"ED")</f>
        <v>1963.75</v>
      </c>
      <c r="P576" s="16">
        <f>SUMIFS(claims!$Q:$Q,claims!$B:$B,$A576,claims!$Z:$Z,"Specialty Rx")</f>
        <v>0</v>
      </c>
      <c r="Q576" s="14">
        <f t="shared" si="37"/>
        <v>0</v>
      </c>
      <c r="AA576" s="41">
        <f>COUNTIFS(claims!$B:$B,$A576,claims!$Z:$Z,"Behavioral Health")</f>
        <v>0</v>
      </c>
      <c r="AB576" s="41">
        <f>COUNTIFS(claims!$B:$B,$A576,claims!$Z:$Z,"ED")</f>
        <v>2</v>
      </c>
      <c r="AC576" s="41">
        <f>COUNTIFS(claims!$B:$B,$A576,claims!$Z:$Z,"Inpatient")</f>
        <v>2</v>
      </c>
      <c r="AD576" s="41">
        <f t="shared" si="38"/>
        <v>0</v>
      </c>
      <c r="AE576" s="41" t="str">
        <f>IF(enrollment!P576="","",enrollment!P576)</f>
        <v/>
      </c>
      <c r="AF576" s="41">
        <f>IF(enrollment!P576="",0,1)</f>
        <v>0</v>
      </c>
    </row>
    <row r="577" spans="1:32" x14ac:dyDescent="0.25">
      <c r="A577" t="str">
        <f>enrollment!A577</f>
        <v>M-000576</v>
      </c>
      <c r="B577" t="str">
        <f>enrollment!F577</f>
        <v>Medicare Advantage</v>
      </c>
      <c r="C577" t="str">
        <f>enrollment!I577</f>
        <v>GA</v>
      </c>
      <c r="D577" t="str">
        <f>enrollment!J577</f>
        <v>Fulton</v>
      </c>
      <c r="E577">
        <f>enrollment!L577</f>
        <v>81</v>
      </c>
      <c r="F577" t="str" cm="1">
        <f t="array" ref="F577">_xlfn.IFS(E577&lt;18,"0-17",E577&lt;35,"18-34",E577&lt;50,"35-49",E577&lt;65,"50-64",TRUE,"65+")</f>
        <v>65+</v>
      </c>
      <c r="G577" t="str">
        <f>enrollment!M577</f>
        <v>M</v>
      </c>
      <c r="H577" s="13">
        <f>enrollment!N577</f>
        <v>3.47</v>
      </c>
      <c r="I577" s="14">
        <f>enrollment!O577</f>
        <v>8901234567</v>
      </c>
      <c r="J577" s="15">
        <f>IFERROR(_xlfn.XLOOKUP(I577,providers!$B$2:$B$11,providers!$Q$2:$Q$11),"")</f>
        <v>3.7</v>
      </c>
      <c r="K577">
        <f>SUMIFS(member_months!$F:$F,member_months!$A:$A,$A577)</f>
        <v>6</v>
      </c>
      <c r="L577" s="16">
        <f>SUMIFS(claims!$Q:$Q,claims!$B:$B,$A577)</f>
        <v>2633.65</v>
      </c>
      <c r="M577" s="16">
        <f t="shared" si="36"/>
        <v>438.94166666666666</v>
      </c>
      <c r="N577" s="16">
        <f>SUMIFS(claims!$Q:$Q,claims!$B:$B,$A577,claims!$Z:$Z,"Inpatient")</f>
        <v>0</v>
      </c>
      <c r="O577" s="16">
        <f>SUMIFS(claims!$Q:$Q,claims!$B:$B,$A577,claims!$Z:$Z,"ED")</f>
        <v>1096.6300000000001</v>
      </c>
      <c r="P577" s="16">
        <f>SUMIFS(claims!$Q:$Q,claims!$B:$B,$A577,claims!$Z:$Z,"Specialty Rx")</f>
        <v>872.42</v>
      </c>
      <c r="Q577" s="14">
        <f t="shared" si="37"/>
        <v>0</v>
      </c>
      <c r="AA577" s="41">
        <f>COUNTIFS(claims!$B:$B,$A577,claims!$Z:$Z,"Behavioral Health")</f>
        <v>2</v>
      </c>
      <c r="AB577" s="41">
        <f>COUNTIFS(claims!$B:$B,$A577,claims!$Z:$Z,"ED")</f>
        <v>1</v>
      </c>
      <c r="AC577" s="41">
        <f>COUNTIFS(claims!$B:$B,$A577,claims!$Z:$Z,"Inpatient")</f>
        <v>0</v>
      </c>
      <c r="AD577" s="41">
        <f t="shared" si="38"/>
        <v>1</v>
      </c>
      <c r="AE577" s="41" t="str">
        <f>IF(enrollment!P577="","",enrollment!P577)</f>
        <v>Employer Change</v>
      </c>
      <c r="AF577" s="41">
        <f>IF(enrollment!P577="",0,1)</f>
        <v>1</v>
      </c>
    </row>
    <row r="578" spans="1:32" x14ac:dyDescent="0.25">
      <c r="A578" t="str">
        <f>enrollment!A578</f>
        <v>M-000577</v>
      </c>
      <c r="B578" t="str">
        <f>enrollment!F578</f>
        <v>Medicare Advantage</v>
      </c>
      <c r="C578" t="str">
        <f>enrollment!I578</f>
        <v>KY</v>
      </c>
      <c r="D578" t="str">
        <f>enrollment!J578</f>
        <v>Hardin</v>
      </c>
      <c r="E578">
        <f>enrollment!L578</f>
        <v>81</v>
      </c>
      <c r="F578" t="str" cm="1">
        <f t="array" ref="F578">_xlfn.IFS(E578&lt;18,"0-17",E578&lt;35,"18-34",E578&lt;50,"35-49",E578&lt;65,"50-64",TRUE,"65+")</f>
        <v>65+</v>
      </c>
      <c r="G578" t="str">
        <f>enrollment!M578</f>
        <v>F</v>
      </c>
      <c r="H578" s="13">
        <f>enrollment!N578</f>
        <v>2.46</v>
      </c>
      <c r="I578" s="14">
        <f>enrollment!O578</f>
        <v>3456789012</v>
      </c>
      <c r="J578" s="15">
        <f>IFERROR(_xlfn.XLOOKUP(I578,providers!$B$2:$B$11,providers!$Q$2:$Q$11),"")</f>
        <v>4</v>
      </c>
      <c r="K578">
        <f>SUMIFS(member_months!$F:$F,member_months!$A:$A,$A578)</f>
        <v>10</v>
      </c>
      <c r="L578" s="16">
        <f>SUMIFS(claims!$Q:$Q,claims!$B:$B,$A578)</f>
        <v>18750.379999999997</v>
      </c>
      <c r="M578" s="16">
        <f t="shared" si="36"/>
        <v>1875.0379999999998</v>
      </c>
      <c r="N578" s="16">
        <f>SUMIFS(claims!$Q:$Q,claims!$B:$B,$A578,claims!$Z:$Z,"Inpatient")</f>
        <v>15507.16</v>
      </c>
      <c r="O578" s="16">
        <f>SUMIFS(claims!$Q:$Q,claims!$B:$B,$A578,claims!$Z:$Z,"ED")</f>
        <v>870.46</v>
      </c>
      <c r="P578" s="16">
        <f>SUMIFS(claims!$Q:$Q,claims!$B:$B,$A578,claims!$Z:$Z,"Specialty Rx")</f>
        <v>929.1</v>
      </c>
      <c r="Q578" s="14">
        <f t="shared" si="37"/>
        <v>0</v>
      </c>
      <c r="AA578" s="41">
        <f>COUNTIFS(claims!$B:$B,$A578,claims!$Z:$Z,"Behavioral Health")</f>
        <v>0</v>
      </c>
      <c r="AB578" s="41">
        <f>COUNTIFS(claims!$B:$B,$A578,claims!$Z:$Z,"ED")</f>
        <v>1</v>
      </c>
      <c r="AC578" s="41">
        <f>COUNTIFS(claims!$B:$B,$A578,claims!$Z:$Z,"Inpatient")</f>
        <v>1</v>
      </c>
      <c r="AD578" s="41">
        <f t="shared" si="38"/>
        <v>0</v>
      </c>
      <c r="AE578" s="41" t="str">
        <f>IF(enrollment!P578="","",enrollment!P578)</f>
        <v>Moved Out of Area</v>
      </c>
      <c r="AF578" s="41">
        <f>IF(enrollment!P578="",0,1)</f>
        <v>1</v>
      </c>
    </row>
    <row r="579" spans="1:32" x14ac:dyDescent="0.25">
      <c r="A579" t="str">
        <f>enrollment!A579</f>
        <v>M-000578</v>
      </c>
      <c r="B579" t="str">
        <f>enrollment!F579</f>
        <v>Marketplace</v>
      </c>
      <c r="C579" t="str">
        <f>enrollment!I579</f>
        <v>OH</v>
      </c>
      <c r="D579" t="str">
        <f>enrollment!J579</f>
        <v>Cuyahoga</v>
      </c>
      <c r="E579">
        <f>enrollment!L579</f>
        <v>39</v>
      </c>
      <c r="F579" t="str" cm="1">
        <f t="array" ref="F579">_xlfn.IFS(E579&lt;18,"0-17",E579&lt;35,"18-34",E579&lt;50,"35-49",E579&lt;65,"50-64",TRUE,"65+")</f>
        <v>35-49</v>
      </c>
      <c r="G579" t="str">
        <f>enrollment!M579</f>
        <v>M</v>
      </c>
      <c r="H579" s="13">
        <f>enrollment!N579</f>
        <v>1.04</v>
      </c>
      <c r="I579" s="14">
        <f>enrollment!O579</f>
        <v>2345678901</v>
      </c>
      <c r="J579" s="15">
        <f>IFERROR(_xlfn.XLOOKUP(I579,providers!$B$2:$B$11,providers!$Q$2:$Q$11),"")</f>
        <v>4.2</v>
      </c>
      <c r="K579">
        <f>SUMIFS(member_months!$F:$F,member_months!$A:$A,$A579)</f>
        <v>10</v>
      </c>
      <c r="L579" s="16">
        <f>SUMIFS(claims!$Q:$Q,claims!$B:$B,$A579)</f>
        <v>15142.44</v>
      </c>
      <c r="M579" s="16">
        <f t="shared" ref="M579:M642" si="39">IF(K579=0,0,L579/K579)</f>
        <v>1514.2440000000001</v>
      </c>
      <c r="N579" s="16">
        <f>SUMIFS(claims!$Q:$Q,claims!$B:$B,$A579,claims!$Z:$Z,"Inpatient")</f>
        <v>12385.76</v>
      </c>
      <c r="O579" s="16">
        <f>SUMIFS(claims!$Q:$Q,claims!$B:$B,$A579,claims!$Z:$Z,"ED")</f>
        <v>1306.95</v>
      </c>
      <c r="P579" s="16">
        <f>SUMIFS(claims!$Q:$Q,claims!$B:$B,$A579,claims!$Z:$Z,"Specialty Rx")</f>
        <v>955.03</v>
      </c>
      <c r="Q579" s="14">
        <f t="shared" ref="Q579:Q642" si="40">IF($L579&gt;=$U$2,1,0)</f>
        <v>0</v>
      </c>
      <c r="AA579" s="41">
        <f>COUNTIFS(claims!$B:$B,$A579,claims!$Z:$Z,"Behavioral Health")</f>
        <v>1</v>
      </c>
      <c r="AB579" s="41">
        <f>COUNTIFS(claims!$B:$B,$A579,claims!$Z:$Z,"ED")</f>
        <v>1</v>
      </c>
      <c r="AC579" s="41">
        <f>COUNTIFS(claims!$B:$B,$A579,claims!$Z:$Z,"Inpatient")</f>
        <v>1</v>
      </c>
      <c r="AD579" s="41">
        <f t="shared" ref="AD579:AD642" si="41">IF(AA579&gt;0,1,0)</f>
        <v>1</v>
      </c>
      <c r="AE579" s="41" t="str">
        <f>IF(enrollment!P579="","",enrollment!P579)</f>
        <v>Access Issues</v>
      </c>
      <c r="AF579" s="41">
        <f>IF(enrollment!P579="",0,1)</f>
        <v>1</v>
      </c>
    </row>
    <row r="580" spans="1:32" x14ac:dyDescent="0.25">
      <c r="A580" t="str">
        <f>enrollment!A580</f>
        <v>M-000579</v>
      </c>
      <c r="B580" t="str">
        <f>enrollment!F580</f>
        <v>Marketplace</v>
      </c>
      <c r="C580" t="str">
        <f>enrollment!I580</f>
        <v>KY</v>
      </c>
      <c r="D580" t="str">
        <f>enrollment!J580</f>
        <v>Warren</v>
      </c>
      <c r="E580">
        <f>enrollment!L580</f>
        <v>49</v>
      </c>
      <c r="F580" t="str" cm="1">
        <f t="array" ref="F580">_xlfn.IFS(E580&lt;18,"0-17",E580&lt;35,"18-34",E580&lt;50,"35-49",E580&lt;65,"50-64",TRUE,"65+")</f>
        <v>35-49</v>
      </c>
      <c r="G580" t="str">
        <f>enrollment!M580</f>
        <v>F</v>
      </c>
      <c r="H580" s="13">
        <f>enrollment!N580</f>
        <v>0.91</v>
      </c>
      <c r="I580" s="14">
        <f>enrollment!O580</f>
        <v>3456789012</v>
      </c>
      <c r="J580" s="15">
        <f>IFERROR(_xlfn.XLOOKUP(I580,providers!$B$2:$B$11,providers!$Q$2:$Q$11),"")</f>
        <v>4</v>
      </c>
      <c r="K580">
        <f>SUMIFS(member_months!$F:$F,member_months!$A:$A,$A580)</f>
        <v>10</v>
      </c>
      <c r="L580" s="16">
        <f>SUMIFS(claims!$Q:$Q,claims!$B:$B,$A580)</f>
        <v>4130.1000000000004</v>
      </c>
      <c r="M580" s="16">
        <f t="shared" si="39"/>
        <v>413.01000000000005</v>
      </c>
      <c r="N580" s="16">
        <f>SUMIFS(claims!$Q:$Q,claims!$B:$B,$A580,claims!$Z:$Z,"Inpatient")</f>
        <v>0</v>
      </c>
      <c r="O580" s="16">
        <f>SUMIFS(claims!$Q:$Q,claims!$B:$B,$A580,claims!$Z:$Z,"ED")</f>
        <v>2140.4899999999998</v>
      </c>
      <c r="P580" s="16">
        <f>SUMIFS(claims!$Q:$Q,claims!$B:$B,$A580,claims!$Z:$Z,"Specialty Rx")</f>
        <v>1198.47</v>
      </c>
      <c r="Q580" s="14">
        <f t="shared" si="40"/>
        <v>0</v>
      </c>
      <c r="AA580" s="41">
        <f>COUNTIFS(claims!$B:$B,$A580,claims!$Z:$Z,"Behavioral Health")</f>
        <v>2</v>
      </c>
      <c r="AB580" s="41">
        <f>COUNTIFS(claims!$B:$B,$A580,claims!$Z:$Z,"ED")</f>
        <v>2</v>
      </c>
      <c r="AC580" s="41">
        <f>COUNTIFS(claims!$B:$B,$A580,claims!$Z:$Z,"Inpatient")</f>
        <v>0</v>
      </c>
      <c r="AD580" s="41">
        <f t="shared" si="41"/>
        <v>1</v>
      </c>
      <c r="AE580" s="41" t="str">
        <f>IF(enrollment!P580="","",enrollment!P580)</f>
        <v/>
      </c>
      <c r="AF580" s="41">
        <f>IF(enrollment!P580="",0,1)</f>
        <v>0</v>
      </c>
    </row>
    <row r="581" spans="1:32" x14ac:dyDescent="0.25">
      <c r="A581" t="str">
        <f>enrollment!A581</f>
        <v>M-000580</v>
      </c>
      <c r="B581" t="str">
        <f>enrollment!F581</f>
        <v>Commercial</v>
      </c>
      <c r="C581" t="str">
        <f>enrollment!I581</f>
        <v>GA</v>
      </c>
      <c r="D581" t="str">
        <f>enrollment!J581</f>
        <v>Fulton</v>
      </c>
      <c r="E581">
        <f>enrollment!L581</f>
        <v>73</v>
      </c>
      <c r="F581" t="str" cm="1">
        <f t="array" ref="F581">_xlfn.IFS(E581&lt;18,"0-17",E581&lt;35,"18-34",E581&lt;50,"35-49",E581&lt;65,"50-64",TRUE,"65+")</f>
        <v>65+</v>
      </c>
      <c r="G581" t="str">
        <f>enrollment!M581</f>
        <v>M</v>
      </c>
      <c r="H581" s="13">
        <f>enrollment!N581</f>
        <v>3.76</v>
      </c>
      <c r="I581" s="14">
        <f>enrollment!O581</f>
        <v>8901234567</v>
      </c>
      <c r="J581" s="15">
        <f>IFERROR(_xlfn.XLOOKUP(I581,providers!$B$2:$B$11,providers!$Q$2:$Q$11),"")</f>
        <v>3.7</v>
      </c>
      <c r="K581">
        <f>SUMIFS(member_months!$F:$F,member_months!$A:$A,$A581)</f>
        <v>11</v>
      </c>
      <c r="L581" s="16">
        <f>SUMIFS(claims!$Q:$Q,claims!$B:$B,$A581)</f>
        <v>16148.619999999999</v>
      </c>
      <c r="M581" s="16">
        <f t="shared" si="39"/>
        <v>1468.0563636363636</v>
      </c>
      <c r="N581" s="16">
        <f>SUMIFS(claims!$Q:$Q,claims!$B:$B,$A581,claims!$Z:$Z,"Inpatient")</f>
        <v>13737.66</v>
      </c>
      <c r="O581" s="16">
        <f>SUMIFS(claims!$Q:$Q,claims!$B:$B,$A581,claims!$Z:$Z,"ED")</f>
        <v>1966.04</v>
      </c>
      <c r="P581" s="16">
        <f>SUMIFS(claims!$Q:$Q,claims!$B:$B,$A581,claims!$Z:$Z,"Specialty Rx")</f>
        <v>0</v>
      </c>
      <c r="Q581" s="14">
        <f t="shared" si="40"/>
        <v>0</v>
      </c>
      <c r="AA581" s="41">
        <f>COUNTIFS(claims!$B:$B,$A581,claims!$Z:$Z,"Behavioral Health")</f>
        <v>0</v>
      </c>
      <c r="AB581" s="41">
        <f>COUNTIFS(claims!$B:$B,$A581,claims!$Z:$Z,"ED")</f>
        <v>2</v>
      </c>
      <c r="AC581" s="41">
        <f>COUNTIFS(claims!$B:$B,$A581,claims!$Z:$Z,"Inpatient")</f>
        <v>1</v>
      </c>
      <c r="AD581" s="41">
        <f t="shared" si="41"/>
        <v>0</v>
      </c>
      <c r="AE581" s="41" t="str">
        <f>IF(enrollment!P581="","",enrollment!P581)</f>
        <v/>
      </c>
      <c r="AF581" s="41">
        <f>IF(enrollment!P581="",0,1)</f>
        <v>0</v>
      </c>
    </row>
    <row r="582" spans="1:32" x14ac:dyDescent="0.25">
      <c r="A582" t="str">
        <f>enrollment!A582</f>
        <v>M-000581</v>
      </c>
      <c r="B582" t="str">
        <f>enrollment!F582</f>
        <v>Commercial</v>
      </c>
      <c r="C582" t="str">
        <f>enrollment!I582</f>
        <v>GA</v>
      </c>
      <c r="D582" t="str">
        <f>enrollment!J582</f>
        <v>Fulton</v>
      </c>
      <c r="E582">
        <f>enrollment!L582</f>
        <v>35</v>
      </c>
      <c r="F582" t="str" cm="1">
        <f t="array" ref="F582">_xlfn.IFS(E582&lt;18,"0-17",E582&lt;35,"18-34",E582&lt;50,"35-49",E582&lt;65,"50-64",TRUE,"65+")</f>
        <v>35-49</v>
      </c>
      <c r="G582" t="str">
        <f>enrollment!M582</f>
        <v>F</v>
      </c>
      <c r="H582" s="13">
        <f>enrollment!N582</f>
        <v>1.19</v>
      </c>
      <c r="I582" s="14">
        <f>enrollment!O582</f>
        <v>8901234567</v>
      </c>
      <c r="J582" s="15">
        <f>IFERROR(_xlfn.XLOOKUP(I582,providers!$B$2:$B$11,providers!$Q$2:$Q$11),"")</f>
        <v>3.7</v>
      </c>
      <c r="K582">
        <f>SUMIFS(member_months!$F:$F,member_months!$A:$A,$A582)</f>
        <v>10</v>
      </c>
      <c r="L582" s="16">
        <f>SUMIFS(claims!$Q:$Q,claims!$B:$B,$A582)</f>
        <v>17468</v>
      </c>
      <c r="M582" s="16">
        <f t="shared" si="39"/>
        <v>1746.8</v>
      </c>
      <c r="N582" s="16">
        <f>SUMIFS(claims!$Q:$Q,claims!$B:$B,$A582,claims!$Z:$Z,"Inpatient")</f>
        <v>15763.63</v>
      </c>
      <c r="O582" s="16">
        <f>SUMIFS(claims!$Q:$Q,claims!$B:$B,$A582,claims!$Z:$Z,"ED")</f>
        <v>1393.51</v>
      </c>
      <c r="P582" s="16">
        <f>SUMIFS(claims!$Q:$Q,claims!$B:$B,$A582,claims!$Z:$Z,"Specialty Rx")</f>
        <v>0</v>
      </c>
      <c r="Q582" s="14">
        <f t="shared" si="40"/>
        <v>0</v>
      </c>
      <c r="AA582" s="41">
        <f>COUNTIFS(claims!$B:$B,$A582,claims!$Z:$Z,"Behavioral Health")</f>
        <v>1</v>
      </c>
      <c r="AB582" s="41">
        <f>COUNTIFS(claims!$B:$B,$A582,claims!$Z:$Z,"ED")</f>
        <v>1</v>
      </c>
      <c r="AC582" s="41">
        <f>COUNTIFS(claims!$B:$B,$A582,claims!$Z:$Z,"Inpatient")</f>
        <v>1</v>
      </c>
      <c r="AD582" s="41">
        <f t="shared" si="41"/>
        <v>1</v>
      </c>
      <c r="AE582" s="41" t="str">
        <f>IF(enrollment!P582="","",enrollment!P582)</f>
        <v/>
      </c>
      <c r="AF582" s="41">
        <f>IF(enrollment!P582="",0,1)</f>
        <v>0</v>
      </c>
    </row>
    <row r="583" spans="1:32" x14ac:dyDescent="0.25">
      <c r="A583" t="str">
        <f>enrollment!A583</f>
        <v>M-000582</v>
      </c>
      <c r="B583" t="str">
        <f>enrollment!F583</f>
        <v>Marketplace</v>
      </c>
      <c r="C583" t="str">
        <f>enrollment!I583</f>
        <v>KY</v>
      </c>
      <c r="D583" t="str">
        <f>enrollment!J583</f>
        <v>Hardin</v>
      </c>
      <c r="E583">
        <f>enrollment!L583</f>
        <v>46</v>
      </c>
      <c r="F583" t="str" cm="1">
        <f t="array" ref="F583">_xlfn.IFS(E583&lt;18,"0-17",E583&lt;35,"18-34",E583&lt;50,"35-49",E583&lt;65,"50-64",TRUE,"65+")</f>
        <v>35-49</v>
      </c>
      <c r="G583" t="str">
        <f>enrollment!M583</f>
        <v>M</v>
      </c>
      <c r="H583" s="13">
        <f>enrollment!N583</f>
        <v>1.05</v>
      </c>
      <c r="I583" s="14">
        <f>enrollment!O583</f>
        <v>9012345678</v>
      </c>
      <c r="J583" s="15">
        <f>IFERROR(_xlfn.XLOOKUP(I583,providers!$B$2:$B$11,providers!$Q$2:$Q$11),"")</f>
        <v>4.3</v>
      </c>
      <c r="K583">
        <f>SUMIFS(member_months!$F:$F,member_months!$A:$A,$A583)</f>
        <v>11</v>
      </c>
      <c r="L583" s="16">
        <f>SUMIFS(claims!$Q:$Q,claims!$B:$B,$A583)</f>
        <v>15568.84</v>
      </c>
      <c r="M583" s="16">
        <f t="shared" si="39"/>
        <v>1415.3490909090908</v>
      </c>
      <c r="N583" s="16">
        <f>SUMIFS(claims!$Q:$Q,claims!$B:$B,$A583,claims!$Z:$Z,"Inpatient")</f>
        <v>11245.23</v>
      </c>
      <c r="O583" s="16">
        <f>SUMIFS(claims!$Q:$Q,claims!$B:$B,$A583,claims!$Z:$Z,"ED")</f>
        <v>3295.0200000000004</v>
      </c>
      <c r="P583" s="16">
        <f>SUMIFS(claims!$Q:$Q,claims!$B:$B,$A583,claims!$Z:$Z,"Specialty Rx")</f>
        <v>782.81</v>
      </c>
      <c r="Q583" s="14">
        <f t="shared" si="40"/>
        <v>0</v>
      </c>
      <c r="AA583" s="41">
        <f>COUNTIFS(claims!$B:$B,$A583,claims!$Z:$Z,"Behavioral Health")</f>
        <v>0</v>
      </c>
      <c r="AB583" s="41">
        <f>COUNTIFS(claims!$B:$B,$A583,claims!$Z:$Z,"ED")</f>
        <v>3</v>
      </c>
      <c r="AC583" s="41">
        <f>COUNTIFS(claims!$B:$B,$A583,claims!$Z:$Z,"Inpatient")</f>
        <v>1</v>
      </c>
      <c r="AD583" s="41">
        <f t="shared" si="41"/>
        <v>0</v>
      </c>
      <c r="AE583" s="41" t="str">
        <f>IF(enrollment!P583="","",enrollment!P583)</f>
        <v/>
      </c>
      <c r="AF583" s="41">
        <f>IF(enrollment!P583="",0,1)</f>
        <v>0</v>
      </c>
    </row>
    <row r="584" spans="1:32" x14ac:dyDescent="0.25">
      <c r="A584" t="str">
        <f>enrollment!A584</f>
        <v>M-000583</v>
      </c>
      <c r="B584" t="str">
        <f>enrollment!F584</f>
        <v>Marketplace</v>
      </c>
      <c r="C584" t="str">
        <f>enrollment!I584</f>
        <v>OH</v>
      </c>
      <c r="D584" t="str">
        <f>enrollment!J584</f>
        <v>Franklin</v>
      </c>
      <c r="E584">
        <f>enrollment!L584</f>
        <v>37</v>
      </c>
      <c r="F584" t="str" cm="1">
        <f t="array" ref="F584">_xlfn.IFS(E584&lt;18,"0-17",E584&lt;35,"18-34",E584&lt;50,"35-49",E584&lt;65,"50-64",TRUE,"65+")</f>
        <v>35-49</v>
      </c>
      <c r="G584" t="str">
        <f>enrollment!M584</f>
        <v>M</v>
      </c>
      <c r="H584" s="13">
        <f>enrollment!N584</f>
        <v>0.74</v>
      </c>
      <c r="I584" s="14">
        <f>enrollment!O584</f>
        <v>6789012345</v>
      </c>
      <c r="J584" s="15">
        <f>IFERROR(_xlfn.XLOOKUP(I584,providers!$B$2:$B$11,providers!$Q$2:$Q$11),"")</f>
        <v>4.0999999999999996</v>
      </c>
      <c r="K584">
        <f>SUMIFS(member_months!$F:$F,member_months!$A:$A,$A584)</f>
        <v>10</v>
      </c>
      <c r="L584" s="16">
        <f>SUMIFS(claims!$Q:$Q,claims!$B:$B,$A584)</f>
        <v>744.73</v>
      </c>
      <c r="M584" s="16">
        <f t="shared" si="39"/>
        <v>74.472999999999999</v>
      </c>
      <c r="N584" s="16">
        <f>SUMIFS(claims!$Q:$Q,claims!$B:$B,$A584,claims!$Z:$Z,"Inpatient")</f>
        <v>0</v>
      </c>
      <c r="O584" s="16">
        <f>SUMIFS(claims!$Q:$Q,claims!$B:$B,$A584,claims!$Z:$Z,"ED")</f>
        <v>0</v>
      </c>
      <c r="P584" s="16">
        <f>SUMIFS(claims!$Q:$Q,claims!$B:$B,$A584,claims!$Z:$Z,"Specialty Rx")</f>
        <v>0</v>
      </c>
      <c r="Q584" s="14">
        <f t="shared" si="40"/>
        <v>0</v>
      </c>
      <c r="AA584" s="41">
        <f>COUNTIFS(claims!$B:$B,$A584,claims!$Z:$Z,"Behavioral Health")</f>
        <v>0</v>
      </c>
      <c r="AB584" s="41">
        <f>COUNTIFS(claims!$B:$B,$A584,claims!$Z:$Z,"ED")</f>
        <v>0</v>
      </c>
      <c r="AC584" s="41">
        <f>COUNTIFS(claims!$B:$B,$A584,claims!$Z:$Z,"Inpatient")</f>
        <v>0</v>
      </c>
      <c r="AD584" s="41">
        <f t="shared" si="41"/>
        <v>0</v>
      </c>
      <c r="AE584" s="41" t="str">
        <f>IF(enrollment!P584="","",enrollment!P584)</f>
        <v/>
      </c>
      <c r="AF584" s="41">
        <f>IF(enrollment!P584="",0,1)</f>
        <v>0</v>
      </c>
    </row>
    <row r="585" spans="1:32" x14ac:dyDescent="0.25">
      <c r="A585" t="str">
        <f>enrollment!A585</f>
        <v>M-000584</v>
      </c>
      <c r="B585" t="str">
        <f>enrollment!F585</f>
        <v>Commercial</v>
      </c>
      <c r="C585" t="str">
        <f>enrollment!I585</f>
        <v>TN</v>
      </c>
      <c r="D585" t="str">
        <f>enrollment!J585</f>
        <v>Knox</v>
      </c>
      <c r="E585">
        <f>enrollment!L585</f>
        <v>54</v>
      </c>
      <c r="F585" t="str" cm="1">
        <f t="array" ref="F585">_xlfn.IFS(E585&lt;18,"0-17",E585&lt;35,"18-34",E585&lt;50,"35-49",E585&lt;65,"50-64",TRUE,"65+")</f>
        <v>50-64</v>
      </c>
      <c r="G585" t="str">
        <f>enrollment!M585</f>
        <v>M</v>
      </c>
      <c r="H585" s="13">
        <f>enrollment!N585</f>
        <v>1.1299999999999999</v>
      </c>
      <c r="I585" s="14">
        <f>enrollment!O585</f>
        <v>5678901234</v>
      </c>
      <c r="J585" s="15">
        <f>IFERROR(_xlfn.XLOOKUP(I585,providers!$B$2:$B$11,providers!$Q$2:$Q$11),"")</f>
        <v>3.8</v>
      </c>
      <c r="K585">
        <f>SUMIFS(member_months!$F:$F,member_months!$A:$A,$A585)</f>
        <v>10</v>
      </c>
      <c r="L585" s="16">
        <f>SUMIFS(claims!$Q:$Q,claims!$B:$B,$A585)</f>
        <v>487.40999999999997</v>
      </c>
      <c r="M585" s="16">
        <f t="shared" si="39"/>
        <v>48.741</v>
      </c>
      <c r="N585" s="16">
        <f>SUMIFS(claims!$Q:$Q,claims!$B:$B,$A585,claims!$Z:$Z,"Inpatient")</f>
        <v>0</v>
      </c>
      <c r="O585" s="16">
        <f>SUMIFS(claims!$Q:$Q,claims!$B:$B,$A585,claims!$Z:$Z,"ED")</f>
        <v>0</v>
      </c>
      <c r="P585" s="16">
        <f>SUMIFS(claims!$Q:$Q,claims!$B:$B,$A585,claims!$Z:$Z,"Specialty Rx")</f>
        <v>0</v>
      </c>
      <c r="Q585" s="14">
        <f t="shared" si="40"/>
        <v>0</v>
      </c>
      <c r="AA585" s="41">
        <f>COUNTIFS(claims!$B:$B,$A585,claims!$Z:$Z,"Behavioral Health")</f>
        <v>0</v>
      </c>
      <c r="AB585" s="41">
        <f>COUNTIFS(claims!$B:$B,$A585,claims!$Z:$Z,"ED")</f>
        <v>0</v>
      </c>
      <c r="AC585" s="41">
        <f>COUNTIFS(claims!$B:$B,$A585,claims!$Z:$Z,"Inpatient")</f>
        <v>0</v>
      </c>
      <c r="AD585" s="41">
        <f t="shared" si="41"/>
        <v>0</v>
      </c>
      <c r="AE585" s="41" t="str">
        <f>IF(enrollment!P585="","",enrollment!P585)</f>
        <v/>
      </c>
      <c r="AF585" s="41">
        <f>IF(enrollment!P585="",0,1)</f>
        <v>0</v>
      </c>
    </row>
    <row r="586" spans="1:32" x14ac:dyDescent="0.25">
      <c r="A586" t="str">
        <f>enrollment!A586</f>
        <v>M-000585</v>
      </c>
      <c r="B586" t="str">
        <f>enrollment!F586</f>
        <v>Medicare Advantage</v>
      </c>
      <c r="C586" t="str">
        <f>enrollment!I586</f>
        <v>TN</v>
      </c>
      <c r="D586" t="str">
        <f>enrollment!J586</f>
        <v>Knox</v>
      </c>
      <c r="E586">
        <f>enrollment!L586</f>
        <v>84</v>
      </c>
      <c r="F586" t="str" cm="1">
        <f t="array" ref="F586">_xlfn.IFS(E586&lt;18,"0-17",E586&lt;35,"18-34",E586&lt;50,"35-49",E586&lt;65,"50-64",TRUE,"65+")</f>
        <v>65+</v>
      </c>
      <c r="G586" t="str">
        <f>enrollment!M586</f>
        <v>F</v>
      </c>
      <c r="H586" s="13">
        <f>enrollment!N586</f>
        <v>3.03</v>
      </c>
      <c r="I586" s="14">
        <f>enrollment!O586</f>
        <v>7890123456</v>
      </c>
      <c r="J586" s="15">
        <f>IFERROR(_xlfn.XLOOKUP(I586,providers!$B$2:$B$11,providers!$Q$2:$Q$11),"")</f>
        <v>3.9</v>
      </c>
      <c r="K586">
        <f>SUMIFS(member_months!$F:$F,member_months!$A:$A,$A586)</f>
        <v>11</v>
      </c>
      <c r="L586" s="16">
        <f>SUMIFS(claims!$Q:$Q,claims!$B:$B,$A586)</f>
        <v>14560.669999999998</v>
      </c>
      <c r="M586" s="16">
        <f t="shared" si="39"/>
        <v>1323.6972727272725</v>
      </c>
      <c r="N586" s="16">
        <f>SUMIFS(claims!$Q:$Q,claims!$B:$B,$A586,claims!$Z:$Z,"Inpatient")</f>
        <v>11627.34</v>
      </c>
      <c r="O586" s="16">
        <f>SUMIFS(claims!$Q:$Q,claims!$B:$B,$A586,claims!$Z:$Z,"ED")</f>
        <v>1364.57</v>
      </c>
      <c r="P586" s="16">
        <f>SUMIFS(claims!$Q:$Q,claims!$B:$B,$A586,claims!$Z:$Z,"Specialty Rx")</f>
        <v>844.53</v>
      </c>
      <c r="Q586" s="14">
        <f t="shared" si="40"/>
        <v>0</v>
      </c>
      <c r="AA586" s="41">
        <f>COUNTIFS(claims!$B:$B,$A586,claims!$Z:$Z,"Behavioral Health")</f>
        <v>0</v>
      </c>
      <c r="AB586" s="41">
        <f>COUNTIFS(claims!$B:$B,$A586,claims!$Z:$Z,"ED")</f>
        <v>1</v>
      </c>
      <c r="AC586" s="41">
        <f>COUNTIFS(claims!$B:$B,$A586,claims!$Z:$Z,"Inpatient")</f>
        <v>1</v>
      </c>
      <c r="AD586" s="41">
        <f t="shared" si="41"/>
        <v>0</v>
      </c>
      <c r="AE586" s="41" t="str">
        <f>IF(enrollment!P586="","",enrollment!P586)</f>
        <v/>
      </c>
      <c r="AF586" s="41">
        <f>IF(enrollment!P586="",0,1)</f>
        <v>0</v>
      </c>
    </row>
    <row r="587" spans="1:32" x14ac:dyDescent="0.25">
      <c r="A587" t="str">
        <f>enrollment!A587</f>
        <v>M-000586</v>
      </c>
      <c r="B587" t="str">
        <f>enrollment!F587</f>
        <v>Marketplace</v>
      </c>
      <c r="C587" t="str">
        <f>enrollment!I587</f>
        <v>OH</v>
      </c>
      <c r="D587" t="str">
        <f>enrollment!J587</f>
        <v>Franklin</v>
      </c>
      <c r="E587">
        <f>enrollment!L587</f>
        <v>71</v>
      </c>
      <c r="F587" t="str" cm="1">
        <f t="array" ref="F587">_xlfn.IFS(E587&lt;18,"0-17",E587&lt;35,"18-34",E587&lt;50,"35-49",E587&lt;65,"50-64",TRUE,"65+")</f>
        <v>65+</v>
      </c>
      <c r="G587" t="str">
        <f>enrollment!M587</f>
        <v>F</v>
      </c>
      <c r="H587" s="13">
        <f>enrollment!N587</f>
        <v>2.16</v>
      </c>
      <c r="I587" s="14">
        <f>enrollment!O587</f>
        <v>6789012345</v>
      </c>
      <c r="J587" s="15">
        <f>IFERROR(_xlfn.XLOOKUP(I587,providers!$B$2:$B$11,providers!$Q$2:$Q$11),"")</f>
        <v>4.0999999999999996</v>
      </c>
      <c r="K587">
        <f>SUMIFS(member_months!$F:$F,member_months!$A:$A,$A587)</f>
        <v>6</v>
      </c>
      <c r="L587" s="16">
        <f>SUMIFS(claims!$Q:$Q,claims!$B:$B,$A587)</f>
        <v>4276.42</v>
      </c>
      <c r="M587" s="16">
        <f t="shared" si="39"/>
        <v>712.73666666666668</v>
      </c>
      <c r="N587" s="16">
        <f>SUMIFS(claims!$Q:$Q,claims!$B:$B,$A587,claims!$Z:$Z,"Inpatient")</f>
        <v>0</v>
      </c>
      <c r="O587" s="16">
        <f>SUMIFS(claims!$Q:$Q,claims!$B:$B,$A587,claims!$Z:$Z,"ED")</f>
        <v>3571.7300000000005</v>
      </c>
      <c r="P587" s="16">
        <f>SUMIFS(claims!$Q:$Q,claims!$B:$B,$A587,claims!$Z:$Z,"Specialty Rx")</f>
        <v>0</v>
      </c>
      <c r="Q587" s="14">
        <f t="shared" si="40"/>
        <v>0</v>
      </c>
      <c r="AA587" s="41">
        <f>COUNTIFS(claims!$B:$B,$A587,claims!$Z:$Z,"Behavioral Health")</f>
        <v>2</v>
      </c>
      <c r="AB587" s="41">
        <f>COUNTIFS(claims!$B:$B,$A587,claims!$Z:$Z,"ED")</f>
        <v>3</v>
      </c>
      <c r="AC587" s="41">
        <f>COUNTIFS(claims!$B:$B,$A587,claims!$Z:$Z,"Inpatient")</f>
        <v>0</v>
      </c>
      <c r="AD587" s="41">
        <f t="shared" si="41"/>
        <v>1</v>
      </c>
      <c r="AE587" s="41" t="str">
        <f>IF(enrollment!P587="","",enrollment!P587)</f>
        <v>Premium Affordability</v>
      </c>
      <c r="AF587" s="41">
        <f>IF(enrollment!P587="",0,1)</f>
        <v>1</v>
      </c>
    </row>
    <row r="588" spans="1:32" x14ac:dyDescent="0.25">
      <c r="A588" t="str">
        <f>enrollment!A588</f>
        <v>M-000587</v>
      </c>
      <c r="B588" t="str">
        <f>enrollment!F588</f>
        <v>Marketplace</v>
      </c>
      <c r="C588" t="str">
        <f>enrollment!I588</f>
        <v>KY</v>
      </c>
      <c r="D588" t="str">
        <f>enrollment!J588</f>
        <v>Warren</v>
      </c>
      <c r="E588">
        <f>enrollment!L588</f>
        <v>25</v>
      </c>
      <c r="F588" t="str" cm="1">
        <f t="array" ref="F588">_xlfn.IFS(E588&lt;18,"0-17",E588&lt;35,"18-34",E588&lt;50,"35-49",E588&lt;65,"50-64",TRUE,"65+")</f>
        <v>18-34</v>
      </c>
      <c r="G588" t="str">
        <f>enrollment!M588</f>
        <v>M</v>
      </c>
      <c r="H588" s="13">
        <f>enrollment!N588</f>
        <v>1.1599999999999999</v>
      </c>
      <c r="I588" s="14">
        <f>enrollment!O588</f>
        <v>9012345678</v>
      </c>
      <c r="J588" s="15">
        <f>IFERROR(_xlfn.XLOOKUP(I588,providers!$B$2:$B$11,providers!$Q$2:$Q$11),"")</f>
        <v>4.3</v>
      </c>
      <c r="K588">
        <f>SUMIFS(member_months!$F:$F,member_months!$A:$A,$A588)</f>
        <v>11</v>
      </c>
      <c r="L588" s="16">
        <f>SUMIFS(claims!$Q:$Q,claims!$B:$B,$A588)</f>
        <v>26360.57</v>
      </c>
      <c r="M588" s="16">
        <f t="shared" si="39"/>
        <v>2396.4154545454544</v>
      </c>
      <c r="N588" s="16">
        <f>SUMIFS(claims!$Q:$Q,claims!$B:$B,$A588,claims!$Z:$Z,"Inpatient")</f>
        <v>23804.82</v>
      </c>
      <c r="O588" s="16">
        <f>SUMIFS(claims!$Q:$Q,claims!$B:$B,$A588,claims!$Z:$Z,"ED")</f>
        <v>0</v>
      </c>
      <c r="P588" s="16">
        <f>SUMIFS(claims!$Q:$Q,claims!$B:$B,$A588,claims!$Z:$Z,"Specialty Rx")</f>
        <v>1929.96</v>
      </c>
      <c r="Q588" s="14">
        <f t="shared" si="40"/>
        <v>0</v>
      </c>
      <c r="AA588" s="41">
        <f>COUNTIFS(claims!$B:$B,$A588,claims!$Z:$Z,"Behavioral Health")</f>
        <v>1</v>
      </c>
      <c r="AB588" s="41">
        <f>COUNTIFS(claims!$B:$B,$A588,claims!$Z:$Z,"ED")</f>
        <v>0</v>
      </c>
      <c r="AC588" s="41">
        <f>COUNTIFS(claims!$B:$B,$A588,claims!$Z:$Z,"Inpatient")</f>
        <v>2</v>
      </c>
      <c r="AD588" s="41">
        <f t="shared" si="41"/>
        <v>1</v>
      </c>
      <c r="AE588" s="41" t="str">
        <f>IF(enrollment!P588="","",enrollment!P588)</f>
        <v>Network Adequacy</v>
      </c>
      <c r="AF588" s="41">
        <f>IF(enrollment!P588="",0,1)</f>
        <v>1</v>
      </c>
    </row>
    <row r="589" spans="1:32" x14ac:dyDescent="0.25">
      <c r="A589" t="str">
        <f>enrollment!A589</f>
        <v>M-000588</v>
      </c>
      <c r="B589" t="str">
        <f>enrollment!F589</f>
        <v>Commercial</v>
      </c>
      <c r="C589" t="str">
        <f>enrollment!I589</f>
        <v>TN</v>
      </c>
      <c r="D589" t="str">
        <f>enrollment!J589</f>
        <v>Davidson</v>
      </c>
      <c r="E589">
        <f>enrollment!L589</f>
        <v>74</v>
      </c>
      <c r="F589" t="str" cm="1">
        <f t="array" ref="F589">_xlfn.IFS(E589&lt;18,"0-17",E589&lt;35,"18-34",E589&lt;50,"35-49",E589&lt;65,"50-64",TRUE,"65+")</f>
        <v>65+</v>
      </c>
      <c r="G589" t="str">
        <f>enrollment!M589</f>
        <v>F</v>
      </c>
      <c r="H589" s="13">
        <f>enrollment!N589</f>
        <v>3.79</v>
      </c>
      <c r="I589" s="14">
        <f>enrollment!O589</f>
        <v>7890123456</v>
      </c>
      <c r="J589" s="15">
        <f>IFERROR(_xlfn.XLOOKUP(I589,providers!$B$2:$B$11,providers!$Q$2:$Q$11),"")</f>
        <v>3.9</v>
      </c>
      <c r="K589">
        <f>SUMIFS(member_months!$F:$F,member_months!$A:$A,$A589)</f>
        <v>11</v>
      </c>
      <c r="L589" s="16">
        <f>SUMIFS(claims!$Q:$Q,claims!$B:$B,$A589)</f>
        <v>22483.41</v>
      </c>
      <c r="M589" s="16">
        <f t="shared" si="39"/>
        <v>2043.9463636363637</v>
      </c>
      <c r="N589" s="16">
        <f>SUMIFS(claims!$Q:$Q,claims!$B:$B,$A589,claims!$Z:$Z,"Inpatient")</f>
        <v>20397.64</v>
      </c>
      <c r="O589" s="16">
        <f>SUMIFS(claims!$Q:$Q,claims!$B:$B,$A589,claims!$Z:$Z,"ED")</f>
        <v>0</v>
      </c>
      <c r="P589" s="16">
        <f>SUMIFS(claims!$Q:$Q,claims!$B:$B,$A589,claims!$Z:$Z,"Specialty Rx")</f>
        <v>934.15</v>
      </c>
      <c r="Q589" s="14">
        <f t="shared" si="40"/>
        <v>0</v>
      </c>
      <c r="AA589" s="41">
        <f>COUNTIFS(claims!$B:$B,$A589,claims!$Z:$Z,"Behavioral Health")</f>
        <v>1</v>
      </c>
      <c r="AB589" s="41">
        <f>COUNTIFS(claims!$B:$B,$A589,claims!$Z:$Z,"ED")</f>
        <v>0</v>
      </c>
      <c r="AC589" s="41">
        <f>COUNTIFS(claims!$B:$B,$A589,claims!$Z:$Z,"Inpatient")</f>
        <v>1</v>
      </c>
      <c r="AD589" s="41">
        <f t="shared" si="41"/>
        <v>1</v>
      </c>
      <c r="AE589" s="41" t="str">
        <f>IF(enrollment!P589="","",enrollment!P589)</f>
        <v/>
      </c>
      <c r="AF589" s="41">
        <f>IF(enrollment!P589="",0,1)</f>
        <v>0</v>
      </c>
    </row>
    <row r="590" spans="1:32" x14ac:dyDescent="0.25">
      <c r="A590" t="str">
        <f>enrollment!A590</f>
        <v>M-000589</v>
      </c>
      <c r="B590" t="str">
        <f>enrollment!F590</f>
        <v>Commercial</v>
      </c>
      <c r="C590" t="str">
        <f>enrollment!I590</f>
        <v>KY</v>
      </c>
      <c r="D590" t="str">
        <f>enrollment!J590</f>
        <v>Hardin</v>
      </c>
      <c r="E590">
        <f>enrollment!L590</f>
        <v>71</v>
      </c>
      <c r="F590" t="str" cm="1">
        <f t="array" ref="F590">_xlfn.IFS(E590&lt;18,"0-17",E590&lt;35,"18-34",E590&lt;50,"35-49",E590&lt;65,"50-64",TRUE,"65+")</f>
        <v>65+</v>
      </c>
      <c r="G590" t="str">
        <f>enrollment!M590</f>
        <v>M</v>
      </c>
      <c r="H590" s="13">
        <f>enrollment!N590</f>
        <v>2.85</v>
      </c>
      <c r="I590" s="14">
        <f>enrollment!O590</f>
        <v>3456789012</v>
      </c>
      <c r="J590" s="15">
        <f>IFERROR(_xlfn.XLOOKUP(I590,providers!$B$2:$B$11,providers!$Q$2:$Q$11),"")</f>
        <v>4</v>
      </c>
      <c r="K590">
        <f>SUMIFS(member_months!$F:$F,member_months!$A:$A,$A590)</f>
        <v>11</v>
      </c>
      <c r="L590" s="16">
        <f>SUMIFS(claims!$Q:$Q,claims!$B:$B,$A590)</f>
        <v>14452.09</v>
      </c>
      <c r="M590" s="16">
        <f t="shared" si="39"/>
        <v>1313.8263636363636</v>
      </c>
      <c r="N590" s="16">
        <f>SUMIFS(claims!$Q:$Q,claims!$B:$B,$A590,claims!$Z:$Z,"Inpatient")</f>
        <v>12643.15</v>
      </c>
      <c r="O590" s="16">
        <f>SUMIFS(claims!$Q:$Q,claims!$B:$B,$A590,claims!$Z:$Z,"ED")</f>
        <v>1233.28</v>
      </c>
      <c r="P590" s="16">
        <f>SUMIFS(claims!$Q:$Q,claims!$B:$B,$A590,claims!$Z:$Z,"Specialty Rx")</f>
        <v>0</v>
      </c>
      <c r="Q590" s="14">
        <f t="shared" si="40"/>
        <v>0</v>
      </c>
      <c r="AA590" s="41">
        <f>COUNTIFS(claims!$B:$B,$A590,claims!$Z:$Z,"Behavioral Health")</f>
        <v>1</v>
      </c>
      <c r="AB590" s="41">
        <f>COUNTIFS(claims!$B:$B,$A590,claims!$Z:$Z,"ED")</f>
        <v>1</v>
      </c>
      <c r="AC590" s="41">
        <f>COUNTIFS(claims!$B:$B,$A590,claims!$Z:$Z,"Inpatient")</f>
        <v>1</v>
      </c>
      <c r="AD590" s="41">
        <f t="shared" si="41"/>
        <v>1</v>
      </c>
      <c r="AE590" s="41" t="str">
        <f>IF(enrollment!P590="","",enrollment!P590)</f>
        <v/>
      </c>
      <c r="AF590" s="41">
        <f>IF(enrollment!P590="",0,1)</f>
        <v>0</v>
      </c>
    </row>
    <row r="591" spans="1:32" x14ac:dyDescent="0.25">
      <c r="A591" t="str">
        <f>enrollment!A591</f>
        <v>M-000590</v>
      </c>
      <c r="B591" t="str">
        <f>enrollment!F591</f>
        <v>Marketplace</v>
      </c>
      <c r="C591" t="str">
        <f>enrollment!I591</f>
        <v>OH</v>
      </c>
      <c r="D591" t="str">
        <f>enrollment!J591</f>
        <v>Franklin</v>
      </c>
      <c r="E591">
        <f>enrollment!L591</f>
        <v>82</v>
      </c>
      <c r="F591" t="str" cm="1">
        <f t="array" ref="F591">_xlfn.IFS(E591&lt;18,"0-17",E591&lt;35,"18-34",E591&lt;50,"35-49",E591&lt;65,"50-64",TRUE,"65+")</f>
        <v>65+</v>
      </c>
      <c r="G591" t="str">
        <f>enrollment!M591</f>
        <v>F</v>
      </c>
      <c r="H591" s="13">
        <f>enrollment!N591</f>
        <v>2.61</v>
      </c>
      <c r="I591" s="14">
        <f>enrollment!O591</f>
        <v>2345678901</v>
      </c>
      <c r="J591" s="15">
        <f>IFERROR(_xlfn.XLOOKUP(I591,providers!$B$2:$B$11,providers!$Q$2:$Q$11),"")</f>
        <v>4.2</v>
      </c>
      <c r="K591">
        <f>SUMIFS(member_months!$F:$F,member_months!$A:$A,$A591)</f>
        <v>11</v>
      </c>
      <c r="L591" s="16">
        <f>SUMIFS(claims!$Q:$Q,claims!$B:$B,$A591)</f>
        <v>5008.6500000000015</v>
      </c>
      <c r="M591" s="16">
        <f t="shared" si="39"/>
        <v>455.33181818181833</v>
      </c>
      <c r="N591" s="16">
        <f>SUMIFS(claims!$Q:$Q,claims!$B:$B,$A591,claims!$Z:$Z,"Inpatient")</f>
        <v>0</v>
      </c>
      <c r="O591" s="16">
        <f>SUMIFS(claims!$Q:$Q,claims!$B:$B,$A591,claims!$Z:$Z,"ED")</f>
        <v>2212.29</v>
      </c>
      <c r="P591" s="16">
        <f>SUMIFS(claims!$Q:$Q,claims!$B:$B,$A591,claims!$Z:$Z,"Specialty Rx")</f>
        <v>1604.2</v>
      </c>
      <c r="Q591" s="14">
        <f t="shared" si="40"/>
        <v>0</v>
      </c>
      <c r="AA591" s="41">
        <f>COUNTIFS(claims!$B:$B,$A591,claims!$Z:$Z,"Behavioral Health")</f>
        <v>1</v>
      </c>
      <c r="AB591" s="41">
        <f>COUNTIFS(claims!$B:$B,$A591,claims!$Z:$Z,"ED")</f>
        <v>2</v>
      </c>
      <c r="AC591" s="41">
        <f>COUNTIFS(claims!$B:$B,$A591,claims!$Z:$Z,"Inpatient")</f>
        <v>0</v>
      </c>
      <c r="AD591" s="41">
        <f t="shared" si="41"/>
        <v>1</v>
      </c>
      <c r="AE591" s="41" t="str">
        <f>IF(enrollment!P591="","",enrollment!P591)</f>
        <v/>
      </c>
      <c r="AF591" s="41">
        <f>IF(enrollment!P591="",0,1)</f>
        <v>0</v>
      </c>
    </row>
    <row r="592" spans="1:32" x14ac:dyDescent="0.25">
      <c r="A592" t="str">
        <f>enrollment!A592</f>
        <v>M-000591</v>
      </c>
      <c r="B592" t="str">
        <f>enrollment!F592</f>
        <v>Commercial</v>
      </c>
      <c r="C592" t="str">
        <f>enrollment!I592</f>
        <v>OH</v>
      </c>
      <c r="D592" t="str">
        <f>enrollment!J592</f>
        <v>Cuyahoga</v>
      </c>
      <c r="E592">
        <f>enrollment!L592</f>
        <v>44</v>
      </c>
      <c r="F592" t="str" cm="1">
        <f t="array" ref="F592">_xlfn.IFS(E592&lt;18,"0-17",E592&lt;35,"18-34",E592&lt;50,"35-49",E592&lt;65,"50-64",TRUE,"65+")</f>
        <v>35-49</v>
      </c>
      <c r="G592" t="str">
        <f>enrollment!M592</f>
        <v>M</v>
      </c>
      <c r="H592" s="13">
        <f>enrollment!N592</f>
        <v>1</v>
      </c>
      <c r="I592" s="14">
        <f>enrollment!O592</f>
        <v>2345678901</v>
      </c>
      <c r="J592" s="15">
        <f>IFERROR(_xlfn.XLOOKUP(I592,providers!$B$2:$B$11,providers!$Q$2:$Q$11),"")</f>
        <v>4.2</v>
      </c>
      <c r="K592">
        <f>SUMIFS(member_months!$F:$F,member_months!$A:$A,$A592)</f>
        <v>11</v>
      </c>
      <c r="L592" s="16">
        <f>SUMIFS(claims!$Q:$Q,claims!$B:$B,$A592)</f>
        <v>14351.130000000001</v>
      </c>
      <c r="M592" s="16">
        <f t="shared" si="39"/>
        <v>1304.6481818181819</v>
      </c>
      <c r="N592" s="16">
        <f>SUMIFS(claims!$Q:$Q,claims!$B:$B,$A592,claims!$Z:$Z,"Inpatient")</f>
        <v>11815.77</v>
      </c>
      <c r="O592" s="16">
        <f>SUMIFS(claims!$Q:$Q,claims!$B:$B,$A592,claims!$Z:$Z,"ED")</f>
        <v>1200.71</v>
      </c>
      <c r="P592" s="16">
        <f>SUMIFS(claims!$Q:$Q,claims!$B:$B,$A592,claims!$Z:$Z,"Specialty Rx")</f>
        <v>923.75</v>
      </c>
      <c r="Q592" s="14">
        <f t="shared" si="40"/>
        <v>0</v>
      </c>
      <c r="AA592" s="41">
        <f>COUNTIFS(claims!$B:$B,$A592,claims!$Z:$Z,"Behavioral Health")</f>
        <v>0</v>
      </c>
      <c r="AB592" s="41">
        <f>COUNTIFS(claims!$B:$B,$A592,claims!$Z:$Z,"ED")</f>
        <v>1</v>
      </c>
      <c r="AC592" s="41">
        <f>COUNTIFS(claims!$B:$B,$A592,claims!$Z:$Z,"Inpatient")</f>
        <v>1</v>
      </c>
      <c r="AD592" s="41">
        <f t="shared" si="41"/>
        <v>0</v>
      </c>
      <c r="AE592" s="41" t="str">
        <f>IF(enrollment!P592="","",enrollment!P592)</f>
        <v/>
      </c>
      <c r="AF592" s="41">
        <f>IF(enrollment!P592="",0,1)</f>
        <v>0</v>
      </c>
    </row>
    <row r="593" spans="1:32" x14ac:dyDescent="0.25">
      <c r="A593" t="str">
        <f>enrollment!A593</f>
        <v>M-000592</v>
      </c>
      <c r="B593" t="str">
        <f>enrollment!F593</f>
        <v>Medicare Advantage</v>
      </c>
      <c r="C593" t="str">
        <f>enrollment!I593</f>
        <v>GA</v>
      </c>
      <c r="D593" t="str">
        <f>enrollment!J593</f>
        <v>Fulton</v>
      </c>
      <c r="E593">
        <f>enrollment!L593</f>
        <v>71</v>
      </c>
      <c r="F593" t="str" cm="1">
        <f t="array" ref="F593">_xlfn.IFS(E593&lt;18,"0-17",E593&lt;35,"18-34",E593&lt;50,"35-49",E593&lt;65,"50-64",TRUE,"65+")</f>
        <v>65+</v>
      </c>
      <c r="G593" t="str">
        <f>enrollment!M593</f>
        <v>M</v>
      </c>
      <c r="H593" s="13">
        <f>enrollment!N593</f>
        <v>2.63</v>
      </c>
      <c r="I593" s="14">
        <f>enrollment!O593</f>
        <v>8901234567</v>
      </c>
      <c r="J593" s="15">
        <f>IFERROR(_xlfn.XLOOKUP(I593,providers!$B$2:$B$11,providers!$Q$2:$Q$11),"")</f>
        <v>3.7</v>
      </c>
      <c r="K593">
        <f>SUMIFS(member_months!$F:$F,member_months!$A:$A,$A593)</f>
        <v>11</v>
      </c>
      <c r="L593" s="16">
        <f>SUMIFS(claims!$Q:$Q,claims!$B:$B,$A593)</f>
        <v>20774.72</v>
      </c>
      <c r="M593" s="16">
        <f t="shared" si="39"/>
        <v>1888.6109090909092</v>
      </c>
      <c r="N593" s="16">
        <f>SUMIFS(claims!$Q:$Q,claims!$B:$B,$A593,claims!$Z:$Z,"Inpatient")</f>
        <v>18725.27</v>
      </c>
      <c r="O593" s="16">
        <f>SUMIFS(claims!$Q:$Q,claims!$B:$B,$A593,claims!$Z:$Z,"ED")</f>
        <v>0</v>
      </c>
      <c r="P593" s="16">
        <f>SUMIFS(claims!$Q:$Q,claims!$B:$B,$A593,claims!$Z:$Z,"Specialty Rx")</f>
        <v>1899.93</v>
      </c>
      <c r="Q593" s="14">
        <f t="shared" si="40"/>
        <v>0</v>
      </c>
      <c r="AA593" s="41">
        <f>COUNTIFS(claims!$B:$B,$A593,claims!$Z:$Z,"Behavioral Health")</f>
        <v>0</v>
      </c>
      <c r="AB593" s="41">
        <f>COUNTIFS(claims!$B:$B,$A593,claims!$Z:$Z,"ED")</f>
        <v>0</v>
      </c>
      <c r="AC593" s="41">
        <f>COUNTIFS(claims!$B:$B,$A593,claims!$Z:$Z,"Inpatient")</f>
        <v>1</v>
      </c>
      <c r="AD593" s="41">
        <f t="shared" si="41"/>
        <v>0</v>
      </c>
      <c r="AE593" s="41" t="str">
        <f>IF(enrollment!P593="","",enrollment!P593)</f>
        <v/>
      </c>
      <c r="AF593" s="41">
        <f>IF(enrollment!P593="",0,1)</f>
        <v>0</v>
      </c>
    </row>
    <row r="594" spans="1:32" x14ac:dyDescent="0.25">
      <c r="A594" t="str">
        <f>enrollment!A594</f>
        <v>M-000593</v>
      </c>
      <c r="B594" t="str">
        <f>enrollment!F594</f>
        <v>Marketplace</v>
      </c>
      <c r="C594" t="str">
        <f>enrollment!I594</f>
        <v>GA</v>
      </c>
      <c r="D594" t="str">
        <f>enrollment!J594</f>
        <v>Cherokee</v>
      </c>
      <c r="E594">
        <f>enrollment!L594</f>
        <v>74</v>
      </c>
      <c r="F594" t="str" cm="1">
        <f t="array" ref="F594">_xlfn.IFS(E594&lt;18,"0-17",E594&lt;35,"18-34",E594&lt;50,"35-49",E594&lt;65,"50-64",TRUE,"65+")</f>
        <v>65+</v>
      </c>
      <c r="G594" t="str">
        <f>enrollment!M594</f>
        <v>M</v>
      </c>
      <c r="H594" s="13">
        <f>enrollment!N594</f>
        <v>3.42</v>
      </c>
      <c r="I594" s="14">
        <f>enrollment!O594</f>
        <v>8901234567</v>
      </c>
      <c r="J594" s="15">
        <f>IFERROR(_xlfn.XLOOKUP(I594,providers!$B$2:$B$11,providers!$Q$2:$Q$11),"")</f>
        <v>3.7</v>
      </c>
      <c r="K594">
        <f>SUMIFS(member_months!$F:$F,member_months!$A:$A,$A594)</f>
        <v>11</v>
      </c>
      <c r="L594" s="16">
        <f>SUMIFS(claims!$Q:$Q,claims!$B:$B,$A594)</f>
        <v>603.45000000000005</v>
      </c>
      <c r="M594" s="16">
        <f t="shared" si="39"/>
        <v>54.859090909090916</v>
      </c>
      <c r="N594" s="16">
        <f>SUMIFS(claims!$Q:$Q,claims!$B:$B,$A594,claims!$Z:$Z,"Inpatient")</f>
        <v>0</v>
      </c>
      <c r="O594" s="16">
        <f>SUMIFS(claims!$Q:$Q,claims!$B:$B,$A594,claims!$Z:$Z,"ED")</f>
        <v>0</v>
      </c>
      <c r="P594" s="16">
        <f>SUMIFS(claims!$Q:$Q,claims!$B:$B,$A594,claims!$Z:$Z,"Specialty Rx")</f>
        <v>0</v>
      </c>
      <c r="Q594" s="14">
        <f t="shared" si="40"/>
        <v>0</v>
      </c>
      <c r="AA594" s="41">
        <f>COUNTIFS(claims!$B:$B,$A594,claims!$Z:$Z,"Behavioral Health")</f>
        <v>0</v>
      </c>
      <c r="AB594" s="41">
        <f>COUNTIFS(claims!$B:$B,$A594,claims!$Z:$Z,"ED")</f>
        <v>0</v>
      </c>
      <c r="AC594" s="41">
        <f>COUNTIFS(claims!$B:$B,$A594,claims!$Z:$Z,"Inpatient")</f>
        <v>0</v>
      </c>
      <c r="AD594" s="41">
        <f t="shared" si="41"/>
        <v>0</v>
      </c>
      <c r="AE594" s="41" t="str">
        <f>IF(enrollment!P594="","",enrollment!P594)</f>
        <v/>
      </c>
      <c r="AF594" s="41">
        <f>IF(enrollment!P594="",0,1)</f>
        <v>0</v>
      </c>
    </row>
    <row r="595" spans="1:32" x14ac:dyDescent="0.25">
      <c r="A595" t="str">
        <f>enrollment!A595</f>
        <v>M-000594</v>
      </c>
      <c r="B595" t="str">
        <f>enrollment!F595</f>
        <v>Marketplace</v>
      </c>
      <c r="C595" t="str">
        <f>enrollment!I595</f>
        <v>KY</v>
      </c>
      <c r="D595" t="str">
        <f>enrollment!J595</f>
        <v>Hardin</v>
      </c>
      <c r="E595">
        <f>enrollment!L595</f>
        <v>78</v>
      </c>
      <c r="F595" t="str" cm="1">
        <f t="array" ref="F595">_xlfn.IFS(E595&lt;18,"0-17",E595&lt;35,"18-34",E595&lt;50,"35-49",E595&lt;65,"50-64",TRUE,"65+")</f>
        <v>65+</v>
      </c>
      <c r="G595" t="str">
        <f>enrollment!M595</f>
        <v>F</v>
      </c>
      <c r="H595" s="13">
        <f>enrollment!N595</f>
        <v>2.11</v>
      </c>
      <c r="I595" s="14">
        <f>enrollment!O595</f>
        <v>3456789012</v>
      </c>
      <c r="J595" s="15">
        <f>IFERROR(_xlfn.XLOOKUP(I595,providers!$B$2:$B$11,providers!$Q$2:$Q$11),"")</f>
        <v>4</v>
      </c>
      <c r="K595">
        <f>SUMIFS(member_months!$F:$F,member_months!$A:$A,$A595)</f>
        <v>11</v>
      </c>
      <c r="L595" s="16">
        <f>SUMIFS(claims!$Q:$Q,claims!$B:$B,$A595)</f>
        <v>2898.19</v>
      </c>
      <c r="M595" s="16">
        <f t="shared" si="39"/>
        <v>263.47181818181821</v>
      </c>
      <c r="N595" s="16">
        <f>SUMIFS(claims!$Q:$Q,claims!$B:$B,$A595,claims!$Z:$Z,"Inpatient")</f>
        <v>0</v>
      </c>
      <c r="O595" s="16">
        <f>SUMIFS(claims!$Q:$Q,claims!$B:$B,$A595,claims!$Z:$Z,"ED")</f>
        <v>2274.12</v>
      </c>
      <c r="P595" s="16">
        <f>SUMIFS(claims!$Q:$Q,claims!$B:$B,$A595,claims!$Z:$Z,"Specialty Rx")</f>
        <v>0</v>
      </c>
      <c r="Q595" s="14">
        <f t="shared" si="40"/>
        <v>0</v>
      </c>
      <c r="AA595" s="41">
        <f>COUNTIFS(claims!$B:$B,$A595,claims!$Z:$Z,"Behavioral Health")</f>
        <v>1</v>
      </c>
      <c r="AB595" s="41">
        <f>COUNTIFS(claims!$B:$B,$A595,claims!$Z:$Z,"ED")</f>
        <v>2</v>
      </c>
      <c r="AC595" s="41">
        <f>COUNTIFS(claims!$B:$B,$A595,claims!$Z:$Z,"Inpatient")</f>
        <v>0</v>
      </c>
      <c r="AD595" s="41">
        <f t="shared" si="41"/>
        <v>1</v>
      </c>
      <c r="AE595" s="41" t="str">
        <f>IF(enrollment!P595="","",enrollment!P595)</f>
        <v/>
      </c>
      <c r="AF595" s="41">
        <f>IF(enrollment!P595="",0,1)</f>
        <v>0</v>
      </c>
    </row>
    <row r="596" spans="1:32" x14ac:dyDescent="0.25">
      <c r="A596" t="str">
        <f>enrollment!A596</f>
        <v>M-000595</v>
      </c>
      <c r="B596" t="str">
        <f>enrollment!F596</f>
        <v>Commercial</v>
      </c>
      <c r="C596" t="str">
        <f>enrollment!I596</f>
        <v>TN</v>
      </c>
      <c r="D596" t="str">
        <f>enrollment!J596</f>
        <v>Knox</v>
      </c>
      <c r="E596">
        <f>enrollment!L596</f>
        <v>43</v>
      </c>
      <c r="F596" t="str" cm="1">
        <f t="array" ref="F596">_xlfn.IFS(E596&lt;18,"0-17",E596&lt;35,"18-34",E596&lt;50,"35-49",E596&lt;65,"50-64",TRUE,"65+")</f>
        <v>35-49</v>
      </c>
      <c r="G596" t="str">
        <f>enrollment!M596</f>
        <v>M</v>
      </c>
      <c r="H596" s="13">
        <f>enrollment!N596</f>
        <v>0.94</v>
      </c>
      <c r="I596" s="14">
        <f>enrollment!O596</f>
        <v>5678901234</v>
      </c>
      <c r="J596" s="15">
        <f>IFERROR(_xlfn.XLOOKUP(I596,providers!$B$2:$B$11,providers!$Q$2:$Q$11),"")</f>
        <v>3.8</v>
      </c>
      <c r="K596">
        <f>SUMIFS(member_months!$F:$F,member_months!$A:$A,$A596)</f>
        <v>11</v>
      </c>
      <c r="L596" s="16">
        <f>SUMIFS(claims!$Q:$Q,claims!$B:$B,$A596)</f>
        <v>2749.9199999999996</v>
      </c>
      <c r="M596" s="16">
        <f t="shared" si="39"/>
        <v>249.99272727272725</v>
      </c>
      <c r="N596" s="16">
        <f>SUMIFS(claims!$Q:$Q,claims!$B:$B,$A596,claims!$Z:$Z,"Inpatient")</f>
        <v>0</v>
      </c>
      <c r="O596" s="16">
        <f>SUMIFS(claims!$Q:$Q,claims!$B:$B,$A596,claims!$Z:$Z,"ED")</f>
        <v>2111.37</v>
      </c>
      <c r="P596" s="16">
        <f>SUMIFS(claims!$Q:$Q,claims!$B:$B,$A596,claims!$Z:$Z,"Specialty Rx")</f>
        <v>0</v>
      </c>
      <c r="Q596" s="14">
        <f t="shared" si="40"/>
        <v>0</v>
      </c>
      <c r="AA596" s="41">
        <f>COUNTIFS(claims!$B:$B,$A596,claims!$Z:$Z,"Behavioral Health")</f>
        <v>1</v>
      </c>
      <c r="AB596" s="41">
        <f>COUNTIFS(claims!$B:$B,$A596,claims!$Z:$Z,"ED")</f>
        <v>2</v>
      </c>
      <c r="AC596" s="41">
        <f>COUNTIFS(claims!$B:$B,$A596,claims!$Z:$Z,"Inpatient")</f>
        <v>0</v>
      </c>
      <c r="AD596" s="41">
        <f t="shared" si="41"/>
        <v>1</v>
      </c>
      <c r="AE596" s="41" t="str">
        <f>IF(enrollment!P596="","",enrollment!P596)</f>
        <v/>
      </c>
      <c r="AF596" s="41">
        <f>IF(enrollment!P596="",0,1)</f>
        <v>0</v>
      </c>
    </row>
    <row r="597" spans="1:32" x14ac:dyDescent="0.25">
      <c r="A597" t="str">
        <f>enrollment!A597</f>
        <v>M-000596</v>
      </c>
      <c r="B597" t="str">
        <f>enrollment!F597</f>
        <v>Commercial</v>
      </c>
      <c r="C597" t="str">
        <f>enrollment!I597</f>
        <v>KY</v>
      </c>
      <c r="D597" t="str">
        <f>enrollment!J597</f>
        <v>Jefferson</v>
      </c>
      <c r="E597">
        <f>enrollment!L597</f>
        <v>45</v>
      </c>
      <c r="F597" t="str" cm="1">
        <f t="array" ref="F597">_xlfn.IFS(E597&lt;18,"0-17",E597&lt;35,"18-34",E597&lt;50,"35-49",E597&lt;65,"50-64",TRUE,"65+")</f>
        <v>35-49</v>
      </c>
      <c r="G597" t="str">
        <f>enrollment!M597</f>
        <v>F</v>
      </c>
      <c r="H597" s="13">
        <f>enrollment!N597</f>
        <v>1.22</v>
      </c>
      <c r="I597" s="14">
        <f>enrollment!O597</f>
        <v>9012345678</v>
      </c>
      <c r="J597" s="15">
        <f>IFERROR(_xlfn.XLOOKUP(I597,providers!$B$2:$B$11,providers!$Q$2:$Q$11),"")</f>
        <v>4.3</v>
      </c>
      <c r="K597">
        <f>SUMIFS(member_months!$F:$F,member_months!$A:$A,$A597)</f>
        <v>10</v>
      </c>
      <c r="L597" s="16">
        <f>SUMIFS(claims!$Q:$Q,claims!$B:$B,$A597)</f>
        <v>21408.86</v>
      </c>
      <c r="M597" s="16">
        <f t="shared" si="39"/>
        <v>2140.886</v>
      </c>
      <c r="N597" s="16">
        <f>SUMIFS(claims!$Q:$Q,claims!$B:$B,$A597,claims!$Z:$Z,"Inpatient")</f>
        <v>19316.849999999999</v>
      </c>
      <c r="O597" s="16">
        <f>SUMIFS(claims!$Q:$Q,claims!$B:$B,$A597,claims!$Z:$Z,"ED")</f>
        <v>1348.93</v>
      </c>
      <c r="P597" s="16">
        <f>SUMIFS(claims!$Q:$Q,claims!$B:$B,$A597,claims!$Z:$Z,"Specialty Rx")</f>
        <v>0</v>
      </c>
      <c r="Q597" s="14">
        <f t="shared" si="40"/>
        <v>0</v>
      </c>
      <c r="AA597" s="41">
        <f>COUNTIFS(claims!$B:$B,$A597,claims!$Z:$Z,"Behavioral Health")</f>
        <v>1</v>
      </c>
      <c r="AB597" s="41">
        <f>COUNTIFS(claims!$B:$B,$A597,claims!$Z:$Z,"ED")</f>
        <v>1</v>
      </c>
      <c r="AC597" s="41">
        <f>COUNTIFS(claims!$B:$B,$A597,claims!$Z:$Z,"Inpatient")</f>
        <v>1</v>
      </c>
      <c r="AD597" s="41">
        <f t="shared" si="41"/>
        <v>1</v>
      </c>
      <c r="AE597" s="41" t="str">
        <f>IF(enrollment!P597="","",enrollment!P597)</f>
        <v>Access Issues</v>
      </c>
      <c r="AF597" s="41">
        <f>IF(enrollment!P597="",0,1)</f>
        <v>1</v>
      </c>
    </row>
    <row r="598" spans="1:32" x14ac:dyDescent="0.25">
      <c r="A598" t="str">
        <f>enrollment!A598</f>
        <v>M-000597</v>
      </c>
      <c r="B598" t="str">
        <f>enrollment!F598</f>
        <v>Commercial</v>
      </c>
      <c r="C598" t="str">
        <f>enrollment!I598</f>
        <v>TN</v>
      </c>
      <c r="D598" t="str">
        <f>enrollment!J598</f>
        <v>Knox</v>
      </c>
      <c r="E598">
        <f>enrollment!L598</f>
        <v>29</v>
      </c>
      <c r="F598" t="str" cm="1">
        <f t="array" ref="F598">_xlfn.IFS(E598&lt;18,"0-17",E598&lt;35,"18-34",E598&lt;50,"35-49",E598&lt;65,"50-64",TRUE,"65+")</f>
        <v>18-34</v>
      </c>
      <c r="G598" t="str">
        <f>enrollment!M598</f>
        <v>F</v>
      </c>
      <c r="H598" s="13">
        <f>enrollment!N598</f>
        <v>1.19</v>
      </c>
      <c r="I598" s="14">
        <f>enrollment!O598</f>
        <v>5678901234</v>
      </c>
      <c r="J598" s="15">
        <f>IFERROR(_xlfn.XLOOKUP(I598,providers!$B$2:$B$11,providers!$Q$2:$Q$11),"")</f>
        <v>3.8</v>
      </c>
      <c r="K598">
        <f>SUMIFS(member_months!$F:$F,member_months!$A:$A,$A598)</f>
        <v>11</v>
      </c>
      <c r="L598" s="16">
        <f>SUMIFS(claims!$Q:$Q,claims!$B:$B,$A598)</f>
        <v>49668.780000000006</v>
      </c>
      <c r="M598" s="16">
        <f t="shared" si="39"/>
        <v>4515.3436363636365</v>
      </c>
      <c r="N598" s="16">
        <f>SUMIFS(claims!$Q:$Q,claims!$B:$B,$A598,claims!$Z:$Z,"Inpatient")</f>
        <v>43822.62</v>
      </c>
      <c r="O598" s="16">
        <f>SUMIFS(claims!$Q:$Q,claims!$B:$B,$A598,claims!$Z:$Z,"ED")</f>
        <v>0</v>
      </c>
      <c r="P598" s="16">
        <f>SUMIFS(claims!$Q:$Q,claims!$B:$B,$A598,claims!$Z:$Z,"Specialty Rx")</f>
        <v>3744.74</v>
      </c>
      <c r="Q598" s="14">
        <f t="shared" si="40"/>
        <v>1</v>
      </c>
      <c r="AA598" s="41">
        <f>COUNTIFS(claims!$B:$B,$A598,claims!$Z:$Z,"Behavioral Health")</f>
        <v>1</v>
      </c>
      <c r="AB598" s="41">
        <f>COUNTIFS(claims!$B:$B,$A598,claims!$Z:$Z,"ED")</f>
        <v>0</v>
      </c>
      <c r="AC598" s="41">
        <f>COUNTIFS(claims!$B:$B,$A598,claims!$Z:$Z,"Inpatient")</f>
        <v>3</v>
      </c>
      <c r="AD598" s="41">
        <f t="shared" si="41"/>
        <v>1</v>
      </c>
      <c r="AE598" s="41" t="str">
        <f>IF(enrollment!P598="","",enrollment!P598)</f>
        <v/>
      </c>
      <c r="AF598" s="41">
        <f>IF(enrollment!P598="",0,1)</f>
        <v>0</v>
      </c>
    </row>
    <row r="599" spans="1:32" x14ac:dyDescent="0.25">
      <c r="A599" t="str">
        <f>enrollment!A599</f>
        <v>M-000598</v>
      </c>
      <c r="B599" t="str">
        <f>enrollment!F599</f>
        <v>Commercial</v>
      </c>
      <c r="C599" t="str">
        <f>enrollment!I599</f>
        <v>KY</v>
      </c>
      <c r="D599" t="str">
        <f>enrollment!J599</f>
        <v>Warren</v>
      </c>
      <c r="E599">
        <f>enrollment!L599</f>
        <v>37</v>
      </c>
      <c r="F599" t="str" cm="1">
        <f t="array" ref="F599">_xlfn.IFS(E599&lt;18,"0-17",E599&lt;35,"18-34",E599&lt;50,"35-49",E599&lt;65,"50-64",TRUE,"65+")</f>
        <v>35-49</v>
      </c>
      <c r="G599" t="str">
        <f>enrollment!M599</f>
        <v>F</v>
      </c>
      <c r="H599" s="13">
        <f>enrollment!N599</f>
        <v>1.33</v>
      </c>
      <c r="I599" s="14">
        <f>enrollment!O599</f>
        <v>9012345678</v>
      </c>
      <c r="J599" s="15">
        <f>IFERROR(_xlfn.XLOOKUP(I599,providers!$B$2:$B$11,providers!$Q$2:$Q$11),"")</f>
        <v>4.3</v>
      </c>
      <c r="K599">
        <f>SUMIFS(member_months!$F:$F,member_months!$A:$A,$A599)</f>
        <v>10</v>
      </c>
      <c r="L599" s="16">
        <f>SUMIFS(claims!$Q:$Q,claims!$B:$B,$A599)</f>
        <v>3125.51</v>
      </c>
      <c r="M599" s="16">
        <f t="shared" si="39"/>
        <v>312.55100000000004</v>
      </c>
      <c r="N599" s="16">
        <f>SUMIFS(claims!$Q:$Q,claims!$B:$B,$A599,claims!$Z:$Z,"Inpatient")</f>
        <v>0</v>
      </c>
      <c r="O599" s="16">
        <f>SUMIFS(claims!$Q:$Q,claims!$B:$B,$A599,claims!$Z:$Z,"ED")</f>
        <v>1240.3399999999999</v>
      </c>
      <c r="P599" s="16">
        <f>SUMIFS(claims!$Q:$Q,claims!$B:$B,$A599,claims!$Z:$Z,"Specialty Rx")</f>
        <v>894.71</v>
      </c>
      <c r="Q599" s="14">
        <f t="shared" si="40"/>
        <v>0</v>
      </c>
      <c r="AA599" s="41">
        <f>COUNTIFS(claims!$B:$B,$A599,claims!$Z:$Z,"Behavioral Health")</f>
        <v>1</v>
      </c>
      <c r="AB599" s="41">
        <f>COUNTIFS(claims!$B:$B,$A599,claims!$Z:$Z,"ED")</f>
        <v>1</v>
      </c>
      <c r="AC599" s="41">
        <f>COUNTIFS(claims!$B:$B,$A599,claims!$Z:$Z,"Inpatient")</f>
        <v>0</v>
      </c>
      <c r="AD599" s="41">
        <f t="shared" si="41"/>
        <v>1</v>
      </c>
      <c r="AE599" s="41" t="str">
        <f>IF(enrollment!P599="","",enrollment!P599)</f>
        <v/>
      </c>
      <c r="AF599" s="41">
        <f>IF(enrollment!P599="",0,1)</f>
        <v>0</v>
      </c>
    </row>
    <row r="600" spans="1:32" x14ac:dyDescent="0.25">
      <c r="A600" t="str">
        <f>enrollment!A600</f>
        <v>M-000599</v>
      </c>
      <c r="B600" t="str">
        <f>enrollment!F600</f>
        <v>Commercial</v>
      </c>
      <c r="C600" t="str">
        <f>enrollment!I600</f>
        <v>KY</v>
      </c>
      <c r="D600" t="str">
        <f>enrollment!J600</f>
        <v>Jefferson</v>
      </c>
      <c r="E600">
        <f>enrollment!L600</f>
        <v>36</v>
      </c>
      <c r="F600" t="str" cm="1">
        <f t="array" ref="F600">_xlfn.IFS(E600&lt;18,"0-17",E600&lt;35,"18-34",E600&lt;50,"35-49",E600&lt;65,"50-64",TRUE,"65+")</f>
        <v>35-49</v>
      </c>
      <c r="G600" t="str">
        <f>enrollment!M600</f>
        <v>F</v>
      </c>
      <c r="H600" s="13">
        <f>enrollment!N600</f>
        <v>0.98</v>
      </c>
      <c r="I600" s="14">
        <f>enrollment!O600</f>
        <v>9012345678</v>
      </c>
      <c r="J600" s="15">
        <f>IFERROR(_xlfn.XLOOKUP(I600,providers!$B$2:$B$11,providers!$Q$2:$Q$11),"")</f>
        <v>4.3</v>
      </c>
      <c r="K600">
        <f>SUMIFS(member_months!$F:$F,member_months!$A:$A,$A600)</f>
        <v>10</v>
      </c>
      <c r="L600" s="16">
        <f>SUMIFS(claims!$Q:$Q,claims!$B:$B,$A600)</f>
        <v>18255.21</v>
      </c>
      <c r="M600" s="16">
        <f t="shared" si="39"/>
        <v>1825.521</v>
      </c>
      <c r="N600" s="16">
        <f>SUMIFS(claims!$Q:$Q,claims!$B:$B,$A600,claims!$Z:$Z,"Inpatient")</f>
        <v>16512.2</v>
      </c>
      <c r="O600" s="16">
        <f>SUMIFS(claims!$Q:$Q,claims!$B:$B,$A600,claims!$Z:$Z,"ED")</f>
        <v>1350.64</v>
      </c>
      <c r="P600" s="16">
        <f>SUMIFS(claims!$Q:$Q,claims!$B:$B,$A600,claims!$Z:$Z,"Specialty Rx")</f>
        <v>0</v>
      </c>
      <c r="Q600" s="14">
        <f t="shared" si="40"/>
        <v>0</v>
      </c>
      <c r="AA600" s="41">
        <f>COUNTIFS(claims!$B:$B,$A600,claims!$Z:$Z,"Behavioral Health")</f>
        <v>0</v>
      </c>
      <c r="AB600" s="41">
        <f>COUNTIFS(claims!$B:$B,$A600,claims!$Z:$Z,"ED")</f>
        <v>1</v>
      </c>
      <c r="AC600" s="41">
        <f>COUNTIFS(claims!$B:$B,$A600,claims!$Z:$Z,"Inpatient")</f>
        <v>1</v>
      </c>
      <c r="AD600" s="41">
        <f t="shared" si="41"/>
        <v>0</v>
      </c>
      <c r="AE600" s="41" t="str">
        <f>IF(enrollment!P600="","",enrollment!P600)</f>
        <v/>
      </c>
      <c r="AF600" s="41">
        <f>IF(enrollment!P600="",0,1)</f>
        <v>0</v>
      </c>
    </row>
    <row r="601" spans="1:32" x14ac:dyDescent="0.25">
      <c r="A601" t="str">
        <f>enrollment!A601</f>
        <v>M-000600</v>
      </c>
      <c r="B601" t="str">
        <f>enrollment!F601</f>
        <v>Commercial</v>
      </c>
      <c r="C601" t="str">
        <f>enrollment!I601</f>
        <v>OH</v>
      </c>
      <c r="D601" t="str">
        <f>enrollment!J601</f>
        <v>Franklin</v>
      </c>
      <c r="E601">
        <f>enrollment!L601</f>
        <v>22</v>
      </c>
      <c r="F601" t="str" cm="1">
        <f t="array" ref="F601">_xlfn.IFS(E601&lt;18,"0-17",E601&lt;35,"18-34",E601&lt;50,"35-49",E601&lt;65,"50-64",TRUE,"65+")</f>
        <v>18-34</v>
      </c>
      <c r="G601" t="str">
        <f>enrollment!M601</f>
        <v>F</v>
      </c>
      <c r="H601" s="13">
        <f>enrollment!N601</f>
        <v>1.36</v>
      </c>
      <c r="I601" s="14">
        <f>enrollment!O601</f>
        <v>2345678901</v>
      </c>
      <c r="J601" s="15">
        <f>IFERROR(_xlfn.XLOOKUP(I601,providers!$B$2:$B$11,providers!$Q$2:$Q$11),"")</f>
        <v>4.2</v>
      </c>
      <c r="K601">
        <f>SUMIFS(member_months!$F:$F,member_months!$A:$A,$A601)</f>
        <v>10</v>
      </c>
      <c r="L601" s="16">
        <f>SUMIFS(claims!$Q:$Q,claims!$B:$B,$A601)</f>
        <v>15734.92</v>
      </c>
      <c r="M601" s="16">
        <f t="shared" si="39"/>
        <v>1573.492</v>
      </c>
      <c r="N601" s="16">
        <f>SUMIFS(claims!$Q:$Q,claims!$B:$B,$A601,claims!$Z:$Z,"Inpatient")</f>
        <v>13790.46</v>
      </c>
      <c r="O601" s="16">
        <f>SUMIFS(claims!$Q:$Q,claims!$B:$B,$A601,claims!$Z:$Z,"ED")</f>
        <v>1061.22</v>
      </c>
      <c r="P601" s="16">
        <f>SUMIFS(claims!$Q:$Q,claims!$B:$B,$A601,claims!$Z:$Z,"Specialty Rx")</f>
        <v>0</v>
      </c>
      <c r="Q601" s="14">
        <f t="shared" si="40"/>
        <v>0</v>
      </c>
      <c r="AA601" s="41">
        <f>COUNTIFS(claims!$B:$B,$A601,claims!$Z:$Z,"Behavioral Health")</f>
        <v>0</v>
      </c>
      <c r="AB601" s="41">
        <f>COUNTIFS(claims!$B:$B,$A601,claims!$Z:$Z,"ED")</f>
        <v>1</v>
      </c>
      <c r="AC601" s="41">
        <f>COUNTIFS(claims!$B:$B,$A601,claims!$Z:$Z,"Inpatient")</f>
        <v>1</v>
      </c>
      <c r="AD601" s="41">
        <f t="shared" si="41"/>
        <v>0</v>
      </c>
      <c r="AE601" s="41" t="str">
        <f>IF(enrollment!P601="","",enrollment!P601)</f>
        <v/>
      </c>
      <c r="AF601" s="41">
        <f>IF(enrollment!P601="",0,1)</f>
        <v>0</v>
      </c>
    </row>
    <row r="602" spans="1:32" x14ac:dyDescent="0.25">
      <c r="A602" t="str">
        <f>enrollment!A602</f>
        <v>M-000601</v>
      </c>
      <c r="B602" t="str">
        <f>enrollment!F602</f>
        <v>Medicare Advantage</v>
      </c>
      <c r="C602" t="str">
        <f>enrollment!I602</f>
        <v>TN</v>
      </c>
      <c r="D602" t="str">
        <f>enrollment!J602</f>
        <v>Knox</v>
      </c>
      <c r="E602">
        <f>enrollment!L602</f>
        <v>72</v>
      </c>
      <c r="F602" t="str" cm="1">
        <f t="array" ref="F602">_xlfn.IFS(E602&lt;18,"0-17",E602&lt;35,"18-34",E602&lt;50,"35-49",E602&lt;65,"50-64",TRUE,"65+")</f>
        <v>65+</v>
      </c>
      <c r="G602" t="str">
        <f>enrollment!M602</f>
        <v>M</v>
      </c>
      <c r="H602" s="13">
        <f>enrollment!N602</f>
        <v>2.44</v>
      </c>
      <c r="I602" s="14">
        <f>enrollment!O602</f>
        <v>5678901234</v>
      </c>
      <c r="J602" s="15">
        <f>IFERROR(_xlfn.XLOOKUP(I602,providers!$B$2:$B$11,providers!$Q$2:$Q$11),"")</f>
        <v>3.8</v>
      </c>
      <c r="K602">
        <f>SUMIFS(member_months!$F:$F,member_months!$A:$A,$A602)</f>
        <v>12</v>
      </c>
      <c r="L602" s="16">
        <f>SUMIFS(claims!$Q:$Q,claims!$B:$B,$A602)</f>
        <v>4522.01</v>
      </c>
      <c r="M602" s="16">
        <f t="shared" si="39"/>
        <v>376.8341666666667</v>
      </c>
      <c r="N602" s="16">
        <f>SUMIFS(claims!$Q:$Q,claims!$B:$B,$A602,claims!$Z:$Z,"Inpatient")</f>
        <v>0</v>
      </c>
      <c r="O602" s="16">
        <f>SUMIFS(claims!$Q:$Q,claims!$B:$B,$A602,claims!$Z:$Z,"ED")</f>
        <v>886.33</v>
      </c>
      <c r="P602" s="16">
        <f>SUMIFS(claims!$Q:$Q,claims!$B:$B,$A602,claims!$Z:$Z,"Specialty Rx")</f>
        <v>3006.8</v>
      </c>
      <c r="Q602" s="14">
        <f t="shared" si="40"/>
        <v>0</v>
      </c>
      <c r="AA602" s="41">
        <f>COUNTIFS(claims!$B:$B,$A602,claims!$Z:$Z,"Behavioral Health")</f>
        <v>1</v>
      </c>
      <c r="AB602" s="41">
        <f>COUNTIFS(claims!$B:$B,$A602,claims!$Z:$Z,"ED")</f>
        <v>1</v>
      </c>
      <c r="AC602" s="41">
        <f>COUNTIFS(claims!$B:$B,$A602,claims!$Z:$Z,"Inpatient")</f>
        <v>0</v>
      </c>
      <c r="AD602" s="41">
        <f t="shared" si="41"/>
        <v>1</v>
      </c>
      <c r="AE602" s="41" t="str">
        <f>IF(enrollment!P602="","",enrollment!P602)</f>
        <v/>
      </c>
      <c r="AF602" s="41">
        <f>IF(enrollment!P602="",0,1)</f>
        <v>0</v>
      </c>
    </row>
    <row r="603" spans="1:32" x14ac:dyDescent="0.25">
      <c r="A603" t="str">
        <f>enrollment!A603</f>
        <v>M-000602</v>
      </c>
      <c r="B603" t="str">
        <f>enrollment!F603</f>
        <v>Commercial</v>
      </c>
      <c r="C603" t="str">
        <f>enrollment!I603</f>
        <v>GA</v>
      </c>
      <c r="D603" t="str">
        <f>enrollment!J603</f>
        <v>Cherokee</v>
      </c>
      <c r="E603">
        <f>enrollment!L603</f>
        <v>62</v>
      </c>
      <c r="F603" t="str" cm="1">
        <f t="array" ref="F603">_xlfn.IFS(E603&lt;18,"0-17",E603&lt;35,"18-34",E603&lt;50,"35-49",E603&lt;65,"50-64",TRUE,"65+")</f>
        <v>50-64</v>
      </c>
      <c r="G603" t="str">
        <f>enrollment!M603</f>
        <v>M</v>
      </c>
      <c r="H603" s="13">
        <f>enrollment!N603</f>
        <v>1.4</v>
      </c>
      <c r="I603" s="14">
        <f>enrollment!O603</f>
        <v>8901234567</v>
      </c>
      <c r="J603" s="15">
        <f>IFERROR(_xlfn.XLOOKUP(I603,providers!$B$2:$B$11,providers!$Q$2:$Q$11),"")</f>
        <v>3.7</v>
      </c>
      <c r="K603">
        <f>SUMIFS(member_months!$F:$F,member_months!$A:$A,$A603)</f>
        <v>10</v>
      </c>
      <c r="L603" s="16">
        <f>SUMIFS(claims!$Q:$Q,claims!$B:$B,$A603)</f>
        <v>14418.28</v>
      </c>
      <c r="M603" s="16">
        <f t="shared" si="39"/>
        <v>1441.828</v>
      </c>
      <c r="N603" s="16">
        <f>SUMIFS(claims!$Q:$Q,claims!$B:$B,$A603,claims!$Z:$Z,"Inpatient")</f>
        <v>11778.58</v>
      </c>
      <c r="O603" s="16">
        <f>SUMIFS(claims!$Q:$Q,claims!$B:$B,$A603,claims!$Z:$Z,"ED")</f>
        <v>1281.4000000000001</v>
      </c>
      <c r="P603" s="16">
        <f>SUMIFS(claims!$Q:$Q,claims!$B:$B,$A603,claims!$Z:$Z,"Specialty Rx")</f>
        <v>879.78</v>
      </c>
      <c r="Q603" s="14">
        <f t="shared" si="40"/>
        <v>0</v>
      </c>
      <c r="AA603" s="41">
        <f>COUNTIFS(claims!$B:$B,$A603,claims!$Z:$Z,"Behavioral Health")</f>
        <v>1</v>
      </c>
      <c r="AB603" s="41">
        <f>COUNTIFS(claims!$B:$B,$A603,claims!$Z:$Z,"ED")</f>
        <v>1</v>
      </c>
      <c r="AC603" s="41">
        <f>COUNTIFS(claims!$B:$B,$A603,claims!$Z:$Z,"Inpatient")</f>
        <v>1</v>
      </c>
      <c r="AD603" s="41">
        <f t="shared" si="41"/>
        <v>1</v>
      </c>
      <c r="AE603" s="41" t="str">
        <f>IF(enrollment!P603="","",enrollment!P603)</f>
        <v/>
      </c>
      <c r="AF603" s="41">
        <f>IF(enrollment!P603="",0,1)</f>
        <v>0</v>
      </c>
    </row>
    <row r="604" spans="1:32" x14ac:dyDescent="0.25">
      <c r="A604" t="str">
        <f>enrollment!A604</f>
        <v>M-000603</v>
      </c>
      <c r="B604" t="str">
        <f>enrollment!F604</f>
        <v>Marketplace</v>
      </c>
      <c r="C604" t="str">
        <f>enrollment!I604</f>
        <v>TN</v>
      </c>
      <c r="D604" t="str">
        <f>enrollment!J604</f>
        <v>Knox</v>
      </c>
      <c r="E604">
        <f>enrollment!L604</f>
        <v>52</v>
      </c>
      <c r="F604" t="str" cm="1">
        <f t="array" ref="F604">_xlfn.IFS(E604&lt;18,"0-17",E604&lt;35,"18-34",E604&lt;50,"35-49",E604&lt;65,"50-64",TRUE,"65+")</f>
        <v>50-64</v>
      </c>
      <c r="G604" t="str">
        <f>enrollment!M604</f>
        <v>M</v>
      </c>
      <c r="H604" s="13">
        <f>enrollment!N604</f>
        <v>1.4</v>
      </c>
      <c r="I604" s="14">
        <f>enrollment!O604</f>
        <v>7890123456</v>
      </c>
      <c r="J604" s="15">
        <f>IFERROR(_xlfn.XLOOKUP(I604,providers!$B$2:$B$11,providers!$Q$2:$Q$11),"")</f>
        <v>3.9</v>
      </c>
      <c r="K604">
        <f>SUMIFS(member_months!$F:$F,member_months!$A:$A,$A604)</f>
        <v>11</v>
      </c>
      <c r="L604" s="16">
        <f>SUMIFS(claims!$Q:$Q,claims!$B:$B,$A604)</f>
        <v>24151.48</v>
      </c>
      <c r="M604" s="16">
        <f t="shared" si="39"/>
        <v>2195.5890909090908</v>
      </c>
      <c r="N604" s="16">
        <f>SUMIFS(claims!$Q:$Q,claims!$B:$B,$A604,claims!$Z:$Z,"Inpatient")</f>
        <v>20918.36</v>
      </c>
      <c r="O604" s="16">
        <f>SUMIFS(claims!$Q:$Q,claims!$B:$B,$A604,claims!$Z:$Z,"ED")</f>
        <v>1086.25</v>
      </c>
      <c r="P604" s="16">
        <f>SUMIFS(claims!$Q:$Q,claims!$B:$B,$A604,claims!$Z:$Z,"Specialty Rx")</f>
        <v>1831.4</v>
      </c>
      <c r="Q604" s="14">
        <f t="shared" si="40"/>
        <v>0</v>
      </c>
      <c r="AA604" s="41">
        <f>COUNTIFS(claims!$B:$B,$A604,claims!$Z:$Z,"Behavioral Health")</f>
        <v>0</v>
      </c>
      <c r="AB604" s="41">
        <f>COUNTIFS(claims!$B:$B,$A604,claims!$Z:$Z,"ED")</f>
        <v>1</v>
      </c>
      <c r="AC604" s="41">
        <f>COUNTIFS(claims!$B:$B,$A604,claims!$Z:$Z,"Inpatient")</f>
        <v>1</v>
      </c>
      <c r="AD604" s="41">
        <f t="shared" si="41"/>
        <v>0</v>
      </c>
      <c r="AE604" s="41" t="str">
        <f>IF(enrollment!P604="","",enrollment!P604)</f>
        <v/>
      </c>
      <c r="AF604" s="41">
        <f>IF(enrollment!P604="",0,1)</f>
        <v>0</v>
      </c>
    </row>
    <row r="605" spans="1:32" x14ac:dyDescent="0.25">
      <c r="A605" t="str">
        <f>enrollment!A605</f>
        <v>M-000604</v>
      </c>
      <c r="B605" t="str">
        <f>enrollment!F605</f>
        <v>Commercial</v>
      </c>
      <c r="C605" t="str">
        <f>enrollment!I605</f>
        <v>TN</v>
      </c>
      <c r="D605" t="str">
        <f>enrollment!J605</f>
        <v>Knox</v>
      </c>
      <c r="E605">
        <f>enrollment!L605</f>
        <v>75</v>
      </c>
      <c r="F605" t="str" cm="1">
        <f t="array" ref="F605">_xlfn.IFS(E605&lt;18,"0-17",E605&lt;35,"18-34",E605&lt;50,"35-49",E605&lt;65,"50-64",TRUE,"65+")</f>
        <v>65+</v>
      </c>
      <c r="G605" t="str">
        <f>enrollment!M605</f>
        <v>M</v>
      </c>
      <c r="H605" s="13">
        <f>enrollment!N605</f>
        <v>2.58</v>
      </c>
      <c r="I605" s="14">
        <f>enrollment!O605</f>
        <v>7890123456</v>
      </c>
      <c r="J605" s="15">
        <f>IFERROR(_xlfn.XLOOKUP(I605,providers!$B$2:$B$11,providers!$Q$2:$Q$11),"")</f>
        <v>3.9</v>
      </c>
      <c r="K605">
        <f>SUMIFS(member_months!$F:$F,member_months!$A:$A,$A605)</f>
        <v>10</v>
      </c>
      <c r="L605" s="16">
        <f>SUMIFS(claims!$Q:$Q,claims!$B:$B,$A605)</f>
        <v>2170.4499999999998</v>
      </c>
      <c r="M605" s="16">
        <f t="shared" si="39"/>
        <v>217.04499999999999</v>
      </c>
      <c r="N605" s="16">
        <f>SUMIFS(claims!$Q:$Q,claims!$B:$B,$A605,claims!$Z:$Z,"Inpatient")</f>
        <v>0</v>
      </c>
      <c r="O605" s="16">
        <f>SUMIFS(claims!$Q:$Q,claims!$B:$B,$A605,claims!$Z:$Z,"ED")</f>
        <v>1198.53</v>
      </c>
      <c r="P605" s="16">
        <f>SUMIFS(claims!$Q:$Q,claims!$B:$B,$A605,claims!$Z:$Z,"Specialty Rx")</f>
        <v>0</v>
      </c>
      <c r="Q605" s="14">
        <f t="shared" si="40"/>
        <v>0</v>
      </c>
      <c r="AA605" s="41">
        <f>COUNTIFS(claims!$B:$B,$A605,claims!$Z:$Z,"Behavioral Health")</f>
        <v>0</v>
      </c>
      <c r="AB605" s="41">
        <f>COUNTIFS(claims!$B:$B,$A605,claims!$Z:$Z,"ED")</f>
        <v>1</v>
      </c>
      <c r="AC605" s="41">
        <f>COUNTIFS(claims!$B:$B,$A605,claims!$Z:$Z,"Inpatient")</f>
        <v>0</v>
      </c>
      <c r="AD605" s="41">
        <f t="shared" si="41"/>
        <v>0</v>
      </c>
      <c r="AE605" s="41" t="str">
        <f>IF(enrollment!P605="","",enrollment!P605)</f>
        <v/>
      </c>
      <c r="AF605" s="41">
        <f>IF(enrollment!P605="",0,1)</f>
        <v>0</v>
      </c>
    </row>
    <row r="606" spans="1:32" x14ac:dyDescent="0.25">
      <c r="A606" t="str">
        <f>enrollment!A606</f>
        <v>M-000605</v>
      </c>
      <c r="B606" t="str">
        <f>enrollment!F606</f>
        <v>Commercial</v>
      </c>
      <c r="C606" t="str">
        <f>enrollment!I606</f>
        <v>TN</v>
      </c>
      <c r="D606" t="str">
        <f>enrollment!J606</f>
        <v>Rural-Cannon</v>
      </c>
      <c r="E606">
        <f>enrollment!L606</f>
        <v>44</v>
      </c>
      <c r="F606" t="str" cm="1">
        <f t="array" ref="F606">_xlfn.IFS(E606&lt;18,"0-17",E606&lt;35,"18-34",E606&lt;50,"35-49",E606&lt;65,"50-64",TRUE,"65+")</f>
        <v>35-49</v>
      </c>
      <c r="G606" t="str">
        <f>enrollment!M606</f>
        <v>F</v>
      </c>
      <c r="H606" s="13">
        <f>enrollment!N606</f>
        <v>0.92</v>
      </c>
      <c r="I606" s="14">
        <f>enrollment!O606</f>
        <v>2233445566</v>
      </c>
      <c r="J606" s="15">
        <f>IFERROR(_xlfn.XLOOKUP(I606,providers!$B$2:$B$11,providers!$Q$2:$Q$11),"")</f>
        <v>3.5</v>
      </c>
      <c r="K606">
        <f>SUMIFS(member_months!$F:$F,member_months!$A:$A,$A606)</f>
        <v>10</v>
      </c>
      <c r="L606" s="16">
        <f>SUMIFS(claims!$Q:$Q,claims!$B:$B,$A606)</f>
        <v>7494.48</v>
      </c>
      <c r="M606" s="16">
        <f t="shared" si="39"/>
        <v>749.44799999999998</v>
      </c>
      <c r="N606" s="16">
        <f>SUMIFS(claims!$Q:$Q,claims!$B:$B,$A606,claims!$Z:$Z,"Inpatient")</f>
        <v>0</v>
      </c>
      <c r="O606" s="16">
        <f>SUMIFS(claims!$Q:$Q,claims!$B:$B,$A606,claims!$Z:$Z,"ED")</f>
        <v>7108.4600000000009</v>
      </c>
      <c r="P606" s="16">
        <f>SUMIFS(claims!$Q:$Q,claims!$B:$B,$A606,claims!$Z:$Z,"Specialty Rx")</f>
        <v>0</v>
      </c>
      <c r="Q606" s="14">
        <f t="shared" si="40"/>
        <v>0</v>
      </c>
      <c r="AA606" s="41">
        <f>COUNTIFS(claims!$B:$B,$A606,claims!$Z:$Z,"Behavioral Health")</f>
        <v>2</v>
      </c>
      <c r="AB606" s="41">
        <f>COUNTIFS(claims!$B:$B,$A606,claims!$Z:$Z,"ED")</f>
        <v>6</v>
      </c>
      <c r="AC606" s="41">
        <f>COUNTIFS(claims!$B:$B,$A606,claims!$Z:$Z,"Inpatient")</f>
        <v>0</v>
      </c>
      <c r="AD606" s="41">
        <f t="shared" si="41"/>
        <v>1</v>
      </c>
      <c r="AE606" s="41" t="str">
        <f>IF(enrollment!P606="","",enrollment!P606)</f>
        <v/>
      </c>
      <c r="AF606" s="41">
        <f>IF(enrollment!P606="",0,1)</f>
        <v>0</v>
      </c>
    </row>
    <row r="607" spans="1:32" x14ac:dyDescent="0.25">
      <c r="A607" t="str">
        <f>enrollment!A607</f>
        <v>M-000606</v>
      </c>
      <c r="B607" t="str">
        <f>enrollment!F607</f>
        <v>Medicare Advantage</v>
      </c>
      <c r="C607" t="str">
        <f>enrollment!I607</f>
        <v>GA</v>
      </c>
      <c r="D607" t="str">
        <f>enrollment!J607</f>
        <v>Fulton</v>
      </c>
      <c r="E607">
        <f>enrollment!L607</f>
        <v>71</v>
      </c>
      <c r="F607" t="str" cm="1">
        <f t="array" ref="F607">_xlfn.IFS(E607&lt;18,"0-17",E607&lt;35,"18-34",E607&lt;50,"35-49",E607&lt;65,"50-64",TRUE,"65+")</f>
        <v>65+</v>
      </c>
      <c r="G607" t="str">
        <f>enrollment!M607</f>
        <v>M</v>
      </c>
      <c r="H607" s="13">
        <f>enrollment!N607</f>
        <v>2.86</v>
      </c>
      <c r="I607" s="14">
        <f>enrollment!O607</f>
        <v>8901234567</v>
      </c>
      <c r="J607" s="15">
        <f>IFERROR(_xlfn.XLOOKUP(I607,providers!$B$2:$B$11,providers!$Q$2:$Q$11),"")</f>
        <v>3.7</v>
      </c>
      <c r="K607">
        <f>SUMIFS(member_months!$F:$F,member_months!$A:$A,$A607)</f>
        <v>9</v>
      </c>
      <c r="L607" s="16">
        <f>SUMIFS(claims!$Q:$Q,claims!$B:$B,$A607)</f>
        <v>2646.13</v>
      </c>
      <c r="M607" s="16">
        <f t="shared" si="39"/>
        <v>294.01444444444445</v>
      </c>
      <c r="N607" s="16">
        <f>SUMIFS(claims!$Q:$Q,claims!$B:$B,$A607,claims!$Z:$Z,"Inpatient")</f>
        <v>0</v>
      </c>
      <c r="O607" s="16">
        <f>SUMIFS(claims!$Q:$Q,claims!$B:$B,$A607,claims!$Z:$Z,"ED")</f>
        <v>1292.6600000000001</v>
      </c>
      <c r="P607" s="16">
        <f>SUMIFS(claims!$Q:$Q,claims!$B:$B,$A607,claims!$Z:$Z,"Specialty Rx")</f>
        <v>1045.54</v>
      </c>
      <c r="Q607" s="14">
        <f t="shared" si="40"/>
        <v>0</v>
      </c>
      <c r="AA607" s="41">
        <f>COUNTIFS(claims!$B:$B,$A607,claims!$Z:$Z,"Behavioral Health")</f>
        <v>0</v>
      </c>
      <c r="AB607" s="41">
        <f>COUNTIFS(claims!$B:$B,$A607,claims!$Z:$Z,"ED")</f>
        <v>1</v>
      </c>
      <c r="AC607" s="41">
        <f>COUNTIFS(claims!$B:$B,$A607,claims!$Z:$Z,"Inpatient")</f>
        <v>0</v>
      </c>
      <c r="AD607" s="41">
        <f t="shared" si="41"/>
        <v>0</v>
      </c>
      <c r="AE607" s="41" t="str">
        <f>IF(enrollment!P607="","",enrollment!P607)</f>
        <v>Access Issues</v>
      </c>
      <c r="AF607" s="41">
        <f>IF(enrollment!P607="",0,1)</f>
        <v>1</v>
      </c>
    </row>
    <row r="608" spans="1:32" x14ac:dyDescent="0.25">
      <c r="A608" t="str">
        <f>enrollment!A608</f>
        <v>M-000607</v>
      </c>
      <c r="B608" t="str">
        <f>enrollment!F608</f>
        <v>Medicare Advantage</v>
      </c>
      <c r="C608" t="str">
        <f>enrollment!I608</f>
        <v>OH</v>
      </c>
      <c r="D608" t="str">
        <f>enrollment!J608</f>
        <v>Cuyahoga</v>
      </c>
      <c r="E608">
        <f>enrollment!L608</f>
        <v>70</v>
      </c>
      <c r="F608" t="str" cm="1">
        <f t="array" ref="F608">_xlfn.IFS(E608&lt;18,"0-17",E608&lt;35,"18-34",E608&lt;50,"35-49",E608&lt;65,"50-64",TRUE,"65+")</f>
        <v>65+</v>
      </c>
      <c r="G608" t="str">
        <f>enrollment!M608</f>
        <v>M</v>
      </c>
      <c r="H608" s="13">
        <f>enrollment!N608</f>
        <v>2.82</v>
      </c>
      <c r="I608" s="14">
        <f>enrollment!O608</f>
        <v>6789012345</v>
      </c>
      <c r="J608" s="15">
        <f>IFERROR(_xlfn.XLOOKUP(I608,providers!$B$2:$B$11,providers!$Q$2:$Q$11),"")</f>
        <v>4.0999999999999996</v>
      </c>
      <c r="K608">
        <f>SUMIFS(member_months!$F:$F,member_months!$A:$A,$A608)</f>
        <v>11</v>
      </c>
      <c r="L608" s="16">
        <f>SUMIFS(claims!$Q:$Q,claims!$B:$B,$A608)</f>
        <v>13063.43</v>
      </c>
      <c r="M608" s="16">
        <f t="shared" si="39"/>
        <v>1187.5845454545454</v>
      </c>
      <c r="N608" s="16">
        <f>SUMIFS(claims!$Q:$Q,claims!$B:$B,$A608,claims!$Z:$Z,"Inpatient")</f>
        <v>12750.12</v>
      </c>
      <c r="O608" s="16">
        <f>SUMIFS(claims!$Q:$Q,claims!$B:$B,$A608,claims!$Z:$Z,"ED")</f>
        <v>0</v>
      </c>
      <c r="P608" s="16">
        <f>SUMIFS(claims!$Q:$Q,claims!$B:$B,$A608,claims!$Z:$Z,"Specialty Rx")</f>
        <v>0</v>
      </c>
      <c r="Q608" s="14">
        <f t="shared" si="40"/>
        <v>0</v>
      </c>
      <c r="AA608" s="41">
        <f>COUNTIFS(claims!$B:$B,$A608,claims!$Z:$Z,"Behavioral Health")</f>
        <v>0</v>
      </c>
      <c r="AB608" s="41">
        <f>COUNTIFS(claims!$B:$B,$A608,claims!$Z:$Z,"ED")</f>
        <v>0</v>
      </c>
      <c r="AC608" s="41">
        <f>COUNTIFS(claims!$B:$B,$A608,claims!$Z:$Z,"Inpatient")</f>
        <v>1</v>
      </c>
      <c r="AD608" s="41">
        <f t="shared" si="41"/>
        <v>0</v>
      </c>
      <c r="AE608" s="41" t="str">
        <f>IF(enrollment!P608="","",enrollment!P608)</f>
        <v/>
      </c>
      <c r="AF608" s="41">
        <f>IF(enrollment!P608="",0,1)</f>
        <v>0</v>
      </c>
    </row>
    <row r="609" spans="1:32" x14ac:dyDescent="0.25">
      <c r="A609" t="str">
        <f>enrollment!A609</f>
        <v>M-000608</v>
      </c>
      <c r="B609" t="str">
        <f>enrollment!F609</f>
        <v>Marketplace</v>
      </c>
      <c r="C609" t="str">
        <f>enrollment!I609</f>
        <v>TN</v>
      </c>
      <c r="D609" t="str">
        <f>enrollment!J609</f>
        <v>Knox</v>
      </c>
      <c r="E609">
        <f>enrollment!L609</f>
        <v>30</v>
      </c>
      <c r="F609" t="str" cm="1">
        <f t="array" ref="F609">_xlfn.IFS(E609&lt;18,"0-17",E609&lt;35,"18-34",E609&lt;50,"35-49",E609&lt;65,"50-64",TRUE,"65+")</f>
        <v>18-34</v>
      </c>
      <c r="G609" t="str">
        <f>enrollment!M609</f>
        <v>M</v>
      </c>
      <c r="H609" s="13">
        <f>enrollment!N609</f>
        <v>1.04</v>
      </c>
      <c r="I609" s="14">
        <f>enrollment!O609</f>
        <v>5678901234</v>
      </c>
      <c r="J609" s="15">
        <f>IFERROR(_xlfn.XLOOKUP(I609,providers!$B$2:$B$11,providers!$Q$2:$Q$11),"")</f>
        <v>3.8</v>
      </c>
      <c r="K609">
        <f>SUMIFS(member_months!$F:$F,member_months!$A:$A,$A609)</f>
        <v>10</v>
      </c>
      <c r="L609" s="16">
        <f>SUMIFS(claims!$Q:$Q,claims!$B:$B,$A609)</f>
        <v>22666.880000000001</v>
      </c>
      <c r="M609" s="16">
        <f t="shared" si="39"/>
        <v>2266.6880000000001</v>
      </c>
      <c r="N609" s="16">
        <f>SUMIFS(claims!$Q:$Q,claims!$B:$B,$A609,claims!$Z:$Z,"Inpatient")</f>
        <v>20002.580000000002</v>
      </c>
      <c r="O609" s="16">
        <f>SUMIFS(claims!$Q:$Q,claims!$B:$B,$A609,claims!$Z:$Z,"ED")</f>
        <v>2664.3</v>
      </c>
      <c r="P609" s="16">
        <f>SUMIFS(claims!$Q:$Q,claims!$B:$B,$A609,claims!$Z:$Z,"Specialty Rx")</f>
        <v>0</v>
      </c>
      <c r="Q609" s="14">
        <f t="shared" si="40"/>
        <v>0</v>
      </c>
      <c r="AA609" s="41">
        <f>COUNTIFS(claims!$B:$B,$A609,claims!$Z:$Z,"Behavioral Health")</f>
        <v>0</v>
      </c>
      <c r="AB609" s="41">
        <f>COUNTIFS(claims!$B:$B,$A609,claims!$Z:$Z,"ED")</f>
        <v>2</v>
      </c>
      <c r="AC609" s="41">
        <f>COUNTIFS(claims!$B:$B,$A609,claims!$Z:$Z,"Inpatient")</f>
        <v>1</v>
      </c>
      <c r="AD609" s="41">
        <f t="shared" si="41"/>
        <v>0</v>
      </c>
      <c r="AE609" s="41" t="str">
        <f>IF(enrollment!P609="","",enrollment!P609)</f>
        <v/>
      </c>
      <c r="AF609" s="41">
        <f>IF(enrollment!P609="",0,1)</f>
        <v>0</v>
      </c>
    </row>
    <row r="610" spans="1:32" x14ac:dyDescent="0.25">
      <c r="A610" t="str">
        <f>enrollment!A610</f>
        <v>M-000609</v>
      </c>
      <c r="B610" t="str">
        <f>enrollment!F610</f>
        <v>Marketplace</v>
      </c>
      <c r="C610" t="str">
        <f>enrollment!I610</f>
        <v>KY</v>
      </c>
      <c r="D610" t="str">
        <f>enrollment!J610</f>
        <v>Hardin</v>
      </c>
      <c r="E610">
        <f>enrollment!L610</f>
        <v>49</v>
      </c>
      <c r="F610" t="str" cm="1">
        <f t="array" ref="F610">_xlfn.IFS(E610&lt;18,"0-17",E610&lt;35,"18-34",E610&lt;50,"35-49",E610&lt;65,"50-64",TRUE,"65+")</f>
        <v>35-49</v>
      </c>
      <c r="G610" t="str">
        <f>enrollment!M610</f>
        <v>M</v>
      </c>
      <c r="H610" s="13">
        <f>enrollment!N610</f>
        <v>1.3</v>
      </c>
      <c r="I610" s="14">
        <f>enrollment!O610</f>
        <v>9012345678</v>
      </c>
      <c r="J610" s="15">
        <f>IFERROR(_xlfn.XLOOKUP(I610,providers!$B$2:$B$11,providers!$Q$2:$Q$11),"")</f>
        <v>4.3</v>
      </c>
      <c r="K610">
        <f>SUMIFS(member_months!$F:$F,member_months!$A:$A,$A610)</f>
        <v>10</v>
      </c>
      <c r="L610" s="16">
        <f>SUMIFS(claims!$Q:$Q,claims!$B:$B,$A610)</f>
        <v>3399.47</v>
      </c>
      <c r="M610" s="16">
        <f t="shared" si="39"/>
        <v>339.947</v>
      </c>
      <c r="N610" s="16">
        <f>SUMIFS(claims!$Q:$Q,claims!$B:$B,$A610,claims!$Z:$Z,"Inpatient")</f>
        <v>0</v>
      </c>
      <c r="O610" s="16">
        <f>SUMIFS(claims!$Q:$Q,claims!$B:$B,$A610,claims!$Z:$Z,"ED")</f>
        <v>2939.83</v>
      </c>
      <c r="P610" s="16">
        <f>SUMIFS(claims!$Q:$Q,claims!$B:$B,$A610,claims!$Z:$Z,"Specialty Rx")</f>
        <v>0</v>
      </c>
      <c r="Q610" s="14">
        <f t="shared" si="40"/>
        <v>0</v>
      </c>
      <c r="AA610" s="41">
        <f>COUNTIFS(claims!$B:$B,$A610,claims!$Z:$Z,"Behavioral Health")</f>
        <v>0</v>
      </c>
      <c r="AB610" s="41">
        <f>COUNTIFS(claims!$B:$B,$A610,claims!$Z:$Z,"ED")</f>
        <v>3</v>
      </c>
      <c r="AC610" s="41">
        <f>COUNTIFS(claims!$B:$B,$A610,claims!$Z:$Z,"Inpatient")</f>
        <v>0</v>
      </c>
      <c r="AD610" s="41">
        <f t="shared" si="41"/>
        <v>0</v>
      </c>
      <c r="AE610" s="41" t="str">
        <f>IF(enrollment!P610="","",enrollment!P610)</f>
        <v/>
      </c>
      <c r="AF610" s="41">
        <f>IF(enrollment!P610="",0,1)</f>
        <v>0</v>
      </c>
    </row>
    <row r="611" spans="1:32" x14ac:dyDescent="0.25">
      <c r="A611" t="str">
        <f>enrollment!A611</f>
        <v>M-000610</v>
      </c>
      <c r="B611" t="str">
        <f>enrollment!F611</f>
        <v>Medicare Advantage</v>
      </c>
      <c r="C611" t="str">
        <f>enrollment!I611</f>
        <v>OH</v>
      </c>
      <c r="D611" t="str">
        <f>enrollment!J611</f>
        <v>Cuyahoga</v>
      </c>
      <c r="E611">
        <f>enrollment!L611</f>
        <v>70</v>
      </c>
      <c r="F611" t="str" cm="1">
        <f t="array" ref="F611">_xlfn.IFS(E611&lt;18,"0-17",E611&lt;35,"18-34",E611&lt;50,"35-49",E611&lt;65,"50-64",TRUE,"65+")</f>
        <v>65+</v>
      </c>
      <c r="G611" t="str">
        <f>enrollment!M611</f>
        <v>M</v>
      </c>
      <c r="H611" s="13">
        <f>enrollment!N611</f>
        <v>2.4</v>
      </c>
      <c r="I611" s="14">
        <f>enrollment!O611</f>
        <v>2345678901</v>
      </c>
      <c r="J611" s="15">
        <f>IFERROR(_xlfn.XLOOKUP(I611,providers!$B$2:$B$11,providers!$Q$2:$Q$11),"")</f>
        <v>4.2</v>
      </c>
      <c r="K611">
        <f>SUMIFS(member_months!$F:$F,member_months!$A:$A,$A611)</f>
        <v>11</v>
      </c>
      <c r="L611" s="16">
        <f>SUMIFS(claims!$Q:$Q,claims!$B:$B,$A611)</f>
        <v>30356.66</v>
      </c>
      <c r="M611" s="16">
        <f t="shared" si="39"/>
        <v>2759.6963636363635</v>
      </c>
      <c r="N611" s="16">
        <f>SUMIFS(claims!$Q:$Q,claims!$B:$B,$A611,claims!$Z:$Z,"Inpatient")</f>
        <v>26972.22</v>
      </c>
      <c r="O611" s="16">
        <f>SUMIFS(claims!$Q:$Q,claims!$B:$B,$A611,claims!$Z:$Z,"ED")</f>
        <v>2452.7200000000003</v>
      </c>
      <c r="P611" s="16">
        <f>SUMIFS(claims!$Q:$Q,claims!$B:$B,$A611,claims!$Z:$Z,"Specialty Rx")</f>
        <v>0</v>
      </c>
      <c r="Q611" s="14">
        <f t="shared" si="40"/>
        <v>0</v>
      </c>
      <c r="AA611" s="41">
        <f>COUNTIFS(claims!$B:$B,$A611,claims!$Z:$Z,"Behavioral Health")</f>
        <v>0</v>
      </c>
      <c r="AB611" s="41">
        <f>COUNTIFS(claims!$B:$B,$A611,claims!$Z:$Z,"ED")</f>
        <v>2</v>
      </c>
      <c r="AC611" s="41">
        <f>COUNTIFS(claims!$B:$B,$A611,claims!$Z:$Z,"Inpatient")</f>
        <v>2</v>
      </c>
      <c r="AD611" s="41">
        <f t="shared" si="41"/>
        <v>0</v>
      </c>
      <c r="AE611" s="41" t="str">
        <f>IF(enrollment!P611="","",enrollment!P611)</f>
        <v/>
      </c>
      <c r="AF611" s="41">
        <f>IF(enrollment!P611="",0,1)</f>
        <v>0</v>
      </c>
    </row>
    <row r="612" spans="1:32" x14ac:dyDescent="0.25">
      <c r="A612" t="str">
        <f>enrollment!A612</f>
        <v>M-000611</v>
      </c>
      <c r="B612" t="str">
        <f>enrollment!F612</f>
        <v>Commercial</v>
      </c>
      <c r="C612" t="str">
        <f>enrollment!I612</f>
        <v>GA</v>
      </c>
      <c r="D612" t="str">
        <f>enrollment!J612</f>
        <v>Cherokee</v>
      </c>
      <c r="E612">
        <f>enrollment!L612</f>
        <v>66</v>
      </c>
      <c r="F612" t="str" cm="1">
        <f t="array" ref="F612">_xlfn.IFS(E612&lt;18,"0-17",E612&lt;35,"18-34",E612&lt;50,"35-49",E612&lt;65,"50-64",TRUE,"65+")</f>
        <v>65+</v>
      </c>
      <c r="G612" t="str">
        <f>enrollment!M612</f>
        <v>F</v>
      </c>
      <c r="H612" s="13">
        <f>enrollment!N612</f>
        <v>2.98</v>
      </c>
      <c r="I612" s="14">
        <f>enrollment!O612</f>
        <v>8901234567</v>
      </c>
      <c r="J612" s="15">
        <f>IFERROR(_xlfn.XLOOKUP(I612,providers!$B$2:$B$11,providers!$Q$2:$Q$11),"")</f>
        <v>3.7</v>
      </c>
      <c r="K612">
        <f>SUMIFS(member_months!$F:$F,member_months!$A:$A,$A612)</f>
        <v>10</v>
      </c>
      <c r="L612" s="16">
        <f>SUMIFS(claims!$Q:$Q,claims!$B:$B,$A612)</f>
        <v>17256.93</v>
      </c>
      <c r="M612" s="16">
        <f t="shared" si="39"/>
        <v>1725.693</v>
      </c>
      <c r="N612" s="16">
        <f>SUMIFS(claims!$Q:$Q,claims!$B:$B,$A612,claims!$Z:$Z,"Inpatient")</f>
        <v>16178.6</v>
      </c>
      <c r="O612" s="16">
        <f>SUMIFS(claims!$Q:$Q,claims!$B:$B,$A612,claims!$Z:$Z,"ED")</f>
        <v>930.69</v>
      </c>
      <c r="P612" s="16">
        <f>SUMIFS(claims!$Q:$Q,claims!$B:$B,$A612,claims!$Z:$Z,"Specialty Rx")</f>
        <v>0</v>
      </c>
      <c r="Q612" s="14">
        <f t="shared" si="40"/>
        <v>0</v>
      </c>
      <c r="AA612" s="41">
        <f>COUNTIFS(claims!$B:$B,$A612,claims!$Z:$Z,"Behavioral Health")</f>
        <v>0</v>
      </c>
      <c r="AB612" s="41">
        <f>COUNTIFS(claims!$B:$B,$A612,claims!$Z:$Z,"ED")</f>
        <v>1</v>
      </c>
      <c r="AC612" s="41">
        <f>COUNTIFS(claims!$B:$B,$A612,claims!$Z:$Z,"Inpatient")</f>
        <v>1</v>
      </c>
      <c r="AD612" s="41">
        <f t="shared" si="41"/>
        <v>0</v>
      </c>
      <c r="AE612" s="41" t="str">
        <f>IF(enrollment!P612="","",enrollment!P612)</f>
        <v/>
      </c>
      <c r="AF612" s="41">
        <f>IF(enrollment!P612="",0,1)</f>
        <v>0</v>
      </c>
    </row>
    <row r="613" spans="1:32" x14ac:dyDescent="0.25">
      <c r="A613" t="str">
        <f>enrollment!A613</f>
        <v>M-000612</v>
      </c>
      <c r="B613" t="str">
        <f>enrollment!F613</f>
        <v>Marketplace</v>
      </c>
      <c r="C613" t="str">
        <f>enrollment!I613</f>
        <v>GA</v>
      </c>
      <c r="D613" t="str">
        <f>enrollment!J613</f>
        <v>Cherokee</v>
      </c>
      <c r="E613">
        <f>enrollment!L613</f>
        <v>82</v>
      </c>
      <c r="F613" t="str" cm="1">
        <f t="array" ref="F613">_xlfn.IFS(E613&lt;18,"0-17",E613&lt;35,"18-34",E613&lt;50,"35-49",E613&lt;65,"50-64",TRUE,"65+")</f>
        <v>65+</v>
      </c>
      <c r="G613" t="str">
        <f>enrollment!M613</f>
        <v>F</v>
      </c>
      <c r="H613" s="13">
        <f>enrollment!N613</f>
        <v>3.6</v>
      </c>
      <c r="I613" s="14">
        <f>enrollment!O613</f>
        <v>8901234567</v>
      </c>
      <c r="J613" s="15">
        <f>IFERROR(_xlfn.XLOOKUP(I613,providers!$B$2:$B$11,providers!$Q$2:$Q$11),"")</f>
        <v>3.7</v>
      </c>
      <c r="K613">
        <f>SUMIFS(member_months!$F:$F,member_months!$A:$A,$A613)</f>
        <v>10</v>
      </c>
      <c r="L613" s="16">
        <f>SUMIFS(claims!$Q:$Q,claims!$B:$B,$A613)</f>
        <v>615.62</v>
      </c>
      <c r="M613" s="16">
        <f t="shared" si="39"/>
        <v>61.561999999999998</v>
      </c>
      <c r="N613" s="16">
        <f>SUMIFS(claims!$Q:$Q,claims!$B:$B,$A613,claims!$Z:$Z,"Inpatient")</f>
        <v>0</v>
      </c>
      <c r="O613" s="16">
        <f>SUMIFS(claims!$Q:$Q,claims!$B:$B,$A613,claims!$Z:$Z,"ED")</f>
        <v>0</v>
      </c>
      <c r="P613" s="16">
        <f>SUMIFS(claims!$Q:$Q,claims!$B:$B,$A613,claims!$Z:$Z,"Specialty Rx")</f>
        <v>0</v>
      </c>
      <c r="Q613" s="14">
        <f t="shared" si="40"/>
        <v>0</v>
      </c>
      <c r="AA613" s="41">
        <f>COUNTIFS(claims!$B:$B,$A613,claims!$Z:$Z,"Behavioral Health")</f>
        <v>0</v>
      </c>
      <c r="AB613" s="41">
        <f>COUNTIFS(claims!$B:$B,$A613,claims!$Z:$Z,"ED")</f>
        <v>0</v>
      </c>
      <c r="AC613" s="41">
        <f>COUNTIFS(claims!$B:$B,$A613,claims!$Z:$Z,"Inpatient")</f>
        <v>0</v>
      </c>
      <c r="AD613" s="41">
        <f t="shared" si="41"/>
        <v>0</v>
      </c>
      <c r="AE613" s="41" t="str">
        <f>IF(enrollment!P613="","",enrollment!P613)</f>
        <v>Moved Out of Area</v>
      </c>
      <c r="AF613" s="41">
        <f>IF(enrollment!P613="",0,1)</f>
        <v>1</v>
      </c>
    </row>
    <row r="614" spans="1:32" x14ac:dyDescent="0.25">
      <c r="A614" t="str">
        <f>enrollment!A614</f>
        <v>M-000613</v>
      </c>
      <c r="B614" t="str">
        <f>enrollment!F614</f>
        <v>Marketplace</v>
      </c>
      <c r="C614" t="str">
        <f>enrollment!I614</f>
        <v>GA</v>
      </c>
      <c r="D614" t="str">
        <f>enrollment!J614</f>
        <v>Cherokee</v>
      </c>
      <c r="E614">
        <f>enrollment!L614</f>
        <v>26</v>
      </c>
      <c r="F614" t="str" cm="1">
        <f t="array" ref="F614">_xlfn.IFS(E614&lt;18,"0-17",E614&lt;35,"18-34",E614&lt;50,"35-49",E614&lt;65,"50-64",TRUE,"65+")</f>
        <v>18-34</v>
      </c>
      <c r="G614" t="str">
        <f>enrollment!M614</f>
        <v>F</v>
      </c>
      <c r="H614" s="13">
        <f>enrollment!N614</f>
        <v>1.26</v>
      </c>
      <c r="I614" s="14">
        <f>enrollment!O614</f>
        <v>8901234567</v>
      </c>
      <c r="J614" s="15">
        <f>IFERROR(_xlfn.XLOOKUP(I614,providers!$B$2:$B$11,providers!$Q$2:$Q$11),"")</f>
        <v>3.7</v>
      </c>
      <c r="K614">
        <f>SUMIFS(member_months!$F:$F,member_months!$A:$A,$A614)</f>
        <v>11</v>
      </c>
      <c r="L614" s="16">
        <f>SUMIFS(claims!$Q:$Q,claims!$B:$B,$A614)</f>
        <v>1428.7700000000002</v>
      </c>
      <c r="M614" s="16">
        <f t="shared" si="39"/>
        <v>129.88818181818183</v>
      </c>
      <c r="N614" s="16">
        <f>SUMIFS(claims!$Q:$Q,claims!$B:$B,$A614,claims!$Z:$Z,"Inpatient")</f>
        <v>0</v>
      </c>
      <c r="O614" s="16">
        <f>SUMIFS(claims!$Q:$Q,claims!$B:$B,$A614,claims!$Z:$Z,"ED")</f>
        <v>1128.17</v>
      </c>
      <c r="P614" s="16">
        <f>SUMIFS(claims!$Q:$Q,claims!$B:$B,$A614,claims!$Z:$Z,"Specialty Rx")</f>
        <v>0</v>
      </c>
      <c r="Q614" s="14">
        <f t="shared" si="40"/>
        <v>0</v>
      </c>
      <c r="AA614" s="41">
        <f>COUNTIFS(claims!$B:$B,$A614,claims!$Z:$Z,"Behavioral Health")</f>
        <v>0</v>
      </c>
      <c r="AB614" s="41">
        <f>COUNTIFS(claims!$B:$B,$A614,claims!$Z:$Z,"ED")</f>
        <v>1</v>
      </c>
      <c r="AC614" s="41">
        <f>COUNTIFS(claims!$B:$B,$A614,claims!$Z:$Z,"Inpatient")</f>
        <v>0</v>
      </c>
      <c r="AD614" s="41">
        <f t="shared" si="41"/>
        <v>0</v>
      </c>
      <c r="AE614" s="41" t="str">
        <f>IF(enrollment!P614="","",enrollment!P614)</f>
        <v/>
      </c>
      <c r="AF614" s="41">
        <f>IF(enrollment!P614="",0,1)</f>
        <v>0</v>
      </c>
    </row>
    <row r="615" spans="1:32" x14ac:dyDescent="0.25">
      <c r="A615" t="str">
        <f>enrollment!A615</f>
        <v>M-000614</v>
      </c>
      <c r="B615" t="str">
        <f>enrollment!F615</f>
        <v>Commercial</v>
      </c>
      <c r="C615" t="str">
        <f>enrollment!I615</f>
        <v>TN</v>
      </c>
      <c r="D615" t="str">
        <f>enrollment!J615</f>
        <v>Davidson</v>
      </c>
      <c r="E615">
        <f>enrollment!L615</f>
        <v>66</v>
      </c>
      <c r="F615" t="str" cm="1">
        <f t="array" ref="F615">_xlfn.IFS(E615&lt;18,"0-17",E615&lt;35,"18-34",E615&lt;50,"35-49",E615&lt;65,"50-64",TRUE,"65+")</f>
        <v>65+</v>
      </c>
      <c r="G615" t="str">
        <f>enrollment!M615</f>
        <v>M</v>
      </c>
      <c r="H615" s="13">
        <f>enrollment!N615</f>
        <v>3.13</v>
      </c>
      <c r="I615" s="14">
        <f>enrollment!O615</f>
        <v>7890123456</v>
      </c>
      <c r="J615" s="15">
        <f>IFERROR(_xlfn.XLOOKUP(I615,providers!$B$2:$B$11,providers!$Q$2:$Q$11),"")</f>
        <v>3.9</v>
      </c>
      <c r="K615">
        <f>SUMIFS(member_months!$F:$F,member_months!$A:$A,$A615)</f>
        <v>12</v>
      </c>
      <c r="L615" s="16">
        <f>SUMIFS(claims!$Q:$Q,claims!$B:$B,$A615)</f>
        <v>62489.29</v>
      </c>
      <c r="M615" s="16">
        <f t="shared" si="39"/>
        <v>5207.4408333333331</v>
      </c>
      <c r="N615" s="16">
        <f>SUMIFS(claims!$Q:$Q,claims!$B:$B,$A615,claims!$Z:$Z,"Inpatient")</f>
        <v>61149.369999999995</v>
      </c>
      <c r="O615" s="16">
        <f>SUMIFS(claims!$Q:$Q,claims!$B:$B,$A615,claims!$Z:$Z,"ED")</f>
        <v>0</v>
      </c>
      <c r="P615" s="16">
        <f>SUMIFS(claims!$Q:$Q,claims!$B:$B,$A615,claims!$Z:$Z,"Specialty Rx")</f>
        <v>778.73</v>
      </c>
      <c r="Q615" s="14">
        <f t="shared" si="40"/>
        <v>1</v>
      </c>
      <c r="AA615" s="41">
        <f>COUNTIFS(claims!$B:$B,$A615,claims!$Z:$Z,"Behavioral Health")</f>
        <v>0</v>
      </c>
      <c r="AB615" s="41">
        <f>COUNTIFS(claims!$B:$B,$A615,claims!$Z:$Z,"ED")</f>
        <v>0</v>
      </c>
      <c r="AC615" s="41">
        <f>COUNTIFS(claims!$B:$B,$A615,claims!$Z:$Z,"Inpatient")</f>
        <v>4</v>
      </c>
      <c r="AD615" s="41">
        <f t="shared" si="41"/>
        <v>0</v>
      </c>
      <c r="AE615" s="41" t="str">
        <f>IF(enrollment!P615="","",enrollment!P615)</f>
        <v/>
      </c>
      <c r="AF615" s="41">
        <f>IF(enrollment!P615="",0,1)</f>
        <v>0</v>
      </c>
    </row>
    <row r="616" spans="1:32" x14ac:dyDescent="0.25">
      <c r="A616" t="str">
        <f>enrollment!A616</f>
        <v>M-000615</v>
      </c>
      <c r="B616" t="str">
        <f>enrollment!F616</f>
        <v>Commercial</v>
      </c>
      <c r="C616" t="str">
        <f>enrollment!I616</f>
        <v>GA</v>
      </c>
      <c r="D616" t="str">
        <f>enrollment!J616</f>
        <v>Fulton</v>
      </c>
      <c r="E616">
        <f>enrollment!L616</f>
        <v>36</v>
      </c>
      <c r="F616" t="str" cm="1">
        <f t="array" ref="F616">_xlfn.IFS(E616&lt;18,"0-17",E616&lt;35,"18-34",E616&lt;50,"35-49",E616&lt;65,"50-64",TRUE,"65+")</f>
        <v>35-49</v>
      </c>
      <c r="G616" t="str">
        <f>enrollment!M616</f>
        <v>F</v>
      </c>
      <c r="H616" s="13">
        <f>enrollment!N616</f>
        <v>1.05</v>
      </c>
      <c r="I616" s="14">
        <f>enrollment!O616</f>
        <v>8901234567</v>
      </c>
      <c r="J616" s="15">
        <f>IFERROR(_xlfn.XLOOKUP(I616,providers!$B$2:$B$11,providers!$Q$2:$Q$11),"")</f>
        <v>3.7</v>
      </c>
      <c r="K616">
        <f>SUMIFS(member_months!$F:$F,member_months!$A:$A,$A616)</f>
        <v>11</v>
      </c>
      <c r="L616" s="16">
        <f>SUMIFS(claims!$Q:$Q,claims!$B:$B,$A616)</f>
        <v>24029.809999999998</v>
      </c>
      <c r="M616" s="16">
        <f t="shared" si="39"/>
        <v>2184.5281818181816</v>
      </c>
      <c r="N616" s="16">
        <f>SUMIFS(claims!$Q:$Q,claims!$B:$B,$A616,claims!$Z:$Z,"Inpatient")</f>
        <v>21943.26</v>
      </c>
      <c r="O616" s="16">
        <f>SUMIFS(claims!$Q:$Q,claims!$B:$B,$A616,claims!$Z:$Z,"ED")</f>
        <v>1031.1099999999999</v>
      </c>
      <c r="P616" s="16">
        <f>SUMIFS(claims!$Q:$Q,claims!$B:$B,$A616,claims!$Z:$Z,"Specialty Rx")</f>
        <v>0</v>
      </c>
      <c r="Q616" s="14">
        <f t="shared" si="40"/>
        <v>0</v>
      </c>
      <c r="AA616" s="41">
        <f>COUNTIFS(claims!$B:$B,$A616,claims!$Z:$Z,"Behavioral Health")</f>
        <v>2</v>
      </c>
      <c r="AB616" s="41">
        <f>COUNTIFS(claims!$B:$B,$A616,claims!$Z:$Z,"ED")</f>
        <v>1</v>
      </c>
      <c r="AC616" s="41">
        <f>COUNTIFS(claims!$B:$B,$A616,claims!$Z:$Z,"Inpatient")</f>
        <v>1</v>
      </c>
      <c r="AD616" s="41">
        <f t="shared" si="41"/>
        <v>1</v>
      </c>
      <c r="AE616" s="41" t="str">
        <f>IF(enrollment!P616="","",enrollment!P616)</f>
        <v/>
      </c>
      <c r="AF616" s="41">
        <f>IF(enrollment!P616="",0,1)</f>
        <v>0</v>
      </c>
    </row>
    <row r="617" spans="1:32" x14ac:dyDescent="0.25">
      <c r="A617" t="str">
        <f>enrollment!A617</f>
        <v>M-000616</v>
      </c>
      <c r="B617" t="str">
        <f>enrollment!F617</f>
        <v>Marketplace</v>
      </c>
      <c r="C617" t="str">
        <f>enrollment!I617</f>
        <v>OH</v>
      </c>
      <c r="D617" t="str">
        <f>enrollment!J617</f>
        <v>Cuyahoga</v>
      </c>
      <c r="E617">
        <f>enrollment!L617</f>
        <v>33</v>
      </c>
      <c r="F617" t="str" cm="1">
        <f t="array" ref="F617">_xlfn.IFS(E617&lt;18,"0-17",E617&lt;35,"18-34",E617&lt;50,"35-49",E617&lt;65,"50-64",TRUE,"65+")</f>
        <v>18-34</v>
      </c>
      <c r="G617" t="str">
        <f>enrollment!M617</f>
        <v>F</v>
      </c>
      <c r="H617" s="13">
        <f>enrollment!N617</f>
        <v>0.76</v>
      </c>
      <c r="I617" s="14">
        <f>enrollment!O617</f>
        <v>6789012345</v>
      </c>
      <c r="J617" s="15">
        <f>IFERROR(_xlfn.XLOOKUP(I617,providers!$B$2:$B$11,providers!$Q$2:$Q$11),"")</f>
        <v>4.0999999999999996</v>
      </c>
      <c r="K617">
        <f>SUMIFS(member_months!$F:$F,member_months!$A:$A,$A617)</f>
        <v>12</v>
      </c>
      <c r="L617" s="16">
        <f>SUMIFS(claims!$Q:$Q,claims!$B:$B,$A617)</f>
        <v>1634.5599999999997</v>
      </c>
      <c r="M617" s="16">
        <f t="shared" si="39"/>
        <v>136.21333333333331</v>
      </c>
      <c r="N617" s="16">
        <f>SUMIFS(claims!$Q:$Q,claims!$B:$B,$A617,claims!$Z:$Z,"Inpatient")</f>
        <v>0</v>
      </c>
      <c r="O617" s="16">
        <f>SUMIFS(claims!$Q:$Q,claims!$B:$B,$A617,claims!$Z:$Z,"ED")</f>
        <v>1151.69</v>
      </c>
      <c r="P617" s="16">
        <f>SUMIFS(claims!$Q:$Q,claims!$B:$B,$A617,claims!$Z:$Z,"Specialty Rx")</f>
        <v>0</v>
      </c>
      <c r="Q617" s="14">
        <f t="shared" si="40"/>
        <v>0</v>
      </c>
      <c r="AA617" s="41">
        <f>COUNTIFS(claims!$B:$B,$A617,claims!$Z:$Z,"Behavioral Health")</f>
        <v>1</v>
      </c>
      <c r="AB617" s="41">
        <f>COUNTIFS(claims!$B:$B,$A617,claims!$Z:$Z,"ED")</f>
        <v>1</v>
      </c>
      <c r="AC617" s="41">
        <f>COUNTIFS(claims!$B:$B,$A617,claims!$Z:$Z,"Inpatient")</f>
        <v>0</v>
      </c>
      <c r="AD617" s="41">
        <f t="shared" si="41"/>
        <v>1</v>
      </c>
      <c r="AE617" s="41" t="str">
        <f>IF(enrollment!P617="","",enrollment!P617)</f>
        <v/>
      </c>
      <c r="AF617" s="41">
        <f>IF(enrollment!P617="",0,1)</f>
        <v>0</v>
      </c>
    </row>
    <row r="618" spans="1:32" x14ac:dyDescent="0.25">
      <c r="A618" t="str">
        <f>enrollment!A618</f>
        <v>M-000617</v>
      </c>
      <c r="B618" t="str">
        <f>enrollment!F618</f>
        <v>Marketplace</v>
      </c>
      <c r="C618" t="str">
        <f>enrollment!I618</f>
        <v>TN</v>
      </c>
      <c r="D618" t="str">
        <f>enrollment!J618</f>
        <v>Davidson</v>
      </c>
      <c r="E618">
        <f>enrollment!L618</f>
        <v>43</v>
      </c>
      <c r="F618" t="str" cm="1">
        <f t="array" ref="F618">_xlfn.IFS(E618&lt;18,"0-17",E618&lt;35,"18-34",E618&lt;50,"35-49",E618&lt;65,"50-64",TRUE,"65+")</f>
        <v>35-49</v>
      </c>
      <c r="G618" t="str">
        <f>enrollment!M618</f>
        <v>M</v>
      </c>
      <c r="H618" s="13">
        <f>enrollment!N618</f>
        <v>1.27</v>
      </c>
      <c r="I618" s="14">
        <f>enrollment!O618</f>
        <v>5678901234</v>
      </c>
      <c r="J618" s="15">
        <f>IFERROR(_xlfn.XLOOKUP(I618,providers!$B$2:$B$11,providers!$Q$2:$Q$11),"")</f>
        <v>3.8</v>
      </c>
      <c r="K618">
        <f>SUMIFS(member_months!$F:$F,member_months!$A:$A,$A618)</f>
        <v>6</v>
      </c>
      <c r="L618" s="16">
        <f>SUMIFS(claims!$Q:$Q,claims!$B:$B,$A618)</f>
        <v>2491.4300000000003</v>
      </c>
      <c r="M618" s="16">
        <f t="shared" si="39"/>
        <v>415.2383333333334</v>
      </c>
      <c r="N618" s="16">
        <f>SUMIFS(claims!$Q:$Q,claims!$B:$B,$A618,claims!$Z:$Z,"Inpatient")</f>
        <v>0</v>
      </c>
      <c r="O618" s="16">
        <f>SUMIFS(claims!$Q:$Q,claims!$B:$B,$A618,claims!$Z:$Z,"ED")</f>
        <v>1345.89</v>
      </c>
      <c r="P618" s="16">
        <f>SUMIFS(claims!$Q:$Q,claims!$B:$B,$A618,claims!$Z:$Z,"Specialty Rx")</f>
        <v>853.64</v>
      </c>
      <c r="Q618" s="14">
        <f t="shared" si="40"/>
        <v>0</v>
      </c>
      <c r="AA618" s="41">
        <f>COUNTIFS(claims!$B:$B,$A618,claims!$Z:$Z,"Behavioral Health")</f>
        <v>0</v>
      </c>
      <c r="AB618" s="41">
        <f>COUNTIFS(claims!$B:$B,$A618,claims!$Z:$Z,"ED")</f>
        <v>1</v>
      </c>
      <c r="AC618" s="41">
        <f>COUNTIFS(claims!$B:$B,$A618,claims!$Z:$Z,"Inpatient")</f>
        <v>0</v>
      </c>
      <c r="AD618" s="41">
        <f t="shared" si="41"/>
        <v>0</v>
      </c>
      <c r="AE618" s="41" t="str">
        <f>IF(enrollment!P618="","",enrollment!P618)</f>
        <v>Employer Change</v>
      </c>
      <c r="AF618" s="41">
        <f>IF(enrollment!P618="",0,1)</f>
        <v>1</v>
      </c>
    </row>
    <row r="619" spans="1:32" x14ac:dyDescent="0.25">
      <c r="A619" t="str">
        <f>enrollment!A619</f>
        <v>M-000618</v>
      </c>
      <c r="B619" t="str">
        <f>enrollment!F619</f>
        <v>Commercial</v>
      </c>
      <c r="C619" t="str">
        <f>enrollment!I619</f>
        <v>KY</v>
      </c>
      <c r="D619" t="str">
        <f>enrollment!J619</f>
        <v>Jefferson</v>
      </c>
      <c r="E619">
        <f>enrollment!L619</f>
        <v>67</v>
      </c>
      <c r="F619" t="str" cm="1">
        <f t="array" ref="F619">_xlfn.IFS(E619&lt;18,"0-17",E619&lt;35,"18-34",E619&lt;50,"35-49",E619&lt;65,"50-64",TRUE,"65+")</f>
        <v>65+</v>
      </c>
      <c r="G619" t="str">
        <f>enrollment!M619</f>
        <v>F</v>
      </c>
      <c r="H619" s="13">
        <f>enrollment!N619</f>
        <v>2.4500000000000002</v>
      </c>
      <c r="I619" s="14">
        <f>enrollment!O619</f>
        <v>3456789012</v>
      </c>
      <c r="J619" s="15">
        <f>IFERROR(_xlfn.XLOOKUP(I619,providers!$B$2:$B$11,providers!$Q$2:$Q$11),"")</f>
        <v>4</v>
      </c>
      <c r="K619">
        <f>SUMIFS(member_months!$F:$F,member_months!$A:$A,$A619)</f>
        <v>10</v>
      </c>
      <c r="L619" s="16">
        <f>SUMIFS(claims!$Q:$Q,claims!$B:$B,$A619)</f>
        <v>19711.240000000002</v>
      </c>
      <c r="M619" s="16">
        <f t="shared" si="39"/>
        <v>1971.1240000000003</v>
      </c>
      <c r="N619" s="16">
        <f>SUMIFS(claims!$Q:$Q,claims!$B:$B,$A619,claims!$Z:$Z,"Inpatient")</f>
        <v>18132.490000000002</v>
      </c>
      <c r="O619" s="16">
        <f>SUMIFS(claims!$Q:$Q,claims!$B:$B,$A619,claims!$Z:$Z,"ED")</f>
        <v>1146.6400000000001</v>
      </c>
      <c r="P619" s="16">
        <f>SUMIFS(claims!$Q:$Q,claims!$B:$B,$A619,claims!$Z:$Z,"Specialty Rx")</f>
        <v>0</v>
      </c>
      <c r="Q619" s="14">
        <f t="shared" si="40"/>
        <v>0</v>
      </c>
      <c r="AA619" s="41">
        <f>COUNTIFS(claims!$B:$B,$A619,claims!$Z:$Z,"Behavioral Health")</f>
        <v>0</v>
      </c>
      <c r="AB619" s="41">
        <f>COUNTIFS(claims!$B:$B,$A619,claims!$Z:$Z,"ED")</f>
        <v>1</v>
      </c>
      <c r="AC619" s="41">
        <f>COUNTIFS(claims!$B:$B,$A619,claims!$Z:$Z,"Inpatient")</f>
        <v>1</v>
      </c>
      <c r="AD619" s="41">
        <f t="shared" si="41"/>
        <v>0</v>
      </c>
      <c r="AE619" s="41" t="str">
        <f>IF(enrollment!P619="","",enrollment!P619)</f>
        <v/>
      </c>
      <c r="AF619" s="41">
        <f>IF(enrollment!P619="",0,1)</f>
        <v>0</v>
      </c>
    </row>
    <row r="620" spans="1:32" x14ac:dyDescent="0.25">
      <c r="A620" t="str">
        <f>enrollment!A620</f>
        <v>M-000619</v>
      </c>
      <c r="B620" t="str">
        <f>enrollment!F620</f>
        <v>Medicare Advantage</v>
      </c>
      <c r="C620" t="str">
        <f>enrollment!I620</f>
        <v>KY</v>
      </c>
      <c r="D620" t="str">
        <f>enrollment!J620</f>
        <v>Hardin</v>
      </c>
      <c r="E620">
        <f>enrollment!L620</f>
        <v>84</v>
      </c>
      <c r="F620" t="str" cm="1">
        <f t="array" ref="F620">_xlfn.IFS(E620&lt;18,"0-17",E620&lt;35,"18-34",E620&lt;50,"35-49",E620&lt;65,"50-64",TRUE,"65+")</f>
        <v>65+</v>
      </c>
      <c r="G620" t="str">
        <f>enrollment!M620</f>
        <v>M</v>
      </c>
      <c r="H620" s="13">
        <f>enrollment!N620</f>
        <v>3.62</v>
      </c>
      <c r="I620" s="14">
        <f>enrollment!O620</f>
        <v>9012345678</v>
      </c>
      <c r="J620" s="15">
        <f>IFERROR(_xlfn.XLOOKUP(I620,providers!$B$2:$B$11,providers!$Q$2:$Q$11),"")</f>
        <v>4.3</v>
      </c>
      <c r="K620">
        <f>SUMIFS(member_months!$F:$F,member_months!$A:$A,$A620)</f>
        <v>11</v>
      </c>
      <c r="L620" s="16">
        <f>SUMIFS(claims!$Q:$Q,claims!$B:$B,$A620)</f>
        <v>3933.07</v>
      </c>
      <c r="M620" s="16">
        <f t="shared" si="39"/>
        <v>357.55181818181819</v>
      </c>
      <c r="N620" s="16">
        <f>SUMIFS(claims!$Q:$Q,claims!$B:$B,$A620,claims!$Z:$Z,"Inpatient")</f>
        <v>0</v>
      </c>
      <c r="O620" s="16">
        <f>SUMIFS(claims!$Q:$Q,claims!$B:$B,$A620,claims!$Z:$Z,"ED")</f>
        <v>1307.94</v>
      </c>
      <c r="P620" s="16">
        <f>SUMIFS(claims!$Q:$Q,claims!$B:$B,$A620,claims!$Z:$Z,"Specialty Rx")</f>
        <v>2026.96</v>
      </c>
      <c r="Q620" s="14">
        <f t="shared" si="40"/>
        <v>0</v>
      </c>
      <c r="AA620" s="41">
        <f>COUNTIFS(claims!$B:$B,$A620,claims!$Z:$Z,"Behavioral Health")</f>
        <v>1</v>
      </c>
      <c r="AB620" s="41">
        <f>COUNTIFS(claims!$B:$B,$A620,claims!$Z:$Z,"ED")</f>
        <v>1</v>
      </c>
      <c r="AC620" s="41">
        <f>COUNTIFS(claims!$B:$B,$A620,claims!$Z:$Z,"Inpatient")</f>
        <v>0</v>
      </c>
      <c r="AD620" s="41">
        <f t="shared" si="41"/>
        <v>1</v>
      </c>
      <c r="AE620" s="41" t="str">
        <f>IF(enrollment!P620="","",enrollment!P620)</f>
        <v/>
      </c>
      <c r="AF620" s="41">
        <f>IF(enrollment!P620="",0,1)</f>
        <v>0</v>
      </c>
    </row>
    <row r="621" spans="1:32" x14ac:dyDescent="0.25">
      <c r="A621" t="str">
        <f>enrollment!A621</f>
        <v>M-000620</v>
      </c>
      <c r="B621" t="str">
        <f>enrollment!F621</f>
        <v>Medicare Advantage</v>
      </c>
      <c r="C621" t="str">
        <f>enrollment!I621</f>
        <v>GA</v>
      </c>
      <c r="D621" t="str">
        <f>enrollment!J621</f>
        <v>Fulton</v>
      </c>
      <c r="E621">
        <f>enrollment!L621</f>
        <v>84</v>
      </c>
      <c r="F621" t="str" cm="1">
        <f t="array" ref="F621">_xlfn.IFS(E621&lt;18,"0-17",E621&lt;35,"18-34",E621&lt;50,"35-49",E621&lt;65,"50-64",TRUE,"65+")</f>
        <v>65+</v>
      </c>
      <c r="G621" t="str">
        <f>enrollment!M621</f>
        <v>M</v>
      </c>
      <c r="H621" s="13">
        <f>enrollment!N621</f>
        <v>2.39</v>
      </c>
      <c r="I621" s="14">
        <f>enrollment!O621</f>
        <v>8901234567</v>
      </c>
      <c r="J621" s="15">
        <f>IFERROR(_xlfn.XLOOKUP(I621,providers!$B$2:$B$11,providers!$Q$2:$Q$11),"")</f>
        <v>3.7</v>
      </c>
      <c r="K621">
        <f>SUMIFS(member_months!$F:$F,member_months!$A:$A,$A621)</f>
        <v>10</v>
      </c>
      <c r="L621" s="16">
        <f>SUMIFS(claims!$Q:$Q,claims!$B:$B,$A621)</f>
        <v>13031.23</v>
      </c>
      <c r="M621" s="16">
        <f t="shared" si="39"/>
        <v>1303.123</v>
      </c>
      <c r="N621" s="16">
        <f>SUMIFS(claims!$Q:$Q,claims!$B:$B,$A621,claims!$Z:$Z,"Inpatient")</f>
        <v>11010.88</v>
      </c>
      <c r="O621" s="16">
        <f>SUMIFS(claims!$Q:$Q,claims!$B:$B,$A621,claims!$Z:$Z,"ED")</f>
        <v>1166.7</v>
      </c>
      <c r="P621" s="16">
        <f>SUMIFS(claims!$Q:$Q,claims!$B:$B,$A621,claims!$Z:$Z,"Specialty Rx")</f>
        <v>853.65</v>
      </c>
      <c r="Q621" s="14">
        <f t="shared" si="40"/>
        <v>0</v>
      </c>
      <c r="AA621" s="41">
        <f>COUNTIFS(claims!$B:$B,$A621,claims!$Z:$Z,"Behavioral Health")</f>
        <v>0</v>
      </c>
      <c r="AB621" s="41">
        <f>COUNTIFS(claims!$B:$B,$A621,claims!$Z:$Z,"ED")</f>
        <v>1</v>
      </c>
      <c r="AC621" s="41">
        <f>COUNTIFS(claims!$B:$B,$A621,claims!$Z:$Z,"Inpatient")</f>
        <v>1</v>
      </c>
      <c r="AD621" s="41">
        <f t="shared" si="41"/>
        <v>0</v>
      </c>
      <c r="AE621" s="41" t="str">
        <f>IF(enrollment!P621="","",enrollment!P621)</f>
        <v/>
      </c>
      <c r="AF621" s="41">
        <f>IF(enrollment!P621="",0,1)</f>
        <v>0</v>
      </c>
    </row>
    <row r="622" spans="1:32" x14ac:dyDescent="0.25">
      <c r="A622" t="str">
        <f>enrollment!A622</f>
        <v>M-000621</v>
      </c>
      <c r="B622" t="str">
        <f>enrollment!F622</f>
        <v>Medicare Advantage</v>
      </c>
      <c r="C622" t="str">
        <f>enrollment!I622</f>
        <v>OH</v>
      </c>
      <c r="D622" t="str">
        <f>enrollment!J622</f>
        <v>Franklin</v>
      </c>
      <c r="E622">
        <f>enrollment!L622</f>
        <v>73</v>
      </c>
      <c r="F622" t="str" cm="1">
        <f t="array" ref="F622">_xlfn.IFS(E622&lt;18,"0-17",E622&lt;35,"18-34",E622&lt;50,"35-49",E622&lt;65,"50-64",TRUE,"65+")</f>
        <v>65+</v>
      </c>
      <c r="G622" t="str">
        <f>enrollment!M622</f>
        <v>F</v>
      </c>
      <c r="H622" s="13">
        <f>enrollment!N622</f>
        <v>3.31</v>
      </c>
      <c r="I622" s="14">
        <f>enrollment!O622</f>
        <v>6789012345</v>
      </c>
      <c r="J622" s="15">
        <f>IFERROR(_xlfn.XLOOKUP(I622,providers!$B$2:$B$11,providers!$Q$2:$Q$11),"")</f>
        <v>4.0999999999999996</v>
      </c>
      <c r="K622">
        <f>SUMIFS(member_months!$F:$F,member_months!$A:$A,$A622)</f>
        <v>11</v>
      </c>
      <c r="L622" s="16">
        <f>SUMIFS(claims!$Q:$Q,claims!$B:$B,$A622)</f>
        <v>12116.83</v>
      </c>
      <c r="M622" s="16">
        <f t="shared" si="39"/>
        <v>1101.53</v>
      </c>
      <c r="N622" s="16">
        <f>SUMIFS(claims!$Q:$Q,claims!$B:$B,$A622,claims!$Z:$Z,"Inpatient")</f>
        <v>11160.78</v>
      </c>
      <c r="O622" s="16">
        <f>SUMIFS(claims!$Q:$Q,claims!$B:$B,$A622,claims!$Z:$Z,"ED")</f>
        <v>0</v>
      </c>
      <c r="P622" s="16">
        <f>SUMIFS(claims!$Q:$Q,claims!$B:$B,$A622,claims!$Z:$Z,"Specialty Rx")</f>
        <v>0</v>
      </c>
      <c r="Q622" s="14">
        <f t="shared" si="40"/>
        <v>0</v>
      </c>
      <c r="AA622" s="41">
        <f>COUNTIFS(claims!$B:$B,$A622,claims!$Z:$Z,"Behavioral Health")</f>
        <v>1</v>
      </c>
      <c r="AB622" s="41">
        <f>COUNTIFS(claims!$B:$B,$A622,claims!$Z:$Z,"ED")</f>
        <v>0</v>
      </c>
      <c r="AC622" s="41">
        <f>COUNTIFS(claims!$B:$B,$A622,claims!$Z:$Z,"Inpatient")</f>
        <v>1</v>
      </c>
      <c r="AD622" s="41">
        <f t="shared" si="41"/>
        <v>1</v>
      </c>
      <c r="AE622" s="41" t="str">
        <f>IF(enrollment!P622="","",enrollment!P622)</f>
        <v/>
      </c>
      <c r="AF622" s="41">
        <f>IF(enrollment!P622="",0,1)</f>
        <v>0</v>
      </c>
    </row>
    <row r="623" spans="1:32" x14ac:dyDescent="0.25">
      <c r="A623" t="str">
        <f>enrollment!A623</f>
        <v>M-000622</v>
      </c>
      <c r="B623" t="str">
        <f>enrollment!F623</f>
        <v>Medicare Advantage</v>
      </c>
      <c r="C623" t="str">
        <f>enrollment!I623</f>
        <v>OH</v>
      </c>
      <c r="D623" t="str">
        <f>enrollment!J623</f>
        <v>Franklin</v>
      </c>
      <c r="E623">
        <f>enrollment!L623</f>
        <v>79</v>
      </c>
      <c r="F623" t="str" cm="1">
        <f t="array" ref="F623">_xlfn.IFS(E623&lt;18,"0-17",E623&lt;35,"18-34",E623&lt;50,"35-49",E623&lt;65,"50-64",TRUE,"65+")</f>
        <v>65+</v>
      </c>
      <c r="G623" t="str">
        <f>enrollment!M623</f>
        <v>M</v>
      </c>
      <c r="H623" s="13">
        <f>enrollment!N623</f>
        <v>3.44</v>
      </c>
      <c r="I623" s="14">
        <f>enrollment!O623</f>
        <v>6789012345</v>
      </c>
      <c r="J623" s="15">
        <f>IFERROR(_xlfn.XLOOKUP(I623,providers!$B$2:$B$11,providers!$Q$2:$Q$11),"")</f>
        <v>4.0999999999999996</v>
      </c>
      <c r="K623">
        <f>SUMIFS(member_months!$F:$F,member_months!$A:$A,$A623)</f>
        <v>11</v>
      </c>
      <c r="L623" s="16">
        <f>SUMIFS(claims!$Q:$Q,claims!$B:$B,$A623)</f>
        <v>21820.269999999997</v>
      </c>
      <c r="M623" s="16">
        <f t="shared" si="39"/>
        <v>1983.6609090909087</v>
      </c>
      <c r="N623" s="16">
        <f>SUMIFS(claims!$Q:$Q,claims!$B:$B,$A623,claims!$Z:$Z,"Inpatient")</f>
        <v>0</v>
      </c>
      <c r="O623" s="16">
        <f>SUMIFS(claims!$Q:$Q,claims!$B:$B,$A623,claims!$Z:$Z,"ED")</f>
        <v>2215.1799999999998</v>
      </c>
      <c r="P623" s="16">
        <f>SUMIFS(claims!$Q:$Q,claims!$B:$B,$A623,claims!$Z:$Z,"Specialty Rx")</f>
        <v>17756.990000000002</v>
      </c>
      <c r="Q623" s="14">
        <f t="shared" si="40"/>
        <v>0</v>
      </c>
      <c r="AA623" s="41">
        <f>COUNTIFS(claims!$B:$B,$A623,claims!$Z:$Z,"Behavioral Health")</f>
        <v>2</v>
      </c>
      <c r="AB623" s="41">
        <f>COUNTIFS(claims!$B:$B,$A623,claims!$Z:$Z,"ED")</f>
        <v>2</v>
      </c>
      <c r="AC623" s="41">
        <f>COUNTIFS(claims!$B:$B,$A623,claims!$Z:$Z,"Inpatient")</f>
        <v>0</v>
      </c>
      <c r="AD623" s="41">
        <f t="shared" si="41"/>
        <v>1</v>
      </c>
      <c r="AE623" s="41" t="str">
        <f>IF(enrollment!P623="","",enrollment!P623)</f>
        <v/>
      </c>
      <c r="AF623" s="41">
        <f>IF(enrollment!P623="",0,1)</f>
        <v>0</v>
      </c>
    </row>
    <row r="624" spans="1:32" x14ac:dyDescent="0.25">
      <c r="A624" t="str">
        <f>enrollment!A624</f>
        <v>M-000623</v>
      </c>
      <c r="B624" t="str">
        <f>enrollment!F624</f>
        <v>Commercial</v>
      </c>
      <c r="C624" t="str">
        <f>enrollment!I624</f>
        <v>TN</v>
      </c>
      <c r="D624" t="str">
        <f>enrollment!J624</f>
        <v>Rural-Cannon</v>
      </c>
      <c r="E624">
        <f>enrollment!L624</f>
        <v>55</v>
      </c>
      <c r="F624" t="str" cm="1">
        <f t="array" ref="F624">_xlfn.IFS(E624&lt;18,"0-17",E624&lt;35,"18-34",E624&lt;50,"35-49",E624&lt;65,"50-64",TRUE,"65+")</f>
        <v>50-64</v>
      </c>
      <c r="G624" t="str">
        <f>enrollment!M624</f>
        <v>F</v>
      </c>
      <c r="H624" s="13">
        <f>enrollment!N624</f>
        <v>0.96</v>
      </c>
      <c r="I624" s="14">
        <f>enrollment!O624</f>
        <v>2233445566</v>
      </c>
      <c r="J624" s="15">
        <f>IFERROR(_xlfn.XLOOKUP(I624,providers!$B$2:$B$11,providers!$Q$2:$Q$11),"")</f>
        <v>3.5</v>
      </c>
      <c r="K624">
        <f>SUMIFS(member_months!$F:$F,member_months!$A:$A,$A624)</f>
        <v>11</v>
      </c>
      <c r="L624" s="16">
        <f>SUMIFS(claims!$Q:$Q,claims!$B:$B,$A624)</f>
        <v>6178.05</v>
      </c>
      <c r="M624" s="16">
        <f t="shared" si="39"/>
        <v>561.64090909090908</v>
      </c>
      <c r="N624" s="16">
        <f>SUMIFS(claims!$Q:$Q,claims!$B:$B,$A624,claims!$Z:$Z,"Inpatient")</f>
        <v>0</v>
      </c>
      <c r="O624" s="16">
        <f>SUMIFS(claims!$Q:$Q,claims!$B:$B,$A624,claims!$Z:$Z,"ED")</f>
        <v>5708.57</v>
      </c>
      <c r="P624" s="16">
        <f>SUMIFS(claims!$Q:$Q,claims!$B:$B,$A624,claims!$Z:$Z,"Specialty Rx")</f>
        <v>0</v>
      </c>
      <c r="Q624" s="14">
        <f t="shared" si="40"/>
        <v>0</v>
      </c>
      <c r="AA624" s="41">
        <f>COUNTIFS(claims!$B:$B,$A624,claims!$Z:$Z,"Behavioral Health")</f>
        <v>1</v>
      </c>
      <c r="AB624" s="41">
        <f>COUNTIFS(claims!$B:$B,$A624,claims!$Z:$Z,"ED")</f>
        <v>5</v>
      </c>
      <c r="AC624" s="41">
        <f>COUNTIFS(claims!$B:$B,$A624,claims!$Z:$Z,"Inpatient")</f>
        <v>0</v>
      </c>
      <c r="AD624" s="41">
        <f t="shared" si="41"/>
        <v>1</v>
      </c>
      <c r="AE624" s="41" t="str">
        <f>IF(enrollment!P624="","",enrollment!P624)</f>
        <v/>
      </c>
      <c r="AF624" s="41">
        <f>IF(enrollment!P624="",0,1)</f>
        <v>0</v>
      </c>
    </row>
    <row r="625" spans="1:32" x14ac:dyDescent="0.25">
      <c r="A625" t="str">
        <f>enrollment!A625</f>
        <v>M-000624</v>
      </c>
      <c r="B625" t="str">
        <f>enrollment!F625</f>
        <v>Commercial</v>
      </c>
      <c r="C625" t="str">
        <f>enrollment!I625</f>
        <v>OH</v>
      </c>
      <c r="D625" t="str">
        <f>enrollment!J625</f>
        <v>Cuyahoga</v>
      </c>
      <c r="E625">
        <f>enrollment!L625</f>
        <v>32</v>
      </c>
      <c r="F625" t="str" cm="1">
        <f t="array" ref="F625">_xlfn.IFS(E625&lt;18,"0-17",E625&lt;35,"18-34",E625&lt;50,"35-49",E625&lt;65,"50-64",TRUE,"65+")</f>
        <v>18-34</v>
      </c>
      <c r="G625" t="str">
        <f>enrollment!M625</f>
        <v>F</v>
      </c>
      <c r="H625" s="13">
        <f>enrollment!N625</f>
        <v>0.98</v>
      </c>
      <c r="I625" s="14">
        <f>enrollment!O625</f>
        <v>6789012345</v>
      </c>
      <c r="J625" s="15">
        <f>IFERROR(_xlfn.XLOOKUP(I625,providers!$B$2:$B$11,providers!$Q$2:$Q$11),"")</f>
        <v>4.0999999999999996</v>
      </c>
      <c r="K625">
        <f>SUMIFS(member_months!$F:$F,member_months!$A:$A,$A625)</f>
        <v>10</v>
      </c>
      <c r="L625" s="16">
        <f>SUMIFS(claims!$Q:$Q,claims!$B:$B,$A625)</f>
        <v>19396.009999999998</v>
      </c>
      <c r="M625" s="16">
        <f t="shared" si="39"/>
        <v>1939.6009999999999</v>
      </c>
      <c r="N625" s="16">
        <f>SUMIFS(claims!$Q:$Q,claims!$B:$B,$A625,claims!$Z:$Z,"Inpatient")</f>
        <v>15513.68</v>
      </c>
      <c r="O625" s="16">
        <f>SUMIFS(claims!$Q:$Q,claims!$B:$B,$A625,claims!$Z:$Z,"ED")</f>
        <v>2352.02</v>
      </c>
      <c r="P625" s="16">
        <f>SUMIFS(claims!$Q:$Q,claims!$B:$B,$A625,claims!$Z:$Z,"Specialty Rx")</f>
        <v>932.9</v>
      </c>
      <c r="Q625" s="14">
        <f t="shared" si="40"/>
        <v>0</v>
      </c>
      <c r="AA625" s="41">
        <f>COUNTIFS(claims!$B:$B,$A625,claims!$Z:$Z,"Behavioral Health")</f>
        <v>1</v>
      </c>
      <c r="AB625" s="41">
        <f>COUNTIFS(claims!$B:$B,$A625,claims!$Z:$Z,"ED")</f>
        <v>2</v>
      </c>
      <c r="AC625" s="41">
        <f>COUNTIFS(claims!$B:$B,$A625,claims!$Z:$Z,"Inpatient")</f>
        <v>1</v>
      </c>
      <c r="AD625" s="41">
        <f t="shared" si="41"/>
        <v>1</v>
      </c>
      <c r="AE625" s="41" t="str">
        <f>IF(enrollment!P625="","",enrollment!P625)</f>
        <v/>
      </c>
      <c r="AF625" s="41">
        <f>IF(enrollment!P625="",0,1)</f>
        <v>0</v>
      </c>
    </row>
    <row r="626" spans="1:32" x14ac:dyDescent="0.25">
      <c r="A626" t="str">
        <f>enrollment!A626</f>
        <v>M-000625</v>
      </c>
      <c r="B626" t="str">
        <f>enrollment!F626</f>
        <v>Marketplace</v>
      </c>
      <c r="C626" t="str">
        <f>enrollment!I626</f>
        <v>TN</v>
      </c>
      <c r="D626" t="str">
        <f>enrollment!J626</f>
        <v>Rural-Cannon</v>
      </c>
      <c r="E626">
        <f>enrollment!L626</f>
        <v>59</v>
      </c>
      <c r="F626" t="str" cm="1">
        <f t="array" ref="F626">_xlfn.IFS(E626&lt;18,"0-17",E626&lt;35,"18-34",E626&lt;50,"35-49",E626&lt;65,"50-64",TRUE,"65+")</f>
        <v>50-64</v>
      </c>
      <c r="G626" t="str">
        <f>enrollment!M626</f>
        <v>M</v>
      </c>
      <c r="H626" s="13">
        <f>enrollment!N626</f>
        <v>1.18</v>
      </c>
      <c r="I626" s="14">
        <f>enrollment!O626</f>
        <v>0</v>
      </c>
      <c r="J626" s="15" t="str">
        <f>IFERROR(_xlfn.XLOOKUP(I626,providers!$B$2:$B$11,providers!$Q$2:$Q$11),"")</f>
        <v/>
      </c>
      <c r="K626">
        <f>SUMIFS(member_months!$F:$F,member_months!$A:$A,$A626)</f>
        <v>11</v>
      </c>
      <c r="L626" s="16">
        <f>SUMIFS(claims!$Q:$Q,claims!$B:$B,$A626)</f>
        <v>10601.930000000002</v>
      </c>
      <c r="M626" s="16">
        <f t="shared" si="39"/>
        <v>963.81181818181835</v>
      </c>
      <c r="N626" s="16">
        <f>SUMIFS(claims!$Q:$Q,claims!$B:$B,$A626,claims!$Z:$Z,"Inpatient")</f>
        <v>0</v>
      </c>
      <c r="O626" s="16">
        <f>SUMIFS(claims!$Q:$Q,claims!$B:$B,$A626,claims!$Z:$Z,"ED")</f>
        <v>9804.02</v>
      </c>
      <c r="P626" s="16">
        <f>SUMIFS(claims!$Q:$Q,claims!$B:$B,$A626,claims!$Z:$Z,"Specialty Rx")</f>
        <v>0</v>
      </c>
      <c r="Q626" s="14">
        <f t="shared" si="40"/>
        <v>0</v>
      </c>
      <c r="AA626" s="41">
        <f>COUNTIFS(claims!$B:$B,$A626,claims!$Z:$Z,"Behavioral Health")</f>
        <v>0</v>
      </c>
      <c r="AB626" s="41">
        <f>COUNTIFS(claims!$B:$B,$A626,claims!$Z:$Z,"ED")</f>
        <v>9</v>
      </c>
      <c r="AC626" s="41">
        <f>COUNTIFS(claims!$B:$B,$A626,claims!$Z:$Z,"Inpatient")</f>
        <v>0</v>
      </c>
      <c r="AD626" s="41">
        <f t="shared" si="41"/>
        <v>0</v>
      </c>
      <c r="AE626" s="41" t="str">
        <f>IF(enrollment!P626="","",enrollment!P626)</f>
        <v/>
      </c>
      <c r="AF626" s="41">
        <f>IF(enrollment!P626="",0,1)</f>
        <v>0</v>
      </c>
    </row>
    <row r="627" spans="1:32" x14ac:dyDescent="0.25">
      <c r="A627" t="str">
        <f>enrollment!A627</f>
        <v>M-000626</v>
      </c>
      <c r="B627" t="str">
        <f>enrollment!F627</f>
        <v>Marketplace</v>
      </c>
      <c r="C627" t="str">
        <f>enrollment!I627</f>
        <v>GA</v>
      </c>
      <c r="D627" t="str">
        <f>enrollment!J627</f>
        <v>Cherokee</v>
      </c>
      <c r="E627">
        <f>enrollment!L627</f>
        <v>81</v>
      </c>
      <c r="F627" t="str" cm="1">
        <f t="array" ref="F627">_xlfn.IFS(E627&lt;18,"0-17",E627&lt;35,"18-34",E627&lt;50,"35-49",E627&lt;65,"50-64",TRUE,"65+")</f>
        <v>65+</v>
      </c>
      <c r="G627" t="str">
        <f>enrollment!M627</f>
        <v>F</v>
      </c>
      <c r="H627" s="13">
        <f>enrollment!N627</f>
        <v>3.59</v>
      </c>
      <c r="I627" s="14">
        <f>enrollment!O627</f>
        <v>8901234567</v>
      </c>
      <c r="J627" s="15">
        <f>IFERROR(_xlfn.XLOOKUP(I627,providers!$B$2:$B$11,providers!$Q$2:$Q$11),"")</f>
        <v>3.7</v>
      </c>
      <c r="K627">
        <f>SUMIFS(member_months!$F:$F,member_months!$A:$A,$A627)</f>
        <v>9</v>
      </c>
      <c r="L627" s="16">
        <f>SUMIFS(claims!$Q:$Q,claims!$B:$B,$A627)</f>
        <v>2625.88</v>
      </c>
      <c r="M627" s="16">
        <f t="shared" si="39"/>
        <v>291.76444444444445</v>
      </c>
      <c r="N627" s="16">
        <f>SUMIFS(claims!$Q:$Q,claims!$B:$B,$A627,claims!$Z:$Z,"Inpatient")</f>
        <v>0</v>
      </c>
      <c r="O627" s="16">
        <f>SUMIFS(claims!$Q:$Q,claims!$B:$B,$A627,claims!$Z:$Z,"ED")</f>
        <v>885.28</v>
      </c>
      <c r="P627" s="16">
        <f>SUMIFS(claims!$Q:$Q,claims!$B:$B,$A627,claims!$Z:$Z,"Specialty Rx")</f>
        <v>724.98</v>
      </c>
      <c r="Q627" s="14">
        <f t="shared" si="40"/>
        <v>0</v>
      </c>
      <c r="AA627" s="41">
        <f>COUNTIFS(claims!$B:$B,$A627,claims!$Z:$Z,"Behavioral Health")</f>
        <v>2</v>
      </c>
      <c r="AB627" s="41">
        <f>COUNTIFS(claims!$B:$B,$A627,claims!$Z:$Z,"ED")</f>
        <v>1</v>
      </c>
      <c r="AC627" s="41">
        <f>COUNTIFS(claims!$B:$B,$A627,claims!$Z:$Z,"Inpatient")</f>
        <v>0</v>
      </c>
      <c r="AD627" s="41">
        <f t="shared" si="41"/>
        <v>1</v>
      </c>
      <c r="AE627" s="41" t="str">
        <f>IF(enrollment!P627="","",enrollment!P627)</f>
        <v>Premium Affordability</v>
      </c>
      <c r="AF627" s="41">
        <f>IF(enrollment!P627="",0,1)</f>
        <v>1</v>
      </c>
    </row>
    <row r="628" spans="1:32" x14ac:dyDescent="0.25">
      <c r="A628" t="str">
        <f>enrollment!A628</f>
        <v>M-000627</v>
      </c>
      <c r="B628" t="str">
        <f>enrollment!F628</f>
        <v>Commercial</v>
      </c>
      <c r="C628" t="str">
        <f>enrollment!I628</f>
        <v>GA</v>
      </c>
      <c r="D628" t="str">
        <f>enrollment!J628</f>
        <v>Fulton</v>
      </c>
      <c r="E628">
        <f>enrollment!L628</f>
        <v>30</v>
      </c>
      <c r="F628" t="str" cm="1">
        <f t="array" ref="F628">_xlfn.IFS(E628&lt;18,"0-17",E628&lt;35,"18-34",E628&lt;50,"35-49",E628&lt;65,"50-64",TRUE,"65+")</f>
        <v>18-34</v>
      </c>
      <c r="G628" t="str">
        <f>enrollment!M628</f>
        <v>F</v>
      </c>
      <c r="H628" s="13">
        <f>enrollment!N628</f>
        <v>1.06</v>
      </c>
      <c r="I628" s="14">
        <f>enrollment!O628</f>
        <v>8901234567</v>
      </c>
      <c r="J628" s="15">
        <f>IFERROR(_xlfn.XLOOKUP(I628,providers!$B$2:$B$11,providers!$Q$2:$Q$11),"")</f>
        <v>3.7</v>
      </c>
      <c r="K628">
        <f>SUMIFS(member_months!$F:$F,member_months!$A:$A,$A628)</f>
        <v>11</v>
      </c>
      <c r="L628" s="16">
        <f>SUMIFS(claims!$Q:$Q,claims!$B:$B,$A628)</f>
        <v>37311.22</v>
      </c>
      <c r="M628" s="16">
        <f t="shared" si="39"/>
        <v>3391.929090909091</v>
      </c>
      <c r="N628" s="16">
        <f>SUMIFS(claims!$Q:$Q,claims!$B:$B,$A628,claims!$Z:$Z,"Inpatient")</f>
        <v>33821.850000000006</v>
      </c>
      <c r="O628" s="16">
        <f>SUMIFS(claims!$Q:$Q,claims!$B:$B,$A628,claims!$Z:$Z,"ED")</f>
        <v>2517.54</v>
      </c>
      <c r="P628" s="16">
        <f>SUMIFS(claims!$Q:$Q,claims!$B:$B,$A628,claims!$Z:$Z,"Specialty Rx")</f>
        <v>971.83</v>
      </c>
      <c r="Q628" s="14">
        <f t="shared" si="40"/>
        <v>0</v>
      </c>
      <c r="AA628" s="41">
        <f>COUNTIFS(claims!$B:$B,$A628,claims!$Z:$Z,"Behavioral Health")</f>
        <v>0</v>
      </c>
      <c r="AB628" s="41">
        <f>COUNTIFS(claims!$B:$B,$A628,claims!$Z:$Z,"ED")</f>
        <v>2</v>
      </c>
      <c r="AC628" s="41">
        <f>COUNTIFS(claims!$B:$B,$A628,claims!$Z:$Z,"Inpatient")</f>
        <v>2</v>
      </c>
      <c r="AD628" s="41">
        <f t="shared" si="41"/>
        <v>0</v>
      </c>
      <c r="AE628" s="41" t="str">
        <f>IF(enrollment!P628="","",enrollment!P628)</f>
        <v/>
      </c>
      <c r="AF628" s="41">
        <f>IF(enrollment!P628="",0,1)</f>
        <v>0</v>
      </c>
    </row>
    <row r="629" spans="1:32" x14ac:dyDescent="0.25">
      <c r="A629" t="str">
        <f>enrollment!A629</f>
        <v>M-000628</v>
      </c>
      <c r="B629" t="str">
        <f>enrollment!F629</f>
        <v>Commercial</v>
      </c>
      <c r="C629" t="str">
        <f>enrollment!I629</f>
        <v>GA</v>
      </c>
      <c r="D629" t="str">
        <f>enrollment!J629</f>
        <v>Fulton</v>
      </c>
      <c r="E629">
        <f>enrollment!L629</f>
        <v>41</v>
      </c>
      <c r="F629" t="str" cm="1">
        <f t="array" ref="F629">_xlfn.IFS(E629&lt;18,"0-17",E629&lt;35,"18-34",E629&lt;50,"35-49",E629&lt;65,"50-64",TRUE,"65+")</f>
        <v>35-49</v>
      </c>
      <c r="G629" t="str">
        <f>enrollment!M629</f>
        <v>M</v>
      </c>
      <c r="H629" s="13">
        <f>enrollment!N629</f>
        <v>0.71</v>
      </c>
      <c r="I629" s="14">
        <f>enrollment!O629</f>
        <v>8901234567</v>
      </c>
      <c r="J629" s="15">
        <f>IFERROR(_xlfn.XLOOKUP(I629,providers!$B$2:$B$11,providers!$Q$2:$Q$11),"")</f>
        <v>3.7</v>
      </c>
      <c r="K629">
        <f>SUMIFS(member_months!$F:$F,member_months!$A:$A,$A629)</f>
        <v>10</v>
      </c>
      <c r="L629" s="16">
        <f>SUMIFS(claims!$Q:$Q,claims!$B:$B,$A629)</f>
        <v>18071.93</v>
      </c>
      <c r="M629" s="16">
        <f t="shared" si="39"/>
        <v>1807.193</v>
      </c>
      <c r="N629" s="16">
        <f>SUMIFS(claims!$Q:$Q,claims!$B:$B,$A629,claims!$Z:$Z,"Inpatient")</f>
        <v>16313.81</v>
      </c>
      <c r="O629" s="16">
        <f>SUMIFS(claims!$Q:$Q,claims!$B:$B,$A629,claims!$Z:$Z,"ED")</f>
        <v>1119.1199999999999</v>
      </c>
      <c r="P629" s="16">
        <f>SUMIFS(claims!$Q:$Q,claims!$B:$B,$A629,claims!$Z:$Z,"Specialty Rx")</f>
        <v>0</v>
      </c>
      <c r="Q629" s="14">
        <f t="shared" si="40"/>
        <v>0</v>
      </c>
      <c r="AA629" s="41">
        <f>COUNTIFS(claims!$B:$B,$A629,claims!$Z:$Z,"Behavioral Health")</f>
        <v>0</v>
      </c>
      <c r="AB629" s="41">
        <f>COUNTIFS(claims!$B:$B,$A629,claims!$Z:$Z,"ED")</f>
        <v>1</v>
      </c>
      <c r="AC629" s="41">
        <f>COUNTIFS(claims!$B:$B,$A629,claims!$Z:$Z,"Inpatient")</f>
        <v>1</v>
      </c>
      <c r="AD629" s="41">
        <f t="shared" si="41"/>
        <v>0</v>
      </c>
      <c r="AE629" s="41" t="str">
        <f>IF(enrollment!P629="","",enrollment!P629)</f>
        <v/>
      </c>
      <c r="AF629" s="41">
        <f>IF(enrollment!P629="",0,1)</f>
        <v>0</v>
      </c>
    </row>
    <row r="630" spans="1:32" x14ac:dyDescent="0.25">
      <c r="A630" t="str">
        <f>enrollment!A630</f>
        <v>M-000629</v>
      </c>
      <c r="B630" t="str">
        <f>enrollment!F630</f>
        <v>Marketplace</v>
      </c>
      <c r="C630" t="str">
        <f>enrollment!I630</f>
        <v>OH</v>
      </c>
      <c r="D630" t="str">
        <f>enrollment!J630</f>
        <v>Franklin</v>
      </c>
      <c r="E630">
        <f>enrollment!L630</f>
        <v>53</v>
      </c>
      <c r="F630" t="str" cm="1">
        <f t="array" ref="F630">_xlfn.IFS(E630&lt;18,"0-17",E630&lt;35,"18-34",E630&lt;50,"35-49",E630&lt;65,"50-64",TRUE,"65+")</f>
        <v>50-64</v>
      </c>
      <c r="G630" t="str">
        <f>enrollment!M630</f>
        <v>F</v>
      </c>
      <c r="H630" s="13">
        <f>enrollment!N630</f>
        <v>1.2</v>
      </c>
      <c r="I630" s="14">
        <f>enrollment!O630</f>
        <v>2345678901</v>
      </c>
      <c r="J630" s="15">
        <f>IFERROR(_xlfn.XLOOKUP(I630,providers!$B$2:$B$11,providers!$Q$2:$Q$11),"")</f>
        <v>4.2</v>
      </c>
      <c r="K630">
        <f>SUMIFS(member_months!$F:$F,member_months!$A:$A,$A630)</f>
        <v>10</v>
      </c>
      <c r="L630" s="16">
        <f>SUMIFS(claims!$Q:$Q,claims!$B:$B,$A630)</f>
        <v>886.49999999999989</v>
      </c>
      <c r="M630" s="16">
        <f t="shared" si="39"/>
        <v>88.649999999999991</v>
      </c>
      <c r="N630" s="16">
        <f>SUMIFS(claims!$Q:$Q,claims!$B:$B,$A630,claims!$Z:$Z,"Inpatient")</f>
        <v>0</v>
      </c>
      <c r="O630" s="16">
        <f>SUMIFS(claims!$Q:$Q,claims!$B:$B,$A630,claims!$Z:$Z,"ED")</f>
        <v>0</v>
      </c>
      <c r="P630" s="16">
        <f>SUMIFS(claims!$Q:$Q,claims!$B:$B,$A630,claims!$Z:$Z,"Specialty Rx")</f>
        <v>0</v>
      </c>
      <c r="Q630" s="14">
        <f t="shared" si="40"/>
        <v>0</v>
      </c>
      <c r="AA630" s="41">
        <f>COUNTIFS(claims!$B:$B,$A630,claims!$Z:$Z,"Behavioral Health")</f>
        <v>0</v>
      </c>
      <c r="AB630" s="41">
        <f>COUNTIFS(claims!$B:$B,$A630,claims!$Z:$Z,"ED")</f>
        <v>0</v>
      </c>
      <c r="AC630" s="41">
        <f>COUNTIFS(claims!$B:$B,$A630,claims!$Z:$Z,"Inpatient")</f>
        <v>0</v>
      </c>
      <c r="AD630" s="41">
        <f t="shared" si="41"/>
        <v>0</v>
      </c>
      <c r="AE630" s="41" t="str">
        <f>IF(enrollment!P630="","",enrollment!P630)</f>
        <v/>
      </c>
      <c r="AF630" s="41">
        <f>IF(enrollment!P630="",0,1)</f>
        <v>0</v>
      </c>
    </row>
    <row r="631" spans="1:32" x14ac:dyDescent="0.25">
      <c r="A631" t="str">
        <f>enrollment!A631</f>
        <v>M-000630</v>
      </c>
      <c r="B631" t="str">
        <f>enrollment!F631</f>
        <v>Commercial</v>
      </c>
      <c r="C631" t="str">
        <f>enrollment!I631</f>
        <v>KY</v>
      </c>
      <c r="D631" t="str">
        <f>enrollment!J631</f>
        <v>Hardin</v>
      </c>
      <c r="E631">
        <f>enrollment!L631</f>
        <v>38</v>
      </c>
      <c r="F631" t="str" cm="1">
        <f t="array" ref="F631">_xlfn.IFS(E631&lt;18,"0-17",E631&lt;35,"18-34",E631&lt;50,"35-49",E631&lt;65,"50-64",TRUE,"65+")</f>
        <v>35-49</v>
      </c>
      <c r="G631" t="str">
        <f>enrollment!M631</f>
        <v>M</v>
      </c>
      <c r="H631" s="13">
        <f>enrollment!N631</f>
        <v>1.1100000000000001</v>
      </c>
      <c r="I631" s="14">
        <f>enrollment!O631</f>
        <v>3456789012</v>
      </c>
      <c r="J631" s="15">
        <f>IFERROR(_xlfn.XLOOKUP(I631,providers!$B$2:$B$11,providers!$Q$2:$Q$11),"")</f>
        <v>4</v>
      </c>
      <c r="K631">
        <f>SUMIFS(member_months!$F:$F,member_months!$A:$A,$A631)</f>
        <v>10</v>
      </c>
      <c r="L631" s="16">
        <f>SUMIFS(claims!$Q:$Q,claims!$B:$B,$A631)</f>
        <v>16166.849999999999</v>
      </c>
      <c r="M631" s="16">
        <f t="shared" si="39"/>
        <v>1616.6849999999999</v>
      </c>
      <c r="N631" s="16">
        <f>SUMIFS(claims!$Q:$Q,claims!$B:$B,$A631,claims!$Z:$Z,"Inpatient")</f>
        <v>14884.47</v>
      </c>
      <c r="O631" s="16">
        <f>SUMIFS(claims!$Q:$Q,claims!$B:$B,$A631,claims!$Z:$Z,"ED")</f>
        <v>0</v>
      </c>
      <c r="P631" s="16">
        <f>SUMIFS(claims!$Q:$Q,claims!$B:$B,$A631,claims!$Z:$Z,"Specialty Rx")</f>
        <v>981.86</v>
      </c>
      <c r="Q631" s="14">
        <f t="shared" si="40"/>
        <v>0</v>
      </c>
      <c r="AA631" s="41">
        <f>COUNTIFS(claims!$B:$B,$A631,claims!$Z:$Z,"Behavioral Health")</f>
        <v>0</v>
      </c>
      <c r="AB631" s="41">
        <f>COUNTIFS(claims!$B:$B,$A631,claims!$Z:$Z,"ED")</f>
        <v>0</v>
      </c>
      <c r="AC631" s="41">
        <f>COUNTIFS(claims!$B:$B,$A631,claims!$Z:$Z,"Inpatient")</f>
        <v>1</v>
      </c>
      <c r="AD631" s="41">
        <f t="shared" si="41"/>
        <v>0</v>
      </c>
      <c r="AE631" s="41" t="str">
        <f>IF(enrollment!P631="","",enrollment!P631)</f>
        <v>Premium Affordability</v>
      </c>
      <c r="AF631" s="41">
        <f>IF(enrollment!P631="",0,1)</f>
        <v>1</v>
      </c>
    </row>
    <row r="632" spans="1:32" x14ac:dyDescent="0.25">
      <c r="A632" t="str">
        <f>enrollment!A632</f>
        <v>M-000631</v>
      </c>
      <c r="B632" t="str">
        <f>enrollment!F632</f>
        <v>Marketplace</v>
      </c>
      <c r="C632" t="str">
        <f>enrollment!I632</f>
        <v>TN</v>
      </c>
      <c r="D632" t="str">
        <f>enrollment!J632</f>
        <v>Davidson</v>
      </c>
      <c r="E632">
        <f>enrollment!L632</f>
        <v>34</v>
      </c>
      <c r="F632" t="str" cm="1">
        <f t="array" ref="F632">_xlfn.IFS(E632&lt;18,"0-17",E632&lt;35,"18-34",E632&lt;50,"35-49",E632&lt;65,"50-64",TRUE,"65+")</f>
        <v>18-34</v>
      </c>
      <c r="G632" t="str">
        <f>enrollment!M632</f>
        <v>M</v>
      </c>
      <c r="H632" s="13">
        <f>enrollment!N632</f>
        <v>0.8</v>
      </c>
      <c r="I632" s="14">
        <f>enrollment!O632</f>
        <v>7890123456</v>
      </c>
      <c r="J632" s="15">
        <f>IFERROR(_xlfn.XLOOKUP(I632,providers!$B$2:$B$11,providers!$Q$2:$Q$11),"")</f>
        <v>3.9</v>
      </c>
      <c r="K632">
        <f>SUMIFS(member_months!$F:$F,member_months!$A:$A,$A632)</f>
        <v>12</v>
      </c>
      <c r="L632" s="16">
        <f>SUMIFS(claims!$Q:$Q,claims!$B:$B,$A632)</f>
        <v>37827.510000000009</v>
      </c>
      <c r="M632" s="16">
        <f t="shared" si="39"/>
        <v>3152.2925000000009</v>
      </c>
      <c r="N632" s="16">
        <f>SUMIFS(claims!$Q:$Q,claims!$B:$B,$A632,claims!$Z:$Z,"Inpatient")</f>
        <v>36161.839999999997</v>
      </c>
      <c r="O632" s="16">
        <f>SUMIFS(claims!$Q:$Q,claims!$B:$B,$A632,claims!$Z:$Z,"ED")</f>
        <v>1052.9100000000001</v>
      </c>
      <c r="P632" s="16">
        <f>SUMIFS(claims!$Q:$Q,claims!$B:$B,$A632,claims!$Z:$Z,"Specialty Rx")</f>
        <v>0</v>
      </c>
      <c r="Q632" s="14">
        <f t="shared" si="40"/>
        <v>0</v>
      </c>
      <c r="AA632" s="41">
        <f>COUNTIFS(claims!$B:$B,$A632,claims!$Z:$Z,"Behavioral Health")</f>
        <v>0</v>
      </c>
      <c r="AB632" s="41">
        <f>COUNTIFS(claims!$B:$B,$A632,claims!$Z:$Z,"ED")</f>
        <v>1</v>
      </c>
      <c r="AC632" s="41">
        <f>COUNTIFS(claims!$B:$B,$A632,claims!$Z:$Z,"Inpatient")</f>
        <v>2</v>
      </c>
      <c r="AD632" s="41">
        <f t="shared" si="41"/>
        <v>0</v>
      </c>
      <c r="AE632" s="41" t="str">
        <f>IF(enrollment!P632="","",enrollment!P632)</f>
        <v/>
      </c>
      <c r="AF632" s="41">
        <f>IF(enrollment!P632="",0,1)</f>
        <v>0</v>
      </c>
    </row>
    <row r="633" spans="1:32" x14ac:dyDescent="0.25">
      <c r="A633" t="str">
        <f>enrollment!A633</f>
        <v>M-000632</v>
      </c>
      <c r="B633" t="str">
        <f>enrollment!F633</f>
        <v>Medicare Advantage</v>
      </c>
      <c r="C633" t="str">
        <f>enrollment!I633</f>
        <v>OH</v>
      </c>
      <c r="D633" t="str">
        <f>enrollment!J633</f>
        <v>Franklin</v>
      </c>
      <c r="E633">
        <f>enrollment!L633</f>
        <v>69</v>
      </c>
      <c r="F633" t="str" cm="1">
        <f t="array" ref="F633">_xlfn.IFS(E633&lt;18,"0-17",E633&lt;35,"18-34",E633&lt;50,"35-49",E633&lt;65,"50-64",TRUE,"65+")</f>
        <v>65+</v>
      </c>
      <c r="G633" t="str">
        <f>enrollment!M633</f>
        <v>M</v>
      </c>
      <c r="H633" s="13">
        <f>enrollment!N633</f>
        <v>3.68</v>
      </c>
      <c r="I633" s="14">
        <f>enrollment!O633</f>
        <v>2345678901</v>
      </c>
      <c r="J633" s="15">
        <f>IFERROR(_xlfn.XLOOKUP(I633,providers!$B$2:$B$11,providers!$Q$2:$Q$11),"")</f>
        <v>4.2</v>
      </c>
      <c r="K633">
        <f>SUMIFS(member_months!$F:$F,member_months!$A:$A,$A633)</f>
        <v>12</v>
      </c>
      <c r="L633" s="16">
        <f>SUMIFS(claims!$Q:$Q,claims!$B:$B,$A633)</f>
        <v>17478.899999999998</v>
      </c>
      <c r="M633" s="16">
        <f t="shared" si="39"/>
        <v>1456.5749999999998</v>
      </c>
      <c r="N633" s="16">
        <f>SUMIFS(claims!$Q:$Q,claims!$B:$B,$A633,claims!$Z:$Z,"Inpatient")</f>
        <v>14533.08</v>
      </c>
      <c r="O633" s="16">
        <f>SUMIFS(claims!$Q:$Q,claims!$B:$B,$A633,claims!$Z:$Z,"ED")</f>
        <v>2431.88</v>
      </c>
      <c r="P633" s="16">
        <f>SUMIFS(claims!$Q:$Q,claims!$B:$B,$A633,claims!$Z:$Z,"Specialty Rx")</f>
        <v>0</v>
      </c>
      <c r="Q633" s="14">
        <f t="shared" si="40"/>
        <v>0</v>
      </c>
      <c r="AA633" s="41">
        <f>COUNTIFS(claims!$B:$B,$A633,claims!$Z:$Z,"Behavioral Health")</f>
        <v>0</v>
      </c>
      <c r="AB633" s="41">
        <f>COUNTIFS(claims!$B:$B,$A633,claims!$Z:$Z,"ED")</f>
        <v>2</v>
      </c>
      <c r="AC633" s="41">
        <f>COUNTIFS(claims!$B:$B,$A633,claims!$Z:$Z,"Inpatient")</f>
        <v>1</v>
      </c>
      <c r="AD633" s="41">
        <f t="shared" si="41"/>
        <v>0</v>
      </c>
      <c r="AE633" s="41" t="str">
        <f>IF(enrollment!P633="","",enrollment!P633)</f>
        <v/>
      </c>
      <c r="AF633" s="41">
        <f>IF(enrollment!P633="",0,1)</f>
        <v>0</v>
      </c>
    </row>
    <row r="634" spans="1:32" x14ac:dyDescent="0.25">
      <c r="A634" t="str">
        <f>enrollment!A634</f>
        <v>M-000633</v>
      </c>
      <c r="B634" t="str">
        <f>enrollment!F634</f>
        <v>Marketplace</v>
      </c>
      <c r="C634" t="str">
        <f>enrollment!I634</f>
        <v>GA</v>
      </c>
      <c r="D634" t="str">
        <f>enrollment!J634</f>
        <v>Fulton</v>
      </c>
      <c r="E634">
        <f>enrollment!L634</f>
        <v>73</v>
      </c>
      <c r="F634" t="str" cm="1">
        <f t="array" ref="F634">_xlfn.IFS(E634&lt;18,"0-17",E634&lt;35,"18-34",E634&lt;50,"35-49",E634&lt;65,"50-64",TRUE,"65+")</f>
        <v>65+</v>
      </c>
      <c r="G634" t="str">
        <f>enrollment!M634</f>
        <v>F</v>
      </c>
      <c r="H634" s="13">
        <f>enrollment!N634</f>
        <v>2.83</v>
      </c>
      <c r="I634" s="14">
        <f>enrollment!O634</f>
        <v>8901234567</v>
      </c>
      <c r="J634" s="15">
        <f>IFERROR(_xlfn.XLOOKUP(I634,providers!$B$2:$B$11,providers!$Q$2:$Q$11),"")</f>
        <v>3.7</v>
      </c>
      <c r="K634">
        <f>SUMIFS(member_months!$F:$F,member_months!$A:$A,$A634)</f>
        <v>8</v>
      </c>
      <c r="L634" s="16">
        <f>SUMIFS(claims!$Q:$Q,claims!$B:$B,$A634)</f>
        <v>42616.05</v>
      </c>
      <c r="M634" s="16">
        <f t="shared" si="39"/>
        <v>5327.0062500000004</v>
      </c>
      <c r="N634" s="16">
        <f>SUMIFS(claims!$Q:$Q,claims!$B:$B,$A634,claims!$Z:$Z,"Inpatient")</f>
        <v>39070.300000000003</v>
      </c>
      <c r="O634" s="16">
        <f>SUMIFS(claims!$Q:$Q,claims!$B:$B,$A634,claims!$Z:$Z,"ED")</f>
        <v>2361.0100000000002</v>
      </c>
      <c r="P634" s="16">
        <f>SUMIFS(claims!$Q:$Q,claims!$B:$B,$A634,claims!$Z:$Z,"Specialty Rx")</f>
        <v>863.87</v>
      </c>
      <c r="Q634" s="14">
        <f t="shared" si="40"/>
        <v>0</v>
      </c>
      <c r="AA634" s="41">
        <f>COUNTIFS(claims!$B:$B,$A634,claims!$Z:$Z,"Behavioral Health")</f>
        <v>0</v>
      </c>
      <c r="AB634" s="41">
        <f>COUNTIFS(claims!$B:$B,$A634,claims!$Z:$Z,"ED")</f>
        <v>2</v>
      </c>
      <c r="AC634" s="41">
        <f>COUNTIFS(claims!$B:$B,$A634,claims!$Z:$Z,"Inpatient")</f>
        <v>3</v>
      </c>
      <c r="AD634" s="41">
        <f t="shared" si="41"/>
        <v>0</v>
      </c>
      <c r="AE634" s="41" t="str">
        <f>IF(enrollment!P634="","",enrollment!P634)</f>
        <v>Access Issues</v>
      </c>
      <c r="AF634" s="41">
        <f>IF(enrollment!P634="",0,1)</f>
        <v>1</v>
      </c>
    </row>
    <row r="635" spans="1:32" x14ac:dyDescent="0.25">
      <c r="A635" t="str">
        <f>enrollment!A635</f>
        <v>M-000634</v>
      </c>
      <c r="B635" t="str">
        <f>enrollment!F635</f>
        <v>Commercial</v>
      </c>
      <c r="C635" t="str">
        <f>enrollment!I635</f>
        <v>OH</v>
      </c>
      <c r="D635" t="str">
        <f>enrollment!J635</f>
        <v>Franklin</v>
      </c>
      <c r="E635">
        <f>enrollment!L635</f>
        <v>58</v>
      </c>
      <c r="F635" t="str" cm="1">
        <f t="array" ref="F635">_xlfn.IFS(E635&lt;18,"0-17",E635&lt;35,"18-34",E635&lt;50,"35-49",E635&lt;65,"50-64",TRUE,"65+")</f>
        <v>50-64</v>
      </c>
      <c r="G635" t="str">
        <f>enrollment!M635</f>
        <v>M</v>
      </c>
      <c r="H635" s="13">
        <f>enrollment!N635</f>
        <v>0.8</v>
      </c>
      <c r="I635" s="14">
        <f>enrollment!O635</f>
        <v>6789012345</v>
      </c>
      <c r="J635" s="15">
        <f>IFERROR(_xlfn.XLOOKUP(I635,providers!$B$2:$B$11,providers!$Q$2:$Q$11),"")</f>
        <v>4.0999999999999996</v>
      </c>
      <c r="K635">
        <f>SUMIFS(member_months!$F:$F,member_months!$A:$A,$A635)</f>
        <v>12</v>
      </c>
      <c r="L635" s="16">
        <f>SUMIFS(claims!$Q:$Q,claims!$B:$B,$A635)</f>
        <v>26206.690000000002</v>
      </c>
      <c r="M635" s="16">
        <f t="shared" si="39"/>
        <v>2183.8908333333334</v>
      </c>
      <c r="N635" s="16">
        <f>SUMIFS(claims!$Q:$Q,claims!$B:$B,$A635,claims!$Z:$Z,"Inpatient")</f>
        <v>21218.27</v>
      </c>
      <c r="O635" s="16">
        <f>SUMIFS(claims!$Q:$Q,claims!$B:$B,$A635,claims!$Z:$Z,"ED")</f>
        <v>3049.7799999999997</v>
      </c>
      <c r="P635" s="16">
        <f>SUMIFS(claims!$Q:$Q,claims!$B:$B,$A635,claims!$Z:$Z,"Specialty Rx")</f>
        <v>715.52</v>
      </c>
      <c r="Q635" s="14">
        <f t="shared" si="40"/>
        <v>0</v>
      </c>
      <c r="AA635" s="41">
        <f>COUNTIFS(claims!$B:$B,$A635,claims!$Z:$Z,"Behavioral Health")</f>
        <v>2</v>
      </c>
      <c r="AB635" s="41">
        <f>COUNTIFS(claims!$B:$B,$A635,claims!$Z:$Z,"ED")</f>
        <v>3</v>
      </c>
      <c r="AC635" s="41">
        <f>COUNTIFS(claims!$B:$B,$A635,claims!$Z:$Z,"Inpatient")</f>
        <v>1</v>
      </c>
      <c r="AD635" s="41">
        <f t="shared" si="41"/>
        <v>1</v>
      </c>
      <c r="AE635" s="41" t="str">
        <f>IF(enrollment!P635="","",enrollment!P635)</f>
        <v/>
      </c>
      <c r="AF635" s="41">
        <f>IF(enrollment!P635="",0,1)</f>
        <v>0</v>
      </c>
    </row>
    <row r="636" spans="1:32" x14ac:dyDescent="0.25">
      <c r="A636" t="str">
        <f>enrollment!A636</f>
        <v>M-000635</v>
      </c>
      <c r="B636" t="str">
        <f>enrollment!F636</f>
        <v>Commercial</v>
      </c>
      <c r="C636" t="str">
        <f>enrollment!I636</f>
        <v>GA</v>
      </c>
      <c r="D636" t="str">
        <f>enrollment!J636</f>
        <v>Fulton</v>
      </c>
      <c r="E636">
        <f>enrollment!L636</f>
        <v>74</v>
      </c>
      <c r="F636" t="str" cm="1">
        <f t="array" ref="F636">_xlfn.IFS(E636&lt;18,"0-17",E636&lt;35,"18-34",E636&lt;50,"35-49",E636&lt;65,"50-64",TRUE,"65+")</f>
        <v>65+</v>
      </c>
      <c r="G636" t="str">
        <f>enrollment!M636</f>
        <v>M</v>
      </c>
      <c r="H636" s="13">
        <f>enrollment!N636</f>
        <v>3.15</v>
      </c>
      <c r="I636" s="14">
        <f>enrollment!O636</f>
        <v>8901234567</v>
      </c>
      <c r="J636" s="15">
        <f>IFERROR(_xlfn.XLOOKUP(I636,providers!$B$2:$B$11,providers!$Q$2:$Q$11),"")</f>
        <v>3.7</v>
      </c>
      <c r="K636">
        <f>SUMIFS(member_months!$F:$F,member_months!$A:$A,$A636)</f>
        <v>12</v>
      </c>
      <c r="L636" s="16">
        <f>SUMIFS(claims!$Q:$Q,claims!$B:$B,$A636)</f>
        <v>35356.32</v>
      </c>
      <c r="M636" s="16">
        <f t="shared" si="39"/>
        <v>2946.36</v>
      </c>
      <c r="N636" s="16">
        <f>SUMIFS(claims!$Q:$Q,claims!$B:$B,$A636,claims!$Z:$Z,"Inpatient")</f>
        <v>31219.940000000002</v>
      </c>
      <c r="O636" s="16">
        <f>SUMIFS(claims!$Q:$Q,claims!$B:$B,$A636,claims!$Z:$Z,"ED")</f>
        <v>1292.57</v>
      </c>
      <c r="P636" s="16">
        <f>SUMIFS(claims!$Q:$Q,claims!$B:$B,$A636,claims!$Z:$Z,"Specialty Rx")</f>
        <v>2023.2599999999998</v>
      </c>
      <c r="Q636" s="14">
        <f t="shared" si="40"/>
        <v>0</v>
      </c>
      <c r="AA636" s="41">
        <f>COUNTIFS(claims!$B:$B,$A636,claims!$Z:$Z,"Behavioral Health")</f>
        <v>1</v>
      </c>
      <c r="AB636" s="41">
        <f>COUNTIFS(claims!$B:$B,$A636,claims!$Z:$Z,"ED")</f>
        <v>1</v>
      </c>
      <c r="AC636" s="41">
        <f>COUNTIFS(claims!$B:$B,$A636,claims!$Z:$Z,"Inpatient")</f>
        <v>2</v>
      </c>
      <c r="AD636" s="41">
        <f t="shared" si="41"/>
        <v>1</v>
      </c>
      <c r="AE636" s="41" t="str">
        <f>IF(enrollment!P636="","",enrollment!P636)</f>
        <v/>
      </c>
      <c r="AF636" s="41">
        <f>IF(enrollment!P636="",0,1)</f>
        <v>0</v>
      </c>
    </row>
    <row r="637" spans="1:32" x14ac:dyDescent="0.25">
      <c r="A637" t="str">
        <f>enrollment!A637</f>
        <v>M-000636</v>
      </c>
      <c r="B637" t="str">
        <f>enrollment!F637</f>
        <v>Commercial</v>
      </c>
      <c r="C637" t="str">
        <f>enrollment!I637</f>
        <v>OH</v>
      </c>
      <c r="D637" t="str">
        <f>enrollment!J637</f>
        <v>Cuyahoga</v>
      </c>
      <c r="E637">
        <f>enrollment!L637</f>
        <v>32</v>
      </c>
      <c r="F637" t="str" cm="1">
        <f t="array" ref="F637">_xlfn.IFS(E637&lt;18,"0-17",E637&lt;35,"18-34",E637&lt;50,"35-49",E637&lt;65,"50-64",TRUE,"65+")</f>
        <v>18-34</v>
      </c>
      <c r="G637" t="str">
        <f>enrollment!M637</f>
        <v>M</v>
      </c>
      <c r="H637" s="13">
        <f>enrollment!N637</f>
        <v>1.1000000000000001</v>
      </c>
      <c r="I637" s="14">
        <f>enrollment!O637</f>
        <v>6789012345</v>
      </c>
      <c r="J637" s="15">
        <f>IFERROR(_xlfn.XLOOKUP(I637,providers!$B$2:$B$11,providers!$Q$2:$Q$11),"")</f>
        <v>4.0999999999999996</v>
      </c>
      <c r="K637">
        <f>SUMIFS(member_months!$F:$F,member_months!$A:$A,$A637)</f>
        <v>12</v>
      </c>
      <c r="L637" s="16">
        <f>SUMIFS(claims!$Q:$Q,claims!$B:$B,$A637)</f>
        <v>1904.55</v>
      </c>
      <c r="M637" s="16">
        <f t="shared" si="39"/>
        <v>158.71250000000001</v>
      </c>
      <c r="N637" s="16">
        <f>SUMIFS(claims!$Q:$Q,claims!$B:$B,$A637,claims!$Z:$Z,"Inpatient")</f>
        <v>0</v>
      </c>
      <c r="O637" s="16">
        <f>SUMIFS(claims!$Q:$Q,claims!$B:$B,$A637,claims!$Z:$Z,"ED")</f>
        <v>1107.42</v>
      </c>
      <c r="P637" s="16">
        <f>SUMIFS(claims!$Q:$Q,claims!$B:$B,$A637,claims!$Z:$Z,"Specialty Rx")</f>
        <v>0</v>
      </c>
      <c r="Q637" s="14">
        <f t="shared" si="40"/>
        <v>0</v>
      </c>
      <c r="AA637" s="41">
        <f>COUNTIFS(claims!$B:$B,$A637,claims!$Z:$Z,"Behavioral Health")</f>
        <v>0</v>
      </c>
      <c r="AB637" s="41">
        <f>COUNTIFS(claims!$B:$B,$A637,claims!$Z:$Z,"ED")</f>
        <v>1</v>
      </c>
      <c r="AC637" s="41">
        <f>COUNTIFS(claims!$B:$B,$A637,claims!$Z:$Z,"Inpatient")</f>
        <v>0</v>
      </c>
      <c r="AD637" s="41">
        <f t="shared" si="41"/>
        <v>0</v>
      </c>
      <c r="AE637" s="41" t="str">
        <f>IF(enrollment!P637="","",enrollment!P637)</f>
        <v/>
      </c>
      <c r="AF637" s="41">
        <f>IF(enrollment!P637="",0,1)</f>
        <v>0</v>
      </c>
    </row>
    <row r="638" spans="1:32" x14ac:dyDescent="0.25">
      <c r="A638" t="str">
        <f>enrollment!A638</f>
        <v>M-000637</v>
      </c>
      <c r="B638" t="str">
        <f>enrollment!F638</f>
        <v>Medicare Advantage</v>
      </c>
      <c r="C638" t="str">
        <f>enrollment!I638</f>
        <v>GA</v>
      </c>
      <c r="D638" t="str">
        <f>enrollment!J638</f>
        <v>Fulton</v>
      </c>
      <c r="E638">
        <f>enrollment!L638</f>
        <v>77</v>
      </c>
      <c r="F638" t="str" cm="1">
        <f t="array" ref="F638">_xlfn.IFS(E638&lt;18,"0-17",E638&lt;35,"18-34",E638&lt;50,"35-49",E638&lt;65,"50-64",TRUE,"65+")</f>
        <v>65+</v>
      </c>
      <c r="G638" t="str">
        <f>enrollment!M638</f>
        <v>F</v>
      </c>
      <c r="H638" s="13">
        <f>enrollment!N638</f>
        <v>2.76</v>
      </c>
      <c r="I638" s="14">
        <f>enrollment!O638</f>
        <v>8901234567</v>
      </c>
      <c r="J638" s="15">
        <f>IFERROR(_xlfn.XLOOKUP(I638,providers!$B$2:$B$11,providers!$Q$2:$Q$11),"")</f>
        <v>3.7</v>
      </c>
      <c r="K638">
        <f>SUMIFS(member_months!$F:$F,member_months!$A:$A,$A638)</f>
        <v>12</v>
      </c>
      <c r="L638" s="16">
        <f>SUMIFS(claims!$Q:$Q,claims!$B:$B,$A638)</f>
        <v>16656.219999999998</v>
      </c>
      <c r="M638" s="16">
        <f t="shared" si="39"/>
        <v>1388.0183333333332</v>
      </c>
      <c r="N638" s="16">
        <f>SUMIFS(claims!$Q:$Q,claims!$B:$B,$A638,claims!$Z:$Z,"Inpatient")</f>
        <v>12992.38</v>
      </c>
      <c r="O638" s="16">
        <f>SUMIFS(claims!$Q:$Q,claims!$B:$B,$A638,claims!$Z:$Z,"ED")</f>
        <v>1333.16</v>
      </c>
      <c r="P638" s="16">
        <f>SUMIFS(claims!$Q:$Q,claims!$B:$B,$A638,claims!$Z:$Z,"Specialty Rx")</f>
        <v>2040.63</v>
      </c>
      <c r="Q638" s="14">
        <f t="shared" si="40"/>
        <v>0</v>
      </c>
      <c r="AA638" s="41">
        <f>COUNTIFS(claims!$B:$B,$A638,claims!$Z:$Z,"Behavioral Health")</f>
        <v>0</v>
      </c>
      <c r="AB638" s="41">
        <f>COUNTIFS(claims!$B:$B,$A638,claims!$Z:$Z,"ED")</f>
        <v>1</v>
      </c>
      <c r="AC638" s="41">
        <f>COUNTIFS(claims!$B:$B,$A638,claims!$Z:$Z,"Inpatient")</f>
        <v>1</v>
      </c>
      <c r="AD638" s="41">
        <f t="shared" si="41"/>
        <v>0</v>
      </c>
      <c r="AE638" s="41" t="str">
        <f>IF(enrollment!P638="","",enrollment!P638)</f>
        <v/>
      </c>
      <c r="AF638" s="41">
        <f>IF(enrollment!P638="",0,1)</f>
        <v>0</v>
      </c>
    </row>
    <row r="639" spans="1:32" x14ac:dyDescent="0.25">
      <c r="A639" t="str">
        <f>enrollment!A639</f>
        <v>M-000638</v>
      </c>
      <c r="B639" t="str">
        <f>enrollment!F639</f>
        <v>Marketplace</v>
      </c>
      <c r="C639" t="str">
        <f>enrollment!I639</f>
        <v>TN</v>
      </c>
      <c r="D639" t="str">
        <f>enrollment!J639</f>
        <v>Rural-Cannon</v>
      </c>
      <c r="E639">
        <f>enrollment!L639</f>
        <v>45</v>
      </c>
      <c r="F639" t="str" cm="1">
        <f t="array" ref="F639">_xlfn.IFS(E639&lt;18,"0-17",E639&lt;35,"18-34",E639&lt;50,"35-49",E639&lt;65,"50-64",TRUE,"65+")</f>
        <v>35-49</v>
      </c>
      <c r="G639" t="str">
        <f>enrollment!M639</f>
        <v>F</v>
      </c>
      <c r="H639" s="13">
        <f>enrollment!N639</f>
        <v>1.38</v>
      </c>
      <c r="I639" s="14">
        <f>enrollment!O639</f>
        <v>2233445566</v>
      </c>
      <c r="J639" s="15">
        <f>IFERROR(_xlfn.XLOOKUP(I639,providers!$B$2:$B$11,providers!$Q$2:$Q$11),"")</f>
        <v>3.5</v>
      </c>
      <c r="K639">
        <f>SUMIFS(member_months!$F:$F,member_months!$A:$A,$A639)</f>
        <v>5</v>
      </c>
      <c r="L639" s="16">
        <f>SUMIFS(claims!$Q:$Q,claims!$B:$B,$A639)</f>
        <v>2401.73</v>
      </c>
      <c r="M639" s="16">
        <f t="shared" si="39"/>
        <v>480.346</v>
      </c>
      <c r="N639" s="16">
        <f>SUMIFS(claims!$Q:$Q,claims!$B:$B,$A639,claims!$Z:$Z,"Inpatient")</f>
        <v>0</v>
      </c>
      <c r="O639" s="16">
        <f>SUMIFS(claims!$Q:$Q,claims!$B:$B,$A639,claims!$Z:$Z,"ED")</f>
        <v>1298.67</v>
      </c>
      <c r="P639" s="16">
        <f>SUMIFS(claims!$Q:$Q,claims!$B:$B,$A639,claims!$Z:$Z,"Specialty Rx")</f>
        <v>0</v>
      </c>
      <c r="Q639" s="14">
        <f t="shared" si="40"/>
        <v>0</v>
      </c>
      <c r="AA639" s="41">
        <f>COUNTIFS(claims!$B:$B,$A639,claims!$Z:$Z,"Behavioral Health")</f>
        <v>2</v>
      </c>
      <c r="AB639" s="41">
        <f>COUNTIFS(claims!$B:$B,$A639,claims!$Z:$Z,"ED")</f>
        <v>1</v>
      </c>
      <c r="AC639" s="41">
        <f>COUNTIFS(claims!$B:$B,$A639,claims!$Z:$Z,"Inpatient")</f>
        <v>0</v>
      </c>
      <c r="AD639" s="41">
        <f t="shared" si="41"/>
        <v>1</v>
      </c>
      <c r="AE639" s="41" t="str">
        <f>IF(enrollment!P639="","",enrollment!P639)</f>
        <v>Network Adequacy</v>
      </c>
      <c r="AF639" s="41">
        <f>IF(enrollment!P639="",0,1)</f>
        <v>1</v>
      </c>
    </row>
    <row r="640" spans="1:32" x14ac:dyDescent="0.25">
      <c r="A640" t="str">
        <f>enrollment!A640</f>
        <v>M-000639</v>
      </c>
      <c r="B640" t="str">
        <f>enrollment!F640</f>
        <v>Marketplace</v>
      </c>
      <c r="C640" t="str">
        <f>enrollment!I640</f>
        <v>KY</v>
      </c>
      <c r="D640" t="str">
        <f>enrollment!J640</f>
        <v>Jefferson</v>
      </c>
      <c r="E640">
        <f>enrollment!L640</f>
        <v>58</v>
      </c>
      <c r="F640" t="str" cm="1">
        <f t="array" ref="F640">_xlfn.IFS(E640&lt;18,"0-17",E640&lt;35,"18-34",E640&lt;50,"35-49",E640&lt;65,"50-64",TRUE,"65+")</f>
        <v>50-64</v>
      </c>
      <c r="G640" t="str">
        <f>enrollment!M640</f>
        <v>F</v>
      </c>
      <c r="H640" s="13">
        <f>enrollment!N640</f>
        <v>1.4</v>
      </c>
      <c r="I640" s="14">
        <f>enrollment!O640</f>
        <v>9012345678</v>
      </c>
      <c r="J640" s="15">
        <f>IFERROR(_xlfn.XLOOKUP(I640,providers!$B$2:$B$11,providers!$Q$2:$Q$11),"")</f>
        <v>4.3</v>
      </c>
      <c r="K640">
        <f>SUMIFS(member_months!$F:$F,member_months!$A:$A,$A640)</f>
        <v>10</v>
      </c>
      <c r="L640" s="16">
        <f>SUMIFS(claims!$Q:$Q,claims!$B:$B,$A640)</f>
        <v>14755.17</v>
      </c>
      <c r="M640" s="16">
        <f t="shared" si="39"/>
        <v>1475.5170000000001</v>
      </c>
      <c r="N640" s="16">
        <f>SUMIFS(claims!$Q:$Q,claims!$B:$B,$A640,claims!$Z:$Z,"Inpatient")</f>
        <v>13152.26</v>
      </c>
      <c r="O640" s="16">
        <f>SUMIFS(claims!$Q:$Q,claims!$B:$B,$A640,claims!$Z:$Z,"ED")</f>
        <v>0</v>
      </c>
      <c r="P640" s="16">
        <f>SUMIFS(claims!$Q:$Q,claims!$B:$B,$A640,claims!$Z:$Z,"Specialty Rx")</f>
        <v>965.06</v>
      </c>
      <c r="Q640" s="14">
        <f t="shared" si="40"/>
        <v>0</v>
      </c>
      <c r="AA640" s="41">
        <f>COUNTIFS(claims!$B:$B,$A640,claims!$Z:$Z,"Behavioral Health")</f>
        <v>1</v>
      </c>
      <c r="AB640" s="41">
        <f>COUNTIFS(claims!$B:$B,$A640,claims!$Z:$Z,"ED")</f>
        <v>0</v>
      </c>
      <c r="AC640" s="41">
        <f>COUNTIFS(claims!$B:$B,$A640,claims!$Z:$Z,"Inpatient")</f>
        <v>1</v>
      </c>
      <c r="AD640" s="41">
        <f t="shared" si="41"/>
        <v>1</v>
      </c>
      <c r="AE640" s="41" t="str">
        <f>IF(enrollment!P640="","",enrollment!P640)</f>
        <v/>
      </c>
      <c r="AF640" s="41">
        <f>IF(enrollment!P640="",0,1)</f>
        <v>0</v>
      </c>
    </row>
    <row r="641" spans="1:32" x14ac:dyDescent="0.25">
      <c r="A641" t="str">
        <f>enrollment!A641</f>
        <v>M-000640</v>
      </c>
      <c r="B641" t="str">
        <f>enrollment!F641</f>
        <v>Marketplace</v>
      </c>
      <c r="C641" t="str">
        <f>enrollment!I641</f>
        <v>TN</v>
      </c>
      <c r="D641" t="str">
        <f>enrollment!J641</f>
        <v>Rural-Cannon</v>
      </c>
      <c r="E641">
        <f>enrollment!L641</f>
        <v>70</v>
      </c>
      <c r="F641" t="str" cm="1">
        <f t="array" ref="F641">_xlfn.IFS(E641&lt;18,"0-17",E641&lt;35,"18-34",E641&lt;50,"35-49",E641&lt;65,"50-64",TRUE,"65+")</f>
        <v>65+</v>
      </c>
      <c r="G641" t="str">
        <f>enrollment!M641</f>
        <v>F</v>
      </c>
      <c r="H641" s="13">
        <f>enrollment!N641</f>
        <v>2.71</v>
      </c>
      <c r="I641" s="14">
        <f>enrollment!O641</f>
        <v>2233445566</v>
      </c>
      <c r="J641" s="15">
        <f>IFERROR(_xlfn.XLOOKUP(I641,providers!$B$2:$B$11,providers!$Q$2:$Q$11),"")</f>
        <v>3.5</v>
      </c>
      <c r="K641">
        <f>SUMIFS(member_months!$F:$F,member_months!$A:$A,$A641)</f>
        <v>12</v>
      </c>
      <c r="L641" s="16">
        <f>SUMIFS(claims!$Q:$Q,claims!$B:$B,$A641)</f>
        <v>4888.1500000000005</v>
      </c>
      <c r="M641" s="16">
        <f t="shared" si="39"/>
        <v>407.34583333333336</v>
      </c>
      <c r="N641" s="16">
        <f>SUMIFS(claims!$Q:$Q,claims!$B:$B,$A641,claims!$Z:$Z,"Inpatient")</f>
        <v>0</v>
      </c>
      <c r="O641" s="16">
        <f>SUMIFS(claims!$Q:$Q,claims!$B:$B,$A641,claims!$Z:$Z,"ED")</f>
        <v>4154.26</v>
      </c>
      <c r="P641" s="16">
        <f>SUMIFS(claims!$Q:$Q,claims!$B:$B,$A641,claims!$Z:$Z,"Specialty Rx")</f>
        <v>0</v>
      </c>
      <c r="Q641" s="14">
        <f t="shared" si="40"/>
        <v>0</v>
      </c>
      <c r="AA641" s="41">
        <f>COUNTIFS(claims!$B:$B,$A641,claims!$Z:$Z,"Behavioral Health")</f>
        <v>1</v>
      </c>
      <c r="AB641" s="41">
        <f>COUNTIFS(claims!$B:$B,$A641,claims!$Z:$Z,"ED")</f>
        <v>4</v>
      </c>
      <c r="AC641" s="41">
        <f>COUNTIFS(claims!$B:$B,$A641,claims!$Z:$Z,"Inpatient")</f>
        <v>0</v>
      </c>
      <c r="AD641" s="41">
        <f t="shared" si="41"/>
        <v>1</v>
      </c>
      <c r="AE641" s="41" t="str">
        <f>IF(enrollment!P641="","",enrollment!P641)</f>
        <v/>
      </c>
      <c r="AF641" s="41">
        <f>IF(enrollment!P641="",0,1)</f>
        <v>0</v>
      </c>
    </row>
    <row r="642" spans="1:32" x14ac:dyDescent="0.25">
      <c r="A642" t="str">
        <f>enrollment!A642</f>
        <v>M-000641</v>
      </c>
      <c r="B642" t="str">
        <f>enrollment!F642</f>
        <v>Medicare Advantage</v>
      </c>
      <c r="C642" t="str">
        <f>enrollment!I642</f>
        <v>KY</v>
      </c>
      <c r="D642" t="str">
        <f>enrollment!J642</f>
        <v>Warren</v>
      </c>
      <c r="E642">
        <f>enrollment!L642</f>
        <v>84</v>
      </c>
      <c r="F642" t="str" cm="1">
        <f t="array" ref="F642">_xlfn.IFS(E642&lt;18,"0-17",E642&lt;35,"18-34",E642&lt;50,"35-49",E642&lt;65,"50-64",TRUE,"65+")</f>
        <v>65+</v>
      </c>
      <c r="G642" t="str">
        <f>enrollment!M642</f>
        <v>M</v>
      </c>
      <c r="H642" s="13">
        <f>enrollment!N642</f>
        <v>2.31</v>
      </c>
      <c r="I642" s="14">
        <f>enrollment!O642</f>
        <v>3456789012</v>
      </c>
      <c r="J642" s="15">
        <f>IFERROR(_xlfn.XLOOKUP(I642,providers!$B$2:$B$11,providers!$Q$2:$Q$11),"")</f>
        <v>4</v>
      </c>
      <c r="K642">
        <f>SUMIFS(member_months!$F:$F,member_months!$A:$A,$A642)</f>
        <v>10</v>
      </c>
      <c r="L642" s="16">
        <f>SUMIFS(claims!$Q:$Q,claims!$B:$B,$A642)</f>
        <v>26746.61</v>
      </c>
      <c r="M642" s="16">
        <f t="shared" si="39"/>
        <v>2674.6610000000001</v>
      </c>
      <c r="N642" s="16">
        <f>SUMIFS(claims!$Q:$Q,claims!$B:$B,$A642,claims!$Z:$Z,"Inpatient")</f>
        <v>25874.010000000002</v>
      </c>
      <c r="O642" s="16">
        <f>SUMIFS(claims!$Q:$Q,claims!$B:$B,$A642,claims!$Z:$Z,"ED")</f>
        <v>0</v>
      </c>
      <c r="P642" s="16">
        <f>SUMIFS(claims!$Q:$Q,claims!$B:$B,$A642,claims!$Z:$Z,"Specialty Rx")</f>
        <v>0</v>
      </c>
      <c r="Q642" s="14">
        <f t="shared" si="40"/>
        <v>0</v>
      </c>
      <c r="AA642" s="41">
        <f>COUNTIFS(claims!$B:$B,$A642,claims!$Z:$Z,"Behavioral Health")</f>
        <v>1</v>
      </c>
      <c r="AB642" s="41">
        <f>COUNTIFS(claims!$B:$B,$A642,claims!$Z:$Z,"ED")</f>
        <v>0</v>
      </c>
      <c r="AC642" s="41">
        <f>COUNTIFS(claims!$B:$B,$A642,claims!$Z:$Z,"Inpatient")</f>
        <v>2</v>
      </c>
      <c r="AD642" s="41">
        <f t="shared" si="41"/>
        <v>1</v>
      </c>
      <c r="AE642" s="41" t="str">
        <f>IF(enrollment!P642="","",enrollment!P642)</f>
        <v/>
      </c>
      <c r="AF642" s="41">
        <f>IF(enrollment!P642="",0,1)</f>
        <v>0</v>
      </c>
    </row>
    <row r="643" spans="1:32" x14ac:dyDescent="0.25">
      <c r="A643" t="str">
        <f>enrollment!A643</f>
        <v>M-000642</v>
      </c>
      <c r="B643" t="str">
        <f>enrollment!F643</f>
        <v>Commercial</v>
      </c>
      <c r="C643" t="str">
        <f>enrollment!I643</f>
        <v>GA</v>
      </c>
      <c r="D643" t="str">
        <f>enrollment!J643</f>
        <v>Fulton</v>
      </c>
      <c r="E643">
        <f>enrollment!L643</f>
        <v>76</v>
      </c>
      <c r="F643" t="str" cm="1">
        <f t="array" ref="F643">_xlfn.IFS(E643&lt;18,"0-17",E643&lt;35,"18-34",E643&lt;50,"35-49",E643&lt;65,"50-64",TRUE,"65+")</f>
        <v>65+</v>
      </c>
      <c r="G643" t="str">
        <f>enrollment!M643</f>
        <v>F</v>
      </c>
      <c r="H643" s="13">
        <f>enrollment!N643</f>
        <v>3.18</v>
      </c>
      <c r="I643" s="14">
        <f>enrollment!O643</f>
        <v>8901234567</v>
      </c>
      <c r="J643" s="15">
        <f>IFERROR(_xlfn.XLOOKUP(I643,providers!$B$2:$B$11,providers!$Q$2:$Q$11),"")</f>
        <v>3.7</v>
      </c>
      <c r="K643">
        <f>SUMIFS(member_months!$F:$F,member_months!$A:$A,$A643)</f>
        <v>10</v>
      </c>
      <c r="L643" s="16">
        <f>SUMIFS(claims!$Q:$Q,claims!$B:$B,$A643)</f>
        <v>16998.7</v>
      </c>
      <c r="M643" s="16">
        <f t="shared" ref="M643:M706" si="42">IF(K643=0,0,L643/K643)</f>
        <v>1699.8700000000001</v>
      </c>
      <c r="N643" s="16">
        <f>SUMIFS(claims!$Q:$Q,claims!$B:$B,$A643,claims!$Z:$Z,"Inpatient")</f>
        <v>13957.69</v>
      </c>
      <c r="O643" s="16">
        <f>SUMIFS(claims!$Q:$Q,claims!$B:$B,$A643,claims!$Z:$Z,"ED")</f>
        <v>1239.6500000000001</v>
      </c>
      <c r="P643" s="16">
        <f>SUMIFS(claims!$Q:$Q,claims!$B:$B,$A643,claims!$Z:$Z,"Specialty Rx")</f>
        <v>1100.17</v>
      </c>
      <c r="Q643" s="14">
        <f t="shared" ref="Q643:Q706" si="43">IF($L643&gt;=$U$2,1,0)</f>
        <v>0</v>
      </c>
      <c r="AA643" s="41">
        <f>COUNTIFS(claims!$B:$B,$A643,claims!$Z:$Z,"Behavioral Health")</f>
        <v>0</v>
      </c>
      <c r="AB643" s="41">
        <f>COUNTIFS(claims!$B:$B,$A643,claims!$Z:$Z,"ED")</f>
        <v>1</v>
      </c>
      <c r="AC643" s="41">
        <f>COUNTIFS(claims!$B:$B,$A643,claims!$Z:$Z,"Inpatient")</f>
        <v>1</v>
      </c>
      <c r="AD643" s="41">
        <f t="shared" ref="AD643:AD706" si="44">IF(AA643&gt;0,1,0)</f>
        <v>0</v>
      </c>
      <c r="AE643" s="41" t="str">
        <f>IF(enrollment!P643="","",enrollment!P643)</f>
        <v/>
      </c>
      <c r="AF643" s="41">
        <f>IF(enrollment!P643="",0,1)</f>
        <v>0</v>
      </c>
    </row>
    <row r="644" spans="1:32" x14ac:dyDescent="0.25">
      <c r="A644" t="str">
        <f>enrollment!A644</f>
        <v>M-000643</v>
      </c>
      <c r="B644" t="str">
        <f>enrollment!F644</f>
        <v>Commercial</v>
      </c>
      <c r="C644" t="str">
        <f>enrollment!I644</f>
        <v>TN</v>
      </c>
      <c r="D644" t="str">
        <f>enrollment!J644</f>
        <v>Knox</v>
      </c>
      <c r="E644">
        <f>enrollment!L644</f>
        <v>57</v>
      </c>
      <c r="F644" t="str" cm="1">
        <f t="array" ref="F644">_xlfn.IFS(E644&lt;18,"0-17",E644&lt;35,"18-34",E644&lt;50,"35-49",E644&lt;65,"50-64",TRUE,"65+")</f>
        <v>50-64</v>
      </c>
      <c r="G644" t="str">
        <f>enrollment!M644</f>
        <v>F</v>
      </c>
      <c r="H644" s="13">
        <f>enrollment!N644</f>
        <v>0.94</v>
      </c>
      <c r="I644" s="14">
        <f>enrollment!O644</f>
        <v>7890123456</v>
      </c>
      <c r="J644" s="15">
        <f>IFERROR(_xlfn.XLOOKUP(I644,providers!$B$2:$B$11,providers!$Q$2:$Q$11),"")</f>
        <v>3.9</v>
      </c>
      <c r="K644">
        <f>SUMIFS(member_months!$F:$F,member_months!$A:$A,$A644)</f>
        <v>11</v>
      </c>
      <c r="L644" s="16">
        <f>SUMIFS(claims!$Q:$Q,claims!$B:$B,$A644)</f>
        <v>18626.170000000002</v>
      </c>
      <c r="M644" s="16">
        <f t="shared" si="42"/>
        <v>1693.288181818182</v>
      </c>
      <c r="N644" s="16">
        <f>SUMIFS(claims!$Q:$Q,claims!$B:$B,$A644,claims!$Z:$Z,"Inpatient")</f>
        <v>14561.45</v>
      </c>
      <c r="O644" s="16">
        <f>SUMIFS(claims!$Q:$Q,claims!$B:$B,$A644,claims!$Z:$Z,"ED")</f>
        <v>2676.75</v>
      </c>
      <c r="P644" s="16">
        <f>SUMIFS(claims!$Q:$Q,claims!$B:$B,$A644,claims!$Z:$Z,"Specialty Rx")</f>
        <v>948.29</v>
      </c>
      <c r="Q644" s="14">
        <f t="shared" si="43"/>
        <v>0</v>
      </c>
      <c r="AA644" s="41">
        <f>COUNTIFS(claims!$B:$B,$A644,claims!$Z:$Z,"Behavioral Health")</f>
        <v>0</v>
      </c>
      <c r="AB644" s="41">
        <f>COUNTIFS(claims!$B:$B,$A644,claims!$Z:$Z,"ED")</f>
        <v>2</v>
      </c>
      <c r="AC644" s="41">
        <f>COUNTIFS(claims!$B:$B,$A644,claims!$Z:$Z,"Inpatient")</f>
        <v>1</v>
      </c>
      <c r="AD644" s="41">
        <f t="shared" si="44"/>
        <v>0</v>
      </c>
      <c r="AE644" s="41" t="str">
        <f>IF(enrollment!P644="","",enrollment!P644)</f>
        <v/>
      </c>
      <c r="AF644" s="41">
        <f>IF(enrollment!P644="",0,1)</f>
        <v>0</v>
      </c>
    </row>
    <row r="645" spans="1:32" x14ac:dyDescent="0.25">
      <c r="A645" t="str">
        <f>enrollment!A645</f>
        <v>M-000644</v>
      </c>
      <c r="B645" t="str">
        <f>enrollment!F645</f>
        <v>Commercial</v>
      </c>
      <c r="C645" t="str">
        <f>enrollment!I645</f>
        <v>GA</v>
      </c>
      <c r="D645" t="str">
        <f>enrollment!J645</f>
        <v>Cherokee</v>
      </c>
      <c r="E645">
        <f>enrollment!L645</f>
        <v>75</v>
      </c>
      <c r="F645" t="str" cm="1">
        <f t="array" ref="F645">_xlfn.IFS(E645&lt;18,"0-17",E645&lt;35,"18-34",E645&lt;50,"35-49",E645&lt;65,"50-64",TRUE,"65+")</f>
        <v>65+</v>
      </c>
      <c r="G645" t="str">
        <f>enrollment!M645</f>
        <v>M</v>
      </c>
      <c r="H645" s="13">
        <f>enrollment!N645</f>
        <v>2.0699999999999998</v>
      </c>
      <c r="I645" s="14">
        <f>enrollment!O645</f>
        <v>8901234567</v>
      </c>
      <c r="J645" s="15">
        <f>IFERROR(_xlfn.XLOOKUP(I645,providers!$B$2:$B$11,providers!$Q$2:$Q$11),"")</f>
        <v>3.7</v>
      </c>
      <c r="K645">
        <f>SUMIFS(member_months!$F:$F,member_months!$A:$A,$A645)</f>
        <v>10</v>
      </c>
      <c r="L645" s="16">
        <f>SUMIFS(claims!$Q:$Q,claims!$B:$B,$A645)</f>
        <v>2564.1999999999998</v>
      </c>
      <c r="M645" s="16">
        <f t="shared" si="42"/>
        <v>256.41999999999996</v>
      </c>
      <c r="N645" s="16">
        <f>SUMIFS(claims!$Q:$Q,claims!$B:$B,$A645,claims!$Z:$Z,"Inpatient")</f>
        <v>0</v>
      </c>
      <c r="O645" s="16">
        <f>SUMIFS(claims!$Q:$Q,claims!$B:$B,$A645,claims!$Z:$Z,"ED")</f>
        <v>1876.51</v>
      </c>
      <c r="P645" s="16">
        <f>SUMIFS(claims!$Q:$Q,claims!$B:$B,$A645,claims!$Z:$Z,"Specialty Rx")</f>
        <v>0</v>
      </c>
      <c r="Q645" s="14">
        <f t="shared" si="43"/>
        <v>0</v>
      </c>
      <c r="AA645" s="41">
        <f>COUNTIFS(claims!$B:$B,$A645,claims!$Z:$Z,"Behavioral Health")</f>
        <v>0</v>
      </c>
      <c r="AB645" s="41">
        <f>COUNTIFS(claims!$B:$B,$A645,claims!$Z:$Z,"ED")</f>
        <v>2</v>
      </c>
      <c r="AC645" s="41">
        <f>COUNTIFS(claims!$B:$B,$A645,claims!$Z:$Z,"Inpatient")</f>
        <v>0</v>
      </c>
      <c r="AD645" s="41">
        <f t="shared" si="44"/>
        <v>0</v>
      </c>
      <c r="AE645" s="41" t="str">
        <f>IF(enrollment!P645="","",enrollment!P645)</f>
        <v/>
      </c>
      <c r="AF645" s="41">
        <f>IF(enrollment!P645="",0,1)</f>
        <v>0</v>
      </c>
    </row>
    <row r="646" spans="1:32" x14ac:dyDescent="0.25">
      <c r="A646" t="str">
        <f>enrollment!A646</f>
        <v>M-000645</v>
      </c>
      <c r="B646" t="str">
        <f>enrollment!F646</f>
        <v>Commercial</v>
      </c>
      <c r="C646" t="str">
        <f>enrollment!I646</f>
        <v>GA</v>
      </c>
      <c r="D646" t="str">
        <f>enrollment!J646</f>
        <v>Cherokee</v>
      </c>
      <c r="E646">
        <f>enrollment!L646</f>
        <v>30</v>
      </c>
      <c r="F646" t="str" cm="1">
        <f t="array" ref="F646">_xlfn.IFS(E646&lt;18,"0-17",E646&lt;35,"18-34",E646&lt;50,"35-49",E646&lt;65,"50-64",TRUE,"65+")</f>
        <v>18-34</v>
      </c>
      <c r="G646" t="str">
        <f>enrollment!M646</f>
        <v>M</v>
      </c>
      <c r="H646" s="13">
        <f>enrollment!N646</f>
        <v>0.84</v>
      </c>
      <c r="I646" s="14">
        <f>enrollment!O646</f>
        <v>8901234567</v>
      </c>
      <c r="J646" s="15">
        <f>IFERROR(_xlfn.XLOOKUP(I646,providers!$B$2:$B$11,providers!$Q$2:$Q$11),"")</f>
        <v>3.7</v>
      </c>
      <c r="K646">
        <f>SUMIFS(member_months!$F:$F,member_months!$A:$A,$A646)</f>
        <v>11</v>
      </c>
      <c r="L646" s="16">
        <f>SUMIFS(claims!$Q:$Q,claims!$B:$B,$A646)</f>
        <v>1407.16</v>
      </c>
      <c r="M646" s="16">
        <f t="shared" si="42"/>
        <v>127.92363636363638</v>
      </c>
      <c r="N646" s="16">
        <f>SUMIFS(claims!$Q:$Q,claims!$B:$B,$A646,claims!$Z:$Z,"Inpatient")</f>
        <v>0</v>
      </c>
      <c r="O646" s="16">
        <f>SUMIFS(claims!$Q:$Q,claims!$B:$B,$A646,claims!$Z:$Z,"ED")</f>
        <v>956.68</v>
      </c>
      <c r="P646" s="16">
        <f>SUMIFS(claims!$Q:$Q,claims!$B:$B,$A646,claims!$Z:$Z,"Specialty Rx")</f>
        <v>0</v>
      </c>
      <c r="Q646" s="14">
        <f t="shared" si="43"/>
        <v>0</v>
      </c>
      <c r="AA646" s="41">
        <f>COUNTIFS(claims!$B:$B,$A646,claims!$Z:$Z,"Behavioral Health")</f>
        <v>1</v>
      </c>
      <c r="AB646" s="41">
        <f>COUNTIFS(claims!$B:$B,$A646,claims!$Z:$Z,"ED")</f>
        <v>1</v>
      </c>
      <c r="AC646" s="41">
        <f>COUNTIFS(claims!$B:$B,$A646,claims!$Z:$Z,"Inpatient")</f>
        <v>0</v>
      </c>
      <c r="AD646" s="41">
        <f t="shared" si="44"/>
        <v>1</v>
      </c>
      <c r="AE646" s="41" t="str">
        <f>IF(enrollment!P646="","",enrollment!P646)</f>
        <v/>
      </c>
      <c r="AF646" s="41">
        <f>IF(enrollment!P646="",0,1)</f>
        <v>0</v>
      </c>
    </row>
    <row r="647" spans="1:32" x14ac:dyDescent="0.25">
      <c r="A647" t="str">
        <f>enrollment!A647</f>
        <v>M-000646</v>
      </c>
      <c r="B647" t="str">
        <f>enrollment!F647</f>
        <v>Marketplace</v>
      </c>
      <c r="C647" t="str">
        <f>enrollment!I647</f>
        <v>OH</v>
      </c>
      <c r="D647" t="str">
        <f>enrollment!J647</f>
        <v>Franklin</v>
      </c>
      <c r="E647">
        <f>enrollment!L647</f>
        <v>51</v>
      </c>
      <c r="F647" t="str" cm="1">
        <f t="array" ref="F647">_xlfn.IFS(E647&lt;18,"0-17",E647&lt;35,"18-34",E647&lt;50,"35-49",E647&lt;65,"50-64",TRUE,"65+")</f>
        <v>50-64</v>
      </c>
      <c r="G647" t="str">
        <f>enrollment!M647</f>
        <v>F</v>
      </c>
      <c r="H647" s="13">
        <f>enrollment!N647</f>
        <v>0.79</v>
      </c>
      <c r="I647" s="14">
        <f>enrollment!O647</f>
        <v>6789012345</v>
      </c>
      <c r="J647" s="15">
        <f>IFERROR(_xlfn.XLOOKUP(I647,providers!$B$2:$B$11,providers!$Q$2:$Q$11),"")</f>
        <v>4.0999999999999996</v>
      </c>
      <c r="K647">
        <f>SUMIFS(member_months!$F:$F,member_months!$A:$A,$A647)</f>
        <v>7</v>
      </c>
      <c r="L647" s="16">
        <f>SUMIFS(claims!$Q:$Q,claims!$B:$B,$A647)</f>
        <v>16448.8</v>
      </c>
      <c r="M647" s="16">
        <f t="shared" si="42"/>
        <v>2349.8285714285712</v>
      </c>
      <c r="N647" s="16">
        <f>SUMIFS(claims!$Q:$Q,claims!$B:$B,$A647,claims!$Z:$Z,"Inpatient")</f>
        <v>15860.91</v>
      </c>
      <c r="O647" s="16">
        <f>SUMIFS(claims!$Q:$Q,claims!$B:$B,$A647,claims!$Z:$Z,"ED")</f>
        <v>0</v>
      </c>
      <c r="P647" s="16">
        <f>SUMIFS(claims!$Q:$Q,claims!$B:$B,$A647,claims!$Z:$Z,"Specialty Rx")</f>
        <v>0</v>
      </c>
      <c r="Q647" s="14">
        <f t="shared" si="43"/>
        <v>0</v>
      </c>
      <c r="AA647" s="41">
        <f>COUNTIFS(claims!$B:$B,$A647,claims!$Z:$Z,"Behavioral Health")</f>
        <v>1</v>
      </c>
      <c r="AB647" s="41">
        <f>COUNTIFS(claims!$B:$B,$A647,claims!$Z:$Z,"ED")</f>
        <v>0</v>
      </c>
      <c r="AC647" s="41">
        <f>COUNTIFS(claims!$B:$B,$A647,claims!$Z:$Z,"Inpatient")</f>
        <v>1</v>
      </c>
      <c r="AD647" s="41">
        <f t="shared" si="44"/>
        <v>1</v>
      </c>
      <c r="AE647" s="41" t="str">
        <f>IF(enrollment!P647="","",enrollment!P647)</f>
        <v>Moved Out of Area</v>
      </c>
      <c r="AF647" s="41">
        <f>IF(enrollment!P647="",0,1)</f>
        <v>1</v>
      </c>
    </row>
    <row r="648" spans="1:32" x14ac:dyDescent="0.25">
      <c r="A648" t="str">
        <f>enrollment!A648</f>
        <v>M-000647</v>
      </c>
      <c r="B648" t="str">
        <f>enrollment!F648</f>
        <v>Commercial</v>
      </c>
      <c r="C648" t="str">
        <f>enrollment!I648</f>
        <v>TN</v>
      </c>
      <c r="D648" t="str">
        <f>enrollment!J648</f>
        <v>Knox</v>
      </c>
      <c r="E648">
        <f>enrollment!L648</f>
        <v>74</v>
      </c>
      <c r="F648" t="str" cm="1">
        <f t="array" ref="F648">_xlfn.IFS(E648&lt;18,"0-17",E648&lt;35,"18-34",E648&lt;50,"35-49",E648&lt;65,"50-64",TRUE,"65+")</f>
        <v>65+</v>
      </c>
      <c r="G648" t="str">
        <f>enrollment!M648</f>
        <v>F</v>
      </c>
      <c r="H648" s="13">
        <f>enrollment!N648</f>
        <v>3.13</v>
      </c>
      <c r="I648" s="14">
        <f>enrollment!O648</f>
        <v>7890123456</v>
      </c>
      <c r="J648" s="15">
        <f>IFERROR(_xlfn.XLOOKUP(I648,providers!$B$2:$B$11,providers!$Q$2:$Q$11),"")</f>
        <v>3.9</v>
      </c>
      <c r="K648">
        <f>SUMIFS(member_months!$F:$F,member_months!$A:$A,$A648)</f>
        <v>12</v>
      </c>
      <c r="L648" s="16">
        <f>SUMIFS(claims!$Q:$Q,claims!$B:$B,$A648)</f>
        <v>7738.29</v>
      </c>
      <c r="M648" s="16">
        <f t="shared" si="42"/>
        <v>644.85749999999996</v>
      </c>
      <c r="N648" s="16">
        <f>SUMIFS(claims!$Q:$Q,claims!$B:$B,$A648,claims!$Z:$Z,"Inpatient")</f>
        <v>0</v>
      </c>
      <c r="O648" s="16">
        <f>SUMIFS(claims!$Q:$Q,claims!$B:$B,$A648,claims!$Z:$Z,"ED")</f>
        <v>3499.04</v>
      </c>
      <c r="P648" s="16">
        <f>SUMIFS(claims!$Q:$Q,claims!$B:$B,$A648,claims!$Z:$Z,"Specialty Rx")</f>
        <v>2037.54</v>
      </c>
      <c r="Q648" s="14">
        <f t="shared" si="43"/>
        <v>0</v>
      </c>
      <c r="AA648" s="41">
        <f>COUNTIFS(claims!$B:$B,$A648,claims!$Z:$Z,"Behavioral Health")</f>
        <v>4</v>
      </c>
      <c r="AB648" s="41">
        <f>COUNTIFS(claims!$B:$B,$A648,claims!$Z:$Z,"ED")</f>
        <v>3</v>
      </c>
      <c r="AC648" s="41">
        <f>COUNTIFS(claims!$B:$B,$A648,claims!$Z:$Z,"Inpatient")</f>
        <v>0</v>
      </c>
      <c r="AD648" s="41">
        <f t="shared" si="44"/>
        <v>1</v>
      </c>
      <c r="AE648" s="41" t="str">
        <f>IF(enrollment!P648="","",enrollment!P648)</f>
        <v/>
      </c>
      <c r="AF648" s="41">
        <f>IF(enrollment!P648="",0,1)</f>
        <v>0</v>
      </c>
    </row>
    <row r="649" spans="1:32" x14ac:dyDescent="0.25">
      <c r="A649" t="str">
        <f>enrollment!A649</f>
        <v>M-000648</v>
      </c>
      <c r="B649" t="str">
        <f>enrollment!F649</f>
        <v>Marketplace</v>
      </c>
      <c r="C649" t="str">
        <f>enrollment!I649</f>
        <v>GA</v>
      </c>
      <c r="D649" t="str">
        <f>enrollment!J649</f>
        <v>Cherokee</v>
      </c>
      <c r="E649">
        <f>enrollment!L649</f>
        <v>69</v>
      </c>
      <c r="F649" t="str" cm="1">
        <f t="array" ref="F649">_xlfn.IFS(E649&lt;18,"0-17",E649&lt;35,"18-34",E649&lt;50,"35-49",E649&lt;65,"50-64",TRUE,"65+")</f>
        <v>65+</v>
      </c>
      <c r="G649" t="str">
        <f>enrollment!M649</f>
        <v>M</v>
      </c>
      <c r="H649" s="13">
        <f>enrollment!N649</f>
        <v>3.74</v>
      </c>
      <c r="I649" s="14">
        <f>enrollment!O649</f>
        <v>8901234567</v>
      </c>
      <c r="J649" s="15">
        <f>IFERROR(_xlfn.XLOOKUP(I649,providers!$B$2:$B$11,providers!$Q$2:$Q$11),"")</f>
        <v>3.7</v>
      </c>
      <c r="K649">
        <f>SUMIFS(member_months!$F:$F,member_months!$A:$A,$A649)</f>
        <v>12</v>
      </c>
      <c r="L649" s="16">
        <f>SUMIFS(claims!$Q:$Q,claims!$B:$B,$A649)</f>
        <v>17454.86</v>
      </c>
      <c r="M649" s="16">
        <f t="shared" si="42"/>
        <v>1454.5716666666667</v>
      </c>
      <c r="N649" s="16">
        <f>SUMIFS(claims!$Q:$Q,claims!$B:$B,$A649,claims!$Z:$Z,"Inpatient")</f>
        <v>15983.9</v>
      </c>
      <c r="O649" s="16">
        <f>SUMIFS(claims!$Q:$Q,claims!$B:$B,$A649,claims!$Z:$Z,"ED")</f>
        <v>0</v>
      </c>
      <c r="P649" s="16">
        <f>SUMIFS(claims!$Q:$Q,claims!$B:$B,$A649,claims!$Z:$Z,"Specialty Rx")</f>
        <v>1066.33</v>
      </c>
      <c r="Q649" s="14">
        <f t="shared" si="43"/>
        <v>0</v>
      </c>
      <c r="AA649" s="41">
        <f>COUNTIFS(claims!$B:$B,$A649,claims!$Z:$Z,"Behavioral Health")</f>
        <v>0</v>
      </c>
      <c r="AB649" s="41">
        <f>COUNTIFS(claims!$B:$B,$A649,claims!$Z:$Z,"ED")</f>
        <v>0</v>
      </c>
      <c r="AC649" s="41">
        <f>COUNTIFS(claims!$B:$B,$A649,claims!$Z:$Z,"Inpatient")</f>
        <v>1</v>
      </c>
      <c r="AD649" s="41">
        <f t="shared" si="44"/>
        <v>0</v>
      </c>
      <c r="AE649" s="41" t="str">
        <f>IF(enrollment!P649="","",enrollment!P649)</f>
        <v/>
      </c>
      <c r="AF649" s="41">
        <f>IF(enrollment!P649="",0,1)</f>
        <v>0</v>
      </c>
    </row>
    <row r="650" spans="1:32" x14ac:dyDescent="0.25">
      <c r="A650" t="str">
        <f>enrollment!A650</f>
        <v>M-000649</v>
      </c>
      <c r="B650" t="str">
        <f>enrollment!F650</f>
        <v>Marketplace</v>
      </c>
      <c r="C650" t="str">
        <f>enrollment!I650</f>
        <v>GA</v>
      </c>
      <c r="D650" t="str">
        <f>enrollment!J650</f>
        <v>Fulton</v>
      </c>
      <c r="E650">
        <f>enrollment!L650</f>
        <v>30</v>
      </c>
      <c r="F650" t="str" cm="1">
        <f t="array" ref="F650">_xlfn.IFS(E650&lt;18,"0-17",E650&lt;35,"18-34",E650&lt;50,"35-49",E650&lt;65,"50-64",TRUE,"65+")</f>
        <v>18-34</v>
      </c>
      <c r="G650" t="str">
        <f>enrollment!M650</f>
        <v>M</v>
      </c>
      <c r="H650" s="13">
        <f>enrollment!N650</f>
        <v>1.24</v>
      </c>
      <c r="I650" s="14">
        <f>enrollment!O650</f>
        <v>8901234567</v>
      </c>
      <c r="J650" s="15">
        <f>IFERROR(_xlfn.XLOOKUP(I650,providers!$B$2:$B$11,providers!$Q$2:$Q$11),"")</f>
        <v>3.7</v>
      </c>
      <c r="K650">
        <f>SUMIFS(member_months!$F:$F,member_months!$A:$A,$A650)</f>
        <v>12</v>
      </c>
      <c r="L650" s="16">
        <f>SUMIFS(claims!$Q:$Q,claims!$B:$B,$A650)</f>
        <v>38743.4</v>
      </c>
      <c r="M650" s="16">
        <f t="shared" si="42"/>
        <v>3228.6166666666668</v>
      </c>
      <c r="N650" s="16">
        <f>SUMIFS(claims!$Q:$Q,claims!$B:$B,$A650,claims!$Z:$Z,"Inpatient")</f>
        <v>37024.53</v>
      </c>
      <c r="O650" s="16">
        <f>SUMIFS(claims!$Q:$Q,claims!$B:$B,$A650,claims!$Z:$Z,"ED")</f>
        <v>0</v>
      </c>
      <c r="P650" s="16">
        <f>SUMIFS(claims!$Q:$Q,claims!$B:$B,$A650,claims!$Z:$Z,"Specialty Rx")</f>
        <v>1140.94</v>
      </c>
      <c r="Q650" s="14">
        <f t="shared" si="43"/>
        <v>0</v>
      </c>
      <c r="AA650" s="41">
        <f>COUNTIFS(claims!$B:$B,$A650,claims!$Z:$Z,"Behavioral Health")</f>
        <v>1</v>
      </c>
      <c r="AB650" s="41">
        <f>COUNTIFS(claims!$B:$B,$A650,claims!$Z:$Z,"ED")</f>
        <v>0</v>
      </c>
      <c r="AC650" s="41">
        <f>COUNTIFS(claims!$B:$B,$A650,claims!$Z:$Z,"Inpatient")</f>
        <v>2</v>
      </c>
      <c r="AD650" s="41">
        <f t="shared" si="44"/>
        <v>1</v>
      </c>
      <c r="AE650" s="41" t="str">
        <f>IF(enrollment!P650="","",enrollment!P650)</f>
        <v/>
      </c>
      <c r="AF650" s="41">
        <f>IF(enrollment!P650="",0,1)</f>
        <v>0</v>
      </c>
    </row>
    <row r="651" spans="1:32" x14ac:dyDescent="0.25">
      <c r="A651" t="str">
        <f>enrollment!A651</f>
        <v>M-000650</v>
      </c>
      <c r="B651" t="str">
        <f>enrollment!F651</f>
        <v>Marketplace</v>
      </c>
      <c r="C651" t="str">
        <f>enrollment!I651</f>
        <v>GA</v>
      </c>
      <c r="D651" t="str">
        <f>enrollment!J651</f>
        <v>Cherokee</v>
      </c>
      <c r="E651">
        <f>enrollment!L651</f>
        <v>71</v>
      </c>
      <c r="F651" t="str" cm="1">
        <f t="array" ref="F651">_xlfn.IFS(E651&lt;18,"0-17",E651&lt;35,"18-34",E651&lt;50,"35-49",E651&lt;65,"50-64",TRUE,"65+")</f>
        <v>65+</v>
      </c>
      <c r="G651" t="str">
        <f>enrollment!M651</f>
        <v>F</v>
      </c>
      <c r="H651" s="13">
        <f>enrollment!N651</f>
        <v>2.67</v>
      </c>
      <c r="I651" s="14">
        <f>enrollment!O651</f>
        <v>8901234567</v>
      </c>
      <c r="J651" s="15">
        <f>IFERROR(_xlfn.XLOOKUP(I651,providers!$B$2:$B$11,providers!$Q$2:$Q$11),"")</f>
        <v>3.7</v>
      </c>
      <c r="K651">
        <f>SUMIFS(member_months!$F:$F,member_months!$A:$A,$A651)</f>
        <v>8</v>
      </c>
      <c r="L651" s="16">
        <f>SUMIFS(claims!$Q:$Q,claims!$B:$B,$A651)</f>
        <v>24974.800000000003</v>
      </c>
      <c r="M651" s="16">
        <f t="shared" si="42"/>
        <v>3121.8500000000004</v>
      </c>
      <c r="N651" s="16">
        <f>SUMIFS(claims!$Q:$Q,claims!$B:$B,$A651,claims!$Z:$Z,"Inpatient")</f>
        <v>21063.56</v>
      </c>
      <c r="O651" s="16">
        <f>SUMIFS(claims!$Q:$Q,claims!$B:$B,$A651,claims!$Z:$Z,"ED")</f>
        <v>2368.5100000000002</v>
      </c>
      <c r="P651" s="16">
        <f>SUMIFS(claims!$Q:$Q,claims!$B:$B,$A651,claims!$Z:$Z,"Specialty Rx")</f>
        <v>900.46</v>
      </c>
      <c r="Q651" s="14">
        <f t="shared" si="43"/>
        <v>0</v>
      </c>
      <c r="AA651" s="41">
        <f>COUNTIFS(claims!$B:$B,$A651,claims!$Z:$Z,"Behavioral Health")</f>
        <v>1</v>
      </c>
      <c r="AB651" s="41">
        <f>COUNTIFS(claims!$B:$B,$A651,claims!$Z:$Z,"ED")</f>
        <v>2</v>
      </c>
      <c r="AC651" s="41">
        <f>COUNTIFS(claims!$B:$B,$A651,claims!$Z:$Z,"Inpatient")</f>
        <v>1</v>
      </c>
      <c r="AD651" s="41">
        <f t="shared" si="44"/>
        <v>1</v>
      </c>
      <c r="AE651" s="41" t="str">
        <f>IF(enrollment!P651="","",enrollment!P651)</f>
        <v>Access Issues</v>
      </c>
      <c r="AF651" s="41">
        <f>IF(enrollment!P651="",0,1)</f>
        <v>1</v>
      </c>
    </row>
    <row r="652" spans="1:32" x14ac:dyDescent="0.25">
      <c r="A652" t="str">
        <f>enrollment!A652</f>
        <v>M-000651</v>
      </c>
      <c r="B652" t="str">
        <f>enrollment!F652</f>
        <v>Marketplace</v>
      </c>
      <c r="C652" t="str">
        <f>enrollment!I652</f>
        <v>OH</v>
      </c>
      <c r="D652" t="str">
        <f>enrollment!J652</f>
        <v>Cuyahoga</v>
      </c>
      <c r="E652">
        <f>enrollment!L652</f>
        <v>29</v>
      </c>
      <c r="F652" t="str" cm="1">
        <f t="array" ref="F652">_xlfn.IFS(E652&lt;18,"0-17",E652&lt;35,"18-34",E652&lt;50,"35-49",E652&lt;65,"50-64",TRUE,"65+")</f>
        <v>18-34</v>
      </c>
      <c r="G652" t="str">
        <f>enrollment!M652</f>
        <v>M</v>
      </c>
      <c r="H652" s="13">
        <f>enrollment!N652</f>
        <v>0.7</v>
      </c>
      <c r="I652" s="14">
        <f>enrollment!O652</f>
        <v>2345678901</v>
      </c>
      <c r="J652" s="15">
        <f>IFERROR(_xlfn.XLOOKUP(I652,providers!$B$2:$B$11,providers!$Q$2:$Q$11),"")</f>
        <v>4.2</v>
      </c>
      <c r="K652">
        <f>SUMIFS(member_months!$F:$F,member_months!$A:$A,$A652)</f>
        <v>11</v>
      </c>
      <c r="L652" s="16">
        <f>SUMIFS(claims!$Q:$Q,claims!$B:$B,$A652)</f>
        <v>20894.91</v>
      </c>
      <c r="M652" s="16">
        <f t="shared" si="42"/>
        <v>1899.5372727272727</v>
      </c>
      <c r="N652" s="16">
        <f>SUMIFS(claims!$Q:$Q,claims!$B:$B,$A652,claims!$Z:$Z,"Inpatient")</f>
        <v>18065.63</v>
      </c>
      <c r="O652" s="16">
        <f>SUMIFS(claims!$Q:$Q,claims!$B:$B,$A652,claims!$Z:$Z,"ED")</f>
        <v>0</v>
      </c>
      <c r="P652" s="16">
        <f>SUMIFS(claims!$Q:$Q,claims!$B:$B,$A652,claims!$Z:$Z,"Specialty Rx")</f>
        <v>1941.12</v>
      </c>
      <c r="Q652" s="14">
        <f t="shared" si="43"/>
        <v>0</v>
      </c>
      <c r="AA652" s="41">
        <f>COUNTIFS(claims!$B:$B,$A652,claims!$Z:$Z,"Behavioral Health")</f>
        <v>0</v>
      </c>
      <c r="AB652" s="41">
        <f>COUNTIFS(claims!$B:$B,$A652,claims!$Z:$Z,"ED")</f>
        <v>0</v>
      </c>
      <c r="AC652" s="41">
        <f>COUNTIFS(claims!$B:$B,$A652,claims!$Z:$Z,"Inpatient")</f>
        <v>1</v>
      </c>
      <c r="AD652" s="41">
        <f t="shared" si="44"/>
        <v>0</v>
      </c>
      <c r="AE652" s="41" t="str">
        <f>IF(enrollment!P652="","",enrollment!P652)</f>
        <v/>
      </c>
      <c r="AF652" s="41">
        <f>IF(enrollment!P652="",0,1)</f>
        <v>0</v>
      </c>
    </row>
    <row r="653" spans="1:32" x14ac:dyDescent="0.25">
      <c r="A653" t="str">
        <f>enrollment!A653</f>
        <v>M-000652</v>
      </c>
      <c r="B653" t="str">
        <f>enrollment!F653</f>
        <v>Marketplace</v>
      </c>
      <c r="C653" t="str">
        <f>enrollment!I653</f>
        <v>OH</v>
      </c>
      <c r="D653" t="str">
        <f>enrollment!J653</f>
        <v>Cuyahoga</v>
      </c>
      <c r="E653">
        <f>enrollment!L653</f>
        <v>42</v>
      </c>
      <c r="F653" t="str" cm="1">
        <f t="array" ref="F653">_xlfn.IFS(E653&lt;18,"0-17",E653&lt;35,"18-34",E653&lt;50,"35-49",E653&lt;65,"50-64",TRUE,"65+")</f>
        <v>35-49</v>
      </c>
      <c r="G653" t="str">
        <f>enrollment!M653</f>
        <v>F</v>
      </c>
      <c r="H653" s="13">
        <f>enrollment!N653</f>
        <v>1.38</v>
      </c>
      <c r="I653" s="14">
        <f>enrollment!O653</f>
        <v>6789012345</v>
      </c>
      <c r="J653" s="15">
        <f>IFERROR(_xlfn.XLOOKUP(I653,providers!$B$2:$B$11,providers!$Q$2:$Q$11),"")</f>
        <v>4.0999999999999996</v>
      </c>
      <c r="K653">
        <f>SUMIFS(member_months!$F:$F,member_months!$A:$A,$A653)</f>
        <v>10</v>
      </c>
      <c r="L653" s="16">
        <f>SUMIFS(claims!$Q:$Q,claims!$B:$B,$A653)</f>
        <v>21692.58</v>
      </c>
      <c r="M653" s="16">
        <f t="shared" si="42"/>
        <v>2169.2580000000003</v>
      </c>
      <c r="N653" s="16">
        <f>SUMIFS(claims!$Q:$Q,claims!$B:$B,$A653,claims!$Z:$Z,"Inpatient")</f>
        <v>19969.75</v>
      </c>
      <c r="O653" s="16">
        <f>SUMIFS(claims!$Q:$Q,claims!$B:$B,$A653,claims!$Z:$Z,"ED")</f>
        <v>0</v>
      </c>
      <c r="P653" s="16">
        <f>SUMIFS(claims!$Q:$Q,claims!$B:$B,$A653,claims!$Z:$Z,"Specialty Rx")</f>
        <v>790.26</v>
      </c>
      <c r="Q653" s="14">
        <f t="shared" si="43"/>
        <v>0</v>
      </c>
      <c r="AA653" s="41">
        <f>COUNTIFS(claims!$B:$B,$A653,claims!$Z:$Z,"Behavioral Health")</f>
        <v>0</v>
      </c>
      <c r="AB653" s="41">
        <f>COUNTIFS(claims!$B:$B,$A653,claims!$Z:$Z,"ED")</f>
        <v>0</v>
      </c>
      <c r="AC653" s="41">
        <f>COUNTIFS(claims!$B:$B,$A653,claims!$Z:$Z,"Inpatient")</f>
        <v>1</v>
      </c>
      <c r="AD653" s="41">
        <f t="shared" si="44"/>
        <v>0</v>
      </c>
      <c r="AE653" s="41" t="str">
        <f>IF(enrollment!P653="","",enrollment!P653)</f>
        <v/>
      </c>
      <c r="AF653" s="41">
        <f>IF(enrollment!P653="",0,1)</f>
        <v>0</v>
      </c>
    </row>
    <row r="654" spans="1:32" x14ac:dyDescent="0.25">
      <c r="A654" t="str">
        <f>enrollment!A654</f>
        <v>M-000653</v>
      </c>
      <c r="B654" t="str">
        <f>enrollment!F654</f>
        <v>Marketplace</v>
      </c>
      <c r="C654" t="str">
        <f>enrollment!I654</f>
        <v>GA</v>
      </c>
      <c r="D654" t="str">
        <f>enrollment!J654</f>
        <v>Cherokee</v>
      </c>
      <c r="E654">
        <f>enrollment!L654</f>
        <v>25</v>
      </c>
      <c r="F654" t="str" cm="1">
        <f t="array" ref="F654">_xlfn.IFS(E654&lt;18,"0-17",E654&lt;35,"18-34",E654&lt;50,"35-49",E654&lt;65,"50-64",TRUE,"65+")</f>
        <v>18-34</v>
      </c>
      <c r="G654" t="str">
        <f>enrollment!M654</f>
        <v>F</v>
      </c>
      <c r="H654" s="13">
        <f>enrollment!N654</f>
        <v>1.1399999999999999</v>
      </c>
      <c r="I654" s="14">
        <f>enrollment!O654</f>
        <v>8901234567</v>
      </c>
      <c r="J654" s="15">
        <f>IFERROR(_xlfn.XLOOKUP(I654,providers!$B$2:$B$11,providers!$Q$2:$Q$11),"")</f>
        <v>3.7</v>
      </c>
      <c r="K654">
        <f>SUMIFS(member_months!$F:$F,member_months!$A:$A,$A654)</f>
        <v>12</v>
      </c>
      <c r="L654" s="16">
        <f>SUMIFS(claims!$Q:$Q,claims!$B:$B,$A654)</f>
        <v>15318.21</v>
      </c>
      <c r="M654" s="16">
        <f t="shared" si="42"/>
        <v>1276.5174999999999</v>
      </c>
      <c r="N654" s="16">
        <f>SUMIFS(claims!$Q:$Q,claims!$B:$B,$A654,claims!$Z:$Z,"Inpatient")</f>
        <v>14250.59</v>
      </c>
      <c r="O654" s="16">
        <f>SUMIFS(claims!$Q:$Q,claims!$B:$B,$A654,claims!$Z:$Z,"ED")</f>
        <v>0</v>
      </c>
      <c r="P654" s="16">
        <f>SUMIFS(claims!$Q:$Q,claims!$B:$B,$A654,claims!$Z:$Z,"Specialty Rx")</f>
        <v>0</v>
      </c>
      <c r="Q654" s="14">
        <f t="shared" si="43"/>
        <v>0</v>
      </c>
      <c r="AA654" s="41">
        <f>COUNTIFS(claims!$B:$B,$A654,claims!$Z:$Z,"Behavioral Health")</f>
        <v>1</v>
      </c>
      <c r="AB654" s="41">
        <f>COUNTIFS(claims!$B:$B,$A654,claims!$Z:$Z,"ED")</f>
        <v>0</v>
      </c>
      <c r="AC654" s="41">
        <f>COUNTIFS(claims!$B:$B,$A654,claims!$Z:$Z,"Inpatient")</f>
        <v>1</v>
      </c>
      <c r="AD654" s="41">
        <f t="shared" si="44"/>
        <v>1</v>
      </c>
      <c r="AE654" s="41" t="str">
        <f>IF(enrollment!P654="","",enrollment!P654)</f>
        <v/>
      </c>
      <c r="AF654" s="41">
        <f>IF(enrollment!P654="",0,1)</f>
        <v>0</v>
      </c>
    </row>
    <row r="655" spans="1:32" x14ac:dyDescent="0.25">
      <c r="A655" t="str">
        <f>enrollment!A655</f>
        <v>M-000654</v>
      </c>
      <c r="B655" t="str">
        <f>enrollment!F655</f>
        <v>Marketplace</v>
      </c>
      <c r="C655" t="str">
        <f>enrollment!I655</f>
        <v>OH</v>
      </c>
      <c r="D655" t="str">
        <f>enrollment!J655</f>
        <v>Franklin</v>
      </c>
      <c r="E655">
        <f>enrollment!L655</f>
        <v>26</v>
      </c>
      <c r="F655" t="str" cm="1">
        <f t="array" ref="F655">_xlfn.IFS(E655&lt;18,"0-17",E655&lt;35,"18-34",E655&lt;50,"35-49",E655&lt;65,"50-64",TRUE,"65+")</f>
        <v>18-34</v>
      </c>
      <c r="G655" t="str">
        <f>enrollment!M655</f>
        <v>M</v>
      </c>
      <c r="H655" s="13">
        <f>enrollment!N655</f>
        <v>1.32</v>
      </c>
      <c r="I655" s="14">
        <f>enrollment!O655</f>
        <v>2345678901</v>
      </c>
      <c r="J655" s="15">
        <f>IFERROR(_xlfn.XLOOKUP(I655,providers!$B$2:$B$11,providers!$Q$2:$Q$11),"")</f>
        <v>4.2</v>
      </c>
      <c r="K655">
        <f>SUMIFS(member_months!$F:$F,member_months!$A:$A,$A655)</f>
        <v>11</v>
      </c>
      <c r="L655" s="16">
        <f>SUMIFS(claims!$Q:$Q,claims!$B:$B,$A655)</f>
        <v>810.17</v>
      </c>
      <c r="M655" s="16">
        <f t="shared" si="42"/>
        <v>73.651818181818172</v>
      </c>
      <c r="N655" s="16">
        <f>SUMIFS(claims!$Q:$Q,claims!$B:$B,$A655,claims!$Z:$Z,"Inpatient")</f>
        <v>0</v>
      </c>
      <c r="O655" s="16">
        <f>SUMIFS(claims!$Q:$Q,claims!$B:$B,$A655,claims!$Z:$Z,"ED")</f>
        <v>0</v>
      </c>
      <c r="P655" s="16">
        <f>SUMIFS(claims!$Q:$Q,claims!$B:$B,$A655,claims!$Z:$Z,"Specialty Rx")</f>
        <v>0</v>
      </c>
      <c r="Q655" s="14">
        <f t="shared" si="43"/>
        <v>0</v>
      </c>
      <c r="AA655" s="41">
        <f>COUNTIFS(claims!$B:$B,$A655,claims!$Z:$Z,"Behavioral Health")</f>
        <v>1</v>
      </c>
      <c r="AB655" s="41">
        <f>COUNTIFS(claims!$B:$B,$A655,claims!$Z:$Z,"ED")</f>
        <v>0</v>
      </c>
      <c r="AC655" s="41">
        <f>COUNTIFS(claims!$B:$B,$A655,claims!$Z:$Z,"Inpatient")</f>
        <v>0</v>
      </c>
      <c r="AD655" s="41">
        <f t="shared" si="44"/>
        <v>1</v>
      </c>
      <c r="AE655" s="41" t="str">
        <f>IF(enrollment!P655="","",enrollment!P655)</f>
        <v/>
      </c>
      <c r="AF655" s="41">
        <f>IF(enrollment!P655="",0,1)</f>
        <v>0</v>
      </c>
    </row>
    <row r="656" spans="1:32" x14ac:dyDescent="0.25">
      <c r="A656" t="str">
        <f>enrollment!A656</f>
        <v>M-000655</v>
      </c>
      <c r="B656" t="str">
        <f>enrollment!F656</f>
        <v>Commercial</v>
      </c>
      <c r="C656" t="str">
        <f>enrollment!I656</f>
        <v>KY</v>
      </c>
      <c r="D656" t="str">
        <f>enrollment!J656</f>
        <v>Jefferson</v>
      </c>
      <c r="E656">
        <f>enrollment!L656</f>
        <v>47</v>
      </c>
      <c r="F656" t="str" cm="1">
        <f t="array" ref="F656">_xlfn.IFS(E656&lt;18,"0-17",E656&lt;35,"18-34",E656&lt;50,"35-49",E656&lt;65,"50-64",TRUE,"65+")</f>
        <v>35-49</v>
      </c>
      <c r="G656" t="str">
        <f>enrollment!M656</f>
        <v>F</v>
      </c>
      <c r="H656" s="13">
        <f>enrollment!N656</f>
        <v>0.7</v>
      </c>
      <c r="I656" s="14">
        <f>enrollment!O656</f>
        <v>3456789012</v>
      </c>
      <c r="J656" s="15">
        <f>IFERROR(_xlfn.XLOOKUP(I656,providers!$B$2:$B$11,providers!$Q$2:$Q$11),"")</f>
        <v>4</v>
      </c>
      <c r="K656">
        <f>SUMIFS(member_months!$F:$F,member_months!$A:$A,$A656)</f>
        <v>11</v>
      </c>
      <c r="L656" s="16">
        <f>SUMIFS(claims!$Q:$Q,claims!$B:$B,$A656)</f>
        <v>20479.28</v>
      </c>
      <c r="M656" s="16">
        <f t="shared" si="42"/>
        <v>1861.7527272727273</v>
      </c>
      <c r="N656" s="16">
        <f>SUMIFS(claims!$Q:$Q,claims!$B:$B,$A656,claims!$Z:$Z,"Inpatient")</f>
        <v>18378.009999999998</v>
      </c>
      <c r="O656" s="16">
        <f>SUMIFS(claims!$Q:$Q,claims!$B:$B,$A656,claims!$Z:$Z,"ED")</f>
        <v>0</v>
      </c>
      <c r="P656" s="16">
        <f>SUMIFS(claims!$Q:$Q,claims!$B:$B,$A656,claims!$Z:$Z,"Specialty Rx")</f>
        <v>1807.56</v>
      </c>
      <c r="Q656" s="14">
        <f t="shared" si="43"/>
        <v>0</v>
      </c>
      <c r="AA656" s="41">
        <f>COUNTIFS(claims!$B:$B,$A656,claims!$Z:$Z,"Behavioral Health")</f>
        <v>0</v>
      </c>
      <c r="AB656" s="41">
        <f>COUNTIFS(claims!$B:$B,$A656,claims!$Z:$Z,"ED")</f>
        <v>0</v>
      </c>
      <c r="AC656" s="41">
        <f>COUNTIFS(claims!$B:$B,$A656,claims!$Z:$Z,"Inpatient")</f>
        <v>1</v>
      </c>
      <c r="AD656" s="41">
        <f t="shared" si="44"/>
        <v>0</v>
      </c>
      <c r="AE656" s="41" t="str">
        <f>IF(enrollment!P656="","",enrollment!P656)</f>
        <v/>
      </c>
      <c r="AF656" s="41">
        <f>IF(enrollment!P656="",0,1)</f>
        <v>0</v>
      </c>
    </row>
    <row r="657" spans="1:32" x14ac:dyDescent="0.25">
      <c r="A657" t="str">
        <f>enrollment!A657</f>
        <v>M-000656</v>
      </c>
      <c r="B657" t="str">
        <f>enrollment!F657</f>
        <v>Commercial</v>
      </c>
      <c r="C657" t="str">
        <f>enrollment!I657</f>
        <v>TN</v>
      </c>
      <c r="D657" t="str">
        <f>enrollment!J657</f>
        <v>Davidson</v>
      </c>
      <c r="E657">
        <f>enrollment!L657</f>
        <v>76</v>
      </c>
      <c r="F657" t="str" cm="1">
        <f t="array" ref="F657">_xlfn.IFS(E657&lt;18,"0-17",E657&lt;35,"18-34",E657&lt;50,"35-49",E657&lt;65,"50-64",TRUE,"65+")</f>
        <v>65+</v>
      </c>
      <c r="G657" t="str">
        <f>enrollment!M657</f>
        <v>M</v>
      </c>
      <c r="H657" s="13">
        <f>enrollment!N657</f>
        <v>2.95</v>
      </c>
      <c r="I657" s="14">
        <f>enrollment!O657</f>
        <v>7890123456</v>
      </c>
      <c r="J657" s="15">
        <f>IFERROR(_xlfn.XLOOKUP(I657,providers!$B$2:$B$11,providers!$Q$2:$Q$11),"")</f>
        <v>3.9</v>
      </c>
      <c r="K657">
        <f>SUMIFS(member_months!$F:$F,member_months!$A:$A,$A657)</f>
        <v>12</v>
      </c>
      <c r="L657" s="16">
        <f>SUMIFS(claims!$Q:$Q,claims!$B:$B,$A657)</f>
        <v>17471.28</v>
      </c>
      <c r="M657" s="16">
        <f t="shared" si="42"/>
        <v>1455.9399999999998</v>
      </c>
      <c r="N657" s="16">
        <f>SUMIFS(claims!$Q:$Q,claims!$B:$B,$A657,claims!$Z:$Z,"Inpatient")</f>
        <v>13638</v>
      </c>
      <c r="O657" s="16">
        <f>SUMIFS(claims!$Q:$Q,claims!$B:$B,$A657,claims!$Z:$Z,"ED")</f>
        <v>2223.14</v>
      </c>
      <c r="P657" s="16">
        <f>SUMIFS(claims!$Q:$Q,claims!$B:$B,$A657,claims!$Z:$Z,"Specialty Rx")</f>
        <v>975.01</v>
      </c>
      <c r="Q657" s="14">
        <f t="shared" si="43"/>
        <v>0</v>
      </c>
      <c r="AA657" s="41">
        <f>COUNTIFS(claims!$B:$B,$A657,claims!$Z:$Z,"Behavioral Health")</f>
        <v>1</v>
      </c>
      <c r="AB657" s="41">
        <f>COUNTIFS(claims!$B:$B,$A657,claims!$Z:$Z,"ED")</f>
        <v>2</v>
      </c>
      <c r="AC657" s="41">
        <f>COUNTIFS(claims!$B:$B,$A657,claims!$Z:$Z,"Inpatient")</f>
        <v>1</v>
      </c>
      <c r="AD657" s="41">
        <f t="shared" si="44"/>
        <v>1</v>
      </c>
      <c r="AE657" s="41" t="str">
        <f>IF(enrollment!P657="","",enrollment!P657)</f>
        <v/>
      </c>
      <c r="AF657" s="41">
        <f>IF(enrollment!P657="",0,1)</f>
        <v>0</v>
      </c>
    </row>
    <row r="658" spans="1:32" x14ac:dyDescent="0.25">
      <c r="A658" t="str">
        <f>enrollment!A658</f>
        <v>M-000657</v>
      </c>
      <c r="B658" t="str">
        <f>enrollment!F658</f>
        <v>Commercial</v>
      </c>
      <c r="C658" t="str">
        <f>enrollment!I658</f>
        <v>GA</v>
      </c>
      <c r="D658" t="str">
        <f>enrollment!J658</f>
        <v>Cherokee</v>
      </c>
      <c r="E658">
        <f>enrollment!L658</f>
        <v>73</v>
      </c>
      <c r="F658" t="str" cm="1">
        <f t="array" ref="F658">_xlfn.IFS(E658&lt;18,"0-17",E658&lt;35,"18-34",E658&lt;50,"35-49",E658&lt;65,"50-64",TRUE,"65+")</f>
        <v>65+</v>
      </c>
      <c r="G658" t="str">
        <f>enrollment!M658</f>
        <v>F</v>
      </c>
      <c r="H658" s="13">
        <f>enrollment!N658</f>
        <v>2.5</v>
      </c>
      <c r="I658" s="14">
        <f>enrollment!O658</f>
        <v>8901234567</v>
      </c>
      <c r="J658" s="15">
        <f>IFERROR(_xlfn.XLOOKUP(I658,providers!$B$2:$B$11,providers!$Q$2:$Q$11),"")</f>
        <v>3.7</v>
      </c>
      <c r="K658">
        <f>SUMIFS(member_months!$F:$F,member_months!$A:$A,$A658)</f>
        <v>10</v>
      </c>
      <c r="L658" s="16">
        <f>SUMIFS(claims!$Q:$Q,claims!$B:$B,$A658)</f>
        <v>20730.96</v>
      </c>
      <c r="M658" s="16">
        <f t="shared" si="42"/>
        <v>2073.096</v>
      </c>
      <c r="N658" s="16">
        <f>SUMIFS(claims!$Q:$Q,claims!$B:$B,$A658,claims!$Z:$Z,"Inpatient")</f>
        <v>16316.33</v>
      </c>
      <c r="O658" s="16">
        <f>SUMIFS(claims!$Q:$Q,claims!$B:$B,$A658,claims!$Z:$Z,"ED")</f>
        <v>2464.65</v>
      </c>
      <c r="P658" s="16">
        <f>SUMIFS(claims!$Q:$Q,claims!$B:$B,$A658,claims!$Z:$Z,"Specialty Rx")</f>
        <v>1155.07</v>
      </c>
      <c r="Q658" s="14">
        <f t="shared" si="43"/>
        <v>0</v>
      </c>
      <c r="AA658" s="41">
        <f>COUNTIFS(claims!$B:$B,$A658,claims!$Z:$Z,"Behavioral Health")</f>
        <v>0</v>
      </c>
      <c r="AB658" s="41">
        <f>COUNTIFS(claims!$B:$B,$A658,claims!$Z:$Z,"ED")</f>
        <v>2</v>
      </c>
      <c r="AC658" s="41">
        <f>COUNTIFS(claims!$B:$B,$A658,claims!$Z:$Z,"Inpatient")</f>
        <v>1</v>
      </c>
      <c r="AD658" s="41">
        <f t="shared" si="44"/>
        <v>0</v>
      </c>
      <c r="AE658" s="41" t="str">
        <f>IF(enrollment!P658="","",enrollment!P658)</f>
        <v/>
      </c>
      <c r="AF658" s="41">
        <f>IF(enrollment!P658="",0,1)</f>
        <v>0</v>
      </c>
    </row>
    <row r="659" spans="1:32" x14ac:dyDescent="0.25">
      <c r="A659" t="str">
        <f>enrollment!A659</f>
        <v>M-000658</v>
      </c>
      <c r="B659" t="str">
        <f>enrollment!F659</f>
        <v>Marketplace</v>
      </c>
      <c r="C659" t="str">
        <f>enrollment!I659</f>
        <v>TN</v>
      </c>
      <c r="D659" t="str">
        <f>enrollment!J659</f>
        <v>Davidson</v>
      </c>
      <c r="E659">
        <f>enrollment!L659</f>
        <v>56</v>
      </c>
      <c r="F659" t="str" cm="1">
        <f t="array" ref="F659">_xlfn.IFS(E659&lt;18,"0-17",E659&lt;35,"18-34",E659&lt;50,"35-49",E659&lt;65,"50-64",TRUE,"65+")</f>
        <v>50-64</v>
      </c>
      <c r="G659" t="str">
        <f>enrollment!M659</f>
        <v>F</v>
      </c>
      <c r="H659" s="13">
        <f>enrollment!N659</f>
        <v>1.0900000000000001</v>
      </c>
      <c r="I659" s="14">
        <f>enrollment!O659</f>
        <v>7890123456</v>
      </c>
      <c r="J659" s="15">
        <f>IFERROR(_xlfn.XLOOKUP(I659,providers!$B$2:$B$11,providers!$Q$2:$Q$11),"")</f>
        <v>3.9</v>
      </c>
      <c r="K659">
        <f>SUMIFS(member_months!$F:$F,member_months!$A:$A,$A659)</f>
        <v>12</v>
      </c>
      <c r="L659" s="16">
        <f>SUMIFS(claims!$Q:$Q,claims!$B:$B,$A659)</f>
        <v>2993.69</v>
      </c>
      <c r="M659" s="16">
        <f t="shared" si="42"/>
        <v>249.47416666666666</v>
      </c>
      <c r="N659" s="16">
        <f>SUMIFS(claims!$Q:$Q,claims!$B:$B,$A659,claims!$Z:$Z,"Inpatient")</f>
        <v>0</v>
      </c>
      <c r="O659" s="16">
        <f>SUMIFS(claims!$Q:$Q,claims!$B:$B,$A659,claims!$Z:$Z,"ED")</f>
        <v>2020.88</v>
      </c>
      <c r="P659" s="16">
        <f>SUMIFS(claims!$Q:$Q,claims!$B:$B,$A659,claims!$Z:$Z,"Specialty Rx")</f>
        <v>0</v>
      </c>
      <c r="Q659" s="14">
        <f t="shared" si="43"/>
        <v>0</v>
      </c>
      <c r="AA659" s="41">
        <f>COUNTIFS(claims!$B:$B,$A659,claims!$Z:$Z,"Behavioral Health")</f>
        <v>0</v>
      </c>
      <c r="AB659" s="41">
        <f>COUNTIFS(claims!$B:$B,$A659,claims!$Z:$Z,"ED")</f>
        <v>2</v>
      </c>
      <c r="AC659" s="41">
        <f>COUNTIFS(claims!$B:$B,$A659,claims!$Z:$Z,"Inpatient")</f>
        <v>0</v>
      </c>
      <c r="AD659" s="41">
        <f t="shared" si="44"/>
        <v>0</v>
      </c>
      <c r="AE659" s="41" t="str">
        <f>IF(enrollment!P659="","",enrollment!P659)</f>
        <v/>
      </c>
      <c r="AF659" s="41">
        <f>IF(enrollment!P659="",0,1)</f>
        <v>0</v>
      </c>
    </row>
    <row r="660" spans="1:32" x14ac:dyDescent="0.25">
      <c r="A660" t="str">
        <f>enrollment!A660</f>
        <v>M-000659</v>
      </c>
      <c r="B660" t="str">
        <f>enrollment!F660</f>
        <v>Marketplace</v>
      </c>
      <c r="C660" t="str">
        <f>enrollment!I660</f>
        <v>KY</v>
      </c>
      <c r="D660" t="str">
        <f>enrollment!J660</f>
        <v>Warren</v>
      </c>
      <c r="E660">
        <f>enrollment!L660</f>
        <v>76</v>
      </c>
      <c r="F660" t="str" cm="1">
        <f t="array" ref="F660">_xlfn.IFS(E660&lt;18,"0-17",E660&lt;35,"18-34",E660&lt;50,"35-49",E660&lt;65,"50-64",TRUE,"65+")</f>
        <v>65+</v>
      </c>
      <c r="G660" t="str">
        <f>enrollment!M660</f>
        <v>M</v>
      </c>
      <c r="H660" s="13">
        <f>enrollment!N660</f>
        <v>2.66</v>
      </c>
      <c r="I660" s="14">
        <f>enrollment!O660</f>
        <v>3456789012</v>
      </c>
      <c r="J660" s="15">
        <f>IFERROR(_xlfn.XLOOKUP(I660,providers!$B$2:$B$11,providers!$Q$2:$Q$11),"")</f>
        <v>4</v>
      </c>
      <c r="K660">
        <f>SUMIFS(member_months!$F:$F,member_months!$A:$A,$A660)</f>
        <v>12</v>
      </c>
      <c r="L660" s="16">
        <f>SUMIFS(claims!$Q:$Q,claims!$B:$B,$A660)</f>
        <v>2088.6099999999997</v>
      </c>
      <c r="M660" s="16">
        <f t="shared" si="42"/>
        <v>174.05083333333332</v>
      </c>
      <c r="N660" s="16">
        <f>SUMIFS(claims!$Q:$Q,claims!$B:$B,$A660,claims!$Z:$Z,"Inpatient")</f>
        <v>0</v>
      </c>
      <c r="O660" s="16">
        <f>SUMIFS(claims!$Q:$Q,claims!$B:$B,$A660,claims!$Z:$Z,"ED")</f>
        <v>0</v>
      </c>
      <c r="P660" s="16">
        <f>SUMIFS(claims!$Q:$Q,claims!$B:$B,$A660,claims!$Z:$Z,"Specialty Rx")</f>
        <v>1198.42</v>
      </c>
      <c r="Q660" s="14">
        <f t="shared" si="43"/>
        <v>0</v>
      </c>
      <c r="AA660" s="41">
        <f>COUNTIFS(claims!$B:$B,$A660,claims!$Z:$Z,"Behavioral Health")</f>
        <v>0</v>
      </c>
      <c r="AB660" s="41">
        <f>COUNTIFS(claims!$B:$B,$A660,claims!$Z:$Z,"ED")</f>
        <v>0</v>
      </c>
      <c r="AC660" s="41">
        <f>COUNTIFS(claims!$B:$B,$A660,claims!$Z:$Z,"Inpatient")</f>
        <v>0</v>
      </c>
      <c r="AD660" s="41">
        <f t="shared" si="44"/>
        <v>0</v>
      </c>
      <c r="AE660" s="41" t="str">
        <f>IF(enrollment!P660="","",enrollment!P660)</f>
        <v/>
      </c>
      <c r="AF660" s="41">
        <f>IF(enrollment!P660="",0,1)</f>
        <v>0</v>
      </c>
    </row>
    <row r="661" spans="1:32" x14ac:dyDescent="0.25">
      <c r="A661" t="str">
        <f>enrollment!A661</f>
        <v>M-000660</v>
      </c>
      <c r="B661" t="str">
        <f>enrollment!F661</f>
        <v>Marketplace</v>
      </c>
      <c r="C661" t="str">
        <f>enrollment!I661</f>
        <v>TN</v>
      </c>
      <c r="D661" t="str">
        <f>enrollment!J661</f>
        <v>Davidson</v>
      </c>
      <c r="E661">
        <f>enrollment!L661</f>
        <v>82</v>
      </c>
      <c r="F661" t="str" cm="1">
        <f t="array" ref="F661">_xlfn.IFS(E661&lt;18,"0-17",E661&lt;35,"18-34",E661&lt;50,"35-49",E661&lt;65,"50-64",TRUE,"65+")</f>
        <v>65+</v>
      </c>
      <c r="G661" t="str">
        <f>enrollment!M661</f>
        <v>M</v>
      </c>
      <c r="H661" s="13">
        <f>enrollment!N661</f>
        <v>2.31</v>
      </c>
      <c r="I661" s="14">
        <f>enrollment!O661</f>
        <v>5678901234</v>
      </c>
      <c r="J661" s="15">
        <f>IFERROR(_xlfn.XLOOKUP(I661,providers!$B$2:$B$11,providers!$Q$2:$Q$11),"")</f>
        <v>3.8</v>
      </c>
      <c r="K661">
        <f>SUMIFS(member_months!$F:$F,member_months!$A:$A,$A661)</f>
        <v>12</v>
      </c>
      <c r="L661" s="16">
        <f>SUMIFS(claims!$Q:$Q,claims!$B:$B,$A661)</f>
        <v>23633.71</v>
      </c>
      <c r="M661" s="16">
        <f t="shared" si="42"/>
        <v>1969.4758333333332</v>
      </c>
      <c r="N661" s="16">
        <f>SUMIFS(claims!$Q:$Q,claims!$B:$B,$A661,claims!$Z:$Z,"Inpatient")</f>
        <v>19859.68</v>
      </c>
      <c r="O661" s="16">
        <f>SUMIFS(claims!$Q:$Q,claims!$B:$B,$A661,claims!$Z:$Z,"ED")</f>
        <v>0</v>
      </c>
      <c r="P661" s="16">
        <f>SUMIFS(claims!$Q:$Q,claims!$B:$B,$A661,claims!$Z:$Z,"Specialty Rx")</f>
        <v>2889.75</v>
      </c>
      <c r="Q661" s="14">
        <f t="shared" si="43"/>
        <v>0</v>
      </c>
      <c r="AA661" s="41">
        <f>COUNTIFS(claims!$B:$B,$A661,claims!$Z:$Z,"Behavioral Health")</f>
        <v>0</v>
      </c>
      <c r="AB661" s="41">
        <f>COUNTIFS(claims!$B:$B,$A661,claims!$Z:$Z,"ED")</f>
        <v>0</v>
      </c>
      <c r="AC661" s="41">
        <f>COUNTIFS(claims!$B:$B,$A661,claims!$Z:$Z,"Inpatient")</f>
        <v>1</v>
      </c>
      <c r="AD661" s="41">
        <f t="shared" si="44"/>
        <v>0</v>
      </c>
      <c r="AE661" s="41" t="str">
        <f>IF(enrollment!P661="","",enrollment!P661)</f>
        <v/>
      </c>
      <c r="AF661" s="41">
        <f>IF(enrollment!P661="",0,1)</f>
        <v>0</v>
      </c>
    </row>
    <row r="662" spans="1:32" x14ac:dyDescent="0.25">
      <c r="A662" t="str">
        <f>enrollment!A662</f>
        <v>M-000661</v>
      </c>
      <c r="B662" t="str">
        <f>enrollment!F662</f>
        <v>Medicare Advantage</v>
      </c>
      <c r="C662" t="str">
        <f>enrollment!I662</f>
        <v>GA</v>
      </c>
      <c r="D662" t="str">
        <f>enrollment!J662</f>
        <v>Cherokee</v>
      </c>
      <c r="E662">
        <f>enrollment!L662</f>
        <v>67</v>
      </c>
      <c r="F662" t="str" cm="1">
        <f t="array" ref="F662">_xlfn.IFS(E662&lt;18,"0-17",E662&lt;35,"18-34",E662&lt;50,"35-49",E662&lt;65,"50-64",TRUE,"65+")</f>
        <v>65+</v>
      </c>
      <c r="G662" t="str">
        <f>enrollment!M662</f>
        <v>F</v>
      </c>
      <c r="H662" s="13">
        <f>enrollment!N662</f>
        <v>2.84</v>
      </c>
      <c r="I662" s="14">
        <f>enrollment!O662</f>
        <v>8901234567</v>
      </c>
      <c r="J662" s="15">
        <f>IFERROR(_xlfn.XLOOKUP(I662,providers!$B$2:$B$11,providers!$Q$2:$Q$11),"")</f>
        <v>3.7</v>
      </c>
      <c r="K662">
        <f>SUMIFS(member_months!$F:$F,member_months!$A:$A,$A662)</f>
        <v>11</v>
      </c>
      <c r="L662" s="16">
        <f>SUMIFS(claims!$Q:$Q,claims!$B:$B,$A662)</f>
        <v>3977.1699999999996</v>
      </c>
      <c r="M662" s="16">
        <f t="shared" si="42"/>
        <v>361.56090909090904</v>
      </c>
      <c r="N662" s="16">
        <f>SUMIFS(claims!$Q:$Q,claims!$B:$B,$A662,claims!$Z:$Z,"Inpatient")</f>
        <v>0</v>
      </c>
      <c r="O662" s="16">
        <f>SUMIFS(claims!$Q:$Q,claims!$B:$B,$A662,claims!$Z:$Z,"ED")</f>
        <v>2187.96</v>
      </c>
      <c r="P662" s="16">
        <f>SUMIFS(claims!$Q:$Q,claims!$B:$B,$A662,claims!$Z:$Z,"Specialty Rx")</f>
        <v>682.97</v>
      </c>
      <c r="Q662" s="14">
        <f t="shared" si="43"/>
        <v>0</v>
      </c>
      <c r="AA662" s="41">
        <f>COUNTIFS(claims!$B:$B,$A662,claims!$Z:$Z,"Behavioral Health")</f>
        <v>1</v>
      </c>
      <c r="AB662" s="41">
        <f>COUNTIFS(claims!$B:$B,$A662,claims!$Z:$Z,"ED")</f>
        <v>2</v>
      </c>
      <c r="AC662" s="41">
        <f>COUNTIFS(claims!$B:$B,$A662,claims!$Z:$Z,"Inpatient")</f>
        <v>0</v>
      </c>
      <c r="AD662" s="41">
        <f t="shared" si="44"/>
        <v>1</v>
      </c>
      <c r="AE662" s="41" t="str">
        <f>IF(enrollment!P662="","",enrollment!P662)</f>
        <v/>
      </c>
      <c r="AF662" s="41">
        <f>IF(enrollment!P662="",0,1)</f>
        <v>0</v>
      </c>
    </row>
    <row r="663" spans="1:32" x14ac:dyDescent="0.25">
      <c r="A663" t="str">
        <f>enrollment!A663</f>
        <v>M-000662</v>
      </c>
      <c r="B663" t="str">
        <f>enrollment!F663</f>
        <v>Commercial</v>
      </c>
      <c r="C663" t="str">
        <f>enrollment!I663</f>
        <v>KY</v>
      </c>
      <c r="D663" t="str">
        <f>enrollment!J663</f>
        <v>Hardin</v>
      </c>
      <c r="E663">
        <f>enrollment!L663</f>
        <v>37</v>
      </c>
      <c r="F663" t="str" cm="1">
        <f t="array" ref="F663">_xlfn.IFS(E663&lt;18,"0-17",E663&lt;35,"18-34",E663&lt;50,"35-49",E663&lt;65,"50-64",TRUE,"65+")</f>
        <v>35-49</v>
      </c>
      <c r="G663" t="str">
        <f>enrollment!M663</f>
        <v>M</v>
      </c>
      <c r="H663" s="13">
        <f>enrollment!N663</f>
        <v>0.79</v>
      </c>
      <c r="I663" s="14">
        <f>enrollment!O663</f>
        <v>9012345678</v>
      </c>
      <c r="J663" s="15">
        <f>IFERROR(_xlfn.XLOOKUP(I663,providers!$B$2:$B$11,providers!$Q$2:$Q$11),"")</f>
        <v>4.3</v>
      </c>
      <c r="K663">
        <f>SUMIFS(member_months!$F:$F,member_months!$A:$A,$A663)</f>
        <v>6</v>
      </c>
      <c r="L663" s="16">
        <f>SUMIFS(claims!$Q:$Q,claims!$B:$B,$A663)</f>
        <v>1594.5300000000002</v>
      </c>
      <c r="M663" s="16">
        <f t="shared" si="42"/>
        <v>265.75500000000005</v>
      </c>
      <c r="N663" s="16">
        <f>SUMIFS(claims!$Q:$Q,claims!$B:$B,$A663,claims!$Z:$Z,"Inpatient")</f>
        <v>0</v>
      </c>
      <c r="O663" s="16">
        <f>SUMIFS(claims!$Q:$Q,claims!$B:$B,$A663,claims!$Z:$Z,"ED")</f>
        <v>0</v>
      </c>
      <c r="P663" s="16">
        <f>SUMIFS(claims!$Q:$Q,claims!$B:$B,$A663,claims!$Z:$Z,"Specialty Rx")</f>
        <v>756.83</v>
      </c>
      <c r="Q663" s="14">
        <f t="shared" si="43"/>
        <v>0</v>
      </c>
      <c r="AA663" s="41">
        <f>COUNTIFS(claims!$B:$B,$A663,claims!$Z:$Z,"Behavioral Health")</f>
        <v>0</v>
      </c>
      <c r="AB663" s="41">
        <f>COUNTIFS(claims!$B:$B,$A663,claims!$Z:$Z,"ED")</f>
        <v>0</v>
      </c>
      <c r="AC663" s="41">
        <f>COUNTIFS(claims!$B:$B,$A663,claims!$Z:$Z,"Inpatient")</f>
        <v>0</v>
      </c>
      <c r="AD663" s="41">
        <f t="shared" si="44"/>
        <v>0</v>
      </c>
      <c r="AE663" s="41" t="str">
        <f>IF(enrollment!P663="","",enrollment!P663)</f>
        <v>Network Adequacy</v>
      </c>
      <c r="AF663" s="41">
        <f>IF(enrollment!P663="",0,1)</f>
        <v>1</v>
      </c>
    </row>
    <row r="664" spans="1:32" x14ac:dyDescent="0.25">
      <c r="A664" t="str">
        <f>enrollment!A664</f>
        <v>M-000663</v>
      </c>
      <c r="B664" t="str">
        <f>enrollment!F664</f>
        <v>Medicare Advantage</v>
      </c>
      <c r="C664" t="str">
        <f>enrollment!I664</f>
        <v>OH</v>
      </c>
      <c r="D664" t="str">
        <f>enrollment!J664</f>
        <v>Cuyahoga</v>
      </c>
      <c r="E664">
        <f>enrollment!L664</f>
        <v>81</v>
      </c>
      <c r="F664" t="str" cm="1">
        <f t="array" ref="F664">_xlfn.IFS(E664&lt;18,"0-17",E664&lt;35,"18-34",E664&lt;50,"35-49",E664&lt;65,"50-64",TRUE,"65+")</f>
        <v>65+</v>
      </c>
      <c r="G664" t="str">
        <f>enrollment!M664</f>
        <v>F</v>
      </c>
      <c r="H664" s="13">
        <f>enrollment!N664</f>
        <v>3.3</v>
      </c>
      <c r="I664" s="14">
        <f>enrollment!O664</f>
        <v>6789012345</v>
      </c>
      <c r="J664" s="15">
        <f>IFERROR(_xlfn.XLOOKUP(I664,providers!$B$2:$B$11,providers!$Q$2:$Q$11),"")</f>
        <v>4.0999999999999996</v>
      </c>
      <c r="K664">
        <f>SUMIFS(member_months!$F:$F,member_months!$A:$A,$A664)</f>
        <v>11</v>
      </c>
      <c r="L664" s="16">
        <f>SUMIFS(claims!$Q:$Q,claims!$B:$B,$A664)</f>
        <v>3728.55</v>
      </c>
      <c r="M664" s="16">
        <f t="shared" si="42"/>
        <v>338.95909090909095</v>
      </c>
      <c r="N664" s="16">
        <f>SUMIFS(claims!$Q:$Q,claims!$B:$B,$A664,claims!$Z:$Z,"Inpatient")</f>
        <v>0</v>
      </c>
      <c r="O664" s="16">
        <f>SUMIFS(claims!$Q:$Q,claims!$B:$B,$A664,claims!$Z:$Z,"ED")</f>
        <v>0</v>
      </c>
      <c r="P664" s="16">
        <f>SUMIFS(claims!$Q:$Q,claims!$B:$B,$A664,claims!$Z:$Z,"Specialty Rx")</f>
        <v>2685.14</v>
      </c>
      <c r="Q664" s="14">
        <f t="shared" si="43"/>
        <v>0</v>
      </c>
      <c r="AA664" s="41">
        <f>COUNTIFS(claims!$B:$B,$A664,claims!$Z:$Z,"Behavioral Health")</f>
        <v>1</v>
      </c>
      <c r="AB664" s="41">
        <f>COUNTIFS(claims!$B:$B,$A664,claims!$Z:$Z,"ED")</f>
        <v>0</v>
      </c>
      <c r="AC664" s="41">
        <f>COUNTIFS(claims!$B:$B,$A664,claims!$Z:$Z,"Inpatient")</f>
        <v>0</v>
      </c>
      <c r="AD664" s="41">
        <f t="shared" si="44"/>
        <v>1</v>
      </c>
      <c r="AE664" s="41" t="str">
        <f>IF(enrollment!P664="","",enrollment!P664)</f>
        <v/>
      </c>
      <c r="AF664" s="41">
        <f>IF(enrollment!P664="",0,1)</f>
        <v>0</v>
      </c>
    </row>
    <row r="665" spans="1:32" x14ac:dyDescent="0.25">
      <c r="A665" t="str">
        <f>enrollment!A665</f>
        <v>M-000664</v>
      </c>
      <c r="B665" t="str">
        <f>enrollment!F665</f>
        <v>Marketplace</v>
      </c>
      <c r="C665" t="str">
        <f>enrollment!I665</f>
        <v>OH</v>
      </c>
      <c r="D665" t="str">
        <f>enrollment!J665</f>
        <v>Cuyahoga</v>
      </c>
      <c r="E665">
        <f>enrollment!L665</f>
        <v>43</v>
      </c>
      <c r="F665" t="str" cm="1">
        <f t="array" ref="F665">_xlfn.IFS(E665&lt;18,"0-17",E665&lt;35,"18-34",E665&lt;50,"35-49",E665&lt;65,"50-64",TRUE,"65+")</f>
        <v>35-49</v>
      </c>
      <c r="G665" t="str">
        <f>enrollment!M665</f>
        <v>F</v>
      </c>
      <c r="H665" s="13">
        <f>enrollment!N665</f>
        <v>0.9</v>
      </c>
      <c r="I665" s="14">
        <f>enrollment!O665</f>
        <v>6789012345</v>
      </c>
      <c r="J665" s="15">
        <f>IFERROR(_xlfn.XLOOKUP(I665,providers!$B$2:$B$11,providers!$Q$2:$Q$11),"")</f>
        <v>4.0999999999999996</v>
      </c>
      <c r="K665">
        <f>SUMIFS(member_months!$F:$F,member_months!$A:$A,$A665)</f>
        <v>10</v>
      </c>
      <c r="L665" s="16">
        <f>SUMIFS(claims!$Q:$Q,claims!$B:$B,$A665)</f>
        <v>34921.33</v>
      </c>
      <c r="M665" s="16">
        <f t="shared" si="42"/>
        <v>3492.1330000000003</v>
      </c>
      <c r="N665" s="16">
        <f>SUMIFS(claims!$Q:$Q,claims!$B:$B,$A665,claims!$Z:$Z,"Inpatient")</f>
        <v>32914.159999999996</v>
      </c>
      <c r="O665" s="16">
        <f>SUMIFS(claims!$Q:$Q,claims!$B:$B,$A665,claims!$Z:$Z,"ED")</f>
        <v>0</v>
      </c>
      <c r="P665" s="16">
        <f>SUMIFS(claims!$Q:$Q,claims!$B:$B,$A665,claims!$Z:$Z,"Specialty Rx")</f>
        <v>1156</v>
      </c>
      <c r="Q665" s="14">
        <f t="shared" si="43"/>
        <v>0</v>
      </c>
      <c r="AA665" s="41">
        <f>COUNTIFS(claims!$B:$B,$A665,claims!$Z:$Z,"Behavioral Health")</f>
        <v>0</v>
      </c>
      <c r="AB665" s="41">
        <f>COUNTIFS(claims!$B:$B,$A665,claims!$Z:$Z,"ED")</f>
        <v>0</v>
      </c>
      <c r="AC665" s="41">
        <f>COUNTIFS(claims!$B:$B,$A665,claims!$Z:$Z,"Inpatient")</f>
        <v>2</v>
      </c>
      <c r="AD665" s="41">
        <f t="shared" si="44"/>
        <v>0</v>
      </c>
      <c r="AE665" s="41" t="str">
        <f>IF(enrollment!P665="","",enrollment!P665)</f>
        <v/>
      </c>
      <c r="AF665" s="41">
        <f>IF(enrollment!P665="",0,1)</f>
        <v>0</v>
      </c>
    </row>
    <row r="666" spans="1:32" x14ac:dyDescent="0.25">
      <c r="A666" t="str">
        <f>enrollment!A666</f>
        <v>M-000665</v>
      </c>
      <c r="B666" t="str">
        <f>enrollment!F666</f>
        <v>Marketplace</v>
      </c>
      <c r="C666" t="str">
        <f>enrollment!I666</f>
        <v>KY</v>
      </c>
      <c r="D666" t="str">
        <f>enrollment!J666</f>
        <v>Hardin</v>
      </c>
      <c r="E666">
        <f>enrollment!L666</f>
        <v>41</v>
      </c>
      <c r="F666" t="str" cm="1">
        <f t="array" ref="F666">_xlfn.IFS(E666&lt;18,"0-17",E666&lt;35,"18-34",E666&lt;50,"35-49",E666&lt;65,"50-64",TRUE,"65+")</f>
        <v>35-49</v>
      </c>
      <c r="G666" t="str">
        <f>enrollment!M666</f>
        <v>F</v>
      </c>
      <c r="H666" s="13">
        <f>enrollment!N666</f>
        <v>1.21</v>
      </c>
      <c r="I666" s="14">
        <f>enrollment!O666</f>
        <v>3456789012</v>
      </c>
      <c r="J666" s="15">
        <f>IFERROR(_xlfn.XLOOKUP(I666,providers!$B$2:$B$11,providers!$Q$2:$Q$11),"")</f>
        <v>4</v>
      </c>
      <c r="K666">
        <f>SUMIFS(member_months!$F:$F,member_months!$A:$A,$A666)</f>
        <v>11</v>
      </c>
      <c r="L666" s="16">
        <f>SUMIFS(claims!$Q:$Q,claims!$B:$B,$A666)</f>
        <v>21029.279999999999</v>
      </c>
      <c r="M666" s="16">
        <f t="shared" si="42"/>
        <v>1911.7527272727273</v>
      </c>
      <c r="N666" s="16">
        <f>SUMIFS(claims!$Q:$Q,claims!$B:$B,$A666,claims!$Z:$Z,"Inpatient")</f>
        <v>17729.8</v>
      </c>
      <c r="O666" s="16">
        <f>SUMIFS(claims!$Q:$Q,claims!$B:$B,$A666,claims!$Z:$Z,"ED")</f>
        <v>0</v>
      </c>
      <c r="P666" s="16">
        <f>SUMIFS(claims!$Q:$Q,claims!$B:$B,$A666,claims!$Z:$Z,"Specialty Rx")</f>
        <v>2763.09</v>
      </c>
      <c r="Q666" s="14">
        <f t="shared" si="43"/>
        <v>0</v>
      </c>
      <c r="AA666" s="41">
        <f>COUNTIFS(claims!$B:$B,$A666,claims!$Z:$Z,"Behavioral Health")</f>
        <v>0</v>
      </c>
      <c r="AB666" s="41">
        <f>COUNTIFS(claims!$B:$B,$A666,claims!$Z:$Z,"ED")</f>
        <v>0</v>
      </c>
      <c r="AC666" s="41">
        <f>COUNTIFS(claims!$B:$B,$A666,claims!$Z:$Z,"Inpatient")</f>
        <v>1</v>
      </c>
      <c r="AD666" s="41">
        <f t="shared" si="44"/>
        <v>0</v>
      </c>
      <c r="AE666" s="41" t="str">
        <f>IF(enrollment!P666="","",enrollment!P666)</f>
        <v/>
      </c>
      <c r="AF666" s="41">
        <f>IF(enrollment!P666="",0,1)</f>
        <v>0</v>
      </c>
    </row>
    <row r="667" spans="1:32" x14ac:dyDescent="0.25">
      <c r="A667" t="str">
        <f>enrollment!A667</f>
        <v>M-000666</v>
      </c>
      <c r="B667" t="str">
        <f>enrollment!F667</f>
        <v>Medicare Advantage</v>
      </c>
      <c r="C667" t="str">
        <f>enrollment!I667</f>
        <v>TN</v>
      </c>
      <c r="D667" t="str">
        <f>enrollment!J667</f>
        <v>Knox</v>
      </c>
      <c r="E667">
        <f>enrollment!L667</f>
        <v>82</v>
      </c>
      <c r="F667" t="str" cm="1">
        <f t="array" ref="F667">_xlfn.IFS(E667&lt;18,"0-17",E667&lt;35,"18-34",E667&lt;50,"35-49",E667&lt;65,"50-64",TRUE,"65+")</f>
        <v>65+</v>
      </c>
      <c r="G667" t="str">
        <f>enrollment!M667</f>
        <v>F</v>
      </c>
      <c r="H667" s="13">
        <f>enrollment!N667</f>
        <v>2.42</v>
      </c>
      <c r="I667" s="14">
        <f>enrollment!O667</f>
        <v>5678901234</v>
      </c>
      <c r="J667" s="15">
        <f>IFERROR(_xlfn.XLOOKUP(I667,providers!$B$2:$B$11,providers!$Q$2:$Q$11),"")</f>
        <v>3.8</v>
      </c>
      <c r="K667">
        <f>SUMIFS(member_months!$F:$F,member_months!$A:$A,$A667)</f>
        <v>10</v>
      </c>
      <c r="L667" s="16">
        <f>SUMIFS(claims!$Q:$Q,claims!$B:$B,$A667)</f>
        <v>3743.12</v>
      </c>
      <c r="M667" s="16">
        <f t="shared" si="42"/>
        <v>374.31200000000001</v>
      </c>
      <c r="N667" s="16">
        <f>SUMIFS(claims!$Q:$Q,claims!$B:$B,$A667,claims!$Z:$Z,"Inpatient")</f>
        <v>0</v>
      </c>
      <c r="O667" s="16">
        <f>SUMIFS(claims!$Q:$Q,claims!$B:$B,$A667,claims!$Z:$Z,"ED")</f>
        <v>1304.81</v>
      </c>
      <c r="P667" s="16">
        <f>SUMIFS(claims!$Q:$Q,claims!$B:$B,$A667,claims!$Z:$Z,"Specialty Rx")</f>
        <v>1870.03</v>
      </c>
      <c r="Q667" s="14">
        <f t="shared" si="43"/>
        <v>0</v>
      </c>
      <c r="AA667" s="41">
        <f>COUNTIFS(claims!$B:$B,$A667,claims!$Z:$Z,"Behavioral Health")</f>
        <v>0</v>
      </c>
      <c r="AB667" s="41">
        <f>COUNTIFS(claims!$B:$B,$A667,claims!$Z:$Z,"ED")</f>
        <v>1</v>
      </c>
      <c r="AC667" s="41">
        <f>COUNTIFS(claims!$B:$B,$A667,claims!$Z:$Z,"Inpatient")</f>
        <v>0</v>
      </c>
      <c r="AD667" s="41">
        <f t="shared" si="44"/>
        <v>0</v>
      </c>
      <c r="AE667" s="41" t="str">
        <f>IF(enrollment!P667="","",enrollment!P667)</f>
        <v/>
      </c>
      <c r="AF667" s="41">
        <f>IF(enrollment!P667="",0,1)</f>
        <v>0</v>
      </c>
    </row>
    <row r="668" spans="1:32" x14ac:dyDescent="0.25">
      <c r="A668" t="str">
        <f>enrollment!A668</f>
        <v>M-000667</v>
      </c>
      <c r="B668" t="str">
        <f>enrollment!F668</f>
        <v>Commercial</v>
      </c>
      <c r="C668" t="str">
        <f>enrollment!I668</f>
        <v>TN</v>
      </c>
      <c r="D668" t="str">
        <f>enrollment!J668</f>
        <v>Rural-Cannon</v>
      </c>
      <c r="E668">
        <f>enrollment!L668</f>
        <v>23</v>
      </c>
      <c r="F668" t="str" cm="1">
        <f t="array" ref="F668">_xlfn.IFS(E668&lt;18,"0-17",E668&lt;35,"18-34",E668&lt;50,"35-49",E668&lt;65,"50-64",TRUE,"65+")</f>
        <v>18-34</v>
      </c>
      <c r="G668" t="str">
        <f>enrollment!M668</f>
        <v>M</v>
      </c>
      <c r="H668" s="13">
        <f>enrollment!N668</f>
        <v>1.17</v>
      </c>
      <c r="I668" s="14">
        <f>enrollment!O668</f>
        <v>2233445566</v>
      </c>
      <c r="J668" s="15">
        <f>IFERROR(_xlfn.XLOOKUP(I668,providers!$B$2:$B$11,providers!$Q$2:$Q$11),"")</f>
        <v>3.5</v>
      </c>
      <c r="K668">
        <f>SUMIFS(member_months!$F:$F,member_months!$A:$A,$A668)</f>
        <v>10</v>
      </c>
      <c r="L668" s="16">
        <f>SUMIFS(claims!$Q:$Q,claims!$B:$B,$A668)</f>
        <v>5822.56</v>
      </c>
      <c r="M668" s="16">
        <f t="shared" si="42"/>
        <v>582.25600000000009</v>
      </c>
      <c r="N668" s="16">
        <f>SUMIFS(claims!$Q:$Q,claims!$B:$B,$A668,claims!$Z:$Z,"Inpatient")</f>
        <v>0</v>
      </c>
      <c r="O668" s="16">
        <f>SUMIFS(claims!$Q:$Q,claims!$B:$B,$A668,claims!$Z:$Z,"ED")</f>
        <v>5218.2700000000004</v>
      </c>
      <c r="P668" s="16">
        <f>SUMIFS(claims!$Q:$Q,claims!$B:$B,$A668,claims!$Z:$Z,"Specialty Rx")</f>
        <v>0</v>
      </c>
      <c r="Q668" s="14">
        <f t="shared" si="43"/>
        <v>0</v>
      </c>
      <c r="AA668" s="41">
        <f>COUNTIFS(claims!$B:$B,$A668,claims!$Z:$Z,"Behavioral Health")</f>
        <v>2</v>
      </c>
      <c r="AB668" s="41">
        <f>COUNTIFS(claims!$B:$B,$A668,claims!$Z:$Z,"ED")</f>
        <v>5</v>
      </c>
      <c r="AC668" s="41">
        <f>COUNTIFS(claims!$B:$B,$A668,claims!$Z:$Z,"Inpatient")</f>
        <v>0</v>
      </c>
      <c r="AD668" s="41">
        <f t="shared" si="44"/>
        <v>1</v>
      </c>
      <c r="AE668" s="41" t="str">
        <f>IF(enrollment!P668="","",enrollment!P668)</f>
        <v/>
      </c>
      <c r="AF668" s="41">
        <f>IF(enrollment!P668="",0,1)</f>
        <v>0</v>
      </c>
    </row>
    <row r="669" spans="1:32" x14ac:dyDescent="0.25">
      <c r="A669" t="str">
        <f>enrollment!A669</f>
        <v>M-000668</v>
      </c>
      <c r="B669" t="str">
        <f>enrollment!F669</f>
        <v>Marketplace</v>
      </c>
      <c r="C669" t="str">
        <f>enrollment!I669</f>
        <v>TN</v>
      </c>
      <c r="D669" t="str">
        <f>enrollment!J669</f>
        <v>Rural-Cannon</v>
      </c>
      <c r="E669">
        <f>enrollment!L669</f>
        <v>34</v>
      </c>
      <c r="F669" t="str" cm="1">
        <f t="array" ref="F669">_xlfn.IFS(E669&lt;18,"0-17",E669&lt;35,"18-34",E669&lt;50,"35-49",E669&lt;65,"50-64",TRUE,"65+")</f>
        <v>18-34</v>
      </c>
      <c r="G669" t="str">
        <f>enrollment!M669</f>
        <v>F</v>
      </c>
      <c r="H669" s="13">
        <f>enrollment!N669</f>
        <v>1.49</v>
      </c>
      <c r="I669" s="14">
        <f>enrollment!O669</f>
        <v>2233445566</v>
      </c>
      <c r="J669" s="15">
        <f>IFERROR(_xlfn.XLOOKUP(I669,providers!$B$2:$B$11,providers!$Q$2:$Q$11),"")</f>
        <v>3.5</v>
      </c>
      <c r="K669">
        <f>SUMIFS(member_months!$F:$F,member_months!$A:$A,$A669)</f>
        <v>10</v>
      </c>
      <c r="L669" s="16">
        <f>SUMIFS(claims!$Q:$Q,claims!$B:$B,$A669)</f>
        <v>4164.57</v>
      </c>
      <c r="M669" s="16">
        <f t="shared" si="42"/>
        <v>416.45699999999999</v>
      </c>
      <c r="N669" s="16">
        <f>SUMIFS(claims!$Q:$Q,claims!$B:$B,$A669,claims!$Z:$Z,"Inpatient")</f>
        <v>0</v>
      </c>
      <c r="O669" s="16">
        <f>SUMIFS(claims!$Q:$Q,claims!$B:$B,$A669,claims!$Z:$Z,"ED")</f>
        <v>3846.12</v>
      </c>
      <c r="P669" s="16">
        <f>SUMIFS(claims!$Q:$Q,claims!$B:$B,$A669,claims!$Z:$Z,"Specialty Rx")</f>
        <v>0</v>
      </c>
      <c r="Q669" s="14">
        <f t="shared" si="43"/>
        <v>0</v>
      </c>
      <c r="AA669" s="41">
        <f>COUNTIFS(claims!$B:$B,$A669,claims!$Z:$Z,"Behavioral Health")</f>
        <v>1</v>
      </c>
      <c r="AB669" s="41">
        <f>COUNTIFS(claims!$B:$B,$A669,claims!$Z:$Z,"ED")</f>
        <v>3</v>
      </c>
      <c r="AC669" s="41">
        <f>COUNTIFS(claims!$B:$B,$A669,claims!$Z:$Z,"Inpatient")</f>
        <v>0</v>
      </c>
      <c r="AD669" s="41">
        <f t="shared" si="44"/>
        <v>1</v>
      </c>
      <c r="AE669" s="41" t="str">
        <f>IF(enrollment!P669="","",enrollment!P669)</f>
        <v/>
      </c>
      <c r="AF669" s="41">
        <f>IF(enrollment!P669="",0,1)</f>
        <v>0</v>
      </c>
    </row>
    <row r="670" spans="1:32" x14ac:dyDescent="0.25">
      <c r="A670" t="str">
        <f>enrollment!A670</f>
        <v>M-000669</v>
      </c>
      <c r="B670" t="str">
        <f>enrollment!F670</f>
        <v>Marketplace</v>
      </c>
      <c r="C670" t="str">
        <f>enrollment!I670</f>
        <v>TN</v>
      </c>
      <c r="D670" t="str">
        <f>enrollment!J670</f>
        <v>Knox</v>
      </c>
      <c r="E670">
        <f>enrollment!L670</f>
        <v>81</v>
      </c>
      <c r="F670" t="str" cm="1">
        <f t="array" ref="F670">_xlfn.IFS(E670&lt;18,"0-17",E670&lt;35,"18-34",E670&lt;50,"35-49",E670&lt;65,"50-64",TRUE,"65+")</f>
        <v>65+</v>
      </c>
      <c r="G670" t="str">
        <f>enrollment!M670</f>
        <v>M</v>
      </c>
      <c r="H670" s="13">
        <f>enrollment!N670</f>
        <v>3.7</v>
      </c>
      <c r="I670" s="14">
        <f>enrollment!O670</f>
        <v>7890123456</v>
      </c>
      <c r="J670" s="15">
        <f>IFERROR(_xlfn.XLOOKUP(I670,providers!$B$2:$B$11,providers!$Q$2:$Q$11),"")</f>
        <v>3.9</v>
      </c>
      <c r="K670">
        <f>SUMIFS(member_months!$F:$F,member_months!$A:$A,$A670)</f>
        <v>12</v>
      </c>
      <c r="L670" s="16">
        <f>SUMIFS(claims!$Q:$Q,claims!$B:$B,$A670)</f>
        <v>4552.6900000000005</v>
      </c>
      <c r="M670" s="16">
        <f t="shared" si="42"/>
        <v>379.39083333333338</v>
      </c>
      <c r="N670" s="16">
        <f>SUMIFS(claims!$Q:$Q,claims!$B:$B,$A670,claims!$Z:$Z,"Inpatient")</f>
        <v>0</v>
      </c>
      <c r="O670" s="16">
        <f>SUMIFS(claims!$Q:$Q,claims!$B:$B,$A670,claims!$Z:$Z,"ED")</f>
        <v>1373.82</v>
      </c>
      <c r="P670" s="16">
        <f>SUMIFS(claims!$Q:$Q,claims!$B:$B,$A670,claims!$Z:$Z,"Specialty Rx")</f>
        <v>2583.4700000000003</v>
      </c>
      <c r="Q670" s="14">
        <f t="shared" si="43"/>
        <v>0</v>
      </c>
      <c r="AA670" s="41">
        <f>COUNTIFS(claims!$B:$B,$A670,claims!$Z:$Z,"Behavioral Health")</f>
        <v>0</v>
      </c>
      <c r="AB670" s="41">
        <f>COUNTIFS(claims!$B:$B,$A670,claims!$Z:$Z,"ED")</f>
        <v>1</v>
      </c>
      <c r="AC670" s="41">
        <f>COUNTIFS(claims!$B:$B,$A670,claims!$Z:$Z,"Inpatient")</f>
        <v>0</v>
      </c>
      <c r="AD670" s="41">
        <f t="shared" si="44"/>
        <v>0</v>
      </c>
      <c r="AE670" s="41" t="str">
        <f>IF(enrollment!P670="","",enrollment!P670)</f>
        <v/>
      </c>
      <c r="AF670" s="41">
        <f>IF(enrollment!P670="",0,1)</f>
        <v>0</v>
      </c>
    </row>
    <row r="671" spans="1:32" x14ac:dyDescent="0.25">
      <c r="A671" t="str">
        <f>enrollment!A671</f>
        <v>M-000670</v>
      </c>
      <c r="B671" t="str">
        <f>enrollment!F671</f>
        <v>Commercial</v>
      </c>
      <c r="C671" t="str">
        <f>enrollment!I671</f>
        <v>KY</v>
      </c>
      <c r="D671" t="str">
        <f>enrollment!J671</f>
        <v>Jefferson</v>
      </c>
      <c r="E671">
        <f>enrollment!L671</f>
        <v>48</v>
      </c>
      <c r="F671" t="str" cm="1">
        <f t="array" ref="F671">_xlfn.IFS(E671&lt;18,"0-17",E671&lt;35,"18-34",E671&lt;50,"35-49",E671&lt;65,"50-64",TRUE,"65+")</f>
        <v>35-49</v>
      </c>
      <c r="G671" t="str">
        <f>enrollment!M671</f>
        <v>F</v>
      </c>
      <c r="H671" s="13">
        <f>enrollment!N671</f>
        <v>1.25</v>
      </c>
      <c r="I671" s="14">
        <f>enrollment!O671</f>
        <v>9012345678</v>
      </c>
      <c r="J671" s="15">
        <f>IFERROR(_xlfn.XLOOKUP(I671,providers!$B$2:$B$11,providers!$Q$2:$Q$11),"")</f>
        <v>4.3</v>
      </c>
      <c r="K671">
        <f>SUMIFS(member_months!$F:$F,member_months!$A:$A,$A671)</f>
        <v>11</v>
      </c>
      <c r="L671" s="16">
        <f>SUMIFS(claims!$Q:$Q,claims!$B:$B,$A671)</f>
        <v>3149.74</v>
      </c>
      <c r="M671" s="16">
        <f t="shared" si="42"/>
        <v>286.33999999999997</v>
      </c>
      <c r="N671" s="16">
        <f>SUMIFS(claims!$Q:$Q,claims!$B:$B,$A671,claims!$Z:$Z,"Inpatient")</f>
        <v>0</v>
      </c>
      <c r="O671" s="16">
        <f>SUMIFS(claims!$Q:$Q,claims!$B:$B,$A671,claims!$Z:$Z,"ED")</f>
        <v>2842.1400000000003</v>
      </c>
      <c r="P671" s="16">
        <f>SUMIFS(claims!$Q:$Q,claims!$B:$B,$A671,claims!$Z:$Z,"Specialty Rx")</f>
        <v>0</v>
      </c>
      <c r="Q671" s="14">
        <f t="shared" si="43"/>
        <v>0</v>
      </c>
      <c r="AA671" s="41">
        <f>COUNTIFS(claims!$B:$B,$A671,claims!$Z:$Z,"Behavioral Health")</f>
        <v>0</v>
      </c>
      <c r="AB671" s="41">
        <f>COUNTIFS(claims!$B:$B,$A671,claims!$Z:$Z,"ED")</f>
        <v>3</v>
      </c>
      <c r="AC671" s="41">
        <f>COUNTIFS(claims!$B:$B,$A671,claims!$Z:$Z,"Inpatient")</f>
        <v>0</v>
      </c>
      <c r="AD671" s="41">
        <f t="shared" si="44"/>
        <v>0</v>
      </c>
      <c r="AE671" s="41" t="str">
        <f>IF(enrollment!P671="","",enrollment!P671)</f>
        <v/>
      </c>
      <c r="AF671" s="41">
        <f>IF(enrollment!P671="",0,1)</f>
        <v>0</v>
      </c>
    </row>
    <row r="672" spans="1:32" x14ac:dyDescent="0.25">
      <c r="A672" t="str">
        <f>enrollment!A672</f>
        <v>M-000671</v>
      </c>
      <c r="B672" t="str">
        <f>enrollment!F672</f>
        <v>Marketplace</v>
      </c>
      <c r="C672" t="str">
        <f>enrollment!I672</f>
        <v>KY</v>
      </c>
      <c r="D672" t="str">
        <f>enrollment!J672</f>
        <v>Jefferson</v>
      </c>
      <c r="E672">
        <f>enrollment!L672</f>
        <v>63</v>
      </c>
      <c r="F672" t="str" cm="1">
        <f t="array" ref="F672">_xlfn.IFS(E672&lt;18,"0-17",E672&lt;35,"18-34",E672&lt;50,"35-49",E672&lt;65,"50-64",TRUE,"65+")</f>
        <v>50-64</v>
      </c>
      <c r="G672" t="str">
        <f>enrollment!M672</f>
        <v>M</v>
      </c>
      <c r="H672" s="13">
        <f>enrollment!N672</f>
        <v>1.1499999999999999</v>
      </c>
      <c r="I672" s="14">
        <f>enrollment!O672</f>
        <v>3456789012</v>
      </c>
      <c r="J672" s="15">
        <f>IFERROR(_xlfn.XLOOKUP(I672,providers!$B$2:$B$11,providers!$Q$2:$Q$11),"")</f>
        <v>4</v>
      </c>
      <c r="K672">
        <f>SUMIFS(member_months!$F:$F,member_months!$A:$A,$A672)</f>
        <v>11</v>
      </c>
      <c r="L672" s="16">
        <f>SUMIFS(claims!$Q:$Q,claims!$B:$B,$A672)</f>
        <v>17744.87</v>
      </c>
      <c r="M672" s="16">
        <f t="shared" si="42"/>
        <v>1613.1699999999998</v>
      </c>
      <c r="N672" s="16">
        <f>SUMIFS(claims!$Q:$Q,claims!$B:$B,$A672,claims!$Z:$Z,"Inpatient")</f>
        <v>15176.71</v>
      </c>
      <c r="O672" s="16">
        <f>SUMIFS(claims!$Q:$Q,claims!$B:$B,$A672,claims!$Z:$Z,"ED")</f>
        <v>2444.42</v>
      </c>
      <c r="P672" s="16">
        <f>SUMIFS(claims!$Q:$Q,claims!$B:$B,$A672,claims!$Z:$Z,"Specialty Rx")</f>
        <v>0</v>
      </c>
      <c r="Q672" s="14">
        <f t="shared" si="43"/>
        <v>0</v>
      </c>
      <c r="AA672" s="41">
        <f>COUNTIFS(claims!$B:$B,$A672,claims!$Z:$Z,"Behavioral Health")</f>
        <v>0</v>
      </c>
      <c r="AB672" s="41">
        <f>COUNTIFS(claims!$B:$B,$A672,claims!$Z:$Z,"ED")</f>
        <v>2</v>
      </c>
      <c r="AC672" s="41">
        <f>COUNTIFS(claims!$B:$B,$A672,claims!$Z:$Z,"Inpatient")</f>
        <v>1</v>
      </c>
      <c r="AD672" s="41">
        <f t="shared" si="44"/>
        <v>0</v>
      </c>
      <c r="AE672" s="41" t="str">
        <f>IF(enrollment!P672="","",enrollment!P672)</f>
        <v/>
      </c>
      <c r="AF672" s="41">
        <f>IF(enrollment!P672="",0,1)</f>
        <v>0</v>
      </c>
    </row>
    <row r="673" spans="1:32" x14ac:dyDescent="0.25">
      <c r="A673" t="str">
        <f>enrollment!A673</f>
        <v>M-000672</v>
      </c>
      <c r="B673" t="str">
        <f>enrollment!F673</f>
        <v>Commercial</v>
      </c>
      <c r="C673" t="str">
        <f>enrollment!I673</f>
        <v>TN</v>
      </c>
      <c r="D673" t="str">
        <f>enrollment!J673</f>
        <v>Knox</v>
      </c>
      <c r="E673">
        <f>enrollment!L673</f>
        <v>41</v>
      </c>
      <c r="F673" t="str" cm="1">
        <f t="array" ref="F673">_xlfn.IFS(E673&lt;18,"0-17",E673&lt;35,"18-34",E673&lt;50,"35-49",E673&lt;65,"50-64",TRUE,"65+")</f>
        <v>35-49</v>
      </c>
      <c r="G673" t="str">
        <f>enrollment!M673</f>
        <v>M</v>
      </c>
      <c r="H673" s="13">
        <f>enrollment!N673</f>
        <v>1.32</v>
      </c>
      <c r="I673" s="14">
        <f>enrollment!O673</f>
        <v>7890123456</v>
      </c>
      <c r="J673" s="15">
        <f>IFERROR(_xlfn.XLOOKUP(I673,providers!$B$2:$B$11,providers!$Q$2:$Q$11),"")</f>
        <v>3.9</v>
      </c>
      <c r="K673">
        <f>SUMIFS(member_months!$F:$F,member_months!$A:$A,$A673)</f>
        <v>12</v>
      </c>
      <c r="L673" s="16">
        <f>SUMIFS(claims!$Q:$Q,claims!$B:$B,$A673)</f>
        <v>12438.49</v>
      </c>
      <c r="M673" s="16">
        <f t="shared" si="42"/>
        <v>1036.5408333333332</v>
      </c>
      <c r="N673" s="16">
        <f>SUMIFS(claims!$Q:$Q,claims!$B:$B,$A673,claims!$Z:$Z,"Inpatient")</f>
        <v>12137.05</v>
      </c>
      <c r="O673" s="16">
        <f>SUMIFS(claims!$Q:$Q,claims!$B:$B,$A673,claims!$Z:$Z,"ED")</f>
        <v>0</v>
      </c>
      <c r="P673" s="16">
        <f>SUMIFS(claims!$Q:$Q,claims!$B:$B,$A673,claims!$Z:$Z,"Specialty Rx")</f>
        <v>0</v>
      </c>
      <c r="Q673" s="14">
        <f t="shared" si="43"/>
        <v>0</v>
      </c>
      <c r="AA673" s="41">
        <f>COUNTIFS(claims!$B:$B,$A673,claims!$Z:$Z,"Behavioral Health")</f>
        <v>0</v>
      </c>
      <c r="AB673" s="41">
        <f>COUNTIFS(claims!$B:$B,$A673,claims!$Z:$Z,"ED")</f>
        <v>0</v>
      </c>
      <c r="AC673" s="41">
        <f>COUNTIFS(claims!$B:$B,$A673,claims!$Z:$Z,"Inpatient")</f>
        <v>1</v>
      </c>
      <c r="AD673" s="41">
        <f t="shared" si="44"/>
        <v>0</v>
      </c>
      <c r="AE673" s="41" t="str">
        <f>IF(enrollment!P673="","",enrollment!P673)</f>
        <v/>
      </c>
      <c r="AF673" s="41">
        <f>IF(enrollment!P673="",0,1)</f>
        <v>0</v>
      </c>
    </row>
    <row r="674" spans="1:32" x14ac:dyDescent="0.25">
      <c r="A674" t="str">
        <f>enrollment!A674</f>
        <v>M-000673</v>
      </c>
      <c r="B674" t="str">
        <f>enrollment!F674</f>
        <v>Commercial</v>
      </c>
      <c r="C674" t="str">
        <f>enrollment!I674</f>
        <v>GA</v>
      </c>
      <c r="D674" t="str">
        <f>enrollment!J674</f>
        <v>Fulton</v>
      </c>
      <c r="E674">
        <f>enrollment!L674</f>
        <v>37</v>
      </c>
      <c r="F674" t="str" cm="1">
        <f t="array" ref="F674">_xlfn.IFS(E674&lt;18,"0-17",E674&lt;35,"18-34",E674&lt;50,"35-49",E674&lt;65,"50-64",TRUE,"65+")</f>
        <v>35-49</v>
      </c>
      <c r="G674" t="str">
        <f>enrollment!M674</f>
        <v>M</v>
      </c>
      <c r="H674" s="13">
        <f>enrollment!N674</f>
        <v>0.83</v>
      </c>
      <c r="I674" s="14">
        <f>enrollment!O674</f>
        <v>8901234567</v>
      </c>
      <c r="J674" s="15">
        <f>IFERROR(_xlfn.XLOOKUP(I674,providers!$B$2:$B$11,providers!$Q$2:$Q$11),"")</f>
        <v>3.7</v>
      </c>
      <c r="K674">
        <f>SUMIFS(member_months!$F:$F,member_months!$A:$A,$A674)</f>
        <v>11</v>
      </c>
      <c r="L674" s="16">
        <f>SUMIFS(claims!$Q:$Q,claims!$B:$B,$A674)</f>
        <v>59021.15</v>
      </c>
      <c r="M674" s="16">
        <f t="shared" si="42"/>
        <v>5365.5590909090906</v>
      </c>
      <c r="N674" s="16">
        <f>SUMIFS(claims!$Q:$Q,claims!$B:$B,$A674,claims!$Z:$Z,"Inpatient")</f>
        <v>47524.9</v>
      </c>
      <c r="O674" s="16">
        <f>SUMIFS(claims!$Q:$Q,claims!$B:$B,$A674,claims!$Z:$Z,"ED")</f>
        <v>5429.08</v>
      </c>
      <c r="P674" s="16">
        <f>SUMIFS(claims!$Q:$Q,claims!$B:$B,$A674,claims!$Z:$Z,"Specialty Rx")</f>
        <v>4503.46</v>
      </c>
      <c r="Q674" s="14">
        <f t="shared" si="43"/>
        <v>1</v>
      </c>
      <c r="AA674" s="41">
        <f>COUNTIFS(claims!$B:$B,$A674,claims!$Z:$Z,"Behavioral Health")</f>
        <v>0</v>
      </c>
      <c r="AB674" s="41">
        <f>COUNTIFS(claims!$B:$B,$A674,claims!$Z:$Z,"ED")</f>
        <v>5</v>
      </c>
      <c r="AC674" s="41">
        <f>COUNTIFS(claims!$B:$B,$A674,claims!$Z:$Z,"Inpatient")</f>
        <v>3</v>
      </c>
      <c r="AD674" s="41">
        <f t="shared" si="44"/>
        <v>0</v>
      </c>
      <c r="AE674" s="41" t="str">
        <f>IF(enrollment!P674="","",enrollment!P674)</f>
        <v/>
      </c>
      <c r="AF674" s="41">
        <f>IF(enrollment!P674="",0,1)</f>
        <v>0</v>
      </c>
    </row>
    <row r="675" spans="1:32" x14ac:dyDescent="0.25">
      <c r="A675" t="str">
        <f>enrollment!A675</f>
        <v>M-000674</v>
      </c>
      <c r="B675" t="str">
        <f>enrollment!F675</f>
        <v>Commercial</v>
      </c>
      <c r="C675" t="str">
        <f>enrollment!I675</f>
        <v>KY</v>
      </c>
      <c r="D675" t="str">
        <f>enrollment!J675</f>
        <v>Jefferson</v>
      </c>
      <c r="E675">
        <f>enrollment!L675</f>
        <v>56</v>
      </c>
      <c r="F675" t="str" cm="1">
        <f t="array" ref="F675">_xlfn.IFS(E675&lt;18,"0-17",E675&lt;35,"18-34",E675&lt;50,"35-49",E675&lt;65,"50-64",TRUE,"65+")</f>
        <v>50-64</v>
      </c>
      <c r="G675" t="str">
        <f>enrollment!M675</f>
        <v>F</v>
      </c>
      <c r="H675" s="13">
        <f>enrollment!N675</f>
        <v>1.1299999999999999</v>
      </c>
      <c r="I675" s="14">
        <f>enrollment!O675</f>
        <v>3456789012</v>
      </c>
      <c r="J675" s="15">
        <f>IFERROR(_xlfn.XLOOKUP(I675,providers!$B$2:$B$11,providers!$Q$2:$Q$11),"")</f>
        <v>4</v>
      </c>
      <c r="K675">
        <f>SUMIFS(member_months!$F:$F,member_months!$A:$A,$A675)</f>
        <v>11</v>
      </c>
      <c r="L675" s="16">
        <f>SUMIFS(claims!$Q:$Q,claims!$B:$B,$A675)</f>
        <v>2772.2299999999996</v>
      </c>
      <c r="M675" s="16">
        <f t="shared" si="42"/>
        <v>252.02090909090904</v>
      </c>
      <c r="N675" s="16">
        <f>SUMIFS(claims!$Q:$Q,claims!$B:$B,$A675,claims!$Z:$Z,"Inpatient")</f>
        <v>0</v>
      </c>
      <c r="O675" s="16">
        <f>SUMIFS(claims!$Q:$Q,claims!$B:$B,$A675,claims!$Z:$Z,"ED")</f>
        <v>1026.47</v>
      </c>
      <c r="P675" s="16">
        <f>SUMIFS(claims!$Q:$Q,claims!$B:$B,$A675,claims!$Z:$Z,"Specialty Rx")</f>
        <v>1087.57</v>
      </c>
      <c r="Q675" s="14">
        <f t="shared" si="43"/>
        <v>0</v>
      </c>
      <c r="AA675" s="41">
        <f>COUNTIFS(claims!$B:$B,$A675,claims!$Z:$Z,"Behavioral Health")</f>
        <v>2</v>
      </c>
      <c r="AB675" s="41">
        <f>COUNTIFS(claims!$B:$B,$A675,claims!$Z:$Z,"ED")</f>
        <v>1</v>
      </c>
      <c r="AC675" s="41">
        <f>COUNTIFS(claims!$B:$B,$A675,claims!$Z:$Z,"Inpatient")</f>
        <v>0</v>
      </c>
      <c r="AD675" s="41">
        <f t="shared" si="44"/>
        <v>1</v>
      </c>
      <c r="AE675" s="41" t="str">
        <f>IF(enrollment!P675="","",enrollment!P675)</f>
        <v/>
      </c>
      <c r="AF675" s="41">
        <f>IF(enrollment!P675="",0,1)</f>
        <v>0</v>
      </c>
    </row>
    <row r="676" spans="1:32" x14ac:dyDescent="0.25">
      <c r="A676" t="str">
        <f>enrollment!A676</f>
        <v>M-000675</v>
      </c>
      <c r="B676" t="str">
        <f>enrollment!F676</f>
        <v>Marketplace</v>
      </c>
      <c r="C676" t="str">
        <f>enrollment!I676</f>
        <v>OH</v>
      </c>
      <c r="D676" t="str">
        <f>enrollment!J676</f>
        <v>Cuyahoga</v>
      </c>
      <c r="E676">
        <f>enrollment!L676</f>
        <v>69</v>
      </c>
      <c r="F676" t="str" cm="1">
        <f t="array" ref="F676">_xlfn.IFS(E676&lt;18,"0-17",E676&lt;35,"18-34",E676&lt;50,"35-49",E676&lt;65,"50-64",TRUE,"65+")</f>
        <v>65+</v>
      </c>
      <c r="G676" t="str">
        <f>enrollment!M676</f>
        <v>F</v>
      </c>
      <c r="H676" s="13">
        <f>enrollment!N676</f>
        <v>3.07</v>
      </c>
      <c r="I676" s="14">
        <f>enrollment!O676</f>
        <v>6789012345</v>
      </c>
      <c r="J676" s="15">
        <f>IFERROR(_xlfn.XLOOKUP(I676,providers!$B$2:$B$11,providers!$Q$2:$Q$11),"")</f>
        <v>4.0999999999999996</v>
      </c>
      <c r="K676">
        <f>SUMIFS(member_months!$F:$F,member_months!$A:$A,$A676)</f>
        <v>10</v>
      </c>
      <c r="L676" s="16">
        <f>SUMIFS(claims!$Q:$Q,claims!$B:$B,$A676)</f>
        <v>20400.829999999998</v>
      </c>
      <c r="M676" s="16">
        <f t="shared" si="42"/>
        <v>2040.0829999999999</v>
      </c>
      <c r="N676" s="16">
        <f>SUMIFS(claims!$Q:$Q,claims!$B:$B,$A676,claims!$Z:$Z,"Inpatient")</f>
        <v>18799.63</v>
      </c>
      <c r="O676" s="16">
        <f>SUMIFS(claims!$Q:$Q,claims!$B:$B,$A676,claims!$Z:$Z,"ED")</f>
        <v>1077.6400000000001</v>
      </c>
      <c r="P676" s="16">
        <f>SUMIFS(claims!$Q:$Q,claims!$B:$B,$A676,claims!$Z:$Z,"Specialty Rx")</f>
        <v>0</v>
      </c>
      <c r="Q676" s="14">
        <f t="shared" si="43"/>
        <v>0</v>
      </c>
      <c r="AA676" s="41">
        <f>COUNTIFS(claims!$B:$B,$A676,claims!$Z:$Z,"Behavioral Health")</f>
        <v>0</v>
      </c>
      <c r="AB676" s="41">
        <f>COUNTIFS(claims!$B:$B,$A676,claims!$Z:$Z,"ED")</f>
        <v>1</v>
      </c>
      <c r="AC676" s="41">
        <f>COUNTIFS(claims!$B:$B,$A676,claims!$Z:$Z,"Inpatient")</f>
        <v>1</v>
      </c>
      <c r="AD676" s="41">
        <f t="shared" si="44"/>
        <v>0</v>
      </c>
      <c r="AE676" s="41" t="str">
        <f>IF(enrollment!P676="","",enrollment!P676)</f>
        <v/>
      </c>
      <c r="AF676" s="41">
        <f>IF(enrollment!P676="",0,1)</f>
        <v>0</v>
      </c>
    </row>
    <row r="677" spans="1:32" x14ac:dyDescent="0.25">
      <c r="A677" t="str">
        <f>enrollment!A677</f>
        <v>M-000676</v>
      </c>
      <c r="B677" t="str">
        <f>enrollment!F677</f>
        <v>Commercial</v>
      </c>
      <c r="C677" t="str">
        <f>enrollment!I677</f>
        <v>KY</v>
      </c>
      <c r="D677" t="str">
        <f>enrollment!J677</f>
        <v>Warren</v>
      </c>
      <c r="E677">
        <f>enrollment!L677</f>
        <v>53</v>
      </c>
      <c r="F677" t="str" cm="1">
        <f t="array" ref="F677">_xlfn.IFS(E677&lt;18,"0-17",E677&lt;35,"18-34",E677&lt;50,"35-49",E677&lt;65,"50-64",TRUE,"65+")</f>
        <v>50-64</v>
      </c>
      <c r="G677" t="str">
        <f>enrollment!M677</f>
        <v>F</v>
      </c>
      <c r="H677" s="13">
        <f>enrollment!N677</f>
        <v>0.84</v>
      </c>
      <c r="I677" s="14">
        <f>enrollment!O677</f>
        <v>3456789012</v>
      </c>
      <c r="J677" s="15">
        <f>IFERROR(_xlfn.XLOOKUP(I677,providers!$B$2:$B$11,providers!$Q$2:$Q$11),"")</f>
        <v>4</v>
      </c>
      <c r="K677">
        <f>SUMIFS(member_months!$F:$F,member_months!$A:$A,$A677)</f>
        <v>10</v>
      </c>
      <c r="L677" s="16">
        <f>SUMIFS(claims!$Q:$Q,claims!$B:$B,$A677)</f>
        <v>24944.31</v>
      </c>
      <c r="M677" s="16">
        <f t="shared" si="42"/>
        <v>2494.431</v>
      </c>
      <c r="N677" s="16">
        <f>SUMIFS(claims!$Q:$Q,claims!$B:$B,$A677,claims!$Z:$Z,"Inpatient")</f>
        <v>20163.27</v>
      </c>
      <c r="O677" s="16">
        <f>SUMIFS(claims!$Q:$Q,claims!$B:$B,$A677,claims!$Z:$Z,"ED")</f>
        <v>3493.5599999999995</v>
      </c>
      <c r="P677" s="16">
        <f>SUMIFS(claims!$Q:$Q,claims!$B:$B,$A677,claims!$Z:$Z,"Specialty Rx")</f>
        <v>867.21</v>
      </c>
      <c r="Q677" s="14">
        <f t="shared" si="43"/>
        <v>0</v>
      </c>
      <c r="AA677" s="41">
        <f>COUNTIFS(claims!$B:$B,$A677,claims!$Z:$Z,"Behavioral Health")</f>
        <v>0</v>
      </c>
      <c r="AB677" s="41">
        <f>COUNTIFS(claims!$B:$B,$A677,claims!$Z:$Z,"ED")</f>
        <v>3</v>
      </c>
      <c r="AC677" s="41">
        <f>COUNTIFS(claims!$B:$B,$A677,claims!$Z:$Z,"Inpatient")</f>
        <v>1</v>
      </c>
      <c r="AD677" s="41">
        <f t="shared" si="44"/>
        <v>0</v>
      </c>
      <c r="AE677" s="41" t="str">
        <f>IF(enrollment!P677="","",enrollment!P677)</f>
        <v/>
      </c>
      <c r="AF677" s="41">
        <f>IF(enrollment!P677="",0,1)</f>
        <v>0</v>
      </c>
    </row>
    <row r="678" spans="1:32" x14ac:dyDescent="0.25">
      <c r="A678" t="str">
        <f>enrollment!A678</f>
        <v>M-000677</v>
      </c>
      <c r="B678" t="str">
        <f>enrollment!F678</f>
        <v>Commercial</v>
      </c>
      <c r="C678" t="str">
        <f>enrollment!I678</f>
        <v>OH</v>
      </c>
      <c r="D678" t="str">
        <f>enrollment!J678</f>
        <v>Cuyahoga</v>
      </c>
      <c r="E678">
        <f>enrollment!L678</f>
        <v>27</v>
      </c>
      <c r="F678" t="str" cm="1">
        <f t="array" ref="F678">_xlfn.IFS(E678&lt;18,"0-17",E678&lt;35,"18-34",E678&lt;50,"35-49",E678&lt;65,"50-64",TRUE,"65+")</f>
        <v>18-34</v>
      </c>
      <c r="G678" t="str">
        <f>enrollment!M678</f>
        <v>M</v>
      </c>
      <c r="H678" s="13">
        <f>enrollment!N678</f>
        <v>1.31</v>
      </c>
      <c r="I678" s="14">
        <f>enrollment!O678</f>
        <v>2345678901</v>
      </c>
      <c r="J678" s="15">
        <f>IFERROR(_xlfn.XLOOKUP(I678,providers!$B$2:$B$11,providers!$Q$2:$Q$11),"")</f>
        <v>4.2</v>
      </c>
      <c r="K678">
        <f>SUMIFS(member_months!$F:$F,member_months!$A:$A,$A678)</f>
        <v>12</v>
      </c>
      <c r="L678" s="16">
        <f>SUMIFS(claims!$Q:$Q,claims!$B:$B,$A678)</f>
        <v>3587.12</v>
      </c>
      <c r="M678" s="16">
        <f t="shared" si="42"/>
        <v>298.92666666666668</v>
      </c>
      <c r="N678" s="16">
        <f>SUMIFS(claims!$Q:$Q,claims!$B:$B,$A678,claims!$Z:$Z,"Inpatient")</f>
        <v>0</v>
      </c>
      <c r="O678" s="16">
        <f>SUMIFS(claims!$Q:$Q,claims!$B:$B,$A678,claims!$Z:$Z,"ED")</f>
        <v>1247.6600000000001</v>
      </c>
      <c r="P678" s="16">
        <f>SUMIFS(claims!$Q:$Q,claims!$B:$B,$A678,claims!$Z:$Z,"Specialty Rx")</f>
        <v>1603.09</v>
      </c>
      <c r="Q678" s="14">
        <f t="shared" si="43"/>
        <v>0</v>
      </c>
      <c r="AA678" s="41">
        <f>COUNTIFS(claims!$B:$B,$A678,claims!$Z:$Z,"Behavioral Health")</f>
        <v>1</v>
      </c>
      <c r="AB678" s="41">
        <f>COUNTIFS(claims!$B:$B,$A678,claims!$Z:$Z,"ED")</f>
        <v>1</v>
      </c>
      <c r="AC678" s="41">
        <f>COUNTIFS(claims!$B:$B,$A678,claims!$Z:$Z,"Inpatient")</f>
        <v>0</v>
      </c>
      <c r="AD678" s="41">
        <f t="shared" si="44"/>
        <v>1</v>
      </c>
      <c r="AE678" s="41" t="str">
        <f>IF(enrollment!P678="","",enrollment!P678)</f>
        <v/>
      </c>
      <c r="AF678" s="41">
        <f>IF(enrollment!P678="",0,1)</f>
        <v>0</v>
      </c>
    </row>
    <row r="679" spans="1:32" x14ac:dyDescent="0.25">
      <c r="A679" t="str">
        <f>enrollment!A679</f>
        <v>M-000678</v>
      </c>
      <c r="B679" t="str">
        <f>enrollment!F679</f>
        <v>Commercial</v>
      </c>
      <c r="C679" t="str">
        <f>enrollment!I679</f>
        <v>TN</v>
      </c>
      <c r="D679" t="str">
        <f>enrollment!J679</f>
        <v>Davidson</v>
      </c>
      <c r="E679">
        <f>enrollment!L679</f>
        <v>74</v>
      </c>
      <c r="F679" t="str" cm="1">
        <f t="array" ref="F679">_xlfn.IFS(E679&lt;18,"0-17",E679&lt;35,"18-34",E679&lt;50,"35-49",E679&lt;65,"50-64",TRUE,"65+")</f>
        <v>65+</v>
      </c>
      <c r="G679" t="str">
        <f>enrollment!M679</f>
        <v>F</v>
      </c>
      <c r="H679" s="13">
        <f>enrollment!N679</f>
        <v>2.04</v>
      </c>
      <c r="I679" s="14">
        <f>enrollment!O679</f>
        <v>7890123456</v>
      </c>
      <c r="J679" s="15">
        <f>IFERROR(_xlfn.XLOOKUP(I679,providers!$B$2:$B$11,providers!$Q$2:$Q$11),"")</f>
        <v>3.9</v>
      </c>
      <c r="K679">
        <f>SUMIFS(member_months!$F:$F,member_months!$A:$A,$A679)</f>
        <v>11</v>
      </c>
      <c r="L679" s="16">
        <f>SUMIFS(claims!$Q:$Q,claims!$B:$B,$A679)</f>
        <v>443.41999999999996</v>
      </c>
      <c r="M679" s="16">
        <f t="shared" si="42"/>
        <v>40.310909090909085</v>
      </c>
      <c r="N679" s="16">
        <f>SUMIFS(claims!$Q:$Q,claims!$B:$B,$A679,claims!$Z:$Z,"Inpatient")</f>
        <v>0</v>
      </c>
      <c r="O679" s="16">
        <f>SUMIFS(claims!$Q:$Q,claims!$B:$B,$A679,claims!$Z:$Z,"ED")</f>
        <v>0</v>
      </c>
      <c r="P679" s="16">
        <f>SUMIFS(claims!$Q:$Q,claims!$B:$B,$A679,claims!$Z:$Z,"Specialty Rx")</f>
        <v>0</v>
      </c>
      <c r="Q679" s="14">
        <f t="shared" si="43"/>
        <v>0</v>
      </c>
      <c r="AA679" s="41">
        <f>COUNTIFS(claims!$B:$B,$A679,claims!$Z:$Z,"Behavioral Health")</f>
        <v>0</v>
      </c>
      <c r="AB679" s="41">
        <f>COUNTIFS(claims!$B:$B,$A679,claims!$Z:$Z,"ED")</f>
        <v>0</v>
      </c>
      <c r="AC679" s="41">
        <f>COUNTIFS(claims!$B:$B,$A679,claims!$Z:$Z,"Inpatient")</f>
        <v>0</v>
      </c>
      <c r="AD679" s="41">
        <f t="shared" si="44"/>
        <v>0</v>
      </c>
      <c r="AE679" s="41" t="str">
        <f>IF(enrollment!P679="","",enrollment!P679)</f>
        <v/>
      </c>
      <c r="AF679" s="41">
        <f>IF(enrollment!P679="",0,1)</f>
        <v>0</v>
      </c>
    </row>
    <row r="680" spans="1:32" x14ac:dyDescent="0.25">
      <c r="A680" t="str">
        <f>enrollment!A680</f>
        <v>M-000679</v>
      </c>
      <c r="B680" t="str">
        <f>enrollment!F680</f>
        <v>Commercial</v>
      </c>
      <c r="C680" t="str">
        <f>enrollment!I680</f>
        <v>TN</v>
      </c>
      <c r="D680" t="str">
        <f>enrollment!J680</f>
        <v>Rural-Cannon</v>
      </c>
      <c r="E680">
        <f>enrollment!L680</f>
        <v>56</v>
      </c>
      <c r="F680" t="str" cm="1">
        <f t="array" ref="F680">_xlfn.IFS(E680&lt;18,"0-17",E680&lt;35,"18-34",E680&lt;50,"35-49",E680&lt;65,"50-64",TRUE,"65+")</f>
        <v>50-64</v>
      </c>
      <c r="G680" t="str">
        <f>enrollment!M680</f>
        <v>M</v>
      </c>
      <c r="H680" s="13">
        <f>enrollment!N680</f>
        <v>1.39</v>
      </c>
      <c r="I680" s="14">
        <f>enrollment!O680</f>
        <v>2233445566</v>
      </c>
      <c r="J680" s="15">
        <f>IFERROR(_xlfn.XLOOKUP(I680,providers!$B$2:$B$11,providers!$Q$2:$Q$11),"")</f>
        <v>3.5</v>
      </c>
      <c r="K680">
        <f>SUMIFS(member_months!$F:$F,member_months!$A:$A,$A680)</f>
        <v>11</v>
      </c>
      <c r="L680" s="16">
        <f>SUMIFS(claims!$Q:$Q,claims!$B:$B,$A680)</f>
        <v>8302.92</v>
      </c>
      <c r="M680" s="16">
        <f t="shared" si="42"/>
        <v>754.81090909090915</v>
      </c>
      <c r="N680" s="16">
        <f>SUMIFS(claims!$Q:$Q,claims!$B:$B,$A680,claims!$Z:$Z,"Inpatient")</f>
        <v>0</v>
      </c>
      <c r="O680" s="16">
        <f>SUMIFS(claims!$Q:$Q,claims!$B:$B,$A680,claims!$Z:$Z,"ED")</f>
        <v>7361.51</v>
      </c>
      <c r="P680" s="16">
        <f>SUMIFS(claims!$Q:$Q,claims!$B:$B,$A680,claims!$Z:$Z,"Specialty Rx")</f>
        <v>0</v>
      </c>
      <c r="Q680" s="14">
        <f t="shared" si="43"/>
        <v>0</v>
      </c>
      <c r="AA680" s="41">
        <f>COUNTIFS(claims!$B:$B,$A680,claims!$Z:$Z,"Behavioral Health")</f>
        <v>3</v>
      </c>
      <c r="AB680" s="41">
        <f>COUNTIFS(claims!$B:$B,$A680,claims!$Z:$Z,"ED")</f>
        <v>6</v>
      </c>
      <c r="AC680" s="41">
        <f>COUNTIFS(claims!$B:$B,$A680,claims!$Z:$Z,"Inpatient")</f>
        <v>0</v>
      </c>
      <c r="AD680" s="41">
        <f t="shared" si="44"/>
        <v>1</v>
      </c>
      <c r="AE680" s="41" t="str">
        <f>IF(enrollment!P680="","",enrollment!P680)</f>
        <v/>
      </c>
      <c r="AF680" s="41">
        <f>IF(enrollment!P680="",0,1)</f>
        <v>0</v>
      </c>
    </row>
    <row r="681" spans="1:32" x14ac:dyDescent="0.25">
      <c r="A681" t="str">
        <f>enrollment!A681</f>
        <v>M-000680</v>
      </c>
      <c r="B681" t="str">
        <f>enrollment!F681</f>
        <v>Marketplace</v>
      </c>
      <c r="C681" t="str">
        <f>enrollment!I681</f>
        <v>KY</v>
      </c>
      <c r="D681" t="str">
        <f>enrollment!J681</f>
        <v>Jefferson</v>
      </c>
      <c r="E681">
        <f>enrollment!L681</f>
        <v>40</v>
      </c>
      <c r="F681" t="str" cm="1">
        <f t="array" ref="F681">_xlfn.IFS(E681&lt;18,"0-17",E681&lt;35,"18-34",E681&lt;50,"35-49",E681&lt;65,"50-64",TRUE,"65+")</f>
        <v>35-49</v>
      </c>
      <c r="G681" t="str">
        <f>enrollment!M681</f>
        <v>F</v>
      </c>
      <c r="H681" s="13">
        <f>enrollment!N681</f>
        <v>0.95</v>
      </c>
      <c r="I681" s="14">
        <f>enrollment!O681</f>
        <v>9012345678</v>
      </c>
      <c r="J681" s="15">
        <f>IFERROR(_xlfn.XLOOKUP(I681,providers!$B$2:$B$11,providers!$Q$2:$Q$11),"")</f>
        <v>4.3</v>
      </c>
      <c r="K681">
        <f>SUMIFS(member_months!$F:$F,member_months!$A:$A,$A681)</f>
        <v>5</v>
      </c>
      <c r="L681" s="16">
        <f>SUMIFS(claims!$Q:$Q,claims!$B:$B,$A681)</f>
        <v>1656.77</v>
      </c>
      <c r="M681" s="16">
        <f t="shared" si="42"/>
        <v>331.35399999999998</v>
      </c>
      <c r="N681" s="16">
        <f>SUMIFS(claims!$Q:$Q,claims!$B:$B,$A681,claims!$Z:$Z,"Inpatient")</f>
        <v>0</v>
      </c>
      <c r="O681" s="16">
        <f>SUMIFS(claims!$Q:$Q,claims!$B:$B,$A681,claims!$Z:$Z,"ED")</f>
        <v>0</v>
      </c>
      <c r="P681" s="16">
        <f>SUMIFS(claims!$Q:$Q,claims!$B:$B,$A681,claims!$Z:$Z,"Specialty Rx")</f>
        <v>984.24</v>
      </c>
      <c r="Q681" s="14">
        <f t="shared" si="43"/>
        <v>0</v>
      </c>
      <c r="AA681" s="41">
        <f>COUNTIFS(claims!$B:$B,$A681,claims!$Z:$Z,"Behavioral Health")</f>
        <v>0</v>
      </c>
      <c r="AB681" s="41">
        <f>COUNTIFS(claims!$B:$B,$A681,claims!$Z:$Z,"ED")</f>
        <v>0</v>
      </c>
      <c r="AC681" s="41">
        <f>COUNTIFS(claims!$B:$B,$A681,claims!$Z:$Z,"Inpatient")</f>
        <v>0</v>
      </c>
      <c r="AD681" s="41">
        <f t="shared" si="44"/>
        <v>0</v>
      </c>
      <c r="AE681" s="41" t="str">
        <f>IF(enrollment!P681="","",enrollment!P681)</f>
        <v>Employer Change</v>
      </c>
      <c r="AF681" s="41">
        <f>IF(enrollment!P681="",0,1)</f>
        <v>1</v>
      </c>
    </row>
    <row r="682" spans="1:32" x14ac:dyDescent="0.25">
      <c r="A682" t="str">
        <f>enrollment!A682</f>
        <v>M-000681</v>
      </c>
      <c r="B682" t="str">
        <f>enrollment!F682</f>
        <v>Marketplace</v>
      </c>
      <c r="C682" t="str">
        <f>enrollment!I682</f>
        <v>OH</v>
      </c>
      <c r="D682" t="str">
        <f>enrollment!J682</f>
        <v>Franklin</v>
      </c>
      <c r="E682">
        <f>enrollment!L682</f>
        <v>82</v>
      </c>
      <c r="F682" t="str" cm="1">
        <f t="array" ref="F682">_xlfn.IFS(E682&lt;18,"0-17",E682&lt;35,"18-34",E682&lt;50,"35-49",E682&lt;65,"50-64",TRUE,"65+")</f>
        <v>65+</v>
      </c>
      <c r="G682" t="str">
        <f>enrollment!M682</f>
        <v>M</v>
      </c>
      <c r="H682" s="13">
        <f>enrollment!N682</f>
        <v>2.91</v>
      </c>
      <c r="I682" s="14">
        <f>enrollment!O682</f>
        <v>2345678901</v>
      </c>
      <c r="J682" s="15">
        <f>IFERROR(_xlfn.XLOOKUP(I682,providers!$B$2:$B$11,providers!$Q$2:$Q$11),"")</f>
        <v>4.2</v>
      </c>
      <c r="K682">
        <f>SUMIFS(member_months!$F:$F,member_months!$A:$A,$A682)</f>
        <v>10</v>
      </c>
      <c r="L682" s="16">
        <f>SUMIFS(claims!$Q:$Q,claims!$B:$B,$A682)</f>
        <v>36917.170000000006</v>
      </c>
      <c r="M682" s="16">
        <f t="shared" si="42"/>
        <v>3691.7170000000006</v>
      </c>
      <c r="N682" s="16">
        <f>SUMIFS(claims!$Q:$Q,claims!$B:$B,$A682,claims!$Z:$Z,"Inpatient")</f>
        <v>34362.44</v>
      </c>
      <c r="O682" s="16">
        <f>SUMIFS(claims!$Q:$Q,claims!$B:$B,$A682,claims!$Z:$Z,"ED")</f>
        <v>0</v>
      </c>
      <c r="P682" s="16">
        <f>SUMIFS(claims!$Q:$Q,claims!$B:$B,$A682,claims!$Z:$Z,"Specialty Rx")</f>
        <v>2413.5500000000002</v>
      </c>
      <c r="Q682" s="14">
        <f t="shared" si="43"/>
        <v>0</v>
      </c>
      <c r="AA682" s="41">
        <f>COUNTIFS(claims!$B:$B,$A682,claims!$Z:$Z,"Behavioral Health")</f>
        <v>1</v>
      </c>
      <c r="AB682" s="41">
        <f>COUNTIFS(claims!$B:$B,$A682,claims!$Z:$Z,"ED")</f>
        <v>0</v>
      </c>
      <c r="AC682" s="41">
        <f>COUNTIFS(claims!$B:$B,$A682,claims!$Z:$Z,"Inpatient")</f>
        <v>2</v>
      </c>
      <c r="AD682" s="41">
        <f t="shared" si="44"/>
        <v>1</v>
      </c>
      <c r="AE682" s="41" t="str">
        <f>IF(enrollment!P682="","",enrollment!P682)</f>
        <v/>
      </c>
      <c r="AF682" s="41">
        <f>IF(enrollment!P682="",0,1)</f>
        <v>0</v>
      </c>
    </row>
    <row r="683" spans="1:32" x14ac:dyDescent="0.25">
      <c r="A683" t="str">
        <f>enrollment!A683</f>
        <v>M-000682</v>
      </c>
      <c r="B683" t="str">
        <f>enrollment!F683</f>
        <v>Marketplace</v>
      </c>
      <c r="C683" t="str">
        <f>enrollment!I683</f>
        <v>OH</v>
      </c>
      <c r="D683" t="str">
        <f>enrollment!J683</f>
        <v>Franklin</v>
      </c>
      <c r="E683">
        <f>enrollment!L683</f>
        <v>44</v>
      </c>
      <c r="F683" t="str" cm="1">
        <f t="array" ref="F683">_xlfn.IFS(E683&lt;18,"0-17",E683&lt;35,"18-34",E683&lt;50,"35-49",E683&lt;65,"50-64",TRUE,"65+")</f>
        <v>35-49</v>
      </c>
      <c r="G683" t="str">
        <f>enrollment!M683</f>
        <v>F</v>
      </c>
      <c r="H683" s="13">
        <f>enrollment!N683</f>
        <v>1.01</v>
      </c>
      <c r="I683" s="14">
        <f>enrollment!O683</f>
        <v>2345678901</v>
      </c>
      <c r="J683" s="15">
        <f>IFERROR(_xlfn.XLOOKUP(I683,providers!$B$2:$B$11,providers!$Q$2:$Q$11),"")</f>
        <v>4.2</v>
      </c>
      <c r="K683">
        <f>SUMIFS(member_months!$F:$F,member_months!$A:$A,$A683)</f>
        <v>10</v>
      </c>
      <c r="L683" s="16">
        <f>SUMIFS(claims!$Q:$Q,claims!$B:$B,$A683)</f>
        <v>25225.87</v>
      </c>
      <c r="M683" s="16">
        <f t="shared" si="42"/>
        <v>2522.587</v>
      </c>
      <c r="N683" s="16">
        <f>SUMIFS(claims!$Q:$Q,claims!$B:$B,$A683,claims!$Z:$Z,"Inpatient")</f>
        <v>20618.47</v>
      </c>
      <c r="O683" s="16">
        <f>SUMIFS(claims!$Q:$Q,claims!$B:$B,$A683,claims!$Z:$Z,"ED")</f>
        <v>2110.5500000000002</v>
      </c>
      <c r="P683" s="16">
        <f>SUMIFS(claims!$Q:$Q,claims!$B:$B,$A683,claims!$Z:$Z,"Specialty Rx")</f>
        <v>1802.5</v>
      </c>
      <c r="Q683" s="14">
        <f t="shared" si="43"/>
        <v>0</v>
      </c>
      <c r="AA683" s="41">
        <f>COUNTIFS(claims!$B:$B,$A683,claims!$Z:$Z,"Behavioral Health")</f>
        <v>0</v>
      </c>
      <c r="AB683" s="41">
        <f>COUNTIFS(claims!$B:$B,$A683,claims!$Z:$Z,"ED")</f>
        <v>2</v>
      </c>
      <c r="AC683" s="41">
        <f>COUNTIFS(claims!$B:$B,$A683,claims!$Z:$Z,"Inpatient")</f>
        <v>1</v>
      </c>
      <c r="AD683" s="41">
        <f t="shared" si="44"/>
        <v>0</v>
      </c>
      <c r="AE683" s="41" t="str">
        <f>IF(enrollment!P683="","",enrollment!P683)</f>
        <v/>
      </c>
      <c r="AF683" s="41">
        <f>IF(enrollment!P683="",0,1)</f>
        <v>0</v>
      </c>
    </row>
    <row r="684" spans="1:32" x14ac:dyDescent="0.25">
      <c r="A684" t="str">
        <f>enrollment!A684</f>
        <v>M-000683</v>
      </c>
      <c r="B684" t="str">
        <f>enrollment!F684</f>
        <v>Medicare Advantage</v>
      </c>
      <c r="C684" t="str">
        <f>enrollment!I684</f>
        <v>GA</v>
      </c>
      <c r="D684" t="str">
        <f>enrollment!J684</f>
        <v>Cherokee</v>
      </c>
      <c r="E684">
        <f>enrollment!L684</f>
        <v>72</v>
      </c>
      <c r="F684" t="str" cm="1">
        <f t="array" ref="F684">_xlfn.IFS(E684&lt;18,"0-17",E684&lt;35,"18-34",E684&lt;50,"35-49",E684&lt;65,"50-64",TRUE,"65+")</f>
        <v>65+</v>
      </c>
      <c r="G684" t="str">
        <f>enrollment!M684</f>
        <v>F</v>
      </c>
      <c r="H684" s="13">
        <f>enrollment!N684</f>
        <v>2.2000000000000002</v>
      </c>
      <c r="I684" s="14">
        <f>enrollment!O684</f>
        <v>8901234567</v>
      </c>
      <c r="J684" s="15">
        <f>IFERROR(_xlfn.XLOOKUP(I684,providers!$B$2:$B$11,providers!$Q$2:$Q$11),"")</f>
        <v>3.7</v>
      </c>
      <c r="K684">
        <f>SUMIFS(member_months!$F:$F,member_months!$A:$A,$A684)</f>
        <v>11</v>
      </c>
      <c r="L684" s="16">
        <f>SUMIFS(claims!$Q:$Q,claims!$B:$B,$A684)</f>
        <v>2661.2699999999995</v>
      </c>
      <c r="M684" s="16">
        <f t="shared" si="42"/>
        <v>241.93363636363631</v>
      </c>
      <c r="N684" s="16">
        <f>SUMIFS(claims!$Q:$Q,claims!$B:$B,$A684,claims!$Z:$Z,"Inpatient")</f>
        <v>0</v>
      </c>
      <c r="O684" s="16">
        <f>SUMIFS(claims!$Q:$Q,claims!$B:$B,$A684,claims!$Z:$Z,"ED")</f>
        <v>1923.61</v>
      </c>
      <c r="P684" s="16">
        <f>SUMIFS(claims!$Q:$Q,claims!$B:$B,$A684,claims!$Z:$Z,"Specialty Rx")</f>
        <v>0</v>
      </c>
      <c r="Q684" s="14">
        <f t="shared" si="43"/>
        <v>0</v>
      </c>
      <c r="AA684" s="41">
        <f>COUNTIFS(claims!$B:$B,$A684,claims!$Z:$Z,"Behavioral Health")</f>
        <v>0</v>
      </c>
      <c r="AB684" s="41">
        <f>COUNTIFS(claims!$B:$B,$A684,claims!$Z:$Z,"ED")</f>
        <v>2</v>
      </c>
      <c r="AC684" s="41">
        <f>COUNTIFS(claims!$B:$B,$A684,claims!$Z:$Z,"Inpatient")</f>
        <v>0</v>
      </c>
      <c r="AD684" s="41">
        <f t="shared" si="44"/>
        <v>0</v>
      </c>
      <c r="AE684" s="41" t="str">
        <f>IF(enrollment!P684="","",enrollment!P684)</f>
        <v/>
      </c>
      <c r="AF684" s="41">
        <f>IF(enrollment!P684="",0,1)</f>
        <v>0</v>
      </c>
    </row>
    <row r="685" spans="1:32" x14ac:dyDescent="0.25">
      <c r="A685" t="str">
        <f>enrollment!A685</f>
        <v>M-000684</v>
      </c>
      <c r="B685" t="str">
        <f>enrollment!F685</f>
        <v>Commercial</v>
      </c>
      <c r="C685" t="str">
        <f>enrollment!I685</f>
        <v>KY</v>
      </c>
      <c r="D685" t="str">
        <f>enrollment!J685</f>
        <v>Hardin</v>
      </c>
      <c r="E685">
        <f>enrollment!L685</f>
        <v>37</v>
      </c>
      <c r="F685" t="str" cm="1">
        <f t="array" ref="F685">_xlfn.IFS(E685&lt;18,"0-17",E685&lt;35,"18-34",E685&lt;50,"35-49",E685&lt;65,"50-64",TRUE,"65+")</f>
        <v>35-49</v>
      </c>
      <c r="G685" t="str">
        <f>enrollment!M685</f>
        <v>M</v>
      </c>
      <c r="H685" s="13">
        <f>enrollment!N685</f>
        <v>1.1499999999999999</v>
      </c>
      <c r="I685" s="14">
        <f>enrollment!O685</f>
        <v>9012345678</v>
      </c>
      <c r="J685" s="15">
        <f>IFERROR(_xlfn.XLOOKUP(I685,providers!$B$2:$B$11,providers!$Q$2:$Q$11),"")</f>
        <v>4.3</v>
      </c>
      <c r="K685">
        <f>SUMIFS(member_months!$F:$F,member_months!$A:$A,$A685)</f>
        <v>10</v>
      </c>
      <c r="L685" s="16">
        <f>SUMIFS(claims!$Q:$Q,claims!$B:$B,$A685)</f>
        <v>381.53999999999996</v>
      </c>
      <c r="M685" s="16">
        <f t="shared" si="42"/>
        <v>38.153999999999996</v>
      </c>
      <c r="N685" s="16">
        <f>SUMIFS(claims!$Q:$Q,claims!$B:$B,$A685,claims!$Z:$Z,"Inpatient")</f>
        <v>0</v>
      </c>
      <c r="O685" s="16">
        <f>SUMIFS(claims!$Q:$Q,claims!$B:$B,$A685,claims!$Z:$Z,"ED")</f>
        <v>0</v>
      </c>
      <c r="P685" s="16">
        <f>SUMIFS(claims!$Q:$Q,claims!$B:$B,$A685,claims!$Z:$Z,"Specialty Rx")</f>
        <v>0</v>
      </c>
      <c r="Q685" s="14">
        <f t="shared" si="43"/>
        <v>0</v>
      </c>
      <c r="AA685" s="41">
        <f>COUNTIFS(claims!$B:$B,$A685,claims!$Z:$Z,"Behavioral Health")</f>
        <v>0</v>
      </c>
      <c r="AB685" s="41">
        <f>COUNTIFS(claims!$B:$B,$A685,claims!$Z:$Z,"ED")</f>
        <v>0</v>
      </c>
      <c r="AC685" s="41">
        <f>COUNTIFS(claims!$B:$B,$A685,claims!$Z:$Z,"Inpatient")</f>
        <v>0</v>
      </c>
      <c r="AD685" s="41">
        <f t="shared" si="44"/>
        <v>0</v>
      </c>
      <c r="AE685" s="41" t="str">
        <f>IF(enrollment!P685="","",enrollment!P685)</f>
        <v/>
      </c>
      <c r="AF685" s="41">
        <f>IF(enrollment!P685="",0,1)</f>
        <v>0</v>
      </c>
    </row>
    <row r="686" spans="1:32" x14ac:dyDescent="0.25">
      <c r="A686" t="str">
        <f>enrollment!A686</f>
        <v>M-000685</v>
      </c>
      <c r="B686" t="str">
        <f>enrollment!F686</f>
        <v>Commercial</v>
      </c>
      <c r="C686" t="str">
        <f>enrollment!I686</f>
        <v>GA</v>
      </c>
      <c r="D686" t="str">
        <f>enrollment!J686</f>
        <v>Cherokee</v>
      </c>
      <c r="E686">
        <f>enrollment!L686</f>
        <v>22</v>
      </c>
      <c r="F686" t="str" cm="1">
        <f t="array" ref="F686">_xlfn.IFS(E686&lt;18,"0-17",E686&lt;35,"18-34",E686&lt;50,"35-49",E686&lt;65,"50-64",TRUE,"65+")</f>
        <v>18-34</v>
      </c>
      <c r="G686" t="str">
        <f>enrollment!M686</f>
        <v>F</v>
      </c>
      <c r="H686" s="13">
        <f>enrollment!N686</f>
        <v>0.96</v>
      </c>
      <c r="I686" s="14">
        <f>enrollment!O686</f>
        <v>8901234567</v>
      </c>
      <c r="J686" s="15">
        <f>IFERROR(_xlfn.XLOOKUP(I686,providers!$B$2:$B$11,providers!$Q$2:$Q$11),"")</f>
        <v>3.7</v>
      </c>
      <c r="K686">
        <f>SUMIFS(member_months!$F:$F,member_months!$A:$A,$A686)</f>
        <v>12</v>
      </c>
      <c r="L686" s="16">
        <f>SUMIFS(claims!$Q:$Q,claims!$B:$B,$A686)</f>
        <v>30622.429999999997</v>
      </c>
      <c r="M686" s="16">
        <f t="shared" si="42"/>
        <v>2551.8691666666664</v>
      </c>
      <c r="N686" s="16">
        <f>SUMIFS(claims!$Q:$Q,claims!$B:$B,$A686,claims!$Z:$Z,"Inpatient")</f>
        <v>25403.38</v>
      </c>
      <c r="O686" s="16">
        <f>SUMIFS(claims!$Q:$Q,claims!$B:$B,$A686,claims!$Z:$Z,"ED")</f>
        <v>1368.41</v>
      </c>
      <c r="P686" s="16">
        <f>SUMIFS(claims!$Q:$Q,claims!$B:$B,$A686,claims!$Z:$Z,"Specialty Rx")</f>
        <v>680.24</v>
      </c>
      <c r="Q686" s="14">
        <f t="shared" si="43"/>
        <v>0</v>
      </c>
      <c r="AA686" s="41">
        <f>COUNTIFS(claims!$B:$B,$A686,claims!$Z:$Z,"Behavioral Health")</f>
        <v>3</v>
      </c>
      <c r="AB686" s="41">
        <f>COUNTIFS(claims!$B:$B,$A686,claims!$Z:$Z,"ED")</f>
        <v>1</v>
      </c>
      <c r="AC686" s="41">
        <f>COUNTIFS(claims!$B:$B,$A686,claims!$Z:$Z,"Inpatient")</f>
        <v>2</v>
      </c>
      <c r="AD686" s="41">
        <f t="shared" si="44"/>
        <v>1</v>
      </c>
      <c r="AE686" s="41" t="str">
        <f>IF(enrollment!P686="","",enrollment!P686)</f>
        <v/>
      </c>
      <c r="AF686" s="41">
        <f>IF(enrollment!P686="",0,1)</f>
        <v>0</v>
      </c>
    </row>
    <row r="687" spans="1:32" x14ac:dyDescent="0.25">
      <c r="A687" t="str">
        <f>enrollment!A687</f>
        <v>M-000686</v>
      </c>
      <c r="B687" t="str">
        <f>enrollment!F687</f>
        <v>Marketplace</v>
      </c>
      <c r="C687" t="str">
        <f>enrollment!I687</f>
        <v>OH</v>
      </c>
      <c r="D687" t="str">
        <f>enrollment!J687</f>
        <v>Franklin</v>
      </c>
      <c r="E687">
        <f>enrollment!L687</f>
        <v>43</v>
      </c>
      <c r="F687" t="str" cm="1">
        <f t="array" ref="F687">_xlfn.IFS(E687&lt;18,"0-17",E687&lt;35,"18-34",E687&lt;50,"35-49",E687&lt;65,"50-64",TRUE,"65+")</f>
        <v>35-49</v>
      </c>
      <c r="G687" t="str">
        <f>enrollment!M687</f>
        <v>F</v>
      </c>
      <c r="H687" s="13">
        <f>enrollment!N687</f>
        <v>1.06</v>
      </c>
      <c r="I687" s="14">
        <f>enrollment!O687</f>
        <v>2345678901</v>
      </c>
      <c r="J687" s="15">
        <f>IFERROR(_xlfn.XLOOKUP(I687,providers!$B$2:$B$11,providers!$Q$2:$Q$11),"")</f>
        <v>4.2</v>
      </c>
      <c r="K687">
        <f>SUMIFS(member_months!$F:$F,member_months!$A:$A,$A687)</f>
        <v>11</v>
      </c>
      <c r="L687" s="16">
        <f>SUMIFS(claims!$Q:$Q,claims!$B:$B,$A687)</f>
        <v>3866.0800000000004</v>
      </c>
      <c r="M687" s="16">
        <f t="shared" si="42"/>
        <v>351.46181818181822</v>
      </c>
      <c r="N687" s="16">
        <f>SUMIFS(claims!$Q:$Q,claims!$B:$B,$A687,claims!$Z:$Z,"Inpatient")</f>
        <v>0</v>
      </c>
      <c r="O687" s="16">
        <f>SUMIFS(claims!$Q:$Q,claims!$B:$B,$A687,claims!$Z:$Z,"ED")</f>
        <v>2955.96</v>
      </c>
      <c r="P687" s="16">
        <f>SUMIFS(claims!$Q:$Q,claims!$B:$B,$A687,claims!$Z:$Z,"Specialty Rx")</f>
        <v>0</v>
      </c>
      <c r="Q687" s="14">
        <f t="shared" si="43"/>
        <v>0</v>
      </c>
      <c r="AA687" s="41">
        <f>COUNTIFS(claims!$B:$B,$A687,claims!$Z:$Z,"Behavioral Health")</f>
        <v>1</v>
      </c>
      <c r="AB687" s="41">
        <f>COUNTIFS(claims!$B:$B,$A687,claims!$Z:$Z,"ED")</f>
        <v>3</v>
      </c>
      <c r="AC687" s="41">
        <f>COUNTIFS(claims!$B:$B,$A687,claims!$Z:$Z,"Inpatient")</f>
        <v>0</v>
      </c>
      <c r="AD687" s="41">
        <f t="shared" si="44"/>
        <v>1</v>
      </c>
      <c r="AE687" s="41" t="str">
        <f>IF(enrollment!P687="","",enrollment!P687)</f>
        <v/>
      </c>
      <c r="AF687" s="41">
        <f>IF(enrollment!P687="",0,1)</f>
        <v>0</v>
      </c>
    </row>
    <row r="688" spans="1:32" x14ac:dyDescent="0.25">
      <c r="A688" t="str">
        <f>enrollment!A688</f>
        <v>M-000687</v>
      </c>
      <c r="B688" t="str">
        <f>enrollment!F688</f>
        <v>Marketplace</v>
      </c>
      <c r="C688" t="str">
        <f>enrollment!I688</f>
        <v>GA</v>
      </c>
      <c r="D688" t="str">
        <f>enrollment!J688</f>
        <v>Cherokee</v>
      </c>
      <c r="E688">
        <f>enrollment!L688</f>
        <v>44</v>
      </c>
      <c r="F688" t="str" cm="1">
        <f t="array" ref="F688">_xlfn.IFS(E688&lt;18,"0-17",E688&lt;35,"18-34",E688&lt;50,"35-49",E688&lt;65,"50-64",TRUE,"65+")</f>
        <v>35-49</v>
      </c>
      <c r="G688" t="str">
        <f>enrollment!M688</f>
        <v>F</v>
      </c>
      <c r="H688" s="13">
        <f>enrollment!N688</f>
        <v>1.0900000000000001</v>
      </c>
      <c r="I688" s="14">
        <f>enrollment!O688</f>
        <v>8901234567</v>
      </c>
      <c r="J688" s="15">
        <f>IFERROR(_xlfn.XLOOKUP(I688,providers!$B$2:$B$11,providers!$Q$2:$Q$11),"")</f>
        <v>3.7</v>
      </c>
      <c r="K688">
        <f>SUMIFS(member_months!$F:$F,member_months!$A:$A,$A688)</f>
        <v>12</v>
      </c>
      <c r="L688" s="16">
        <f>SUMIFS(claims!$Q:$Q,claims!$B:$B,$A688)</f>
        <v>1512.56</v>
      </c>
      <c r="M688" s="16">
        <f t="shared" si="42"/>
        <v>126.04666666666667</v>
      </c>
      <c r="N688" s="16">
        <f>SUMIFS(claims!$Q:$Q,claims!$B:$B,$A688,claims!$Z:$Z,"Inpatient")</f>
        <v>0</v>
      </c>
      <c r="O688" s="16">
        <f>SUMIFS(claims!$Q:$Q,claims!$B:$B,$A688,claims!$Z:$Z,"ED")</f>
        <v>945.34</v>
      </c>
      <c r="P688" s="16">
        <f>SUMIFS(claims!$Q:$Q,claims!$B:$B,$A688,claims!$Z:$Z,"Specialty Rx")</f>
        <v>0</v>
      </c>
      <c r="Q688" s="14">
        <f t="shared" si="43"/>
        <v>0</v>
      </c>
      <c r="AA688" s="41">
        <f>COUNTIFS(claims!$B:$B,$A688,claims!$Z:$Z,"Behavioral Health")</f>
        <v>1</v>
      </c>
      <c r="AB688" s="41">
        <f>COUNTIFS(claims!$B:$B,$A688,claims!$Z:$Z,"ED")</f>
        <v>1</v>
      </c>
      <c r="AC688" s="41">
        <f>COUNTIFS(claims!$B:$B,$A688,claims!$Z:$Z,"Inpatient")</f>
        <v>0</v>
      </c>
      <c r="AD688" s="41">
        <f t="shared" si="44"/>
        <v>1</v>
      </c>
      <c r="AE688" s="41" t="str">
        <f>IF(enrollment!P688="","",enrollment!P688)</f>
        <v/>
      </c>
      <c r="AF688" s="41">
        <f>IF(enrollment!P688="",0,1)</f>
        <v>0</v>
      </c>
    </row>
    <row r="689" spans="1:32" x14ac:dyDescent="0.25">
      <c r="A689" t="str">
        <f>enrollment!A689</f>
        <v>M-000688</v>
      </c>
      <c r="B689" t="str">
        <f>enrollment!F689</f>
        <v>Medicare Advantage</v>
      </c>
      <c r="C689" t="str">
        <f>enrollment!I689</f>
        <v>GA</v>
      </c>
      <c r="D689" t="str">
        <f>enrollment!J689</f>
        <v>Cherokee</v>
      </c>
      <c r="E689">
        <f>enrollment!L689</f>
        <v>72</v>
      </c>
      <c r="F689" t="str" cm="1">
        <f t="array" ref="F689">_xlfn.IFS(E689&lt;18,"0-17",E689&lt;35,"18-34",E689&lt;50,"35-49",E689&lt;65,"50-64",TRUE,"65+")</f>
        <v>65+</v>
      </c>
      <c r="G689" t="str">
        <f>enrollment!M689</f>
        <v>M</v>
      </c>
      <c r="H689" s="13">
        <f>enrollment!N689</f>
        <v>3.35</v>
      </c>
      <c r="I689" s="14">
        <f>enrollment!O689</f>
        <v>8901234567</v>
      </c>
      <c r="J689" s="15">
        <f>IFERROR(_xlfn.XLOOKUP(I689,providers!$B$2:$B$11,providers!$Q$2:$Q$11),"")</f>
        <v>3.7</v>
      </c>
      <c r="K689">
        <f>SUMIFS(member_months!$F:$F,member_months!$A:$A,$A689)</f>
        <v>10</v>
      </c>
      <c r="L689" s="16">
        <f>SUMIFS(claims!$Q:$Q,claims!$B:$B,$A689)</f>
        <v>408.5</v>
      </c>
      <c r="M689" s="16">
        <f t="shared" si="42"/>
        <v>40.85</v>
      </c>
      <c r="N689" s="16">
        <f>SUMIFS(claims!$Q:$Q,claims!$B:$B,$A689,claims!$Z:$Z,"Inpatient")</f>
        <v>0</v>
      </c>
      <c r="O689" s="16">
        <f>SUMIFS(claims!$Q:$Q,claims!$B:$B,$A689,claims!$Z:$Z,"ED")</f>
        <v>0</v>
      </c>
      <c r="P689" s="16">
        <f>SUMIFS(claims!$Q:$Q,claims!$B:$B,$A689,claims!$Z:$Z,"Specialty Rx")</f>
        <v>0</v>
      </c>
      <c r="Q689" s="14">
        <f t="shared" si="43"/>
        <v>0</v>
      </c>
      <c r="AA689" s="41">
        <f>COUNTIFS(claims!$B:$B,$A689,claims!$Z:$Z,"Behavioral Health")</f>
        <v>0</v>
      </c>
      <c r="AB689" s="41">
        <f>COUNTIFS(claims!$B:$B,$A689,claims!$Z:$Z,"ED")</f>
        <v>0</v>
      </c>
      <c r="AC689" s="41">
        <f>COUNTIFS(claims!$B:$B,$A689,claims!$Z:$Z,"Inpatient")</f>
        <v>0</v>
      </c>
      <c r="AD689" s="41">
        <f t="shared" si="44"/>
        <v>0</v>
      </c>
      <c r="AE689" s="41" t="str">
        <f>IF(enrollment!P689="","",enrollment!P689)</f>
        <v/>
      </c>
      <c r="AF689" s="41">
        <f>IF(enrollment!P689="",0,1)</f>
        <v>0</v>
      </c>
    </row>
    <row r="690" spans="1:32" x14ac:dyDescent="0.25">
      <c r="A690" t="str">
        <f>enrollment!A690</f>
        <v>M-000689</v>
      </c>
      <c r="B690" t="str">
        <f>enrollment!F690</f>
        <v>Commercial</v>
      </c>
      <c r="C690" t="str">
        <f>enrollment!I690</f>
        <v>TN</v>
      </c>
      <c r="D690" t="str">
        <f>enrollment!J690</f>
        <v>Rural-Cannon</v>
      </c>
      <c r="E690">
        <f>enrollment!L690</f>
        <v>22</v>
      </c>
      <c r="F690" t="str" cm="1">
        <f t="array" ref="F690">_xlfn.IFS(E690&lt;18,"0-17",E690&lt;35,"18-34",E690&lt;50,"35-49",E690&lt;65,"50-64",TRUE,"65+")</f>
        <v>18-34</v>
      </c>
      <c r="G690" t="str">
        <f>enrollment!M690</f>
        <v>F</v>
      </c>
      <c r="H690" s="13">
        <f>enrollment!N690</f>
        <v>1.32</v>
      </c>
      <c r="I690" s="14">
        <f>enrollment!O690</f>
        <v>2233445566</v>
      </c>
      <c r="J690" s="15">
        <f>IFERROR(_xlfn.XLOOKUP(I690,providers!$B$2:$B$11,providers!$Q$2:$Q$11),"")</f>
        <v>3.5</v>
      </c>
      <c r="K690">
        <f>SUMIFS(member_months!$F:$F,member_months!$A:$A,$A690)</f>
        <v>10</v>
      </c>
      <c r="L690" s="16">
        <f>SUMIFS(claims!$Q:$Q,claims!$B:$B,$A690)</f>
        <v>6448.13</v>
      </c>
      <c r="M690" s="16">
        <f t="shared" si="42"/>
        <v>644.81299999999999</v>
      </c>
      <c r="N690" s="16">
        <f>SUMIFS(claims!$Q:$Q,claims!$B:$B,$A690,claims!$Z:$Z,"Inpatient")</f>
        <v>0</v>
      </c>
      <c r="O690" s="16">
        <f>SUMIFS(claims!$Q:$Q,claims!$B:$B,$A690,claims!$Z:$Z,"ED")</f>
        <v>6016.76</v>
      </c>
      <c r="P690" s="16">
        <f>SUMIFS(claims!$Q:$Q,claims!$B:$B,$A690,claims!$Z:$Z,"Specialty Rx")</f>
        <v>0</v>
      </c>
      <c r="Q690" s="14">
        <f t="shared" si="43"/>
        <v>0</v>
      </c>
      <c r="AA690" s="41">
        <f>COUNTIFS(claims!$B:$B,$A690,claims!$Z:$Z,"Behavioral Health")</f>
        <v>1</v>
      </c>
      <c r="AB690" s="41">
        <f>COUNTIFS(claims!$B:$B,$A690,claims!$Z:$Z,"ED")</f>
        <v>5</v>
      </c>
      <c r="AC690" s="41">
        <f>COUNTIFS(claims!$B:$B,$A690,claims!$Z:$Z,"Inpatient")</f>
        <v>0</v>
      </c>
      <c r="AD690" s="41">
        <f t="shared" si="44"/>
        <v>1</v>
      </c>
      <c r="AE690" s="41" t="str">
        <f>IF(enrollment!P690="","",enrollment!P690)</f>
        <v/>
      </c>
      <c r="AF690" s="41">
        <f>IF(enrollment!P690="",0,1)</f>
        <v>0</v>
      </c>
    </row>
    <row r="691" spans="1:32" x14ac:dyDescent="0.25">
      <c r="A691" t="str">
        <f>enrollment!A691</f>
        <v>M-000690</v>
      </c>
      <c r="B691" t="str">
        <f>enrollment!F691</f>
        <v>Marketplace</v>
      </c>
      <c r="C691" t="str">
        <f>enrollment!I691</f>
        <v>GA</v>
      </c>
      <c r="D691" t="str">
        <f>enrollment!J691</f>
        <v>Fulton</v>
      </c>
      <c r="E691">
        <f>enrollment!L691</f>
        <v>27</v>
      </c>
      <c r="F691" t="str" cm="1">
        <f t="array" ref="F691">_xlfn.IFS(E691&lt;18,"0-17",E691&lt;35,"18-34",E691&lt;50,"35-49",E691&lt;65,"50-64",TRUE,"65+")</f>
        <v>18-34</v>
      </c>
      <c r="G691" t="str">
        <f>enrollment!M691</f>
        <v>M</v>
      </c>
      <c r="H691" s="13">
        <f>enrollment!N691</f>
        <v>1.22</v>
      </c>
      <c r="I691" s="14">
        <f>enrollment!O691</f>
        <v>8901234567</v>
      </c>
      <c r="J691" s="15">
        <f>IFERROR(_xlfn.XLOOKUP(I691,providers!$B$2:$B$11,providers!$Q$2:$Q$11),"")</f>
        <v>3.7</v>
      </c>
      <c r="K691">
        <f>SUMIFS(member_months!$F:$F,member_months!$A:$A,$A691)</f>
        <v>10</v>
      </c>
      <c r="L691" s="16">
        <f>SUMIFS(claims!$Q:$Q,claims!$B:$B,$A691)</f>
        <v>4072.3700000000003</v>
      </c>
      <c r="M691" s="16">
        <f t="shared" si="42"/>
        <v>407.23700000000002</v>
      </c>
      <c r="N691" s="16">
        <f>SUMIFS(claims!$Q:$Q,claims!$B:$B,$A691,claims!$Z:$Z,"Inpatient")</f>
        <v>0</v>
      </c>
      <c r="O691" s="16">
        <f>SUMIFS(claims!$Q:$Q,claims!$B:$B,$A691,claims!$Z:$Z,"ED")</f>
        <v>1170.06</v>
      </c>
      <c r="P691" s="16">
        <f>SUMIFS(claims!$Q:$Q,claims!$B:$B,$A691,claims!$Z:$Z,"Specialty Rx")</f>
        <v>1996.94</v>
      </c>
      <c r="Q691" s="14">
        <f t="shared" si="43"/>
        <v>0</v>
      </c>
      <c r="AA691" s="41">
        <f>COUNTIFS(claims!$B:$B,$A691,claims!$Z:$Z,"Behavioral Health")</f>
        <v>1</v>
      </c>
      <c r="AB691" s="41">
        <f>COUNTIFS(claims!$B:$B,$A691,claims!$Z:$Z,"ED")</f>
        <v>1</v>
      </c>
      <c r="AC691" s="41">
        <f>COUNTIFS(claims!$B:$B,$A691,claims!$Z:$Z,"Inpatient")</f>
        <v>0</v>
      </c>
      <c r="AD691" s="41">
        <f t="shared" si="44"/>
        <v>1</v>
      </c>
      <c r="AE691" s="41" t="str">
        <f>IF(enrollment!P691="","",enrollment!P691)</f>
        <v/>
      </c>
      <c r="AF691" s="41">
        <f>IF(enrollment!P691="",0,1)</f>
        <v>0</v>
      </c>
    </row>
    <row r="692" spans="1:32" x14ac:dyDescent="0.25">
      <c r="A692" t="str">
        <f>enrollment!A692</f>
        <v>M-000691</v>
      </c>
      <c r="B692" t="str">
        <f>enrollment!F692</f>
        <v>Marketplace</v>
      </c>
      <c r="C692" t="str">
        <f>enrollment!I692</f>
        <v>KY</v>
      </c>
      <c r="D692" t="str">
        <f>enrollment!J692</f>
        <v>Jefferson</v>
      </c>
      <c r="E692">
        <f>enrollment!L692</f>
        <v>49</v>
      </c>
      <c r="F692" t="str" cm="1">
        <f t="array" ref="F692">_xlfn.IFS(E692&lt;18,"0-17",E692&lt;35,"18-34",E692&lt;50,"35-49",E692&lt;65,"50-64",TRUE,"65+")</f>
        <v>35-49</v>
      </c>
      <c r="G692" t="str">
        <f>enrollment!M692</f>
        <v>F</v>
      </c>
      <c r="H692" s="13">
        <f>enrollment!N692</f>
        <v>1.02</v>
      </c>
      <c r="I692" s="14">
        <f>enrollment!O692</f>
        <v>9012345678</v>
      </c>
      <c r="J692" s="15">
        <f>IFERROR(_xlfn.XLOOKUP(I692,providers!$B$2:$B$11,providers!$Q$2:$Q$11),"")</f>
        <v>4.3</v>
      </c>
      <c r="K692">
        <f>SUMIFS(member_months!$F:$F,member_months!$A:$A,$A692)</f>
        <v>12</v>
      </c>
      <c r="L692" s="16">
        <f>SUMIFS(claims!$Q:$Q,claims!$B:$B,$A692)</f>
        <v>1498.2199999999998</v>
      </c>
      <c r="M692" s="16">
        <f t="shared" si="42"/>
        <v>124.85166666666665</v>
      </c>
      <c r="N692" s="16">
        <f>SUMIFS(claims!$Q:$Q,claims!$B:$B,$A692,claims!$Z:$Z,"Inpatient")</f>
        <v>0</v>
      </c>
      <c r="O692" s="16">
        <f>SUMIFS(claims!$Q:$Q,claims!$B:$B,$A692,claims!$Z:$Z,"ED")</f>
        <v>1050.6099999999999</v>
      </c>
      <c r="P692" s="16">
        <f>SUMIFS(claims!$Q:$Q,claims!$B:$B,$A692,claims!$Z:$Z,"Specialty Rx")</f>
        <v>0</v>
      </c>
      <c r="Q692" s="14">
        <f t="shared" si="43"/>
        <v>0</v>
      </c>
      <c r="AA692" s="41">
        <f>COUNTIFS(claims!$B:$B,$A692,claims!$Z:$Z,"Behavioral Health")</f>
        <v>0</v>
      </c>
      <c r="AB692" s="41">
        <f>COUNTIFS(claims!$B:$B,$A692,claims!$Z:$Z,"ED")</f>
        <v>1</v>
      </c>
      <c r="AC692" s="41">
        <f>COUNTIFS(claims!$B:$B,$A692,claims!$Z:$Z,"Inpatient")</f>
        <v>0</v>
      </c>
      <c r="AD692" s="41">
        <f t="shared" si="44"/>
        <v>0</v>
      </c>
      <c r="AE692" s="41" t="str">
        <f>IF(enrollment!P692="","",enrollment!P692)</f>
        <v/>
      </c>
      <c r="AF692" s="41">
        <f>IF(enrollment!P692="",0,1)</f>
        <v>0</v>
      </c>
    </row>
    <row r="693" spans="1:32" x14ac:dyDescent="0.25">
      <c r="A693" t="str">
        <f>enrollment!A693</f>
        <v>M-000692</v>
      </c>
      <c r="B693" t="str">
        <f>enrollment!F693</f>
        <v>Commercial</v>
      </c>
      <c r="C693" t="str">
        <f>enrollment!I693</f>
        <v>GA</v>
      </c>
      <c r="D693" t="str">
        <f>enrollment!J693</f>
        <v>Fulton</v>
      </c>
      <c r="E693">
        <f>enrollment!L693</f>
        <v>76</v>
      </c>
      <c r="F693" t="str" cm="1">
        <f t="array" ref="F693">_xlfn.IFS(E693&lt;18,"0-17",E693&lt;35,"18-34",E693&lt;50,"35-49",E693&lt;65,"50-64",TRUE,"65+")</f>
        <v>65+</v>
      </c>
      <c r="G693" t="str">
        <f>enrollment!M693</f>
        <v>F</v>
      </c>
      <c r="H693" s="13">
        <f>enrollment!N693</f>
        <v>2.85</v>
      </c>
      <c r="I693" s="14">
        <f>enrollment!O693</f>
        <v>8901234567</v>
      </c>
      <c r="J693" s="15">
        <f>IFERROR(_xlfn.XLOOKUP(I693,providers!$B$2:$B$11,providers!$Q$2:$Q$11),"")</f>
        <v>3.7</v>
      </c>
      <c r="K693">
        <f>SUMIFS(member_months!$F:$F,member_months!$A:$A,$A693)</f>
        <v>11</v>
      </c>
      <c r="L693" s="16">
        <f>SUMIFS(claims!$Q:$Q,claims!$B:$B,$A693)</f>
        <v>16703.349999999999</v>
      </c>
      <c r="M693" s="16">
        <f t="shared" si="42"/>
        <v>1518.4863636363634</v>
      </c>
      <c r="N693" s="16">
        <f>SUMIFS(claims!$Q:$Q,claims!$B:$B,$A693,claims!$Z:$Z,"Inpatient")</f>
        <v>14821.4</v>
      </c>
      <c r="O693" s="16">
        <f>SUMIFS(claims!$Q:$Q,claims!$B:$B,$A693,claims!$Z:$Z,"ED")</f>
        <v>0</v>
      </c>
      <c r="P693" s="16">
        <f>SUMIFS(claims!$Q:$Q,claims!$B:$B,$A693,claims!$Z:$Z,"Specialty Rx")</f>
        <v>837.07</v>
      </c>
      <c r="Q693" s="14">
        <f t="shared" si="43"/>
        <v>0</v>
      </c>
      <c r="AA693" s="41">
        <f>COUNTIFS(claims!$B:$B,$A693,claims!$Z:$Z,"Behavioral Health")</f>
        <v>2</v>
      </c>
      <c r="AB693" s="41">
        <f>COUNTIFS(claims!$B:$B,$A693,claims!$Z:$Z,"ED")</f>
        <v>0</v>
      </c>
      <c r="AC693" s="41">
        <f>COUNTIFS(claims!$B:$B,$A693,claims!$Z:$Z,"Inpatient")</f>
        <v>1</v>
      </c>
      <c r="AD693" s="41">
        <f t="shared" si="44"/>
        <v>1</v>
      </c>
      <c r="AE693" s="41" t="str">
        <f>IF(enrollment!P693="","",enrollment!P693)</f>
        <v/>
      </c>
      <c r="AF693" s="41">
        <f>IF(enrollment!P693="",0,1)</f>
        <v>0</v>
      </c>
    </row>
    <row r="694" spans="1:32" x14ac:dyDescent="0.25">
      <c r="A694" t="str">
        <f>enrollment!A694</f>
        <v>M-000693</v>
      </c>
      <c r="B694" t="str">
        <f>enrollment!F694</f>
        <v>Marketplace</v>
      </c>
      <c r="C694" t="str">
        <f>enrollment!I694</f>
        <v>TN</v>
      </c>
      <c r="D694" t="str">
        <f>enrollment!J694</f>
        <v>Rural-Cannon</v>
      </c>
      <c r="E694">
        <f>enrollment!L694</f>
        <v>31</v>
      </c>
      <c r="F694" t="str" cm="1">
        <f t="array" ref="F694">_xlfn.IFS(E694&lt;18,"0-17",E694&lt;35,"18-34",E694&lt;50,"35-49",E694&lt;65,"50-64",TRUE,"65+")</f>
        <v>18-34</v>
      </c>
      <c r="G694" t="str">
        <f>enrollment!M694</f>
        <v>F</v>
      </c>
      <c r="H694" s="13">
        <f>enrollment!N694</f>
        <v>1.1499999999999999</v>
      </c>
      <c r="I694" s="14">
        <f>enrollment!O694</f>
        <v>2233445566</v>
      </c>
      <c r="J694" s="15">
        <f>IFERROR(_xlfn.XLOOKUP(I694,providers!$B$2:$B$11,providers!$Q$2:$Q$11),"")</f>
        <v>3.5</v>
      </c>
      <c r="K694">
        <f>SUMIFS(member_months!$F:$F,member_months!$A:$A,$A694)</f>
        <v>12</v>
      </c>
      <c r="L694" s="16">
        <f>SUMIFS(claims!$Q:$Q,claims!$B:$B,$A694)</f>
        <v>7988.2200000000012</v>
      </c>
      <c r="M694" s="16">
        <f t="shared" si="42"/>
        <v>665.68500000000006</v>
      </c>
      <c r="N694" s="16">
        <f>SUMIFS(claims!$Q:$Q,claims!$B:$B,$A694,claims!$Z:$Z,"Inpatient")</f>
        <v>0</v>
      </c>
      <c r="O694" s="16">
        <f>SUMIFS(claims!$Q:$Q,claims!$B:$B,$A694,claims!$Z:$Z,"ED")</f>
        <v>6952.9400000000005</v>
      </c>
      <c r="P694" s="16">
        <f>SUMIFS(claims!$Q:$Q,claims!$B:$B,$A694,claims!$Z:$Z,"Specialty Rx")</f>
        <v>0</v>
      </c>
      <c r="Q694" s="14">
        <f t="shared" si="43"/>
        <v>0</v>
      </c>
      <c r="AA694" s="41">
        <f>COUNTIFS(claims!$B:$B,$A694,claims!$Z:$Z,"Behavioral Health")</f>
        <v>3</v>
      </c>
      <c r="AB694" s="41">
        <f>COUNTIFS(claims!$B:$B,$A694,claims!$Z:$Z,"ED")</f>
        <v>6</v>
      </c>
      <c r="AC694" s="41">
        <f>COUNTIFS(claims!$B:$B,$A694,claims!$Z:$Z,"Inpatient")</f>
        <v>0</v>
      </c>
      <c r="AD694" s="41">
        <f t="shared" si="44"/>
        <v>1</v>
      </c>
      <c r="AE694" s="41" t="str">
        <f>IF(enrollment!P694="","",enrollment!P694)</f>
        <v/>
      </c>
      <c r="AF694" s="41">
        <f>IF(enrollment!P694="",0,1)</f>
        <v>0</v>
      </c>
    </row>
    <row r="695" spans="1:32" x14ac:dyDescent="0.25">
      <c r="A695" t="str">
        <f>enrollment!A695</f>
        <v>M-000694</v>
      </c>
      <c r="B695" t="str">
        <f>enrollment!F695</f>
        <v>Commercial</v>
      </c>
      <c r="C695" t="str">
        <f>enrollment!I695</f>
        <v>OH</v>
      </c>
      <c r="D695" t="str">
        <f>enrollment!J695</f>
        <v>Franklin</v>
      </c>
      <c r="E695">
        <f>enrollment!L695</f>
        <v>62</v>
      </c>
      <c r="F695" t="str" cm="1">
        <f t="array" ref="F695">_xlfn.IFS(E695&lt;18,"0-17",E695&lt;35,"18-34",E695&lt;50,"35-49",E695&lt;65,"50-64",TRUE,"65+")</f>
        <v>50-64</v>
      </c>
      <c r="G695" t="str">
        <f>enrollment!M695</f>
        <v>F</v>
      </c>
      <c r="H695" s="13">
        <f>enrollment!N695</f>
        <v>0.72</v>
      </c>
      <c r="I695" s="14">
        <f>enrollment!O695</f>
        <v>6789012345</v>
      </c>
      <c r="J695" s="15">
        <f>IFERROR(_xlfn.XLOOKUP(I695,providers!$B$2:$B$11,providers!$Q$2:$Q$11),"")</f>
        <v>4.0999999999999996</v>
      </c>
      <c r="K695">
        <f>SUMIFS(member_months!$F:$F,member_months!$A:$A,$A695)</f>
        <v>12</v>
      </c>
      <c r="L695" s="16">
        <f>SUMIFS(claims!$Q:$Q,claims!$B:$B,$A695)</f>
        <v>27345.43</v>
      </c>
      <c r="M695" s="16">
        <f t="shared" si="42"/>
        <v>2278.7858333333334</v>
      </c>
      <c r="N695" s="16">
        <f>SUMIFS(claims!$Q:$Q,claims!$B:$B,$A695,claims!$Z:$Z,"Inpatient")</f>
        <v>21025.48</v>
      </c>
      <c r="O695" s="16">
        <f>SUMIFS(claims!$Q:$Q,claims!$B:$B,$A695,claims!$Z:$Z,"ED")</f>
        <v>2639.6499999999996</v>
      </c>
      <c r="P695" s="16">
        <f>SUMIFS(claims!$Q:$Q,claims!$B:$B,$A695,claims!$Z:$Z,"Specialty Rx")</f>
        <v>3053.8900000000003</v>
      </c>
      <c r="Q695" s="14">
        <f t="shared" si="43"/>
        <v>0</v>
      </c>
      <c r="AA695" s="41">
        <f>COUNTIFS(claims!$B:$B,$A695,claims!$Z:$Z,"Behavioral Health")</f>
        <v>1</v>
      </c>
      <c r="AB695" s="41">
        <f>COUNTIFS(claims!$B:$B,$A695,claims!$Z:$Z,"ED")</f>
        <v>2</v>
      </c>
      <c r="AC695" s="41">
        <f>COUNTIFS(claims!$B:$B,$A695,claims!$Z:$Z,"Inpatient")</f>
        <v>1</v>
      </c>
      <c r="AD695" s="41">
        <f t="shared" si="44"/>
        <v>1</v>
      </c>
      <c r="AE695" s="41" t="str">
        <f>IF(enrollment!P695="","",enrollment!P695)</f>
        <v/>
      </c>
      <c r="AF695" s="41">
        <f>IF(enrollment!P695="",0,1)</f>
        <v>0</v>
      </c>
    </row>
    <row r="696" spans="1:32" x14ac:dyDescent="0.25">
      <c r="A696" t="str">
        <f>enrollment!A696</f>
        <v>M-000695</v>
      </c>
      <c r="B696" t="str">
        <f>enrollment!F696</f>
        <v>Commercial</v>
      </c>
      <c r="C696" t="str">
        <f>enrollment!I696</f>
        <v>GA</v>
      </c>
      <c r="D696" t="str">
        <f>enrollment!J696</f>
        <v>Fulton</v>
      </c>
      <c r="E696">
        <f>enrollment!L696</f>
        <v>66</v>
      </c>
      <c r="F696" t="str" cm="1">
        <f t="array" ref="F696">_xlfn.IFS(E696&lt;18,"0-17",E696&lt;35,"18-34",E696&lt;50,"35-49",E696&lt;65,"50-64",TRUE,"65+")</f>
        <v>65+</v>
      </c>
      <c r="G696" t="str">
        <f>enrollment!M696</f>
        <v>F</v>
      </c>
      <c r="H696" s="13">
        <f>enrollment!N696</f>
        <v>3.2</v>
      </c>
      <c r="I696" s="14">
        <f>enrollment!O696</f>
        <v>8901234567</v>
      </c>
      <c r="J696" s="15">
        <f>IFERROR(_xlfn.XLOOKUP(I696,providers!$B$2:$B$11,providers!$Q$2:$Q$11),"")</f>
        <v>3.7</v>
      </c>
      <c r="K696">
        <f>SUMIFS(member_months!$F:$F,member_months!$A:$A,$A696)</f>
        <v>10</v>
      </c>
      <c r="L696" s="16">
        <f>SUMIFS(claims!$Q:$Q,claims!$B:$B,$A696)</f>
        <v>13833.12</v>
      </c>
      <c r="M696" s="16">
        <f t="shared" si="42"/>
        <v>1383.3120000000001</v>
      </c>
      <c r="N696" s="16">
        <f>SUMIFS(claims!$Q:$Q,claims!$B:$B,$A696,claims!$Z:$Z,"Inpatient")</f>
        <v>11688.74</v>
      </c>
      <c r="O696" s="16">
        <f>SUMIFS(claims!$Q:$Q,claims!$B:$B,$A696,claims!$Z:$Z,"ED")</f>
        <v>1381.24</v>
      </c>
      <c r="P696" s="16">
        <f>SUMIFS(claims!$Q:$Q,claims!$B:$B,$A696,claims!$Z:$Z,"Specialty Rx")</f>
        <v>0</v>
      </c>
      <c r="Q696" s="14">
        <f t="shared" si="43"/>
        <v>0</v>
      </c>
      <c r="AA696" s="41">
        <f>COUNTIFS(claims!$B:$B,$A696,claims!$Z:$Z,"Behavioral Health")</f>
        <v>0</v>
      </c>
      <c r="AB696" s="41">
        <f>COUNTIFS(claims!$B:$B,$A696,claims!$Z:$Z,"ED")</f>
        <v>1</v>
      </c>
      <c r="AC696" s="41">
        <f>COUNTIFS(claims!$B:$B,$A696,claims!$Z:$Z,"Inpatient")</f>
        <v>1</v>
      </c>
      <c r="AD696" s="41">
        <f t="shared" si="44"/>
        <v>0</v>
      </c>
      <c r="AE696" s="41" t="str">
        <f>IF(enrollment!P696="","",enrollment!P696)</f>
        <v/>
      </c>
      <c r="AF696" s="41">
        <f>IF(enrollment!P696="",0,1)</f>
        <v>0</v>
      </c>
    </row>
    <row r="697" spans="1:32" x14ac:dyDescent="0.25">
      <c r="A697" t="str">
        <f>enrollment!A697</f>
        <v>M-000696</v>
      </c>
      <c r="B697" t="str">
        <f>enrollment!F697</f>
        <v>Commercial</v>
      </c>
      <c r="C697" t="str">
        <f>enrollment!I697</f>
        <v>TN</v>
      </c>
      <c r="D697" t="str">
        <f>enrollment!J697</f>
        <v>Rural-Cannon</v>
      </c>
      <c r="E697">
        <f>enrollment!L697</f>
        <v>39</v>
      </c>
      <c r="F697" t="str" cm="1">
        <f t="array" ref="F697">_xlfn.IFS(E697&lt;18,"0-17",E697&lt;35,"18-34",E697&lt;50,"35-49",E697&lt;65,"50-64",TRUE,"65+")</f>
        <v>35-49</v>
      </c>
      <c r="G697" t="str">
        <f>enrollment!M697</f>
        <v>M</v>
      </c>
      <c r="H697" s="13">
        <f>enrollment!N697</f>
        <v>1.29</v>
      </c>
      <c r="I697" s="14">
        <f>enrollment!O697</f>
        <v>2233445566</v>
      </c>
      <c r="J697" s="15">
        <f>IFERROR(_xlfn.XLOOKUP(I697,providers!$B$2:$B$11,providers!$Q$2:$Q$11),"")</f>
        <v>3.5</v>
      </c>
      <c r="K697">
        <f>SUMIFS(member_months!$F:$F,member_months!$A:$A,$A697)</f>
        <v>12</v>
      </c>
      <c r="L697" s="16">
        <f>SUMIFS(claims!$Q:$Q,claims!$B:$B,$A697)</f>
        <v>3952.8900000000003</v>
      </c>
      <c r="M697" s="16">
        <f t="shared" si="42"/>
        <v>329.40750000000003</v>
      </c>
      <c r="N697" s="16">
        <f>SUMIFS(claims!$Q:$Q,claims!$B:$B,$A697,claims!$Z:$Z,"Inpatient")</f>
        <v>0</v>
      </c>
      <c r="O697" s="16">
        <f>SUMIFS(claims!$Q:$Q,claims!$B:$B,$A697,claims!$Z:$Z,"ED")</f>
        <v>3209.5200000000004</v>
      </c>
      <c r="P697" s="16">
        <f>SUMIFS(claims!$Q:$Q,claims!$B:$B,$A697,claims!$Z:$Z,"Specialty Rx")</f>
        <v>0</v>
      </c>
      <c r="Q697" s="14">
        <f t="shared" si="43"/>
        <v>0</v>
      </c>
      <c r="AA697" s="41">
        <f>COUNTIFS(claims!$B:$B,$A697,claims!$Z:$Z,"Behavioral Health")</f>
        <v>3</v>
      </c>
      <c r="AB697" s="41">
        <f>COUNTIFS(claims!$B:$B,$A697,claims!$Z:$Z,"ED")</f>
        <v>3</v>
      </c>
      <c r="AC697" s="41">
        <f>COUNTIFS(claims!$B:$B,$A697,claims!$Z:$Z,"Inpatient")</f>
        <v>0</v>
      </c>
      <c r="AD697" s="41">
        <f t="shared" si="44"/>
        <v>1</v>
      </c>
      <c r="AE697" s="41" t="str">
        <f>IF(enrollment!P697="","",enrollment!P697)</f>
        <v/>
      </c>
      <c r="AF697" s="41">
        <f>IF(enrollment!P697="",0,1)</f>
        <v>0</v>
      </c>
    </row>
    <row r="698" spans="1:32" x14ac:dyDescent="0.25">
      <c r="A698" t="str">
        <f>enrollment!A698</f>
        <v>M-000697</v>
      </c>
      <c r="B698" t="str">
        <f>enrollment!F698</f>
        <v>Commercial</v>
      </c>
      <c r="C698" t="str">
        <f>enrollment!I698</f>
        <v>GA</v>
      </c>
      <c r="D698" t="str">
        <f>enrollment!J698</f>
        <v>Fulton</v>
      </c>
      <c r="E698">
        <f>enrollment!L698</f>
        <v>24</v>
      </c>
      <c r="F698" t="str" cm="1">
        <f t="array" ref="F698">_xlfn.IFS(E698&lt;18,"0-17",E698&lt;35,"18-34",E698&lt;50,"35-49",E698&lt;65,"50-64",TRUE,"65+")</f>
        <v>18-34</v>
      </c>
      <c r="G698" t="str">
        <f>enrollment!M698</f>
        <v>M</v>
      </c>
      <c r="H698" s="13">
        <f>enrollment!N698</f>
        <v>1.26</v>
      </c>
      <c r="I698" s="14">
        <f>enrollment!O698</f>
        <v>8901234567</v>
      </c>
      <c r="J698" s="15">
        <f>IFERROR(_xlfn.XLOOKUP(I698,providers!$B$2:$B$11,providers!$Q$2:$Q$11),"")</f>
        <v>3.7</v>
      </c>
      <c r="K698">
        <f>SUMIFS(member_months!$F:$F,member_months!$A:$A,$A698)</f>
        <v>11</v>
      </c>
      <c r="L698" s="16">
        <f>SUMIFS(claims!$Q:$Q,claims!$B:$B,$A698)</f>
        <v>22172.35</v>
      </c>
      <c r="M698" s="16">
        <f t="shared" si="42"/>
        <v>2015.6681818181817</v>
      </c>
      <c r="N698" s="16">
        <f>SUMIFS(claims!$Q:$Q,claims!$B:$B,$A698,claims!$Z:$Z,"Inpatient")</f>
        <v>21876.41</v>
      </c>
      <c r="O698" s="16">
        <f>SUMIFS(claims!$Q:$Q,claims!$B:$B,$A698,claims!$Z:$Z,"ED")</f>
        <v>0</v>
      </c>
      <c r="P698" s="16">
        <f>SUMIFS(claims!$Q:$Q,claims!$B:$B,$A698,claims!$Z:$Z,"Specialty Rx")</f>
        <v>0</v>
      </c>
      <c r="Q698" s="14">
        <f t="shared" si="43"/>
        <v>0</v>
      </c>
      <c r="AA698" s="41">
        <f>COUNTIFS(claims!$B:$B,$A698,claims!$Z:$Z,"Behavioral Health")</f>
        <v>1</v>
      </c>
      <c r="AB698" s="41">
        <f>COUNTIFS(claims!$B:$B,$A698,claims!$Z:$Z,"ED")</f>
        <v>0</v>
      </c>
      <c r="AC698" s="41">
        <f>COUNTIFS(claims!$B:$B,$A698,claims!$Z:$Z,"Inpatient")</f>
        <v>1</v>
      </c>
      <c r="AD698" s="41">
        <f t="shared" si="44"/>
        <v>1</v>
      </c>
      <c r="AE698" s="41" t="str">
        <f>IF(enrollment!P698="","",enrollment!P698)</f>
        <v/>
      </c>
      <c r="AF698" s="41">
        <f>IF(enrollment!P698="",0,1)</f>
        <v>0</v>
      </c>
    </row>
    <row r="699" spans="1:32" x14ac:dyDescent="0.25">
      <c r="A699" t="str">
        <f>enrollment!A699</f>
        <v>M-000698</v>
      </c>
      <c r="B699" t="str">
        <f>enrollment!F699</f>
        <v>Medicare Advantage</v>
      </c>
      <c r="C699" t="str">
        <f>enrollment!I699</f>
        <v>TN</v>
      </c>
      <c r="D699" t="str">
        <f>enrollment!J699</f>
        <v>Rural-Cannon</v>
      </c>
      <c r="E699">
        <f>enrollment!L699</f>
        <v>76</v>
      </c>
      <c r="F699" t="str" cm="1">
        <f t="array" ref="F699">_xlfn.IFS(E699&lt;18,"0-17",E699&lt;35,"18-34",E699&lt;50,"35-49",E699&lt;65,"50-64",TRUE,"65+")</f>
        <v>65+</v>
      </c>
      <c r="G699" t="str">
        <f>enrollment!M699</f>
        <v>F</v>
      </c>
      <c r="H699" s="13">
        <f>enrollment!N699</f>
        <v>3.58</v>
      </c>
      <c r="I699" s="14">
        <f>enrollment!O699</f>
        <v>2233445566</v>
      </c>
      <c r="J699" s="15">
        <f>IFERROR(_xlfn.XLOOKUP(I699,providers!$B$2:$B$11,providers!$Q$2:$Q$11),"")</f>
        <v>3.5</v>
      </c>
      <c r="K699">
        <f>SUMIFS(member_months!$F:$F,member_months!$A:$A,$A699)</f>
        <v>10</v>
      </c>
      <c r="L699" s="16">
        <f>SUMIFS(claims!$Q:$Q,claims!$B:$B,$A699)</f>
        <v>9677.91</v>
      </c>
      <c r="M699" s="16">
        <f t="shared" si="42"/>
        <v>967.79099999999994</v>
      </c>
      <c r="N699" s="16">
        <f>SUMIFS(claims!$Q:$Q,claims!$B:$B,$A699,claims!$Z:$Z,"Inpatient")</f>
        <v>0</v>
      </c>
      <c r="O699" s="16">
        <f>SUMIFS(claims!$Q:$Q,claims!$B:$B,$A699,claims!$Z:$Z,"ED")</f>
        <v>9069.4499999999989</v>
      </c>
      <c r="P699" s="16">
        <f>SUMIFS(claims!$Q:$Q,claims!$B:$B,$A699,claims!$Z:$Z,"Specialty Rx")</f>
        <v>0</v>
      </c>
      <c r="Q699" s="14">
        <f t="shared" si="43"/>
        <v>0</v>
      </c>
      <c r="AA699" s="41">
        <f>COUNTIFS(claims!$B:$B,$A699,claims!$Z:$Z,"Behavioral Health")</f>
        <v>1</v>
      </c>
      <c r="AB699" s="41">
        <f>COUNTIFS(claims!$B:$B,$A699,claims!$Z:$Z,"ED")</f>
        <v>8</v>
      </c>
      <c r="AC699" s="41">
        <f>COUNTIFS(claims!$B:$B,$A699,claims!$Z:$Z,"Inpatient")</f>
        <v>0</v>
      </c>
      <c r="AD699" s="41">
        <f t="shared" si="44"/>
        <v>1</v>
      </c>
      <c r="AE699" s="41" t="str">
        <f>IF(enrollment!P699="","",enrollment!P699)</f>
        <v/>
      </c>
      <c r="AF699" s="41">
        <f>IF(enrollment!P699="",0,1)</f>
        <v>0</v>
      </c>
    </row>
    <row r="700" spans="1:32" x14ac:dyDescent="0.25">
      <c r="A700" t="str">
        <f>enrollment!A700</f>
        <v>M-000699</v>
      </c>
      <c r="B700" t="str">
        <f>enrollment!F700</f>
        <v>Commercial</v>
      </c>
      <c r="C700" t="str">
        <f>enrollment!I700</f>
        <v>OH</v>
      </c>
      <c r="D700" t="str">
        <f>enrollment!J700</f>
        <v>Franklin</v>
      </c>
      <c r="E700">
        <f>enrollment!L700</f>
        <v>37</v>
      </c>
      <c r="F700" t="str" cm="1">
        <f t="array" ref="F700">_xlfn.IFS(E700&lt;18,"0-17",E700&lt;35,"18-34",E700&lt;50,"35-49",E700&lt;65,"50-64",TRUE,"65+")</f>
        <v>35-49</v>
      </c>
      <c r="G700" t="str">
        <f>enrollment!M700</f>
        <v>F</v>
      </c>
      <c r="H700" s="13">
        <f>enrollment!N700</f>
        <v>0.71</v>
      </c>
      <c r="I700" s="14">
        <f>enrollment!O700</f>
        <v>6789012345</v>
      </c>
      <c r="J700" s="15">
        <f>IFERROR(_xlfn.XLOOKUP(I700,providers!$B$2:$B$11,providers!$Q$2:$Q$11),"")</f>
        <v>4.0999999999999996</v>
      </c>
      <c r="K700">
        <f>SUMIFS(member_months!$F:$F,member_months!$A:$A,$A700)</f>
        <v>12</v>
      </c>
      <c r="L700" s="16">
        <f>SUMIFS(claims!$Q:$Q,claims!$B:$B,$A700)</f>
        <v>17101.2</v>
      </c>
      <c r="M700" s="16">
        <f t="shared" si="42"/>
        <v>1425.1000000000001</v>
      </c>
      <c r="N700" s="16">
        <f>SUMIFS(claims!$Q:$Q,claims!$B:$B,$A700,claims!$Z:$Z,"Inpatient")</f>
        <v>15729.67</v>
      </c>
      <c r="O700" s="16">
        <f>SUMIFS(claims!$Q:$Q,claims!$B:$B,$A700,claims!$Z:$Z,"ED")</f>
        <v>0</v>
      </c>
      <c r="P700" s="16">
        <f>SUMIFS(claims!$Q:$Q,claims!$B:$B,$A700,claims!$Z:$Z,"Specialty Rx")</f>
        <v>1109.21</v>
      </c>
      <c r="Q700" s="14">
        <f t="shared" si="43"/>
        <v>0</v>
      </c>
      <c r="AA700" s="41">
        <f>COUNTIFS(claims!$B:$B,$A700,claims!$Z:$Z,"Behavioral Health")</f>
        <v>0</v>
      </c>
      <c r="AB700" s="41">
        <f>COUNTIFS(claims!$B:$B,$A700,claims!$Z:$Z,"ED")</f>
        <v>0</v>
      </c>
      <c r="AC700" s="41">
        <f>COUNTIFS(claims!$B:$B,$A700,claims!$Z:$Z,"Inpatient")</f>
        <v>1</v>
      </c>
      <c r="AD700" s="41">
        <f t="shared" si="44"/>
        <v>0</v>
      </c>
      <c r="AE700" s="41" t="str">
        <f>IF(enrollment!P700="","",enrollment!P700)</f>
        <v/>
      </c>
      <c r="AF700" s="41">
        <f>IF(enrollment!P700="",0,1)</f>
        <v>0</v>
      </c>
    </row>
    <row r="701" spans="1:32" x14ac:dyDescent="0.25">
      <c r="A701" t="str">
        <f>enrollment!A701</f>
        <v>M-000700</v>
      </c>
      <c r="B701" t="str">
        <f>enrollment!F701</f>
        <v>Medicare Advantage</v>
      </c>
      <c r="C701" t="str">
        <f>enrollment!I701</f>
        <v>TN</v>
      </c>
      <c r="D701" t="str">
        <f>enrollment!J701</f>
        <v>Rural-Cannon</v>
      </c>
      <c r="E701">
        <f>enrollment!L701</f>
        <v>65</v>
      </c>
      <c r="F701" t="str" cm="1">
        <f t="array" ref="F701">_xlfn.IFS(E701&lt;18,"0-17",E701&lt;35,"18-34",E701&lt;50,"35-49",E701&lt;65,"50-64",TRUE,"65+")</f>
        <v>65+</v>
      </c>
      <c r="G701" t="str">
        <f>enrollment!M701</f>
        <v>M</v>
      </c>
      <c r="H701" s="13">
        <f>enrollment!N701</f>
        <v>3.75</v>
      </c>
      <c r="I701" s="14">
        <f>enrollment!O701</f>
        <v>2233445566</v>
      </c>
      <c r="J701" s="15">
        <f>IFERROR(_xlfn.XLOOKUP(I701,providers!$B$2:$B$11,providers!$Q$2:$Q$11),"")</f>
        <v>3.5</v>
      </c>
      <c r="K701">
        <f>SUMIFS(member_months!$F:$F,member_months!$A:$A,$A701)</f>
        <v>10</v>
      </c>
      <c r="L701" s="16">
        <f>SUMIFS(claims!$Q:$Q,claims!$B:$B,$A701)</f>
        <v>1976.3</v>
      </c>
      <c r="M701" s="16">
        <f t="shared" si="42"/>
        <v>197.63</v>
      </c>
      <c r="N701" s="16">
        <f>SUMIFS(claims!$Q:$Q,claims!$B:$B,$A701,claims!$Z:$Z,"Inpatient")</f>
        <v>0</v>
      </c>
      <c r="O701" s="16">
        <f>SUMIFS(claims!$Q:$Q,claims!$B:$B,$A701,claims!$Z:$Z,"ED")</f>
        <v>1219.06</v>
      </c>
      <c r="P701" s="16">
        <f>SUMIFS(claims!$Q:$Q,claims!$B:$B,$A701,claims!$Z:$Z,"Specialty Rx")</f>
        <v>0</v>
      </c>
      <c r="Q701" s="14">
        <f t="shared" si="43"/>
        <v>0</v>
      </c>
      <c r="AA701" s="41">
        <f>COUNTIFS(claims!$B:$B,$A701,claims!$Z:$Z,"Behavioral Health")</f>
        <v>0</v>
      </c>
      <c r="AB701" s="41">
        <f>COUNTIFS(claims!$B:$B,$A701,claims!$Z:$Z,"ED")</f>
        <v>1</v>
      </c>
      <c r="AC701" s="41">
        <f>COUNTIFS(claims!$B:$B,$A701,claims!$Z:$Z,"Inpatient")</f>
        <v>0</v>
      </c>
      <c r="AD701" s="41">
        <f t="shared" si="44"/>
        <v>0</v>
      </c>
      <c r="AE701" s="41" t="str">
        <f>IF(enrollment!P701="","",enrollment!P701)</f>
        <v/>
      </c>
      <c r="AF701" s="41">
        <f>IF(enrollment!P701="",0,1)</f>
        <v>0</v>
      </c>
    </row>
    <row r="702" spans="1:32" x14ac:dyDescent="0.25">
      <c r="A702" t="str">
        <f>enrollment!A702</f>
        <v>M-000701</v>
      </c>
      <c r="B702" t="str">
        <f>enrollment!F702</f>
        <v>Marketplace</v>
      </c>
      <c r="C702" t="str">
        <f>enrollment!I702</f>
        <v>GA</v>
      </c>
      <c r="D702" t="str">
        <f>enrollment!J702</f>
        <v>Fulton</v>
      </c>
      <c r="E702">
        <f>enrollment!L702</f>
        <v>24</v>
      </c>
      <c r="F702" t="str" cm="1">
        <f t="array" ref="F702">_xlfn.IFS(E702&lt;18,"0-17",E702&lt;35,"18-34",E702&lt;50,"35-49",E702&lt;65,"50-64",TRUE,"65+")</f>
        <v>18-34</v>
      </c>
      <c r="G702" t="str">
        <f>enrollment!M702</f>
        <v>M</v>
      </c>
      <c r="H702" s="13">
        <f>enrollment!N702</f>
        <v>0.75</v>
      </c>
      <c r="I702" s="14">
        <f>enrollment!O702</f>
        <v>8901234567</v>
      </c>
      <c r="J702" s="15">
        <f>IFERROR(_xlfn.XLOOKUP(I702,providers!$B$2:$B$11,providers!$Q$2:$Q$11),"")</f>
        <v>3.7</v>
      </c>
      <c r="K702">
        <f>SUMIFS(member_months!$F:$F,member_months!$A:$A,$A702)</f>
        <v>10</v>
      </c>
      <c r="L702" s="16">
        <f>SUMIFS(claims!$Q:$Q,claims!$B:$B,$A702)</f>
        <v>2490.3899999999994</v>
      </c>
      <c r="M702" s="16">
        <f t="shared" si="42"/>
        <v>249.03899999999993</v>
      </c>
      <c r="N702" s="16">
        <f>SUMIFS(claims!$Q:$Q,claims!$B:$B,$A702,claims!$Z:$Z,"Inpatient")</f>
        <v>0</v>
      </c>
      <c r="O702" s="16">
        <f>SUMIFS(claims!$Q:$Q,claims!$B:$B,$A702,claims!$Z:$Z,"ED")</f>
        <v>2012.38</v>
      </c>
      <c r="P702" s="16">
        <f>SUMIFS(claims!$Q:$Q,claims!$B:$B,$A702,claims!$Z:$Z,"Specialty Rx")</f>
        <v>0</v>
      </c>
      <c r="Q702" s="14">
        <f t="shared" si="43"/>
        <v>0</v>
      </c>
      <c r="AA702" s="41">
        <f>COUNTIFS(claims!$B:$B,$A702,claims!$Z:$Z,"Behavioral Health")</f>
        <v>0</v>
      </c>
      <c r="AB702" s="41">
        <f>COUNTIFS(claims!$B:$B,$A702,claims!$Z:$Z,"ED")</f>
        <v>2</v>
      </c>
      <c r="AC702" s="41">
        <f>COUNTIFS(claims!$B:$B,$A702,claims!$Z:$Z,"Inpatient")</f>
        <v>0</v>
      </c>
      <c r="AD702" s="41">
        <f t="shared" si="44"/>
        <v>0</v>
      </c>
      <c r="AE702" s="41" t="str">
        <f>IF(enrollment!P702="","",enrollment!P702)</f>
        <v/>
      </c>
      <c r="AF702" s="41">
        <f>IF(enrollment!P702="",0,1)</f>
        <v>0</v>
      </c>
    </row>
    <row r="703" spans="1:32" x14ac:dyDescent="0.25">
      <c r="A703" t="str">
        <f>enrollment!A703</f>
        <v>M-000702</v>
      </c>
      <c r="B703" t="str">
        <f>enrollment!F703</f>
        <v>Commercial</v>
      </c>
      <c r="C703" t="str">
        <f>enrollment!I703</f>
        <v>KY</v>
      </c>
      <c r="D703" t="str">
        <f>enrollment!J703</f>
        <v>Jefferson</v>
      </c>
      <c r="E703">
        <f>enrollment!L703</f>
        <v>38</v>
      </c>
      <c r="F703" t="str" cm="1">
        <f t="array" ref="F703">_xlfn.IFS(E703&lt;18,"0-17",E703&lt;35,"18-34",E703&lt;50,"35-49",E703&lt;65,"50-64",TRUE,"65+")</f>
        <v>35-49</v>
      </c>
      <c r="G703" t="str">
        <f>enrollment!M703</f>
        <v>F</v>
      </c>
      <c r="H703" s="13">
        <f>enrollment!N703</f>
        <v>0.93</v>
      </c>
      <c r="I703" s="14">
        <f>enrollment!O703</f>
        <v>3456789012</v>
      </c>
      <c r="J703" s="15">
        <f>IFERROR(_xlfn.XLOOKUP(I703,providers!$B$2:$B$11,providers!$Q$2:$Q$11),"")</f>
        <v>4</v>
      </c>
      <c r="K703">
        <f>SUMIFS(member_months!$F:$F,member_months!$A:$A,$A703)</f>
        <v>12</v>
      </c>
      <c r="L703" s="16">
        <f>SUMIFS(claims!$Q:$Q,claims!$B:$B,$A703)</f>
        <v>17130.880000000005</v>
      </c>
      <c r="M703" s="16">
        <f t="shared" si="42"/>
        <v>1427.5733333333337</v>
      </c>
      <c r="N703" s="16">
        <f>SUMIFS(claims!$Q:$Q,claims!$B:$B,$A703,claims!$Z:$Z,"Inpatient")</f>
        <v>16295</v>
      </c>
      <c r="O703" s="16">
        <f>SUMIFS(claims!$Q:$Q,claims!$B:$B,$A703,claims!$Z:$Z,"ED")</f>
        <v>0</v>
      </c>
      <c r="P703" s="16">
        <f>SUMIFS(claims!$Q:$Q,claims!$B:$B,$A703,claims!$Z:$Z,"Specialty Rx")</f>
        <v>0</v>
      </c>
      <c r="Q703" s="14">
        <f t="shared" si="43"/>
        <v>0</v>
      </c>
      <c r="AA703" s="41">
        <f>COUNTIFS(claims!$B:$B,$A703,claims!$Z:$Z,"Behavioral Health")</f>
        <v>1</v>
      </c>
      <c r="AB703" s="41">
        <f>COUNTIFS(claims!$B:$B,$A703,claims!$Z:$Z,"ED")</f>
        <v>0</v>
      </c>
      <c r="AC703" s="41">
        <f>COUNTIFS(claims!$B:$B,$A703,claims!$Z:$Z,"Inpatient")</f>
        <v>1</v>
      </c>
      <c r="AD703" s="41">
        <f t="shared" si="44"/>
        <v>1</v>
      </c>
      <c r="AE703" s="41" t="str">
        <f>IF(enrollment!P703="","",enrollment!P703)</f>
        <v/>
      </c>
      <c r="AF703" s="41">
        <f>IF(enrollment!P703="",0,1)</f>
        <v>0</v>
      </c>
    </row>
    <row r="704" spans="1:32" x14ac:dyDescent="0.25">
      <c r="A704" t="str">
        <f>enrollment!A704</f>
        <v>M-000703</v>
      </c>
      <c r="B704" t="str">
        <f>enrollment!F704</f>
        <v>Commercial</v>
      </c>
      <c r="C704" t="str">
        <f>enrollment!I704</f>
        <v>OH</v>
      </c>
      <c r="D704" t="str">
        <f>enrollment!J704</f>
        <v>Cuyahoga</v>
      </c>
      <c r="E704">
        <f>enrollment!L704</f>
        <v>60</v>
      </c>
      <c r="F704" t="str" cm="1">
        <f t="array" ref="F704">_xlfn.IFS(E704&lt;18,"0-17",E704&lt;35,"18-34",E704&lt;50,"35-49",E704&lt;65,"50-64",TRUE,"65+")</f>
        <v>50-64</v>
      </c>
      <c r="G704" t="str">
        <f>enrollment!M704</f>
        <v>M</v>
      </c>
      <c r="H704" s="13">
        <f>enrollment!N704</f>
        <v>1.1100000000000001</v>
      </c>
      <c r="I704" s="14">
        <f>enrollment!O704</f>
        <v>2345678901</v>
      </c>
      <c r="J704" s="15">
        <f>IFERROR(_xlfn.XLOOKUP(I704,providers!$B$2:$B$11,providers!$Q$2:$Q$11),"")</f>
        <v>4.2</v>
      </c>
      <c r="K704">
        <f>SUMIFS(member_months!$F:$F,member_months!$A:$A,$A704)</f>
        <v>10</v>
      </c>
      <c r="L704" s="16">
        <f>SUMIFS(claims!$Q:$Q,claims!$B:$B,$A704)</f>
        <v>3897.34</v>
      </c>
      <c r="M704" s="16">
        <f t="shared" si="42"/>
        <v>389.73400000000004</v>
      </c>
      <c r="N704" s="16">
        <f>SUMIFS(claims!$Q:$Q,claims!$B:$B,$A704,claims!$Z:$Z,"Inpatient")</f>
        <v>0</v>
      </c>
      <c r="O704" s="16">
        <f>SUMIFS(claims!$Q:$Q,claims!$B:$B,$A704,claims!$Z:$Z,"ED")</f>
        <v>2439.9499999999998</v>
      </c>
      <c r="P704" s="16">
        <f>SUMIFS(claims!$Q:$Q,claims!$B:$B,$A704,claims!$Z:$Z,"Specialty Rx")</f>
        <v>1192.77</v>
      </c>
      <c r="Q704" s="14">
        <f t="shared" si="43"/>
        <v>0</v>
      </c>
      <c r="AA704" s="41">
        <f>COUNTIFS(claims!$B:$B,$A704,claims!$Z:$Z,"Behavioral Health")</f>
        <v>0</v>
      </c>
      <c r="AB704" s="41">
        <f>COUNTIFS(claims!$B:$B,$A704,claims!$Z:$Z,"ED")</f>
        <v>2</v>
      </c>
      <c r="AC704" s="41">
        <f>COUNTIFS(claims!$B:$B,$A704,claims!$Z:$Z,"Inpatient")</f>
        <v>0</v>
      </c>
      <c r="AD704" s="41">
        <f t="shared" si="44"/>
        <v>0</v>
      </c>
      <c r="AE704" s="41" t="str">
        <f>IF(enrollment!P704="","",enrollment!P704)</f>
        <v/>
      </c>
      <c r="AF704" s="41">
        <f>IF(enrollment!P704="",0,1)</f>
        <v>0</v>
      </c>
    </row>
    <row r="705" spans="1:32" x14ac:dyDescent="0.25">
      <c r="A705" t="str">
        <f>enrollment!A705</f>
        <v>M-000704</v>
      </c>
      <c r="B705" t="str">
        <f>enrollment!F705</f>
        <v>Commercial</v>
      </c>
      <c r="C705" t="str">
        <f>enrollment!I705</f>
        <v>KY</v>
      </c>
      <c r="D705" t="str">
        <f>enrollment!J705</f>
        <v>Hardin</v>
      </c>
      <c r="E705">
        <f>enrollment!L705</f>
        <v>32</v>
      </c>
      <c r="F705" t="str" cm="1">
        <f t="array" ref="F705">_xlfn.IFS(E705&lt;18,"0-17",E705&lt;35,"18-34",E705&lt;50,"35-49",E705&lt;65,"50-64",TRUE,"65+")</f>
        <v>18-34</v>
      </c>
      <c r="G705" t="str">
        <f>enrollment!M705</f>
        <v>F</v>
      </c>
      <c r="H705" s="13">
        <f>enrollment!N705</f>
        <v>1.36</v>
      </c>
      <c r="I705" s="14">
        <f>enrollment!O705</f>
        <v>9012345678</v>
      </c>
      <c r="J705" s="15">
        <f>IFERROR(_xlfn.XLOOKUP(I705,providers!$B$2:$B$11,providers!$Q$2:$Q$11),"")</f>
        <v>4.3</v>
      </c>
      <c r="K705">
        <f>SUMIFS(member_months!$F:$F,member_months!$A:$A,$A705)</f>
        <v>11</v>
      </c>
      <c r="L705" s="16">
        <f>SUMIFS(claims!$Q:$Q,claims!$B:$B,$A705)</f>
        <v>2555.5300000000002</v>
      </c>
      <c r="M705" s="16">
        <f t="shared" si="42"/>
        <v>232.32090909090911</v>
      </c>
      <c r="N705" s="16">
        <f>SUMIFS(claims!$Q:$Q,claims!$B:$B,$A705,claims!$Z:$Z,"Inpatient")</f>
        <v>0</v>
      </c>
      <c r="O705" s="16">
        <f>SUMIFS(claims!$Q:$Q,claims!$B:$B,$A705,claims!$Z:$Z,"ED")</f>
        <v>2417.5600000000004</v>
      </c>
      <c r="P705" s="16">
        <f>SUMIFS(claims!$Q:$Q,claims!$B:$B,$A705,claims!$Z:$Z,"Specialty Rx")</f>
        <v>0</v>
      </c>
      <c r="Q705" s="14">
        <f t="shared" si="43"/>
        <v>0</v>
      </c>
      <c r="AA705" s="41">
        <f>COUNTIFS(claims!$B:$B,$A705,claims!$Z:$Z,"Behavioral Health")</f>
        <v>0</v>
      </c>
      <c r="AB705" s="41">
        <f>COUNTIFS(claims!$B:$B,$A705,claims!$Z:$Z,"ED")</f>
        <v>2</v>
      </c>
      <c r="AC705" s="41">
        <f>COUNTIFS(claims!$B:$B,$A705,claims!$Z:$Z,"Inpatient")</f>
        <v>0</v>
      </c>
      <c r="AD705" s="41">
        <f t="shared" si="44"/>
        <v>0</v>
      </c>
      <c r="AE705" s="41" t="str">
        <f>IF(enrollment!P705="","",enrollment!P705)</f>
        <v/>
      </c>
      <c r="AF705" s="41">
        <f>IF(enrollment!P705="",0,1)</f>
        <v>0</v>
      </c>
    </row>
    <row r="706" spans="1:32" x14ac:dyDescent="0.25">
      <c r="A706" t="str">
        <f>enrollment!A706</f>
        <v>M-000705</v>
      </c>
      <c r="B706" t="str">
        <f>enrollment!F706</f>
        <v>Commercial</v>
      </c>
      <c r="C706" t="str">
        <f>enrollment!I706</f>
        <v>OH</v>
      </c>
      <c r="D706" t="str">
        <f>enrollment!J706</f>
        <v>Franklin</v>
      </c>
      <c r="E706">
        <f>enrollment!L706</f>
        <v>64</v>
      </c>
      <c r="F706" t="str" cm="1">
        <f t="array" ref="F706">_xlfn.IFS(E706&lt;18,"0-17",E706&lt;35,"18-34",E706&lt;50,"35-49",E706&lt;65,"50-64",TRUE,"65+")</f>
        <v>50-64</v>
      </c>
      <c r="G706" t="str">
        <f>enrollment!M706</f>
        <v>M</v>
      </c>
      <c r="H706" s="13">
        <f>enrollment!N706</f>
        <v>0.75</v>
      </c>
      <c r="I706" s="14">
        <f>enrollment!O706</f>
        <v>2345678901</v>
      </c>
      <c r="J706" s="15">
        <f>IFERROR(_xlfn.XLOOKUP(I706,providers!$B$2:$B$11,providers!$Q$2:$Q$11),"")</f>
        <v>4.2</v>
      </c>
      <c r="K706">
        <f>SUMIFS(member_months!$F:$F,member_months!$A:$A,$A706)</f>
        <v>10</v>
      </c>
      <c r="L706" s="16">
        <f>SUMIFS(claims!$Q:$Q,claims!$B:$B,$A706)</f>
        <v>19109.010000000002</v>
      </c>
      <c r="M706" s="16">
        <f t="shared" si="42"/>
        <v>1910.9010000000003</v>
      </c>
      <c r="N706" s="16">
        <f>SUMIFS(claims!$Q:$Q,claims!$B:$B,$A706,claims!$Z:$Z,"Inpatient")</f>
        <v>12977.18</v>
      </c>
      <c r="O706" s="16">
        <f>SUMIFS(claims!$Q:$Q,claims!$B:$B,$A706,claims!$Z:$Z,"ED")</f>
        <v>2507.54</v>
      </c>
      <c r="P706" s="16">
        <f>SUMIFS(claims!$Q:$Q,claims!$B:$B,$A706,claims!$Z:$Z,"Specialty Rx")</f>
        <v>2997.85</v>
      </c>
      <c r="Q706" s="14">
        <f t="shared" si="43"/>
        <v>0</v>
      </c>
      <c r="AA706" s="41">
        <f>COUNTIFS(claims!$B:$B,$A706,claims!$Z:$Z,"Behavioral Health")</f>
        <v>1</v>
      </c>
      <c r="AB706" s="41">
        <f>COUNTIFS(claims!$B:$B,$A706,claims!$Z:$Z,"ED")</f>
        <v>2</v>
      </c>
      <c r="AC706" s="41">
        <f>COUNTIFS(claims!$B:$B,$A706,claims!$Z:$Z,"Inpatient")</f>
        <v>1</v>
      </c>
      <c r="AD706" s="41">
        <f t="shared" si="44"/>
        <v>1</v>
      </c>
      <c r="AE706" s="41" t="str">
        <f>IF(enrollment!P706="","",enrollment!P706)</f>
        <v/>
      </c>
      <c r="AF706" s="41">
        <f>IF(enrollment!P706="",0,1)</f>
        <v>0</v>
      </c>
    </row>
    <row r="707" spans="1:32" x14ac:dyDescent="0.25">
      <c r="A707" t="str">
        <f>enrollment!A707</f>
        <v>M-000706</v>
      </c>
      <c r="B707" t="str">
        <f>enrollment!F707</f>
        <v>Medicare Advantage</v>
      </c>
      <c r="C707" t="str">
        <f>enrollment!I707</f>
        <v>KY</v>
      </c>
      <c r="D707" t="str">
        <f>enrollment!J707</f>
        <v>Warren</v>
      </c>
      <c r="E707">
        <f>enrollment!L707</f>
        <v>68</v>
      </c>
      <c r="F707" t="str" cm="1">
        <f t="array" ref="F707">_xlfn.IFS(E707&lt;18,"0-17",E707&lt;35,"18-34",E707&lt;50,"35-49",E707&lt;65,"50-64",TRUE,"65+")</f>
        <v>65+</v>
      </c>
      <c r="G707" t="str">
        <f>enrollment!M707</f>
        <v>F</v>
      </c>
      <c r="H707" s="13">
        <f>enrollment!N707</f>
        <v>2.86</v>
      </c>
      <c r="I707" s="14">
        <f>enrollment!O707</f>
        <v>3456789012</v>
      </c>
      <c r="J707" s="15">
        <f>IFERROR(_xlfn.XLOOKUP(I707,providers!$B$2:$B$11,providers!$Q$2:$Q$11),"")</f>
        <v>4</v>
      </c>
      <c r="K707">
        <f>SUMIFS(member_months!$F:$F,member_months!$A:$A,$A707)</f>
        <v>11</v>
      </c>
      <c r="L707" s="16">
        <f>SUMIFS(claims!$Q:$Q,claims!$B:$B,$A707)</f>
        <v>1165.1300000000001</v>
      </c>
      <c r="M707" s="16">
        <f t="shared" ref="M707:M770" si="45">IF(K707=0,0,L707/K707)</f>
        <v>105.92090909090911</v>
      </c>
      <c r="N707" s="16">
        <f>SUMIFS(claims!$Q:$Q,claims!$B:$B,$A707,claims!$Z:$Z,"Inpatient")</f>
        <v>0</v>
      </c>
      <c r="O707" s="16">
        <f>SUMIFS(claims!$Q:$Q,claims!$B:$B,$A707,claims!$Z:$Z,"ED")</f>
        <v>0</v>
      </c>
      <c r="P707" s="16">
        <f>SUMIFS(claims!$Q:$Q,claims!$B:$B,$A707,claims!$Z:$Z,"Specialty Rx")</f>
        <v>704.97</v>
      </c>
      <c r="Q707" s="14">
        <f t="shared" ref="Q707:Q770" si="46">IF($L707&gt;=$U$2,1,0)</f>
        <v>0</v>
      </c>
      <c r="AA707" s="41">
        <f>COUNTIFS(claims!$B:$B,$A707,claims!$Z:$Z,"Behavioral Health")</f>
        <v>1</v>
      </c>
      <c r="AB707" s="41">
        <f>COUNTIFS(claims!$B:$B,$A707,claims!$Z:$Z,"ED")</f>
        <v>0</v>
      </c>
      <c r="AC707" s="41">
        <f>COUNTIFS(claims!$B:$B,$A707,claims!$Z:$Z,"Inpatient")</f>
        <v>0</v>
      </c>
      <c r="AD707" s="41">
        <f t="shared" ref="AD707:AD770" si="47">IF(AA707&gt;0,1,0)</f>
        <v>1</v>
      </c>
      <c r="AE707" s="41" t="str">
        <f>IF(enrollment!P707="","",enrollment!P707)</f>
        <v/>
      </c>
      <c r="AF707" s="41">
        <f>IF(enrollment!P707="",0,1)</f>
        <v>0</v>
      </c>
    </row>
    <row r="708" spans="1:32" x14ac:dyDescent="0.25">
      <c r="A708" t="str">
        <f>enrollment!A708</f>
        <v>M-000707</v>
      </c>
      <c r="B708" t="str">
        <f>enrollment!F708</f>
        <v>Medicare Advantage</v>
      </c>
      <c r="C708" t="str">
        <f>enrollment!I708</f>
        <v>OH</v>
      </c>
      <c r="D708" t="str">
        <f>enrollment!J708</f>
        <v>Cuyahoga</v>
      </c>
      <c r="E708">
        <f>enrollment!L708</f>
        <v>84</v>
      </c>
      <c r="F708" t="str" cm="1">
        <f t="array" ref="F708">_xlfn.IFS(E708&lt;18,"0-17",E708&lt;35,"18-34",E708&lt;50,"35-49",E708&lt;65,"50-64",TRUE,"65+")</f>
        <v>65+</v>
      </c>
      <c r="G708" t="str">
        <f>enrollment!M708</f>
        <v>F</v>
      </c>
      <c r="H708" s="13">
        <f>enrollment!N708</f>
        <v>3.26</v>
      </c>
      <c r="I708" s="14">
        <f>enrollment!O708</f>
        <v>6789012345</v>
      </c>
      <c r="J708" s="15">
        <f>IFERROR(_xlfn.XLOOKUP(I708,providers!$B$2:$B$11,providers!$Q$2:$Q$11),"")</f>
        <v>4.0999999999999996</v>
      </c>
      <c r="K708">
        <f>SUMIFS(member_months!$F:$F,member_months!$A:$A,$A708)</f>
        <v>12</v>
      </c>
      <c r="L708" s="16">
        <f>SUMIFS(claims!$Q:$Q,claims!$B:$B,$A708)</f>
        <v>17184.400000000001</v>
      </c>
      <c r="M708" s="16">
        <f t="shared" si="45"/>
        <v>1432.0333333333335</v>
      </c>
      <c r="N708" s="16">
        <f>SUMIFS(claims!$Q:$Q,claims!$B:$B,$A708,claims!$Z:$Z,"Inpatient")</f>
        <v>14744.76</v>
      </c>
      <c r="O708" s="16">
        <f>SUMIFS(claims!$Q:$Q,claims!$B:$B,$A708,claims!$Z:$Z,"ED")</f>
        <v>0</v>
      </c>
      <c r="P708" s="16">
        <f>SUMIFS(claims!$Q:$Q,claims!$B:$B,$A708,claims!$Z:$Z,"Specialty Rx")</f>
        <v>1979.43</v>
      </c>
      <c r="Q708" s="14">
        <f t="shared" si="46"/>
        <v>0</v>
      </c>
      <c r="AA708" s="41">
        <f>COUNTIFS(claims!$B:$B,$A708,claims!$Z:$Z,"Behavioral Health")</f>
        <v>1</v>
      </c>
      <c r="AB708" s="41">
        <f>COUNTIFS(claims!$B:$B,$A708,claims!$Z:$Z,"ED")</f>
        <v>0</v>
      </c>
      <c r="AC708" s="41">
        <f>COUNTIFS(claims!$B:$B,$A708,claims!$Z:$Z,"Inpatient")</f>
        <v>1</v>
      </c>
      <c r="AD708" s="41">
        <f t="shared" si="47"/>
        <v>1</v>
      </c>
      <c r="AE708" s="41" t="str">
        <f>IF(enrollment!P708="","",enrollment!P708)</f>
        <v/>
      </c>
      <c r="AF708" s="41">
        <f>IF(enrollment!P708="",0,1)</f>
        <v>0</v>
      </c>
    </row>
    <row r="709" spans="1:32" x14ac:dyDescent="0.25">
      <c r="A709" t="str">
        <f>enrollment!A709</f>
        <v>M-000708</v>
      </c>
      <c r="B709" t="str">
        <f>enrollment!F709</f>
        <v>Marketplace</v>
      </c>
      <c r="C709" t="str">
        <f>enrollment!I709</f>
        <v>GA</v>
      </c>
      <c r="D709" t="str">
        <f>enrollment!J709</f>
        <v>Cherokee</v>
      </c>
      <c r="E709">
        <f>enrollment!L709</f>
        <v>26</v>
      </c>
      <c r="F709" t="str" cm="1">
        <f t="array" ref="F709">_xlfn.IFS(E709&lt;18,"0-17",E709&lt;35,"18-34",E709&lt;50,"35-49",E709&lt;65,"50-64",TRUE,"65+")</f>
        <v>18-34</v>
      </c>
      <c r="G709" t="str">
        <f>enrollment!M709</f>
        <v>F</v>
      </c>
      <c r="H709" s="13">
        <f>enrollment!N709</f>
        <v>1.31</v>
      </c>
      <c r="I709" s="14">
        <f>enrollment!O709</f>
        <v>8901234567</v>
      </c>
      <c r="J709" s="15">
        <f>IFERROR(_xlfn.XLOOKUP(I709,providers!$B$2:$B$11,providers!$Q$2:$Q$11),"")</f>
        <v>3.7</v>
      </c>
      <c r="K709">
        <f>SUMIFS(member_months!$F:$F,member_months!$A:$A,$A709)</f>
        <v>11</v>
      </c>
      <c r="L709" s="16">
        <f>SUMIFS(claims!$Q:$Q,claims!$B:$B,$A709)</f>
        <v>19453.319999999996</v>
      </c>
      <c r="M709" s="16">
        <f t="shared" si="45"/>
        <v>1768.4836363636359</v>
      </c>
      <c r="N709" s="16">
        <f>SUMIFS(claims!$Q:$Q,claims!$B:$B,$A709,claims!$Z:$Z,"Inpatient")</f>
        <v>17644.34</v>
      </c>
      <c r="O709" s="16">
        <f>SUMIFS(claims!$Q:$Q,claims!$B:$B,$A709,claims!$Z:$Z,"ED")</f>
        <v>0</v>
      </c>
      <c r="P709" s="16">
        <f>SUMIFS(claims!$Q:$Q,claims!$B:$B,$A709,claims!$Z:$Z,"Specialty Rx")</f>
        <v>1157.77</v>
      </c>
      <c r="Q709" s="14">
        <f t="shared" si="46"/>
        <v>0</v>
      </c>
      <c r="AA709" s="41">
        <f>COUNTIFS(claims!$B:$B,$A709,claims!$Z:$Z,"Behavioral Health")</f>
        <v>1</v>
      </c>
      <c r="AB709" s="41">
        <f>COUNTIFS(claims!$B:$B,$A709,claims!$Z:$Z,"ED")</f>
        <v>0</v>
      </c>
      <c r="AC709" s="41">
        <f>COUNTIFS(claims!$B:$B,$A709,claims!$Z:$Z,"Inpatient")</f>
        <v>1</v>
      </c>
      <c r="AD709" s="41">
        <f t="shared" si="47"/>
        <v>1</v>
      </c>
      <c r="AE709" s="41" t="str">
        <f>IF(enrollment!P709="","",enrollment!P709)</f>
        <v/>
      </c>
      <c r="AF709" s="41">
        <f>IF(enrollment!P709="",0,1)</f>
        <v>0</v>
      </c>
    </row>
    <row r="710" spans="1:32" x14ac:dyDescent="0.25">
      <c r="A710" t="str">
        <f>enrollment!A710</f>
        <v>M-000709</v>
      </c>
      <c r="B710" t="str">
        <f>enrollment!F710</f>
        <v>Marketplace</v>
      </c>
      <c r="C710" t="str">
        <f>enrollment!I710</f>
        <v>TN</v>
      </c>
      <c r="D710" t="str">
        <f>enrollment!J710</f>
        <v>Rural-Cannon</v>
      </c>
      <c r="E710">
        <f>enrollment!L710</f>
        <v>75</v>
      </c>
      <c r="F710" t="str" cm="1">
        <f t="array" ref="F710">_xlfn.IFS(E710&lt;18,"0-17",E710&lt;35,"18-34",E710&lt;50,"35-49",E710&lt;65,"50-64",TRUE,"65+")</f>
        <v>65+</v>
      </c>
      <c r="G710" t="str">
        <f>enrollment!M710</f>
        <v>M</v>
      </c>
      <c r="H710" s="13">
        <f>enrollment!N710</f>
        <v>2.67</v>
      </c>
      <c r="I710" s="14">
        <f>enrollment!O710</f>
        <v>0</v>
      </c>
      <c r="J710" s="15" t="str">
        <f>IFERROR(_xlfn.XLOOKUP(I710,providers!$B$2:$B$11,providers!$Q$2:$Q$11),"")</f>
        <v/>
      </c>
      <c r="K710">
        <f>SUMIFS(member_months!$F:$F,member_months!$A:$A,$A710)</f>
        <v>7</v>
      </c>
      <c r="L710" s="16">
        <f>SUMIFS(claims!$Q:$Q,claims!$B:$B,$A710)</f>
        <v>6705.1900000000005</v>
      </c>
      <c r="M710" s="16">
        <f t="shared" si="45"/>
        <v>957.88428571428574</v>
      </c>
      <c r="N710" s="16">
        <f>SUMIFS(claims!$Q:$Q,claims!$B:$B,$A710,claims!$Z:$Z,"Inpatient")</f>
        <v>0</v>
      </c>
      <c r="O710" s="16">
        <f>SUMIFS(claims!$Q:$Q,claims!$B:$B,$A710,claims!$Z:$Z,"ED")</f>
        <v>6382.92</v>
      </c>
      <c r="P710" s="16">
        <f>SUMIFS(claims!$Q:$Q,claims!$B:$B,$A710,claims!$Z:$Z,"Specialty Rx")</f>
        <v>0</v>
      </c>
      <c r="Q710" s="14">
        <f t="shared" si="46"/>
        <v>0</v>
      </c>
      <c r="AA710" s="41">
        <f>COUNTIFS(claims!$B:$B,$A710,claims!$Z:$Z,"Behavioral Health")</f>
        <v>1</v>
      </c>
      <c r="AB710" s="41">
        <f>COUNTIFS(claims!$B:$B,$A710,claims!$Z:$Z,"ED")</f>
        <v>6</v>
      </c>
      <c r="AC710" s="41">
        <f>COUNTIFS(claims!$B:$B,$A710,claims!$Z:$Z,"Inpatient")</f>
        <v>0</v>
      </c>
      <c r="AD710" s="41">
        <f t="shared" si="47"/>
        <v>1</v>
      </c>
      <c r="AE710" s="41" t="str">
        <f>IF(enrollment!P710="","",enrollment!P710)</f>
        <v>Network Adequacy</v>
      </c>
      <c r="AF710" s="41">
        <f>IF(enrollment!P710="",0,1)</f>
        <v>1</v>
      </c>
    </row>
    <row r="711" spans="1:32" x14ac:dyDescent="0.25">
      <c r="A711" t="str">
        <f>enrollment!A711</f>
        <v>M-000710</v>
      </c>
      <c r="B711" t="str">
        <f>enrollment!F711</f>
        <v>Commercial</v>
      </c>
      <c r="C711" t="str">
        <f>enrollment!I711</f>
        <v>OH</v>
      </c>
      <c r="D711" t="str">
        <f>enrollment!J711</f>
        <v>Franklin</v>
      </c>
      <c r="E711">
        <f>enrollment!L711</f>
        <v>35</v>
      </c>
      <c r="F711" t="str" cm="1">
        <f t="array" ref="F711">_xlfn.IFS(E711&lt;18,"0-17",E711&lt;35,"18-34",E711&lt;50,"35-49",E711&lt;65,"50-64",TRUE,"65+")</f>
        <v>35-49</v>
      </c>
      <c r="G711" t="str">
        <f>enrollment!M711</f>
        <v>F</v>
      </c>
      <c r="H711" s="13">
        <f>enrollment!N711</f>
        <v>1.01</v>
      </c>
      <c r="I711" s="14">
        <f>enrollment!O711</f>
        <v>6789012345</v>
      </c>
      <c r="J711" s="15">
        <f>IFERROR(_xlfn.XLOOKUP(I711,providers!$B$2:$B$11,providers!$Q$2:$Q$11),"")</f>
        <v>4.0999999999999996</v>
      </c>
      <c r="K711">
        <f>SUMIFS(member_months!$F:$F,member_months!$A:$A,$A711)</f>
        <v>12</v>
      </c>
      <c r="L711" s="16">
        <f>SUMIFS(claims!$Q:$Q,claims!$B:$B,$A711)</f>
        <v>1934.6799999999998</v>
      </c>
      <c r="M711" s="16">
        <f t="shared" si="45"/>
        <v>161.22333333333333</v>
      </c>
      <c r="N711" s="16">
        <f>SUMIFS(claims!$Q:$Q,claims!$B:$B,$A711,claims!$Z:$Z,"Inpatient")</f>
        <v>0</v>
      </c>
      <c r="O711" s="16">
        <f>SUMIFS(claims!$Q:$Q,claims!$B:$B,$A711,claims!$Z:$Z,"ED")</f>
        <v>1232.3399999999999</v>
      </c>
      <c r="P711" s="16">
        <f>SUMIFS(claims!$Q:$Q,claims!$B:$B,$A711,claims!$Z:$Z,"Specialty Rx")</f>
        <v>0</v>
      </c>
      <c r="Q711" s="14">
        <f t="shared" si="46"/>
        <v>0</v>
      </c>
      <c r="AA711" s="41">
        <f>COUNTIFS(claims!$B:$B,$A711,claims!$Z:$Z,"Behavioral Health")</f>
        <v>0</v>
      </c>
      <c r="AB711" s="41">
        <f>COUNTIFS(claims!$B:$B,$A711,claims!$Z:$Z,"ED")</f>
        <v>1</v>
      </c>
      <c r="AC711" s="41">
        <f>COUNTIFS(claims!$B:$B,$A711,claims!$Z:$Z,"Inpatient")</f>
        <v>0</v>
      </c>
      <c r="AD711" s="41">
        <f t="shared" si="47"/>
        <v>0</v>
      </c>
      <c r="AE711" s="41" t="str">
        <f>IF(enrollment!P711="","",enrollment!P711)</f>
        <v/>
      </c>
      <c r="AF711" s="41">
        <f>IF(enrollment!P711="",0,1)</f>
        <v>0</v>
      </c>
    </row>
    <row r="712" spans="1:32" x14ac:dyDescent="0.25">
      <c r="A712" t="str">
        <f>enrollment!A712</f>
        <v>M-000711</v>
      </c>
      <c r="B712" t="str">
        <f>enrollment!F712</f>
        <v>Marketplace</v>
      </c>
      <c r="C712" t="str">
        <f>enrollment!I712</f>
        <v>GA</v>
      </c>
      <c r="D712" t="str">
        <f>enrollment!J712</f>
        <v>Cherokee</v>
      </c>
      <c r="E712">
        <f>enrollment!L712</f>
        <v>59</v>
      </c>
      <c r="F712" t="str" cm="1">
        <f t="array" ref="F712">_xlfn.IFS(E712&lt;18,"0-17",E712&lt;35,"18-34",E712&lt;50,"35-49",E712&lt;65,"50-64",TRUE,"65+")</f>
        <v>50-64</v>
      </c>
      <c r="G712" t="str">
        <f>enrollment!M712</f>
        <v>M</v>
      </c>
      <c r="H712" s="13">
        <f>enrollment!N712</f>
        <v>0.78</v>
      </c>
      <c r="I712" s="14">
        <f>enrollment!O712</f>
        <v>8901234567</v>
      </c>
      <c r="J712" s="15">
        <f>IFERROR(_xlfn.XLOOKUP(I712,providers!$B$2:$B$11,providers!$Q$2:$Q$11),"")</f>
        <v>3.7</v>
      </c>
      <c r="K712">
        <f>SUMIFS(member_months!$F:$F,member_months!$A:$A,$A712)</f>
        <v>10</v>
      </c>
      <c r="L712" s="16">
        <f>SUMIFS(claims!$Q:$Q,claims!$B:$B,$A712)</f>
        <v>5247.84</v>
      </c>
      <c r="M712" s="16">
        <f t="shared" si="45"/>
        <v>524.78399999999999</v>
      </c>
      <c r="N712" s="16">
        <f>SUMIFS(claims!$Q:$Q,claims!$B:$B,$A712,claims!$Z:$Z,"Inpatient")</f>
        <v>0</v>
      </c>
      <c r="O712" s="16">
        <f>SUMIFS(claims!$Q:$Q,claims!$B:$B,$A712,claims!$Z:$Z,"ED")</f>
        <v>3160.49</v>
      </c>
      <c r="P712" s="16">
        <f>SUMIFS(claims!$Q:$Q,claims!$B:$B,$A712,claims!$Z:$Z,"Specialty Rx")</f>
        <v>2087.35</v>
      </c>
      <c r="Q712" s="14">
        <f t="shared" si="46"/>
        <v>0</v>
      </c>
      <c r="AA712" s="41">
        <f>COUNTIFS(claims!$B:$B,$A712,claims!$Z:$Z,"Behavioral Health")</f>
        <v>0</v>
      </c>
      <c r="AB712" s="41">
        <f>COUNTIFS(claims!$B:$B,$A712,claims!$Z:$Z,"ED")</f>
        <v>3</v>
      </c>
      <c r="AC712" s="41">
        <f>COUNTIFS(claims!$B:$B,$A712,claims!$Z:$Z,"Inpatient")</f>
        <v>0</v>
      </c>
      <c r="AD712" s="41">
        <f t="shared" si="47"/>
        <v>0</v>
      </c>
      <c r="AE712" s="41" t="str">
        <f>IF(enrollment!P712="","",enrollment!P712)</f>
        <v/>
      </c>
      <c r="AF712" s="41">
        <f>IF(enrollment!P712="",0,1)</f>
        <v>0</v>
      </c>
    </row>
    <row r="713" spans="1:32" x14ac:dyDescent="0.25">
      <c r="A713" t="str">
        <f>enrollment!A713</f>
        <v>M-000712</v>
      </c>
      <c r="B713" t="str">
        <f>enrollment!F713</f>
        <v>Marketplace</v>
      </c>
      <c r="C713" t="str">
        <f>enrollment!I713</f>
        <v>TN</v>
      </c>
      <c r="D713" t="str">
        <f>enrollment!J713</f>
        <v>Knox</v>
      </c>
      <c r="E713">
        <f>enrollment!L713</f>
        <v>71</v>
      </c>
      <c r="F713" t="str" cm="1">
        <f t="array" ref="F713">_xlfn.IFS(E713&lt;18,"0-17",E713&lt;35,"18-34",E713&lt;50,"35-49",E713&lt;65,"50-64",TRUE,"65+")</f>
        <v>65+</v>
      </c>
      <c r="G713" t="str">
        <f>enrollment!M713</f>
        <v>F</v>
      </c>
      <c r="H713" s="13">
        <f>enrollment!N713</f>
        <v>2.14</v>
      </c>
      <c r="I713" s="14">
        <f>enrollment!O713</f>
        <v>5678901234</v>
      </c>
      <c r="J713" s="15">
        <f>IFERROR(_xlfn.XLOOKUP(I713,providers!$B$2:$B$11,providers!$Q$2:$Q$11),"")</f>
        <v>3.8</v>
      </c>
      <c r="K713">
        <f>SUMIFS(member_months!$F:$F,member_months!$A:$A,$A713)</f>
        <v>10</v>
      </c>
      <c r="L713" s="16">
        <f>SUMIFS(claims!$Q:$Q,claims!$B:$B,$A713)</f>
        <v>25055.929999999997</v>
      </c>
      <c r="M713" s="16">
        <f t="shared" si="45"/>
        <v>2505.5929999999998</v>
      </c>
      <c r="N713" s="16">
        <f>SUMIFS(claims!$Q:$Q,claims!$B:$B,$A713,claims!$Z:$Z,"Inpatient")</f>
        <v>19465.48</v>
      </c>
      <c r="O713" s="16">
        <f>SUMIFS(claims!$Q:$Q,claims!$B:$B,$A713,claims!$Z:$Z,"ED")</f>
        <v>4914.2999999999993</v>
      </c>
      <c r="P713" s="16">
        <f>SUMIFS(claims!$Q:$Q,claims!$B:$B,$A713,claims!$Z:$Z,"Specialty Rx")</f>
        <v>0</v>
      </c>
      <c r="Q713" s="14">
        <f t="shared" si="46"/>
        <v>0</v>
      </c>
      <c r="AA713" s="41">
        <f>COUNTIFS(claims!$B:$B,$A713,claims!$Z:$Z,"Behavioral Health")</f>
        <v>0</v>
      </c>
      <c r="AB713" s="41">
        <f>COUNTIFS(claims!$B:$B,$A713,claims!$Z:$Z,"ED")</f>
        <v>4</v>
      </c>
      <c r="AC713" s="41">
        <f>COUNTIFS(claims!$B:$B,$A713,claims!$Z:$Z,"Inpatient")</f>
        <v>1</v>
      </c>
      <c r="AD713" s="41">
        <f t="shared" si="47"/>
        <v>0</v>
      </c>
      <c r="AE713" s="41" t="str">
        <f>IF(enrollment!P713="","",enrollment!P713)</f>
        <v/>
      </c>
      <c r="AF713" s="41">
        <f>IF(enrollment!P713="",0,1)</f>
        <v>0</v>
      </c>
    </row>
    <row r="714" spans="1:32" x14ac:dyDescent="0.25">
      <c r="A714" t="str">
        <f>enrollment!A714</f>
        <v>M-000713</v>
      </c>
      <c r="B714" t="str">
        <f>enrollment!F714</f>
        <v>Commercial</v>
      </c>
      <c r="C714" t="str">
        <f>enrollment!I714</f>
        <v>GA</v>
      </c>
      <c r="D714" t="str">
        <f>enrollment!J714</f>
        <v>Fulton</v>
      </c>
      <c r="E714">
        <f>enrollment!L714</f>
        <v>27</v>
      </c>
      <c r="F714" t="str" cm="1">
        <f t="array" ref="F714">_xlfn.IFS(E714&lt;18,"0-17",E714&lt;35,"18-34",E714&lt;50,"35-49",E714&lt;65,"50-64",TRUE,"65+")</f>
        <v>18-34</v>
      </c>
      <c r="G714" t="str">
        <f>enrollment!M714</f>
        <v>M</v>
      </c>
      <c r="H714" s="13">
        <f>enrollment!N714</f>
        <v>0.75</v>
      </c>
      <c r="I714" s="14">
        <f>enrollment!O714</f>
        <v>8901234567</v>
      </c>
      <c r="J714" s="15">
        <f>IFERROR(_xlfn.XLOOKUP(I714,providers!$B$2:$B$11,providers!$Q$2:$Q$11),"")</f>
        <v>3.7</v>
      </c>
      <c r="K714">
        <f>SUMIFS(member_months!$F:$F,member_months!$A:$A,$A714)</f>
        <v>10</v>
      </c>
      <c r="L714" s="16">
        <f>SUMIFS(claims!$Q:$Q,claims!$B:$B,$A714)</f>
        <v>3065.1200000000003</v>
      </c>
      <c r="M714" s="16">
        <f t="shared" si="45"/>
        <v>306.51200000000006</v>
      </c>
      <c r="N714" s="16">
        <f>SUMIFS(claims!$Q:$Q,claims!$B:$B,$A714,claims!$Z:$Z,"Inpatient")</f>
        <v>0</v>
      </c>
      <c r="O714" s="16">
        <f>SUMIFS(claims!$Q:$Q,claims!$B:$B,$A714,claims!$Z:$Z,"ED")</f>
        <v>2338.9699999999998</v>
      </c>
      <c r="P714" s="16">
        <f>SUMIFS(claims!$Q:$Q,claims!$B:$B,$A714,claims!$Z:$Z,"Specialty Rx")</f>
        <v>0</v>
      </c>
      <c r="Q714" s="14">
        <f t="shared" si="46"/>
        <v>0</v>
      </c>
      <c r="AA714" s="41">
        <f>COUNTIFS(claims!$B:$B,$A714,claims!$Z:$Z,"Behavioral Health")</f>
        <v>0</v>
      </c>
      <c r="AB714" s="41">
        <f>COUNTIFS(claims!$B:$B,$A714,claims!$Z:$Z,"ED")</f>
        <v>2</v>
      </c>
      <c r="AC714" s="41">
        <f>COUNTIFS(claims!$B:$B,$A714,claims!$Z:$Z,"Inpatient")</f>
        <v>0</v>
      </c>
      <c r="AD714" s="41">
        <f t="shared" si="47"/>
        <v>0</v>
      </c>
      <c r="AE714" s="41" t="str">
        <f>IF(enrollment!P714="","",enrollment!P714)</f>
        <v/>
      </c>
      <c r="AF714" s="41">
        <f>IF(enrollment!P714="",0,1)</f>
        <v>0</v>
      </c>
    </row>
    <row r="715" spans="1:32" x14ac:dyDescent="0.25">
      <c r="A715" t="str">
        <f>enrollment!A715</f>
        <v>M-000714</v>
      </c>
      <c r="B715" t="str">
        <f>enrollment!F715</f>
        <v>Commercial</v>
      </c>
      <c r="C715" t="str">
        <f>enrollment!I715</f>
        <v>KY</v>
      </c>
      <c r="D715" t="str">
        <f>enrollment!J715</f>
        <v>Jefferson</v>
      </c>
      <c r="E715">
        <f>enrollment!L715</f>
        <v>36</v>
      </c>
      <c r="F715" t="str" cm="1">
        <f t="array" ref="F715">_xlfn.IFS(E715&lt;18,"0-17",E715&lt;35,"18-34",E715&lt;50,"35-49",E715&lt;65,"50-64",TRUE,"65+")</f>
        <v>35-49</v>
      </c>
      <c r="G715" t="str">
        <f>enrollment!M715</f>
        <v>F</v>
      </c>
      <c r="H715" s="13">
        <f>enrollment!N715</f>
        <v>0.91</v>
      </c>
      <c r="I715" s="14">
        <f>enrollment!O715</f>
        <v>3456789012</v>
      </c>
      <c r="J715" s="15">
        <f>IFERROR(_xlfn.XLOOKUP(I715,providers!$B$2:$B$11,providers!$Q$2:$Q$11),"")</f>
        <v>4</v>
      </c>
      <c r="K715">
        <f>SUMIFS(member_months!$F:$F,member_months!$A:$A,$A715)</f>
        <v>12</v>
      </c>
      <c r="L715" s="16">
        <f>SUMIFS(claims!$Q:$Q,claims!$B:$B,$A715)</f>
        <v>586.16</v>
      </c>
      <c r="M715" s="16">
        <f t="shared" si="45"/>
        <v>48.846666666666664</v>
      </c>
      <c r="N715" s="16">
        <f>SUMIFS(claims!$Q:$Q,claims!$B:$B,$A715,claims!$Z:$Z,"Inpatient")</f>
        <v>0</v>
      </c>
      <c r="O715" s="16">
        <f>SUMIFS(claims!$Q:$Q,claims!$B:$B,$A715,claims!$Z:$Z,"ED")</f>
        <v>0</v>
      </c>
      <c r="P715" s="16">
        <f>SUMIFS(claims!$Q:$Q,claims!$B:$B,$A715,claims!$Z:$Z,"Specialty Rx")</f>
        <v>0</v>
      </c>
      <c r="Q715" s="14">
        <f t="shared" si="46"/>
        <v>0</v>
      </c>
      <c r="AA715" s="41">
        <f>COUNTIFS(claims!$B:$B,$A715,claims!$Z:$Z,"Behavioral Health")</f>
        <v>0</v>
      </c>
      <c r="AB715" s="41">
        <f>COUNTIFS(claims!$B:$B,$A715,claims!$Z:$Z,"ED")</f>
        <v>0</v>
      </c>
      <c r="AC715" s="41">
        <f>COUNTIFS(claims!$B:$B,$A715,claims!$Z:$Z,"Inpatient")</f>
        <v>0</v>
      </c>
      <c r="AD715" s="41">
        <f t="shared" si="47"/>
        <v>0</v>
      </c>
      <c r="AE715" s="41" t="str">
        <f>IF(enrollment!P715="","",enrollment!P715)</f>
        <v/>
      </c>
      <c r="AF715" s="41">
        <f>IF(enrollment!P715="",0,1)</f>
        <v>0</v>
      </c>
    </row>
    <row r="716" spans="1:32" x14ac:dyDescent="0.25">
      <c r="A716" t="str">
        <f>enrollment!A716</f>
        <v>M-000715</v>
      </c>
      <c r="B716" t="str">
        <f>enrollment!F716</f>
        <v>Marketplace</v>
      </c>
      <c r="C716" t="str">
        <f>enrollment!I716</f>
        <v>KY</v>
      </c>
      <c r="D716" t="str">
        <f>enrollment!J716</f>
        <v>Jefferson</v>
      </c>
      <c r="E716">
        <f>enrollment!L716</f>
        <v>78</v>
      </c>
      <c r="F716" t="str" cm="1">
        <f t="array" ref="F716">_xlfn.IFS(E716&lt;18,"0-17",E716&lt;35,"18-34",E716&lt;50,"35-49",E716&lt;65,"50-64",TRUE,"65+")</f>
        <v>65+</v>
      </c>
      <c r="G716" t="str">
        <f>enrollment!M716</f>
        <v>F</v>
      </c>
      <c r="H716" s="13">
        <f>enrollment!N716</f>
        <v>2.58</v>
      </c>
      <c r="I716" s="14">
        <f>enrollment!O716</f>
        <v>9012345678</v>
      </c>
      <c r="J716" s="15">
        <f>IFERROR(_xlfn.XLOOKUP(I716,providers!$B$2:$B$11,providers!$Q$2:$Q$11),"")</f>
        <v>4.3</v>
      </c>
      <c r="K716">
        <f>SUMIFS(member_months!$F:$F,member_months!$A:$A,$A716)</f>
        <v>11</v>
      </c>
      <c r="L716" s="16">
        <f>SUMIFS(claims!$Q:$Q,claims!$B:$B,$A716)</f>
        <v>4320.74</v>
      </c>
      <c r="M716" s="16">
        <f t="shared" si="45"/>
        <v>392.79454545454541</v>
      </c>
      <c r="N716" s="16">
        <f>SUMIFS(claims!$Q:$Q,claims!$B:$B,$A716,claims!$Z:$Z,"Inpatient")</f>
        <v>0</v>
      </c>
      <c r="O716" s="16">
        <f>SUMIFS(claims!$Q:$Q,claims!$B:$B,$A716,claims!$Z:$Z,"ED")</f>
        <v>3468.8100000000004</v>
      </c>
      <c r="P716" s="16">
        <f>SUMIFS(claims!$Q:$Q,claims!$B:$B,$A716,claims!$Z:$Z,"Specialty Rx")</f>
        <v>0</v>
      </c>
      <c r="Q716" s="14">
        <f t="shared" si="46"/>
        <v>0</v>
      </c>
      <c r="AA716" s="41">
        <f>COUNTIFS(claims!$B:$B,$A716,claims!$Z:$Z,"Behavioral Health")</f>
        <v>0</v>
      </c>
      <c r="AB716" s="41">
        <f>COUNTIFS(claims!$B:$B,$A716,claims!$Z:$Z,"ED")</f>
        <v>3</v>
      </c>
      <c r="AC716" s="41">
        <f>COUNTIFS(claims!$B:$B,$A716,claims!$Z:$Z,"Inpatient")</f>
        <v>0</v>
      </c>
      <c r="AD716" s="41">
        <f t="shared" si="47"/>
        <v>0</v>
      </c>
      <c r="AE716" s="41" t="str">
        <f>IF(enrollment!P716="","",enrollment!P716)</f>
        <v/>
      </c>
      <c r="AF716" s="41">
        <f>IF(enrollment!P716="",0,1)</f>
        <v>0</v>
      </c>
    </row>
    <row r="717" spans="1:32" x14ac:dyDescent="0.25">
      <c r="A717" t="str">
        <f>enrollment!A717</f>
        <v>M-000716</v>
      </c>
      <c r="B717" t="str">
        <f>enrollment!F717</f>
        <v>Marketplace</v>
      </c>
      <c r="C717" t="str">
        <f>enrollment!I717</f>
        <v>GA</v>
      </c>
      <c r="D717" t="str">
        <f>enrollment!J717</f>
        <v>Fulton</v>
      </c>
      <c r="E717">
        <f>enrollment!L717</f>
        <v>37</v>
      </c>
      <c r="F717" t="str" cm="1">
        <f t="array" ref="F717">_xlfn.IFS(E717&lt;18,"0-17",E717&lt;35,"18-34",E717&lt;50,"35-49",E717&lt;65,"50-64",TRUE,"65+")</f>
        <v>35-49</v>
      </c>
      <c r="G717" t="str">
        <f>enrollment!M717</f>
        <v>M</v>
      </c>
      <c r="H717" s="13">
        <f>enrollment!N717</f>
        <v>0.7</v>
      </c>
      <c r="I717" s="14">
        <f>enrollment!O717</f>
        <v>8901234567</v>
      </c>
      <c r="J717" s="15">
        <f>IFERROR(_xlfn.XLOOKUP(I717,providers!$B$2:$B$11,providers!$Q$2:$Q$11),"")</f>
        <v>3.7</v>
      </c>
      <c r="K717">
        <f>SUMIFS(member_months!$F:$F,member_months!$A:$A,$A717)</f>
        <v>10</v>
      </c>
      <c r="L717" s="16">
        <f>SUMIFS(claims!$Q:$Q,claims!$B:$B,$A717)</f>
        <v>2504.75</v>
      </c>
      <c r="M717" s="16">
        <f t="shared" si="45"/>
        <v>250.47499999999999</v>
      </c>
      <c r="N717" s="16">
        <f>SUMIFS(claims!$Q:$Q,claims!$B:$B,$A717,claims!$Z:$Z,"Inpatient")</f>
        <v>0</v>
      </c>
      <c r="O717" s="16">
        <f>SUMIFS(claims!$Q:$Q,claims!$B:$B,$A717,claims!$Z:$Z,"ED")</f>
        <v>1238.6600000000001</v>
      </c>
      <c r="P717" s="16">
        <f>SUMIFS(claims!$Q:$Q,claims!$B:$B,$A717,claims!$Z:$Z,"Specialty Rx")</f>
        <v>1092.3499999999999</v>
      </c>
      <c r="Q717" s="14">
        <f t="shared" si="46"/>
        <v>0</v>
      </c>
      <c r="AA717" s="41">
        <f>COUNTIFS(claims!$B:$B,$A717,claims!$Z:$Z,"Behavioral Health")</f>
        <v>0</v>
      </c>
      <c r="AB717" s="41">
        <f>COUNTIFS(claims!$B:$B,$A717,claims!$Z:$Z,"ED")</f>
        <v>1</v>
      </c>
      <c r="AC717" s="41">
        <f>COUNTIFS(claims!$B:$B,$A717,claims!$Z:$Z,"Inpatient")</f>
        <v>0</v>
      </c>
      <c r="AD717" s="41">
        <f t="shared" si="47"/>
        <v>0</v>
      </c>
      <c r="AE717" s="41" t="str">
        <f>IF(enrollment!P717="","",enrollment!P717)</f>
        <v/>
      </c>
      <c r="AF717" s="41">
        <f>IF(enrollment!P717="",0,1)</f>
        <v>0</v>
      </c>
    </row>
    <row r="718" spans="1:32" x14ac:dyDescent="0.25">
      <c r="A718" t="str">
        <f>enrollment!A718</f>
        <v>M-000717</v>
      </c>
      <c r="B718" t="str">
        <f>enrollment!F718</f>
        <v>Commercial</v>
      </c>
      <c r="C718" t="str">
        <f>enrollment!I718</f>
        <v>GA</v>
      </c>
      <c r="D718" t="str">
        <f>enrollment!J718</f>
        <v>Fulton</v>
      </c>
      <c r="E718">
        <f>enrollment!L718</f>
        <v>52</v>
      </c>
      <c r="F718" t="str" cm="1">
        <f t="array" ref="F718">_xlfn.IFS(E718&lt;18,"0-17",E718&lt;35,"18-34",E718&lt;50,"35-49",E718&lt;65,"50-64",TRUE,"65+")</f>
        <v>50-64</v>
      </c>
      <c r="G718" t="str">
        <f>enrollment!M718</f>
        <v>F</v>
      </c>
      <c r="H718" s="13">
        <f>enrollment!N718</f>
        <v>0.83</v>
      </c>
      <c r="I718" s="14">
        <f>enrollment!O718</f>
        <v>8901234567</v>
      </c>
      <c r="J718" s="15">
        <f>IFERROR(_xlfn.XLOOKUP(I718,providers!$B$2:$B$11,providers!$Q$2:$Q$11),"")</f>
        <v>3.7</v>
      </c>
      <c r="K718">
        <f>SUMIFS(member_months!$F:$F,member_months!$A:$A,$A718)</f>
        <v>11</v>
      </c>
      <c r="L718" s="16">
        <f>SUMIFS(claims!$Q:$Q,claims!$B:$B,$A718)</f>
        <v>1835.45</v>
      </c>
      <c r="M718" s="16">
        <f t="shared" si="45"/>
        <v>166.85909090909092</v>
      </c>
      <c r="N718" s="16">
        <f>SUMIFS(claims!$Q:$Q,claims!$B:$B,$A718,claims!$Z:$Z,"Inpatient")</f>
        <v>0</v>
      </c>
      <c r="O718" s="16">
        <f>SUMIFS(claims!$Q:$Q,claims!$B:$B,$A718,claims!$Z:$Z,"ED")</f>
        <v>1097.1500000000001</v>
      </c>
      <c r="P718" s="16">
        <f>SUMIFS(claims!$Q:$Q,claims!$B:$B,$A718,claims!$Z:$Z,"Specialty Rx")</f>
        <v>0</v>
      </c>
      <c r="Q718" s="14">
        <f t="shared" si="46"/>
        <v>0</v>
      </c>
      <c r="AA718" s="41">
        <f>COUNTIFS(claims!$B:$B,$A718,claims!$Z:$Z,"Behavioral Health")</f>
        <v>0</v>
      </c>
      <c r="AB718" s="41">
        <f>COUNTIFS(claims!$B:$B,$A718,claims!$Z:$Z,"ED")</f>
        <v>1</v>
      </c>
      <c r="AC718" s="41">
        <f>COUNTIFS(claims!$B:$B,$A718,claims!$Z:$Z,"Inpatient")</f>
        <v>0</v>
      </c>
      <c r="AD718" s="41">
        <f t="shared" si="47"/>
        <v>0</v>
      </c>
      <c r="AE718" s="41" t="str">
        <f>IF(enrollment!P718="","",enrollment!P718)</f>
        <v/>
      </c>
      <c r="AF718" s="41">
        <f>IF(enrollment!P718="",0,1)</f>
        <v>0</v>
      </c>
    </row>
    <row r="719" spans="1:32" x14ac:dyDescent="0.25">
      <c r="A719" t="str">
        <f>enrollment!A719</f>
        <v>M-000718</v>
      </c>
      <c r="B719" t="str">
        <f>enrollment!F719</f>
        <v>Commercial</v>
      </c>
      <c r="C719" t="str">
        <f>enrollment!I719</f>
        <v>GA</v>
      </c>
      <c r="D719" t="str">
        <f>enrollment!J719</f>
        <v>Cherokee</v>
      </c>
      <c r="E719">
        <f>enrollment!L719</f>
        <v>44</v>
      </c>
      <c r="F719" t="str" cm="1">
        <f t="array" ref="F719">_xlfn.IFS(E719&lt;18,"0-17",E719&lt;35,"18-34",E719&lt;50,"35-49",E719&lt;65,"50-64",TRUE,"65+")</f>
        <v>35-49</v>
      </c>
      <c r="G719" t="str">
        <f>enrollment!M719</f>
        <v>M</v>
      </c>
      <c r="H719" s="13">
        <f>enrollment!N719</f>
        <v>1.33</v>
      </c>
      <c r="I719" s="14">
        <f>enrollment!O719</f>
        <v>8901234567</v>
      </c>
      <c r="J719" s="15">
        <f>IFERROR(_xlfn.XLOOKUP(I719,providers!$B$2:$B$11,providers!$Q$2:$Q$11),"")</f>
        <v>3.7</v>
      </c>
      <c r="K719">
        <f>SUMIFS(member_months!$F:$F,member_months!$A:$A,$A719)</f>
        <v>11</v>
      </c>
      <c r="L719" s="16">
        <f>SUMIFS(claims!$Q:$Q,claims!$B:$B,$A719)</f>
        <v>2772</v>
      </c>
      <c r="M719" s="16">
        <f t="shared" si="45"/>
        <v>252</v>
      </c>
      <c r="N719" s="16">
        <f>SUMIFS(claims!$Q:$Q,claims!$B:$B,$A719,claims!$Z:$Z,"Inpatient")</f>
        <v>0</v>
      </c>
      <c r="O719" s="16">
        <f>SUMIFS(claims!$Q:$Q,claims!$B:$B,$A719,claims!$Z:$Z,"ED")</f>
        <v>0</v>
      </c>
      <c r="P719" s="16">
        <f>SUMIFS(claims!$Q:$Q,claims!$B:$B,$A719,claims!$Z:$Z,"Specialty Rx")</f>
        <v>1785.75</v>
      </c>
      <c r="Q719" s="14">
        <f t="shared" si="46"/>
        <v>0</v>
      </c>
      <c r="AA719" s="41">
        <f>COUNTIFS(claims!$B:$B,$A719,claims!$Z:$Z,"Behavioral Health")</f>
        <v>1</v>
      </c>
      <c r="AB719" s="41">
        <f>COUNTIFS(claims!$B:$B,$A719,claims!$Z:$Z,"ED")</f>
        <v>0</v>
      </c>
      <c r="AC719" s="41">
        <f>COUNTIFS(claims!$B:$B,$A719,claims!$Z:$Z,"Inpatient")</f>
        <v>0</v>
      </c>
      <c r="AD719" s="41">
        <f t="shared" si="47"/>
        <v>1</v>
      </c>
      <c r="AE719" s="41" t="str">
        <f>IF(enrollment!P719="","",enrollment!P719)</f>
        <v/>
      </c>
      <c r="AF719" s="41">
        <f>IF(enrollment!P719="",0,1)</f>
        <v>0</v>
      </c>
    </row>
    <row r="720" spans="1:32" x14ac:dyDescent="0.25">
      <c r="A720" t="str">
        <f>enrollment!A720</f>
        <v>M-000719</v>
      </c>
      <c r="B720" t="str">
        <f>enrollment!F720</f>
        <v>Commercial</v>
      </c>
      <c r="C720" t="str">
        <f>enrollment!I720</f>
        <v>TN</v>
      </c>
      <c r="D720" t="str">
        <f>enrollment!J720</f>
        <v>Rural-Cannon</v>
      </c>
      <c r="E720">
        <f>enrollment!L720</f>
        <v>41</v>
      </c>
      <c r="F720" t="str" cm="1">
        <f t="array" ref="F720">_xlfn.IFS(E720&lt;18,"0-17",E720&lt;35,"18-34",E720&lt;50,"35-49",E720&lt;65,"50-64",TRUE,"65+")</f>
        <v>35-49</v>
      </c>
      <c r="G720" t="str">
        <f>enrollment!M720</f>
        <v>M</v>
      </c>
      <c r="H720" s="13">
        <f>enrollment!N720</f>
        <v>0.91</v>
      </c>
      <c r="I720" s="14">
        <f>enrollment!O720</f>
        <v>2233445566</v>
      </c>
      <c r="J720" s="15">
        <f>IFERROR(_xlfn.XLOOKUP(I720,providers!$B$2:$B$11,providers!$Q$2:$Q$11),"")</f>
        <v>3.5</v>
      </c>
      <c r="K720">
        <f>SUMIFS(member_months!$F:$F,member_months!$A:$A,$A720)</f>
        <v>6</v>
      </c>
      <c r="L720" s="16">
        <f>SUMIFS(claims!$Q:$Q,claims!$B:$B,$A720)</f>
        <v>3878.3600000000006</v>
      </c>
      <c r="M720" s="16">
        <f t="shared" si="45"/>
        <v>646.39333333333343</v>
      </c>
      <c r="N720" s="16">
        <f>SUMIFS(claims!$Q:$Q,claims!$B:$B,$A720,claims!$Z:$Z,"Inpatient")</f>
        <v>0</v>
      </c>
      <c r="O720" s="16">
        <f>SUMIFS(claims!$Q:$Q,claims!$B:$B,$A720,claims!$Z:$Z,"ED")</f>
        <v>3317.6400000000003</v>
      </c>
      <c r="P720" s="16">
        <f>SUMIFS(claims!$Q:$Q,claims!$B:$B,$A720,claims!$Z:$Z,"Specialty Rx")</f>
        <v>0</v>
      </c>
      <c r="Q720" s="14">
        <f t="shared" si="46"/>
        <v>0</v>
      </c>
      <c r="AA720" s="41">
        <f>COUNTIFS(claims!$B:$B,$A720,claims!$Z:$Z,"Behavioral Health")</f>
        <v>0</v>
      </c>
      <c r="AB720" s="41">
        <f>COUNTIFS(claims!$B:$B,$A720,claims!$Z:$Z,"ED")</f>
        <v>3</v>
      </c>
      <c r="AC720" s="41">
        <f>COUNTIFS(claims!$B:$B,$A720,claims!$Z:$Z,"Inpatient")</f>
        <v>0</v>
      </c>
      <c r="AD720" s="41">
        <f t="shared" si="47"/>
        <v>0</v>
      </c>
      <c r="AE720" s="41" t="str">
        <f>IF(enrollment!P720="","",enrollment!P720)</f>
        <v>Network Adequacy</v>
      </c>
      <c r="AF720" s="41">
        <f>IF(enrollment!P720="",0,1)</f>
        <v>1</v>
      </c>
    </row>
    <row r="721" spans="1:32" x14ac:dyDescent="0.25">
      <c r="A721" t="str">
        <f>enrollment!A721</f>
        <v>M-000720</v>
      </c>
      <c r="B721" t="str">
        <f>enrollment!F721</f>
        <v>Medicare Advantage</v>
      </c>
      <c r="C721" t="str">
        <f>enrollment!I721</f>
        <v>GA</v>
      </c>
      <c r="D721" t="str">
        <f>enrollment!J721</f>
        <v>Fulton</v>
      </c>
      <c r="E721">
        <f>enrollment!L721</f>
        <v>80</v>
      </c>
      <c r="F721" t="str" cm="1">
        <f t="array" ref="F721">_xlfn.IFS(E721&lt;18,"0-17",E721&lt;35,"18-34",E721&lt;50,"35-49",E721&lt;65,"50-64",TRUE,"65+")</f>
        <v>65+</v>
      </c>
      <c r="G721" t="str">
        <f>enrollment!M721</f>
        <v>M</v>
      </c>
      <c r="H721" s="13">
        <f>enrollment!N721</f>
        <v>3.62</v>
      </c>
      <c r="I721" s="14">
        <f>enrollment!O721</f>
        <v>8901234567</v>
      </c>
      <c r="J721" s="15">
        <f>IFERROR(_xlfn.XLOOKUP(I721,providers!$B$2:$B$11,providers!$Q$2:$Q$11),"")</f>
        <v>3.7</v>
      </c>
      <c r="K721">
        <f>SUMIFS(member_months!$F:$F,member_months!$A:$A,$A721)</f>
        <v>12</v>
      </c>
      <c r="L721" s="16">
        <f>SUMIFS(claims!$Q:$Q,claims!$B:$B,$A721)</f>
        <v>7097.54</v>
      </c>
      <c r="M721" s="16">
        <f t="shared" si="45"/>
        <v>591.4616666666667</v>
      </c>
      <c r="N721" s="16">
        <f>SUMIFS(claims!$Q:$Q,claims!$B:$B,$A721,claims!$Z:$Z,"Inpatient")</f>
        <v>0</v>
      </c>
      <c r="O721" s="16">
        <f>SUMIFS(claims!$Q:$Q,claims!$B:$B,$A721,claims!$Z:$Z,"ED")</f>
        <v>4645.03</v>
      </c>
      <c r="P721" s="16">
        <f>SUMIFS(claims!$Q:$Q,claims!$B:$B,$A721,claims!$Z:$Z,"Specialty Rx")</f>
        <v>1916.75</v>
      </c>
      <c r="Q721" s="14">
        <f t="shared" si="46"/>
        <v>0</v>
      </c>
      <c r="AA721" s="41">
        <f>COUNTIFS(claims!$B:$B,$A721,claims!$Z:$Z,"Behavioral Health")</f>
        <v>0</v>
      </c>
      <c r="AB721" s="41">
        <f>COUNTIFS(claims!$B:$B,$A721,claims!$Z:$Z,"ED")</f>
        <v>4</v>
      </c>
      <c r="AC721" s="41">
        <f>COUNTIFS(claims!$B:$B,$A721,claims!$Z:$Z,"Inpatient")</f>
        <v>0</v>
      </c>
      <c r="AD721" s="41">
        <f t="shared" si="47"/>
        <v>0</v>
      </c>
      <c r="AE721" s="41" t="str">
        <f>IF(enrollment!P721="","",enrollment!P721)</f>
        <v/>
      </c>
      <c r="AF721" s="41">
        <f>IF(enrollment!P721="",0,1)</f>
        <v>0</v>
      </c>
    </row>
    <row r="722" spans="1:32" x14ac:dyDescent="0.25">
      <c r="A722" t="str">
        <f>enrollment!A722</f>
        <v>M-000721</v>
      </c>
      <c r="B722" t="str">
        <f>enrollment!F722</f>
        <v>Medicare Advantage</v>
      </c>
      <c r="C722" t="str">
        <f>enrollment!I722</f>
        <v>OH</v>
      </c>
      <c r="D722" t="str">
        <f>enrollment!J722</f>
        <v>Franklin</v>
      </c>
      <c r="E722">
        <f>enrollment!L722</f>
        <v>74</v>
      </c>
      <c r="F722" t="str" cm="1">
        <f t="array" ref="F722">_xlfn.IFS(E722&lt;18,"0-17",E722&lt;35,"18-34",E722&lt;50,"35-49",E722&lt;65,"50-64",TRUE,"65+")</f>
        <v>65+</v>
      </c>
      <c r="G722" t="str">
        <f>enrollment!M722</f>
        <v>M</v>
      </c>
      <c r="H722" s="13">
        <f>enrollment!N722</f>
        <v>3.78</v>
      </c>
      <c r="I722" s="14">
        <f>enrollment!O722</f>
        <v>2345678901</v>
      </c>
      <c r="J722" s="15">
        <f>IFERROR(_xlfn.XLOOKUP(I722,providers!$B$2:$B$11,providers!$Q$2:$Q$11),"")</f>
        <v>4.2</v>
      </c>
      <c r="K722">
        <f>SUMIFS(member_months!$F:$F,member_months!$A:$A,$A722)</f>
        <v>12</v>
      </c>
      <c r="L722" s="16">
        <f>SUMIFS(claims!$Q:$Q,claims!$B:$B,$A722)</f>
        <v>29902.179999999997</v>
      </c>
      <c r="M722" s="16">
        <f t="shared" si="45"/>
        <v>2491.8483333333329</v>
      </c>
      <c r="N722" s="16">
        <f>SUMIFS(claims!$Q:$Q,claims!$B:$B,$A722,claims!$Z:$Z,"Inpatient")</f>
        <v>27134.720000000001</v>
      </c>
      <c r="O722" s="16">
        <f>SUMIFS(claims!$Q:$Q,claims!$B:$B,$A722,claims!$Z:$Z,"ED")</f>
        <v>1035.51</v>
      </c>
      <c r="P722" s="16">
        <f>SUMIFS(claims!$Q:$Q,claims!$B:$B,$A722,claims!$Z:$Z,"Specialty Rx")</f>
        <v>988.96</v>
      </c>
      <c r="Q722" s="14">
        <f t="shared" si="46"/>
        <v>0</v>
      </c>
      <c r="AA722" s="41">
        <f>COUNTIFS(claims!$B:$B,$A722,claims!$Z:$Z,"Behavioral Health")</f>
        <v>0</v>
      </c>
      <c r="AB722" s="41">
        <f>COUNTIFS(claims!$B:$B,$A722,claims!$Z:$Z,"ED")</f>
        <v>1</v>
      </c>
      <c r="AC722" s="41">
        <f>COUNTIFS(claims!$B:$B,$A722,claims!$Z:$Z,"Inpatient")</f>
        <v>2</v>
      </c>
      <c r="AD722" s="41">
        <f t="shared" si="47"/>
        <v>0</v>
      </c>
      <c r="AE722" s="41" t="str">
        <f>IF(enrollment!P722="","",enrollment!P722)</f>
        <v/>
      </c>
      <c r="AF722" s="41">
        <f>IF(enrollment!P722="",0,1)</f>
        <v>0</v>
      </c>
    </row>
    <row r="723" spans="1:32" x14ac:dyDescent="0.25">
      <c r="A723" t="str">
        <f>enrollment!A723</f>
        <v>M-000722</v>
      </c>
      <c r="B723" t="str">
        <f>enrollment!F723</f>
        <v>Commercial</v>
      </c>
      <c r="C723" t="str">
        <f>enrollment!I723</f>
        <v>KY</v>
      </c>
      <c r="D723" t="str">
        <f>enrollment!J723</f>
        <v>Jefferson</v>
      </c>
      <c r="E723">
        <f>enrollment!L723</f>
        <v>42</v>
      </c>
      <c r="F723" t="str" cm="1">
        <f t="array" ref="F723">_xlfn.IFS(E723&lt;18,"0-17",E723&lt;35,"18-34",E723&lt;50,"35-49",E723&lt;65,"50-64",TRUE,"65+")</f>
        <v>35-49</v>
      </c>
      <c r="G723" t="str">
        <f>enrollment!M723</f>
        <v>F</v>
      </c>
      <c r="H723" s="13">
        <f>enrollment!N723</f>
        <v>1.0900000000000001</v>
      </c>
      <c r="I723" s="14">
        <f>enrollment!O723</f>
        <v>9012345678</v>
      </c>
      <c r="J723" s="15">
        <f>IFERROR(_xlfn.XLOOKUP(I723,providers!$B$2:$B$11,providers!$Q$2:$Q$11),"")</f>
        <v>4.3</v>
      </c>
      <c r="K723">
        <f>SUMIFS(member_months!$F:$F,member_months!$A:$A,$A723)</f>
        <v>10</v>
      </c>
      <c r="L723" s="16">
        <f>SUMIFS(claims!$Q:$Q,claims!$B:$B,$A723)</f>
        <v>33345.300000000003</v>
      </c>
      <c r="M723" s="16">
        <f t="shared" si="45"/>
        <v>3334.53</v>
      </c>
      <c r="N723" s="16">
        <f>SUMIFS(claims!$Q:$Q,claims!$B:$B,$A723,claims!$Z:$Z,"Inpatient")</f>
        <v>30436.510000000002</v>
      </c>
      <c r="O723" s="16">
        <f>SUMIFS(claims!$Q:$Q,claims!$B:$B,$A723,claims!$Z:$Z,"ED")</f>
        <v>2163.44</v>
      </c>
      <c r="P723" s="16">
        <f>SUMIFS(claims!$Q:$Q,claims!$B:$B,$A723,claims!$Z:$Z,"Specialty Rx")</f>
        <v>0</v>
      </c>
      <c r="Q723" s="14">
        <f t="shared" si="46"/>
        <v>0</v>
      </c>
      <c r="AA723" s="41">
        <f>COUNTIFS(claims!$B:$B,$A723,claims!$Z:$Z,"Behavioral Health")</f>
        <v>1</v>
      </c>
      <c r="AB723" s="41">
        <f>COUNTIFS(claims!$B:$B,$A723,claims!$Z:$Z,"ED")</f>
        <v>2</v>
      </c>
      <c r="AC723" s="41">
        <f>COUNTIFS(claims!$B:$B,$A723,claims!$Z:$Z,"Inpatient")</f>
        <v>2</v>
      </c>
      <c r="AD723" s="41">
        <f t="shared" si="47"/>
        <v>1</v>
      </c>
      <c r="AE723" s="41" t="str">
        <f>IF(enrollment!P723="","",enrollment!P723)</f>
        <v/>
      </c>
      <c r="AF723" s="41">
        <f>IF(enrollment!P723="",0,1)</f>
        <v>0</v>
      </c>
    </row>
    <row r="724" spans="1:32" x14ac:dyDescent="0.25">
      <c r="A724" t="str">
        <f>enrollment!A724</f>
        <v>M-000723</v>
      </c>
      <c r="B724" t="str">
        <f>enrollment!F724</f>
        <v>Marketplace</v>
      </c>
      <c r="C724" t="str">
        <f>enrollment!I724</f>
        <v>OH</v>
      </c>
      <c r="D724" t="str">
        <f>enrollment!J724</f>
        <v>Franklin</v>
      </c>
      <c r="E724">
        <f>enrollment!L724</f>
        <v>38</v>
      </c>
      <c r="F724" t="str" cm="1">
        <f t="array" ref="F724">_xlfn.IFS(E724&lt;18,"0-17",E724&lt;35,"18-34",E724&lt;50,"35-49",E724&lt;65,"50-64",TRUE,"65+")</f>
        <v>35-49</v>
      </c>
      <c r="G724" t="str">
        <f>enrollment!M724</f>
        <v>M</v>
      </c>
      <c r="H724" s="13">
        <f>enrollment!N724</f>
        <v>1.36</v>
      </c>
      <c r="I724" s="14">
        <f>enrollment!O724</f>
        <v>2345678901</v>
      </c>
      <c r="J724" s="15">
        <f>IFERROR(_xlfn.XLOOKUP(I724,providers!$B$2:$B$11,providers!$Q$2:$Q$11),"")</f>
        <v>4.2</v>
      </c>
      <c r="K724">
        <f>SUMIFS(member_months!$F:$F,member_months!$A:$A,$A724)</f>
        <v>8</v>
      </c>
      <c r="L724" s="16">
        <f>SUMIFS(claims!$Q:$Q,claims!$B:$B,$A724)</f>
        <v>4239.3499999999995</v>
      </c>
      <c r="M724" s="16">
        <f t="shared" si="45"/>
        <v>529.91874999999993</v>
      </c>
      <c r="N724" s="16">
        <f>SUMIFS(claims!$Q:$Q,claims!$B:$B,$A724,claims!$Z:$Z,"Inpatient")</f>
        <v>0</v>
      </c>
      <c r="O724" s="16">
        <f>SUMIFS(claims!$Q:$Q,claims!$B:$B,$A724,claims!$Z:$Z,"ED")</f>
        <v>2360.54</v>
      </c>
      <c r="P724" s="16">
        <f>SUMIFS(claims!$Q:$Q,claims!$B:$B,$A724,claims!$Z:$Z,"Specialty Rx")</f>
        <v>1113.8699999999999</v>
      </c>
      <c r="Q724" s="14">
        <f t="shared" si="46"/>
        <v>0</v>
      </c>
      <c r="AA724" s="41">
        <f>COUNTIFS(claims!$B:$B,$A724,claims!$Z:$Z,"Behavioral Health")</f>
        <v>0</v>
      </c>
      <c r="AB724" s="41">
        <f>COUNTIFS(claims!$B:$B,$A724,claims!$Z:$Z,"ED")</f>
        <v>2</v>
      </c>
      <c r="AC724" s="41">
        <f>COUNTIFS(claims!$B:$B,$A724,claims!$Z:$Z,"Inpatient")</f>
        <v>0</v>
      </c>
      <c r="AD724" s="41">
        <f t="shared" si="47"/>
        <v>0</v>
      </c>
      <c r="AE724" s="41" t="str">
        <f>IF(enrollment!P724="","",enrollment!P724)</f>
        <v>Moved Out of Area</v>
      </c>
      <c r="AF724" s="41">
        <f>IF(enrollment!P724="",0,1)</f>
        <v>1</v>
      </c>
    </row>
    <row r="725" spans="1:32" x14ac:dyDescent="0.25">
      <c r="A725" t="str">
        <f>enrollment!A725</f>
        <v>M-000724</v>
      </c>
      <c r="B725" t="str">
        <f>enrollment!F725</f>
        <v>Commercial</v>
      </c>
      <c r="C725" t="str">
        <f>enrollment!I725</f>
        <v>OH</v>
      </c>
      <c r="D725" t="str">
        <f>enrollment!J725</f>
        <v>Franklin</v>
      </c>
      <c r="E725">
        <f>enrollment!L725</f>
        <v>56</v>
      </c>
      <c r="F725" t="str" cm="1">
        <f t="array" ref="F725">_xlfn.IFS(E725&lt;18,"0-17",E725&lt;35,"18-34",E725&lt;50,"35-49",E725&lt;65,"50-64",TRUE,"65+")</f>
        <v>50-64</v>
      </c>
      <c r="G725" t="str">
        <f>enrollment!M725</f>
        <v>F</v>
      </c>
      <c r="H725" s="13">
        <f>enrollment!N725</f>
        <v>1</v>
      </c>
      <c r="I725" s="14">
        <f>enrollment!O725</f>
        <v>6789012345</v>
      </c>
      <c r="J725" s="15">
        <f>IFERROR(_xlfn.XLOOKUP(I725,providers!$B$2:$B$11,providers!$Q$2:$Q$11),"")</f>
        <v>4.0999999999999996</v>
      </c>
      <c r="K725">
        <f>SUMIFS(member_months!$F:$F,member_months!$A:$A,$A725)</f>
        <v>12</v>
      </c>
      <c r="L725" s="16">
        <f>SUMIFS(claims!$Q:$Q,claims!$B:$B,$A725)</f>
        <v>3673.02</v>
      </c>
      <c r="M725" s="16">
        <f t="shared" si="45"/>
        <v>306.08499999999998</v>
      </c>
      <c r="N725" s="16">
        <f>SUMIFS(claims!$Q:$Q,claims!$B:$B,$A725,claims!$Z:$Z,"Inpatient")</f>
        <v>0</v>
      </c>
      <c r="O725" s="16">
        <f>SUMIFS(claims!$Q:$Q,claims!$B:$B,$A725,claims!$Z:$Z,"ED")</f>
        <v>1307.3699999999999</v>
      </c>
      <c r="P725" s="16">
        <f>SUMIFS(claims!$Q:$Q,claims!$B:$B,$A725,claims!$Z:$Z,"Specialty Rx")</f>
        <v>1805.77</v>
      </c>
      <c r="Q725" s="14">
        <f t="shared" si="46"/>
        <v>0</v>
      </c>
      <c r="AA725" s="41">
        <f>COUNTIFS(claims!$B:$B,$A725,claims!$Z:$Z,"Behavioral Health")</f>
        <v>0</v>
      </c>
      <c r="AB725" s="41">
        <f>COUNTIFS(claims!$B:$B,$A725,claims!$Z:$Z,"ED")</f>
        <v>1</v>
      </c>
      <c r="AC725" s="41">
        <f>COUNTIFS(claims!$B:$B,$A725,claims!$Z:$Z,"Inpatient")</f>
        <v>0</v>
      </c>
      <c r="AD725" s="41">
        <f t="shared" si="47"/>
        <v>0</v>
      </c>
      <c r="AE725" s="41" t="str">
        <f>IF(enrollment!P725="","",enrollment!P725)</f>
        <v/>
      </c>
      <c r="AF725" s="41">
        <f>IF(enrollment!P725="",0,1)</f>
        <v>0</v>
      </c>
    </row>
    <row r="726" spans="1:32" x14ac:dyDescent="0.25">
      <c r="A726" t="str">
        <f>enrollment!A726</f>
        <v>M-000725</v>
      </c>
      <c r="B726" t="str">
        <f>enrollment!F726</f>
        <v>Commercial</v>
      </c>
      <c r="C726" t="str">
        <f>enrollment!I726</f>
        <v>KY</v>
      </c>
      <c r="D726" t="str">
        <f>enrollment!J726</f>
        <v>Jefferson</v>
      </c>
      <c r="E726">
        <f>enrollment!L726</f>
        <v>40</v>
      </c>
      <c r="F726" t="str" cm="1">
        <f t="array" ref="F726">_xlfn.IFS(E726&lt;18,"0-17",E726&lt;35,"18-34",E726&lt;50,"35-49",E726&lt;65,"50-64",TRUE,"65+")</f>
        <v>35-49</v>
      </c>
      <c r="G726" t="str">
        <f>enrollment!M726</f>
        <v>M</v>
      </c>
      <c r="H726" s="13">
        <f>enrollment!N726</f>
        <v>1.38</v>
      </c>
      <c r="I726" s="14">
        <f>enrollment!O726</f>
        <v>9012345678</v>
      </c>
      <c r="J726" s="15">
        <f>IFERROR(_xlfn.XLOOKUP(I726,providers!$B$2:$B$11,providers!$Q$2:$Q$11),"")</f>
        <v>4.3</v>
      </c>
      <c r="K726">
        <f>SUMIFS(member_months!$F:$F,member_months!$A:$A,$A726)</f>
        <v>10</v>
      </c>
      <c r="L726" s="16">
        <f>SUMIFS(claims!$Q:$Q,claims!$B:$B,$A726)</f>
        <v>10601.380000000003</v>
      </c>
      <c r="M726" s="16">
        <f t="shared" si="45"/>
        <v>1060.1380000000004</v>
      </c>
      <c r="N726" s="16">
        <f>SUMIFS(claims!$Q:$Q,claims!$B:$B,$A726,claims!$Z:$Z,"Inpatient")</f>
        <v>0</v>
      </c>
      <c r="O726" s="16">
        <f>SUMIFS(claims!$Q:$Q,claims!$B:$B,$A726,claims!$Z:$Z,"ED")</f>
        <v>2134.88</v>
      </c>
      <c r="P726" s="16">
        <f>SUMIFS(claims!$Q:$Q,claims!$B:$B,$A726,claims!$Z:$Z,"Specialty Rx")</f>
        <v>5829.82</v>
      </c>
      <c r="Q726" s="14">
        <f t="shared" si="46"/>
        <v>0</v>
      </c>
      <c r="AA726" s="41">
        <f>COUNTIFS(claims!$B:$B,$A726,claims!$Z:$Z,"Behavioral Health")</f>
        <v>1</v>
      </c>
      <c r="AB726" s="41">
        <f>COUNTIFS(claims!$B:$B,$A726,claims!$Z:$Z,"ED")</f>
        <v>2</v>
      </c>
      <c r="AC726" s="41">
        <f>COUNTIFS(claims!$B:$B,$A726,claims!$Z:$Z,"Inpatient")</f>
        <v>0</v>
      </c>
      <c r="AD726" s="41">
        <f t="shared" si="47"/>
        <v>1</v>
      </c>
      <c r="AE726" s="41" t="str">
        <f>IF(enrollment!P726="","",enrollment!P726)</f>
        <v/>
      </c>
      <c r="AF726" s="41">
        <f>IF(enrollment!P726="",0,1)</f>
        <v>0</v>
      </c>
    </row>
    <row r="727" spans="1:32" x14ac:dyDescent="0.25">
      <c r="A727" t="str">
        <f>enrollment!A727</f>
        <v>M-000726</v>
      </c>
      <c r="B727" t="str">
        <f>enrollment!F727</f>
        <v>Marketplace</v>
      </c>
      <c r="C727" t="str">
        <f>enrollment!I727</f>
        <v>OH</v>
      </c>
      <c r="D727" t="str">
        <f>enrollment!J727</f>
        <v>Cuyahoga</v>
      </c>
      <c r="E727">
        <f>enrollment!L727</f>
        <v>35</v>
      </c>
      <c r="F727" t="str" cm="1">
        <f t="array" ref="F727">_xlfn.IFS(E727&lt;18,"0-17",E727&lt;35,"18-34",E727&lt;50,"35-49",E727&lt;65,"50-64",TRUE,"65+")</f>
        <v>35-49</v>
      </c>
      <c r="G727" t="str">
        <f>enrollment!M727</f>
        <v>F</v>
      </c>
      <c r="H727" s="13">
        <f>enrollment!N727</f>
        <v>0.92</v>
      </c>
      <c r="I727" s="14">
        <f>enrollment!O727</f>
        <v>2345678901</v>
      </c>
      <c r="J727" s="15">
        <f>IFERROR(_xlfn.XLOOKUP(I727,providers!$B$2:$B$11,providers!$Q$2:$Q$11),"")</f>
        <v>4.2</v>
      </c>
      <c r="K727">
        <f>SUMIFS(member_months!$F:$F,member_months!$A:$A,$A727)</f>
        <v>12</v>
      </c>
      <c r="L727" s="16">
        <f>SUMIFS(claims!$Q:$Q,claims!$B:$B,$A727)</f>
        <v>21208.5</v>
      </c>
      <c r="M727" s="16">
        <f t="shared" si="45"/>
        <v>1767.375</v>
      </c>
      <c r="N727" s="16">
        <f>SUMIFS(claims!$Q:$Q,claims!$B:$B,$A727,claims!$Z:$Z,"Inpatient")</f>
        <v>19920.11</v>
      </c>
      <c r="O727" s="16">
        <f>SUMIFS(claims!$Q:$Q,claims!$B:$B,$A727,claims!$Z:$Z,"ED")</f>
        <v>0</v>
      </c>
      <c r="P727" s="16">
        <f>SUMIFS(claims!$Q:$Q,claims!$B:$B,$A727,claims!$Z:$Z,"Specialty Rx")</f>
        <v>852.27</v>
      </c>
      <c r="Q727" s="14">
        <f t="shared" si="46"/>
        <v>0</v>
      </c>
      <c r="AA727" s="41">
        <f>COUNTIFS(claims!$B:$B,$A727,claims!$Z:$Z,"Behavioral Health")</f>
        <v>0</v>
      </c>
      <c r="AB727" s="41">
        <f>COUNTIFS(claims!$B:$B,$A727,claims!$Z:$Z,"ED")</f>
        <v>0</v>
      </c>
      <c r="AC727" s="41">
        <f>COUNTIFS(claims!$B:$B,$A727,claims!$Z:$Z,"Inpatient")</f>
        <v>1</v>
      </c>
      <c r="AD727" s="41">
        <f t="shared" si="47"/>
        <v>0</v>
      </c>
      <c r="AE727" s="41" t="str">
        <f>IF(enrollment!P727="","",enrollment!P727)</f>
        <v/>
      </c>
      <c r="AF727" s="41">
        <f>IF(enrollment!P727="",0,1)</f>
        <v>0</v>
      </c>
    </row>
    <row r="728" spans="1:32" x14ac:dyDescent="0.25">
      <c r="A728" t="str">
        <f>enrollment!A728</f>
        <v>M-000727</v>
      </c>
      <c r="B728" t="str">
        <f>enrollment!F728</f>
        <v>Marketplace</v>
      </c>
      <c r="C728" t="str">
        <f>enrollment!I728</f>
        <v>OH</v>
      </c>
      <c r="D728" t="str">
        <f>enrollment!J728</f>
        <v>Franklin</v>
      </c>
      <c r="E728">
        <f>enrollment!L728</f>
        <v>30</v>
      </c>
      <c r="F728" t="str" cm="1">
        <f t="array" ref="F728">_xlfn.IFS(E728&lt;18,"0-17",E728&lt;35,"18-34",E728&lt;50,"35-49",E728&lt;65,"50-64",TRUE,"65+")</f>
        <v>18-34</v>
      </c>
      <c r="G728" t="str">
        <f>enrollment!M728</f>
        <v>M</v>
      </c>
      <c r="H728" s="13">
        <f>enrollment!N728</f>
        <v>0.86</v>
      </c>
      <c r="I728" s="14">
        <f>enrollment!O728</f>
        <v>6789012345</v>
      </c>
      <c r="J728" s="15">
        <f>IFERROR(_xlfn.XLOOKUP(I728,providers!$B$2:$B$11,providers!$Q$2:$Q$11),"")</f>
        <v>4.0999999999999996</v>
      </c>
      <c r="K728">
        <f>SUMIFS(member_months!$F:$F,member_months!$A:$A,$A728)</f>
        <v>10</v>
      </c>
      <c r="L728" s="16">
        <f>SUMIFS(claims!$Q:$Q,claims!$B:$B,$A728)</f>
        <v>449.69000000000005</v>
      </c>
      <c r="M728" s="16">
        <f t="shared" si="45"/>
        <v>44.969000000000008</v>
      </c>
      <c r="N728" s="16">
        <f>SUMIFS(claims!$Q:$Q,claims!$B:$B,$A728,claims!$Z:$Z,"Inpatient")</f>
        <v>0</v>
      </c>
      <c r="O728" s="16">
        <f>SUMIFS(claims!$Q:$Q,claims!$B:$B,$A728,claims!$Z:$Z,"ED")</f>
        <v>0</v>
      </c>
      <c r="P728" s="16">
        <f>SUMIFS(claims!$Q:$Q,claims!$B:$B,$A728,claims!$Z:$Z,"Specialty Rx")</f>
        <v>0</v>
      </c>
      <c r="Q728" s="14">
        <f t="shared" si="46"/>
        <v>0</v>
      </c>
      <c r="AA728" s="41">
        <f>COUNTIFS(claims!$B:$B,$A728,claims!$Z:$Z,"Behavioral Health")</f>
        <v>0</v>
      </c>
      <c r="AB728" s="41">
        <f>COUNTIFS(claims!$B:$B,$A728,claims!$Z:$Z,"ED")</f>
        <v>0</v>
      </c>
      <c r="AC728" s="41">
        <f>COUNTIFS(claims!$B:$B,$A728,claims!$Z:$Z,"Inpatient")</f>
        <v>0</v>
      </c>
      <c r="AD728" s="41">
        <f t="shared" si="47"/>
        <v>0</v>
      </c>
      <c r="AE728" s="41" t="str">
        <f>IF(enrollment!P728="","",enrollment!P728)</f>
        <v/>
      </c>
      <c r="AF728" s="41">
        <f>IF(enrollment!P728="",0,1)</f>
        <v>0</v>
      </c>
    </row>
    <row r="729" spans="1:32" x14ac:dyDescent="0.25">
      <c r="A729" t="str">
        <f>enrollment!A729</f>
        <v>M-000728</v>
      </c>
      <c r="B729" t="str">
        <f>enrollment!F729</f>
        <v>Commercial</v>
      </c>
      <c r="C729" t="str">
        <f>enrollment!I729</f>
        <v>OH</v>
      </c>
      <c r="D729" t="str">
        <f>enrollment!J729</f>
        <v>Franklin</v>
      </c>
      <c r="E729">
        <f>enrollment!L729</f>
        <v>28</v>
      </c>
      <c r="F729" t="str" cm="1">
        <f t="array" ref="F729">_xlfn.IFS(E729&lt;18,"0-17",E729&lt;35,"18-34",E729&lt;50,"35-49",E729&lt;65,"50-64",TRUE,"65+")</f>
        <v>18-34</v>
      </c>
      <c r="G729" t="str">
        <f>enrollment!M729</f>
        <v>F</v>
      </c>
      <c r="H729" s="13">
        <f>enrollment!N729</f>
        <v>1.07</v>
      </c>
      <c r="I729" s="14">
        <f>enrollment!O729</f>
        <v>6789012345</v>
      </c>
      <c r="J729" s="15">
        <f>IFERROR(_xlfn.XLOOKUP(I729,providers!$B$2:$B$11,providers!$Q$2:$Q$11),"")</f>
        <v>4.0999999999999996</v>
      </c>
      <c r="K729">
        <f>SUMIFS(member_months!$F:$F,member_months!$A:$A,$A729)</f>
        <v>10</v>
      </c>
      <c r="L729" s="16">
        <f>SUMIFS(claims!$Q:$Q,claims!$B:$B,$A729)</f>
        <v>17481.210000000003</v>
      </c>
      <c r="M729" s="16">
        <f t="shared" si="45"/>
        <v>1748.1210000000003</v>
      </c>
      <c r="N729" s="16">
        <f>SUMIFS(claims!$Q:$Q,claims!$B:$B,$A729,claims!$Z:$Z,"Inpatient")</f>
        <v>12689.06</v>
      </c>
      <c r="O729" s="16">
        <f>SUMIFS(claims!$Q:$Q,claims!$B:$B,$A729,claims!$Z:$Z,"ED")</f>
        <v>3461.2700000000004</v>
      </c>
      <c r="P729" s="16">
        <f>SUMIFS(claims!$Q:$Q,claims!$B:$B,$A729,claims!$Z:$Z,"Specialty Rx")</f>
        <v>727.78</v>
      </c>
      <c r="Q729" s="14">
        <f t="shared" si="46"/>
        <v>0</v>
      </c>
      <c r="AA729" s="41">
        <f>COUNTIFS(claims!$B:$B,$A729,claims!$Z:$Z,"Behavioral Health")</f>
        <v>1</v>
      </c>
      <c r="AB729" s="41">
        <f>COUNTIFS(claims!$B:$B,$A729,claims!$Z:$Z,"ED")</f>
        <v>3</v>
      </c>
      <c r="AC729" s="41">
        <f>COUNTIFS(claims!$B:$B,$A729,claims!$Z:$Z,"Inpatient")</f>
        <v>1</v>
      </c>
      <c r="AD729" s="41">
        <f t="shared" si="47"/>
        <v>1</v>
      </c>
      <c r="AE729" s="41" t="str">
        <f>IF(enrollment!P729="","",enrollment!P729)</f>
        <v/>
      </c>
      <c r="AF729" s="41">
        <f>IF(enrollment!P729="",0,1)</f>
        <v>0</v>
      </c>
    </row>
    <row r="730" spans="1:32" x14ac:dyDescent="0.25">
      <c r="A730" t="str">
        <f>enrollment!A730</f>
        <v>M-000729</v>
      </c>
      <c r="B730" t="str">
        <f>enrollment!F730</f>
        <v>Commercial</v>
      </c>
      <c r="C730" t="str">
        <f>enrollment!I730</f>
        <v>KY</v>
      </c>
      <c r="D730" t="str">
        <f>enrollment!J730</f>
        <v>Warren</v>
      </c>
      <c r="E730">
        <f>enrollment!L730</f>
        <v>60</v>
      </c>
      <c r="F730" t="str" cm="1">
        <f t="array" ref="F730">_xlfn.IFS(E730&lt;18,"0-17",E730&lt;35,"18-34",E730&lt;50,"35-49",E730&lt;65,"50-64",TRUE,"65+")</f>
        <v>50-64</v>
      </c>
      <c r="G730" t="str">
        <f>enrollment!M730</f>
        <v>F</v>
      </c>
      <c r="H730" s="13">
        <f>enrollment!N730</f>
        <v>0.79</v>
      </c>
      <c r="I730" s="14">
        <f>enrollment!O730</f>
        <v>9012345678</v>
      </c>
      <c r="J730" s="15">
        <f>IFERROR(_xlfn.XLOOKUP(I730,providers!$B$2:$B$11,providers!$Q$2:$Q$11),"")</f>
        <v>4.3</v>
      </c>
      <c r="K730">
        <f>SUMIFS(member_months!$F:$F,member_months!$A:$A,$A730)</f>
        <v>11</v>
      </c>
      <c r="L730" s="16">
        <f>SUMIFS(claims!$Q:$Q,claims!$B:$B,$A730)</f>
        <v>3847.16</v>
      </c>
      <c r="M730" s="16">
        <f t="shared" si="45"/>
        <v>349.74181818181819</v>
      </c>
      <c r="N730" s="16">
        <f>SUMIFS(claims!$Q:$Q,claims!$B:$B,$A730,claims!$Z:$Z,"Inpatient")</f>
        <v>0</v>
      </c>
      <c r="O730" s="16">
        <f>SUMIFS(claims!$Q:$Q,claims!$B:$B,$A730,claims!$Z:$Z,"ED")</f>
        <v>1316.9</v>
      </c>
      <c r="P730" s="16">
        <f>SUMIFS(claims!$Q:$Q,claims!$B:$B,$A730,claims!$Z:$Z,"Specialty Rx")</f>
        <v>1969.45</v>
      </c>
      <c r="Q730" s="14">
        <f t="shared" si="46"/>
        <v>0</v>
      </c>
      <c r="AA730" s="41">
        <f>COUNTIFS(claims!$B:$B,$A730,claims!$Z:$Z,"Behavioral Health")</f>
        <v>1</v>
      </c>
      <c r="AB730" s="41">
        <f>COUNTIFS(claims!$B:$B,$A730,claims!$Z:$Z,"ED")</f>
        <v>1</v>
      </c>
      <c r="AC730" s="41">
        <f>COUNTIFS(claims!$B:$B,$A730,claims!$Z:$Z,"Inpatient")</f>
        <v>0</v>
      </c>
      <c r="AD730" s="41">
        <f t="shared" si="47"/>
        <v>1</v>
      </c>
      <c r="AE730" s="41" t="str">
        <f>IF(enrollment!P730="","",enrollment!P730)</f>
        <v/>
      </c>
      <c r="AF730" s="41">
        <f>IF(enrollment!P730="",0,1)</f>
        <v>0</v>
      </c>
    </row>
    <row r="731" spans="1:32" x14ac:dyDescent="0.25">
      <c r="A731" t="str">
        <f>enrollment!A731</f>
        <v>M-000730</v>
      </c>
      <c r="B731" t="str">
        <f>enrollment!F731</f>
        <v>Marketplace</v>
      </c>
      <c r="C731" t="str">
        <f>enrollment!I731</f>
        <v>GA</v>
      </c>
      <c r="D731" t="str">
        <f>enrollment!J731</f>
        <v>Fulton</v>
      </c>
      <c r="E731">
        <f>enrollment!L731</f>
        <v>23</v>
      </c>
      <c r="F731" t="str" cm="1">
        <f t="array" ref="F731">_xlfn.IFS(E731&lt;18,"0-17",E731&lt;35,"18-34",E731&lt;50,"35-49",E731&lt;65,"50-64",TRUE,"65+")</f>
        <v>18-34</v>
      </c>
      <c r="G731" t="str">
        <f>enrollment!M731</f>
        <v>M</v>
      </c>
      <c r="H731" s="13">
        <f>enrollment!N731</f>
        <v>0.95</v>
      </c>
      <c r="I731" s="14">
        <f>enrollment!O731</f>
        <v>8901234567</v>
      </c>
      <c r="J731" s="15">
        <f>IFERROR(_xlfn.XLOOKUP(I731,providers!$B$2:$B$11,providers!$Q$2:$Q$11),"")</f>
        <v>3.7</v>
      </c>
      <c r="K731">
        <f>SUMIFS(member_months!$F:$F,member_months!$A:$A,$A731)</f>
        <v>10</v>
      </c>
      <c r="L731" s="16">
        <f>SUMIFS(claims!$Q:$Q,claims!$B:$B,$A731)</f>
        <v>2950.09</v>
      </c>
      <c r="M731" s="16">
        <f t="shared" si="45"/>
        <v>295.00900000000001</v>
      </c>
      <c r="N731" s="16">
        <f>SUMIFS(claims!$Q:$Q,claims!$B:$B,$A731,claims!$Z:$Z,"Inpatient")</f>
        <v>0</v>
      </c>
      <c r="O731" s="16">
        <f>SUMIFS(claims!$Q:$Q,claims!$B:$B,$A731,claims!$Z:$Z,"ED")</f>
        <v>2245.8000000000002</v>
      </c>
      <c r="P731" s="16">
        <f>SUMIFS(claims!$Q:$Q,claims!$B:$B,$A731,claims!$Z:$Z,"Specialty Rx")</f>
        <v>0</v>
      </c>
      <c r="Q731" s="14">
        <f t="shared" si="46"/>
        <v>0</v>
      </c>
      <c r="AA731" s="41">
        <f>COUNTIFS(claims!$B:$B,$A731,claims!$Z:$Z,"Behavioral Health")</f>
        <v>0</v>
      </c>
      <c r="AB731" s="41">
        <f>COUNTIFS(claims!$B:$B,$A731,claims!$Z:$Z,"ED")</f>
        <v>2</v>
      </c>
      <c r="AC731" s="41">
        <f>COUNTIFS(claims!$B:$B,$A731,claims!$Z:$Z,"Inpatient")</f>
        <v>0</v>
      </c>
      <c r="AD731" s="41">
        <f t="shared" si="47"/>
        <v>0</v>
      </c>
      <c r="AE731" s="41" t="str">
        <f>IF(enrollment!P731="","",enrollment!P731)</f>
        <v/>
      </c>
      <c r="AF731" s="41">
        <f>IF(enrollment!P731="",0,1)</f>
        <v>0</v>
      </c>
    </row>
    <row r="732" spans="1:32" x14ac:dyDescent="0.25">
      <c r="A732" t="str">
        <f>enrollment!A732</f>
        <v>M-000731</v>
      </c>
      <c r="B732" t="str">
        <f>enrollment!F732</f>
        <v>Marketplace</v>
      </c>
      <c r="C732" t="str">
        <f>enrollment!I732</f>
        <v>KY</v>
      </c>
      <c r="D732" t="str">
        <f>enrollment!J732</f>
        <v>Hardin</v>
      </c>
      <c r="E732">
        <f>enrollment!L732</f>
        <v>50</v>
      </c>
      <c r="F732" t="str" cm="1">
        <f t="array" ref="F732">_xlfn.IFS(E732&lt;18,"0-17",E732&lt;35,"18-34",E732&lt;50,"35-49",E732&lt;65,"50-64",TRUE,"65+")</f>
        <v>50-64</v>
      </c>
      <c r="G732" t="str">
        <f>enrollment!M732</f>
        <v>F</v>
      </c>
      <c r="H732" s="13">
        <f>enrollment!N732</f>
        <v>1.32</v>
      </c>
      <c r="I732" s="14">
        <f>enrollment!O732</f>
        <v>3456789012</v>
      </c>
      <c r="J732" s="15">
        <f>IFERROR(_xlfn.XLOOKUP(I732,providers!$B$2:$B$11,providers!$Q$2:$Q$11),"")</f>
        <v>4</v>
      </c>
      <c r="K732">
        <f>SUMIFS(member_months!$F:$F,member_months!$A:$A,$A732)</f>
        <v>10</v>
      </c>
      <c r="L732" s="16">
        <f>SUMIFS(claims!$Q:$Q,claims!$B:$B,$A732)</f>
        <v>4032.67</v>
      </c>
      <c r="M732" s="16">
        <f t="shared" si="45"/>
        <v>403.267</v>
      </c>
      <c r="N732" s="16">
        <f>SUMIFS(claims!$Q:$Q,claims!$B:$B,$A732,claims!$Z:$Z,"Inpatient")</f>
        <v>0</v>
      </c>
      <c r="O732" s="16">
        <f>SUMIFS(claims!$Q:$Q,claims!$B:$B,$A732,claims!$Z:$Z,"ED")</f>
        <v>3561.1399999999994</v>
      </c>
      <c r="P732" s="16">
        <f>SUMIFS(claims!$Q:$Q,claims!$B:$B,$A732,claims!$Z:$Z,"Specialty Rx")</f>
        <v>0</v>
      </c>
      <c r="Q732" s="14">
        <f t="shared" si="46"/>
        <v>0</v>
      </c>
      <c r="AA732" s="41">
        <f>COUNTIFS(claims!$B:$B,$A732,claims!$Z:$Z,"Behavioral Health")</f>
        <v>0</v>
      </c>
      <c r="AB732" s="41">
        <f>COUNTIFS(claims!$B:$B,$A732,claims!$Z:$Z,"ED")</f>
        <v>3</v>
      </c>
      <c r="AC732" s="41">
        <f>COUNTIFS(claims!$B:$B,$A732,claims!$Z:$Z,"Inpatient")</f>
        <v>0</v>
      </c>
      <c r="AD732" s="41">
        <f t="shared" si="47"/>
        <v>0</v>
      </c>
      <c r="AE732" s="41" t="str">
        <f>IF(enrollment!P732="","",enrollment!P732)</f>
        <v/>
      </c>
      <c r="AF732" s="41">
        <f>IF(enrollment!P732="",0,1)</f>
        <v>0</v>
      </c>
    </row>
    <row r="733" spans="1:32" x14ac:dyDescent="0.25">
      <c r="A733" t="str">
        <f>enrollment!A733</f>
        <v>M-000732</v>
      </c>
      <c r="B733" t="str">
        <f>enrollment!F733</f>
        <v>Commercial</v>
      </c>
      <c r="C733" t="str">
        <f>enrollment!I733</f>
        <v>OH</v>
      </c>
      <c r="D733" t="str">
        <f>enrollment!J733</f>
        <v>Franklin</v>
      </c>
      <c r="E733">
        <f>enrollment!L733</f>
        <v>23</v>
      </c>
      <c r="F733" t="str" cm="1">
        <f t="array" ref="F733">_xlfn.IFS(E733&lt;18,"0-17",E733&lt;35,"18-34",E733&lt;50,"35-49",E733&lt;65,"50-64",TRUE,"65+")</f>
        <v>18-34</v>
      </c>
      <c r="G733" t="str">
        <f>enrollment!M733</f>
        <v>M</v>
      </c>
      <c r="H733" s="13">
        <f>enrollment!N733</f>
        <v>1.1100000000000001</v>
      </c>
      <c r="I733" s="14">
        <f>enrollment!O733</f>
        <v>2345678901</v>
      </c>
      <c r="J733" s="15">
        <f>IFERROR(_xlfn.XLOOKUP(I733,providers!$B$2:$B$11,providers!$Q$2:$Q$11),"")</f>
        <v>4.2</v>
      </c>
      <c r="K733">
        <f>SUMIFS(member_months!$F:$F,member_months!$A:$A,$A733)</f>
        <v>10</v>
      </c>
      <c r="L733" s="16">
        <f>SUMIFS(claims!$Q:$Q,claims!$B:$B,$A733)</f>
        <v>1428.31</v>
      </c>
      <c r="M733" s="16">
        <f t="shared" si="45"/>
        <v>142.83099999999999</v>
      </c>
      <c r="N733" s="16">
        <f>SUMIFS(claims!$Q:$Q,claims!$B:$B,$A733,claims!$Z:$Z,"Inpatient")</f>
        <v>0</v>
      </c>
      <c r="O733" s="16">
        <f>SUMIFS(claims!$Q:$Q,claims!$B:$B,$A733,claims!$Z:$Z,"ED")</f>
        <v>0</v>
      </c>
      <c r="P733" s="16">
        <f>SUMIFS(claims!$Q:$Q,claims!$B:$B,$A733,claims!$Z:$Z,"Specialty Rx")</f>
        <v>0</v>
      </c>
      <c r="Q733" s="14">
        <f t="shared" si="46"/>
        <v>0</v>
      </c>
      <c r="AA733" s="41">
        <f>COUNTIFS(claims!$B:$B,$A733,claims!$Z:$Z,"Behavioral Health")</f>
        <v>0</v>
      </c>
      <c r="AB733" s="41">
        <f>COUNTIFS(claims!$B:$B,$A733,claims!$Z:$Z,"ED")</f>
        <v>0</v>
      </c>
      <c r="AC733" s="41">
        <f>COUNTIFS(claims!$B:$B,$A733,claims!$Z:$Z,"Inpatient")</f>
        <v>0</v>
      </c>
      <c r="AD733" s="41">
        <f t="shared" si="47"/>
        <v>0</v>
      </c>
      <c r="AE733" s="41" t="str">
        <f>IF(enrollment!P733="","",enrollment!P733)</f>
        <v>Network Adequacy</v>
      </c>
      <c r="AF733" s="41">
        <f>IF(enrollment!P733="",0,1)</f>
        <v>1</v>
      </c>
    </row>
    <row r="734" spans="1:32" x14ac:dyDescent="0.25">
      <c r="A734" t="str">
        <f>enrollment!A734</f>
        <v>M-000733</v>
      </c>
      <c r="B734" t="str">
        <f>enrollment!F734</f>
        <v>Commercial</v>
      </c>
      <c r="C734" t="str">
        <f>enrollment!I734</f>
        <v>OH</v>
      </c>
      <c r="D734" t="str">
        <f>enrollment!J734</f>
        <v>Cuyahoga</v>
      </c>
      <c r="E734">
        <f>enrollment!L734</f>
        <v>71</v>
      </c>
      <c r="F734" t="str" cm="1">
        <f t="array" ref="F734">_xlfn.IFS(E734&lt;18,"0-17",E734&lt;35,"18-34",E734&lt;50,"35-49",E734&lt;65,"50-64",TRUE,"65+")</f>
        <v>65+</v>
      </c>
      <c r="G734" t="str">
        <f>enrollment!M734</f>
        <v>M</v>
      </c>
      <c r="H734" s="13">
        <f>enrollment!N734</f>
        <v>2.67</v>
      </c>
      <c r="I734" s="14">
        <f>enrollment!O734</f>
        <v>6789012345</v>
      </c>
      <c r="J734" s="15">
        <f>IFERROR(_xlfn.XLOOKUP(I734,providers!$B$2:$B$11,providers!$Q$2:$Q$11),"")</f>
        <v>4.0999999999999996</v>
      </c>
      <c r="K734">
        <f>SUMIFS(member_months!$F:$F,member_months!$A:$A,$A734)</f>
        <v>10</v>
      </c>
      <c r="L734" s="16">
        <f>SUMIFS(claims!$Q:$Q,claims!$B:$B,$A734)</f>
        <v>2336.0299999999997</v>
      </c>
      <c r="M734" s="16">
        <f t="shared" si="45"/>
        <v>233.60299999999998</v>
      </c>
      <c r="N734" s="16">
        <f>SUMIFS(claims!$Q:$Q,claims!$B:$B,$A734,claims!$Z:$Z,"Inpatient")</f>
        <v>0</v>
      </c>
      <c r="O734" s="16">
        <f>SUMIFS(claims!$Q:$Q,claims!$B:$B,$A734,claims!$Z:$Z,"ED")</f>
        <v>2219.96</v>
      </c>
      <c r="P734" s="16">
        <f>SUMIFS(claims!$Q:$Q,claims!$B:$B,$A734,claims!$Z:$Z,"Specialty Rx")</f>
        <v>0</v>
      </c>
      <c r="Q734" s="14">
        <f t="shared" si="46"/>
        <v>0</v>
      </c>
      <c r="AA734" s="41">
        <f>COUNTIFS(claims!$B:$B,$A734,claims!$Z:$Z,"Behavioral Health")</f>
        <v>0</v>
      </c>
      <c r="AB734" s="41">
        <f>COUNTIFS(claims!$B:$B,$A734,claims!$Z:$Z,"ED")</f>
        <v>2</v>
      </c>
      <c r="AC734" s="41">
        <f>COUNTIFS(claims!$B:$B,$A734,claims!$Z:$Z,"Inpatient")</f>
        <v>0</v>
      </c>
      <c r="AD734" s="41">
        <f t="shared" si="47"/>
        <v>0</v>
      </c>
      <c r="AE734" s="41" t="str">
        <f>IF(enrollment!P734="","",enrollment!P734)</f>
        <v/>
      </c>
      <c r="AF734" s="41">
        <f>IF(enrollment!P734="",0,1)</f>
        <v>0</v>
      </c>
    </row>
    <row r="735" spans="1:32" x14ac:dyDescent="0.25">
      <c r="A735" t="str">
        <f>enrollment!A735</f>
        <v>M-000734</v>
      </c>
      <c r="B735" t="str">
        <f>enrollment!F735</f>
        <v>Medicare Advantage</v>
      </c>
      <c r="C735" t="str">
        <f>enrollment!I735</f>
        <v>OH</v>
      </c>
      <c r="D735" t="str">
        <f>enrollment!J735</f>
        <v>Cuyahoga</v>
      </c>
      <c r="E735">
        <f>enrollment!L735</f>
        <v>66</v>
      </c>
      <c r="F735" t="str" cm="1">
        <f t="array" ref="F735">_xlfn.IFS(E735&lt;18,"0-17",E735&lt;35,"18-34",E735&lt;50,"35-49",E735&lt;65,"50-64",TRUE,"65+")</f>
        <v>65+</v>
      </c>
      <c r="G735" t="str">
        <f>enrollment!M735</f>
        <v>F</v>
      </c>
      <c r="H735" s="13">
        <f>enrollment!N735</f>
        <v>2.82</v>
      </c>
      <c r="I735" s="14">
        <f>enrollment!O735</f>
        <v>2345678901</v>
      </c>
      <c r="J735" s="15">
        <f>IFERROR(_xlfn.XLOOKUP(I735,providers!$B$2:$B$11,providers!$Q$2:$Q$11),"")</f>
        <v>4.2</v>
      </c>
      <c r="K735">
        <f>SUMIFS(member_months!$F:$F,member_months!$A:$A,$A735)</f>
        <v>7</v>
      </c>
      <c r="L735" s="16">
        <f>SUMIFS(claims!$Q:$Q,claims!$B:$B,$A735)</f>
        <v>23433.419999999995</v>
      </c>
      <c r="M735" s="16">
        <f t="shared" si="45"/>
        <v>3347.6314285714279</v>
      </c>
      <c r="N735" s="16">
        <f>SUMIFS(claims!$Q:$Q,claims!$B:$B,$A735,claims!$Z:$Z,"Inpatient")</f>
        <v>18143.599999999999</v>
      </c>
      <c r="O735" s="16">
        <f>SUMIFS(claims!$Q:$Q,claims!$B:$B,$A735,claims!$Z:$Z,"ED")</f>
        <v>3654.26</v>
      </c>
      <c r="P735" s="16">
        <f>SUMIFS(claims!$Q:$Q,claims!$B:$B,$A735,claims!$Z:$Z,"Specialty Rx")</f>
        <v>895.01</v>
      </c>
      <c r="Q735" s="14">
        <f t="shared" si="46"/>
        <v>0</v>
      </c>
      <c r="AA735" s="41">
        <f>COUNTIFS(claims!$B:$B,$A735,claims!$Z:$Z,"Behavioral Health")</f>
        <v>1</v>
      </c>
      <c r="AB735" s="41">
        <f>COUNTIFS(claims!$B:$B,$A735,claims!$Z:$Z,"ED")</f>
        <v>3</v>
      </c>
      <c r="AC735" s="41">
        <f>COUNTIFS(claims!$B:$B,$A735,claims!$Z:$Z,"Inpatient")</f>
        <v>1</v>
      </c>
      <c r="AD735" s="41">
        <f t="shared" si="47"/>
        <v>1</v>
      </c>
      <c r="AE735" s="41" t="str">
        <f>IF(enrollment!P735="","",enrollment!P735)</f>
        <v>Access Issues</v>
      </c>
      <c r="AF735" s="41">
        <f>IF(enrollment!P735="",0,1)</f>
        <v>1</v>
      </c>
    </row>
    <row r="736" spans="1:32" x14ac:dyDescent="0.25">
      <c r="A736" t="str">
        <f>enrollment!A736</f>
        <v>M-000735</v>
      </c>
      <c r="B736" t="str">
        <f>enrollment!F736</f>
        <v>Commercial</v>
      </c>
      <c r="C736" t="str">
        <f>enrollment!I736</f>
        <v>GA</v>
      </c>
      <c r="D736" t="str">
        <f>enrollment!J736</f>
        <v>Cherokee</v>
      </c>
      <c r="E736">
        <f>enrollment!L736</f>
        <v>47</v>
      </c>
      <c r="F736" t="str" cm="1">
        <f t="array" ref="F736">_xlfn.IFS(E736&lt;18,"0-17",E736&lt;35,"18-34",E736&lt;50,"35-49",E736&lt;65,"50-64",TRUE,"65+")</f>
        <v>35-49</v>
      </c>
      <c r="G736" t="str">
        <f>enrollment!M736</f>
        <v>M</v>
      </c>
      <c r="H736" s="13">
        <f>enrollment!N736</f>
        <v>0.92</v>
      </c>
      <c r="I736" s="14">
        <f>enrollment!O736</f>
        <v>8901234567</v>
      </c>
      <c r="J736" s="15">
        <f>IFERROR(_xlfn.XLOOKUP(I736,providers!$B$2:$B$11,providers!$Q$2:$Q$11),"")</f>
        <v>3.7</v>
      </c>
      <c r="K736">
        <f>SUMIFS(member_months!$F:$F,member_months!$A:$A,$A736)</f>
        <v>10</v>
      </c>
      <c r="L736" s="16">
        <f>SUMIFS(claims!$Q:$Q,claims!$B:$B,$A736)</f>
        <v>1884.4099999999999</v>
      </c>
      <c r="M736" s="16">
        <f t="shared" si="45"/>
        <v>188.44099999999997</v>
      </c>
      <c r="N736" s="16">
        <f>SUMIFS(claims!$Q:$Q,claims!$B:$B,$A736,claims!$Z:$Z,"Inpatient")</f>
        <v>0</v>
      </c>
      <c r="O736" s="16">
        <f>SUMIFS(claims!$Q:$Q,claims!$B:$B,$A736,claims!$Z:$Z,"ED")</f>
        <v>0</v>
      </c>
      <c r="P736" s="16">
        <f>SUMIFS(claims!$Q:$Q,claims!$B:$B,$A736,claims!$Z:$Z,"Specialty Rx")</f>
        <v>1198.3699999999999</v>
      </c>
      <c r="Q736" s="14">
        <f t="shared" si="46"/>
        <v>0</v>
      </c>
      <c r="AA736" s="41">
        <f>COUNTIFS(claims!$B:$B,$A736,claims!$Z:$Z,"Behavioral Health")</f>
        <v>1</v>
      </c>
      <c r="AB736" s="41">
        <f>COUNTIFS(claims!$B:$B,$A736,claims!$Z:$Z,"ED")</f>
        <v>0</v>
      </c>
      <c r="AC736" s="41">
        <f>COUNTIFS(claims!$B:$B,$A736,claims!$Z:$Z,"Inpatient")</f>
        <v>0</v>
      </c>
      <c r="AD736" s="41">
        <f t="shared" si="47"/>
        <v>1</v>
      </c>
      <c r="AE736" s="41" t="str">
        <f>IF(enrollment!P736="","",enrollment!P736)</f>
        <v/>
      </c>
      <c r="AF736" s="41">
        <f>IF(enrollment!P736="",0,1)</f>
        <v>0</v>
      </c>
    </row>
    <row r="737" spans="1:32" x14ac:dyDescent="0.25">
      <c r="A737" t="str">
        <f>enrollment!A737</f>
        <v>M-000736</v>
      </c>
      <c r="B737" t="str">
        <f>enrollment!F737</f>
        <v>Commercial</v>
      </c>
      <c r="C737" t="str">
        <f>enrollment!I737</f>
        <v>OH</v>
      </c>
      <c r="D737" t="str">
        <f>enrollment!J737</f>
        <v>Cuyahoga</v>
      </c>
      <c r="E737">
        <f>enrollment!L737</f>
        <v>45</v>
      </c>
      <c r="F737" t="str" cm="1">
        <f t="array" ref="F737">_xlfn.IFS(E737&lt;18,"0-17",E737&lt;35,"18-34",E737&lt;50,"35-49",E737&lt;65,"50-64",TRUE,"65+")</f>
        <v>35-49</v>
      </c>
      <c r="G737" t="str">
        <f>enrollment!M737</f>
        <v>F</v>
      </c>
      <c r="H737" s="13">
        <f>enrollment!N737</f>
        <v>0.97</v>
      </c>
      <c r="I737" s="14">
        <f>enrollment!O737</f>
        <v>2345678901</v>
      </c>
      <c r="J737" s="15">
        <f>IFERROR(_xlfn.XLOOKUP(I737,providers!$B$2:$B$11,providers!$Q$2:$Q$11),"")</f>
        <v>4.2</v>
      </c>
      <c r="K737">
        <f>SUMIFS(member_months!$F:$F,member_months!$A:$A,$A737)</f>
        <v>11</v>
      </c>
      <c r="L737" s="16">
        <f>SUMIFS(claims!$Q:$Q,claims!$B:$B,$A737)</f>
        <v>19785.61</v>
      </c>
      <c r="M737" s="16">
        <f t="shared" si="45"/>
        <v>1798.6918181818182</v>
      </c>
      <c r="N737" s="16">
        <f>SUMIFS(claims!$Q:$Q,claims!$B:$B,$A737,claims!$Z:$Z,"Inpatient")</f>
        <v>15565.02</v>
      </c>
      <c r="O737" s="16">
        <f>SUMIFS(claims!$Q:$Q,claims!$B:$B,$A737,claims!$Z:$Z,"ED")</f>
        <v>3617.37</v>
      </c>
      <c r="P737" s="16">
        <f>SUMIFS(claims!$Q:$Q,claims!$B:$B,$A737,claims!$Z:$Z,"Specialty Rx")</f>
        <v>0</v>
      </c>
      <c r="Q737" s="14">
        <f t="shared" si="46"/>
        <v>0</v>
      </c>
      <c r="AA737" s="41">
        <f>COUNTIFS(claims!$B:$B,$A737,claims!$Z:$Z,"Behavioral Health")</f>
        <v>1</v>
      </c>
      <c r="AB737" s="41">
        <f>COUNTIFS(claims!$B:$B,$A737,claims!$Z:$Z,"ED")</f>
        <v>3</v>
      </c>
      <c r="AC737" s="41">
        <f>COUNTIFS(claims!$B:$B,$A737,claims!$Z:$Z,"Inpatient")</f>
        <v>1</v>
      </c>
      <c r="AD737" s="41">
        <f t="shared" si="47"/>
        <v>1</v>
      </c>
      <c r="AE737" s="41" t="str">
        <f>IF(enrollment!P737="","",enrollment!P737)</f>
        <v/>
      </c>
      <c r="AF737" s="41">
        <f>IF(enrollment!P737="",0,1)</f>
        <v>0</v>
      </c>
    </row>
    <row r="738" spans="1:32" x14ac:dyDescent="0.25">
      <c r="A738" t="str">
        <f>enrollment!A738</f>
        <v>M-000737</v>
      </c>
      <c r="B738" t="str">
        <f>enrollment!F738</f>
        <v>Marketplace</v>
      </c>
      <c r="C738" t="str">
        <f>enrollment!I738</f>
        <v>KY</v>
      </c>
      <c r="D738" t="str">
        <f>enrollment!J738</f>
        <v>Jefferson</v>
      </c>
      <c r="E738">
        <f>enrollment!L738</f>
        <v>74</v>
      </c>
      <c r="F738" t="str" cm="1">
        <f t="array" ref="F738">_xlfn.IFS(E738&lt;18,"0-17",E738&lt;35,"18-34",E738&lt;50,"35-49",E738&lt;65,"50-64",TRUE,"65+")</f>
        <v>65+</v>
      </c>
      <c r="G738" t="str">
        <f>enrollment!M738</f>
        <v>M</v>
      </c>
      <c r="H738" s="13">
        <f>enrollment!N738</f>
        <v>2.98</v>
      </c>
      <c r="I738" s="14">
        <f>enrollment!O738</f>
        <v>3456789012</v>
      </c>
      <c r="J738" s="15">
        <f>IFERROR(_xlfn.XLOOKUP(I738,providers!$B$2:$B$11,providers!$Q$2:$Q$11),"")</f>
        <v>4</v>
      </c>
      <c r="K738">
        <f>SUMIFS(member_months!$F:$F,member_months!$A:$A,$A738)</f>
        <v>12</v>
      </c>
      <c r="L738" s="16">
        <f>SUMIFS(claims!$Q:$Q,claims!$B:$B,$A738)</f>
        <v>62674.04</v>
      </c>
      <c r="M738" s="16">
        <f t="shared" si="45"/>
        <v>5222.836666666667</v>
      </c>
      <c r="N738" s="16">
        <f>SUMIFS(claims!$Q:$Q,claims!$B:$B,$A738,claims!$Z:$Z,"Inpatient")</f>
        <v>53450.59</v>
      </c>
      <c r="O738" s="16">
        <f>SUMIFS(claims!$Q:$Q,claims!$B:$B,$A738,claims!$Z:$Z,"ED")</f>
        <v>4451.5300000000007</v>
      </c>
      <c r="P738" s="16">
        <f>SUMIFS(claims!$Q:$Q,claims!$B:$B,$A738,claims!$Z:$Z,"Specialty Rx")</f>
        <v>2936.7</v>
      </c>
      <c r="Q738" s="14">
        <f t="shared" si="46"/>
        <v>1</v>
      </c>
      <c r="AA738" s="41">
        <f>COUNTIFS(claims!$B:$B,$A738,claims!$Z:$Z,"Behavioral Health")</f>
        <v>0</v>
      </c>
      <c r="AB738" s="41">
        <f>COUNTIFS(claims!$B:$B,$A738,claims!$Z:$Z,"ED")</f>
        <v>4</v>
      </c>
      <c r="AC738" s="41">
        <f>COUNTIFS(claims!$B:$B,$A738,claims!$Z:$Z,"Inpatient")</f>
        <v>3</v>
      </c>
      <c r="AD738" s="41">
        <f t="shared" si="47"/>
        <v>0</v>
      </c>
      <c r="AE738" s="41" t="str">
        <f>IF(enrollment!P738="","",enrollment!P738)</f>
        <v/>
      </c>
      <c r="AF738" s="41">
        <f>IF(enrollment!P738="",0,1)</f>
        <v>0</v>
      </c>
    </row>
    <row r="739" spans="1:32" x14ac:dyDescent="0.25">
      <c r="A739" t="str">
        <f>enrollment!A739</f>
        <v>M-000738</v>
      </c>
      <c r="B739" t="str">
        <f>enrollment!F739</f>
        <v>Marketplace</v>
      </c>
      <c r="C739" t="str">
        <f>enrollment!I739</f>
        <v>GA</v>
      </c>
      <c r="D739" t="str">
        <f>enrollment!J739</f>
        <v>Fulton</v>
      </c>
      <c r="E739">
        <f>enrollment!L739</f>
        <v>69</v>
      </c>
      <c r="F739" t="str" cm="1">
        <f t="array" ref="F739">_xlfn.IFS(E739&lt;18,"0-17",E739&lt;35,"18-34",E739&lt;50,"35-49",E739&lt;65,"50-64",TRUE,"65+")</f>
        <v>65+</v>
      </c>
      <c r="G739" t="str">
        <f>enrollment!M739</f>
        <v>F</v>
      </c>
      <c r="H739" s="13">
        <f>enrollment!N739</f>
        <v>3.75</v>
      </c>
      <c r="I739" s="14">
        <f>enrollment!O739</f>
        <v>8901234567</v>
      </c>
      <c r="J739" s="15">
        <f>IFERROR(_xlfn.XLOOKUP(I739,providers!$B$2:$B$11,providers!$Q$2:$Q$11),"")</f>
        <v>3.7</v>
      </c>
      <c r="K739">
        <f>SUMIFS(member_months!$F:$F,member_months!$A:$A,$A739)</f>
        <v>12</v>
      </c>
      <c r="L739" s="16">
        <f>SUMIFS(claims!$Q:$Q,claims!$B:$B,$A739)</f>
        <v>2362</v>
      </c>
      <c r="M739" s="16">
        <f t="shared" si="45"/>
        <v>196.83333333333334</v>
      </c>
      <c r="N739" s="16">
        <f>SUMIFS(claims!$Q:$Q,claims!$B:$B,$A739,claims!$Z:$Z,"Inpatient")</f>
        <v>0</v>
      </c>
      <c r="O739" s="16">
        <f>SUMIFS(claims!$Q:$Q,claims!$B:$B,$A739,claims!$Z:$Z,"ED")</f>
        <v>1316.44</v>
      </c>
      <c r="P739" s="16">
        <f>SUMIFS(claims!$Q:$Q,claims!$B:$B,$A739,claims!$Z:$Z,"Specialty Rx")</f>
        <v>0</v>
      </c>
      <c r="Q739" s="14">
        <f t="shared" si="46"/>
        <v>0</v>
      </c>
      <c r="AA739" s="41">
        <f>COUNTIFS(claims!$B:$B,$A739,claims!$Z:$Z,"Behavioral Health")</f>
        <v>2</v>
      </c>
      <c r="AB739" s="41">
        <f>COUNTIFS(claims!$B:$B,$A739,claims!$Z:$Z,"ED")</f>
        <v>1</v>
      </c>
      <c r="AC739" s="41">
        <f>COUNTIFS(claims!$B:$B,$A739,claims!$Z:$Z,"Inpatient")</f>
        <v>0</v>
      </c>
      <c r="AD739" s="41">
        <f t="shared" si="47"/>
        <v>1</v>
      </c>
      <c r="AE739" s="41" t="str">
        <f>IF(enrollment!P739="","",enrollment!P739)</f>
        <v/>
      </c>
      <c r="AF739" s="41">
        <f>IF(enrollment!P739="",0,1)</f>
        <v>0</v>
      </c>
    </row>
    <row r="740" spans="1:32" x14ac:dyDescent="0.25">
      <c r="A740" t="str">
        <f>enrollment!A740</f>
        <v>M-000739</v>
      </c>
      <c r="B740" t="str">
        <f>enrollment!F740</f>
        <v>Medicare Advantage</v>
      </c>
      <c r="C740" t="str">
        <f>enrollment!I740</f>
        <v>OH</v>
      </c>
      <c r="D740" t="str">
        <f>enrollment!J740</f>
        <v>Cuyahoga</v>
      </c>
      <c r="E740">
        <f>enrollment!L740</f>
        <v>81</v>
      </c>
      <c r="F740" t="str" cm="1">
        <f t="array" ref="F740">_xlfn.IFS(E740&lt;18,"0-17",E740&lt;35,"18-34",E740&lt;50,"35-49",E740&lt;65,"50-64",TRUE,"65+")</f>
        <v>65+</v>
      </c>
      <c r="G740" t="str">
        <f>enrollment!M740</f>
        <v>F</v>
      </c>
      <c r="H740" s="13">
        <f>enrollment!N740</f>
        <v>3.77</v>
      </c>
      <c r="I740" s="14">
        <f>enrollment!O740</f>
        <v>2345678901</v>
      </c>
      <c r="J740" s="15">
        <f>IFERROR(_xlfn.XLOOKUP(I740,providers!$B$2:$B$11,providers!$Q$2:$Q$11),"")</f>
        <v>4.2</v>
      </c>
      <c r="K740">
        <f>SUMIFS(member_months!$F:$F,member_months!$A:$A,$A740)</f>
        <v>11</v>
      </c>
      <c r="L740" s="16">
        <f>SUMIFS(claims!$Q:$Q,claims!$B:$B,$A740)</f>
        <v>19107.900000000001</v>
      </c>
      <c r="M740" s="16">
        <f t="shared" si="45"/>
        <v>1737.0818181818183</v>
      </c>
      <c r="N740" s="16">
        <f>SUMIFS(claims!$Q:$Q,claims!$B:$B,$A740,claims!$Z:$Z,"Inpatient")</f>
        <v>16526.66</v>
      </c>
      <c r="O740" s="16">
        <f>SUMIFS(claims!$Q:$Q,claims!$B:$B,$A740,claims!$Z:$Z,"ED")</f>
        <v>1309.0899999999999</v>
      </c>
      <c r="P740" s="16">
        <f>SUMIFS(claims!$Q:$Q,claims!$B:$B,$A740,claims!$Z:$Z,"Specialty Rx")</f>
        <v>737.72</v>
      </c>
      <c r="Q740" s="14">
        <f t="shared" si="46"/>
        <v>0</v>
      </c>
      <c r="AA740" s="41">
        <f>COUNTIFS(claims!$B:$B,$A740,claims!$Z:$Z,"Behavioral Health")</f>
        <v>0</v>
      </c>
      <c r="AB740" s="41">
        <f>COUNTIFS(claims!$B:$B,$A740,claims!$Z:$Z,"ED")</f>
        <v>1</v>
      </c>
      <c r="AC740" s="41">
        <f>COUNTIFS(claims!$B:$B,$A740,claims!$Z:$Z,"Inpatient")</f>
        <v>1</v>
      </c>
      <c r="AD740" s="41">
        <f t="shared" si="47"/>
        <v>0</v>
      </c>
      <c r="AE740" s="41" t="str">
        <f>IF(enrollment!P740="","",enrollment!P740)</f>
        <v/>
      </c>
      <c r="AF740" s="41">
        <f>IF(enrollment!P740="",0,1)</f>
        <v>0</v>
      </c>
    </row>
    <row r="741" spans="1:32" x14ac:dyDescent="0.25">
      <c r="A741" t="str">
        <f>enrollment!A741</f>
        <v>M-000740</v>
      </c>
      <c r="B741" t="str">
        <f>enrollment!F741</f>
        <v>Medicare Advantage</v>
      </c>
      <c r="C741" t="str">
        <f>enrollment!I741</f>
        <v>TN</v>
      </c>
      <c r="D741" t="str">
        <f>enrollment!J741</f>
        <v>Rural-Cannon</v>
      </c>
      <c r="E741">
        <f>enrollment!L741</f>
        <v>67</v>
      </c>
      <c r="F741" t="str" cm="1">
        <f t="array" ref="F741">_xlfn.IFS(E741&lt;18,"0-17",E741&lt;35,"18-34",E741&lt;50,"35-49",E741&lt;65,"50-64",TRUE,"65+")</f>
        <v>65+</v>
      </c>
      <c r="G741" t="str">
        <f>enrollment!M741</f>
        <v>M</v>
      </c>
      <c r="H741" s="13">
        <f>enrollment!N741</f>
        <v>3.1</v>
      </c>
      <c r="I741" s="14">
        <f>enrollment!O741</f>
        <v>2233445566</v>
      </c>
      <c r="J741" s="15">
        <f>IFERROR(_xlfn.XLOOKUP(I741,providers!$B$2:$B$11,providers!$Q$2:$Q$11),"")</f>
        <v>3.5</v>
      </c>
      <c r="K741">
        <f>SUMIFS(member_months!$F:$F,member_months!$A:$A,$A741)</f>
        <v>12</v>
      </c>
      <c r="L741" s="16">
        <f>SUMIFS(claims!$Q:$Q,claims!$B:$B,$A741)</f>
        <v>8571.8799999999992</v>
      </c>
      <c r="M741" s="16">
        <f t="shared" si="45"/>
        <v>714.32333333333327</v>
      </c>
      <c r="N741" s="16">
        <f>SUMIFS(claims!$Q:$Q,claims!$B:$B,$A741,claims!$Z:$Z,"Inpatient")</f>
        <v>0</v>
      </c>
      <c r="O741" s="16">
        <f>SUMIFS(claims!$Q:$Q,claims!$B:$B,$A741,claims!$Z:$Z,"ED")</f>
        <v>7528.91</v>
      </c>
      <c r="P741" s="16">
        <f>SUMIFS(claims!$Q:$Q,claims!$B:$B,$A741,claims!$Z:$Z,"Specialty Rx")</f>
        <v>0</v>
      </c>
      <c r="Q741" s="14">
        <f t="shared" si="46"/>
        <v>0</v>
      </c>
      <c r="AA741" s="41">
        <f>COUNTIFS(claims!$B:$B,$A741,claims!$Z:$Z,"Behavioral Health")</f>
        <v>1</v>
      </c>
      <c r="AB741" s="41">
        <f>COUNTIFS(claims!$B:$B,$A741,claims!$Z:$Z,"ED")</f>
        <v>6</v>
      </c>
      <c r="AC741" s="41">
        <f>COUNTIFS(claims!$B:$B,$A741,claims!$Z:$Z,"Inpatient")</f>
        <v>0</v>
      </c>
      <c r="AD741" s="41">
        <f t="shared" si="47"/>
        <v>1</v>
      </c>
      <c r="AE741" s="41" t="str">
        <f>IF(enrollment!P741="","",enrollment!P741)</f>
        <v/>
      </c>
      <c r="AF741" s="41">
        <f>IF(enrollment!P741="",0,1)</f>
        <v>0</v>
      </c>
    </row>
    <row r="742" spans="1:32" x14ac:dyDescent="0.25">
      <c r="A742" t="str">
        <f>enrollment!A742</f>
        <v>M-000741</v>
      </c>
      <c r="B742" t="str">
        <f>enrollment!F742</f>
        <v>Commercial</v>
      </c>
      <c r="C742" t="str">
        <f>enrollment!I742</f>
        <v>KY</v>
      </c>
      <c r="D742" t="str">
        <f>enrollment!J742</f>
        <v>Warren</v>
      </c>
      <c r="E742">
        <f>enrollment!L742</f>
        <v>24</v>
      </c>
      <c r="F742" t="str" cm="1">
        <f t="array" ref="F742">_xlfn.IFS(E742&lt;18,"0-17",E742&lt;35,"18-34",E742&lt;50,"35-49",E742&lt;65,"50-64",TRUE,"65+")</f>
        <v>18-34</v>
      </c>
      <c r="G742" t="str">
        <f>enrollment!M742</f>
        <v>M</v>
      </c>
      <c r="H742" s="13">
        <f>enrollment!N742</f>
        <v>1.37</v>
      </c>
      <c r="I742" s="14">
        <f>enrollment!O742</f>
        <v>3456789012</v>
      </c>
      <c r="J742" s="15">
        <f>IFERROR(_xlfn.XLOOKUP(I742,providers!$B$2:$B$11,providers!$Q$2:$Q$11),"")</f>
        <v>4</v>
      </c>
      <c r="K742">
        <f>SUMIFS(member_months!$F:$F,member_months!$A:$A,$A742)</f>
        <v>12</v>
      </c>
      <c r="L742" s="16">
        <f>SUMIFS(claims!$Q:$Q,claims!$B:$B,$A742)</f>
        <v>1362.63</v>
      </c>
      <c r="M742" s="16">
        <f t="shared" si="45"/>
        <v>113.55250000000001</v>
      </c>
      <c r="N742" s="16">
        <f>SUMIFS(claims!$Q:$Q,claims!$B:$B,$A742,claims!$Z:$Z,"Inpatient")</f>
        <v>0</v>
      </c>
      <c r="O742" s="16">
        <f>SUMIFS(claims!$Q:$Q,claims!$B:$B,$A742,claims!$Z:$Z,"ED")</f>
        <v>0</v>
      </c>
      <c r="P742" s="16">
        <f>SUMIFS(claims!$Q:$Q,claims!$B:$B,$A742,claims!$Z:$Z,"Specialty Rx")</f>
        <v>1090.01</v>
      </c>
      <c r="Q742" s="14">
        <f t="shared" si="46"/>
        <v>0</v>
      </c>
      <c r="AA742" s="41">
        <f>COUNTIFS(claims!$B:$B,$A742,claims!$Z:$Z,"Behavioral Health")</f>
        <v>1</v>
      </c>
      <c r="AB742" s="41">
        <f>COUNTIFS(claims!$B:$B,$A742,claims!$Z:$Z,"ED")</f>
        <v>0</v>
      </c>
      <c r="AC742" s="41">
        <f>COUNTIFS(claims!$B:$B,$A742,claims!$Z:$Z,"Inpatient")</f>
        <v>0</v>
      </c>
      <c r="AD742" s="41">
        <f t="shared" si="47"/>
        <v>1</v>
      </c>
      <c r="AE742" s="41" t="str">
        <f>IF(enrollment!P742="","",enrollment!P742)</f>
        <v/>
      </c>
      <c r="AF742" s="41">
        <f>IF(enrollment!P742="",0,1)</f>
        <v>0</v>
      </c>
    </row>
    <row r="743" spans="1:32" x14ac:dyDescent="0.25">
      <c r="A743" t="str">
        <f>enrollment!A743</f>
        <v>M-000742</v>
      </c>
      <c r="B743" t="str">
        <f>enrollment!F743</f>
        <v>Commercial</v>
      </c>
      <c r="C743" t="str">
        <f>enrollment!I743</f>
        <v>KY</v>
      </c>
      <c r="D743" t="str">
        <f>enrollment!J743</f>
        <v>Hardin</v>
      </c>
      <c r="E743">
        <f>enrollment!L743</f>
        <v>81</v>
      </c>
      <c r="F743" t="str" cm="1">
        <f t="array" ref="F743">_xlfn.IFS(E743&lt;18,"0-17",E743&lt;35,"18-34",E743&lt;50,"35-49",E743&lt;65,"50-64",TRUE,"65+")</f>
        <v>65+</v>
      </c>
      <c r="G743" t="str">
        <f>enrollment!M743</f>
        <v>M</v>
      </c>
      <c r="H743" s="13">
        <f>enrollment!N743</f>
        <v>2.97</v>
      </c>
      <c r="I743" s="14">
        <f>enrollment!O743</f>
        <v>3456789012</v>
      </c>
      <c r="J743" s="15">
        <f>IFERROR(_xlfn.XLOOKUP(I743,providers!$B$2:$B$11,providers!$Q$2:$Q$11),"")</f>
        <v>4</v>
      </c>
      <c r="K743">
        <f>SUMIFS(member_months!$F:$F,member_months!$A:$A,$A743)</f>
        <v>12</v>
      </c>
      <c r="L743" s="16">
        <f>SUMIFS(claims!$Q:$Q,claims!$B:$B,$A743)</f>
        <v>18263.28</v>
      </c>
      <c r="M743" s="16">
        <f t="shared" si="45"/>
        <v>1521.9399999999998</v>
      </c>
      <c r="N743" s="16">
        <f>SUMIFS(claims!$Q:$Q,claims!$B:$B,$A743,claims!$Z:$Z,"Inpatient")</f>
        <v>16769.32</v>
      </c>
      <c r="O743" s="16">
        <f>SUMIFS(claims!$Q:$Q,claims!$B:$B,$A743,claims!$Z:$Z,"ED")</f>
        <v>1031.3399999999999</v>
      </c>
      <c r="P743" s="16">
        <f>SUMIFS(claims!$Q:$Q,claims!$B:$B,$A743,claims!$Z:$Z,"Specialty Rx")</f>
        <v>0</v>
      </c>
      <c r="Q743" s="14">
        <f t="shared" si="46"/>
        <v>0</v>
      </c>
      <c r="AA743" s="41">
        <f>COUNTIFS(claims!$B:$B,$A743,claims!$Z:$Z,"Behavioral Health")</f>
        <v>0</v>
      </c>
      <c r="AB743" s="41">
        <f>COUNTIFS(claims!$B:$B,$A743,claims!$Z:$Z,"ED")</f>
        <v>1</v>
      </c>
      <c r="AC743" s="41">
        <f>COUNTIFS(claims!$B:$B,$A743,claims!$Z:$Z,"Inpatient")</f>
        <v>1</v>
      </c>
      <c r="AD743" s="41">
        <f t="shared" si="47"/>
        <v>0</v>
      </c>
      <c r="AE743" s="41" t="str">
        <f>IF(enrollment!P743="","",enrollment!P743)</f>
        <v/>
      </c>
      <c r="AF743" s="41">
        <f>IF(enrollment!P743="",0,1)</f>
        <v>0</v>
      </c>
    </row>
    <row r="744" spans="1:32" x14ac:dyDescent="0.25">
      <c r="A744" t="str">
        <f>enrollment!A744</f>
        <v>M-000743</v>
      </c>
      <c r="B744" t="str">
        <f>enrollment!F744</f>
        <v>Commercial</v>
      </c>
      <c r="C744" t="str">
        <f>enrollment!I744</f>
        <v>KY</v>
      </c>
      <c r="D744" t="str">
        <f>enrollment!J744</f>
        <v>Warren</v>
      </c>
      <c r="E744">
        <f>enrollment!L744</f>
        <v>65</v>
      </c>
      <c r="F744" t="str" cm="1">
        <f t="array" ref="F744">_xlfn.IFS(E744&lt;18,"0-17",E744&lt;35,"18-34",E744&lt;50,"35-49",E744&lt;65,"50-64",TRUE,"65+")</f>
        <v>65+</v>
      </c>
      <c r="G744" t="str">
        <f>enrollment!M744</f>
        <v>F</v>
      </c>
      <c r="H744" s="13">
        <f>enrollment!N744</f>
        <v>3.01</v>
      </c>
      <c r="I744" s="14">
        <f>enrollment!O744</f>
        <v>3456789012</v>
      </c>
      <c r="J744" s="15">
        <f>IFERROR(_xlfn.XLOOKUP(I744,providers!$B$2:$B$11,providers!$Q$2:$Q$11),"")</f>
        <v>4</v>
      </c>
      <c r="K744">
        <f>SUMIFS(member_months!$F:$F,member_months!$A:$A,$A744)</f>
        <v>11</v>
      </c>
      <c r="L744" s="16">
        <f>SUMIFS(claims!$Q:$Q,claims!$B:$B,$A744)</f>
        <v>4258.5200000000004</v>
      </c>
      <c r="M744" s="16">
        <f t="shared" si="45"/>
        <v>387.13818181818186</v>
      </c>
      <c r="N744" s="16">
        <f>SUMIFS(claims!$Q:$Q,claims!$B:$B,$A744,claims!$Z:$Z,"Inpatient")</f>
        <v>0</v>
      </c>
      <c r="O744" s="16">
        <f>SUMIFS(claims!$Q:$Q,claims!$B:$B,$A744,claims!$Z:$Z,"ED")</f>
        <v>2114.4499999999998</v>
      </c>
      <c r="P744" s="16">
        <f>SUMIFS(claims!$Q:$Q,claims!$B:$B,$A744,claims!$Z:$Z,"Specialty Rx")</f>
        <v>1092.46</v>
      </c>
      <c r="Q744" s="14">
        <f t="shared" si="46"/>
        <v>0</v>
      </c>
      <c r="AA744" s="41">
        <f>COUNTIFS(claims!$B:$B,$A744,claims!$Z:$Z,"Behavioral Health")</f>
        <v>1</v>
      </c>
      <c r="AB744" s="41">
        <f>COUNTIFS(claims!$B:$B,$A744,claims!$Z:$Z,"ED")</f>
        <v>2</v>
      </c>
      <c r="AC744" s="41">
        <f>COUNTIFS(claims!$B:$B,$A744,claims!$Z:$Z,"Inpatient")</f>
        <v>0</v>
      </c>
      <c r="AD744" s="41">
        <f t="shared" si="47"/>
        <v>1</v>
      </c>
      <c r="AE744" s="41" t="str">
        <f>IF(enrollment!P744="","",enrollment!P744)</f>
        <v/>
      </c>
      <c r="AF744" s="41">
        <f>IF(enrollment!P744="",0,1)</f>
        <v>0</v>
      </c>
    </row>
    <row r="745" spans="1:32" x14ac:dyDescent="0.25">
      <c r="A745" t="str">
        <f>enrollment!A745</f>
        <v>M-000744</v>
      </c>
      <c r="B745" t="str">
        <f>enrollment!F745</f>
        <v>Commercial</v>
      </c>
      <c r="C745" t="str">
        <f>enrollment!I745</f>
        <v>OH</v>
      </c>
      <c r="D745" t="str">
        <f>enrollment!J745</f>
        <v>Franklin</v>
      </c>
      <c r="E745">
        <f>enrollment!L745</f>
        <v>36</v>
      </c>
      <c r="F745" t="str" cm="1">
        <f t="array" ref="F745">_xlfn.IFS(E745&lt;18,"0-17",E745&lt;35,"18-34",E745&lt;50,"35-49",E745&lt;65,"50-64",TRUE,"65+")</f>
        <v>35-49</v>
      </c>
      <c r="G745" t="str">
        <f>enrollment!M745</f>
        <v>M</v>
      </c>
      <c r="H745" s="13">
        <f>enrollment!N745</f>
        <v>1.28</v>
      </c>
      <c r="I745" s="14">
        <f>enrollment!O745</f>
        <v>6789012345</v>
      </c>
      <c r="J745" s="15">
        <f>IFERROR(_xlfn.XLOOKUP(I745,providers!$B$2:$B$11,providers!$Q$2:$Q$11),"")</f>
        <v>4.0999999999999996</v>
      </c>
      <c r="K745">
        <f>SUMIFS(member_months!$F:$F,member_months!$A:$A,$A745)</f>
        <v>12</v>
      </c>
      <c r="L745" s="16">
        <f>SUMIFS(claims!$Q:$Q,claims!$B:$B,$A745)</f>
        <v>4113.5600000000004</v>
      </c>
      <c r="M745" s="16">
        <f t="shared" si="45"/>
        <v>342.79666666666668</v>
      </c>
      <c r="N745" s="16">
        <f>SUMIFS(claims!$Q:$Q,claims!$B:$B,$A745,claims!$Z:$Z,"Inpatient")</f>
        <v>0</v>
      </c>
      <c r="O745" s="16">
        <f>SUMIFS(claims!$Q:$Q,claims!$B:$B,$A745,claims!$Z:$Z,"ED")</f>
        <v>2119.59</v>
      </c>
      <c r="P745" s="16">
        <f>SUMIFS(claims!$Q:$Q,claims!$B:$B,$A745,claims!$Z:$Z,"Specialty Rx")</f>
        <v>1564.23</v>
      </c>
      <c r="Q745" s="14">
        <f t="shared" si="46"/>
        <v>0</v>
      </c>
      <c r="AA745" s="41">
        <f>COUNTIFS(claims!$B:$B,$A745,claims!$Z:$Z,"Behavioral Health")</f>
        <v>0</v>
      </c>
      <c r="AB745" s="41">
        <f>COUNTIFS(claims!$B:$B,$A745,claims!$Z:$Z,"ED")</f>
        <v>2</v>
      </c>
      <c r="AC745" s="41">
        <f>COUNTIFS(claims!$B:$B,$A745,claims!$Z:$Z,"Inpatient")</f>
        <v>0</v>
      </c>
      <c r="AD745" s="41">
        <f t="shared" si="47"/>
        <v>0</v>
      </c>
      <c r="AE745" s="41" t="str">
        <f>IF(enrollment!P745="","",enrollment!P745)</f>
        <v/>
      </c>
      <c r="AF745" s="41">
        <f>IF(enrollment!P745="",0,1)</f>
        <v>0</v>
      </c>
    </row>
    <row r="746" spans="1:32" x14ac:dyDescent="0.25">
      <c r="A746" t="str">
        <f>enrollment!A746</f>
        <v>M-000745</v>
      </c>
      <c r="B746" t="str">
        <f>enrollment!F746</f>
        <v>Commercial</v>
      </c>
      <c r="C746" t="str">
        <f>enrollment!I746</f>
        <v>GA</v>
      </c>
      <c r="D746" t="str">
        <f>enrollment!J746</f>
        <v>Fulton</v>
      </c>
      <c r="E746">
        <f>enrollment!L746</f>
        <v>39</v>
      </c>
      <c r="F746" t="str" cm="1">
        <f t="array" ref="F746">_xlfn.IFS(E746&lt;18,"0-17",E746&lt;35,"18-34",E746&lt;50,"35-49",E746&lt;65,"50-64",TRUE,"65+")</f>
        <v>35-49</v>
      </c>
      <c r="G746" t="str">
        <f>enrollment!M746</f>
        <v>F</v>
      </c>
      <c r="H746" s="13">
        <f>enrollment!N746</f>
        <v>1.3</v>
      </c>
      <c r="I746" s="14">
        <f>enrollment!O746</f>
        <v>8901234567</v>
      </c>
      <c r="J746" s="15">
        <f>IFERROR(_xlfn.XLOOKUP(I746,providers!$B$2:$B$11,providers!$Q$2:$Q$11),"")</f>
        <v>3.7</v>
      </c>
      <c r="K746">
        <f>SUMIFS(member_months!$F:$F,member_months!$A:$A,$A746)</f>
        <v>10</v>
      </c>
      <c r="L746" s="16">
        <f>SUMIFS(claims!$Q:$Q,claims!$B:$B,$A746)</f>
        <v>2025.97</v>
      </c>
      <c r="M746" s="16">
        <f t="shared" si="45"/>
        <v>202.59700000000001</v>
      </c>
      <c r="N746" s="16">
        <f>SUMIFS(claims!$Q:$Q,claims!$B:$B,$A746,claims!$Z:$Z,"Inpatient")</f>
        <v>0</v>
      </c>
      <c r="O746" s="16">
        <f>SUMIFS(claims!$Q:$Q,claims!$B:$B,$A746,claims!$Z:$Z,"ED")</f>
        <v>1212.27</v>
      </c>
      <c r="P746" s="16">
        <f>SUMIFS(claims!$Q:$Q,claims!$B:$B,$A746,claims!$Z:$Z,"Specialty Rx")</f>
        <v>671.53</v>
      </c>
      <c r="Q746" s="14">
        <f t="shared" si="46"/>
        <v>0</v>
      </c>
      <c r="AA746" s="41">
        <f>COUNTIFS(claims!$B:$B,$A746,claims!$Z:$Z,"Behavioral Health")</f>
        <v>0</v>
      </c>
      <c r="AB746" s="41">
        <f>COUNTIFS(claims!$B:$B,$A746,claims!$Z:$Z,"ED")</f>
        <v>1</v>
      </c>
      <c r="AC746" s="41">
        <f>COUNTIFS(claims!$B:$B,$A746,claims!$Z:$Z,"Inpatient")</f>
        <v>0</v>
      </c>
      <c r="AD746" s="41">
        <f t="shared" si="47"/>
        <v>0</v>
      </c>
      <c r="AE746" s="41" t="str">
        <f>IF(enrollment!P746="","",enrollment!P746)</f>
        <v/>
      </c>
      <c r="AF746" s="41">
        <f>IF(enrollment!P746="",0,1)</f>
        <v>0</v>
      </c>
    </row>
    <row r="747" spans="1:32" x14ac:dyDescent="0.25">
      <c r="A747" t="str">
        <f>enrollment!A747</f>
        <v>M-000746</v>
      </c>
      <c r="B747" t="str">
        <f>enrollment!F747</f>
        <v>Marketplace</v>
      </c>
      <c r="C747" t="str">
        <f>enrollment!I747</f>
        <v>TN</v>
      </c>
      <c r="D747" t="str">
        <f>enrollment!J747</f>
        <v>Rural-Cannon</v>
      </c>
      <c r="E747">
        <f>enrollment!L747</f>
        <v>36</v>
      </c>
      <c r="F747" t="str" cm="1">
        <f t="array" ref="F747">_xlfn.IFS(E747&lt;18,"0-17",E747&lt;35,"18-34",E747&lt;50,"35-49",E747&lt;65,"50-64",TRUE,"65+")</f>
        <v>35-49</v>
      </c>
      <c r="G747" t="str">
        <f>enrollment!M747</f>
        <v>F</v>
      </c>
      <c r="H747" s="13">
        <f>enrollment!N747</f>
        <v>1.1000000000000001</v>
      </c>
      <c r="I747" s="14">
        <f>enrollment!O747</f>
        <v>2233445566</v>
      </c>
      <c r="J747" s="15">
        <f>IFERROR(_xlfn.XLOOKUP(I747,providers!$B$2:$B$11,providers!$Q$2:$Q$11),"")</f>
        <v>3.5</v>
      </c>
      <c r="K747">
        <f>SUMIFS(member_months!$F:$F,member_months!$A:$A,$A747)</f>
        <v>12</v>
      </c>
      <c r="L747" s="16">
        <f>SUMIFS(claims!$Q:$Q,claims!$B:$B,$A747)</f>
        <v>2097.61</v>
      </c>
      <c r="M747" s="16">
        <f t="shared" si="45"/>
        <v>174.80083333333334</v>
      </c>
      <c r="N747" s="16">
        <f>SUMIFS(claims!$Q:$Q,claims!$B:$B,$A747,claims!$Z:$Z,"Inpatient")</f>
        <v>0</v>
      </c>
      <c r="O747" s="16">
        <f>SUMIFS(claims!$Q:$Q,claims!$B:$B,$A747,claims!$Z:$Z,"ED")</f>
        <v>913.4</v>
      </c>
      <c r="P747" s="16">
        <f>SUMIFS(claims!$Q:$Q,claims!$B:$B,$A747,claims!$Z:$Z,"Specialty Rx")</f>
        <v>0</v>
      </c>
      <c r="Q747" s="14">
        <f t="shared" si="46"/>
        <v>0</v>
      </c>
      <c r="AA747" s="41">
        <f>COUNTIFS(claims!$B:$B,$A747,claims!$Z:$Z,"Behavioral Health")</f>
        <v>3</v>
      </c>
      <c r="AB747" s="41">
        <f>COUNTIFS(claims!$B:$B,$A747,claims!$Z:$Z,"ED")</f>
        <v>1</v>
      </c>
      <c r="AC747" s="41">
        <f>COUNTIFS(claims!$B:$B,$A747,claims!$Z:$Z,"Inpatient")</f>
        <v>0</v>
      </c>
      <c r="AD747" s="41">
        <f t="shared" si="47"/>
        <v>1</v>
      </c>
      <c r="AE747" s="41" t="str">
        <f>IF(enrollment!P747="","",enrollment!P747)</f>
        <v/>
      </c>
      <c r="AF747" s="41">
        <f>IF(enrollment!P747="",0,1)</f>
        <v>0</v>
      </c>
    </row>
    <row r="748" spans="1:32" x14ac:dyDescent="0.25">
      <c r="A748" t="str">
        <f>enrollment!A748</f>
        <v>M-000747</v>
      </c>
      <c r="B748" t="str">
        <f>enrollment!F748</f>
        <v>Commercial</v>
      </c>
      <c r="C748" t="str">
        <f>enrollment!I748</f>
        <v>KY</v>
      </c>
      <c r="D748" t="str">
        <f>enrollment!J748</f>
        <v>Jefferson</v>
      </c>
      <c r="E748">
        <f>enrollment!L748</f>
        <v>24</v>
      </c>
      <c r="F748" t="str" cm="1">
        <f t="array" ref="F748">_xlfn.IFS(E748&lt;18,"0-17",E748&lt;35,"18-34",E748&lt;50,"35-49",E748&lt;65,"50-64",TRUE,"65+")</f>
        <v>18-34</v>
      </c>
      <c r="G748" t="str">
        <f>enrollment!M748</f>
        <v>F</v>
      </c>
      <c r="H748" s="13">
        <f>enrollment!N748</f>
        <v>1.02</v>
      </c>
      <c r="I748" s="14">
        <f>enrollment!O748</f>
        <v>9012345678</v>
      </c>
      <c r="J748" s="15">
        <f>IFERROR(_xlfn.XLOOKUP(I748,providers!$B$2:$B$11,providers!$Q$2:$Q$11),"")</f>
        <v>4.3</v>
      </c>
      <c r="K748">
        <f>SUMIFS(member_months!$F:$F,member_months!$A:$A,$A748)</f>
        <v>11</v>
      </c>
      <c r="L748" s="16">
        <f>SUMIFS(claims!$Q:$Q,claims!$B:$B,$A748)</f>
        <v>43215.130000000005</v>
      </c>
      <c r="M748" s="16">
        <f t="shared" si="45"/>
        <v>3928.6481818181824</v>
      </c>
      <c r="N748" s="16">
        <f>SUMIFS(claims!$Q:$Q,claims!$B:$B,$A748,claims!$Z:$Z,"Inpatient")</f>
        <v>41327.69</v>
      </c>
      <c r="O748" s="16">
        <f>SUMIFS(claims!$Q:$Q,claims!$B:$B,$A748,claims!$Z:$Z,"ED")</f>
        <v>1146.54</v>
      </c>
      <c r="P748" s="16">
        <f>SUMIFS(claims!$Q:$Q,claims!$B:$B,$A748,claims!$Z:$Z,"Specialty Rx")</f>
        <v>0</v>
      </c>
      <c r="Q748" s="14">
        <f t="shared" si="46"/>
        <v>0</v>
      </c>
      <c r="AA748" s="41">
        <f>COUNTIFS(claims!$B:$B,$A748,claims!$Z:$Z,"Behavioral Health")</f>
        <v>1</v>
      </c>
      <c r="AB748" s="41">
        <f>COUNTIFS(claims!$B:$B,$A748,claims!$Z:$Z,"ED")</f>
        <v>1</v>
      </c>
      <c r="AC748" s="41">
        <f>COUNTIFS(claims!$B:$B,$A748,claims!$Z:$Z,"Inpatient")</f>
        <v>2</v>
      </c>
      <c r="AD748" s="41">
        <f t="shared" si="47"/>
        <v>1</v>
      </c>
      <c r="AE748" s="41" t="str">
        <f>IF(enrollment!P748="","",enrollment!P748)</f>
        <v/>
      </c>
      <c r="AF748" s="41">
        <f>IF(enrollment!P748="",0,1)</f>
        <v>0</v>
      </c>
    </row>
    <row r="749" spans="1:32" x14ac:dyDescent="0.25">
      <c r="A749" t="str">
        <f>enrollment!A749</f>
        <v>M-000748</v>
      </c>
      <c r="B749" t="str">
        <f>enrollment!F749</f>
        <v>Marketplace</v>
      </c>
      <c r="C749" t="str">
        <f>enrollment!I749</f>
        <v>OH</v>
      </c>
      <c r="D749" t="str">
        <f>enrollment!J749</f>
        <v>Franklin</v>
      </c>
      <c r="E749">
        <f>enrollment!L749</f>
        <v>79</v>
      </c>
      <c r="F749" t="str" cm="1">
        <f t="array" ref="F749">_xlfn.IFS(E749&lt;18,"0-17",E749&lt;35,"18-34",E749&lt;50,"35-49",E749&lt;65,"50-64",TRUE,"65+")</f>
        <v>65+</v>
      </c>
      <c r="G749" t="str">
        <f>enrollment!M749</f>
        <v>F</v>
      </c>
      <c r="H749" s="13">
        <f>enrollment!N749</f>
        <v>3.25</v>
      </c>
      <c r="I749" s="14">
        <f>enrollment!O749</f>
        <v>6789012345</v>
      </c>
      <c r="J749" s="15">
        <f>IFERROR(_xlfn.XLOOKUP(I749,providers!$B$2:$B$11,providers!$Q$2:$Q$11),"")</f>
        <v>4.0999999999999996</v>
      </c>
      <c r="K749">
        <f>SUMIFS(member_months!$F:$F,member_months!$A:$A,$A749)</f>
        <v>11</v>
      </c>
      <c r="L749" s="16">
        <f>SUMIFS(claims!$Q:$Q,claims!$B:$B,$A749)</f>
        <v>17168.119999999995</v>
      </c>
      <c r="M749" s="16">
        <f t="shared" si="45"/>
        <v>1560.7381818181814</v>
      </c>
      <c r="N749" s="16">
        <f>SUMIFS(claims!$Q:$Q,claims!$B:$B,$A749,claims!$Z:$Z,"Inpatient")</f>
        <v>16622.759999999998</v>
      </c>
      <c r="O749" s="16">
        <f>SUMIFS(claims!$Q:$Q,claims!$B:$B,$A749,claims!$Z:$Z,"ED")</f>
        <v>0</v>
      </c>
      <c r="P749" s="16">
        <f>SUMIFS(claims!$Q:$Q,claims!$B:$B,$A749,claims!$Z:$Z,"Specialty Rx")</f>
        <v>0</v>
      </c>
      <c r="Q749" s="14">
        <f t="shared" si="46"/>
        <v>0</v>
      </c>
      <c r="AA749" s="41">
        <f>COUNTIFS(claims!$B:$B,$A749,claims!$Z:$Z,"Behavioral Health")</f>
        <v>0</v>
      </c>
      <c r="AB749" s="41">
        <f>COUNTIFS(claims!$B:$B,$A749,claims!$Z:$Z,"ED")</f>
        <v>0</v>
      </c>
      <c r="AC749" s="41">
        <f>COUNTIFS(claims!$B:$B,$A749,claims!$Z:$Z,"Inpatient")</f>
        <v>1</v>
      </c>
      <c r="AD749" s="41">
        <f t="shared" si="47"/>
        <v>0</v>
      </c>
      <c r="AE749" s="41" t="str">
        <f>IF(enrollment!P749="","",enrollment!P749)</f>
        <v/>
      </c>
      <c r="AF749" s="41">
        <f>IF(enrollment!P749="",0,1)</f>
        <v>0</v>
      </c>
    </row>
    <row r="750" spans="1:32" x14ac:dyDescent="0.25">
      <c r="A750" t="str">
        <f>enrollment!A750</f>
        <v>M-000749</v>
      </c>
      <c r="B750" t="str">
        <f>enrollment!F750</f>
        <v>Medicare Advantage</v>
      </c>
      <c r="C750" t="str">
        <f>enrollment!I750</f>
        <v>OH</v>
      </c>
      <c r="D750" t="str">
        <f>enrollment!J750</f>
        <v>Franklin</v>
      </c>
      <c r="E750">
        <f>enrollment!L750</f>
        <v>65</v>
      </c>
      <c r="F750" t="str" cm="1">
        <f t="array" ref="F750">_xlfn.IFS(E750&lt;18,"0-17",E750&lt;35,"18-34",E750&lt;50,"35-49",E750&lt;65,"50-64",TRUE,"65+")</f>
        <v>65+</v>
      </c>
      <c r="G750" t="str">
        <f>enrollment!M750</f>
        <v>M</v>
      </c>
      <c r="H750" s="13">
        <f>enrollment!N750</f>
        <v>2.19</v>
      </c>
      <c r="I750" s="14">
        <f>enrollment!O750</f>
        <v>6789012345</v>
      </c>
      <c r="J750" s="15">
        <f>IFERROR(_xlfn.XLOOKUP(I750,providers!$B$2:$B$11,providers!$Q$2:$Q$11),"")</f>
        <v>4.0999999999999996</v>
      </c>
      <c r="K750">
        <f>SUMIFS(member_months!$F:$F,member_months!$A:$A,$A750)</f>
        <v>11</v>
      </c>
      <c r="L750" s="16">
        <f>SUMIFS(claims!$Q:$Q,claims!$B:$B,$A750)</f>
        <v>20757.680000000004</v>
      </c>
      <c r="M750" s="16">
        <f t="shared" si="45"/>
        <v>1887.0618181818186</v>
      </c>
      <c r="N750" s="16">
        <f>SUMIFS(claims!$Q:$Q,claims!$B:$B,$A750,claims!$Z:$Z,"Inpatient")</f>
        <v>14626.92</v>
      </c>
      <c r="O750" s="16">
        <f>SUMIFS(claims!$Q:$Q,claims!$B:$B,$A750,claims!$Z:$Z,"ED")</f>
        <v>1096.6600000000001</v>
      </c>
      <c r="P750" s="16">
        <f>SUMIFS(claims!$Q:$Q,claims!$B:$B,$A750,claims!$Z:$Z,"Specialty Rx")</f>
        <v>3784.32</v>
      </c>
      <c r="Q750" s="14">
        <f t="shared" si="46"/>
        <v>0</v>
      </c>
      <c r="AA750" s="41">
        <f>COUNTIFS(claims!$B:$B,$A750,claims!$Z:$Z,"Behavioral Health")</f>
        <v>2</v>
      </c>
      <c r="AB750" s="41">
        <f>COUNTIFS(claims!$B:$B,$A750,claims!$Z:$Z,"ED")</f>
        <v>1</v>
      </c>
      <c r="AC750" s="41">
        <f>COUNTIFS(claims!$B:$B,$A750,claims!$Z:$Z,"Inpatient")</f>
        <v>1</v>
      </c>
      <c r="AD750" s="41">
        <f t="shared" si="47"/>
        <v>1</v>
      </c>
      <c r="AE750" s="41" t="str">
        <f>IF(enrollment!P750="","",enrollment!P750)</f>
        <v/>
      </c>
      <c r="AF750" s="41">
        <f>IF(enrollment!P750="",0,1)</f>
        <v>0</v>
      </c>
    </row>
    <row r="751" spans="1:32" x14ac:dyDescent="0.25">
      <c r="A751" t="str">
        <f>enrollment!A751</f>
        <v>M-000750</v>
      </c>
      <c r="B751" t="str">
        <f>enrollment!F751</f>
        <v>Commercial</v>
      </c>
      <c r="C751" t="str">
        <f>enrollment!I751</f>
        <v>KY</v>
      </c>
      <c r="D751" t="str">
        <f>enrollment!J751</f>
        <v>Warren</v>
      </c>
      <c r="E751">
        <f>enrollment!L751</f>
        <v>41</v>
      </c>
      <c r="F751" t="str" cm="1">
        <f t="array" ref="F751">_xlfn.IFS(E751&lt;18,"0-17",E751&lt;35,"18-34",E751&lt;50,"35-49",E751&lt;65,"50-64",TRUE,"65+")</f>
        <v>35-49</v>
      </c>
      <c r="G751" t="str">
        <f>enrollment!M751</f>
        <v>F</v>
      </c>
      <c r="H751" s="13">
        <f>enrollment!N751</f>
        <v>1.07</v>
      </c>
      <c r="I751" s="14">
        <f>enrollment!O751</f>
        <v>3456789012</v>
      </c>
      <c r="J751" s="15">
        <f>IFERROR(_xlfn.XLOOKUP(I751,providers!$B$2:$B$11,providers!$Q$2:$Q$11),"")</f>
        <v>4</v>
      </c>
      <c r="K751">
        <f>SUMIFS(member_months!$F:$F,member_months!$A:$A,$A751)</f>
        <v>12</v>
      </c>
      <c r="L751" s="16">
        <f>SUMIFS(claims!$Q:$Q,claims!$B:$B,$A751)</f>
        <v>2872.38</v>
      </c>
      <c r="M751" s="16">
        <f t="shared" si="45"/>
        <v>239.36500000000001</v>
      </c>
      <c r="N751" s="16">
        <f>SUMIFS(claims!$Q:$Q,claims!$B:$B,$A751,claims!$Z:$Z,"Inpatient")</f>
        <v>0</v>
      </c>
      <c r="O751" s="16">
        <f>SUMIFS(claims!$Q:$Q,claims!$B:$B,$A751,claims!$Z:$Z,"ED")</f>
        <v>0</v>
      </c>
      <c r="P751" s="16">
        <f>SUMIFS(claims!$Q:$Q,claims!$B:$B,$A751,claims!$Z:$Z,"Specialty Rx")</f>
        <v>1613.43</v>
      </c>
      <c r="Q751" s="14">
        <f t="shared" si="46"/>
        <v>0</v>
      </c>
      <c r="AA751" s="41">
        <f>COUNTIFS(claims!$B:$B,$A751,claims!$Z:$Z,"Behavioral Health")</f>
        <v>1</v>
      </c>
      <c r="AB751" s="41">
        <f>COUNTIFS(claims!$B:$B,$A751,claims!$Z:$Z,"ED")</f>
        <v>0</v>
      </c>
      <c r="AC751" s="41">
        <f>COUNTIFS(claims!$B:$B,$A751,claims!$Z:$Z,"Inpatient")</f>
        <v>0</v>
      </c>
      <c r="AD751" s="41">
        <f t="shared" si="47"/>
        <v>1</v>
      </c>
      <c r="AE751" s="41" t="str">
        <f>IF(enrollment!P751="","",enrollment!P751)</f>
        <v/>
      </c>
      <c r="AF751" s="41">
        <f>IF(enrollment!P751="",0,1)</f>
        <v>0</v>
      </c>
    </row>
    <row r="752" spans="1:32" x14ac:dyDescent="0.25">
      <c r="A752" t="str">
        <f>enrollment!A752</f>
        <v>M-000751</v>
      </c>
      <c r="B752" t="str">
        <f>enrollment!F752</f>
        <v>Marketplace</v>
      </c>
      <c r="C752" t="str">
        <f>enrollment!I752</f>
        <v>GA</v>
      </c>
      <c r="D752" t="str">
        <f>enrollment!J752</f>
        <v>Fulton</v>
      </c>
      <c r="E752">
        <f>enrollment!L752</f>
        <v>72</v>
      </c>
      <c r="F752" t="str" cm="1">
        <f t="array" ref="F752">_xlfn.IFS(E752&lt;18,"0-17",E752&lt;35,"18-34",E752&lt;50,"35-49",E752&lt;65,"50-64",TRUE,"65+")</f>
        <v>65+</v>
      </c>
      <c r="G752" t="str">
        <f>enrollment!M752</f>
        <v>M</v>
      </c>
      <c r="H752" s="13">
        <f>enrollment!N752</f>
        <v>2.15</v>
      </c>
      <c r="I752" s="14">
        <f>enrollment!O752</f>
        <v>8901234567</v>
      </c>
      <c r="J752" s="15">
        <f>IFERROR(_xlfn.XLOOKUP(I752,providers!$B$2:$B$11,providers!$Q$2:$Q$11),"")</f>
        <v>3.7</v>
      </c>
      <c r="K752">
        <f>SUMIFS(member_months!$F:$F,member_months!$A:$A,$A752)</f>
        <v>11</v>
      </c>
      <c r="L752" s="16">
        <f>SUMIFS(claims!$Q:$Q,claims!$B:$B,$A752)</f>
        <v>21937.460000000003</v>
      </c>
      <c r="M752" s="16">
        <f t="shared" si="45"/>
        <v>1994.3145454545456</v>
      </c>
      <c r="N752" s="16">
        <f>SUMIFS(claims!$Q:$Q,claims!$B:$B,$A752,claims!$Z:$Z,"Inpatient")</f>
        <v>21597.63</v>
      </c>
      <c r="O752" s="16">
        <f>SUMIFS(claims!$Q:$Q,claims!$B:$B,$A752,claims!$Z:$Z,"ED")</f>
        <v>0</v>
      </c>
      <c r="P752" s="16">
        <f>SUMIFS(claims!$Q:$Q,claims!$B:$B,$A752,claims!$Z:$Z,"Specialty Rx")</f>
        <v>0</v>
      </c>
      <c r="Q752" s="14">
        <f t="shared" si="46"/>
        <v>0</v>
      </c>
      <c r="AA752" s="41">
        <f>COUNTIFS(claims!$B:$B,$A752,claims!$Z:$Z,"Behavioral Health")</f>
        <v>0</v>
      </c>
      <c r="AB752" s="41">
        <f>COUNTIFS(claims!$B:$B,$A752,claims!$Z:$Z,"ED")</f>
        <v>0</v>
      </c>
      <c r="AC752" s="41">
        <f>COUNTIFS(claims!$B:$B,$A752,claims!$Z:$Z,"Inpatient")</f>
        <v>1</v>
      </c>
      <c r="AD752" s="41">
        <f t="shared" si="47"/>
        <v>0</v>
      </c>
      <c r="AE752" s="41" t="str">
        <f>IF(enrollment!P752="","",enrollment!P752)</f>
        <v/>
      </c>
      <c r="AF752" s="41">
        <f>IF(enrollment!P752="",0,1)</f>
        <v>0</v>
      </c>
    </row>
    <row r="753" spans="1:32" x14ac:dyDescent="0.25">
      <c r="A753" t="str">
        <f>enrollment!A753</f>
        <v>M-000752</v>
      </c>
      <c r="B753" t="str">
        <f>enrollment!F753</f>
        <v>Commercial</v>
      </c>
      <c r="C753" t="str">
        <f>enrollment!I753</f>
        <v>TN</v>
      </c>
      <c r="D753" t="str">
        <f>enrollment!J753</f>
        <v>Rural-Cannon</v>
      </c>
      <c r="E753">
        <f>enrollment!L753</f>
        <v>59</v>
      </c>
      <c r="F753" t="str" cm="1">
        <f t="array" ref="F753">_xlfn.IFS(E753&lt;18,"0-17",E753&lt;35,"18-34",E753&lt;50,"35-49",E753&lt;65,"50-64",TRUE,"65+")</f>
        <v>50-64</v>
      </c>
      <c r="G753" t="str">
        <f>enrollment!M753</f>
        <v>F</v>
      </c>
      <c r="H753" s="13">
        <f>enrollment!N753</f>
        <v>1.49</v>
      </c>
      <c r="I753" s="14">
        <f>enrollment!O753</f>
        <v>2233445566</v>
      </c>
      <c r="J753" s="15">
        <f>IFERROR(_xlfn.XLOOKUP(I753,providers!$B$2:$B$11,providers!$Q$2:$Q$11),"")</f>
        <v>3.5</v>
      </c>
      <c r="K753">
        <f>SUMIFS(member_months!$F:$F,member_months!$A:$A,$A753)</f>
        <v>10</v>
      </c>
      <c r="L753" s="16">
        <f>SUMIFS(claims!$Q:$Q,claims!$B:$B,$A753)</f>
        <v>18632.650000000009</v>
      </c>
      <c r="M753" s="16">
        <f t="shared" si="45"/>
        <v>1863.2650000000008</v>
      </c>
      <c r="N753" s="16">
        <f>SUMIFS(claims!$Q:$Q,claims!$B:$B,$A753,claims!$Z:$Z,"Inpatient")</f>
        <v>0</v>
      </c>
      <c r="O753" s="16">
        <f>SUMIFS(claims!$Q:$Q,claims!$B:$B,$A753,claims!$Z:$Z,"ED")</f>
        <v>17909.200000000004</v>
      </c>
      <c r="P753" s="16">
        <f>SUMIFS(claims!$Q:$Q,claims!$B:$B,$A753,claims!$Z:$Z,"Specialty Rx")</f>
        <v>0</v>
      </c>
      <c r="Q753" s="14">
        <f t="shared" si="46"/>
        <v>0</v>
      </c>
      <c r="AA753" s="41">
        <f>COUNTIFS(claims!$B:$B,$A753,claims!$Z:$Z,"Behavioral Health")</f>
        <v>2</v>
      </c>
      <c r="AB753" s="41">
        <f>COUNTIFS(claims!$B:$B,$A753,claims!$Z:$Z,"ED")</f>
        <v>15</v>
      </c>
      <c r="AC753" s="41">
        <f>COUNTIFS(claims!$B:$B,$A753,claims!$Z:$Z,"Inpatient")</f>
        <v>0</v>
      </c>
      <c r="AD753" s="41">
        <f t="shared" si="47"/>
        <v>1</v>
      </c>
      <c r="AE753" s="41" t="str">
        <f>IF(enrollment!P753="","",enrollment!P753)</f>
        <v/>
      </c>
      <c r="AF753" s="41">
        <f>IF(enrollment!P753="",0,1)</f>
        <v>0</v>
      </c>
    </row>
    <row r="754" spans="1:32" x14ac:dyDescent="0.25">
      <c r="A754" t="str">
        <f>enrollment!A754</f>
        <v>M-000753</v>
      </c>
      <c r="B754" t="str">
        <f>enrollment!F754</f>
        <v>Marketplace</v>
      </c>
      <c r="C754" t="str">
        <f>enrollment!I754</f>
        <v>GA</v>
      </c>
      <c r="D754" t="str">
        <f>enrollment!J754</f>
        <v>Fulton</v>
      </c>
      <c r="E754">
        <f>enrollment!L754</f>
        <v>51</v>
      </c>
      <c r="F754" t="str" cm="1">
        <f t="array" ref="F754">_xlfn.IFS(E754&lt;18,"0-17",E754&lt;35,"18-34",E754&lt;50,"35-49",E754&lt;65,"50-64",TRUE,"65+")</f>
        <v>50-64</v>
      </c>
      <c r="G754" t="str">
        <f>enrollment!M754</f>
        <v>M</v>
      </c>
      <c r="H754" s="13">
        <f>enrollment!N754</f>
        <v>0.95</v>
      </c>
      <c r="I754" s="14">
        <f>enrollment!O754</f>
        <v>8901234567</v>
      </c>
      <c r="J754" s="15">
        <f>IFERROR(_xlfn.XLOOKUP(I754,providers!$B$2:$B$11,providers!$Q$2:$Q$11),"")</f>
        <v>3.7</v>
      </c>
      <c r="K754">
        <f>SUMIFS(member_months!$F:$F,member_months!$A:$A,$A754)</f>
        <v>12</v>
      </c>
      <c r="L754" s="16">
        <f>SUMIFS(claims!$Q:$Q,claims!$B:$B,$A754)</f>
        <v>15796.04</v>
      </c>
      <c r="M754" s="16">
        <f t="shared" si="45"/>
        <v>1316.3366666666668</v>
      </c>
      <c r="N754" s="16">
        <f>SUMIFS(claims!$Q:$Q,claims!$B:$B,$A754,claims!$Z:$Z,"Inpatient")</f>
        <v>15485.24</v>
      </c>
      <c r="O754" s="16">
        <f>SUMIFS(claims!$Q:$Q,claims!$B:$B,$A754,claims!$Z:$Z,"ED")</f>
        <v>0</v>
      </c>
      <c r="P754" s="16">
        <f>SUMIFS(claims!$Q:$Q,claims!$B:$B,$A754,claims!$Z:$Z,"Specialty Rx")</f>
        <v>0</v>
      </c>
      <c r="Q754" s="14">
        <f t="shared" si="46"/>
        <v>0</v>
      </c>
      <c r="AA754" s="41">
        <f>COUNTIFS(claims!$B:$B,$A754,claims!$Z:$Z,"Behavioral Health")</f>
        <v>0</v>
      </c>
      <c r="AB754" s="41">
        <f>COUNTIFS(claims!$B:$B,$A754,claims!$Z:$Z,"ED")</f>
        <v>0</v>
      </c>
      <c r="AC754" s="41">
        <f>COUNTIFS(claims!$B:$B,$A754,claims!$Z:$Z,"Inpatient")</f>
        <v>1</v>
      </c>
      <c r="AD754" s="41">
        <f t="shared" si="47"/>
        <v>0</v>
      </c>
      <c r="AE754" s="41" t="str">
        <f>IF(enrollment!P754="","",enrollment!P754)</f>
        <v/>
      </c>
      <c r="AF754" s="41">
        <f>IF(enrollment!P754="",0,1)</f>
        <v>0</v>
      </c>
    </row>
    <row r="755" spans="1:32" x14ac:dyDescent="0.25">
      <c r="A755" t="str">
        <f>enrollment!A755</f>
        <v>M-000754</v>
      </c>
      <c r="B755" t="str">
        <f>enrollment!F755</f>
        <v>Commercial</v>
      </c>
      <c r="C755" t="str">
        <f>enrollment!I755</f>
        <v>GA</v>
      </c>
      <c r="D755" t="str">
        <f>enrollment!J755</f>
        <v>Cherokee</v>
      </c>
      <c r="E755">
        <f>enrollment!L755</f>
        <v>25</v>
      </c>
      <c r="F755" t="str" cm="1">
        <f t="array" ref="F755">_xlfn.IFS(E755&lt;18,"0-17",E755&lt;35,"18-34",E755&lt;50,"35-49",E755&lt;65,"50-64",TRUE,"65+")</f>
        <v>18-34</v>
      </c>
      <c r="G755" t="str">
        <f>enrollment!M755</f>
        <v>F</v>
      </c>
      <c r="H755" s="13">
        <f>enrollment!N755</f>
        <v>1.06</v>
      </c>
      <c r="I755" s="14">
        <f>enrollment!O755</f>
        <v>8901234567</v>
      </c>
      <c r="J755" s="15">
        <f>IFERROR(_xlfn.XLOOKUP(I755,providers!$B$2:$B$11,providers!$Q$2:$Q$11),"")</f>
        <v>3.7</v>
      </c>
      <c r="K755">
        <f>SUMIFS(member_months!$F:$F,member_months!$A:$A,$A755)</f>
        <v>11</v>
      </c>
      <c r="L755" s="16">
        <f>SUMIFS(claims!$Q:$Q,claims!$B:$B,$A755)</f>
        <v>59842.89</v>
      </c>
      <c r="M755" s="16">
        <f t="shared" si="45"/>
        <v>5440.2627272727268</v>
      </c>
      <c r="N755" s="16">
        <f>SUMIFS(claims!$Q:$Q,claims!$B:$B,$A755,claims!$Z:$Z,"Inpatient")</f>
        <v>59538.720000000001</v>
      </c>
      <c r="O755" s="16">
        <f>SUMIFS(claims!$Q:$Q,claims!$B:$B,$A755,claims!$Z:$Z,"ED")</f>
        <v>0</v>
      </c>
      <c r="P755" s="16">
        <f>SUMIFS(claims!$Q:$Q,claims!$B:$B,$A755,claims!$Z:$Z,"Specialty Rx")</f>
        <v>0</v>
      </c>
      <c r="Q755" s="14">
        <f t="shared" si="46"/>
        <v>1</v>
      </c>
      <c r="AA755" s="41">
        <f>COUNTIFS(claims!$B:$B,$A755,claims!$Z:$Z,"Behavioral Health")</f>
        <v>0</v>
      </c>
      <c r="AB755" s="41">
        <f>COUNTIFS(claims!$B:$B,$A755,claims!$Z:$Z,"ED")</f>
        <v>0</v>
      </c>
      <c r="AC755" s="41">
        <f>COUNTIFS(claims!$B:$B,$A755,claims!$Z:$Z,"Inpatient")</f>
        <v>3</v>
      </c>
      <c r="AD755" s="41">
        <f t="shared" si="47"/>
        <v>0</v>
      </c>
      <c r="AE755" s="41" t="str">
        <f>IF(enrollment!P755="","",enrollment!P755)</f>
        <v/>
      </c>
      <c r="AF755" s="41">
        <f>IF(enrollment!P755="",0,1)</f>
        <v>0</v>
      </c>
    </row>
    <row r="756" spans="1:32" x14ac:dyDescent="0.25">
      <c r="A756" t="str">
        <f>enrollment!A756</f>
        <v>M-000755</v>
      </c>
      <c r="B756" t="str">
        <f>enrollment!F756</f>
        <v>Medicare Advantage</v>
      </c>
      <c r="C756" t="str">
        <f>enrollment!I756</f>
        <v>GA</v>
      </c>
      <c r="D756" t="str">
        <f>enrollment!J756</f>
        <v>Fulton</v>
      </c>
      <c r="E756">
        <f>enrollment!L756</f>
        <v>72</v>
      </c>
      <c r="F756" t="str" cm="1">
        <f t="array" ref="F756">_xlfn.IFS(E756&lt;18,"0-17",E756&lt;35,"18-34",E756&lt;50,"35-49",E756&lt;65,"50-64",TRUE,"65+")</f>
        <v>65+</v>
      </c>
      <c r="G756" t="str">
        <f>enrollment!M756</f>
        <v>M</v>
      </c>
      <c r="H756" s="13">
        <f>enrollment!N756</f>
        <v>2.48</v>
      </c>
      <c r="I756" s="14">
        <f>enrollment!O756</f>
        <v>8901234567</v>
      </c>
      <c r="J756" s="15">
        <f>IFERROR(_xlfn.XLOOKUP(I756,providers!$B$2:$B$11,providers!$Q$2:$Q$11),"")</f>
        <v>3.7</v>
      </c>
      <c r="K756">
        <f>SUMIFS(member_months!$F:$F,member_months!$A:$A,$A756)</f>
        <v>12</v>
      </c>
      <c r="L756" s="16">
        <f>SUMIFS(claims!$Q:$Q,claims!$B:$B,$A756)</f>
        <v>2801.41</v>
      </c>
      <c r="M756" s="16">
        <f t="shared" si="45"/>
        <v>233.45083333333332</v>
      </c>
      <c r="N756" s="16">
        <f>SUMIFS(claims!$Q:$Q,claims!$B:$B,$A756,claims!$Z:$Z,"Inpatient")</f>
        <v>0</v>
      </c>
      <c r="O756" s="16">
        <f>SUMIFS(claims!$Q:$Q,claims!$B:$B,$A756,claims!$Z:$Z,"ED")</f>
        <v>2669.4</v>
      </c>
      <c r="P756" s="16">
        <f>SUMIFS(claims!$Q:$Q,claims!$B:$B,$A756,claims!$Z:$Z,"Specialty Rx")</f>
        <v>0</v>
      </c>
      <c r="Q756" s="14">
        <f t="shared" si="46"/>
        <v>0</v>
      </c>
      <c r="AA756" s="41">
        <f>COUNTIFS(claims!$B:$B,$A756,claims!$Z:$Z,"Behavioral Health")</f>
        <v>0</v>
      </c>
      <c r="AB756" s="41">
        <f>COUNTIFS(claims!$B:$B,$A756,claims!$Z:$Z,"ED")</f>
        <v>2</v>
      </c>
      <c r="AC756" s="41">
        <f>COUNTIFS(claims!$B:$B,$A756,claims!$Z:$Z,"Inpatient")</f>
        <v>0</v>
      </c>
      <c r="AD756" s="41">
        <f t="shared" si="47"/>
        <v>0</v>
      </c>
      <c r="AE756" s="41" t="str">
        <f>IF(enrollment!P756="","",enrollment!P756)</f>
        <v/>
      </c>
      <c r="AF756" s="41">
        <f>IF(enrollment!P756="",0,1)</f>
        <v>0</v>
      </c>
    </row>
    <row r="757" spans="1:32" x14ac:dyDescent="0.25">
      <c r="A757" t="str">
        <f>enrollment!A757</f>
        <v>M-000756</v>
      </c>
      <c r="B757" t="str">
        <f>enrollment!F757</f>
        <v>Medicare Advantage</v>
      </c>
      <c r="C757" t="str">
        <f>enrollment!I757</f>
        <v>TN</v>
      </c>
      <c r="D757" t="str">
        <f>enrollment!J757</f>
        <v>Davidson</v>
      </c>
      <c r="E757">
        <f>enrollment!L757</f>
        <v>72</v>
      </c>
      <c r="F757" t="str" cm="1">
        <f t="array" ref="F757">_xlfn.IFS(E757&lt;18,"0-17",E757&lt;35,"18-34",E757&lt;50,"35-49",E757&lt;65,"50-64",TRUE,"65+")</f>
        <v>65+</v>
      </c>
      <c r="G757" t="str">
        <f>enrollment!M757</f>
        <v>M</v>
      </c>
      <c r="H757" s="13">
        <f>enrollment!N757</f>
        <v>3.16</v>
      </c>
      <c r="I757" s="14">
        <f>enrollment!O757</f>
        <v>7890123456</v>
      </c>
      <c r="J757" s="15">
        <f>IFERROR(_xlfn.XLOOKUP(I757,providers!$B$2:$B$11,providers!$Q$2:$Q$11),"")</f>
        <v>3.9</v>
      </c>
      <c r="K757">
        <f>SUMIFS(member_months!$F:$F,member_months!$A:$A,$A757)</f>
        <v>11</v>
      </c>
      <c r="L757" s="16">
        <f>SUMIFS(claims!$Q:$Q,claims!$B:$B,$A757)</f>
        <v>51183.75</v>
      </c>
      <c r="M757" s="16">
        <f t="shared" si="45"/>
        <v>4653.068181818182</v>
      </c>
      <c r="N757" s="16">
        <f>SUMIFS(claims!$Q:$Q,claims!$B:$B,$A757,claims!$Z:$Z,"Inpatient")</f>
        <v>50254.79</v>
      </c>
      <c r="O757" s="16">
        <f>SUMIFS(claims!$Q:$Q,claims!$B:$B,$A757,claims!$Z:$Z,"ED")</f>
        <v>0</v>
      </c>
      <c r="P757" s="16">
        <f>SUMIFS(claims!$Q:$Q,claims!$B:$B,$A757,claims!$Z:$Z,"Specialty Rx")</f>
        <v>928.96</v>
      </c>
      <c r="Q757" s="14">
        <f t="shared" si="46"/>
        <v>1</v>
      </c>
      <c r="AA757" s="41">
        <f>COUNTIFS(claims!$B:$B,$A757,claims!$Z:$Z,"Behavioral Health")</f>
        <v>0</v>
      </c>
      <c r="AB757" s="41">
        <f>COUNTIFS(claims!$B:$B,$A757,claims!$Z:$Z,"ED")</f>
        <v>0</v>
      </c>
      <c r="AC757" s="41">
        <f>COUNTIFS(claims!$B:$B,$A757,claims!$Z:$Z,"Inpatient")</f>
        <v>3</v>
      </c>
      <c r="AD757" s="41">
        <f t="shared" si="47"/>
        <v>0</v>
      </c>
      <c r="AE757" s="41" t="str">
        <f>IF(enrollment!P757="","",enrollment!P757)</f>
        <v/>
      </c>
      <c r="AF757" s="41">
        <f>IF(enrollment!P757="",0,1)</f>
        <v>0</v>
      </c>
    </row>
    <row r="758" spans="1:32" x14ac:dyDescent="0.25">
      <c r="A758" t="str">
        <f>enrollment!A758</f>
        <v>M-000757</v>
      </c>
      <c r="B758" t="str">
        <f>enrollment!F758</f>
        <v>Commercial</v>
      </c>
      <c r="C758" t="str">
        <f>enrollment!I758</f>
        <v>GA</v>
      </c>
      <c r="D758" t="str">
        <f>enrollment!J758</f>
        <v>Fulton</v>
      </c>
      <c r="E758">
        <f>enrollment!L758</f>
        <v>48</v>
      </c>
      <c r="F758" t="str" cm="1">
        <f t="array" ref="F758">_xlfn.IFS(E758&lt;18,"0-17",E758&lt;35,"18-34",E758&lt;50,"35-49",E758&lt;65,"50-64",TRUE,"65+")</f>
        <v>35-49</v>
      </c>
      <c r="G758" t="str">
        <f>enrollment!M758</f>
        <v>M</v>
      </c>
      <c r="H758" s="13">
        <f>enrollment!N758</f>
        <v>1.2</v>
      </c>
      <c r="I758" s="14">
        <f>enrollment!O758</f>
        <v>8901234567</v>
      </c>
      <c r="J758" s="15">
        <f>IFERROR(_xlfn.XLOOKUP(I758,providers!$B$2:$B$11,providers!$Q$2:$Q$11),"")</f>
        <v>3.7</v>
      </c>
      <c r="K758">
        <f>SUMIFS(member_months!$F:$F,member_months!$A:$A,$A758)</f>
        <v>8</v>
      </c>
      <c r="L758" s="16">
        <f>SUMIFS(claims!$Q:$Q,claims!$B:$B,$A758)</f>
        <v>1532.83</v>
      </c>
      <c r="M758" s="16">
        <f t="shared" si="45"/>
        <v>191.60374999999999</v>
      </c>
      <c r="N758" s="16">
        <f>SUMIFS(claims!$Q:$Q,claims!$B:$B,$A758,claims!$Z:$Z,"Inpatient")</f>
        <v>0</v>
      </c>
      <c r="O758" s="16">
        <f>SUMIFS(claims!$Q:$Q,claims!$B:$B,$A758,claims!$Z:$Z,"ED")</f>
        <v>1197.79</v>
      </c>
      <c r="P758" s="16">
        <f>SUMIFS(claims!$Q:$Q,claims!$B:$B,$A758,claims!$Z:$Z,"Specialty Rx")</f>
        <v>0</v>
      </c>
      <c r="Q758" s="14">
        <f t="shared" si="46"/>
        <v>0</v>
      </c>
      <c r="AA758" s="41">
        <f>COUNTIFS(claims!$B:$B,$A758,claims!$Z:$Z,"Behavioral Health")</f>
        <v>1</v>
      </c>
      <c r="AB758" s="41">
        <f>COUNTIFS(claims!$B:$B,$A758,claims!$Z:$Z,"ED")</f>
        <v>1</v>
      </c>
      <c r="AC758" s="41">
        <f>COUNTIFS(claims!$B:$B,$A758,claims!$Z:$Z,"Inpatient")</f>
        <v>0</v>
      </c>
      <c r="AD758" s="41">
        <f t="shared" si="47"/>
        <v>1</v>
      </c>
      <c r="AE758" s="41" t="str">
        <f>IF(enrollment!P758="","",enrollment!P758)</f>
        <v>Employer Change</v>
      </c>
      <c r="AF758" s="41">
        <f>IF(enrollment!P758="",0,1)</f>
        <v>1</v>
      </c>
    </row>
    <row r="759" spans="1:32" x14ac:dyDescent="0.25">
      <c r="A759" t="str">
        <f>enrollment!A759</f>
        <v>M-000758</v>
      </c>
      <c r="B759" t="str">
        <f>enrollment!F759</f>
        <v>Commercial</v>
      </c>
      <c r="C759" t="str">
        <f>enrollment!I759</f>
        <v>KY</v>
      </c>
      <c r="D759" t="str">
        <f>enrollment!J759</f>
        <v>Warren</v>
      </c>
      <c r="E759">
        <f>enrollment!L759</f>
        <v>56</v>
      </c>
      <c r="F759" t="str" cm="1">
        <f t="array" ref="F759">_xlfn.IFS(E759&lt;18,"0-17",E759&lt;35,"18-34",E759&lt;50,"35-49",E759&lt;65,"50-64",TRUE,"65+")</f>
        <v>50-64</v>
      </c>
      <c r="G759" t="str">
        <f>enrollment!M759</f>
        <v>F</v>
      </c>
      <c r="H759" s="13">
        <f>enrollment!N759</f>
        <v>0.78</v>
      </c>
      <c r="I759" s="14">
        <f>enrollment!O759</f>
        <v>3456789012</v>
      </c>
      <c r="J759" s="15">
        <f>IFERROR(_xlfn.XLOOKUP(I759,providers!$B$2:$B$11,providers!$Q$2:$Q$11),"")</f>
        <v>4</v>
      </c>
      <c r="K759">
        <f>SUMIFS(member_months!$F:$F,member_months!$A:$A,$A759)</f>
        <v>12</v>
      </c>
      <c r="L759" s="16">
        <f>SUMIFS(claims!$Q:$Q,claims!$B:$B,$A759)</f>
        <v>2323.66</v>
      </c>
      <c r="M759" s="16">
        <f t="shared" si="45"/>
        <v>193.63833333333332</v>
      </c>
      <c r="N759" s="16">
        <f>SUMIFS(claims!$Q:$Q,claims!$B:$B,$A759,claims!$Z:$Z,"Inpatient")</f>
        <v>0</v>
      </c>
      <c r="O759" s="16">
        <f>SUMIFS(claims!$Q:$Q,claims!$B:$B,$A759,claims!$Z:$Z,"ED")</f>
        <v>1060.32</v>
      </c>
      <c r="P759" s="16">
        <f>SUMIFS(claims!$Q:$Q,claims!$B:$B,$A759,claims!$Z:$Z,"Specialty Rx")</f>
        <v>685.47</v>
      </c>
      <c r="Q759" s="14">
        <f t="shared" si="46"/>
        <v>0</v>
      </c>
      <c r="AA759" s="41">
        <f>COUNTIFS(claims!$B:$B,$A759,claims!$Z:$Z,"Behavioral Health")</f>
        <v>0</v>
      </c>
      <c r="AB759" s="41">
        <f>COUNTIFS(claims!$B:$B,$A759,claims!$Z:$Z,"ED")</f>
        <v>1</v>
      </c>
      <c r="AC759" s="41">
        <f>COUNTIFS(claims!$B:$B,$A759,claims!$Z:$Z,"Inpatient")</f>
        <v>0</v>
      </c>
      <c r="AD759" s="41">
        <f t="shared" si="47"/>
        <v>0</v>
      </c>
      <c r="AE759" s="41" t="str">
        <f>IF(enrollment!P759="","",enrollment!P759)</f>
        <v/>
      </c>
      <c r="AF759" s="41">
        <f>IF(enrollment!P759="",0,1)</f>
        <v>0</v>
      </c>
    </row>
    <row r="760" spans="1:32" x14ac:dyDescent="0.25">
      <c r="A760" t="str">
        <f>enrollment!A760</f>
        <v>M-000759</v>
      </c>
      <c r="B760" t="str">
        <f>enrollment!F760</f>
        <v>Commercial</v>
      </c>
      <c r="C760" t="str">
        <f>enrollment!I760</f>
        <v>GA</v>
      </c>
      <c r="D760" t="str">
        <f>enrollment!J760</f>
        <v>Cherokee</v>
      </c>
      <c r="E760">
        <f>enrollment!L760</f>
        <v>47</v>
      </c>
      <c r="F760" t="str" cm="1">
        <f t="array" ref="F760">_xlfn.IFS(E760&lt;18,"0-17",E760&lt;35,"18-34",E760&lt;50,"35-49",E760&lt;65,"50-64",TRUE,"65+")</f>
        <v>35-49</v>
      </c>
      <c r="G760" t="str">
        <f>enrollment!M760</f>
        <v>F</v>
      </c>
      <c r="H760" s="13">
        <f>enrollment!N760</f>
        <v>0.78</v>
      </c>
      <c r="I760" s="14">
        <f>enrollment!O760</f>
        <v>8901234567</v>
      </c>
      <c r="J760" s="15">
        <f>IFERROR(_xlfn.XLOOKUP(I760,providers!$B$2:$B$11,providers!$Q$2:$Q$11),"")</f>
        <v>3.7</v>
      </c>
      <c r="K760">
        <f>SUMIFS(member_months!$F:$F,member_months!$A:$A,$A760)</f>
        <v>12</v>
      </c>
      <c r="L760" s="16">
        <f>SUMIFS(claims!$Q:$Q,claims!$B:$B,$A760)</f>
        <v>1394.59</v>
      </c>
      <c r="M760" s="16">
        <f t="shared" si="45"/>
        <v>116.21583333333332</v>
      </c>
      <c r="N760" s="16">
        <f>SUMIFS(claims!$Q:$Q,claims!$B:$B,$A760,claims!$Z:$Z,"Inpatient")</f>
        <v>0</v>
      </c>
      <c r="O760" s="16">
        <f>SUMIFS(claims!$Q:$Q,claims!$B:$B,$A760,claims!$Z:$Z,"ED")</f>
        <v>1143.5999999999999</v>
      </c>
      <c r="P760" s="16">
        <f>SUMIFS(claims!$Q:$Q,claims!$B:$B,$A760,claims!$Z:$Z,"Specialty Rx")</f>
        <v>0</v>
      </c>
      <c r="Q760" s="14">
        <f t="shared" si="46"/>
        <v>0</v>
      </c>
      <c r="AA760" s="41">
        <f>COUNTIFS(claims!$B:$B,$A760,claims!$Z:$Z,"Behavioral Health")</f>
        <v>0</v>
      </c>
      <c r="AB760" s="41">
        <f>COUNTIFS(claims!$B:$B,$A760,claims!$Z:$Z,"ED")</f>
        <v>1</v>
      </c>
      <c r="AC760" s="41">
        <f>COUNTIFS(claims!$B:$B,$A760,claims!$Z:$Z,"Inpatient")</f>
        <v>0</v>
      </c>
      <c r="AD760" s="41">
        <f t="shared" si="47"/>
        <v>0</v>
      </c>
      <c r="AE760" s="41" t="str">
        <f>IF(enrollment!P760="","",enrollment!P760)</f>
        <v/>
      </c>
      <c r="AF760" s="41">
        <f>IF(enrollment!P760="",0,1)</f>
        <v>0</v>
      </c>
    </row>
    <row r="761" spans="1:32" x14ac:dyDescent="0.25">
      <c r="A761" t="str">
        <f>enrollment!A761</f>
        <v>M-000760</v>
      </c>
      <c r="B761" t="str">
        <f>enrollment!F761</f>
        <v>Commercial</v>
      </c>
      <c r="C761" t="str">
        <f>enrollment!I761</f>
        <v>GA</v>
      </c>
      <c r="D761" t="str">
        <f>enrollment!J761</f>
        <v>Cherokee</v>
      </c>
      <c r="E761">
        <f>enrollment!L761</f>
        <v>63</v>
      </c>
      <c r="F761" t="str" cm="1">
        <f t="array" ref="F761">_xlfn.IFS(E761&lt;18,"0-17",E761&lt;35,"18-34",E761&lt;50,"35-49",E761&lt;65,"50-64",TRUE,"65+")</f>
        <v>50-64</v>
      </c>
      <c r="G761" t="str">
        <f>enrollment!M761</f>
        <v>F</v>
      </c>
      <c r="H761" s="13">
        <f>enrollment!N761</f>
        <v>1.27</v>
      </c>
      <c r="I761" s="14">
        <f>enrollment!O761</f>
        <v>8901234567</v>
      </c>
      <c r="J761" s="15">
        <f>IFERROR(_xlfn.XLOOKUP(I761,providers!$B$2:$B$11,providers!$Q$2:$Q$11),"")</f>
        <v>3.7</v>
      </c>
      <c r="K761">
        <f>SUMIFS(member_months!$F:$F,member_months!$A:$A,$A761)</f>
        <v>10</v>
      </c>
      <c r="L761" s="16">
        <f>SUMIFS(claims!$Q:$Q,claims!$B:$B,$A761)</f>
        <v>454.40000000000003</v>
      </c>
      <c r="M761" s="16">
        <f t="shared" si="45"/>
        <v>45.440000000000005</v>
      </c>
      <c r="N761" s="16">
        <f>SUMIFS(claims!$Q:$Q,claims!$B:$B,$A761,claims!$Z:$Z,"Inpatient")</f>
        <v>0</v>
      </c>
      <c r="O761" s="16">
        <f>SUMIFS(claims!$Q:$Q,claims!$B:$B,$A761,claims!$Z:$Z,"ED")</f>
        <v>0</v>
      </c>
      <c r="P761" s="16">
        <f>SUMIFS(claims!$Q:$Q,claims!$B:$B,$A761,claims!$Z:$Z,"Specialty Rx")</f>
        <v>0</v>
      </c>
      <c r="Q761" s="14">
        <f t="shared" si="46"/>
        <v>0</v>
      </c>
      <c r="AA761" s="41">
        <f>COUNTIFS(claims!$B:$B,$A761,claims!$Z:$Z,"Behavioral Health")</f>
        <v>0</v>
      </c>
      <c r="AB761" s="41">
        <f>COUNTIFS(claims!$B:$B,$A761,claims!$Z:$Z,"ED")</f>
        <v>0</v>
      </c>
      <c r="AC761" s="41">
        <f>COUNTIFS(claims!$B:$B,$A761,claims!$Z:$Z,"Inpatient")</f>
        <v>0</v>
      </c>
      <c r="AD761" s="41">
        <f t="shared" si="47"/>
        <v>0</v>
      </c>
      <c r="AE761" s="41" t="str">
        <f>IF(enrollment!P761="","",enrollment!P761)</f>
        <v/>
      </c>
      <c r="AF761" s="41">
        <f>IF(enrollment!P761="",0,1)</f>
        <v>0</v>
      </c>
    </row>
    <row r="762" spans="1:32" x14ac:dyDescent="0.25">
      <c r="A762" t="str">
        <f>enrollment!A762</f>
        <v>M-000761</v>
      </c>
      <c r="B762" t="str">
        <f>enrollment!F762</f>
        <v>Commercial</v>
      </c>
      <c r="C762" t="str">
        <f>enrollment!I762</f>
        <v>GA</v>
      </c>
      <c r="D762" t="str">
        <f>enrollment!J762</f>
        <v>Cherokee</v>
      </c>
      <c r="E762">
        <f>enrollment!L762</f>
        <v>29</v>
      </c>
      <c r="F762" t="str" cm="1">
        <f t="array" ref="F762">_xlfn.IFS(E762&lt;18,"0-17",E762&lt;35,"18-34",E762&lt;50,"35-49",E762&lt;65,"50-64",TRUE,"65+")</f>
        <v>18-34</v>
      </c>
      <c r="G762" t="str">
        <f>enrollment!M762</f>
        <v>F</v>
      </c>
      <c r="H762" s="13">
        <f>enrollment!N762</f>
        <v>1.1100000000000001</v>
      </c>
      <c r="I762" s="14">
        <f>enrollment!O762</f>
        <v>8901234567</v>
      </c>
      <c r="J762" s="15">
        <f>IFERROR(_xlfn.XLOOKUP(I762,providers!$B$2:$B$11,providers!$Q$2:$Q$11),"")</f>
        <v>3.7</v>
      </c>
      <c r="K762">
        <f>SUMIFS(member_months!$F:$F,member_months!$A:$A,$A762)</f>
        <v>11</v>
      </c>
      <c r="L762" s="16">
        <f>SUMIFS(claims!$Q:$Q,claims!$B:$B,$A762)</f>
        <v>1953.9499999999998</v>
      </c>
      <c r="M762" s="16">
        <f t="shared" si="45"/>
        <v>177.63181818181818</v>
      </c>
      <c r="N762" s="16">
        <f>SUMIFS(claims!$Q:$Q,claims!$B:$B,$A762,claims!$Z:$Z,"Inpatient")</f>
        <v>0</v>
      </c>
      <c r="O762" s="16">
        <f>SUMIFS(claims!$Q:$Q,claims!$B:$B,$A762,claims!$Z:$Z,"ED")</f>
        <v>1260.6500000000001</v>
      </c>
      <c r="P762" s="16">
        <f>SUMIFS(claims!$Q:$Q,claims!$B:$B,$A762,claims!$Z:$Z,"Specialty Rx")</f>
        <v>0</v>
      </c>
      <c r="Q762" s="14">
        <f t="shared" si="46"/>
        <v>0</v>
      </c>
      <c r="AA762" s="41">
        <f>COUNTIFS(claims!$B:$B,$A762,claims!$Z:$Z,"Behavioral Health")</f>
        <v>0</v>
      </c>
      <c r="AB762" s="41">
        <f>COUNTIFS(claims!$B:$B,$A762,claims!$Z:$Z,"ED")</f>
        <v>1</v>
      </c>
      <c r="AC762" s="41">
        <f>COUNTIFS(claims!$B:$B,$A762,claims!$Z:$Z,"Inpatient")</f>
        <v>0</v>
      </c>
      <c r="AD762" s="41">
        <f t="shared" si="47"/>
        <v>0</v>
      </c>
      <c r="AE762" s="41" t="str">
        <f>IF(enrollment!P762="","",enrollment!P762)</f>
        <v/>
      </c>
      <c r="AF762" s="41">
        <f>IF(enrollment!P762="",0,1)</f>
        <v>0</v>
      </c>
    </row>
    <row r="763" spans="1:32" x14ac:dyDescent="0.25">
      <c r="A763" t="str">
        <f>enrollment!A763</f>
        <v>M-000762</v>
      </c>
      <c r="B763" t="str">
        <f>enrollment!F763</f>
        <v>Medicare Advantage</v>
      </c>
      <c r="C763" t="str">
        <f>enrollment!I763</f>
        <v>GA</v>
      </c>
      <c r="D763" t="str">
        <f>enrollment!J763</f>
        <v>Fulton</v>
      </c>
      <c r="E763">
        <f>enrollment!L763</f>
        <v>84</v>
      </c>
      <c r="F763" t="str" cm="1">
        <f t="array" ref="F763">_xlfn.IFS(E763&lt;18,"0-17",E763&lt;35,"18-34",E763&lt;50,"35-49",E763&lt;65,"50-64",TRUE,"65+")</f>
        <v>65+</v>
      </c>
      <c r="G763" t="str">
        <f>enrollment!M763</f>
        <v>F</v>
      </c>
      <c r="H763" s="13">
        <f>enrollment!N763</f>
        <v>2.31</v>
      </c>
      <c r="I763" s="14">
        <f>enrollment!O763</f>
        <v>8901234567</v>
      </c>
      <c r="J763" s="15">
        <f>IFERROR(_xlfn.XLOOKUP(I763,providers!$B$2:$B$11,providers!$Q$2:$Q$11),"")</f>
        <v>3.7</v>
      </c>
      <c r="K763">
        <f>SUMIFS(member_months!$F:$F,member_months!$A:$A,$A763)</f>
        <v>11</v>
      </c>
      <c r="L763" s="16">
        <f>SUMIFS(claims!$Q:$Q,claims!$B:$B,$A763)</f>
        <v>2803.84</v>
      </c>
      <c r="M763" s="16">
        <f t="shared" si="45"/>
        <v>254.89454545454547</v>
      </c>
      <c r="N763" s="16">
        <f>SUMIFS(claims!$Q:$Q,claims!$B:$B,$A763,claims!$Z:$Z,"Inpatient")</f>
        <v>0</v>
      </c>
      <c r="O763" s="16">
        <f>SUMIFS(claims!$Q:$Q,claims!$B:$B,$A763,claims!$Z:$Z,"ED")</f>
        <v>1197.0999999999999</v>
      </c>
      <c r="P763" s="16">
        <f>SUMIFS(claims!$Q:$Q,claims!$B:$B,$A763,claims!$Z:$Z,"Specialty Rx")</f>
        <v>724.54</v>
      </c>
      <c r="Q763" s="14">
        <f t="shared" si="46"/>
        <v>0</v>
      </c>
      <c r="AA763" s="41">
        <f>COUNTIFS(claims!$B:$B,$A763,claims!$Z:$Z,"Behavioral Health")</f>
        <v>1</v>
      </c>
      <c r="AB763" s="41">
        <f>COUNTIFS(claims!$B:$B,$A763,claims!$Z:$Z,"ED")</f>
        <v>1</v>
      </c>
      <c r="AC763" s="41">
        <f>COUNTIFS(claims!$B:$B,$A763,claims!$Z:$Z,"Inpatient")</f>
        <v>0</v>
      </c>
      <c r="AD763" s="41">
        <f t="shared" si="47"/>
        <v>1</v>
      </c>
      <c r="AE763" s="41" t="str">
        <f>IF(enrollment!P763="","",enrollment!P763)</f>
        <v/>
      </c>
      <c r="AF763" s="41">
        <f>IF(enrollment!P763="",0,1)</f>
        <v>0</v>
      </c>
    </row>
    <row r="764" spans="1:32" x14ac:dyDescent="0.25">
      <c r="A764" t="str">
        <f>enrollment!A764</f>
        <v>M-000763</v>
      </c>
      <c r="B764" t="str">
        <f>enrollment!F764</f>
        <v>Commercial</v>
      </c>
      <c r="C764" t="str">
        <f>enrollment!I764</f>
        <v>KY</v>
      </c>
      <c r="D764" t="str">
        <f>enrollment!J764</f>
        <v>Jefferson</v>
      </c>
      <c r="E764">
        <f>enrollment!L764</f>
        <v>41</v>
      </c>
      <c r="F764" t="str" cm="1">
        <f t="array" ref="F764">_xlfn.IFS(E764&lt;18,"0-17",E764&lt;35,"18-34",E764&lt;50,"35-49",E764&lt;65,"50-64",TRUE,"65+")</f>
        <v>35-49</v>
      </c>
      <c r="G764" t="str">
        <f>enrollment!M764</f>
        <v>M</v>
      </c>
      <c r="H764" s="13">
        <f>enrollment!N764</f>
        <v>1.29</v>
      </c>
      <c r="I764" s="14">
        <f>enrollment!O764</f>
        <v>3456789012</v>
      </c>
      <c r="J764" s="15">
        <f>IFERROR(_xlfn.XLOOKUP(I764,providers!$B$2:$B$11,providers!$Q$2:$Q$11),"")</f>
        <v>4</v>
      </c>
      <c r="K764">
        <f>SUMIFS(member_months!$F:$F,member_months!$A:$A,$A764)</f>
        <v>10</v>
      </c>
      <c r="L764" s="16">
        <f>SUMIFS(claims!$Q:$Q,claims!$B:$B,$A764)</f>
        <v>2536.75</v>
      </c>
      <c r="M764" s="16">
        <f t="shared" si="45"/>
        <v>253.67500000000001</v>
      </c>
      <c r="N764" s="16">
        <f>SUMIFS(claims!$Q:$Q,claims!$B:$B,$A764,claims!$Z:$Z,"Inpatient")</f>
        <v>0</v>
      </c>
      <c r="O764" s="16">
        <f>SUMIFS(claims!$Q:$Q,claims!$B:$B,$A764,claims!$Z:$Z,"ED")</f>
        <v>1808.8000000000002</v>
      </c>
      <c r="P764" s="16">
        <f>SUMIFS(claims!$Q:$Q,claims!$B:$B,$A764,claims!$Z:$Z,"Specialty Rx")</f>
        <v>727.95</v>
      </c>
      <c r="Q764" s="14">
        <f t="shared" si="46"/>
        <v>0</v>
      </c>
      <c r="AA764" s="41">
        <f>COUNTIFS(claims!$B:$B,$A764,claims!$Z:$Z,"Behavioral Health")</f>
        <v>0</v>
      </c>
      <c r="AB764" s="41">
        <f>COUNTIFS(claims!$B:$B,$A764,claims!$Z:$Z,"ED")</f>
        <v>2</v>
      </c>
      <c r="AC764" s="41">
        <f>COUNTIFS(claims!$B:$B,$A764,claims!$Z:$Z,"Inpatient")</f>
        <v>0</v>
      </c>
      <c r="AD764" s="41">
        <f t="shared" si="47"/>
        <v>0</v>
      </c>
      <c r="AE764" s="41" t="str">
        <f>IF(enrollment!P764="","",enrollment!P764)</f>
        <v/>
      </c>
      <c r="AF764" s="41">
        <f>IF(enrollment!P764="",0,1)</f>
        <v>0</v>
      </c>
    </row>
    <row r="765" spans="1:32" x14ac:dyDescent="0.25">
      <c r="A765" t="str">
        <f>enrollment!A765</f>
        <v>M-000764</v>
      </c>
      <c r="B765" t="str">
        <f>enrollment!F765</f>
        <v>Marketplace</v>
      </c>
      <c r="C765" t="str">
        <f>enrollment!I765</f>
        <v>GA</v>
      </c>
      <c r="D765" t="str">
        <f>enrollment!J765</f>
        <v>Cherokee</v>
      </c>
      <c r="E765">
        <f>enrollment!L765</f>
        <v>57</v>
      </c>
      <c r="F765" t="str" cm="1">
        <f t="array" ref="F765">_xlfn.IFS(E765&lt;18,"0-17",E765&lt;35,"18-34",E765&lt;50,"35-49",E765&lt;65,"50-64",TRUE,"65+")</f>
        <v>50-64</v>
      </c>
      <c r="G765" t="str">
        <f>enrollment!M765</f>
        <v>F</v>
      </c>
      <c r="H765" s="13">
        <f>enrollment!N765</f>
        <v>0.9</v>
      </c>
      <c r="I765" s="14">
        <f>enrollment!O765</f>
        <v>8901234567</v>
      </c>
      <c r="J765" s="15">
        <f>IFERROR(_xlfn.XLOOKUP(I765,providers!$B$2:$B$11,providers!$Q$2:$Q$11),"")</f>
        <v>3.7</v>
      </c>
      <c r="K765">
        <f>SUMIFS(member_months!$F:$F,member_months!$A:$A,$A765)</f>
        <v>9</v>
      </c>
      <c r="L765" s="16">
        <f>SUMIFS(claims!$Q:$Q,claims!$B:$B,$A765)</f>
        <v>12090.300000000001</v>
      </c>
      <c r="M765" s="16">
        <f t="shared" si="45"/>
        <v>1343.3666666666668</v>
      </c>
      <c r="N765" s="16">
        <f>SUMIFS(claims!$Q:$Q,claims!$B:$B,$A765,claims!$Z:$Z,"Inpatient")</f>
        <v>11058.83</v>
      </c>
      <c r="O765" s="16">
        <f>SUMIFS(claims!$Q:$Q,claims!$B:$B,$A765,claims!$Z:$Z,"ED")</f>
        <v>0</v>
      </c>
      <c r="P765" s="16">
        <f>SUMIFS(claims!$Q:$Q,claims!$B:$B,$A765,claims!$Z:$Z,"Specialty Rx")</f>
        <v>755.08</v>
      </c>
      <c r="Q765" s="14">
        <f t="shared" si="46"/>
        <v>0</v>
      </c>
      <c r="AA765" s="41">
        <f>COUNTIFS(claims!$B:$B,$A765,claims!$Z:$Z,"Behavioral Health")</f>
        <v>0</v>
      </c>
      <c r="AB765" s="41">
        <f>COUNTIFS(claims!$B:$B,$A765,claims!$Z:$Z,"ED")</f>
        <v>0</v>
      </c>
      <c r="AC765" s="41">
        <f>COUNTIFS(claims!$B:$B,$A765,claims!$Z:$Z,"Inpatient")</f>
        <v>1</v>
      </c>
      <c r="AD765" s="41">
        <f t="shared" si="47"/>
        <v>0</v>
      </c>
      <c r="AE765" s="41" t="str">
        <f>IF(enrollment!P765="","",enrollment!P765)</f>
        <v>Employer Change</v>
      </c>
      <c r="AF765" s="41">
        <f>IF(enrollment!P765="",0,1)</f>
        <v>1</v>
      </c>
    </row>
    <row r="766" spans="1:32" x14ac:dyDescent="0.25">
      <c r="A766" t="str">
        <f>enrollment!A766</f>
        <v>M-000765</v>
      </c>
      <c r="B766" t="str">
        <f>enrollment!F766</f>
        <v>Commercial</v>
      </c>
      <c r="C766" t="str">
        <f>enrollment!I766</f>
        <v>KY</v>
      </c>
      <c r="D766" t="str">
        <f>enrollment!J766</f>
        <v>Jefferson</v>
      </c>
      <c r="E766">
        <f>enrollment!L766</f>
        <v>60</v>
      </c>
      <c r="F766" t="str" cm="1">
        <f t="array" ref="F766">_xlfn.IFS(E766&lt;18,"0-17",E766&lt;35,"18-34",E766&lt;50,"35-49",E766&lt;65,"50-64",TRUE,"65+")</f>
        <v>50-64</v>
      </c>
      <c r="G766" t="str">
        <f>enrollment!M766</f>
        <v>F</v>
      </c>
      <c r="H766" s="13">
        <f>enrollment!N766</f>
        <v>0.9</v>
      </c>
      <c r="I766" s="14">
        <f>enrollment!O766</f>
        <v>9012345678</v>
      </c>
      <c r="J766" s="15">
        <f>IFERROR(_xlfn.XLOOKUP(I766,providers!$B$2:$B$11,providers!$Q$2:$Q$11),"")</f>
        <v>4.3</v>
      </c>
      <c r="K766">
        <f>SUMIFS(member_months!$F:$F,member_months!$A:$A,$A766)</f>
        <v>10</v>
      </c>
      <c r="L766" s="16">
        <f>SUMIFS(claims!$Q:$Q,claims!$B:$B,$A766)</f>
        <v>4947.3600000000006</v>
      </c>
      <c r="M766" s="16">
        <f t="shared" si="45"/>
        <v>494.73600000000005</v>
      </c>
      <c r="N766" s="16">
        <f>SUMIFS(claims!$Q:$Q,claims!$B:$B,$A766,claims!$Z:$Z,"Inpatient")</f>
        <v>0</v>
      </c>
      <c r="O766" s="16">
        <f>SUMIFS(claims!$Q:$Q,claims!$B:$B,$A766,claims!$Z:$Z,"ED")</f>
        <v>4232.83</v>
      </c>
      <c r="P766" s="16">
        <f>SUMIFS(claims!$Q:$Q,claims!$B:$B,$A766,claims!$Z:$Z,"Specialty Rx")</f>
        <v>0</v>
      </c>
      <c r="Q766" s="14">
        <f t="shared" si="46"/>
        <v>0</v>
      </c>
      <c r="AA766" s="41">
        <f>COUNTIFS(claims!$B:$B,$A766,claims!$Z:$Z,"Behavioral Health")</f>
        <v>0</v>
      </c>
      <c r="AB766" s="41">
        <f>COUNTIFS(claims!$B:$B,$A766,claims!$Z:$Z,"ED")</f>
        <v>4</v>
      </c>
      <c r="AC766" s="41">
        <f>COUNTIFS(claims!$B:$B,$A766,claims!$Z:$Z,"Inpatient")</f>
        <v>0</v>
      </c>
      <c r="AD766" s="41">
        <f t="shared" si="47"/>
        <v>0</v>
      </c>
      <c r="AE766" s="41" t="str">
        <f>IF(enrollment!P766="","",enrollment!P766)</f>
        <v/>
      </c>
      <c r="AF766" s="41">
        <f>IF(enrollment!P766="",0,1)</f>
        <v>0</v>
      </c>
    </row>
    <row r="767" spans="1:32" x14ac:dyDescent="0.25">
      <c r="A767" t="str">
        <f>enrollment!A767</f>
        <v>M-000766</v>
      </c>
      <c r="B767" t="str">
        <f>enrollment!F767</f>
        <v>Marketplace</v>
      </c>
      <c r="C767" t="str">
        <f>enrollment!I767</f>
        <v>GA</v>
      </c>
      <c r="D767" t="str">
        <f>enrollment!J767</f>
        <v>Fulton</v>
      </c>
      <c r="E767">
        <f>enrollment!L767</f>
        <v>47</v>
      </c>
      <c r="F767" t="str" cm="1">
        <f t="array" ref="F767">_xlfn.IFS(E767&lt;18,"0-17",E767&lt;35,"18-34",E767&lt;50,"35-49",E767&lt;65,"50-64",TRUE,"65+")</f>
        <v>35-49</v>
      </c>
      <c r="G767" t="str">
        <f>enrollment!M767</f>
        <v>M</v>
      </c>
      <c r="H767" s="13">
        <f>enrollment!N767</f>
        <v>1.06</v>
      </c>
      <c r="I767" s="14">
        <f>enrollment!O767</f>
        <v>8901234567</v>
      </c>
      <c r="J767" s="15">
        <f>IFERROR(_xlfn.XLOOKUP(I767,providers!$B$2:$B$11,providers!$Q$2:$Q$11),"")</f>
        <v>3.7</v>
      </c>
      <c r="K767">
        <f>SUMIFS(member_months!$F:$F,member_months!$A:$A,$A767)</f>
        <v>10</v>
      </c>
      <c r="L767" s="16">
        <f>SUMIFS(claims!$Q:$Q,claims!$B:$B,$A767)</f>
        <v>20647.55</v>
      </c>
      <c r="M767" s="16">
        <f t="shared" si="45"/>
        <v>2064.7550000000001</v>
      </c>
      <c r="N767" s="16">
        <f>SUMIFS(claims!$Q:$Q,claims!$B:$B,$A767,claims!$Z:$Z,"Inpatient")</f>
        <v>15310.77</v>
      </c>
      <c r="O767" s="16">
        <f>SUMIFS(claims!$Q:$Q,claims!$B:$B,$A767,claims!$Z:$Z,"ED")</f>
        <v>4159.2800000000007</v>
      </c>
      <c r="P767" s="16">
        <f>SUMIFS(claims!$Q:$Q,claims!$B:$B,$A767,claims!$Z:$Z,"Specialty Rx")</f>
        <v>1008.71</v>
      </c>
      <c r="Q767" s="14">
        <f t="shared" si="46"/>
        <v>0</v>
      </c>
      <c r="AA767" s="41">
        <f>COUNTIFS(claims!$B:$B,$A767,claims!$Z:$Z,"Behavioral Health")</f>
        <v>0</v>
      </c>
      <c r="AB767" s="41">
        <f>COUNTIFS(claims!$B:$B,$A767,claims!$Z:$Z,"ED")</f>
        <v>4</v>
      </c>
      <c r="AC767" s="41">
        <f>COUNTIFS(claims!$B:$B,$A767,claims!$Z:$Z,"Inpatient")</f>
        <v>1</v>
      </c>
      <c r="AD767" s="41">
        <f t="shared" si="47"/>
        <v>0</v>
      </c>
      <c r="AE767" s="41" t="str">
        <f>IF(enrollment!P767="","",enrollment!P767)</f>
        <v/>
      </c>
      <c r="AF767" s="41">
        <f>IF(enrollment!P767="",0,1)</f>
        <v>0</v>
      </c>
    </row>
    <row r="768" spans="1:32" x14ac:dyDescent="0.25">
      <c r="A768" t="str">
        <f>enrollment!A768</f>
        <v>M-000767</v>
      </c>
      <c r="B768" t="str">
        <f>enrollment!F768</f>
        <v>Marketplace</v>
      </c>
      <c r="C768" t="str">
        <f>enrollment!I768</f>
        <v>TN</v>
      </c>
      <c r="D768" t="str">
        <f>enrollment!J768</f>
        <v>Rural-Cannon</v>
      </c>
      <c r="E768">
        <f>enrollment!L768</f>
        <v>52</v>
      </c>
      <c r="F768" t="str" cm="1">
        <f t="array" ref="F768">_xlfn.IFS(E768&lt;18,"0-17",E768&lt;35,"18-34",E768&lt;50,"35-49",E768&lt;65,"50-64",TRUE,"65+")</f>
        <v>50-64</v>
      </c>
      <c r="G768" t="str">
        <f>enrollment!M768</f>
        <v>M</v>
      </c>
      <c r="H768" s="13">
        <f>enrollment!N768</f>
        <v>1.42</v>
      </c>
      <c r="I768" s="14">
        <f>enrollment!O768</f>
        <v>2233445566</v>
      </c>
      <c r="J768" s="15">
        <f>IFERROR(_xlfn.XLOOKUP(I768,providers!$B$2:$B$11,providers!$Q$2:$Q$11),"")</f>
        <v>3.5</v>
      </c>
      <c r="K768">
        <f>SUMIFS(member_months!$F:$F,member_months!$A:$A,$A768)</f>
        <v>11</v>
      </c>
      <c r="L768" s="16">
        <f>SUMIFS(claims!$Q:$Q,claims!$B:$B,$A768)</f>
        <v>9888.1699999999983</v>
      </c>
      <c r="M768" s="16">
        <f t="shared" si="45"/>
        <v>898.9245454545453</v>
      </c>
      <c r="N768" s="16">
        <f>SUMIFS(claims!$Q:$Q,claims!$B:$B,$A768,claims!$Z:$Z,"Inpatient")</f>
        <v>0</v>
      </c>
      <c r="O768" s="16">
        <f>SUMIFS(claims!$Q:$Q,claims!$B:$B,$A768,claims!$Z:$Z,"ED")</f>
        <v>9317.74</v>
      </c>
      <c r="P768" s="16">
        <f>SUMIFS(claims!$Q:$Q,claims!$B:$B,$A768,claims!$Z:$Z,"Specialty Rx")</f>
        <v>0</v>
      </c>
      <c r="Q768" s="14">
        <f t="shared" si="46"/>
        <v>0</v>
      </c>
      <c r="AA768" s="41">
        <f>COUNTIFS(claims!$B:$B,$A768,claims!$Z:$Z,"Behavioral Health")</f>
        <v>1</v>
      </c>
      <c r="AB768" s="41">
        <f>COUNTIFS(claims!$B:$B,$A768,claims!$Z:$Z,"ED")</f>
        <v>9</v>
      </c>
      <c r="AC768" s="41">
        <f>COUNTIFS(claims!$B:$B,$A768,claims!$Z:$Z,"Inpatient")</f>
        <v>0</v>
      </c>
      <c r="AD768" s="41">
        <f t="shared" si="47"/>
        <v>1</v>
      </c>
      <c r="AE768" s="41" t="str">
        <f>IF(enrollment!P768="","",enrollment!P768)</f>
        <v/>
      </c>
      <c r="AF768" s="41">
        <f>IF(enrollment!P768="",0,1)</f>
        <v>0</v>
      </c>
    </row>
    <row r="769" spans="1:32" x14ac:dyDescent="0.25">
      <c r="A769" t="str">
        <f>enrollment!A769</f>
        <v>M-000768</v>
      </c>
      <c r="B769" t="str">
        <f>enrollment!F769</f>
        <v>Medicare Advantage</v>
      </c>
      <c r="C769" t="str">
        <f>enrollment!I769</f>
        <v>KY</v>
      </c>
      <c r="D769" t="str">
        <f>enrollment!J769</f>
        <v>Hardin</v>
      </c>
      <c r="E769">
        <f>enrollment!L769</f>
        <v>75</v>
      </c>
      <c r="F769" t="str" cm="1">
        <f t="array" ref="F769">_xlfn.IFS(E769&lt;18,"0-17",E769&lt;35,"18-34",E769&lt;50,"35-49",E769&lt;65,"50-64",TRUE,"65+")</f>
        <v>65+</v>
      </c>
      <c r="G769" t="str">
        <f>enrollment!M769</f>
        <v>F</v>
      </c>
      <c r="H769" s="13">
        <f>enrollment!N769</f>
        <v>2.76</v>
      </c>
      <c r="I769" s="14">
        <f>enrollment!O769</f>
        <v>3456789012</v>
      </c>
      <c r="J769" s="15">
        <f>IFERROR(_xlfn.XLOOKUP(I769,providers!$B$2:$B$11,providers!$Q$2:$Q$11),"")</f>
        <v>4</v>
      </c>
      <c r="K769">
        <f>SUMIFS(member_months!$F:$F,member_months!$A:$A,$A769)</f>
        <v>11</v>
      </c>
      <c r="L769" s="16">
        <f>SUMIFS(claims!$Q:$Q,claims!$B:$B,$A769)</f>
        <v>27961.87</v>
      </c>
      <c r="M769" s="16">
        <f t="shared" si="45"/>
        <v>2541.9881818181816</v>
      </c>
      <c r="N769" s="16">
        <f>SUMIFS(claims!$Q:$Q,claims!$B:$B,$A769,claims!$Z:$Z,"Inpatient")</f>
        <v>24979.82</v>
      </c>
      <c r="O769" s="16">
        <f>SUMIFS(claims!$Q:$Q,claims!$B:$B,$A769,claims!$Z:$Z,"ED")</f>
        <v>2101.27</v>
      </c>
      <c r="P769" s="16">
        <f>SUMIFS(claims!$Q:$Q,claims!$B:$B,$A769,claims!$Z:$Z,"Specialty Rx")</f>
        <v>0</v>
      </c>
      <c r="Q769" s="14">
        <f t="shared" si="46"/>
        <v>0</v>
      </c>
      <c r="AA769" s="41">
        <f>COUNTIFS(claims!$B:$B,$A769,claims!$Z:$Z,"Behavioral Health")</f>
        <v>0</v>
      </c>
      <c r="AB769" s="41">
        <f>COUNTIFS(claims!$B:$B,$A769,claims!$Z:$Z,"ED")</f>
        <v>2</v>
      </c>
      <c r="AC769" s="41">
        <f>COUNTIFS(claims!$B:$B,$A769,claims!$Z:$Z,"Inpatient")</f>
        <v>2</v>
      </c>
      <c r="AD769" s="41">
        <f t="shared" si="47"/>
        <v>0</v>
      </c>
      <c r="AE769" s="41" t="str">
        <f>IF(enrollment!P769="","",enrollment!P769)</f>
        <v/>
      </c>
      <c r="AF769" s="41">
        <f>IF(enrollment!P769="",0,1)</f>
        <v>0</v>
      </c>
    </row>
    <row r="770" spans="1:32" x14ac:dyDescent="0.25">
      <c r="A770" t="str">
        <f>enrollment!A770</f>
        <v>M-000769</v>
      </c>
      <c r="B770" t="str">
        <f>enrollment!F770</f>
        <v>Marketplace</v>
      </c>
      <c r="C770" t="str">
        <f>enrollment!I770</f>
        <v>TN</v>
      </c>
      <c r="D770" t="str">
        <f>enrollment!J770</f>
        <v>Rural-Cannon</v>
      </c>
      <c r="E770">
        <f>enrollment!L770</f>
        <v>31</v>
      </c>
      <c r="F770" t="str" cm="1">
        <f t="array" ref="F770">_xlfn.IFS(E770&lt;18,"0-17",E770&lt;35,"18-34",E770&lt;50,"35-49",E770&lt;65,"50-64",TRUE,"65+")</f>
        <v>18-34</v>
      </c>
      <c r="G770" t="str">
        <f>enrollment!M770</f>
        <v>M</v>
      </c>
      <c r="H770" s="13">
        <f>enrollment!N770</f>
        <v>1.52</v>
      </c>
      <c r="I770" s="14">
        <f>enrollment!O770</f>
        <v>2233445566</v>
      </c>
      <c r="J770" s="15">
        <f>IFERROR(_xlfn.XLOOKUP(I770,providers!$B$2:$B$11,providers!$Q$2:$Q$11),"")</f>
        <v>3.5</v>
      </c>
      <c r="K770">
        <f>SUMIFS(member_months!$F:$F,member_months!$A:$A,$A770)</f>
        <v>8</v>
      </c>
      <c r="L770" s="16">
        <f>SUMIFS(claims!$Q:$Q,claims!$B:$B,$A770)</f>
        <v>9691.2000000000007</v>
      </c>
      <c r="M770" s="16">
        <f t="shared" si="45"/>
        <v>1211.4000000000001</v>
      </c>
      <c r="N770" s="16">
        <f>SUMIFS(claims!$Q:$Q,claims!$B:$B,$A770,claims!$Z:$Z,"Inpatient")</f>
        <v>0</v>
      </c>
      <c r="O770" s="16">
        <f>SUMIFS(claims!$Q:$Q,claims!$B:$B,$A770,claims!$Z:$Z,"ED")</f>
        <v>9306.0399999999991</v>
      </c>
      <c r="P770" s="16">
        <f>SUMIFS(claims!$Q:$Q,claims!$B:$B,$A770,claims!$Z:$Z,"Specialty Rx")</f>
        <v>0</v>
      </c>
      <c r="Q770" s="14">
        <f t="shared" si="46"/>
        <v>0</v>
      </c>
      <c r="AA770" s="41">
        <f>COUNTIFS(claims!$B:$B,$A770,claims!$Z:$Z,"Behavioral Health")</f>
        <v>0</v>
      </c>
      <c r="AB770" s="41">
        <f>COUNTIFS(claims!$B:$B,$A770,claims!$Z:$Z,"ED")</f>
        <v>8</v>
      </c>
      <c r="AC770" s="41">
        <f>COUNTIFS(claims!$B:$B,$A770,claims!$Z:$Z,"Inpatient")</f>
        <v>0</v>
      </c>
      <c r="AD770" s="41">
        <f t="shared" si="47"/>
        <v>0</v>
      </c>
      <c r="AE770" s="41" t="str">
        <f>IF(enrollment!P770="","",enrollment!P770)</f>
        <v>Network Adequacy</v>
      </c>
      <c r="AF770" s="41">
        <f>IF(enrollment!P770="",0,1)</f>
        <v>1</v>
      </c>
    </row>
    <row r="771" spans="1:32" x14ac:dyDescent="0.25">
      <c r="A771" t="str">
        <f>enrollment!A771</f>
        <v>M-000770</v>
      </c>
      <c r="B771" t="str">
        <f>enrollment!F771</f>
        <v>Commercial</v>
      </c>
      <c r="C771" t="str">
        <f>enrollment!I771</f>
        <v>GA</v>
      </c>
      <c r="D771" t="str">
        <f>enrollment!J771</f>
        <v>Fulton</v>
      </c>
      <c r="E771">
        <f>enrollment!L771</f>
        <v>69</v>
      </c>
      <c r="F771" t="str" cm="1">
        <f t="array" ref="F771">_xlfn.IFS(E771&lt;18,"0-17",E771&lt;35,"18-34",E771&lt;50,"35-49",E771&lt;65,"50-64",TRUE,"65+")</f>
        <v>65+</v>
      </c>
      <c r="G771" t="str">
        <f>enrollment!M771</f>
        <v>F</v>
      </c>
      <c r="H771" s="13">
        <f>enrollment!N771</f>
        <v>2.57</v>
      </c>
      <c r="I771" s="14">
        <f>enrollment!O771</f>
        <v>8901234567</v>
      </c>
      <c r="J771" s="15">
        <f>IFERROR(_xlfn.XLOOKUP(I771,providers!$B$2:$B$11,providers!$Q$2:$Q$11),"")</f>
        <v>3.7</v>
      </c>
      <c r="K771">
        <f>SUMIFS(member_months!$F:$F,member_months!$A:$A,$A771)</f>
        <v>11</v>
      </c>
      <c r="L771" s="16">
        <f>SUMIFS(claims!$Q:$Q,claims!$B:$B,$A771)</f>
        <v>3153.3300000000004</v>
      </c>
      <c r="M771" s="16">
        <f t="shared" ref="M771:M801" si="48">IF(K771=0,0,L771/K771)</f>
        <v>286.66636363636366</v>
      </c>
      <c r="N771" s="16">
        <f>SUMIFS(claims!$Q:$Q,claims!$B:$B,$A771,claims!$Z:$Z,"Inpatient")</f>
        <v>0</v>
      </c>
      <c r="O771" s="16">
        <f>SUMIFS(claims!$Q:$Q,claims!$B:$B,$A771,claims!$Z:$Z,"ED")</f>
        <v>2224.12</v>
      </c>
      <c r="P771" s="16">
        <f>SUMIFS(claims!$Q:$Q,claims!$B:$B,$A771,claims!$Z:$Z,"Specialty Rx")</f>
        <v>0</v>
      </c>
      <c r="Q771" s="14">
        <f t="shared" ref="Q771:Q801" si="49">IF($L771&gt;=$U$2,1,0)</f>
        <v>0</v>
      </c>
      <c r="AA771" s="41">
        <f>COUNTIFS(claims!$B:$B,$A771,claims!$Z:$Z,"Behavioral Health")</f>
        <v>2</v>
      </c>
      <c r="AB771" s="41">
        <f>COUNTIFS(claims!$B:$B,$A771,claims!$Z:$Z,"ED")</f>
        <v>2</v>
      </c>
      <c r="AC771" s="41">
        <f>COUNTIFS(claims!$B:$B,$A771,claims!$Z:$Z,"Inpatient")</f>
        <v>0</v>
      </c>
      <c r="AD771" s="41">
        <f t="shared" ref="AD771:AD801" si="50">IF(AA771&gt;0,1,0)</f>
        <v>1</v>
      </c>
      <c r="AE771" s="41" t="str">
        <f>IF(enrollment!P771="","",enrollment!P771)</f>
        <v/>
      </c>
      <c r="AF771" s="41">
        <f>IF(enrollment!P771="",0,1)</f>
        <v>0</v>
      </c>
    </row>
    <row r="772" spans="1:32" x14ac:dyDescent="0.25">
      <c r="A772" t="str">
        <f>enrollment!A772</f>
        <v>M-000771</v>
      </c>
      <c r="B772" t="str">
        <f>enrollment!F772</f>
        <v>Marketplace</v>
      </c>
      <c r="C772" t="str">
        <f>enrollment!I772</f>
        <v>OH</v>
      </c>
      <c r="D772" t="str">
        <f>enrollment!J772</f>
        <v>Cuyahoga</v>
      </c>
      <c r="E772">
        <f>enrollment!L772</f>
        <v>69</v>
      </c>
      <c r="F772" t="str" cm="1">
        <f t="array" ref="F772">_xlfn.IFS(E772&lt;18,"0-17",E772&lt;35,"18-34",E772&lt;50,"35-49",E772&lt;65,"50-64",TRUE,"65+")</f>
        <v>65+</v>
      </c>
      <c r="G772" t="str">
        <f>enrollment!M772</f>
        <v>M</v>
      </c>
      <c r="H772" s="13">
        <f>enrollment!N772</f>
        <v>2.6</v>
      </c>
      <c r="I772" s="14">
        <f>enrollment!O772</f>
        <v>6789012345</v>
      </c>
      <c r="J772" s="15">
        <f>IFERROR(_xlfn.XLOOKUP(I772,providers!$B$2:$B$11,providers!$Q$2:$Q$11),"")</f>
        <v>4.0999999999999996</v>
      </c>
      <c r="K772">
        <f>SUMIFS(member_months!$F:$F,member_months!$A:$A,$A772)</f>
        <v>12</v>
      </c>
      <c r="L772" s="16">
        <f>SUMIFS(claims!$Q:$Q,claims!$B:$B,$A772)</f>
        <v>39663.090000000004</v>
      </c>
      <c r="M772" s="16">
        <f t="shared" si="48"/>
        <v>3305.2575000000002</v>
      </c>
      <c r="N772" s="16">
        <f>SUMIFS(claims!$Q:$Q,claims!$B:$B,$A772,claims!$Z:$Z,"Inpatient")</f>
        <v>34155.040000000001</v>
      </c>
      <c r="O772" s="16">
        <f>SUMIFS(claims!$Q:$Q,claims!$B:$B,$A772,claims!$Z:$Z,"ED")</f>
        <v>1804.2399999999998</v>
      </c>
      <c r="P772" s="16">
        <f>SUMIFS(claims!$Q:$Q,claims!$B:$B,$A772,claims!$Z:$Z,"Specialty Rx")</f>
        <v>1423.44</v>
      </c>
      <c r="Q772" s="14">
        <f t="shared" si="49"/>
        <v>0</v>
      </c>
      <c r="AA772" s="41">
        <f>COUNTIFS(claims!$B:$B,$A772,claims!$Z:$Z,"Behavioral Health")</f>
        <v>1</v>
      </c>
      <c r="AB772" s="41">
        <f>COUNTIFS(claims!$B:$B,$A772,claims!$Z:$Z,"ED")</f>
        <v>2</v>
      </c>
      <c r="AC772" s="41">
        <f>COUNTIFS(claims!$B:$B,$A772,claims!$Z:$Z,"Inpatient")</f>
        <v>2</v>
      </c>
      <c r="AD772" s="41">
        <f t="shared" si="50"/>
        <v>1</v>
      </c>
      <c r="AE772" s="41" t="str">
        <f>IF(enrollment!P772="","",enrollment!P772)</f>
        <v/>
      </c>
      <c r="AF772" s="41">
        <f>IF(enrollment!P772="",0,1)</f>
        <v>0</v>
      </c>
    </row>
    <row r="773" spans="1:32" x14ac:dyDescent="0.25">
      <c r="A773" t="str">
        <f>enrollment!A773</f>
        <v>M-000772</v>
      </c>
      <c r="B773" t="str">
        <f>enrollment!F773</f>
        <v>Medicare Advantage</v>
      </c>
      <c r="C773" t="str">
        <f>enrollment!I773</f>
        <v>OH</v>
      </c>
      <c r="D773" t="str">
        <f>enrollment!J773</f>
        <v>Cuyahoga</v>
      </c>
      <c r="E773">
        <f>enrollment!L773</f>
        <v>81</v>
      </c>
      <c r="F773" t="str" cm="1">
        <f t="array" ref="F773">_xlfn.IFS(E773&lt;18,"0-17",E773&lt;35,"18-34",E773&lt;50,"35-49",E773&lt;65,"50-64",TRUE,"65+")</f>
        <v>65+</v>
      </c>
      <c r="G773" t="str">
        <f>enrollment!M773</f>
        <v>F</v>
      </c>
      <c r="H773" s="13">
        <f>enrollment!N773</f>
        <v>3.36</v>
      </c>
      <c r="I773" s="14">
        <f>enrollment!O773</f>
        <v>2345678901</v>
      </c>
      <c r="J773" s="15">
        <f>IFERROR(_xlfn.XLOOKUP(I773,providers!$B$2:$B$11,providers!$Q$2:$Q$11),"")</f>
        <v>4.2</v>
      </c>
      <c r="K773">
        <f>SUMIFS(member_months!$F:$F,member_months!$A:$A,$A773)</f>
        <v>11</v>
      </c>
      <c r="L773" s="16">
        <f>SUMIFS(claims!$Q:$Q,claims!$B:$B,$A773)</f>
        <v>17789.179999999997</v>
      </c>
      <c r="M773" s="16">
        <f t="shared" si="48"/>
        <v>1617.1981818181814</v>
      </c>
      <c r="N773" s="16">
        <f>SUMIFS(claims!$Q:$Q,claims!$B:$B,$A773,claims!$Z:$Z,"Inpatient")</f>
        <v>15942.58</v>
      </c>
      <c r="O773" s="16">
        <f>SUMIFS(claims!$Q:$Q,claims!$B:$B,$A773,claims!$Z:$Z,"ED")</f>
        <v>1263.6099999999999</v>
      </c>
      <c r="P773" s="16">
        <f>SUMIFS(claims!$Q:$Q,claims!$B:$B,$A773,claims!$Z:$Z,"Specialty Rx")</f>
        <v>0</v>
      </c>
      <c r="Q773" s="14">
        <f t="shared" si="49"/>
        <v>0</v>
      </c>
      <c r="AA773" s="41">
        <f>COUNTIFS(claims!$B:$B,$A773,claims!$Z:$Z,"Behavioral Health")</f>
        <v>1</v>
      </c>
      <c r="AB773" s="41">
        <f>COUNTIFS(claims!$B:$B,$A773,claims!$Z:$Z,"ED")</f>
        <v>1</v>
      </c>
      <c r="AC773" s="41">
        <f>COUNTIFS(claims!$B:$B,$A773,claims!$Z:$Z,"Inpatient")</f>
        <v>1</v>
      </c>
      <c r="AD773" s="41">
        <f t="shared" si="50"/>
        <v>1</v>
      </c>
      <c r="AE773" s="41" t="str">
        <f>IF(enrollment!P773="","",enrollment!P773)</f>
        <v/>
      </c>
      <c r="AF773" s="41">
        <f>IF(enrollment!P773="",0,1)</f>
        <v>0</v>
      </c>
    </row>
    <row r="774" spans="1:32" x14ac:dyDescent="0.25">
      <c r="A774" t="str">
        <f>enrollment!A774</f>
        <v>M-000773</v>
      </c>
      <c r="B774" t="str">
        <f>enrollment!F774</f>
        <v>Commercial</v>
      </c>
      <c r="C774" t="str">
        <f>enrollment!I774</f>
        <v>TN</v>
      </c>
      <c r="D774" t="str">
        <f>enrollment!J774</f>
        <v>Knox</v>
      </c>
      <c r="E774">
        <f>enrollment!L774</f>
        <v>49</v>
      </c>
      <c r="F774" t="str" cm="1">
        <f t="array" ref="F774">_xlfn.IFS(E774&lt;18,"0-17",E774&lt;35,"18-34",E774&lt;50,"35-49",E774&lt;65,"50-64",TRUE,"65+")</f>
        <v>35-49</v>
      </c>
      <c r="G774" t="str">
        <f>enrollment!M774</f>
        <v>M</v>
      </c>
      <c r="H774" s="13">
        <f>enrollment!N774</f>
        <v>0.72</v>
      </c>
      <c r="I774" s="14">
        <f>enrollment!O774</f>
        <v>7890123456</v>
      </c>
      <c r="J774" s="15">
        <f>IFERROR(_xlfn.XLOOKUP(I774,providers!$B$2:$B$11,providers!$Q$2:$Q$11),"")</f>
        <v>3.9</v>
      </c>
      <c r="K774">
        <f>SUMIFS(member_months!$F:$F,member_months!$A:$A,$A774)</f>
        <v>11</v>
      </c>
      <c r="L774" s="16">
        <f>SUMIFS(claims!$Q:$Q,claims!$B:$B,$A774)</f>
        <v>453.07</v>
      </c>
      <c r="M774" s="16">
        <f t="shared" si="48"/>
        <v>41.188181818181818</v>
      </c>
      <c r="N774" s="16">
        <f>SUMIFS(claims!$Q:$Q,claims!$B:$B,$A774,claims!$Z:$Z,"Inpatient")</f>
        <v>0</v>
      </c>
      <c r="O774" s="16">
        <f>SUMIFS(claims!$Q:$Q,claims!$B:$B,$A774,claims!$Z:$Z,"ED")</f>
        <v>0</v>
      </c>
      <c r="P774" s="16">
        <f>SUMIFS(claims!$Q:$Q,claims!$B:$B,$A774,claims!$Z:$Z,"Specialty Rx")</f>
        <v>0</v>
      </c>
      <c r="Q774" s="14">
        <f t="shared" si="49"/>
        <v>0</v>
      </c>
      <c r="AA774" s="41">
        <f>COUNTIFS(claims!$B:$B,$A774,claims!$Z:$Z,"Behavioral Health")</f>
        <v>0</v>
      </c>
      <c r="AB774" s="41">
        <f>COUNTIFS(claims!$B:$B,$A774,claims!$Z:$Z,"ED")</f>
        <v>0</v>
      </c>
      <c r="AC774" s="41">
        <f>COUNTIFS(claims!$B:$B,$A774,claims!$Z:$Z,"Inpatient")</f>
        <v>0</v>
      </c>
      <c r="AD774" s="41">
        <f t="shared" si="50"/>
        <v>0</v>
      </c>
      <c r="AE774" s="41" t="str">
        <f>IF(enrollment!P774="","",enrollment!P774)</f>
        <v/>
      </c>
      <c r="AF774" s="41">
        <f>IF(enrollment!P774="",0,1)</f>
        <v>0</v>
      </c>
    </row>
    <row r="775" spans="1:32" x14ac:dyDescent="0.25">
      <c r="A775" t="str">
        <f>enrollment!A775</f>
        <v>M-000774</v>
      </c>
      <c r="B775" t="str">
        <f>enrollment!F775</f>
        <v>Commercial</v>
      </c>
      <c r="C775" t="str">
        <f>enrollment!I775</f>
        <v>KY</v>
      </c>
      <c r="D775" t="str">
        <f>enrollment!J775</f>
        <v>Jefferson</v>
      </c>
      <c r="E775">
        <f>enrollment!L775</f>
        <v>34</v>
      </c>
      <c r="F775" t="str" cm="1">
        <f t="array" ref="F775">_xlfn.IFS(E775&lt;18,"0-17",E775&lt;35,"18-34",E775&lt;50,"35-49",E775&lt;65,"50-64",TRUE,"65+")</f>
        <v>18-34</v>
      </c>
      <c r="G775" t="str">
        <f>enrollment!M775</f>
        <v>F</v>
      </c>
      <c r="H775" s="13">
        <f>enrollment!N775</f>
        <v>1.1599999999999999</v>
      </c>
      <c r="I775" s="14">
        <f>enrollment!O775</f>
        <v>9012345678</v>
      </c>
      <c r="J775" s="15">
        <f>IFERROR(_xlfn.XLOOKUP(I775,providers!$B$2:$B$11,providers!$Q$2:$Q$11),"")</f>
        <v>4.3</v>
      </c>
      <c r="K775">
        <f>SUMIFS(member_months!$F:$F,member_months!$A:$A,$A775)</f>
        <v>10</v>
      </c>
      <c r="L775" s="16">
        <f>SUMIFS(claims!$Q:$Q,claims!$B:$B,$A775)</f>
        <v>15996.37</v>
      </c>
      <c r="M775" s="16">
        <f t="shared" si="48"/>
        <v>1599.6370000000002</v>
      </c>
      <c r="N775" s="16">
        <f>SUMIFS(claims!$Q:$Q,claims!$B:$B,$A775,claims!$Z:$Z,"Inpatient")</f>
        <v>13951.46</v>
      </c>
      <c r="O775" s="16">
        <f>SUMIFS(claims!$Q:$Q,claims!$B:$B,$A775,claims!$Z:$Z,"ED")</f>
        <v>1239.8599999999999</v>
      </c>
      <c r="P775" s="16">
        <f>SUMIFS(claims!$Q:$Q,claims!$B:$B,$A775,claims!$Z:$Z,"Specialty Rx")</f>
        <v>0</v>
      </c>
      <c r="Q775" s="14">
        <f t="shared" si="49"/>
        <v>0</v>
      </c>
      <c r="AA775" s="41">
        <f>COUNTIFS(claims!$B:$B,$A775,claims!$Z:$Z,"Behavioral Health")</f>
        <v>0</v>
      </c>
      <c r="AB775" s="41">
        <f>COUNTIFS(claims!$B:$B,$A775,claims!$Z:$Z,"ED")</f>
        <v>1</v>
      </c>
      <c r="AC775" s="41">
        <f>COUNTIFS(claims!$B:$B,$A775,claims!$Z:$Z,"Inpatient")</f>
        <v>1</v>
      </c>
      <c r="AD775" s="41">
        <f t="shared" si="50"/>
        <v>0</v>
      </c>
      <c r="AE775" s="41" t="str">
        <f>IF(enrollment!P775="","",enrollment!P775)</f>
        <v/>
      </c>
      <c r="AF775" s="41">
        <f>IF(enrollment!P775="",0,1)</f>
        <v>0</v>
      </c>
    </row>
    <row r="776" spans="1:32" x14ac:dyDescent="0.25">
      <c r="A776" t="str">
        <f>enrollment!A776</f>
        <v>M-000775</v>
      </c>
      <c r="B776" t="str">
        <f>enrollment!F776</f>
        <v>Commercial</v>
      </c>
      <c r="C776" t="str">
        <f>enrollment!I776</f>
        <v>TN</v>
      </c>
      <c r="D776" t="str">
        <f>enrollment!J776</f>
        <v>Rural-Cannon</v>
      </c>
      <c r="E776">
        <f>enrollment!L776</f>
        <v>82</v>
      </c>
      <c r="F776" t="str" cm="1">
        <f t="array" ref="F776">_xlfn.IFS(E776&lt;18,"0-17",E776&lt;35,"18-34",E776&lt;50,"35-49",E776&lt;65,"50-64",TRUE,"65+")</f>
        <v>65+</v>
      </c>
      <c r="G776" t="str">
        <f>enrollment!M776</f>
        <v>M</v>
      </c>
      <c r="H776" s="13">
        <f>enrollment!N776</f>
        <v>3.64</v>
      </c>
      <c r="I776" s="14">
        <f>enrollment!O776</f>
        <v>2233445566</v>
      </c>
      <c r="J776" s="15">
        <f>IFERROR(_xlfn.XLOOKUP(I776,providers!$B$2:$B$11,providers!$Q$2:$Q$11),"")</f>
        <v>3.5</v>
      </c>
      <c r="K776">
        <f>SUMIFS(member_months!$F:$F,member_months!$A:$A,$A776)</f>
        <v>11</v>
      </c>
      <c r="L776" s="16">
        <f>SUMIFS(claims!$Q:$Q,claims!$B:$B,$A776)</f>
        <v>4688.96</v>
      </c>
      <c r="M776" s="16">
        <f t="shared" si="48"/>
        <v>426.26909090909089</v>
      </c>
      <c r="N776" s="16">
        <f>SUMIFS(claims!$Q:$Q,claims!$B:$B,$A776,claims!$Z:$Z,"Inpatient")</f>
        <v>0</v>
      </c>
      <c r="O776" s="16">
        <f>SUMIFS(claims!$Q:$Q,claims!$B:$B,$A776,claims!$Z:$Z,"ED")</f>
        <v>4187.2699999999995</v>
      </c>
      <c r="P776" s="16">
        <f>SUMIFS(claims!$Q:$Q,claims!$B:$B,$A776,claims!$Z:$Z,"Specialty Rx")</f>
        <v>0</v>
      </c>
      <c r="Q776" s="14">
        <f t="shared" si="49"/>
        <v>0</v>
      </c>
      <c r="AA776" s="41">
        <f>COUNTIFS(claims!$B:$B,$A776,claims!$Z:$Z,"Behavioral Health")</f>
        <v>2</v>
      </c>
      <c r="AB776" s="41">
        <f>COUNTIFS(claims!$B:$B,$A776,claims!$Z:$Z,"ED")</f>
        <v>4</v>
      </c>
      <c r="AC776" s="41">
        <f>COUNTIFS(claims!$B:$B,$A776,claims!$Z:$Z,"Inpatient")</f>
        <v>0</v>
      </c>
      <c r="AD776" s="41">
        <f t="shared" si="50"/>
        <v>1</v>
      </c>
      <c r="AE776" s="41" t="str">
        <f>IF(enrollment!P776="","",enrollment!P776)</f>
        <v/>
      </c>
      <c r="AF776" s="41">
        <f>IF(enrollment!P776="",0,1)</f>
        <v>0</v>
      </c>
    </row>
    <row r="777" spans="1:32" x14ac:dyDescent="0.25">
      <c r="A777" t="str">
        <f>enrollment!A777</f>
        <v>M-000776</v>
      </c>
      <c r="B777" t="str">
        <f>enrollment!F777</f>
        <v>Marketplace</v>
      </c>
      <c r="C777" t="str">
        <f>enrollment!I777</f>
        <v>TN</v>
      </c>
      <c r="D777" t="str">
        <f>enrollment!J777</f>
        <v>Rural-Cannon</v>
      </c>
      <c r="E777">
        <f>enrollment!L777</f>
        <v>27</v>
      </c>
      <c r="F777" t="str" cm="1">
        <f t="array" ref="F777">_xlfn.IFS(E777&lt;18,"0-17",E777&lt;35,"18-34",E777&lt;50,"35-49",E777&lt;65,"50-64",TRUE,"65+")</f>
        <v>18-34</v>
      </c>
      <c r="G777" t="str">
        <f>enrollment!M777</f>
        <v>F</v>
      </c>
      <c r="H777" s="13">
        <f>enrollment!N777</f>
        <v>1.44</v>
      </c>
      <c r="I777" s="14">
        <f>enrollment!O777</f>
        <v>2233445566</v>
      </c>
      <c r="J777" s="15">
        <f>IFERROR(_xlfn.XLOOKUP(I777,providers!$B$2:$B$11,providers!$Q$2:$Q$11),"")</f>
        <v>3.5</v>
      </c>
      <c r="K777">
        <f>SUMIFS(member_months!$F:$F,member_months!$A:$A,$A777)</f>
        <v>6</v>
      </c>
      <c r="L777" s="16">
        <f>SUMIFS(claims!$Q:$Q,claims!$B:$B,$A777)</f>
        <v>3130.67</v>
      </c>
      <c r="M777" s="16">
        <f t="shared" si="48"/>
        <v>521.77833333333331</v>
      </c>
      <c r="N777" s="16">
        <f>SUMIFS(claims!$Q:$Q,claims!$B:$B,$A777,claims!$Z:$Z,"Inpatient")</f>
        <v>0</v>
      </c>
      <c r="O777" s="16">
        <f>SUMIFS(claims!$Q:$Q,claims!$B:$B,$A777,claims!$Z:$Z,"ED")</f>
        <v>2655.58</v>
      </c>
      <c r="P777" s="16">
        <f>SUMIFS(claims!$Q:$Q,claims!$B:$B,$A777,claims!$Z:$Z,"Specialty Rx")</f>
        <v>0</v>
      </c>
      <c r="Q777" s="14">
        <f t="shared" si="49"/>
        <v>0</v>
      </c>
      <c r="AA777" s="41">
        <f>COUNTIFS(claims!$B:$B,$A777,claims!$Z:$Z,"Behavioral Health")</f>
        <v>1</v>
      </c>
      <c r="AB777" s="41">
        <f>COUNTIFS(claims!$B:$B,$A777,claims!$Z:$Z,"ED")</f>
        <v>2</v>
      </c>
      <c r="AC777" s="41">
        <f>COUNTIFS(claims!$B:$B,$A777,claims!$Z:$Z,"Inpatient")</f>
        <v>0</v>
      </c>
      <c r="AD777" s="41">
        <f t="shared" si="50"/>
        <v>1</v>
      </c>
      <c r="AE777" s="41" t="str">
        <f>IF(enrollment!P777="","",enrollment!P777)</f>
        <v>Network Adequacy</v>
      </c>
      <c r="AF777" s="41">
        <f>IF(enrollment!P777="",0,1)</f>
        <v>1</v>
      </c>
    </row>
    <row r="778" spans="1:32" x14ac:dyDescent="0.25">
      <c r="A778" t="str">
        <f>enrollment!A778</f>
        <v>M-000777</v>
      </c>
      <c r="B778" t="str">
        <f>enrollment!F778</f>
        <v>Marketplace</v>
      </c>
      <c r="C778" t="str">
        <f>enrollment!I778</f>
        <v>OH</v>
      </c>
      <c r="D778" t="str">
        <f>enrollment!J778</f>
        <v>Franklin</v>
      </c>
      <c r="E778">
        <f>enrollment!L778</f>
        <v>32</v>
      </c>
      <c r="F778" t="str" cm="1">
        <f t="array" ref="F778">_xlfn.IFS(E778&lt;18,"0-17",E778&lt;35,"18-34",E778&lt;50,"35-49",E778&lt;65,"50-64",TRUE,"65+")</f>
        <v>18-34</v>
      </c>
      <c r="G778" t="str">
        <f>enrollment!M778</f>
        <v>M</v>
      </c>
      <c r="H778" s="13">
        <f>enrollment!N778</f>
        <v>0.97</v>
      </c>
      <c r="I778" s="14">
        <f>enrollment!O778</f>
        <v>6789012345</v>
      </c>
      <c r="J778" s="15">
        <f>IFERROR(_xlfn.XLOOKUP(I778,providers!$B$2:$B$11,providers!$Q$2:$Q$11),"")</f>
        <v>4.0999999999999996</v>
      </c>
      <c r="K778">
        <f>SUMIFS(member_months!$F:$F,member_months!$A:$A,$A778)</f>
        <v>12</v>
      </c>
      <c r="L778" s="16">
        <f>SUMIFS(claims!$Q:$Q,claims!$B:$B,$A778)</f>
        <v>30683.3</v>
      </c>
      <c r="M778" s="16">
        <f t="shared" si="48"/>
        <v>2556.9416666666666</v>
      </c>
      <c r="N778" s="16">
        <f>SUMIFS(claims!$Q:$Q,claims!$B:$B,$A778,claims!$Z:$Z,"Inpatient")</f>
        <v>27732.21</v>
      </c>
      <c r="O778" s="16">
        <f>SUMIFS(claims!$Q:$Q,claims!$B:$B,$A778,claims!$Z:$Z,"ED")</f>
        <v>1374.23</v>
      </c>
      <c r="P778" s="16">
        <f>SUMIFS(claims!$Q:$Q,claims!$B:$B,$A778,claims!$Z:$Z,"Specialty Rx")</f>
        <v>668.37</v>
      </c>
      <c r="Q778" s="14">
        <f t="shared" si="49"/>
        <v>0</v>
      </c>
      <c r="AA778" s="41">
        <f>COUNTIFS(claims!$B:$B,$A778,claims!$Z:$Z,"Behavioral Health")</f>
        <v>0</v>
      </c>
      <c r="AB778" s="41">
        <f>COUNTIFS(claims!$B:$B,$A778,claims!$Z:$Z,"ED")</f>
        <v>1</v>
      </c>
      <c r="AC778" s="41">
        <f>COUNTIFS(claims!$B:$B,$A778,claims!$Z:$Z,"Inpatient")</f>
        <v>2</v>
      </c>
      <c r="AD778" s="41">
        <f t="shared" si="50"/>
        <v>0</v>
      </c>
      <c r="AE778" s="41" t="str">
        <f>IF(enrollment!P778="","",enrollment!P778)</f>
        <v/>
      </c>
      <c r="AF778" s="41">
        <f>IF(enrollment!P778="",0,1)</f>
        <v>0</v>
      </c>
    </row>
    <row r="779" spans="1:32" x14ac:dyDescent="0.25">
      <c r="A779" t="str">
        <f>enrollment!A779</f>
        <v>M-000778</v>
      </c>
      <c r="B779" t="str">
        <f>enrollment!F779</f>
        <v>Marketplace</v>
      </c>
      <c r="C779" t="str">
        <f>enrollment!I779</f>
        <v>OH</v>
      </c>
      <c r="D779" t="str">
        <f>enrollment!J779</f>
        <v>Franklin</v>
      </c>
      <c r="E779">
        <f>enrollment!L779</f>
        <v>29</v>
      </c>
      <c r="F779" t="str" cm="1">
        <f t="array" ref="F779">_xlfn.IFS(E779&lt;18,"0-17",E779&lt;35,"18-34",E779&lt;50,"35-49",E779&lt;65,"50-64",TRUE,"65+")</f>
        <v>18-34</v>
      </c>
      <c r="G779" t="str">
        <f>enrollment!M779</f>
        <v>F</v>
      </c>
      <c r="H779" s="13">
        <f>enrollment!N779</f>
        <v>1.1200000000000001</v>
      </c>
      <c r="I779" s="14">
        <f>enrollment!O779</f>
        <v>2345678901</v>
      </c>
      <c r="J779" s="15">
        <f>IFERROR(_xlfn.XLOOKUP(I779,providers!$B$2:$B$11,providers!$Q$2:$Q$11),"")</f>
        <v>4.2</v>
      </c>
      <c r="K779">
        <f>SUMIFS(member_months!$F:$F,member_months!$A:$A,$A779)</f>
        <v>12</v>
      </c>
      <c r="L779" s="16">
        <f>SUMIFS(claims!$Q:$Q,claims!$B:$B,$A779)</f>
        <v>23028.49</v>
      </c>
      <c r="M779" s="16">
        <f t="shared" si="48"/>
        <v>1919.0408333333335</v>
      </c>
      <c r="N779" s="16">
        <f>SUMIFS(claims!$Q:$Q,claims!$B:$B,$A779,claims!$Z:$Z,"Inpatient")</f>
        <v>20024.98</v>
      </c>
      <c r="O779" s="16">
        <f>SUMIFS(claims!$Q:$Q,claims!$B:$B,$A779,claims!$Z:$Z,"ED")</f>
        <v>0</v>
      </c>
      <c r="P779" s="16">
        <f>SUMIFS(claims!$Q:$Q,claims!$B:$B,$A779,claims!$Z:$Z,"Specialty Rx")</f>
        <v>2003.06</v>
      </c>
      <c r="Q779" s="14">
        <f t="shared" si="49"/>
        <v>0</v>
      </c>
      <c r="AA779" s="41">
        <f>COUNTIFS(claims!$B:$B,$A779,claims!$Z:$Z,"Behavioral Health")</f>
        <v>0</v>
      </c>
      <c r="AB779" s="41">
        <f>COUNTIFS(claims!$B:$B,$A779,claims!$Z:$Z,"ED")</f>
        <v>0</v>
      </c>
      <c r="AC779" s="41">
        <f>COUNTIFS(claims!$B:$B,$A779,claims!$Z:$Z,"Inpatient")</f>
        <v>1</v>
      </c>
      <c r="AD779" s="41">
        <f t="shared" si="50"/>
        <v>0</v>
      </c>
      <c r="AE779" s="41" t="str">
        <f>IF(enrollment!P779="","",enrollment!P779)</f>
        <v/>
      </c>
      <c r="AF779" s="41">
        <f>IF(enrollment!P779="",0,1)</f>
        <v>0</v>
      </c>
    </row>
    <row r="780" spans="1:32" x14ac:dyDescent="0.25">
      <c r="A780" t="str">
        <f>enrollment!A780</f>
        <v>M-000779</v>
      </c>
      <c r="B780" t="str">
        <f>enrollment!F780</f>
        <v>Marketplace</v>
      </c>
      <c r="C780" t="str">
        <f>enrollment!I780</f>
        <v>TN</v>
      </c>
      <c r="D780" t="str">
        <f>enrollment!J780</f>
        <v>Davidson</v>
      </c>
      <c r="E780">
        <f>enrollment!L780</f>
        <v>40</v>
      </c>
      <c r="F780" t="str" cm="1">
        <f t="array" ref="F780">_xlfn.IFS(E780&lt;18,"0-17",E780&lt;35,"18-34",E780&lt;50,"35-49",E780&lt;65,"50-64",TRUE,"65+")</f>
        <v>35-49</v>
      </c>
      <c r="G780" t="str">
        <f>enrollment!M780</f>
        <v>F</v>
      </c>
      <c r="H780" s="13">
        <f>enrollment!N780</f>
        <v>1.19</v>
      </c>
      <c r="I780" s="14">
        <f>enrollment!O780</f>
        <v>7890123456</v>
      </c>
      <c r="J780" s="15">
        <f>IFERROR(_xlfn.XLOOKUP(I780,providers!$B$2:$B$11,providers!$Q$2:$Q$11),"")</f>
        <v>3.9</v>
      </c>
      <c r="K780">
        <f>SUMIFS(member_months!$F:$F,member_months!$A:$A,$A780)</f>
        <v>11</v>
      </c>
      <c r="L780" s="16">
        <f>SUMIFS(claims!$Q:$Q,claims!$B:$B,$A780)</f>
        <v>2178.06</v>
      </c>
      <c r="M780" s="16">
        <f t="shared" si="48"/>
        <v>198.00545454545454</v>
      </c>
      <c r="N780" s="16">
        <f>SUMIFS(claims!$Q:$Q,claims!$B:$B,$A780,claims!$Z:$Z,"Inpatient")</f>
        <v>0</v>
      </c>
      <c r="O780" s="16">
        <f>SUMIFS(claims!$Q:$Q,claims!$B:$B,$A780,claims!$Z:$Z,"ED")</f>
        <v>1197.82</v>
      </c>
      <c r="P780" s="16">
        <f>SUMIFS(claims!$Q:$Q,claims!$B:$B,$A780,claims!$Z:$Z,"Specialty Rx")</f>
        <v>0</v>
      </c>
      <c r="Q780" s="14">
        <f t="shared" si="49"/>
        <v>0</v>
      </c>
      <c r="AA780" s="41">
        <f>COUNTIFS(claims!$B:$B,$A780,claims!$Z:$Z,"Behavioral Health")</f>
        <v>1</v>
      </c>
      <c r="AB780" s="41">
        <f>COUNTIFS(claims!$B:$B,$A780,claims!$Z:$Z,"ED")</f>
        <v>1</v>
      </c>
      <c r="AC780" s="41">
        <f>COUNTIFS(claims!$B:$B,$A780,claims!$Z:$Z,"Inpatient")</f>
        <v>0</v>
      </c>
      <c r="AD780" s="41">
        <f t="shared" si="50"/>
        <v>1</v>
      </c>
      <c r="AE780" s="41" t="str">
        <f>IF(enrollment!P780="","",enrollment!P780)</f>
        <v/>
      </c>
      <c r="AF780" s="41">
        <f>IF(enrollment!P780="",0,1)</f>
        <v>0</v>
      </c>
    </row>
    <row r="781" spans="1:32" x14ac:dyDescent="0.25">
      <c r="A781" t="str">
        <f>enrollment!A781</f>
        <v>M-000780</v>
      </c>
      <c r="B781" t="str">
        <f>enrollment!F781</f>
        <v>Medicare Advantage</v>
      </c>
      <c r="C781" t="str">
        <f>enrollment!I781</f>
        <v>OH</v>
      </c>
      <c r="D781" t="str">
        <f>enrollment!J781</f>
        <v>Franklin</v>
      </c>
      <c r="E781">
        <f>enrollment!L781</f>
        <v>84</v>
      </c>
      <c r="F781" t="str" cm="1">
        <f t="array" ref="F781">_xlfn.IFS(E781&lt;18,"0-17",E781&lt;35,"18-34",E781&lt;50,"35-49",E781&lt;65,"50-64",TRUE,"65+")</f>
        <v>65+</v>
      </c>
      <c r="G781" t="str">
        <f>enrollment!M781</f>
        <v>F</v>
      </c>
      <c r="H781" s="13">
        <f>enrollment!N781</f>
        <v>2.89</v>
      </c>
      <c r="I781" s="14">
        <f>enrollment!O781</f>
        <v>6789012345</v>
      </c>
      <c r="J781" s="15">
        <f>IFERROR(_xlfn.XLOOKUP(I781,providers!$B$2:$B$11,providers!$Q$2:$Q$11),"")</f>
        <v>4.0999999999999996</v>
      </c>
      <c r="K781">
        <f>SUMIFS(member_months!$F:$F,member_months!$A:$A,$A781)</f>
        <v>12</v>
      </c>
      <c r="L781" s="16">
        <f>SUMIFS(claims!$Q:$Q,claims!$B:$B,$A781)</f>
        <v>490.37</v>
      </c>
      <c r="M781" s="16">
        <f t="shared" si="48"/>
        <v>40.864166666666669</v>
      </c>
      <c r="N781" s="16">
        <f>SUMIFS(claims!$Q:$Q,claims!$B:$B,$A781,claims!$Z:$Z,"Inpatient")</f>
        <v>0</v>
      </c>
      <c r="O781" s="16">
        <f>SUMIFS(claims!$Q:$Q,claims!$B:$B,$A781,claims!$Z:$Z,"ED")</f>
        <v>0</v>
      </c>
      <c r="P781" s="16">
        <f>SUMIFS(claims!$Q:$Q,claims!$B:$B,$A781,claims!$Z:$Z,"Specialty Rx")</f>
        <v>0</v>
      </c>
      <c r="Q781" s="14">
        <f t="shared" si="49"/>
        <v>0</v>
      </c>
      <c r="AA781" s="41">
        <f>COUNTIFS(claims!$B:$B,$A781,claims!$Z:$Z,"Behavioral Health")</f>
        <v>2</v>
      </c>
      <c r="AB781" s="41">
        <f>COUNTIFS(claims!$B:$B,$A781,claims!$Z:$Z,"ED")</f>
        <v>0</v>
      </c>
      <c r="AC781" s="41">
        <f>COUNTIFS(claims!$B:$B,$A781,claims!$Z:$Z,"Inpatient")</f>
        <v>0</v>
      </c>
      <c r="AD781" s="41">
        <f t="shared" si="50"/>
        <v>1</v>
      </c>
      <c r="AE781" s="41" t="str">
        <f>IF(enrollment!P781="","",enrollment!P781)</f>
        <v/>
      </c>
      <c r="AF781" s="41">
        <f>IF(enrollment!P781="",0,1)</f>
        <v>0</v>
      </c>
    </row>
    <row r="782" spans="1:32" x14ac:dyDescent="0.25">
      <c r="A782" t="str">
        <f>enrollment!A782</f>
        <v>M-000781</v>
      </c>
      <c r="B782" t="str">
        <f>enrollment!F782</f>
        <v>Medicare Advantage</v>
      </c>
      <c r="C782" t="str">
        <f>enrollment!I782</f>
        <v>TN</v>
      </c>
      <c r="D782" t="str">
        <f>enrollment!J782</f>
        <v>Rural-Cannon</v>
      </c>
      <c r="E782">
        <f>enrollment!L782</f>
        <v>65</v>
      </c>
      <c r="F782" t="str" cm="1">
        <f t="array" ref="F782">_xlfn.IFS(E782&lt;18,"0-17",E782&lt;35,"18-34",E782&lt;50,"35-49",E782&lt;65,"50-64",TRUE,"65+")</f>
        <v>65+</v>
      </c>
      <c r="G782" t="str">
        <f>enrollment!M782</f>
        <v>F</v>
      </c>
      <c r="H782" s="13">
        <f>enrollment!N782</f>
        <v>2.77</v>
      </c>
      <c r="I782" s="14">
        <f>enrollment!O782</f>
        <v>2233445566</v>
      </c>
      <c r="J782" s="15">
        <f>IFERROR(_xlfn.XLOOKUP(I782,providers!$B$2:$B$11,providers!$Q$2:$Q$11),"")</f>
        <v>3.5</v>
      </c>
      <c r="K782">
        <f>SUMIFS(member_months!$F:$F,member_months!$A:$A,$A782)</f>
        <v>10</v>
      </c>
      <c r="L782" s="16">
        <f>SUMIFS(claims!$Q:$Q,claims!$B:$B,$A782)</f>
        <v>7284.1600000000008</v>
      </c>
      <c r="M782" s="16">
        <f t="shared" si="48"/>
        <v>728.41600000000005</v>
      </c>
      <c r="N782" s="16">
        <f>SUMIFS(claims!$Q:$Q,claims!$B:$B,$A782,claims!$Z:$Z,"Inpatient")</f>
        <v>0</v>
      </c>
      <c r="O782" s="16">
        <f>SUMIFS(claims!$Q:$Q,claims!$B:$B,$A782,claims!$Z:$Z,"ED")</f>
        <v>6309.6100000000006</v>
      </c>
      <c r="P782" s="16">
        <f>SUMIFS(claims!$Q:$Q,claims!$B:$B,$A782,claims!$Z:$Z,"Specialty Rx")</f>
        <v>0</v>
      </c>
      <c r="Q782" s="14">
        <f t="shared" si="49"/>
        <v>0</v>
      </c>
      <c r="AA782" s="41">
        <f>COUNTIFS(claims!$B:$B,$A782,claims!$Z:$Z,"Behavioral Health")</f>
        <v>0</v>
      </c>
      <c r="AB782" s="41">
        <f>COUNTIFS(claims!$B:$B,$A782,claims!$Z:$Z,"ED")</f>
        <v>6</v>
      </c>
      <c r="AC782" s="41">
        <f>COUNTIFS(claims!$B:$B,$A782,claims!$Z:$Z,"Inpatient")</f>
        <v>0</v>
      </c>
      <c r="AD782" s="41">
        <f t="shared" si="50"/>
        <v>0</v>
      </c>
      <c r="AE782" s="41" t="str">
        <f>IF(enrollment!P782="","",enrollment!P782)</f>
        <v/>
      </c>
      <c r="AF782" s="41">
        <f>IF(enrollment!P782="",0,1)</f>
        <v>0</v>
      </c>
    </row>
    <row r="783" spans="1:32" x14ac:dyDescent="0.25">
      <c r="A783" t="str">
        <f>enrollment!A783</f>
        <v>M-000782</v>
      </c>
      <c r="B783" t="str">
        <f>enrollment!F783</f>
        <v>Marketplace</v>
      </c>
      <c r="C783" t="str">
        <f>enrollment!I783</f>
        <v>KY</v>
      </c>
      <c r="D783" t="str">
        <f>enrollment!J783</f>
        <v>Hardin</v>
      </c>
      <c r="E783">
        <f>enrollment!L783</f>
        <v>48</v>
      </c>
      <c r="F783" t="str" cm="1">
        <f t="array" ref="F783">_xlfn.IFS(E783&lt;18,"0-17",E783&lt;35,"18-34",E783&lt;50,"35-49",E783&lt;65,"50-64",TRUE,"65+")</f>
        <v>35-49</v>
      </c>
      <c r="G783" t="str">
        <f>enrollment!M783</f>
        <v>F</v>
      </c>
      <c r="H783" s="13">
        <f>enrollment!N783</f>
        <v>1.22</v>
      </c>
      <c r="I783" s="14">
        <f>enrollment!O783</f>
        <v>9012345678</v>
      </c>
      <c r="J783" s="15">
        <f>IFERROR(_xlfn.XLOOKUP(I783,providers!$B$2:$B$11,providers!$Q$2:$Q$11),"")</f>
        <v>4.3</v>
      </c>
      <c r="K783">
        <f>SUMIFS(member_months!$F:$F,member_months!$A:$A,$A783)</f>
        <v>11</v>
      </c>
      <c r="L783" s="16">
        <f>SUMIFS(claims!$Q:$Q,claims!$B:$B,$A783)</f>
        <v>17346.48</v>
      </c>
      <c r="M783" s="16">
        <f t="shared" si="48"/>
        <v>1576.9527272727273</v>
      </c>
      <c r="N783" s="16">
        <f>SUMIFS(claims!$Q:$Q,claims!$B:$B,$A783,claims!$Z:$Z,"Inpatient")</f>
        <v>13248.67</v>
      </c>
      <c r="O783" s="16">
        <f>SUMIFS(claims!$Q:$Q,claims!$B:$B,$A783,claims!$Z:$Z,"ED")</f>
        <v>0</v>
      </c>
      <c r="P783" s="16">
        <f>SUMIFS(claims!$Q:$Q,claims!$B:$B,$A783,claims!$Z:$Z,"Specialty Rx")</f>
        <v>3754.6600000000003</v>
      </c>
      <c r="Q783" s="14">
        <f t="shared" si="49"/>
        <v>0</v>
      </c>
      <c r="AA783" s="41">
        <f>COUNTIFS(claims!$B:$B,$A783,claims!$Z:$Z,"Behavioral Health")</f>
        <v>0</v>
      </c>
      <c r="AB783" s="41">
        <f>COUNTIFS(claims!$B:$B,$A783,claims!$Z:$Z,"ED")</f>
        <v>0</v>
      </c>
      <c r="AC783" s="41">
        <f>COUNTIFS(claims!$B:$B,$A783,claims!$Z:$Z,"Inpatient")</f>
        <v>1</v>
      </c>
      <c r="AD783" s="41">
        <f t="shared" si="50"/>
        <v>0</v>
      </c>
      <c r="AE783" s="41" t="str">
        <f>IF(enrollment!P783="","",enrollment!P783)</f>
        <v/>
      </c>
      <c r="AF783" s="41">
        <f>IF(enrollment!P783="",0,1)</f>
        <v>0</v>
      </c>
    </row>
    <row r="784" spans="1:32" x14ac:dyDescent="0.25">
      <c r="A784" t="str">
        <f>enrollment!A784</f>
        <v>M-000783</v>
      </c>
      <c r="B784" t="str">
        <f>enrollment!F784</f>
        <v>Marketplace</v>
      </c>
      <c r="C784" t="str">
        <f>enrollment!I784</f>
        <v>OH</v>
      </c>
      <c r="D784" t="str">
        <f>enrollment!J784</f>
        <v>Cuyahoga</v>
      </c>
      <c r="E784">
        <f>enrollment!L784</f>
        <v>75</v>
      </c>
      <c r="F784" t="str" cm="1">
        <f t="array" ref="F784">_xlfn.IFS(E784&lt;18,"0-17",E784&lt;35,"18-34",E784&lt;50,"35-49",E784&lt;65,"50-64",TRUE,"65+")</f>
        <v>65+</v>
      </c>
      <c r="G784" t="str">
        <f>enrollment!M784</f>
        <v>F</v>
      </c>
      <c r="H784" s="13">
        <f>enrollment!N784</f>
        <v>3.59</v>
      </c>
      <c r="I784" s="14">
        <f>enrollment!O784</f>
        <v>2345678901</v>
      </c>
      <c r="J784" s="15">
        <f>IFERROR(_xlfn.XLOOKUP(I784,providers!$B$2:$B$11,providers!$Q$2:$Q$11),"")</f>
        <v>4.2</v>
      </c>
      <c r="K784">
        <f>SUMIFS(member_months!$F:$F,member_months!$A:$A,$A784)</f>
        <v>12</v>
      </c>
      <c r="L784" s="16">
        <f>SUMIFS(claims!$Q:$Q,claims!$B:$B,$A784)</f>
        <v>1975.1399999999999</v>
      </c>
      <c r="M784" s="16">
        <f t="shared" si="48"/>
        <v>164.595</v>
      </c>
      <c r="N784" s="16">
        <f>SUMIFS(claims!$Q:$Q,claims!$B:$B,$A784,claims!$Z:$Z,"Inpatient")</f>
        <v>0</v>
      </c>
      <c r="O784" s="16">
        <f>SUMIFS(claims!$Q:$Q,claims!$B:$B,$A784,claims!$Z:$Z,"ED")</f>
        <v>1360.36</v>
      </c>
      <c r="P784" s="16">
        <f>SUMIFS(claims!$Q:$Q,claims!$B:$B,$A784,claims!$Z:$Z,"Specialty Rx")</f>
        <v>0</v>
      </c>
      <c r="Q784" s="14">
        <f t="shared" si="49"/>
        <v>0</v>
      </c>
      <c r="AA784" s="41">
        <f>COUNTIFS(claims!$B:$B,$A784,claims!$Z:$Z,"Behavioral Health")</f>
        <v>0</v>
      </c>
      <c r="AB784" s="41">
        <f>COUNTIFS(claims!$B:$B,$A784,claims!$Z:$Z,"ED")</f>
        <v>1</v>
      </c>
      <c r="AC784" s="41">
        <f>COUNTIFS(claims!$B:$B,$A784,claims!$Z:$Z,"Inpatient")</f>
        <v>0</v>
      </c>
      <c r="AD784" s="41">
        <f t="shared" si="50"/>
        <v>0</v>
      </c>
      <c r="AE784" s="41" t="str">
        <f>IF(enrollment!P784="","",enrollment!P784)</f>
        <v/>
      </c>
      <c r="AF784" s="41">
        <f>IF(enrollment!P784="",0,1)</f>
        <v>0</v>
      </c>
    </row>
    <row r="785" spans="1:32" x14ac:dyDescent="0.25">
      <c r="A785" t="str">
        <f>enrollment!A785</f>
        <v>M-000784</v>
      </c>
      <c r="B785" t="str">
        <f>enrollment!F785</f>
        <v>Medicare Advantage</v>
      </c>
      <c r="C785" t="str">
        <f>enrollment!I785</f>
        <v>OH</v>
      </c>
      <c r="D785" t="str">
        <f>enrollment!J785</f>
        <v>Cuyahoga</v>
      </c>
      <c r="E785">
        <f>enrollment!L785</f>
        <v>73</v>
      </c>
      <c r="F785" t="str" cm="1">
        <f t="array" ref="F785">_xlfn.IFS(E785&lt;18,"0-17",E785&lt;35,"18-34",E785&lt;50,"35-49",E785&lt;65,"50-64",TRUE,"65+")</f>
        <v>65+</v>
      </c>
      <c r="G785" t="str">
        <f>enrollment!M785</f>
        <v>F</v>
      </c>
      <c r="H785" s="13">
        <f>enrollment!N785</f>
        <v>3.43</v>
      </c>
      <c r="I785" s="14">
        <f>enrollment!O785</f>
        <v>2345678901</v>
      </c>
      <c r="J785" s="15">
        <f>IFERROR(_xlfn.XLOOKUP(I785,providers!$B$2:$B$11,providers!$Q$2:$Q$11),"")</f>
        <v>4.2</v>
      </c>
      <c r="K785">
        <f>SUMIFS(member_months!$F:$F,member_months!$A:$A,$A785)</f>
        <v>11</v>
      </c>
      <c r="L785" s="16">
        <f>SUMIFS(claims!$Q:$Q,claims!$B:$B,$A785)</f>
        <v>3317.3700000000003</v>
      </c>
      <c r="M785" s="16">
        <f t="shared" si="48"/>
        <v>301.57909090909095</v>
      </c>
      <c r="N785" s="16">
        <f>SUMIFS(claims!$Q:$Q,claims!$B:$B,$A785,claims!$Z:$Z,"Inpatient")</f>
        <v>0</v>
      </c>
      <c r="O785" s="16">
        <f>SUMIFS(claims!$Q:$Q,claims!$B:$B,$A785,claims!$Z:$Z,"ED")</f>
        <v>2557.9700000000003</v>
      </c>
      <c r="P785" s="16">
        <f>SUMIFS(claims!$Q:$Q,claims!$B:$B,$A785,claims!$Z:$Z,"Specialty Rx")</f>
        <v>0</v>
      </c>
      <c r="Q785" s="14">
        <f t="shared" si="49"/>
        <v>0</v>
      </c>
      <c r="AA785" s="41">
        <f>COUNTIFS(claims!$B:$B,$A785,claims!$Z:$Z,"Behavioral Health")</f>
        <v>0</v>
      </c>
      <c r="AB785" s="41">
        <f>COUNTIFS(claims!$B:$B,$A785,claims!$Z:$Z,"ED")</f>
        <v>2</v>
      </c>
      <c r="AC785" s="41">
        <f>COUNTIFS(claims!$B:$B,$A785,claims!$Z:$Z,"Inpatient")</f>
        <v>0</v>
      </c>
      <c r="AD785" s="41">
        <f t="shared" si="50"/>
        <v>0</v>
      </c>
      <c r="AE785" s="41" t="str">
        <f>IF(enrollment!P785="","",enrollment!P785)</f>
        <v/>
      </c>
      <c r="AF785" s="41">
        <f>IF(enrollment!P785="",0,1)</f>
        <v>0</v>
      </c>
    </row>
    <row r="786" spans="1:32" x14ac:dyDescent="0.25">
      <c r="A786" t="str">
        <f>enrollment!A786</f>
        <v>M-000785</v>
      </c>
      <c r="B786" t="str">
        <f>enrollment!F786</f>
        <v>Marketplace</v>
      </c>
      <c r="C786" t="str">
        <f>enrollment!I786</f>
        <v>OH</v>
      </c>
      <c r="D786" t="str">
        <f>enrollment!J786</f>
        <v>Franklin</v>
      </c>
      <c r="E786">
        <f>enrollment!L786</f>
        <v>34</v>
      </c>
      <c r="F786" t="str" cm="1">
        <f t="array" ref="F786">_xlfn.IFS(E786&lt;18,"0-17",E786&lt;35,"18-34",E786&lt;50,"35-49",E786&lt;65,"50-64",TRUE,"65+")</f>
        <v>18-34</v>
      </c>
      <c r="G786" t="str">
        <f>enrollment!M786</f>
        <v>F</v>
      </c>
      <c r="H786" s="13">
        <f>enrollment!N786</f>
        <v>1.1599999999999999</v>
      </c>
      <c r="I786" s="14">
        <f>enrollment!O786</f>
        <v>2345678901</v>
      </c>
      <c r="J786" s="15">
        <f>IFERROR(_xlfn.XLOOKUP(I786,providers!$B$2:$B$11,providers!$Q$2:$Q$11),"")</f>
        <v>4.2</v>
      </c>
      <c r="K786">
        <f>SUMIFS(member_months!$F:$F,member_months!$A:$A,$A786)</f>
        <v>5</v>
      </c>
      <c r="L786" s="16">
        <f>SUMIFS(claims!$Q:$Q,claims!$B:$B,$A786)</f>
        <v>5634.3</v>
      </c>
      <c r="M786" s="16">
        <f t="shared" si="48"/>
        <v>1126.8600000000001</v>
      </c>
      <c r="N786" s="16">
        <f>SUMIFS(claims!$Q:$Q,claims!$B:$B,$A786,claims!$Z:$Z,"Inpatient")</f>
        <v>0</v>
      </c>
      <c r="O786" s="16">
        <f>SUMIFS(claims!$Q:$Q,claims!$B:$B,$A786,claims!$Z:$Z,"ED")</f>
        <v>3248.3700000000003</v>
      </c>
      <c r="P786" s="16">
        <f>SUMIFS(claims!$Q:$Q,claims!$B:$B,$A786,claims!$Z:$Z,"Specialty Rx")</f>
        <v>1655.07</v>
      </c>
      <c r="Q786" s="14">
        <f t="shared" si="49"/>
        <v>0</v>
      </c>
      <c r="AA786" s="41">
        <f>COUNTIFS(claims!$B:$B,$A786,claims!$Z:$Z,"Behavioral Health")</f>
        <v>0</v>
      </c>
      <c r="AB786" s="41">
        <f>COUNTIFS(claims!$B:$B,$A786,claims!$Z:$Z,"ED")</f>
        <v>3</v>
      </c>
      <c r="AC786" s="41">
        <f>COUNTIFS(claims!$B:$B,$A786,claims!$Z:$Z,"Inpatient")</f>
        <v>0</v>
      </c>
      <c r="AD786" s="41">
        <f t="shared" si="50"/>
        <v>0</v>
      </c>
      <c r="AE786" s="41" t="str">
        <f>IF(enrollment!P786="","",enrollment!P786)</f>
        <v>Premium Affordability</v>
      </c>
      <c r="AF786" s="41">
        <f>IF(enrollment!P786="",0,1)</f>
        <v>1</v>
      </c>
    </row>
    <row r="787" spans="1:32" x14ac:dyDescent="0.25">
      <c r="A787" t="str">
        <f>enrollment!A787</f>
        <v>M-000786</v>
      </c>
      <c r="B787" t="str">
        <f>enrollment!F787</f>
        <v>Commercial</v>
      </c>
      <c r="C787" t="str">
        <f>enrollment!I787</f>
        <v>GA</v>
      </c>
      <c r="D787" t="str">
        <f>enrollment!J787</f>
        <v>Fulton</v>
      </c>
      <c r="E787">
        <f>enrollment!L787</f>
        <v>57</v>
      </c>
      <c r="F787" t="str" cm="1">
        <f t="array" ref="F787">_xlfn.IFS(E787&lt;18,"0-17",E787&lt;35,"18-34",E787&lt;50,"35-49",E787&lt;65,"50-64",TRUE,"65+")</f>
        <v>50-64</v>
      </c>
      <c r="G787" t="str">
        <f>enrollment!M787</f>
        <v>M</v>
      </c>
      <c r="H787" s="13">
        <f>enrollment!N787</f>
        <v>0.93</v>
      </c>
      <c r="I787" s="14">
        <f>enrollment!O787</f>
        <v>8901234567</v>
      </c>
      <c r="J787" s="15">
        <f>IFERROR(_xlfn.XLOOKUP(I787,providers!$B$2:$B$11,providers!$Q$2:$Q$11),"")</f>
        <v>3.7</v>
      </c>
      <c r="K787">
        <f>SUMIFS(member_months!$F:$F,member_months!$A:$A,$A787)</f>
        <v>10</v>
      </c>
      <c r="L787" s="16">
        <f>SUMIFS(claims!$Q:$Q,claims!$B:$B,$A787)</f>
        <v>57760.290000000008</v>
      </c>
      <c r="M787" s="16">
        <f t="shared" si="48"/>
        <v>5776.0290000000005</v>
      </c>
      <c r="N787" s="16">
        <f>SUMIFS(claims!$Q:$Q,claims!$B:$B,$A787,claims!$Z:$Z,"Inpatient")</f>
        <v>50001.200000000004</v>
      </c>
      <c r="O787" s="16">
        <f>SUMIFS(claims!$Q:$Q,claims!$B:$B,$A787,claims!$Z:$Z,"ED")</f>
        <v>3145.1800000000003</v>
      </c>
      <c r="P787" s="16">
        <f>SUMIFS(claims!$Q:$Q,claims!$B:$B,$A787,claims!$Z:$Z,"Specialty Rx")</f>
        <v>3063.41</v>
      </c>
      <c r="Q787" s="14">
        <f t="shared" si="49"/>
        <v>1</v>
      </c>
      <c r="AA787" s="41">
        <f>COUNTIFS(claims!$B:$B,$A787,claims!$Z:$Z,"Behavioral Health")</f>
        <v>2</v>
      </c>
      <c r="AB787" s="41">
        <f>COUNTIFS(claims!$B:$B,$A787,claims!$Z:$Z,"ED")</f>
        <v>3</v>
      </c>
      <c r="AC787" s="41">
        <f>COUNTIFS(claims!$B:$B,$A787,claims!$Z:$Z,"Inpatient")</f>
        <v>3</v>
      </c>
      <c r="AD787" s="41">
        <f t="shared" si="50"/>
        <v>1</v>
      </c>
      <c r="AE787" s="41" t="str">
        <f>IF(enrollment!P787="","",enrollment!P787)</f>
        <v/>
      </c>
      <c r="AF787" s="41">
        <f>IF(enrollment!P787="",0,1)</f>
        <v>0</v>
      </c>
    </row>
    <row r="788" spans="1:32" x14ac:dyDescent="0.25">
      <c r="A788" t="str">
        <f>enrollment!A788</f>
        <v>M-000787</v>
      </c>
      <c r="B788" t="str">
        <f>enrollment!F788</f>
        <v>Medicare Advantage</v>
      </c>
      <c r="C788" t="str">
        <f>enrollment!I788</f>
        <v>KY</v>
      </c>
      <c r="D788" t="str">
        <f>enrollment!J788</f>
        <v>Jefferson</v>
      </c>
      <c r="E788">
        <f>enrollment!L788</f>
        <v>84</v>
      </c>
      <c r="F788" t="str" cm="1">
        <f t="array" ref="F788">_xlfn.IFS(E788&lt;18,"0-17",E788&lt;35,"18-34",E788&lt;50,"35-49",E788&lt;65,"50-64",TRUE,"65+")</f>
        <v>65+</v>
      </c>
      <c r="G788" t="str">
        <f>enrollment!M788</f>
        <v>F</v>
      </c>
      <c r="H788" s="13">
        <f>enrollment!N788</f>
        <v>2.12</v>
      </c>
      <c r="I788" s="14">
        <f>enrollment!O788</f>
        <v>9012345678</v>
      </c>
      <c r="J788" s="15">
        <f>IFERROR(_xlfn.XLOOKUP(I788,providers!$B$2:$B$11,providers!$Q$2:$Q$11),"")</f>
        <v>4.3</v>
      </c>
      <c r="K788">
        <f>SUMIFS(member_months!$F:$F,member_months!$A:$A,$A788)</f>
        <v>10</v>
      </c>
      <c r="L788" s="16">
        <f>SUMIFS(claims!$Q:$Q,claims!$B:$B,$A788)</f>
        <v>2568.7600000000002</v>
      </c>
      <c r="M788" s="16">
        <f t="shared" si="48"/>
        <v>256.87600000000003</v>
      </c>
      <c r="N788" s="16">
        <f>SUMIFS(claims!$Q:$Q,claims!$B:$B,$A788,claims!$Z:$Z,"Inpatient")</f>
        <v>0</v>
      </c>
      <c r="O788" s="16">
        <f>SUMIFS(claims!$Q:$Q,claims!$B:$B,$A788,claims!$Z:$Z,"ED")</f>
        <v>1133.78</v>
      </c>
      <c r="P788" s="16">
        <f>SUMIFS(claims!$Q:$Q,claims!$B:$B,$A788,claims!$Z:$Z,"Specialty Rx")</f>
        <v>979.16</v>
      </c>
      <c r="Q788" s="14">
        <f t="shared" si="49"/>
        <v>0</v>
      </c>
      <c r="AA788" s="41">
        <f>COUNTIFS(claims!$B:$B,$A788,claims!$Z:$Z,"Behavioral Health")</f>
        <v>2</v>
      </c>
      <c r="AB788" s="41">
        <f>COUNTIFS(claims!$B:$B,$A788,claims!$Z:$Z,"ED")</f>
        <v>1</v>
      </c>
      <c r="AC788" s="41">
        <f>COUNTIFS(claims!$B:$B,$A788,claims!$Z:$Z,"Inpatient")</f>
        <v>0</v>
      </c>
      <c r="AD788" s="41">
        <f t="shared" si="50"/>
        <v>1</v>
      </c>
      <c r="AE788" s="41" t="str">
        <f>IF(enrollment!P788="","",enrollment!P788)</f>
        <v/>
      </c>
      <c r="AF788" s="41">
        <f>IF(enrollment!P788="",0,1)</f>
        <v>0</v>
      </c>
    </row>
    <row r="789" spans="1:32" x14ac:dyDescent="0.25">
      <c r="A789" t="str">
        <f>enrollment!A789</f>
        <v>M-000788</v>
      </c>
      <c r="B789" t="str">
        <f>enrollment!F789</f>
        <v>Commercial</v>
      </c>
      <c r="C789" t="str">
        <f>enrollment!I789</f>
        <v>OH</v>
      </c>
      <c r="D789" t="str">
        <f>enrollment!J789</f>
        <v>Cuyahoga</v>
      </c>
      <c r="E789">
        <f>enrollment!L789</f>
        <v>30</v>
      </c>
      <c r="F789" t="str" cm="1">
        <f t="array" ref="F789">_xlfn.IFS(E789&lt;18,"0-17",E789&lt;35,"18-34",E789&lt;50,"35-49",E789&lt;65,"50-64",TRUE,"65+")</f>
        <v>18-34</v>
      </c>
      <c r="G789" t="str">
        <f>enrollment!M789</f>
        <v>M</v>
      </c>
      <c r="H789" s="13">
        <f>enrollment!N789</f>
        <v>1.25</v>
      </c>
      <c r="I789" s="14">
        <f>enrollment!O789</f>
        <v>6789012345</v>
      </c>
      <c r="J789" s="15">
        <f>IFERROR(_xlfn.XLOOKUP(I789,providers!$B$2:$B$11,providers!$Q$2:$Q$11),"")</f>
        <v>4.0999999999999996</v>
      </c>
      <c r="K789">
        <f>SUMIFS(member_months!$F:$F,member_months!$A:$A,$A789)</f>
        <v>10</v>
      </c>
      <c r="L789" s="16">
        <f>SUMIFS(claims!$Q:$Q,claims!$B:$B,$A789)</f>
        <v>3162.12</v>
      </c>
      <c r="M789" s="16">
        <f t="shared" si="48"/>
        <v>316.21199999999999</v>
      </c>
      <c r="N789" s="16">
        <f>SUMIFS(claims!$Q:$Q,claims!$B:$B,$A789,claims!$Z:$Z,"Inpatient")</f>
        <v>0</v>
      </c>
      <c r="O789" s="16">
        <f>SUMIFS(claims!$Q:$Q,claims!$B:$B,$A789,claims!$Z:$Z,"ED")</f>
        <v>1879.1799999999998</v>
      </c>
      <c r="P789" s="16">
        <f>SUMIFS(claims!$Q:$Q,claims!$B:$B,$A789,claims!$Z:$Z,"Specialty Rx")</f>
        <v>663.18</v>
      </c>
      <c r="Q789" s="14">
        <f t="shared" si="49"/>
        <v>0</v>
      </c>
      <c r="AA789" s="41">
        <f>COUNTIFS(claims!$B:$B,$A789,claims!$Z:$Z,"Behavioral Health")</f>
        <v>1</v>
      </c>
      <c r="AB789" s="41">
        <f>COUNTIFS(claims!$B:$B,$A789,claims!$Z:$Z,"ED")</f>
        <v>2</v>
      </c>
      <c r="AC789" s="41">
        <f>COUNTIFS(claims!$B:$B,$A789,claims!$Z:$Z,"Inpatient")</f>
        <v>0</v>
      </c>
      <c r="AD789" s="41">
        <f t="shared" si="50"/>
        <v>1</v>
      </c>
      <c r="AE789" s="41" t="str">
        <f>IF(enrollment!P789="","",enrollment!P789)</f>
        <v/>
      </c>
      <c r="AF789" s="41">
        <f>IF(enrollment!P789="",0,1)</f>
        <v>0</v>
      </c>
    </row>
    <row r="790" spans="1:32" x14ac:dyDescent="0.25">
      <c r="A790" t="str">
        <f>enrollment!A790</f>
        <v>M-000789</v>
      </c>
      <c r="B790" t="str">
        <f>enrollment!F790</f>
        <v>Commercial</v>
      </c>
      <c r="C790" t="str">
        <f>enrollment!I790</f>
        <v>KY</v>
      </c>
      <c r="D790" t="str">
        <f>enrollment!J790</f>
        <v>Warren</v>
      </c>
      <c r="E790">
        <f>enrollment!L790</f>
        <v>80</v>
      </c>
      <c r="F790" t="str" cm="1">
        <f t="array" ref="F790">_xlfn.IFS(E790&lt;18,"0-17",E790&lt;35,"18-34",E790&lt;50,"35-49",E790&lt;65,"50-64",TRUE,"65+")</f>
        <v>65+</v>
      </c>
      <c r="G790" t="str">
        <f>enrollment!M790</f>
        <v>M</v>
      </c>
      <c r="H790" s="13">
        <f>enrollment!N790</f>
        <v>3.29</v>
      </c>
      <c r="I790" s="14">
        <f>enrollment!O790</f>
        <v>3456789012</v>
      </c>
      <c r="J790" s="15">
        <f>IFERROR(_xlfn.XLOOKUP(I790,providers!$B$2:$B$11,providers!$Q$2:$Q$11),"")</f>
        <v>4</v>
      </c>
      <c r="K790">
        <f>SUMIFS(member_months!$F:$F,member_months!$A:$A,$A790)</f>
        <v>11</v>
      </c>
      <c r="L790" s="16">
        <f>SUMIFS(claims!$Q:$Q,claims!$B:$B,$A790)</f>
        <v>2390.2599999999998</v>
      </c>
      <c r="M790" s="16">
        <f t="shared" si="48"/>
        <v>217.29636363636362</v>
      </c>
      <c r="N790" s="16">
        <f>SUMIFS(claims!$Q:$Q,claims!$B:$B,$A790,claims!$Z:$Z,"Inpatient")</f>
        <v>0</v>
      </c>
      <c r="O790" s="16">
        <f>SUMIFS(claims!$Q:$Q,claims!$B:$B,$A790,claims!$Z:$Z,"ED")</f>
        <v>1297.6199999999999</v>
      </c>
      <c r="P790" s="16">
        <f>SUMIFS(claims!$Q:$Q,claims!$B:$B,$A790,claims!$Z:$Z,"Specialty Rx")</f>
        <v>674.75</v>
      </c>
      <c r="Q790" s="14">
        <f t="shared" si="49"/>
        <v>0</v>
      </c>
      <c r="AA790" s="41">
        <f>COUNTIFS(claims!$B:$B,$A790,claims!$Z:$Z,"Behavioral Health")</f>
        <v>0</v>
      </c>
      <c r="AB790" s="41">
        <f>COUNTIFS(claims!$B:$B,$A790,claims!$Z:$Z,"ED")</f>
        <v>1</v>
      </c>
      <c r="AC790" s="41">
        <f>COUNTIFS(claims!$B:$B,$A790,claims!$Z:$Z,"Inpatient")</f>
        <v>0</v>
      </c>
      <c r="AD790" s="41">
        <f t="shared" si="50"/>
        <v>0</v>
      </c>
      <c r="AE790" s="41" t="str">
        <f>IF(enrollment!P790="","",enrollment!P790)</f>
        <v/>
      </c>
      <c r="AF790" s="41">
        <f>IF(enrollment!P790="",0,1)</f>
        <v>0</v>
      </c>
    </row>
    <row r="791" spans="1:32" x14ac:dyDescent="0.25">
      <c r="A791" t="str">
        <f>enrollment!A791</f>
        <v>M-000790</v>
      </c>
      <c r="B791" t="str">
        <f>enrollment!F791</f>
        <v>Medicare Advantage</v>
      </c>
      <c r="C791" t="str">
        <f>enrollment!I791</f>
        <v>TN</v>
      </c>
      <c r="D791" t="str">
        <f>enrollment!J791</f>
        <v>Knox</v>
      </c>
      <c r="E791">
        <f>enrollment!L791</f>
        <v>78</v>
      </c>
      <c r="F791" t="str" cm="1">
        <f t="array" ref="F791">_xlfn.IFS(E791&lt;18,"0-17",E791&lt;35,"18-34",E791&lt;50,"35-49",E791&lt;65,"50-64",TRUE,"65+")</f>
        <v>65+</v>
      </c>
      <c r="G791" t="str">
        <f>enrollment!M791</f>
        <v>F</v>
      </c>
      <c r="H791" s="13">
        <f>enrollment!N791</f>
        <v>3.21</v>
      </c>
      <c r="I791" s="14">
        <f>enrollment!O791</f>
        <v>7890123456</v>
      </c>
      <c r="J791" s="15">
        <f>IFERROR(_xlfn.XLOOKUP(I791,providers!$B$2:$B$11,providers!$Q$2:$Q$11),"")</f>
        <v>3.9</v>
      </c>
      <c r="K791">
        <f>SUMIFS(member_months!$F:$F,member_months!$A:$A,$A791)</f>
        <v>11</v>
      </c>
      <c r="L791" s="16">
        <f>SUMIFS(claims!$Q:$Q,claims!$B:$B,$A791)</f>
        <v>4178.91</v>
      </c>
      <c r="M791" s="16">
        <f t="shared" si="48"/>
        <v>379.90090909090907</v>
      </c>
      <c r="N791" s="16">
        <f>SUMIFS(claims!$Q:$Q,claims!$B:$B,$A791,claims!$Z:$Z,"Inpatient")</f>
        <v>0</v>
      </c>
      <c r="O791" s="16">
        <f>SUMIFS(claims!$Q:$Q,claims!$B:$B,$A791,claims!$Z:$Z,"ED")</f>
        <v>3835.1500000000005</v>
      </c>
      <c r="P791" s="16">
        <f>SUMIFS(claims!$Q:$Q,claims!$B:$B,$A791,claims!$Z:$Z,"Specialty Rx")</f>
        <v>0</v>
      </c>
      <c r="Q791" s="14">
        <f t="shared" si="49"/>
        <v>0</v>
      </c>
      <c r="AA791" s="41">
        <f>COUNTIFS(claims!$B:$B,$A791,claims!$Z:$Z,"Behavioral Health")</f>
        <v>1</v>
      </c>
      <c r="AB791" s="41">
        <f>COUNTIFS(claims!$B:$B,$A791,claims!$Z:$Z,"ED")</f>
        <v>4</v>
      </c>
      <c r="AC791" s="41">
        <f>COUNTIFS(claims!$B:$B,$A791,claims!$Z:$Z,"Inpatient")</f>
        <v>0</v>
      </c>
      <c r="AD791" s="41">
        <f t="shared" si="50"/>
        <v>1</v>
      </c>
      <c r="AE791" s="41" t="str">
        <f>IF(enrollment!P791="","",enrollment!P791)</f>
        <v/>
      </c>
      <c r="AF791" s="41">
        <f>IF(enrollment!P791="",0,1)</f>
        <v>0</v>
      </c>
    </row>
    <row r="792" spans="1:32" x14ac:dyDescent="0.25">
      <c r="A792" t="str">
        <f>enrollment!A792</f>
        <v>M-000791</v>
      </c>
      <c r="B792" t="str">
        <f>enrollment!F792</f>
        <v>Commercial</v>
      </c>
      <c r="C792" t="str">
        <f>enrollment!I792</f>
        <v>GA</v>
      </c>
      <c r="D792" t="str">
        <f>enrollment!J792</f>
        <v>Cherokee</v>
      </c>
      <c r="E792">
        <f>enrollment!L792</f>
        <v>66</v>
      </c>
      <c r="F792" t="str" cm="1">
        <f t="array" ref="F792">_xlfn.IFS(E792&lt;18,"0-17",E792&lt;35,"18-34",E792&lt;50,"35-49",E792&lt;65,"50-64",TRUE,"65+")</f>
        <v>65+</v>
      </c>
      <c r="G792" t="str">
        <f>enrollment!M792</f>
        <v>M</v>
      </c>
      <c r="H792" s="13">
        <f>enrollment!N792</f>
        <v>2.77</v>
      </c>
      <c r="I792" s="14">
        <f>enrollment!O792</f>
        <v>8901234567</v>
      </c>
      <c r="J792" s="15">
        <f>IFERROR(_xlfn.XLOOKUP(I792,providers!$B$2:$B$11,providers!$Q$2:$Q$11),"")</f>
        <v>3.7</v>
      </c>
      <c r="K792">
        <f>SUMIFS(member_months!$F:$F,member_months!$A:$A,$A792)</f>
        <v>11</v>
      </c>
      <c r="L792" s="16">
        <f>SUMIFS(claims!$Q:$Q,claims!$B:$B,$A792)</f>
        <v>2198.2200000000003</v>
      </c>
      <c r="M792" s="16">
        <f t="shared" si="48"/>
        <v>199.83818181818185</v>
      </c>
      <c r="N792" s="16">
        <f>SUMIFS(claims!$Q:$Q,claims!$B:$B,$A792,claims!$Z:$Z,"Inpatient")</f>
        <v>0</v>
      </c>
      <c r="O792" s="16">
        <f>SUMIFS(claims!$Q:$Q,claims!$B:$B,$A792,claims!$Z:$Z,"ED")</f>
        <v>1337.34</v>
      </c>
      <c r="P792" s="16">
        <f>SUMIFS(claims!$Q:$Q,claims!$B:$B,$A792,claims!$Z:$Z,"Specialty Rx")</f>
        <v>0</v>
      </c>
      <c r="Q792" s="14">
        <f t="shared" si="49"/>
        <v>0</v>
      </c>
      <c r="AA792" s="41">
        <f>COUNTIFS(claims!$B:$B,$A792,claims!$Z:$Z,"Behavioral Health")</f>
        <v>0</v>
      </c>
      <c r="AB792" s="41">
        <f>COUNTIFS(claims!$B:$B,$A792,claims!$Z:$Z,"ED")</f>
        <v>1</v>
      </c>
      <c r="AC792" s="41">
        <f>COUNTIFS(claims!$B:$B,$A792,claims!$Z:$Z,"Inpatient")</f>
        <v>0</v>
      </c>
      <c r="AD792" s="41">
        <f t="shared" si="50"/>
        <v>0</v>
      </c>
      <c r="AE792" s="41" t="str">
        <f>IF(enrollment!P792="","",enrollment!P792)</f>
        <v/>
      </c>
      <c r="AF792" s="41">
        <f>IF(enrollment!P792="",0,1)</f>
        <v>0</v>
      </c>
    </row>
    <row r="793" spans="1:32" x14ac:dyDescent="0.25">
      <c r="A793" t="str">
        <f>enrollment!A793</f>
        <v>M-000792</v>
      </c>
      <c r="B793" t="str">
        <f>enrollment!F793</f>
        <v>Marketplace</v>
      </c>
      <c r="C793" t="str">
        <f>enrollment!I793</f>
        <v>TN</v>
      </c>
      <c r="D793" t="str">
        <f>enrollment!J793</f>
        <v>Knox</v>
      </c>
      <c r="E793">
        <f>enrollment!L793</f>
        <v>58</v>
      </c>
      <c r="F793" t="str" cm="1">
        <f t="array" ref="F793">_xlfn.IFS(E793&lt;18,"0-17",E793&lt;35,"18-34",E793&lt;50,"35-49",E793&lt;65,"50-64",TRUE,"65+")</f>
        <v>50-64</v>
      </c>
      <c r="G793" t="str">
        <f>enrollment!M793</f>
        <v>F</v>
      </c>
      <c r="H793" s="13">
        <f>enrollment!N793</f>
        <v>0.89</v>
      </c>
      <c r="I793" s="14">
        <f>enrollment!O793</f>
        <v>7890123456</v>
      </c>
      <c r="J793" s="15">
        <f>IFERROR(_xlfn.XLOOKUP(I793,providers!$B$2:$B$11,providers!$Q$2:$Q$11),"")</f>
        <v>3.9</v>
      </c>
      <c r="K793">
        <f>SUMIFS(member_months!$F:$F,member_months!$A:$A,$A793)</f>
        <v>12</v>
      </c>
      <c r="L793" s="16">
        <f>SUMIFS(claims!$Q:$Q,claims!$B:$B,$A793)</f>
        <v>12495.84</v>
      </c>
      <c r="M793" s="16">
        <f t="shared" si="48"/>
        <v>1041.32</v>
      </c>
      <c r="N793" s="16">
        <f>SUMIFS(claims!$Q:$Q,claims!$B:$B,$A793,claims!$Z:$Z,"Inpatient")</f>
        <v>11920.86</v>
      </c>
      <c r="O793" s="16">
        <f>SUMIFS(claims!$Q:$Q,claims!$B:$B,$A793,claims!$Z:$Z,"ED")</f>
        <v>0</v>
      </c>
      <c r="P793" s="16">
        <f>SUMIFS(claims!$Q:$Q,claims!$B:$B,$A793,claims!$Z:$Z,"Specialty Rx")</f>
        <v>0</v>
      </c>
      <c r="Q793" s="14">
        <f t="shared" si="49"/>
        <v>0</v>
      </c>
      <c r="AA793" s="41">
        <f>COUNTIFS(claims!$B:$B,$A793,claims!$Z:$Z,"Behavioral Health")</f>
        <v>1</v>
      </c>
      <c r="AB793" s="41">
        <f>COUNTIFS(claims!$B:$B,$A793,claims!$Z:$Z,"ED")</f>
        <v>0</v>
      </c>
      <c r="AC793" s="41">
        <f>COUNTIFS(claims!$B:$B,$A793,claims!$Z:$Z,"Inpatient")</f>
        <v>1</v>
      </c>
      <c r="AD793" s="41">
        <f t="shared" si="50"/>
        <v>1</v>
      </c>
      <c r="AE793" s="41" t="str">
        <f>IF(enrollment!P793="","",enrollment!P793)</f>
        <v/>
      </c>
      <c r="AF793" s="41">
        <f>IF(enrollment!P793="",0,1)</f>
        <v>0</v>
      </c>
    </row>
    <row r="794" spans="1:32" x14ac:dyDescent="0.25">
      <c r="A794" t="str">
        <f>enrollment!A794</f>
        <v>M-000793</v>
      </c>
      <c r="B794" t="str">
        <f>enrollment!F794</f>
        <v>Commercial</v>
      </c>
      <c r="C794" t="str">
        <f>enrollment!I794</f>
        <v>TN</v>
      </c>
      <c r="D794" t="str">
        <f>enrollment!J794</f>
        <v>Davidson</v>
      </c>
      <c r="E794">
        <f>enrollment!L794</f>
        <v>78</v>
      </c>
      <c r="F794" t="str" cm="1">
        <f t="array" ref="F794">_xlfn.IFS(E794&lt;18,"0-17",E794&lt;35,"18-34",E794&lt;50,"35-49",E794&lt;65,"50-64",TRUE,"65+")</f>
        <v>65+</v>
      </c>
      <c r="G794" t="str">
        <f>enrollment!M794</f>
        <v>M</v>
      </c>
      <c r="H794" s="13">
        <f>enrollment!N794</f>
        <v>2.87</v>
      </c>
      <c r="I794" s="14">
        <f>enrollment!O794</f>
        <v>5678901234</v>
      </c>
      <c r="J794" s="15">
        <f>IFERROR(_xlfn.XLOOKUP(I794,providers!$B$2:$B$11,providers!$Q$2:$Q$11),"")</f>
        <v>3.8</v>
      </c>
      <c r="K794">
        <f>SUMIFS(member_months!$F:$F,member_months!$A:$A,$A794)</f>
        <v>11</v>
      </c>
      <c r="L794" s="16">
        <f>SUMIFS(claims!$Q:$Q,claims!$B:$B,$A794)</f>
        <v>38433.230000000003</v>
      </c>
      <c r="M794" s="16">
        <f t="shared" si="48"/>
        <v>3493.9300000000003</v>
      </c>
      <c r="N794" s="16">
        <f>SUMIFS(claims!$Q:$Q,claims!$B:$B,$A794,claims!$Z:$Z,"Inpatient")</f>
        <v>32767.15</v>
      </c>
      <c r="O794" s="16">
        <f>SUMIFS(claims!$Q:$Q,claims!$B:$B,$A794,claims!$Z:$Z,"ED")</f>
        <v>2360.54</v>
      </c>
      <c r="P794" s="16">
        <f>SUMIFS(claims!$Q:$Q,claims!$B:$B,$A794,claims!$Z:$Z,"Specialty Rx")</f>
        <v>2201.42</v>
      </c>
      <c r="Q794" s="14">
        <f t="shared" si="49"/>
        <v>0</v>
      </c>
      <c r="AA794" s="41">
        <f>COUNTIFS(claims!$B:$B,$A794,claims!$Z:$Z,"Behavioral Health")</f>
        <v>2</v>
      </c>
      <c r="AB794" s="41">
        <f>COUNTIFS(claims!$B:$B,$A794,claims!$Z:$Z,"ED")</f>
        <v>2</v>
      </c>
      <c r="AC794" s="41">
        <f>COUNTIFS(claims!$B:$B,$A794,claims!$Z:$Z,"Inpatient")</f>
        <v>2</v>
      </c>
      <c r="AD794" s="41">
        <f t="shared" si="50"/>
        <v>1</v>
      </c>
      <c r="AE794" s="41" t="str">
        <f>IF(enrollment!P794="","",enrollment!P794)</f>
        <v>Network Adequacy</v>
      </c>
      <c r="AF794" s="41">
        <f>IF(enrollment!P794="",0,1)</f>
        <v>1</v>
      </c>
    </row>
    <row r="795" spans="1:32" x14ac:dyDescent="0.25">
      <c r="A795" t="str">
        <f>enrollment!A795</f>
        <v>M-000794</v>
      </c>
      <c r="B795" t="str">
        <f>enrollment!F795</f>
        <v>Medicare Advantage</v>
      </c>
      <c r="C795" t="str">
        <f>enrollment!I795</f>
        <v>TN</v>
      </c>
      <c r="D795" t="str">
        <f>enrollment!J795</f>
        <v>Knox</v>
      </c>
      <c r="E795">
        <f>enrollment!L795</f>
        <v>70</v>
      </c>
      <c r="F795" t="str" cm="1">
        <f t="array" ref="F795">_xlfn.IFS(E795&lt;18,"0-17",E795&lt;35,"18-34",E795&lt;50,"35-49",E795&lt;65,"50-64",TRUE,"65+")</f>
        <v>65+</v>
      </c>
      <c r="G795" t="str">
        <f>enrollment!M795</f>
        <v>M</v>
      </c>
      <c r="H795" s="13">
        <f>enrollment!N795</f>
        <v>2.92</v>
      </c>
      <c r="I795" s="14">
        <f>enrollment!O795</f>
        <v>5678901234</v>
      </c>
      <c r="J795" s="15">
        <f>IFERROR(_xlfn.XLOOKUP(I795,providers!$B$2:$B$11,providers!$Q$2:$Q$11),"")</f>
        <v>3.8</v>
      </c>
      <c r="K795">
        <f>SUMIFS(member_months!$F:$F,member_months!$A:$A,$A795)</f>
        <v>10</v>
      </c>
      <c r="L795" s="16">
        <f>SUMIFS(claims!$Q:$Q,claims!$B:$B,$A795)</f>
        <v>16787.640000000003</v>
      </c>
      <c r="M795" s="16">
        <f t="shared" si="48"/>
        <v>1678.7640000000004</v>
      </c>
      <c r="N795" s="16">
        <f>SUMIFS(claims!$Q:$Q,claims!$B:$B,$A795,claims!$Z:$Z,"Inpatient")</f>
        <v>16066.17</v>
      </c>
      <c r="O795" s="16">
        <f>SUMIFS(claims!$Q:$Q,claims!$B:$B,$A795,claims!$Z:$Z,"ED")</f>
        <v>0</v>
      </c>
      <c r="P795" s="16">
        <f>SUMIFS(claims!$Q:$Q,claims!$B:$B,$A795,claims!$Z:$Z,"Specialty Rx")</f>
        <v>0</v>
      </c>
      <c r="Q795" s="14">
        <f t="shared" si="49"/>
        <v>0</v>
      </c>
      <c r="AA795" s="41">
        <f>COUNTIFS(claims!$B:$B,$A795,claims!$Z:$Z,"Behavioral Health")</f>
        <v>0</v>
      </c>
      <c r="AB795" s="41">
        <f>COUNTIFS(claims!$B:$B,$A795,claims!$Z:$Z,"ED")</f>
        <v>0</v>
      </c>
      <c r="AC795" s="41">
        <f>COUNTIFS(claims!$B:$B,$A795,claims!$Z:$Z,"Inpatient")</f>
        <v>1</v>
      </c>
      <c r="AD795" s="41">
        <f t="shared" si="50"/>
        <v>0</v>
      </c>
      <c r="AE795" s="41" t="str">
        <f>IF(enrollment!P795="","",enrollment!P795)</f>
        <v/>
      </c>
      <c r="AF795" s="41">
        <f>IF(enrollment!P795="",0,1)</f>
        <v>0</v>
      </c>
    </row>
    <row r="796" spans="1:32" x14ac:dyDescent="0.25">
      <c r="A796" t="str">
        <f>enrollment!A796</f>
        <v>M-000795</v>
      </c>
      <c r="B796" t="str">
        <f>enrollment!F796</f>
        <v>Commercial</v>
      </c>
      <c r="C796" t="str">
        <f>enrollment!I796</f>
        <v>OH</v>
      </c>
      <c r="D796" t="str">
        <f>enrollment!J796</f>
        <v>Cuyahoga</v>
      </c>
      <c r="E796">
        <f>enrollment!L796</f>
        <v>54</v>
      </c>
      <c r="F796" t="str" cm="1">
        <f t="array" ref="F796">_xlfn.IFS(E796&lt;18,"0-17",E796&lt;35,"18-34",E796&lt;50,"35-49",E796&lt;65,"50-64",TRUE,"65+")</f>
        <v>50-64</v>
      </c>
      <c r="G796" t="str">
        <f>enrollment!M796</f>
        <v>M</v>
      </c>
      <c r="H796" s="13">
        <f>enrollment!N796</f>
        <v>1.21</v>
      </c>
      <c r="I796" s="14">
        <f>enrollment!O796</f>
        <v>6789012345</v>
      </c>
      <c r="J796" s="15">
        <f>IFERROR(_xlfn.XLOOKUP(I796,providers!$B$2:$B$11,providers!$Q$2:$Q$11),"")</f>
        <v>4.0999999999999996</v>
      </c>
      <c r="K796">
        <f>SUMIFS(member_months!$F:$F,member_months!$A:$A,$A796)</f>
        <v>10</v>
      </c>
      <c r="L796" s="16">
        <f>SUMIFS(claims!$Q:$Q,claims!$B:$B,$A796)</f>
        <v>24016.3</v>
      </c>
      <c r="M796" s="16">
        <f t="shared" si="48"/>
        <v>2401.63</v>
      </c>
      <c r="N796" s="16">
        <f>SUMIFS(claims!$Q:$Q,claims!$B:$B,$A796,claims!$Z:$Z,"Inpatient")</f>
        <v>18881.71</v>
      </c>
      <c r="O796" s="16">
        <f>SUMIFS(claims!$Q:$Q,claims!$B:$B,$A796,claims!$Z:$Z,"ED")</f>
        <v>3338.9699999999993</v>
      </c>
      <c r="P796" s="16">
        <f>SUMIFS(claims!$Q:$Q,claims!$B:$B,$A796,claims!$Z:$Z,"Specialty Rx")</f>
        <v>1090.1400000000001</v>
      </c>
      <c r="Q796" s="14">
        <f t="shared" si="49"/>
        <v>0</v>
      </c>
      <c r="AA796" s="41">
        <f>COUNTIFS(claims!$B:$B,$A796,claims!$Z:$Z,"Behavioral Health")</f>
        <v>0</v>
      </c>
      <c r="AB796" s="41">
        <f>COUNTIFS(claims!$B:$B,$A796,claims!$Z:$Z,"ED")</f>
        <v>3</v>
      </c>
      <c r="AC796" s="41">
        <f>COUNTIFS(claims!$B:$B,$A796,claims!$Z:$Z,"Inpatient")</f>
        <v>1</v>
      </c>
      <c r="AD796" s="41">
        <f t="shared" si="50"/>
        <v>0</v>
      </c>
      <c r="AE796" s="41" t="str">
        <f>IF(enrollment!P796="","",enrollment!P796)</f>
        <v/>
      </c>
      <c r="AF796" s="41">
        <f>IF(enrollment!P796="",0,1)</f>
        <v>0</v>
      </c>
    </row>
    <row r="797" spans="1:32" x14ac:dyDescent="0.25">
      <c r="A797" t="str">
        <f>enrollment!A797</f>
        <v>M-000796</v>
      </c>
      <c r="B797" t="str">
        <f>enrollment!F797</f>
        <v>Commercial</v>
      </c>
      <c r="C797" t="str">
        <f>enrollment!I797</f>
        <v>KY</v>
      </c>
      <c r="D797" t="str">
        <f>enrollment!J797</f>
        <v>Hardin</v>
      </c>
      <c r="E797">
        <f>enrollment!L797</f>
        <v>27</v>
      </c>
      <c r="F797" t="str" cm="1">
        <f t="array" ref="F797">_xlfn.IFS(E797&lt;18,"0-17",E797&lt;35,"18-34",E797&lt;50,"35-49",E797&lt;65,"50-64",TRUE,"65+")</f>
        <v>18-34</v>
      </c>
      <c r="G797" t="str">
        <f>enrollment!M797</f>
        <v>M</v>
      </c>
      <c r="H797" s="13">
        <f>enrollment!N797</f>
        <v>1.34</v>
      </c>
      <c r="I797" s="14">
        <f>enrollment!O797</f>
        <v>3456789012</v>
      </c>
      <c r="J797" s="15">
        <f>IFERROR(_xlfn.XLOOKUP(I797,providers!$B$2:$B$11,providers!$Q$2:$Q$11),"")</f>
        <v>4</v>
      </c>
      <c r="K797">
        <f>SUMIFS(member_months!$F:$F,member_months!$A:$A,$A797)</f>
        <v>12</v>
      </c>
      <c r="L797" s="16">
        <f>SUMIFS(claims!$Q:$Q,claims!$B:$B,$A797)</f>
        <v>2301.83</v>
      </c>
      <c r="M797" s="16">
        <f t="shared" si="48"/>
        <v>191.81916666666666</v>
      </c>
      <c r="N797" s="16">
        <f>SUMIFS(claims!$Q:$Q,claims!$B:$B,$A797,claims!$Z:$Z,"Inpatient")</f>
        <v>0</v>
      </c>
      <c r="O797" s="16">
        <f>SUMIFS(claims!$Q:$Q,claims!$B:$B,$A797,claims!$Z:$Z,"ED")</f>
        <v>1818.97</v>
      </c>
      <c r="P797" s="16">
        <f>SUMIFS(claims!$Q:$Q,claims!$B:$B,$A797,claims!$Z:$Z,"Specialty Rx")</f>
        <v>0</v>
      </c>
      <c r="Q797" s="14">
        <f t="shared" si="49"/>
        <v>0</v>
      </c>
      <c r="AA797" s="41">
        <f>COUNTIFS(claims!$B:$B,$A797,claims!$Z:$Z,"Behavioral Health")</f>
        <v>0</v>
      </c>
      <c r="AB797" s="41">
        <f>COUNTIFS(claims!$B:$B,$A797,claims!$Z:$Z,"ED")</f>
        <v>2</v>
      </c>
      <c r="AC797" s="41">
        <f>COUNTIFS(claims!$B:$B,$A797,claims!$Z:$Z,"Inpatient")</f>
        <v>0</v>
      </c>
      <c r="AD797" s="41">
        <f t="shared" si="50"/>
        <v>0</v>
      </c>
      <c r="AE797" s="41" t="str">
        <f>IF(enrollment!P797="","",enrollment!P797)</f>
        <v/>
      </c>
      <c r="AF797" s="41">
        <f>IF(enrollment!P797="",0,1)</f>
        <v>0</v>
      </c>
    </row>
    <row r="798" spans="1:32" x14ac:dyDescent="0.25">
      <c r="A798" t="str">
        <f>enrollment!A798</f>
        <v>M-000797</v>
      </c>
      <c r="B798" t="str">
        <f>enrollment!F798</f>
        <v>Medicare Advantage</v>
      </c>
      <c r="C798" t="str">
        <f>enrollment!I798</f>
        <v>TN</v>
      </c>
      <c r="D798" t="str">
        <f>enrollment!J798</f>
        <v>Knox</v>
      </c>
      <c r="E798">
        <f>enrollment!L798</f>
        <v>80</v>
      </c>
      <c r="F798" t="str" cm="1">
        <f t="array" ref="F798">_xlfn.IFS(E798&lt;18,"0-17",E798&lt;35,"18-34",E798&lt;50,"35-49",E798&lt;65,"50-64",TRUE,"65+")</f>
        <v>65+</v>
      </c>
      <c r="G798" t="str">
        <f>enrollment!M798</f>
        <v>M</v>
      </c>
      <c r="H798" s="13">
        <f>enrollment!N798</f>
        <v>3.26</v>
      </c>
      <c r="I798" s="14">
        <f>enrollment!O798</f>
        <v>5678901234</v>
      </c>
      <c r="J798" s="15">
        <f>IFERROR(_xlfn.XLOOKUP(I798,providers!$B$2:$B$11,providers!$Q$2:$Q$11),"")</f>
        <v>3.8</v>
      </c>
      <c r="K798">
        <f>SUMIFS(member_months!$F:$F,member_months!$A:$A,$A798)</f>
        <v>12</v>
      </c>
      <c r="L798" s="16">
        <f>SUMIFS(claims!$Q:$Q,claims!$B:$B,$A798)</f>
        <v>51526.880000000012</v>
      </c>
      <c r="M798" s="16">
        <f t="shared" si="48"/>
        <v>4293.9066666666677</v>
      </c>
      <c r="N798" s="16">
        <f>SUMIFS(claims!$Q:$Q,claims!$B:$B,$A798,claims!$Z:$Z,"Inpatient")</f>
        <v>42346.869999999995</v>
      </c>
      <c r="O798" s="16">
        <f>SUMIFS(claims!$Q:$Q,claims!$B:$B,$A798,claims!$Z:$Z,"ED")</f>
        <v>1062.97</v>
      </c>
      <c r="P798" s="16">
        <f>SUMIFS(claims!$Q:$Q,claims!$B:$B,$A798,claims!$Z:$Z,"Specialty Rx")</f>
        <v>6064.0300000000007</v>
      </c>
      <c r="Q798" s="14">
        <f t="shared" si="49"/>
        <v>1</v>
      </c>
      <c r="AA798" s="41">
        <f>COUNTIFS(claims!$B:$B,$A798,claims!$Z:$Z,"Behavioral Health")</f>
        <v>0</v>
      </c>
      <c r="AB798" s="41">
        <f>COUNTIFS(claims!$B:$B,$A798,claims!$Z:$Z,"ED")</f>
        <v>1</v>
      </c>
      <c r="AC798" s="41">
        <f>COUNTIFS(claims!$B:$B,$A798,claims!$Z:$Z,"Inpatient")</f>
        <v>3</v>
      </c>
      <c r="AD798" s="41">
        <f t="shared" si="50"/>
        <v>0</v>
      </c>
      <c r="AE798" s="41" t="str">
        <f>IF(enrollment!P798="","",enrollment!P798)</f>
        <v/>
      </c>
      <c r="AF798" s="41">
        <f>IF(enrollment!P798="",0,1)</f>
        <v>0</v>
      </c>
    </row>
    <row r="799" spans="1:32" x14ac:dyDescent="0.25">
      <c r="A799" t="str">
        <f>enrollment!A799</f>
        <v>M-000798</v>
      </c>
      <c r="B799" t="str">
        <f>enrollment!F799</f>
        <v>Marketplace</v>
      </c>
      <c r="C799" t="str">
        <f>enrollment!I799</f>
        <v>GA</v>
      </c>
      <c r="D799" t="str">
        <f>enrollment!J799</f>
        <v>Fulton</v>
      </c>
      <c r="E799">
        <f>enrollment!L799</f>
        <v>75</v>
      </c>
      <c r="F799" t="str" cm="1">
        <f t="array" ref="F799">_xlfn.IFS(E799&lt;18,"0-17",E799&lt;35,"18-34",E799&lt;50,"35-49",E799&lt;65,"50-64",TRUE,"65+")</f>
        <v>65+</v>
      </c>
      <c r="G799" t="str">
        <f>enrollment!M799</f>
        <v>M</v>
      </c>
      <c r="H799" s="13">
        <f>enrollment!N799</f>
        <v>2.83</v>
      </c>
      <c r="I799" s="14">
        <f>enrollment!O799</f>
        <v>8901234567</v>
      </c>
      <c r="J799" s="15">
        <f>IFERROR(_xlfn.XLOOKUP(I799,providers!$B$2:$B$11,providers!$Q$2:$Q$11),"")</f>
        <v>3.7</v>
      </c>
      <c r="K799">
        <f>SUMIFS(member_months!$F:$F,member_months!$A:$A,$A799)</f>
        <v>11</v>
      </c>
      <c r="L799" s="16">
        <f>SUMIFS(claims!$Q:$Q,claims!$B:$B,$A799)</f>
        <v>40008.36</v>
      </c>
      <c r="M799" s="16">
        <f t="shared" si="48"/>
        <v>3637.1236363636363</v>
      </c>
      <c r="N799" s="16">
        <f>SUMIFS(claims!$Q:$Q,claims!$B:$B,$A799,claims!$Z:$Z,"Inpatient")</f>
        <v>36238.97</v>
      </c>
      <c r="O799" s="16">
        <f>SUMIFS(claims!$Q:$Q,claims!$B:$B,$A799,claims!$Z:$Z,"ED")</f>
        <v>2077.48</v>
      </c>
      <c r="P799" s="16">
        <f>SUMIFS(claims!$Q:$Q,claims!$B:$B,$A799,claims!$Z:$Z,"Specialty Rx")</f>
        <v>1138.42</v>
      </c>
      <c r="Q799" s="14">
        <f t="shared" si="49"/>
        <v>0</v>
      </c>
      <c r="AA799" s="41">
        <f>COUNTIFS(claims!$B:$B,$A799,claims!$Z:$Z,"Behavioral Health")</f>
        <v>0</v>
      </c>
      <c r="AB799" s="41">
        <f>COUNTIFS(claims!$B:$B,$A799,claims!$Z:$Z,"ED")</f>
        <v>2</v>
      </c>
      <c r="AC799" s="41">
        <f>COUNTIFS(claims!$B:$B,$A799,claims!$Z:$Z,"Inpatient")</f>
        <v>2</v>
      </c>
      <c r="AD799" s="41">
        <f t="shared" si="50"/>
        <v>0</v>
      </c>
      <c r="AE799" s="41" t="str">
        <f>IF(enrollment!P799="","",enrollment!P799)</f>
        <v/>
      </c>
      <c r="AF799" s="41">
        <f>IF(enrollment!P799="",0,1)</f>
        <v>0</v>
      </c>
    </row>
    <row r="800" spans="1:32" x14ac:dyDescent="0.25">
      <c r="A800" t="str">
        <f>enrollment!A800</f>
        <v>M-000799</v>
      </c>
      <c r="B800" t="str">
        <f>enrollment!F800</f>
        <v>Commercial</v>
      </c>
      <c r="C800" t="str">
        <f>enrollment!I800</f>
        <v>OH</v>
      </c>
      <c r="D800" t="str">
        <f>enrollment!J800</f>
        <v>Franklin</v>
      </c>
      <c r="E800">
        <f>enrollment!L800</f>
        <v>53</v>
      </c>
      <c r="F800" t="str" cm="1">
        <f t="array" ref="F800">_xlfn.IFS(E800&lt;18,"0-17",E800&lt;35,"18-34",E800&lt;50,"35-49",E800&lt;65,"50-64",TRUE,"65+")</f>
        <v>50-64</v>
      </c>
      <c r="G800" t="str">
        <f>enrollment!M800</f>
        <v>F</v>
      </c>
      <c r="H800" s="13">
        <f>enrollment!N800</f>
        <v>1.1599999999999999</v>
      </c>
      <c r="I800" s="14">
        <f>enrollment!O800</f>
        <v>6789012345</v>
      </c>
      <c r="J800" s="15">
        <f>IFERROR(_xlfn.XLOOKUP(I800,providers!$B$2:$B$11,providers!$Q$2:$Q$11),"")</f>
        <v>4.0999999999999996</v>
      </c>
      <c r="K800">
        <f>SUMIFS(member_months!$F:$F,member_months!$A:$A,$A800)</f>
        <v>10</v>
      </c>
      <c r="L800" s="16">
        <f>SUMIFS(claims!$Q:$Q,claims!$B:$B,$A800)</f>
        <v>2186.5</v>
      </c>
      <c r="M800" s="16">
        <f t="shared" si="48"/>
        <v>218.65</v>
      </c>
      <c r="N800" s="16">
        <f>SUMIFS(claims!$Q:$Q,claims!$B:$B,$A800,claims!$Z:$Z,"Inpatient")</f>
        <v>0</v>
      </c>
      <c r="O800" s="16">
        <f>SUMIFS(claims!$Q:$Q,claims!$B:$B,$A800,claims!$Z:$Z,"ED")</f>
        <v>0</v>
      </c>
      <c r="P800" s="16">
        <f>SUMIFS(claims!$Q:$Q,claims!$B:$B,$A800,claims!$Z:$Z,"Specialty Rx")</f>
        <v>1782.37</v>
      </c>
      <c r="Q800" s="14">
        <f t="shared" si="49"/>
        <v>0</v>
      </c>
      <c r="AA800" s="41">
        <f>COUNTIFS(claims!$B:$B,$A800,claims!$Z:$Z,"Behavioral Health")</f>
        <v>0</v>
      </c>
      <c r="AB800" s="41">
        <f>COUNTIFS(claims!$B:$B,$A800,claims!$Z:$Z,"ED")</f>
        <v>0</v>
      </c>
      <c r="AC800" s="41">
        <f>COUNTIFS(claims!$B:$B,$A800,claims!$Z:$Z,"Inpatient")</f>
        <v>0</v>
      </c>
      <c r="AD800" s="41">
        <f t="shared" si="50"/>
        <v>0</v>
      </c>
      <c r="AE800" s="41" t="str">
        <f>IF(enrollment!P800="","",enrollment!P800)</f>
        <v/>
      </c>
      <c r="AF800" s="41">
        <f>IF(enrollment!P800="",0,1)</f>
        <v>0</v>
      </c>
    </row>
    <row r="801" spans="1:32" x14ac:dyDescent="0.25">
      <c r="A801" t="str">
        <f>enrollment!A801</f>
        <v>M-000800</v>
      </c>
      <c r="B801" t="str">
        <f>enrollment!F801</f>
        <v>Medicare Advantage</v>
      </c>
      <c r="C801" t="str">
        <f>enrollment!I801</f>
        <v>GA</v>
      </c>
      <c r="D801" t="str">
        <f>enrollment!J801</f>
        <v>Fulton</v>
      </c>
      <c r="E801">
        <f>enrollment!L801</f>
        <v>72</v>
      </c>
      <c r="F801" t="str" cm="1">
        <f t="array" ref="F801">_xlfn.IFS(E801&lt;18,"0-17",E801&lt;35,"18-34",E801&lt;50,"35-49",E801&lt;65,"50-64",TRUE,"65+")</f>
        <v>65+</v>
      </c>
      <c r="G801" t="str">
        <f>enrollment!M801</f>
        <v>F</v>
      </c>
      <c r="H801" s="13">
        <f>enrollment!N801</f>
        <v>3.49</v>
      </c>
      <c r="I801" s="14">
        <f>enrollment!O801</f>
        <v>8901234567</v>
      </c>
      <c r="J801" s="15">
        <f>IFERROR(_xlfn.XLOOKUP(I801,providers!$B$2:$B$11,providers!$Q$2:$Q$11),"")</f>
        <v>3.7</v>
      </c>
      <c r="K801">
        <f>SUMIFS(member_months!$F:$F,member_months!$A:$A,$A801)</f>
        <v>11</v>
      </c>
      <c r="L801" s="16">
        <f>SUMIFS(claims!$Q:$Q,claims!$B:$B,$A801)</f>
        <v>2384.85</v>
      </c>
      <c r="M801" s="16">
        <f t="shared" si="48"/>
        <v>216.80454545454543</v>
      </c>
      <c r="N801" s="16">
        <f>SUMIFS(claims!$Q:$Q,claims!$B:$B,$A801,claims!$Z:$Z,"Inpatient")</f>
        <v>0</v>
      </c>
      <c r="O801" s="16">
        <f>SUMIFS(claims!$Q:$Q,claims!$B:$B,$A801,claims!$Z:$Z,"ED")</f>
        <v>0</v>
      </c>
      <c r="P801" s="16">
        <f>SUMIFS(claims!$Q:$Q,claims!$B:$B,$A801,claims!$Z:$Z,"Specialty Rx")</f>
        <v>1608.17</v>
      </c>
      <c r="Q801" s="14">
        <f t="shared" si="49"/>
        <v>0</v>
      </c>
      <c r="AA801" s="41">
        <f>COUNTIFS(claims!$B:$B,$A801,claims!$Z:$Z,"Behavioral Health")</f>
        <v>0</v>
      </c>
      <c r="AB801" s="41">
        <f>COUNTIFS(claims!$B:$B,$A801,claims!$Z:$Z,"ED")</f>
        <v>0</v>
      </c>
      <c r="AC801" s="41">
        <f>COUNTIFS(claims!$B:$B,$A801,claims!$Z:$Z,"Inpatient")</f>
        <v>0</v>
      </c>
      <c r="AD801" s="41">
        <f t="shared" si="50"/>
        <v>0</v>
      </c>
      <c r="AE801" s="41" t="str">
        <f>IF(enrollment!P801="","",enrollment!P801)</f>
        <v/>
      </c>
      <c r="AF801" s="41">
        <f>IF(enrollment!P801="",0,1)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99A3-DA72-4722-B3ED-228DA46EE2E0}">
  <dimension ref="A1:E49"/>
  <sheetViews>
    <sheetView workbookViewId="0">
      <selection activeCell="B1" sqref="B1"/>
    </sheetView>
  </sheetViews>
  <sheetFormatPr defaultRowHeight="15" x14ac:dyDescent="0.25"/>
  <cols>
    <col min="1" max="1" width="45.7109375" customWidth="1"/>
    <col min="2" max="5" width="19" customWidth="1"/>
  </cols>
  <sheetData>
    <row r="1" spans="1:5" ht="15.75" x14ac:dyDescent="0.25">
      <c r="A1" s="7" t="s">
        <v>7844</v>
      </c>
    </row>
    <row r="2" spans="1:5" x14ac:dyDescent="0.25">
      <c r="A2" s="4" t="s">
        <v>7845</v>
      </c>
      <c r="B2" s="4" t="s">
        <v>7846</v>
      </c>
      <c r="C2" s="4" t="s">
        <v>7837</v>
      </c>
      <c r="D2" s="4" t="s">
        <v>7847</v>
      </c>
      <c r="E2" s="4" t="s">
        <v>7848</v>
      </c>
    </row>
    <row r="3" spans="1:5" x14ac:dyDescent="0.25">
      <c r="A3" t="s">
        <v>69</v>
      </c>
      <c r="B3" s="18">
        <f>COUNTIFS(claims!$Z:$Z,$A3)</f>
        <v>528</v>
      </c>
      <c r="C3" s="16">
        <f>SUMIFS(claims!$Q:$Q,claims!$Z:$Z,$A3)</f>
        <v>8631818.2599999998</v>
      </c>
      <c r="D3" s="17">
        <f>C3/$C$9</f>
        <v>0.76244380014152879</v>
      </c>
      <c r="E3" s="16">
        <f>IF(B3=0,0,C3/B3)</f>
        <v>16348.140643939394</v>
      </c>
    </row>
    <row r="4" spans="1:5" x14ac:dyDescent="0.25">
      <c r="A4" t="s">
        <v>45</v>
      </c>
      <c r="B4" s="18">
        <f>COUNTIFS(claims!$Z:$Z,$A4)</f>
        <v>1209</v>
      </c>
      <c r="C4" s="16">
        <f>SUMIFS(claims!$Q:$Q,claims!$Z:$Z,$A4)</f>
        <v>1362281.7300000011</v>
      </c>
      <c r="D4" s="17">
        <f t="shared" ref="D4:D8" si="0">C4/$C$9</f>
        <v>0.12032960238490668</v>
      </c>
      <c r="E4" s="16">
        <f t="shared" ref="E4:E8" si="1">IF(B4=0,0,C4/B4)</f>
        <v>1126.7838957816386</v>
      </c>
    </row>
    <row r="5" spans="1:5" x14ac:dyDescent="0.25">
      <c r="A5" t="s">
        <v>64</v>
      </c>
      <c r="B5" s="18">
        <f>COUNTIFS(claims!$Z:$Z,$A5)</f>
        <v>657</v>
      </c>
      <c r="C5" s="16">
        <f>SUMIFS(claims!$Q:$Q,claims!$Z:$Z,$A5)</f>
        <v>791233.42000000039</v>
      </c>
      <c r="D5" s="17">
        <f t="shared" si="0"/>
        <v>6.9889216544253174E-2</v>
      </c>
      <c r="E5" s="16">
        <f t="shared" si="1"/>
        <v>1204.3126636225272</v>
      </c>
    </row>
    <row r="6" spans="1:5" x14ac:dyDescent="0.25">
      <c r="A6" t="s">
        <v>39</v>
      </c>
      <c r="B6" s="18">
        <f>COUNTIFS(claims!$Z:$Z,$A6)</f>
        <v>2387</v>
      </c>
      <c r="C6" s="16">
        <f>SUMIFS(claims!$Q:$Q,claims!$Z:$Z,$A6)</f>
        <v>357410.2500000007</v>
      </c>
      <c r="D6" s="17">
        <f t="shared" si="0"/>
        <v>3.1569852493573518E-2</v>
      </c>
      <c r="E6" s="16">
        <f t="shared" si="1"/>
        <v>149.7319857561796</v>
      </c>
    </row>
    <row r="7" spans="1:5" x14ac:dyDescent="0.25">
      <c r="A7" t="s">
        <v>36</v>
      </c>
      <c r="B7" s="18">
        <f>COUNTIFS(claims!$Z:$Z,$A7)</f>
        <v>700</v>
      </c>
      <c r="C7" s="16">
        <f>SUMIFS(claims!$Q:$Q,claims!$Z:$Z,$A7)</f>
        <v>94287.549999999959</v>
      </c>
      <c r="D7" s="17">
        <f t="shared" si="0"/>
        <v>8.3283678783147106E-3</v>
      </c>
      <c r="E7" s="16">
        <f t="shared" si="1"/>
        <v>134.69649999999993</v>
      </c>
    </row>
    <row r="8" spans="1:5" x14ac:dyDescent="0.25">
      <c r="A8" t="s">
        <v>33</v>
      </c>
      <c r="B8" s="18">
        <f>COUNTIFS(claims!$Z:$Z,$A8)</f>
        <v>480</v>
      </c>
      <c r="C8" s="16">
        <f>SUMIFS(claims!$Q:$Q,claims!$Z:$Z,$A8)</f>
        <v>84220.609999999971</v>
      </c>
      <c r="D8" s="17">
        <f t="shared" si="0"/>
        <v>7.4391605574232311E-3</v>
      </c>
      <c r="E8" s="16">
        <f t="shared" si="1"/>
        <v>175.45960416666659</v>
      </c>
    </row>
    <row r="9" spans="1:5" x14ac:dyDescent="0.25">
      <c r="A9" s="3" t="s">
        <v>7840</v>
      </c>
      <c r="B9" s="18">
        <f>SUM(B3:B8)</f>
        <v>5961</v>
      </c>
      <c r="C9" s="16">
        <f>SUM(C3:C8)</f>
        <v>11321251.82</v>
      </c>
      <c r="D9" s="17">
        <f>C9/$C$9</f>
        <v>1</v>
      </c>
      <c r="E9" s="16">
        <f>C9/B9</f>
        <v>1899.2202348599228</v>
      </c>
    </row>
    <row r="11" spans="1:5" ht="15.75" x14ac:dyDescent="0.25">
      <c r="A11" s="7" t="s">
        <v>7849</v>
      </c>
    </row>
    <row r="12" spans="1:5" x14ac:dyDescent="0.25">
      <c r="A12" s="4" t="s">
        <v>7850</v>
      </c>
      <c r="B12" s="4" t="s">
        <v>7851</v>
      </c>
      <c r="C12" s="4" t="s">
        <v>7837</v>
      </c>
      <c r="D12" s="4" t="s">
        <v>7852</v>
      </c>
      <c r="E12" s="4" t="s">
        <v>7853</v>
      </c>
    </row>
    <row r="13" spans="1:5" x14ac:dyDescent="0.25">
      <c r="A13" t="s">
        <v>63</v>
      </c>
      <c r="B13" s="18">
        <f>COUNTIFS(claims!$N:$N,$A13)</f>
        <v>175</v>
      </c>
      <c r="C13" s="16">
        <f>SUMIFS(claims!$Q:$Q,claims!$N:$N,$A13)</f>
        <v>337014.63000000012</v>
      </c>
      <c r="D13" s="16">
        <f>IF(B13=0,0,C13/B13)</f>
        <v>1925.7978857142864</v>
      </c>
      <c r="E13" s="17">
        <f>C13/$C$5</f>
        <v>0.42593578769713741</v>
      </c>
    </row>
    <row r="14" spans="1:5" x14ac:dyDescent="0.25">
      <c r="A14" t="s">
        <v>153</v>
      </c>
      <c r="B14" s="18">
        <f>COUNTIFS(claims!$N:$N,$A14)</f>
        <v>193</v>
      </c>
      <c r="C14" s="16">
        <f>SUMIFS(claims!$Q:$Q,claims!$N:$N,$A14)</f>
        <v>181625.16999999998</v>
      </c>
      <c r="D14" s="16">
        <f t="shared" ref="D14:D16" si="2">IF(B14=0,0,C14/B14)</f>
        <v>941.06305699481857</v>
      </c>
      <c r="E14" s="17">
        <f t="shared" ref="E14:E16" si="3">C14/$C$5</f>
        <v>0.22954688895724334</v>
      </c>
    </row>
    <row r="15" spans="1:5" x14ac:dyDescent="0.25">
      <c r="A15" t="s">
        <v>108</v>
      </c>
      <c r="B15" s="18">
        <f>COUNTIFS(claims!$N:$N,$A15)</f>
        <v>138</v>
      </c>
      <c r="C15" s="16">
        <f>SUMIFS(claims!$Q:$Q,claims!$N:$N,$A15)</f>
        <v>132809.59000000005</v>
      </c>
      <c r="D15" s="16">
        <f t="shared" si="2"/>
        <v>962.38833333333378</v>
      </c>
      <c r="E15" s="17">
        <f t="shared" si="3"/>
        <v>0.16785134025304441</v>
      </c>
    </row>
    <row r="16" spans="1:5" x14ac:dyDescent="0.25">
      <c r="A16" t="s">
        <v>84</v>
      </c>
      <c r="B16" s="18">
        <f>COUNTIFS(claims!$N:$N,$A16)</f>
        <v>151</v>
      </c>
      <c r="C16" s="16">
        <f>SUMIFS(claims!$Q:$Q,claims!$N:$N,$A16)</f>
        <v>139784.02999999997</v>
      </c>
      <c r="D16" s="16">
        <f t="shared" si="2"/>
        <v>925.72205298013228</v>
      </c>
      <c r="E16" s="17">
        <f t="shared" si="3"/>
        <v>0.1766659830925745</v>
      </c>
    </row>
    <row r="17" spans="1:5" x14ac:dyDescent="0.25">
      <c r="A17" s="3" t="s">
        <v>7840</v>
      </c>
      <c r="B17" s="18">
        <f>SUM(B13:B16)</f>
        <v>657</v>
      </c>
      <c r="C17" s="16">
        <f>SUM(C13:C16)</f>
        <v>791233.42000000016</v>
      </c>
      <c r="D17" s="16">
        <f>C17/B17</f>
        <v>1204.3126636225268</v>
      </c>
      <c r="E17" s="17">
        <f>C17/$C$5</f>
        <v>0.99999999999999967</v>
      </c>
    </row>
    <row r="19" spans="1:5" ht="15.75" x14ac:dyDescent="0.25">
      <c r="A19" s="7" t="s">
        <v>7854</v>
      </c>
    </row>
    <row r="20" spans="1:5" x14ac:dyDescent="0.25">
      <c r="A20" s="4" t="s">
        <v>7845</v>
      </c>
      <c r="B20" s="4" t="s">
        <v>32</v>
      </c>
      <c r="C20" s="4" t="s">
        <v>44</v>
      </c>
      <c r="D20" s="4" t="s">
        <v>147</v>
      </c>
      <c r="E20" s="4" t="s">
        <v>7840</v>
      </c>
    </row>
    <row r="21" spans="1:5" x14ac:dyDescent="0.25">
      <c r="A21" t="s">
        <v>69</v>
      </c>
      <c r="B21" s="16">
        <f>SUMIFS(claims!$Q:$Q,claims!$Z:$Z,$A21,claims!$Y:$Y,B$20)</f>
        <v>3400019.8800000013</v>
      </c>
      <c r="C21" s="16">
        <f>SUMIFS(claims!$Q:$Q,claims!$Z:$Z,$A21,claims!$Y:$Y,C$20)</f>
        <v>3310145.0899999994</v>
      </c>
      <c r="D21" s="16">
        <f>SUMIFS(claims!$Q:$Q,claims!$Z:$Z,$A21,claims!$Y:$Y,D$20)</f>
        <v>1921653.2900000003</v>
      </c>
      <c r="E21" s="16">
        <f>SUM(B21:D21)</f>
        <v>8631818.2600000016</v>
      </c>
    </row>
    <row r="22" spans="1:5" x14ac:dyDescent="0.25">
      <c r="A22" t="s">
        <v>45</v>
      </c>
      <c r="B22" s="16">
        <f>SUMIFS(claims!$Q:$Q,claims!$Z:$Z,$A22,claims!$Y:$Y,B$20)</f>
        <v>618563.94000000053</v>
      </c>
      <c r="C22" s="16">
        <f>SUMIFS(claims!$Q:$Q,claims!$Z:$Z,$A22,claims!$Y:$Y,C$20)</f>
        <v>496647.00999999983</v>
      </c>
      <c r="D22" s="16">
        <f>SUMIFS(claims!$Q:$Q,claims!$Z:$Z,$A22,claims!$Y:$Y,D$20)</f>
        <v>247070.78</v>
      </c>
      <c r="E22" s="16">
        <f t="shared" ref="E22:E26" si="4">SUM(B22:D22)</f>
        <v>1362281.7300000004</v>
      </c>
    </row>
    <row r="23" spans="1:5" x14ac:dyDescent="0.25">
      <c r="A23" t="s">
        <v>64</v>
      </c>
      <c r="B23" s="16">
        <f>SUMIFS(claims!$Q:$Q,claims!$Z:$Z,$A23,claims!$Y:$Y,B$20)</f>
        <v>236147.02000000002</v>
      </c>
      <c r="C23" s="16">
        <f>SUMIFS(claims!$Q:$Q,claims!$Z:$Z,$A23,claims!$Y:$Y,C$20)</f>
        <v>222957.51999999993</v>
      </c>
      <c r="D23" s="16">
        <f>SUMIFS(claims!$Q:$Q,claims!$Z:$Z,$A23,claims!$Y:$Y,D$20)</f>
        <v>332128.87999999977</v>
      </c>
      <c r="E23" s="16">
        <f t="shared" si="4"/>
        <v>791233.41999999969</v>
      </c>
    </row>
    <row r="24" spans="1:5" x14ac:dyDescent="0.25">
      <c r="A24" t="s">
        <v>39</v>
      </c>
      <c r="B24" s="16">
        <f>SUMIFS(claims!$Q:$Q,claims!$Z:$Z,$A24,claims!$Y:$Y,B$20)</f>
        <v>144676.18000000002</v>
      </c>
      <c r="C24" s="16">
        <f>SUMIFS(claims!$Q:$Q,claims!$Z:$Z,$A24,claims!$Y:$Y,C$20)</f>
        <v>138307.41999999998</v>
      </c>
      <c r="D24" s="16">
        <f>SUMIFS(claims!$Q:$Q,claims!$Z:$Z,$A24,claims!$Y:$Y,D$20)</f>
        <v>74426.649999999907</v>
      </c>
      <c r="E24" s="16">
        <f t="shared" si="4"/>
        <v>357410.24999999988</v>
      </c>
    </row>
    <row r="25" spans="1:5" x14ac:dyDescent="0.25">
      <c r="A25" t="s">
        <v>36</v>
      </c>
      <c r="B25" s="16">
        <f>SUMIFS(claims!$Q:$Q,claims!$Z:$Z,$A25,claims!$Y:$Y,B$20)</f>
        <v>42770.269999999982</v>
      </c>
      <c r="C25" s="16">
        <f>SUMIFS(claims!$Q:$Q,claims!$Z:$Z,$A25,claims!$Y:$Y,C$20)</f>
        <v>31785.169999999969</v>
      </c>
      <c r="D25" s="16">
        <f>SUMIFS(claims!$Q:$Q,claims!$Z:$Z,$A25,claims!$Y:$Y,D$20)</f>
        <v>19732.11</v>
      </c>
      <c r="E25" s="16">
        <f t="shared" si="4"/>
        <v>94287.549999999945</v>
      </c>
    </row>
    <row r="26" spans="1:5" x14ac:dyDescent="0.25">
      <c r="A26" t="s">
        <v>33</v>
      </c>
      <c r="B26" s="16">
        <f>SUMIFS(claims!$Q:$Q,claims!$Z:$Z,$A26,claims!$Y:$Y,B$20)</f>
        <v>37968.399999999987</v>
      </c>
      <c r="C26" s="16">
        <f>SUMIFS(claims!$Q:$Q,claims!$Z:$Z,$A26,claims!$Y:$Y,C$20)</f>
        <v>30159.149999999976</v>
      </c>
      <c r="D26" s="16">
        <f>SUMIFS(claims!$Q:$Q,claims!$Z:$Z,$A26,claims!$Y:$Y,D$20)</f>
        <v>16093.06</v>
      </c>
      <c r="E26" s="16">
        <f t="shared" si="4"/>
        <v>84220.609999999957</v>
      </c>
    </row>
    <row r="27" spans="1:5" x14ac:dyDescent="0.25">
      <c r="A27" s="3" t="s">
        <v>7840</v>
      </c>
      <c r="B27" s="16">
        <f>SUM(B21:B26)</f>
        <v>4480145.6900000013</v>
      </c>
      <c r="C27" s="16">
        <f t="shared" ref="C27:E27" si="5">SUM(C21:C26)</f>
        <v>4230001.3599999994</v>
      </c>
      <c r="D27" s="16">
        <f t="shared" si="5"/>
        <v>2611104.77</v>
      </c>
      <c r="E27" s="16">
        <f t="shared" si="5"/>
        <v>11321251.820000002</v>
      </c>
    </row>
    <row r="29" spans="1:5" ht="15.75" x14ac:dyDescent="0.25">
      <c r="A29" s="19" t="s">
        <v>7855</v>
      </c>
    </row>
    <row r="30" spans="1:5" x14ac:dyDescent="0.25">
      <c r="A30" t="s">
        <v>7856</v>
      </c>
      <c r="B30" s="20">
        <v>0.05</v>
      </c>
      <c r="C30" s="20">
        <v>0.1</v>
      </c>
      <c r="D30" s="20">
        <v>0.15</v>
      </c>
    </row>
    <row r="31" spans="1:5" x14ac:dyDescent="0.25">
      <c r="A31" t="s">
        <v>7857</v>
      </c>
      <c r="B31" s="16">
        <f>$C$5*B30</f>
        <v>39561.671000000024</v>
      </c>
      <c r="C31" s="16">
        <f>$C$5*C30</f>
        <v>79123.342000000048</v>
      </c>
      <c r="D31" s="16">
        <f>$C$5*D30</f>
        <v>118685.01300000005</v>
      </c>
    </row>
    <row r="32" spans="1:5" x14ac:dyDescent="0.25">
      <c r="A32" t="s">
        <v>7858</v>
      </c>
      <c r="B32" s="21">
        <f>B31/'Member Spend'!$U$10</f>
        <v>4.6752151973528742</v>
      </c>
      <c r="C32" s="21">
        <f>C31/'Member Spend'!$U$10</f>
        <v>9.3504303947057483</v>
      </c>
      <c r="D32" s="21">
        <f>D31/'Member Spend'!$U$10</f>
        <v>14.025645592058622</v>
      </c>
    </row>
    <row r="33" spans="1:2" x14ac:dyDescent="0.25">
      <c r="A33" t="s">
        <v>7859</v>
      </c>
      <c r="B33" s="16">
        <f>C5</f>
        <v>791233.42000000039</v>
      </c>
    </row>
    <row r="35" spans="1:2" ht="15.75" x14ac:dyDescent="0.25">
      <c r="A35" s="19" t="s">
        <v>7860</v>
      </c>
    </row>
    <row r="36" spans="1:2" x14ac:dyDescent="0.25">
      <c r="A36" t="s">
        <v>7861</v>
      </c>
      <c r="B36" s="18">
        <f>COUNTIFS(claims!$Z:$Z,"ED",claims!$AA:$AA,"Avoidable")+COUNTIFS(claims!$Z:$Z,"ED",claims!$AA:$AA,"Potentially Avoidable")</f>
        <v>914</v>
      </c>
    </row>
    <row r="37" spans="1:2" x14ac:dyDescent="0.25">
      <c r="A37" t="s">
        <v>7862</v>
      </c>
      <c r="B37" s="20">
        <v>0.2</v>
      </c>
    </row>
    <row r="38" spans="1:2" x14ac:dyDescent="0.25">
      <c r="A38" t="s">
        <v>7863</v>
      </c>
      <c r="B38" s="22">
        <f>B36*B37</f>
        <v>182.8</v>
      </c>
    </row>
    <row r="39" spans="1:2" x14ac:dyDescent="0.25">
      <c r="A39" t="s">
        <v>7864</v>
      </c>
      <c r="B39" s="16">
        <f>E4</f>
        <v>1126.7838957816386</v>
      </c>
    </row>
    <row r="40" spans="1:2" x14ac:dyDescent="0.25">
      <c r="A40" t="s">
        <v>7865</v>
      </c>
      <c r="B40" s="16">
        <f>E7</f>
        <v>134.69649999999993</v>
      </c>
    </row>
    <row r="41" spans="1:2" x14ac:dyDescent="0.25">
      <c r="A41" t="s">
        <v>7866</v>
      </c>
      <c r="B41" s="16">
        <f>B39-B40</f>
        <v>992.08739578163875</v>
      </c>
    </row>
    <row r="42" spans="1:2" x14ac:dyDescent="0.25">
      <c r="A42" t="s">
        <v>7867</v>
      </c>
      <c r="B42" s="16">
        <f>B38*B41</f>
        <v>181353.57594888358</v>
      </c>
    </row>
    <row r="43" spans="1:2" x14ac:dyDescent="0.25">
      <c r="A43" t="s">
        <v>7858</v>
      </c>
      <c r="B43" s="21">
        <f>B42/'Member Spend'!$U$10</f>
        <v>21.431526347067308</v>
      </c>
    </row>
    <row r="45" spans="1:2" ht="15.75" x14ac:dyDescent="0.25">
      <c r="A45" s="19" t="s">
        <v>7868</v>
      </c>
    </row>
    <row r="46" spans="1:2" x14ac:dyDescent="0.25">
      <c r="A46" t="s">
        <v>7869</v>
      </c>
      <c r="B46" s="16">
        <f>C31</f>
        <v>79123.342000000048</v>
      </c>
    </row>
    <row r="47" spans="1:2" x14ac:dyDescent="0.25">
      <c r="A47" t="s">
        <v>7870</v>
      </c>
      <c r="B47" s="16">
        <f>B42</f>
        <v>181353.57594888358</v>
      </c>
    </row>
    <row r="48" spans="1:2" x14ac:dyDescent="0.25">
      <c r="A48" s="3" t="s">
        <v>7871</v>
      </c>
      <c r="B48" s="23">
        <f>B46+B47</f>
        <v>260476.91794888361</v>
      </c>
    </row>
    <row r="49" spans="1:2" x14ac:dyDescent="0.25">
      <c r="A49" t="s">
        <v>7872</v>
      </c>
      <c r="B49" s="17">
        <f>B48/$C$9</f>
        <v>2.300778412937763E-2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39E6-2D23-44FD-B960-2E2E6A4E418E}">
  <dimension ref="A1:F43"/>
  <sheetViews>
    <sheetView workbookViewId="0"/>
  </sheetViews>
  <sheetFormatPr defaultRowHeight="15" x14ac:dyDescent="0.25"/>
  <cols>
    <col min="1" max="1" width="40" customWidth="1"/>
    <col min="2" max="6" width="18.140625" customWidth="1"/>
  </cols>
  <sheetData>
    <row r="1" spans="1:6" ht="15.75" x14ac:dyDescent="0.25">
      <c r="A1" s="7" t="s">
        <v>7873</v>
      </c>
    </row>
    <row r="2" spans="1:6" x14ac:dyDescent="0.25">
      <c r="A2" s="4" t="s">
        <v>7845</v>
      </c>
      <c r="B2" s="4" t="s">
        <v>7874</v>
      </c>
      <c r="C2" s="4" t="s">
        <v>7837</v>
      </c>
      <c r="D2" s="4" t="s">
        <v>7875</v>
      </c>
      <c r="E2" s="4" t="s">
        <v>7876</v>
      </c>
      <c r="F2" s="4" t="s">
        <v>7877</v>
      </c>
    </row>
    <row r="3" spans="1:6" x14ac:dyDescent="0.25">
      <c r="A3" t="s">
        <v>7744</v>
      </c>
      <c r="B3" s="18">
        <f>COUNTIFS(claims!$Z:$Z,"ED",claims!$AA:$AA,$A3)</f>
        <v>613</v>
      </c>
      <c r="C3" s="16">
        <f>SUMIFS(claims!$Q:$Q,claims!$Z:$Z,"ED",claims!$AA:$AA,$A3)</f>
        <v>694188.55000000063</v>
      </c>
      <c r="D3" s="16">
        <f>IF(B3=0,0,C3/B3)</f>
        <v>1132.4446166394789</v>
      </c>
      <c r="E3" s="17">
        <f>B3/$B$6</f>
        <v>0.50703060380479736</v>
      </c>
      <c r="F3" s="17">
        <f>C3/$C$6</f>
        <v>0.50957781691750359</v>
      </c>
    </row>
    <row r="4" spans="1:6" x14ac:dyDescent="0.25">
      <c r="A4" t="s">
        <v>7746</v>
      </c>
      <c r="B4" s="18">
        <f>COUNTIFS(claims!$Z:$Z,"ED",claims!$AA:$AA,$A4)</f>
        <v>301</v>
      </c>
      <c r="C4" s="16">
        <f>SUMIFS(claims!$Q:$Q,claims!$Z:$Z,"ED",claims!$AA:$AA,$A4)</f>
        <v>333395.24000000005</v>
      </c>
      <c r="D4" s="16">
        <f t="shared" ref="D4:D5" si="0">IF(B4=0,0,C4/B4)</f>
        <v>1107.6253820598008</v>
      </c>
      <c r="E4" s="17">
        <f t="shared" ref="E4:E5" si="1">B4/$B$6</f>
        <v>0.24896608767576509</v>
      </c>
      <c r="F4" s="17">
        <f t="shared" ref="F4:F5" si="2">C4/$C$6</f>
        <v>0.24473295989956481</v>
      </c>
    </row>
    <row r="5" spans="1:6" x14ac:dyDescent="0.25">
      <c r="A5" t="s">
        <v>7749</v>
      </c>
      <c r="B5" s="18">
        <f>COUNTIFS(claims!$Z:$Z,"ED",claims!$AA:$AA,$A5)</f>
        <v>295</v>
      </c>
      <c r="C5" s="16">
        <f>SUMIFS(claims!$Q:$Q,claims!$Z:$Z,"ED",claims!$AA:$AA,$A5)</f>
        <v>334697.94000000018</v>
      </c>
      <c r="D5" s="16">
        <f t="shared" si="0"/>
        <v>1134.5692881355938</v>
      </c>
      <c r="E5" s="17">
        <f t="shared" si="1"/>
        <v>0.24400330851943755</v>
      </c>
      <c r="F5" s="17">
        <f t="shared" si="2"/>
        <v>0.2456892231829314</v>
      </c>
    </row>
    <row r="6" spans="1:6" x14ac:dyDescent="0.25">
      <c r="A6" s="3" t="s">
        <v>7840</v>
      </c>
      <c r="B6" s="18">
        <f>COUNTIFS(claims!$Z:$Z,"ED")</f>
        <v>1209</v>
      </c>
      <c r="C6" s="16">
        <f>SUMIFS(claims!$Q:$Q,claims!$Z:$Z,"ED")</f>
        <v>1362281.7300000011</v>
      </c>
      <c r="D6" s="16">
        <f>C6/B6</f>
        <v>1126.7838957816386</v>
      </c>
      <c r="E6" s="17">
        <f>B6/$B$6</f>
        <v>1</v>
      </c>
      <c r="F6" s="17">
        <f>C6/$C$6</f>
        <v>1</v>
      </c>
    </row>
    <row r="8" spans="1:6" ht="15.75" x14ac:dyDescent="0.25">
      <c r="A8" s="7" t="s">
        <v>7878</v>
      </c>
    </row>
    <row r="9" spans="1:6" x14ac:dyDescent="0.25">
      <c r="A9" s="4" t="s">
        <v>7834</v>
      </c>
      <c r="B9" s="4" t="s">
        <v>7879</v>
      </c>
      <c r="C9" s="4" t="s">
        <v>7880</v>
      </c>
      <c r="D9" s="4" t="s">
        <v>7881</v>
      </c>
      <c r="E9" s="4" t="s">
        <v>7882</v>
      </c>
      <c r="F9" s="4" t="s">
        <v>7883</v>
      </c>
    </row>
    <row r="10" spans="1:6" x14ac:dyDescent="0.25">
      <c r="A10" t="s">
        <v>32</v>
      </c>
      <c r="B10" s="18">
        <f>COUNTIFS(claims!$Z:$Z,"ED",claims!$Y:$Y,$A10)</f>
        <v>547</v>
      </c>
      <c r="C10" s="18">
        <f>SUMIFS(member_months!$F:$F,member_months!$C:$C,$A10)</f>
        <v>3733</v>
      </c>
      <c r="D10" s="22">
        <f>B10/C10*1000</f>
        <v>146.53094026252344</v>
      </c>
      <c r="E10" s="18">
        <f>COUNTIFS(claims!$Z:$Z,"ED",claims!$Y:$Y,$A10,claims!$AA:$AA,"Avoidable")+COUNTIFS(claims!$Z:$Z,"ED",claims!$Y:$Y,$A10,claims!$AA:$AA,"Potentially Avoidable")</f>
        <v>417</v>
      </c>
      <c r="F10" s="22">
        <f>E10/C10*1000</f>
        <v>111.70640235735334</v>
      </c>
    </row>
    <row r="11" spans="1:6" x14ac:dyDescent="0.25">
      <c r="A11" t="s">
        <v>44</v>
      </c>
      <c r="B11" s="18">
        <f>COUNTIFS(claims!$Z:$Z,"ED",claims!$Y:$Y,$A11)</f>
        <v>444</v>
      </c>
      <c r="C11" s="18">
        <f>SUMIFS(member_months!$F:$F,member_months!$C:$C,$A11)</f>
        <v>3088</v>
      </c>
      <c r="D11" s="22">
        <f t="shared" ref="D11:D12" si="3">B11/C11*1000</f>
        <v>143.78238341968913</v>
      </c>
      <c r="E11" s="18">
        <f>COUNTIFS(claims!$Z:$Z,"ED",claims!$Y:$Y,$A11,claims!$AA:$AA,"Avoidable")+COUNTIFS(claims!$Z:$Z,"ED",claims!$Y:$Y,$A11,claims!$AA:$AA,"Potentially Avoidable")</f>
        <v>326</v>
      </c>
      <c r="F11" s="22">
        <f t="shared" ref="F11:F12" si="4">E11/C11*1000</f>
        <v>105.56994818652849</v>
      </c>
    </row>
    <row r="12" spans="1:6" x14ac:dyDescent="0.25">
      <c r="A12" t="s">
        <v>147</v>
      </c>
      <c r="B12" s="18">
        <f>COUNTIFS(claims!$Z:$Z,"ED",claims!$Y:$Y,$A12)</f>
        <v>218</v>
      </c>
      <c r="C12" s="18">
        <f>SUMIFS(member_months!$F:$F,member_months!$C:$C,$A12)</f>
        <v>1641</v>
      </c>
      <c r="D12" s="22">
        <f t="shared" si="3"/>
        <v>132.84582571602681</v>
      </c>
      <c r="E12" s="18">
        <f>COUNTIFS(claims!$Z:$Z,"ED",claims!$Y:$Y,$A12,claims!$AA:$AA,"Avoidable")+COUNTIFS(claims!$Z:$Z,"ED",claims!$Y:$Y,$A12,claims!$AA:$AA,"Potentially Avoidable")</f>
        <v>171</v>
      </c>
      <c r="F12" s="22">
        <f t="shared" si="4"/>
        <v>104.20475319926874</v>
      </c>
    </row>
    <row r="13" spans="1:6" x14ac:dyDescent="0.25">
      <c r="A13" s="3" t="s">
        <v>7840</v>
      </c>
      <c r="B13" s="18">
        <f>SUM(B10:B12)</f>
        <v>1209</v>
      </c>
      <c r="C13" s="18">
        <f>SUM(C10:C12)</f>
        <v>8462</v>
      </c>
      <c r="D13" s="22">
        <f>B13/C13*1000</f>
        <v>142.87402505317891</v>
      </c>
      <c r="E13" s="18">
        <f>SUM(E10:E12)</f>
        <v>914</v>
      </c>
      <c r="F13" s="22">
        <f>E13/C13*1000</f>
        <v>108.01229023871426</v>
      </c>
    </row>
    <row r="15" spans="1:6" ht="15.75" x14ac:dyDescent="0.25">
      <c r="A15" s="7" t="s">
        <v>7884</v>
      </c>
    </row>
    <row r="16" spans="1:6" x14ac:dyDescent="0.25">
      <c r="A16" s="4" t="s">
        <v>7885</v>
      </c>
      <c r="B16" s="4" t="s">
        <v>7879</v>
      </c>
      <c r="C16" s="4" t="s">
        <v>7886</v>
      </c>
      <c r="D16" s="4" t="s">
        <v>7887</v>
      </c>
      <c r="E16" s="4" t="s">
        <v>7837</v>
      </c>
      <c r="F16" s="4" t="s">
        <v>7875</v>
      </c>
    </row>
    <row r="17" spans="1:6" x14ac:dyDescent="0.25">
      <c r="A17" t="s">
        <v>7888</v>
      </c>
      <c r="B17" s="18">
        <f>COUNTIFS(claims!$Z:$Z,"ED",claims!$AD:$AD,$A17)</f>
        <v>0</v>
      </c>
      <c r="C17" s="18">
        <f>COUNTIFS(claims!$Z:$Z,"ED",claims!$AD:$AD,$A17,claims!$AA:$AA,"Avoidable")+COUNTIFS(claims!$Z:$Z,"ED",claims!$AD:$AD,$A17,claims!$AA:$AA,"Potentially Avoidable")</f>
        <v>0</v>
      </c>
      <c r="D17" s="17">
        <f>IF(B17=0,0,C17/B17)</f>
        <v>0</v>
      </c>
      <c r="E17" s="16">
        <f>SUMIFS(claims!$Q:$Q,claims!$Z:$Z,"ED",claims!$AD:$AD,$A17)</f>
        <v>0</v>
      </c>
      <c r="F17" s="16">
        <f>IF(B17=0,0,E17/B17)</f>
        <v>0</v>
      </c>
    </row>
    <row r="18" spans="1:6" x14ac:dyDescent="0.25">
      <c r="A18" t="s">
        <v>7889</v>
      </c>
      <c r="B18" s="18">
        <f>COUNTIFS(claims!$Z:$Z,"ED",claims!$AD:$AD,$A18)</f>
        <v>201</v>
      </c>
      <c r="C18" s="18">
        <f>COUNTIFS(claims!$Z:$Z,"ED",claims!$AD:$AD,$A18,claims!$AA:$AA,"Avoidable")+COUNTIFS(claims!$Z:$Z,"ED",claims!$AD:$AD,$A18,claims!$AA:$AA,"Potentially Avoidable")</f>
        <v>157</v>
      </c>
      <c r="D18" s="17">
        <f t="shared" ref="D18:D21" si="5">IF(B18=0,0,C18/B18)</f>
        <v>0.78109452736318408</v>
      </c>
      <c r="E18" s="16">
        <f>SUMIFS(claims!$Q:$Q,claims!$Z:$Z,"ED",claims!$AD:$AD,$A18)</f>
        <v>226987.47999999998</v>
      </c>
      <c r="F18" s="16">
        <f t="shared" ref="F18:F21" si="6">IF(B18=0,0,E18/B18)</f>
        <v>1129.2909452736317</v>
      </c>
    </row>
    <row r="19" spans="1:6" x14ac:dyDescent="0.25">
      <c r="A19" t="s">
        <v>7890</v>
      </c>
      <c r="B19" s="18">
        <f>COUNTIFS(claims!$Z:$Z,"ED",claims!$AD:$AD,$A19)</f>
        <v>246</v>
      </c>
      <c r="C19" s="18">
        <f>COUNTIFS(claims!$Z:$Z,"ED",claims!$AD:$AD,$A19,claims!$AA:$AA,"Avoidable")+COUNTIFS(claims!$Z:$Z,"ED",claims!$AD:$AD,$A19,claims!$AA:$AA,"Potentially Avoidable")</f>
        <v>191</v>
      </c>
      <c r="D19" s="17">
        <f t="shared" si="5"/>
        <v>0.77642276422764223</v>
      </c>
      <c r="E19" s="16">
        <f>SUMIFS(claims!$Q:$Q,claims!$Z:$Z,"ED",claims!$AD:$AD,$A19)</f>
        <v>273468.41999999993</v>
      </c>
      <c r="F19" s="16">
        <f t="shared" si="6"/>
        <v>1111.6602439024387</v>
      </c>
    </row>
    <row r="20" spans="1:6" x14ac:dyDescent="0.25">
      <c r="A20" t="s">
        <v>7891</v>
      </c>
      <c r="B20" s="18">
        <f>COUNTIFS(claims!$Z:$Z,"ED",claims!$AD:$AD,$A20)</f>
        <v>280</v>
      </c>
      <c r="C20" s="18">
        <f>COUNTIFS(claims!$Z:$Z,"ED",claims!$AD:$AD,$A20,claims!$AA:$AA,"Avoidable")+COUNTIFS(claims!$Z:$Z,"ED",claims!$AD:$AD,$A20,claims!$AA:$AA,"Potentially Avoidable")</f>
        <v>208</v>
      </c>
      <c r="D20" s="17">
        <f t="shared" si="5"/>
        <v>0.74285714285714288</v>
      </c>
      <c r="E20" s="16">
        <f>SUMIFS(claims!$Q:$Q,claims!$Z:$Z,"ED",claims!$AD:$AD,$A20)</f>
        <v>317173.6700000001</v>
      </c>
      <c r="F20" s="16">
        <f t="shared" si="6"/>
        <v>1132.7631071428575</v>
      </c>
    </row>
    <row r="21" spans="1:6" x14ac:dyDescent="0.25">
      <c r="A21" t="s">
        <v>7892</v>
      </c>
      <c r="B21" s="18">
        <f>COUNTIFS(claims!$Z:$Z,"ED",claims!$AD:$AD,$A21)</f>
        <v>482</v>
      </c>
      <c r="C21" s="18">
        <f>COUNTIFS(claims!$Z:$Z,"ED",claims!$AD:$AD,$A21,claims!$AA:$AA,"Avoidable")+COUNTIFS(claims!$Z:$Z,"ED",claims!$AD:$AD,$A21,claims!$AA:$AA,"Potentially Avoidable")</f>
        <v>358</v>
      </c>
      <c r="D21" s="17">
        <f t="shared" si="5"/>
        <v>0.74273858921161828</v>
      </c>
      <c r="E21" s="16">
        <f>SUMIFS(claims!$Q:$Q,claims!$Z:$Z,"ED",claims!$AD:$AD,$A21)</f>
        <v>544652.16</v>
      </c>
      <c r="F21" s="16">
        <f t="shared" si="6"/>
        <v>1129.9837344398341</v>
      </c>
    </row>
    <row r="22" spans="1:6" x14ac:dyDescent="0.25">
      <c r="A22" s="3" t="s">
        <v>7840</v>
      </c>
      <c r="B22" s="18">
        <f>SUM(B17:B21)</f>
        <v>1209</v>
      </c>
      <c r="C22" s="18">
        <f>SUM(C17:C21)</f>
        <v>914</v>
      </c>
      <c r="D22" s="17">
        <f>IF(B22=0,0,C22/B22)</f>
        <v>0.75599669148056248</v>
      </c>
      <c r="E22" s="16">
        <f>SUM(E17:E21)</f>
        <v>1362281.73</v>
      </c>
      <c r="F22" s="16">
        <f>IF(B22=0,0,E22/B22)</f>
        <v>1126.7838957816377</v>
      </c>
    </row>
    <row r="24" spans="1:6" ht="15.75" x14ac:dyDescent="0.25">
      <c r="A24" s="7" t="s">
        <v>7893</v>
      </c>
    </row>
    <row r="25" spans="1:6" x14ac:dyDescent="0.25">
      <c r="A25" s="4" t="s">
        <v>7842</v>
      </c>
      <c r="B25" s="4" t="s">
        <v>7879</v>
      </c>
      <c r="C25" s="4" t="s">
        <v>7880</v>
      </c>
      <c r="D25" s="4" t="s">
        <v>7881</v>
      </c>
      <c r="E25" s="4" t="s">
        <v>7887</v>
      </c>
      <c r="F25" s="4" t="s">
        <v>7837</v>
      </c>
    </row>
    <row r="26" spans="1:6" x14ac:dyDescent="0.25">
      <c r="A26" t="s">
        <v>6839</v>
      </c>
      <c r="B26" s="18">
        <f>COUNTIFS(claims!$Z:$Z,"ED",claims!$AB:$AB,$A26)</f>
        <v>193</v>
      </c>
      <c r="C26" s="18">
        <f>SUMIFS(member_months!$F:$F,member_months!$D:$D,$A26)</f>
        <v>1911</v>
      </c>
      <c r="D26" s="22">
        <f>B26/C26*1000</f>
        <v>100.99424385138671</v>
      </c>
      <c r="E26" s="17">
        <f>(COUNTIFS(claims!$Z:$Z,"ED",claims!$AB:$AB,$A26,claims!$AA:$AA,"Avoidable")+COUNTIFS(claims!$Z:$Z,"ED",claims!$AB:$AB,$A26,claims!$AA:$AA,"Potentially Avoidable"))/B26</f>
        <v>0.72538860103626945</v>
      </c>
      <c r="F26" s="16">
        <f>SUMIFS(claims!$Q:$Q,claims!$Z:$Z,"ED",claims!$AB:$AB,$A26)</f>
        <v>217692.63999999987</v>
      </c>
    </row>
    <row r="27" spans="1:6" x14ac:dyDescent="0.25">
      <c r="A27" t="s">
        <v>6840</v>
      </c>
      <c r="B27" s="18">
        <f>COUNTIFS(claims!$Z:$Z,"ED",claims!$AB:$AB,$A27)</f>
        <v>223</v>
      </c>
      <c r="C27" s="18">
        <f>SUMIFS(member_months!$F:$F,member_months!$D:$D,$A27)</f>
        <v>2043</v>
      </c>
      <c r="D27" s="22">
        <f t="shared" ref="D27:D29" si="7">B27/C27*1000</f>
        <v>109.15320606950563</v>
      </c>
      <c r="E27" s="17">
        <f>(COUNTIFS(claims!$Z:$Z,"ED",claims!$AB:$AB,$A27,claims!$AA:$AA,"Avoidable")+COUNTIFS(claims!$Z:$Z,"ED",claims!$AB:$AB,$A27,claims!$AA:$AA,"Potentially Avoidable"))/B27</f>
        <v>0.7623318385650224</v>
      </c>
      <c r="F27" s="16">
        <f>SUMIFS(claims!$Q:$Q,claims!$Z:$Z,"ED",claims!$AB:$AB,$A27)</f>
        <v>248450.21999999997</v>
      </c>
    </row>
    <row r="28" spans="1:6" x14ac:dyDescent="0.25">
      <c r="A28" t="s">
        <v>6841</v>
      </c>
      <c r="B28" s="18">
        <f>COUNTIFS(claims!$Z:$Z,"ED",claims!$AB:$AB,$A28)</f>
        <v>537</v>
      </c>
      <c r="C28" s="18">
        <f>SUMIFS(member_months!$F:$F,member_months!$D:$D,$A28)</f>
        <v>2160</v>
      </c>
      <c r="D28" s="22">
        <f t="shared" si="7"/>
        <v>248.61111111111111</v>
      </c>
      <c r="E28" s="17">
        <f>(COUNTIFS(claims!$Z:$Z,"ED",claims!$AB:$AB,$A28,claims!$AA:$AA,"Avoidable")+COUNTIFS(claims!$Z:$Z,"ED",claims!$AB:$AB,$A28,claims!$AA:$AA,"Potentially Avoidable"))/B28</f>
        <v>0.77467411545623832</v>
      </c>
      <c r="F28" s="16">
        <f>SUMIFS(claims!$Q:$Q,claims!$Z:$Z,"ED",claims!$AB:$AB,$A28)</f>
        <v>607669.77000000037</v>
      </c>
    </row>
    <row r="29" spans="1:6" x14ac:dyDescent="0.25">
      <c r="A29" t="s">
        <v>6842</v>
      </c>
      <c r="B29" s="18">
        <f>COUNTIFS(claims!$Z:$Z,"ED",claims!$AB:$AB,$A29)</f>
        <v>256</v>
      </c>
      <c r="C29" s="18">
        <f>SUMIFS(member_months!$F:$F,member_months!$D:$D,$A29)</f>
        <v>2348</v>
      </c>
      <c r="D29" s="22">
        <f t="shared" si="7"/>
        <v>109.02896081771721</v>
      </c>
      <c r="E29" s="17">
        <f>(COUNTIFS(claims!$Z:$Z,"ED",claims!$AB:$AB,$A29,claims!$AA:$AA,"Avoidable")+COUNTIFS(claims!$Z:$Z,"ED",claims!$AB:$AB,$A29,claims!$AA:$AA,"Potentially Avoidable"))/B29</f>
        <v>0.734375</v>
      </c>
      <c r="F29" s="16">
        <f>SUMIFS(claims!$Q:$Q,claims!$Z:$Z,"ED",claims!$AB:$AB,$A29)</f>
        <v>288469.10000000015</v>
      </c>
    </row>
    <row r="30" spans="1:6" x14ac:dyDescent="0.25">
      <c r="A30" s="3" t="s">
        <v>7840</v>
      </c>
      <c r="B30" s="18">
        <f>SUM(B26:B29)</f>
        <v>1209</v>
      </c>
      <c r="C30" s="18">
        <f>SUM(C26:C29)</f>
        <v>8462</v>
      </c>
      <c r="D30" s="22">
        <f>B30/C30*1000</f>
        <v>142.87402505317891</v>
      </c>
      <c r="E30" s="17">
        <f>(COUNTIFS(claims!$Z:$Z,"ED",claims!$AA:$AA,"Avoidable")+COUNTIFS(claims!$Z:$Z,"ED",claims!$AA:$AA,"Potentially Avoidable"))/B30</f>
        <v>0.75599669148056248</v>
      </c>
      <c r="F30" s="16">
        <f>SUM(F26:F29)</f>
        <v>1362281.7300000004</v>
      </c>
    </row>
    <row r="32" spans="1:6" ht="15.75" x14ac:dyDescent="0.25">
      <c r="A32" s="7" t="s">
        <v>7894</v>
      </c>
    </row>
    <row r="33" spans="1:5" x14ac:dyDescent="0.25">
      <c r="A33" s="4" t="s">
        <v>7895</v>
      </c>
      <c r="B33" s="4" t="s">
        <v>7879</v>
      </c>
      <c r="C33" s="4" t="s">
        <v>7886</v>
      </c>
      <c r="D33" s="4" t="s">
        <v>7887</v>
      </c>
      <c r="E33" s="4" t="s">
        <v>7896</v>
      </c>
    </row>
    <row r="34" spans="1:5" x14ac:dyDescent="0.25">
      <c r="A34" t="s">
        <v>7897</v>
      </c>
      <c r="B34" s="18">
        <f>COUNTIFS(claims!$Z:$Z,"ED",claims!$AF:$AF,"&gt;=4")</f>
        <v>449</v>
      </c>
      <c r="C34" s="18">
        <f>COUNTIFS(claims!$Z:$Z,"ED",claims!$AF:$AF,"&gt;=4",claims!$AA:$AA,"Avoidable")+COUNTIFS(claims!$Z:$Z,"ED",claims!$AF:$AF,"&gt;=4",claims!$AA:$AA,"Potentially Avoidable")</f>
        <v>328</v>
      </c>
      <c r="D34" s="17">
        <f>IF(B34=0,0,C34/B34)</f>
        <v>0.73051224944320714</v>
      </c>
      <c r="E34" s="16">
        <f>SUMIFS(claims!$Q:$Q,claims!$Z:$Z,"ED",claims!$AF:$AF,"&gt;=4")</f>
        <v>506161.74000000011</v>
      </c>
    </row>
    <row r="35" spans="1:5" x14ac:dyDescent="0.25">
      <c r="A35" t="s">
        <v>7898</v>
      </c>
      <c r="B35" s="18">
        <f>COUNTIFS(claims!$Z:$Z,"ED",claims!$AF:$AF,"&lt;4")</f>
        <v>724</v>
      </c>
      <c r="C35" s="18">
        <f>COUNTIFS(claims!$Z:$Z,"ED",claims!$AF:$AF,"&lt;4",claims!$AA:$AA,"Avoidable")+COUNTIFS(claims!$Z:$Z,"ED",claims!$AF:$AF,"&lt;4",claims!$AA:$AA,"Potentially Avoidable")</f>
        <v>561</v>
      </c>
      <c r="D35" s="17">
        <f>IF(B35=0,0,C35/B35)</f>
        <v>0.77486187845303867</v>
      </c>
      <c r="E35" s="16">
        <f>SUMIFS(claims!$Q:$Q,claims!$Z:$Z,"ED",claims!$AF:$AF,"&lt;4")</f>
        <v>814924.92000000027</v>
      </c>
    </row>
    <row r="37" spans="1:5" ht="15.75" x14ac:dyDescent="0.25">
      <c r="A37" s="19" t="s">
        <v>7899</v>
      </c>
    </row>
    <row r="38" spans="1:5" x14ac:dyDescent="0.25">
      <c r="A38" t="s">
        <v>7900</v>
      </c>
    </row>
    <row r="39" spans="1:5" x14ac:dyDescent="0.25">
      <c r="A39" t="s">
        <v>7901</v>
      </c>
    </row>
    <row r="40" spans="1:5" x14ac:dyDescent="0.25">
      <c r="A40" t="s">
        <v>7902</v>
      </c>
    </row>
    <row r="41" spans="1:5" x14ac:dyDescent="0.25">
      <c r="A41" t="s">
        <v>7903</v>
      </c>
    </row>
    <row r="42" spans="1:5" x14ac:dyDescent="0.25">
      <c r="A42" t="s">
        <v>7904</v>
      </c>
    </row>
    <row r="43" spans="1:5" x14ac:dyDescent="0.25">
      <c r="A43" t="s">
        <v>7905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4D39-E0FF-4C1E-B35A-24CDA03CFD8E}">
  <dimension ref="A1:F32"/>
  <sheetViews>
    <sheetView workbookViewId="0">
      <selection sqref="A1:D1"/>
    </sheetView>
  </sheetViews>
  <sheetFormatPr defaultRowHeight="15" x14ac:dyDescent="0.25"/>
  <cols>
    <col min="1" max="1" width="51.42578125" customWidth="1"/>
    <col min="2" max="4" width="21" customWidth="1"/>
  </cols>
  <sheetData>
    <row r="1" spans="1:4" ht="15.75" x14ac:dyDescent="0.25">
      <c r="A1" s="25" t="s">
        <v>7910</v>
      </c>
      <c r="B1" s="25"/>
      <c r="C1" s="25"/>
      <c r="D1" s="25"/>
    </row>
    <row r="3" spans="1:4" x14ac:dyDescent="0.25">
      <c r="A3" t="s">
        <v>7911</v>
      </c>
      <c r="B3" s="16">
        <f>SUMIFS(claims!$Q:$Q,claims!$Z:$Z,"Behavioral Health")</f>
        <v>84220.609999999971</v>
      </c>
    </row>
    <row r="4" spans="1:4" x14ac:dyDescent="0.25">
      <c r="A4" t="s">
        <v>7912</v>
      </c>
      <c r="B4" s="18">
        <f>COUNTIFS(claims!$Z:$Z,"Behavioral Health")</f>
        <v>480</v>
      </c>
    </row>
    <row r="5" spans="1:4" x14ac:dyDescent="0.25">
      <c r="A5" t="s">
        <v>7913</v>
      </c>
      <c r="B5" s="16">
        <f>IF(B4=0,0,B3/B4)</f>
        <v>175.45960416666659</v>
      </c>
    </row>
    <row r="6" spans="1:4" x14ac:dyDescent="0.25">
      <c r="A6" t="s">
        <v>7914</v>
      </c>
      <c r="B6" s="18">
        <f>SUM('Member Spend'!$AD$2:$AD$801)</f>
        <v>363</v>
      </c>
    </row>
    <row r="7" spans="1:4" x14ac:dyDescent="0.25">
      <c r="A7" t="s">
        <v>7915</v>
      </c>
      <c r="B7" s="13">
        <f>IF(B6=0,0,B4/B6)</f>
        <v>1.3223140495867769</v>
      </c>
    </row>
    <row r="8" spans="1:4" x14ac:dyDescent="0.25">
      <c r="A8" t="s">
        <v>7916</v>
      </c>
      <c r="B8" s="17">
        <f>B6/COUNTA('Member Spend'!$A$2:$A$801)</f>
        <v>0.45374999999999999</v>
      </c>
    </row>
    <row r="9" spans="1:4" x14ac:dyDescent="0.25">
      <c r="A9" t="s">
        <v>7917</v>
      </c>
      <c r="B9" s="24">
        <f>B3/'Member Spend'!$U$6</f>
        <v>7.4391605574232337E-3</v>
      </c>
    </row>
    <row r="10" spans="1:4" x14ac:dyDescent="0.25">
      <c r="A10" t="s">
        <v>7918</v>
      </c>
      <c r="B10" s="21">
        <f>B3/'Member Spend'!$U$10</f>
        <v>9.9528019380761013</v>
      </c>
    </row>
    <row r="12" spans="1:4" x14ac:dyDescent="0.25">
      <c r="A12" s="3" t="s">
        <v>7919</v>
      </c>
    </row>
    <row r="13" spans="1:4" x14ac:dyDescent="0.25">
      <c r="A13" t="s">
        <v>33</v>
      </c>
      <c r="B13" s="16">
        <f>'Category Spend'!$E$8</f>
        <v>175.45960416666659</v>
      </c>
    </row>
    <row r="14" spans="1:4" x14ac:dyDescent="0.25">
      <c r="A14" t="s">
        <v>39</v>
      </c>
      <c r="B14" s="16">
        <f>'Category Spend'!$E$6</f>
        <v>149.7319857561796</v>
      </c>
    </row>
    <row r="15" spans="1:4" x14ac:dyDescent="0.25">
      <c r="A15" t="s">
        <v>45</v>
      </c>
      <c r="B15" s="16">
        <f>'Category Spend'!$E$4</f>
        <v>1126.7838957816386</v>
      </c>
    </row>
    <row r="16" spans="1:4" x14ac:dyDescent="0.25">
      <c r="A16" t="s">
        <v>69</v>
      </c>
      <c r="B16" s="16">
        <f>'Category Spend'!$E$3</f>
        <v>16348.140643939394</v>
      </c>
    </row>
    <row r="18" spans="1:6" ht="15.75" x14ac:dyDescent="0.25">
      <c r="A18" s="25" t="s">
        <v>7920</v>
      </c>
      <c r="B18" s="25"/>
      <c r="C18" s="25"/>
      <c r="D18" s="25"/>
    </row>
    <row r="19" spans="1:6" x14ac:dyDescent="0.25">
      <c r="A19" s="4" t="s">
        <v>7799</v>
      </c>
      <c r="B19" s="4" t="s">
        <v>7921</v>
      </c>
      <c r="C19" s="4" t="s">
        <v>7922</v>
      </c>
      <c r="D19" s="4" t="s">
        <v>7923</v>
      </c>
    </row>
    <row r="20" spans="1:6" x14ac:dyDescent="0.25">
      <c r="A20" t="s">
        <v>7835</v>
      </c>
      <c r="B20" s="18">
        <f>B6</f>
        <v>363</v>
      </c>
      <c r="C20" s="18">
        <f>COUNTA('Member Spend'!$A$2:$A$801)-B6</f>
        <v>437</v>
      </c>
    </row>
    <row r="21" spans="1:6" x14ac:dyDescent="0.25">
      <c r="A21" t="s">
        <v>7924</v>
      </c>
      <c r="B21" s="13">
        <f>AVERAGEIFS('Member Spend'!$AB$2:$AB$801,'Member Spend'!$AD$2:$AD$801,1)</f>
        <v>1.834710743801653</v>
      </c>
      <c r="C21" s="13">
        <f>AVERAGEIFS('Member Spend'!$AB$2:$AB$801,'Member Spend'!$AD$2:$AD$801,0)</f>
        <v>1.242562929061785</v>
      </c>
      <c r="D21" s="13">
        <f>B21-C21</f>
        <v>0.59214781473986799</v>
      </c>
    </row>
    <row r="22" spans="1:6" x14ac:dyDescent="0.25">
      <c r="A22" t="s">
        <v>7925</v>
      </c>
      <c r="B22" s="13">
        <f>AVERAGEIFS('Member Spend'!$AC$2:$AC$801,'Member Spend'!$AD$2:$AD$801,1)</f>
        <v>0.66115702479338845</v>
      </c>
      <c r="C22" s="13">
        <f>AVERAGEIFS('Member Spend'!$AC$2:$AC$801,'Member Spend'!$AD$2:$AD$801,0)</f>
        <v>0.65903890160183065</v>
      </c>
      <c r="D22" s="13">
        <f>B22-C22</f>
        <v>2.1181231915577969E-3</v>
      </c>
    </row>
    <row r="23" spans="1:6" x14ac:dyDescent="0.25">
      <c r="A23" t="s">
        <v>7926</v>
      </c>
      <c r="B23" s="16">
        <f>AVERAGEIFS('Member Spend'!$L$2:$L$801,'Member Spend'!$AD$2:$AD$801,1)</f>
        <v>14953.03680440772</v>
      </c>
      <c r="C23" s="16">
        <f>AVERAGEIFS('Member Spend'!$L$2:$L$801,'Member Spend'!$AD$2:$AD$801,0)</f>
        <v>13485.811121281462</v>
      </c>
      <c r="D23" s="16">
        <f>B23-C23</f>
        <v>1467.2256831262584</v>
      </c>
    </row>
    <row r="24" spans="1:6" x14ac:dyDescent="0.25">
      <c r="A24" t="s">
        <v>7927</v>
      </c>
      <c r="B24" s="16">
        <f>AVERAGEIFS('Member Spend'!$M$2:$M$801,'Member Spend'!$AD$2:$AD$801,1)</f>
        <v>1419.0207743441892</v>
      </c>
      <c r="C24" s="16">
        <f>AVERAGEIFS('Member Spend'!$M$2:$M$801,'Member Spend'!$AD$2:$AD$801,0)</f>
        <v>1304.5739561675925</v>
      </c>
      <c r="D24" s="16">
        <f>B24-C24</f>
        <v>114.44681817659671</v>
      </c>
    </row>
    <row r="25" spans="1:6" x14ac:dyDescent="0.25">
      <c r="A25" t="s">
        <v>7928</v>
      </c>
      <c r="B25" s="17">
        <f>COUNTIFS('Member Spend'!$AD$2:$AD$801,1,'Member Spend'!$AB$2:$AB$801,"&gt;=1")/B20</f>
        <v>0.75482093663911842</v>
      </c>
      <c r="C25" s="17">
        <f>COUNTIFS('Member Spend'!$AD$2:$AD$801,0,'Member Spend'!$AB$2:$AB$801,"&gt;=1")/C20</f>
        <v>0.65446224256292906</v>
      </c>
      <c r="D25" s="17">
        <f>B25-C25</f>
        <v>0.10035869407618936</v>
      </c>
    </row>
    <row r="26" spans="1:6" x14ac:dyDescent="0.25">
      <c r="A26" t="s">
        <v>7929</v>
      </c>
      <c r="B26" s="17">
        <f>COUNTIFS('Member Spend'!$AD$2:$AD$801,1,'Member Spend'!$AC$2:$AC$801,"&gt;=1")/B20</f>
        <v>0.46831955922865015</v>
      </c>
      <c r="C26" s="17">
        <f>COUNTIFS('Member Spend'!$AD$2:$AD$801,0,'Member Spend'!$AC$2:$AC$801,"&gt;=1")/C20</f>
        <v>0.46681922196796338</v>
      </c>
      <c r="D26" s="17">
        <f>B26-C26</f>
        <v>1.5003372606867682E-3</v>
      </c>
    </row>
    <row r="28" spans="1:6" ht="15.75" x14ac:dyDescent="0.25">
      <c r="A28" s="25" t="s">
        <v>7930</v>
      </c>
      <c r="B28" s="25"/>
      <c r="C28" s="25"/>
      <c r="D28" s="25"/>
    </row>
    <row r="29" spans="1:6" ht="75" customHeight="1" x14ac:dyDescent="0.25">
      <c r="A29" s="26" t="s">
        <v>7931</v>
      </c>
      <c r="B29" s="26"/>
      <c r="C29" s="26"/>
      <c r="D29" s="26"/>
      <c r="E29" s="26"/>
      <c r="F29" s="26"/>
    </row>
    <row r="30" spans="1:6" ht="60" customHeight="1" x14ac:dyDescent="0.25">
      <c r="A30" s="26" t="s">
        <v>7932</v>
      </c>
      <c r="B30" s="26"/>
      <c r="C30" s="26"/>
      <c r="D30" s="26"/>
      <c r="E30" s="26"/>
      <c r="F30" s="26"/>
    </row>
    <row r="31" spans="1:6" ht="75" customHeight="1" x14ac:dyDescent="0.25">
      <c r="A31" s="26" t="s">
        <v>7933</v>
      </c>
      <c r="B31" s="26"/>
      <c r="C31" s="26"/>
      <c r="D31" s="26"/>
      <c r="E31" s="26"/>
      <c r="F31" s="26"/>
    </row>
    <row r="32" spans="1:6" ht="45" customHeight="1" x14ac:dyDescent="0.25">
      <c r="A32" s="26" t="s">
        <v>7934</v>
      </c>
      <c r="B32" s="26"/>
      <c r="C32" s="26"/>
      <c r="D32" s="26"/>
      <c r="E32" s="26"/>
      <c r="F32" s="26"/>
    </row>
  </sheetData>
  <mergeCells count="7">
    <mergeCell ref="A32:F32"/>
    <mergeCell ref="A1:D1"/>
    <mergeCell ref="A18:D18"/>
    <mergeCell ref="A28:D28"/>
    <mergeCell ref="A29:F29"/>
    <mergeCell ref="A30:F30"/>
    <mergeCell ref="A31:F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9115-11B8-4E38-8278-58658DB4F3B0}">
  <dimension ref="A1:H63"/>
  <sheetViews>
    <sheetView workbookViewId="0">
      <selection sqref="A1:E1"/>
    </sheetView>
  </sheetViews>
  <sheetFormatPr defaultRowHeight="15" x14ac:dyDescent="0.25"/>
  <cols>
    <col min="1" max="1" width="47.5703125" customWidth="1"/>
    <col min="2" max="5" width="21.85546875" customWidth="1"/>
  </cols>
  <sheetData>
    <row r="1" spans="1:5" ht="15.75" x14ac:dyDescent="0.25">
      <c r="A1" s="25" t="s">
        <v>7937</v>
      </c>
      <c r="B1" s="25"/>
      <c r="C1" s="25"/>
      <c r="D1" s="25"/>
      <c r="E1" s="25"/>
    </row>
    <row r="3" spans="1:5" x14ac:dyDescent="0.25">
      <c r="A3" t="s">
        <v>7938</v>
      </c>
      <c r="B3" s="18">
        <f>COUNTIFS(claims!$T:$T,"N")</f>
        <v>55</v>
      </c>
    </row>
    <row r="4" spans="1:5" x14ac:dyDescent="0.25">
      <c r="A4" t="s">
        <v>7939</v>
      </c>
      <c r="B4" s="18">
        <f>COUNTA(claims!$A$2:$A$100000)</f>
        <v>5961</v>
      </c>
    </row>
    <row r="5" spans="1:5" x14ac:dyDescent="0.25">
      <c r="A5" t="s">
        <v>7940</v>
      </c>
      <c r="B5" s="24">
        <f>B3/B4</f>
        <v>9.2266398255326284E-3</v>
      </c>
    </row>
    <row r="6" spans="1:5" x14ac:dyDescent="0.25">
      <c r="A6" t="s">
        <v>7941</v>
      </c>
      <c r="B6" s="16">
        <f>SUMIFS(claims!$Q:$Q,claims!$T:$T,"N")</f>
        <v>138734.48000000004</v>
      </c>
    </row>
    <row r="7" spans="1:5" x14ac:dyDescent="0.25">
      <c r="A7" t="s">
        <v>7942</v>
      </c>
      <c r="B7" s="16">
        <f>'Member Spend'!$U$6</f>
        <v>11321251.819999997</v>
      </c>
    </row>
    <row r="8" spans="1:5" x14ac:dyDescent="0.25">
      <c r="A8" t="s">
        <v>7943</v>
      </c>
      <c r="B8" s="24">
        <f>B6/B7</f>
        <v>1.2254340969159724E-2</v>
      </c>
    </row>
    <row r="9" spans="1:5" x14ac:dyDescent="0.25">
      <c r="A9" t="s">
        <v>7944</v>
      </c>
      <c r="B9" s="16">
        <f>IF(B3=0,0,B6/B3)</f>
        <v>2522.4450909090915</v>
      </c>
    </row>
    <row r="10" spans="1:5" x14ac:dyDescent="0.25">
      <c r="A10" t="s">
        <v>7945</v>
      </c>
      <c r="B10" s="16">
        <f>SUMIFS(claims!$Q:$Q,claims!$T:$T,"Y")/COUNTIFS(claims!$T:$T,"Y")</f>
        <v>1893.4164138164488</v>
      </c>
    </row>
    <row r="11" spans="1:5" x14ac:dyDescent="0.25">
      <c r="A11" t="s">
        <v>7946</v>
      </c>
      <c r="B11" s="17">
        <f>IF(B10=0,0,B9/B10-1)</f>
        <v>0.33221887826817054</v>
      </c>
    </row>
    <row r="13" spans="1:5" x14ac:dyDescent="0.25">
      <c r="A13" s="3" t="s">
        <v>7947</v>
      </c>
    </row>
    <row r="14" spans="1:5" x14ac:dyDescent="0.25">
      <c r="A14" s="4" t="s">
        <v>7845</v>
      </c>
      <c r="B14" s="4" t="s">
        <v>7948</v>
      </c>
      <c r="C14" s="4" t="s">
        <v>7941</v>
      </c>
      <c r="D14" s="4" t="s">
        <v>7949</v>
      </c>
    </row>
    <row r="15" spans="1:5" x14ac:dyDescent="0.25">
      <c r="A15" t="s">
        <v>69</v>
      </c>
      <c r="B15" s="18">
        <f>COUNTIFS(claims!$Z:$Z,$A15,claims!$T:$T,"N")</f>
        <v>8</v>
      </c>
      <c r="C15" s="16">
        <f>SUMIFS(claims!$Q:$Q,claims!$Z:$Z,$A15,claims!$T:$T,"N")</f>
        <v>131655.63</v>
      </c>
      <c r="D15" s="17">
        <f>IFERROR(C15/SUMIFS(claims!$Q:$Q,claims!$Z:$Z,$A15),0)</f>
        <v>1.5252363526940153E-2</v>
      </c>
    </row>
    <row r="16" spans="1:5" x14ac:dyDescent="0.25">
      <c r="A16" t="s">
        <v>45</v>
      </c>
      <c r="B16" s="18">
        <f>COUNTIFS(claims!$Z:$Z,$A16,claims!$T:$T,"N")</f>
        <v>0</v>
      </c>
      <c r="C16" s="16">
        <f>SUMIFS(claims!$Q:$Q,claims!$Z:$Z,$A16,claims!$T:$T,"N")</f>
        <v>0</v>
      </c>
      <c r="D16" s="17">
        <f>IFERROR(C16/SUMIFS(claims!$Q:$Q,claims!$Z:$Z,$A16),0)</f>
        <v>0</v>
      </c>
    </row>
    <row r="17" spans="1:5" x14ac:dyDescent="0.25">
      <c r="A17" t="s">
        <v>64</v>
      </c>
      <c r="B17" s="18">
        <f>COUNTIFS(claims!$Z:$Z,$A17,claims!$T:$T,"N")</f>
        <v>0</v>
      </c>
      <c r="C17" s="16">
        <f>SUMIFS(claims!$Q:$Q,claims!$Z:$Z,$A17,claims!$T:$T,"N")</f>
        <v>0</v>
      </c>
      <c r="D17" s="17">
        <f>IFERROR(C17/SUMIFS(claims!$Q:$Q,claims!$Z:$Z,$A17),0)</f>
        <v>0</v>
      </c>
    </row>
    <row r="18" spans="1:5" x14ac:dyDescent="0.25">
      <c r="A18" t="s">
        <v>39</v>
      </c>
      <c r="B18" s="18">
        <f>COUNTIFS(claims!$Z:$Z,$A18,claims!$T:$T,"N")</f>
        <v>47</v>
      </c>
      <c r="C18" s="16">
        <f>SUMIFS(claims!$Q:$Q,claims!$Z:$Z,$A18,claims!$T:$T,"N")</f>
        <v>7078.8499999999995</v>
      </c>
      <c r="D18" s="17">
        <f>IFERROR(C18/SUMIFS(claims!$Q:$Q,claims!$Z:$Z,$A18),0)</f>
        <v>1.9805951284273423E-2</v>
      </c>
    </row>
    <row r="19" spans="1:5" x14ac:dyDescent="0.25">
      <c r="A19" t="s">
        <v>36</v>
      </c>
      <c r="B19" s="18">
        <f>COUNTIFS(claims!$Z:$Z,$A19,claims!$T:$T,"N")</f>
        <v>0</v>
      </c>
      <c r="C19" s="16">
        <f>SUMIFS(claims!$Q:$Q,claims!$Z:$Z,$A19,claims!$T:$T,"N")</f>
        <v>0</v>
      </c>
      <c r="D19" s="17">
        <f>IFERROR(C19/SUMIFS(claims!$Q:$Q,claims!$Z:$Z,$A19),0)</f>
        <v>0</v>
      </c>
    </row>
    <row r="20" spans="1:5" x14ac:dyDescent="0.25">
      <c r="A20" t="s">
        <v>33</v>
      </c>
      <c r="B20" s="18">
        <f>COUNTIFS(claims!$Z:$Z,$A20,claims!$T:$T,"N")</f>
        <v>0</v>
      </c>
      <c r="C20" s="16">
        <f>SUMIFS(claims!$Q:$Q,claims!$Z:$Z,$A20,claims!$T:$T,"N")</f>
        <v>0</v>
      </c>
      <c r="D20" s="17">
        <f>IFERROR(C20/SUMIFS(claims!$Q:$Q,claims!$Z:$Z,$A20),0)</f>
        <v>0</v>
      </c>
    </row>
    <row r="22" spans="1:5" ht="15.75" x14ac:dyDescent="0.25">
      <c r="A22" s="25" t="s">
        <v>7950</v>
      </c>
      <c r="B22" s="25"/>
      <c r="C22" s="25"/>
      <c r="D22" s="25"/>
      <c r="E22" s="25"/>
    </row>
    <row r="24" spans="1:5" x14ac:dyDescent="0.25">
      <c r="A24" t="s">
        <v>7951</v>
      </c>
      <c r="B24" s="18">
        <f>COUNTA('Member Spend'!$A$2:$A$801)</f>
        <v>800</v>
      </c>
    </row>
    <row r="25" spans="1:5" x14ac:dyDescent="0.25">
      <c r="A25" t="s">
        <v>7952</v>
      </c>
      <c r="B25" s="18">
        <f>SUM('Member Spend'!$AF$2:$AF$801)</f>
        <v>93</v>
      </c>
    </row>
    <row r="26" spans="1:5" x14ac:dyDescent="0.25">
      <c r="A26" t="s">
        <v>7953</v>
      </c>
      <c r="B26" s="17">
        <f>B25/B24</f>
        <v>0.11625000000000001</v>
      </c>
    </row>
    <row r="27" spans="1:5" x14ac:dyDescent="0.25">
      <c r="A27" t="s">
        <v>7954</v>
      </c>
      <c r="B27" s="16">
        <f>AVERAGEIFS('Member Spend'!$M$2:$M$801,'Member Spend'!$AF$2:$AF$801,1)</f>
        <v>1769.8979052661794</v>
      </c>
    </row>
    <row r="28" spans="1:5" x14ac:dyDescent="0.25">
      <c r="A28" t="s">
        <v>7955</v>
      </c>
      <c r="B28" s="16">
        <f>AVERAGEIFS('Member Spend'!$M$2:$M$801,'Member Spend'!$AF$2:$AF$801,0)</f>
        <v>1302.1256785607136</v>
      </c>
    </row>
    <row r="29" spans="1:5" x14ac:dyDescent="0.25">
      <c r="A29" t="s">
        <v>7956</v>
      </c>
      <c r="B29" s="13">
        <f>AVERAGEIFS('Member Spend'!$H$2:$H$801,'Member Spend'!$AF$2:$AF$801,1)</f>
        <v>1.7132258064516117</v>
      </c>
    </row>
    <row r="30" spans="1:5" x14ac:dyDescent="0.25">
      <c r="A30" t="s">
        <v>7957</v>
      </c>
      <c r="B30" s="13">
        <f>AVERAGEIFS('Member Spend'!$H$2:$H$801,'Member Spend'!$AF$2:$AF$801,0)</f>
        <v>1.8643564356435642</v>
      </c>
    </row>
    <row r="32" spans="1:5" x14ac:dyDescent="0.25">
      <c r="A32" s="3" t="s">
        <v>7958</v>
      </c>
    </row>
    <row r="33" spans="1:5" x14ac:dyDescent="0.25">
      <c r="A33" s="4" t="s">
        <v>7959</v>
      </c>
      <c r="B33" s="4" t="s">
        <v>7835</v>
      </c>
      <c r="C33" s="4" t="s">
        <v>7960</v>
      </c>
      <c r="D33" s="4" t="s">
        <v>7927</v>
      </c>
      <c r="E33" s="4" t="s">
        <v>7961</v>
      </c>
    </row>
    <row r="34" spans="1:5" x14ac:dyDescent="0.25">
      <c r="A34" t="s">
        <v>6866</v>
      </c>
      <c r="B34" s="18">
        <f>COUNTIFS('Member Spend'!$AE$2:$AE$801,$A34)</f>
        <v>26</v>
      </c>
      <c r="C34" s="17">
        <f>IFERROR(B34/$B$25,0)</f>
        <v>0.27956989247311825</v>
      </c>
      <c r="D34" s="16">
        <f>IFERROR(AVERAGEIFS('Member Spend'!$M$2:$M$801,'Member Spend'!$AE$2:$AE$801,$A34),0)</f>
        <v>2684.7196693584192</v>
      </c>
      <c r="E34" s="15">
        <f>IFERROR(AVERAGEIFS('Member Spend'!$J$2:$J$801,'Member Spend'!$AE$2:$AE$801,$A34),0)</f>
        <v>4.023076923076923</v>
      </c>
    </row>
    <row r="35" spans="1:5" x14ac:dyDescent="0.25">
      <c r="A35" t="s">
        <v>6871</v>
      </c>
      <c r="B35" s="18">
        <f>COUNTIFS('Member Spend'!$AE$2:$AE$801,$A35)</f>
        <v>25</v>
      </c>
      <c r="C35" s="17">
        <f t="shared" ref="C35:C38" si="0">IFERROR(B35/$B$25,0)</f>
        <v>0.26881720430107525</v>
      </c>
      <c r="D35" s="16">
        <f>IFERROR(AVERAGEIFS('Member Spend'!$M$2:$M$801,'Member Spend'!$AE$2:$AE$801,$A35),0)</f>
        <v>1155.5417451226551</v>
      </c>
      <c r="E35" s="15">
        <f>IFERROR(AVERAGEIFS('Member Spend'!$J$2:$J$801,'Member Spend'!$AE$2:$AE$801,$A35),0)</f>
        <v>3.8409090909090908</v>
      </c>
    </row>
    <row r="36" spans="1:5" x14ac:dyDescent="0.25">
      <c r="A36" t="s">
        <v>6947</v>
      </c>
      <c r="B36" s="18">
        <f>COUNTIFS('Member Spend'!$AE$2:$AE$801,$A36)</f>
        <v>15</v>
      </c>
      <c r="C36" s="17">
        <f t="shared" si="0"/>
        <v>0.16129032258064516</v>
      </c>
      <c r="D36" s="16">
        <f>IFERROR(AVERAGEIFS('Member Spend'!$M$2:$M$801,'Member Spend'!$AE$2:$AE$801,$A36),0)</f>
        <v>2458.8281775132273</v>
      </c>
      <c r="E36" s="15">
        <f>IFERROR(AVERAGEIFS('Member Spend'!$J$2:$J$801,'Member Spend'!$AE$2:$AE$801,$A36),0)</f>
        <v>3.9266666666666676</v>
      </c>
    </row>
    <row r="37" spans="1:5" x14ac:dyDescent="0.25">
      <c r="A37" t="s">
        <v>6879</v>
      </c>
      <c r="B37" s="18">
        <f>COUNTIFS('Member Spend'!$AE$2:$AE$801,$A37)</f>
        <v>14</v>
      </c>
      <c r="C37" s="17">
        <f t="shared" si="0"/>
        <v>0.15053763440860216</v>
      </c>
      <c r="D37" s="16">
        <f>IFERROR(AVERAGEIFS('Member Spend'!$M$2:$M$801,'Member Spend'!$AE$2:$AE$801,$A37),0)</f>
        <v>1174.2244002009895</v>
      </c>
      <c r="E37" s="15">
        <f>IFERROR(AVERAGEIFS('Member Spend'!$J$2:$J$801,'Member Spend'!$AE$2:$AE$801,$A37),0)</f>
        <v>3.8714285714285714</v>
      </c>
    </row>
    <row r="38" spans="1:5" x14ac:dyDescent="0.25">
      <c r="A38" t="s">
        <v>7055</v>
      </c>
      <c r="B38" s="18">
        <f>COUNTIFS('Member Spend'!$AE$2:$AE$801,$A38)</f>
        <v>13</v>
      </c>
      <c r="C38" s="17">
        <f t="shared" si="0"/>
        <v>0.13978494623655913</v>
      </c>
      <c r="D38" s="16">
        <f>IFERROR(AVERAGEIFS('Member Spend'!$M$2:$M$801,'Member Spend'!$AE$2:$AE$801,$A38),0)</f>
        <v>968.28353021978012</v>
      </c>
      <c r="E38" s="15">
        <f>IFERROR(AVERAGEIFS('Member Spend'!$J$2:$J$801,'Member Spend'!$AE$2:$AE$801,$A38),0)</f>
        <v>4.0615384615384622</v>
      </c>
    </row>
    <row r="40" spans="1:5" x14ac:dyDescent="0.25">
      <c r="A40" s="3" t="s">
        <v>7962</v>
      </c>
    </row>
    <row r="41" spans="1:5" x14ac:dyDescent="0.25">
      <c r="A41" s="4" t="s">
        <v>7834</v>
      </c>
      <c r="B41" s="4" t="s">
        <v>7835</v>
      </c>
      <c r="C41" s="4" t="s">
        <v>7963</v>
      </c>
      <c r="D41" s="4" t="s">
        <v>7964</v>
      </c>
      <c r="E41" s="4" t="s">
        <v>7965</v>
      </c>
    </row>
    <row r="42" spans="1:5" x14ac:dyDescent="0.25">
      <c r="A42" t="s">
        <v>32</v>
      </c>
      <c r="B42" s="18">
        <f>COUNTIFS('Member Spend'!$B$2:$B$801,$A42)</f>
        <v>349</v>
      </c>
      <c r="C42" s="18">
        <f>COUNTIFS('Member Spend'!$B$2:$B$801,$A42,'Member Spend'!$AF$2:$AF$801,1)</f>
        <v>28</v>
      </c>
      <c r="D42" s="17">
        <f>IFERROR(C42/B42,0)</f>
        <v>8.0229226361031525E-2</v>
      </c>
      <c r="E42" s="16">
        <f>IFERROR(AVERAGEIFS('Member Spend'!$M$2:$M$801,'Member Spend'!$B$2:$B$801,$A42,'Member Spend'!$AF$2:$AF$801,1),0)</f>
        <v>1445.2652595985362</v>
      </c>
    </row>
    <row r="43" spans="1:5" x14ac:dyDescent="0.25">
      <c r="A43" t="s">
        <v>44</v>
      </c>
      <c r="B43" s="18">
        <f>COUNTIFS('Member Spend'!$B$2:$B$801,$A43)</f>
        <v>299</v>
      </c>
      <c r="C43" s="18">
        <f>COUNTIFS('Member Spend'!$B$2:$B$801,$A43,'Member Spend'!$AF$2:$AF$801,1)</f>
        <v>54</v>
      </c>
      <c r="D43" s="17">
        <f t="shared" ref="D43:D44" si="1">IFERROR(C43/B43,0)</f>
        <v>0.1806020066889632</v>
      </c>
      <c r="E43" s="16">
        <f>IFERROR(AVERAGEIFS('Member Spend'!$M$2:$M$801,'Member Spend'!$B$2:$B$801,$A43,'Member Spend'!$AF$2:$AF$801,1),0)</f>
        <v>1615.7739144954844</v>
      </c>
    </row>
    <row r="44" spans="1:5" x14ac:dyDescent="0.25">
      <c r="A44" t="s">
        <v>147</v>
      </c>
      <c r="B44" s="18">
        <f>COUNTIFS('Member Spend'!$B$2:$B$801,$A44)</f>
        <v>152</v>
      </c>
      <c r="C44" s="18">
        <f>COUNTIFS('Member Spend'!$B$2:$B$801,$A44,'Member Spend'!$AF$2:$AF$801,1)</f>
        <v>11</v>
      </c>
      <c r="D44" s="17">
        <f t="shared" si="1"/>
        <v>7.2368421052631582E-2</v>
      </c>
      <c r="E44" s="16">
        <f>IFERROR(AVERAGEIFS('Member Spend'!$M$2:$M$801,'Member Spend'!$B$2:$B$801,$A44,'Member Spend'!$AF$2:$AF$801,1),0)</f>
        <v>3352.8442307490482</v>
      </c>
    </row>
    <row r="47" spans="1:5" ht="15.75" x14ac:dyDescent="0.25">
      <c r="A47" s="25" t="s">
        <v>7966</v>
      </c>
      <c r="B47" s="25"/>
      <c r="C47" s="25"/>
      <c r="D47" s="25"/>
      <c r="E47" s="25"/>
    </row>
    <row r="48" spans="1:5" x14ac:dyDescent="0.25">
      <c r="A48" s="4" t="s">
        <v>7967</v>
      </c>
      <c r="B48" s="4" t="s">
        <v>7835</v>
      </c>
      <c r="C48" s="4" t="s">
        <v>7927</v>
      </c>
      <c r="D48" s="4" t="s">
        <v>7968</v>
      </c>
      <c r="E48" s="4" t="s">
        <v>7969</v>
      </c>
    </row>
    <row r="49" spans="1:8" x14ac:dyDescent="0.25">
      <c r="A49" t="s">
        <v>7970</v>
      </c>
      <c r="B49" s="18">
        <f>COUNTIFS('Member Spend'!$J$2:$J$801,"&gt;=4")</f>
        <v>402</v>
      </c>
      <c r="C49" s="16">
        <f>AVERAGEIFS('Member Spend'!$M$2:$M$801,'Member Spend'!$J$2:$J$801,"&gt;=4")</f>
        <v>1380.2514134540149</v>
      </c>
      <c r="D49" s="13">
        <f>AVERAGEIFS('Member Spend'!$H$2:$H$801,'Member Spend'!$J$2:$J$801,"&gt;=4")</f>
        <v>1.837189054726369</v>
      </c>
      <c r="E49" s="15">
        <f>AVERAGEIFS('Member Spend'!$J$2:$J$801,'Member Spend'!$J$2:$J$801,"&gt;=4")</f>
        <v>4.1465174129353173</v>
      </c>
    </row>
    <row r="50" spans="1:8" x14ac:dyDescent="0.25">
      <c r="A50" t="s">
        <v>7971</v>
      </c>
      <c r="B50" s="18">
        <f>COUNTIFS('Member Spend'!$J$2:$J$801,"&lt;4")</f>
        <v>391</v>
      </c>
      <c r="C50" s="16">
        <f>AVERAGEIFS('Member Spend'!$M$2:$M$801,'Member Spend'!$J$2:$J$801,"&lt;4")</f>
        <v>1343.6389111151693</v>
      </c>
      <c r="D50" s="13">
        <f>AVERAGEIFS('Member Spend'!$H$2:$H$801,'Member Spend'!$J$2:$J$801,"&lt;4")</f>
        <v>1.8571099744245534</v>
      </c>
      <c r="E50" s="15">
        <f>AVERAGEIFS('Member Spend'!$J$2:$J$801,'Member Spend'!$J$2:$J$801,"&lt;4")</f>
        <v>3.7217391304347962</v>
      </c>
    </row>
    <row r="52" spans="1:8" x14ac:dyDescent="0.25">
      <c r="A52" s="3" t="s">
        <v>7972</v>
      </c>
    </row>
    <row r="53" spans="1:8" x14ac:dyDescent="0.25">
      <c r="A53" s="4" t="s">
        <v>7834</v>
      </c>
      <c r="B53" s="4" t="s">
        <v>7973</v>
      </c>
      <c r="C53" s="4" t="s">
        <v>7974</v>
      </c>
      <c r="D53" s="4" t="s">
        <v>7975</v>
      </c>
      <c r="E53" s="4" t="s">
        <v>7976</v>
      </c>
    </row>
    <row r="54" spans="1:8" x14ac:dyDescent="0.25">
      <c r="A54" t="s">
        <v>32</v>
      </c>
      <c r="B54" s="16">
        <f>IFERROR(AVERAGEIFS('Member Spend'!$M$2:$M$801,'Member Spend'!$B$2:$B$801,$A54,'Member Spend'!$J$2:$J$801,"&gt;=4"),0)</f>
        <v>1203.7900195159305</v>
      </c>
      <c r="C54" s="16">
        <f>IFERROR(AVERAGEIFS('Member Spend'!$M$2:$M$801,'Member Spend'!$B$2:$B$801,$A54,'Member Spend'!$J$2:$J$801,"&lt;4"),0)</f>
        <v>1191.5165387573895</v>
      </c>
      <c r="D54" s="18">
        <f>COUNTIFS('Member Spend'!$B$2:$B$801,$A54,'Member Spend'!$J$2:$J$801,"&gt;=4")</f>
        <v>163</v>
      </c>
      <c r="E54" s="18">
        <f>COUNTIFS('Member Spend'!$B$2:$B$801,$A54,'Member Spend'!$J$2:$J$801,"&lt;4")</f>
        <v>186</v>
      </c>
    </row>
    <row r="55" spans="1:8" x14ac:dyDescent="0.25">
      <c r="A55" t="s">
        <v>44</v>
      </c>
      <c r="B55" s="16">
        <f>IFERROR(AVERAGEIFS('Member Spend'!$M$2:$M$801,'Member Spend'!$B$2:$B$801,$A55,'Member Spend'!$J$2:$J$801,"&gt;=4"),0)</f>
        <v>1317.6031859587695</v>
      </c>
      <c r="C55" s="16">
        <f>IFERROR(AVERAGEIFS('Member Spend'!$M$2:$M$801,'Member Spend'!$B$2:$B$801,$A55,'Member Spend'!$J$2:$J$801,"&lt;4"),0)</f>
        <v>1533.2679477927425</v>
      </c>
      <c r="D55" s="18">
        <f>COUNTIFS('Member Spend'!$B$2:$B$801,$A55,'Member Spend'!$J$2:$J$801,"&gt;=4")</f>
        <v>157</v>
      </c>
      <c r="E55" s="18">
        <f>COUNTIFS('Member Spend'!$B$2:$B$801,$A55,'Member Spend'!$J$2:$J$801,"&lt;4")</f>
        <v>135</v>
      </c>
    </row>
    <row r="56" spans="1:8" x14ac:dyDescent="0.25">
      <c r="A56" t="s">
        <v>147</v>
      </c>
      <c r="B56" s="16">
        <f>IFERROR(AVERAGEIFS('Member Spend'!$M$2:$M$801,'Member Spend'!$B$2:$B$801,$A56,'Member Spend'!$J$2:$J$801,"&gt;=4"),0)</f>
        <v>1850.9706686815891</v>
      </c>
      <c r="C56" s="16">
        <f>IFERROR(AVERAGEIFS('Member Spend'!$M$2:$M$801,'Member Spend'!$B$2:$B$801,$A56,'Member Spend'!$J$2:$J$801,"&lt;4"),0)</f>
        <v>1382.1366440733873</v>
      </c>
      <c r="D56" s="18">
        <f>COUNTIFS('Member Spend'!$B$2:$B$801,$A56,'Member Spend'!$J$2:$J$801,"&gt;=4")</f>
        <v>82</v>
      </c>
      <c r="E56" s="18">
        <f>COUNTIFS('Member Spend'!$B$2:$B$801,$A56,'Member Spend'!$J$2:$J$801,"&lt;4")</f>
        <v>70</v>
      </c>
    </row>
    <row r="58" spans="1:8" ht="15.75" x14ac:dyDescent="0.25">
      <c r="A58" s="25" t="s">
        <v>7930</v>
      </c>
      <c r="B58" s="25"/>
      <c r="C58" s="25"/>
      <c r="D58" s="25"/>
      <c r="E58" s="25"/>
    </row>
    <row r="59" spans="1:8" x14ac:dyDescent="0.25">
      <c r="A59" s="26" t="s">
        <v>7977</v>
      </c>
      <c r="B59" s="26"/>
      <c r="C59" s="26"/>
      <c r="D59" s="26"/>
      <c r="E59" s="26"/>
      <c r="F59" s="26"/>
      <c r="G59" s="26"/>
      <c r="H59" s="26"/>
    </row>
    <row r="60" spans="1:8" x14ac:dyDescent="0.25">
      <c r="A60" s="26" t="s">
        <v>7978</v>
      </c>
      <c r="B60" s="26"/>
      <c r="C60" s="26"/>
      <c r="D60" s="26"/>
      <c r="E60" s="26"/>
      <c r="F60" s="26"/>
      <c r="G60" s="26"/>
      <c r="H60" s="26"/>
    </row>
    <row r="61" spans="1:8" x14ac:dyDescent="0.25">
      <c r="A61" s="26" t="s">
        <v>7979</v>
      </c>
      <c r="B61" s="26"/>
      <c r="C61" s="26"/>
      <c r="D61" s="26"/>
      <c r="E61" s="26"/>
      <c r="F61" s="26"/>
      <c r="G61" s="26"/>
      <c r="H61" s="26"/>
    </row>
    <row r="62" spans="1:8" x14ac:dyDescent="0.25">
      <c r="A62" s="26" t="s">
        <v>7980</v>
      </c>
      <c r="B62" s="26"/>
      <c r="C62" s="26"/>
      <c r="D62" s="26"/>
      <c r="E62" s="26"/>
      <c r="F62" s="26"/>
      <c r="G62" s="26"/>
      <c r="H62" s="26"/>
    </row>
    <row r="63" spans="1:8" x14ac:dyDescent="0.25">
      <c r="A63" s="26" t="s">
        <v>7981</v>
      </c>
      <c r="B63" s="26"/>
      <c r="C63" s="26"/>
      <c r="D63" s="26"/>
      <c r="E63" s="26"/>
      <c r="F63" s="26"/>
      <c r="G63" s="26"/>
      <c r="H63" s="26"/>
    </row>
  </sheetData>
  <mergeCells count="9">
    <mergeCell ref="A61:H61"/>
    <mergeCell ref="A62:H62"/>
    <mergeCell ref="A63:H63"/>
    <mergeCell ref="A1:E1"/>
    <mergeCell ref="A22:E22"/>
    <mergeCell ref="A47:E47"/>
    <mergeCell ref="A58:E58"/>
    <mergeCell ref="A59:H59"/>
    <mergeCell ref="A60:H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D37B-8C90-458A-96C3-9D5BF47B61CF}">
  <dimension ref="A1:X73"/>
  <sheetViews>
    <sheetView zoomScale="61" workbookViewId="0">
      <selection activeCell="Q10" sqref="Q10"/>
    </sheetView>
  </sheetViews>
  <sheetFormatPr defaultRowHeight="15" x14ac:dyDescent="0.25"/>
  <cols>
    <col min="1" max="1" width="32.42578125" customWidth="1"/>
    <col min="2" max="2" width="18.140625" customWidth="1"/>
    <col min="3" max="3" width="62.85546875" customWidth="1"/>
    <col min="4" max="4" width="3.85546875" customWidth="1"/>
    <col min="5" max="5" width="15.28515625" customWidth="1"/>
    <col min="6" max="6" width="28.5703125" customWidth="1"/>
    <col min="7" max="7" width="18.140625" customWidth="1"/>
  </cols>
  <sheetData>
    <row r="1" spans="1:24" ht="21" x14ac:dyDescent="0.35">
      <c r="A1" s="5" t="s">
        <v>7982</v>
      </c>
      <c r="P1" s="3" t="s">
        <v>7845</v>
      </c>
      <c r="Q1" s="3" t="s">
        <v>7837</v>
      </c>
      <c r="S1" s="12" t="s">
        <v>8082</v>
      </c>
      <c r="T1" s="12" t="s">
        <v>7837</v>
      </c>
      <c r="U1" s="12" t="s">
        <v>7880</v>
      </c>
      <c r="V1" s="12" t="s">
        <v>7803</v>
      </c>
      <c r="W1" s="12" t="s">
        <v>7879</v>
      </c>
      <c r="X1" s="12" t="s">
        <v>7881</v>
      </c>
    </row>
    <row r="2" spans="1:24" x14ac:dyDescent="0.25">
      <c r="A2" s="6" t="s">
        <v>7983</v>
      </c>
      <c r="P2" t="str">
        <f>'Category Spend'!A3</f>
        <v>Inpatient</v>
      </c>
      <c r="Q2">
        <f>'Category Spend'!C3</f>
        <v>8631818.2599999998</v>
      </c>
      <c r="S2" s="73">
        <f>DATE(2024,1,1)</f>
        <v>45292</v>
      </c>
      <c r="T2" s="16">
        <f>SUMIFS(claims!$Q:$Q,claims!$AG:$AG,$S2)</f>
        <v>849978.76999999979</v>
      </c>
      <c r="U2" s="18">
        <f>SUMIFS(member_months!$F:$F,member_months!$E:$E,$S2)</f>
        <v>258</v>
      </c>
      <c r="V2" s="16">
        <f>IFERROR(T2/U2,0)</f>
        <v>3294.4913565891466</v>
      </c>
      <c r="W2" s="18">
        <f>COUNTIFS(claims!$Z:$Z,"ED",claims!$AG:$AG,$S2)</f>
        <v>109</v>
      </c>
      <c r="X2" s="15">
        <f>IFERROR(W2/U2*1000,0)</f>
        <v>422.48062015503871</v>
      </c>
    </row>
    <row r="3" spans="1:24" ht="15.75" thickBot="1" x14ac:dyDescent="0.3">
      <c r="P3" t="str">
        <f>'Category Spend'!A4</f>
        <v>ED</v>
      </c>
      <c r="Q3">
        <f>'Category Spend'!C4</f>
        <v>1362281.7300000011</v>
      </c>
      <c r="S3" s="73">
        <f>EDATE(S2,1)</f>
        <v>45323</v>
      </c>
      <c r="T3" s="16">
        <f>SUMIFS(claims!$Q:$Q,claims!$AG:$AG,$S3)</f>
        <v>846649.49000000022</v>
      </c>
      <c r="U3" s="18">
        <f>SUMIFS(member_months!$F:$F,member_months!$E:$E,$S3)</f>
        <v>520</v>
      </c>
      <c r="V3" s="16">
        <f t="shared" ref="V3:V13" si="0">IFERROR(T3/U3,0)</f>
        <v>1628.1720961538465</v>
      </c>
      <c r="W3" s="18">
        <f>COUNTIFS(claims!$Z:$Z,"ED",claims!$AG:$AG,$S3)</f>
        <v>93</v>
      </c>
      <c r="X3" s="15">
        <f t="shared" ref="X3:X13" si="1">IFERROR(W3/U3*1000,0)</f>
        <v>178.84615384615384</v>
      </c>
    </row>
    <row r="4" spans="1:24" ht="30" customHeight="1" x14ac:dyDescent="0.25">
      <c r="B4" s="42" t="s">
        <v>7984</v>
      </c>
      <c r="C4" s="43"/>
      <c r="D4" s="42" t="s">
        <v>7985</v>
      </c>
      <c r="E4" s="43"/>
      <c r="F4" s="42" t="s">
        <v>7986</v>
      </c>
      <c r="G4" s="44"/>
      <c r="P4" t="str">
        <f>'Category Spend'!A5</f>
        <v>Specialty Rx</v>
      </c>
      <c r="Q4">
        <f>'Category Spend'!C5</f>
        <v>791233.42000000039</v>
      </c>
      <c r="S4" s="73">
        <f t="shared" ref="S4:S13" si="2">EDATE(S3,1)</f>
        <v>45352</v>
      </c>
      <c r="T4" s="16">
        <f>SUMIFS(claims!$Q:$Q,claims!$AG:$AG,$S4)</f>
        <v>1021721.5500000002</v>
      </c>
      <c r="U4" s="18">
        <f>SUMIFS(member_months!$F:$F,member_months!$E:$E,$S4)</f>
        <v>800</v>
      </c>
      <c r="V4" s="16">
        <f t="shared" si="0"/>
        <v>1277.1519375000003</v>
      </c>
      <c r="W4" s="18">
        <f>COUNTIFS(claims!$Z:$Z,"ED",claims!$AG:$AG,$S4)</f>
        <v>109</v>
      </c>
      <c r="X4" s="15">
        <f t="shared" si="1"/>
        <v>136.25</v>
      </c>
    </row>
    <row r="5" spans="1:24" ht="33.950000000000003" customHeight="1" thickBot="1" x14ac:dyDescent="0.5">
      <c r="B5" s="29">
        <f>'Member Spend'!$U$11</f>
        <v>1337.8931481919165</v>
      </c>
      <c r="C5" s="28"/>
      <c r="D5" s="30">
        <f>'Member Spend'!$U$7</f>
        <v>0.20468617047332852</v>
      </c>
      <c r="E5" s="31"/>
      <c r="F5" s="32">
        <f>COUNTIFS(claims!$Z:$Z,"ED")/'Member Spend'!$U$10*1000</f>
        <v>142.87402505317891</v>
      </c>
      <c r="G5" s="34"/>
      <c r="P5" t="str">
        <f>'Category Spend'!A6</f>
        <v>PCP</v>
      </c>
      <c r="Q5">
        <f>'Category Spend'!C6</f>
        <v>357410.2500000007</v>
      </c>
      <c r="S5" s="73">
        <f t="shared" si="2"/>
        <v>45383</v>
      </c>
      <c r="T5" s="16">
        <f>SUMIFS(claims!$Q:$Q,claims!$AG:$AG,$S5)</f>
        <v>817218.09999999974</v>
      </c>
      <c r="U5" s="18">
        <f>SUMIFS(member_months!$F:$F,member_months!$E:$E,$S5)</f>
        <v>800</v>
      </c>
      <c r="V5" s="16">
        <f t="shared" si="0"/>
        <v>1021.5226249999997</v>
      </c>
      <c r="W5" s="18">
        <f>COUNTIFS(claims!$Z:$Z,"ED",claims!$AG:$AG,$S5)</f>
        <v>82</v>
      </c>
      <c r="X5" s="15">
        <f t="shared" si="1"/>
        <v>102.5</v>
      </c>
    </row>
    <row r="6" spans="1:24" ht="15.75" thickBot="1" x14ac:dyDescent="0.3">
      <c r="P6" t="str">
        <f>'Category Spend'!A7</f>
        <v>Urgent Care</v>
      </c>
      <c r="Q6">
        <f>'Category Spend'!C7</f>
        <v>94287.549999999959</v>
      </c>
      <c r="S6" s="73">
        <f t="shared" si="2"/>
        <v>45413</v>
      </c>
      <c r="T6" s="16">
        <f>SUMIFS(claims!$Q:$Q,claims!$AG:$AG,$S6)</f>
        <v>900677.21000000031</v>
      </c>
      <c r="U6" s="18">
        <f>SUMIFS(member_months!$F:$F,member_months!$E:$E,$S6)</f>
        <v>800</v>
      </c>
      <c r="V6" s="16">
        <f t="shared" si="0"/>
        <v>1125.8465125000005</v>
      </c>
      <c r="W6" s="18">
        <f>COUNTIFS(claims!$Z:$Z,"ED",claims!$AG:$AG,$S6)</f>
        <v>101</v>
      </c>
      <c r="X6" s="15">
        <f t="shared" si="1"/>
        <v>126.25</v>
      </c>
    </row>
    <row r="7" spans="1:24" ht="30" customHeight="1" x14ac:dyDescent="0.25">
      <c r="B7" s="45" t="s">
        <v>7883</v>
      </c>
      <c r="C7" s="46"/>
      <c r="D7" s="42" t="s">
        <v>7987</v>
      </c>
      <c r="E7" s="43"/>
      <c r="F7" s="42" t="s">
        <v>7988</v>
      </c>
      <c r="G7" s="44"/>
      <c r="P7" t="str">
        <f>'Category Spend'!A8</f>
        <v>Behavioral Health</v>
      </c>
      <c r="Q7">
        <f>'Category Spend'!C8</f>
        <v>84220.609999999971</v>
      </c>
      <c r="S7" s="73">
        <f t="shared" si="2"/>
        <v>45444</v>
      </c>
      <c r="T7" s="16">
        <f>SUMIFS(claims!$Q:$Q,claims!$AG:$AG,$S7)</f>
        <v>808683.3000000004</v>
      </c>
      <c r="U7" s="18">
        <f>SUMIFS(member_months!$F:$F,member_months!$E:$E,$S7)</f>
        <v>796</v>
      </c>
      <c r="V7" s="16">
        <f t="shared" si="0"/>
        <v>1015.9337939698497</v>
      </c>
      <c r="W7" s="18">
        <f>COUNTIFS(claims!$Z:$Z,"ED",claims!$AG:$AG,$S7)</f>
        <v>99</v>
      </c>
      <c r="X7" s="15">
        <f t="shared" si="1"/>
        <v>124.37185929648241</v>
      </c>
    </row>
    <row r="8" spans="1:24" ht="33.950000000000003" customHeight="1" thickBot="1" x14ac:dyDescent="0.5">
      <c r="B8" s="47">
        <f>(COUNTIFS(claims!$Z:$Z,"ED",claims!$AA:$AA,"Avoidable")+COUNTIFS(claims!$Z:$Z,"ED",claims!$AA:$AA,"Potentially Avoidable"))/'Member Spend'!$U$10*1000</f>
        <v>108.01229023871426</v>
      </c>
      <c r="C8" s="48"/>
      <c r="D8" s="32">
        <f>COUNTIFS(claims!$Z:$Z,"Inpatient")/'Member Spend'!$U$10*1000</f>
        <v>62.396596549279131</v>
      </c>
      <c r="E8" s="33"/>
      <c r="F8" s="35">
        <f>SUMIFS(claims!$Q:$Q,claims!$T:$T,"N")/'Member Spend'!$U$6</f>
        <v>1.2254340969159724E-2</v>
      </c>
      <c r="G8" s="36"/>
      <c r="S8" s="73">
        <f t="shared" si="2"/>
        <v>45474</v>
      </c>
      <c r="T8" s="16">
        <f>SUMIFS(claims!$Q:$Q,claims!$AG:$AG,$S8)</f>
        <v>881627.94999999984</v>
      </c>
      <c r="U8" s="18">
        <f>SUMIFS(member_months!$F:$F,member_months!$E:$E,$S8)</f>
        <v>784</v>
      </c>
      <c r="V8" s="16">
        <f t="shared" si="0"/>
        <v>1124.5254464285713</v>
      </c>
      <c r="W8" s="18">
        <f>COUNTIFS(claims!$Z:$Z,"ED",claims!$AG:$AG,$S8)</f>
        <v>112</v>
      </c>
      <c r="X8" s="15">
        <f t="shared" si="1"/>
        <v>142.85714285714286</v>
      </c>
    </row>
    <row r="9" spans="1:24" x14ac:dyDescent="0.25">
      <c r="P9" s="3" t="s">
        <v>8023</v>
      </c>
      <c r="Q9" s="3" t="s">
        <v>7874</v>
      </c>
      <c r="S9" s="73">
        <f t="shared" si="2"/>
        <v>45505</v>
      </c>
      <c r="T9" s="16">
        <f>SUMIFS(claims!$Q:$Q,claims!$AG:$AG,$S9)</f>
        <v>935327.17</v>
      </c>
      <c r="U9" s="18">
        <f>SUMIFS(member_months!$F:$F,member_months!$E:$E,$S9)</f>
        <v>766</v>
      </c>
      <c r="V9" s="16">
        <f t="shared" si="0"/>
        <v>1221.0537467362924</v>
      </c>
      <c r="W9" s="18">
        <f>COUNTIFS(claims!$Z:$Z,"ED",claims!$AG:$AG,$S9)</f>
        <v>97</v>
      </c>
      <c r="X9" s="15">
        <f t="shared" si="1"/>
        <v>126.63185378590077</v>
      </c>
    </row>
    <row r="10" spans="1:24" x14ac:dyDescent="0.25">
      <c r="P10" t="str">
        <f>'Avoidable ED'!A3</f>
        <v>Avoidable</v>
      </c>
      <c r="Q10">
        <f>'Avoidable ED'!B3</f>
        <v>613</v>
      </c>
      <c r="S10" s="73">
        <f t="shared" si="2"/>
        <v>45536</v>
      </c>
      <c r="T10" s="16">
        <f>SUMIFS(claims!$Q:$Q,claims!$AG:$AG,$S10)</f>
        <v>1077625.7200000002</v>
      </c>
      <c r="U10" s="18">
        <f>SUMIFS(member_months!$F:$F,member_months!$E:$E,$S10)</f>
        <v>750</v>
      </c>
      <c r="V10" s="16">
        <f t="shared" si="0"/>
        <v>1436.8342933333336</v>
      </c>
      <c r="W10" s="18">
        <f>COUNTIFS(claims!$Z:$Z,"ED",claims!$AG:$AG,$S10)</f>
        <v>93</v>
      </c>
      <c r="X10" s="15">
        <f t="shared" si="1"/>
        <v>124</v>
      </c>
    </row>
    <row r="11" spans="1:24" ht="15.75" x14ac:dyDescent="0.25">
      <c r="A11" s="7" t="s">
        <v>7989</v>
      </c>
      <c r="P11" t="str">
        <f>'Avoidable ED'!A4</f>
        <v>Potentially Avoidable</v>
      </c>
      <c r="Q11">
        <f>'Avoidable ED'!B4</f>
        <v>301</v>
      </c>
      <c r="S11" s="73">
        <f t="shared" si="2"/>
        <v>45566</v>
      </c>
      <c r="T11" s="16">
        <f>SUMIFS(claims!$Q:$Q,claims!$AG:$AG,$S11)</f>
        <v>1016722.0099999994</v>
      </c>
      <c r="U11" s="18">
        <f>SUMIFS(member_months!$F:$F,member_months!$E:$E,$S11)</f>
        <v>743</v>
      </c>
      <c r="V11" s="16">
        <f t="shared" si="0"/>
        <v>1368.4010901749655</v>
      </c>
      <c r="W11" s="18">
        <f>COUNTIFS(claims!$Z:$Z,"ED",claims!$AG:$AG,$S11)</f>
        <v>107</v>
      </c>
      <c r="X11" s="15">
        <f t="shared" si="1"/>
        <v>144.01076716016152</v>
      </c>
    </row>
    <row r="12" spans="1:24" x14ac:dyDescent="0.25">
      <c r="A12" s="4" t="s">
        <v>7990</v>
      </c>
      <c r="B12" s="4" t="s">
        <v>7991</v>
      </c>
      <c r="C12" s="4" t="s">
        <v>7800</v>
      </c>
      <c r="E12" s="4" t="s">
        <v>7992</v>
      </c>
      <c r="F12" s="4" t="s">
        <v>7993</v>
      </c>
      <c r="P12" t="str">
        <f>'Avoidable ED'!A5</f>
        <v>Non-Avoidable</v>
      </c>
      <c r="Q12">
        <f>'Avoidable ED'!B5</f>
        <v>295</v>
      </c>
      <c r="S12" s="73">
        <f t="shared" si="2"/>
        <v>45597</v>
      </c>
      <c r="T12" s="16">
        <f>SUMIFS(claims!$Q:$Q,claims!$AG:$AG,$S12)</f>
        <v>1053103.8500000013</v>
      </c>
      <c r="U12" s="18">
        <f>SUMIFS(member_months!$F:$F,member_months!$E:$E,$S12)</f>
        <v>731</v>
      </c>
      <c r="V12" s="16">
        <f t="shared" si="0"/>
        <v>1440.634541723668</v>
      </c>
      <c r="W12" s="18">
        <f>COUNTIFS(claims!$Z:$Z,"ED",claims!$AG:$AG,$S12)</f>
        <v>107</v>
      </c>
      <c r="X12" s="15">
        <f t="shared" si="1"/>
        <v>146.374829001368</v>
      </c>
    </row>
    <row r="13" spans="1:24" x14ac:dyDescent="0.25">
      <c r="A13" t="s">
        <v>7994</v>
      </c>
      <c r="B13" s="37">
        <f>B5</f>
        <v>1337.8931481919165</v>
      </c>
      <c r="C13" t="s">
        <v>7995</v>
      </c>
      <c r="E13" t="s">
        <v>7996</v>
      </c>
      <c r="F13" t="s">
        <v>7997</v>
      </c>
      <c r="S13" s="73">
        <f t="shared" si="2"/>
        <v>45627</v>
      </c>
      <c r="T13" s="16">
        <f>SUMIFS(claims!$Q:$Q,claims!$AG:$AG,$S13)</f>
        <v>1111916.6999999988</v>
      </c>
      <c r="U13" s="18">
        <f>SUMIFS(member_months!$F:$F,member_months!$E:$E,$S13)</f>
        <v>714</v>
      </c>
      <c r="V13" s="16">
        <f t="shared" si="0"/>
        <v>1557.3063025210067</v>
      </c>
      <c r="W13" s="18">
        <f>COUNTIFS(claims!$Z:$Z,"ED",claims!$AG:$AG,$S13)</f>
        <v>100</v>
      </c>
      <c r="X13" s="15">
        <f t="shared" si="1"/>
        <v>140.0560224089636</v>
      </c>
    </row>
    <row r="14" spans="1:24" x14ac:dyDescent="0.25">
      <c r="A14" t="s">
        <v>7998</v>
      </c>
      <c r="B14" s="38">
        <f>D5</f>
        <v>0.20468617047332852</v>
      </c>
      <c r="C14" t="s">
        <v>7999</v>
      </c>
      <c r="E14" t="s">
        <v>8000</v>
      </c>
      <c r="F14" t="s">
        <v>8001</v>
      </c>
      <c r="P14" s="3" t="s">
        <v>7834</v>
      </c>
      <c r="Q14" s="3" t="s">
        <v>7803</v>
      </c>
    </row>
    <row r="15" spans="1:24" x14ac:dyDescent="0.25">
      <c r="A15" t="s">
        <v>8002</v>
      </c>
      <c r="B15" s="39">
        <f>F5</f>
        <v>142.87402505317891</v>
      </c>
      <c r="C15" t="s">
        <v>8003</v>
      </c>
      <c r="E15" t="s">
        <v>7996</v>
      </c>
      <c r="F15" t="s">
        <v>8004</v>
      </c>
      <c r="P15" t="str">
        <f>'Member Spend'!S15</f>
        <v>Commercial</v>
      </c>
      <c r="Q15">
        <f>'Member Spend'!W15</f>
        <v>1200.1461800160735</v>
      </c>
    </row>
    <row r="16" spans="1:24" x14ac:dyDescent="0.25">
      <c r="A16" t="s">
        <v>7883</v>
      </c>
      <c r="B16" s="39">
        <f>B8</f>
        <v>108.01229023871426</v>
      </c>
      <c r="C16" t="s">
        <v>8005</v>
      </c>
      <c r="E16" t="s">
        <v>7996</v>
      </c>
      <c r="F16" t="s">
        <v>8004</v>
      </c>
      <c r="P16" t="str">
        <f>'Member Spend'!S16</f>
        <v>Marketplace</v>
      </c>
      <c r="Q16">
        <f>'Member Spend'!W16</f>
        <v>1369.8190932642487</v>
      </c>
    </row>
    <row r="17" spans="1:17" x14ac:dyDescent="0.25">
      <c r="A17" t="s">
        <v>8006</v>
      </c>
      <c r="B17" s="39">
        <f>D8</f>
        <v>62.396596549279131</v>
      </c>
      <c r="C17" t="s">
        <v>8007</v>
      </c>
      <c r="E17" t="s">
        <v>7996</v>
      </c>
      <c r="F17" t="s">
        <v>8008</v>
      </c>
      <c r="P17" t="str">
        <f>'Member Spend'!S17</f>
        <v>Medicare Advantage</v>
      </c>
      <c r="Q17">
        <f>'Member Spend'!W17</f>
        <v>1591.1668312004879</v>
      </c>
    </row>
    <row r="18" spans="1:17" x14ac:dyDescent="0.25">
      <c r="A18" t="s">
        <v>8009</v>
      </c>
      <c r="B18" s="40">
        <f>F8</f>
        <v>1.2254340969159724E-2</v>
      </c>
      <c r="C18" t="s">
        <v>8010</v>
      </c>
      <c r="E18" t="s">
        <v>8000</v>
      </c>
      <c r="F18" t="s">
        <v>8011</v>
      </c>
    </row>
    <row r="19" spans="1:17" x14ac:dyDescent="0.25">
      <c r="A19" t="s">
        <v>8012</v>
      </c>
      <c r="B19" s="37">
        <f>'Category Spend'!$C$5/'Member Spend'!$U$10</f>
        <v>93.50430394705748</v>
      </c>
      <c r="C19" t="s">
        <v>8013</v>
      </c>
      <c r="E19" t="s">
        <v>7996</v>
      </c>
      <c r="F19" t="s">
        <v>59</v>
      </c>
      <c r="P19" s="3" t="s">
        <v>8024</v>
      </c>
      <c r="Q19" s="3" t="s">
        <v>7835</v>
      </c>
    </row>
    <row r="20" spans="1:17" x14ac:dyDescent="0.25">
      <c r="A20" t="s">
        <v>7953</v>
      </c>
      <c r="B20" s="38">
        <f>'OON &amp; Retention'!$B$26</f>
        <v>0.11625000000000001</v>
      </c>
      <c r="C20" t="s">
        <v>8014</v>
      </c>
      <c r="E20" t="s">
        <v>8000</v>
      </c>
      <c r="F20" t="s">
        <v>8015</v>
      </c>
      <c r="P20" t="str">
        <f>'OON &amp; Retention'!A34</f>
        <v>Premium Affordability</v>
      </c>
      <c r="Q20">
        <f>'OON &amp; Retention'!B34</f>
        <v>26</v>
      </c>
    </row>
    <row r="21" spans="1:17" x14ac:dyDescent="0.25">
      <c r="A21" t="s">
        <v>8016</v>
      </c>
      <c r="B21" s="41" t="s">
        <v>8017</v>
      </c>
      <c r="C21" t="s">
        <v>8018</v>
      </c>
      <c r="E21" t="s">
        <v>7996</v>
      </c>
      <c r="F21" t="s">
        <v>8019</v>
      </c>
      <c r="P21" t="str">
        <f>'OON &amp; Retention'!A35</f>
        <v>Network Adequacy</v>
      </c>
      <c r="Q21">
        <f>'OON &amp; Retention'!B35</f>
        <v>25</v>
      </c>
    </row>
    <row r="22" spans="1:17" x14ac:dyDescent="0.25">
      <c r="A22" t="s">
        <v>8020</v>
      </c>
      <c r="B22" s="41" t="s">
        <v>8017</v>
      </c>
      <c r="C22" t="s">
        <v>8021</v>
      </c>
      <c r="E22" t="s">
        <v>7996</v>
      </c>
      <c r="F22" t="s">
        <v>8022</v>
      </c>
      <c r="P22" t="str">
        <f>'OON &amp; Retention'!A36</f>
        <v>Access Issues</v>
      </c>
      <c r="Q22">
        <f>'OON &amp; Retention'!B36</f>
        <v>15</v>
      </c>
    </row>
    <row r="23" spans="1:17" x14ac:dyDescent="0.25">
      <c r="P23" t="str">
        <f>'OON &amp; Retention'!A37</f>
        <v>Employer Change</v>
      </c>
      <c r="Q23">
        <f>'OON &amp; Retention'!B37</f>
        <v>14</v>
      </c>
    </row>
    <row r="24" spans="1:17" x14ac:dyDescent="0.25">
      <c r="P24" t="str">
        <f>'OON &amp; Retention'!A38</f>
        <v>Moved Out of Area</v>
      </c>
      <c r="Q24">
        <f>'OON &amp; Retention'!B38</f>
        <v>13</v>
      </c>
    </row>
    <row r="26" spans="1:17" x14ac:dyDescent="0.25">
      <c r="P26" s="3" t="s">
        <v>8025</v>
      </c>
      <c r="Q26" s="3" t="s">
        <v>7837</v>
      </c>
    </row>
    <row r="27" spans="1:17" x14ac:dyDescent="0.25">
      <c r="P27" t="s">
        <v>8026</v>
      </c>
      <c r="Q27">
        <f>'Member Spend'!U5</f>
        <v>2317303.6800000002</v>
      </c>
    </row>
    <row r="28" spans="1:17" x14ac:dyDescent="0.25">
      <c r="P28" t="s">
        <v>8027</v>
      </c>
      <c r="Q28">
        <f>'Member Spend'!U6-'Member Spend'!U5</f>
        <v>9003948.1399999969</v>
      </c>
    </row>
    <row r="73" spans="1:1" ht="60" x14ac:dyDescent="0.25">
      <c r="A73" s="78" t="s">
        <v>8083</v>
      </c>
    </row>
  </sheetData>
  <mergeCells count="12">
    <mergeCell ref="B7:C7"/>
    <mergeCell ref="B8:C8"/>
    <mergeCell ref="D7:E7"/>
    <mergeCell ref="D8:E8"/>
    <mergeCell ref="F7:G7"/>
    <mergeCell ref="F8:G8"/>
    <mergeCell ref="B4:C4"/>
    <mergeCell ref="B5:C5"/>
    <mergeCell ref="D4:E4"/>
    <mergeCell ref="D5:E5"/>
    <mergeCell ref="F4:G4"/>
    <mergeCell ref="F5:G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90DD-A7B4-404F-AF3B-873D4DF24264}">
  <dimension ref="A1"/>
  <sheetViews>
    <sheetView showGridLines="0" workbookViewId="0">
      <selection activeCell="J33" sqref="J33"/>
    </sheetView>
  </sheetViews>
  <sheetFormatPr defaultRowHeight="15" x14ac:dyDescent="0.25"/>
  <sheetData>
    <row r="1" spans="1:1" ht="39" x14ac:dyDescent="0.6">
      <c r="A1" s="77" t="s">
        <v>8095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208A-D40F-4A00-93EA-C1EF9CE45496}">
  <dimension ref="A1:AG5962"/>
  <sheetViews>
    <sheetView workbookViewId="0"/>
  </sheetViews>
  <sheetFormatPr defaultRowHeight="15" x14ac:dyDescent="0.25"/>
  <cols>
    <col min="1" max="1" width="12.140625" bestFit="1" customWidth="1"/>
    <col min="2" max="2" width="11.28515625" bestFit="1" customWidth="1"/>
    <col min="3" max="3" width="13.5703125" bestFit="1" customWidth="1"/>
    <col min="4" max="4" width="12" bestFit="1" customWidth="1"/>
    <col min="5" max="5" width="17.85546875" bestFit="1" customWidth="1"/>
    <col min="6" max="6" width="15.28515625" bestFit="1" customWidth="1"/>
    <col min="7" max="7" width="11.42578125" bestFit="1" customWidth="1"/>
    <col min="8" max="8" width="12.140625" bestFit="1" customWidth="1"/>
    <col min="9" max="9" width="21.28515625" bestFit="1" customWidth="1"/>
    <col min="10" max="10" width="16.85546875" bestFit="1" customWidth="1"/>
    <col min="11" max="11" width="15.5703125" bestFit="1" customWidth="1"/>
    <col min="12" max="12" width="13.28515625" bestFit="1" customWidth="1"/>
    <col min="13" max="13" width="15.28515625" bestFit="1" customWidth="1"/>
    <col min="14" max="14" width="20.5703125" bestFit="1" customWidth="1"/>
    <col min="15" max="15" width="5.42578125" bestFit="1" customWidth="1"/>
    <col min="16" max="16" width="14" bestFit="1" customWidth="1"/>
    <col min="17" max="17" width="16" bestFit="1" customWidth="1"/>
    <col min="18" max="18" width="12.85546875" bestFit="1" customWidth="1"/>
    <col min="19" max="19" width="19.42578125" bestFit="1" customWidth="1"/>
    <col min="20" max="20" width="15.5703125" bestFit="1" customWidth="1"/>
    <col min="21" max="21" width="15.7109375" bestFit="1" customWidth="1"/>
    <col min="22" max="22" width="15" bestFit="1" customWidth="1"/>
    <col min="23" max="23" width="16" bestFit="1" customWidth="1"/>
    <col min="24" max="24" width="13.5703125" bestFit="1" customWidth="1"/>
    <col min="25" max="25" width="19.5703125" bestFit="1" customWidth="1"/>
    <col min="26" max="26" width="17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4" t="s">
        <v>7742</v>
      </c>
      <c r="AB1" s="4" t="s">
        <v>7758</v>
      </c>
      <c r="AC1" s="4" t="s">
        <v>7759</v>
      </c>
      <c r="AD1" s="4" t="s">
        <v>7760</v>
      </c>
      <c r="AE1" s="4" t="s">
        <v>6853</v>
      </c>
      <c r="AF1" s="4" t="s">
        <v>7761</v>
      </c>
      <c r="AG1" s="4" t="s">
        <v>8081</v>
      </c>
    </row>
    <row r="2" spans="1:33" x14ac:dyDescent="0.25">
      <c r="A2" t="s">
        <v>26</v>
      </c>
      <c r="B2" t="s">
        <v>27</v>
      </c>
      <c r="C2">
        <v>9012345678</v>
      </c>
      <c r="D2">
        <v>9012345678</v>
      </c>
      <c r="E2" s="1">
        <v>45647</v>
      </c>
      <c r="F2" s="1">
        <v>45647</v>
      </c>
      <c r="G2" s="1">
        <v>45673</v>
      </c>
      <c r="H2" t="s">
        <v>28</v>
      </c>
      <c r="I2">
        <v>22</v>
      </c>
      <c r="J2" t="s">
        <v>29</v>
      </c>
      <c r="K2">
        <v>90837</v>
      </c>
      <c r="O2">
        <v>1</v>
      </c>
      <c r="P2">
        <v>268.29000000000002</v>
      </c>
      <c r="Q2">
        <v>198.73</v>
      </c>
      <c r="R2">
        <v>158.97999999999999</v>
      </c>
      <c r="S2">
        <v>39.75</v>
      </c>
      <c r="T2" t="s">
        <v>30</v>
      </c>
      <c r="X2" t="s">
        <v>31</v>
      </c>
      <c r="Y2" t="s">
        <v>32</v>
      </c>
      <c r="Z2" t="s">
        <v>33</v>
      </c>
      <c r="AA2" t="str">
        <f>IFERROR(_xlfn.XLOOKUP($J2,avoidable_ed_reference!$A$2:$A$13,avoidable_ed_reference!$C$2:$C$13),"Not Classified")</f>
        <v>Potentially Avoidable</v>
      </c>
      <c r="AB2" t="str">
        <f>IFERROR(_xlfn.XLOOKUP($B2,enrollment!$A$2:$A$801,enrollment!$I$2:$I$801),"")</f>
        <v>KY</v>
      </c>
      <c r="AC2">
        <f>IFERROR(_xlfn.XLOOKUP($B2,enrollment!$A$2:$A$801,enrollment!$L$2:$L$801),"")</f>
        <v>53</v>
      </c>
      <c r="AD2" t="str" cm="1">
        <f t="array" ref="AD2">_xlfn.IFS(AC2="","Unknown",AC2&lt;18,"0-17",AC2&lt;35,"18-34",AC2&lt;50,"35-49",AC2&lt;65,"50-64",TRUE,"65+")</f>
        <v>50-64</v>
      </c>
      <c r="AE2">
        <f>IFERROR(_xlfn.XLOOKUP($B2,enrollment!$A$2:$A$801,enrollment!$O$2:$O$801),"")</f>
        <v>9012345678</v>
      </c>
      <c r="AF2">
        <f>IFERROR(_xlfn.XLOOKUP($AE2,providers!$B$2:$B$11,providers!$Q$2:$Q$11),"")</f>
        <v>4.3</v>
      </c>
      <c r="AG2" s="1">
        <f>EOMONTH(E2,-1)+1</f>
        <v>45627</v>
      </c>
    </row>
    <row r="3" spans="1:33" x14ac:dyDescent="0.25">
      <c r="A3" t="s">
        <v>34</v>
      </c>
      <c r="B3" t="s">
        <v>27</v>
      </c>
      <c r="C3">
        <v>5678901234</v>
      </c>
      <c r="D3">
        <v>5678901234</v>
      </c>
      <c r="E3" s="1">
        <v>45539</v>
      </c>
      <c r="F3" s="1">
        <v>45539</v>
      </c>
      <c r="G3" s="1">
        <v>45572</v>
      </c>
      <c r="H3" t="s">
        <v>28</v>
      </c>
      <c r="I3">
        <v>20</v>
      </c>
      <c r="J3" t="s">
        <v>35</v>
      </c>
      <c r="K3">
        <v>99213</v>
      </c>
      <c r="O3">
        <v>1</v>
      </c>
      <c r="P3">
        <v>174.47</v>
      </c>
      <c r="Q3">
        <v>134.21</v>
      </c>
      <c r="R3">
        <v>107.37</v>
      </c>
      <c r="S3">
        <v>26.84</v>
      </c>
      <c r="T3" t="s">
        <v>30</v>
      </c>
      <c r="X3" t="s">
        <v>31</v>
      </c>
      <c r="Y3" t="s">
        <v>32</v>
      </c>
      <c r="Z3" t="s">
        <v>36</v>
      </c>
      <c r="AA3" t="str">
        <f>IFERROR(_xlfn.XLOOKUP($J3,avoidable_ed_reference!$A$2:$A$13,avoidable_ed_reference!$C$2:$C$13),"Not Classified")</f>
        <v>Avoidable</v>
      </c>
      <c r="AB3" t="str">
        <f>IFERROR(_xlfn.XLOOKUP($B3,enrollment!$A$2:$A$801,enrollment!$I$2:$I$801),"")</f>
        <v>KY</v>
      </c>
      <c r="AC3">
        <f>IFERROR(_xlfn.XLOOKUP($B3,enrollment!$A$2:$A$801,enrollment!$L$2:$L$801),"")</f>
        <v>53</v>
      </c>
      <c r="AD3" t="str" cm="1">
        <f t="array" ref="AD3">_xlfn.IFS(AC3="","Unknown",AC3&lt;18,"0-17",AC3&lt;35,"18-34",AC3&lt;50,"35-49",AC3&lt;65,"50-64",TRUE,"65+")</f>
        <v>50-64</v>
      </c>
      <c r="AE3">
        <f>IFERROR(_xlfn.XLOOKUP($B3,enrollment!$A$2:$A$801,enrollment!$O$2:$O$801),"")</f>
        <v>9012345678</v>
      </c>
      <c r="AF3">
        <f>IFERROR(_xlfn.XLOOKUP($AE3,providers!$B$2:$B$11,providers!$Q$2:$Q$11),"")</f>
        <v>4.3</v>
      </c>
      <c r="AG3" s="1">
        <f t="shared" ref="AG3:AG66" si="0">EOMONTH(E3,-1)+1</f>
        <v>45536</v>
      </c>
    </row>
    <row r="4" spans="1:33" x14ac:dyDescent="0.25">
      <c r="A4" t="s">
        <v>37</v>
      </c>
      <c r="B4" t="s">
        <v>27</v>
      </c>
      <c r="C4">
        <v>9012345678</v>
      </c>
      <c r="D4">
        <v>9012345678</v>
      </c>
      <c r="E4" s="1">
        <v>45340</v>
      </c>
      <c r="F4" s="1">
        <v>45340</v>
      </c>
      <c r="G4" s="1">
        <v>45369</v>
      </c>
      <c r="H4" t="s">
        <v>28</v>
      </c>
      <c r="I4">
        <v>11</v>
      </c>
      <c r="J4" t="s">
        <v>38</v>
      </c>
      <c r="K4">
        <v>99213</v>
      </c>
      <c r="O4">
        <v>1</v>
      </c>
      <c r="P4">
        <v>204.65</v>
      </c>
      <c r="Q4">
        <v>151.59</v>
      </c>
      <c r="R4">
        <v>121.27</v>
      </c>
      <c r="S4">
        <v>30.32</v>
      </c>
      <c r="T4" t="s">
        <v>30</v>
      </c>
      <c r="X4" t="s">
        <v>31</v>
      </c>
      <c r="Y4" t="s">
        <v>32</v>
      </c>
      <c r="Z4" t="s">
        <v>39</v>
      </c>
      <c r="AA4" t="str">
        <f>IFERROR(_xlfn.XLOOKUP($J4,avoidable_ed_reference!$A$2:$A$13,avoidable_ed_reference!$C$2:$C$13),"Not Classified")</f>
        <v>Not Classified</v>
      </c>
      <c r="AB4" t="str">
        <f>IFERROR(_xlfn.XLOOKUP($B4,enrollment!$A$2:$A$801,enrollment!$I$2:$I$801),"")</f>
        <v>KY</v>
      </c>
      <c r="AC4">
        <f>IFERROR(_xlfn.XLOOKUP($B4,enrollment!$A$2:$A$801,enrollment!$L$2:$L$801),"")</f>
        <v>53</v>
      </c>
      <c r="AD4" t="str" cm="1">
        <f t="array" ref="AD4">_xlfn.IFS(AC4="","Unknown",AC4&lt;18,"0-17",AC4&lt;35,"18-34",AC4&lt;50,"35-49",AC4&lt;65,"50-64",TRUE,"65+")</f>
        <v>50-64</v>
      </c>
      <c r="AE4">
        <f>IFERROR(_xlfn.XLOOKUP($B4,enrollment!$A$2:$A$801,enrollment!$O$2:$O$801),"")</f>
        <v>9012345678</v>
      </c>
      <c r="AF4">
        <f>IFERROR(_xlfn.XLOOKUP($AE4,providers!$B$2:$B$11,providers!$Q$2:$Q$11),"")</f>
        <v>4.3</v>
      </c>
      <c r="AG4" s="1">
        <f t="shared" si="0"/>
        <v>45323</v>
      </c>
    </row>
    <row r="5" spans="1:33" x14ac:dyDescent="0.25">
      <c r="A5" t="s">
        <v>40</v>
      </c>
      <c r="B5" t="s">
        <v>41</v>
      </c>
      <c r="C5">
        <v>9012345678</v>
      </c>
      <c r="D5">
        <v>9012345678</v>
      </c>
      <c r="E5" s="1">
        <v>45480</v>
      </c>
      <c r="F5" s="1">
        <v>45480</v>
      </c>
      <c r="G5" s="1">
        <v>45513</v>
      </c>
      <c r="H5" t="s">
        <v>28</v>
      </c>
      <c r="I5">
        <v>23</v>
      </c>
      <c r="J5" t="s">
        <v>42</v>
      </c>
      <c r="K5">
        <v>99284</v>
      </c>
      <c r="O5">
        <v>1</v>
      </c>
      <c r="P5">
        <v>2053.39</v>
      </c>
      <c r="Q5">
        <v>1140.77</v>
      </c>
      <c r="R5">
        <v>912.62</v>
      </c>
      <c r="S5">
        <v>228.15</v>
      </c>
      <c r="T5" t="s">
        <v>30</v>
      </c>
      <c r="X5" t="s">
        <v>43</v>
      </c>
      <c r="Y5" t="s">
        <v>44</v>
      </c>
      <c r="Z5" t="s">
        <v>45</v>
      </c>
      <c r="AA5" t="str">
        <f>IFERROR(_xlfn.XLOOKUP($J5,avoidable_ed_reference!$A$2:$A$13,avoidable_ed_reference!$C$2:$C$13),"Not Classified")</f>
        <v>Non-Avoidable</v>
      </c>
      <c r="AB5" t="str">
        <f>IFERROR(_xlfn.XLOOKUP($B5,enrollment!$A$2:$A$801,enrollment!$I$2:$I$801),"")</f>
        <v>KY</v>
      </c>
      <c r="AC5">
        <f>IFERROR(_xlfn.XLOOKUP($B5,enrollment!$A$2:$A$801,enrollment!$L$2:$L$801),"")</f>
        <v>36</v>
      </c>
      <c r="AD5" t="str" cm="1">
        <f t="array" ref="AD5">_xlfn.IFS(AC5="","Unknown",AC5&lt;18,"0-17",AC5&lt;35,"18-34",AC5&lt;50,"35-49",AC5&lt;65,"50-64",TRUE,"65+")</f>
        <v>35-49</v>
      </c>
      <c r="AE5">
        <f>IFERROR(_xlfn.XLOOKUP($B5,enrollment!$A$2:$A$801,enrollment!$O$2:$O$801),"")</f>
        <v>9012345678</v>
      </c>
      <c r="AF5">
        <f>IFERROR(_xlfn.XLOOKUP($AE5,providers!$B$2:$B$11,providers!$Q$2:$Q$11),"")</f>
        <v>4.3</v>
      </c>
      <c r="AG5" s="1">
        <f t="shared" si="0"/>
        <v>45474</v>
      </c>
    </row>
    <row r="6" spans="1:33" x14ac:dyDescent="0.25">
      <c r="A6" t="s">
        <v>46</v>
      </c>
      <c r="B6" t="s">
        <v>41</v>
      </c>
      <c r="C6">
        <v>9012345678</v>
      </c>
      <c r="D6">
        <v>9012345678</v>
      </c>
      <c r="E6" s="1">
        <v>45422</v>
      </c>
      <c r="F6" s="1">
        <v>45422</v>
      </c>
      <c r="G6" s="1">
        <v>45436</v>
      </c>
      <c r="H6" t="s">
        <v>28</v>
      </c>
      <c r="I6">
        <v>11</v>
      </c>
      <c r="J6" t="s">
        <v>47</v>
      </c>
      <c r="K6">
        <v>99213</v>
      </c>
      <c r="O6">
        <v>1</v>
      </c>
      <c r="P6">
        <v>189.28</v>
      </c>
      <c r="Q6">
        <v>140.21</v>
      </c>
      <c r="R6">
        <v>112.17</v>
      </c>
      <c r="S6">
        <v>28.04</v>
      </c>
      <c r="T6" t="s">
        <v>30</v>
      </c>
      <c r="X6" t="s">
        <v>43</v>
      </c>
      <c r="Y6" t="s">
        <v>44</v>
      </c>
      <c r="Z6" t="s">
        <v>39</v>
      </c>
      <c r="AA6" t="str">
        <f>IFERROR(_xlfn.XLOOKUP($J6,avoidable_ed_reference!$A$2:$A$13,avoidable_ed_reference!$C$2:$C$13),"Not Classified")</f>
        <v>Not Classified</v>
      </c>
      <c r="AB6" t="str">
        <f>IFERROR(_xlfn.XLOOKUP($B6,enrollment!$A$2:$A$801,enrollment!$I$2:$I$801),"")</f>
        <v>KY</v>
      </c>
      <c r="AC6">
        <f>IFERROR(_xlfn.XLOOKUP($B6,enrollment!$A$2:$A$801,enrollment!$L$2:$L$801),"")</f>
        <v>36</v>
      </c>
      <c r="AD6" t="str" cm="1">
        <f t="array" ref="AD6">_xlfn.IFS(AC6="","Unknown",AC6&lt;18,"0-17",AC6&lt;35,"18-34",AC6&lt;50,"35-49",AC6&lt;65,"50-64",TRUE,"65+")</f>
        <v>35-49</v>
      </c>
      <c r="AE6">
        <f>IFERROR(_xlfn.XLOOKUP($B6,enrollment!$A$2:$A$801,enrollment!$O$2:$O$801),"")</f>
        <v>9012345678</v>
      </c>
      <c r="AF6">
        <f>IFERROR(_xlfn.XLOOKUP($AE6,providers!$B$2:$B$11,providers!$Q$2:$Q$11),"")</f>
        <v>4.3</v>
      </c>
      <c r="AG6" s="1">
        <f t="shared" si="0"/>
        <v>45413</v>
      </c>
    </row>
    <row r="7" spans="1:33" x14ac:dyDescent="0.25">
      <c r="A7" t="s">
        <v>48</v>
      </c>
      <c r="B7" t="s">
        <v>41</v>
      </c>
      <c r="C7">
        <v>9012345678</v>
      </c>
      <c r="D7">
        <v>9012345678</v>
      </c>
      <c r="E7" s="1">
        <v>45296</v>
      </c>
      <c r="F7" s="1">
        <v>45296</v>
      </c>
      <c r="G7" s="1">
        <v>45314</v>
      </c>
      <c r="H7" t="s">
        <v>28</v>
      </c>
      <c r="I7">
        <v>11</v>
      </c>
      <c r="J7" t="s">
        <v>47</v>
      </c>
      <c r="K7">
        <v>99213</v>
      </c>
      <c r="O7">
        <v>1</v>
      </c>
      <c r="P7">
        <v>238.91</v>
      </c>
      <c r="Q7">
        <v>176.97</v>
      </c>
      <c r="R7">
        <v>141.58000000000001</v>
      </c>
      <c r="S7">
        <v>35.39</v>
      </c>
      <c r="T7" t="s">
        <v>30</v>
      </c>
      <c r="X7" t="s">
        <v>43</v>
      </c>
      <c r="Y7" t="s">
        <v>44</v>
      </c>
      <c r="Z7" t="s">
        <v>39</v>
      </c>
      <c r="AA7" t="str">
        <f>IFERROR(_xlfn.XLOOKUP($J7,avoidable_ed_reference!$A$2:$A$13,avoidable_ed_reference!$C$2:$C$13),"Not Classified")</f>
        <v>Not Classified</v>
      </c>
      <c r="AB7" t="str">
        <f>IFERROR(_xlfn.XLOOKUP($B7,enrollment!$A$2:$A$801,enrollment!$I$2:$I$801),"")</f>
        <v>KY</v>
      </c>
      <c r="AC7">
        <f>IFERROR(_xlfn.XLOOKUP($B7,enrollment!$A$2:$A$801,enrollment!$L$2:$L$801),"")</f>
        <v>36</v>
      </c>
      <c r="AD7" t="str" cm="1">
        <f t="array" ref="AD7">_xlfn.IFS(AC7="","Unknown",AC7&lt;18,"0-17",AC7&lt;35,"18-34",AC7&lt;50,"35-49",AC7&lt;65,"50-64",TRUE,"65+")</f>
        <v>35-49</v>
      </c>
      <c r="AE7">
        <f>IFERROR(_xlfn.XLOOKUP($B7,enrollment!$A$2:$A$801,enrollment!$O$2:$O$801),"")</f>
        <v>9012345678</v>
      </c>
      <c r="AF7">
        <f>IFERROR(_xlfn.XLOOKUP($AE7,providers!$B$2:$B$11,providers!$Q$2:$Q$11),"")</f>
        <v>4.3</v>
      </c>
      <c r="AG7" s="1">
        <f t="shared" si="0"/>
        <v>45292</v>
      </c>
    </row>
    <row r="8" spans="1:33" x14ac:dyDescent="0.25">
      <c r="A8" t="s">
        <v>49</v>
      </c>
      <c r="B8" t="s">
        <v>41</v>
      </c>
      <c r="C8">
        <v>8901234567</v>
      </c>
      <c r="D8">
        <v>8901234567</v>
      </c>
      <c r="E8" s="1">
        <v>45393</v>
      </c>
      <c r="F8" s="1">
        <v>45393</v>
      </c>
      <c r="G8" s="1">
        <v>45417</v>
      </c>
      <c r="H8" t="s">
        <v>28</v>
      </c>
      <c r="I8">
        <v>23</v>
      </c>
      <c r="J8" t="s">
        <v>35</v>
      </c>
      <c r="K8">
        <v>99284</v>
      </c>
      <c r="O8">
        <v>1</v>
      </c>
      <c r="P8">
        <v>2257.4</v>
      </c>
      <c r="Q8">
        <v>1254.1099999999999</v>
      </c>
      <c r="R8">
        <v>1003.29</v>
      </c>
      <c r="S8">
        <v>250.82</v>
      </c>
      <c r="T8" t="s">
        <v>30</v>
      </c>
      <c r="X8" t="s">
        <v>43</v>
      </c>
      <c r="Y8" t="s">
        <v>44</v>
      </c>
      <c r="Z8" t="s">
        <v>45</v>
      </c>
      <c r="AA8" t="str">
        <f>IFERROR(_xlfn.XLOOKUP($J8,avoidable_ed_reference!$A$2:$A$13,avoidable_ed_reference!$C$2:$C$13),"Not Classified")</f>
        <v>Avoidable</v>
      </c>
      <c r="AB8" t="str">
        <f>IFERROR(_xlfn.XLOOKUP($B8,enrollment!$A$2:$A$801,enrollment!$I$2:$I$801),"")</f>
        <v>KY</v>
      </c>
      <c r="AC8">
        <f>IFERROR(_xlfn.XLOOKUP($B8,enrollment!$A$2:$A$801,enrollment!$L$2:$L$801),"")</f>
        <v>36</v>
      </c>
      <c r="AD8" t="str" cm="1">
        <f t="array" ref="AD8">_xlfn.IFS(AC8="","Unknown",AC8&lt;18,"0-17",AC8&lt;35,"18-34",AC8&lt;50,"35-49",AC8&lt;65,"50-64",TRUE,"65+")</f>
        <v>35-49</v>
      </c>
      <c r="AE8">
        <f>IFERROR(_xlfn.XLOOKUP($B8,enrollment!$A$2:$A$801,enrollment!$O$2:$O$801),"")</f>
        <v>9012345678</v>
      </c>
      <c r="AF8">
        <f>IFERROR(_xlfn.XLOOKUP($AE8,providers!$B$2:$B$11,providers!$Q$2:$Q$11),"")</f>
        <v>4.3</v>
      </c>
      <c r="AG8" s="1">
        <f t="shared" si="0"/>
        <v>45383</v>
      </c>
    </row>
    <row r="9" spans="1:33" x14ac:dyDescent="0.25">
      <c r="A9" t="s">
        <v>50</v>
      </c>
      <c r="B9" t="s">
        <v>51</v>
      </c>
      <c r="C9">
        <v>8901234567</v>
      </c>
      <c r="D9">
        <v>8901234567</v>
      </c>
      <c r="E9" s="1">
        <v>45370</v>
      </c>
      <c r="F9" s="1">
        <v>45370</v>
      </c>
      <c r="G9" s="1">
        <v>45388</v>
      </c>
      <c r="H9" t="s">
        <v>28</v>
      </c>
      <c r="I9">
        <v>11</v>
      </c>
      <c r="J9" t="s">
        <v>47</v>
      </c>
      <c r="K9">
        <v>99213</v>
      </c>
      <c r="O9">
        <v>1</v>
      </c>
      <c r="P9">
        <v>227.66</v>
      </c>
      <c r="Q9">
        <v>168.64</v>
      </c>
      <c r="R9">
        <v>134.91</v>
      </c>
      <c r="S9">
        <v>33.729999999999997</v>
      </c>
      <c r="T9" t="s">
        <v>30</v>
      </c>
      <c r="X9" t="s">
        <v>52</v>
      </c>
      <c r="Y9" t="s">
        <v>44</v>
      </c>
      <c r="Z9" t="s">
        <v>39</v>
      </c>
      <c r="AA9" t="str">
        <f>IFERROR(_xlfn.XLOOKUP($J9,avoidable_ed_reference!$A$2:$A$13,avoidable_ed_reference!$C$2:$C$13),"Not Classified")</f>
        <v>Not Classified</v>
      </c>
      <c r="AB9" t="str">
        <f>IFERROR(_xlfn.XLOOKUP($B9,enrollment!$A$2:$A$801,enrollment!$I$2:$I$801),"")</f>
        <v>GA</v>
      </c>
      <c r="AC9">
        <f>IFERROR(_xlfn.XLOOKUP($B9,enrollment!$A$2:$A$801,enrollment!$L$2:$L$801),"")</f>
        <v>24</v>
      </c>
      <c r="AD9" t="str" cm="1">
        <f t="array" ref="AD9">_xlfn.IFS(AC9="","Unknown",AC9&lt;18,"0-17",AC9&lt;35,"18-34",AC9&lt;50,"35-49",AC9&lt;65,"50-64",TRUE,"65+")</f>
        <v>18-34</v>
      </c>
      <c r="AE9">
        <f>IFERROR(_xlfn.XLOOKUP($B9,enrollment!$A$2:$A$801,enrollment!$O$2:$O$801),"")</f>
        <v>8901234567</v>
      </c>
      <c r="AF9">
        <f>IFERROR(_xlfn.XLOOKUP($AE9,providers!$B$2:$B$11,providers!$Q$2:$Q$11),"")</f>
        <v>3.7</v>
      </c>
      <c r="AG9" s="1">
        <f t="shared" si="0"/>
        <v>45352</v>
      </c>
    </row>
    <row r="10" spans="1:33" x14ac:dyDescent="0.25">
      <c r="A10" t="s">
        <v>53</v>
      </c>
      <c r="B10" t="s">
        <v>51</v>
      </c>
      <c r="C10">
        <v>8901234567</v>
      </c>
      <c r="D10">
        <v>8901234567</v>
      </c>
      <c r="E10" s="1">
        <v>45332</v>
      </c>
      <c r="F10" s="1">
        <v>45332</v>
      </c>
      <c r="G10" s="1">
        <v>45355</v>
      </c>
      <c r="H10" t="s">
        <v>28</v>
      </c>
      <c r="I10">
        <v>11</v>
      </c>
      <c r="J10" t="s">
        <v>38</v>
      </c>
      <c r="K10">
        <v>99213</v>
      </c>
      <c r="O10">
        <v>1</v>
      </c>
      <c r="P10">
        <v>162.01</v>
      </c>
      <c r="Q10">
        <v>120.01</v>
      </c>
      <c r="R10">
        <v>96.01</v>
      </c>
      <c r="S10">
        <v>24</v>
      </c>
      <c r="T10" t="s">
        <v>30</v>
      </c>
      <c r="X10" t="s">
        <v>52</v>
      </c>
      <c r="Y10" t="s">
        <v>44</v>
      </c>
      <c r="Z10" t="s">
        <v>39</v>
      </c>
      <c r="AA10" t="str">
        <f>IFERROR(_xlfn.XLOOKUP($J10,avoidable_ed_reference!$A$2:$A$13,avoidable_ed_reference!$C$2:$C$13),"Not Classified")</f>
        <v>Not Classified</v>
      </c>
      <c r="AB10" t="str">
        <f>IFERROR(_xlfn.XLOOKUP($B10,enrollment!$A$2:$A$801,enrollment!$I$2:$I$801),"")</f>
        <v>GA</v>
      </c>
      <c r="AC10">
        <f>IFERROR(_xlfn.XLOOKUP($B10,enrollment!$A$2:$A$801,enrollment!$L$2:$L$801),"")</f>
        <v>24</v>
      </c>
      <c r="AD10" t="str" cm="1">
        <f t="array" ref="AD10">_xlfn.IFS(AC10="","Unknown",AC10&lt;18,"0-17",AC10&lt;35,"18-34",AC10&lt;50,"35-49",AC10&lt;65,"50-64",TRUE,"65+")</f>
        <v>18-34</v>
      </c>
      <c r="AE10">
        <f>IFERROR(_xlfn.XLOOKUP($B10,enrollment!$A$2:$A$801,enrollment!$O$2:$O$801),"")</f>
        <v>8901234567</v>
      </c>
      <c r="AF10">
        <f>IFERROR(_xlfn.XLOOKUP($AE10,providers!$B$2:$B$11,providers!$Q$2:$Q$11),"")</f>
        <v>3.7</v>
      </c>
      <c r="AG10" s="1">
        <f t="shared" si="0"/>
        <v>45323</v>
      </c>
    </row>
    <row r="11" spans="1:33" x14ac:dyDescent="0.25">
      <c r="A11" t="s">
        <v>54</v>
      </c>
      <c r="B11" t="s">
        <v>51</v>
      </c>
      <c r="C11">
        <v>2345678901</v>
      </c>
      <c r="D11">
        <v>2345678901</v>
      </c>
      <c r="E11" s="1">
        <v>45573</v>
      </c>
      <c r="F11" s="1">
        <v>45573</v>
      </c>
      <c r="G11" s="1">
        <v>45595</v>
      </c>
      <c r="H11" t="s">
        <v>28</v>
      </c>
      <c r="I11">
        <v>23</v>
      </c>
      <c r="J11" t="s">
        <v>55</v>
      </c>
      <c r="K11">
        <v>99284</v>
      </c>
      <c r="O11">
        <v>1</v>
      </c>
      <c r="P11">
        <v>2435</v>
      </c>
      <c r="Q11">
        <v>1352.78</v>
      </c>
      <c r="R11">
        <v>1082.22</v>
      </c>
      <c r="S11">
        <v>270.56</v>
      </c>
      <c r="T11" t="s">
        <v>30</v>
      </c>
      <c r="X11" t="s">
        <v>52</v>
      </c>
      <c r="Y11" t="s">
        <v>44</v>
      </c>
      <c r="Z11" t="s">
        <v>45</v>
      </c>
      <c r="AA11" t="str">
        <f>IFERROR(_xlfn.XLOOKUP($J11,avoidable_ed_reference!$A$2:$A$13,avoidable_ed_reference!$C$2:$C$13),"Not Classified")</f>
        <v>Potentially Avoidable</v>
      </c>
      <c r="AB11" t="str">
        <f>IFERROR(_xlfn.XLOOKUP($B11,enrollment!$A$2:$A$801,enrollment!$I$2:$I$801),"")</f>
        <v>GA</v>
      </c>
      <c r="AC11">
        <f>IFERROR(_xlfn.XLOOKUP($B11,enrollment!$A$2:$A$801,enrollment!$L$2:$L$801),"")</f>
        <v>24</v>
      </c>
      <c r="AD11" t="str" cm="1">
        <f t="array" ref="AD11">_xlfn.IFS(AC11="","Unknown",AC11&lt;18,"0-17",AC11&lt;35,"18-34",AC11&lt;50,"35-49",AC11&lt;65,"50-64",TRUE,"65+")</f>
        <v>18-34</v>
      </c>
      <c r="AE11">
        <f>IFERROR(_xlfn.XLOOKUP($B11,enrollment!$A$2:$A$801,enrollment!$O$2:$O$801),"")</f>
        <v>8901234567</v>
      </c>
      <c r="AF11">
        <f>IFERROR(_xlfn.XLOOKUP($AE11,providers!$B$2:$B$11,providers!$Q$2:$Q$11),"")</f>
        <v>3.7</v>
      </c>
      <c r="AG11" s="1">
        <f t="shared" si="0"/>
        <v>45566</v>
      </c>
    </row>
    <row r="12" spans="1:33" x14ac:dyDescent="0.25">
      <c r="A12" t="s">
        <v>56</v>
      </c>
      <c r="B12" t="s">
        <v>51</v>
      </c>
      <c r="C12">
        <v>5678901234</v>
      </c>
      <c r="D12">
        <v>5678901234</v>
      </c>
      <c r="E12" s="1">
        <v>45361</v>
      </c>
      <c r="F12" s="1">
        <v>45361</v>
      </c>
      <c r="G12" s="1">
        <v>45385</v>
      </c>
      <c r="H12" t="s">
        <v>28</v>
      </c>
      <c r="I12">
        <v>20</v>
      </c>
      <c r="J12" t="s">
        <v>35</v>
      </c>
      <c r="K12">
        <v>99213</v>
      </c>
      <c r="O12">
        <v>1</v>
      </c>
      <c r="P12">
        <v>185.04</v>
      </c>
      <c r="Q12">
        <v>142.34</v>
      </c>
      <c r="R12">
        <v>113.87</v>
      </c>
      <c r="S12">
        <v>28.47</v>
      </c>
      <c r="T12" t="s">
        <v>30</v>
      </c>
      <c r="X12" t="s">
        <v>52</v>
      </c>
      <c r="Y12" t="s">
        <v>44</v>
      </c>
      <c r="Z12" t="s">
        <v>36</v>
      </c>
      <c r="AA12" t="str">
        <f>IFERROR(_xlfn.XLOOKUP($J12,avoidable_ed_reference!$A$2:$A$13,avoidable_ed_reference!$C$2:$C$13),"Not Classified")</f>
        <v>Avoidable</v>
      </c>
      <c r="AB12" t="str">
        <f>IFERROR(_xlfn.XLOOKUP($B12,enrollment!$A$2:$A$801,enrollment!$I$2:$I$801),"")</f>
        <v>GA</v>
      </c>
      <c r="AC12">
        <f>IFERROR(_xlfn.XLOOKUP($B12,enrollment!$A$2:$A$801,enrollment!$L$2:$L$801),"")</f>
        <v>24</v>
      </c>
      <c r="AD12" t="str" cm="1">
        <f t="array" ref="AD12">_xlfn.IFS(AC12="","Unknown",AC12&lt;18,"0-17",AC12&lt;35,"18-34",AC12&lt;50,"35-49",AC12&lt;65,"50-64",TRUE,"65+")</f>
        <v>18-34</v>
      </c>
      <c r="AE12">
        <f>IFERROR(_xlfn.XLOOKUP($B12,enrollment!$A$2:$A$801,enrollment!$O$2:$O$801),"")</f>
        <v>8901234567</v>
      </c>
      <c r="AF12">
        <f>IFERROR(_xlfn.XLOOKUP($AE12,providers!$B$2:$B$11,providers!$Q$2:$Q$11),"")</f>
        <v>3.7</v>
      </c>
      <c r="AG12" s="1">
        <f t="shared" si="0"/>
        <v>45352</v>
      </c>
    </row>
    <row r="13" spans="1:33" x14ac:dyDescent="0.25">
      <c r="A13" t="s">
        <v>57</v>
      </c>
      <c r="B13" t="s">
        <v>51</v>
      </c>
      <c r="C13">
        <v>6789012345</v>
      </c>
      <c r="D13">
        <v>6789012345</v>
      </c>
      <c r="E13" s="1">
        <v>45475</v>
      </c>
      <c r="F13" s="1">
        <v>45475</v>
      </c>
      <c r="G13" s="1">
        <v>45509</v>
      </c>
      <c r="H13" t="s">
        <v>28</v>
      </c>
      <c r="I13">
        <v>23</v>
      </c>
      <c r="J13" t="s">
        <v>55</v>
      </c>
      <c r="K13">
        <v>99284</v>
      </c>
      <c r="O13">
        <v>1</v>
      </c>
      <c r="P13">
        <v>2393.91</v>
      </c>
      <c r="Q13">
        <v>1329.95</v>
      </c>
      <c r="R13">
        <v>1063.96</v>
      </c>
      <c r="S13">
        <v>265.99</v>
      </c>
      <c r="T13" t="s">
        <v>30</v>
      </c>
      <c r="X13" t="s">
        <v>52</v>
      </c>
      <c r="Y13" t="s">
        <v>44</v>
      </c>
      <c r="Z13" t="s">
        <v>45</v>
      </c>
      <c r="AA13" t="str">
        <f>IFERROR(_xlfn.XLOOKUP($J13,avoidable_ed_reference!$A$2:$A$13,avoidable_ed_reference!$C$2:$C$13),"Not Classified")</f>
        <v>Potentially Avoidable</v>
      </c>
      <c r="AB13" t="str">
        <f>IFERROR(_xlfn.XLOOKUP($B13,enrollment!$A$2:$A$801,enrollment!$I$2:$I$801),"")</f>
        <v>GA</v>
      </c>
      <c r="AC13">
        <f>IFERROR(_xlfn.XLOOKUP($B13,enrollment!$A$2:$A$801,enrollment!$L$2:$L$801),"")</f>
        <v>24</v>
      </c>
      <c r="AD13" t="str" cm="1">
        <f t="array" ref="AD13">_xlfn.IFS(AC13="","Unknown",AC13&lt;18,"0-17",AC13&lt;35,"18-34",AC13&lt;50,"35-49",AC13&lt;65,"50-64",TRUE,"65+")</f>
        <v>18-34</v>
      </c>
      <c r="AE13">
        <f>IFERROR(_xlfn.XLOOKUP($B13,enrollment!$A$2:$A$801,enrollment!$O$2:$O$801),"")</f>
        <v>8901234567</v>
      </c>
      <c r="AF13">
        <f>IFERROR(_xlfn.XLOOKUP($AE13,providers!$B$2:$B$11,providers!$Q$2:$Q$11),"")</f>
        <v>3.7</v>
      </c>
      <c r="AG13" s="1">
        <f t="shared" si="0"/>
        <v>45474</v>
      </c>
    </row>
    <row r="14" spans="1:33" x14ac:dyDescent="0.25">
      <c r="A14" t="s">
        <v>58</v>
      </c>
      <c r="B14" t="s">
        <v>51</v>
      </c>
      <c r="C14">
        <v>6789012345</v>
      </c>
      <c r="D14">
        <v>6789012345</v>
      </c>
      <c r="E14" s="1">
        <v>45638</v>
      </c>
      <c r="F14" s="1">
        <v>45638</v>
      </c>
      <c r="G14" s="1">
        <v>45662</v>
      </c>
      <c r="H14" t="s">
        <v>59</v>
      </c>
      <c r="J14" t="s">
        <v>60</v>
      </c>
      <c r="L14" s="2" t="s">
        <v>61</v>
      </c>
      <c r="M14" t="s">
        <v>62</v>
      </c>
      <c r="N14" t="s">
        <v>63</v>
      </c>
      <c r="O14">
        <v>1</v>
      </c>
      <c r="P14">
        <v>1311.43</v>
      </c>
      <c r="Q14">
        <v>1192.21</v>
      </c>
      <c r="R14">
        <v>953.77</v>
      </c>
      <c r="S14">
        <v>238.44</v>
      </c>
      <c r="T14" t="s">
        <v>30</v>
      </c>
      <c r="X14" t="s">
        <v>52</v>
      </c>
      <c r="Y14" t="s">
        <v>44</v>
      </c>
      <c r="Z14" t="s">
        <v>64</v>
      </c>
      <c r="AA14" t="str">
        <f>IFERROR(_xlfn.XLOOKUP($J14,avoidable_ed_reference!$A$2:$A$13,avoidable_ed_reference!$C$2:$C$13),"Not Classified")</f>
        <v>Not Classified</v>
      </c>
      <c r="AB14" t="str">
        <f>IFERROR(_xlfn.XLOOKUP($B14,enrollment!$A$2:$A$801,enrollment!$I$2:$I$801),"")</f>
        <v>GA</v>
      </c>
      <c r="AC14">
        <f>IFERROR(_xlfn.XLOOKUP($B14,enrollment!$A$2:$A$801,enrollment!$L$2:$L$801),"")</f>
        <v>24</v>
      </c>
      <c r="AD14" t="str" cm="1">
        <f t="array" ref="AD14">_xlfn.IFS(AC14="","Unknown",AC14&lt;18,"0-17",AC14&lt;35,"18-34",AC14&lt;50,"35-49",AC14&lt;65,"50-64",TRUE,"65+")</f>
        <v>18-34</v>
      </c>
      <c r="AE14">
        <f>IFERROR(_xlfn.XLOOKUP($B14,enrollment!$A$2:$A$801,enrollment!$O$2:$O$801),"")</f>
        <v>8901234567</v>
      </c>
      <c r="AF14">
        <f>IFERROR(_xlfn.XLOOKUP($AE14,providers!$B$2:$B$11,providers!$Q$2:$Q$11),"")</f>
        <v>3.7</v>
      </c>
      <c r="AG14" s="1">
        <f t="shared" si="0"/>
        <v>45627</v>
      </c>
    </row>
    <row r="15" spans="1:33" x14ac:dyDescent="0.25">
      <c r="A15" t="s">
        <v>65</v>
      </c>
      <c r="B15" t="s">
        <v>51</v>
      </c>
      <c r="C15">
        <v>2345678901</v>
      </c>
      <c r="D15">
        <v>2345678901</v>
      </c>
      <c r="E15" s="1">
        <v>45490</v>
      </c>
      <c r="F15" s="1">
        <v>45490</v>
      </c>
      <c r="G15" s="1">
        <v>45507</v>
      </c>
      <c r="H15" t="s">
        <v>28</v>
      </c>
      <c r="I15">
        <v>23</v>
      </c>
      <c r="J15" t="s">
        <v>55</v>
      </c>
      <c r="K15">
        <v>99284</v>
      </c>
      <c r="O15">
        <v>1</v>
      </c>
      <c r="P15">
        <v>1597.46</v>
      </c>
      <c r="Q15">
        <v>887.48</v>
      </c>
      <c r="R15">
        <v>709.98</v>
      </c>
      <c r="S15">
        <v>177.5</v>
      </c>
      <c r="T15" t="s">
        <v>30</v>
      </c>
      <c r="X15" t="s">
        <v>52</v>
      </c>
      <c r="Y15" t="s">
        <v>44</v>
      </c>
      <c r="Z15" t="s">
        <v>45</v>
      </c>
      <c r="AA15" t="str">
        <f>IFERROR(_xlfn.XLOOKUP($J15,avoidable_ed_reference!$A$2:$A$13,avoidable_ed_reference!$C$2:$C$13),"Not Classified")</f>
        <v>Potentially Avoidable</v>
      </c>
      <c r="AB15" t="str">
        <f>IFERROR(_xlfn.XLOOKUP($B15,enrollment!$A$2:$A$801,enrollment!$I$2:$I$801),"")</f>
        <v>GA</v>
      </c>
      <c r="AC15">
        <f>IFERROR(_xlfn.XLOOKUP($B15,enrollment!$A$2:$A$801,enrollment!$L$2:$L$801),"")</f>
        <v>24</v>
      </c>
      <c r="AD15" t="str" cm="1">
        <f t="array" ref="AD15">_xlfn.IFS(AC15="","Unknown",AC15&lt;18,"0-17",AC15&lt;35,"18-34",AC15&lt;50,"35-49",AC15&lt;65,"50-64",TRUE,"65+")</f>
        <v>18-34</v>
      </c>
      <c r="AE15">
        <f>IFERROR(_xlfn.XLOOKUP($B15,enrollment!$A$2:$A$801,enrollment!$O$2:$O$801),"")</f>
        <v>8901234567</v>
      </c>
      <c r="AF15">
        <f>IFERROR(_xlfn.XLOOKUP($AE15,providers!$B$2:$B$11,providers!$Q$2:$Q$11),"")</f>
        <v>3.7</v>
      </c>
      <c r="AG15" s="1">
        <f t="shared" si="0"/>
        <v>45474</v>
      </c>
    </row>
    <row r="16" spans="1:33" x14ac:dyDescent="0.25">
      <c r="A16" t="s">
        <v>66</v>
      </c>
      <c r="B16" t="s">
        <v>51</v>
      </c>
      <c r="C16">
        <v>3456789012</v>
      </c>
      <c r="D16">
        <v>3456789012</v>
      </c>
      <c r="E16" s="1">
        <v>45646</v>
      </c>
      <c r="F16" s="1">
        <v>45646</v>
      </c>
      <c r="G16" s="1">
        <v>45673</v>
      </c>
      <c r="H16" t="s">
        <v>67</v>
      </c>
      <c r="I16">
        <v>21</v>
      </c>
      <c r="J16" t="s">
        <v>42</v>
      </c>
      <c r="K16">
        <v>99223</v>
      </c>
      <c r="O16">
        <v>1</v>
      </c>
      <c r="P16">
        <v>27115</v>
      </c>
      <c r="Q16">
        <v>17493.55</v>
      </c>
      <c r="R16">
        <v>13994.84</v>
      </c>
      <c r="S16">
        <v>3498.71</v>
      </c>
      <c r="T16" t="s">
        <v>30</v>
      </c>
      <c r="V16">
        <v>1</v>
      </c>
      <c r="W16" s="2" t="s">
        <v>68</v>
      </c>
      <c r="X16" t="s">
        <v>52</v>
      </c>
      <c r="Y16" t="s">
        <v>44</v>
      </c>
      <c r="Z16" t="s">
        <v>69</v>
      </c>
      <c r="AA16" t="str">
        <f>IFERROR(_xlfn.XLOOKUP($J16,avoidable_ed_reference!$A$2:$A$13,avoidable_ed_reference!$C$2:$C$13),"Not Classified")</f>
        <v>Non-Avoidable</v>
      </c>
      <c r="AB16" t="str">
        <f>IFERROR(_xlfn.XLOOKUP($B16,enrollment!$A$2:$A$801,enrollment!$I$2:$I$801),"")</f>
        <v>GA</v>
      </c>
      <c r="AC16">
        <f>IFERROR(_xlfn.XLOOKUP($B16,enrollment!$A$2:$A$801,enrollment!$L$2:$L$801),"")</f>
        <v>24</v>
      </c>
      <c r="AD16" t="str" cm="1">
        <f t="array" ref="AD16">_xlfn.IFS(AC16="","Unknown",AC16&lt;18,"0-17",AC16&lt;35,"18-34",AC16&lt;50,"35-49",AC16&lt;65,"50-64",TRUE,"65+")</f>
        <v>18-34</v>
      </c>
      <c r="AE16">
        <f>IFERROR(_xlfn.XLOOKUP($B16,enrollment!$A$2:$A$801,enrollment!$O$2:$O$801),"")</f>
        <v>8901234567</v>
      </c>
      <c r="AF16">
        <f>IFERROR(_xlfn.XLOOKUP($AE16,providers!$B$2:$B$11,providers!$Q$2:$Q$11),"")</f>
        <v>3.7</v>
      </c>
      <c r="AG16" s="1">
        <f t="shared" si="0"/>
        <v>45627</v>
      </c>
    </row>
    <row r="17" spans="1:33" x14ac:dyDescent="0.25">
      <c r="A17" t="s">
        <v>70</v>
      </c>
      <c r="B17" t="s">
        <v>51</v>
      </c>
      <c r="C17">
        <v>8901234567</v>
      </c>
      <c r="D17">
        <v>8901234567</v>
      </c>
      <c r="E17" s="1">
        <v>45347</v>
      </c>
      <c r="F17" s="1">
        <v>45347</v>
      </c>
      <c r="G17" s="1">
        <v>45364</v>
      </c>
      <c r="H17" t="s">
        <v>28</v>
      </c>
      <c r="I17">
        <v>11</v>
      </c>
      <c r="J17" t="s">
        <v>38</v>
      </c>
      <c r="K17">
        <v>99213</v>
      </c>
      <c r="O17">
        <v>1</v>
      </c>
      <c r="P17">
        <v>191.57</v>
      </c>
      <c r="Q17">
        <v>141.9</v>
      </c>
      <c r="R17">
        <v>113.52</v>
      </c>
      <c r="S17">
        <v>28.38</v>
      </c>
      <c r="T17" t="s">
        <v>30</v>
      </c>
      <c r="X17" t="s">
        <v>52</v>
      </c>
      <c r="Y17" t="s">
        <v>44</v>
      </c>
      <c r="Z17" t="s">
        <v>39</v>
      </c>
      <c r="AA17" t="str">
        <f>IFERROR(_xlfn.XLOOKUP($J17,avoidable_ed_reference!$A$2:$A$13,avoidable_ed_reference!$C$2:$C$13),"Not Classified")</f>
        <v>Not Classified</v>
      </c>
      <c r="AB17" t="str">
        <f>IFERROR(_xlfn.XLOOKUP($B17,enrollment!$A$2:$A$801,enrollment!$I$2:$I$801),"")</f>
        <v>GA</v>
      </c>
      <c r="AC17">
        <f>IFERROR(_xlfn.XLOOKUP($B17,enrollment!$A$2:$A$801,enrollment!$L$2:$L$801),"")</f>
        <v>24</v>
      </c>
      <c r="AD17" t="str" cm="1">
        <f t="array" ref="AD17">_xlfn.IFS(AC17="","Unknown",AC17&lt;18,"0-17",AC17&lt;35,"18-34",AC17&lt;50,"35-49",AC17&lt;65,"50-64",TRUE,"65+")</f>
        <v>18-34</v>
      </c>
      <c r="AE17">
        <f>IFERROR(_xlfn.XLOOKUP($B17,enrollment!$A$2:$A$801,enrollment!$O$2:$O$801),"")</f>
        <v>8901234567</v>
      </c>
      <c r="AF17">
        <f>IFERROR(_xlfn.XLOOKUP($AE17,providers!$B$2:$B$11,providers!$Q$2:$Q$11),"")</f>
        <v>3.7</v>
      </c>
      <c r="AG17" s="1">
        <f t="shared" si="0"/>
        <v>45323</v>
      </c>
    </row>
    <row r="18" spans="1:33" x14ac:dyDescent="0.25">
      <c r="A18" t="s">
        <v>71</v>
      </c>
      <c r="B18" t="s">
        <v>51</v>
      </c>
      <c r="C18">
        <v>8901234567</v>
      </c>
      <c r="D18">
        <v>8901234567</v>
      </c>
      <c r="E18" s="1">
        <v>45653</v>
      </c>
      <c r="F18" s="1">
        <v>45653</v>
      </c>
      <c r="G18" s="1">
        <v>45677</v>
      </c>
      <c r="H18" t="s">
        <v>28</v>
      </c>
      <c r="I18">
        <v>11</v>
      </c>
      <c r="J18" t="s">
        <v>38</v>
      </c>
      <c r="K18">
        <v>99213</v>
      </c>
      <c r="O18">
        <v>1</v>
      </c>
      <c r="P18">
        <v>242</v>
      </c>
      <c r="Q18">
        <v>179.26</v>
      </c>
      <c r="R18">
        <v>143.41</v>
      </c>
      <c r="S18">
        <v>35.85</v>
      </c>
      <c r="T18" t="s">
        <v>30</v>
      </c>
      <c r="X18" t="s">
        <v>52</v>
      </c>
      <c r="Y18" t="s">
        <v>44</v>
      </c>
      <c r="Z18" t="s">
        <v>39</v>
      </c>
      <c r="AA18" t="str">
        <f>IFERROR(_xlfn.XLOOKUP($J18,avoidable_ed_reference!$A$2:$A$13,avoidable_ed_reference!$C$2:$C$13),"Not Classified")</f>
        <v>Not Classified</v>
      </c>
      <c r="AB18" t="str">
        <f>IFERROR(_xlfn.XLOOKUP($B18,enrollment!$A$2:$A$801,enrollment!$I$2:$I$801),"")</f>
        <v>GA</v>
      </c>
      <c r="AC18">
        <f>IFERROR(_xlfn.XLOOKUP($B18,enrollment!$A$2:$A$801,enrollment!$L$2:$L$801),"")</f>
        <v>24</v>
      </c>
      <c r="AD18" t="str" cm="1">
        <f t="array" ref="AD18">_xlfn.IFS(AC18="","Unknown",AC18&lt;18,"0-17",AC18&lt;35,"18-34",AC18&lt;50,"35-49",AC18&lt;65,"50-64",TRUE,"65+")</f>
        <v>18-34</v>
      </c>
      <c r="AE18">
        <f>IFERROR(_xlfn.XLOOKUP($B18,enrollment!$A$2:$A$801,enrollment!$O$2:$O$801),"")</f>
        <v>8901234567</v>
      </c>
      <c r="AF18">
        <f>IFERROR(_xlfn.XLOOKUP($AE18,providers!$B$2:$B$11,providers!$Q$2:$Q$11),"")</f>
        <v>3.7</v>
      </c>
      <c r="AG18" s="1">
        <f t="shared" si="0"/>
        <v>45627</v>
      </c>
    </row>
    <row r="19" spans="1:33" x14ac:dyDescent="0.25">
      <c r="A19" t="s">
        <v>72</v>
      </c>
      <c r="B19" t="s">
        <v>73</v>
      </c>
      <c r="C19">
        <v>5678901234</v>
      </c>
      <c r="D19">
        <v>5678901234</v>
      </c>
      <c r="E19" s="1">
        <v>45457</v>
      </c>
      <c r="F19" s="1">
        <v>45457</v>
      </c>
      <c r="G19" s="1">
        <v>45474</v>
      </c>
      <c r="H19" t="s">
        <v>28</v>
      </c>
      <c r="I19">
        <v>11</v>
      </c>
      <c r="J19" t="s">
        <v>35</v>
      </c>
      <c r="K19">
        <v>99213</v>
      </c>
      <c r="O19">
        <v>1</v>
      </c>
      <c r="P19">
        <v>183.92</v>
      </c>
      <c r="Q19">
        <v>136.24</v>
      </c>
      <c r="R19">
        <v>108.99</v>
      </c>
      <c r="S19">
        <v>27.25</v>
      </c>
      <c r="T19" t="s">
        <v>30</v>
      </c>
      <c r="X19" t="s">
        <v>43</v>
      </c>
      <c r="Y19" t="s">
        <v>44</v>
      </c>
      <c r="Z19" t="s">
        <v>39</v>
      </c>
      <c r="AA19" t="str">
        <f>IFERROR(_xlfn.XLOOKUP($J19,avoidable_ed_reference!$A$2:$A$13,avoidable_ed_reference!$C$2:$C$13),"Not Classified")</f>
        <v>Avoidable</v>
      </c>
      <c r="AB19" t="str">
        <f>IFERROR(_xlfn.XLOOKUP($B19,enrollment!$A$2:$A$801,enrollment!$I$2:$I$801),"")</f>
        <v>TN</v>
      </c>
      <c r="AC19">
        <f>IFERROR(_xlfn.XLOOKUP($B19,enrollment!$A$2:$A$801,enrollment!$L$2:$L$801),"")</f>
        <v>71</v>
      </c>
      <c r="AD19" t="str" cm="1">
        <f t="array" ref="AD19">_xlfn.IFS(AC19="","Unknown",AC19&lt;18,"0-17",AC19&lt;35,"18-34",AC19&lt;50,"35-49",AC19&lt;65,"50-64",TRUE,"65+")</f>
        <v>65+</v>
      </c>
      <c r="AE19">
        <f>IFERROR(_xlfn.XLOOKUP($B19,enrollment!$A$2:$A$801,enrollment!$O$2:$O$801),"")</f>
        <v>5678901234</v>
      </c>
      <c r="AF19">
        <f>IFERROR(_xlfn.XLOOKUP($AE19,providers!$B$2:$B$11,providers!$Q$2:$Q$11),"")</f>
        <v>3.8</v>
      </c>
      <c r="AG19" s="1">
        <f t="shared" si="0"/>
        <v>45444</v>
      </c>
    </row>
    <row r="20" spans="1:33" x14ac:dyDescent="0.25">
      <c r="A20" t="s">
        <v>74</v>
      </c>
      <c r="B20" t="s">
        <v>73</v>
      </c>
      <c r="C20">
        <v>5678901234</v>
      </c>
      <c r="D20">
        <v>5678901234</v>
      </c>
      <c r="E20" s="1">
        <v>45504</v>
      </c>
      <c r="F20" s="1">
        <v>45504</v>
      </c>
      <c r="G20" s="1">
        <v>45524</v>
      </c>
      <c r="H20" t="s">
        <v>28</v>
      </c>
      <c r="I20">
        <v>11</v>
      </c>
      <c r="J20" t="s">
        <v>47</v>
      </c>
      <c r="K20">
        <v>99213</v>
      </c>
      <c r="O20">
        <v>1</v>
      </c>
      <c r="P20">
        <v>197.34</v>
      </c>
      <c r="Q20">
        <v>146.18</v>
      </c>
      <c r="R20">
        <v>116.94</v>
      </c>
      <c r="S20">
        <v>29.24</v>
      </c>
      <c r="T20" t="s">
        <v>30</v>
      </c>
      <c r="X20" t="s">
        <v>43</v>
      </c>
      <c r="Y20" t="s">
        <v>44</v>
      </c>
      <c r="Z20" t="s">
        <v>39</v>
      </c>
      <c r="AA20" t="str">
        <f>IFERROR(_xlfn.XLOOKUP($J20,avoidable_ed_reference!$A$2:$A$13,avoidable_ed_reference!$C$2:$C$13),"Not Classified")</f>
        <v>Not Classified</v>
      </c>
      <c r="AB20" t="str">
        <f>IFERROR(_xlfn.XLOOKUP($B20,enrollment!$A$2:$A$801,enrollment!$I$2:$I$801),"")</f>
        <v>TN</v>
      </c>
      <c r="AC20">
        <f>IFERROR(_xlfn.XLOOKUP($B20,enrollment!$A$2:$A$801,enrollment!$L$2:$L$801),"")</f>
        <v>71</v>
      </c>
      <c r="AD20" t="str" cm="1">
        <f t="array" ref="AD20">_xlfn.IFS(AC20="","Unknown",AC20&lt;18,"0-17",AC20&lt;35,"18-34",AC20&lt;50,"35-49",AC20&lt;65,"50-64",TRUE,"65+")</f>
        <v>65+</v>
      </c>
      <c r="AE20">
        <f>IFERROR(_xlfn.XLOOKUP($B20,enrollment!$A$2:$A$801,enrollment!$O$2:$O$801),"")</f>
        <v>5678901234</v>
      </c>
      <c r="AF20">
        <f>IFERROR(_xlfn.XLOOKUP($AE20,providers!$B$2:$B$11,providers!$Q$2:$Q$11),"")</f>
        <v>3.8</v>
      </c>
      <c r="AG20" s="1">
        <f t="shared" si="0"/>
        <v>45474</v>
      </c>
    </row>
    <row r="21" spans="1:33" x14ac:dyDescent="0.25">
      <c r="A21" t="s">
        <v>75</v>
      </c>
      <c r="B21" t="s">
        <v>73</v>
      </c>
      <c r="C21">
        <v>5678901234</v>
      </c>
      <c r="D21">
        <v>5678901234</v>
      </c>
      <c r="E21" s="1">
        <v>45448</v>
      </c>
      <c r="F21" s="1">
        <v>45448</v>
      </c>
      <c r="G21" s="1">
        <v>45469</v>
      </c>
      <c r="H21" t="s">
        <v>28</v>
      </c>
      <c r="I21">
        <v>11</v>
      </c>
      <c r="J21" t="s">
        <v>47</v>
      </c>
      <c r="K21">
        <v>99213</v>
      </c>
      <c r="O21">
        <v>1</v>
      </c>
      <c r="P21">
        <v>185.57</v>
      </c>
      <c r="Q21">
        <v>137.46</v>
      </c>
      <c r="R21">
        <v>109.97</v>
      </c>
      <c r="S21">
        <v>27.49</v>
      </c>
      <c r="T21" t="s">
        <v>30</v>
      </c>
      <c r="X21" t="s">
        <v>43</v>
      </c>
      <c r="Y21" t="s">
        <v>44</v>
      </c>
      <c r="Z21" t="s">
        <v>39</v>
      </c>
      <c r="AA21" t="str">
        <f>IFERROR(_xlfn.XLOOKUP($J21,avoidable_ed_reference!$A$2:$A$13,avoidable_ed_reference!$C$2:$C$13),"Not Classified")</f>
        <v>Not Classified</v>
      </c>
      <c r="AB21" t="str">
        <f>IFERROR(_xlfn.XLOOKUP($B21,enrollment!$A$2:$A$801,enrollment!$I$2:$I$801),"")</f>
        <v>TN</v>
      </c>
      <c r="AC21">
        <f>IFERROR(_xlfn.XLOOKUP($B21,enrollment!$A$2:$A$801,enrollment!$L$2:$L$801),"")</f>
        <v>71</v>
      </c>
      <c r="AD21" t="str" cm="1">
        <f t="array" ref="AD21">_xlfn.IFS(AC21="","Unknown",AC21&lt;18,"0-17",AC21&lt;35,"18-34",AC21&lt;50,"35-49",AC21&lt;65,"50-64",TRUE,"65+")</f>
        <v>65+</v>
      </c>
      <c r="AE21">
        <f>IFERROR(_xlfn.XLOOKUP($B21,enrollment!$A$2:$A$801,enrollment!$O$2:$O$801),"")</f>
        <v>5678901234</v>
      </c>
      <c r="AF21">
        <f>IFERROR(_xlfn.XLOOKUP($AE21,providers!$B$2:$B$11,providers!$Q$2:$Q$11),"")</f>
        <v>3.8</v>
      </c>
      <c r="AG21" s="1">
        <f t="shared" si="0"/>
        <v>45444</v>
      </c>
    </row>
    <row r="22" spans="1:33" x14ac:dyDescent="0.25">
      <c r="A22" t="s">
        <v>76</v>
      </c>
      <c r="B22" t="s">
        <v>73</v>
      </c>
      <c r="C22">
        <v>7890123456</v>
      </c>
      <c r="D22">
        <v>7890123456</v>
      </c>
      <c r="E22" s="1">
        <v>45336</v>
      </c>
      <c r="F22" s="1">
        <v>45336</v>
      </c>
      <c r="G22" s="1">
        <v>45361</v>
      </c>
      <c r="H22" t="s">
        <v>28</v>
      </c>
      <c r="I22">
        <v>23</v>
      </c>
      <c r="J22" t="s">
        <v>77</v>
      </c>
      <c r="K22">
        <v>99284</v>
      </c>
      <c r="O22">
        <v>1</v>
      </c>
      <c r="P22">
        <v>1706.15</v>
      </c>
      <c r="Q22">
        <v>947.86</v>
      </c>
      <c r="R22">
        <v>758.29</v>
      </c>
      <c r="S22">
        <v>189.57</v>
      </c>
      <c r="T22" t="s">
        <v>30</v>
      </c>
      <c r="X22" t="s">
        <v>43</v>
      </c>
      <c r="Y22" t="s">
        <v>44</v>
      </c>
      <c r="Z22" t="s">
        <v>45</v>
      </c>
      <c r="AA22" t="str">
        <f>IFERROR(_xlfn.XLOOKUP($J22,avoidable_ed_reference!$A$2:$A$13,avoidable_ed_reference!$C$2:$C$13),"Not Classified")</f>
        <v>Avoidable</v>
      </c>
      <c r="AB22" t="str">
        <f>IFERROR(_xlfn.XLOOKUP($B22,enrollment!$A$2:$A$801,enrollment!$I$2:$I$801),"")</f>
        <v>TN</v>
      </c>
      <c r="AC22">
        <f>IFERROR(_xlfn.XLOOKUP($B22,enrollment!$A$2:$A$801,enrollment!$L$2:$L$801),"")</f>
        <v>71</v>
      </c>
      <c r="AD22" t="str" cm="1">
        <f t="array" ref="AD22">_xlfn.IFS(AC22="","Unknown",AC22&lt;18,"0-17",AC22&lt;35,"18-34",AC22&lt;50,"35-49",AC22&lt;65,"50-64",TRUE,"65+")</f>
        <v>65+</v>
      </c>
      <c r="AE22">
        <f>IFERROR(_xlfn.XLOOKUP($B22,enrollment!$A$2:$A$801,enrollment!$O$2:$O$801),"")</f>
        <v>5678901234</v>
      </c>
      <c r="AF22">
        <f>IFERROR(_xlfn.XLOOKUP($AE22,providers!$B$2:$B$11,providers!$Q$2:$Q$11),"")</f>
        <v>3.8</v>
      </c>
      <c r="AG22" s="1">
        <f t="shared" si="0"/>
        <v>45323</v>
      </c>
    </row>
    <row r="23" spans="1:33" x14ac:dyDescent="0.25">
      <c r="A23" t="s">
        <v>78</v>
      </c>
      <c r="B23" t="s">
        <v>73</v>
      </c>
      <c r="C23">
        <v>9012345678</v>
      </c>
      <c r="D23">
        <v>9012345678</v>
      </c>
      <c r="E23" s="1">
        <v>45319</v>
      </c>
      <c r="F23" s="1">
        <v>45319</v>
      </c>
      <c r="G23" s="1">
        <v>45352</v>
      </c>
      <c r="H23" t="s">
        <v>28</v>
      </c>
      <c r="I23">
        <v>22</v>
      </c>
      <c r="J23" t="s">
        <v>29</v>
      </c>
      <c r="K23">
        <v>90837</v>
      </c>
      <c r="O23">
        <v>1</v>
      </c>
      <c r="P23">
        <v>248.41</v>
      </c>
      <c r="Q23">
        <v>184.01</v>
      </c>
      <c r="R23">
        <v>147.21</v>
      </c>
      <c r="S23">
        <v>36.799999999999997</v>
      </c>
      <c r="T23" t="s">
        <v>30</v>
      </c>
      <c r="X23" t="s">
        <v>43</v>
      </c>
      <c r="Y23" t="s">
        <v>44</v>
      </c>
      <c r="Z23" t="s">
        <v>33</v>
      </c>
      <c r="AA23" t="str">
        <f>IFERROR(_xlfn.XLOOKUP($J23,avoidable_ed_reference!$A$2:$A$13,avoidable_ed_reference!$C$2:$C$13),"Not Classified")</f>
        <v>Potentially Avoidable</v>
      </c>
      <c r="AB23" t="str">
        <f>IFERROR(_xlfn.XLOOKUP($B23,enrollment!$A$2:$A$801,enrollment!$I$2:$I$801),"")</f>
        <v>TN</v>
      </c>
      <c r="AC23">
        <f>IFERROR(_xlfn.XLOOKUP($B23,enrollment!$A$2:$A$801,enrollment!$L$2:$L$801),"")</f>
        <v>71</v>
      </c>
      <c r="AD23" t="str" cm="1">
        <f t="array" ref="AD23">_xlfn.IFS(AC23="","Unknown",AC23&lt;18,"0-17",AC23&lt;35,"18-34",AC23&lt;50,"35-49",AC23&lt;65,"50-64",TRUE,"65+")</f>
        <v>65+</v>
      </c>
      <c r="AE23">
        <f>IFERROR(_xlfn.XLOOKUP($B23,enrollment!$A$2:$A$801,enrollment!$O$2:$O$801),"")</f>
        <v>5678901234</v>
      </c>
      <c r="AF23">
        <f>IFERROR(_xlfn.XLOOKUP($AE23,providers!$B$2:$B$11,providers!$Q$2:$Q$11),"")</f>
        <v>3.8</v>
      </c>
      <c r="AG23" s="1">
        <f t="shared" si="0"/>
        <v>45292</v>
      </c>
    </row>
    <row r="24" spans="1:33" x14ac:dyDescent="0.25">
      <c r="A24" t="s">
        <v>79</v>
      </c>
      <c r="B24" t="s">
        <v>73</v>
      </c>
      <c r="C24">
        <v>2233445566</v>
      </c>
      <c r="D24">
        <v>2233445566</v>
      </c>
      <c r="E24" s="1">
        <v>45443</v>
      </c>
      <c r="F24" s="1">
        <v>45443</v>
      </c>
      <c r="G24" s="1">
        <v>45457</v>
      </c>
      <c r="H24" t="s">
        <v>28</v>
      </c>
      <c r="I24">
        <v>23</v>
      </c>
      <c r="J24" t="s">
        <v>80</v>
      </c>
      <c r="K24">
        <v>99284</v>
      </c>
      <c r="O24">
        <v>1</v>
      </c>
      <c r="P24">
        <v>1893.62</v>
      </c>
      <c r="Q24">
        <v>1052.01</v>
      </c>
      <c r="R24">
        <v>841.61</v>
      </c>
      <c r="S24">
        <v>210.4</v>
      </c>
      <c r="T24" t="s">
        <v>30</v>
      </c>
      <c r="X24" t="s">
        <v>43</v>
      </c>
      <c r="Y24" t="s">
        <v>44</v>
      </c>
      <c r="Z24" t="s">
        <v>45</v>
      </c>
      <c r="AA24" t="str">
        <f>IFERROR(_xlfn.XLOOKUP($J24,avoidable_ed_reference!$A$2:$A$13,avoidable_ed_reference!$C$2:$C$13),"Not Classified")</f>
        <v>Non-Avoidable</v>
      </c>
      <c r="AB24" t="str">
        <f>IFERROR(_xlfn.XLOOKUP($B24,enrollment!$A$2:$A$801,enrollment!$I$2:$I$801),"")</f>
        <v>TN</v>
      </c>
      <c r="AC24">
        <f>IFERROR(_xlfn.XLOOKUP($B24,enrollment!$A$2:$A$801,enrollment!$L$2:$L$801),"")</f>
        <v>71</v>
      </c>
      <c r="AD24" t="str" cm="1">
        <f t="array" ref="AD24">_xlfn.IFS(AC24="","Unknown",AC24&lt;18,"0-17",AC24&lt;35,"18-34",AC24&lt;50,"35-49",AC24&lt;65,"50-64",TRUE,"65+")</f>
        <v>65+</v>
      </c>
      <c r="AE24">
        <f>IFERROR(_xlfn.XLOOKUP($B24,enrollment!$A$2:$A$801,enrollment!$O$2:$O$801),"")</f>
        <v>5678901234</v>
      </c>
      <c r="AF24">
        <f>IFERROR(_xlfn.XLOOKUP($AE24,providers!$B$2:$B$11,providers!$Q$2:$Q$11),"")</f>
        <v>3.8</v>
      </c>
      <c r="AG24" s="1">
        <f t="shared" si="0"/>
        <v>45413</v>
      </c>
    </row>
    <row r="25" spans="1:33" x14ac:dyDescent="0.25">
      <c r="A25" t="s">
        <v>81</v>
      </c>
      <c r="B25" t="s">
        <v>73</v>
      </c>
      <c r="C25">
        <v>9012345678</v>
      </c>
      <c r="D25">
        <v>9012345678</v>
      </c>
      <c r="E25" s="1">
        <v>45313</v>
      </c>
      <c r="F25" s="1">
        <v>45313</v>
      </c>
      <c r="G25" s="1">
        <v>45346</v>
      </c>
      <c r="H25" t="s">
        <v>59</v>
      </c>
      <c r="J25" t="s">
        <v>47</v>
      </c>
      <c r="L25" s="2" t="s">
        <v>82</v>
      </c>
      <c r="M25" t="s">
        <v>83</v>
      </c>
      <c r="N25" t="s">
        <v>84</v>
      </c>
      <c r="O25">
        <v>1</v>
      </c>
      <c r="P25">
        <v>793.67</v>
      </c>
      <c r="Q25">
        <v>721.52</v>
      </c>
      <c r="R25">
        <v>577.22</v>
      </c>
      <c r="S25">
        <v>144.30000000000001</v>
      </c>
      <c r="T25" t="s">
        <v>30</v>
      </c>
      <c r="X25" t="s">
        <v>43</v>
      </c>
      <c r="Y25" t="s">
        <v>44</v>
      </c>
      <c r="Z25" t="s">
        <v>64</v>
      </c>
      <c r="AA25" t="str">
        <f>IFERROR(_xlfn.XLOOKUP($J25,avoidable_ed_reference!$A$2:$A$13,avoidable_ed_reference!$C$2:$C$13),"Not Classified")</f>
        <v>Not Classified</v>
      </c>
      <c r="AB25" t="str">
        <f>IFERROR(_xlfn.XLOOKUP($B25,enrollment!$A$2:$A$801,enrollment!$I$2:$I$801),"")</f>
        <v>TN</v>
      </c>
      <c r="AC25">
        <f>IFERROR(_xlfn.XLOOKUP($B25,enrollment!$A$2:$A$801,enrollment!$L$2:$L$801),"")</f>
        <v>71</v>
      </c>
      <c r="AD25" t="str" cm="1">
        <f t="array" ref="AD25">_xlfn.IFS(AC25="","Unknown",AC25&lt;18,"0-17",AC25&lt;35,"18-34",AC25&lt;50,"35-49",AC25&lt;65,"50-64",TRUE,"65+")</f>
        <v>65+</v>
      </c>
      <c r="AE25">
        <f>IFERROR(_xlfn.XLOOKUP($B25,enrollment!$A$2:$A$801,enrollment!$O$2:$O$801),"")</f>
        <v>5678901234</v>
      </c>
      <c r="AF25">
        <f>IFERROR(_xlfn.XLOOKUP($AE25,providers!$B$2:$B$11,providers!$Q$2:$Q$11),"")</f>
        <v>3.8</v>
      </c>
      <c r="AG25" s="1">
        <f t="shared" si="0"/>
        <v>45292</v>
      </c>
    </row>
    <row r="26" spans="1:33" x14ac:dyDescent="0.25">
      <c r="A26" t="s">
        <v>85</v>
      </c>
      <c r="B26" t="s">
        <v>73</v>
      </c>
      <c r="C26">
        <v>3456789012</v>
      </c>
      <c r="D26">
        <v>3456789012</v>
      </c>
      <c r="E26" s="1">
        <v>45440</v>
      </c>
      <c r="F26" s="1">
        <v>45440</v>
      </c>
      <c r="G26" s="1">
        <v>45469</v>
      </c>
      <c r="H26" t="s">
        <v>67</v>
      </c>
      <c r="I26">
        <v>21</v>
      </c>
      <c r="J26" t="s">
        <v>80</v>
      </c>
      <c r="K26">
        <v>99223</v>
      </c>
      <c r="O26">
        <v>1</v>
      </c>
      <c r="P26">
        <v>22010.43</v>
      </c>
      <c r="Q26">
        <v>14200.28</v>
      </c>
      <c r="R26">
        <v>11360.22</v>
      </c>
      <c r="S26">
        <v>2840.06</v>
      </c>
      <c r="T26" t="s">
        <v>30</v>
      </c>
      <c r="V26">
        <v>1</v>
      </c>
      <c r="W26" s="2" t="s">
        <v>68</v>
      </c>
      <c r="X26" t="s">
        <v>43</v>
      </c>
      <c r="Y26" t="s">
        <v>44</v>
      </c>
      <c r="Z26" t="s">
        <v>69</v>
      </c>
      <c r="AA26" t="str">
        <f>IFERROR(_xlfn.XLOOKUP($J26,avoidable_ed_reference!$A$2:$A$13,avoidable_ed_reference!$C$2:$C$13),"Not Classified")</f>
        <v>Non-Avoidable</v>
      </c>
      <c r="AB26" t="str">
        <f>IFERROR(_xlfn.XLOOKUP($B26,enrollment!$A$2:$A$801,enrollment!$I$2:$I$801),"")</f>
        <v>TN</v>
      </c>
      <c r="AC26">
        <f>IFERROR(_xlfn.XLOOKUP($B26,enrollment!$A$2:$A$801,enrollment!$L$2:$L$801),"")</f>
        <v>71</v>
      </c>
      <c r="AD26" t="str" cm="1">
        <f t="array" ref="AD26">_xlfn.IFS(AC26="","Unknown",AC26&lt;18,"0-17",AC26&lt;35,"18-34",AC26&lt;50,"35-49",AC26&lt;65,"50-64",TRUE,"65+")</f>
        <v>65+</v>
      </c>
      <c r="AE26">
        <f>IFERROR(_xlfn.XLOOKUP($B26,enrollment!$A$2:$A$801,enrollment!$O$2:$O$801),"")</f>
        <v>5678901234</v>
      </c>
      <c r="AF26">
        <f>IFERROR(_xlfn.XLOOKUP($AE26,providers!$B$2:$B$11,providers!$Q$2:$Q$11),"")</f>
        <v>3.8</v>
      </c>
      <c r="AG26" s="1">
        <f t="shared" si="0"/>
        <v>45413</v>
      </c>
    </row>
    <row r="27" spans="1:33" x14ac:dyDescent="0.25">
      <c r="A27" t="s">
        <v>86</v>
      </c>
      <c r="B27" t="s">
        <v>87</v>
      </c>
      <c r="C27">
        <v>9012345678</v>
      </c>
      <c r="D27">
        <v>9012345678</v>
      </c>
      <c r="E27" s="1">
        <v>45319</v>
      </c>
      <c r="F27" s="1">
        <v>45319</v>
      </c>
      <c r="G27" s="1">
        <v>45339</v>
      </c>
      <c r="H27" t="s">
        <v>28</v>
      </c>
      <c r="I27">
        <v>11</v>
      </c>
      <c r="J27" t="s">
        <v>47</v>
      </c>
      <c r="K27">
        <v>99213</v>
      </c>
      <c r="O27">
        <v>1</v>
      </c>
      <c r="P27">
        <v>200.88</v>
      </c>
      <c r="Q27">
        <v>148.80000000000001</v>
      </c>
      <c r="R27">
        <v>119.04</v>
      </c>
      <c r="S27">
        <v>29.76</v>
      </c>
      <c r="T27" t="s">
        <v>30</v>
      </c>
      <c r="X27" t="s">
        <v>43</v>
      </c>
      <c r="Y27" t="s">
        <v>44</v>
      </c>
      <c r="Z27" t="s">
        <v>39</v>
      </c>
      <c r="AA27" t="str">
        <f>IFERROR(_xlfn.XLOOKUP($J27,avoidable_ed_reference!$A$2:$A$13,avoidable_ed_reference!$C$2:$C$13),"Not Classified")</f>
        <v>Not Classified</v>
      </c>
      <c r="AB27" t="str">
        <f>IFERROR(_xlfn.XLOOKUP($B27,enrollment!$A$2:$A$801,enrollment!$I$2:$I$801),"")</f>
        <v>TN</v>
      </c>
      <c r="AC27">
        <f>IFERROR(_xlfn.XLOOKUP($B27,enrollment!$A$2:$A$801,enrollment!$L$2:$L$801),"")</f>
        <v>53</v>
      </c>
      <c r="AD27" t="str" cm="1">
        <f t="array" ref="AD27">_xlfn.IFS(AC27="","Unknown",AC27&lt;18,"0-17",AC27&lt;35,"18-34",AC27&lt;50,"35-49",AC27&lt;65,"50-64",TRUE,"65+")</f>
        <v>50-64</v>
      </c>
      <c r="AE27">
        <f>IFERROR(_xlfn.XLOOKUP($B27,enrollment!$A$2:$A$801,enrollment!$O$2:$O$801),"")</f>
        <v>0</v>
      </c>
      <c r="AF27" t="str">
        <f>IFERROR(_xlfn.XLOOKUP($AE27,providers!$B$2:$B$11,providers!$Q$2:$Q$11),"")</f>
        <v/>
      </c>
      <c r="AG27" s="1">
        <f t="shared" si="0"/>
        <v>45292</v>
      </c>
    </row>
    <row r="28" spans="1:33" x14ac:dyDescent="0.25">
      <c r="A28" t="s">
        <v>88</v>
      </c>
      <c r="B28" t="s">
        <v>87</v>
      </c>
      <c r="C28">
        <v>5678901234</v>
      </c>
      <c r="D28">
        <v>5678901234</v>
      </c>
      <c r="E28" s="1">
        <v>45358</v>
      </c>
      <c r="F28" s="1">
        <v>45358</v>
      </c>
      <c r="G28" s="1">
        <v>45386</v>
      </c>
      <c r="H28" t="s">
        <v>28</v>
      </c>
      <c r="I28">
        <v>20</v>
      </c>
      <c r="J28" t="s">
        <v>35</v>
      </c>
      <c r="K28">
        <v>99213</v>
      </c>
      <c r="O28">
        <v>1</v>
      </c>
      <c r="P28">
        <v>157.08000000000001</v>
      </c>
      <c r="Q28">
        <v>120.83</v>
      </c>
      <c r="R28">
        <v>96.66</v>
      </c>
      <c r="S28">
        <v>24.17</v>
      </c>
      <c r="T28" t="s">
        <v>30</v>
      </c>
      <c r="X28" t="s">
        <v>43</v>
      </c>
      <c r="Y28" t="s">
        <v>44</v>
      </c>
      <c r="Z28" t="s">
        <v>36</v>
      </c>
      <c r="AA28" t="str">
        <f>IFERROR(_xlfn.XLOOKUP($J28,avoidable_ed_reference!$A$2:$A$13,avoidable_ed_reference!$C$2:$C$13),"Not Classified")</f>
        <v>Avoidable</v>
      </c>
      <c r="AB28" t="str">
        <f>IFERROR(_xlfn.XLOOKUP($B28,enrollment!$A$2:$A$801,enrollment!$I$2:$I$801),"")</f>
        <v>TN</v>
      </c>
      <c r="AC28">
        <f>IFERROR(_xlfn.XLOOKUP($B28,enrollment!$A$2:$A$801,enrollment!$L$2:$L$801),"")</f>
        <v>53</v>
      </c>
      <c r="AD28" t="str" cm="1">
        <f t="array" ref="AD28">_xlfn.IFS(AC28="","Unknown",AC28&lt;18,"0-17",AC28&lt;35,"18-34",AC28&lt;50,"35-49",AC28&lt;65,"50-64",TRUE,"65+")</f>
        <v>50-64</v>
      </c>
      <c r="AE28">
        <f>IFERROR(_xlfn.XLOOKUP($B28,enrollment!$A$2:$A$801,enrollment!$O$2:$O$801),"")</f>
        <v>0</v>
      </c>
      <c r="AF28" t="str">
        <f>IFERROR(_xlfn.XLOOKUP($AE28,providers!$B$2:$B$11,providers!$Q$2:$Q$11),"")</f>
        <v/>
      </c>
      <c r="AG28" s="1">
        <f t="shared" si="0"/>
        <v>45352</v>
      </c>
    </row>
    <row r="29" spans="1:33" x14ac:dyDescent="0.25">
      <c r="A29" t="s">
        <v>89</v>
      </c>
      <c r="B29" t="s">
        <v>87</v>
      </c>
      <c r="C29">
        <v>7890123456</v>
      </c>
      <c r="D29">
        <v>7890123456</v>
      </c>
      <c r="E29" s="1">
        <v>45397</v>
      </c>
      <c r="F29" s="1">
        <v>45397</v>
      </c>
      <c r="G29" s="1">
        <v>45419</v>
      </c>
      <c r="H29" t="s">
        <v>28</v>
      </c>
      <c r="I29">
        <v>22</v>
      </c>
      <c r="J29" t="s">
        <v>29</v>
      </c>
      <c r="K29">
        <v>90837</v>
      </c>
      <c r="O29">
        <v>1</v>
      </c>
      <c r="P29">
        <v>278.76</v>
      </c>
      <c r="Q29">
        <v>206.49</v>
      </c>
      <c r="R29">
        <v>165.19</v>
      </c>
      <c r="S29">
        <v>41.3</v>
      </c>
      <c r="T29" t="s">
        <v>30</v>
      </c>
      <c r="X29" t="s">
        <v>43</v>
      </c>
      <c r="Y29" t="s">
        <v>44</v>
      </c>
      <c r="Z29" t="s">
        <v>33</v>
      </c>
      <c r="AA29" t="str">
        <f>IFERROR(_xlfn.XLOOKUP($J29,avoidable_ed_reference!$A$2:$A$13,avoidable_ed_reference!$C$2:$C$13),"Not Classified")</f>
        <v>Potentially Avoidable</v>
      </c>
      <c r="AB29" t="str">
        <f>IFERROR(_xlfn.XLOOKUP($B29,enrollment!$A$2:$A$801,enrollment!$I$2:$I$801),"")</f>
        <v>TN</v>
      </c>
      <c r="AC29">
        <f>IFERROR(_xlfn.XLOOKUP($B29,enrollment!$A$2:$A$801,enrollment!$L$2:$L$801),"")</f>
        <v>53</v>
      </c>
      <c r="AD29" t="str" cm="1">
        <f t="array" ref="AD29">_xlfn.IFS(AC29="","Unknown",AC29&lt;18,"0-17",AC29&lt;35,"18-34",AC29&lt;50,"35-49",AC29&lt;65,"50-64",TRUE,"65+")</f>
        <v>50-64</v>
      </c>
      <c r="AE29">
        <f>IFERROR(_xlfn.XLOOKUP($B29,enrollment!$A$2:$A$801,enrollment!$O$2:$O$801),"")</f>
        <v>0</v>
      </c>
      <c r="AF29" t="str">
        <f>IFERROR(_xlfn.XLOOKUP($AE29,providers!$B$2:$B$11,providers!$Q$2:$Q$11),"")</f>
        <v/>
      </c>
      <c r="AG29" s="1">
        <f t="shared" si="0"/>
        <v>45383</v>
      </c>
    </row>
    <row r="30" spans="1:33" x14ac:dyDescent="0.25">
      <c r="A30" t="s">
        <v>90</v>
      </c>
      <c r="B30" t="s">
        <v>87</v>
      </c>
      <c r="C30">
        <v>2233445566</v>
      </c>
      <c r="D30">
        <v>2233445566</v>
      </c>
      <c r="E30" s="1">
        <v>45307</v>
      </c>
      <c r="F30" s="1">
        <v>45307</v>
      </c>
      <c r="G30" s="1">
        <v>45340</v>
      </c>
      <c r="H30" t="s">
        <v>28</v>
      </c>
      <c r="I30">
        <v>23</v>
      </c>
      <c r="J30" t="s">
        <v>91</v>
      </c>
      <c r="K30">
        <v>99284</v>
      </c>
      <c r="O30">
        <v>1</v>
      </c>
      <c r="P30">
        <v>2104.67</v>
      </c>
      <c r="Q30">
        <v>1169.26</v>
      </c>
      <c r="R30">
        <v>935.41</v>
      </c>
      <c r="S30">
        <v>233.85</v>
      </c>
      <c r="T30" t="s">
        <v>30</v>
      </c>
      <c r="X30" t="s">
        <v>43</v>
      </c>
      <c r="Y30" t="s">
        <v>44</v>
      </c>
      <c r="Z30" t="s">
        <v>45</v>
      </c>
      <c r="AA30" t="str">
        <f>IFERROR(_xlfn.XLOOKUP($J30,avoidable_ed_reference!$A$2:$A$13,avoidable_ed_reference!$C$2:$C$13),"Not Classified")</f>
        <v>Avoidable</v>
      </c>
      <c r="AB30" t="str">
        <f>IFERROR(_xlfn.XLOOKUP($B30,enrollment!$A$2:$A$801,enrollment!$I$2:$I$801),"")</f>
        <v>TN</v>
      </c>
      <c r="AC30">
        <f>IFERROR(_xlfn.XLOOKUP($B30,enrollment!$A$2:$A$801,enrollment!$L$2:$L$801),"")</f>
        <v>53</v>
      </c>
      <c r="AD30" t="str" cm="1">
        <f t="array" ref="AD30">_xlfn.IFS(AC30="","Unknown",AC30&lt;18,"0-17",AC30&lt;35,"18-34",AC30&lt;50,"35-49",AC30&lt;65,"50-64",TRUE,"65+")</f>
        <v>50-64</v>
      </c>
      <c r="AE30">
        <f>IFERROR(_xlfn.XLOOKUP($B30,enrollment!$A$2:$A$801,enrollment!$O$2:$O$801),"")</f>
        <v>0</v>
      </c>
      <c r="AF30" t="str">
        <f>IFERROR(_xlfn.XLOOKUP($AE30,providers!$B$2:$B$11,providers!$Q$2:$Q$11),"")</f>
        <v/>
      </c>
      <c r="AG30" s="1">
        <f t="shared" si="0"/>
        <v>45292</v>
      </c>
    </row>
    <row r="31" spans="1:33" x14ac:dyDescent="0.25">
      <c r="A31" t="s">
        <v>92</v>
      </c>
      <c r="B31" t="s">
        <v>87</v>
      </c>
      <c r="C31">
        <v>6789012345</v>
      </c>
      <c r="D31">
        <v>6789012345</v>
      </c>
      <c r="E31" s="1">
        <v>45329</v>
      </c>
      <c r="F31" s="1">
        <v>45329</v>
      </c>
      <c r="G31" s="1">
        <v>45352</v>
      </c>
      <c r="H31" t="s">
        <v>28</v>
      </c>
      <c r="I31">
        <v>23</v>
      </c>
      <c r="J31" t="s">
        <v>93</v>
      </c>
      <c r="K31">
        <v>99284</v>
      </c>
      <c r="O31">
        <v>1</v>
      </c>
      <c r="P31">
        <v>2519.62</v>
      </c>
      <c r="Q31">
        <v>1399.79</v>
      </c>
      <c r="R31">
        <v>1119.83</v>
      </c>
      <c r="S31">
        <v>279.95999999999998</v>
      </c>
      <c r="T31" t="s">
        <v>30</v>
      </c>
      <c r="X31" t="s">
        <v>43</v>
      </c>
      <c r="Y31" t="s">
        <v>44</v>
      </c>
      <c r="Z31" t="s">
        <v>45</v>
      </c>
      <c r="AA31" t="str">
        <f>IFERROR(_xlfn.XLOOKUP($J31,avoidable_ed_reference!$A$2:$A$13,avoidable_ed_reference!$C$2:$C$13),"Not Classified")</f>
        <v>Avoidable</v>
      </c>
      <c r="AB31" t="str">
        <f>IFERROR(_xlfn.XLOOKUP($B31,enrollment!$A$2:$A$801,enrollment!$I$2:$I$801),"")</f>
        <v>TN</v>
      </c>
      <c r="AC31">
        <f>IFERROR(_xlfn.XLOOKUP($B31,enrollment!$A$2:$A$801,enrollment!$L$2:$L$801),"")</f>
        <v>53</v>
      </c>
      <c r="AD31" t="str" cm="1">
        <f t="array" ref="AD31">_xlfn.IFS(AC31="","Unknown",AC31&lt;18,"0-17",AC31&lt;35,"18-34",AC31&lt;50,"35-49",AC31&lt;65,"50-64",TRUE,"65+")</f>
        <v>50-64</v>
      </c>
      <c r="AE31">
        <f>IFERROR(_xlfn.XLOOKUP($B31,enrollment!$A$2:$A$801,enrollment!$O$2:$O$801),"")</f>
        <v>0</v>
      </c>
      <c r="AF31" t="str">
        <f>IFERROR(_xlfn.XLOOKUP($AE31,providers!$B$2:$B$11,providers!$Q$2:$Q$11),"")</f>
        <v/>
      </c>
      <c r="AG31" s="1">
        <f t="shared" si="0"/>
        <v>45323</v>
      </c>
    </row>
    <row r="32" spans="1:33" x14ac:dyDescent="0.25">
      <c r="A32" t="s">
        <v>94</v>
      </c>
      <c r="B32" t="s">
        <v>87</v>
      </c>
      <c r="C32">
        <v>6789012345</v>
      </c>
      <c r="D32">
        <v>6789012345</v>
      </c>
      <c r="E32" s="1">
        <v>45410</v>
      </c>
      <c r="F32" s="1">
        <v>45410</v>
      </c>
      <c r="G32" s="1">
        <v>45436</v>
      </c>
      <c r="H32" t="s">
        <v>28</v>
      </c>
      <c r="I32">
        <v>11</v>
      </c>
      <c r="J32" t="s">
        <v>38</v>
      </c>
      <c r="K32">
        <v>99213</v>
      </c>
      <c r="O32">
        <v>1</v>
      </c>
      <c r="P32">
        <v>239.42</v>
      </c>
      <c r="Q32">
        <v>177.35</v>
      </c>
      <c r="R32">
        <v>141.88</v>
      </c>
      <c r="S32">
        <v>35.47</v>
      </c>
      <c r="T32" t="s">
        <v>30</v>
      </c>
      <c r="X32" t="s">
        <v>43</v>
      </c>
      <c r="Y32" t="s">
        <v>44</v>
      </c>
      <c r="Z32" t="s">
        <v>39</v>
      </c>
      <c r="AA32" t="str">
        <f>IFERROR(_xlfn.XLOOKUP($J32,avoidable_ed_reference!$A$2:$A$13,avoidable_ed_reference!$C$2:$C$13),"Not Classified")</f>
        <v>Not Classified</v>
      </c>
      <c r="AB32" t="str">
        <f>IFERROR(_xlfn.XLOOKUP($B32,enrollment!$A$2:$A$801,enrollment!$I$2:$I$801),"")</f>
        <v>TN</v>
      </c>
      <c r="AC32">
        <f>IFERROR(_xlfn.XLOOKUP($B32,enrollment!$A$2:$A$801,enrollment!$L$2:$L$801),"")</f>
        <v>53</v>
      </c>
      <c r="AD32" t="str" cm="1">
        <f t="array" ref="AD32">_xlfn.IFS(AC32="","Unknown",AC32&lt;18,"0-17",AC32&lt;35,"18-34",AC32&lt;50,"35-49",AC32&lt;65,"50-64",TRUE,"65+")</f>
        <v>50-64</v>
      </c>
      <c r="AE32">
        <f>IFERROR(_xlfn.XLOOKUP($B32,enrollment!$A$2:$A$801,enrollment!$O$2:$O$801),"")</f>
        <v>0</v>
      </c>
      <c r="AF32" t="str">
        <f>IFERROR(_xlfn.XLOOKUP($AE32,providers!$B$2:$B$11,providers!$Q$2:$Q$11),"")</f>
        <v/>
      </c>
      <c r="AG32" s="1">
        <f t="shared" si="0"/>
        <v>45383</v>
      </c>
    </row>
    <row r="33" spans="1:33" x14ac:dyDescent="0.25">
      <c r="A33" t="s">
        <v>95</v>
      </c>
      <c r="B33" t="s">
        <v>87</v>
      </c>
      <c r="C33">
        <v>8901234567</v>
      </c>
      <c r="D33">
        <v>8901234567</v>
      </c>
      <c r="E33" s="1">
        <v>45566</v>
      </c>
      <c r="F33" s="1">
        <v>45566</v>
      </c>
      <c r="G33" s="1">
        <v>45591</v>
      </c>
      <c r="H33" t="s">
        <v>28</v>
      </c>
      <c r="I33">
        <v>11</v>
      </c>
      <c r="J33" t="s">
        <v>35</v>
      </c>
      <c r="K33">
        <v>99213</v>
      </c>
      <c r="O33">
        <v>1</v>
      </c>
      <c r="P33">
        <v>181.47</v>
      </c>
      <c r="Q33">
        <v>134.41999999999999</v>
      </c>
      <c r="R33">
        <v>107.54</v>
      </c>
      <c r="S33">
        <v>26.88</v>
      </c>
      <c r="T33" t="s">
        <v>30</v>
      </c>
      <c r="X33" t="s">
        <v>43</v>
      </c>
      <c r="Y33" t="s">
        <v>44</v>
      </c>
      <c r="Z33" t="s">
        <v>39</v>
      </c>
      <c r="AA33" t="str">
        <f>IFERROR(_xlfn.XLOOKUP($J33,avoidable_ed_reference!$A$2:$A$13,avoidable_ed_reference!$C$2:$C$13),"Not Classified")</f>
        <v>Avoidable</v>
      </c>
      <c r="AB33" t="str">
        <f>IFERROR(_xlfn.XLOOKUP($B33,enrollment!$A$2:$A$801,enrollment!$I$2:$I$801),"")</f>
        <v>TN</v>
      </c>
      <c r="AC33">
        <f>IFERROR(_xlfn.XLOOKUP($B33,enrollment!$A$2:$A$801,enrollment!$L$2:$L$801),"")</f>
        <v>53</v>
      </c>
      <c r="AD33" t="str" cm="1">
        <f t="array" ref="AD33">_xlfn.IFS(AC33="","Unknown",AC33&lt;18,"0-17",AC33&lt;35,"18-34",AC33&lt;50,"35-49",AC33&lt;65,"50-64",TRUE,"65+")</f>
        <v>50-64</v>
      </c>
      <c r="AE33">
        <f>IFERROR(_xlfn.XLOOKUP($B33,enrollment!$A$2:$A$801,enrollment!$O$2:$O$801),"")</f>
        <v>0</v>
      </c>
      <c r="AF33" t="str">
        <f>IFERROR(_xlfn.XLOOKUP($AE33,providers!$B$2:$B$11,providers!$Q$2:$Q$11),"")</f>
        <v/>
      </c>
      <c r="AG33" s="1">
        <f t="shared" si="0"/>
        <v>45566</v>
      </c>
    </row>
    <row r="34" spans="1:33" x14ac:dyDescent="0.25">
      <c r="A34" t="s">
        <v>96</v>
      </c>
      <c r="B34" t="s">
        <v>97</v>
      </c>
      <c r="C34">
        <v>9012345678</v>
      </c>
      <c r="D34">
        <v>9012345678</v>
      </c>
      <c r="E34" s="1">
        <v>45656</v>
      </c>
      <c r="F34" s="1">
        <v>45656</v>
      </c>
      <c r="G34" s="1">
        <v>45677</v>
      </c>
      <c r="H34" t="s">
        <v>28</v>
      </c>
      <c r="I34">
        <v>11</v>
      </c>
      <c r="J34" t="s">
        <v>47</v>
      </c>
      <c r="K34">
        <v>99213</v>
      </c>
      <c r="O34">
        <v>1</v>
      </c>
      <c r="P34">
        <v>189.63</v>
      </c>
      <c r="Q34">
        <v>140.47</v>
      </c>
      <c r="R34">
        <v>112.38</v>
      </c>
      <c r="S34">
        <v>28.09</v>
      </c>
      <c r="T34" t="s">
        <v>30</v>
      </c>
      <c r="X34" t="s">
        <v>31</v>
      </c>
      <c r="Y34" t="s">
        <v>32</v>
      </c>
      <c r="Z34" t="s">
        <v>39</v>
      </c>
      <c r="AA34" t="str">
        <f>IFERROR(_xlfn.XLOOKUP($J34,avoidable_ed_reference!$A$2:$A$13,avoidable_ed_reference!$C$2:$C$13),"Not Classified")</f>
        <v>Not Classified</v>
      </c>
      <c r="AB34" t="str">
        <f>IFERROR(_xlfn.XLOOKUP($B34,enrollment!$A$2:$A$801,enrollment!$I$2:$I$801),"")</f>
        <v>KY</v>
      </c>
      <c r="AC34">
        <f>IFERROR(_xlfn.XLOOKUP($B34,enrollment!$A$2:$A$801,enrollment!$L$2:$L$801),"")</f>
        <v>54</v>
      </c>
      <c r="AD34" t="str" cm="1">
        <f t="array" ref="AD34">_xlfn.IFS(AC34="","Unknown",AC34&lt;18,"0-17",AC34&lt;35,"18-34",AC34&lt;50,"35-49",AC34&lt;65,"50-64",TRUE,"65+")</f>
        <v>50-64</v>
      </c>
      <c r="AE34">
        <f>IFERROR(_xlfn.XLOOKUP($B34,enrollment!$A$2:$A$801,enrollment!$O$2:$O$801),"")</f>
        <v>9012345678</v>
      </c>
      <c r="AF34">
        <f>IFERROR(_xlfn.XLOOKUP($AE34,providers!$B$2:$B$11,providers!$Q$2:$Q$11),"")</f>
        <v>4.3</v>
      </c>
      <c r="AG34" s="1">
        <f t="shared" si="0"/>
        <v>45627</v>
      </c>
    </row>
    <row r="35" spans="1:33" x14ac:dyDescent="0.25">
      <c r="A35" t="s">
        <v>98</v>
      </c>
      <c r="B35" t="s">
        <v>97</v>
      </c>
      <c r="C35">
        <v>3456789012</v>
      </c>
      <c r="D35">
        <v>3456789012</v>
      </c>
      <c r="E35" s="1">
        <v>45352</v>
      </c>
      <c r="F35" s="1">
        <v>45352</v>
      </c>
      <c r="G35" s="1">
        <v>45367</v>
      </c>
      <c r="H35" t="s">
        <v>67</v>
      </c>
      <c r="I35">
        <v>21</v>
      </c>
      <c r="J35" t="s">
        <v>99</v>
      </c>
      <c r="K35">
        <v>99223</v>
      </c>
      <c r="O35">
        <v>1</v>
      </c>
      <c r="P35">
        <v>32010.51</v>
      </c>
      <c r="Q35">
        <v>20651.939999999999</v>
      </c>
      <c r="R35">
        <v>16521.55</v>
      </c>
      <c r="S35">
        <v>4130.3900000000003</v>
      </c>
      <c r="T35" t="s">
        <v>30</v>
      </c>
      <c r="V35">
        <v>1</v>
      </c>
      <c r="W35" s="2" t="s">
        <v>68</v>
      </c>
      <c r="X35" t="s">
        <v>31</v>
      </c>
      <c r="Y35" t="s">
        <v>32</v>
      </c>
      <c r="Z35" t="s">
        <v>69</v>
      </c>
      <c r="AA35" t="str">
        <f>IFERROR(_xlfn.XLOOKUP($J35,avoidable_ed_reference!$A$2:$A$13,avoidable_ed_reference!$C$2:$C$13),"Not Classified")</f>
        <v>Not Classified</v>
      </c>
      <c r="AB35" t="str">
        <f>IFERROR(_xlfn.XLOOKUP($B35,enrollment!$A$2:$A$801,enrollment!$I$2:$I$801),"")</f>
        <v>KY</v>
      </c>
      <c r="AC35">
        <f>IFERROR(_xlfn.XLOOKUP($B35,enrollment!$A$2:$A$801,enrollment!$L$2:$L$801),"")</f>
        <v>54</v>
      </c>
      <c r="AD35" t="str" cm="1">
        <f t="array" ref="AD35">_xlfn.IFS(AC35="","Unknown",AC35&lt;18,"0-17",AC35&lt;35,"18-34",AC35&lt;50,"35-49",AC35&lt;65,"50-64",TRUE,"65+")</f>
        <v>50-64</v>
      </c>
      <c r="AE35">
        <f>IFERROR(_xlfn.XLOOKUP($B35,enrollment!$A$2:$A$801,enrollment!$O$2:$O$801),"")</f>
        <v>9012345678</v>
      </c>
      <c r="AF35">
        <f>IFERROR(_xlfn.XLOOKUP($AE35,providers!$B$2:$B$11,providers!$Q$2:$Q$11),"")</f>
        <v>4.3</v>
      </c>
      <c r="AG35" s="1">
        <f t="shared" si="0"/>
        <v>45352</v>
      </c>
    </row>
    <row r="36" spans="1:33" x14ac:dyDescent="0.25">
      <c r="A36" t="s">
        <v>100</v>
      </c>
      <c r="B36" t="s">
        <v>97</v>
      </c>
      <c r="C36">
        <v>9012345678</v>
      </c>
      <c r="D36">
        <v>9012345678</v>
      </c>
      <c r="E36" s="1">
        <v>45490</v>
      </c>
      <c r="F36" s="1">
        <v>45490</v>
      </c>
      <c r="G36" s="1">
        <v>45514</v>
      </c>
      <c r="H36" t="s">
        <v>28</v>
      </c>
      <c r="I36">
        <v>11</v>
      </c>
      <c r="J36" t="s">
        <v>38</v>
      </c>
      <c r="K36">
        <v>99213</v>
      </c>
      <c r="O36">
        <v>1</v>
      </c>
      <c r="P36">
        <v>165.5</v>
      </c>
      <c r="Q36">
        <v>122.59</v>
      </c>
      <c r="R36">
        <v>98.07</v>
      </c>
      <c r="S36">
        <v>24.52</v>
      </c>
      <c r="T36" t="s">
        <v>30</v>
      </c>
      <c r="X36" t="s">
        <v>31</v>
      </c>
      <c r="Y36" t="s">
        <v>32</v>
      </c>
      <c r="Z36" t="s">
        <v>39</v>
      </c>
      <c r="AA36" t="str">
        <f>IFERROR(_xlfn.XLOOKUP($J36,avoidable_ed_reference!$A$2:$A$13,avoidable_ed_reference!$C$2:$C$13),"Not Classified")</f>
        <v>Not Classified</v>
      </c>
      <c r="AB36" t="str">
        <f>IFERROR(_xlfn.XLOOKUP($B36,enrollment!$A$2:$A$801,enrollment!$I$2:$I$801),"")</f>
        <v>KY</v>
      </c>
      <c r="AC36">
        <f>IFERROR(_xlfn.XLOOKUP($B36,enrollment!$A$2:$A$801,enrollment!$L$2:$L$801),"")</f>
        <v>54</v>
      </c>
      <c r="AD36" t="str" cm="1">
        <f t="array" ref="AD36">_xlfn.IFS(AC36="","Unknown",AC36&lt;18,"0-17",AC36&lt;35,"18-34",AC36&lt;50,"35-49",AC36&lt;65,"50-64",TRUE,"65+")</f>
        <v>50-64</v>
      </c>
      <c r="AE36">
        <f>IFERROR(_xlfn.XLOOKUP($B36,enrollment!$A$2:$A$801,enrollment!$O$2:$O$801),"")</f>
        <v>9012345678</v>
      </c>
      <c r="AF36">
        <f>IFERROR(_xlfn.XLOOKUP($AE36,providers!$B$2:$B$11,providers!$Q$2:$Q$11),"")</f>
        <v>4.3</v>
      </c>
      <c r="AG36" s="1">
        <f t="shared" si="0"/>
        <v>45474</v>
      </c>
    </row>
    <row r="37" spans="1:33" x14ac:dyDescent="0.25">
      <c r="A37" t="s">
        <v>101</v>
      </c>
      <c r="B37" t="s">
        <v>97</v>
      </c>
      <c r="C37">
        <v>9012345678</v>
      </c>
      <c r="D37">
        <v>9012345678</v>
      </c>
      <c r="E37" s="1">
        <v>45318</v>
      </c>
      <c r="F37" s="1">
        <v>45318</v>
      </c>
      <c r="G37" s="1">
        <v>45350</v>
      </c>
      <c r="H37" t="s">
        <v>28</v>
      </c>
      <c r="I37">
        <v>11</v>
      </c>
      <c r="J37" t="s">
        <v>38</v>
      </c>
      <c r="K37">
        <v>99213</v>
      </c>
      <c r="O37">
        <v>1</v>
      </c>
      <c r="P37">
        <v>240.11</v>
      </c>
      <c r="Q37">
        <v>177.86</v>
      </c>
      <c r="R37">
        <v>142.29</v>
      </c>
      <c r="S37">
        <v>35.57</v>
      </c>
      <c r="T37" t="s">
        <v>30</v>
      </c>
      <c r="X37" t="s">
        <v>31</v>
      </c>
      <c r="Y37" t="s">
        <v>32</v>
      </c>
      <c r="Z37" t="s">
        <v>39</v>
      </c>
      <c r="AA37" t="str">
        <f>IFERROR(_xlfn.XLOOKUP($J37,avoidable_ed_reference!$A$2:$A$13,avoidable_ed_reference!$C$2:$C$13),"Not Classified")</f>
        <v>Not Classified</v>
      </c>
      <c r="AB37" t="str">
        <f>IFERROR(_xlfn.XLOOKUP($B37,enrollment!$A$2:$A$801,enrollment!$I$2:$I$801),"")</f>
        <v>KY</v>
      </c>
      <c r="AC37">
        <f>IFERROR(_xlfn.XLOOKUP($B37,enrollment!$A$2:$A$801,enrollment!$L$2:$L$801),"")</f>
        <v>54</v>
      </c>
      <c r="AD37" t="str" cm="1">
        <f t="array" ref="AD37">_xlfn.IFS(AC37="","Unknown",AC37&lt;18,"0-17",AC37&lt;35,"18-34",AC37&lt;50,"35-49",AC37&lt;65,"50-64",TRUE,"65+")</f>
        <v>50-64</v>
      </c>
      <c r="AE37">
        <f>IFERROR(_xlfn.XLOOKUP($B37,enrollment!$A$2:$A$801,enrollment!$O$2:$O$801),"")</f>
        <v>9012345678</v>
      </c>
      <c r="AF37">
        <f>IFERROR(_xlfn.XLOOKUP($AE37,providers!$B$2:$B$11,providers!$Q$2:$Q$11),"")</f>
        <v>4.3</v>
      </c>
      <c r="AG37" s="1">
        <f t="shared" si="0"/>
        <v>45292</v>
      </c>
    </row>
    <row r="38" spans="1:33" x14ac:dyDescent="0.25">
      <c r="A38" t="s">
        <v>102</v>
      </c>
      <c r="B38" t="s">
        <v>103</v>
      </c>
      <c r="C38">
        <v>5678901234</v>
      </c>
      <c r="D38">
        <v>5678901234</v>
      </c>
      <c r="E38" s="1">
        <v>45585</v>
      </c>
      <c r="F38" s="1">
        <v>45585</v>
      </c>
      <c r="G38" s="1">
        <v>45605</v>
      </c>
      <c r="H38" t="s">
        <v>28</v>
      </c>
      <c r="I38">
        <v>11</v>
      </c>
      <c r="J38" t="s">
        <v>35</v>
      </c>
      <c r="K38">
        <v>99213</v>
      </c>
      <c r="O38">
        <v>1</v>
      </c>
      <c r="P38">
        <v>228.6</v>
      </c>
      <c r="Q38">
        <v>169.33</v>
      </c>
      <c r="R38">
        <v>135.46</v>
      </c>
      <c r="S38">
        <v>33.869999999999997</v>
      </c>
      <c r="T38" t="s">
        <v>30</v>
      </c>
      <c r="X38" t="s">
        <v>31</v>
      </c>
      <c r="Y38" t="s">
        <v>32</v>
      </c>
      <c r="Z38" t="s">
        <v>39</v>
      </c>
      <c r="AA38" t="str">
        <f>IFERROR(_xlfn.XLOOKUP($J38,avoidable_ed_reference!$A$2:$A$13,avoidable_ed_reference!$C$2:$C$13),"Not Classified")</f>
        <v>Avoidable</v>
      </c>
      <c r="AB38" t="str">
        <f>IFERROR(_xlfn.XLOOKUP($B38,enrollment!$A$2:$A$801,enrollment!$I$2:$I$801),"")</f>
        <v>TN</v>
      </c>
      <c r="AC38">
        <f>IFERROR(_xlfn.XLOOKUP($B38,enrollment!$A$2:$A$801,enrollment!$L$2:$L$801),"")</f>
        <v>69</v>
      </c>
      <c r="AD38" t="str" cm="1">
        <f t="array" ref="AD38">_xlfn.IFS(AC38="","Unknown",AC38&lt;18,"0-17",AC38&lt;35,"18-34",AC38&lt;50,"35-49",AC38&lt;65,"50-64",TRUE,"65+")</f>
        <v>65+</v>
      </c>
      <c r="AE38">
        <f>IFERROR(_xlfn.XLOOKUP($B38,enrollment!$A$2:$A$801,enrollment!$O$2:$O$801),"")</f>
        <v>5678901234</v>
      </c>
      <c r="AF38">
        <f>IFERROR(_xlfn.XLOOKUP($AE38,providers!$B$2:$B$11,providers!$Q$2:$Q$11),"")</f>
        <v>3.8</v>
      </c>
      <c r="AG38" s="1">
        <f t="shared" si="0"/>
        <v>45566</v>
      </c>
    </row>
    <row r="39" spans="1:33" x14ac:dyDescent="0.25">
      <c r="A39" t="s">
        <v>104</v>
      </c>
      <c r="B39" t="s">
        <v>103</v>
      </c>
      <c r="C39">
        <v>5678901234</v>
      </c>
      <c r="D39">
        <v>5678901234</v>
      </c>
      <c r="E39" s="1">
        <v>45635</v>
      </c>
      <c r="F39" s="1">
        <v>45635</v>
      </c>
      <c r="G39" s="1">
        <v>45656</v>
      </c>
      <c r="H39" t="s">
        <v>28</v>
      </c>
      <c r="I39">
        <v>11</v>
      </c>
      <c r="J39" t="s">
        <v>38</v>
      </c>
      <c r="K39">
        <v>99213</v>
      </c>
      <c r="O39">
        <v>1</v>
      </c>
      <c r="P39">
        <v>168.28</v>
      </c>
      <c r="Q39">
        <v>124.65</v>
      </c>
      <c r="R39">
        <v>99.72</v>
      </c>
      <c r="S39">
        <v>24.93</v>
      </c>
      <c r="T39" t="s">
        <v>30</v>
      </c>
      <c r="X39" t="s">
        <v>31</v>
      </c>
      <c r="Y39" t="s">
        <v>32</v>
      </c>
      <c r="Z39" t="s">
        <v>39</v>
      </c>
      <c r="AA39" t="str">
        <f>IFERROR(_xlfn.XLOOKUP($J39,avoidable_ed_reference!$A$2:$A$13,avoidable_ed_reference!$C$2:$C$13),"Not Classified")</f>
        <v>Not Classified</v>
      </c>
      <c r="AB39" t="str">
        <f>IFERROR(_xlfn.XLOOKUP($B39,enrollment!$A$2:$A$801,enrollment!$I$2:$I$801),"")</f>
        <v>TN</v>
      </c>
      <c r="AC39">
        <f>IFERROR(_xlfn.XLOOKUP($B39,enrollment!$A$2:$A$801,enrollment!$L$2:$L$801),"")</f>
        <v>69</v>
      </c>
      <c r="AD39" t="str" cm="1">
        <f t="array" ref="AD39">_xlfn.IFS(AC39="","Unknown",AC39&lt;18,"0-17",AC39&lt;35,"18-34",AC39&lt;50,"35-49",AC39&lt;65,"50-64",TRUE,"65+")</f>
        <v>65+</v>
      </c>
      <c r="AE39">
        <f>IFERROR(_xlfn.XLOOKUP($B39,enrollment!$A$2:$A$801,enrollment!$O$2:$O$801),"")</f>
        <v>5678901234</v>
      </c>
      <c r="AF39">
        <f>IFERROR(_xlfn.XLOOKUP($AE39,providers!$B$2:$B$11,providers!$Q$2:$Q$11),"")</f>
        <v>3.8</v>
      </c>
      <c r="AG39" s="1">
        <f t="shared" si="0"/>
        <v>45627</v>
      </c>
    </row>
    <row r="40" spans="1:33" x14ac:dyDescent="0.25">
      <c r="A40" t="s">
        <v>105</v>
      </c>
      <c r="B40" t="s">
        <v>103</v>
      </c>
      <c r="C40">
        <v>2345678901</v>
      </c>
      <c r="D40">
        <v>2345678901</v>
      </c>
      <c r="E40" s="1">
        <v>45418</v>
      </c>
      <c r="F40" s="1">
        <v>45418</v>
      </c>
      <c r="G40" s="1">
        <v>45433</v>
      </c>
      <c r="H40" t="s">
        <v>59</v>
      </c>
      <c r="J40" t="s">
        <v>47</v>
      </c>
      <c r="L40" s="2" t="s">
        <v>106</v>
      </c>
      <c r="M40" t="s">
        <v>107</v>
      </c>
      <c r="N40" t="s">
        <v>108</v>
      </c>
      <c r="O40">
        <v>1</v>
      </c>
      <c r="P40">
        <v>902.6</v>
      </c>
      <c r="Q40">
        <v>820.55</v>
      </c>
      <c r="R40">
        <v>656.44</v>
      </c>
      <c r="S40">
        <v>164.11</v>
      </c>
      <c r="T40" t="s">
        <v>30</v>
      </c>
      <c r="X40" t="s">
        <v>31</v>
      </c>
      <c r="Y40" t="s">
        <v>32</v>
      </c>
      <c r="Z40" t="s">
        <v>64</v>
      </c>
      <c r="AA40" t="str">
        <f>IFERROR(_xlfn.XLOOKUP($J40,avoidable_ed_reference!$A$2:$A$13,avoidable_ed_reference!$C$2:$C$13),"Not Classified")</f>
        <v>Not Classified</v>
      </c>
      <c r="AB40" t="str">
        <f>IFERROR(_xlfn.XLOOKUP($B40,enrollment!$A$2:$A$801,enrollment!$I$2:$I$801),"")</f>
        <v>TN</v>
      </c>
      <c r="AC40">
        <f>IFERROR(_xlfn.XLOOKUP($B40,enrollment!$A$2:$A$801,enrollment!$L$2:$L$801),"")</f>
        <v>69</v>
      </c>
      <c r="AD40" t="str" cm="1">
        <f t="array" ref="AD40">_xlfn.IFS(AC40="","Unknown",AC40&lt;18,"0-17",AC40&lt;35,"18-34",AC40&lt;50,"35-49",AC40&lt;65,"50-64",TRUE,"65+")</f>
        <v>65+</v>
      </c>
      <c r="AE40">
        <f>IFERROR(_xlfn.XLOOKUP($B40,enrollment!$A$2:$A$801,enrollment!$O$2:$O$801),"")</f>
        <v>5678901234</v>
      </c>
      <c r="AF40">
        <f>IFERROR(_xlfn.XLOOKUP($AE40,providers!$B$2:$B$11,providers!$Q$2:$Q$11),"")</f>
        <v>3.8</v>
      </c>
      <c r="AG40" s="1">
        <f t="shared" si="0"/>
        <v>45413</v>
      </c>
    </row>
    <row r="41" spans="1:33" x14ac:dyDescent="0.25">
      <c r="A41" t="s">
        <v>109</v>
      </c>
      <c r="B41" t="s">
        <v>103</v>
      </c>
      <c r="C41">
        <v>6789012345</v>
      </c>
      <c r="D41">
        <v>6789012345</v>
      </c>
      <c r="E41" s="1">
        <v>45385</v>
      </c>
      <c r="F41" s="1">
        <v>45385</v>
      </c>
      <c r="G41" s="1">
        <v>45403</v>
      </c>
      <c r="H41" t="s">
        <v>28</v>
      </c>
      <c r="I41">
        <v>23</v>
      </c>
      <c r="J41" t="s">
        <v>80</v>
      </c>
      <c r="K41">
        <v>99284</v>
      </c>
      <c r="O41">
        <v>1</v>
      </c>
      <c r="P41">
        <v>2136.46</v>
      </c>
      <c r="Q41">
        <v>1186.92</v>
      </c>
      <c r="R41">
        <v>949.54</v>
      </c>
      <c r="S41">
        <v>237.38</v>
      </c>
      <c r="T41" t="s">
        <v>30</v>
      </c>
      <c r="X41" t="s">
        <v>31</v>
      </c>
      <c r="Y41" t="s">
        <v>32</v>
      </c>
      <c r="Z41" t="s">
        <v>45</v>
      </c>
      <c r="AA41" t="str">
        <f>IFERROR(_xlfn.XLOOKUP($J41,avoidable_ed_reference!$A$2:$A$13,avoidable_ed_reference!$C$2:$C$13),"Not Classified")</f>
        <v>Non-Avoidable</v>
      </c>
      <c r="AB41" t="str">
        <f>IFERROR(_xlfn.XLOOKUP($B41,enrollment!$A$2:$A$801,enrollment!$I$2:$I$801),"")</f>
        <v>TN</v>
      </c>
      <c r="AC41">
        <f>IFERROR(_xlfn.XLOOKUP($B41,enrollment!$A$2:$A$801,enrollment!$L$2:$L$801),"")</f>
        <v>69</v>
      </c>
      <c r="AD41" t="str" cm="1">
        <f t="array" ref="AD41">_xlfn.IFS(AC41="","Unknown",AC41&lt;18,"0-17",AC41&lt;35,"18-34",AC41&lt;50,"35-49",AC41&lt;65,"50-64",TRUE,"65+")</f>
        <v>65+</v>
      </c>
      <c r="AE41">
        <f>IFERROR(_xlfn.XLOOKUP($B41,enrollment!$A$2:$A$801,enrollment!$O$2:$O$801),"")</f>
        <v>5678901234</v>
      </c>
      <c r="AF41">
        <f>IFERROR(_xlfn.XLOOKUP($AE41,providers!$B$2:$B$11,providers!$Q$2:$Q$11),"")</f>
        <v>3.8</v>
      </c>
      <c r="AG41" s="1">
        <f t="shared" si="0"/>
        <v>45383</v>
      </c>
    </row>
    <row r="42" spans="1:33" x14ac:dyDescent="0.25">
      <c r="A42" t="s">
        <v>110</v>
      </c>
      <c r="B42" t="s">
        <v>103</v>
      </c>
      <c r="C42">
        <v>5678901234</v>
      </c>
      <c r="D42">
        <v>5678901234</v>
      </c>
      <c r="E42" s="1">
        <v>45442</v>
      </c>
      <c r="F42" s="1">
        <v>45442</v>
      </c>
      <c r="G42" s="1">
        <v>45463</v>
      </c>
      <c r="H42" t="s">
        <v>28</v>
      </c>
      <c r="I42">
        <v>11</v>
      </c>
      <c r="J42" t="s">
        <v>35</v>
      </c>
      <c r="K42">
        <v>99213</v>
      </c>
      <c r="O42">
        <v>1</v>
      </c>
      <c r="P42">
        <v>215.41</v>
      </c>
      <c r="Q42">
        <v>159.56</v>
      </c>
      <c r="R42">
        <v>127.65</v>
      </c>
      <c r="S42">
        <v>31.91</v>
      </c>
      <c r="T42" t="s">
        <v>30</v>
      </c>
      <c r="X42" t="s">
        <v>31</v>
      </c>
      <c r="Y42" t="s">
        <v>32</v>
      </c>
      <c r="Z42" t="s">
        <v>39</v>
      </c>
      <c r="AA42" t="str">
        <f>IFERROR(_xlfn.XLOOKUP($J42,avoidable_ed_reference!$A$2:$A$13,avoidable_ed_reference!$C$2:$C$13),"Not Classified")</f>
        <v>Avoidable</v>
      </c>
      <c r="AB42" t="str">
        <f>IFERROR(_xlfn.XLOOKUP($B42,enrollment!$A$2:$A$801,enrollment!$I$2:$I$801),"")</f>
        <v>TN</v>
      </c>
      <c r="AC42">
        <f>IFERROR(_xlfn.XLOOKUP($B42,enrollment!$A$2:$A$801,enrollment!$L$2:$L$801),"")</f>
        <v>69</v>
      </c>
      <c r="AD42" t="str" cm="1">
        <f t="array" ref="AD42">_xlfn.IFS(AC42="","Unknown",AC42&lt;18,"0-17",AC42&lt;35,"18-34",AC42&lt;50,"35-49",AC42&lt;65,"50-64",TRUE,"65+")</f>
        <v>65+</v>
      </c>
      <c r="AE42">
        <f>IFERROR(_xlfn.XLOOKUP($B42,enrollment!$A$2:$A$801,enrollment!$O$2:$O$801),"")</f>
        <v>5678901234</v>
      </c>
      <c r="AF42">
        <f>IFERROR(_xlfn.XLOOKUP($AE42,providers!$B$2:$B$11,providers!$Q$2:$Q$11),"")</f>
        <v>3.8</v>
      </c>
      <c r="AG42" s="1">
        <f t="shared" si="0"/>
        <v>45413</v>
      </c>
    </row>
    <row r="43" spans="1:33" x14ac:dyDescent="0.25">
      <c r="A43" t="s">
        <v>111</v>
      </c>
      <c r="B43" t="s">
        <v>112</v>
      </c>
      <c r="C43">
        <v>6789012345</v>
      </c>
      <c r="D43">
        <v>6789012345</v>
      </c>
      <c r="E43" s="1">
        <v>45546</v>
      </c>
      <c r="F43" s="1">
        <v>45546</v>
      </c>
      <c r="G43" s="1">
        <v>45575</v>
      </c>
      <c r="H43" t="s">
        <v>28</v>
      </c>
      <c r="I43">
        <v>11</v>
      </c>
      <c r="J43" t="s">
        <v>47</v>
      </c>
      <c r="K43">
        <v>99213</v>
      </c>
      <c r="O43">
        <v>1</v>
      </c>
      <c r="P43">
        <v>195.52</v>
      </c>
      <c r="Q43">
        <v>144.83000000000001</v>
      </c>
      <c r="R43">
        <v>115.86</v>
      </c>
      <c r="S43">
        <v>28.97</v>
      </c>
      <c r="T43" t="s">
        <v>30</v>
      </c>
      <c r="X43" t="s">
        <v>43</v>
      </c>
      <c r="Y43" t="s">
        <v>44</v>
      </c>
      <c r="Z43" t="s">
        <v>39</v>
      </c>
      <c r="AA43" t="str">
        <f>IFERROR(_xlfn.XLOOKUP($J43,avoidable_ed_reference!$A$2:$A$13,avoidable_ed_reference!$C$2:$C$13),"Not Classified")</f>
        <v>Not Classified</v>
      </c>
      <c r="AB43" t="str">
        <f>IFERROR(_xlfn.XLOOKUP($B43,enrollment!$A$2:$A$801,enrollment!$I$2:$I$801),"")</f>
        <v>OH</v>
      </c>
      <c r="AC43">
        <f>IFERROR(_xlfn.XLOOKUP($B43,enrollment!$A$2:$A$801,enrollment!$L$2:$L$801),"")</f>
        <v>30</v>
      </c>
      <c r="AD43" t="str" cm="1">
        <f t="array" ref="AD43">_xlfn.IFS(AC43="","Unknown",AC43&lt;18,"0-17",AC43&lt;35,"18-34",AC43&lt;50,"35-49",AC43&lt;65,"50-64",TRUE,"65+")</f>
        <v>18-34</v>
      </c>
      <c r="AE43">
        <f>IFERROR(_xlfn.XLOOKUP($B43,enrollment!$A$2:$A$801,enrollment!$O$2:$O$801),"")</f>
        <v>6789012345</v>
      </c>
      <c r="AF43">
        <f>IFERROR(_xlfn.XLOOKUP($AE43,providers!$B$2:$B$11,providers!$Q$2:$Q$11),"")</f>
        <v>4.0999999999999996</v>
      </c>
      <c r="AG43" s="1">
        <f t="shared" si="0"/>
        <v>45536</v>
      </c>
    </row>
    <row r="44" spans="1:33" x14ac:dyDescent="0.25">
      <c r="A44" t="s">
        <v>113</v>
      </c>
      <c r="B44" t="s">
        <v>112</v>
      </c>
      <c r="C44">
        <v>6789012345</v>
      </c>
      <c r="D44">
        <v>6789012345</v>
      </c>
      <c r="E44" s="1">
        <v>45390</v>
      </c>
      <c r="F44" s="1">
        <v>45390</v>
      </c>
      <c r="G44" s="1">
        <v>45423</v>
      </c>
      <c r="H44" t="s">
        <v>28</v>
      </c>
      <c r="I44">
        <v>11</v>
      </c>
      <c r="J44" t="s">
        <v>47</v>
      </c>
      <c r="K44">
        <v>99213</v>
      </c>
      <c r="O44">
        <v>1</v>
      </c>
      <c r="P44">
        <v>203.63</v>
      </c>
      <c r="Q44">
        <v>150.84</v>
      </c>
      <c r="R44">
        <v>120.67</v>
      </c>
      <c r="S44">
        <v>30.17</v>
      </c>
      <c r="T44" t="s">
        <v>30</v>
      </c>
      <c r="X44" t="s">
        <v>43</v>
      </c>
      <c r="Y44" t="s">
        <v>44</v>
      </c>
      <c r="Z44" t="s">
        <v>39</v>
      </c>
      <c r="AA44" t="str">
        <f>IFERROR(_xlfn.XLOOKUP($J44,avoidable_ed_reference!$A$2:$A$13,avoidable_ed_reference!$C$2:$C$13),"Not Classified")</f>
        <v>Not Classified</v>
      </c>
      <c r="AB44" t="str">
        <f>IFERROR(_xlfn.XLOOKUP($B44,enrollment!$A$2:$A$801,enrollment!$I$2:$I$801),"")</f>
        <v>OH</v>
      </c>
      <c r="AC44">
        <f>IFERROR(_xlfn.XLOOKUP($B44,enrollment!$A$2:$A$801,enrollment!$L$2:$L$801),"")</f>
        <v>30</v>
      </c>
      <c r="AD44" t="str" cm="1">
        <f t="array" ref="AD44">_xlfn.IFS(AC44="","Unknown",AC44&lt;18,"0-17",AC44&lt;35,"18-34",AC44&lt;50,"35-49",AC44&lt;65,"50-64",TRUE,"65+")</f>
        <v>18-34</v>
      </c>
      <c r="AE44">
        <f>IFERROR(_xlfn.XLOOKUP($B44,enrollment!$A$2:$A$801,enrollment!$O$2:$O$801),"")</f>
        <v>6789012345</v>
      </c>
      <c r="AF44">
        <f>IFERROR(_xlfn.XLOOKUP($AE44,providers!$B$2:$B$11,providers!$Q$2:$Q$11),"")</f>
        <v>4.0999999999999996</v>
      </c>
      <c r="AG44" s="1">
        <f t="shared" si="0"/>
        <v>45383</v>
      </c>
    </row>
    <row r="45" spans="1:33" x14ac:dyDescent="0.25">
      <c r="A45" t="s">
        <v>114</v>
      </c>
      <c r="B45" t="s">
        <v>112</v>
      </c>
      <c r="C45">
        <v>5678901234</v>
      </c>
      <c r="D45">
        <v>5678901234</v>
      </c>
      <c r="E45" s="1">
        <v>45643</v>
      </c>
      <c r="F45" s="1">
        <v>45643</v>
      </c>
      <c r="G45" s="1">
        <v>45674</v>
      </c>
      <c r="H45" t="s">
        <v>28</v>
      </c>
      <c r="I45">
        <v>20</v>
      </c>
      <c r="J45" t="s">
        <v>35</v>
      </c>
      <c r="K45">
        <v>99213</v>
      </c>
      <c r="O45">
        <v>1</v>
      </c>
      <c r="P45">
        <v>153.87</v>
      </c>
      <c r="Q45">
        <v>118.36</v>
      </c>
      <c r="R45">
        <v>94.69</v>
      </c>
      <c r="S45">
        <v>23.67</v>
      </c>
      <c r="T45" t="s">
        <v>30</v>
      </c>
      <c r="X45" t="s">
        <v>43</v>
      </c>
      <c r="Y45" t="s">
        <v>44</v>
      </c>
      <c r="Z45" t="s">
        <v>36</v>
      </c>
      <c r="AA45" t="str">
        <f>IFERROR(_xlfn.XLOOKUP($J45,avoidable_ed_reference!$A$2:$A$13,avoidable_ed_reference!$C$2:$C$13),"Not Classified")</f>
        <v>Avoidable</v>
      </c>
      <c r="AB45" t="str">
        <f>IFERROR(_xlfn.XLOOKUP($B45,enrollment!$A$2:$A$801,enrollment!$I$2:$I$801),"")</f>
        <v>OH</v>
      </c>
      <c r="AC45">
        <f>IFERROR(_xlfn.XLOOKUP($B45,enrollment!$A$2:$A$801,enrollment!$L$2:$L$801),"")</f>
        <v>30</v>
      </c>
      <c r="AD45" t="str" cm="1">
        <f t="array" ref="AD45">_xlfn.IFS(AC45="","Unknown",AC45&lt;18,"0-17",AC45&lt;35,"18-34",AC45&lt;50,"35-49",AC45&lt;65,"50-64",TRUE,"65+")</f>
        <v>18-34</v>
      </c>
      <c r="AE45">
        <f>IFERROR(_xlfn.XLOOKUP($B45,enrollment!$A$2:$A$801,enrollment!$O$2:$O$801),"")</f>
        <v>6789012345</v>
      </c>
      <c r="AF45">
        <f>IFERROR(_xlfn.XLOOKUP($AE45,providers!$B$2:$B$11,providers!$Q$2:$Q$11),"")</f>
        <v>4.0999999999999996</v>
      </c>
      <c r="AG45" s="1">
        <f t="shared" si="0"/>
        <v>45627</v>
      </c>
    </row>
    <row r="46" spans="1:33" x14ac:dyDescent="0.25">
      <c r="A46" t="s">
        <v>115</v>
      </c>
      <c r="B46" t="s">
        <v>112</v>
      </c>
      <c r="C46">
        <v>6789012345</v>
      </c>
      <c r="D46">
        <v>6789012345</v>
      </c>
      <c r="E46" s="1">
        <v>45551</v>
      </c>
      <c r="F46" s="1">
        <v>45551</v>
      </c>
      <c r="G46" s="1">
        <v>45586</v>
      </c>
      <c r="H46" t="s">
        <v>28</v>
      </c>
      <c r="I46">
        <v>11</v>
      </c>
      <c r="J46" t="s">
        <v>47</v>
      </c>
      <c r="K46">
        <v>99213</v>
      </c>
      <c r="O46">
        <v>1</v>
      </c>
      <c r="P46">
        <v>228.54</v>
      </c>
      <c r="Q46">
        <v>169.29</v>
      </c>
      <c r="R46">
        <v>135.43</v>
      </c>
      <c r="S46">
        <v>33.86</v>
      </c>
      <c r="T46" t="s">
        <v>30</v>
      </c>
      <c r="X46" t="s">
        <v>43</v>
      </c>
      <c r="Y46" t="s">
        <v>44</v>
      </c>
      <c r="Z46" t="s">
        <v>39</v>
      </c>
      <c r="AA46" t="str">
        <f>IFERROR(_xlfn.XLOOKUP($J46,avoidable_ed_reference!$A$2:$A$13,avoidable_ed_reference!$C$2:$C$13),"Not Classified")</f>
        <v>Not Classified</v>
      </c>
      <c r="AB46" t="str">
        <f>IFERROR(_xlfn.XLOOKUP($B46,enrollment!$A$2:$A$801,enrollment!$I$2:$I$801),"")</f>
        <v>OH</v>
      </c>
      <c r="AC46">
        <f>IFERROR(_xlfn.XLOOKUP($B46,enrollment!$A$2:$A$801,enrollment!$L$2:$L$801),"")</f>
        <v>30</v>
      </c>
      <c r="AD46" t="str" cm="1">
        <f t="array" ref="AD46">_xlfn.IFS(AC46="","Unknown",AC46&lt;18,"0-17",AC46&lt;35,"18-34",AC46&lt;50,"35-49",AC46&lt;65,"50-64",TRUE,"65+")</f>
        <v>18-34</v>
      </c>
      <c r="AE46">
        <f>IFERROR(_xlfn.XLOOKUP($B46,enrollment!$A$2:$A$801,enrollment!$O$2:$O$801),"")</f>
        <v>6789012345</v>
      </c>
      <c r="AF46">
        <f>IFERROR(_xlfn.XLOOKUP($AE46,providers!$B$2:$B$11,providers!$Q$2:$Q$11),"")</f>
        <v>4.0999999999999996</v>
      </c>
      <c r="AG46" s="1">
        <f t="shared" si="0"/>
        <v>45536</v>
      </c>
    </row>
    <row r="47" spans="1:33" x14ac:dyDescent="0.25">
      <c r="A47" t="s">
        <v>116</v>
      </c>
      <c r="B47" t="s">
        <v>112</v>
      </c>
      <c r="C47">
        <v>6789012345</v>
      </c>
      <c r="D47">
        <v>6789012345</v>
      </c>
      <c r="E47" s="1">
        <v>45345</v>
      </c>
      <c r="F47" s="1">
        <v>45345</v>
      </c>
      <c r="G47" s="1">
        <v>45370</v>
      </c>
      <c r="H47" t="s">
        <v>28</v>
      </c>
      <c r="I47">
        <v>11</v>
      </c>
      <c r="J47" t="s">
        <v>47</v>
      </c>
      <c r="K47">
        <v>99213</v>
      </c>
      <c r="O47">
        <v>1</v>
      </c>
      <c r="P47">
        <v>239.94</v>
      </c>
      <c r="Q47">
        <v>177.73</v>
      </c>
      <c r="R47">
        <v>142.18</v>
      </c>
      <c r="S47">
        <v>35.549999999999997</v>
      </c>
      <c r="T47" t="s">
        <v>30</v>
      </c>
      <c r="X47" t="s">
        <v>43</v>
      </c>
      <c r="Y47" t="s">
        <v>44</v>
      </c>
      <c r="Z47" t="s">
        <v>39</v>
      </c>
      <c r="AA47" t="str">
        <f>IFERROR(_xlfn.XLOOKUP($J47,avoidable_ed_reference!$A$2:$A$13,avoidable_ed_reference!$C$2:$C$13),"Not Classified")</f>
        <v>Not Classified</v>
      </c>
      <c r="AB47" t="str">
        <f>IFERROR(_xlfn.XLOOKUP($B47,enrollment!$A$2:$A$801,enrollment!$I$2:$I$801),"")</f>
        <v>OH</v>
      </c>
      <c r="AC47">
        <f>IFERROR(_xlfn.XLOOKUP($B47,enrollment!$A$2:$A$801,enrollment!$L$2:$L$801),"")</f>
        <v>30</v>
      </c>
      <c r="AD47" t="str" cm="1">
        <f t="array" ref="AD47">_xlfn.IFS(AC47="","Unknown",AC47&lt;18,"0-17",AC47&lt;35,"18-34",AC47&lt;50,"35-49",AC47&lt;65,"50-64",TRUE,"65+")</f>
        <v>18-34</v>
      </c>
      <c r="AE47">
        <f>IFERROR(_xlfn.XLOOKUP($B47,enrollment!$A$2:$A$801,enrollment!$O$2:$O$801),"")</f>
        <v>6789012345</v>
      </c>
      <c r="AF47">
        <f>IFERROR(_xlfn.XLOOKUP($AE47,providers!$B$2:$B$11,providers!$Q$2:$Q$11),"")</f>
        <v>4.0999999999999996</v>
      </c>
      <c r="AG47" s="1">
        <f t="shared" si="0"/>
        <v>45323</v>
      </c>
    </row>
    <row r="48" spans="1:33" x14ac:dyDescent="0.25">
      <c r="A48" t="s">
        <v>117</v>
      </c>
      <c r="B48" t="s">
        <v>118</v>
      </c>
      <c r="C48">
        <v>8901234567</v>
      </c>
      <c r="D48">
        <v>8901234567</v>
      </c>
      <c r="E48" s="1">
        <v>45653</v>
      </c>
      <c r="F48" s="1">
        <v>45653</v>
      </c>
      <c r="G48" s="1">
        <v>45681</v>
      </c>
      <c r="H48" t="s">
        <v>28</v>
      </c>
      <c r="I48">
        <v>11</v>
      </c>
      <c r="J48" t="s">
        <v>38</v>
      </c>
      <c r="K48">
        <v>99213</v>
      </c>
      <c r="O48">
        <v>1</v>
      </c>
      <c r="P48">
        <v>209.2</v>
      </c>
      <c r="Q48">
        <v>154.96</v>
      </c>
      <c r="R48">
        <v>123.97</v>
      </c>
      <c r="S48">
        <v>30.99</v>
      </c>
      <c r="T48" t="s">
        <v>30</v>
      </c>
      <c r="X48" t="s">
        <v>43</v>
      </c>
      <c r="Y48" t="s">
        <v>44</v>
      </c>
      <c r="Z48" t="s">
        <v>39</v>
      </c>
      <c r="AA48" t="str">
        <f>IFERROR(_xlfn.XLOOKUP($J48,avoidable_ed_reference!$A$2:$A$13,avoidable_ed_reference!$C$2:$C$13),"Not Classified")</f>
        <v>Not Classified</v>
      </c>
      <c r="AB48" t="str">
        <f>IFERROR(_xlfn.XLOOKUP($B48,enrollment!$A$2:$A$801,enrollment!$I$2:$I$801),"")</f>
        <v>GA</v>
      </c>
      <c r="AC48">
        <f>IFERROR(_xlfn.XLOOKUP($B48,enrollment!$A$2:$A$801,enrollment!$L$2:$L$801),"")</f>
        <v>35</v>
      </c>
      <c r="AD48" t="str" cm="1">
        <f t="array" ref="AD48">_xlfn.IFS(AC48="","Unknown",AC48&lt;18,"0-17",AC48&lt;35,"18-34",AC48&lt;50,"35-49",AC48&lt;65,"50-64",TRUE,"65+")</f>
        <v>35-49</v>
      </c>
      <c r="AE48">
        <f>IFERROR(_xlfn.XLOOKUP($B48,enrollment!$A$2:$A$801,enrollment!$O$2:$O$801),"")</f>
        <v>8901234567</v>
      </c>
      <c r="AF48">
        <f>IFERROR(_xlfn.XLOOKUP($AE48,providers!$B$2:$B$11,providers!$Q$2:$Q$11),"")</f>
        <v>3.7</v>
      </c>
      <c r="AG48" s="1">
        <f t="shared" si="0"/>
        <v>45627</v>
      </c>
    </row>
    <row r="49" spans="1:33" x14ac:dyDescent="0.25">
      <c r="A49" t="s">
        <v>119</v>
      </c>
      <c r="B49" t="s">
        <v>118</v>
      </c>
      <c r="C49">
        <v>8901234567</v>
      </c>
      <c r="D49">
        <v>8901234567</v>
      </c>
      <c r="E49" s="1">
        <v>45511</v>
      </c>
      <c r="F49" s="1">
        <v>45511</v>
      </c>
      <c r="G49" s="1">
        <v>45533</v>
      </c>
      <c r="H49" t="s">
        <v>28</v>
      </c>
      <c r="I49">
        <v>11</v>
      </c>
      <c r="J49" t="s">
        <v>35</v>
      </c>
      <c r="K49">
        <v>99213</v>
      </c>
      <c r="O49">
        <v>1</v>
      </c>
      <c r="P49">
        <v>230.78</v>
      </c>
      <c r="Q49">
        <v>170.95</v>
      </c>
      <c r="R49">
        <v>136.76</v>
      </c>
      <c r="S49">
        <v>34.19</v>
      </c>
      <c r="T49" t="s">
        <v>30</v>
      </c>
      <c r="X49" t="s">
        <v>43</v>
      </c>
      <c r="Y49" t="s">
        <v>44</v>
      </c>
      <c r="Z49" t="s">
        <v>39</v>
      </c>
      <c r="AA49" t="str">
        <f>IFERROR(_xlfn.XLOOKUP($J49,avoidable_ed_reference!$A$2:$A$13,avoidable_ed_reference!$C$2:$C$13),"Not Classified")</f>
        <v>Avoidable</v>
      </c>
      <c r="AB49" t="str">
        <f>IFERROR(_xlfn.XLOOKUP($B49,enrollment!$A$2:$A$801,enrollment!$I$2:$I$801),"")</f>
        <v>GA</v>
      </c>
      <c r="AC49">
        <f>IFERROR(_xlfn.XLOOKUP($B49,enrollment!$A$2:$A$801,enrollment!$L$2:$L$801),"")</f>
        <v>35</v>
      </c>
      <c r="AD49" t="str" cm="1">
        <f t="array" ref="AD49">_xlfn.IFS(AC49="","Unknown",AC49&lt;18,"0-17",AC49&lt;35,"18-34",AC49&lt;50,"35-49",AC49&lt;65,"50-64",TRUE,"65+")</f>
        <v>35-49</v>
      </c>
      <c r="AE49">
        <f>IFERROR(_xlfn.XLOOKUP($B49,enrollment!$A$2:$A$801,enrollment!$O$2:$O$801),"")</f>
        <v>8901234567</v>
      </c>
      <c r="AF49">
        <f>IFERROR(_xlfn.XLOOKUP($AE49,providers!$B$2:$B$11,providers!$Q$2:$Q$11),"")</f>
        <v>3.7</v>
      </c>
      <c r="AG49" s="1">
        <f t="shared" si="0"/>
        <v>45505</v>
      </c>
    </row>
    <row r="50" spans="1:33" x14ac:dyDescent="0.25">
      <c r="A50" t="s">
        <v>120</v>
      </c>
      <c r="B50" t="s">
        <v>118</v>
      </c>
      <c r="C50">
        <v>7890123456</v>
      </c>
      <c r="D50">
        <v>7890123456</v>
      </c>
      <c r="E50" s="1">
        <v>45408</v>
      </c>
      <c r="F50" s="1">
        <v>45408</v>
      </c>
      <c r="G50" s="1">
        <v>45443</v>
      </c>
      <c r="H50" t="s">
        <v>59</v>
      </c>
      <c r="J50" t="s">
        <v>60</v>
      </c>
      <c r="L50" s="2" t="s">
        <v>106</v>
      </c>
      <c r="M50" t="s">
        <v>107</v>
      </c>
      <c r="N50" t="s">
        <v>108</v>
      </c>
      <c r="O50">
        <v>1</v>
      </c>
      <c r="P50">
        <v>1197.53</v>
      </c>
      <c r="Q50">
        <v>1088.6600000000001</v>
      </c>
      <c r="R50">
        <v>870.93</v>
      </c>
      <c r="S50">
        <v>217.73</v>
      </c>
      <c r="T50" t="s">
        <v>30</v>
      </c>
      <c r="X50" t="s">
        <v>43</v>
      </c>
      <c r="Y50" t="s">
        <v>44</v>
      </c>
      <c r="Z50" t="s">
        <v>64</v>
      </c>
      <c r="AA50" t="str">
        <f>IFERROR(_xlfn.XLOOKUP($J50,avoidable_ed_reference!$A$2:$A$13,avoidable_ed_reference!$C$2:$C$13),"Not Classified")</f>
        <v>Not Classified</v>
      </c>
      <c r="AB50" t="str">
        <f>IFERROR(_xlfn.XLOOKUP($B50,enrollment!$A$2:$A$801,enrollment!$I$2:$I$801),"")</f>
        <v>GA</v>
      </c>
      <c r="AC50">
        <f>IFERROR(_xlfn.XLOOKUP($B50,enrollment!$A$2:$A$801,enrollment!$L$2:$L$801),"")</f>
        <v>35</v>
      </c>
      <c r="AD50" t="str" cm="1">
        <f t="array" ref="AD50">_xlfn.IFS(AC50="","Unknown",AC50&lt;18,"0-17",AC50&lt;35,"18-34",AC50&lt;50,"35-49",AC50&lt;65,"50-64",TRUE,"65+")</f>
        <v>35-49</v>
      </c>
      <c r="AE50">
        <f>IFERROR(_xlfn.XLOOKUP($B50,enrollment!$A$2:$A$801,enrollment!$O$2:$O$801),"")</f>
        <v>8901234567</v>
      </c>
      <c r="AF50">
        <f>IFERROR(_xlfn.XLOOKUP($AE50,providers!$B$2:$B$11,providers!$Q$2:$Q$11),"")</f>
        <v>3.7</v>
      </c>
      <c r="AG50" s="1">
        <f t="shared" si="0"/>
        <v>45383</v>
      </c>
    </row>
    <row r="51" spans="1:33" x14ac:dyDescent="0.25">
      <c r="A51" t="s">
        <v>121</v>
      </c>
      <c r="B51" t="s">
        <v>118</v>
      </c>
      <c r="C51">
        <v>8901234567</v>
      </c>
      <c r="D51">
        <v>8901234567</v>
      </c>
      <c r="E51" s="1">
        <v>45346</v>
      </c>
      <c r="F51" s="1">
        <v>45346</v>
      </c>
      <c r="G51" s="1">
        <v>45363</v>
      </c>
      <c r="H51" t="s">
        <v>28</v>
      </c>
      <c r="I51">
        <v>11</v>
      </c>
      <c r="J51" t="s">
        <v>47</v>
      </c>
      <c r="K51">
        <v>99213</v>
      </c>
      <c r="O51">
        <v>1</v>
      </c>
      <c r="P51">
        <v>223.71</v>
      </c>
      <c r="Q51">
        <v>165.71</v>
      </c>
      <c r="R51">
        <v>132.57</v>
      </c>
      <c r="S51">
        <v>33.14</v>
      </c>
      <c r="T51" t="s">
        <v>30</v>
      </c>
      <c r="X51" t="s">
        <v>43</v>
      </c>
      <c r="Y51" t="s">
        <v>44</v>
      </c>
      <c r="Z51" t="s">
        <v>39</v>
      </c>
      <c r="AA51" t="str">
        <f>IFERROR(_xlfn.XLOOKUP($J51,avoidable_ed_reference!$A$2:$A$13,avoidable_ed_reference!$C$2:$C$13),"Not Classified")</f>
        <v>Not Classified</v>
      </c>
      <c r="AB51" t="str">
        <f>IFERROR(_xlfn.XLOOKUP($B51,enrollment!$A$2:$A$801,enrollment!$I$2:$I$801),"")</f>
        <v>GA</v>
      </c>
      <c r="AC51">
        <f>IFERROR(_xlfn.XLOOKUP($B51,enrollment!$A$2:$A$801,enrollment!$L$2:$L$801),"")</f>
        <v>35</v>
      </c>
      <c r="AD51" t="str" cm="1">
        <f t="array" ref="AD51">_xlfn.IFS(AC51="","Unknown",AC51&lt;18,"0-17",AC51&lt;35,"18-34",AC51&lt;50,"35-49",AC51&lt;65,"50-64",TRUE,"65+")</f>
        <v>35-49</v>
      </c>
      <c r="AE51">
        <f>IFERROR(_xlfn.XLOOKUP($B51,enrollment!$A$2:$A$801,enrollment!$O$2:$O$801),"")</f>
        <v>8901234567</v>
      </c>
      <c r="AF51">
        <f>IFERROR(_xlfn.XLOOKUP($AE51,providers!$B$2:$B$11,providers!$Q$2:$Q$11),"")</f>
        <v>3.7</v>
      </c>
      <c r="AG51" s="1">
        <f t="shared" si="0"/>
        <v>45323</v>
      </c>
    </row>
    <row r="52" spans="1:33" x14ac:dyDescent="0.25">
      <c r="A52" t="s">
        <v>122</v>
      </c>
      <c r="B52" t="s">
        <v>118</v>
      </c>
      <c r="C52">
        <v>8901234567</v>
      </c>
      <c r="D52">
        <v>8901234567</v>
      </c>
      <c r="E52" s="1">
        <v>45588</v>
      </c>
      <c r="F52" s="1">
        <v>45588</v>
      </c>
      <c r="G52" s="1">
        <v>45617</v>
      </c>
      <c r="H52" t="s">
        <v>28</v>
      </c>
      <c r="I52">
        <v>23</v>
      </c>
      <c r="J52" t="s">
        <v>35</v>
      </c>
      <c r="K52">
        <v>99284</v>
      </c>
      <c r="O52">
        <v>1</v>
      </c>
      <c r="P52">
        <v>2387.54</v>
      </c>
      <c r="Q52">
        <v>1326.41</v>
      </c>
      <c r="R52">
        <v>1061.1300000000001</v>
      </c>
      <c r="S52">
        <v>265.27999999999997</v>
      </c>
      <c r="T52" t="s">
        <v>30</v>
      </c>
      <c r="X52" t="s">
        <v>43</v>
      </c>
      <c r="Y52" t="s">
        <v>44</v>
      </c>
      <c r="Z52" t="s">
        <v>45</v>
      </c>
      <c r="AA52" t="str">
        <f>IFERROR(_xlfn.XLOOKUP($J52,avoidable_ed_reference!$A$2:$A$13,avoidable_ed_reference!$C$2:$C$13),"Not Classified")</f>
        <v>Avoidable</v>
      </c>
      <c r="AB52" t="str">
        <f>IFERROR(_xlfn.XLOOKUP($B52,enrollment!$A$2:$A$801,enrollment!$I$2:$I$801),"")</f>
        <v>GA</v>
      </c>
      <c r="AC52">
        <f>IFERROR(_xlfn.XLOOKUP($B52,enrollment!$A$2:$A$801,enrollment!$L$2:$L$801),"")</f>
        <v>35</v>
      </c>
      <c r="AD52" t="str" cm="1">
        <f t="array" ref="AD52">_xlfn.IFS(AC52="","Unknown",AC52&lt;18,"0-17",AC52&lt;35,"18-34",AC52&lt;50,"35-49",AC52&lt;65,"50-64",TRUE,"65+")</f>
        <v>35-49</v>
      </c>
      <c r="AE52">
        <f>IFERROR(_xlfn.XLOOKUP($B52,enrollment!$A$2:$A$801,enrollment!$O$2:$O$801),"")</f>
        <v>8901234567</v>
      </c>
      <c r="AF52">
        <f>IFERROR(_xlfn.XLOOKUP($AE52,providers!$B$2:$B$11,providers!$Q$2:$Q$11),"")</f>
        <v>3.7</v>
      </c>
      <c r="AG52" s="1">
        <f t="shared" si="0"/>
        <v>45566</v>
      </c>
    </row>
    <row r="53" spans="1:33" x14ac:dyDescent="0.25">
      <c r="A53" t="s">
        <v>123</v>
      </c>
      <c r="B53" t="s">
        <v>118</v>
      </c>
      <c r="C53">
        <v>8901234567</v>
      </c>
      <c r="D53">
        <v>8901234567</v>
      </c>
      <c r="E53" s="1">
        <v>45360</v>
      </c>
      <c r="F53" s="1">
        <v>45360</v>
      </c>
      <c r="G53" s="1">
        <v>45374</v>
      </c>
      <c r="H53" t="s">
        <v>28</v>
      </c>
      <c r="I53">
        <v>11</v>
      </c>
      <c r="J53" t="s">
        <v>38</v>
      </c>
      <c r="K53">
        <v>99213</v>
      </c>
      <c r="O53">
        <v>1</v>
      </c>
      <c r="P53">
        <v>166.74</v>
      </c>
      <c r="Q53">
        <v>123.51</v>
      </c>
      <c r="R53">
        <v>98.81</v>
      </c>
      <c r="S53">
        <v>24.7</v>
      </c>
      <c r="T53" t="s">
        <v>30</v>
      </c>
      <c r="X53" t="s">
        <v>43</v>
      </c>
      <c r="Y53" t="s">
        <v>44</v>
      </c>
      <c r="Z53" t="s">
        <v>39</v>
      </c>
      <c r="AA53" t="str">
        <f>IFERROR(_xlfn.XLOOKUP($J53,avoidable_ed_reference!$A$2:$A$13,avoidable_ed_reference!$C$2:$C$13),"Not Classified")</f>
        <v>Not Classified</v>
      </c>
      <c r="AB53" t="str">
        <f>IFERROR(_xlfn.XLOOKUP($B53,enrollment!$A$2:$A$801,enrollment!$I$2:$I$801),"")</f>
        <v>GA</v>
      </c>
      <c r="AC53">
        <f>IFERROR(_xlfn.XLOOKUP($B53,enrollment!$A$2:$A$801,enrollment!$L$2:$L$801),"")</f>
        <v>35</v>
      </c>
      <c r="AD53" t="str" cm="1">
        <f t="array" ref="AD53">_xlfn.IFS(AC53="","Unknown",AC53&lt;18,"0-17",AC53&lt;35,"18-34",AC53&lt;50,"35-49",AC53&lt;65,"50-64",TRUE,"65+")</f>
        <v>35-49</v>
      </c>
      <c r="AE53">
        <f>IFERROR(_xlfn.XLOOKUP($B53,enrollment!$A$2:$A$801,enrollment!$O$2:$O$801),"")</f>
        <v>8901234567</v>
      </c>
      <c r="AF53">
        <f>IFERROR(_xlfn.XLOOKUP($AE53,providers!$B$2:$B$11,providers!$Q$2:$Q$11),"")</f>
        <v>3.7</v>
      </c>
      <c r="AG53" s="1">
        <f t="shared" si="0"/>
        <v>45352</v>
      </c>
    </row>
    <row r="54" spans="1:33" x14ac:dyDescent="0.25">
      <c r="A54" t="s">
        <v>124</v>
      </c>
      <c r="B54" t="s">
        <v>125</v>
      </c>
      <c r="C54">
        <v>2233445566</v>
      </c>
      <c r="D54">
        <v>2233445566</v>
      </c>
      <c r="E54" s="1">
        <v>45320</v>
      </c>
      <c r="F54" s="1">
        <v>45320</v>
      </c>
      <c r="G54" s="1">
        <v>45348</v>
      </c>
      <c r="H54" t="s">
        <v>28</v>
      </c>
      <c r="I54">
        <v>23</v>
      </c>
      <c r="J54" t="s">
        <v>42</v>
      </c>
      <c r="K54">
        <v>99284</v>
      </c>
      <c r="O54">
        <v>1</v>
      </c>
      <c r="P54">
        <v>1801.82</v>
      </c>
      <c r="Q54">
        <v>1001.01</v>
      </c>
      <c r="R54">
        <v>800.81</v>
      </c>
      <c r="S54">
        <v>200.2</v>
      </c>
      <c r="T54" t="s">
        <v>30</v>
      </c>
      <c r="X54" t="s">
        <v>31</v>
      </c>
      <c r="Y54" t="s">
        <v>32</v>
      </c>
      <c r="Z54" t="s">
        <v>45</v>
      </c>
      <c r="AA54" t="str">
        <f>IFERROR(_xlfn.XLOOKUP($J54,avoidable_ed_reference!$A$2:$A$13,avoidable_ed_reference!$C$2:$C$13),"Not Classified")</f>
        <v>Non-Avoidable</v>
      </c>
      <c r="AB54" t="str">
        <f>IFERROR(_xlfn.XLOOKUP($B54,enrollment!$A$2:$A$801,enrollment!$I$2:$I$801),"")</f>
        <v>TN</v>
      </c>
      <c r="AC54">
        <f>IFERROR(_xlfn.XLOOKUP($B54,enrollment!$A$2:$A$801,enrollment!$L$2:$L$801),"")</f>
        <v>50</v>
      </c>
      <c r="AD54" t="str" cm="1">
        <f t="array" ref="AD54">_xlfn.IFS(AC54="","Unknown",AC54&lt;18,"0-17",AC54&lt;35,"18-34",AC54&lt;50,"35-49",AC54&lt;65,"50-64",TRUE,"65+")</f>
        <v>50-64</v>
      </c>
      <c r="AE54">
        <f>IFERROR(_xlfn.XLOOKUP($B54,enrollment!$A$2:$A$801,enrollment!$O$2:$O$801),"")</f>
        <v>2233445566</v>
      </c>
      <c r="AF54">
        <f>IFERROR(_xlfn.XLOOKUP($AE54,providers!$B$2:$B$11,providers!$Q$2:$Q$11),"")</f>
        <v>3.5</v>
      </c>
      <c r="AG54" s="1">
        <f t="shared" si="0"/>
        <v>45292</v>
      </c>
    </row>
    <row r="55" spans="1:33" x14ac:dyDescent="0.25">
      <c r="A55" t="s">
        <v>126</v>
      </c>
      <c r="B55" t="s">
        <v>125</v>
      </c>
      <c r="C55">
        <v>6789012345</v>
      </c>
      <c r="D55">
        <v>6789012345</v>
      </c>
      <c r="E55" s="1">
        <v>45523</v>
      </c>
      <c r="F55" s="1">
        <v>45523</v>
      </c>
      <c r="G55" s="1">
        <v>45538</v>
      </c>
      <c r="H55" t="s">
        <v>28</v>
      </c>
      <c r="I55">
        <v>23</v>
      </c>
      <c r="J55" t="s">
        <v>127</v>
      </c>
      <c r="K55">
        <v>99284</v>
      </c>
      <c r="O55">
        <v>1</v>
      </c>
      <c r="P55">
        <v>1935.65</v>
      </c>
      <c r="Q55">
        <v>1075.3599999999999</v>
      </c>
      <c r="R55">
        <v>860.29</v>
      </c>
      <c r="S55">
        <v>215.07</v>
      </c>
      <c r="T55" t="s">
        <v>30</v>
      </c>
      <c r="X55" t="s">
        <v>31</v>
      </c>
      <c r="Y55" t="s">
        <v>32</v>
      </c>
      <c r="Z55" t="s">
        <v>45</v>
      </c>
      <c r="AA55" t="str">
        <f>IFERROR(_xlfn.XLOOKUP($J55,avoidable_ed_reference!$A$2:$A$13,avoidable_ed_reference!$C$2:$C$13),"Not Classified")</f>
        <v>Avoidable</v>
      </c>
      <c r="AB55" t="str">
        <f>IFERROR(_xlfn.XLOOKUP($B55,enrollment!$A$2:$A$801,enrollment!$I$2:$I$801),"")</f>
        <v>TN</v>
      </c>
      <c r="AC55">
        <f>IFERROR(_xlfn.XLOOKUP($B55,enrollment!$A$2:$A$801,enrollment!$L$2:$L$801),"")</f>
        <v>50</v>
      </c>
      <c r="AD55" t="str" cm="1">
        <f t="array" ref="AD55">_xlfn.IFS(AC55="","Unknown",AC55&lt;18,"0-17",AC55&lt;35,"18-34",AC55&lt;50,"35-49",AC55&lt;65,"50-64",TRUE,"65+")</f>
        <v>50-64</v>
      </c>
      <c r="AE55">
        <f>IFERROR(_xlfn.XLOOKUP($B55,enrollment!$A$2:$A$801,enrollment!$O$2:$O$801),"")</f>
        <v>2233445566</v>
      </c>
      <c r="AF55">
        <f>IFERROR(_xlfn.XLOOKUP($AE55,providers!$B$2:$B$11,providers!$Q$2:$Q$11),"")</f>
        <v>3.5</v>
      </c>
      <c r="AG55" s="1">
        <f t="shared" si="0"/>
        <v>45505</v>
      </c>
    </row>
    <row r="56" spans="1:33" x14ac:dyDescent="0.25">
      <c r="A56" t="s">
        <v>128</v>
      </c>
      <c r="B56" t="s">
        <v>125</v>
      </c>
      <c r="C56">
        <v>3456789012</v>
      </c>
      <c r="D56">
        <v>3456789012</v>
      </c>
      <c r="E56" s="1">
        <v>45389</v>
      </c>
      <c r="F56" s="1">
        <v>45389</v>
      </c>
      <c r="G56" s="1">
        <v>45415</v>
      </c>
      <c r="H56" t="s">
        <v>28</v>
      </c>
      <c r="I56">
        <v>23</v>
      </c>
      <c r="J56" t="s">
        <v>129</v>
      </c>
      <c r="K56">
        <v>99284</v>
      </c>
      <c r="O56">
        <v>1</v>
      </c>
      <c r="P56">
        <v>1929.98</v>
      </c>
      <c r="Q56">
        <v>1072.21</v>
      </c>
      <c r="R56">
        <v>857.77</v>
      </c>
      <c r="S56">
        <v>214.44</v>
      </c>
      <c r="T56" t="s">
        <v>30</v>
      </c>
      <c r="X56" t="s">
        <v>31</v>
      </c>
      <c r="Y56" t="s">
        <v>32</v>
      </c>
      <c r="Z56" t="s">
        <v>45</v>
      </c>
      <c r="AA56" t="str">
        <f>IFERROR(_xlfn.XLOOKUP($J56,avoidable_ed_reference!$A$2:$A$13,avoidable_ed_reference!$C$2:$C$13),"Not Classified")</f>
        <v>Potentially Avoidable</v>
      </c>
      <c r="AB56" t="str">
        <f>IFERROR(_xlfn.XLOOKUP($B56,enrollment!$A$2:$A$801,enrollment!$I$2:$I$801),"")</f>
        <v>TN</v>
      </c>
      <c r="AC56">
        <f>IFERROR(_xlfn.XLOOKUP($B56,enrollment!$A$2:$A$801,enrollment!$L$2:$L$801),"")</f>
        <v>50</v>
      </c>
      <c r="AD56" t="str" cm="1">
        <f t="array" ref="AD56">_xlfn.IFS(AC56="","Unknown",AC56&lt;18,"0-17",AC56&lt;35,"18-34",AC56&lt;50,"35-49",AC56&lt;65,"50-64",TRUE,"65+")</f>
        <v>50-64</v>
      </c>
      <c r="AE56">
        <f>IFERROR(_xlfn.XLOOKUP($B56,enrollment!$A$2:$A$801,enrollment!$O$2:$O$801),"")</f>
        <v>2233445566</v>
      </c>
      <c r="AF56">
        <f>IFERROR(_xlfn.XLOOKUP($AE56,providers!$B$2:$B$11,providers!$Q$2:$Q$11),"")</f>
        <v>3.5</v>
      </c>
      <c r="AG56" s="1">
        <f t="shared" si="0"/>
        <v>45383</v>
      </c>
    </row>
    <row r="57" spans="1:33" x14ac:dyDescent="0.25">
      <c r="A57" t="s">
        <v>130</v>
      </c>
      <c r="B57" t="s">
        <v>125</v>
      </c>
      <c r="C57">
        <v>7890123456</v>
      </c>
      <c r="D57">
        <v>7890123456</v>
      </c>
      <c r="E57" s="1">
        <v>45323</v>
      </c>
      <c r="F57" s="1">
        <v>45323</v>
      </c>
      <c r="G57" s="1">
        <v>45358</v>
      </c>
      <c r="H57" t="s">
        <v>28</v>
      </c>
      <c r="I57">
        <v>23</v>
      </c>
      <c r="J57" t="s">
        <v>80</v>
      </c>
      <c r="K57">
        <v>99284</v>
      </c>
      <c r="O57">
        <v>1</v>
      </c>
      <c r="P57">
        <v>1896.41</v>
      </c>
      <c r="Q57">
        <v>1053.56</v>
      </c>
      <c r="R57">
        <v>842.85</v>
      </c>
      <c r="S57">
        <v>210.71</v>
      </c>
      <c r="T57" t="s">
        <v>30</v>
      </c>
      <c r="X57" t="s">
        <v>31</v>
      </c>
      <c r="Y57" t="s">
        <v>32</v>
      </c>
      <c r="Z57" t="s">
        <v>45</v>
      </c>
      <c r="AA57" t="str">
        <f>IFERROR(_xlfn.XLOOKUP($J57,avoidable_ed_reference!$A$2:$A$13,avoidable_ed_reference!$C$2:$C$13),"Not Classified")</f>
        <v>Non-Avoidable</v>
      </c>
      <c r="AB57" t="str">
        <f>IFERROR(_xlfn.XLOOKUP($B57,enrollment!$A$2:$A$801,enrollment!$I$2:$I$801),"")</f>
        <v>TN</v>
      </c>
      <c r="AC57">
        <f>IFERROR(_xlfn.XLOOKUP($B57,enrollment!$A$2:$A$801,enrollment!$L$2:$L$801),"")</f>
        <v>50</v>
      </c>
      <c r="AD57" t="str" cm="1">
        <f t="array" ref="AD57">_xlfn.IFS(AC57="","Unknown",AC57&lt;18,"0-17",AC57&lt;35,"18-34",AC57&lt;50,"35-49",AC57&lt;65,"50-64",TRUE,"65+")</f>
        <v>50-64</v>
      </c>
      <c r="AE57">
        <f>IFERROR(_xlfn.XLOOKUP($B57,enrollment!$A$2:$A$801,enrollment!$O$2:$O$801),"")</f>
        <v>2233445566</v>
      </c>
      <c r="AF57">
        <f>IFERROR(_xlfn.XLOOKUP($AE57,providers!$B$2:$B$11,providers!$Q$2:$Q$11),"")</f>
        <v>3.5</v>
      </c>
      <c r="AG57" s="1">
        <f t="shared" si="0"/>
        <v>45323</v>
      </c>
    </row>
    <row r="58" spans="1:33" x14ac:dyDescent="0.25">
      <c r="A58" t="s">
        <v>131</v>
      </c>
      <c r="B58" t="s">
        <v>125</v>
      </c>
      <c r="C58">
        <v>2233445566</v>
      </c>
      <c r="D58">
        <v>2233445566</v>
      </c>
      <c r="E58" s="1">
        <v>45560</v>
      </c>
      <c r="F58" s="1">
        <v>45560</v>
      </c>
      <c r="G58" s="1">
        <v>45579</v>
      </c>
      <c r="H58" t="s">
        <v>28</v>
      </c>
      <c r="I58">
        <v>11</v>
      </c>
      <c r="J58" t="s">
        <v>35</v>
      </c>
      <c r="K58">
        <v>99213</v>
      </c>
      <c r="O58">
        <v>1</v>
      </c>
      <c r="P58">
        <v>207.16</v>
      </c>
      <c r="Q58">
        <v>153.44999999999999</v>
      </c>
      <c r="R58">
        <v>122.76</v>
      </c>
      <c r="S58">
        <v>30.69</v>
      </c>
      <c r="T58" t="s">
        <v>30</v>
      </c>
      <c r="X58" t="s">
        <v>31</v>
      </c>
      <c r="Y58" t="s">
        <v>32</v>
      </c>
      <c r="Z58" t="s">
        <v>39</v>
      </c>
      <c r="AA58" t="str">
        <f>IFERROR(_xlfn.XLOOKUP($J58,avoidable_ed_reference!$A$2:$A$13,avoidable_ed_reference!$C$2:$C$13),"Not Classified")</f>
        <v>Avoidable</v>
      </c>
      <c r="AB58" t="str">
        <f>IFERROR(_xlfn.XLOOKUP($B58,enrollment!$A$2:$A$801,enrollment!$I$2:$I$801),"")</f>
        <v>TN</v>
      </c>
      <c r="AC58">
        <f>IFERROR(_xlfn.XLOOKUP($B58,enrollment!$A$2:$A$801,enrollment!$L$2:$L$801),"")</f>
        <v>50</v>
      </c>
      <c r="AD58" t="str" cm="1">
        <f t="array" ref="AD58">_xlfn.IFS(AC58="","Unknown",AC58&lt;18,"0-17",AC58&lt;35,"18-34",AC58&lt;50,"35-49",AC58&lt;65,"50-64",TRUE,"65+")</f>
        <v>50-64</v>
      </c>
      <c r="AE58">
        <f>IFERROR(_xlfn.XLOOKUP($B58,enrollment!$A$2:$A$801,enrollment!$O$2:$O$801),"")</f>
        <v>2233445566</v>
      </c>
      <c r="AF58">
        <f>IFERROR(_xlfn.XLOOKUP($AE58,providers!$B$2:$B$11,providers!$Q$2:$Q$11),"")</f>
        <v>3.5</v>
      </c>
      <c r="AG58" s="1">
        <f t="shared" si="0"/>
        <v>45536</v>
      </c>
    </row>
    <row r="59" spans="1:33" x14ac:dyDescent="0.25">
      <c r="A59" t="s">
        <v>132</v>
      </c>
      <c r="B59" t="s">
        <v>125</v>
      </c>
      <c r="C59">
        <v>2233445566</v>
      </c>
      <c r="D59">
        <v>2233445566</v>
      </c>
      <c r="E59" s="1">
        <v>45387</v>
      </c>
      <c r="F59" s="1">
        <v>45387</v>
      </c>
      <c r="G59" s="1">
        <v>45416</v>
      </c>
      <c r="H59" t="s">
        <v>28</v>
      </c>
      <c r="I59">
        <v>11</v>
      </c>
      <c r="J59" t="s">
        <v>35</v>
      </c>
      <c r="K59">
        <v>99213</v>
      </c>
      <c r="O59">
        <v>1</v>
      </c>
      <c r="P59">
        <v>220.28</v>
      </c>
      <c r="Q59">
        <v>163.16999999999999</v>
      </c>
      <c r="R59">
        <v>130.54</v>
      </c>
      <c r="S59">
        <v>32.630000000000003</v>
      </c>
      <c r="T59" t="s">
        <v>30</v>
      </c>
      <c r="X59" t="s">
        <v>31</v>
      </c>
      <c r="Y59" t="s">
        <v>32</v>
      </c>
      <c r="Z59" t="s">
        <v>39</v>
      </c>
      <c r="AA59" t="str">
        <f>IFERROR(_xlfn.XLOOKUP($J59,avoidable_ed_reference!$A$2:$A$13,avoidable_ed_reference!$C$2:$C$13),"Not Classified")</f>
        <v>Avoidable</v>
      </c>
      <c r="AB59" t="str">
        <f>IFERROR(_xlfn.XLOOKUP($B59,enrollment!$A$2:$A$801,enrollment!$I$2:$I$801),"")</f>
        <v>TN</v>
      </c>
      <c r="AC59">
        <f>IFERROR(_xlfn.XLOOKUP($B59,enrollment!$A$2:$A$801,enrollment!$L$2:$L$801),"")</f>
        <v>50</v>
      </c>
      <c r="AD59" t="str" cm="1">
        <f t="array" ref="AD59">_xlfn.IFS(AC59="","Unknown",AC59&lt;18,"0-17",AC59&lt;35,"18-34",AC59&lt;50,"35-49",AC59&lt;65,"50-64",TRUE,"65+")</f>
        <v>50-64</v>
      </c>
      <c r="AE59">
        <f>IFERROR(_xlfn.XLOOKUP($B59,enrollment!$A$2:$A$801,enrollment!$O$2:$O$801),"")</f>
        <v>2233445566</v>
      </c>
      <c r="AF59">
        <f>IFERROR(_xlfn.XLOOKUP($AE59,providers!$B$2:$B$11,providers!$Q$2:$Q$11),"")</f>
        <v>3.5</v>
      </c>
      <c r="AG59" s="1">
        <f t="shared" si="0"/>
        <v>45383</v>
      </c>
    </row>
    <row r="60" spans="1:33" x14ac:dyDescent="0.25">
      <c r="A60" t="s">
        <v>133</v>
      </c>
      <c r="B60" t="s">
        <v>125</v>
      </c>
      <c r="C60">
        <v>9012345678</v>
      </c>
      <c r="D60">
        <v>9012345678</v>
      </c>
      <c r="E60" s="1">
        <v>45641</v>
      </c>
      <c r="F60" s="1">
        <v>45641</v>
      </c>
      <c r="G60" s="1">
        <v>45673</v>
      </c>
      <c r="H60" t="s">
        <v>28</v>
      </c>
      <c r="I60">
        <v>23</v>
      </c>
      <c r="J60" t="s">
        <v>129</v>
      </c>
      <c r="K60">
        <v>99284</v>
      </c>
      <c r="O60">
        <v>1</v>
      </c>
      <c r="P60">
        <v>1656.94</v>
      </c>
      <c r="Q60">
        <v>920.52</v>
      </c>
      <c r="R60">
        <v>736.42</v>
      </c>
      <c r="S60">
        <v>184.1</v>
      </c>
      <c r="T60" t="s">
        <v>30</v>
      </c>
      <c r="X60" t="s">
        <v>31</v>
      </c>
      <c r="Y60" t="s">
        <v>32</v>
      </c>
      <c r="Z60" t="s">
        <v>45</v>
      </c>
      <c r="AA60" t="str">
        <f>IFERROR(_xlfn.XLOOKUP($J60,avoidable_ed_reference!$A$2:$A$13,avoidable_ed_reference!$C$2:$C$13),"Not Classified")</f>
        <v>Potentially Avoidable</v>
      </c>
      <c r="AB60" t="str">
        <f>IFERROR(_xlfn.XLOOKUP($B60,enrollment!$A$2:$A$801,enrollment!$I$2:$I$801),"")</f>
        <v>TN</v>
      </c>
      <c r="AC60">
        <f>IFERROR(_xlfn.XLOOKUP($B60,enrollment!$A$2:$A$801,enrollment!$L$2:$L$801),"")</f>
        <v>50</v>
      </c>
      <c r="AD60" t="str" cm="1">
        <f t="array" ref="AD60">_xlfn.IFS(AC60="","Unknown",AC60&lt;18,"0-17",AC60&lt;35,"18-34",AC60&lt;50,"35-49",AC60&lt;65,"50-64",TRUE,"65+")</f>
        <v>50-64</v>
      </c>
      <c r="AE60">
        <f>IFERROR(_xlfn.XLOOKUP($B60,enrollment!$A$2:$A$801,enrollment!$O$2:$O$801),"")</f>
        <v>2233445566</v>
      </c>
      <c r="AF60">
        <f>IFERROR(_xlfn.XLOOKUP($AE60,providers!$B$2:$B$11,providers!$Q$2:$Q$11),"")</f>
        <v>3.5</v>
      </c>
      <c r="AG60" s="1">
        <f t="shared" si="0"/>
        <v>45627</v>
      </c>
    </row>
    <row r="61" spans="1:33" x14ac:dyDescent="0.25">
      <c r="A61" t="s">
        <v>134</v>
      </c>
      <c r="B61" t="s">
        <v>125</v>
      </c>
      <c r="C61">
        <v>8901234567</v>
      </c>
      <c r="D61">
        <v>8901234567</v>
      </c>
      <c r="E61" s="1">
        <v>45435</v>
      </c>
      <c r="F61" s="1">
        <v>45435</v>
      </c>
      <c r="G61" s="1">
        <v>45460</v>
      </c>
      <c r="H61" t="s">
        <v>28</v>
      </c>
      <c r="I61">
        <v>23</v>
      </c>
      <c r="J61" t="s">
        <v>42</v>
      </c>
      <c r="K61">
        <v>99284</v>
      </c>
      <c r="O61">
        <v>1</v>
      </c>
      <c r="P61">
        <v>2123.15</v>
      </c>
      <c r="Q61">
        <v>1179.53</v>
      </c>
      <c r="R61">
        <v>943.62</v>
      </c>
      <c r="S61">
        <v>235.91</v>
      </c>
      <c r="T61" t="s">
        <v>30</v>
      </c>
      <c r="X61" t="s">
        <v>31</v>
      </c>
      <c r="Y61" t="s">
        <v>32</v>
      </c>
      <c r="Z61" t="s">
        <v>45</v>
      </c>
      <c r="AA61" t="str">
        <f>IFERROR(_xlfn.XLOOKUP($J61,avoidable_ed_reference!$A$2:$A$13,avoidable_ed_reference!$C$2:$C$13),"Not Classified")</f>
        <v>Non-Avoidable</v>
      </c>
      <c r="AB61" t="str">
        <f>IFERROR(_xlfn.XLOOKUP($B61,enrollment!$A$2:$A$801,enrollment!$I$2:$I$801),"")</f>
        <v>TN</v>
      </c>
      <c r="AC61">
        <f>IFERROR(_xlfn.XLOOKUP($B61,enrollment!$A$2:$A$801,enrollment!$L$2:$L$801),"")</f>
        <v>50</v>
      </c>
      <c r="AD61" t="str" cm="1">
        <f t="array" ref="AD61">_xlfn.IFS(AC61="","Unknown",AC61&lt;18,"0-17",AC61&lt;35,"18-34",AC61&lt;50,"35-49",AC61&lt;65,"50-64",TRUE,"65+")</f>
        <v>50-64</v>
      </c>
      <c r="AE61">
        <f>IFERROR(_xlfn.XLOOKUP($B61,enrollment!$A$2:$A$801,enrollment!$O$2:$O$801),"")</f>
        <v>2233445566</v>
      </c>
      <c r="AF61">
        <f>IFERROR(_xlfn.XLOOKUP($AE61,providers!$B$2:$B$11,providers!$Q$2:$Q$11),"")</f>
        <v>3.5</v>
      </c>
      <c r="AG61" s="1">
        <f t="shared" si="0"/>
        <v>45413</v>
      </c>
    </row>
    <row r="62" spans="1:33" x14ac:dyDescent="0.25">
      <c r="A62" t="s">
        <v>135</v>
      </c>
      <c r="B62" t="s">
        <v>125</v>
      </c>
      <c r="C62">
        <v>7890123456</v>
      </c>
      <c r="D62">
        <v>7890123456</v>
      </c>
      <c r="E62" s="1">
        <v>45299</v>
      </c>
      <c r="F62" s="1">
        <v>45299</v>
      </c>
      <c r="G62" s="1">
        <v>45319</v>
      </c>
      <c r="H62" t="s">
        <v>28</v>
      </c>
      <c r="I62">
        <v>23</v>
      </c>
      <c r="J62" t="s">
        <v>77</v>
      </c>
      <c r="K62">
        <v>99284</v>
      </c>
      <c r="O62">
        <v>1</v>
      </c>
      <c r="P62">
        <v>2446.33</v>
      </c>
      <c r="Q62">
        <v>1359.07</v>
      </c>
      <c r="R62">
        <v>1087.26</v>
      </c>
      <c r="S62">
        <v>271.81</v>
      </c>
      <c r="T62" t="s">
        <v>30</v>
      </c>
      <c r="X62" t="s">
        <v>31</v>
      </c>
      <c r="Y62" t="s">
        <v>32</v>
      </c>
      <c r="Z62" t="s">
        <v>45</v>
      </c>
      <c r="AA62" t="str">
        <f>IFERROR(_xlfn.XLOOKUP($J62,avoidable_ed_reference!$A$2:$A$13,avoidable_ed_reference!$C$2:$C$13),"Not Classified")</f>
        <v>Avoidable</v>
      </c>
      <c r="AB62" t="str">
        <f>IFERROR(_xlfn.XLOOKUP($B62,enrollment!$A$2:$A$801,enrollment!$I$2:$I$801),"")</f>
        <v>TN</v>
      </c>
      <c r="AC62">
        <f>IFERROR(_xlfn.XLOOKUP($B62,enrollment!$A$2:$A$801,enrollment!$L$2:$L$801),"")</f>
        <v>50</v>
      </c>
      <c r="AD62" t="str" cm="1">
        <f t="array" ref="AD62">_xlfn.IFS(AC62="","Unknown",AC62&lt;18,"0-17",AC62&lt;35,"18-34",AC62&lt;50,"35-49",AC62&lt;65,"50-64",TRUE,"65+")</f>
        <v>50-64</v>
      </c>
      <c r="AE62">
        <f>IFERROR(_xlfn.XLOOKUP($B62,enrollment!$A$2:$A$801,enrollment!$O$2:$O$801),"")</f>
        <v>2233445566</v>
      </c>
      <c r="AF62">
        <f>IFERROR(_xlfn.XLOOKUP($AE62,providers!$B$2:$B$11,providers!$Q$2:$Q$11),"")</f>
        <v>3.5</v>
      </c>
      <c r="AG62" s="1">
        <f t="shared" si="0"/>
        <v>45292</v>
      </c>
    </row>
    <row r="63" spans="1:33" x14ac:dyDescent="0.25">
      <c r="A63" t="s">
        <v>136</v>
      </c>
      <c r="B63" t="s">
        <v>125</v>
      </c>
      <c r="C63">
        <v>2233445566</v>
      </c>
      <c r="D63">
        <v>2233445566</v>
      </c>
      <c r="E63" s="1">
        <v>45606</v>
      </c>
      <c r="F63" s="1">
        <v>45606</v>
      </c>
      <c r="G63" s="1">
        <v>45621</v>
      </c>
      <c r="H63" t="s">
        <v>28</v>
      </c>
      <c r="I63">
        <v>23</v>
      </c>
      <c r="J63" t="s">
        <v>80</v>
      </c>
      <c r="K63">
        <v>99284</v>
      </c>
      <c r="O63">
        <v>1</v>
      </c>
      <c r="P63">
        <v>2064.11</v>
      </c>
      <c r="Q63">
        <v>1146.73</v>
      </c>
      <c r="R63">
        <v>917.38</v>
      </c>
      <c r="S63">
        <v>229.35</v>
      </c>
      <c r="T63" t="s">
        <v>30</v>
      </c>
      <c r="X63" t="s">
        <v>31</v>
      </c>
      <c r="Y63" t="s">
        <v>32</v>
      </c>
      <c r="Z63" t="s">
        <v>45</v>
      </c>
      <c r="AA63" t="str">
        <f>IFERROR(_xlfn.XLOOKUP($J63,avoidable_ed_reference!$A$2:$A$13,avoidable_ed_reference!$C$2:$C$13),"Not Classified")</f>
        <v>Non-Avoidable</v>
      </c>
      <c r="AB63" t="str">
        <f>IFERROR(_xlfn.XLOOKUP($B63,enrollment!$A$2:$A$801,enrollment!$I$2:$I$801),"")</f>
        <v>TN</v>
      </c>
      <c r="AC63">
        <f>IFERROR(_xlfn.XLOOKUP($B63,enrollment!$A$2:$A$801,enrollment!$L$2:$L$801),"")</f>
        <v>50</v>
      </c>
      <c r="AD63" t="str" cm="1">
        <f t="array" ref="AD63">_xlfn.IFS(AC63="","Unknown",AC63&lt;18,"0-17",AC63&lt;35,"18-34",AC63&lt;50,"35-49",AC63&lt;65,"50-64",TRUE,"65+")</f>
        <v>50-64</v>
      </c>
      <c r="AE63">
        <f>IFERROR(_xlfn.XLOOKUP($B63,enrollment!$A$2:$A$801,enrollment!$O$2:$O$801),"")</f>
        <v>2233445566</v>
      </c>
      <c r="AF63">
        <f>IFERROR(_xlfn.XLOOKUP($AE63,providers!$B$2:$B$11,providers!$Q$2:$Q$11),"")</f>
        <v>3.5</v>
      </c>
      <c r="AG63" s="1">
        <f t="shared" si="0"/>
        <v>45597</v>
      </c>
    </row>
    <row r="64" spans="1:33" x14ac:dyDescent="0.25">
      <c r="A64" t="s">
        <v>137</v>
      </c>
      <c r="B64" t="s">
        <v>125</v>
      </c>
      <c r="C64">
        <v>2345678901</v>
      </c>
      <c r="D64">
        <v>2345678901</v>
      </c>
      <c r="E64" s="1">
        <v>45594</v>
      </c>
      <c r="F64" s="1">
        <v>45594</v>
      </c>
      <c r="G64" s="1">
        <v>45621</v>
      </c>
      <c r="H64" t="s">
        <v>28</v>
      </c>
      <c r="I64">
        <v>22</v>
      </c>
      <c r="J64" t="s">
        <v>29</v>
      </c>
      <c r="K64">
        <v>90837</v>
      </c>
      <c r="O64">
        <v>1</v>
      </c>
      <c r="P64">
        <v>248.85</v>
      </c>
      <c r="Q64">
        <v>184.33</v>
      </c>
      <c r="R64">
        <v>147.46</v>
      </c>
      <c r="S64">
        <v>36.869999999999997</v>
      </c>
      <c r="T64" t="s">
        <v>30</v>
      </c>
      <c r="X64" t="s">
        <v>31</v>
      </c>
      <c r="Y64" t="s">
        <v>32</v>
      </c>
      <c r="Z64" t="s">
        <v>33</v>
      </c>
      <c r="AA64" t="str">
        <f>IFERROR(_xlfn.XLOOKUP($J64,avoidable_ed_reference!$A$2:$A$13,avoidable_ed_reference!$C$2:$C$13),"Not Classified")</f>
        <v>Potentially Avoidable</v>
      </c>
      <c r="AB64" t="str">
        <f>IFERROR(_xlfn.XLOOKUP($B64,enrollment!$A$2:$A$801,enrollment!$I$2:$I$801),"")</f>
        <v>TN</v>
      </c>
      <c r="AC64">
        <f>IFERROR(_xlfn.XLOOKUP($B64,enrollment!$A$2:$A$801,enrollment!$L$2:$L$801),"")</f>
        <v>50</v>
      </c>
      <c r="AD64" t="str" cm="1">
        <f t="array" ref="AD64">_xlfn.IFS(AC64="","Unknown",AC64&lt;18,"0-17",AC64&lt;35,"18-34",AC64&lt;50,"35-49",AC64&lt;65,"50-64",TRUE,"65+")</f>
        <v>50-64</v>
      </c>
      <c r="AE64">
        <f>IFERROR(_xlfn.XLOOKUP($B64,enrollment!$A$2:$A$801,enrollment!$O$2:$O$801),"")</f>
        <v>2233445566</v>
      </c>
      <c r="AF64">
        <f>IFERROR(_xlfn.XLOOKUP($AE64,providers!$B$2:$B$11,providers!$Q$2:$Q$11),"")</f>
        <v>3.5</v>
      </c>
      <c r="AG64" s="1">
        <f t="shared" si="0"/>
        <v>45566</v>
      </c>
    </row>
    <row r="65" spans="1:33" x14ac:dyDescent="0.25">
      <c r="A65" t="s">
        <v>138</v>
      </c>
      <c r="B65" t="s">
        <v>125</v>
      </c>
      <c r="C65">
        <v>5678901234</v>
      </c>
      <c r="D65">
        <v>5678901234</v>
      </c>
      <c r="E65" s="1">
        <v>45442</v>
      </c>
      <c r="F65" s="1">
        <v>45442</v>
      </c>
      <c r="G65" s="1">
        <v>45463</v>
      </c>
      <c r="H65" t="s">
        <v>28</v>
      </c>
      <c r="I65">
        <v>20</v>
      </c>
      <c r="J65" t="s">
        <v>35</v>
      </c>
      <c r="K65">
        <v>99213</v>
      </c>
      <c r="O65">
        <v>1</v>
      </c>
      <c r="P65">
        <v>172.02</v>
      </c>
      <c r="Q65">
        <v>132.32</v>
      </c>
      <c r="R65">
        <v>105.86</v>
      </c>
      <c r="S65">
        <v>26.46</v>
      </c>
      <c r="T65" t="s">
        <v>30</v>
      </c>
      <c r="X65" t="s">
        <v>31</v>
      </c>
      <c r="Y65" t="s">
        <v>32</v>
      </c>
      <c r="Z65" t="s">
        <v>36</v>
      </c>
      <c r="AA65" t="str">
        <f>IFERROR(_xlfn.XLOOKUP($J65,avoidable_ed_reference!$A$2:$A$13,avoidable_ed_reference!$C$2:$C$13),"Not Classified")</f>
        <v>Avoidable</v>
      </c>
      <c r="AB65" t="str">
        <f>IFERROR(_xlfn.XLOOKUP($B65,enrollment!$A$2:$A$801,enrollment!$I$2:$I$801),"")</f>
        <v>TN</v>
      </c>
      <c r="AC65">
        <f>IFERROR(_xlfn.XLOOKUP($B65,enrollment!$A$2:$A$801,enrollment!$L$2:$L$801),"")</f>
        <v>50</v>
      </c>
      <c r="AD65" t="str" cm="1">
        <f t="array" ref="AD65">_xlfn.IFS(AC65="","Unknown",AC65&lt;18,"0-17",AC65&lt;35,"18-34",AC65&lt;50,"35-49",AC65&lt;65,"50-64",TRUE,"65+")</f>
        <v>50-64</v>
      </c>
      <c r="AE65">
        <f>IFERROR(_xlfn.XLOOKUP($B65,enrollment!$A$2:$A$801,enrollment!$O$2:$O$801),"")</f>
        <v>2233445566</v>
      </c>
      <c r="AF65">
        <f>IFERROR(_xlfn.XLOOKUP($AE65,providers!$B$2:$B$11,providers!$Q$2:$Q$11),"")</f>
        <v>3.5</v>
      </c>
      <c r="AG65" s="1">
        <f t="shared" si="0"/>
        <v>45413</v>
      </c>
    </row>
    <row r="66" spans="1:33" x14ac:dyDescent="0.25">
      <c r="A66" t="s">
        <v>139</v>
      </c>
      <c r="B66" t="s">
        <v>125</v>
      </c>
      <c r="C66">
        <v>5678901234</v>
      </c>
      <c r="D66">
        <v>5678901234</v>
      </c>
      <c r="E66" s="1">
        <v>45340</v>
      </c>
      <c r="F66" s="1">
        <v>45340</v>
      </c>
      <c r="G66" s="1">
        <v>45366</v>
      </c>
      <c r="H66" t="s">
        <v>28</v>
      </c>
      <c r="I66">
        <v>20</v>
      </c>
      <c r="J66" t="s">
        <v>35</v>
      </c>
      <c r="K66">
        <v>99213</v>
      </c>
      <c r="O66">
        <v>1</v>
      </c>
      <c r="P66">
        <v>163.18</v>
      </c>
      <c r="Q66">
        <v>125.52</v>
      </c>
      <c r="R66">
        <v>100.42</v>
      </c>
      <c r="S66">
        <v>25.1</v>
      </c>
      <c r="T66" t="s">
        <v>30</v>
      </c>
      <c r="X66" t="s">
        <v>31</v>
      </c>
      <c r="Y66" t="s">
        <v>32</v>
      </c>
      <c r="Z66" t="s">
        <v>36</v>
      </c>
      <c r="AA66" t="str">
        <f>IFERROR(_xlfn.XLOOKUP($J66,avoidable_ed_reference!$A$2:$A$13,avoidable_ed_reference!$C$2:$C$13),"Not Classified")</f>
        <v>Avoidable</v>
      </c>
      <c r="AB66" t="str">
        <f>IFERROR(_xlfn.XLOOKUP($B66,enrollment!$A$2:$A$801,enrollment!$I$2:$I$801),"")</f>
        <v>TN</v>
      </c>
      <c r="AC66">
        <f>IFERROR(_xlfn.XLOOKUP($B66,enrollment!$A$2:$A$801,enrollment!$L$2:$L$801),"")</f>
        <v>50</v>
      </c>
      <c r="AD66" t="str" cm="1">
        <f t="array" ref="AD66">_xlfn.IFS(AC66="","Unknown",AC66&lt;18,"0-17",AC66&lt;35,"18-34",AC66&lt;50,"35-49",AC66&lt;65,"50-64",TRUE,"65+")</f>
        <v>50-64</v>
      </c>
      <c r="AE66">
        <f>IFERROR(_xlfn.XLOOKUP($B66,enrollment!$A$2:$A$801,enrollment!$O$2:$O$801),"")</f>
        <v>2233445566</v>
      </c>
      <c r="AF66">
        <f>IFERROR(_xlfn.XLOOKUP($AE66,providers!$B$2:$B$11,providers!$Q$2:$Q$11),"")</f>
        <v>3.5</v>
      </c>
      <c r="AG66" s="1">
        <f t="shared" si="0"/>
        <v>45323</v>
      </c>
    </row>
    <row r="67" spans="1:33" x14ac:dyDescent="0.25">
      <c r="A67" t="s">
        <v>140</v>
      </c>
      <c r="B67" t="s">
        <v>141</v>
      </c>
      <c r="C67">
        <v>6789012345</v>
      </c>
      <c r="D67">
        <v>6789012345</v>
      </c>
      <c r="E67" s="1">
        <v>45651</v>
      </c>
      <c r="F67" s="1">
        <v>45651</v>
      </c>
      <c r="G67" s="1">
        <v>45667</v>
      </c>
      <c r="H67" t="s">
        <v>28</v>
      </c>
      <c r="I67">
        <v>23</v>
      </c>
      <c r="J67" t="s">
        <v>91</v>
      </c>
      <c r="K67">
        <v>99284</v>
      </c>
      <c r="O67">
        <v>1</v>
      </c>
      <c r="P67">
        <v>1664.55</v>
      </c>
      <c r="Q67">
        <v>924.75</v>
      </c>
      <c r="R67">
        <v>739.8</v>
      </c>
      <c r="S67">
        <v>184.95</v>
      </c>
      <c r="T67" t="s">
        <v>30</v>
      </c>
      <c r="X67" t="s">
        <v>31</v>
      </c>
      <c r="Y67" t="s">
        <v>32</v>
      </c>
      <c r="Z67" t="s">
        <v>45</v>
      </c>
      <c r="AA67" t="str">
        <f>IFERROR(_xlfn.XLOOKUP($J67,avoidable_ed_reference!$A$2:$A$13,avoidable_ed_reference!$C$2:$C$13),"Not Classified")</f>
        <v>Avoidable</v>
      </c>
      <c r="AB67" t="str">
        <f>IFERROR(_xlfn.XLOOKUP($B67,enrollment!$A$2:$A$801,enrollment!$I$2:$I$801),"")</f>
        <v>KY</v>
      </c>
      <c r="AC67">
        <f>IFERROR(_xlfn.XLOOKUP($B67,enrollment!$A$2:$A$801,enrollment!$L$2:$L$801),"")</f>
        <v>72</v>
      </c>
      <c r="AD67" t="str" cm="1">
        <f t="array" ref="AD67">_xlfn.IFS(AC67="","Unknown",AC67&lt;18,"0-17",AC67&lt;35,"18-34",AC67&lt;50,"35-49",AC67&lt;65,"50-64",TRUE,"65+")</f>
        <v>65+</v>
      </c>
      <c r="AE67">
        <f>IFERROR(_xlfn.XLOOKUP($B67,enrollment!$A$2:$A$801,enrollment!$O$2:$O$801),"")</f>
        <v>9012345678</v>
      </c>
      <c r="AF67">
        <f>IFERROR(_xlfn.XLOOKUP($AE67,providers!$B$2:$B$11,providers!$Q$2:$Q$11),"")</f>
        <v>4.3</v>
      </c>
      <c r="AG67" s="1">
        <f t="shared" ref="AG67:AG130" si="1">EOMONTH(E67,-1)+1</f>
        <v>45627</v>
      </c>
    </row>
    <row r="68" spans="1:33" x14ac:dyDescent="0.25">
      <c r="A68" t="s">
        <v>142</v>
      </c>
      <c r="B68" t="s">
        <v>141</v>
      </c>
      <c r="C68">
        <v>9012345678</v>
      </c>
      <c r="D68">
        <v>9012345678</v>
      </c>
      <c r="E68" s="1">
        <v>45577</v>
      </c>
      <c r="F68" s="1">
        <v>45577</v>
      </c>
      <c r="G68" s="1">
        <v>45594</v>
      </c>
      <c r="H68" t="s">
        <v>28</v>
      </c>
      <c r="I68">
        <v>23</v>
      </c>
      <c r="J68" t="s">
        <v>127</v>
      </c>
      <c r="K68">
        <v>99284</v>
      </c>
      <c r="O68">
        <v>1</v>
      </c>
      <c r="P68">
        <v>2372.42</v>
      </c>
      <c r="Q68">
        <v>1318.01</v>
      </c>
      <c r="R68">
        <v>1054.4100000000001</v>
      </c>
      <c r="S68">
        <v>263.60000000000002</v>
      </c>
      <c r="T68" t="s">
        <v>30</v>
      </c>
      <c r="X68" t="s">
        <v>31</v>
      </c>
      <c r="Y68" t="s">
        <v>32</v>
      </c>
      <c r="Z68" t="s">
        <v>45</v>
      </c>
      <c r="AA68" t="str">
        <f>IFERROR(_xlfn.XLOOKUP($J68,avoidable_ed_reference!$A$2:$A$13,avoidable_ed_reference!$C$2:$C$13),"Not Classified")</f>
        <v>Avoidable</v>
      </c>
      <c r="AB68" t="str">
        <f>IFERROR(_xlfn.XLOOKUP($B68,enrollment!$A$2:$A$801,enrollment!$I$2:$I$801),"")</f>
        <v>KY</v>
      </c>
      <c r="AC68">
        <f>IFERROR(_xlfn.XLOOKUP($B68,enrollment!$A$2:$A$801,enrollment!$L$2:$L$801),"")</f>
        <v>72</v>
      </c>
      <c r="AD68" t="str" cm="1">
        <f t="array" ref="AD68">_xlfn.IFS(AC68="","Unknown",AC68&lt;18,"0-17",AC68&lt;35,"18-34",AC68&lt;50,"35-49",AC68&lt;65,"50-64",TRUE,"65+")</f>
        <v>65+</v>
      </c>
      <c r="AE68">
        <f>IFERROR(_xlfn.XLOOKUP($B68,enrollment!$A$2:$A$801,enrollment!$O$2:$O$801),"")</f>
        <v>9012345678</v>
      </c>
      <c r="AF68">
        <f>IFERROR(_xlfn.XLOOKUP($AE68,providers!$B$2:$B$11,providers!$Q$2:$Q$11),"")</f>
        <v>4.3</v>
      </c>
      <c r="AG68" s="1">
        <f t="shared" si="1"/>
        <v>45566</v>
      </c>
    </row>
    <row r="69" spans="1:33" x14ac:dyDescent="0.25">
      <c r="A69" t="s">
        <v>143</v>
      </c>
      <c r="B69" t="s">
        <v>141</v>
      </c>
      <c r="C69">
        <v>9012345678</v>
      </c>
      <c r="D69">
        <v>9012345678</v>
      </c>
      <c r="E69" s="1">
        <v>45654</v>
      </c>
      <c r="F69" s="1">
        <v>45654</v>
      </c>
      <c r="G69" s="1">
        <v>45675</v>
      </c>
      <c r="H69" t="s">
        <v>28</v>
      </c>
      <c r="I69">
        <v>11</v>
      </c>
      <c r="J69" t="s">
        <v>38</v>
      </c>
      <c r="K69">
        <v>99213</v>
      </c>
      <c r="O69">
        <v>1</v>
      </c>
      <c r="P69">
        <v>207.66</v>
      </c>
      <c r="Q69">
        <v>153.82</v>
      </c>
      <c r="R69">
        <v>123.06</v>
      </c>
      <c r="S69">
        <v>30.76</v>
      </c>
      <c r="T69" t="s">
        <v>30</v>
      </c>
      <c r="X69" t="s">
        <v>31</v>
      </c>
      <c r="Y69" t="s">
        <v>32</v>
      </c>
      <c r="Z69" t="s">
        <v>39</v>
      </c>
      <c r="AA69" t="str">
        <f>IFERROR(_xlfn.XLOOKUP($J69,avoidable_ed_reference!$A$2:$A$13,avoidable_ed_reference!$C$2:$C$13),"Not Classified")</f>
        <v>Not Classified</v>
      </c>
      <c r="AB69" t="str">
        <f>IFERROR(_xlfn.XLOOKUP($B69,enrollment!$A$2:$A$801,enrollment!$I$2:$I$801),"")</f>
        <v>KY</v>
      </c>
      <c r="AC69">
        <f>IFERROR(_xlfn.XLOOKUP($B69,enrollment!$A$2:$A$801,enrollment!$L$2:$L$801),"")</f>
        <v>72</v>
      </c>
      <c r="AD69" t="str" cm="1">
        <f t="array" ref="AD69">_xlfn.IFS(AC69="","Unknown",AC69&lt;18,"0-17",AC69&lt;35,"18-34",AC69&lt;50,"35-49",AC69&lt;65,"50-64",TRUE,"65+")</f>
        <v>65+</v>
      </c>
      <c r="AE69">
        <f>IFERROR(_xlfn.XLOOKUP($B69,enrollment!$A$2:$A$801,enrollment!$O$2:$O$801),"")</f>
        <v>9012345678</v>
      </c>
      <c r="AF69">
        <f>IFERROR(_xlfn.XLOOKUP($AE69,providers!$B$2:$B$11,providers!$Q$2:$Q$11),"")</f>
        <v>4.3</v>
      </c>
      <c r="AG69" s="1">
        <f t="shared" si="1"/>
        <v>45627</v>
      </c>
    </row>
    <row r="70" spans="1:33" x14ac:dyDescent="0.25">
      <c r="A70" t="s">
        <v>144</v>
      </c>
      <c r="B70" t="s">
        <v>145</v>
      </c>
      <c r="C70">
        <v>3456789012</v>
      </c>
      <c r="D70">
        <v>3456789012</v>
      </c>
      <c r="E70" s="1">
        <v>45545</v>
      </c>
      <c r="F70" s="1">
        <v>45545</v>
      </c>
      <c r="G70" s="1">
        <v>45580</v>
      </c>
      <c r="H70" t="s">
        <v>28</v>
      </c>
      <c r="I70">
        <v>11</v>
      </c>
      <c r="J70" t="s">
        <v>38</v>
      </c>
      <c r="K70">
        <v>99213</v>
      </c>
      <c r="O70">
        <v>1</v>
      </c>
      <c r="P70">
        <v>179.25</v>
      </c>
      <c r="Q70">
        <v>132.78</v>
      </c>
      <c r="R70">
        <v>106.22</v>
      </c>
      <c r="S70">
        <v>26.56</v>
      </c>
      <c r="T70" t="s">
        <v>30</v>
      </c>
      <c r="X70" t="s">
        <v>146</v>
      </c>
      <c r="Y70" t="s">
        <v>147</v>
      </c>
      <c r="Z70" t="s">
        <v>39</v>
      </c>
      <c r="AA70" t="str">
        <f>IFERROR(_xlfn.XLOOKUP($J70,avoidable_ed_reference!$A$2:$A$13,avoidable_ed_reference!$C$2:$C$13),"Not Classified")</f>
        <v>Not Classified</v>
      </c>
      <c r="AB70" t="str">
        <f>IFERROR(_xlfn.XLOOKUP($B70,enrollment!$A$2:$A$801,enrollment!$I$2:$I$801),"")</f>
        <v>KY</v>
      </c>
      <c r="AC70">
        <f>IFERROR(_xlfn.XLOOKUP($B70,enrollment!$A$2:$A$801,enrollment!$L$2:$L$801),"")</f>
        <v>74</v>
      </c>
      <c r="AD70" t="str" cm="1">
        <f t="array" ref="AD70">_xlfn.IFS(AC70="","Unknown",AC70&lt;18,"0-17",AC70&lt;35,"18-34",AC70&lt;50,"35-49",AC70&lt;65,"50-64",TRUE,"65+")</f>
        <v>65+</v>
      </c>
      <c r="AE70">
        <f>IFERROR(_xlfn.XLOOKUP($B70,enrollment!$A$2:$A$801,enrollment!$O$2:$O$801),"")</f>
        <v>3456789012</v>
      </c>
      <c r="AF70">
        <f>IFERROR(_xlfn.XLOOKUP($AE70,providers!$B$2:$B$11,providers!$Q$2:$Q$11),"")</f>
        <v>4</v>
      </c>
      <c r="AG70" s="1">
        <f t="shared" si="1"/>
        <v>45536</v>
      </c>
    </row>
    <row r="71" spans="1:33" x14ac:dyDescent="0.25">
      <c r="A71" t="s">
        <v>148</v>
      </c>
      <c r="B71" t="s">
        <v>145</v>
      </c>
      <c r="C71">
        <v>3456789012</v>
      </c>
      <c r="D71">
        <v>3456789012</v>
      </c>
      <c r="E71" s="1">
        <v>45353</v>
      </c>
      <c r="F71" s="1">
        <v>45353</v>
      </c>
      <c r="G71" s="1">
        <v>45379</v>
      </c>
      <c r="H71" t="s">
        <v>28</v>
      </c>
      <c r="I71">
        <v>11</v>
      </c>
      <c r="J71" t="s">
        <v>38</v>
      </c>
      <c r="K71">
        <v>99213</v>
      </c>
      <c r="O71">
        <v>1</v>
      </c>
      <c r="P71">
        <v>165.64</v>
      </c>
      <c r="Q71">
        <v>122.7</v>
      </c>
      <c r="R71">
        <v>98.16</v>
      </c>
      <c r="S71">
        <v>24.54</v>
      </c>
      <c r="T71" t="s">
        <v>30</v>
      </c>
      <c r="X71" t="s">
        <v>146</v>
      </c>
      <c r="Y71" t="s">
        <v>147</v>
      </c>
      <c r="Z71" t="s">
        <v>39</v>
      </c>
      <c r="AA71" t="str">
        <f>IFERROR(_xlfn.XLOOKUP($J71,avoidable_ed_reference!$A$2:$A$13,avoidable_ed_reference!$C$2:$C$13),"Not Classified")</f>
        <v>Not Classified</v>
      </c>
      <c r="AB71" t="str">
        <f>IFERROR(_xlfn.XLOOKUP($B71,enrollment!$A$2:$A$801,enrollment!$I$2:$I$801),"")</f>
        <v>KY</v>
      </c>
      <c r="AC71">
        <f>IFERROR(_xlfn.XLOOKUP($B71,enrollment!$A$2:$A$801,enrollment!$L$2:$L$801),"")</f>
        <v>74</v>
      </c>
      <c r="AD71" t="str" cm="1">
        <f t="array" ref="AD71">_xlfn.IFS(AC71="","Unknown",AC71&lt;18,"0-17",AC71&lt;35,"18-34",AC71&lt;50,"35-49",AC71&lt;65,"50-64",TRUE,"65+")</f>
        <v>65+</v>
      </c>
      <c r="AE71">
        <f>IFERROR(_xlfn.XLOOKUP($B71,enrollment!$A$2:$A$801,enrollment!$O$2:$O$801),"")</f>
        <v>3456789012</v>
      </c>
      <c r="AF71">
        <f>IFERROR(_xlfn.XLOOKUP($AE71,providers!$B$2:$B$11,providers!$Q$2:$Q$11),"")</f>
        <v>4</v>
      </c>
      <c r="AG71" s="1">
        <f t="shared" si="1"/>
        <v>45352</v>
      </c>
    </row>
    <row r="72" spans="1:33" x14ac:dyDescent="0.25">
      <c r="A72" t="s">
        <v>149</v>
      </c>
      <c r="B72" t="s">
        <v>145</v>
      </c>
      <c r="C72">
        <v>5678901234</v>
      </c>
      <c r="D72">
        <v>5678901234</v>
      </c>
      <c r="E72" s="1">
        <v>45544</v>
      </c>
      <c r="F72" s="1">
        <v>45544</v>
      </c>
      <c r="G72" s="1">
        <v>45571</v>
      </c>
      <c r="H72" t="s">
        <v>28</v>
      </c>
      <c r="I72">
        <v>20</v>
      </c>
      <c r="J72" t="s">
        <v>35</v>
      </c>
      <c r="K72">
        <v>99213</v>
      </c>
      <c r="O72">
        <v>1</v>
      </c>
      <c r="P72">
        <v>143.29</v>
      </c>
      <c r="Q72">
        <v>110.22</v>
      </c>
      <c r="R72">
        <v>88.18</v>
      </c>
      <c r="S72">
        <v>22.04</v>
      </c>
      <c r="T72" t="s">
        <v>30</v>
      </c>
      <c r="X72" t="s">
        <v>146</v>
      </c>
      <c r="Y72" t="s">
        <v>147</v>
      </c>
      <c r="Z72" t="s">
        <v>36</v>
      </c>
      <c r="AA72" t="str">
        <f>IFERROR(_xlfn.XLOOKUP($J72,avoidable_ed_reference!$A$2:$A$13,avoidable_ed_reference!$C$2:$C$13),"Not Classified")</f>
        <v>Avoidable</v>
      </c>
      <c r="AB72" t="str">
        <f>IFERROR(_xlfn.XLOOKUP($B72,enrollment!$A$2:$A$801,enrollment!$I$2:$I$801),"")</f>
        <v>KY</v>
      </c>
      <c r="AC72">
        <f>IFERROR(_xlfn.XLOOKUP($B72,enrollment!$A$2:$A$801,enrollment!$L$2:$L$801),"")</f>
        <v>74</v>
      </c>
      <c r="AD72" t="str" cm="1">
        <f t="array" ref="AD72">_xlfn.IFS(AC72="","Unknown",AC72&lt;18,"0-17",AC72&lt;35,"18-34",AC72&lt;50,"35-49",AC72&lt;65,"50-64",TRUE,"65+")</f>
        <v>65+</v>
      </c>
      <c r="AE72">
        <f>IFERROR(_xlfn.XLOOKUP($B72,enrollment!$A$2:$A$801,enrollment!$O$2:$O$801),"")</f>
        <v>3456789012</v>
      </c>
      <c r="AF72">
        <f>IFERROR(_xlfn.XLOOKUP($AE72,providers!$B$2:$B$11,providers!$Q$2:$Q$11),"")</f>
        <v>4</v>
      </c>
      <c r="AG72" s="1">
        <f t="shared" si="1"/>
        <v>45536</v>
      </c>
    </row>
    <row r="73" spans="1:33" x14ac:dyDescent="0.25">
      <c r="A73" t="s">
        <v>150</v>
      </c>
      <c r="B73" t="s">
        <v>145</v>
      </c>
      <c r="C73">
        <v>3456789012</v>
      </c>
      <c r="D73">
        <v>3456789012</v>
      </c>
      <c r="E73" s="1">
        <v>45567</v>
      </c>
      <c r="F73" s="1">
        <v>45567</v>
      </c>
      <c r="G73" s="1">
        <v>45593</v>
      </c>
      <c r="H73" t="s">
        <v>59</v>
      </c>
      <c r="J73" t="s">
        <v>99</v>
      </c>
      <c r="L73" s="2" t="s">
        <v>151</v>
      </c>
      <c r="M73" t="s">
        <v>152</v>
      </c>
      <c r="N73" t="s">
        <v>153</v>
      </c>
      <c r="O73">
        <v>1</v>
      </c>
      <c r="P73">
        <v>1215.3900000000001</v>
      </c>
      <c r="Q73">
        <v>1104.9000000000001</v>
      </c>
      <c r="R73">
        <v>883.92</v>
      </c>
      <c r="S73">
        <v>220.98</v>
      </c>
      <c r="T73" t="s">
        <v>30</v>
      </c>
      <c r="X73" t="s">
        <v>146</v>
      </c>
      <c r="Y73" t="s">
        <v>147</v>
      </c>
      <c r="Z73" t="s">
        <v>64</v>
      </c>
      <c r="AA73" t="str">
        <f>IFERROR(_xlfn.XLOOKUP($J73,avoidable_ed_reference!$A$2:$A$13,avoidable_ed_reference!$C$2:$C$13),"Not Classified")</f>
        <v>Not Classified</v>
      </c>
      <c r="AB73" t="str">
        <f>IFERROR(_xlfn.XLOOKUP($B73,enrollment!$A$2:$A$801,enrollment!$I$2:$I$801),"")</f>
        <v>KY</v>
      </c>
      <c r="AC73">
        <f>IFERROR(_xlfn.XLOOKUP($B73,enrollment!$A$2:$A$801,enrollment!$L$2:$L$801),"")</f>
        <v>74</v>
      </c>
      <c r="AD73" t="str" cm="1">
        <f t="array" ref="AD73">_xlfn.IFS(AC73="","Unknown",AC73&lt;18,"0-17",AC73&lt;35,"18-34",AC73&lt;50,"35-49",AC73&lt;65,"50-64",TRUE,"65+")</f>
        <v>65+</v>
      </c>
      <c r="AE73">
        <f>IFERROR(_xlfn.XLOOKUP($B73,enrollment!$A$2:$A$801,enrollment!$O$2:$O$801),"")</f>
        <v>3456789012</v>
      </c>
      <c r="AF73">
        <f>IFERROR(_xlfn.XLOOKUP($AE73,providers!$B$2:$B$11,providers!$Q$2:$Q$11),"")</f>
        <v>4</v>
      </c>
      <c r="AG73" s="1">
        <f t="shared" si="1"/>
        <v>45566</v>
      </c>
    </row>
    <row r="74" spans="1:33" x14ac:dyDescent="0.25">
      <c r="A74" t="s">
        <v>154</v>
      </c>
      <c r="B74" t="s">
        <v>145</v>
      </c>
      <c r="C74">
        <v>3456789012</v>
      </c>
      <c r="D74">
        <v>3456789012</v>
      </c>
      <c r="E74" s="1">
        <v>45652</v>
      </c>
      <c r="F74" s="1">
        <v>45652</v>
      </c>
      <c r="G74" s="1">
        <v>45673</v>
      </c>
      <c r="H74" t="s">
        <v>28</v>
      </c>
      <c r="I74">
        <v>11</v>
      </c>
      <c r="J74" t="s">
        <v>38</v>
      </c>
      <c r="K74">
        <v>99213</v>
      </c>
      <c r="O74">
        <v>1</v>
      </c>
      <c r="P74">
        <v>217.22</v>
      </c>
      <c r="Q74">
        <v>160.9</v>
      </c>
      <c r="R74">
        <v>128.72</v>
      </c>
      <c r="S74">
        <v>32.18</v>
      </c>
      <c r="T74" t="s">
        <v>30</v>
      </c>
      <c r="X74" t="s">
        <v>146</v>
      </c>
      <c r="Y74" t="s">
        <v>147</v>
      </c>
      <c r="Z74" t="s">
        <v>39</v>
      </c>
      <c r="AA74" t="str">
        <f>IFERROR(_xlfn.XLOOKUP($J74,avoidable_ed_reference!$A$2:$A$13,avoidable_ed_reference!$C$2:$C$13),"Not Classified")</f>
        <v>Not Classified</v>
      </c>
      <c r="AB74" t="str">
        <f>IFERROR(_xlfn.XLOOKUP($B74,enrollment!$A$2:$A$801,enrollment!$I$2:$I$801),"")</f>
        <v>KY</v>
      </c>
      <c r="AC74">
        <f>IFERROR(_xlfn.XLOOKUP($B74,enrollment!$A$2:$A$801,enrollment!$L$2:$L$801),"")</f>
        <v>74</v>
      </c>
      <c r="AD74" t="str" cm="1">
        <f t="array" ref="AD74">_xlfn.IFS(AC74="","Unknown",AC74&lt;18,"0-17",AC74&lt;35,"18-34",AC74&lt;50,"35-49",AC74&lt;65,"50-64",TRUE,"65+")</f>
        <v>65+</v>
      </c>
      <c r="AE74">
        <f>IFERROR(_xlfn.XLOOKUP($B74,enrollment!$A$2:$A$801,enrollment!$O$2:$O$801),"")</f>
        <v>3456789012</v>
      </c>
      <c r="AF74">
        <f>IFERROR(_xlfn.XLOOKUP($AE74,providers!$B$2:$B$11,providers!$Q$2:$Q$11),"")</f>
        <v>4</v>
      </c>
      <c r="AG74" s="1">
        <f t="shared" si="1"/>
        <v>45627</v>
      </c>
    </row>
    <row r="75" spans="1:33" x14ac:dyDescent="0.25">
      <c r="A75" t="s">
        <v>155</v>
      </c>
      <c r="B75" t="s">
        <v>145</v>
      </c>
      <c r="C75">
        <v>7890123456</v>
      </c>
      <c r="D75">
        <v>7890123456</v>
      </c>
      <c r="E75" s="1">
        <v>45577</v>
      </c>
      <c r="F75" s="1">
        <v>45577</v>
      </c>
      <c r="G75" s="1">
        <v>45607</v>
      </c>
      <c r="H75" t="s">
        <v>28</v>
      </c>
      <c r="I75">
        <v>23</v>
      </c>
      <c r="J75" t="s">
        <v>127</v>
      </c>
      <c r="K75">
        <v>99284</v>
      </c>
      <c r="O75">
        <v>1</v>
      </c>
      <c r="P75">
        <v>1946.63</v>
      </c>
      <c r="Q75">
        <v>1081.46</v>
      </c>
      <c r="R75">
        <v>865.17</v>
      </c>
      <c r="S75">
        <v>216.29</v>
      </c>
      <c r="T75" t="s">
        <v>30</v>
      </c>
      <c r="X75" t="s">
        <v>146</v>
      </c>
      <c r="Y75" t="s">
        <v>147</v>
      </c>
      <c r="Z75" t="s">
        <v>45</v>
      </c>
      <c r="AA75" t="str">
        <f>IFERROR(_xlfn.XLOOKUP($J75,avoidable_ed_reference!$A$2:$A$13,avoidable_ed_reference!$C$2:$C$13),"Not Classified")</f>
        <v>Avoidable</v>
      </c>
      <c r="AB75" t="str">
        <f>IFERROR(_xlfn.XLOOKUP($B75,enrollment!$A$2:$A$801,enrollment!$I$2:$I$801),"")</f>
        <v>KY</v>
      </c>
      <c r="AC75">
        <f>IFERROR(_xlfn.XLOOKUP($B75,enrollment!$A$2:$A$801,enrollment!$L$2:$L$801),"")</f>
        <v>74</v>
      </c>
      <c r="AD75" t="str" cm="1">
        <f t="array" ref="AD75">_xlfn.IFS(AC75="","Unknown",AC75&lt;18,"0-17",AC75&lt;35,"18-34",AC75&lt;50,"35-49",AC75&lt;65,"50-64",TRUE,"65+")</f>
        <v>65+</v>
      </c>
      <c r="AE75">
        <f>IFERROR(_xlfn.XLOOKUP($B75,enrollment!$A$2:$A$801,enrollment!$O$2:$O$801),"")</f>
        <v>3456789012</v>
      </c>
      <c r="AF75">
        <f>IFERROR(_xlfn.XLOOKUP($AE75,providers!$B$2:$B$11,providers!$Q$2:$Q$11),"")</f>
        <v>4</v>
      </c>
      <c r="AG75" s="1">
        <f t="shared" si="1"/>
        <v>45566</v>
      </c>
    </row>
    <row r="76" spans="1:33" x14ac:dyDescent="0.25">
      <c r="A76" t="s">
        <v>156</v>
      </c>
      <c r="B76" t="s">
        <v>145</v>
      </c>
      <c r="C76">
        <v>3456789012</v>
      </c>
      <c r="D76">
        <v>3456789012</v>
      </c>
      <c r="E76" s="1">
        <v>45572</v>
      </c>
      <c r="F76" s="1">
        <v>45572</v>
      </c>
      <c r="G76" s="1">
        <v>45602</v>
      </c>
      <c r="H76" t="s">
        <v>67</v>
      </c>
      <c r="I76">
        <v>21</v>
      </c>
      <c r="J76" t="s">
        <v>80</v>
      </c>
      <c r="K76">
        <v>99223</v>
      </c>
      <c r="O76">
        <v>1</v>
      </c>
      <c r="P76">
        <v>32908.39</v>
      </c>
      <c r="Q76">
        <v>21231.22</v>
      </c>
      <c r="R76">
        <v>16984.98</v>
      </c>
      <c r="S76">
        <v>4246.24</v>
      </c>
      <c r="T76" t="s">
        <v>30</v>
      </c>
      <c r="V76">
        <v>1</v>
      </c>
      <c r="W76" s="2" t="s">
        <v>68</v>
      </c>
      <c r="X76" t="s">
        <v>146</v>
      </c>
      <c r="Y76" t="s">
        <v>147</v>
      </c>
      <c r="Z76" t="s">
        <v>69</v>
      </c>
      <c r="AA76" t="str">
        <f>IFERROR(_xlfn.XLOOKUP($J76,avoidable_ed_reference!$A$2:$A$13,avoidable_ed_reference!$C$2:$C$13),"Not Classified")</f>
        <v>Non-Avoidable</v>
      </c>
      <c r="AB76" t="str">
        <f>IFERROR(_xlfn.XLOOKUP($B76,enrollment!$A$2:$A$801,enrollment!$I$2:$I$801),"")</f>
        <v>KY</v>
      </c>
      <c r="AC76">
        <f>IFERROR(_xlfn.XLOOKUP($B76,enrollment!$A$2:$A$801,enrollment!$L$2:$L$801),"")</f>
        <v>74</v>
      </c>
      <c r="AD76" t="str" cm="1">
        <f t="array" ref="AD76">_xlfn.IFS(AC76="","Unknown",AC76&lt;18,"0-17",AC76&lt;35,"18-34",AC76&lt;50,"35-49",AC76&lt;65,"50-64",TRUE,"65+")</f>
        <v>65+</v>
      </c>
      <c r="AE76">
        <f>IFERROR(_xlfn.XLOOKUP($B76,enrollment!$A$2:$A$801,enrollment!$O$2:$O$801),"")</f>
        <v>3456789012</v>
      </c>
      <c r="AF76">
        <f>IFERROR(_xlfn.XLOOKUP($AE76,providers!$B$2:$B$11,providers!$Q$2:$Q$11),"")</f>
        <v>4</v>
      </c>
      <c r="AG76" s="1">
        <f t="shared" si="1"/>
        <v>45566</v>
      </c>
    </row>
    <row r="77" spans="1:33" x14ac:dyDescent="0.25">
      <c r="A77" t="s">
        <v>157</v>
      </c>
      <c r="B77" t="s">
        <v>158</v>
      </c>
      <c r="C77">
        <v>7890123456</v>
      </c>
      <c r="D77">
        <v>7890123456</v>
      </c>
      <c r="E77" s="1">
        <v>45437</v>
      </c>
      <c r="F77" s="1">
        <v>45437</v>
      </c>
      <c r="G77" s="1">
        <v>45455</v>
      </c>
      <c r="H77" t="s">
        <v>28</v>
      </c>
      <c r="I77">
        <v>11</v>
      </c>
      <c r="J77" t="s">
        <v>35</v>
      </c>
      <c r="K77">
        <v>99213</v>
      </c>
      <c r="O77">
        <v>1</v>
      </c>
      <c r="P77">
        <v>166.04</v>
      </c>
      <c r="Q77">
        <v>122.99</v>
      </c>
      <c r="R77">
        <v>98.39</v>
      </c>
      <c r="S77">
        <v>24.6</v>
      </c>
      <c r="T77" t="s">
        <v>30</v>
      </c>
      <c r="X77" t="s">
        <v>43</v>
      </c>
      <c r="Y77" t="s">
        <v>44</v>
      </c>
      <c r="Z77" t="s">
        <v>39</v>
      </c>
      <c r="AA77" t="str">
        <f>IFERROR(_xlfn.XLOOKUP($J77,avoidable_ed_reference!$A$2:$A$13,avoidable_ed_reference!$C$2:$C$13),"Not Classified")</f>
        <v>Avoidable</v>
      </c>
      <c r="AB77" t="str">
        <f>IFERROR(_xlfn.XLOOKUP($B77,enrollment!$A$2:$A$801,enrollment!$I$2:$I$801),"")</f>
        <v>TN</v>
      </c>
      <c r="AC77">
        <f>IFERROR(_xlfn.XLOOKUP($B77,enrollment!$A$2:$A$801,enrollment!$L$2:$L$801),"")</f>
        <v>54</v>
      </c>
      <c r="AD77" t="str" cm="1">
        <f t="array" ref="AD77">_xlfn.IFS(AC77="","Unknown",AC77&lt;18,"0-17",AC77&lt;35,"18-34",AC77&lt;50,"35-49",AC77&lt;65,"50-64",TRUE,"65+")</f>
        <v>50-64</v>
      </c>
      <c r="AE77">
        <f>IFERROR(_xlfn.XLOOKUP($B77,enrollment!$A$2:$A$801,enrollment!$O$2:$O$801),"")</f>
        <v>7890123456</v>
      </c>
      <c r="AF77">
        <f>IFERROR(_xlfn.XLOOKUP($AE77,providers!$B$2:$B$11,providers!$Q$2:$Q$11),"")</f>
        <v>3.9</v>
      </c>
      <c r="AG77" s="1">
        <f t="shared" si="1"/>
        <v>45413</v>
      </c>
    </row>
    <row r="78" spans="1:33" x14ac:dyDescent="0.25">
      <c r="A78" t="s">
        <v>159</v>
      </c>
      <c r="B78" t="s">
        <v>158</v>
      </c>
      <c r="C78">
        <v>3456789012</v>
      </c>
      <c r="D78">
        <v>3456789012</v>
      </c>
      <c r="E78" s="1">
        <v>45603</v>
      </c>
      <c r="F78" s="1">
        <v>45603</v>
      </c>
      <c r="G78" s="1">
        <v>45620</v>
      </c>
      <c r="H78" t="s">
        <v>59</v>
      </c>
      <c r="J78" t="s">
        <v>99</v>
      </c>
      <c r="L78" s="2" t="s">
        <v>151</v>
      </c>
      <c r="M78" t="s">
        <v>152</v>
      </c>
      <c r="N78" t="s">
        <v>153</v>
      </c>
      <c r="O78">
        <v>1</v>
      </c>
      <c r="P78">
        <v>967.76</v>
      </c>
      <c r="Q78">
        <v>879.78</v>
      </c>
      <c r="R78">
        <v>703.82</v>
      </c>
      <c r="S78">
        <v>175.96</v>
      </c>
      <c r="T78" t="s">
        <v>30</v>
      </c>
      <c r="X78" t="s">
        <v>43</v>
      </c>
      <c r="Y78" t="s">
        <v>44</v>
      </c>
      <c r="Z78" t="s">
        <v>64</v>
      </c>
      <c r="AA78" t="str">
        <f>IFERROR(_xlfn.XLOOKUP($J78,avoidable_ed_reference!$A$2:$A$13,avoidable_ed_reference!$C$2:$C$13),"Not Classified")</f>
        <v>Not Classified</v>
      </c>
      <c r="AB78" t="str">
        <f>IFERROR(_xlfn.XLOOKUP($B78,enrollment!$A$2:$A$801,enrollment!$I$2:$I$801),"")</f>
        <v>TN</v>
      </c>
      <c r="AC78">
        <f>IFERROR(_xlfn.XLOOKUP($B78,enrollment!$A$2:$A$801,enrollment!$L$2:$L$801),"")</f>
        <v>54</v>
      </c>
      <c r="AD78" t="str" cm="1">
        <f t="array" ref="AD78">_xlfn.IFS(AC78="","Unknown",AC78&lt;18,"0-17",AC78&lt;35,"18-34",AC78&lt;50,"35-49",AC78&lt;65,"50-64",TRUE,"65+")</f>
        <v>50-64</v>
      </c>
      <c r="AE78">
        <f>IFERROR(_xlfn.XLOOKUP($B78,enrollment!$A$2:$A$801,enrollment!$O$2:$O$801),"")</f>
        <v>7890123456</v>
      </c>
      <c r="AF78">
        <f>IFERROR(_xlfn.XLOOKUP($AE78,providers!$B$2:$B$11,providers!$Q$2:$Q$11),"")</f>
        <v>3.9</v>
      </c>
      <c r="AG78" s="1">
        <f t="shared" si="1"/>
        <v>45597</v>
      </c>
    </row>
    <row r="79" spans="1:33" x14ac:dyDescent="0.25">
      <c r="A79" t="s">
        <v>160</v>
      </c>
      <c r="B79" t="s">
        <v>158</v>
      </c>
      <c r="C79">
        <v>9012345678</v>
      </c>
      <c r="D79">
        <v>9012345678</v>
      </c>
      <c r="E79" s="1">
        <v>45578</v>
      </c>
      <c r="F79" s="1">
        <v>45578</v>
      </c>
      <c r="G79" s="1">
        <v>45607</v>
      </c>
      <c r="H79" t="s">
        <v>28</v>
      </c>
      <c r="I79">
        <v>22</v>
      </c>
      <c r="J79" t="s">
        <v>29</v>
      </c>
      <c r="K79">
        <v>90837</v>
      </c>
      <c r="O79">
        <v>1</v>
      </c>
      <c r="P79">
        <v>204.5</v>
      </c>
      <c r="Q79">
        <v>151.47999999999999</v>
      </c>
      <c r="R79">
        <v>121.18</v>
      </c>
      <c r="S79">
        <v>30.3</v>
      </c>
      <c r="T79" t="s">
        <v>30</v>
      </c>
      <c r="X79" t="s">
        <v>43</v>
      </c>
      <c r="Y79" t="s">
        <v>44</v>
      </c>
      <c r="Z79" t="s">
        <v>33</v>
      </c>
      <c r="AA79" t="str">
        <f>IFERROR(_xlfn.XLOOKUP($J79,avoidable_ed_reference!$A$2:$A$13,avoidable_ed_reference!$C$2:$C$13),"Not Classified")</f>
        <v>Potentially Avoidable</v>
      </c>
      <c r="AB79" t="str">
        <f>IFERROR(_xlfn.XLOOKUP($B79,enrollment!$A$2:$A$801,enrollment!$I$2:$I$801),"")</f>
        <v>TN</v>
      </c>
      <c r="AC79">
        <f>IFERROR(_xlfn.XLOOKUP($B79,enrollment!$A$2:$A$801,enrollment!$L$2:$L$801),"")</f>
        <v>54</v>
      </c>
      <c r="AD79" t="str" cm="1">
        <f t="array" ref="AD79">_xlfn.IFS(AC79="","Unknown",AC79&lt;18,"0-17",AC79&lt;35,"18-34",AC79&lt;50,"35-49",AC79&lt;65,"50-64",TRUE,"65+")</f>
        <v>50-64</v>
      </c>
      <c r="AE79">
        <f>IFERROR(_xlfn.XLOOKUP($B79,enrollment!$A$2:$A$801,enrollment!$O$2:$O$801),"")</f>
        <v>7890123456</v>
      </c>
      <c r="AF79">
        <f>IFERROR(_xlfn.XLOOKUP($AE79,providers!$B$2:$B$11,providers!$Q$2:$Q$11),"")</f>
        <v>3.9</v>
      </c>
      <c r="AG79" s="1">
        <f t="shared" si="1"/>
        <v>45566</v>
      </c>
    </row>
    <row r="80" spans="1:33" x14ac:dyDescent="0.25">
      <c r="A80" t="s">
        <v>161</v>
      </c>
      <c r="B80" t="s">
        <v>158</v>
      </c>
      <c r="C80">
        <v>8901234567</v>
      </c>
      <c r="D80">
        <v>8901234567</v>
      </c>
      <c r="E80" s="1">
        <v>45384</v>
      </c>
      <c r="F80" s="1">
        <v>45384</v>
      </c>
      <c r="G80" s="1">
        <v>45410</v>
      </c>
      <c r="H80" t="s">
        <v>59</v>
      </c>
      <c r="J80" t="s">
        <v>60</v>
      </c>
      <c r="L80" s="2" t="s">
        <v>82</v>
      </c>
      <c r="M80" t="s">
        <v>83</v>
      </c>
      <c r="N80" t="s">
        <v>84</v>
      </c>
      <c r="O80">
        <v>1</v>
      </c>
      <c r="P80">
        <v>949.28</v>
      </c>
      <c r="Q80">
        <v>862.98</v>
      </c>
      <c r="R80">
        <v>690.38</v>
      </c>
      <c r="S80">
        <v>172.6</v>
      </c>
      <c r="T80" t="s">
        <v>30</v>
      </c>
      <c r="X80" t="s">
        <v>43</v>
      </c>
      <c r="Y80" t="s">
        <v>44</v>
      </c>
      <c r="Z80" t="s">
        <v>64</v>
      </c>
      <c r="AA80" t="str">
        <f>IFERROR(_xlfn.XLOOKUP($J80,avoidable_ed_reference!$A$2:$A$13,avoidable_ed_reference!$C$2:$C$13),"Not Classified")</f>
        <v>Not Classified</v>
      </c>
      <c r="AB80" t="str">
        <f>IFERROR(_xlfn.XLOOKUP($B80,enrollment!$A$2:$A$801,enrollment!$I$2:$I$801),"")</f>
        <v>TN</v>
      </c>
      <c r="AC80">
        <f>IFERROR(_xlfn.XLOOKUP($B80,enrollment!$A$2:$A$801,enrollment!$L$2:$L$801),"")</f>
        <v>54</v>
      </c>
      <c r="AD80" t="str" cm="1">
        <f t="array" ref="AD80">_xlfn.IFS(AC80="","Unknown",AC80&lt;18,"0-17",AC80&lt;35,"18-34",AC80&lt;50,"35-49",AC80&lt;65,"50-64",TRUE,"65+")</f>
        <v>50-64</v>
      </c>
      <c r="AE80">
        <f>IFERROR(_xlfn.XLOOKUP($B80,enrollment!$A$2:$A$801,enrollment!$O$2:$O$801),"")</f>
        <v>7890123456</v>
      </c>
      <c r="AF80">
        <f>IFERROR(_xlfn.XLOOKUP($AE80,providers!$B$2:$B$11,providers!$Q$2:$Q$11),"")</f>
        <v>3.9</v>
      </c>
      <c r="AG80" s="1">
        <f t="shared" si="1"/>
        <v>45383</v>
      </c>
    </row>
    <row r="81" spans="1:33" x14ac:dyDescent="0.25">
      <c r="A81" t="s">
        <v>162</v>
      </c>
      <c r="B81" t="s">
        <v>158</v>
      </c>
      <c r="C81">
        <v>7890123456</v>
      </c>
      <c r="D81">
        <v>7890123456</v>
      </c>
      <c r="E81" s="1">
        <v>45513</v>
      </c>
      <c r="F81" s="1">
        <v>45513</v>
      </c>
      <c r="G81" s="1">
        <v>45529</v>
      </c>
      <c r="H81" t="s">
        <v>28</v>
      </c>
      <c r="I81">
        <v>11</v>
      </c>
      <c r="J81" t="s">
        <v>35</v>
      </c>
      <c r="K81">
        <v>99213</v>
      </c>
      <c r="O81">
        <v>1</v>
      </c>
      <c r="P81">
        <v>229.85</v>
      </c>
      <c r="Q81">
        <v>170.26</v>
      </c>
      <c r="R81">
        <v>136.21</v>
      </c>
      <c r="S81">
        <v>34.049999999999997</v>
      </c>
      <c r="T81" t="s">
        <v>30</v>
      </c>
      <c r="X81" t="s">
        <v>43</v>
      </c>
      <c r="Y81" t="s">
        <v>44</v>
      </c>
      <c r="Z81" t="s">
        <v>39</v>
      </c>
      <c r="AA81" t="str">
        <f>IFERROR(_xlfn.XLOOKUP($J81,avoidable_ed_reference!$A$2:$A$13,avoidable_ed_reference!$C$2:$C$13),"Not Classified")</f>
        <v>Avoidable</v>
      </c>
      <c r="AB81" t="str">
        <f>IFERROR(_xlfn.XLOOKUP($B81,enrollment!$A$2:$A$801,enrollment!$I$2:$I$801),"")</f>
        <v>TN</v>
      </c>
      <c r="AC81">
        <f>IFERROR(_xlfn.XLOOKUP($B81,enrollment!$A$2:$A$801,enrollment!$L$2:$L$801),"")</f>
        <v>54</v>
      </c>
      <c r="AD81" t="str" cm="1">
        <f t="array" ref="AD81">_xlfn.IFS(AC81="","Unknown",AC81&lt;18,"0-17",AC81&lt;35,"18-34",AC81&lt;50,"35-49",AC81&lt;65,"50-64",TRUE,"65+")</f>
        <v>50-64</v>
      </c>
      <c r="AE81">
        <f>IFERROR(_xlfn.XLOOKUP($B81,enrollment!$A$2:$A$801,enrollment!$O$2:$O$801),"")</f>
        <v>7890123456</v>
      </c>
      <c r="AF81">
        <f>IFERROR(_xlfn.XLOOKUP($AE81,providers!$B$2:$B$11,providers!$Q$2:$Q$11),"")</f>
        <v>3.9</v>
      </c>
      <c r="AG81" s="1">
        <f t="shared" si="1"/>
        <v>45505</v>
      </c>
    </row>
    <row r="82" spans="1:33" x14ac:dyDescent="0.25">
      <c r="A82" t="s">
        <v>163</v>
      </c>
      <c r="B82" t="s">
        <v>158</v>
      </c>
      <c r="C82">
        <v>2233445566</v>
      </c>
      <c r="D82">
        <v>2233445566</v>
      </c>
      <c r="E82" s="1">
        <v>45656</v>
      </c>
      <c r="F82" s="1">
        <v>45656</v>
      </c>
      <c r="G82" s="1">
        <v>45679</v>
      </c>
      <c r="H82" t="s">
        <v>28</v>
      </c>
      <c r="I82">
        <v>23</v>
      </c>
      <c r="J82" t="s">
        <v>93</v>
      </c>
      <c r="K82">
        <v>99284</v>
      </c>
      <c r="O82">
        <v>1</v>
      </c>
      <c r="P82">
        <v>2294.08</v>
      </c>
      <c r="Q82">
        <v>1274.49</v>
      </c>
      <c r="R82">
        <v>1019.59</v>
      </c>
      <c r="S82">
        <v>254.9</v>
      </c>
      <c r="T82" t="s">
        <v>30</v>
      </c>
      <c r="X82" t="s">
        <v>43</v>
      </c>
      <c r="Y82" t="s">
        <v>44</v>
      </c>
      <c r="Z82" t="s">
        <v>45</v>
      </c>
      <c r="AA82" t="str">
        <f>IFERROR(_xlfn.XLOOKUP($J82,avoidable_ed_reference!$A$2:$A$13,avoidable_ed_reference!$C$2:$C$13),"Not Classified")</f>
        <v>Avoidable</v>
      </c>
      <c r="AB82" t="str">
        <f>IFERROR(_xlfn.XLOOKUP($B82,enrollment!$A$2:$A$801,enrollment!$I$2:$I$801),"")</f>
        <v>TN</v>
      </c>
      <c r="AC82">
        <f>IFERROR(_xlfn.XLOOKUP($B82,enrollment!$A$2:$A$801,enrollment!$L$2:$L$801),"")</f>
        <v>54</v>
      </c>
      <c r="AD82" t="str" cm="1">
        <f t="array" ref="AD82">_xlfn.IFS(AC82="","Unknown",AC82&lt;18,"0-17",AC82&lt;35,"18-34",AC82&lt;50,"35-49",AC82&lt;65,"50-64",TRUE,"65+")</f>
        <v>50-64</v>
      </c>
      <c r="AE82">
        <f>IFERROR(_xlfn.XLOOKUP($B82,enrollment!$A$2:$A$801,enrollment!$O$2:$O$801),"")</f>
        <v>7890123456</v>
      </c>
      <c r="AF82">
        <f>IFERROR(_xlfn.XLOOKUP($AE82,providers!$B$2:$B$11,providers!$Q$2:$Q$11),"")</f>
        <v>3.9</v>
      </c>
      <c r="AG82" s="1">
        <f t="shared" si="1"/>
        <v>45627</v>
      </c>
    </row>
    <row r="83" spans="1:33" x14ac:dyDescent="0.25">
      <c r="A83" t="s">
        <v>164</v>
      </c>
      <c r="B83" t="s">
        <v>165</v>
      </c>
      <c r="C83">
        <v>3456789012</v>
      </c>
      <c r="D83">
        <v>3456789012</v>
      </c>
      <c r="E83" s="1">
        <v>45458</v>
      </c>
      <c r="F83" s="1">
        <v>45458</v>
      </c>
      <c r="G83" s="1">
        <v>45484</v>
      </c>
      <c r="H83" t="s">
        <v>67</v>
      </c>
      <c r="I83">
        <v>21</v>
      </c>
      <c r="J83" t="s">
        <v>99</v>
      </c>
      <c r="K83">
        <v>99223</v>
      </c>
      <c r="O83">
        <v>1</v>
      </c>
      <c r="P83">
        <v>30518.240000000002</v>
      </c>
      <c r="Q83">
        <v>19689.189999999999</v>
      </c>
      <c r="R83">
        <v>15751.35</v>
      </c>
      <c r="S83">
        <v>3937.84</v>
      </c>
      <c r="T83" t="s">
        <v>30</v>
      </c>
      <c r="V83">
        <v>1</v>
      </c>
      <c r="W83" s="2" t="s">
        <v>68</v>
      </c>
      <c r="X83" t="s">
        <v>31</v>
      </c>
      <c r="Y83" t="s">
        <v>32</v>
      </c>
      <c r="Z83" t="s">
        <v>69</v>
      </c>
      <c r="AA83" t="str">
        <f>IFERROR(_xlfn.XLOOKUP($J83,avoidable_ed_reference!$A$2:$A$13,avoidable_ed_reference!$C$2:$C$13),"Not Classified")</f>
        <v>Not Classified</v>
      </c>
      <c r="AB83" t="str">
        <f>IFERROR(_xlfn.XLOOKUP($B83,enrollment!$A$2:$A$801,enrollment!$I$2:$I$801),"")</f>
        <v>KY</v>
      </c>
      <c r="AC83">
        <f>IFERROR(_xlfn.XLOOKUP($B83,enrollment!$A$2:$A$801,enrollment!$L$2:$L$801),"")</f>
        <v>75</v>
      </c>
      <c r="AD83" t="str" cm="1">
        <f t="array" ref="AD83">_xlfn.IFS(AC83="","Unknown",AC83&lt;18,"0-17",AC83&lt;35,"18-34",AC83&lt;50,"35-49",AC83&lt;65,"50-64",TRUE,"65+")</f>
        <v>65+</v>
      </c>
      <c r="AE83">
        <f>IFERROR(_xlfn.XLOOKUP($B83,enrollment!$A$2:$A$801,enrollment!$O$2:$O$801),"")</f>
        <v>3456789012</v>
      </c>
      <c r="AF83">
        <f>IFERROR(_xlfn.XLOOKUP($AE83,providers!$B$2:$B$11,providers!$Q$2:$Q$11),"")</f>
        <v>4</v>
      </c>
      <c r="AG83" s="1">
        <f t="shared" si="1"/>
        <v>45444</v>
      </c>
    </row>
    <row r="84" spans="1:33" x14ac:dyDescent="0.25">
      <c r="A84" t="s">
        <v>166</v>
      </c>
      <c r="B84" t="s">
        <v>165</v>
      </c>
      <c r="C84">
        <v>3456789012</v>
      </c>
      <c r="D84">
        <v>3456789012</v>
      </c>
      <c r="E84" s="1">
        <v>45491</v>
      </c>
      <c r="F84" s="1">
        <v>45491</v>
      </c>
      <c r="G84" s="1">
        <v>45519</v>
      </c>
      <c r="H84" t="s">
        <v>28</v>
      </c>
      <c r="I84">
        <v>11</v>
      </c>
      <c r="J84" t="s">
        <v>38</v>
      </c>
      <c r="K84">
        <v>99213</v>
      </c>
      <c r="O84">
        <v>1</v>
      </c>
      <c r="P84">
        <v>172.81</v>
      </c>
      <c r="Q84">
        <v>128.01</v>
      </c>
      <c r="R84">
        <v>102.41</v>
      </c>
      <c r="S84">
        <v>25.6</v>
      </c>
      <c r="T84" t="s">
        <v>30</v>
      </c>
      <c r="X84" t="s">
        <v>31</v>
      </c>
      <c r="Y84" t="s">
        <v>32</v>
      </c>
      <c r="Z84" t="s">
        <v>39</v>
      </c>
      <c r="AA84" t="str">
        <f>IFERROR(_xlfn.XLOOKUP($J84,avoidable_ed_reference!$A$2:$A$13,avoidable_ed_reference!$C$2:$C$13),"Not Classified")</f>
        <v>Not Classified</v>
      </c>
      <c r="AB84" t="str">
        <f>IFERROR(_xlfn.XLOOKUP($B84,enrollment!$A$2:$A$801,enrollment!$I$2:$I$801),"")</f>
        <v>KY</v>
      </c>
      <c r="AC84">
        <f>IFERROR(_xlfn.XLOOKUP($B84,enrollment!$A$2:$A$801,enrollment!$L$2:$L$801),"")</f>
        <v>75</v>
      </c>
      <c r="AD84" t="str" cm="1">
        <f t="array" ref="AD84">_xlfn.IFS(AC84="","Unknown",AC84&lt;18,"0-17",AC84&lt;35,"18-34",AC84&lt;50,"35-49",AC84&lt;65,"50-64",TRUE,"65+")</f>
        <v>65+</v>
      </c>
      <c r="AE84">
        <f>IFERROR(_xlfn.XLOOKUP($B84,enrollment!$A$2:$A$801,enrollment!$O$2:$O$801),"")</f>
        <v>3456789012</v>
      </c>
      <c r="AF84">
        <f>IFERROR(_xlfn.XLOOKUP($AE84,providers!$B$2:$B$11,providers!$Q$2:$Q$11),"")</f>
        <v>4</v>
      </c>
      <c r="AG84" s="1">
        <f t="shared" si="1"/>
        <v>45474</v>
      </c>
    </row>
    <row r="85" spans="1:33" x14ac:dyDescent="0.25">
      <c r="A85" t="s">
        <v>167</v>
      </c>
      <c r="B85" t="s">
        <v>165</v>
      </c>
      <c r="C85">
        <v>9012345678</v>
      </c>
      <c r="D85">
        <v>9012345678</v>
      </c>
      <c r="E85" s="1">
        <v>45299</v>
      </c>
      <c r="F85" s="1">
        <v>45299</v>
      </c>
      <c r="G85" s="1">
        <v>45314</v>
      </c>
      <c r="H85" t="s">
        <v>67</v>
      </c>
      <c r="I85">
        <v>21</v>
      </c>
      <c r="J85" t="s">
        <v>99</v>
      </c>
      <c r="K85">
        <v>99223</v>
      </c>
      <c r="O85">
        <v>1</v>
      </c>
      <c r="P85">
        <v>34016.050000000003</v>
      </c>
      <c r="Q85">
        <v>21945.84</v>
      </c>
      <c r="R85">
        <v>17556.669999999998</v>
      </c>
      <c r="S85">
        <v>4389.17</v>
      </c>
      <c r="T85" t="s">
        <v>30</v>
      </c>
      <c r="V85">
        <v>1</v>
      </c>
      <c r="W85" s="2" t="s">
        <v>68</v>
      </c>
      <c r="X85" t="s">
        <v>31</v>
      </c>
      <c r="Y85" t="s">
        <v>32</v>
      </c>
      <c r="Z85" t="s">
        <v>69</v>
      </c>
      <c r="AA85" t="str">
        <f>IFERROR(_xlfn.XLOOKUP($J85,avoidable_ed_reference!$A$2:$A$13,avoidable_ed_reference!$C$2:$C$13),"Not Classified")</f>
        <v>Not Classified</v>
      </c>
      <c r="AB85" t="str">
        <f>IFERROR(_xlfn.XLOOKUP($B85,enrollment!$A$2:$A$801,enrollment!$I$2:$I$801),"")</f>
        <v>KY</v>
      </c>
      <c r="AC85">
        <f>IFERROR(_xlfn.XLOOKUP($B85,enrollment!$A$2:$A$801,enrollment!$L$2:$L$801),"")</f>
        <v>75</v>
      </c>
      <c r="AD85" t="str" cm="1">
        <f t="array" ref="AD85">_xlfn.IFS(AC85="","Unknown",AC85&lt;18,"0-17",AC85&lt;35,"18-34",AC85&lt;50,"35-49",AC85&lt;65,"50-64",TRUE,"65+")</f>
        <v>65+</v>
      </c>
      <c r="AE85">
        <f>IFERROR(_xlfn.XLOOKUP($B85,enrollment!$A$2:$A$801,enrollment!$O$2:$O$801),"")</f>
        <v>3456789012</v>
      </c>
      <c r="AF85">
        <f>IFERROR(_xlfn.XLOOKUP($AE85,providers!$B$2:$B$11,providers!$Q$2:$Q$11),"")</f>
        <v>4</v>
      </c>
      <c r="AG85" s="1">
        <f t="shared" si="1"/>
        <v>45292</v>
      </c>
    </row>
    <row r="86" spans="1:33" x14ac:dyDescent="0.25">
      <c r="A86" t="s">
        <v>168</v>
      </c>
      <c r="B86" t="s">
        <v>165</v>
      </c>
      <c r="C86">
        <v>9012345678</v>
      </c>
      <c r="D86">
        <v>9012345678</v>
      </c>
      <c r="E86" s="1">
        <v>45379</v>
      </c>
      <c r="F86" s="1">
        <v>45379</v>
      </c>
      <c r="G86" s="1">
        <v>45402</v>
      </c>
      <c r="H86" t="s">
        <v>59</v>
      </c>
      <c r="J86" t="s">
        <v>47</v>
      </c>
      <c r="L86" s="2" t="s">
        <v>61</v>
      </c>
      <c r="M86" t="s">
        <v>62</v>
      </c>
      <c r="N86" t="s">
        <v>63</v>
      </c>
      <c r="O86">
        <v>1</v>
      </c>
      <c r="P86">
        <v>822.37</v>
      </c>
      <c r="Q86">
        <v>747.61</v>
      </c>
      <c r="R86">
        <v>598.09</v>
      </c>
      <c r="S86">
        <v>149.52000000000001</v>
      </c>
      <c r="T86" t="s">
        <v>30</v>
      </c>
      <c r="X86" t="s">
        <v>31</v>
      </c>
      <c r="Y86" t="s">
        <v>32</v>
      </c>
      <c r="Z86" t="s">
        <v>64</v>
      </c>
      <c r="AA86" t="str">
        <f>IFERROR(_xlfn.XLOOKUP($J86,avoidable_ed_reference!$A$2:$A$13,avoidable_ed_reference!$C$2:$C$13),"Not Classified")</f>
        <v>Not Classified</v>
      </c>
      <c r="AB86" t="str">
        <f>IFERROR(_xlfn.XLOOKUP($B86,enrollment!$A$2:$A$801,enrollment!$I$2:$I$801),"")</f>
        <v>KY</v>
      </c>
      <c r="AC86">
        <f>IFERROR(_xlfn.XLOOKUP($B86,enrollment!$A$2:$A$801,enrollment!$L$2:$L$801),"")</f>
        <v>75</v>
      </c>
      <c r="AD86" t="str" cm="1">
        <f t="array" ref="AD86">_xlfn.IFS(AC86="","Unknown",AC86&lt;18,"0-17",AC86&lt;35,"18-34",AC86&lt;50,"35-49",AC86&lt;65,"50-64",TRUE,"65+")</f>
        <v>65+</v>
      </c>
      <c r="AE86">
        <f>IFERROR(_xlfn.XLOOKUP($B86,enrollment!$A$2:$A$801,enrollment!$O$2:$O$801),"")</f>
        <v>3456789012</v>
      </c>
      <c r="AF86">
        <f>IFERROR(_xlfn.XLOOKUP($AE86,providers!$B$2:$B$11,providers!$Q$2:$Q$11),"")</f>
        <v>4</v>
      </c>
      <c r="AG86" s="1">
        <f t="shared" si="1"/>
        <v>45352</v>
      </c>
    </row>
    <row r="87" spans="1:33" x14ac:dyDescent="0.25">
      <c r="A87" t="s">
        <v>169</v>
      </c>
      <c r="B87" t="s">
        <v>170</v>
      </c>
      <c r="C87">
        <v>5678901234</v>
      </c>
      <c r="D87">
        <v>5678901234</v>
      </c>
      <c r="E87" s="1">
        <v>45311</v>
      </c>
      <c r="F87" s="1">
        <v>45311</v>
      </c>
      <c r="G87" s="1">
        <v>45345</v>
      </c>
      <c r="H87" t="s">
        <v>28</v>
      </c>
      <c r="I87">
        <v>20</v>
      </c>
      <c r="J87" t="s">
        <v>35</v>
      </c>
      <c r="K87">
        <v>99213</v>
      </c>
      <c r="O87">
        <v>1</v>
      </c>
      <c r="P87">
        <v>158.38</v>
      </c>
      <c r="Q87">
        <v>121.83</v>
      </c>
      <c r="R87">
        <v>97.46</v>
      </c>
      <c r="S87">
        <v>24.37</v>
      </c>
      <c r="T87" t="s">
        <v>30</v>
      </c>
      <c r="X87" t="s">
        <v>52</v>
      </c>
      <c r="Y87" t="s">
        <v>44</v>
      </c>
      <c r="Z87" t="s">
        <v>36</v>
      </c>
      <c r="AA87" t="str">
        <f>IFERROR(_xlfn.XLOOKUP($J87,avoidable_ed_reference!$A$2:$A$13,avoidable_ed_reference!$C$2:$C$13),"Not Classified")</f>
        <v>Avoidable</v>
      </c>
      <c r="AB87" t="str">
        <f>IFERROR(_xlfn.XLOOKUP($B87,enrollment!$A$2:$A$801,enrollment!$I$2:$I$801),"")</f>
        <v>TN</v>
      </c>
      <c r="AC87">
        <f>IFERROR(_xlfn.XLOOKUP($B87,enrollment!$A$2:$A$801,enrollment!$L$2:$L$801),"")</f>
        <v>42</v>
      </c>
      <c r="AD87" t="str" cm="1">
        <f t="array" ref="AD87">_xlfn.IFS(AC87="","Unknown",AC87&lt;18,"0-17",AC87&lt;35,"18-34",AC87&lt;50,"35-49",AC87&lt;65,"50-64",TRUE,"65+")</f>
        <v>35-49</v>
      </c>
      <c r="AE87">
        <f>IFERROR(_xlfn.XLOOKUP($B87,enrollment!$A$2:$A$801,enrollment!$O$2:$O$801),"")</f>
        <v>5678901234</v>
      </c>
      <c r="AF87">
        <f>IFERROR(_xlfn.XLOOKUP($AE87,providers!$B$2:$B$11,providers!$Q$2:$Q$11),"")</f>
        <v>3.8</v>
      </c>
      <c r="AG87" s="1">
        <f t="shared" si="1"/>
        <v>45292</v>
      </c>
    </row>
    <row r="88" spans="1:33" x14ac:dyDescent="0.25">
      <c r="A88" t="s">
        <v>171</v>
      </c>
      <c r="B88" t="s">
        <v>170</v>
      </c>
      <c r="C88">
        <v>5678901234</v>
      </c>
      <c r="D88">
        <v>5678901234</v>
      </c>
      <c r="E88" s="1">
        <v>45368</v>
      </c>
      <c r="F88" s="1">
        <v>45368</v>
      </c>
      <c r="G88" s="1">
        <v>45395</v>
      </c>
      <c r="H88" t="s">
        <v>28</v>
      </c>
      <c r="I88">
        <v>11</v>
      </c>
      <c r="J88" t="s">
        <v>38</v>
      </c>
      <c r="K88">
        <v>99213</v>
      </c>
      <c r="O88">
        <v>1</v>
      </c>
      <c r="P88">
        <v>186.89</v>
      </c>
      <c r="Q88">
        <v>138.44</v>
      </c>
      <c r="R88">
        <v>110.75</v>
      </c>
      <c r="S88">
        <v>27.69</v>
      </c>
      <c r="T88" t="s">
        <v>30</v>
      </c>
      <c r="X88" t="s">
        <v>52</v>
      </c>
      <c r="Y88" t="s">
        <v>44</v>
      </c>
      <c r="Z88" t="s">
        <v>39</v>
      </c>
      <c r="AA88" t="str">
        <f>IFERROR(_xlfn.XLOOKUP($J88,avoidable_ed_reference!$A$2:$A$13,avoidable_ed_reference!$C$2:$C$13),"Not Classified")</f>
        <v>Not Classified</v>
      </c>
      <c r="AB88" t="str">
        <f>IFERROR(_xlfn.XLOOKUP($B88,enrollment!$A$2:$A$801,enrollment!$I$2:$I$801),"")</f>
        <v>TN</v>
      </c>
      <c r="AC88">
        <f>IFERROR(_xlfn.XLOOKUP($B88,enrollment!$A$2:$A$801,enrollment!$L$2:$L$801),"")</f>
        <v>42</v>
      </c>
      <c r="AD88" t="str" cm="1">
        <f t="array" ref="AD88">_xlfn.IFS(AC88="","Unknown",AC88&lt;18,"0-17",AC88&lt;35,"18-34",AC88&lt;50,"35-49",AC88&lt;65,"50-64",TRUE,"65+")</f>
        <v>35-49</v>
      </c>
      <c r="AE88">
        <f>IFERROR(_xlfn.XLOOKUP($B88,enrollment!$A$2:$A$801,enrollment!$O$2:$O$801),"")</f>
        <v>5678901234</v>
      </c>
      <c r="AF88">
        <f>IFERROR(_xlfn.XLOOKUP($AE88,providers!$B$2:$B$11,providers!$Q$2:$Q$11),"")</f>
        <v>3.8</v>
      </c>
      <c r="AG88" s="1">
        <f t="shared" si="1"/>
        <v>45352</v>
      </c>
    </row>
    <row r="89" spans="1:33" x14ac:dyDescent="0.25">
      <c r="A89" t="s">
        <v>172</v>
      </c>
      <c r="B89" t="s">
        <v>170</v>
      </c>
      <c r="C89">
        <v>6789012345</v>
      </c>
      <c r="D89">
        <v>6789012345</v>
      </c>
      <c r="E89" s="1">
        <v>45550</v>
      </c>
      <c r="F89" s="1">
        <v>45550</v>
      </c>
      <c r="G89" s="1">
        <v>45580</v>
      </c>
      <c r="H89" t="s">
        <v>28</v>
      </c>
      <c r="I89">
        <v>22</v>
      </c>
      <c r="J89" t="s">
        <v>29</v>
      </c>
      <c r="K89">
        <v>90837</v>
      </c>
      <c r="O89">
        <v>1</v>
      </c>
      <c r="P89">
        <v>236.05</v>
      </c>
      <c r="Q89">
        <v>174.85</v>
      </c>
      <c r="R89">
        <v>139.88</v>
      </c>
      <c r="S89">
        <v>34.97</v>
      </c>
      <c r="T89" t="s">
        <v>30</v>
      </c>
      <c r="X89" t="s">
        <v>52</v>
      </c>
      <c r="Y89" t="s">
        <v>44</v>
      </c>
      <c r="Z89" t="s">
        <v>33</v>
      </c>
      <c r="AA89" t="str">
        <f>IFERROR(_xlfn.XLOOKUP($J89,avoidable_ed_reference!$A$2:$A$13,avoidable_ed_reference!$C$2:$C$13),"Not Classified")</f>
        <v>Potentially Avoidable</v>
      </c>
      <c r="AB89" t="str">
        <f>IFERROR(_xlfn.XLOOKUP($B89,enrollment!$A$2:$A$801,enrollment!$I$2:$I$801),"")</f>
        <v>TN</v>
      </c>
      <c r="AC89">
        <f>IFERROR(_xlfn.XLOOKUP($B89,enrollment!$A$2:$A$801,enrollment!$L$2:$L$801),"")</f>
        <v>42</v>
      </c>
      <c r="AD89" t="str" cm="1">
        <f t="array" ref="AD89">_xlfn.IFS(AC89="","Unknown",AC89&lt;18,"0-17",AC89&lt;35,"18-34",AC89&lt;50,"35-49",AC89&lt;65,"50-64",TRUE,"65+")</f>
        <v>35-49</v>
      </c>
      <c r="AE89">
        <f>IFERROR(_xlfn.XLOOKUP($B89,enrollment!$A$2:$A$801,enrollment!$O$2:$O$801),"")</f>
        <v>5678901234</v>
      </c>
      <c r="AF89">
        <f>IFERROR(_xlfn.XLOOKUP($AE89,providers!$B$2:$B$11,providers!$Q$2:$Q$11),"")</f>
        <v>3.8</v>
      </c>
      <c r="AG89" s="1">
        <f t="shared" si="1"/>
        <v>45536</v>
      </c>
    </row>
    <row r="90" spans="1:33" x14ac:dyDescent="0.25">
      <c r="A90" t="s">
        <v>173</v>
      </c>
      <c r="B90" t="s">
        <v>170</v>
      </c>
      <c r="C90">
        <v>7890123456</v>
      </c>
      <c r="D90">
        <v>7890123456</v>
      </c>
      <c r="E90" s="1">
        <v>45317</v>
      </c>
      <c r="F90" s="1">
        <v>45317</v>
      </c>
      <c r="G90" s="1">
        <v>45342</v>
      </c>
      <c r="H90" t="s">
        <v>59</v>
      </c>
      <c r="J90" t="s">
        <v>60</v>
      </c>
      <c r="L90" s="2" t="s">
        <v>82</v>
      </c>
      <c r="M90" t="s">
        <v>83</v>
      </c>
      <c r="N90" t="s">
        <v>84</v>
      </c>
      <c r="O90">
        <v>1</v>
      </c>
      <c r="P90">
        <v>1000.76</v>
      </c>
      <c r="Q90">
        <v>909.78</v>
      </c>
      <c r="R90">
        <v>727.82</v>
      </c>
      <c r="S90">
        <v>181.96</v>
      </c>
      <c r="T90" t="s">
        <v>30</v>
      </c>
      <c r="X90" t="s">
        <v>52</v>
      </c>
      <c r="Y90" t="s">
        <v>44</v>
      </c>
      <c r="Z90" t="s">
        <v>64</v>
      </c>
      <c r="AA90" t="str">
        <f>IFERROR(_xlfn.XLOOKUP($J90,avoidable_ed_reference!$A$2:$A$13,avoidable_ed_reference!$C$2:$C$13),"Not Classified")</f>
        <v>Not Classified</v>
      </c>
      <c r="AB90" t="str">
        <f>IFERROR(_xlfn.XLOOKUP($B90,enrollment!$A$2:$A$801,enrollment!$I$2:$I$801),"")</f>
        <v>TN</v>
      </c>
      <c r="AC90">
        <f>IFERROR(_xlfn.XLOOKUP($B90,enrollment!$A$2:$A$801,enrollment!$L$2:$L$801),"")</f>
        <v>42</v>
      </c>
      <c r="AD90" t="str" cm="1">
        <f t="array" ref="AD90">_xlfn.IFS(AC90="","Unknown",AC90&lt;18,"0-17",AC90&lt;35,"18-34",AC90&lt;50,"35-49",AC90&lt;65,"50-64",TRUE,"65+")</f>
        <v>35-49</v>
      </c>
      <c r="AE90">
        <f>IFERROR(_xlfn.XLOOKUP($B90,enrollment!$A$2:$A$801,enrollment!$O$2:$O$801),"")</f>
        <v>5678901234</v>
      </c>
      <c r="AF90">
        <f>IFERROR(_xlfn.XLOOKUP($AE90,providers!$B$2:$B$11,providers!$Q$2:$Q$11),"")</f>
        <v>3.8</v>
      </c>
      <c r="AG90" s="1">
        <f t="shared" si="1"/>
        <v>45292</v>
      </c>
    </row>
    <row r="91" spans="1:33" x14ac:dyDescent="0.25">
      <c r="A91" t="s">
        <v>174</v>
      </c>
      <c r="B91" t="s">
        <v>170</v>
      </c>
      <c r="C91">
        <v>5678901234</v>
      </c>
      <c r="D91">
        <v>5678901234</v>
      </c>
      <c r="E91" s="1">
        <v>45614</v>
      </c>
      <c r="F91" s="1">
        <v>45614</v>
      </c>
      <c r="G91" s="1">
        <v>45646</v>
      </c>
      <c r="H91" t="s">
        <v>28</v>
      </c>
      <c r="I91">
        <v>11</v>
      </c>
      <c r="J91" t="s">
        <v>38</v>
      </c>
      <c r="K91">
        <v>99213</v>
      </c>
      <c r="O91">
        <v>1</v>
      </c>
      <c r="P91">
        <v>203.35</v>
      </c>
      <c r="Q91">
        <v>150.63</v>
      </c>
      <c r="R91">
        <v>120.5</v>
      </c>
      <c r="S91">
        <v>30.13</v>
      </c>
      <c r="T91" t="s">
        <v>30</v>
      </c>
      <c r="X91" t="s">
        <v>52</v>
      </c>
      <c r="Y91" t="s">
        <v>44</v>
      </c>
      <c r="Z91" t="s">
        <v>39</v>
      </c>
      <c r="AA91" t="str">
        <f>IFERROR(_xlfn.XLOOKUP($J91,avoidable_ed_reference!$A$2:$A$13,avoidable_ed_reference!$C$2:$C$13),"Not Classified")</f>
        <v>Not Classified</v>
      </c>
      <c r="AB91" t="str">
        <f>IFERROR(_xlfn.XLOOKUP($B91,enrollment!$A$2:$A$801,enrollment!$I$2:$I$801),"")</f>
        <v>TN</v>
      </c>
      <c r="AC91">
        <f>IFERROR(_xlfn.XLOOKUP($B91,enrollment!$A$2:$A$801,enrollment!$L$2:$L$801),"")</f>
        <v>42</v>
      </c>
      <c r="AD91" t="str" cm="1">
        <f t="array" ref="AD91">_xlfn.IFS(AC91="","Unknown",AC91&lt;18,"0-17",AC91&lt;35,"18-34",AC91&lt;50,"35-49",AC91&lt;65,"50-64",TRUE,"65+")</f>
        <v>35-49</v>
      </c>
      <c r="AE91">
        <f>IFERROR(_xlfn.XLOOKUP($B91,enrollment!$A$2:$A$801,enrollment!$O$2:$O$801),"")</f>
        <v>5678901234</v>
      </c>
      <c r="AF91">
        <f>IFERROR(_xlfn.XLOOKUP($AE91,providers!$B$2:$B$11,providers!$Q$2:$Q$11),"")</f>
        <v>3.8</v>
      </c>
      <c r="AG91" s="1">
        <f t="shared" si="1"/>
        <v>45597</v>
      </c>
    </row>
    <row r="92" spans="1:33" x14ac:dyDescent="0.25">
      <c r="A92" t="s">
        <v>175</v>
      </c>
      <c r="B92" t="s">
        <v>170</v>
      </c>
      <c r="C92">
        <v>3456789012</v>
      </c>
      <c r="D92">
        <v>3456789012</v>
      </c>
      <c r="E92" s="1">
        <v>45548</v>
      </c>
      <c r="F92" s="1">
        <v>45548</v>
      </c>
      <c r="G92" s="1">
        <v>45572</v>
      </c>
      <c r="H92" t="s">
        <v>67</v>
      </c>
      <c r="I92">
        <v>21</v>
      </c>
      <c r="J92" t="s">
        <v>80</v>
      </c>
      <c r="K92">
        <v>99223</v>
      </c>
      <c r="O92">
        <v>1</v>
      </c>
      <c r="P92">
        <v>21788.69</v>
      </c>
      <c r="Q92">
        <v>14057.22</v>
      </c>
      <c r="R92">
        <v>11245.78</v>
      </c>
      <c r="S92">
        <v>2811.44</v>
      </c>
      <c r="T92" t="s">
        <v>30</v>
      </c>
      <c r="V92">
        <v>1</v>
      </c>
      <c r="W92" s="2" t="s">
        <v>68</v>
      </c>
      <c r="X92" t="s">
        <v>52</v>
      </c>
      <c r="Y92" t="s">
        <v>44</v>
      </c>
      <c r="Z92" t="s">
        <v>69</v>
      </c>
      <c r="AA92" t="str">
        <f>IFERROR(_xlfn.XLOOKUP($J92,avoidable_ed_reference!$A$2:$A$13,avoidable_ed_reference!$C$2:$C$13),"Not Classified")</f>
        <v>Non-Avoidable</v>
      </c>
      <c r="AB92" t="str">
        <f>IFERROR(_xlfn.XLOOKUP($B92,enrollment!$A$2:$A$801,enrollment!$I$2:$I$801),"")</f>
        <v>TN</v>
      </c>
      <c r="AC92">
        <f>IFERROR(_xlfn.XLOOKUP($B92,enrollment!$A$2:$A$801,enrollment!$L$2:$L$801),"")</f>
        <v>42</v>
      </c>
      <c r="AD92" t="str" cm="1">
        <f t="array" ref="AD92">_xlfn.IFS(AC92="","Unknown",AC92&lt;18,"0-17",AC92&lt;35,"18-34",AC92&lt;50,"35-49",AC92&lt;65,"50-64",TRUE,"65+")</f>
        <v>35-49</v>
      </c>
      <c r="AE92">
        <f>IFERROR(_xlfn.XLOOKUP($B92,enrollment!$A$2:$A$801,enrollment!$O$2:$O$801),"")</f>
        <v>5678901234</v>
      </c>
      <c r="AF92">
        <f>IFERROR(_xlfn.XLOOKUP($AE92,providers!$B$2:$B$11,providers!$Q$2:$Q$11),"")</f>
        <v>3.8</v>
      </c>
      <c r="AG92" s="1">
        <f t="shared" si="1"/>
        <v>45536</v>
      </c>
    </row>
    <row r="93" spans="1:33" x14ac:dyDescent="0.25">
      <c r="A93" t="s">
        <v>176</v>
      </c>
      <c r="B93" t="s">
        <v>170</v>
      </c>
      <c r="C93">
        <v>2233445566</v>
      </c>
      <c r="D93">
        <v>2233445566</v>
      </c>
      <c r="E93" s="1">
        <v>45578</v>
      </c>
      <c r="F93" s="1">
        <v>45578</v>
      </c>
      <c r="G93" s="1">
        <v>45594</v>
      </c>
      <c r="H93" t="s">
        <v>28</v>
      </c>
      <c r="I93">
        <v>23</v>
      </c>
      <c r="J93" t="s">
        <v>77</v>
      </c>
      <c r="K93">
        <v>99284</v>
      </c>
      <c r="O93">
        <v>1</v>
      </c>
      <c r="P93">
        <v>1836.79</v>
      </c>
      <c r="Q93">
        <v>1020.44</v>
      </c>
      <c r="R93">
        <v>816.35</v>
      </c>
      <c r="S93">
        <v>204.09</v>
      </c>
      <c r="T93" t="s">
        <v>30</v>
      </c>
      <c r="X93" t="s">
        <v>52</v>
      </c>
      <c r="Y93" t="s">
        <v>44</v>
      </c>
      <c r="Z93" t="s">
        <v>45</v>
      </c>
      <c r="AA93" t="str">
        <f>IFERROR(_xlfn.XLOOKUP($J93,avoidable_ed_reference!$A$2:$A$13,avoidable_ed_reference!$C$2:$C$13),"Not Classified")</f>
        <v>Avoidable</v>
      </c>
      <c r="AB93" t="str">
        <f>IFERROR(_xlfn.XLOOKUP($B93,enrollment!$A$2:$A$801,enrollment!$I$2:$I$801),"")</f>
        <v>TN</v>
      </c>
      <c r="AC93">
        <f>IFERROR(_xlfn.XLOOKUP($B93,enrollment!$A$2:$A$801,enrollment!$L$2:$L$801),"")</f>
        <v>42</v>
      </c>
      <c r="AD93" t="str" cm="1">
        <f t="array" ref="AD93">_xlfn.IFS(AC93="","Unknown",AC93&lt;18,"0-17",AC93&lt;35,"18-34",AC93&lt;50,"35-49",AC93&lt;65,"50-64",TRUE,"65+")</f>
        <v>35-49</v>
      </c>
      <c r="AE93">
        <f>IFERROR(_xlfn.XLOOKUP($B93,enrollment!$A$2:$A$801,enrollment!$O$2:$O$801),"")</f>
        <v>5678901234</v>
      </c>
      <c r="AF93">
        <f>IFERROR(_xlfn.XLOOKUP($AE93,providers!$B$2:$B$11,providers!$Q$2:$Q$11),"")</f>
        <v>3.8</v>
      </c>
      <c r="AG93" s="1">
        <f t="shared" si="1"/>
        <v>45566</v>
      </c>
    </row>
    <row r="94" spans="1:33" x14ac:dyDescent="0.25">
      <c r="A94" t="s">
        <v>177</v>
      </c>
      <c r="B94" t="s">
        <v>170</v>
      </c>
      <c r="C94">
        <v>8901234567</v>
      </c>
      <c r="D94">
        <v>8901234567</v>
      </c>
      <c r="E94" s="1">
        <v>45317</v>
      </c>
      <c r="F94" s="1">
        <v>45317</v>
      </c>
      <c r="G94" s="1">
        <v>45338</v>
      </c>
      <c r="H94" t="s">
        <v>28</v>
      </c>
      <c r="I94">
        <v>22</v>
      </c>
      <c r="J94" t="s">
        <v>29</v>
      </c>
      <c r="K94">
        <v>90837</v>
      </c>
      <c r="O94">
        <v>1</v>
      </c>
      <c r="P94">
        <v>256.45</v>
      </c>
      <c r="Q94">
        <v>189.96</v>
      </c>
      <c r="R94">
        <v>151.97</v>
      </c>
      <c r="S94">
        <v>37.99</v>
      </c>
      <c r="T94" t="s">
        <v>30</v>
      </c>
      <c r="X94" t="s">
        <v>52</v>
      </c>
      <c r="Y94" t="s">
        <v>44</v>
      </c>
      <c r="Z94" t="s">
        <v>33</v>
      </c>
      <c r="AA94" t="str">
        <f>IFERROR(_xlfn.XLOOKUP($J94,avoidable_ed_reference!$A$2:$A$13,avoidable_ed_reference!$C$2:$C$13),"Not Classified")</f>
        <v>Potentially Avoidable</v>
      </c>
      <c r="AB94" t="str">
        <f>IFERROR(_xlfn.XLOOKUP($B94,enrollment!$A$2:$A$801,enrollment!$I$2:$I$801),"")</f>
        <v>TN</v>
      </c>
      <c r="AC94">
        <f>IFERROR(_xlfn.XLOOKUP($B94,enrollment!$A$2:$A$801,enrollment!$L$2:$L$801),"")</f>
        <v>42</v>
      </c>
      <c r="AD94" t="str" cm="1">
        <f t="array" ref="AD94">_xlfn.IFS(AC94="","Unknown",AC94&lt;18,"0-17",AC94&lt;35,"18-34",AC94&lt;50,"35-49",AC94&lt;65,"50-64",TRUE,"65+")</f>
        <v>35-49</v>
      </c>
      <c r="AE94">
        <f>IFERROR(_xlfn.XLOOKUP($B94,enrollment!$A$2:$A$801,enrollment!$O$2:$O$801),"")</f>
        <v>5678901234</v>
      </c>
      <c r="AF94">
        <f>IFERROR(_xlfn.XLOOKUP($AE94,providers!$B$2:$B$11,providers!$Q$2:$Q$11),"")</f>
        <v>3.8</v>
      </c>
      <c r="AG94" s="1">
        <f t="shared" si="1"/>
        <v>45292</v>
      </c>
    </row>
    <row r="95" spans="1:33" x14ac:dyDescent="0.25">
      <c r="A95" t="s">
        <v>178</v>
      </c>
      <c r="B95" t="s">
        <v>170</v>
      </c>
      <c r="C95">
        <v>5678901234</v>
      </c>
      <c r="D95">
        <v>5678901234</v>
      </c>
      <c r="E95" s="1">
        <v>45304</v>
      </c>
      <c r="F95" s="1">
        <v>45304</v>
      </c>
      <c r="G95" s="1">
        <v>45328</v>
      </c>
      <c r="H95" t="s">
        <v>28</v>
      </c>
      <c r="I95">
        <v>11</v>
      </c>
      <c r="J95" t="s">
        <v>47</v>
      </c>
      <c r="K95">
        <v>99213</v>
      </c>
      <c r="O95">
        <v>1</v>
      </c>
      <c r="P95">
        <v>208.48</v>
      </c>
      <c r="Q95">
        <v>154.43</v>
      </c>
      <c r="R95">
        <v>123.54</v>
      </c>
      <c r="S95">
        <v>30.89</v>
      </c>
      <c r="T95" t="s">
        <v>30</v>
      </c>
      <c r="X95" t="s">
        <v>52</v>
      </c>
      <c r="Y95" t="s">
        <v>44</v>
      </c>
      <c r="Z95" t="s">
        <v>39</v>
      </c>
      <c r="AA95" t="str">
        <f>IFERROR(_xlfn.XLOOKUP($J95,avoidable_ed_reference!$A$2:$A$13,avoidable_ed_reference!$C$2:$C$13),"Not Classified")</f>
        <v>Not Classified</v>
      </c>
      <c r="AB95" t="str">
        <f>IFERROR(_xlfn.XLOOKUP($B95,enrollment!$A$2:$A$801,enrollment!$I$2:$I$801),"")</f>
        <v>TN</v>
      </c>
      <c r="AC95">
        <f>IFERROR(_xlfn.XLOOKUP($B95,enrollment!$A$2:$A$801,enrollment!$L$2:$L$801),"")</f>
        <v>42</v>
      </c>
      <c r="AD95" t="str" cm="1">
        <f t="array" ref="AD95">_xlfn.IFS(AC95="","Unknown",AC95&lt;18,"0-17",AC95&lt;35,"18-34",AC95&lt;50,"35-49",AC95&lt;65,"50-64",TRUE,"65+")</f>
        <v>35-49</v>
      </c>
      <c r="AE95">
        <f>IFERROR(_xlfn.XLOOKUP($B95,enrollment!$A$2:$A$801,enrollment!$O$2:$O$801),"")</f>
        <v>5678901234</v>
      </c>
      <c r="AF95">
        <f>IFERROR(_xlfn.XLOOKUP($AE95,providers!$B$2:$B$11,providers!$Q$2:$Q$11),"")</f>
        <v>3.8</v>
      </c>
      <c r="AG95" s="1">
        <f t="shared" si="1"/>
        <v>45292</v>
      </c>
    </row>
    <row r="96" spans="1:33" x14ac:dyDescent="0.25">
      <c r="A96" t="s">
        <v>179</v>
      </c>
      <c r="B96" t="s">
        <v>170</v>
      </c>
      <c r="C96">
        <v>5678901234</v>
      </c>
      <c r="D96">
        <v>5678901234</v>
      </c>
      <c r="E96" s="1">
        <v>45569</v>
      </c>
      <c r="F96" s="1">
        <v>45569</v>
      </c>
      <c r="G96" s="1">
        <v>45604</v>
      </c>
      <c r="H96" t="s">
        <v>28</v>
      </c>
      <c r="I96">
        <v>11</v>
      </c>
      <c r="J96" t="s">
        <v>38</v>
      </c>
      <c r="K96">
        <v>99213</v>
      </c>
      <c r="O96">
        <v>1</v>
      </c>
      <c r="P96">
        <v>217.63</v>
      </c>
      <c r="Q96">
        <v>161.21</v>
      </c>
      <c r="R96">
        <v>128.97</v>
      </c>
      <c r="S96">
        <v>32.24</v>
      </c>
      <c r="T96" t="s">
        <v>30</v>
      </c>
      <c r="X96" t="s">
        <v>52</v>
      </c>
      <c r="Y96" t="s">
        <v>44</v>
      </c>
      <c r="Z96" t="s">
        <v>39</v>
      </c>
      <c r="AA96" t="str">
        <f>IFERROR(_xlfn.XLOOKUP($J96,avoidable_ed_reference!$A$2:$A$13,avoidable_ed_reference!$C$2:$C$13),"Not Classified")</f>
        <v>Not Classified</v>
      </c>
      <c r="AB96" t="str">
        <f>IFERROR(_xlfn.XLOOKUP($B96,enrollment!$A$2:$A$801,enrollment!$I$2:$I$801),"")</f>
        <v>TN</v>
      </c>
      <c r="AC96">
        <f>IFERROR(_xlfn.XLOOKUP($B96,enrollment!$A$2:$A$801,enrollment!$L$2:$L$801),"")</f>
        <v>42</v>
      </c>
      <c r="AD96" t="str" cm="1">
        <f t="array" ref="AD96">_xlfn.IFS(AC96="","Unknown",AC96&lt;18,"0-17",AC96&lt;35,"18-34",AC96&lt;50,"35-49",AC96&lt;65,"50-64",TRUE,"65+")</f>
        <v>35-49</v>
      </c>
      <c r="AE96">
        <f>IFERROR(_xlfn.XLOOKUP($B96,enrollment!$A$2:$A$801,enrollment!$O$2:$O$801),"")</f>
        <v>5678901234</v>
      </c>
      <c r="AF96">
        <f>IFERROR(_xlfn.XLOOKUP($AE96,providers!$B$2:$B$11,providers!$Q$2:$Q$11),"")</f>
        <v>3.8</v>
      </c>
      <c r="AG96" s="1">
        <f t="shared" si="1"/>
        <v>45566</v>
      </c>
    </row>
    <row r="97" spans="1:33" x14ac:dyDescent="0.25">
      <c r="A97" t="s">
        <v>180</v>
      </c>
      <c r="B97" t="s">
        <v>181</v>
      </c>
      <c r="C97">
        <v>5678901234</v>
      </c>
      <c r="D97">
        <v>5678901234</v>
      </c>
      <c r="E97" s="1">
        <v>45295</v>
      </c>
      <c r="F97" s="1">
        <v>45295</v>
      </c>
      <c r="G97" s="1">
        <v>45317</v>
      </c>
      <c r="H97" t="s">
        <v>28</v>
      </c>
      <c r="I97">
        <v>11</v>
      </c>
      <c r="J97" t="s">
        <v>38</v>
      </c>
      <c r="K97">
        <v>99213</v>
      </c>
      <c r="O97">
        <v>1</v>
      </c>
      <c r="P97">
        <v>173.81</v>
      </c>
      <c r="Q97">
        <v>128.75</v>
      </c>
      <c r="R97">
        <v>103</v>
      </c>
      <c r="S97">
        <v>25.75</v>
      </c>
      <c r="T97" t="s">
        <v>30</v>
      </c>
      <c r="X97" t="s">
        <v>52</v>
      </c>
      <c r="Y97" t="s">
        <v>44</v>
      </c>
      <c r="Z97" t="s">
        <v>39</v>
      </c>
      <c r="AA97" t="str">
        <f>IFERROR(_xlfn.XLOOKUP($J97,avoidable_ed_reference!$A$2:$A$13,avoidable_ed_reference!$C$2:$C$13),"Not Classified")</f>
        <v>Not Classified</v>
      </c>
      <c r="AB97" t="str">
        <f>IFERROR(_xlfn.XLOOKUP($B97,enrollment!$A$2:$A$801,enrollment!$I$2:$I$801),"")</f>
        <v>TN</v>
      </c>
      <c r="AC97">
        <f>IFERROR(_xlfn.XLOOKUP($B97,enrollment!$A$2:$A$801,enrollment!$L$2:$L$801),"")</f>
        <v>82</v>
      </c>
      <c r="AD97" t="str" cm="1">
        <f t="array" ref="AD97">_xlfn.IFS(AC97="","Unknown",AC97&lt;18,"0-17",AC97&lt;35,"18-34",AC97&lt;50,"35-49",AC97&lt;65,"50-64",TRUE,"65+")</f>
        <v>65+</v>
      </c>
      <c r="AE97">
        <f>IFERROR(_xlfn.XLOOKUP($B97,enrollment!$A$2:$A$801,enrollment!$O$2:$O$801),"")</f>
        <v>5678901234</v>
      </c>
      <c r="AF97">
        <f>IFERROR(_xlfn.XLOOKUP($AE97,providers!$B$2:$B$11,providers!$Q$2:$Q$11),"")</f>
        <v>3.8</v>
      </c>
      <c r="AG97" s="1">
        <f t="shared" si="1"/>
        <v>45292</v>
      </c>
    </row>
    <row r="98" spans="1:33" x14ac:dyDescent="0.25">
      <c r="A98" t="s">
        <v>182</v>
      </c>
      <c r="B98" t="s">
        <v>181</v>
      </c>
      <c r="C98">
        <v>5678901234</v>
      </c>
      <c r="D98">
        <v>5678901234</v>
      </c>
      <c r="E98" s="1">
        <v>45421</v>
      </c>
      <c r="F98" s="1">
        <v>45421</v>
      </c>
      <c r="G98" s="1">
        <v>45454</v>
      </c>
      <c r="H98" t="s">
        <v>28</v>
      </c>
      <c r="I98">
        <v>20</v>
      </c>
      <c r="J98" t="s">
        <v>35</v>
      </c>
      <c r="K98">
        <v>99213</v>
      </c>
      <c r="O98">
        <v>1</v>
      </c>
      <c r="P98">
        <v>147.71</v>
      </c>
      <c r="Q98">
        <v>113.62</v>
      </c>
      <c r="R98">
        <v>90.9</v>
      </c>
      <c r="S98">
        <v>22.72</v>
      </c>
      <c r="T98" t="s">
        <v>30</v>
      </c>
      <c r="X98" t="s">
        <v>52</v>
      </c>
      <c r="Y98" t="s">
        <v>44</v>
      </c>
      <c r="Z98" t="s">
        <v>36</v>
      </c>
      <c r="AA98" t="str">
        <f>IFERROR(_xlfn.XLOOKUP($J98,avoidable_ed_reference!$A$2:$A$13,avoidable_ed_reference!$C$2:$C$13),"Not Classified")</f>
        <v>Avoidable</v>
      </c>
      <c r="AB98" t="str">
        <f>IFERROR(_xlfn.XLOOKUP($B98,enrollment!$A$2:$A$801,enrollment!$I$2:$I$801),"")</f>
        <v>TN</v>
      </c>
      <c r="AC98">
        <f>IFERROR(_xlfn.XLOOKUP($B98,enrollment!$A$2:$A$801,enrollment!$L$2:$L$801),"")</f>
        <v>82</v>
      </c>
      <c r="AD98" t="str" cm="1">
        <f t="array" ref="AD98">_xlfn.IFS(AC98="","Unknown",AC98&lt;18,"0-17",AC98&lt;35,"18-34",AC98&lt;50,"35-49",AC98&lt;65,"50-64",TRUE,"65+")</f>
        <v>65+</v>
      </c>
      <c r="AE98">
        <f>IFERROR(_xlfn.XLOOKUP($B98,enrollment!$A$2:$A$801,enrollment!$O$2:$O$801),"")</f>
        <v>5678901234</v>
      </c>
      <c r="AF98">
        <f>IFERROR(_xlfn.XLOOKUP($AE98,providers!$B$2:$B$11,providers!$Q$2:$Q$11),"")</f>
        <v>3.8</v>
      </c>
      <c r="AG98" s="1">
        <f t="shared" si="1"/>
        <v>45413</v>
      </c>
    </row>
    <row r="99" spans="1:33" x14ac:dyDescent="0.25">
      <c r="A99" t="s">
        <v>183</v>
      </c>
      <c r="B99" t="s">
        <v>181</v>
      </c>
      <c r="C99">
        <v>8901234567</v>
      </c>
      <c r="D99">
        <v>8901234567</v>
      </c>
      <c r="E99" s="1">
        <v>45361</v>
      </c>
      <c r="F99" s="1">
        <v>45361</v>
      </c>
      <c r="G99" s="1">
        <v>45375</v>
      </c>
      <c r="H99" t="s">
        <v>28</v>
      </c>
      <c r="I99">
        <v>23</v>
      </c>
      <c r="J99" t="s">
        <v>184</v>
      </c>
      <c r="K99">
        <v>99284</v>
      </c>
      <c r="O99">
        <v>1</v>
      </c>
      <c r="P99">
        <v>1587.96</v>
      </c>
      <c r="Q99">
        <v>882.2</v>
      </c>
      <c r="R99">
        <v>705.76</v>
      </c>
      <c r="S99">
        <v>176.44</v>
      </c>
      <c r="T99" t="s">
        <v>30</v>
      </c>
      <c r="X99" t="s">
        <v>52</v>
      </c>
      <c r="Y99" t="s">
        <v>44</v>
      </c>
      <c r="Z99" t="s">
        <v>45</v>
      </c>
      <c r="AA99" t="str">
        <f>IFERROR(_xlfn.XLOOKUP($J99,avoidable_ed_reference!$A$2:$A$13,avoidable_ed_reference!$C$2:$C$13),"Not Classified")</f>
        <v>Non-Avoidable</v>
      </c>
      <c r="AB99" t="str">
        <f>IFERROR(_xlfn.XLOOKUP($B99,enrollment!$A$2:$A$801,enrollment!$I$2:$I$801),"")</f>
        <v>TN</v>
      </c>
      <c r="AC99">
        <f>IFERROR(_xlfn.XLOOKUP($B99,enrollment!$A$2:$A$801,enrollment!$L$2:$L$801),"")</f>
        <v>82</v>
      </c>
      <c r="AD99" t="str" cm="1">
        <f t="array" ref="AD99">_xlfn.IFS(AC99="","Unknown",AC99&lt;18,"0-17",AC99&lt;35,"18-34",AC99&lt;50,"35-49",AC99&lt;65,"50-64",TRUE,"65+")</f>
        <v>65+</v>
      </c>
      <c r="AE99">
        <f>IFERROR(_xlfn.XLOOKUP($B99,enrollment!$A$2:$A$801,enrollment!$O$2:$O$801),"")</f>
        <v>5678901234</v>
      </c>
      <c r="AF99">
        <f>IFERROR(_xlfn.XLOOKUP($AE99,providers!$B$2:$B$11,providers!$Q$2:$Q$11),"")</f>
        <v>3.8</v>
      </c>
      <c r="AG99" s="1">
        <f t="shared" si="1"/>
        <v>45352</v>
      </c>
    </row>
    <row r="100" spans="1:33" x14ac:dyDescent="0.25">
      <c r="A100" t="s">
        <v>185</v>
      </c>
      <c r="B100" t="s">
        <v>181</v>
      </c>
      <c r="C100">
        <v>6789012345</v>
      </c>
      <c r="D100">
        <v>6789012345</v>
      </c>
      <c r="E100" s="1">
        <v>45358</v>
      </c>
      <c r="F100" s="1">
        <v>45358</v>
      </c>
      <c r="G100" s="1">
        <v>45391</v>
      </c>
      <c r="H100" t="s">
        <v>28</v>
      </c>
      <c r="I100">
        <v>23</v>
      </c>
      <c r="J100" t="s">
        <v>127</v>
      </c>
      <c r="K100">
        <v>99284</v>
      </c>
      <c r="O100">
        <v>1</v>
      </c>
      <c r="P100">
        <v>2224.42</v>
      </c>
      <c r="Q100">
        <v>1235.79</v>
      </c>
      <c r="R100">
        <v>988.63</v>
      </c>
      <c r="S100">
        <v>247.16</v>
      </c>
      <c r="T100" t="s">
        <v>30</v>
      </c>
      <c r="X100" t="s">
        <v>52</v>
      </c>
      <c r="Y100" t="s">
        <v>44</v>
      </c>
      <c r="Z100" t="s">
        <v>45</v>
      </c>
      <c r="AA100" t="str">
        <f>IFERROR(_xlfn.XLOOKUP($J100,avoidable_ed_reference!$A$2:$A$13,avoidable_ed_reference!$C$2:$C$13),"Not Classified")</f>
        <v>Avoidable</v>
      </c>
      <c r="AB100" t="str">
        <f>IFERROR(_xlfn.XLOOKUP($B100,enrollment!$A$2:$A$801,enrollment!$I$2:$I$801),"")</f>
        <v>TN</v>
      </c>
      <c r="AC100">
        <f>IFERROR(_xlfn.XLOOKUP($B100,enrollment!$A$2:$A$801,enrollment!$L$2:$L$801),"")</f>
        <v>82</v>
      </c>
      <c r="AD100" t="str" cm="1">
        <f t="array" ref="AD100">_xlfn.IFS(AC100="","Unknown",AC100&lt;18,"0-17",AC100&lt;35,"18-34",AC100&lt;50,"35-49",AC100&lt;65,"50-64",TRUE,"65+")</f>
        <v>65+</v>
      </c>
      <c r="AE100">
        <f>IFERROR(_xlfn.XLOOKUP($B100,enrollment!$A$2:$A$801,enrollment!$O$2:$O$801),"")</f>
        <v>5678901234</v>
      </c>
      <c r="AF100">
        <f>IFERROR(_xlfn.XLOOKUP($AE100,providers!$B$2:$B$11,providers!$Q$2:$Q$11),"")</f>
        <v>3.8</v>
      </c>
      <c r="AG100" s="1">
        <f t="shared" si="1"/>
        <v>45352</v>
      </c>
    </row>
    <row r="101" spans="1:33" x14ac:dyDescent="0.25">
      <c r="A101" t="s">
        <v>186</v>
      </c>
      <c r="B101" t="s">
        <v>181</v>
      </c>
      <c r="C101">
        <v>2233445566</v>
      </c>
      <c r="D101">
        <v>2233445566</v>
      </c>
      <c r="E101" s="1">
        <v>45364</v>
      </c>
      <c r="F101" s="1">
        <v>45364</v>
      </c>
      <c r="G101" s="1">
        <v>45384</v>
      </c>
      <c r="H101" t="s">
        <v>28</v>
      </c>
      <c r="I101">
        <v>23</v>
      </c>
      <c r="J101" t="s">
        <v>184</v>
      </c>
      <c r="K101">
        <v>99284</v>
      </c>
      <c r="O101">
        <v>1</v>
      </c>
      <c r="P101">
        <v>2451.37</v>
      </c>
      <c r="Q101">
        <v>1361.87</v>
      </c>
      <c r="R101">
        <v>1089.5</v>
      </c>
      <c r="S101">
        <v>272.37</v>
      </c>
      <c r="T101" t="s">
        <v>30</v>
      </c>
      <c r="X101" t="s">
        <v>52</v>
      </c>
      <c r="Y101" t="s">
        <v>44</v>
      </c>
      <c r="Z101" t="s">
        <v>45</v>
      </c>
      <c r="AA101" t="str">
        <f>IFERROR(_xlfn.XLOOKUP($J101,avoidable_ed_reference!$A$2:$A$13,avoidable_ed_reference!$C$2:$C$13),"Not Classified")</f>
        <v>Non-Avoidable</v>
      </c>
      <c r="AB101" t="str">
        <f>IFERROR(_xlfn.XLOOKUP($B101,enrollment!$A$2:$A$801,enrollment!$I$2:$I$801),"")</f>
        <v>TN</v>
      </c>
      <c r="AC101">
        <f>IFERROR(_xlfn.XLOOKUP($B101,enrollment!$A$2:$A$801,enrollment!$L$2:$L$801),"")</f>
        <v>82</v>
      </c>
      <c r="AD101" t="str" cm="1">
        <f t="array" ref="AD101">_xlfn.IFS(AC101="","Unknown",AC101&lt;18,"0-17",AC101&lt;35,"18-34",AC101&lt;50,"35-49",AC101&lt;65,"50-64",TRUE,"65+")</f>
        <v>65+</v>
      </c>
      <c r="AE101">
        <f>IFERROR(_xlfn.XLOOKUP($B101,enrollment!$A$2:$A$801,enrollment!$O$2:$O$801),"")</f>
        <v>5678901234</v>
      </c>
      <c r="AF101">
        <f>IFERROR(_xlfn.XLOOKUP($AE101,providers!$B$2:$B$11,providers!$Q$2:$Q$11),"")</f>
        <v>3.8</v>
      </c>
      <c r="AG101" s="1">
        <f t="shared" si="1"/>
        <v>45352</v>
      </c>
    </row>
    <row r="102" spans="1:33" x14ac:dyDescent="0.25">
      <c r="A102" t="s">
        <v>187</v>
      </c>
      <c r="B102" t="s">
        <v>181</v>
      </c>
      <c r="C102">
        <v>5678901234</v>
      </c>
      <c r="D102">
        <v>5678901234</v>
      </c>
      <c r="E102" s="1">
        <v>45366</v>
      </c>
      <c r="F102" s="1">
        <v>45366</v>
      </c>
      <c r="G102" s="1">
        <v>45393</v>
      </c>
      <c r="H102" t="s">
        <v>28</v>
      </c>
      <c r="I102">
        <v>11</v>
      </c>
      <c r="J102" t="s">
        <v>38</v>
      </c>
      <c r="K102">
        <v>99213</v>
      </c>
      <c r="O102">
        <v>1</v>
      </c>
      <c r="P102">
        <v>182.1</v>
      </c>
      <c r="Q102">
        <v>134.88999999999999</v>
      </c>
      <c r="R102">
        <v>107.91</v>
      </c>
      <c r="S102">
        <v>26.98</v>
      </c>
      <c r="T102" t="s">
        <v>30</v>
      </c>
      <c r="X102" t="s">
        <v>52</v>
      </c>
      <c r="Y102" t="s">
        <v>44</v>
      </c>
      <c r="Z102" t="s">
        <v>39</v>
      </c>
      <c r="AA102" t="str">
        <f>IFERROR(_xlfn.XLOOKUP($J102,avoidable_ed_reference!$A$2:$A$13,avoidable_ed_reference!$C$2:$C$13),"Not Classified")</f>
        <v>Not Classified</v>
      </c>
      <c r="AB102" t="str">
        <f>IFERROR(_xlfn.XLOOKUP($B102,enrollment!$A$2:$A$801,enrollment!$I$2:$I$801),"")</f>
        <v>TN</v>
      </c>
      <c r="AC102">
        <f>IFERROR(_xlfn.XLOOKUP($B102,enrollment!$A$2:$A$801,enrollment!$L$2:$L$801),"")</f>
        <v>82</v>
      </c>
      <c r="AD102" t="str" cm="1">
        <f t="array" ref="AD102">_xlfn.IFS(AC102="","Unknown",AC102&lt;18,"0-17",AC102&lt;35,"18-34",AC102&lt;50,"35-49",AC102&lt;65,"50-64",TRUE,"65+")</f>
        <v>65+</v>
      </c>
      <c r="AE102">
        <f>IFERROR(_xlfn.XLOOKUP($B102,enrollment!$A$2:$A$801,enrollment!$O$2:$O$801),"")</f>
        <v>5678901234</v>
      </c>
      <c r="AF102">
        <f>IFERROR(_xlfn.XLOOKUP($AE102,providers!$B$2:$B$11,providers!$Q$2:$Q$11),"")</f>
        <v>3.8</v>
      </c>
      <c r="AG102" s="1">
        <f t="shared" si="1"/>
        <v>45352</v>
      </c>
    </row>
    <row r="103" spans="1:33" x14ac:dyDescent="0.25">
      <c r="A103" t="s">
        <v>188</v>
      </c>
      <c r="B103" t="s">
        <v>181</v>
      </c>
      <c r="C103">
        <v>5678901234</v>
      </c>
      <c r="D103">
        <v>5678901234</v>
      </c>
      <c r="E103" s="1">
        <v>45482</v>
      </c>
      <c r="F103" s="1">
        <v>45482</v>
      </c>
      <c r="G103" s="1">
        <v>45508</v>
      </c>
      <c r="H103" t="s">
        <v>28</v>
      </c>
      <c r="I103">
        <v>11</v>
      </c>
      <c r="J103" t="s">
        <v>47</v>
      </c>
      <c r="K103">
        <v>99213</v>
      </c>
      <c r="O103">
        <v>1</v>
      </c>
      <c r="P103">
        <v>207.72</v>
      </c>
      <c r="Q103">
        <v>153.87</v>
      </c>
      <c r="R103">
        <v>123.1</v>
      </c>
      <c r="S103">
        <v>30.77</v>
      </c>
      <c r="T103" t="s">
        <v>30</v>
      </c>
      <c r="X103" t="s">
        <v>52</v>
      </c>
      <c r="Y103" t="s">
        <v>44</v>
      </c>
      <c r="Z103" t="s">
        <v>39</v>
      </c>
      <c r="AA103" t="str">
        <f>IFERROR(_xlfn.XLOOKUP($J103,avoidable_ed_reference!$A$2:$A$13,avoidable_ed_reference!$C$2:$C$13),"Not Classified")</f>
        <v>Not Classified</v>
      </c>
      <c r="AB103" t="str">
        <f>IFERROR(_xlfn.XLOOKUP($B103,enrollment!$A$2:$A$801,enrollment!$I$2:$I$801),"")</f>
        <v>TN</v>
      </c>
      <c r="AC103">
        <f>IFERROR(_xlfn.XLOOKUP($B103,enrollment!$A$2:$A$801,enrollment!$L$2:$L$801),"")</f>
        <v>82</v>
      </c>
      <c r="AD103" t="str" cm="1">
        <f t="array" ref="AD103">_xlfn.IFS(AC103="","Unknown",AC103&lt;18,"0-17",AC103&lt;35,"18-34",AC103&lt;50,"35-49",AC103&lt;65,"50-64",TRUE,"65+")</f>
        <v>65+</v>
      </c>
      <c r="AE103">
        <f>IFERROR(_xlfn.XLOOKUP($B103,enrollment!$A$2:$A$801,enrollment!$O$2:$O$801),"")</f>
        <v>5678901234</v>
      </c>
      <c r="AF103">
        <f>IFERROR(_xlfn.XLOOKUP($AE103,providers!$B$2:$B$11,providers!$Q$2:$Q$11),"")</f>
        <v>3.8</v>
      </c>
      <c r="AG103" s="1">
        <f t="shared" si="1"/>
        <v>45474</v>
      </c>
    </row>
    <row r="104" spans="1:33" x14ac:dyDescent="0.25">
      <c r="A104" t="s">
        <v>189</v>
      </c>
      <c r="B104" t="s">
        <v>190</v>
      </c>
      <c r="C104">
        <v>2345678901</v>
      </c>
      <c r="D104">
        <v>2345678901</v>
      </c>
      <c r="E104" s="1">
        <v>45544</v>
      </c>
      <c r="F104" s="1">
        <v>45544</v>
      </c>
      <c r="G104" s="1">
        <v>45576</v>
      </c>
      <c r="H104" t="s">
        <v>28</v>
      </c>
      <c r="I104">
        <v>22</v>
      </c>
      <c r="J104" t="s">
        <v>29</v>
      </c>
      <c r="K104">
        <v>90837</v>
      </c>
      <c r="O104">
        <v>1</v>
      </c>
      <c r="P104">
        <v>241.18</v>
      </c>
      <c r="Q104">
        <v>178.65</v>
      </c>
      <c r="R104">
        <v>142.91999999999999</v>
      </c>
      <c r="S104">
        <v>35.729999999999997</v>
      </c>
      <c r="T104" t="s">
        <v>30</v>
      </c>
      <c r="X104" t="s">
        <v>146</v>
      </c>
      <c r="Y104" t="s">
        <v>147</v>
      </c>
      <c r="Z104" t="s">
        <v>33</v>
      </c>
      <c r="AA104" t="str">
        <f>IFERROR(_xlfn.XLOOKUP($J104,avoidable_ed_reference!$A$2:$A$13,avoidable_ed_reference!$C$2:$C$13),"Not Classified")</f>
        <v>Potentially Avoidable</v>
      </c>
      <c r="AB104" t="str">
        <f>IFERROR(_xlfn.XLOOKUP($B104,enrollment!$A$2:$A$801,enrollment!$I$2:$I$801),"")</f>
        <v>GA</v>
      </c>
      <c r="AC104">
        <f>IFERROR(_xlfn.XLOOKUP($B104,enrollment!$A$2:$A$801,enrollment!$L$2:$L$801),"")</f>
        <v>65</v>
      </c>
      <c r="AD104" t="str" cm="1">
        <f t="array" ref="AD104">_xlfn.IFS(AC104="","Unknown",AC104&lt;18,"0-17",AC104&lt;35,"18-34",AC104&lt;50,"35-49",AC104&lt;65,"50-64",TRUE,"65+")</f>
        <v>65+</v>
      </c>
      <c r="AE104">
        <f>IFERROR(_xlfn.XLOOKUP($B104,enrollment!$A$2:$A$801,enrollment!$O$2:$O$801),"")</f>
        <v>8901234567</v>
      </c>
      <c r="AF104">
        <f>IFERROR(_xlfn.XLOOKUP($AE104,providers!$B$2:$B$11,providers!$Q$2:$Q$11),"")</f>
        <v>3.7</v>
      </c>
      <c r="AG104" s="1">
        <f t="shared" si="1"/>
        <v>45536</v>
      </c>
    </row>
    <row r="105" spans="1:33" x14ac:dyDescent="0.25">
      <c r="A105" t="s">
        <v>191</v>
      </c>
      <c r="B105" t="s">
        <v>190</v>
      </c>
      <c r="C105">
        <v>5678901234</v>
      </c>
      <c r="D105">
        <v>5678901234</v>
      </c>
      <c r="E105" s="1">
        <v>45344</v>
      </c>
      <c r="F105" s="1">
        <v>45344</v>
      </c>
      <c r="G105" s="1">
        <v>45378</v>
      </c>
      <c r="H105" t="s">
        <v>28</v>
      </c>
      <c r="I105">
        <v>20</v>
      </c>
      <c r="J105" t="s">
        <v>35</v>
      </c>
      <c r="K105">
        <v>99213</v>
      </c>
      <c r="O105">
        <v>1</v>
      </c>
      <c r="P105">
        <v>198.98</v>
      </c>
      <c r="Q105">
        <v>153.06</v>
      </c>
      <c r="R105">
        <v>122.45</v>
      </c>
      <c r="S105">
        <v>30.61</v>
      </c>
      <c r="T105" t="s">
        <v>30</v>
      </c>
      <c r="X105" t="s">
        <v>146</v>
      </c>
      <c r="Y105" t="s">
        <v>147</v>
      </c>
      <c r="Z105" t="s">
        <v>36</v>
      </c>
      <c r="AA105" t="str">
        <f>IFERROR(_xlfn.XLOOKUP($J105,avoidable_ed_reference!$A$2:$A$13,avoidable_ed_reference!$C$2:$C$13),"Not Classified")</f>
        <v>Avoidable</v>
      </c>
      <c r="AB105" t="str">
        <f>IFERROR(_xlfn.XLOOKUP($B105,enrollment!$A$2:$A$801,enrollment!$I$2:$I$801),"")</f>
        <v>GA</v>
      </c>
      <c r="AC105">
        <f>IFERROR(_xlfn.XLOOKUP($B105,enrollment!$A$2:$A$801,enrollment!$L$2:$L$801),"")</f>
        <v>65</v>
      </c>
      <c r="AD105" t="str" cm="1">
        <f t="array" ref="AD105">_xlfn.IFS(AC105="","Unknown",AC105&lt;18,"0-17",AC105&lt;35,"18-34",AC105&lt;50,"35-49",AC105&lt;65,"50-64",TRUE,"65+")</f>
        <v>65+</v>
      </c>
      <c r="AE105">
        <f>IFERROR(_xlfn.XLOOKUP($B105,enrollment!$A$2:$A$801,enrollment!$O$2:$O$801),"")</f>
        <v>8901234567</v>
      </c>
      <c r="AF105">
        <f>IFERROR(_xlfn.XLOOKUP($AE105,providers!$B$2:$B$11,providers!$Q$2:$Q$11),"")</f>
        <v>3.7</v>
      </c>
      <c r="AG105" s="1">
        <f t="shared" si="1"/>
        <v>45323</v>
      </c>
    </row>
    <row r="106" spans="1:33" x14ac:dyDescent="0.25">
      <c r="A106" t="s">
        <v>192</v>
      </c>
      <c r="B106" t="s">
        <v>190</v>
      </c>
      <c r="C106">
        <v>8901234567</v>
      </c>
      <c r="D106">
        <v>8901234567</v>
      </c>
      <c r="E106" s="1">
        <v>45480</v>
      </c>
      <c r="F106" s="1">
        <v>45480</v>
      </c>
      <c r="G106" s="1">
        <v>45499</v>
      </c>
      <c r="H106" t="s">
        <v>28</v>
      </c>
      <c r="I106">
        <v>23</v>
      </c>
      <c r="J106" t="s">
        <v>91</v>
      </c>
      <c r="K106">
        <v>99284</v>
      </c>
      <c r="O106">
        <v>1</v>
      </c>
      <c r="P106">
        <v>2212.85</v>
      </c>
      <c r="Q106">
        <v>1229.3599999999999</v>
      </c>
      <c r="R106">
        <v>983.49</v>
      </c>
      <c r="S106">
        <v>245.87</v>
      </c>
      <c r="T106" t="s">
        <v>30</v>
      </c>
      <c r="X106" t="s">
        <v>146</v>
      </c>
      <c r="Y106" t="s">
        <v>147</v>
      </c>
      <c r="Z106" t="s">
        <v>45</v>
      </c>
      <c r="AA106" t="str">
        <f>IFERROR(_xlfn.XLOOKUP($J106,avoidable_ed_reference!$A$2:$A$13,avoidable_ed_reference!$C$2:$C$13),"Not Classified")</f>
        <v>Avoidable</v>
      </c>
      <c r="AB106" t="str">
        <f>IFERROR(_xlfn.XLOOKUP($B106,enrollment!$A$2:$A$801,enrollment!$I$2:$I$801),"")</f>
        <v>GA</v>
      </c>
      <c r="AC106">
        <f>IFERROR(_xlfn.XLOOKUP($B106,enrollment!$A$2:$A$801,enrollment!$L$2:$L$801),"")</f>
        <v>65</v>
      </c>
      <c r="AD106" t="str" cm="1">
        <f t="array" ref="AD106">_xlfn.IFS(AC106="","Unknown",AC106&lt;18,"0-17",AC106&lt;35,"18-34",AC106&lt;50,"35-49",AC106&lt;65,"50-64",TRUE,"65+")</f>
        <v>65+</v>
      </c>
      <c r="AE106">
        <f>IFERROR(_xlfn.XLOOKUP($B106,enrollment!$A$2:$A$801,enrollment!$O$2:$O$801),"")</f>
        <v>8901234567</v>
      </c>
      <c r="AF106">
        <f>IFERROR(_xlfn.XLOOKUP($AE106,providers!$B$2:$B$11,providers!$Q$2:$Q$11),"")</f>
        <v>3.7</v>
      </c>
      <c r="AG106" s="1">
        <f t="shared" si="1"/>
        <v>45474</v>
      </c>
    </row>
    <row r="107" spans="1:33" x14ac:dyDescent="0.25">
      <c r="A107" t="s">
        <v>193</v>
      </c>
      <c r="B107" t="s">
        <v>190</v>
      </c>
      <c r="C107">
        <v>5678901234</v>
      </c>
      <c r="D107">
        <v>5678901234</v>
      </c>
      <c r="E107" s="1">
        <v>45390</v>
      </c>
      <c r="F107" s="1">
        <v>45390</v>
      </c>
      <c r="G107" s="1">
        <v>45417</v>
      </c>
      <c r="H107" t="s">
        <v>28</v>
      </c>
      <c r="I107">
        <v>20</v>
      </c>
      <c r="J107" t="s">
        <v>35</v>
      </c>
      <c r="K107">
        <v>99213</v>
      </c>
      <c r="O107">
        <v>1</v>
      </c>
      <c r="P107">
        <v>195.7</v>
      </c>
      <c r="Q107">
        <v>150.54</v>
      </c>
      <c r="R107">
        <v>120.43</v>
      </c>
      <c r="S107">
        <v>30.11</v>
      </c>
      <c r="T107" t="s">
        <v>30</v>
      </c>
      <c r="X107" t="s">
        <v>146</v>
      </c>
      <c r="Y107" t="s">
        <v>147</v>
      </c>
      <c r="Z107" t="s">
        <v>36</v>
      </c>
      <c r="AA107" t="str">
        <f>IFERROR(_xlfn.XLOOKUP($J107,avoidable_ed_reference!$A$2:$A$13,avoidable_ed_reference!$C$2:$C$13),"Not Classified")</f>
        <v>Avoidable</v>
      </c>
      <c r="AB107" t="str">
        <f>IFERROR(_xlfn.XLOOKUP($B107,enrollment!$A$2:$A$801,enrollment!$I$2:$I$801),"")</f>
        <v>GA</v>
      </c>
      <c r="AC107">
        <f>IFERROR(_xlfn.XLOOKUP($B107,enrollment!$A$2:$A$801,enrollment!$L$2:$L$801),"")</f>
        <v>65</v>
      </c>
      <c r="AD107" t="str" cm="1">
        <f t="array" ref="AD107">_xlfn.IFS(AC107="","Unknown",AC107&lt;18,"0-17",AC107&lt;35,"18-34",AC107&lt;50,"35-49",AC107&lt;65,"50-64",TRUE,"65+")</f>
        <v>65+</v>
      </c>
      <c r="AE107">
        <f>IFERROR(_xlfn.XLOOKUP($B107,enrollment!$A$2:$A$801,enrollment!$O$2:$O$801),"")</f>
        <v>8901234567</v>
      </c>
      <c r="AF107">
        <f>IFERROR(_xlfn.XLOOKUP($AE107,providers!$B$2:$B$11,providers!$Q$2:$Q$11),"")</f>
        <v>3.7</v>
      </c>
      <c r="AG107" s="1">
        <f t="shared" si="1"/>
        <v>45383</v>
      </c>
    </row>
    <row r="108" spans="1:33" x14ac:dyDescent="0.25">
      <c r="A108" t="s">
        <v>194</v>
      </c>
      <c r="B108" t="s">
        <v>195</v>
      </c>
      <c r="C108">
        <v>5678901234</v>
      </c>
      <c r="D108">
        <v>5678901234</v>
      </c>
      <c r="E108" s="1">
        <v>45463</v>
      </c>
      <c r="F108" s="1">
        <v>45463</v>
      </c>
      <c r="G108" s="1">
        <v>45491</v>
      </c>
      <c r="H108" t="s">
        <v>28</v>
      </c>
      <c r="I108">
        <v>11</v>
      </c>
      <c r="J108" t="s">
        <v>47</v>
      </c>
      <c r="K108">
        <v>99213</v>
      </c>
      <c r="O108">
        <v>1</v>
      </c>
      <c r="P108">
        <v>234.4</v>
      </c>
      <c r="Q108">
        <v>173.63</v>
      </c>
      <c r="R108">
        <v>138.9</v>
      </c>
      <c r="S108">
        <v>34.729999999999997</v>
      </c>
      <c r="T108" t="s">
        <v>30</v>
      </c>
      <c r="X108" t="s">
        <v>31</v>
      </c>
      <c r="Y108" t="s">
        <v>32</v>
      </c>
      <c r="Z108" t="s">
        <v>39</v>
      </c>
      <c r="AA108" t="str">
        <f>IFERROR(_xlfn.XLOOKUP($J108,avoidable_ed_reference!$A$2:$A$13,avoidable_ed_reference!$C$2:$C$13),"Not Classified")</f>
        <v>Not Classified</v>
      </c>
      <c r="AB108" t="str">
        <f>IFERROR(_xlfn.XLOOKUP($B108,enrollment!$A$2:$A$801,enrollment!$I$2:$I$801),"")</f>
        <v>TN</v>
      </c>
      <c r="AC108">
        <f>IFERROR(_xlfn.XLOOKUP($B108,enrollment!$A$2:$A$801,enrollment!$L$2:$L$801),"")</f>
        <v>35</v>
      </c>
      <c r="AD108" t="str" cm="1">
        <f t="array" ref="AD108">_xlfn.IFS(AC108="","Unknown",AC108&lt;18,"0-17",AC108&lt;35,"18-34",AC108&lt;50,"35-49",AC108&lt;65,"50-64",TRUE,"65+")</f>
        <v>35-49</v>
      </c>
      <c r="AE108">
        <f>IFERROR(_xlfn.XLOOKUP($B108,enrollment!$A$2:$A$801,enrollment!$O$2:$O$801),"")</f>
        <v>5678901234</v>
      </c>
      <c r="AF108">
        <f>IFERROR(_xlfn.XLOOKUP($AE108,providers!$B$2:$B$11,providers!$Q$2:$Q$11),"")</f>
        <v>3.8</v>
      </c>
      <c r="AG108" s="1">
        <f t="shared" si="1"/>
        <v>45444</v>
      </c>
    </row>
    <row r="109" spans="1:33" x14ac:dyDescent="0.25">
      <c r="A109" t="s">
        <v>196</v>
      </c>
      <c r="B109" t="s">
        <v>195</v>
      </c>
      <c r="C109">
        <v>6789012345</v>
      </c>
      <c r="D109">
        <v>6789012345</v>
      </c>
      <c r="E109" s="1">
        <v>45636</v>
      </c>
      <c r="F109" s="1">
        <v>45636</v>
      </c>
      <c r="G109" s="1">
        <v>45663</v>
      </c>
      <c r="H109" t="s">
        <v>59</v>
      </c>
      <c r="J109" t="s">
        <v>99</v>
      </c>
      <c r="L109" s="2" t="s">
        <v>151</v>
      </c>
      <c r="M109" t="s">
        <v>152</v>
      </c>
      <c r="N109" t="s">
        <v>153</v>
      </c>
      <c r="O109">
        <v>1</v>
      </c>
      <c r="P109">
        <v>979.62</v>
      </c>
      <c r="Q109">
        <v>890.56</v>
      </c>
      <c r="R109">
        <v>712.45</v>
      </c>
      <c r="S109">
        <v>178.11</v>
      </c>
      <c r="T109" t="s">
        <v>30</v>
      </c>
      <c r="X109" t="s">
        <v>31</v>
      </c>
      <c r="Y109" t="s">
        <v>32</v>
      </c>
      <c r="Z109" t="s">
        <v>64</v>
      </c>
      <c r="AA109" t="str">
        <f>IFERROR(_xlfn.XLOOKUP($J109,avoidable_ed_reference!$A$2:$A$13,avoidable_ed_reference!$C$2:$C$13),"Not Classified")</f>
        <v>Not Classified</v>
      </c>
      <c r="AB109" t="str">
        <f>IFERROR(_xlfn.XLOOKUP($B109,enrollment!$A$2:$A$801,enrollment!$I$2:$I$801),"")</f>
        <v>TN</v>
      </c>
      <c r="AC109">
        <f>IFERROR(_xlfn.XLOOKUP($B109,enrollment!$A$2:$A$801,enrollment!$L$2:$L$801),"")</f>
        <v>35</v>
      </c>
      <c r="AD109" t="str" cm="1">
        <f t="array" ref="AD109">_xlfn.IFS(AC109="","Unknown",AC109&lt;18,"0-17",AC109&lt;35,"18-34",AC109&lt;50,"35-49",AC109&lt;65,"50-64",TRUE,"65+")</f>
        <v>35-49</v>
      </c>
      <c r="AE109">
        <f>IFERROR(_xlfn.XLOOKUP($B109,enrollment!$A$2:$A$801,enrollment!$O$2:$O$801),"")</f>
        <v>5678901234</v>
      </c>
      <c r="AF109">
        <f>IFERROR(_xlfn.XLOOKUP($AE109,providers!$B$2:$B$11,providers!$Q$2:$Q$11),"")</f>
        <v>3.8</v>
      </c>
      <c r="AG109" s="1">
        <f t="shared" si="1"/>
        <v>45627</v>
      </c>
    </row>
    <row r="110" spans="1:33" x14ac:dyDescent="0.25">
      <c r="A110" t="s">
        <v>197</v>
      </c>
      <c r="B110" t="s">
        <v>195</v>
      </c>
      <c r="C110">
        <v>8901234567</v>
      </c>
      <c r="D110">
        <v>8901234567</v>
      </c>
      <c r="E110" s="1">
        <v>45425</v>
      </c>
      <c r="F110" s="1">
        <v>45425</v>
      </c>
      <c r="G110" s="1">
        <v>45447</v>
      </c>
      <c r="H110" t="s">
        <v>59</v>
      </c>
      <c r="J110" t="s">
        <v>99</v>
      </c>
      <c r="L110" s="2" t="s">
        <v>151</v>
      </c>
      <c r="M110" t="s">
        <v>152</v>
      </c>
      <c r="N110" t="s">
        <v>153</v>
      </c>
      <c r="O110">
        <v>1</v>
      </c>
      <c r="P110">
        <v>967.67</v>
      </c>
      <c r="Q110">
        <v>879.7</v>
      </c>
      <c r="R110">
        <v>703.76</v>
      </c>
      <c r="S110">
        <v>175.94</v>
      </c>
      <c r="T110" t="s">
        <v>30</v>
      </c>
      <c r="X110" t="s">
        <v>31</v>
      </c>
      <c r="Y110" t="s">
        <v>32</v>
      </c>
      <c r="Z110" t="s">
        <v>64</v>
      </c>
      <c r="AA110" t="str">
        <f>IFERROR(_xlfn.XLOOKUP($J110,avoidable_ed_reference!$A$2:$A$13,avoidable_ed_reference!$C$2:$C$13),"Not Classified")</f>
        <v>Not Classified</v>
      </c>
      <c r="AB110" t="str">
        <f>IFERROR(_xlfn.XLOOKUP($B110,enrollment!$A$2:$A$801,enrollment!$I$2:$I$801),"")</f>
        <v>TN</v>
      </c>
      <c r="AC110">
        <f>IFERROR(_xlfn.XLOOKUP($B110,enrollment!$A$2:$A$801,enrollment!$L$2:$L$801),"")</f>
        <v>35</v>
      </c>
      <c r="AD110" t="str" cm="1">
        <f t="array" ref="AD110">_xlfn.IFS(AC110="","Unknown",AC110&lt;18,"0-17",AC110&lt;35,"18-34",AC110&lt;50,"35-49",AC110&lt;65,"50-64",TRUE,"65+")</f>
        <v>35-49</v>
      </c>
      <c r="AE110">
        <f>IFERROR(_xlfn.XLOOKUP($B110,enrollment!$A$2:$A$801,enrollment!$O$2:$O$801),"")</f>
        <v>5678901234</v>
      </c>
      <c r="AF110">
        <f>IFERROR(_xlfn.XLOOKUP($AE110,providers!$B$2:$B$11,providers!$Q$2:$Q$11),"")</f>
        <v>3.8</v>
      </c>
      <c r="AG110" s="1">
        <f t="shared" si="1"/>
        <v>45413</v>
      </c>
    </row>
    <row r="111" spans="1:33" x14ac:dyDescent="0.25">
      <c r="A111" t="s">
        <v>198</v>
      </c>
      <c r="B111" t="s">
        <v>195</v>
      </c>
      <c r="C111">
        <v>5678901234</v>
      </c>
      <c r="D111">
        <v>5678901234</v>
      </c>
      <c r="E111" s="1">
        <v>45555</v>
      </c>
      <c r="F111" s="1">
        <v>45555</v>
      </c>
      <c r="G111" s="1">
        <v>45584</v>
      </c>
      <c r="H111" t="s">
        <v>28</v>
      </c>
      <c r="I111">
        <v>11</v>
      </c>
      <c r="J111" t="s">
        <v>35</v>
      </c>
      <c r="K111">
        <v>99213</v>
      </c>
      <c r="O111">
        <v>1</v>
      </c>
      <c r="P111">
        <v>224.07</v>
      </c>
      <c r="Q111">
        <v>165.98</v>
      </c>
      <c r="R111">
        <v>132.78</v>
      </c>
      <c r="S111">
        <v>33.200000000000003</v>
      </c>
      <c r="T111" t="s">
        <v>30</v>
      </c>
      <c r="X111" t="s">
        <v>31</v>
      </c>
      <c r="Y111" t="s">
        <v>32</v>
      </c>
      <c r="Z111" t="s">
        <v>39</v>
      </c>
      <c r="AA111" t="str">
        <f>IFERROR(_xlfn.XLOOKUP($J111,avoidable_ed_reference!$A$2:$A$13,avoidable_ed_reference!$C$2:$C$13),"Not Classified")</f>
        <v>Avoidable</v>
      </c>
      <c r="AB111" t="str">
        <f>IFERROR(_xlfn.XLOOKUP($B111,enrollment!$A$2:$A$801,enrollment!$I$2:$I$801),"")</f>
        <v>TN</v>
      </c>
      <c r="AC111">
        <f>IFERROR(_xlfn.XLOOKUP($B111,enrollment!$A$2:$A$801,enrollment!$L$2:$L$801),"")</f>
        <v>35</v>
      </c>
      <c r="AD111" t="str" cm="1">
        <f t="array" ref="AD111">_xlfn.IFS(AC111="","Unknown",AC111&lt;18,"0-17",AC111&lt;35,"18-34",AC111&lt;50,"35-49",AC111&lt;65,"50-64",TRUE,"65+")</f>
        <v>35-49</v>
      </c>
      <c r="AE111">
        <f>IFERROR(_xlfn.XLOOKUP($B111,enrollment!$A$2:$A$801,enrollment!$O$2:$O$801),"")</f>
        <v>5678901234</v>
      </c>
      <c r="AF111">
        <f>IFERROR(_xlfn.XLOOKUP($AE111,providers!$B$2:$B$11,providers!$Q$2:$Q$11),"")</f>
        <v>3.8</v>
      </c>
      <c r="AG111" s="1">
        <f t="shared" si="1"/>
        <v>45536</v>
      </c>
    </row>
    <row r="112" spans="1:33" x14ac:dyDescent="0.25">
      <c r="A112" t="s">
        <v>199</v>
      </c>
      <c r="B112" t="s">
        <v>195</v>
      </c>
      <c r="C112">
        <v>5678901234</v>
      </c>
      <c r="D112">
        <v>5678901234</v>
      </c>
      <c r="E112" s="1">
        <v>45511</v>
      </c>
      <c r="F112" s="1">
        <v>45511</v>
      </c>
      <c r="G112" s="1">
        <v>45532</v>
      </c>
      <c r="H112" t="s">
        <v>28</v>
      </c>
      <c r="I112">
        <v>20</v>
      </c>
      <c r="J112" t="s">
        <v>35</v>
      </c>
      <c r="K112">
        <v>99213</v>
      </c>
      <c r="O112">
        <v>1</v>
      </c>
      <c r="P112">
        <v>179.3</v>
      </c>
      <c r="Q112">
        <v>137.91999999999999</v>
      </c>
      <c r="R112">
        <v>110.34</v>
      </c>
      <c r="S112">
        <v>27.58</v>
      </c>
      <c r="T112" t="s">
        <v>30</v>
      </c>
      <c r="X112" t="s">
        <v>31</v>
      </c>
      <c r="Y112" t="s">
        <v>32</v>
      </c>
      <c r="Z112" t="s">
        <v>36</v>
      </c>
      <c r="AA112" t="str">
        <f>IFERROR(_xlfn.XLOOKUP($J112,avoidable_ed_reference!$A$2:$A$13,avoidable_ed_reference!$C$2:$C$13),"Not Classified")</f>
        <v>Avoidable</v>
      </c>
      <c r="AB112" t="str">
        <f>IFERROR(_xlfn.XLOOKUP($B112,enrollment!$A$2:$A$801,enrollment!$I$2:$I$801),"")</f>
        <v>TN</v>
      </c>
      <c r="AC112">
        <f>IFERROR(_xlfn.XLOOKUP($B112,enrollment!$A$2:$A$801,enrollment!$L$2:$L$801),"")</f>
        <v>35</v>
      </c>
      <c r="AD112" t="str" cm="1">
        <f t="array" ref="AD112">_xlfn.IFS(AC112="","Unknown",AC112&lt;18,"0-17",AC112&lt;35,"18-34",AC112&lt;50,"35-49",AC112&lt;65,"50-64",TRUE,"65+")</f>
        <v>35-49</v>
      </c>
      <c r="AE112">
        <f>IFERROR(_xlfn.XLOOKUP($B112,enrollment!$A$2:$A$801,enrollment!$O$2:$O$801),"")</f>
        <v>5678901234</v>
      </c>
      <c r="AF112">
        <f>IFERROR(_xlfn.XLOOKUP($AE112,providers!$B$2:$B$11,providers!$Q$2:$Q$11),"")</f>
        <v>3.8</v>
      </c>
      <c r="AG112" s="1">
        <f t="shared" si="1"/>
        <v>45505</v>
      </c>
    </row>
    <row r="113" spans="1:33" x14ac:dyDescent="0.25">
      <c r="A113" t="s">
        <v>200</v>
      </c>
      <c r="B113" t="s">
        <v>195</v>
      </c>
      <c r="C113">
        <v>5678901234</v>
      </c>
      <c r="D113">
        <v>5678901234</v>
      </c>
      <c r="E113" s="1">
        <v>45383</v>
      </c>
      <c r="F113" s="1">
        <v>45383</v>
      </c>
      <c r="G113" s="1">
        <v>45417</v>
      </c>
      <c r="H113" t="s">
        <v>28</v>
      </c>
      <c r="I113">
        <v>20</v>
      </c>
      <c r="J113" t="s">
        <v>35</v>
      </c>
      <c r="K113">
        <v>99213</v>
      </c>
      <c r="O113">
        <v>1</v>
      </c>
      <c r="P113">
        <v>183.25</v>
      </c>
      <c r="Q113">
        <v>140.96</v>
      </c>
      <c r="R113">
        <v>112.77</v>
      </c>
      <c r="S113">
        <v>28.19</v>
      </c>
      <c r="T113" t="s">
        <v>30</v>
      </c>
      <c r="X113" t="s">
        <v>31</v>
      </c>
      <c r="Y113" t="s">
        <v>32</v>
      </c>
      <c r="Z113" t="s">
        <v>36</v>
      </c>
      <c r="AA113" t="str">
        <f>IFERROR(_xlfn.XLOOKUP($J113,avoidable_ed_reference!$A$2:$A$13,avoidable_ed_reference!$C$2:$C$13),"Not Classified")</f>
        <v>Avoidable</v>
      </c>
      <c r="AB113" t="str">
        <f>IFERROR(_xlfn.XLOOKUP($B113,enrollment!$A$2:$A$801,enrollment!$I$2:$I$801),"")</f>
        <v>TN</v>
      </c>
      <c r="AC113">
        <f>IFERROR(_xlfn.XLOOKUP($B113,enrollment!$A$2:$A$801,enrollment!$L$2:$L$801),"")</f>
        <v>35</v>
      </c>
      <c r="AD113" t="str" cm="1">
        <f t="array" ref="AD113">_xlfn.IFS(AC113="","Unknown",AC113&lt;18,"0-17",AC113&lt;35,"18-34",AC113&lt;50,"35-49",AC113&lt;65,"50-64",TRUE,"65+")</f>
        <v>35-49</v>
      </c>
      <c r="AE113">
        <f>IFERROR(_xlfn.XLOOKUP($B113,enrollment!$A$2:$A$801,enrollment!$O$2:$O$801),"")</f>
        <v>5678901234</v>
      </c>
      <c r="AF113">
        <f>IFERROR(_xlfn.XLOOKUP($AE113,providers!$B$2:$B$11,providers!$Q$2:$Q$11),"")</f>
        <v>3.8</v>
      </c>
      <c r="AG113" s="1">
        <f t="shared" si="1"/>
        <v>45383</v>
      </c>
    </row>
    <row r="114" spans="1:33" x14ac:dyDescent="0.25">
      <c r="A114" t="s">
        <v>201</v>
      </c>
      <c r="B114" t="s">
        <v>195</v>
      </c>
      <c r="C114">
        <v>9012345678</v>
      </c>
      <c r="D114">
        <v>9012345678</v>
      </c>
      <c r="E114" s="1">
        <v>45497</v>
      </c>
      <c r="F114" s="1">
        <v>45497</v>
      </c>
      <c r="G114" s="1">
        <v>45525</v>
      </c>
      <c r="H114" t="s">
        <v>67</v>
      </c>
      <c r="I114">
        <v>21</v>
      </c>
      <c r="J114" t="s">
        <v>42</v>
      </c>
      <c r="K114">
        <v>99223</v>
      </c>
      <c r="O114">
        <v>1</v>
      </c>
      <c r="P114">
        <v>28190.55</v>
      </c>
      <c r="Q114">
        <v>18187.45</v>
      </c>
      <c r="R114">
        <v>14549.96</v>
      </c>
      <c r="S114">
        <v>3637.49</v>
      </c>
      <c r="T114" t="s">
        <v>30</v>
      </c>
      <c r="V114">
        <v>1</v>
      </c>
      <c r="W114" s="2" t="s">
        <v>68</v>
      </c>
      <c r="X114" t="s">
        <v>31</v>
      </c>
      <c r="Y114" t="s">
        <v>32</v>
      </c>
      <c r="Z114" t="s">
        <v>69</v>
      </c>
      <c r="AA114" t="str">
        <f>IFERROR(_xlfn.XLOOKUP($J114,avoidable_ed_reference!$A$2:$A$13,avoidable_ed_reference!$C$2:$C$13),"Not Classified")</f>
        <v>Non-Avoidable</v>
      </c>
      <c r="AB114" t="str">
        <f>IFERROR(_xlfn.XLOOKUP($B114,enrollment!$A$2:$A$801,enrollment!$I$2:$I$801),"")</f>
        <v>TN</v>
      </c>
      <c r="AC114">
        <f>IFERROR(_xlfn.XLOOKUP($B114,enrollment!$A$2:$A$801,enrollment!$L$2:$L$801),"")</f>
        <v>35</v>
      </c>
      <c r="AD114" t="str" cm="1">
        <f t="array" ref="AD114">_xlfn.IFS(AC114="","Unknown",AC114&lt;18,"0-17",AC114&lt;35,"18-34",AC114&lt;50,"35-49",AC114&lt;65,"50-64",TRUE,"65+")</f>
        <v>35-49</v>
      </c>
      <c r="AE114">
        <f>IFERROR(_xlfn.XLOOKUP($B114,enrollment!$A$2:$A$801,enrollment!$O$2:$O$801),"")</f>
        <v>5678901234</v>
      </c>
      <c r="AF114">
        <f>IFERROR(_xlfn.XLOOKUP($AE114,providers!$B$2:$B$11,providers!$Q$2:$Q$11),"")</f>
        <v>3.8</v>
      </c>
      <c r="AG114" s="1">
        <f t="shared" si="1"/>
        <v>45474</v>
      </c>
    </row>
    <row r="115" spans="1:33" x14ac:dyDescent="0.25">
      <c r="A115" t="s">
        <v>202</v>
      </c>
      <c r="B115" t="s">
        <v>195</v>
      </c>
      <c r="C115">
        <v>5678901234</v>
      </c>
      <c r="D115">
        <v>5678901234</v>
      </c>
      <c r="E115" s="1">
        <v>45359</v>
      </c>
      <c r="F115" s="1">
        <v>45359</v>
      </c>
      <c r="G115" s="1">
        <v>45385</v>
      </c>
      <c r="H115" t="s">
        <v>28</v>
      </c>
      <c r="I115">
        <v>11</v>
      </c>
      <c r="J115" t="s">
        <v>35</v>
      </c>
      <c r="K115">
        <v>99213</v>
      </c>
      <c r="O115">
        <v>1</v>
      </c>
      <c r="P115">
        <v>170.59</v>
      </c>
      <c r="Q115">
        <v>126.36</v>
      </c>
      <c r="R115">
        <v>101.09</v>
      </c>
      <c r="S115">
        <v>25.27</v>
      </c>
      <c r="T115" t="s">
        <v>30</v>
      </c>
      <c r="X115" t="s">
        <v>31</v>
      </c>
      <c r="Y115" t="s">
        <v>32</v>
      </c>
      <c r="Z115" t="s">
        <v>39</v>
      </c>
      <c r="AA115" t="str">
        <f>IFERROR(_xlfn.XLOOKUP($J115,avoidable_ed_reference!$A$2:$A$13,avoidable_ed_reference!$C$2:$C$13),"Not Classified")</f>
        <v>Avoidable</v>
      </c>
      <c r="AB115" t="str">
        <f>IFERROR(_xlfn.XLOOKUP($B115,enrollment!$A$2:$A$801,enrollment!$I$2:$I$801),"")</f>
        <v>TN</v>
      </c>
      <c r="AC115">
        <f>IFERROR(_xlfn.XLOOKUP($B115,enrollment!$A$2:$A$801,enrollment!$L$2:$L$801),"")</f>
        <v>35</v>
      </c>
      <c r="AD115" t="str" cm="1">
        <f t="array" ref="AD115">_xlfn.IFS(AC115="","Unknown",AC115&lt;18,"0-17",AC115&lt;35,"18-34",AC115&lt;50,"35-49",AC115&lt;65,"50-64",TRUE,"65+")</f>
        <v>35-49</v>
      </c>
      <c r="AE115">
        <f>IFERROR(_xlfn.XLOOKUP($B115,enrollment!$A$2:$A$801,enrollment!$O$2:$O$801),"")</f>
        <v>5678901234</v>
      </c>
      <c r="AF115">
        <f>IFERROR(_xlfn.XLOOKUP($AE115,providers!$B$2:$B$11,providers!$Q$2:$Q$11),"")</f>
        <v>3.8</v>
      </c>
      <c r="AG115" s="1">
        <f t="shared" si="1"/>
        <v>45352</v>
      </c>
    </row>
    <row r="116" spans="1:33" x14ac:dyDescent="0.25">
      <c r="A116" t="s">
        <v>203</v>
      </c>
      <c r="B116" t="s">
        <v>195</v>
      </c>
      <c r="C116">
        <v>5678901234</v>
      </c>
      <c r="D116">
        <v>5678901234</v>
      </c>
      <c r="E116" s="1">
        <v>45615</v>
      </c>
      <c r="F116" s="1">
        <v>45615</v>
      </c>
      <c r="G116" s="1">
        <v>45648</v>
      </c>
      <c r="H116" t="s">
        <v>28</v>
      </c>
      <c r="I116">
        <v>11</v>
      </c>
      <c r="J116" t="s">
        <v>35</v>
      </c>
      <c r="K116">
        <v>99213</v>
      </c>
      <c r="O116">
        <v>1</v>
      </c>
      <c r="P116">
        <v>184.05</v>
      </c>
      <c r="Q116">
        <v>136.33000000000001</v>
      </c>
      <c r="R116">
        <v>109.06</v>
      </c>
      <c r="S116">
        <v>27.27</v>
      </c>
      <c r="T116" t="s">
        <v>30</v>
      </c>
      <c r="X116" t="s">
        <v>31</v>
      </c>
      <c r="Y116" t="s">
        <v>32</v>
      </c>
      <c r="Z116" t="s">
        <v>39</v>
      </c>
      <c r="AA116" t="str">
        <f>IFERROR(_xlfn.XLOOKUP($J116,avoidable_ed_reference!$A$2:$A$13,avoidable_ed_reference!$C$2:$C$13),"Not Classified")</f>
        <v>Avoidable</v>
      </c>
      <c r="AB116" t="str">
        <f>IFERROR(_xlfn.XLOOKUP($B116,enrollment!$A$2:$A$801,enrollment!$I$2:$I$801),"")</f>
        <v>TN</v>
      </c>
      <c r="AC116">
        <f>IFERROR(_xlfn.XLOOKUP($B116,enrollment!$A$2:$A$801,enrollment!$L$2:$L$801),"")</f>
        <v>35</v>
      </c>
      <c r="AD116" t="str" cm="1">
        <f t="array" ref="AD116">_xlfn.IFS(AC116="","Unknown",AC116&lt;18,"0-17",AC116&lt;35,"18-34",AC116&lt;50,"35-49",AC116&lt;65,"50-64",TRUE,"65+")</f>
        <v>35-49</v>
      </c>
      <c r="AE116">
        <f>IFERROR(_xlfn.XLOOKUP($B116,enrollment!$A$2:$A$801,enrollment!$O$2:$O$801),"")</f>
        <v>5678901234</v>
      </c>
      <c r="AF116">
        <f>IFERROR(_xlfn.XLOOKUP($AE116,providers!$B$2:$B$11,providers!$Q$2:$Q$11),"")</f>
        <v>3.8</v>
      </c>
      <c r="AG116" s="1">
        <f t="shared" si="1"/>
        <v>45597</v>
      </c>
    </row>
    <row r="117" spans="1:33" x14ac:dyDescent="0.25">
      <c r="A117" t="s">
        <v>204</v>
      </c>
      <c r="B117" t="s">
        <v>195</v>
      </c>
      <c r="C117">
        <v>5678901234</v>
      </c>
      <c r="D117">
        <v>5678901234</v>
      </c>
      <c r="E117" s="1">
        <v>45497</v>
      </c>
      <c r="F117" s="1">
        <v>45497</v>
      </c>
      <c r="G117" s="1">
        <v>45520</v>
      </c>
      <c r="H117" t="s">
        <v>28</v>
      </c>
      <c r="I117">
        <v>20</v>
      </c>
      <c r="J117" t="s">
        <v>35</v>
      </c>
      <c r="K117">
        <v>99213</v>
      </c>
      <c r="O117">
        <v>1</v>
      </c>
      <c r="P117">
        <v>162.68</v>
      </c>
      <c r="Q117">
        <v>125.14</v>
      </c>
      <c r="R117">
        <v>100.11</v>
      </c>
      <c r="S117">
        <v>25.03</v>
      </c>
      <c r="T117" t="s">
        <v>30</v>
      </c>
      <c r="X117" t="s">
        <v>31</v>
      </c>
      <c r="Y117" t="s">
        <v>32</v>
      </c>
      <c r="Z117" t="s">
        <v>36</v>
      </c>
      <c r="AA117" t="str">
        <f>IFERROR(_xlfn.XLOOKUP($J117,avoidable_ed_reference!$A$2:$A$13,avoidable_ed_reference!$C$2:$C$13),"Not Classified")</f>
        <v>Avoidable</v>
      </c>
      <c r="AB117" t="str">
        <f>IFERROR(_xlfn.XLOOKUP($B117,enrollment!$A$2:$A$801,enrollment!$I$2:$I$801),"")</f>
        <v>TN</v>
      </c>
      <c r="AC117">
        <f>IFERROR(_xlfn.XLOOKUP($B117,enrollment!$A$2:$A$801,enrollment!$L$2:$L$801),"")</f>
        <v>35</v>
      </c>
      <c r="AD117" t="str" cm="1">
        <f t="array" ref="AD117">_xlfn.IFS(AC117="","Unknown",AC117&lt;18,"0-17",AC117&lt;35,"18-34",AC117&lt;50,"35-49",AC117&lt;65,"50-64",TRUE,"65+")</f>
        <v>35-49</v>
      </c>
      <c r="AE117">
        <f>IFERROR(_xlfn.XLOOKUP($B117,enrollment!$A$2:$A$801,enrollment!$O$2:$O$801),"")</f>
        <v>5678901234</v>
      </c>
      <c r="AF117">
        <f>IFERROR(_xlfn.XLOOKUP($AE117,providers!$B$2:$B$11,providers!$Q$2:$Q$11),"")</f>
        <v>3.8</v>
      </c>
      <c r="AG117" s="1">
        <f t="shared" si="1"/>
        <v>45474</v>
      </c>
    </row>
    <row r="118" spans="1:33" x14ac:dyDescent="0.25">
      <c r="A118" t="s">
        <v>205</v>
      </c>
      <c r="B118" t="s">
        <v>195</v>
      </c>
      <c r="C118">
        <v>5678901234</v>
      </c>
      <c r="D118">
        <v>5678901234</v>
      </c>
      <c r="E118" s="1">
        <v>45371</v>
      </c>
      <c r="F118" s="1">
        <v>45371</v>
      </c>
      <c r="G118" s="1">
        <v>45391</v>
      </c>
      <c r="H118" t="s">
        <v>28</v>
      </c>
      <c r="I118">
        <v>11</v>
      </c>
      <c r="J118" t="s">
        <v>38</v>
      </c>
      <c r="K118">
        <v>99213</v>
      </c>
      <c r="O118">
        <v>1</v>
      </c>
      <c r="P118">
        <v>201.61</v>
      </c>
      <c r="Q118">
        <v>149.34</v>
      </c>
      <c r="R118">
        <v>119.47</v>
      </c>
      <c r="S118">
        <v>29.87</v>
      </c>
      <c r="T118" t="s">
        <v>30</v>
      </c>
      <c r="X118" t="s">
        <v>31</v>
      </c>
      <c r="Y118" t="s">
        <v>32</v>
      </c>
      <c r="Z118" t="s">
        <v>39</v>
      </c>
      <c r="AA118" t="str">
        <f>IFERROR(_xlfn.XLOOKUP($J118,avoidable_ed_reference!$A$2:$A$13,avoidable_ed_reference!$C$2:$C$13),"Not Classified")</f>
        <v>Not Classified</v>
      </c>
      <c r="AB118" t="str">
        <f>IFERROR(_xlfn.XLOOKUP($B118,enrollment!$A$2:$A$801,enrollment!$I$2:$I$801),"")</f>
        <v>TN</v>
      </c>
      <c r="AC118">
        <f>IFERROR(_xlfn.XLOOKUP($B118,enrollment!$A$2:$A$801,enrollment!$L$2:$L$801),"")</f>
        <v>35</v>
      </c>
      <c r="AD118" t="str" cm="1">
        <f t="array" ref="AD118">_xlfn.IFS(AC118="","Unknown",AC118&lt;18,"0-17",AC118&lt;35,"18-34",AC118&lt;50,"35-49",AC118&lt;65,"50-64",TRUE,"65+")</f>
        <v>35-49</v>
      </c>
      <c r="AE118">
        <f>IFERROR(_xlfn.XLOOKUP($B118,enrollment!$A$2:$A$801,enrollment!$O$2:$O$801),"")</f>
        <v>5678901234</v>
      </c>
      <c r="AF118">
        <f>IFERROR(_xlfn.XLOOKUP($AE118,providers!$B$2:$B$11,providers!$Q$2:$Q$11),"")</f>
        <v>3.8</v>
      </c>
      <c r="AG118" s="1">
        <f t="shared" si="1"/>
        <v>45352</v>
      </c>
    </row>
    <row r="119" spans="1:33" x14ac:dyDescent="0.25">
      <c r="A119" t="s">
        <v>206</v>
      </c>
      <c r="B119" t="s">
        <v>195</v>
      </c>
      <c r="C119">
        <v>5678901234</v>
      </c>
      <c r="D119">
        <v>5678901234</v>
      </c>
      <c r="E119" s="1">
        <v>45564</v>
      </c>
      <c r="F119" s="1">
        <v>45564</v>
      </c>
      <c r="G119" s="1">
        <v>45589</v>
      </c>
      <c r="H119" t="s">
        <v>28</v>
      </c>
      <c r="I119">
        <v>11</v>
      </c>
      <c r="J119" t="s">
        <v>38</v>
      </c>
      <c r="K119">
        <v>99213</v>
      </c>
      <c r="O119">
        <v>1</v>
      </c>
      <c r="P119">
        <v>193.1</v>
      </c>
      <c r="Q119">
        <v>143.04</v>
      </c>
      <c r="R119">
        <v>114.43</v>
      </c>
      <c r="S119">
        <v>28.61</v>
      </c>
      <c r="T119" t="s">
        <v>30</v>
      </c>
      <c r="X119" t="s">
        <v>31</v>
      </c>
      <c r="Y119" t="s">
        <v>32</v>
      </c>
      <c r="Z119" t="s">
        <v>39</v>
      </c>
      <c r="AA119" t="str">
        <f>IFERROR(_xlfn.XLOOKUP($J119,avoidable_ed_reference!$A$2:$A$13,avoidable_ed_reference!$C$2:$C$13),"Not Classified")</f>
        <v>Not Classified</v>
      </c>
      <c r="AB119" t="str">
        <f>IFERROR(_xlfn.XLOOKUP($B119,enrollment!$A$2:$A$801,enrollment!$I$2:$I$801),"")</f>
        <v>TN</v>
      </c>
      <c r="AC119">
        <f>IFERROR(_xlfn.XLOOKUP($B119,enrollment!$A$2:$A$801,enrollment!$L$2:$L$801),"")</f>
        <v>35</v>
      </c>
      <c r="AD119" t="str" cm="1">
        <f t="array" ref="AD119">_xlfn.IFS(AC119="","Unknown",AC119&lt;18,"0-17",AC119&lt;35,"18-34",AC119&lt;50,"35-49",AC119&lt;65,"50-64",TRUE,"65+")</f>
        <v>35-49</v>
      </c>
      <c r="AE119">
        <f>IFERROR(_xlfn.XLOOKUP($B119,enrollment!$A$2:$A$801,enrollment!$O$2:$O$801),"")</f>
        <v>5678901234</v>
      </c>
      <c r="AF119">
        <f>IFERROR(_xlfn.XLOOKUP($AE119,providers!$B$2:$B$11,providers!$Q$2:$Q$11),"")</f>
        <v>3.8</v>
      </c>
      <c r="AG119" s="1">
        <f t="shared" si="1"/>
        <v>45536</v>
      </c>
    </row>
    <row r="120" spans="1:33" x14ac:dyDescent="0.25">
      <c r="A120" t="s">
        <v>207</v>
      </c>
      <c r="B120" t="s">
        <v>195</v>
      </c>
      <c r="C120">
        <v>2345678901</v>
      </c>
      <c r="D120">
        <v>2345678901</v>
      </c>
      <c r="E120" s="1">
        <v>45475</v>
      </c>
      <c r="F120" s="1">
        <v>45475</v>
      </c>
      <c r="G120" s="1">
        <v>45490</v>
      </c>
      <c r="H120" t="s">
        <v>28</v>
      </c>
      <c r="I120">
        <v>22</v>
      </c>
      <c r="J120" t="s">
        <v>29</v>
      </c>
      <c r="K120">
        <v>90837</v>
      </c>
      <c r="O120">
        <v>1</v>
      </c>
      <c r="P120">
        <v>236.21</v>
      </c>
      <c r="Q120">
        <v>174.97</v>
      </c>
      <c r="R120">
        <v>139.97999999999999</v>
      </c>
      <c r="S120">
        <v>34.99</v>
      </c>
      <c r="T120" t="s">
        <v>30</v>
      </c>
      <c r="X120" t="s">
        <v>31</v>
      </c>
      <c r="Y120" t="s">
        <v>32</v>
      </c>
      <c r="Z120" t="s">
        <v>33</v>
      </c>
      <c r="AA120" t="str">
        <f>IFERROR(_xlfn.XLOOKUP($J120,avoidable_ed_reference!$A$2:$A$13,avoidable_ed_reference!$C$2:$C$13),"Not Classified")</f>
        <v>Potentially Avoidable</v>
      </c>
      <c r="AB120" t="str">
        <f>IFERROR(_xlfn.XLOOKUP($B120,enrollment!$A$2:$A$801,enrollment!$I$2:$I$801),"")</f>
        <v>TN</v>
      </c>
      <c r="AC120">
        <f>IFERROR(_xlfn.XLOOKUP($B120,enrollment!$A$2:$A$801,enrollment!$L$2:$L$801),"")</f>
        <v>35</v>
      </c>
      <c r="AD120" t="str" cm="1">
        <f t="array" ref="AD120">_xlfn.IFS(AC120="","Unknown",AC120&lt;18,"0-17",AC120&lt;35,"18-34",AC120&lt;50,"35-49",AC120&lt;65,"50-64",TRUE,"65+")</f>
        <v>35-49</v>
      </c>
      <c r="AE120">
        <f>IFERROR(_xlfn.XLOOKUP($B120,enrollment!$A$2:$A$801,enrollment!$O$2:$O$801),"")</f>
        <v>5678901234</v>
      </c>
      <c r="AF120">
        <f>IFERROR(_xlfn.XLOOKUP($AE120,providers!$B$2:$B$11,providers!$Q$2:$Q$11),"")</f>
        <v>3.8</v>
      </c>
      <c r="AG120" s="1">
        <f t="shared" si="1"/>
        <v>45474</v>
      </c>
    </row>
    <row r="121" spans="1:33" x14ac:dyDescent="0.25">
      <c r="A121" t="s">
        <v>208</v>
      </c>
      <c r="B121" t="s">
        <v>195</v>
      </c>
      <c r="C121">
        <v>5678901234</v>
      </c>
      <c r="D121">
        <v>5678901234</v>
      </c>
      <c r="E121" s="1">
        <v>45436</v>
      </c>
      <c r="F121" s="1">
        <v>45436</v>
      </c>
      <c r="G121" s="1">
        <v>45470</v>
      </c>
      <c r="H121" t="s">
        <v>28</v>
      </c>
      <c r="I121">
        <v>20</v>
      </c>
      <c r="J121" t="s">
        <v>35</v>
      </c>
      <c r="K121">
        <v>99213</v>
      </c>
      <c r="O121">
        <v>1</v>
      </c>
      <c r="P121">
        <v>146.82</v>
      </c>
      <c r="Q121">
        <v>112.94</v>
      </c>
      <c r="R121">
        <v>90.35</v>
      </c>
      <c r="S121">
        <v>22.59</v>
      </c>
      <c r="T121" t="s">
        <v>30</v>
      </c>
      <c r="X121" t="s">
        <v>31</v>
      </c>
      <c r="Y121" t="s">
        <v>32</v>
      </c>
      <c r="Z121" t="s">
        <v>36</v>
      </c>
      <c r="AA121" t="str">
        <f>IFERROR(_xlfn.XLOOKUP($J121,avoidable_ed_reference!$A$2:$A$13,avoidable_ed_reference!$C$2:$C$13),"Not Classified")</f>
        <v>Avoidable</v>
      </c>
      <c r="AB121" t="str">
        <f>IFERROR(_xlfn.XLOOKUP($B121,enrollment!$A$2:$A$801,enrollment!$I$2:$I$801),"")</f>
        <v>TN</v>
      </c>
      <c r="AC121">
        <f>IFERROR(_xlfn.XLOOKUP($B121,enrollment!$A$2:$A$801,enrollment!$L$2:$L$801),"")</f>
        <v>35</v>
      </c>
      <c r="AD121" t="str" cm="1">
        <f t="array" ref="AD121">_xlfn.IFS(AC121="","Unknown",AC121&lt;18,"0-17",AC121&lt;35,"18-34",AC121&lt;50,"35-49",AC121&lt;65,"50-64",TRUE,"65+")</f>
        <v>35-49</v>
      </c>
      <c r="AE121">
        <f>IFERROR(_xlfn.XLOOKUP($B121,enrollment!$A$2:$A$801,enrollment!$O$2:$O$801),"")</f>
        <v>5678901234</v>
      </c>
      <c r="AF121">
        <f>IFERROR(_xlfn.XLOOKUP($AE121,providers!$B$2:$B$11,providers!$Q$2:$Q$11),"")</f>
        <v>3.8</v>
      </c>
      <c r="AG121" s="1">
        <f t="shared" si="1"/>
        <v>45413</v>
      </c>
    </row>
    <row r="122" spans="1:33" x14ac:dyDescent="0.25">
      <c r="A122" t="s">
        <v>209</v>
      </c>
      <c r="B122" t="s">
        <v>210</v>
      </c>
      <c r="C122">
        <v>6789012345</v>
      </c>
      <c r="D122">
        <v>6789012345</v>
      </c>
      <c r="E122" s="1">
        <v>45360</v>
      </c>
      <c r="F122" s="1">
        <v>45360</v>
      </c>
      <c r="G122" s="1">
        <v>45383</v>
      </c>
      <c r="H122" t="s">
        <v>28</v>
      </c>
      <c r="I122">
        <v>11</v>
      </c>
      <c r="J122" t="s">
        <v>35</v>
      </c>
      <c r="K122">
        <v>99213</v>
      </c>
      <c r="O122">
        <v>1</v>
      </c>
      <c r="P122">
        <v>241.81</v>
      </c>
      <c r="Q122">
        <v>179.12</v>
      </c>
      <c r="R122">
        <v>143.30000000000001</v>
      </c>
      <c r="S122">
        <v>35.82</v>
      </c>
      <c r="T122" t="s">
        <v>30</v>
      </c>
      <c r="X122" t="s">
        <v>31</v>
      </c>
      <c r="Y122" t="s">
        <v>32</v>
      </c>
      <c r="Z122" t="s">
        <v>39</v>
      </c>
      <c r="AA122" t="str">
        <f>IFERROR(_xlfn.XLOOKUP($J122,avoidable_ed_reference!$A$2:$A$13,avoidable_ed_reference!$C$2:$C$13),"Not Classified")</f>
        <v>Avoidable</v>
      </c>
      <c r="AB122" t="str">
        <f>IFERROR(_xlfn.XLOOKUP($B122,enrollment!$A$2:$A$801,enrollment!$I$2:$I$801),"")</f>
        <v>OH</v>
      </c>
      <c r="AC122">
        <f>IFERROR(_xlfn.XLOOKUP($B122,enrollment!$A$2:$A$801,enrollment!$L$2:$L$801),"")</f>
        <v>41</v>
      </c>
      <c r="AD122" t="str" cm="1">
        <f t="array" ref="AD122">_xlfn.IFS(AC122="","Unknown",AC122&lt;18,"0-17",AC122&lt;35,"18-34",AC122&lt;50,"35-49",AC122&lt;65,"50-64",TRUE,"65+")</f>
        <v>35-49</v>
      </c>
      <c r="AE122">
        <f>IFERROR(_xlfn.XLOOKUP($B122,enrollment!$A$2:$A$801,enrollment!$O$2:$O$801),"")</f>
        <v>6789012345</v>
      </c>
      <c r="AF122">
        <f>IFERROR(_xlfn.XLOOKUP($AE122,providers!$B$2:$B$11,providers!$Q$2:$Q$11),"")</f>
        <v>4.0999999999999996</v>
      </c>
      <c r="AG122" s="1">
        <f t="shared" si="1"/>
        <v>45352</v>
      </c>
    </row>
    <row r="123" spans="1:33" x14ac:dyDescent="0.25">
      <c r="A123" t="s">
        <v>211</v>
      </c>
      <c r="B123" t="s">
        <v>210</v>
      </c>
      <c r="C123">
        <v>5678901234</v>
      </c>
      <c r="D123">
        <v>5678901234</v>
      </c>
      <c r="E123" s="1">
        <v>45613</v>
      </c>
      <c r="F123" s="1">
        <v>45613</v>
      </c>
      <c r="G123" s="1">
        <v>45634</v>
      </c>
      <c r="H123" t="s">
        <v>28</v>
      </c>
      <c r="I123">
        <v>20</v>
      </c>
      <c r="J123" t="s">
        <v>35</v>
      </c>
      <c r="K123">
        <v>99213</v>
      </c>
      <c r="O123">
        <v>1</v>
      </c>
      <c r="P123">
        <v>184.73</v>
      </c>
      <c r="Q123">
        <v>142.1</v>
      </c>
      <c r="R123">
        <v>113.68</v>
      </c>
      <c r="S123">
        <v>28.42</v>
      </c>
      <c r="T123" t="s">
        <v>30</v>
      </c>
      <c r="X123" t="s">
        <v>31</v>
      </c>
      <c r="Y123" t="s">
        <v>32</v>
      </c>
      <c r="Z123" t="s">
        <v>36</v>
      </c>
      <c r="AA123" t="str">
        <f>IFERROR(_xlfn.XLOOKUP($J123,avoidable_ed_reference!$A$2:$A$13,avoidable_ed_reference!$C$2:$C$13),"Not Classified")</f>
        <v>Avoidable</v>
      </c>
      <c r="AB123" t="str">
        <f>IFERROR(_xlfn.XLOOKUP($B123,enrollment!$A$2:$A$801,enrollment!$I$2:$I$801),"")</f>
        <v>OH</v>
      </c>
      <c r="AC123">
        <f>IFERROR(_xlfn.XLOOKUP($B123,enrollment!$A$2:$A$801,enrollment!$L$2:$L$801),"")</f>
        <v>41</v>
      </c>
      <c r="AD123" t="str" cm="1">
        <f t="array" ref="AD123">_xlfn.IFS(AC123="","Unknown",AC123&lt;18,"0-17",AC123&lt;35,"18-34",AC123&lt;50,"35-49",AC123&lt;65,"50-64",TRUE,"65+")</f>
        <v>35-49</v>
      </c>
      <c r="AE123">
        <f>IFERROR(_xlfn.XLOOKUP($B123,enrollment!$A$2:$A$801,enrollment!$O$2:$O$801),"")</f>
        <v>6789012345</v>
      </c>
      <c r="AF123">
        <f>IFERROR(_xlfn.XLOOKUP($AE123,providers!$B$2:$B$11,providers!$Q$2:$Q$11),"")</f>
        <v>4.0999999999999996</v>
      </c>
      <c r="AG123" s="1">
        <f t="shared" si="1"/>
        <v>45597</v>
      </c>
    </row>
    <row r="124" spans="1:33" x14ac:dyDescent="0.25">
      <c r="A124" t="s">
        <v>212</v>
      </c>
      <c r="B124" t="s">
        <v>210</v>
      </c>
      <c r="C124">
        <v>8901234567</v>
      </c>
      <c r="D124">
        <v>8901234567</v>
      </c>
      <c r="E124" s="1">
        <v>45536</v>
      </c>
      <c r="F124" s="1">
        <v>45536</v>
      </c>
      <c r="G124" s="1">
        <v>45553</v>
      </c>
      <c r="H124" t="s">
        <v>28</v>
      </c>
      <c r="I124">
        <v>22</v>
      </c>
      <c r="J124" t="s">
        <v>29</v>
      </c>
      <c r="K124">
        <v>90837</v>
      </c>
      <c r="O124">
        <v>1</v>
      </c>
      <c r="P124">
        <v>217.46</v>
      </c>
      <c r="Q124">
        <v>161.08000000000001</v>
      </c>
      <c r="R124">
        <v>128.86000000000001</v>
      </c>
      <c r="S124">
        <v>32.22</v>
      </c>
      <c r="T124" t="s">
        <v>30</v>
      </c>
      <c r="X124" t="s">
        <v>31</v>
      </c>
      <c r="Y124" t="s">
        <v>32</v>
      </c>
      <c r="Z124" t="s">
        <v>33</v>
      </c>
      <c r="AA124" t="str">
        <f>IFERROR(_xlfn.XLOOKUP($J124,avoidable_ed_reference!$A$2:$A$13,avoidable_ed_reference!$C$2:$C$13),"Not Classified")</f>
        <v>Potentially Avoidable</v>
      </c>
      <c r="AB124" t="str">
        <f>IFERROR(_xlfn.XLOOKUP($B124,enrollment!$A$2:$A$801,enrollment!$I$2:$I$801),"")</f>
        <v>OH</v>
      </c>
      <c r="AC124">
        <f>IFERROR(_xlfn.XLOOKUP($B124,enrollment!$A$2:$A$801,enrollment!$L$2:$L$801),"")</f>
        <v>41</v>
      </c>
      <c r="AD124" t="str" cm="1">
        <f t="array" ref="AD124">_xlfn.IFS(AC124="","Unknown",AC124&lt;18,"0-17",AC124&lt;35,"18-34",AC124&lt;50,"35-49",AC124&lt;65,"50-64",TRUE,"65+")</f>
        <v>35-49</v>
      </c>
      <c r="AE124">
        <f>IFERROR(_xlfn.XLOOKUP($B124,enrollment!$A$2:$A$801,enrollment!$O$2:$O$801),"")</f>
        <v>6789012345</v>
      </c>
      <c r="AF124">
        <f>IFERROR(_xlfn.XLOOKUP($AE124,providers!$B$2:$B$11,providers!$Q$2:$Q$11),"")</f>
        <v>4.0999999999999996</v>
      </c>
      <c r="AG124" s="1">
        <f t="shared" si="1"/>
        <v>45536</v>
      </c>
    </row>
    <row r="125" spans="1:33" x14ac:dyDescent="0.25">
      <c r="A125" t="s">
        <v>213</v>
      </c>
      <c r="B125" t="s">
        <v>210</v>
      </c>
      <c r="C125">
        <v>6789012345</v>
      </c>
      <c r="D125">
        <v>6789012345</v>
      </c>
      <c r="E125" s="1">
        <v>45555</v>
      </c>
      <c r="F125" s="1">
        <v>45555</v>
      </c>
      <c r="G125" s="1">
        <v>45576</v>
      </c>
      <c r="H125" t="s">
        <v>28</v>
      </c>
      <c r="I125">
        <v>11</v>
      </c>
      <c r="J125" t="s">
        <v>35</v>
      </c>
      <c r="K125">
        <v>99213</v>
      </c>
      <c r="O125">
        <v>1</v>
      </c>
      <c r="P125">
        <v>221.2</v>
      </c>
      <c r="Q125">
        <v>163.85</v>
      </c>
      <c r="R125">
        <v>131.08000000000001</v>
      </c>
      <c r="S125">
        <v>32.770000000000003</v>
      </c>
      <c r="T125" t="s">
        <v>30</v>
      </c>
      <c r="X125" t="s">
        <v>31</v>
      </c>
      <c r="Y125" t="s">
        <v>32</v>
      </c>
      <c r="Z125" t="s">
        <v>39</v>
      </c>
      <c r="AA125" t="str">
        <f>IFERROR(_xlfn.XLOOKUP($J125,avoidable_ed_reference!$A$2:$A$13,avoidable_ed_reference!$C$2:$C$13),"Not Classified")</f>
        <v>Avoidable</v>
      </c>
      <c r="AB125" t="str">
        <f>IFERROR(_xlfn.XLOOKUP($B125,enrollment!$A$2:$A$801,enrollment!$I$2:$I$801),"")</f>
        <v>OH</v>
      </c>
      <c r="AC125">
        <f>IFERROR(_xlfn.XLOOKUP($B125,enrollment!$A$2:$A$801,enrollment!$L$2:$L$801),"")</f>
        <v>41</v>
      </c>
      <c r="AD125" t="str" cm="1">
        <f t="array" ref="AD125">_xlfn.IFS(AC125="","Unknown",AC125&lt;18,"0-17",AC125&lt;35,"18-34",AC125&lt;50,"35-49",AC125&lt;65,"50-64",TRUE,"65+")</f>
        <v>35-49</v>
      </c>
      <c r="AE125">
        <f>IFERROR(_xlfn.XLOOKUP($B125,enrollment!$A$2:$A$801,enrollment!$O$2:$O$801),"")</f>
        <v>6789012345</v>
      </c>
      <c r="AF125">
        <f>IFERROR(_xlfn.XLOOKUP($AE125,providers!$B$2:$B$11,providers!$Q$2:$Q$11),"")</f>
        <v>4.0999999999999996</v>
      </c>
      <c r="AG125" s="1">
        <f t="shared" si="1"/>
        <v>45536</v>
      </c>
    </row>
    <row r="126" spans="1:33" x14ac:dyDescent="0.25">
      <c r="A126" t="s">
        <v>214</v>
      </c>
      <c r="B126" t="s">
        <v>210</v>
      </c>
      <c r="C126">
        <v>6789012345</v>
      </c>
      <c r="D126">
        <v>6789012345</v>
      </c>
      <c r="E126" s="1">
        <v>45622</v>
      </c>
      <c r="F126" s="1">
        <v>45622</v>
      </c>
      <c r="G126" s="1">
        <v>45641</v>
      </c>
      <c r="H126" t="s">
        <v>28</v>
      </c>
      <c r="I126">
        <v>11</v>
      </c>
      <c r="J126" t="s">
        <v>38</v>
      </c>
      <c r="K126">
        <v>99213</v>
      </c>
      <c r="O126">
        <v>1</v>
      </c>
      <c r="P126">
        <v>228.19</v>
      </c>
      <c r="Q126">
        <v>169.03</v>
      </c>
      <c r="R126">
        <v>135.22</v>
      </c>
      <c r="S126">
        <v>33.81</v>
      </c>
      <c r="T126" t="s">
        <v>30</v>
      </c>
      <c r="X126" t="s">
        <v>31</v>
      </c>
      <c r="Y126" t="s">
        <v>32</v>
      </c>
      <c r="Z126" t="s">
        <v>39</v>
      </c>
      <c r="AA126" t="str">
        <f>IFERROR(_xlfn.XLOOKUP($J126,avoidable_ed_reference!$A$2:$A$13,avoidable_ed_reference!$C$2:$C$13),"Not Classified")</f>
        <v>Not Classified</v>
      </c>
      <c r="AB126" t="str">
        <f>IFERROR(_xlfn.XLOOKUP($B126,enrollment!$A$2:$A$801,enrollment!$I$2:$I$801),"")</f>
        <v>OH</v>
      </c>
      <c r="AC126">
        <f>IFERROR(_xlfn.XLOOKUP($B126,enrollment!$A$2:$A$801,enrollment!$L$2:$L$801),"")</f>
        <v>41</v>
      </c>
      <c r="AD126" t="str" cm="1">
        <f t="array" ref="AD126">_xlfn.IFS(AC126="","Unknown",AC126&lt;18,"0-17",AC126&lt;35,"18-34",AC126&lt;50,"35-49",AC126&lt;65,"50-64",TRUE,"65+")</f>
        <v>35-49</v>
      </c>
      <c r="AE126">
        <f>IFERROR(_xlfn.XLOOKUP($B126,enrollment!$A$2:$A$801,enrollment!$O$2:$O$801),"")</f>
        <v>6789012345</v>
      </c>
      <c r="AF126">
        <f>IFERROR(_xlfn.XLOOKUP($AE126,providers!$B$2:$B$11,providers!$Q$2:$Q$11),"")</f>
        <v>4.0999999999999996</v>
      </c>
      <c r="AG126" s="1">
        <f t="shared" si="1"/>
        <v>45597</v>
      </c>
    </row>
    <row r="127" spans="1:33" x14ac:dyDescent="0.25">
      <c r="A127" t="s">
        <v>215</v>
      </c>
      <c r="B127" t="s">
        <v>210</v>
      </c>
      <c r="C127">
        <v>7890123456</v>
      </c>
      <c r="D127">
        <v>7890123456</v>
      </c>
      <c r="E127" s="1">
        <v>45511</v>
      </c>
      <c r="F127" s="1">
        <v>45511</v>
      </c>
      <c r="G127" s="1">
        <v>45531</v>
      </c>
      <c r="H127" t="s">
        <v>59</v>
      </c>
      <c r="J127" t="s">
        <v>99</v>
      </c>
      <c r="L127" s="2" t="s">
        <v>106</v>
      </c>
      <c r="M127" t="s">
        <v>107</v>
      </c>
      <c r="N127" t="s">
        <v>108</v>
      </c>
      <c r="O127">
        <v>1</v>
      </c>
      <c r="P127">
        <v>1245.28</v>
      </c>
      <c r="Q127">
        <v>1132.07</v>
      </c>
      <c r="R127">
        <v>905.66</v>
      </c>
      <c r="S127">
        <v>226.41</v>
      </c>
      <c r="T127" t="s">
        <v>30</v>
      </c>
      <c r="X127" t="s">
        <v>31</v>
      </c>
      <c r="Y127" t="s">
        <v>32</v>
      </c>
      <c r="Z127" t="s">
        <v>64</v>
      </c>
      <c r="AA127" t="str">
        <f>IFERROR(_xlfn.XLOOKUP($J127,avoidable_ed_reference!$A$2:$A$13,avoidable_ed_reference!$C$2:$C$13),"Not Classified")</f>
        <v>Not Classified</v>
      </c>
      <c r="AB127" t="str">
        <f>IFERROR(_xlfn.XLOOKUP($B127,enrollment!$A$2:$A$801,enrollment!$I$2:$I$801),"")</f>
        <v>OH</v>
      </c>
      <c r="AC127">
        <f>IFERROR(_xlfn.XLOOKUP($B127,enrollment!$A$2:$A$801,enrollment!$L$2:$L$801),"")</f>
        <v>41</v>
      </c>
      <c r="AD127" t="str" cm="1">
        <f t="array" ref="AD127">_xlfn.IFS(AC127="","Unknown",AC127&lt;18,"0-17",AC127&lt;35,"18-34",AC127&lt;50,"35-49",AC127&lt;65,"50-64",TRUE,"65+")</f>
        <v>35-49</v>
      </c>
      <c r="AE127">
        <f>IFERROR(_xlfn.XLOOKUP($B127,enrollment!$A$2:$A$801,enrollment!$O$2:$O$801),"")</f>
        <v>6789012345</v>
      </c>
      <c r="AF127">
        <f>IFERROR(_xlfn.XLOOKUP($AE127,providers!$B$2:$B$11,providers!$Q$2:$Q$11),"")</f>
        <v>4.0999999999999996</v>
      </c>
      <c r="AG127" s="1">
        <f t="shared" si="1"/>
        <v>45505</v>
      </c>
    </row>
    <row r="128" spans="1:33" x14ac:dyDescent="0.25">
      <c r="A128" t="s">
        <v>216</v>
      </c>
      <c r="B128" t="s">
        <v>210</v>
      </c>
      <c r="C128">
        <v>5678901234</v>
      </c>
      <c r="D128">
        <v>5678901234</v>
      </c>
      <c r="E128" s="1">
        <v>45562</v>
      </c>
      <c r="F128" s="1">
        <v>45562</v>
      </c>
      <c r="G128" s="1">
        <v>45576</v>
      </c>
      <c r="H128" t="s">
        <v>28</v>
      </c>
      <c r="I128">
        <v>20</v>
      </c>
      <c r="J128" t="s">
        <v>35</v>
      </c>
      <c r="K128">
        <v>99213</v>
      </c>
      <c r="O128">
        <v>1</v>
      </c>
      <c r="P128">
        <v>159.26</v>
      </c>
      <c r="Q128">
        <v>122.51</v>
      </c>
      <c r="R128">
        <v>98.01</v>
      </c>
      <c r="S128">
        <v>24.5</v>
      </c>
      <c r="T128" t="s">
        <v>30</v>
      </c>
      <c r="X128" t="s">
        <v>31</v>
      </c>
      <c r="Y128" t="s">
        <v>32</v>
      </c>
      <c r="Z128" t="s">
        <v>36</v>
      </c>
      <c r="AA128" t="str">
        <f>IFERROR(_xlfn.XLOOKUP($J128,avoidable_ed_reference!$A$2:$A$13,avoidable_ed_reference!$C$2:$C$13),"Not Classified")</f>
        <v>Avoidable</v>
      </c>
      <c r="AB128" t="str">
        <f>IFERROR(_xlfn.XLOOKUP($B128,enrollment!$A$2:$A$801,enrollment!$I$2:$I$801),"")</f>
        <v>OH</v>
      </c>
      <c r="AC128">
        <f>IFERROR(_xlfn.XLOOKUP($B128,enrollment!$A$2:$A$801,enrollment!$L$2:$L$801),"")</f>
        <v>41</v>
      </c>
      <c r="AD128" t="str" cm="1">
        <f t="array" ref="AD128">_xlfn.IFS(AC128="","Unknown",AC128&lt;18,"0-17",AC128&lt;35,"18-34",AC128&lt;50,"35-49",AC128&lt;65,"50-64",TRUE,"65+")</f>
        <v>35-49</v>
      </c>
      <c r="AE128">
        <f>IFERROR(_xlfn.XLOOKUP($B128,enrollment!$A$2:$A$801,enrollment!$O$2:$O$801),"")</f>
        <v>6789012345</v>
      </c>
      <c r="AF128">
        <f>IFERROR(_xlfn.XLOOKUP($AE128,providers!$B$2:$B$11,providers!$Q$2:$Q$11),"")</f>
        <v>4.0999999999999996</v>
      </c>
      <c r="AG128" s="1">
        <f t="shared" si="1"/>
        <v>45536</v>
      </c>
    </row>
    <row r="129" spans="1:33" x14ac:dyDescent="0.25">
      <c r="A129" t="s">
        <v>217</v>
      </c>
      <c r="B129" t="s">
        <v>210</v>
      </c>
      <c r="C129">
        <v>6789012345</v>
      </c>
      <c r="D129">
        <v>6789012345</v>
      </c>
      <c r="E129" s="1">
        <v>45409</v>
      </c>
      <c r="F129" s="1">
        <v>45409</v>
      </c>
      <c r="G129" s="1">
        <v>45424</v>
      </c>
      <c r="H129" t="s">
        <v>28</v>
      </c>
      <c r="I129">
        <v>11</v>
      </c>
      <c r="J129" t="s">
        <v>38</v>
      </c>
      <c r="K129">
        <v>99213</v>
      </c>
      <c r="O129">
        <v>1</v>
      </c>
      <c r="P129">
        <v>196.52</v>
      </c>
      <c r="Q129">
        <v>145.57</v>
      </c>
      <c r="R129">
        <v>116.46</v>
      </c>
      <c r="S129">
        <v>29.11</v>
      </c>
      <c r="T129" t="s">
        <v>30</v>
      </c>
      <c r="X129" t="s">
        <v>31</v>
      </c>
      <c r="Y129" t="s">
        <v>32</v>
      </c>
      <c r="Z129" t="s">
        <v>39</v>
      </c>
      <c r="AA129" t="str">
        <f>IFERROR(_xlfn.XLOOKUP($J129,avoidable_ed_reference!$A$2:$A$13,avoidable_ed_reference!$C$2:$C$13),"Not Classified")</f>
        <v>Not Classified</v>
      </c>
      <c r="AB129" t="str">
        <f>IFERROR(_xlfn.XLOOKUP($B129,enrollment!$A$2:$A$801,enrollment!$I$2:$I$801),"")</f>
        <v>OH</v>
      </c>
      <c r="AC129">
        <f>IFERROR(_xlfn.XLOOKUP($B129,enrollment!$A$2:$A$801,enrollment!$L$2:$L$801),"")</f>
        <v>41</v>
      </c>
      <c r="AD129" t="str" cm="1">
        <f t="array" ref="AD129">_xlfn.IFS(AC129="","Unknown",AC129&lt;18,"0-17",AC129&lt;35,"18-34",AC129&lt;50,"35-49",AC129&lt;65,"50-64",TRUE,"65+")</f>
        <v>35-49</v>
      </c>
      <c r="AE129">
        <f>IFERROR(_xlfn.XLOOKUP($B129,enrollment!$A$2:$A$801,enrollment!$O$2:$O$801),"")</f>
        <v>6789012345</v>
      </c>
      <c r="AF129">
        <f>IFERROR(_xlfn.XLOOKUP($AE129,providers!$B$2:$B$11,providers!$Q$2:$Q$11),"")</f>
        <v>4.0999999999999996</v>
      </c>
      <c r="AG129" s="1">
        <f t="shared" si="1"/>
        <v>45383</v>
      </c>
    </row>
    <row r="130" spans="1:33" x14ac:dyDescent="0.25">
      <c r="A130" t="s">
        <v>218</v>
      </c>
      <c r="B130" t="s">
        <v>219</v>
      </c>
      <c r="C130">
        <v>9012345678</v>
      </c>
      <c r="D130">
        <v>9012345678</v>
      </c>
      <c r="E130" s="1">
        <v>45552</v>
      </c>
      <c r="F130" s="1">
        <v>45552</v>
      </c>
      <c r="G130" s="1">
        <v>45582</v>
      </c>
      <c r="H130" t="s">
        <v>28</v>
      </c>
      <c r="I130">
        <v>23</v>
      </c>
      <c r="J130" t="s">
        <v>127</v>
      </c>
      <c r="K130">
        <v>99284</v>
      </c>
      <c r="O130">
        <v>1</v>
      </c>
      <c r="P130">
        <v>2299.39</v>
      </c>
      <c r="Q130">
        <v>1277.44</v>
      </c>
      <c r="R130">
        <v>1021.95</v>
      </c>
      <c r="S130">
        <v>255.49</v>
      </c>
      <c r="T130" t="s">
        <v>30</v>
      </c>
      <c r="X130" t="s">
        <v>146</v>
      </c>
      <c r="Y130" t="s">
        <v>147</v>
      </c>
      <c r="Z130" t="s">
        <v>45</v>
      </c>
      <c r="AA130" t="str">
        <f>IFERROR(_xlfn.XLOOKUP($J130,avoidable_ed_reference!$A$2:$A$13,avoidable_ed_reference!$C$2:$C$13),"Not Classified")</f>
        <v>Avoidable</v>
      </c>
      <c r="AB130" t="str">
        <f>IFERROR(_xlfn.XLOOKUP($B130,enrollment!$A$2:$A$801,enrollment!$I$2:$I$801),"")</f>
        <v>TN</v>
      </c>
      <c r="AC130">
        <f>IFERROR(_xlfn.XLOOKUP($B130,enrollment!$A$2:$A$801,enrollment!$L$2:$L$801),"")</f>
        <v>84</v>
      </c>
      <c r="AD130" t="str" cm="1">
        <f t="array" ref="AD130">_xlfn.IFS(AC130="","Unknown",AC130&lt;18,"0-17",AC130&lt;35,"18-34",AC130&lt;50,"35-49",AC130&lt;65,"50-64",TRUE,"65+")</f>
        <v>65+</v>
      </c>
      <c r="AE130">
        <f>IFERROR(_xlfn.XLOOKUP($B130,enrollment!$A$2:$A$801,enrollment!$O$2:$O$801),"")</f>
        <v>2233445566</v>
      </c>
      <c r="AF130">
        <f>IFERROR(_xlfn.XLOOKUP($AE130,providers!$B$2:$B$11,providers!$Q$2:$Q$11),"")</f>
        <v>3.5</v>
      </c>
      <c r="AG130" s="1">
        <f t="shared" si="1"/>
        <v>45536</v>
      </c>
    </row>
    <row r="131" spans="1:33" x14ac:dyDescent="0.25">
      <c r="A131" t="s">
        <v>220</v>
      </c>
      <c r="B131" t="s">
        <v>219</v>
      </c>
      <c r="C131">
        <v>6789012345</v>
      </c>
      <c r="D131">
        <v>6789012345</v>
      </c>
      <c r="E131" s="1">
        <v>45484</v>
      </c>
      <c r="F131" s="1">
        <v>45484</v>
      </c>
      <c r="G131" s="1">
        <v>45506</v>
      </c>
      <c r="H131" t="s">
        <v>28</v>
      </c>
      <c r="I131">
        <v>23</v>
      </c>
      <c r="J131" t="s">
        <v>221</v>
      </c>
      <c r="K131">
        <v>99284</v>
      </c>
      <c r="O131">
        <v>1</v>
      </c>
      <c r="P131">
        <v>1560.98</v>
      </c>
      <c r="Q131">
        <v>867.21</v>
      </c>
      <c r="R131">
        <v>693.77</v>
      </c>
      <c r="S131">
        <v>173.44</v>
      </c>
      <c r="T131" t="s">
        <v>30</v>
      </c>
      <c r="X131" t="s">
        <v>146</v>
      </c>
      <c r="Y131" t="s">
        <v>147</v>
      </c>
      <c r="Z131" t="s">
        <v>45</v>
      </c>
      <c r="AA131" t="str">
        <f>IFERROR(_xlfn.XLOOKUP($J131,avoidable_ed_reference!$A$2:$A$13,avoidable_ed_reference!$C$2:$C$13),"Not Classified")</f>
        <v>Avoidable</v>
      </c>
      <c r="AB131" t="str">
        <f>IFERROR(_xlfn.XLOOKUP($B131,enrollment!$A$2:$A$801,enrollment!$I$2:$I$801),"")</f>
        <v>TN</v>
      </c>
      <c r="AC131">
        <f>IFERROR(_xlfn.XLOOKUP($B131,enrollment!$A$2:$A$801,enrollment!$L$2:$L$801),"")</f>
        <v>84</v>
      </c>
      <c r="AD131" t="str" cm="1">
        <f t="array" ref="AD131">_xlfn.IFS(AC131="","Unknown",AC131&lt;18,"0-17",AC131&lt;35,"18-34",AC131&lt;50,"35-49",AC131&lt;65,"50-64",TRUE,"65+")</f>
        <v>65+</v>
      </c>
      <c r="AE131">
        <f>IFERROR(_xlfn.XLOOKUP($B131,enrollment!$A$2:$A$801,enrollment!$O$2:$O$801),"")</f>
        <v>2233445566</v>
      </c>
      <c r="AF131">
        <f>IFERROR(_xlfn.XLOOKUP($AE131,providers!$B$2:$B$11,providers!$Q$2:$Q$11),"")</f>
        <v>3.5</v>
      </c>
      <c r="AG131" s="1">
        <f t="shared" ref="AG131:AG194" si="2">EOMONTH(E131,-1)+1</f>
        <v>45474</v>
      </c>
    </row>
    <row r="132" spans="1:33" x14ac:dyDescent="0.25">
      <c r="A132" t="s">
        <v>222</v>
      </c>
      <c r="B132" t="s">
        <v>219</v>
      </c>
      <c r="C132">
        <v>2345678901</v>
      </c>
      <c r="D132">
        <v>2345678901</v>
      </c>
      <c r="E132" s="1">
        <v>45550</v>
      </c>
      <c r="F132" s="1">
        <v>45550</v>
      </c>
      <c r="G132" s="1">
        <v>45580</v>
      </c>
      <c r="H132" t="s">
        <v>28</v>
      </c>
      <c r="I132">
        <v>23</v>
      </c>
      <c r="J132" t="s">
        <v>55</v>
      </c>
      <c r="K132">
        <v>99284</v>
      </c>
      <c r="O132">
        <v>1</v>
      </c>
      <c r="P132">
        <v>1632.83</v>
      </c>
      <c r="Q132">
        <v>907.13</v>
      </c>
      <c r="R132">
        <v>725.7</v>
      </c>
      <c r="S132">
        <v>181.43</v>
      </c>
      <c r="T132" t="s">
        <v>30</v>
      </c>
      <c r="X132" t="s">
        <v>146</v>
      </c>
      <c r="Y132" t="s">
        <v>147</v>
      </c>
      <c r="Z132" t="s">
        <v>45</v>
      </c>
      <c r="AA132" t="str">
        <f>IFERROR(_xlfn.XLOOKUP($J132,avoidable_ed_reference!$A$2:$A$13,avoidable_ed_reference!$C$2:$C$13),"Not Classified")</f>
        <v>Potentially Avoidable</v>
      </c>
      <c r="AB132" t="str">
        <f>IFERROR(_xlfn.XLOOKUP($B132,enrollment!$A$2:$A$801,enrollment!$I$2:$I$801),"")</f>
        <v>TN</v>
      </c>
      <c r="AC132">
        <f>IFERROR(_xlfn.XLOOKUP($B132,enrollment!$A$2:$A$801,enrollment!$L$2:$L$801),"")</f>
        <v>84</v>
      </c>
      <c r="AD132" t="str" cm="1">
        <f t="array" ref="AD132">_xlfn.IFS(AC132="","Unknown",AC132&lt;18,"0-17",AC132&lt;35,"18-34",AC132&lt;50,"35-49",AC132&lt;65,"50-64",TRUE,"65+")</f>
        <v>65+</v>
      </c>
      <c r="AE132">
        <f>IFERROR(_xlfn.XLOOKUP($B132,enrollment!$A$2:$A$801,enrollment!$O$2:$O$801),"")</f>
        <v>2233445566</v>
      </c>
      <c r="AF132">
        <f>IFERROR(_xlfn.XLOOKUP($AE132,providers!$B$2:$B$11,providers!$Q$2:$Q$11),"")</f>
        <v>3.5</v>
      </c>
      <c r="AG132" s="1">
        <f t="shared" si="2"/>
        <v>45536</v>
      </c>
    </row>
    <row r="133" spans="1:33" x14ac:dyDescent="0.25">
      <c r="A133" t="s">
        <v>223</v>
      </c>
      <c r="B133" t="s">
        <v>219</v>
      </c>
      <c r="C133">
        <v>9012345678</v>
      </c>
      <c r="D133">
        <v>9012345678</v>
      </c>
      <c r="E133" s="1">
        <v>45460</v>
      </c>
      <c r="F133" s="1">
        <v>45460</v>
      </c>
      <c r="G133" s="1">
        <v>45494</v>
      </c>
      <c r="H133" t="s">
        <v>28</v>
      </c>
      <c r="I133">
        <v>23</v>
      </c>
      <c r="J133" t="s">
        <v>184</v>
      </c>
      <c r="K133">
        <v>99284</v>
      </c>
      <c r="O133">
        <v>1</v>
      </c>
      <c r="P133">
        <v>2204.0500000000002</v>
      </c>
      <c r="Q133">
        <v>1224.47</v>
      </c>
      <c r="R133">
        <v>979.58</v>
      </c>
      <c r="S133">
        <v>244.89</v>
      </c>
      <c r="T133" t="s">
        <v>30</v>
      </c>
      <c r="X133" t="s">
        <v>146</v>
      </c>
      <c r="Y133" t="s">
        <v>147</v>
      </c>
      <c r="Z133" t="s">
        <v>45</v>
      </c>
      <c r="AA133" t="str">
        <f>IFERROR(_xlfn.XLOOKUP($J133,avoidable_ed_reference!$A$2:$A$13,avoidable_ed_reference!$C$2:$C$13),"Not Classified")</f>
        <v>Non-Avoidable</v>
      </c>
      <c r="AB133" t="str">
        <f>IFERROR(_xlfn.XLOOKUP($B133,enrollment!$A$2:$A$801,enrollment!$I$2:$I$801),"")</f>
        <v>TN</v>
      </c>
      <c r="AC133">
        <f>IFERROR(_xlfn.XLOOKUP($B133,enrollment!$A$2:$A$801,enrollment!$L$2:$L$801),"")</f>
        <v>84</v>
      </c>
      <c r="AD133" t="str" cm="1">
        <f t="array" ref="AD133">_xlfn.IFS(AC133="","Unknown",AC133&lt;18,"0-17",AC133&lt;35,"18-34",AC133&lt;50,"35-49",AC133&lt;65,"50-64",TRUE,"65+")</f>
        <v>65+</v>
      </c>
      <c r="AE133">
        <f>IFERROR(_xlfn.XLOOKUP($B133,enrollment!$A$2:$A$801,enrollment!$O$2:$O$801),"")</f>
        <v>2233445566</v>
      </c>
      <c r="AF133">
        <f>IFERROR(_xlfn.XLOOKUP($AE133,providers!$B$2:$B$11,providers!$Q$2:$Q$11),"")</f>
        <v>3.5</v>
      </c>
      <c r="AG133" s="1">
        <f t="shared" si="2"/>
        <v>45444</v>
      </c>
    </row>
    <row r="134" spans="1:33" x14ac:dyDescent="0.25">
      <c r="A134" t="s">
        <v>224</v>
      </c>
      <c r="B134" t="s">
        <v>219</v>
      </c>
      <c r="C134">
        <v>2233445566</v>
      </c>
      <c r="D134">
        <v>2233445566</v>
      </c>
      <c r="E134" s="1">
        <v>45549</v>
      </c>
      <c r="F134" s="1">
        <v>45549</v>
      </c>
      <c r="G134" s="1">
        <v>45578</v>
      </c>
      <c r="H134" t="s">
        <v>28</v>
      </c>
      <c r="I134">
        <v>23</v>
      </c>
      <c r="J134" t="s">
        <v>55</v>
      </c>
      <c r="K134">
        <v>99284</v>
      </c>
      <c r="O134">
        <v>1</v>
      </c>
      <c r="P134">
        <v>2336.98</v>
      </c>
      <c r="Q134">
        <v>1298.32</v>
      </c>
      <c r="R134">
        <v>1038.6600000000001</v>
      </c>
      <c r="S134">
        <v>259.66000000000003</v>
      </c>
      <c r="T134" t="s">
        <v>30</v>
      </c>
      <c r="X134" t="s">
        <v>146</v>
      </c>
      <c r="Y134" t="s">
        <v>147</v>
      </c>
      <c r="Z134" t="s">
        <v>45</v>
      </c>
      <c r="AA134" t="str">
        <f>IFERROR(_xlfn.XLOOKUP($J134,avoidable_ed_reference!$A$2:$A$13,avoidable_ed_reference!$C$2:$C$13),"Not Classified")</f>
        <v>Potentially Avoidable</v>
      </c>
      <c r="AB134" t="str">
        <f>IFERROR(_xlfn.XLOOKUP($B134,enrollment!$A$2:$A$801,enrollment!$I$2:$I$801),"")</f>
        <v>TN</v>
      </c>
      <c r="AC134">
        <f>IFERROR(_xlfn.XLOOKUP($B134,enrollment!$A$2:$A$801,enrollment!$L$2:$L$801),"")</f>
        <v>84</v>
      </c>
      <c r="AD134" t="str" cm="1">
        <f t="array" ref="AD134">_xlfn.IFS(AC134="","Unknown",AC134&lt;18,"0-17",AC134&lt;35,"18-34",AC134&lt;50,"35-49",AC134&lt;65,"50-64",TRUE,"65+")</f>
        <v>65+</v>
      </c>
      <c r="AE134">
        <f>IFERROR(_xlfn.XLOOKUP($B134,enrollment!$A$2:$A$801,enrollment!$O$2:$O$801),"")</f>
        <v>2233445566</v>
      </c>
      <c r="AF134">
        <f>IFERROR(_xlfn.XLOOKUP($AE134,providers!$B$2:$B$11,providers!$Q$2:$Q$11),"")</f>
        <v>3.5</v>
      </c>
      <c r="AG134" s="1">
        <f t="shared" si="2"/>
        <v>45536</v>
      </c>
    </row>
    <row r="135" spans="1:33" x14ac:dyDescent="0.25">
      <c r="A135" t="s">
        <v>225</v>
      </c>
      <c r="B135" t="s">
        <v>219</v>
      </c>
      <c r="C135">
        <v>8901234567</v>
      </c>
      <c r="D135">
        <v>8901234567</v>
      </c>
      <c r="E135" s="1">
        <v>45461</v>
      </c>
      <c r="F135" s="1">
        <v>45461</v>
      </c>
      <c r="G135" s="1">
        <v>45476</v>
      </c>
      <c r="H135" t="s">
        <v>28</v>
      </c>
      <c r="I135">
        <v>23</v>
      </c>
      <c r="J135" t="s">
        <v>127</v>
      </c>
      <c r="K135">
        <v>99284</v>
      </c>
      <c r="O135">
        <v>1</v>
      </c>
      <c r="P135">
        <v>1833.79</v>
      </c>
      <c r="Q135">
        <v>1018.77</v>
      </c>
      <c r="R135">
        <v>815.02</v>
      </c>
      <c r="S135">
        <v>203.75</v>
      </c>
      <c r="T135" t="s">
        <v>30</v>
      </c>
      <c r="X135" t="s">
        <v>146</v>
      </c>
      <c r="Y135" t="s">
        <v>147</v>
      </c>
      <c r="Z135" t="s">
        <v>45</v>
      </c>
      <c r="AA135" t="str">
        <f>IFERROR(_xlfn.XLOOKUP($J135,avoidable_ed_reference!$A$2:$A$13,avoidable_ed_reference!$C$2:$C$13),"Not Classified")</f>
        <v>Avoidable</v>
      </c>
      <c r="AB135" t="str">
        <f>IFERROR(_xlfn.XLOOKUP($B135,enrollment!$A$2:$A$801,enrollment!$I$2:$I$801),"")</f>
        <v>TN</v>
      </c>
      <c r="AC135">
        <f>IFERROR(_xlfn.XLOOKUP($B135,enrollment!$A$2:$A$801,enrollment!$L$2:$L$801),"")</f>
        <v>84</v>
      </c>
      <c r="AD135" t="str" cm="1">
        <f t="array" ref="AD135">_xlfn.IFS(AC135="","Unknown",AC135&lt;18,"0-17",AC135&lt;35,"18-34",AC135&lt;50,"35-49",AC135&lt;65,"50-64",TRUE,"65+")</f>
        <v>65+</v>
      </c>
      <c r="AE135">
        <f>IFERROR(_xlfn.XLOOKUP($B135,enrollment!$A$2:$A$801,enrollment!$O$2:$O$801),"")</f>
        <v>2233445566</v>
      </c>
      <c r="AF135">
        <f>IFERROR(_xlfn.XLOOKUP($AE135,providers!$B$2:$B$11,providers!$Q$2:$Q$11),"")</f>
        <v>3.5</v>
      </c>
      <c r="AG135" s="1">
        <f t="shared" si="2"/>
        <v>45444</v>
      </c>
    </row>
    <row r="136" spans="1:33" x14ac:dyDescent="0.25">
      <c r="A136" t="s">
        <v>226</v>
      </c>
      <c r="B136" t="s">
        <v>219</v>
      </c>
      <c r="C136">
        <v>7890123456</v>
      </c>
      <c r="D136">
        <v>7890123456</v>
      </c>
      <c r="E136" s="1">
        <v>45575</v>
      </c>
      <c r="F136" s="1">
        <v>45575</v>
      </c>
      <c r="G136" s="1">
        <v>45604</v>
      </c>
      <c r="H136" t="s">
        <v>28</v>
      </c>
      <c r="I136">
        <v>23</v>
      </c>
      <c r="J136" t="s">
        <v>80</v>
      </c>
      <c r="K136">
        <v>99284</v>
      </c>
      <c r="O136">
        <v>1</v>
      </c>
      <c r="P136">
        <v>2306.7199999999998</v>
      </c>
      <c r="Q136">
        <v>1281.51</v>
      </c>
      <c r="R136">
        <v>1025.21</v>
      </c>
      <c r="S136">
        <v>256.3</v>
      </c>
      <c r="T136" t="s">
        <v>30</v>
      </c>
      <c r="X136" t="s">
        <v>146</v>
      </c>
      <c r="Y136" t="s">
        <v>147</v>
      </c>
      <c r="Z136" t="s">
        <v>45</v>
      </c>
      <c r="AA136" t="str">
        <f>IFERROR(_xlfn.XLOOKUP($J136,avoidable_ed_reference!$A$2:$A$13,avoidable_ed_reference!$C$2:$C$13),"Not Classified")</f>
        <v>Non-Avoidable</v>
      </c>
      <c r="AB136" t="str">
        <f>IFERROR(_xlfn.XLOOKUP($B136,enrollment!$A$2:$A$801,enrollment!$I$2:$I$801),"")</f>
        <v>TN</v>
      </c>
      <c r="AC136">
        <f>IFERROR(_xlfn.XLOOKUP($B136,enrollment!$A$2:$A$801,enrollment!$L$2:$L$801),"")</f>
        <v>84</v>
      </c>
      <c r="AD136" t="str" cm="1">
        <f t="array" ref="AD136">_xlfn.IFS(AC136="","Unknown",AC136&lt;18,"0-17",AC136&lt;35,"18-34",AC136&lt;50,"35-49",AC136&lt;65,"50-64",TRUE,"65+")</f>
        <v>65+</v>
      </c>
      <c r="AE136">
        <f>IFERROR(_xlfn.XLOOKUP($B136,enrollment!$A$2:$A$801,enrollment!$O$2:$O$801),"")</f>
        <v>2233445566</v>
      </c>
      <c r="AF136">
        <f>IFERROR(_xlfn.XLOOKUP($AE136,providers!$B$2:$B$11,providers!$Q$2:$Q$11),"")</f>
        <v>3.5</v>
      </c>
      <c r="AG136" s="1">
        <f t="shared" si="2"/>
        <v>45566</v>
      </c>
    </row>
    <row r="137" spans="1:33" x14ac:dyDescent="0.25">
      <c r="A137" t="s">
        <v>227</v>
      </c>
      <c r="B137" t="s">
        <v>219</v>
      </c>
      <c r="C137">
        <v>8901234567</v>
      </c>
      <c r="D137">
        <v>8901234567</v>
      </c>
      <c r="E137" s="1">
        <v>45402</v>
      </c>
      <c r="F137" s="1">
        <v>45402</v>
      </c>
      <c r="G137" s="1">
        <v>45425</v>
      </c>
      <c r="H137" t="s">
        <v>28</v>
      </c>
      <c r="I137">
        <v>23</v>
      </c>
      <c r="J137" t="s">
        <v>55</v>
      </c>
      <c r="K137">
        <v>99284</v>
      </c>
      <c r="O137">
        <v>1</v>
      </c>
      <c r="P137">
        <v>2255.87</v>
      </c>
      <c r="Q137">
        <v>1253.26</v>
      </c>
      <c r="R137">
        <v>1002.61</v>
      </c>
      <c r="S137">
        <v>250.65</v>
      </c>
      <c r="T137" t="s">
        <v>30</v>
      </c>
      <c r="X137" t="s">
        <v>146</v>
      </c>
      <c r="Y137" t="s">
        <v>147</v>
      </c>
      <c r="Z137" t="s">
        <v>45</v>
      </c>
      <c r="AA137" t="str">
        <f>IFERROR(_xlfn.XLOOKUP($J137,avoidable_ed_reference!$A$2:$A$13,avoidable_ed_reference!$C$2:$C$13),"Not Classified")</f>
        <v>Potentially Avoidable</v>
      </c>
      <c r="AB137" t="str">
        <f>IFERROR(_xlfn.XLOOKUP($B137,enrollment!$A$2:$A$801,enrollment!$I$2:$I$801),"")</f>
        <v>TN</v>
      </c>
      <c r="AC137">
        <f>IFERROR(_xlfn.XLOOKUP($B137,enrollment!$A$2:$A$801,enrollment!$L$2:$L$801),"")</f>
        <v>84</v>
      </c>
      <c r="AD137" t="str" cm="1">
        <f t="array" ref="AD137">_xlfn.IFS(AC137="","Unknown",AC137&lt;18,"0-17",AC137&lt;35,"18-34",AC137&lt;50,"35-49",AC137&lt;65,"50-64",TRUE,"65+")</f>
        <v>65+</v>
      </c>
      <c r="AE137">
        <f>IFERROR(_xlfn.XLOOKUP($B137,enrollment!$A$2:$A$801,enrollment!$O$2:$O$801),"")</f>
        <v>2233445566</v>
      </c>
      <c r="AF137">
        <f>IFERROR(_xlfn.XLOOKUP($AE137,providers!$B$2:$B$11,providers!$Q$2:$Q$11),"")</f>
        <v>3.5</v>
      </c>
      <c r="AG137" s="1">
        <f t="shared" si="2"/>
        <v>45383</v>
      </c>
    </row>
    <row r="138" spans="1:33" x14ac:dyDescent="0.25">
      <c r="A138" t="s">
        <v>228</v>
      </c>
      <c r="B138" t="s">
        <v>219</v>
      </c>
      <c r="C138">
        <v>6789012345</v>
      </c>
      <c r="D138">
        <v>6789012345</v>
      </c>
      <c r="E138" s="1">
        <v>45446</v>
      </c>
      <c r="F138" s="1">
        <v>45446</v>
      </c>
      <c r="G138" s="1">
        <v>45462</v>
      </c>
      <c r="H138" t="s">
        <v>28</v>
      </c>
      <c r="I138">
        <v>23</v>
      </c>
      <c r="J138" t="s">
        <v>35</v>
      </c>
      <c r="K138">
        <v>99284</v>
      </c>
      <c r="O138">
        <v>1</v>
      </c>
      <c r="P138">
        <v>2021.72</v>
      </c>
      <c r="Q138">
        <v>1123.18</v>
      </c>
      <c r="R138">
        <v>898.54</v>
      </c>
      <c r="S138">
        <v>224.64</v>
      </c>
      <c r="T138" t="s">
        <v>30</v>
      </c>
      <c r="X138" t="s">
        <v>146</v>
      </c>
      <c r="Y138" t="s">
        <v>147</v>
      </c>
      <c r="Z138" t="s">
        <v>45</v>
      </c>
      <c r="AA138" t="str">
        <f>IFERROR(_xlfn.XLOOKUP($J138,avoidable_ed_reference!$A$2:$A$13,avoidable_ed_reference!$C$2:$C$13),"Not Classified")</f>
        <v>Avoidable</v>
      </c>
      <c r="AB138" t="str">
        <f>IFERROR(_xlfn.XLOOKUP($B138,enrollment!$A$2:$A$801,enrollment!$I$2:$I$801),"")</f>
        <v>TN</v>
      </c>
      <c r="AC138">
        <f>IFERROR(_xlfn.XLOOKUP($B138,enrollment!$A$2:$A$801,enrollment!$L$2:$L$801),"")</f>
        <v>84</v>
      </c>
      <c r="AD138" t="str" cm="1">
        <f t="array" ref="AD138">_xlfn.IFS(AC138="","Unknown",AC138&lt;18,"0-17",AC138&lt;35,"18-34",AC138&lt;50,"35-49",AC138&lt;65,"50-64",TRUE,"65+")</f>
        <v>65+</v>
      </c>
      <c r="AE138">
        <f>IFERROR(_xlfn.XLOOKUP($B138,enrollment!$A$2:$A$801,enrollment!$O$2:$O$801),"")</f>
        <v>2233445566</v>
      </c>
      <c r="AF138">
        <f>IFERROR(_xlfn.XLOOKUP($AE138,providers!$B$2:$B$11,providers!$Q$2:$Q$11),"")</f>
        <v>3.5</v>
      </c>
      <c r="AG138" s="1">
        <f t="shared" si="2"/>
        <v>45444</v>
      </c>
    </row>
    <row r="139" spans="1:33" x14ac:dyDescent="0.25">
      <c r="A139" t="s">
        <v>229</v>
      </c>
      <c r="B139" t="s">
        <v>219</v>
      </c>
      <c r="C139">
        <v>9012345678</v>
      </c>
      <c r="D139">
        <v>9012345678</v>
      </c>
      <c r="E139" s="1">
        <v>45583</v>
      </c>
      <c r="F139" s="1">
        <v>45583</v>
      </c>
      <c r="G139" s="1">
        <v>45601</v>
      </c>
      <c r="H139" t="s">
        <v>28</v>
      </c>
      <c r="I139">
        <v>22</v>
      </c>
      <c r="J139" t="s">
        <v>29</v>
      </c>
      <c r="K139">
        <v>90837</v>
      </c>
      <c r="O139">
        <v>1</v>
      </c>
      <c r="P139">
        <v>262.08</v>
      </c>
      <c r="Q139">
        <v>194.13</v>
      </c>
      <c r="R139">
        <v>155.30000000000001</v>
      </c>
      <c r="S139">
        <v>38.83</v>
      </c>
      <c r="T139" t="s">
        <v>30</v>
      </c>
      <c r="X139" t="s">
        <v>146</v>
      </c>
      <c r="Y139" t="s">
        <v>147</v>
      </c>
      <c r="Z139" t="s">
        <v>33</v>
      </c>
      <c r="AA139" t="str">
        <f>IFERROR(_xlfn.XLOOKUP($J139,avoidable_ed_reference!$A$2:$A$13,avoidable_ed_reference!$C$2:$C$13),"Not Classified")</f>
        <v>Potentially Avoidable</v>
      </c>
      <c r="AB139" t="str">
        <f>IFERROR(_xlfn.XLOOKUP($B139,enrollment!$A$2:$A$801,enrollment!$I$2:$I$801),"")</f>
        <v>TN</v>
      </c>
      <c r="AC139">
        <f>IFERROR(_xlfn.XLOOKUP($B139,enrollment!$A$2:$A$801,enrollment!$L$2:$L$801),"")</f>
        <v>84</v>
      </c>
      <c r="AD139" t="str" cm="1">
        <f t="array" ref="AD139">_xlfn.IFS(AC139="","Unknown",AC139&lt;18,"0-17",AC139&lt;35,"18-34",AC139&lt;50,"35-49",AC139&lt;65,"50-64",TRUE,"65+")</f>
        <v>65+</v>
      </c>
      <c r="AE139">
        <f>IFERROR(_xlfn.XLOOKUP($B139,enrollment!$A$2:$A$801,enrollment!$O$2:$O$801),"")</f>
        <v>2233445566</v>
      </c>
      <c r="AF139">
        <f>IFERROR(_xlfn.XLOOKUP($AE139,providers!$B$2:$B$11,providers!$Q$2:$Q$11),"")</f>
        <v>3.5</v>
      </c>
      <c r="AG139" s="1">
        <f t="shared" si="2"/>
        <v>45566</v>
      </c>
    </row>
    <row r="140" spans="1:33" x14ac:dyDescent="0.25">
      <c r="A140" t="s">
        <v>230</v>
      </c>
      <c r="B140" t="s">
        <v>219</v>
      </c>
      <c r="C140">
        <v>7890123456</v>
      </c>
      <c r="D140">
        <v>7890123456</v>
      </c>
      <c r="E140" s="1">
        <v>45586</v>
      </c>
      <c r="F140" s="1">
        <v>45586</v>
      </c>
      <c r="G140" s="1">
        <v>45604</v>
      </c>
      <c r="H140" t="s">
        <v>28</v>
      </c>
      <c r="I140">
        <v>23</v>
      </c>
      <c r="J140" t="s">
        <v>55</v>
      </c>
      <c r="K140">
        <v>99284</v>
      </c>
      <c r="O140">
        <v>1</v>
      </c>
      <c r="P140">
        <v>1810.3</v>
      </c>
      <c r="Q140">
        <v>1005.72</v>
      </c>
      <c r="R140">
        <v>804.58</v>
      </c>
      <c r="S140">
        <v>201.14</v>
      </c>
      <c r="T140" t="s">
        <v>30</v>
      </c>
      <c r="X140" t="s">
        <v>146</v>
      </c>
      <c r="Y140" t="s">
        <v>147</v>
      </c>
      <c r="Z140" t="s">
        <v>45</v>
      </c>
      <c r="AA140" t="str">
        <f>IFERROR(_xlfn.XLOOKUP($J140,avoidable_ed_reference!$A$2:$A$13,avoidable_ed_reference!$C$2:$C$13),"Not Classified")</f>
        <v>Potentially Avoidable</v>
      </c>
      <c r="AB140" t="str">
        <f>IFERROR(_xlfn.XLOOKUP($B140,enrollment!$A$2:$A$801,enrollment!$I$2:$I$801),"")</f>
        <v>TN</v>
      </c>
      <c r="AC140">
        <f>IFERROR(_xlfn.XLOOKUP($B140,enrollment!$A$2:$A$801,enrollment!$L$2:$L$801),"")</f>
        <v>84</v>
      </c>
      <c r="AD140" t="str" cm="1">
        <f t="array" ref="AD140">_xlfn.IFS(AC140="","Unknown",AC140&lt;18,"0-17",AC140&lt;35,"18-34",AC140&lt;50,"35-49",AC140&lt;65,"50-64",TRUE,"65+")</f>
        <v>65+</v>
      </c>
      <c r="AE140">
        <f>IFERROR(_xlfn.XLOOKUP($B140,enrollment!$A$2:$A$801,enrollment!$O$2:$O$801),"")</f>
        <v>2233445566</v>
      </c>
      <c r="AF140">
        <f>IFERROR(_xlfn.XLOOKUP($AE140,providers!$B$2:$B$11,providers!$Q$2:$Q$11),"")</f>
        <v>3.5</v>
      </c>
      <c r="AG140" s="1">
        <f t="shared" si="2"/>
        <v>45566</v>
      </c>
    </row>
    <row r="141" spans="1:33" x14ac:dyDescent="0.25">
      <c r="A141" t="s">
        <v>231</v>
      </c>
      <c r="B141" t="s">
        <v>232</v>
      </c>
      <c r="C141">
        <v>9012345678</v>
      </c>
      <c r="D141">
        <v>9012345678</v>
      </c>
      <c r="E141" s="1">
        <v>45410</v>
      </c>
      <c r="F141" s="1">
        <v>45410</v>
      </c>
      <c r="G141" s="1">
        <v>45443</v>
      </c>
      <c r="H141" t="s">
        <v>67</v>
      </c>
      <c r="I141">
        <v>21</v>
      </c>
      <c r="J141" t="s">
        <v>42</v>
      </c>
      <c r="K141">
        <v>99223</v>
      </c>
      <c r="O141">
        <v>1</v>
      </c>
      <c r="P141">
        <v>18945.990000000002</v>
      </c>
      <c r="Q141">
        <v>12223.22</v>
      </c>
      <c r="R141">
        <v>9778.58</v>
      </c>
      <c r="S141">
        <v>2444.64</v>
      </c>
      <c r="T141" t="s">
        <v>30</v>
      </c>
      <c r="V141">
        <v>1</v>
      </c>
      <c r="W141" s="2" t="s">
        <v>68</v>
      </c>
      <c r="X141" t="s">
        <v>233</v>
      </c>
      <c r="Y141" t="s">
        <v>32</v>
      </c>
      <c r="Z141" t="s">
        <v>69</v>
      </c>
      <c r="AA141" t="str">
        <f>IFERROR(_xlfn.XLOOKUP($J141,avoidable_ed_reference!$A$2:$A$13,avoidable_ed_reference!$C$2:$C$13),"Not Classified")</f>
        <v>Non-Avoidable</v>
      </c>
      <c r="AB141" t="str">
        <f>IFERROR(_xlfn.XLOOKUP($B141,enrollment!$A$2:$A$801,enrollment!$I$2:$I$801),"")</f>
        <v>KY</v>
      </c>
      <c r="AC141">
        <f>IFERROR(_xlfn.XLOOKUP($B141,enrollment!$A$2:$A$801,enrollment!$L$2:$L$801),"")</f>
        <v>33</v>
      </c>
      <c r="AD141" t="str" cm="1">
        <f t="array" ref="AD141">_xlfn.IFS(AC141="","Unknown",AC141&lt;18,"0-17",AC141&lt;35,"18-34",AC141&lt;50,"35-49",AC141&lt;65,"50-64",TRUE,"65+")</f>
        <v>18-34</v>
      </c>
      <c r="AE141">
        <f>IFERROR(_xlfn.XLOOKUP($B141,enrollment!$A$2:$A$801,enrollment!$O$2:$O$801),"")</f>
        <v>9012345678</v>
      </c>
      <c r="AF141">
        <f>IFERROR(_xlfn.XLOOKUP($AE141,providers!$B$2:$B$11,providers!$Q$2:$Q$11),"")</f>
        <v>4.3</v>
      </c>
      <c r="AG141" s="1">
        <f t="shared" si="2"/>
        <v>45383</v>
      </c>
    </row>
    <row r="142" spans="1:33" x14ac:dyDescent="0.25">
      <c r="A142" t="s">
        <v>234</v>
      </c>
      <c r="B142" t="s">
        <v>232</v>
      </c>
      <c r="C142">
        <v>9012345678</v>
      </c>
      <c r="D142">
        <v>9012345678</v>
      </c>
      <c r="E142" s="1">
        <v>45464</v>
      </c>
      <c r="F142" s="1">
        <v>45464</v>
      </c>
      <c r="G142" s="1">
        <v>45479</v>
      </c>
      <c r="H142" t="s">
        <v>28</v>
      </c>
      <c r="I142">
        <v>11</v>
      </c>
      <c r="J142" t="s">
        <v>47</v>
      </c>
      <c r="K142">
        <v>99213</v>
      </c>
      <c r="O142">
        <v>1</v>
      </c>
      <c r="P142">
        <v>219.69</v>
      </c>
      <c r="Q142">
        <v>162.72999999999999</v>
      </c>
      <c r="R142">
        <v>130.18</v>
      </c>
      <c r="S142">
        <v>32.549999999999997</v>
      </c>
      <c r="T142" t="s">
        <v>30</v>
      </c>
      <c r="X142" t="s">
        <v>233</v>
      </c>
      <c r="Y142" t="s">
        <v>32</v>
      </c>
      <c r="Z142" t="s">
        <v>39</v>
      </c>
      <c r="AA142" t="str">
        <f>IFERROR(_xlfn.XLOOKUP($J142,avoidable_ed_reference!$A$2:$A$13,avoidable_ed_reference!$C$2:$C$13),"Not Classified")</f>
        <v>Not Classified</v>
      </c>
      <c r="AB142" t="str">
        <f>IFERROR(_xlfn.XLOOKUP($B142,enrollment!$A$2:$A$801,enrollment!$I$2:$I$801),"")</f>
        <v>KY</v>
      </c>
      <c r="AC142">
        <f>IFERROR(_xlfn.XLOOKUP($B142,enrollment!$A$2:$A$801,enrollment!$L$2:$L$801),"")</f>
        <v>33</v>
      </c>
      <c r="AD142" t="str" cm="1">
        <f t="array" ref="AD142">_xlfn.IFS(AC142="","Unknown",AC142&lt;18,"0-17",AC142&lt;35,"18-34",AC142&lt;50,"35-49",AC142&lt;65,"50-64",TRUE,"65+")</f>
        <v>18-34</v>
      </c>
      <c r="AE142">
        <f>IFERROR(_xlfn.XLOOKUP($B142,enrollment!$A$2:$A$801,enrollment!$O$2:$O$801),"")</f>
        <v>9012345678</v>
      </c>
      <c r="AF142">
        <f>IFERROR(_xlfn.XLOOKUP($AE142,providers!$B$2:$B$11,providers!$Q$2:$Q$11),"")</f>
        <v>4.3</v>
      </c>
      <c r="AG142" s="1">
        <f t="shared" si="2"/>
        <v>45444</v>
      </c>
    </row>
    <row r="143" spans="1:33" x14ac:dyDescent="0.25">
      <c r="A143" t="s">
        <v>235</v>
      </c>
      <c r="B143" t="s">
        <v>232</v>
      </c>
      <c r="C143">
        <v>9012345678</v>
      </c>
      <c r="D143">
        <v>9012345678</v>
      </c>
      <c r="E143" s="1">
        <v>45419</v>
      </c>
      <c r="F143" s="1">
        <v>45419</v>
      </c>
      <c r="G143" s="1">
        <v>45451</v>
      </c>
      <c r="H143" t="s">
        <v>28</v>
      </c>
      <c r="I143">
        <v>11</v>
      </c>
      <c r="J143" t="s">
        <v>38</v>
      </c>
      <c r="K143">
        <v>99213</v>
      </c>
      <c r="O143">
        <v>1</v>
      </c>
      <c r="P143">
        <v>201.6</v>
      </c>
      <c r="Q143">
        <v>149.33000000000001</v>
      </c>
      <c r="R143">
        <v>119.46</v>
      </c>
      <c r="S143">
        <v>29.87</v>
      </c>
      <c r="T143" t="s">
        <v>30</v>
      </c>
      <c r="X143" t="s">
        <v>233</v>
      </c>
      <c r="Y143" t="s">
        <v>32</v>
      </c>
      <c r="Z143" t="s">
        <v>39</v>
      </c>
      <c r="AA143" t="str">
        <f>IFERROR(_xlfn.XLOOKUP($J143,avoidable_ed_reference!$A$2:$A$13,avoidable_ed_reference!$C$2:$C$13),"Not Classified")</f>
        <v>Not Classified</v>
      </c>
      <c r="AB143" t="str">
        <f>IFERROR(_xlfn.XLOOKUP($B143,enrollment!$A$2:$A$801,enrollment!$I$2:$I$801),"")</f>
        <v>KY</v>
      </c>
      <c r="AC143">
        <f>IFERROR(_xlfn.XLOOKUP($B143,enrollment!$A$2:$A$801,enrollment!$L$2:$L$801),"")</f>
        <v>33</v>
      </c>
      <c r="AD143" t="str" cm="1">
        <f t="array" ref="AD143">_xlfn.IFS(AC143="","Unknown",AC143&lt;18,"0-17",AC143&lt;35,"18-34",AC143&lt;50,"35-49",AC143&lt;65,"50-64",TRUE,"65+")</f>
        <v>18-34</v>
      </c>
      <c r="AE143">
        <f>IFERROR(_xlfn.XLOOKUP($B143,enrollment!$A$2:$A$801,enrollment!$O$2:$O$801),"")</f>
        <v>9012345678</v>
      </c>
      <c r="AF143">
        <f>IFERROR(_xlfn.XLOOKUP($AE143,providers!$B$2:$B$11,providers!$Q$2:$Q$11),"")</f>
        <v>4.3</v>
      </c>
      <c r="AG143" s="1">
        <f t="shared" si="2"/>
        <v>45413</v>
      </c>
    </row>
    <row r="144" spans="1:33" x14ac:dyDescent="0.25">
      <c r="A144" t="s">
        <v>236</v>
      </c>
      <c r="B144" t="s">
        <v>232</v>
      </c>
      <c r="C144">
        <v>9012345678</v>
      </c>
      <c r="D144">
        <v>9012345678</v>
      </c>
      <c r="E144" s="1">
        <v>45584</v>
      </c>
      <c r="F144" s="1">
        <v>45584</v>
      </c>
      <c r="G144" s="1">
        <v>45610</v>
      </c>
      <c r="H144" t="s">
        <v>28</v>
      </c>
      <c r="I144">
        <v>11</v>
      </c>
      <c r="J144" t="s">
        <v>35</v>
      </c>
      <c r="K144">
        <v>99213</v>
      </c>
      <c r="O144">
        <v>1</v>
      </c>
      <c r="P144">
        <v>242.82</v>
      </c>
      <c r="Q144">
        <v>179.87</v>
      </c>
      <c r="R144">
        <v>143.9</v>
      </c>
      <c r="S144">
        <v>35.97</v>
      </c>
      <c r="T144" t="s">
        <v>30</v>
      </c>
      <c r="X144" t="s">
        <v>233</v>
      </c>
      <c r="Y144" t="s">
        <v>32</v>
      </c>
      <c r="Z144" t="s">
        <v>39</v>
      </c>
      <c r="AA144" t="str">
        <f>IFERROR(_xlfn.XLOOKUP($J144,avoidable_ed_reference!$A$2:$A$13,avoidable_ed_reference!$C$2:$C$13),"Not Classified")</f>
        <v>Avoidable</v>
      </c>
      <c r="AB144" t="str">
        <f>IFERROR(_xlfn.XLOOKUP($B144,enrollment!$A$2:$A$801,enrollment!$I$2:$I$801),"")</f>
        <v>KY</v>
      </c>
      <c r="AC144">
        <f>IFERROR(_xlfn.XLOOKUP($B144,enrollment!$A$2:$A$801,enrollment!$L$2:$L$801),"")</f>
        <v>33</v>
      </c>
      <c r="AD144" t="str" cm="1">
        <f t="array" ref="AD144">_xlfn.IFS(AC144="","Unknown",AC144&lt;18,"0-17",AC144&lt;35,"18-34",AC144&lt;50,"35-49",AC144&lt;65,"50-64",TRUE,"65+")</f>
        <v>18-34</v>
      </c>
      <c r="AE144">
        <f>IFERROR(_xlfn.XLOOKUP($B144,enrollment!$A$2:$A$801,enrollment!$O$2:$O$801),"")</f>
        <v>9012345678</v>
      </c>
      <c r="AF144">
        <f>IFERROR(_xlfn.XLOOKUP($AE144,providers!$B$2:$B$11,providers!$Q$2:$Q$11),"")</f>
        <v>4.3</v>
      </c>
      <c r="AG144" s="1">
        <f t="shared" si="2"/>
        <v>45566</v>
      </c>
    </row>
    <row r="145" spans="1:33" x14ac:dyDescent="0.25">
      <c r="A145" t="s">
        <v>237</v>
      </c>
      <c r="B145" t="s">
        <v>232</v>
      </c>
      <c r="C145">
        <v>9012345678</v>
      </c>
      <c r="D145">
        <v>9012345678</v>
      </c>
      <c r="E145" s="1">
        <v>45477</v>
      </c>
      <c r="F145" s="1">
        <v>45477</v>
      </c>
      <c r="G145" s="1">
        <v>45503</v>
      </c>
      <c r="H145" t="s">
        <v>28</v>
      </c>
      <c r="I145">
        <v>11</v>
      </c>
      <c r="J145" t="s">
        <v>35</v>
      </c>
      <c r="K145">
        <v>99213</v>
      </c>
      <c r="O145">
        <v>1</v>
      </c>
      <c r="P145">
        <v>188.12</v>
      </c>
      <c r="Q145">
        <v>139.35</v>
      </c>
      <c r="R145">
        <v>111.48</v>
      </c>
      <c r="S145">
        <v>27.87</v>
      </c>
      <c r="T145" t="s">
        <v>30</v>
      </c>
      <c r="X145" t="s">
        <v>233</v>
      </c>
      <c r="Y145" t="s">
        <v>32</v>
      </c>
      <c r="Z145" t="s">
        <v>39</v>
      </c>
      <c r="AA145" t="str">
        <f>IFERROR(_xlfn.XLOOKUP($J145,avoidable_ed_reference!$A$2:$A$13,avoidable_ed_reference!$C$2:$C$13),"Not Classified")</f>
        <v>Avoidable</v>
      </c>
      <c r="AB145" t="str">
        <f>IFERROR(_xlfn.XLOOKUP($B145,enrollment!$A$2:$A$801,enrollment!$I$2:$I$801),"")</f>
        <v>KY</v>
      </c>
      <c r="AC145">
        <f>IFERROR(_xlfn.XLOOKUP($B145,enrollment!$A$2:$A$801,enrollment!$L$2:$L$801),"")</f>
        <v>33</v>
      </c>
      <c r="AD145" t="str" cm="1">
        <f t="array" ref="AD145">_xlfn.IFS(AC145="","Unknown",AC145&lt;18,"0-17",AC145&lt;35,"18-34",AC145&lt;50,"35-49",AC145&lt;65,"50-64",TRUE,"65+")</f>
        <v>18-34</v>
      </c>
      <c r="AE145">
        <f>IFERROR(_xlfn.XLOOKUP($B145,enrollment!$A$2:$A$801,enrollment!$O$2:$O$801),"")</f>
        <v>9012345678</v>
      </c>
      <c r="AF145">
        <f>IFERROR(_xlfn.XLOOKUP($AE145,providers!$B$2:$B$11,providers!$Q$2:$Q$11),"")</f>
        <v>4.3</v>
      </c>
      <c r="AG145" s="1">
        <f t="shared" si="2"/>
        <v>45474</v>
      </c>
    </row>
    <row r="146" spans="1:33" x14ac:dyDescent="0.25">
      <c r="A146" t="s">
        <v>238</v>
      </c>
      <c r="B146" t="s">
        <v>232</v>
      </c>
      <c r="C146">
        <v>9012345678</v>
      </c>
      <c r="D146">
        <v>9012345678</v>
      </c>
      <c r="E146" s="1">
        <v>45389</v>
      </c>
      <c r="F146" s="1">
        <v>45389</v>
      </c>
      <c r="G146" s="1">
        <v>45410</v>
      </c>
      <c r="H146" t="s">
        <v>67</v>
      </c>
      <c r="I146">
        <v>21</v>
      </c>
      <c r="J146" t="s">
        <v>80</v>
      </c>
      <c r="K146">
        <v>99223</v>
      </c>
      <c r="O146">
        <v>1</v>
      </c>
      <c r="P146">
        <v>28168.49</v>
      </c>
      <c r="Q146">
        <v>18173.22</v>
      </c>
      <c r="R146">
        <v>14538.58</v>
      </c>
      <c r="S146">
        <v>3634.64</v>
      </c>
      <c r="T146" t="s">
        <v>30</v>
      </c>
      <c r="V146">
        <v>1</v>
      </c>
      <c r="W146" s="2" t="s">
        <v>68</v>
      </c>
      <c r="X146" t="s">
        <v>233</v>
      </c>
      <c r="Y146" t="s">
        <v>32</v>
      </c>
      <c r="Z146" t="s">
        <v>69</v>
      </c>
      <c r="AA146" t="str">
        <f>IFERROR(_xlfn.XLOOKUP($J146,avoidable_ed_reference!$A$2:$A$13,avoidable_ed_reference!$C$2:$C$13),"Not Classified")</f>
        <v>Non-Avoidable</v>
      </c>
      <c r="AB146" t="str">
        <f>IFERROR(_xlfn.XLOOKUP($B146,enrollment!$A$2:$A$801,enrollment!$I$2:$I$801),"")</f>
        <v>KY</v>
      </c>
      <c r="AC146">
        <f>IFERROR(_xlfn.XLOOKUP($B146,enrollment!$A$2:$A$801,enrollment!$L$2:$L$801),"")</f>
        <v>33</v>
      </c>
      <c r="AD146" t="str" cm="1">
        <f t="array" ref="AD146">_xlfn.IFS(AC146="","Unknown",AC146&lt;18,"0-17",AC146&lt;35,"18-34",AC146&lt;50,"35-49",AC146&lt;65,"50-64",TRUE,"65+")</f>
        <v>18-34</v>
      </c>
      <c r="AE146">
        <f>IFERROR(_xlfn.XLOOKUP($B146,enrollment!$A$2:$A$801,enrollment!$O$2:$O$801),"")</f>
        <v>9012345678</v>
      </c>
      <c r="AF146">
        <f>IFERROR(_xlfn.XLOOKUP($AE146,providers!$B$2:$B$11,providers!$Q$2:$Q$11),"")</f>
        <v>4.3</v>
      </c>
      <c r="AG146" s="1">
        <f t="shared" si="2"/>
        <v>45383</v>
      </c>
    </row>
    <row r="147" spans="1:33" x14ac:dyDescent="0.25">
      <c r="A147" t="s">
        <v>239</v>
      </c>
      <c r="B147" t="s">
        <v>232</v>
      </c>
      <c r="C147">
        <v>9012345678</v>
      </c>
      <c r="D147">
        <v>9012345678</v>
      </c>
      <c r="E147" s="1">
        <v>45437</v>
      </c>
      <c r="F147" s="1">
        <v>45437</v>
      </c>
      <c r="G147" s="1">
        <v>45465</v>
      </c>
      <c r="H147" t="s">
        <v>28</v>
      </c>
      <c r="I147">
        <v>11</v>
      </c>
      <c r="J147" t="s">
        <v>38</v>
      </c>
      <c r="K147">
        <v>99213</v>
      </c>
      <c r="O147">
        <v>1</v>
      </c>
      <c r="P147">
        <v>200.22</v>
      </c>
      <c r="Q147">
        <v>148.31</v>
      </c>
      <c r="R147">
        <v>118.65</v>
      </c>
      <c r="S147">
        <v>29.66</v>
      </c>
      <c r="T147" t="s">
        <v>30</v>
      </c>
      <c r="X147" t="s">
        <v>233</v>
      </c>
      <c r="Y147" t="s">
        <v>32</v>
      </c>
      <c r="Z147" t="s">
        <v>39</v>
      </c>
      <c r="AA147" t="str">
        <f>IFERROR(_xlfn.XLOOKUP($J147,avoidable_ed_reference!$A$2:$A$13,avoidable_ed_reference!$C$2:$C$13),"Not Classified")</f>
        <v>Not Classified</v>
      </c>
      <c r="AB147" t="str">
        <f>IFERROR(_xlfn.XLOOKUP($B147,enrollment!$A$2:$A$801,enrollment!$I$2:$I$801),"")</f>
        <v>KY</v>
      </c>
      <c r="AC147">
        <f>IFERROR(_xlfn.XLOOKUP($B147,enrollment!$A$2:$A$801,enrollment!$L$2:$L$801),"")</f>
        <v>33</v>
      </c>
      <c r="AD147" t="str" cm="1">
        <f t="array" ref="AD147">_xlfn.IFS(AC147="","Unknown",AC147&lt;18,"0-17",AC147&lt;35,"18-34",AC147&lt;50,"35-49",AC147&lt;65,"50-64",TRUE,"65+")</f>
        <v>18-34</v>
      </c>
      <c r="AE147">
        <f>IFERROR(_xlfn.XLOOKUP($B147,enrollment!$A$2:$A$801,enrollment!$O$2:$O$801),"")</f>
        <v>9012345678</v>
      </c>
      <c r="AF147">
        <f>IFERROR(_xlfn.XLOOKUP($AE147,providers!$B$2:$B$11,providers!$Q$2:$Q$11),"")</f>
        <v>4.3</v>
      </c>
      <c r="AG147" s="1">
        <f t="shared" si="2"/>
        <v>45413</v>
      </c>
    </row>
    <row r="148" spans="1:33" x14ac:dyDescent="0.25">
      <c r="A148" t="s">
        <v>240</v>
      </c>
      <c r="B148" t="s">
        <v>232</v>
      </c>
      <c r="C148">
        <v>9012345678</v>
      </c>
      <c r="D148">
        <v>9012345678</v>
      </c>
      <c r="E148" s="1">
        <v>45402</v>
      </c>
      <c r="F148" s="1">
        <v>45402</v>
      </c>
      <c r="G148" s="1">
        <v>45437</v>
      </c>
      <c r="H148" t="s">
        <v>28</v>
      </c>
      <c r="I148">
        <v>11</v>
      </c>
      <c r="J148" t="s">
        <v>47</v>
      </c>
      <c r="K148">
        <v>99213</v>
      </c>
      <c r="O148">
        <v>1</v>
      </c>
      <c r="P148">
        <v>163.97</v>
      </c>
      <c r="Q148">
        <v>121.46</v>
      </c>
      <c r="R148">
        <v>97.17</v>
      </c>
      <c r="S148">
        <v>24.29</v>
      </c>
      <c r="T148" t="s">
        <v>30</v>
      </c>
      <c r="X148" t="s">
        <v>233</v>
      </c>
      <c r="Y148" t="s">
        <v>32</v>
      </c>
      <c r="Z148" t="s">
        <v>39</v>
      </c>
      <c r="AA148" t="str">
        <f>IFERROR(_xlfn.XLOOKUP($J148,avoidable_ed_reference!$A$2:$A$13,avoidable_ed_reference!$C$2:$C$13),"Not Classified")</f>
        <v>Not Classified</v>
      </c>
      <c r="AB148" t="str">
        <f>IFERROR(_xlfn.XLOOKUP($B148,enrollment!$A$2:$A$801,enrollment!$I$2:$I$801),"")</f>
        <v>KY</v>
      </c>
      <c r="AC148">
        <f>IFERROR(_xlfn.XLOOKUP($B148,enrollment!$A$2:$A$801,enrollment!$L$2:$L$801),"")</f>
        <v>33</v>
      </c>
      <c r="AD148" t="str" cm="1">
        <f t="array" ref="AD148">_xlfn.IFS(AC148="","Unknown",AC148&lt;18,"0-17",AC148&lt;35,"18-34",AC148&lt;50,"35-49",AC148&lt;65,"50-64",TRUE,"65+")</f>
        <v>18-34</v>
      </c>
      <c r="AE148">
        <f>IFERROR(_xlfn.XLOOKUP($B148,enrollment!$A$2:$A$801,enrollment!$O$2:$O$801),"")</f>
        <v>9012345678</v>
      </c>
      <c r="AF148">
        <f>IFERROR(_xlfn.XLOOKUP($AE148,providers!$B$2:$B$11,providers!$Q$2:$Q$11),"")</f>
        <v>4.3</v>
      </c>
      <c r="AG148" s="1">
        <f t="shared" si="2"/>
        <v>45383</v>
      </c>
    </row>
    <row r="149" spans="1:33" x14ac:dyDescent="0.25">
      <c r="A149" t="s">
        <v>241</v>
      </c>
      <c r="B149" t="s">
        <v>242</v>
      </c>
      <c r="C149">
        <v>9012345678</v>
      </c>
      <c r="D149">
        <v>9012345678</v>
      </c>
      <c r="E149" s="1">
        <v>45359</v>
      </c>
      <c r="F149" s="1">
        <v>45359</v>
      </c>
      <c r="G149" s="1">
        <v>45379</v>
      </c>
      <c r="H149" t="s">
        <v>67</v>
      </c>
      <c r="I149">
        <v>21</v>
      </c>
      <c r="J149" t="s">
        <v>80</v>
      </c>
      <c r="K149">
        <v>99223</v>
      </c>
      <c r="O149">
        <v>1</v>
      </c>
      <c r="P149">
        <v>33644.300000000003</v>
      </c>
      <c r="Q149">
        <v>21706</v>
      </c>
      <c r="R149">
        <v>17364.8</v>
      </c>
      <c r="S149">
        <v>4341.2</v>
      </c>
      <c r="T149" t="s">
        <v>30</v>
      </c>
      <c r="V149">
        <v>1</v>
      </c>
      <c r="W149" s="2" t="s">
        <v>68</v>
      </c>
      <c r="X149" t="s">
        <v>31</v>
      </c>
      <c r="Y149" t="s">
        <v>32</v>
      </c>
      <c r="Z149" t="s">
        <v>69</v>
      </c>
      <c r="AA149" t="str">
        <f>IFERROR(_xlfn.XLOOKUP($J149,avoidable_ed_reference!$A$2:$A$13,avoidable_ed_reference!$C$2:$C$13),"Not Classified")</f>
        <v>Non-Avoidable</v>
      </c>
      <c r="AB149" t="str">
        <f>IFERROR(_xlfn.XLOOKUP($B149,enrollment!$A$2:$A$801,enrollment!$I$2:$I$801),"")</f>
        <v>OH</v>
      </c>
      <c r="AC149">
        <f>IFERROR(_xlfn.XLOOKUP($B149,enrollment!$A$2:$A$801,enrollment!$L$2:$L$801),"")</f>
        <v>75</v>
      </c>
      <c r="AD149" t="str" cm="1">
        <f t="array" ref="AD149">_xlfn.IFS(AC149="","Unknown",AC149&lt;18,"0-17",AC149&lt;35,"18-34",AC149&lt;50,"35-49",AC149&lt;65,"50-64",TRUE,"65+")</f>
        <v>65+</v>
      </c>
      <c r="AE149">
        <f>IFERROR(_xlfn.XLOOKUP($B149,enrollment!$A$2:$A$801,enrollment!$O$2:$O$801),"")</f>
        <v>2345678901</v>
      </c>
      <c r="AF149">
        <f>IFERROR(_xlfn.XLOOKUP($AE149,providers!$B$2:$B$11,providers!$Q$2:$Q$11),"")</f>
        <v>4.2</v>
      </c>
      <c r="AG149" s="1">
        <f t="shared" si="2"/>
        <v>45352</v>
      </c>
    </row>
    <row r="150" spans="1:33" x14ac:dyDescent="0.25">
      <c r="A150" t="s">
        <v>243</v>
      </c>
      <c r="B150" t="s">
        <v>242</v>
      </c>
      <c r="C150">
        <v>7890123456</v>
      </c>
      <c r="D150">
        <v>7890123456</v>
      </c>
      <c r="E150" s="1">
        <v>45433</v>
      </c>
      <c r="F150" s="1">
        <v>45433</v>
      </c>
      <c r="G150" s="1">
        <v>45450</v>
      </c>
      <c r="H150" t="s">
        <v>59</v>
      </c>
      <c r="J150" t="s">
        <v>47</v>
      </c>
      <c r="L150" s="2" t="s">
        <v>82</v>
      </c>
      <c r="M150" t="s">
        <v>83</v>
      </c>
      <c r="N150" t="s">
        <v>84</v>
      </c>
      <c r="O150">
        <v>1</v>
      </c>
      <c r="P150">
        <v>846.2</v>
      </c>
      <c r="Q150">
        <v>769.27</v>
      </c>
      <c r="R150">
        <v>615.41999999999996</v>
      </c>
      <c r="S150">
        <v>153.85</v>
      </c>
      <c r="T150" t="s">
        <v>30</v>
      </c>
      <c r="X150" t="s">
        <v>31</v>
      </c>
      <c r="Y150" t="s">
        <v>32</v>
      </c>
      <c r="Z150" t="s">
        <v>64</v>
      </c>
      <c r="AA150" t="str">
        <f>IFERROR(_xlfn.XLOOKUP($J150,avoidable_ed_reference!$A$2:$A$13,avoidable_ed_reference!$C$2:$C$13),"Not Classified")</f>
        <v>Not Classified</v>
      </c>
      <c r="AB150" t="str">
        <f>IFERROR(_xlfn.XLOOKUP($B150,enrollment!$A$2:$A$801,enrollment!$I$2:$I$801),"")</f>
        <v>OH</v>
      </c>
      <c r="AC150">
        <f>IFERROR(_xlfn.XLOOKUP($B150,enrollment!$A$2:$A$801,enrollment!$L$2:$L$801),"")</f>
        <v>75</v>
      </c>
      <c r="AD150" t="str" cm="1">
        <f t="array" ref="AD150">_xlfn.IFS(AC150="","Unknown",AC150&lt;18,"0-17",AC150&lt;35,"18-34",AC150&lt;50,"35-49",AC150&lt;65,"50-64",TRUE,"65+")</f>
        <v>65+</v>
      </c>
      <c r="AE150">
        <f>IFERROR(_xlfn.XLOOKUP($B150,enrollment!$A$2:$A$801,enrollment!$O$2:$O$801),"")</f>
        <v>2345678901</v>
      </c>
      <c r="AF150">
        <f>IFERROR(_xlfn.XLOOKUP($AE150,providers!$B$2:$B$11,providers!$Q$2:$Q$11),"")</f>
        <v>4.2</v>
      </c>
      <c r="AG150" s="1">
        <f t="shared" si="2"/>
        <v>45413</v>
      </c>
    </row>
    <row r="151" spans="1:33" x14ac:dyDescent="0.25">
      <c r="A151" t="s">
        <v>244</v>
      </c>
      <c r="B151" t="s">
        <v>242</v>
      </c>
      <c r="C151">
        <v>5678901234</v>
      </c>
      <c r="D151">
        <v>5678901234</v>
      </c>
      <c r="E151" s="1">
        <v>45583</v>
      </c>
      <c r="F151" s="1">
        <v>45583</v>
      </c>
      <c r="G151" s="1">
        <v>45608</v>
      </c>
      <c r="H151" t="s">
        <v>28</v>
      </c>
      <c r="I151">
        <v>20</v>
      </c>
      <c r="J151" t="s">
        <v>35</v>
      </c>
      <c r="K151">
        <v>99213</v>
      </c>
      <c r="O151">
        <v>1</v>
      </c>
      <c r="P151">
        <v>161.56</v>
      </c>
      <c r="Q151">
        <v>124.28</v>
      </c>
      <c r="R151">
        <v>99.42</v>
      </c>
      <c r="S151">
        <v>24.86</v>
      </c>
      <c r="T151" t="s">
        <v>30</v>
      </c>
      <c r="X151" t="s">
        <v>31</v>
      </c>
      <c r="Y151" t="s">
        <v>32</v>
      </c>
      <c r="Z151" t="s">
        <v>36</v>
      </c>
      <c r="AA151" t="str">
        <f>IFERROR(_xlfn.XLOOKUP($J151,avoidable_ed_reference!$A$2:$A$13,avoidable_ed_reference!$C$2:$C$13),"Not Classified")</f>
        <v>Avoidable</v>
      </c>
      <c r="AB151" t="str">
        <f>IFERROR(_xlfn.XLOOKUP($B151,enrollment!$A$2:$A$801,enrollment!$I$2:$I$801),"")</f>
        <v>OH</v>
      </c>
      <c r="AC151">
        <f>IFERROR(_xlfn.XLOOKUP($B151,enrollment!$A$2:$A$801,enrollment!$L$2:$L$801),"")</f>
        <v>75</v>
      </c>
      <c r="AD151" t="str" cm="1">
        <f t="array" ref="AD151">_xlfn.IFS(AC151="","Unknown",AC151&lt;18,"0-17",AC151&lt;35,"18-34",AC151&lt;50,"35-49",AC151&lt;65,"50-64",TRUE,"65+")</f>
        <v>65+</v>
      </c>
      <c r="AE151">
        <f>IFERROR(_xlfn.XLOOKUP($B151,enrollment!$A$2:$A$801,enrollment!$O$2:$O$801),"")</f>
        <v>2345678901</v>
      </c>
      <c r="AF151">
        <f>IFERROR(_xlfn.XLOOKUP($AE151,providers!$B$2:$B$11,providers!$Q$2:$Q$11),"")</f>
        <v>4.2</v>
      </c>
      <c r="AG151" s="1">
        <f t="shared" si="2"/>
        <v>45566</v>
      </c>
    </row>
    <row r="152" spans="1:33" x14ac:dyDescent="0.25">
      <c r="A152" t="s">
        <v>245</v>
      </c>
      <c r="B152" t="s">
        <v>242</v>
      </c>
      <c r="C152">
        <v>8901234567</v>
      </c>
      <c r="D152">
        <v>8901234567</v>
      </c>
      <c r="E152" s="1">
        <v>45524</v>
      </c>
      <c r="F152" s="1">
        <v>45524</v>
      </c>
      <c r="G152" s="1">
        <v>45554</v>
      </c>
      <c r="H152" t="s">
        <v>28</v>
      </c>
      <c r="I152">
        <v>23</v>
      </c>
      <c r="J152" t="s">
        <v>55</v>
      </c>
      <c r="K152">
        <v>99284</v>
      </c>
      <c r="O152">
        <v>1</v>
      </c>
      <c r="P152">
        <v>1589.47</v>
      </c>
      <c r="Q152">
        <v>883.04</v>
      </c>
      <c r="R152">
        <v>706.43</v>
      </c>
      <c r="S152">
        <v>176.61</v>
      </c>
      <c r="T152" t="s">
        <v>30</v>
      </c>
      <c r="X152" t="s">
        <v>31</v>
      </c>
      <c r="Y152" t="s">
        <v>32</v>
      </c>
      <c r="Z152" t="s">
        <v>45</v>
      </c>
      <c r="AA152" t="str">
        <f>IFERROR(_xlfn.XLOOKUP($J152,avoidable_ed_reference!$A$2:$A$13,avoidable_ed_reference!$C$2:$C$13),"Not Classified")</f>
        <v>Potentially Avoidable</v>
      </c>
      <c r="AB152" t="str">
        <f>IFERROR(_xlfn.XLOOKUP($B152,enrollment!$A$2:$A$801,enrollment!$I$2:$I$801),"")</f>
        <v>OH</v>
      </c>
      <c r="AC152">
        <f>IFERROR(_xlfn.XLOOKUP($B152,enrollment!$A$2:$A$801,enrollment!$L$2:$L$801),"")</f>
        <v>75</v>
      </c>
      <c r="AD152" t="str" cm="1">
        <f t="array" ref="AD152">_xlfn.IFS(AC152="","Unknown",AC152&lt;18,"0-17",AC152&lt;35,"18-34",AC152&lt;50,"35-49",AC152&lt;65,"50-64",TRUE,"65+")</f>
        <v>65+</v>
      </c>
      <c r="AE152">
        <f>IFERROR(_xlfn.XLOOKUP($B152,enrollment!$A$2:$A$801,enrollment!$O$2:$O$801),"")</f>
        <v>2345678901</v>
      </c>
      <c r="AF152">
        <f>IFERROR(_xlfn.XLOOKUP($AE152,providers!$B$2:$B$11,providers!$Q$2:$Q$11),"")</f>
        <v>4.2</v>
      </c>
      <c r="AG152" s="1">
        <f t="shared" si="2"/>
        <v>45505</v>
      </c>
    </row>
    <row r="153" spans="1:33" x14ac:dyDescent="0.25">
      <c r="A153" t="s">
        <v>246</v>
      </c>
      <c r="B153" t="s">
        <v>242</v>
      </c>
      <c r="C153">
        <v>3456789012</v>
      </c>
      <c r="D153">
        <v>3456789012</v>
      </c>
      <c r="E153" s="1">
        <v>45639</v>
      </c>
      <c r="F153" s="1">
        <v>45639</v>
      </c>
      <c r="G153" s="1">
        <v>45663</v>
      </c>
      <c r="H153" t="s">
        <v>67</v>
      </c>
      <c r="I153">
        <v>21</v>
      </c>
      <c r="J153" t="s">
        <v>42</v>
      </c>
      <c r="K153">
        <v>99223</v>
      </c>
      <c r="O153">
        <v>1</v>
      </c>
      <c r="P153">
        <v>19940.02</v>
      </c>
      <c r="Q153">
        <v>12864.53</v>
      </c>
      <c r="R153">
        <v>10291.620000000001</v>
      </c>
      <c r="S153">
        <v>2572.91</v>
      </c>
      <c r="T153" t="s">
        <v>30</v>
      </c>
      <c r="V153">
        <v>1</v>
      </c>
      <c r="W153" s="2" t="s">
        <v>68</v>
      </c>
      <c r="X153" t="s">
        <v>31</v>
      </c>
      <c r="Y153" t="s">
        <v>32</v>
      </c>
      <c r="Z153" t="s">
        <v>69</v>
      </c>
      <c r="AA153" t="str">
        <f>IFERROR(_xlfn.XLOOKUP($J153,avoidable_ed_reference!$A$2:$A$13,avoidable_ed_reference!$C$2:$C$13),"Not Classified")</f>
        <v>Non-Avoidable</v>
      </c>
      <c r="AB153" t="str">
        <f>IFERROR(_xlfn.XLOOKUP($B153,enrollment!$A$2:$A$801,enrollment!$I$2:$I$801),"")</f>
        <v>OH</v>
      </c>
      <c r="AC153">
        <f>IFERROR(_xlfn.XLOOKUP($B153,enrollment!$A$2:$A$801,enrollment!$L$2:$L$801),"")</f>
        <v>75</v>
      </c>
      <c r="AD153" t="str" cm="1">
        <f t="array" ref="AD153">_xlfn.IFS(AC153="","Unknown",AC153&lt;18,"0-17",AC153&lt;35,"18-34",AC153&lt;50,"35-49",AC153&lt;65,"50-64",TRUE,"65+")</f>
        <v>65+</v>
      </c>
      <c r="AE153">
        <f>IFERROR(_xlfn.XLOOKUP($B153,enrollment!$A$2:$A$801,enrollment!$O$2:$O$801),"")</f>
        <v>2345678901</v>
      </c>
      <c r="AF153">
        <f>IFERROR(_xlfn.XLOOKUP($AE153,providers!$B$2:$B$11,providers!$Q$2:$Q$11),"")</f>
        <v>4.2</v>
      </c>
      <c r="AG153" s="1">
        <f t="shared" si="2"/>
        <v>45627</v>
      </c>
    </row>
    <row r="154" spans="1:33" x14ac:dyDescent="0.25">
      <c r="A154" t="s">
        <v>247</v>
      </c>
      <c r="B154" t="s">
        <v>242</v>
      </c>
      <c r="C154">
        <v>2345678901</v>
      </c>
      <c r="D154">
        <v>2345678901</v>
      </c>
      <c r="E154" s="1">
        <v>45333</v>
      </c>
      <c r="F154" s="1">
        <v>45333</v>
      </c>
      <c r="G154" s="1">
        <v>45348</v>
      </c>
      <c r="H154" t="s">
        <v>28</v>
      </c>
      <c r="I154">
        <v>11</v>
      </c>
      <c r="J154" t="s">
        <v>35</v>
      </c>
      <c r="K154">
        <v>99213</v>
      </c>
      <c r="O154">
        <v>1</v>
      </c>
      <c r="P154">
        <v>209.71</v>
      </c>
      <c r="Q154">
        <v>155.34</v>
      </c>
      <c r="R154">
        <v>124.27</v>
      </c>
      <c r="S154">
        <v>31.07</v>
      </c>
      <c r="T154" t="s">
        <v>30</v>
      </c>
      <c r="X154" t="s">
        <v>31</v>
      </c>
      <c r="Y154" t="s">
        <v>32</v>
      </c>
      <c r="Z154" t="s">
        <v>39</v>
      </c>
      <c r="AA154" t="str">
        <f>IFERROR(_xlfn.XLOOKUP($J154,avoidable_ed_reference!$A$2:$A$13,avoidable_ed_reference!$C$2:$C$13),"Not Classified")</f>
        <v>Avoidable</v>
      </c>
      <c r="AB154" t="str">
        <f>IFERROR(_xlfn.XLOOKUP($B154,enrollment!$A$2:$A$801,enrollment!$I$2:$I$801),"")</f>
        <v>OH</v>
      </c>
      <c r="AC154">
        <f>IFERROR(_xlfn.XLOOKUP($B154,enrollment!$A$2:$A$801,enrollment!$L$2:$L$801),"")</f>
        <v>75</v>
      </c>
      <c r="AD154" t="str" cm="1">
        <f t="array" ref="AD154">_xlfn.IFS(AC154="","Unknown",AC154&lt;18,"0-17",AC154&lt;35,"18-34",AC154&lt;50,"35-49",AC154&lt;65,"50-64",TRUE,"65+")</f>
        <v>65+</v>
      </c>
      <c r="AE154">
        <f>IFERROR(_xlfn.XLOOKUP($B154,enrollment!$A$2:$A$801,enrollment!$O$2:$O$801),"")</f>
        <v>2345678901</v>
      </c>
      <c r="AF154">
        <f>IFERROR(_xlfn.XLOOKUP($AE154,providers!$B$2:$B$11,providers!$Q$2:$Q$11),"")</f>
        <v>4.2</v>
      </c>
      <c r="AG154" s="1">
        <f t="shared" si="2"/>
        <v>45323</v>
      </c>
    </row>
    <row r="155" spans="1:33" x14ac:dyDescent="0.25">
      <c r="A155" t="s">
        <v>248</v>
      </c>
      <c r="B155" t="s">
        <v>249</v>
      </c>
      <c r="C155">
        <v>6789012345</v>
      </c>
      <c r="D155">
        <v>6789012345</v>
      </c>
      <c r="E155" s="1">
        <v>45551</v>
      </c>
      <c r="F155" s="1">
        <v>45551</v>
      </c>
      <c r="G155" s="1">
        <v>45567</v>
      </c>
      <c r="H155" t="s">
        <v>59</v>
      </c>
      <c r="J155" t="s">
        <v>99</v>
      </c>
      <c r="L155" s="2" t="s">
        <v>82</v>
      </c>
      <c r="M155" t="s">
        <v>83</v>
      </c>
      <c r="N155" t="s">
        <v>84</v>
      </c>
      <c r="O155">
        <v>1</v>
      </c>
      <c r="P155">
        <v>1114.1099999999999</v>
      </c>
      <c r="Q155">
        <v>1012.83</v>
      </c>
      <c r="R155">
        <v>810.26</v>
      </c>
      <c r="S155">
        <v>202.57</v>
      </c>
      <c r="T155" t="s">
        <v>30</v>
      </c>
      <c r="X155" t="s">
        <v>52</v>
      </c>
      <c r="Y155" t="s">
        <v>44</v>
      </c>
      <c r="Z155" t="s">
        <v>64</v>
      </c>
      <c r="AA155" t="str">
        <f>IFERROR(_xlfn.XLOOKUP($J155,avoidable_ed_reference!$A$2:$A$13,avoidable_ed_reference!$C$2:$C$13),"Not Classified")</f>
        <v>Not Classified</v>
      </c>
      <c r="AB155" t="str">
        <f>IFERROR(_xlfn.XLOOKUP($B155,enrollment!$A$2:$A$801,enrollment!$I$2:$I$801),"")</f>
        <v>KY</v>
      </c>
      <c r="AC155">
        <f>IFERROR(_xlfn.XLOOKUP($B155,enrollment!$A$2:$A$801,enrollment!$L$2:$L$801),"")</f>
        <v>45</v>
      </c>
      <c r="AD155" t="str" cm="1">
        <f t="array" ref="AD155">_xlfn.IFS(AC155="","Unknown",AC155&lt;18,"0-17",AC155&lt;35,"18-34",AC155&lt;50,"35-49",AC155&lt;65,"50-64",TRUE,"65+")</f>
        <v>35-49</v>
      </c>
      <c r="AE155">
        <f>IFERROR(_xlfn.XLOOKUP($B155,enrollment!$A$2:$A$801,enrollment!$O$2:$O$801),"")</f>
        <v>3456789012</v>
      </c>
      <c r="AF155">
        <f>IFERROR(_xlfn.XLOOKUP($AE155,providers!$B$2:$B$11,providers!$Q$2:$Q$11),"")</f>
        <v>4</v>
      </c>
      <c r="AG155" s="1">
        <f t="shared" si="2"/>
        <v>45536</v>
      </c>
    </row>
    <row r="156" spans="1:33" x14ac:dyDescent="0.25">
      <c r="A156" t="s">
        <v>250</v>
      </c>
      <c r="B156" t="s">
        <v>249</v>
      </c>
      <c r="C156">
        <v>2233445566</v>
      </c>
      <c r="D156">
        <v>2233445566</v>
      </c>
      <c r="E156" s="1">
        <v>45408</v>
      </c>
      <c r="F156" s="1">
        <v>45408</v>
      </c>
      <c r="G156" s="1">
        <v>45436</v>
      </c>
      <c r="H156" t="s">
        <v>59</v>
      </c>
      <c r="J156" t="s">
        <v>47</v>
      </c>
      <c r="L156" s="2" t="s">
        <v>61</v>
      </c>
      <c r="M156" t="s">
        <v>62</v>
      </c>
      <c r="N156" t="s">
        <v>63</v>
      </c>
      <c r="O156">
        <v>1</v>
      </c>
      <c r="P156">
        <v>896.73</v>
      </c>
      <c r="Q156">
        <v>815.21</v>
      </c>
      <c r="R156">
        <v>652.16999999999996</v>
      </c>
      <c r="S156">
        <v>163.04</v>
      </c>
      <c r="T156" t="s">
        <v>30</v>
      </c>
      <c r="X156" t="s">
        <v>52</v>
      </c>
      <c r="Y156" t="s">
        <v>44</v>
      </c>
      <c r="Z156" t="s">
        <v>64</v>
      </c>
      <c r="AA156" t="str">
        <f>IFERROR(_xlfn.XLOOKUP($J156,avoidable_ed_reference!$A$2:$A$13,avoidable_ed_reference!$C$2:$C$13),"Not Classified")</f>
        <v>Not Classified</v>
      </c>
      <c r="AB156" t="str">
        <f>IFERROR(_xlfn.XLOOKUP($B156,enrollment!$A$2:$A$801,enrollment!$I$2:$I$801),"")</f>
        <v>KY</v>
      </c>
      <c r="AC156">
        <f>IFERROR(_xlfn.XLOOKUP($B156,enrollment!$A$2:$A$801,enrollment!$L$2:$L$801),"")</f>
        <v>45</v>
      </c>
      <c r="AD156" t="str" cm="1">
        <f t="array" ref="AD156">_xlfn.IFS(AC156="","Unknown",AC156&lt;18,"0-17",AC156&lt;35,"18-34",AC156&lt;50,"35-49",AC156&lt;65,"50-64",TRUE,"65+")</f>
        <v>35-49</v>
      </c>
      <c r="AE156">
        <f>IFERROR(_xlfn.XLOOKUP($B156,enrollment!$A$2:$A$801,enrollment!$O$2:$O$801),"")</f>
        <v>3456789012</v>
      </c>
      <c r="AF156">
        <f>IFERROR(_xlfn.XLOOKUP($AE156,providers!$B$2:$B$11,providers!$Q$2:$Q$11),"")</f>
        <v>4</v>
      </c>
      <c r="AG156" s="1">
        <f t="shared" si="2"/>
        <v>45383</v>
      </c>
    </row>
    <row r="157" spans="1:33" x14ac:dyDescent="0.25">
      <c r="A157" t="s">
        <v>251</v>
      </c>
      <c r="B157" t="s">
        <v>249</v>
      </c>
      <c r="C157">
        <v>5678901234</v>
      </c>
      <c r="D157">
        <v>5678901234</v>
      </c>
      <c r="E157" s="1">
        <v>45298</v>
      </c>
      <c r="F157" s="1">
        <v>45298</v>
      </c>
      <c r="G157" s="1">
        <v>45323</v>
      </c>
      <c r="H157" t="s">
        <v>28</v>
      </c>
      <c r="I157">
        <v>20</v>
      </c>
      <c r="J157" t="s">
        <v>35</v>
      </c>
      <c r="K157">
        <v>99213</v>
      </c>
      <c r="O157">
        <v>1</v>
      </c>
      <c r="P157">
        <v>195.65</v>
      </c>
      <c r="Q157">
        <v>150.5</v>
      </c>
      <c r="R157">
        <v>120.4</v>
      </c>
      <c r="S157">
        <v>30.1</v>
      </c>
      <c r="T157" t="s">
        <v>30</v>
      </c>
      <c r="X157" t="s">
        <v>52</v>
      </c>
      <c r="Y157" t="s">
        <v>44</v>
      </c>
      <c r="Z157" t="s">
        <v>36</v>
      </c>
      <c r="AA157" t="str">
        <f>IFERROR(_xlfn.XLOOKUP($J157,avoidable_ed_reference!$A$2:$A$13,avoidable_ed_reference!$C$2:$C$13),"Not Classified")</f>
        <v>Avoidable</v>
      </c>
      <c r="AB157" t="str">
        <f>IFERROR(_xlfn.XLOOKUP($B157,enrollment!$A$2:$A$801,enrollment!$I$2:$I$801),"")</f>
        <v>KY</v>
      </c>
      <c r="AC157">
        <f>IFERROR(_xlfn.XLOOKUP($B157,enrollment!$A$2:$A$801,enrollment!$L$2:$L$801),"")</f>
        <v>45</v>
      </c>
      <c r="AD157" t="str" cm="1">
        <f t="array" ref="AD157">_xlfn.IFS(AC157="","Unknown",AC157&lt;18,"0-17",AC157&lt;35,"18-34",AC157&lt;50,"35-49",AC157&lt;65,"50-64",TRUE,"65+")</f>
        <v>35-49</v>
      </c>
      <c r="AE157">
        <f>IFERROR(_xlfn.XLOOKUP($B157,enrollment!$A$2:$A$801,enrollment!$O$2:$O$801),"")</f>
        <v>3456789012</v>
      </c>
      <c r="AF157">
        <f>IFERROR(_xlfn.XLOOKUP($AE157,providers!$B$2:$B$11,providers!$Q$2:$Q$11),"")</f>
        <v>4</v>
      </c>
      <c r="AG157" s="1">
        <f t="shared" si="2"/>
        <v>45292</v>
      </c>
    </row>
    <row r="158" spans="1:33" x14ac:dyDescent="0.25">
      <c r="A158" t="s">
        <v>252</v>
      </c>
      <c r="B158" t="s">
        <v>249</v>
      </c>
      <c r="C158">
        <v>2345678901</v>
      </c>
      <c r="D158">
        <v>2345678901</v>
      </c>
      <c r="E158" s="1">
        <v>45421</v>
      </c>
      <c r="F158" s="1">
        <v>45421</v>
      </c>
      <c r="G158" s="1">
        <v>45446</v>
      </c>
      <c r="H158" t="s">
        <v>28</v>
      </c>
      <c r="I158">
        <v>22</v>
      </c>
      <c r="J158" t="s">
        <v>29</v>
      </c>
      <c r="K158">
        <v>90837</v>
      </c>
      <c r="O158">
        <v>1</v>
      </c>
      <c r="P158">
        <v>213.96</v>
      </c>
      <c r="Q158">
        <v>158.49</v>
      </c>
      <c r="R158">
        <v>126.79</v>
      </c>
      <c r="S158">
        <v>31.7</v>
      </c>
      <c r="T158" t="s">
        <v>30</v>
      </c>
      <c r="X158" t="s">
        <v>52</v>
      </c>
      <c r="Y158" t="s">
        <v>44</v>
      </c>
      <c r="Z158" t="s">
        <v>33</v>
      </c>
      <c r="AA158" t="str">
        <f>IFERROR(_xlfn.XLOOKUP($J158,avoidable_ed_reference!$A$2:$A$13,avoidable_ed_reference!$C$2:$C$13),"Not Classified")</f>
        <v>Potentially Avoidable</v>
      </c>
      <c r="AB158" t="str">
        <f>IFERROR(_xlfn.XLOOKUP($B158,enrollment!$A$2:$A$801,enrollment!$I$2:$I$801),"")</f>
        <v>KY</v>
      </c>
      <c r="AC158">
        <f>IFERROR(_xlfn.XLOOKUP($B158,enrollment!$A$2:$A$801,enrollment!$L$2:$L$801),"")</f>
        <v>45</v>
      </c>
      <c r="AD158" t="str" cm="1">
        <f t="array" ref="AD158">_xlfn.IFS(AC158="","Unknown",AC158&lt;18,"0-17",AC158&lt;35,"18-34",AC158&lt;50,"35-49",AC158&lt;65,"50-64",TRUE,"65+")</f>
        <v>35-49</v>
      </c>
      <c r="AE158">
        <f>IFERROR(_xlfn.XLOOKUP($B158,enrollment!$A$2:$A$801,enrollment!$O$2:$O$801),"")</f>
        <v>3456789012</v>
      </c>
      <c r="AF158">
        <f>IFERROR(_xlfn.XLOOKUP($AE158,providers!$B$2:$B$11,providers!$Q$2:$Q$11),"")</f>
        <v>4</v>
      </c>
      <c r="AG158" s="1">
        <f t="shared" si="2"/>
        <v>45413</v>
      </c>
    </row>
    <row r="159" spans="1:33" x14ac:dyDescent="0.25">
      <c r="A159" t="s">
        <v>253</v>
      </c>
      <c r="B159" t="s">
        <v>249</v>
      </c>
      <c r="C159">
        <v>3456789012</v>
      </c>
      <c r="D159">
        <v>3456789012</v>
      </c>
      <c r="E159" s="1">
        <v>45567</v>
      </c>
      <c r="F159" s="1">
        <v>45567</v>
      </c>
      <c r="G159" s="1">
        <v>45585</v>
      </c>
      <c r="H159" t="s">
        <v>59</v>
      </c>
      <c r="J159" t="s">
        <v>47</v>
      </c>
      <c r="L159" s="2" t="s">
        <v>61</v>
      </c>
      <c r="M159" t="s">
        <v>62</v>
      </c>
      <c r="N159" t="s">
        <v>63</v>
      </c>
      <c r="O159">
        <v>1</v>
      </c>
      <c r="P159">
        <v>898.5</v>
      </c>
      <c r="Q159">
        <v>816.82</v>
      </c>
      <c r="R159">
        <v>653.46</v>
      </c>
      <c r="S159">
        <v>163.36000000000001</v>
      </c>
      <c r="T159" t="s">
        <v>30</v>
      </c>
      <c r="X159" t="s">
        <v>52</v>
      </c>
      <c r="Y159" t="s">
        <v>44</v>
      </c>
      <c r="Z159" t="s">
        <v>64</v>
      </c>
      <c r="AA159" t="str">
        <f>IFERROR(_xlfn.XLOOKUP($J159,avoidable_ed_reference!$A$2:$A$13,avoidable_ed_reference!$C$2:$C$13),"Not Classified")</f>
        <v>Not Classified</v>
      </c>
      <c r="AB159" t="str">
        <f>IFERROR(_xlfn.XLOOKUP($B159,enrollment!$A$2:$A$801,enrollment!$I$2:$I$801),"")</f>
        <v>KY</v>
      </c>
      <c r="AC159">
        <f>IFERROR(_xlfn.XLOOKUP($B159,enrollment!$A$2:$A$801,enrollment!$L$2:$L$801),"")</f>
        <v>45</v>
      </c>
      <c r="AD159" t="str" cm="1">
        <f t="array" ref="AD159">_xlfn.IFS(AC159="","Unknown",AC159&lt;18,"0-17",AC159&lt;35,"18-34",AC159&lt;50,"35-49",AC159&lt;65,"50-64",TRUE,"65+")</f>
        <v>35-49</v>
      </c>
      <c r="AE159">
        <f>IFERROR(_xlfn.XLOOKUP($B159,enrollment!$A$2:$A$801,enrollment!$O$2:$O$801),"")</f>
        <v>3456789012</v>
      </c>
      <c r="AF159">
        <f>IFERROR(_xlfn.XLOOKUP($AE159,providers!$B$2:$B$11,providers!$Q$2:$Q$11),"")</f>
        <v>4</v>
      </c>
      <c r="AG159" s="1">
        <f t="shared" si="2"/>
        <v>45566</v>
      </c>
    </row>
    <row r="160" spans="1:33" x14ac:dyDescent="0.25">
      <c r="A160" t="s">
        <v>254</v>
      </c>
      <c r="B160" t="s">
        <v>249</v>
      </c>
      <c r="C160">
        <v>9012345678</v>
      </c>
      <c r="D160">
        <v>9012345678</v>
      </c>
      <c r="E160" s="1">
        <v>45380</v>
      </c>
      <c r="F160" s="1">
        <v>45380</v>
      </c>
      <c r="G160" s="1">
        <v>45403</v>
      </c>
      <c r="H160" t="s">
        <v>28</v>
      </c>
      <c r="I160">
        <v>23</v>
      </c>
      <c r="J160" t="s">
        <v>77</v>
      </c>
      <c r="K160">
        <v>99284</v>
      </c>
      <c r="O160">
        <v>1</v>
      </c>
      <c r="P160">
        <v>2432.14</v>
      </c>
      <c r="Q160">
        <v>1351.19</v>
      </c>
      <c r="R160">
        <v>1080.95</v>
      </c>
      <c r="S160">
        <v>270.24</v>
      </c>
      <c r="T160" t="s">
        <v>30</v>
      </c>
      <c r="X160" t="s">
        <v>52</v>
      </c>
      <c r="Y160" t="s">
        <v>44</v>
      </c>
      <c r="Z160" t="s">
        <v>45</v>
      </c>
      <c r="AA160" t="str">
        <f>IFERROR(_xlfn.XLOOKUP($J160,avoidable_ed_reference!$A$2:$A$13,avoidable_ed_reference!$C$2:$C$13),"Not Classified")</f>
        <v>Avoidable</v>
      </c>
      <c r="AB160" t="str">
        <f>IFERROR(_xlfn.XLOOKUP($B160,enrollment!$A$2:$A$801,enrollment!$I$2:$I$801),"")</f>
        <v>KY</v>
      </c>
      <c r="AC160">
        <f>IFERROR(_xlfn.XLOOKUP($B160,enrollment!$A$2:$A$801,enrollment!$L$2:$L$801),"")</f>
        <v>45</v>
      </c>
      <c r="AD160" t="str" cm="1">
        <f t="array" ref="AD160">_xlfn.IFS(AC160="","Unknown",AC160&lt;18,"0-17",AC160&lt;35,"18-34",AC160&lt;50,"35-49",AC160&lt;65,"50-64",TRUE,"65+")</f>
        <v>35-49</v>
      </c>
      <c r="AE160">
        <f>IFERROR(_xlfn.XLOOKUP($B160,enrollment!$A$2:$A$801,enrollment!$O$2:$O$801),"")</f>
        <v>3456789012</v>
      </c>
      <c r="AF160">
        <f>IFERROR(_xlfn.XLOOKUP($AE160,providers!$B$2:$B$11,providers!$Q$2:$Q$11),"")</f>
        <v>4</v>
      </c>
      <c r="AG160" s="1">
        <f t="shared" si="2"/>
        <v>45352</v>
      </c>
    </row>
    <row r="161" spans="1:33" x14ac:dyDescent="0.25">
      <c r="A161" t="s">
        <v>255</v>
      </c>
      <c r="B161" t="s">
        <v>249</v>
      </c>
      <c r="C161">
        <v>3456789012</v>
      </c>
      <c r="D161">
        <v>3456789012</v>
      </c>
      <c r="E161" s="1">
        <v>45551</v>
      </c>
      <c r="F161" s="1">
        <v>45551</v>
      </c>
      <c r="G161" s="1">
        <v>45582</v>
      </c>
      <c r="H161" t="s">
        <v>28</v>
      </c>
      <c r="I161">
        <v>11</v>
      </c>
      <c r="J161" t="s">
        <v>35</v>
      </c>
      <c r="K161">
        <v>99213</v>
      </c>
      <c r="O161">
        <v>1</v>
      </c>
      <c r="P161">
        <v>204.23</v>
      </c>
      <c r="Q161">
        <v>151.28</v>
      </c>
      <c r="R161">
        <v>121.02</v>
      </c>
      <c r="S161">
        <v>30.26</v>
      </c>
      <c r="T161" t="s">
        <v>30</v>
      </c>
      <c r="X161" t="s">
        <v>52</v>
      </c>
      <c r="Y161" t="s">
        <v>44</v>
      </c>
      <c r="Z161" t="s">
        <v>39</v>
      </c>
      <c r="AA161" t="str">
        <f>IFERROR(_xlfn.XLOOKUP($J161,avoidable_ed_reference!$A$2:$A$13,avoidable_ed_reference!$C$2:$C$13),"Not Classified")</f>
        <v>Avoidable</v>
      </c>
      <c r="AB161" t="str">
        <f>IFERROR(_xlfn.XLOOKUP($B161,enrollment!$A$2:$A$801,enrollment!$I$2:$I$801),"")</f>
        <v>KY</v>
      </c>
      <c r="AC161">
        <f>IFERROR(_xlfn.XLOOKUP($B161,enrollment!$A$2:$A$801,enrollment!$L$2:$L$801),"")</f>
        <v>45</v>
      </c>
      <c r="AD161" t="str" cm="1">
        <f t="array" ref="AD161">_xlfn.IFS(AC161="","Unknown",AC161&lt;18,"0-17",AC161&lt;35,"18-34",AC161&lt;50,"35-49",AC161&lt;65,"50-64",TRUE,"65+")</f>
        <v>35-49</v>
      </c>
      <c r="AE161">
        <f>IFERROR(_xlfn.XLOOKUP($B161,enrollment!$A$2:$A$801,enrollment!$O$2:$O$801),"")</f>
        <v>3456789012</v>
      </c>
      <c r="AF161">
        <f>IFERROR(_xlfn.XLOOKUP($AE161,providers!$B$2:$B$11,providers!$Q$2:$Q$11),"")</f>
        <v>4</v>
      </c>
      <c r="AG161" s="1">
        <f t="shared" si="2"/>
        <v>45536</v>
      </c>
    </row>
    <row r="162" spans="1:33" x14ac:dyDescent="0.25">
      <c r="A162" t="s">
        <v>256</v>
      </c>
      <c r="B162" t="s">
        <v>249</v>
      </c>
      <c r="C162">
        <v>3456789012</v>
      </c>
      <c r="D162">
        <v>3456789012</v>
      </c>
      <c r="E162" s="1">
        <v>45562</v>
      </c>
      <c r="F162" s="1">
        <v>45562</v>
      </c>
      <c r="G162" s="1">
        <v>45583</v>
      </c>
      <c r="H162" t="s">
        <v>67</v>
      </c>
      <c r="I162">
        <v>21</v>
      </c>
      <c r="J162" t="s">
        <v>99</v>
      </c>
      <c r="K162">
        <v>99223</v>
      </c>
      <c r="O162">
        <v>1</v>
      </c>
      <c r="P162">
        <v>30724.44</v>
      </c>
      <c r="Q162">
        <v>19822.22</v>
      </c>
      <c r="R162">
        <v>15857.78</v>
      </c>
      <c r="S162">
        <v>3964.44</v>
      </c>
      <c r="T162" t="s">
        <v>30</v>
      </c>
      <c r="V162">
        <v>1</v>
      </c>
      <c r="W162" s="2" t="s">
        <v>68</v>
      </c>
      <c r="X162" t="s">
        <v>52</v>
      </c>
      <c r="Y162" t="s">
        <v>44</v>
      </c>
      <c r="Z162" t="s">
        <v>69</v>
      </c>
      <c r="AA162" t="str">
        <f>IFERROR(_xlfn.XLOOKUP($J162,avoidable_ed_reference!$A$2:$A$13,avoidable_ed_reference!$C$2:$C$13),"Not Classified")</f>
        <v>Not Classified</v>
      </c>
      <c r="AB162" t="str">
        <f>IFERROR(_xlfn.XLOOKUP($B162,enrollment!$A$2:$A$801,enrollment!$I$2:$I$801),"")</f>
        <v>KY</v>
      </c>
      <c r="AC162">
        <f>IFERROR(_xlfn.XLOOKUP($B162,enrollment!$A$2:$A$801,enrollment!$L$2:$L$801),"")</f>
        <v>45</v>
      </c>
      <c r="AD162" t="str" cm="1">
        <f t="array" ref="AD162">_xlfn.IFS(AC162="","Unknown",AC162&lt;18,"0-17",AC162&lt;35,"18-34",AC162&lt;50,"35-49",AC162&lt;65,"50-64",TRUE,"65+")</f>
        <v>35-49</v>
      </c>
      <c r="AE162">
        <f>IFERROR(_xlfn.XLOOKUP($B162,enrollment!$A$2:$A$801,enrollment!$O$2:$O$801),"")</f>
        <v>3456789012</v>
      </c>
      <c r="AF162">
        <f>IFERROR(_xlfn.XLOOKUP($AE162,providers!$B$2:$B$11,providers!$Q$2:$Q$11),"")</f>
        <v>4</v>
      </c>
      <c r="AG162" s="1">
        <f t="shared" si="2"/>
        <v>45536</v>
      </c>
    </row>
    <row r="163" spans="1:33" x14ac:dyDescent="0.25">
      <c r="A163" t="s">
        <v>257</v>
      </c>
      <c r="B163" t="s">
        <v>249</v>
      </c>
      <c r="C163">
        <v>7890123456</v>
      </c>
      <c r="D163">
        <v>7890123456</v>
      </c>
      <c r="E163" s="1">
        <v>45340</v>
      </c>
      <c r="F163" s="1">
        <v>45340</v>
      </c>
      <c r="G163" s="1">
        <v>45359</v>
      </c>
      <c r="H163" t="s">
        <v>28</v>
      </c>
      <c r="I163">
        <v>23</v>
      </c>
      <c r="J163" t="s">
        <v>91</v>
      </c>
      <c r="K163">
        <v>99284</v>
      </c>
      <c r="O163">
        <v>1</v>
      </c>
      <c r="P163">
        <v>1969.51</v>
      </c>
      <c r="Q163">
        <v>1094.17</v>
      </c>
      <c r="R163">
        <v>875.34</v>
      </c>
      <c r="S163">
        <v>218.83</v>
      </c>
      <c r="T163" t="s">
        <v>30</v>
      </c>
      <c r="X163" t="s">
        <v>52</v>
      </c>
      <c r="Y163" t="s">
        <v>44</v>
      </c>
      <c r="Z163" t="s">
        <v>45</v>
      </c>
      <c r="AA163" t="str">
        <f>IFERROR(_xlfn.XLOOKUP($J163,avoidable_ed_reference!$A$2:$A$13,avoidable_ed_reference!$C$2:$C$13),"Not Classified")</f>
        <v>Avoidable</v>
      </c>
      <c r="AB163" t="str">
        <f>IFERROR(_xlfn.XLOOKUP($B163,enrollment!$A$2:$A$801,enrollment!$I$2:$I$801),"")</f>
        <v>KY</v>
      </c>
      <c r="AC163">
        <f>IFERROR(_xlfn.XLOOKUP($B163,enrollment!$A$2:$A$801,enrollment!$L$2:$L$801),"")</f>
        <v>45</v>
      </c>
      <c r="AD163" t="str" cm="1">
        <f t="array" ref="AD163">_xlfn.IFS(AC163="","Unknown",AC163&lt;18,"0-17",AC163&lt;35,"18-34",AC163&lt;50,"35-49",AC163&lt;65,"50-64",TRUE,"65+")</f>
        <v>35-49</v>
      </c>
      <c r="AE163">
        <f>IFERROR(_xlfn.XLOOKUP($B163,enrollment!$A$2:$A$801,enrollment!$O$2:$O$801),"")</f>
        <v>3456789012</v>
      </c>
      <c r="AF163">
        <f>IFERROR(_xlfn.XLOOKUP($AE163,providers!$B$2:$B$11,providers!$Q$2:$Q$11),"")</f>
        <v>4</v>
      </c>
      <c r="AG163" s="1">
        <f t="shared" si="2"/>
        <v>45323</v>
      </c>
    </row>
    <row r="164" spans="1:33" x14ac:dyDescent="0.25">
      <c r="A164" t="s">
        <v>258</v>
      </c>
      <c r="B164" t="s">
        <v>249</v>
      </c>
      <c r="C164">
        <v>6789012345</v>
      </c>
      <c r="D164">
        <v>6789012345</v>
      </c>
      <c r="E164" s="1">
        <v>45419</v>
      </c>
      <c r="F164" s="1">
        <v>45419</v>
      </c>
      <c r="G164" s="1">
        <v>45442</v>
      </c>
      <c r="H164" t="s">
        <v>59</v>
      </c>
      <c r="J164" t="s">
        <v>60</v>
      </c>
      <c r="L164" s="2" t="s">
        <v>151</v>
      </c>
      <c r="M164" t="s">
        <v>152</v>
      </c>
      <c r="N164" t="s">
        <v>153</v>
      </c>
      <c r="O164">
        <v>1</v>
      </c>
      <c r="P164">
        <v>756.71</v>
      </c>
      <c r="Q164">
        <v>687.92</v>
      </c>
      <c r="R164">
        <v>550.34</v>
      </c>
      <c r="S164">
        <v>137.58000000000001</v>
      </c>
      <c r="T164" t="s">
        <v>30</v>
      </c>
      <c r="X164" t="s">
        <v>52</v>
      </c>
      <c r="Y164" t="s">
        <v>44</v>
      </c>
      <c r="Z164" t="s">
        <v>64</v>
      </c>
      <c r="AA164" t="str">
        <f>IFERROR(_xlfn.XLOOKUP($J164,avoidable_ed_reference!$A$2:$A$13,avoidable_ed_reference!$C$2:$C$13),"Not Classified")</f>
        <v>Not Classified</v>
      </c>
      <c r="AB164" t="str">
        <f>IFERROR(_xlfn.XLOOKUP($B164,enrollment!$A$2:$A$801,enrollment!$I$2:$I$801),"")</f>
        <v>KY</v>
      </c>
      <c r="AC164">
        <f>IFERROR(_xlfn.XLOOKUP($B164,enrollment!$A$2:$A$801,enrollment!$L$2:$L$801),"")</f>
        <v>45</v>
      </c>
      <c r="AD164" t="str" cm="1">
        <f t="array" ref="AD164">_xlfn.IFS(AC164="","Unknown",AC164&lt;18,"0-17",AC164&lt;35,"18-34",AC164&lt;50,"35-49",AC164&lt;65,"50-64",TRUE,"65+")</f>
        <v>35-49</v>
      </c>
      <c r="AE164">
        <f>IFERROR(_xlfn.XLOOKUP($B164,enrollment!$A$2:$A$801,enrollment!$O$2:$O$801),"")</f>
        <v>3456789012</v>
      </c>
      <c r="AF164">
        <f>IFERROR(_xlfn.XLOOKUP($AE164,providers!$B$2:$B$11,providers!$Q$2:$Q$11),"")</f>
        <v>4</v>
      </c>
      <c r="AG164" s="1">
        <f t="shared" si="2"/>
        <v>45413</v>
      </c>
    </row>
    <row r="165" spans="1:33" x14ac:dyDescent="0.25">
      <c r="A165" t="s">
        <v>259</v>
      </c>
      <c r="B165" t="s">
        <v>260</v>
      </c>
      <c r="C165">
        <v>6789012345</v>
      </c>
      <c r="D165">
        <v>6789012345</v>
      </c>
      <c r="E165" s="1">
        <v>45508</v>
      </c>
      <c r="F165" s="1">
        <v>45508</v>
      </c>
      <c r="G165" s="1">
        <v>45534</v>
      </c>
      <c r="H165" t="s">
        <v>28</v>
      </c>
      <c r="I165">
        <v>11</v>
      </c>
      <c r="J165" t="s">
        <v>47</v>
      </c>
      <c r="K165">
        <v>99213</v>
      </c>
      <c r="O165">
        <v>1</v>
      </c>
      <c r="P165">
        <v>188.35</v>
      </c>
      <c r="Q165">
        <v>139.52000000000001</v>
      </c>
      <c r="R165">
        <v>111.62</v>
      </c>
      <c r="S165">
        <v>27.9</v>
      </c>
      <c r="T165" t="s">
        <v>30</v>
      </c>
      <c r="X165" t="s">
        <v>52</v>
      </c>
      <c r="Y165" t="s">
        <v>44</v>
      </c>
      <c r="Z165" t="s">
        <v>39</v>
      </c>
      <c r="AA165" t="str">
        <f>IFERROR(_xlfn.XLOOKUP($J165,avoidable_ed_reference!$A$2:$A$13,avoidable_ed_reference!$C$2:$C$13),"Not Classified")</f>
        <v>Not Classified</v>
      </c>
      <c r="AB165" t="str">
        <f>IFERROR(_xlfn.XLOOKUP($B165,enrollment!$A$2:$A$801,enrollment!$I$2:$I$801),"")</f>
        <v>OH</v>
      </c>
      <c r="AC165">
        <f>IFERROR(_xlfn.XLOOKUP($B165,enrollment!$A$2:$A$801,enrollment!$L$2:$L$801),"")</f>
        <v>79</v>
      </c>
      <c r="AD165" t="str" cm="1">
        <f t="array" ref="AD165">_xlfn.IFS(AC165="","Unknown",AC165&lt;18,"0-17",AC165&lt;35,"18-34",AC165&lt;50,"35-49",AC165&lt;65,"50-64",TRUE,"65+")</f>
        <v>65+</v>
      </c>
      <c r="AE165">
        <f>IFERROR(_xlfn.XLOOKUP($B165,enrollment!$A$2:$A$801,enrollment!$O$2:$O$801),"")</f>
        <v>6789012345</v>
      </c>
      <c r="AF165">
        <f>IFERROR(_xlfn.XLOOKUP($AE165,providers!$B$2:$B$11,providers!$Q$2:$Q$11),"")</f>
        <v>4.0999999999999996</v>
      </c>
      <c r="AG165" s="1">
        <f t="shared" si="2"/>
        <v>45505</v>
      </c>
    </row>
    <row r="166" spans="1:33" x14ac:dyDescent="0.25">
      <c r="A166" t="s">
        <v>261</v>
      </c>
      <c r="B166" t="s">
        <v>260</v>
      </c>
      <c r="C166">
        <v>6789012345</v>
      </c>
      <c r="D166">
        <v>6789012345</v>
      </c>
      <c r="E166" s="1">
        <v>45599</v>
      </c>
      <c r="F166" s="1">
        <v>45599</v>
      </c>
      <c r="G166" s="1">
        <v>45628</v>
      </c>
      <c r="H166" t="s">
        <v>28</v>
      </c>
      <c r="I166">
        <v>11</v>
      </c>
      <c r="J166" t="s">
        <v>47</v>
      </c>
      <c r="K166">
        <v>99213</v>
      </c>
      <c r="O166">
        <v>1</v>
      </c>
      <c r="P166">
        <v>199.62</v>
      </c>
      <c r="Q166">
        <v>147.87</v>
      </c>
      <c r="R166">
        <v>118.3</v>
      </c>
      <c r="S166">
        <v>29.57</v>
      </c>
      <c r="T166" t="s">
        <v>30</v>
      </c>
      <c r="X166" t="s">
        <v>52</v>
      </c>
      <c r="Y166" t="s">
        <v>44</v>
      </c>
      <c r="Z166" t="s">
        <v>39</v>
      </c>
      <c r="AA166" t="str">
        <f>IFERROR(_xlfn.XLOOKUP($J166,avoidable_ed_reference!$A$2:$A$13,avoidable_ed_reference!$C$2:$C$13),"Not Classified")</f>
        <v>Not Classified</v>
      </c>
      <c r="AB166" t="str">
        <f>IFERROR(_xlfn.XLOOKUP($B166,enrollment!$A$2:$A$801,enrollment!$I$2:$I$801),"")</f>
        <v>OH</v>
      </c>
      <c r="AC166">
        <f>IFERROR(_xlfn.XLOOKUP($B166,enrollment!$A$2:$A$801,enrollment!$L$2:$L$801),"")</f>
        <v>79</v>
      </c>
      <c r="AD166" t="str" cm="1">
        <f t="array" ref="AD166">_xlfn.IFS(AC166="","Unknown",AC166&lt;18,"0-17",AC166&lt;35,"18-34",AC166&lt;50,"35-49",AC166&lt;65,"50-64",TRUE,"65+")</f>
        <v>65+</v>
      </c>
      <c r="AE166">
        <f>IFERROR(_xlfn.XLOOKUP($B166,enrollment!$A$2:$A$801,enrollment!$O$2:$O$801),"")</f>
        <v>6789012345</v>
      </c>
      <c r="AF166">
        <f>IFERROR(_xlfn.XLOOKUP($AE166,providers!$B$2:$B$11,providers!$Q$2:$Q$11),"")</f>
        <v>4.0999999999999996</v>
      </c>
      <c r="AG166" s="1">
        <f t="shared" si="2"/>
        <v>45597</v>
      </c>
    </row>
    <row r="167" spans="1:33" x14ac:dyDescent="0.25">
      <c r="A167" t="s">
        <v>262</v>
      </c>
      <c r="B167" t="s">
        <v>260</v>
      </c>
      <c r="C167">
        <v>3456789012</v>
      </c>
      <c r="D167">
        <v>3456789012</v>
      </c>
      <c r="E167" s="1">
        <v>45595</v>
      </c>
      <c r="F167" s="1">
        <v>45595</v>
      </c>
      <c r="G167" s="1">
        <v>45610</v>
      </c>
      <c r="H167" t="s">
        <v>67</v>
      </c>
      <c r="I167">
        <v>21</v>
      </c>
      <c r="J167" t="s">
        <v>80</v>
      </c>
      <c r="K167">
        <v>99223</v>
      </c>
      <c r="O167">
        <v>1</v>
      </c>
      <c r="P167">
        <v>27865.03</v>
      </c>
      <c r="Q167">
        <v>17977.439999999999</v>
      </c>
      <c r="R167">
        <v>14381.95</v>
      </c>
      <c r="S167">
        <v>3595.49</v>
      </c>
      <c r="T167" t="s">
        <v>30</v>
      </c>
      <c r="V167">
        <v>1</v>
      </c>
      <c r="W167" s="2" t="s">
        <v>68</v>
      </c>
      <c r="X167" t="s">
        <v>52</v>
      </c>
      <c r="Y167" t="s">
        <v>44</v>
      </c>
      <c r="Z167" t="s">
        <v>69</v>
      </c>
      <c r="AA167" t="str">
        <f>IFERROR(_xlfn.XLOOKUP($J167,avoidable_ed_reference!$A$2:$A$13,avoidable_ed_reference!$C$2:$C$13),"Not Classified")</f>
        <v>Non-Avoidable</v>
      </c>
      <c r="AB167" t="str">
        <f>IFERROR(_xlfn.XLOOKUP($B167,enrollment!$A$2:$A$801,enrollment!$I$2:$I$801),"")</f>
        <v>OH</v>
      </c>
      <c r="AC167">
        <f>IFERROR(_xlfn.XLOOKUP($B167,enrollment!$A$2:$A$801,enrollment!$L$2:$L$801),"")</f>
        <v>79</v>
      </c>
      <c r="AD167" t="str" cm="1">
        <f t="array" ref="AD167">_xlfn.IFS(AC167="","Unknown",AC167&lt;18,"0-17",AC167&lt;35,"18-34",AC167&lt;50,"35-49",AC167&lt;65,"50-64",TRUE,"65+")</f>
        <v>65+</v>
      </c>
      <c r="AE167">
        <f>IFERROR(_xlfn.XLOOKUP($B167,enrollment!$A$2:$A$801,enrollment!$O$2:$O$801),"")</f>
        <v>6789012345</v>
      </c>
      <c r="AF167">
        <f>IFERROR(_xlfn.XLOOKUP($AE167,providers!$B$2:$B$11,providers!$Q$2:$Q$11),"")</f>
        <v>4.0999999999999996</v>
      </c>
      <c r="AG167" s="1">
        <f t="shared" si="2"/>
        <v>45566</v>
      </c>
    </row>
    <row r="168" spans="1:33" x14ac:dyDescent="0.25">
      <c r="A168" t="s">
        <v>263</v>
      </c>
      <c r="B168" t="s">
        <v>260</v>
      </c>
      <c r="C168">
        <v>6789012345</v>
      </c>
      <c r="D168">
        <v>6789012345</v>
      </c>
      <c r="E168" s="1">
        <v>45641</v>
      </c>
      <c r="F168" s="1">
        <v>45641</v>
      </c>
      <c r="G168" s="1">
        <v>45672</v>
      </c>
      <c r="H168" t="s">
        <v>28</v>
      </c>
      <c r="I168">
        <v>11</v>
      </c>
      <c r="J168" t="s">
        <v>35</v>
      </c>
      <c r="K168">
        <v>99213</v>
      </c>
      <c r="O168">
        <v>1</v>
      </c>
      <c r="P168">
        <v>221.93</v>
      </c>
      <c r="Q168">
        <v>164.39</v>
      </c>
      <c r="R168">
        <v>131.51</v>
      </c>
      <c r="S168">
        <v>32.880000000000003</v>
      </c>
      <c r="T168" t="s">
        <v>30</v>
      </c>
      <c r="X168" t="s">
        <v>52</v>
      </c>
      <c r="Y168" t="s">
        <v>44</v>
      </c>
      <c r="Z168" t="s">
        <v>39</v>
      </c>
      <c r="AA168" t="str">
        <f>IFERROR(_xlfn.XLOOKUP($J168,avoidable_ed_reference!$A$2:$A$13,avoidable_ed_reference!$C$2:$C$13),"Not Classified")</f>
        <v>Avoidable</v>
      </c>
      <c r="AB168" t="str">
        <f>IFERROR(_xlfn.XLOOKUP($B168,enrollment!$A$2:$A$801,enrollment!$I$2:$I$801),"")</f>
        <v>OH</v>
      </c>
      <c r="AC168">
        <f>IFERROR(_xlfn.XLOOKUP($B168,enrollment!$A$2:$A$801,enrollment!$L$2:$L$801),"")</f>
        <v>79</v>
      </c>
      <c r="AD168" t="str" cm="1">
        <f t="array" ref="AD168">_xlfn.IFS(AC168="","Unknown",AC168&lt;18,"0-17",AC168&lt;35,"18-34",AC168&lt;50,"35-49",AC168&lt;65,"50-64",TRUE,"65+")</f>
        <v>65+</v>
      </c>
      <c r="AE168">
        <f>IFERROR(_xlfn.XLOOKUP($B168,enrollment!$A$2:$A$801,enrollment!$O$2:$O$801),"")</f>
        <v>6789012345</v>
      </c>
      <c r="AF168">
        <f>IFERROR(_xlfn.XLOOKUP($AE168,providers!$B$2:$B$11,providers!$Q$2:$Q$11),"")</f>
        <v>4.0999999999999996</v>
      </c>
      <c r="AG168" s="1">
        <f t="shared" si="2"/>
        <v>45627</v>
      </c>
    </row>
    <row r="169" spans="1:33" x14ac:dyDescent="0.25">
      <c r="A169" t="s">
        <v>264</v>
      </c>
      <c r="B169" t="s">
        <v>260</v>
      </c>
      <c r="C169">
        <v>6789012345</v>
      </c>
      <c r="D169">
        <v>6789012345</v>
      </c>
      <c r="E169" s="1">
        <v>45408</v>
      </c>
      <c r="F169" s="1">
        <v>45408</v>
      </c>
      <c r="G169" s="1">
        <v>45436</v>
      </c>
      <c r="H169" t="s">
        <v>28</v>
      </c>
      <c r="I169">
        <v>11</v>
      </c>
      <c r="J169" t="s">
        <v>35</v>
      </c>
      <c r="K169">
        <v>99213</v>
      </c>
      <c r="O169">
        <v>1</v>
      </c>
      <c r="P169">
        <v>167.39</v>
      </c>
      <c r="Q169">
        <v>123.99</v>
      </c>
      <c r="R169">
        <v>99.19</v>
      </c>
      <c r="S169">
        <v>24.8</v>
      </c>
      <c r="T169" t="s">
        <v>30</v>
      </c>
      <c r="X169" t="s">
        <v>52</v>
      </c>
      <c r="Y169" t="s">
        <v>44</v>
      </c>
      <c r="Z169" t="s">
        <v>39</v>
      </c>
      <c r="AA169" t="str">
        <f>IFERROR(_xlfn.XLOOKUP($J169,avoidable_ed_reference!$A$2:$A$13,avoidable_ed_reference!$C$2:$C$13),"Not Classified")</f>
        <v>Avoidable</v>
      </c>
      <c r="AB169" t="str">
        <f>IFERROR(_xlfn.XLOOKUP($B169,enrollment!$A$2:$A$801,enrollment!$I$2:$I$801),"")</f>
        <v>OH</v>
      </c>
      <c r="AC169">
        <f>IFERROR(_xlfn.XLOOKUP($B169,enrollment!$A$2:$A$801,enrollment!$L$2:$L$801),"")</f>
        <v>79</v>
      </c>
      <c r="AD169" t="str" cm="1">
        <f t="array" ref="AD169">_xlfn.IFS(AC169="","Unknown",AC169&lt;18,"0-17",AC169&lt;35,"18-34",AC169&lt;50,"35-49",AC169&lt;65,"50-64",TRUE,"65+")</f>
        <v>65+</v>
      </c>
      <c r="AE169">
        <f>IFERROR(_xlfn.XLOOKUP($B169,enrollment!$A$2:$A$801,enrollment!$O$2:$O$801),"")</f>
        <v>6789012345</v>
      </c>
      <c r="AF169">
        <f>IFERROR(_xlfn.XLOOKUP($AE169,providers!$B$2:$B$11,providers!$Q$2:$Q$11),"")</f>
        <v>4.0999999999999996</v>
      </c>
      <c r="AG169" s="1">
        <f t="shared" si="2"/>
        <v>45383</v>
      </c>
    </row>
    <row r="170" spans="1:33" x14ac:dyDescent="0.25">
      <c r="A170" t="s">
        <v>265</v>
      </c>
      <c r="B170" t="s">
        <v>260</v>
      </c>
      <c r="C170">
        <v>3456789012</v>
      </c>
      <c r="D170">
        <v>3456789012</v>
      </c>
      <c r="E170" s="1">
        <v>45629</v>
      </c>
      <c r="F170" s="1">
        <v>45629</v>
      </c>
      <c r="G170" s="1">
        <v>45650</v>
      </c>
      <c r="H170" t="s">
        <v>28</v>
      </c>
      <c r="I170">
        <v>23</v>
      </c>
      <c r="J170" t="s">
        <v>55</v>
      </c>
      <c r="K170">
        <v>99284</v>
      </c>
      <c r="O170">
        <v>1</v>
      </c>
      <c r="P170">
        <v>2163.44</v>
      </c>
      <c r="Q170">
        <v>1201.9100000000001</v>
      </c>
      <c r="R170">
        <v>961.53</v>
      </c>
      <c r="S170">
        <v>240.38</v>
      </c>
      <c r="T170" t="s">
        <v>30</v>
      </c>
      <c r="X170" t="s">
        <v>52</v>
      </c>
      <c r="Y170" t="s">
        <v>44</v>
      </c>
      <c r="Z170" t="s">
        <v>45</v>
      </c>
      <c r="AA170" t="str">
        <f>IFERROR(_xlfn.XLOOKUP($J170,avoidable_ed_reference!$A$2:$A$13,avoidable_ed_reference!$C$2:$C$13),"Not Classified")</f>
        <v>Potentially Avoidable</v>
      </c>
      <c r="AB170" t="str">
        <f>IFERROR(_xlfn.XLOOKUP($B170,enrollment!$A$2:$A$801,enrollment!$I$2:$I$801),"")</f>
        <v>OH</v>
      </c>
      <c r="AC170">
        <f>IFERROR(_xlfn.XLOOKUP($B170,enrollment!$A$2:$A$801,enrollment!$L$2:$L$801),"")</f>
        <v>79</v>
      </c>
      <c r="AD170" t="str" cm="1">
        <f t="array" ref="AD170">_xlfn.IFS(AC170="","Unknown",AC170&lt;18,"0-17",AC170&lt;35,"18-34",AC170&lt;50,"35-49",AC170&lt;65,"50-64",TRUE,"65+")</f>
        <v>65+</v>
      </c>
      <c r="AE170">
        <f>IFERROR(_xlfn.XLOOKUP($B170,enrollment!$A$2:$A$801,enrollment!$O$2:$O$801),"")</f>
        <v>6789012345</v>
      </c>
      <c r="AF170">
        <f>IFERROR(_xlfn.XLOOKUP($AE170,providers!$B$2:$B$11,providers!$Q$2:$Q$11),"")</f>
        <v>4.0999999999999996</v>
      </c>
      <c r="AG170" s="1">
        <f t="shared" si="2"/>
        <v>45627</v>
      </c>
    </row>
    <row r="171" spans="1:33" x14ac:dyDescent="0.25">
      <c r="A171" t="s">
        <v>266</v>
      </c>
      <c r="B171" t="s">
        <v>260</v>
      </c>
      <c r="C171">
        <v>7890123456</v>
      </c>
      <c r="D171">
        <v>7890123456</v>
      </c>
      <c r="E171" s="1">
        <v>45595</v>
      </c>
      <c r="F171" s="1">
        <v>45595</v>
      </c>
      <c r="G171" s="1">
        <v>45628</v>
      </c>
      <c r="H171" t="s">
        <v>59</v>
      </c>
      <c r="J171" t="s">
        <v>47</v>
      </c>
      <c r="L171" s="2" t="s">
        <v>106</v>
      </c>
      <c r="M171" t="s">
        <v>107</v>
      </c>
      <c r="N171" t="s">
        <v>108</v>
      </c>
      <c r="O171">
        <v>1</v>
      </c>
      <c r="P171">
        <v>720.16</v>
      </c>
      <c r="Q171">
        <v>654.69000000000005</v>
      </c>
      <c r="R171">
        <v>523.75</v>
      </c>
      <c r="S171">
        <v>130.94</v>
      </c>
      <c r="T171" t="s">
        <v>30</v>
      </c>
      <c r="X171" t="s">
        <v>52</v>
      </c>
      <c r="Y171" t="s">
        <v>44</v>
      </c>
      <c r="Z171" t="s">
        <v>64</v>
      </c>
      <c r="AA171" t="str">
        <f>IFERROR(_xlfn.XLOOKUP($J171,avoidable_ed_reference!$A$2:$A$13,avoidable_ed_reference!$C$2:$C$13),"Not Classified")</f>
        <v>Not Classified</v>
      </c>
      <c r="AB171" t="str">
        <f>IFERROR(_xlfn.XLOOKUP($B171,enrollment!$A$2:$A$801,enrollment!$I$2:$I$801),"")</f>
        <v>OH</v>
      </c>
      <c r="AC171">
        <f>IFERROR(_xlfn.XLOOKUP($B171,enrollment!$A$2:$A$801,enrollment!$L$2:$L$801),"")</f>
        <v>79</v>
      </c>
      <c r="AD171" t="str" cm="1">
        <f t="array" ref="AD171">_xlfn.IFS(AC171="","Unknown",AC171&lt;18,"0-17",AC171&lt;35,"18-34",AC171&lt;50,"35-49",AC171&lt;65,"50-64",TRUE,"65+")</f>
        <v>65+</v>
      </c>
      <c r="AE171">
        <f>IFERROR(_xlfn.XLOOKUP($B171,enrollment!$A$2:$A$801,enrollment!$O$2:$O$801),"")</f>
        <v>6789012345</v>
      </c>
      <c r="AF171">
        <f>IFERROR(_xlfn.XLOOKUP($AE171,providers!$B$2:$B$11,providers!$Q$2:$Q$11),"")</f>
        <v>4.0999999999999996</v>
      </c>
      <c r="AG171" s="1">
        <f t="shared" si="2"/>
        <v>45566</v>
      </c>
    </row>
    <row r="172" spans="1:33" x14ac:dyDescent="0.25">
      <c r="A172" t="s">
        <v>267</v>
      </c>
      <c r="B172" t="s">
        <v>260</v>
      </c>
      <c r="C172">
        <v>6789012345</v>
      </c>
      <c r="D172">
        <v>6789012345</v>
      </c>
      <c r="E172" s="1">
        <v>45301</v>
      </c>
      <c r="F172" s="1">
        <v>45301</v>
      </c>
      <c r="G172" s="1">
        <v>45325</v>
      </c>
      <c r="H172" t="s">
        <v>28</v>
      </c>
      <c r="I172">
        <v>22</v>
      </c>
      <c r="J172" t="s">
        <v>29</v>
      </c>
      <c r="K172">
        <v>90837</v>
      </c>
      <c r="O172">
        <v>1</v>
      </c>
      <c r="P172">
        <v>225.71</v>
      </c>
      <c r="Q172">
        <v>167.19</v>
      </c>
      <c r="R172">
        <v>133.75</v>
      </c>
      <c r="S172">
        <v>33.44</v>
      </c>
      <c r="T172" t="s">
        <v>30</v>
      </c>
      <c r="X172" t="s">
        <v>52</v>
      </c>
      <c r="Y172" t="s">
        <v>44</v>
      </c>
      <c r="Z172" t="s">
        <v>33</v>
      </c>
      <c r="AA172" t="str">
        <f>IFERROR(_xlfn.XLOOKUP($J172,avoidable_ed_reference!$A$2:$A$13,avoidable_ed_reference!$C$2:$C$13),"Not Classified")</f>
        <v>Potentially Avoidable</v>
      </c>
      <c r="AB172" t="str">
        <f>IFERROR(_xlfn.XLOOKUP($B172,enrollment!$A$2:$A$801,enrollment!$I$2:$I$801),"")</f>
        <v>OH</v>
      </c>
      <c r="AC172">
        <f>IFERROR(_xlfn.XLOOKUP($B172,enrollment!$A$2:$A$801,enrollment!$L$2:$L$801),"")</f>
        <v>79</v>
      </c>
      <c r="AD172" t="str" cm="1">
        <f t="array" ref="AD172">_xlfn.IFS(AC172="","Unknown",AC172&lt;18,"0-17",AC172&lt;35,"18-34",AC172&lt;50,"35-49",AC172&lt;65,"50-64",TRUE,"65+")</f>
        <v>65+</v>
      </c>
      <c r="AE172">
        <f>IFERROR(_xlfn.XLOOKUP($B172,enrollment!$A$2:$A$801,enrollment!$O$2:$O$801),"")</f>
        <v>6789012345</v>
      </c>
      <c r="AF172">
        <f>IFERROR(_xlfn.XLOOKUP($AE172,providers!$B$2:$B$11,providers!$Q$2:$Q$11),"")</f>
        <v>4.0999999999999996</v>
      </c>
      <c r="AG172" s="1">
        <f t="shared" si="2"/>
        <v>45292</v>
      </c>
    </row>
    <row r="173" spans="1:33" x14ac:dyDescent="0.25">
      <c r="A173" t="s">
        <v>268</v>
      </c>
      <c r="B173" t="s">
        <v>260</v>
      </c>
      <c r="C173">
        <v>5678901234</v>
      </c>
      <c r="D173">
        <v>5678901234</v>
      </c>
      <c r="E173" s="1">
        <v>45328</v>
      </c>
      <c r="F173" s="1">
        <v>45328</v>
      </c>
      <c r="G173" s="1">
        <v>45349</v>
      </c>
      <c r="H173" t="s">
        <v>28</v>
      </c>
      <c r="I173">
        <v>20</v>
      </c>
      <c r="J173" t="s">
        <v>35</v>
      </c>
      <c r="K173">
        <v>99213</v>
      </c>
      <c r="O173">
        <v>1</v>
      </c>
      <c r="P173">
        <v>171.25</v>
      </c>
      <c r="Q173">
        <v>131.72999999999999</v>
      </c>
      <c r="R173">
        <v>105.38</v>
      </c>
      <c r="S173">
        <v>26.35</v>
      </c>
      <c r="T173" t="s">
        <v>30</v>
      </c>
      <c r="X173" t="s">
        <v>52</v>
      </c>
      <c r="Y173" t="s">
        <v>44</v>
      </c>
      <c r="Z173" t="s">
        <v>36</v>
      </c>
      <c r="AA173" t="str">
        <f>IFERROR(_xlfn.XLOOKUP($J173,avoidable_ed_reference!$A$2:$A$13,avoidable_ed_reference!$C$2:$C$13),"Not Classified")</f>
        <v>Avoidable</v>
      </c>
      <c r="AB173" t="str">
        <f>IFERROR(_xlfn.XLOOKUP($B173,enrollment!$A$2:$A$801,enrollment!$I$2:$I$801),"")</f>
        <v>OH</v>
      </c>
      <c r="AC173">
        <f>IFERROR(_xlfn.XLOOKUP($B173,enrollment!$A$2:$A$801,enrollment!$L$2:$L$801),"")</f>
        <v>79</v>
      </c>
      <c r="AD173" t="str" cm="1">
        <f t="array" ref="AD173">_xlfn.IFS(AC173="","Unknown",AC173&lt;18,"0-17",AC173&lt;35,"18-34",AC173&lt;50,"35-49",AC173&lt;65,"50-64",TRUE,"65+")</f>
        <v>65+</v>
      </c>
      <c r="AE173">
        <f>IFERROR(_xlfn.XLOOKUP($B173,enrollment!$A$2:$A$801,enrollment!$O$2:$O$801),"")</f>
        <v>6789012345</v>
      </c>
      <c r="AF173">
        <f>IFERROR(_xlfn.XLOOKUP($AE173,providers!$B$2:$B$11,providers!$Q$2:$Q$11),"")</f>
        <v>4.0999999999999996</v>
      </c>
      <c r="AG173" s="1">
        <f t="shared" si="2"/>
        <v>45323</v>
      </c>
    </row>
    <row r="174" spans="1:33" x14ac:dyDescent="0.25">
      <c r="A174" t="s">
        <v>269</v>
      </c>
      <c r="B174" t="s">
        <v>260</v>
      </c>
      <c r="C174">
        <v>6789012345</v>
      </c>
      <c r="D174">
        <v>6789012345</v>
      </c>
      <c r="E174" s="1">
        <v>45438</v>
      </c>
      <c r="F174" s="1">
        <v>45438</v>
      </c>
      <c r="G174" s="1">
        <v>45455</v>
      </c>
      <c r="H174" t="s">
        <v>59</v>
      </c>
      <c r="J174" t="s">
        <v>99</v>
      </c>
      <c r="L174" s="2" t="s">
        <v>61</v>
      </c>
      <c r="M174" t="s">
        <v>62</v>
      </c>
      <c r="N174" t="s">
        <v>63</v>
      </c>
      <c r="O174">
        <v>1</v>
      </c>
      <c r="P174">
        <v>1224.77</v>
      </c>
      <c r="Q174">
        <v>1113.43</v>
      </c>
      <c r="R174">
        <v>890.74</v>
      </c>
      <c r="S174">
        <v>222.69</v>
      </c>
      <c r="T174" t="s">
        <v>30</v>
      </c>
      <c r="X174" t="s">
        <v>52</v>
      </c>
      <c r="Y174" t="s">
        <v>44</v>
      </c>
      <c r="Z174" t="s">
        <v>64</v>
      </c>
      <c r="AA174" t="str">
        <f>IFERROR(_xlfn.XLOOKUP($J174,avoidable_ed_reference!$A$2:$A$13,avoidable_ed_reference!$C$2:$C$13),"Not Classified")</f>
        <v>Not Classified</v>
      </c>
      <c r="AB174" t="str">
        <f>IFERROR(_xlfn.XLOOKUP($B174,enrollment!$A$2:$A$801,enrollment!$I$2:$I$801),"")</f>
        <v>OH</v>
      </c>
      <c r="AC174">
        <f>IFERROR(_xlfn.XLOOKUP($B174,enrollment!$A$2:$A$801,enrollment!$L$2:$L$801),"")</f>
        <v>79</v>
      </c>
      <c r="AD174" t="str" cm="1">
        <f t="array" ref="AD174">_xlfn.IFS(AC174="","Unknown",AC174&lt;18,"0-17",AC174&lt;35,"18-34",AC174&lt;50,"35-49",AC174&lt;65,"50-64",TRUE,"65+")</f>
        <v>65+</v>
      </c>
      <c r="AE174">
        <f>IFERROR(_xlfn.XLOOKUP($B174,enrollment!$A$2:$A$801,enrollment!$O$2:$O$801),"")</f>
        <v>6789012345</v>
      </c>
      <c r="AF174">
        <f>IFERROR(_xlfn.XLOOKUP($AE174,providers!$B$2:$B$11,providers!$Q$2:$Q$11),"")</f>
        <v>4.0999999999999996</v>
      </c>
      <c r="AG174" s="1">
        <f t="shared" si="2"/>
        <v>45413</v>
      </c>
    </row>
    <row r="175" spans="1:33" x14ac:dyDescent="0.25">
      <c r="A175" t="s">
        <v>270</v>
      </c>
      <c r="B175" t="s">
        <v>271</v>
      </c>
      <c r="C175">
        <v>2233445566</v>
      </c>
      <c r="D175">
        <v>2233445566</v>
      </c>
      <c r="E175" s="1">
        <v>45533</v>
      </c>
      <c r="F175" s="1">
        <v>45533</v>
      </c>
      <c r="G175" s="1">
        <v>45551</v>
      </c>
      <c r="H175" t="s">
        <v>28</v>
      </c>
      <c r="I175">
        <v>11</v>
      </c>
      <c r="J175" t="s">
        <v>38</v>
      </c>
      <c r="K175">
        <v>99213</v>
      </c>
      <c r="O175">
        <v>1</v>
      </c>
      <c r="P175">
        <v>205.79</v>
      </c>
      <c r="Q175">
        <v>152.44</v>
      </c>
      <c r="R175">
        <v>121.95</v>
      </c>
      <c r="S175">
        <v>30.49</v>
      </c>
      <c r="T175" t="s">
        <v>30</v>
      </c>
      <c r="X175" t="s">
        <v>43</v>
      </c>
      <c r="Y175" t="s">
        <v>44</v>
      </c>
      <c r="Z175" t="s">
        <v>39</v>
      </c>
      <c r="AA175" t="str">
        <f>IFERROR(_xlfn.XLOOKUP($J175,avoidable_ed_reference!$A$2:$A$13,avoidable_ed_reference!$C$2:$C$13),"Not Classified")</f>
        <v>Not Classified</v>
      </c>
      <c r="AB175" t="str">
        <f>IFERROR(_xlfn.XLOOKUP($B175,enrollment!$A$2:$A$801,enrollment!$I$2:$I$801),"")</f>
        <v>TN</v>
      </c>
      <c r="AC175">
        <f>IFERROR(_xlfn.XLOOKUP($B175,enrollment!$A$2:$A$801,enrollment!$L$2:$L$801),"")</f>
        <v>46</v>
      </c>
      <c r="AD175" t="str" cm="1">
        <f t="array" ref="AD175">_xlfn.IFS(AC175="","Unknown",AC175&lt;18,"0-17",AC175&lt;35,"18-34",AC175&lt;50,"35-49",AC175&lt;65,"50-64",TRUE,"65+")</f>
        <v>35-49</v>
      </c>
      <c r="AE175">
        <f>IFERROR(_xlfn.XLOOKUP($B175,enrollment!$A$2:$A$801,enrollment!$O$2:$O$801),"")</f>
        <v>2233445566</v>
      </c>
      <c r="AF175">
        <f>IFERROR(_xlfn.XLOOKUP($AE175,providers!$B$2:$B$11,providers!$Q$2:$Q$11),"")</f>
        <v>3.5</v>
      </c>
      <c r="AG175" s="1">
        <f t="shared" si="2"/>
        <v>45505</v>
      </c>
    </row>
    <row r="176" spans="1:33" x14ac:dyDescent="0.25">
      <c r="A176" t="s">
        <v>272</v>
      </c>
      <c r="B176" t="s">
        <v>271</v>
      </c>
      <c r="C176">
        <v>2233445566</v>
      </c>
      <c r="D176">
        <v>2233445566</v>
      </c>
      <c r="E176" s="1">
        <v>45364</v>
      </c>
      <c r="F176" s="1">
        <v>45364</v>
      </c>
      <c r="G176" s="1">
        <v>45396</v>
      </c>
      <c r="H176" t="s">
        <v>28</v>
      </c>
      <c r="I176">
        <v>23</v>
      </c>
      <c r="J176" t="s">
        <v>221</v>
      </c>
      <c r="K176">
        <v>99284</v>
      </c>
      <c r="O176">
        <v>1</v>
      </c>
      <c r="P176">
        <v>2361.04</v>
      </c>
      <c r="Q176">
        <v>1311.69</v>
      </c>
      <c r="R176">
        <v>1049.3499999999999</v>
      </c>
      <c r="S176">
        <v>262.33999999999997</v>
      </c>
      <c r="T176" t="s">
        <v>30</v>
      </c>
      <c r="X176" t="s">
        <v>43</v>
      </c>
      <c r="Y176" t="s">
        <v>44</v>
      </c>
      <c r="Z176" t="s">
        <v>45</v>
      </c>
      <c r="AA176" t="str">
        <f>IFERROR(_xlfn.XLOOKUP($J176,avoidable_ed_reference!$A$2:$A$13,avoidable_ed_reference!$C$2:$C$13),"Not Classified")</f>
        <v>Avoidable</v>
      </c>
      <c r="AB176" t="str">
        <f>IFERROR(_xlfn.XLOOKUP($B176,enrollment!$A$2:$A$801,enrollment!$I$2:$I$801),"")</f>
        <v>TN</v>
      </c>
      <c r="AC176">
        <f>IFERROR(_xlfn.XLOOKUP($B176,enrollment!$A$2:$A$801,enrollment!$L$2:$L$801),"")</f>
        <v>46</v>
      </c>
      <c r="AD176" t="str" cm="1">
        <f t="array" ref="AD176">_xlfn.IFS(AC176="","Unknown",AC176&lt;18,"0-17",AC176&lt;35,"18-34",AC176&lt;50,"35-49",AC176&lt;65,"50-64",TRUE,"65+")</f>
        <v>35-49</v>
      </c>
      <c r="AE176">
        <f>IFERROR(_xlfn.XLOOKUP($B176,enrollment!$A$2:$A$801,enrollment!$O$2:$O$801),"")</f>
        <v>2233445566</v>
      </c>
      <c r="AF176">
        <f>IFERROR(_xlfn.XLOOKUP($AE176,providers!$B$2:$B$11,providers!$Q$2:$Q$11),"")</f>
        <v>3.5</v>
      </c>
      <c r="AG176" s="1">
        <f t="shared" si="2"/>
        <v>45352</v>
      </c>
    </row>
    <row r="177" spans="1:33" x14ac:dyDescent="0.25">
      <c r="A177" t="s">
        <v>273</v>
      </c>
      <c r="B177" t="s">
        <v>271</v>
      </c>
      <c r="C177">
        <v>2345678901</v>
      </c>
      <c r="D177">
        <v>2345678901</v>
      </c>
      <c r="E177" s="1">
        <v>45457</v>
      </c>
      <c r="F177" s="1">
        <v>45457</v>
      </c>
      <c r="G177" s="1">
        <v>45472</v>
      </c>
      <c r="H177" t="s">
        <v>28</v>
      </c>
      <c r="I177">
        <v>23</v>
      </c>
      <c r="J177" t="s">
        <v>93</v>
      </c>
      <c r="K177">
        <v>99284</v>
      </c>
      <c r="O177">
        <v>1</v>
      </c>
      <c r="P177">
        <v>2235.46</v>
      </c>
      <c r="Q177">
        <v>1241.92</v>
      </c>
      <c r="R177">
        <v>993.54</v>
      </c>
      <c r="S177">
        <v>248.38</v>
      </c>
      <c r="T177" t="s">
        <v>30</v>
      </c>
      <c r="X177" t="s">
        <v>43</v>
      </c>
      <c r="Y177" t="s">
        <v>44</v>
      </c>
      <c r="Z177" t="s">
        <v>45</v>
      </c>
      <c r="AA177" t="str">
        <f>IFERROR(_xlfn.XLOOKUP($J177,avoidable_ed_reference!$A$2:$A$13,avoidable_ed_reference!$C$2:$C$13),"Not Classified")</f>
        <v>Avoidable</v>
      </c>
      <c r="AB177" t="str">
        <f>IFERROR(_xlfn.XLOOKUP($B177,enrollment!$A$2:$A$801,enrollment!$I$2:$I$801),"")</f>
        <v>TN</v>
      </c>
      <c r="AC177">
        <f>IFERROR(_xlfn.XLOOKUP($B177,enrollment!$A$2:$A$801,enrollment!$L$2:$L$801),"")</f>
        <v>46</v>
      </c>
      <c r="AD177" t="str" cm="1">
        <f t="array" ref="AD177">_xlfn.IFS(AC177="","Unknown",AC177&lt;18,"0-17",AC177&lt;35,"18-34",AC177&lt;50,"35-49",AC177&lt;65,"50-64",TRUE,"65+")</f>
        <v>35-49</v>
      </c>
      <c r="AE177">
        <f>IFERROR(_xlfn.XLOOKUP($B177,enrollment!$A$2:$A$801,enrollment!$O$2:$O$801),"")</f>
        <v>2233445566</v>
      </c>
      <c r="AF177">
        <f>IFERROR(_xlfn.XLOOKUP($AE177,providers!$B$2:$B$11,providers!$Q$2:$Q$11),"")</f>
        <v>3.5</v>
      </c>
      <c r="AG177" s="1">
        <f t="shared" si="2"/>
        <v>45444</v>
      </c>
    </row>
    <row r="178" spans="1:33" x14ac:dyDescent="0.25">
      <c r="A178" t="s">
        <v>274</v>
      </c>
      <c r="B178" t="s">
        <v>271</v>
      </c>
      <c r="C178">
        <v>2233445566</v>
      </c>
      <c r="D178">
        <v>2233445566</v>
      </c>
      <c r="E178" s="1">
        <v>45626</v>
      </c>
      <c r="F178" s="1">
        <v>45626</v>
      </c>
      <c r="G178" s="1">
        <v>45644</v>
      </c>
      <c r="H178" t="s">
        <v>28</v>
      </c>
      <c r="I178">
        <v>11</v>
      </c>
      <c r="J178" t="s">
        <v>47</v>
      </c>
      <c r="K178">
        <v>99213</v>
      </c>
      <c r="O178">
        <v>1</v>
      </c>
      <c r="P178">
        <v>198.23</v>
      </c>
      <c r="Q178">
        <v>146.84</v>
      </c>
      <c r="R178">
        <v>117.47</v>
      </c>
      <c r="S178">
        <v>29.37</v>
      </c>
      <c r="T178" t="s">
        <v>30</v>
      </c>
      <c r="X178" t="s">
        <v>43</v>
      </c>
      <c r="Y178" t="s">
        <v>44</v>
      </c>
      <c r="Z178" t="s">
        <v>39</v>
      </c>
      <c r="AA178" t="str">
        <f>IFERROR(_xlfn.XLOOKUP($J178,avoidable_ed_reference!$A$2:$A$13,avoidable_ed_reference!$C$2:$C$13),"Not Classified")</f>
        <v>Not Classified</v>
      </c>
      <c r="AB178" t="str">
        <f>IFERROR(_xlfn.XLOOKUP($B178,enrollment!$A$2:$A$801,enrollment!$I$2:$I$801),"")</f>
        <v>TN</v>
      </c>
      <c r="AC178">
        <f>IFERROR(_xlfn.XLOOKUP($B178,enrollment!$A$2:$A$801,enrollment!$L$2:$L$801),"")</f>
        <v>46</v>
      </c>
      <c r="AD178" t="str" cm="1">
        <f t="array" ref="AD178">_xlfn.IFS(AC178="","Unknown",AC178&lt;18,"0-17",AC178&lt;35,"18-34",AC178&lt;50,"35-49",AC178&lt;65,"50-64",TRUE,"65+")</f>
        <v>35-49</v>
      </c>
      <c r="AE178">
        <f>IFERROR(_xlfn.XLOOKUP($B178,enrollment!$A$2:$A$801,enrollment!$O$2:$O$801),"")</f>
        <v>2233445566</v>
      </c>
      <c r="AF178">
        <f>IFERROR(_xlfn.XLOOKUP($AE178,providers!$B$2:$B$11,providers!$Q$2:$Q$11),"")</f>
        <v>3.5</v>
      </c>
      <c r="AG178" s="1">
        <f t="shared" si="2"/>
        <v>45597</v>
      </c>
    </row>
    <row r="179" spans="1:33" x14ac:dyDescent="0.25">
      <c r="A179" t="s">
        <v>275</v>
      </c>
      <c r="B179" t="s">
        <v>271</v>
      </c>
      <c r="C179">
        <v>6789012345</v>
      </c>
      <c r="D179">
        <v>6789012345</v>
      </c>
      <c r="E179" s="1">
        <v>45500</v>
      </c>
      <c r="F179" s="1">
        <v>45500</v>
      </c>
      <c r="G179" s="1">
        <v>45524</v>
      </c>
      <c r="H179" t="s">
        <v>28</v>
      </c>
      <c r="I179">
        <v>23</v>
      </c>
      <c r="J179" t="s">
        <v>29</v>
      </c>
      <c r="K179">
        <v>99284</v>
      </c>
      <c r="O179">
        <v>1</v>
      </c>
      <c r="P179">
        <v>1754.78</v>
      </c>
      <c r="Q179">
        <v>974.88</v>
      </c>
      <c r="R179">
        <v>779.9</v>
      </c>
      <c r="S179">
        <v>194.98</v>
      </c>
      <c r="T179" t="s">
        <v>30</v>
      </c>
      <c r="X179" t="s">
        <v>43</v>
      </c>
      <c r="Y179" t="s">
        <v>44</v>
      </c>
      <c r="Z179" t="s">
        <v>45</v>
      </c>
      <c r="AA179" t="str">
        <f>IFERROR(_xlfn.XLOOKUP($J179,avoidable_ed_reference!$A$2:$A$13,avoidable_ed_reference!$C$2:$C$13),"Not Classified")</f>
        <v>Potentially Avoidable</v>
      </c>
      <c r="AB179" t="str">
        <f>IFERROR(_xlfn.XLOOKUP($B179,enrollment!$A$2:$A$801,enrollment!$I$2:$I$801),"")</f>
        <v>TN</v>
      </c>
      <c r="AC179">
        <f>IFERROR(_xlfn.XLOOKUP($B179,enrollment!$A$2:$A$801,enrollment!$L$2:$L$801),"")</f>
        <v>46</v>
      </c>
      <c r="AD179" t="str" cm="1">
        <f t="array" ref="AD179">_xlfn.IFS(AC179="","Unknown",AC179&lt;18,"0-17",AC179&lt;35,"18-34",AC179&lt;50,"35-49",AC179&lt;65,"50-64",TRUE,"65+")</f>
        <v>35-49</v>
      </c>
      <c r="AE179">
        <f>IFERROR(_xlfn.XLOOKUP($B179,enrollment!$A$2:$A$801,enrollment!$O$2:$O$801),"")</f>
        <v>2233445566</v>
      </c>
      <c r="AF179">
        <f>IFERROR(_xlfn.XLOOKUP($AE179,providers!$B$2:$B$11,providers!$Q$2:$Q$11),"")</f>
        <v>3.5</v>
      </c>
      <c r="AG179" s="1">
        <f t="shared" si="2"/>
        <v>45474</v>
      </c>
    </row>
    <row r="180" spans="1:33" x14ac:dyDescent="0.25">
      <c r="A180" t="s">
        <v>276</v>
      </c>
      <c r="B180" t="s">
        <v>271</v>
      </c>
      <c r="C180">
        <v>8901234567</v>
      </c>
      <c r="D180">
        <v>8901234567</v>
      </c>
      <c r="E180" s="1">
        <v>45545</v>
      </c>
      <c r="F180" s="1">
        <v>45545</v>
      </c>
      <c r="G180" s="1">
        <v>45566</v>
      </c>
      <c r="H180" t="s">
        <v>28</v>
      </c>
      <c r="I180">
        <v>22</v>
      </c>
      <c r="J180" t="s">
        <v>29</v>
      </c>
      <c r="K180">
        <v>90837</v>
      </c>
      <c r="O180">
        <v>1</v>
      </c>
      <c r="P180">
        <v>221.86</v>
      </c>
      <c r="Q180">
        <v>164.34</v>
      </c>
      <c r="R180">
        <v>131.47</v>
      </c>
      <c r="S180">
        <v>32.869999999999997</v>
      </c>
      <c r="T180" t="s">
        <v>30</v>
      </c>
      <c r="X180" t="s">
        <v>43</v>
      </c>
      <c r="Y180" t="s">
        <v>44</v>
      </c>
      <c r="Z180" t="s">
        <v>33</v>
      </c>
      <c r="AA180" t="str">
        <f>IFERROR(_xlfn.XLOOKUP($J180,avoidable_ed_reference!$A$2:$A$13,avoidable_ed_reference!$C$2:$C$13),"Not Classified")</f>
        <v>Potentially Avoidable</v>
      </c>
      <c r="AB180" t="str">
        <f>IFERROR(_xlfn.XLOOKUP($B180,enrollment!$A$2:$A$801,enrollment!$I$2:$I$801),"")</f>
        <v>TN</v>
      </c>
      <c r="AC180">
        <f>IFERROR(_xlfn.XLOOKUP($B180,enrollment!$A$2:$A$801,enrollment!$L$2:$L$801),"")</f>
        <v>46</v>
      </c>
      <c r="AD180" t="str" cm="1">
        <f t="array" ref="AD180">_xlfn.IFS(AC180="","Unknown",AC180&lt;18,"0-17",AC180&lt;35,"18-34",AC180&lt;50,"35-49",AC180&lt;65,"50-64",TRUE,"65+")</f>
        <v>35-49</v>
      </c>
      <c r="AE180">
        <f>IFERROR(_xlfn.XLOOKUP($B180,enrollment!$A$2:$A$801,enrollment!$O$2:$O$801),"")</f>
        <v>2233445566</v>
      </c>
      <c r="AF180">
        <f>IFERROR(_xlfn.XLOOKUP($AE180,providers!$B$2:$B$11,providers!$Q$2:$Q$11),"")</f>
        <v>3.5</v>
      </c>
      <c r="AG180" s="1">
        <f t="shared" si="2"/>
        <v>45536</v>
      </c>
    </row>
    <row r="181" spans="1:33" x14ac:dyDescent="0.25">
      <c r="A181" t="s">
        <v>277</v>
      </c>
      <c r="B181" t="s">
        <v>271</v>
      </c>
      <c r="C181">
        <v>5678901234</v>
      </c>
      <c r="D181">
        <v>5678901234</v>
      </c>
      <c r="E181" s="1">
        <v>45446</v>
      </c>
      <c r="F181" s="1">
        <v>45446</v>
      </c>
      <c r="G181" s="1">
        <v>45464</v>
      </c>
      <c r="H181" t="s">
        <v>28</v>
      </c>
      <c r="I181">
        <v>20</v>
      </c>
      <c r="J181" t="s">
        <v>35</v>
      </c>
      <c r="K181">
        <v>99213</v>
      </c>
      <c r="O181">
        <v>1</v>
      </c>
      <c r="P181">
        <v>177.53</v>
      </c>
      <c r="Q181">
        <v>136.56</v>
      </c>
      <c r="R181">
        <v>109.25</v>
      </c>
      <c r="S181">
        <v>27.31</v>
      </c>
      <c r="T181" t="s">
        <v>30</v>
      </c>
      <c r="X181" t="s">
        <v>43</v>
      </c>
      <c r="Y181" t="s">
        <v>44</v>
      </c>
      <c r="Z181" t="s">
        <v>36</v>
      </c>
      <c r="AA181" t="str">
        <f>IFERROR(_xlfn.XLOOKUP($J181,avoidable_ed_reference!$A$2:$A$13,avoidable_ed_reference!$C$2:$C$13),"Not Classified")</f>
        <v>Avoidable</v>
      </c>
      <c r="AB181" t="str">
        <f>IFERROR(_xlfn.XLOOKUP($B181,enrollment!$A$2:$A$801,enrollment!$I$2:$I$801),"")</f>
        <v>TN</v>
      </c>
      <c r="AC181">
        <f>IFERROR(_xlfn.XLOOKUP($B181,enrollment!$A$2:$A$801,enrollment!$L$2:$L$801),"")</f>
        <v>46</v>
      </c>
      <c r="AD181" t="str" cm="1">
        <f t="array" ref="AD181">_xlfn.IFS(AC181="","Unknown",AC181&lt;18,"0-17",AC181&lt;35,"18-34",AC181&lt;50,"35-49",AC181&lt;65,"50-64",TRUE,"65+")</f>
        <v>35-49</v>
      </c>
      <c r="AE181">
        <f>IFERROR(_xlfn.XLOOKUP($B181,enrollment!$A$2:$A$801,enrollment!$O$2:$O$801),"")</f>
        <v>2233445566</v>
      </c>
      <c r="AF181">
        <f>IFERROR(_xlfn.XLOOKUP($AE181,providers!$B$2:$B$11,providers!$Q$2:$Q$11),"")</f>
        <v>3.5</v>
      </c>
      <c r="AG181" s="1">
        <f t="shared" si="2"/>
        <v>45444</v>
      </c>
    </row>
    <row r="182" spans="1:33" x14ac:dyDescent="0.25">
      <c r="A182" t="s">
        <v>278</v>
      </c>
      <c r="B182" t="s">
        <v>271</v>
      </c>
      <c r="C182">
        <v>9012345678</v>
      </c>
      <c r="D182">
        <v>9012345678</v>
      </c>
      <c r="E182" s="1">
        <v>45516</v>
      </c>
      <c r="F182" s="1">
        <v>45516</v>
      </c>
      <c r="G182" s="1">
        <v>45541</v>
      </c>
      <c r="H182" t="s">
        <v>28</v>
      </c>
      <c r="I182">
        <v>22</v>
      </c>
      <c r="J182" t="s">
        <v>29</v>
      </c>
      <c r="K182">
        <v>90837</v>
      </c>
      <c r="O182">
        <v>1</v>
      </c>
      <c r="P182">
        <v>245.24</v>
      </c>
      <c r="Q182">
        <v>181.66</v>
      </c>
      <c r="R182">
        <v>145.33000000000001</v>
      </c>
      <c r="S182">
        <v>36.33</v>
      </c>
      <c r="T182" t="s">
        <v>30</v>
      </c>
      <c r="X182" t="s">
        <v>43</v>
      </c>
      <c r="Y182" t="s">
        <v>44</v>
      </c>
      <c r="Z182" t="s">
        <v>33</v>
      </c>
      <c r="AA182" t="str">
        <f>IFERROR(_xlfn.XLOOKUP($J182,avoidable_ed_reference!$A$2:$A$13,avoidable_ed_reference!$C$2:$C$13),"Not Classified")</f>
        <v>Potentially Avoidable</v>
      </c>
      <c r="AB182" t="str">
        <f>IFERROR(_xlfn.XLOOKUP($B182,enrollment!$A$2:$A$801,enrollment!$I$2:$I$801),"")</f>
        <v>TN</v>
      </c>
      <c r="AC182">
        <f>IFERROR(_xlfn.XLOOKUP($B182,enrollment!$A$2:$A$801,enrollment!$L$2:$L$801),"")</f>
        <v>46</v>
      </c>
      <c r="AD182" t="str" cm="1">
        <f t="array" ref="AD182">_xlfn.IFS(AC182="","Unknown",AC182&lt;18,"0-17",AC182&lt;35,"18-34",AC182&lt;50,"35-49",AC182&lt;65,"50-64",TRUE,"65+")</f>
        <v>35-49</v>
      </c>
      <c r="AE182">
        <f>IFERROR(_xlfn.XLOOKUP($B182,enrollment!$A$2:$A$801,enrollment!$O$2:$O$801),"")</f>
        <v>2233445566</v>
      </c>
      <c r="AF182">
        <f>IFERROR(_xlfn.XLOOKUP($AE182,providers!$B$2:$B$11,providers!$Q$2:$Q$11),"")</f>
        <v>3.5</v>
      </c>
      <c r="AG182" s="1">
        <f t="shared" si="2"/>
        <v>45505</v>
      </c>
    </row>
    <row r="183" spans="1:33" x14ac:dyDescent="0.25">
      <c r="A183" t="s">
        <v>279</v>
      </c>
      <c r="B183" t="s">
        <v>280</v>
      </c>
      <c r="C183">
        <v>2345678901</v>
      </c>
      <c r="D183">
        <v>2345678901</v>
      </c>
      <c r="E183" s="1">
        <v>45556</v>
      </c>
      <c r="F183" s="1">
        <v>45556</v>
      </c>
      <c r="G183" s="1">
        <v>45572</v>
      </c>
      <c r="H183" t="s">
        <v>59</v>
      </c>
      <c r="J183" t="s">
        <v>60</v>
      </c>
      <c r="L183" s="2" t="s">
        <v>61</v>
      </c>
      <c r="M183" t="s">
        <v>62</v>
      </c>
      <c r="N183" t="s">
        <v>63</v>
      </c>
      <c r="O183">
        <v>1</v>
      </c>
      <c r="P183">
        <v>768.5</v>
      </c>
      <c r="Q183">
        <v>698.64</v>
      </c>
      <c r="R183">
        <v>558.91</v>
      </c>
      <c r="S183">
        <v>139.72999999999999</v>
      </c>
      <c r="T183" t="s">
        <v>30</v>
      </c>
      <c r="X183" t="s">
        <v>146</v>
      </c>
      <c r="Y183" t="s">
        <v>147</v>
      </c>
      <c r="Z183" t="s">
        <v>64</v>
      </c>
      <c r="AA183" t="str">
        <f>IFERROR(_xlfn.XLOOKUP($J183,avoidable_ed_reference!$A$2:$A$13,avoidable_ed_reference!$C$2:$C$13),"Not Classified")</f>
        <v>Not Classified</v>
      </c>
      <c r="AB183" t="str">
        <f>IFERROR(_xlfn.XLOOKUP($B183,enrollment!$A$2:$A$801,enrollment!$I$2:$I$801),"")</f>
        <v>OH</v>
      </c>
      <c r="AC183">
        <f>IFERROR(_xlfn.XLOOKUP($B183,enrollment!$A$2:$A$801,enrollment!$L$2:$L$801),"")</f>
        <v>72</v>
      </c>
      <c r="AD183" t="str" cm="1">
        <f t="array" ref="AD183">_xlfn.IFS(AC183="","Unknown",AC183&lt;18,"0-17",AC183&lt;35,"18-34",AC183&lt;50,"35-49",AC183&lt;65,"50-64",TRUE,"65+")</f>
        <v>65+</v>
      </c>
      <c r="AE183">
        <f>IFERROR(_xlfn.XLOOKUP($B183,enrollment!$A$2:$A$801,enrollment!$O$2:$O$801),"")</f>
        <v>6789012345</v>
      </c>
      <c r="AF183">
        <f>IFERROR(_xlfn.XLOOKUP($AE183,providers!$B$2:$B$11,providers!$Q$2:$Q$11),"")</f>
        <v>4.0999999999999996</v>
      </c>
      <c r="AG183" s="1">
        <f t="shared" si="2"/>
        <v>45536</v>
      </c>
    </row>
    <row r="184" spans="1:33" x14ac:dyDescent="0.25">
      <c r="A184" t="s">
        <v>281</v>
      </c>
      <c r="B184" t="s">
        <v>280</v>
      </c>
      <c r="C184">
        <v>6789012345</v>
      </c>
      <c r="D184">
        <v>6789012345</v>
      </c>
      <c r="E184" s="1">
        <v>45412</v>
      </c>
      <c r="F184" s="1">
        <v>45412</v>
      </c>
      <c r="G184" s="1">
        <v>45447</v>
      </c>
      <c r="H184" t="s">
        <v>28</v>
      </c>
      <c r="I184">
        <v>11</v>
      </c>
      <c r="J184" t="s">
        <v>38</v>
      </c>
      <c r="K184">
        <v>99213</v>
      </c>
      <c r="O184">
        <v>1</v>
      </c>
      <c r="P184">
        <v>164</v>
      </c>
      <c r="Q184">
        <v>121.48</v>
      </c>
      <c r="R184">
        <v>97.18</v>
      </c>
      <c r="S184">
        <v>24.3</v>
      </c>
      <c r="T184" t="s">
        <v>30</v>
      </c>
      <c r="X184" t="s">
        <v>146</v>
      </c>
      <c r="Y184" t="s">
        <v>147</v>
      </c>
      <c r="Z184" t="s">
        <v>39</v>
      </c>
      <c r="AA184" t="str">
        <f>IFERROR(_xlfn.XLOOKUP($J184,avoidable_ed_reference!$A$2:$A$13,avoidable_ed_reference!$C$2:$C$13),"Not Classified")</f>
        <v>Not Classified</v>
      </c>
      <c r="AB184" t="str">
        <f>IFERROR(_xlfn.XLOOKUP($B184,enrollment!$A$2:$A$801,enrollment!$I$2:$I$801),"")</f>
        <v>OH</v>
      </c>
      <c r="AC184">
        <f>IFERROR(_xlfn.XLOOKUP($B184,enrollment!$A$2:$A$801,enrollment!$L$2:$L$801),"")</f>
        <v>72</v>
      </c>
      <c r="AD184" t="str" cm="1">
        <f t="array" ref="AD184">_xlfn.IFS(AC184="","Unknown",AC184&lt;18,"0-17",AC184&lt;35,"18-34",AC184&lt;50,"35-49",AC184&lt;65,"50-64",TRUE,"65+")</f>
        <v>65+</v>
      </c>
      <c r="AE184">
        <f>IFERROR(_xlfn.XLOOKUP($B184,enrollment!$A$2:$A$801,enrollment!$O$2:$O$801),"")</f>
        <v>6789012345</v>
      </c>
      <c r="AF184">
        <f>IFERROR(_xlfn.XLOOKUP($AE184,providers!$B$2:$B$11,providers!$Q$2:$Q$11),"")</f>
        <v>4.0999999999999996</v>
      </c>
      <c r="AG184" s="1">
        <f t="shared" si="2"/>
        <v>45383</v>
      </c>
    </row>
    <row r="185" spans="1:33" x14ac:dyDescent="0.25">
      <c r="A185" t="s">
        <v>282</v>
      </c>
      <c r="B185" t="s">
        <v>280</v>
      </c>
      <c r="C185">
        <v>6789012345</v>
      </c>
      <c r="D185">
        <v>6789012345</v>
      </c>
      <c r="E185" s="1">
        <v>45344</v>
      </c>
      <c r="F185" s="1">
        <v>45344</v>
      </c>
      <c r="G185" s="1">
        <v>45369</v>
      </c>
      <c r="H185" t="s">
        <v>28</v>
      </c>
      <c r="I185">
        <v>11</v>
      </c>
      <c r="J185" t="s">
        <v>47</v>
      </c>
      <c r="K185">
        <v>99213</v>
      </c>
      <c r="O185">
        <v>1</v>
      </c>
      <c r="P185">
        <v>203.85</v>
      </c>
      <c r="Q185">
        <v>151</v>
      </c>
      <c r="R185">
        <v>120.8</v>
      </c>
      <c r="S185">
        <v>30.2</v>
      </c>
      <c r="T185" t="s">
        <v>30</v>
      </c>
      <c r="X185" t="s">
        <v>146</v>
      </c>
      <c r="Y185" t="s">
        <v>147</v>
      </c>
      <c r="Z185" t="s">
        <v>39</v>
      </c>
      <c r="AA185" t="str">
        <f>IFERROR(_xlfn.XLOOKUP($J185,avoidable_ed_reference!$A$2:$A$13,avoidable_ed_reference!$C$2:$C$13),"Not Classified")</f>
        <v>Not Classified</v>
      </c>
      <c r="AB185" t="str">
        <f>IFERROR(_xlfn.XLOOKUP($B185,enrollment!$A$2:$A$801,enrollment!$I$2:$I$801),"")</f>
        <v>OH</v>
      </c>
      <c r="AC185">
        <f>IFERROR(_xlfn.XLOOKUP($B185,enrollment!$A$2:$A$801,enrollment!$L$2:$L$801),"")</f>
        <v>72</v>
      </c>
      <c r="AD185" t="str" cm="1">
        <f t="array" ref="AD185">_xlfn.IFS(AC185="","Unknown",AC185&lt;18,"0-17",AC185&lt;35,"18-34",AC185&lt;50,"35-49",AC185&lt;65,"50-64",TRUE,"65+")</f>
        <v>65+</v>
      </c>
      <c r="AE185">
        <f>IFERROR(_xlfn.XLOOKUP($B185,enrollment!$A$2:$A$801,enrollment!$O$2:$O$801),"")</f>
        <v>6789012345</v>
      </c>
      <c r="AF185">
        <f>IFERROR(_xlfn.XLOOKUP($AE185,providers!$B$2:$B$11,providers!$Q$2:$Q$11),"")</f>
        <v>4.0999999999999996</v>
      </c>
      <c r="AG185" s="1">
        <f t="shared" si="2"/>
        <v>45323</v>
      </c>
    </row>
    <row r="186" spans="1:33" x14ac:dyDescent="0.25">
      <c r="A186" t="s">
        <v>283</v>
      </c>
      <c r="B186" t="s">
        <v>280</v>
      </c>
      <c r="C186">
        <v>6789012345</v>
      </c>
      <c r="D186">
        <v>6789012345</v>
      </c>
      <c r="E186" s="1">
        <v>45368</v>
      </c>
      <c r="F186" s="1">
        <v>45368</v>
      </c>
      <c r="G186" s="1">
        <v>45398</v>
      </c>
      <c r="H186" t="s">
        <v>28</v>
      </c>
      <c r="I186">
        <v>11</v>
      </c>
      <c r="J186" t="s">
        <v>35</v>
      </c>
      <c r="K186">
        <v>99213</v>
      </c>
      <c r="O186">
        <v>1</v>
      </c>
      <c r="P186">
        <v>227.45</v>
      </c>
      <c r="Q186">
        <v>168.48</v>
      </c>
      <c r="R186">
        <v>134.78</v>
      </c>
      <c r="S186">
        <v>33.700000000000003</v>
      </c>
      <c r="T186" t="s">
        <v>30</v>
      </c>
      <c r="X186" t="s">
        <v>146</v>
      </c>
      <c r="Y186" t="s">
        <v>147</v>
      </c>
      <c r="Z186" t="s">
        <v>39</v>
      </c>
      <c r="AA186" t="str">
        <f>IFERROR(_xlfn.XLOOKUP($J186,avoidable_ed_reference!$A$2:$A$13,avoidable_ed_reference!$C$2:$C$13),"Not Classified")</f>
        <v>Avoidable</v>
      </c>
      <c r="AB186" t="str">
        <f>IFERROR(_xlfn.XLOOKUP($B186,enrollment!$A$2:$A$801,enrollment!$I$2:$I$801),"")</f>
        <v>OH</v>
      </c>
      <c r="AC186">
        <f>IFERROR(_xlfn.XLOOKUP($B186,enrollment!$A$2:$A$801,enrollment!$L$2:$L$801),"")</f>
        <v>72</v>
      </c>
      <c r="AD186" t="str" cm="1">
        <f t="array" ref="AD186">_xlfn.IFS(AC186="","Unknown",AC186&lt;18,"0-17",AC186&lt;35,"18-34",AC186&lt;50,"35-49",AC186&lt;65,"50-64",TRUE,"65+")</f>
        <v>65+</v>
      </c>
      <c r="AE186">
        <f>IFERROR(_xlfn.XLOOKUP($B186,enrollment!$A$2:$A$801,enrollment!$O$2:$O$801),"")</f>
        <v>6789012345</v>
      </c>
      <c r="AF186">
        <f>IFERROR(_xlfn.XLOOKUP($AE186,providers!$B$2:$B$11,providers!$Q$2:$Q$11),"")</f>
        <v>4.0999999999999996</v>
      </c>
      <c r="AG186" s="1">
        <f t="shared" si="2"/>
        <v>45352</v>
      </c>
    </row>
    <row r="187" spans="1:33" x14ac:dyDescent="0.25">
      <c r="A187" t="s">
        <v>284</v>
      </c>
      <c r="B187" t="s">
        <v>280</v>
      </c>
      <c r="C187">
        <v>5678901234</v>
      </c>
      <c r="D187">
        <v>5678901234</v>
      </c>
      <c r="E187" s="1">
        <v>45504</v>
      </c>
      <c r="F187" s="1">
        <v>45504</v>
      </c>
      <c r="G187" s="1">
        <v>45529</v>
      </c>
      <c r="H187" t="s">
        <v>28</v>
      </c>
      <c r="I187">
        <v>20</v>
      </c>
      <c r="J187" t="s">
        <v>35</v>
      </c>
      <c r="K187">
        <v>99213</v>
      </c>
      <c r="O187">
        <v>1</v>
      </c>
      <c r="P187">
        <v>157.69</v>
      </c>
      <c r="Q187">
        <v>121.3</v>
      </c>
      <c r="R187">
        <v>97.04</v>
      </c>
      <c r="S187">
        <v>24.26</v>
      </c>
      <c r="T187" t="s">
        <v>30</v>
      </c>
      <c r="X187" t="s">
        <v>146</v>
      </c>
      <c r="Y187" t="s">
        <v>147</v>
      </c>
      <c r="Z187" t="s">
        <v>36</v>
      </c>
      <c r="AA187" t="str">
        <f>IFERROR(_xlfn.XLOOKUP($J187,avoidable_ed_reference!$A$2:$A$13,avoidable_ed_reference!$C$2:$C$13),"Not Classified")</f>
        <v>Avoidable</v>
      </c>
      <c r="AB187" t="str">
        <f>IFERROR(_xlfn.XLOOKUP($B187,enrollment!$A$2:$A$801,enrollment!$I$2:$I$801),"")</f>
        <v>OH</v>
      </c>
      <c r="AC187">
        <f>IFERROR(_xlfn.XLOOKUP($B187,enrollment!$A$2:$A$801,enrollment!$L$2:$L$801),"")</f>
        <v>72</v>
      </c>
      <c r="AD187" t="str" cm="1">
        <f t="array" ref="AD187">_xlfn.IFS(AC187="","Unknown",AC187&lt;18,"0-17",AC187&lt;35,"18-34",AC187&lt;50,"35-49",AC187&lt;65,"50-64",TRUE,"65+")</f>
        <v>65+</v>
      </c>
      <c r="AE187">
        <f>IFERROR(_xlfn.XLOOKUP($B187,enrollment!$A$2:$A$801,enrollment!$O$2:$O$801),"")</f>
        <v>6789012345</v>
      </c>
      <c r="AF187">
        <f>IFERROR(_xlfn.XLOOKUP($AE187,providers!$B$2:$B$11,providers!$Q$2:$Q$11),"")</f>
        <v>4.0999999999999996</v>
      </c>
      <c r="AG187" s="1">
        <f t="shared" si="2"/>
        <v>45474</v>
      </c>
    </row>
    <row r="188" spans="1:33" x14ac:dyDescent="0.25">
      <c r="A188" t="s">
        <v>285</v>
      </c>
      <c r="B188" t="s">
        <v>280</v>
      </c>
      <c r="C188">
        <v>6789012345</v>
      </c>
      <c r="D188">
        <v>6789012345</v>
      </c>
      <c r="E188" s="1">
        <v>45551</v>
      </c>
      <c r="F188" s="1">
        <v>45551</v>
      </c>
      <c r="G188" s="1">
        <v>45581</v>
      </c>
      <c r="H188" t="s">
        <v>28</v>
      </c>
      <c r="I188">
        <v>11</v>
      </c>
      <c r="J188" t="s">
        <v>35</v>
      </c>
      <c r="K188">
        <v>99213</v>
      </c>
      <c r="O188">
        <v>1</v>
      </c>
      <c r="P188">
        <v>184.71</v>
      </c>
      <c r="Q188">
        <v>136.82</v>
      </c>
      <c r="R188">
        <v>109.46</v>
      </c>
      <c r="S188">
        <v>27.36</v>
      </c>
      <c r="T188" t="s">
        <v>30</v>
      </c>
      <c r="X188" t="s">
        <v>146</v>
      </c>
      <c r="Y188" t="s">
        <v>147</v>
      </c>
      <c r="Z188" t="s">
        <v>39</v>
      </c>
      <c r="AA188" t="str">
        <f>IFERROR(_xlfn.XLOOKUP($J188,avoidable_ed_reference!$A$2:$A$13,avoidable_ed_reference!$C$2:$C$13),"Not Classified")</f>
        <v>Avoidable</v>
      </c>
      <c r="AB188" t="str">
        <f>IFERROR(_xlfn.XLOOKUP($B188,enrollment!$A$2:$A$801,enrollment!$I$2:$I$801),"")</f>
        <v>OH</v>
      </c>
      <c r="AC188">
        <f>IFERROR(_xlfn.XLOOKUP($B188,enrollment!$A$2:$A$801,enrollment!$L$2:$L$801),"")</f>
        <v>72</v>
      </c>
      <c r="AD188" t="str" cm="1">
        <f t="array" ref="AD188">_xlfn.IFS(AC188="","Unknown",AC188&lt;18,"0-17",AC188&lt;35,"18-34",AC188&lt;50,"35-49",AC188&lt;65,"50-64",TRUE,"65+")</f>
        <v>65+</v>
      </c>
      <c r="AE188">
        <f>IFERROR(_xlfn.XLOOKUP($B188,enrollment!$A$2:$A$801,enrollment!$O$2:$O$801),"")</f>
        <v>6789012345</v>
      </c>
      <c r="AF188">
        <f>IFERROR(_xlfn.XLOOKUP($AE188,providers!$B$2:$B$11,providers!$Q$2:$Q$11),"")</f>
        <v>4.0999999999999996</v>
      </c>
      <c r="AG188" s="1">
        <f t="shared" si="2"/>
        <v>45536</v>
      </c>
    </row>
    <row r="189" spans="1:33" x14ac:dyDescent="0.25">
      <c r="A189" t="s">
        <v>286</v>
      </c>
      <c r="B189" t="s">
        <v>280</v>
      </c>
      <c r="C189">
        <v>6789012345</v>
      </c>
      <c r="D189">
        <v>6789012345</v>
      </c>
      <c r="E189" s="1">
        <v>45515</v>
      </c>
      <c r="F189" s="1">
        <v>45515</v>
      </c>
      <c r="G189" s="1">
        <v>45541</v>
      </c>
      <c r="H189" t="s">
        <v>28</v>
      </c>
      <c r="I189">
        <v>11</v>
      </c>
      <c r="J189" t="s">
        <v>38</v>
      </c>
      <c r="K189">
        <v>99213</v>
      </c>
      <c r="O189">
        <v>1</v>
      </c>
      <c r="P189">
        <v>170.84</v>
      </c>
      <c r="Q189">
        <v>126.55</v>
      </c>
      <c r="R189">
        <v>101.24</v>
      </c>
      <c r="S189">
        <v>25.31</v>
      </c>
      <c r="T189" t="s">
        <v>30</v>
      </c>
      <c r="X189" t="s">
        <v>146</v>
      </c>
      <c r="Y189" t="s">
        <v>147</v>
      </c>
      <c r="Z189" t="s">
        <v>39</v>
      </c>
      <c r="AA189" t="str">
        <f>IFERROR(_xlfn.XLOOKUP($J189,avoidable_ed_reference!$A$2:$A$13,avoidable_ed_reference!$C$2:$C$13),"Not Classified")</f>
        <v>Not Classified</v>
      </c>
      <c r="AB189" t="str">
        <f>IFERROR(_xlfn.XLOOKUP($B189,enrollment!$A$2:$A$801,enrollment!$I$2:$I$801),"")</f>
        <v>OH</v>
      </c>
      <c r="AC189">
        <f>IFERROR(_xlfn.XLOOKUP($B189,enrollment!$A$2:$A$801,enrollment!$L$2:$L$801),"")</f>
        <v>72</v>
      </c>
      <c r="AD189" t="str" cm="1">
        <f t="array" ref="AD189">_xlfn.IFS(AC189="","Unknown",AC189&lt;18,"0-17",AC189&lt;35,"18-34",AC189&lt;50,"35-49",AC189&lt;65,"50-64",TRUE,"65+")</f>
        <v>65+</v>
      </c>
      <c r="AE189">
        <f>IFERROR(_xlfn.XLOOKUP($B189,enrollment!$A$2:$A$801,enrollment!$O$2:$O$801),"")</f>
        <v>6789012345</v>
      </c>
      <c r="AF189">
        <f>IFERROR(_xlfn.XLOOKUP($AE189,providers!$B$2:$B$11,providers!$Q$2:$Q$11),"")</f>
        <v>4.0999999999999996</v>
      </c>
      <c r="AG189" s="1">
        <f t="shared" si="2"/>
        <v>45505</v>
      </c>
    </row>
    <row r="190" spans="1:33" x14ac:dyDescent="0.25">
      <c r="A190" t="s">
        <v>287</v>
      </c>
      <c r="B190" t="s">
        <v>280</v>
      </c>
      <c r="C190">
        <v>6789012345</v>
      </c>
      <c r="D190">
        <v>6789012345</v>
      </c>
      <c r="E190" s="1">
        <v>45601</v>
      </c>
      <c r="F190" s="1">
        <v>45601</v>
      </c>
      <c r="G190" s="1">
        <v>45633</v>
      </c>
      <c r="H190" t="s">
        <v>28</v>
      </c>
      <c r="I190">
        <v>11</v>
      </c>
      <c r="J190" t="s">
        <v>47</v>
      </c>
      <c r="K190">
        <v>99213</v>
      </c>
      <c r="O190">
        <v>1</v>
      </c>
      <c r="P190">
        <v>218.46</v>
      </c>
      <c r="Q190">
        <v>161.82</v>
      </c>
      <c r="R190">
        <v>129.46</v>
      </c>
      <c r="S190">
        <v>32.36</v>
      </c>
      <c r="T190" t="s">
        <v>30</v>
      </c>
      <c r="X190" t="s">
        <v>146</v>
      </c>
      <c r="Y190" t="s">
        <v>147</v>
      </c>
      <c r="Z190" t="s">
        <v>39</v>
      </c>
      <c r="AA190" t="str">
        <f>IFERROR(_xlfn.XLOOKUP($J190,avoidable_ed_reference!$A$2:$A$13,avoidable_ed_reference!$C$2:$C$13),"Not Classified")</f>
        <v>Not Classified</v>
      </c>
      <c r="AB190" t="str">
        <f>IFERROR(_xlfn.XLOOKUP($B190,enrollment!$A$2:$A$801,enrollment!$I$2:$I$801),"")</f>
        <v>OH</v>
      </c>
      <c r="AC190">
        <f>IFERROR(_xlfn.XLOOKUP($B190,enrollment!$A$2:$A$801,enrollment!$L$2:$L$801),"")</f>
        <v>72</v>
      </c>
      <c r="AD190" t="str" cm="1">
        <f t="array" ref="AD190">_xlfn.IFS(AC190="","Unknown",AC190&lt;18,"0-17",AC190&lt;35,"18-34",AC190&lt;50,"35-49",AC190&lt;65,"50-64",TRUE,"65+")</f>
        <v>65+</v>
      </c>
      <c r="AE190">
        <f>IFERROR(_xlfn.XLOOKUP($B190,enrollment!$A$2:$A$801,enrollment!$O$2:$O$801),"")</f>
        <v>6789012345</v>
      </c>
      <c r="AF190">
        <f>IFERROR(_xlfn.XLOOKUP($AE190,providers!$B$2:$B$11,providers!$Q$2:$Q$11),"")</f>
        <v>4.0999999999999996</v>
      </c>
      <c r="AG190" s="1">
        <f t="shared" si="2"/>
        <v>45597</v>
      </c>
    </row>
    <row r="191" spans="1:33" x14ac:dyDescent="0.25">
      <c r="A191" t="s">
        <v>288</v>
      </c>
      <c r="B191" t="s">
        <v>280</v>
      </c>
      <c r="C191">
        <v>6789012345</v>
      </c>
      <c r="D191">
        <v>6789012345</v>
      </c>
      <c r="E191" s="1">
        <v>45407</v>
      </c>
      <c r="F191" s="1">
        <v>45407</v>
      </c>
      <c r="G191" s="1">
        <v>45432</v>
      </c>
      <c r="H191" t="s">
        <v>28</v>
      </c>
      <c r="I191">
        <v>11</v>
      </c>
      <c r="J191" t="s">
        <v>38</v>
      </c>
      <c r="K191">
        <v>99213</v>
      </c>
      <c r="O191">
        <v>1</v>
      </c>
      <c r="P191">
        <v>194.33</v>
      </c>
      <c r="Q191">
        <v>143.94999999999999</v>
      </c>
      <c r="R191">
        <v>115.16</v>
      </c>
      <c r="S191">
        <v>28.79</v>
      </c>
      <c r="T191" t="s">
        <v>30</v>
      </c>
      <c r="X191" t="s">
        <v>146</v>
      </c>
      <c r="Y191" t="s">
        <v>147</v>
      </c>
      <c r="Z191" t="s">
        <v>39</v>
      </c>
      <c r="AA191" t="str">
        <f>IFERROR(_xlfn.XLOOKUP($J191,avoidable_ed_reference!$A$2:$A$13,avoidable_ed_reference!$C$2:$C$13),"Not Classified")</f>
        <v>Not Classified</v>
      </c>
      <c r="AB191" t="str">
        <f>IFERROR(_xlfn.XLOOKUP($B191,enrollment!$A$2:$A$801,enrollment!$I$2:$I$801),"")</f>
        <v>OH</v>
      </c>
      <c r="AC191">
        <f>IFERROR(_xlfn.XLOOKUP($B191,enrollment!$A$2:$A$801,enrollment!$L$2:$L$801),"")</f>
        <v>72</v>
      </c>
      <c r="AD191" t="str" cm="1">
        <f t="array" ref="AD191">_xlfn.IFS(AC191="","Unknown",AC191&lt;18,"0-17",AC191&lt;35,"18-34",AC191&lt;50,"35-49",AC191&lt;65,"50-64",TRUE,"65+")</f>
        <v>65+</v>
      </c>
      <c r="AE191">
        <f>IFERROR(_xlfn.XLOOKUP($B191,enrollment!$A$2:$A$801,enrollment!$O$2:$O$801),"")</f>
        <v>6789012345</v>
      </c>
      <c r="AF191">
        <f>IFERROR(_xlfn.XLOOKUP($AE191,providers!$B$2:$B$11,providers!$Q$2:$Q$11),"")</f>
        <v>4.0999999999999996</v>
      </c>
      <c r="AG191" s="1">
        <f t="shared" si="2"/>
        <v>45383</v>
      </c>
    </row>
    <row r="192" spans="1:33" x14ac:dyDescent="0.25">
      <c r="A192" t="s">
        <v>289</v>
      </c>
      <c r="B192" t="s">
        <v>280</v>
      </c>
      <c r="C192">
        <v>3456789012</v>
      </c>
      <c r="D192">
        <v>3456789012</v>
      </c>
      <c r="E192" s="1">
        <v>45433</v>
      </c>
      <c r="F192" s="1">
        <v>45433</v>
      </c>
      <c r="G192" s="1">
        <v>45458</v>
      </c>
      <c r="H192" t="s">
        <v>59</v>
      </c>
      <c r="J192" t="s">
        <v>47</v>
      </c>
      <c r="L192" s="2" t="s">
        <v>106</v>
      </c>
      <c r="M192" t="s">
        <v>107</v>
      </c>
      <c r="N192" t="s">
        <v>108</v>
      </c>
      <c r="O192">
        <v>1</v>
      </c>
      <c r="P192">
        <v>1054.3599999999999</v>
      </c>
      <c r="Q192">
        <v>958.51</v>
      </c>
      <c r="R192">
        <v>766.81</v>
      </c>
      <c r="S192">
        <v>191.7</v>
      </c>
      <c r="T192" t="s">
        <v>30</v>
      </c>
      <c r="X192" t="s">
        <v>146</v>
      </c>
      <c r="Y192" t="s">
        <v>147</v>
      </c>
      <c r="Z192" t="s">
        <v>64</v>
      </c>
      <c r="AA192" t="str">
        <f>IFERROR(_xlfn.XLOOKUP($J192,avoidable_ed_reference!$A$2:$A$13,avoidable_ed_reference!$C$2:$C$13),"Not Classified")</f>
        <v>Not Classified</v>
      </c>
      <c r="AB192" t="str">
        <f>IFERROR(_xlfn.XLOOKUP($B192,enrollment!$A$2:$A$801,enrollment!$I$2:$I$801),"")</f>
        <v>OH</v>
      </c>
      <c r="AC192">
        <f>IFERROR(_xlfn.XLOOKUP($B192,enrollment!$A$2:$A$801,enrollment!$L$2:$L$801),"")</f>
        <v>72</v>
      </c>
      <c r="AD192" t="str" cm="1">
        <f t="array" ref="AD192">_xlfn.IFS(AC192="","Unknown",AC192&lt;18,"0-17",AC192&lt;35,"18-34",AC192&lt;50,"35-49",AC192&lt;65,"50-64",TRUE,"65+")</f>
        <v>65+</v>
      </c>
      <c r="AE192">
        <f>IFERROR(_xlfn.XLOOKUP($B192,enrollment!$A$2:$A$801,enrollment!$O$2:$O$801),"")</f>
        <v>6789012345</v>
      </c>
      <c r="AF192">
        <f>IFERROR(_xlfn.XLOOKUP($AE192,providers!$B$2:$B$11,providers!$Q$2:$Q$11),"")</f>
        <v>4.0999999999999996</v>
      </c>
      <c r="AG192" s="1">
        <f t="shared" si="2"/>
        <v>45413</v>
      </c>
    </row>
    <row r="193" spans="1:33" x14ac:dyDescent="0.25">
      <c r="A193" t="s">
        <v>290</v>
      </c>
      <c r="B193" t="s">
        <v>291</v>
      </c>
      <c r="C193">
        <v>9012345678</v>
      </c>
      <c r="D193">
        <v>9012345678</v>
      </c>
      <c r="E193" s="1">
        <v>45342</v>
      </c>
      <c r="F193" s="1">
        <v>45342</v>
      </c>
      <c r="G193" s="1">
        <v>45368</v>
      </c>
      <c r="H193" t="s">
        <v>67</v>
      </c>
      <c r="I193">
        <v>21</v>
      </c>
      <c r="J193" t="s">
        <v>42</v>
      </c>
      <c r="K193">
        <v>99223</v>
      </c>
      <c r="O193">
        <v>1</v>
      </c>
      <c r="P193">
        <v>32462.98</v>
      </c>
      <c r="Q193">
        <v>20943.86</v>
      </c>
      <c r="R193">
        <v>16755.09</v>
      </c>
      <c r="S193">
        <v>4188.7700000000004</v>
      </c>
      <c r="T193" t="s">
        <v>30</v>
      </c>
      <c r="V193">
        <v>1</v>
      </c>
      <c r="W193" s="2" t="s">
        <v>68</v>
      </c>
      <c r="X193" t="s">
        <v>52</v>
      </c>
      <c r="Y193" t="s">
        <v>44</v>
      </c>
      <c r="Z193" t="s">
        <v>69</v>
      </c>
      <c r="AA193" t="str">
        <f>IFERROR(_xlfn.XLOOKUP($J193,avoidable_ed_reference!$A$2:$A$13,avoidable_ed_reference!$C$2:$C$13),"Not Classified")</f>
        <v>Non-Avoidable</v>
      </c>
      <c r="AB193" t="str">
        <f>IFERROR(_xlfn.XLOOKUP($B193,enrollment!$A$2:$A$801,enrollment!$I$2:$I$801),"")</f>
        <v>GA</v>
      </c>
      <c r="AC193">
        <f>IFERROR(_xlfn.XLOOKUP($B193,enrollment!$A$2:$A$801,enrollment!$L$2:$L$801),"")</f>
        <v>71</v>
      </c>
      <c r="AD193" t="str" cm="1">
        <f t="array" ref="AD193">_xlfn.IFS(AC193="","Unknown",AC193&lt;18,"0-17",AC193&lt;35,"18-34",AC193&lt;50,"35-49",AC193&lt;65,"50-64",TRUE,"65+")</f>
        <v>65+</v>
      </c>
      <c r="AE193">
        <f>IFERROR(_xlfn.XLOOKUP($B193,enrollment!$A$2:$A$801,enrollment!$O$2:$O$801),"")</f>
        <v>8901234567</v>
      </c>
      <c r="AF193">
        <f>IFERROR(_xlfn.XLOOKUP($AE193,providers!$B$2:$B$11,providers!$Q$2:$Q$11),"")</f>
        <v>3.7</v>
      </c>
      <c r="AG193" s="1">
        <f t="shared" si="2"/>
        <v>45323</v>
      </c>
    </row>
    <row r="194" spans="1:33" x14ac:dyDescent="0.25">
      <c r="A194" t="s">
        <v>292</v>
      </c>
      <c r="B194" t="s">
        <v>291</v>
      </c>
      <c r="C194">
        <v>2345678901</v>
      </c>
      <c r="D194">
        <v>2345678901</v>
      </c>
      <c r="E194" s="1">
        <v>45430</v>
      </c>
      <c r="F194" s="1">
        <v>45430</v>
      </c>
      <c r="G194" s="1">
        <v>45453</v>
      </c>
      <c r="H194" t="s">
        <v>59</v>
      </c>
      <c r="J194" t="s">
        <v>60</v>
      </c>
      <c r="L194" s="2" t="s">
        <v>82</v>
      </c>
      <c r="M194" t="s">
        <v>83</v>
      </c>
      <c r="N194" t="s">
        <v>84</v>
      </c>
      <c r="O194">
        <v>1</v>
      </c>
      <c r="P194">
        <v>926.52</v>
      </c>
      <c r="Q194">
        <v>842.29</v>
      </c>
      <c r="R194">
        <v>673.83</v>
      </c>
      <c r="S194">
        <v>168.46</v>
      </c>
      <c r="T194" t="s">
        <v>30</v>
      </c>
      <c r="X194" t="s">
        <v>52</v>
      </c>
      <c r="Y194" t="s">
        <v>44</v>
      </c>
      <c r="Z194" t="s">
        <v>64</v>
      </c>
      <c r="AA194" t="str">
        <f>IFERROR(_xlfn.XLOOKUP($J194,avoidable_ed_reference!$A$2:$A$13,avoidable_ed_reference!$C$2:$C$13),"Not Classified")</f>
        <v>Not Classified</v>
      </c>
      <c r="AB194" t="str">
        <f>IFERROR(_xlfn.XLOOKUP($B194,enrollment!$A$2:$A$801,enrollment!$I$2:$I$801),"")</f>
        <v>GA</v>
      </c>
      <c r="AC194">
        <f>IFERROR(_xlfn.XLOOKUP($B194,enrollment!$A$2:$A$801,enrollment!$L$2:$L$801),"")</f>
        <v>71</v>
      </c>
      <c r="AD194" t="str" cm="1">
        <f t="array" ref="AD194">_xlfn.IFS(AC194="","Unknown",AC194&lt;18,"0-17",AC194&lt;35,"18-34",AC194&lt;50,"35-49",AC194&lt;65,"50-64",TRUE,"65+")</f>
        <v>65+</v>
      </c>
      <c r="AE194">
        <f>IFERROR(_xlfn.XLOOKUP($B194,enrollment!$A$2:$A$801,enrollment!$O$2:$O$801),"")</f>
        <v>8901234567</v>
      </c>
      <c r="AF194">
        <f>IFERROR(_xlfn.XLOOKUP($AE194,providers!$B$2:$B$11,providers!$Q$2:$Q$11),"")</f>
        <v>3.7</v>
      </c>
      <c r="AG194" s="1">
        <f t="shared" si="2"/>
        <v>45413</v>
      </c>
    </row>
    <row r="195" spans="1:33" x14ac:dyDescent="0.25">
      <c r="A195" t="s">
        <v>293</v>
      </c>
      <c r="B195" t="s">
        <v>291</v>
      </c>
      <c r="C195">
        <v>8901234567</v>
      </c>
      <c r="D195">
        <v>8901234567</v>
      </c>
      <c r="E195" s="1">
        <v>45298</v>
      </c>
      <c r="F195" s="1">
        <v>45298</v>
      </c>
      <c r="G195" s="1">
        <v>45315</v>
      </c>
      <c r="H195" t="s">
        <v>28</v>
      </c>
      <c r="I195">
        <v>11</v>
      </c>
      <c r="J195" t="s">
        <v>35</v>
      </c>
      <c r="K195">
        <v>99213</v>
      </c>
      <c r="O195">
        <v>1</v>
      </c>
      <c r="P195">
        <v>216.27</v>
      </c>
      <c r="Q195">
        <v>160.19999999999999</v>
      </c>
      <c r="R195">
        <v>128.16</v>
      </c>
      <c r="S195">
        <v>32.04</v>
      </c>
      <c r="T195" t="s">
        <v>30</v>
      </c>
      <c r="X195" t="s">
        <v>52</v>
      </c>
      <c r="Y195" t="s">
        <v>44</v>
      </c>
      <c r="Z195" t="s">
        <v>39</v>
      </c>
      <c r="AA195" t="str">
        <f>IFERROR(_xlfn.XLOOKUP($J195,avoidable_ed_reference!$A$2:$A$13,avoidable_ed_reference!$C$2:$C$13),"Not Classified")</f>
        <v>Avoidable</v>
      </c>
      <c r="AB195" t="str">
        <f>IFERROR(_xlfn.XLOOKUP($B195,enrollment!$A$2:$A$801,enrollment!$I$2:$I$801),"")</f>
        <v>GA</v>
      </c>
      <c r="AC195">
        <f>IFERROR(_xlfn.XLOOKUP($B195,enrollment!$A$2:$A$801,enrollment!$L$2:$L$801),"")</f>
        <v>71</v>
      </c>
      <c r="AD195" t="str" cm="1">
        <f t="array" ref="AD195">_xlfn.IFS(AC195="","Unknown",AC195&lt;18,"0-17",AC195&lt;35,"18-34",AC195&lt;50,"35-49",AC195&lt;65,"50-64",TRUE,"65+")</f>
        <v>65+</v>
      </c>
      <c r="AE195">
        <f>IFERROR(_xlfn.XLOOKUP($B195,enrollment!$A$2:$A$801,enrollment!$O$2:$O$801),"")</f>
        <v>8901234567</v>
      </c>
      <c r="AF195">
        <f>IFERROR(_xlfn.XLOOKUP($AE195,providers!$B$2:$B$11,providers!$Q$2:$Q$11),"")</f>
        <v>3.7</v>
      </c>
      <c r="AG195" s="1">
        <f t="shared" ref="AG195:AG258" si="3">EOMONTH(E195,-1)+1</f>
        <v>45292</v>
      </c>
    </row>
    <row r="196" spans="1:33" x14ac:dyDescent="0.25">
      <c r="A196" t="s">
        <v>294</v>
      </c>
      <c r="B196" t="s">
        <v>291</v>
      </c>
      <c r="C196">
        <v>8901234567</v>
      </c>
      <c r="D196">
        <v>8901234567</v>
      </c>
      <c r="E196" s="1">
        <v>45512</v>
      </c>
      <c r="F196" s="1">
        <v>45512</v>
      </c>
      <c r="G196" s="1">
        <v>45540</v>
      </c>
      <c r="H196" t="s">
        <v>28</v>
      </c>
      <c r="I196">
        <v>11</v>
      </c>
      <c r="J196" t="s">
        <v>35</v>
      </c>
      <c r="K196">
        <v>99213</v>
      </c>
      <c r="O196">
        <v>1</v>
      </c>
      <c r="P196">
        <v>201.84</v>
      </c>
      <c r="Q196">
        <v>149.51</v>
      </c>
      <c r="R196">
        <v>119.61</v>
      </c>
      <c r="S196">
        <v>29.9</v>
      </c>
      <c r="T196" t="s">
        <v>30</v>
      </c>
      <c r="X196" t="s">
        <v>52</v>
      </c>
      <c r="Y196" t="s">
        <v>44</v>
      </c>
      <c r="Z196" t="s">
        <v>39</v>
      </c>
      <c r="AA196" t="str">
        <f>IFERROR(_xlfn.XLOOKUP($J196,avoidable_ed_reference!$A$2:$A$13,avoidable_ed_reference!$C$2:$C$13),"Not Classified")</f>
        <v>Avoidable</v>
      </c>
      <c r="AB196" t="str">
        <f>IFERROR(_xlfn.XLOOKUP($B196,enrollment!$A$2:$A$801,enrollment!$I$2:$I$801),"")</f>
        <v>GA</v>
      </c>
      <c r="AC196">
        <f>IFERROR(_xlfn.XLOOKUP($B196,enrollment!$A$2:$A$801,enrollment!$L$2:$L$801),"")</f>
        <v>71</v>
      </c>
      <c r="AD196" t="str" cm="1">
        <f t="array" ref="AD196">_xlfn.IFS(AC196="","Unknown",AC196&lt;18,"0-17",AC196&lt;35,"18-34",AC196&lt;50,"35-49",AC196&lt;65,"50-64",TRUE,"65+")</f>
        <v>65+</v>
      </c>
      <c r="AE196">
        <f>IFERROR(_xlfn.XLOOKUP($B196,enrollment!$A$2:$A$801,enrollment!$O$2:$O$801),"")</f>
        <v>8901234567</v>
      </c>
      <c r="AF196">
        <f>IFERROR(_xlfn.XLOOKUP($AE196,providers!$B$2:$B$11,providers!$Q$2:$Q$11),"")</f>
        <v>3.7</v>
      </c>
      <c r="AG196" s="1">
        <f t="shared" si="3"/>
        <v>45505</v>
      </c>
    </row>
    <row r="197" spans="1:33" x14ac:dyDescent="0.25">
      <c r="A197" t="s">
        <v>295</v>
      </c>
      <c r="B197" t="s">
        <v>291</v>
      </c>
      <c r="C197">
        <v>8901234567</v>
      </c>
      <c r="D197">
        <v>8901234567</v>
      </c>
      <c r="E197" s="1">
        <v>45404</v>
      </c>
      <c r="F197" s="1">
        <v>45404</v>
      </c>
      <c r="G197" s="1">
        <v>45437</v>
      </c>
      <c r="H197" t="s">
        <v>28</v>
      </c>
      <c r="I197">
        <v>11</v>
      </c>
      <c r="J197" t="s">
        <v>35</v>
      </c>
      <c r="K197">
        <v>99213</v>
      </c>
      <c r="O197">
        <v>1</v>
      </c>
      <c r="P197">
        <v>172.67</v>
      </c>
      <c r="Q197">
        <v>127.9</v>
      </c>
      <c r="R197">
        <v>102.32</v>
      </c>
      <c r="S197">
        <v>25.58</v>
      </c>
      <c r="T197" t="s">
        <v>30</v>
      </c>
      <c r="X197" t="s">
        <v>52</v>
      </c>
      <c r="Y197" t="s">
        <v>44</v>
      </c>
      <c r="Z197" t="s">
        <v>39</v>
      </c>
      <c r="AA197" t="str">
        <f>IFERROR(_xlfn.XLOOKUP($J197,avoidable_ed_reference!$A$2:$A$13,avoidable_ed_reference!$C$2:$C$13),"Not Classified")</f>
        <v>Avoidable</v>
      </c>
      <c r="AB197" t="str">
        <f>IFERROR(_xlfn.XLOOKUP($B197,enrollment!$A$2:$A$801,enrollment!$I$2:$I$801),"")</f>
        <v>GA</v>
      </c>
      <c r="AC197">
        <f>IFERROR(_xlfn.XLOOKUP($B197,enrollment!$A$2:$A$801,enrollment!$L$2:$L$801),"")</f>
        <v>71</v>
      </c>
      <c r="AD197" t="str" cm="1">
        <f t="array" ref="AD197">_xlfn.IFS(AC197="","Unknown",AC197&lt;18,"0-17",AC197&lt;35,"18-34",AC197&lt;50,"35-49",AC197&lt;65,"50-64",TRUE,"65+")</f>
        <v>65+</v>
      </c>
      <c r="AE197">
        <f>IFERROR(_xlfn.XLOOKUP($B197,enrollment!$A$2:$A$801,enrollment!$O$2:$O$801),"")</f>
        <v>8901234567</v>
      </c>
      <c r="AF197">
        <f>IFERROR(_xlfn.XLOOKUP($AE197,providers!$B$2:$B$11,providers!$Q$2:$Q$11),"")</f>
        <v>3.7</v>
      </c>
      <c r="AG197" s="1">
        <f t="shared" si="3"/>
        <v>45383</v>
      </c>
    </row>
    <row r="198" spans="1:33" x14ac:dyDescent="0.25">
      <c r="A198" t="s">
        <v>296</v>
      </c>
      <c r="B198" t="s">
        <v>291</v>
      </c>
      <c r="C198">
        <v>5678901234</v>
      </c>
      <c r="D198">
        <v>5678901234</v>
      </c>
      <c r="E198" s="1">
        <v>45334</v>
      </c>
      <c r="F198" s="1">
        <v>45334</v>
      </c>
      <c r="G198" s="1">
        <v>45352</v>
      </c>
      <c r="H198" t="s">
        <v>28</v>
      </c>
      <c r="I198">
        <v>20</v>
      </c>
      <c r="J198" t="s">
        <v>35</v>
      </c>
      <c r="K198">
        <v>99213</v>
      </c>
      <c r="O198">
        <v>1</v>
      </c>
      <c r="P198">
        <v>189.76</v>
      </c>
      <c r="Q198">
        <v>145.97</v>
      </c>
      <c r="R198">
        <v>116.78</v>
      </c>
      <c r="S198">
        <v>29.19</v>
      </c>
      <c r="T198" t="s">
        <v>30</v>
      </c>
      <c r="X198" t="s">
        <v>52</v>
      </c>
      <c r="Y198" t="s">
        <v>44</v>
      </c>
      <c r="Z198" t="s">
        <v>36</v>
      </c>
      <c r="AA198" t="str">
        <f>IFERROR(_xlfn.XLOOKUP($J198,avoidable_ed_reference!$A$2:$A$13,avoidable_ed_reference!$C$2:$C$13),"Not Classified")</f>
        <v>Avoidable</v>
      </c>
      <c r="AB198" t="str">
        <f>IFERROR(_xlfn.XLOOKUP($B198,enrollment!$A$2:$A$801,enrollment!$I$2:$I$801),"")</f>
        <v>GA</v>
      </c>
      <c r="AC198">
        <f>IFERROR(_xlfn.XLOOKUP($B198,enrollment!$A$2:$A$801,enrollment!$L$2:$L$801),"")</f>
        <v>71</v>
      </c>
      <c r="AD198" t="str" cm="1">
        <f t="array" ref="AD198">_xlfn.IFS(AC198="","Unknown",AC198&lt;18,"0-17",AC198&lt;35,"18-34",AC198&lt;50,"35-49",AC198&lt;65,"50-64",TRUE,"65+")</f>
        <v>65+</v>
      </c>
      <c r="AE198">
        <f>IFERROR(_xlfn.XLOOKUP($B198,enrollment!$A$2:$A$801,enrollment!$O$2:$O$801),"")</f>
        <v>8901234567</v>
      </c>
      <c r="AF198">
        <f>IFERROR(_xlfn.XLOOKUP($AE198,providers!$B$2:$B$11,providers!$Q$2:$Q$11),"")</f>
        <v>3.7</v>
      </c>
      <c r="AG198" s="1">
        <f t="shared" si="3"/>
        <v>45323</v>
      </c>
    </row>
    <row r="199" spans="1:33" x14ac:dyDescent="0.25">
      <c r="A199" t="s">
        <v>297</v>
      </c>
      <c r="B199" t="s">
        <v>291</v>
      </c>
      <c r="C199">
        <v>8901234567</v>
      </c>
      <c r="D199">
        <v>8901234567</v>
      </c>
      <c r="E199" s="1">
        <v>45316</v>
      </c>
      <c r="F199" s="1">
        <v>45316</v>
      </c>
      <c r="G199" s="1">
        <v>45337</v>
      </c>
      <c r="H199" t="s">
        <v>28</v>
      </c>
      <c r="I199">
        <v>11</v>
      </c>
      <c r="J199" t="s">
        <v>35</v>
      </c>
      <c r="K199">
        <v>99213</v>
      </c>
      <c r="O199">
        <v>1</v>
      </c>
      <c r="P199">
        <v>171.23</v>
      </c>
      <c r="Q199">
        <v>126.84</v>
      </c>
      <c r="R199">
        <v>101.47</v>
      </c>
      <c r="S199">
        <v>25.37</v>
      </c>
      <c r="T199" t="s">
        <v>30</v>
      </c>
      <c r="X199" t="s">
        <v>52</v>
      </c>
      <c r="Y199" t="s">
        <v>44</v>
      </c>
      <c r="Z199" t="s">
        <v>39</v>
      </c>
      <c r="AA199" t="str">
        <f>IFERROR(_xlfn.XLOOKUP($J199,avoidable_ed_reference!$A$2:$A$13,avoidable_ed_reference!$C$2:$C$13),"Not Classified")</f>
        <v>Avoidable</v>
      </c>
      <c r="AB199" t="str">
        <f>IFERROR(_xlfn.XLOOKUP($B199,enrollment!$A$2:$A$801,enrollment!$I$2:$I$801),"")</f>
        <v>GA</v>
      </c>
      <c r="AC199">
        <f>IFERROR(_xlfn.XLOOKUP($B199,enrollment!$A$2:$A$801,enrollment!$L$2:$L$801),"")</f>
        <v>71</v>
      </c>
      <c r="AD199" t="str" cm="1">
        <f t="array" ref="AD199">_xlfn.IFS(AC199="","Unknown",AC199&lt;18,"0-17",AC199&lt;35,"18-34",AC199&lt;50,"35-49",AC199&lt;65,"50-64",TRUE,"65+")</f>
        <v>65+</v>
      </c>
      <c r="AE199">
        <f>IFERROR(_xlfn.XLOOKUP($B199,enrollment!$A$2:$A$801,enrollment!$O$2:$O$801),"")</f>
        <v>8901234567</v>
      </c>
      <c r="AF199">
        <f>IFERROR(_xlfn.XLOOKUP($AE199,providers!$B$2:$B$11,providers!$Q$2:$Q$11),"")</f>
        <v>3.7</v>
      </c>
      <c r="AG199" s="1">
        <f t="shared" si="3"/>
        <v>45292</v>
      </c>
    </row>
    <row r="200" spans="1:33" x14ac:dyDescent="0.25">
      <c r="A200" t="s">
        <v>298</v>
      </c>
      <c r="B200" t="s">
        <v>291</v>
      </c>
      <c r="C200">
        <v>6789012345</v>
      </c>
      <c r="D200">
        <v>6789012345</v>
      </c>
      <c r="E200" s="1">
        <v>45319</v>
      </c>
      <c r="F200" s="1">
        <v>45319</v>
      </c>
      <c r="G200" s="1">
        <v>45350</v>
      </c>
      <c r="H200" t="s">
        <v>28</v>
      </c>
      <c r="I200">
        <v>23</v>
      </c>
      <c r="J200" t="s">
        <v>221</v>
      </c>
      <c r="K200">
        <v>99284</v>
      </c>
      <c r="O200">
        <v>1</v>
      </c>
      <c r="P200">
        <v>2509.4899999999998</v>
      </c>
      <c r="Q200">
        <v>1394.16</v>
      </c>
      <c r="R200">
        <v>1115.33</v>
      </c>
      <c r="S200">
        <v>278.83</v>
      </c>
      <c r="T200" t="s">
        <v>30</v>
      </c>
      <c r="X200" t="s">
        <v>52</v>
      </c>
      <c r="Y200" t="s">
        <v>44</v>
      </c>
      <c r="Z200" t="s">
        <v>45</v>
      </c>
      <c r="AA200" t="str">
        <f>IFERROR(_xlfn.XLOOKUP($J200,avoidable_ed_reference!$A$2:$A$13,avoidable_ed_reference!$C$2:$C$13),"Not Classified")</f>
        <v>Avoidable</v>
      </c>
      <c r="AB200" t="str">
        <f>IFERROR(_xlfn.XLOOKUP($B200,enrollment!$A$2:$A$801,enrollment!$I$2:$I$801),"")</f>
        <v>GA</v>
      </c>
      <c r="AC200">
        <f>IFERROR(_xlfn.XLOOKUP($B200,enrollment!$A$2:$A$801,enrollment!$L$2:$L$801),"")</f>
        <v>71</v>
      </c>
      <c r="AD200" t="str" cm="1">
        <f t="array" ref="AD200">_xlfn.IFS(AC200="","Unknown",AC200&lt;18,"0-17",AC200&lt;35,"18-34",AC200&lt;50,"35-49",AC200&lt;65,"50-64",TRUE,"65+")</f>
        <v>65+</v>
      </c>
      <c r="AE200">
        <f>IFERROR(_xlfn.XLOOKUP($B200,enrollment!$A$2:$A$801,enrollment!$O$2:$O$801),"")</f>
        <v>8901234567</v>
      </c>
      <c r="AF200">
        <f>IFERROR(_xlfn.XLOOKUP($AE200,providers!$B$2:$B$11,providers!$Q$2:$Q$11),"")</f>
        <v>3.7</v>
      </c>
      <c r="AG200" s="1">
        <f t="shared" si="3"/>
        <v>45292</v>
      </c>
    </row>
    <row r="201" spans="1:33" x14ac:dyDescent="0.25">
      <c r="A201" t="s">
        <v>299</v>
      </c>
      <c r="B201" t="s">
        <v>300</v>
      </c>
      <c r="C201">
        <v>3456789012</v>
      </c>
      <c r="D201">
        <v>3456789012</v>
      </c>
      <c r="E201" s="1">
        <v>45629</v>
      </c>
      <c r="F201" s="1">
        <v>45629</v>
      </c>
      <c r="G201" s="1">
        <v>45653</v>
      </c>
      <c r="H201" t="s">
        <v>67</v>
      </c>
      <c r="I201">
        <v>21</v>
      </c>
      <c r="J201" t="s">
        <v>80</v>
      </c>
      <c r="K201">
        <v>99223</v>
      </c>
      <c r="O201">
        <v>1</v>
      </c>
      <c r="P201">
        <v>27025.69</v>
      </c>
      <c r="Q201">
        <v>17435.93</v>
      </c>
      <c r="R201">
        <v>13948.74</v>
      </c>
      <c r="S201">
        <v>3487.19</v>
      </c>
      <c r="T201" t="s">
        <v>30</v>
      </c>
      <c r="V201">
        <v>1</v>
      </c>
      <c r="W201" s="2" t="s">
        <v>68</v>
      </c>
      <c r="X201" t="s">
        <v>233</v>
      </c>
      <c r="Y201" t="s">
        <v>32</v>
      </c>
      <c r="Z201" t="s">
        <v>69</v>
      </c>
      <c r="AA201" t="str">
        <f>IFERROR(_xlfn.XLOOKUP($J201,avoidable_ed_reference!$A$2:$A$13,avoidable_ed_reference!$C$2:$C$13),"Not Classified")</f>
        <v>Non-Avoidable</v>
      </c>
      <c r="AB201" t="str">
        <f>IFERROR(_xlfn.XLOOKUP($B201,enrollment!$A$2:$A$801,enrollment!$I$2:$I$801),"")</f>
        <v>TN</v>
      </c>
      <c r="AC201">
        <f>IFERROR(_xlfn.XLOOKUP($B201,enrollment!$A$2:$A$801,enrollment!$L$2:$L$801),"")</f>
        <v>72</v>
      </c>
      <c r="AD201" t="str" cm="1">
        <f t="array" ref="AD201">_xlfn.IFS(AC201="","Unknown",AC201&lt;18,"0-17",AC201&lt;35,"18-34",AC201&lt;50,"35-49",AC201&lt;65,"50-64",TRUE,"65+")</f>
        <v>65+</v>
      </c>
      <c r="AE201">
        <f>IFERROR(_xlfn.XLOOKUP($B201,enrollment!$A$2:$A$801,enrollment!$O$2:$O$801),"")</f>
        <v>5678901234</v>
      </c>
      <c r="AF201">
        <f>IFERROR(_xlfn.XLOOKUP($AE201,providers!$B$2:$B$11,providers!$Q$2:$Q$11),"")</f>
        <v>3.8</v>
      </c>
      <c r="AG201" s="1">
        <f t="shared" si="3"/>
        <v>45627</v>
      </c>
    </row>
    <row r="202" spans="1:33" x14ac:dyDescent="0.25">
      <c r="A202" t="s">
        <v>301</v>
      </c>
      <c r="B202" t="s">
        <v>300</v>
      </c>
      <c r="C202">
        <v>5678901234</v>
      </c>
      <c r="D202">
        <v>5678901234</v>
      </c>
      <c r="E202" s="1">
        <v>45485</v>
      </c>
      <c r="F202" s="1">
        <v>45485</v>
      </c>
      <c r="G202" s="1">
        <v>45514</v>
      </c>
      <c r="H202" t="s">
        <v>28</v>
      </c>
      <c r="I202">
        <v>11</v>
      </c>
      <c r="J202" t="s">
        <v>35</v>
      </c>
      <c r="K202">
        <v>99213</v>
      </c>
      <c r="O202">
        <v>1</v>
      </c>
      <c r="P202">
        <v>177.32</v>
      </c>
      <c r="Q202">
        <v>131.35</v>
      </c>
      <c r="R202">
        <v>105.08</v>
      </c>
      <c r="S202">
        <v>26.27</v>
      </c>
      <c r="T202" t="s">
        <v>30</v>
      </c>
      <c r="X202" t="s">
        <v>233</v>
      </c>
      <c r="Y202" t="s">
        <v>32</v>
      </c>
      <c r="Z202" t="s">
        <v>39</v>
      </c>
      <c r="AA202" t="str">
        <f>IFERROR(_xlfn.XLOOKUP($J202,avoidable_ed_reference!$A$2:$A$13,avoidable_ed_reference!$C$2:$C$13),"Not Classified")</f>
        <v>Avoidable</v>
      </c>
      <c r="AB202" t="str">
        <f>IFERROR(_xlfn.XLOOKUP($B202,enrollment!$A$2:$A$801,enrollment!$I$2:$I$801),"")</f>
        <v>TN</v>
      </c>
      <c r="AC202">
        <f>IFERROR(_xlfn.XLOOKUP($B202,enrollment!$A$2:$A$801,enrollment!$L$2:$L$801),"")</f>
        <v>72</v>
      </c>
      <c r="AD202" t="str" cm="1">
        <f t="array" ref="AD202">_xlfn.IFS(AC202="","Unknown",AC202&lt;18,"0-17",AC202&lt;35,"18-34",AC202&lt;50,"35-49",AC202&lt;65,"50-64",TRUE,"65+")</f>
        <v>65+</v>
      </c>
      <c r="AE202">
        <f>IFERROR(_xlfn.XLOOKUP($B202,enrollment!$A$2:$A$801,enrollment!$O$2:$O$801),"")</f>
        <v>5678901234</v>
      </c>
      <c r="AF202">
        <f>IFERROR(_xlfn.XLOOKUP($AE202,providers!$B$2:$B$11,providers!$Q$2:$Q$11),"")</f>
        <v>3.8</v>
      </c>
      <c r="AG202" s="1">
        <f t="shared" si="3"/>
        <v>45474</v>
      </c>
    </row>
    <row r="203" spans="1:33" x14ac:dyDescent="0.25">
      <c r="A203" t="s">
        <v>302</v>
      </c>
      <c r="B203" t="s">
        <v>300</v>
      </c>
      <c r="C203">
        <v>5678901234</v>
      </c>
      <c r="D203">
        <v>5678901234</v>
      </c>
      <c r="E203" s="1">
        <v>45528</v>
      </c>
      <c r="F203" s="1">
        <v>45528</v>
      </c>
      <c r="G203" s="1">
        <v>45546</v>
      </c>
      <c r="H203" t="s">
        <v>28</v>
      </c>
      <c r="I203">
        <v>11</v>
      </c>
      <c r="J203" t="s">
        <v>35</v>
      </c>
      <c r="K203">
        <v>99213</v>
      </c>
      <c r="O203">
        <v>1</v>
      </c>
      <c r="P203">
        <v>207.58</v>
      </c>
      <c r="Q203">
        <v>153.76</v>
      </c>
      <c r="R203">
        <v>123.01</v>
      </c>
      <c r="S203">
        <v>30.75</v>
      </c>
      <c r="T203" t="s">
        <v>30</v>
      </c>
      <c r="X203" t="s">
        <v>233</v>
      </c>
      <c r="Y203" t="s">
        <v>32</v>
      </c>
      <c r="Z203" t="s">
        <v>39</v>
      </c>
      <c r="AA203" t="str">
        <f>IFERROR(_xlfn.XLOOKUP($J203,avoidable_ed_reference!$A$2:$A$13,avoidable_ed_reference!$C$2:$C$13),"Not Classified")</f>
        <v>Avoidable</v>
      </c>
      <c r="AB203" t="str">
        <f>IFERROR(_xlfn.XLOOKUP($B203,enrollment!$A$2:$A$801,enrollment!$I$2:$I$801),"")</f>
        <v>TN</v>
      </c>
      <c r="AC203">
        <f>IFERROR(_xlfn.XLOOKUP($B203,enrollment!$A$2:$A$801,enrollment!$L$2:$L$801),"")</f>
        <v>72</v>
      </c>
      <c r="AD203" t="str" cm="1">
        <f t="array" ref="AD203">_xlfn.IFS(AC203="","Unknown",AC203&lt;18,"0-17",AC203&lt;35,"18-34",AC203&lt;50,"35-49",AC203&lt;65,"50-64",TRUE,"65+")</f>
        <v>65+</v>
      </c>
      <c r="AE203">
        <f>IFERROR(_xlfn.XLOOKUP($B203,enrollment!$A$2:$A$801,enrollment!$O$2:$O$801),"")</f>
        <v>5678901234</v>
      </c>
      <c r="AF203">
        <f>IFERROR(_xlfn.XLOOKUP($AE203,providers!$B$2:$B$11,providers!$Q$2:$Q$11),"")</f>
        <v>3.8</v>
      </c>
      <c r="AG203" s="1">
        <f t="shared" si="3"/>
        <v>45505</v>
      </c>
    </row>
    <row r="204" spans="1:33" x14ac:dyDescent="0.25">
      <c r="A204" t="s">
        <v>303</v>
      </c>
      <c r="B204" t="s">
        <v>304</v>
      </c>
      <c r="C204">
        <v>2233445566</v>
      </c>
      <c r="D204">
        <v>2233445566</v>
      </c>
      <c r="E204" s="1">
        <v>45477</v>
      </c>
      <c r="F204" s="1">
        <v>45477</v>
      </c>
      <c r="G204" s="1">
        <v>45493</v>
      </c>
      <c r="H204" t="s">
        <v>28</v>
      </c>
      <c r="I204">
        <v>22</v>
      </c>
      <c r="J204" t="s">
        <v>29</v>
      </c>
      <c r="K204">
        <v>90837</v>
      </c>
      <c r="O204">
        <v>1</v>
      </c>
      <c r="P204">
        <v>216.99</v>
      </c>
      <c r="Q204">
        <v>160.72999999999999</v>
      </c>
      <c r="R204">
        <v>128.58000000000001</v>
      </c>
      <c r="S204">
        <v>32.15</v>
      </c>
      <c r="T204" t="s">
        <v>30</v>
      </c>
      <c r="X204" t="s">
        <v>43</v>
      </c>
      <c r="Y204" t="s">
        <v>44</v>
      </c>
      <c r="Z204" t="s">
        <v>33</v>
      </c>
      <c r="AA204" t="str">
        <f>IFERROR(_xlfn.XLOOKUP($J204,avoidable_ed_reference!$A$2:$A$13,avoidable_ed_reference!$C$2:$C$13),"Not Classified")</f>
        <v>Potentially Avoidable</v>
      </c>
      <c r="AB204" t="str">
        <f>IFERROR(_xlfn.XLOOKUP($B204,enrollment!$A$2:$A$801,enrollment!$I$2:$I$801),"")</f>
        <v>OH</v>
      </c>
      <c r="AC204">
        <f>IFERROR(_xlfn.XLOOKUP($B204,enrollment!$A$2:$A$801,enrollment!$L$2:$L$801),"")</f>
        <v>80</v>
      </c>
      <c r="AD204" t="str" cm="1">
        <f t="array" ref="AD204">_xlfn.IFS(AC204="","Unknown",AC204&lt;18,"0-17",AC204&lt;35,"18-34",AC204&lt;50,"35-49",AC204&lt;65,"50-64",TRUE,"65+")</f>
        <v>65+</v>
      </c>
      <c r="AE204">
        <f>IFERROR(_xlfn.XLOOKUP($B204,enrollment!$A$2:$A$801,enrollment!$O$2:$O$801),"")</f>
        <v>6789012345</v>
      </c>
      <c r="AF204">
        <f>IFERROR(_xlfn.XLOOKUP($AE204,providers!$B$2:$B$11,providers!$Q$2:$Q$11),"")</f>
        <v>4.0999999999999996</v>
      </c>
      <c r="AG204" s="1">
        <f t="shared" si="3"/>
        <v>45474</v>
      </c>
    </row>
    <row r="205" spans="1:33" x14ac:dyDescent="0.25">
      <c r="A205" t="s">
        <v>305</v>
      </c>
      <c r="B205" t="s">
        <v>304</v>
      </c>
      <c r="C205">
        <v>2345678901</v>
      </c>
      <c r="D205">
        <v>2345678901</v>
      </c>
      <c r="E205" s="1">
        <v>45417</v>
      </c>
      <c r="F205" s="1">
        <v>45417</v>
      </c>
      <c r="G205" s="1">
        <v>45444</v>
      </c>
      <c r="H205" t="s">
        <v>28</v>
      </c>
      <c r="I205">
        <v>23</v>
      </c>
      <c r="J205" t="s">
        <v>221</v>
      </c>
      <c r="K205">
        <v>99284</v>
      </c>
      <c r="O205">
        <v>1</v>
      </c>
      <c r="P205">
        <v>1968.8</v>
      </c>
      <c r="Q205">
        <v>1093.78</v>
      </c>
      <c r="R205">
        <v>875.02</v>
      </c>
      <c r="S205">
        <v>218.76</v>
      </c>
      <c r="T205" t="s">
        <v>30</v>
      </c>
      <c r="X205" t="s">
        <v>43</v>
      </c>
      <c r="Y205" t="s">
        <v>44</v>
      </c>
      <c r="Z205" t="s">
        <v>45</v>
      </c>
      <c r="AA205" t="str">
        <f>IFERROR(_xlfn.XLOOKUP($J205,avoidable_ed_reference!$A$2:$A$13,avoidable_ed_reference!$C$2:$C$13),"Not Classified")</f>
        <v>Avoidable</v>
      </c>
      <c r="AB205" t="str">
        <f>IFERROR(_xlfn.XLOOKUP($B205,enrollment!$A$2:$A$801,enrollment!$I$2:$I$801),"")</f>
        <v>OH</v>
      </c>
      <c r="AC205">
        <f>IFERROR(_xlfn.XLOOKUP($B205,enrollment!$A$2:$A$801,enrollment!$L$2:$L$801),"")</f>
        <v>80</v>
      </c>
      <c r="AD205" t="str" cm="1">
        <f t="array" ref="AD205">_xlfn.IFS(AC205="","Unknown",AC205&lt;18,"0-17",AC205&lt;35,"18-34",AC205&lt;50,"35-49",AC205&lt;65,"50-64",TRUE,"65+")</f>
        <v>65+</v>
      </c>
      <c r="AE205">
        <f>IFERROR(_xlfn.XLOOKUP($B205,enrollment!$A$2:$A$801,enrollment!$O$2:$O$801),"")</f>
        <v>6789012345</v>
      </c>
      <c r="AF205">
        <f>IFERROR(_xlfn.XLOOKUP($AE205,providers!$B$2:$B$11,providers!$Q$2:$Q$11),"")</f>
        <v>4.0999999999999996</v>
      </c>
      <c r="AG205" s="1">
        <f t="shared" si="3"/>
        <v>45413</v>
      </c>
    </row>
    <row r="206" spans="1:33" x14ac:dyDescent="0.25">
      <c r="A206" t="s">
        <v>306</v>
      </c>
      <c r="B206" t="s">
        <v>304</v>
      </c>
      <c r="C206">
        <v>2233445566</v>
      </c>
      <c r="D206">
        <v>2233445566</v>
      </c>
      <c r="E206" s="1">
        <v>45549</v>
      </c>
      <c r="F206" s="1">
        <v>45549</v>
      </c>
      <c r="G206" s="1">
        <v>45577</v>
      </c>
      <c r="H206" t="s">
        <v>28</v>
      </c>
      <c r="I206">
        <v>23</v>
      </c>
      <c r="J206" t="s">
        <v>221</v>
      </c>
      <c r="K206">
        <v>99284</v>
      </c>
      <c r="O206">
        <v>1</v>
      </c>
      <c r="P206">
        <v>2220.62</v>
      </c>
      <c r="Q206">
        <v>1233.68</v>
      </c>
      <c r="R206">
        <v>986.94</v>
      </c>
      <c r="S206">
        <v>246.74</v>
      </c>
      <c r="T206" t="s">
        <v>30</v>
      </c>
      <c r="X206" t="s">
        <v>43</v>
      </c>
      <c r="Y206" t="s">
        <v>44</v>
      </c>
      <c r="Z206" t="s">
        <v>45</v>
      </c>
      <c r="AA206" t="str">
        <f>IFERROR(_xlfn.XLOOKUP($J206,avoidable_ed_reference!$A$2:$A$13,avoidable_ed_reference!$C$2:$C$13),"Not Classified")</f>
        <v>Avoidable</v>
      </c>
      <c r="AB206" t="str">
        <f>IFERROR(_xlfn.XLOOKUP($B206,enrollment!$A$2:$A$801,enrollment!$I$2:$I$801),"")</f>
        <v>OH</v>
      </c>
      <c r="AC206">
        <f>IFERROR(_xlfn.XLOOKUP($B206,enrollment!$A$2:$A$801,enrollment!$L$2:$L$801),"")</f>
        <v>80</v>
      </c>
      <c r="AD206" t="str" cm="1">
        <f t="array" ref="AD206">_xlfn.IFS(AC206="","Unknown",AC206&lt;18,"0-17",AC206&lt;35,"18-34",AC206&lt;50,"35-49",AC206&lt;65,"50-64",TRUE,"65+")</f>
        <v>65+</v>
      </c>
      <c r="AE206">
        <f>IFERROR(_xlfn.XLOOKUP($B206,enrollment!$A$2:$A$801,enrollment!$O$2:$O$801),"")</f>
        <v>6789012345</v>
      </c>
      <c r="AF206">
        <f>IFERROR(_xlfn.XLOOKUP($AE206,providers!$B$2:$B$11,providers!$Q$2:$Q$11),"")</f>
        <v>4.0999999999999996</v>
      </c>
      <c r="AG206" s="1">
        <f t="shared" si="3"/>
        <v>45536</v>
      </c>
    </row>
    <row r="207" spans="1:33" x14ac:dyDescent="0.25">
      <c r="A207" t="s">
        <v>307</v>
      </c>
      <c r="B207" t="s">
        <v>304</v>
      </c>
      <c r="C207">
        <v>6789012345</v>
      </c>
      <c r="D207">
        <v>6789012345</v>
      </c>
      <c r="E207" s="1">
        <v>45432</v>
      </c>
      <c r="F207" s="1">
        <v>45432</v>
      </c>
      <c r="G207" s="1">
        <v>45452</v>
      </c>
      <c r="H207" t="s">
        <v>28</v>
      </c>
      <c r="I207">
        <v>11</v>
      </c>
      <c r="J207" t="s">
        <v>38</v>
      </c>
      <c r="K207">
        <v>99213</v>
      </c>
      <c r="O207">
        <v>1</v>
      </c>
      <c r="P207">
        <v>223.67</v>
      </c>
      <c r="Q207">
        <v>165.68</v>
      </c>
      <c r="R207">
        <v>132.54</v>
      </c>
      <c r="S207">
        <v>33.14</v>
      </c>
      <c r="T207" t="s">
        <v>30</v>
      </c>
      <c r="X207" t="s">
        <v>43</v>
      </c>
      <c r="Y207" t="s">
        <v>44</v>
      </c>
      <c r="Z207" t="s">
        <v>39</v>
      </c>
      <c r="AA207" t="str">
        <f>IFERROR(_xlfn.XLOOKUP($J207,avoidable_ed_reference!$A$2:$A$13,avoidable_ed_reference!$C$2:$C$13),"Not Classified")</f>
        <v>Not Classified</v>
      </c>
      <c r="AB207" t="str">
        <f>IFERROR(_xlfn.XLOOKUP($B207,enrollment!$A$2:$A$801,enrollment!$I$2:$I$801),"")</f>
        <v>OH</v>
      </c>
      <c r="AC207">
        <f>IFERROR(_xlfn.XLOOKUP($B207,enrollment!$A$2:$A$801,enrollment!$L$2:$L$801),"")</f>
        <v>80</v>
      </c>
      <c r="AD207" t="str" cm="1">
        <f t="array" ref="AD207">_xlfn.IFS(AC207="","Unknown",AC207&lt;18,"0-17",AC207&lt;35,"18-34",AC207&lt;50,"35-49",AC207&lt;65,"50-64",TRUE,"65+")</f>
        <v>65+</v>
      </c>
      <c r="AE207">
        <f>IFERROR(_xlfn.XLOOKUP($B207,enrollment!$A$2:$A$801,enrollment!$O$2:$O$801),"")</f>
        <v>6789012345</v>
      </c>
      <c r="AF207">
        <f>IFERROR(_xlfn.XLOOKUP($AE207,providers!$B$2:$B$11,providers!$Q$2:$Q$11),"")</f>
        <v>4.0999999999999996</v>
      </c>
      <c r="AG207" s="1">
        <f t="shared" si="3"/>
        <v>45413</v>
      </c>
    </row>
    <row r="208" spans="1:33" x14ac:dyDescent="0.25">
      <c r="A208" t="s">
        <v>308</v>
      </c>
      <c r="B208" t="s">
        <v>304</v>
      </c>
      <c r="C208">
        <v>6789012345</v>
      </c>
      <c r="D208">
        <v>6789012345</v>
      </c>
      <c r="E208" s="1">
        <v>45524</v>
      </c>
      <c r="F208" s="1">
        <v>45524</v>
      </c>
      <c r="G208" s="1">
        <v>45557</v>
      </c>
      <c r="H208" t="s">
        <v>28</v>
      </c>
      <c r="I208">
        <v>11</v>
      </c>
      <c r="J208" t="s">
        <v>38</v>
      </c>
      <c r="K208">
        <v>99213</v>
      </c>
      <c r="O208">
        <v>1</v>
      </c>
      <c r="P208">
        <v>188.34</v>
      </c>
      <c r="Q208">
        <v>139.51</v>
      </c>
      <c r="R208">
        <v>111.61</v>
      </c>
      <c r="S208">
        <v>27.9</v>
      </c>
      <c r="T208" t="s">
        <v>30</v>
      </c>
      <c r="X208" t="s">
        <v>43</v>
      </c>
      <c r="Y208" t="s">
        <v>44</v>
      </c>
      <c r="Z208" t="s">
        <v>39</v>
      </c>
      <c r="AA208" t="str">
        <f>IFERROR(_xlfn.XLOOKUP($J208,avoidable_ed_reference!$A$2:$A$13,avoidable_ed_reference!$C$2:$C$13),"Not Classified")</f>
        <v>Not Classified</v>
      </c>
      <c r="AB208" t="str">
        <f>IFERROR(_xlfn.XLOOKUP($B208,enrollment!$A$2:$A$801,enrollment!$I$2:$I$801),"")</f>
        <v>OH</v>
      </c>
      <c r="AC208">
        <f>IFERROR(_xlfn.XLOOKUP($B208,enrollment!$A$2:$A$801,enrollment!$L$2:$L$801),"")</f>
        <v>80</v>
      </c>
      <c r="AD208" t="str" cm="1">
        <f t="array" ref="AD208">_xlfn.IFS(AC208="","Unknown",AC208&lt;18,"0-17",AC208&lt;35,"18-34",AC208&lt;50,"35-49",AC208&lt;65,"50-64",TRUE,"65+")</f>
        <v>65+</v>
      </c>
      <c r="AE208">
        <f>IFERROR(_xlfn.XLOOKUP($B208,enrollment!$A$2:$A$801,enrollment!$O$2:$O$801),"")</f>
        <v>6789012345</v>
      </c>
      <c r="AF208">
        <f>IFERROR(_xlfn.XLOOKUP($AE208,providers!$B$2:$B$11,providers!$Q$2:$Q$11),"")</f>
        <v>4.0999999999999996</v>
      </c>
      <c r="AG208" s="1">
        <f t="shared" si="3"/>
        <v>45505</v>
      </c>
    </row>
    <row r="209" spans="1:33" x14ac:dyDescent="0.25">
      <c r="A209" t="s">
        <v>309</v>
      </c>
      <c r="B209" t="s">
        <v>304</v>
      </c>
      <c r="C209">
        <v>6789012345</v>
      </c>
      <c r="D209">
        <v>6789012345</v>
      </c>
      <c r="E209" s="1">
        <v>45527</v>
      </c>
      <c r="F209" s="1">
        <v>45527</v>
      </c>
      <c r="G209" s="1">
        <v>45552</v>
      </c>
      <c r="H209" t="s">
        <v>28</v>
      </c>
      <c r="I209">
        <v>11</v>
      </c>
      <c r="J209" t="s">
        <v>35</v>
      </c>
      <c r="K209">
        <v>99213</v>
      </c>
      <c r="O209">
        <v>1</v>
      </c>
      <c r="P209">
        <v>193.78</v>
      </c>
      <c r="Q209">
        <v>143.54</v>
      </c>
      <c r="R209">
        <v>114.83</v>
      </c>
      <c r="S209">
        <v>28.71</v>
      </c>
      <c r="T209" t="s">
        <v>30</v>
      </c>
      <c r="X209" t="s">
        <v>43</v>
      </c>
      <c r="Y209" t="s">
        <v>44</v>
      </c>
      <c r="Z209" t="s">
        <v>39</v>
      </c>
      <c r="AA209" t="str">
        <f>IFERROR(_xlfn.XLOOKUP($J209,avoidable_ed_reference!$A$2:$A$13,avoidable_ed_reference!$C$2:$C$13),"Not Classified")</f>
        <v>Avoidable</v>
      </c>
      <c r="AB209" t="str">
        <f>IFERROR(_xlfn.XLOOKUP($B209,enrollment!$A$2:$A$801,enrollment!$I$2:$I$801),"")</f>
        <v>OH</v>
      </c>
      <c r="AC209">
        <f>IFERROR(_xlfn.XLOOKUP($B209,enrollment!$A$2:$A$801,enrollment!$L$2:$L$801),"")</f>
        <v>80</v>
      </c>
      <c r="AD209" t="str" cm="1">
        <f t="array" ref="AD209">_xlfn.IFS(AC209="","Unknown",AC209&lt;18,"0-17",AC209&lt;35,"18-34",AC209&lt;50,"35-49",AC209&lt;65,"50-64",TRUE,"65+")</f>
        <v>65+</v>
      </c>
      <c r="AE209">
        <f>IFERROR(_xlfn.XLOOKUP($B209,enrollment!$A$2:$A$801,enrollment!$O$2:$O$801),"")</f>
        <v>6789012345</v>
      </c>
      <c r="AF209">
        <f>IFERROR(_xlfn.XLOOKUP($AE209,providers!$B$2:$B$11,providers!$Q$2:$Q$11),"")</f>
        <v>4.0999999999999996</v>
      </c>
      <c r="AG209" s="1">
        <f t="shared" si="3"/>
        <v>45505</v>
      </c>
    </row>
    <row r="210" spans="1:33" x14ac:dyDescent="0.25">
      <c r="A210" t="s">
        <v>310</v>
      </c>
      <c r="B210" t="s">
        <v>311</v>
      </c>
      <c r="C210">
        <v>2233445566</v>
      </c>
      <c r="D210">
        <v>2233445566</v>
      </c>
      <c r="E210" s="1">
        <v>45510</v>
      </c>
      <c r="F210" s="1">
        <v>45510</v>
      </c>
      <c r="G210" s="1">
        <v>45541</v>
      </c>
      <c r="H210" t="s">
        <v>59</v>
      </c>
      <c r="J210" t="s">
        <v>47</v>
      </c>
      <c r="L210" s="2" t="s">
        <v>106</v>
      </c>
      <c r="M210" t="s">
        <v>107</v>
      </c>
      <c r="N210" t="s">
        <v>108</v>
      </c>
      <c r="O210">
        <v>1</v>
      </c>
      <c r="P210">
        <v>1162.6099999999999</v>
      </c>
      <c r="Q210">
        <v>1056.92</v>
      </c>
      <c r="R210">
        <v>845.54</v>
      </c>
      <c r="S210">
        <v>211.38</v>
      </c>
      <c r="T210" t="s">
        <v>30</v>
      </c>
      <c r="X210" t="s">
        <v>233</v>
      </c>
      <c r="Y210" t="s">
        <v>32</v>
      </c>
      <c r="Z210" t="s">
        <v>64</v>
      </c>
      <c r="AA210" t="str">
        <f>IFERROR(_xlfn.XLOOKUP($J210,avoidable_ed_reference!$A$2:$A$13,avoidable_ed_reference!$C$2:$C$13),"Not Classified")</f>
        <v>Not Classified</v>
      </c>
      <c r="AB210" t="str">
        <f>IFERROR(_xlfn.XLOOKUP($B210,enrollment!$A$2:$A$801,enrollment!$I$2:$I$801),"")</f>
        <v>TN</v>
      </c>
      <c r="AC210">
        <f>IFERROR(_xlfn.XLOOKUP($B210,enrollment!$A$2:$A$801,enrollment!$L$2:$L$801),"")</f>
        <v>60</v>
      </c>
      <c r="AD210" t="str" cm="1">
        <f t="array" ref="AD210">_xlfn.IFS(AC210="","Unknown",AC210&lt;18,"0-17",AC210&lt;35,"18-34",AC210&lt;50,"35-49",AC210&lt;65,"50-64",TRUE,"65+")</f>
        <v>50-64</v>
      </c>
      <c r="AE210">
        <f>IFERROR(_xlfn.XLOOKUP($B210,enrollment!$A$2:$A$801,enrollment!$O$2:$O$801),"")</f>
        <v>7890123456</v>
      </c>
      <c r="AF210">
        <f>IFERROR(_xlfn.XLOOKUP($AE210,providers!$B$2:$B$11,providers!$Q$2:$Q$11),"")</f>
        <v>3.9</v>
      </c>
      <c r="AG210" s="1">
        <f t="shared" si="3"/>
        <v>45505</v>
      </c>
    </row>
    <row r="211" spans="1:33" x14ac:dyDescent="0.25">
      <c r="A211" t="s">
        <v>312</v>
      </c>
      <c r="B211" t="s">
        <v>311</v>
      </c>
      <c r="C211">
        <v>7890123456</v>
      </c>
      <c r="D211">
        <v>7890123456</v>
      </c>
      <c r="E211" s="1">
        <v>45311</v>
      </c>
      <c r="F211" s="1">
        <v>45311</v>
      </c>
      <c r="G211" s="1">
        <v>45345</v>
      </c>
      <c r="H211" t="s">
        <v>28</v>
      </c>
      <c r="I211">
        <v>11</v>
      </c>
      <c r="J211" t="s">
        <v>47</v>
      </c>
      <c r="K211">
        <v>99213</v>
      </c>
      <c r="O211">
        <v>1</v>
      </c>
      <c r="P211">
        <v>165.04</v>
      </c>
      <c r="Q211">
        <v>122.25</v>
      </c>
      <c r="R211">
        <v>97.8</v>
      </c>
      <c r="S211">
        <v>24.45</v>
      </c>
      <c r="T211" t="s">
        <v>30</v>
      </c>
      <c r="X211" t="s">
        <v>233</v>
      </c>
      <c r="Y211" t="s">
        <v>32</v>
      </c>
      <c r="Z211" t="s">
        <v>39</v>
      </c>
      <c r="AA211" t="str">
        <f>IFERROR(_xlfn.XLOOKUP($J211,avoidable_ed_reference!$A$2:$A$13,avoidable_ed_reference!$C$2:$C$13),"Not Classified")</f>
        <v>Not Classified</v>
      </c>
      <c r="AB211" t="str">
        <f>IFERROR(_xlfn.XLOOKUP($B211,enrollment!$A$2:$A$801,enrollment!$I$2:$I$801),"")</f>
        <v>TN</v>
      </c>
      <c r="AC211">
        <f>IFERROR(_xlfn.XLOOKUP($B211,enrollment!$A$2:$A$801,enrollment!$L$2:$L$801),"")</f>
        <v>60</v>
      </c>
      <c r="AD211" t="str" cm="1">
        <f t="array" ref="AD211">_xlfn.IFS(AC211="","Unknown",AC211&lt;18,"0-17",AC211&lt;35,"18-34",AC211&lt;50,"35-49",AC211&lt;65,"50-64",TRUE,"65+")</f>
        <v>50-64</v>
      </c>
      <c r="AE211">
        <f>IFERROR(_xlfn.XLOOKUP($B211,enrollment!$A$2:$A$801,enrollment!$O$2:$O$801),"")</f>
        <v>7890123456</v>
      </c>
      <c r="AF211">
        <f>IFERROR(_xlfn.XLOOKUP($AE211,providers!$B$2:$B$11,providers!$Q$2:$Q$11),"")</f>
        <v>3.9</v>
      </c>
      <c r="AG211" s="1">
        <f t="shared" si="3"/>
        <v>45292</v>
      </c>
    </row>
    <row r="212" spans="1:33" x14ac:dyDescent="0.25">
      <c r="A212" t="s">
        <v>313</v>
      </c>
      <c r="B212" t="s">
        <v>311</v>
      </c>
      <c r="C212">
        <v>7890123456</v>
      </c>
      <c r="D212">
        <v>7890123456</v>
      </c>
      <c r="E212" s="1">
        <v>45544</v>
      </c>
      <c r="F212" s="1">
        <v>45544</v>
      </c>
      <c r="G212" s="1">
        <v>45578</v>
      </c>
      <c r="H212" t="s">
        <v>28</v>
      </c>
      <c r="I212">
        <v>11</v>
      </c>
      <c r="J212" t="s">
        <v>38</v>
      </c>
      <c r="K212">
        <v>99213</v>
      </c>
      <c r="O212">
        <v>1</v>
      </c>
      <c r="P212">
        <v>219.96</v>
      </c>
      <c r="Q212">
        <v>162.93</v>
      </c>
      <c r="R212">
        <v>130.34</v>
      </c>
      <c r="S212">
        <v>32.590000000000003</v>
      </c>
      <c r="T212" t="s">
        <v>30</v>
      </c>
      <c r="X212" t="s">
        <v>233</v>
      </c>
      <c r="Y212" t="s">
        <v>32</v>
      </c>
      <c r="Z212" t="s">
        <v>39</v>
      </c>
      <c r="AA212" t="str">
        <f>IFERROR(_xlfn.XLOOKUP($J212,avoidable_ed_reference!$A$2:$A$13,avoidable_ed_reference!$C$2:$C$13),"Not Classified")</f>
        <v>Not Classified</v>
      </c>
      <c r="AB212" t="str">
        <f>IFERROR(_xlfn.XLOOKUP($B212,enrollment!$A$2:$A$801,enrollment!$I$2:$I$801),"")</f>
        <v>TN</v>
      </c>
      <c r="AC212">
        <f>IFERROR(_xlfn.XLOOKUP($B212,enrollment!$A$2:$A$801,enrollment!$L$2:$L$801),"")</f>
        <v>60</v>
      </c>
      <c r="AD212" t="str" cm="1">
        <f t="array" ref="AD212">_xlfn.IFS(AC212="","Unknown",AC212&lt;18,"0-17",AC212&lt;35,"18-34",AC212&lt;50,"35-49",AC212&lt;65,"50-64",TRUE,"65+")</f>
        <v>50-64</v>
      </c>
      <c r="AE212">
        <f>IFERROR(_xlfn.XLOOKUP($B212,enrollment!$A$2:$A$801,enrollment!$O$2:$O$801),"")</f>
        <v>7890123456</v>
      </c>
      <c r="AF212">
        <f>IFERROR(_xlfn.XLOOKUP($AE212,providers!$B$2:$B$11,providers!$Q$2:$Q$11),"")</f>
        <v>3.9</v>
      </c>
      <c r="AG212" s="1">
        <f t="shared" si="3"/>
        <v>45536</v>
      </c>
    </row>
    <row r="213" spans="1:33" x14ac:dyDescent="0.25">
      <c r="A213" t="s">
        <v>314</v>
      </c>
      <c r="B213" t="s">
        <v>311</v>
      </c>
      <c r="C213">
        <v>2345678901</v>
      </c>
      <c r="D213">
        <v>2345678901</v>
      </c>
      <c r="E213" s="1">
        <v>45538</v>
      </c>
      <c r="F213" s="1">
        <v>45538</v>
      </c>
      <c r="G213" s="1">
        <v>45556</v>
      </c>
      <c r="H213" t="s">
        <v>28</v>
      </c>
      <c r="I213">
        <v>23</v>
      </c>
      <c r="J213" t="s">
        <v>80</v>
      </c>
      <c r="K213">
        <v>99284</v>
      </c>
      <c r="O213">
        <v>1</v>
      </c>
      <c r="P213">
        <v>2199.7800000000002</v>
      </c>
      <c r="Q213">
        <v>1222.0999999999999</v>
      </c>
      <c r="R213">
        <v>977.68</v>
      </c>
      <c r="S213">
        <v>244.42</v>
      </c>
      <c r="T213" t="s">
        <v>30</v>
      </c>
      <c r="X213" t="s">
        <v>233</v>
      </c>
      <c r="Y213" t="s">
        <v>32</v>
      </c>
      <c r="Z213" t="s">
        <v>45</v>
      </c>
      <c r="AA213" t="str">
        <f>IFERROR(_xlfn.XLOOKUP($J213,avoidable_ed_reference!$A$2:$A$13,avoidable_ed_reference!$C$2:$C$13),"Not Classified")</f>
        <v>Non-Avoidable</v>
      </c>
      <c r="AB213" t="str">
        <f>IFERROR(_xlfn.XLOOKUP($B213,enrollment!$A$2:$A$801,enrollment!$I$2:$I$801),"")</f>
        <v>TN</v>
      </c>
      <c r="AC213">
        <f>IFERROR(_xlfn.XLOOKUP($B213,enrollment!$A$2:$A$801,enrollment!$L$2:$L$801),"")</f>
        <v>60</v>
      </c>
      <c r="AD213" t="str" cm="1">
        <f t="array" ref="AD213">_xlfn.IFS(AC213="","Unknown",AC213&lt;18,"0-17",AC213&lt;35,"18-34",AC213&lt;50,"35-49",AC213&lt;65,"50-64",TRUE,"65+")</f>
        <v>50-64</v>
      </c>
      <c r="AE213">
        <f>IFERROR(_xlfn.XLOOKUP($B213,enrollment!$A$2:$A$801,enrollment!$O$2:$O$801),"")</f>
        <v>7890123456</v>
      </c>
      <c r="AF213">
        <f>IFERROR(_xlfn.XLOOKUP($AE213,providers!$B$2:$B$11,providers!$Q$2:$Q$11),"")</f>
        <v>3.9</v>
      </c>
      <c r="AG213" s="1">
        <f t="shared" si="3"/>
        <v>45536</v>
      </c>
    </row>
    <row r="214" spans="1:33" x14ac:dyDescent="0.25">
      <c r="A214" t="s">
        <v>315</v>
      </c>
      <c r="B214" t="s">
        <v>311</v>
      </c>
      <c r="C214">
        <v>9012345678</v>
      </c>
      <c r="D214">
        <v>9012345678</v>
      </c>
      <c r="E214" s="1">
        <v>45320</v>
      </c>
      <c r="F214" s="1">
        <v>45320</v>
      </c>
      <c r="G214" s="1">
        <v>45353</v>
      </c>
      <c r="H214" t="s">
        <v>59</v>
      </c>
      <c r="J214" t="s">
        <v>99</v>
      </c>
      <c r="L214" s="2" t="s">
        <v>106</v>
      </c>
      <c r="M214" t="s">
        <v>107</v>
      </c>
      <c r="N214" t="s">
        <v>108</v>
      </c>
      <c r="O214">
        <v>1</v>
      </c>
      <c r="P214">
        <v>996.25</v>
      </c>
      <c r="Q214">
        <v>905.68</v>
      </c>
      <c r="R214">
        <v>724.54</v>
      </c>
      <c r="S214">
        <v>181.14</v>
      </c>
      <c r="T214" t="s">
        <v>30</v>
      </c>
      <c r="X214" t="s">
        <v>233</v>
      </c>
      <c r="Y214" t="s">
        <v>32</v>
      </c>
      <c r="Z214" t="s">
        <v>64</v>
      </c>
      <c r="AA214" t="str">
        <f>IFERROR(_xlfn.XLOOKUP($J214,avoidable_ed_reference!$A$2:$A$13,avoidable_ed_reference!$C$2:$C$13),"Not Classified")</f>
        <v>Not Classified</v>
      </c>
      <c r="AB214" t="str">
        <f>IFERROR(_xlfn.XLOOKUP($B214,enrollment!$A$2:$A$801,enrollment!$I$2:$I$801),"")</f>
        <v>TN</v>
      </c>
      <c r="AC214">
        <f>IFERROR(_xlfn.XLOOKUP($B214,enrollment!$A$2:$A$801,enrollment!$L$2:$L$801),"")</f>
        <v>60</v>
      </c>
      <c r="AD214" t="str" cm="1">
        <f t="array" ref="AD214">_xlfn.IFS(AC214="","Unknown",AC214&lt;18,"0-17",AC214&lt;35,"18-34",AC214&lt;50,"35-49",AC214&lt;65,"50-64",TRUE,"65+")</f>
        <v>50-64</v>
      </c>
      <c r="AE214">
        <f>IFERROR(_xlfn.XLOOKUP($B214,enrollment!$A$2:$A$801,enrollment!$O$2:$O$801),"")</f>
        <v>7890123456</v>
      </c>
      <c r="AF214">
        <f>IFERROR(_xlfn.XLOOKUP($AE214,providers!$B$2:$B$11,providers!$Q$2:$Q$11),"")</f>
        <v>3.9</v>
      </c>
      <c r="AG214" s="1">
        <f t="shared" si="3"/>
        <v>45292</v>
      </c>
    </row>
    <row r="215" spans="1:33" x14ac:dyDescent="0.25">
      <c r="A215" t="s">
        <v>316</v>
      </c>
      <c r="B215" t="s">
        <v>317</v>
      </c>
      <c r="C215">
        <v>5678901234</v>
      </c>
      <c r="D215">
        <v>5678901234</v>
      </c>
      <c r="E215" s="1">
        <v>45322</v>
      </c>
      <c r="F215" s="1">
        <v>45322</v>
      </c>
      <c r="G215" s="1">
        <v>45340</v>
      </c>
      <c r="H215" t="s">
        <v>28</v>
      </c>
      <c r="I215">
        <v>20</v>
      </c>
      <c r="J215" t="s">
        <v>35</v>
      </c>
      <c r="K215">
        <v>99213</v>
      </c>
      <c r="O215">
        <v>1</v>
      </c>
      <c r="P215">
        <v>206</v>
      </c>
      <c r="Q215">
        <v>158.46</v>
      </c>
      <c r="R215">
        <v>126.77</v>
      </c>
      <c r="S215">
        <v>31.69</v>
      </c>
      <c r="T215" t="s">
        <v>30</v>
      </c>
      <c r="X215" t="s">
        <v>233</v>
      </c>
      <c r="Y215" t="s">
        <v>32</v>
      </c>
      <c r="Z215" t="s">
        <v>36</v>
      </c>
      <c r="AA215" t="str">
        <f>IFERROR(_xlfn.XLOOKUP($J215,avoidable_ed_reference!$A$2:$A$13,avoidable_ed_reference!$C$2:$C$13),"Not Classified")</f>
        <v>Avoidable</v>
      </c>
      <c r="AB215" t="str">
        <f>IFERROR(_xlfn.XLOOKUP($B215,enrollment!$A$2:$A$801,enrollment!$I$2:$I$801),"")</f>
        <v>TN</v>
      </c>
      <c r="AC215">
        <f>IFERROR(_xlfn.XLOOKUP($B215,enrollment!$A$2:$A$801,enrollment!$L$2:$L$801),"")</f>
        <v>53</v>
      </c>
      <c r="AD215" t="str" cm="1">
        <f t="array" ref="AD215">_xlfn.IFS(AC215="","Unknown",AC215&lt;18,"0-17",AC215&lt;35,"18-34",AC215&lt;50,"35-49",AC215&lt;65,"50-64",TRUE,"65+")</f>
        <v>50-64</v>
      </c>
      <c r="AE215">
        <f>IFERROR(_xlfn.XLOOKUP($B215,enrollment!$A$2:$A$801,enrollment!$O$2:$O$801),"")</f>
        <v>2233445566</v>
      </c>
      <c r="AF215">
        <f>IFERROR(_xlfn.XLOOKUP($AE215,providers!$B$2:$B$11,providers!$Q$2:$Q$11),"")</f>
        <v>3.5</v>
      </c>
      <c r="AG215" s="1">
        <f t="shared" si="3"/>
        <v>45292</v>
      </c>
    </row>
    <row r="216" spans="1:33" x14ac:dyDescent="0.25">
      <c r="A216" t="s">
        <v>318</v>
      </c>
      <c r="B216" t="s">
        <v>317</v>
      </c>
      <c r="C216">
        <v>8901234567</v>
      </c>
      <c r="D216">
        <v>8901234567</v>
      </c>
      <c r="E216" s="1">
        <v>45556</v>
      </c>
      <c r="F216" s="1">
        <v>45556</v>
      </c>
      <c r="G216" s="1">
        <v>45579</v>
      </c>
      <c r="H216" t="s">
        <v>28</v>
      </c>
      <c r="I216">
        <v>23</v>
      </c>
      <c r="J216" t="s">
        <v>55</v>
      </c>
      <c r="K216">
        <v>99284</v>
      </c>
      <c r="O216">
        <v>1</v>
      </c>
      <c r="P216">
        <v>1579.93</v>
      </c>
      <c r="Q216">
        <v>877.74</v>
      </c>
      <c r="R216">
        <v>702.19</v>
      </c>
      <c r="S216">
        <v>175.55</v>
      </c>
      <c r="T216" t="s">
        <v>30</v>
      </c>
      <c r="X216" t="s">
        <v>233</v>
      </c>
      <c r="Y216" t="s">
        <v>32</v>
      </c>
      <c r="Z216" t="s">
        <v>45</v>
      </c>
      <c r="AA216" t="str">
        <f>IFERROR(_xlfn.XLOOKUP($J216,avoidable_ed_reference!$A$2:$A$13,avoidable_ed_reference!$C$2:$C$13),"Not Classified")</f>
        <v>Potentially Avoidable</v>
      </c>
      <c r="AB216" t="str">
        <f>IFERROR(_xlfn.XLOOKUP($B216,enrollment!$A$2:$A$801,enrollment!$I$2:$I$801),"")</f>
        <v>TN</v>
      </c>
      <c r="AC216">
        <f>IFERROR(_xlfn.XLOOKUP($B216,enrollment!$A$2:$A$801,enrollment!$L$2:$L$801),"")</f>
        <v>53</v>
      </c>
      <c r="AD216" t="str" cm="1">
        <f t="array" ref="AD216">_xlfn.IFS(AC216="","Unknown",AC216&lt;18,"0-17",AC216&lt;35,"18-34",AC216&lt;50,"35-49",AC216&lt;65,"50-64",TRUE,"65+")</f>
        <v>50-64</v>
      </c>
      <c r="AE216">
        <f>IFERROR(_xlfn.XLOOKUP($B216,enrollment!$A$2:$A$801,enrollment!$O$2:$O$801),"")</f>
        <v>2233445566</v>
      </c>
      <c r="AF216">
        <f>IFERROR(_xlfn.XLOOKUP($AE216,providers!$B$2:$B$11,providers!$Q$2:$Q$11),"")</f>
        <v>3.5</v>
      </c>
      <c r="AG216" s="1">
        <f t="shared" si="3"/>
        <v>45536</v>
      </c>
    </row>
    <row r="217" spans="1:33" x14ac:dyDescent="0.25">
      <c r="A217" t="s">
        <v>319</v>
      </c>
      <c r="B217" t="s">
        <v>317</v>
      </c>
      <c r="C217">
        <v>2233445566</v>
      </c>
      <c r="D217">
        <v>2233445566</v>
      </c>
      <c r="E217" s="1">
        <v>45599</v>
      </c>
      <c r="F217" s="1">
        <v>45599</v>
      </c>
      <c r="G217" s="1">
        <v>45634</v>
      </c>
      <c r="H217" t="s">
        <v>28</v>
      </c>
      <c r="I217">
        <v>11</v>
      </c>
      <c r="J217" t="s">
        <v>38</v>
      </c>
      <c r="K217">
        <v>99213</v>
      </c>
      <c r="O217">
        <v>1</v>
      </c>
      <c r="P217">
        <v>212.9</v>
      </c>
      <c r="Q217">
        <v>157.69999999999999</v>
      </c>
      <c r="R217">
        <v>126.16</v>
      </c>
      <c r="S217">
        <v>31.54</v>
      </c>
      <c r="T217" t="s">
        <v>30</v>
      </c>
      <c r="X217" t="s">
        <v>233</v>
      </c>
      <c r="Y217" t="s">
        <v>32</v>
      </c>
      <c r="Z217" t="s">
        <v>39</v>
      </c>
      <c r="AA217" t="str">
        <f>IFERROR(_xlfn.XLOOKUP($J217,avoidable_ed_reference!$A$2:$A$13,avoidable_ed_reference!$C$2:$C$13),"Not Classified")</f>
        <v>Not Classified</v>
      </c>
      <c r="AB217" t="str">
        <f>IFERROR(_xlfn.XLOOKUP($B217,enrollment!$A$2:$A$801,enrollment!$I$2:$I$801),"")</f>
        <v>TN</v>
      </c>
      <c r="AC217">
        <f>IFERROR(_xlfn.XLOOKUP($B217,enrollment!$A$2:$A$801,enrollment!$L$2:$L$801),"")</f>
        <v>53</v>
      </c>
      <c r="AD217" t="str" cm="1">
        <f t="array" ref="AD217">_xlfn.IFS(AC217="","Unknown",AC217&lt;18,"0-17",AC217&lt;35,"18-34",AC217&lt;50,"35-49",AC217&lt;65,"50-64",TRUE,"65+")</f>
        <v>50-64</v>
      </c>
      <c r="AE217">
        <f>IFERROR(_xlfn.XLOOKUP($B217,enrollment!$A$2:$A$801,enrollment!$O$2:$O$801),"")</f>
        <v>2233445566</v>
      </c>
      <c r="AF217">
        <f>IFERROR(_xlfn.XLOOKUP($AE217,providers!$B$2:$B$11,providers!$Q$2:$Q$11),"")</f>
        <v>3.5</v>
      </c>
      <c r="AG217" s="1">
        <f t="shared" si="3"/>
        <v>45597</v>
      </c>
    </row>
    <row r="218" spans="1:33" x14ac:dyDescent="0.25">
      <c r="A218" t="s">
        <v>320</v>
      </c>
      <c r="B218" t="s">
        <v>317</v>
      </c>
      <c r="C218">
        <v>2233445566</v>
      </c>
      <c r="D218">
        <v>2233445566</v>
      </c>
      <c r="E218" s="1">
        <v>45557</v>
      </c>
      <c r="F218" s="1">
        <v>45557</v>
      </c>
      <c r="G218" s="1">
        <v>45574</v>
      </c>
      <c r="H218" t="s">
        <v>28</v>
      </c>
      <c r="I218">
        <v>11</v>
      </c>
      <c r="J218" t="s">
        <v>38</v>
      </c>
      <c r="K218">
        <v>99213</v>
      </c>
      <c r="O218">
        <v>1</v>
      </c>
      <c r="P218">
        <v>229.85</v>
      </c>
      <c r="Q218">
        <v>170.26</v>
      </c>
      <c r="R218">
        <v>136.21</v>
      </c>
      <c r="S218">
        <v>34.049999999999997</v>
      </c>
      <c r="T218" t="s">
        <v>30</v>
      </c>
      <c r="X218" t="s">
        <v>233</v>
      </c>
      <c r="Y218" t="s">
        <v>32</v>
      </c>
      <c r="Z218" t="s">
        <v>39</v>
      </c>
      <c r="AA218" t="str">
        <f>IFERROR(_xlfn.XLOOKUP($J218,avoidable_ed_reference!$A$2:$A$13,avoidable_ed_reference!$C$2:$C$13),"Not Classified")</f>
        <v>Not Classified</v>
      </c>
      <c r="AB218" t="str">
        <f>IFERROR(_xlfn.XLOOKUP($B218,enrollment!$A$2:$A$801,enrollment!$I$2:$I$801),"")</f>
        <v>TN</v>
      </c>
      <c r="AC218">
        <f>IFERROR(_xlfn.XLOOKUP($B218,enrollment!$A$2:$A$801,enrollment!$L$2:$L$801),"")</f>
        <v>53</v>
      </c>
      <c r="AD218" t="str" cm="1">
        <f t="array" ref="AD218">_xlfn.IFS(AC218="","Unknown",AC218&lt;18,"0-17",AC218&lt;35,"18-34",AC218&lt;50,"35-49",AC218&lt;65,"50-64",TRUE,"65+")</f>
        <v>50-64</v>
      </c>
      <c r="AE218">
        <f>IFERROR(_xlfn.XLOOKUP($B218,enrollment!$A$2:$A$801,enrollment!$O$2:$O$801),"")</f>
        <v>2233445566</v>
      </c>
      <c r="AF218">
        <f>IFERROR(_xlfn.XLOOKUP($AE218,providers!$B$2:$B$11,providers!$Q$2:$Q$11),"")</f>
        <v>3.5</v>
      </c>
      <c r="AG218" s="1">
        <f t="shared" si="3"/>
        <v>45536</v>
      </c>
    </row>
    <row r="219" spans="1:33" x14ac:dyDescent="0.25">
      <c r="A219" t="s">
        <v>321</v>
      </c>
      <c r="B219" t="s">
        <v>317</v>
      </c>
      <c r="C219">
        <v>2233445566</v>
      </c>
      <c r="D219">
        <v>2233445566</v>
      </c>
      <c r="E219" s="1">
        <v>45354</v>
      </c>
      <c r="F219" s="1">
        <v>45354</v>
      </c>
      <c r="G219" s="1">
        <v>45384</v>
      </c>
      <c r="H219" t="s">
        <v>28</v>
      </c>
      <c r="I219">
        <v>11</v>
      </c>
      <c r="J219" t="s">
        <v>38</v>
      </c>
      <c r="K219">
        <v>99213</v>
      </c>
      <c r="O219">
        <v>1</v>
      </c>
      <c r="P219">
        <v>165.56</v>
      </c>
      <c r="Q219">
        <v>122.64</v>
      </c>
      <c r="R219">
        <v>98.11</v>
      </c>
      <c r="S219">
        <v>24.53</v>
      </c>
      <c r="T219" t="s">
        <v>30</v>
      </c>
      <c r="X219" t="s">
        <v>233</v>
      </c>
      <c r="Y219" t="s">
        <v>32</v>
      </c>
      <c r="Z219" t="s">
        <v>39</v>
      </c>
      <c r="AA219" t="str">
        <f>IFERROR(_xlfn.XLOOKUP($J219,avoidable_ed_reference!$A$2:$A$13,avoidable_ed_reference!$C$2:$C$13),"Not Classified")</f>
        <v>Not Classified</v>
      </c>
      <c r="AB219" t="str">
        <f>IFERROR(_xlfn.XLOOKUP($B219,enrollment!$A$2:$A$801,enrollment!$I$2:$I$801),"")</f>
        <v>TN</v>
      </c>
      <c r="AC219">
        <f>IFERROR(_xlfn.XLOOKUP($B219,enrollment!$A$2:$A$801,enrollment!$L$2:$L$801),"")</f>
        <v>53</v>
      </c>
      <c r="AD219" t="str" cm="1">
        <f t="array" ref="AD219">_xlfn.IFS(AC219="","Unknown",AC219&lt;18,"0-17",AC219&lt;35,"18-34",AC219&lt;50,"35-49",AC219&lt;65,"50-64",TRUE,"65+")</f>
        <v>50-64</v>
      </c>
      <c r="AE219">
        <f>IFERROR(_xlfn.XLOOKUP($B219,enrollment!$A$2:$A$801,enrollment!$O$2:$O$801),"")</f>
        <v>2233445566</v>
      </c>
      <c r="AF219">
        <f>IFERROR(_xlfn.XLOOKUP($AE219,providers!$B$2:$B$11,providers!$Q$2:$Q$11),"")</f>
        <v>3.5</v>
      </c>
      <c r="AG219" s="1">
        <f t="shared" si="3"/>
        <v>45352</v>
      </c>
    </row>
    <row r="220" spans="1:33" x14ac:dyDescent="0.25">
      <c r="A220" t="s">
        <v>322</v>
      </c>
      <c r="B220" t="s">
        <v>317</v>
      </c>
      <c r="C220">
        <v>8901234567</v>
      </c>
      <c r="D220">
        <v>8901234567</v>
      </c>
      <c r="E220" s="1">
        <v>45293</v>
      </c>
      <c r="F220" s="1">
        <v>45293</v>
      </c>
      <c r="G220" s="1">
        <v>45328</v>
      </c>
      <c r="H220" t="s">
        <v>28</v>
      </c>
      <c r="I220">
        <v>23</v>
      </c>
      <c r="J220" t="s">
        <v>129</v>
      </c>
      <c r="K220">
        <v>99284</v>
      </c>
      <c r="O220">
        <v>1</v>
      </c>
      <c r="P220">
        <v>1628.39</v>
      </c>
      <c r="Q220">
        <v>904.66</v>
      </c>
      <c r="R220">
        <v>723.73</v>
      </c>
      <c r="S220">
        <v>180.93</v>
      </c>
      <c r="T220" t="s">
        <v>30</v>
      </c>
      <c r="X220" t="s">
        <v>233</v>
      </c>
      <c r="Y220" t="s">
        <v>32</v>
      </c>
      <c r="Z220" t="s">
        <v>45</v>
      </c>
      <c r="AA220" t="str">
        <f>IFERROR(_xlfn.XLOOKUP($J220,avoidable_ed_reference!$A$2:$A$13,avoidable_ed_reference!$C$2:$C$13),"Not Classified")</f>
        <v>Potentially Avoidable</v>
      </c>
      <c r="AB220" t="str">
        <f>IFERROR(_xlfn.XLOOKUP($B220,enrollment!$A$2:$A$801,enrollment!$I$2:$I$801),"")</f>
        <v>TN</v>
      </c>
      <c r="AC220">
        <f>IFERROR(_xlfn.XLOOKUP($B220,enrollment!$A$2:$A$801,enrollment!$L$2:$L$801),"")</f>
        <v>53</v>
      </c>
      <c r="AD220" t="str" cm="1">
        <f t="array" ref="AD220">_xlfn.IFS(AC220="","Unknown",AC220&lt;18,"0-17",AC220&lt;35,"18-34",AC220&lt;50,"35-49",AC220&lt;65,"50-64",TRUE,"65+")</f>
        <v>50-64</v>
      </c>
      <c r="AE220">
        <f>IFERROR(_xlfn.XLOOKUP($B220,enrollment!$A$2:$A$801,enrollment!$O$2:$O$801),"")</f>
        <v>2233445566</v>
      </c>
      <c r="AF220">
        <f>IFERROR(_xlfn.XLOOKUP($AE220,providers!$B$2:$B$11,providers!$Q$2:$Q$11),"")</f>
        <v>3.5</v>
      </c>
      <c r="AG220" s="1">
        <f t="shared" si="3"/>
        <v>45292</v>
      </c>
    </row>
    <row r="221" spans="1:33" x14ac:dyDescent="0.25">
      <c r="A221" t="s">
        <v>323</v>
      </c>
      <c r="B221" t="s">
        <v>324</v>
      </c>
      <c r="C221">
        <v>2345678901</v>
      </c>
      <c r="D221">
        <v>2345678901</v>
      </c>
      <c r="E221" s="1">
        <v>45383</v>
      </c>
      <c r="F221" s="1">
        <v>45383</v>
      </c>
      <c r="G221" s="1">
        <v>45399</v>
      </c>
      <c r="H221" t="s">
        <v>28</v>
      </c>
      <c r="I221">
        <v>11</v>
      </c>
      <c r="J221" t="s">
        <v>35</v>
      </c>
      <c r="K221">
        <v>99213</v>
      </c>
      <c r="O221">
        <v>1</v>
      </c>
      <c r="P221">
        <v>242.24</v>
      </c>
      <c r="Q221">
        <v>179.44</v>
      </c>
      <c r="R221">
        <v>143.55000000000001</v>
      </c>
      <c r="S221">
        <v>35.89</v>
      </c>
      <c r="T221" t="s">
        <v>30</v>
      </c>
      <c r="X221" t="s">
        <v>31</v>
      </c>
      <c r="Y221" t="s">
        <v>32</v>
      </c>
      <c r="Z221" t="s">
        <v>39</v>
      </c>
      <c r="AA221" t="str">
        <f>IFERROR(_xlfn.XLOOKUP($J221,avoidable_ed_reference!$A$2:$A$13,avoidable_ed_reference!$C$2:$C$13),"Not Classified")</f>
        <v>Avoidable</v>
      </c>
      <c r="AB221" t="str">
        <f>IFERROR(_xlfn.XLOOKUP($B221,enrollment!$A$2:$A$801,enrollment!$I$2:$I$801),"")</f>
        <v>OH</v>
      </c>
      <c r="AC221">
        <f>IFERROR(_xlfn.XLOOKUP($B221,enrollment!$A$2:$A$801,enrollment!$L$2:$L$801),"")</f>
        <v>79</v>
      </c>
      <c r="AD221" t="str" cm="1">
        <f t="array" ref="AD221">_xlfn.IFS(AC221="","Unknown",AC221&lt;18,"0-17",AC221&lt;35,"18-34",AC221&lt;50,"35-49",AC221&lt;65,"50-64",TRUE,"65+")</f>
        <v>65+</v>
      </c>
      <c r="AE221">
        <f>IFERROR(_xlfn.XLOOKUP($B221,enrollment!$A$2:$A$801,enrollment!$O$2:$O$801),"")</f>
        <v>2345678901</v>
      </c>
      <c r="AF221">
        <f>IFERROR(_xlfn.XLOOKUP($AE221,providers!$B$2:$B$11,providers!$Q$2:$Q$11),"")</f>
        <v>4.2</v>
      </c>
      <c r="AG221" s="1">
        <f t="shared" si="3"/>
        <v>45383</v>
      </c>
    </row>
    <row r="222" spans="1:33" x14ac:dyDescent="0.25">
      <c r="A222" t="s">
        <v>325</v>
      </c>
      <c r="B222" t="s">
        <v>324</v>
      </c>
      <c r="C222">
        <v>3456789012</v>
      </c>
      <c r="D222">
        <v>3456789012</v>
      </c>
      <c r="E222" s="1">
        <v>45574</v>
      </c>
      <c r="F222" s="1">
        <v>45574</v>
      </c>
      <c r="G222" s="1">
        <v>45596</v>
      </c>
      <c r="H222" t="s">
        <v>67</v>
      </c>
      <c r="I222">
        <v>21</v>
      </c>
      <c r="J222" t="s">
        <v>99</v>
      </c>
      <c r="K222">
        <v>99223</v>
      </c>
      <c r="O222">
        <v>1</v>
      </c>
      <c r="P222">
        <v>21406.79</v>
      </c>
      <c r="Q222">
        <v>13810.83</v>
      </c>
      <c r="R222">
        <v>11048.66</v>
      </c>
      <c r="S222">
        <v>2762.17</v>
      </c>
      <c r="T222" t="s">
        <v>30</v>
      </c>
      <c r="V222">
        <v>1</v>
      </c>
      <c r="W222" s="2" t="s">
        <v>68</v>
      </c>
      <c r="X222" t="s">
        <v>31</v>
      </c>
      <c r="Y222" t="s">
        <v>32</v>
      </c>
      <c r="Z222" t="s">
        <v>69</v>
      </c>
      <c r="AA222" t="str">
        <f>IFERROR(_xlfn.XLOOKUP($J222,avoidable_ed_reference!$A$2:$A$13,avoidable_ed_reference!$C$2:$C$13),"Not Classified")</f>
        <v>Not Classified</v>
      </c>
      <c r="AB222" t="str">
        <f>IFERROR(_xlfn.XLOOKUP($B222,enrollment!$A$2:$A$801,enrollment!$I$2:$I$801),"")</f>
        <v>OH</v>
      </c>
      <c r="AC222">
        <f>IFERROR(_xlfn.XLOOKUP($B222,enrollment!$A$2:$A$801,enrollment!$L$2:$L$801),"")</f>
        <v>79</v>
      </c>
      <c r="AD222" t="str" cm="1">
        <f t="array" ref="AD222">_xlfn.IFS(AC222="","Unknown",AC222&lt;18,"0-17",AC222&lt;35,"18-34",AC222&lt;50,"35-49",AC222&lt;65,"50-64",TRUE,"65+")</f>
        <v>65+</v>
      </c>
      <c r="AE222">
        <f>IFERROR(_xlfn.XLOOKUP($B222,enrollment!$A$2:$A$801,enrollment!$O$2:$O$801),"")</f>
        <v>2345678901</v>
      </c>
      <c r="AF222">
        <f>IFERROR(_xlfn.XLOOKUP($AE222,providers!$B$2:$B$11,providers!$Q$2:$Q$11),"")</f>
        <v>4.2</v>
      </c>
      <c r="AG222" s="1">
        <f t="shared" si="3"/>
        <v>45566</v>
      </c>
    </row>
    <row r="223" spans="1:33" x14ac:dyDescent="0.25">
      <c r="A223" t="s">
        <v>326</v>
      </c>
      <c r="B223" t="s">
        <v>324</v>
      </c>
      <c r="C223">
        <v>5678901234</v>
      </c>
      <c r="D223">
        <v>5678901234</v>
      </c>
      <c r="E223" s="1">
        <v>45467</v>
      </c>
      <c r="F223" s="1">
        <v>45467</v>
      </c>
      <c r="G223" s="1">
        <v>45498</v>
      </c>
      <c r="H223" t="s">
        <v>28</v>
      </c>
      <c r="I223">
        <v>20</v>
      </c>
      <c r="J223" t="s">
        <v>35</v>
      </c>
      <c r="K223">
        <v>99213</v>
      </c>
      <c r="O223">
        <v>1</v>
      </c>
      <c r="P223">
        <v>165.53</v>
      </c>
      <c r="Q223">
        <v>127.33</v>
      </c>
      <c r="R223">
        <v>101.86</v>
      </c>
      <c r="S223">
        <v>25.47</v>
      </c>
      <c r="T223" t="s">
        <v>30</v>
      </c>
      <c r="X223" t="s">
        <v>31</v>
      </c>
      <c r="Y223" t="s">
        <v>32</v>
      </c>
      <c r="Z223" t="s">
        <v>36</v>
      </c>
      <c r="AA223" t="str">
        <f>IFERROR(_xlfn.XLOOKUP($J223,avoidable_ed_reference!$A$2:$A$13,avoidable_ed_reference!$C$2:$C$13),"Not Classified")</f>
        <v>Avoidable</v>
      </c>
      <c r="AB223" t="str">
        <f>IFERROR(_xlfn.XLOOKUP($B223,enrollment!$A$2:$A$801,enrollment!$I$2:$I$801),"")</f>
        <v>OH</v>
      </c>
      <c r="AC223">
        <f>IFERROR(_xlfn.XLOOKUP($B223,enrollment!$A$2:$A$801,enrollment!$L$2:$L$801),"")</f>
        <v>79</v>
      </c>
      <c r="AD223" t="str" cm="1">
        <f t="array" ref="AD223">_xlfn.IFS(AC223="","Unknown",AC223&lt;18,"0-17",AC223&lt;35,"18-34",AC223&lt;50,"35-49",AC223&lt;65,"50-64",TRUE,"65+")</f>
        <v>65+</v>
      </c>
      <c r="AE223">
        <f>IFERROR(_xlfn.XLOOKUP($B223,enrollment!$A$2:$A$801,enrollment!$O$2:$O$801),"")</f>
        <v>2345678901</v>
      </c>
      <c r="AF223">
        <f>IFERROR(_xlfn.XLOOKUP($AE223,providers!$B$2:$B$11,providers!$Q$2:$Q$11),"")</f>
        <v>4.2</v>
      </c>
      <c r="AG223" s="1">
        <f t="shared" si="3"/>
        <v>45444</v>
      </c>
    </row>
    <row r="224" spans="1:33" x14ac:dyDescent="0.25">
      <c r="A224" t="s">
        <v>327</v>
      </c>
      <c r="B224" t="s">
        <v>324</v>
      </c>
      <c r="C224">
        <v>3456789012</v>
      </c>
      <c r="D224">
        <v>3456789012</v>
      </c>
      <c r="E224" s="1">
        <v>45561</v>
      </c>
      <c r="F224" s="1">
        <v>45561</v>
      </c>
      <c r="G224" s="1">
        <v>45595</v>
      </c>
      <c r="H224" t="s">
        <v>67</v>
      </c>
      <c r="I224">
        <v>21</v>
      </c>
      <c r="J224" t="s">
        <v>42</v>
      </c>
      <c r="K224">
        <v>99223</v>
      </c>
      <c r="O224">
        <v>1</v>
      </c>
      <c r="P224">
        <v>20684.21</v>
      </c>
      <c r="Q224">
        <v>13344.65</v>
      </c>
      <c r="R224">
        <v>10675.72</v>
      </c>
      <c r="S224">
        <v>2668.93</v>
      </c>
      <c r="T224" t="s">
        <v>30</v>
      </c>
      <c r="V224">
        <v>1</v>
      </c>
      <c r="W224" s="2" t="s">
        <v>68</v>
      </c>
      <c r="X224" t="s">
        <v>31</v>
      </c>
      <c r="Y224" t="s">
        <v>32</v>
      </c>
      <c r="Z224" t="s">
        <v>69</v>
      </c>
      <c r="AA224" t="str">
        <f>IFERROR(_xlfn.XLOOKUP($J224,avoidable_ed_reference!$A$2:$A$13,avoidable_ed_reference!$C$2:$C$13),"Not Classified")</f>
        <v>Non-Avoidable</v>
      </c>
      <c r="AB224" t="str">
        <f>IFERROR(_xlfn.XLOOKUP($B224,enrollment!$A$2:$A$801,enrollment!$I$2:$I$801),"")</f>
        <v>OH</v>
      </c>
      <c r="AC224">
        <f>IFERROR(_xlfn.XLOOKUP($B224,enrollment!$A$2:$A$801,enrollment!$L$2:$L$801),"")</f>
        <v>79</v>
      </c>
      <c r="AD224" t="str" cm="1">
        <f t="array" ref="AD224">_xlfn.IFS(AC224="","Unknown",AC224&lt;18,"0-17",AC224&lt;35,"18-34",AC224&lt;50,"35-49",AC224&lt;65,"50-64",TRUE,"65+")</f>
        <v>65+</v>
      </c>
      <c r="AE224">
        <f>IFERROR(_xlfn.XLOOKUP($B224,enrollment!$A$2:$A$801,enrollment!$O$2:$O$801),"")</f>
        <v>2345678901</v>
      </c>
      <c r="AF224">
        <f>IFERROR(_xlfn.XLOOKUP($AE224,providers!$B$2:$B$11,providers!$Q$2:$Q$11),"")</f>
        <v>4.2</v>
      </c>
      <c r="AG224" s="1">
        <f t="shared" si="3"/>
        <v>45536</v>
      </c>
    </row>
    <row r="225" spans="1:33" x14ac:dyDescent="0.25">
      <c r="A225" t="s">
        <v>328</v>
      </c>
      <c r="B225" t="s">
        <v>324</v>
      </c>
      <c r="C225">
        <v>2345678901</v>
      </c>
      <c r="D225">
        <v>2345678901</v>
      </c>
      <c r="E225" s="1">
        <v>45391</v>
      </c>
      <c r="F225" s="1">
        <v>45391</v>
      </c>
      <c r="G225" s="1">
        <v>45422</v>
      </c>
      <c r="H225" t="s">
        <v>28</v>
      </c>
      <c r="I225">
        <v>11</v>
      </c>
      <c r="J225" t="s">
        <v>47</v>
      </c>
      <c r="K225">
        <v>99213</v>
      </c>
      <c r="O225">
        <v>1</v>
      </c>
      <c r="P225">
        <v>205</v>
      </c>
      <c r="Q225">
        <v>151.85</v>
      </c>
      <c r="R225">
        <v>121.48</v>
      </c>
      <c r="S225">
        <v>30.37</v>
      </c>
      <c r="T225" t="s">
        <v>30</v>
      </c>
      <c r="X225" t="s">
        <v>31</v>
      </c>
      <c r="Y225" t="s">
        <v>32</v>
      </c>
      <c r="Z225" t="s">
        <v>39</v>
      </c>
      <c r="AA225" t="str">
        <f>IFERROR(_xlfn.XLOOKUP($J225,avoidable_ed_reference!$A$2:$A$13,avoidable_ed_reference!$C$2:$C$13),"Not Classified")</f>
        <v>Not Classified</v>
      </c>
      <c r="AB225" t="str">
        <f>IFERROR(_xlfn.XLOOKUP($B225,enrollment!$A$2:$A$801,enrollment!$I$2:$I$801),"")</f>
        <v>OH</v>
      </c>
      <c r="AC225">
        <f>IFERROR(_xlfn.XLOOKUP($B225,enrollment!$A$2:$A$801,enrollment!$L$2:$L$801),"")</f>
        <v>79</v>
      </c>
      <c r="AD225" t="str" cm="1">
        <f t="array" ref="AD225">_xlfn.IFS(AC225="","Unknown",AC225&lt;18,"0-17",AC225&lt;35,"18-34",AC225&lt;50,"35-49",AC225&lt;65,"50-64",TRUE,"65+")</f>
        <v>65+</v>
      </c>
      <c r="AE225">
        <f>IFERROR(_xlfn.XLOOKUP($B225,enrollment!$A$2:$A$801,enrollment!$O$2:$O$801),"")</f>
        <v>2345678901</v>
      </c>
      <c r="AF225">
        <f>IFERROR(_xlfn.XLOOKUP($AE225,providers!$B$2:$B$11,providers!$Q$2:$Q$11),"")</f>
        <v>4.2</v>
      </c>
      <c r="AG225" s="1">
        <f t="shared" si="3"/>
        <v>45383</v>
      </c>
    </row>
    <row r="226" spans="1:33" x14ac:dyDescent="0.25">
      <c r="A226" t="s">
        <v>329</v>
      </c>
      <c r="B226" t="s">
        <v>324</v>
      </c>
      <c r="C226">
        <v>5678901234</v>
      </c>
      <c r="D226">
        <v>5678901234</v>
      </c>
      <c r="E226" s="1">
        <v>45341</v>
      </c>
      <c r="F226" s="1">
        <v>45341</v>
      </c>
      <c r="G226" s="1">
        <v>45374</v>
      </c>
      <c r="H226" t="s">
        <v>28</v>
      </c>
      <c r="I226">
        <v>20</v>
      </c>
      <c r="J226" t="s">
        <v>35</v>
      </c>
      <c r="K226">
        <v>99213</v>
      </c>
      <c r="O226">
        <v>1</v>
      </c>
      <c r="P226">
        <v>169.2</v>
      </c>
      <c r="Q226">
        <v>130.15</v>
      </c>
      <c r="R226">
        <v>104.12</v>
      </c>
      <c r="S226">
        <v>26.03</v>
      </c>
      <c r="T226" t="s">
        <v>30</v>
      </c>
      <c r="X226" t="s">
        <v>31</v>
      </c>
      <c r="Y226" t="s">
        <v>32</v>
      </c>
      <c r="Z226" t="s">
        <v>36</v>
      </c>
      <c r="AA226" t="str">
        <f>IFERROR(_xlfn.XLOOKUP($J226,avoidable_ed_reference!$A$2:$A$13,avoidable_ed_reference!$C$2:$C$13),"Not Classified")</f>
        <v>Avoidable</v>
      </c>
      <c r="AB226" t="str">
        <f>IFERROR(_xlfn.XLOOKUP($B226,enrollment!$A$2:$A$801,enrollment!$I$2:$I$801),"")</f>
        <v>OH</v>
      </c>
      <c r="AC226">
        <f>IFERROR(_xlfn.XLOOKUP($B226,enrollment!$A$2:$A$801,enrollment!$L$2:$L$801),"")</f>
        <v>79</v>
      </c>
      <c r="AD226" t="str" cm="1">
        <f t="array" ref="AD226">_xlfn.IFS(AC226="","Unknown",AC226&lt;18,"0-17",AC226&lt;35,"18-34",AC226&lt;50,"35-49",AC226&lt;65,"50-64",TRUE,"65+")</f>
        <v>65+</v>
      </c>
      <c r="AE226">
        <f>IFERROR(_xlfn.XLOOKUP($B226,enrollment!$A$2:$A$801,enrollment!$O$2:$O$801),"")</f>
        <v>2345678901</v>
      </c>
      <c r="AF226">
        <f>IFERROR(_xlfn.XLOOKUP($AE226,providers!$B$2:$B$11,providers!$Q$2:$Q$11),"")</f>
        <v>4.2</v>
      </c>
      <c r="AG226" s="1">
        <f t="shared" si="3"/>
        <v>45323</v>
      </c>
    </row>
    <row r="227" spans="1:33" x14ac:dyDescent="0.25">
      <c r="A227" t="s">
        <v>330</v>
      </c>
      <c r="B227" t="s">
        <v>324</v>
      </c>
      <c r="C227">
        <v>8901234567</v>
      </c>
      <c r="D227">
        <v>8901234567</v>
      </c>
      <c r="E227" s="1">
        <v>45573</v>
      </c>
      <c r="F227" s="1">
        <v>45573</v>
      </c>
      <c r="G227" s="1">
        <v>45595</v>
      </c>
      <c r="H227" t="s">
        <v>28</v>
      </c>
      <c r="I227">
        <v>22</v>
      </c>
      <c r="J227" t="s">
        <v>29</v>
      </c>
      <c r="K227">
        <v>90837</v>
      </c>
      <c r="O227">
        <v>1</v>
      </c>
      <c r="P227">
        <v>216.45</v>
      </c>
      <c r="Q227">
        <v>160.33000000000001</v>
      </c>
      <c r="R227">
        <v>128.26</v>
      </c>
      <c r="S227">
        <v>32.07</v>
      </c>
      <c r="T227" t="s">
        <v>30</v>
      </c>
      <c r="X227" t="s">
        <v>31</v>
      </c>
      <c r="Y227" t="s">
        <v>32</v>
      </c>
      <c r="Z227" t="s">
        <v>33</v>
      </c>
      <c r="AA227" t="str">
        <f>IFERROR(_xlfn.XLOOKUP($J227,avoidable_ed_reference!$A$2:$A$13,avoidable_ed_reference!$C$2:$C$13),"Not Classified")</f>
        <v>Potentially Avoidable</v>
      </c>
      <c r="AB227" t="str">
        <f>IFERROR(_xlfn.XLOOKUP($B227,enrollment!$A$2:$A$801,enrollment!$I$2:$I$801),"")</f>
        <v>OH</v>
      </c>
      <c r="AC227">
        <f>IFERROR(_xlfn.XLOOKUP($B227,enrollment!$A$2:$A$801,enrollment!$L$2:$L$801),"")</f>
        <v>79</v>
      </c>
      <c r="AD227" t="str" cm="1">
        <f t="array" ref="AD227">_xlfn.IFS(AC227="","Unknown",AC227&lt;18,"0-17",AC227&lt;35,"18-34",AC227&lt;50,"35-49",AC227&lt;65,"50-64",TRUE,"65+")</f>
        <v>65+</v>
      </c>
      <c r="AE227">
        <f>IFERROR(_xlfn.XLOOKUP($B227,enrollment!$A$2:$A$801,enrollment!$O$2:$O$801),"")</f>
        <v>2345678901</v>
      </c>
      <c r="AF227">
        <f>IFERROR(_xlfn.XLOOKUP($AE227,providers!$B$2:$B$11,providers!$Q$2:$Q$11),"")</f>
        <v>4.2</v>
      </c>
      <c r="AG227" s="1">
        <f t="shared" si="3"/>
        <v>45566</v>
      </c>
    </row>
    <row r="228" spans="1:33" x14ac:dyDescent="0.25">
      <c r="A228" t="s">
        <v>331</v>
      </c>
      <c r="B228" t="s">
        <v>324</v>
      </c>
      <c r="C228">
        <v>3456789012</v>
      </c>
      <c r="D228">
        <v>3456789012</v>
      </c>
      <c r="E228" s="1">
        <v>45520</v>
      </c>
      <c r="F228" s="1">
        <v>45520</v>
      </c>
      <c r="G228" s="1">
        <v>45553</v>
      </c>
      <c r="H228" t="s">
        <v>59</v>
      </c>
      <c r="J228" t="s">
        <v>99</v>
      </c>
      <c r="L228" s="2" t="s">
        <v>151</v>
      </c>
      <c r="M228" t="s">
        <v>152</v>
      </c>
      <c r="N228" t="s">
        <v>153</v>
      </c>
      <c r="O228">
        <v>1</v>
      </c>
      <c r="P228">
        <v>924.2</v>
      </c>
      <c r="Q228">
        <v>840.18</v>
      </c>
      <c r="R228">
        <v>672.14</v>
      </c>
      <c r="S228">
        <v>168.04</v>
      </c>
      <c r="T228" t="s">
        <v>30</v>
      </c>
      <c r="X228" t="s">
        <v>31</v>
      </c>
      <c r="Y228" t="s">
        <v>32</v>
      </c>
      <c r="Z228" t="s">
        <v>64</v>
      </c>
      <c r="AA228" t="str">
        <f>IFERROR(_xlfn.XLOOKUP($J228,avoidable_ed_reference!$A$2:$A$13,avoidable_ed_reference!$C$2:$C$13),"Not Classified")</f>
        <v>Not Classified</v>
      </c>
      <c r="AB228" t="str">
        <f>IFERROR(_xlfn.XLOOKUP($B228,enrollment!$A$2:$A$801,enrollment!$I$2:$I$801),"")</f>
        <v>OH</v>
      </c>
      <c r="AC228">
        <f>IFERROR(_xlfn.XLOOKUP($B228,enrollment!$A$2:$A$801,enrollment!$L$2:$L$801),"")</f>
        <v>79</v>
      </c>
      <c r="AD228" t="str" cm="1">
        <f t="array" ref="AD228">_xlfn.IFS(AC228="","Unknown",AC228&lt;18,"0-17",AC228&lt;35,"18-34",AC228&lt;50,"35-49",AC228&lt;65,"50-64",TRUE,"65+")</f>
        <v>65+</v>
      </c>
      <c r="AE228">
        <f>IFERROR(_xlfn.XLOOKUP($B228,enrollment!$A$2:$A$801,enrollment!$O$2:$O$801),"")</f>
        <v>2345678901</v>
      </c>
      <c r="AF228">
        <f>IFERROR(_xlfn.XLOOKUP($AE228,providers!$B$2:$B$11,providers!$Q$2:$Q$11),"")</f>
        <v>4.2</v>
      </c>
      <c r="AG228" s="1">
        <f t="shared" si="3"/>
        <v>45505</v>
      </c>
    </row>
    <row r="229" spans="1:33" x14ac:dyDescent="0.25">
      <c r="A229" t="s">
        <v>332</v>
      </c>
      <c r="B229" t="s">
        <v>324</v>
      </c>
      <c r="C229">
        <v>5678901234</v>
      </c>
      <c r="D229">
        <v>5678901234</v>
      </c>
      <c r="E229" s="1">
        <v>45339</v>
      </c>
      <c r="F229" s="1">
        <v>45339</v>
      </c>
      <c r="G229" s="1">
        <v>45368</v>
      </c>
      <c r="H229" t="s">
        <v>28</v>
      </c>
      <c r="I229">
        <v>20</v>
      </c>
      <c r="J229" t="s">
        <v>35</v>
      </c>
      <c r="K229">
        <v>99213</v>
      </c>
      <c r="O229">
        <v>1</v>
      </c>
      <c r="P229">
        <v>156.58000000000001</v>
      </c>
      <c r="Q229">
        <v>120.45</v>
      </c>
      <c r="R229">
        <v>96.36</v>
      </c>
      <c r="S229">
        <v>24.09</v>
      </c>
      <c r="T229" t="s">
        <v>30</v>
      </c>
      <c r="X229" t="s">
        <v>31</v>
      </c>
      <c r="Y229" t="s">
        <v>32</v>
      </c>
      <c r="Z229" t="s">
        <v>36</v>
      </c>
      <c r="AA229" t="str">
        <f>IFERROR(_xlfn.XLOOKUP($J229,avoidable_ed_reference!$A$2:$A$13,avoidable_ed_reference!$C$2:$C$13),"Not Classified")</f>
        <v>Avoidable</v>
      </c>
      <c r="AB229" t="str">
        <f>IFERROR(_xlfn.XLOOKUP($B229,enrollment!$A$2:$A$801,enrollment!$I$2:$I$801),"")</f>
        <v>OH</v>
      </c>
      <c r="AC229">
        <f>IFERROR(_xlfn.XLOOKUP($B229,enrollment!$A$2:$A$801,enrollment!$L$2:$L$801),"")</f>
        <v>79</v>
      </c>
      <c r="AD229" t="str" cm="1">
        <f t="array" ref="AD229">_xlfn.IFS(AC229="","Unknown",AC229&lt;18,"0-17",AC229&lt;35,"18-34",AC229&lt;50,"35-49",AC229&lt;65,"50-64",TRUE,"65+")</f>
        <v>65+</v>
      </c>
      <c r="AE229">
        <f>IFERROR(_xlfn.XLOOKUP($B229,enrollment!$A$2:$A$801,enrollment!$O$2:$O$801),"")</f>
        <v>2345678901</v>
      </c>
      <c r="AF229">
        <f>IFERROR(_xlfn.XLOOKUP($AE229,providers!$B$2:$B$11,providers!$Q$2:$Q$11),"")</f>
        <v>4.2</v>
      </c>
      <c r="AG229" s="1">
        <f t="shared" si="3"/>
        <v>45323</v>
      </c>
    </row>
    <row r="230" spans="1:33" x14ac:dyDescent="0.25">
      <c r="A230" t="s">
        <v>333</v>
      </c>
      <c r="B230" t="s">
        <v>334</v>
      </c>
      <c r="C230">
        <v>7890123456</v>
      </c>
      <c r="D230">
        <v>7890123456</v>
      </c>
      <c r="E230" s="1">
        <v>45444</v>
      </c>
      <c r="F230" s="1">
        <v>45444</v>
      </c>
      <c r="G230" s="1">
        <v>45465</v>
      </c>
      <c r="H230" t="s">
        <v>28</v>
      </c>
      <c r="I230">
        <v>11</v>
      </c>
      <c r="J230" t="s">
        <v>47</v>
      </c>
      <c r="K230">
        <v>99213</v>
      </c>
      <c r="O230">
        <v>1</v>
      </c>
      <c r="P230">
        <v>175.28</v>
      </c>
      <c r="Q230">
        <v>129.84</v>
      </c>
      <c r="R230">
        <v>103.87</v>
      </c>
      <c r="S230">
        <v>25.97</v>
      </c>
      <c r="T230" t="s">
        <v>30</v>
      </c>
      <c r="X230" t="s">
        <v>233</v>
      </c>
      <c r="Y230" t="s">
        <v>32</v>
      </c>
      <c r="Z230" t="s">
        <v>39</v>
      </c>
      <c r="AA230" t="str">
        <f>IFERROR(_xlfn.XLOOKUP($J230,avoidable_ed_reference!$A$2:$A$13,avoidable_ed_reference!$C$2:$C$13),"Not Classified")</f>
        <v>Not Classified</v>
      </c>
      <c r="AB230" t="str">
        <f>IFERROR(_xlfn.XLOOKUP($B230,enrollment!$A$2:$A$801,enrollment!$I$2:$I$801),"")</f>
        <v>TN</v>
      </c>
      <c r="AC230">
        <f>IFERROR(_xlfn.XLOOKUP($B230,enrollment!$A$2:$A$801,enrollment!$L$2:$L$801),"")</f>
        <v>75</v>
      </c>
      <c r="AD230" t="str" cm="1">
        <f t="array" ref="AD230">_xlfn.IFS(AC230="","Unknown",AC230&lt;18,"0-17",AC230&lt;35,"18-34",AC230&lt;50,"35-49",AC230&lt;65,"50-64",TRUE,"65+")</f>
        <v>65+</v>
      </c>
      <c r="AE230">
        <f>IFERROR(_xlfn.XLOOKUP($B230,enrollment!$A$2:$A$801,enrollment!$O$2:$O$801),"")</f>
        <v>7890123456</v>
      </c>
      <c r="AF230">
        <f>IFERROR(_xlfn.XLOOKUP($AE230,providers!$B$2:$B$11,providers!$Q$2:$Q$11),"")</f>
        <v>3.9</v>
      </c>
      <c r="AG230" s="1">
        <f t="shared" si="3"/>
        <v>45444</v>
      </c>
    </row>
    <row r="231" spans="1:33" x14ac:dyDescent="0.25">
      <c r="A231" t="s">
        <v>335</v>
      </c>
      <c r="B231" t="s">
        <v>334</v>
      </c>
      <c r="C231">
        <v>2233445566</v>
      </c>
      <c r="D231">
        <v>2233445566</v>
      </c>
      <c r="E231" s="1">
        <v>45611</v>
      </c>
      <c r="F231" s="1">
        <v>45611</v>
      </c>
      <c r="G231" s="1">
        <v>45631</v>
      </c>
      <c r="H231" t="s">
        <v>28</v>
      </c>
      <c r="I231">
        <v>22</v>
      </c>
      <c r="J231" t="s">
        <v>29</v>
      </c>
      <c r="K231">
        <v>90837</v>
      </c>
      <c r="O231">
        <v>1</v>
      </c>
      <c r="P231">
        <v>281.35000000000002</v>
      </c>
      <c r="Q231">
        <v>208.41</v>
      </c>
      <c r="R231">
        <v>166.73</v>
      </c>
      <c r="S231">
        <v>41.68</v>
      </c>
      <c r="T231" t="s">
        <v>30</v>
      </c>
      <c r="X231" t="s">
        <v>233</v>
      </c>
      <c r="Y231" t="s">
        <v>32</v>
      </c>
      <c r="Z231" t="s">
        <v>33</v>
      </c>
      <c r="AA231" t="str">
        <f>IFERROR(_xlfn.XLOOKUP($J231,avoidable_ed_reference!$A$2:$A$13,avoidable_ed_reference!$C$2:$C$13),"Not Classified")</f>
        <v>Potentially Avoidable</v>
      </c>
      <c r="AB231" t="str">
        <f>IFERROR(_xlfn.XLOOKUP($B231,enrollment!$A$2:$A$801,enrollment!$I$2:$I$801),"")</f>
        <v>TN</v>
      </c>
      <c r="AC231">
        <f>IFERROR(_xlfn.XLOOKUP($B231,enrollment!$A$2:$A$801,enrollment!$L$2:$L$801),"")</f>
        <v>75</v>
      </c>
      <c r="AD231" t="str" cm="1">
        <f t="array" ref="AD231">_xlfn.IFS(AC231="","Unknown",AC231&lt;18,"0-17",AC231&lt;35,"18-34",AC231&lt;50,"35-49",AC231&lt;65,"50-64",TRUE,"65+")</f>
        <v>65+</v>
      </c>
      <c r="AE231">
        <f>IFERROR(_xlfn.XLOOKUP($B231,enrollment!$A$2:$A$801,enrollment!$O$2:$O$801),"")</f>
        <v>7890123456</v>
      </c>
      <c r="AF231">
        <f>IFERROR(_xlfn.XLOOKUP($AE231,providers!$B$2:$B$11,providers!$Q$2:$Q$11),"")</f>
        <v>3.9</v>
      </c>
      <c r="AG231" s="1">
        <f t="shared" si="3"/>
        <v>45597</v>
      </c>
    </row>
    <row r="232" spans="1:33" x14ac:dyDescent="0.25">
      <c r="A232" t="s">
        <v>336</v>
      </c>
      <c r="B232" t="s">
        <v>334</v>
      </c>
      <c r="C232">
        <v>8901234567</v>
      </c>
      <c r="D232">
        <v>8901234567</v>
      </c>
      <c r="E232" s="1">
        <v>45396</v>
      </c>
      <c r="F232" s="1">
        <v>45396</v>
      </c>
      <c r="G232" s="1">
        <v>45417</v>
      </c>
      <c r="H232" t="s">
        <v>28</v>
      </c>
      <c r="I232">
        <v>23</v>
      </c>
      <c r="J232" t="s">
        <v>80</v>
      </c>
      <c r="K232">
        <v>99284</v>
      </c>
      <c r="O232">
        <v>1</v>
      </c>
      <c r="P232">
        <v>1915.09</v>
      </c>
      <c r="Q232">
        <v>1063.94</v>
      </c>
      <c r="R232">
        <v>851.15</v>
      </c>
      <c r="S232">
        <v>212.79</v>
      </c>
      <c r="T232" t="s">
        <v>30</v>
      </c>
      <c r="X232" t="s">
        <v>233</v>
      </c>
      <c r="Y232" t="s">
        <v>32</v>
      </c>
      <c r="Z232" t="s">
        <v>45</v>
      </c>
      <c r="AA232" t="str">
        <f>IFERROR(_xlfn.XLOOKUP($J232,avoidable_ed_reference!$A$2:$A$13,avoidable_ed_reference!$C$2:$C$13),"Not Classified")</f>
        <v>Non-Avoidable</v>
      </c>
      <c r="AB232" t="str">
        <f>IFERROR(_xlfn.XLOOKUP($B232,enrollment!$A$2:$A$801,enrollment!$I$2:$I$801),"")</f>
        <v>TN</v>
      </c>
      <c r="AC232">
        <f>IFERROR(_xlfn.XLOOKUP($B232,enrollment!$A$2:$A$801,enrollment!$L$2:$L$801),"")</f>
        <v>75</v>
      </c>
      <c r="AD232" t="str" cm="1">
        <f t="array" ref="AD232">_xlfn.IFS(AC232="","Unknown",AC232&lt;18,"0-17",AC232&lt;35,"18-34",AC232&lt;50,"35-49",AC232&lt;65,"50-64",TRUE,"65+")</f>
        <v>65+</v>
      </c>
      <c r="AE232">
        <f>IFERROR(_xlfn.XLOOKUP($B232,enrollment!$A$2:$A$801,enrollment!$O$2:$O$801),"")</f>
        <v>7890123456</v>
      </c>
      <c r="AF232">
        <f>IFERROR(_xlfn.XLOOKUP($AE232,providers!$B$2:$B$11,providers!$Q$2:$Q$11),"")</f>
        <v>3.9</v>
      </c>
      <c r="AG232" s="1">
        <f t="shared" si="3"/>
        <v>45383</v>
      </c>
    </row>
    <row r="233" spans="1:33" x14ac:dyDescent="0.25">
      <c r="A233" t="s">
        <v>337</v>
      </c>
      <c r="B233" t="s">
        <v>334</v>
      </c>
      <c r="C233">
        <v>2233445566</v>
      </c>
      <c r="D233">
        <v>2233445566</v>
      </c>
      <c r="E233" s="1">
        <v>45341</v>
      </c>
      <c r="F233" s="1">
        <v>45341</v>
      </c>
      <c r="G233" s="1">
        <v>45376</v>
      </c>
      <c r="H233" t="s">
        <v>28</v>
      </c>
      <c r="I233">
        <v>23</v>
      </c>
      <c r="J233" t="s">
        <v>55</v>
      </c>
      <c r="K233">
        <v>99284</v>
      </c>
      <c r="O233">
        <v>1</v>
      </c>
      <c r="P233">
        <v>1929.53</v>
      </c>
      <c r="Q233">
        <v>1071.96</v>
      </c>
      <c r="R233">
        <v>857.57</v>
      </c>
      <c r="S233">
        <v>214.39</v>
      </c>
      <c r="T233" t="s">
        <v>30</v>
      </c>
      <c r="X233" t="s">
        <v>233</v>
      </c>
      <c r="Y233" t="s">
        <v>32</v>
      </c>
      <c r="Z233" t="s">
        <v>45</v>
      </c>
      <c r="AA233" t="str">
        <f>IFERROR(_xlfn.XLOOKUP($J233,avoidable_ed_reference!$A$2:$A$13,avoidable_ed_reference!$C$2:$C$13),"Not Classified")</f>
        <v>Potentially Avoidable</v>
      </c>
      <c r="AB233" t="str">
        <f>IFERROR(_xlfn.XLOOKUP($B233,enrollment!$A$2:$A$801,enrollment!$I$2:$I$801),"")</f>
        <v>TN</v>
      </c>
      <c r="AC233">
        <f>IFERROR(_xlfn.XLOOKUP($B233,enrollment!$A$2:$A$801,enrollment!$L$2:$L$801),"")</f>
        <v>75</v>
      </c>
      <c r="AD233" t="str" cm="1">
        <f t="array" ref="AD233">_xlfn.IFS(AC233="","Unknown",AC233&lt;18,"0-17",AC233&lt;35,"18-34",AC233&lt;50,"35-49",AC233&lt;65,"50-64",TRUE,"65+")</f>
        <v>65+</v>
      </c>
      <c r="AE233">
        <f>IFERROR(_xlfn.XLOOKUP($B233,enrollment!$A$2:$A$801,enrollment!$O$2:$O$801),"")</f>
        <v>7890123456</v>
      </c>
      <c r="AF233">
        <f>IFERROR(_xlfn.XLOOKUP($AE233,providers!$B$2:$B$11,providers!$Q$2:$Q$11),"")</f>
        <v>3.9</v>
      </c>
      <c r="AG233" s="1">
        <f t="shared" si="3"/>
        <v>45323</v>
      </c>
    </row>
    <row r="234" spans="1:33" x14ac:dyDescent="0.25">
      <c r="A234" t="s">
        <v>338</v>
      </c>
      <c r="B234" t="s">
        <v>334</v>
      </c>
      <c r="C234">
        <v>3456789012</v>
      </c>
      <c r="D234">
        <v>3456789012</v>
      </c>
      <c r="E234" s="1">
        <v>45357</v>
      </c>
      <c r="F234" s="1">
        <v>45357</v>
      </c>
      <c r="G234" s="1">
        <v>45378</v>
      </c>
      <c r="H234" t="s">
        <v>67</v>
      </c>
      <c r="I234">
        <v>21</v>
      </c>
      <c r="J234" t="s">
        <v>42</v>
      </c>
      <c r="K234">
        <v>99223</v>
      </c>
      <c r="O234">
        <v>1</v>
      </c>
      <c r="P234">
        <v>32030.53</v>
      </c>
      <c r="Q234">
        <v>20664.86</v>
      </c>
      <c r="R234">
        <v>16531.89</v>
      </c>
      <c r="S234">
        <v>4132.97</v>
      </c>
      <c r="T234" t="s">
        <v>30</v>
      </c>
      <c r="V234">
        <v>1</v>
      </c>
      <c r="W234" s="2" t="s">
        <v>68</v>
      </c>
      <c r="X234" t="s">
        <v>233</v>
      </c>
      <c r="Y234" t="s">
        <v>32</v>
      </c>
      <c r="Z234" t="s">
        <v>69</v>
      </c>
      <c r="AA234" t="str">
        <f>IFERROR(_xlfn.XLOOKUP($J234,avoidable_ed_reference!$A$2:$A$13,avoidable_ed_reference!$C$2:$C$13),"Not Classified")</f>
        <v>Non-Avoidable</v>
      </c>
      <c r="AB234" t="str">
        <f>IFERROR(_xlfn.XLOOKUP($B234,enrollment!$A$2:$A$801,enrollment!$I$2:$I$801),"")</f>
        <v>TN</v>
      </c>
      <c r="AC234">
        <f>IFERROR(_xlfn.XLOOKUP($B234,enrollment!$A$2:$A$801,enrollment!$L$2:$L$801),"")</f>
        <v>75</v>
      </c>
      <c r="AD234" t="str" cm="1">
        <f t="array" ref="AD234">_xlfn.IFS(AC234="","Unknown",AC234&lt;18,"0-17",AC234&lt;35,"18-34",AC234&lt;50,"35-49",AC234&lt;65,"50-64",TRUE,"65+")</f>
        <v>65+</v>
      </c>
      <c r="AE234">
        <f>IFERROR(_xlfn.XLOOKUP($B234,enrollment!$A$2:$A$801,enrollment!$O$2:$O$801),"")</f>
        <v>7890123456</v>
      </c>
      <c r="AF234">
        <f>IFERROR(_xlfn.XLOOKUP($AE234,providers!$B$2:$B$11,providers!$Q$2:$Q$11),"")</f>
        <v>3.9</v>
      </c>
      <c r="AG234" s="1">
        <f t="shared" si="3"/>
        <v>45352</v>
      </c>
    </row>
    <row r="235" spans="1:33" x14ac:dyDescent="0.25">
      <c r="A235" t="s">
        <v>339</v>
      </c>
      <c r="B235" t="s">
        <v>340</v>
      </c>
      <c r="C235">
        <v>6789012345</v>
      </c>
      <c r="D235">
        <v>6789012345</v>
      </c>
      <c r="E235" s="1">
        <v>45343</v>
      </c>
      <c r="F235" s="1">
        <v>45343</v>
      </c>
      <c r="G235" s="1">
        <v>45366</v>
      </c>
      <c r="H235" t="s">
        <v>28</v>
      </c>
      <c r="I235">
        <v>11</v>
      </c>
      <c r="J235" t="s">
        <v>47</v>
      </c>
      <c r="K235">
        <v>99213</v>
      </c>
      <c r="O235">
        <v>1</v>
      </c>
      <c r="P235">
        <v>228.19</v>
      </c>
      <c r="Q235">
        <v>169.03</v>
      </c>
      <c r="R235">
        <v>135.22</v>
      </c>
      <c r="S235">
        <v>33.81</v>
      </c>
      <c r="T235" t="s">
        <v>30</v>
      </c>
      <c r="X235" t="s">
        <v>146</v>
      </c>
      <c r="Y235" t="s">
        <v>147</v>
      </c>
      <c r="Z235" t="s">
        <v>39</v>
      </c>
      <c r="AA235" t="str">
        <f>IFERROR(_xlfn.XLOOKUP($J235,avoidable_ed_reference!$A$2:$A$13,avoidable_ed_reference!$C$2:$C$13),"Not Classified")</f>
        <v>Not Classified</v>
      </c>
      <c r="AB235" t="str">
        <f>IFERROR(_xlfn.XLOOKUP($B235,enrollment!$A$2:$A$801,enrollment!$I$2:$I$801),"")</f>
        <v>OH</v>
      </c>
      <c r="AC235">
        <f>IFERROR(_xlfn.XLOOKUP($B235,enrollment!$A$2:$A$801,enrollment!$L$2:$L$801),"")</f>
        <v>82</v>
      </c>
      <c r="AD235" t="str" cm="1">
        <f t="array" ref="AD235">_xlfn.IFS(AC235="","Unknown",AC235&lt;18,"0-17",AC235&lt;35,"18-34",AC235&lt;50,"35-49",AC235&lt;65,"50-64",TRUE,"65+")</f>
        <v>65+</v>
      </c>
      <c r="AE235">
        <f>IFERROR(_xlfn.XLOOKUP($B235,enrollment!$A$2:$A$801,enrollment!$O$2:$O$801),"")</f>
        <v>6789012345</v>
      </c>
      <c r="AF235">
        <f>IFERROR(_xlfn.XLOOKUP($AE235,providers!$B$2:$B$11,providers!$Q$2:$Q$11),"")</f>
        <v>4.0999999999999996</v>
      </c>
      <c r="AG235" s="1">
        <f t="shared" si="3"/>
        <v>45323</v>
      </c>
    </row>
    <row r="236" spans="1:33" x14ac:dyDescent="0.25">
      <c r="A236" t="s">
        <v>341</v>
      </c>
      <c r="B236" t="s">
        <v>340</v>
      </c>
      <c r="C236">
        <v>6789012345</v>
      </c>
      <c r="D236">
        <v>6789012345</v>
      </c>
      <c r="E236" s="1">
        <v>45554</v>
      </c>
      <c r="F236" s="1">
        <v>45554</v>
      </c>
      <c r="G236" s="1">
        <v>45577</v>
      </c>
      <c r="H236" t="s">
        <v>28</v>
      </c>
      <c r="I236">
        <v>11</v>
      </c>
      <c r="J236" t="s">
        <v>35</v>
      </c>
      <c r="K236">
        <v>99213</v>
      </c>
      <c r="O236">
        <v>1</v>
      </c>
      <c r="P236">
        <v>222.13</v>
      </c>
      <c r="Q236">
        <v>164.54</v>
      </c>
      <c r="R236">
        <v>131.63</v>
      </c>
      <c r="S236">
        <v>32.909999999999997</v>
      </c>
      <c r="T236" t="s">
        <v>30</v>
      </c>
      <c r="X236" t="s">
        <v>146</v>
      </c>
      <c r="Y236" t="s">
        <v>147</v>
      </c>
      <c r="Z236" t="s">
        <v>39</v>
      </c>
      <c r="AA236" t="str">
        <f>IFERROR(_xlfn.XLOOKUP($J236,avoidable_ed_reference!$A$2:$A$13,avoidable_ed_reference!$C$2:$C$13),"Not Classified")</f>
        <v>Avoidable</v>
      </c>
      <c r="AB236" t="str">
        <f>IFERROR(_xlfn.XLOOKUP($B236,enrollment!$A$2:$A$801,enrollment!$I$2:$I$801),"")</f>
        <v>OH</v>
      </c>
      <c r="AC236">
        <f>IFERROR(_xlfn.XLOOKUP($B236,enrollment!$A$2:$A$801,enrollment!$L$2:$L$801),"")</f>
        <v>82</v>
      </c>
      <c r="AD236" t="str" cm="1">
        <f t="array" ref="AD236">_xlfn.IFS(AC236="","Unknown",AC236&lt;18,"0-17",AC236&lt;35,"18-34",AC236&lt;50,"35-49",AC236&lt;65,"50-64",TRUE,"65+")</f>
        <v>65+</v>
      </c>
      <c r="AE236">
        <f>IFERROR(_xlfn.XLOOKUP($B236,enrollment!$A$2:$A$801,enrollment!$O$2:$O$801),"")</f>
        <v>6789012345</v>
      </c>
      <c r="AF236">
        <f>IFERROR(_xlfn.XLOOKUP($AE236,providers!$B$2:$B$11,providers!$Q$2:$Q$11),"")</f>
        <v>4.0999999999999996</v>
      </c>
      <c r="AG236" s="1">
        <f t="shared" si="3"/>
        <v>45536</v>
      </c>
    </row>
    <row r="237" spans="1:33" x14ac:dyDescent="0.25">
      <c r="A237" t="s">
        <v>342</v>
      </c>
      <c r="B237" t="s">
        <v>340</v>
      </c>
      <c r="C237">
        <v>6789012345</v>
      </c>
      <c r="D237">
        <v>6789012345</v>
      </c>
      <c r="E237" s="1">
        <v>45608</v>
      </c>
      <c r="F237" s="1">
        <v>45608</v>
      </c>
      <c r="G237" s="1">
        <v>45633</v>
      </c>
      <c r="H237" t="s">
        <v>59</v>
      </c>
      <c r="J237" t="s">
        <v>60</v>
      </c>
      <c r="L237" s="2" t="s">
        <v>151</v>
      </c>
      <c r="M237" t="s">
        <v>152</v>
      </c>
      <c r="N237" t="s">
        <v>153</v>
      </c>
      <c r="O237">
        <v>1</v>
      </c>
      <c r="P237">
        <v>901.5</v>
      </c>
      <c r="Q237">
        <v>819.55</v>
      </c>
      <c r="R237">
        <v>655.64</v>
      </c>
      <c r="S237">
        <v>163.91</v>
      </c>
      <c r="T237" t="s">
        <v>30</v>
      </c>
      <c r="X237" t="s">
        <v>146</v>
      </c>
      <c r="Y237" t="s">
        <v>147</v>
      </c>
      <c r="Z237" t="s">
        <v>64</v>
      </c>
      <c r="AA237" t="str">
        <f>IFERROR(_xlfn.XLOOKUP($J237,avoidable_ed_reference!$A$2:$A$13,avoidable_ed_reference!$C$2:$C$13),"Not Classified")</f>
        <v>Not Classified</v>
      </c>
      <c r="AB237" t="str">
        <f>IFERROR(_xlfn.XLOOKUP($B237,enrollment!$A$2:$A$801,enrollment!$I$2:$I$801),"")</f>
        <v>OH</v>
      </c>
      <c r="AC237">
        <f>IFERROR(_xlfn.XLOOKUP($B237,enrollment!$A$2:$A$801,enrollment!$L$2:$L$801),"")</f>
        <v>82</v>
      </c>
      <c r="AD237" t="str" cm="1">
        <f t="array" ref="AD237">_xlfn.IFS(AC237="","Unknown",AC237&lt;18,"0-17",AC237&lt;35,"18-34",AC237&lt;50,"35-49",AC237&lt;65,"50-64",TRUE,"65+")</f>
        <v>65+</v>
      </c>
      <c r="AE237">
        <f>IFERROR(_xlfn.XLOOKUP($B237,enrollment!$A$2:$A$801,enrollment!$O$2:$O$801),"")</f>
        <v>6789012345</v>
      </c>
      <c r="AF237">
        <f>IFERROR(_xlfn.XLOOKUP($AE237,providers!$B$2:$B$11,providers!$Q$2:$Q$11),"")</f>
        <v>4.0999999999999996</v>
      </c>
      <c r="AG237" s="1">
        <f t="shared" si="3"/>
        <v>45597</v>
      </c>
    </row>
    <row r="238" spans="1:33" x14ac:dyDescent="0.25">
      <c r="A238" t="s">
        <v>343</v>
      </c>
      <c r="B238" t="s">
        <v>340</v>
      </c>
      <c r="C238">
        <v>7890123456</v>
      </c>
      <c r="D238">
        <v>7890123456</v>
      </c>
      <c r="E238" s="1">
        <v>45619</v>
      </c>
      <c r="F238" s="1">
        <v>45619</v>
      </c>
      <c r="G238" s="1">
        <v>45654</v>
      </c>
      <c r="H238" t="s">
        <v>28</v>
      </c>
      <c r="I238">
        <v>22</v>
      </c>
      <c r="J238" t="s">
        <v>29</v>
      </c>
      <c r="K238">
        <v>90837</v>
      </c>
      <c r="O238">
        <v>1</v>
      </c>
      <c r="P238">
        <v>194.37</v>
      </c>
      <c r="Q238">
        <v>143.97999999999999</v>
      </c>
      <c r="R238">
        <v>115.18</v>
      </c>
      <c r="S238">
        <v>28.8</v>
      </c>
      <c r="T238" t="s">
        <v>30</v>
      </c>
      <c r="X238" t="s">
        <v>146</v>
      </c>
      <c r="Y238" t="s">
        <v>147</v>
      </c>
      <c r="Z238" t="s">
        <v>33</v>
      </c>
      <c r="AA238" t="str">
        <f>IFERROR(_xlfn.XLOOKUP($J238,avoidable_ed_reference!$A$2:$A$13,avoidable_ed_reference!$C$2:$C$13),"Not Classified")</f>
        <v>Potentially Avoidable</v>
      </c>
      <c r="AB238" t="str">
        <f>IFERROR(_xlfn.XLOOKUP($B238,enrollment!$A$2:$A$801,enrollment!$I$2:$I$801),"")</f>
        <v>OH</v>
      </c>
      <c r="AC238">
        <f>IFERROR(_xlfn.XLOOKUP($B238,enrollment!$A$2:$A$801,enrollment!$L$2:$L$801),"")</f>
        <v>82</v>
      </c>
      <c r="AD238" t="str" cm="1">
        <f t="array" ref="AD238">_xlfn.IFS(AC238="","Unknown",AC238&lt;18,"0-17",AC238&lt;35,"18-34",AC238&lt;50,"35-49",AC238&lt;65,"50-64",TRUE,"65+")</f>
        <v>65+</v>
      </c>
      <c r="AE238">
        <f>IFERROR(_xlfn.XLOOKUP($B238,enrollment!$A$2:$A$801,enrollment!$O$2:$O$801),"")</f>
        <v>6789012345</v>
      </c>
      <c r="AF238">
        <f>IFERROR(_xlfn.XLOOKUP($AE238,providers!$B$2:$B$11,providers!$Q$2:$Q$11),"")</f>
        <v>4.0999999999999996</v>
      </c>
      <c r="AG238" s="1">
        <f t="shared" si="3"/>
        <v>45597</v>
      </c>
    </row>
    <row r="239" spans="1:33" x14ac:dyDescent="0.25">
      <c r="A239" t="s">
        <v>344</v>
      </c>
      <c r="B239" t="s">
        <v>340</v>
      </c>
      <c r="C239">
        <v>2233445566</v>
      </c>
      <c r="D239">
        <v>2233445566</v>
      </c>
      <c r="E239" s="1">
        <v>45358</v>
      </c>
      <c r="F239" s="1">
        <v>45358</v>
      </c>
      <c r="G239" s="1">
        <v>45372</v>
      </c>
      <c r="H239" t="s">
        <v>28</v>
      </c>
      <c r="I239">
        <v>23</v>
      </c>
      <c r="J239" t="s">
        <v>29</v>
      </c>
      <c r="K239">
        <v>99284</v>
      </c>
      <c r="O239">
        <v>1</v>
      </c>
      <c r="P239">
        <v>1975.97</v>
      </c>
      <c r="Q239">
        <v>1097.76</v>
      </c>
      <c r="R239">
        <v>878.21</v>
      </c>
      <c r="S239">
        <v>219.55</v>
      </c>
      <c r="T239" t="s">
        <v>30</v>
      </c>
      <c r="X239" t="s">
        <v>146</v>
      </c>
      <c r="Y239" t="s">
        <v>147</v>
      </c>
      <c r="Z239" t="s">
        <v>45</v>
      </c>
      <c r="AA239" t="str">
        <f>IFERROR(_xlfn.XLOOKUP($J239,avoidable_ed_reference!$A$2:$A$13,avoidable_ed_reference!$C$2:$C$13),"Not Classified")</f>
        <v>Potentially Avoidable</v>
      </c>
      <c r="AB239" t="str">
        <f>IFERROR(_xlfn.XLOOKUP($B239,enrollment!$A$2:$A$801,enrollment!$I$2:$I$801),"")</f>
        <v>OH</v>
      </c>
      <c r="AC239">
        <f>IFERROR(_xlfn.XLOOKUP($B239,enrollment!$A$2:$A$801,enrollment!$L$2:$L$801),"")</f>
        <v>82</v>
      </c>
      <c r="AD239" t="str" cm="1">
        <f t="array" ref="AD239">_xlfn.IFS(AC239="","Unknown",AC239&lt;18,"0-17",AC239&lt;35,"18-34",AC239&lt;50,"35-49",AC239&lt;65,"50-64",TRUE,"65+")</f>
        <v>65+</v>
      </c>
      <c r="AE239">
        <f>IFERROR(_xlfn.XLOOKUP($B239,enrollment!$A$2:$A$801,enrollment!$O$2:$O$801),"")</f>
        <v>6789012345</v>
      </c>
      <c r="AF239">
        <f>IFERROR(_xlfn.XLOOKUP($AE239,providers!$B$2:$B$11,providers!$Q$2:$Q$11),"")</f>
        <v>4.0999999999999996</v>
      </c>
      <c r="AG239" s="1">
        <f t="shared" si="3"/>
        <v>45352</v>
      </c>
    </row>
    <row r="240" spans="1:33" x14ac:dyDescent="0.25">
      <c r="A240" t="s">
        <v>345</v>
      </c>
      <c r="B240" t="s">
        <v>340</v>
      </c>
      <c r="C240">
        <v>6789012345</v>
      </c>
      <c r="D240">
        <v>6789012345</v>
      </c>
      <c r="E240" s="1">
        <v>45476</v>
      </c>
      <c r="F240" s="1">
        <v>45476</v>
      </c>
      <c r="G240" s="1">
        <v>45499</v>
      </c>
      <c r="H240" t="s">
        <v>28</v>
      </c>
      <c r="I240">
        <v>11</v>
      </c>
      <c r="J240" t="s">
        <v>38</v>
      </c>
      <c r="K240">
        <v>99213</v>
      </c>
      <c r="O240">
        <v>1</v>
      </c>
      <c r="P240">
        <v>242.7</v>
      </c>
      <c r="Q240">
        <v>179.78</v>
      </c>
      <c r="R240">
        <v>143.82</v>
      </c>
      <c r="S240">
        <v>35.96</v>
      </c>
      <c r="T240" t="s">
        <v>30</v>
      </c>
      <c r="X240" t="s">
        <v>146</v>
      </c>
      <c r="Y240" t="s">
        <v>147</v>
      </c>
      <c r="Z240" t="s">
        <v>39</v>
      </c>
      <c r="AA240" t="str">
        <f>IFERROR(_xlfn.XLOOKUP($J240,avoidable_ed_reference!$A$2:$A$13,avoidable_ed_reference!$C$2:$C$13),"Not Classified")</f>
        <v>Not Classified</v>
      </c>
      <c r="AB240" t="str">
        <f>IFERROR(_xlfn.XLOOKUP($B240,enrollment!$A$2:$A$801,enrollment!$I$2:$I$801),"")</f>
        <v>OH</v>
      </c>
      <c r="AC240">
        <f>IFERROR(_xlfn.XLOOKUP($B240,enrollment!$A$2:$A$801,enrollment!$L$2:$L$801),"")</f>
        <v>82</v>
      </c>
      <c r="AD240" t="str" cm="1">
        <f t="array" ref="AD240">_xlfn.IFS(AC240="","Unknown",AC240&lt;18,"0-17",AC240&lt;35,"18-34",AC240&lt;50,"35-49",AC240&lt;65,"50-64",TRUE,"65+")</f>
        <v>65+</v>
      </c>
      <c r="AE240">
        <f>IFERROR(_xlfn.XLOOKUP($B240,enrollment!$A$2:$A$801,enrollment!$O$2:$O$801),"")</f>
        <v>6789012345</v>
      </c>
      <c r="AF240">
        <f>IFERROR(_xlfn.XLOOKUP($AE240,providers!$B$2:$B$11,providers!$Q$2:$Q$11),"")</f>
        <v>4.0999999999999996</v>
      </c>
      <c r="AG240" s="1">
        <f t="shared" si="3"/>
        <v>45474</v>
      </c>
    </row>
    <row r="241" spans="1:33" x14ac:dyDescent="0.25">
      <c r="A241" t="s">
        <v>346</v>
      </c>
      <c r="B241" t="s">
        <v>347</v>
      </c>
      <c r="C241">
        <v>9012345678</v>
      </c>
      <c r="D241">
        <v>9012345678</v>
      </c>
      <c r="E241" s="1">
        <v>45596</v>
      </c>
      <c r="F241" s="1">
        <v>45596</v>
      </c>
      <c r="G241" s="1">
        <v>45630</v>
      </c>
      <c r="H241" t="s">
        <v>67</v>
      </c>
      <c r="I241">
        <v>21</v>
      </c>
      <c r="J241" t="s">
        <v>99</v>
      </c>
      <c r="K241">
        <v>99223</v>
      </c>
      <c r="O241">
        <v>1</v>
      </c>
      <c r="P241">
        <v>33018.33</v>
      </c>
      <c r="Q241">
        <v>21302.15</v>
      </c>
      <c r="R241">
        <v>17041.72</v>
      </c>
      <c r="S241">
        <v>4260.43</v>
      </c>
      <c r="T241" t="s">
        <v>30</v>
      </c>
      <c r="V241">
        <v>1</v>
      </c>
      <c r="W241" s="2" t="s">
        <v>68</v>
      </c>
      <c r="X241" t="s">
        <v>31</v>
      </c>
      <c r="Y241" t="s">
        <v>32</v>
      </c>
      <c r="Z241" t="s">
        <v>69</v>
      </c>
      <c r="AA241" t="str">
        <f>IFERROR(_xlfn.XLOOKUP($J241,avoidable_ed_reference!$A$2:$A$13,avoidable_ed_reference!$C$2:$C$13),"Not Classified")</f>
        <v>Not Classified</v>
      </c>
      <c r="AB241" t="str">
        <f>IFERROR(_xlfn.XLOOKUP($B241,enrollment!$A$2:$A$801,enrollment!$I$2:$I$801),"")</f>
        <v>GA</v>
      </c>
      <c r="AC241">
        <f>IFERROR(_xlfn.XLOOKUP($B241,enrollment!$A$2:$A$801,enrollment!$L$2:$L$801),"")</f>
        <v>50</v>
      </c>
      <c r="AD241" t="str" cm="1">
        <f t="array" ref="AD241">_xlfn.IFS(AC241="","Unknown",AC241&lt;18,"0-17",AC241&lt;35,"18-34",AC241&lt;50,"35-49",AC241&lt;65,"50-64",TRUE,"65+")</f>
        <v>50-64</v>
      </c>
      <c r="AE241">
        <f>IFERROR(_xlfn.XLOOKUP($B241,enrollment!$A$2:$A$801,enrollment!$O$2:$O$801),"")</f>
        <v>8901234567</v>
      </c>
      <c r="AF241">
        <f>IFERROR(_xlfn.XLOOKUP($AE241,providers!$B$2:$B$11,providers!$Q$2:$Q$11),"")</f>
        <v>3.7</v>
      </c>
      <c r="AG241" s="1">
        <f t="shared" si="3"/>
        <v>45566</v>
      </c>
    </row>
    <row r="242" spans="1:33" x14ac:dyDescent="0.25">
      <c r="A242" t="s">
        <v>348</v>
      </c>
      <c r="B242" t="s">
        <v>347</v>
      </c>
      <c r="C242">
        <v>8901234567</v>
      </c>
      <c r="D242">
        <v>8901234567</v>
      </c>
      <c r="E242" s="1">
        <v>45293</v>
      </c>
      <c r="F242" s="1">
        <v>45293</v>
      </c>
      <c r="G242" s="1">
        <v>45323</v>
      </c>
      <c r="H242" t="s">
        <v>28</v>
      </c>
      <c r="I242">
        <v>11</v>
      </c>
      <c r="J242" t="s">
        <v>47</v>
      </c>
      <c r="K242">
        <v>99213</v>
      </c>
      <c r="O242">
        <v>1</v>
      </c>
      <c r="P242">
        <v>167.14</v>
      </c>
      <c r="Q242">
        <v>123.81</v>
      </c>
      <c r="R242">
        <v>99.05</v>
      </c>
      <c r="S242">
        <v>24.76</v>
      </c>
      <c r="T242" t="s">
        <v>30</v>
      </c>
      <c r="X242" t="s">
        <v>31</v>
      </c>
      <c r="Y242" t="s">
        <v>32</v>
      </c>
      <c r="Z242" t="s">
        <v>39</v>
      </c>
      <c r="AA242" t="str">
        <f>IFERROR(_xlfn.XLOOKUP($J242,avoidable_ed_reference!$A$2:$A$13,avoidable_ed_reference!$C$2:$C$13),"Not Classified")</f>
        <v>Not Classified</v>
      </c>
      <c r="AB242" t="str">
        <f>IFERROR(_xlfn.XLOOKUP($B242,enrollment!$A$2:$A$801,enrollment!$I$2:$I$801),"")</f>
        <v>GA</v>
      </c>
      <c r="AC242">
        <f>IFERROR(_xlfn.XLOOKUP($B242,enrollment!$A$2:$A$801,enrollment!$L$2:$L$801),"")</f>
        <v>50</v>
      </c>
      <c r="AD242" t="str" cm="1">
        <f t="array" ref="AD242">_xlfn.IFS(AC242="","Unknown",AC242&lt;18,"0-17",AC242&lt;35,"18-34",AC242&lt;50,"35-49",AC242&lt;65,"50-64",TRUE,"65+")</f>
        <v>50-64</v>
      </c>
      <c r="AE242">
        <f>IFERROR(_xlfn.XLOOKUP($B242,enrollment!$A$2:$A$801,enrollment!$O$2:$O$801),"")</f>
        <v>8901234567</v>
      </c>
      <c r="AF242">
        <f>IFERROR(_xlfn.XLOOKUP($AE242,providers!$B$2:$B$11,providers!$Q$2:$Q$11),"")</f>
        <v>3.7</v>
      </c>
      <c r="AG242" s="1">
        <f t="shared" si="3"/>
        <v>45292</v>
      </c>
    </row>
    <row r="243" spans="1:33" x14ac:dyDescent="0.25">
      <c r="A243" t="s">
        <v>349</v>
      </c>
      <c r="B243" t="s">
        <v>347</v>
      </c>
      <c r="C243">
        <v>8901234567</v>
      </c>
      <c r="D243">
        <v>8901234567</v>
      </c>
      <c r="E243" s="1">
        <v>45302</v>
      </c>
      <c r="F243" s="1">
        <v>45302</v>
      </c>
      <c r="G243" s="1">
        <v>45325</v>
      </c>
      <c r="H243" t="s">
        <v>28</v>
      </c>
      <c r="I243">
        <v>11</v>
      </c>
      <c r="J243" t="s">
        <v>47</v>
      </c>
      <c r="K243">
        <v>99213</v>
      </c>
      <c r="O243">
        <v>1</v>
      </c>
      <c r="P243">
        <v>232.67</v>
      </c>
      <c r="Q243">
        <v>172.35</v>
      </c>
      <c r="R243">
        <v>137.88</v>
      </c>
      <c r="S243">
        <v>34.47</v>
      </c>
      <c r="T243" t="s">
        <v>30</v>
      </c>
      <c r="X243" t="s">
        <v>31</v>
      </c>
      <c r="Y243" t="s">
        <v>32</v>
      </c>
      <c r="Z243" t="s">
        <v>39</v>
      </c>
      <c r="AA243" t="str">
        <f>IFERROR(_xlfn.XLOOKUP($J243,avoidable_ed_reference!$A$2:$A$13,avoidable_ed_reference!$C$2:$C$13),"Not Classified")</f>
        <v>Not Classified</v>
      </c>
      <c r="AB243" t="str">
        <f>IFERROR(_xlfn.XLOOKUP($B243,enrollment!$A$2:$A$801,enrollment!$I$2:$I$801),"")</f>
        <v>GA</v>
      </c>
      <c r="AC243">
        <f>IFERROR(_xlfn.XLOOKUP($B243,enrollment!$A$2:$A$801,enrollment!$L$2:$L$801),"")</f>
        <v>50</v>
      </c>
      <c r="AD243" t="str" cm="1">
        <f t="array" ref="AD243">_xlfn.IFS(AC243="","Unknown",AC243&lt;18,"0-17",AC243&lt;35,"18-34",AC243&lt;50,"35-49",AC243&lt;65,"50-64",TRUE,"65+")</f>
        <v>50-64</v>
      </c>
      <c r="AE243">
        <f>IFERROR(_xlfn.XLOOKUP($B243,enrollment!$A$2:$A$801,enrollment!$O$2:$O$801),"")</f>
        <v>8901234567</v>
      </c>
      <c r="AF243">
        <f>IFERROR(_xlfn.XLOOKUP($AE243,providers!$B$2:$B$11,providers!$Q$2:$Q$11),"")</f>
        <v>3.7</v>
      </c>
      <c r="AG243" s="1">
        <f t="shared" si="3"/>
        <v>45292</v>
      </c>
    </row>
    <row r="244" spans="1:33" x14ac:dyDescent="0.25">
      <c r="A244" t="s">
        <v>350</v>
      </c>
      <c r="B244" t="s">
        <v>347</v>
      </c>
      <c r="C244">
        <v>8901234567</v>
      </c>
      <c r="D244">
        <v>8901234567</v>
      </c>
      <c r="E244" s="1">
        <v>45497</v>
      </c>
      <c r="F244" s="1">
        <v>45497</v>
      </c>
      <c r="G244" s="1">
        <v>45520</v>
      </c>
      <c r="H244" t="s">
        <v>28</v>
      </c>
      <c r="I244">
        <v>11</v>
      </c>
      <c r="J244" t="s">
        <v>38</v>
      </c>
      <c r="K244">
        <v>99213</v>
      </c>
      <c r="O244">
        <v>1</v>
      </c>
      <c r="P244">
        <v>232.21</v>
      </c>
      <c r="Q244">
        <v>172.01</v>
      </c>
      <c r="R244">
        <v>137.61000000000001</v>
      </c>
      <c r="S244">
        <v>34.4</v>
      </c>
      <c r="T244" t="s">
        <v>30</v>
      </c>
      <c r="X244" t="s">
        <v>31</v>
      </c>
      <c r="Y244" t="s">
        <v>32</v>
      </c>
      <c r="Z244" t="s">
        <v>39</v>
      </c>
      <c r="AA244" t="str">
        <f>IFERROR(_xlfn.XLOOKUP($J244,avoidable_ed_reference!$A$2:$A$13,avoidable_ed_reference!$C$2:$C$13),"Not Classified")</f>
        <v>Not Classified</v>
      </c>
      <c r="AB244" t="str">
        <f>IFERROR(_xlfn.XLOOKUP($B244,enrollment!$A$2:$A$801,enrollment!$I$2:$I$801),"")</f>
        <v>GA</v>
      </c>
      <c r="AC244">
        <f>IFERROR(_xlfn.XLOOKUP($B244,enrollment!$A$2:$A$801,enrollment!$L$2:$L$801),"")</f>
        <v>50</v>
      </c>
      <c r="AD244" t="str" cm="1">
        <f t="array" ref="AD244">_xlfn.IFS(AC244="","Unknown",AC244&lt;18,"0-17",AC244&lt;35,"18-34",AC244&lt;50,"35-49",AC244&lt;65,"50-64",TRUE,"65+")</f>
        <v>50-64</v>
      </c>
      <c r="AE244">
        <f>IFERROR(_xlfn.XLOOKUP($B244,enrollment!$A$2:$A$801,enrollment!$O$2:$O$801),"")</f>
        <v>8901234567</v>
      </c>
      <c r="AF244">
        <f>IFERROR(_xlfn.XLOOKUP($AE244,providers!$B$2:$B$11,providers!$Q$2:$Q$11),"")</f>
        <v>3.7</v>
      </c>
      <c r="AG244" s="1">
        <f t="shared" si="3"/>
        <v>45474</v>
      </c>
    </row>
    <row r="245" spans="1:33" x14ac:dyDescent="0.25">
      <c r="A245" t="s">
        <v>351</v>
      </c>
      <c r="B245" t="s">
        <v>347</v>
      </c>
      <c r="C245">
        <v>8901234567</v>
      </c>
      <c r="D245">
        <v>8901234567</v>
      </c>
      <c r="E245" s="1">
        <v>45345</v>
      </c>
      <c r="F245" s="1">
        <v>45345</v>
      </c>
      <c r="G245" s="1">
        <v>45369</v>
      </c>
      <c r="H245" t="s">
        <v>28</v>
      </c>
      <c r="I245">
        <v>11</v>
      </c>
      <c r="J245" t="s">
        <v>35</v>
      </c>
      <c r="K245">
        <v>99213</v>
      </c>
      <c r="O245">
        <v>1</v>
      </c>
      <c r="P245">
        <v>240.66</v>
      </c>
      <c r="Q245">
        <v>178.27</v>
      </c>
      <c r="R245">
        <v>142.62</v>
      </c>
      <c r="S245">
        <v>35.65</v>
      </c>
      <c r="T245" t="s">
        <v>30</v>
      </c>
      <c r="X245" t="s">
        <v>31</v>
      </c>
      <c r="Y245" t="s">
        <v>32</v>
      </c>
      <c r="Z245" t="s">
        <v>39</v>
      </c>
      <c r="AA245" t="str">
        <f>IFERROR(_xlfn.XLOOKUP($J245,avoidable_ed_reference!$A$2:$A$13,avoidable_ed_reference!$C$2:$C$13),"Not Classified")</f>
        <v>Avoidable</v>
      </c>
      <c r="AB245" t="str">
        <f>IFERROR(_xlfn.XLOOKUP($B245,enrollment!$A$2:$A$801,enrollment!$I$2:$I$801),"")</f>
        <v>GA</v>
      </c>
      <c r="AC245">
        <f>IFERROR(_xlfn.XLOOKUP($B245,enrollment!$A$2:$A$801,enrollment!$L$2:$L$801),"")</f>
        <v>50</v>
      </c>
      <c r="AD245" t="str" cm="1">
        <f t="array" ref="AD245">_xlfn.IFS(AC245="","Unknown",AC245&lt;18,"0-17",AC245&lt;35,"18-34",AC245&lt;50,"35-49",AC245&lt;65,"50-64",TRUE,"65+")</f>
        <v>50-64</v>
      </c>
      <c r="AE245">
        <f>IFERROR(_xlfn.XLOOKUP($B245,enrollment!$A$2:$A$801,enrollment!$O$2:$O$801),"")</f>
        <v>8901234567</v>
      </c>
      <c r="AF245">
        <f>IFERROR(_xlfn.XLOOKUP($AE245,providers!$B$2:$B$11,providers!$Q$2:$Q$11),"")</f>
        <v>3.7</v>
      </c>
      <c r="AG245" s="1">
        <f t="shared" si="3"/>
        <v>45323</v>
      </c>
    </row>
    <row r="246" spans="1:33" x14ac:dyDescent="0.25">
      <c r="A246" t="s">
        <v>352</v>
      </c>
      <c r="B246" t="s">
        <v>347</v>
      </c>
      <c r="C246">
        <v>8901234567</v>
      </c>
      <c r="D246">
        <v>8901234567</v>
      </c>
      <c r="E246" s="1">
        <v>45389</v>
      </c>
      <c r="F246" s="1">
        <v>45389</v>
      </c>
      <c r="G246" s="1">
        <v>45405</v>
      </c>
      <c r="H246" t="s">
        <v>28</v>
      </c>
      <c r="I246">
        <v>11</v>
      </c>
      <c r="J246" t="s">
        <v>47</v>
      </c>
      <c r="K246">
        <v>99213</v>
      </c>
      <c r="O246">
        <v>1</v>
      </c>
      <c r="P246">
        <v>212.27</v>
      </c>
      <c r="Q246">
        <v>157.24</v>
      </c>
      <c r="R246">
        <v>125.79</v>
      </c>
      <c r="S246">
        <v>31.45</v>
      </c>
      <c r="T246" t="s">
        <v>30</v>
      </c>
      <c r="X246" t="s">
        <v>31</v>
      </c>
      <c r="Y246" t="s">
        <v>32</v>
      </c>
      <c r="Z246" t="s">
        <v>39</v>
      </c>
      <c r="AA246" t="str">
        <f>IFERROR(_xlfn.XLOOKUP($J246,avoidable_ed_reference!$A$2:$A$13,avoidable_ed_reference!$C$2:$C$13),"Not Classified")</f>
        <v>Not Classified</v>
      </c>
      <c r="AB246" t="str">
        <f>IFERROR(_xlfn.XLOOKUP($B246,enrollment!$A$2:$A$801,enrollment!$I$2:$I$801),"")</f>
        <v>GA</v>
      </c>
      <c r="AC246">
        <f>IFERROR(_xlfn.XLOOKUP($B246,enrollment!$A$2:$A$801,enrollment!$L$2:$L$801),"")</f>
        <v>50</v>
      </c>
      <c r="AD246" t="str" cm="1">
        <f t="array" ref="AD246">_xlfn.IFS(AC246="","Unknown",AC246&lt;18,"0-17",AC246&lt;35,"18-34",AC246&lt;50,"35-49",AC246&lt;65,"50-64",TRUE,"65+")</f>
        <v>50-64</v>
      </c>
      <c r="AE246">
        <f>IFERROR(_xlfn.XLOOKUP($B246,enrollment!$A$2:$A$801,enrollment!$O$2:$O$801),"")</f>
        <v>8901234567</v>
      </c>
      <c r="AF246">
        <f>IFERROR(_xlfn.XLOOKUP($AE246,providers!$B$2:$B$11,providers!$Q$2:$Q$11),"")</f>
        <v>3.7</v>
      </c>
      <c r="AG246" s="1">
        <f t="shared" si="3"/>
        <v>45383</v>
      </c>
    </row>
    <row r="247" spans="1:33" x14ac:dyDescent="0.25">
      <c r="A247" t="s">
        <v>353</v>
      </c>
      <c r="B247" t="s">
        <v>354</v>
      </c>
      <c r="C247">
        <v>3456789012</v>
      </c>
      <c r="D247">
        <v>3456789012</v>
      </c>
      <c r="E247" s="1">
        <v>45441</v>
      </c>
      <c r="F247" s="1">
        <v>45441</v>
      </c>
      <c r="G247" s="1">
        <v>45473</v>
      </c>
      <c r="H247" t="s">
        <v>67</v>
      </c>
      <c r="I247">
        <v>21</v>
      </c>
      <c r="J247" t="s">
        <v>80</v>
      </c>
      <c r="K247">
        <v>99223</v>
      </c>
      <c r="O247">
        <v>1</v>
      </c>
      <c r="P247">
        <v>28319.79</v>
      </c>
      <c r="Q247">
        <v>18270.830000000002</v>
      </c>
      <c r="R247">
        <v>14616.66</v>
      </c>
      <c r="S247">
        <v>3654.17</v>
      </c>
      <c r="T247" t="s">
        <v>30</v>
      </c>
      <c r="V247">
        <v>1</v>
      </c>
      <c r="W247" s="2" t="s">
        <v>68</v>
      </c>
      <c r="X247" t="s">
        <v>31</v>
      </c>
      <c r="Y247" t="s">
        <v>32</v>
      </c>
      <c r="Z247" t="s">
        <v>69</v>
      </c>
      <c r="AA247" t="str">
        <f>IFERROR(_xlfn.XLOOKUP($J247,avoidable_ed_reference!$A$2:$A$13,avoidable_ed_reference!$C$2:$C$13),"Not Classified")</f>
        <v>Non-Avoidable</v>
      </c>
      <c r="AB247" t="str">
        <f>IFERROR(_xlfn.XLOOKUP($B247,enrollment!$A$2:$A$801,enrollment!$I$2:$I$801),"")</f>
        <v>OH</v>
      </c>
      <c r="AC247">
        <f>IFERROR(_xlfn.XLOOKUP($B247,enrollment!$A$2:$A$801,enrollment!$L$2:$L$801),"")</f>
        <v>40</v>
      </c>
      <c r="AD247" t="str" cm="1">
        <f t="array" ref="AD247">_xlfn.IFS(AC247="","Unknown",AC247&lt;18,"0-17",AC247&lt;35,"18-34",AC247&lt;50,"35-49",AC247&lt;65,"50-64",TRUE,"65+")</f>
        <v>35-49</v>
      </c>
      <c r="AE247">
        <f>IFERROR(_xlfn.XLOOKUP($B247,enrollment!$A$2:$A$801,enrollment!$O$2:$O$801),"")</f>
        <v>2345678901</v>
      </c>
      <c r="AF247">
        <f>IFERROR(_xlfn.XLOOKUP($AE247,providers!$B$2:$B$11,providers!$Q$2:$Q$11),"")</f>
        <v>4.2</v>
      </c>
      <c r="AG247" s="1">
        <f t="shared" si="3"/>
        <v>45413</v>
      </c>
    </row>
    <row r="248" spans="1:33" x14ac:dyDescent="0.25">
      <c r="A248" t="s">
        <v>355</v>
      </c>
      <c r="B248" t="s">
        <v>354</v>
      </c>
      <c r="C248">
        <v>8901234567</v>
      </c>
      <c r="D248">
        <v>8901234567</v>
      </c>
      <c r="E248" s="1">
        <v>45642</v>
      </c>
      <c r="F248" s="1">
        <v>45642</v>
      </c>
      <c r="G248" s="1">
        <v>45658</v>
      </c>
      <c r="H248" t="s">
        <v>59</v>
      </c>
      <c r="J248" t="s">
        <v>60</v>
      </c>
      <c r="L248" s="2" t="s">
        <v>82</v>
      </c>
      <c r="M248" t="s">
        <v>83</v>
      </c>
      <c r="N248" t="s">
        <v>84</v>
      </c>
      <c r="O248">
        <v>1</v>
      </c>
      <c r="P248">
        <v>1080.1099999999999</v>
      </c>
      <c r="Q248">
        <v>981.92</v>
      </c>
      <c r="R248">
        <v>785.54</v>
      </c>
      <c r="S248">
        <v>196.38</v>
      </c>
      <c r="T248" t="s">
        <v>30</v>
      </c>
      <c r="X248" t="s">
        <v>31</v>
      </c>
      <c r="Y248" t="s">
        <v>32</v>
      </c>
      <c r="Z248" t="s">
        <v>64</v>
      </c>
      <c r="AA248" t="str">
        <f>IFERROR(_xlfn.XLOOKUP($J248,avoidable_ed_reference!$A$2:$A$13,avoidable_ed_reference!$C$2:$C$13),"Not Classified")</f>
        <v>Not Classified</v>
      </c>
      <c r="AB248" t="str">
        <f>IFERROR(_xlfn.XLOOKUP($B248,enrollment!$A$2:$A$801,enrollment!$I$2:$I$801),"")</f>
        <v>OH</v>
      </c>
      <c r="AC248">
        <f>IFERROR(_xlfn.XLOOKUP($B248,enrollment!$A$2:$A$801,enrollment!$L$2:$L$801),"")</f>
        <v>40</v>
      </c>
      <c r="AD248" t="str" cm="1">
        <f t="array" ref="AD248">_xlfn.IFS(AC248="","Unknown",AC248&lt;18,"0-17",AC248&lt;35,"18-34",AC248&lt;50,"35-49",AC248&lt;65,"50-64",TRUE,"65+")</f>
        <v>35-49</v>
      </c>
      <c r="AE248">
        <f>IFERROR(_xlfn.XLOOKUP($B248,enrollment!$A$2:$A$801,enrollment!$O$2:$O$801),"")</f>
        <v>2345678901</v>
      </c>
      <c r="AF248">
        <f>IFERROR(_xlfn.XLOOKUP($AE248,providers!$B$2:$B$11,providers!$Q$2:$Q$11),"")</f>
        <v>4.2</v>
      </c>
      <c r="AG248" s="1">
        <f t="shared" si="3"/>
        <v>45627</v>
      </c>
    </row>
    <row r="249" spans="1:33" x14ac:dyDescent="0.25">
      <c r="A249" t="s">
        <v>356</v>
      </c>
      <c r="B249" t="s">
        <v>354</v>
      </c>
      <c r="C249">
        <v>3456789012</v>
      </c>
      <c r="D249">
        <v>3456789012</v>
      </c>
      <c r="E249" s="1">
        <v>45590</v>
      </c>
      <c r="F249" s="1">
        <v>45590</v>
      </c>
      <c r="G249" s="1">
        <v>45616</v>
      </c>
      <c r="H249" t="s">
        <v>59</v>
      </c>
      <c r="J249" t="s">
        <v>99</v>
      </c>
      <c r="L249" s="2" t="s">
        <v>61</v>
      </c>
      <c r="M249" t="s">
        <v>62</v>
      </c>
      <c r="N249" t="s">
        <v>63</v>
      </c>
      <c r="O249">
        <v>1</v>
      </c>
      <c r="P249">
        <v>766.81</v>
      </c>
      <c r="Q249">
        <v>697.1</v>
      </c>
      <c r="R249">
        <v>557.67999999999995</v>
      </c>
      <c r="S249">
        <v>139.41999999999999</v>
      </c>
      <c r="T249" t="s">
        <v>30</v>
      </c>
      <c r="X249" t="s">
        <v>31</v>
      </c>
      <c r="Y249" t="s">
        <v>32</v>
      </c>
      <c r="Z249" t="s">
        <v>64</v>
      </c>
      <c r="AA249" t="str">
        <f>IFERROR(_xlfn.XLOOKUP($J249,avoidable_ed_reference!$A$2:$A$13,avoidable_ed_reference!$C$2:$C$13),"Not Classified")</f>
        <v>Not Classified</v>
      </c>
      <c r="AB249" t="str">
        <f>IFERROR(_xlfn.XLOOKUP($B249,enrollment!$A$2:$A$801,enrollment!$I$2:$I$801),"")</f>
        <v>OH</v>
      </c>
      <c r="AC249">
        <f>IFERROR(_xlfn.XLOOKUP($B249,enrollment!$A$2:$A$801,enrollment!$L$2:$L$801),"")</f>
        <v>40</v>
      </c>
      <c r="AD249" t="str" cm="1">
        <f t="array" ref="AD249">_xlfn.IFS(AC249="","Unknown",AC249&lt;18,"0-17",AC249&lt;35,"18-34",AC249&lt;50,"35-49",AC249&lt;65,"50-64",TRUE,"65+")</f>
        <v>35-49</v>
      </c>
      <c r="AE249">
        <f>IFERROR(_xlfn.XLOOKUP($B249,enrollment!$A$2:$A$801,enrollment!$O$2:$O$801),"")</f>
        <v>2345678901</v>
      </c>
      <c r="AF249">
        <f>IFERROR(_xlfn.XLOOKUP($AE249,providers!$B$2:$B$11,providers!$Q$2:$Q$11),"")</f>
        <v>4.2</v>
      </c>
      <c r="AG249" s="1">
        <f t="shared" si="3"/>
        <v>45566</v>
      </c>
    </row>
    <row r="250" spans="1:33" x14ac:dyDescent="0.25">
      <c r="A250" t="s">
        <v>357</v>
      </c>
      <c r="B250" t="s">
        <v>354</v>
      </c>
      <c r="C250">
        <v>8901234567</v>
      </c>
      <c r="D250">
        <v>8901234567</v>
      </c>
      <c r="E250" s="1">
        <v>45593</v>
      </c>
      <c r="F250" s="1">
        <v>45593</v>
      </c>
      <c r="G250" s="1">
        <v>45628</v>
      </c>
      <c r="H250" t="s">
        <v>28</v>
      </c>
      <c r="I250">
        <v>23</v>
      </c>
      <c r="J250" t="s">
        <v>221</v>
      </c>
      <c r="K250">
        <v>99284</v>
      </c>
      <c r="O250">
        <v>1</v>
      </c>
      <c r="P250">
        <v>2259.9</v>
      </c>
      <c r="Q250">
        <v>1255.5</v>
      </c>
      <c r="R250">
        <v>1004.4</v>
      </c>
      <c r="S250">
        <v>251.1</v>
      </c>
      <c r="T250" t="s">
        <v>30</v>
      </c>
      <c r="X250" t="s">
        <v>31</v>
      </c>
      <c r="Y250" t="s">
        <v>32</v>
      </c>
      <c r="Z250" t="s">
        <v>45</v>
      </c>
      <c r="AA250" t="str">
        <f>IFERROR(_xlfn.XLOOKUP($J250,avoidable_ed_reference!$A$2:$A$13,avoidable_ed_reference!$C$2:$C$13),"Not Classified")</f>
        <v>Avoidable</v>
      </c>
      <c r="AB250" t="str">
        <f>IFERROR(_xlfn.XLOOKUP($B250,enrollment!$A$2:$A$801,enrollment!$I$2:$I$801),"")</f>
        <v>OH</v>
      </c>
      <c r="AC250">
        <f>IFERROR(_xlfn.XLOOKUP($B250,enrollment!$A$2:$A$801,enrollment!$L$2:$L$801),"")</f>
        <v>40</v>
      </c>
      <c r="AD250" t="str" cm="1">
        <f t="array" ref="AD250">_xlfn.IFS(AC250="","Unknown",AC250&lt;18,"0-17",AC250&lt;35,"18-34",AC250&lt;50,"35-49",AC250&lt;65,"50-64",TRUE,"65+")</f>
        <v>35-49</v>
      </c>
      <c r="AE250">
        <f>IFERROR(_xlfn.XLOOKUP($B250,enrollment!$A$2:$A$801,enrollment!$O$2:$O$801),"")</f>
        <v>2345678901</v>
      </c>
      <c r="AF250">
        <f>IFERROR(_xlfn.XLOOKUP($AE250,providers!$B$2:$B$11,providers!$Q$2:$Q$11),"")</f>
        <v>4.2</v>
      </c>
      <c r="AG250" s="1">
        <f t="shared" si="3"/>
        <v>45566</v>
      </c>
    </row>
    <row r="251" spans="1:33" x14ac:dyDescent="0.25">
      <c r="A251" t="s">
        <v>358</v>
      </c>
      <c r="B251" t="s">
        <v>354</v>
      </c>
      <c r="C251">
        <v>8901234567</v>
      </c>
      <c r="D251">
        <v>8901234567</v>
      </c>
      <c r="E251" s="1">
        <v>45537</v>
      </c>
      <c r="F251" s="1">
        <v>45537</v>
      </c>
      <c r="G251" s="1">
        <v>45567</v>
      </c>
      <c r="H251" t="s">
        <v>28</v>
      </c>
      <c r="I251">
        <v>23</v>
      </c>
      <c r="J251" t="s">
        <v>55</v>
      </c>
      <c r="K251">
        <v>99284</v>
      </c>
      <c r="O251">
        <v>1</v>
      </c>
      <c r="P251">
        <v>2454.75</v>
      </c>
      <c r="Q251">
        <v>1363.75</v>
      </c>
      <c r="R251">
        <v>1091</v>
      </c>
      <c r="S251">
        <v>272.75</v>
      </c>
      <c r="T251" t="s">
        <v>30</v>
      </c>
      <c r="X251" t="s">
        <v>31</v>
      </c>
      <c r="Y251" t="s">
        <v>32</v>
      </c>
      <c r="Z251" t="s">
        <v>45</v>
      </c>
      <c r="AA251" t="str">
        <f>IFERROR(_xlfn.XLOOKUP($J251,avoidable_ed_reference!$A$2:$A$13,avoidable_ed_reference!$C$2:$C$13),"Not Classified")</f>
        <v>Potentially Avoidable</v>
      </c>
      <c r="AB251" t="str">
        <f>IFERROR(_xlfn.XLOOKUP($B251,enrollment!$A$2:$A$801,enrollment!$I$2:$I$801),"")</f>
        <v>OH</v>
      </c>
      <c r="AC251">
        <f>IFERROR(_xlfn.XLOOKUP($B251,enrollment!$A$2:$A$801,enrollment!$L$2:$L$801),"")</f>
        <v>40</v>
      </c>
      <c r="AD251" t="str" cm="1">
        <f t="array" ref="AD251">_xlfn.IFS(AC251="","Unknown",AC251&lt;18,"0-17",AC251&lt;35,"18-34",AC251&lt;50,"35-49",AC251&lt;65,"50-64",TRUE,"65+")</f>
        <v>35-49</v>
      </c>
      <c r="AE251">
        <f>IFERROR(_xlfn.XLOOKUP($B251,enrollment!$A$2:$A$801,enrollment!$O$2:$O$801),"")</f>
        <v>2345678901</v>
      </c>
      <c r="AF251">
        <f>IFERROR(_xlfn.XLOOKUP($AE251,providers!$B$2:$B$11,providers!$Q$2:$Q$11),"")</f>
        <v>4.2</v>
      </c>
      <c r="AG251" s="1">
        <f t="shared" si="3"/>
        <v>45536</v>
      </c>
    </row>
    <row r="252" spans="1:33" x14ac:dyDescent="0.25">
      <c r="A252" t="s">
        <v>359</v>
      </c>
      <c r="B252" t="s">
        <v>354</v>
      </c>
      <c r="C252">
        <v>3456789012</v>
      </c>
      <c r="D252">
        <v>3456789012</v>
      </c>
      <c r="E252" s="1">
        <v>45638</v>
      </c>
      <c r="F252" s="1">
        <v>45638</v>
      </c>
      <c r="G252" s="1">
        <v>45663</v>
      </c>
      <c r="H252" t="s">
        <v>59</v>
      </c>
      <c r="J252" t="s">
        <v>60</v>
      </c>
      <c r="L252" s="2" t="s">
        <v>82</v>
      </c>
      <c r="M252" t="s">
        <v>83</v>
      </c>
      <c r="N252" t="s">
        <v>84</v>
      </c>
      <c r="O252">
        <v>1</v>
      </c>
      <c r="P252">
        <v>1319.81</v>
      </c>
      <c r="Q252">
        <v>1199.83</v>
      </c>
      <c r="R252">
        <v>959.86</v>
      </c>
      <c r="S252">
        <v>239.97</v>
      </c>
      <c r="T252" t="s">
        <v>30</v>
      </c>
      <c r="X252" t="s">
        <v>31</v>
      </c>
      <c r="Y252" t="s">
        <v>32</v>
      </c>
      <c r="Z252" t="s">
        <v>64</v>
      </c>
      <c r="AA252" t="str">
        <f>IFERROR(_xlfn.XLOOKUP($J252,avoidable_ed_reference!$A$2:$A$13,avoidable_ed_reference!$C$2:$C$13),"Not Classified")</f>
        <v>Not Classified</v>
      </c>
      <c r="AB252" t="str">
        <f>IFERROR(_xlfn.XLOOKUP($B252,enrollment!$A$2:$A$801,enrollment!$I$2:$I$801),"")</f>
        <v>OH</v>
      </c>
      <c r="AC252">
        <f>IFERROR(_xlfn.XLOOKUP($B252,enrollment!$A$2:$A$801,enrollment!$L$2:$L$801),"")</f>
        <v>40</v>
      </c>
      <c r="AD252" t="str" cm="1">
        <f t="array" ref="AD252">_xlfn.IFS(AC252="","Unknown",AC252&lt;18,"0-17",AC252&lt;35,"18-34",AC252&lt;50,"35-49",AC252&lt;65,"50-64",TRUE,"65+")</f>
        <v>35-49</v>
      </c>
      <c r="AE252">
        <f>IFERROR(_xlfn.XLOOKUP($B252,enrollment!$A$2:$A$801,enrollment!$O$2:$O$801),"")</f>
        <v>2345678901</v>
      </c>
      <c r="AF252">
        <f>IFERROR(_xlfn.XLOOKUP($AE252,providers!$B$2:$B$11,providers!$Q$2:$Q$11),"")</f>
        <v>4.2</v>
      </c>
      <c r="AG252" s="1">
        <f t="shared" si="3"/>
        <v>45627</v>
      </c>
    </row>
    <row r="253" spans="1:33" x14ac:dyDescent="0.25">
      <c r="A253" t="s">
        <v>360</v>
      </c>
      <c r="B253" t="s">
        <v>354</v>
      </c>
      <c r="C253">
        <v>2345678901</v>
      </c>
      <c r="D253">
        <v>2345678901</v>
      </c>
      <c r="E253" s="1">
        <v>45558</v>
      </c>
      <c r="F253" s="1">
        <v>45558</v>
      </c>
      <c r="G253" s="1">
        <v>45589</v>
      </c>
      <c r="H253" t="s">
        <v>28</v>
      </c>
      <c r="I253">
        <v>11</v>
      </c>
      <c r="J253" t="s">
        <v>47</v>
      </c>
      <c r="K253">
        <v>99213</v>
      </c>
      <c r="O253">
        <v>1</v>
      </c>
      <c r="P253">
        <v>193.82</v>
      </c>
      <c r="Q253">
        <v>143.57</v>
      </c>
      <c r="R253">
        <v>114.86</v>
      </c>
      <c r="S253">
        <v>28.71</v>
      </c>
      <c r="T253" t="s">
        <v>30</v>
      </c>
      <c r="X253" t="s">
        <v>31</v>
      </c>
      <c r="Y253" t="s">
        <v>32</v>
      </c>
      <c r="Z253" t="s">
        <v>39</v>
      </c>
      <c r="AA253" t="str">
        <f>IFERROR(_xlfn.XLOOKUP($J253,avoidable_ed_reference!$A$2:$A$13,avoidable_ed_reference!$C$2:$C$13),"Not Classified")</f>
        <v>Not Classified</v>
      </c>
      <c r="AB253" t="str">
        <f>IFERROR(_xlfn.XLOOKUP($B253,enrollment!$A$2:$A$801,enrollment!$I$2:$I$801),"")</f>
        <v>OH</v>
      </c>
      <c r="AC253">
        <f>IFERROR(_xlfn.XLOOKUP($B253,enrollment!$A$2:$A$801,enrollment!$L$2:$L$801),"")</f>
        <v>40</v>
      </c>
      <c r="AD253" t="str" cm="1">
        <f t="array" ref="AD253">_xlfn.IFS(AC253="","Unknown",AC253&lt;18,"0-17",AC253&lt;35,"18-34",AC253&lt;50,"35-49",AC253&lt;65,"50-64",TRUE,"65+")</f>
        <v>35-49</v>
      </c>
      <c r="AE253">
        <f>IFERROR(_xlfn.XLOOKUP($B253,enrollment!$A$2:$A$801,enrollment!$O$2:$O$801),"")</f>
        <v>2345678901</v>
      </c>
      <c r="AF253">
        <f>IFERROR(_xlfn.XLOOKUP($AE253,providers!$B$2:$B$11,providers!$Q$2:$Q$11),"")</f>
        <v>4.2</v>
      </c>
      <c r="AG253" s="1">
        <f t="shared" si="3"/>
        <v>45536</v>
      </c>
    </row>
    <row r="254" spans="1:33" x14ac:dyDescent="0.25">
      <c r="A254" t="s">
        <v>361</v>
      </c>
      <c r="B254" t="s">
        <v>354</v>
      </c>
      <c r="C254">
        <v>2345678901</v>
      </c>
      <c r="D254">
        <v>2345678901</v>
      </c>
      <c r="E254" s="1">
        <v>45490</v>
      </c>
      <c r="F254" s="1">
        <v>45490</v>
      </c>
      <c r="G254" s="1">
        <v>45516</v>
      </c>
      <c r="H254" t="s">
        <v>28</v>
      </c>
      <c r="I254">
        <v>11</v>
      </c>
      <c r="J254" t="s">
        <v>38</v>
      </c>
      <c r="K254">
        <v>99213</v>
      </c>
      <c r="O254">
        <v>1</v>
      </c>
      <c r="P254">
        <v>174.49</v>
      </c>
      <c r="Q254">
        <v>129.25</v>
      </c>
      <c r="R254">
        <v>103.4</v>
      </c>
      <c r="S254">
        <v>25.85</v>
      </c>
      <c r="T254" t="s">
        <v>30</v>
      </c>
      <c r="X254" t="s">
        <v>31</v>
      </c>
      <c r="Y254" t="s">
        <v>32</v>
      </c>
      <c r="Z254" t="s">
        <v>39</v>
      </c>
      <c r="AA254" t="str">
        <f>IFERROR(_xlfn.XLOOKUP($J254,avoidable_ed_reference!$A$2:$A$13,avoidable_ed_reference!$C$2:$C$13),"Not Classified")</f>
        <v>Not Classified</v>
      </c>
      <c r="AB254" t="str">
        <f>IFERROR(_xlfn.XLOOKUP($B254,enrollment!$A$2:$A$801,enrollment!$I$2:$I$801),"")</f>
        <v>OH</v>
      </c>
      <c r="AC254">
        <f>IFERROR(_xlfn.XLOOKUP($B254,enrollment!$A$2:$A$801,enrollment!$L$2:$L$801),"")</f>
        <v>40</v>
      </c>
      <c r="AD254" t="str" cm="1">
        <f t="array" ref="AD254">_xlfn.IFS(AC254="","Unknown",AC254&lt;18,"0-17",AC254&lt;35,"18-34",AC254&lt;50,"35-49",AC254&lt;65,"50-64",TRUE,"65+")</f>
        <v>35-49</v>
      </c>
      <c r="AE254">
        <f>IFERROR(_xlfn.XLOOKUP($B254,enrollment!$A$2:$A$801,enrollment!$O$2:$O$801),"")</f>
        <v>2345678901</v>
      </c>
      <c r="AF254">
        <f>IFERROR(_xlfn.XLOOKUP($AE254,providers!$B$2:$B$11,providers!$Q$2:$Q$11),"")</f>
        <v>4.2</v>
      </c>
      <c r="AG254" s="1">
        <f t="shared" si="3"/>
        <v>45474</v>
      </c>
    </row>
    <row r="255" spans="1:33" x14ac:dyDescent="0.25">
      <c r="A255" t="s">
        <v>362</v>
      </c>
      <c r="B255" t="s">
        <v>354</v>
      </c>
      <c r="C255">
        <v>2345678901</v>
      </c>
      <c r="D255">
        <v>2345678901</v>
      </c>
      <c r="E255" s="1">
        <v>45432</v>
      </c>
      <c r="F255" s="1">
        <v>45432</v>
      </c>
      <c r="G255" s="1">
        <v>45467</v>
      </c>
      <c r="H255" t="s">
        <v>28</v>
      </c>
      <c r="I255">
        <v>11</v>
      </c>
      <c r="J255" t="s">
        <v>47</v>
      </c>
      <c r="K255">
        <v>99213</v>
      </c>
      <c r="O255">
        <v>1</v>
      </c>
      <c r="P255">
        <v>167.13</v>
      </c>
      <c r="Q255">
        <v>123.8</v>
      </c>
      <c r="R255">
        <v>99.04</v>
      </c>
      <c r="S255">
        <v>24.76</v>
      </c>
      <c r="T255" t="s">
        <v>30</v>
      </c>
      <c r="X255" t="s">
        <v>31</v>
      </c>
      <c r="Y255" t="s">
        <v>32</v>
      </c>
      <c r="Z255" t="s">
        <v>39</v>
      </c>
      <c r="AA255" t="str">
        <f>IFERROR(_xlfn.XLOOKUP($J255,avoidable_ed_reference!$A$2:$A$13,avoidable_ed_reference!$C$2:$C$13),"Not Classified")</f>
        <v>Not Classified</v>
      </c>
      <c r="AB255" t="str">
        <f>IFERROR(_xlfn.XLOOKUP($B255,enrollment!$A$2:$A$801,enrollment!$I$2:$I$801),"")</f>
        <v>OH</v>
      </c>
      <c r="AC255">
        <f>IFERROR(_xlfn.XLOOKUP($B255,enrollment!$A$2:$A$801,enrollment!$L$2:$L$801),"")</f>
        <v>40</v>
      </c>
      <c r="AD255" t="str" cm="1">
        <f t="array" ref="AD255">_xlfn.IFS(AC255="","Unknown",AC255&lt;18,"0-17",AC255&lt;35,"18-34",AC255&lt;50,"35-49",AC255&lt;65,"50-64",TRUE,"65+")</f>
        <v>35-49</v>
      </c>
      <c r="AE255">
        <f>IFERROR(_xlfn.XLOOKUP($B255,enrollment!$A$2:$A$801,enrollment!$O$2:$O$801),"")</f>
        <v>2345678901</v>
      </c>
      <c r="AF255">
        <f>IFERROR(_xlfn.XLOOKUP($AE255,providers!$B$2:$B$11,providers!$Q$2:$Q$11),"")</f>
        <v>4.2</v>
      </c>
      <c r="AG255" s="1">
        <f t="shared" si="3"/>
        <v>45413</v>
      </c>
    </row>
    <row r="256" spans="1:33" x14ac:dyDescent="0.25">
      <c r="A256" t="s">
        <v>363</v>
      </c>
      <c r="B256" t="s">
        <v>364</v>
      </c>
      <c r="C256">
        <v>9012345678</v>
      </c>
      <c r="D256">
        <v>9012345678</v>
      </c>
      <c r="E256" s="1">
        <v>45602</v>
      </c>
      <c r="F256" s="1">
        <v>45602</v>
      </c>
      <c r="G256" s="1">
        <v>45619</v>
      </c>
      <c r="H256" t="s">
        <v>67</v>
      </c>
      <c r="I256">
        <v>21</v>
      </c>
      <c r="J256" t="s">
        <v>99</v>
      </c>
      <c r="K256">
        <v>99223</v>
      </c>
      <c r="O256">
        <v>1</v>
      </c>
      <c r="P256">
        <v>28353.5</v>
      </c>
      <c r="Q256">
        <v>18292.580000000002</v>
      </c>
      <c r="R256">
        <v>14634.06</v>
      </c>
      <c r="S256">
        <v>3658.52</v>
      </c>
      <c r="T256" t="s">
        <v>30</v>
      </c>
      <c r="V256">
        <v>1</v>
      </c>
      <c r="W256" s="2" t="s">
        <v>68</v>
      </c>
      <c r="X256" t="s">
        <v>146</v>
      </c>
      <c r="Y256" t="s">
        <v>147</v>
      </c>
      <c r="Z256" t="s">
        <v>69</v>
      </c>
      <c r="AA256" t="str">
        <f>IFERROR(_xlfn.XLOOKUP($J256,avoidable_ed_reference!$A$2:$A$13,avoidable_ed_reference!$C$2:$C$13),"Not Classified")</f>
        <v>Not Classified</v>
      </c>
      <c r="AB256" t="str">
        <f>IFERROR(_xlfn.XLOOKUP($B256,enrollment!$A$2:$A$801,enrollment!$I$2:$I$801),"")</f>
        <v>KY</v>
      </c>
      <c r="AC256">
        <f>IFERROR(_xlfn.XLOOKUP($B256,enrollment!$A$2:$A$801,enrollment!$L$2:$L$801),"")</f>
        <v>84</v>
      </c>
      <c r="AD256" t="str" cm="1">
        <f t="array" ref="AD256">_xlfn.IFS(AC256="","Unknown",AC256&lt;18,"0-17",AC256&lt;35,"18-34",AC256&lt;50,"35-49",AC256&lt;65,"50-64",TRUE,"65+")</f>
        <v>65+</v>
      </c>
      <c r="AE256">
        <f>IFERROR(_xlfn.XLOOKUP($B256,enrollment!$A$2:$A$801,enrollment!$O$2:$O$801),"")</f>
        <v>9012345678</v>
      </c>
      <c r="AF256">
        <f>IFERROR(_xlfn.XLOOKUP($AE256,providers!$B$2:$B$11,providers!$Q$2:$Q$11),"")</f>
        <v>4.3</v>
      </c>
      <c r="AG256" s="1">
        <f t="shared" si="3"/>
        <v>45597</v>
      </c>
    </row>
    <row r="257" spans="1:33" x14ac:dyDescent="0.25">
      <c r="A257" t="s">
        <v>365</v>
      </c>
      <c r="B257" t="s">
        <v>364</v>
      </c>
      <c r="C257">
        <v>9012345678</v>
      </c>
      <c r="D257">
        <v>9012345678</v>
      </c>
      <c r="E257" s="1">
        <v>45474</v>
      </c>
      <c r="F257" s="1">
        <v>45474</v>
      </c>
      <c r="G257" s="1">
        <v>45506</v>
      </c>
      <c r="H257" t="s">
        <v>28</v>
      </c>
      <c r="I257">
        <v>11</v>
      </c>
      <c r="J257" t="s">
        <v>35</v>
      </c>
      <c r="K257">
        <v>99213</v>
      </c>
      <c r="O257">
        <v>1</v>
      </c>
      <c r="P257">
        <v>221.12</v>
      </c>
      <c r="Q257">
        <v>163.79</v>
      </c>
      <c r="R257">
        <v>131.03</v>
      </c>
      <c r="S257">
        <v>32.76</v>
      </c>
      <c r="T257" t="s">
        <v>30</v>
      </c>
      <c r="X257" t="s">
        <v>146</v>
      </c>
      <c r="Y257" t="s">
        <v>147</v>
      </c>
      <c r="Z257" t="s">
        <v>39</v>
      </c>
      <c r="AA257" t="str">
        <f>IFERROR(_xlfn.XLOOKUP($J257,avoidable_ed_reference!$A$2:$A$13,avoidable_ed_reference!$C$2:$C$13),"Not Classified")</f>
        <v>Avoidable</v>
      </c>
      <c r="AB257" t="str">
        <f>IFERROR(_xlfn.XLOOKUP($B257,enrollment!$A$2:$A$801,enrollment!$I$2:$I$801),"")</f>
        <v>KY</v>
      </c>
      <c r="AC257">
        <f>IFERROR(_xlfn.XLOOKUP($B257,enrollment!$A$2:$A$801,enrollment!$L$2:$L$801),"")</f>
        <v>84</v>
      </c>
      <c r="AD257" t="str" cm="1">
        <f t="array" ref="AD257">_xlfn.IFS(AC257="","Unknown",AC257&lt;18,"0-17",AC257&lt;35,"18-34",AC257&lt;50,"35-49",AC257&lt;65,"50-64",TRUE,"65+")</f>
        <v>65+</v>
      </c>
      <c r="AE257">
        <f>IFERROR(_xlfn.XLOOKUP($B257,enrollment!$A$2:$A$801,enrollment!$O$2:$O$801),"")</f>
        <v>9012345678</v>
      </c>
      <c r="AF257">
        <f>IFERROR(_xlfn.XLOOKUP($AE257,providers!$B$2:$B$11,providers!$Q$2:$Q$11),"")</f>
        <v>4.3</v>
      </c>
      <c r="AG257" s="1">
        <f t="shared" si="3"/>
        <v>45474</v>
      </c>
    </row>
    <row r="258" spans="1:33" x14ac:dyDescent="0.25">
      <c r="A258" t="s">
        <v>366</v>
      </c>
      <c r="B258" t="s">
        <v>364</v>
      </c>
      <c r="C258">
        <v>9012345678</v>
      </c>
      <c r="D258">
        <v>9012345678</v>
      </c>
      <c r="E258" s="1">
        <v>45354</v>
      </c>
      <c r="F258" s="1">
        <v>45354</v>
      </c>
      <c r="G258" s="1">
        <v>45382</v>
      </c>
      <c r="H258" t="s">
        <v>67</v>
      </c>
      <c r="I258">
        <v>21</v>
      </c>
      <c r="J258" t="s">
        <v>42</v>
      </c>
      <c r="K258">
        <v>99223</v>
      </c>
      <c r="O258">
        <v>1</v>
      </c>
      <c r="P258">
        <v>32135.14</v>
      </c>
      <c r="Q258">
        <v>20732.349999999999</v>
      </c>
      <c r="R258">
        <v>16585.88</v>
      </c>
      <c r="S258">
        <v>4146.47</v>
      </c>
      <c r="T258" t="s">
        <v>30</v>
      </c>
      <c r="V258">
        <v>1</v>
      </c>
      <c r="W258" s="2" t="s">
        <v>68</v>
      </c>
      <c r="X258" t="s">
        <v>146</v>
      </c>
      <c r="Y258" t="s">
        <v>147</v>
      </c>
      <c r="Z258" t="s">
        <v>69</v>
      </c>
      <c r="AA258" t="str">
        <f>IFERROR(_xlfn.XLOOKUP($J258,avoidable_ed_reference!$A$2:$A$13,avoidable_ed_reference!$C$2:$C$13),"Not Classified")</f>
        <v>Non-Avoidable</v>
      </c>
      <c r="AB258" t="str">
        <f>IFERROR(_xlfn.XLOOKUP($B258,enrollment!$A$2:$A$801,enrollment!$I$2:$I$801),"")</f>
        <v>KY</v>
      </c>
      <c r="AC258">
        <f>IFERROR(_xlfn.XLOOKUP($B258,enrollment!$A$2:$A$801,enrollment!$L$2:$L$801),"")</f>
        <v>84</v>
      </c>
      <c r="AD258" t="str" cm="1">
        <f t="array" ref="AD258">_xlfn.IFS(AC258="","Unknown",AC258&lt;18,"0-17",AC258&lt;35,"18-34",AC258&lt;50,"35-49",AC258&lt;65,"50-64",TRUE,"65+")</f>
        <v>65+</v>
      </c>
      <c r="AE258">
        <f>IFERROR(_xlfn.XLOOKUP($B258,enrollment!$A$2:$A$801,enrollment!$O$2:$O$801),"")</f>
        <v>9012345678</v>
      </c>
      <c r="AF258">
        <f>IFERROR(_xlfn.XLOOKUP($AE258,providers!$B$2:$B$11,providers!$Q$2:$Q$11),"")</f>
        <v>4.3</v>
      </c>
      <c r="AG258" s="1">
        <f t="shared" si="3"/>
        <v>45352</v>
      </c>
    </row>
    <row r="259" spans="1:33" x14ac:dyDescent="0.25">
      <c r="A259" t="s">
        <v>367</v>
      </c>
      <c r="B259" t="s">
        <v>368</v>
      </c>
      <c r="C259">
        <v>5678901234</v>
      </c>
      <c r="D259">
        <v>5678901234</v>
      </c>
      <c r="E259" s="1">
        <v>45646</v>
      </c>
      <c r="F259" s="1">
        <v>45646</v>
      </c>
      <c r="G259" s="1">
        <v>45664</v>
      </c>
      <c r="H259" t="s">
        <v>28</v>
      </c>
      <c r="I259">
        <v>20</v>
      </c>
      <c r="J259" t="s">
        <v>35</v>
      </c>
      <c r="K259">
        <v>99213</v>
      </c>
      <c r="O259">
        <v>1</v>
      </c>
      <c r="P259">
        <v>153.94999999999999</v>
      </c>
      <c r="Q259">
        <v>118.42</v>
      </c>
      <c r="R259">
        <v>94.74</v>
      </c>
      <c r="S259">
        <v>23.68</v>
      </c>
      <c r="T259" t="s">
        <v>30</v>
      </c>
      <c r="X259" t="s">
        <v>52</v>
      </c>
      <c r="Y259" t="s">
        <v>44</v>
      </c>
      <c r="Z259" t="s">
        <v>36</v>
      </c>
      <c r="AA259" t="str">
        <f>IFERROR(_xlfn.XLOOKUP($J259,avoidable_ed_reference!$A$2:$A$13,avoidable_ed_reference!$C$2:$C$13),"Not Classified")</f>
        <v>Avoidable</v>
      </c>
      <c r="AB259" t="str">
        <f>IFERROR(_xlfn.XLOOKUP($B259,enrollment!$A$2:$A$801,enrollment!$I$2:$I$801),"")</f>
        <v>TN</v>
      </c>
      <c r="AC259">
        <f>IFERROR(_xlfn.XLOOKUP($B259,enrollment!$A$2:$A$801,enrollment!$L$2:$L$801),"")</f>
        <v>44</v>
      </c>
      <c r="AD259" t="str" cm="1">
        <f t="array" ref="AD259">_xlfn.IFS(AC259="","Unknown",AC259&lt;18,"0-17",AC259&lt;35,"18-34",AC259&lt;50,"35-49",AC259&lt;65,"50-64",TRUE,"65+")</f>
        <v>35-49</v>
      </c>
      <c r="AE259">
        <f>IFERROR(_xlfn.XLOOKUP($B259,enrollment!$A$2:$A$801,enrollment!$O$2:$O$801),"")</f>
        <v>2233445566</v>
      </c>
      <c r="AF259">
        <f>IFERROR(_xlfn.XLOOKUP($AE259,providers!$B$2:$B$11,providers!$Q$2:$Q$11),"")</f>
        <v>3.5</v>
      </c>
      <c r="AG259" s="1">
        <f t="shared" ref="AG259:AG322" si="4">EOMONTH(E259,-1)+1</f>
        <v>45627</v>
      </c>
    </row>
    <row r="260" spans="1:33" x14ac:dyDescent="0.25">
      <c r="A260" t="s">
        <v>369</v>
      </c>
      <c r="B260" t="s">
        <v>368</v>
      </c>
      <c r="C260">
        <v>2233445566</v>
      </c>
      <c r="D260">
        <v>2233445566</v>
      </c>
      <c r="E260" s="1">
        <v>45345</v>
      </c>
      <c r="F260" s="1">
        <v>45345</v>
      </c>
      <c r="G260" s="1">
        <v>45368</v>
      </c>
      <c r="H260" t="s">
        <v>28</v>
      </c>
      <c r="I260">
        <v>23</v>
      </c>
      <c r="J260" t="s">
        <v>91</v>
      </c>
      <c r="K260">
        <v>99284</v>
      </c>
      <c r="O260">
        <v>1</v>
      </c>
      <c r="P260">
        <v>1794.44</v>
      </c>
      <c r="Q260">
        <v>996.91</v>
      </c>
      <c r="R260">
        <v>797.53</v>
      </c>
      <c r="S260">
        <v>199.38</v>
      </c>
      <c r="T260" t="s">
        <v>30</v>
      </c>
      <c r="X260" t="s">
        <v>52</v>
      </c>
      <c r="Y260" t="s">
        <v>44</v>
      </c>
      <c r="Z260" t="s">
        <v>45</v>
      </c>
      <c r="AA260" t="str">
        <f>IFERROR(_xlfn.XLOOKUP($J260,avoidable_ed_reference!$A$2:$A$13,avoidable_ed_reference!$C$2:$C$13),"Not Classified")</f>
        <v>Avoidable</v>
      </c>
      <c r="AB260" t="str">
        <f>IFERROR(_xlfn.XLOOKUP($B260,enrollment!$A$2:$A$801,enrollment!$I$2:$I$801),"")</f>
        <v>TN</v>
      </c>
      <c r="AC260">
        <f>IFERROR(_xlfn.XLOOKUP($B260,enrollment!$A$2:$A$801,enrollment!$L$2:$L$801),"")</f>
        <v>44</v>
      </c>
      <c r="AD260" t="str" cm="1">
        <f t="array" ref="AD260">_xlfn.IFS(AC260="","Unknown",AC260&lt;18,"0-17",AC260&lt;35,"18-34",AC260&lt;50,"35-49",AC260&lt;65,"50-64",TRUE,"65+")</f>
        <v>35-49</v>
      </c>
      <c r="AE260">
        <f>IFERROR(_xlfn.XLOOKUP($B260,enrollment!$A$2:$A$801,enrollment!$O$2:$O$801),"")</f>
        <v>2233445566</v>
      </c>
      <c r="AF260">
        <f>IFERROR(_xlfn.XLOOKUP($AE260,providers!$B$2:$B$11,providers!$Q$2:$Q$11),"")</f>
        <v>3.5</v>
      </c>
      <c r="AG260" s="1">
        <f t="shared" si="4"/>
        <v>45323</v>
      </c>
    </row>
    <row r="261" spans="1:33" x14ac:dyDescent="0.25">
      <c r="A261" t="s">
        <v>370</v>
      </c>
      <c r="B261" t="s">
        <v>368</v>
      </c>
      <c r="C261">
        <v>9012345678</v>
      </c>
      <c r="D261">
        <v>9012345678</v>
      </c>
      <c r="E261" s="1">
        <v>45496</v>
      </c>
      <c r="F261" s="1">
        <v>45496</v>
      </c>
      <c r="G261" s="1">
        <v>45512</v>
      </c>
      <c r="H261" t="s">
        <v>28</v>
      </c>
      <c r="I261">
        <v>23</v>
      </c>
      <c r="J261" t="s">
        <v>29</v>
      </c>
      <c r="K261">
        <v>99284</v>
      </c>
      <c r="O261">
        <v>1</v>
      </c>
      <c r="P261">
        <v>1771.54</v>
      </c>
      <c r="Q261">
        <v>984.19</v>
      </c>
      <c r="R261">
        <v>787.35</v>
      </c>
      <c r="S261">
        <v>196.84</v>
      </c>
      <c r="T261" t="s">
        <v>30</v>
      </c>
      <c r="X261" t="s">
        <v>52</v>
      </c>
      <c r="Y261" t="s">
        <v>44</v>
      </c>
      <c r="Z261" t="s">
        <v>45</v>
      </c>
      <c r="AA261" t="str">
        <f>IFERROR(_xlfn.XLOOKUP($J261,avoidable_ed_reference!$A$2:$A$13,avoidable_ed_reference!$C$2:$C$13),"Not Classified")</f>
        <v>Potentially Avoidable</v>
      </c>
      <c r="AB261" t="str">
        <f>IFERROR(_xlfn.XLOOKUP($B261,enrollment!$A$2:$A$801,enrollment!$I$2:$I$801),"")</f>
        <v>TN</v>
      </c>
      <c r="AC261">
        <f>IFERROR(_xlfn.XLOOKUP($B261,enrollment!$A$2:$A$801,enrollment!$L$2:$L$801),"")</f>
        <v>44</v>
      </c>
      <c r="AD261" t="str" cm="1">
        <f t="array" ref="AD261">_xlfn.IFS(AC261="","Unknown",AC261&lt;18,"0-17",AC261&lt;35,"18-34",AC261&lt;50,"35-49",AC261&lt;65,"50-64",TRUE,"65+")</f>
        <v>35-49</v>
      </c>
      <c r="AE261">
        <f>IFERROR(_xlfn.XLOOKUP($B261,enrollment!$A$2:$A$801,enrollment!$O$2:$O$801),"")</f>
        <v>2233445566</v>
      </c>
      <c r="AF261">
        <f>IFERROR(_xlfn.XLOOKUP($AE261,providers!$B$2:$B$11,providers!$Q$2:$Q$11),"")</f>
        <v>3.5</v>
      </c>
      <c r="AG261" s="1">
        <f t="shared" si="4"/>
        <v>45474</v>
      </c>
    </row>
    <row r="262" spans="1:33" x14ac:dyDescent="0.25">
      <c r="A262" t="s">
        <v>371</v>
      </c>
      <c r="B262" t="s">
        <v>368</v>
      </c>
      <c r="C262">
        <v>8901234567</v>
      </c>
      <c r="D262">
        <v>8901234567</v>
      </c>
      <c r="E262" s="1">
        <v>45608</v>
      </c>
      <c r="F262" s="1">
        <v>45608</v>
      </c>
      <c r="G262" s="1">
        <v>45634</v>
      </c>
      <c r="H262" t="s">
        <v>28</v>
      </c>
      <c r="I262">
        <v>23</v>
      </c>
      <c r="J262" t="s">
        <v>91</v>
      </c>
      <c r="K262">
        <v>99284</v>
      </c>
      <c r="O262">
        <v>1</v>
      </c>
      <c r="P262">
        <v>1770.62</v>
      </c>
      <c r="Q262">
        <v>983.68</v>
      </c>
      <c r="R262">
        <v>786.94</v>
      </c>
      <c r="S262">
        <v>196.74</v>
      </c>
      <c r="T262" t="s">
        <v>30</v>
      </c>
      <c r="X262" t="s">
        <v>52</v>
      </c>
      <c r="Y262" t="s">
        <v>44</v>
      </c>
      <c r="Z262" t="s">
        <v>45</v>
      </c>
      <c r="AA262" t="str">
        <f>IFERROR(_xlfn.XLOOKUP($J262,avoidable_ed_reference!$A$2:$A$13,avoidable_ed_reference!$C$2:$C$13),"Not Classified")</f>
        <v>Avoidable</v>
      </c>
      <c r="AB262" t="str">
        <f>IFERROR(_xlfn.XLOOKUP($B262,enrollment!$A$2:$A$801,enrollment!$I$2:$I$801),"")</f>
        <v>TN</v>
      </c>
      <c r="AC262">
        <f>IFERROR(_xlfn.XLOOKUP($B262,enrollment!$A$2:$A$801,enrollment!$L$2:$L$801),"")</f>
        <v>44</v>
      </c>
      <c r="AD262" t="str" cm="1">
        <f t="array" ref="AD262">_xlfn.IFS(AC262="","Unknown",AC262&lt;18,"0-17",AC262&lt;35,"18-34",AC262&lt;50,"35-49",AC262&lt;65,"50-64",TRUE,"65+")</f>
        <v>35-49</v>
      </c>
      <c r="AE262">
        <f>IFERROR(_xlfn.XLOOKUP($B262,enrollment!$A$2:$A$801,enrollment!$O$2:$O$801),"")</f>
        <v>2233445566</v>
      </c>
      <c r="AF262">
        <f>IFERROR(_xlfn.XLOOKUP($AE262,providers!$B$2:$B$11,providers!$Q$2:$Q$11),"")</f>
        <v>3.5</v>
      </c>
      <c r="AG262" s="1">
        <f t="shared" si="4"/>
        <v>45597</v>
      </c>
    </row>
    <row r="263" spans="1:33" x14ac:dyDescent="0.25">
      <c r="A263" t="s">
        <v>372</v>
      </c>
      <c r="B263" t="s">
        <v>368</v>
      </c>
      <c r="C263">
        <v>2233445566</v>
      </c>
      <c r="D263">
        <v>2233445566</v>
      </c>
      <c r="E263" s="1">
        <v>45309</v>
      </c>
      <c r="F263" s="1">
        <v>45309</v>
      </c>
      <c r="G263" s="1">
        <v>45333</v>
      </c>
      <c r="H263" t="s">
        <v>28</v>
      </c>
      <c r="I263">
        <v>23</v>
      </c>
      <c r="J263" t="s">
        <v>129</v>
      </c>
      <c r="K263">
        <v>99284</v>
      </c>
      <c r="O263">
        <v>1</v>
      </c>
      <c r="P263">
        <v>2361.5300000000002</v>
      </c>
      <c r="Q263">
        <v>1311.96</v>
      </c>
      <c r="R263">
        <v>1049.57</v>
      </c>
      <c r="S263">
        <v>262.39</v>
      </c>
      <c r="T263" t="s">
        <v>30</v>
      </c>
      <c r="X263" t="s">
        <v>52</v>
      </c>
      <c r="Y263" t="s">
        <v>44</v>
      </c>
      <c r="Z263" t="s">
        <v>45</v>
      </c>
      <c r="AA263" t="str">
        <f>IFERROR(_xlfn.XLOOKUP($J263,avoidable_ed_reference!$A$2:$A$13,avoidable_ed_reference!$C$2:$C$13),"Not Classified")</f>
        <v>Potentially Avoidable</v>
      </c>
      <c r="AB263" t="str">
        <f>IFERROR(_xlfn.XLOOKUP($B263,enrollment!$A$2:$A$801,enrollment!$I$2:$I$801),"")</f>
        <v>TN</v>
      </c>
      <c r="AC263">
        <f>IFERROR(_xlfn.XLOOKUP($B263,enrollment!$A$2:$A$801,enrollment!$L$2:$L$801),"")</f>
        <v>44</v>
      </c>
      <c r="AD263" t="str" cm="1">
        <f t="array" ref="AD263">_xlfn.IFS(AC263="","Unknown",AC263&lt;18,"0-17",AC263&lt;35,"18-34",AC263&lt;50,"35-49",AC263&lt;65,"50-64",TRUE,"65+")</f>
        <v>35-49</v>
      </c>
      <c r="AE263">
        <f>IFERROR(_xlfn.XLOOKUP($B263,enrollment!$A$2:$A$801,enrollment!$O$2:$O$801),"")</f>
        <v>2233445566</v>
      </c>
      <c r="AF263">
        <f>IFERROR(_xlfn.XLOOKUP($AE263,providers!$B$2:$B$11,providers!$Q$2:$Q$11),"")</f>
        <v>3.5</v>
      </c>
      <c r="AG263" s="1">
        <f t="shared" si="4"/>
        <v>45292</v>
      </c>
    </row>
    <row r="264" spans="1:33" x14ac:dyDescent="0.25">
      <c r="A264" t="s">
        <v>373</v>
      </c>
      <c r="B264" t="s">
        <v>368</v>
      </c>
      <c r="C264">
        <v>2233445566</v>
      </c>
      <c r="D264">
        <v>2233445566</v>
      </c>
      <c r="E264" s="1">
        <v>45504</v>
      </c>
      <c r="F264" s="1">
        <v>45504</v>
      </c>
      <c r="G264" s="1">
        <v>45532</v>
      </c>
      <c r="H264" t="s">
        <v>28</v>
      </c>
      <c r="I264">
        <v>23</v>
      </c>
      <c r="J264" t="s">
        <v>35</v>
      </c>
      <c r="K264">
        <v>99284</v>
      </c>
      <c r="O264">
        <v>1</v>
      </c>
      <c r="P264">
        <v>2125.19</v>
      </c>
      <c r="Q264">
        <v>1180.6600000000001</v>
      </c>
      <c r="R264">
        <v>944.53</v>
      </c>
      <c r="S264">
        <v>236.13</v>
      </c>
      <c r="T264" t="s">
        <v>30</v>
      </c>
      <c r="X264" t="s">
        <v>52</v>
      </c>
      <c r="Y264" t="s">
        <v>44</v>
      </c>
      <c r="Z264" t="s">
        <v>45</v>
      </c>
      <c r="AA264" t="str">
        <f>IFERROR(_xlfn.XLOOKUP($J264,avoidable_ed_reference!$A$2:$A$13,avoidable_ed_reference!$C$2:$C$13),"Not Classified")</f>
        <v>Avoidable</v>
      </c>
      <c r="AB264" t="str">
        <f>IFERROR(_xlfn.XLOOKUP($B264,enrollment!$A$2:$A$801,enrollment!$I$2:$I$801),"")</f>
        <v>TN</v>
      </c>
      <c r="AC264">
        <f>IFERROR(_xlfn.XLOOKUP($B264,enrollment!$A$2:$A$801,enrollment!$L$2:$L$801),"")</f>
        <v>44</v>
      </c>
      <c r="AD264" t="str" cm="1">
        <f t="array" ref="AD264">_xlfn.IFS(AC264="","Unknown",AC264&lt;18,"0-17",AC264&lt;35,"18-34",AC264&lt;50,"35-49",AC264&lt;65,"50-64",TRUE,"65+")</f>
        <v>35-49</v>
      </c>
      <c r="AE264">
        <f>IFERROR(_xlfn.XLOOKUP($B264,enrollment!$A$2:$A$801,enrollment!$O$2:$O$801),"")</f>
        <v>2233445566</v>
      </c>
      <c r="AF264">
        <f>IFERROR(_xlfn.XLOOKUP($AE264,providers!$B$2:$B$11,providers!$Q$2:$Q$11),"")</f>
        <v>3.5</v>
      </c>
      <c r="AG264" s="1">
        <f t="shared" si="4"/>
        <v>45474</v>
      </c>
    </row>
    <row r="265" spans="1:33" x14ac:dyDescent="0.25">
      <c r="A265" t="s">
        <v>374</v>
      </c>
      <c r="B265" t="s">
        <v>368</v>
      </c>
      <c r="C265">
        <v>8901234567</v>
      </c>
      <c r="D265">
        <v>8901234567</v>
      </c>
      <c r="E265" s="1">
        <v>45539</v>
      </c>
      <c r="F265" s="1">
        <v>45539</v>
      </c>
      <c r="G265" s="1">
        <v>45572</v>
      </c>
      <c r="H265" t="s">
        <v>28</v>
      </c>
      <c r="I265">
        <v>23</v>
      </c>
      <c r="J265" t="s">
        <v>77</v>
      </c>
      <c r="K265">
        <v>99284</v>
      </c>
      <c r="O265">
        <v>1</v>
      </c>
      <c r="P265">
        <v>2148.79</v>
      </c>
      <c r="Q265">
        <v>1193.77</v>
      </c>
      <c r="R265">
        <v>955.02</v>
      </c>
      <c r="S265">
        <v>238.75</v>
      </c>
      <c r="T265" t="s">
        <v>30</v>
      </c>
      <c r="X265" t="s">
        <v>52</v>
      </c>
      <c r="Y265" t="s">
        <v>44</v>
      </c>
      <c r="Z265" t="s">
        <v>45</v>
      </c>
      <c r="AA265" t="str">
        <f>IFERROR(_xlfn.XLOOKUP($J265,avoidable_ed_reference!$A$2:$A$13,avoidable_ed_reference!$C$2:$C$13),"Not Classified")</f>
        <v>Avoidable</v>
      </c>
      <c r="AB265" t="str">
        <f>IFERROR(_xlfn.XLOOKUP($B265,enrollment!$A$2:$A$801,enrollment!$I$2:$I$801),"")</f>
        <v>TN</v>
      </c>
      <c r="AC265">
        <f>IFERROR(_xlfn.XLOOKUP($B265,enrollment!$A$2:$A$801,enrollment!$L$2:$L$801),"")</f>
        <v>44</v>
      </c>
      <c r="AD265" t="str" cm="1">
        <f t="array" ref="AD265">_xlfn.IFS(AC265="","Unknown",AC265&lt;18,"0-17",AC265&lt;35,"18-34",AC265&lt;50,"35-49",AC265&lt;65,"50-64",TRUE,"65+")</f>
        <v>35-49</v>
      </c>
      <c r="AE265">
        <f>IFERROR(_xlfn.XLOOKUP($B265,enrollment!$A$2:$A$801,enrollment!$O$2:$O$801),"")</f>
        <v>2233445566</v>
      </c>
      <c r="AF265">
        <f>IFERROR(_xlfn.XLOOKUP($AE265,providers!$B$2:$B$11,providers!$Q$2:$Q$11),"")</f>
        <v>3.5</v>
      </c>
      <c r="AG265" s="1">
        <f t="shared" si="4"/>
        <v>45536</v>
      </c>
    </row>
    <row r="266" spans="1:33" x14ac:dyDescent="0.25">
      <c r="A266" t="s">
        <v>375</v>
      </c>
      <c r="B266" t="s">
        <v>368</v>
      </c>
      <c r="C266">
        <v>3456789012</v>
      </c>
      <c r="D266">
        <v>3456789012</v>
      </c>
      <c r="E266" s="1">
        <v>45447</v>
      </c>
      <c r="F266" s="1">
        <v>45447</v>
      </c>
      <c r="G266" s="1">
        <v>45470</v>
      </c>
      <c r="H266" t="s">
        <v>28</v>
      </c>
      <c r="I266">
        <v>23</v>
      </c>
      <c r="J266" t="s">
        <v>129</v>
      </c>
      <c r="K266">
        <v>99284</v>
      </c>
      <c r="O266">
        <v>1</v>
      </c>
      <c r="P266">
        <v>1585.85</v>
      </c>
      <c r="Q266">
        <v>881.03</v>
      </c>
      <c r="R266">
        <v>704.82</v>
      </c>
      <c r="S266">
        <v>176.21</v>
      </c>
      <c r="T266" t="s">
        <v>30</v>
      </c>
      <c r="X266" t="s">
        <v>52</v>
      </c>
      <c r="Y266" t="s">
        <v>44</v>
      </c>
      <c r="Z266" t="s">
        <v>45</v>
      </c>
      <c r="AA266" t="str">
        <f>IFERROR(_xlfn.XLOOKUP($J266,avoidable_ed_reference!$A$2:$A$13,avoidable_ed_reference!$C$2:$C$13),"Not Classified")</f>
        <v>Potentially Avoidable</v>
      </c>
      <c r="AB266" t="str">
        <f>IFERROR(_xlfn.XLOOKUP($B266,enrollment!$A$2:$A$801,enrollment!$I$2:$I$801),"")</f>
        <v>TN</v>
      </c>
      <c r="AC266">
        <f>IFERROR(_xlfn.XLOOKUP($B266,enrollment!$A$2:$A$801,enrollment!$L$2:$L$801),"")</f>
        <v>44</v>
      </c>
      <c r="AD266" t="str" cm="1">
        <f t="array" ref="AD266">_xlfn.IFS(AC266="","Unknown",AC266&lt;18,"0-17",AC266&lt;35,"18-34",AC266&lt;50,"35-49",AC266&lt;65,"50-64",TRUE,"65+")</f>
        <v>35-49</v>
      </c>
      <c r="AE266">
        <f>IFERROR(_xlfn.XLOOKUP($B266,enrollment!$A$2:$A$801,enrollment!$O$2:$O$801),"")</f>
        <v>2233445566</v>
      </c>
      <c r="AF266">
        <f>IFERROR(_xlfn.XLOOKUP($AE266,providers!$B$2:$B$11,providers!$Q$2:$Q$11),"")</f>
        <v>3.5</v>
      </c>
      <c r="AG266" s="1">
        <f t="shared" si="4"/>
        <v>45444</v>
      </c>
    </row>
    <row r="267" spans="1:33" x14ac:dyDescent="0.25">
      <c r="A267" t="s">
        <v>376</v>
      </c>
      <c r="B267" t="s">
        <v>368</v>
      </c>
      <c r="C267">
        <v>3456789012</v>
      </c>
      <c r="D267">
        <v>3456789012</v>
      </c>
      <c r="E267" s="1">
        <v>45474</v>
      </c>
      <c r="F267" s="1">
        <v>45474</v>
      </c>
      <c r="G267" s="1">
        <v>45492</v>
      </c>
      <c r="H267" t="s">
        <v>28</v>
      </c>
      <c r="I267">
        <v>23</v>
      </c>
      <c r="J267" t="s">
        <v>35</v>
      </c>
      <c r="K267">
        <v>99284</v>
      </c>
      <c r="O267">
        <v>1</v>
      </c>
      <c r="P267">
        <v>1813.88</v>
      </c>
      <c r="Q267">
        <v>1007.71</v>
      </c>
      <c r="R267">
        <v>806.17</v>
      </c>
      <c r="S267">
        <v>201.54</v>
      </c>
      <c r="T267" t="s">
        <v>30</v>
      </c>
      <c r="X267" t="s">
        <v>52</v>
      </c>
      <c r="Y267" t="s">
        <v>44</v>
      </c>
      <c r="Z267" t="s">
        <v>45</v>
      </c>
      <c r="AA267" t="str">
        <f>IFERROR(_xlfn.XLOOKUP($J267,avoidable_ed_reference!$A$2:$A$13,avoidable_ed_reference!$C$2:$C$13),"Not Classified")</f>
        <v>Avoidable</v>
      </c>
      <c r="AB267" t="str">
        <f>IFERROR(_xlfn.XLOOKUP($B267,enrollment!$A$2:$A$801,enrollment!$I$2:$I$801),"")</f>
        <v>TN</v>
      </c>
      <c r="AC267">
        <f>IFERROR(_xlfn.XLOOKUP($B267,enrollment!$A$2:$A$801,enrollment!$L$2:$L$801),"")</f>
        <v>44</v>
      </c>
      <c r="AD267" t="str" cm="1">
        <f t="array" ref="AD267">_xlfn.IFS(AC267="","Unknown",AC267&lt;18,"0-17",AC267&lt;35,"18-34",AC267&lt;50,"35-49",AC267&lt;65,"50-64",TRUE,"65+")</f>
        <v>35-49</v>
      </c>
      <c r="AE267">
        <f>IFERROR(_xlfn.XLOOKUP($B267,enrollment!$A$2:$A$801,enrollment!$O$2:$O$801),"")</f>
        <v>2233445566</v>
      </c>
      <c r="AF267">
        <f>IFERROR(_xlfn.XLOOKUP($AE267,providers!$B$2:$B$11,providers!$Q$2:$Q$11),"")</f>
        <v>3.5</v>
      </c>
      <c r="AG267" s="1">
        <f t="shared" si="4"/>
        <v>45474</v>
      </c>
    </row>
    <row r="268" spans="1:33" x14ac:dyDescent="0.25">
      <c r="A268" t="s">
        <v>377</v>
      </c>
      <c r="B268" t="s">
        <v>378</v>
      </c>
      <c r="C268">
        <v>9012345678</v>
      </c>
      <c r="D268">
        <v>9012345678</v>
      </c>
      <c r="E268" s="1">
        <v>45357</v>
      </c>
      <c r="F268" s="1">
        <v>45357</v>
      </c>
      <c r="G268" s="1">
        <v>45371</v>
      </c>
      <c r="H268" t="s">
        <v>28</v>
      </c>
      <c r="I268">
        <v>23</v>
      </c>
      <c r="J268" t="s">
        <v>77</v>
      </c>
      <c r="K268">
        <v>99284</v>
      </c>
      <c r="O268">
        <v>1</v>
      </c>
      <c r="P268">
        <v>2086.63</v>
      </c>
      <c r="Q268">
        <v>1159.24</v>
      </c>
      <c r="R268">
        <v>927.39</v>
      </c>
      <c r="S268">
        <v>231.85</v>
      </c>
      <c r="T268" t="s">
        <v>30</v>
      </c>
      <c r="X268" t="s">
        <v>233</v>
      </c>
      <c r="Y268" t="s">
        <v>32</v>
      </c>
      <c r="Z268" t="s">
        <v>45</v>
      </c>
      <c r="AA268" t="str">
        <f>IFERROR(_xlfn.XLOOKUP($J268,avoidable_ed_reference!$A$2:$A$13,avoidable_ed_reference!$C$2:$C$13),"Not Classified")</f>
        <v>Avoidable</v>
      </c>
      <c r="AB268" t="str">
        <f>IFERROR(_xlfn.XLOOKUP($B268,enrollment!$A$2:$A$801,enrollment!$I$2:$I$801),"")</f>
        <v>KY</v>
      </c>
      <c r="AC268">
        <f>IFERROR(_xlfn.XLOOKUP($B268,enrollment!$A$2:$A$801,enrollment!$L$2:$L$801),"")</f>
        <v>62</v>
      </c>
      <c r="AD268" t="str" cm="1">
        <f t="array" ref="AD268">_xlfn.IFS(AC268="","Unknown",AC268&lt;18,"0-17",AC268&lt;35,"18-34",AC268&lt;50,"35-49",AC268&lt;65,"50-64",TRUE,"65+")</f>
        <v>50-64</v>
      </c>
      <c r="AE268">
        <f>IFERROR(_xlfn.XLOOKUP($B268,enrollment!$A$2:$A$801,enrollment!$O$2:$O$801),"")</f>
        <v>3456789012</v>
      </c>
      <c r="AF268">
        <f>IFERROR(_xlfn.XLOOKUP($AE268,providers!$B$2:$B$11,providers!$Q$2:$Q$11),"")</f>
        <v>4</v>
      </c>
      <c r="AG268" s="1">
        <f t="shared" si="4"/>
        <v>45352</v>
      </c>
    </row>
    <row r="269" spans="1:33" x14ac:dyDescent="0.25">
      <c r="A269" t="s">
        <v>379</v>
      </c>
      <c r="B269" t="s">
        <v>378</v>
      </c>
      <c r="C269">
        <v>7890123456</v>
      </c>
      <c r="D269">
        <v>7890123456</v>
      </c>
      <c r="E269" s="1">
        <v>45572</v>
      </c>
      <c r="F269" s="1">
        <v>45572</v>
      </c>
      <c r="G269" s="1">
        <v>45591</v>
      </c>
      <c r="H269" t="s">
        <v>59</v>
      </c>
      <c r="J269" t="s">
        <v>60</v>
      </c>
      <c r="L269" s="2" t="s">
        <v>61</v>
      </c>
      <c r="M269" t="s">
        <v>62</v>
      </c>
      <c r="N269" t="s">
        <v>63</v>
      </c>
      <c r="O269">
        <v>1</v>
      </c>
      <c r="P269">
        <v>719.31</v>
      </c>
      <c r="Q269">
        <v>653.91999999999996</v>
      </c>
      <c r="R269">
        <v>523.14</v>
      </c>
      <c r="S269">
        <v>130.78</v>
      </c>
      <c r="T269" t="s">
        <v>30</v>
      </c>
      <c r="X269" t="s">
        <v>233</v>
      </c>
      <c r="Y269" t="s">
        <v>32</v>
      </c>
      <c r="Z269" t="s">
        <v>64</v>
      </c>
      <c r="AA269" t="str">
        <f>IFERROR(_xlfn.XLOOKUP($J269,avoidable_ed_reference!$A$2:$A$13,avoidable_ed_reference!$C$2:$C$13),"Not Classified")</f>
        <v>Not Classified</v>
      </c>
      <c r="AB269" t="str">
        <f>IFERROR(_xlfn.XLOOKUP($B269,enrollment!$A$2:$A$801,enrollment!$I$2:$I$801),"")</f>
        <v>KY</v>
      </c>
      <c r="AC269">
        <f>IFERROR(_xlfn.XLOOKUP($B269,enrollment!$A$2:$A$801,enrollment!$L$2:$L$801),"")</f>
        <v>62</v>
      </c>
      <c r="AD269" t="str" cm="1">
        <f t="array" ref="AD269">_xlfn.IFS(AC269="","Unknown",AC269&lt;18,"0-17",AC269&lt;35,"18-34",AC269&lt;50,"35-49",AC269&lt;65,"50-64",TRUE,"65+")</f>
        <v>50-64</v>
      </c>
      <c r="AE269">
        <f>IFERROR(_xlfn.XLOOKUP($B269,enrollment!$A$2:$A$801,enrollment!$O$2:$O$801),"")</f>
        <v>3456789012</v>
      </c>
      <c r="AF269">
        <f>IFERROR(_xlfn.XLOOKUP($AE269,providers!$B$2:$B$11,providers!$Q$2:$Q$11),"")</f>
        <v>4</v>
      </c>
      <c r="AG269" s="1">
        <f t="shared" si="4"/>
        <v>45566</v>
      </c>
    </row>
    <row r="270" spans="1:33" x14ac:dyDescent="0.25">
      <c r="A270" t="s">
        <v>380</v>
      </c>
      <c r="B270" t="s">
        <v>378</v>
      </c>
      <c r="C270">
        <v>3456789012</v>
      </c>
      <c r="D270">
        <v>3456789012</v>
      </c>
      <c r="E270" s="1">
        <v>45498</v>
      </c>
      <c r="F270" s="1">
        <v>45498</v>
      </c>
      <c r="G270" s="1">
        <v>45532</v>
      </c>
      <c r="H270" t="s">
        <v>28</v>
      </c>
      <c r="I270">
        <v>11</v>
      </c>
      <c r="J270" t="s">
        <v>35</v>
      </c>
      <c r="K270">
        <v>99213</v>
      </c>
      <c r="O270">
        <v>1</v>
      </c>
      <c r="P270">
        <v>192.51</v>
      </c>
      <c r="Q270">
        <v>142.6</v>
      </c>
      <c r="R270">
        <v>114.08</v>
      </c>
      <c r="S270">
        <v>28.52</v>
      </c>
      <c r="T270" t="s">
        <v>30</v>
      </c>
      <c r="X270" t="s">
        <v>233</v>
      </c>
      <c r="Y270" t="s">
        <v>32</v>
      </c>
      <c r="Z270" t="s">
        <v>39</v>
      </c>
      <c r="AA270" t="str">
        <f>IFERROR(_xlfn.XLOOKUP($J270,avoidable_ed_reference!$A$2:$A$13,avoidable_ed_reference!$C$2:$C$13),"Not Classified")</f>
        <v>Avoidable</v>
      </c>
      <c r="AB270" t="str">
        <f>IFERROR(_xlfn.XLOOKUP($B270,enrollment!$A$2:$A$801,enrollment!$I$2:$I$801),"")</f>
        <v>KY</v>
      </c>
      <c r="AC270">
        <f>IFERROR(_xlfn.XLOOKUP($B270,enrollment!$A$2:$A$801,enrollment!$L$2:$L$801),"")</f>
        <v>62</v>
      </c>
      <c r="AD270" t="str" cm="1">
        <f t="array" ref="AD270">_xlfn.IFS(AC270="","Unknown",AC270&lt;18,"0-17",AC270&lt;35,"18-34",AC270&lt;50,"35-49",AC270&lt;65,"50-64",TRUE,"65+")</f>
        <v>50-64</v>
      </c>
      <c r="AE270">
        <f>IFERROR(_xlfn.XLOOKUP($B270,enrollment!$A$2:$A$801,enrollment!$O$2:$O$801),"")</f>
        <v>3456789012</v>
      </c>
      <c r="AF270">
        <f>IFERROR(_xlfn.XLOOKUP($AE270,providers!$B$2:$B$11,providers!$Q$2:$Q$11),"")</f>
        <v>4</v>
      </c>
      <c r="AG270" s="1">
        <f t="shared" si="4"/>
        <v>45474</v>
      </c>
    </row>
    <row r="271" spans="1:33" x14ac:dyDescent="0.25">
      <c r="A271" t="s">
        <v>381</v>
      </c>
      <c r="B271" t="s">
        <v>378</v>
      </c>
      <c r="C271">
        <v>3456789012</v>
      </c>
      <c r="D271">
        <v>3456789012</v>
      </c>
      <c r="E271" s="1">
        <v>45314</v>
      </c>
      <c r="F271" s="1">
        <v>45314</v>
      </c>
      <c r="G271" s="1">
        <v>45340</v>
      </c>
      <c r="H271" t="s">
        <v>28</v>
      </c>
      <c r="I271">
        <v>11</v>
      </c>
      <c r="J271" t="s">
        <v>38</v>
      </c>
      <c r="K271">
        <v>99213</v>
      </c>
      <c r="O271">
        <v>1</v>
      </c>
      <c r="P271">
        <v>233.12</v>
      </c>
      <c r="Q271">
        <v>172.68</v>
      </c>
      <c r="R271">
        <v>138.13999999999999</v>
      </c>
      <c r="S271">
        <v>34.54</v>
      </c>
      <c r="T271" t="s">
        <v>30</v>
      </c>
      <c r="X271" t="s">
        <v>233</v>
      </c>
      <c r="Y271" t="s">
        <v>32</v>
      </c>
      <c r="Z271" t="s">
        <v>39</v>
      </c>
      <c r="AA271" t="str">
        <f>IFERROR(_xlfn.XLOOKUP($J271,avoidable_ed_reference!$A$2:$A$13,avoidable_ed_reference!$C$2:$C$13),"Not Classified")</f>
        <v>Not Classified</v>
      </c>
      <c r="AB271" t="str">
        <f>IFERROR(_xlfn.XLOOKUP($B271,enrollment!$A$2:$A$801,enrollment!$I$2:$I$801),"")</f>
        <v>KY</v>
      </c>
      <c r="AC271">
        <f>IFERROR(_xlfn.XLOOKUP($B271,enrollment!$A$2:$A$801,enrollment!$L$2:$L$801),"")</f>
        <v>62</v>
      </c>
      <c r="AD271" t="str" cm="1">
        <f t="array" ref="AD271">_xlfn.IFS(AC271="","Unknown",AC271&lt;18,"0-17",AC271&lt;35,"18-34",AC271&lt;50,"35-49",AC271&lt;65,"50-64",TRUE,"65+")</f>
        <v>50-64</v>
      </c>
      <c r="AE271">
        <f>IFERROR(_xlfn.XLOOKUP($B271,enrollment!$A$2:$A$801,enrollment!$O$2:$O$801),"")</f>
        <v>3456789012</v>
      </c>
      <c r="AF271">
        <f>IFERROR(_xlfn.XLOOKUP($AE271,providers!$B$2:$B$11,providers!$Q$2:$Q$11),"")</f>
        <v>4</v>
      </c>
      <c r="AG271" s="1">
        <f t="shared" si="4"/>
        <v>45292</v>
      </c>
    </row>
    <row r="272" spans="1:33" x14ac:dyDescent="0.25">
      <c r="A272" t="s">
        <v>382</v>
      </c>
      <c r="B272" t="s">
        <v>378</v>
      </c>
      <c r="C272">
        <v>3456789012</v>
      </c>
      <c r="D272">
        <v>3456789012</v>
      </c>
      <c r="E272" s="1">
        <v>45559</v>
      </c>
      <c r="F272" s="1">
        <v>45559</v>
      </c>
      <c r="G272" s="1">
        <v>45589</v>
      </c>
      <c r="H272" t="s">
        <v>28</v>
      </c>
      <c r="I272">
        <v>11</v>
      </c>
      <c r="J272" t="s">
        <v>47</v>
      </c>
      <c r="K272">
        <v>99213</v>
      </c>
      <c r="O272">
        <v>1</v>
      </c>
      <c r="P272">
        <v>189.5</v>
      </c>
      <c r="Q272">
        <v>140.37</v>
      </c>
      <c r="R272">
        <v>112.3</v>
      </c>
      <c r="S272">
        <v>28.07</v>
      </c>
      <c r="T272" t="s">
        <v>30</v>
      </c>
      <c r="X272" t="s">
        <v>233</v>
      </c>
      <c r="Y272" t="s">
        <v>32</v>
      </c>
      <c r="Z272" t="s">
        <v>39</v>
      </c>
      <c r="AA272" t="str">
        <f>IFERROR(_xlfn.XLOOKUP($J272,avoidable_ed_reference!$A$2:$A$13,avoidable_ed_reference!$C$2:$C$13),"Not Classified")</f>
        <v>Not Classified</v>
      </c>
      <c r="AB272" t="str">
        <f>IFERROR(_xlfn.XLOOKUP($B272,enrollment!$A$2:$A$801,enrollment!$I$2:$I$801),"")</f>
        <v>KY</v>
      </c>
      <c r="AC272">
        <f>IFERROR(_xlfn.XLOOKUP($B272,enrollment!$A$2:$A$801,enrollment!$L$2:$L$801),"")</f>
        <v>62</v>
      </c>
      <c r="AD272" t="str" cm="1">
        <f t="array" ref="AD272">_xlfn.IFS(AC272="","Unknown",AC272&lt;18,"0-17",AC272&lt;35,"18-34",AC272&lt;50,"35-49",AC272&lt;65,"50-64",TRUE,"65+")</f>
        <v>50-64</v>
      </c>
      <c r="AE272">
        <f>IFERROR(_xlfn.XLOOKUP($B272,enrollment!$A$2:$A$801,enrollment!$O$2:$O$801),"")</f>
        <v>3456789012</v>
      </c>
      <c r="AF272">
        <f>IFERROR(_xlfn.XLOOKUP($AE272,providers!$B$2:$B$11,providers!$Q$2:$Q$11),"")</f>
        <v>4</v>
      </c>
      <c r="AG272" s="1">
        <f t="shared" si="4"/>
        <v>45536</v>
      </c>
    </row>
    <row r="273" spans="1:33" x14ac:dyDescent="0.25">
      <c r="A273" t="s">
        <v>383</v>
      </c>
      <c r="B273" t="s">
        <v>378</v>
      </c>
      <c r="C273">
        <v>8901234567</v>
      </c>
      <c r="D273">
        <v>8901234567</v>
      </c>
      <c r="E273" s="1">
        <v>45586</v>
      </c>
      <c r="F273" s="1">
        <v>45586</v>
      </c>
      <c r="G273" s="1">
        <v>45601</v>
      </c>
      <c r="H273" t="s">
        <v>59</v>
      </c>
      <c r="J273" t="s">
        <v>99</v>
      </c>
      <c r="L273" s="2" t="s">
        <v>106</v>
      </c>
      <c r="M273" t="s">
        <v>107</v>
      </c>
      <c r="N273" t="s">
        <v>108</v>
      </c>
      <c r="O273">
        <v>1</v>
      </c>
      <c r="P273">
        <v>956.86</v>
      </c>
      <c r="Q273">
        <v>869.87</v>
      </c>
      <c r="R273">
        <v>695.9</v>
      </c>
      <c r="S273">
        <v>173.97</v>
      </c>
      <c r="T273" t="s">
        <v>30</v>
      </c>
      <c r="X273" t="s">
        <v>233</v>
      </c>
      <c r="Y273" t="s">
        <v>32</v>
      </c>
      <c r="Z273" t="s">
        <v>64</v>
      </c>
      <c r="AA273" t="str">
        <f>IFERROR(_xlfn.XLOOKUP($J273,avoidable_ed_reference!$A$2:$A$13,avoidable_ed_reference!$C$2:$C$13),"Not Classified")</f>
        <v>Not Classified</v>
      </c>
      <c r="AB273" t="str">
        <f>IFERROR(_xlfn.XLOOKUP($B273,enrollment!$A$2:$A$801,enrollment!$I$2:$I$801),"")</f>
        <v>KY</v>
      </c>
      <c r="AC273">
        <f>IFERROR(_xlfn.XLOOKUP($B273,enrollment!$A$2:$A$801,enrollment!$L$2:$L$801),"")</f>
        <v>62</v>
      </c>
      <c r="AD273" t="str" cm="1">
        <f t="array" ref="AD273">_xlfn.IFS(AC273="","Unknown",AC273&lt;18,"0-17",AC273&lt;35,"18-34",AC273&lt;50,"35-49",AC273&lt;65,"50-64",TRUE,"65+")</f>
        <v>50-64</v>
      </c>
      <c r="AE273">
        <f>IFERROR(_xlfn.XLOOKUP($B273,enrollment!$A$2:$A$801,enrollment!$O$2:$O$801),"")</f>
        <v>3456789012</v>
      </c>
      <c r="AF273">
        <f>IFERROR(_xlfn.XLOOKUP($AE273,providers!$B$2:$B$11,providers!$Q$2:$Q$11),"")</f>
        <v>4</v>
      </c>
      <c r="AG273" s="1">
        <f t="shared" si="4"/>
        <v>45566</v>
      </c>
    </row>
    <row r="274" spans="1:33" x14ac:dyDescent="0.25">
      <c r="A274" t="s">
        <v>384</v>
      </c>
      <c r="B274" t="s">
        <v>378</v>
      </c>
      <c r="C274">
        <v>3456789012</v>
      </c>
      <c r="D274">
        <v>3456789012</v>
      </c>
      <c r="E274" s="1">
        <v>45399</v>
      </c>
      <c r="F274" s="1">
        <v>45399</v>
      </c>
      <c r="G274" s="1">
        <v>45425</v>
      </c>
      <c r="H274" t="s">
        <v>28</v>
      </c>
      <c r="I274">
        <v>11</v>
      </c>
      <c r="J274" t="s">
        <v>35</v>
      </c>
      <c r="K274">
        <v>99213</v>
      </c>
      <c r="O274">
        <v>1</v>
      </c>
      <c r="P274">
        <v>168.8</v>
      </c>
      <c r="Q274">
        <v>125.04</v>
      </c>
      <c r="R274">
        <v>100.03</v>
      </c>
      <c r="S274">
        <v>25.01</v>
      </c>
      <c r="T274" t="s">
        <v>30</v>
      </c>
      <c r="X274" t="s">
        <v>233</v>
      </c>
      <c r="Y274" t="s">
        <v>32</v>
      </c>
      <c r="Z274" t="s">
        <v>39</v>
      </c>
      <c r="AA274" t="str">
        <f>IFERROR(_xlfn.XLOOKUP($J274,avoidable_ed_reference!$A$2:$A$13,avoidable_ed_reference!$C$2:$C$13),"Not Classified")</f>
        <v>Avoidable</v>
      </c>
      <c r="AB274" t="str">
        <f>IFERROR(_xlfn.XLOOKUP($B274,enrollment!$A$2:$A$801,enrollment!$I$2:$I$801),"")</f>
        <v>KY</v>
      </c>
      <c r="AC274">
        <f>IFERROR(_xlfn.XLOOKUP($B274,enrollment!$A$2:$A$801,enrollment!$L$2:$L$801),"")</f>
        <v>62</v>
      </c>
      <c r="AD274" t="str" cm="1">
        <f t="array" ref="AD274">_xlfn.IFS(AC274="","Unknown",AC274&lt;18,"0-17",AC274&lt;35,"18-34",AC274&lt;50,"35-49",AC274&lt;65,"50-64",TRUE,"65+")</f>
        <v>50-64</v>
      </c>
      <c r="AE274">
        <f>IFERROR(_xlfn.XLOOKUP($B274,enrollment!$A$2:$A$801,enrollment!$O$2:$O$801),"")</f>
        <v>3456789012</v>
      </c>
      <c r="AF274">
        <f>IFERROR(_xlfn.XLOOKUP($AE274,providers!$B$2:$B$11,providers!$Q$2:$Q$11),"")</f>
        <v>4</v>
      </c>
      <c r="AG274" s="1">
        <f t="shared" si="4"/>
        <v>45383</v>
      </c>
    </row>
    <row r="275" spans="1:33" x14ac:dyDescent="0.25">
      <c r="A275" t="s">
        <v>385</v>
      </c>
      <c r="B275" t="s">
        <v>386</v>
      </c>
      <c r="C275">
        <v>5678901234</v>
      </c>
      <c r="D275">
        <v>5678901234</v>
      </c>
      <c r="E275" s="1">
        <v>45509</v>
      </c>
      <c r="F275" s="1">
        <v>45509</v>
      </c>
      <c r="G275" s="1">
        <v>45526</v>
      </c>
      <c r="H275" t="s">
        <v>28</v>
      </c>
      <c r="I275">
        <v>20</v>
      </c>
      <c r="J275" t="s">
        <v>35</v>
      </c>
      <c r="K275">
        <v>99213</v>
      </c>
      <c r="O275">
        <v>1</v>
      </c>
      <c r="P275">
        <v>185.3</v>
      </c>
      <c r="Q275">
        <v>142.54</v>
      </c>
      <c r="R275">
        <v>114.03</v>
      </c>
      <c r="S275">
        <v>28.51</v>
      </c>
      <c r="T275" t="s">
        <v>30</v>
      </c>
      <c r="X275" t="s">
        <v>146</v>
      </c>
      <c r="Y275" t="s">
        <v>147</v>
      </c>
      <c r="Z275" t="s">
        <v>36</v>
      </c>
      <c r="AA275" t="str">
        <f>IFERROR(_xlfn.XLOOKUP($J275,avoidable_ed_reference!$A$2:$A$13,avoidable_ed_reference!$C$2:$C$13),"Not Classified")</f>
        <v>Avoidable</v>
      </c>
      <c r="AB275" t="str">
        <f>IFERROR(_xlfn.XLOOKUP($B275,enrollment!$A$2:$A$801,enrollment!$I$2:$I$801),"")</f>
        <v>OH</v>
      </c>
      <c r="AC275">
        <f>IFERROR(_xlfn.XLOOKUP($B275,enrollment!$A$2:$A$801,enrollment!$L$2:$L$801),"")</f>
        <v>65</v>
      </c>
      <c r="AD275" t="str" cm="1">
        <f t="array" ref="AD275">_xlfn.IFS(AC275="","Unknown",AC275&lt;18,"0-17",AC275&lt;35,"18-34",AC275&lt;50,"35-49",AC275&lt;65,"50-64",TRUE,"65+")</f>
        <v>65+</v>
      </c>
      <c r="AE275">
        <f>IFERROR(_xlfn.XLOOKUP($B275,enrollment!$A$2:$A$801,enrollment!$O$2:$O$801),"")</f>
        <v>2345678901</v>
      </c>
      <c r="AF275">
        <f>IFERROR(_xlfn.XLOOKUP($AE275,providers!$B$2:$B$11,providers!$Q$2:$Q$11),"")</f>
        <v>4.2</v>
      </c>
      <c r="AG275" s="1">
        <f t="shared" si="4"/>
        <v>45505</v>
      </c>
    </row>
    <row r="276" spans="1:33" x14ac:dyDescent="0.25">
      <c r="A276" t="s">
        <v>387</v>
      </c>
      <c r="B276" t="s">
        <v>386</v>
      </c>
      <c r="C276">
        <v>2345678901</v>
      </c>
      <c r="D276">
        <v>2345678901</v>
      </c>
      <c r="E276" s="1">
        <v>45586</v>
      </c>
      <c r="F276" s="1">
        <v>45586</v>
      </c>
      <c r="G276" s="1">
        <v>45619</v>
      </c>
      <c r="H276" t="s">
        <v>28</v>
      </c>
      <c r="I276">
        <v>11</v>
      </c>
      <c r="J276" t="s">
        <v>35</v>
      </c>
      <c r="K276">
        <v>99213</v>
      </c>
      <c r="O276">
        <v>1</v>
      </c>
      <c r="P276">
        <v>192.01</v>
      </c>
      <c r="Q276">
        <v>142.22999999999999</v>
      </c>
      <c r="R276">
        <v>113.78</v>
      </c>
      <c r="S276">
        <v>28.45</v>
      </c>
      <c r="T276" t="s">
        <v>30</v>
      </c>
      <c r="X276" t="s">
        <v>146</v>
      </c>
      <c r="Y276" t="s">
        <v>147</v>
      </c>
      <c r="Z276" t="s">
        <v>39</v>
      </c>
      <c r="AA276" t="str">
        <f>IFERROR(_xlfn.XLOOKUP($J276,avoidable_ed_reference!$A$2:$A$13,avoidable_ed_reference!$C$2:$C$13),"Not Classified")</f>
        <v>Avoidable</v>
      </c>
      <c r="AB276" t="str">
        <f>IFERROR(_xlfn.XLOOKUP($B276,enrollment!$A$2:$A$801,enrollment!$I$2:$I$801),"")</f>
        <v>OH</v>
      </c>
      <c r="AC276">
        <f>IFERROR(_xlfn.XLOOKUP($B276,enrollment!$A$2:$A$801,enrollment!$L$2:$L$801),"")</f>
        <v>65</v>
      </c>
      <c r="AD276" t="str" cm="1">
        <f t="array" ref="AD276">_xlfn.IFS(AC276="","Unknown",AC276&lt;18,"0-17",AC276&lt;35,"18-34",AC276&lt;50,"35-49",AC276&lt;65,"50-64",TRUE,"65+")</f>
        <v>65+</v>
      </c>
      <c r="AE276">
        <f>IFERROR(_xlfn.XLOOKUP($B276,enrollment!$A$2:$A$801,enrollment!$O$2:$O$801),"")</f>
        <v>2345678901</v>
      </c>
      <c r="AF276">
        <f>IFERROR(_xlfn.XLOOKUP($AE276,providers!$B$2:$B$11,providers!$Q$2:$Q$11),"")</f>
        <v>4.2</v>
      </c>
      <c r="AG276" s="1">
        <f t="shared" si="4"/>
        <v>45566</v>
      </c>
    </row>
    <row r="277" spans="1:33" x14ac:dyDescent="0.25">
      <c r="A277" t="s">
        <v>388</v>
      </c>
      <c r="B277" t="s">
        <v>386</v>
      </c>
      <c r="C277">
        <v>2345678901</v>
      </c>
      <c r="D277">
        <v>2345678901</v>
      </c>
      <c r="E277" s="1">
        <v>45604</v>
      </c>
      <c r="F277" s="1">
        <v>45604</v>
      </c>
      <c r="G277" s="1">
        <v>45628</v>
      </c>
      <c r="H277" t="s">
        <v>28</v>
      </c>
      <c r="I277">
        <v>11</v>
      </c>
      <c r="J277" t="s">
        <v>38</v>
      </c>
      <c r="K277">
        <v>99213</v>
      </c>
      <c r="O277">
        <v>1</v>
      </c>
      <c r="P277">
        <v>229.2</v>
      </c>
      <c r="Q277">
        <v>169.78</v>
      </c>
      <c r="R277">
        <v>135.82</v>
      </c>
      <c r="S277">
        <v>33.96</v>
      </c>
      <c r="T277" t="s">
        <v>30</v>
      </c>
      <c r="X277" t="s">
        <v>146</v>
      </c>
      <c r="Y277" t="s">
        <v>147</v>
      </c>
      <c r="Z277" t="s">
        <v>39</v>
      </c>
      <c r="AA277" t="str">
        <f>IFERROR(_xlfn.XLOOKUP($J277,avoidable_ed_reference!$A$2:$A$13,avoidable_ed_reference!$C$2:$C$13),"Not Classified")</f>
        <v>Not Classified</v>
      </c>
      <c r="AB277" t="str">
        <f>IFERROR(_xlfn.XLOOKUP($B277,enrollment!$A$2:$A$801,enrollment!$I$2:$I$801),"")</f>
        <v>OH</v>
      </c>
      <c r="AC277">
        <f>IFERROR(_xlfn.XLOOKUP($B277,enrollment!$A$2:$A$801,enrollment!$L$2:$L$801),"")</f>
        <v>65</v>
      </c>
      <c r="AD277" t="str" cm="1">
        <f t="array" ref="AD277">_xlfn.IFS(AC277="","Unknown",AC277&lt;18,"0-17",AC277&lt;35,"18-34",AC277&lt;50,"35-49",AC277&lt;65,"50-64",TRUE,"65+")</f>
        <v>65+</v>
      </c>
      <c r="AE277">
        <f>IFERROR(_xlfn.XLOOKUP($B277,enrollment!$A$2:$A$801,enrollment!$O$2:$O$801),"")</f>
        <v>2345678901</v>
      </c>
      <c r="AF277">
        <f>IFERROR(_xlfn.XLOOKUP($AE277,providers!$B$2:$B$11,providers!$Q$2:$Q$11),"")</f>
        <v>4.2</v>
      </c>
      <c r="AG277" s="1">
        <f t="shared" si="4"/>
        <v>45597</v>
      </c>
    </row>
    <row r="278" spans="1:33" x14ac:dyDescent="0.25">
      <c r="A278" t="s">
        <v>389</v>
      </c>
      <c r="B278" t="s">
        <v>390</v>
      </c>
      <c r="C278">
        <v>9012345678</v>
      </c>
      <c r="D278">
        <v>9012345678</v>
      </c>
      <c r="E278" s="1">
        <v>45601</v>
      </c>
      <c r="F278" s="1">
        <v>45601</v>
      </c>
      <c r="G278" s="1">
        <v>45630</v>
      </c>
      <c r="H278" t="s">
        <v>28</v>
      </c>
      <c r="I278">
        <v>11</v>
      </c>
      <c r="J278" t="s">
        <v>35</v>
      </c>
      <c r="K278">
        <v>99213</v>
      </c>
      <c r="O278">
        <v>1</v>
      </c>
      <c r="P278">
        <v>165.04</v>
      </c>
      <c r="Q278">
        <v>122.25</v>
      </c>
      <c r="R278">
        <v>97.8</v>
      </c>
      <c r="S278">
        <v>24.45</v>
      </c>
      <c r="T278" t="s">
        <v>30</v>
      </c>
      <c r="X278" t="s">
        <v>146</v>
      </c>
      <c r="Y278" t="s">
        <v>147</v>
      </c>
      <c r="Z278" t="s">
        <v>39</v>
      </c>
      <c r="AA278" t="str">
        <f>IFERROR(_xlfn.XLOOKUP($J278,avoidable_ed_reference!$A$2:$A$13,avoidable_ed_reference!$C$2:$C$13),"Not Classified")</f>
        <v>Avoidable</v>
      </c>
      <c r="AB278" t="str">
        <f>IFERROR(_xlfn.XLOOKUP($B278,enrollment!$A$2:$A$801,enrollment!$I$2:$I$801),"")</f>
        <v>KY</v>
      </c>
      <c r="AC278">
        <f>IFERROR(_xlfn.XLOOKUP($B278,enrollment!$A$2:$A$801,enrollment!$L$2:$L$801),"")</f>
        <v>78</v>
      </c>
      <c r="AD278" t="str" cm="1">
        <f t="array" ref="AD278">_xlfn.IFS(AC278="","Unknown",AC278&lt;18,"0-17",AC278&lt;35,"18-34",AC278&lt;50,"35-49",AC278&lt;65,"50-64",TRUE,"65+")</f>
        <v>65+</v>
      </c>
      <c r="AE278">
        <f>IFERROR(_xlfn.XLOOKUP($B278,enrollment!$A$2:$A$801,enrollment!$O$2:$O$801),"")</f>
        <v>9012345678</v>
      </c>
      <c r="AF278">
        <f>IFERROR(_xlfn.XLOOKUP($AE278,providers!$B$2:$B$11,providers!$Q$2:$Q$11),"")</f>
        <v>4.3</v>
      </c>
      <c r="AG278" s="1">
        <f t="shared" si="4"/>
        <v>45597</v>
      </c>
    </row>
    <row r="279" spans="1:33" x14ac:dyDescent="0.25">
      <c r="A279" t="s">
        <v>391</v>
      </c>
      <c r="B279" t="s">
        <v>390</v>
      </c>
      <c r="C279">
        <v>9012345678</v>
      </c>
      <c r="D279">
        <v>9012345678</v>
      </c>
      <c r="E279" s="1">
        <v>45303</v>
      </c>
      <c r="F279" s="1">
        <v>45303</v>
      </c>
      <c r="G279" s="1">
        <v>45323</v>
      </c>
      <c r="H279" t="s">
        <v>28</v>
      </c>
      <c r="I279">
        <v>11</v>
      </c>
      <c r="J279" t="s">
        <v>35</v>
      </c>
      <c r="K279">
        <v>99213</v>
      </c>
      <c r="O279">
        <v>1</v>
      </c>
      <c r="P279">
        <v>202.57</v>
      </c>
      <c r="Q279">
        <v>150.05000000000001</v>
      </c>
      <c r="R279">
        <v>120.04</v>
      </c>
      <c r="S279">
        <v>30.01</v>
      </c>
      <c r="T279" t="s">
        <v>30</v>
      </c>
      <c r="X279" t="s">
        <v>146</v>
      </c>
      <c r="Y279" t="s">
        <v>147</v>
      </c>
      <c r="Z279" t="s">
        <v>39</v>
      </c>
      <c r="AA279" t="str">
        <f>IFERROR(_xlfn.XLOOKUP($J279,avoidable_ed_reference!$A$2:$A$13,avoidable_ed_reference!$C$2:$C$13),"Not Classified")</f>
        <v>Avoidable</v>
      </c>
      <c r="AB279" t="str">
        <f>IFERROR(_xlfn.XLOOKUP($B279,enrollment!$A$2:$A$801,enrollment!$I$2:$I$801),"")</f>
        <v>KY</v>
      </c>
      <c r="AC279">
        <f>IFERROR(_xlfn.XLOOKUP($B279,enrollment!$A$2:$A$801,enrollment!$L$2:$L$801),"")</f>
        <v>78</v>
      </c>
      <c r="AD279" t="str" cm="1">
        <f t="array" ref="AD279">_xlfn.IFS(AC279="","Unknown",AC279&lt;18,"0-17",AC279&lt;35,"18-34",AC279&lt;50,"35-49",AC279&lt;65,"50-64",TRUE,"65+")</f>
        <v>65+</v>
      </c>
      <c r="AE279">
        <f>IFERROR(_xlfn.XLOOKUP($B279,enrollment!$A$2:$A$801,enrollment!$O$2:$O$801),"")</f>
        <v>9012345678</v>
      </c>
      <c r="AF279">
        <f>IFERROR(_xlfn.XLOOKUP($AE279,providers!$B$2:$B$11,providers!$Q$2:$Q$11),"")</f>
        <v>4.3</v>
      </c>
      <c r="AG279" s="1">
        <f t="shared" si="4"/>
        <v>45292</v>
      </c>
    </row>
    <row r="280" spans="1:33" x14ac:dyDescent="0.25">
      <c r="A280" t="s">
        <v>392</v>
      </c>
      <c r="B280" t="s">
        <v>390</v>
      </c>
      <c r="C280">
        <v>9012345678</v>
      </c>
      <c r="D280">
        <v>9012345678</v>
      </c>
      <c r="E280" s="1">
        <v>45602</v>
      </c>
      <c r="F280" s="1">
        <v>45602</v>
      </c>
      <c r="G280" s="1">
        <v>45630</v>
      </c>
      <c r="H280" t="s">
        <v>28</v>
      </c>
      <c r="I280">
        <v>11</v>
      </c>
      <c r="J280" t="s">
        <v>38</v>
      </c>
      <c r="K280">
        <v>99213</v>
      </c>
      <c r="O280">
        <v>1</v>
      </c>
      <c r="P280">
        <v>169.83</v>
      </c>
      <c r="Q280">
        <v>125.8</v>
      </c>
      <c r="R280">
        <v>100.64</v>
      </c>
      <c r="S280">
        <v>25.16</v>
      </c>
      <c r="T280" t="s">
        <v>30</v>
      </c>
      <c r="X280" t="s">
        <v>146</v>
      </c>
      <c r="Y280" t="s">
        <v>147</v>
      </c>
      <c r="Z280" t="s">
        <v>39</v>
      </c>
      <c r="AA280" t="str">
        <f>IFERROR(_xlfn.XLOOKUP($J280,avoidable_ed_reference!$A$2:$A$13,avoidable_ed_reference!$C$2:$C$13),"Not Classified")</f>
        <v>Not Classified</v>
      </c>
      <c r="AB280" t="str">
        <f>IFERROR(_xlfn.XLOOKUP($B280,enrollment!$A$2:$A$801,enrollment!$I$2:$I$801),"")</f>
        <v>KY</v>
      </c>
      <c r="AC280">
        <f>IFERROR(_xlfn.XLOOKUP($B280,enrollment!$A$2:$A$801,enrollment!$L$2:$L$801),"")</f>
        <v>78</v>
      </c>
      <c r="AD280" t="str" cm="1">
        <f t="array" ref="AD280">_xlfn.IFS(AC280="","Unknown",AC280&lt;18,"0-17",AC280&lt;35,"18-34",AC280&lt;50,"35-49",AC280&lt;65,"50-64",TRUE,"65+")</f>
        <v>65+</v>
      </c>
      <c r="AE280">
        <f>IFERROR(_xlfn.XLOOKUP($B280,enrollment!$A$2:$A$801,enrollment!$O$2:$O$801),"")</f>
        <v>9012345678</v>
      </c>
      <c r="AF280">
        <f>IFERROR(_xlfn.XLOOKUP($AE280,providers!$B$2:$B$11,providers!$Q$2:$Q$11),"")</f>
        <v>4.3</v>
      </c>
      <c r="AG280" s="1">
        <f t="shared" si="4"/>
        <v>45597</v>
      </c>
    </row>
    <row r="281" spans="1:33" x14ac:dyDescent="0.25">
      <c r="A281" t="s">
        <v>393</v>
      </c>
      <c r="B281" t="s">
        <v>390</v>
      </c>
      <c r="C281">
        <v>3456789012</v>
      </c>
      <c r="D281">
        <v>3456789012</v>
      </c>
      <c r="E281" s="1">
        <v>45458</v>
      </c>
      <c r="F281" s="1">
        <v>45458</v>
      </c>
      <c r="G281" s="1">
        <v>45476</v>
      </c>
      <c r="H281" t="s">
        <v>59</v>
      </c>
      <c r="J281" t="s">
        <v>60</v>
      </c>
      <c r="L281" s="2" t="s">
        <v>82</v>
      </c>
      <c r="M281" t="s">
        <v>83</v>
      </c>
      <c r="N281" t="s">
        <v>84</v>
      </c>
      <c r="O281">
        <v>1</v>
      </c>
      <c r="P281">
        <v>1036.8900000000001</v>
      </c>
      <c r="Q281">
        <v>942.63</v>
      </c>
      <c r="R281">
        <v>754.1</v>
      </c>
      <c r="S281">
        <v>188.53</v>
      </c>
      <c r="T281" t="s">
        <v>30</v>
      </c>
      <c r="X281" t="s">
        <v>146</v>
      </c>
      <c r="Y281" t="s">
        <v>147</v>
      </c>
      <c r="Z281" t="s">
        <v>64</v>
      </c>
      <c r="AA281" t="str">
        <f>IFERROR(_xlfn.XLOOKUP($J281,avoidable_ed_reference!$A$2:$A$13,avoidable_ed_reference!$C$2:$C$13),"Not Classified")</f>
        <v>Not Classified</v>
      </c>
      <c r="AB281" t="str">
        <f>IFERROR(_xlfn.XLOOKUP($B281,enrollment!$A$2:$A$801,enrollment!$I$2:$I$801),"")</f>
        <v>KY</v>
      </c>
      <c r="AC281">
        <f>IFERROR(_xlfn.XLOOKUP($B281,enrollment!$A$2:$A$801,enrollment!$L$2:$L$801),"")</f>
        <v>78</v>
      </c>
      <c r="AD281" t="str" cm="1">
        <f t="array" ref="AD281">_xlfn.IFS(AC281="","Unknown",AC281&lt;18,"0-17",AC281&lt;35,"18-34",AC281&lt;50,"35-49",AC281&lt;65,"50-64",TRUE,"65+")</f>
        <v>65+</v>
      </c>
      <c r="AE281">
        <f>IFERROR(_xlfn.XLOOKUP($B281,enrollment!$A$2:$A$801,enrollment!$O$2:$O$801),"")</f>
        <v>9012345678</v>
      </c>
      <c r="AF281">
        <f>IFERROR(_xlfn.XLOOKUP($AE281,providers!$B$2:$B$11,providers!$Q$2:$Q$11),"")</f>
        <v>4.3</v>
      </c>
      <c r="AG281" s="1">
        <f t="shared" si="4"/>
        <v>45444</v>
      </c>
    </row>
    <row r="282" spans="1:33" x14ac:dyDescent="0.25">
      <c r="A282" t="s">
        <v>394</v>
      </c>
      <c r="B282" t="s">
        <v>390</v>
      </c>
      <c r="C282">
        <v>9012345678</v>
      </c>
      <c r="D282">
        <v>9012345678</v>
      </c>
      <c r="E282" s="1">
        <v>45496</v>
      </c>
      <c r="F282" s="1">
        <v>45496</v>
      </c>
      <c r="G282" s="1">
        <v>45518</v>
      </c>
      <c r="H282" t="s">
        <v>28</v>
      </c>
      <c r="I282">
        <v>11</v>
      </c>
      <c r="J282" t="s">
        <v>38</v>
      </c>
      <c r="K282">
        <v>99213</v>
      </c>
      <c r="O282">
        <v>1</v>
      </c>
      <c r="P282">
        <v>194.76</v>
      </c>
      <c r="Q282">
        <v>144.27000000000001</v>
      </c>
      <c r="R282">
        <v>115.42</v>
      </c>
      <c r="S282">
        <v>28.85</v>
      </c>
      <c r="T282" t="s">
        <v>30</v>
      </c>
      <c r="X282" t="s">
        <v>146</v>
      </c>
      <c r="Y282" t="s">
        <v>147</v>
      </c>
      <c r="Z282" t="s">
        <v>39</v>
      </c>
      <c r="AA282" t="str">
        <f>IFERROR(_xlfn.XLOOKUP($J282,avoidable_ed_reference!$A$2:$A$13,avoidable_ed_reference!$C$2:$C$13),"Not Classified")</f>
        <v>Not Classified</v>
      </c>
      <c r="AB282" t="str">
        <f>IFERROR(_xlfn.XLOOKUP($B282,enrollment!$A$2:$A$801,enrollment!$I$2:$I$801),"")</f>
        <v>KY</v>
      </c>
      <c r="AC282">
        <f>IFERROR(_xlfn.XLOOKUP($B282,enrollment!$A$2:$A$801,enrollment!$L$2:$L$801),"")</f>
        <v>78</v>
      </c>
      <c r="AD282" t="str" cm="1">
        <f t="array" ref="AD282">_xlfn.IFS(AC282="","Unknown",AC282&lt;18,"0-17",AC282&lt;35,"18-34",AC282&lt;50,"35-49",AC282&lt;65,"50-64",TRUE,"65+")</f>
        <v>65+</v>
      </c>
      <c r="AE282">
        <f>IFERROR(_xlfn.XLOOKUP($B282,enrollment!$A$2:$A$801,enrollment!$O$2:$O$801),"")</f>
        <v>9012345678</v>
      </c>
      <c r="AF282">
        <f>IFERROR(_xlfn.XLOOKUP($AE282,providers!$B$2:$B$11,providers!$Q$2:$Q$11),"")</f>
        <v>4.3</v>
      </c>
      <c r="AG282" s="1">
        <f t="shared" si="4"/>
        <v>45474</v>
      </c>
    </row>
    <row r="283" spans="1:33" x14ac:dyDescent="0.25">
      <c r="A283" t="s">
        <v>395</v>
      </c>
      <c r="B283" t="s">
        <v>396</v>
      </c>
      <c r="C283">
        <v>5678901234</v>
      </c>
      <c r="D283">
        <v>5678901234</v>
      </c>
      <c r="E283" s="1">
        <v>45640</v>
      </c>
      <c r="F283" s="1">
        <v>45640</v>
      </c>
      <c r="G283" s="1">
        <v>45666</v>
      </c>
      <c r="H283" t="s">
        <v>28</v>
      </c>
      <c r="I283">
        <v>20</v>
      </c>
      <c r="J283" t="s">
        <v>35</v>
      </c>
      <c r="K283">
        <v>99213</v>
      </c>
      <c r="O283">
        <v>1</v>
      </c>
      <c r="P283">
        <v>173.64</v>
      </c>
      <c r="Q283">
        <v>133.57</v>
      </c>
      <c r="R283">
        <v>106.86</v>
      </c>
      <c r="S283">
        <v>26.71</v>
      </c>
      <c r="T283" t="s">
        <v>30</v>
      </c>
      <c r="X283" t="s">
        <v>52</v>
      </c>
      <c r="Y283" t="s">
        <v>44</v>
      </c>
      <c r="Z283" t="s">
        <v>36</v>
      </c>
      <c r="AA283" t="str">
        <f>IFERROR(_xlfn.XLOOKUP($J283,avoidable_ed_reference!$A$2:$A$13,avoidable_ed_reference!$C$2:$C$13),"Not Classified")</f>
        <v>Avoidable</v>
      </c>
      <c r="AB283" t="str">
        <f>IFERROR(_xlfn.XLOOKUP($B283,enrollment!$A$2:$A$801,enrollment!$I$2:$I$801),"")</f>
        <v>GA</v>
      </c>
      <c r="AC283">
        <f>IFERROR(_xlfn.XLOOKUP($B283,enrollment!$A$2:$A$801,enrollment!$L$2:$L$801),"")</f>
        <v>48</v>
      </c>
      <c r="AD283" t="str" cm="1">
        <f t="array" ref="AD283">_xlfn.IFS(AC283="","Unknown",AC283&lt;18,"0-17",AC283&lt;35,"18-34",AC283&lt;50,"35-49",AC283&lt;65,"50-64",TRUE,"65+")</f>
        <v>35-49</v>
      </c>
      <c r="AE283">
        <f>IFERROR(_xlfn.XLOOKUP($B283,enrollment!$A$2:$A$801,enrollment!$O$2:$O$801),"")</f>
        <v>8901234567</v>
      </c>
      <c r="AF283">
        <f>IFERROR(_xlfn.XLOOKUP($AE283,providers!$B$2:$B$11,providers!$Q$2:$Q$11),"")</f>
        <v>3.7</v>
      </c>
      <c r="AG283" s="1">
        <f t="shared" si="4"/>
        <v>45627</v>
      </c>
    </row>
    <row r="284" spans="1:33" x14ac:dyDescent="0.25">
      <c r="A284" t="s">
        <v>397</v>
      </c>
      <c r="B284" t="s">
        <v>396</v>
      </c>
      <c r="C284">
        <v>8901234567</v>
      </c>
      <c r="D284">
        <v>8901234567</v>
      </c>
      <c r="E284" s="1">
        <v>45505</v>
      </c>
      <c r="F284" s="1">
        <v>45505</v>
      </c>
      <c r="G284" s="1">
        <v>45523</v>
      </c>
      <c r="H284" t="s">
        <v>28</v>
      </c>
      <c r="I284">
        <v>11</v>
      </c>
      <c r="J284" t="s">
        <v>47</v>
      </c>
      <c r="K284">
        <v>99213</v>
      </c>
      <c r="O284">
        <v>1</v>
      </c>
      <c r="P284">
        <v>179.94</v>
      </c>
      <c r="Q284">
        <v>133.29</v>
      </c>
      <c r="R284">
        <v>106.63</v>
      </c>
      <c r="S284">
        <v>26.66</v>
      </c>
      <c r="T284" t="s">
        <v>30</v>
      </c>
      <c r="X284" t="s">
        <v>52</v>
      </c>
      <c r="Y284" t="s">
        <v>44</v>
      </c>
      <c r="Z284" t="s">
        <v>39</v>
      </c>
      <c r="AA284" t="str">
        <f>IFERROR(_xlfn.XLOOKUP($J284,avoidable_ed_reference!$A$2:$A$13,avoidable_ed_reference!$C$2:$C$13),"Not Classified")</f>
        <v>Not Classified</v>
      </c>
      <c r="AB284" t="str">
        <f>IFERROR(_xlfn.XLOOKUP($B284,enrollment!$A$2:$A$801,enrollment!$I$2:$I$801),"")</f>
        <v>GA</v>
      </c>
      <c r="AC284">
        <f>IFERROR(_xlfn.XLOOKUP($B284,enrollment!$A$2:$A$801,enrollment!$L$2:$L$801),"")</f>
        <v>48</v>
      </c>
      <c r="AD284" t="str" cm="1">
        <f t="array" ref="AD284">_xlfn.IFS(AC284="","Unknown",AC284&lt;18,"0-17",AC284&lt;35,"18-34",AC284&lt;50,"35-49",AC284&lt;65,"50-64",TRUE,"65+")</f>
        <v>35-49</v>
      </c>
      <c r="AE284">
        <f>IFERROR(_xlfn.XLOOKUP($B284,enrollment!$A$2:$A$801,enrollment!$O$2:$O$801),"")</f>
        <v>8901234567</v>
      </c>
      <c r="AF284">
        <f>IFERROR(_xlfn.XLOOKUP($AE284,providers!$B$2:$B$11,providers!$Q$2:$Q$11),"")</f>
        <v>3.7</v>
      </c>
      <c r="AG284" s="1">
        <f t="shared" si="4"/>
        <v>45505</v>
      </c>
    </row>
    <row r="285" spans="1:33" x14ac:dyDescent="0.25">
      <c r="A285" t="s">
        <v>398</v>
      </c>
      <c r="B285" t="s">
        <v>396</v>
      </c>
      <c r="C285">
        <v>8901234567</v>
      </c>
      <c r="D285">
        <v>8901234567</v>
      </c>
      <c r="E285" s="1">
        <v>45308</v>
      </c>
      <c r="F285" s="1">
        <v>45308</v>
      </c>
      <c r="G285" s="1">
        <v>45325</v>
      </c>
      <c r="H285" t="s">
        <v>59</v>
      </c>
      <c r="J285" t="s">
        <v>47</v>
      </c>
      <c r="L285" s="2" t="s">
        <v>82</v>
      </c>
      <c r="M285" t="s">
        <v>83</v>
      </c>
      <c r="N285" t="s">
        <v>84</v>
      </c>
      <c r="O285">
        <v>1</v>
      </c>
      <c r="P285">
        <v>1289.92</v>
      </c>
      <c r="Q285">
        <v>1172.6500000000001</v>
      </c>
      <c r="R285">
        <v>938.12</v>
      </c>
      <c r="S285">
        <v>234.53</v>
      </c>
      <c r="T285" t="s">
        <v>30</v>
      </c>
      <c r="X285" t="s">
        <v>52</v>
      </c>
      <c r="Y285" t="s">
        <v>44</v>
      </c>
      <c r="Z285" t="s">
        <v>64</v>
      </c>
      <c r="AA285" t="str">
        <f>IFERROR(_xlfn.XLOOKUP($J285,avoidable_ed_reference!$A$2:$A$13,avoidable_ed_reference!$C$2:$C$13),"Not Classified")</f>
        <v>Not Classified</v>
      </c>
      <c r="AB285" t="str">
        <f>IFERROR(_xlfn.XLOOKUP($B285,enrollment!$A$2:$A$801,enrollment!$I$2:$I$801),"")</f>
        <v>GA</v>
      </c>
      <c r="AC285">
        <f>IFERROR(_xlfn.XLOOKUP($B285,enrollment!$A$2:$A$801,enrollment!$L$2:$L$801),"")</f>
        <v>48</v>
      </c>
      <c r="AD285" t="str" cm="1">
        <f t="array" ref="AD285">_xlfn.IFS(AC285="","Unknown",AC285&lt;18,"0-17",AC285&lt;35,"18-34",AC285&lt;50,"35-49",AC285&lt;65,"50-64",TRUE,"65+")</f>
        <v>35-49</v>
      </c>
      <c r="AE285">
        <f>IFERROR(_xlfn.XLOOKUP($B285,enrollment!$A$2:$A$801,enrollment!$O$2:$O$801),"")</f>
        <v>8901234567</v>
      </c>
      <c r="AF285">
        <f>IFERROR(_xlfn.XLOOKUP($AE285,providers!$B$2:$B$11,providers!$Q$2:$Q$11),"")</f>
        <v>3.7</v>
      </c>
      <c r="AG285" s="1">
        <f t="shared" si="4"/>
        <v>45292</v>
      </c>
    </row>
    <row r="286" spans="1:33" x14ac:dyDescent="0.25">
      <c r="A286" t="s">
        <v>399</v>
      </c>
      <c r="B286" t="s">
        <v>396</v>
      </c>
      <c r="C286">
        <v>8901234567</v>
      </c>
      <c r="D286">
        <v>8901234567</v>
      </c>
      <c r="E286" s="1">
        <v>45641</v>
      </c>
      <c r="F286" s="1">
        <v>45641</v>
      </c>
      <c r="G286" s="1">
        <v>45660</v>
      </c>
      <c r="H286" t="s">
        <v>28</v>
      </c>
      <c r="I286">
        <v>11</v>
      </c>
      <c r="J286" t="s">
        <v>35</v>
      </c>
      <c r="K286">
        <v>99213</v>
      </c>
      <c r="O286">
        <v>1</v>
      </c>
      <c r="P286">
        <v>184.18</v>
      </c>
      <c r="Q286">
        <v>136.43</v>
      </c>
      <c r="R286">
        <v>109.14</v>
      </c>
      <c r="S286">
        <v>27.29</v>
      </c>
      <c r="T286" t="s">
        <v>30</v>
      </c>
      <c r="X286" t="s">
        <v>52</v>
      </c>
      <c r="Y286" t="s">
        <v>44</v>
      </c>
      <c r="Z286" t="s">
        <v>39</v>
      </c>
      <c r="AA286" t="str">
        <f>IFERROR(_xlfn.XLOOKUP($J286,avoidable_ed_reference!$A$2:$A$13,avoidable_ed_reference!$C$2:$C$13),"Not Classified")</f>
        <v>Avoidable</v>
      </c>
      <c r="AB286" t="str">
        <f>IFERROR(_xlfn.XLOOKUP($B286,enrollment!$A$2:$A$801,enrollment!$I$2:$I$801),"")</f>
        <v>GA</v>
      </c>
      <c r="AC286">
        <f>IFERROR(_xlfn.XLOOKUP($B286,enrollment!$A$2:$A$801,enrollment!$L$2:$L$801),"")</f>
        <v>48</v>
      </c>
      <c r="AD286" t="str" cm="1">
        <f t="array" ref="AD286">_xlfn.IFS(AC286="","Unknown",AC286&lt;18,"0-17",AC286&lt;35,"18-34",AC286&lt;50,"35-49",AC286&lt;65,"50-64",TRUE,"65+")</f>
        <v>35-49</v>
      </c>
      <c r="AE286">
        <f>IFERROR(_xlfn.XLOOKUP($B286,enrollment!$A$2:$A$801,enrollment!$O$2:$O$801),"")</f>
        <v>8901234567</v>
      </c>
      <c r="AF286">
        <f>IFERROR(_xlfn.XLOOKUP($AE286,providers!$B$2:$B$11,providers!$Q$2:$Q$11),"")</f>
        <v>3.7</v>
      </c>
      <c r="AG286" s="1">
        <f t="shared" si="4"/>
        <v>45627</v>
      </c>
    </row>
    <row r="287" spans="1:33" x14ac:dyDescent="0.25">
      <c r="A287" t="s">
        <v>400</v>
      </c>
      <c r="B287" t="s">
        <v>396</v>
      </c>
      <c r="C287">
        <v>7890123456</v>
      </c>
      <c r="D287">
        <v>7890123456</v>
      </c>
      <c r="E287" s="1">
        <v>45437</v>
      </c>
      <c r="F287" s="1">
        <v>45437</v>
      </c>
      <c r="G287" s="1">
        <v>45452</v>
      </c>
      <c r="H287" t="s">
        <v>28</v>
      </c>
      <c r="I287">
        <v>23</v>
      </c>
      <c r="J287" t="s">
        <v>42</v>
      </c>
      <c r="K287">
        <v>99284</v>
      </c>
      <c r="O287">
        <v>1</v>
      </c>
      <c r="P287">
        <v>2472.9499999999998</v>
      </c>
      <c r="Q287">
        <v>1373.86</v>
      </c>
      <c r="R287">
        <v>1099.0899999999999</v>
      </c>
      <c r="S287">
        <v>274.77</v>
      </c>
      <c r="T287" t="s">
        <v>30</v>
      </c>
      <c r="X287" t="s">
        <v>52</v>
      </c>
      <c r="Y287" t="s">
        <v>44</v>
      </c>
      <c r="Z287" t="s">
        <v>45</v>
      </c>
      <c r="AA287" t="str">
        <f>IFERROR(_xlfn.XLOOKUP($J287,avoidable_ed_reference!$A$2:$A$13,avoidable_ed_reference!$C$2:$C$13),"Not Classified")</f>
        <v>Non-Avoidable</v>
      </c>
      <c r="AB287" t="str">
        <f>IFERROR(_xlfn.XLOOKUP($B287,enrollment!$A$2:$A$801,enrollment!$I$2:$I$801),"")</f>
        <v>GA</v>
      </c>
      <c r="AC287">
        <f>IFERROR(_xlfn.XLOOKUP($B287,enrollment!$A$2:$A$801,enrollment!$L$2:$L$801),"")</f>
        <v>48</v>
      </c>
      <c r="AD287" t="str" cm="1">
        <f t="array" ref="AD287">_xlfn.IFS(AC287="","Unknown",AC287&lt;18,"0-17",AC287&lt;35,"18-34",AC287&lt;50,"35-49",AC287&lt;65,"50-64",TRUE,"65+")</f>
        <v>35-49</v>
      </c>
      <c r="AE287">
        <f>IFERROR(_xlfn.XLOOKUP($B287,enrollment!$A$2:$A$801,enrollment!$O$2:$O$801),"")</f>
        <v>8901234567</v>
      </c>
      <c r="AF287">
        <f>IFERROR(_xlfn.XLOOKUP($AE287,providers!$B$2:$B$11,providers!$Q$2:$Q$11),"")</f>
        <v>3.7</v>
      </c>
      <c r="AG287" s="1">
        <f t="shared" si="4"/>
        <v>45413</v>
      </c>
    </row>
    <row r="288" spans="1:33" x14ac:dyDescent="0.25">
      <c r="A288" t="s">
        <v>401</v>
      </c>
      <c r="B288" t="s">
        <v>396</v>
      </c>
      <c r="C288">
        <v>9012345678</v>
      </c>
      <c r="D288">
        <v>9012345678</v>
      </c>
      <c r="E288" s="1">
        <v>45625</v>
      </c>
      <c r="F288" s="1">
        <v>45625</v>
      </c>
      <c r="G288" s="1">
        <v>45653</v>
      </c>
      <c r="H288" t="s">
        <v>28</v>
      </c>
      <c r="I288">
        <v>23</v>
      </c>
      <c r="J288" t="s">
        <v>127</v>
      </c>
      <c r="K288">
        <v>99284</v>
      </c>
      <c r="O288">
        <v>1</v>
      </c>
      <c r="P288">
        <v>1818.7</v>
      </c>
      <c r="Q288">
        <v>1010.39</v>
      </c>
      <c r="R288">
        <v>808.31</v>
      </c>
      <c r="S288">
        <v>202.08</v>
      </c>
      <c r="T288" t="s">
        <v>30</v>
      </c>
      <c r="X288" t="s">
        <v>52</v>
      </c>
      <c r="Y288" t="s">
        <v>44</v>
      </c>
      <c r="Z288" t="s">
        <v>45</v>
      </c>
      <c r="AA288" t="str">
        <f>IFERROR(_xlfn.XLOOKUP($J288,avoidable_ed_reference!$A$2:$A$13,avoidable_ed_reference!$C$2:$C$13),"Not Classified")</f>
        <v>Avoidable</v>
      </c>
      <c r="AB288" t="str">
        <f>IFERROR(_xlfn.XLOOKUP($B288,enrollment!$A$2:$A$801,enrollment!$I$2:$I$801),"")</f>
        <v>GA</v>
      </c>
      <c r="AC288">
        <f>IFERROR(_xlfn.XLOOKUP($B288,enrollment!$A$2:$A$801,enrollment!$L$2:$L$801),"")</f>
        <v>48</v>
      </c>
      <c r="AD288" t="str" cm="1">
        <f t="array" ref="AD288">_xlfn.IFS(AC288="","Unknown",AC288&lt;18,"0-17",AC288&lt;35,"18-34",AC288&lt;50,"35-49",AC288&lt;65,"50-64",TRUE,"65+")</f>
        <v>35-49</v>
      </c>
      <c r="AE288">
        <f>IFERROR(_xlfn.XLOOKUP($B288,enrollment!$A$2:$A$801,enrollment!$O$2:$O$801),"")</f>
        <v>8901234567</v>
      </c>
      <c r="AF288">
        <f>IFERROR(_xlfn.XLOOKUP($AE288,providers!$B$2:$B$11,providers!$Q$2:$Q$11),"")</f>
        <v>3.7</v>
      </c>
      <c r="AG288" s="1">
        <f t="shared" si="4"/>
        <v>45597</v>
      </c>
    </row>
    <row r="289" spans="1:33" x14ac:dyDescent="0.25">
      <c r="A289" t="s">
        <v>402</v>
      </c>
      <c r="B289" t="s">
        <v>396</v>
      </c>
      <c r="C289">
        <v>2233445566</v>
      </c>
      <c r="D289">
        <v>2233445566</v>
      </c>
      <c r="E289" s="1">
        <v>45330</v>
      </c>
      <c r="F289" s="1">
        <v>45330</v>
      </c>
      <c r="G289" s="1">
        <v>45350</v>
      </c>
      <c r="H289" t="s">
        <v>28</v>
      </c>
      <c r="I289">
        <v>22</v>
      </c>
      <c r="J289" t="s">
        <v>29</v>
      </c>
      <c r="K289">
        <v>90837</v>
      </c>
      <c r="O289">
        <v>1</v>
      </c>
      <c r="P289">
        <v>268.22000000000003</v>
      </c>
      <c r="Q289">
        <v>198.68</v>
      </c>
      <c r="R289">
        <v>158.94</v>
      </c>
      <c r="S289">
        <v>39.74</v>
      </c>
      <c r="T289" t="s">
        <v>30</v>
      </c>
      <c r="X289" t="s">
        <v>52</v>
      </c>
      <c r="Y289" t="s">
        <v>44</v>
      </c>
      <c r="Z289" t="s">
        <v>33</v>
      </c>
      <c r="AA289" t="str">
        <f>IFERROR(_xlfn.XLOOKUP($J289,avoidable_ed_reference!$A$2:$A$13,avoidable_ed_reference!$C$2:$C$13),"Not Classified")</f>
        <v>Potentially Avoidable</v>
      </c>
      <c r="AB289" t="str">
        <f>IFERROR(_xlfn.XLOOKUP($B289,enrollment!$A$2:$A$801,enrollment!$I$2:$I$801),"")</f>
        <v>GA</v>
      </c>
      <c r="AC289">
        <f>IFERROR(_xlfn.XLOOKUP($B289,enrollment!$A$2:$A$801,enrollment!$L$2:$L$801),"")</f>
        <v>48</v>
      </c>
      <c r="AD289" t="str" cm="1">
        <f t="array" ref="AD289">_xlfn.IFS(AC289="","Unknown",AC289&lt;18,"0-17",AC289&lt;35,"18-34",AC289&lt;50,"35-49",AC289&lt;65,"50-64",TRUE,"65+")</f>
        <v>35-49</v>
      </c>
      <c r="AE289">
        <f>IFERROR(_xlfn.XLOOKUP($B289,enrollment!$A$2:$A$801,enrollment!$O$2:$O$801),"")</f>
        <v>8901234567</v>
      </c>
      <c r="AF289">
        <f>IFERROR(_xlfn.XLOOKUP($AE289,providers!$B$2:$B$11,providers!$Q$2:$Q$11),"")</f>
        <v>3.7</v>
      </c>
      <c r="AG289" s="1">
        <f t="shared" si="4"/>
        <v>45323</v>
      </c>
    </row>
    <row r="290" spans="1:33" x14ac:dyDescent="0.25">
      <c r="A290" t="s">
        <v>403</v>
      </c>
      <c r="B290" t="s">
        <v>396</v>
      </c>
      <c r="C290">
        <v>7890123456</v>
      </c>
      <c r="D290">
        <v>7890123456</v>
      </c>
      <c r="E290" s="1">
        <v>45450</v>
      </c>
      <c r="F290" s="1">
        <v>45450</v>
      </c>
      <c r="G290" s="1">
        <v>45481</v>
      </c>
      <c r="H290" t="s">
        <v>59</v>
      </c>
      <c r="J290" t="s">
        <v>60</v>
      </c>
      <c r="L290" s="2" t="s">
        <v>106</v>
      </c>
      <c r="M290" t="s">
        <v>107</v>
      </c>
      <c r="N290" t="s">
        <v>108</v>
      </c>
      <c r="O290">
        <v>1</v>
      </c>
      <c r="P290">
        <v>864.82</v>
      </c>
      <c r="Q290">
        <v>786.2</v>
      </c>
      <c r="R290">
        <v>628.96</v>
      </c>
      <c r="S290">
        <v>157.24</v>
      </c>
      <c r="T290" t="s">
        <v>30</v>
      </c>
      <c r="X290" t="s">
        <v>52</v>
      </c>
      <c r="Y290" t="s">
        <v>44</v>
      </c>
      <c r="Z290" t="s">
        <v>64</v>
      </c>
      <c r="AA290" t="str">
        <f>IFERROR(_xlfn.XLOOKUP($J290,avoidable_ed_reference!$A$2:$A$13,avoidable_ed_reference!$C$2:$C$13),"Not Classified")</f>
        <v>Not Classified</v>
      </c>
      <c r="AB290" t="str">
        <f>IFERROR(_xlfn.XLOOKUP($B290,enrollment!$A$2:$A$801,enrollment!$I$2:$I$801),"")</f>
        <v>GA</v>
      </c>
      <c r="AC290">
        <f>IFERROR(_xlfn.XLOOKUP($B290,enrollment!$A$2:$A$801,enrollment!$L$2:$L$801),"")</f>
        <v>48</v>
      </c>
      <c r="AD290" t="str" cm="1">
        <f t="array" ref="AD290">_xlfn.IFS(AC290="","Unknown",AC290&lt;18,"0-17",AC290&lt;35,"18-34",AC290&lt;50,"35-49",AC290&lt;65,"50-64",TRUE,"65+")</f>
        <v>35-49</v>
      </c>
      <c r="AE290">
        <f>IFERROR(_xlfn.XLOOKUP($B290,enrollment!$A$2:$A$801,enrollment!$O$2:$O$801),"")</f>
        <v>8901234567</v>
      </c>
      <c r="AF290">
        <f>IFERROR(_xlfn.XLOOKUP($AE290,providers!$B$2:$B$11,providers!$Q$2:$Q$11),"")</f>
        <v>3.7</v>
      </c>
      <c r="AG290" s="1">
        <f t="shared" si="4"/>
        <v>45444</v>
      </c>
    </row>
    <row r="291" spans="1:33" x14ac:dyDescent="0.25">
      <c r="A291" t="s">
        <v>404</v>
      </c>
      <c r="B291" t="s">
        <v>396</v>
      </c>
      <c r="C291">
        <v>9012345678</v>
      </c>
      <c r="D291">
        <v>9012345678</v>
      </c>
      <c r="E291" s="1">
        <v>45363</v>
      </c>
      <c r="F291" s="1">
        <v>45363</v>
      </c>
      <c r="G291" s="1">
        <v>45384</v>
      </c>
      <c r="H291" t="s">
        <v>67</v>
      </c>
      <c r="I291">
        <v>21</v>
      </c>
      <c r="J291" t="s">
        <v>42</v>
      </c>
      <c r="K291">
        <v>99223</v>
      </c>
      <c r="O291">
        <v>1</v>
      </c>
      <c r="P291">
        <v>28963.49</v>
      </c>
      <c r="Q291">
        <v>18686.12</v>
      </c>
      <c r="R291">
        <v>14948.9</v>
      </c>
      <c r="S291">
        <v>3737.22</v>
      </c>
      <c r="T291" t="s">
        <v>30</v>
      </c>
      <c r="V291">
        <v>1</v>
      </c>
      <c r="W291" s="2" t="s">
        <v>68</v>
      </c>
      <c r="X291" t="s">
        <v>52</v>
      </c>
      <c r="Y291" t="s">
        <v>44</v>
      </c>
      <c r="Z291" t="s">
        <v>69</v>
      </c>
      <c r="AA291" t="str">
        <f>IFERROR(_xlfn.XLOOKUP($J291,avoidable_ed_reference!$A$2:$A$13,avoidable_ed_reference!$C$2:$C$13),"Not Classified")</f>
        <v>Non-Avoidable</v>
      </c>
      <c r="AB291" t="str">
        <f>IFERROR(_xlfn.XLOOKUP($B291,enrollment!$A$2:$A$801,enrollment!$I$2:$I$801),"")</f>
        <v>GA</v>
      </c>
      <c r="AC291">
        <f>IFERROR(_xlfn.XLOOKUP($B291,enrollment!$A$2:$A$801,enrollment!$L$2:$L$801),"")</f>
        <v>48</v>
      </c>
      <c r="AD291" t="str" cm="1">
        <f t="array" ref="AD291">_xlfn.IFS(AC291="","Unknown",AC291&lt;18,"0-17",AC291&lt;35,"18-34",AC291&lt;50,"35-49",AC291&lt;65,"50-64",TRUE,"65+")</f>
        <v>35-49</v>
      </c>
      <c r="AE291">
        <f>IFERROR(_xlfn.XLOOKUP($B291,enrollment!$A$2:$A$801,enrollment!$O$2:$O$801),"")</f>
        <v>8901234567</v>
      </c>
      <c r="AF291">
        <f>IFERROR(_xlfn.XLOOKUP($AE291,providers!$B$2:$B$11,providers!$Q$2:$Q$11),"")</f>
        <v>3.7</v>
      </c>
      <c r="AG291" s="1">
        <f t="shared" si="4"/>
        <v>45352</v>
      </c>
    </row>
    <row r="292" spans="1:33" x14ac:dyDescent="0.25">
      <c r="A292" t="s">
        <v>405</v>
      </c>
      <c r="B292" t="s">
        <v>396</v>
      </c>
      <c r="C292">
        <v>8901234567</v>
      </c>
      <c r="D292">
        <v>8901234567</v>
      </c>
      <c r="E292" s="1">
        <v>45604</v>
      </c>
      <c r="F292" s="1">
        <v>45604</v>
      </c>
      <c r="G292" s="1">
        <v>45620</v>
      </c>
      <c r="H292" t="s">
        <v>28</v>
      </c>
      <c r="I292">
        <v>23</v>
      </c>
      <c r="J292" t="s">
        <v>129</v>
      </c>
      <c r="K292">
        <v>99284</v>
      </c>
      <c r="O292">
        <v>1</v>
      </c>
      <c r="P292">
        <v>2081.41</v>
      </c>
      <c r="Q292">
        <v>1156.3399999999999</v>
      </c>
      <c r="R292">
        <v>925.07</v>
      </c>
      <c r="S292">
        <v>231.27</v>
      </c>
      <c r="T292" t="s">
        <v>30</v>
      </c>
      <c r="X292" t="s">
        <v>52</v>
      </c>
      <c r="Y292" t="s">
        <v>44</v>
      </c>
      <c r="Z292" t="s">
        <v>45</v>
      </c>
      <c r="AA292" t="str">
        <f>IFERROR(_xlfn.XLOOKUP($J292,avoidable_ed_reference!$A$2:$A$13,avoidable_ed_reference!$C$2:$C$13),"Not Classified")</f>
        <v>Potentially Avoidable</v>
      </c>
      <c r="AB292" t="str">
        <f>IFERROR(_xlfn.XLOOKUP($B292,enrollment!$A$2:$A$801,enrollment!$I$2:$I$801),"")</f>
        <v>GA</v>
      </c>
      <c r="AC292">
        <f>IFERROR(_xlfn.XLOOKUP($B292,enrollment!$A$2:$A$801,enrollment!$L$2:$L$801),"")</f>
        <v>48</v>
      </c>
      <c r="AD292" t="str" cm="1">
        <f t="array" ref="AD292">_xlfn.IFS(AC292="","Unknown",AC292&lt;18,"0-17",AC292&lt;35,"18-34",AC292&lt;50,"35-49",AC292&lt;65,"50-64",TRUE,"65+")</f>
        <v>35-49</v>
      </c>
      <c r="AE292">
        <f>IFERROR(_xlfn.XLOOKUP($B292,enrollment!$A$2:$A$801,enrollment!$O$2:$O$801),"")</f>
        <v>8901234567</v>
      </c>
      <c r="AF292">
        <f>IFERROR(_xlfn.XLOOKUP($AE292,providers!$B$2:$B$11,providers!$Q$2:$Q$11),"")</f>
        <v>3.7</v>
      </c>
      <c r="AG292" s="1">
        <f t="shared" si="4"/>
        <v>45597</v>
      </c>
    </row>
    <row r="293" spans="1:33" x14ac:dyDescent="0.25">
      <c r="A293" t="s">
        <v>406</v>
      </c>
      <c r="B293" t="s">
        <v>407</v>
      </c>
      <c r="C293">
        <v>5678901234</v>
      </c>
      <c r="D293">
        <v>5678901234</v>
      </c>
      <c r="E293" s="1">
        <v>45295</v>
      </c>
      <c r="F293" s="1">
        <v>45295</v>
      </c>
      <c r="G293" s="1">
        <v>45320</v>
      </c>
      <c r="H293" t="s">
        <v>28</v>
      </c>
      <c r="I293">
        <v>20</v>
      </c>
      <c r="J293" t="s">
        <v>35</v>
      </c>
      <c r="K293">
        <v>99213</v>
      </c>
      <c r="O293">
        <v>1</v>
      </c>
      <c r="P293">
        <v>151.09</v>
      </c>
      <c r="Q293">
        <v>116.22</v>
      </c>
      <c r="R293">
        <v>92.98</v>
      </c>
      <c r="S293">
        <v>23.24</v>
      </c>
      <c r="T293" t="s">
        <v>30</v>
      </c>
      <c r="X293" t="s">
        <v>52</v>
      </c>
      <c r="Y293" t="s">
        <v>44</v>
      </c>
      <c r="Z293" t="s">
        <v>36</v>
      </c>
      <c r="AA293" t="str">
        <f>IFERROR(_xlfn.XLOOKUP($J293,avoidable_ed_reference!$A$2:$A$13,avoidable_ed_reference!$C$2:$C$13),"Not Classified")</f>
        <v>Avoidable</v>
      </c>
      <c r="AB293" t="str">
        <f>IFERROR(_xlfn.XLOOKUP($B293,enrollment!$A$2:$A$801,enrollment!$I$2:$I$801),"")</f>
        <v>KY</v>
      </c>
      <c r="AC293">
        <f>IFERROR(_xlfn.XLOOKUP($B293,enrollment!$A$2:$A$801,enrollment!$L$2:$L$801),"")</f>
        <v>61</v>
      </c>
      <c r="AD293" t="str" cm="1">
        <f t="array" ref="AD293">_xlfn.IFS(AC293="","Unknown",AC293&lt;18,"0-17",AC293&lt;35,"18-34",AC293&lt;50,"35-49",AC293&lt;65,"50-64",TRUE,"65+")</f>
        <v>50-64</v>
      </c>
      <c r="AE293">
        <f>IFERROR(_xlfn.XLOOKUP($B293,enrollment!$A$2:$A$801,enrollment!$O$2:$O$801),"")</f>
        <v>9012345678</v>
      </c>
      <c r="AF293">
        <f>IFERROR(_xlfn.XLOOKUP($AE293,providers!$B$2:$B$11,providers!$Q$2:$Q$11),"")</f>
        <v>4.3</v>
      </c>
      <c r="AG293" s="1">
        <f t="shared" si="4"/>
        <v>45292</v>
      </c>
    </row>
    <row r="294" spans="1:33" x14ac:dyDescent="0.25">
      <c r="A294" t="s">
        <v>408</v>
      </c>
      <c r="B294" t="s">
        <v>407</v>
      </c>
      <c r="C294">
        <v>8901234567</v>
      </c>
      <c r="D294">
        <v>8901234567</v>
      </c>
      <c r="E294" s="1">
        <v>45572</v>
      </c>
      <c r="F294" s="1">
        <v>45572</v>
      </c>
      <c r="G294" s="1">
        <v>45596</v>
      </c>
      <c r="H294" t="s">
        <v>59</v>
      </c>
      <c r="J294" t="s">
        <v>47</v>
      </c>
      <c r="L294" s="2" t="s">
        <v>61</v>
      </c>
      <c r="M294" t="s">
        <v>62</v>
      </c>
      <c r="N294" t="s">
        <v>63</v>
      </c>
      <c r="O294">
        <v>1</v>
      </c>
      <c r="P294">
        <v>960.88</v>
      </c>
      <c r="Q294">
        <v>873.53</v>
      </c>
      <c r="R294">
        <v>698.82</v>
      </c>
      <c r="S294">
        <v>174.71</v>
      </c>
      <c r="T294" t="s">
        <v>30</v>
      </c>
      <c r="X294" t="s">
        <v>52</v>
      </c>
      <c r="Y294" t="s">
        <v>44</v>
      </c>
      <c r="Z294" t="s">
        <v>64</v>
      </c>
      <c r="AA294" t="str">
        <f>IFERROR(_xlfn.XLOOKUP($J294,avoidable_ed_reference!$A$2:$A$13,avoidable_ed_reference!$C$2:$C$13),"Not Classified")</f>
        <v>Not Classified</v>
      </c>
      <c r="AB294" t="str">
        <f>IFERROR(_xlfn.XLOOKUP($B294,enrollment!$A$2:$A$801,enrollment!$I$2:$I$801),"")</f>
        <v>KY</v>
      </c>
      <c r="AC294">
        <f>IFERROR(_xlfn.XLOOKUP($B294,enrollment!$A$2:$A$801,enrollment!$L$2:$L$801),"")</f>
        <v>61</v>
      </c>
      <c r="AD294" t="str" cm="1">
        <f t="array" ref="AD294">_xlfn.IFS(AC294="","Unknown",AC294&lt;18,"0-17",AC294&lt;35,"18-34",AC294&lt;50,"35-49",AC294&lt;65,"50-64",TRUE,"65+")</f>
        <v>50-64</v>
      </c>
      <c r="AE294">
        <f>IFERROR(_xlfn.XLOOKUP($B294,enrollment!$A$2:$A$801,enrollment!$O$2:$O$801),"")</f>
        <v>9012345678</v>
      </c>
      <c r="AF294">
        <f>IFERROR(_xlfn.XLOOKUP($AE294,providers!$B$2:$B$11,providers!$Q$2:$Q$11),"")</f>
        <v>4.3</v>
      </c>
      <c r="AG294" s="1">
        <f t="shared" si="4"/>
        <v>45566</v>
      </c>
    </row>
    <row r="295" spans="1:33" x14ac:dyDescent="0.25">
      <c r="A295" t="s">
        <v>409</v>
      </c>
      <c r="B295" t="s">
        <v>407</v>
      </c>
      <c r="C295">
        <v>9012345678</v>
      </c>
      <c r="D295">
        <v>9012345678</v>
      </c>
      <c r="E295" s="1">
        <v>45393</v>
      </c>
      <c r="F295" s="1">
        <v>45393</v>
      </c>
      <c r="G295" s="1">
        <v>45407</v>
      </c>
      <c r="H295" t="s">
        <v>28</v>
      </c>
      <c r="I295">
        <v>11</v>
      </c>
      <c r="J295" t="s">
        <v>35</v>
      </c>
      <c r="K295">
        <v>99213</v>
      </c>
      <c r="O295">
        <v>1</v>
      </c>
      <c r="P295">
        <v>234.04</v>
      </c>
      <c r="Q295">
        <v>173.36</v>
      </c>
      <c r="R295">
        <v>138.69</v>
      </c>
      <c r="S295">
        <v>34.67</v>
      </c>
      <c r="T295" t="s">
        <v>30</v>
      </c>
      <c r="X295" t="s">
        <v>52</v>
      </c>
      <c r="Y295" t="s">
        <v>44</v>
      </c>
      <c r="Z295" t="s">
        <v>39</v>
      </c>
      <c r="AA295" t="str">
        <f>IFERROR(_xlfn.XLOOKUP($J295,avoidable_ed_reference!$A$2:$A$13,avoidable_ed_reference!$C$2:$C$13),"Not Classified")</f>
        <v>Avoidable</v>
      </c>
      <c r="AB295" t="str">
        <f>IFERROR(_xlfn.XLOOKUP($B295,enrollment!$A$2:$A$801,enrollment!$I$2:$I$801),"")</f>
        <v>KY</v>
      </c>
      <c r="AC295">
        <f>IFERROR(_xlfn.XLOOKUP($B295,enrollment!$A$2:$A$801,enrollment!$L$2:$L$801),"")</f>
        <v>61</v>
      </c>
      <c r="AD295" t="str" cm="1">
        <f t="array" ref="AD295">_xlfn.IFS(AC295="","Unknown",AC295&lt;18,"0-17",AC295&lt;35,"18-34",AC295&lt;50,"35-49",AC295&lt;65,"50-64",TRUE,"65+")</f>
        <v>50-64</v>
      </c>
      <c r="AE295">
        <f>IFERROR(_xlfn.XLOOKUP($B295,enrollment!$A$2:$A$801,enrollment!$O$2:$O$801),"")</f>
        <v>9012345678</v>
      </c>
      <c r="AF295">
        <f>IFERROR(_xlfn.XLOOKUP($AE295,providers!$B$2:$B$11,providers!$Q$2:$Q$11),"")</f>
        <v>4.3</v>
      </c>
      <c r="AG295" s="1">
        <f t="shared" si="4"/>
        <v>45383</v>
      </c>
    </row>
    <row r="296" spans="1:33" x14ac:dyDescent="0.25">
      <c r="A296" t="s">
        <v>410</v>
      </c>
      <c r="B296" t="s">
        <v>407</v>
      </c>
      <c r="C296">
        <v>9012345678</v>
      </c>
      <c r="D296">
        <v>9012345678</v>
      </c>
      <c r="E296" s="1">
        <v>45519</v>
      </c>
      <c r="F296" s="1">
        <v>45519</v>
      </c>
      <c r="G296" s="1">
        <v>45541</v>
      </c>
      <c r="H296" t="s">
        <v>59</v>
      </c>
      <c r="J296" t="s">
        <v>47</v>
      </c>
      <c r="L296" s="2" t="s">
        <v>82</v>
      </c>
      <c r="M296" t="s">
        <v>83</v>
      </c>
      <c r="N296" t="s">
        <v>84</v>
      </c>
      <c r="O296">
        <v>1</v>
      </c>
      <c r="P296">
        <v>821.92</v>
      </c>
      <c r="Q296">
        <v>747.2</v>
      </c>
      <c r="R296">
        <v>597.76</v>
      </c>
      <c r="S296">
        <v>149.44</v>
      </c>
      <c r="T296" t="s">
        <v>30</v>
      </c>
      <c r="X296" t="s">
        <v>52</v>
      </c>
      <c r="Y296" t="s">
        <v>44</v>
      </c>
      <c r="Z296" t="s">
        <v>64</v>
      </c>
      <c r="AA296" t="str">
        <f>IFERROR(_xlfn.XLOOKUP($J296,avoidable_ed_reference!$A$2:$A$13,avoidable_ed_reference!$C$2:$C$13),"Not Classified")</f>
        <v>Not Classified</v>
      </c>
      <c r="AB296" t="str">
        <f>IFERROR(_xlfn.XLOOKUP($B296,enrollment!$A$2:$A$801,enrollment!$I$2:$I$801),"")</f>
        <v>KY</v>
      </c>
      <c r="AC296">
        <f>IFERROR(_xlfn.XLOOKUP($B296,enrollment!$A$2:$A$801,enrollment!$L$2:$L$801),"")</f>
        <v>61</v>
      </c>
      <c r="AD296" t="str" cm="1">
        <f t="array" ref="AD296">_xlfn.IFS(AC296="","Unknown",AC296&lt;18,"0-17",AC296&lt;35,"18-34",AC296&lt;50,"35-49",AC296&lt;65,"50-64",TRUE,"65+")</f>
        <v>50-64</v>
      </c>
      <c r="AE296">
        <f>IFERROR(_xlfn.XLOOKUP($B296,enrollment!$A$2:$A$801,enrollment!$O$2:$O$801),"")</f>
        <v>9012345678</v>
      </c>
      <c r="AF296">
        <f>IFERROR(_xlfn.XLOOKUP($AE296,providers!$B$2:$B$11,providers!$Q$2:$Q$11),"")</f>
        <v>4.3</v>
      </c>
      <c r="AG296" s="1">
        <f t="shared" si="4"/>
        <v>45505</v>
      </c>
    </row>
    <row r="297" spans="1:33" x14ac:dyDescent="0.25">
      <c r="A297" t="s">
        <v>411</v>
      </c>
      <c r="B297" t="s">
        <v>407</v>
      </c>
      <c r="C297">
        <v>9012345678</v>
      </c>
      <c r="D297">
        <v>9012345678</v>
      </c>
      <c r="E297" s="1">
        <v>45584</v>
      </c>
      <c r="F297" s="1">
        <v>45584</v>
      </c>
      <c r="G297" s="1">
        <v>45619</v>
      </c>
      <c r="H297" t="s">
        <v>28</v>
      </c>
      <c r="I297">
        <v>11</v>
      </c>
      <c r="J297" t="s">
        <v>35</v>
      </c>
      <c r="K297">
        <v>99213</v>
      </c>
      <c r="O297">
        <v>1</v>
      </c>
      <c r="P297">
        <v>170.13</v>
      </c>
      <c r="Q297">
        <v>126.02</v>
      </c>
      <c r="R297">
        <v>100.82</v>
      </c>
      <c r="S297">
        <v>25.2</v>
      </c>
      <c r="T297" t="s">
        <v>30</v>
      </c>
      <c r="X297" t="s">
        <v>52</v>
      </c>
      <c r="Y297" t="s">
        <v>44</v>
      </c>
      <c r="Z297" t="s">
        <v>39</v>
      </c>
      <c r="AA297" t="str">
        <f>IFERROR(_xlfn.XLOOKUP($J297,avoidable_ed_reference!$A$2:$A$13,avoidable_ed_reference!$C$2:$C$13),"Not Classified")</f>
        <v>Avoidable</v>
      </c>
      <c r="AB297" t="str">
        <f>IFERROR(_xlfn.XLOOKUP($B297,enrollment!$A$2:$A$801,enrollment!$I$2:$I$801),"")</f>
        <v>KY</v>
      </c>
      <c r="AC297">
        <f>IFERROR(_xlfn.XLOOKUP($B297,enrollment!$A$2:$A$801,enrollment!$L$2:$L$801),"")</f>
        <v>61</v>
      </c>
      <c r="AD297" t="str" cm="1">
        <f t="array" ref="AD297">_xlfn.IFS(AC297="","Unknown",AC297&lt;18,"0-17",AC297&lt;35,"18-34",AC297&lt;50,"35-49",AC297&lt;65,"50-64",TRUE,"65+")</f>
        <v>50-64</v>
      </c>
      <c r="AE297">
        <f>IFERROR(_xlfn.XLOOKUP($B297,enrollment!$A$2:$A$801,enrollment!$O$2:$O$801),"")</f>
        <v>9012345678</v>
      </c>
      <c r="AF297">
        <f>IFERROR(_xlfn.XLOOKUP($AE297,providers!$B$2:$B$11,providers!$Q$2:$Q$11),"")</f>
        <v>4.3</v>
      </c>
      <c r="AG297" s="1">
        <f t="shared" si="4"/>
        <v>45566</v>
      </c>
    </row>
    <row r="298" spans="1:33" x14ac:dyDescent="0.25">
      <c r="A298" t="s">
        <v>412</v>
      </c>
      <c r="B298" t="s">
        <v>407</v>
      </c>
      <c r="C298">
        <v>3456789012</v>
      </c>
      <c r="D298">
        <v>3456789012</v>
      </c>
      <c r="E298" s="1">
        <v>45568</v>
      </c>
      <c r="F298" s="1">
        <v>45568</v>
      </c>
      <c r="G298" s="1">
        <v>45584</v>
      </c>
      <c r="H298" t="s">
        <v>28</v>
      </c>
      <c r="I298">
        <v>23</v>
      </c>
      <c r="J298" t="s">
        <v>127</v>
      </c>
      <c r="K298">
        <v>99284</v>
      </c>
      <c r="O298">
        <v>1</v>
      </c>
      <c r="P298">
        <v>2275.09</v>
      </c>
      <c r="Q298">
        <v>1263.94</v>
      </c>
      <c r="R298">
        <v>1011.15</v>
      </c>
      <c r="S298">
        <v>252.79</v>
      </c>
      <c r="T298" t="s">
        <v>30</v>
      </c>
      <c r="X298" t="s">
        <v>52</v>
      </c>
      <c r="Y298" t="s">
        <v>44</v>
      </c>
      <c r="Z298" t="s">
        <v>45</v>
      </c>
      <c r="AA298" t="str">
        <f>IFERROR(_xlfn.XLOOKUP($J298,avoidable_ed_reference!$A$2:$A$13,avoidable_ed_reference!$C$2:$C$13),"Not Classified")</f>
        <v>Avoidable</v>
      </c>
      <c r="AB298" t="str">
        <f>IFERROR(_xlfn.XLOOKUP($B298,enrollment!$A$2:$A$801,enrollment!$I$2:$I$801),"")</f>
        <v>KY</v>
      </c>
      <c r="AC298">
        <f>IFERROR(_xlfn.XLOOKUP($B298,enrollment!$A$2:$A$801,enrollment!$L$2:$L$801),"")</f>
        <v>61</v>
      </c>
      <c r="AD298" t="str" cm="1">
        <f t="array" ref="AD298">_xlfn.IFS(AC298="","Unknown",AC298&lt;18,"0-17",AC298&lt;35,"18-34",AC298&lt;50,"35-49",AC298&lt;65,"50-64",TRUE,"65+")</f>
        <v>50-64</v>
      </c>
      <c r="AE298">
        <f>IFERROR(_xlfn.XLOOKUP($B298,enrollment!$A$2:$A$801,enrollment!$O$2:$O$801),"")</f>
        <v>9012345678</v>
      </c>
      <c r="AF298">
        <f>IFERROR(_xlfn.XLOOKUP($AE298,providers!$B$2:$B$11,providers!$Q$2:$Q$11),"")</f>
        <v>4.3</v>
      </c>
      <c r="AG298" s="1">
        <f t="shared" si="4"/>
        <v>45566</v>
      </c>
    </row>
    <row r="299" spans="1:33" x14ac:dyDescent="0.25">
      <c r="A299" t="s">
        <v>413</v>
      </c>
      <c r="B299" t="s">
        <v>407</v>
      </c>
      <c r="C299">
        <v>2345678901</v>
      </c>
      <c r="D299">
        <v>2345678901</v>
      </c>
      <c r="E299" s="1">
        <v>45390</v>
      </c>
      <c r="F299" s="1">
        <v>45390</v>
      </c>
      <c r="G299" s="1">
        <v>45414</v>
      </c>
      <c r="H299" t="s">
        <v>59</v>
      </c>
      <c r="J299" t="s">
        <v>99</v>
      </c>
      <c r="L299" s="2" t="s">
        <v>106</v>
      </c>
      <c r="M299" t="s">
        <v>107</v>
      </c>
      <c r="N299" t="s">
        <v>108</v>
      </c>
      <c r="O299">
        <v>1</v>
      </c>
      <c r="P299">
        <v>1116.25</v>
      </c>
      <c r="Q299">
        <v>1014.77</v>
      </c>
      <c r="R299">
        <v>811.82</v>
      </c>
      <c r="S299">
        <v>202.95</v>
      </c>
      <c r="T299" t="s">
        <v>30</v>
      </c>
      <c r="X299" t="s">
        <v>52</v>
      </c>
      <c r="Y299" t="s">
        <v>44</v>
      </c>
      <c r="Z299" t="s">
        <v>64</v>
      </c>
      <c r="AA299" t="str">
        <f>IFERROR(_xlfn.XLOOKUP($J299,avoidable_ed_reference!$A$2:$A$13,avoidable_ed_reference!$C$2:$C$13),"Not Classified")</f>
        <v>Not Classified</v>
      </c>
      <c r="AB299" t="str">
        <f>IFERROR(_xlfn.XLOOKUP($B299,enrollment!$A$2:$A$801,enrollment!$I$2:$I$801),"")</f>
        <v>KY</v>
      </c>
      <c r="AC299">
        <f>IFERROR(_xlfn.XLOOKUP($B299,enrollment!$A$2:$A$801,enrollment!$L$2:$L$801),"")</f>
        <v>61</v>
      </c>
      <c r="AD299" t="str" cm="1">
        <f t="array" ref="AD299">_xlfn.IFS(AC299="","Unknown",AC299&lt;18,"0-17",AC299&lt;35,"18-34",AC299&lt;50,"35-49",AC299&lt;65,"50-64",TRUE,"65+")</f>
        <v>50-64</v>
      </c>
      <c r="AE299">
        <f>IFERROR(_xlfn.XLOOKUP($B299,enrollment!$A$2:$A$801,enrollment!$O$2:$O$801),"")</f>
        <v>9012345678</v>
      </c>
      <c r="AF299">
        <f>IFERROR(_xlfn.XLOOKUP($AE299,providers!$B$2:$B$11,providers!$Q$2:$Q$11),"")</f>
        <v>4.3</v>
      </c>
      <c r="AG299" s="1">
        <f t="shared" si="4"/>
        <v>45383</v>
      </c>
    </row>
    <row r="300" spans="1:33" x14ac:dyDescent="0.25">
      <c r="A300" t="s">
        <v>414</v>
      </c>
      <c r="B300" t="s">
        <v>407</v>
      </c>
      <c r="C300">
        <v>2345678901</v>
      </c>
      <c r="D300">
        <v>2345678901</v>
      </c>
      <c r="E300" s="1">
        <v>45648</v>
      </c>
      <c r="F300" s="1">
        <v>45648</v>
      </c>
      <c r="G300" s="1">
        <v>45676</v>
      </c>
      <c r="H300" t="s">
        <v>59</v>
      </c>
      <c r="J300" t="s">
        <v>60</v>
      </c>
      <c r="L300" s="2" t="s">
        <v>106</v>
      </c>
      <c r="M300" t="s">
        <v>107</v>
      </c>
      <c r="N300" t="s">
        <v>108</v>
      </c>
      <c r="O300">
        <v>1</v>
      </c>
      <c r="P300">
        <v>1022.67</v>
      </c>
      <c r="Q300">
        <v>929.7</v>
      </c>
      <c r="R300">
        <v>743.76</v>
      </c>
      <c r="S300">
        <v>185.94</v>
      </c>
      <c r="T300" t="s">
        <v>30</v>
      </c>
      <c r="X300" t="s">
        <v>52</v>
      </c>
      <c r="Y300" t="s">
        <v>44</v>
      </c>
      <c r="Z300" t="s">
        <v>64</v>
      </c>
      <c r="AA300" t="str">
        <f>IFERROR(_xlfn.XLOOKUP($J300,avoidable_ed_reference!$A$2:$A$13,avoidable_ed_reference!$C$2:$C$13),"Not Classified")</f>
        <v>Not Classified</v>
      </c>
      <c r="AB300" t="str">
        <f>IFERROR(_xlfn.XLOOKUP($B300,enrollment!$A$2:$A$801,enrollment!$I$2:$I$801),"")</f>
        <v>KY</v>
      </c>
      <c r="AC300">
        <f>IFERROR(_xlfn.XLOOKUP($B300,enrollment!$A$2:$A$801,enrollment!$L$2:$L$801),"")</f>
        <v>61</v>
      </c>
      <c r="AD300" t="str" cm="1">
        <f t="array" ref="AD300">_xlfn.IFS(AC300="","Unknown",AC300&lt;18,"0-17",AC300&lt;35,"18-34",AC300&lt;50,"35-49",AC300&lt;65,"50-64",TRUE,"65+")</f>
        <v>50-64</v>
      </c>
      <c r="AE300">
        <f>IFERROR(_xlfn.XLOOKUP($B300,enrollment!$A$2:$A$801,enrollment!$O$2:$O$801),"")</f>
        <v>9012345678</v>
      </c>
      <c r="AF300">
        <f>IFERROR(_xlfn.XLOOKUP($AE300,providers!$B$2:$B$11,providers!$Q$2:$Q$11),"")</f>
        <v>4.3</v>
      </c>
      <c r="AG300" s="1">
        <f t="shared" si="4"/>
        <v>45627</v>
      </c>
    </row>
    <row r="301" spans="1:33" x14ac:dyDescent="0.25">
      <c r="A301" t="s">
        <v>415</v>
      </c>
      <c r="B301" t="s">
        <v>416</v>
      </c>
      <c r="C301">
        <v>6789012345</v>
      </c>
      <c r="D301">
        <v>6789012345</v>
      </c>
      <c r="E301" s="1">
        <v>45485</v>
      </c>
      <c r="F301" s="1">
        <v>45485</v>
      </c>
      <c r="G301" s="1">
        <v>45510</v>
      </c>
      <c r="H301" t="s">
        <v>28</v>
      </c>
      <c r="I301">
        <v>23</v>
      </c>
      <c r="J301" t="s">
        <v>29</v>
      </c>
      <c r="K301">
        <v>99284</v>
      </c>
      <c r="O301">
        <v>1</v>
      </c>
      <c r="P301">
        <v>1926.29</v>
      </c>
      <c r="Q301">
        <v>1070.1600000000001</v>
      </c>
      <c r="R301">
        <v>856.13</v>
      </c>
      <c r="S301">
        <v>214.03</v>
      </c>
      <c r="T301" t="s">
        <v>30</v>
      </c>
      <c r="X301" t="s">
        <v>52</v>
      </c>
      <c r="Y301" t="s">
        <v>44</v>
      </c>
      <c r="Z301" t="s">
        <v>45</v>
      </c>
      <c r="AA301" t="str">
        <f>IFERROR(_xlfn.XLOOKUP($J301,avoidable_ed_reference!$A$2:$A$13,avoidable_ed_reference!$C$2:$C$13),"Not Classified")</f>
        <v>Potentially Avoidable</v>
      </c>
      <c r="AB301" t="str">
        <f>IFERROR(_xlfn.XLOOKUP($B301,enrollment!$A$2:$A$801,enrollment!$I$2:$I$801),"")</f>
        <v>TN</v>
      </c>
      <c r="AC301">
        <f>IFERROR(_xlfn.XLOOKUP($B301,enrollment!$A$2:$A$801,enrollment!$L$2:$L$801),"")</f>
        <v>71</v>
      </c>
      <c r="AD301" t="str" cm="1">
        <f t="array" ref="AD301">_xlfn.IFS(AC301="","Unknown",AC301&lt;18,"0-17",AC301&lt;35,"18-34",AC301&lt;50,"35-49",AC301&lt;65,"50-64",TRUE,"65+")</f>
        <v>65+</v>
      </c>
      <c r="AE301">
        <f>IFERROR(_xlfn.XLOOKUP($B301,enrollment!$A$2:$A$801,enrollment!$O$2:$O$801),"")</f>
        <v>7890123456</v>
      </c>
      <c r="AF301">
        <f>IFERROR(_xlfn.XLOOKUP($AE301,providers!$B$2:$B$11,providers!$Q$2:$Q$11),"")</f>
        <v>3.9</v>
      </c>
      <c r="AG301" s="1">
        <f t="shared" si="4"/>
        <v>45474</v>
      </c>
    </row>
    <row r="302" spans="1:33" x14ac:dyDescent="0.25">
      <c r="A302" t="s">
        <v>417</v>
      </c>
      <c r="B302" t="s">
        <v>416</v>
      </c>
      <c r="C302">
        <v>5678901234</v>
      </c>
      <c r="D302">
        <v>5678901234</v>
      </c>
      <c r="E302" s="1">
        <v>45527</v>
      </c>
      <c r="F302" s="1">
        <v>45527</v>
      </c>
      <c r="G302" s="1">
        <v>45549</v>
      </c>
      <c r="H302" t="s">
        <v>28</v>
      </c>
      <c r="I302">
        <v>20</v>
      </c>
      <c r="J302" t="s">
        <v>35</v>
      </c>
      <c r="K302">
        <v>99213</v>
      </c>
      <c r="O302">
        <v>1</v>
      </c>
      <c r="P302">
        <v>164.01</v>
      </c>
      <c r="Q302">
        <v>126.16</v>
      </c>
      <c r="R302">
        <v>100.93</v>
      </c>
      <c r="S302">
        <v>25.23</v>
      </c>
      <c r="T302" t="s">
        <v>30</v>
      </c>
      <c r="X302" t="s">
        <v>52</v>
      </c>
      <c r="Y302" t="s">
        <v>44</v>
      </c>
      <c r="Z302" t="s">
        <v>36</v>
      </c>
      <c r="AA302" t="str">
        <f>IFERROR(_xlfn.XLOOKUP($J302,avoidable_ed_reference!$A$2:$A$13,avoidable_ed_reference!$C$2:$C$13),"Not Classified")</f>
        <v>Avoidable</v>
      </c>
      <c r="AB302" t="str">
        <f>IFERROR(_xlfn.XLOOKUP($B302,enrollment!$A$2:$A$801,enrollment!$I$2:$I$801),"")</f>
        <v>TN</v>
      </c>
      <c r="AC302">
        <f>IFERROR(_xlfn.XLOOKUP($B302,enrollment!$A$2:$A$801,enrollment!$L$2:$L$801),"")</f>
        <v>71</v>
      </c>
      <c r="AD302" t="str" cm="1">
        <f t="array" ref="AD302">_xlfn.IFS(AC302="","Unknown",AC302&lt;18,"0-17",AC302&lt;35,"18-34",AC302&lt;50,"35-49",AC302&lt;65,"50-64",TRUE,"65+")</f>
        <v>65+</v>
      </c>
      <c r="AE302">
        <f>IFERROR(_xlfn.XLOOKUP($B302,enrollment!$A$2:$A$801,enrollment!$O$2:$O$801),"")</f>
        <v>7890123456</v>
      </c>
      <c r="AF302">
        <f>IFERROR(_xlfn.XLOOKUP($AE302,providers!$B$2:$B$11,providers!$Q$2:$Q$11),"")</f>
        <v>3.9</v>
      </c>
      <c r="AG302" s="1">
        <f t="shared" si="4"/>
        <v>45505</v>
      </c>
    </row>
    <row r="303" spans="1:33" x14ac:dyDescent="0.25">
      <c r="A303" t="s">
        <v>418</v>
      </c>
      <c r="B303" t="s">
        <v>416</v>
      </c>
      <c r="C303">
        <v>5678901234</v>
      </c>
      <c r="D303">
        <v>5678901234</v>
      </c>
      <c r="E303" s="1">
        <v>45298</v>
      </c>
      <c r="F303" s="1">
        <v>45298</v>
      </c>
      <c r="G303" s="1">
        <v>45330</v>
      </c>
      <c r="H303" t="s">
        <v>28</v>
      </c>
      <c r="I303">
        <v>20</v>
      </c>
      <c r="J303" t="s">
        <v>35</v>
      </c>
      <c r="K303">
        <v>99213</v>
      </c>
      <c r="O303">
        <v>1</v>
      </c>
      <c r="P303">
        <v>155.36000000000001</v>
      </c>
      <c r="Q303">
        <v>119.51</v>
      </c>
      <c r="R303">
        <v>95.61</v>
      </c>
      <c r="S303">
        <v>23.9</v>
      </c>
      <c r="T303" t="s">
        <v>30</v>
      </c>
      <c r="X303" t="s">
        <v>52</v>
      </c>
      <c r="Y303" t="s">
        <v>44</v>
      </c>
      <c r="Z303" t="s">
        <v>36</v>
      </c>
      <c r="AA303" t="str">
        <f>IFERROR(_xlfn.XLOOKUP($J303,avoidable_ed_reference!$A$2:$A$13,avoidable_ed_reference!$C$2:$C$13),"Not Classified")</f>
        <v>Avoidable</v>
      </c>
      <c r="AB303" t="str">
        <f>IFERROR(_xlfn.XLOOKUP($B303,enrollment!$A$2:$A$801,enrollment!$I$2:$I$801),"")</f>
        <v>TN</v>
      </c>
      <c r="AC303">
        <f>IFERROR(_xlfn.XLOOKUP($B303,enrollment!$A$2:$A$801,enrollment!$L$2:$L$801),"")</f>
        <v>71</v>
      </c>
      <c r="AD303" t="str" cm="1">
        <f t="array" ref="AD303">_xlfn.IFS(AC303="","Unknown",AC303&lt;18,"0-17",AC303&lt;35,"18-34",AC303&lt;50,"35-49",AC303&lt;65,"50-64",TRUE,"65+")</f>
        <v>65+</v>
      </c>
      <c r="AE303">
        <f>IFERROR(_xlfn.XLOOKUP($B303,enrollment!$A$2:$A$801,enrollment!$O$2:$O$801),"")</f>
        <v>7890123456</v>
      </c>
      <c r="AF303">
        <f>IFERROR(_xlfn.XLOOKUP($AE303,providers!$B$2:$B$11,providers!$Q$2:$Q$11),"")</f>
        <v>3.9</v>
      </c>
      <c r="AG303" s="1">
        <f t="shared" si="4"/>
        <v>45292</v>
      </c>
    </row>
    <row r="304" spans="1:33" x14ac:dyDescent="0.25">
      <c r="A304" t="s">
        <v>419</v>
      </c>
      <c r="B304" t="s">
        <v>416</v>
      </c>
      <c r="C304">
        <v>7890123456</v>
      </c>
      <c r="D304">
        <v>7890123456</v>
      </c>
      <c r="E304" s="1">
        <v>45596</v>
      </c>
      <c r="F304" s="1">
        <v>45596</v>
      </c>
      <c r="G304" s="1">
        <v>45629</v>
      </c>
      <c r="H304" t="s">
        <v>28</v>
      </c>
      <c r="I304">
        <v>11</v>
      </c>
      <c r="J304" t="s">
        <v>38</v>
      </c>
      <c r="K304">
        <v>99213</v>
      </c>
      <c r="O304">
        <v>1</v>
      </c>
      <c r="P304">
        <v>204.51</v>
      </c>
      <c r="Q304">
        <v>151.49</v>
      </c>
      <c r="R304">
        <v>121.19</v>
      </c>
      <c r="S304">
        <v>30.3</v>
      </c>
      <c r="T304" t="s">
        <v>30</v>
      </c>
      <c r="X304" t="s">
        <v>52</v>
      </c>
      <c r="Y304" t="s">
        <v>44</v>
      </c>
      <c r="Z304" t="s">
        <v>39</v>
      </c>
      <c r="AA304" t="str">
        <f>IFERROR(_xlfn.XLOOKUP($J304,avoidable_ed_reference!$A$2:$A$13,avoidable_ed_reference!$C$2:$C$13),"Not Classified")</f>
        <v>Not Classified</v>
      </c>
      <c r="AB304" t="str">
        <f>IFERROR(_xlfn.XLOOKUP($B304,enrollment!$A$2:$A$801,enrollment!$I$2:$I$801),"")</f>
        <v>TN</v>
      </c>
      <c r="AC304">
        <f>IFERROR(_xlfn.XLOOKUP($B304,enrollment!$A$2:$A$801,enrollment!$L$2:$L$801),"")</f>
        <v>71</v>
      </c>
      <c r="AD304" t="str" cm="1">
        <f t="array" ref="AD304">_xlfn.IFS(AC304="","Unknown",AC304&lt;18,"0-17",AC304&lt;35,"18-34",AC304&lt;50,"35-49",AC304&lt;65,"50-64",TRUE,"65+")</f>
        <v>65+</v>
      </c>
      <c r="AE304">
        <f>IFERROR(_xlfn.XLOOKUP($B304,enrollment!$A$2:$A$801,enrollment!$O$2:$O$801),"")</f>
        <v>7890123456</v>
      </c>
      <c r="AF304">
        <f>IFERROR(_xlfn.XLOOKUP($AE304,providers!$B$2:$B$11,providers!$Q$2:$Q$11),"")</f>
        <v>3.9</v>
      </c>
      <c r="AG304" s="1">
        <f t="shared" si="4"/>
        <v>45566</v>
      </c>
    </row>
    <row r="305" spans="1:33" x14ac:dyDescent="0.25">
      <c r="A305" t="s">
        <v>420</v>
      </c>
      <c r="B305" t="s">
        <v>416</v>
      </c>
      <c r="C305">
        <v>7890123456</v>
      </c>
      <c r="D305">
        <v>7890123456</v>
      </c>
      <c r="E305" s="1">
        <v>45440</v>
      </c>
      <c r="F305" s="1">
        <v>45440</v>
      </c>
      <c r="G305" s="1">
        <v>45457</v>
      </c>
      <c r="H305" t="s">
        <v>28</v>
      </c>
      <c r="I305">
        <v>11</v>
      </c>
      <c r="J305" t="s">
        <v>38</v>
      </c>
      <c r="K305">
        <v>99213</v>
      </c>
      <c r="O305">
        <v>1</v>
      </c>
      <c r="P305">
        <v>203</v>
      </c>
      <c r="Q305">
        <v>150.37</v>
      </c>
      <c r="R305">
        <v>120.3</v>
      </c>
      <c r="S305">
        <v>30.07</v>
      </c>
      <c r="T305" t="s">
        <v>30</v>
      </c>
      <c r="X305" t="s">
        <v>52</v>
      </c>
      <c r="Y305" t="s">
        <v>44</v>
      </c>
      <c r="Z305" t="s">
        <v>39</v>
      </c>
      <c r="AA305" t="str">
        <f>IFERROR(_xlfn.XLOOKUP($J305,avoidable_ed_reference!$A$2:$A$13,avoidable_ed_reference!$C$2:$C$13),"Not Classified")</f>
        <v>Not Classified</v>
      </c>
      <c r="AB305" t="str">
        <f>IFERROR(_xlfn.XLOOKUP($B305,enrollment!$A$2:$A$801,enrollment!$I$2:$I$801),"")</f>
        <v>TN</v>
      </c>
      <c r="AC305">
        <f>IFERROR(_xlfn.XLOOKUP($B305,enrollment!$A$2:$A$801,enrollment!$L$2:$L$801),"")</f>
        <v>71</v>
      </c>
      <c r="AD305" t="str" cm="1">
        <f t="array" ref="AD305">_xlfn.IFS(AC305="","Unknown",AC305&lt;18,"0-17",AC305&lt;35,"18-34",AC305&lt;50,"35-49",AC305&lt;65,"50-64",TRUE,"65+")</f>
        <v>65+</v>
      </c>
      <c r="AE305">
        <f>IFERROR(_xlfn.XLOOKUP($B305,enrollment!$A$2:$A$801,enrollment!$O$2:$O$801),"")</f>
        <v>7890123456</v>
      </c>
      <c r="AF305">
        <f>IFERROR(_xlfn.XLOOKUP($AE305,providers!$B$2:$B$11,providers!$Q$2:$Q$11),"")</f>
        <v>3.9</v>
      </c>
      <c r="AG305" s="1">
        <f t="shared" si="4"/>
        <v>45413</v>
      </c>
    </row>
    <row r="306" spans="1:33" x14ac:dyDescent="0.25">
      <c r="A306" t="s">
        <v>421</v>
      </c>
      <c r="B306" t="s">
        <v>416</v>
      </c>
      <c r="C306">
        <v>7890123456</v>
      </c>
      <c r="D306">
        <v>7890123456</v>
      </c>
      <c r="E306" s="1">
        <v>45542</v>
      </c>
      <c r="F306" s="1">
        <v>45542</v>
      </c>
      <c r="G306" s="1">
        <v>45567</v>
      </c>
      <c r="H306" t="s">
        <v>28</v>
      </c>
      <c r="I306">
        <v>11</v>
      </c>
      <c r="J306" t="s">
        <v>38</v>
      </c>
      <c r="K306">
        <v>99213</v>
      </c>
      <c r="O306">
        <v>1</v>
      </c>
      <c r="P306">
        <v>208.41</v>
      </c>
      <c r="Q306">
        <v>154.38</v>
      </c>
      <c r="R306">
        <v>123.5</v>
      </c>
      <c r="S306">
        <v>30.88</v>
      </c>
      <c r="T306" t="s">
        <v>30</v>
      </c>
      <c r="X306" t="s">
        <v>52</v>
      </c>
      <c r="Y306" t="s">
        <v>44</v>
      </c>
      <c r="Z306" t="s">
        <v>39</v>
      </c>
      <c r="AA306" t="str">
        <f>IFERROR(_xlfn.XLOOKUP($J306,avoidable_ed_reference!$A$2:$A$13,avoidable_ed_reference!$C$2:$C$13),"Not Classified")</f>
        <v>Not Classified</v>
      </c>
      <c r="AB306" t="str">
        <f>IFERROR(_xlfn.XLOOKUP($B306,enrollment!$A$2:$A$801,enrollment!$I$2:$I$801),"")</f>
        <v>TN</v>
      </c>
      <c r="AC306">
        <f>IFERROR(_xlfn.XLOOKUP($B306,enrollment!$A$2:$A$801,enrollment!$L$2:$L$801),"")</f>
        <v>71</v>
      </c>
      <c r="AD306" t="str" cm="1">
        <f t="array" ref="AD306">_xlfn.IFS(AC306="","Unknown",AC306&lt;18,"0-17",AC306&lt;35,"18-34",AC306&lt;50,"35-49",AC306&lt;65,"50-64",TRUE,"65+")</f>
        <v>65+</v>
      </c>
      <c r="AE306">
        <f>IFERROR(_xlfn.XLOOKUP($B306,enrollment!$A$2:$A$801,enrollment!$O$2:$O$801),"")</f>
        <v>7890123456</v>
      </c>
      <c r="AF306">
        <f>IFERROR(_xlfn.XLOOKUP($AE306,providers!$B$2:$B$11,providers!$Q$2:$Q$11),"")</f>
        <v>3.9</v>
      </c>
      <c r="AG306" s="1">
        <f t="shared" si="4"/>
        <v>45536</v>
      </c>
    </row>
    <row r="307" spans="1:33" x14ac:dyDescent="0.25">
      <c r="A307" t="s">
        <v>422</v>
      </c>
      <c r="B307" t="s">
        <v>416</v>
      </c>
      <c r="C307">
        <v>5678901234</v>
      </c>
      <c r="D307">
        <v>5678901234</v>
      </c>
      <c r="E307" s="1">
        <v>45558</v>
      </c>
      <c r="F307" s="1">
        <v>45558</v>
      </c>
      <c r="G307" s="1">
        <v>45581</v>
      </c>
      <c r="H307" t="s">
        <v>28</v>
      </c>
      <c r="I307">
        <v>20</v>
      </c>
      <c r="J307" t="s">
        <v>35</v>
      </c>
      <c r="K307">
        <v>99213</v>
      </c>
      <c r="O307">
        <v>1</v>
      </c>
      <c r="P307">
        <v>148.06</v>
      </c>
      <c r="Q307">
        <v>113.89</v>
      </c>
      <c r="R307">
        <v>91.11</v>
      </c>
      <c r="S307">
        <v>22.78</v>
      </c>
      <c r="T307" t="s">
        <v>30</v>
      </c>
      <c r="X307" t="s">
        <v>52</v>
      </c>
      <c r="Y307" t="s">
        <v>44</v>
      </c>
      <c r="Z307" t="s">
        <v>36</v>
      </c>
      <c r="AA307" t="str">
        <f>IFERROR(_xlfn.XLOOKUP($J307,avoidable_ed_reference!$A$2:$A$13,avoidable_ed_reference!$C$2:$C$13),"Not Classified")</f>
        <v>Avoidable</v>
      </c>
      <c r="AB307" t="str">
        <f>IFERROR(_xlfn.XLOOKUP($B307,enrollment!$A$2:$A$801,enrollment!$I$2:$I$801),"")</f>
        <v>TN</v>
      </c>
      <c r="AC307">
        <f>IFERROR(_xlfn.XLOOKUP($B307,enrollment!$A$2:$A$801,enrollment!$L$2:$L$801),"")</f>
        <v>71</v>
      </c>
      <c r="AD307" t="str" cm="1">
        <f t="array" ref="AD307">_xlfn.IFS(AC307="","Unknown",AC307&lt;18,"0-17",AC307&lt;35,"18-34",AC307&lt;50,"35-49",AC307&lt;65,"50-64",TRUE,"65+")</f>
        <v>65+</v>
      </c>
      <c r="AE307">
        <f>IFERROR(_xlfn.XLOOKUP($B307,enrollment!$A$2:$A$801,enrollment!$O$2:$O$801),"")</f>
        <v>7890123456</v>
      </c>
      <c r="AF307">
        <f>IFERROR(_xlfn.XLOOKUP($AE307,providers!$B$2:$B$11,providers!$Q$2:$Q$11),"")</f>
        <v>3.9</v>
      </c>
      <c r="AG307" s="1">
        <f t="shared" si="4"/>
        <v>45536</v>
      </c>
    </row>
    <row r="308" spans="1:33" x14ac:dyDescent="0.25">
      <c r="A308" t="s">
        <v>423</v>
      </c>
      <c r="B308" t="s">
        <v>416</v>
      </c>
      <c r="C308">
        <v>7890123456</v>
      </c>
      <c r="D308">
        <v>7890123456</v>
      </c>
      <c r="E308" s="1">
        <v>45303</v>
      </c>
      <c r="F308" s="1">
        <v>45303</v>
      </c>
      <c r="G308" s="1">
        <v>45334</v>
      </c>
      <c r="H308" t="s">
        <v>28</v>
      </c>
      <c r="I308">
        <v>11</v>
      </c>
      <c r="J308" t="s">
        <v>38</v>
      </c>
      <c r="K308">
        <v>99213</v>
      </c>
      <c r="O308">
        <v>1</v>
      </c>
      <c r="P308">
        <v>205.58</v>
      </c>
      <c r="Q308">
        <v>152.28</v>
      </c>
      <c r="R308">
        <v>121.82</v>
      </c>
      <c r="S308">
        <v>30.46</v>
      </c>
      <c r="T308" t="s">
        <v>30</v>
      </c>
      <c r="X308" t="s">
        <v>52</v>
      </c>
      <c r="Y308" t="s">
        <v>44</v>
      </c>
      <c r="Z308" t="s">
        <v>39</v>
      </c>
      <c r="AA308" t="str">
        <f>IFERROR(_xlfn.XLOOKUP($J308,avoidable_ed_reference!$A$2:$A$13,avoidable_ed_reference!$C$2:$C$13),"Not Classified")</f>
        <v>Not Classified</v>
      </c>
      <c r="AB308" t="str">
        <f>IFERROR(_xlfn.XLOOKUP($B308,enrollment!$A$2:$A$801,enrollment!$I$2:$I$801),"")</f>
        <v>TN</v>
      </c>
      <c r="AC308">
        <f>IFERROR(_xlfn.XLOOKUP($B308,enrollment!$A$2:$A$801,enrollment!$L$2:$L$801),"")</f>
        <v>71</v>
      </c>
      <c r="AD308" t="str" cm="1">
        <f t="array" ref="AD308">_xlfn.IFS(AC308="","Unknown",AC308&lt;18,"0-17",AC308&lt;35,"18-34",AC308&lt;50,"35-49",AC308&lt;65,"50-64",TRUE,"65+")</f>
        <v>65+</v>
      </c>
      <c r="AE308">
        <f>IFERROR(_xlfn.XLOOKUP($B308,enrollment!$A$2:$A$801,enrollment!$O$2:$O$801),"")</f>
        <v>7890123456</v>
      </c>
      <c r="AF308">
        <f>IFERROR(_xlfn.XLOOKUP($AE308,providers!$B$2:$B$11,providers!$Q$2:$Q$11),"")</f>
        <v>3.9</v>
      </c>
      <c r="AG308" s="1">
        <f t="shared" si="4"/>
        <v>45292</v>
      </c>
    </row>
    <row r="309" spans="1:33" x14ac:dyDescent="0.25">
      <c r="A309" t="s">
        <v>424</v>
      </c>
      <c r="B309" t="s">
        <v>416</v>
      </c>
      <c r="C309">
        <v>5678901234</v>
      </c>
      <c r="D309">
        <v>5678901234</v>
      </c>
      <c r="E309" s="1">
        <v>45420</v>
      </c>
      <c r="F309" s="1">
        <v>45420</v>
      </c>
      <c r="G309" s="1">
        <v>45437</v>
      </c>
      <c r="H309" t="s">
        <v>28</v>
      </c>
      <c r="I309">
        <v>20</v>
      </c>
      <c r="J309" t="s">
        <v>35</v>
      </c>
      <c r="K309">
        <v>99213</v>
      </c>
      <c r="O309">
        <v>1</v>
      </c>
      <c r="P309">
        <v>183.62</v>
      </c>
      <c r="Q309">
        <v>141.25</v>
      </c>
      <c r="R309">
        <v>113</v>
      </c>
      <c r="S309">
        <v>28.25</v>
      </c>
      <c r="T309" t="s">
        <v>30</v>
      </c>
      <c r="X309" t="s">
        <v>52</v>
      </c>
      <c r="Y309" t="s">
        <v>44</v>
      </c>
      <c r="Z309" t="s">
        <v>36</v>
      </c>
      <c r="AA309" t="str">
        <f>IFERROR(_xlfn.XLOOKUP($J309,avoidable_ed_reference!$A$2:$A$13,avoidable_ed_reference!$C$2:$C$13),"Not Classified")</f>
        <v>Avoidable</v>
      </c>
      <c r="AB309" t="str">
        <f>IFERROR(_xlfn.XLOOKUP($B309,enrollment!$A$2:$A$801,enrollment!$I$2:$I$801),"")</f>
        <v>TN</v>
      </c>
      <c r="AC309">
        <f>IFERROR(_xlfn.XLOOKUP($B309,enrollment!$A$2:$A$801,enrollment!$L$2:$L$801),"")</f>
        <v>71</v>
      </c>
      <c r="AD309" t="str" cm="1">
        <f t="array" ref="AD309">_xlfn.IFS(AC309="","Unknown",AC309&lt;18,"0-17",AC309&lt;35,"18-34",AC309&lt;50,"35-49",AC309&lt;65,"50-64",TRUE,"65+")</f>
        <v>65+</v>
      </c>
      <c r="AE309">
        <f>IFERROR(_xlfn.XLOOKUP($B309,enrollment!$A$2:$A$801,enrollment!$O$2:$O$801),"")</f>
        <v>7890123456</v>
      </c>
      <c r="AF309">
        <f>IFERROR(_xlfn.XLOOKUP($AE309,providers!$B$2:$B$11,providers!$Q$2:$Q$11),"")</f>
        <v>3.9</v>
      </c>
      <c r="AG309" s="1">
        <f t="shared" si="4"/>
        <v>45413</v>
      </c>
    </row>
    <row r="310" spans="1:33" x14ac:dyDescent="0.25">
      <c r="A310" t="s">
        <v>425</v>
      </c>
      <c r="B310" t="s">
        <v>416</v>
      </c>
      <c r="C310">
        <v>8901234567</v>
      </c>
      <c r="D310">
        <v>8901234567</v>
      </c>
      <c r="E310" s="1">
        <v>45444</v>
      </c>
      <c r="F310" s="1">
        <v>45444</v>
      </c>
      <c r="G310" s="1">
        <v>45466</v>
      </c>
      <c r="H310" t="s">
        <v>28</v>
      </c>
      <c r="I310">
        <v>22</v>
      </c>
      <c r="J310" t="s">
        <v>29</v>
      </c>
      <c r="K310">
        <v>90837</v>
      </c>
      <c r="O310">
        <v>1</v>
      </c>
      <c r="P310">
        <v>262.91000000000003</v>
      </c>
      <c r="Q310">
        <v>194.75</v>
      </c>
      <c r="R310">
        <v>155.80000000000001</v>
      </c>
      <c r="S310">
        <v>38.950000000000003</v>
      </c>
      <c r="T310" t="s">
        <v>30</v>
      </c>
      <c r="X310" t="s">
        <v>52</v>
      </c>
      <c r="Y310" t="s">
        <v>44</v>
      </c>
      <c r="Z310" t="s">
        <v>33</v>
      </c>
      <c r="AA310" t="str">
        <f>IFERROR(_xlfn.XLOOKUP($J310,avoidable_ed_reference!$A$2:$A$13,avoidable_ed_reference!$C$2:$C$13),"Not Classified")</f>
        <v>Potentially Avoidable</v>
      </c>
      <c r="AB310" t="str">
        <f>IFERROR(_xlfn.XLOOKUP($B310,enrollment!$A$2:$A$801,enrollment!$I$2:$I$801),"")</f>
        <v>TN</v>
      </c>
      <c r="AC310">
        <f>IFERROR(_xlfn.XLOOKUP($B310,enrollment!$A$2:$A$801,enrollment!$L$2:$L$801),"")</f>
        <v>71</v>
      </c>
      <c r="AD310" t="str" cm="1">
        <f t="array" ref="AD310">_xlfn.IFS(AC310="","Unknown",AC310&lt;18,"0-17",AC310&lt;35,"18-34",AC310&lt;50,"35-49",AC310&lt;65,"50-64",TRUE,"65+")</f>
        <v>65+</v>
      </c>
      <c r="AE310">
        <f>IFERROR(_xlfn.XLOOKUP($B310,enrollment!$A$2:$A$801,enrollment!$O$2:$O$801),"")</f>
        <v>7890123456</v>
      </c>
      <c r="AF310">
        <f>IFERROR(_xlfn.XLOOKUP($AE310,providers!$B$2:$B$11,providers!$Q$2:$Q$11),"")</f>
        <v>3.9</v>
      </c>
      <c r="AG310" s="1">
        <f t="shared" si="4"/>
        <v>45444</v>
      </c>
    </row>
    <row r="311" spans="1:33" x14ac:dyDescent="0.25">
      <c r="A311" t="s">
        <v>426</v>
      </c>
      <c r="B311" t="s">
        <v>427</v>
      </c>
      <c r="C311">
        <v>2233445566</v>
      </c>
      <c r="D311">
        <v>2233445566</v>
      </c>
      <c r="E311" s="1">
        <v>45641</v>
      </c>
      <c r="F311" s="1">
        <v>45641</v>
      </c>
      <c r="G311" s="1">
        <v>45660</v>
      </c>
      <c r="H311" t="s">
        <v>28</v>
      </c>
      <c r="I311">
        <v>23</v>
      </c>
      <c r="J311" t="s">
        <v>221</v>
      </c>
      <c r="K311">
        <v>99284</v>
      </c>
      <c r="O311">
        <v>1</v>
      </c>
      <c r="P311">
        <v>2295.4899999999998</v>
      </c>
      <c r="Q311">
        <v>1275.27</v>
      </c>
      <c r="R311">
        <v>1020.22</v>
      </c>
      <c r="S311">
        <v>255.05</v>
      </c>
      <c r="T311" t="s">
        <v>30</v>
      </c>
      <c r="X311" t="s">
        <v>146</v>
      </c>
      <c r="Y311" t="s">
        <v>147</v>
      </c>
      <c r="Z311" t="s">
        <v>45</v>
      </c>
      <c r="AA311" t="str">
        <f>IFERROR(_xlfn.XLOOKUP($J311,avoidable_ed_reference!$A$2:$A$13,avoidable_ed_reference!$C$2:$C$13),"Not Classified")</f>
        <v>Avoidable</v>
      </c>
      <c r="AB311" t="str">
        <f>IFERROR(_xlfn.XLOOKUP($B311,enrollment!$A$2:$A$801,enrollment!$I$2:$I$801),"")</f>
        <v>OH</v>
      </c>
      <c r="AC311">
        <f>IFERROR(_xlfn.XLOOKUP($B311,enrollment!$A$2:$A$801,enrollment!$L$2:$L$801),"")</f>
        <v>83</v>
      </c>
      <c r="AD311" t="str" cm="1">
        <f t="array" ref="AD311">_xlfn.IFS(AC311="","Unknown",AC311&lt;18,"0-17",AC311&lt;35,"18-34",AC311&lt;50,"35-49",AC311&lt;65,"50-64",TRUE,"65+")</f>
        <v>65+</v>
      </c>
      <c r="AE311">
        <f>IFERROR(_xlfn.XLOOKUP($B311,enrollment!$A$2:$A$801,enrollment!$O$2:$O$801),"")</f>
        <v>6789012345</v>
      </c>
      <c r="AF311">
        <f>IFERROR(_xlfn.XLOOKUP($AE311,providers!$B$2:$B$11,providers!$Q$2:$Q$11),"")</f>
        <v>4.0999999999999996</v>
      </c>
      <c r="AG311" s="1">
        <f t="shared" si="4"/>
        <v>45627</v>
      </c>
    </row>
    <row r="312" spans="1:33" x14ac:dyDescent="0.25">
      <c r="A312" t="s">
        <v>428</v>
      </c>
      <c r="B312" t="s">
        <v>427</v>
      </c>
      <c r="C312">
        <v>6789012345</v>
      </c>
      <c r="D312">
        <v>6789012345</v>
      </c>
      <c r="E312" s="1">
        <v>45614</v>
      </c>
      <c r="F312" s="1">
        <v>45614</v>
      </c>
      <c r="G312" s="1">
        <v>45634</v>
      </c>
      <c r="H312" t="s">
        <v>28</v>
      </c>
      <c r="I312">
        <v>11</v>
      </c>
      <c r="J312" t="s">
        <v>35</v>
      </c>
      <c r="K312">
        <v>99213</v>
      </c>
      <c r="O312">
        <v>1</v>
      </c>
      <c r="P312">
        <v>220.24</v>
      </c>
      <c r="Q312">
        <v>163.13999999999999</v>
      </c>
      <c r="R312">
        <v>130.51</v>
      </c>
      <c r="S312">
        <v>32.630000000000003</v>
      </c>
      <c r="T312" t="s">
        <v>30</v>
      </c>
      <c r="X312" t="s">
        <v>146</v>
      </c>
      <c r="Y312" t="s">
        <v>147</v>
      </c>
      <c r="Z312" t="s">
        <v>39</v>
      </c>
      <c r="AA312" t="str">
        <f>IFERROR(_xlfn.XLOOKUP($J312,avoidable_ed_reference!$A$2:$A$13,avoidable_ed_reference!$C$2:$C$13),"Not Classified")</f>
        <v>Avoidable</v>
      </c>
      <c r="AB312" t="str">
        <f>IFERROR(_xlfn.XLOOKUP($B312,enrollment!$A$2:$A$801,enrollment!$I$2:$I$801),"")</f>
        <v>OH</v>
      </c>
      <c r="AC312">
        <f>IFERROR(_xlfn.XLOOKUP($B312,enrollment!$A$2:$A$801,enrollment!$L$2:$L$801),"")</f>
        <v>83</v>
      </c>
      <c r="AD312" t="str" cm="1">
        <f t="array" ref="AD312">_xlfn.IFS(AC312="","Unknown",AC312&lt;18,"0-17",AC312&lt;35,"18-34",AC312&lt;50,"35-49",AC312&lt;65,"50-64",TRUE,"65+")</f>
        <v>65+</v>
      </c>
      <c r="AE312">
        <f>IFERROR(_xlfn.XLOOKUP($B312,enrollment!$A$2:$A$801,enrollment!$O$2:$O$801),"")</f>
        <v>6789012345</v>
      </c>
      <c r="AF312">
        <f>IFERROR(_xlfn.XLOOKUP($AE312,providers!$B$2:$B$11,providers!$Q$2:$Q$11),"")</f>
        <v>4.0999999999999996</v>
      </c>
      <c r="AG312" s="1">
        <f t="shared" si="4"/>
        <v>45597</v>
      </c>
    </row>
    <row r="313" spans="1:33" x14ac:dyDescent="0.25">
      <c r="A313" t="s">
        <v>429</v>
      </c>
      <c r="B313" t="s">
        <v>427</v>
      </c>
      <c r="C313">
        <v>6789012345</v>
      </c>
      <c r="D313">
        <v>6789012345</v>
      </c>
      <c r="E313" s="1">
        <v>45415</v>
      </c>
      <c r="F313" s="1">
        <v>45415</v>
      </c>
      <c r="G313" s="1">
        <v>45449</v>
      </c>
      <c r="H313" t="s">
        <v>28</v>
      </c>
      <c r="I313">
        <v>11</v>
      </c>
      <c r="J313" t="s">
        <v>38</v>
      </c>
      <c r="K313">
        <v>99213</v>
      </c>
      <c r="O313">
        <v>1</v>
      </c>
      <c r="P313">
        <v>225.84</v>
      </c>
      <c r="Q313">
        <v>167.29</v>
      </c>
      <c r="R313">
        <v>133.83000000000001</v>
      </c>
      <c r="S313">
        <v>33.46</v>
      </c>
      <c r="T313" t="s">
        <v>30</v>
      </c>
      <c r="X313" t="s">
        <v>146</v>
      </c>
      <c r="Y313" t="s">
        <v>147</v>
      </c>
      <c r="Z313" t="s">
        <v>39</v>
      </c>
      <c r="AA313" t="str">
        <f>IFERROR(_xlfn.XLOOKUP($J313,avoidable_ed_reference!$A$2:$A$13,avoidable_ed_reference!$C$2:$C$13),"Not Classified")</f>
        <v>Not Classified</v>
      </c>
      <c r="AB313" t="str">
        <f>IFERROR(_xlfn.XLOOKUP($B313,enrollment!$A$2:$A$801,enrollment!$I$2:$I$801),"")</f>
        <v>OH</v>
      </c>
      <c r="AC313">
        <f>IFERROR(_xlfn.XLOOKUP($B313,enrollment!$A$2:$A$801,enrollment!$L$2:$L$801),"")</f>
        <v>83</v>
      </c>
      <c r="AD313" t="str" cm="1">
        <f t="array" ref="AD313">_xlfn.IFS(AC313="","Unknown",AC313&lt;18,"0-17",AC313&lt;35,"18-34",AC313&lt;50,"35-49",AC313&lt;65,"50-64",TRUE,"65+")</f>
        <v>65+</v>
      </c>
      <c r="AE313">
        <f>IFERROR(_xlfn.XLOOKUP($B313,enrollment!$A$2:$A$801,enrollment!$O$2:$O$801),"")</f>
        <v>6789012345</v>
      </c>
      <c r="AF313">
        <f>IFERROR(_xlfn.XLOOKUP($AE313,providers!$B$2:$B$11,providers!$Q$2:$Q$11),"")</f>
        <v>4.0999999999999996</v>
      </c>
      <c r="AG313" s="1">
        <f t="shared" si="4"/>
        <v>45413</v>
      </c>
    </row>
    <row r="314" spans="1:33" x14ac:dyDescent="0.25">
      <c r="A314" t="s">
        <v>430</v>
      </c>
      <c r="B314" t="s">
        <v>427</v>
      </c>
      <c r="C314">
        <v>6789012345</v>
      </c>
      <c r="D314">
        <v>6789012345</v>
      </c>
      <c r="E314" s="1">
        <v>45376</v>
      </c>
      <c r="F314" s="1">
        <v>45376</v>
      </c>
      <c r="G314" s="1">
        <v>45395</v>
      </c>
      <c r="H314" t="s">
        <v>28</v>
      </c>
      <c r="I314">
        <v>11</v>
      </c>
      <c r="J314" t="s">
        <v>47</v>
      </c>
      <c r="K314">
        <v>99213</v>
      </c>
      <c r="O314">
        <v>1</v>
      </c>
      <c r="P314">
        <v>203.07</v>
      </c>
      <c r="Q314">
        <v>150.41999999999999</v>
      </c>
      <c r="R314">
        <v>120.34</v>
      </c>
      <c r="S314">
        <v>30.08</v>
      </c>
      <c r="T314" t="s">
        <v>30</v>
      </c>
      <c r="X314" t="s">
        <v>146</v>
      </c>
      <c r="Y314" t="s">
        <v>147</v>
      </c>
      <c r="Z314" t="s">
        <v>39</v>
      </c>
      <c r="AA314" t="str">
        <f>IFERROR(_xlfn.XLOOKUP($J314,avoidable_ed_reference!$A$2:$A$13,avoidable_ed_reference!$C$2:$C$13),"Not Classified")</f>
        <v>Not Classified</v>
      </c>
      <c r="AB314" t="str">
        <f>IFERROR(_xlfn.XLOOKUP($B314,enrollment!$A$2:$A$801,enrollment!$I$2:$I$801),"")</f>
        <v>OH</v>
      </c>
      <c r="AC314">
        <f>IFERROR(_xlfn.XLOOKUP($B314,enrollment!$A$2:$A$801,enrollment!$L$2:$L$801),"")</f>
        <v>83</v>
      </c>
      <c r="AD314" t="str" cm="1">
        <f t="array" ref="AD314">_xlfn.IFS(AC314="","Unknown",AC314&lt;18,"0-17",AC314&lt;35,"18-34",AC314&lt;50,"35-49",AC314&lt;65,"50-64",TRUE,"65+")</f>
        <v>65+</v>
      </c>
      <c r="AE314">
        <f>IFERROR(_xlfn.XLOOKUP($B314,enrollment!$A$2:$A$801,enrollment!$O$2:$O$801),"")</f>
        <v>6789012345</v>
      </c>
      <c r="AF314">
        <f>IFERROR(_xlfn.XLOOKUP($AE314,providers!$B$2:$B$11,providers!$Q$2:$Q$11),"")</f>
        <v>4.0999999999999996</v>
      </c>
      <c r="AG314" s="1">
        <f t="shared" si="4"/>
        <v>45352</v>
      </c>
    </row>
    <row r="315" spans="1:33" x14ac:dyDescent="0.25">
      <c r="A315" t="s">
        <v>431</v>
      </c>
      <c r="B315" t="s">
        <v>432</v>
      </c>
      <c r="C315">
        <v>9012345678</v>
      </c>
      <c r="D315">
        <v>9012345678</v>
      </c>
      <c r="E315" s="1">
        <v>45577</v>
      </c>
      <c r="F315" s="1">
        <v>45577</v>
      </c>
      <c r="G315" s="1">
        <v>45610</v>
      </c>
      <c r="H315" t="s">
        <v>67</v>
      </c>
      <c r="I315">
        <v>21</v>
      </c>
      <c r="J315" t="s">
        <v>99</v>
      </c>
      <c r="K315">
        <v>99223</v>
      </c>
      <c r="O315">
        <v>1</v>
      </c>
      <c r="P315">
        <v>25421.599999999999</v>
      </c>
      <c r="Q315">
        <v>16401.03</v>
      </c>
      <c r="R315">
        <v>13120.82</v>
      </c>
      <c r="S315">
        <v>3280.21</v>
      </c>
      <c r="T315" t="s">
        <v>30</v>
      </c>
      <c r="V315">
        <v>1</v>
      </c>
      <c r="W315" s="2" t="s">
        <v>68</v>
      </c>
      <c r="X315" t="s">
        <v>146</v>
      </c>
      <c r="Y315" t="s">
        <v>147</v>
      </c>
      <c r="Z315" t="s">
        <v>69</v>
      </c>
      <c r="AA315" t="str">
        <f>IFERROR(_xlfn.XLOOKUP($J315,avoidable_ed_reference!$A$2:$A$13,avoidable_ed_reference!$C$2:$C$13),"Not Classified")</f>
        <v>Not Classified</v>
      </c>
      <c r="AB315" t="str">
        <f>IFERROR(_xlfn.XLOOKUP($B315,enrollment!$A$2:$A$801,enrollment!$I$2:$I$801),"")</f>
        <v>GA</v>
      </c>
      <c r="AC315">
        <f>IFERROR(_xlfn.XLOOKUP($B315,enrollment!$A$2:$A$801,enrollment!$L$2:$L$801),"")</f>
        <v>71</v>
      </c>
      <c r="AD315" t="str" cm="1">
        <f t="array" ref="AD315">_xlfn.IFS(AC315="","Unknown",AC315&lt;18,"0-17",AC315&lt;35,"18-34",AC315&lt;50,"35-49",AC315&lt;65,"50-64",TRUE,"65+")</f>
        <v>65+</v>
      </c>
      <c r="AE315">
        <f>IFERROR(_xlfn.XLOOKUP($B315,enrollment!$A$2:$A$801,enrollment!$O$2:$O$801),"")</f>
        <v>8901234567</v>
      </c>
      <c r="AF315">
        <f>IFERROR(_xlfn.XLOOKUP($AE315,providers!$B$2:$B$11,providers!$Q$2:$Q$11),"")</f>
        <v>3.7</v>
      </c>
      <c r="AG315" s="1">
        <f t="shared" si="4"/>
        <v>45566</v>
      </c>
    </row>
    <row r="316" spans="1:33" x14ac:dyDescent="0.25">
      <c r="A316" t="s">
        <v>433</v>
      </c>
      <c r="B316" t="s">
        <v>432</v>
      </c>
      <c r="C316">
        <v>8901234567</v>
      </c>
      <c r="D316">
        <v>8901234567</v>
      </c>
      <c r="E316" s="1">
        <v>45551</v>
      </c>
      <c r="F316" s="1">
        <v>45551</v>
      </c>
      <c r="G316" s="1">
        <v>45579</v>
      </c>
      <c r="H316" t="s">
        <v>28</v>
      </c>
      <c r="I316">
        <v>11</v>
      </c>
      <c r="J316" t="s">
        <v>47</v>
      </c>
      <c r="K316">
        <v>99213</v>
      </c>
      <c r="O316">
        <v>1</v>
      </c>
      <c r="P316">
        <v>166.32</v>
      </c>
      <c r="Q316">
        <v>123.2</v>
      </c>
      <c r="R316">
        <v>98.56</v>
      </c>
      <c r="S316">
        <v>24.64</v>
      </c>
      <c r="T316" t="s">
        <v>30</v>
      </c>
      <c r="X316" t="s">
        <v>146</v>
      </c>
      <c r="Y316" t="s">
        <v>147</v>
      </c>
      <c r="Z316" t="s">
        <v>39</v>
      </c>
      <c r="AA316" t="str">
        <f>IFERROR(_xlfn.XLOOKUP($J316,avoidable_ed_reference!$A$2:$A$13,avoidable_ed_reference!$C$2:$C$13),"Not Classified")</f>
        <v>Not Classified</v>
      </c>
      <c r="AB316" t="str">
        <f>IFERROR(_xlfn.XLOOKUP($B316,enrollment!$A$2:$A$801,enrollment!$I$2:$I$801),"")</f>
        <v>GA</v>
      </c>
      <c r="AC316">
        <f>IFERROR(_xlfn.XLOOKUP($B316,enrollment!$A$2:$A$801,enrollment!$L$2:$L$801),"")</f>
        <v>71</v>
      </c>
      <c r="AD316" t="str" cm="1">
        <f t="array" ref="AD316">_xlfn.IFS(AC316="","Unknown",AC316&lt;18,"0-17",AC316&lt;35,"18-34",AC316&lt;50,"35-49",AC316&lt;65,"50-64",TRUE,"65+")</f>
        <v>65+</v>
      </c>
      <c r="AE316">
        <f>IFERROR(_xlfn.XLOOKUP($B316,enrollment!$A$2:$A$801,enrollment!$O$2:$O$801),"")</f>
        <v>8901234567</v>
      </c>
      <c r="AF316">
        <f>IFERROR(_xlfn.XLOOKUP($AE316,providers!$B$2:$B$11,providers!$Q$2:$Q$11),"")</f>
        <v>3.7</v>
      </c>
      <c r="AG316" s="1">
        <f t="shared" si="4"/>
        <v>45536</v>
      </c>
    </row>
    <row r="317" spans="1:33" x14ac:dyDescent="0.25">
      <c r="A317" t="s">
        <v>434</v>
      </c>
      <c r="B317" t="s">
        <v>432</v>
      </c>
      <c r="C317">
        <v>8901234567</v>
      </c>
      <c r="D317">
        <v>8901234567</v>
      </c>
      <c r="E317" s="1">
        <v>45523</v>
      </c>
      <c r="F317" s="1">
        <v>45523</v>
      </c>
      <c r="G317" s="1">
        <v>45558</v>
      </c>
      <c r="H317" t="s">
        <v>28</v>
      </c>
      <c r="I317">
        <v>11</v>
      </c>
      <c r="J317" t="s">
        <v>38</v>
      </c>
      <c r="K317">
        <v>99213</v>
      </c>
      <c r="O317">
        <v>1</v>
      </c>
      <c r="P317">
        <v>174.18</v>
      </c>
      <c r="Q317">
        <v>129.02000000000001</v>
      </c>
      <c r="R317">
        <v>103.22</v>
      </c>
      <c r="S317">
        <v>25.8</v>
      </c>
      <c r="T317" t="s">
        <v>30</v>
      </c>
      <c r="X317" t="s">
        <v>146</v>
      </c>
      <c r="Y317" t="s">
        <v>147</v>
      </c>
      <c r="Z317" t="s">
        <v>39</v>
      </c>
      <c r="AA317" t="str">
        <f>IFERROR(_xlfn.XLOOKUP($J317,avoidable_ed_reference!$A$2:$A$13,avoidable_ed_reference!$C$2:$C$13),"Not Classified")</f>
        <v>Not Classified</v>
      </c>
      <c r="AB317" t="str">
        <f>IFERROR(_xlfn.XLOOKUP($B317,enrollment!$A$2:$A$801,enrollment!$I$2:$I$801),"")</f>
        <v>GA</v>
      </c>
      <c r="AC317">
        <f>IFERROR(_xlfn.XLOOKUP($B317,enrollment!$A$2:$A$801,enrollment!$L$2:$L$801),"")</f>
        <v>71</v>
      </c>
      <c r="AD317" t="str" cm="1">
        <f t="array" ref="AD317">_xlfn.IFS(AC317="","Unknown",AC317&lt;18,"0-17",AC317&lt;35,"18-34",AC317&lt;50,"35-49",AC317&lt;65,"50-64",TRUE,"65+")</f>
        <v>65+</v>
      </c>
      <c r="AE317">
        <f>IFERROR(_xlfn.XLOOKUP($B317,enrollment!$A$2:$A$801,enrollment!$O$2:$O$801),"")</f>
        <v>8901234567</v>
      </c>
      <c r="AF317">
        <f>IFERROR(_xlfn.XLOOKUP($AE317,providers!$B$2:$B$11,providers!$Q$2:$Q$11),"")</f>
        <v>3.7</v>
      </c>
      <c r="AG317" s="1">
        <f t="shared" si="4"/>
        <v>45505</v>
      </c>
    </row>
    <row r="318" spans="1:33" x14ac:dyDescent="0.25">
      <c r="A318" t="s">
        <v>435</v>
      </c>
      <c r="B318" t="s">
        <v>432</v>
      </c>
      <c r="C318">
        <v>2345678901</v>
      </c>
      <c r="D318">
        <v>2345678901</v>
      </c>
      <c r="E318" s="1">
        <v>45343</v>
      </c>
      <c r="F318" s="1">
        <v>45343</v>
      </c>
      <c r="G318" s="1">
        <v>45369</v>
      </c>
      <c r="H318" t="s">
        <v>59</v>
      </c>
      <c r="J318" t="s">
        <v>47</v>
      </c>
      <c r="L318" s="2" t="s">
        <v>61</v>
      </c>
      <c r="M318" t="s">
        <v>62</v>
      </c>
      <c r="N318" t="s">
        <v>63</v>
      </c>
      <c r="O318">
        <v>1</v>
      </c>
      <c r="P318">
        <v>861.58</v>
      </c>
      <c r="Q318">
        <v>783.25</v>
      </c>
      <c r="R318">
        <v>626.6</v>
      </c>
      <c r="S318">
        <v>156.65</v>
      </c>
      <c r="T318" t="s">
        <v>30</v>
      </c>
      <c r="X318" t="s">
        <v>146</v>
      </c>
      <c r="Y318" t="s">
        <v>147</v>
      </c>
      <c r="Z318" t="s">
        <v>64</v>
      </c>
      <c r="AA318" t="str">
        <f>IFERROR(_xlfn.XLOOKUP($J318,avoidable_ed_reference!$A$2:$A$13,avoidable_ed_reference!$C$2:$C$13),"Not Classified")</f>
        <v>Not Classified</v>
      </c>
      <c r="AB318" t="str">
        <f>IFERROR(_xlfn.XLOOKUP($B318,enrollment!$A$2:$A$801,enrollment!$I$2:$I$801),"")</f>
        <v>GA</v>
      </c>
      <c r="AC318">
        <f>IFERROR(_xlfn.XLOOKUP($B318,enrollment!$A$2:$A$801,enrollment!$L$2:$L$801),"")</f>
        <v>71</v>
      </c>
      <c r="AD318" t="str" cm="1">
        <f t="array" ref="AD318">_xlfn.IFS(AC318="","Unknown",AC318&lt;18,"0-17",AC318&lt;35,"18-34",AC318&lt;50,"35-49",AC318&lt;65,"50-64",TRUE,"65+")</f>
        <v>65+</v>
      </c>
      <c r="AE318">
        <f>IFERROR(_xlfn.XLOOKUP($B318,enrollment!$A$2:$A$801,enrollment!$O$2:$O$801),"")</f>
        <v>8901234567</v>
      </c>
      <c r="AF318">
        <f>IFERROR(_xlfn.XLOOKUP($AE318,providers!$B$2:$B$11,providers!$Q$2:$Q$11),"")</f>
        <v>3.7</v>
      </c>
      <c r="AG318" s="1">
        <f t="shared" si="4"/>
        <v>45323</v>
      </c>
    </row>
    <row r="319" spans="1:33" x14ac:dyDescent="0.25">
      <c r="A319" t="s">
        <v>436</v>
      </c>
      <c r="B319" t="s">
        <v>432</v>
      </c>
      <c r="C319">
        <v>9012345678</v>
      </c>
      <c r="D319">
        <v>9012345678</v>
      </c>
      <c r="E319" s="1">
        <v>45592</v>
      </c>
      <c r="F319" s="1">
        <v>45592</v>
      </c>
      <c r="G319" s="1">
        <v>45617</v>
      </c>
      <c r="H319" t="s">
        <v>67</v>
      </c>
      <c r="I319">
        <v>21</v>
      </c>
      <c r="J319" t="s">
        <v>99</v>
      </c>
      <c r="K319">
        <v>99223</v>
      </c>
      <c r="O319">
        <v>1</v>
      </c>
      <c r="P319">
        <v>21328.39</v>
      </c>
      <c r="Q319">
        <v>13760.25</v>
      </c>
      <c r="R319">
        <v>11008.2</v>
      </c>
      <c r="S319">
        <v>2752.05</v>
      </c>
      <c r="T319" t="s">
        <v>30</v>
      </c>
      <c r="V319">
        <v>1</v>
      </c>
      <c r="W319" s="2" t="s">
        <v>68</v>
      </c>
      <c r="X319" t="s">
        <v>146</v>
      </c>
      <c r="Y319" t="s">
        <v>147</v>
      </c>
      <c r="Z319" t="s">
        <v>69</v>
      </c>
      <c r="AA319" t="str">
        <f>IFERROR(_xlfn.XLOOKUP($J319,avoidable_ed_reference!$A$2:$A$13,avoidable_ed_reference!$C$2:$C$13),"Not Classified")</f>
        <v>Not Classified</v>
      </c>
      <c r="AB319" t="str">
        <f>IFERROR(_xlfn.XLOOKUP($B319,enrollment!$A$2:$A$801,enrollment!$I$2:$I$801),"")</f>
        <v>GA</v>
      </c>
      <c r="AC319">
        <f>IFERROR(_xlfn.XLOOKUP($B319,enrollment!$A$2:$A$801,enrollment!$L$2:$L$801),"")</f>
        <v>71</v>
      </c>
      <c r="AD319" t="str" cm="1">
        <f t="array" ref="AD319">_xlfn.IFS(AC319="","Unknown",AC319&lt;18,"0-17",AC319&lt;35,"18-34",AC319&lt;50,"35-49",AC319&lt;65,"50-64",TRUE,"65+")</f>
        <v>65+</v>
      </c>
      <c r="AE319">
        <f>IFERROR(_xlfn.XLOOKUP($B319,enrollment!$A$2:$A$801,enrollment!$O$2:$O$801),"")</f>
        <v>8901234567</v>
      </c>
      <c r="AF319">
        <f>IFERROR(_xlfn.XLOOKUP($AE319,providers!$B$2:$B$11,providers!$Q$2:$Q$11),"")</f>
        <v>3.7</v>
      </c>
      <c r="AG319" s="1">
        <f t="shared" si="4"/>
        <v>45566</v>
      </c>
    </row>
    <row r="320" spans="1:33" x14ac:dyDescent="0.25">
      <c r="A320" t="s">
        <v>437</v>
      </c>
      <c r="B320" t="s">
        <v>432</v>
      </c>
      <c r="C320">
        <v>9012345678</v>
      </c>
      <c r="D320">
        <v>9012345678</v>
      </c>
      <c r="E320" s="1">
        <v>45374</v>
      </c>
      <c r="F320" s="1">
        <v>45374</v>
      </c>
      <c r="G320" s="1">
        <v>45398</v>
      </c>
      <c r="H320" t="s">
        <v>67</v>
      </c>
      <c r="I320">
        <v>21</v>
      </c>
      <c r="J320" t="s">
        <v>99</v>
      </c>
      <c r="K320">
        <v>99223</v>
      </c>
      <c r="O320">
        <v>1</v>
      </c>
      <c r="P320">
        <v>24775.49</v>
      </c>
      <c r="Q320">
        <v>15984.19</v>
      </c>
      <c r="R320">
        <v>12787.35</v>
      </c>
      <c r="S320">
        <v>3196.84</v>
      </c>
      <c r="T320" t="s">
        <v>30</v>
      </c>
      <c r="V320">
        <v>1</v>
      </c>
      <c r="W320" s="2" t="s">
        <v>68</v>
      </c>
      <c r="X320" t="s">
        <v>146</v>
      </c>
      <c r="Y320" t="s">
        <v>147</v>
      </c>
      <c r="Z320" t="s">
        <v>69</v>
      </c>
      <c r="AA320" t="str">
        <f>IFERROR(_xlfn.XLOOKUP($J320,avoidable_ed_reference!$A$2:$A$13,avoidable_ed_reference!$C$2:$C$13),"Not Classified")</f>
        <v>Not Classified</v>
      </c>
      <c r="AB320" t="str">
        <f>IFERROR(_xlfn.XLOOKUP($B320,enrollment!$A$2:$A$801,enrollment!$I$2:$I$801),"")</f>
        <v>GA</v>
      </c>
      <c r="AC320">
        <f>IFERROR(_xlfn.XLOOKUP($B320,enrollment!$A$2:$A$801,enrollment!$L$2:$L$801),"")</f>
        <v>71</v>
      </c>
      <c r="AD320" t="str" cm="1">
        <f t="array" ref="AD320">_xlfn.IFS(AC320="","Unknown",AC320&lt;18,"0-17",AC320&lt;35,"18-34",AC320&lt;50,"35-49",AC320&lt;65,"50-64",TRUE,"65+")</f>
        <v>65+</v>
      </c>
      <c r="AE320">
        <f>IFERROR(_xlfn.XLOOKUP($B320,enrollment!$A$2:$A$801,enrollment!$O$2:$O$801),"")</f>
        <v>8901234567</v>
      </c>
      <c r="AF320">
        <f>IFERROR(_xlfn.XLOOKUP($AE320,providers!$B$2:$B$11,providers!$Q$2:$Q$11),"")</f>
        <v>3.7</v>
      </c>
      <c r="AG320" s="1">
        <f t="shared" si="4"/>
        <v>45352</v>
      </c>
    </row>
    <row r="321" spans="1:33" x14ac:dyDescent="0.25">
      <c r="A321" t="s">
        <v>438</v>
      </c>
      <c r="B321" t="s">
        <v>432</v>
      </c>
      <c r="C321">
        <v>8901234567</v>
      </c>
      <c r="D321">
        <v>8901234567</v>
      </c>
      <c r="E321" s="1">
        <v>45643</v>
      </c>
      <c r="F321" s="1">
        <v>45643</v>
      </c>
      <c r="G321" s="1">
        <v>45674</v>
      </c>
      <c r="H321" t="s">
        <v>28</v>
      </c>
      <c r="I321">
        <v>11</v>
      </c>
      <c r="J321" t="s">
        <v>38</v>
      </c>
      <c r="K321">
        <v>99213</v>
      </c>
      <c r="O321">
        <v>1</v>
      </c>
      <c r="P321">
        <v>182.71</v>
      </c>
      <c r="Q321">
        <v>135.34</v>
      </c>
      <c r="R321">
        <v>108.27</v>
      </c>
      <c r="S321">
        <v>27.07</v>
      </c>
      <c r="T321" t="s">
        <v>30</v>
      </c>
      <c r="X321" t="s">
        <v>146</v>
      </c>
      <c r="Y321" t="s">
        <v>147</v>
      </c>
      <c r="Z321" t="s">
        <v>39</v>
      </c>
      <c r="AA321" t="str">
        <f>IFERROR(_xlfn.XLOOKUP($J321,avoidable_ed_reference!$A$2:$A$13,avoidable_ed_reference!$C$2:$C$13),"Not Classified")</f>
        <v>Not Classified</v>
      </c>
      <c r="AB321" t="str">
        <f>IFERROR(_xlfn.XLOOKUP($B321,enrollment!$A$2:$A$801,enrollment!$I$2:$I$801),"")</f>
        <v>GA</v>
      </c>
      <c r="AC321">
        <f>IFERROR(_xlfn.XLOOKUP($B321,enrollment!$A$2:$A$801,enrollment!$L$2:$L$801),"")</f>
        <v>71</v>
      </c>
      <c r="AD321" t="str" cm="1">
        <f t="array" ref="AD321">_xlfn.IFS(AC321="","Unknown",AC321&lt;18,"0-17",AC321&lt;35,"18-34",AC321&lt;50,"35-49",AC321&lt;65,"50-64",TRUE,"65+")</f>
        <v>65+</v>
      </c>
      <c r="AE321">
        <f>IFERROR(_xlfn.XLOOKUP($B321,enrollment!$A$2:$A$801,enrollment!$O$2:$O$801),"")</f>
        <v>8901234567</v>
      </c>
      <c r="AF321">
        <f>IFERROR(_xlfn.XLOOKUP($AE321,providers!$B$2:$B$11,providers!$Q$2:$Q$11),"")</f>
        <v>3.7</v>
      </c>
      <c r="AG321" s="1">
        <f t="shared" si="4"/>
        <v>45627</v>
      </c>
    </row>
    <row r="322" spans="1:33" x14ac:dyDescent="0.25">
      <c r="A322" t="s">
        <v>439</v>
      </c>
      <c r="B322" t="s">
        <v>432</v>
      </c>
      <c r="C322">
        <v>8901234567</v>
      </c>
      <c r="D322">
        <v>8901234567</v>
      </c>
      <c r="E322" s="1">
        <v>45499</v>
      </c>
      <c r="F322" s="1">
        <v>45499</v>
      </c>
      <c r="G322" s="1">
        <v>45533</v>
      </c>
      <c r="H322" t="s">
        <v>28</v>
      </c>
      <c r="I322">
        <v>11</v>
      </c>
      <c r="J322" t="s">
        <v>47</v>
      </c>
      <c r="K322">
        <v>99213</v>
      </c>
      <c r="O322">
        <v>1</v>
      </c>
      <c r="P322">
        <v>168.78</v>
      </c>
      <c r="Q322">
        <v>125.02</v>
      </c>
      <c r="R322">
        <v>100.02</v>
      </c>
      <c r="S322">
        <v>25</v>
      </c>
      <c r="T322" t="s">
        <v>30</v>
      </c>
      <c r="X322" t="s">
        <v>146</v>
      </c>
      <c r="Y322" t="s">
        <v>147</v>
      </c>
      <c r="Z322" t="s">
        <v>39</v>
      </c>
      <c r="AA322" t="str">
        <f>IFERROR(_xlfn.XLOOKUP($J322,avoidable_ed_reference!$A$2:$A$13,avoidable_ed_reference!$C$2:$C$13),"Not Classified")</f>
        <v>Not Classified</v>
      </c>
      <c r="AB322" t="str">
        <f>IFERROR(_xlfn.XLOOKUP($B322,enrollment!$A$2:$A$801,enrollment!$I$2:$I$801),"")</f>
        <v>GA</v>
      </c>
      <c r="AC322">
        <f>IFERROR(_xlfn.XLOOKUP($B322,enrollment!$A$2:$A$801,enrollment!$L$2:$L$801),"")</f>
        <v>71</v>
      </c>
      <c r="AD322" t="str" cm="1">
        <f t="array" ref="AD322">_xlfn.IFS(AC322="","Unknown",AC322&lt;18,"0-17",AC322&lt;35,"18-34",AC322&lt;50,"35-49",AC322&lt;65,"50-64",TRUE,"65+")</f>
        <v>65+</v>
      </c>
      <c r="AE322">
        <f>IFERROR(_xlfn.XLOOKUP($B322,enrollment!$A$2:$A$801,enrollment!$O$2:$O$801),"")</f>
        <v>8901234567</v>
      </c>
      <c r="AF322">
        <f>IFERROR(_xlfn.XLOOKUP($AE322,providers!$B$2:$B$11,providers!$Q$2:$Q$11),"")</f>
        <v>3.7</v>
      </c>
      <c r="AG322" s="1">
        <f t="shared" si="4"/>
        <v>45474</v>
      </c>
    </row>
    <row r="323" spans="1:33" x14ac:dyDescent="0.25">
      <c r="A323" t="s">
        <v>440</v>
      </c>
      <c r="B323" t="s">
        <v>432</v>
      </c>
      <c r="C323">
        <v>5678901234</v>
      </c>
      <c r="D323">
        <v>5678901234</v>
      </c>
      <c r="E323" s="1">
        <v>45348</v>
      </c>
      <c r="F323" s="1">
        <v>45348</v>
      </c>
      <c r="G323" s="1">
        <v>45362</v>
      </c>
      <c r="H323" t="s">
        <v>28</v>
      </c>
      <c r="I323">
        <v>20</v>
      </c>
      <c r="J323" t="s">
        <v>35</v>
      </c>
      <c r="K323">
        <v>99213</v>
      </c>
      <c r="O323">
        <v>1</v>
      </c>
      <c r="P323">
        <v>144.65</v>
      </c>
      <c r="Q323">
        <v>111.27</v>
      </c>
      <c r="R323">
        <v>89.02</v>
      </c>
      <c r="S323">
        <v>22.25</v>
      </c>
      <c r="T323" t="s">
        <v>30</v>
      </c>
      <c r="X323" t="s">
        <v>146</v>
      </c>
      <c r="Y323" t="s">
        <v>147</v>
      </c>
      <c r="Z323" t="s">
        <v>36</v>
      </c>
      <c r="AA323" t="str">
        <f>IFERROR(_xlfn.XLOOKUP($J323,avoidable_ed_reference!$A$2:$A$13,avoidable_ed_reference!$C$2:$C$13),"Not Classified")</f>
        <v>Avoidable</v>
      </c>
      <c r="AB323" t="str">
        <f>IFERROR(_xlfn.XLOOKUP($B323,enrollment!$A$2:$A$801,enrollment!$I$2:$I$801),"")</f>
        <v>GA</v>
      </c>
      <c r="AC323">
        <f>IFERROR(_xlfn.XLOOKUP($B323,enrollment!$A$2:$A$801,enrollment!$L$2:$L$801),"")</f>
        <v>71</v>
      </c>
      <c r="AD323" t="str" cm="1">
        <f t="array" ref="AD323">_xlfn.IFS(AC323="","Unknown",AC323&lt;18,"0-17",AC323&lt;35,"18-34",AC323&lt;50,"35-49",AC323&lt;65,"50-64",TRUE,"65+")</f>
        <v>65+</v>
      </c>
      <c r="AE323">
        <f>IFERROR(_xlfn.XLOOKUP($B323,enrollment!$A$2:$A$801,enrollment!$O$2:$O$801),"")</f>
        <v>8901234567</v>
      </c>
      <c r="AF323">
        <f>IFERROR(_xlfn.XLOOKUP($AE323,providers!$B$2:$B$11,providers!$Q$2:$Q$11),"")</f>
        <v>3.7</v>
      </c>
      <c r="AG323" s="1">
        <f t="shared" ref="AG323:AG386" si="5">EOMONTH(E323,-1)+1</f>
        <v>45323</v>
      </c>
    </row>
    <row r="324" spans="1:33" x14ac:dyDescent="0.25">
      <c r="A324" t="s">
        <v>441</v>
      </c>
      <c r="B324" t="s">
        <v>432</v>
      </c>
      <c r="C324">
        <v>5678901234</v>
      </c>
      <c r="D324">
        <v>5678901234</v>
      </c>
      <c r="E324" s="1">
        <v>45531</v>
      </c>
      <c r="F324" s="1">
        <v>45531</v>
      </c>
      <c r="G324" s="1">
        <v>45548</v>
      </c>
      <c r="H324" t="s">
        <v>28</v>
      </c>
      <c r="I324">
        <v>20</v>
      </c>
      <c r="J324" t="s">
        <v>35</v>
      </c>
      <c r="K324">
        <v>99213</v>
      </c>
      <c r="O324">
        <v>1</v>
      </c>
      <c r="P324">
        <v>189.53</v>
      </c>
      <c r="Q324">
        <v>145.79</v>
      </c>
      <c r="R324">
        <v>116.63</v>
      </c>
      <c r="S324">
        <v>29.16</v>
      </c>
      <c r="T324" t="s">
        <v>30</v>
      </c>
      <c r="X324" t="s">
        <v>146</v>
      </c>
      <c r="Y324" t="s">
        <v>147</v>
      </c>
      <c r="Z324" t="s">
        <v>36</v>
      </c>
      <c r="AA324" t="str">
        <f>IFERROR(_xlfn.XLOOKUP($J324,avoidable_ed_reference!$A$2:$A$13,avoidable_ed_reference!$C$2:$C$13),"Not Classified")</f>
        <v>Avoidable</v>
      </c>
      <c r="AB324" t="str">
        <f>IFERROR(_xlfn.XLOOKUP($B324,enrollment!$A$2:$A$801,enrollment!$I$2:$I$801),"")</f>
        <v>GA</v>
      </c>
      <c r="AC324">
        <f>IFERROR(_xlfn.XLOOKUP($B324,enrollment!$A$2:$A$801,enrollment!$L$2:$L$801),"")</f>
        <v>71</v>
      </c>
      <c r="AD324" t="str" cm="1">
        <f t="array" ref="AD324">_xlfn.IFS(AC324="","Unknown",AC324&lt;18,"0-17",AC324&lt;35,"18-34",AC324&lt;50,"35-49",AC324&lt;65,"50-64",TRUE,"65+")</f>
        <v>65+</v>
      </c>
      <c r="AE324">
        <f>IFERROR(_xlfn.XLOOKUP($B324,enrollment!$A$2:$A$801,enrollment!$O$2:$O$801),"")</f>
        <v>8901234567</v>
      </c>
      <c r="AF324">
        <f>IFERROR(_xlfn.XLOOKUP($AE324,providers!$B$2:$B$11,providers!$Q$2:$Q$11),"")</f>
        <v>3.7</v>
      </c>
      <c r="AG324" s="1">
        <f t="shared" si="5"/>
        <v>45505</v>
      </c>
    </row>
    <row r="325" spans="1:33" x14ac:dyDescent="0.25">
      <c r="A325" t="s">
        <v>442</v>
      </c>
      <c r="B325" t="s">
        <v>432</v>
      </c>
      <c r="C325">
        <v>8901234567</v>
      </c>
      <c r="D325">
        <v>8901234567</v>
      </c>
      <c r="E325" s="1">
        <v>45328</v>
      </c>
      <c r="F325" s="1">
        <v>45328</v>
      </c>
      <c r="G325" s="1">
        <v>45342</v>
      </c>
      <c r="H325" t="s">
        <v>28</v>
      </c>
      <c r="I325">
        <v>11</v>
      </c>
      <c r="J325" t="s">
        <v>38</v>
      </c>
      <c r="K325">
        <v>99213</v>
      </c>
      <c r="O325">
        <v>1</v>
      </c>
      <c r="P325">
        <v>234.02</v>
      </c>
      <c r="Q325">
        <v>173.35</v>
      </c>
      <c r="R325">
        <v>138.68</v>
      </c>
      <c r="S325">
        <v>34.67</v>
      </c>
      <c r="T325" t="s">
        <v>30</v>
      </c>
      <c r="X325" t="s">
        <v>146</v>
      </c>
      <c r="Y325" t="s">
        <v>147</v>
      </c>
      <c r="Z325" t="s">
        <v>39</v>
      </c>
      <c r="AA325" t="str">
        <f>IFERROR(_xlfn.XLOOKUP($J325,avoidable_ed_reference!$A$2:$A$13,avoidable_ed_reference!$C$2:$C$13),"Not Classified")</f>
        <v>Not Classified</v>
      </c>
      <c r="AB325" t="str">
        <f>IFERROR(_xlfn.XLOOKUP($B325,enrollment!$A$2:$A$801,enrollment!$I$2:$I$801),"")</f>
        <v>GA</v>
      </c>
      <c r="AC325">
        <f>IFERROR(_xlfn.XLOOKUP($B325,enrollment!$A$2:$A$801,enrollment!$L$2:$L$801),"")</f>
        <v>71</v>
      </c>
      <c r="AD325" t="str" cm="1">
        <f t="array" ref="AD325">_xlfn.IFS(AC325="","Unknown",AC325&lt;18,"0-17",AC325&lt;35,"18-34",AC325&lt;50,"35-49",AC325&lt;65,"50-64",TRUE,"65+")</f>
        <v>65+</v>
      </c>
      <c r="AE325">
        <f>IFERROR(_xlfn.XLOOKUP($B325,enrollment!$A$2:$A$801,enrollment!$O$2:$O$801),"")</f>
        <v>8901234567</v>
      </c>
      <c r="AF325">
        <f>IFERROR(_xlfn.XLOOKUP($AE325,providers!$B$2:$B$11,providers!$Q$2:$Q$11),"")</f>
        <v>3.7</v>
      </c>
      <c r="AG325" s="1">
        <f t="shared" si="5"/>
        <v>45323</v>
      </c>
    </row>
    <row r="326" spans="1:33" x14ac:dyDescent="0.25">
      <c r="A326" t="s">
        <v>443</v>
      </c>
      <c r="B326" t="s">
        <v>432</v>
      </c>
      <c r="C326">
        <v>7890123456</v>
      </c>
      <c r="D326">
        <v>7890123456</v>
      </c>
      <c r="E326" s="1">
        <v>45610</v>
      </c>
      <c r="F326" s="1">
        <v>45610</v>
      </c>
      <c r="G326" s="1">
        <v>45632</v>
      </c>
      <c r="H326" t="s">
        <v>59</v>
      </c>
      <c r="J326" t="s">
        <v>60</v>
      </c>
      <c r="L326" s="2" t="s">
        <v>61</v>
      </c>
      <c r="M326" t="s">
        <v>62</v>
      </c>
      <c r="N326" t="s">
        <v>63</v>
      </c>
      <c r="O326">
        <v>1</v>
      </c>
      <c r="P326">
        <v>1050.71</v>
      </c>
      <c r="Q326">
        <v>955.19</v>
      </c>
      <c r="R326">
        <v>764.15</v>
      </c>
      <c r="S326">
        <v>191.04</v>
      </c>
      <c r="T326" t="s">
        <v>30</v>
      </c>
      <c r="X326" t="s">
        <v>146</v>
      </c>
      <c r="Y326" t="s">
        <v>147</v>
      </c>
      <c r="Z326" t="s">
        <v>64</v>
      </c>
      <c r="AA326" t="str">
        <f>IFERROR(_xlfn.XLOOKUP($J326,avoidable_ed_reference!$A$2:$A$13,avoidable_ed_reference!$C$2:$C$13),"Not Classified")</f>
        <v>Not Classified</v>
      </c>
      <c r="AB326" t="str">
        <f>IFERROR(_xlfn.XLOOKUP($B326,enrollment!$A$2:$A$801,enrollment!$I$2:$I$801),"")</f>
        <v>GA</v>
      </c>
      <c r="AC326">
        <f>IFERROR(_xlfn.XLOOKUP($B326,enrollment!$A$2:$A$801,enrollment!$L$2:$L$801),"")</f>
        <v>71</v>
      </c>
      <c r="AD326" t="str" cm="1">
        <f t="array" ref="AD326">_xlfn.IFS(AC326="","Unknown",AC326&lt;18,"0-17",AC326&lt;35,"18-34",AC326&lt;50,"35-49",AC326&lt;65,"50-64",TRUE,"65+")</f>
        <v>65+</v>
      </c>
      <c r="AE326">
        <f>IFERROR(_xlfn.XLOOKUP($B326,enrollment!$A$2:$A$801,enrollment!$O$2:$O$801),"")</f>
        <v>8901234567</v>
      </c>
      <c r="AF326">
        <f>IFERROR(_xlfn.XLOOKUP($AE326,providers!$B$2:$B$11,providers!$Q$2:$Q$11),"")</f>
        <v>3.7</v>
      </c>
      <c r="AG326" s="1">
        <f t="shared" si="5"/>
        <v>45597</v>
      </c>
    </row>
    <row r="327" spans="1:33" x14ac:dyDescent="0.25">
      <c r="A327" t="s">
        <v>444</v>
      </c>
      <c r="B327" t="s">
        <v>432</v>
      </c>
      <c r="C327">
        <v>9012345678</v>
      </c>
      <c r="D327">
        <v>9012345678</v>
      </c>
      <c r="E327" s="1">
        <v>45599</v>
      </c>
      <c r="F327" s="1">
        <v>45599</v>
      </c>
      <c r="G327" s="1">
        <v>45624</v>
      </c>
      <c r="H327" t="s">
        <v>59</v>
      </c>
      <c r="J327" t="s">
        <v>99</v>
      </c>
      <c r="L327" s="2" t="s">
        <v>82</v>
      </c>
      <c r="M327" t="s">
        <v>83</v>
      </c>
      <c r="N327" t="s">
        <v>84</v>
      </c>
      <c r="O327">
        <v>1</v>
      </c>
      <c r="P327">
        <v>827.98</v>
      </c>
      <c r="Q327">
        <v>752.71</v>
      </c>
      <c r="R327">
        <v>602.16999999999996</v>
      </c>
      <c r="S327">
        <v>150.54</v>
      </c>
      <c r="T327" t="s">
        <v>30</v>
      </c>
      <c r="X327" t="s">
        <v>146</v>
      </c>
      <c r="Y327" t="s">
        <v>147</v>
      </c>
      <c r="Z327" t="s">
        <v>64</v>
      </c>
      <c r="AA327" t="str">
        <f>IFERROR(_xlfn.XLOOKUP($J327,avoidable_ed_reference!$A$2:$A$13,avoidable_ed_reference!$C$2:$C$13),"Not Classified")</f>
        <v>Not Classified</v>
      </c>
      <c r="AB327" t="str">
        <f>IFERROR(_xlfn.XLOOKUP($B327,enrollment!$A$2:$A$801,enrollment!$I$2:$I$801),"")</f>
        <v>GA</v>
      </c>
      <c r="AC327">
        <f>IFERROR(_xlfn.XLOOKUP($B327,enrollment!$A$2:$A$801,enrollment!$L$2:$L$801),"")</f>
        <v>71</v>
      </c>
      <c r="AD327" t="str" cm="1">
        <f t="array" ref="AD327">_xlfn.IFS(AC327="","Unknown",AC327&lt;18,"0-17",AC327&lt;35,"18-34",AC327&lt;50,"35-49",AC327&lt;65,"50-64",TRUE,"65+")</f>
        <v>65+</v>
      </c>
      <c r="AE327">
        <f>IFERROR(_xlfn.XLOOKUP($B327,enrollment!$A$2:$A$801,enrollment!$O$2:$O$801),"")</f>
        <v>8901234567</v>
      </c>
      <c r="AF327">
        <f>IFERROR(_xlfn.XLOOKUP($AE327,providers!$B$2:$B$11,providers!$Q$2:$Q$11),"")</f>
        <v>3.7</v>
      </c>
      <c r="AG327" s="1">
        <f t="shared" si="5"/>
        <v>45597</v>
      </c>
    </row>
    <row r="328" spans="1:33" x14ac:dyDescent="0.25">
      <c r="A328" t="s">
        <v>445</v>
      </c>
      <c r="B328" t="s">
        <v>432</v>
      </c>
      <c r="C328">
        <v>8901234567</v>
      </c>
      <c r="D328">
        <v>8901234567</v>
      </c>
      <c r="E328" s="1">
        <v>45487</v>
      </c>
      <c r="F328" s="1">
        <v>45487</v>
      </c>
      <c r="G328" s="1">
        <v>45503</v>
      </c>
      <c r="H328" t="s">
        <v>28</v>
      </c>
      <c r="I328">
        <v>11</v>
      </c>
      <c r="J328" t="s">
        <v>47</v>
      </c>
      <c r="K328">
        <v>99213</v>
      </c>
      <c r="O328">
        <v>1</v>
      </c>
      <c r="P328">
        <v>240.69</v>
      </c>
      <c r="Q328">
        <v>178.29</v>
      </c>
      <c r="R328">
        <v>142.63</v>
      </c>
      <c r="S328">
        <v>35.659999999999997</v>
      </c>
      <c r="T328" t="s">
        <v>30</v>
      </c>
      <c r="X328" t="s">
        <v>146</v>
      </c>
      <c r="Y328" t="s">
        <v>147</v>
      </c>
      <c r="Z328" t="s">
        <v>39</v>
      </c>
      <c r="AA328" t="str">
        <f>IFERROR(_xlfn.XLOOKUP($J328,avoidable_ed_reference!$A$2:$A$13,avoidable_ed_reference!$C$2:$C$13),"Not Classified")</f>
        <v>Not Classified</v>
      </c>
      <c r="AB328" t="str">
        <f>IFERROR(_xlfn.XLOOKUP($B328,enrollment!$A$2:$A$801,enrollment!$I$2:$I$801),"")</f>
        <v>GA</v>
      </c>
      <c r="AC328">
        <f>IFERROR(_xlfn.XLOOKUP($B328,enrollment!$A$2:$A$801,enrollment!$L$2:$L$801),"")</f>
        <v>71</v>
      </c>
      <c r="AD328" t="str" cm="1">
        <f t="array" ref="AD328">_xlfn.IFS(AC328="","Unknown",AC328&lt;18,"0-17",AC328&lt;35,"18-34",AC328&lt;50,"35-49",AC328&lt;65,"50-64",TRUE,"65+")</f>
        <v>65+</v>
      </c>
      <c r="AE328">
        <f>IFERROR(_xlfn.XLOOKUP($B328,enrollment!$A$2:$A$801,enrollment!$O$2:$O$801),"")</f>
        <v>8901234567</v>
      </c>
      <c r="AF328">
        <f>IFERROR(_xlfn.XLOOKUP($AE328,providers!$B$2:$B$11,providers!$Q$2:$Q$11),"")</f>
        <v>3.7</v>
      </c>
      <c r="AG328" s="1">
        <f t="shared" si="5"/>
        <v>45474</v>
      </c>
    </row>
    <row r="329" spans="1:33" x14ac:dyDescent="0.25">
      <c r="A329" t="s">
        <v>446</v>
      </c>
      <c r="B329" t="s">
        <v>432</v>
      </c>
      <c r="C329">
        <v>3456789012</v>
      </c>
      <c r="D329">
        <v>3456789012</v>
      </c>
      <c r="E329" s="1">
        <v>45637</v>
      </c>
      <c r="F329" s="1">
        <v>45637</v>
      </c>
      <c r="G329" s="1">
        <v>45656</v>
      </c>
      <c r="H329" t="s">
        <v>67</v>
      </c>
      <c r="I329">
        <v>21</v>
      </c>
      <c r="J329" t="s">
        <v>99</v>
      </c>
      <c r="K329">
        <v>99223</v>
      </c>
      <c r="O329">
        <v>1</v>
      </c>
      <c r="P329">
        <v>25996.99</v>
      </c>
      <c r="Q329">
        <v>16772.25</v>
      </c>
      <c r="R329">
        <v>13417.8</v>
      </c>
      <c r="S329">
        <v>3354.45</v>
      </c>
      <c r="T329" t="s">
        <v>30</v>
      </c>
      <c r="V329">
        <v>1</v>
      </c>
      <c r="W329" s="2" t="s">
        <v>68</v>
      </c>
      <c r="X329" t="s">
        <v>146</v>
      </c>
      <c r="Y329" t="s">
        <v>147</v>
      </c>
      <c r="Z329" t="s">
        <v>69</v>
      </c>
      <c r="AA329" t="str">
        <f>IFERROR(_xlfn.XLOOKUP($J329,avoidable_ed_reference!$A$2:$A$13,avoidable_ed_reference!$C$2:$C$13),"Not Classified")</f>
        <v>Not Classified</v>
      </c>
      <c r="AB329" t="str">
        <f>IFERROR(_xlfn.XLOOKUP($B329,enrollment!$A$2:$A$801,enrollment!$I$2:$I$801),"")</f>
        <v>GA</v>
      </c>
      <c r="AC329">
        <f>IFERROR(_xlfn.XLOOKUP($B329,enrollment!$A$2:$A$801,enrollment!$L$2:$L$801),"")</f>
        <v>71</v>
      </c>
      <c r="AD329" t="str" cm="1">
        <f t="array" ref="AD329">_xlfn.IFS(AC329="","Unknown",AC329&lt;18,"0-17",AC329&lt;35,"18-34",AC329&lt;50,"35-49",AC329&lt;65,"50-64",TRUE,"65+")</f>
        <v>65+</v>
      </c>
      <c r="AE329">
        <f>IFERROR(_xlfn.XLOOKUP($B329,enrollment!$A$2:$A$801,enrollment!$O$2:$O$801),"")</f>
        <v>8901234567</v>
      </c>
      <c r="AF329">
        <f>IFERROR(_xlfn.XLOOKUP($AE329,providers!$B$2:$B$11,providers!$Q$2:$Q$11),"")</f>
        <v>3.7</v>
      </c>
      <c r="AG329" s="1">
        <f t="shared" si="5"/>
        <v>45627</v>
      </c>
    </row>
    <row r="330" spans="1:33" x14ac:dyDescent="0.25">
      <c r="A330" t="s">
        <v>447</v>
      </c>
      <c r="B330" t="s">
        <v>432</v>
      </c>
      <c r="C330">
        <v>5678901234</v>
      </c>
      <c r="D330">
        <v>5678901234</v>
      </c>
      <c r="E330" s="1">
        <v>45604</v>
      </c>
      <c r="F330" s="1">
        <v>45604</v>
      </c>
      <c r="G330" s="1">
        <v>45632</v>
      </c>
      <c r="H330" t="s">
        <v>28</v>
      </c>
      <c r="I330">
        <v>20</v>
      </c>
      <c r="J330" t="s">
        <v>35</v>
      </c>
      <c r="K330">
        <v>99213</v>
      </c>
      <c r="O330">
        <v>1</v>
      </c>
      <c r="P330">
        <v>157.61000000000001</v>
      </c>
      <c r="Q330">
        <v>121.24</v>
      </c>
      <c r="R330">
        <v>96.99</v>
      </c>
      <c r="S330">
        <v>24.25</v>
      </c>
      <c r="T330" t="s">
        <v>30</v>
      </c>
      <c r="X330" t="s">
        <v>146</v>
      </c>
      <c r="Y330" t="s">
        <v>147</v>
      </c>
      <c r="Z330" t="s">
        <v>36</v>
      </c>
      <c r="AA330" t="str">
        <f>IFERROR(_xlfn.XLOOKUP($J330,avoidable_ed_reference!$A$2:$A$13,avoidable_ed_reference!$C$2:$C$13),"Not Classified")</f>
        <v>Avoidable</v>
      </c>
      <c r="AB330" t="str">
        <f>IFERROR(_xlfn.XLOOKUP($B330,enrollment!$A$2:$A$801,enrollment!$I$2:$I$801),"")</f>
        <v>GA</v>
      </c>
      <c r="AC330">
        <f>IFERROR(_xlfn.XLOOKUP($B330,enrollment!$A$2:$A$801,enrollment!$L$2:$L$801),"")</f>
        <v>71</v>
      </c>
      <c r="AD330" t="str" cm="1">
        <f t="array" ref="AD330">_xlfn.IFS(AC330="","Unknown",AC330&lt;18,"0-17",AC330&lt;35,"18-34",AC330&lt;50,"35-49",AC330&lt;65,"50-64",TRUE,"65+")</f>
        <v>65+</v>
      </c>
      <c r="AE330">
        <f>IFERROR(_xlfn.XLOOKUP($B330,enrollment!$A$2:$A$801,enrollment!$O$2:$O$801),"")</f>
        <v>8901234567</v>
      </c>
      <c r="AF330">
        <f>IFERROR(_xlfn.XLOOKUP($AE330,providers!$B$2:$B$11,providers!$Q$2:$Q$11),"")</f>
        <v>3.7</v>
      </c>
      <c r="AG330" s="1">
        <f t="shared" si="5"/>
        <v>45597</v>
      </c>
    </row>
    <row r="331" spans="1:33" x14ac:dyDescent="0.25">
      <c r="A331" t="s">
        <v>448</v>
      </c>
      <c r="B331" t="s">
        <v>449</v>
      </c>
      <c r="C331">
        <v>6789012345</v>
      </c>
      <c r="D331">
        <v>6789012345</v>
      </c>
      <c r="E331" s="1">
        <v>45377</v>
      </c>
      <c r="F331" s="1">
        <v>45377</v>
      </c>
      <c r="G331" s="1">
        <v>45401</v>
      </c>
      <c r="H331" t="s">
        <v>28</v>
      </c>
      <c r="I331">
        <v>23</v>
      </c>
      <c r="J331" t="s">
        <v>80</v>
      </c>
      <c r="K331">
        <v>99284</v>
      </c>
      <c r="O331">
        <v>1</v>
      </c>
      <c r="P331">
        <v>1996.81</v>
      </c>
      <c r="Q331">
        <v>1109.3399999999999</v>
      </c>
      <c r="R331">
        <v>887.47</v>
      </c>
      <c r="S331">
        <v>221.87</v>
      </c>
      <c r="T331" t="s">
        <v>30</v>
      </c>
      <c r="X331" t="s">
        <v>52</v>
      </c>
      <c r="Y331" t="s">
        <v>44</v>
      </c>
      <c r="Z331" t="s">
        <v>45</v>
      </c>
      <c r="AA331" t="str">
        <f>IFERROR(_xlfn.XLOOKUP($J331,avoidable_ed_reference!$A$2:$A$13,avoidable_ed_reference!$C$2:$C$13),"Not Classified")</f>
        <v>Non-Avoidable</v>
      </c>
      <c r="AB331" t="str">
        <f>IFERROR(_xlfn.XLOOKUP($B331,enrollment!$A$2:$A$801,enrollment!$I$2:$I$801),"")</f>
        <v>TN</v>
      </c>
      <c r="AC331">
        <f>IFERROR(_xlfn.XLOOKUP($B331,enrollment!$A$2:$A$801,enrollment!$L$2:$L$801),"")</f>
        <v>77</v>
      </c>
      <c r="AD331" t="str" cm="1">
        <f t="array" ref="AD331">_xlfn.IFS(AC331="","Unknown",AC331&lt;18,"0-17",AC331&lt;35,"18-34",AC331&lt;50,"35-49",AC331&lt;65,"50-64",TRUE,"65+")</f>
        <v>65+</v>
      </c>
      <c r="AE331">
        <f>IFERROR(_xlfn.XLOOKUP($B331,enrollment!$A$2:$A$801,enrollment!$O$2:$O$801),"")</f>
        <v>2233445566</v>
      </c>
      <c r="AF331">
        <f>IFERROR(_xlfn.XLOOKUP($AE331,providers!$B$2:$B$11,providers!$Q$2:$Q$11),"")</f>
        <v>3.5</v>
      </c>
      <c r="AG331" s="1">
        <f t="shared" si="5"/>
        <v>45352</v>
      </c>
    </row>
    <row r="332" spans="1:33" x14ac:dyDescent="0.25">
      <c r="A332" t="s">
        <v>450</v>
      </c>
      <c r="B332" t="s">
        <v>449</v>
      </c>
      <c r="C332">
        <v>2233445566</v>
      </c>
      <c r="D332">
        <v>2233445566</v>
      </c>
      <c r="E332" s="1">
        <v>45330</v>
      </c>
      <c r="F332" s="1">
        <v>45330</v>
      </c>
      <c r="G332" s="1">
        <v>45351</v>
      </c>
      <c r="H332" t="s">
        <v>28</v>
      </c>
      <c r="I332">
        <v>22</v>
      </c>
      <c r="J332" t="s">
        <v>29</v>
      </c>
      <c r="K332">
        <v>90837</v>
      </c>
      <c r="O332">
        <v>1</v>
      </c>
      <c r="P332">
        <v>196.56</v>
      </c>
      <c r="Q332">
        <v>145.6</v>
      </c>
      <c r="R332">
        <v>116.48</v>
      </c>
      <c r="S332">
        <v>29.12</v>
      </c>
      <c r="T332" t="s">
        <v>30</v>
      </c>
      <c r="X332" t="s">
        <v>52</v>
      </c>
      <c r="Y332" t="s">
        <v>44</v>
      </c>
      <c r="Z332" t="s">
        <v>33</v>
      </c>
      <c r="AA332" t="str">
        <f>IFERROR(_xlfn.XLOOKUP($J332,avoidable_ed_reference!$A$2:$A$13,avoidable_ed_reference!$C$2:$C$13),"Not Classified")</f>
        <v>Potentially Avoidable</v>
      </c>
      <c r="AB332" t="str">
        <f>IFERROR(_xlfn.XLOOKUP($B332,enrollment!$A$2:$A$801,enrollment!$I$2:$I$801),"")</f>
        <v>TN</v>
      </c>
      <c r="AC332">
        <f>IFERROR(_xlfn.XLOOKUP($B332,enrollment!$A$2:$A$801,enrollment!$L$2:$L$801),"")</f>
        <v>77</v>
      </c>
      <c r="AD332" t="str" cm="1">
        <f t="array" ref="AD332">_xlfn.IFS(AC332="","Unknown",AC332&lt;18,"0-17",AC332&lt;35,"18-34",AC332&lt;50,"35-49",AC332&lt;65,"50-64",TRUE,"65+")</f>
        <v>65+</v>
      </c>
      <c r="AE332">
        <f>IFERROR(_xlfn.XLOOKUP($B332,enrollment!$A$2:$A$801,enrollment!$O$2:$O$801),"")</f>
        <v>2233445566</v>
      </c>
      <c r="AF332">
        <f>IFERROR(_xlfn.XLOOKUP($AE332,providers!$B$2:$B$11,providers!$Q$2:$Q$11),"")</f>
        <v>3.5</v>
      </c>
      <c r="AG332" s="1">
        <f t="shared" si="5"/>
        <v>45323</v>
      </c>
    </row>
    <row r="333" spans="1:33" x14ac:dyDescent="0.25">
      <c r="A333" t="s">
        <v>451</v>
      </c>
      <c r="B333" t="s">
        <v>449</v>
      </c>
      <c r="C333">
        <v>2345678901</v>
      </c>
      <c r="D333">
        <v>2345678901</v>
      </c>
      <c r="E333" s="1">
        <v>45577</v>
      </c>
      <c r="F333" s="1">
        <v>45577</v>
      </c>
      <c r="G333" s="1">
        <v>45594</v>
      </c>
      <c r="H333" t="s">
        <v>28</v>
      </c>
      <c r="I333">
        <v>23</v>
      </c>
      <c r="J333" t="s">
        <v>42</v>
      </c>
      <c r="K333">
        <v>99284</v>
      </c>
      <c r="O333">
        <v>1</v>
      </c>
      <c r="P333">
        <v>2139.61</v>
      </c>
      <c r="Q333">
        <v>1188.67</v>
      </c>
      <c r="R333">
        <v>950.94</v>
      </c>
      <c r="S333">
        <v>237.73</v>
      </c>
      <c r="T333" t="s">
        <v>30</v>
      </c>
      <c r="X333" t="s">
        <v>52</v>
      </c>
      <c r="Y333" t="s">
        <v>44</v>
      </c>
      <c r="Z333" t="s">
        <v>45</v>
      </c>
      <c r="AA333" t="str">
        <f>IFERROR(_xlfn.XLOOKUP($J333,avoidable_ed_reference!$A$2:$A$13,avoidable_ed_reference!$C$2:$C$13),"Not Classified")</f>
        <v>Non-Avoidable</v>
      </c>
      <c r="AB333" t="str">
        <f>IFERROR(_xlfn.XLOOKUP($B333,enrollment!$A$2:$A$801,enrollment!$I$2:$I$801),"")</f>
        <v>TN</v>
      </c>
      <c r="AC333">
        <f>IFERROR(_xlfn.XLOOKUP($B333,enrollment!$A$2:$A$801,enrollment!$L$2:$L$801),"")</f>
        <v>77</v>
      </c>
      <c r="AD333" t="str" cm="1">
        <f t="array" ref="AD333">_xlfn.IFS(AC333="","Unknown",AC333&lt;18,"0-17",AC333&lt;35,"18-34",AC333&lt;50,"35-49",AC333&lt;65,"50-64",TRUE,"65+")</f>
        <v>65+</v>
      </c>
      <c r="AE333">
        <f>IFERROR(_xlfn.XLOOKUP($B333,enrollment!$A$2:$A$801,enrollment!$O$2:$O$801),"")</f>
        <v>2233445566</v>
      </c>
      <c r="AF333">
        <f>IFERROR(_xlfn.XLOOKUP($AE333,providers!$B$2:$B$11,providers!$Q$2:$Q$11),"")</f>
        <v>3.5</v>
      </c>
      <c r="AG333" s="1">
        <f t="shared" si="5"/>
        <v>45566</v>
      </c>
    </row>
    <row r="334" spans="1:33" x14ac:dyDescent="0.25">
      <c r="A334" t="s">
        <v>452</v>
      </c>
      <c r="B334" t="s">
        <v>449</v>
      </c>
      <c r="C334">
        <v>2233445566</v>
      </c>
      <c r="D334">
        <v>2233445566</v>
      </c>
      <c r="E334" s="1">
        <v>45624</v>
      </c>
      <c r="F334" s="1">
        <v>45624</v>
      </c>
      <c r="G334" s="1">
        <v>45658</v>
      </c>
      <c r="H334" t="s">
        <v>28</v>
      </c>
      <c r="I334">
        <v>11</v>
      </c>
      <c r="J334" t="s">
        <v>38</v>
      </c>
      <c r="K334">
        <v>99213</v>
      </c>
      <c r="O334">
        <v>1</v>
      </c>
      <c r="P334">
        <v>172.8</v>
      </c>
      <c r="Q334">
        <v>128</v>
      </c>
      <c r="R334">
        <v>102.4</v>
      </c>
      <c r="S334">
        <v>25.6</v>
      </c>
      <c r="T334" t="s">
        <v>30</v>
      </c>
      <c r="X334" t="s">
        <v>52</v>
      </c>
      <c r="Y334" t="s">
        <v>44</v>
      </c>
      <c r="Z334" t="s">
        <v>39</v>
      </c>
      <c r="AA334" t="str">
        <f>IFERROR(_xlfn.XLOOKUP($J334,avoidable_ed_reference!$A$2:$A$13,avoidable_ed_reference!$C$2:$C$13),"Not Classified")</f>
        <v>Not Classified</v>
      </c>
      <c r="AB334" t="str">
        <f>IFERROR(_xlfn.XLOOKUP($B334,enrollment!$A$2:$A$801,enrollment!$I$2:$I$801),"")</f>
        <v>TN</v>
      </c>
      <c r="AC334">
        <f>IFERROR(_xlfn.XLOOKUP($B334,enrollment!$A$2:$A$801,enrollment!$L$2:$L$801),"")</f>
        <v>77</v>
      </c>
      <c r="AD334" t="str" cm="1">
        <f t="array" ref="AD334">_xlfn.IFS(AC334="","Unknown",AC334&lt;18,"0-17",AC334&lt;35,"18-34",AC334&lt;50,"35-49",AC334&lt;65,"50-64",TRUE,"65+")</f>
        <v>65+</v>
      </c>
      <c r="AE334">
        <f>IFERROR(_xlfn.XLOOKUP($B334,enrollment!$A$2:$A$801,enrollment!$O$2:$O$801),"")</f>
        <v>2233445566</v>
      </c>
      <c r="AF334">
        <f>IFERROR(_xlfn.XLOOKUP($AE334,providers!$B$2:$B$11,providers!$Q$2:$Q$11),"")</f>
        <v>3.5</v>
      </c>
      <c r="AG334" s="1">
        <f t="shared" si="5"/>
        <v>45597</v>
      </c>
    </row>
    <row r="335" spans="1:33" x14ac:dyDescent="0.25">
      <c r="A335" t="s">
        <v>453</v>
      </c>
      <c r="B335" t="s">
        <v>449</v>
      </c>
      <c r="C335">
        <v>9012345678</v>
      </c>
      <c r="D335">
        <v>9012345678</v>
      </c>
      <c r="E335" s="1">
        <v>45335</v>
      </c>
      <c r="F335" s="1">
        <v>45335</v>
      </c>
      <c r="G335" s="1">
        <v>45364</v>
      </c>
      <c r="H335" t="s">
        <v>28</v>
      </c>
      <c r="I335">
        <v>23</v>
      </c>
      <c r="J335" t="s">
        <v>77</v>
      </c>
      <c r="K335">
        <v>99284</v>
      </c>
      <c r="O335">
        <v>1</v>
      </c>
      <c r="P335">
        <v>1745.46</v>
      </c>
      <c r="Q335">
        <v>969.7</v>
      </c>
      <c r="R335">
        <v>775.76</v>
      </c>
      <c r="S335">
        <v>193.94</v>
      </c>
      <c r="T335" t="s">
        <v>30</v>
      </c>
      <c r="X335" t="s">
        <v>52</v>
      </c>
      <c r="Y335" t="s">
        <v>44</v>
      </c>
      <c r="Z335" t="s">
        <v>45</v>
      </c>
      <c r="AA335" t="str">
        <f>IFERROR(_xlfn.XLOOKUP($J335,avoidable_ed_reference!$A$2:$A$13,avoidable_ed_reference!$C$2:$C$13),"Not Classified")</f>
        <v>Avoidable</v>
      </c>
      <c r="AB335" t="str">
        <f>IFERROR(_xlfn.XLOOKUP($B335,enrollment!$A$2:$A$801,enrollment!$I$2:$I$801),"")</f>
        <v>TN</v>
      </c>
      <c r="AC335">
        <f>IFERROR(_xlfn.XLOOKUP($B335,enrollment!$A$2:$A$801,enrollment!$L$2:$L$801),"")</f>
        <v>77</v>
      </c>
      <c r="AD335" t="str" cm="1">
        <f t="array" ref="AD335">_xlfn.IFS(AC335="","Unknown",AC335&lt;18,"0-17",AC335&lt;35,"18-34",AC335&lt;50,"35-49",AC335&lt;65,"50-64",TRUE,"65+")</f>
        <v>65+</v>
      </c>
      <c r="AE335">
        <f>IFERROR(_xlfn.XLOOKUP($B335,enrollment!$A$2:$A$801,enrollment!$O$2:$O$801),"")</f>
        <v>2233445566</v>
      </c>
      <c r="AF335">
        <f>IFERROR(_xlfn.XLOOKUP($AE335,providers!$B$2:$B$11,providers!$Q$2:$Q$11),"")</f>
        <v>3.5</v>
      </c>
      <c r="AG335" s="1">
        <f t="shared" si="5"/>
        <v>45323</v>
      </c>
    </row>
    <row r="336" spans="1:33" x14ac:dyDescent="0.25">
      <c r="A336" t="s">
        <v>454</v>
      </c>
      <c r="B336" t="s">
        <v>449</v>
      </c>
      <c r="C336">
        <v>2345678901</v>
      </c>
      <c r="D336">
        <v>2345678901</v>
      </c>
      <c r="E336" s="1">
        <v>45565</v>
      </c>
      <c r="F336" s="1">
        <v>45565</v>
      </c>
      <c r="G336" s="1">
        <v>45590</v>
      </c>
      <c r="H336" t="s">
        <v>28</v>
      </c>
      <c r="I336">
        <v>22</v>
      </c>
      <c r="J336" t="s">
        <v>29</v>
      </c>
      <c r="K336">
        <v>90837</v>
      </c>
      <c r="O336">
        <v>1</v>
      </c>
      <c r="P336">
        <v>234</v>
      </c>
      <c r="Q336">
        <v>173.33</v>
      </c>
      <c r="R336">
        <v>138.66</v>
      </c>
      <c r="S336">
        <v>34.67</v>
      </c>
      <c r="T336" t="s">
        <v>30</v>
      </c>
      <c r="X336" t="s">
        <v>52</v>
      </c>
      <c r="Y336" t="s">
        <v>44</v>
      </c>
      <c r="Z336" t="s">
        <v>33</v>
      </c>
      <c r="AA336" t="str">
        <f>IFERROR(_xlfn.XLOOKUP($J336,avoidable_ed_reference!$A$2:$A$13,avoidable_ed_reference!$C$2:$C$13),"Not Classified")</f>
        <v>Potentially Avoidable</v>
      </c>
      <c r="AB336" t="str">
        <f>IFERROR(_xlfn.XLOOKUP($B336,enrollment!$A$2:$A$801,enrollment!$I$2:$I$801),"")</f>
        <v>TN</v>
      </c>
      <c r="AC336">
        <f>IFERROR(_xlfn.XLOOKUP($B336,enrollment!$A$2:$A$801,enrollment!$L$2:$L$801),"")</f>
        <v>77</v>
      </c>
      <c r="AD336" t="str" cm="1">
        <f t="array" ref="AD336">_xlfn.IFS(AC336="","Unknown",AC336&lt;18,"0-17",AC336&lt;35,"18-34",AC336&lt;50,"35-49",AC336&lt;65,"50-64",TRUE,"65+")</f>
        <v>65+</v>
      </c>
      <c r="AE336">
        <f>IFERROR(_xlfn.XLOOKUP($B336,enrollment!$A$2:$A$801,enrollment!$O$2:$O$801),"")</f>
        <v>2233445566</v>
      </c>
      <c r="AF336">
        <f>IFERROR(_xlfn.XLOOKUP($AE336,providers!$B$2:$B$11,providers!$Q$2:$Q$11),"")</f>
        <v>3.5</v>
      </c>
      <c r="AG336" s="1">
        <f t="shared" si="5"/>
        <v>45536</v>
      </c>
    </row>
    <row r="337" spans="1:33" x14ac:dyDescent="0.25">
      <c r="A337" t="s">
        <v>455</v>
      </c>
      <c r="B337" t="s">
        <v>449</v>
      </c>
      <c r="C337">
        <v>2345678901</v>
      </c>
      <c r="D337">
        <v>2345678901</v>
      </c>
      <c r="E337" s="1">
        <v>45333</v>
      </c>
      <c r="F337" s="1">
        <v>45333</v>
      </c>
      <c r="G337" s="1">
        <v>45355</v>
      </c>
      <c r="H337" t="s">
        <v>28</v>
      </c>
      <c r="I337">
        <v>23</v>
      </c>
      <c r="J337" t="s">
        <v>77</v>
      </c>
      <c r="K337">
        <v>99284</v>
      </c>
      <c r="O337">
        <v>1</v>
      </c>
      <c r="P337">
        <v>2313.34</v>
      </c>
      <c r="Q337">
        <v>1285.19</v>
      </c>
      <c r="R337">
        <v>1028.1500000000001</v>
      </c>
      <c r="S337">
        <v>257.04000000000002</v>
      </c>
      <c r="T337" t="s">
        <v>30</v>
      </c>
      <c r="X337" t="s">
        <v>52</v>
      </c>
      <c r="Y337" t="s">
        <v>44</v>
      </c>
      <c r="Z337" t="s">
        <v>45</v>
      </c>
      <c r="AA337" t="str">
        <f>IFERROR(_xlfn.XLOOKUP($J337,avoidable_ed_reference!$A$2:$A$13,avoidable_ed_reference!$C$2:$C$13),"Not Classified")</f>
        <v>Avoidable</v>
      </c>
      <c r="AB337" t="str">
        <f>IFERROR(_xlfn.XLOOKUP($B337,enrollment!$A$2:$A$801,enrollment!$I$2:$I$801),"")</f>
        <v>TN</v>
      </c>
      <c r="AC337">
        <f>IFERROR(_xlfn.XLOOKUP($B337,enrollment!$A$2:$A$801,enrollment!$L$2:$L$801),"")</f>
        <v>77</v>
      </c>
      <c r="AD337" t="str" cm="1">
        <f t="array" ref="AD337">_xlfn.IFS(AC337="","Unknown",AC337&lt;18,"0-17",AC337&lt;35,"18-34",AC337&lt;50,"35-49",AC337&lt;65,"50-64",TRUE,"65+")</f>
        <v>65+</v>
      </c>
      <c r="AE337">
        <f>IFERROR(_xlfn.XLOOKUP($B337,enrollment!$A$2:$A$801,enrollment!$O$2:$O$801),"")</f>
        <v>2233445566</v>
      </c>
      <c r="AF337">
        <f>IFERROR(_xlfn.XLOOKUP($AE337,providers!$B$2:$B$11,providers!$Q$2:$Q$11),"")</f>
        <v>3.5</v>
      </c>
      <c r="AG337" s="1">
        <f t="shared" si="5"/>
        <v>45323</v>
      </c>
    </row>
    <row r="338" spans="1:33" x14ac:dyDescent="0.25">
      <c r="A338" t="s">
        <v>456</v>
      </c>
      <c r="B338" t="s">
        <v>449</v>
      </c>
      <c r="C338">
        <v>9012345678</v>
      </c>
      <c r="D338">
        <v>9012345678</v>
      </c>
      <c r="E338" s="1">
        <v>45385</v>
      </c>
      <c r="F338" s="1">
        <v>45385</v>
      </c>
      <c r="G338" s="1">
        <v>45405</v>
      </c>
      <c r="H338" t="s">
        <v>28</v>
      </c>
      <c r="I338">
        <v>23</v>
      </c>
      <c r="J338" t="s">
        <v>93</v>
      </c>
      <c r="K338">
        <v>99284</v>
      </c>
      <c r="O338">
        <v>1</v>
      </c>
      <c r="P338">
        <v>1964.66</v>
      </c>
      <c r="Q338">
        <v>1091.48</v>
      </c>
      <c r="R338">
        <v>873.18</v>
      </c>
      <c r="S338">
        <v>218.3</v>
      </c>
      <c r="T338" t="s">
        <v>30</v>
      </c>
      <c r="X338" t="s">
        <v>52</v>
      </c>
      <c r="Y338" t="s">
        <v>44</v>
      </c>
      <c r="Z338" t="s">
        <v>45</v>
      </c>
      <c r="AA338" t="str">
        <f>IFERROR(_xlfn.XLOOKUP($J338,avoidable_ed_reference!$A$2:$A$13,avoidable_ed_reference!$C$2:$C$13),"Not Classified")</f>
        <v>Avoidable</v>
      </c>
      <c r="AB338" t="str">
        <f>IFERROR(_xlfn.XLOOKUP($B338,enrollment!$A$2:$A$801,enrollment!$I$2:$I$801),"")</f>
        <v>TN</v>
      </c>
      <c r="AC338">
        <f>IFERROR(_xlfn.XLOOKUP($B338,enrollment!$A$2:$A$801,enrollment!$L$2:$L$801),"")</f>
        <v>77</v>
      </c>
      <c r="AD338" t="str" cm="1">
        <f t="array" ref="AD338">_xlfn.IFS(AC338="","Unknown",AC338&lt;18,"0-17",AC338&lt;35,"18-34",AC338&lt;50,"35-49",AC338&lt;65,"50-64",TRUE,"65+")</f>
        <v>65+</v>
      </c>
      <c r="AE338">
        <f>IFERROR(_xlfn.XLOOKUP($B338,enrollment!$A$2:$A$801,enrollment!$O$2:$O$801),"")</f>
        <v>2233445566</v>
      </c>
      <c r="AF338">
        <f>IFERROR(_xlfn.XLOOKUP($AE338,providers!$B$2:$B$11,providers!$Q$2:$Q$11),"")</f>
        <v>3.5</v>
      </c>
      <c r="AG338" s="1">
        <f t="shared" si="5"/>
        <v>45383</v>
      </c>
    </row>
    <row r="339" spans="1:33" x14ac:dyDescent="0.25">
      <c r="A339" t="s">
        <v>457</v>
      </c>
      <c r="B339" t="s">
        <v>449</v>
      </c>
      <c r="C339">
        <v>5678901234</v>
      </c>
      <c r="D339">
        <v>5678901234</v>
      </c>
      <c r="E339" s="1">
        <v>45380</v>
      </c>
      <c r="F339" s="1">
        <v>45380</v>
      </c>
      <c r="G339" s="1">
        <v>45394</v>
      </c>
      <c r="H339" t="s">
        <v>28</v>
      </c>
      <c r="I339">
        <v>20</v>
      </c>
      <c r="J339" t="s">
        <v>35</v>
      </c>
      <c r="K339">
        <v>99213</v>
      </c>
      <c r="O339">
        <v>1</v>
      </c>
      <c r="P339">
        <v>191.24</v>
      </c>
      <c r="Q339">
        <v>147.11000000000001</v>
      </c>
      <c r="R339">
        <v>117.69</v>
      </c>
      <c r="S339">
        <v>29.42</v>
      </c>
      <c r="T339" t="s">
        <v>30</v>
      </c>
      <c r="X339" t="s">
        <v>52</v>
      </c>
      <c r="Y339" t="s">
        <v>44</v>
      </c>
      <c r="Z339" t="s">
        <v>36</v>
      </c>
      <c r="AA339" t="str">
        <f>IFERROR(_xlfn.XLOOKUP($J339,avoidable_ed_reference!$A$2:$A$13,avoidable_ed_reference!$C$2:$C$13),"Not Classified")</f>
        <v>Avoidable</v>
      </c>
      <c r="AB339" t="str">
        <f>IFERROR(_xlfn.XLOOKUP($B339,enrollment!$A$2:$A$801,enrollment!$I$2:$I$801),"")</f>
        <v>TN</v>
      </c>
      <c r="AC339">
        <f>IFERROR(_xlfn.XLOOKUP($B339,enrollment!$A$2:$A$801,enrollment!$L$2:$L$801),"")</f>
        <v>77</v>
      </c>
      <c r="AD339" t="str" cm="1">
        <f t="array" ref="AD339">_xlfn.IFS(AC339="","Unknown",AC339&lt;18,"0-17",AC339&lt;35,"18-34",AC339&lt;50,"35-49",AC339&lt;65,"50-64",TRUE,"65+")</f>
        <v>65+</v>
      </c>
      <c r="AE339">
        <f>IFERROR(_xlfn.XLOOKUP($B339,enrollment!$A$2:$A$801,enrollment!$O$2:$O$801),"")</f>
        <v>2233445566</v>
      </c>
      <c r="AF339">
        <f>IFERROR(_xlfn.XLOOKUP($AE339,providers!$B$2:$B$11,providers!$Q$2:$Q$11),"")</f>
        <v>3.5</v>
      </c>
      <c r="AG339" s="1">
        <f t="shared" si="5"/>
        <v>45352</v>
      </c>
    </row>
    <row r="340" spans="1:33" x14ac:dyDescent="0.25">
      <c r="A340" t="s">
        <v>458</v>
      </c>
      <c r="B340" t="s">
        <v>449</v>
      </c>
      <c r="C340">
        <v>3456789012</v>
      </c>
      <c r="D340">
        <v>3456789012</v>
      </c>
      <c r="E340" s="1">
        <v>45308</v>
      </c>
      <c r="F340" s="1">
        <v>45308</v>
      </c>
      <c r="G340" s="1">
        <v>45324</v>
      </c>
      <c r="H340" t="s">
        <v>28</v>
      </c>
      <c r="I340">
        <v>22</v>
      </c>
      <c r="J340" t="s">
        <v>29</v>
      </c>
      <c r="K340">
        <v>90837</v>
      </c>
      <c r="O340">
        <v>1</v>
      </c>
      <c r="P340">
        <v>198.54</v>
      </c>
      <c r="Q340">
        <v>147.07</v>
      </c>
      <c r="R340">
        <v>117.66</v>
      </c>
      <c r="S340">
        <v>29.41</v>
      </c>
      <c r="T340" t="s">
        <v>30</v>
      </c>
      <c r="X340" t="s">
        <v>52</v>
      </c>
      <c r="Y340" t="s">
        <v>44</v>
      </c>
      <c r="Z340" t="s">
        <v>33</v>
      </c>
      <c r="AA340" t="str">
        <f>IFERROR(_xlfn.XLOOKUP($J340,avoidable_ed_reference!$A$2:$A$13,avoidable_ed_reference!$C$2:$C$13),"Not Classified")</f>
        <v>Potentially Avoidable</v>
      </c>
      <c r="AB340" t="str">
        <f>IFERROR(_xlfn.XLOOKUP($B340,enrollment!$A$2:$A$801,enrollment!$I$2:$I$801),"")</f>
        <v>TN</v>
      </c>
      <c r="AC340">
        <f>IFERROR(_xlfn.XLOOKUP($B340,enrollment!$A$2:$A$801,enrollment!$L$2:$L$801),"")</f>
        <v>77</v>
      </c>
      <c r="AD340" t="str" cm="1">
        <f t="array" ref="AD340">_xlfn.IFS(AC340="","Unknown",AC340&lt;18,"0-17",AC340&lt;35,"18-34",AC340&lt;50,"35-49",AC340&lt;65,"50-64",TRUE,"65+")</f>
        <v>65+</v>
      </c>
      <c r="AE340">
        <f>IFERROR(_xlfn.XLOOKUP($B340,enrollment!$A$2:$A$801,enrollment!$O$2:$O$801),"")</f>
        <v>2233445566</v>
      </c>
      <c r="AF340">
        <f>IFERROR(_xlfn.XLOOKUP($AE340,providers!$B$2:$B$11,providers!$Q$2:$Q$11),"")</f>
        <v>3.5</v>
      </c>
      <c r="AG340" s="1">
        <f t="shared" si="5"/>
        <v>45292</v>
      </c>
    </row>
    <row r="341" spans="1:33" x14ac:dyDescent="0.25">
      <c r="A341" t="s">
        <v>459</v>
      </c>
      <c r="B341" t="s">
        <v>460</v>
      </c>
      <c r="C341">
        <v>5678901234</v>
      </c>
      <c r="D341">
        <v>5678901234</v>
      </c>
      <c r="E341" s="1">
        <v>45569</v>
      </c>
      <c r="F341" s="1">
        <v>45569</v>
      </c>
      <c r="G341" s="1">
        <v>45583</v>
      </c>
      <c r="H341" t="s">
        <v>28</v>
      </c>
      <c r="I341">
        <v>20</v>
      </c>
      <c r="J341" t="s">
        <v>35</v>
      </c>
      <c r="K341">
        <v>99213</v>
      </c>
      <c r="O341">
        <v>1</v>
      </c>
      <c r="P341">
        <v>200.76</v>
      </c>
      <c r="Q341">
        <v>154.43</v>
      </c>
      <c r="R341">
        <v>123.54</v>
      </c>
      <c r="S341">
        <v>30.89</v>
      </c>
      <c r="T341" t="s">
        <v>30</v>
      </c>
      <c r="X341" t="s">
        <v>43</v>
      </c>
      <c r="Y341" t="s">
        <v>44</v>
      </c>
      <c r="Z341" t="s">
        <v>36</v>
      </c>
      <c r="AA341" t="str">
        <f>IFERROR(_xlfn.XLOOKUP($J341,avoidable_ed_reference!$A$2:$A$13,avoidable_ed_reference!$C$2:$C$13),"Not Classified")</f>
        <v>Avoidable</v>
      </c>
      <c r="AB341" t="str">
        <f>IFERROR(_xlfn.XLOOKUP($B341,enrollment!$A$2:$A$801,enrollment!$I$2:$I$801),"")</f>
        <v>OH</v>
      </c>
      <c r="AC341">
        <f>IFERROR(_xlfn.XLOOKUP($B341,enrollment!$A$2:$A$801,enrollment!$L$2:$L$801),"")</f>
        <v>61</v>
      </c>
      <c r="AD341" t="str" cm="1">
        <f t="array" ref="AD341">_xlfn.IFS(AC341="","Unknown",AC341&lt;18,"0-17",AC341&lt;35,"18-34",AC341&lt;50,"35-49",AC341&lt;65,"50-64",TRUE,"65+")</f>
        <v>50-64</v>
      </c>
      <c r="AE341">
        <f>IFERROR(_xlfn.XLOOKUP($B341,enrollment!$A$2:$A$801,enrollment!$O$2:$O$801),"")</f>
        <v>6789012345</v>
      </c>
      <c r="AF341">
        <f>IFERROR(_xlfn.XLOOKUP($AE341,providers!$B$2:$B$11,providers!$Q$2:$Q$11),"")</f>
        <v>4.0999999999999996</v>
      </c>
      <c r="AG341" s="1">
        <f t="shared" si="5"/>
        <v>45566</v>
      </c>
    </row>
    <row r="342" spans="1:33" x14ac:dyDescent="0.25">
      <c r="A342" t="s">
        <v>461</v>
      </c>
      <c r="B342" t="s">
        <v>460</v>
      </c>
      <c r="C342">
        <v>6789012345</v>
      </c>
      <c r="D342">
        <v>6789012345</v>
      </c>
      <c r="E342" s="1">
        <v>45408</v>
      </c>
      <c r="F342" s="1">
        <v>45408</v>
      </c>
      <c r="G342" s="1">
        <v>45428</v>
      </c>
      <c r="H342" t="s">
        <v>28</v>
      </c>
      <c r="I342">
        <v>11</v>
      </c>
      <c r="J342" t="s">
        <v>35</v>
      </c>
      <c r="K342">
        <v>99213</v>
      </c>
      <c r="O342">
        <v>1</v>
      </c>
      <c r="P342">
        <v>179.67</v>
      </c>
      <c r="Q342">
        <v>133.09</v>
      </c>
      <c r="R342">
        <v>106.47</v>
      </c>
      <c r="S342">
        <v>26.62</v>
      </c>
      <c r="T342" t="s">
        <v>30</v>
      </c>
      <c r="X342" t="s">
        <v>43</v>
      </c>
      <c r="Y342" t="s">
        <v>44</v>
      </c>
      <c r="Z342" t="s">
        <v>39</v>
      </c>
      <c r="AA342" t="str">
        <f>IFERROR(_xlfn.XLOOKUP($J342,avoidable_ed_reference!$A$2:$A$13,avoidable_ed_reference!$C$2:$C$13),"Not Classified")</f>
        <v>Avoidable</v>
      </c>
      <c r="AB342" t="str">
        <f>IFERROR(_xlfn.XLOOKUP($B342,enrollment!$A$2:$A$801,enrollment!$I$2:$I$801),"")</f>
        <v>OH</v>
      </c>
      <c r="AC342">
        <f>IFERROR(_xlfn.XLOOKUP($B342,enrollment!$A$2:$A$801,enrollment!$L$2:$L$801),"")</f>
        <v>61</v>
      </c>
      <c r="AD342" t="str" cm="1">
        <f t="array" ref="AD342">_xlfn.IFS(AC342="","Unknown",AC342&lt;18,"0-17",AC342&lt;35,"18-34",AC342&lt;50,"35-49",AC342&lt;65,"50-64",TRUE,"65+")</f>
        <v>50-64</v>
      </c>
      <c r="AE342">
        <f>IFERROR(_xlfn.XLOOKUP($B342,enrollment!$A$2:$A$801,enrollment!$O$2:$O$801),"")</f>
        <v>6789012345</v>
      </c>
      <c r="AF342">
        <f>IFERROR(_xlfn.XLOOKUP($AE342,providers!$B$2:$B$11,providers!$Q$2:$Q$11),"")</f>
        <v>4.0999999999999996</v>
      </c>
      <c r="AG342" s="1">
        <f t="shared" si="5"/>
        <v>45383</v>
      </c>
    </row>
    <row r="343" spans="1:33" x14ac:dyDescent="0.25">
      <c r="A343" t="s">
        <v>462</v>
      </c>
      <c r="B343" t="s">
        <v>460</v>
      </c>
      <c r="C343">
        <v>2233445566</v>
      </c>
      <c r="D343">
        <v>2233445566</v>
      </c>
      <c r="E343" s="1">
        <v>45573</v>
      </c>
      <c r="F343" s="1">
        <v>45573</v>
      </c>
      <c r="G343" s="1">
        <v>45589</v>
      </c>
      <c r="H343" t="s">
        <v>28</v>
      </c>
      <c r="I343">
        <v>22</v>
      </c>
      <c r="J343" t="s">
        <v>29</v>
      </c>
      <c r="K343">
        <v>90837</v>
      </c>
      <c r="O343">
        <v>1</v>
      </c>
      <c r="P343">
        <v>277.56</v>
      </c>
      <c r="Q343">
        <v>205.6</v>
      </c>
      <c r="R343">
        <v>164.48</v>
      </c>
      <c r="S343">
        <v>41.12</v>
      </c>
      <c r="T343" t="s">
        <v>30</v>
      </c>
      <c r="X343" t="s">
        <v>43</v>
      </c>
      <c r="Y343" t="s">
        <v>44</v>
      </c>
      <c r="Z343" t="s">
        <v>33</v>
      </c>
      <c r="AA343" t="str">
        <f>IFERROR(_xlfn.XLOOKUP($J343,avoidable_ed_reference!$A$2:$A$13,avoidable_ed_reference!$C$2:$C$13),"Not Classified")</f>
        <v>Potentially Avoidable</v>
      </c>
      <c r="AB343" t="str">
        <f>IFERROR(_xlfn.XLOOKUP($B343,enrollment!$A$2:$A$801,enrollment!$I$2:$I$801),"")</f>
        <v>OH</v>
      </c>
      <c r="AC343">
        <f>IFERROR(_xlfn.XLOOKUP($B343,enrollment!$A$2:$A$801,enrollment!$L$2:$L$801),"")</f>
        <v>61</v>
      </c>
      <c r="AD343" t="str" cm="1">
        <f t="array" ref="AD343">_xlfn.IFS(AC343="","Unknown",AC343&lt;18,"0-17",AC343&lt;35,"18-34",AC343&lt;50,"35-49",AC343&lt;65,"50-64",TRUE,"65+")</f>
        <v>50-64</v>
      </c>
      <c r="AE343">
        <f>IFERROR(_xlfn.XLOOKUP($B343,enrollment!$A$2:$A$801,enrollment!$O$2:$O$801),"")</f>
        <v>6789012345</v>
      </c>
      <c r="AF343">
        <f>IFERROR(_xlfn.XLOOKUP($AE343,providers!$B$2:$B$11,providers!$Q$2:$Q$11),"")</f>
        <v>4.0999999999999996</v>
      </c>
      <c r="AG343" s="1">
        <f t="shared" si="5"/>
        <v>45566</v>
      </c>
    </row>
    <row r="344" spans="1:33" x14ac:dyDescent="0.25">
      <c r="A344" t="s">
        <v>463</v>
      </c>
      <c r="B344" t="s">
        <v>460</v>
      </c>
      <c r="C344">
        <v>6789012345</v>
      </c>
      <c r="D344">
        <v>6789012345</v>
      </c>
      <c r="E344" s="1">
        <v>45335</v>
      </c>
      <c r="F344" s="1">
        <v>45335</v>
      </c>
      <c r="G344" s="1">
        <v>45370</v>
      </c>
      <c r="H344" t="s">
        <v>28</v>
      </c>
      <c r="I344">
        <v>11</v>
      </c>
      <c r="J344" t="s">
        <v>35</v>
      </c>
      <c r="K344">
        <v>99213</v>
      </c>
      <c r="O344">
        <v>1</v>
      </c>
      <c r="P344">
        <v>170.6</v>
      </c>
      <c r="Q344">
        <v>126.37</v>
      </c>
      <c r="R344">
        <v>101.1</v>
      </c>
      <c r="S344">
        <v>25.27</v>
      </c>
      <c r="T344" t="s">
        <v>30</v>
      </c>
      <c r="X344" t="s">
        <v>43</v>
      </c>
      <c r="Y344" t="s">
        <v>44</v>
      </c>
      <c r="Z344" t="s">
        <v>39</v>
      </c>
      <c r="AA344" t="str">
        <f>IFERROR(_xlfn.XLOOKUP($J344,avoidable_ed_reference!$A$2:$A$13,avoidable_ed_reference!$C$2:$C$13),"Not Classified")</f>
        <v>Avoidable</v>
      </c>
      <c r="AB344" t="str">
        <f>IFERROR(_xlfn.XLOOKUP($B344,enrollment!$A$2:$A$801,enrollment!$I$2:$I$801),"")</f>
        <v>OH</v>
      </c>
      <c r="AC344">
        <f>IFERROR(_xlfn.XLOOKUP($B344,enrollment!$A$2:$A$801,enrollment!$L$2:$L$801),"")</f>
        <v>61</v>
      </c>
      <c r="AD344" t="str" cm="1">
        <f t="array" ref="AD344">_xlfn.IFS(AC344="","Unknown",AC344&lt;18,"0-17",AC344&lt;35,"18-34",AC344&lt;50,"35-49",AC344&lt;65,"50-64",TRUE,"65+")</f>
        <v>50-64</v>
      </c>
      <c r="AE344">
        <f>IFERROR(_xlfn.XLOOKUP($B344,enrollment!$A$2:$A$801,enrollment!$O$2:$O$801),"")</f>
        <v>6789012345</v>
      </c>
      <c r="AF344">
        <f>IFERROR(_xlfn.XLOOKUP($AE344,providers!$B$2:$B$11,providers!$Q$2:$Q$11),"")</f>
        <v>4.0999999999999996</v>
      </c>
      <c r="AG344" s="1">
        <f t="shared" si="5"/>
        <v>45323</v>
      </c>
    </row>
    <row r="345" spans="1:33" x14ac:dyDescent="0.25">
      <c r="A345" t="s">
        <v>464</v>
      </c>
      <c r="B345" t="s">
        <v>460</v>
      </c>
      <c r="C345">
        <v>5678901234</v>
      </c>
      <c r="D345">
        <v>5678901234</v>
      </c>
      <c r="E345" s="1">
        <v>45400</v>
      </c>
      <c r="F345" s="1">
        <v>45400</v>
      </c>
      <c r="G345" s="1">
        <v>45426</v>
      </c>
      <c r="H345" t="s">
        <v>28</v>
      </c>
      <c r="I345">
        <v>20</v>
      </c>
      <c r="J345" t="s">
        <v>35</v>
      </c>
      <c r="K345">
        <v>99213</v>
      </c>
      <c r="O345">
        <v>1</v>
      </c>
      <c r="P345">
        <v>170.53</v>
      </c>
      <c r="Q345">
        <v>131.18</v>
      </c>
      <c r="R345">
        <v>104.94</v>
      </c>
      <c r="S345">
        <v>26.24</v>
      </c>
      <c r="T345" t="s">
        <v>30</v>
      </c>
      <c r="X345" t="s">
        <v>43</v>
      </c>
      <c r="Y345" t="s">
        <v>44</v>
      </c>
      <c r="Z345" t="s">
        <v>36</v>
      </c>
      <c r="AA345" t="str">
        <f>IFERROR(_xlfn.XLOOKUP($J345,avoidable_ed_reference!$A$2:$A$13,avoidable_ed_reference!$C$2:$C$13),"Not Classified")</f>
        <v>Avoidable</v>
      </c>
      <c r="AB345" t="str">
        <f>IFERROR(_xlfn.XLOOKUP($B345,enrollment!$A$2:$A$801,enrollment!$I$2:$I$801),"")</f>
        <v>OH</v>
      </c>
      <c r="AC345">
        <f>IFERROR(_xlfn.XLOOKUP($B345,enrollment!$A$2:$A$801,enrollment!$L$2:$L$801),"")</f>
        <v>61</v>
      </c>
      <c r="AD345" t="str" cm="1">
        <f t="array" ref="AD345">_xlfn.IFS(AC345="","Unknown",AC345&lt;18,"0-17",AC345&lt;35,"18-34",AC345&lt;50,"35-49",AC345&lt;65,"50-64",TRUE,"65+")</f>
        <v>50-64</v>
      </c>
      <c r="AE345">
        <f>IFERROR(_xlfn.XLOOKUP($B345,enrollment!$A$2:$A$801,enrollment!$O$2:$O$801),"")</f>
        <v>6789012345</v>
      </c>
      <c r="AF345">
        <f>IFERROR(_xlfn.XLOOKUP($AE345,providers!$B$2:$B$11,providers!$Q$2:$Q$11),"")</f>
        <v>4.0999999999999996</v>
      </c>
      <c r="AG345" s="1">
        <f t="shared" si="5"/>
        <v>45383</v>
      </c>
    </row>
    <row r="346" spans="1:33" x14ac:dyDescent="0.25">
      <c r="A346" t="s">
        <v>465</v>
      </c>
      <c r="B346" t="s">
        <v>460</v>
      </c>
      <c r="C346">
        <v>9012345678</v>
      </c>
      <c r="D346">
        <v>9012345678</v>
      </c>
      <c r="E346" s="1">
        <v>45582</v>
      </c>
      <c r="F346" s="1">
        <v>45582</v>
      </c>
      <c r="G346" s="1">
        <v>45617</v>
      </c>
      <c r="H346" t="s">
        <v>67</v>
      </c>
      <c r="I346">
        <v>21</v>
      </c>
      <c r="J346" t="s">
        <v>99</v>
      </c>
      <c r="K346">
        <v>99223</v>
      </c>
      <c r="O346">
        <v>1</v>
      </c>
      <c r="P346">
        <v>24182.42</v>
      </c>
      <c r="Q346">
        <v>15601.56</v>
      </c>
      <c r="R346">
        <v>12481.25</v>
      </c>
      <c r="S346">
        <v>3120.31</v>
      </c>
      <c r="T346" t="s">
        <v>30</v>
      </c>
      <c r="V346">
        <v>1</v>
      </c>
      <c r="W346" s="2" t="s">
        <v>68</v>
      </c>
      <c r="X346" t="s">
        <v>43</v>
      </c>
      <c r="Y346" t="s">
        <v>44</v>
      </c>
      <c r="Z346" t="s">
        <v>69</v>
      </c>
      <c r="AA346" t="str">
        <f>IFERROR(_xlfn.XLOOKUP($J346,avoidable_ed_reference!$A$2:$A$13,avoidable_ed_reference!$C$2:$C$13),"Not Classified")</f>
        <v>Not Classified</v>
      </c>
      <c r="AB346" t="str">
        <f>IFERROR(_xlfn.XLOOKUP($B346,enrollment!$A$2:$A$801,enrollment!$I$2:$I$801),"")</f>
        <v>OH</v>
      </c>
      <c r="AC346">
        <f>IFERROR(_xlfn.XLOOKUP($B346,enrollment!$A$2:$A$801,enrollment!$L$2:$L$801),"")</f>
        <v>61</v>
      </c>
      <c r="AD346" t="str" cm="1">
        <f t="array" ref="AD346">_xlfn.IFS(AC346="","Unknown",AC346&lt;18,"0-17",AC346&lt;35,"18-34",AC346&lt;50,"35-49",AC346&lt;65,"50-64",TRUE,"65+")</f>
        <v>50-64</v>
      </c>
      <c r="AE346">
        <f>IFERROR(_xlfn.XLOOKUP($B346,enrollment!$A$2:$A$801,enrollment!$O$2:$O$801),"")</f>
        <v>6789012345</v>
      </c>
      <c r="AF346">
        <f>IFERROR(_xlfn.XLOOKUP($AE346,providers!$B$2:$B$11,providers!$Q$2:$Q$11),"")</f>
        <v>4.0999999999999996</v>
      </c>
      <c r="AG346" s="1">
        <f t="shared" si="5"/>
        <v>45566</v>
      </c>
    </row>
    <row r="347" spans="1:33" x14ac:dyDescent="0.25">
      <c r="A347" t="s">
        <v>466</v>
      </c>
      <c r="B347" t="s">
        <v>460</v>
      </c>
      <c r="C347">
        <v>6789012345</v>
      </c>
      <c r="D347">
        <v>6789012345</v>
      </c>
      <c r="E347" s="1">
        <v>45367</v>
      </c>
      <c r="F347" s="1">
        <v>45367</v>
      </c>
      <c r="G347" s="1">
        <v>45391</v>
      </c>
      <c r="H347" t="s">
        <v>28</v>
      </c>
      <c r="I347">
        <v>11</v>
      </c>
      <c r="J347" t="s">
        <v>35</v>
      </c>
      <c r="K347">
        <v>99213</v>
      </c>
      <c r="O347">
        <v>1</v>
      </c>
      <c r="P347">
        <v>232.13</v>
      </c>
      <c r="Q347">
        <v>171.95</v>
      </c>
      <c r="R347">
        <v>137.56</v>
      </c>
      <c r="S347">
        <v>34.39</v>
      </c>
      <c r="T347" t="s">
        <v>30</v>
      </c>
      <c r="X347" t="s">
        <v>43</v>
      </c>
      <c r="Y347" t="s">
        <v>44</v>
      </c>
      <c r="Z347" t="s">
        <v>39</v>
      </c>
      <c r="AA347" t="str">
        <f>IFERROR(_xlfn.XLOOKUP($J347,avoidable_ed_reference!$A$2:$A$13,avoidable_ed_reference!$C$2:$C$13),"Not Classified")</f>
        <v>Avoidable</v>
      </c>
      <c r="AB347" t="str">
        <f>IFERROR(_xlfn.XLOOKUP($B347,enrollment!$A$2:$A$801,enrollment!$I$2:$I$801),"")</f>
        <v>OH</v>
      </c>
      <c r="AC347">
        <f>IFERROR(_xlfn.XLOOKUP($B347,enrollment!$A$2:$A$801,enrollment!$L$2:$L$801),"")</f>
        <v>61</v>
      </c>
      <c r="AD347" t="str" cm="1">
        <f t="array" ref="AD347">_xlfn.IFS(AC347="","Unknown",AC347&lt;18,"0-17",AC347&lt;35,"18-34",AC347&lt;50,"35-49",AC347&lt;65,"50-64",TRUE,"65+")</f>
        <v>50-64</v>
      </c>
      <c r="AE347">
        <f>IFERROR(_xlfn.XLOOKUP($B347,enrollment!$A$2:$A$801,enrollment!$O$2:$O$801),"")</f>
        <v>6789012345</v>
      </c>
      <c r="AF347">
        <f>IFERROR(_xlfn.XLOOKUP($AE347,providers!$B$2:$B$11,providers!$Q$2:$Q$11),"")</f>
        <v>4.0999999999999996</v>
      </c>
      <c r="AG347" s="1">
        <f t="shared" si="5"/>
        <v>45352</v>
      </c>
    </row>
    <row r="348" spans="1:33" x14ac:dyDescent="0.25">
      <c r="A348" t="s">
        <v>467</v>
      </c>
      <c r="B348" t="s">
        <v>460</v>
      </c>
      <c r="C348">
        <v>6789012345</v>
      </c>
      <c r="D348">
        <v>6789012345</v>
      </c>
      <c r="E348" s="1">
        <v>45403</v>
      </c>
      <c r="F348" s="1">
        <v>45403</v>
      </c>
      <c r="G348" s="1">
        <v>45432</v>
      </c>
      <c r="H348" t="s">
        <v>28</v>
      </c>
      <c r="I348">
        <v>11</v>
      </c>
      <c r="J348" t="s">
        <v>47</v>
      </c>
      <c r="K348">
        <v>99213</v>
      </c>
      <c r="O348">
        <v>1</v>
      </c>
      <c r="P348">
        <v>181.24</v>
      </c>
      <c r="Q348">
        <v>134.25</v>
      </c>
      <c r="R348">
        <v>107.4</v>
      </c>
      <c r="S348">
        <v>26.85</v>
      </c>
      <c r="T348" t="s">
        <v>30</v>
      </c>
      <c r="X348" t="s">
        <v>43</v>
      </c>
      <c r="Y348" t="s">
        <v>44</v>
      </c>
      <c r="Z348" t="s">
        <v>39</v>
      </c>
      <c r="AA348" t="str">
        <f>IFERROR(_xlfn.XLOOKUP($J348,avoidable_ed_reference!$A$2:$A$13,avoidable_ed_reference!$C$2:$C$13),"Not Classified")</f>
        <v>Not Classified</v>
      </c>
      <c r="AB348" t="str">
        <f>IFERROR(_xlfn.XLOOKUP($B348,enrollment!$A$2:$A$801,enrollment!$I$2:$I$801),"")</f>
        <v>OH</v>
      </c>
      <c r="AC348">
        <f>IFERROR(_xlfn.XLOOKUP($B348,enrollment!$A$2:$A$801,enrollment!$L$2:$L$801),"")</f>
        <v>61</v>
      </c>
      <c r="AD348" t="str" cm="1">
        <f t="array" ref="AD348">_xlfn.IFS(AC348="","Unknown",AC348&lt;18,"0-17",AC348&lt;35,"18-34",AC348&lt;50,"35-49",AC348&lt;65,"50-64",TRUE,"65+")</f>
        <v>50-64</v>
      </c>
      <c r="AE348">
        <f>IFERROR(_xlfn.XLOOKUP($B348,enrollment!$A$2:$A$801,enrollment!$O$2:$O$801),"")</f>
        <v>6789012345</v>
      </c>
      <c r="AF348">
        <f>IFERROR(_xlfn.XLOOKUP($AE348,providers!$B$2:$B$11,providers!$Q$2:$Q$11),"")</f>
        <v>4.0999999999999996</v>
      </c>
      <c r="AG348" s="1">
        <f t="shared" si="5"/>
        <v>45383</v>
      </c>
    </row>
    <row r="349" spans="1:33" x14ac:dyDescent="0.25">
      <c r="A349" t="s">
        <v>468</v>
      </c>
      <c r="B349" t="s">
        <v>460</v>
      </c>
      <c r="C349">
        <v>9012345678</v>
      </c>
      <c r="D349">
        <v>9012345678</v>
      </c>
      <c r="E349" s="1">
        <v>45617</v>
      </c>
      <c r="F349" s="1">
        <v>45617</v>
      </c>
      <c r="G349" s="1">
        <v>45646</v>
      </c>
      <c r="H349" t="s">
        <v>67</v>
      </c>
      <c r="I349">
        <v>21</v>
      </c>
      <c r="J349" t="s">
        <v>42</v>
      </c>
      <c r="K349">
        <v>99223</v>
      </c>
      <c r="O349">
        <v>1</v>
      </c>
      <c r="P349">
        <v>25072.54</v>
      </c>
      <c r="Q349">
        <v>16175.83</v>
      </c>
      <c r="R349">
        <v>12940.66</v>
      </c>
      <c r="S349">
        <v>3235.17</v>
      </c>
      <c r="T349" t="s">
        <v>30</v>
      </c>
      <c r="V349">
        <v>1</v>
      </c>
      <c r="W349" s="2" t="s">
        <v>68</v>
      </c>
      <c r="X349" t="s">
        <v>43</v>
      </c>
      <c r="Y349" t="s">
        <v>44</v>
      </c>
      <c r="Z349" t="s">
        <v>69</v>
      </c>
      <c r="AA349" t="str">
        <f>IFERROR(_xlfn.XLOOKUP($J349,avoidable_ed_reference!$A$2:$A$13,avoidable_ed_reference!$C$2:$C$13),"Not Classified")</f>
        <v>Non-Avoidable</v>
      </c>
      <c r="AB349" t="str">
        <f>IFERROR(_xlfn.XLOOKUP($B349,enrollment!$A$2:$A$801,enrollment!$I$2:$I$801),"")</f>
        <v>OH</v>
      </c>
      <c r="AC349">
        <f>IFERROR(_xlfn.XLOOKUP($B349,enrollment!$A$2:$A$801,enrollment!$L$2:$L$801),"")</f>
        <v>61</v>
      </c>
      <c r="AD349" t="str" cm="1">
        <f t="array" ref="AD349">_xlfn.IFS(AC349="","Unknown",AC349&lt;18,"0-17",AC349&lt;35,"18-34",AC349&lt;50,"35-49",AC349&lt;65,"50-64",TRUE,"65+")</f>
        <v>50-64</v>
      </c>
      <c r="AE349">
        <f>IFERROR(_xlfn.XLOOKUP($B349,enrollment!$A$2:$A$801,enrollment!$O$2:$O$801),"")</f>
        <v>6789012345</v>
      </c>
      <c r="AF349">
        <f>IFERROR(_xlfn.XLOOKUP($AE349,providers!$B$2:$B$11,providers!$Q$2:$Q$11),"")</f>
        <v>4.0999999999999996</v>
      </c>
      <c r="AG349" s="1">
        <f t="shared" si="5"/>
        <v>45597</v>
      </c>
    </row>
    <row r="350" spans="1:33" x14ac:dyDescent="0.25">
      <c r="A350" t="s">
        <v>469</v>
      </c>
      <c r="B350" t="s">
        <v>460</v>
      </c>
      <c r="C350">
        <v>6789012345</v>
      </c>
      <c r="D350">
        <v>6789012345</v>
      </c>
      <c r="E350" s="1">
        <v>45573</v>
      </c>
      <c r="F350" s="1">
        <v>45573</v>
      </c>
      <c r="G350" s="1">
        <v>45607</v>
      </c>
      <c r="H350" t="s">
        <v>28</v>
      </c>
      <c r="I350">
        <v>11</v>
      </c>
      <c r="J350" t="s">
        <v>35</v>
      </c>
      <c r="K350">
        <v>99213</v>
      </c>
      <c r="O350">
        <v>1</v>
      </c>
      <c r="P350">
        <v>213.5</v>
      </c>
      <c r="Q350">
        <v>158.15</v>
      </c>
      <c r="R350">
        <v>126.52</v>
      </c>
      <c r="S350">
        <v>31.63</v>
      </c>
      <c r="T350" t="s">
        <v>30</v>
      </c>
      <c r="X350" t="s">
        <v>43</v>
      </c>
      <c r="Y350" t="s">
        <v>44</v>
      </c>
      <c r="Z350" t="s">
        <v>39</v>
      </c>
      <c r="AA350" t="str">
        <f>IFERROR(_xlfn.XLOOKUP($J350,avoidable_ed_reference!$A$2:$A$13,avoidable_ed_reference!$C$2:$C$13),"Not Classified")</f>
        <v>Avoidable</v>
      </c>
      <c r="AB350" t="str">
        <f>IFERROR(_xlfn.XLOOKUP($B350,enrollment!$A$2:$A$801,enrollment!$I$2:$I$801),"")</f>
        <v>OH</v>
      </c>
      <c r="AC350">
        <f>IFERROR(_xlfn.XLOOKUP($B350,enrollment!$A$2:$A$801,enrollment!$L$2:$L$801),"")</f>
        <v>61</v>
      </c>
      <c r="AD350" t="str" cm="1">
        <f t="array" ref="AD350">_xlfn.IFS(AC350="","Unknown",AC350&lt;18,"0-17",AC350&lt;35,"18-34",AC350&lt;50,"35-49",AC350&lt;65,"50-64",TRUE,"65+")</f>
        <v>50-64</v>
      </c>
      <c r="AE350">
        <f>IFERROR(_xlfn.XLOOKUP($B350,enrollment!$A$2:$A$801,enrollment!$O$2:$O$801),"")</f>
        <v>6789012345</v>
      </c>
      <c r="AF350">
        <f>IFERROR(_xlfn.XLOOKUP($AE350,providers!$B$2:$B$11,providers!$Q$2:$Q$11),"")</f>
        <v>4.0999999999999996</v>
      </c>
      <c r="AG350" s="1">
        <f t="shared" si="5"/>
        <v>45566</v>
      </c>
    </row>
    <row r="351" spans="1:33" x14ac:dyDescent="0.25">
      <c r="A351" t="s">
        <v>470</v>
      </c>
      <c r="B351" t="s">
        <v>460</v>
      </c>
      <c r="C351">
        <v>9012345678</v>
      </c>
      <c r="D351">
        <v>9012345678</v>
      </c>
      <c r="E351" s="1">
        <v>45444</v>
      </c>
      <c r="F351" s="1">
        <v>45444</v>
      </c>
      <c r="G351" s="1">
        <v>45465</v>
      </c>
      <c r="H351" t="s">
        <v>67</v>
      </c>
      <c r="I351">
        <v>21</v>
      </c>
      <c r="J351" t="s">
        <v>42</v>
      </c>
      <c r="K351">
        <v>99223</v>
      </c>
      <c r="O351">
        <v>1</v>
      </c>
      <c r="P351">
        <v>26024.22</v>
      </c>
      <c r="Q351">
        <v>16789.82</v>
      </c>
      <c r="R351">
        <v>13431.86</v>
      </c>
      <c r="S351">
        <v>3357.96</v>
      </c>
      <c r="T351" t="s">
        <v>30</v>
      </c>
      <c r="V351">
        <v>1</v>
      </c>
      <c r="W351" s="2" t="s">
        <v>68</v>
      </c>
      <c r="X351" t="s">
        <v>43</v>
      </c>
      <c r="Y351" t="s">
        <v>44</v>
      </c>
      <c r="Z351" t="s">
        <v>69</v>
      </c>
      <c r="AA351" t="str">
        <f>IFERROR(_xlfn.XLOOKUP($J351,avoidable_ed_reference!$A$2:$A$13,avoidable_ed_reference!$C$2:$C$13),"Not Classified")</f>
        <v>Non-Avoidable</v>
      </c>
      <c r="AB351" t="str">
        <f>IFERROR(_xlfn.XLOOKUP($B351,enrollment!$A$2:$A$801,enrollment!$I$2:$I$801),"")</f>
        <v>OH</v>
      </c>
      <c r="AC351">
        <f>IFERROR(_xlfn.XLOOKUP($B351,enrollment!$A$2:$A$801,enrollment!$L$2:$L$801),"")</f>
        <v>61</v>
      </c>
      <c r="AD351" t="str" cm="1">
        <f t="array" ref="AD351">_xlfn.IFS(AC351="","Unknown",AC351&lt;18,"0-17",AC351&lt;35,"18-34",AC351&lt;50,"35-49",AC351&lt;65,"50-64",TRUE,"65+")</f>
        <v>50-64</v>
      </c>
      <c r="AE351">
        <f>IFERROR(_xlfn.XLOOKUP($B351,enrollment!$A$2:$A$801,enrollment!$O$2:$O$801),"")</f>
        <v>6789012345</v>
      </c>
      <c r="AF351">
        <f>IFERROR(_xlfn.XLOOKUP($AE351,providers!$B$2:$B$11,providers!$Q$2:$Q$11),"")</f>
        <v>4.0999999999999996</v>
      </c>
      <c r="AG351" s="1">
        <f t="shared" si="5"/>
        <v>45444</v>
      </c>
    </row>
    <row r="352" spans="1:33" x14ac:dyDescent="0.25">
      <c r="A352" t="s">
        <v>471</v>
      </c>
      <c r="B352" t="s">
        <v>460</v>
      </c>
      <c r="C352">
        <v>6789012345</v>
      </c>
      <c r="D352">
        <v>6789012345</v>
      </c>
      <c r="E352" s="1">
        <v>45307</v>
      </c>
      <c r="F352" s="1">
        <v>45307</v>
      </c>
      <c r="G352" s="1">
        <v>45326</v>
      </c>
      <c r="H352" t="s">
        <v>28</v>
      </c>
      <c r="I352">
        <v>11</v>
      </c>
      <c r="J352" t="s">
        <v>38</v>
      </c>
      <c r="K352">
        <v>99213</v>
      </c>
      <c r="O352">
        <v>1</v>
      </c>
      <c r="P352">
        <v>209.78</v>
      </c>
      <c r="Q352">
        <v>155.38999999999999</v>
      </c>
      <c r="R352">
        <v>124.31</v>
      </c>
      <c r="S352">
        <v>31.08</v>
      </c>
      <c r="T352" t="s">
        <v>30</v>
      </c>
      <c r="X352" t="s">
        <v>43</v>
      </c>
      <c r="Y352" t="s">
        <v>44</v>
      </c>
      <c r="Z352" t="s">
        <v>39</v>
      </c>
      <c r="AA352" t="str">
        <f>IFERROR(_xlfn.XLOOKUP($J352,avoidable_ed_reference!$A$2:$A$13,avoidable_ed_reference!$C$2:$C$13),"Not Classified")</f>
        <v>Not Classified</v>
      </c>
      <c r="AB352" t="str">
        <f>IFERROR(_xlfn.XLOOKUP($B352,enrollment!$A$2:$A$801,enrollment!$I$2:$I$801),"")</f>
        <v>OH</v>
      </c>
      <c r="AC352">
        <f>IFERROR(_xlfn.XLOOKUP($B352,enrollment!$A$2:$A$801,enrollment!$L$2:$L$801),"")</f>
        <v>61</v>
      </c>
      <c r="AD352" t="str" cm="1">
        <f t="array" ref="AD352">_xlfn.IFS(AC352="","Unknown",AC352&lt;18,"0-17",AC352&lt;35,"18-34",AC352&lt;50,"35-49",AC352&lt;65,"50-64",TRUE,"65+")</f>
        <v>50-64</v>
      </c>
      <c r="AE352">
        <f>IFERROR(_xlfn.XLOOKUP($B352,enrollment!$A$2:$A$801,enrollment!$O$2:$O$801),"")</f>
        <v>6789012345</v>
      </c>
      <c r="AF352">
        <f>IFERROR(_xlfn.XLOOKUP($AE352,providers!$B$2:$B$11,providers!$Q$2:$Q$11),"")</f>
        <v>4.0999999999999996</v>
      </c>
      <c r="AG352" s="1">
        <f t="shared" si="5"/>
        <v>45292</v>
      </c>
    </row>
    <row r="353" spans="1:33" x14ac:dyDescent="0.25">
      <c r="A353" t="s">
        <v>472</v>
      </c>
      <c r="B353" t="s">
        <v>460</v>
      </c>
      <c r="C353">
        <v>6789012345</v>
      </c>
      <c r="D353">
        <v>6789012345</v>
      </c>
      <c r="E353" s="1">
        <v>45469</v>
      </c>
      <c r="F353" s="1">
        <v>45469</v>
      </c>
      <c r="G353" s="1">
        <v>45498</v>
      </c>
      <c r="H353" t="s">
        <v>28</v>
      </c>
      <c r="I353">
        <v>11</v>
      </c>
      <c r="J353" t="s">
        <v>38</v>
      </c>
      <c r="K353">
        <v>99213</v>
      </c>
      <c r="O353">
        <v>1</v>
      </c>
      <c r="P353">
        <v>191.48</v>
      </c>
      <c r="Q353">
        <v>141.84</v>
      </c>
      <c r="R353">
        <v>113.47</v>
      </c>
      <c r="S353">
        <v>28.37</v>
      </c>
      <c r="T353" t="s">
        <v>30</v>
      </c>
      <c r="X353" t="s">
        <v>43</v>
      </c>
      <c r="Y353" t="s">
        <v>44</v>
      </c>
      <c r="Z353" t="s">
        <v>39</v>
      </c>
      <c r="AA353" t="str">
        <f>IFERROR(_xlfn.XLOOKUP($J353,avoidable_ed_reference!$A$2:$A$13,avoidable_ed_reference!$C$2:$C$13),"Not Classified")</f>
        <v>Not Classified</v>
      </c>
      <c r="AB353" t="str">
        <f>IFERROR(_xlfn.XLOOKUP($B353,enrollment!$A$2:$A$801,enrollment!$I$2:$I$801),"")</f>
        <v>OH</v>
      </c>
      <c r="AC353">
        <f>IFERROR(_xlfn.XLOOKUP($B353,enrollment!$A$2:$A$801,enrollment!$L$2:$L$801),"")</f>
        <v>61</v>
      </c>
      <c r="AD353" t="str" cm="1">
        <f t="array" ref="AD353">_xlfn.IFS(AC353="","Unknown",AC353&lt;18,"0-17",AC353&lt;35,"18-34",AC353&lt;50,"35-49",AC353&lt;65,"50-64",TRUE,"65+")</f>
        <v>50-64</v>
      </c>
      <c r="AE353">
        <f>IFERROR(_xlfn.XLOOKUP($B353,enrollment!$A$2:$A$801,enrollment!$O$2:$O$801),"")</f>
        <v>6789012345</v>
      </c>
      <c r="AF353">
        <f>IFERROR(_xlfn.XLOOKUP($AE353,providers!$B$2:$B$11,providers!$Q$2:$Q$11),"")</f>
        <v>4.0999999999999996</v>
      </c>
      <c r="AG353" s="1">
        <f t="shared" si="5"/>
        <v>45444</v>
      </c>
    </row>
    <row r="354" spans="1:33" x14ac:dyDescent="0.25">
      <c r="A354" t="s">
        <v>473</v>
      </c>
      <c r="B354" t="s">
        <v>460</v>
      </c>
      <c r="C354">
        <v>2233445566</v>
      </c>
      <c r="D354">
        <v>2233445566</v>
      </c>
      <c r="E354" s="1">
        <v>45330</v>
      </c>
      <c r="F354" s="1">
        <v>45330</v>
      </c>
      <c r="G354" s="1">
        <v>45357</v>
      </c>
      <c r="H354" t="s">
        <v>28</v>
      </c>
      <c r="I354">
        <v>23</v>
      </c>
      <c r="J354" t="s">
        <v>42</v>
      </c>
      <c r="K354">
        <v>99284</v>
      </c>
      <c r="O354">
        <v>1</v>
      </c>
      <c r="P354">
        <v>2207.88</v>
      </c>
      <c r="Q354">
        <v>1226.5999999999999</v>
      </c>
      <c r="R354">
        <v>981.28</v>
      </c>
      <c r="S354">
        <v>245.32</v>
      </c>
      <c r="T354" t="s">
        <v>30</v>
      </c>
      <c r="X354" t="s">
        <v>43</v>
      </c>
      <c r="Y354" t="s">
        <v>44</v>
      </c>
      <c r="Z354" t="s">
        <v>45</v>
      </c>
      <c r="AA354" t="str">
        <f>IFERROR(_xlfn.XLOOKUP($J354,avoidable_ed_reference!$A$2:$A$13,avoidable_ed_reference!$C$2:$C$13),"Not Classified")</f>
        <v>Non-Avoidable</v>
      </c>
      <c r="AB354" t="str">
        <f>IFERROR(_xlfn.XLOOKUP($B354,enrollment!$A$2:$A$801,enrollment!$I$2:$I$801),"")</f>
        <v>OH</v>
      </c>
      <c r="AC354">
        <f>IFERROR(_xlfn.XLOOKUP($B354,enrollment!$A$2:$A$801,enrollment!$L$2:$L$801),"")</f>
        <v>61</v>
      </c>
      <c r="AD354" t="str" cm="1">
        <f t="array" ref="AD354">_xlfn.IFS(AC354="","Unknown",AC354&lt;18,"0-17",AC354&lt;35,"18-34",AC354&lt;50,"35-49",AC354&lt;65,"50-64",TRUE,"65+")</f>
        <v>50-64</v>
      </c>
      <c r="AE354">
        <f>IFERROR(_xlfn.XLOOKUP($B354,enrollment!$A$2:$A$801,enrollment!$O$2:$O$801),"")</f>
        <v>6789012345</v>
      </c>
      <c r="AF354">
        <f>IFERROR(_xlfn.XLOOKUP($AE354,providers!$B$2:$B$11,providers!$Q$2:$Q$11),"")</f>
        <v>4.0999999999999996</v>
      </c>
      <c r="AG354" s="1">
        <f t="shared" si="5"/>
        <v>45323</v>
      </c>
    </row>
    <row r="355" spans="1:33" x14ac:dyDescent="0.25">
      <c r="A355" t="s">
        <v>474</v>
      </c>
      <c r="B355" t="s">
        <v>475</v>
      </c>
      <c r="C355">
        <v>5678901234</v>
      </c>
      <c r="D355">
        <v>5678901234</v>
      </c>
      <c r="E355" s="1">
        <v>45319</v>
      </c>
      <c r="F355" s="1">
        <v>45319</v>
      </c>
      <c r="G355" s="1">
        <v>45335</v>
      </c>
      <c r="H355" t="s">
        <v>28</v>
      </c>
      <c r="I355">
        <v>11</v>
      </c>
      <c r="J355" t="s">
        <v>47</v>
      </c>
      <c r="K355">
        <v>99213</v>
      </c>
      <c r="O355">
        <v>1</v>
      </c>
      <c r="P355">
        <v>197.84</v>
      </c>
      <c r="Q355">
        <v>146.55000000000001</v>
      </c>
      <c r="R355">
        <v>117.24</v>
      </c>
      <c r="S355">
        <v>29.31</v>
      </c>
      <c r="T355" t="s">
        <v>30</v>
      </c>
      <c r="X355" t="s">
        <v>146</v>
      </c>
      <c r="Y355" t="s">
        <v>147</v>
      </c>
      <c r="Z355" t="s">
        <v>39</v>
      </c>
      <c r="AA355" t="str">
        <f>IFERROR(_xlfn.XLOOKUP($J355,avoidable_ed_reference!$A$2:$A$13,avoidable_ed_reference!$C$2:$C$13),"Not Classified")</f>
        <v>Not Classified</v>
      </c>
      <c r="AB355" t="str">
        <f>IFERROR(_xlfn.XLOOKUP($B355,enrollment!$A$2:$A$801,enrollment!$I$2:$I$801),"")</f>
        <v>TN</v>
      </c>
      <c r="AC355">
        <f>IFERROR(_xlfn.XLOOKUP($B355,enrollment!$A$2:$A$801,enrollment!$L$2:$L$801),"")</f>
        <v>84</v>
      </c>
      <c r="AD355" t="str" cm="1">
        <f t="array" ref="AD355">_xlfn.IFS(AC355="","Unknown",AC355&lt;18,"0-17",AC355&lt;35,"18-34",AC355&lt;50,"35-49",AC355&lt;65,"50-64",TRUE,"65+")</f>
        <v>65+</v>
      </c>
      <c r="AE355">
        <f>IFERROR(_xlfn.XLOOKUP($B355,enrollment!$A$2:$A$801,enrollment!$O$2:$O$801),"")</f>
        <v>5678901234</v>
      </c>
      <c r="AF355">
        <f>IFERROR(_xlfn.XLOOKUP($AE355,providers!$B$2:$B$11,providers!$Q$2:$Q$11),"")</f>
        <v>3.8</v>
      </c>
      <c r="AG355" s="1">
        <f t="shared" si="5"/>
        <v>45292</v>
      </c>
    </row>
    <row r="356" spans="1:33" x14ac:dyDescent="0.25">
      <c r="A356" t="s">
        <v>476</v>
      </c>
      <c r="B356" t="s">
        <v>475</v>
      </c>
      <c r="C356">
        <v>5678901234</v>
      </c>
      <c r="D356">
        <v>5678901234</v>
      </c>
      <c r="E356" s="1">
        <v>45321</v>
      </c>
      <c r="F356" s="1">
        <v>45321</v>
      </c>
      <c r="G356" s="1">
        <v>45352</v>
      </c>
      <c r="H356" t="s">
        <v>28</v>
      </c>
      <c r="I356">
        <v>11</v>
      </c>
      <c r="J356" t="s">
        <v>47</v>
      </c>
      <c r="K356">
        <v>99213</v>
      </c>
      <c r="O356">
        <v>1</v>
      </c>
      <c r="P356">
        <v>236.09</v>
      </c>
      <c r="Q356">
        <v>174.88</v>
      </c>
      <c r="R356">
        <v>139.9</v>
      </c>
      <c r="S356">
        <v>34.979999999999997</v>
      </c>
      <c r="T356" t="s">
        <v>30</v>
      </c>
      <c r="X356" t="s">
        <v>146</v>
      </c>
      <c r="Y356" t="s">
        <v>147</v>
      </c>
      <c r="Z356" t="s">
        <v>39</v>
      </c>
      <c r="AA356" t="str">
        <f>IFERROR(_xlfn.XLOOKUP($J356,avoidable_ed_reference!$A$2:$A$13,avoidable_ed_reference!$C$2:$C$13),"Not Classified")</f>
        <v>Not Classified</v>
      </c>
      <c r="AB356" t="str">
        <f>IFERROR(_xlfn.XLOOKUP($B356,enrollment!$A$2:$A$801,enrollment!$I$2:$I$801),"")</f>
        <v>TN</v>
      </c>
      <c r="AC356">
        <f>IFERROR(_xlfn.XLOOKUP($B356,enrollment!$A$2:$A$801,enrollment!$L$2:$L$801),"")</f>
        <v>84</v>
      </c>
      <c r="AD356" t="str" cm="1">
        <f t="array" ref="AD356">_xlfn.IFS(AC356="","Unknown",AC356&lt;18,"0-17",AC356&lt;35,"18-34",AC356&lt;50,"35-49",AC356&lt;65,"50-64",TRUE,"65+")</f>
        <v>65+</v>
      </c>
      <c r="AE356">
        <f>IFERROR(_xlfn.XLOOKUP($B356,enrollment!$A$2:$A$801,enrollment!$O$2:$O$801),"")</f>
        <v>5678901234</v>
      </c>
      <c r="AF356">
        <f>IFERROR(_xlfn.XLOOKUP($AE356,providers!$B$2:$B$11,providers!$Q$2:$Q$11),"")</f>
        <v>3.8</v>
      </c>
      <c r="AG356" s="1">
        <f t="shared" si="5"/>
        <v>45292</v>
      </c>
    </row>
    <row r="357" spans="1:33" x14ac:dyDescent="0.25">
      <c r="A357" t="s">
        <v>477</v>
      </c>
      <c r="B357" t="s">
        <v>475</v>
      </c>
      <c r="C357">
        <v>9012345678</v>
      </c>
      <c r="D357">
        <v>9012345678</v>
      </c>
      <c r="E357" s="1">
        <v>45318</v>
      </c>
      <c r="F357" s="1">
        <v>45318</v>
      </c>
      <c r="G357" s="1">
        <v>45353</v>
      </c>
      <c r="H357" t="s">
        <v>59</v>
      </c>
      <c r="J357" t="s">
        <v>60</v>
      </c>
      <c r="L357" s="2" t="s">
        <v>82</v>
      </c>
      <c r="M357" t="s">
        <v>83</v>
      </c>
      <c r="N357" t="s">
        <v>84</v>
      </c>
      <c r="O357">
        <v>1</v>
      </c>
      <c r="P357">
        <v>1249.8599999999999</v>
      </c>
      <c r="Q357">
        <v>1136.24</v>
      </c>
      <c r="R357">
        <v>908.99</v>
      </c>
      <c r="S357">
        <v>227.25</v>
      </c>
      <c r="T357" t="s">
        <v>30</v>
      </c>
      <c r="X357" t="s">
        <v>146</v>
      </c>
      <c r="Y357" t="s">
        <v>147</v>
      </c>
      <c r="Z357" t="s">
        <v>64</v>
      </c>
      <c r="AA357" t="str">
        <f>IFERROR(_xlfn.XLOOKUP($J357,avoidable_ed_reference!$A$2:$A$13,avoidable_ed_reference!$C$2:$C$13),"Not Classified")</f>
        <v>Not Classified</v>
      </c>
      <c r="AB357" t="str">
        <f>IFERROR(_xlfn.XLOOKUP($B357,enrollment!$A$2:$A$801,enrollment!$I$2:$I$801),"")</f>
        <v>TN</v>
      </c>
      <c r="AC357">
        <f>IFERROR(_xlfn.XLOOKUP($B357,enrollment!$A$2:$A$801,enrollment!$L$2:$L$801),"")</f>
        <v>84</v>
      </c>
      <c r="AD357" t="str" cm="1">
        <f t="array" ref="AD357">_xlfn.IFS(AC357="","Unknown",AC357&lt;18,"0-17",AC357&lt;35,"18-34",AC357&lt;50,"35-49",AC357&lt;65,"50-64",TRUE,"65+")</f>
        <v>65+</v>
      </c>
      <c r="AE357">
        <f>IFERROR(_xlfn.XLOOKUP($B357,enrollment!$A$2:$A$801,enrollment!$O$2:$O$801),"")</f>
        <v>5678901234</v>
      </c>
      <c r="AF357">
        <f>IFERROR(_xlfn.XLOOKUP($AE357,providers!$B$2:$B$11,providers!$Q$2:$Q$11),"")</f>
        <v>3.8</v>
      </c>
      <c r="AG357" s="1">
        <f t="shared" si="5"/>
        <v>45292</v>
      </c>
    </row>
    <row r="358" spans="1:33" x14ac:dyDescent="0.25">
      <c r="A358" t="s">
        <v>478</v>
      </c>
      <c r="B358" t="s">
        <v>475</v>
      </c>
      <c r="C358">
        <v>5678901234</v>
      </c>
      <c r="D358">
        <v>5678901234</v>
      </c>
      <c r="E358" s="1">
        <v>45334</v>
      </c>
      <c r="F358" s="1">
        <v>45334</v>
      </c>
      <c r="G358" s="1">
        <v>45362</v>
      </c>
      <c r="H358" t="s">
        <v>28</v>
      </c>
      <c r="I358">
        <v>11</v>
      </c>
      <c r="J358" t="s">
        <v>38</v>
      </c>
      <c r="K358">
        <v>99213</v>
      </c>
      <c r="O358">
        <v>1</v>
      </c>
      <c r="P358">
        <v>171.68</v>
      </c>
      <c r="Q358">
        <v>127.17</v>
      </c>
      <c r="R358">
        <v>101.74</v>
      </c>
      <c r="S358">
        <v>25.43</v>
      </c>
      <c r="T358" t="s">
        <v>30</v>
      </c>
      <c r="X358" t="s">
        <v>146</v>
      </c>
      <c r="Y358" t="s">
        <v>147</v>
      </c>
      <c r="Z358" t="s">
        <v>39</v>
      </c>
      <c r="AA358" t="str">
        <f>IFERROR(_xlfn.XLOOKUP($J358,avoidable_ed_reference!$A$2:$A$13,avoidable_ed_reference!$C$2:$C$13),"Not Classified")</f>
        <v>Not Classified</v>
      </c>
      <c r="AB358" t="str">
        <f>IFERROR(_xlfn.XLOOKUP($B358,enrollment!$A$2:$A$801,enrollment!$I$2:$I$801),"")</f>
        <v>TN</v>
      </c>
      <c r="AC358">
        <f>IFERROR(_xlfn.XLOOKUP($B358,enrollment!$A$2:$A$801,enrollment!$L$2:$L$801),"")</f>
        <v>84</v>
      </c>
      <c r="AD358" t="str" cm="1">
        <f t="array" ref="AD358">_xlfn.IFS(AC358="","Unknown",AC358&lt;18,"0-17",AC358&lt;35,"18-34",AC358&lt;50,"35-49",AC358&lt;65,"50-64",TRUE,"65+")</f>
        <v>65+</v>
      </c>
      <c r="AE358">
        <f>IFERROR(_xlfn.XLOOKUP($B358,enrollment!$A$2:$A$801,enrollment!$O$2:$O$801),"")</f>
        <v>5678901234</v>
      </c>
      <c r="AF358">
        <f>IFERROR(_xlfn.XLOOKUP($AE358,providers!$B$2:$B$11,providers!$Q$2:$Q$11),"")</f>
        <v>3.8</v>
      </c>
      <c r="AG358" s="1">
        <f t="shared" si="5"/>
        <v>45323</v>
      </c>
    </row>
    <row r="359" spans="1:33" x14ac:dyDescent="0.25">
      <c r="A359" t="s">
        <v>479</v>
      </c>
      <c r="B359" t="s">
        <v>475</v>
      </c>
      <c r="C359">
        <v>3456789012</v>
      </c>
      <c r="D359">
        <v>3456789012</v>
      </c>
      <c r="E359" s="1">
        <v>45448</v>
      </c>
      <c r="F359" s="1">
        <v>45448</v>
      </c>
      <c r="G359" s="1">
        <v>45476</v>
      </c>
      <c r="H359" t="s">
        <v>67</v>
      </c>
      <c r="I359">
        <v>21</v>
      </c>
      <c r="J359" t="s">
        <v>99</v>
      </c>
      <c r="K359">
        <v>99223</v>
      </c>
      <c r="O359">
        <v>1</v>
      </c>
      <c r="P359">
        <v>33892.04</v>
      </c>
      <c r="Q359">
        <v>21865.83</v>
      </c>
      <c r="R359">
        <v>17492.66</v>
      </c>
      <c r="S359">
        <v>4373.17</v>
      </c>
      <c r="T359" t="s">
        <v>30</v>
      </c>
      <c r="V359">
        <v>1</v>
      </c>
      <c r="W359" s="2" t="s">
        <v>68</v>
      </c>
      <c r="X359" t="s">
        <v>146</v>
      </c>
      <c r="Y359" t="s">
        <v>147</v>
      </c>
      <c r="Z359" t="s">
        <v>69</v>
      </c>
      <c r="AA359" t="str">
        <f>IFERROR(_xlfn.XLOOKUP($J359,avoidable_ed_reference!$A$2:$A$13,avoidable_ed_reference!$C$2:$C$13),"Not Classified")</f>
        <v>Not Classified</v>
      </c>
      <c r="AB359" t="str">
        <f>IFERROR(_xlfn.XLOOKUP($B359,enrollment!$A$2:$A$801,enrollment!$I$2:$I$801),"")</f>
        <v>TN</v>
      </c>
      <c r="AC359">
        <f>IFERROR(_xlfn.XLOOKUP($B359,enrollment!$A$2:$A$801,enrollment!$L$2:$L$801),"")</f>
        <v>84</v>
      </c>
      <c r="AD359" t="str" cm="1">
        <f t="array" ref="AD359">_xlfn.IFS(AC359="","Unknown",AC359&lt;18,"0-17",AC359&lt;35,"18-34",AC359&lt;50,"35-49",AC359&lt;65,"50-64",TRUE,"65+")</f>
        <v>65+</v>
      </c>
      <c r="AE359">
        <f>IFERROR(_xlfn.XLOOKUP($B359,enrollment!$A$2:$A$801,enrollment!$O$2:$O$801),"")</f>
        <v>5678901234</v>
      </c>
      <c r="AF359">
        <f>IFERROR(_xlfn.XLOOKUP($AE359,providers!$B$2:$B$11,providers!$Q$2:$Q$11),"")</f>
        <v>3.8</v>
      </c>
      <c r="AG359" s="1">
        <f t="shared" si="5"/>
        <v>45444</v>
      </c>
    </row>
    <row r="360" spans="1:33" x14ac:dyDescent="0.25">
      <c r="A360" t="s">
        <v>480</v>
      </c>
      <c r="B360" t="s">
        <v>475</v>
      </c>
      <c r="C360">
        <v>5678901234</v>
      </c>
      <c r="D360">
        <v>5678901234</v>
      </c>
      <c r="E360" s="1">
        <v>45524</v>
      </c>
      <c r="F360" s="1">
        <v>45524</v>
      </c>
      <c r="G360" s="1">
        <v>45555</v>
      </c>
      <c r="H360" t="s">
        <v>28</v>
      </c>
      <c r="I360">
        <v>11</v>
      </c>
      <c r="J360" t="s">
        <v>35</v>
      </c>
      <c r="K360">
        <v>99213</v>
      </c>
      <c r="O360">
        <v>1</v>
      </c>
      <c r="P360">
        <v>181.21</v>
      </c>
      <c r="Q360">
        <v>134.22999999999999</v>
      </c>
      <c r="R360">
        <v>107.38</v>
      </c>
      <c r="S360">
        <v>26.85</v>
      </c>
      <c r="T360" t="s">
        <v>30</v>
      </c>
      <c r="X360" t="s">
        <v>146</v>
      </c>
      <c r="Y360" t="s">
        <v>147</v>
      </c>
      <c r="Z360" t="s">
        <v>39</v>
      </c>
      <c r="AA360" t="str">
        <f>IFERROR(_xlfn.XLOOKUP($J360,avoidable_ed_reference!$A$2:$A$13,avoidable_ed_reference!$C$2:$C$13),"Not Classified")</f>
        <v>Avoidable</v>
      </c>
      <c r="AB360" t="str">
        <f>IFERROR(_xlfn.XLOOKUP($B360,enrollment!$A$2:$A$801,enrollment!$I$2:$I$801),"")</f>
        <v>TN</v>
      </c>
      <c r="AC360">
        <f>IFERROR(_xlfn.XLOOKUP($B360,enrollment!$A$2:$A$801,enrollment!$L$2:$L$801),"")</f>
        <v>84</v>
      </c>
      <c r="AD360" t="str" cm="1">
        <f t="array" ref="AD360">_xlfn.IFS(AC360="","Unknown",AC360&lt;18,"0-17",AC360&lt;35,"18-34",AC360&lt;50,"35-49",AC360&lt;65,"50-64",TRUE,"65+")</f>
        <v>65+</v>
      </c>
      <c r="AE360">
        <f>IFERROR(_xlfn.XLOOKUP($B360,enrollment!$A$2:$A$801,enrollment!$O$2:$O$801),"")</f>
        <v>5678901234</v>
      </c>
      <c r="AF360">
        <f>IFERROR(_xlfn.XLOOKUP($AE360,providers!$B$2:$B$11,providers!$Q$2:$Q$11),"")</f>
        <v>3.8</v>
      </c>
      <c r="AG360" s="1">
        <f t="shared" si="5"/>
        <v>45505</v>
      </c>
    </row>
    <row r="361" spans="1:33" x14ac:dyDescent="0.25">
      <c r="A361" t="s">
        <v>481</v>
      </c>
      <c r="B361" t="s">
        <v>482</v>
      </c>
      <c r="C361">
        <v>5678901234</v>
      </c>
      <c r="D361">
        <v>5678901234</v>
      </c>
      <c r="E361" s="1">
        <v>45323</v>
      </c>
      <c r="F361" s="1">
        <v>45323</v>
      </c>
      <c r="G361" s="1">
        <v>45356</v>
      </c>
      <c r="H361" t="s">
        <v>28</v>
      </c>
      <c r="I361">
        <v>20</v>
      </c>
      <c r="J361" t="s">
        <v>35</v>
      </c>
      <c r="K361">
        <v>99213</v>
      </c>
      <c r="O361">
        <v>1</v>
      </c>
      <c r="P361">
        <v>148.37</v>
      </c>
      <c r="Q361">
        <v>114.13</v>
      </c>
      <c r="R361">
        <v>91.3</v>
      </c>
      <c r="S361">
        <v>22.83</v>
      </c>
      <c r="T361" t="s">
        <v>30</v>
      </c>
      <c r="X361" t="s">
        <v>31</v>
      </c>
      <c r="Y361" t="s">
        <v>32</v>
      </c>
      <c r="Z361" t="s">
        <v>36</v>
      </c>
      <c r="AA361" t="str">
        <f>IFERROR(_xlfn.XLOOKUP($J361,avoidable_ed_reference!$A$2:$A$13,avoidable_ed_reference!$C$2:$C$13),"Not Classified")</f>
        <v>Avoidable</v>
      </c>
      <c r="AB361" t="str">
        <f>IFERROR(_xlfn.XLOOKUP($B361,enrollment!$A$2:$A$801,enrollment!$I$2:$I$801),"")</f>
        <v>GA</v>
      </c>
      <c r="AC361">
        <f>IFERROR(_xlfn.XLOOKUP($B361,enrollment!$A$2:$A$801,enrollment!$L$2:$L$801),"")</f>
        <v>61</v>
      </c>
      <c r="AD361" t="str" cm="1">
        <f t="array" ref="AD361">_xlfn.IFS(AC361="","Unknown",AC361&lt;18,"0-17",AC361&lt;35,"18-34",AC361&lt;50,"35-49",AC361&lt;65,"50-64",TRUE,"65+")</f>
        <v>50-64</v>
      </c>
      <c r="AE361">
        <f>IFERROR(_xlfn.XLOOKUP($B361,enrollment!$A$2:$A$801,enrollment!$O$2:$O$801),"")</f>
        <v>8901234567</v>
      </c>
      <c r="AF361">
        <f>IFERROR(_xlfn.XLOOKUP($AE361,providers!$B$2:$B$11,providers!$Q$2:$Q$11),"")</f>
        <v>3.7</v>
      </c>
      <c r="AG361" s="1">
        <f t="shared" si="5"/>
        <v>45323</v>
      </c>
    </row>
    <row r="362" spans="1:33" x14ac:dyDescent="0.25">
      <c r="A362" t="s">
        <v>483</v>
      </c>
      <c r="B362" t="s">
        <v>482</v>
      </c>
      <c r="C362">
        <v>8901234567</v>
      </c>
      <c r="D362">
        <v>8901234567</v>
      </c>
      <c r="E362" s="1">
        <v>45630</v>
      </c>
      <c r="F362" s="1">
        <v>45630</v>
      </c>
      <c r="G362" s="1">
        <v>45651</v>
      </c>
      <c r="H362" t="s">
        <v>28</v>
      </c>
      <c r="I362">
        <v>11</v>
      </c>
      <c r="J362" t="s">
        <v>35</v>
      </c>
      <c r="K362">
        <v>99213</v>
      </c>
      <c r="O362">
        <v>1</v>
      </c>
      <c r="P362">
        <v>238.71</v>
      </c>
      <c r="Q362">
        <v>176.82</v>
      </c>
      <c r="R362">
        <v>141.46</v>
      </c>
      <c r="S362">
        <v>35.36</v>
      </c>
      <c r="T362" t="s">
        <v>30</v>
      </c>
      <c r="X362" t="s">
        <v>31</v>
      </c>
      <c r="Y362" t="s">
        <v>32</v>
      </c>
      <c r="Z362" t="s">
        <v>39</v>
      </c>
      <c r="AA362" t="str">
        <f>IFERROR(_xlfn.XLOOKUP($J362,avoidable_ed_reference!$A$2:$A$13,avoidable_ed_reference!$C$2:$C$13),"Not Classified")</f>
        <v>Avoidable</v>
      </c>
      <c r="AB362" t="str">
        <f>IFERROR(_xlfn.XLOOKUP($B362,enrollment!$A$2:$A$801,enrollment!$I$2:$I$801),"")</f>
        <v>GA</v>
      </c>
      <c r="AC362">
        <f>IFERROR(_xlfn.XLOOKUP($B362,enrollment!$A$2:$A$801,enrollment!$L$2:$L$801),"")</f>
        <v>61</v>
      </c>
      <c r="AD362" t="str" cm="1">
        <f t="array" ref="AD362">_xlfn.IFS(AC362="","Unknown",AC362&lt;18,"0-17",AC362&lt;35,"18-34",AC362&lt;50,"35-49",AC362&lt;65,"50-64",TRUE,"65+")</f>
        <v>50-64</v>
      </c>
      <c r="AE362">
        <f>IFERROR(_xlfn.XLOOKUP($B362,enrollment!$A$2:$A$801,enrollment!$O$2:$O$801),"")</f>
        <v>8901234567</v>
      </c>
      <c r="AF362">
        <f>IFERROR(_xlfn.XLOOKUP($AE362,providers!$B$2:$B$11,providers!$Q$2:$Q$11),"")</f>
        <v>3.7</v>
      </c>
      <c r="AG362" s="1">
        <f t="shared" si="5"/>
        <v>45627</v>
      </c>
    </row>
    <row r="363" spans="1:33" x14ac:dyDescent="0.25">
      <c r="A363" t="s">
        <v>484</v>
      </c>
      <c r="B363" t="s">
        <v>482</v>
      </c>
      <c r="C363">
        <v>8901234567</v>
      </c>
      <c r="D363">
        <v>8901234567</v>
      </c>
      <c r="E363" s="1">
        <v>45549</v>
      </c>
      <c r="F363" s="1">
        <v>45549</v>
      </c>
      <c r="G363" s="1">
        <v>45582</v>
      </c>
      <c r="H363" t="s">
        <v>28</v>
      </c>
      <c r="I363">
        <v>11</v>
      </c>
      <c r="J363" t="s">
        <v>38</v>
      </c>
      <c r="K363">
        <v>99213</v>
      </c>
      <c r="O363">
        <v>1</v>
      </c>
      <c r="P363">
        <v>238.99</v>
      </c>
      <c r="Q363">
        <v>177.03</v>
      </c>
      <c r="R363">
        <v>141.62</v>
      </c>
      <c r="S363">
        <v>35.409999999999997</v>
      </c>
      <c r="T363" t="s">
        <v>30</v>
      </c>
      <c r="X363" t="s">
        <v>31</v>
      </c>
      <c r="Y363" t="s">
        <v>32</v>
      </c>
      <c r="Z363" t="s">
        <v>39</v>
      </c>
      <c r="AA363" t="str">
        <f>IFERROR(_xlfn.XLOOKUP($J363,avoidable_ed_reference!$A$2:$A$13,avoidable_ed_reference!$C$2:$C$13),"Not Classified")</f>
        <v>Not Classified</v>
      </c>
      <c r="AB363" t="str">
        <f>IFERROR(_xlfn.XLOOKUP($B363,enrollment!$A$2:$A$801,enrollment!$I$2:$I$801),"")</f>
        <v>GA</v>
      </c>
      <c r="AC363">
        <f>IFERROR(_xlfn.XLOOKUP($B363,enrollment!$A$2:$A$801,enrollment!$L$2:$L$801),"")</f>
        <v>61</v>
      </c>
      <c r="AD363" t="str" cm="1">
        <f t="array" ref="AD363">_xlfn.IFS(AC363="","Unknown",AC363&lt;18,"0-17",AC363&lt;35,"18-34",AC363&lt;50,"35-49",AC363&lt;65,"50-64",TRUE,"65+")</f>
        <v>50-64</v>
      </c>
      <c r="AE363">
        <f>IFERROR(_xlfn.XLOOKUP($B363,enrollment!$A$2:$A$801,enrollment!$O$2:$O$801),"")</f>
        <v>8901234567</v>
      </c>
      <c r="AF363">
        <f>IFERROR(_xlfn.XLOOKUP($AE363,providers!$B$2:$B$11,providers!$Q$2:$Q$11),"")</f>
        <v>3.7</v>
      </c>
      <c r="AG363" s="1">
        <f t="shared" si="5"/>
        <v>45536</v>
      </c>
    </row>
    <row r="364" spans="1:33" x14ac:dyDescent="0.25">
      <c r="A364" t="s">
        <v>485</v>
      </c>
      <c r="B364" t="s">
        <v>482</v>
      </c>
      <c r="C364">
        <v>9012345678</v>
      </c>
      <c r="D364">
        <v>9012345678</v>
      </c>
      <c r="E364" s="1">
        <v>45372</v>
      </c>
      <c r="F364" s="1">
        <v>45372</v>
      </c>
      <c r="G364" s="1">
        <v>45395</v>
      </c>
      <c r="H364" t="s">
        <v>28</v>
      </c>
      <c r="I364">
        <v>23</v>
      </c>
      <c r="J364" t="s">
        <v>29</v>
      </c>
      <c r="K364">
        <v>99284</v>
      </c>
      <c r="O364">
        <v>1</v>
      </c>
      <c r="P364">
        <v>1795.43</v>
      </c>
      <c r="Q364">
        <v>997.46</v>
      </c>
      <c r="R364">
        <v>797.97</v>
      </c>
      <c r="S364">
        <v>199.49</v>
      </c>
      <c r="T364" t="s">
        <v>30</v>
      </c>
      <c r="X364" t="s">
        <v>31</v>
      </c>
      <c r="Y364" t="s">
        <v>32</v>
      </c>
      <c r="Z364" t="s">
        <v>45</v>
      </c>
      <c r="AA364" t="str">
        <f>IFERROR(_xlfn.XLOOKUP($J364,avoidable_ed_reference!$A$2:$A$13,avoidable_ed_reference!$C$2:$C$13),"Not Classified")</f>
        <v>Potentially Avoidable</v>
      </c>
      <c r="AB364" t="str">
        <f>IFERROR(_xlfn.XLOOKUP($B364,enrollment!$A$2:$A$801,enrollment!$I$2:$I$801),"")</f>
        <v>GA</v>
      </c>
      <c r="AC364">
        <f>IFERROR(_xlfn.XLOOKUP($B364,enrollment!$A$2:$A$801,enrollment!$L$2:$L$801),"")</f>
        <v>61</v>
      </c>
      <c r="AD364" t="str" cm="1">
        <f t="array" ref="AD364">_xlfn.IFS(AC364="","Unknown",AC364&lt;18,"0-17",AC364&lt;35,"18-34",AC364&lt;50,"35-49",AC364&lt;65,"50-64",TRUE,"65+")</f>
        <v>50-64</v>
      </c>
      <c r="AE364">
        <f>IFERROR(_xlfn.XLOOKUP($B364,enrollment!$A$2:$A$801,enrollment!$O$2:$O$801),"")</f>
        <v>8901234567</v>
      </c>
      <c r="AF364">
        <f>IFERROR(_xlfn.XLOOKUP($AE364,providers!$B$2:$B$11,providers!$Q$2:$Q$11),"")</f>
        <v>3.7</v>
      </c>
      <c r="AG364" s="1">
        <f t="shared" si="5"/>
        <v>45352</v>
      </c>
    </row>
    <row r="365" spans="1:33" x14ac:dyDescent="0.25">
      <c r="A365" t="s">
        <v>486</v>
      </c>
      <c r="B365" t="s">
        <v>482</v>
      </c>
      <c r="C365">
        <v>7890123456</v>
      </c>
      <c r="D365">
        <v>7890123456</v>
      </c>
      <c r="E365" s="1">
        <v>45393</v>
      </c>
      <c r="F365" s="1">
        <v>45393</v>
      </c>
      <c r="G365" s="1">
        <v>45407</v>
      </c>
      <c r="H365" t="s">
        <v>28</v>
      </c>
      <c r="I365">
        <v>23</v>
      </c>
      <c r="J365" t="s">
        <v>93</v>
      </c>
      <c r="K365">
        <v>99284</v>
      </c>
      <c r="O365">
        <v>1</v>
      </c>
      <c r="P365">
        <v>2086.04</v>
      </c>
      <c r="Q365">
        <v>1158.9100000000001</v>
      </c>
      <c r="R365">
        <v>927.13</v>
      </c>
      <c r="S365">
        <v>231.78</v>
      </c>
      <c r="T365" t="s">
        <v>30</v>
      </c>
      <c r="X365" t="s">
        <v>31</v>
      </c>
      <c r="Y365" t="s">
        <v>32</v>
      </c>
      <c r="Z365" t="s">
        <v>45</v>
      </c>
      <c r="AA365" t="str">
        <f>IFERROR(_xlfn.XLOOKUP($J365,avoidable_ed_reference!$A$2:$A$13,avoidable_ed_reference!$C$2:$C$13),"Not Classified")</f>
        <v>Avoidable</v>
      </c>
      <c r="AB365" t="str">
        <f>IFERROR(_xlfn.XLOOKUP($B365,enrollment!$A$2:$A$801,enrollment!$I$2:$I$801),"")</f>
        <v>GA</v>
      </c>
      <c r="AC365">
        <f>IFERROR(_xlfn.XLOOKUP($B365,enrollment!$A$2:$A$801,enrollment!$L$2:$L$801),"")</f>
        <v>61</v>
      </c>
      <c r="AD365" t="str" cm="1">
        <f t="array" ref="AD365">_xlfn.IFS(AC365="","Unknown",AC365&lt;18,"0-17",AC365&lt;35,"18-34",AC365&lt;50,"35-49",AC365&lt;65,"50-64",TRUE,"65+")</f>
        <v>50-64</v>
      </c>
      <c r="AE365">
        <f>IFERROR(_xlfn.XLOOKUP($B365,enrollment!$A$2:$A$801,enrollment!$O$2:$O$801),"")</f>
        <v>8901234567</v>
      </c>
      <c r="AF365">
        <f>IFERROR(_xlfn.XLOOKUP($AE365,providers!$B$2:$B$11,providers!$Q$2:$Q$11),"")</f>
        <v>3.7</v>
      </c>
      <c r="AG365" s="1">
        <f t="shared" si="5"/>
        <v>45383</v>
      </c>
    </row>
    <row r="366" spans="1:33" x14ac:dyDescent="0.25">
      <c r="A366" t="s">
        <v>487</v>
      </c>
      <c r="B366" t="s">
        <v>482</v>
      </c>
      <c r="C366">
        <v>9012345678</v>
      </c>
      <c r="D366">
        <v>9012345678</v>
      </c>
      <c r="E366" s="1">
        <v>45325</v>
      </c>
      <c r="F366" s="1">
        <v>45325</v>
      </c>
      <c r="G366" s="1">
        <v>45357</v>
      </c>
      <c r="H366" t="s">
        <v>28</v>
      </c>
      <c r="I366">
        <v>23</v>
      </c>
      <c r="J366" t="s">
        <v>221</v>
      </c>
      <c r="K366">
        <v>99284</v>
      </c>
      <c r="O366">
        <v>1</v>
      </c>
      <c r="P366">
        <v>1634.98</v>
      </c>
      <c r="Q366">
        <v>908.32</v>
      </c>
      <c r="R366">
        <v>726.66</v>
      </c>
      <c r="S366">
        <v>181.66</v>
      </c>
      <c r="T366" t="s">
        <v>30</v>
      </c>
      <c r="X366" t="s">
        <v>31</v>
      </c>
      <c r="Y366" t="s">
        <v>32</v>
      </c>
      <c r="Z366" t="s">
        <v>45</v>
      </c>
      <c r="AA366" t="str">
        <f>IFERROR(_xlfn.XLOOKUP($J366,avoidable_ed_reference!$A$2:$A$13,avoidable_ed_reference!$C$2:$C$13),"Not Classified")</f>
        <v>Avoidable</v>
      </c>
      <c r="AB366" t="str">
        <f>IFERROR(_xlfn.XLOOKUP($B366,enrollment!$A$2:$A$801,enrollment!$I$2:$I$801),"")</f>
        <v>GA</v>
      </c>
      <c r="AC366">
        <f>IFERROR(_xlfn.XLOOKUP($B366,enrollment!$A$2:$A$801,enrollment!$L$2:$L$801),"")</f>
        <v>61</v>
      </c>
      <c r="AD366" t="str" cm="1">
        <f t="array" ref="AD366">_xlfn.IFS(AC366="","Unknown",AC366&lt;18,"0-17",AC366&lt;35,"18-34",AC366&lt;50,"35-49",AC366&lt;65,"50-64",TRUE,"65+")</f>
        <v>50-64</v>
      </c>
      <c r="AE366">
        <f>IFERROR(_xlfn.XLOOKUP($B366,enrollment!$A$2:$A$801,enrollment!$O$2:$O$801),"")</f>
        <v>8901234567</v>
      </c>
      <c r="AF366">
        <f>IFERROR(_xlfn.XLOOKUP($AE366,providers!$B$2:$B$11,providers!$Q$2:$Q$11),"")</f>
        <v>3.7</v>
      </c>
      <c r="AG366" s="1">
        <f t="shared" si="5"/>
        <v>45323</v>
      </c>
    </row>
    <row r="367" spans="1:33" x14ac:dyDescent="0.25">
      <c r="A367" t="s">
        <v>488</v>
      </c>
      <c r="B367" t="s">
        <v>482</v>
      </c>
      <c r="C367">
        <v>3456789012</v>
      </c>
      <c r="D367">
        <v>3456789012</v>
      </c>
      <c r="E367" s="1">
        <v>45650</v>
      </c>
      <c r="F367" s="1">
        <v>45650</v>
      </c>
      <c r="G367" s="1">
        <v>45665</v>
      </c>
      <c r="H367" t="s">
        <v>59</v>
      </c>
      <c r="J367" t="s">
        <v>99</v>
      </c>
      <c r="L367" s="2" t="s">
        <v>61</v>
      </c>
      <c r="M367" t="s">
        <v>62</v>
      </c>
      <c r="N367" t="s">
        <v>63</v>
      </c>
      <c r="O367">
        <v>1</v>
      </c>
      <c r="P367">
        <v>1246.56</v>
      </c>
      <c r="Q367">
        <v>1133.24</v>
      </c>
      <c r="R367">
        <v>906.59</v>
      </c>
      <c r="S367">
        <v>226.65</v>
      </c>
      <c r="T367" t="s">
        <v>30</v>
      </c>
      <c r="X367" t="s">
        <v>31</v>
      </c>
      <c r="Y367" t="s">
        <v>32</v>
      </c>
      <c r="Z367" t="s">
        <v>64</v>
      </c>
      <c r="AA367" t="str">
        <f>IFERROR(_xlfn.XLOOKUP($J367,avoidable_ed_reference!$A$2:$A$13,avoidable_ed_reference!$C$2:$C$13),"Not Classified")</f>
        <v>Not Classified</v>
      </c>
      <c r="AB367" t="str">
        <f>IFERROR(_xlfn.XLOOKUP($B367,enrollment!$A$2:$A$801,enrollment!$I$2:$I$801),"")</f>
        <v>GA</v>
      </c>
      <c r="AC367">
        <f>IFERROR(_xlfn.XLOOKUP($B367,enrollment!$A$2:$A$801,enrollment!$L$2:$L$801),"")</f>
        <v>61</v>
      </c>
      <c r="AD367" t="str" cm="1">
        <f t="array" ref="AD367">_xlfn.IFS(AC367="","Unknown",AC367&lt;18,"0-17",AC367&lt;35,"18-34",AC367&lt;50,"35-49",AC367&lt;65,"50-64",TRUE,"65+")</f>
        <v>50-64</v>
      </c>
      <c r="AE367">
        <f>IFERROR(_xlfn.XLOOKUP($B367,enrollment!$A$2:$A$801,enrollment!$O$2:$O$801),"")</f>
        <v>8901234567</v>
      </c>
      <c r="AF367">
        <f>IFERROR(_xlfn.XLOOKUP($AE367,providers!$B$2:$B$11,providers!$Q$2:$Q$11),"")</f>
        <v>3.7</v>
      </c>
      <c r="AG367" s="1">
        <f t="shared" si="5"/>
        <v>45627</v>
      </c>
    </row>
    <row r="368" spans="1:33" x14ac:dyDescent="0.25">
      <c r="A368" t="s">
        <v>489</v>
      </c>
      <c r="B368" t="s">
        <v>490</v>
      </c>
      <c r="C368">
        <v>6789012345</v>
      </c>
      <c r="D368">
        <v>6789012345</v>
      </c>
      <c r="E368" s="1">
        <v>45354</v>
      </c>
      <c r="F368" s="1">
        <v>45354</v>
      </c>
      <c r="G368" s="1">
        <v>45380</v>
      </c>
      <c r="H368" t="s">
        <v>28</v>
      </c>
      <c r="I368">
        <v>11</v>
      </c>
      <c r="J368" t="s">
        <v>35</v>
      </c>
      <c r="K368">
        <v>99213</v>
      </c>
      <c r="O368">
        <v>1</v>
      </c>
      <c r="P368">
        <v>230.65</v>
      </c>
      <c r="Q368">
        <v>170.85</v>
      </c>
      <c r="R368">
        <v>136.68</v>
      </c>
      <c r="S368">
        <v>34.17</v>
      </c>
      <c r="T368" t="s">
        <v>30</v>
      </c>
      <c r="X368" t="s">
        <v>146</v>
      </c>
      <c r="Y368" t="s">
        <v>147</v>
      </c>
      <c r="Z368" t="s">
        <v>39</v>
      </c>
      <c r="AA368" t="str">
        <f>IFERROR(_xlfn.XLOOKUP($J368,avoidable_ed_reference!$A$2:$A$13,avoidable_ed_reference!$C$2:$C$13),"Not Classified")</f>
        <v>Avoidable</v>
      </c>
      <c r="AB368" t="str">
        <f>IFERROR(_xlfn.XLOOKUP($B368,enrollment!$A$2:$A$801,enrollment!$I$2:$I$801),"")</f>
        <v>OH</v>
      </c>
      <c r="AC368">
        <f>IFERROR(_xlfn.XLOOKUP($B368,enrollment!$A$2:$A$801,enrollment!$L$2:$L$801),"")</f>
        <v>77</v>
      </c>
      <c r="AD368" t="str" cm="1">
        <f t="array" ref="AD368">_xlfn.IFS(AC368="","Unknown",AC368&lt;18,"0-17",AC368&lt;35,"18-34",AC368&lt;50,"35-49",AC368&lt;65,"50-64",TRUE,"65+")</f>
        <v>65+</v>
      </c>
      <c r="AE368">
        <f>IFERROR(_xlfn.XLOOKUP($B368,enrollment!$A$2:$A$801,enrollment!$O$2:$O$801),"")</f>
        <v>6789012345</v>
      </c>
      <c r="AF368">
        <f>IFERROR(_xlfn.XLOOKUP($AE368,providers!$B$2:$B$11,providers!$Q$2:$Q$11),"")</f>
        <v>4.0999999999999996</v>
      </c>
      <c r="AG368" s="1">
        <f t="shared" si="5"/>
        <v>45352</v>
      </c>
    </row>
    <row r="369" spans="1:33" x14ac:dyDescent="0.25">
      <c r="A369" t="s">
        <v>491</v>
      </c>
      <c r="B369" t="s">
        <v>490</v>
      </c>
      <c r="C369">
        <v>6789012345</v>
      </c>
      <c r="D369">
        <v>6789012345</v>
      </c>
      <c r="E369" s="1">
        <v>45348</v>
      </c>
      <c r="F369" s="1">
        <v>45348</v>
      </c>
      <c r="G369" s="1">
        <v>45368</v>
      </c>
      <c r="H369" t="s">
        <v>28</v>
      </c>
      <c r="I369">
        <v>11</v>
      </c>
      <c r="J369" t="s">
        <v>47</v>
      </c>
      <c r="K369">
        <v>99213</v>
      </c>
      <c r="O369">
        <v>1</v>
      </c>
      <c r="P369">
        <v>173.96</v>
      </c>
      <c r="Q369">
        <v>128.86000000000001</v>
      </c>
      <c r="R369">
        <v>103.09</v>
      </c>
      <c r="S369">
        <v>25.77</v>
      </c>
      <c r="T369" t="s">
        <v>30</v>
      </c>
      <c r="X369" t="s">
        <v>146</v>
      </c>
      <c r="Y369" t="s">
        <v>147</v>
      </c>
      <c r="Z369" t="s">
        <v>39</v>
      </c>
      <c r="AA369" t="str">
        <f>IFERROR(_xlfn.XLOOKUP($J369,avoidable_ed_reference!$A$2:$A$13,avoidable_ed_reference!$C$2:$C$13),"Not Classified")</f>
        <v>Not Classified</v>
      </c>
      <c r="AB369" t="str">
        <f>IFERROR(_xlfn.XLOOKUP($B369,enrollment!$A$2:$A$801,enrollment!$I$2:$I$801),"")</f>
        <v>OH</v>
      </c>
      <c r="AC369">
        <f>IFERROR(_xlfn.XLOOKUP($B369,enrollment!$A$2:$A$801,enrollment!$L$2:$L$801),"")</f>
        <v>77</v>
      </c>
      <c r="AD369" t="str" cm="1">
        <f t="array" ref="AD369">_xlfn.IFS(AC369="","Unknown",AC369&lt;18,"0-17",AC369&lt;35,"18-34",AC369&lt;50,"35-49",AC369&lt;65,"50-64",TRUE,"65+")</f>
        <v>65+</v>
      </c>
      <c r="AE369">
        <f>IFERROR(_xlfn.XLOOKUP($B369,enrollment!$A$2:$A$801,enrollment!$O$2:$O$801),"")</f>
        <v>6789012345</v>
      </c>
      <c r="AF369">
        <f>IFERROR(_xlfn.XLOOKUP($AE369,providers!$B$2:$B$11,providers!$Q$2:$Q$11),"")</f>
        <v>4.0999999999999996</v>
      </c>
      <c r="AG369" s="1">
        <f t="shared" si="5"/>
        <v>45323</v>
      </c>
    </row>
    <row r="370" spans="1:33" x14ac:dyDescent="0.25">
      <c r="A370" t="s">
        <v>492</v>
      </c>
      <c r="B370" t="s">
        <v>490</v>
      </c>
      <c r="C370">
        <v>3456789012</v>
      </c>
      <c r="D370">
        <v>3456789012</v>
      </c>
      <c r="E370" s="1">
        <v>45596</v>
      </c>
      <c r="F370" s="1">
        <v>45596</v>
      </c>
      <c r="G370" s="1">
        <v>45624</v>
      </c>
      <c r="H370" t="s">
        <v>67</v>
      </c>
      <c r="I370">
        <v>21</v>
      </c>
      <c r="J370" t="s">
        <v>99</v>
      </c>
      <c r="K370">
        <v>99223</v>
      </c>
      <c r="O370">
        <v>1</v>
      </c>
      <c r="P370">
        <v>30427.51</v>
      </c>
      <c r="Q370">
        <v>19630.650000000001</v>
      </c>
      <c r="R370">
        <v>15704.52</v>
      </c>
      <c r="S370">
        <v>3926.13</v>
      </c>
      <c r="T370" t="s">
        <v>30</v>
      </c>
      <c r="U370" t="s">
        <v>493</v>
      </c>
      <c r="V370">
        <v>1</v>
      </c>
      <c r="W370" s="2" t="s">
        <v>68</v>
      </c>
      <c r="X370" t="s">
        <v>146</v>
      </c>
      <c r="Y370" t="s">
        <v>147</v>
      </c>
      <c r="Z370" t="s">
        <v>69</v>
      </c>
      <c r="AA370" t="str">
        <f>IFERROR(_xlfn.XLOOKUP($J370,avoidable_ed_reference!$A$2:$A$13,avoidable_ed_reference!$C$2:$C$13),"Not Classified")</f>
        <v>Not Classified</v>
      </c>
      <c r="AB370" t="str">
        <f>IFERROR(_xlfn.XLOOKUP($B370,enrollment!$A$2:$A$801,enrollment!$I$2:$I$801),"")</f>
        <v>OH</v>
      </c>
      <c r="AC370">
        <f>IFERROR(_xlfn.XLOOKUP($B370,enrollment!$A$2:$A$801,enrollment!$L$2:$L$801),"")</f>
        <v>77</v>
      </c>
      <c r="AD370" t="str" cm="1">
        <f t="array" ref="AD370">_xlfn.IFS(AC370="","Unknown",AC370&lt;18,"0-17",AC370&lt;35,"18-34",AC370&lt;50,"35-49",AC370&lt;65,"50-64",TRUE,"65+")</f>
        <v>65+</v>
      </c>
      <c r="AE370">
        <f>IFERROR(_xlfn.XLOOKUP($B370,enrollment!$A$2:$A$801,enrollment!$O$2:$O$801),"")</f>
        <v>6789012345</v>
      </c>
      <c r="AF370">
        <f>IFERROR(_xlfn.XLOOKUP($AE370,providers!$B$2:$B$11,providers!$Q$2:$Q$11),"")</f>
        <v>4.0999999999999996</v>
      </c>
      <c r="AG370" s="1">
        <f t="shared" si="5"/>
        <v>45566</v>
      </c>
    </row>
    <row r="371" spans="1:33" x14ac:dyDescent="0.25">
      <c r="A371" t="s">
        <v>494</v>
      </c>
      <c r="B371" t="s">
        <v>490</v>
      </c>
      <c r="C371">
        <v>6789012345</v>
      </c>
      <c r="D371">
        <v>6789012345</v>
      </c>
      <c r="E371" s="1">
        <v>45524</v>
      </c>
      <c r="F371" s="1">
        <v>45524</v>
      </c>
      <c r="G371" s="1">
        <v>45545</v>
      </c>
      <c r="H371" t="s">
        <v>28</v>
      </c>
      <c r="I371">
        <v>11</v>
      </c>
      <c r="J371" t="s">
        <v>35</v>
      </c>
      <c r="K371">
        <v>99213</v>
      </c>
      <c r="O371">
        <v>1</v>
      </c>
      <c r="P371">
        <v>236.64</v>
      </c>
      <c r="Q371">
        <v>175.29</v>
      </c>
      <c r="R371">
        <v>140.22999999999999</v>
      </c>
      <c r="S371">
        <v>35.06</v>
      </c>
      <c r="T371" t="s">
        <v>30</v>
      </c>
      <c r="X371" t="s">
        <v>146</v>
      </c>
      <c r="Y371" t="s">
        <v>147</v>
      </c>
      <c r="Z371" t="s">
        <v>39</v>
      </c>
      <c r="AA371" t="str">
        <f>IFERROR(_xlfn.XLOOKUP($J371,avoidable_ed_reference!$A$2:$A$13,avoidable_ed_reference!$C$2:$C$13),"Not Classified")</f>
        <v>Avoidable</v>
      </c>
      <c r="AB371" t="str">
        <f>IFERROR(_xlfn.XLOOKUP($B371,enrollment!$A$2:$A$801,enrollment!$I$2:$I$801),"")</f>
        <v>OH</v>
      </c>
      <c r="AC371">
        <f>IFERROR(_xlfn.XLOOKUP($B371,enrollment!$A$2:$A$801,enrollment!$L$2:$L$801),"")</f>
        <v>77</v>
      </c>
      <c r="AD371" t="str" cm="1">
        <f t="array" ref="AD371">_xlfn.IFS(AC371="","Unknown",AC371&lt;18,"0-17",AC371&lt;35,"18-34",AC371&lt;50,"35-49",AC371&lt;65,"50-64",TRUE,"65+")</f>
        <v>65+</v>
      </c>
      <c r="AE371">
        <f>IFERROR(_xlfn.XLOOKUP($B371,enrollment!$A$2:$A$801,enrollment!$O$2:$O$801),"")</f>
        <v>6789012345</v>
      </c>
      <c r="AF371">
        <f>IFERROR(_xlfn.XLOOKUP($AE371,providers!$B$2:$B$11,providers!$Q$2:$Q$11),"")</f>
        <v>4.0999999999999996</v>
      </c>
      <c r="AG371" s="1">
        <f t="shared" si="5"/>
        <v>45505</v>
      </c>
    </row>
    <row r="372" spans="1:33" x14ac:dyDescent="0.25">
      <c r="A372" t="s">
        <v>495</v>
      </c>
      <c r="B372" t="s">
        <v>490</v>
      </c>
      <c r="C372">
        <v>6789012345</v>
      </c>
      <c r="D372">
        <v>6789012345</v>
      </c>
      <c r="E372" s="1">
        <v>45635</v>
      </c>
      <c r="F372" s="1">
        <v>45635</v>
      </c>
      <c r="G372" s="1">
        <v>45651</v>
      </c>
      <c r="H372" t="s">
        <v>28</v>
      </c>
      <c r="I372">
        <v>23</v>
      </c>
      <c r="J372" t="s">
        <v>55</v>
      </c>
      <c r="K372">
        <v>99284</v>
      </c>
      <c r="O372">
        <v>1</v>
      </c>
      <c r="P372">
        <v>1855.53</v>
      </c>
      <c r="Q372">
        <v>1030.8499999999999</v>
      </c>
      <c r="R372">
        <v>824.68</v>
      </c>
      <c r="S372">
        <v>206.17</v>
      </c>
      <c r="T372" t="s">
        <v>30</v>
      </c>
      <c r="X372" t="s">
        <v>146</v>
      </c>
      <c r="Y372" t="s">
        <v>147</v>
      </c>
      <c r="Z372" t="s">
        <v>45</v>
      </c>
      <c r="AA372" t="str">
        <f>IFERROR(_xlfn.XLOOKUP($J372,avoidable_ed_reference!$A$2:$A$13,avoidable_ed_reference!$C$2:$C$13),"Not Classified")</f>
        <v>Potentially Avoidable</v>
      </c>
      <c r="AB372" t="str">
        <f>IFERROR(_xlfn.XLOOKUP($B372,enrollment!$A$2:$A$801,enrollment!$I$2:$I$801),"")</f>
        <v>OH</v>
      </c>
      <c r="AC372">
        <f>IFERROR(_xlfn.XLOOKUP($B372,enrollment!$A$2:$A$801,enrollment!$L$2:$L$801),"")</f>
        <v>77</v>
      </c>
      <c r="AD372" t="str" cm="1">
        <f t="array" ref="AD372">_xlfn.IFS(AC372="","Unknown",AC372&lt;18,"0-17",AC372&lt;35,"18-34",AC372&lt;50,"35-49",AC372&lt;65,"50-64",TRUE,"65+")</f>
        <v>65+</v>
      </c>
      <c r="AE372">
        <f>IFERROR(_xlfn.XLOOKUP($B372,enrollment!$A$2:$A$801,enrollment!$O$2:$O$801),"")</f>
        <v>6789012345</v>
      </c>
      <c r="AF372">
        <f>IFERROR(_xlfn.XLOOKUP($AE372,providers!$B$2:$B$11,providers!$Q$2:$Q$11),"")</f>
        <v>4.0999999999999996</v>
      </c>
      <c r="AG372" s="1">
        <f t="shared" si="5"/>
        <v>45627</v>
      </c>
    </row>
    <row r="373" spans="1:33" x14ac:dyDescent="0.25">
      <c r="A373" t="s">
        <v>496</v>
      </c>
      <c r="B373" t="s">
        <v>490</v>
      </c>
      <c r="C373">
        <v>9012345678</v>
      </c>
      <c r="D373">
        <v>9012345678</v>
      </c>
      <c r="E373" s="1">
        <v>45355</v>
      </c>
      <c r="F373" s="1">
        <v>45355</v>
      </c>
      <c r="G373" s="1">
        <v>45388</v>
      </c>
      <c r="H373" t="s">
        <v>67</v>
      </c>
      <c r="I373">
        <v>21</v>
      </c>
      <c r="J373" t="s">
        <v>99</v>
      </c>
      <c r="K373">
        <v>99223</v>
      </c>
      <c r="O373">
        <v>1</v>
      </c>
      <c r="P373">
        <v>30328.59</v>
      </c>
      <c r="Q373">
        <v>19566.830000000002</v>
      </c>
      <c r="R373">
        <v>15653.46</v>
      </c>
      <c r="S373">
        <v>3913.37</v>
      </c>
      <c r="T373" t="s">
        <v>30</v>
      </c>
      <c r="U373" t="s">
        <v>493</v>
      </c>
      <c r="V373">
        <v>1</v>
      </c>
      <c r="W373" s="2" t="s">
        <v>68</v>
      </c>
      <c r="X373" t="s">
        <v>146</v>
      </c>
      <c r="Y373" t="s">
        <v>147</v>
      </c>
      <c r="Z373" t="s">
        <v>69</v>
      </c>
      <c r="AA373" t="str">
        <f>IFERROR(_xlfn.XLOOKUP($J373,avoidable_ed_reference!$A$2:$A$13,avoidable_ed_reference!$C$2:$C$13),"Not Classified")</f>
        <v>Not Classified</v>
      </c>
      <c r="AB373" t="str">
        <f>IFERROR(_xlfn.XLOOKUP($B373,enrollment!$A$2:$A$801,enrollment!$I$2:$I$801),"")</f>
        <v>OH</v>
      </c>
      <c r="AC373">
        <f>IFERROR(_xlfn.XLOOKUP($B373,enrollment!$A$2:$A$801,enrollment!$L$2:$L$801),"")</f>
        <v>77</v>
      </c>
      <c r="AD373" t="str" cm="1">
        <f t="array" ref="AD373">_xlfn.IFS(AC373="","Unknown",AC373&lt;18,"0-17",AC373&lt;35,"18-34",AC373&lt;50,"35-49",AC373&lt;65,"50-64",TRUE,"65+")</f>
        <v>65+</v>
      </c>
      <c r="AE373">
        <f>IFERROR(_xlfn.XLOOKUP($B373,enrollment!$A$2:$A$801,enrollment!$O$2:$O$801),"")</f>
        <v>6789012345</v>
      </c>
      <c r="AF373">
        <f>IFERROR(_xlfn.XLOOKUP($AE373,providers!$B$2:$B$11,providers!$Q$2:$Q$11),"")</f>
        <v>4.0999999999999996</v>
      </c>
      <c r="AG373" s="1">
        <f t="shared" si="5"/>
        <v>45352</v>
      </c>
    </row>
    <row r="374" spans="1:33" x14ac:dyDescent="0.25">
      <c r="A374" t="s">
        <v>497</v>
      </c>
      <c r="B374" t="s">
        <v>490</v>
      </c>
      <c r="C374">
        <v>6789012345</v>
      </c>
      <c r="D374">
        <v>6789012345</v>
      </c>
      <c r="E374" s="1">
        <v>45343</v>
      </c>
      <c r="F374" s="1">
        <v>45343</v>
      </c>
      <c r="G374" s="1">
        <v>45370</v>
      </c>
      <c r="H374" t="s">
        <v>28</v>
      </c>
      <c r="I374">
        <v>11</v>
      </c>
      <c r="J374" t="s">
        <v>38</v>
      </c>
      <c r="K374">
        <v>99213</v>
      </c>
      <c r="O374">
        <v>1</v>
      </c>
      <c r="P374">
        <v>180.21</v>
      </c>
      <c r="Q374">
        <v>133.49</v>
      </c>
      <c r="R374">
        <v>106.79</v>
      </c>
      <c r="S374">
        <v>26.7</v>
      </c>
      <c r="T374" t="s">
        <v>30</v>
      </c>
      <c r="X374" t="s">
        <v>146</v>
      </c>
      <c r="Y374" t="s">
        <v>147</v>
      </c>
      <c r="Z374" t="s">
        <v>39</v>
      </c>
      <c r="AA374" t="str">
        <f>IFERROR(_xlfn.XLOOKUP($J374,avoidable_ed_reference!$A$2:$A$13,avoidable_ed_reference!$C$2:$C$13),"Not Classified")</f>
        <v>Not Classified</v>
      </c>
      <c r="AB374" t="str">
        <f>IFERROR(_xlfn.XLOOKUP($B374,enrollment!$A$2:$A$801,enrollment!$I$2:$I$801),"")</f>
        <v>OH</v>
      </c>
      <c r="AC374">
        <f>IFERROR(_xlfn.XLOOKUP($B374,enrollment!$A$2:$A$801,enrollment!$L$2:$L$801),"")</f>
        <v>77</v>
      </c>
      <c r="AD374" t="str" cm="1">
        <f t="array" ref="AD374">_xlfn.IFS(AC374="","Unknown",AC374&lt;18,"0-17",AC374&lt;35,"18-34",AC374&lt;50,"35-49",AC374&lt;65,"50-64",TRUE,"65+")</f>
        <v>65+</v>
      </c>
      <c r="AE374">
        <f>IFERROR(_xlfn.XLOOKUP($B374,enrollment!$A$2:$A$801,enrollment!$O$2:$O$801),"")</f>
        <v>6789012345</v>
      </c>
      <c r="AF374">
        <f>IFERROR(_xlfn.XLOOKUP($AE374,providers!$B$2:$B$11,providers!$Q$2:$Q$11),"")</f>
        <v>4.0999999999999996</v>
      </c>
      <c r="AG374" s="1">
        <f t="shared" si="5"/>
        <v>45323</v>
      </c>
    </row>
    <row r="375" spans="1:33" x14ac:dyDescent="0.25">
      <c r="A375" t="s">
        <v>498</v>
      </c>
      <c r="B375" t="s">
        <v>490</v>
      </c>
      <c r="C375">
        <v>4567890123</v>
      </c>
      <c r="D375">
        <v>4567890123</v>
      </c>
      <c r="E375" s="1">
        <v>45654</v>
      </c>
      <c r="F375" s="1">
        <v>45654</v>
      </c>
      <c r="G375" s="1">
        <v>45679</v>
      </c>
      <c r="H375" t="s">
        <v>59</v>
      </c>
      <c r="J375" t="s">
        <v>60</v>
      </c>
      <c r="L375" s="2" t="s">
        <v>61</v>
      </c>
      <c r="M375" t="s">
        <v>62</v>
      </c>
      <c r="N375" t="s">
        <v>63</v>
      </c>
      <c r="O375">
        <v>1</v>
      </c>
      <c r="P375">
        <v>7514.36</v>
      </c>
      <c r="Q375">
        <v>6831.24</v>
      </c>
      <c r="R375">
        <v>5464.99</v>
      </c>
      <c r="S375">
        <v>1366.25</v>
      </c>
      <c r="T375" t="s">
        <v>30</v>
      </c>
      <c r="U375" t="s">
        <v>493</v>
      </c>
      <c r="X375" t="s">
        <v>146</v>
      </c>
      <c r="Y375" t="s">
        <v>147</v>
      </c>
      <c r="Z375" t="s">
        <v>64</v>
      </c>
      <c r="AA375" t="str">
        <f>IFERROR(_xlfn.XLOOKUP($J375,avoidable_ed_reference!$A$2:$A$13,avoidable_ed_reference!$C$2:$C$13),"Not Classified")</f>
        <v>Not Classified</v>
      </c>
      <c r="AB375" t="str">
        <f>IFERROR(_xlfn.XLOOKUP($B375,enrollment!$A$2:$A$801,enrollment!$I$2:$I$801),"")</f>
        <v>OH</v>
      </c>
      <c r="AC375">
        <f>IFERROR(_xlfn.XLOOKUP($B375,enrollment!$A$2:$A$801,enrollment!$L$2:$L$801),"")</f>
        <v>77</v>
      </c>
      <c r="AD375" t="str" cm="1">
        <f t="array" ref="AD375">_xlfn.IFS(AC375="","Unknown",AC375&lt;18,"0-17",AC375&lt;35,"18-34",AC375&lt;50,"35-49",AC375&lt;65,"50-64",TRUE,"65+")</f>
        <v>65+</v>
      </c>
      <c r="AE375">
        <f>IFERROR(_xlfn.XLOOKUP($B375,enrollment!$A$2:$A$801,enrollment!$O$2:$O$801),"")</f>
        <v>6789012345</v>
      </c>
      <c r="AF375">
        <f>IFERROR(_xlfn.XLOOKUP($AE375,providers!$B$2:$B$11,providers!$Q$2:$Q$11),"")</f>
        <v>4.0999999999999996</v>
      </c>
      <c r="AG375" s="1">
        <f t="shared" si="5"/>
        <v>45627</v>
      </c>
    </row>
    <row r="376" spans="1:33" x14ac:dyDescent="0.25">
      <c r="A376" t="s">
        <v>499</v>
      </c>
      <c r="B376" t="s">
        <v>490</v>
      </c>
      <c r="C376">
        <v>4567890123</v>
      </c>
      <c r="D376">
        <v>4567890123</v>
      </c>
      <c r="E376" s="1">
        <v>45391</v>
      </c>
      <c r="F376" s="1">
        <v>45391</v>
      </c>
      <c r="G376" s="1">
        <v>45418</v>
      </c>
      <c r="H376" t="s">
        <v>59</v>
      </c>
      <c r="J376" t="s">
        <v>60</v>
      </c>
      <c r="L376" s="2" t="s">
        <v>61</v>
      </c>
      <c r="M376" t="s">
        <v>62</v>
      </c>
      <c r="N376" t="s">
        <v>63</v>
      </c>
      <c r="O376">
        <v>1</v>
      </c>
      <c r="P376">
        <v>6474.85</v>
      </c>
      <c r="Q376">
        <v>5886.23</v>
      </c>
      <c r="R376">
        <v>4708.9799999999996</v>
      </c>
      <c r="S376">
        <v>1177.25</v>
      </c>
      <c r="T376" t="s">
        <v>30</v>
      </c>
      <c r="U376" t="s">
        <v>493</v>
      </c>
      <c r="X376" t="s">
        <v>146</v>
      </c>
      <c r="Y376" t="s">
        <v>147</v>
      </c>
      <c r="Z376" t="s">
        <v>64</v>
      </c>
      <c r="AA376" t="str">
        <f>IFERROR(_xlfn.XLOOKUP($J376,avoidable_ed_reference!$A$2:$A$13,avoidable_ed_reference!$C$2:$C$13),"Not Classified")</f>
        <v>Not Classified</v>
      </c>
      <c r="AB376" t="str">
        <f>IFERROR(_xlfn.XLOOKUP($B376,enrollment!$A$2:$A$801,enrollment!$I$2:$I$801),"")</f>
        <v>OH</v>
      </c>
      <c r="AC376">
        <f>IFERROR(_xlfn.XLOOKUP($B376,enrollment!$A$2:$A$801,enrollment!$L$2:$L$801),"")</f>
        <v>77</v>
      </c>
      <c r="AD376" t="str" cm="1">
        <f t="array" ref="AD376">_xlfn.IFS(AC376="","Unknown",AC376&lt;18,"0-17",AC376&lt;35,"18-34",AC376&lt;50,"35-49",AC376&lt;65,"50-64",TRUE,"65+")</f>
        <v>65+</v>
      </c>
      <c r="AE376">
        <f>IFERROR(_xlfn.XLOOKUP($B376,enrollment!$A$2:$A$801,enrollment!$O$2:$O$801),"")</f>
        <v>6789012345</v>
      </c>
      <c r="AF376">
        <f>IFERROR(_xlfn.XLOOKUP($AE376,providers!$B$2:$B$11,providers!$Q$2:$Q$11),"")</f>
        <v>4.0999999999999996</v>
      </c>
      <c r="AG376" s="1">
        <f t="shared" si="5"/>
        <v>45383</v>
      </c>
    </row>
    <row r="377" spans="1:33" x14ac:dyDescent="0.25">
      <c r="A377" t="s">
        <v>500</v>
      </c>
      <c r="B377" t="s">
        <v>490</v>
      </c>
      <c r="C377">
        <v>3456789012</v>
      </c>
      <c r="D377">
        <v>3456789012</v>
      </c>
      <c r="E377" s="1">
        <v>45380</v>
      </c>
      <c r="F377" s="1">
        <v>45380</v>
      </c>
      <c r="G377" s="1">
        <v>45414</v>
      </c>
      <c r="H377" t="s">
        <v>28</v>
      </c>
      <c r="I377">
        <v>22</v>
      </c>
      <c r="J377" t="s">
        <v>29</v>
      </c>
      <c r="K377">
        <v>90837</v>
      </c>
      <c r="O377">
        <v>1</v>
      </c>
      <c r="P377">
        <v>234.48</v>
      </c>
      <c r="Q377">
        <v>173.69</v>
      </c>
      <c r="R377">
        <v>138.94999999999999</v>
      </c>
      <c r="S377">
        <v>34.74</v>
      </c>
      <c r="T377" t="s">
        <v>30</v>
      </c>
      <c r="X377" t="s">
        <v>146</v>
      </c>
      <c r="Y377" t="s">
        <v>147</v>
      </c>
      <c r="Z377" t="s">
        <v>33</v>
      </c>
      <c r="AA377" t="str">
        <f>IFERROR(_xlfn.XLOOKUP($J377,avoidable_ed_reference!$A$2:$A$13,avoidable_ed_reference!$C$2:$C$13),"Not Classified")</f>
        <v>Potentially Avoidable</v>
      </c>
      <c r="AB377" t="str">
        <f>IFERROR(_xlfn.XLOOKUP($B377,enrollment!$A$2:$A$801,enrollment!$I$2:$I$801),"")</f>
        <v>OH</v>
      </c>
      <c r="AC377">
        <f>IFERROR(_xlfn.XLOOKUP($B377,enrollment!$A$2:$A$801,enrollment!$L$2:$L$801),"")</f>
        <v>77</v>
      </c>
      <c r="AD377" t="str" cm="1">
        <f t="array" ref="AD377">_xlfn.IFS(AC377="","Unknown",AC377&lt;18,"0-17",AC377&lt;35,"18-34",AC377&lt;50,"35-49",AC377&lt;65,"50-64",TRUE,"65+")</f>
        <v>65+</v>
      </c>
      <c r="AE377">
        <f>IFERROR(_xlfn.XLOOKUP($B377,enrollment!$A$2:$A$801,enrollment!$O$2:$O$801),"")</f>
        <v>6789012345</v>
      </c>
      <c r="AF377">
        <f>IFERROR(_xlfn.XLOOKUP($AE377,providers!$B$2:$B$11,providers!$Q$2:$Q$11),"")</f>
        <v>4.0999999999999996</v>
      </c>
      <c r="AG377" s="1">
        <f t="shared" si="5"/>
        <v>45352</v>
      </c>
    </row>
    <row r="378" spans="1:33" x14ac:dyDescent="0.25">
      <c r="A378" t="s">
        <v>501</v>
      </c>
      <c r="B378" t="s">
        <v>490</v>
      </c>
      <c r="C378">
        <v>4567890123</v>
      </c>
      <c r="D378">
        <v>4567890123</v>
      </c>
      <c r="E378" s="1">
        <v>45376</v>
      </c>
      <c r="F378" s="1">
        <v>45376</v>
      </c>
      <c r="G378" s="1">
        <v>45390</v>
      </c>
      <c r="H378" t="s">
        <v>59</v>
      </c>
      <c r="J378" t="s">
        <v>60</v>
      </c>
      <c r="L378" s="2" t="s">
        <v>61</v>
      </c>
      <c r="M378" t="s">
        <v>62</v>
      </c>
      <c r="N378" t="s">
        <v>63</v>
      </c>
      <c r="O378">
        <v>1</v>
      </c>
      <c r="P378">
        <v>6697.15</v>
      </c>
      <c r="Q378">
        <v>6088.32</v>
      </c>
      <c r="R378">
        <v>4870.66</v>
      </c>
      <c r="S378">
        <v>1217.6600000000001</v>
      </c>
      <c r="T378" t="s">
        <v>30</v>
      </c>
      <c r="U378" t="s">
        <v>493</v>
      </c>
      <c r="X378" t="s">
        <v>146</v>
      </c>
      <c r="Y378" t="s">
        <v>147</v>
      </c>
      <c r="Z378" t="s">
        <v>64</v>
      </c>
      <c r="AA378" t="str">
        <f>IFERROR(_xlfn.XLOOKUP($J378,avoidable_ed_reference!$A$2:$A$13,avoidable_ed_reference!$C$2:$C$13),"Not Classified")</f>
        <v>Not Classified</v>
      </c>
      <c r="AB378" t="str">
        <f>IFERROR(_xlfn.XLOOKUP($B378,enrollment!$A$2:$A$801,enrollment!$I$2:$I$801),"")</f>
        <v>OH</v>
      </c>
      <c r="AC378">
        <f>IFERROR(_xlfn.XLOOKUP($B378,enrollment!$A$2:$A$801,enrollment!$L$2:$L$801),"")</f>
        <v>77</v>
      </c>
      <c r="AD378" t="str" cm="1">
        <f t="array" ref="AD378">_xlfn.IFS(AC378="","Unknown",AC378&lt;18,"0-17",AC378&lt;35,"18-34",AC378&lt;50,"35-49",AC378&lt;65,"50-64",TRUE,"65+")</f>
        <v>65+</v>
      </c>
      <c r="AE378">
        <f>IFERROR(_xlfn.XLOOKUP($B378,enrollment!$A$2:$A$801,enrollment!$O$2:$O$801),"")</f>
        <v>6789012345</v>
      </c>
      <c r="AF378">
        <f>IFERROR(_xlfn.XLOOKUP($AE378,providers!$B$2:$B$11,providers!$Q$2:$Q$11),"")</f>
        <v>4.0999999999999996</v>
      </c>
      <c r="AG378" s="1">
        <f t="shared" si="5"/>
        <v>45352</v>
      </c>
    </row>
    <row r="379" spans="1:33" x14ac:dyDescent="0.25">
      <c r="A379" t="s">
        <v>502</v>
      </c>
      <c r="B379" t="s">
        <v>490</v>
      </c>
      <c r="C379">
        <v>7890123456</v>
      </c>
      <c r="D379">
        <v>7890123456</v>
      </c>
      <c r="E379" s="1">
        <v>45622</v>
      </c>
      <c r="F379" s="1">
        <v>45622</v>
      </c>
      <c r="G379" s="1">
        <v>45638</v>
      </c>
      <c r="H379" t="s">
        <v>28</v>
      </c>
      <c r="I379">
        <v>23</v>
      </c>
      <c r="J379" t="s">
        <v>91</v>
      </c>
      <c r="K379">
        <v>99284</v>
      </c>
      <c r="O379">
        <v>1</v>
      </c>
      <c r="P379">
        <v>1710.25</v>
      </c>
      <c r="Q379">
        <v>950.14</v>
      </c>
      <c r="R379">
        <v>760.11</v>
      </c>
      <c r="S379">
        <v>190.03</v>
      </c>
      <c r="T379" t="s">
        <v>30</v>
      </c>
      <c r="X379" t="s">
        <v>146</v>
      </c>
      <c r="Y379" t="s">
        <v>147</v>
      </c>
      <c r="Z379" t="s">
        <v>45</v>
      </c>
      <c r="AA379" t="str">
        <f>IFERROR(_xlfn.XLOOKUP($J379,avoidable_ed_reference!$A$2:$A$13,avoidable_ed_reference!$C$2:$C$13),"Not Classified")</f>
        <v>Avoidable</v>
      </c>
      <c r="AB379" t="str">
        <f>IFERROR(_xlfn.XLOOKUP($B379,enrollment!$A$2:$A$801,enrollment!$I$2:$I$801),"")</f>
        <v>OH</v>
      </c>
      <c r="AC379">
        <f>IFERROR(_xlfn.XLOOKUP($B379,enrollment!$A$2:$A$801,enrollment!$L$2:$L$801),"")</f>
        <v>77</v>
      </c>
      <c r="AD379" t="str" cm="1">
        <f t="array" ref="AD379">_xlfn.IFS(AC379="","Unknown",AC379&lt;18,"0-17",AC379&lt;35,"18-34",AC379&lt;50,"35-49",AC379&lt;65,"50-64",TRUE,"65+")</f>
        <v>65+</v>
      </c>
      <c r="AE379">
        <f>IFERROR(_xlfn.XLOOKUP($B379,enrollment!$A$2:$A$801,enrollment!$O$2:$O$801),"")</f>
        <v>6789012345</v>
      </c>
      <c r="AF379">
        <f>IFERROR(_xlfn.XLOOKUP($AE379,providers!$B$2:$B$11,providers!$Q$2:$Q$11),"")</f>
        <v>4.0999999999999996</v>
      </c>
      <c r="AG379" s="1">
        <f t="shared" si="5"/>
        <v>45597</v>
      </c>
    </row>
    <row r="380" spans="1:33" x14ac:dyDescent="0.25">
      <c r="A380" t="s">
        <v>503</v>
      </c>
      <c r="B380" t="s">
        <v>490</v>
      </c>
      <c r="C380">
        <v>6789012345</v>
      </c>
      <c r="D380">
        <v>6789012345</v>
      </c>
      <c r="E380" s="1">
        <v>45374</v>
      </c>
      <c r="F380" s="1">
        <v>45374</v>
      </c>
      <c r="G380" s="1">
        <v>45388</v>
      </c>
      <c r="H380" t="s">
        <v>28</v>
      </c>
      <c r="I380">
        <v>11</v>
      </c>
      <c r="J380" t="s">
        <v>47</v>
      </c>
      <c r="K380">
        <v>99213</v>
      </c>
      <c r="O380">
        <v>1</v>
      </c>
      <c r="P380">
        <v>196.67</v>
      </c>
      <c r="Q380">
        <v>145.68</v>
      </c>
      <c r="R380">
        <v>116.54</v>
      </c>
      <c r="S380">
        <v>29.14</v>
      </c>
      <c r="T380" t="s">
        <v>30</v>
      </c>
      <c r="X380" t="s">
        <v>146</v>
      </c>
      <c r="Y380" t="s">
        <v>147</v>
      </c>
      <c r="Z380" t="s">
        <v>39</v>
      </c>
      <c r="AA380" t="str">
        <f>IFERROR(_xlfn.XLOOKUP($J380,avoidable_ed_reference!$A$2:$A$13,avoidable_ed_reference!$C$2:$C$13),"Not Classified")</f>
        <v>Not Classified</v>
      </c>
      <c r="AB380" t="str">
        <f>IFERROR(_xlfn.XLOOKUP($B380,enrollment!$A$2:$A$801,enrollment!$I$2:$I$801),"")</f>
        <v>OH</v>
      </c>
      <c r="AC380">
        <f>IFERROR(_xlfn.XLOOKUP($B380,enrollment!$A$2:$A$801,enrollment!$L$2:$L$801),"")</f>
        <v>77</v>
      </c>
      <c r="AD380" t="str" cm="1">
        <f t="array" ref="AD380">_xlfn.IFS(AC380="","Unknown",AC380&lt;18,"0-17",AC380&lt;35,"18-34",AC380&lt;50,"35-49",AC380&lt;65,"50-64",TRUE,"65+")</f>
        <v>65+</v>
      </c>
      <c r="AE380">
        <f>IFERROR(_xlfn.XLOOKUP($B380,enrollment!$A$2:$A$801,enrollment!$O$2:$O$801),"")</f>
        <v>6789012345</v>
      </c>
      <c r="AF380">
        <f>IFERROR(_xlfn.XLOOKUP($AE380,providers!$B$2:$B$11,providers!$Q$2:$Q$11),"")</f>
        <v>4.0999999999999996</v>
      </c>
      <c r="AG380" s="1">
        <f t="shared" si="5"/>
        <v>45352</v>
      </c>
    </row>
    <row r="381" spans="1:33" x14ac:dyDescent="0.25">
      <c r="A381" t="s">
        <v>504</v>
      </c>
      <c r="B381" t="s">
        <v>490</v>
      </c>
      <c r="C381">
        <v>6789012345</v>
      </c>
      <c r="D381">
        <v>6789012345</v>
      </c>
      <c r="E381" s="1">
        <v>45415</v>
      </c>
      <c r="F381" s="1">
        <v>45415</v>
      </c>
      <c r="G381" s="1">
        <v>45430</v>
      </c>
      <c r="H381" t="s">
        <v>28</v>
      </c>
      <c r="I381">
        <v>11</v>
      </c>
      <c r="J381" t="s">
        <v>35</v>
      </c>
      <c r="K381">
        <v>99213</v>
      </c>
      <c r="O381">
        <v>1</v>
      </c>
      <c r="P381">
        <v>185.3</v>
      </c>
      <c r="Q381">
        <v>137.26</v>
      </c>
      <c r="R381">
        <v>109.81</v>
      </c>
      <c r="S381">
        <v>27.45</v>
      </c>
      <c r="T381" t="s">
        <v>30</v>
      </c>
      <c r="X381" t="s">
        <v>146</v>
      </c>
      <c r="Y381" t="s">
        <v>147</v>
      </c>
      <c r="Z381" t="s">
        <v>39</v>
      </c>
      <c r="AA381" t="str">
        <f>IFERROR(_xlfn.XLOOKUP($J381,avoidable_ed_reference!$A$2:$A$13,avoidable_ed_reference!$C$2:$C$13),"Not Classified")</f>
        <v>Avoidable</v>
      </c>
      <c r="AB381" t="str">
        <f>IFERROR(_xlfn.XLOOKUP($B381,enrollment!$A$2:$A$801,enrollment!$I$2:$I$801),"")</f>
        <v>OH</v>
      </c>
      <c r="AC381">
        <f>IFERROR(_xlfn.XLOOKUP($B381,enrollment!$A$2:$A$801,enrollment!$L$2:$L$801),"")</f>
        <v>77</v>
      </c>
      <c r="AD381" t="str" cm="1">
        <f t="array" ref="AD381">_xlfn.IFS(AC381="","Unknown",AC381&lt;18,"0-17",AC381&lt;35,"18-34",AC381&lt;50,"35-49",AC381&lt;65,"50-64",TRUE,"65+")</f>
        <v>65+</v>
      </c>
      <c r="AE381">
        <f>IFERROR(_xlfn.XLOOKUP($B381,enrollment!$A$2:$A$801,enrollment!$O$2:$O$801),"")</f>
        <v>6789012345</v>
      </c>
      <c r="AF381">
        <f>IFERROR(_xlfn.XLOOKUP($AE381,providers!$B$2:$B$11,providers!$Q$2:$Q$11),"")</f>
        <v>4.0999999999999996</v>
      </c>
      <c r="AG381" s="1">
        <f t="shared" si="5"/>
        <v>45413</v>
      </c>
    </row>
    <row r="382" spans="1:33" x14ac:dyDescent="0.25">
      <c r="A382" t="s">
        <v>505</v>
      </c>
      <c r="B382" t="s">
        <v>490</v>
      </c>
      <c r="C382">
        <v>6789012345</v>
      </c>
      <c r="D382">
        <v>6789012345</v>
      </c>
      <c r="E382" s="1">
        <v>45294</v>
      </c>
      <c r="F382" s="1">
        <v>45294</v>
      </c>
      <c r="G382" s="1">
        <v>45322</v>
      </c>
      <c r="H382" t="s">
        <v>28</v>
      </c>
      <c r="I382">
        <v>11</v>
      </c>
      <c r="J382" t="s">
        <v>47</v>
      </c>
      <c r="K382">
        <v>99213</v>
      </c>
      <c r="O382">
        <v>1</v>
      </c>
      <c r="P382">
        <v>219.78</v>
      </c>
      <c r="Q382">
        <v>162.80000000000001</v>
      </c>
      <c r="R382">
        <v>130.24</v>
      </c>
      <c r="S382">
        <v>32.56</v>
      </c>
      <c r="T382" t="s">
        <v>30</v>
      </c>
      <c r="X382" t="s">
        <v>146</v>
      </c>
      <c r="Y382" t="s">
        <v>147</v>
      </c>
      <c r="Z382" t="s">
        <v>39</v>
      </c>
      <c r="AA382" t="str">
        <f>IFERROR(_xlfn.XLOOKUP($J382,avoidable_ed_reference!$A$2:$A$13,avoidable_ed_reference!$C$2:$C$13),"Not Classified")</f>
        <v>Not Classified</v>
      </c>
      <c r="AB382" t="str">
        <f>IFERROR(_xlfn.XLOOKUP($B382,enrollment!$A$2:$A$801,enrollment!$I$2:$I$801),"")</f>
        <v>OH</v>
      </c>
      <c r="AC382">
        <f>IFERROR(_xlfn.XLOOKUP($B382,enrollment!$A$2:$A$801,enrollment!$L$2:$L$801),"")</f>
        <v>77</v>
      </c>
      <c r="AD382" t="str" cm="1">
        <f t="array" ref="AD382">_xlfn.IFS(AC382="","Unknown",AC382&lt;18,"0-17",AC382&lt;35,"18-34",AC382&lt;50,"35-49",AC382&lt;65,"50-64",TRUE,"65+")</f>
        <v>65+</v>
      </c>
      <c r="AE382">
        <f>IFERROR(_xlfn.XLOOKUP($B382,enrollment!$A$2:$A$801,enrollment!$O$2:$O$801),"")</f>
        <v>6789012345</v>
      </c>
      <c r="AF382">
        <f>IFERROR(_xlfn.XLOOKUP($AE382,providers!$B$2:$B$11,providers!$Q$2:$Q$11),"")</f>
        <v>4.0999999999999996</v>
      </c>
      <c r="AG382" s="1">
        <f t="shared" si="5"/>
        <v>45292</v>
      </c>
    </row>
    <row r="383" spans="1:33" x14ac:dyDescent="0.25">
      <c r="A383" t="s">
        <v>506</v>
      </c>
      <c r="B383" t="s">
        <v>507</v>
      </c>
      <c r="C383">
        <v>7890123456</v>
      </c>
      <c r="D383">
        <v>7890123456</v>
      </c>
      <c r="E383" s="1">
        <v>45405</v>
      </c>
      <c r="F383" s="1">
        <v>45405</v>
      </c>
      <c r="G383" s="1">
        <v>45427</v>
      </c>
      <c r="H383" t="s">
        <v>28</v>
      </c>
      <c r="I383">
        <v>11</v>
      </c>
      <c r="J383" t="s">
        <v>38</v>
      </c>
      <c r="K383">
        <v>99213</v>
      </c>
      <c r="O383">
        <v>1</v>
      </c>
      <c r="P383">
        <v>192.83</v>
      </c>
      <c r="Q383">
        <v>142.84</v>
      </c>
      <c r="R383">
        <v>114.27</v>
      </c>
      <c r="S383">
        <v>28.57</v>
      </c>
      <c r="T383" t="s">
        <v>30</v>
      </c>
      <c r="X383" t="s">
        <v>31</v>
      </c>
      <c r="Y383" t="s">
        <v>32</v>
      </c>
      <c r="Z383" t="s">
        <v>39</v>
      </c>
      <c r="AA383" t="str">
        <f>IFERROR(_xlfn.XLOOKUP($J383,avoidable_ed_reference!$A$2:$A$13,avoidable_ed_reference!$C$2:$C$13),"Not Classified")</f>
        <v>Not Classified</v>
      </c>
      <c r="AB383" t="str">
        <f>IFERROR(_xlfn.XLOOKUP($B383,enrollment!$A$2:$A$801,enrollment!$I$2:$I$801),"")</f>
        <v>TN</v>
      </c>
      <c r="AC383">
        <f>IFERROR(_xlfn.XLOOKUP($B383,enrollment!$A$2:$A$801,enrollment!$L$2:$L$801),"")</f>
        <v>54</v>
      </c>
      <c r="AD383" t="str" cm="1">
        <f t="array" ref="AD383">_xlfn.IFS(AC383="","Unknown",AC383&lt;18,"0-17",AC383&lt;35,"18-34",AC383&lt;50,"35-49",AC383&lt;65,"50-64",TRUE,"65+")</f>
        <v>50-64</v>
      </c>
      <c r="AE383">
        <f>IFERROR(_xlfn.XLOOKUP($B383,enrollment!$A$2:$A$801,enrollment!$O$2:$O$801),"")</f>
        <v>7890123456</v>
      </c>
      <c r="AF383">
        <f>IFERROR(_xlfn.XLOOKUP($AE383,providers!$B$2:$B$11,providers!$Q$2:$Q$11),"")</f>
        <v>3.9</v>
      </c>
      <c r="AG383" s="1">
        <f t="shared" si="5"/>
        <v>45383</v>
      </c>
    </row>
    <row r="384" spans="1:33" x14ac:dyDescent="0.25">
      <c r="A384" t="s">
        <v>508</v>
      </c>
      <c r="B384" t="s">
        <v>507</v>
      </c>
      <c r="C384">
        <v>2345678901</v>
      </c>
      <c r="D384">
        <v>2345678901</v>
      </c>
      <c r="E384" s="1">
        <v>45367</v>
      </c>
      <c r="F384" s="1">
        <v>45367</v>
      </c>
      <c r="G384" s="1">
        <v>45397</v>
      </c>
      <c r="H384" t="s">
        <v>59</v>
      </c>
      <c r="J384" t="s">
        <v>47</v>
      </c>
      <c r="L384" s="2" t="s">
        <v>82</v>
      </c>
      <c r="M384" t="s">
        <v>83</v>
      </c>
      <c r="N384" t="s">
        <v>84</v>
      </c>
      <c r="O384">
        <v>1</v>
      </c>
      <c r="P384">
        <v>754.56</v>
      </c>
      <c r="Q384">
        <v>685.96</v>
      </c>
      <c r="R384">
        <v>548.77</v>
      </c>
      <c r="S384">
        <v>137.19</v>
      </c>
      <c r="T384" t="s">
        <v>30</v>
      </c>
      <c r="X384" t="s">
        <v>31</v>
      </c>
      <c r="Y384" t="s">
        <v>32</v>
      </c>
      <c r="Z384" t="s">
        <v>64</v>
      </c>
      <c r="AA384" t="str">
        <f>IFERROR(_xlfn.XLOOKUP($J384,avoidable_ed_reference!$A$2:$A$13,avoidable_ed_reference!$C$2:$C$13),"Not Classified")</f>
        <v>Not Classified</v>
      </c>
      <c r="AB384" t="str">
        <f>IFERROR(_xlfn.XLOOKUP($B384,enrollment!$A$2:$A$801,enrollment!$I$2:$I$801),"")</f>
        <v>TN</v>
      </c>
      <c r="AC384">
        <f>IFERROR(_xlfn.XLOOKUP($B384,enrollment!$A$2:$A$801,enrollment!$L$2:$L$801),"")</f>
        <v>54</v>
      </c>
      <c r="AD384" t="str" cm="1">
        <f t="array" ref="AD384">_xlfn.IFS(AC384="","Unknown",AC384&lt;18,"0-17",AC384&lt;35,"18-34",AC384&lt;50,"35-49",AC384&lt;65,"50-64",TRUE,"65+")</f>
        <v>50-64</v>
      </c>
      <c r="AE384">
        <f>IFERROR(_xlfn.XLOOKUP($B384,enrollment!$A$2:$A$801,enrollment!$O$2:$O$801),"")</f>
        <v>7890123456</v>
      </c>
      <c r="AF384">
        <f>IFERROR(_xlfn.XLOOKUP($AE384,providers!$B$2:$B$11,providers!$Q$2:$Q$11),"")</f>
        <v>3.9</v>
      </c>
      <c r="AG384" s="1">
        <f t="shared" si="5"/>
        <v>45352</v>
      </c>
    </row>
    <row r="385" spans="1:33" x14ac:dyDescent="0.25">
      <c r="A385" t="s">
        <v>509</v>
      </c>
      <c r="B385" t="s">
        <v>507</v>
      </c>
      <c r="C385">
        <v>2345678901</v>
      </c>
      <c r="D385">
        <v>2345678901</v>
      </c>
      <c r="E385" s="1">
        <v>45330</v>
      </c>
      <c r="F385" s="1">
        <v>45330</v>
      </c>
      <c r="G385" s="1">
        <v>45360</v>
      </c>
      <c r="H385" t="s">
        <v>28</v>
      </c>
      <c r="I385">
        <v>23</v>
      </c>
      <c r="J385" t="s">
        <v>184</v>
      </c>
      <c r="K385">
        <v>99284</v>
      </c>
      <c r="O385">
        <v>1</v>
      </c>
      <c r="P385">
        <v>1618.6</v>
      </c>
      <c r="Q385">
        <v>899.22</v>
      </c>
      <c r="R385">
        <v>719.38</v>
      </c>
      <c r="S385">
        <v>179.84</v>
      </c>
      <c r="T385" t="s">
        <v>30</v>
      </c>
      <c r="X385" t="s">
        <v>31</v>
      </c>
      <c r="Y385" t="s">
        <v>32</v>
      </c>
      <c r="Z385" t="s">
        <v>45</v>
      </c>
      <c r="AA385" t="str">
        <f>IFERROR(_xlfn.XLOOKUP($J385,avoidable_ed_reference!$A$2:$A$13,avoidable_ed_reference!$C$2:$C$13),"Not Classified")</f>
        <v>Non-Avoidable</v>
      </c>
      <c r="AB385" t="str">
        <f>IFERROR(_xlfn.XLOOKUP($B385,enrollment!$A$2:$A$801,enrollment!$I$2:$I$801),"")</f>
        <v>TN</v>
      </c>
      <c r="AC385">
        <f>IFERROR(_xlfn.XLOOKUP($B385,enrollment!$A$2:$A$801,enrollment!$L$2:$L$801),"")</f>
        <v>54</v>
      </c>
      <c r="AD385" t="str" cm="1">
        <f t="array" ref="AD385">_xlfn.IFS(AC385="","Unknown",AC385&lt;18,"0-17",AC385&lt;35,"18-34",AC385&lt;50,"35-49",AC385&lt;65,"50-64",TRUE,"65+")</f>
        <v>50-64</v>
      </c>
      <c r="AE385">
        <f>IFERROR(_xlfn.XLOOKUP($B385,enrollment!$A$2:$A$801,enrollment!$O$2:$O$801),"")</f>
        <v>7890123456</v>
      </c>
      <c r="AF385">
        <f>IFERROR(_xlfn.XLOOKUP($AE385,providers!$B$2:$B$11,providers!$Q$2:$Q$11),"")</f>
        <v>3.9</v>
      </c>
      <c r="AG385" s="1">
        <f t="shared" si="5"/>
        <v>45323</v>
      </c>
    </row>
    <row r="386" spans="1:33" x14ac:dyDescent="0.25">
      <c r="A386" t="s">
        <v>510</v>
      </c>
      <c r="B386" t="s">
        <v>511</v>
      </c>
      <c r="C386">
        <v>3456789012</v>
      </c>
      <c r="D386">
        <v>3456789012</v>
      </c>
      <c r="E386" s="1">
        <v>45394</v>
      </c>
      <c r="F386" s="1">
        <v>45394</v>
      </c>
      <c r="G386" s="1">
        <v>45412</v>
      </c>
      <c r="H386" t="s">
        <v>28</v>
      </c>
      <c r="I386">
        <v>23</v>
      </c>
      <c r="J386" t="s">
        <v>35</v>
      </c>
      <c r="K386">
        <v>99284</v>
      </c>
      <c r="O386">
        <v>1</v>
      </c>
      <c r="P386">
        <v>1931.09</v>
      </c>
      <c r="Q386">
        <v>1072.83</v>
      </c>
      <c r="R386">
        <v>858.26</v>
      </c>
      <c r="S386">
        <v>214.57</v>
      </c>
      <c r="T386" t="s">
        <v>30</v>
      </c>
      <c r="X386" t="s">
        <v>146</v>
      </c>
      <c r="Y386" t="s">
        <v>147</v>
      </c>
      <c r="Z386" t="s">
        <v>45</v>
      </c>
      <c r="AA386" t="str">
        <f>IFERROR(_xlfn.XLOOKUP($J386,avoidable_ed_reference!$A$2:$A$13,avoidable_ed_reference!$C$2:$C$13),"Not Classified")</f>
        <v>Avoidable</v>
      </c>
      <c r="AB386" t="str">
        <f>IFERROR(_xlfn.XLOOKUP($B386,enrollment!$A$2:$A$801,enrollment!$I$2:$I$801),"")</f>
        <v>OH</v>
      </c>
      <c r="AC386">
        <f>IFERROR(_xlfn.XLOOKUP($B386,enrollment!$A$2:$A$801,enrollment!$L$2:$L$801),"")</f>
        <v>73</v>
      </c>
      <c r="AD386" t="str" cm="1">
        <f t="array" ref="AD386">_xlfn.IFS(AC386="","Unknown",AC386&lt;18,"0-17",AC386&lt;35,"18-34",AC386&lt;50,"35-49",AC386&lt;65,"50-64",TRUE,"65+")</f>
        <v>65+</v>
      </c>
      <c r="AE386">
        <f>IFERROR(_xlfn.XLOOKUP($B386,enrollment!$A$2:$A$801,enrollment!$O$2:$O$801),"")</f>
        <v>2345678901</v>
      </c>
      <c r="AF386">
        <f>IFERROR(_xlfn.XLOOKUP($AE386,providers!$B$2:$B$11,providers!$Q$2:$Q$11),"")</f>
        <v>4.2</v>
      </c>
      <c r="AG386" s="1">
        <f t="shared" si="5"/>
        <v>45383</v>
      </c>
    </row>
    <row r="387" spans="1:33" x14ac:dyDescent="0.25">
      <c r="A387" t="s">
        <v>512</v>
      </c>
      <c r="B387" t="s">
        <v>511</v>
      </c>
      <c r="C387">
        <v>5678901234</v>
      </c>
      <c r="D387">
        <v>5678901234</v>
      </c>
      <c r="E387" s="1">
        <v>45500</v>
      </c>
      <c r="F387" s="1">
        <v>45500</v>
      </c>
      <c r="G387" s="1">
        <v>45531</v>
      </c>
      <c r="H387" t="s">
        <v>28</v>
      </c>
      <c r="I387">
        <v>20</v>
      </c>
      <c r="J387" t="s">
        <v>35</v>
      </c>
      <c r="K387">
        <v>99213</v>
      </c>
      <c r="O387">
        <v>1</v>
      </c>
      <c r="P387">
        <v>152.87</v>
      </c>
      <c r="Q387">
        <v>117.59</v>
      </c>
      <c r="R387">
        <v>94.07</v>
      </c>
      <c r="S387">
        <v>23.52</v>
      </c>
      <c r="T387" t="s">
        <v>30</v>
      </c>
      <c r="X387" t="s">
        <v>146</v>
      </c>
      <c r="Y387" t="s">
        <v>147</v>
      </c>
      <c r="Z387" t="s">
        <v>36</v>
      </c>
      <c r="AA387" t="str">
        <f>IFERROR(_xlfn.XLOOKUP($J387,avoidable_ed_reference!$A$2:$A$13,avoidable_ed_reference!$C$2:$C$13),"Not Classified")</f>
        <v>Avoidable</v>
      </c>
      <c r="AB387" t="str">
        <f>IFERROR(_xlfn.XLOOKUP($B387,enrollment!$A$2:$A$801,enrollment!$I$2:$I$801),"")</f>
        <v>OH</v>
      </c>
      <c r="AC387">
        <f>IFERROR(_xlfn.XLOOKUP($B387,enrollment!$A$2:$A$801,enrollment!$L$2:$L$801),"")</f>
        <v>73</v>
      </c>
      <c r="AD387" t="str" cm="1">
        <f t="array" ref="AD387">_xlfn.IFS(AC387="","Unknown",AC387&lt;18,"0-17",AC387&lt;35,"18-34",AC387&lt;50,"35-49",AC387&lt;65,"50-64",TRUE,"65+")</f>
        <v>65+</v>
      </c>
      <c r="AE387">
        <f>IFERROR(_xlfn.XLOOKUP($B387,enrollment!$A$2:$A$801,enrollment!$O$2:$O$801),"")</f>
        <v>2345678901</v>
      </c>
      <c r="AF387">
        <f>IFERROR(_xlfn.XLOOKUP($AE387,providers!$B$2:$B$11,providers!$Q$2:$Q$11),"")</f>
        <v>4.2</v>
      </c>
      <c r="AG387" s="1">
        <f t="shared" ref="AG387:AG450" si="6">EOMONTH(E387,-1)+1</f>
        <v>45474</v>
      </c>
    </row>
    <row r="388" spans="1:33" x14ac:dyDescent="0.25">
      <c r="A388" t="s">
        <v>513</v>
      </c>
      <c r="B388" t="s">
        <v>511</v>
      </c>
      <c r="C388">
        <v>2345678901</v>
      </c>
      <c r="D388">
        <v>2345678901</v>
      </c>
      <c r="E388" s="1">
        <v>45583</v>
      </c>
      <c r="F388" s="1">
        <v>45583</v>
      </c>
      <c r="G388" s="1">
        <v>45614</v>
      </c>
      <c r="H388" t="s">
        <v>28</v>
      </c>
      <c r="I388">
        <v>11</v>
      </c>
      <c r="J388" t="s">
        <v>47</v>
      </c>
      <c r="K388">
        <v>99213</v>
      </c>
      <c r="O388">
        <v>1</v>
      </c>
      <c r="P388">
        <v>192.94</v>
      </c>
      <c r="Q388">
        <v>142.91999999999999</v>
      </c>
      <c r="R388">
        <v>114.34</v>
      </c>
      <c r="S388">
        <v>28.58</v>
      </c>
      <c r="T388" t="s">
        <v>30</v>
      </c>
      <c r="X388" t="s">
        <v>146</v>
      </c>
      <c r="Y388" t="s">
        <v>147</v>
      </c>
      <c r="Z388" t="s">
        <v>39</v>
      </c>
      <c r="AA388" t="str">
        <f>IFERROR(_xlfn.XLOOKUP($J388,avoidable_ed_reference!$A$2:$A$13,avoidable_ed_reference!$C$2:$C$13),"Not Classified")</f>
        <v>Not Classified</v>
      </c>
      <c r="AB388" t="str">
        <f>IFERROR(_xlfn.XLOOKUP($B388,enrollment!$A$2:$A$801,enrollment!$I$2:$I$801),"")</f>
        <v>OH</v>
      </c>
      <c r="AC388">
        <f>IFERROR(_xlfn.XLOOKUP($B388,enrollment!$A$2:$A$801,enrollment!$L$2:$L$801),"")</f>
        <v>73</v>
      </c>
      <c r="AD388" t="str" cm="1">
        <f t="array" ref="AD388">_xlfn.IFS(AC388="","Unknown",AC388&lt;18,"0-17",AC388&lt;35,"18-34",AC388&lt;50,"35-49",AC388&lt;65,"50-64",TRUE,"65+")</f>
        <v>65+</v>
      </c>
      <c r="AE388">
        <f>IFERROR(_xlfn.XLOOKUP($B388,enrollment!$A$2:$A$801,enrollment!$O$2:$O$801),"")</f>
        <v>2345678901</v>
      </c>
      <c r="AF388">
        <f>IFERROR(_xlfn.XLOOKUP($AE388,providers!$B$2:$B$11,providers!$Q$2:$Q$11),"")</f>
        <v>4.2</v>
      </c>
      <c r="AG388" s="1">
        <f t="shared" si="6"/>
        <v>45566</v>
      </c>
    </row>
    <row r="389" spans="1:33" x14ac:dyDescent="0.25">
      <c r="A389" t="s">
        <v>514</v>
      </c>
      <c r="B389" t="s">
        <v>511</v>
      </c>
      <c r="C389">
        <v>2345678901</v>
      </c>
      <c r="D389">
        <v>2345678901</v>
      </c>
      <c r="E389" s="1">
        <v>45363</v>
      </c>
      <c r="F389" s="1">
        <v>45363</v>
      </c>
      <c r="G389" s="1">
        <v>45392</v>
      </c>
      <c r="H389" t="s">
        <v>28</v>
      </c>
      <c r="I389">
        <v>11</v>
      </c>
      <c r="J389" t="s">
        <v>47</v>
      </c>
      <c r="K389">
        <v>99213</v>
      </c>
      <c r="O389">
        <v>1</v>
      </c>
      <c r="P389">
        <v>226.92</v>
      </c>
      <c r="Q389">
        <v>168.09</v>
      </c>
      <c r="R389">
        <v>134.47</v>
      </c>
      <c r="S389">
        <v>33.619999999999997</v>
      </c>
      <c r="T389" t="s">
        <v>30</v>
      </c>
      <c r="X389" t="s">
        <v>146</v>
      </c>
      <c r="Y389" t="s">
        <v>147</v>
      </c>
      <c r="Z389" t="s">
        <v>39</v>
      </c>
      <c r="AA389" t="str">
        <f>IFERROR(_xlfn.XLOOKUP($J389,avoidable_ed_reference!$A$2:$A$13,avoidable_ed_reference!$C$2:$C$13),"Not Classified")</f>
        <v>Not Classified</v>
      </c>
      <c r="AB389" t="str">
        <f>IFERROR(_xlfn.XLOOKUP($B389,enrollment!$A$2:$A$801,enrollment!$I$2:$I$801),"")</f>
        <v>OH</v>
      </c>
      <c r="AC389">
        <f>IFERROR(_xlfn.XLOOKUP($B389,enrollment!$A$2:$A$801,enrollment!$L$2:$L$801),"")</f>
        <v>73</v>
      </c>
      <c r="AD389" t="str" cm="1">
        <f t="array" ref="AD389">_xlfn.IFS(AC389="","Unknown",AC389&lt;18,"0-17",AC389&lt;35,"18-34",AC389&lt;50,"35-49",AC389&lt;65,"50-64",TRUE,"65+")</f>
        <v>65+</v>
      </c>
      <c r="AE389">
        <f>IFERROR(_xlfn.XLOOKUP($B389,enrollment!$A$2:$A$801,enrollment!$O$2:$O$801),"")</f>
        <v>2345678901</v>
      </c>
      <c r="AF389">
        <f>IFERROR(_xlfn.XLOOKUP($AE389,providers!$B$2:$B$11,providers!$Q$2:$Q$11),"")</f>
        <v>4.2</v>
      </c>
      <c r="AG389" s="1">
        <f t="shared" si="6"/>
        <v>45352</v>
      </c>
    </row>
    <row r="390" spans="1:33" x14ac:dyDescent="0.25">
      <c r="A390" t="s">
        <v>515</v>
      </c>
      <c r="B390" t="s">
        <v>511</v>
      </c>
      <c r="C390">
        <v>2345678901</v>
      </c>
      <c r="D390">
        <v>2345678901</v>
      </c>
      <c r="E390" s="1">
        <v>45298</v>
      </c>
      <c r="F390" s="1">
        <v>45298</v>
      </c>
      <c r="G390" s="1">
        <v>45333</v>
      </c>
      <c r="H390" t="s">
        <v>28</v>
      </c>
      <c r="I390">
        <v>11</v>
      </c>
      <c r="J390" t="s">
        <v>38</v>
      </c>
      <c r="K390">
        <v>99213</v>
      </c>
      <c r="O390">
        <v>1</v>
      </c>
      <c r="P390">
        <v>188.66</v>
      </c>
      <c r="Q390">
        <v>139.75</v>
      </c>
      <c r="R390">
        <v>111.8</v>
      </c>
      <c r="S390">
        <v>27.95</v>
      </c>
      <c r="T390" t="s">
        <v>30</v>
      </c>
      <c r="X390" t="s">
        <v>146</v>
      </c>
      <c r="Y390" t="s">
        <v>147</v>
      </c>
      <c r="Z390" t="s">
        <v>39</v>
      </c>
      <c r="AA390" t="str">
        <f>IFERROR(_xlfn.XLOOKUP($J390,avoidable_ed_reference!$A$2:$A$13,avoidable_ed_reference!$C$2:$C$13),"Not Classified")</f>
        <v>Not Classified</v>
      </c>
      <c r="AB390" t="str">
        <f>IFERROR(_xlfn.XLOOKUP($B390,enrollment!$A$2:$A$801,enrollment!$I$2:$I$801),"")</f>
        <v>OH</v>
      </c>
      <c r="AC390">
        <f>IFERROR(_xlfn.XLOOKUP($B390,enrollment!$A$2:$A$801,enrollment!$L$2:$L$801),"")</f>
        <v>73</v>
      </c>
      <c r="AD390" t="str" cm="1">
        <f t="array" ref="AD390">_xlfn.IFS(AC390="","Unknown",AC390&lt;18,"0-17",AC390&lt;35,"18-34",AC390&lt;50,"35-49",AC390&lt;65,"50-64",TRUE,"65+")</f>
        <v>65+</v>
      </c>
      <c r="AE390">
        <f>IFERROR(_xlfn.XLOOKUP($B390,enrollment!$A$2:$A$801,enrollment!$O$2:$O$801),"")</f>
        <v>2345678901</v>
      </c>
      <c r="AF390">
        <f>IFERROR(_xlfn.XLOOKUP($AE390,providers!$B$2:$B$11,providers!$Q$2:$Q$11),"")</f>
        <v>4.2</v>
      </c>
      <c r="AG390" s="1">
        <f t="shared" si="6"/>
        <v>45292</v>
      </c>
    </row>
    <row r="391" spans="1:33" x14ac:dyDescent="0.25">
      <c r="A391" t="s">
        <v>516</v>
      </c>
      <c r="B391" t="s">
        <v>511</v>
      </c>
      <c r="C391">
        <v>2345678901</v>
      </c>
      <c r="D391">
        <v>2345678901</v>
      </c>
      <c r="E391" s="1">
        <v>45506</v>
      </c>
      <c r="F391" s="1">
        <v>45506</v>
      </c>
      <c r="G391" s="1">
        <v>45536</v>
      </c>
      <c r="H391" t="s">
        <v>28</v>
      </c>
      <c r="I391">
        <v>11</v>
      </c>
      <c r="J391" t="s">
        <v>35</v>
      </c>
      <c r="K391">
        <v>99213</v>
      </c>
      <c r="O391">
        <v>1</v>
      </c>
      <c r="P391">
        <v>220.35</v>
      </c>
      <c r="Q391">
        <v>163.22</v>
      </c>
      <c r="R391">
        <v>130.58000000000001</v>
      </c>
      <c r="S391">
        <v>32.64</v>
      </c>
      <c r="T391" t="s">
        <v>30</v>
      </c>
      <c r="X391" t="s">
        <v>146</v>
      </c>
      <c r="Y391" t="s">
        <v>147</v>
      </c>
      <c r="Z391" t="s">
        <v>39</v>
      </c>
      <c r="AA391" t="str">
        <f>IFERROR(_xlfn.XLOOKUP($J391,avoidable_ed_reference!$A$2:$A$13,avoidable_ed_reference!$C$2:$C$13),"Not Classified")</f>
        <v>Avoidable</v>
      </c>
      <c r="AB391" t="str">
        <f>IFERROR(_xlfn.XLOOKUP($B391,enrollment!$A$2:$A$801,enrollment!$I$2:$I$801),"")</f>
        <v>OH</v>
      </c>
      <c r="AC391">
        <f>IFERROR(_xlfn.XLOOKUP($B391,enrollment!$A$2:$A$801,enrollment!$L$2:$L$801),"")</f>
        <v>73</v>
      </c>
      <c r="AD391" t="str" cm="1">
        <f t="array" ref="AD391">_xlfn.IFS(AC391="","Unknown",AC391&lt;18,"0-17",AC391&lt;35,"18-34",AC391&lt;50,"35-49",AC391&lt;65,"50-64",TRUE,"65+")</f>
        <v>65+</v>
      </c>
      <c r="AE391">
        <f>IFERROR(_xlfn.XLOOKUP($B391,enrollment!$A$2:$A$801,enrollment!$O$2:$O$801),"")</f>
        <v>2345678901</v>
      </c>
      <c r="AF391">
        <f>IFERROR(_xlfn.XLOOKUP($AE391,providers!$B$2:$B$11,providers!$Q$2:$Q$11),"")</f>
        <v>4.2</v>
      </c>
      <c r="AG391" s="1">
        <f t="shared" si="6"/>
        <v>45505</v>
      </c>
    </row>
    <row r="392" spans="1:33" x14ac:dyDescent="0.25">
      <c r="A392" t="s">
        <v>517</v>
      </c>
      <c r="B392" t="s">
        <v>518</v>
      </c>
      <c r="C392">
        <v>5678901234</v>
      </c>
      <c r="D392">
        <v>5678901234</v>
      </c>
      <c r="E392" s="1">
        <v>45378</v>
      </c>
      <c r="F392" s="1">
        <v>45378</v>
      </c>
      <c r="G392" s="1">
        <v>45399</v>
      </c>
      <c r="H392" t="s">
        <v>28</v>
      </c>
      <c r="I392">
        <v>20</v>
      </c>
      <c r="J392" t="s">
        <v>35</v>
      </c>
      <c r="K392">
        <v>99213</v>
      </c>
      <c r="O392">
        <v>1</v>
      </c>
      <c r="P392">
        <v>164.01</v>
      </c>
      <c r="Q392">
        <v>126.16</v>
      </c>
      <c r="R392">
        <v>100.93</v>
      </c>
      <c r="S392">
        <v>25.23</v>
      </c>
      <c r="T392" t="s">
        <v>30</v>
      </c>
      <c r="X392" t="s">
        <v>43</v>
      </c>
      <c r="Y392" t="s">
        <v>44</v>
      </c>
      <c r="Z392" t="s">
        <v>36</v>
      </c>
      <c r="AA392" t="str">
        <f>IFERROR(_xlfn.XLOOKUP($J392,avoidable_ed_reference!$A$2:$A$13,avoidable_ed_reference!$C$2:$C$13),"Not Classified")</f>
        <v>Avoidable</v>
      </c>
      <c r="AB392" t="str">
        <f>IFERROR(_xlfn.XLOOKUP($B392,enrollment!$A$2:$A$801,enrollment!$I$2:$I$801),"")</f>
        <v>KY</v>
      </c>
      <c r="AC392">
        <f>IFERROR(_xlfn.XLOOKUP($B392,enrollment!$A$2:$A$801,enrollment!$L$2:$L$801),"")</f>
        <v>79</v>
      </c>
      <c r="AD392" t="str" cm="1">
        <f t="array" ref="AD392">_xlfn.IFS(AC392="","Unknown",AC392&lt;18,"0-17",AC392&lt;35,"18-34",AC392&lt;50,"35-49",AC392&lt;65,"50-64",TRUE,"65+")</f>
        <v>65+</v>
      </c>
      <c r="AE392">
        <f>IFERROR(_xlfn.XLOOKUP($B392,enrollment!$A$2:$A$801,enrollment!$O$2:$O$801),"")</f>
        <v>9012345678</v>
      </c>
      <c r="AF392">
        <f>IFERROR(_xlfn.XLOOKUP($AE392,providers!$B$2:$B$11,providers!$Q$2:$Q$11),"")</f>
        <v>4.3</v>
      </c>
      <c r="AG392" s="1">
        <f t="shared" si="6"/>
        <v>45352</v>
      </c>
    </row>
    <row r="393" spans="1:33" x14ac:dyDescent="0.25">
      <c r="A393" t="s">
        <v>519</v>
      </c>
      <c r="B393" t="s">
        <v>518</v>
      </c>
      <c r="C393">
        <v>9012345678</v>
      </c>
      <c r="D393">
        <v>9012345678</v>
      </c>
      <c r="E393" s="1">
        <v>45509</v>
      </c>
      <c r="F393" s="1">
        <v>45509</v>
      </c>
      <c r="G393" s="1">
        <v>45526</v>
      </c>
      <c r="H393" t="s">
        <v>28</v>
      </c>
      <c r="I393">
        <v>11</v>
      </c>
      <c r="J393" t="s">
        <v>38</v>
      </c>
      <c r="K393">
        <v>99213</v>
      </c>
      <c r="O393">
        <v>1</v>
      </c>
      <c r="P393">
        <v>211.99</v>
      </c>
      <c r="Q393">
        <v>157.03</v>
      </c>
      <c r="R393">
        <v>125.62</v>
      </c>
      <c r="S393">
        <v>31.41</v>
      </c>
      <c r="T393" t="s">
        <v>30</v>
      </c>
      <c r="X393" t="s">
        <v>43</v>
      </c>
      <c r="Y393" t="s">
        <v>44</v>
      </c>
      <c r="Z393" t="s">
        <v>39</v>
      </c>
      <c r="AA393" t="str">
        <f>IFERROR(_xlfn.XLOOKUP($J393,avoidable_ed_reference!$A$2:$A$13,avoidable_ed_reference!$C$2:$C$13),"Not Classified")</f>
        <v>Not Classified</v>
      </c>
      <c r="AB393" t="str">
        <f>IFERROR(_xlfn.XLOOKUP($B393,enrollment!$A$2:$A$801,enrollment!$I$2:$I$801),"")</f>
        <v>KY</v>
      </c>
      <c r="AC393">
        <f>IFERROR(_xlfn.XLOOKUP($B393,enrollment!$A$2:$A$801,enrollment!$L$2:$L$801),"")</f>
        <v>79</v>
      </c>
      <c r="AD393" t="str" cm="1">
        <f t="array" ref="AD393">_xlfn.IFS(AC393="","Unknown",AC393&lt;18,"0-17",AC393&lt;35,"18-34",AC393&lt;50,"35-49",AC393&lt;65,"50-64",TRUE,"65+")</f>
        <v>65+</v>
      </c>
      <c r="AE393">
        <f>IFERROR(_xlfn.XLOOKUP($B393,enrollment!$A$2:$A$801,enrollment!$O$2:$O$801),"")</f>
        <v>9012345678</v>
      </c>
      <c r="AF393">
        <f>IFERROR(_xlfn.XLOOKUP($AE393,providers!$B$2:$B$11,providers!$Q$2:$Q$11),"")</f>
        <v>4.3</v>
      </c>
      <c r="AG393" s="1">
        <f t="shared" si="6"/>
        <v>45505</v>
      </c>
    </row>
    <row r="394" spans="1:33" x14ac:dyDescent="0.25">
      <c r="A394" t="s">
        <v>520</v>
      </c>
      <c r="B394" t="s">
        <v>518</v>
      </c>
      <c r="C394">
        <v>7890123456</v>
      </c>
      <c r="D394">
        <v>7890123456</v>
      </c>
      <c r="E394" s="1">
        <v>45588</v>
      </c>
      <c r="F394" s="1">
        <v>45588</v>
      </c>
      <c r="G394" s="1">
        <v>45623</v>
      </c>
      <c r="H394" t="s">
        <v>28</v>
      </c>
      <c r="I394">
        <v>23</v>
      </c>
      <c r="J394" t="s">
        <v>77</v>
      </c>
      <c r="K394">
        <v>99284</v>
      </c>
      <c r="O394">
        <v>1</v>
      </c>
      <c r="P394">
        <v>1827.11</v>
      </c>
      <c r="Q394">
        <v>1015.06</v>
      </c>
      <c r="R394">
        <v>812.05</v>
      </c>
      <c r="S394">
        <v>203.01</v>
      </c>
      <c r="T394" t="s">
        <v>30</v>
      </c>
      <c r="X394" t="s">
        <v>43</v>
      </c>
      <c r="Y394" t="s">
        <v>44</v>
      </c>
      <c r="Z394" t="s">
        <v>45</v>
      </c>
      <c r="AA394" t="str">
        <f>IFERROR(_xlfn.XLOOKUP($J394,avoidable_ed_reference!$A$2:$A$13,avoidable_ed_reference!$C$2:$C$13),"Not Classified")</f>
        <v>Avoidable</v>
      </c>
      <c r="AB394" t="str">
        <f>IFERROR(_xlfn.XLOOKUP($B394,enrollment!$A$2:$A$801,enrollment!$I$2:$I$801),"")</f>
        <v>KY</v>
      </c>
      <c r="AC394">
        <f>IFERROR(_xlfn.XLOOKUP($B394,enrollment!$A$2:$A$801,enrollment!$L$2:$L$801),"")</f>
        <v>79</v>
      </c>
      <c r="AD394" t="str" cm="1">
        <f t="array" ref="AD394">_xlfn.IFS(AC394="","Unknown",AC394&lt;18,"0-17",AC394&lt;35,"18-34",AC394&lt;50,"35-49",AC394&lt;65,"50-64",TRUE,"65+")</f>
        <v>65+</v>
      </c>
      <c r="AE394">
        <f>IFERROR(_xlfn.XLOOKUP($B394,enrollment!$A$2:$A$801,enrollment!$O$2:$O$801),"")</f>
        <v>9012345678</v>
      </c>
      <c r="AF394">
        <f>IFERROR(_xlfn.XLOOKUP($AE394,providers!$B$2:$B$11,providers!$Q$2:$Q$11),"")</f>
        <v>4.3</v>
      </c>
      <c r="AG394" s="1">
        <f t="shared" si="6"/>
        <v>45566</v>
      </c>
    </row>
    <row r="395" spans="1:33" x14ac:dyDescent="0.25">
      <c r="A395" t="s">
        <v>521</v>
      </c>
      <c r="B395" t="s">
        <v>518</v>
      </c>
      <c r="C395">
        <v>6789012345</v>
      </c>
      <c r="D395">
        <v>6789012345</v>
      </c>
      <c r="E395" s="1">
        <v>45374</v>
      </c>
      <c r="F395" s="1">
        <v>45374</v>
      </c>
      <c r="G395" s="1">
        <v>45399</v>
      </c>
      <c r="H395" t="s">
        <v>28</v>
      </c>
      <c r="I395">
        <v>23</v>
      </c>
      <c r="J395" t="s">
        <v>184</v>
      </c>
      <c r="K395">
        <v>99284</v>
      </c>
      <c r="O395">
        <v>1</v>
      </c>
      <c r="P395">
        <v>1679.47</v>
      </c>
      <c r="Q395">
        <v>933.04</v>
      </c>
      <c r="R395">
        <v>746.43</v>
      </c>
      <c r="S395">
        <v>186.61</v>
      </c>
      <c r="T395" t="s">
        <v>30</v>
      </c>
      <c r="X395" t="s">
        <v>43</v>
      </c>
      <c r="Y395" t="s">
        <v>44</v>
      </c>
      <c r="Z395" t="s">
        <v>45</v>
      </c>
      <c r="AA395" t="str">
        <f>IFERROR(_xlfn.XLOOKUP($J395,avoidable_ed_reference!$A$2:$A$13,avoidable_ed_reference!$C$2:$C$13),"Not Classified")</f>
        <v>Non-Avoidable</v>
      </c>
      <c r="AB395" t="str">
        <f>IFERROR(_xlfn.XLOOKUP($B395,enrollment!$A$2:$A$801,enrollment!$I$2:$I$801),"")</f>
        <v>KY</v>
      </c>
      <c r="AC395">
        <f>IFERROR(_xlfn.XLOOKUP($B395,enrollment!$A$2:$A$801,enrollment!$L$2:$L$801),"")</f>
        <v>79</v>
      </c>
      <c r="AD395" t="str" cm="1">
        <f t="array" ref="AD395">_xlfn.IFS(AC395="","Unknown",AC395&lt;18,"0-17",AC395&lt;35,"18-34",AC395&lt;50,"35-49",AC395&lt;65,"50-64",TRUE,"65+")</f>
        <v>65+</v>
      </c>
      <c r="AE395">
        <f>IFERROR(_xlfn.XLOOKUP($B395,enrollment!$A$2:$A$801,enrollment!$O$2:$O$801),"")</f>
        <v>9012345678</v>
      </c>
      <c r="AF395">
        <f>IFERROR(_xlfn.XLOOKUP($AE395,providers!$B$2:$B$11,providers!$Q$2:$Q$11),"")</f>
        <v>4.3</v>
      </c>
      <c r="AG395" s="1">
        <f t="shared" si="6"/>
        <v>45352</v>
      </c>
    </row>
    <row r="396" spans="1:33" x14ac:dyDescent="0.25">
      <c r="A396" t="s">
        <v>522</v>
      </c>
      <c r="B396" t="s">
        <v>518</v>
      </c>
      <c r="C396">
        <v>9012345678</v>
      </c>
      <c r="D396">
        <v>9012345678</v>
      </c>
      <c r="E396" s="1">
        <v>45397</v>
      </c>
      <c r="F396" s="1">
        <v>45397</v>
      </c>
      <c r="G396" s="1">
        <v>45416</v>
      </c>
      <c r="H396" t="s">
        <v>28</v>
      </c>
      <c r="I396">
        <v>11</v>
      </c>
      <c r="J396" t="s">
        <v>47</v>
      </c>
      <c r="K396">
        <v>99213</v>
      </c>
      <c r="O396">
        <v>1</v>
      </c>
      <c r="P396">
        <v>237.88</v>
      </c>
      <c r="Q396">
        <v>176.21</v>
      </c>
      <c r="R396">
        <v>140.97</v>
      </c>
      <c r="S396">
        <v>35.24</v>
      </c>
      <c r="T396" t="s">
        <v>30</v>
      </c>
      <c r="X396" t="s">
        <v>43</v>
      </c>
      <c r="Y396" t="s">
        <v>44</v>
      </c>
      <c r="Z396" t="s">
        <v>39</v>
      </c>
      <c r="AA396" t="str">
        <f>IFERROR(_xlfn.XLOOKUP($J396,avoidable_ed_reference!$A$2:$A$13,avoidable_ed_reference!$C$2:$C$13),"Not Classified")</f>
        <v>Not Classified</v>
      </c>
      <c r="AB396" t="str">
        <f>IFERROR(_xlfn.XLOOKUP($B396,enrollment!$A$2:$A$801,enrollment!$I$2:$I$801),"")</f>
        <v>KY</v>
      </c>
      <c r="AC396">
        <f>IFERROR(_xlfn.XLOOKUP($B396,enrollment!$A$2:$A$801,enrollment!$L$2:$L$801),"")</f>
        <v>79</v>
      </c>
      <c r="AD396" t="str" cm="1">
        <f t="array" ref="AD396">_xlfn.IFS(AC396="","Unknown",AC396&lt;18,"0-17",AC396&lt;35,"18-34",AC396&lt;50,"35-49",AC396&lt;65,"50-64",TRUE,"65+")</f>
        <v>65+</v>
      </c>
      <c r="AE396">
        <f>IFERROR(_xlfn.XLOOKUP($B396,enrollment!$A$2:$A$801,enrollment!$O$2:$O$801),"")</f>
        <v>9012345678</v>
      </c>
      <c r="AF396">
        <f>IFERROR(_xlfn.XLOOKUP($AE396,providers!$B$2:$B$11,providers!$Q$2:$Q$11),"")</f>
        <v>4.3</v>
      </c>
      <c r="AG396" s="1">
        <f t="shared" si="6"/>
        <v>45383</v>
      </c>
    </row>
    <row r="397" spans="1:33" x14ac:dyDescent="0.25">
      <c r="A397" t="s">
        <v>523</v>
      </c>
      <c r="B397" t="s">
        <v>518</v>
      </c>
      <c r="C397">
        <v>9012345678</v>
      </c>
      <c r="D397">
        <v>9012345678</v>
      </c>
      <c r="E397" s="1">
        <v>45610</v>
      </c>
      <c r="F397" s="1">
        <v>45610</v>
      </c>
      <c r="G397" s="1">
        <v>45640</v>
      </c>
      <c r="H397" t="s">
        <v>28</v>
      </c>
      <c r="I397">
        <v>11</v>
      </c>
      <c r="J397" t="s">
        <v>35</v>
      </c>
      <c r="K397">
        <v>99213</v>
      </c>
      <c r="O397">
        <v>1</v>
      </c>
      <c r="P397">
        <v>241.02</v>
      </c>
      <c r="Q397">
        <v>178.53</v>
      </c>
      <c r="R397">
        <v>142.82</v>
      </c>
      <c r="S397">
        <v>35.71</v>
      </c>
      <c r="T397" t="s">
        <v>30</v>
      </c>
      <c r="X397" t="s">
        <v>43</v>
      </c>
      <c r="Y397" t="s">
        <v>44</v>
      </c>
      <c r="Z397" t="s">
        <v>39</v>
      </c>
      <c r="AA397" t="str">
        <f>IFERROR(_xlfn.XLOOKUP($J397,avoidable_ed_reference!$A$2:$A$13,avoidable_ed_reference!$C$2:$C$13),"Not Classified")</f>
        <v>Avoidable</v>
      </c>
      <c r="AB397" t="str">
        <f>IFERROR(_xlfn.XLOOKUP($B397,enrollment!$A$2:$A$801,enrollment!$I$2:$I$801),"")</f>
        <v>KY</v>
      </c>
      <c r="AC397">
        <f>IFERROR(_xlfn.XLOOKUP($B397,enrollment!$A$2:$A$801,enrollment!$L$2:$L$801),"")</f>
        <v>79</v>
      </c>
      <c r="AD397" t="str" cm="1">
        <f t="array" ref="AD397">_xlfn.IFS(AC397="","Unknown",AC397&lt;18,"0-17",AC397&lt;35,"18-34",AC397&lt;50,"35-49",AC397&lt;65,"50-64",TRUE,"65+")</f>
        <v>65+</v>
      </c>
      <c r="AE397">
        <f>IFERROR(_xlfn.XLOOKUP($B397,enrollment!$A$2:$A$801,enrollment!$O$2:$O$801),"")</f>
        <v>9012345678</v>
      </c>
      <c r="AF397">
        <f>IFERROR(_xlfn.XLOOKUP($AE397,providers!$B$2:$B$11,providers!$Q$2:$Q$11),"")</f>
        <v>4.3</v>
      </c>
      <c r="AG397" s="1">
        <f t="shared" si="6"/>
        <v>45597</v>
      </c>
    </row>
    <row r="398" spans="1:33" x14ac:dyDescent="0.25">
      <c r="A398" t="s">
        <v>524</v>
      </c>
      <c r="B398" t="s">
        <v>518</v>
      </c>
      <c r="C398">
        <v>9012345678</v>
      </c>
      <c r="D398">
        <v>9012345678</v>
      </c>
      <c r="E398" s="1">
        <v>45630</v>
      </c>
      <c r="F398" s="1">
        <v>45630</v>
      </c>
      <c r="G398" s="1">
        <v>45652</v>
      </c>
      <c r="H398" t="s">
        <v>28</v>
      </c>
      <c r="I398">
        <v>11</v>
      </c>
      <c r="J398" t="s">
        <v>35</v>
      </c>
      <c r="K398">
        <v>99213</v>
      </c>
      <c r="O398">
        <v>1</v>
      </c>
      <c r="P398">
        <v>207.44</v>
      </c>
      <c r="Q398">
        <v>153.66</v>
      </c>
      <c r="R398">
        <v>122.93</v>
      </c>
      <c r="S398">
        <v>30.73</v>
      </c>
      <c r="T398" t="s">
        <v>30</v>
      </c>
      <c r="X398" t="s">
        <v>43</v>
      </c>
      <c r="Y398" t="s">
        <v>44</v>
      </c>
      <c r="Z398" t="s">
        <v>39</v>
      </c>
      <c r="AA398" t="str">
        <f>IFERROR(_xlfn.XLOOKUP($J398,avoidable_ed_reference!$A$2:$A$13,avoidable_ed_reference!$C$2:$C$13),"Not Classified")</f>
        <v>Avoidable</v>
      </c>
      <c r="AB398" t="str">
        <f>IFERROR(_xlfn.XLOOKUP($B398,enrollment!$A$2:$A$801,enrollment!$I$2:$I$801),"")</f>
        <v>KY</v>
      </c>
      <c r="AC398">
        <f>IFERROR(_xlfn.XLOOKUP($B398,enrollment!$A$2:$A$801,enrollment!$L$2:$L$801),"")</f>
        <v>79</v>
      </c>
      <c r="AD398" t="str" cm="1">
        <f t="array" ref="AD398">_xlfn.IFS(AC398="","Unknown",AC398&lt;18,"0-17",AC398&lt;35,"18-34",AC398&lt;50,"35-49",AC398&lt;65,"50-64",TRUE,"65+")</f>
        <v>65+</v>
      </c>
      <c r="AE398">
        <f>IFERROR(_xlfn.XLOOKUP($B398,enrollment!$A$2:$A$801,enrollment!$O$2:$O$801),"")</f>
        <v>9012345678</v>
      </c>
      <c r="AF398">
        <f>IFERROR(_xlfn.XLOOKUP($AE398,providers!$B$2:$B$11,providers!$Q$2:$Q$11),"")</f>
        <v>4.3</v>
      </c>
      <c r="AG398" s="1">
        <f t="shared" si="6"/>
        <v>45627</v>
      </c>
    </row>
    <row r="399" spans="1:33" x14ac:dyDescent="0.25">
      <c r="A399" t="s">
        <v>525</v>
      </c>
      <c r="B399" t="s">
        <v>518</v>
      </c>
      <c r="C399">
        <v>9012345678</v>
      </c>
      <c r="D399">
        <v>9012345678</v>
      </c>
      <c r="E399" s="1">
        <v>45366</v>
      </c>
      <c r="F399" s="1">
        <v>45366</v>
      </c>
      <c r="G399" s="1">
        <v>45380</v>
      </c>
      <c r="H399" t="s">
        <v>28</v>
      </c>
      <c r="I399">
        <v>11</v>
      </c>
      <c r="J399" t="s">
        <v>38</v>
      </c>
      <c r="K399">
        <v>99213</v>
      </c>
      <c r="O399">
        <v>1</v>
      </c>
      <c r="P399">
        <v>168.93</v>
      </c>
      <c r="Q399">
        <v>125.13</v>
      </c>
      <c r="R399">
        <v>100.1</v>
      </c>
      <c r="S399">
        <v>25.03</v>
      </c>
      <c r="T399" t="s">
        <v>30</v>
      </c>
      <c r="X399" t="s">
        <v>43</v>
      </c>
      <c r="Y399" t="s">
        <v>44</v>
      </c>
      <c r="Z399" t="s">
        <v>39</v>
      </c>
      <c r="AA399" t="str">
        <f>IFERROR(_xlfn.XLOOKUP($J399,avoidable_ed_reference!$A$2:$A$13,avoidable_ed_reference!$C$2:$C$13),"Not Classified")</f>
        <v>Not Classified</v>
      </c>
      <c r="AB399" t="str">
        <f>IFERROR(_xlfn.XLOOKUP($B399,enrollment!$A$2:$A$801,enrollment!$I$2:$I$801),"")</f>
        <v>KY</v>
      </c>
      <c r="AC399">
        <f>IFERROR(_xlfn.XLOOKUP($B399,enrollment!$A$2:$A$801,enrollment!$L$2:$L$801),"")</f>
        <v>79</v>
      </c>
      <c r="AD399" t="str" cm="1">
        <f t="array" ref="AD399">_xlfn.IFS(AC399="","Unknown",AC399&lt;18,"0-17",AC399&lt;35,"18-34",AC399&lt;50,"35-49",AC399&lt;65,"50-64",TRUE,"65+")</f>
        <v>65+</v>
      </c>
      <c r="AE399">
        <f>IFERROR(_xlfn.XLOOKUP($B399,enrollment!$A$2:$A$801,enrollment!$O$2:$O$801),"")</f>
        <v>9012345678</v>
      </c>
      <c r="AF399">
        <f>IFERROR(_xlfn.XLOOKUP($AE399,providers!$B$2:$B$11,providers!$Q$2:$Q$11),"")</f>
        <v>4.3</v>
      </c>
      <c r="AG399" s="1">
        <f t="shared" si="6"/>
        <v>45352</v>
      </c>
    </row>
    <row r="400" spans="1:33" x14ac:dyDescent="0.25">
      <c r="A400" t="s">
        <v>526</v>
      </c>
      <c r="B400" t="s">
        <v>518</v>
      </c>
      <c r="C400">
        <v>5678901234</v>
      </c>
      <c r="D400">
        <v>5678901234</v>
      </c>
      <c r="E400" s="1">
        <v>45609</v>
      </c>
      <c r="F400" s="1">
        <v>45609</v>
      </c>
      <c r="G400" s="1">
        <v>45633</v>
      </c>
      <c r="H400" t="s">
        <v>28</v>
      </c>
      <c r="I400">
        <v>20</v>
      </c>
      <c r="J400" t="s">
        <v>35</v>
      </c>
      <c r="K400">
        <v>99213</v>
      </c>
      <c r="O400">
        <v>1</v>
      </c>
      <c r="P400">
        <v>201.99</v>
      </c>
      <c r="Q400">
        <v>155.38</v>
      </c>
      <c r="R400">
        <v>124.3</v>
      </c>
      <c r="S400">
        <v>31.08</v>
      </c>
      <c r="T400" t="s">
        <v>30</v>
      </c>
      <c r="X400" t="s">
        <v>43</v>
      </c>
      <c r="Y400" t="s">
        <v>44</v>
      </c>
      <c r="Z400" t="s">
        <v>36</v>
      </c>
      <c r="AA400" t="str">
        <f>IFERROR(_xlfn.XLOOKUP($J400,avoidable_ed_reference!$A$2:$A$13,avoidable_ed_reference!$C$2:$C$13),"Not Classified")</f>
        <v>Avoidable</v>
      </c>
      <c r="AB400" t="str">
        <f>IFERROR(_xlfn.XLOOKUP($B400,enrollment!$A$2:$A$801,enrollment!$I$2:$I$801),"")</f>
        <v>KY</v>
      </c>
      <c r="AC400">
        <f>IFERROR(_xlfn.XLOOKUP($B400,enrollment!$A$2:$A$801,enrollment!$L$2:$L$801),"")</f>
        <v>79</v>
      </c>
      <c r="AD400" t="str" cm="1">
        <f t="array" ref="AD400">_xlfn.IFS(AC400="","Unknown",AC400&lt;18,"0-17",AC400&lt;35,"18-34",AC400&lt;50,"35-49",AC400&lt;65,"50-64",TRUE,"65+")</f>
        <v>65+</v>
      </c>
      <c r="AE400">
        <f>IFERROR(_xlfn.XLOOKUP($B400,enrollment!$A$2:$A$801,enrollment!$O$2:$O$801),"")</f>
        <v>9012345678</v>
      </c>
      <c r="AF400">
        <f>IFERROR(_xlfn.XLOOKUP($AE400,providers!$B$2:$B$11,providers!$Q$2:$Q$11),"")</f>
        <v>4.3</v>
      </c>
      <c r="AG400" s="1">
        <f t="shared" si="6"/>
        <v>45597</v>
      </c>
    </row>
    <row r="401" spans="1:33" x14ac:dyDescent="0.25">
      <c r="A401" t="s">
        <v>527</v>
      </c>
      <c r="B401" t="s">
        <v>518</v>
      </c>
      <c r="C401">
        <v>2345678901</v>
      </c>
      <c r="D401">
        <v>2345678901</v>
      </c>
      <c r="E401" s="1">
        <v>45519</v>
      </c>
      <c r="F401" s="1">
        <v>45519</v>
      </c>
      <c r="G401" s="1">
        <v>45540</v>
      </c>
      <c r="H401" t="s">
        <v>28</v>
      </c>
      <c r="I401">
        <v>22</v>
      </c>
      <c r="J401" t="s">
        <v>29</v>
      </c>
      <c r="K401">
        <v>90837</v>
      </c>
      <c r="O401">
        <v>1</v>
      </c>
      <c r="P401">
        <v>282.83999999999997</v>
      </c>
      <c r="Q401">
        <v>209.51</v>
      </c>
      <c r="R401">
        <v>167.61</v>
      </c>
      <c r="S401">
        <v>41.9</v>
      </c>
      <c r="T401" t="s">
        <v>30</v>
      </c>
      <c r="X401" t="s">
        <v>43</v>
      </c>
      <c r="Y401" t="s">
        <v>44</v>
      </c>
      <c r="Z401" t="s">
        <v>33</v>
      </c>
      <c r="AA401" t="str">
        <f>IFERROR(_xlfn.XLOOKUP($J401,avoidable_ed_reference!$A$2:$A$13,avoidable_ed_reference!$C$2:$C$13),"Not Classified")</f>
        <v>Potentially Avoidable</v>
      </c>
      <c r="AB401" t="str">
        <f>IFERROR(_xlfn.XLOOKUP($B401,enrollment!$A$2:$A$801,enrollment!$I$2:$I$801),"")</f>
        <v>KY</v>
      </c>
      <c r="AC401">
        <f>IFERROR(_xlfn.XLOOKUP($B401,enrollment!$A$2:$A$801,enrollment!$L$2:$L$801),"")</f>
        <v>79</v>
      </c>
      <c r="AD401" t="str" cm="1">
        <f t="array" ref="AD401">_xlfn.IFS(AC401="","Unknown",AC401&lt;18,"0-17",AC401&lt;35,"18-34",AC401&lt;50,"35-49",AC401&lt;65,"50-64",TRUE,"65+")</f>
        <v>65+</v>
      </c>
      <c r="AE401">
        <f>IFERROR(_xlfn.XLOOKUP($B401,enrollment!$A$2:$A$801,enrollment!$O$2:$O$801),"")</f>
        <v>9012345678</v>
      </c>
      <c r="AF401">
        <f>IFERROR(_xlfn.XLOOKUP($AE401,providers!$B$2:$B$11,providers!$Q$2:$Q$11),"")</f>
        <v>4.3</v>
      </c>
      <c r="AG401" s="1">
        <f t="shared" si="6"/>
        <v>45505</v>
      </c>
    </row>
    <row r="402" spans="1:33" x14ac:dyDescent="0.25">
      <c r="A402" t="s">
        <v>528</v>
      </c>
      <c r="B402" t="s">
        <v>529</v>
      </c>
      <c r="C402">
        <v>6789012345</v>
      </c>
      <c r="D402">
        <v>6789012345</v>
      </c>
      <c r="E402" s="1">
        <v>45474</v>
      </c>
      <c r="F402" s="1">
        <v>45474</v>
      </c>
      <c r="G402" s="1">
        <v>45508</v>
      </c>
      <c r="H402" t="s">
        <v>28</v>
      </c>
      <c r="I402">
        <v>11</v>
      </c>
      <c r="J402" t="s">
        <v>47</v>
      </c>
      <c r="K402">
        <v>99213</v>
      </c>
      <c r="O402">
        <v>1</v>
      </c>
      <c r="P402">
        <v>199.68</v>
      </c>
      <c r="Q402">
        <v>147.91</v>
      </c>
      <c r="R402">
        <v>118.33</v>
      </c>
      <c r="S402">
        <v>29.58</v>
      </c>
      <c r="T402" t="s">
        <v>30</v>
      </c>
      <c r="X402" t="s">
        <v>146</v>
      </c>
      <c r="Y402" t="s">
        <v>147</v>
      </c>
      <c r="Z402" t="s">
        <v>39</v>
      </c>
      <c r="AA402" t="str">
        <f>IFERROR(_xlfn.XLOOKUP($J402,avoidable_ed_reference!$A$2:$A$13,avoidable_ed_reference!$C$2:$C$13),"Not Classified")</f>
        <v>Not Classified</v>
      </c>
      <c r="AB402" t="str">
        <f>IFERROR(_xlfn.XLOOKUP($B402,enrollment!$A$2:$A$801,enrollment!$I$2:$I$801),"")</f>
        <v>OH</v>
      </c>
      <c r="AC402">
        <f>IFERROR(_xlfn.XLOOKUP($B402,enrollment!$A$2:$A$801,enrollment!$L$2:$L$801),"")</f>
        <v>84</v>
      </c>
      <c r="AD402" t="str" cm="1">
        <f t="array" ref="AD402">_xlfn.IFS(AC402="","Unknown",AC402&lt;18,"0-17",AC402&lt;35,"18-34",AC402&lt;50,"35-49",AC402&lt;65,"50-64",TRUE,"65+")</f>
        <v>65+</v>
      </c>
      <c r="AE402">
        <f>IFERROR(_xlfn.XLOOKUP($B402,enrollment!$A$2:$A$801,enrollment!$O$2:$O$801),"")</f>
        <v>6789012345</v>
      </c>
      <c r="AF402">
        <f>IFERROR(_xlfn.XLOOKUP($AE402,providers!$B$2:$B$11,providers!$Q$2:$Q$11),"")</f>
        <v>4.0999999999999996</v>
      </c>
      <c r="AG402" s="1">
        <f t="shared" si="6"/>
        <v>45474</v>
      </c>
    </row>
    <row r="403" spans="1:33" x14ac:dyDescent="0.25">
      <c r="A403" t="s">
        <v>530</v>
      </c>
      <c r="B403" t="s">
        <v>529</v>
      </c>
      <c r="C403">
        <v>3456789012</v>
      </c>
      <c r="D403">
        <v>3456789012</v>
      </c>
      <c r="E403" s="1">
        <v>45526</v>
      </c>
      <c r="F403" s="1">
        <v>45526</v>
      </c>
      <c r="G403" s="1">
        <v>45560</v>
      </c>
      <c r="H403" t="s">
        <v>67</v>
      </c>
      <c r="I403">
        <v>21</v>
      </c>
      <c r="J403" t="s">
        <v>80</v>
      </c>
      <c r="K403">
        <v>99223</v>
      </c>
      <c r="O403">
        <v>1</v>
      </c>
      <c r="P403">
        <v>21103.42</v>
      </c>
      <c r="Q403">
        <v>13615.11</v>
      </c>
      <c r="R403">
        <v>10892.09</v>
      </c>
      <c r="S403">
        <v>2723.02</v>
      </c>
      <c r="T403" t="s">
        <v>30</v>
      </c>
      <c r="V403">
        <v>1</v>
      </c>
      <c r="W403" s="2" t="s">
        <v>68</v>
      </c>
      <c r="X403" t="s">
        <v>146</v>
      </c>
      <c r="Y403" t="s">
        <v>147</v>
      </c>
      <c r="Z403" t="s">
        <v>69</v>
      </c>
      <c r="AA403" t="str">
        <f>IFERROR(_xlfn.XLOOKUP($J403,avoidable_ed_reference!$A$2:$A$13,avoidable_ed_reference!$C$2:$C$13),"Not Classified")</f>
        <v>Non-Avoidable</v>
      </c>
      <c r="AB403" t="str">
        <f>IFERROR(_xlfn.XLOOKUP($B403,enrollment!$A$2:$A$801,enrollment!$I$2:$I$801),"")</f>
        <v>OH</v>
      </c>
      <c r="AC403">
        <f>IFERROR(_xlfn.XLOOKUP($B403,enrollment!$A$2:$A$801,enrollment!$L$2:$L$801),"")</f>
        <v>84</v>
      </c>
      <c r="AD403" t="str" cm="1">
        <f t="array" ref="AD403">_xlfn.IFS(AC403="","Unknown",AC403&lt;18,"0-17",AC403&lt;35,"18-34",AC403&lt;50,"35-49",AC403&lt;65,"50-64",TRUE,"65+")</f>
        <v>65+</v>
      </c>
      <c r="AE403">
        <f>IFERROR(_xlfn.XLOOKUP($B403,enrollment!$A$2:$A$801,enrollment!$O$2:$O$801),"")</f>
        <v>6789012345</v>
      </c>
      <c r="AF403">
        <f>IFERROR(_xlfn.XLOOKUP($AE403,providers!$B$2:$B$11,providers!$Q$2:$Q$11),"")</f>
        <v>4.0999999999999996</v>
      </c>
      <c r="AG403" s="1">
        <f t="shared" si="6"/>
        <v>45505</v>
      </c>
    </row>
    <row r="404" spans="1:33" x14ac:dyDescent="0.25">
      <c r="A404" t="s">
        <v>531</v>
      </c>
      <c r="B404" t="s">
        <v>529</v>
      </c>
      <c r="C404">
        <v>6789012345</v>
      </c>
      <c r="D404">
        <v>6789012345</v>
      </c>
      <c r="E404" s="1">
        <v>45583</v>
      </c>
      <c r="F404" s="1">
        <v>45583</v>
      </c>
      <c r="G404" s="1">
        <v>45604</v>
      </c>
      <c r="H404" t="s">
        <v>28</v>
      </c>
      <c r="I404">
        <v>11</v>
      </c>
      <c r="J404" t="s">
        <v>38</v>
      </c>
      <c r="K404">
        <v>99213</v>
      </c>
      <c r="O404">
        <v>1</v>
      </c>
      <c r="P404">
        <v>213.15</v>
      </c>
      <c r="Q404">
        <v>157.88999999999999</v>
      </c>
      <c r="R404">
        <v>126.31</v>
      </c>
      <c r="S404">
        <v>31.58</v>
      </c>
      <c r="T404" t="s">
        <v>30</v>
      </c>
      <c r="X404" t="s">
        <v>146</v>
      </c>
      <c r="Y404" t="s">
        <v>147</v>
      </c>
      <c r="Z404" t="s">
        <v>39</v>
      </c>
      <c r="AA404" t="str">
        <f>IFERROR(_xlfn.XLOOKUP($J404,avoidable_ed_reference!$A$2:$A$13,avoidable_ed_reference!$C$2:$C$13),"Not Classified")</f>
        <v>Not Classified</v>
      </c>
      <c r="AB404" t="str">
        <f>IFERROR(_xlfn.XLOOKUP($B404,enrollment!$A$2:$A$801,enrollment!$I$2:$I$801),"")</f>
        <v>OH</v>
      </c>
      <c r="AC404">
        <f>IFERROR(_xlfn.XLOOKUP($B404,enrollment!$A$2:$A$801,enrollment!$L$2:$L$801),"")</f>
        <v>84</v>
      </c>
      <c r="AD404" t="str" cm="1">
        <f t="array" ref="AD404">_xlfn.IFS(AC404="","Unknown",AC404&lt;18,"0-17",AC404&lt;35,"18-34",AC404&lt;50,"35-49",AC404&lt;65,"50-64",TRUE,"65+")</f>
        <v>65+</v>
      </c>
      <c r="AE404">
        <f>IFERROR(_xlfn.XLOOKUP($B404,enrollment!$A$2:$A$801,enrollment!$O$2:$O$801),"")</f>
        <v>6789012345</v>
      </c>
      <c r="AF404">
        <f>IFERROR(_xlfn.XLOOKUP($AE404,providers!$B$2:$B$11,providers!$Q$2:$Q$11),"")</f>
        <v>4.0999999999999996</v>
      </c>
      <c r="AG404" s="1">
        <f t="shared" si="6"/>
        <v>45566</v>
      </c>
    </row>
    <row r="405" spans="1:33" x14ac:dyDescent="0.25">
      <c r="A405" t="s">
        <v>532</v>
      </c>
      <c r="B405" t="s">
        <v>529</v>
      </c>
      <c r="C405">
        <v>8901234567</v>
      </c>
      <c r="D405">
        <v>8901234567</v>
      </c>
      <c r="E405" s="1">
        <v>45548</v>
      </c>
      <c r="F405" s="1">
        <v>45548</v>
      </c>
      <c r="G405" s="1">
        <v>45571</v>
      </c>
      <c r="H405" t="s">
        <v>28</v>
      </c>
      <c r="I405">
        <v>22</v>
      </c>
      <c r="J405" t="s">
        <v>29</v>
      </c>
      <c r="K405">
        <v>90837</v>
      </c>
      <c r="O405">
        <v>1</v>
      </c>
      <c r="P405">
        <v>191.04</v>
      </c>
      <c r="Q405">
        <v>141.51</v>
      </c>
      <c r="R405">
        <v>113.21</v>
      </c>
      <c r="S405">
        <v>28.3</v>
      </c>
      <c r="T405" t="s">
        <v>30</v>
      </c>
      <c r="X405" t="s">
        <v>146</v>
      </c>
      <c r="Y405" t="s">
        <v>147</v>
      </c>
      <c r="Z405" t="s">
        <v>33</v>
      </c>
      <c r="AA405" t="str">
        <f>IFERROR(_xlfn.XLOOKUP($J405,avoidable_ed_reference!$A$2:$A$13,avoidable_ed_reference!$C$2:$C$13),"Not Classified")</f>
        <v>Potentially Avoidable</v>
      </c>
      <c r="AB405" t="str">
        <f>IFERROR(_xlfn.XLOOKUP($B405,enrollment!$A$2:$A$801,enrollment!$I$2:$I$801),"")</f>
        <v>OH</v>
      </c>
      <c r="AC405">
        <f>IFERROR(_xlfn.XLOOKUP($B405,enrollment!$A$2:$A$801,enrollment!$L$2:$L$801),"")</f>
        <v>84</v>
      </c>
      <c r="AD405" t="str" cm="1">
        <f t="array" ref="AD405">_xlfn.IFS(AC405="","Unknown",AC405&lt;18,"0-17",AC405&lt;35,"18-34",AC405&lt;50,"35-49",AC405&lt;65,"50-64",TRUE,"65+")</f>
        <v>65+</v>
      </c>
      <c r="AE405">
        <f>IFERROR(_xlfn.XLOOKUP($B405,enrollment!$A$2:$A$801,enrollment!$O$2:$O$801),"")</f>
        <v>6789012345</v>
      </c>
      <c r="AF405">
        <f>IFERROR(_xlfn.XLOOKUP($AE405,providers!$B$2:$B$11,providers!$Q$2:$Q$11),"")</f>
        <v>4.0999999999999996</v>
      </c>
      <c r="AG405" s="1">
        <f t="shared" si="6"/>
        <v>45536</v>
      </c>
    </row>
    <row r="406" spans="1:33" x14ac:dyDescent="0.25">
      <c r="A406" t="s">
        <v>533</v>
      </c>
      <c r="B406" t="s">
        <v>529</v>
      </c>
      <c r="C406">
        <v>6789012345</v>
      </c>
      <c r="D406">
        <v>6789012345</v>
      </c>
      <c r="E406" s="1">
        <v>45326</v>
      </c>
      <c r="F406" s="1">
        <v>45326</v>
      </c>
      <c r="G406" s="1">
        <v>45354</v>
      </c>
      <c r="H406" t="s">
        <v>28</v>
      </c>
      <c r="I406">
        <v>11</v>
      </c>
      <c r="J406" t="s">
        <v>38</v>
      </c>
      <c r="K406">
        <v>99213</v>
      </c>
      <c r="O406">
        <v>1</v>
      </c>
      <c r="P406">
        <v>215.31</v>
      </c>
      <c r="Q406">
        <v>159.49</v>
      </c>
      <c r="R406">
        <v>127.59</v>
      </c>
      <c r="S406">
        <v>31.9</v>
      </c>
      <c r="T406" t="s">
        <v>30</v>
      </c>
      <c r="X406" t="s">
        <v>146</v>
      </c>
      <c r="Y406" t="s">
        <v>147</v>
      </c>
      <c r="Z406" t="s">
        <v>39</v>
      </c>
      <c r="AA406" t="str">
        <f>IFERROR(_xlfn.XLOOKUP($J406,avoidable_ed_reference!$A$2:$A$13,avoidable_ed_reference!$C$2:$C$13),"Not Classified")</f>
        <v>Not Classified</v>
      </c>
      <c r="AB406" t="str">
        <f>IFERROR(_xlfn.XLOOKUP($B406,enrollment!$A$2:$A$801,enrollment!$I$2:$I$801),"")</f>
        <v>OH</v>
      </c>
      <c r="AC406">
        <f>IFERROR(_xlfn.XLOOKUP($B406,enrollment!$A$2:$A$801,enrollment!$L$2:$L$801),"")</f>
        <v>84</v>
      </c>
      <c r="AD406" t="str" cm="1">
        <f t="array" ref="AD406">_xlfn.IFS(AC406="","Unknown",AC406&lt;18,"0-17",AC406&lt;35,"18-34",AC406&lt;50,"35-49",AC406&lt;65,"50-64",TRUE,"65+")</f>
        <v>65+</v>
      </c>
      <c r="AE406">
        <f>IFERROR(_xlfn.XLOOKUP($B406,enrollment!$A$2:$A$801,enrollment!$O$2:$O$801),"")</f>
        <v>6789012345</v>
      </c>
      <c r="AF406">
        <f>IFERROR(_xlfn.XLOOKUP($AE406,providers!$B$2:$B$11,providers!$Q$2:$Q$11),"")</f>
        <v>4.0999999999999996</v>
      </c>
      <c r="AG406" s="1">
        <f t="shared" si="6"/>
        <v>45323</v>
      </c>
    </row>
    <row r="407" spans="1:33" x14ac:dyDescent="0.25">
      <c r="A407" t="s">
        <v>534</v>
      </c>
      <c r="B407" t="s">
        <v>529</v>
      </c>
      <c r="C407">
        <v>3456789012</v>
      </c>
      <c r="D407">
        <v>3456789012</v>
      </c>
      <c r="E407" s="1">
        <v>45341</v>
      </c>
      <c r="F407" s="1">
        <v>45341</v>
      </c>
      <c r="G407" s="1">
        <v>45360</v>
      </c>
      <c r="H407" t="s">
        <v>67</v>
      </c>
      <c r="I407">
        <v>21</v>
      </c>
      <c r="J407" t="s">
        <v>42</v>
      </c>
      <c r="K407">
        <v>99223</v>
      </c>
      <c r="O407">
        <v>1</v>
      </c>
      <c r="P407">
        <v>31421.07</v>
      </c>
      <c r="Q407">
        <v>20271.66</v>
      </c>
      <c r="R407">
        <v>16217.33</v>
      </c>
      <c r="S407">
        <v>4054.33</v>
      </c>
      <c r="T407" t="s">
        <v>30</v>
      </c>
      <c r="V407">
        <v>1</v>
      </c>
      <c r="W407" s="2" t="s">
        <v>68</v>
      </c>
      <c r="X407" t="s">
        <v>146</v>
      </c>
      <c r="Y407" t="s">
        <v>147</v>
      </c>
      <c r="Z407" t="s">
        <v>69</v>
      </c>
      <c r="AA407" t="str">
        <f>IFERROR(_xlfn.XLOOKUP($J407,avoidable_ed_reference!$A$2:$A$13,avoidable_ed_reference!$C$2:$C$13),"Not Classified")</f>
        <v>Non-Avoidable</v>
      </c>
      <c r="AB407" t="str">
        <f>IFERROR(_xlfn.XLOOKUP($B407,enrollment!$A$2:$A$801,enrollment!$I$2:$I$801),"")</f>
        <v>OH</v>
      </c>
      <c r="AC407">
        <f>IFERROR(_xlfn.XLOOKUP($B407,enrollment!$A$2:$A$801,enrollment!$L$2:$L$801),"")</f>
        <v>84</v>
      </c>
      <c r="AD407" t="str" cm="1">
        <f t="array" ref="AD407">_xlfn.IFS(AC407="","Unknown",AC407&lt;18,"0-17",AC407&lt;35,"18-34",AC407&lt;50,"35-49",AC407&lt;65,"50-64",TRUE,"65+")</f>
        <v>65+</v>
      </c>
      <c r="AE407">
        <f>IFERROR(_xlfn.XLOOKUP($B407,enrollment!$A$2:$A$801,enrollment!$O$2:$O$801),"")</f>
        <v>6789012345</v>
      </c>
      <c r="AF407">
        <f>IFERROR(_xlfn.XLOOKUP($AE407,providers!$B$2:$B$11,providers!$Q$2:$Q$11),"")</f>
        <v>4.0999999999999996</v>
      </c>
      <c r="AG407" s="1">
        <f t="shared" si="6"/>
        <v>45323</v>
      </c>
    </row>
    <row r="408" spans="1:33" x14ac:dyDescent="0.25">
      <c r="A408" t="s">
        <v>535</v>
      </c>
      <c r="B408" t="s">
        <v>529</v>
      </c>
      <c r="C408">
        <v>6789012345</v>
      </c>
      <c r="D408">
        <v>6789012345</v>
      </c>
      <c r="E408" s="1">
        <v>45458</v>
      </c>
      <c r="F408" s="1">
        <v>45458</v>
      </c>
      <c r="G408" s="1">
        <v>45489</v>
      </c>
      <c r="H408" t="s">
        <v>28</v>
      </c>
      <c r="I408">
        <v>11</v>
      </c>
      <c r="J408" t="s">
        <v>38</v>
      </c>
      <c r="K408">
        <v>99213</v>
      </c>
      <c r="O408">
        <v>1</v>
      </c>
      <c r="P408">
        <v>208.94</v>
      </c>
      <c r="Q408">
        <v>154.77000000000001</v>
      </c>
      <c r="R408">
        <v>123.82</v>
      </c>
      <c r="S408">
        <v>30.95</v>
      </c>
      <c r="T408" t="s">
        <v>30</v>
      </c>
      <c r="X408" t="s">
        <v>146</v>
      </c>
      <c r="Y408" t="s">
        <v>147</v>
      </c>
      <c r="Z408" t="s">
        <v>39</v>
      </c>
      <c r="AA408" t="str">
        <f>IFERROR(_xlfn.XLOOKUP($J408,avoidable_ed_reference!$A$2:$A$13,avoidable_ed_reference!$C$2:$C$13),"Not Classified")</f>
        <v>Not Classified</v>
      </c>
      <c r="AB408" t="str">
        <f>IFERROR(_xlfn.XLOOKUP($B408,enrollment!$A$2:$A$801,enrollment!$I$2:$I$801),"")</f>
        <v>OH</v>
      </c>
      <c r="AC408">
        <f>IFERROR(_xlfn.XLOOKUP($B408,enrollment!$A$2:$A$801,enrollment!$L$2:$L$801),"")</f>
        <v>84</v>
      </c>
      <c r="AD408" t="str" cm="1">
        <f t="array" ref="AD408">_xlfn.IFS(AC408="","Unknown",AC408&lt;18,"0-17",AC408&lt;35,"18-34",AC408&lt;50,"35-49",AC408&lt;65,"50-64",TRUE,"65+")</f>
        <v>65+</v>
      </c>
      <c r="AE408">
        <f>IFERROR(_xlfn.XLOOKUP($B408,enrollment!$A$2:$A$801,enrollment!$O$2:$O$801),"")</f>
        <v>6789012345</v>
      </c>
      <c r="AF408">
        <f>IFERROR(_xlfn.XLOOKUP($AE408,providers!$B$2:$B$11,providers!$Q$2:$Q$11),"")</f>
        <v>4.0999999999999996</v>
      </c>
      <c r="AG408" s="1">
        <f t="shared" si="6"/>
        <v>45444</v>
      </c>
    </row>
    <row r="409" spans="1:33" x14ac:dyDescent="0.25">
      <c r="A409" t="s">
        <v>536</v>
      </c>
      <c r="B409" t="s">
        <v>529</v>
      </c>
      <c r="C409">
        <v>5678901234</v>
      </c>
      <c r="D409">
        <v>5678901234</v>
      </c>
      <c r="E409" s="1">
        <v>45414</v>
      </c>
      <c r="F409" s="1">
        <v>45414</v>
      </c>
      <c r="G409" s="1">
        <v>45433</v>
      </c>
      <c r="H409" t="s">
        <v>28</v>
      </c>
      <c r="I409">
        <v>20</v>
      </c>
      <c r="J409" t="s">
        <v>35</v>
      </c>
      <c r="K409">
        <v>99213</v>
      </c>
      <c r="O409">
        <v>1</v>
      </c>
      <c r="P409">
        <v>192.37</v>
      </c>
      <c r="Q409">
        <v>147.97999999999999</v>
      </c>
      <c r="R409">
        <v>118.38</v>
      </c>
      <c r="S409">
        <v>29.6</v>
      </c>
      <c r="T409" t="s">
        <v>30</v>
      </c>
      <c r="X409" t="s">
        <v>146</v>
      </c>
      <c r="Y409" t="s">
        <v>147</v>
      </c>
      <c r="Z409" t="s">
        <v>36</v>
      </c>
      <c r="AA409" t="str">
        <f>IFERROR(_xlfn.XLOOKUP($J409,avoidable_ed_reference!$A$2:$A$13,avoidable_ed_reference!$C$2:$C$13),"Not Classified")</f>
        <v>Avoidable</v>
      </c>
      <c r="AB409" t="str">
        <f>IFERROR(_xlfn.XLOOKUP($B409,enrollment!$A$2:$A$801,enrollment!$I$2:$I$801),"")</f>
        <v>OH</v>
      </c>
      <c r="AC409">
        <f>IFERROR(_xlfn.XLOOKUP($B409,enrollment!$A$2:$A$801,enrollment!$L$2:$L$801),"")</f>
        <v>84</v>
      </c>
      <c r="AD409" t="str" cm="1">
        <f t="array" ref="AD409">_xlfn.IFS(AC409="","Unknown",AC409&lt;18,"0-17",AC409&lt;35,"18-34",AC409&lt;50,"35-49",AC409&lt;65,"50-64",TRUE,"65+")</f>
        <v>65+</v>
      </c>
      <c r="AE409">
        <f>IFERROR(_xlfn.XLOOKUP($B409,enrollment!$A$2:$A$801,enrollment!$O$2:$O$801),"")</f>
        <v>6789012345</v>
      </c>
      <c r="AF409">
        <f>IFERROR(_xlfn.XLOOKUP($AE409,providers!$B$2:$B$11,providers!$Q$2:$Q$11),"")</f>
        <v>4.0999999999999996</v>
      </c>
      <c r="AG409" s="1">
        <f t="shared" si="6"/>
        <v>45413</v>
      </c>
    </row>
    <row r="410" spans="1:33" x14ac:dyDescent="0.25">
      <c r="A410" t="s">
        <v>537</v>
      </c>
      <c r="B410" t="s">
        <v>529</v>
      </c>
      <c r="C410">
        <v>2345678901</v>
      </c>
      <c r="D410">
        <v>2345678901</v>
      </c>
      <c r="E410" s="1">
        <v>45510</v>
      </c>
      <c r="F410" s="1">
        <v>45510</v>
      </c>
      <c r="G410" s="1">
        <v>45533</v>
      </c>
      <c r="H410" t="s">
        <v>59</v>
      </c>
      <c r="J410" t="s">
        <v>99</v>
      </c>
      <c r="L410" s="2" t="s">
        <v>82</v>
      </c>
      <c r="M410" t="s">
        <v>83</v>
      </c>
      <c r="N410" t="s">
        <v>84</v>
      </c>
      <c r="O410">
        <v>1</v>
      </c>
      <c r="P410">
        <v>757.49</v>
      </c>
      <c r="Q410">
        <v>688.63</v>
      </c>
      <c r="R410">
        <v>550.9</v>
      </c>
      <c r="S410">
        <v>137.72999999999999</v>
      </c>
      <c r="T410" t="s">
        <v>30</v>
      </c>
      <c r="X410" t="s">
        <v>146</v>
      </c>
      <c r="Y410" t="s">
        <v>147</v>
      </c>
      <c r="Z410" t="s">
        <v>64</v>
      </c>
      <c r="AA410" t="str">
        <f>IFERROR(_xlfn.XLOOKUP($J410,avoidable_ed_reference!$A$2:$A$13,avoidable_ed_reference!$C$2:$C$13),"Not Classified")</f>
        <v>Not Classified</v>
      </c>
      <c r="AB410" t="str">
        <f>IFERROR(_xlfn.XLOOKUP($B410,enrollment!$A$2:$A$801,enrollment!$I$2:$I$801),"")</f>
        <v>OH</v>
      </c>
      <c r="AC410">
        <f>IFERROR(_xlfn.XLOOKUP($B410,enrollment!$A$2:$A$801,enrollment!$L$2:$L$801),"")</f>
        <v>84</v>
      </c>
      <c r="AD410" t="str" cm="1">
        <f t="array" ref="AD410">_xlfn.IFS(AC410="","Unknown",AC410&lt;18,"0-17",AC410&lt;35,"18-34",AC410&lt;50,"35-49",AC410&lt;65,"50-64",TRUE,"65+")</f>
        <v>65+</v>
      </c>
      <c r="AE410">
        <f>IFERROR(_xlfn.XLOOKUP($B410,enrollment!$A$2:$A$801,enrollment!$O$2:$O$801),"")</f>
        <v>6789012345</v>
      </c>
      <c r="AF410">
        <f>IFERROR(_xlfn.XLOOKUP($AE410,providers!$B$2:$B$11,providers!$Q$2:$Q$11),"")</f>
        <v>4.0999999999999996</v>
      </c>
      <c r="AG410" s="1">
        <f t="shared" si="6"/>
        <v>45505</v>
      </c>
    </row>
    <row r="411" spans="1:33" x14ac:dyDescent="0.25">
      <c r="A411" t="s">
        <v>538</v>
      </c>
      <c r="B411" t="s">
        <v>539</v>
      </c>
      <c r="C411">
        <v>2345678901</v>
      </c>
      <c r="D411">
        <v>2345678901</v>
      </c>
      <c r="E411" s="1">
        <v>45399</v>
      </c>
      <c r="F411" s="1">
        <v>45399</v>
      </c>
      <c r="G411" s="1">
        <v>45420</v>
      </c>
      <c r="H411" t="s">
        <v>28</v>
      </c>
      <c r="I411">
        <v>11</v>
      </c>
      <c r="J411" t="s">
        <v>38</v>
      </c>
      <c r="K411">
        <v>99213</v>
      </c>
      <c r="O411">
        <v>1</v>
      </c>
      <c r="P411">
        <v>189.53</v>
      </c>
      <c r="Q411">
        <v>140.38999999999999</v>
      </c>
      <c r="R411">
        <v>112.31</v>
      </c>
      <c r="S411">
        <v>28.08</v>
      </c>
      <c r="T411" t="s">
        <v>30</v>
      </c>
      <c r="X411" t="s">
        <v>31</v>
      </c>
      <c r="Y411" t="s">
        <v>32</v>
      </c>
      <c r="Z411" t="s">
        <v>39</v>
      </c>
      <c r="AA411" t="str">
        <f>IFERROR(_xlfn.XLOOKUP($J411,avoidable_ed_reference!$A$2:$A$13,avoidable_ed_reference!$C$2:$C$13),"Not Classified")</f>
        <v>Not Classified</v>
      </c>
      <c r="AB411" t="str">
        <f>IFERROR(_xlfn.XLOOKUP($B411,enrollment!$A$2:$A$801,enrollment!$I$2:$I$801),"")</f>
        <v>OH</v>
      </c>
      <c r="AC411">
        <f>IFERROR(_xlfn.XLOOKUP($B411,enrollment!$A$2:$A$801,enrollment!$L$2:$L$801),"")</f>
        <v>73</v>
      </c>
      <c r="AD411" t="str" cm="1">
        <f t="array" ref="AD411">_xlfn.IFS(AC411="","Unknown",AC411&lt;18,"0-17",AC411&lt;35,"18-34",AC411&lt;50,"35-49",AC411&lt;65,"50-64",TRUE,"65+")</f>
        <v>65+</v>
      </c>
      <c r="AE411">
        <f>IFERROR(_xlfn.XLOOKUP($B411,enrollment!$A$2:$A$801,enrollment!$O$2:$O$801),"")</f>
        <v>2345678901</v>
      </c>
      <c r="AF411">
        <f>IFERROR(_xlfn.XLOOKUP($AE411,providers!$B$2:$B$11,providers!$Q$2:$Q$11),"")</f>
        <v>4.2</v>
      </c>
      <c r="AG411" s="1">
        <f t="shared" si="6"/>
        <v>45383</v>
      </c>
    </row>
    <row r="412" spans="1:33" x14ac:dyDescent="0.25">
      <c r="A412" t="s">
        <v>540</v>
      </c>
      <c r="B412" t="s">
        <v>539</v>
      </c>
      <c r="C412">
        <v>2345678901</v>
      </c>
      <c r="D412">
        <v>2345678901</v>
      </c>
      <c r="E412" s="1">
        <v>45439</v>
      </c>
      <c r="F412" s="1">
        <v>45439</v>
      </c>
      <c r="G412" s="1">
        <v>45464</v>
      </c>
      <c r="H412" t="s">
        <v>28</v>
      </c>
      <c r="I412">
        <v>11</v>
      </c>
      <c r="J412" t="s">
        <v>47</v>
      </c>
      <c r="K412">
        <v>99213</v>
      </c>
      <c r="O412">
        <v>1</v>
      </c>
      <c r="P412">
        <v>185.49</v>
      </c>
      <c r="Q412">
        <v>137.4</v>
      </c>
      <c r="R412">
        <v>109.92</v>
      </c>
      <c r="S412">
        <v>27.48</v>
      </c>
      <c r="T412" t="s">
        <v>30</v>
      </c>
      <c r="X412" t="s">
        <v>31</v>
      </c>
      <c r="Y412" t="s">
        <v>32</v>
      </c>
      <c r="Z412" t="s">
        <v>39</v>
      </c>
      <c r="AA412" t="str">
        <f>IFERROR(_xlfn.XLOOKUP($J412,avoidable_ed_reference!$A$2:$A$13,avoidable_ed_reference!$C$2:$C$13),"Not Classified")</f>
        <v>Not Classified</v>
      </c>
      <c r="AB412" t="str">
        <f>IFERROR(_xlfn.XLOOKUP($B412,enrollment!$A$2:$A$801,enrollment!$I$2:$I$801),"")</f>
        <v>OH</v>
      </c>
      <c r="AC412">
        <f>IFERROR(_xlfn.XLOOKUP($B412,enrollment!$A$2:$A$801,enrollment!$L$2:$L$801),"")</f>
        <v>73</v>
      </c>
      <c r="AD412" t="str" cm="1">
        <f t="array" ref="AD412">_xlfn.IFS(AC412="","Unknown",AC412&lt;18,"0-17",AC412&lt;35,"18-34",AC412&lt;50,"35-49",AC412&lt;65,"50-64",TRUE,"65+")</f>
        <v>65+</v>
      </c>
      <c r="AE412">
        <f>IFERROR(_xlfn.XLOOKUP($B412,enrollment!$A$2:$A$801,enrollment!$O$2:$O$801),"")</f>
        <v>2345678901</v>
      </c>
      <c r="AF412">
        <f>IFERROR(_xlfn.XLOOKUP($AE412,providers!$B$2:$B$11,providers!$Q$2:$Q$11),"")</f>
        <v>4.2</v>
      </c>
      <c r="AG412" s="1">
        <f t="shared" si="6"/>
        <v>45413</v>
      </c>
    </row>
    <row r="413" spans="1:33" x14ac:dyDescent="0.25">
      <c r="A413" t="s">
        <v>541</v>
      </c>
      <c r="B413" t="s">
        <v>539</v>
      </c>
      <c r="C413">
        <v>2345678901</v>
      </c>
      <c r="D413">
        <v>2345678901</v>
      </c>
      <c r="E413" s="1">
        <v>45306</v>
      </c>
      <c r="F413" s="1">
        <v>45306</v>
      </c>
      <c r="G413" s="1">
        <v>45327</v>
      </c>
      <c r="H413" t="s">
        <v>28</v>
      </c>
      <c r="I413">
        <v>11</v>
      </c>
      <c r="J413" t="s">
        <v>35</v>
      </c>
      <c r="K413">
        <v>99213</v>
      </c>
      <c r="O413">
        <v>1</v>
      </c>
      <c r="P413">
        <v>218.36</v>
      </c>
      <c r="Q413">
        <v>161.75</v>
      </c>
      <c r="R413">
        <v>129.4</v>
      </c>
      <c r="S413">
        <v>32.35</v>
      </c>
      <c r="T413" t="s">
        <v>30</v>
      </c>
      <c r="X413" t="s">
        <v>31</v>
      </c>
      <c r="Y413" t="s">
        <v>32</v>
      </c>
      <c r="Z413" t="s">
        <v>39</v>
      </c>
      <c r="AA413" t="str">
        <f>IFERROR(_xlfn.XLOOKUP($J413,avoidable_ed_reference!$A$2:$A$13,avoidable_ed_reference!$C$2:$C$13),"Not Classified")</f>
        <v>Avoidable</v>
      </c>
      <c r="AB413" t="str">
        <f>IFERROR(_xlfn.XLOOKUP($B413,enrollment!$A$2:$A$801,enrollment!$I$2:$I$801),"")</f>
        <v>OH</v>
      </c>
      <c r="AC413">
        <f>IFERROR(_xlfn.XLOOKUP($B413,enrollment!$A$2:$A$801,enrollment!$L$2:$L$801),"")</f>
        <v>73</v>
      </c>
      <c r="AD413" t="str" cm="1">
        <f t="array" ref="AD413">_xlfn.IFS(AC413="","Unknown",AC413&lt;18,"0-17",AC413&lt;35,"18-34",AC413&lt;50,"35-49",AC413&lt;65,"50-64",TRUE,"65+")</f>
        <v>65+</v>
      </c>
      <c r="AE413">
        <f>IFERROR(_xlfn.XLOOKUP($B413,enrollment!$A$2:$A$801,enrollment!$O$2:$O$801),"")</f>
        <v>2345678901</v>
      </c>
      <c r="AF413">
        <f>IFERROR(_xlfn.XLOOKUP($AE413,providers!$B$2:$B$11,providers!$Q$2:$Q$11),"")</f>
        <v>4.2</v>
      </c>
      <c r="AG413" s="1">
        <f t="shared" si="6"/>
        <v>45292</v>
      </c>
    </row>
    <row r="414" spans="1:33" x14ac:dyDescent="0.25">
      <c r="A414" t="s">
        <v>542</v>
      </c>
      <c r="B414" t="s">
        <v>539</v>
      </c>
      <c r="C414">
        <v>2345678901</v>
      </c>
      <c r="D414">
        <v>2345678901</v>
      </c>
      <c r="E414" s="1">
        <v>45293</v>
      </c>
      <c r="F414" s="1">
        <v>45293</v>
      </c>
      <c r="G414" s="1">
        <v>45315</v>
      </c>
      <c r="H414" t="s">
        <v>28</v>
      </c>
      <c r="I414">
        <v>22</v>
      </c>
      <c r="J414" t="s">
        <v>29</v>
      </c>
      <c r="K414">
        <v>90837</v>
      </c>
      <c r="O414">
        <v>1</v>
      </c>
      <c r="P414">
        <v>240.45</v>
      </c>
      <c r="Q414">
        <v>178.11</v>
      </c>
      <c r="R414">
        <v>142.49</v>
      </c>
      <c r="S414">
        <v>35.619999999999997</v>
      </c>
      <c r="T414" t="s">
        <v>30</v>
      </c>
      <c r="X414" t="s">
        <v>31</v>
      </c>
      <c r="Y414" t="s">
        <v>32</v>
      </c>
      <c r="Z414" t="s">
        <v>33</v>
      </c>
      <c r="AA414" t="str">
        <f>IFERROR(_xlfn.XLOOKUP($J414,avoidable_ed_reference!$A$2:$A$13,avoidable_ed_reference!$C$2:$C$13),"Not Classified")</f>
        <v>Potentially Avoidable</v>
      </c>
      <c r="AB414" t="str">
        <f>IFERROR(_xlfn.XLOOKUP($B414,enrollment!$A$2:$A$801,enrollment!$I$2:$I$801),"")</f>
        <v>OH</v>
      </c>
      <c r="AC414">
        <f>IFERROR(_xlfn.XLOOKUP($B414,enrollment!$A$2:$A$801,enrollment!$L$2:$L$801),"")</f>
        <v>73</v>
      </c>
      <c r="AD414" t="str" cm="1">
        <f t="array" ref="AD414">_xlfn.IFS(AC414="","Unknown",AC414&lt;18,"0-17",AC414&lt;35,"18-34",AC414&lt;50,"35-49",AC414&lt;65,"50-64",TRUE,"65+")</f>
        <v>65+</v>
      </c>
      <c r="AE414">
        <f>IFERROR(_xlfn.XLOOKUP($B414,enrollment!$A$2:$A$801,enrollment!$O$2:$O$801),"")</f>
        <v>2345678901</v>
      </c>
      <c r="AF414">
        <f>IFERROR(_xlfn.XLOOKUP($AE414,providers!$B$2:$B$11,providers!$Q$2:$Q$11),"")</f>
        <v>4.2</v>
      </c>
      <c r="AG414" s="1">
        <f t="shared" si="6"/>
        <v>45292</v>
      </c>
    </row>
    <row r="415" spans="1:33" x14ac:dyDescent="0.25">
      <c r="A415" t="s">
        <v>543</v>
      </c>
      <c r="B415" t="s">
        <v>539</v>
      </c>
      <c r="C415">
        <v>9012345678</v>
      </c>
      <c r="D415">
        <v>9012345678</v>
      </c>
      <c r="E415" s="1">
        <v>45338</v>
      </c>
      <c r="F415" s="1">
        <v>45338</v>
      </c>
      <c r="G415" s="1">
        <v>45361</v>
      </c>
      <c r="H415" t="s">
        <v>59</v>
      </c>
      <c r="J415" t="s">
        <v>99</v>
      </c>
      <c r="L415" s="2" t="s">
        <v>61</v>
      </c>
      <c r="M415" t="s">
        <v>62</v>
      </c>
      <c r="N415" t="s">
        <v>63</v>
      </c>
      <c r="O415">
        <v>1</v>
      </c>
      <c r="P415">
        <v>862.11</v>
      </c>
      <c r="Q415">
        <v>783.74</v>
      </c>
      <c r="R415">
        <v>626.99</v>
      </c>
      <c r="S415">
        <v>156.75</v>
      </c>
      <c r="T415" t="s">
        <v>30</v>
      </c>
      <c r="X415" t="s">
        <v>31</v>
      </c>
      <c r="Y415" t="s">
        <v>32</v>
      </c>
      <c r="Z415" t="s">
        <v>64</v>
      </c>
      <c r="AA415" t="str">
        <f>IFERROR(_xlfn.XLOOKUP($J415,avoidable_ed_reference!$A$2:$A$13,avoidable_ed_reference!$C$2:$C$13),"Not Classified")</f>
        <v>Not Classified</v>
      </c>
      <c r="AB415" t="str">
        <f>IFERROR(_xlfn.XLOOKUP($B415,enrollment!$A$2:$A$801,enrollment!$I$2:$I$801),"")</f>
        <v>OH</v>
      </c>
      <c r="AC415">
        <f>IFERROR(_xlfn.XLOOKUP($B415,enrollment!$A$2:$A$801,enrollment!$L$2:$L$801),"")</f>
        <v>73</v>
      </c>
      <c r="AD415" t="str" cm="1">
        <f t="array" ref="AD415">_xlfn.IFS(AC415="","Unknown",AC415&lt;18,"0-17",AC415&lt;35,"18-34",AC415&lt;50,"35-49",AC415&lt;65,"50-64",TRUE,"65+")</f>
        <v>65+</v>
      </c>
      <c r="AE415">
        <f>IFERROR(_xlfn.XLOOKUP($B415,enrollment!$A$2:$A$801,enrollment!$O$2:$O$801),"")</f>
        <v>2345678901</v>
      </c>
      <c r="AF415">
        <f>IFERROR(_xlfn.XLOOKUP($AE415,providers!$B$2:$B$11,providers!$Q$2:$Q$11),"")</f>
        <v>4.2</v>
      </c>
      <c r="AG415" s="1">
        <f t="shared" si="6"/>
        <v>45323</v>
      </c>
    </row>
    <row r="416" spans="1:33" x14ac:dyDescent="0.25">
      <c r="A416" t="s">
        <v>544</v>
      </c>
      <c r="B416" t="s">
        <v>539</v>
      </c>
      <c r="C416">
        <v>1122334455</v>
      </c>
      <c r="D416">
        <v>1122334455</v>
      </c>
      <c r="E416" s="1">
        <v>45506</v>
      </c>
      <c r="F416" s="1">
        <v>45506</v>
      </c>
      <c r="G416" s="1">
        <v>45529</v>
      </c>
      <c r="H416" t="s">
        <v>28</v>
      </c>
      <c r="I416">
        <v>11</v>
      </c>
      <c r="J416" t="s">
        <v>38</v>
      </c>
      <c r="K416">
        <v>99213</v>
      </c>
      <c r="O416">
        <v>1</v>
      </c>
      <c r="P416">
        <v>163.66999999999999</v>
      </c>
      <c r="Q416">
        <v>121.24</v>
      </c>
      <c r="R416">
        <v>96.99</v>
      </c>
      <c r="S416">
        <v>24.25</v>
      </c>
      <c r="T416" t="s">
        <v>545</v>
      </c>
      <c r="X416" t="s">
        <v>31</v>
      </c>
      <c r="Y416" t="s">
        <v>32</v>
      </c>
      <c r="Z416" t="s">
        <v>39</v>
      </c>
      <c r="AA416" t="str">
        <f>IFERROR(_xlfn.XLOOKUP($J416,avoidable_ed_reference!$A$2:$A$13,avoidable_ed_reference!$C$2:$C$13),"Not Classified")</f>
        <v>Not Classified</v>
      </c>
      <c r="AB416" t="str">
        <f>IFERROR(_xlfn.XLOOKUP($B416,enrollment!$A$2:$A$801,enrollment!$I$2:$I$801),"")</f>
        <v>OH</v>
      </c>
      <c r="AC416">
        <f>IFERROR(_xlfn.XLOOKUP($B416,enrollment!$A$2:$A$801,enrollment!$L$2:$L$801),"")</f>
        <v>73</v>
      </c>
      <c r="AD416" t="str" cm="1">
        <f t="array" ref="AD416">_xlfn.IFS(AC416="","Unknown",AC416&lt;18,"0-17",AC416&lt;35,"18-34",AC416&lt;50,"35-49",AC416&lt;65,"50-64",TRUE,"65+")</f>
        <v>65+</v>
      </c>
      <c r="AE416">
        <f>IFERROR(_xlfn.XLOOKUP($B416,enrollment!$A$2:$A$801,enrollment!$O$2:$O$801),"")</f>
        <v>2345678901</v>
      </c>
      <c r="AF416">
        <f>IFERROR(_xlfn.XLOOKUP($AE416,providers!$B$2:$B$11,providers!$Q$2:$Q$11),"")</f>
        <v>4.2</v>
      </c>
      <c r="AG416" s="1">
        <f t="shared" si="6"/>
        <v>45505</v>
      </c>
    </row>
    <row r="417" spans="1:33" x14ac:dyDescent="0.25">
      <c r="A417" t="s">
        <v>546</v>
      </c>
      <c r="B417" t="s">
        <v>539</v>
      </c>
      <c r="C417">
        <v>9012345678</v>
      </c>
      <c r="D417">
        <v>9012345678</v>
      </c>
      <c r="E417" s="1">
        <v>45493</v>
      </c>
      <c r="F417" s="1">
        <v>45493</v>
      </c>
      <c r="G417" s="1">
        <v>45518</v>
      </c>
      <c r="H417" t="s">
        <v>59</v>
      </c>
      <c r="J417" t="s">
        <v>47</v>
      </c>
      <c r="L417" s="2" t="s">
        <v>151</v>
      </c>
      <c r="M417" t="s">
        <v>152</v>
      </c>
      <c r="N417" t="s">
        <v>153</v>
      </c>
      <c r="O417">
        <v>1</v>
      </c>
      <c r="P417">
        <v>1238.42</v>
      </c>
      <c r="Q417">
        <v>1125.8399999999999</v>
      </c>
      <c r="R417">
        <v>900.67</v>
      </c>
      <c r="S417">
        <v>225.17</v>
      </c>
      <c r="T417" t="s">
        <v>30</v>
      </c>
      <c r="X417" t="s">
        <v>31</v>
      </c>
      <c r="Y417" t="s">
        <v>32</v>
      </c>
      <c r="Z417" t="s">
        <v>64</v>
      </c>
      <c r="AA417" t="str">
        <f>IFERROR(_xlfn.XLOOKUP($J417,avoidable_ed_reference!$A$2:$A$13,avoidable_ed_reference!$C$2:$C$13),"Not Classified")</f>
        <v>Not Classified</v>
      </c>
      <c r="AB417" t="str">
        <f>IFERROR(_xlfn.XLOOKUP($B417,enrollment!$A$2:$A$801,enrollment!$I$2:$I$801),"")</f>
        <v>OH</v>
      </c>
      <c r="AC417">
        <f>IFERROR(_xlfn.XLOOKUP($B417,enrollment!$A$2:$A$801,enrollment!$L$2:$L$801),"")</f>
        <v>73</v>
      </c>
      <c r="AD417" t="str" cm="1">
        <f t="array" ref="AD417">_xlfn.IFS(AC417="","Unknown",AC417&lt;18,"0-17",AC417&lt;35,"18-34",AC417&lt;50,"35-49",AC417&lt;65,"50-64",TRUE,"65+")</f>
        <v>65+</v>
      </c>
      <c r="AE417">
        <f>IFERROR(_xlfn.XLOOKUP($B417,enrollment!$A$2:$A$801,enrollment!$O$2:$O$801),"")</f>
        <v>2345678901</v>
      </c>
      <c r="AF417">
        <f>IFERROR(_xlfn.XLOOKUP($AE417,providers!$B$2:$B$11,providers!$Q$2:$Q$11),"")</f>
        <v>4.2</v>
      </c>
      <c r="AG417" s="1">
        <f t="shared" si="6"/>
        <v>45474</v>
      </c>
    </row>
    <row r="418" spans="1:33" x14ac:dyDescent="0.25">
      <c r="A418" t="s">
        <v>547</v>
      </c>
      <c r="B418" t="s">
        <v>539</v>
      </c>
      <c r="C418">
        <v>1122334455</v>
      </c>
      <c r="D418">
        <v>1122334455</v>
      </c>
      <c r="E418" s="1">
        <v>45485</v>
      </c>
      <c r="F418" s="1">
        <v>45485</v>
      </c>
      <c r="G418" s="1">
        <v>45520</v>
      </c>
      <c r="H418" t="s">
        <v>28</v>
      </c>
      <c r="I418">
        <v>11</v>
      </c>
      <c r="J418" t="s">
        <v>38</v>
      </c>
      <c r="K418">
        <v>99213</v>
      </c>
      <c r="O418">
        <v>1</v>
      </c>
      <c r="P418">
        <v>201.81</v>
      </c>
      <c r="Q418">
        <v>149.49</v>
      </c>
      <c r="R418">
        <v>119.59</v>
      </c>
      <c r="S418">
        <v>29.9</v>
      </c>
      <c r="T418" t="s">
        <v>545</v>
      </c>
      <c r="X418" t="s">
        <v>31</v>
      </c>
      <c r="Y418" t="s">
        <v>32</v>
      </c>
      <c r="Z418" t="s">
        <v>39</v>
      </c>
      <c r="AA418" t="str">
        <f>IFERROR(_xlfn.XLOOKUP($J418,avoidable_ed_reference!$A$2:$A$13,avoidable_ed_reference!$C$2:$C$13),"Not Classified")</f>
        <v>Not Classified</v>
      </c>
      <c r="AB418" t="str">
        <f>IFERROR(_xlfn.XLOOKUP($B418,enrollment!$A$2:$A$801,enrollment!$I$2:$I$801),"")</f>
        <v>OH</v>
      </c>
      <c r="AC418">
        <f>IFERROR(_xlfn.XLOOKUP($B418,enrollment!$A$2:$A$801,enrollment!$L$2:$L$801),"")</f>
        <v>73</v>
      </c>
      <c r="AD418" t="str" cm="1">
        <f t="array" ref="AD418">_xlfn.IFS(AC418="","Unknown",AC418&lt;18,"0-17",AC418&lt;35,"18-34",AC418&lt;50,"35-49",AC418&lt;65,"50-64",TRUE,"65+")</f>
        <v>65+</v>
      </c>
      <c r="AE418">
        <f>IFERROR(_xlfn.XLOOKUP($B418,enrollment!$A$2:$A$801,enrollment!$O$2:$O$801),"")</f>
        <v>2345678901</v>
      </c>
      <c r="AF418">
        <f>IFERROR(_xlfn.XLOOKUP($AE418,providers!$B$2:$B$11,providers!$Q$2:$Q$11),"")</f>
        <v>4.2</v>
      </c>
      <c r="AG418" s="1">
        <f t="shared" si="6"/>
        <v>45474</v>
      </c>
    </row>
    <row r="419" spans="1:33" x14ac:dyDescent="0.25">
      <c r="A419" t="s">
        <v>548</v>
      </c>
      <c r="B419" t="s">
        <v>539</v>
      </c>
      <c r="C419">
        <v>2345678901</v>
      </c>
      <c r="D419">
        <v>2345678901</v>
      </c>
      <c r="E419" s="1">
        <v>45457</v>
      </c>
      <c r="F419" s="1">
        <v>45457</v>
      </c>
      <c r="G419" s="1">
        <v>45488</v>
      </c>
      <c r="H419" t="s">
        <v>28</v>
      </c>
      <c r="I419">
        <v>11</v>
      </c>
      <c r="J419" t="s">
        <v>35</v>
      </c>
      <c r="K419">
        <v>99213</v>
      </c>
      <c r="O419">
        <v>1</v>
      </c>
      <c r="P419">
        <v>169.37</v>
      </c>
      <c r="Q419">
        <v>125.46</v>
      </c>
      <c r="R419">
        <v>100.37</v>
      </c>
      <c r="S419">
        <v>25.09</v>
      </c>
      <c r="T419" t="s">
        <v>30</v>
      </c>
      <c r="X419" t="s">
        <v>31</v>
      </c>
      <c r="Y419" t="s">
        <v>32</v>
      </c>
      <c r="Z419" t="s">
        <v>39</v>
      </c>
      <c r="AA419" t="str">
        <f>IFERROR(_xlfn.XLOOKUP($J419,avoidable_ed_reference!$A$2:$A$13,avoidable_ed_reference!$C$2:$C$13),"Not Classified")</f>
        <v>Avoidable</v>
      </c>
      <c r="AB419" t="str">
        <f>IFERROR(_xlfn.XLOOKUP($B419,enrollment!$A$2:$A$801,enrollment!$I$2:$I$801),"")</f>
        <v>OH</v>
      </c>
      <c r="AC419">
        <f>IFERROR(_xlfn.XLOOKUP($B419,enrollment!$A$2:$A$801,enrollment!$L$2:$L$801),"")</f>
        <v>73</v>
      </c>
      <c r="AD419" t="str" cm="1">
        <f t="array" ref="AD419">_xlfn.IFS(AC419="","Unknown",AC419&lt;18,"0-17",AC419&lt;35,"18-34",AC419&lt;50,"35-49",AC419&lt;65,"50-64",TRUE,"65+")</f>
        <v>65+</v>
      </c>
      <c r="AE419">
        <f>IFERROR(_xlfn.XLOOKUP($B419,enrollment!$A$2:$A$801,enrollment!$O$2:$O$801),"")</f>
        <v>2345678901</v>
      </c>
      <c r="AF419">
        <f>IFERROR(_xlfn.XLOOKUP($AE419,providers!$B$2:$B$11,providers!$Q$2:$Q$11),"")</f>
        <v>4.2</v>
      </c>
      <c r="AG419" s="1">
        <f t="shared" si="6"/>
        <v>45444</v>
      </c>
    </row>
    <row r="420" spans="1:33" x14ac:dyDescent="0.25">
      <c r="A420" t="s">
        <v>549</v>
      </c>
      <c r="B420" t="s">
        <v>550</v>
      </c>
      <c r="C420">
        <v>2345678901</v>
      </c>
      <c r="D420">
        <v>2345678901</v>
      </c>
      <c r="E420" s="1">
        <v>45546</v>
      </c>
      <c r="F420" s="1">
        <v>45546</v>
      </c>
      <c r="G420" s="1">
        <v>45571</v>
      </c>
      <c r="H420" t="s">
        <v>28</v>
      </c>
      <c r="I420">
        <v>11</v>
      </c>
      <c r="J420" t="s">
        <v>47</v>
      </c>
      <c r="K420">
        <v>99213</v>
      </c>
      <c r="O420">
        <v>1</v>
      </c>
      <c r="P420">
        <v>208.2</v>
      </c>
      <c r="Q420">
        <v>154.22</v>
      </c>
      <c r="R420">
        <v>123.38</v>
      </c>
      <c r="S420">
        <v>30.84</v>
      </c>
      <c r="T420" t="s">
        <v>30</v>
      </c>
      <c r="X420" t="s">
        <v>146</v>
      </c>
      <c r="Y420" t="s">
        <v>147</v>
      </c>
      <c r="Z420" t="s">
        <v>39</v>
      </c>
      <c r="AA420" t="str">
        <f>IFERROR(_xlfn.XLOOKUP($J420,avoidable_ed_reference!$A$2:$A$13,avoidable_ed_reference!$C$2:$C$13),"Not Classified")</f>
        <v>Not Classified</v>
      </c>
      <c r="AB420" t="str">
        <f>IFERROR(_xlfn.XLOOKUP($B420,enrollment!$A$2:$A$801,enrollment!$I$2:$I$801),"")</f>
        <v>OH</v>
      </c>
      <c r="AC420">
        <f>IFERROR(_xlfn.XLOOKUP($B420,enrollment!$A$2:$A$801,enrollment!$L$2:$L$801),"")</f>
        <v>85</v>
      </c>
      <c r="AD420" t="str" cm="1">
        <f t="array" ref="AD420">_xlfn.IFS(AC420="","Unknown",AC420&lt;18,"0-17",AC420&lt;35,"18-34",AC420&lt;50,"35-49",AC420&lt;65,"50-64",TRUE,"65+")</f>
        <v>65+</v>
      </c>
      <c r="AE420">
        <f>IFERROR(_xlfn.XLOOKUP($B420,enrollment!$A$2:$A$801,enrollment!$O$2:$O$801),"")</f>
        <v>2345678901</v>
      </c>
      <c r="AF420">
        <f>IFERROR(_xlfn.XLOOKUP($AE420,providers!$B$2:$B$11,providers!$Q$2:$Q$11),"")</f>
        <v>4.2</v>
      </c>
      <c r="AG420" s="1">
        <f t="shared" si="6"/>
        <v>45536</v>
      </c>
    </row>
    <row r="421" spans="1:33" x14ac:dyDescent="0.25">
      <c r="A421" t="s">
        <v>551</v>
      </c>
      <c r="B421" t="s">
        <v>550</v>
      </c>
      <c r="C421">
        <v>5678901234</v>
      </c>
      <c r="D421">
        <v>5678901234</v>
      </c>
      <c r="E421" s="1">
        <v>45350</v>
      </c>
      <c r="F421" s="1">
        <v>45350</v>
      </c>
      <c r="G421" s="1">
        <v>45368</v>
      </c>
      <c r="H421" t="s">
        <v>28</v>
      </c>
      <c r="I421">
        <v>20</v>
      </c>
      <c r="J421" t="s">
        <v>35</v>
      </c>
      <c r="K421">
        <v>99213</v>
      </c>
      <c r="O421">
        <v>1</v>
      </c>
      <c r="P421">
        <v>168.44</v>
      </c>
      <c r="Q421">
        <v>129.57</v>
      </c>
      <c r="R421">
        <v>103.66</v>
      </c>
      <c r="S421">
        <v>25.91</v>
      </c>
      <c r="T421" t="s">
        <v>30</v>
      </c>
      <c r="X421" t="s">
        <v>146</v>
      </c>
      <c r="Y421" t="s">
        <v>147</v>
      </c>
      <c r="Z421" t="s">
        <v>36</v>
      </c>
      <c r="AA421" t="str">
        <f>IFERROR(_xlfn.XLOOKUP($J421,avoidable_ed_reference!$A$2:$A$13,avoidable_ed_reference!$C$2:$C$13),"Not Classified")</f>
        <v>Avoidable</v>
      </c>
      <c r="AB421" t="str">
        <f>IFERROR(_xlfn.XLOOKUP($B421,enrollment!$A$2:$A$801,enrollment!$I$2:$I$801),"")</f>
        <v>OH</v>
      </c>
      <c r="AC421">
        <f>IFERROR(_xlfn.XLOOKUP($B421,enrollment!$A$2:$A$801,enrollment!$L$2:$L$801),"")</f>
        <v>85</v>
      </c>
      <c r="AD421" t="str" cm="1">
        <f t="array" ref="AD421">_xlfn.IFS(AC421="","Unknown",AC421&lt;18,"0-17",AC421&lt;35,"18-34",AC421&lt;50,"35-49",AC421&lt;65,"50-64",TRUE,"65+")</f>
        <v>65+</v>
      </c>
      <c r="AE421">
        <f>IFERROR(_xlfn.XLOOKUP($B421,enrollment!$A$2:$A$801,enrollment!$O$2:$O$801),"")</f>
        <v>2345678901</v>
      </c>
      <c r="AF421">
        <f>IFERROR(_xlfn.XLOOKUP($AE421,providers!$B$2:$B$11,providers!$Q$2:$Q$11),"")</f>
        <v>4.2</v>
      </c>
      <c r="AG421" s="1">
        <f t="shared" si="6"/>
        <v>45323</v>
      </c>
    </row>
    <row r="422" spans="1:33" x14ac:dyDescent="0.25">
      <c r="A422" t="s">
        <v>552</v>
      </c>
      <c r="B422" t="s">
        <v>550</v>
      </c>
      <c r="C422">
        <v>2345678901</v>
      </c>
      <c r="D422">
        <v>2345678901</v>
      </c>
      <c r="E422" s="1">
        <v>45314</v>
      </c>
      <c r="F422" s="1">
        <v>45314</v>
      </c>
      <c r="G422" s="1">
        <v>45338</v>
      </c>
      <c r="H422" t="s">
        <v>28</v>
      </c>
      <c r="I422">
        <v>11</v>
      </c>
      <c r="J422" t="s">
        <v>35</v>
      </c>
      <c r="K422">
        <v>99213</v>
      </c>
      <c r="O422">
        <v>1</v>
      </c>
      <c r="P422">
        <v>169.1</v>
      </c>
      <c r="Q422">
        <v>125.26</v>
      </c>
      <c r="R422">
        <v>100.21</v>
      </c>
      <c r="S422">
        <v>25.05</v>
      </c>
      <c r="T422" t="s">
        <v>30</v>
      </c>
      <c r="X422" t="s">
        <v>146</v>
      </c>
      <c r="Y422" t="s">
        <v>147</v>
      </c>
      <c r="Z422" t="s">
        <v>39</v>
      </c>
      <c r="AA422" t="str">
        <f>IFERROR(_xlfn.XLOOKUP($J422,avoidable_ed_reference!$A$2:$A$13,avoidable_ed_reference!$C$2:$C$13),"Not Classified")</f>
        <v>Avoidable</v>
      </c>
      <c r="AB422" t="str">
        <f>IFERROR(_xlfn.XLOOKUP($B422,enrollment!$A$2:$A$801,enrollment!$I$2:$I$801),"")</f>
        <v>OH</v>
      </c>
      <c r="AC422">
        <f>IFERROR(_xlfn.XLOOKUP($B422,enrollment!$A$2:$A$801,enrollment!$L$2:$L$801),"")</f>
        <v>85</v>
      </c>
      <c r="AD422" t="str" cm="1">
        <f t="array" ref="AD422">_xlfn.IFS(AC422="","Unknown",AC422&lt;18,"0-17",AC422&lt;35,"18-34",AC422&lt;50,"35-49",AC422&lt;65,"50-64",TRUE,"65+")</f>
        <v>65+</v>
      </c>
      <c r="AE422">
        <f>IFERROR(_xlfn.XLOOKUP($B422,enrollment!$A$2:$A$801,enrollment!$O$2:$O$801),"")</f>
        <v>2345678901</v>
      </c>
      <c r="AF422">
        <f>IFERROR(_xlfn.XLOOKUP($AE422,providers!$B$2:$B$11,providers!$Q$2:$Q$11),"")</f>
        <v>4.2</v>
      </c>
      <c r="AG422" s="1">
        <f t="shared" si="6"/>
        <v>45292</v>
      </c>
    </row>
    <row r="423" spans="1:33" x14ac:dyDescent="0.25">
      <c r="A423" t="s">
        <v>553</v>
      </c>
      <c r="B423" t="s">
        <v>550</v>
      </c>
      <c r="C423">
        <v>3456789012</v>
      </c>
      <c r="D423">
        <v>3456789012</v>
      </c>
      <c r="E423" s="1">
        <v>45599</v>
      </c>
      <c r="F423" s="1">
        <v>45599</v>
      </c>
      <c r="G423" s="1">
        <v>45624</v>
      </c>
      <c r="H423" t="s">
        <v>59</v>
      </c>
      <c r="J423" t="s">
        <v>47</v>
      </c>
      <c r="L423" s="2" t="s">
        <v>61</v>
      </c>
      <c r="M423" t="s">
        <v>62</v>
      </c>
      <c r="N423" t="s">
        <v>63</v>
      </c>
      <c r="O423">
        <v>1</v>
      </c>
      <c r="P423">
        <v>1264.5999999999999</v>
      </c>
      <c r="Q423">
        <v>1149.6400000000001</v>
      </c>
      <c r="R423">
        <v>919.71</v>
      </c>
      <c r="S423">
        <v>229.93</v>
      </c>
      <c r="T423" t="s">
        <v>30</v>
      </c>
      <c r="X423" t="s">
        <v>146</v>
      </c>
      <c r="Y423" t="s">
        <v>147</v>
      </c>
      <c r="Z423" t="s">
        <v>64</v>
      </c>
      <c r="AA423" t="str">
        <f>IFERROR(_xlfn.XLOOKUP($J423,avoidable_ed_reference!$A$2:$A$13,avoidable_ed_reference!$C$2:$C$13),"Not Classified")</f>
        <v>Not Classified</v>
      </c>
      <c r="AB423" t="str">
        <f>IFERROR(_xlfn.XLOOKUP($B423,enrollment!$A$2:$A$801,enrollment!$I$2:$I$801),"")</f>
        <v>OH</v>
      </c>
      <c r="AC423">
        <f>IFERROR(_xlfn.XLOOKUP($B423,enrollment!$A$2:$A$801,enrollment!$L$2:$L$801),"")</f>
        <v>85</v>
      </c>
      <c r="AD423" t="str" cm="1">
        <f t="array" ref="AD423">_xlfn.IFS(AC423="","Unknown",AC423&lt;18,"0-17",AC423&lt;35,"18-34",AC423&lt;50,"35-49",AC423&lt;65,"50-64",TRUE,"65+")</f>
        <v>65+</v>
      </c>
      <c r="AE423">
        <f>IFERROR(_xlfn.XLOOKUP($B423,enrollment!$A$2:$A$801,enrollment!$O$2:$O$801),"")</f>
        <v>2345678901</v>
      </c>
      <c r="AF423">
        <f>IFERROR(_xlfn.XLOOKUP($AE423,providers!$B$2:$B$11,providers!$Q$2:$Q$11),"")</f>
        <v>4.2</v>
      </c>
      <c r="AG423" s="1">
        <f t="shared" si="6"/>
        <v>45597</v>
      </c>
    </row>
    <row r="424" spans="1:33" x14ac:dyDescent="0.25">
      <c r="A424" t="s">
        <v>554</v>
      </c>
      <c r="B424" t="s">
        <v>550</v>
      </c>
      <c r="C424">
        <v>7890123456</v>
      </c>
      <c r="D424">
        <v>7890123456</v>
      </c>
      <c r="E424" s="1">
        <v>45597</v>
      </c>
      <c r="F424" s="1">
        <v>45597</v>
      </c>
      <c r="G424" s="1">
        <v>45616</v>
      </c>
      <c r="H424" t="s">
        <v>59</v>
      </c>
      <c r="J424" t="s">
        <v>60</v>
      </c>
      <c r="L424" s="2" t="s">
        <v>82</v>
      </c>
      <c r="M424" t="s">
        <v>83</v>
      </c>
      <c r="N424" t="s">
        <v>84</v>
      </c>
      <c r="O424">
        <v>1</v>
      </c>
      <c r="P424">
        <v>918.68</v>
      </c>
      <c r="Q424">
        <v>835.16</v>
      </c>
      <c r="R424">
        <v>668.13</v>
      </c>
      <c r="S424">
        <v>167.03</v>
      </c>
      <c r="T424" t="s">
        <v>30</v>
      </c>
      <c r="X424" t="s">
        <v>146</v>
      </c>
      <c r="Y424" t="s">
        <v>147</v>
      </c>
      <c r="Z424" t="s">
        <v>64</v>
      </c>
      <c r="AA424" t="str">
        <f>IFERROR(_xlfn.XLOOKUP($J424,avoidable_ed_reference!$A$2:$A$13,avoidable_ed_reference!$C$2:$C$13),"Not Classified")</f>
        <v>Not Classified</v>
      </c>
      <c r="AB424" t="str">
        <f>IFERROR(_xlfn.XLOOKUP($B424,enrollment!$A$2:$A$801,enrollment!$I$2:$I$801),"")</f>
        <v>OH</v>
      </c>
      <c r="AC424">
        <f>IFERROR(_xlfn.XLOOKUP($B424,enrollment!$A$2:$A$801,enrollment!$L$2:$L$801),"")</f>
        <v>85</v>
      </c>
      <c r="AD424" t="str" cm="1">
        <f t="array" ref="AD424">_xlfn.IFS(AC424="","Unknown",AC424&lt;18,"0-17",AC424&lt;35,"18-34",AC424&lt;50,"35-49",AC424&lt;65,"50-64",TRUE,"65+")</f>
        <v>65+</v>
      </c>
      <c r="AE424">
        <f>IFERROR(_xlfn.XLOOKUP($B424,enrollment!$A$2:$A$801,enrollment!$O$2:$O$801),"")</f>
        <v>2345678901</v>
      </c>
      <c r="AF424">
        <f>IFERROR(_xlfn.XLOOKUP($AE424,providers!$B$2:$B$11,providers!$Q$2:$Q$11),"")</f>
        <v>4.2</v>
      </c>
      <c r="AG424" s="1">
        <f t="shared" si="6"/>
        <v>45597</v>
      </c>
    </row>
    <row r="425" spans="1:33" x14ac:dyDescent="0.25">
      <c r="A425" t="s">
        <v>555</v>
      </c>
      <c r="B425" t="s">
        <v>550</v>
      </c>
      <c r="C425">
        <v>3456789012</v>
      </c>
      <c r="D425">
        <v>3456789012</v>
      </c>
      <c r="E425" s="1">
        <v>45545</v>
      </c>
      <c r="F425" s="1">
        <v>45545</v>
      </c>
      <c r="G425" s="1">
        <v>45564</v>
      </c>
      <c r="H425" t="s">
        <v>59</v>
      </c>
      <c r="J425" t="s">
        <v>99</v>
      </c>
      <c r="L425" s="2" t="s">
        <v>106</v>
      </c>
      <c r="M425" t="s">
        <v>107</v>
      </c>
      <c r="N425" t="s">
        <v>108</v>
      </c>
      <c r="O425">
        <v>1</v>
      </c>
      <c r="P425">
        <v>900.76</v>
      </c>
      <c r="Q425">
        <v>818.87</v>
      </c>
      <c r="R425">
        <v>655.1</v>
      </c>
      <c r="S425">
        <v>163.77000000000001</v>
      </c>
      <c r="T425" t="s">
        <v>30</v>
      </c>
      <c r="X425" t="s">
        <v>146</v>
      </c>
      <c r="Y425" t="s">
        <v>147</v>
      </c>
      <c r="Z425" t="s">
        <v>64</v>
      </c>
      <c r="AA425" t="str">
        <f>IFERROR(_xlfn.XLOOKUP($J425,avoidable_ed_reference!$A$2:$A$13,avoidable_ed_reference!$C$2:$C$13),"Not Classified")</f>
        <v>Not Classified</v>
      </c>
      <c r="AB425" t="str">
        <f>IFERROR(_xlfn.XLOOKUP($B425,enrollment!$A$2:$A$801,enrollment!$I$2:$I$801),"")</f>
        <v>OH</v>
      </c>
      <c r="AC425">
        <f>IFERROR(_xlfn.XLOOKUP($B425,enrollment!$A$2:$A$801,enrollment!$L$2:$L$801),"")</f>
        <v>85</v>
      </c>
      <c r="AD425" t="str" cm="1">
        <f t="array" ref="AD425">_xlfn.IFS(AC425="","Unknown",AC425&lt;18,"0-17",AC425&lt;35,"18-34",AC425&lt;50,"35-49",AC425&lt;65,"50-64",TRUE,"65+")</f>
        <v>65+</v>
      </c>
      <c r="AE425">
        <f>IFERROR(_xlfn.XLOOKUP($B425,enrollment!$A$2:$A$801,enrollment!$O$2:$O$801),"")</f>
        <v>2345678901</v>
      </c>
      <c r="AF425">
        <f>IFERROR(_xlfn.XLOOKUP($AE425,providers!$B$2:$B$11,providers!$Q$2:$Q$11),"")</f>
        <v>4.2</v>
      </c>
      <c r="AG425" s="1">
        <f t="shared" si="6"/>
        <v>45536</v>
      </c>
    </row>
    <row r="426" spans="1:33" x14ac:dyDescent="0.25">
      <c r="A426" t="s">
        <v>556</v>
      </c>
      <c r="B426" t="s">
        <v>550</v>
      </c>
      <c r="C426">
        <v>2345678901</v>
      </c>
      <c r="D426">
        <v>2345678901</v>
      </c>
      <c r="E426" s="1">
        <v>45434</v>
      </c>
      <c r="F426" s="1">
        <v>45434</v>
      </c>
      <c r="G426" s="1">
        <v>45463</v>
      </c>
      <c r="H426" t="s">
        <v>28</v>
      </c>
      <c r="I426">
        <v>11</v>
      </c>
      <c r="J426" t="s">
        <v>47</v>
      </c>
      <c r="K426">
        <v>99213</v>
      </c>
      <c r="O426">
        <v>1</v>
      </c>
      <c r="P426">
        <v>187.43</v>
      </c>
      <c r="Q426">
        <v>138.84</v>
      </c>
      <c r="R426">
        <v>111.07</v>
      </c>
      <c r="S426">
        <v>27.77</v>
      </c>
      <c r="T426" t="s">
        <v>30</v>
      </c>
      <c r="X426" t="s">
        <v>146</v>
      </c>
      <c r="Y426" t="s">
        <v>147</v>
      </c>
      <c r="Z426" t="s">
        <v>39</v>
      </c>
      <c r="AA426" t="str">
        <f>IFERROR(_xlfn.XLOOKUP($J426,avoidable_ed_reference!$A$2:$A$13,avoidable_ed_reference!$C$2:$C$13),"Not Classified")</f>
        <v>Not Classified</v>
      </c>
      <c r="AB426" t="str">
        <f>IFERROR(_xlfn.XLOOKUP($B426,enrollment!$A$2:$A$801,enrollment!$I$2:$I$801),"")</f>
        <v>OH</v>
      </c>
      <c r="AC426">
        <f>IFERROR(_xlfn.XLOOKUP($B426,enrollment!$A$2:$A$801,enrollment!$L$2:$L$801),"")</f>
        <v>85</v>
      </c>
      <c r="AD426" t="str" cm="1">
        <f t="array" ref="AD426">_xlfn.IFS(AC426="","Unknown",AC426&lt;18,"0-17",AC426&lt;35,"18-34",AC426&lt;50,"35-49",AC426&lt;65,"50-64",TRUE,"65+")</f>
        <v>65+</v>
      </c>
      <c r="AE426">
        <f>IFERROR(_xlfn.XLOOKUP($B426,enrollment!$A$2:$A$801,enrollment!$O$2:$O$801),"")</f>
        <v>2345678901</v>
      </c>
      <c r="AF426">
        <f>IFERROR(_xlfn.XLOOKUP($AE426,providers!$B$2:$B$11,providers!$Q$2:$Q$11),"")</f>
        <v>4.2</v>
      </c>
      <c r="AG426" s="1">
        <f t="shared" si="6"/>
        <v>45413</v>
      </c>
    </row>
    <row r="427" spans="1:33" x14ac:dyDescent="0.25">
      <c r="A427" t="s">
        <v>557</v>
      </c>
      <c r="B427" t="s">
        <v>550</v>
      </c>
      <c r="C427">
        <v>3456789012</v>
      </c>
      <c r="D427">
        <v>3456789012</v>
      </c>
      <c r="E427" s="1">
        <v>45619</v>
      </c>
      <c r="F427" s="1">
        <v>45619</v>
      </c>
      <c r="G427" s="1">
        <v>45638</v>
      </c>
      <c r="H427" t="s">
        <v>67</v>
      </c>
      <c r="I427">
        <v>21</v>
      </c>
      <c r="J427" t="s">
        <v>42</v>
      </c>
      <c r="K427">
        <v>99223</v>
      </c>
      <c r="O427">
        <v>1</v>
      </c>
      <c r="P427">
        <v>17387.23</v>
      </c>
      <c r="Q427">
        <v>11217.57</v>
      </c>
      <c r="R427">
        <v>8974.06</v>
      </c>
      <c r="S427">
        <v>2243.5100000000002</v>
      </c>
      <c r="T427" t="s">
        <v>30</v>
      </c>
      <c r="V427">
        <v>1</v>
      </c>
      <c r="W427" s="2" t="s">
        <v>68</v>
      </c>
      <c r="X427" t="s">
        <v>146</v>
      </c>
      <c r="Y427" t="s">
        <v>147</v>
      </c>
      <c r="Z427" t="s">
        <v>69</v>
      </c>
      <c r="AA427" t="str">
        <f>IFERROR(_xlfn.XLOOKUP($J427,avoidable_ed_reference!$A$2:$A$13,avoidable_ed_reference!$C$2:$C$13),"Not Classified")</f>
        <v>Non-Avoidable</v>
      </c>
      <c r="AB427" t="str">
        <f>IFERROR(_xlfn.XLOOKUP($B427,enrollment!$A$2:$A$801,enrollment!$I$2:$I$801),"")</f>
        <v>OH</v>
      </c>
      <c r="AC427">
        <f>IFERROR(_xlfn.XLOOKUP($B427,enrollment!$A$2:$A$801,enrollment!$L$2:$L$801),"")</f>
        <v>85</v>
      </c>
      <c r="AD427" t="str" cm="1">
        <f t="array" ref="AD427">_xlfn.IFS(AC427="","Unknown",AC427&lt;18,"0-17",AC427&lt;35,"18-34",AC427&lt;50,"35-49",AC427&lt;65,"50-64",TRUE,"65+")</f>
        <v>65+</v>
      </c>
      <c r="AE427">
        <f>IFERROR(_xlfn.XLOOKUP($B427,enrollment!$A$2:$A$801,enrollment!$O$2:$O$801),"")</f>
        <v>2345678901</v>
      </c>
      <c r="AF427">
        <f>IFERROR(_xlfn.XLOOKUP($AE427,providers!$B$2:$B$11,providers!$Q$2:$Q$11),"")</f>
        <v>4.2</v>
      </c>
      <c r="AG427" s="1">
        <f t="shared" si="6"/>
        <v>45597</v>
      </c>
    </row>
    <row r="428" spans="1:33" x14ac:dyDescent="0.25">
      <c r="A428" t="s">
        <v>558</v>
      </c>
      <c r="B428" t="s">
        <v>559</v>
      </c>
      <c r="C428">
        <v>5678901234</v>
      </c>
      <c r="D428">
        <v>5678901234</v>
      </c>
      <c r="E428" s="1">
        <v>45515</v>
      </c>
      <c r="F428" s="1">
        <v>45515</v>
      </c>
      <c r="G428" s="1">
        <v>45534</v>
      </c>
      <c r="H428" t="s">
        <v>28</v>
      </c>
      <c r="I428">
        <v>20</v>
      </c>
      <c r="J428" t="s">
        <v>35</v>
      </c>
      <c r="K428">
        <v>99213</v>
      </c>
      <c r="O428">
        <v>1</v>
      </c>
      <c r="P428">
        <v>175.76</v>
      </c>
      <c r="Q428">
        <v>135.19999999999999</v>
      </c>
      <c r="R428">
        <v>108.16</v>
      </c>
      <c r="S428">
        <v>27.04</v>
      </c>
      <c r="T428" t="s">
        <v>30</v>
      </c>
      <c r="X428" t="s">
        <v>31</v>
      </c>
      <c r="Y428" t="s">
        <v>32</v>
      </c>
      <c r="Z428" t="s">
        <v>36</v>
      </c>
      <c r="AA428" t="str">
        <f>IFERROR(_xlfn.XLOOKUP($J428,avoidable_ed_reference!$A$2:$A$13,avoidable_ed_reference!$C$2:$C$13),"Not Classified")</f>
        <v>Avoidable</v>
      </c>
      <c r="AB428" t="str">
        <f>IFERROR(_xlfn.XLOOKUP($B428,enrollment!$A$2:$A$801,enrollment!$I$2:$I$801),"")</f>
        <v>TN</v>
      </c>
      <c r="AC428">
        <f>IFERROR(_xlfn.XLOOKUP($B428,enrollment!$A$2:$A$801,enrollment!$L$2:$L$801),"")</f>
        <v>31</v>
      </c>
      <c r="AD428" t="str" cm="1">
        <f t="array" ref="AD428">_xlfn.IFS(AC428="","Unknown",AC428&lt;18,"0-17",AC428&lt;35,"18-34",AC428&lt;50,"35-49",AC428&lt;65,"50-64",TRUE,"65+")</f>
        <v>18-34</v>
      </c>
      <c r="AE428">
        <f>IFERROR(_xlfn.XLOOKUP($B428,enrollment!$A$2:$A$801,enrollment!$O$2:$O$801),"")</f>
        <v>2233445566</v>
      </c>
      <c r="AF428">
        <f>IFERROR(_xlfn.XLOOKUP($AE428,providers!$B$2:$B$11,providers!$Q$2:$Q$11),"")</f>
        <v>3.5</v>
      </c>
      <c r="AG428" s="1">
        <f t="shared" si="6"/>
        <v>45505</v>
      </c>
    </row>
    <row r="429" spans="1:33" x14ac:dyDescent="0.25">
      <c r="A429" t="s">
        <v>560</v>
      </c>
      <c r="B429" t="s">
        <v>559</v>
      </c>
      <c r="C429">
        <v>2233445566</v>
      </c>
      <c r="D429">
        <v>2233445566</v>
      </c>
      <c r="E429" s="1">
        <v>45358</v>
      </c>
      <c r="F429" s="1">
        <v>45358</v>
      </c>
      <c r="G429" s="1">
        <v>45372</v>
      </c>
      <c r="H429" t="s">
        <v>28</v>
      </c>
      <c r="I429">
        <v>23</v>
      </c>
      <c r="J429" t="s">
        <v>91</v>
      </c>
      <c r="K429">
        <v>99284</v>
      </c>
      <c r="O429">
        <v>1</v>
      </c>
      <c r="P429">
        <v>1881.59</v>
      </c>
      <c r="Q429">
        <v>1045.33</v>
      </c>
      <c r="R429">
        <v>836.26</v>
      </c>
      <c r="S429">
        <v>209.07</v>
      </c>
      <c r="T429" t="s">
        <v>30</v>
      </c>
      <c r="X429" t="s">
        <v>31</v>
      </c>
      <c r="Y429" t="s">
        <v>32</v>
      </c>
      <c r="Z429" t="s">
        <v>45</v>
      </c>
      <c r="AA429" t="str">
        <f>IFERROR(_xlfn.XLOOKUP($J429,avoidable_ed_reference!$A$2:$A$13,avoidable_ed_reference!$C$2:$C$13),"Not Classified")</f>
        <v>Avoidable</v>
      </c>
      <c r="AB429" t="str">
        <f>IFERROR(_xlfn.XLOOKUP($B429,enrollment!$A$2:$A$801,enrollment!$I$2:$I$801),"")</f>
        <v>TN</v>
      </c>
      <c r="AC429">
        <f>IFERROR(_xlfn.XLOOKUP($B429,enrollment!$A$2:$A$801,enrollment!$L$2:$L$801),"")</f>
        <v>31</v>
      </c>
      <c r="AD429" t="str" cm="1">
        <f t="array" ref="AD429">_xlfn.IFS(AC429="","Unknown",AC429&lt;18,"0-17",AC429&lt;35,"18-34",AC429&lt;50,"35-49",AC429&lt;65,"50-64",TRUE,"65+")</f>
        <v>18-34</v>
      </c>
      <c r="AE429">
        <f>IFERROR(_xlfn.XLOOKUP($B429,enrollment!$A$2:$A$801,enrollment!$O$2:$O$801),"")</f>
        <v>2233445566</v>
      </c>
      <c r="AF429">
        <f>IFERROR(_xlfn.XLOOKUP($AE429,providers!$B$2:$B$11,providers!$Q$2:$Q$11),"")</f>
        <v>3.5</v>
      </c>
      <c r="AG429" s="1">
        <f t="shared" si="6"/>
        <v>45352</v>
      </c>
    </row>
    <row r="430" spans="1:33" x14ac:dyDescent="0.25">
      <c r="A430" t="s">
        <v>561</v>
      </c>
      <c r="B430" t="s">
        <v>559</v>
      </c>
      <c r="C430">
        <v>8901234567</v>
      </c>
      <c r="D430">
        <v>8901234567</v>
      </c>
      <c r="E430" s="1">
        <v>45296</v>
      </c>
      <c r="F430" s="1">
        <v>45296</v>
      </c>
      <c r="G430" s="1">
        <v>45317</v>
      </c>
      <c r="H430" t="s">
        <v>28</v>
      </c>
      <c r="I430">
        <v>23</v>
      </c>
      <c r="J430" t="s">
        <v>29</v>
      </c>
      <c r="K430">
        <v>99284</v>
      </c>
      <c r="O430">
        <v>1</v>
      </c>
      <c r="P430">
        <v>2219.2399999999998</v>
      </c>
      <c r="Q430">
        <v>1232.9100000000001</v>
      </c>
      <c r="R430">
        <v>986.33</v>
      </c>
      <c r="S430">
        <v>246.58</v>
      </c>
      <c r="T430" t="s">
        <v>30</v>
      </c>
      <c r="X430" t="s">
        <v>31</v>
      </c>
      <c r="Y430" t="s">
        <v>32</v>
      </c>
      <c r="Z430" t="s">
        <v>45</v>
      </c>
      <c r="AA430" t="str">
        <f>IFERROR(_xlfn.XLOOKUP($J430,avoidable_ed_reference!$A$2:$A$13,avoidable_ed_reference!$C$2:$C$13),"Not Classified")</f>
        <v>Potentially Avoidable</v>
      </c>
      <c r="AB430" t="str">
        <f>IFERROR(_xlfn.XLOOKUP($B430,enrollment!$A$2:$A$801,enrollment!$I$2:$I$801),"")</f>
        <v>TN</v>
      </c>
      <c r="AC430">
        <f>IFERROR(_xlfn.XLOOKUP($B430,enrollment!$A$2:$A$801,enrollment!$L$2:$L$801),"")</f>
        <v>31</v>
      </c>
      <c r="AD430" t="str" cm="1">
        <f t="array" ref="AD430">_xlfn.IFS(AC430="","Unknown",AC430&lt;18,"0-17",AC430&lt;35,"18-34",AC430&lt;50,"35-49",AC430&lt;65,"50-64",TRUE,"65+")</f>
        <v>18-34</v>
      </c>
      <c r="AE430">
        <f>IFERROR(_xlfn.XLOOKUP($B430,enrollment!$A$2:$A$801,enrollment!$O$2:$O$801),"")</f>
        <v>2233445566</v>
      </c>
      <c r="AF430">
        <f>IFERROR(_xlfn.XLOOKUP($AE430,providers!$B$2:$B$11,providers!$Q$2:$Q$11),"")</f>
        <v>3.5</v>
      </c>
      <c r="AG430" s="1">
        <f t="shared" si="6"/>
        <v>45292</v>
      </c>
    </row>
    <row r="431" spans="1:33" x14ac:dyDescent="0.25">
      <c r="A431" t="s">
        <v>562</v>
      </c>
      <c r="B431" t="s">
        <v>559</v>
      </c>
      <c r="C431">
        <v>9012345678</v>
      </c>
      <c r="D431">
        <v>9012345678</v>
      </c>
      <c r="E431" s="1">
        <v>45386</v>
      </c>
      <c r="F431" s="1">
        <v>45386</v>
      </c>
      <c r="G431" s="1">
        <v>45409</v>
      </c>
      <c r="H431" t="s">
        <v>28</v>
      </c>
      <c r="I431">
        <v>23</v>
      </c>
      <c r="J431" t="s">
        <v>55</v>
      </c>
      <c r="K431">
        <v>99284</v>
      </c>
      <c r="O431">
        <v>1</v>
      </c>
      <c r="P431">
        <v>2271.8200000000002</v>
      </c>
      <c r="Q431">
        <v>1262.1199999999999</v>
      </c>
      <c r="R431">
        <v>1009.7</v>
      </c>
      <c r="S431">
        <v>252.42</v>
      </c>
      <c r="T431" t="s">
        <v>30</v>
      </c>
      <c r="X431" t="s">
        <v>31</v>
      </c>
      <c r="Y431" t="s">
        <v>32</v>
      </c>
      <c r="Z431" t="s">
        <v>45</v>
      </c>
      <c r="AA431" t="str">
        <f>IFERROR(_xlfn.XLOOKUP($J431,avoidable_ed_reference!$A$2:$A$13,avoidable_ed_reference!$C$2:$C$13),"Not Classified")</f>
        <v>Potentially Avoidable</v>
      </c>
      <c r="AB431" t="str">
        <f>IFERROR(_xlfn.XLOOKUP($B431,enrollment!$A$2:$A$801,enrollment!$I$2:$I$801),"")</f>
        <v>TN</v>
      </c>
      <c r="AC431">
        <f>IFERROR(_xlfn.XLOOKUP($B431,enrollment!$A$2:$A$801,enrollment!$L$2:$L$801),"")</f>
        <v>31</v>
      </c>
      <c r="AD431" t="str" cm="1">
        <f t="array" ref="AD431">_xlfn.IFS(AC431="","Unknown",AC431&lt;18,"0-17",AC431&lt;35,"18-34",AC431&lt;50,"35-49",AC431&lt;65,"50-64",TRUE,"65+")</f>
        <v>18-34</v>
      </c>
      <c r="AE431">
        <f>IFERROR(_xlfn.XLOOKUP($B431,enrollment!$A$2:$A$801,enrollment!$O$2:$O$801),"")</f>
        <v>2233445566</v>
      </c>
      <c r="AF431">
        <f>IFERROR(_xlfn.XLOOKUP($AE431,providers!$B$2:$B$11,providers!$Q$2:$Q$11),"")</f>
        <v>3.5</v>
      </c>
      <c r="AG431" s="1">
        <f t="shared" si="6"/>
        <v>45383</v>
      </c>
    </row>
    <row r="432" spans="1:33" x14ac:dyDescent="0.25">
      <c r="A432" t="s">
        <v>563</v>
      </c>
      <c r="B432" t="s">
        <v>559</v>
      </c>
      <c r="C432">
        <v>8901234567</v>
      </c>
      <c r="D432">
        <v>8901234567</v>
      </c>
      <c r="E432" s="1">
        <v>45526</v>
      </c>
      <c r="F432" s="1">
        <v>45526</v>
      </c>
      <c r="G432" s="1">
        <v>45551</v>
      </c>
      <c r="H432" t="s">
        <v>28</v>
      </c>
      <c r="I432">
        <v>23</v>
      </c>
      <c r="J432" t="s">
        <v>35</v>
      </c>
      <c r="K432">
        <v>99284</v>
      </c>
      <c r="O432">
        <v>1</v>
      </c>
      <c r="P432">
        <v>1822.21</v>
      </c>
      <c r="Q432">
        <v>1012.34</v>
      </c>
      <c r="R432">
        <v>809.87</v>
      </c>
      <c r="S432">
        <v>202.47</v>
      </c>
      <c r="T432" t="s">
        <v>30</v>
      </c>
      <c r="X432" t="s">
        <v>31</v>
      </c>
      <c r="Y432" t="s">
        <v>32</v>
      </c>
      <c r="Z432" t="s">
        <v>45</v>
      </c>
      <c r="AA432" t="str">
        <f>IFERROR(_xlfn.XLOOKUP($J432,avoidable_ed_reference!$A$2:$A$13,avoidable_ed_reference!$C$2:$C$13),"Not Classified")</f>
        <v>Avoidable</v>
      </c>
      <c r="AB432" t="str">
        <f>IFERROR(_xlfn.XLOOKUP($B432,enrollment!$A$2:$A$801,enrollment!$I$2:$I$801),"")</f>
        <v>TN</v>
      </c>
      <c r="AC432">
        <f>IFERROR(_xlfn.XLOOKUP($B432,enrollment!$A$2:$A$801,enrollment!$L$2:$L$801),"")</f>
        <v>31</v>
      </c>
      <c r="AD432" t="str" cm="1">
        <f t="array" ref="AD432">_xlfn.IFS(AC432="","Unknown",AC432&lt;18,"0-17",AC432&lt;35,"18-34",AC432&lt;50,"35-49",AC432&lt;65,"50-64",TRUE,"65+")</f>
        <v>18-34</v>
      </c>
      <c r="AE432">
        <f>IFERROR(_xlfn.XLOOKUP($B432,enrollment!$A$2:$A$801,enrollment!$O$2:$O$801),"")</f>
        <v>2233445566</v>
      </c>
      <c r="AF432">
        <f>IFERROR(_xlfn.XLOOKUP($AE432,providers!$B$2:$B$11,providers!$Q$2:$Q$11),"")</f>
        <v>3.5</v>
      </c>
      <c r="AG432" s="1">
        <f t="shared" si="6"/>
        <v>45505</v>
      </c>
    </row>
    <row r="433" spans="1:33" x14ac:dyDescent="0.25">
      <c r="A433" t="s">
        <v>564</v>
      </c>
      <c r="B433" t="s">
        <v>559</v>
      </c>
      <c r="C433">
        <v>2233445566</v>
      </c>
      <c r="D433">
        <v>2233445566</v>
      </c>
      <c r="E433" s="1">
        <v>45491</v>
      </c>
      <c r="F433" s="1">
        <v>45491</v>
      </c>
      <c r="G433" s="1">
        <v>45521</v>
      </c>
      <c r="H433" t="s">
        <v>28</v>
      </c>
      <c r="I433">
        <v>11</v>
      </c>
      <c r="J433" t="s">
        <v>38</v>
      </c>
      <c r="K433">
        <v>99213</v>
      </c>
      <c r="O433">
        <v>1</v>
      </c>
      <c r="P433">
        <v>237.56</v>
      </c>
      <c r="Q433">
        <v>175.97</v>
      </c>
      <c r="R433">
        <v>140.78</v>
      </c>
      <c r="S433">
        <v>35.19</v>
      </c>
      <c r="T433" t="s">
        <v>30</v>
      </c>
      <c r="X433" t="s">
        <v>31</v>
      </c>
      <c r="Y433" t="s">
        <v>32</v>
      </c>
      <c r="Z433" t="s">
        <v>39</v>
      </c>
      <c r="AA433" t="str">
        <f>IFERROR(_xlfn.XLOOKUP($J433,avoidable_ed_reference!$A$2:$A$13,avoidable_ed_reference!$C$2:$C$13),"Not Classified")</f>
        <v>Not Classified</v>
      </c>
      <c r="AB433" t="str">
        <f>IFERROR(_xlfn.XLOOKUP($B433,enrollment!$A$2:$A$801,enrollment!$I$2:$I$801),"")</f>
        <v>TN</v>
      </c>
      <c r="AC433">
        <f>IFERROR(_xlfn.XLOOKUP($B433,enrollment!$A$2:$A$801,enrollment!$L$2:$L$801),"")</f>
        <v>31</v>
      </c>
      <c r="AD433" t="str" cm="1">
        <f t="array" ref="AD433">_xlfn.IFS(AC433="","Unknown",AC433&lt;18,"0-17",AC433&lt;35,"18-34",AC433&lt;50,"35-49",AC433&lt;65,"50-64",TRUE,"65+")</f>
        <v>18-34</v>
      </c>
      <c r="AE433">
        <f>IFERROR(_xlfn.XLOOKUP($B433,enrollment!$A$2:$A$801,enrollment!$O$2:$O$801),"")</f>
        <v>2233445566</v>
      </c>
      <c r="AF433">
        <f>IFERROR(_xlfn.XLOOKUP($AE433,providers!$B$2:$B$11,providers!$Q$2:$Q$11),"")</f>
        <v>3.5</v>
      </c>
      <c r="AG433" s="1">
        <f t="shared" si="6"/>
        <v>45474</v>
      </c>
    </row>
    <row r="434" spans="1:33" x14ac:dyDescent="0.25">
      <c r="A434" t="s">
        <v>565</v>
      </c>
      <c r="B434" t="s">
        <v>559</v>
      </c>
      <c r="C434">
        <v>7890123456</v>
      </c>
      <c r="D434">
        <v>7890123456</v>
      </c>
      <c r="E434" s="1">
        <v>45428</v>
      </c>
      <c r="F434" s="1">
        <v>45428</v>
      </c>
      <c r="G434" s="1">
        <v>45443</v>
      </c>
      <c r="H434" t="s">
        <v>28</v>
      </c>
      <c r="I434">
        <v>23</v>
      </c>
      <c r="J434" t="s">
        <v>80</v>
      </c>
      <c r="K434">
        <v>99284</v>
      </c>
      <c r="O434">
        <v>1</v>
      </c>
      <c r="P434">
        <v>2517.84</v>
      </c>
      <c r="Q434">
        <v>1398.8</v>
      </c>
      <c r="R434">
        <v>1119.04</v>
      </c>
      <c r="S434">
        <v>279.76</v>
      </c>
      <c r="T434" t="s">
        <v>30</v>
      </c>
      <c r="X434" t="s">
        <v>31</v>
      </c>
      <c r="Y434" t="s">
        <v>32</v>
      </c>
      <c r="Z434" t="s">
        <v>45</v>
      </c>
      <c r="AA434" t="str">
        <f>IFERROR(_xlfn.XLOOKUP($J434,avoidable_ed_reference!$A$2:$A$13,avoidable_ed_reference!$C$2:$C$13),"Not Classified")</f>
        <v>Non-Avoidable</v>
      </c>
      <c r="AB434" t="str">
        <f>IFERROR(_xlfn.XLOOKUP($B434,enrollment!$A$2:$A$801,enrollment!$I$2:$I$801),"")</f>
        <v>TN</v>
      </c>
      <c r="AC434">
        <f>IFERROR(_xlfn.XLOOKUP($B434,enrollment!$A$2:$A$801,enrollment!$L$2:$L$801),"")</f>
        <v>31</v>
      </c>
      <c r="AD434" t="str" cm="1">
        <f t="array" ref="AD434">_xlfn.IFS(AC434="","Unknown",AC434&lt;18,"0-17",AC434&lt;35,"18-34",AC434&lt;50,"35-49",AC434&lt;65,"50-64",TRUE,"65+")</f>
        <v>18-34</v>
      </c>
      <c r="AE434">
        <f>IFERROR(_xlfn.XLOOKUP($B434,enrollment!$A$2:$A$801,enrollment!$O$2:$O$801),"")</f>
        <v>2233445566</v>
      </c>
      <c r="AF434">
        <f>IFERROR(_xlfn.XLOOKUP($AE434,providers!$B$2:$B$11,providers!$Q$2:$Q$11),"")</f>
        <v>3.5</v>
      </c>
      <c r="AG434" s="1">
        <f t="shared" si="6"/>
        <v>45413</v>
      </c>
    </row>
    <row r="435" spans="1:33" x14ac:dyDescent="0.25">
      <c r="A435" t="s">
        <v>566</v>
      </c>
      <c r="B435" t="s">
        <v>559</v>
      </c>
      <c r="C435">
        <v>3456789012</v>
      </c>
      <c r="D435">
        <v>3456789012</v>
      </c>
      <c r="E435" s="1">
        <v>45564</v>
      </c>
      <c r="F435" s="1">
        <v>45564</v>
      </c>
      <c r="G435" s="1">
        <v>45580</v>
      </c>
      <c r="H435" t="s">
        <v>28</v>
      </c>
      <c r="I435">
        <v>22</v>
      </c>
      <c r="J435" t="s">
        <v>29</v>
      </c>
      <c r="K435">
        <v>90837</v>
      </c>
      <c r="O435">
        <v>1</v>
      </c>
      <c r="P435">
        <v>239.46</v>
      </c>
      <c r="Q435">
        <v>177.38</v>
      </c>
      <c r="R435">
        <v>141.9</v>
      </c>
      <c r="S435">
        <v>35.479999999999997</v>
      </c>
      <c r="T435" t="s">
        <v>30</v>
      </c>
      <c r="X435" t="s">
        <v>31</v>
      </c>
      <c r="Y435" t="s">
        <v>32</v>
      </c>
      <c r="Z435" t="s">
        <v>33</v>
      </c>
      <c r="AA435" t="str">
        <f>IFERROR(_xlfn.XLOOKUP($J435,avoidable_ed_reference!$A$2:$A$13,avoidable_ed_reference!$C$2:$C$13),"Not Classified")</f>
        <v>Potentially Avoidable</v>
      </c>
      <c r="AB435" t="str">
        <f>IFERROR(_xlfn.XLOOKUP($B435,enrollment!$A$2:$A$801,enrollment!$I$2:$I$801),"")</f>
        <v>TN</v>
      </c>
      <c r="AC435">
        <f>IFERROR(_xlfn.XLOOKUP($B435,enrollment!$A$2:$A$801,enrollment!$L$2:$L$801),"")</f>
        <v>31</v>
      </c>
      <c r="AD435" t="str" cm="1">
        <f t="array" ref="AD435">_xlfn.IFS(AC435="","Unknown",AC435&lt;18,"0-17",AC435&lt;35,"18-34",AC435&lt;50,"35-49",AC435&lt;65,"50-64",TRUE,"65+")</f>
        <v>18-34</v>
      </c>
      <c r="AE435">
        <f>IFERROR(_xlfn.XLOOKUP($B435,enrollment!$A$2:$A$801,enrollment!$O$2:$O$801),"")</f>
        <v>2233445566</v>
      </c>
      <c r="AF435">
        <f>IFERROR(_xlfn.XLOOKUP($AE435,providers!$B$2:$B$11,providers!$Q$2:$Q$11),"")</f>
        <v>3.5</v>
      </c>
      <c r="AG435" s="1">
        <f t="shared" si="6"/>
        <v>45536</v>
      </c>
    </row>
    <row r="436" spans="1:33" x14ac:dyDescent="0.25">
      <c r="A436" t="s">
        <v>567</v>
      </c>
      <c r="B436" t="s">
        <v>559</v>
      </c>
      <c r="C436">
        <v>2233445566</v>
      </c>
      <c r="D436">
        <v>2233445566</v>
      </c>
      <c r="E436" s="1">
        <v>45589</v>
      </c>
      <c r="F436" s="1">
        <v>45589</v>
      </c>
      <c r="G436" s="1">
        <v>45624</v>
      </c>
      <c r="H436" t="s">
        <v>28</v>
      </c>
      <c r="I436">
        <v>23</v>
      </c>
      <c r="J436" t="s">
        <v>35</v>
      </c>
      <c r="K436">
        <v>99284</v>
      </c>
      <c r="O436">
        <v>1</v>
      </c>
      <c r="P436">
        <v>1532.09</v>
      </c>
      <c r="Q436">
        <v>851.16</v>
      </c>
      <c r="R436">
        <v>680.93</v>
      </c>
      <c r="S436">
        <v>170.23</v>
      </c>
      <c r="T436" t="s">
        <v>30</v>
      </c>
      <c r="X436" t="s">
        <v>31</v>
      </c>
      <c r="Y436" t="s">
        <v>32</v>
      </c>
      <c r="Z436" t="s">
        <v>45</v>
      </c>
      <c r="AA436" t="str">
        <f>IFERROR(_xlfn.XLOOKUP($J436,avoidable_ed_reference!$A$2:$A$13,avoidable_ed_reference!$C$2:$C$13),"Not Classified")</f>
        <v>Avoidable</v>
      </c>
      <c r="AB436" t="str">
        <f>IFERROR(_xlfn.XLOOKUP($B436,enrollment!$A$2:$A$801,enrollment!$I$2:$I$801),"")</f>
        <v>TN</v>
      </c>
      <c r="AC436">
        <f>IFERROR(_xlfn.XLOOKUP($B436,enrollment!$A$2:$A$801,enrollment!$L$2:$L$801),"")</f>
        <v>31</v>
      </c>
      <c r="AD436" t="str" cm="1">
        <f t="array" ref="AD436">_xlfn.IFS(AC436="","Unknown",AC436&lt;18,"0-17",AC436&lt;35,"18-34",AC436&lt;50,"35-49",AC436&lt;65,"50-64",TRUE,"65+")</f>
        <v>18-34</v>
      </c>
      <c r="AE436">
        <f>IFERROR(_xlfn.XLOOKUP($B436,enrollment!$A$2:$A$801,enrollment!$O$2:$O$801),"")</f>
        <v>2233445566</v>
      </c>
      <c r="AF436">
        <f>IFERROR(_xlfn.XLOOKUP($AE436,providers!$B$2:$B$11,providers!$Q$2:$Q$11),"")</f>
        <v>3.5</v>
      </c>
      <c r="AG436" s="1">
        <f t="shared" si="6"/>
        <v>45566</v>
      </c>
    </row>
    <row r="437" spans="1:33" x14ac:dyDescent="0.25">
      <c r="A437" t="s">
        <v>568</v>
      </c>
      <c r="B437" t="s">
        <v>569</v>
      </c>
      <c r="C437">
        <v>3456789012</v>
      </c>
      <c r="D437">
        <v>3456789012</v>
      </c>
      <c r="E437" s="1">
        <v>45506</v>
      </c>
      <c r="F437" s="1">
        <v>45506</v>
      </c>
      <c r="G437" s="1">
        <v>45538</v>
      </c>
      <c r="H437" t="s">
        <v>28</v>
      </c>
      <c r="I437">
        <v>22</v>
      </c>
      <c r="J437" t="s">
        <v>29</v>
      </c>
      <c r="K437">
        <v>90837</v>
      </c>
      <c r="O437">
        <v>1</v>
      </c>
      <c r="P437">
        <v>270.57</v>
      </c>
      <c r="Q437">
        <v>200.42</v>
      </c>
      <c r="R437">
        <v>160.34</v>
      </c>
      <c r="S437">
        <v>40.08</v>
      </c>
      <c r="T437" t="s">
        <v>30</v>
      </c>
      <c r="X437" t="s">
        <v>233</v>
      </c>
      <c r="Y437" t="s">
        <v>32</v>
      </c>
      <c r="Z437" t="s">
        <v>33</v>
      </c>
      <c r="AA437" t="str">
        <f>IFERROR(_xlfn.XLOOKUP($J437,avoidable_ed_reference!$A$2:$A$13,avoidable_ed_reference!$C$2:$C$13),"Not Classified")</f>
        <v>Potentially Avoidable</v>
      </c>
      <c r="AB437" t="str">
        <f>IFERROR(_xlfn.XLOOKUP($B437,enrollment!$A$2:$A$801,enrollment!$I$2:$I$801),"")</f>
        <v>OH</v>
      </c>
      <c r="AC437">
        <f>IFERROR(_xlfn.XLOOKUP($B437,enrollment!$A$2:$A$801,enrollment!$L$2:$L$801),"")</f>
        <v>82</v>
      </c>
      <c r="AD437" t="str" cm="1">
        <f t="array" ref="AD437">_xlfn.IFS(AC437="","Unknown",AC437&lt;18,"0-17",AC437&lt;35,"18-34",AC437&lt;50,"35-49",AC437&lt;65,"50-64",TRUE,"65+")</f>
        <v>65+</v>
      </c>
      <c r="AE437">
        <f>IFERROR(_xlfn.XLOOKUP($B437,enrollment!$A$2:$A$801,enrollment!$O$2:$O$801),"")</f>
        <v>6789012345</v>
      </c>
      <c r="AF437">
        <f>IFERROR(_xlfn.XLOOKUP($AE437,providers!$B$2:$B$11,providers!$Q$2:$Q$11),"")</f>
        <v>4.0999999999999996</v>
      </c>
      <c r="AG437" s="1">
        <f t="shared" si="6"/>
        <v>45505</v>
      </c>
    </row>
    <row r="438" spans="1:33" x14ac:dyDescent="0.25">
      <c r="A438" t="s">
        <v>570</v>
      </c>
      <c r="B438" t="s">
        <v>569</v>
      </c>
      <c r="C438">
        <v>3456789012</v>
      </c>
      <c r="D438">
        <v>3456789012</v>
      </c>
      <c r="E438" s="1">
        <v>45442</v>
      </c>
      <c r="F438" s="1">
        <v>45442</v>
      </c>
      <c r="G438" s="1">
        <v>45466</v>
      </c>
      <c r="H438" t="s">
        <v>67</v>
      </c>
      <c r="I438">
        <v>21</v>
      </c>
      <c r="J438" t="s">
        <v>80</v>
      </c>
      <c r="K438">
        <v>99223</v>
      </c>
      <c r="O438">
        <v>1</v>
      </c>
      <c r="P438">
        <v>30842.83</v>
      </c>
      <c r="Q438">
        <v>19898.599999999999</v>
      </c>
      <c r="R438">
        <v>15918.88</v>
      </c>
      <c r="S438">
        <v>3979.72</v>
      </c>
      <c r="T438" t="s">
        <v>30</v>
      </c>
      <c r="V438">
        <v>1</v>
      </c>
      <c r="W438" s="2" t="s">
        <v>68</v>
      </c>
      <c r="X438" t="s">
        <v>233</v>
      </c>
      <c r="Y438" t="s">
        <v>32</v>
      </c>
      <c r="Z438" t="s">
        <v>69</v>
      </c>
      <c r="AA438" t="str">
        <f>IFERROR(_xlfn.XLOOKUP($J438,avoidable_ed_reference!$A$2:$A$13,avoidable_ed_reference!$C$2:$C$13),"Not Classified")</f>
        <v>Non-Avoidable</v>
      </c>
      <c r="AB438" t="str">
        <f>IFERROR(_xlfn.XLOOKUP($B438,enrollment!$A$2:$A$801,enrollment!$I$2:$I$801),"")</f>
        <v>OH</v>
      </c>
      <c r="AC438">
        <f>IFERROR(_xlfn.XLOOKUP($B438,enrollment!$A$2:$A$801,enrollment!$L$2:$L$801),"")</f>
        <v>82</v>
      </c>
      <c r="AD438" t="str" cm="1">
        <f t="array" ref="AD438">_xlfn.IFS(AC438="","Unknown",AC438&lt;18,"0-17",AC438&lt;35,"18-34",AC438&lt;50,"35-49",AC438&lt;65,"50-64",TRUE,"65+")</f>
        <v>65+</v>
      </c>
      <c r="AE438">
        <f>IFERROR(_xlfn.XLOOKUP($B438,enrollment!$A$2:$A$801,enrollment!$O$2:$O$801),"")</f>
        <v>6789012345</v>
      </c>
      <c r="AF438">
        <f>IFERROR(_xlfn.XLOOKUP($AE438,providers!$B$2:$B$11,providers!$Q$2:$Q$11),"")</f>
        <v>4.0999999999999996</v>
      </c>
      <c r="AG438" s="1">
        <f t="shared" si="6"/>
        <v>45413</v>
      </c>
    </row>
    <row r="439" spans="1:33" x14ac:dyDescent="0.25">
      <c r="A439" t="s">
        <v>571</v>
      </c>
      <c r="B439" t="s">
        <v>569</v>
      </c>
      <c r="C439">
        <v>1122334455</v>
      </c>
      <c r="D439">
        <v>1122334455</v>
      </c>
      <c r="E439" s="1">
        <v>45551</v>
      </c>
      <c r="F439" s="1">
        <v>45551</v>
      </c>
      <c r="G439" s="1">
        <v>45565</v>
      </c>
      <c r="H439" t="s">
        <v>28</v>
      </c>
      <c r="I439">
        <v>11</v>
      </c>
      <c r="J439" t="s">
        <v>38</v>
      </c>
      <c r="K439">
        <v>99213</v>
      </c>
      <c r="O439">
        <v>1</v>
      </c>
      <c r="P439">
        <v>202.99</v>
      </c>
      <c r="Q439">
        <v>150.36000000000001</v>
      </c>
      <c r="R439">
        <v>120.29</v>
      </c>
      <c r="S439">
        <v>30.07</v>
      </c>
      <c r="T439" t="s">
        <v>545</v>
      </c>
      <c r="X439" t="s">
        <v>233</v>
      </c>
      <c r="Y439" t="s">
        <v>32</v>
      </c>
      <c r="Z439" t="s">
        <v>39</v>
      </c>
      <c r="AA439" t="str">
        <f>IFERROR(_xlfn.XLOOKUP($J439,avoidable_ed_reference!$A$2:$A$13,avoidable_ed_reference!$C$2:$C$13),"Not Classified")</f>
        <v>Not Classified</v>
      </c>
      <c r="AB439" t="str">
        <f>IFERROR(_xlfn.XLOOKUP($B439,enrollment!$A$2:$A$801,enrollment!$I$2:$I$801),"")</f>
        <v>OH</v>
      </c>
      <c r="AC439">
        <f>IFERROR(_xlfn.XLOOKUP($B439,enrollment!$A$2:$A$801,enrollment!$L$2:$L$801),"")</f>
        <v>82</v>
      </c>
      <c r="AD439" t="str" cm="1">
        <f t="array" ref="AD439">_xlfn.IFS(AC439="","Unknown",AC439&lt;18,"0-17",AC439&lt;35,"18-34",AC439&lt;50,"35-49",AC439&lt;65,"50-64",TRUE,"65+")</f>
        <v>65+</v>
      </c>
      <c r="AE439">
        <f>IFERROR(_xlfn.XLOOKUP($B439,enrollment!$A$2:$A$801,enrollment!$O$2:$O$801),"")</f>
        <v>6789012345</v>
      </c>
      <c r="AF439">
        <f>IFERROR(_xlfn.XLOOKUP($AE439,providers!$B$2:$B$11,providers!$Q$2:$Q$11),"")</f>
        <v>4.0999999999999996</v>
      </c>
      <c r="AG439" s="1">
        <f t="shared" si="6"/>
        <v>45536</v>
      </c>
    </row>
    <row r="440" spans="1:33" x14ac:dyDescent="0.25">
      <c r="A440" t="s">
        <v>572</v>
      </c>
      <c r="B440" t="s">
        <v>569</v>
      </c>
      <c r="C440">
        <v>1122334455</v>
      </c>
      <c r="D440">
        <v>1122334455</v>
      </c>
      <c r="E440" s="1">
        <v>45554</v>
      </c>
      <c r="F440" s="1">
        <v>45554</v>
      </c>
      <c r="G440" s="1">
        <v>45577</v>
      </c>
      <c r="H440" t="s">
        <v>28</v>
      </c>
      <c r="I440">
        <v>11</v>
      </c>
      <c r="J440" t="s">
        <v>47</v>
      </c>
      <c r="K440">
        <v>99213</v>
      </c>
      <c r="O440">
        <v>1</v>
      </c>
      <c r="P440">
        <v>234.23</v>
      </c>
      <c r="Q440">
        <v>173.5</v>
      </c>
      <c r="R440">
        <v>138.80000000000001</v>
      </c>
      <c r="S440">
        <v>34.700000000000003</v>
      </c>
      <c r="T440" t="s">
        <v>545</v>
      </c>
      <c r="X440" t="s">
        <v>233</v>
      </c>
      <c r="Y440" t="s">
        <v>32</v>
      </c>
      <c r="Z440" t="s">
        <v>39</v>
      </c>
      <c r="AA440" t="str">
        <f>IFERROR(_xlfn.XLOOKUP($J440,avoidable_ed_reference!$A$2:$A$13,avoidable_ed_reference!$C$2:$C$13),"Not Classified")</f>
        <v>Not Classified</v>
      </c>
      <c r="AB440" t="str">
        <f>IFERROR(_xlfn.XLOOKUP($B440,enrollment!$A$2:$A$801,enrollment!$I$2:$I$801),"")</f>
        <v>OH</v>
      </c>
      <c r="AC440">
        <f>IFERROR(_xlfn.XLOOKUP($B440,enrollment!$A$2:$A$801,enrollment!$L$2:$L$801),"")</f>
        <v>82</v>
      </c>
      <c r="AD440" t="str" cm="1">
        <f t="array" ref="AD440">_xlfn.IFS(AC440="","Unknown",AC440&lt;18,"0-17",AC440&lt;35,"18-34",AC440&lt;50,"35-49",AC440&lt;65,"50-64",TRUE,"65+")</f>
        <v>65+</v>
      </c>
      <c r="AE440">
        <f>IFERROR(_xlfn.XLOOKUP($B440,enrollment!$A$2:$A$801,enrollment!$O$2:$O$801),"")</f>
        <v>6789012345</v>
      </c>
      <c r="AF440">
        <f>IFERROR(_xlfn.XLOOKUP($AE440,providers!$B$2:$B$11,providers!$Q$2:$Q$11),"")</f>
        <v>4.0999999999999996</v>
      </c>
      <c r="AG440" s="1">
        <f t="shared" si="6"/>
        <v>45536</v>
      </c>
    </row>
    <row r="441" spans="1:33" x14ac:dyDescent="0.25">
      <c r="A441" t="s">
        <v>573</v>
      </c>
      <c r="B441" t="s">
        <v>569</v>
      </c>
      <c r="C441">
        <v>6789012345</v>
      </c>
      <c r="D441">
        <v>6789012345</v>
      </c>
      <c r="E441" s="1">
        <v>45452</v>
      </c>
      <c r="F441" s="1">
        <v>45452</v>
      </c>
      <c r="G441" s="1">
        <v>45467</v>
      </c>
      <c r="H441" t="s">
        <v>28</v>
      </c>
      <c r="I441">
        <v>11</v>
      </c>
      <c r="J441" t="s">
        <v>35</v>
      </c>
      <c r="K441">
        <v>99213</v>
      </c>
      <c r="O441">
        <v>1</v>
      </c>
      <c r="P441">
        <v>192.54</v>
      </c>
      <c r="Q441">
        <v>142.62</v>
      </c>
      <c r="R441">
        <v>114.1</v>
      </c>
      <c r="S441">
        <v>28.52</v>
      </c>
      <c r="T441" t="s">
        <v>30</v>
      </c>
      <c r="X441" t="s">
        <v>233</v>
      </c>
      <c r="Y441" t="s">
        <v>32</v>
      </c>
      <c r="Z441" t="s">
        <v>39</v>
      </c>
      <c r="AA441" t="str">
        <f>IFERROR(_xlfn.XLOOKUP($J441,avoidable_ed_reference!$A$2:$A$13,avoidable_ed_reference!$C$2:$C$13),"Not Classified")</f>
        <v>Avoidable</v>
      </c>
      <c r="AB441" t="str">
        <f>IFERROR(_xlfn.XLOOKUP($B441,enrollment!$A$2:$A$801,enrollment!$I$2:$I$801),"")</f>
        <v>OH</v>
      </c>
      <c r="AC441">
        <f>IFERROR(_xlfn.XLOOKUP($B441,enrollment!$A$2:$A$801,enrollment!$L$2:$L$801),"")</f>
        <v>82</v>
      </c>
      <c r="AD441" t="str" cm="1">
        <f t="array" ref="AD441">_xlfn.IFS(AC441="","Unknown",AC441&lt;18,"0-17",AC441&lt;35,"18-34",AC441&lt;50,"35-49",AC441&lt;65,"50-64",TRUE,"65+")</f>
        <v>65+</v>
      </c>
      <c r="AE441">
        <f>IFERROR(_xlfn.XLOOKUP($B441,enrollment!$A$2:$A$801,enrollment!$O$2:$O$801),"")</f>
        <v>6789012345</v>
      </c>
      <c r="AF441">
        <f>IFERROR(_xlfn.XLOOKUP($AE441,providers!$B$2:$B$11,providers!$Q$2:$Q$11),"")</f>
        <v>4.0999999999999996</v>
      </c>
      <c r="AG441" s="1">
        <f t="shared" si="6"/>
        <v>45444</v>
      </c>
    </row>
    <row r="442" spans="1:33" x14ac:dyDescent="0.25">
      <c r="A442" t="s">
        <v>574</v>
      </c>
      <c r="B442" t="s">
        <v>569</v>
      </c>
      <c r="C442">
        <v>8901234567</v>
      </c>
      <c r="D442">
        <v>8901234567</v>
      </c>
      <c r="E442" s="1">
        <v>45502</v>
      </c>
      <c r="F442" s="1">
        <v>45502</v>
      </c>
      <c r="G442" s="1">
        <v>45516</v>
      </c>
      <c r="H442" t="s">
        <v>28</v>
      </c>
      <c r="I442">
        <v>23</v>
      </c>
      <c r="J442" t="s">
        <v>91</v>
      </c>
      <c r="K442">
        <v>99284</v>
      </c>
      <c r="O442">
        <v>1</v>
      </c>
      <c r="P442">
        <v>1871.98</v>
      </c>
      <c r="Q442">
        <v>1039.99</v>
      </c>
      <c r="R442">
        <v>831.99</v>
      </c>
      <c r="S442">
        <v>208</v>
      </c>
      <c r="T442" t="s">
        <v>30</v>
      </c>
      <c r="X442" t="s">
        <v>233</v>
      </c>
      <c r="Y442" t="s">
        <v>32</v>
      </c>
      <c r="Z442" t="s">
        <v>45</v>
      </c>
      <c r="AA442" t="str">
        <f>IFERROR(_xlfn.XLOOKUP($J442,avoidable_ed_reference!$A$2:$A$13,avoidable_ed_reference!$C$2:$C$13),"Not Classified")</f>
        <v>Avoidable</v>
      </c>
      <c r="AB442" t="str">
        <f>IFERROR(_xlfn.XLOOKUP($B442,enrollment!$A$2:$A$801,enrollment!$I$2:$I$801),"")</f>
        <v>OH</v>
      </c>
      <c r="AC442">
        <f>IFERROR(_xlfn.XLOOKUP($B442,enrollment!$A$2:$A$801,enrollment!$L$2:$L$801),"")</f>
        <v>82</v>
      </c>
      <c r="AD442" t="str" cm="1">
        <f t="array" ref="AD442">_xlfn.IFS(AC442="","Unknown",AC442&lt;18,"0-17",AC442&lt;35,"18-34",AC442&lt;50,"35-49",AC442&lt;65,"50-64",TRUE,"65+")</f>
        <v>65+</v>
      </c>
      <c r="AE442">
        <f>IFERROR(_xlfn.XLOOKUP($B442,enrollment!$A$2:$A$801,enrollment!$O$2:$O$801),"")</f>
        <v>6789012345</v>
      </c>
      <c r="AF442">
        <f>IFERROR(_xlfn.XLOOKUP($AE442,providers!$B$2:$B$11,providers!$Q$2:$Q$11),"")</f>
        <v>4.0999999999999996</v>
      </c>
      <c r="AG442" s="1">
        <f t="shared" si="6"/>
        <v>45474</v>
      </c>
    </row>
    <row r="443" spans="1:33" x14ac:dyDescent="0.25">
      <c r="A443" t="s">
        <v>575</v>
      </c>
      <c r="B443" t="s">
        <v>569</v>
      </c>
      <c r="C443">
        <v>1122334455</v>
      </c>
      <c r="D443">
        <v>1122334455</v>
      </c>
      <c r="E443" s="1">
        <v>45370</v>
      </c>
      <c r="F443" s="1">
        <v>45370</v>
      </c>
      <c r="G443" s="1">
        <v>45394</v>
      </c>
      <c r="H443" t="s">
        <v>28</v>
      </c>
      <c r="I443">
        <v>11</v>
      </c>
      <c r="J443" t="s">
        <v>47</v>
      </c>
      <c r="K443">
        <v>99213</v>
      </c>
      <c r="O443">
        <v>1</v>
      </c>
      <c r="P443">
        <v>163.59</v>
      </c>
      <c r="Q443">
        <v>121.18</v>
      </c>
      <c r="R443">
        <v>96.94</v>
      </c>
      <c r="S443">
        <v>24.24</v>
      </c>
      <c r="T443" t="s">
        <v>545</v>
      </c>
      <c r="X443" t="s">
        <v>233</v>
      </c>
      <c r="Y443" t="s">
        <v>32</v>
      </c>
      <c r="Z443" t="s">
        <v>39</v>
      </c>
      <c r="AA443" t="str">
        <f>IFERROR(_xlfn.XLOOKUP($J443,avoidable_ed_reference!$A$2:$A$13,avoidable_ed_reference!$C$2:$C$13),"Not Classified")</f>
        <v>Not Classified</v>
      </c>
      <c r="AB443" t="str">
        <f>IFERROR(_xlfn.XLOOKUP($B443,enrollment!$A$2:$A$801,enrollment!$I$2:$I$801),"")</f>
        <v>OH</v>
      </c>
      <c r="AC443">
        <f>IFERROR(_xlfn.XLOOKUP($B443,enrollment!$A$2:$A$801,enrollment!$L$2:$L$801),"")</f>
        <v>82</v>
      </c>
      <c r="AD443" t="str" cm="1">
        <f t="array" ref="AD443">_xlfn.IFS(AC443="","Unknown",AC443&lt;18,"0-17",AC443&lt;35,"18-34",AC443&lt;50,"35-49",AC443&lt;65,"50-64",TRUE,"65+")</f>
        <v>65+</v>
      </c>
      <c r="AE443">
        <f>IFERROR(_xlfn.XLOOKUP($B443,enrollment!$A$2:$A$801,enrollment!$O$2:$O$801),"")</f>
        <v>6789012345</v>
      </c>
      <c r="AF443">
        <f>IFERROR(_xlfn.XLOOKUP($AE443,providers!$B$2:$B$11,providers!$Q$2:$Q$11),"")</f>
        <v>4.0999999999999996</v>
      </c>
      <c r="AG443" s="1">
        <f t="shared" si="6"/>
        <v>45352</v>
      </c>
    </row>
    <row r="444" spans="1:33" x14ac:dyDescent="0.25">
      <c r="A444" t="s">
        <v>576</v>
      </c>
      <c r="B444" t="s">
        <v>577</v>
      </c>
      <c r="C444">
        <v>8901234567</v>
      </c>
      <c r="D444">
        <v>8901234567</v>
      </c>
      <c r="E444" s="1">
        <v>45483</v>
      </c>
      <c r="F444" s="1">
        <v>45483</v>
      </c>
      <c r="G444" s="1">
        <v>45516</v>
      </c>
      <c r="H444" t="s">
        <v>28</v>
      </c>
      <c r="I444">
        <v>11</v>
      </c>
      <c r="J444" t="s">
        <v>35</v>
      </c>
      <c r="K444">
        <v>99213</v>
      </c>
      <c r="O444">
        <v>1</v>
      </c>
      <c r="P444">
        <v>228.62</v>
      </c>
      <c r="Q444">
        <v>169.35</v>
      </c>
      <c r="R444">
        <v>135.47999999999999</v>
      </c>
      <c r="S444">
        <v>33.869999999999997</v>
      </c>
      <c r="T444" t="s">
        <v>30</v>
      </c>
      <c r="X444" t="s">
        <v>146</v>
      </c>
      <c r="Y444" t="s">
        <v>147</v>
      </c>
      <c r="Z444" t="s">
        <v>39</v>
      </c>
      <c r="AA444" t="str">
        <f>IFERROR(_xlfn.XLOOKUP($J444,avoidable_ed_reference!$A$2:$A$13,avoidable_ed_reference!$C$2:$C$13),"Not Classified")</f>
        <v>Avoidable</v>
      </c>
      <c r="AB444" t="str">
        <f>IFERROR(_xlfn.XLOOKUP($B444,enrollment!$A$2:$A$801,enrollment!$I$2:$I$801),"")</f>
        <v>GA</v>
      </c>
      <c r="AC444">
        <f>IFERROR(_xlfn.XLOOKUP($B444,enrollment!$A$2:$A$801,enrollment!$L$2:$L$801),"")</f>
        <v>85</v>
      </c>
      <c r="AD444" t="str" cm="1">
        <f t="array" ref="AD444">_xlfn.IFS(AC444="","Unknown",AC444&lt;18,"0-17",AC444&lt;35,"18-34",AC444&lt;50,"35-49",AC444&lt;65,"50-64",TRUE,"65+")</f>
        <v>65+</v>
      </c>
      <c r="AE444">
        <f>IFERROR(_xlfn.XLOOKUP($B444,enrollment!$A$2:$A$801,enrollment!$O$2:$O$801),"")</f>
        <v>8901234567</v>
      </c>
      <c r="AF444">
        <f>IFERROR(_xlfn.XLOOKUP($AE444,providers!$B$2:$B$11,providers!$Q$2:$Q$11),"")</f>
        <v>3.7</v>
      </c>
      <c r="AG444" s="1">
        <f t="shared" si="6"/>
        <v>45474</v>
      </c>
    </row>
    <row r="445" spans="1:33" x14ac:dyDescent="0.25">
      <c r="A445" t="s">
        <v>578</v>
      </c>
      <c r="B445" t="s">
        <v>577</v>
      </c>
      <c r="C445">
        <v>9012345678</v>
      </c>
      <c r="D445">
        <v>9012345678</v>
      </c>
      <c r="E445" s="1">
        <v>45543</v>
      </c>
      <c r="F445" s="1">
        <v>45543</v>
      </c>
      <c r="G445" s="1">
        <v>45577</v>
      </c>
      <c r="H445" t="s">
        <v>67</v>
      </c>
      <c r="I445">
        <v>21</v>
      </c>
      <c r="J445" t="s">
        <v>99</v>
      </c>
      <c r="K445">
        <v>99223</v>
      </c>
      <c r="O445">
        <v>1</v>
      </c>
      <c r="P445">
        <v>21880.61</v>
      </c>
      <c r="Q445">
        <v>14116.52</v>
      </c>
      <c r="R445">
        <v>11293.22</v>
      </c>
      <c r="S445">
        <v>2823.3</v>
      </c>
      <c r="T445" t="s">
        <v>30</v>
      </c>
      <c r="V445">
        <v>1</v>
      </c>
      <c r="W445" s="2" t="s">
        <v>68</v>
      </c>
      <c r="X445" t="s">
        <v>146</v>
      </c>
      <c r="Y445" t="s">
        <v>147</v>
      </c>
      <c r="Z445" t="s">
        <v>69</v>
      </c>
      <c r="AA445" t="str">
        <f>IFERROR(_xlfn.XLOOKUP($J445,avoidable_ed_reference!$A$2:$A$13,avoidable_ed_reference!$C$2:$C$13),"Not Classified")</f>
        <v>Not Classified</v>
      </c>
      <c r="AB445" t="str">
        <f>IFERROR(_xlfn.XLOOKUP($B445,enrollment!$A$2:$A$801,enrollment!$I$2:$I$801),"")</f>
        <v>GA</v>
      </c>
      <c r="AC445">
        <f>IFERROR(_xlfn.XLOOKUP($B445,enrollment!$A$2:$A$801,enrollment!$L$2:$L$801),"")</f>
        <v>85</v>
      </c>
      <c r="AD445" t="str" cm="1">
        <f t="array" ref="AD445">_xlfn.IFS(AC445="","Unknown",AC445&lt;18,"0-17",AC445&lt;35,"18-34",AC445&lt;50,"35-49",AC445&lt;65,"50-64",TRUE,"65+")</f>
        <v>65+</v>
      </c>
      <c r="AE445">
        <f>IFERROR(_xlfn.XLOOKUP($B445,enrollment!$A$2:$A$801,enrollment!$O$2:$O$801),"")</f>
        <v>8901234567</v>
      </c>
      <c r="AF445">
        <f>IFERROR(_xlfn.XLOOKUP($AE445,providers!$B$2:$B$11,providers!$Q$2:$Q$11),"")</f>
        <v>3.7</v>
      </c>
      <c r="AG445" s="1">
        <f t="shared" si="6"/>
        <v>45536</v>
      </c>
    </row>
    <row r="446" spans="1:33" x14ac:dyDescent="0.25">
      <c r="A446" t="s">
        <v>579</v>
      </c>
      <c r="B446" t="s">
        <v>577</v>
      </c>
      <c r="C446">
        <v>9012345678</v>
      </c>
      <c r="D446">
        <v>9012345678</v>
      </c>
      <c r="E446" s="1">
        <v>45299</v>
      </c>
      <c r="F446" s="1">
        <v>45299</v>
      </c>
      <c r="G446" s="1">
        <v>45328</v>
      </c>
      <c r="H446" t="s">
        <v>28</v>
      </c>
      <c r="I446">
        <v>23</v>
      </c>
      <c r="J446" t="s">
        <v>29</v>
      </c>
      <c r="K446">
        <v>99284</v>
      </c>
      <c r="O446">
        <v>1</v>
      </c>
      <c r="P446">
        <v>1948.63</v>
      </c>
      <c r="Q446">
        <v>1082.57</v>
      </c>
      <c r="R446">
        <v>866.06</v>
      </c>
      <c r="S446">
        <v>216.51</v>
      </c>
      <c r="T446" t="s">
        <v>30</v>
      </c>
      <c r="X446" t="s">
        <v>146</v>
      </c>
      <c r="Y446" t="s">
        <v>147</v>
      </c>
      <c r="Z446" t="s">
        <v>45</v>
      </c>
      <c r="AA446" t="str">
        <f>IFERROR(_xlfn.XLOOKUP($J446,avoidable_ed_reference!$A$2:$A$13,avoidable_ed_reference!$C$2:$C$13),"Not Classified")</f>
        <v>Potentially Avoidable</v>
      </c>
      <c r="AB446" t="str">
        <f>IFERROR(_xlfn.XLOOKUP($B446,enrollment!$A$2:$A$801,enrollment!$I$2:$I$801),"")</f>
        <v>GA</v>
      </c>
      <c r="AC446">
        <f>IFERROR(_xlfn.XLOOKUP($B446,enrollment!$A$2:$A$801,enrollment!$L$2:$L$801),"")</f>
        <v>85</v>
      </c>
      <c r="AD446" t="str" cm="1">
        <f t="array" ref="AD446">_xlfn.IFS(AC446="","Unknown",AC446&lt;18,"0-17",AC446&lt;35,"18-34",AC446&lt;50,"35-49",AC446&lt;65,"50-64",TRUE,"65+")</f>
        <v>65+</v>
      </c>
      <c r="AE446">
        <f>IFERROR(_xlfn.XLOOKUP($B446,enrollment!$A$2:$A$801,enrollment!$O$2:$O$801),"")</f>
        <v>8901234567</v>
      </c>
      <c r="AF446">
        <f>IFERROR(_xlfn.XLOOKUP($AE446,providers!$B$2:$B$11,providers!$Q$2:$Q$11),"")</f>
        <v>3.7</v>
      </c>
      <c r="AG446" s="1">
        <f t="shared" si="6"/>
        <v>45292</v>
      </c>
    </row>
    <row r="447" spans="1:33" x14ac:dyDescent="0.25">
      <c r="A447" t="s">
        <v>580</v>
      </c>
      <c r="B447" t="s">
        <v>577</v>
      </c>
      <c r="C447">
        <v>5678901234</v>
      </c>
      <c r="D447">
        <v>5678901234</v>
      </c>
      <c r="E447" s="1">
        <v>45542</v>
      </c>
      <c r="F447" s="1">
        <v>45542</v>
      </c>
      <c r="G447" s="1">
        <v>45559</v>
      </c>
      <c r="H447" t="s">
        <v>28</v>
      </c>
      <c r="I447">
        <v>20</v>
      </c>
      <c r="J447" t="s">
        <v>35</v>
      </c>
      <c r="K447">
        <v>99213</v>
      </c>
      <c r="O447">
        <v>1</v>
      </c>
      <c r="P447">
        <v>157.86000000000001</v>
      </c>
      <c r="Q447">
        <v>121.43</v>
      </c>
      <c r="R447">
        <v>97.14</v>
      </c>
      <c r="S447">
        <v>24.29</v>
      </c>
      <c r="T447" t="s">
        <v>30</v>
      </c>
      <c r="X447" t="s">
        <v>146</v>
      </c>
      <c r="Y447" t="s">
        <v>147</v>
      </c>
      <c r="Z447" t="s">
        <v>36</v>
      </c>
      <c r="AA447" t="str">
        <f>IFERROR(_xlfn.XLOOKUP($J447,avoidable_ed_reference!$A$2:$A$13,avoidable_ed_reference!$C$2:$C$13),"Not Classified")</f>
        <v>Avoidable</v>
      </c>
      <c r="AB447" t="str">
        <f>IFERROR(_xlfn.XLOOKUP($B447,enrollment!$A$2:$A$801,enrollment!$I$2:$I$801),"")</f>
        <v>GA</v>
      </c>
      <c r="AC447">
        <f>IFERROR(_xlfn.XLOOKUP($B447,enrollment!$A$2:$A$801,enrollment!$L$2:$L$801),"")</f>
        <v>85</v>
      </c>
      <c r="AD447" t="str" cm="1">
        <f t="array" ref="AD447">_xlfn.IFS(AC447="","Unknown",AC447&lt;18,"0-17",AC447&lt;35,"18-34",AC447&lt;50,"35-49",AC447&lt;65,"50-64",TRUE,"65+")</f>
        <v>65+</v>
      </c>
      <c r="AE447">
        <f>IFERROR(_xlfn.XLOOKUP($B447,enrollment!$A$2:$A$801,enrollment!$O$2:$O$801),"")</f>
        <v>8901234567</v>
      </c>
      <c r="AF447">
        <f>IFERROR(_xlfn.XLOOKUP($AE447,providers!$B$2:$B$11,providers!$Q$2:$Q$11),"")</f>
        <v>3.7</v>
      </c>
      <c r="AG447" s="1">
        <f t="shared" si="6"/>
        <v>45536</v>
      </c>
    </row>
    <row r="448" spans="1:33" x14ac:dyDescent="0.25">
      <c r="A448" t="s">
        <v>581</v>
      </c>
      <c r="B448" t="s">
        <v>577</v>
      </c>
      <c r="C448">
        <v>8901234567</v>
      </c>
      <c r="D448">
        <v>8901234567</v>
      </c>
      <c r="E448" s="1">
        <v>45568</v>
      </c>
      <c r="F448" s="1">
        <v>45568</v>
      </c>
      <c r="G448" s="1">
        <v>45602</v>
      </c>
      <c r="H448" t="s">
        <v>28</v>
      </c>
      <c r="I448">
        <v>11</v>
      </c>
      <c r="J448" t="s">
        <v>35</v>
      </c>
      <c r="K448">
        <v>99213</v>
      </c>
      <c r="O448">
        <v>1</v>
      </c>
      <c r="P448">
        <v>163.32</v>
      </c>
      <c r="Q448">
        <v>120.98</v>
      </c>
      <c r="R448">
        <v>96.78</v>
      </c>
      <c r="S448">
        <v>24.2</v>
      </c>
      <c r="T448" t="s">
        <v>30</v>
      </c>
      <c r="X448" t="s">
        <v>146</v>
      </c>
      <c r="Y448" t="s">
        <v>147</v>
      </c>
      <c r="Z448" t="s">
        <v>39</v>
      </c>
      <c r="AA448" t="str">
        <f>IFERROR(_xlfn.XLOOKUP($J448,avoidable_ed_reference!$A$2:$A$13,avoidable_ed_reference!$C$2:$C$13),"Not Classified")</f>
        <v>Avoidable</v>
      </c>
      <c r="AB448" t="str">
        <f>IFERROR(_xlfn.XLOOKUP($B448,enrollment!$A$2:$A$801,enrollment!$I$2:$I$801),"")</f>
        <v>GA</v>
      </c>
      <c r="AC448">
        <f>IFERROR(_xlfn.XLOOKUP($B448,enrollment!$A$2:$A$801,enrollment!$L$2:$L$801),"")</f>
        <v>85</v>
      </c>
      <c r="AD448" t="str" cm="1">
        <f t="array" ref="AD448">_xlfn.IFS(AC448="","Unknown",AC448&lt;18,"0-17",AC448&lt;35,"18-34",AC448&lt;50,"35-49",AC448&lt;65,"50-64",TRUE,"65+")</f>
        <v>65+</v>
      </c>
      <c r="AE448">
        <f>IFERROR(_xlfn.XLOOKUP($B448,enrollment!$A$2:$A$801,enrollment!$O$2:$O$801),"")</f>
        <v>8901234567</v>
      </c>
      <c r="AF448">
        <f>IFERROR(_xlfn.XLOOKUP($AE448,providers!$B$2:$B$11,providers!$Q$2:$Q$11),"")</f>
        <v>3.7</v>
      </c>
      <c r="AG448" s="1">
        <f t="shared" si="6"/>
        <v>45566</v>
      </c>
    </row>
    <row r="449" spans="1:33" x14ac:dyDescent="0.25">
      <c r="A449" t="s">
        <v>582</v>
      </c>
      <c r="B449" t="s">
        <v>577</v>
      </c>
      <c r="C449">
        <v>8901234567</v>
      </c>
      <c r="D449">
        <v>8901234567</v>
      </c>
      <c r="E449" s="1">
        <v>45334</v>
      </c>
      <c r="F449" s="1">
        <v>45334</v>
      </c>
      <c r="G449" s="1">
        <v>45361</v>
      </c>
      <c r="H449" t="s">
        <v>28</v>
      </c>
      <c r="I449">
        <v>11</v>
      </c>
      <c r="J449" t="s">
        <v>38</v>
      </c>
      <c r="K449">
        <v>99213</v>
      </c>
      <c r="O449">
        <v>1</v>
      </c>
      <c r="P449">
        <v>200.52</v>
      </c>
      <c r="Q449">
        <v>148.53</v>
      </c>
      <c r="R449">
        <v>118.82</v>
      </c>
      <c r="S449">
        <v>29.71</v>
      </c>
      <c r="T449" t="s">
        <v>30</v>
      </c>
      <c r="X449" t="s">
        <v>146</v>
      </c>
      <c r="Y449" t="s">
        <v>147</v>
      </c>
      <c r="Z449" t="s">
        <v>39</v>
      </c>
      <c r="AA449" t="str">
        <f>IFERROR(_xlfn.XLOOKUP($J449,avoidable_ed_reference!$A$2:$A$13,avoidable_ed_reference!$C$2:$C$13),"Not Classified")</f>
        <v>Not Classified</v>
      </c>
      <c r="AB449" t="str">
        <f>IFERROR(_xlfn.XLOOKUP($B449,enrollment!$A$2:$A$801,enrollment!$I$2:$I$801),"")</f>
        <v>GA</v>
      </c>
      <c r="AC449">
        <f>IFERROR(_xlfn.XLOOKUP($B449,enrollment!$A$2:$A$801,enrollment!$L$2:$L$801),"")</f>
        <v>85</v>
      </c>
      <c r="AD449" t="str" cm="1">
        <f t="array" ref="AD449">_xlfn.IFS(AC449="","Unknown",AC449&lt;18,"0-17",AC449&lt;35,"18-34",AC449&lt;50,"35-49",AC449&lt;65,"50-64",TRUE,"65+")</f>
        <v>65+</v>
      </c>
      <c r="AE449">
        <f>IFERROR(_xlfn.XLOOKUP($B449,enrollment!$A$2:$A$801,enrollment!$O$2:$O$801),"")</f>
        <v>8901234567</v>
      </c>
      <c r="AF449">
        <f>IFERROR(_xlfn.XLOOKUP($AE449,providers!$B$2:$B$11,providers!$Q$2:$Q$11),"")</f>
        <v>3.7</v>
      </c>
      <c r="AG449" s="1">
        <f t="shared" si="6"/>
        <v>45323</v>
      </c>
    </row>
    <row r="450" spans="1:33" x14ac:dyDescent="0.25">
      <c r="A450" t="s">
        <v>583</v>
      </c>
      <c r="B450" t="s">
        <v>577</v>
      </c>
      <c r="C450">
        <v>8901234567</v>
      </c>
      <c r="D450">
        <v>8901234567</v>
      </c>
      <c r="E450" s="1">
        <v>45305</v>
      </c>
      <c r="F450" s="1">
        <v>45305</v>
      </c>
      <c r="G450" s="1">
        <v>45323</v>
      </c>
      <c r="H450" t="s">
        <v>28</v>
      </c>
      <c r="I450">
        <v>11</v>
      </c>
      <c r="J450" t="s">
        <v>47</v>
      </c>
      <c r="K450">
        <v>99213</v>
      </c>
      <c r="O450">
        <v>1</v>
      </c>
      <c r="P450">
        <v>191.74</v>
      </c>
      <c r="Q450">
        <v>142.03</v>
      </c>
      <c r="R450">
        <v>113.62</v>
      </c>
      <c r="S450">
        <v>28.41</v>
      </c>
      <c r="T450" t="s">
        <v>30</v>
      </c>
      <c r="X450" t="s">
        <v>146</v>
      </c>
      <c r="Y450" t="s">
        <v>147</v>
      </c>
      <c r="Z450" t="s">
        <v>39</v>
      </c>
      <c r="AA450" t="str">
        <f>IFERROR(_xlfn.XLOOKUP($J450,avoidable_ed_reference!$A$2:$A$13,avoidable_ed_reference!$C$2:$C$13),"Not Classified")</f>
        <v>Not Classified</v>
      </c>
      <c r="AB450" t="str">
        <f>IFERROR(_xlfn.XLOOKUP($B450,enrollment!$A$2:$A$801,enrollment!$I$2:$I$801),"")</f>
        <v>GA</v>
      </c>
      <c r="AC450">
        <f>IFERROR(_xlfn.XLOOKUP($B450,enrollment!$A$2:$A$801,enrollment!$L$2:$L$801),"")</f>
        <v>85</v>
      </c>
      <c r="AD450" t="str" cm="1">
        <f t="array" ref="AD450">_xlfn.IFS(AC450="","Unknown",AC450&lt;18,"0-17",AC450&lt;35,"18-34",AC450&lt;50,"35-49",AC450&lt;65,"50-64",TRUE,"65+")</f>
        <v>65+</v>
      </c>
      <c r="AE450">
        <f>IFERROR(_xlfn.XLOOKUP($B450,enrollment!$A$2:$A$801,enrollment!$O$2:$O$801),"")</f>
        <v>8901234567</v>
      </c>
      <c r="AF450">
        <f>IFERROR(_xlfn.XLOOKUP($AE450,providers!$B$2:$B$11,providers!$Q$2:$Q$11),"")</f>
        <v>3.7</v>
      </c>
      <c r="AG450" s="1">
        <f t="shared" si="6"/>
        <v>45292</v>
      </c>
    </row>
    <row r="451" spans="1:33" x14ac:dyDescent="0.25">
      <c r="A451" t="s">
        <v>584</v>
      </c>
      <c r="B451" t="s">
        <v>585</v>
      </c>
      <c r="C451">
        <v>6789012345</v>
      </c>
      <c r="D451">
        <v>6789012345</v>
      </c>
      <c r="E451" s="1">
        <v>45409</v>
      </c>
      <c r="F451" s="1">
        <v>45409</v>
      </c>
      <c r="G451" s="1">
        <v>45436</v>
      </c>
      <c r="H451" t="s">
        <v>59</v>
      </c>
      <c r="J451" t="s">
        <v>99</v>
      </c>
      <c r="L451" s="2" t="s">
        <v>151</v>
      </c>
      <c r="M451" t="s">
        <v>152</v>
      </c>
      <c r="N451" t="s">
        <v>153</v>
      </c>
      <c r="O451">
        <v>1</v>
      </c>
      <c r="P451">
        <v>918.1</v>
      </c>
      <c r="Q451">
        <v>834.64</v>
      </c>
      <c r="R451">
        <v>667.71</v>
      </c>
      <c r="S451">
        <v>166.93</v>
      </c>
      <c r="T451" t="s">
        <v>30</v>
      </c>
      <c r="X451" t="s">
        <v>146</v>
      </c>
      <c r="Y451" t="s">
        <v>147</v>
      </c>
      <c r="Z451" t="s">
        <v>64</v>
      </c>
      <c r="AA451" t="str">
        <f>IFERROR(_xlfn.XLOOKUP($J451,avoidable_ed_reference!$A$2:$A$13,avoidable_ed_reference!$C$2:$C$13),"Not Classified")</f>
        <v>Not Classified</v>
      </c>
      <c r="AB451" t="str">
        <f>IFERROR(_xlfn.XLOOKUP($B451,enrollment!$A$2:$A$801,enrollment!$I$2:$I$801),"")</f>
        <v>OH</v>
      </c>
      <c r="AC451">
        <f>IFERROR(_xlfn.XLOOKUP($B451,enrollment!$A$2:$A$801,enrollment!$L$2:$L$801),"")</f>
        <v>82</v>
      </c>
      <c r="AD451" t="str" cm="1">
        <f t="array" ref="AD451">_xlfn.IFS(AC451="","Unknown",AC451&lt;18,"0-17",AC451&lt;35,"18-34",AC451&lt;50,"35-49",AC451&lt;65,"50-64",TRUE,"65+")</f>
        <v>65+</v>
      </c>
      <c r="AE451">
        <f>IFERROR(_xlfn.XLOOKUP($B451,enrollment!$A$2:$A$801,enrollment!$O$2:$O$801),"")</f>
        <v>6789012345</v>
      </c>
      <c r="AF451">
        <f>IFERROR(_xlfn.XLOOKUP($AE451,providers!$B$2:$B$11,providers!$Q$2:$Q$11),"")</f>
        <v>4.0999999999999996</v>
      </c>
      <c r="AG451" s="1">
        <f t="shared" ref="AG451:AG514" si="7">EOMONTH(E451,-1)+1</f>
        <v>45383</v>
      </c>
    </row>
    <row r="452" spans="1:33" x14ac:dyDescent="0.25">
      <c r="A452" t="s">
        <v>586</v>
      </c>
      <c r="B452" t="s">
        <v>585</v>
      </c>
      <c r="C452">
        <v>5678901234</v>
      </c>
      <c r="D452">
        <v>5678901234</v>
      </c>
      <c r="E452" s="1">
        <v>45536</v>
      </c>
      <c r="F452" s="1">
        <v>45536</v>
      </c>
      <c r="G452" s="1">
        <v>45553</v>
      </c>
      <c r="H452" t="s">
        <v>28</v>
      </c>
      <c r="I452">
        <v>20</v>
      </c>
      <c r="J452" t="s">
        <v>35</v>
      </c>
      <c r="K452">
        <v>99213</v>
      </c>
      <c r="O452">
        <v>1</v>
      </c>
      <c r="P452">
        <v>196.86</v>
      </c>
      <c r="Q452">
        <v>151.43</v>
      </c>
      <c r="R452">
        <v>121.14</v>
      </c>
      <c r="S452">
        <v>30.29</v>
      </c>
      <c r="T452" t="s">
        <v>30</v>
      </c>
      <c r="X452" t="s">
        <v>146</v>
      </c>
      <c r="Y452" t="s">
        <v>147</v>
      </c>
      <c r="Z452" t="s">
        <v>36</v>
      </c>
      <c r="AA452" t="str">
        <f>IFERROR(_xlfn.XLOOKUP($J452,avoidable_ed_reference!$A$2:$A$13,avoidable_ed_reference!$C$2:$C$13),"Not Classified")</f>
        <v>Avoidable</v>
      </c>
      <c r="AB452" t="str">
        <f>IFERROR(_xlfn.XLOOKUP($B452,enrollment!$A$2:$A$801,enrollment!$I$2:$I$801),"")</f>
        <v>OH</v>
      </c>
      <c r="AC452">
        <f>IFERROR(_xlfn.XLOOKUP($B452,enrollment!$A$2:$A$801,enrollment!$L$2:$L$801),"")</f>
        <v>82</v>
      </c>
      <c r="AD452" t="str" cm="1">
        <f t="array" ref="AD452">_xlfn.IFS(AC452="","Unknown",AC452&lt;18,"0-17",AC452&lt;35,"18-34",AC452&lt;50,"35-49",AC452&lt;65,"50-64",TRUE,"65+")</f>
        <v>65+</v>
      </c>
      <c r="AE452">
        <f>IFERROR(_xlfn.XLOOKUP($B452,enrollment!$A$2:$A$801,enrollment!$O$2:$O$801),"")</f>
        <v>6789012345</v>
      </c>
      <c r="AF452">
        <f>IFERROR(_xlfn.XLOOKUP($AE452,providers!$B$2:$B$11,providers!$Q$2:$Q$11),"")</f>
        <v>4.0999999999999996</v>
      </c>
      <c r="AG452" s="1">
        <f t="shared" si="7"/>
        <v>45536</v>
      </c>
    </row>
    <row r="453" spans="1:33" x14ac:dyDescent="0.25">
      <c r="A453" t="s">
        <v>587</v>
      </c>
      <c r="B453" t="s">
        <v>585</v>
      </c>
      <c r="C453">
        <v>3456789012</v>
      </c>
      <c r="D453">
        <v>3456789012</v>
      </c>
      <c r="E453" s="1">
        <v>45462</v>
      </c>
      <c r="F453" s="1">
        <v>45462</v>
      </c>
      <c r="G453" s="1">
        <v>45481</v>
      </c>
      <c r="H453" t="s">
        <v>67</v>
      </c>
      <c r="I453">
        <v>21</v>
      </c>
      <c r="J453" t="s">
        <v>99</v>
      </c>
      <c r="K453">
        <v>99223</v>
      </c>
      <c r="O453">
        <v>1</v>
      </c>
      <c r="P453">
        <v>24415.23</v>
      </c>
      <c r="Q453">
        <v>15751.76</v>
      </c>
      <c r="R453">
        <v>12601.41</v>
      </c>
      <c r="S453">
        <v>3150.35</v>
      </c>
      <c r="T453" t="s">
        <v>30</v>
      </c>
      <c r="V453">
        <v>1</v>
      </c>
      <c r="W453" s="2" t="s">
        <v>68</v>
      </c>
      <c r="X453" t="s">
        <v>146</v>
      </c>
      <c r="Y453" t="s">
        <v>147</v>
      </c>
      <c r="Z453" t="s">
        <v>69</v>
      </c>
      <c r="AA453" t="str">
        <f>IFERROR(_xlfn.XLOOKUP($J453,avoidable_ed_reference!$A$2:$A$13,avoidable_ed_reference!$C$2:$C$13),"Not Classified")</f>
        <v>Not Classified</v>
      </c>
      <c r="AB453" t="str">
        <f>IFERROR(_xlfn.XLOOKUP($B453,enrollment!$A$2:$A$801,enrollment!$I$2:$I$801),"")</f>
        <v>OH</v>
      </c>
      <c r="AC453">
        <f>IFERROR(_xlfn.XLOOKUP($B453,enrollment!$A$2:$A$801,enrollment!$L$2:$L$801),"")</f>
        <v>82</v>
      </c>
      <c r="AD453" t="str" cm="1">
        <f t="array" ref="AD453">_xlfn.IFS(AC453="","Unknown",AC453&lt;18,"0-17",AC453&lt;35,"18-34",AC453&lt;50,"35-49",AC453&lt;65,"50-64",TRUE,"65+")</f>
        <v>65+</v>
      </c>
      <c r="AE453">
        <f>IFERROR(_xlfn.XLOOKUP($B453,enrollment!$A$2:$A$801,enrollment!$O$2:$O$801),"")</f>
        <v>6789012345</v>
      </c>
      <c r="AF453">
        <f>IFERROR(_xlfn.XLOOKUP($AE453,providers!$B$2:$B$11,providers!$Q$2:$Q$11),"")</f>
        <v>4.0999999999999996</v>
      </c>
      <c r="AG453" s="1">
        <f t="shared" si="7"/>
        <v>45444</v>
      </c>
    </row>
    <row r="454" spans="1:33" x14ac:dyDescent="0.25">
      <c r="A454" t="s">
        <v>588</v>
      </c>
      <c r="B454" t="s">
        <v>585</v>
      </c>
      <c r="C454">
        <v>2233445566</v>
      </c>
      <c r="D454">
        <v>2233445566</v>
      </c>
      <c r="E454" s="1">
        <v>45419</v>
      </c>
      <c r="F454" s="1">
        <v>45419</v>
      </c>
      <c r="G454" s="1">
        <v>45450</v>
      </c>
      <c r="H454" t="s">
        <v>28</v>
      </c>
      <c r="I454">
        <v>22</v>
      </c>
      <c r="J454" t="s">
        <v>29</v>
      </c>
      <c r="K454">
        <v>90837</v>
      </c>
      <c r="O454">
        <v>1</v>
      </c>
      <c r="P454">
        <v>266.19</v>
      </c>
      <c r="Q454">
        <v>197.18</v>
      </c>
      <c r="R454">
        <v>157.74</v>
      </c>
      <c r="S454">
        <v>39.44</v>
      </c>
      <c r="T454" t="s">
        <v>30</v>
      </c>
      <c r="X454" t="s">
        <v>146</v>
      </c>
      <c r="Y454" t="s">
        <v>147</v>
      </c>
      <c r="Z454" t="s">
        <v>33</v>
      </c>
      <c r="AA454" t="str">
        <f>IFERROR(_xlfn.XLOOKUP($J454,avoidable_ed_reference!$A$2:$A$13,avoidable_ed_reference!$C$2:$C$13),"Not Classified")</f>
        <v>Potentially Avoidable</v>
      </c>
      <c r="AB454" t="str">
        <f>IFERROR(_xlfn.XLOOKUP($B454,enrollment!$A$2:$A$801,enrollment!$I$2:$I$801),"")</f>
        <v>OH</v>
      </c>
      <c r="AC454">
        <f>IFERROR(_xlfn.XLOOKUP($B454,enrollment!$A$2:$A$801,enrollment!$L$2:$L$801),"")</f>
        <v>82</v>
      </c>
      <c r="AD454" t="str" cm="1">
        <f t="array" ref="AD454">_xlfn.IFS(AC454="","Unknown",AC454&lt;18,"0-17",AC454&lt;35,"18-34",AC454&lt;50,"35-49",AC454&lt;65,"50-64",TRUE,"65+")</f>
        <v>65+</v>
      </c>
      <c r="AE454">
        <f>IFERROR(_xlfn.XLOOKUP($B454,enrollment!$A$2:$A$801,enrollment!$O$2:$O$801),"")</f>
        <v>6789012345</v>
      </c>
      <c r="AF454">
        <f>IFERROR(_xlfn.XLOOKUP($AE454,providers!$B$2:$B$11,providers!$Q$2:$Q$11),"")</f>
        <v>4.0999999999999996</v>
      </c>
      <c r="AG454" s="1">
        <f t="shared" si="7"/>
        <v>45413</v>
      </c>
    </row>
    <row r="455" spans="1:33" x14ac:dyDescent="0.25">
      <c r="A455" t="s">
        <v>589</v>
      </c>
      <c r="B455" t="s">
        <v>585</v>
      </c>
      <c r="C455">
        <v>7890123456</v>
      </c>
      <c r="D455">
        <v>7890123456</v>
      </c>
      <c r="E455" s="1">
        <v>45641</v>
      </c>
      <c r="F455" s="1">
        <v>45641</v>
      </c>
      <c r="G455" s="1">
        <v>45670</v>
      </c>
      <c r="H455" t="s">
        <v>28</v>
      </c>
      <c r="I455">
        <v>23</v>
      </c>
      <c r="J455" t="s">
        <v>93</v>
      </c>
      <c r="K455">
        <v>99284</v>
      </c>
      <c r="O455">
        <v>1</v>
      </c>
      <c r="P455">
        <v>1995.55</v>
      </c>
      <c r="Q455">
        <v>1108.6400000000001</v>
      </c>
      <c r="R455">
        <v>886.91</v>
      </c>
      <c r="S455">
        <v>221.73</v>
      </c>
      <c r="T455" t="s">
        <v>30</v>
      </c>
      <c r="X455" t="s">
        <v>146</v>
      </c>
      <c r="Y455" t="s">
        <v>147</v>
      </c>
      <c r="Z455" t="s">
        <v>45</v>
      </c>
      <c r="AA455" t="str">
        <f>IFERROR(_xlfn.XLOOKUP($J455,avoidable_ed_reference!$A$2:$A$13,avoidable_ed_reference!$C$2:$C$13),"Not Classified")</f>
        <v>Avoidable</v>
      </c>
      <c r="AB455" t="str">
        <f>IFERROR(_xlfn.XLOOKUP($B455,enrollment!$A$2:$A$801,enrollment!$I$2:$I$801),"")</f>
        <v>OH</v>
      </c>
      <c r="AC455">
        <f>IFERROR(_xlfn.XLOOKUP($B455,enrollment!$A$2:$A$801,enrollment!$L$2:$L$801),"")</f>
        <v>82</v>
      </c>
      <c r="AD455" t="str" cm="1">
        <f t="array" ref="AD455">_xlfn.IFS(AC455="","Unknown",AC455&lt;18,"0-17",AC455&lt;35,"18-34",AC455&lt;50,"35-49",AC455&lt;65,"50-64",TRUE,"65+")</f>
        <v>65+</v>
      </c>
      <c r="AE455">
        <f>IFERROR(_xlfn.XLOOKUP($B455,enrollment!$A$2:$A$801,enrollment!$O$2:$O$801),"")</f>
        <v>6789012345</v>
      </c>
      <c r="AF455">
        <f>IFERROR(_xlfn.XLOOKUP($AE455,providers!$B$2:$B$11,providers!$Q$2:$Q$11),"")</f>
        <v>4.0999999999999996</v>
      </c>
      <c r="AG455" s="1">
        <f t="shared" si="7"/>
        <v>45627</v>
      </c>
    </row>
    <row r="456" spans="1:33" x14ac:dyDescent="0.25">
      <c r="A456" t="s">
        <v>590</v>
      </c>
      <c r="B456" t="s">
        <v>585</v>
      </c>
      <c r="C456">
        <v>7890123456</v>
      </c>
      <c r="D456">
        <v>7890123456</v>
      </c>
      <c r="E456" s="1">
        <v>45610</v>
      </c>
      <c r="F456" s="1">
        <v>45610</v>
      </c>
      <c r="G456" s="1">
        <v>45639</v>
      </c>
      <c r="H456" t="s">
        <v>59</v>
      </c>
      <c r="J456" t="s">
        <v>99</v>
      </c>
      <c r="L456" s="2" t="s">
        <v>151</v>
      </c>
      <c r="M456" t="s">
        <v>152</v>
      </c>
      <c r="N456" t="s">
        <v>153</v>
      </c>
      <c r="O456">
        <v>1</v>
      </c>
      <c r="P456">
        <v>1053.07</v>
      </c>
      <c r="Q456">
        <v>957.34</v>
      </c>
      <c r="R456">
        <v>765.87</v>
      </c>
      <c r="S456">
        <v>191.47</v>
      </c>
      <c r="T456" t="s">
        <v>30</v>
      </c>
      <c r="X456" t="s">
        <v>146</v>
      </c>
      <c r="Y456" t="s">
        <v>147</v>
      </c>
      <c r="Z456" t="s">
        <v>64</v>
      </c>
      <c r="AA456" t="str">
        <f>IFERROR(_xlfn.XLOOKUP($J456,avoidable_ed_reference!$A$2:$A$13,avoidable_ed_reference!$C$2:$C$13),"Not Classified")</f>
        <v>Not Classified</v>
      </c>
      <c r="AB456" t="str">
        <f>IFERROR(_xlfn.XLOOKUP($B456,enrollment!$A$2:$A$801,enrollment!$I$2:$I$801),"")</f>
        <v>OH</v>
      </c>
      <c r="AC456">
        <f>IFERROR(_xlfn.XLOOKUP($B456,enrollment!$A$2:$A$801,enrollment!$L$2:$L$801),"")</f>
        <v>82</v>
      </c>
      <c r="AD456" t="str" cm="1">
        <f t="array" ref="AD456">_xlfn.IFS(AC456="","Unknown",AC456&lt;18,"0-17",AC456&lt;35,"18-34",AC456&lt;50,"35-49",AC456&lt;65,"50-64",TRUE,"65+")</f>
        <v>65+</v>
      </c>
      <c r="AE456">
        <f>IFERROR(_xlfn.XLOOKUP($B456,enrollment!$A$2:$A$801,enrollment!$O$2:$O$801),"")</f>
        <v>6789012345</v>
      </c>
      <c r="AF456">
        <f>IFERROR(_xlfn.XLOOKUP($AE456,providers!$B$2:$B$11,providers!$Q$2:$Q$11),"")</f>
        <v>4.0999999999999996</v>
      </c>
      <c r="AG456" s="1">
        <f t="shared" si="7"/>
        <v>45597</v>
      </c>
    </row>
    <row r="457" spans="1:33" x14ac:dyDescent="0.25">
      <c r="A457" t="s">
        <v>591</v>
      </c>
      <c r="B457" t="s">
        <v>585</v>
      </c>
      <c r="C457">
        <v>9012345678</v>
      </c>
      <c r="D457">
        <v>9012345678</v>
      </c>
      <c r="E457" s="1">
        <v>45595</v>
      </c>
      <c r="F457" s="1">
        <v>45595</v>
      </c>
      <c r="G457" s="1">
        <v>45609</v>
      </c>
      <c r="H457" t="s">
        <v>59</v>
      </c>
      <c r="J457" t="s">
        <v>99</v>
      </c>
      <c r="L457" s="2" t="s">
        <v>61</v>
      </c>
      <c r="M457" t="s">
        <v>62</v>
      </c>
      <c r="N457" t="s">
        <v>63</v>
      </c>
      <c r="O457">
        <v>1</v>
      </c>
      <c r="P457">
        <v>791.05</v>
      </c>
      <c r="Q457">
        <v>719.14</v>
      </c>
      <c r="R457">
        <v>575.30999999999995</v>
      </c>
      <c r="S457">
        <v>143.83000000000001</v>
      </c>
      <c r="T457" t="s">
        <v>30</v>
      </c>
      <c r="X457" t="s">
        <v>146</v>
      </c>
      <c r="Y457" t="s">
        <v>147</v>
      </c>
      <c r="Z457" t="s">
        <v>64</v>
      </c>
      <c r="AA457" t="str">
        <f>IFERROR(_xlfn.XLOOKUP($J457,avoidable_ed_reference!$A$2:$A$13,avoidable_ed_reference!$C$2:$C$13),"Not Classified")</f>
        <v>Not Classified</v>
      </c>
      <c r="AB457" t="str">
        <f>IFERROR(_xlfn.XLOOKUP($B457,enrollment!$A$2:$A$801,enrollment!$I$2:$I$801),"")</f>
        <v>OH</v>
      </c>
      <c r="AC457">
        <f>IFERROR(_xlfn.XLOOKUP($B457,enrollment!$A$2:$A$801,enrollment!$L$2:$L$801),"")</f>
        <v>82</v>
      </c>
      <c r="AD457" t="str" cm="1">
        <f t="array" ref="AD457">_xlfn.IFS(AC457="","Unknown",AC457&lt;18,"0-17",AC457&lt;35,"18-34",AC457&lt;50,"35-49",AC457&lt;65,"50-64",TRUE,"65+")</f>
        <v>65+</v>
      </c>
      <c r="AE457">
        <f>IFERROR(_xlfn.XLOOKUP($B457,enrollment!$A$2:$A$801,enrollment!$O$2:$O$801),"")</f>
        <v>6789012345</v>
      </c>
      <c r="AF457">
        <f>IFERROR(_xlfn.XLOOKUP($AE457,providers!$B$2:$B$11,providers!$Q$2:$Q$11),"")</f>
        <v>4.0999999999999996</v>
      </c>
      <c r="AG457" s="1">
        <f t="shared" si="7"/>
        <v>45566</v>
      </c>
    </row>
    <row r="458" spans="1:33" x14ac:dyDescent="0.25">
      <c r="A458" t="s">
        <v>592</v>
      </c>
      <c r="B458" t="s">
        <v>585</v>
      </c>
      <c r="C458">
        <v>6789012345</v>
      </c>
      <c r="D458">
        <v>6789012345</v>
      </c>
      <c r="E458" s="1">
        <v>45416</v>
      </c>
      <c r="F458" s="1">
        <v>45416</v>
      </c>
      <c r="G458" s="1">
        <v>45436</v>
      </c>
      <c r="H458" t="s">
        <v>28</v>
      </c>
      <c r="I458">
        <v>11</v>
      </c>
      <c r="J458" t="s">
        <v>35</v>
      </c>
      <c r="K458">
        <v>99213</v>
      </c>
      <c r="O458">
        <v>1</v>
      </c>
      <c r="P458">
        <v>208.8</v>
      </c>
      <c r="Q458">
        <v>154.66999999999999</v>
      </c>
      <c r="R458">
        <v>123.74</v>
      </c>
      <c r="S458">
        <v>30.93</v>
      </c>
      <c r="T458" t="s">
        <v>30</v>
      </c>
      <c r="X458" t="s">
        <v>146</v>
      </c>
      <c r="Y458" t="s">
        <v>147</v>
      </c>
      <c r="Z458" t="s">
        <v>39</v>
      </c>
      <c r="AA458" t="str">
        <f>IFERROR(_xlfn.XLOOKUP($J458,avoidable_ed_reference!$A$2:$A$13,avoidable_ed_reference!$C$2:$C$13),"Not Classified")</f>
        <v>Avoidable</v>
      </c>
      <c r="AB458" t="str">
        <f>IFERROR(_xlfn.XLOOKUP($B458,enrollment!$A$2:$A$801,enrollment!$I$2:$I$801),"")</f>
        <v>OH</v>
      </c>
      <c r="AC458">
        <f>IFERROR(_xlfn.XLOOKUP($B458,enrollment!$A$2:$A$801,enrollment!$L$2:$L$801),"")</f>
        <v>82</v>
      </c>
      <c r="AD458" t="str" cm="1">
        <f t="array" ref="AD458">_xlfn.IFS(AC458="","Unknown",AC458&lt;18,"0-17",AC458&lt;35,"18-34",AC458&lt;50,"35-49",AC458&lt;65,"50-64",TRUE,"65+")</f>
        <v>65+</v>
      </c>
      <c r="AE458">
        <f>IFERROR(_xlfn.XLOOKUP($B458,enrollment!$A$2:$A$801,enrollment!$O$2:$O$801),"")</f>
        <v>6789012345</v>
      </c>
      <c r="AF458">
        <f>IFERROR(_xlfn.XLOOKUP($AE458,providers!$B$2:$B$11,providers!$Q$2:$Q$11),"")</f>
        <v>4.0999999999999996</v>
      </c>
      <c r="AG458" s="1">
        <f t="shared" si="7"/>
        <v>45413</v>
      </c>
    </row>
    <row r="459" spans="1:33" x14ac:dyDescent="0.25">
      <c r="A459" t="s">
        <v>593</v>
      </c>
      <c r="B459" t="s">
        <v>594</v>
      </c>
      <c r="C459">
        <v>5678901234</v>
      </c>
      <c r="D459">
        <v>5678901234</v>
      </c>
      <c r="E459" s="1">
        <v>45347</v>
      </c>
      <c r="F459" s="1">
        <v>45347</v>
      </c>
      <c r="G459" s="1">
        <v>45365</v>
      </c>
      <c r="H459" t="s">
        <v>28</v>
      </c>
      <c r="I459">
        <v>20</v>
      </c>
      <c r="J459" t="s">
        <v>35</v>
      </c>
      <c r="K459">
        <v>99213</v>
      </c>
      <c r="O459">
        <v>1</v>
      </c>
      <c r="P459">
        <v>201.28</v>
      </c>
      <c r="Q459">
        <v>154.83000000000001</v>
      </c>
      <c r="R459">
        <v>123.86</v>
      </c>
      <c r="S459">
        <v>30.97</v>
      </c>
      <c r="T459" t="s">
        <v>30</v>
      </c>
      <c r="X459" t="s">
        <v>52</v>
      </c>
      <c r="Y459" t="s">
        <v>44</v>
      </c>
      <c r="Z459" t="s">
        <v>36</v>
      </c>
      <c r="AA459" t="str">
        <f>IFERROR(_xlfn.XLOOKUP($J459,avoidable_ed_reference!$A$2:$A$13,avoidable_ed_reference!$C$2:$C$13),"Not Classified")</f>
        <v>Avoidable</v>
      </c>
      <c r="AB459" t="str">
        <f>IFERROR(_xlfn.XLOOKUP($B459,enrollment!$A$2:$A$801,enrollment!$I$2:$I$801),"")</f>
        <v>KY</v>
      </c>
      <c r="AC459">
        <f>IFERROR(_xlfn.XLOOKUP($B459,enrollment!$A$2:$A$801,enrollment!$L$2:$L$801),"")</f>
        <v>68</v>
      </c>
      <c r="AD459" t="str" cm="1">
        <f t="array" ref="AD459">_xlfn.IFS(AC459="","Unknown",AC459&lt;18,"0-17",AC459&lt;35,"18-34",AC459&lt;50,"35-49",AC459&lt;65,"50-64",TRUE,"65+")</f>
        <v>65+</v>
      </c>
      <c r="AE459">
        <f>IFERROR(_xlfn.XLOOKUP($B459,enrollment!$A$2:$A$801,enrollment!$O$2:$O$801),"")</f>
        <v>3456789012</v>
      </c>
      <c r="AF459">
        <f>IFERROR(_xlfn.XLOOKUP($AE459,providers!$B$2:$B$11,providers!$Q$2:$Q$11),"")</f>
        <v>4</v>
      </c>
      <c r="AG459" s="1">
        <f t="shared" si="7"/>
        <v>45323</v>
      </c>
    </row>
    <row r="460" spans="1:33" x14ac:dyDescent="0.25">
      <c r="A460" t="s">
        <v>595</v>
      </c>
      <c r="B460" t="s">
        <v>594</v>
      </c>
      <c r="C460">
        <v>3456789012</v>
      </c>
      <c r="D460">
        <v>3456789012</v>
      </c>
      <c r="E460" s="1">
        <v>45510</v>
      </c>
      <c r="F460" s="1">
        <v>45510</v>
      </c>
      <c r="G460" s="1">
        <v>45543</v>
      </c>
      <c r="H460" t="s">
        <v>28</v>
      </c>
      <c r="I460">
        <v>11</v>
      </c>
      <c r="J460" t="s">
        <v>35</v>
      </c>
      <c r="K460">
        <v>99213</v>
      </c>
      <c r="O460">
        <v>1</v>
      </c>
      <c r="P460">
        <v>203.69</v>
      </c>
      <c r="Q460">
        <v>150.88</v>
      </c>
      <c r="R460">
        <v>120.7</v>
      </c>
      <c r="S460">
        <v>30.18</v>
      </c>
      <c r="T460" t="s">
        <v>30</v>
      </c>
      <c r="X460" t="s">
        <v>52</v>
      </c>
      <c r="Y460" t="s">
        <v>44</v>
      </c>
      <c r="Z460" t="s">
        <v>39</v>
      </c>
      <c r="AA460" t="str">
        <f>IFERROR(_xlfn.XLOOKUP($J460,avoidable_ed_reference!$A$2:$A$13,avoidable_ed_reference!$C$2:$C$13),"Not Classified")</f>
        <v>Avoidable</v>
      </c>
      <c r="AB460" t="str">
        <f>IFERROR(_xlfn.XLOOKUP($B460,enrollment!$A$2:$A$801,enrollment!$I$2:$I$801),"")</f>
        <v>KY</v>
      </c>
      <c r="AC460">
        <f>IFERROR(_xlfn.XLOOKUP($B460,enrollment!$A$2:$A$801,enrollment!$L$2:$L$801),"")</f>
        <v>68</v>
      </c>
      <c r="AD460" t="str" cm="1">
        <f t="array" ref="AD460">_xlfn.IFS(AC460="","Unknown",AC460&lt;18,"0-17",AC460&lt;35,"18-34",AC460&lt;50,"35-49",AC460&lt;65,"50-64",TRUE,"65+")</f>
        <v>65+</v>
      </c>
      <c r="AE460">
        <f>IFERROR(_xlfn.XLOOKUP($B460,enrollment!$A$2:$A$801,enrollment!$O$2:$O$801),"")</f>
        <v>3456789012</v>
      </c>
      <c r="AF460">
        <f>IFERROR(_xlfn.XLOOKUP($AE460,providers!$B$2:$B$11,providers!$Q$2:$Q$11),"")</f>
        <v>4</v>
      </c>
      <c r="AG460" s="1">
        <f t="shared" si="7"/>
        <v>45505</v>
      </c>
    </row>
    <row r="461" spans="1:33" x14ac:dyDescent="0.25">
      <c r="A461" t="s">
        <v>596</v>
      </c>
      <c r="B461" t="s">
        <v>594</v>
      </c>
      <c r="C461">
        <v>3456789012</v>
      </c>
      <c r="D461">
        <v>3456789012</v>
      </c>
      <c r="E461" s="1">
        <v>45338</v>
      </c>
      <c r="F461" s="1">
        <v>45338</v>
      </c>
      <c r="G461" s="1">
        <v>45369</v>
      </c>
      <c r="H461" t="s">
        <v>28</v>
      </c>
      <c r="I461">
        <v>23</v>
      </c>
      <c r="J461" t="s">
        <v>42</v>
      </c>
      <c r="K461">
        <v>99284</v>
      </c>
      <c r="O461">
        <v>1</v>
      </c>
      <c r="P461">
        <v>2093.65</v>
      </c>
      <c r="Q461">
        <v>1163.1400000000001</v>
      </c>
      <c r="R461">
        <v>930.51</v>
      </c>
      <c r="S461">
        <v>232.63</v>
      </c>
      <c r="T461" t="s">
        <v>30</v>
      </c>
      <c r="X461" t="s">
        <v>52</v>
      </c>
      <c r="Y461" t="s">
        <v>44</v>
      </c>
      <c r="Z461" t="s">
        <v>45</v>
      </c>
      <c r="AA461" t="str">
        <f>IFERROR(_xlfn.XLOOKUP($J461,avoidable_ed_reference!$A$2:$A$13,avoidable_ed_reference!$C$2:$C$13),"Not Classified")</f>
        <v>Non-Avoidable</v>
      </c>
      <c r="AB461" t="str">
        <f>IFERROR(_xlfn.XLOOKUP($B461,enrollment!$A$2:$A$801,enrollment!$I$2:$I$801),"")</f>
        <v>KY</v>
      </c>
      <c r="AC461">
        <f>IFERROR(_xlfn.XLOOKUP($B461,enrollment!$A$2:$A$801,enrollment!$L$2:$L$801),"")</f>
        <v>68</v>
      </c>
      <c r="AD461" t="str" cm="1">
        <f t="array" ref="AD461">_xlfn.IFS(AC461="","Unknown",AC461&lt;18,"0-17",AC461&lt;35,"18-34",AC461&lt;50,"35-49",AC461&lt;65,"50-64",TRUE,"65+")</f>
        <v>65+</v>
      </c>
      <c r="AE461">
        <f>IFERROR(_xlfn.XLOOKUP($B461,enrollment!$A$2:$A$801,enrollment!$O$2:$O$801),"")</f>
        <v>3456789012</v>
      </c>
      <c r="AF461">
        <f>IFERROR(_xlfn.XLOOKUP($AE461,providers!$B$2:$B$11,providers!$Q$2:$Q$11),"")</f>
        <v>4</v>
      </c>
      <c r="AG461" s="1">
        <f t="shared" si="7"/>
        <v>45323</v>
      </c>
    </row>
    <row r="462" spans="1:33" x14ac:dyDescent="0.25">
      <c r="A462" t="s">
        <v>597</v>
      </c>
      <c r="B462" t="s">
        <v>594</v>
      </c>
      <c r="C462">
        <v>2233445566</v>
      </c>
      <c r="D462">
        <v>2233445566</v>
      </c>
      <c r="E462" s="1">
        <v>45576</v>
      </c>
      <c r="F462" s="1">
        <v>45576</v>
      </c>
      <c r="G462" s="1">
        <v>45600</v>
      </c>
      <c r="H462" t="s">
        <v>59</v>
      </c>
      <c r="J462" t="s">
        <v>60</v>
      </c>
      <c r="L462" s="2" t="s">
        <v>106</v>
      </c>
      <c r="M462" t="s">
        <v>107</v>
      </c>
      <c r="N462" t="s">
        <v>108</v>
      </c>
      <c r="O462">
        <v>1</v>
      </c>
      <c r="P462">
        <v>837.51</v>
      </c>
      <c r="Q462">
        <v>761.37</v>
      </c>
      <c r="R462">
        <v>609.1</v>
      </c>
      <c r="S462">
        <v>152.27000000000001</v>
      </c>
      <c r="T462" t="s">
        <v>30</v>
      </c>
      <c r="X462" t="s">
        <v>52</v>
      </c>
      <c r="Y462" t="s">
        <v>44</v>
      </c>
      <c r="Z462" t="s">
        <v>64</v>
      </c>
      <c r="AA462" t="str">
        <f>IFERROR(_xlfn.XLOOKUP($J462,avoidable_ed_reference!$A$2:$A$13,avoidable_ed_reference!$C$2:$C$13),"Not Classified")</f>
        <v>Not Classified</v>
      </c>
      <c r="AB462" t="str">
        <f>IFERROR(_xlfn.XLOOKUP($B462,enrollment!$A$2:$A$801,enrollment!$I$2:$I$801),"")</f>
        <v>KY</v>
      </c>
      <c r="AC462">
        <f>IFERROR(_xlfn.XLOOKUP($B462,enrollment!$A$2:$A$801,enrollment!$L$2:$L$801),"")</f>
        <v>68</v>
      </c>
      <c r="AD462" t="str" cm="1">
        <f t="array" ref="AD462">_xlfn.IFS(AC462="","Unknown",AC462&lt;18,"0-17",AC462&lt;35,"18-34",AC462&lt;50,"35-49",AC462&lt;65,"50-64",TRUE,"65+")</f>
        <v>65+</v>
      </c>
      <c r="AE462">
        <f>IFERROR(_xlfn.XLOOKUP($B462,enrollment!$A$2:$A$801,enrollment!$O$2:$O$801),"")</f>
        <v>3456789012</v>
      </c>
      <c r="AF462">
        <f>IFERROR(_xlfn.XLOOKUP($AE462,providers!$B$2:$B$11,providers!$Q$2:$Q$11),"")</f>
        <v>4</v>
      </c>
      <c r="AG462" s="1">
        <f t="shared" si="7"/>
        <v>45566</v>
      </c>
    </row>
    <row r="463" spans="1:33" x14ac:dyDescent="0.25">
      <c r="A463" t="s">
        <v>598</v>
      </c>
      <c r="B463" t="s">
        <v>594</v>
      </c>
      <c r="C463">
        <v>3456789012</v>
      </c>
      <c r="D463">
        <v>3456789012</v>
      </c>
      <c r="E463" s="1">
        <v>45490</v>
      </c>
      <c r="F463" s="1">
        <v>45490</v>
      </c>
      <c r="G463" s="1">
        <v>45525</v>
      </c>
      <c r="H463" t="s">
        <v>28</v>
      </c>
      <c r="I463">
        <v>11</v>
      </c>
      <c r="J463" t="s">
        <v>47</v>
      </c>
      <c r="K463">
        <v>99213</v>
      </c>
      <c r="O463">
        <v>1</v>
      </c>
      <c r="P463">
        <v>214.03</v>
      </c>
      <c r="Q463">
        <v>158.54</v>
      </c>
      <c r="R463">
        <v>126.83</v>
      </c>
      <c r="S463">
        <v>31.71</v>
      </c>
      <c r="T463" t="s">
        <v>30</v>
      </c>
      <c r="X463" t="s">
        <v>52</v>
      </c>
      <c r="Y463" t="s">
        <v>44</v>
      </c>
      <c r="Z463" t="s">
        <v>39</v>
      </c>
      <c r="AA463" t="str">
        <f>IFERROR(_xlfn.XLOOKUP($J463,avoidable_ed_reference!$A$2:$A$13,avoidable_ed_reference!$C$2:$C$13),"Not Classified")</f>
        <v>Not Classified</v>
      </c>
      <c r="AB463" t="str">
        <f>IFERROR(_xlfn.XLOOKUP($B463,enrollment!$A$2:$A$801,enrollment!$I$2:$I$801),"")</f>
        <v>KY</v>
      </c>
      <c r="AC463">
        <f>IFERROR(_xlfn.XLOOKUP($B463,enrollment!$A$2:$A$801,enrollment!$L$2:$L$801),"")</f>
        <v>68</v>
      </c>
      <c r="AD463" t="str" cm="1">
        <f t="array" ref="AD463">_xlfn.IFS(AC463="","Unknown",AC463&lt;18,"0-17",AC463&lt;35,"18-34",AC463&lt;50,"35-49",AC463&lt;65,"50-64",TRUE,"65+")</f>
        <v>65+</v>
      </c>
      <c r="AE463">
        <f>IFERROR(_xlfn.XLOOKUP($B463,enrollment!$A$2:$A$801,enrollment!$O$2:$O$801),"")</f>
        <v>3456789012</v>
      </c>
      <c r="AF463">
        <f>IFERROR(_xlfn.XLOOKUP($AE463,providers!$B$2:$B$11,providers!$Q$2:$Q$11),"")</f>
        <v>4</v>
      </c>
      <c r="AG463" s="1">
        <f t="shared" si="7"/>
        <v>45474</v>
      </c>
    </row>
    <row r="464" spans="1:33" x14ac:dyDescent="0.25">
      <c r="A464" t="s">
        <v>599</v>
      </c>
      <c r="B464" t="s">
        <v>594</v>
      </c>
      <c r="C464">
        <v>8901234567</v>
      </c>
      <c r="D464">
        <v>8901234567</v>
      </c>
      <c r="E464" s="1">
        <v>45505</v>
      </c>
      <c r="F464" s="1">
        <v>45505</v>
      </c>
      <c r="G464" s="1">
        <v>45525</v>
      </c>
      <c r="H464" t="s">
        <v>28</v>
      </c>
      <c r="I464">
        <v>23</v>
      </c>
      <c r="J464" t="s">
        <v>29</v>
      </c>
      <c r="K464">
        <v>99284</v>
      </c>
      <c r="O464">
        <v>1</v>
      </c>
      <c r="P464">
        <v>1901.5</v>
      </c>
      <c r="Q464">
        <v>1056.3900000000001</v>
      </c>
      <c r="R464">
        <v>845.11</v>
      </c>
      <c r="S464">
        <v>211.28</v>
      </c>
      <c r="T464" t="s">
        <v>30</v>
      </c>
      <c r="X464" t="s">
        <v>52</v>
      </c>
      <c r="Y464" t="s">
        <v>44</v>
      </c>
      <c r="Z464" t="s">
        <v>45</v>
      </c>
      <c r="AA464" t="str">
        <f>IFERROR(_xlfn.XLOOKUP($J464,avoidable_ed_reference!$A$2:$A$13,avoidable_ed_reference!$C$2:$C$13),"Not Classified")</f>
        <v>Potentially Avoidable</v>
      </c>
      <c r="AB464" t="str">
        <f>IFERROR(_xlfn.XLOOKUP($B464,enrollment!$A$2:$A$801,enrollment!$I$2:$I$801),"")</f>
        <v>KY</v>
      </c>
      <c r="AC464">
        <f>IFERROR(_xlfn.XLOOKUP($B464,enrollment!$A$2:$A$801,enrollment!$L$2:$L$801),"")</f>
        <v>68</v>
      </c>
      <c r="AD464" t="str" cm="1">
        <f t="array" ref="AD464">_xlfn.IFS(AC464="","Unknown",AC464&lt;18,"0-17",AC464&lt;35,"18-34",AC464&lt;50,"35-49",AC464&lt;65,"50-64",TRUE,"65+")</f>
        <v>65+</v>
      </c>
      <c r="AE464">
        <f>IFERROR(_xlfn.XLOOKUP($B464,enrollment!$A$2:$A$801,enrollment!$O$2:$O$801),"")</f>
        <v>3456789012</v>
      </c>
      <c r="AF464">
        <f>IFERROR(_xlfn.XLOOKUP($AE464,providers!$B$2:$B$11,providers!$Q$2:$Q$11),"")</f>
        <v>4</v>
      </c>
      <c r="AG464" s="1">
        <f t="shared" si="7"/>
        <v>45505</v>
      </c>
    </row>
    <row r="465" spans="1:33" x14ac:dyDescent="0.25">
      <c r="A465" t="s">
        <v>600</v>
      </c>
      <c r="B465" t="s">
        <v>594</v>
      </c>
      <c r="C465">
        <v>2233445566</v>
      </c>
      <c r="D465">
        <v>2233445566</v>
      </c>
      <c r="E465" s="1">
        <v>45598</v>
      </c>
      <c r="F465" s="1">
        <v>45598</v>
      </c>
      <c r="G465" s="1">
        <v>45631</v>
      </c>
      <c r="H465" t="s">
        <v>28</v>
      </c>
      <c r="I465">
        <v>23</v>
      </c>
      <c r="J465" t="s">
        <v>184</v>
      </c>
      <c r="K465">
        <v>99284</v>
      </c>
      <c r="O465">
        <v>1</v>
      </c>
      <c r="P465">
        <v>2277.6799999999998</v>
      </c>
      <c r="Q465">
        <v>1265.3800000000001</v>
      </c>
      <c r="R465">
        <v>1012.3</v>
      </c>
      <c r="S465">
        <v>253.08</v>
      </c>
      <c r="T465" t="s">
        <v>30</v>
      </c>
      <c r="X465" t="s">
        <v>52</v>
      </c>
      <c r="Y465" t="s">
        <v>44</v>
      </c>
      <c r="Z465" t="s">
        <v>45</v>
      </c>
      <c r="AA465" t="str">
        <f>IFERROR(_xlfn.XLOOKUP($J465,avoidable_ed_reference!$A$2:$A$13,avoidable_ed_reference!$C$2:$C$13),"Not Classified")</f>
        <v>Non-Avoidable</v>
      </c>
      <c r="AB465" t="str">
        <f>IFERROR(_xlfn.XLOOKUP($B465,enrollment!$A$2:$A$801,enrollment!$I$2:$I$801),"")</f>
        <v>KY</v>
      </c>
      <c r="AC465">
        <f>IFERROR(_xlfn.XLOOKUP($B465,enrollment!$A$2:$A$801,enrollment!$L$2:$L$801),"")</f>
        <v>68</v>
      </c>
      <c r="AD465" t="str" cm="1">
        <f t="array" ref="AD465">_xlfn.IFS(AC465="","Unknown",AC465&lt;18,"0-17",AC465&lt;35,"18-34",AC465&lt;50,"35-49",AC465&lt;65,"50-64",TRUE,"65+")</f>
        <v>65+</v>
      </c>
      <c r="AE465">
        <f>IFERROR(_xlfn.XLOOKUP($B465,enrollment!$A$2:$A$801,enrollment!$O$2:$O$801),"")</f>
        <v>3456789012</v>
      </c>
      <c r="AF465">
        <f>IFERROR(_xlfn.XLOOKUP($AE465,providers!$B$2:$B$11,providers!$Q$2:$Q$11),"")</f>
        <v>4</v>
      </c>
      <c r="AG465" s="1">
        <f t="shared" si="7"/>
        <v>45597</v>
      </c>
    </row>
    <row r="466" spans="1:33" x14ac:dyDescent="0.25">
      <c r="A466" t="s">
        <v>601</v>
      </c>
      <c r="B466" t="s">
        <v>594</v>
      </c>
      <c r="C466">
        <v>2233445566</v>
      </c>
      <c r="D466">
        <v>2233445566</v>
      </c>
      <c r="E466" s="1">
        <v>45413</v>
      </c>
      <c r="F466" s="1">
        <v>45413</v>
      </c>
      <c r="G466" s="1">
        <v>45436</v>
      </c>
      <c r="H466" t="s">
        <v>59</v>
      </c>
      <c r="J466" t="s">
        <v>99</v>
      </c>
      <c r="L466" s="2" t="s">
        <v>61</v>
      </c>
      <c r="M466" t="s">
        <v>62</v>
      </c>
      <c r="N466" t="s">
        <v>63</v>
      </c>
      <c r="O466">
        <v>1</v>
      </c>
      <c r="P466">
        <v>1174.92</v>
      </c>
      <c r="Q466">
        <v>1068.1099999999999</v>
      </c>
      <c r="R466">
        <v>854.49</v>
      </c>
      <c r="S466">
        <v>213.62</v>
      </c>
      <c r="T466" t="s">
        <v>30</v>
      </c>
      <c r="X466" t="s">
        <v>52</v>
      </c>
      <c r="Y466" t="s">
        <v>44</v>
      </c>
      <c r="Z466" t="s">
        <v>64</v>
      </c>
      <c r="AA466" t="str">
        <f>IFERROR(_xlfn.XLOOKUP($J466,avoidable_ed_reference!$A$2:$A$13,avoidable_ed_reference!$C$2:$C$13),"Not Classified")</f>
        <v>Not Classified</v>
      </c>
      <c r="AB466" t="str">
        <f>IFERROR(_xlfn.XLOOKUP($B466,enrollment!$A$2:$A$801,enrollment!$I$2:$I$801),"")</f>
        <v>KY</v>
      </c>
      <c r="AC466">
        <f>IFERROR(_xlfn.XLOOKUP($B466,enrollment!$A$2:$A$801,enrollment!$L$2:$L$801),"")</f>
        <v>68</v>
      </c>
      <c r="AD466" t="str" cm="1">
        <f t="array" ref="AD466">_xlfn.IFS(AC466="","Unknown",AC466&lt;18,"0-17",AC466&lt;35,"18-34",AC466&lt;50,"35-49",AC466&lt;65,"50-64",TRUE,"65+")</f>
        <v>65+</v>
      </c>
      <c r="AE466">
        <f>IFERROR(_xlfn.XLOOKUP($B466,enrollment!$A$2:$A$801,enrollment!$O$2:$O$801),"")</f>
        <v>3456789012</v>
      </c>
      <c r="AF466">
        <f>IFERROR(_xlfn.XLOOKUP($AE466,providers!$B$2:$B$11,providers!$Q$2:$Q$11),"")</f>
        <v>4</v>
      </c>
      <c r="AG466" s="1">
        <f t="shared" si="7"/>
        <v>45413</v>
      </c>
    </row>
    <row r="467" spans="1:33" x14ac:dyDescent="0.25">
      <c r="A467" t="s">
        <v>602</v>
      </c>
      <c r="B467" t="s">
        <v>603</v>
      </c>
      <c r="C467">
        <v>3456789012</v>
      </c>
      <c r="D467">
        <v>3456789012</v>
      </c>
      <c r="E467" s="1">
        <v>45450</v>
      </c>
      <c r="F467" s="1">
        <v>45450</v>
      </c>
      <c r="G467" s="1">
        <v>45478</v>
      </c>
      <c r="H467" t="s">
        <v>28</v>
      </c>
      <c r="I467">
        <v>23</v>
      </c>
      <c r="J467" t="s">
        <v>91</v>
      </c>
      <c r="K467">
        <v>99284</v>
      </c>
      <c r="O467">
        <v>1</v>
      </c>
      <c r="P467">
        <v>1849.68</v>
      </c>
      <c r="Q467">
        <v>1027.5999999999999</v>
      </c>
      <c r="R467">
        <v>822.08</v>
      </c>
      <c r="S467">
        <v>205.52</v>
      </c>
      <c r="T467" t="s">
        <v>30</v>
      </c>
      <c r="X467" t="s">
        <v>31</v>
      </c>
      <c r="Y467" t="s">
        <v>32</v>
      </c>
      <c r="Z467" t="s">
        <v>45</v>
      </c>
      <c r="AA467" t="str">
        <f>IFERROR(_xlfn.XLOOKUP($J467,avoidable_ed_reference!$A$2:$A$13,avoidable_ed_reference!$C$2:$C$13),"Not Classified")</f>
        <v>Avoidable</v>
      </c>
      <c r="AB467" t="str">
        <f>IFERROR(_xlfn.XLOOKUP($B467,enrollment!$A$2:$A$801,enrollment!$I$2:$I$801),"")</f>
        <v>GA</v>
      </c>
      <c r="AC467">
        <f>IFERROR(_xlfn.XLOOKUP($B467,enrollment!$A$2:$A$801,enrollment!$L$2:$L$801),"")</f>
        <v>28</v>
      </c>
      <c r="AD467" t="str" cm="1">
        <f t="array" ref="AD467">_xlfn.IFS(AC467="","Unknown",AC467&lt;18,"0-17",AC467&lt;35,"18-34",AC467&lt;50,"35-49",AC467&lt;65,"50-64",TRUE,"65+")</f>
        <v>18-34</v>
      </c>
      <c r="AE467">
        <f>IFERROR(_xlfn.XLOOKUP($B467,enrollment!$A$2:$A$801,enrollment!$O$2:$O$801),"")</f>
        <v>8901234567</v>
      </c>
      <c r="AF467">
        <f>IFERROR(_xlfn.XLOOKUP($AE467,providers!$B$2:$B$11,providers!$Q$2:$Q$11),"")</f>
        <v>3.7</v>
      </c>
      <c r="AG467" s="1">
        <f t="shared" si="7"/>
        <v>45444</v>
      </c>
    </row>
    <row r="468" spans="1:33" x14ac:dyDescent="0.25">
      <c r="A468" t="s">
        <v>604</v>
      </c>
      <c r="B468" t="s">
        <v>603</v>
      </c>
      <c r="C468">
        <v>8901234567</v>
      </c>
      <c r="D468">
        <v>8901234567</v>
      </c>
      <c r="E468" s="1">
        <v>45318</v>
      </c>
      <c r="F468" s="1">
        <v>45318</v>
      </c>
      <c r="G468" s="1">
        <v>45343</v>
      </c>
      <c r="H468" t="s">
        <v>28</v>
      </c>
      <c r="I468">
        <v>11</v>
      </c>
      <c r="J468" t="s">
        <v>47</v>
      </c>
      <c r="K468">
        <v>99213</v>
      </c>
      <c r="O468">
        <v>1</v>
      </c>
      <c r="P468">
        <v>166.81</v>
      </c>
      <c r="Q468">
        <v>123.56</v>
      </c>
      <c r="R468">
        <v>98.85</v>
      </c>
      <c r="S468">
        <v>24.71</v>
      </c>
      <c r="T468" t="s">
        <v>30</v>
      </c>
      <c r="X468" t="s">
        <v>31</v>
      </c>
      <c r="Y468" t="s">
        <v>32</v>
      </c>
      <c r="Z468" t="s">
        <v>39</v>
      </c>
      <c r="AA468" t="str">
        <f>IFERROR(_xlfn.XLOOKUP($J468,avoidable_ed_reference!$A$2:$A$13,avoidable_ed_reference!$C$2:$C$13),"Not Classified")</f>
        <v>Not Classified</v>
      </c>
      <c r="AB468" t="str">
        <f>IFERROR(_xlfn.XLOOKUP($B468,enrollment!$A$2:$A$801,enrollment!$I$2:$I$801),"")</f>
        <v>GA</v>
      </c>
      <c r="AC468">
        <f>IFERROR(_xlfn.XLOOKUP($B468,enrollment!$A$2:$A$801,enrollment!$L$2:$L$801),"")</f>
        <v>28</v>
      </c>
      <c r="AD468" t="str" cm="1">
        <f t="array" ref="AD468">_xlfn.IFS(AC468="","Unknown",AC468&lt;18,"0-17",AC468&lt;35,"18-34",AC468&lt;50,"35-49",AC468&lt;65,"50-64",TRUE,"65+")</f>
        <v>18-34</v>
      </c>
      <c r="AE468">
        <f>IFERROR(_xlfn.XLOOKUP($B468,enrollment!$A$2:$A$801,enrollment!$O$2:$O$801),"")</f>
        <v>8901234567</v>
      </c>
      <c r="AF468">
        <f>IFERROR(_xlfn.XLOOKUP($AE468,providers!$B$2:$B$11,providers!$Q$2:$Q$11),"")</f>
        <v>3.7</v>
      </c>
      <c r="AG468" s="1">
        <f t="shared" si="7"/>
        <v>45292</v>
      </c>
    </row>
    <row r="469" spans="1:33" x14ac:dyDescent="0.25">
      <c r="A469" t="s">
        <v>605</v>
      </c>
      <c r="B469" t="s">
        <v>603</v>
      </c>
      <c r="C469">
        <v>3456789012</v>
      </c>
      <c r="D469">
        <v>3456789012</v>
      </c>
      <c r="E469" s="1">
        <v>45544</v>
      </c>
      <c r="F469" s="1">
        <v>45544</v>
      </c>
      <c r="G469" s="1">
        <v>45558</v>
      </c>
      <c r="H469" t="s">
        <v>67</v>
      </c>
      <c r="I469">
        <v>21</v>
      </c>
      <c r="J469" t="s">
        <v>42</v>
      </c>
      <c r="K469">
        <v>99223</v>
      </c>
      <c r="O469">
        <v>1</v>
      </c>
      <c r="P469">
        <v>17912.669999999998</v>
      </c>
      <c r="Q469">
        <v>11556.56</v>
      </c>
      <c r="R469">
        <v>9245.25</v>
      </c>
      <c r="S469">
        <v>2311.31</v>
      </c>
      <c r="T469" t="s">
        <v>30</v>
      </c>
      <c r="V469">
        <v>1</v>
      </c>
      <c r="W469" s="2" t="s">
        <v>68</v>
      </c>
      <c r="X469" t="s">
        <v>31</v>
      </c>
      <c r="Y469" t="s">
        <v>32</v>
      </c>
      <c r="Z469" t="s">
        <v>69</v>
      </c>
      <c r="AA469" t="str">
        <f>IFERROR(_xlfn.XLOOKUP($J469,avoidable_ed_reference!$A$2:$A$13,avoidable_ed_reference!$C$2:$C$13),"Not Classified")</f>
        <v>Non-Avoidable</v>
      </c>
      <c r="AB469" t="str">
        <f>IFERROR(_xlfn.XLOOKUP($B469,enrollment!$A$2:$A$801,enrollment!$I$2:$I$801),"")</f>
        <v>GA</v>
      </c>
      <c r="AC469">
        <f>IFERROR(_xlfn.XLOOKUP($B469,enrollment!$A$2:$A$801,enrollment!$L$2:$L$801),"")</f>
        <v>28</v>
      </c>
      <c r="AD469" t="str" cm="1">
        <f t="array" ref="AD469">_xlfn.IFS(AC469="","Unknown",AC469&lt;18,"0-17",AC469&lt;35,"18-34",AC469&lt;50,"35-49",AC469&lt;65,"50-64",TRUE,"65+")</f>
        <v>18-34</v>
      </c>
      <c r="AE469">
        <f>IFERROR(_xlfn.XLOOKUP($B469,enrollment!$A$2:$A$801,enrollment!$O$2:$O$801),"")</f>
        <v>8901234567</v>
      </c>
      <c r="AF469">
        <f>IFERROR(_xlfn.XLOOKUP($AE469,providers!$B$2:$B$11,providers!$Q$2:$Q$11),"")</f>
        <v>3.7</v>
      </c>
      <c r="AG469" s="1">
        <f t="shared" si="7"/>
        <v>45536</v>
      </c>
    </row>
    <row r="470" spans="1:33" x14ac:dyDescent="0.25">
      <c r="A470" t="s">
        <v>606</v>
      </c>
      <c r="B470" t="s">
        <v>603</v>
      </c>
      <c r="C470">
        <v>8901234567</v>
      </c>
      <c r="D470">
        <v>8901234567</v>
      </c>
      <c r="E470" s="1">
        <v>45482</v>
      </c>
      <c r="F470" s="1">
        <v>45482</v>
      </c>
      <c r="G470" s="1">
        <v>45496</v>
      </c>
      <c r="H470" t="s">
        <v>28</v>
      </c>
      <c r="I470">
        <v>11</v>
      </c>
      <c r="J470" t="s">
        <v>47</v>
      </c>
      <c r="K470">
        <v>99213</v>
      </c>
      <c r="O470">
        <v>1</v>
      </c>
      <c r="P470">
        <v>187.91</v>
      </c>
      <c r="Q470">
        <v>139.19</v>
      </c>
      <c r="R470">
        <v>111.35</v>
      </c>
      <c r="S470">
        <v>27.84</v>
      </c>
      <c r="T470" t="s">
        <v>30</v>
      </c>
      <c r="X470" t="s">
        <v>31</v>
      </c>
      <c r="Y470" t="s">
        <v>32</v>
      </c>
      <c r="Z470" t="s">
        <v>39</v>
      </c>
      <c r="AA470" t="str">
        <f>IFERROR(_xlfn.XLOOKUP($J470,avoidable_ed_reference!$A$2:$A$13,avoidable_ed_reference!$C$2:$C$13),"Not Classified")</f>
        <v>Not Classified</v>
      </c>
      <c r="AB470" t="str">
        <f>IFERROR(_xlfn.XLOOKUP($B470,enrollment!$A$2:$A$801,enrollment!$I$2:$I$801),"")</f>
        <v>GA</v>
      </c>
      <c r="AC470">
        <f>IFERROR(_xlfn.XLOOKUP($B470,enrollment!$A$2:$A$801,enrollment!$L$2:$L$801),"")</f>
        <v>28</v>
      </c>
      <c r="AD470" t="str" cm="1">
        <f t="array" ref="AD470">_xlfn.IFS(AC470="","Unknown",AC470&lt;18,"0-17",AC470&lt;35,"18-34",AC470&lt;50,"35-49",AC470&lt;65,"50-64",TRUE,"65+")</f>
        <v>18-34</v>
      </c>
      <c r="AE470">
        <f>IFERROR(_xlfn.XLOOKUP($B470,enrollment!$A$2:$A$801,enrollment!$O$2:$O$801),"")</f>
        <v>8901234567</v>
      </c>
      <c r="AF470">
        <f>IFERROR(_xlfn.XLOOKUP($AE470,providers!$B$2:$B$11,providers!$Q$2:$Q$11),"")</f>
        <v>3.7</v>
      </c>
      <c r="AG470" s="1">
        <f t="shared" si="7"/>
        <v>45474</v>
      </c>
    </row>
    <row r="471" spans="1:33" x14ac:dyDescent="0.25">
      <c r="A471" t="s">
        <v>607</v>
      </c>
      <c r="B471" t="s">
        <v>603</v>
      </c>
      <c r="C471">
        <v>9012345678</v>
      </c>
      <c r="D471">
        <v>9012345678</v>
      </c>
      <c r="E471" s="1">
        <v>45484</v>
      </c>
      <c r="F471" s="1">
        <v>45484</v>
      </c>
      <c r="G471" s="1">
        <v>45506</v>
      </c>
      <c r="H471" t="s">
        <v>59</v>
      </c>
      <c r="J471" t="s">
        <v>47</v>
      </c>
      <c r="L471" s="2" t="s">
        <v>106</v>
      </c>
      <c r="M471" t="s">
        <v>107</v>
      </c>
      <c r="N471" t="s">
        <v>108</v>
      </c>
      <c r="O471">
        <v>1</v>
      </c>
      <c r="P471">
        <v>1063.43</v>
      </c>
      <c r="Q471">
        <v>966.75</v>
      </c>
      <c r="R471">
        <v>773.4</v>
      </c>
      <c r="S471">
        <v>193.35</v>
      </c>
      <c r="T471" t="s">
        <v>30</v>
      </c>
      <c r="X471" t="s">
        <v>31</v>
      </c>
      <c r="Y471" t="s">
        <v>32</v>
      </c>
      <c r="Z471" t="s">
        <v>64</v>
      </c>
      <c r="AA471" t="str">
        <f>IFERROR(_xlfn.XLOOKUP($J471,avoidable_ed_reference!$A$2:$A$13,avoidable_ed_reference!$C$2:$C$13),"Not Classified")</f>
        <v>Not Classified</v>
      </c>
      <c r="AB471" t="str">
        <f>IFERROR(_xlfn.XLOOKUP($B471,enrollment!$A$2:$A$801,enrollment!$I$2:$I$801),"")</f>
        <v>GA</v>
      </c>
      <c r="AC471">
        <f>IFERROR(_xlfn.XLOOKUP($B471,enrollment!$A$2:$A$801,enrollment!$L$2:$L$801),"")</f>
        <v>28</v>
      </c>
      <c r="AD471" t="str" cm="1">
        <f t="array" ref="AD471">_xlfn.IFS(AC471="","Unknown",AC471&lt;18,"0-17",AC471&lt;35,"18-34",AC471&lt;50,"35-49",AC471&lt;65,"50-64",TRUE,"65+")</f>
        <v>18-34</v>
      </c>
      <c r="AE471">
        <f>IFERROR(_xlfn.XLOOKUP($B471,enrollment!$A$2:$A$801,enrollment!$O$2:$O$801),"")</f>
        <v>8901234567</v>
      </c>
      <c r="AF471">
        <f>IFERROR(_xlfn.XLOOKUP($AE471,providers!$B$2:$B$11,providers!$Q$2:$Q$11),"")</f>
        <v>3.7</v>
      </c>
      <c r="AG471" s="1">
        <f t="shared" si="7"/>
        <v>45474</v>
      </c>
    </row>
    <row r="472" spans="1:33" x14ac:dyDescent="0.25">
      <c r="A472" t="s">
        <v>608</v>
      </c>
      <c r="B472" t="s">
        <v>603</v>
      </c>
      <c r="C472">
        <v>7890123456</v>
      </c>
      <c r="D472">
        <v>7890123456</v>
      </c>
      <c r="E472" s="1">
        <v>45539</v>
      </c>
      <c r="F472" s="1">
        <v>45539</v>
      </c>
      <c r="G472" s="1">
        <v>45564</v>
      </c>
      <c r="H472" t="s">
        <v>59</v>
      </c>
      <c r="J472" t="s">
        <v>99</v>
      </c>
      <c r="L472" s="2" t="s">
        <v>61</v>
      </c>
      <c r="M472" t="s">
        <v>62</v>
      </c>
      <c r="N472" t="s">
        <v>63</v>
      </c>
      <c r="O472">
        <v>1</v>
      </c>
      <c r="P472">
        <v>1124.67</v>
      </c>
      <c r="Q472">
        <v>1022.43</v>
      </c>
      <c r="R472">
        <v>817.94</v>
      </c>
      <c r="S472">
        <v>204.49</v>
      </c>
      <c r="T472" t="s">
        <v>30</v>
      </c>
      <c r="X472" t="s">
        <v>31</v>
      </c>
      <c r="Y472" t="s">
        <v>32</v>
      </c>
      <c r="Z472" t="s">
        <v>64</v>
      </c>
      <c r="AA472" t="str">
        <f>IFERROR(_xlfn.XLOOKUP($J472,avoidable_ed_reference!$A$2:$A$13,avoidable_ed_reference!$C$2:$C$13),"Not Classified")</f>
        <v>Not Classified</v>
      </c>
      <c r="AB472" t="str">
        <f>IFERROR(_xlfn.XLOOKUP($B472,enrollment!$A$2:$A$801,enrollment!$I$2:$I$801),"")</f>
        <v>GA</v>
      </c>
      <c r="AC472">
        <f>IFERROR(_xlfn.XLOOKUP($B472,enrollment!$A$2:$A$801,enrollment!$L$2:$L$801),"")</f>
        <v>28</v>
      </c>
      <c r="AD472" t="str" cm="1">
        <f t="array" ref="AD472">_xlfn.IFS(AC472="","Unknown",AC472&lt;18,"0-17",AC472&lt;35,"18-34",AC472&lt;50,"35-49",AC472&lt;65,"50-64",TRUE,"65+")</f>
        <v>18-34</v>
      </c>
      <c r="AE472">
        <f>IFERROR(_xlfn.XLOOKUP($B472,enrollment!$A$2:$A$801,enrollment!$O$2:$O$801),"")</f>
        <v>8901234567</v>
      </c>
      <c r="AF472">
        <f>IFERROR(_xlfn.XLOOKUP($AE472,providers!$B$2:$B$11,providers!$Q$2:$Q$11),"")</f>
        <v>3.7</v>
      </c>
      <c r="AG472" s="1">
        <f t="shared" si="7"/>
        <v>45536</v>
      </c>
    </row>
    <row r="473" spans="1:33" x14ac:dyDescent="0.25">
      <c r="A473" t="s">
        <v>609</v>
      </c>
      <c r="B473" t="s">
        <v>603</v>
      </c>
      <c r="C473">
        <v>5678901234</v>
      </c>
      <c r="D473">
        <v>5678901234</v>
      </c>
      <c r="E473" s="1">
        <v>45621</v>
      </c>
      <c r="F473" s="1">
        <v>45621</v>
      </c>
      <c r="G473" s="1">
        <v>45650</v>
      </c>
      <c r="H473" t="s">
        <v>28</v>
      </c>
      <c r="I473">
        <v>20</v>
      </c>
      <c r="J473" t="s">
        <v>35</v>
      </c>
      <c r="K473">
        <v>99213</v>
      </c>
      <c r="O473">
        <v>1</v>
      </c>
      <c r="P473">
        <v>161.27000000000001</v>
      </c>
      <c r="Q473">
        <v>124.05</v>
      </c>
      <c r="R473">
        <v>99.24</v>
      </c>
      <c r="S473">
        <v>24.81</v>
      </c>
      <c r="T473" t="s">
        <v>30</v>
      </c>
      <c r="X473" t="s">
        <v>31</v>
      </c>
      <c r="Y473" t="s">
        <v>32</v>
      </c>
      <c r="Z473" t="s">
        <v>36</v>
      </c>
      <c r="AA473" t="str">
        <f>IFERROR(_xlfn.XLOOKUP($J473,avoidable_ed_reference!$A$2:$A$13,avoidable_ed_reference!$C$2:$C$13),"Not Classified")</f>
        <v>Avoidable</v>
      </c>
      <c r="AB473" t="str">
        <f>IFERROR(_xlfn.XLOOKUP($B473,enrollment!$A$2:$A$801,enrollment!$I$2:$I$801),"")</f>
        <v>GA</v>
      </c>
      <c r="AC473">
        <f>IFERROR(_xlfn.XLOOKUP($B473,enrollment!$A$2:$A$801,enrollment!$L$2:$L$801),"")</f>
        <v>28</v>
      </c>
      <c r="AD473" t="str" cm="1">
        <f t="array" ref="AD473">_xlfn.IFS(AC473="","Unknown",AC473&lt;18,"0-17",AC473&lt;35,"18-34",AC473&lt;50,"35-49",AC473&lt;65,"50-64",TRUE,"65+")</f>
        <v>18-34</v>
      </c>
      <c r="AE473">
        <f>IFERROR(_xlfn.XLOOKUP($B473,enrollment!$A$2:$A$801,enrollment!$O$2:$O$801),"")</f>
        <v>8901234567</v>
      </c>
      <c r="AF473">
        <f>IFERROR(_xlfn.XLOOKUP($AE473,providers!$B$2:$B$11,providers!$Q$2:$Q$11),"")</f>
        <v>3.7</v>
      </c>
      <c r="AG473" s="1">
        <f t="shared" si="7"/>
        <v>45597</v>
      </c>
    </row>
    <row r="474" spans="1:33" x14ac:dyDescent="0.25">
      <c r="A474" t="s">
        <v>610</v>
      </c>
      <c r="B474" t="s">
        <v>603</v>
      </c>
      <c r="C474">
        <v>5678901234</v>
      </c>
      <c r="D474">
        <v>5678901234</v>
      </c>
      <c r="E474" s="1">
        <v>45365</v>
      </c>
      <c r="F474" s="1">
        <v>45365</v>
      </c>
      <c r="G474" s="1">
        <v>45383</v>
      </c>
      <c r="H474" t="s">
        <v>28</v>
      </c>
      <c r="I474">
        <v>20</v>
      </c>
      <c r="J474" t="s">
        <v>35</v>
      </c>
      <c r="K474">
        <v>99213</v>
      </c>
      <c r="O474">
        <v>1</v>
      </c>
      <c r="P474">
        <v>207.71</v>
      </c>
      <c r="Q474">
        <v>159.78</v>
      </c>
      <c r="R474">
        <v>127.82</v>
      </c>
      <c r="S474">
        <v>31.96</v>
      </c>
      <c r="T474" t="s">
        <v>30</v>
      </c>
      <c r="X474" t="s">
        <v>31</v>
      </c>
      <c r="Y474" t="s">
        <v>32</v>
      </c>
      <c r="Z474" t="s">
        <v>36</v>
      </c>
      <c r="AA474" t="str">
        <f>IFERROR(_xlfn.XLOOKUP($J474,avoidable_ed_reference!$A$2:$A$13,avoidable_ed_reference!$C$2:$C$13),"Not Classified")</f>
        <v>Avoidable</v>
      </c>
      <c r="AB474" t="str">
        <f>IFERROR(_xlfn.XLOOKUP($B474,enrollment!$A$2:$A$801,enrollment!$I$2:$I$801),"")</f>
        <v>GA</v>
      </c>
      <c r="AC474">
        <f>IFERROR(_xlfn.XLOOKUP($B474,enrollment!$A$2:$A$801,enrollment!$L$2:$L$801),"")</f>
        <v>28</v>
      </c>
      <c r="AD474" t="str" cm="1">
        <f t="array" ref="AD474">_xlfn.IFS(AC474="","Unknown",AC474&lt;18,"0-17",AC474&lt;35,"18-34",AC474&lt;50,"35-49",AC474&lt;65,"50-64",TRUE,"65+")</f>
        <v>18-34</v>
      </c>
      <c r="AE474">
        <f>IFERROR(_xlfn.XLOOKUP($B474,enrollment!$A$2:$A$801,enrollment!$O$2:$O$801),"")</f>
        <v>8901234567</v>
      </c>
      <c r="AF474">
        <f>IFERROR(_xlfn.XLOOKUP($AE474,providers!$B$2:$B$11,providers!$Q$2:$Q$11),"")</f>
        <v>3.7</v>
      </c>
      <c r="AG474" s="1">
        <f t="shared" si="7"/>
        <v>45352</v>
      </c>
    </row>
    <row r="475" spans="1:33" x14ac:dyDescent="0.25">
      <c r="A475" t="s">
        <v>611</v>
      </c>
      <c r="B475" t="s">
        <v>603</v>
      </c>
      <c r="C475">
        <v>8901234567</v>
      </c>
      <c r="D475">
        <v>8901234567</v>
      </c>
      <c r="E475" s="1">
        <v>45467</v>
      </c>
      <c r="F475" s="1">
        <v>45467</v>
      </c>
      <c r="G475" s="1">
        <v>45491</v>
      </c>
      <c r="H475" t="s">
        <v>28</v>
      </c>
      <c r="I475">
        <v>11</v>
      </c>
      <c r="J475" t="s">
        <v>35</v>
      </c>
      <c r="K475">
        <v>99213</v>
      </c>
      <c r="O475">
        <v>1</v>
      </c>
      <c r="P475">
        <v>167.4</v>
      </c>
      <c r="Q475">
        <v>124</v>
      </c>
      <c r="R475">
        <v>99.2</v>
      </c>
      <c r="S475">
        <v>24.8</v>
      </c>
      <c r="T475" t="s">
        <v>30</v>
      </c>
      <c r="X475" t="s">
        <v>31</v>
      </c>
      <c r="Y475" t="s">
        <v>32</v>
      </c>
      <c r="Z475" t="s">
        <v>39</v>
      </c>
      <c r="AA475" t="str">
        <f>IFERROR(_xlfn.XLOOKUP($J475,avoidable_ed_reference!$A$2:$A$13,avoidable_ed_reference!$C$2:$C$13),"Not Classified")</f>
        <v>Avoidable</v>
      </c>
      <c r="AB475" t="str">
        <f>IFERROR(_xlfn.XLOOKUP($B475,enrollment!$A$2:$A$801,enrollment!$I$2:$I$801),"")</f>
        <v>GA</v>
      </c>
      <c r="AC475">
        <f>IFERROR(_xlfn.XLOOKUP($B475,enrollment!$A$2:$A$801,enrollment!$L$2:$L$801),"")</f>
        <v>28</v>
      </c>
      <c r="AD475" t="str" cm="1">
        <f t="array" ref="AD475">_xlfn.IFS(AC475="","Unknown",AC475&lt;18,"0-17",AC475&lt;35,"18-34",AC475&lt;50,"35-49",AC475&lt;65,"50-64",TRUE,"65+")</f>
        <v>18-34</v>
      </c>
      <c r="AE475">
        <f>IFERROR(_xlfn.XLOOKUP($B475,enrollment!$A$2:$A$801,enrollment!$O$2:$O$801),"")</f>
        <v>8901234567</v>
      </c>
      <c r="AF475">
        <f>IFERROR(_xlfn.XLOOKUP($AE475,providers!$B$2:$B$11,providers!$Q$2:$Q$11),"")</f>
        <v>3.7</v>
      </c>
      <c r="AG475" s="1">
        <f t="shared" si="7"/>
        <v>45444</v>
      </c>
    </row>
    <row r="476" spans="1:33" x14ac:dyDescent="0.25">
      <c r="A476" t="s">
        <v>612</v>
      </c>
      <c r="B476" t="s">
        <v>603</v>
      </c>
      <c r="C476">
        <v>3456789012</v>
      </c>
      <c r="D476">
        <v>3456789012</v>
      </c>
      <c r="E476" s="1">
        <v>45582</v>
      </c>
      <c r="F476" s="1">
        <v>45582</v>
      </c>
      <c r="G476" s="1">
        <v>45610</v>
      </c>
      <c r="H476" t="s">
        <v>67</v>
      </c>
      <c r="I476">
        <v>21</v>
      </c>
      <c r="J476" t="s">
        <v>42</v>
      </c>
      <c r="K476">
        <v>99223</v>
      </c>
      <c r="O476">
        <v>1</v>
      </c>
      <c r="P476">
        <v>26091.88</v>
      </c>
      <c r="Q476">
        <v>16833.47</v>
      </c>
      <c r="R476">
        <v>13466.78</v>
      </c>
      <c r="S476">
        <v>3366.69</v>
      </c>
      <c r="T476" t="s">
        <v>30</v>
      </c>
      <c r="V476">
        <v>1</v>
      </c>
      <c r="W476" s="2" t="s">
        <v>68</v>
      </c>
      <c r="X476" t="s">
        <v>31</v>
      </c>
      <c r="Y476" t="s">
        <v>32</v>
      </c>
      <c r="Z476" t="s">
        <v>69</v>
      </c>
      <c r="AA476" t="str">
        <f>IFERROR(_xlfn.XLOOKUP($J476,avoidable_ed_reference!$A$2:$A$13,avoidable_ed_reference!$C$2:$C$13),"Not Classified")</f>
        <v>Non-Avoidable</v>
      </c>
      <c r="AB476" t="str">
        <f>IFERROR(_xlfn.XLOOKUP($B476,enrollment!$A$2:$A$801,enrollment!$I$2:$I$801),"")</f>
        <v>GA</v>
      </c>
      <c r="AC476">
        <f>IFERROR(_xlfn.XLOOKUP($B476,enrollment!$A$2:$A$801,enrollment!$L$2:$L$801),"")</f>
        <v>28</v>
      </c>
      <c r="AD476" t="str" cm="1">
        <f t="array" ref="AD476">_xlfn.IFS(AC476="","Unknown",AC476&lt;18,"0-17",AC476&lt;35,"18-34",AC476&lt;50,"35-49",AC476&lt;65,"50-64",TRUE,"65+")</f>
        <v>18-34</v>
      </c>
      <c r="AE476">
        <f>IFERROR(_xlfn.XLOOKUP($B476,enrollment!$A$2:$A$801,enrollment!$O$2:$O$801),"")</f>
        <v>8901234567</v>
      </c>
      <c r="AF476">
        <f>IFERROR(_xlfn.XLOOKUP($AE476,providers!$B$2:$B$11,providers!$Q$2:$Q$11),"")</f>
        <v>3.7</v>
      </c>
      <c r="AG476" s="1">
        <f t="shared" si="7"/>
        <v>45566</v>
      </c>
    </row>
    <row r="477" spans="1:33" x14ac:dyDescent="0.25">
      <c r="A477" t="s">
        <v>613</v>
      </c>
      <c r="B477" t="s">
        <v>614</v>
      </c>
      <c r="C477">
        <v>8901234567</v>
      </c>
      <c r="D477">
        <v>8901234567</v>
      </c>
      <c r="E477" s="1">
        <v>45623</v>
      </c>
      <c r="F477" s="1">
        <v>45623</v>
      </c>
      <c r="G477" s="1">
        <v>45651</v>
      </c>
      <c r="H477" t="s">
        <v>59</v>
      </c>
      <c r="J477" t="s">
        <v>47</v>
      </c>
      <c r="L477" s="2" t="s">
        <v>106</v>
      </c>
      <c r="M477" t="s">
        <v>107</v>
      </c>
      <c r="N477" t="s">
        <v>108</v>
      </c>
      <c r="O477">
        <v>1</v>
      </c>
      <c r="P477">
        <v>770.89</v>
      </c>
      <c r="Q477">
        <v>700.81</v>
      </c>
      <c r="R477">
        <v>560.65</v>
      </c>
      <c r="S477">
        <v>140.16</v>
      </c>
      <c r="T477" t="s">
        <v>30</v>
      </c>
      <c r="X477" t="s">
        <v>31</v>
      </c>
      <c r="Y477" t="s">
        <v>32</v>
      </c>
      <c r="Z477" t="s">
        <v>64</v>
      </c>
      <c r="AA477" t="str">
        <f>IFERROR(_xlfn.XLOOKUP($J477,avoidable_ed_reference!$A$2:$A$13,avoidable_ed_reference!$C$2:$C$13),"Not Classified")</f>
        <v>Not Classified</v>
      </c>
      <c r="AB477" t="str">
        <f>IFERROR(_xlfn.XLOOKUP($B477,enrollment!$A$2:$A$801,enrollment!$I$2:$I$801),"")</f>
        <v>GA</v>
      </c>
      <c r="AC477">
        <f>IFERROR(_xlfn.XLOOKUP($B477,enrollment!$A$2:$A$801,enrollment!$L$2:$L$801),"")</f>
        <v>60</v>
      </c>
      <c r="AD477" t="str" cm="1">
        <f t="array" ref="AD477">_xlfn.IFS(AC477="","Unknown",AC477&lt;18,"0-17",AC477&lt;35,"18-34",AC477&lt;50,"35-49",AC477&lt;65,"50-64",TRUE,"65+")</f>
        <v>50-64</v>
      </c>
      <c r="AE477">
        <f>IFERROR(_xlfn.XLOOKUP($B477,enrollment!$A$2:$A$801,enrollment!$O$2:$O$801),"")</f>
        <v>8901234567</v>
      </c>
      <c r="AF477">
        <f>IFERROR(_xlfn.XLOOKUP($AE477,providers!$B$2:$B$11,providers!$Q$2:$Q$11),"")</f>
        <v>3.7</v>
      </c>
      <c r="AG477" s="1">
        <f t="shared" si="7"/>
        <v>45597</v>
      </c>
    </row>
    <row r="478" spans="1:33" x14ac:dyDescent="0.25">
      <c r="A478" t="s">
        <v>615</v>
      </c>
      <c r="B478" t="s">
        <v>614</v>
      </c>
      <c r="C478">
        <v>8901234567</v>
      </c>
      <c r="D478">
        <v>8901234567</v>
      </c>
      <c r="E478" s="1">
        <v>45607</v>
      </c>
      <c r="F478" s="1">
        <v>45607</v>
      </c>
      <c r="G478" s="1">
        <v>45627</v>
      </c>
      <c r="H478" t="s">
        <v>28</v>
      </c>
      <c r="I478">
        <v>11</v>
      </c>
      <c r="J478" t="s">
        <v>47</v>
      </c>
      <c r="K478">
        <v>99213</v>
      </c>
      <c r="O478">
        <v>1</v>
      </c>
      <c r="P478">
        <v>179.77</v>
      </c>
      <c r="Q478">
        <v>133.16</v>
      </c>
      <c r="R478">
        <v>106.53</v>
      </c>
      <c r="S478">
        <v>26.63</v>
      </c>
      <c r="T478" t="s">
        <v>30</v>
      </c>
      <c r="X478" t="s">
        <v>31</v>
      </c>
      <c r="Y478" t="s">
        <v>32</v>
      </c>
      <c r="Z478" t="s">
        <v>39</v>
      </c>
      <c r="AA478" t="str">
        <f>IFERROR(_xlfn.XLOOKUP($J478,avoidable_ed_reference!$A$2:$A$13,avoidable_ed_reference!$C$2:$C$13),"Not Classified")</f>
        <v>Not Classified</v>
      </c>
      <c r="AB478" t="str">
        <f>IFERROR(_xlfn.XLOOKUP($B478,enrollment!$A$2:$A$801,enrollment!$I$2:$I$801),"")</f>
        <v>GA</v>
      </c>
      <c r="AC478">
        <f>IFERROR(_xlfn.XLOOKUP($B478,enrollment!$A$2:$A$801,enrollment!$L$2:$L$801),"")</f>
        <v>60</v>
      </c>
      <c r="AD478" t="str" cm="1">
        <f t="array" ref="AD478">_xlfn.IFS(AC478="","Unknown",AC478&lt;18,"0-17",AC478&lt;35,"18-34",AC478&lt;50,"35-49",AC478&lt;65,"50-64",TRUE,"65+")</f>
        <v>50-64</v>
      </c>
      <c r="AE478">
        <f>IFERROR(_xlfn.XLOOKUP($B478,enrollment!$A$2:$A$801,enrollment!$O$2:$O$801),"")</f>
        <v>8901234567</v>
      </c>
      <c r="AF478">
        <f>IFERROR(_xlfn.XLOOKUP($AE478,providers!$B$2:$B$11,providers!$Q$2:$Q$11),"")</f>
        <v>3.7</v>
      </c>
      <c r="AG478" s="1">
        <f t="shared" si="7"/>
        <v>45597</v>
      </c>
    </row>
    <row r="479" spans="1:33" x14ac:dyDescent="0.25">
      <c r="A479" t="s">
        <v>616</v>
      </c>
      <c r="B479" t="s">
        <v>614</v>
      </c>
      <c r="C479">
        <v>8901234567</v>
      </c>
      <c r="D479">
        <v>8901234567</v>
      </c>
      <c r="E479" s="1">
        <v>45563</v>
      </c>
      <c r="F479" s="1">
        <v>45563</v>
      </c>
      <c r="G479" s="1">
        <v>45582</v>
      </c>
      <c r="H479" t="s">
        <v>28</v>
      </c>
      <c r="I479">
        <v>11</v>
      </c>
      <c r="J479" t="s">
        <v>38</v>
      </c>
      <c r="K479">
        <v>99213</v>
      </c>
      <c r="O479">
        <v>1</v>
      </c>
      <c r="P479">
        <v>191.61</v>
      </c>
      <c r="Q479">
        <v>141.93</v>
      </c>
      <c r="R479">
        <v>113.54</v>
      </c>
      <c r="S479">
        <v>28.39</v>
      </c>
      <c r="T479" t="s">
        <v>30</v>
      </c>
      <c r="X479" t="s">
        <v>31</v>
      </c>
      <c r="Y479" t="s">
        <v>32</v>
      </c>
      <c r="Z479" t="s">
        <v>39</v>
      </c>
      <c r="AA479" t="str">
        <f>IFERROR(_xlfn.XLOOKUP($J479,avoidable_ed_reference!$A$2:$A$13,avoidable_ed_reference!$C$2:$C$13),"Not Classified")</f>
        <v>Not Classified</v>
      </c>
      <c r="AB479" t="str">
        <f>IFERROR(_xlfn.XLOOKUP($B479,enrollment!$A$2:$A$801,enrollment!$I$2:$I$801),"")</f>
        <v>GA</v>
      </c>
      <c r="AC479">
        <f>IFERROR(_xlfn.XLOOKUP($B479,enrollment!$A$2:$A$801,enrollment!$L$2:$L$801),"")</f>
        <v>60</v>
      </c>
      <c r="AD479" t="str" cm="1">
        <f t="array" ref="AD479">_xlfn.IFS(AC479="","Unknown",AC479&lt;18,"0-17",AC479&lt;35,"18-34",AC479&lt;50,"35-49",AC479&lt;65,"50-64",TRUE,"65+")</f>
        <v>50-64</v>
      </c>
      <c r="AE479">
        <f>IFERROR(_xlfn.XLOOKUP($B479,enrollment!$A$2:$A$801,enrollment!$O$2:$O$801),"")</f>
        <v>8901234567</v>
      </c>
      <c r="AF479">
        <f>IFERROR(_xlfn.XLOOKUP($AE479,providers!$B$2:$B$11,providers!$Q$2:$Q$11),"")</f>
        <v>3.7</v>
      </c>
      <c r="AG479" s="1">
        <f t="shared" si="7"/>
        <v>45536</v>
      </c>
    </row>
    <row r="480" spans="1:33" x14ac:dyDescent="0.25">
      <c r="A480" t="s">
        <v>617</v>
      </c>
      <c r="B480" t="s">
        <v>614</v>
      </c>
      <c r="C480">
        <v>8901234567</v>
      </c>
      <c r="D480">
        <v>8901234567</v>
      </c>
      <c r="E480" s="1">
        <v>45416</v>
      </c>
      <c r="F480" s="1">
        <v>45416</v>
      </c>
      <c r="G480" s="1">
        <v>45437</v>
      </c>
      <c r="H480" t="s">
        <v>28</v>
      </c>
      <c r="I480">
        <v>11</v>
      </c>
      <c r="J480" t="s">
        <v>47</v>
      </c>
      <c r="K480">
        <v>99213</v>
      </c>
      <c r="O480">
        <v>1</v>
      </c>
      <c r="P480">
        <v>164.82</v>
      </c>
      <c r="Q480">
        <v>122.09</v>
      </c>
      <c r="R480">
        <v>97.67</v>
      </c>
      <c r="S480">
        <v>24.42</v>
      </c>
      <c r="T480" t="s">
        <v>30</v>
      </c>
      <c r="X480" t="s">
        <v>31</v>
      </c>
      <c r="Y480" t="s">
        <v>32</v>
      </c>
      <c r="Z480" t="s">
        <v>39</v>
      </c>
      <c r="AA480" t="str">
        <f>IFERROR(_xlfn.XLOOKUP($J480,avoidable_ed_reference!$A$2:$A$13,avoidable_ed_reference!$C$2:$C$13),"Not Classified")</f>
        <v>Not Classified</v>
      </c>
      <c r="AB480" t="str">
        <f>IFERROR(_xlfn.XLOOKUP($B480,enrollment!$A$2:$A$801,enrollment!$I$2:$I$801),"")</f>
        <v>GA</v>
      </c>
      <c r="AC480">
        <f>IFERROR(_xlfn.XLOOKUP($B480,enrollment!$A$2:$A$801,enrollment!$L$2:$L$801),"")</f>
        <v>60</v>
      </c>
      <c r="AD480" t="str" cm="1">
        <f t="array" ref="AD480">_xlfn.IFS(AC480="","Unknown",AC480&lt;18,"0-17",AC480&lt;35,"18-34",AC480&lt;50,"35-49",AC480&lt;65,"50-64",TRUE,"65+")</f>
        <v>50-64</v>
      </c>
      <c r="AE480">
        <f>IFERROR(_xlfn.XLOOKUP($B480,enrollment!$A$2:$A$801,enrollment!$O$2:$O$801),"")</f>
        <v>8901234567</v>
      </c>
      <c r="AF480">
        <f>IFERROR(_xlfn.XLOOKUP($AE480,providers!$B$2:$B$11,providers!$Q$2:$Q$11),"")</f>
        <v>3.7</v>
      </c>
      <c r="AG480" s="1">
        <f t="shared" si="7"/>
        <v>45413</v>
      </c>
    </row>
    <row r="481" spans="1:33" x14ac:dyDescent="0.25">
      <c r="A481" t="s">
        <v>618</v>
      </c>
      <c r="B481" t="s">
        <v>614</v>
      </c>
      <c r="C481">
        <v>8901234567</v>
      </c>
      <c r="D481">
        <v>8901234567</v>
      </c>
      <c r="E481" s="1">
        <v>45401</v>
      </c>
      <c r="F481" s="1">
        <v>45401</v>
      </c>
      <c r="G481" s="1">
        <v>45435</v>
      </c>
      <c r="H481" t="s">
        <v>28</v>
      </c>
      <c r="I481">
        <v>11</v>
      </c>
      <c r="J481" t="s">
        <v>35</v>
      </c>
      <c r="K481">
        <v>99213</v>
      </c>
      <c r="O481">
        <v>1</v>
      </c>
      <c r="P481">
        <v>203.24</v>
      </c>
      <c r="Q481">
        <v>150.55000000000001</v>
      </c>
      <c r="R481">
        <v>120.44</v>
      </c>
      <c r="S481">
        <v>30.11</v>
      </c>
      <c r="T481" t="s">
        <v>30</v>
      </c>
      <c r="X481" t="s">
        <v>31</v>
      </c>
      <c r="Y481" t="s">
        <v>32</v>
      </c>
      <c r="Z481" t="s">
        <v>39</v>
      </c>
      <c r="AA481" t="str">
        <f>IFERROR(_xlfn.XLOOKUP($J481,avoidable_ed_reference!$A$2:$A$13,avoidable_ed_reference!$C$2:$C$13),"Not Classified")</f>
        <v>Avoidable</v>
      </c>
      <c r="AB481" t="str">
        <f>IFERROR(_xlfn.XLOOKUP($B481,enrollment!$A$2:$A$801,enrollment!$I$2:$I$801),"")</f>
        <v>GA</v>
      </c>
      <c r="AC481">
        <f>IFERROR(_xlfn.XLOOKUP($B481,enrollment!$A$2:$A$801,enrollment!$L$2:$L$801),"")</f>
        <v>60</v>
      </c>
      <c r="AD481" t="str" cm="1">
        <f t="array" ref="AD481">_xlfn.IFS(AC481="","Unknown",AC481&lt;18,"0-17",AC481&lt;35,"18-34",AC481&lt;50,"35-49",AC481&lt;65,"50-64",TRUE,"65+")</f>
        <v>50-64</v>
      </c>
      <c r="AE481">
        <f>IFERROR(_xlfn.XLOOKUP($B481,enrollment!$A$2:$A$801,enrollment!$O$2:$O$801),"")</f>
        <v>8901234567</v>
      </c>
      <c r="AF481">
        <f>IFERROR(_xlfn.XLOOKUP($AE481,providers!$B$2:$B$11,providers!$Q$2:$Q$11),"")</f>
        <v>3.7</v>
      </c>
      <c r="AG481" s="1">
        <f t="shared" si="7"/>
        <v>45383</v>
      </c>
    </row>
    <row r="482" spans="1:33" x14ac:dyDescent="0.25">
      <c r="A482" t="s">
        <v>619</v>
      </c>
      <c r="B482" t="s">
        <v>614</v>
      </c>
      <c r="C482">
        <v>7890123456</v>
      </c>
      <c r="D482">
        <v>7890123456</v>
      </c>
      <c r="E482" s="1">
        <v>45598</v>
      </c>
      <c r="F482" s="1">
        <v>45598</v>
      </c>
      <c r="G482" s="1">
        <v>45632</v>
      </c>
      <c r="H482" t="s">
        <v>28</v>
      </c>
      <c r="I482">
        <v>22</v>
      </c>
      <c r="J482" t="s">
        <v>29</v>
      </c>
      <c r="K482">
        <v>90837</v>
      </c>
      <c r="O482">
        <v>1</v>
      </c>
      <c r="P482">
        <v>243.31</v>
      </c>
      <c r="Q482">
        <v>180.23</v>
      </c>
      <c r="R482">
        <v>144.18</v>
      </c>
      <c r="S482">
        <v>36.049999999999997</v>
      </c>
      <c r="T482" t="s">
        <v>30</v>
      </c>
      <c r="X482" t="s">
        <v>31</v>
      </c>
      <c r="Y482" t="s">
        <v>32</v>
      </c>
      <c r="Z482" t="s">
        <v>33</v>
      </c>
      <c r="AA482" t="str">
        <f>IFERROR(_xlfn.XLOOKUP($J482,avoidable_ed_reference!$A$2:$A$13,avoidable_ed_reference!$C$2:$C$13),"Not Classified")</f>
        <v>Potentially Avoidable</v>
      </c>
      <c r="AB482" t="str">
        <f>IFERROR(_xlfn.XLOOKUP($B482,enrollment!$A$2:$A$801,enrollment!$I$2:$I$801),"")</f>
        <v>GA</v>
      </c>
      <c r="AC482">
        <f>IFERROR(_xlfn.XLOOKUP($B482,enrollment!$A$2:$A$801,enrollment!$L$2:$L$801),"")</f>
        <v>60</v>
      </c>
      <c r="AD482" t="str" cm="1">
        <f t="array" ref="AD482">_xlfn.IFS(AC482="","Unknown",AC482&lt;18,"0-17",AC482&lt;35,"18-34",AC482&lt;50,"35-49",AC482&lt;65,"50-64",TRUE,"65+")</f>
        <v>50-64</v>
      </c>
      <c r="AE482">
        <f>IFERROR(_xlfn.XLOOKUP($B482,enrollment!$A$2:$A$801,enrollment!$O$2:$O$801),"")</f>
        <v>8901234567</v>
      </c>
      <c r="AF482">
        <f>IFERROR(_xlfn.XLOOKUP($AE482,providers!$B$2:$B$11,providers!$Q$2:$Q$11),"")</f>
        <v>3.7</v>
      </c>
      <c r="AG482" s="1">
        <f t="shared" si="7"/>
        <v>45597</v>
      </c>
    </row>
    <row r="483" spans="1:33" x14ac:dyDescent="0.25">
      <c r="A483" t="s">
        <v>620</v>
      </c>
      <c r="B483" t="s">
        <v>621</v>
      </c>
      <c r="C483">
        <v>2345678901</v>
      </c>
      <c r="D483">
        <v>2345678901</v>
      </c>
      <c r="E483" s="1">
        <v>45335</v>
      </c>
      <c r="F483" s="1">
        <v>45335</v>
      </c>
      <c r="G483" s="1">
        <v>45364</v>
      </c>
      <c r="H483" t="s">
        <v>28</v>
      </c>
      <c r="I483">
        <v>11</v>
      </c>
      <c r="J483" t="s">
        <v>38</v>
      </c>
      <c r="K483">
        <v>99213</v>
      </c>
      <c r="O483">
        <v>1</v>
      </c>
      <c r="P483">
        <v>206.89</v>
      </c>
      <c r="Q483">
        <v>153.25</v>
      </c>
      <c r="R483">
        <v>122.6</v>
      </c>
      <c r="S483">
        <v>30.65</v>
      </c>
      <c r="T483" t="s">
        <v>30</v>
      </c>
      <c r="X483" t="s">
        <v>233</v>
      </c>
      <c r="Y483" t="s">
        <v>32</v>
      </c>
      <c r="Z483" t="s">
        <v>39</v>
      </c>
      <c r="AA483" t="str">
        <f>IFERROR(_xlfn.XLOOKUP($J483,avoidable_ed_reference!$A$2:$A$13,avoidable_ed_reference!$C$2:$C$13),"Not Classified")</f>
        <v>Not Classified</v>
      </c>
      <c r="AB483" t="str">
        <f>IFERROR(_xlfn.XLOOKUP($B483,enrollment!$A$2:$A$801,enrollment!$I$2:$I$801),"")</f>
        <v>OH</v>
      </c>
      <c r="AC483">
        <f>IFERROR(_xlfn.XLOOKUP($B483,enrollment!$A$2:$A$801,enrollment!$L$2:$L$801),"")</f>
        <v>39</v>
      </c>
      <c r="AD483" t="str" cm="1">
        <f t="array" ref="AD483">_xlfn.IFS(AC483="","Unknown",AC483&lt;18,"0-17",AC483&lt;35,"18-34",AC483&lt;50,"35-49",AC483&lt;65,"50-64",TRUE,"65+")</f>
        <v>35-49</v>
      </c>
      <c r="AE483">
        <f>IFERROR(_xlfn.XLOOKUP($B483,enrollment!$A$2:$A$801,enrollment!$O$2:$O$801),"")</f>
        <v>2345678901</v>
      </c>
      <c r="AF483">
        <f>IFERROR(_xlfn.XLOOKUP($AE483,providers!$B$2:$B$11,providers!$Q$2:$Q$11),"")</f>
        <v>4.2</v>
      </c>
      <c r="AG483" s="1">
        <f t="shared" si="7"/>
        <v>45323</v>
      </c>
    </row>
    <row r="484" spans="1:33" x14ac:dyDescent="0.25">
      <c r="A484" t="s">
        <v>622</v>
      </c>
      <c r="B484" t="s">
        <v>621</v>
      </c>
      <c r="C484">
        <v>2345678901</v>
      </c>
      <c r="D484">
        <v>2345678901</v>
      </c>
      <c r="E484" s="1">
        <v>45516</v>
      </c>
      <c r="F484" s="1">
        <v>45516</v>
      </c>
      <c r="G484" s="1">
        <v>45550</v>
      </c>
      <c r="H484" t="s">
        <v>28</v>
      </c>
      <c r="I484">
        <v>23</v>
      </c>
      <c r="J484" t="s">
        <v>35</v>
      </c>
      <c r="K484">
        <v>99284</v>
      </c>
      <c r="O484">
        <v>1</v>
      </c>
      <c r="P484">
        <v>2455.96</v>
      </c>
      <c r="Q484">
        <v>1364.42</v>
      </c>
      <c r="R484">
        <v>1091.54</v>
      </c>
      <c r="S484">
        <v>272.88</v>
      </c>
      <c r="T484" t="s">
        <v>30</v>
      </c>
      <c r="X484" t="s">
        <v>233</v>
      </c>
      <c r="Y484" t="s">
        <v>32</v>
      </c>
      <c r="Z484" t="s">
        <v>45</v>
      </c>
      <c r="AA484" t="str">
        <f>IFERROR(_xlfn.XLOOKUP($J484,avoidable_ed_reference!$A$2:$A$13,avoidable_ed_reference!$C$2:$C$13),"Not Classified")</f>
        <v>Avoidable</v>
      </c>
      <c r="AB484" t="str">
        <f>IFERROR(_xlfn.XLOOKUP($B484,enrollment!$A$2:$A$801,enrollment!$I$2:$I$801),"")</f>
        <v>OH</v>
      </c>
      <c r="AC484">
        <f>IFERROR(_xlfn.XLOOKUP($B484,enrollment!$A$2:$A$801,enrollment!$L$2:$L$801),"")</f>
        <v>39</v>
      </c>
      <c r="AD484" t="str" cm="1">
        <f t="array" ref="AD484">_xlfn.IFS(AC484="","Unknown",AC484&lt;18,"0-17",AC484&lt;35,"18-34",AC484&lt;50,"35-49",AC484&lt;65,"50-64",TRUE,"65+")</f>
        <v>35-49</v>
      </c>
      <c r="AE484">
        <f>IFERROR(_xlfn.XLOOKUP($B484,enrollment!$A$2:$A$801,enrollment!$O$2:$O$801),"")</f>
        <v>2345678901</v>
      </c>
      <c r="AF484">
        <f>IFERROR(_xlfn.XLOOKUP($AE484,providers!$B$2:$B$11,providers!$Q$2:$Q$11),"")</f>
        <v>4.2</v>
      </c>
      <c r="AG484" s="1">
        <f t="shared" si="7"/>
        <v>45505</v>
      </c>
    </row>
    <row r="485" spans="1:33" x14ac:dyDescent="0.25">
      <c r="A485" t="s">
        <v>623</v>
      </c>
      <c r="B485" t="s">
        <v>621</v>
      </c>
      <c r="C485">
        <v>5678901234</v>
      </c>
      <c r="D485">
        <v>5678901234</v>
      </c>
      <c r="E485" s="1">
        <v>45600</v>
      </c>
      <c r="F485" s="1">
        <v>45600</v>
      </c>
      <c r="G485" s="1">
        <v>45620</v>
      </c>
      <c r="H485" t="s">
        <v>28</v>
      </c>
      <c r="I485">
        <v>20</v>
      </c>
      <c r="J485" t="s">
        <v>35</v>
      </c>
      <c r="K485">
        <v>99213</v>
      </c>
      <c r="O485">
        <v>1</v>
      </c>
      <c r="P485">
        <v>164</v>
      </c>
      <c r="Q485">
        <v>126.15</v>
      </c>
      <c r="R485">
        <v>100.92</v>
      </c>
      <c r="S485">
        <v>25.23</v>
      </c>
      <c r="T485" t="s">
        <v>30</v>
      </c>
      <c r="X485" t="s">
        <v>233</v>
      </c>
      <c r="Y485" t="s">
        <v>32</v>
      </c>
      <c r="Z485" t="s">
        <v>36</v>
      </c>
      <c r="AA485" t="str">
        <f>IFERROR(_xlfn.XLOOKUP($J485,avoidable_ed_reference!$A$2:$A$13,avoidable_ed_reference!$C$2:$C$13),"Not Classified")</f>
        <v>Avoidable</v>
      </c>
      <c r="AB485" t="str">
        <f>IFERROR(_xlfn.XLOOKUP($B485,enrollment!$A$2:$A$801,enrollment!$I$2:$I$801),"")</f>
        <v>OH</v>
      </c>
      <c r="AC485">
        <f>IFERROR(_xlfn.XLOOKUP($B485,enrollment!$A$2:$A$801,enrollment!$L$2:$L$801),"")</f>
        <v>39</v>
      </c>
      <c r="AD485" t="str" cm="1">
        <f t="array" ref="AD485">_xlfn.IFS(AC485="","Unknown",AC485&lt;18,"0-17",AC485&lt;35,"18-34",AC485&lt;50,"35-49",AC485&lt;65,"50-64",TRUE,"65+")</f>
        <v>35-49</v>
      </c>
      <c r="AE485">
        <f>IFERROR(_xlfn.XLOOKUP($B485,enrollment!$A$2:$A$801,enrollment!$O$2:$O$801),"")</f>
        <v>2345678901</v>
      </c>
      <c r="AF485">
        <f>IFERROR(_xlfn.XLOOKUP($AE485,providers!$B$2:$B$11,providers!$Q$2:$Q$11),"")</f>
        <v>4.2</v>
      </c>
      <c r="AG485" s="1">
        <f t="shared" si="7"/>
        <v>45597</v>
      </c>
    </row>
    <row r="486" spans="1:33" x14ac:dyDescent="0.25">
      <c r="A486" t="s">
        <v>624</v>
      </c>
      <c r="B486" t="s">
        <v>625</v>
      </c>
      <c r="C486">
        <v>2345678901</v>
      </c>
      <c r="D486">
        <v>2345678901</v>
      </c>
      <c r="E486" s="1">
        <v>45655</v>
      </c>
      <c r="F486" s="1">
        <v>45655</v>
      </c>
      <c r="G486" s="1">
        <v>45681</v>
      </c>
      <c r="H486" t="s">
        <v>28</v>
      </c>
      <c r="I486">
        <v>23</v>
      </c>
      <c r="J486" t="s">
        <v>35</v>
      </c>
      <c r="K486">
        <v>99284</v>
      </c>
      <c r="O486">
        <v>1</v>
      </c>
      <c r="P486">
        <v>1896.01</v>
      </c>
      <c r="Q486">
        <v>1053.3399999999999</v>
      </c>
      <c r="R486">
        <v>842.67</v>
      </c>
      <c r="S486">
        <v>210.67</v>
      </c>
      <c r="T486" t="s">
        <v>30</v>
      </c>
      <c r="X486" t="s">
        <v>233</v>
      </c>
      <c r="Y486" t="s">
        <v>32</v>
      </c>
      <c r="Z486" t="s">
        <v>45</v>
      </c>
      <c r="AA486" t="str">
        <f>IFERROR(_xlfn.XLOOKUP($J486,avoidable_ed_reference!$A$2:$A$13,avoidable_ed_reference!$C$2:$C$13),"Not Classified")</f>
        <v>Avoidable</v>
      </c>
      <c r="AB486" t="str">
        <f>IFERROR(_xlfn.XLOOKUP($B486,enrollment!$A$2:$A$801,enrollment!$I$2:$I$801),"")</f>
        <v>TN</v>
      </c>
      <c r="AC486">
        <f>IFERROR(_xlfn.XLOOKUP($B486,enrollment!$A$2:$A$801,enrollment!$L$2:$L$801),"")</f>
        <v>67</v>
      </c>
      <c r="AD486" t="str" cm="1">
        <f t="array" ref="AD486">_xlfn.IFS(AC486="","Unknown",AC486&lt;18,"0-17",AC486&lt;35,"18-34",AC486&lt;50,"35-49",AC486&lt;65,"50-64",TRUE,"65+")</f>
        <v>65+</v>
      </c>
      <c r="AE486">
        <f>IFERROR(_xlfn.XLOOKUP($B486,enrollment!$A$2:$A$801,enrollment!$O$2:$O$801),"")</f>
        <v>2233445566</v>
      </c>
      <c r="AF486">
        <f>IFERROR(_xlfn.XLOOKUP($AE486,providers!$B$2:$B$11,providers!$Q$2:$Q$11),"")</f>
        <v>3.5</v>
      </c>
      <c r="AG486" s="1">
        <f t="shared" si="7"/>
        <v>45627</v>
      </c>
    </row>
    <row r="487" spans="1:33" x14ac:dyDescent="0.25">
      <c r="A487" t="s">
        <v>626</v>
      </c>
      <c r="B487" t="s">
        <v>625</v>
      </c>
      <c r="C487">
        <v>8901234567</v>
      </c>
      <c r="D487">
        <v>8901234567</v>
      </c>
      <c r="E487" s="1">
        <v>45467</v>
      </c>
      <c r="F487" s="1">
        <v>45467</v>
      </c>
      <c r="G487" s="1">
        <v>45495</v>
      </c>
      <c r="H487" t="s">
        <v>28</v>
      </c>
      <c r="I487">
        <v>23</v>
      </c>
      <c r="J487" t="s">
        <v>42</v>
      </c>
      <c r="K487">
        <v>99284</v>
      </c>
      <c r="O487">
        <v>1</v>
      </c>
      <c r="P487">
        <v>2263.1</v>
      </c>
      <c r="Q487">
        <v>1257.28</v>
      </c>
      <c r="R487">
        <v>1005.82</v>
      </c>
      <c r="S487">
        <v>251.46</v>
      </c>
      <c r="T487" t="s">
        <v>30</v>
      </c>
      <c r="X487" t="s">
        <v>233</v>
      </c>
      <c r="Y487" t="s">
        <v>32</v>
      </c>
      <c r="Z487" t="s">
        <v>45</v>
      </c>
      <c r="AA487" t="str">
        <f>IFERROR(_xlfn.XLOOKUP($J487,avoidable_ed_reference!$A$2:$A$13,avoidable_ed_reference!$C$2:$C$13),"Not Classified")</f>
        <v>Non-Avoidable</v>
      </c>
      <c r="AB487" t="str">
        <f>IFERROR(_xlfn.XLOOKUP($B487,enrollment!$A$2:$A$801,enrollment!$I$2:$I$801),"")</f>
        <v>TN</v>
      </c>
      <c r="AC487">
        <f>IFERROR(_xlfn.XLOOKUP($B487,enrollment!$A$2:$A$801,enrollment!$L$2:$L$801),"")</f>
        <v>67</v>
      </c>
      <c r="AD487" t="str" cm="1">
        <f t="array" ref="AD487">_xlfn.IFS(AC487="","Unknown",AC487&lt;18,"0-17",AC487&lt;35,"18-34",AC487&lt;50,"35-49",AC487&lt;65,"50-64",TRUE,"65+")</f>
        <v>65+</v>
      </c>
      <c r="AE487">
        <f>IFERROR(_xlfn.XLOOKUP($B487,enrollment!$A$2:$A$801,enrollment!$O$2:$O$801),"")</f>
        <v>2233445566</v>
      </c>
      <c r="AF487">
        <f>IFERROR(_xlfn.XLOOKUP($AE487,providers!$B$2:$B$11,providers!$Q$2:$Q$11),"")</f>
        <v>3.5</v>
      </c>
      <c r="AG487" s="1">
        <f t="shared" si="7"/>
        <v>45444</v>
      </c>
    </row>
    <row r="488" spans="1:33" x14ac:dyDescent="0.25">
      <c r="A488" t="s">
        <v>627</v>
      </c>
      <c r="B488" t="s">
        <v>625</v>
      </c>
      <c r="C488">
        <v>3456789012</v>
      </c>
      <c r="D488">
        <v>3456789012</v>
      </c>
      <c r="E488" s="1">
        <v>45326</v>
      </c>
      <c r="F488" s="1">
        <v>45326</v>
      </c>
      <c r="G488" s="1">
        <v>45360</v>
      </c>
      <c r="H488" t="s">
        <v>28</v>
      </c>
      <c r="I488">
        <v>23</v>
      </c>
      <c r="J488" t="s">
        <v>184</v>
      </c>
      <c r="K488">
        <v>99284</v>
      </c>
      <c r="O488">
        <v>1</v>
      </c>
      <c r="P488">
        <v>2148.71</v>
      </c>
      <c r="Q488">
        <v>1193.73</v>
      </c>
      <c r="R488">
        <v>954.98</v>
      </c>
      <c r="S488">
        <v>238.75</v>
      </c>
      <c r="T488" t="s">
        <v>30</v>
      </c>
      <c r="X488" t="s">
        <v>233</v>
      </c>
      <c r="Y488" t="s">
        <v>32</v>
      </c>
      <c r="Z488" t="s">
        <v>45</v>
      </c>
      <c r="AA488" t="str">
        <f>IFERROR(_xlfn.XLOOKUP($J488,avoidable_ed_reference!$A$2:$A$13,avoidable_ed_reference!$C$2:$C$13),"Not Classified")</f>
        <v>Non-Avoidable</v>
      </c>
      <c r="AB488" t="str">
        <f>IFERROR(_xlfn.XLOOKUP($B488,enrollment!$A$2:$A$801,enrollment!$I$2:$I$801),"")</f>
        <v>TN</v>
      </c>
      <c r="AC488">
        <f>IFERROR(_xlfn.XLOOKUP($B488,enrollment!$A$2:$A$801,enrollment!$L$2:$L$801),"")</f>
        <v>67</v>
      </c>
      <c r="AD488" t="str" cm="1">
        <f t="array" ref="AD488">_xlfn.IFS(AC488="","Unknown",AC488&lt;18,"0-17",AC488&lt;35,"18-34",AC488&lt;50,"35-49",AC488&lt;65,"50-64",TRUE,"65+")</f>
        <v>65+</v>
      </c>
      <c r="AE488">
        <f>IFERROR(_xlfn.XLOOKUP($B488,enrollment!$A$2:$A$801,enrollment!$O$2:$O$801),"")</f>
        <v>2233445566</v>
      </c>
      <c r="AF488">
        <f>IFERROR(_xlfn.XLOOKUP($AE488,providers!$B$2:$B$11,providers!$Q$2:$Q$11),"")</f>
        <v>3.5</v>
      </c>
      <c r="AG488" s="1">
        <f t="shared" si="7"/>
        <v>45323</v>
      </c>
    </row>
    <row r="489" spans="1:33" x14ac:dyDescent="0.25">
      <c r="A489" t="s">
        <v>628</v>
      </c>
      <c r="B489" t="s">
        <v>625</v>
      </c>
      <c r="C489">
        <v>2233445566</v>
      </c>
      <c r="D489">
        <v>2233445566</v>
      </c>
      <c r="E489" s="1">
        <v>45302</v>
      </c>
      <c r="F489" s="1">
        <v>45302</v>
      </c>
      <c r="G489" s="1">
        <v>45325</v>
      </c>
      <c r="H489" t="s">
        <v>28</v>
      </c>
      <c r="I489">
        <v>11</v>
      </c>
      <c r="J489" t="s">
        <v>35</v>
      </c>
      <c r="K489">
        <v>99213</v>
      </c>
      <c r="O489">
        <v>1</v>
      </c>
      <c r="P489">
        <v>224.99</v>
      </c>
      <c r="Q489">
        <v>166.66</v>
      </c>
      <c r="R489">
        <v>133.33000000000001</v>
      </c>
      <c r="S489">
        <v>33.33</v>
      </c>
      <c r="T489" t="s">
        <v>30</v>
      </c>
      <c r="X489" t="s">
        <v>233</v>
      </c>
      <c r="Y489" t="s">
        <v>32</v>
      </c>
      <c r="Z489" t="s">
        <v>39</v>
      </c>
      <c r="AA489" t="str">
        <f>IFERROR(_xlfn.XLOOKUP($J489,avoidable_ed_reference!$A$2:$A$13,avoidable_ed_reference!$C$2:$C$13),"Not Classified")</f>
        <v>Avoidable</v>
      </c>
      <c r="AB489" t="str">
        <f>IFERROR(_xlfn.XLOOKUP($B489,enrollment!$A$2:$A$801,enrollment!$I$2:$I$801),"")</f>
        <v>TN</v>
      </c>
      <c r="AC489">
        <f>IFERROR(_xlfn.XLOOKUP($B489,enrollment!$A$2:$A$801,enrollment!$L$2:$L$801),"")</f>
        <v>67</v>
      </c>
      <c r="AD489" t="str" cm="1">
        <f t="array" ref="AD489">_xlfn.IFS(AC489="","Unknown",AC489&lt;18,"0-17",AC489&lt;35,"18-34",AC489&lt;50,"35-49",AC489&lt;65,"50-64",TRUE,"65+")</f>
        <v>65+</v>
      </c>
      <c r="AE489">
        <f>IFERROR(_xlfn.XLOOKUP($B489,enrollment!$A$2:$A$801,enrollment!$O$2:$O$801),"")</f>
        <v>2233445566</v>
      </c>
      <c r="AF489">
        <f>IFERROR(_xlfn.XLOOKUP($AE489,providers!$B$2:$B$11,providers!$Q$2:$Q$11),"")</f>
        <v>3.5</v>
      </c>
      <c r="AG489" s="1">
        <f t="shared" si="7"/>
        <v>45292</v>
      </c>
    </row>
    <row r="490" spans="1:33" x14ac:dyDescent="0.25">
      <c r="A490" t="s">
        <v>629</v>
      </c>
      <c r="B490" t="s">
        <v>625</v>
      </c>
      <c r="C490">
        <v>3456789012</v>
      </c>
      <c r="D490">
        <v>3456789012</v>
      </c>
      <c r="E490" s="1">
        <v>45622</v>
      </c>
      <c r="F490" s="1">
        <v>45622</v>
      </c>
      <c r="G490" s="1">
        <v>45640</v>
      </c>
      <c r="H490" t="s">
        <v>28</v>
      </c>
      <c r="I490">
        <v>23</v>
      </c>
      <c r="J490" t="s">
        <v>80</v>
      </c>
      <c r="K490">
        <v>99284</v>
      </c>
      <c r="O490">
        <v>1</v>
      </c>
      <c r="P490">
        <v>1674.95</v>
      </c>
      <c r="Q490">
        <v>930.53</v>
      </c>
      <c r="R490">
        <v>744.42</v>
      </c>
      <c r="S490">
        <v>186.11</v>
      </c>
      <c r="T490" t="s">
        <v>30</v>
      </c>
      <c r="X490" t="s">
        <v>233</v>
      </c>
      <c r="Y490" t="s">
        <v>32</v>
      </c>
      <c r="Z490" t="s">
        <v>45</v>
      </c>
      <c r="AA490" t="str">
        <f>IFERROR(_xlfn.XLOOKUP($J490,avoidable_ed_reference!$A$2:$A$13,avoidable_ed_reference!$C$2:$C$13),"Not Classified")</f>
        <v>Non-Avoidable</v>
      </c>
      <c r="AB490" t="str">
        <f>IFERROR(_xlfn.XLOOKUP($B490,enrollment!$A$2:$A$801,enrollment!$I$2:$I$801),"")</f>
        <v>TN</v>
      </c>
      <c r="AC490">
        <f>IFERROR(_xlfn.XLOOKUP($B490,enrollment!$A$2:$A$801,enrollment!$L$2:$L$801),"")</f>
        <v>67</v>
      </c>
      <c r="AD490" t="str" cm="1">
        <f t="array" ref="AD490">_xlfn.IFS(AC490="","Unknown",AC490&lt;18,"0-17",AC490&lt;35,"18-34",AC490&lt;50,"35-49",AC490&lt;65,"50-64",TRUE,"65+")</f>
        <v>65+</v>
      </c>
      <c r="AE490">
        <f>IFERROR(_xlfn.XLOOKUP($B490,enrollment!$A$2:$A$801,enrollment!$O$2:$O$801),"")</f>
        <v>2233445566</v>
      </c>
      <c r="AF490">
        <f>IFERROR(_xlfn.XLOOKUP($AE490,providers!$B$2:$B$11,providers!$Q$2:$Q$11),"")</f>
        <v>3.5</v>
      </c>
      <c r="AG490" s="1">
        <f t="shared" si="7"/>
        <v>45597</v>
      </c>
    </row>
    <row r="491" spans="1:33" x14ac:dyDescent="0.25">
      <c r="A491" t="s">
        <v>630</v>
      </c>
      <c r="B491" t="s">
        <v>625</v>
      </c>
      <c r="C491">
        <v>7890123456</v>
      </c>
      <c r="D491">
        <v>7890123456</v>
      </c>
      <c r="E491" s="1">
        <v>45517</v>
      </c>
      <c r="F491" s="1">
        <v>45517</v>
      </c>
      <c r="G491" s="1">
        <v>45546</v>
      </c>
      <c r="H491" t="s">
        <v>28</v>
      </c>
      <c r="I491">
        <v>23</v>
      </c>
      <c r="J491" t="s">
        <v>35</v>
      </c>
      <c r="K491">
        <v>99284</v>
      </c>
      <c r="O491">
        <v>1</v>
      </c>
      <c r="P491">
        <v>2063.79</v>
      </c>
      <c r="Q491">
        <v>1146.55</v>
      </c>
      <c r="R491">
        <v>917.24</v>
      </c>
      <c r="S491">
        <v>229.31</v>
      </c>
      <c r="T491" t="s">
        <v>30</v>
      </c>
      <c r="X491" t="s">
        <v>233</v>
      </c>
      <c r="Y491" t="s">
        <v>32</v>
      </c>
      <c r="Z491" t="s">
        <v>45</v>
      </c>
      <c r="AA491" t="str">
        <f>IFERROR(_xlfn.XLOOKUP($J491,avoidable_ed_reference!$A$2:$A$13,avoidable_ed_reference!$C$2:$C$13),"Not Classified")</f>
        <v>Avoidable</v>
      </c>
      <c r="AB491" t="str">
        <f>IFERROR(_xlfn.XLOOKUP($B491,enrollment!$A$2:$A$801,enrollment!$I$2:$I$801),"")</f>
        <v>TN</v>
      </c>
      <c r="AC491">
        <f>IFERROR(_xlfn.XLOOKUP($B491,enrollment!$A$2:$A$801,enrollment!$L$2:$L$801),"")</f>
        <v>67</v>
      </c>
      <c r="AD491" t="str" cm="1">
        <f t="array" ref="AD491">_xlfn.IFS(AC491="","Unknown",AC491&lt;18,"0-17",AC491&lt;35,"18-34",AC491&lt;50,"35-49",AC491&lt;65,"50-64",TRUE,"65+")</f>
        <v>65+</v>
      </c>
      <c r="AE491">
        <f>IFERROR(_xlfn.XLOOKUP($B491,enrollment!$A$2:$A$801,enrollment!$O$2:$O$801),"")</f>
        <v>2233445566</v>
      </c>
      <c r="AF491">
        <f>IFERROR(_xlfn.XLOOKUP($AE491,providers!$B$2:$B$11,providers!$Q$2:$Q$11),"")</f>
        <v>3.5</v>
      </c>
      <c r="AG491" s="1">
        <f t="shared" si="7"/>
        <v>45505</v>
      </c>
    </row>
    <row r="492" spans="1:33" x14ac:dyDescent="0.25">
      <c r="A492" t="s">
        <v>631</v>
      </c>
      <c r="B492" t="s">
        <v>625</v>
      </c>
      <c r="C492">
        <v>2233445566</v>
      </c>
      <c r="D492">
        <v>2233445566</v>
      </c>
      <c r="E492" s="1">
        <v>45296</v>
      </c>
      <c r="F492" s="1">
        <v>45296</v>
      </c>
      <c r="G492" s="1">
        <v>45330</v>
      </c>
      <c r="H492" t="s">
        <v>28</v>
      </c>
      <c r="I492">
        <v>11</v>
      </c>
      <c r="J492" t="s">
        <v>47</v>
      </c>
      <c r="K492">
        <v>99213</v>
      </c>
      <c r="O492">
        <v>1</v>
      </c>
      <c r="P492">
        <v>202.19</v>
      </c>
      <c r="Q492">
        <v>149.77000000000001</v>
      </c>
      <c r="R492">
        <v>119.82</v>
      </c>
      <c r="S492">
        <v>29.95</v>
      </c>
      <c r="T492" t="s">
        <v>30</v>
      </c>
      <c r="X492" t="s">
        <v>233</v>
      </c>
      <c r="Y492" t="s">
        <v>32</v>
      </c>
      <c r="Z492" t="s">
        <v>39</v>
      </c>
      <c r="AA492" t="str">
        <f>IFERROR(_xlfn.XLOOKUP($J492,avoidable_ed_reference!$A$2:$A$13,avoidable_ed_reference!$C$2:$C$13),"Not Classified")</f>
        <v>Not Classified</v>
      </c>
      <c r="AB492" t="str">
        <f>IFERROR(_xlfn.XLOOKUP($B492,enrollment!$A$2:$A$801,enrollment!$I$2:$I$801),"")</f>
        <v>TN</v>
      </c>
      <c r="AC492">
        <f>IFERROR(_xlfn.XLOOKUP($B492,enrollment!$A$2:$A$801,enrollment!$L$2:$L$801),"")</f>
        <v>67</v>
      </c>
      <c r="AD492" t="str" cm="1">
        <f t="array" ref="AD492">_xlfn.IFS(AC492="","Unknown",AC492&lt;18,"0-17",AC492&lt;35,"18-34",AC492&lt;50,"35-49",AC492&lt;65,"50-64",TRUE,"65+")</f>
        <v>65+</v>
      </c>
      <c r="AE492">
        <f>IFERROR(_xlfn.XLOOKUP($B492,enrollment!$A$2:$A$801,enrollment!$O$2:$O$801),"")</f>
        <v>2233445566</v>
      </c>
      <c r="AF492">
        <f>IFERROR(_xlfn.XLOOKUP($AE492,providers!$B$2:$B$11,providers!$Q$2:$Q$11),"")</f>
        <v>3.5</v>
      </c>
      <c r="AG492" s="1">
        <f t="shared" si="7"/>
        <v>45292</v>
      </c>
    </row>
    <row r="493" spans="1:33" x14ac:dyDescent="0.25">
      <c r="A493" t="s">
        <v>632</v>
      </c>
      <c r="B493" t="s">
        <v>625</v>
      </c>
      <c r="C493">
        <v>2233445566</v>
      </c>
      <c r="D493">
        <v>2233445566</v>
      </c>
      <c r="E493" s="1">
        <v>45303</v>
      </c>
      <c r="F493" s="1">
        <v>45303</v>
      </c>
      <c r="G493" s="1">
        <v>45337</v>
      </c>
      <c r="H493" t="s">
        <v>28</v>
      </c>
      <c r="I493">
        <v>11</v>
      </c>
      <c r="J493" t="s">
        <v>38</v>
      </c>
      <c r="K493">
        <v>99213</v>
      </c>
      <c r="O493">
        <v>1</v>
      </c>
      <c r="P493">
        <v>178.89</v>
      </c>
      <c r="Q493">
        <v>132.51</v>
      </c>
      <c r="R493">
        <v>106.01</v>
      </c>
      <c r="S493">
        <v>26.5</v>
      </c>
      <c r="T493" t="s">
        <v>30</v>
      </c>
      <c r="X493" t="s">
        <v>233</v>
      </c>
      <c r="Y493" t="s">
        <v>32</v>
      </c>
      <c r="Z493" t="s">
        <v>39</v>
      </c>
      <c r="AA493" t="str">
        <f>IFERROR(_xlfn.XLOOKUP($J493,avoidable_ed_reference!$A$2:$A$13,avoidable_ed_reference!$C$2:$C$13),"Not Classified")</f>
        <v>Not Classified</v>
      </c>
      <c r="AB493" t="str">
        <f>IFERROR(_xlfn.XLOOKUP($B493,enrollment!$A$2:$A$801,enrollment!$I$2:$I$801),"")</f>
        <v>TN</v>
      </c>
      <c r="AC493">
        <f>IFERROR(_xlfn.XLOOKUP($B493,enrollment!$A$2:$A$801,enrollment!$L$2:$L$801),"")</f>
        <v>67</v>
      </c>
      <c r="AD493" t="str" cm="1">
        <f t="array" ref="AD493">_xlfn.IFS(AC493="","Unknown",AC493&lt;18,"0-17",AC493&lt;35,"18-34",AC493&lt;50,"35-49",AC493&lt;65,"50-64",TRUE,"65+")</f>
        <v>65+</v>
      </c>
      <c r="AE493">
        <f>IFERROR(_xlfn.XLOOKUP($B493,enrollment!$A$2:$A$801,enrollment!$O$2:$O$801),"")</f>
        <v>2233445566</v>
      </c>
      <c r="AF493">
        <f>IFERROR(_xlfn.XLOOKUP($AE493,providers!$B$2:$B$11,providers!$Q$2:$Q$11),"")</f>
        <v>3.5</v>
      </c>
      <c r="AG493" s="1">
        <f t="shared" si="7"/>
        <v>45292</v>
      </c>
    </row>
    <row r="494" spans="1:33" x14ac:dyDescent="0.25">
      <c r="A494" t="s">
        <v>633</v>
      </c>
      <c r="B494" t="s">
        <v>625</v>
      </c>
      <c r="C494">
        <v>6789012345</v>
      </c>
      <c r="D494">
        <v>6789012345</v>
      </c>
      <c r="E494" s="1">
        <v>45498</v>
      </c>
      <c r="F494" s="1">
        <v>45498</v>
      </c>
      <c r="G494" s="1">
        <v>45528</v>
      </c>
      <c r="H494" t="s">
        <v>28</v>
      </c>
      <c r="I494">
        <v>23</v>
      </c>
      <c r="J494" t="s">
        <v>77</v>
      </c>
      <c r="K494">
        <v>99284</v>
      </c>
      <c r="O494">
        <v>1</v>
      </c>
      <c r="P494">
        <v>2142.88</v>
      </c>
      <c r="Q494">
        <v>1190.49</v>
      </c>
      <c r="R494">
        <v>952.39</v>
      </c>
      <c r="S494">
        <v>238.1</v>
      </c>
      <c r="T494" t="s">
        <v>30</v>
      </c>
      <c r="X494" t="s">
        <v>233</v>
      </c>
      <c r="Y494" t="s">
        <v>32</v>
      </c>
      <c r="Z494" t="s">
        <v>45</v>
      </c>
      <c r="AA494" t="str">
        <f>IFERROR(_xlfn.XLOOKUP($J494,avoidable_ed_reference!$A$2:$A$13,avoidable_ed_reference!$C$2:$C$13),"Not Classified")</f>
        <v>Avoidable</v>
      </c>
      <c r="AB494" t="str">
        <f>IFERROR(_xlfn.XLOOKUP($B494,enrollment!$A$2:$A$801,enrollment!$I$2:$I$801),"")</f>
        <v>TN</v>
      </c>
      <c r="AC494">
        <f>IFERROR(_xlfn.XLOOKUP($B494,enrollment!$A$2:$A$801,enrollment!$L$2:$L$801),"")</f>
        <v>67</v>
      </c>
      <c r="AD494" t="str" cm="1">
        <f t="array" ref="AD494">_xlfn.IFS(AC494="","Unknown",AC494&lt;18,"0-17",AC494&lt;35,"18-34",AC494&lt;50,"35-49",AC494&lt;65,"50-64",TRUE,"65+")</f>
        <v>65+</v>
      </c>
      <c r="AE494">
        <f>IFERROR(_xlfn.XLOOKUP($B494,enrollment!$A$2:$A$801,enrollment!$O$2:$O$801),"")</f>
        <v>2233445566</v>
      </c>
      <c r="AF494">
        <f>IFERROR(_xlfn.XLOOKUP($AE494,providers!$B$2:$B$11,providers!$Q$2:$Q$11),"")</f>
        <v>3.5</v>
      </c>
      <c r="AG494" s="1">
        <f t="shared" si="7"/>
        <v>45474</v>
      </c>
    </row>
    <row r="495" spans="1:33" x14ac:dyDescent="0.25">
      <c r="A495" t="s">
        <v>634</v>
      </c>
      <c r="B495" t="s">
        <v>625</v>
      </c>
      <c r="C495">
        <v>8901234567</v>
      </c>
      <c r="D495">
        <v>8901234567</v>
      </c>
      <c r="E495" s="1">
        <v>45460</v>
      </c>
      <c r="F495" s="1">
        <v>45460</v>
      </c>
      <c r="G495" s="1">
        <v>45478</v>
      </c>
      <c r="H495" t="s">
        <v>28</v>
      </c>
      <c r="I495">
        <v>23</v>
      </c>
      <c r="J495" t="s">
        <v>127</v>
      </c>
      <c r="K495">
        <v>99284</v>
      </c>
      <c r="O495">
        <v>1</v>
      </c>
      <c r="P495">
        <v>1990.67</v>
      </c>
      <c r="Q495">
        <v>1105.93</v>
      </c>
      <c r="R495">
        <v>884.74</v>
      </c>
      <c r="S495">
        <v>221.19</v>
      </c>
      <c r="T495" t="s">
        <v>30</v>
      </c>
      <c r="X495" t="s">
        <v>233</v>
      </c>
      <c r="Y495" t="s">
        <v>32</v>
      </c>
      <c r="Z495" t="s">
        <v>45</v>
      </c>
      <c r="AA495" t="str">
        <f>IFERROR(_xlfn.XLOOKUP($J495,avoidable_ed_reference!$A$2:$A$13,avoidable_ed_reference!$C$2:$C$13),"Not Classified")</f>
        <v>Avoidable</v>
      </c>
      <c r="AB495" t="str">
        <f>IFERROR(_xlfn.XLOOKUP($B495,enrollment!$A$2:$A$801,enrollment!$I$2:$I$801),"")</f>
        <v>TN</v>
      </c>
      <c r="AC495">
        <f>IFERROR(_xlfn.XLOOKUP($B495,enrollment!$A$2:$A$801,enrollment!$L$2:$L$801),"")</f>
        <v>67</v>
      </c>
      <c r="AD495" t="str" cm="1">
        <f t="array" ref="AD495">_xlfn.IFS(AC495="","Unknown",AC495&lt;18,"0-17",AC495&lt;35,"18-34",AC495&lt;50,"35-49",AC495&lt;65,"50-64",TRUE,"65+")</f>
        <v>65+</v>
      </c>
      <c r="AE495">
        <f>IFERROR(_xlfn.XLOOKUP($B495,enrollment!$A$2:$A$801,enrollment!$O$2:$O$801),"")</f>
        <v>2233445566</v>
      </c>
      <c r="AF495">
        <f>IFERROR(_xlfn.XLOOKUP($AE495,providers!$B$2:$B$11,providers!$Q$2:$Q$11),"")</f>
        <v>3.5</v>
      </c>
      <c r="AG495" s="1">
        <f t="shared" si="7"/>
        <v>45444</v>
      </c>
    </row>
    <row r="496" spans="1:33" x14ac:dyDescent="0.25">
      <c r="A496" t="s">
        <v>635</v>
      </c>
      <c r="B496" t="s">
        <v>625</v>
      </c>
      <c r="C496">
        <v>2233445566</v>
      </c>
      <c r="D496">
        <v>2233445566</v>
      </c>
      <c r="E496" s="1">
        <v>45326</v>
      </c>
      <c r="F496" s="1">
        <v>45326</v>
      </c>
      <c r="G496" s="1">
        <v>45350</v>
      </c>
      <c r="H496" t="s">
        <v>28</v>
      </c>
      <c r="I496">
        <v>11</v>
      </c>
      <c r="J496" t="s">
        <v>47</v>
      </c>
      <c r="K496">
        <v>99213</v>
      </c>
      <c r="O496">
        <v>1</v>
      </c>
      <c r="P496">
        <v>171.92</v>
      </c>
      <c r="Q496">
        <v>127.35</v>
      </c>
      <c r="R496">
        <v>101.88</v>
      </c>
      <c r="S496">
        <v>25.47</v>
      </c>
      <c r="T496" t="s">
        <v>30</v>
      </c>
      <c r="X496" t="s">
        <v>233</v>
      </c>
      <c r="Y496" t="s">
        <v>32</v>
      </c>
      <c r="Z496" t="s">
        <v>39</v>
      </c>
      <c r="AA496" t="str">
        <f>IFERROR(_xlfn.XLOOKUP($J496,avoidable_ed_reference!$A$2:$A$13,avoidable_ed_reference!$C$2:$C$13),"Not Classified")</f>
        <v>Not Classified</v>
      </c>
      <c r="AB496" t="str">
        <f>IFERROR(_xlfn.XLOOKUP($B496,enrollment!$A$2:$A$801,enrollment!$I$2:$I$801),"")</f>
        <v>TN</v>
      </c>
      <c r="AC496">
        <f>IFERROR(_xlfn.XLOOKUP($B496,enrollment!$A$2:$A$801,enrollment!$L$2:$L$801),"")</f>
        <v>67</v>
      </c>
      <c r="AD496" t="str" cm="1">
        <f t="array" ref="AD496">_xlfn.IFS(AC496="","Unknown",AC496&lt;18,"0-17",AC496&lt;35,"18-34",AC496&lt;50,"35-49",AC496&lt;65,"50-64",TRUE,"65+")</f>
        <v>65+</v>
      </c>
      <c r="AE496">
        <f>IFERROR(_xlfn.XLOOKUP($B496,enrollment!$A$2:$A$801,enrollment!$O$2:$O$801),"")</f>
        <v>2233445566</v>
      </c>
      <c r="AF496">
        <f>IFERROR(_xlfn.XLOOKUP($AE496,providers!$B$2:$B$11,providers!$Q$2:$Q$11),"")</f>
        <v>3.5</v>
      </c>
      <c r="AG496" s="1">
        <f t="shared" si="7"/>
        <v>45323</v>
      </c>
    </row>
    <row r="497" spans="1:33" x14ac:dyDescent="0.25">
      <c r="A497" t="s">
        <v>636</v>
      </c>
      <c r="B497" t="s">
        <v>637</v>
      </c>
      <c r="C497">
        <v>2233445566</v>
      </c>
      <c r="D497">
        <v>2233445566</v>
      </c>
      <c r="E497" s="1">
        <v>45456</v>
      </c>
      <c r="F497" s="1">
        <v>45456</v>
      </c>
      <c r="G497" s="1">
        <v>45478</v>
      </c>
      <c r="H497" t="s">
        <v>28</v>
      </c>
      <c r="I497">
        <v>23</v>
      </c>
      <c r="J497" t="s">
        <v>35</v>
      </c>
      <c r="K497">
        <v>99284</v>
      </c>
      <c r="O497">
        <v>1</v>
      </c>
      <c r="P497">
        <v>1800.11</v>
      </c>
      <c r="Q497">
        <v>1000.06</v>
      </c>
      <c r="R497">
        <v>800.05</v>
      </c>
      <c r="S497">
        <v>200.01</v>
      </c>
      <c r="T497" t="s">
        <v>30</v>
      </c>
      <c r="X497" t="s">
        <v>31</v>
      </c>
      <c r="Y497" t="s">
        <v>32</v>
      </c>
      <c r="Z497" t="s">
        <v>45</v>
      </c>
      <c r="AA497" t="str">
        <f>IFERROR(_xlfn.XLOOKUP($J497,avoidable_ed_reference!$A$2:$A$13,avoidable_ed_reference!$C$2:$C$13),"Not Classified")</f>
        <v>Avoidable</v>
      </c>
      <c r="AB497" t="str">
        <f>IFERROR(_xlfn.XLOOKUP($B497,enrollment!$A$2:$A$801,enrollment!$I$2:$I$801),"")</f>
        <v>GA</v>
      </c>
      <c r="AC497">
        <f>IFERROR(_xlfn.XLOOKUP($B497,enrollment!$A$2:$A$801,enrollment!$L$2:$L$801),"")</f>
        <v>50</v>
      </c>
      <c r="AD497" t="str" cm="1">
        <f t="array" ref="AD497">_xlfn.IFS(AC497="","Unknown",AC497&lt;18,"0-17",AC497&lt;35,"18-34",AC497&lt;50,"35-49",AC497&lt;65,"50-64",TRUE,"65+")</f>
        <v>50-64</v>
      </c>
      <c r="AE497">
        <f>IFERROR(_xlfn.XLOOKUP($B497,enrollment!$A$2:$A$801,enrollment!$O$2:$O$801),"")</f>
        <v>8901234567</v>
      </c>
      <c r="AF497">
        <f>IFERROR(_xlfn.XLOOKUP($AE497,providers!$B$2:$B$11,providers!$Q$2:$Q$11),"")</f>
        <v>3.7</v>
      </c>
      <c r="AG497" s="1">
        <f t="shared" si="7"/>
        <v>45444</v>
      </c>
    </row>
    <row r="498" spans="1:33" x14ac:dyDescent="0.25">
      <c r="A498" t="s">
        <v>638</v>
      </c>
      <c r="B498" t="s">
        <v>637</v>
      </c>
      <c r="C498">
        <v>5678901234</v>
      </c>
      <c r="D498">
        <v>5678901234</v>
      </c>
      <c r="E498" s="1">
        <v>45407</v>
      </c>
      <c r="F498" s="1">
        <v>45407</v>
      </c>
      <c r="G498" s="1">
        <v>45442</v>
      </c>
      <c r="H498" t="s">
        <v>28</v>
      </c>
      <c r="I498">
        <v>20</v>
      </c>
      <c r="J498" t="s">
        <v>35</v>
      </c>
      <c r="K498">
        <v>99213</v>
      </c>
      <c r="O498">
        <v>1</v>
      </c>
      <c r="P498">
        <v>188.25</v>
      </c>
      <c r="Q498">
        <v>144.81</v>
      </c>
      <c r="R498">
        <v>115.85</v>
      </c>
      <c r="S498">
        <v>28.96</v>
      </c>
      <c r="T498" t="s">
        <v>30</v>
      </c>
      <c r="X498" t="s">
        <v>31</v>
      </c>
      <c r="Y498" t="s">
        <v>32</v>
      </c>
      <c r="Z498" t="s">
        <v>36</v>
      </c>
      <c r="AA498" t="str">
        <f>IFERROR(_xlfn.XLOOKUP($J498,avoidable_ed_reference!$A$2:$A$13,avoidable_ed_reference!$C$2:$C$13),"Not Classified")</f>
        <v>Avoidable</v>
      </c>
      <c r="AB498" t="str">
        <f>IFERROR(_xlfn.XLOOKUP($B498,enrollment!$A$2:$A$801,enrollment!$I$2:$I$801),"")</f>
        <v>GA</v>
      </c>
      <c r="AC498">
        <f>IFERROR(_xlfn.XLOOKUP($B498,enrollment!$A$2:$A$801,enrollment!$L$2:$L$801),"")</f>
        <v>50</v>
      </c>
      <c r="AD498" t="str" cm="1">
        <f t="array" ref="AD498">_xlfn.IFS(AC498="","Unknown",AC498&lt;18,"0-17",AC498&lt;35,"18-34",AC498&lt;50,"35-49",AC498&lt;65,"50-64",TRUE,"65+")</f>
        <v>50-64</v>
      </c>
      <c r="AE498">
        <f>IFERROR(_xlfn.XLOOKUP($B498,enrollment!$A$2:$A$801,enrollment!$O$2:$O$801),"")</f>
        <v>8901234567</v>
      </c>
      <c r="AF498">
        <f>IFERROR(_xlfn.XLOOKUP($AE498,providers!$B$2:$B$11,providers!$Q$2:$Q$11),"")</f>
        <v>3.7</v>
      </c>
      <c r="AG498" s="1">
        <f t="shared" si="7"/>
        <v>45383</v>
      </c>
    </row>
    <row r="499" spans="1:33" x14ac:dyDescent="0.25">
      <c r="A499" t="s">
        <v>639</v>
      </c>
      <c r="B499" t="s">
        <v>637</v>
      </c>
      <c r="C499">
        <v>7890123456</v>
      </c>
      <c r="D499">
        <v>7890123456</v>
      </c>
      <c r="E499" s="1">
        <v>45628</v>
      </c>
      <c r="F499" s="1">
        <v>45628</v>
      </c>
      <c r="G499" s="1">
        <v>45658</v>
      </c>
      <c r="H499" t="s">
        <v>59</v>
      </c>
      <c r="J499" t="s">
        <v>47</v>
      </c>
      <c r="L499" s="2" t="s">
        <v>151</v>
      </c>
      <c r="M499" t="s">
        <v>152</v>
      </c>
      <c r="N499" t="s">
        <v>153</v>
      </c>
      <c r="O499">
        <v>1</v>
      </c>
      <c r="P499">
        <v>1099.3499999999999</v>
      </c>
      <c r="Q499">
        <v>999.41</v>
      </c>
      <c r="R499">
        <v>799.53</v>
      </c>
      <c r="S499">
        <v>199.88</v>
      </c>
      <c r="T499" t="s">
        <v>30</v>
      </c>
      <c r="X499" t="s">
        <v>31</v>
      </c>
      <c r="Y499" t="s">
        <v>32</v>
      </c>
      <c r="Z499" t="s">
        <v>64</v>
      </c>
      <c r="AA499" t="str">
        <f>IFERROR(_xlfn.XLOOKUP($J499,avoidable_ed_reference!$A$2:$A$13,avoidable_ed_reference!$C$2:$C$13),"Not Classified")</f>
        <v>Not Classified</v>
      </c>
      <c r="AB499" t="str">
        <f>IFERROR(_xlfn.XLOOKUP($B499,enrollment!$A$2:$A$801,enrollment!$I$2:$I$801),"")</f>
        <v>GA</v>
      </c>
      <c r="AC499">
        <f>IFERROR(_xlfn.XLOOKUP($B499,enrollment!$A$2:$A$801,enrollment!$L$2:$L$801),"")</f>
        <v>50</v>
      </c>
      <c r="AD499" t="str" cm="1">
        <f t="array" ref="AD499">_xlfn.IFS(AC499="","Unknown",AC499&lt;18,"0-17",AC499&lt;35,"18-34",AC499&lt;50,"35-49",AC499&lt;65,"50-64",TRUE,"65+")</f>
        <v>50-64</v>
      </c>
      <c r="AE499">
        <f>IFERROR(_xlfn.XLOOKUP($B499,enrollment!$A$2:$A$801,enrollment!$O$2:$O$801),"")</f>
        <v>8901234567</v>
      </c>
      <c r="AF499">
        <f>IFERROR(_xlfn.XLOOKUP($AE499,providers!$B$2:$B$11,providers!$Q$2:$Q$11),"")</f>
        <v>3.7</v>
      </c>
      <c r="AG499" s="1">
        <f t="shared" si="7"/>
        <v>45627</v>
      </c>
    </row>
    <row r="500" spans="1:33" x14ac:dyDescent="0.25">
      <c r="A500" t="s">
        <v>640</v>
      </c>
      <c r="B500" t="s">
        <v>637</v>
      </c>
      <c r="C500">
        <v>2345678901</v>
      </c>
      <c r="D500">
        <v>2345678901</v>
      </c>
      <c r="E500" s="1">
        <v>45378</v>
      </c>
      <c r="F500" s="1">
        <v>45378</v>
      </c>
      <c r="G500" s="1">
        <v>45398</v>
      </c>
      <c r="H500" t="s">
        <v>28</v>
      </c>
      <c r="I500">
        <v>23</v>
      </c>
      <c r="J500" t="s">
        <v>91</v>
      </c>
      <c r="K500">
        <v>99284</v>
      </c>
      <c r="O500">
        <v>1</v>
      </c>
      <c r="P500">
        <v>1758.87</v>
      </c>
      <c r="Q500">
        <v>977.15</v>
      </c>
      <c r="R500">
        <v>781.72</v>
      </c>
      <c r="S500">
        <v>195.43</v>
      </c>
      <c r="T500" t="s">
        <v>30</v>
      </c>
      <c r="X500" t="s">
        <v>31</v>
      </c>
      <c r="Y500" t="s">
        <v>32</v>
      </c>
      <c r="Z500" t="s">
        <v>45</v>
      </c>
      <c r="AA500" t="str">
        <f>IFERROR(_xlfn.XLOOKUP($J500,avoidable_ed_reference!$A$2:$A$13,avoidable_ed_reference!$C$2:$C$13),"Not Classified")</f>
        <v>Avoidable</v>
      </c>
      <c r="AB500" t="str">
        <f>IFERROR(_xlfn.XLOOKUP($B500,enrollment!$A$2:$A$801,enrollment!$I$2:$I$801),"")</f>
        <v>GA</v>
      </c>
      <c r="AC500">
        <f>IFERROR(_xlfn.XLOOKUP($B500,enrollment!$A$2:$A$801,enrollment!$L$2:$L$801),"")</f>
        <v>50</v>
      </c>
      <c r="AD500" t="str" cm="1">
        <f t="array" ref="AD500">_xlfn.IFS(AC500="","Unknown",AC500&lt;18,"0-17",AC500&lt;35,"18-34",AC500&lt;50,"35-49",AC500&lt;65,"50-64",TRUE,"65+")</f>
        <v>50-64</v>
      </c>
      <c r="AE500">
        <f>IFERROR(_xlfn.XLOOKUP($B500,enrollment!$A$2:$A$801,enrollment!$O$2:$O$801),"")</f>
        <v>8901234567</v>
      </c>
      <c r="AF500">
        <f>IFERROR(_xlfn.XLOOKUP($AE500,providers!$B$2:$B$11,providers!$Q$2:$Q$11),"")</f>
        <v>3.7</v>
      </c>
      <c r="AG500" s="1">
        <f t="shared" si="7"/>
        <v>45352</v>
      </c>
    </row>
    <row r="501" spans="1:33" x14ac:dyDescent="0.25">
      <c r="A501" t="s">
        <v>641</v>
      </c>
      <c r="B501" t="s">
        <v>637</v>
      </c>
      <c r="C501">
        <v>8901234567</v>
      </c>
      <c r="D501">
        <v>8901234567</v>
      </c>
      <c r="E501" s="1">
        <v>45448</v>
      </c>
      <c r="F501" s="1">
        <v>45448</v>
      </c>
      <c r="G501" s="1">
        <v>45476</v>
      </c>
      <c r="H501" t="s">
        <v>28</v>
      </c>
      <c r="I501">
        <v>11</v>
      </c>
      <c r="J501" t="s">
        <v>47</v>
      </c>
      <c r="K501">
        <v>99213</v>
      </c>
      <c r="O501">
        <v>1</v>
      </c>
      <c r="P501">
        <v>206.25</v>
      </c>
      <c r="Q501">
        <v>152.78</v>
      </c>
      <c r="R501">
        <v>122.22</v>
      </c>
      <c r="S501">
        <v>30.56</v>
      </c>
      <c r="T501" t="s">
        <v>30</v>
      </c>
      <c r="X501" t="s">
        <v>31</v>
      </c>
      <c r="Y501" t="s">
        <v>32</v>
      </c>
      <c r="Z501" t="s">
        <v>39</v>
      </c>
      <c r="AA501" t="str">
        <f>IFERROR(_xlfn.XLOOKUP($J501,avoidable_ed_reference!$A$2:$A$13,avoidable_ed_reference!$C$2:$C$13),"Not Classified")</f>
        <v>Not Classified</v>
      </c>
      <c r="AB501" t="str">
        <f>IFERROR(_xlfn.XLOOKUP($B501,enrollment!$A$2:$A$801,enrollment!$I$2:$I$801),"")</f>
        <v>GA</v>
      </c>
      <c r="AC501">
        <f>IFERROR(_xlfn.XLOOKUP($B501,enrollment!$A$2:$A$801,enrollment!$L$2:$L$801),"")</f>
        <v>50</v>
      </c>
      <c r="AD501" t="str" cm="1">
        <f t="array" ref="AD501">_xlfn.IFS(AC501="","Unknown",AC501&lt;18,"0-17",AC501&lt;35,"18-34",AC501&lt;50,"35-49",AC501&lt;65,"50-64",TRUE,"65+")</f>
        <v>50-64</v>
      </c>
      <c r="AE501">
        <f>IFERROR(_xlfn.XLOOKUP($B501,enrollment!$A$2:$A$801,enrollment!$O$2:$O$801),"")</f>
        <v>8901234567</v>
      </c>
      <c r="AF501">
        <f>IFERROR(_xlfn.XLOOKUP($AE501,providers!$B$2:$B$11,providers!$Q$2:$Q$11),"")</f>
        <v>3.7</v>
      </c>
      <c r="AG501" s="1">
        <f t="shared" si="7"/>
        <v>45444</v>
      </c>
    </row>
    <row r="502" spans="1:33" x14ac:dyDescent="0.25">
      <c r="A502" t="s">
        <v>642</v>
      </c>
      <c r="B502" t="s">
        <v>637</v>
      </c>
      <c r="C502">
        <v>5678901234</v>
      </c>
      <c r="D502">
        <v>5678901234</v>
      </c>
      <c r="E502" s="1">
        <v>45409</v>
      </c>
      <c r="F502" s="1">
        <v>45409</v>
      </c>
      <c r="G502" s="1">
        <v>45423</v>
      </c>
      <c r="H502" t="s">
        <v>28</v>
      </c>
      <c r="I502">
        <v>20</v>
      </c>
      <c r="J502" t="s">
        <v>35</v>
      </c>
      <c r="K502">
        <v>99213</v>
      </c>
      <c r="O502">
        <v>1</v>
      </c>
      <c r="P502">
        <v>186.65</v>
      </c>
      <c r="Q502">
        <v>143.58000000000001</v>
      </c>
      <c r="R502">
        <v>114.86</v>
      </c>
      <c r="S502">
        <v>28.72</v>
      </c>
      <c r="T502" t="s">
        <v>30</v>
      </c>
      <c r="X502" t="s">
        <v>31</v>
      </c>
      <c r="Y502" t="s">
        <v>32</v>
      </c>
      <c r="Z502" t="s">
        <v>36</v>
      </c>
      <c r="AA502" t="str">
        <f>IFERROR(_xlfn.XLOOKUP($J502,avoidable_ed_reference!$A$2:$A$13,avoidable_ed_reference!$C$2:$C$13),"Not Classified")</f>
        <v>Avoidable</v>
      </c>
      <c r="AB502" t="str">
        <f>IFERROR(_xlfn.XLOOKUP($B502,enrollment!$A$2:$A$801,enrollment!$I$2:$I$801),"")</f>
        <v>GA</v>
      </c>
      <c r="AC502">
        <f>IFERROR(_xlfn.XLOOKUP($B502,enrollment!$A$2:$A$801,enrollment!$L$2:$L$801),"")</f>
        <v>50</v>
      </c>
      <c r="AD502" t="str" cm="1">
        <f t="array" ref="AD502">_xlfn.IFS(AC502="","Unknown",AC502&lt;18,"0-17",AC502&lt;35,"18-34",AC502&lt;50,"35-49",AC502&lt;65,"50-64",TRUE,"65+")</f>
        <v>50-64</v>
      </c>
      <c r="AE502">
        <f>IFERROR(_xlfn.XLOOKUP($B502,enrollment!$A$2:$A$801,enrollment!$O$2:$O$801),"")</f>
        <v>8901234567</v>
      </c>
      <c r="AF502">
        <f>IFERROR(_xlfn.XLOOKUP($AE502,providers!$B$2:$B$11,providers!$Q$2:$Q$11),"")</f>
        <v>3.7</v>
      </c>
      <c r="AG502" s="1">
        <f t="shared" si="7"/>
        <v>45383</v>
      </c>
    </row>
    <row r="503" spans="1:33" x14ac:dyDescent="0.25">
      <c r="A503" t="s">
        <v>643</v>
      </c>
      <c r="B503" t="s">
        <v>637</v>
      </c>
      <c r="C503">
        <v>8901234567</v>
      </c>
      <c r="D503">
        <v>8901234567</v>
      </c>
      <c r="E503" s="1">
        <v>45355</v>
      </c>
      <c r="F503" s="1">
        <v>45355</v>
      </c>
      <c r="G503" s="1">
        <v>45372</v>
      </c>
      <c r="H503" t="s">
        <v>28</v>
      </c>
      <c r="I503">
        <v>11</v>
      </c>
      <c r="J503" t="s">
        <v>47</v>
      </c>
      <c r="K503">
        <v>99213</v>
      </c>
      <c r="O503">
        <v>1</v>
      </c>
      <c r="P503">
        <v>162.96</v>
      </c>
      <c r="Q503">
        <v>120.71</v>
      </c>
      <c r="R503">
        <v>96.57</v>
      </c>
      <c r="S503">
        <v>24.14</v>
      </c>
      <c r="T503" t="s">
        <v>30</v>
      </c>
      <c r="X503" t="s">
        <v>31</v>
      </c>
      <c r="Y503" t="s">
        <v>32</v>
      </c>
      <c r="Z503" t="s">
        <v>39</v>
      </c>
      <c r="AA503" t="str">
        <f>IFERROR(_xlfn.XLOOKUP($J503,avoidable_ed_reference!$A$2:$A$13,avoidable_ed_reference!$C$2:$C$13),"Not Classified")</f>
        <v>Not Classified</v>
      </c>
      <c r="AB503" t="str">
        <f>IFERROR(_xlfn.XLOOKUP($B503,enrollment!$A$2:$A$801,enrollment!$I$2:$I$801),"")</f>
        <v>GA</v>
      </c>
      <c r="AC503">
        <f>IFERROR(_xlfn.XLOOKUP($B503,enrollment!$A$2:$A$801,enrollment!$L$2:$L$801),"")</f>
        <v>50</v>
      </c>
      <c r="AD503" t="str" cm="1">
        <f t="array" ref="AD503">_xlfn.IFS(AC503="","Unknown",AC503&lt;18,"0-17",AC503&lt;35,"18-34",AC503&lt;50,"35-49",AC503&lt;65,"50-64",TRUE,"65+")</f>
        <v>50-64</v>
      </c>
      <c r="AE503">
        <f>IFERROR(_xlfn.XLOOKUP($B503,enrollment!$A$2:$A$801,enrollment!$O$2:$O$801),"")</f>
        <v>8901234567</v>
      </c>
      <c r="AF503">
        <f>IFERROR(_xlfn.XLOOKUP($AE503,providers!$B$2:$B$11,providers!$Q$2:$Q$11),"")</f>
        <v>3.7</v>
      </c>
      <c r="AG503" s="1">
        <f t="shared" si="7"/>
        <v>45352</v>
      </c>
    </row>
    <row r="504" spans="1:33" x14ac:dyDescent="0.25">
      <c r="A504" t="s">
        <v>644</v>
      </c>
      <c r="B504" t="s">
        <v>637</v>
      </c>
      <c r="C504">
        <v>8901234567</v>
      </c>
      <c r="D504">
        <v>8901234567</v>
      </c>
      <c r="E504" s="1">
        <v>45592</v>
      </c>
      <c r="F504" s="1">
        <v>45592</v>
      </c>
      <c r="G504" s="1">
        <v>45625</v>
      </c>
      <c r="H504" t="s">
        <v>28</v>
      </c>
      <c r="I504">
        <v>11</v>
      </c>
      <c r="J504" t="s">
        <v>38</v>
      </c>
      <c r="K504">
        <v>99213</v>
      </c>
      <c r="O504">
        <v>1</v>
      </c>
      <c r="P504">
        <v>195.59</v>
      </c>
      <c r="Q504">
        <v>144.88</v>
      </c>
      <c r="R504">
        <v>115.9</v>
      </c>
      <c r="S504">
        <v>28.98</v>
      </c>
      <c r="T504" t="s">
        <v>30</v>
      </c>
      <c r="X504" t="s">
        <v>31</v>
      </c>
      <c r="Y504" t="s">
        <v>32</v>
      </c>
      <c r="Z504" t="s">
        <v>39</v>
      </c>
      <c r="AA504" t="str">
        <f>IFERROR(_xlfn.XLOOKUP($J504,avoidable_ed_reference!$A$2:$A$13,avoidable_ed_reference!$C$2:$C$13),"Not Classified")</f>
        <v>Not Classified</v>
      </c>
      <c r="AB504" t="str">
        <f>IFERROR(_xlfn.XLOOKUP($B504,enrollment!$A$2:$A$801,enrollment!$I$2:$I$801),"")</f>
        <v>GA</v>
      </c>
      <c r="AC504">
        <f>IFERROR(_xlfn.XLOOKUP($B504,enrollment!$A$2:$A$801,enrollment!$L$2:$L$801),"")</f>
        <v>50</v>
      </c>
      <c r="AD504" t="str" cm="1">
        <f t="array" ref="AD504">_xlfn.IFS(AC504="","Unknown",AC504&lt;18,"0-17",AC504&lt;35,"18-34",AC504&lt;50,"35-49",AC504&lt;65,"50-64",TRUE,"65+")</f>
        <v>50-64</v>
      </c>
      <c r="AE504">
        <f>IFERROR(_xlfn.XLOOKUP($B504,enrollment!$A$2:$A$801,enrollment!$O$2:$O$801),"")</f>
        <v>8901234567</v>
      </c>
      <c r="AF504">
        <f>IFERROR(_xlfn.XLOOKUP($AE504,providers!$B$2:$B$11,providers!$Q$2:$Q$11),"")</f>
        <v>3.7</v>
      </c>
      <c r="AG504" s="1">
        <f t="shared" si="7"/>
        <v>45566</v>
      </c>
    </row>
    <row r="505" spans="1:33" x14ac:dyDescent="0.25">
      <c r="A505" t="s">
        <v>645</v>
      </c>
      <c r="B505" t="s">
        <v>637</v>
      </c>
      <c r="C505">
        <v>8901234567</v>
      </c>
      <c r="D505">
        <v>8901234567</v>
      </c>
      <c r="E505" s="1">
        <v>45515</v>
      </c>
      <c r="F505" s="1">
        <v>45515</v>
      </c>
      <c r="G505" s="1">
        <v>45542</v>
      </c>
      <c r="H505" t="s">
        <v>28</v>
      </c>
      <c r="I505">
        <v>23</v>
      </c>
      <c r="J505" t="s">
        <v>55</v>
      </c>
      <c r="K505">
        <v>99284</v>
      </c>
      <c r="O505">
        <v>1</v>
      </c>
      <c r="P505">
        <v>1560.56</v>
      </c>
      <c r="Q505">
        <v>866.98</v>
      </c>
      <c r="R505">
        <v>693.58</v>
      </c>
      <c r="S505">
        <v>173.4</v>
      </c>
      <c r="T505" t="s">
        <v>30</v>
      </c>
      <c r="X505" t="s">
        <v>31</v>
      </c>
      <c r="Y505" t="s">
        <v>32</v>
      </c>
      <c r="Z505" t="s">
        <v>45</v>
      </c>
      <c r="AA505" t="str">
        <f>IFERROR(_xlfn.XLOOKUP($J505,avoidable_ed_reference!$A$2:$A$13,avoidable_ed_reference!$C$2:$C$13),"Not Classified")</f>
        <v>Potentially Avoidable</v>
      </c>
      <c r="AB505" t="str">
        <f>IFERROR(_xlfn.XLOOKUP($B505,enrollment!$A$2:$A$801,enrollment!$I$2:$I$801),"")</f>
        <v>GA</v>
      </c>
      <c r="AC505">
        <f>IFERROR(_xlfn.XLOOKUP($B505,enrollment!$A$2:$A$801,enrollment!$L$2:$L$801),"")</f>
        <v>50</v>
      </c>
      <c r="AD505" t="str" cm="1">
        <f t="array" ref="AD505">_xlfn.IFS(AC505="","Unknown",AC505&lt;18,"0-17",AC505&lt;35,"18-34",AC505&lt;50,"35-49",AC505&lt;65,"50-64",TRUE,"65+")</f>
        <v>50-64</v>
      </c>
      <c r="AE505">
        <f>IFERROR(_xlfn.XLOOKUP($B505,enrollment!$A$2:$A$801,enrollment!$O$2:$O$801),"")</f>
        <v>8901234567</v>
      </c>
      <c r="AF505">
        <f>IFERROR(_xlfn.XLOOKUP($AE505,providers!$B$2:$B$11,providers!$Q$2:$Q$11),"")</f>
        <v>3.7</v>
      </c>
      <c r="AG505" s="1">
        <f t="shared" si="7"/>
        <v>45505</v>
      </c>
    </row>
    <row r="506" spans="1:33" x14ac:dyDescent="0.25">
      <c r="A506" t="s">
        <v>646</v>
      </c>
      <c r="B506" t="s">
        <v>637</v>
      </c>
      <c r="C506">
        <v>2233445566</v>
      </c>
      <c r="D506">
        <v>2233445566</v>
      </c>
      <c r="E506" s="1">
        <v>45372</v>
      </c>
      <c r="F506" s="1">
        <v>45372</v>
      </c>
      <c r="G506" s="1">
        <v>45393</v>
      </c>
      <c r="H506" t="s">
        <v>59</v>
      </c>
      <c r="J506" t="s">
        <v>99</v>
      </c>
      <c r="L506" s="2" t="s">
        <v>61</v>
      </c>
      <c r="M506" t="s">
        <v>62</v>
      </c>
      <c r="N506" t="s">
        <v>63</v>
      </c>
      <c r="O506">
        <v>1</v>
      </c>
      <c r="P506">
        <v>1261.4100000000001</v>
      </c>
      <c r="Q506">
        <v>1146.74</v>
      </c>
      <c r="R506">
        <v>917.39</v>
      </c>
      <c r="S506">
        <v>229.35</v>
      </c>
      <c r="T506" t="s">
        <v>30</v>
      </c>
      <c r="X506" t="s">
        <v>31</v>
      </c>
      <c r="Y506" t="s">
        <v>32</v>
      </c>
      <c r="Z506" t="s">
        <v>64</v>
      </c>
      <c r="AA506" t="str">
        <f>IFERROR(_xlfn.XLOOKUP($J506,avoidable_ed_reference!$A$2:$A$13,avoidable_ed_reference!$C$2:$C$13),"Not Classified")</f>
        <v>Not Classified</v>
      </c>
      <c r="AB506" t="str">
        <f>IFERROR(_xlfn.XLOOKUP($B506,enrollment!$A$2:$A$801,enrollment!$I$2:$I$801),"")</f>
        <v>GA</v>
      </c>
      <c r="AC506">
        <f>IFERROR(_xlfn.XLOOKUP($B506,enrollment!$A$2:$A$801,enrollment!$L$2:$L$801),"")</f>
        <v>50</v>
      </c>
      <c r="AD506" t="str" cm="1">
        <f t="array" ref="AD506">_xlfn.IFS(AC506="","Unknown",AC506&lt;18,"0-17",AC506&lt;35,"18-34",AC506&lt;50,"35-49",AC506&lt;65,"50-64",TRUE,"65+")</f>
        <v>50-64</v>
      </c>
      <c r="AE506">
        <f>IFERROR(_xlfn.XLOOKUP($B506,enrollment!$A$2:$A$801,enrollment!$O$2:$O$801),"")</f>
        <v>8901234567</v>
      </c>
      <c r="AF506">
        <f>IFERROR(_xlfn.XLOOKUP($AE506,providers!$B$2:$B$11,providers!$Q$2:$Q$11),"")</f>
        <v>3.7</v>
      </c>
      <c r="AG506" s="1">
        <f t="shared" si="7"/>
        <v>45352</v>
      </c>
    </row>
    <row r="507" spans="1:33" x14ac:dyDescent="0.25">
      <c r="A507" t="s">
        <v>647</v>
      </c>
      <c r="B507" t="s">
        <v>637</v>
      </c>
      <c r="C507">
        <v>8901234567</v>
      </c>
      <c r="D507">
        <v>8901234567</v>
      </c>
      <c r="E507" s="1">
        <v>45372</v>
      </c>
      <c r="F507" s="1">
        <v>45372</v>
      </c>
      <c r="G507" s="1">
        <v>45404</v>
      </c>
      <c r="H507" t="s">
        <v>28</v>
      </c>
      <c r="I507">
        <v>11</v>
      </c>
      <c r="J507" t="s">
        <v>35</v>
      </c>
      <c r="K507">
        <v>99213</v>
      </c>
      <c r="O507">
        <v>1</v>
      </c>
      <c r="P507">
        <v>209.97</v>
      </c>
      <c r="Q507">
        <v>155.53</v>
      </c>
      <c r="R507">
        <v>124.42</v>
      </c>
      <c r="S507">
        <v>31.11</v>
      </c>
      <c r="T507" t="s">
        <v>30</v>
      </c>
      <c r="X507" t="s">
        <v>31</v>
      </c>
      <c r="Y507" t="s">
        <v>32</v>
      </c>
      <c r="Z507" t="s">
        <v>39</v>
      </c>
      <c r="AA507" t="str">
        <f>IFERROR(_xlfn.XLOOKUP($J507,avoidable_ed_reference!$A$2:$A$13,avoidable_ed_reference!$C$2:$C$13),"Not Classified")</f>
        <v>Avoidable</v>
      </c>
      <c r="AB507" t="str">
        <f>IFERROR(_xlfn.XLOOKUP($B507,enrollment!$A$2:$A$801,enrollment!$I$2:$I$801),"")</f>
        <v>GA</v>
      </c>
      <c r="AC507">
        <f>IFERROR(_xlfn.XLOOKUP($B507,enrollment!$A$2:$A$801,enrollment!$L$2:$L$801),"")</f>
        <v>50</v>
      </c>
      <c r="AD507" t="str" cm="1">
        <f t="array" ref="AD507">_xlfn.IFS(AC507="","Unknown",AC507&lt;18,"0-17",AC507&lt;35,"18-34",AC507&lt;50,"35-49",AC507&lt;65,"50-64",TRUE,"65+")</f>
        <v>50-64</v>
      </c>
      <c r="AE507">
        <f>IFERROR(_xlfn.XLOOKUP($B507,enrollment!$A$2:$A$801,enrollment!$O$2:$O$801),"")</f>
        <v>8901234567</v>
      </c>
      <c r="AF507">
        <f>IFERROR(_xlfn.XLOOKUP($AE507,providers!$B$2:$B$11,providers!$Q$2:$Q$11),"")</f>
        <v>3.7</v>
      </c>
      <c r="AG507" s="1">
        <f t="shared" si="7"/>
        <v>45352</v>
      </c>
    </row>
    <row r="508" spans="1:33" x14ac:dyDescent="0.25">
      <c r="A508" t="s">
        <v>648</v>
      </c>
      <c r="B508" t="s">
        <v>637</v>
      </c>
      <c r="C508">
        <v>5678901234</v>
      </c>
      <c r="D508">
        <v>5678901234</v>
      </c>
      <c r="E508" s="1">
        <v>45599</v>
      </c>
      <c r="F508" s="1">
        <v>45599</v>
      </c>
      <c r="G508" s="1">
        <v>45614</v>
      </c>
      <c r="H508" t="s">
        <v>28</v>
      </c>
      <c r="I508">
        <v>20</v>
      </c>
      <c r="J508" t="s">
        <v>35</v>
      </c>
      <c r="K508">
        <v>99213</v>
      </c>
      <c r="O508">
        <v>1</v>
      </c>
      <c r="P508">
        <v>160.54</v>
      </c>
      <c r="Q508">
        <v>123.49</v>
      </c>
      <c r="R508">
        <v>98.79</v>
      </c>
      <c r="S508">
        <v>24.7</v>
      </c>
      <c r="T508" t="s">
        <v>30</v>
      </c>
      <c r="X508" t="s">
        <v>31</v>
      </c>
      <c r="Y508" t="s">
        <v>32</v>
      </c>
      <c r="Z508" t="s">
        <v>36</v>
      </c>
      <c r="AA508" t="str">
        <f>IFERROR(_xlfn.XLOOKUP($J508,avoidable_ed_reference!$A$2:$A$13,avoidable_ed_reference!$C$2:$C$13),"Not Classified")</f>
        <v>Avoidable</v>
      </c>
      <c r="AB508" t="str">
        <f>IFERROR(_xlfn.XLOOKUP($B508,enrollment!$A$2:$A$801,enrollment!$I$2:$I$801),"")</f>
        <v>GA</v>
      </c>
      <c r="AC508">
        <f>IFERROR(_xlfn.XLOOKUP($B508,enrollment!$A$2:$A$801,enrollment!$L$2:$L$801),"")</f>
        <v>50</v>
      </c>
      <c r="AD508" t="str" cm="1">
        <f t="array" ref="AD508">_xlfn.IFS(AC508="","Unknown",AC508&lt;18,"0-17",AC508&lt;35,"18-34",AC508&lt;50,"35-49",AC508&lt;65,"50-64",TRUE,"65+")</f>
        <v>50-64</v>
      </c>
      <c r="AE508">
        <f>IFERROR(_xlfn.XLOOKUP($B508,enrollment!$A$2:$A$801,enrollment!$O$2:$O$801),"")</f>
        <v>8901234567</v>
      </c>
      <c r="AF508">
        <f>IFERROR(_xlfn.XLOOKUP($AE508,providers!$B$2:$B$11,providers!$Q$2:$Q$11),"")</f>
        <v>3.7</v>
      </c>
      <c r="AG508" s="1">
        <f t="shared" si="7"/>
        <v>45597</v>
      </c>
    </row>
    <row r="509" spans="1:33" x14ac:dyDescent="0.25">
      <c r="A509" t="s">
        <v>649</v>
      </c>
      <c r="B509" t="s">
        <v>637</v>
      </c>
      <c r="C509">
        <v>2345678901</v>
      </c>
      <c r="D509">
        <v>2345678901</v>
      </c>
      <c r="E509" s="1">
        <v>45405</v>
      </c>
      <c r="F509" s="1">
        <v>45405</v>
      </c>
      <c r="G509" s="1">
        <v>45432</v>
      </c>
      <c r="H509" t="s">
        <v>59</v>
      </c>
      <c r="J509" t="s">
        <v>99</v>
      </c>
      <c r="L509" s="2" t="s">
        <v>106</v>
      </c>
      <c r="M509" t="s">
        <v>107</v>
      </c>
      <c r="N509" t="s">
        <v>108</v>
      </c>
      <c r="O509">
        <v>1</v>
      </c>
      <c r="P509">
        <v>1312.18</v>
      </c>
      <c r="Q509">
        <v>1192.8900000000001</v>
      </c>
      <c r="R509">
        <v>954.31</v>
      </c>
      <c r="S509">
        <v>238.58</v>
      </c>
      <c r="T509" t="s">
        <v>30</v>
      </c>
      <c r="X509" t="s">
        <v>31</v>
      </c>
      <c r="Y509" t="s">
        <v>32</v>
      </c>
      <c r="Z509" t="s">
        <v>64</v>
      </c>
      <c r="AA509" t="str">
        <f>IFERROR(_xlfn.XLOOKUP($J509,avoidable_ed_reference!$A$2:$A$13,avoidable_ed_reference!$C$2:$C$13),"Not Classified")</f>
        <v>Not Classified</v>
      </c>
      <c r="AB509" t="str">
        <f>IFERROR(_xlfn.XLOOKUP($B509,enrollment!$A$2:$A$801,enrollment!$I$2:$I$801),"")</f>
        <v>GA</v>
      </c>
      <c r="AC509">
        <f>IFERROR(_xlfn.XLOOKUP($B509,enrollment!$A$2:$A$801,enrollment!$L$2:$L$801),"")</f>
        <v>50</v>
      </c>
      <c r="AD509" t="str" cm="1">
        <f t="array" ref="AD509">_xlfn.IFS(AC509="","Unknown",AC509&lt;18,"0-17",AC509&lt;35,"18-34",AC509&lt;50,"35-49",AC509&lt;65,"50-64",TRUE,"65+")</f>
        <v>50-64</v>
      </c>
      <c r="AE509">
        <f>IFERROR(_xlfn.XLOOKUP($B509,enrollment!$A$2:$A$801,enrollment!$O$2:$O$801),"")</f>
        <v>8901234567</v>
      </c>
      <c r="AF509">
        <f>IFERROR(_xlfn.XLOOKUP($AE509,providers!$B$2:$B$11,providers!$Q$2:$Q$11),"")</f>
        <v>3.7</v>
      </c>
      <c r="AG509" s="1">
        <f t="shared" si="7"/>
        <v>45383</v>
      </c>
    </row>
    <row r="510" spans="1:33" x14ac:dyDescent="0.25">
      <c r="A510" t="s">
        <v>650</v>
      </c>
      <c r="B510" t="s">
        <v>637</v>
      </c>
      <c r="C510">
        <v>8901234567</v>
      </c>
      <c r="D510">
        <v>8901234567</v>
      </c>
      <c r="E510" s="1">
        <v>45535</v>
      </c>
      <c r="F510" s="1">
        <v>45535</v>
      </c>
      <c r="G510" s="1">
        <v>45553</v>
      </c>
      <c r="H510" t="s">
        <v>28</v>
      </c>
      <c r="I510">
        <v>11</v>
      </c>
      <c r="J510" t="s">
        <v>47</v>
      </c>
      <c r="K510">
        <v>99213</v>
      </c>
      <c r="O510">
        <v>1</v>
      </c>
      <c r="P510">
        <v>169.01</v>
      </c>
      <c r="Q510">
        <v>125.19</v>
      </c>
      <c r="R510">
        <v>100.15</v>
      </c>
      <c r="S510">
        <v>25.04</v>
      </c>
      <c r="T510" t="s">
        <v>30</v>
      </c>
      <c r="X510" t="s">
        <v>31</v>
      </c>
      <c r="Y510" t="s">
        <v>32</v>
      </c>
      <c r="Z510" t="s">
        <v>39</v>
      </c>
      <c r="AA510" t="str">
        <f>IFERROR(_xlfn.XLOOKUP($J510,avoidable_ed_reference!$A$2:$A$13,avoidable_ed_reference!$C$2:$C$13),"Not Classified")</f>
        <v>Not Classified</v>
      </c>
      <c r="AB510" t="str">
        <f>IFERROR(_xlfn.XLOOKUP($B510,enrollment!$A$2:$A$801,enrollment!$I$2:$I$801),"")</f>
        <v>GA</v>
      </c>
      <c r="AC510">
        <f>IFERROR(_xlfn.XLOOKUP($B510,enrollment!$A$2:$A$801,enrollment!$L$2:$L$801),"")</f>
        <v>50</v>
      </c>
      <c r="AD510" t="str" cm="1">
        <f t="array" ref="AD510">_xlfn.IFS(AC510="","Unknown",AC510&lt;18,"0-17",AC510&lt;35,"18-34",AC510&lt;50,"35-49",AC510&lt;65,"50-64",TRUE,"65+")</f>
        <v>50-64</v>
      </c>
      <c r="AE510">
        <f>IFERROR(_xlfn.XLOOKUP($B510,enrollment!$A$2:$A$801,enrollment!$O$2:$O$801),"")</f>
        <v>8901234567</v>
      </c>
      <c r="AF510">
        <f>IFERROR(_xlfn.XLOOKUP($AE510,providers!$B$2:$B$11,providers!$Q$2:$Q$11),"")</f>
        <v>3.7</v>
      </c>
      <c r="AG510" s="1">
        <f t="shared" si="7"/>
        <v>45505</v>
      </c>
    </row>
    <row r="511" spans="1:33" x14ac:dyDescent="0.25">
      <c r="A511" t="s">
        <v>651</v>
      </c>
      <c r="B511" t="s">
        <v>652</v>
      </c>
      <c r="C511">
        <v>5678901234</v>
      </c>
      <c r="D511">
        <v>5678901234</v>
      </c>
      <c r="E511" s="1">
        <v>45572</v>
      </c>
      <c r="F511" s="1">
        <v>45572</v>
      </c>
      <c r="G511" s="1">
        <v>45606</v>
      </c>
      <c r="H511" t="s">
        <v>28</v>
      </c>
      <c r="I511">
        <v>20</v>
      </c>
      <c r="J511" t="s">
        <v>35</v>
      </c>
      <c r="K511">
        <v>99213</v>
      </c>
      <c r="O511">
        <v>1</v>
      </c>
      <c r="P511">
        <v>170.16</v>
      </c>
      <c r="Q511">
        <v>130.88999999999999</v>
      </c>
      <c r="R511">
        <v>104.71</v>
      </c>
      <c r="S511">
        <v>26.18</v>
      </c>
      <c r="T511" t="s">
        <v>30</v>
      </c>
      <c r="X511" t="s">
        <v>43</v>
      </c>
      <c r="Y511" t="s">
        <v>44</v>
      </c>
      <c r="Z511" t="s">
        <v>36</v>
      </c>
      <c r="AA511" t="str">
        <f>IFERROR(_xlfn.XLOOKUP($J511,avoidable_ed_reference!$A$2:$A$13,avoidable_ed_reference!$C$2:$C$13),"Not Classified")</f>
        <v>Avoidable</v>
      </c>
      <c r="AB511" t="str">
        <f>IFERROR(_xlfn.XLOOKUP($B511,enrollment!$A$2:$A$801,enrollment!$I$2:$I$801),"")</f>
        <v>TN</v>
      </c>
      <c r="AC511">
        <f>IFERROR(_xlfn.XLOOKUP($B511,enrollment!$A$2:$A$801,enrollment!$L$2:$L$801),"")</f>
        <v>45</v>
      </c>
      <c r="AD511" t="str" cm="1">
        <f t="array" ref="AD511">_xlfn.IFS(AC511="","Unknown",AC511&lt;18,"0-17",AC511&lt;35,"18-34",AC511&lt;50,"35-49",AC511&lt;65,"50-64",TRUE,"65+")</f>
        <v>35-49</v>
      </c>
      <c r="AE511">
        <f>IFERROR(_xlfn.XLOOKUP($B511,enrollment!$A$2:$A$801,enrollment!$O$2:$O$801),"")</f>
        <v>5678901234</v>
      </c>
      <c r="AF511">
        <f>IFERROR(_xlfn.XLOOKUP($AE511,providers!$B$2:$B$11,providers!$Q$2:$Q$11),"")</f>
        <v>3.8</v>
      </c>
      <c r="AG511" s="1">
        <f t="shared" si="7"/>
        <v>45566</v>
      </c>
    </row>
    <row r="512" spans="1:33" x14ac:dyDescent="0.25">
      <c r="A512" t="s">
        <v>653</v>
      </c>
      <c r="B512" t="s">
        <v>652</v>
      </c>
      <c r="C512">
        <v>9012345678</v>
      </c>
      <c r="D512">
        <v>9012345678</v>
      </c>
      <c r="E512" s="1">
        <v>45445</v>
      </c>
      <c r="F512" s="1">
        <v>45445</v>
      </c>
      <c r="G512" s="1">
        <v>45476</v>
      </c>
      <c r="H512" t="s">
        <v>28</v>
      </c>
      <c r="I512">
        <v>23</v>
      </c>
      <c r="J512" t="s">
        <v>77</v>
      </c>
      <c r="K512">
        <v>99284</v>
      </c>
      <c r="O512">
        <v>1</v>
      </c>
      <c r="P512">
        <v>1666.39</v>
      </c>
      <c r="Q512">
        <v>925.77</v>
      </c>
      <c r="R512">
        <v>740.62</v>
      </c>
      <c r="S512">
        <v>185.15</v>
      </c>
      <c r="T512" t="s">
        <v>30</v>
      </c>
      <c r="X512" t="s">
        <v>43</v>
      </c>
      <c r="Y512" t="s">
        <v>44</v>
      </c>
      <c r="Z512" t="s">
        <v>45</v>
      </c>
      <c r="AA512" t="str">
        <f>IFERROR(_xlfn.XLOOKUP($J512,avoidable_ed_reference!$A$2:$A$13,avoidable_ed_reference!$C$2:$C$13),"Not Classified")</f>
        <v>Avoidable</v>
      </c>
      <c r="AB512" t="str">
        <f>IFERROR(_xlfn.XLOOKUP($B512,enrollment!$A$2:$A$801,enrollment!$I$2:$I$801),"")</f>
        <v>TN</v>
      </c>
      <c r="AC512">
        <f>IFERROR(_xlfn.XLOOKUP($B512,enrollment!$A$2:$A$801,enrollment!$L$2:$L$801),"")</f>
        <v>45</v>
      </c>
      <c r="AD512" t="str" cm="1">
        <f t="array" ref="AD512">_xlfn.IFS(AC512="","Unknown",AC512&lt;18,"0-17",AC512&lt;35,"18-34",AC512&lt;50,"35-49",AC512&lt;65,"50-64",TRUE,"65+")</f>
        <v>35-49</v>
      </c>
      <c r="AE512">
        <f>IFERROR(_xlfn.XLOOKUP($B512,enrollment!$A$2:$A$801,enrollment!$O$2:$O$801),"")</f>
        <v>5678901234</v>
      </c>
      <c r="AF512">
        <f>IFERROR(_xlfn.XLOOKUP($AE512,providers!$B$2:$B$11,providers!$Q$2:$Q$11),"")</f>
        <v>3.8</v>
      </c>
      <c r="AG512" s="1">
        <f t="shared" si="7"/>
        <v>45444</v>
      </c>
    </row>
    <row r="513" spans="1:33" x14ac:dyDescent="0.25">
      <c r="A513" t="s">
        <v>654</v>
      </c>
      <c r="B513" t="s">
        <v>652</v>
      </c>
      <c r="C513">
        <v>5678901234</v>
      </c>
      <c r="D513">
        <v>5678901234</v>
      </c>
      <c r="E513" s="1">
        <v>45638</v>
      </c>
      <c r="F513" s="1">
        <v>45638</v>
      </c>
      <c r="G513" s="1">
        <v>45657</v>
      </c>
      <c r="H513" t="s">
        <v>28</v>
      </c>
      <c r="I513">
        <v>11</v>
      </c>
      <c r="J513" t="s">
        <v>35</v>
      </c>
      <c r="K513">
        <v>99213</v>
      </c>
      <c r="O513">
        <v>1</v>
      </c>
      <c r="P513">
        <v>191.89</v>
      </c>
      <c r="Q513">
        <v>142.13999999999999</v>
      </c>
      <c r="R513">
        <v>113.71</v>
      </c>
      <c r="S513">
        <v>28.43</v>
      </c>
      <c r="T513" t="s">
        <v>30</v>
      </c>
      <c r="X513" t="s">
        <v>43</v>
      </c>
      <c r="Y513" t="s">
        <v>44</v>
      </c>
      <c r="Z513" t="s">
        <v>39</v>
      </c>
      <c r="AA513" t="str">
        <f>IFERROR(_xlfn.XLOOKUP($J513,avoidable_ed_reference!$A$2:$A$13,avoidable_ed_reference!$C$2:$C$13),"Not Classified")</f>
        <v>Avoidable</v>
      </c>
      <c r="AB513" t="str">
        <f>IFERROR(_xlfn.XLOOKUP($B513,enrollment!$A$2:$A$801,enrollment!$I$2:$I$801),"")</f>
        <v>TN</v>
      </c>
      <c r="AC513">
        <f>IFERROR(_xlfn.XLOOKUP($B513,enrollment!$A$2:$A$801,enrollment!$L$2:$L$801),"")</f>
        <v>45</v>
      </c>
      <c r="AD513" t="str" cm="1">
        <f t="array" ref="AD513">_xlfn.IFS(AC513="","Unknown",AC513&lt;18,"0-17",AC513&lt;35,"18-34",AC513&lt;50,"35-49",AC513&lt;65,"50-64",TRUE,"65+")</f>
        <v>35-49</v>
      </c>
      <c r="AE513">
        <f>IFERROR(_xlfn.XLOOKUP($B513,enrollment!$A$2:$A$801,enrollment!$O$2:$O$801),"")</f>
        <v>5678901234</v>
      </c>
      <c r="AF513">
        <f>IFERROR(_xlfn.XLOOKUP($AE513,providers!$B$2:$B$11,providers!$Q$2:$Q$11),"")</f>
        <v>3.8</v>
      </c>
      <c r="AG513" s="1">
        <f t="shared" si="7"/>
        <v>45627</v>
      </c>
    </row>
    <row r="514" spans="1:33" x14ac:dyDescent="0.25">
      <c r="A514" t="s">
        <v>655</v>
      </c>
      <c r="B514" t="s">
        <v>652</v>
      </c>
      <c r="C514">
        <v>5678901234</v>
      </c>
      <c r="D514">
        <v>5678901234</v>
      </c>
      <c r="E514" s="1">
        <v>45395</v>
      </c>
      <c r="F514" s="1">
        <v>45395</v>
      </c>
      <c r="G514" s="1">
        <v>45421</v>
      </c>
      <c r="H514" t="s">
        <v>28</v>
      </c>
      <c r="I514">
        <v>11</v>
      </c>
      <c r="J514" t="s">
        <v>35</v>
      </c>
      <c r="K514">
        <v>99213</v>
      </c>
      <c r="O514">
        <v>1</v>
      </c>
      <c r="P514">
        <v>210.52</v>
      </c>
      <c r="Q514">
        <v>155.94</v>
      </c>
      <c r="R514">
        <v>124.75</v>
      </c>
      <c r="S514">
        <v>31.19</v>
      </c>
      <c r="T514" t="s">
        <v>30</v>
      </c>
      <c r="X514" t="s">
        <v>43</v>
      </c>
      <c r="Y514" t="s">
        <v>44</v>
      </c>
      <c r="Z514" t="s">
        <v>39</v>
      </c>
      <c r="AA514" t="str">
        <f>IFERROR(_xlfn.XLOOKUP($J514,avoidable_ed_reference!$A$2:$A$13,avoidable_ed_reference!$C$2:$C$13),"Not Classified")</f>
        <v>Avoidable</v>
      </c>
      <c r="AB514" t="str">
        <f>IFERROR(_xlfn.XLOOKUP($B514,enrollment!$A$2:$A$801,enrollment!$I$2:$I$801),"")</f>
        <v>TN</v>
      </c>
      <c r="AC514">
        <f>IFERROR(_xlfn.XLOOKUP($B514,enrollment!$A$2:$A$801,enrollment!$L$2:$L$801),"")</f>
        <v>45</v>
      </c>
      <c r="AD514" t="str" cm="1">
        <f t="array" ref="AD514">_xlfn.IFS(AC514="","Unknown",AC514&lt;18,"0-17",AC514&lt;35,"18-34",AC514&lt;50,"35-49",AC514&lt;65,"50-64",TRUE,"65+")</f>
        <v>35-49</v>
      </c>
      <c r="AE514">
        <f>IFERROR(_xlfn.XLOOKUP($B514,enrollment!$A$2:$A$801,enrollment!$O$2:$O$801),"")</f>
        <v>5678901234</v>
      </c>
      <c r="AF514">
        <f>IFERROR(_xlfn.XLOOKUP($AE514,providers!$B$2:$B$11,providers!$Q$2:$Q$11),"")</f>
        <v>3.8</v>
      </c>
      <c r="AG514" s="1">
        <f t="shared" si="7"/>
        <v>45383</v>
      </c>
    </row>
    <row r="515" spans="1:33" x14ac:dyDescent="0.25">
      <c r="A515" t="s">
        <v>656</v>
      </c>
      <c r="B515" t="s">
        <v>652</v>
      </c>
      <c r="C515">
        <v>2233445566</v>
      </c>
      <c r="D515">
        <v>2233445566</v>
      </c>
      <c r="E515" s="1">
        <v>45344</v>
      </c>
      <c r="F515" s="1">
        <v>45344</v>
      </c>
      <c r="G515" s="1">
        <v>45371</v>
      </c>
      <c r="H515" t="s">
        <v>59</v>
      </c>
      <c r="J515" t="s">
        <v>99</v>
      </c>
      <c r="L515" s="2" t="s">
        <v>151</v>
      </c>
      <c r="M515" t="s">
        <v>152</v>
      </c>
      <c r="N515" t="s">
        <v>153</v>
      </c>
      <c r="O515">
        <v>1</v>
      </c>
      <c r="P515">
        <v>1106.0899999999999</v>
      </c>
      <c r="Q515">
        <v>1005.54</v>
      </c>
      <c r="R515">
        <v>804.43</v>
      </c>
      <c r="S515">
        <v>201.11</v>
      </c>
      <c r="T515" t="s">
        <v>30</v>
      </c>
      <c r="X515" t="s">
        <v>43</v>
      </c>
      <c r="Y515" t="s">
        <v>44</v>
      </c>
      <c r="Z515" t="s">
        <v>64</v>
      </c>
      <c r="AA515" t="str">
        <f>IFERROR(_xlfn.XLOOKUP($J515,avoidable_ed_reference!$A$2:$A$13,avoidable_ed_reference!$C$2:$C$13),"Not Classified")</f>
        <v>Not Classified</v>
      </c>
      <c r="AB515" t="str">
        <f>IFERROR(_xlfn.XLOOKUP($B515,enrollment!$A$2:$A$801,enrollment!$I$2:$I$801),"")</f>
        <v>TN</v>
      </c>
      <c r="AC515">
        <f>IFERROR(_xlfn.XLOOKUP($B515,enrollment!$A$2:$A$801,enrollment!$L$2:$L$801),"")</f>
        <v>45</v>
      </c>
      <c r="AD515" t="str" cm="1">
        <f t="array" ref="AD515">_xlfn.IFS(AC515="","Unknown",AC515&lt;18,"0-17",AC515&lt;35,"18-34",AC515&lt;50,"35-49",AC515&lt;65,"50-64",TRUE,"65+")</f>
        <v>35-49</v>
      </c>
      <c r="AE515">
        <f>IFERROR(_xlfn.XLOOKUP($B515,enrollment!$A$2:$A$801,enrollment!$O$2:$O$801),"")</f>
        <v>5678901234</v>
      </c>
      <c r="AF515">
        <f>IFERROR(_xlfn.XLOOKUP($AE515,providers!$B$2:$B$11,providers!$Q$2:$Q$11),"")</f>
        <v>3.8</v>
      </c>
      <c r="AG515" s="1">
        <f t="shared" ref="AG515:AG578" si="8">EOMONTH(E515,-1)+1</f>
        <v>45323</v>
      </c>
    </row>
    <row r="516" spans="1:33" x14ac:dyDescent="0.25">
      <c r="A516" t="s">
        <v>657</v>
      </c>
      <c r="B516" t="s">
        <v>652</v>
      </c>
      <c r="C516">
        <v>7890123456</v>
      </c>
      <c r="D516">
        <v>7890123456</v>
      </c>
      <c r="E516" s="1">
        <v>45380</v>
      </c>
      <c r="F516" s="1">
        <v>45380</v>
      </c>
      <c r="G516" s="1">
        <v>45412</v>
      </c>
      <c r="H516" t="s">
        <v>28</v>
      </c>
      <c r="I516">
        <v>22</v>
      </c>
      <c r="J516" t="s">
        <v>29</v>
      </c>
      <c r="K516">
        <v>90837</v>
      </c>
      <c r="O516">
        <v>1</v>
      </c>
      <c r="P516">
        <v>215.03</v>
      </c>
      <c r="Q516">
        <v>159.28</v>
      </c>
      <c r="R516">
        <v>127.42</v>
      </c>
      <c r="S516">
        <v>31.86</v>
      </c>
      <c r="T516" t="s">
        <v>30</v>
      </c>
      <c r="X516" t="s">
        <v>43</v>
      </c>
      <c r="Y516" t="s">
        <v>44</v>
      </c>
      <c r="Z516" t="s">
        <v>33</v>
      </c>
      <c r="AA516" t="str">
        <f>IFERROR(_xlfn.XLOOKUP($J516,avoidable_ed_reference!$A$2:$A$13,avoidable_ed_reference!$C$2:$C$13),"Not Classified")</f>
        <v>Potentially Avoidable</v>
      </c>
      <c r="AB516" t="str">
        <f>IFERROR(_xlfn.XLOOKUP($B516,enrollment!$A$2:$A$801,enrollment!$I$2:$I$801),"")</f>
        <v>TN</v>
      </c>
      <c r="AC516">
        <f>IFERROR(_xlfn.XLOOKUP($B516,enrollment!$A$2:$A$801,enrollment!$L$2:$L$801),"")</f>
        <v>45</v>
      </c>
      <c r="AD516" t="str" cm="1">
        <f t="array" ref="AD516">_xlfn.IFS(AC516="","Unknown",AC516&lt;18,"0-17",AC516&lt;35,"18-34",AC516&lt;50,"35-49",AC516&lt;65,"50-64",TRUE,"65+")</f>
        <v>35-49</v>
      </c>
      <c r="AE516">
        <f>IFERROR(_xlfn.XLOOKUP($B516,enrollment!$A$2:$A$801,enrollment!$O$2:$O$801),"")</f>
        <v>5678901234</v>
      </c>
      <c r="AF516">
        <f>IFERROR(_xlfn.XLOOKUP($AE516,providers!$B$2:$B$11,providers!$Q$2:$Q$11),"")</f>
        <v>3.8</v>
      </c>
      <c r="AG516" s="1">
        <f t="shared" si="8"/>
        <v>45352</v>
      </c>
    </row>
    <row r="517" spans="1:33" x14ac:dyDescent="0.25">
      <c r="A517" t="s">
        <v>658</v>
      </c>
      <c r="B517" t="s">
        <v>652</v>
      </c>
      <c r="C517">
        <v>2233445566</v>
      </c>
      <c r="D517">
        <v>2233445566</v>
      </c>
      <c r="E517" s="1">
        <v>45511</v>
      </c>
      <c r="F517" s="1">
        <v>45511</v>
      </c>
      <c r="G517" s="1">
        <v>45545</v>
      </c>
      <c r="H517" t="s">
        <v>28</v>
      </c>
      <c r="I517">
        <v>23</v>
      </c>
      <c r="J517" t="s">
        <v>221</v>
      </c>
      <c r="K517">
        <v>99284</v>
      </c>
      <c r="O517">
        <v>1</v>
      </c>
      <c r="P517">
        <v>1932.34</v>
      </c>
      <c r="Q517">
        <v>1073.52</v>
      </c>
      <c r="R517">
        <v>858.82</v>
      </c>
      <c r="S517">
        <v>214.7</v>
      </c>
      <c r="T517" t="s">
        <v>30</v>
      </c>
      <c r="X517" t="s">
        <v>43</v>
      </c>
      <c r="Y517" t="s">
        <v>44</v>
      </c>
      <c r="Z517" t="s">
        <v>45</v>
      </c>
      <c r="AA517" t="str">
        <f>IFERROR(_xlfn.XLOOKUP($J517,avoidable_ed_reference!$A$2:$A$13,avoidable_ed_reference!$C$2:$C$13),"Not Classified")</f>
        <v>Avoidable</v>
      </c>
      <c r="AB517" t="str">
        <f>IFERROR(_xlfn.XLOOKUP($B517,enrollment!$A$2:$A$801,enrollment!$I$2:$I$801),"")</f>
        <v>TN</v>
      </c>
      <c r="AC517">
        <f>IFERROR(_xlfn.XLOOKUP($B517,enrollment!$A$2:$A$801,enrollment!$L$2:$L$801),"")</f>
        <v>45</v>
      </c>
      <c r="AD517" t="str" cm="1">
        <f t="array" ref="AD517">_xlfn.IFS(AC517="","Unknown",AC517&lt;18,"0-17",AC517&lt;35,"18-34",AC517&lt;50,"35-49",AC517&lt;65,"50-64",TRUE,"65+")</f>
        <v>35-49</v>
      </c>
      <c r="AE517">
        <f>IFERROR(_xlfn.XLOOKUP($B517,enrollment!$A$2:$A$801,enrollment!$O$2:$O$801),"")</f>
        <v>5678901234</v>
      </c>
      <c r="AF517">
        <f>IFERROR(_xlfn.XLOOKUP($AE517,providers!$B$2:$B$11,providers!$Q$2:$Q$11),"")</f>
        <v>3.8</v>
      </c>
      <c r="AG517" s="1">
        <f t="shared" si="8"/>
        <v>45505</v>
      </c>
    </row>
    <row r="518" spans="1:33" x14ac:dyDescent="0.25">
      <c r="A518" t="s">
        <v>659</v>
      </c>
      <c r="B518" t="s">
        <v>652</v>
      </c>
      <c r="C518">
        <v>7890123456</v>
      </c>
      <c r="D518">
        <v>7890123456</v>
      </c>
      <c r="E518" s="1">
        <v>45385</v>
      </c>
      <c r="F518" s="1">
        <v>45385</v>
      </c>
      <c r="G518" s="1">
        <v>45418</v>
      </c>
      <c r="H518" t="s">
        <v>59</v>
      </c>
      <c r="J518" t="s">
        <v>60</v>
      </c>
      <c r="L518" s="2" t="s">
        <v>61</v>
      </c>
      <c r="M518" t="s">
        <v>62</v>
      </c>
      <c r="N518" t="s">
        <v>63</v>
      </c>
      <c r="O518">
        <v>1</v>
      </c>
      <c r="P518">
        <v>1164.0899999999999</v>
      </c>
      <c r="Q518">
        <v>1058.26</v>
      </c>
      <c r="R518">
        <v>846.61</v>
      </c>
      <c r="S518">
        <v>211.65</v>
      </c>
      <c r="T518" t="s">
        <v>30</v>
      </c>
      <c r="X518" t="s">
        <v>43</v>
      </c>
      <c r="Y518" t="s">
        <v>44</v>
      </c>
      <c r="Z518" t="s">
        <v>64</v>
      </c>
      <c r="AA518" t="str">
        <f>IFERROR(_xlfn.XLOOKUP($J518,avoidable_ed_reference!$A$2:$A$13,avoidable_ed_reference!$C$2:$C$13),"Not Classified")</f>
        <v>Not Classified</v>
      </c>
      <c r="AB518" t="str">
        <f>IFERROR(_xlfn.XLOOKUP($B518,enrollment!$A$2:$A$801,enrollment!$I$2:$I$801),"")</f>
        <v>TN</v>
      </c>
      <c r="AC518">
        <f>IFERROR(_xlfn.XLOOKUP($B518,enrollment!$A$2:$A$801,enrollment!$L$2:$L$801),"")</f>
        <v>45</v>
      </c>
      <c r="AD518" t="str" cm="1">
        <f t="array" ref="AD518">_xlfn.IFS(AC518="","Unknown",AC518&lt;18,"0-17",AC518&lt;35,"18-34",AC518&lt;50,"35-49",AC518&lt;65,"50-64",TRUE,"65+")</f>
        <v>35-49</v>
      </c>
      <c r="AE518">
        <f>IFERROR(_xlfn.XLOOKUP($B518,enrollment!$A$2:$A$801,enrollment!$O$2:$O$801),"")</f>
        <v>5678901234</v>
      </c>
      <c r="AF518">
        <f>IFERROR(_xlfn.XLOOKUP($AE518,providers!$B$2:$B$11,providers!$Q$2:$Q$11),"")</f>
        <v>3.8</v>
      </c>
      <c r="AG518" s="1">
        <f t="shared" si="8"/>
        <v>45383</v>
      </c>
    </row>
    <row r="519" spans="1:33" x14ac:dyDescent="0.25">
      <c r="A519" t="s">
        <v>660</v>
      </c>
      <c r="B519" t="s">
        <v>652</v>
      </c>
      <c r="C519">
        <v>7890123456</v>
      </c>
      <c r="D519">
        <v>7890123456</v>
      </c>
      <c r="E519" s="1">
        <v>45559</v>
      </c>
      <c r="F519" s="1">
        <v>45559</v>
      </c>
      <c r="G519" s="1">
        <v>45593</v>
      </c>
      <c r="H519" t="s">
        <v>59</v>
      </c>
      <c r="J519" t="s">
        <v>47</v>
      </c>
      <c r="L519" s="2" t="s">
        <v>151</v>
      </c>
      <c r="M519" t="s">
        <v>152</v>
      </c>
      <c r="N519" t="s">
        <v>153</v>
      </c>
      <c r="O519">
        <v>1</v>
      </c>
      <c r="P519">
        <v>1224.97</v>
      </c>
      <c r="Q519">
        <v>1113.6099999999999</v>
      </c>
      <c r="R519">
        <v>890.89</v>
      </c>
      <c r="S519">
        <v>222.72</v>
      </c>
      <c r="T519" t="s">
        <v>30</v>
      </c>
      <c r="X519" t="s">
        <v>43</v>
      </c>
      <c r="Y519" t="s">
        <v>44</v>
      </c>
      <c r="Z519" t="s">
        <v>64</v>
      </c>
      <c r="AA519" t="str">
        <f>IFERROR(_xlfn.XLOOKUP($J519,avoidable_ed_reference!$A$2:$A$13,avoidable_ed_reference!$C$2:$C$13),"Not Classified")</f>
        <v>Not Classified</v>
      </c>
      <c r="AB519" t="str">
        <f>IFERROR(_xlfn.XLOOKUP($B519,enrollment!$A$2:$A$801,enrollment!$I$2:$I$801),"")</f>
        <v>TN</v>
      </c>
      <c r="AC519">
        <f>IFERROR(_xlfn.XLOOKUP($B519,enrollment!$A$2:$A$801,enrollment!$L$2:$L$801),"")</f>
        <v>45</v>
      </c>
      <c r="AD519" t="str" cm="1">
        <f t="array" ref="AD519">_xlfn.IFS(AC519="","Unknown",AC519&lt;18,"0-17",AC519&lt;35,"18-34",AC519&lt;50,"35-49",AC519&lt;65,"50-64",TRUE,"65+")</f>
        <v>35-49</v>
      </c>
      <c r="AE519">
        <f>IFERROR(_xlfn.XLOOKUP($B519,enrollment!$A$2:$A$801,enrollment!$O$2:$O$801),"")</f>
        <v>5678901234</v>
      </c>
      <c r="AF519">
        <f>IFERROR(_xlfn.XLOOKUP($AE519,providers!$B$2:$B$11,providers!$Q$2:$Q$11),"")</f>
        <v>3.8</v>
      </c>
      <c r="AG519" s="1">
        <f t="shared" si="8"/>
        <v>45536</v>
      </c>
    </row>
    <row r="520" spans="1:33" x14ac:dyDescent="0.25">
      <c r="A520" t="s">
        <v>661</v>
      </c>
      <c r="B520" t="s">
        <v>652</v>
      </c>
      <c r="C520">
        <v>5678901234</v>
      </c>
      <c r="D520">
        <v>5678901234</v>
      </c>
      <c r="E520" s="1">
        <v>45519</v>
      </c>
      <c r="F520" s="1">
        <v>45519</v>
      </c>
      <c r="G520" s="1">
        <v>45550</v>
      </c>
      <c r="H520" t="s">
        <v>28</v>
      </c>
      <c r="I520">
        <v>11</v>
      </c>
      <c r="J520" t="s">
        <v>35</v>
      </c>
      <c r="K520">
        <v>99213</v>
      </c>
      <c r="O520">
        <v>1</v>
      </c>
      <c r="P520">
        <v>241.89</v>
      </c>
      <c r="Q520">
        <v>179.18</v>
      </c>
      <c r="R520">
        <v>143.34</v>
      </c>
      <c r="S520">
        <v>35.840000000000003</v>
      </c>
      <c r="T520" t="s">
        <v>30</v>
      </c>
      <c r="X520" t="s">
        <v>43</v>
      </c>
      <c r="Y520" t="s">
        <v>44</v>
      </c>
      <c r="Z520" t="s">
        <v>39</v>
      </c>
      <c r="AA520" t="str">
        <f>IFERROR(_xlfn.XLOOKUP($J520,avoidable_ed_reference!$A$2:$A$13,avoidable_ed_reference!$C$2:$C$13),"Not Classified")</f>
        <v>Avoidable</v>
      </c>
      <c r="AB520" t="str">
        <f>IFERROR(_xlfn.XLOOKUP($B520,enrollment!$A$2:$A$801,enrollment!$I$2:$I$801),"")</f>
        <v>TN</v>
      </c>
      <c r="AC520">
        <f>IFERROR(_xlfn.XLOOKUP($B520,enrollment!$A$2:$A$801,enrollment!$L$2:$L$801),"")</f>
        <v>45</v>
      </c>
      <c r="AD520" t="str" cm="1">
        <f t="array" ref="AD520">_xlfn.IFS(AC520="","Unknown",AC520&lt;18,"0-17",AC520&lt;35,"18-34",AC520&lt;50,"35-49",AC520&lt;65,"50-64",TRUE,"65+")</f>
        <v>35-49</v>
      </c>
      <c r="AE520">
        <f>IFERROR(_xlfn.XLOOKUP($B520,enrollment!$A$2:$A$801,enrollment!$O$2:$O$801),"")</f>
        <v>5678901234</v>
      </c>
      <c r="AF520">
        <f>IFERROR(_xlfn.XLOOKUP($AE520,providers!$B$2:$B$11,providers!$Q$2:$Q$11),"")</f>
        <v>3.8</v>
      </c>
      <c r="AG520" s="1">
        <f t="shared" si="8"/>
        <v>45505</v>
      </c>
    </row>
    <row r="521" spans="1:33" x14ac:dyDescent="0.25">
      <c r="A521" t="s">
        <v>662</v>
      </c>
      <c r="B521" t="s">
        <v>652</v>
      </c>
      <c r="C521">
        <v>5678901234</v>
      </c>
      <c r="D521">
        <v>5678901234</v>
      </c>
      <c r="E521" s="1">
        <v>45484</v>
      </c>
      <c r="F521" s="1">
        <v>45484</v>
      </c>
      <c r="G521" s="1">
        <v>45508</v>
      </c>
      <c r="H521" t="s">
        <v>28</v>
      </c>
      <c r="I521">
        <v>11</v>
      </c>
      <c r="J521" t="s">
        <v>35</v>
      </c>
      <c r="K521">
        <v>99213</v>
      </c>
      <c r="O521">
        <v>1</v>
      </c>
      <c r="P521">
        <v>170.57</v>
      </c>
      <c r="Q521">
        <v>126.35</v>
      </c>
      <c r="R521">
        <v>101.08</v>
      </c>
      <c r="S521">
        <v>25.27</v>
      </c>
      <c r="T521" t="s">
        <v>30</v>
      </c>
      <c r="X521" t="s">
        <v>43</v>
      </c>
      <c r="Y521" t="s">
        <v>44</v>
      </c>
      <c r="Z521" t="s">
        <v>39</v>
      </c>
      <c r="AA521" t="str">
        <f>IFERROR(_xlfn.XLOOKUP($J521,avoidable_ed_reference!$A$2:$A$13,avoidable_ed_reference!$C$2:$C$13),"Not Classified")</f>
        <v>Avoidable</v>
      </c>
      <c r="AB521" t="str">
        <f>IFERROR(_xlfn.XLOOKUP($B521,enrollment!$A$2:$A$801,enrollment!$I$2:$I$801),"")</f>
        <v>TN</v>
      </c>
      <c r="AC521">
        <f>IFERROR(_xlfn.XLOOKUP($B521,enrollment!$A$2:$A$801,enrollment!$L$2:$L$801),"")</f>
        <v>45</v>
      </c>
      <c r="AD521" t="str" cm="1">
        <f t="array" ref="AD521">_xlfn.IFS(AC521="","Unknown",AC521&lt;18,"0-17",AC521&lt;35,"18-34",AC521&lt;50,"35-49",AC521&lt;65,"50-64",TRUE,"65+")</f>
        <v>35-49</v>
      </c>
      <c r="AE521">
        <f>IFERROR(_xlfn.XLOOKUP($B521,enrollment!$A$2:$A$801,enrollment!$O$2:$O$801),"")</f>
        <v>5678901234</v>
      </c>
      <c r="AF521">
        <f>IFERROR(_xlfn.XLOOKUP($AE521,providers!$B$2:$B$11,providers!$Q$2:$Q$11),"")</f>
        <v>3.8</v>
      </c>
      <c r="AG521" s="1">
        <f t="shared" si="8"/>
        <v>45474</v>
      </c>
    </row>
    <row r="522" spans="1:33" x14ac:dyDescent="0.25">
      <c r="A522" t="s">
        <v>663</v>
      </c>
      <c r="B522" t="s">
        <v>652</v>
      </c>
      <c r="C522">
        <v>2345678901</v>
      </c>
      <c r="D522">
        <v>2345678901</v>
      </c>
      <c r="E522" s="1">
        <v>45301</v>
      </c>
      <c r="F522" s="1">
        <v>45301</v>
      </c>
      <c r="G522" s="1">
        <v>45321</v>
      </c>
      <c r="H522" t="s">
        <v>28</v>
      </c>
      <c r="I522">
        <v>23</v>
      </c>
      <c r="J522" t="s">
        <v>91</v>
      </c>
      <c r="K522">
        <v>99284</v>
      </c>
      <c r="O522">
        <v>1</v>
      </c>
      <c r="P522">
        <v>2176.27</v>
      </c>
      <c r="Q522">
        <v>1209.04</v>
      </c>
      <c r="R522">
        <v>967.23</v>
      </c>
      <c r="S522">
        <v>241.81</v>
      </c>
      <c r="T522" t="s">
        <v>30</v>
      </c>
      <c r="X522" t="s">
        <v>43</v>
      </c>
      <c r="Y522" t="s">
        <v>44</v>
      </c>
      <c r="Z522" t="s">
        <v>45</v>
      </c>
      <c r="AA522" t="str">
        <f>IFERROR(_xlfn.XLOOKUP($J522,avoidable_ed_reference!$A$2:$A$13,avoidable_ed_reference!$C$2:$C$13),"Not Classified")</f>
        <v>Avoidable</v>
      </c>
      <c r="AB522" t="str">
        <f>IFERROR(_xlfn.XLOOKUP($B522,enrollment!$A$2:$A$801,enrollment!$I$2:$I$801),"")</f>
        <v>TN</v>
      </c>
      <c r="AC522">
        <f>IFERROR(_xlfn.XLOOKUP($B522,enrollment!$A$2:$A$801,enrollment!$L$2:$L$801),"")</f>
        <v>45</v>
      </c>
      <c r="AD522" t="str" cm="1">
        <f t="array" ref="AD522">_xlfn.IFS(AC522="","Unknown",AC522&lt;18,"0-17",AC522&lt;35,"18-34",AC522&lt;50,"35-49",AC522&lt;65,"50-64",TRUE,"65+")</f>
        <v>35-49</v>
      </c>
      <c r="AE522">
        <f>IFERROR(_xlfn.XLOOKUP($B522,enrollment!$A$2:$A$801,enrollment!$O$2:$O$801),"")</f>
        <v>5678901234</v>
      </c>
      <c r="AF522">
        <f>IFERROR(_xlfn.XLOOKUP($AE522,providers!$B$2:$B$11,providers!$Q$2:$Q$11),"")</f>
        <v>3.8</v>
      </c>
      <c r="AG522" s="1">
        <f t="shared" si="8"/>
        <v>45292</v>
      </c>
    </row>
    <row r="523" spans="1:33" x14ac:dyDescent="0.25">
      <c r="A523" t="s">
        <v>664</v>
      </c>
      <c r="B523" t="s">
        <v>652</v>
      </c>
      <c r="C523">
        <v>5678901234</v>
      </c>
      <c r="D523">
        <v>5678901234</v>
      </c>
      <c r="E523" s="1">
        <v>45411</v>
      </c>
      <c r="F523" s="1">
        <v>45411</v>
      </c>
      <c r="G523" s="1">
        <v>45435</v>
      </c>
      <c r="H523" t="s">
        <v>28</v>
      </c>
      <c r="I523">
        <v>11</v>
      </c>
      <c r="J523" t="s">
        <v>35</v>
      </c>
      <c r="K523">
        <v>99213</v>
      </c>
      <c r="O523">
        <v>1</v>
      </c>
      <c r="P523">
        <v>199.33</v>
      </c>
      <c r="Q523">
        <v>147.65</v>
      </c>
      <c r="R523">
        <v>118.12</v>
      </c>
      <c r="S523">
        <v>29.53</v>
      </c>
      <c r="T523" t="s">
        <v>30</v>
      </c>
      <c r="X523" t="s">
        <v>43</v>
      </c>
      <c r="Y523" t="s">
        <v>44</v>
      </c>
      <c r="Z523" t="s">
        <v>39</v>
      </c>
      <c r="AA523" t="str">
        <f>IFERROR(_xlfn.XLOOKUP($J523,avoidable_ed_reference!$A$2:$A$13,avoidable_ed_reference!$C$2:$C$13),"Not Classified")</f>
        <v>Avoidable</v>
      </c>
      <c r="AB523" t="str">
        <f>IFERROR(_xlfn.XLOOKUP($B523,enrollment!$A$2:$A$801,enrollment!$I$2:$I$801),"")</f>
        <v>TN</v>
      </c>
      <c r="AC523">
        <f>IFERROR(_xlfn.XLOOKUP($B523,enrollment!$A$2:$A$801,enrollment!$L$2:$L$801),"")</f>
        <v>45</v>
      </c>
      <c r="AD523" t="str" cm="1">
        <f t="array" ref="AD523">_xlfn.IFS(AC523="","Unknown",AC523&lt;18,"0-17",AC523&lt;35,"18-34",AC523&lt;50,"35-49",AC523&lt;65,"50-64",TRUE,"65+")</f>
        <v>35-49</v>
      </c>
      <c r="AE523">
        <f>IFERROR(_xlfn.XLOOKUP($B523,enrollment!$A$2:$A$801,enrollment!$O$2:$O$801),"")</f>
        <v>5678901234</v>
      </c>
      <c r="AF523">
        <f>IFERROR(_xlfn.XLOOKUP($AE523,providers!$B$2:$B$11,providers!$Q$2:$Q$11),"")</f>
        <v>3.8</v>
      </c>
      <c r="AG523" s="1">
        <f t="shared" si="8"/>
        <v>45383</v>
      </c>
    </row>
    <row r="524" spans="1:33" x14ac:dyDescent="0.25">
      <c r="A524" t="s">
        <v>665</v>
      </c>
      <c r="B524" t="s">
        <v>652</v>
      </c>
      <c r="C524">
        <v>5678901234</v>
      </c>
      <c r="D524">
        <v>5678901234</v>
      </c>
      <c r="E524" s="1">
        <v>45571</v>
      </c>
      <c r="F524" s="1">
        <v>45571</v>
      </c>
      <c r="G524" s="1">
        <v>45585</v>
      </c>
      <c r="H524" t="s">
        <v>28</v>
      </c>
      <c r="I524">
        <v>11</v>
      </c>
      <c r="J524" t="s">
        <v>47</v>
      </c>
      <c r="K524">
        <v>99213</v>
      </c>
      <c r="O524">
        <v>1</v>
      </c>
      <c r="P524">
        <v>165.16</v>
      </c>
      <c r="Q524">
        <v>122.34</v>
      </c>
      <c r="R524">
        <v>97.87</v>
      </c>
      <c r="S524">
        <v>24.47</v>
      </c>
      <c r="T524" t="s">
        <v>30</v>
      </c>
      <c r="X524" t="s">
        <v>43</v>
      </c>
      <c r="Y524" t="s">
        <v>44</v>
      </c>
      <c r="Z524" t="s">
        <v>39</v>
      </c>
      <c r="AA524" t="str">
        <f>IFERROR(_xlfn.XLOOKUP($J524,avoidable_ed_reference!$A$2:$A$13,avoidable_ed_reference!$C$2:$C$13),"Not Classified")</f>
        <v>Not Classified</v>
      </c>
      <c r="AB524" t="str">
        <f>IFERROR(_xlfn.XLOOKUP($B524,enrollment!$A$2:$A$801,enrollment!$I$2:$I$801),"")</f>
        <v>TN</v>
      </c>
      <c r="AC524">
        <f>IFERROR(_xlfn.XLOOKUP($B524,enrollment!$A$2:$A$801,enrollment!$L$2:$L$801),"")</f>
        <v>45</v>
      </c>
      <c r="AD524" t="str" cm="1">
        <f t="array" ref="AD524">_xlfn.IFS(AC524="","Unknown",AC524&lt;18,"0-17",AC524&lt;35,"18-34",AC524&lt;50,"35-49",AC524&lt;65,"50-64",TRUE,"65+")</f>
        <v>35-49</v>
      </c>
      <c r="AE524">
        <f>IFERROR(_xlfn.XLOOKUP($B524,enrollment!$A$2:$A$801,enrollment!$O$2:$O$801),"")</f>
        <v>5678901234</v>
      </c>
      <c r="AF524">
        <f>IFERROR(_xlfn.XLOOKUP($AE524,providers!$B$2:$B$11,providers!$Q$2:$Q$11),"")</f>
        <v>3.8</v>
      </c>
      <c r="AG524" s="1">
        <f t="shared" si="8"/>
        <v>45566</v>
      </c>
    </row>
    <row r="525" spans="1:33" x14ac:dyDescent="0.25">
      <c r="A525" t="s">
        <v>666</v>
      </c>
      <c r="B525" t="s">
        <v>652</v>
      </c>
      <c r="C525">
        <v>3456789012</v>
      </c>
      <c r="D525">
        <v>3456789012</v>
      </c>
      <c r="E525" s="1">
        <v>45546</v>
      </c>
      <c r="F525" s="1">
        <v>45546</v>
      </c>
      <c r="G525" s="1">
        <v>45580</v>
      </c>
      <c r="H525" t="s">
        <v>67</v>
      </c>
      <c r="I525">
        <v>21</v>
      </c>
      <c r="J525" t="s">
        <v>99</v>
      </c>
      <c r="K525">
        <v>99223</v>
      </c>
      <c r="O525">
        <v>1</v>
      </c>
      <c r="P525">
        <v>30799.65</v>
      </c>
      <c r="Q525">
        <v>19870.740000000002</v>
      </c>
      <c r="R525">
        <v>15896.59</v>
      </c>
      <c r="S525">
        <v>3974.15</v>
      </c>
      <c r="T525" t="s">
        <v>30</v>
      </c>
      <c r="V525">
        <v>1</v>
      </c>
      <c r="W525" s="2" t="s">
        <v>68</v>
      </c>
      <c r="X525" t="s">
        <v>43</v>
      </c>
      <c r="Y525" t="s">
        <v>44</v>
      </c>
      <c r="Z525" t="s">
        <v>69</v>
      </c>
      <c r="AA525" t="str">
        <f>IFERROR(_xlfn.XLOOKUP($J525,avoidable_ed_reference!$A$2:$A$13,avoidable_ed_reference!$C$2:$C$13),"Not Classified")</f>
        <v>Not Classified</v>
      </c>
      <c r="AB525" t="str">
        <f>IFERROR(_xlfn.XLOOKUP($B525,enrollment!$A$2:$A$801,enrollment!$I$2:$I$801),"")</f>
        <v>TN</v>
      </c>
      <c r="AC525">
        <f>IFERROR(_xlfn.XLOOKUP($B525,enrollment!$A$2:$A$801,enrollment!$L$2:$L$801),"")</f>
        <v>45</v>
      </c>
      <c r="AD525" t="str" cm="1">
        <f t="array" ref="AD525">_xlfn.IFS(AC525="","Unknown",AC525&lt;18,"0-17",AC525&lt;35,"18-34",AC525&lt;50,"35-49",AC525&lt;65,"50-64",TRUE,"65+")</f>
        <v>35-49</v>
      </c>
      <c r="AE525">
        <f>IFERROR(_xlfn.XLOOKUP($B525,enrollment!$A$2:$A$801,enrollment!$O$2:$O$801),"")</f>
        <v>5678901234</v>
      </c>
      <c r="AF525">
        <f>IFERROR(_xlfn.XLOOKUP($AE525,providers!$B$2:$B$11,providers!$Q$2:$Q$11),"")</f>
        <v>3.8</v>
      </c>
      <c r="AG525" s="1">
        <f t="shared" si="8"/>
        <v>45536</v>
      </c>
    </row>
    <row r="526" spans="1:33" x14ac:dyDescent="0.25">
      <c r="A526" t="s">
        <v>667</v>
      </c>
      <c r="B526" t="s">
        <v>652</v>
      </c>
      <c r="C526">
        <v>9012345678</v>
      </c>
      <c r="D526">
        <v>9012345678</v>
      </c>
      <c r="E526" s="1">
        <v>45514</v>
      </c>
      <c r="F526" s="1">
        <v>45514</v>
      </c>
      <c r="G526" s="1">
        <v>45529</v>
      </c>
      <c r="H526" t="s">
        <v>67</v>
      </c>
      <c r="I526">
        <v>21</v>
      </c>
      <c r="J526" t="s">
        <v>42</v>
      </c>
      <c r="K526">
        <v>99223</v>
      </c>
      <c r="O526">
        <v>1</v>
      </c>
      <c r="P526">
        <v>30079.38</v>
      </c>
      <c r="Q526">
        <v>19406.05</v>
      </c>
      <c r="R526">
        <v>15524.84</v>
      </c>
      <c r="S526">
        <v>3881.21</v>
      </c>
      <c r="T526" t="s">
        <v>30</v>
      </c>
      <c r="V526">
        <v>1</v>
      </c>
      <c r="W526" s="2" t="s">
        <v>68</v>
      </c>
      <c r="X526" t="s">
        <v>43</v>
      </c>
      <c r="Y526" t="s">
        <v>44</v>
      </c>
      <c r="Z526" t="s">
        <v>69</v>
      </c>
      <c r="AA526" t="str">
        <f>IFERROR(_xlfn.XLOOKUP($J526,avoidable_ed_reference!$A$2:$A$13,avoidable_ed_reference!$C$2:$C$13),"Not Classified")</f>
        <v>Non-Avoidable</v>
      </c>
      <c r="AB526" t="str">
        <f>IFERROR(_xlfn.XLOOKUP($B526,enrollment!$A$2:$A$801,enrollment!$I$2:$I$801),"")</f>
        <v>TN</v>
      </c>
      <c r="AC526">
        <f>IFERROR(_xlfn.XLOOKUP($B526,enrollment!$A$2:$A$801,enrollment!$L$2:$L$801),"")</f>
        <v>45</v>
      </c>
      <c r="AD526" t="str" cm="1">
        <f t="array" ref="AD526">_xlfn.IFS(AC526="","Unknown",AC526&lt;18,"0-17",AC526&lt;35,"18-34",AC526&lt;50,"35-49",AC526&lt;65,"50-64",TRUE,"65+")</f>
        <v>35-49</v>
      </c>
      <c r="AE526">
        <f>IFERROR(_xlfn.XLOOKUP($B526,enrollment!$A$2:$A$801,enrollment!$O$2:$O$801),"")</f>
        <v>5678901234</v>
      </c>
      <c r="AF526">
        <f>IFERROR(_xlfn.XLOOKUP($AE526,providers!$B$2:$B$11,providers!$Q$2:$Q$11),"")</f>
        <v>3.8</v>
      </c>
      <c r="AG526" s="1">
        <f t="shared" si="8"/>
        <v>45505</v>
      </c>
    </row>
    <row r="527" spans="1:33" x14ac:dyDescent="0.25">
      <c r="A527" t="s">
        <v>668</v>
      </c>
      <c r="B527" t="s">
        <v>652</v>
      </c>
      <c r="C527">
        <v>7890123456</v>
      </c>
      <c r="D527">
        <v>7890123456</v>
      </c>
      <c r="E527" s="1">
        <v>45337</v>
      </c>
      <c r="F527" s="1">
        <v>45337</v>
      </c>
      <c r="G527" s="1">
        <v>45369</v>
      </c>
      <c r="H527" t="s">
        <v>59</v>
      </c>
      <c r="J527" t="s">
        <v>60</v>
      </c>
      <c r="L527" s="2" t="s">
        <v>151</v>
      </c>
      <c r="M527" t="s">
        <v>152</v>
      </c>
      <c r="N527" t="s">
        <v>153</v>
      </c>
      <c r="O527">
        <v>1</v>
      </c>
      <c r="P527">
        <v>1155.19</v>
      </c>
      <c r="Q527">
        <v>1050.17</v>
      </c>
      <c r="R527">
        <v>840.14</v>
      </c>
      <c r="S527">
        <v>210.03</v>
      </c>
      <c r="T527" t="s">
        <v>30</v>
      </c>
      <c r="X527" t="s">
        <v>43</v>
      </c>
      <c r="Y527" t="s">
        <v>44</v>
      </c>
      <c r="Z527" t="s">
        <v>64</v>
      </c>
      <c r="AA527" t="str">
        <f>IFERROR(_xlfn.XLOOKUP($J527,avoidable_ed_reference!$A$2:$A$13,avoidable_ed_reference!$C$2:$C$13),"Not Classified")</f>
        <v>Not Classified</v>
      </c>
      <c r="AB527" t="str">
        <f>IFERROR(_xlfn.XLOOKUP($B527,enrollment!$A$2:$A$801,enrollment!$I$2:$I$801),"")</f>
        <v>TN</v>
      </c>
      <c r="AC527">
        <f>IFERROR(_xlfn.XLOOKUP($B527,enrollment!$A$2:$A$801,enrollment!$L$2:$L$801),"")</f>
        <v>45</v>
      </c>
      <c r="AD527" t="str" cm="1">
        <f t="array" ref="AD527">_xlfn.IFS(AC527="","Unknown",AC527&lt;18,"0-17",AC527&lt;35,"18-34",AC527&lt;50,"35-49",AC527&lt;65,"50-64",TRUE,"65+")</f>
        <v>35-49</v>
      </c>
      <c r="AE527">
        <f>IFERROR(_xlfn.XLOOKUP($B527,enrollment!$A$2:$A$801,enrollment!$O$2:$O$801),"")</f>
        <v>5678901234</v>
      </c>
      <c r="AF527">
        <f>IFERROR(_xlfn.XLOOKUP($AE527,providers!$B$2:$B$11,providers!$Q$2:$Q$11),"")</f>
        <v>3.8</v>
      </c>
      <c r="AG527" s="1">
        <f t="shared" si="8"/>
        <v>45323</v>
      </c>
    </row>
    <row r="528" spans="1:33" x14ac:dyDescent="0.25">
      <c r="A528" t="s">
        <v>669</v>
      </c>
      <c r="B528" t="s">
        <v>652</v>
      </c>
      <c r="C528">
        <v>5678901234</v>
      </c>
      <c r="D528">
        <v>5678901234</v>
      </c>
      <c r="E528" s="1">
        <v>45352</v>
      </c>
      <c r="F528" s="1">
        <v>45352</v>
      </c>
      <c r="G528" s="1">
        <v>45378</v>
      </c>
      <c r="H528" t="s">
        <v>28</v>
      </c>
      <c r="I528">
        <v>11</v>
      </c>
      <c r="J528" t="s">
        <v>38</v>
      </c>
      <c r="K528">
        <v>99213</v>
      </c>
      <c r="O528">
        <v>1</v>
      </c>
      <c r="P528">
        <v>168.53</v>
      </c>
      <c r="Q528">
        <v>124.84</v>
      </c>
      <c r="R528">
        <v>99.87</v>
      </c>
      <c r="S528">
        <v>24.97</v>
      </c>
      <c r="T528" t="s">
        <v>30</v>
      </c>
      <c r="X528" t="s">
        <v>43</v>
      </c>
      <c r="Y528" t="s">
        <v>44</v>
      </c>
      <c r="Z528" t="s">
        <v>39</v>
      </c>
      <c r="AA528" t="str">
        <f>IFERROR(_xlfn.XLOOKUP($J528,avoidable_ed_reference!$A$2:$A$13,avoidable_ed_reference!$C$2:$C$13),"Not Classified")</f>
        <v>Not Classified</v>
      </c>
      <c r="AB528" t="str">
        <f>IFERROR(_xlfn.XLOOKUP($B528,enrollment!$A$2:$A$801,enrollment!$I$2:$I$801),"")</f>
        <v>TN</v>
      </c>
      <c r="AC528">
        <f>IFERROR(_xlfn.XLOOKUP($B528,enrollment!$A$2:$A$801,enrollment!$L$2:$L$801),"")</f>
        <v>45</v>
      </c>
      <c r="AD528" t="str" cm="1">
        <f t="array" ref="AD528">_xlfn.IFS(AC528="","Unknown",AC528&lt;18,"0-17",AC528&lt;35,"18-34",AC528&lt;50,"35-49",AC528&lt;65,"50-64",TRUE,"65+")</f>
        <v>35-49</v>
      </c>
      <c r="AE528">
        <f>IFERROR(_xlfn.XLOOKUP($B528,enrollment!$A$2:$A$801,enrollment!$O$2:$O$801),"")</f>
        <v>5678901234</v>
      </c>
      <c r="AF528">
        <f>IFERROR(_xlfn.XLOOKUP($AE528,providers!$B$2:$B$11,providers!$Q$2:$Q$11),"")</f>
        <v>3.8</v>
      </c>
      <c r="AG528" s="1">
        <f t="shared" si="8"/>
        <v>45352</v>
      </c>
    </row>
    <row r="529" spans="1:33" x14ac:dyDescent="0.25">
      <c r="A529" t="s">
        <v>670</v>
      </c>
      <c r="B529" t="s">
        <v>652</v>
      </c>
      <c r="C529">
        <v>5678901234</v>
      </c>
      <c r="D529">
        <v>5678901234</v>
      </c>
      <c r="E529" s="1">
        <v>45605</v>
      </c>
      <c r="F529" s="1">
        <v>45605</v>
      </c>
      <c r="G529" s="1">
        <v>45637</v>
      </c>
      <c r="H529" t="s">
        <v>28</v>
      </c>
      <c r="I529">
        <v>11</v>
      </c>
      <c r="J529" t="s">
        <v>35</v>
      </c>
      <c r="K529">
        <v>99213</v>
      </c>
      <c r="O529">
        <v>1</v>
      </c>
      <c r="P529">
        <v>201.84</v>
      </c>
      <c r="Q529">
        <v>149.51</v>
      </c>
      <c r="R529">
        <v>119.61</v>
      </c>
      <c r="S529">
        <v>29.9</v>
      </c>
      <c r="T529" t="s">
        <v>30</v>
      </c>
      <c r="X529" t="s">
        <v>43</v>
      </c>
      <c r="Y529" t="s">
        <v>44</v>
      </c>
      <c r="Z529" t="s">
        <v>39</v>
      </c>
      <c r="AA529" t="str">
        <f>IFERROR(_xlfn.XLOOKUP($J529,avoidable_ed_reference!$A$2:$A$13,avoidable_ed_reference!$C$2:$C$13),"Not Classified")</f>
        <v>Avoidable</v>
      </c>
      <c r="AB529" t="str">
        <f>IFERROR(_xlfn.XLOOKUP($B529,enrollment!$A$2:$A$801,enrollment!$I$2:$I$801),"")</f>
        <v>TN</v>
      </c>
      <c r="AC529">
        <f>IFERROR(_xlfn.XLOOKUP($B529,enrollment!$A$2:$A$801,enrollment!$L$2:$L$801),"")</f>
        <v>45</v>
      </c>
      <c r="AD529" t="str" cm="1">
        <f t="array" ref="AD529">_xlfn.IFS(AC529="","Unknown",AC529&lt;18,"0-17",AC529&lt;35,"18-34",AC529&lt;50,"35-49",AC529&lt;65,"50-64",TRUE,"65+")</f>
        <v>35-49</v>
      </c>
      <c r="AE529">
        <f>IFERROR(_xlfn.XLOOKUP($B529,enrollment!$A$2:$A$801,enrollment!$O$2:$O$801),"")</f>
        <v>5678901234</v>
      </c>
      <c r="AF529">
        <f>IFERROR(_xlfn.XLOOKUP($AE529,providers!$B$2:$B$11,providers!$Q$2:$Q$11),"")</f>
        <v>3.8</v>
      </c>
      <c r="AG529" s="1">
        <f t="shared" si="8"/>
        <v>45597</v>
      </c>
    </row>
    <row r="530" spans="1:33" x14ac:dyDescent="0.25">
      <c r="A530" t="s">
        <v>671</v>
      </c>
      <c r="B530" t="s">
        <v>652</v>
      </c>
      <c r="C530">
        <v>2233445566</v>
      </c>
      <c r="D530">
        <v>2233445566</v>
      </c>
      <c r="E530" s="1">
        <v>45604</v>
      </c>
      <c r="F530" s="1">
        <v>45604</v>
      </c>
      <c r="G530" s="1">
        <v>45636</v>
      </c>
      <c r="H530" t="s">
        <v>59</v>
      </c>
      <c r="J530" t="s">
        <v>47</v>
      </c>
      <c r="L530" s="2" t="s">
        <v>151</v>
      </c>
      <c r="M530" t="s">
        <v>152</v>
      </c>
      <c r="N530" t="s">
        <v>153</v>
      </c>
      <c r="O530">
        <v>1</v>
      </c>
      <c r="P530">
        <v>1174.1400000000001</v>
      </c>
      <c r="Q530">
        <v>1067.4000000000001</v>
      </c>
      <c r="R530">
        <v>853.92</v>
      </c>
      <c r="S530">
        <v>213.48</v>
      </c>
      <c r="T530" t="s">
        <v>30</v>
      </c>
      <c r="X530" t="s">
        <v>43</v>
      </c>
      <c r="Y530" t="s">
        <v>44</v>
      </c>
      <c r="Z530" t="s">
        <v>64</v>
      </c>
      <c r="AA530" t="str">
        <f>IFERROR(_xlfn.XLOOKUP($J530,avoidable_ed_reference!$A$2:$A$13,avoidable_ed_reference!$C$2:$C$13),"Not Classified")</f>
        <v>Not Classified</v>
      </c>
      <c r="AB530" t="str">
        <f>IFERROR(_xlfn.XLOOKUP($B530,enrollment!$A$2:$A$801,enrollment!$I$2:$I$801),"")</f>
        <v>TN</v>
      </c>
      <c r="AC530">
        <f>IFERROR(_xlfn.XLOOKUP($B530,enrollment!$A$2:$A$801,enrollment!$L$2:$L$801),"")</f>
        <v>45</v>
      </c>
      <c r="AD530" t="str" cm="1">
        <f t="array" ref="AD530">_xlfn.IFS(AC530="","Unknown",AC530&lt;18,"0-17",AC530&lt;35,"18-34",AC530&lt;50,"35-49",AC530&lt;65,"50-64",TRUE,"65+")</f>
        <v>35-49</v>
      </c>
      <c r="AE530">
        <f>IFERROR(_xlfn.XLOOKUP($B530,enrollment!$A$2:$A$801,enrollment!$O$2:$O$801),"")</f>
        <v>5678901234</v>
      </c>
      <c r="AF530">
        <f>IFERROR(_xlfn.XLOOKUP($AE530,providers!$B$2:$B$11,providers!$Q$2:$Q$11),"")</f>
        <v>3.8</v>
      </c>
      <c r="AG530" s="1">
        <f t="shared" si="8"/>
        <v>45597</v>
      </c>
    </row>
    <row r="531" spans="1:33" x14ac:dyDescent="0.25">
      <c r="A531" t="s">
        <v>672</v>
      </c>
      <c r="B531" t="s">
        <v>652</v>
      </c>
      <c r="C531">
        <v>3456789012</v>
      </c>
      <c r="D531">
        <v>3456789012</v>
      </c>
      <c r="E531" s="1">
        <v>45331</v>
      </c>
      <c r="F531" s="1">
        <v>45331</v>
      </c>
      <c r="G531" s="1">
        <v>45358</v>
      </c>
      <c r="H531" t="s">
        <v>67</v>
      </c>
      <c r="I531">
        <v>21</v>
      </c>
      <c r="J531" t="s">
        <v>99</v>
      </c>
      <c r="K531">
        <v>99223</v>
      </c>
      <c r="O531">
        <v>1</v>
      </c>
      <c r="P531">
        <v>33560.57</v>
      </c>
      <c r="Q531">
        <v>21651.98</v>
      </c>
      <c r="R531">
        <v>17321.580000000002</v>
      </c>
      <c r="S531">
        <v>4330.3999999999996</v>
      </c>
      <c r="T531" t="s">
        <v>30</v>
      </c>
      <c r="V531">
        <v>1</v>
      </c>
      <c r="W531" s="2" t="s">
        <v>68</v>
      </c>
      <c r="X531" t="s">
        <v>43</v>
      </c>
      <c r="Y531" t="s">
        <v>44</v>
      </c>
      <c r="Z531" t="s">
        <v>69</v>
      </c>
      <c r="AA531" t="str">
        <f>IFERROR(_xlfn.XLOOKUP($J531,avoidable_ed_reference!$A$2:$A$13,avoidable_ed_reference!$C$2:$C$13),"Not Classified")</f>
        <v>Not Classified</v>
      </c>
      <c r="AB531" t="str">
        <f>IFERROR(_xlfn.XLOOKUP($B531,enrollment!$A$2:$A$801,enrollment!$I$2:$I$801),"")</f>
        <v>TN</v>
      </c>
      <c r="AC531">
        <f>IFERROR(_xlfn.XLOOKUP($B531,enrollment!$A$2:$A$801,enrollment!$L$2:$L$801),"")</f>
        <v>45</v>
      </c>
      <c r="AD531" t="str" cm="1">
        <f t="array" ref="AD531">_xlfn.IFS(AC531="","Unknown",AC531&lt;18,"0-17",AC531&lt;35,"18-34",AC531&lt;50,"35-49",AC531&lt;65,"50-64",TRUE,"65+")</f>
        <v>35-49</v>
      </c>
      <c r="AE531">
        <f>IFERROR(_xlfn.XLOOKUP($B531,enrollment!$A$2:$A$801,enrollment!$O$2:$O$801),"")</f>
        <v>5678901234</v>
      </c>
      <c r="AF531">
        <f>IFERROR(_xlfn.XLOOKUP($AE531,providers!$B$2:$B$11,providers!$Q$2:$Q$11),"")</f>
        <v>3.8</v>
      </c>
      <c r="AG531" s="1">
        <f t="shared" si="8"/>
        <v>45323</v>
      </c>
    </row>
    <row r="532" spans="1:33" x14ac:dyDescent="0.25">
      <c r="A532" t="s">
        <v>673</v>
      </c>
      <c r="B532" t="s">
        <v>652</v>
      </c>
      <c r="C532">
        <v>5678901234</v>
      </c>
      <c r="D532">
        <v>5678901234</v>
      </c>
      <c r="E532" s="1">
        <v>45601</v>
      </c>
      <c r="F532" s="1">
        <v>45601</v>
      </c>
      <c r="G532" s="1">
        <v>45619</v>
      </c>
      <c r="H532" t="s">
        <v>28</v>
      </c>
      <c r="I532">
        <v>11</v>
      </c>
      <c r="J532" t="s">
        <v>47</v>
      </c>
      <c r="K532">
        <v>99213</v>
      </c>
      <c r="O532">
        <v>1</v>
      </c>
      <c r="P532">
        <v>184.23</v>
      </c>
      <c r="Q532">
        <v>136.47</v>
      </c>
      <c r="R532">
        <v>109.18</v>
      </c>
      <c r="S532">
        <v>27.29</v>
      </c>
      <c r="T532" t="s">
        <v>30</v>
      </c>
      <c r="X532" t="s">
        <v>43</v>
      </c>
      <c r="Y532" t="s">
        <v>44</v>
      </c>
      <c r="Z532" t="s">
        <v>39</v>
      </c>
      <c r="AA532" t="str">
        <f>IFERROR(_xlfn.XLOOKUP($J532,avoidable_ed_reference!$A$2:$A$13,avoidable_ed_reference!$C$2:$C$13),"Not Classified")</f>
        <v>Not Classified</v>
      </c>
      <c r="AB532" t="str">
        <f>IFERROR(_xlfn.XLOOKUP($B532,enrollment!$A$2:$A$801,enrollment!$I$2:$I$801),"")</f>
        <v>TN</v>
      </c>
      <c r="AC532">
        <f>IFERROR(_xlfn.XLOOKUP($B532,enrollment!$A$2:$A$801,enrollment!$L$2:$L$801),"")</f>
        <v>45</v>
      </c>
      <c r="AD532" t="str" cm="1">
        <f t="array" ref="AD532">_xlfn.IFS(AC532="","Unknown",AC532&lt;18,"0-17",AC532&lt;35,"18-34",AC532&lt;50,"35-49",AC532&lt;65,"50-64",TRUE,"65+")</f>
        <v>35-49</v>
      </c>
      <c r="AE532">
        <f>IFERROR(_xlfn.XLOOKUP($B532,enrollment!$A$2:$A$801,enrollment!$O$2:$O$801),"")</f>
        <v>5678901234</v>
      </c>
      <c r="AF532">
        <f>IFERROR(_xlfn.XLOOKUP($AE532,providers!$B$2:$B$11,providers!$Q$2:$Q$11),"")</f>
        <v>3.8</v>
      </c>
      <c r="AG532" s="1">
        <f t="shared" si="8"/>
        <v>45597</v>
      </c>
    </row>
    <row r="533" spans="1:33" x14ac:dyDescent="0.25">
      <c r="A533" t="s">
        <v>674</v>
      </c>
      <c r="B533" t="s">
        <v>675</v>
      </c>
      <c r="C533">
        <v>5678901234</v>
      </c>
      <c r="D533">
        <v>5678901234</v>
      </c>
      <c r="E533" s="1">
        <v>45583</v>
      </c>
      <c r="F533" s="1">
        <v>45583</v>
      </c>
      <c r="G533" s="1">
        <v>45599</v>
      </c>
      <c r="H533" t="s">
        <v>28</v>
      </c>
      <c r="I533">
        <v>11</v>
      </c>
      <c r="J533" t="s">
        <v>38</v>
      </c>
      <c r="K533">
        <v>99213</v>
      </c>
      <c r="O533">
        <v>1</v>
      </c>
      <c r="P533">
        <v>191.31</v>
      </c>
      <c r="Q533">
        <v>141.71</v>
      </c>
      <c r="R533">
        <v>113.37</v>
      </c>
      <c r="S533">
        <v>28.34</v>
      </c>
      <c r="T533" t="s">
        <v>30</v>
      </c>
      <c r="X533" t="s">
        <v>233</v>
      </c>
      <c r="Y533" t="s">
        <v>32</v>
      </c>
      <c r="Z533" t="s">
        <v>39</v>
      </c>
      <c r="AA533" t="str">
        <f>IFERROR(_xlfn.XLOOKUP($J533,avoidable_ed_reference!$A$2:$A$13,avoidable_ed_reference!$C$2:$C$13),"Not Classified")</f>
        <v>Not Classified</v>
      </c>
      <c r="AB533" t="str">
        <f>IFERROR(_xlfn.XLOOKUP($B533,enrollment!$A$2:$A$801,enrollment!$I$2:$I$801),"")</f>
        <v>TN</v>
      </c>
      <c r="AC533">
        <f>IFERROR(_xlfn.XLOOKUP($B533,enrollment!$A$2:$A$801,enrollment!$L$2:$L$801),"")</f>
        <v>50</v>
      </c>
      <c r="AD533" t="str" cm="1">
        <f t="array" ref="AD533">_xlfn.IFS(AC533="","Unknown",AC533&lt;18,"0-17",AC533&lt;35,"18-34",AC533&lt;50,"35-49",AC533&lt;65,"50-64",TRUE,"65+")</f>
        <v>50-64</v>
      </c>
      <c r="AE533">
        <f>IFERROR(_xlfn.XLOOKUP($B533,enrollment!$A$2:$A$801,enrollment!$O$2:$O$801),"")</f>
        <v>5678901234</v>
      </c>
      <c r="AF533">
        <f>IFERROR(_xlfn.XLOOKUP($AE533,providers!$B$2:$B$11,providers!$Q$2:$Q$11),"")</f>
        <v>3.8</v>
      </c>
      <c r="AG533" s="1">
        <f t="shared" si="8"/>
        <v>45566</v>
      </c>
    </row>
    <row r="534" spans="1:33" x14ac:dyDescent="0.25">
      <c r="A534" t="s">
        <v>676</v>
      </c>
      <c r="B534" t="s">
        <v>675</v>
      </c>
      <c r="C534">
        <v>5678901234</v>
      </c>
      <c r="D534">
        <v>5678901234</v>
      </c>
      <c r="E534" s="1">
        <v>45610</v>
      </c>
      <c r="F534" s="1">
        <v>45610</v>
      </c>
      <c r="G534" s="1">
        <v>45642</v>
      </c>
      <c r="H534" t="s">
        <v>28</v>
      </c>
      <c r="I534">
        <v>20</v>
      </c>
      <c r="J534" t="s">
        <v>35</v>
      </c>
      <c r="K534">
        <v>99213</v>
      </c>
      <c r="O534">
        <v>1</v>
      </c>
      <c r="P534">
        <v>181.64</v>
      </c>
      <c r="Q534">
        <v>139.72</v>
      </c>
      <c r="R534">
        <v>111.78</v>
      </c>
      <c r="S534">
        <v>27.94</v>
      </c>
      <c r="T534" t="s">
        <v>30</v>
      </c>
      <c r="X534" t="s">
        <v>233</v>
      </c>
      <c r="Y534" t="s">
        <v>32</v>
      </c>
      <c r="Z534" t="s">
        <v>36</v>
      </c>
      <c r="AA534" t="str">
        <f>IFERROR(_xlfn.XLOOKUP($J534,avoidable_ed_reference!$A$2:$A$13,avoidable_ed_reference!$C$2:$C$13),"Not Classified")</f>
        <v>Avoidable</v>
      </c>
      <c r="AB534" t="str">
        <f>IFERROR(_xlfn.XLOOKUP($B534,enrollment!$A$2:$A$801,enrollment!$I$2:$I$801),"")</f>
        <v>TN</v>
      </c>
      <c r="AC534">
        <f>IFERROR(_xlfn.XLOOKUP($B534,enrollment!$A$2:$A$801,enrollment!$L$2:$L$801),"")</f>
        <v>50</v>
      </c>
      <c r="AD534" t="str" cm="1">
        <f t="array" ref="AD534">_xlfn.IFS(AC534="","Unknown",AC534&lt;18,"0-17",AC534&lt;35,"18-34",AC534&lt;50,"35-49",AC534&lt;65,"50-64",TRUE,"65+")</f>
        <v>50-64</v>
      </c>
      <c r="AE534">
        <f>IFERROR(_xlfn.XLOOKUP($B534,enrollment!$A$2:$A$801,enrollment!$O$2:$O$801),"")</f>
        <v>5678901234</v>
      </c>
      <c r="AF534">
        <f>IFERROR(_xlfn.XLOOKUP($AE534,providers!$B$2:$B$11,providers!$Q$2:$Q$11),"")</f>
        <v>3.8</v>
      </c>
      <c r="AG534" s="1">
        <f t="shared" si="8"/>
        <v>45597</v>
      </c>
    </row>
    <row r="535" spans="1:33" x14ac:dyDescent="0.25">
      <c r="A535" t="s">
        <v>677</v>
      </c>
      <c r="B535" t="s">
        <v>675</v>
      </c>
      <c r="C535">
        <v>5678901234</v>
      </c>
      <c r="D535">
        <v>5678901234</v>
      </c>
      <c r="E535" s="1">
        <v>45337</v>
      </c>
      <c r="F535" s="1">
        <v>45337</v>
      </c>
      <c r="G535" s="1">
        <v>45353</v>
      </c>
      <c r="H535" t="s">
        <v>28</v>
      </c>
      <c r="I535">
        <v>11</v>
      </c>
      <c r="J535" t="s">
        <v>35</v>
      </c>
      <c r="K535">
        <v>99213</v>
      </c>
      <c r="O535">
        <v>1</v>
      </c>
      <c r="P535">
        <v>239.03</v>
      </c>
      <c r="Q535">
        <v>177.06</v>
      </c>
      <c r="R535">
        <v>141.65</v>
      </c>
      <c r="S535">
        <v>35.409999999999997</v>
      </c>
      <c r="T535" t="s">
        <v>30</v>
      </c>
      <c r="X535" t="s">
        <v>233</v>
      </c>
      <c r="Y535" t="s">
        <v>32</v>
      </c>
      <c r="Z535" t="s">
        <v>39</v>
      </c>
      <c r="AA535" t="str">
        <f>IFERROR(_xlfn.XLOOKUP($J535,avoidable_ed_reference!$A$2:$A$13,avoidable_ed_reference!$C$2:$C$13),"Not Classified")</f>
        <v>Avoidable</v>
      </c>
      <c r="AB535" t="str">
        <f>IFERROR(_xlfn.XLOOKUP($B535,enrollment!$A$2:$A$801,enrollment!$I$2:$I$801),"")</f>
        <v>TN</v>
      </c>
      <c r="AC535">
        <f>IFERROR(_xlfn.XLOOKUP($B535,enrollment!$A$2:$A$801,enrollment!$L$2:$L$801),"")</f>
        <v>50</v>
      </c>
      <c r="AD535" t="str" cm="1">
        <f t="array" ref="AD535">_xlfn.IFS(AC535="","Unknown",AC535&lt;18,"0-17",AC535&lt;35,"18-34",AC535&lt;50,"35-49",AC535&lt;65,"50-64",TRUE,"65+")</f>
        <v>50-64</v>
      </c>
      <c r="AE535">
        <f>IFERROR(_xlfn.XLOOKUP($B535,enrollment!$A$2:$A$801,enrollment!$O$2:$O$801),"")</f>
        <v>5678901234</v>
      </c>
      <c r="AF535">
        <f>IFERROR(_xlfn.XLOOKUP($AE535,providers!$B$2:$B$11,providers!$Q$2:$Q$11),"")</f>
        <v>3.8</v>
      </c>
      <c r="AG535" s="1">
        <f t="shared" si="8"/>
        <v>45323</v>
      </c>
    </row>
    <row r="536" spans="1:33" x14ac:dyDescent="0.25">
      <c r="A536" t="s">
        <v>678</v>
      </c>
      <c r="B536" t="s">
        <v>675</v>
      </c>
      <c r="C536">
        <v>5678901234</v>
      </c>
      <c r="D536">
        <v>5678901234</v>
      </c>
      <c r="E536" s="1">
        <v>45316</v>
      </c>
      <c r="F536" s="1">
        <v>45316</v>
      </c>
      <c r="G536" s="1">
        <v>45332</v>
      </c>
      <c r="H536" t="s">
        <v>28</v>
      </c>
      <c r="I536">
        <v>11</v>
      </c>
      <c r="J536" t="s">
        <v>35</v>
      </c>
      <c r="K536">
        <v>99213</v>
      </c>
      <c r="O536">
        <v>1</v>
      </c>
      <c r="P536">
        <v>218.77</v>
      </c>
      <c r="Q536">
        <v>162.05000000000001</v>
      </c>
      <c r="R536">
        <v>129.63999999999999</v>
      </c>
      <c r="S536">
        <v>32.409999999999997</v>
      </c>
      <c r="T536" t="s">
        <v>30</v>
      </c>
      <c r="X536" t="s">
        <v>233</v>
      </c>
      <c r="Y536" t="s">
        <v>32</v>
      </c>
      <c r="Z536" t="s">
        <v>39</v>
      </c>
      <c r="AA536" t="str">
        <f>IFERROR(_xlfn.XLOOKUP($J536,avoidable_ed_reference!$A$2:$A$13,avoidable_ed_reference!$C$2:$C$13),"Not Classified")</f>
        <v>Avoidable</v>
      </c>
      <c r="AB536" t="str">
        <f>IFERROR(_xlfn.XLOOKUP($B536,enrollment!$A$2:$A$801,enrollment!$I$2:$I$801),"")</f>
        <v>TN</v>
      </c>
      <c r="AC536">
        <f>IFERROR(_xlfn.XLOOKUP($B536,enrollment!$A$2:$A$801,enrollment!$L$2:$L$801),"")</f>
        <v>50</v>
      </c>
      <c r="AD536" t="str" cm="1">
        <f t="array" ref="AD536">_xlfn.IFS(AC536="","Unknown",AC536&lt;18,"0-17",AC536&lt;35,"18-34",AC536&lt;50,"35-49",AC536&lt;65,"50-64",TRUE,"65+")</f>
        <v>50-64</v>
      </c>
      <c r="AE536">
        <f>IFERROR(_xlfn.XLOOKUP($B536,enrollment!$A$2:$A$801,enrollment!$O$2:$O$801),"")</f>
        <v>5678901234</v>
      </c>
      <c r="AF536">
        <f>IFERROR(_xlfn.XLOOKUP($AE536,providers!$B$2:$B$11,providers!$Q$2:$Q$11),"")</f>
        <v>3.8</v>
      </c>
      <c r="AG536" s="1">
        <f t="shared" si="8"/>
        <v>45292</v>
      </c>
    </row>
    <row r="537" spans="1:33" x14ac:dyDescent="0.25">
      <c r="A537" t="s">
        <v>679</v>
      </c>
      <c r="B537" t="s">
        <v>675</v>
      </c>
      <c r="C537">
        <v>5678901234</v>
      </c>
      <c r="D537">
        <v>5678901234</v>
      </c>
      <c r="E537" s="1">
        <v>45425</v>
      </c>
      <c r="F537" s="1">
        <v>45425</v>
      </c>
      <c r="G537" s="1">
        <v>45455</v>
      </c>
      <c r="H537" t="s">
        <v>28</v>
      </c>
      <c r="I537">
        <v>11</v>
      </c>
      <c r="J537" t="s">
        <v>38</v>
      </c>
      <c r="K537">
        <v>99213</v>
      </c>
      <c r="O537">
        <v>1</v>
      </c>
      <c r="P537">
        <v>188.22</v>
      </c>
      <c r="Q537">
        <v>139.41999999999999</v>
      </c>
      <c r="R537">
        <v>111.54</v>
      </c>
      <c r="S537">
        <v>27.88</v>
      </c>
      <c r="T537" t="s">
        <v>30</v>
      </c>
      <c r="X537" t="s">
        <v>233</v>
      </c>
      <c r="Y537" t="s">
        <v>32</v>
      </c>
      <c r="Z537" t="s">
        <v>39</v>
      </c>
      <c r="AA537" t="str">
        <f>IFERROR(_xlfn.XLOOKUP($J537,avoidable_ed_reference!$A$2:$A$13,avoidable_ed_reference!$C$2:$C$13),"Not Classified")</f>
        <v>Not Classified</v>
      </c>
      <c r="AB537" t="str">
        <f>IFERROR(_xlfn.XLOOKUP($B537,enrollment!$A$2:$A$801,enrollment!$I$2:$I$801),"")</f>
        <v>TN</v>
      </c>
      <c r="AC537">
        <f>IFERROR(_xlfn.XLOOKUP($B537,enrollment!$A$2:$A$801,enrollment!$L$2:$L$801),"")</f>
        <v>50</v>
      </c>
      <c r="AD537" t="str" cm="1">
        <f t="array" ref="AD537">_xlfn.IFS(AC537="","Unknown",AC537&lt;18,"0-17",AC537&lt;35,"18-34",AC537&lt;50,"35-49",AC537&lt;65,"50-64",TRUE,"65+")</f>
        <v>50-64</v>
      </c>
      <c r="AE537">
        <f>IFERROR(_xlfn.XLOOKUP($B537,enrollment!$A$2:$A$801,enrollment!$O$2:$O$801),"")</f>
        <v>5678901234</v>
      </c>
      <c r="AF537">
        <f>IFERROR(_xlfn.XLOOKUP($AE537,providers!$B$2:$B$11,providers!$Q$2:$Q$11),"")</f>
        <v>3.8</v>
      </c>
      <c r="AG537" s="1">
        <f t="shared" si="8"/>
        <v>45413</v>
      </c>
    </row>
    <row r="538" spans="1:33" x14ac:dyDescent="0.25">
      <c r="A538" t="s">
        <v>680</v>
      </c>
      <c r="B538" t="s">
        <v>675</v>
      </c>
      <c r="C538">
        <v>5678901234</v>
      </c>
      <c r="D538">
        <v>5678901234</v>
      </c>
      <c r="E538" s="1">
        <v>45356</v>
      </c>
      <c r="F538" s="1">
        <v>45356</v>
      </c>
      <c r="G538" s="1">
        <v>45375</v>
      </c>
      <c r="H538" t="s">
        <v>28</v>
      </c>
      <c r="I538">
        <v>11</v>
      </c>
      <c r="J538" t="s">
        <v>38</v>
      </c>
      <c r="K538">
        <v>99213</v>
      </c>
      <c r="O538">
        <v>1</v>
      </c>
      <c r="P538">
        <v>221.66</v>
      </c>
      <c r="Q538">
        <v>164.19</v>
      </c>
      <c r="R538">
        <v>131.35</v>
      </c>
      <c r="S538">
        <v>32.840000000000003</v>
      </c>
      <c r="T538" t="s">
        <v>30</v>
      </c>
      <c r="X538" t="s">
        <v>233</v>
      </c>
      <c r="Y538" t="s">
        <v>32</v>
      </c>
      <c r="Z538" t="s">
        <v>39</v>
      </c>
      <c r="AA538" t="str">
        <f>IFERROR(_xlfn.XLOOKUP($J538,avoidable_ed_reference!$A$2:$A$13,avoidable_ed_reference!$C$2:$C$13),"Not Classified")</f>
        <v>Not Classified</v>
      </c>
      <c r="AB538" t="str">
        <f>IFERROR(_xlfn.XLOOKUP($B538,enrollment!$A$2:$A$801,enrollment!$I$2:$I$801),"")</f>
        <v>TN</v>
      </c>
      <c r="AC538">
        <f>IFERROR(_xlfn.XLOOKUP($B538,enrollment!$A$2:$A$801,enrollment!$L$2:$L$801),"")</f>
        <v>50</v>
      </c>
      <c r="AD538" t="str" cm="1">
        <f t="array" ref="AD538">_xlfn.IFS(AC538="","Unknown",AC538&lt;18,"0-17",AC538&lt;35,"18-34",AC538&lt;50,"35-49",AC538&lt;65,"50-64",TRUE,"65+")</f>
        <v>50-64</v>
      </c>
      <c r="AE538">
        <f>IFERROR(_xlfn.XLOOKUP($B538,enrollment!$A$2:$A$801,enrollment!$O$2:$O$801),"")</f>
        <v>5678901234</v>
      </c>
      <c r="AF538">
        <f>IFERROR(_xlfn.XLOOKUP($AE538,providers!$B$2:$B$11,providers!$Q$2:$Q$11),"")</f>
        <v>3.8</v>
      </c>
      <c r="AG538" s="1">
        <f t="shared" si="8"/>
        <v>45352</v>
      </c>
    </row>
    <row r="539" spans="1:33" x14ac:dyDescent="0.25">
      <c r="A539" t="s">
        <v>681</v>
      </c>
      <c r="B539" t="s">
        <v>675</v>
      </c>
      <c r="C539">
        <v>5678901234</v>
      </c>
      <c r="D539">
        <v>5678901234</v>
      </c>
      <c r="E539" s="1">
        <v>45642</v>
      </c>
      <c r="F539" s="1">
        <v>45642</v>
      </c>
      <c r="G539" s="1">
        <v>45677</v>
      </c>
      <c r="H539" t="s">
        <v>28</v>
      </c>
      <c r="I539">
        <v>11</v>
      </c>
      <c r="J539" t="s">
        <v>47</v>
      </c>
      <c r="K539">
        <v>99213</v>
      </c>
      <c r="O539">
        <v>1</v>
      </c>
      <c r="P539">
        <v>235.93</v>
      </c>
      <c r="Q539">
        <v>174.76</v>
      </c>
      <c r="R539">
        <v>139.81</v>
      </c>
      <c r="S539">
        <v>34.950000000000003</v>
      </c>
      <c r="T539" t="s">
        <v>30</v>
      </c>
      <c r="X539" t="s">
        <v>233</v>
      </c>
      <c r="Y539" t="s">
        <v>32</v>
      </c>
      <c r="Z539" t="s">
        <v>39</v>
      </c>
      <c r="AA539" t="str">
        <f>IFERROR(_xlfn.XLOOKUP($J539,avoidable_ed_reference!$A$2:$A$13,avoidable_ed_reference!$C$2:$C$13),"Not Classified")</f>
        <v>Not Classified</v>
      </c>
      <c r="AB539" t="str">
        <f>IFERROR(_xlfn.XLOOKUP($B539,enrollment!$A$2:$A$801,enrollment!$I$2:$I$801),"")</f>
        <v>TN</v>
      </c>
      <c r="AC539">
        <f>IFERROR(_xlfn.XLOOKUP($B539,enrollment!$A$2:$A$801,enrollment!$L$2:$L$801),"")</f>
        <v>50</v>
      </c>
      <c r="AD539" t="str" cm="1">
        <f t="array" ref="AD539">_xlfn.IFS(AC539="","Unknown",AC539&lt;18,"0-17",AC539&lt;35,"18-34",AC539&lt;50,"35-49",AC539&lt;65,"50-64",TRUE,"65+")</f>
        <v>50-64</v>
      </c>
      <c r="AE539">
        <f>IFERROR(_xlfn.XLOOKUP($B539,enrollment!$A$2:$A$801,enrollment!$O$2:$O$801),"")</f>
        <v>5678901234</v>
      </c>
      <c r="AF539">
        <f>IFERROR(_xlfn.XLOOKUP($AE539,providers!$B$2:$B$11,providers!$Q$2:$Q$11),"")</f>
        <v>3.8</v>
      </c>
      <c r="AG539" s="1">
        <f t="shared" si="8"/>
        <v>45627</v>
      </c>
    </row>
    <row r="540" spans="1:33" x14ac:dyDescent="0.25">
      <c r="A540" t="s">
        <v>682</v>
      </c>
      <c r="B540" t="s">
        <v>675</v>
      </c>
      <c r="C540">
        <v>7890123456</v>
      </c>
      <c r="D540">
        <v>7890123456</v>
      </c>
      <c r="E540" s="1">
        <v>45545</v>
      </c>
      <c r="F540" s="1">
        <v>45545</v>
      </c>
      <c r="G540" s="1">
        <v>45560</v>
      </c>
      <c r="H540" t="s">
        <v>59</v>
      </c>
      <c r="J540" t="s">
        <v>99</v>
      </c>
      <c r="L540" s="2" t="s">
        <v>61</v>
      </c>
      <c r="M540" t="s">
        <v>62</v>
      </c>
      <c r="N540" t="s">
        <v>63</v>
      </c>
      <c r="O540">
        <v>1</v>
      </c>
      <c r="P540">
        <v>1286.81</v>
      </c>
      <c r="Q540">
        <v>1169.83</v>
      </c>
      <c r="R540">
        <v>935.86</v>
      </c>
      <c r="S540">
        <v>233.97</v>
      </c>
      <c r="T540" t="s">
        <v>30</v>
      </c>
      <c r="X540" t="s">
        <v>233</v>
      </c>
      <c r="Y540" t="s">
        <v>32</v>
      </c>
      <c r="Z540" t="s">
        <v>64</v>
      </c>
      <c r="AA540" t="str">
        <f>IFERROR(_xlfn.XLOOKUP($J540,avoidable_ed_reference!$A$2:$A$13,avoidable_ed_reference!$C$2:$C$13),"Not Classified")</f>
        <v>Not Classified</v>
      </c>
      <c r="AB540" t="str">
        <f>IFERROR(_xlfn.XLOOKUP($B540,enrollment!$A$2:$A$801,enrollment!$I$2:$I$801),"")</f>
        <v>TN</v>
      </c>
      <c r="AC540">
        <f>IFERROR(_xlfn.XLOOKUP($B540,enrollment!$A$2:$A$801,enrollment!$L$2:$L$801),"")</f>
        <v>50</v>
      </c>
      <c r="AD540" t="str" cm="1">
        <f t="array" ref="AD540">_xlfn.IFS(AC540="","Unknown",AC540&lt;18,"0-17",AC540&lt;35,"18-34",AC540&lt;50,"35-49",AC540&lt;65,"50-64",TRUE,"65+")</f>
        <v>50-64</v>
      </c>
      <c r="AE540">
        <f>IFERROR(_xlfn.XLOOKUP($B540,enrollment!$A$2:$A$801,enrollment!$O$2:$O$801),"")</f>
        <v>5678901234</v>
      </c>
      <c r="AF540">
        <f>IFERROR(_xlfn.XLOOKUP($AE540,providers!$B$2:$B$11,providers!$Q$2:$Q$11),"")</f>
        <v>3.8</v>
      </c>
      <c r="AG540" s="1">
        <f t="shared" si="8"/>
        <v>45536</v>
      </c>
    </row>
    <row r="541" spans="1:33" x14ac:dyDescent="0.25">
      <c r="A541" t="s">
        <v>683</v>
      </c>
      <c r="B541" t="s">
        <v>675</v>
      </c>
      <c r="C541">
        <v>8901234567</v>
      </c>
      <c r="D541">
        <v>8901234567</v>
      </c>
      <c r="E541" s="1">
        <v>45377</v>
      </c>
      <c r="F541" s="1">
        <v>45377</v>
      </c>
      <c r="G541" s="1">
        <v>45394</v>
      </c>
      <c r="H541" t="s">
        <v>28</v>
      </c>
      <c r="I541">
        <v>23</v>
      </c>
      <c r="J541" t="s">
        <v>93</v>
      </c>
      <c r="K541">
        <v>99284</v>
      </c>
      <c r="O541">
        <v>1</v>
      </c>
      <c r="P541">
        <v>2502.81</v>
      </c>
      <c r="Q541">
        <v>1390.45</v>
      </c>
      <c r="R541">
        <v>1112.3599999999999</v>
      </c>
      <c r="S541">
        <v>278.08999999999997</v>
      </c>
      <c r="T541" t="s">
        <v>30</v>
      </c>
      <c r="X541" t="s">
        <v>233</v>
      </c>
      <c r="Y541" t="s">
        <v>32</v>
      </c>
      <c r="Z541" t="s">
        <v>45</v>
      </c>
      <c r="AA541" t="str">
        <f>IFERROR(_xlfn.XLOOKUP($J541,avoidable_ed_reference!$A$2:$A$13,avoidable_ed_reference!$C$2:$C$13),"Not Classified")</f>
        <v>Avoidable</v>
      </c>
      <c r="AB541" t="str">
        <f>IFERROR(_xlfn.XLOOKUP($B541,enrollment!$A$2:$A$801,enrollment!$I$2:$I$801),"")</f>
        <v>TN</v>
      </c>
      <c r="AC541">
        <f>IFERROR(_xlfn.XLOOKUP($B541,enrollment!$A$2:$A$801,enrollment!$L$2:$L$801),"")</f>
        <v>50</v>
      </c>
      <c r="AD541" t="str" cm="1">
        <f t="array" ref="AD541">_xlfn.IFS(AC541="","Unknown",AC541&lt;18,"0-17",AC541&lt;35,"18-34",AC541&lt;50,"35-49",AC541&lt;65,"50-64",TRUE,"65+")</f>
        <v>50-64</v>
      </c>
      <c r="AE541">
        <f>IFERROR(_xlfn.XLOOKUP($B541,enrollment!$A$2:$A$801,enrollment!$O$2:$O$801),"")</f>
        <v>5678901234</v>
      </c>
      <c r="AF541">
        <f>IFERROR(_xlfn.XLOOKUP($AE541,providers!$B$2:$B$11,providers!$Q$2:$Q$11),"")</f>
        <v>3.8</v>
      </c>
      <c r="AG541" s="1">
        <f t="shared" si="8"/>
        <v>45352</v>
      </c>
    </row>
    <row r="542" spans="1:33" x14ac:dyDescent="0.25">
      <c r="A542" t="s">
        <v>684</v>
      </c>
      <c r="B542" t="s">
        <v>675</v>
      </c>
      <c r="C542">
        <v>7890123456</v>
      </c>
      <c r="D542">
        <v>7890123456</v>
      </c>
      <c r="E542" s="1">
        <v>45602</v>
      </c>
      <c r="F542" s="1">
        <v>45602</v>
      </c>
      <c r="G542" s="1">
        <v>45619</v>
      </c>
      <c r="H542" t="s">
        <v>28</v>
      </c>
      <c r="I542">
        <v>23</v>
      </c>
      <c r="J542" t="s">
        <v>127</v>
      </c>
      <c r="K542">
        <v>99284</v>
      </c>
      <c r="O542">
        <v>1</v>
      </c>
      <c r="P542">
        <v>2350.91</v>
      </c>
      <c r="Q542">
        <v>1306.06</v>
      </c>
      <c r="R542">
        <v>1044.8499999999999</v>
      </c>
      <c r="S542">
        <v>261.20999999999998</v>
      </c>
      <c r="T542" t="s">
        <v>30</v>
      </c>
      <c r="X542" t="s">
        <v>233</v>
      </c>
      <c r="Y542" t="s">
        <v>32</v>
      </c>
      <c r="Z542" t="s">
        <v>45</v>
      </c>
      <c r="AA542" t="str">
        <f>IFERROR(_xlfn.XLOOKUP($J542,avoidable_ed_reference!$A$2:$A$13,avoidable_ed_reference!$C$2:$C$13),"Not Classified")</f>
        <v>Avoidable</v>
      </c>
      <c r="AB542" t="str">
        <f>IFERROR(_xlfn.XLOOKUP($B542,enrollment!$A$2:$A$801,enrollment!$I$2:$I$801),"")</f>
        <v>TN</v>
      </c>
      <c r="AC542">
        <f>IFERROR(_xlfn.XLOOKUP($B542,enrollment!$A$2:$A$801,enrollment!$L$2:$L$801),"")</f>
        <v>50</v>
      </c>
      <c r="AD542" t="str" cm="1">
        <f t="array" ref="AD542">_xlfn.IFS(AC542="","Unknown",AC542&lt;18,"0-17",AC542&lt;35,"18-34",AC542&lt;50,"35-49",AC542&lt;65,"50-64",TRUE,"65+")</f>
        <v>50-64</v>
      </c>
      <c r="AE542">
        <f>IFERROR(_xlfn.XLOOKUP($B542,enrollment!$A$2:$A$801,enrollment!$O$2:$O$801),"")</f>
        <v>5678901234</v>
      </c>
      <c r="AF542">
        <f>IFERROR(_xlfn.XLOOKUP($AE542,providers!$B$2:$B$11,providers!$Q$2:$Q$11),"")</f>
        <v>3.8</v>
      </c>
      <c r="AG542" s="1">
        <f t="shared" si="8"/>
        <v>45597</v>
      </c>
    </row>
    <row r="543" spans="1:33" x14ac:dyDescent="0.25">
      <c r="A543" t="s">
        <v>685</v>
      </c>
      <c r="B543" t="s">
        <v>686</v>
      </c>
      <c r="C543">
        <v>3456789012</v>
      </c>
      <c r="D543">
        <v>3456789012</v>
      </c>
      <c r="E543" s="1">
        <v>45638</v>
      </c>
      <c r="F543" s="1">
        <v>45638</v>
      </c>
      <c r="G543" s="1">
        <v>45668</v>
      </c>
      <c r="H543" t="s">
        <v>28</v>
      </c>
      <c r="I543">
        <v>23</v>
      </c>
      <c r="J543" t="s">
        <v>77</v>
      </c>
      <c r="K543">
        <v>99284</v>
      </c>
      <c r="O543">
        <v>1</v>
      </c>
      <c r="P543">
        <v>1714.21</v>
      </c>
      <c r="Q543">
        <v>952.34</v>
      </c>
      <c r="R543">
        <v>761.87</v>
      </c>
      <c r="S543">
        <v>190.47</v>
      </c>
      <c r="T543" t="s">
        <v>30</v>
      </c>
      <c r="X543" t="s">
        <v>52</v>
      </c>
      <c r="Y543" t="s">
        <v>44</v>
      </c>
      <c r="Z543" t="s">
        <v>45</v>
      </c>
      <c r="AA543" t="str">
        <f>IFERROR(_xlfn.XLOOKUP($J543,avoidable_ed_reference!$A$2:$A$13,avoidable_ed_reference!$C$2:$C$13),"Not Classified")</f>
        <v>Avoidable</v>
      </c>
      <c r="AB543" t="str">
        <f>IFERROR(_xlfn.XLOOKUP($B543,enrollment!$A$2:$A$801,enrollment!$I$2:$I$801),"")</f>
        <v>GA</v>
      </c>
      <c r="AC543">
        <f>IFERROR(_xlfn.XLOOKUP($B543,enrollment!$A$2:$A$801,enrollment!$L$2:$L$801),"")</f>
        <v>24</v>
      </c>
      <c r="AD543" t="str" cm="1">
        <f t="array" ref="AD543">_xlfn.IFS(AC543="","Unknown",AC543&lt;18,"0-17",AC543&lt;35,"18-34",AC543&lt;50,"35-49",AC543&lt;65,"50-64",TRUE,"65+")</f>
        <v>18-34</v>
      </c>
      <c r="AE543">
        <f>IFERROR(_xlfn.XLOOKUP($B543,enrollment!$A$2:$A$801,enrollment!$O$2:$O$801),"")</f>
        <v>8901234567</v>
      </c>
      <c r="AF543">
        <f>IFERROR(_xlfn.XLOOKUP($AE543,providers!$B$2:$B$11,providers!$Q$2:$Q$11),"")</f>
        <v>3.7</v>
      </c>
      <c r="AG543" s="1">
        <f t="shared" si="8"/>
        <v>45627</v>
      </c>
    </row>
    <row r="544" spans="1:33" x14ac:dyDescent="0.25">
      <c r="A544" t="s">
        <v>687</v>
      </c>
      <c r="B544" t="s">
        <v>686</v>
      </c>
      <c r="C544">
        <v>9012345678</v>
      </c>
      <c r="D544">
        <v>9012345678</v>
      </c>
      <c r="E544" s="1">
        <v>45538</v>
      </c>
      <c r="F544" s="1">
        <v>45538</v>
      </c>
      <c r="G544" s="1">
        <v>45567</v>
      </c>
      <c r="H544" t="s">
        <v>67</v>
      </c>
      <c r="I544">
        <v>21</v>
      </c>
      <c r="J544" t="s">
        <v>80</v>
      </c>
      <c r="K544">
        <v>99223</v>
      </c>
      <c r="O544">
        <v>1</v>
      </c>
      <c r="P544">
        <v>18158.310000000001</v>
      </c>
      <c r="Q544">
        <v>11715.04</v>
      </c>
      <c r="R544">
        <v>9372.0300000000007</v>
      </c>
      <c r="S544">
        <v>2343.0100000000002</v>
      </c>
      <c r="T544" t="s">
        <v>30</v>
      </c>
      <c r="V544">
        <v>1</v>
      </c>
      <c r="W544" s="2" t="s">
        <v>68</v>
      </c>
      <c r="X544" t="s">
        <v>52</v>
      </c>
      <c r="Y544" t="s">
        <v>44</v>
      </c>
      <c r="Z544" t="s">
        <v>69</v>
      </c>
      <c r="AA544" t="str">
        <f>IFERROR(_xlfn.XLOOKUP($J544,avoidable_ed_reference!$A$2:$A$13,avoidable_ed_reference!$C$2:$C$13),"Not Classified")</f>
        <v>Non-Avoidable</v>
      </c>
      <c r="AB544" t="str">
        <f>IFERROR(_xlfn.XLOOKUP($B544,enrollment!$A$2:$A$801,enrollment!$I$2:$I$801),"")</f>
        <v>GA</v>
      </c>
      <c r="AC544">
        <f>IFERROR(_xlfn.XLOOKUP($B544,enrollment!$A$2:$A$801,enrollment!$L$2:$L$801),"")</f>
        <v>24</v>
      </c>
      <c r="AD544" t="str" cm="1">
        <f t="array" ref="AD544">_xlfn.IFS(AC544="","Unknown",AC544&lt;18,"0-17",AC544&lt;35,"18-34",AC544&lt;50,"35-49",AC544&lt;65,"50-64",TRUE,"65+")</f>
        <v>18-34</v>
      </c>
      <c r="AE544">
        <f>IFERROR(_xlfn.XLOOKUP($B544,enrollment!$A$2:$A$801,enrollment!$O$2:$O$801),"")</f>
        <v>8901234567</v>
      </c>
      <c r="AF544">
        <f>IFERROR(_xlfn.XLOOKUP($AE544,providers!$B$2:$B$11,providers!$Q$2:$Q$11),"")</f>
        <v>3.7</v>
      </c>
      <c r="AG544" s="1">
        <f t="shared" si="8"/>
        <v>45536</v>
      </c>
    </row>
    <row r="545" spans="1:33" x14ac:dyDescent="0.25">
      <c r="A545" t="s">
        <v>688</v>
      </c>
      <c r="B545" t="s">
        <v>686</v>
      </c>
      <c r="C545">
        <v>3456789012</v>
      </c>
      <c r="D545">
        <v>3456789012</v>
      </c>
      <c r="E545" s="1">
        <v>45577</v>
      </c>
      <c r="F545" s="1">
        <v>45577</v>
      </c>
      <c r="G545" s="1">
        <v>45595</v>
      </c>
      <c r="H545" t="s">
        <v>67</v>
      </c>
      <c r="I545">
        <v>21</v>
      </c>
      <c r="J545" t="s">
        <v>80</v>
      </c>
      <c r="K545">
        <v>99223</v>
      </c>
      <c r="O545">
        <v>1</v>
      </c>
      <c r="P545">
        <v>26631.59</v>
      </c>
      <c r="Q545">
        <v>17181.669999999998</v>
      </c>
      <c r="R545">
        <v>13745.34</v>
      </c>
      <c r="S545">
        <v>3436.33</v>
      </c>
      <c r="T545" t="s">
        <v>30</v>
      </c>
      <c r="V545">
        <v>1</v>
      </c>
      <c r="W545" s="2" t="s">
        <v>68</v>
      </c>
      <c r="X545" t="s">
        <v>52</v>
      </c>
      <c r="Y545" t="s">
        <v>44</v>
      </c>
      <c r="Z545" t="s">
        <v>69</v>
      </c>
      <c r="AA545" t="str">
        <f>IFERROR(_xlfn.XLOOKUP($J545,avoidable_ed_reference!$A$2:$A$13,avoidable_ed_reference!$C$2:$C$13),"Not Classified")</f>
        <v>Non-Avoidable</v>
      </c>
      <c r="AB545" t="str">
        <f>IFERROR(_xlfn.XLOOKUP($B545,enrollment!$A$2:$A$801,enrollment!$I$2:$I$801),"")</f>
        <v>GA</v>
      </c>
      <c r="AC545">
        <f>IFERROR(_xlfn.XLOOKUP($B545,enrollment!$A$2:$A$801,enrollment!$L$2:$L$801),"")</f>
        <v>24</v>
      </c>
      <c r="AD545" t="str" cm="1">
        <f t="array" ref="AD545">_xlfn.IFS(AC545="","Unknown",AC545&lt;18,"0-17",AC545&lt;35,"18-34",AC545&lt;50,"35-49",AC545&lt;65,"50-64",TRUE,"65+")</f>
        <v>18-34</v>
      </c>
      <c r="AE545">
        <f>IFERROR(_xlfn.XLOOKUP($B545,enrollment!$A$2:$A$801,enrollment!$O$2:$O$801),"")</f>
        <v>8901234567</v>
      </c>
      <c r="AF545">
        <f>IFERROR(_xlfn.XLOOKUP($AE545,providers!$B$2:$B$11,providers!$Q$2:$Q$11),"")</f>
        <v>3.7</v>
      </c>
      <c r="AG545" s="1">
        <f t="shared" si="8"/>
        <v>45566</v>
      </c>
    </row>
    <row r="546" spans="1:33" x14ac:dyDescent="0.25">
      <c r="A546" t="s">
        <v>689</v>
      </c>
      <c r="B546" t="s">
        <v>686</v>
      </c>
      <c r="C546">
        <v>8901234567</v>
      </c>
      <c r="D546">
        <v>8901234567</v>
      </c>
      <c r="E546" s="1">
        <v>45567</v>
      </c>
      <c r="F546" s="1">
        <v>45567</v>
      </c>
      <c r="G546" s="1">
        <v>45598</v>
      </c>
      <c r="H546" t="s">
        <v>28</v>
      </c>
      <c r="I546">
        <v>11</v>
      </c>
      <c r="J546" t="s">
        <v>38</v>
      </c>
      <c r="K546">
        <v>99213</v>
      </c>
      <c r="O546">
        <v>1</v>
      </c>
      <c r="P546">
        <v>227.95</v>
      </c>
      <c r="Q546">
        <v>168.85</v>
      </c>
      <c r="R546">
        <v>135.08000000000001</v>
      </c>
      <c r="S546">
        <v>33.770000000000003</v>
      </c>
      <c r="T546" t="s">
        <v>30</v>
      </c>
      <c r="X546" t="s">
        <v>52</v>
      </c>
      <c r="Y546" t="s">
        <v>44</v>
      </c>
      <c r="Z546" t="s">
        <v>39</v>
      </c>
      <c r="AA546" t="str">
        <f>IFERROR(_xlfn.XLOOKUP($J546,avoidable_ed_reference!$A$2:$A$13,avoidable_ed_reference!$C$2:$C$13),"Not Classified")</f>
        <v>Not Classified</v>
      </c>
      <c r="AB546" t="str">
        <f>IFERROR(_xlfn.XLOOKUP($B546,enrollment!$A$2:$A$801,enrollment!$I$2:$I$801),"")</f>
        <v>GA</v>
      </c>
      <c r="AC546">
        <f>IFERROR(_xlfn.XLOOKUP($B546,enrollment!$A$2:$A$801,enrollment!$L$2:$L$801),"")</f>
        <v>24</v>
      </c>
      <c r="AD546" t="str" cm="1">
        <f t="array" ref="AD546">_xlfn.IFS(AC546="","Unknown",AC546&lt;18,"0-17",AC546&lt;35,"18-34",AC546&lt;50,"35-49",AC546&lt;65,"50-64",TRUE,"65+")</f>
        <v>18-34</v>
      </c>
      <c r="AE546">
        <f>IFERROR(_xlfn.XLOOKUP($B546,enrollment!$A$2:$A$801,enrollment!$O$2:$O$801),"")</f>
        <v>8901234567</v>
      </c>
      <c r="AF546">
        <f>IFERROR(_xlfn.XLOOKUP($AE546,providers!$B$2:$B$11,providers!$Q$2:$Q$11),"")</f>
        <v>3.7</v>
      </c>
      <c r="AG546" s="1">
        <f t="shared" si="8"/>
        <v>45566</v>
      </c>
    </row>
    <row r="547" spans="1:33" x14ac:dyDescent="0.25">
      <c r="A547" t="s">
        <v>690</v>
      </c>
      <c r="B547" t="s">
        <v>686</v>
      </c>
      <c r="C547">
        <v>8901234567</v>
      </c>
      <c r="D547">
        <v>8901234567</v>
      </c>
      <c r="E547" s="1">
        <v>45415</v>
      </c>
      <c r="F547" s="1">
        <v>45415</v>
      </c>
      <c r="G547" s="1">
        <v>45436</v>
      </c>
      <c r="H547" t="s">
        <v>28</v>
      </c>
      <c r="I547">
        <v>11</v>
      </c>
      <c r="J547" t="s">
        <v>38</v>
      </c>
      <c r="K547">
        <v>99213</v>
      </c>
      <c r="O547">
        <v>1</v>
      </c>
      <c r="P547">
        <v>180.56</v>
      </c>
      <c r="Q547">
        <v>133.75</v>
      </c>
      <c r="R547">
        <v>107</v>
      </c>
      <c r="S547">
        <v>26.75</v>
      </c>
      <c r="T547" t="s">
        <v>30</v>
      </c>
      <c r="X547" t="s">
        <v>52</v>
      </c>
      <c r="Y547" t="s">
        <v>44</v>
      </c>
      <c r="Z547" t="s">
        <v>39</v>
      </c>
      <c r="AA547" t="str">
        <f>IFERROR(_xlfn.XLOOKUP($J547,avoidable_ed_reference!$A$2:$A$13,avoidable_ed_reference!$C$2:$C$13),"Not Classified")</f>
        <v>Not Classified</v>
      </c>
      <c r="AB547" t="str">
        <f>IFERROR(_xlfn.XLOOKUP($B547,enrollment!$A$2:$A$801,enrollment!$I$2:$I$801),"")</f>
        <v>GA</v>
      </c>
      <c r="AC547">
        <f>IFERROR(_xlfn.XLOOKUP($B547,enrollment!$A$2:$A$801,enrollment!$L$2:$L$801),"")</f>
        <v>24</v>
      </c>
      <c r="AD547" t="str" cm="1">
        <f t="array" ref="AD547">_xlfn.IFS(AC547="","Unknown",AC547&lt;18,"0-17",AC547&lt;35,"18-34",AC547&lt;50,"35-49",AC547&lt;65,"50-64",TRUE,"65+")</f>
        <v>18-34</v>
      </c>
      <c r="AE547">
        <f>IFERROR(_xlfn.XLOOKUP($B547,enrollment!$A$2:$A$801,enrollment!$O$2:$O$801),"")</f>
        <v>8901234567</v>
      </c>
      <c r="AF547">
        <f>IFERROR(_xlfn.XLOOKUP($AE547,providers!$B$2:$B$11,providers!$Q$2:$Q$11),"")</f>
        <v>3.7</v>
      </c>
      <c r="AG547" s="1">
        <f t="shared" si="8"/>
        <v>45413</v>
      </c>
    </row>
    <row r="548" spans="1:33" x14ac:dyDescent="0.25">
      <c r="A548" t="s">
        <v>691</v>
      </c>
      <c r="B548" t="s">
        <v>686</v>
      </c>
      <c r="C548">
        <v>3456789012</v>
      </c>
      <c r="D548">
        <v>3456789012</v>
      </c>
      <c r="E548" s="1">
        <v>45363</v>
      </c>
      <c r="F548" s="1">
        <v>45363</v>
      </c>
      <c r="G548" s="1">
        <v>45378</v>
      </c>
      <c r="H548" t="s">
        <v>59</v>
      </c>
      <c r="J548" t="s">
        <v>60</v>
      </c>
      <c r="L548" s="2" t="s">
        <v>61</v>
      </c>
      <c r="M548" t="s">
        <v>62</v>
      </c>
      <c r="N548" t="s">
        <v>63</v>
      </c>
      <c r="O548">
        <v>1</v>
      </c>
      <c r="P548">
        <v>966.44</v>
      </c>
      <c r="Q548">
        <v>878.58</v>
      </c>
      <c r="R548">
        <v>702.86</v>
      </c>
      <c r="S548">
        <v>175.72</v>
      </c>
      <c r="T548" t="s">
        <v>30</v>
      </c>
      <c r="X548" t="s">
        <v>52</v>
      </c>
      <c r="Y548" t="s">
        <v>44</v>
      </c>
      <c r="Z548" t="s">
        <v>64</v>
      </c>
      <c r="AA548" t="str">
        <f>IFERROR(_xlfn.XLOOKUP($J548,avoidable_ed_reference!$A$2:$A$13,avoidable_ed_reference!$C$2:$C$13),"Not Classified")</f>
        <v>Not Classified</v>
      </c>
      <c r="AB548" t="str">
        <f>IFERROR(_xlfn.XLOOKUP($B548,enrollment!$A$2:$A$801,enrollment!$I$2:$I$801),"")</f>
        <v>GA</v>
      </c>
      <c r="AC548">
        <f>IFERROR(_xlfn.XLOOKUP($B548,enrollment!$A$2:$A$801,enrollment!$L$2:$L$801),"")</f>
        <v>24</v>
      </c>
      <c r="AD548" t="str" cm="1">
        <f t="array" ref="AD548">_xlfn.IFS(AC548="","Unknown",AC548&lt;18,"0-17",AC548&lt;35,"18-34",AC548&lt;50,"35-49",AC548&lt;65,"50-64",TRUE,"65+")</f>
        <v>18-34</v>
      </c>
      <c r="AE548">
        <f>IFERROR(_xlfn.XLOOKUP($B548,enrollment!$A$2:$A$801,enrollment!$O$2:$O$801),"")</f>
        <v>8901234567</v>
      </c>
      <c r="AF548">
        <f>IFERROR(_xlfn.XLOOKUP($AE548,providers!$B$2:$B$11,providers!$Q$2:$Q$11),"")</f>
        <v>3.7</v>
      </c>
      <c r="AG548" s="1">
        <f t="shared" si="8"/>
        <v>45352</v>
      </c>
    </row>
    <row r="549" spans="1:33" x14ac:dyDescent="0.25">
      <c r="A549" t="s">
        <v>692</v>
      </c>
      <c r="B549" t="s">
        <v>686</v>
      </c>
      <c r="C549">
        <v>8901234567</v>
      </c>
      <c r="D549">
        <v>8901234567</v>
      </c>
      <c r="E549" s="1">
        <v>45366</v>
      </c>
      <c r="F549" s="1">
        <v>45366</v>
      </c>
      <c r="G549" s="1">
        <v>45384</v>
      </c>
      <c r="H549" t="s">
        <v>28</v>
      </c>
      <c r="I549">
        <v>11</v>
      </c>
      <c r="J549" t="s">
        <v>47</v>
      </c>
      <c r="K549">
        <v>99213</v>
      </c>
      <c r="O549">
        <v>1</v>
      </c>
      <c r="P549">
        <v>186.84</v>
      </c>
      <c r="Q549">
        <v>138.4</v>
      </c>
      <c r="R549">
        <v>110.72</v>
      </c>
      <c r="S549">
        <v>27.68</v>
      </c>
      <c r="T549" t="s">
        <v>30</v>
      </c>
      <c r="X549" t="s">
        <v>52</v>
      </c>
      <c r="Y549" t="s">
        <v>44</v>
      </c>
      <c r="Z549" t="s">
        <v>39</v>
      </c>
      <c r="AA549" t="str">
        <f>IFERROR(_xlfn.XLOOKUP($J549,avoidable_ed_reference!$A$2:$A$13,avoidable_ed_reference!$C$2:$C$13),"Not Classified")</f>
        <v>Not Classified</v>
      </c>
      <c r="AB549" t="str">
        <f>IFERROR(_xlfn.XLOOKUP($B549,enrollment!$A$2:$A$801,enrollment!$I$2:$I$801),"")</f>
        <v>GA</v>
      </c>
      <c r="AC549">
        <f>IFERROR(_xlfn.XLOOKUP($B549,enrollment!$A$2:$A$801,enrollment!$L$2:$L$801),"")</f>
        <v>24</v>
      </c>
      <c r="AD549" t="str" cm="1">
        <f t="array" ref="AD549">_xlfn.IFS(AC549="","Unknown",AC549&lt;18,"0-17",AC549&lt;35,"18-34",AC549&lt;50,"35-49",AC549&lt;65,"50-64",TRUE,"65+")</f>
        <v>18-34</v>
      </c>
      <c r="AE549">
        <f>IFERROR(_xlfn.XLOOKUP($B549,enrollment!$A$2:$A$801,enrollment!$O$2:$O$801),"")</f>
        <v>8901234567</v>
      </c>
      <c r="AF549">
        <f>IFERROR(_xlfn.XLOOKUP($AE549,providers!$B$2:$B$11,providers!$Q$2:$Q$11),"")</f>
        <v>3.7</v>
      </c>
      <c r="AG549" s="1">
        <f t="shared" si="8"/>
        <v>45352</v>
      </c>
    </row>
    <row r="550" spans="1:33" x14ac:dyDescent="0.25">
      <c r="A550" t="s">
        <v>693</v>
      </c>
      <c r="B550" t="s">
        <v>686</v>
      </c>
      <c r="C550">
        <v>8901234567</v>
      </c>
      <c r="D550">
        <v>8901234567</v>
      </c>
      <c r="E550" s="1">
        <v>45437</v>
      </c>
      <c r="F550" s="1">
        <v>45437</v>
      </c>
      <c r="G550" s="1">
        <v>45471</v>
      </c>
      <c r="H550" t="s">
        <v>28</v>
      </c>
      <c r="I550">
        <v>11</v>
      </c>
      <c r="J550" t="s">
        <v>35</v>
      </c>
      <c r="K550">
        <v>99213</v>
      </c>
      <c r="O550">
        <v>1</v>
      </c>
      <c r="P550">
        <v>214.53</v>
      </c>
      <c r="Q550">
        <v>158.91</v>
      </c>
      <c r="R550">
        <v>127.13</v>
      </c>
      <c r="S550">
        <v>31.78</v>
      </c>
      <c r="T550" t="s">
        <v>30</v>
      </c>
      <c r="X550" t="s">
        <v>52</v>
      </c>
      <c r="Y550" t="s">
        <v>44</v>
      </c>
      <c r="Z550" t="s">
        <v>39</v>
      </c>
      <c r="AA550" t="str">
        <f>IFERROR(_xlfn.XLOOKUP($J550,avoidable_ed_reference!$A$2:$A$13,avoidable_ed_reference!$C$2:$C$13),"Not Classified")</f>
        <v>Avoidable</v>
      </c>
      <c r="AB550" t="str">
        <f>IFERROR(_xlfn.XLOOKUP($B550,enrollment!$A$2:$A$801,enrollment!$I$2:$I$801),"")</f>
        <v>GA</v>
      </c>
      <c r="AC550">
        <f>IFERROR(_xlfn.XLOOKUP($B550,enrollment!$A$2:$A$801,enrollment!$L$2:$L$801),"")</f>
        <v>24</v>
      </c>
      <c r="AD550" t="str" cm="1">
        <f t="array" ref="AD550">_xlfn.IFS(AC550="","Unknown",AC550&lt;18,"0-17",AC550&lt;35,"18-34",AC550&lt;50,"35-49",AC550&lt;65,"50-64",TRUE,"65+")</f>
        <v>18-34</v>
      </c>
      <c r="AE550">
        <f>IFERROR(_xlfn.XLOOKUP($B550,enrollment!$A$2:$A$801,enrollment!$O$2:$O$801),"")</f>
        <v>8901234567</v>
      </c>
      <c r="AF550">
        <f>IFERROR(_xlfn.XLOOKUP($AE550,providers!$B$2:$B$11,providers!$Q$2:$Q$11),"")</f>
        <v>3.7</v>
      </c>
      <c r="AG550" s="1">
        <f t="shared" si="8"/>
        <v>45413</v>
      </c>
    </row>
    <row r="551" spans="1:33" x14ac:dyDescent="0.25">
      <c r="A551" t="s">
        <v>694</v>
      </c>
      <c r="B551" t="s">
        <v>686</v>
      </c>
      <c r="C551">
        <v>8901234567</v>
      </c>
      <c r="D551">
        <v>8901234567</v>
      </c>
      <c r="E551" s="1">
        <v>45647</v>
      </c>
      <c r="F551" s="1">
        <v>45647</v>
      </c>
      <c r="G551" s="1">
        <v>45667</v>
      </c>
      <c r="H551" t="s">
        <v>28</v>
      </c>
      <c r="I551">
        <v>11</v>
      </c>
      <c r="J551" t="s">
        <v>38</v>
      </c>
      <c r="K551">
        <v>99213</v>
      </c>
      <c r="O551">
        <v>1</v>
      </c>
      <c r="P551">
        <v>196.7</v>
      </c>
      <c r="Q551">
        <v>145.69999999999999</v>
      </c>
      <c r="R551">
        <v>116.56</v>
      </c>
      <c r="S551">
        <v>29.14</v>
      </c>
      <c r="T551" t="s">
        <v>30</v>
      </c>
      <c r="X551" t="s">
        <v>52</v>
      </c>
      <c r="Y551" t="s">
        <v>44</v>
      </c>
      <c r="Z551" t="s">
        <v>39</v>
      </c>
      <c r="AA551" t="str">
        <f>IFERROR(_xlfn.XLOOKUP($J551,avoidable_ed_reference!$A$2:$A$13,avoidable_ed_reference!$C$2:$C$13),"Not Classified")</f>
        <v>Not Classified</v>
      </c>
      <c r="AB551" t="str">
        <f>IFERROR(_xlfn.XLOOKUP($B551,enrollment!$A$2:$A$801,enrollment!$I$2:$I$801),"")</f>
        <v>GA</v>
      </c>
      <c r="AC551">
        <f>IFERROR(_xlfn.XLOOKUP($B551,enrollment!$A$2:$A$801,enrollment!$L$2:$L$801),"")</f>
        <v>24</v>
      </c>
      <c r="AD551" t="str" cm="1">
        <f t="array" ref="AD551">_xlfn.IFS(AC551="","Unknown",AC551&lt;18,"0-17",AC551&lt;35,"18-34",AC551&lt;50,"35-49",AC551&lt;65,"50-64",TRUE,"65+")</f>
        <v>18-34</v>
      </c>
      <c r="AE551">
        <f>IFERROR(_xlfn.XLOOKUP($B551,enrollment!$A$2:$A$801,enrollment!$O$2:$O$801),"")</f>
        <v>8901234567</v>
      </c>
      <c r="AF551">
        <f>IFERROR(_xlfn.XLOOKUP($AE551,providers!$B$2:$B$11,providers!$Q$2:$Q$11),"")</f>
        <v>3.7</v>
      </c>
      <c r="AG551" s="1">
        <f t="shared" si="8"/>
        <v>45627</v>
      </c>
    </row>
    <row r="552" spans="1:33" x14ac:dyDescent="0.25">
      <c r="A552" t="s">
        <v>695</v>
      </c>
      <c r="B552" t="s">
        <v>696</v>
      </c>
      <c r="C552">
        <v>2345678901</v>
      </c>
      <c r="D552">
        <v>2345678901</v>
      </c>
      <c r="E552" s="1">
        <v>45318</v>
      </c>
      <c r="F552" s="1">
        <v>45318</v>
      </c>
      <c r="G552" s="1">
        <v>45340</v>
      </c>
      <c r="H552" t="s">
        <v>28</v>
      </c>
      <c r="I552">
        <v>23</v>
      </c>
      <c r="J552" t="s">
        <v>91</v>
      </c>
      <c r="K552">
        <v>99284</v>
      </c>
      <c r="O552">
        <v>1</v>
      </c>
      <c r="P552">
        <v>2224.89</v>
      </c>
      <c r="Q552">
        <v>1236.05</v>
      </c>
      <c r="R552">
        <v>988.84</v>
      </c>
      <c r="S552">
        <v>247.21</v>
      </c>
      <c r="T552" t="s">
        <v>30</v>
      </c>
      <c r="X552" t="s">
        <v>233</v>
      </c>
      <c r="Y552" t="s">
        <v>32</v>
      </c>
      <c r="Z552" t="s">
        <v>45</v>
      </c>
      <c r="AA552" t="str">
        <f>IFERROR(_xlfn.XLOOKUP($J552,avoidable_ed_reference!$A$2:$A$13,avoidable_ed_reference!$C$2:$C$13),"Not Classified")</f>
        <v>Avoidable</v>
      </c>
      <c r="AB552" t="str">
        <f>IFERROR(_xlfn.XLOOKUP($B552,enrollment!$A$2:$A$801,enrollment!$I$2:$I$801),"")</f>
        <v>TN</v>
      </c>
      <c r="AC552">
        <f>IFERROR(_xlfn.XLOOKUP($B552,enrollment!$A$2:$A$801,enrollment!$L$2:$L$801),"")</f>
        <v>76</v>
      </c>
      <c r="AD552" t="str" cm="1">
        <f t="array" ref="AD552">_xlfn.IFS(AC552="","Unknown",AC552&lt;18,"0-17",AC552&lt;35,"18-34",AC552&lt;50,"35-49",AC552&lt;65,"50-64",TRUE,"65+")</f>
        <v>65+</v>
      </c>
      <c r="AE552">
        <f>IFERROR(_xlfn.XLOOKUP($B552,enrollment!$A$2:$A$801,enrollment!$O$2:$O$801),"")</f>
        <v>2233445566</v>
      </c>
      <c r="AF552">
        <f>IFERROR(_xlfn.XLOOKUP($AE552,providers!$B$2:$B$11,providers!$Q$2:$Q$11),"")</f>
        <v>3.5</v>
      </c>
      <c r="AG552" s="1">
        <f t="shared" si="8"/>
        <v>45292</v>
      </c>
    </row>
    <row r="553" spans="1:33" x14ac:dyDescent="0.25">
      <c r="A553" t="s">
        <v>697</v>
      </c>
      <c r="B553" t="s">
        <v>696</v>
      </c>
      <c r="C553">
        <v>2233445566</v>
      </c>
      <c r="D553">
        <v>2233445566</v>
      </c>
      <c r="E553" s="1">
        <v>45358</v>
      </c>
      <c r="F553" s="1">
        <v>45358</v>
      </c>
      <c r="G553" s="1">
        <v>45384</v>
      </c>
      <c r="H553" t="s">
        <v>28</v>
      </c>
      <c r="I553">
        <v>11</v>
      </c>
      <c r="J553" t="s">
        <v>38</v>
      </c>
      <c r="K553">
        <v>99213</v>
      </c>
      <c r="O553">
        <v>1</v>
      </c>
      <c r="P553">
        <v>222.48</v>
      </c>
      <c r="Q553">
        <v>164.8</v>
      </c>
      <c r="R553">
        <v>131.84</v>
      </c>
      <c r="S553">
        <v>32.96</v>
      </c>
      <c r="T553" t="s">
        <v>30</v>
      </c>
      <c r="X553" t="s">
        <v>233</v>
      </c>
      <c r="Y553" t="s">
        <v>32</v>
      </c>
      <c r="Z553" t="s">
        <v>39</v>
      </c>
      <c r="AA553" t="str">
        <f>IFERROR(_xlfn.XLOOKUP($J553,avoidable_ed_reference!$A$2:$A$13,avoidable_ed_reference!$C$2:$C$13),"Not Classified")</f>
        <v>Not Classified</v>
      </c>
      <c r="AB553" t="str">
        <f>IFERROR(_xlfn.XLOOKUP($B553,enrollment!$A$2:$A$801,enrollment!$I$2:$I$801),"")</f>
        <v>TN</v>
      </c>
      <c r="AC553">
        <f>IFERROR(_xlfn.XLOOKUP($B553,enrollment!$A$2:$A$801,enrollment!$L$2:$L$801),"")</f>
        <v>76</v>
      </c>
      <c r="AD553" t="str" cm="1">
        <f t="array" ref="AD553">_xlfn.IFS(AC553="","Unknown",AC553&lt;18,"0-17",AC553&lt;35,"18-34",AC553&lt;50,"35-49",AC553&lt;65,"50-64",TRUE,"65+")</f>
        <v>65+</v>
      </c>
      <c r="AE553">
        <f>IFERROR(_xlfn.XLOOKUP($B553,enrollment!$A$2:$A$801,enrollment!$O$2:$O$801),"")</f>
        <v>2233445566</v>
      </c>
      <c r="AF553">
        <f>IFERROR(_xlfn.XLOOKUP($AE553,providers!$B$2:$B$11,providers!$Q$2:$Q$11),"")</f>
        <v>3.5</v>
      </c>
      <c r="AG553" s="1">
        <f t="shared" si="8"/>
        <v>45352</v>
      </c>
    </row>
    <row r="554" spans="1:33" x14ac:dyDescent="0.25">
      <c r="A554" t="s">
        <v>698</v>
      </c>
      <c r="B554" t="s">
        <v>696</v>
      </c>
      <c r="C554">
        <v>8901234567</v>
      </c>
      <c r="D554">
        <v>8901234567</v>
      </c>
      <c r="E554" s="1">
        <v>45422</v>
      </c>
      <c r="F554" s="1">
        <v>45422</v>
      </c>
      <c r="G554" s="1">
        <v>45440</v>
      </c>
      <c r="H554" t="s">
        <v>28</v>
      </c>
      <c r="I554">
        <v>22</v>
      </c>
      <c r="J554" t="s">
        <v>29</v>
      </c>
      <c r="K554">
        <v>90837</v>
      </c>
      <c r="O554">
        <v>1</v>
      </c>
      <c r="P554">
        <v>280.8</v>
      </c>
      <c r="Q554">
        <v>208</v>
      </c>
      <c r="R554">
        <v>166.4</v>
      </c>
      <c r="S554">
        <v>41.6</v>
      </c>
      <c r="T554" t="s">
        <v>30</v>
      </c>
      <c r="X554" t="s">
        <v>233</v>
      </c>
      <c r="Y554" t="s">
        <v>32</v>
      </c>
      <c r="Z554" t="s">
        <v>33</v>
      </c>
      <c r="AA554" t="str">
        <f>IFERROR(_xlfn.XLOOKUP($J554,avoidable_ed_reference!$A$2:$A$13,avoidable_ed_reference!$C$2:$C$13),"Not Classified")</f>
        <v>Potentially Avoidable</v>
      </c>
      <c r="AB554" t="str">
        <f>IFERROR(_xlfn.XLOOKUP($B554,enrollment!$A$2:$A$801,enrollment!$I$2:$I$801),"")</f>
        <v>TN</v>
      </c>
      <c r="AC554">
        <f>IFERROR(_xlfn.XLOOKUP($B554,enrollment!$A$2:$A$801,enrollment!$L$2:$L$801),"")</f>
        <v>76</v>
      </c>
      <c r="AD554" t="str" cm="1">
        <f t="array" ref="AD554">_xlfn.IFS(AC554="","Unknown",AC554&lt;18,"0-17",AC554&lt;35,"18-34",AC554&lt;50,"35-49",AC554&lt;65,"50-64",TRUE,"65+")</f>
        <v>65+</v>
      </c>
      <c r="AE554">
        <f>IFERROR(_xlfn.XLOOKUP($B554,enrollment!$A$2:$A$801,enrollment!$O$2:$O$801),"")</f>
        <v>2233445566</v>
      </c>
      <c r="AF554">
        <f>IFERROR(_xlfn.XLOOKUP($AE554,providers!$B$2:$B$11,providers!$Q$2:$Q$11),"")</f>
        <v>3.5</v>
      </c>
      <c r="AG554" s="1">
        <f t="shared" si="8"/>
        <v>45413</v>
      </c>
    </row>
    <row r="555" spans="1:33" x14ac:dyDescent="0.25">
      <c r="A555" t="s">
        <v>699</v>
      </c>
      <c r="B555" t="s">
        <v>696</v>
      </c>
      <c r="C555">
        <v>7890123456</v>
      </c>
      <c r="D555">
        <v>7890123456</v>
      </c>
      <c r="E555" s="1">
        <v>45356</v>
      </c>
      <c r="F555" s="1">
        <v>45356</v>
      </c>
      <c r="G555" s="1">
        <v>45373</v>
      </c>
      <c r="H555" t="s">
        <v>28</v>
      </c>
      <c r="I555">
        <v>23</v>
      </c>
      <c r="J555" t="s">
        <v>29</v>
      </c>
      <c r="K555">
        <v>99284</v>
      </c>
      <c r="O555">
        <v>1</v>
      </c>
      <c r="P555">
        <v>2158.4299999999998</v>
      </c>
      <c r="Q555">
        <v>1199.1300000000001</v>
      </c>
      <c r="R555">
        <v>959.3</v>
      </c>
      <c r="S555">
        <v>239.83</v>
      </c>
      <c r="T555" t="s">
        <v>30</v>
      </c>
      <c r="X555" t="s">
        <v>233</v>
      </c>
      <c r="Y555" t="s">
        <v>32</v>
      </c>
      <c r="Z555" t="s">
        <v>45</v>
      </c>
      <c r="AA555" t="str">
        <f>IFERROR(_xlfn.XLOOKUP($J555,avoidable_ed_reference!$A$2:$A$13,avoidable_ed_reference!$C$2:$C$13),"Not Classified")</f>
        <v>Potentially Avoidable</v>
      </c>
      <c r="AB555" t="str">
        <f>IFERROR(_xlfn.XLOOKUP($B555,enrollment!$A$2:$A$801,enrollment!$I$2:$I$801),"")</f>
        <v>TN</v>
      </c>
      <c r="AC555">
        <f>IFERROR(_xlfn.XLOOKUP($B555,enrollment!$A$2:$A$801,enrollment!$L$2:$L$801),"")</f>
        <v>76</v>
      </c>
      <c r="AD555" t="str" cm="1">
        <f t="array" ref="AD555">_xlfn.IFS(AC555="","Unknown",AC555&lt;18,"0-17",AC555&lt;35,"18-34",AC555&lt;50,"35-49",AC555&lt;65,"50-64",TRUE,"65+")</f>
        <v>65+</v>
      </c>
      <c r="AE555">
        <f>IFERROR(_xlfn.XLOOKUP($B555,enrollment!$A$2:$A$801,enrollment!$O$2:$O$801),"")</f>
        <v>2233445566</v>
      </c>
      <c r="AF555">
        <f>IFERROR(_xlfn.XLOOKUP($AE555,providers!$B$2:$B$11,providers!$Q$2:$Q$11),"")</f>
        <v>3.5</v>
      </c>
      <c r="AG555" s="1">
        <f t="shared" si="8"/>
        <v>45352</v>
      </c>
    </row>
    <row r="556" spans="1:33" x14ac:dyDescent="0.25">
      <c r="A556" t="s">
        <v>700</v>
      </c>
      <c r="B556" t="s">
        <v>696</v>
      </c>
      <c r="C556">
        <v>2345678901</v>
      </c>
      <c r="D556">
        <v>2345678901</v>
      </c>
      <c r="E556" s="1">
        <v>45627</v>
      </c>
      <c r="F556" s="1">
        <v>45627</v>
      </c>
      <c r="G556" s="1">
        <v>45642</v>
      </c>
      <c r="H556" t="s">
        <v>28</v>
      </c>
      <c r="I556">
        <v>23</v>
      </c>
      <c r="J556" t="s">
        <v>127</v>
      </c>
      <c r="K556">
        <v>99284</v>
      </c>
      <c r="O556">
        <v>1</v>
      </c>
      <c r="P556">
        <v>2512.0300000000002</v>
      </c>
      <c r="Q556">
        <v>1395.57</v>
      </c>
      <c r="R556">
        <v>1116.46</v>
      </c>
      <c r="S556">
        <v>279.11</v>
      </c>
      <c r="T556" t="s">
        <v>30</v>
      </c>
      <c r="X556" t="s">
        <v>233</v>
      </c>
      <c r="Y556" t="s">
        <v>32</v>
      </c>
      <c r="Z556" t="s">
        <v>45</v>
      </c>
      <c r="AA556" t="str">
        <f>IFERROR(_xlfn.XLOOKUP($J556,avoidable_ed_reference!$A$2:$A$13,avoidable_ed_reference!$C$2:$C$13),"Not Classified")</f>
        <v>Avoidable</v>
      </c>
      <c r="AB556" t="str">
        <f>IFERROR(_xlfn.XLOOKUP($B556,enrollment!$A$2:$A$801,enrollment!$I$2:$I$801),"")</f>
        <v>TN</v>
      </c>
      <c r="AC556">
        <f>IFERROR(_xlfn.XLOOKUP($B556,enrollment!$A$2:$A$801,enrollment!$L$2:$L$801),"")</f>
        <v>76</v>
      </c>
      <c r="AD556" t="str" cm="1">
        <f t="array" ref="AD556">_xlfn.IFS(AC556="","Unknown",AC556&lt;18,"0-17",AC556&lt;35,"18-34",AC556&lt;50,"35-49",AC556&lt;65,"50-64",TRUE,"65+")</f>
        <v>65+</v>
      </c>
      <c r="AE556">
        <f>IFERROR(_xlfn.XLOOKUP($B556,enrollment!$A$2:$A$801,enrollment!$O$2:$O$801),"")</f>
        <v>2233445566</v>
      </c>
      <c r="AF556">
        <f>IFERROR(_xlfn.XLOOKUP($AE556,providers!$B$2:$B$11,providers!$Q$2:$Q$11),"")</f>
        <v>3.5</v>
      </c>
      <c r="AG556" s="1">
        <f t="shared" si="8"/>
        <v>45627</v>
      </c>
    </row>
    <row r="557" spans="1:33" x14ac:dyDescent="0.25">
      <c r="A557" t="s">
        <v>701</v>
      </c>
      <c r="B557" t="s">
        <v>696</v>
      </c>
      <c r="C557">
        <v>3456789012</v>
      </c>
      <c r="D557">
        <v>3456789012</v>
      </c>
      <c r="E557" s="1">
        <v>45626</v>
      </c>
      <c r="F557" s="1">
        <v>45626</v>
      </c>
      <c r="G557" s="1">
        <v>45651</v>
      </c>
      <c r="H557" t="s">
        <v>28</v>
      </c>
      <c r="I557">
        <v>23</v>
      </c>
      <c r="J557" t="s">
        <v>184</v>
      </c>
      <c r="K557">
        <v>99284</v>
      </c>
      <c r="O557">
        <v>1</v>
      </c>
      <c r="P557">
        <v>1807.45</v>
      </c>
      <c r="Q557">
        <v>1004.14</v>
      </c>
      <c r="R557">
        <v>803.31</v>
      </c>
      <c r="S557">
        <v>200.83</v>
      </c>
      <c r="T557" t="s">
        <v>30</v>
      </c>
      <c r="X557" t="s">
        <v>233</v>
      </c>
      <c r="Y557" t="s">
        <v>32</v>
      </c>
      <c r="Z557" t="s">
        <v>45</v>
      </c>
      <c r="AA557" t="str">
        <f>IFERROR(_xlfn.XLOOKUP($J557,avoidable_ed_reference!$A$2:$A$13,avoidable_ed_reference!$C$2:$C$13),"Not Classified")</f>
        <v>Non-Avoidable</v>
      </c>
      <c r="AB557" t="str">
        <f>IFERROR(_xlfn.XLOOKUP($B557,enrollment!$A$2:$A$801,enrollment!$I$2:$I$801),"")</f>
        <v>TN</v>
      </c>
      <c r="AC557">
        <f>IFERROR(_xlfn.XLOOKUP($B557,enrollment!$A$2:$A$801,enrollment!$L$2:$L$801),"")</f>
        <v>76</v>
      </c>
      <c r="AD557" t="str" cm="1">
        <f t="array" ref="AD557">_xlfn.IFS(AC557="","Unknown",AC557&lt;18,"0-17",AC557&lt;35,"18-34",AC557&lt;50,"35-49",AC557&lt;65,"50-64",TRUE,"65+")</f>
        <v>65+</v>
      </c>
      <c r="AE557">
        <f>IFERROR(_xlfn.XLOOKUP($B557,enrollment!$A$2:$A$801,enrollment!$O$2:$O$801),"")</f>
        <v>2233445566</v>
      </c>
      <c r="AF557">
        <f>IFERROR(_xlfn.XLOOKUP($AE557,providers!$B$2:$B$11,providers!$Q$2:$Q$11),"")</f>
        <v>3.5</v>
      </c>
      <c r="AG557" s="1">
        <f t="shared" si="8"/>
        <v>45597</v>
      </c>
    </row>
    <row r="558" spans="1:33" x14ac:dyDescent="0.25">
      <c r="A558" t="s">
        <v>702</v>
      </c>
      <c r="B558" t="s">
        <v>696</v>
      </c>
      <c r="C558">
        <v>5678901234</v>
      </c>
      <c r="D558">
        <v>5678901234</v>
      </c>
      <c r="E558" s="1">
        <v>45612</v>
      </c>
      <c r="F558" s="1">
        <v>45612</v>
      </c>
      <c r="G558" s="1">
        <v>45634</v>
      </c>
      <c r="H558" t="s">
        <v>28</v>
      </c>
      <c r="I558">
        <v>20</v>
      </c>
      <c r="J558" t="s">
        <v>35</v>
      </c>
      <c r="K558">
        <v>99213</v>
      </c>
      <c r="O558">
        <v>1</v>
      </c>
      <c r="P558">
        <v>187.99</v>
      </c>
      <c r="Q558">
        <v>144.61000000000001</v>
      </c>
      <c r="R558">
        <v>115.69</v>
      </c>
      <c r="S558">
        <v>28.92</v>
      </c>
      <c r="T558" t="s">
        <v>30</v>
      </c>
      <c r="X558" t="s">
        <v>233</v>
      </c>
      <c r="Y558" t="s">
        <v>32</v>
      </c>
      <c r="Z558" t="s">
        <v>36</v>
      </c>
      <c r="AA558" t="str">
        <f>IFERROR(_xlfn.XLOOKUP($J558,avoidable_ed_reference!$A$2:$A$13,avoidable_ed_reference!$C$2:$C$13),"Not Classified")</f>
        <v>Avoidable</v>
      </c>
      <c r="AB558" t="str">
        <f>IFERROR(_xlfn.XLOOKUP($B558,enrollment!$A$2:$A$801,enrollment!$I$2:$I$801),"")</f>
        <v>TN</v>
      </c>
      <c r="AC558">
        <f>IFERROR(_xlfn.XLOOKUP($B558,enrollment!$A$2:$A$801,enrollment!$L$2:$L$801),"")</f>
        <v>76</v>
      </c>
      <c r="AD558" t="str" cm="1">
        <f t="array" ref="AD558">_xlfn.IFS(AC558="","Unknown",AC558&lt;18,"0-17",AC558&lt;35,"18-34",AC558&lt;50,"35-49",AC558&lt;65,"50-64",TRUE,"65+")</f>
        <v>65+</v>
      </c>
      <c r="AE558">
        <f>IFERROR(_xlfn.XLOOKUP($B558,enrollment!$A$2:$A$801,enrollment!$O$2:$O$801),"")</f>
        <v>2233445566</v>
      </c>
      <c r="AF558">
        <f>IFERROR(_xlfn.XLOOKUP($AE558,providers!$B$2:$B$11,providers!$Q$2:$Q$11),"")</f>
        <v>3.5</v>
      </c>
      <c r="AG558" s="1">
        <f t="shared" si="8"/>
        <v>45597</v>
      </c>
    </row>
    <row r="559" spans="1:33" x14ac:dyDescent="0.25">
      <c r="A559" t="s">
        <v>703</v>
      </c>
      <c r="B559" t="s">
        <v>696</v>
      </c>
      <c r="C559">
        <v>6789012345</v>
      </c>
      <c r="D559">
        <v>6789012345</v>
      </c>
      <c r="E559" s="1">
        <v>45406</v>
      </c>
      <c r="F559" s="1">
        <v>45406</v>
      </c>
      <c r="G559" s="1">
        <v>45426</v>
      </c>
      <c r="H559" t="s">
        <v>28</v>
      </c>
      <c r="I559">
        <v>22</v>
      </c>
      <c r="J559" t="s">
        <v>29</v>
      </c>
      <c r="K559">
        <v>90837</v>
      </c>
      <c r="O559">
        <v>1</v>
      </c>
      <c r="P559">
        <v>221.72</v>
      </c>
      <c r="Q559">
        <v>164.24</v>
      </c>
      <c r="R559">
        <v>131.38999999999999</v>
      </c>
      <c r="S559">
        <v>32.85</v>
      </c>
      <c r="T559" t="s">
        <v>30</v>
      </c>
      <c r="X559" t="s">
        <v>233</v>
      </c>
      <c r="Y559" t="s">
        <v>32</v>
      </c>
      <c r="Z559" t="s">
        <v>33</v>
      </c>
      <c r="AA559" t="str">
        <f>IFERROR(_xlfn.XLOOKUP($J559,avoidable_ed_reference!$A$2:$A$13,avoidable_ed_reference!$C$2:$C$13),"Not Classified")</f>
        <v>Potentially Avoidable</v>
      </c>
      <c r="AB559" t="str">
        <f>IFERROR(_xlfn.XLOOKUP($B559,enrollment!$A$2:$A$801,enrollment!$I$2:$I$801),"")</f>
        <v>TN</v>
      </c>
      <c r="AC559">
        <f>IFERROR(_xlfn.XLOOKUP($B559,enrollment!$A$2:$A$801,enrollment!$L$2:$L$801),"")</f>
        <v>76</v>
      </c>
      <c r="AD559" t="str" cm="1">
        <f t="array" ref="AD559">_xlfn.IFS(AC559="","Unknown",AC559&lt;18,"0-17",AC559&lt;35,"18-34",AC559&lt;50,"35-49",AC559&lt;65,"50-64",TRUE,"65+")</f>
        <v>65+</v>
      </c>
      <c r="AE559">
        <f>IFERROR(_xlfn.XLOOKUP($B559,enrollment!$A$2:$A$801,enrollment!$O$2:$O$801),"")</f>
        <v>2233445566</v>
      </c>
      <c r="AF559">
        <f>IFERROR(_xlfn.XLOOKUP($AE559,providers!$B$2:$B$11,providers!$Q$2:$Q$11),"")</f>
        <v>3.5</v>
      </c>
      <c r="AG559" s="1">
        <f t="shared" si="8"/>
        <v>45383</v>
      </c>
    </row>
    <row r="560" spans="1:33" x14ac:dyDescent="0.25">
      <c r="A560" t="s">
        <v>704</v>
      </c>
      <c r="B560" t="s">
        <v>696</v>
      </c>
      <c r="C560">
        <v>2233445566</v>
      </c>
      <c r="D560">
        <v>2233445566</v>
      </c>
      <c r="E560" s="1">
        <v>45322</v>
      </c>
      <c r="F560" s="1">
        <v>45322</v>
      </c>
      <c r="G560" s="1">
        <v>45338</v>
      </c>
      <c r="H560" t="s">
        <v>28</v>
      </c>
      <c r="I560">
        <v>11</v>
      </c>
      <c r="J560" t="s">
        <v>38</v>
      </c>
      <c r="K560">
        <v>99213</v>
      </c>
      <c r="O560">
        <v>1</v>
      </c>
      <c r="P560">
        <v>178.89</v>
      </c>
      <c r="Q560">
        <v>132.51</v>
      </c>
      <c r="R560">
        <v>106.01</v>
      </c>
      <c r="S560">
        <v>26.5</v>
      </c>
      <c r="T560" t="s">
        <v>30</v>
      </c>
      <c r="X560" t="s">
        <v>233</v>
      </c>
      <c r="Y560" t="s">
        <v>32</v>
      </c>
      <c r="Z560" t="s">
        <v>39</v>
      </c>
      <c r="AA560" t="str">
        <f>IFERROR(_xlfn.XLOOKUP($J560,avoidable_ed_reference!$A$2:$A$13,avoidable_ed_reference!$C$2:$C$13),"Not Classified")</f>
        <v>Not Classified</v>
      </c>
      <c r="AB560" t="str">
        <f>IFERROR(_xlfn.XLOOKUP($B560,enrollment!$A$2:$A$801,enrollment!$I$2:$I$801),"")</f>
        <v>TN</v>
      </c>
      <c r="AC560">
        <f>IFERROR(_xlfn.XLOOKUP($B560,enrollment!$A$2:$A$801,enrollment!$L$2:$L$801),"")</f>
        <v>76</v>
      </c>
      <c r="AD560" t="str" cm="1">
        <f t="array" ref="AD560">_xlfn.IFS(AC560="","Unknown",AC560&lt;18,"0-17",AC560&lt;35,"18-34",AC560&lt;50,"35-49",AC560&lt;65,"50-64",TRUE,"65+")</f>
        <v>65+</v>
      </c>
      <c r="AE560">
        <f>IFERROR(_xlfn.XLOOKUP($B560,enrollment!$A$2:$A$801,enrollment!$O$2:$O$801),"")</f>
        <v>2233445566</v>
      </c>
      <c r="AF560">
        <f>IFERROR(_xlfn.XLOOKUP($AE560,providers!$B$2:$B$11,providers!$Q$2:$Q$11),"")</f>
        <v>3.5</v>
      </c>
      <c r="AG560" s="1">
        <f t="shared" si="8"/>
        <v>45292</v>
      </c>
    </row>
    <row r="561" spans="1:33" x14ac:dyDescent="0.25">
      <c r="A561" t="s">
        <v>705</v>
      </c>
      <c r="B561" t="s">
        <v>696</v>
      </c>
      <c r="C561">
        <v>7890123456</v>
      </c>
      <c r="D561">
        <v>7890123456</v>
      </c>
      <c r="E561" s="1">
        <v>45616</v>
      </c>
      <c r="F561" s="1">
        <v>45616</v>
      </c>
      <c r="G561" s="1">
        <v>45634</v>
      </c>
      <c r="H561" t="s">
        <v>28</v>
      </c>
      <c r="I561">
        <v>23</v>
      </c>
      <c r="J561" t="s">
        <v>91</v>
      </c>
      <c r="K561">
        <v>99284</v>
      </c>
      <c r="O561">
        <v>1</v>
      </c>
      <c r="P561">
        <v>1929.06</v>
      </c>
      <c r="Q561">
        <v>1071.7</v>
      </c>
      <c r="R561">
        <v>857.36</v>
      </c>
      <c r="S561">
        <v>214.34</v>
      </c>
      <c r="T561" t="s">
        <v>30</v>
      </c>
      <c r="X561" t="s">
        <v>233</v>
      </c>
      <c r="Y561" t="s">
        <v>32</v>
      </c>
      <c r="Z561" t="s">
        <v>45</v>
      </c>
      <c r="AA561" t="str">
        <f>IFERROR(_xlfn.XLOOKUP($J561,avoidable_ed_reference!$A$2:$A$13,avoidable_ed_reference!$C$2:$C$13),"Not Classified")</f>
        <v>Avoidable</v>
      </c>
      <c r="AB561" t="str">
        <f>IFERROR(_xlfn.XLOOKUP($B561,enrollment!$A$2:$A$801,enrollment!$I$2:$I$801),"")</f>
        <v>TN</v>
      </c>
      <c r="AC561">
        <f>IFERROR(_xlfn.XLOOKUP($B561,enrollment!$A$2:$A$801,enrollment!$L$2:$L$801),"")</f>
        <v>76</v>
      </c>
      <c r="AD561" t="str" cm="1">
        <f t="array" ref="AD561">_xlfn.IFS(AC561="","Unknown",AC561&lt;18,"0-17",AC561&lt;35,"18-34",AC561&lt;50,"35-49",AC561&lt;65,"50-64",TRUE,"65+")</f>
        <v>65+</v>
      </c>
      <c r="AE561">
        <f>IFERROR(_xlfn.XLOOKUP($B561,enrollment!$A$2:$A$801,enrollment!$O$2:$O$801),"")</f>
        <v>2233445566</v>
      </c>
      <c r="AF561">
        <f>IFERROR(_xlfn.XLOOKUP($AE561,providers!$B$2:$B$11,providers!$Q$2:$Q$11),"")</f>
        <v>3.5</v>
      </c>
      <c r="AG561" s="1">
        <f t="shared" si="8"/>
        <v>45597</v>
      </c>
    </row>
    <row r="562" spans="1:33" x14ac:dyDescent="0.25">
      <c r="A562" t="s">
        <v>706</v>
      </c>
      <c r="B562" t="s">
        <v>696</v>
      </c>
      <c r="C562">
        <v>2345678901</v>
      </c>
      <c r="D562">
        <v>2345678901</v>
      </c>
      <c r="E562" s="1">
        <v>45497</v>
      </c>
      <c r="F562" s="1">
        <v>45497</v>
      </c>
      <c r="G562" s="1">
        <v>45520</v>
      </c>
      <c r="H562" t="s">
        <v>28</v>
      </c>
      <c r="I562">
        <v>22</v>
      </c>
      <c r="J562" t="s">
        <v>29</v>
      </c>
      <c r="K562">
        <v>90837</v>
      </c>
      <c r="O562">
        <v>1</v>
      </c>
      <c r="P562">
        <v>231.03</v>
      </c>
      <c r="Q562">
        <v>171.13</v>
      </c>
      <c r="R562">
        <v>136.9</v>
      </c>
      <c r="S562">
        <v>34.229999999999997</v>
      </c>
      <c r="T562" t="s">
        <v>30</v>
      </c>
      <c r="X562" t="s">
        <v>233</v>
      </c>
      <c r="Y562" t="s">
        <v>32</v>
      </c>
      <c r="Z562" t="s">
        <v>33</v>
      </c>
      <c r="AA562" t="str">
        <f>IFERROR(_xlfn.XLOOKUP($J562,avoidable_ed_reference!$A$2:$A$13,avoidable_ed_reference!$C$2:$C$13),"Not Classified")</f>
        <v>Potentially Avoidable</v>
      </c>
      <c r="AB562" t="str">
        <f>IFERROR(_xlfn.XLOOKUP($B562,enrollment!$A$2:$A$801,enrollment!$I$2:$I$801),"")</f>
        <v>TN</v>
      </c>
      <c r="AC562">
        <f>IFERROR(_xlfn.XLOOKUP($B562,enrollment!$A$2:$A$801,enrollment!$L$2:$L$801),"")</f>
        <v>76</v>
      </c>
      <c r="AD562" t="str" cm="1">
        <f t="array" ref="AD562">_xlfn.IFS(AC562="","Unknown",AC562&lt;18,"0-17",AC562&lt;35,"18-34",AC562&lt;50,"35-49",AC562&lt;65,"50-64",TRUE,"65+")</f>
        <v>65+</v>
      </c>
      <c r="AE562">
        <f>IFERROR(_xlfn.XLOOKUP($B562,enrollment!$A$2:$A$801,enrollment!$O$2:$O$801),"")</f>
        <v>2233445566</v>
      </c>
      <c r="AF562">
        <f>IFERROR(_xlfn.XLOOKUP($AE562,providers!$B$2:$B$11,providers!$Q$2:$Q$11),"")</f>
        <v>3.5</v>
      </c>
      <c r="AG562" s="1">
        <f t="shared" si="8"/>
        <v>45474</v>
      </c>
    </row>
    <row r="563" spans="1:33" x14ac:dyDescent="0.25">
      <c r="A563" t="s">
        <v>707</v>
      </c>
      <c r="B563" t="s">
        <v>696</v>
      </c>
      <c r="C563">
        <v>8901234567</v>
      </c>
      <c r="D563">
        <v>8901234567</v>
      </c>
      <c r="E563" s="1">
        <v>45597</v>
      </c>
      <c r="F563" s="1">
        <v>45597</v>
      </c>
      <c r="G563" s="1">
        <v>45614</v>
      </c>
      <c r="H563" t="s">
        <v>28</v>
      </c>
      <c r="I563">
        <v>22</v>
      </c>
      <c r="J563" t="s">
        <v>29</v>
      </c>
      <c r="K563">
        <v>90837</v>
      </c>
      <c r="O563">
        <v>1</v>
      </c>
      <c r="P563">
        <v>189.59</v>
      </c>
      <c r="Q563">
        <v>140.44</v>
      </c>
      <c r="R563">
        <v>112.35</v>
      </c>
      <c r="S563">
        <v>28.09</v>
      </c>
      <c r="T563" t="s">
        <v>30</v>
      </c>
      <c r="X563" t="s">
        <v>233</v>
      </c>
      <c r="Y563" t="s">
        <v>32</v>
      </c>
      <c r="Z563" t="s">
        <v>33</v>
      </c>
      <c r="AA563" t="str">
        <f>IFERROR(_xlfn.XLOOKUP($J563,avoidable_ed_reference!$A$2:$A$13,avoidable_ed_reference!$C$2:$C$13),"Not Classified")</f>
        <v>Potentially Avoidable</v>
      </c>
      <c r="AB563" t="str">
        <f>IFERROR(_xlfn.XLOOKUP($B563,enrollment!$A$2:$A$801,enrollment!$I$2:$I$801),"")</f>
        <v>TN</v>
      </c>
      <c r="AC563">
        <f>IFERROR(_xlfn.XLOOKUP($B563,enrollment!$A$2:$A$801,enrollment!$L$2:$L$801),"")</f>
        <v>76</v>
      </c>
      <c r="AD563" t="str" cm="1">
        <f t="array" ref="AD563">_xlfn.IFS(AC563="","Unknown",AC563&lt;18,"0-17",AC563&lt;35,"18-34",AC563&lt;50,"35-49",AC563&lt;65,"50-64",TRUE,"65+")</f>
        <v>65+</v>
      </c>
      <c r="AE563">
        <f>IFERROR(_xlfn.XLOOKUP($B563,enrollment!$A$2:$A$801,enrollment!$O$2:$O$801),"")</f>
        <v>2233445566</v>
      </c>
      <c r="AF563">
        <f>IFERROR(_xlfn.XLOOKUP($AE563,providers!$B$2:$B$11,providers!$Q$2:$Q$11),"")</f>
        <v>3.5</v>
      </c>
      <c r="AG563" s="1">
        <f t="shared" si="8"/>
        <v>45597</v>
      </c>
    </row>
    <row r="564" spans="1:33" x14ac:dyDescent="0.25">
      <c r="A564" t="s">
        <v>708</v>
      </c>
      <c r="B564" t="s">
        <v>709</v>
      </c>
      <c r="C564">
        <v>7890123456</v>
      </c>
      <c r="D564">
        <v>7890123456</v>
      </c>
      <c r="E564" s="1">
        <v>45554</v>
      </c>
      <c r="F564" s="1">
        <v>45554</v>
      </c>
      <c r="G564" s="1">
        <v>45580</v>
      </c>
      <c r="H564" t="s">
        <v>28</v>
      </c>
      <c r="I564">
        <v>23</v>
      </c>
      <c r="J564" t="s">
        <v>55</v>
      </c>
      <c r="K564">
        <v>99284</v>
      </c>
      <c r="O564">
        <v>1</v>
      </c>
      <c r="P564">
        <v>2345.54</v>
      </c>
      <c r="Q564">
        <v>1303.08</v>
      </c>
      <c r="R564">
        <v>1042.46</v>
      </c>
      <c r="S564">
        <v>260.62</v>
      </c>
      <c r="T564" t="s">
        <v>30</v>
      </c>
      <c r="X564" t="s">
        <v>31</v>
      </c>
      <c r="Y564" t="s">
        <v>32</v>
      </c>
      <c r="Z564" t="s">
        <v>45</v>
      </c>
      <c r="AA564" t="str">
        <f>IFERROR(_xlfn.XLOOKUP($J564,avoidable_ed_reference!$A$2:$A$13,avoidable_ed_reference!$C$2:$C$13),"Not Classified")</f>
        <v>Potentially Avoidable</v>
      </c>
      <c r="AB564" t="str">
        <f>IFERROR(_xlfn.XLOOKUP($B564,enrollment!$A$2:$A$801,enrollment!$I$2:$I$801),"")</f>
        <v>OH</v>
      </c>
      <c r="AC564">
        <f>IFERROR(_xlfn.XLOOKUP($B564,enrollment!$A$2:$A$801,enrollment!$L$2:$L$801),"")</f>
        <v>56</v>
      </c>
      <c r="AD564" t="str" cm="1">
        <f t="array" ref="AD564">_xlfn.IFS(AC564="","Unknown",AC564&lt;18,"0-17",AC564&lt;35,"18-34",AC564&lt;50,"35-49",AC564&lt;65,"50-64",TRUE,"65+")</f>
        <v>50-64</v>
      </c>
      <c r="AE564">
        <f>IFERROR(_xlfn.XLOOKUP($B564,enrollment!$A$2:$A$801,enrollment!$O$2:$O$801),"")</f>
        <v>2345678901</v>
      </c>
      <c r="AF564">
        <f>IFERROR(_xlfn.XLOOKUP($AE564,providers!$B$2:$B$11,providers!$Q$2:$Q$11),"")</f>
        <v>4.2</v>
      </c>
      <c r="AG564" s="1">
        <f t="shared" si="8"/>
        <v>45536</v>
      </c>
    </row>
    <row r="565" spans="1:33" x14ac:dyDescent="0.25">
      <c r="A565" t="s">
        <v>710</v>
      </c>
      <c r="B565" t="s">
        <v>709</v>
      </c>
      <c r="C565">
        <v>6789012345</v>
      </c>
      <c r="D565">
        <v>6789012345</v>
      </c>
      <c r="E565" s="1">
        <v>45567</v>
      </c>
      <c r="F565" s="1">
        <v>45567</v>
      </c>
      <c r="G565" s="1">
        <v>45591</v>
      </c>
      <c r="H565" t="s">
        <v>28</v>
      </c>
      <c r="I565">
        <v>23</v>
      </c>
      <c r="J565" t="s">
        <v>29</v>
      </c>
      <c r="K565">
        <v>99284</v>
      </c>
      <c r="O565">
        <v>1</v>
      </c>
      <c r="P565">
        <v>1954.12</v>
      </c>
      <c r="Q565">
        <v>1085.6199999999999</v>
      </c>
      <c r="R565">
        <v>868.5</v>
      </c>
      <c r="S565">
        <v>217.12</v>
      </c>
      <c r="T565" t="s">
        <v>30</v>
      </c>
      <c r="X565" t="s">
        <v>31</v>
      </c>
      <c r="Y565" t="s">
        <v>32</v>
      </c>
      <c r="Z565" t="s">
        <v>45</v>
      </c>
      <c r="AA565" t="str">
        <f>IFERROR(_xlfn.XLOOKUP($J565,avoidable_ed_reference!$A$2:$A$13,avoidable_ed_reference!$C$2:$C$13),"Not Classified")</f>
        <v>Potentially Avoidable</v>
      </c>
      <c r="AB565" t="str">
        <f>IFERROR(_xlfn.XLOOKUP($B565,enrollment!$A$2:$A$801,enrollment!$I$2:$I$801),"")</f>
        <v>OH</v>
      </c>
      <c r="AC565">
        <f>IFERROR(_xlfn.XLOOKUP($B565,enrollment!$A$2:$A$801,enrollment!$L$2:$L$801),"")</f>
        <v>56</v>
      </c>
      <c r="AD565" t="str" cm="1">
        <f t="array" ref="AD565">_xlfn.IFS(AC565="","Unknown",AC565&lt;18,"0-17",AC565&lt;35,"18-34",AC565&lt;50,"35-49",AC565&lt;65,"50-64",TRUE,"65+")</f>
        <v>50-64</v>
      </c>
      <c r="AE565">
        <f>IFERROR(_xlfn.XLOOKUP($B565,enrollment!$A$2:$A$801,enrollment!$O$2:$O$801),"")</f>
        <v>2345678901</v>
      </c>
      <c r="AF565">
        <f>IFERROR(_xlfn.XLOOKUP($AE565,providers!$B$2:$B$11,providers!$Q$2:$Q$11),"")</f>
        <v>4.2</v>
      </c>
      <c r="AG565" s="1">
        <f t="shared" si="8"/>
        <v>45566</v>
      </c>
    </row>
    <row r="566" spans="1:33" x14ac:dyDescent="0.25">
      <c r="A566" t="s">
        <v>711</v>
      </c>
      <c r="B566" t="s">
        <v>709</v>
      </c>
      <c r="C566">
        <v>9012345678</v>
      </c>
      <c r="D566">
        <v>9012345678</v>
      </c>
      <c r="E566" s="1">
        <v>45603</v>
      </c>
      <c r="F566" s="1">
        <v>45603</v>
      </c>
      <c r="G566" s="1">
        <v>45636</v>
      </c>
      <c r="H566" t="s">
        <v>28</v>
      </c>
      <c r="I566">
        <v>22</v>
      </c>
      <c r="J566" t="s">
        <v>29</v>
      </c>
      <c r="K566">
        <v>90837</v>
      </c>
      <c r="O566">
        <v>1</v>
      </c>
      <c r="P566">
        <v>282.89</v>
      </c>
      <c r="Q566">
        <v>209.55</v>
      </c>
      <c r="R566">
        <v>167.64</v>
      </c>
      <c r="S566">
        <v>41.91</v>
      </c>
      <c r="T566" t="s">
        <v>30</v>
      </c>
      <c r="X566" t="s">
        <v>31</v>
      </c>
      <c r="Y566" t="s">
        <v>32</v>
      </c>
      <c r="Z566" t="s">
        <v>33</v>
      </c>
      <c r="AA566" t="str">
        <f>IFERROR(_xlfn.XLOOKUP($J566,avoidable_ed_reference!$A$2:$A$13,avoidable_ed_reference!$C$2:$C$13),"Not Classified")</f>
        <v>Potentially Avoidable</v>
      </c>
      <c r="AB566" t="str">
        <f>IFERROR(_xlfn.XLOOKUP($B566,enrollment!$A$2:$A$801,enrollment!$I$2:$I$801),"")</f>
        <v>OH</v>
      </c>
      <c r="AC566">
        <f>IFERROR(_xlfn.XLOOKUP($B566,enrollment!$A$2:$A$801,enrollment!$L$2:$L$801),"")</f>
        <v>56</v>
      </c>
      <c r="AD566" t="str" cm="1">
        <f t="array" ref="AD566">_xlfn.IFS(AC566="","Unknown",AC566&lt;18,"0-17",AC566&lt;35,"18-34",AC566&lt;50,"35-49",AC566&lt;65,"50-64",TRUE,"65+")</f>
        <v>50-64</v>
      </c>
      <c r="AE566">
        <f>IFERROR(_xlfn.XLOOKUP($B566,enrollment!$A$2:$A$801,enrollment!$O$2:$O$801),"")</f>
        <v>2345678901</v>
      </c>
      <c r="AF566">
        <f>IFERROR(_xlfn.XLOOKUP($AE566,providers!$B$2:$B$11,providers!$Q$2:$Q$11),"")</f>
        <v>4.2</v>
      </c>
      <c r="AG566" s="1">
        <f t="shared" si="8"/>
        <v>45597</v>
      </c>
    </row>
    <row r="567" spans="1:33" x14ac:dyDescent="0.25">
      <c r="A567" t="s">
        <v>712</v>
      </c>
      <c r="B567" t="s">
        <v>713</v>
      </c>
      <c r="C567">
        <v>5678901234</v>
      </c>
      <c r="D567">
        <v>5678901234</v>
      </c>
      <c r="E567" s="1">
        <v>45576</v>
      </c>
      <c r="F567" s="1">
        <v>45576</v>
      </c>
      <c r="G567" s="1">
        <v>45605</v>
      </c>
      <c r="H567" t="s">
        <v>28</v>
      </c>
      <c r="I567">
        <v>11</v>
      </c>
      <c r="J567" t="s">
        <v>47</v>
      </c>
      <c r="K567">
        <v>99213</v>
      </c>
      <c r="O567">
        <v>1</v>
      </c>
      <c r="P567">
        <v>238.06</v>
      </c>
      <c r="Q567">
        <v>176.34</v>
      </c>
      <c r="R567">
        <v>141.07</v>
      </c>
      <c r="S567">
        <v>35.270000000000003</v>
      </c>
      <c r="T567" t="s">
        <v>30</v>
      </c>
      <c r="X567" t="s">
        <v>146</v>
      </c>
      <c r="Y567" t="s">
        <v>147</v>
      </c>
      <c r="Z567" t="s">
        <v>39</v>
      </c>
      <c r="AA567" t="str">
        <f>IFERROR(_xlfn.XLOOKUP($J567,avoidable_ed_reference!$A$2:$A$13,avoidable_ed_reference!$C$2:$C$13),"Not Classified")</f>
        <v>Not Classified</v>
      </c>
      <c r="AB567" t="str">
        <f>IFERROR(_xlfn.XLOOKUP($B567,enrollment!$A$2:$A$801,enrollment!$I$2:$I$801),"")</f>
        <v>TN</v>
      </c>
      <c r="AC567">
        <f>IFERROR(_xlfn.XLOOKUP($B567,enrollment!$A$2:$A$801,enrollment!$L$2:$L$801),"")</f>
        <v>66</v>
      </c>
      <c r="AD567" t="str" cm="1">
        <f t="array" ref="AD567">_xlfn.IFS(AC567="","Unknown",AC567&lt;18,"0-17",AC567&lt;35,"18-34",AC567&lt;50,"35-49",AC567&lt;65,"50-64",TRUE,"65+")</f>
        <v>65+</v>
      </c>
      <c r="AE567">
        <f>IFERROR(_xlfn.XLOOKUP($B567,enrollment!$A$2:$A$801,enrollment!$O$2:$O$801),"")</f>
        <v>5678901234</v>
      </c>
      <c r="AF567">
        <f>IFERROR(_xlfn.XLOOKUP($AE567,providers!$B$2:$B$11,providers!$Q$2:$Q$11),"")</f>
        <v>3.8</v>
      </c>
      <c r="AG567" s="1">
        <f t="shared" si="8"/>
        <v>45566</v>
      </c>
    </row>
    <row r="568" spans="1:33" x14ac:dyDescent="0.25">
      <c r="A568" t="s">
        <v>714</v>
      </c>
      <c r="B568" t="s">
        <v>713</v>
      </c>
      <c r="C568">
        <v>5678901234</v>
      </c>
      <c r="D568">
        <v>5678901234</v>
      </c>
      <c r="E568" s="1">
        <v>45400</v>
      </c>
      <c r="F568" s="1">
        <v>45400</v>
      </c>
      <c r="G568" s="1">
        <v>45426</v>
      </c>
      <c r="H568" t="s">
        <v>28</v>
      </c>
      <c r="I568">
        <v>11</v>
      </c>
      <c r="J568" t="s">
        <v>38</v>
      </c>
      <c r="K568">
        <v>99213</v>
      </c>
      <c r="O568">
        <v>1</v>
      </c>
      <c r="P568">
        <v>214.93</v>
      </c>
      <c r="Q568">
        <v>159.21</v>
      </c>
      <c r="R568">
        <v>127.37</v>
      </c>
      <c r="S568">
        <v>31.84</v>
      </c>
      <c r="T568" t="s">
        <v>30</v>
      </c>
      <c r="X568" t="s">
        <v>146</v>
      </c>
      <c r="Y568" t="s">
        <v>147</v>
      </c>
      <c r="Z568" t="s">
        <v>39</v>
      </c>
      <c r="AA568" t="str">
        <f>IFERROR(_xlfn.XLOOKUP($J568,avoidable_ed_reference!$A$2:$A$13,avoidable_ed_reference!$C$2:$C$13),"Not Classified")</f>
        <v>Not Classified</v>
      </c>
      <c r="AB568" t="str">
        <f>IFERROR(_xlfn.XLOOKUP($B568,enrollment!$A$2:$A$801,enrollment!$I$2:$I$801),"")</f>
        <v>TN</v>
      </c>
      <c r="AC568">
        <f>IFERROR(_xlfn.XLOOKUP($B568,enrollment!$A$2:$A$801,enrollment!$L$2:$L$801),"")</f>
        <v>66</v>
      </c>
      <c r="AD568" t="str" cm="1">
        <f t="array" ref="AD568">_xlfn.IFS(AC568="","Unknown",AC568&lt;18,"0-17",AC568&lt;35,"18-34",AC568&lt;50,"35-49",AC568&lt;65,"50-64",TRUE,"65+")</f>
        <v>65+</v>
      </c>
      <c r="AE568">
        <f>IFERROR(_xlfn.XLOOKUP($B568,enrollment!$A$2:$A$801,enrollment!$O$2:$O$801),"")</f>
        <v>5678901234</v>
      </c>
      <c r="AF568">
        <f>IFERROR(_xlfn.XLOOKUP($AE568,providers!$B$2:$B$11,providers!$Q$2:$Q$11),"")</f>
        <v>3.8</v>
      </c>
      <c r="AG568" s="1">
        <f t="shared" si="8"/>
        <v>45383</v>
      </c>
    </row>
    <row r="569" spans="1:33" x14ac:dyDescent="0.25">
      <c r="A569" t="s">
        <v>715</v>
      </c>
      <c r="B569" t="s">
        <v>713</v>
      </c>
      <c r="C569">
        <v>5678901234</v>
      </c>
      <c r="D569">
        <v>5678901234</v>
      </c>
      <c r="E569" s="1">
        <v>45540</v>
      </c>
      <c r="F569" s="1">
        <v>45540</v>
      </c>
      <c r="G569" s="1">
        <v>45561</v>
      </c>
      <c r="H569" t="s">
        <v>28</v>
      </c>
      <c r="I569">
        <v>11</v>
      </c>
      <c r="J569" t="s">
        <v>47</v>
      </c>
      <c r="K569">
        <v>99213</v>
      </c>
      <c r="O569">
        <v>1</v>
      </c>
      <c r="P569">
        <v>217.16</v>
      </c>
      <c r="Q569">
        <v>160.86000000000001</v>
      </c>
      <c r="R569">
        <v>128.69</v>
      </c>
      <c r="S569">
        <v>32.17</v>
      </c>
      <c r="T569" t="s">
        <v>30</v>
      </c>
      <c r="X569" t="s">
        <v>146</v>
      </c>
      <c r="Y569" t="s">
        <v>147</v>
      </c>
      <c r="Z569" t="s">
        <v>39</v>
      </c>
      <c r="AA569" t="str">
        <f>IFERROR(_xlfn.XLOOKUP($J569,avoidable_ed_reference!$A$2:$A$13,avoidable_ed_reference!$C$2:$C$13),"Not Classified")</f>
        <v>Not Classified</v>
      </c>
      <c r="AB569" t="str">
        <f>IFERROR(_xlfn.XLOOKUP($B569,enrollment!$A$2:$A$801,enrollment!$I$2:$I$801),"")</f>
        <v>TN</v>
      </c>
      <c r="AC569">
        <f>IFERROR(_xlfn.XLOOKUP($B569,enrollment!$A$2:$A$801,enrollment!$L$2:$L$801),"")</f>
        <v>66</v>
      </c>
      <c r="AD569" t="str" cm="1">
        <f t="array" ref="AD569">_xlfn.IFS(AC569="","Unknown",AC569&lt;18,"0-17",AC569&lt;35,"18-34",AC569&lt;50,"35-49",AC569&lt;65,"50-64",TRUE,"65+")</f>
        <v>65+</v>
      </c>
      <c r="AE569">
        <f>IFERROR(_xlfn.XLOOKUP($B569,enrollment!$A$2:$A$801,enrollment!$O$2:$O$801),"")</f>
        <v>5678901234</v>
      </c>
      <c r="AF569">
        <f>IFERROR(_xlfn.XLOOKUP($AE569,providers!$B$2:$B$11,providers!$Q$2:$Q$11),"")</f>
        <v>3.8</v>
      </c>
      <c r="AG569" s="1">
        <f t="shared" si="8"/>
        <v>45536</v>
      </c>
    </row>
    <row r="570" spans="1:33" x14ac:dyDescent="0.25">
      <c r="A570" t="s">
        <v>716</v>
      </c>
      <c r="B570" t="s">
        <v>713</v>
      </c>
      <c r="C570">
        <v>3456789012</v>
      </c>
      <c r="D570">
        <v>3456789012</v>
      </c>
      <c r="E570" s="1">
        <v>45331</v>
      </c>
      <c r="F570" s="1">
        <v>45331</v>
      </c>
      <c r="G570" s="1">
        <v>45360</v>
      </c>
      <c r="H570" t="s">
        <v>28</v>
      </c>
      <c r="I570">
        <v>23</v>
      </c>
      <c r="J570" t="s">
        <v>55</v>
      </c>
      <c r="K570">
        <v>99284</v>
      </c>
      <c r="O570">
        <v>1</v>
      </c>
      <c r="P570">
        <v>2339.73</v>
      </c>
      <c r="Q570">
        <v>1299.8499999999999</v>
      </c>
      <c r="R570">
        <v>1039.8800000000001</v>
      </c>
      <c r="S570">
        <v>259.97000000000003</v>
      </c>
      <c r="T570" t="s">
        <v>30</v>
      </c>
      <c r="X570" t="s">
        <v>146</v>
      </c>
      <c r="Y570" t="s">
        <v>147</v>
      </c>
      <c r="Z570" t="s">
        <v>45</v>
      </c>
      <c r="AA570" t="str">
        <f>IFERROR(_xlfn.XLOOKUP($J570,avoidable_ed_reference!$A$2:$A$13,avoidable_ed_reference!$C$2:$C$13),"Not Classified")</f>
        <v>Potentially Avoidable</v>
      </c>
      <c r="AB570" t="str">
        <f>IFERROR(_xlfn.XLOOKUP($B570,enrollment!$A$2:$A$801,enrollment!$I$2:$I$801),"")</f>
        <v>TN</v>
      </c>
      <c r="AC570">
        <f>IFERROR(_xlfn.XLOOKUP($B570,enrollment!$A$2:$A$801,enrollment!$L$2:$L$801),"")</f>
        <v>66</v>
      </c>
      <c r="AD570" t="str" cm="1">
        <f t="array" ref="AD570">_xlfn.IFS(AC570="","Unknown",AC570&lt;18,"0-17",AC570&lt;35,"18-34",AC570&lt;50,"35-49",AC570&lt;65,"50-64",TRUE,"65+")</f>
        <v>65+</v>
      </c>
      <c r="AE570">
        <f>IFERROR(_xlfn.XLOOKUP($B570,enrollment!$A$2:$A$801,enrollment!$O$2:$O$801),"")</f>
        <v>5678901234</v>
      </c>
      <c r="AF570">
        <f>IFERROR(_xlfn.XLOOKUP($AE570,providers!$B$2:$B$11,providers!$Q$2:$Q$11),"")</f>
        <v>3.8</v>
      </c>
      <c r="AG570" s="1">
        <f t="shared" si="8"/>
        <v>45323</v>
      </c>
    </row>
    <row r="571" spans="1:33" x14ac:dyDescent="0.25">
      <c r="A571" t="s">
        <v>717</v>
      </c>
      <c r="B571" t="s">
        <v>713</v>
      </c>
      <c r="C571">
        <v>5678901234</v>
      </c>
      <c r="D571">
        <v>5678901234</v>
      </c>
      <c r="E571" s="1">
        <v>45632</v>
      </c>
      <c r="F571" s="1">
        <v>45632</v>
      </c>
      <c r="G571" s="1">
        <v>45661</v>
      </c>
      <c r="H571" t="s">
        <v>28</v>
      </c>
      <c r="I571">
        <v>20</v>
      </c>
      <c r="J571" t="s">
        <v>35</v>
      </c>
      <c r="K571">
        <v>99213</v>
      </c>
      <c r="O571">
        <v>1</v>
      </c>
      <c r="P571">
        <v>185.06</v>
      </c>
      <c r="Q571">
        <v>142.35</v>
      </c>
      <c r="R571">
        <v>113.88</v>
      </c>
      <c r="S571">
        <v>28.47</v>
      </c>
      <c r="T571" t="s">
        <v>30</v>
      </c>
      <c r="X571" t="s">
        <v>146</v>
      </c>
      <c r="Y571" t="s">
        <v>147</v>
      </c>
      <c r="Z571" t="s">
        <v>36</v>
      </c>
      <c r="AA571" t="str">
        <f>IFERROR(_xlfn.XLOOKUP($J571,avoidable_ed_reference!$A$2:$A$13,avoidable_ed_reference!$C$2:$C$13),"Not Classified")</f>
        <v>Avoidable</v>
      </c>
      <c r="AB571" t="str">
        <f>IFERROR(_xlfn.XLOOKUP($B571,enrollment!$A$2:$A$801,enrollment!$I$2:$I$801),"")</f>
        <v>TN</v>
      </c>
      <c r="AC571">
        <f>IFERROR(_xlfn.XLOOKUP($B571,enrollment!$A$2:$A$801,enrollment!$L$2:$L$801),"")</f>
        <v>66</v>
      </c>
      <c r="AD571" t="str" cm="1">
        <f t="array" ref="AD571">_xlfn.IFS(AC571="","Unknown",AC571&lt;18,"0-17",AC571&lt;35,"18-34",AC571&lt;50,"35-49",AC571&lt;65,"50-64",TRUE,"65+")</f>
        <v>65+</v>
      </c>
      <c r="AE571">
        <f>IFERROR(_xlfn.XLOOKUP($B571,enrollment!$A$2:$A$801,enrollment!$O$2:$O$801),"")</f>
        <v>5678901234</v>
      </c>
      <c r="AF571">
        <f>IFERROR(_xlfn.XLOOKUP($AE571,providers!$B$2:$B$11,providers!$Q$2:$Q$11),"")</f>
        <v>3.8</v>
      </c>
      <c r="AG571" s="1">
        <f t="shared" si="8"/>
        <v>45627</v>
      </c>
    </row>
    <row r="572" spans="1:33" x14ac:dyDescent="0.25">
      <c r="A572" t="s">
        <v>718</v>
      </c>
      <c r="B572" t="s">
        <v>713</v>
      </c>
      <c r="C572">
        <v>5678901234</v>
      </c>
      <c r="D572">
        <v>5678901234</v>
      </c>
      <c r="E572" s="1">
        <v>45523</v>
      </c>
      <c r="F572" s="1">
        <v>45523</v>
      </c>
      <c r="G572" s="1">
        <v>45550</v>
      </c>
      <c r="H572" t="s">
        <v>28</v>
      </c>
      <c r="I572">
        <v>20</v>
      </c>
      <c r="J572" t="s">
        <v>35</v>
      </c>
      <c r="K572">
        <v>99213</v>
      </c>
      <c r="O572">
        <v>1</v>
      </c>
      <c r="P572">
        <v>175.99</v>
      </c>
      <c r="Q572">
        <v>135.38</v>
      </c>
      <c r="R572">
        <v>108.3</v>
      </c>
      <c r="S572">
        <v>27.08</v>
      </c>
      <c r="T572" t="s">
        <v>30</v>
      </c>
      <c r="X572" t="s">
        <v>146</v>
      </c>
      <c r="Y572" t="s">
        <v>147</v>
      </c>
      <c r="Z572" t="s">
        <v>36</v>
      </c>
      <c r="AA572" t="str">
        <f>IFERROR(_xlfn.XLOOKUP($J572,avoidable_ed_reference!$A$2:$A$13,avoidable_ed_reference!$C$2:$C$13),"Not Classified")</f>
        <v>Avoidable</v>
      </c>
      <c r="AB572" t="str">
        <f>IFERROR(_xlfn.XLOOKUP($B572,enrollment!$A$2:$A$801,enrollment!$I$2:$I$801),"")</f>
        <v>TN</v>
      </c>
      <c r="AC572">
        <f>IFERROR(_xlfn.XLOOKUP($B572,enrollment!$A$2:$A$801,enrollment!$L$2:$L$801),"")</f>
        <v>66</v>
      </c>
      <c r="AD572" t="str" cm="1">
        <f t="array" ref="AD572">_xlfn.IFS(AC572="","Unknown",AC572&lt;18,"0-17",AC572&lt;35,"18-34",AC572&lt;50,"35-49",AC572&lt;65,"50-64",TRUE,"65+")</f>
        <v>65+</v>
      </c>
      <c r="AE572">
        <f>IFERROR(_xlfn.XLOOKUP($B572,enrollment!$A$2:$A$801,enrollment!$O$2:$O$801),"")</f>
        <v>5678901234</v>
      </c>
      <c r="AF572">
        <f>IFERROR(_xlfn.XLOOKUP($AE572,providers!$B$2:$B$11,providers!$Q$2:$Q$11),"")</f>
        <v>3.8</v>
      </c>
      <c r="AG572" s="1">
        <f t="shared" si="8"/>
        <v>45505</v>
      </c>
    </row>
    <row r="573" spans="1:33" x14ac:dyDescent="0.25">
      <c r="A573" t="s">
        <v>719</v>
      </c>
      <c r="B573" t="s">
        <v>713</v>
      </c>
      <c r="C573">
        <v>5678901234</v>
      </c>
      <c r="D573">
        <v>5678901234</v>
      </c>
      <c r="E573" s="1">
        <v>45549</v>
      </c>
      <c r="F573" s="1">
        <v>45549</v>
      </c>
      <c r="G573" s="1">
        <v>45564</v>
      </c>
      <c r="H573" t="s">
        <v>28</v>
      </c>
      <c r="I573">
        <v>11</v>
      </c>
      <c r="J573" t="s">
        <v>35</v>
      </c>
      <c r="K573">
        <v>99213</v>
      </c>
      <c r="O573">
        <v>1</v>
      </c>
      <c r="P573">
        <v>180.32</v>
      </c>
      <c r="Q573">
        <v>133.57</v>
      </c>
      <c r="R573">
        <v>106.86</v>
      </c>
      <c r="S573">
        <v>26.71</v>
      </c>
      <c r="T573" t="s">
        <v>30</v>
      </c>
      <c r="X573" t="s">
        <v>146</v>
      </c>
      <c r="Y573" t="s">
        <v>147</v>
      </c>
      <c r="Z573" t="s">
        <v>39</v>
      </c>
      <c r="AA573" t="str">
        <f>IFERROR(_xlfn.XLOOKUP($J573,avoidable_ed_reference!$A$2:$A$13,avoidable_ed_reference!$C$2:$C$13),"Not Classified")</f>
        <v>Avoidable</v>
      </c>
      <c r="AB573" t="str">
        <f>IFERROR(_xlfn.XLOOKUP($B573,enrollment!$A$2:$A$801,enrollment!$I$2:$I$801),"")</f>
        <v>TN</v>
      </c>
      <c r="AC573">
        <f>IFERROR(_xlfn.XLOOKUP($B573,enrollment!$A$2:$A$801,enrollment!$L$2:$L$801),"")</f>
        <v>66</v>
      </c>
      <c r="AD573" t="str" cm="1">
        <f t="array" ref="AD573">_xlfn.IFS(AC573="","Unknown",AC573&lt;18,"0-17",AC573&lt;35,"18-34",AC573&lt;50,"35-49",AC573&lt;65,"50-64",TRUE,"65+")</f>
        <v>65+</v>
      </c>
      <c r="AE573">
        <f>IFERROR(_xlfn.XLOOKUP($B573,enrollment!$A$2:$A$801,enrollment!$O$2:$O$801),"")</f>
        <v>5678901234</v>
      </c>
      <c r="AF573">
        <f>IFERROR(_xlfn.XLOOKUP($AE573,providers!$B$2:$B$11,providers!$Q$2:$Q$11),"")</f>
        <v>3.8</v>
      </c>
      <c r="AG573" s="1">
        <f t="shared" si="8"/>
        <v>45536</v>
      </c>
    </row>
    <row r="574" spans="1:33" x14ac:dyDescent="0.25">
      <c r="A574" t="s">
        <v>720</v>
      </c>
      <c r="B574" t="s">
        <v>721</v>
      </c>
      <c r="C574">
        <v>9012345678</v>
      </c>
      <c r="D574">
        <v>9012345678</v>
      </c>
      <c r="E574" s="1">
        <v>45308</v>
      </c>
      <c r="F574" s="1">
        <v>45308</v>
      </c>
      <c r="G574" s="1">
        <v>45327</v>
      </c>
      <c r="H574" t="s">
        <v>28</v>
      </c>
      <c r="I574">
        <v>23</v>
      </c>
      <c r="J574" t="s">
        <v>42</v>
      </c>
      <c r="K574">
        <v>99284</v>
      </c>
      <c r="O574">
        <v>1</v>
      </c>
      <c r="P574">
        <v>1879.34</v>
      </c>
      <c r="Q574">
        <v>1044.08</v>
      </c>
      <c r="R574">
        <v>835.26</v>
      </c>
      <c r="S574">
        <v>208.82</v>
      </c>
      <c r="T574" t="s">
        <v>30</v>
      </c>
      <c r="X574" t="s">
        <v>31</v>
      </c>
      <c r="Y574" t="s">
        <v>32</v>
      </c>
      <c r="Z574" t="s">
        <v>45</v>
      </c>
      <c r="AA574" t="str">
        <f>IFERROR(_xlfn.XLOOKUP($J574,avoidable_ed_reference!$A$2:$A$13,avoidable_ed_reference!$C$2:$C$13),"Not Classified")</f>
        <v>Non-Avoidable</v>
      </c>
      <c r="AB574" t="str">
        <f>IFERROR(_xlfn.XLOOKUP($B574,enrollment!$A$2:$A$801,enrollment!$I$2:$I$801),"")</f>
        <v>TN</v>
      </c>
      <c r="AC574">
        <f>IFERROR(_xlfn.XLOOKUP($B574,enrollment!$A$2:$A$801,enrollment!$L$2:$L$801),"")</f>
        <v>31</v>
      </c>
      <c r="AD574" t="str" cm="1">
        <f t="array" ref="AD574">_xlfn.IFS(AC574="","Unknown",AC574&lt;18,"0-17",AC574&lt;35,"18-34",AC574&lt;50,"35-49",AC574&lt;65,"50-64",TRUE,"65+")</f>
        <v>18-34</v>
      </c>
      <c r="AE574">
        <f>IFERROR(_xlfn.XLOOKUP($B574,enrollment!$A$2:$A$801,enrollment!$O$2:$O$801),"")</f>
        <v>5678901234</v>
      </c>
      <c r="AF574">
        <f>IFERROR(_xlfn.XLOOKUP($AE574,providers!$B$2:$B$11,providers!$Q$2:$Q$11),"")</f>
        <v>3.8</v>
      </c>
      <c r="AG574" s="1">
        <f t="shared" si="8"/>
        <v>45292</v>
      </c>
    </row>
    <row r="575" spans="1:33" x14ac:dyDescent="0.25">
      <c r="A575" t="s">
        <v>722</v>
      </c>
      <c r="B575" t="s">
        <v>721</v>
      </c>
      <c r="C575">
        <v>9012345678</v>
      </c>
      <c r="D575">
        <v>9012345678</v>
      </c>
      <c r="E575" s="1">
        <v>45493</v>
      </c>
      <c r="F575" s="1">
        <v>45493</v>
      </c>
      <c r="G575" s="1">
        <v>45527</v>
      </c>
      <c r="H575" t="s">
        <v>67</v>
      </c>
      <c r="I575">
        <v>21</v>
      </c>
      <c r="J575" t="s">
        <v>42</v>
      </c>
      <c r="K575">
        <v>99223</v>
      </c>
      <c r="O575">
        <v>1</v>
      </c>
      <c r="P575">
        <v>28243.73</v>
      </c>
      <c r="Q575">
        <v>18221.759999999998</v>
      </c>
      <c r="R575">
        <v>14577.41</v>
      </c>
      <c r="S575">
        <v>3644.35</v>
      </c>
      <c r="T575" t="s">
        <v>30</v>
      </c>
      <c r="V575">
        <v>1</v>
      </c>
      <c r="W575" s="2" t="s">
        <v>68</v>
      </c>
      <c r="X575" t="s">
        <v>31</v>
      </c>
      <c r="Y575" t="s">
        <v>32</v>
      </c>
      <c r="Z575" t="s">
        <v>69</v>
      </c>
      <c r="AA575" t="str">
        <f>IFERROR(_xlfn.XLOOKUP($J575,avoidable_ed_reference!$A$2:$A$13,avoidable_ed_reference!$C$2:$C$13),"Not Classified")</f>
        <v>Non-Avoidable</v>
      </c>
      <c r="AB575" t="str">
        <f>IFERROR(_xlfn.XLOOKUP($B575,enrollment!$A$2:$A$801,enrollment!$I$2:$I$801),"")</f>
        <v>TN</v>
      </c>
      <c r="AC575">
        <f>IFERROR(_xlfn.XLOOKUP($B575,enrollment!$A$2:$A$801,enrollment!$L$2:$L$801),"")</f>
        <v>31</v>
      </c>
      <c r="AD575" t="str" cm="1">
        <f t="array" ref="AD575">_xlfn.IFS(AC575="","Unknown",AC575&lt;18,"0-17",AC575&lt;35,"18-34",AC575&lt;50,"35-49",AC575&lt;65,"50-64",TRUE,"65+")</f>
        <v>18-34</v>
      </c>
      <c r="AE575">
        <f>IFERROR(_xlfn.XLOOKUP($B575,enrollment!$A$2:$A$801,enrollment!$O$2:$O$801),"")</f>
        <v>5678901234</v>
      </c>
      <c r="AF575">
        <f>IFERROR(_xlfn.XLOOKUP($AE575,providers!$B$2:$B$11,providers!$Q$2:$Q$11),"")</f>
        <v>3.8</v>
      </c>
      <c r="AG575" s="1">
        <f t="shared" si="8"/>
        <v>45474</v>
      </c>
    </row>
    <row r="576" spans="1:33" x14ac:dyDescent="0.25">
      <c r="A576" t="s">
        <v>723</v>
      </c>
      <c r="B576" t="s">
        <v>721</v>
      </c>
      <c r="C576">
        <v>5678901234</v>
      </c>
      <c r="D576">
        <v>5678901234</v>
      </c>
      <c r="E576" s="1">
        <v>45564</v>
      </c>
      <c r="F576" s="1">
        <v>45564</v>
      </c>
      <c r="G576" s="1">
        <v>45581</v>
      </c>
      <c r="H576" t="s">
        <v>28</v>
      </c>
      <c r="I576">
        <v>11</v>
      </c>
      <c r="J576" t="s">
        <v>35</v>
      </c>
      <c r="K576">
        <v>99213</v>
      </c>
      <c r="O576">
        <v>1</v>
      </c>
      <c r="P576">
        <v>179.68</v>
      </c>
      <c r="Q576">
        <v>133.1</v>
      </c>
      <c r="R576">
        <v>106.48</v>
      </c>
      <c r="S576">
        <v>26.62</v>
      </c>
      <c r="T576" t="s">
        <v>30</v>
      </c>
      <c r="X576" t="s">
        <v>31</v>
      </c>
      <c r="Y576" t="s">
        <v>32</v>
      </c>
      <c r="Z576" t="s">
        <v>39</v>
      </c>
      <c r="AA576" t="str">
        <f>IFERROR(_xlfn.XLOOKUP($J576,avoidable_ed_reference!$A$2:$A$13,avoidable_ed_reference!$C$2:$C$13),"Not Classified")</f>
        <v>Avoidable</v>
      </c>
      <c r="AB576" t="str">
        <f>IFERROR(_xlfn.XLOOKUP($B576,enrollment!$A$2:$A$801,enrollment!$I$2:$I$801),"")</f>
        <v>TN</v>
      </c>
      <c r="AC576">
        <f>IFERROR(_xlfn.XLOOKUP($B576,enrollment!$A$2:$A$801,enrollment!$L$2:$L$801),"")</f>
        <v>31</v>
      </c>
      <c r="AD576" t="str" cm="1">
        <f t="array" ref="AD576">_xlfn.IFS(AC576="","Unknown",AC576&lt;18,"0-17",AC576&lt;35,"18-34",AC576&lt;50,"35-49",AC576&lt;65,"50-64",TRUE,"65+")</f>
        <v>18-34</v>
      </c>
      <c r="AE576">
        <f>IFERROR(_xlfn.XLOOKUP($B576,enrollment!$A$2:$A$801,enrollment!$O$2:$O$801),"")</f>
        <v>5678901234</v>
      </c>
      <c r="AF576">
        <f>IFERROR(_xlfn.XLOOKUP($AE576,providers!$B$2:$B$11,providers!$Q$2:$Q$11),"")</f>
        <v>3.8</v>
      </c>
      <c r="AG576" s="1">
        <f t="shared" si="8"/>
        <v>45536</v>
      </c>
    </row>
    <row r="577" spans="1:33" x14ac:dyDescent="0.25">
      <c r="A577" t="s">
        <v>724</v>
      </c>
      <c r="B577" t="s">
        <v>721</v>
      </c>
      <c r="C577">
        <v>5678901234</v>
      </c>
      <c r="D577">
        <v>5678901234</v>
      </c>
      <c r="E577" s="1">
        <v>45567</v>
      </c>
      <c r="F577" s="1">
        <v>45567</v>
      </c>
      <c r="G577" s="1">
        <v>45591</v>
      </c>
      <c r="H577" t="s">
        <v>28</v>
      </c>
      <c r="I577">
        <v>11</v>
      </c>
      <c r="J577" t="s">
        <v>35</v>
      </c>
      <c r="K577">
        <v>99213</v>
      </c>
      <c r="O577">
        <v>1</v>
      </c>
      <c r="P577">
        <v>230.59</v>
      </c>
      <c r="Q577">
        <v>170.81</v>
      </c>
      <c r="R577">
        <v>136.65</v>
      </c>
      <c r="S577">
        <v>34.159999999999997</v>
      </c>
      <c r="T577" t="s">
        <v>30</v>
      </c>
      <c r="X577" t="s">
        <v>31</v>
      </c>
      <c r="Y577" t="s">
        <v>32</v>
      </c>
      <c r="Z577" t="s">
        <v>39</v>
      </c>
      <c r="AA577" t="str">
        <f>IFERROR(_xlfn.XLOOKUP($J577,avoidable_ed_reference!$A$2:$A$13,avoidable_ed_reference!$C$2:$C$13),"Not Classified")</f>
        <v>Avoidable</v>
      </c>
      <c r="AB577" t="str">
        <f>IFERROR(_xlfn.XLOOKUP($B577,enrollment!$A$2:$A$801,enrollment!$I$2:$I$801),"")</f>
        <v>TN</v>
      </c>
      <c r="AC577">
        <f>IFERROR(_xlfn.XLOOKUP($B577,enrollment!$A$2:$A$801,enrollment!$L$2:$L$801),"")</f>
        <v>31</v>
      </c>
      <c r="AD577" t="str" cm="1">
        <f t="array" ref="AD577">_xlfn.IFS(AC577="","Unknown",AC577&lt;18,"0-17",AC577&lt;35,"18-34",AC577&lt;50,"35-49",AC577&lt;65,"50-64",TRUE,"65+")</f>
        <v>18-34</v>
      </c>
      <c r="AE577">
        <f>IFERROR(_xlfn.XLOOKUP($B577,enrollment!$A$2:$A$801,enrollment!$O$2:$O$801),"")</f>
        <v>5678901234</v>
      </c>
      <c r="AF577">
        <f>IFERROR(_xlfn.XLOOKUP($AE577,providers!$B$2:$B$11,providers!$Q$2:$Q$11),"")</f>
        <v>3.8</v>
      </c>
      <c r="AG577" s="1">
        <f t="shared" si="8"/>
        <v>45566</v>
      </c>
    </row>
    <row r="578" spans="1:33" x14ac:dyDescent="0.25">
      <c r="A578" t="s">
        <v>725</v>
      </c>
      <c r="B578" t="s">
        <v>726</v>
      </c>
      <c r="C578">
        <v>9012345678</v>
      </c>
      <c r="D578">
        <v>9012345678</v>
      </c>
      <c r="E578" s="1">
        <v>45373</v>
      </c>
      <c r="F578" s="1">
        <v>45373</v>
      </c>
      <c r="G578" s="1">
        <v>45401</v>
      </c>
      <c r="H578" t="s">
        <v>28</v>
      </c>
      <c r="I578">
        <v>11</v>
      </c>
      <c r="J578" t="s">
        <v>47</v>
      </c>
      <c r="K578">
        <v>99213</v>
      </c>
      <c r="O578">
        <v>1</v>
      </c>
      <c r="P578">
        <v>227.23</v>
      </c>
      <c r="Q578">
        <v>168.32</v>
      </c>
      <c r="R578">
        <v>134.66</v>
      </c>
      <c r="S578">
        <v>33.659999999999997</v>
      </c>
      <c r="T578" t="s">
        <v>30</v>
      </c>
      <c r="X578" t="s">
        <v>31</v>
      </c>
      <c r="Y578" t="s">
        <v>32</v>
      </c>
      <c r="Z578" t="s">
        <v>39</v>
      </c>
      <c r="AA578" t="str">
        <f>IFERROR(_xlfn.XLOOKUP($J578,avoidable_ed_reference!$A$2:$A$13,avoidable_ed_reference!$C$2:$C$13),"Not Classified")</f>
        <v>Not Classified</v>
      </c>
      <c r="AB578" t="str">
        <f>IFERROR(_xlfn.XLOOKUP($B578,enrollment!$A$2:$A$801,enrollment!$I$2:$I$801),"")</f>
        <v>KY</v>
      </c>
      <c r="AC578">
        <f>IFERROR(_xlfn.XLOOKUP($B578,enrollment!$A$2:$A$801,enrollment!$L$2:$L$801),"")</f>
        <v>53</v>
      </c>
      <c r="AD578" t="str" cm="1">
        <f t="array" ref="AD578">_xlfn.IFS(AC578="","Unknown",AC578&lt;18,"0-17",AC578&lt;35,"18-34",AC578&lt;50,"35-49",AC578&lt;65,"50-64",TRUE,"65+")</f>
        <v>50-64</v>
      </c>
      <c r="AE578">
        <f>IFERROR(_xlfn.XLOOKUP($B578,enrollment!$A$2:$A$801,enrollment!$O$2:$O$801),"")</f>
        <v>9012345678</v>
      </c>
      <c r="AF578">
        <f>IFERROR(_xlfn.XLOOKUP($AE578,providers!$B$2:$B$11,providers!$Q$2:$Q$11),"")</f>
        <v>4.3</v>
      </c>
      <c r="AG578" s="1">
        <f t="shared" si="8"/>
        <v>45352</v>
      </c>
    </row>
    <row r="579" spans="1:33" x14ac:dyDescent="0.25">
      <c r="A579" t="s">
        <v>727</v>
      </c>
      <c r="B579" t="s">
        <v>726</v>
      </c>
      <c r="C579">
        <v>2233445566</v>
      </c>
      <c r="D579">
        <v>2233445566</v>
      </c>
      <c r="E579" s="1">
        <v>45638</v>
      </c>
      <c r="F579" s="1">
        <v>45638</v>
      </c>
      <c r="G579" s="1">
        <v>45661</v>
      </c>
      <c r="H579" t="s">
        <v>28</v>
      </c>
      <c r="I579">
        <v>23</v>
      </c>
      <c r="J579" t="s">
        <v>221</v>
      </c>
      <c r="K579">
        <v>99284</v>
      </c>
      <c r="O579">
        <v>1</v>
      </c>
      <c r="P579">
        <v>1877.26</v>
      </c>
      <c r="Q579">
        <v>1042.92</v>
      </c>
      <c r="R579">
        <v>834.34</v>
      </c>
      <c r="S579">
        <v>208.58</v>
      </c>
      <c r="T579" t="s">
        <v>30</v>
      </c>
      <c r="X579" t="s">
        <v>31</v>
      </c>
      <c r="Y579" t="s">
        <v>32</v>
      </c>
      <c r="Z579" t="s">
        <v>45</v>
      </c>
      <c r="AA579" t="str">
        <f>IFERROR(_xlfn.XLOOKUP($J579,avoidable_ed_reference!$A$2:$A$13,avoidable_ed_reference!$C$2:$C$13),"Not Classified")</f>
        <v>Avoidable</v>
      </c>
      <c r="AB579" t="str">
        <f>IFERROR(_xlfn.XLOOKUP($B579,enrollment!$A$2:$A$801,enrollment!$I$2:$I$801),"")</f>
        <v>KY</v>
      </c>
      <c r="AC579">
        <f>IFERROR(_xlfn.XLOOKUP($B579,enrollment!$A$2:$A$801,enrollment!$L$2:$L$801),"")</f>
        <v>53</v>
      </c>
      <c r="AD579" t="str" cm="1">
        <f t="array" ref="AD579">_xlfn.IFS(AC579="","Unknown",AC579&lt;18,"0-17",AC579&lt;35,"18-34",AC579&lt;50,"35-49",AC579&lt;65,"50-64",TRUE,"65+")</f>
        <v>50-64</v>
      </c>
      <c r="AE579">
        <f>IFERROR(_xlfn.XLOOKUP($B579,enrollment!$A$2:$A$801,enrollment!$O$2:$O$801),"")</f>
        <v>9012345678</v>
      </c>
      <c r="AF579">
        <f>IFERROR(_xlfn.XLOOKUP($AE579,providers!$B$2:$B$11,providers!$Q$2:$Q$11),"")</f>
        <v>4.3</v>
      </c>
      <c r="AG579" s="1">
        <f t="shared" ref="AG579:AG642" si="9">EOMONTH(E579,-1)+1</f>
        <v>45627</v>
      </c>
    </row>
    <row r="580" spans="1:33" x14ac:dyDescent="0.25">
      <c r="A580" t="s">
        <v>728</v>
      </c>
      <c r="B580" t="s">
        <v>726</v>
      </c>
      <c r="C580">
        <v>5678901234</v>
      </c>
      <c r="D580">
        <v>5678901234</v>
      </c>
      <c r="E580" s="1">
        <v>45393</v>
      </c>
      <c r="F580" s="1">
        <v>45393</v>
      </c>
      <c r="G580" s="1">
        <v>45426</v>
      </c>
      <c r="H580" t="s">
        <v>28</v>
      </c>
      <c r="I580">
        <v>20</v>
      </c>
      <c r="J580" t="s">
        <v>35</v>
      </c>
      <c r="K580">
        <v>99213</v>
      </c>
      <c r="O580">
        <v>1</v>
      </c>
      <c r="P580">
        <v>189.23</v>
      </c>
      <c r="Q580">
        <v>145.56</v>
      </c>
      <c r="R580">
        <v>116.45</v>
      </c>
      <c r="S580">
        <v>29.11</v>
      </c>
      <c r="T580" t="s">
        <v>30</v>
      </c>
      <c r="X580" t="s">
        <v>31</v>
      </c>
      <c r="Y580" t="s">
        <v>32</v>
      </c>
      <c r="Z580" t="s">
        <v>36</v>
      </c>
      <c r="AA580" t="str">
        <f>IFERROR(_xlfn.XLOOKUP($J580,avoidable_ed_reference!$A$2:$A$13,avoidable_ed_reference!$C$2:$C$13),"Not Classified")</f>
        <v>Avoidable</v>
      </c>
      <c r="AB580" t="str">
        <f>IFERROR(_xlfn.XLOOKUP($B580,enrollment!$A$2:$A$801,enrollment!$I$2:$I$801),"")</f>
        <v>KY</v>
      </c>
      <c r="AC580">
        <f>IFERROR(_xlfn.XLOOKUP($B580,enrollment!$A$2:$A$801,enrollment!$L$2:$L$801),"")</f>
        <v>53</v>
      </c>
      <c r="AD580" t="str" cm="1">
        <f t="array" ref="AD580">_xlfn.IFS(AC580="","Unknown",AC580&lt;18,"0-17",AC580&lt;35,"18-34",AC580&lt;50,"35-49",AC580&lt;65,"50-64",TRUE,"65+")</f>
        <v>50-64</v>
      </c>
      <c r="AE580">
        <f>IFERROR(_xlfn.XLOOKUP($B580,enrollment!$A$2:$A$801,enrollment!$O$2:$O$801),"")</f>
        <v>9012345678</v>
      </c>
      <c r="AF580">
        <f>IFERROR(_xlfn.XLOOKUP($AE580,providers!$B$2:$B$11,providers!$Q$2:$Q$11),"")</f>
        <v>4.3</v>
      </c>
      <c r="AG580" s="1">
        <f t="shared" si="9"/>
        <v>45383</v>
      </c>
    </row>
    <row r="581" spans="1:33" x14ac:dyDescent="0.25">
      <c r="A581" t="s">
        <v>729</v>
      </c>
      <c r="B581" t="s">
        <v>730</v>
      </c>
      <c r="C581">
        <v>8901234567</v>
      </c>
      <c r="D581">
        <v>8901234567</v>
      </c>
      <c r="E581" s="1">
        <v>45498</v>
      </c>
      <c r="F581" s="1">
        <v>45498</v>
      </c>
      <c r="G581" s="1">
        <v>45528</v>
      </c>
      <c r="H581" t="s">
        <v>28</v>
      </c>
      <c r="I581">
        <v>11</v>
      </c>
      <c r="J581" t="s">
        <v>38</v>
      </c>
      <c r="K581">
        <v>99213</v>
      </c>
      <c r="O581">
        <v>1</v>
      </c>
      <c r="P581">
        <v>198.58</v>
      </c>
      <c r="Q581">
        <v>147.1</v>
      </c>
      <c r="R581">
        <v>117.68</v>
      </c>
      <c r="S581">
        <v>29.42</v>
      </c>
      <c r="T581" t="s">
        <v>30</v>
      </c>
      <c r="X581" t="s">
        <v>52</v>
      </c>
      <c r="Y581" t="s">
        <v>44</v>
      </c>
      <c r="Z581" t="s">
        <v>39</v>
      </c>
      <c r="AA581" t="str">
        <f>IFERROR(_xlfn.XLOOKUP($J581,avoidable_ed_reference!$A$2:$A$13,avoidable_ed_reference!$C$2:$C$13),"Not Classified")</f>
        <v>Not Classified</v>
      </c>
      <c r="AB581" t="str">
        <f>IFERROR(_xlfn.XLOOKUP($B581,enrollment!$A$2:$A$801,enrollment!$I$2:$I$801),"")</f>
        <v>GA</v>
      </c>
      <c r="AC581">
        <f>IFERROR(_xlfn.XLOOKUP($B581,enrollment!$A$2:$A$801,enrollment!$L$2:$L$801),"")</f>
        <v>24</v>
      </c>
      <c r="AD581" t="str" cm="1">
        <f t="array" ref="AD581">_xlfn.IFS(AC581="","Unknown",AC581&lt;18,"0-17",AC581&lt;35,"18-34",AC581&lt;50,"35-49",AC581&lt;65,"50-64",TRUE,"65+")</f>
        <v>18-34</v>
      </c>
      <c r="AE581">
        <f>IFERROR(_xlfn.XLOOKUP($B581,enrollment!$A$2:$A$801,enrollment!$O$2:$O$801),"")</f>
        <v>8901234567</v>
      </c>
      <c r="AF581">
        <f>IFERROR(_xlfn.XLOOKUP($AE581,providers!$B$2:$B$11,providers!$Q$2:$Q$11),"")</f>
        <v>3.7</v>
      </c>
      <c r="AG581" s="1">
        <f t="shared" si="9"/>
        <v>45474</v>
      </c>
    </row>
    <row r="582" spans="1:33" x14ac:dyDescent="0.25">
      <c r="A582" t="s">
        <v>731</v>
      </c>
      <c r="B582" t="s">
        <v>730</v>
      </c>
      <c r="C582">
        <v>2233445566</v>
      </c>
      <c r="D582">
        <v>2233445566</v>
      </c>
      <c r="E582" s="1">
        <v>45313</v>
      </c>
      <c r="F582" s="1">
        <v>45313</v>
      </c>
      <c r="G582" s="1">
        <v>45345</v>
      </c>
      <c r="H582" t="s">
        <v>28</v>
      </c>
      <c r="I582">
        <v>22</v>
      </c>
      <c r="J582" t="s">
        <v>29</v>
      </c>
      <c r="K582">
        <v>90837</v>
      </c>
      <c r="O582">
        <v>1</v>
      </c>
      <c r="P582">
        <v>221.08</v>
      </c>
      <c r="Q582">
        <v>163.76</v>
      </c>
      <c r="R582">
        <v>131.01</v>
      </c>
      <c r="S582">
        <v>32.75</v>
      </c>
      <c r="T582" t="s">
        <v>30</v>
      </c>
      <c r="X582" t="s">
        <v>52</v>
      </c>
      <c r="Y582" t="s">
        <v>44</v>
      </c>
      <c r="Z582" t="s">
        <v>33</v>
      </c>
      <c r="AA582" t="str">
        <f>IFERROR(_xlfn.XLOOKUP($J582,avoidable_ed_reference!$A$2:$A$13,avoidable_ed_reference!$C$2:$C$13),"Not Classified")</f>
        <v>Potentially Avoidable</v>
      </c>
      <c r="AB582" t="str">
        <f>IFERROR(_xlfn.XLOOKUP($B582,enrollment!$A$2:$A$801,enrollment!$I$2:$I$801),"")</f>
        <v>GA</v>
      </c>
      <c r="AC582">
        <f>IFERROR(_xlfn.XLOOKUP($B582,enrollment!$A$2:$A$801,enrollment!$L$2:$L$801),"")</f>
        <v>24</v>
      </c>
      <c r="AD582" t="str" cm="1">
        <f t="array" ref="AD582">_xlfn.IFS(AC582="","Unknown",AC582&lt;18,"0-17",AC582&lt;35,"18-34",AC582&lt;50,"35-49",AC582&lt;65,"50-64",TRUE,"65+")</f>
        <v>18-34</v>
      </c>
      <c r="AE582">
        <f>IFERROR(_xlfn.XLOOKUP($B582,enrollment!$A$2:$A$801,enrollment!$O$2:$O$801),"")</f>
        <v>8901234567</v>
      </c>
      <c r="AF582">
        <f>IFERROR(_xlfn.XLOOKUP($AE582,providers!$B$2:$B$11,providers!$Q$2:$Q$11),"")</f>
        <v>3.7</v>
      </c>
      <c r="AG582" s="1">
        <f t="shared" si="9"/>
        <v>45292</v>
      </c>
    </row>
    <row r="583" spans="1:33" x14ac:dyDescent="0.25">
      <c r="A583" t="s">
        <v>732</v>
      </c>
      <c r="B583" t="s">
        <v>730</v>
      </c>
      <c r="C583">
        <v>3456789012</v>
      </c>
      <c r="D583">
        <v>3456789012</v>
      </c>
      <c r="E583" s="1">
        <v>45469</v>
      </c>
      <c r="F583" s="1">
        <v>45469</v>
      </c>
      <c r="G583" s="1">
        <v>45491</v>
      </c>
      <c r="H583" t="s">
        <v>59</v>
      </c>
      <c r="J583" t="s">
        <v>99</v>
      </c>
      <c r="L583" s="2" t="s">
        <v>106</v>
      </c>
      <c r="M583" t="s">
        <v>107</v>
      </c>
      <c r="N583" t="s">
        <v>108</v>
      </c>
      <c r="O583">
        <v>1</v>
      </c>
      <c r="P583">
        <v>801.36</v>
      </c>
      <c r="Q583">
        <v>728.51</v>
      </c>
      <c r="R583">
        <v>582.80999999999995</v>
      </c>
      <c r="S583">
        <v>145.69999999999999</v>
      </c>
      <c r="T583" t="s">
        <v>30</v>
      </c>
      <c r="X583" t="s">
        <v>52</v>
      </c>
      <c r="Y583" t="s">
        <v>44</v>
      </c>
      <c r="Z583" t="s">
        <v>64</v>
      </c>
      <c r="AA583" t="str">
        <f>IFERROR(_xlfn.XLOOKUP($J583,avoidable_ed_reference!$A$2:$A$13,avoidable_ed_reference!$C$2:$C$13),"Not Classified")</f>
        <v>Not Classified</v>
      </c>
      <c r="AB583" t="str">
        <f>IFERROR(_xlfn.XLOOKUP($B583,enrollment!$A$2:$A$801,enrollment!$I$2:$I$801),"")</f>
        <v>GA</v>
      </c>
      <c r="AC583">
        <f>IFERROR(_xlfn.XLOOKUP($B583,enrollment!$A$2:$A$801,enrollment!$L$2:$L$801),"")</f>
        <v>24</v>
      </c>
      <c r="AD583" t="str" cm="1">
        <f t="array" ref="AD583">_xlfn.IFS(AC583="","Unknown",AC583&lt;18,"0-17",AC583&lt;35,"18-34",AC583&lt;50,"35-49",AC583&lt;65,"50-64",TRUE,"65+")</f>
        <v>18-34</v>
      </c>
      <c r="AE583">
        <f>IFERROR(_xlfn.XLOOKUP($B583,enrollment!$A$2:$A$801,enrollment!$O$2:$O$801),"")</f>
        <v>8901234567</v>
      </c>
      <c r="AF583">
        <f>IFERROR(_xlfn.XLOOKUP($AE583,providers!$B$2:$B$11,providers!$Q$2:$Q$11),"")</f>
        <v>3.7</v>
      </c>
      <c r="AG583" s="1">
        <f t="shared" si="9"/>
        <v>45444</v>
      </c>
    </row>
    <row r="584" spans="1:33" x14ac:dyDescent="0.25">
      <c r="A584" t="s">
        <v>733</v>
      </c>
      <c r="B584" t="s">
        <v>730</v>
      </c>
      <c r="C584">
        <v>8901234567</v>
      </c>
      <c r="D584">
        <v>8901234567</v>
      </c>
      <c r="E584" s="1">
        <v>45445</v>
      </c>
      <c r="F584" s="1">
        <v>45445</v>
      </c>
      <c r="G584" s="1">
        <v>45478</v>
      </c>
      <c r="H584" t="s">
        <v>28</v>
      </c>
      <c r="I584">
        <v>23</v>
      </c>
      <c r="J584" t="s">
        <v>77</v>
      </c>
      <c r="K584">
        <v>99284</v>
      </c>
      <c r="O584">
        <v>1</v>
      </c>
      <c r="P584">
        <v>1971.4</v>
      </c>
      <c r="Q584">
        <v>1095.22</v>
      </c>
      <c r="R584">
        <v>876.18</v>
      </c>
      <c r="S584">
        <v>219.04</v>
      </c>
      <c r="T584" t="s">
        <v>30</v>
      </c>
      <c r="X584" t="s">
        <v>52</v>
      </c>
      <c r="Y584" t="s">
        <v>44</v>
      </c>
      <c r="Z584" t="s">
        <v>45</v>
      </c>
      <c r="AA584" t="str">
        <f>IFERROR(_xlfn.XLOOKUP($J584,avoidable_ed_reference!$A$2:$A$13,avoidable_ed_reference!$C$2:$C$13),"Not Classified")</f>
        <v>Avoidable</v>
      </c>
      <c r="AB584" t="str">
        <f>IFERROR(_xlfn.XLOOKUP($B584,enrollment!$A$2:$A$801,enrollment!$I$2:$I$801),"")</f>
        <v>GA</v>
      </c>
      <c r="AC584">
        <f>IFERROR(_xlfn.XLOOKUP($B584,enrollment!$A$2:$A$801,enrollment!$L$2:$L$801),"")</f>
        <v>24</v>
      </c>
      <c r="AD584" t="str" cm="1">
        <f t="array" ref="AD584">_xlfn.IFS(AC584="","Unknown",AC584&lt;18,"0-17",AC584&lt;35,"18-34",AC584&lt;50,"35-49",AC584&lt;65,"50-64",TRUE,"65+")</f>
        <v>18-34</v>
      </c>
      <c r="AE584">
        <f>IFERROR(_xlfn.XLOOKUP($B584,enrollment!$A$2:$A$801,enrollment!$O$2:$O$801),"")</f>
        <v>8901234567</v>
      </c>
      <c r="AF584">
        <f>IFERROR(_xlfn.XLOOKUP($AE584,providers!$B$2:$B$11,providers!$Q$2:$Q$11),"")</f>
        <v>3.7</v>
      </c>
      <c r="AG584" s="1">
        <f t="shared" si="9"/>
        <v>45444</v>
      </c>
    </row>
    <row r="585" spans="1:33" x14ac:dyDescent="0.25">
      <c r="A585" t="s">
        <v>734</v>
      </c>
      <c r="B585" t="s">
        <v>730</v>
      </c>
      <c r="C585">
        <v>5678901234</v>
      </c>
      <c r="D585">
        <v>5678901234</v>
      </c>
      <c r="E585" s="1">
        <v>45644</v>
      </c>
      <c r="F585" s="1">
        <v>45644</v>
      </c>
      <c r="G585" s="1">
        <v>45673</v>
      </c>
      <c r="H585" t="s">
        <v>28</v>
      </c>
      <c r="I585">
        <v>20</v>
      </c>
      <c r="J585" t="s">
        <v>35</v>
      </c>
      <c r="K585">
        <v>99213</v>
      </c>
      <c r="O585">
        <v>1</v>
      </c>
      <c r="P585">
        <v>200.46</v>
      </c>
      <c r="Q585">
        <v>154.19999999999999</v>
      </c>
      <c r="R585">
        <v>123.36</v>
      </c>
      <c r="S585">
        <v>30.84</v>
      </c>
      <c r="T585" t="s">
        <v>30</v>
      </c>
      <c r="X585" t="s">
        <v>52</v>
      </c>
      <c r="Y585" t="s">
        <v>44</v>
      </c>
      <c r="Z585" t="s">
        <v>36</v>
      </c>
      <c r="AA585" t="str">
        <f>IFERROR(_xlfn.XLOOKUP($J585,avoidable_ed_reference!$A$2:$A$13,avoidable_ed_reference!$C$2:$C$13),"Not Classified")</f>
        <v>Avoidable</v>
      </c>
      <c r="AB585" t="str">
        <f>IFERROR(_xlfn.XLOOKUP($B585,enrollment!$A$2:$A$801,enrollment!$I$2:$I$801),"")</f>
        <v>GA</v>
      </c>
      <c r="AC585">
        <f>IFERROR(_xlfn.XLOOKUP($B585,enrollment!$A$2:$A$801,enrollment!$L$2:$L$801),"")</f>
        <v>24</v>
      </c>
      <c r="AD585" t="str" cm="1">
        <f t="array" ref="AD585">_xlfn.IFS(AC585="","Unknown",AC585&lt;18,"0-17",AC585&lt;35,"18-34",AC585&lt;50,"35-49",AC585&lt;65,"50-64",TRUE,"65+")</f>
        <v>18-34</v>
      </c>
      <c r="AE585">
        <f>IFERROR(_xlfn.XLOOKUP($B585,enrollment!$A$2:$A$801,enrollment!$O$2:$O$801),"")</f>
        <v>8901234567</v>
      </c>
      <c r="AF585">
        <f>IFERROR(_xlfn.XLOOKUP($AE585,providers!$B$2:$B$11,providers!$Q$2:$Q$11),"")</f>
        <v>3.7</v>
      </c>
      <c r="AG585" s="1">
        <f t="shared" si="9"/>
        <v>45627</v>
      </c>
    </row>
    <row r="586" spans="1:33" x14ac:dyDescent="0.25">
      <c r="A586" t="s">
        <v>735</v>
      </c>
      <c r="B586" t="s">
        <v>730</v>
      </c>
      <c r="C586">
        <v>8901234567</v>
      </c>
      <c r="D586">
        <v>8901234567</v>
      </c>
      <c r="E586" s="1">
        <v>45502</v>
      </c>
      <c r="F586" s="1">
        <v>45502</v>
      </c>
      <c r="G586" s="1">
        <v>45527</v>
      </c>
      <c r="H586" t="s">
        <v>28</v>
      </c>
      <c r="I586">
        <v>11</v>
      </c>
      <c r="J586" t="s">
        <v>35</v>
      </c>
      <c r="K586">
        <v>99213</v>
      </c>
      <c r="O586">
        <v>1</v>
      </c>
      <c r="P586">
        <v>167.56</v>
      </c>
      <c r="Q586">
        <v>124.12</v>
      </c>
      <c r="R586">
        <v>99.3</v>
      </c>
      <c r="S586">
        <v>24.82</v>
      </c>
      <c r="T586" t="s">
        <v>30</v>
      </c>
      <c r="X586" t="s">
        <v>52</v>
      </c>
      <c r="Y586" t="s">
        <v>44</v>
      </c>
      <c r="Z586" t="s">
        <v>39</v>
      </c>
      <c r="AA586" t="str">
        <f>IFERROR(_xlfn.XLOOKUP($J586,avoidable_ed_reference!$A$2:$A$13,avoidable_ed_reference!$C$2:$C$13),"Not Classified")</f>
        <v>Avoidable</v>
      </c>
      <c r="AB586" t="str">
        <f>IFERROR(_xlfn.XLOOKUP($B586,enrollment!$A$2:$A$801,enrollment!$I$2:$I$801),"")</f>
        <v>GA</v>
      </c>
      <c r="AC586">
        <f>IFERROR(_xlfn.XLOOKUP($B586,enrollment!$A$2:$A$801,enrollment!$L$2:$L$801),"")</f>
        <v>24</v>
      </c>
      <c r="AD586" t="str" cm="1">
        <f t="array" ref="AD586">_xlfn.IFS(AC586="","Unknown",AC586&lt;18,"0-17",AC586&lt;35,"18-34",AC586&lt;50,"35-49",AC586&lt;65,"50-64",TRUE,"65+")</f>
        <v>18-34</v>
      </c>
      <c r="AE586">
        <f>IFERROR(_xlfn.XLOOKUP($B586,enrollment!$A$2:$A$801,enrollment!$O$2:$O$801),"")</f>
        <v>8901234567</v>
      </c>
      <c r="AF586">
        <f>IFERROR(_xlfn.XLOOKUP($AE586,providers!$B$2:$B$11,providers!$Q$2:$Q$11),"")</f>
        <v>3.7</v>
      </c>
      <c r="AG586" s="1">
        <f t="shared" si="9"/>
        <v>45474</v>
      </c>
    </row>
    <row r="587" spans="1:33" x14ac:dyDescent="0.25">
      <c r="A587" t="s">
        <v>736</v>
      </c>
      <c r="B587" t="s">
        <v>730</v>
      </c>
      <c r="C587">
        <v>9012345678</v>
      </c>
      <c r="D587">
        <v>9012345678</v>
      </c>
      <c r="E587" s="1">
        <v>45405</v>
      </c>
      <c r="F587" s="1">
        <v>45405</v>
      </c>
      <c r="G587" s="1">
        <v>45419</v>
      </c>
      <c r="H587" t="s">
        <v>59</v>
      </c>
      <c r="J587" t="s">
        <v>60</v>
      </c>
      <c r="L587" s="2" t="s">
        <v>151</v>
      </c>
      <c r="M587" t="s">
        <v>152</v>
      </c>
      <c r="N587" t="s">
        <v>153</v>
      </c>
      <c r="O587">
        <v>1</v>
      </c>
      <c r="P587">
        <v>1216.1300000000001</v>
      </c>
      <c r="Q587">
        <v>1105.57</v>
      </c>
      <c r="R587">
        <v>884.46</v>
      </c>
      <c r="S587">
        <v>221.11</v>
      </c>
      <c r="T587" t="s">
        <v>30</v>
      </c>
      <c r="X587" t="s">
        <v>52</v>
      </c>
      <c r="Y587" t="s">
        <v>44</v>
      </c>
      <c r="Z587" t="s">
        <v>64</v>
      </c>
      <c r="AA587" t="str">
        <f>IFERROR(_xlfn.XLOOKUP($J587,avoidable_ed_reference!$A$2:$A$13,avoidable_ed_reference!$C$2:$C$13),"Not Classified")</f>
        <v>Not Classified</v>
      </c>
      <c r="AB587" t="str">
        <f>IFERROR(_xlfn.XLOOKUP($B587,enrollment!$A$2:$A$801,enrollment!$I$2:$I$801),"")</f>
        <v>GA</v>
      </c>
      <c r="AC587">
        <f>IFERROR(_xlfn.XLOOKUP($B587,enrollment!$A$2:$A$801,enrollment!$L$2:$L$801),"")</f>
        <v>24</v>
      </c>
      <c r="AD587" t="str" cm="1">
        <f t="array" ref="AD587">_xlfn.IFS(AC587="","Unknown",AC587&lt;18,"0-17",AC587&lt;35,"18-34",AC587&lt;50,"35-49",AC587&lt;65,"50-64",TRUE,"65+")</f>
        <v>18-34</v>
      </c>
      <c r="AE587">
        <f>IFERROR(_xlfn.XLOOKUP($B587,enrollment!$A$2:$A$801,enrollment!$O$2:$O$801),"")</f>
        <v>8901234567</v>
      </c>
      <c r="AF587">
        <f>IFERROR(_xlfn.XLOOKUP($AE587,providers!$B$2:$B$11,providers!$Q$2:$Q$11),"")</f>
        <v>3.7</v>
      </c>
      <c r="AG587" s="1">
        <f t="shared" si="9"/>
        <v>45383</v>
      </c>
    </row>
    <row r="588" spans="1:33" x14ac:dyDescent="0.25">
      <c r="A588" t="s">
        <v>737</v>
      </c>
      <c r="B588" t="s">
        <v>730</v>
      </c>
      <c r="C588">
        <v>8901234567</v>
      </c>
      <c r="D588">
        <v>8901234567</v>
      </c>
      <c r="E588" s="1">
        <v>45352</v>
      </c>
      <c r="F588" s="1">
        <v>45352</v>
      </c>
      <c r="G588" s="1">
        <v>45384</v>
      </c>
      <c r="H588" t="s">
        <v>28</v>
      </c>
      <c r="I588">
        <v>11</v>
      </c>
      <c r="J588" t="s">
        <v>35</v>
      </c>
      <c r="K588">
        <v>99213</v>
      </c>
      <c r="O588">
        <v>1</v>
      </c>
      <c r="P588">
        <v>199.73</v>
      </c>
      <c r="Q588">
        <v>147.94999999999999</v>
      </c>
      <c r="R588">
        <v>118.36</v>
      </c>
      <c r="S588">
        <v>29.59</v>
      </c>
      <c r="T588" t="s">
        <v>30</v>
      </c>
      <c r="X588" t="s">
        <v>52</v>
      </c>
      <c r="Y588" t="s">
        <v>44</v>
      </c>
      <c r="Z588" t="s">
        <v>39</v>
      </c>
      <c r="AA588" t="str">
        <f>IFERROR(_xlfn.XLOOKUP($J588,avoidable_ed_reference!$A$2:$A$13,avoidable_ed_reference!$C$2:$C$13),"Not Classified")</f>
        <v>Avoidable</v>
      </c>
      <c r="AB588" t="str">
        <f>IFERROR(_xlfn.XLOOKUP($B588,enrollment!$A$2:$A$801,enrollment!$I$2:$I$801),"")</f>
        <v>GA</v>
      </c>
      <c r="AC588">
        <f>IFERROR(_xlfn.XLOOKUP($B588,enrollment!$A$2:$A$801,enrollment!$L$2:$L$801),"")</f>
        <v>24</v>
      </c>
      <c r="AD588" t="str" cm="1">
        <f t="array" ref="AD588">_xlfn.IFS(AC588="","Unknown",AC588&lt;18,"0-17",AC588&lt;35,"18-34",AC588&lt;50,"35-49",AC588&lt;65,"50-64",TRUE,"65+")</f>
        <v>18-34</v>
      </c>
      <c r="AE588">
        <f>IFERROR(_xlfn.XLOOKUP($B588,enrollment!$A$2:$A$801,enrollment!$O$2:$O$801),"")</f>
        <v>8901234567</v>
      </c>
      <c r="AF588">
        <f>IFERROR(_xlfn.XLOOKUP($AE588,providers!$B$2:$B$11,providers!$Q$2:$Q$11),"")</f>
        <v>3.7</v>
      </c>
      <c r="AG588" s="1">
        <f t="shared" si="9"/>
        <v>45352</v>
      </c>
    </row>
    <row r="589" spans="1:33" x14ac:dyDescent="0.25">
      <c r="A589" t="s">
        <v>738</v>
      </c>
      <c r="B589" t="s">
        <v>730</v>
      </c>
      <c r="C589">
        <v>5678901234</v>
      </c>
      <c r="D589">
        <v>5678901234</v>
      </c>
      <c r="E589" s="1">
        <v>45460</v>
      </c>
      <c r="F589" s="1">
        <v>45460</v>
      </c>
      <c r="G589" s="1">
        <v>45491</v>
      </c>
      <c r="H589" t="s">
        <v>28</v>
      </c>
      <c r="I589">
        <v>20</v>
      </c>
      <c r="J589" t="s">
        <v>35</v>
      </c>
      <c r="K589">
        <v>99213</v>
      </c>
      <c r="O589">
        <v>1</v>
      </c>
      <c r="P589">
        <v>148.76</v>
      </c>
      <c r="Q589">
        <v>114.43</v>
      </c>
      <c r="R589">
        <v>91.54</v>
      </c>
      <c r="S589">
        <v>22.89</v>
      </c>
      <c r="T589" t="s">
        <v>30</v>
      </c>
      <c r="X589" t="s">
        <v>52</v>
      </c>
      <c r="Y589" t="s">
        <v>44</v>
      </c>
      <c r="Z589" t="s">
        <v>36</v>
      </c>
      <c r="AA589" t="str">
        <f>IFERROR(_xlfn.XLOOKUP($J589,avoidable_ed_reference!$A$2:$A$13,avoidable_ed_reference!$C$2:$C$13),"Not Classified")</f>
        <v>Avoidable</v>
      </c>
      <c r="AB589" t="str">
        <f>IFERROR(_xlfn.XLOOKUP($B589,enrollment!$A$2:$A$801,enrollment!$I$2:$I$801),"")</f>
        <v>GA</v>
      </c>
      <c r="AC589">
        <f>IFERROR(_xlfn.XLOOKUP($B589,enrollment!$A$2:$A$801,enrollment!$L$2:$L$801),"")</f>
        <v>24</v>
      </c>
      <c r="AD589" t="str" cm="1">
        <f t="array" ref="AD589">_xlfn.IFS(AC589="","Unknown",AC589&lt;18,"0-17",AC589&lt;35,"18-34",AC589&lt;50,"35-49",AC589&lt;65,"50-64",TRUE,"65+")</f>
        <v>18-34</v>
      </c>
      <c r="AE589">
        <f>IFERROR(_xlfn.XLOOKUP($B589,enrollment!$A$2:$A$801,enrollment!$O$2:$O$801),"")</f>
        <v>8901234567</v>
      </c>
      <c r="AF589">
        <f>IFERROR(_xlfn.XLOOKUP($AE589,providers!$B$2:$B$11,providers!$Q$2:$Q$11),"")</f>
        <v>3.7</v>
      </c>
      <c r="AG589" s="1">
        <f t="shared" si="9"/>
        <v>45444</v>
      </c>
    </row>
    <row r="590" spans="1:33" x14ac:dyDescent="0.25">
      <c r="A590" t="s">
        <v>739</v>
      </c>
      <c r="B590" t="s">
        <v>730</v>
      </c>
      <c r="C590">
        <v>8901234567</v>
      </c>
      <c r="D590">
        <v>8901234567</v>
      </c>
      <c r="E590" s="1">
        <v>45367</v>
      </c>
      <c r="F590" s="1">
        <v>45367</v>
      </c>
      <c r="G590" s="1">
        <v>45384</v>
      </c>
      <c r="H590" t="s">
        <v>28</v>
      </c>
      <c r="I590">
        <v>11</v>
      </c>
      <c r="J590" t="s">
        <v>35</v>
      </c>
      <c r="K590">
        <v>99213</v>
      </c>
      <c r="O590">
        <v>1</v>
      </c>
      <c r="P590">
        <v>182.57</v>
      </c>
      <c r="Q590">
        <v>135.24</v>
      </c>
      <c r="R590">
        <v>108.19</v>
      </c>
      <c r="S590">
        <v>27.05</v>
      </c>
      <c r="T590" t="s">
        <v>30</v>
      </c>
      <c r="X590" t="s">
        <v>52</v>
      </c>
      <c r="Y590" t="s">
        <v>44</v>
      </c>
      <c r="Z590" t="s">
        <v>39</v>
      </c>
      <c r="AA590" t="str">
        <f>IFERROR(_xlfn.XLOOKUP($J590,avoidable_ed_reference!$A$2:$A$13,avoidable_ed_reference!$C$2:$C$13),"Not Classified")</f>
        <v>Avoidable</v>
      </c>
      <c r="AB590" t="str">
        <f>IFERROR(_xlfn.XLOOKUP($B590,enrollment!$A$2:$A$801,enrollment!$I$2:$I$801),"")</f>
        <v>GA</v>
      </c>
      <c r="AC590">
        <f>IFERROR(_xlfn.XLOOKUP($B590,enrollment!$A$2:$A$801,enrollment!$L$2:$L$801),"")</f>
        <v>24</v>
      </c>
      <c r="AD590" t="str" cm="1">
        <f t="array" ref="AD590">_xlfn.IFS(AC590="","Unknown",AC590&lt;18,"0-17",AC590&lt;35,"18-34",AC590&lt;50,"35-49",AC590&lt;65,"50-64",TRUE,"65+")</f>
        <v>18-34</v>
      </c>
      <c r="AE590">
        <f>IFERROR(_xlfn.XLOOKUP($B590,enrollment!$A$2:$A$801,enrollment!$O$2:$O$801),"")</f>
        <v>8901234567</v>
      </c>
      <c r="AF590">
        <f>IFERROR(_xlfn.XLOOKUP($AE590,providers!$B$2:$B$11,providers!$Q$2:$Q$11),"")</f>
        <v>3.7</v>
      </c>
      <c r="AG590" s="1">
        <f t="shared" si="9"/>
        <v>45352</v>
      </c>
    </row>
    <row r="591" spans="1:33" x14ac:dyDescent="0.25">
      <c r="A591" t="s">
        <v>740</v>
      </c>
      <c r="B591" t="s">
        <v>741</v>
      </c>
      <c r="C591">
        <v>9012345678</v>
      </c>
      <c r="D591">
        <v>9012345678</v>
      </c>
      <c r="E591" s="1">
        <v>45336</v>
      </c>
      <c r="F591" s="1">
        <v>45336</v>
      </c>
      <c r="G591" s="1">
        <v>45358</v>
      </c>
      <c r="H591" t="s">
        <v>28</v>
      </c>
      <c r="I591">
        <v>23</v>
      </c>
      <c r="J591" t="s">
        <v>221</v>
      </c>
      <c r="K591">
        <v>99284</v>
      </c>
      <c r="O591">
        <v>1</v>
      </c>
      <c r="P591">
        <v>2392.83</v>
      </c>
      <c r="Q591">
        <v>1329.35</v>
      </c>
      <c r="R591">
        <v>1063.48</v>
      </c>
      <c r="S591">
        <v>265.87</v>
      </c>
      <c r="T591" t="s">
        <v>30</v>
      </c>
      <c r="X591" t="s">
        <v>146</v>
      </c>
      <c r="Y591" t="s">
        <v>147</v>
      </c>
      <c r="Z591" t="s">
        <v>45</v>
      </c>
      <c r="AA591" t="str">
        <f>IFERROR(_xlfn.XLOOKUP($J591,avoidable_ed_reference!$A$2:$A$13,avoidable_ed_reference!$C$2:$C$13),"Not Classified")</f>
        <v>Avoidable</v>
      </c>
      <c r="AB591" t="str">
        <f>IFERROR(_xlfn.XLOOKUP($B591,enrollment!$A$2:$A$801,enrollment!$I$2:$I$801),"")</f>
        <v>TN</v>
      </c>
      <c r="AC591">
        <f>IFERROR(_xlfn.XLOOKUP($B591,enrollment!$A$2:$A$801,enrollment!$L$2:$L$801),"")</f>
        <v>81</v>
      </c>
      <c r="AD591" t="str" cm="1">
        <f t="array" ref="AD591">_xlfn.IFS(AC591="","Unknown",AC591&lt;18,"0-17",AC591&lt;35,"18-34",AC591&lt;50,"35-49",AC591&lt;65,"50-64",TRUE,"65+")</f>
        <v>65+</v>
      </c>
      <c r="AE591">
        <f>IFERROR(_xlfn.XLOOKUP($B591,enrollment!$A$2:$A$801,enrollment!$O$2:$O$801),"")</f>
        <v>2233445566</v>
      </c>
      <c r="AF591">
        <f>IFERROR(_xlfn.XLOOKUP($AE591,providers!$B$2:$B$11,providers!$Q$2:$Q$11),"")</f>
        <v>3.5</v>
      </c>
      <c r="AG591" s="1">
        <f t="shared" si="9"/>
        <v>45323</v>
      </c>
    </row>
    <row r="592" spans="1:33" x14ac:dyDescent="0.25">
      <c r="A592" t="s">
        <v>742</v>
      </c>
      <c r="B592" t="s">
        <v>741</v>
      </c>
      <c r="C592">
        <v>2233445566</v>
      </c>
      <c r="D592">
        <v>2233445566</v>
      </c>
      <c r="E592" s="1">
        <v>45339</v>
      </c>
      <c r="F592" s="1">
        <v>45339</v>
      </c>
      <c r="G592" s="1">
        <v>45374</v>
      </c>
      <c r="H592" t="s">
        <v>28</v>
      </c>
      <c r="I592">
        <v>11</v>
      </c>
      <c r="J592" t="s">
        <v>47</v>
      </c>
      <c r="K592">
        <v>99213</v>
      </c>
      <c r="O592">
        <v>1</v>
      </c>
      <c r="P592">
        <v>225.13</v>
      </c>
      <c r="Q592">
        <v>166.76</v>
      </c>
      <c r="R592">
        <v>133.41</v>
      </c>
      <c r="S592">
        <v>33.35</v>
      </c>
      <c r="T592" t="s">
        <v>30</v>
      </c>
      <c r="X592" t="s">
        <v>146</v>
      </c>
      <c r="Y592" t="s">
        <v>147</v>
      </c>
      <c r="Z592" t="s">
        <v>39</v>
      </c>
      <c r="AA592" t="str">
        <f>IFERROR(_xlfn.XLOOKUP($J592,avoidable_ed_reference!$A$2:$A$13,avoidable_ed_reference!$C$2:$C$13),"Not Classified")</f>
        <v>Not Classified</v>
      </c>
      <c r="AB592" t="str">
        <f>IFERROR(_xlfn.XLOOKUP($B592,enrollment!$A$2:$A$801,enrollment!$I$2:$I$801),"")</f>
        <v>TN</v>
      </c>
      <c r="AC592">
        <f>IFERROR(_xlfn.XLOOKUP($B592,enrollment!$A$2:$A$801,enrollment!$L$2:$L$801),"")</f>
        <v>81</v>
      </c>
      <c r="AD592" t="str" cm="1">
        <f t="array" ref="AD592">_xlfn.IFS(AC592="","Unknown",AC592&lt;18,"0-17",AC592&lt;35,"18-34",AC592&lt;50,"35-49",AC592&lt;65,"50-64",TRUE,"65+")</f>
        <v>65+</v>
      </c>
      <c r="AE592">
        <f>IFERROR(_xlfn.XLOOKUP($B592,enrollment!$A$2:$A$801,enrollment!$O$2:$O$801),"")</f>
        <v>2233445566</v>
      </c>
      <c r="AF592">
        <f>IFERROR(_xlfn.XLOOKUP($AE592,providers!$B$2:$B$11,providers!$Q$2:$Q$11),"")</f>
        <v>3.5</v>
      </c>
      <c r="AG592" s="1">
        <f t="shared" si="9"/>
        <v>45323</v>
      </c>
    </row>
    <row r="593" spans="1:33" x14ac:dyDescent="0.25">
      <c r="A593" t="s">
        <v>743</v>
      </c>
      <c r="B593" t="s">
        <v>741</v>
      </c>
      <c r="C593">
        <v>6789012345</v>
      </c>
      <c r="D593">
        <v>6789012345</v>
      </c>
      <c r="E593" s="1">
        <v>45491</v>
      </c>
      <c r="F593" s="1">
        <v>45491</v>
      </c>
      <c r="G593" s="1">
        <v>45516</v>
      </c>
      <c r="H593" t="s">
        <v>28</v>
      </c>
      <c r="I593">
        <v>23</v>
      </c>
      <c r="J593" t="s">
        <v>77</v>
      </c>
      <c r="K593">
        <v>99284</v>
      </c>
      <c r="O593">
        <v>1</v>
      </c>
      <c r="P593">
        <v>2075.9899999999998</v>
      </c>
      <c r="Q593">
        <v>1153.33</v>
      </c>
      <c r="R593">
        <v>922.66</v>
      </c>
      <c r="S593">
        <v>230.67</v>
      </c>
      <c r="T593" t="s">
        <v>30</v>
      </c>
      <c r="X593" t="s">
        <v>146</v>
      </c>
      <c r="Y593" t="s">
        <v>147</v>
      </c>
      <c r="Z593" t="s">
        <v>45</v>
      </c>
      <c r="AA593" t="str">
        <f>IFERROR(_xlfn.XLOOKUP($J593,avoidable_ed_reference!$A$2:$A$13,avoidable_ed_reference!$C$2:$C$13),"Not Classified")</f>
        <v>Avoidable</v>
      </c>
      <c r="AB593" t="str">
        <f>IFERROR(_xlfn.XLOOKUP($B593,enrollment!$A$2:$A$801,enrollment!$I$2:$I$801),"")</f>
        <v>TN</v>
      </c>
      <c r="AC593">
        <f>IFERROR(_xlfn.XLOOKUP($B593,enrollment!$A$2:$A$801,enrollment!$L$2:$L$801),"")</f>
        <v>81</v>
      </c>
      <c r="AD593" t="str" cm="1">
        <f t="array" ref="AD593">_xlfn.IFS(AC593="","Unknown",AC593&lt;18,"0-17",AC593&lt;35,"18-34",AC593&lt;50,"35-49",AC593&lt;65,"50-64",TRUE,"65+")</f>
        <v>65+</v>
      </c>
      <c r="AE593">
        <f>IFERROR(_xlfn.XLOOKUP($B593,enrollment!$A$2:$A$801,enrollment!$O$2:$O$801),"")</f>
        <v>2233445566</v>
      </c>
      <c r="AF593">
        <f>IFERROR(_xlfn.XLOOKUP($AE593,providers!$B$2:$B$11,providers!$Q$2:$Q$11),"")</f>
        <v>3.5</v>
      </c>
      <c r="AG593" s="1">
        <f t="shared" si="9"/>
        <v>45474</v>
      </c>
    </row>
    <row r="594" spans="1:33" x14ac:dyDescent="0.25">
      <c r="A594" t="s">
        <v>744</v>
      </c>
      <c r="B594" t="s">
        <v>741</v>
      </c>
      <c r="C594">
        <v>2233445566</v>
      </c>
      <c r="D594">
        <v>2233445566</v>
      </c>
      <c r="E594" s="1">
        <v>45351</v>
      </c>
      <c r="F594" s="1">
        <v>45351</v>
      </c>
      <c r="G594" s="1">
        <v>45365</v>
      </c>
      <c r="H594" t="s">
        <v>28</v>
      </c>
      <c r="I594">
        <v>23</v>
      </c>
      <c r="J594" t="s">
        <v>184</v>
      </c>
      <c r="K594">
        <v>99284</v>
      </c>
      <c r="O594">
        <v>1</v>
      </c>
      <c r="P594">
        <v>2500.27</v>
      </c>
      <c r="Q594">
        <v>1389.04</v>
      </c>
      <c r="R594">
        <v>1111.23</v>
      </c>
      <c r="S594">
        <v>277.81</v>
      </c>
      <c r="T594" t="s">
        <v>30</v>
      </c>
      <c r="X594" t="s">
        <v>146</v>
      </c>
      <c r="Y594" t="s">
        <v>147</v>
      </c>
      <c r="Z594" t="s">
        <v>45</v>
      </c>
      <c r="AA594" t="str">
        <f>IFERROR(_xlfn.XLOOKUP($J594,avoidable_ed_reference!$A$2:$A$13,avoidable_ed_reference!$C$2:$C$13),"Not Classified")</f>
        <v>Non-Avoidable</v>
      </c>
      <c r="AB594" t="str">
        <f>IFERROR(_xlfn.XLOOKUP($B594,enrollment!$A$2:$A$801,enrollment!$I$2:$I$801),"")</f>
        <v>TN</v>
      </c>
      <c r="AC594">
        <f>IFERROR(_xlfn.XLOOKUP($B594,enrollment!$A$2:$A$801,enrollment!$L$2:$L$801),"")</f>
        <v>81</v>
      </c>
      <c r="AD594" t="str" cm="1">
        <f t="array" ref="AD594">_xlfn.IFS(AC594="","Unknown",AC594&lt;18,"0-17",AC594&lt;35,"18-34",AC594&lt;50,"35-49",AC594&lt;65,"50-64",TRUE,"65+")</f>
        <v>65+</v>
      </c>
      <c r="AE594">
        <f>IFERROR(_xlfn.XLOOKUP($B594,enrollment!$A$2:$A$801,enrollment!$O$2:$O$801),"")</f>
        <v>2233445566</v>
      </c>
      <c r="AF594">
        <f>IFERROR(_xlfn.XLOOKUP($AE594,providers!$B$2:$B$11,providers!$Q$2:$Q$11),"")</f>
        <v>3.5</v>
      </c>
      <c r="AG594" s="1">
        <f t="shared" si="9"/>
        <v>45323</v>
      </c>
    </row>
    <row r="595" spans="1:33" x14ac:dyDescent="0.25">
      <c r="A595" t="s">
        <v>745</v>
      </c>
      <c r="B595" t="s">
        <v>741</v>
      </c>
      <c r="C595">
        <v>2233445566</v>
      </c>
      <c r="D595">
        <v>2233445566</v>
      </c>
      <c r="E595" s="1">
        <v>45475</v>
      </c>
      <c r="F595" s="1">
        <v>45475</v>
      </c>
      <c r="G595" s="1">
        <v>45493</v>
      </c>
      <c r="H595" t="s">
        <v>28</v>
      </c>
      <c r="I595">
        <v>23</v>
      </c>
      <c r="J595" t="s">
        <v>42</v>
      </c>
      <c r="K595">
        <v>99284</v>
      </c>
      <c r="O595">
        <v>1</v>
      </c>
      <c r="P595">
        <v>1895.96</v>
      </c>
      <c r="Q595">
        <v>1053.31</v>
      </c>
      <c r="R595">
        <v>842.65</v>
      </c>
      <c r="S595">
        <v>210.66</v>
      </c>
      <c r="T595" t="s">
        <v>30</v>
      </c>
      <c r="X595" t="s">
        <v>146</v>
      </c>
      <c r="Y595" t="s">
        <v>147</v>
      </c>
      <c r="Z595" t="s">
        <v>45</v>
      </c>
      <c r="AA595" t="str">
        <f>IFERROR(_xlfn.XLOOKUP($J595,avoidable_ed_reference!$A$2:$A$13,avoidable_ed_reference!$C$2:$C$13),"Not Classified")</f>
        <v>Non-Avoidable</v>
      </c>
      <c r="AB595" t="str">
        <f>IFERROR(_xlfn.XLOOKUP($B595,enrollment!$A$2:$A$801,enrollment!$I$2:$I$801),"")</f>
        <v>TN</v>
      </c>
      <c r="AC595">
        <f>IFERROR(_xlfn.XLOOKUP($B595,enrollment!$A$2:$A$801,enrollment!$L$2:$L$801),"")</f>
        <v>81</v>
      </c>
      <c r="AD595" t="str" cm="1">
        <f t="array" ref="AD595">_xlfn.IFS(AC595="","Unknown",AC595&lt;18,"0-17",AC595&lt;35,"18-34",AC595&lt;50,"35-49",AC595&lt;65,"50-64",TRUE,"65+")</f>
        <v>65+</v>
      </c>
      <c r="AE595">
        <f>IFERROR(_xlfn.XLOOKUP($B595,enrollment!$A$2:$A$801,enrollment!$O$2:$O$801),"")</f>
        <v>2233445566</v>
      </c>
      <c r="AF595">
        <f>IFERROR(_xlfn.XLOOKUP($AE595,providers!$B$2:$B$11,providers!$Q$2:$Q$11),"")</f>
        <v>3.5</v>
      </c>
      <c r="AG595" s="1">
        <f t="shared" si="9"/>
        <v>45474</v>
      </c>
    </row>
    <row r="596" spans="1:33" x14ac:dyDescent="0.25">
      <c r="A596" t="s">
        <v>746</v>
      </c>
      <c r="B596" t="s">
        <v>747</v>
      </c>
      <c r="C596">
        <v>7890123456</v>
      </c>
      <c r="D596">
        <v>7890123456</v>
      </c>
      <c r="E596" s="1">
        <v>45589</v>
      </c>
      <c r="F596" s="1">
        <v>45589</v>
      </c>
      <c r="G596" s="1">
        <v>45611</v>
      </c>
      <c r="H596" t="s">
        <v>28</v>
      </c>
      <c r="I596">
        <v>11</v>
      </c>
      <c r="J596" t="s">
        <v>38</v>
      </c>
      <c r="K596">
        <v>99213</v>
      </c>
      <c r="O596">
        <v>1</v>
      </c>
      <c r="P596">
        <v>216.58</v>
      </c>
      <c r="Q596">
        <v>160.43</v>
      </c>
      <c r="R596">
        <v>128.34</v>
      </c>
      <c r="S596">
        <v>32.090000000000003</v>
      </c>
      <c r="T596" t="s">
        <v>30</v>
      </c>
      <c r="X596" t="s">
        <v>233</v>
      </c>
      <c r="Y596" t="s">
        <v>32</v>
      </c>
      <c r="Z596" t="s">
        <v>39</v>
      </c>
      <c r="AA596" t="str">
        <f>IFERROR(_xlfn.XLOOKUP($J596,avoidable_ed_reference!$A$2:$A$13,avoidable_ed_reference!$C$2:$C$13),"Not Classified")</f>
        <v>Not Classified</v>
      </c>
      <c r="AB596" t="str">
        <f>IFERROR(_xlfn.XLOOKUP($B596,enrollment!$A$2:$A$801,enrollment!$I$2:$I$801),"")</f>
        <v>TN</v>
      </c>
      <c r="AC596">
        <f>IFERROR(_xlfn.XLOOKUP($B596,enrollment!$A$2:$A$801,enrollment!$L$2:$L$801),"")</f>
        <v>77</v>
      </c>
      <c r="AD596" t="str" cm="1">
        <f t="array" ref="AD596">_xlfn.IFS(AC596="","Unknown",AC596&lt;18,"0-17",AC596&lt;35,"18-34",AC596&lt;50,"35-49",AC596&lt;65,"50-64",TRUE,"65+")</f>
        <v>65+</v>
      </c>
      <c r="AE596">
        <f>IFERROR(_xlfn.XLOOKUP($B596,enrollment!$A$2:$A$801,enrollment!$O$2:$O$801),"")</f>
        <v>7890123456</v>
      </c>
      <c r="AF596">
        <f>IFERROR(_xlfn.XLOOKUP($AE596,providers!$B$2:$B$11,providers!$Q$2:$Q$11),"")</f>
        <v>3.9</v>
      </c>
      <c r="AG596" s="1">
        <f t="shared" si="9"/>
        <v>45566</v>
      </c>
    </row>
    <row r="597" spans="1:33" x14ac:dyDescent="0.25">
      <c r="A597" t="s">
        <v>748</v>
      </c>
      <c r="B597" t="s">
        <v>747</v>
      </c>
      <c r="C597">
        <v>3456789012</v>
      </c>
      <c r="D597">
        <v>3456789012</v>
      </c>
      <c r="E597" s="1">
        <v>45463</v>
      </c>
      <c r="F597" s="1">
        <v>45463</v>
      </c>
      <c r="G597" s="1">
        <v>45494</v>
      </c>
      <c r="H597" t="s">
        <v>28</v>
      </c>
      <c r="I597">
        <v>22</v>
      </c>
      <c r="J597" t="s">
        <v>29</v>
      </c>
      <c r="K597">
        <v>90837</v>
      </c>
      <c r="O597">
        <v>1</v>
      </c>
      <c r="P597">
        <v>225.42</v>
      </c>
      <c r="Q597">
        <v>166.98</v>
      </c>
      <c r="R597">
        <v>133.58000000000001</v>
      </c>
      <c r="S597">
        <v>33.4</v>
      </c>
      <c r="T597" t="s">
        <v>30</v>
      </c>
      <c r="X597" t="s">
        <v>233</v>
      </c>
      <c r="Y597" t="s">
        <v>32</v>
      </c>
      <c r="Z597" t="s">
        <v>33</v>
      </c>
      <c r="AA597" t="str">
        <f>IFERROR(_xlfn.XLOOKUP($J597,avoidable_ed_reference!$A$2:$A$13,avoidable_ed_reference!$C$2:$C$13),"Not Classified")</f>
        <v>Potentially Avoidable</v>
      </c>
      <c r="AB597" t="str">
        <f>IFERROR(_xlfn.XLOOKUP($B597,enrollment!$A$2:$A$801,enrollment!$I$2:$I$801),"")</f>
        <v>TN</v>
      </c>
      <c r="AC597">
        <f>IFERROR(_xlfn.XLOOKUP($B597,enrollment!$A$2:$A$801,enrollment!$L$2:$L$801),"")</f>
        <v>77</v>
      </c>
      <c r="AD597" t="str" cm="1">
        <f t="array" ref="AD597">_xlfn.IFS(AC597="","Unknown",AC597&lt;18,"0-17",AC597&lt;35,"18-34",AC597&lt;50,"35-49",AC597&lt;65,"50-64",TRUE,"65+")</f>
        <v>65+</v>
      </c>
      <c r="AE597">
        <f>IFERROR(_xlfn.XLOOKUP($B597,enrollment!$A$2:$A$801,enrollment!$O$2:$O$801),"")</f>
        <v>7890123456</v>
      </c>
      <c r="AF597">
        <f>IFERROR(_xlfn.XLOOKUP($AE597,providers!$B$2:$B$11,providers!$Q$2:$Q$11),"")</f>
        <v>3.9</v>
      </c>
      <c r="AG597" s="1">
        <f t="shared" si="9"/>
        <v>45444</v>
      </c>
    </row>
    <row r="598" spans="1:33" x14ac:dyDescent="0.25">
      <c r="A598" t="s">
        <v>749</v>
      </c>
      <c r="B598" t="s">
        <v>747</v>
      </c>
      <c r="C598">
        <v>7890123456</v>
      </c>
      <c r="D598">
        <v>7890123456</v>
      </c>
      <c r="E598" s="1">
        <v>45383</v>
      </c>
      <c r="F598" s="1">
        <v>45383</v>
      </c>
      <c r="G598" s="1">
        <v>45407</v>
      </c>
      <c r="H598" t="s">
        <v>28</v>
      </c>
      <c r="I598">
        <v>11</v>
      </c>
      <c r="J598" t="s">
        <v>38</v>
      </c>
      <c r="K598">
        <v>99213</v>
      </c>
      <c r="O598">
        <v>1</v>
      </c>
      <c r="P598">
        <v>166.25</v>
      </c>
      <c r="Q598">
        <v>123.15</v>
      </c>
      <c r="R598">
        <v>98.52</v>
      </c>
      <c r="S598">
        <v>24.63</v>
      </c>
      <c r="T598" t="s">
        <v>30</v>
      </c>
      <c r="X598" t="s">
        <v>233</v>
      </c>
      <c r="Y598" t="s">
        <v>32</v>
      </c>
      <c r="Z598" t="s">
        <v>39</v>
      </c>
      <c r="AA598" t="str">
        <f>IFERROR(_xlfn.XLOOKUP($J598,avoidable_ed_reference!$A$2:$A$13,avoidable_ed_reference!$C$2:$C$13),"Not Classified")</f>
        <v>Not Classified</v>
      </c>
      <c r="AB598" t="str">
        <f>IFERROR(_xlfn.XLOOKUP($B598,enrollment!$A$2:$A$801,enrollment!$I$2:$I$801),"")</f>
        <v>TN</v>
      </c>
      <c r="AC598">
        <f>IFERROR(_xlfn.XLOOKUP($B598,enrollment!$A$2:$A$801,enrollment!$L$2:$L$801),"")</f>
        <v>77</v>
      </c>
      <c r="AD598" t="str" cm="1">
        <f t="array" ref="AD598">_xlfn.IFS(AC598="","Unknown",AC598&lt;18,"0-17",AC598&lt;35,"18-34",AC598&lt;50,"35-49",AC598&lt;65,"50-64",TRUE,"65+")</f>
        <v>65+</v>
      </c>
      <c r="AE598">
        <f>IFERROR(_xlfn.XLOOKUP($B598,enrollment!$A$2:$A$801,enrollment!$O$2:$O$801),"")</f>
        <v>7890123456</v>
      </c>
      <c r="AF598">
        <f>IFERROR(_xlfn.XLOOKUP($AE598,providers!$B$2:$B$11,providers!$Q$2:$Q$11),"")</f>
        <v>3.9</v>
      </c>
      <c r="AG598" s="1">
        <f t="shared" si="9"/>
        <v>45383</v>
      </c>
    </row>
    <row r="599" spans="1:33" x14ac:dyDescent="0.25">
      <c r="A599" t="s">
        <v>750</v>
      </c>
      <c r="B599" t="s">
        <v>747</v>
      </c>
      <c r="C599">
        <v>7890123456</v>
      </c>
      <c r="D599">
        <v>7890123456</v>
      </c>
      <c r="E599" s="1">
        <v>45335</v>
      </c>
      <c r="F599" s="1">
        <v>45335</v>
      </c>
      <c r="G599" s="1">
        <v>45360</v>
      </c>
      <c r="H599" t="s">
        <v>28</v>
      </c>
      <c r="I599">
        <v>11</v>
      </c>
      <c r="J599" t="s">
        <v>38</v>
      </c>
      <c r="K599">
        <v>99213</v>
      </c>
      <c r="O599">
        <v>1</v>
      </c>
      <c r="P599">
        <v>228.46</v>
      </c>
      <c r="Q599">
        <v>169.23</v>
      </c>
      <c r="R599">
        <v>135.38</v>
      </c>
      <c r="S599">
        <v>33.85</v>
      </c>
      <c r="T599" t="s">
        <v>30</v>
      </c>
      <c r="X599" t="s">
        <v>233</v>
      </c>
      <c r="Y599" t="s">
        <v>32</v>
      </c>
      <c r="Z599" t="s">
        <v>39</v>
      </c>
      <c r="AA599" t="str">
        <f>IFERROR(_xlfn.XLOOKUP($J599,avoidable_ed_reference!$A$2:$A$13,avoidable_ed_reference!$C$2:$C$13),"Not Classified")</f>
        <v>Not Classified</v>
      </c>
      <c r="AB599" t="str">
        <f>IFERROR(_xlfn.XLOOKUP($B599,enrollment!$A$2:$A$801,enrollment!$I$2:$I$801),"")</f>
        <v>TN</v>
      </c>
      <c r="AC599">
        <f>IFERROR(_xlfn.XLOOKUP($B599,enrollment!$A$2:$A$801,enrollment!$L$2:$L$801),"")</f>
        <v>77</v>
      </c>
      <c r="AD599" t="str" cm="1">
        <f t="array" ref="AD599">_xlfn.IFS(AC599="","Unknown",AC599&lt;18,"0-17",AC599&lt;35,"18-34",AC599&lt;50,"35-49",AC599&lt;65,"50-64",TRUE,"65+")</f>
        <v>65+</v>
      </c>
      <c r="AE599">
        <f>IFERROR(_xlfn.XLOOKUP($B599,enrollment!$A$2:$A$801,enrollment!$O$2:$O$801),"")</f>
        <v>7890123456</v>
      </c>
      <c r="AF599">
        <f>IFERROR(_xlfn.XLOOKUP($AE599,providers!$B$2:$B$11,providers!$Q$2:$Q$11),"")</f>
        <v>3.9</v>
      </c>
      <c r="AG599" s="1">
        <f t="shared" si="9"/>
        <v>45323</v>
      </c>
    </row>
    <row r="600" spans="1:33" x14ac:dyDescent="0.25">
      <c r="A600" t="s">
        <v>751</v>
      </c>
      <c r="B600" t="s">
        <v>752</v>
      </c>
      <c r="C600">
        <v>2233445566</v>
      </c>
      <c r="D600">
        <v>2233445566</v>
      </c>
      <c r="E600" s="1">
        <v>45324</v>
      </c>
      <c r="F600" s="1">
        <v>45324</v>
      </c>
      <c r="G600" s="1">
        <v>45341</v>
      </c>
      <c r="H600" t="s">
        <v>28</v>
      </c>
      <c r="I600">
        <v>22</v>
      </c>
      <c r="J600" t="s">
        <v>29</v>
      </c>
      <c r="K600">
        <v>90837</v>
      </c>
      <c r="O600">
        <v>1</v>
      </c>
      <c r="P600">
        <v>214.19</v>
      </c>
      <c r="Q600">
        <v>158.66</v>
      </c>
      <c r="R600">
        <v>126.93</v>
      </c>
      <c r="S600">
        <v>31.73</v>
      </c>
      <c r="T600" t="s">
        <v>30</v>
      </c>
      <c r="X600" t="s">
        <v>146</v>
      </c>
      <c r="Y600" t="s">
        <v>147</v>
      </c>
      <c r="Z600" t="s">
        <v>33</v>
      </c>
      <c r="AA600" t="str">
        <f>IFERROR(_xlfn.XLOOKUP($J600,avoidable_ed_reference!$A$2:$A$13,avoidable_ed_reference!$C$2:$C$13),"Not Classified")</f>
        <v>Potentially Avoidable</v>
      </c>
      <c r="AB600" t="str">
        <f>IFERROR(_xlfn.XLOOKUP($B600,enrollment!$A$2:$A$801,enrollment!$I$2:$I$801),"")</f>
        <v>OH</v>
      </c>
      <c r="AC600">
        <f>IFERROR(_xlfn.XLOOKUP($B600,enrollment!$A$2:$A$801,enrollment!$L$2:$L$801),"")</f>
        <v>73</v>
      </c>
      <c r="AD600" t="str" cm="1">
        <f t="array" ref="AD600">_xlfn.IFS(AC600="","Unknown",AC600&lt;18,"0-17",AC600&lt;35,"18-34",AC600&lt;50,"35-49",AC600&lt;65,"50-64",TRUE,"65+")</f>
        <v>65+</v>
      </c>
      <c r="AE600">
        <f>IFERROR(_xlfn.XLOOKUP($B600,enrollment!$A$2:$A$801,enrollment!$O$2:$O$801),"")</f>
        <v>6789012345</v>
      </c>
      <c r="AF600">
        <f>IFERROR(_xlfn.XLOOKUP($AE600,providers!$B$2:$B$11,providers!$Q$2:$Q$11),"")</f>
        <v>4.0999999999999996</v>
      </c>
      <c r="AG600" s="1">
        <f t="shared" si="9"/>
        <v>45323</v>
      </c>
    </row>
    <row r="601" spans="1:33" x14ac:dyDescent="0.25">
      <c r="A601" t="s">
        <v>753</v>
      </c>
      <c r="B601" t="s">
        <v>752</v>
      </c>
      <c r="C601">
        <v>2345678901</v>
      </c>
      <c r="D601">
        <v>2345678901</v>
      </c>
      <c r="E601" s="1">
        <v>45380</v>
      </c>
      <c r="F601" s="1">
        <v>45380</v>
      </c>
      <c r="G601" s="1">
        <v>45410</v>
      </c>
      <c r="H601" t="s">
        <v>28</v>
      </c>
      <c r="I601">
        <v>23</v>
      </c>
      <c r="J601" t="s">
        <v>42</v>
      </c>
      <c r="K601">
        <v>99284</v>
      </c>
      <c r="O601">
        <v>1</v>
      </c>
      <c r="P601">
        <v>1996.13</v>
      </c>
      <c r="Q601">
        <v>1108.96</v>
      </c>
      <c r="R601">
        <v>887.17</v>
      </c>
      <c r="S601">
        <v>221.79</v>
      </c>
      <c r="T601" t="s">
        <v>30</v>
      </c>
      <c r="X601" t="s">
        <v>146</v>
      </c>
      <c r="Y601" t="s">
        <v>147</v>
      </c>
      <c r="Z601" t="s">
        <v>45</v>
      </c>
      <c r="AA601" t="str">
        <f>IFERROR(_xlfn.XLOOKUP($J601,avoidable_ed_reference!$A$2:$A$13,avoidable_ed_reference!$C$2:$C$13),"Not Classified")</f>
        <v>Non-Avoidable</v>
      </c>
      <c r="AB601" t="str">
        <f>IFERROR(_xlfn.XLOOKUP($B601,enrollment!$A$2:$A$801,enrollment!$I$2:$I$801),"")</f>
        <v>OH</v>
      </c>
      <c r="AC601">
        <f>IFERROR(_xlfn.XLOOKUP($B601,enrollment!$A$2:$A$801,enrollment!$L$2:$L$801),"")</f>
        <v>73</v>
      </c>
      <c r="AD601" t="str" cm="1">
        <f t="array" ref="AD601">_xlfn.IFS(AC601="","Unknown",AC601&lt;18,"0-17",AC601&lt;35,"18-34",AC601&lt;50,"35-49",AC601&lt;65,"50-64",TRUE,"65+")</f>
        <v>65+</v>
      </c>
      <c r="AE601">
        <f>IFERROR(_xlfn.XLOOKUP($B601,enrollment!$A$2:$A$801,enrollment!$O$2:$O$801),"")</f>
        <v>6789012345</v>
      </c>
      <c r="AF601">
        <f>IFERROR(_xlfn.XLOOKUP($AE601,providers!$B$2:$B$11,providers!$Q$2:$Q$11),"")</f>
        <v>4.0999999999999996</v>
      </c>
      <c r="AG601" s="1">
        <f t="shared" si="9"/>
        <v>45352</v>
      </c>
    </row>
    <row r="602" spans="1:33" x14ac:dyDescent="0.25">
      <c r="A602" t="s">
        <v>754</v>
      </c>
      <c r="B602" t="s">
        <v>752</v>
      </c>
      <c r="C602">
        <v>6789012345</v>
      </c>
      <c r="D602">
        <v>6789012345</v>
      </c>
      <c r="E602" s="1">
        <v>45430</v>
      </c>
      <c r="F602" s="1">
        <v>45430</v>
      </c>
      <c r="G602" s="1">
        <v>45452</v>
      </c>
      <c r="H602" t="s">
        <v>28</v>
      </c>
      <c r="I602">
        <v>11</v>
      </c>
      <c r="J602" t="s">
        <v>35</v>
      </c>
      <c r="K602">
        <v>99213</v>
      </c>
      <c r="O602">
        <v>1</v>
      </c>
      <c r="P602">
        <v>196.41</v>
      </c>
      <c r="Q602">
        <v>145.49</v>
      </c>
      <c r="R602">
        <v>116.39</v>
      </c>
      <c r="S602">
        <v>29.1</v>
      </c>
      <c r="T602" t="s">
        <v>30</v>
      </c>
      <c r="X602" t="s">
        <v>146</v>
      </c>
      <c r="Y602" t="s">
        <v>147</v>
      </c>
      <c r="Z602" t="s">
        <v>39</v>
      </c>
      <c r="AA602" t="str">
        <f>IFERROR(_xlfn.XLOOKUP($J602,avoidable_ed_reference!$A$2:$A$13,avoidable_ed_reference!$C$2:$C$13),"Not Classified")</f>
        <v>Avoidable</v>
      </c>
      <c r="AB602" t="str">
        <f>IFERROR(_xlfn.XLOOKUP($B602,enrollment!$A$2:$A$801,enrollment!$I$2:$I$801),"")</f>
        <v>OH</v>
      </c>
      <c r="AC602">
        <f>IFERROR(_xlfn.XLOOKUP($B602,enrollment!$A$2:$A$801,enrollment!$L$2:$L$801),"")</f>
        <v>73</v>
      </c>
      <c r="AD602" t="str" cm="1">
        <f t="array" ref="AD602">_xlfn.IFS(AC602="","Unknown",AC602&lt;18,"0-17",AC602&lt;35,"18-34",AC602&lt;50,"35-49",AC602&lt;65,"50-64",TRUE,"65+")</f>
        <v>65+</v>
      </c>
      <c r="AE602">
        <f>IFERROR(_xlfn.XLOOKUP($B602,enrollment!$A$2:$A$801,enrollment!$O$2:$O$801),"")</f>
        <v>6789012345</v>
      </c>
      <c r="AF602">
        <f>IFERROR(_xlfn.XLOOKUP($AE602,providers!$B$2:$B$11,providers!$Q$2:$Q$11),"")</f>
        <v>4.0999999999999996</v>
      </c>
      <c r="AG602" s="1">
        <f t="shared" si="9"/>
        <v>45413</v>
      </c>
    </row>
    <row r="603" spans="1:33" x14ac:dyDescent="0.25">
      <c r="A603" t="s">
        <v>755</v>
      </c>
      <c r="B603" t="s">
        <v>752</v>
      </c>
      <c r="C603">
        <v>3456789012</v>
      </c>
      <c r="D603">
        <v>3456789012</v>
      </c>
      <c r="E603" s="1">
        <v>45405</v>
      </c>
      <c r="F603" s="1">
        <v>45405</v>
      </c>
      <c r="G603" s="1">
        <v>45419</v>
      </c>
      <c r="H603" t="s">
        <v>67</v>
      </c>
      <c r="I603">
        <v>21</v>
      </c>
      <c r="J603" t="s">
        <v>99</v>
      </c>
      <c r="K603">
        <v>99223</v>
      </c>
      <c r="O603">
        <v>1</v>
      </c>
      <c r="P603">
        <v>27137.99</v>
      </c>
      <c r="Q603">
        <v>17508.38</v>
      </c>
      <c r="R603">
        <v>14006.7</v>
      </c>
      <c r="S603">
        <v>3501.68</v>
      </c>
      <c r="T603" t="s">
        <v>30</v>
      </c>
      <c r="V603">
        <v>1</v>
      </c>
      <c r="W603" s="2" t="s">
        <v>68</v>
      </c>
      <c r="X603" t="s">
        <v>146</v>
      </c>
      <c r="Y603" t="s">
        <v>147</v>
      </c>
      <c r="Z603" t="s">
        <v>69</v>
      </c>
      <c r="AA603" t="str">
        <f>IFERROR(_xlfn.XLOOKUP($J603,avoidable_ed_reference!$A$2:$A$13,avoidable_ed_reference!$C$2:$C$13),"Not Classified")</f>
        <v>Not Classified</v>
      </c>
      <c r="AB603" t="str">
        <f>IFERROR(_xlfn.XLOOKUP($B603,enrollment!$A$2:$A$801,enrollment!$I$2:$I$801),"")</f>
        <v>OH</v>
      </c>
      <c r="AC603">
        <f>IFERROR(_xlfn.XLOOKUP($B603,enrollment!$A$2:$A$801,enrollment!$L$2:$L$801),"")</f>
        <v>73</v>
      </c>
      <c r="AD603" t="str" cm="1">
        <f t="array" ref="AD603">_xlfn.IFS(AC603="","Unknown",AC603&lt;18,"0-17",AC603&lt;35,"18-34",AC603&lt;50,"35-49",AC603&lt;65,"50-64",TRUE,"65+")</f>
        <v>65+</v>
      </c>
      <c r="AE603">
        <f>IFERROR(_xlfn.XLOOKUP($B603,enrollment!$A$2:$A$801,enrollment!$O$2:$O$801),"")</f>
        <v>6789012345</v>
      </c>
      <c r="AF603">
        <f>IFERROR(_xlfn.XLOOKUP($AE603,providers!$B$2:$B$11,providers!$Q$2:$Q$11),"")</f>
        <v>4.0999999999999996</v>
      </c>
      <c r="AG603" s="1">
        <f t="shared" si="9"/>
        <v>45383</v>
      </c>
    </row>
    <row r="604" spans="1:33" x14ac:dyDescent="0.25">
      <c r="A604" t="s">
        <v>756</v>
      </c>
      <c r="B604" t="s">
        <v>757</v>
      </c>
      <c r="C604">
        <v>9012345678</v>
      </c>
      <c r="D604">
        <v>9012345678</v>
      </c>
      <c r="E604" s="1">
        <v>45644</v>
      </c>
      <c r="F604" s="1">
        <v>45644</v>
      </c>
      <c r="G604" s="1">
        <v>45675</v>
      </c>
      <c r="H604" t="s">
        <v>67</v>
      </c>
      <c r="I604">
        <v>21</v>
      </c>
      <c r="J604" t="s">
        <v>42</v>
      </c>
      <c r="K604">
        <v>99223</v>
      </c>
      <c r="O604">
        <v>1</v>
      </c>
      <c r="P604">
        <v>29992.27</v>
      </c>
      <c r="Q604">
        <v>19349.849999999999</v>
      </c>
      <c r="R604">
        <v>15479.88</v>
      </c>
      <c r="S604">
        <v>3869.97</v>
      </c>
      <c r="T604" t="s">
        <v>30</v>
      </c>
      <c r="V604">
        <v>1</v>
      </c>
      <c r="W604" s="2" t="s">
        <v>68</v>
      </c>
      <c r="X604" t="s">
        <v>52</v>
      </c>
      <c r="Y604" t="s">
        <v>44</v>
      </c>
      <c r="Z604" t="s">
        <v>69</v>
      </c>
      <c r="AA604" t="str">
        <f>IFERROR(_xlfn.XLOOKUP($J604,avoidable_ed_reference!$A$2:$A$13,avoidable_ed_reference!$C$2:$C$13),"Not Classified")</f>
        <v>Non-Avoidable</v>
      </c>
      <c r="AB604" t="str">
        <f>IFERROR(_xlfn.XLOOKUP($B604,enrollment!$A$2:$A$801,enrollment!$I$2:$I$801),"")</f>
        <v>GA</v>
      </c>
      <c r="AC604">
        <f>IFERROR(_xlfn.XLOOKUP($B604,enrollment!$A$2:$A$801,enrollment!$L$2:$L$801),"")</f>
        <v>44</v>
      </c>
      <c r="AD604" t="str" cm="1">
        <f t="array" ref="AD604">_xlfn.IFS(AC604="","Unknown",AC604&lt;18,"0-17",AC604&lt;35,"18-34",AC604&lt;50,"35-49",AC604&lt;65,"50-64",TRUE,"65+")</f>
        <v>35-49</v>
      </c>
      <c r="AE604">
        <f>IFERROR(_xlfn.XLOOKUP($B604,enrollment!$A$2:$A$801,enrollment!$O$2:$O$801),"")</f>
        <v>8901234567</v>
      </c>
      <c r="AF604">
        <f>IFERROR(_xlfn.XLOOKUP($AE604,providers!$B$2:$B$11,providers!$Q$2:$Q$11),"")</f>
        <v>3.7</v>
      </c>
      <c r="AG604" s="1">
        <f t="shared" si="9"/>
        <v>45627</v>
      </c>
    </row>
    <row r="605" spans="1:33" x14ac:dyDescent="0.25">
      <c r="A605" t="s">
        <v>758</v>
      </c>
      <c r="B605" t="s">
        <v>757</v>
      </c>
      <c r="C605">
        <v>5678901234</v>
      </c>
      <c r="D605">
        <v>5678901234</v>
      </c>
      <c r="E605" s="1">
        <v>45492</v>
      </c>
      <c r="F605" s="1">
        <v>45492</v>
      </c>
      <c r="G605" s="1">
        <v>45521</v>
      </c>
      <c r="H605" t="s">
        <v>28</v>
      </c>
      <c r="I605">
        <v>20</v>
      </c>
      <c r="J605" t="s">
        <v>35</v>
      </c>
      <c r="K605">
        <v>99213</v>
      </c>
      <c r="O605">
        <v>1</v>
      </c>
      <c r="P605">
        <v>143.88</v>
      </c>
      <c r="Q605">
        <v>110.68</v>
      </c>
      <c r="R605">
        <v>88.54</v>
      </c>
      <c r="S605">
        <v>22.14</v>
      </c>
      <c r="T605" t="s">
        <v>30</v>
      </c>
      <c r="X605" t="s">
        <v>52</v>
      </c>
      <c r="Y605" t="s">
        <v>44</v>
      </c>
      <c r="Z605" t="s">
        <v>36</v>
      </c>
      <c r="AA605" t="str">
        <f>IFERROR(_xlfn.XLOOKUP($J605,avoidable_ed_reference!$A$2:$A$13,avoidable_ed_reference!$C$2:$C$13),"Not Classified")</f>
        <v>Avoidable</v>
      </c>
      <c r="AB605" t="str">
        <f>IFERROR(_xlfn.XLOOKUP($B605,enrollment!$A$2:$A$801,enrollment!$I$2:$I$801),"")</f>
        <v>GA</v>
      </c>
      <c r="AC605">
        <f>IFERROR(_xlfn.XLOOKUP($B605,enrollment!$A$2:$A$801,enrollment!$L$2:$L$801),"")</f>
        <v>44</v>
      </c>
      <c r="AD605" t="str" cm="1">
        <f t="array" ref="AD605">_xlfn.IFS(AC605="","Unknown",AC605&lt;18,"0-17",AC605&lt;35,"18-34",AC605&lt;50,"35-49",AC605&lt;65,"50-64",TRUE,"65+")</f>
        <v>35-49</v>
      </c>
      <c r="AE605">
        <f>IFERROR(_xlfn.XLOOKUP($B605,enrollment!$A$2:$A$801,enrollment!$O$2:$O$801),"")</f>
        <v>8901234567</v>
      </c>
      <c r="AF605">
        <f>IFERROR(_xlfn.XLOOKUP($AE605,providers!$B$2:$B$11,providers!$Q$2:$Q$11),"")</f>
        <v>3.7</v>
      </c>
      <c r="AG605" s="1">
        <f t="shared" si="9"/>
        <v>45474</v>
      </c>
    </row>
    <row r="606" spans="1:33" x14ac:dyDescent="0.25">
      <c r="A606" t="s">
        <v>759</v>
      </c>
      <c r="B606" t="s">
        <v>757</v>
      </c>
      <c r="C606">
        <v>8901234567</v>
      </c>
      <c r="D606">
        <v>8901234567</v>
      </c>
      <c r="E606" s="1">
        <v>45505</v>
      </c>
      <c r="F606" s="1">
        <v>45505</v>
      </c>
      <c r="G606" s="1">
        <v>45524</v>
      </c>
      <c r="H606" t="s">
        <v>28</v>
      </c>
      <c r="I606">
        <v>11</v>
      </c>
      <c r="J606" t="s">
        <v>47</v>
      </c>
      <c r="K606">
        <v>99213</v>
      </c>
      <c r="O606">
        <v>1</v>
      </c>
      <c r="P606">
        <v>180.47</v>
      </c>
      <c r="Q606">
        <v>133.68</v>
      </c>
      <c r="R606">
        <v>106.94</v>
      </c>
      <c r="S606">
        <v>26.74</v>
      </c>
      <c r="T606" t="s">
        <v>30</v>
      </c>
      <c r="X606" t="s">
        <v>52</v>
      </c>
      <c r="Y606" t="s">
        <v>44</v>
      </c>
      <c r="Z606" t="s">
        <v>39</v>
      </c>
      <c r="AA606" t="str">
        <f>IFERROR(_xlfn.XLOOKUP($J606,avoidable_ed_reference!$A$2:$A$13,avoidable_ed_reference!$C$2:$C$13),"Not Classified")</f>
        <v>Not Classified</v>
      </c>
      <c r="AB606" t="str">
        <f>IFERROR(_xlfn.XLOOKUP($B606,enrollment!$A$2:$A$801,enrollment!$I$2:$I$801),"")</f>
        <v>GA</v>
      </c>
      <c r="AC606">
        <f>IFERROR(_xlfn.XLOOKUP($B606,enrollment!$A$2:$A$801,enrollment!$L$2:$L$801),"")</f>
        <v>44</v>
      </c>
      <c r="AD606" t="str" cm="1">
        <f t="array" ref="AD606">_xlfn.IFS(AC606="","Unknown",AC606&lt;18,"0-17",AC606&lt;35,"18-34",AC606&lt;50,"35-49",AC606&lt;65,"50-64",TRUE,"65+")</f>
        <v>35-49</v>
      </c>
      <c r="AE606">
        <f>IFERROR(_xlfn.XLOOKUP($B606,enrollment!$A$2:$A$801,enrollment!$O$2:$O$801),"")</f>
        <v>8901234567</v>
      </c>
      <c r="AF606">
        <f>IFERROR(_xlfn.XLOOKUP($AE606,providers!$B$2:$B$11,providers!$Q$2:$Q$11),"")</f>
        <v>3.7</v>
      </c>
      <c r="AG606" s="1">
        <f t="shared" si="9"/>
        <v>45505</v>
      </c>
    </row>
    <row r="607" spans="1:33" x14ac:dyDescent="0.25">
      <c r="A607" t="s">
        <v>760</v>
      </c>
      <c r="B607" t="s">
        <v>757</v>
      </c>
      <c r="C607">
        <v>6789012345</v>
      </c>
      <c r="D607">
        <v>6789012345</v>
      </c>
      <c r="E607" s="1">
        <v>45374</v>
      </c>
      <c r="F607" s="1">
        <v>45374</v>
      </c>
      <c r="G607" s="1">
        <v>45405</v>
      </c>
      <c r="H607" t="s">
        <v>28</v>
      </c>
      <c r="I607">
        <v>23</v>
      </c>
      <c r="J607" t="s">
        <v>184</v>
      </c>
      <c r="K607">
        <v>99284</v>
      </c>
      <c r="O607">
        <v>1</v>
      </c>
      <c r="P607">
        <v>2016.88</v>
      </c>
      <c r="Q607">
        <v>1120.49</v>
      </c>
      <c r="R607">
        <v>896.39</v>
      </c>
      <c r="S607">
        <v>224.1</v>
      </c>
      <c r="T607" t="s">
        <v>30</v>
      </c>
      <c r="X607" t="s">
        <v>52</v>
      </c>
      <c r="Y607" t="s">
        <v>44</v>
      </c>
      <c r="Z607" t="s">
        <v>45</v>
      </c>
      <c r="AA607" t="str">
        <f>IFERROR(_xlfn.XLOOKUP($J607,avoidable_ed_reference!$A$2:$A$13,avoidable_ed_reference!$C$2:$C$13),"Not Classified")</f>
        <v>Non-Avoidable</v>
      </c>
      <c r="AB607" t="str">
        <f>IFERROR(_xlfn.XLOOKUP($B607,enrollment!$A$2:$A$801,enrollment!$I$2:$I$801),"")</f>
        <v>GA</v>
      </c>
      <c r="AC607">
        <f>IFERROR(_xlfn.XLOOKUP($B607,enrollment!$A$2:$A$801,enrollment!$L$2:$L$801),"")</f>
        <v>44</v>
      </c>
      <c r="AD607" t="str" cm="1">
        <f t="array" ref="AD607">_xlfn.IFS(AC607="","Unknown",AC607&lt;18,"0-17",AC607&lt;35,"18-34",AC607&lt;50,"35-49",AC607&lt;65,"50-64",TRUE,"65+")</f>
        <v>35-49</v>
      </c>
      <c r="AE607">
        <f>IFERROR(_xlfn.XLOOKUP($B607,enrollment!$A$2:$A$801,enrollment!$O$2:$O$801),"")</f>
        <v>8901234567</v>
      </c>
      <c r="AF607">
        <f>IFERROR(_xlfn.XLOOKUP($AE607,providers!$B$2:$B$11,providers!$Q$2:$Q$11),"")</f>
        <v>3.7</v>
      </c>
      <c r="AG607" s="1">
        <f t="shared" si="9"/>
        <v>45352</v>
      </c>
    </row>
    <row r="608" spans="1:33" x14ac:dyDescent="0.25">
      <c r="A608" t="s">
        <v>761</v>
      </c>
      <c r="B608" t="s">
        <v>757</v>
      </c>
      <c r="C608">
        <v>8901234567</v>
      </c>
      <c r="D608">
        <v>8901234567</v>
      </c>
      <c r="E608" s="1">
        <v>45563</v>
      </c>
      <c r="F608" s="1">
        <v>45563</v>
      </c>
      <c r="G608" s="1">
        <v>45591</v>
      </c>
      <c r="H608" t="s">
        <v>28</v>
      </c>
      <c r="I608">
        <v>11</v>
      </c>
      <c r="J608" t="s">
        <v>35</v>
      </c>
      <c r="K608">
        <v>99213</v>
      </c>
      <c r="O608">
        <v>1</v>
      </c>
      <c r="P608">
        <v>218.2</v>
      </c>
      <c r="Q608">
        <v>161.63</v>
      </c>
      <c r="R608">
        <v>129.30000000000001</v>
      </c>
      <c r="S608">
        <v>32.33</v>
      </c>
      <c r="T608" t="s">
        <v>30</v>
      </c>
      <c r="X608" t="s">
        <v>52</v>
      </c>
      <c r="Y608" t="s">
        <v>44</v>
      </c>
      <c r="Z608" t="s">
        <v>39</v>
      </c>
      <c r="AA608" t="str">
        <f>IFERROR(_xlfn.XLOOKUP($J608,avoidable_ed_reference!$A$2:$A$13,avoidable_ed_reference!$C$2:$C$13),"Not Classified")</f>
        <v>Avoidable</v>
      </c>
      <c r="AB608" t="str">
        <f>IFERROR(_xlfn.XLOOKUP($B608,enrollment!$A$2:$A$801,enrollment!$I$2:$I$801),"")</f>
        <v>GA</v>
      </c>
      <c r="AC608">
        <f>IFERROR(_xlfn.XLOOKUP($B608,enrollment!$A$2:$A$801,enrollment!$L$2:$L$801),"")</f>
        <v>44</v>
      </c>
      <c r="AD608" t="str" cm="1">
        <f t="array" ref="AD608">_xlfn.IFS(AC608="","Unknown",AC608&lt;18,"0-17",AC608&lt;35,"18-34",AC608&lt;50,"35-49",AC608&lt;65,"50-64",TRUE,"65+")</f>
        <v>35-49</v>
      </c>
      <c r="AE608">
        <f>IFERROR(_xlfn.XLOOKUP($B608,enrollment!$A$2:$A$801,enrollment!$O$2:$O$801),"")</f>
        <v>8901234567</v>
      </c>
      <c r="AF608">
        <f>IFERROR(_xlfn.XLOOKUP($AE608,providers!$B$2:$B$11,providers!$Q$2:$Q$11),"")</f>
        <v>3.7</v>
      </c>
      <c r="AG608" s="1">
        <f t="shared" si="9"/>
        <v>45536</v>
      </c>
    </row>
    <row r="609" spans="1:33" x14ac:dyDescent="0.25">
      <c r="A609" t="s">
        <v>762</v>
      </c>
      <c r="B609" t="s">
        <v>757</v>
      </c>
      <c r="C609">
        <v>9012345678</v>
      </c>
      <c r="D609">
        <v>9012345678</v>
      </c>
      <c r="E609" s="1">
        <v>45585</v>
      </c>
      <c r="F609" s="1">
        <v>45585</v>
      </c>
      <c r="G609" s="1">
        <v>45602</v>
      </c>
      <c r="H609" t="s">
        <v>67</v>
      </c>
      <c r="I609">
        <v>21</v>
      </c>
      <c r="J609" t="s">
        <v>99</v>
      </c>
      <c r="K609">
        <v>99223</v>
      </c>
      <c r="O609">
        <v>1</v>
      </c>
      <c r="P609">
        <v>22351.73</v>
      </c>
      <c r="Q609">
        <v>14420.47</v>
      </c>
      <c r="R609">
        <v>11536.38</v>
      </c>
      <c r="S609">
        <v>2884.09</v>
      </c>
      <c r="T609" t="s">
        <v>30</v>
      </c>
      <c r="V609">
        <v>1</v>
      </c>
      <c r="W609" s="2" t="s">
        <v>68</v>
      </c>
      <c r="X609" t="s">
        <v>52</v>
      </c>
      <c r="Y609" t="s">
        <v>44</v>
      </c>
      <c r="Z609" t="s">
        <v>69</v>
      </c>
      <c r="AA609" t="str">
        <f>IFERROR(_xlfn.XLOOKUP($J609,avoidable_ed_reference!$A$2:$A$13,avoidable_ed_reference!$C$2:$C$13),"Not Classified")</f>
        <v>Not Classified</v>
      </c>
      <c r="AB609" t="str">
        <f>IFERROR(_xlfn.XLOOKUP($B609,enrollment!$A$2:$A$801,enrollment!$I$2:$I$801),"")</f>
        <v>GA</v>
      </c>
      <c r="AC609">
        <f>IFERROR(_xlfn.XLOOKUP($B609,enrollment!$A$2:$A$801,enrollment!$L$2:$L$801),"")</f>
        <v>44</v>
      </c>
      <c r="AD609" t="str" cm="1">
        <f t="array" ref="AD609">_xlfn.IFS(AC609="","Unknown",AC609&lt;18,"0-17",AC609&lt;35,"18-34",AC609&lt;50,"35-49",AC609&lt;65,"50-64",TRUE,"65+")</f>
        <v>35-49</v>
      </c>
      <c r="AE609">
        <f>IFERROR(_xlfn.XLOOKUP($B609,enrollment!$A$2:$A$801,enrollment!$O$2:$O$801),"")</f>
        <v>8901234567</v>
      </c>
      <c r="AF609">
        <f>IFERROR(_xlfn.XLOOKUP($AE609,providers!$B$2:$B$11,providers!$Q$2:$Q$11),"")</f>
        <v>3.7</v>
      </c>
      <c r="AG609" s="1">
        <f t="shared" si="9"/>
        <v>45566</v>
      </c>
    </row>
    <row r="610" spans="1:33" x14ac:dyDescent="0.25">
      <c r="A610" t="s">
        <v>763</v>
      </c>
      <c r="B610" t="s">
        <v>757</v>
      </c>
      <c r="C610">
        <v>3456789012</v>
      </c>
      <c r="D610">
        <v>3456789012</v>
      </c>
      <c r="E610" s="1">
        <v>45603</v>
      </c>
      <c r="F610" s="1">
        <v>45603</v>
      </c>
      <c r="G610" s="1">
        <v>45636</v>
      </c>
      <c r="H610" t="s">
        <v>28</v>
      </c>
      <c r="I610">
        <v>23</v>
      </c>
      <c r="J610" t="s">
        <v>35</v>
      </c>
      <c r="K610">
        <v>99284</v>
      </c>
      <c r="O610">
        <v>1</v>
      </c>
      <c r="P610">
        <v>2051.41</v>
      </c>
      <c r="Q610">
        <v>1139.67</v>
      </c>
      <c r="R610">
        <v>911.74</v>
      </c>
      <c r="S610">
        <v>227.93</v>
      </c>
      <c r="T610" t="s">
        <v>30</v>
      </c>
      <c r="X610" t="s">
        <v>52</v>
      </c>
      <c r="Y610" t="s">
        <v>44</v>
      </c>
      <c r="Z610" t="s">
        <v>45</v>
      </c>
      <c r="AA610" t="str">
        <f>IFERROR(_xlfn.XLOOKUP($J610,avoidable_ed_reference!$A$2:$A$13,avoidable_ed_reference!$C$2:$C$13),"Not Classified")</f>
        <v>Avoidable</v>
      </c>
      <c r="AB610" t="str">
        <f>IFERROR(_xlfn.XLOOKUP($B610,enrollment!$A$2:$A$801,enrollment!$I$2:$I$801),"")</f>
        <v>GA</v>
      </c>
      <c r="AC610">
        <f>IFERROR(_xlfn.XLOOKUP($B610,enrollment!$A$2:$A$801,enrollment!$L$2:$L$801),"")</f>
        <v>44</v>
      </c>
      <c r="AD610" t="str" cm="1">
        <f t="array" ref="AD610">_xlfn.IFS(AC610="","Unknown",AC610&lt;18,"0-17",AC610&lt;35,"18-34",AC610&lt;50,"35-49",AC610&lt;65,"50-64",TRUE,"65+")</f>
        <v>35-49</v>
      </c>
      <c r="AE610">
        <f>IFERROR(_xlfn.XLOOKUP($B610,enrollment!$A$2:$A$801,enrollment!$O$2:$O$801),"")</f>
        <v>8901234567</v>
      </c>
      <c r="AF610">
        <f>IFERROR(_xlfn.XLOOKUP($AE610,providers!$B$2:$B$11,providers!$Q$2:$Q$11),"")</f>
        <v>3.7</v>
      </c>
      <c r="AG610" s="1">
        <f t="shared" si="9"/>
        <v>45597</v>
      </c>
    </row>
    <row r="611" spans="1:33" x14ac:dyDescent="0.25">
      <c r="A611" t="s">
        <v>764</v>
      </c>
      <c r="B611" t="s">
        <v>757</v>
      </c>
      <c r="C611">
        <v>5678901234</v>
      </c>
      <c r="D611">
        <v>5678901234</v>
      </c>
      <c r="E611" s="1">
        <v>45407</v>
      </c>
      <c r="F611" s="1">
        <v>45407</v>
      </c>
      <c r="G611" s="1">
        <v>45436</v>
      </c>
      <c r="H611" t="s">
        <v>28</v>
      </c>
      <c r="I611">
        <v>20</v>
      </c>
      <c r="J611" t="s">
        <v>35</v>
      </c>
      <c r="K611">
        <v>99213</v>
      </c>
      <c r="O611">
        <v>1</v>
      </c>
      <c r="P611">
        <v>156.68</v>
      </c>
      <c r="Q611">
        <v>120.52</v>
      </c>
      <c r="R611">
        <v>96.42</v>
      </c>
      <c r="S611">
        <v>24.1</v>
      </c>
      <c r="T611" t="s">
        <v>30</v>
      </c>
      <c r="X611" t="s">
        <v>52</v>
      </c>
      <c r="Y611" t="s">
        <v>44</v>
      </c>
      <c r="Z611" t="s">
        <v>36</v>
      </c>
      <c r="AA611" t="str">
        <f>IFERROR(_xlfn.XLOOKUP($J611,avoidable_ed_reference!$A$2:$A$13,avoidable_ed_reference!$C$2:$C$13),"Not Classified")</f>
        <v>Avoidable</v>
      </c>
      <c r="AB611" t="str">
        <f>IFERROR(_xlfn.XLOOKUP($B611,enrollment!$A$2:$A$801,enrollment!$I$2:$I$801),"")</f>
        <v>GA</v>
      </c>
      <c r="AC611">
        <f>IFERROR(_xlfn.XLOOKUP($B611,enrollment!$A$2:$A$801,enrollment!$L$2:$L$801),"")</f>
        <v>44</v>
      </c>
      <c r="AD611" t="str" cm="1">
        <f t="array" ref="AD611">_xlfn.IFS(AC611="","Unknown",AC611&lt;18,"0-17",AC611&lt;35,"18-34",AC611&lt;50,"35-49",AC611&lt;65,"50-64",TRUE,"65+")</f>
        <v>35-49</v>
      </c>
      <c r="AE611">
        <f>IFERROR(_xlfn.XLOOKUP($B611,enrollment!$A$2:$A$801,enrollment!$O$2:$O$801),"")</f>
        <v>8901234567</v>
      </c>
      <c r="AF611">
        <f>IFERROR(_xlfn.XLOOKUP($AE611,providers!$B$2:$B$11,providers!$Q$2:$Q$11),"")</f>
        <v>3.7</v>
      </c>
      <c r="AG611" s="1">
        <f t="shared" si="9"/>
        <v>45383</v>
      </c>
    </row>
    <row r="612" spans="1:33" x14ac:dyDescent="0.25">
      <c r="A612" t="s">
        <v>765</v>
      </c>
      <c r="B612" t="s">
        <v>757</v>
      </c>
      <c r="C612">
        <v>8901234567</v>
      </c>
      <c r="D612">
        <v>8901234567</v>
      </c>
      <c r="E612" s="1">
        <v>45385</v>
      </c>
      <c r="F612" s="1">
        <v>45385</v>
      </c>
      <c r="G612" s="1">
        <v>45420</v>
      </c>
      <c r="H612" t="s">
        <v>28</v>
      </c>
      <c r="I612">
        <v>11</v>
      </c>
      <c r="J612" t="s">
        <v>38</v>
      </c>
      <c r="K612">
        <v>99213</v>
      </c>
      <c r="O612">
        <v>1</v>
      </c>
      <c r="P612">
        <v>178.23</v>
      </c>
      <c r="Q612">
        <v>132.02000000000001</v>
      </c>
      <c r="R612">
        <v>105.62</v>
      </c>
      <c r="S612">
        <v>26.4</v>
      </c>
      <c r="T612" t="s">
        <v>30</v>
      </c>
      <c r="X612" t="s">
        <v>52</v>
      </c>
      <c r="Y612" t="s">
        <v>44</v>
      </c>
      <c r="Z612" t="s">
        <v>39</v>
      </c>
      <c r="AA612" t="str">
        <f>IFERROR(_xlfn.XLOOKUP($J612,avoidable_ed_reference!$A$2:$A$13,avoidable_ed_reference!$C$2:$C$13),"Not Classified")</f>
        <v>Not Classified</v>
      </c>
      <c r="AB612" t="str">
        <f>IFERROR(_xlfn.XLOOKUP($B612,enrollment!$A$2:$A$801,enrollment!$I$2:$I$801),"")</f>
        <v>GA</v>
      </c>
      <c r="AC612">
        <f>IFERROR(_xlfn.XLOOKUP($B612,enrollment!$A$2:$A$801,enrollment!$L$2:$L$801),"")</f>
        <v>44</v>
      </c>
      <c r="AD612" t="str" cm="1">
        <f t="array" ref="AD612">_xlfn.IFS(AC612="","Unknown",AC612&lt;18,"0-17",AC612&lt;35,"18-34",AC612&lt;50,"35-49",AC612&lt;65,"50-64",TRUE,"65+")</f>
        <v>35-49</v>
      </c>
      <c r="AE612">
        <f>IFERROR(_xlfn.XLOOKUP($B612,enrollment!$A$2:$A$801,enrollment!$O$2:$O$801),"")</f>
        <v>8901234567</v>
      </c>
      <c r="AF612">
        <f>IFERROR(_xlfn.XLOOKUP($AE612,providers!$B$2:$B$11,providers!$Q$2:$Q$11),"")</f>
        <v>3.7</v>
      </c>
      <c r="AG612" s="1">
        <f t="shared" si="9"/>
        <v>45383</v>
      </c>
    </row>
    <row r="613" spans="1:33" x14ac:dyDescent="0.25">
      <c r="A613" t="s">
        <v>766</v>
      </c>
      <c r="B613" t="s">
        <v>767</v>
      </c>
      <c r="C613">
        <v>7890123456</v>
      </c>
      <c r="D613">
        <v>7890123456</v>
      </c>
      <c r="E613" s="1">
        <v>45543</v>
      </c>
      <c r="F613" s="1">
        <v>45543</v>
      </c>
      <c r="G613" s="1">
        <v>45569</v>
      </c>
      <c r="H613" t="s">
        <v>28</v>
      </c>
      <c r="I613">
        <v>23</v>
      </c>
      <c r="J613" t="s">
        <v>42</v>
      </c>
      <c r="K613">
        <v>99284</v>
      </c>
      <c r="O613">
        <v>1</v>
      </c>
      <c r="P613">
        <v>1791.59</v>
      </c>
      <c r="Q613">
        <v>995.33</v>
      </c>
      <c r="R613">
        <v>796.26</v>
      </c>
      <c r="S613">
        <v>199.07</v>
      </c>
      <c r="T613" t="s">
        <v>30</v>
      </c>
      <c r="X613" t="s">
        <v>233</v>
      </c>
      <c r="Y613" t="s">
        <v>32</v>
      </c>
      <c r="Z613" t="s">
        <v>45</v>
      </c>
      <c r="AA613" t="str">
        <f>IFERROR(_xlfn.XLOOKUP($J613,avoidable_ed_reference!$A$2:$A$13,avoidable_ed_reference!$C$2:$C$13),"Not Classified")</f>
        <v>Non-Avoidable</v>
      </c>
      <c r="AB613" t="str">
        <f>IFERROR(_xlfn.XLOOKUP($B613,enrollment!$A$2:$A$801,enrollment!$I$2:$I$801),"")</f>
        <v>KY</v>
      </c>
      <c r="AC613">
        <f>IFERROR(_xlfn.XLOOKUP($B613,enrollment!$A$2:$A$801,enrollment!$L$2:$L$801),"")</f>
        <v>35</v>
      </c>
      <c r="AD613" t="str" cm="1">
        <f t="array" ref="AD613">_xlfn.IFS(AC613="","Unknown",AC613&lt;18,"0-17",AC613&lt;35,"18-34",AC613&lt;50,"35-49",AC613&lt;65,"50-64",TRUE,"65+")</f>
        <v>35-49</v>
      </c>
      <c r="AE613">
        <f>IFERROR(_xlfn.XLOOKUP($B613,enrollment!$A$2:$A$801,enrollment!$O$2:$O$801),"")</f>
        <v>9012345678</v>
      </c>
      <c r="AF613">
        <f>IFERROR(_xlfn.XLOOKUP($AE613,providers!$B$2:$B$11,providers!$Q$2:$Q$11),"")</f>
        <v>4.3</v>
      </c>
      <c r="AG613" s="1">
        <f t="shared" si="9"/>
        <v>45536</v>
      </c>
    </row>
    <row r="614" spans="1:33" x14ac:dyDescent="0.25">
      <c r="A614" t="s">
        <v>768</v>
      </c>
      <c r="B614" t="s">
        <v>767</v>
      </c>
      <c r="C614">
        <v>9012345678</v>
      </c>
      <c r="D614">
        <v>9012345678</v>
      </c>
      <c r="E614" s="1">
        <v>45644</v>
      </c>
      <c r="F614" s="1">
        <v>45644</v>
      </c>
      <c r="G614" s="1">
        <v>45662</v>
      </c>
      <c r="H614" t="s">
        <v>28</v>
      </c>
      <c r="I614">
        <v>11</v>
      </c>
      <c r="J614" t="s">
        <v>35</v>
      </c>
      <c r="K614">
        <v>99213</v>
      </c>
      <c r="O614">
        <v>1</v>
      </c>
      <c r="P614">
        <v>175.66</v>
      </c>
      <c r="Q614">
        <v>130.12</v>
      </c>
      <c r="R614">
        <v>104.1</v>
      </c>
      <c r="S614">
        <v>26.02</v>
      </c>
      <c r="T614" t="s">
        <v>30</v>
      </c>
      <c r="X614" t="s">
        <v>233</v>
      </c>
      <c r="Y614" t="s">
        <v>32</v>
      </c>
      <c r="Z614" t="s">
        <v>39</v>
      </c>
      <c r="AA614" t="str">
        <f>IFERROR(_xlfn.XLOOKUP($J614,avoidable_ed_reference!$A$2:$A$13,avoidable_ed_reference!$C$2:$C$13),"Not Classified")</f>
        <v>Avoidable</v>
      </c>
      <c r="AB614" t="str">
        <f>IFERROR(_xlfn.XLOOKUP($B614,enrollment!$A$2:$A$801,enrollment!$I$2:$I$801),"")</f>
        <v>KY</v>
      </c>
      <c r="AC614">
        <f>IFERROR(_xlfn.XLOOKUP($B614,enrollment!$A$2:$A$801,enrollment!$L$2:$L$801),"")</f>
        <v>35</v>
      </c>
      <c r="AD614" t="str" cm="1">
        <f t="array" ref="AD614">_xlfn.IFS(AC614="","Unknown",AC614&lt;18,"0-17",AC614&lt;35,"18-34",AC614&lt;50,"35-49",AC614&lt;65,"50-64",TRUE,"65+")</f>
        <v>35-49</v>
      </c>
      <c r="AE614">
        <f>IFERROR(_xlfn.XLOOKUP($B614,enrollment!$A$2:$A$801,enrollment!$O$2:$O$801),"")</f>
        <v>9012345678</v>
      </c>
      <c r="AF614">
        <f>IFERROR(_xlfn.XLOOKUP($AE614,providers!$B$2:$B$11,providers!$Q$2:$Q$11),"")</f>
        <v>4.3</v>
      </c>
      <c r="AG614" s="1">
        <f t="shared" si="9"/>
        <v>45627</v>
      </c>
    </row>
    <row r="615" spans="1:33" x14ac:dyDescent="0.25">
      <c r="A615" t="s">
        <v>769</v>
      </c>
      <c r="B615" t="s">
        <v>767</v>
      </c>
      <c r="C615">
        <v>9012345678</v>
      </c>
      <c r="D615">
        <v>9012345678</v>
      </c>
      <c r="E615" s="1">
        <v>45328</v>
      </c>
      <c r="F615" s="1">
        <v>45328</v>
      </c>
      <c r="G615" s="1">
        <v>45351</v>
      </c>
      <c r="H615" t="s">
        <v>67</v>
      </c>
      <c r="I615">
        <v>21</v>
      </c>
      <c r="J615" t="s">
        <v>80</v>
      </c>
      <c r="K615">
        <v>99223</v>
      </c>
      <c r="O615">
        <v>1</v>
      </c>
      <c r="P615">
        <v>19471.29</v>
      </c>
      <c r="Q615">
        <v>12562.12</v>
      </c>
      <c r="R615">
        <v>10049.700000000001</v>
      </c>
      <c r="S615">
        <v>2512.42</v>
      </c>
      <c r="T615" t="s">
        <v>30</v>
      </c>
      <c r="V615">
        <v>1</v>
      </c>
      <c r="W615" s="2" t="s">
        <v>68</v>
      </c>
      <c r="X615" t="s">
        <v>233</v>
      </c>
      <c r="Y615" t="s">
        <v>32</v>
      </c>
      <c r="Z615" t="s">
        <v>69</v>
      </c>
      <c r="AA615" t="str">
        <f>IFERROR(_xlfn.XLOOKUP($J615,avoidable_ed_reference!$A$2:$A$13,avoidable_ed_reference!$C$2:$C$13),"Not Classified")</f>
        <v>Non-Avoidable</v>
      </c>
      <c r="AB615" t="str">
        <f>IFERROR(_xlfn.XLOOKUP($B615,enrollment!$A$2:$A$801,enrollment!$I$2:$I$801),"")</f>
        <v>KY</v>
      </c>
      <c r="AC615">
        <f>IFERROR(_xlfn.XLOOKUP($B615,enrollment!$A$2:$A$801,enrollment!$L$2:$L$801),"")</f>
        <v>35</v>
      </c>
      <c r="AD615" t="str" cm="1">
        <f t="array" ref="AD615">_xlfn.IFS(AC615="","Unknown",AC615&lt;18,"0-17",AC615&lt;35,"18-34",AC615&lt;50,"35-49",AC615&lt;65,"50-64",TRUE,"65+")</f>
        <v>35-49</v>
      </c>
      <c r="AE615">
        <f>IFERROR(_xlfn.XLOOKUP($B615,enrollment!$A$2:$A$801,enrollment!$O$2:$O$801),"")</f>
        <v>9012345678</v>
      </c>
      <c r="AF615">
        <f>IFERROR(_xlfn.XLOOKUP($AE615,providers!$B$2:$B$11,providers!$Q$2:$Q$11),"")</f>
        <v>4.3</v>
      </c>
      <c r="AG615" s="1">
        <f t="shared" si="9"/>
        <v>45323</v>
      </c>
    </row>
    <row r="616" spans="1:33" x14ac:dyDescent="0.25">
      <c r="A616" t="s">
        <v>770</v>
      </c>
      <c r="B616" t="s">
        <v>771</v>
      </c>
      <c r="C616">
        <v>2233445566</v>
      </c>
      <c r="D616">
        <v>2233445566</v>
      </c>
      <c r="E616" s="1">
        <v>45427</v>
      </c>
      <c r="F616" s="1">
        <v>45427</v>
      </c>
      <c r="G616" s="1">
        <v>45454</v>
      </c>
      <c r="H616" t="s">
        <v>59</v>
      </c>
      <c r="J616" t="s">
        <v>47</v>
      </c>
      <c r="L616" s="2" t="s">
        <v>82</v>
      </c>
      <c r="M616" t="s">
        <v>83</v>
      </c>
      <c r="N616" t="s">
        <v>84</v>
      </c>
      <c r="O616">
        <v>1</v>
      </c>
      <c r="P616">
        <v>1138.6500000000001</v>
      </c>
      <c r="Q616">
        <v>1035.1400000000001</v>
      </c>
      <c r="R616">
        <v>828.11</v>
      </c>
      <c r="S616">
        <v>207.03</v>
      </c>
      <c r="T616" t="s">
        <v>30</v>
      </c>
      <c r="X616" t="s">
        <v>233</v>
      </c>
      <c r="Y616" t="s">
        <v>32</v>
      </c>
      <c r="Z616" t="s">
        <v>64</v>
      </c>
      <c r="AA616" t="str">
        <f>IFERROR(_xlfn.XLOOKUP($J616,avoidable_ed_reference!$A$2:$A$13,avoidable_ed_reference!$C$2:$C$13),"Not Classified")</f>
        <v>Not Classified</v>
      </c>
      <c r="AB616" t="str">
        <f>IFERROR(_xlfn.XLOOKUP($B616,enrollment!$A$2:$A$801,enrollment!$I$2:$I$801),"")</f>
        <v>TN</v>
      </c>
      <c r="AC616">
        <f>IFERROR(_xlfn.XLOOKUP($B616,enrollment!$A$2:$A$801,enrollment!$L$2:$L$801),"")</f>
        <v>24</v>
      </c>
      <c r="AD616" t="str" cm="1">
        <f t="array" ref="AD616">_xlfn.IFS(AC616="","Unknown",AC616&lt;18,"0-17",AC616&lt;35,"18-34",AC616&lt;50,"35-49",AC616&lt;65,"50-64",TRUE,"65+")</f>
        <v>18-34</v>
      </c>
      <c r="AE616">
        <f>IFERROR(_xlfn.XLOOKUP($B616,enrollment!$A$2:$A$801,enrollment!$O$2:$O$801),"")</f>
        <v>5678901234</v>
      </c>
      <c r="AF616">
        <f>IFERROR(_xlfn.XLOOKUP($AE616,providers!$B$2:$B$11,providers!$Q$2:$Q$11),"")</f>
        <v>3.8</v>
      </c>
      <c r="AG616" s="1">
        <f t="shared" si="9"/>
        <v>45413</v>
      </c>
    </row>
    <row r="617" spans="1:33" x14ac:dyDescent="0.25">
      <c r="A617" t="s">
        <v>772</v>
      </c>
      <c r="B617" t="s">
        <v>771</v>
      </c>
      <c r="C617">
        <v>5678901234</v>
      </c>
      <c r="D617">
        <v>5678901234</v>
      </c>
      <c r="E617" s="1">
        <v>45524</v>
      </c>
      <c r="F617" s="1">
        <v>45524</v>
      </c>
      <c r="G617" s="1">
        <v>45556</v>
      </c>
      <c r="H617" t="s">
        <v>28</v>
      </c>
      <c r="I617">
        <v>11</v>
      </c>
      <c r="J617" t="s">
        <v>38</v>
      </c>
      <c r="K617">
        <v>99213</v>
      </c>
      <c r="O617">
        <v>1</v>
      </c>
      <c r="P617">
        <v>201.53</v>
      </c>
      <c r="Q617">
        <v>149.28</v>
      </c>
      <c r="R617">
        <v>119.42</v>
      </c>
      <c r="S617">
        <v>29.86</v>
      </c>
      <c r="T617" t="s">
        <v>30</v>
      </c>
      <c r="X617" t="s">
        <v>233</v>
      </c>
      <c r="Y617" t="s">
        <v>32</v>
      </c>
      <c r="Z617" t="s">
        <v>39</v>
      </c>
      <c r="AA617" t="str">
        <f>IFERROR(_xlfn.XLOOKUP($J617,avoidable_ed_reference!$A$2:$A$13,avoidable_ed_reference!$C$2:$C$13),"Not Classified")</f>
        <v>Not Classified</v>
      </c>
      <c r="AB617" t="str">
        <f>IFERROR(_xlfn.XLOOKUP($B617,enrollment!$A$2:$A$801,enrollment!$I$2:$I$801),"")</f>
        <v>TN</v>
      </c>
      <c r="AC617">
        <f>IFERROR(_xlfn.XLOOKUP($B617,enrollment!$A$2:$A$801,enrollment!$L$2:$L$801),"")</f>
        <v>24</v>
      </c>
      <c r="AD617" t="str" cm="1">
        <f t="array" ref="AD617">_xlfn.IFS(AC617="","Unknown",AC617&lt;18,"0-17",AC617&lt;35,"18-34",AC617&lt;50,"35-49",AC617&lt;65,"50-64",TRUE,"65+")</f>
        <v>18-34</v>
      </c>
      <c r="AE617">
        <f>IFERROR(_xlfn.XLOOKUP($B617,enrollment!$A$2:$A$801,enrollment!$O$2:$O$801),"")</f>
        <v>5678901234</v>
      </c>
      <c r="AF617">
        <f>IFERROR(_xlfn.XLOOKUP($AE617,providers!$B$2:$B$11,providers!$Q$2:$Q$11),"")</f>
        <v>3.8</v>
      </c>
      <c r="AG617" s="1">
        <f t="shared" si="9"/>
        <v>45505</v>
      </c>
    </row>
    <row r="618" spans="1:33" x14ac:dyDescent="0.25">
      <c r="A618" t="s">
        <v>773</v>
      </c>
      <c r="B618" t="s">
        <v>771</v>
      </c>
      <c r="C618">
        <v>9012345678</v>
      </c>
      <c r="D618">
        <v>9012345678</v>
      </c>
      <c r="E618" s="1">
        <v>45587</v>
      </c>
      <c r="F618" s="1">
        <v>45587</v>
      </c>
      <c r="G618" s="1">
        <v>45605</v>
      </c>
      <c r="H618" t="s">
        <v>28</v>
      </c>
      <c r="I618">
        <v>23</v>
      </c>
      <c r="J618" t="s">
        <v>77</v>
      </c>
      <c r="K618">
        <v>99284</v>
      </c>
      <c r="O618">
        <v>1</v>
      </c>
      <c r="P618">
        <v>1742.26</v>
      </c>
      <c r="Q618">
        <v>967.92</v>
      </c>
      <c r="R618">
        <v>774.34</v>
      </c>
      <c r="S618">
        <v>193.58</v>
      </c>
      <c r="T618" t="s">
        <v>30</v>
      </c>
      <c r="X618" t="s">
        <v>233</v>
      </c>
      <c r="Y618" t="s">
        <v>32</v>
      </c>
      <c r="Z618" t="s">
        <v>45</v>
      </c>
      <c r="AA618" t="str">
        <f>IFERROR(_xlfn.XLOOKUP($J618,avoidable_ed_reference!$A$2:$A$13,avoidable_ed_reference!$C$2:$C$13),"Not Classified")</f>
        <v>Avoidable</v>
      </c>
      <c r="AB618" t="str">
        <f>IFERROR(_xlfn.XLOOKUP($B618,enrollment!$A$2:$A$801,enrollment!$I$2:$I$801),"")</f>
        <v>TN</v>
      </c>
      <c r="AC618">
        <f>IFERROR(_xlfn.XLOOKUP($B618,enrollment!$A$2:$A$801,enrollment!$L$2:$L$801),"")</f>
        <v>24</v>
      </c>
      <c r="AD618" t="str" cm="1">
        <f t="array" ref="AD618">_xlfn.IFS(AC618="","Unknown",AC618&lt;18,"0-17",AC618&lt;35,"18-34",AC618&lt;50,"35-49",AC618&lt;65,"50-64",TRUE,"65+")</f>
        <v>18-34</v>
      </c>
      <c r="AE618">
        <f>IFERROR(_xlfn.XLOOKUP($B618,enrollment!$A$2:$A$801,enrollment!$O$2:$O$801),"")</f>
        <v>5678901234</v>
      </c>
      <c r="AF618">
        <f>IFERROR(_xlfn.XLOOKUP($AE618,providers!$B$2:$B$11,providers!$Q$2:$Q$11),"")</f>
        <v>3.8</v>
      </c>
      <c r="AG618" s="1">
        <f t="shared" si="9"/>
        <v>45566</v>
      </c>
    </row>
    <row r="619" spans="1:33" x14ac:dyDescent="0.25">
      <c r="A619" t="s">
        <v>774</v>
      </c>
      <c r="B619" t="s">
        <v>771</v>
      </c>
      <c r="C619">
        <v>6789012345</v>
      </c>
      <c r="D619">
        <v>6789012345</v>
      </c>
      <c r="E619" s="1">
        <v>45314</v>
      </c>
      <c r="F619" s="1">
        <v>45314</v>
      </c>
      <c r="G619" s="1">
        <v>45349</v>
      </c>
      <c r="H619" t="s">
        <v>59</v>
      </c>
      <c r="J619" t="s">
        <v>99</v>
      </c>
      <c r="L619" s="2" t="s">
        <v>151</v>
      </c>
      <c r="M619" t="s">
        <v>152</v>
      </c>
      <c r="N619" t="s">
        <v>153</v>
      </c>
      <c r="O619">
        <v>1</v>
      </c>
      <c r="P619">
        <v>1043.79</v>
      </c>
      <c r="Q619">
        <v>948.9</v>
      </c>
      <c r="R619">
        <v>759.12</v>
      </c>
      <c r="S619">
        <v>189.78</v>
      </c>
      <c r="T619" t="s">
        <v>30</v>
      </c>
      <c r="X619" t="s">
        <v>233</v>
      </c>
      <c r="Y619" t="s">
        <v>32</v>
      </c>
      <c r="Z619" t="s">
        <v>64</v>
      </c>
      <c r="AA619" t="str">
        <f>IFERROR(_xlfn.XLOOKUP($J619,avoidable_ed_reference!$A$2:$A$13,avoidable_ed_reference!$C$2:$C$13),"Not Classified")</f>
        <v>Not Classified</v>
      </c>
      <c r="AB619" t="str">
        <f>IFERROR(_xlfn.XLOOKUP($B619,enrollment!$A$2:$A$801,enrollment!$I$2:$I$801),"")</f>
        <v>TN</v>
      </c>
      <c r="AC619">
        <f>IFERROR(_xlfn.XLOOKUP($B619,enrollment!$A$2:$A$801,enrollment!$L$2:$L$801),"")</f>
        <v>24</v>
      </c>
      <c r="AD619" t="str" cm="1">
        <f t="array" ref="AD619">_xlfn.IFS(AC619="","Unknown",AC619&lt;18,"0-17",AC619&lt;35,"18-34",AC619&lt;50,"35-49",AC619&lt;65,"50-64",TRUE,"65+")</f>
        <v>18-34</v>
      </c>
      <c r="AE619">
        <f>IFERROR(_xlfn.XLOOKUP($B619,enrollment!$A$2:$A$801,enrollment!$O$2:$O$801),"")</f>
        <v>5678901234</v>
      </c>
      <c r="AF619">
        <f>IFERROR(_xlfn.XLOOKUP($AE619,providers!$B$2:$B$11,providers!$Q$2:$Q$11),"")</f>
        <v>3.8</v>
      </c>
      <c r="AG619" s="1">
        <f t="shared" si="9"/>
        <v>45292</v>
      </c>
    </row>
    <row r="620" spans="1:33" x14ac:dyDescent="0.25">
      <c r="A620" t="s">
        <v>775</v>
      </c>
      <c r="B620" t="s">
        <v>771</v>
      </c>
      <c r="C620">
        <v>5678901234</v>
      </c>
      <c r="D620">
        <v>5678901234</v>
      </c>
      <c r="E620" s="1">
        <v>45422</v>
      </c>
      <c r="F620" s="1">
        <v>45422</v>
      </c>
      <c r="G620" s="1">
        <v>45451</v>
      </c>
      <c r="H620" t="s">
        <v>28</v>
      </c>
      <c r="I620">
        <v>20</v>
      </c>
      <c r="J620" t="s">
        <v>35</v>
      </c>
      <c r="K620">
        <v>99213</v>
      </c>
      <c r="O620">
        <v>1</v>
      </c>
      <c r="P620">
        <v>157.04</v>
      </c>
      <c r="Q620">
        <v>120.8</v>
      </c>
      <c r="R620">
        <v>96.64</v>
      </c>
      <c r="S620">
        <v>24.16</v>
      </c>
      <c r="T620" t="s">
        <v>30</v>
      </c>
      <c r="X620" t="s">
        <v>233</v>
      </c>
      <c r="Y620" t="s">
        <v>32</v>
      </c>
      <c r="Z620" t="s">
        <v>36</v>
      </c>
      <c r="AA620" t="str">
        <f>IFERROR(_xlfn.XLOOKUP($J620,avoidable_ed_reference!$A$2:$A$13,avoidable_ed_reference!$C$2:$C$13),"Not Classified")</f>
        <v>Avoidable</v>
      </c>
      <c r="AB620" t="str">
        <f>IFERROR(_xlfn.XLOOKUP($B620,enrollment!$A$2:$A$801,enrollment!$I$2:$I$801),"")</f>
        <v>TN</v>
      </c>
      <c r="AC620">
        <f>IFERROR(_xlfn.XLOOKUP($B620,enrollment!$A$2:$A$801,enrollment!$L$2:$L$801),"")</f>
        <v>24</v>
      </c>
      <c r="AD620" t="str" cm="1">
        <f t="array" ref="AD620">_xlfn.IFS(AC620="","Unknown",AC620&lt;18,"0-17",AC620&lt;35,"18-34",AC620&lt;50,"35-49",AC620&lt;65,"50-64",TRUE,"65+")</f>
        <v>18-34</v>
      </c>
      <c r="AE620">
        <f>IFERROR(_xlfn.XLOOKUP($B620,enrollment!$A$2:$A$801,enrollment!$O$2:$O$801),"")</f>
        <v>5678901234</v>
      </c>
      <c r="AF620">
        <f>IFERROR(_xlfn.XLOOKUP($AE620,providers!$B$2:$B$11,providers!$Q$2:$Q$11),"")</f>
        <v>3.8</v>
      </c>
      <c r="AG620" s="1">
        <f t="shared" si="9"/>
        <v>45413</v>
      </c>
    </row>
    <row r="621" spans="1:33" x14ac:dyDescent="0.25">
      <c r="A621" t="s">
        <v>776</v>
      </c>
      <c r="B621" t="s">
        <v>771</v>
      </c>
      <c r="C621">
        <v>2345678901</v>
      </c>
      <c r="D621">
        <v>2345678901</v>
      </c>
      <c r="E621" s="1">
        <v>45498</v>
      </c>
      <c r="F621" s="1">
        <v>45498</v>
      </c>
      <c r="G621" s="1">
        <v>45525</v>
      </c>
      <c r="H621" t="s">
        <v>28</v>
      </c>
      <c r="I621">
        <v>22</v>
      </c>
      <c r="J621" t="s">
        <v>29</v>
      </c>
      <c r="K621">
        <v>90837</v>
      </c>
      <c r="O621">
        <v>1</v>
      </c>
      <c r="P621">
        <v>267.07</v>
      </c>
      <c r="Q621">
        <v>197.83</v>
      </c>
      <c r="R621">
        <v>158.26</v>
      </c>
      <c r="S621">
        <v>39.57</v>
      </c>
      <c r="T621" t="s">
        <v>30</v>
      </c>
      <c r="X621" t="s">
        <v>233</v>
      </c>
      <c r="Y621" t="s">
        <v>32</v>
      </c>
      <c r="Z621" t="s">
        <v>33</v>
      </c>
      <c r="AA621" t="str">
        <f>IFERROR(_xlfn.XLOOKUP($J621,avoidable_ed_reference!$A$2:$A$13,avoidable_ed_reference!$C$2:$C$13),"Not Classified")</f>
        <v>Potentially Avoidable</v>
      </c>
      <c r="AB621" t="str">
        <f>IFERROR(_xlfn.XLOOKUP($B621,enrollment!$A$2:$A$801,enrollment!$I$2:$I$801),"")</f>
        <v>TN</v>
      </c>
      <c r="AC621">
        <f>IFERROR(_xlfn.XLOOKUP($B621,enrollment!$A$2:$A$801,enrollment!$L$2:$L$801),"")</f>
        <v>24</v>
      </c>
      <c r="AD621" t="str" cm="1">
        <f t="array" ref="AD621">_xlfn.IFS(AC621="","Unknown",AC621&lt;18,"0-17",AC621&lt;35,"18-34",AC621&lt;50,"35-49",AC621&lt;65,"50-64",TRUE,"65+")</f>
        <v>18-34</v>
      </c>
      <c r="AE621">
        <f>IFERROR(_xlfn.XLOOKUP($B621,enrollment!$A$2:$A$801,enrollment!$O$2:$O$801),"")</f>
        <v>5678901234</v>
      </c>
      <c r="AF621">
        <f>IFERROR(_xlfn.XLOOKUP($AE621,providers!$B$2:$B$11,providers!$Q$2:$Q$11),"")</f>
        <v>3.8</v>
      </c>
      <c r="AG621" s="1">
        <f t="shared" si="9"/>
        <v>45474</v>
      </c>
    </row>
    <row r="622" spans="1:33" x14ac:dyDescent="0.25">
      <c r="A622" t="s">
        <v>777</v>
      </c>
      <c r="B622" t="s">
        <v>778</v>
      </c>
      <c r="C622">
        <v>2345678901</v>
      </c>
      <c r="D622">
        <v>2345678901</v>
      </c>
      <c r="E622" s="1">
        <v>45318</v>
      </c>
      <c r="F622" s="1">
        <v>45318</v>
      </c>
      <c r="G622" s="1">
        <v>45342</v>
      </c>
      <c r="H622" t="s">
        <v>28</v>
      </c>
      <c r="I622">
        <v>11</v>
      </c>
      <c r="J622" t="s">
        <v>35</v>
      </c>
      <c r="K622">
        <v>99213</v>
      </c>
      <c r="O622">
        <v>1</v>
      </c>
      <c r="P622">
        <v>178.34</v>
      </c>
      <c r="Q622">
        <v>132.1</v>
      </c>
      <c r="R622">
        <v>105.68</v>
      </c>
      <c r="S622">
        <v>26.42</v>
      </c>
      <c r="T622" t="s">
        <v>30</v>
      </c>
      <c r="X622" t="s">
        <v>43</v>
      </c>
      <c r="Y622" t="s">
        <v>44</v>
      </c>
      <c r="Z622" t="s">
        <v>39</v>
      </c>
      <c r="AA622" t="str">
        <f>IFERROR(_xlfn.XLOOKUP($J622,avoidable_ed_reference!$A$2:$A$13,avoidable_ed_reference!$C$2:$C$13),"Not Classified")</f>
        <v>Avoidable</v>
      </c>
      <c r="AB622" t="str">
        <f>IFERROR(_xlfn.XLOOKUP($B622,enrollment!$A$2:$A$801,enrollment!$I$2:$I$801),"")</f>
        <v>OH</v>
      </c>
      <c r="AC622">
        <f>IFERROR(_xlfn.XLOOKUP($B622,enrollment!$A$2:$A$801,enrollment!$L$2:$L$801),"")</f>
        <v>59</v>
      </c>
      <c r="AD622" t="str" cm="1">
        <f t="array" ref="AD622">_xlfn.IFS(AC622="","Unknown",AC622&lt;18,"0-17",AC622&lt;35,"18-34",AC622&lt;50,"35-49",AC622&lt;65,"50-64",TRUE,"65+")</f>
        <v>50-64</v>
      </c>
      <c r="AE622">
        <f>IFERROR(_xlfn.XLOOKUP($B622,enrollment!$A$2:$A$801,enrollment!$O$2:$O$801),"")</f>
        <v>2345678901</v>
      </c>
      <c r="AF622">
        <f>IFERROR(_xlfn.XLOOKUP($AE622,providers!$B$2:$B$11,providers!$Q$2:$Q$11),"")</f>
        <v>4.2</v>
      </c>
      <c r="AG622" s="1">
        <f t="shared" si="9"/>
        <v>45292</v>
      </c>
    </row>
    <row r="623" spans="1:33" x14ac:dyDescent="0.25">
      <c r="A623" t="s">
        <v>779</v>
      </c>
      <c r="B623" t="s">
        <v>778</v>
      </c>
      <c r="C623">
        <v>2345678901</v>
      </c>
      <c r="D623">
        <v>2345678901</v>
      </c>
      <c r="E623" s="1">
        <v>45520</v>
      </c>
      <c r="F623" s="1">
        <v>45520</v>
      </c>
      <c r="G623" s="1">
        <v>45541</v>
      </c>
      <c r="H623" t="s">
        <v>28</v>
      </c>
      <c r="I623">
        <v>11</v>
      </c>
      <c r="J623" t="s">
        <v>35</v>
      </c>
      <c r="K623">
        <v>99213</v>
      </c>
      <c r="O623">
        <v>1</v>
      </c>
      <c r="P623">
        <v>166.31</v>
      </c>
      <c r="Q623">
        <v>123.19</v>
      </c>
      <c r="R623">
        <v>98.55</v>
      </c>
      <c r="S623">
        <v>24.64</v>
      </c>
      <c r="T623" t="s">
        <v>30</v>
      </c>
      <c r="X623" t="s">
        <v>43</v>
      </c>
      <c r="Y623" t="s">
        <v>44</v>
      </c>
      <c r="Z623" t="s">
        <v>39</v>
      </c>
      <c r="AA623" t="str">
        <f>IFERROR(_xlfn.XLOOKUP($J623,avoidable_ed_reference!$A$2:$A$13,avoidable_ed_reference!$C$2:$C$13),"Not Classified")</f>
        <v>Avoidable</v>
      </c>
      <c r="AB623" t="str">
        <f>IFERROR(_xlfn.XLOOKUP($B623,enrollment!$A$2:$A$801,enrollment!$I$2:$I$801),"")</f>
        <v>OH</v>
      </c>
      <c r="AC623">
        <f>IFERROR(_xlfn.XLOOKUP($B623,enrollment!$A$2:$A$801,enrollment!$L$2:$L$801),"")</f>
        <v>59</v>
      </c>
      <c r="AD623" t="str" cm="1">
        <f t="array" ref="AD623">_xlfn.IFS(AC623="","Unknown",AC623&lt;18,"0-17",AC623&lt;35,"18-34",AC623&lt;50,"35-49",AC623&lt;65,"50-64",TRUE,"65+")</f>
        <v>50-64</v>
      </c>
      <c r="AE623">
        <f>IFERROR(_xlfn.XLOOKUP($B623,enrollment!$A$2:$A$801,enrollment!$O$2:$O$801),"")</f>
        <v>2345678901</v>
      </c>
      <c r="AF623">
        <f>IFERROR(_xlfn.XLOOKUP($AE623,providers!$B$2:$B$11,providers!$Q$2:$Q$11),"")</f>
        <v>4.2</v>
      </c>
      <c r="AG623" s="1">
        <f t="shared" si="9"/>
        <v>45505</v>
      </c>
    </row>
    <row r="624" spans="1:33" x14ac:dyDescent="0.25">
      <c r="A624" t="s">
        <v>780</v>
      </c>
      <c r="B624" t="s">
        <v>778</v>
      </c>
      <c r="C624">
        <v>2345678901</v>
      </c>
      <c r="D624">
        <v>2345678901</v>
      </c>
      <c r="E624" s="1">
        <v>45549</v>
      </c>
      <c r="F624" s="1">
        <v>45549</v>
      </c>
      <c r="G624" s="1">
        <v>45564</v>
      </c>
      <c r="H624" t="s">
        <v>28</v>
      </c>
      <c r="I624">
        <v>11</v>
      </c>
      <c r="J624" t="s">
        <v>38</v>
      </c>
      <c r="K624">
        <v>99213</v>
      </c>
      <c r="O624">
        <v>1</v>
      </c>
      <c r="P624">
        <v>222.82</v>
      </c>
      <c r="Q624">
        <v>165.05</v>
      </c>
      <c r="R624">
        <v>132.04</v>
      </c>
      <c r="S624">
        <v>33.01</v>
      </c>
      <c r="T624" t="s">
        <v>30</v>
      </c>
      <c r="X624" t="s">
        <v>43</v>
      </c>
      <c r="Y624" t="s">
        <v>44</v>
      </c>
      <c r="Z624" t="s">
        <v>39</v>
      </c>
      <c r="AA624" t="str">
        <f>IFERROR(_xlfn.XLOOKUP($J624,avoidable_ed_reference!$A$2:$A$13,avoidable_ed_reference!$C$2:$C$13),"Not Classified")</f>
        <v>Not Classified</v>
      </c>
      <c r="AB624" t="str">
        <f>IFERROR(_xlfn.XLOOKUP($B624,enrollment!$A$2:$A$801,enrollment!$I$2:$I$801),"")</f>
        <v>OH</v>
      </c>
      <c r="AC624">
        <f>IFERROR(_xlfn.XLOOKUP($B624,enrollment!$A$2:$A$801,enrollment!$L$2:$L$801),"")</f>
        <v>59</v>
      </c>
      <c r="AD624" t="str" cm="1">
        <f t="array" ref="AD624">_xlfn.IFS(AC624="","Unknown",AC624&lt;18,"0-17",AC624&lt;35,"18-34",AC624&lt;50,"35-49",AC624&lt;65,"50-64",TRUE,"65+")</f>
        <v>50-64</v>
      </c>
      <c r="AE624">
        <f>IFERROR(_xlfn.XLOOKUP($B624,enrollment!$A$2:$A$801,enrollment!$O$2:$O$801),"")</f>
        <v>2345678901</v>
      </c>
      <c r="AF624">
        <f>IFERROR(_xlfn.XLOOKUP($AE624,providers!$B$2:$B$11,providers!$Q$2:$Q$11),"")</f>
        <v>4.2</v>
      </c>
      <c r="AG624" s="1">
        <f t="shared" si="9"/>
        <v>45536</v>
      </c>
    </row>
    <row r="625" spans="1:33" x14ac:dyDescent="0.25">
      <c r="A625" t="s">
        <v>781</v>
      </c>
      <c r="B625" t="s">
        <v>778</v>
      </c>
      <c r="C625">
        <v>6789012345</v>
      </c>
      <c r="D625">
        <v>6789012345</v>
      </c>
      <c r="E625" s="1">
        <v>45500</v>
      </c>
      <c r="F625" s="1">
        <v>45500</v>
      </c>
      <c r="G625" s="1">
        <v>45527</v>
      </c>
      <c r="H625" t="s">
        <v>28</v>
      </c>
      <c r="I625">
        <v>23</v>
      </c>
      <c r="J625" t="s">
        <v>221</v>
      </c>
      <c r="K625">
        <v>99284</v>
      </c>
      <c r="O625">
        <v>1</v>
      </c>
      <c r="P625">
        <v>1623.89</v>
      </c>
      <c r="Q625">
        <v>902.16</v>
      </c>
      <c r="R625">
        <v>721.73</v>
      </c>
      <c r="S625">
        <v>180.43</v>
      </c>
      <c r="T625" t="s">
        <v>30</v>
      </c>
      <c r="X625" t="s">
        <v>43</v>
      </c>
      <c r="Y625" t="s">
        <v>44</v>
      </c>
      <c r="Z625" t="s">
        <v>45</v>
      </c>
      <c r="AA625" t="str">
        <f>IFERROR(_xlfn.XLOOKUP($J625,avoidable_ed_reference!$A$2:$A$13,avoidable_ed_reference!$C$2:$C$13),"Not Classified")</f>
        <v>Avoidable</v>
      </c>
      <c r="AB625" t="str">
        <f>IFERROR(_xlfn.XLOOKUP($B625,enrollment!$A$2:$A$801,enrollment!$I$2:$I$801),"")</f>
        <v>OH</v>
      </c>
      <c r="AC625">
        <f>IFERROR(_xlfn.XLOOKUP($B625,enrollment!$A$2:$A$801,enrollment!$L$2:$L$801),"")</f>
        <v>59</v>
      </c>
      <c r="AD625" t="str" cm="1">
        <f t="array" ref="AD625">_xlfn.IFS(AC625="","Unknown",AC625&lt;18,"0-17",AC625&lt;35,"18-34",AC625&lt;50,"35-49",AC625&lt;65,"50-64",TRUE,"65+")</f>
        <v>50-64</v>
      </c>
      <c r="AE625">
        <f>IFERROR(_xlfn.XLOOKUP($B625,enrollment!$A$2:$A$801,enrollment!$O$2:$O$801),"")</f>
        <v>2345678901</v>
      </c>
      <c r="AF625">
        <f>IFERROR(_xlfn.XLOOKUP($AE625,providers!$B$2:$B$11,providers!$Q$2:$Q$11),"")</f>
        <v>4.2</v>
      </c>
      <c r="AG625" s="1">
        <f t="shared" si="9"/>
        <v>45474</v>
      </c>
    </row>
    <row r="626" spans="1:33" x14ac:dyDescent="0.25">
      <c r="A626" t="s">
        <v>782</v>
      </c>
      <c r="B626" t="s">
        <v>778</v>
      </c>
      <c r="C626">
        <v>9012345678</v>
      </c>
      <c r="D626">
        <v>9012345678</v>
      </c>
      <c r="E626" s="1">
        <v>45416</v>
      </c>
      <c r="F626" s="1">
        <v>45416</v>
      </c>
      <c r="G626" s="1">
        <v>45438</v>
      </c>
      <c r="H626" t="s">
        <v>67</v>
      </c>
      <c r="I626">
        <v>21</v>
      </c>
      <c r="J626" t="s">
        <v>99</v>
      </c>
      <c r="K626">
        <v>99223</v>
      </c>
      <c r="O626">
        <v>1</v>
      </c>
      <c r="P626">
        <v>23396.01</v>
      </c>
      <c r="Q626">
        <v>15094.2</v>
      </c>
      <c r="R626">
        <v>12075.36</v>
      </c>
      <c r="S626">
        <v>3018.84</v>
      </c>
      <c r="T626" t="s">
        <v>30</v>
      </c>
      <c r="V626">
        <v>1</v>
      </c>
      <c r="W626" s="2" t="s">
        <v>68</v>
      </c>
      <c r="X626" t="s">
        <v>43</v>
      </c>
      <c r="Y626" t="s">
        <v>44</v>
      </c>
      <c r="Z626" t="s">
        <v>69</v>
      </c>
      <c r="AA626" t="str">
        <f>IFERROR(_xlfn.XLOOKUP($J626,avoidable_ed_reference!$A$2:$A$13,avoidable_ed_reference!$C$2:$C$13),"Not Classified")</f>
        <v>Not Classified</v>
      </c>
      <c r="AB626" t="str">
        <f>IFERROR(_xlfn.XLOOKUP($B626,enrollment!$A$2:$A$801,enrollment!$I$2:$I$801),"")</f>
        <v>OH</v>
      </c>
      <c r="AC626">
        <f>IFERROR(_xlfn.XLOOKUP($B626,enrollment!$A$2:$A$801,enrollment!$L$2:$L$801),"")</f>
        <v>59</v>
      </c>
      <c r="AD626" t="str" cm="1">
        <f t="array" ref="AD626">_xlfn.IFS(AC626="","Unknown",AC626&lt;18,"0-17",AC626&lt;35,"18-34",AC626&lt;50,"35-49",AC626&lt;65,"50-64",TRUE,"65+")</f>
        <v>50-64</v>
      </c>
      <c r="AE626">
        <f>IFERROR(_xlfn.XLOOKUP($B626,enrollment!$A$2:$A$801,enrollment!$O$2:$O$801),"")</f>
        <v>2345678901</v>
      </c>
      <c r="AF626">
        <f>IFERROR(_xlfn.XLOOKUP($AE626,providers!$B$2:$B$11,providers!$Q$2:$Q$11),"")</f>
        <v>4.2</v>
      </c>
      <c r="AG626" s="1">
        <f t="shared" si="9"/>
        <v>45413</v>
      </c>
    </row>
    <row r="627" spans="1:33" x14ac:dyDescent="0.25">
      <c r="A627" t="s">
        <v>783</v>
      </c>
      <c r="B627" t="s">
        <v>778</v>
      </c>
      <c r="C627">
        <v>2345678901</v>
      </c>
      <c r="D627">
        <v>2345678901</v>
      </c>
      <c r="E627" s="1">
        <v>45299</v>
      </c>
      <c r="F627" s="1">
        <v>45299</v>
      </c>
      <c r="G627" s="1">
        <v>45323</v>
      </c>
      <c r="H627" t="s">
        <v>28</v>
      </c>
      <c r="I627">
        <v>11</v>
      </c>
      <c r="J627" t="s">
        <v>47</v>
      </c>
      <c r="K627">
        <v>99213</v>
      </c>
      <c r="O627">
        <v>1</v>
      </c>
      <c r="P627">
        <v>217.94</v>
      </c>
      <c r="Q627">
        <v>161.44</v>
      </c>
      <c r="R627">
        <v>129.15</v>
      </c>
      <c r="S627">
        <v>32.29</v>
      </c>
      <c r="T627" t="s">
        <v>30</v>
      </c>
      <c r="X627" t="s">
        <v>43</v>
      </c>
      <c r="Y627" t="s">
        <v>44</v>
      </c>
      <c r="Z627" t="s">
        <v>39</v>
      </c>
      <c r="AA627" t="str">
        <f>IFERROR(_xlfn.XLOOKUP($J627,avoidable_ed_reference!$A$2:$A$13,avoidable_ed_reference!$C$2:$C$13),"Not Classified")</f>
        <v>Not Classified</v>
      </c>
      <c r="AB627" t="str">
        <f>IFERROR(_xlfn.XLOOKUP($B627,enrollment!$A$2:$A$801,enrollment!$I$2:$I$801),"")</f>
        <v>OH</v>
      </c>
      <c r="AC627">
        <f>IFERROR(_xlfn.XLOOKUP($B627,enrollment!$A$2:$A$801,enrollment!$L$2:$L$801),"")</f>
        <v>59</v>
      </c>
      <c r="AD627" t="str" cm="1">
        <f t="array" ref="AD627">_xlfn.IFS(AC627="","Unknown",AC627&lt;18,"0-17",AC627&lt;35,"18-34",AC627&lt;50,"35-49",AC627&lt;65,"50-64",TRUE,"65+")</f>
        <v>50-64</v>
      </c>
      <c r="AE627">
        <f>IFERROR(_xlfn.XLOOKUP($B627,enrollment!$A$2:$A$801,enrollment!$O$2:$O$801),"")</f>
        <v>2345678901</v>
      </c>
      <c r="AF627">
        <f>IFERROR(_xlfn.XLOOKUP($AE627,providers!$B$2:$B$11,providers!$Q$2:$Q$11),"")</f>
        <v>4.2</v>
      </c>
      <c r="AG627" s="1">
        <f t="shared" si="9"/>
        <v>45292</v>
      </c>
    </row>
    <row r="628" spans="1:33" x14ac:dyDescent="0.25">
      <c r="A628" t="s">
        <v>784</v>
      </c>
      <c r="B628" t="s">
        <v>778</v>
      </c>
      <c r="C628">
        <v>3456789012</v>
      </c>
      <c r="D628">
        <v>3456789012</v>
      </c>
      <c r="E628" s="1">
        <v>45419</v>
      </c>
      <c r="F628" s="1">
        <v>45419</v>
      </c>
      <c r="G628" s="1">
        <v>45448</v>
      </c>
      <c r="H628" t="s">
        <v>59</v>
      </c>
      <c r="J628" t="s">
        <v>60</v>
      </c>
      <c r="L628" s="2" t="s">
        <v>61</v>
      </c>
      <c r="M628" t="s">
        <v>62</v>
      </c>
      <c r="N628" t="s">
        <v>63</v>
      </c>
      <c r="O628">
        <v>1</v>
      </c>
      <c r="P628">
        <v>735.83</v>
      </c>
      <c r="Q628">
        <v>668.94</v>
      </c>
      <c r="R628">
        <v>535.15</v>
      </c>
      <c r="S628">
        <v>133.79</v>
      </c>
      <c r="T628" t="s">
        <v>30</v>
      </c>
      <c r="X628" t="s">
        <v>43</v>
      </c>
      <c r="Y628" t="s">
        <v>44</v>
      </c>
      <c r="Z628" t="s">
        <v>64</v>
      </c>
      <c r="AA628" t="str">
        <f>IFERROR(_xlfn.XLOOKUP($J628,avoidable_ed_reference!$A$2:$A$13,avoidable_ed_reference!$C$2:$C$13),"Not Classified")</f>
        <v>Not Classified</v>
      </c>
      <c r="AB628" t="str">
        <f>IFERROR(_xlfn.XLOOKUP($B628,enrollment!$A$2:$A$801,enrollment!$I$2:$I$801),"")</f>
        <v>OH</v>
      </c>
      <c r="AC628">
        <f>IFERROR(_xlfn.XLOOKUP($B628,enrollment!$A$2:$A$801,enrollment!$L$2:$L$801),"")</f>
        <v>59</v>
      </c>
      <c r="AD628" t="str" cm="1">
        <f t="array" ref="AD628">_xlfn.IFS(AC628="","Unknown",AC628&lt;18,"0-17",AC628&lt;35,"18-34",AC628&lt;50,"35-49",AC628&lt;65,"50-64",TRUE,"65+")</f>
        <v>50-64</v>
      </c>
      <c r="AE628">
        <f>IFERROR(_xlfn.XLOOKUP($B628,enrollment!$A$2:$A$801,enrollment!$O$2:$O$801),"")</f>
        <v>2345678901</v>
      </c>
      <c r="AF628">
        <f>IFERROR(_xlfn.XLOOKUP($AE628,providers!$B$2:$B$11,providers!$Q$2:$Q$11),"")</f>
        <v>4.2</v>
      </c>
      <c r="AG628" s="1">
        <f t="shared" si="9"/>
        <v>45413</v>
      </c>
    </row>
    <row r="629" spans="1:33" x14ac:dyDescent="0.25">
      <c r="A629" t="s">
        <v>785</v>
      </c>
      <c r="B629" t="s">
        <v>778</v>
      </c>
      <c r="C629">
        <v>9012345678</v>
      </c>
      <c r="D629">
        <v>9012345678</v>
      </c>
      <c r="E629" s="1">
        <v>45401</v>
      </c>
      <c r="F629" s="1">
        <v>45401</v>
      </c>
      <c r="G629" s="1">
        <v>45436</v>
      </c>
      <c r="H629" t="s">
        <v>67</v>
      </c>
      <c r="I629">
        <v>21</v>
      </c>
      <c r="J629" t="s">
        <v>99</v>
      </c>
      <c r="K629">
        <v>99223</v>
      </c>
      <c r="O629">
        <v>1</v>
      </c>
      <c r="P629">
        <v>19337.3</v>
      </c>
      <c r="Q629">
        <v>12475.68</v>
      </c>
      <c r="R629">
        <v>9980.5400000000009</v>
      </c>
      <c r="S629">
        <v>2495.14</v>
      </c>
      <c r="T629" t="s">
        <v>30</v>
      </c>
      <c r="V629">
        <v>1</v>
      </c>
      <c r="W629" s="2" t="s">
        <v>68</v>
      </c>
      <c r="X629" t="s">
        <v>43</v>
      </c>
      <c r="Y629" t="s">
        <v>44</v>
      </c>
      <c r="Z629" t="s">
        <v>69</v>
      </c>
      <c r="AA629" t="str">
        <f>IFERROR(_xlfn.XLOOKUP($J629,avoidable_ed_reference!$A$2:$A$13,avoidable_ed_reference!$C$2:$C$13),"Not Classified")</f>
        <v>Not Classified</v>
      </c>
      <c r="AB629" t="str">
        <f>IFERROR(_xlfn.XLOOKUP($B629,enrollment!$A$2:$A$801,enrollment!$I$2:$I$801),"")</f>
        <v>OH</v>
      </c>
      <c r="AC629">
        <f>IFERROR(_xlfn.XLOOKUP($B629,enrollment!$A$2:$A$801,enrollment!$L$2:$L$801),"")</f>
        <v>59</v>
      </c>
      <c r="AD629" t="str" cm="1">
        <f t="array" ref="AD629">_xlfn.IFS(AC629="","Unknown",AC629&lt;18,"0-17",AC629&lt;35,"18-34",AC629&lt;50,"35-49",AC629&lt;65,"50-64",TRUE,"65+")</f>
        <v>50-64</v>
      </c>
      <c r="AE629">
        <f>IFERROR(_xlfn.XLOOKUP($B629,enrollment!$A$2:$A$801,enrollment!$O$2:$O$801),"")</f>
        <v>2345678901</v>
      </c>
      <c r="AF629">
        <f>IFERROR(_xlfn.XLOOKUP($AE629,providers!$B$2:$B$11,providers!$Q$2:$Q$11),"")</f>
        <v>4.2</v>
      </c>
      <c r="AG629" s="1">
        <f t="shared" si="9"/>
        <v>45383</v>
      </c>
    </row>
    <row r="630" spans="1:33" x14ac:dyDescent="0.25">
      <c r="A630" t="s">
        <v>786</v>
      </c>
      <c r="B630" t="s">
        <v>778</v>
      </c>
      <c r="C630">
        <v>2345678901</v>
      </c>
      <c r="D630">
        <v>2345678901</v>
      </c>
      <c r="E630" s="1">
        <v>45304</v>
      </c>
      <c r="F630" s="1">
        <v>45304</v>
      </c>
      <c r="G630" s="1">
        <v>45338</v>
      </c>
      <c r="H630" t="s">
        <v>28</v>
      </c>
      <c r="I630">
        <v>11</v>
      </c>
      <c r="J630" t="s">
        <v>38</v>
      </c>
      <c r="K630">
        <v>99213</v>
      </c>
      <c r="O630">
        <v>1</v>
      </c>
      <c r="P630">
        <v>220.31</v>
      </c>
      <c r="Q630">
        <v>163.19</v>
      </c>
      <c r="R630">
        <v>130.55000000000001</v>
      </c>
      <c r="S630">
        <v>32.64</v>
      </c>
      <c r="T630" t="s">
        <v>30</v>
      </c>
      <c r="X630" t="s">
        <v>43</v>
      </c>
      <c r="Y630" t="s">
        <v>44</v>
      </c>
      <c r="Z630" t="s">
        <v>39</v>
      </c>
      <c r="AA630" t="str">
        <f>IFERROR(_xlfn.XLOOKUP($J630,avoidable_ed_reference!$A$2:$A$13,avoidable_ed_reference!$C$2:$C$13),"Not Classified")</f>
        <v>Not Classified</v>
      </c>
      <c r="AB630" t="str">
        <f>IFERROR(_xlfn.XLOOKUP($B630,enrollment!$A$2:$A$801,enrollment!$I$2:$I$801),"")</f>
        <v>OH</v>
      </c>
      <c r="AC630">
        <f>IFERROR(_xlfn.XLOOKUP($B630,enrollment!$A$2:$A$801,enrollment!$L$2:$L$801),"")</f>
        <v>59</v>
      </c>
      <c r="AD630" t="str" cm="1">
        <f t="array" ref="AD630">_xlfn.IFS(AC630="","Unknown",AC630&lt;18,"0-17",AC630&lt;35,"18-34",AC630&lt;50,"35-49",AC630&lt;65,"50-64",TRUE,"65+")</f>
        <v>50-64</v>
      </c>
      <c r="AE630">
        <f>IFERROR(_xlfn.XLOOKUP($B630,enrollment!$A$2:$A$801,enrollment!$O$2:$O$801),"")</f>
        <v>2345678901</v>
      </c>
      <c r="AF630">
        <f>IFERROR(_xlfn.XLOOKUP($AE630,providers!$B$2:$B$11,providers!$Q$2:$Q$11),"")</f>
        <v>4.2</v>
      </c>
      <c r="AG630" s="1">
        <f t="shared" si="9"/>
        <v>45292</v>
      </c>
    </row>
    <row r="631" spans="1:33" x14ac:dyDescent="0.25">
      <c r="A631" t="s">
        <v>787</v>
      </c>
      <c r="B631" t="s">
        <v>788</v>
      </c>
      <c r="C631">
        <v>5678901234</v>
      </c>
      <c r="D631">
        <v>5678901234</v>
      </c>
      <c r="E631" s="1">
        <v>45476</v>
      </c>
      <c r="F631" s="1">
        <v>45476</v>
      </c>
      <c r="G631" s="1">
        <v>45502</v>
      </c>
      <c r="H631" t="s">
        <v>28</v>
      </c>
      <c r="I631">
        <v>11</v>
      </c>
      <c r="J631" t="s">
        <v>35</v>
      </c>
      <c r="K631">
        <v>99213</v>
      </c>
      <c r="O631">
        <v>1</v>
      </c>
      <c r="P631">
        <v>219.08</v>
      </c>
      <c r="Q631">
        <v>162.28</v>
      </c>
      <c r="R631">
        <v>129.82</v>
      </c>
      <c r="S631">
        <v>32.46</v>
      </c>
      <c r="T631" t="s">
        <v>30</v>
      </c>
      <c r="X631" t="s">
        <v>52</v>
      </c>
      <c r="Y631" t="s">
        <v>44</v>
      </c>
      <c r="Z631" t="s">
        <v>39</v>
      </c>
      <c r="AA631" t="str">
        <f>IFERROR(_xlfn.XLOOKUP($J631,avoidable_ed_reference!$A$2:$A$13,avoidable_ed_reference!$C$2:$C$13),"Not Classified")</f>
        <v>Avoidable</v>
      </c>
      <c r="AB631" t="str">
        <f>IFERROR(_xlfn.XLOOKUP($B631,enrollment!$A$2:$A$801,enrollment!$I$2:$I$801),"")</f>
        <v>TN</v>
      </c>
      <c r="AC631">
        <f>IFERROR(_xlfn.XLOOKUP($B631,enrollment!$A$2:$A$801,enrollment!$L$2:$L$801),"")</f>
        <v>64</v>
      </c>
      <c r="AD631" t="str" cm="1">
        <f t="array" ref="AD631">_xlfn.IFS(AC631="","Unknown",AC631&lt;18,"0-17",AC631&lt;35,"18-34",AC631&lt;50,"35-49",AC631&lt;65,"50-64",TRUE,"65+")</f>
        <v>50-64</v>
      </c>
      <c r="AE631">
        <f>IFERROR(_xlfn.XLOOKUP($B631,enrollment!$A$2:$A$801,enrollment!$O$2:$O$801),"")</f>
        <v>5678901234</v>
      </c>
      <c r="AF631">
        <f>IFERROR(_xlfn.XLOOKUP($AE631,providers!$B$2:$B$11,providers!$Q$2:$Q$11),"")</f>
        <v>3.8</v>
      </c>
      <c r="AG631" s="1">
        <f t="shared" si="9"/>
        <v>45474</v>
      </c>
    </row>
    <row r="632" spans="1:33" x14ac:dyDescent="0.25">
      <c r="A632" t="s">
        <v>789</v>
      </c>
      <c r="B632" t="s">
        <v>788</v>
      </c>
      <c r="C632">
        <v>5678901234</v>
      </c>
      <c r="D632">
        <v>5678901234</v>
      </c>
      <c r="E632" s="1">
        <v>45469</v>
      </c>
      <c r="F632" s="1">
        <v>45469</v>
      </c>
      <c r="G632" s="1">
        <v>45483</v>
      </c>
      <c r="H632" t="s">
        <v>28</v>
      </c>
      <c r="I632">
        <v>11</v>
      </c>
      <c r="J632" t="s">
        <v>38</v>
      </c>
      <c r="K632">
        <v>99213</v>
      </c>
      <c r="O632">
        <v>1</v>
      </c>
      <c r="P632">
        <v>176.82</v>
      </c>
      <c r="Q632">
        <v>130.97999999999999</v>
      </c>
      <c r="R632">
        <v>104.78</v>
      </c>
      <c r="S632">
        <v>26.2</v>
      </c>
      <c r="T632" t="s">
        <v>30</v>
      </c>
      <c r="X632" t="s">
        <v>52</v>
      </c>
      <c r="Y632" t="s">
        <v>44</v>
      </c>
      <c r="Z632" t="s">
        <v>39</v>
      </c>
      <c r="AA632" t="str">
        <f>IFERROR(_xlfn.XLOOKUP($J632,avoidable_ed_reference!$A$2:$A$13,avoidable_ed_reference!$C$2:$C$13),"Not Classified")</f>
        <v>Not Classified</v>
      </c>
      <c r="AB632" t="str">
        <f>IFERROR(_xlfn.XLOOKUP($B632,enrollment!$A$2:$A$801,enrollment!$I$2:$I$801),"")</f>
        <v>TN</v>
      </c>
      <c r="AC632">
        <f>IFERROR(_xlfn.XLOOKUP($B632,enrollment!$A$2:$A$801,enrollment!$L$2:$L$801),"")</f>
        <v>64</v>
      </c>
      <c r="AD632" t="str" cm="1">
        <f t="array" ref="AD632">_xlfn.IFS(AC632="","Unknown",AC632&lt;18,"0-17",AC632&lt;35,"18-34",AC632&lt;50,"35-49",AC632&lt;65,"50-64",TRUE,"65+")</f>
        <v>50-64</v>
      </c>
      <c r="AE632">
        <f>IFERROR(_xlfn.XLOOKUP($B632,enrollment!$A$2:$A$801,enrollment!$O$2:$O$801),"")</f>
        <v>5678901234</v>
      </c>
      <c r="AF632">
        <f>IFERROR(_xlfn.XLOOKUP($AE632,providers!$B$2:$B$11,providers!$Q$2:$Q$11),"")</f>
        <v>3.8</v>
      </c>
      <c r="AG632" s="1">
        <f t="shared" si="9"/>
        <v>45444</v>
      </c>
    </row>
    <row r="633" spans="1:33" x14ac:dyDescent="0.25">
      <c r="A633" t="s">
        <v>790</v>
      </c>
      <c r="B633" t="s">
        <v>788</v>
      </c>
      <c r="C633">
        <v>6789012345</v>
      </c>
      <c r="D633">
        <v>6789012345</v>
      </c>
      <c r="E633" s="1">
        <v>45584</v>
      </c>
      <c r="F633" s="1">
        <v>45584</v>
      </c>
      <c r="G633" s="1">
        <v>45602</v>
      </c>
      <c r="H633" t="s">
        <v>28</v>
      </c>
      <c r="I633">
        <v>23</v>
      </c>
      <c r="J633" t="s">
        <v>93</v>
      </c>
      <c r="K633">
        <v>99284</v>
      </c>
      <c r="O633">
        <v>1</v>
      </c>
      <c r="P633">
        <v>1750.05</v>
      </c>
      <c r="Q633">
        <v>972.25</v>
      </c>
      <c r="R633">
        <v>777.8</v>
      </c>
      <c r="S633">
        <v>194.45</v>
      </c>
      <c r="T633" t="s">
        <v>30</v>
      </c>
      <c r="X633" t="s">
        <v>52</v>
      </c>
      <c r="Y633" t="s">
        <v>44</v>
      </c>
      <c r="Z633" t="s">
        <v>45</v>
      </c>
      <c r="AA633" t="str">
        <f>IFERROR(_xlfn.XLOOKUP($J633,avoidable_ed_reference!$A$2:$A$13,avoidable_ed_reference!$C$2:$C$13),"Not Classified")</f>
        <v>Avoidable</v>
      </c>
      <c r="AB633" t="str">
        <f>IFERROR(_xlfn.XLOOKUP($B633,enrollment!$A$2:$A$801,enrollment!$I$2:$I$801),"")</f>
        <v>TN</v>
      </c>
      <c r="AC633">
        <f>IFERROR(_xlfn.XLOOKUP($B633,enrollment!$A$2:$A$801,enrollment!$L$2:$L$801),"")</f>
        <v>64</v>
      </c>
      <c r="AD633" t="str" cm="1">
        <f t="array" ref="AD633">_xlfn.IFS(AC633="","Unknown",AC633&lt;18,"0-17",AC633&lt;35,"18-34",AC633&lt;50,"35-49",AC633&lt;65,"50-64",TRUE,"65+")</f>
        <v>50-64</v>
      </c>
      <c r="AE633">
        <f>IFERROR(_xlfn.XLOOKUP($B633,enrollment!$A$2:$A$801,enrollment!$O$2:$O$801),"")</f>
        <v>5678901234</v>
      </c>
      <c r="AF633">
        <f>IFERROR(_xlfn.XLOOKUP($AE633,providers!$B$2:$B$11,providers!$Q$2:$Q$11),"")</f>
        <v>3.8</v>
      </c>
      <c r="AG633" s="1">
        <f t="shared" si="9"/>
        <v>45566</v>
      </c>
    </row>
    <row r="634" spans="1:33" x14ac:dyDescent="0.25">
      <c r="A634" t="s">
        <v>791</v>
      </c>
      <c r="B634" t="s">
        <v>792</v>
      </c>
      <c r="C634">
        <v>5678901234</v>
      </c>
      <c r="D634">
        <v>5678901234</v>
      </c>
      <c r="E634" s="1">
        <v>45303</v>
      </c>
      <c r="F634" s="1">
        <v>45303</v>
      </c>
      <c r="G634" s="1">
        <v>45324</v>
      </c>
      <c r="H634" t="s">
        <v>28</v>
      </c>
      <c r="I634">
        <v>20</v>
      </c>
      <c r="J634" t="s">
        <v>35</v>
      </c>
      <c r="K634">
        <v>99213</v>
      </c>
      <c r="O634">
        <v>1</v>
      </c>
      <c r="P634">
        <v>199.51</v>
      </c>
      <c r="Q634">
        <v>153.47</v>
      </c>
      <c r="R634">
        <v>122.78</v>
      </c>
      <c r="S634">
        <v>30.69</v>
      </c>
      <c r="T634" t="s">
        <v>30</v>
      </c>
      <c r="X634" t="s">
        <v>31</v>
      </c>
      <c r="Y634" t="s">
        <v>32</v>
      </c>
      <c r="Z634" t="s">
        <v>36</v>
      </c>
      <c r="AA634" t="str">
        <f>IFERROR(_xlfn.XLOOKUP($J634,avoidable_ed_reference!$A$2:$A$13,avoidable_ed_reference!$C$2:$C$13),"Not Classified")</f>
        <v>Avoidable</v>
      </c>
      <c r="AB634" t="str">
        <f>IFERROR(_xlfn.XLOOKUP($B634,enrollment!$A$2:$A$801,enrollment!$I$2:$I$801),"")</f>
        <v>OH</v>
      </c>
      <c r="AC634">
        <f>IFERROR(_xlfn.XLOOKUP($B634,enrollment!$A$2:$A$801,enrollment!$L$2:$L$801),"")</f>
        <v>71</v>
      </c>
      <c r="AD634" t="str" cm="1">
        <f t="array" ref="AD634">_xlfn.IFS(AC634="","Unknown",AC634&lt;18,"0-17",AC634&lt;35,"18-34",AC634&lt;50,"35-49",AC634&lt;65,"50-64",TRUE,"65+")</f>
        <v>65+</v>
      </c>
      <c r="AE634">
        <f>IFERROR(_xlfn.XLOOKUP($B634,enrollment!$A$2:$A$801,enrollment!$O$2:$O$801),"")</f>
        <v>2345678901</v>
      </c>
      <c r="AF634">
        <f>IFERROR(_xlfn.XLOOKUP($AE634,providers!$B$2:$B$11,providers!$Q$2:$Q$11),"")</f>
        <v>4.2</v>
      </c>
      <c r="AG634" s="1">
        <f t="shared" si="9"/>
        <v>45292</v>
      </c>
    </row>
    <row r="635" spans="1:33" x14ac:dyDescent="0.25">
      <c r="A635" t="s">
        <v>793</v>
      </c>
      <c r="B635" t="s">
        <v>792</v>
      </c>
      <c r="C635">
        <v>3456789012</v>
      </c>
      <c r="D635">
        <v>3456789012</v>
      </c>
      <c r="E635" s="1">
        <v>45417</v>
      </c>
      <c r="F635" s="1">
        <v>45417</v>
      </c>
      <c r="G635" s="1">
        <v>45439</v>
      </c>
      <c r="H635" t="s">
        <v>67</v>
      </c>
      <c r="I635">
        <v>21</v>
      </c>
      <c r="J635" t="s">
        <v>99</v>
      </c>
      <c r="K635">
        <v>99223</v>
      </c>
      <c r="O635">
        <v>1</v>
      </c>
      <c r="P635">
        <v>26977.67</v>
      </c>
      <c r="Q635">
        <v>17404.95</v>
      </c>
      <c r="R635">
        <v>13923.96</v>
      </c>
      <c r="S635">
        <v>3480.99</v>
      </c>
      <c r="T635" t="s">
        <v>30</v>
      </c>
      <c r="V635">
        <v>1</v>
      </c>
      <c r="W635" s="2" t="s">
        <v>68</v>
      </c>
      <c r="X635" t="s">
        <v>31</v>
      </c>
      <c r="Y635" t="s">
        <v>32</v>
      </c>
      <c r="Z635" t="s">
        <v>69</v>
      </c>
      <c r="AA635" t="str">
        <f>IFERROR(_xlfn.XLOOKUP($J635,avoidable_ed_reference!$A$2:$A$13,avoidable_ed_reference!$C$2:$C$13),"Not Classified")</f>
        <v>Not Classified</v>
      </c>
      <c r="AB635" t="str">
        <f>IFERROR(_xlfn.XLOOKUP($B635,enrollment!$A$2:$A$801,enrollment!$I$2:$I$801),"")</f>
        <v>OH</v>
      </c>
      <c r="AC635">
        <f>IFERROR(_xlfn.XLOOKUP($B635,enrollment!$A$2:$A$801,enrollment!$L$2:$L$801),"")</f>
        <v>71</v>
      </c>
      <c r="AD635" t="str" cm="1">
        <f t="array" ref="AD635">_xlfn.IFS(AC635="","Unknown",AC635&lt;18,"0-17",AC635&lt;35,"18-34",AC635&lt;50,"35-49",AC635&lt;65,"50-64",TRUE,"65+")</f>
        <v>65+</v>
      </c>
      <c r="AE635">
        <f>IFERROR(_xlfn.XLOOKUP($B635,enrollment!$A$2:$A$801,enrollment!$O$2:$O$801),"")</f>
        <v>2345678901</v>
      </c>
      <c r="AF635">
        <f>IFERROR(_xlfn.XLOOKUP($AE635,providers!$B$2:$B$11,providers!$Q$2:$Q$11),"")</f>
        <v>4.2</v>
      </c>
      <c r="AG635" s="1">
        <f t="shared" si="9"/>
        <v>45413</v>
      </c>
    </row>
    <row r="636" spans="1:33" x14ac:dyDescent="0.25">
      <c r="A636" t="s">
        <v>794</v>
      </c>
      <c r="B636" t="s">
        <v>792</v>
      </c>
      <c r="C636">
        <v>2345678901</v>
      </c>
      <c r="D636">
        <v>2345678901</v>
      </c>
      <c r="E636" s="1">
        <v>45415</v>
      </c>
      <c r="F636" s="1">
        <v>45415</v>
      </c>
      <c r="G636" s="1">
        <v>45448</v>
      </c>
      <c r="H636" t="s">
        <v>28</v>
      </c>
      <c r="I636">
        <v>22</v>
      </c>
      <c r="J636" t="s">
        <v>29</v>
      </c>
      <c r="K636">
        <v>90837</v>
      </c>
      <c r="O636">
        <v>1</v>
      </c>
      <c r="P636">
        <v>274.01</v>
      </c>
      <c r="Q636">
        <v>202.97</v>
      </c>
      <c r="R636">
        <v>162.38</v>
      </c>
      <c r="S636">
        <v>40.590000000000003</v>
      </c>
      <c r="T636" t="s">
        <v>30</v>
      </c>
      <c r="X636" t="s">
        <v>31</v>
      </c>
      <c r="Y636" t="s">
        <v>32</v>
      </c>
      <c r="Z636" t="s">
        <v>33</v>
      </c>
      <c r="AA636" t="str">
        <f>IFERROR(_xlfn.XLOOKUP($J636,avoidable_ed_reference!$A$2:$A$13,avoidable_ed_reference!$C$2:$C$13),"Not Classified")</f>
        <v>Potentially Avoidable</v>
      </c>
      <c r="AB636" t="str">
        <f>IFERROR(_xlfn.XLOOKUP($B636,enrollment!$A$2:$A$801,enrollment!$I$2:$I$801),"")</f>
        <v>OH</v>
      </c>
      <c r="AC636">
        <f>IFERROR(_xlfn.XLOOKUP($B636,enrollment!$A$2:$A$801,enrollment!$L$2:$L$801),"")</f>
        <v>71</v>
      </c>
      <c r="AD636" t="str" cm="1">
        <f t="array" ref="AD636">_xlfn.IFS(AC636="","Unknown",AC636&lt;18,"0-17",AC636&lt;35,"18-34",AC636&lt;50,"35-49",AC636&lt;65,"50-64",TRUE,"65+")</f>
        <v>65+</v>
      </c>
      <c r="AE636">
        <f>IFERROR(_xlfn.XLOOKUP($B636,enrollment!$A$2:$A$801,enrollment!$O$2:$O$801),"")</f>
        <v>2345678901</v>
      </c>
      <c r="AF636">
        <f>IFERROR(_xlfn.XLOOKUP($AE636,providers!$B$2:$B$11,providers!$Q$2:$Q$11),"")</f>
        <v>4.2</v>
      </c>
      <c r="AG636" s="1">
        <f t="shared" si="9"/>
        <v>45413</v>
      </c>
    </row>
    <row r="637" spans="1:33" x14ac:dyDescent="0.25">
      <c r="A637" t="s">
        <v>795</v>
      </c>
      <c r="B637" t="s">
        <v>792</v>
      </c>
      <c r="C637">
        <v>2345678901</v>
      </c>
      <c r="D637">
        <v>2345678901</v>
      </c>
      <c r="E637" s="1">
        <v>45567</v>
      </c>
      <c r="F637" s="1">
        <v>45567</v>
      </c>
      <c r="G637" s="1">
        <v>45595</v>
      </c>
      <c r="H637" t="s">
        <v>28</v>
      </c>
      <c r="I637">
        <v>11</v>
      </c>
      <c r="J637" t="s">
        <v>35</v>
      </c>
      <c r="K637">
        <v>99213</v>
      </c>
      <c r="O637">
        <v>1</v>
      </c>
      <c r="P637">
        <v>209.87</v>
      </c>
      <c r="Q637">
        <v>155.46</v>
      </c>
      <c r="R637">
        <v>124.37</v>
      </c>
      <c r="S637">
        <v>31.09</v>
      </c>
      <c r="T637" t="s">
        <v>30</v>
      </c>
      <c r="X637" t="s">
        <v>31</v>
      </c>
      <c r="Y637" t="s">
        <v>32</v>
      </c>
      <c r="Z637" t="s">
        <v>39</v>
      </c>
      <c r="AA637" t="str">
        <f>IFERROR(_xlfn.XLOOKUP($J637,avoidable_ed_reference!$A$2:$A$13,avoidable_ed_reference!$C$2:$C$13),"Not Classified")</f>
        <v>Avoidable</v>
      </c>
      <c r="AB637" t="str">
        <f>IFERROR(_xlfn.XLOOKUP($B637,enrollment!$A$2:$A$801,enrollment!$I$2:$I$801),"")</f>
        <v>OH</v>
      </c>
      <c r="AC637">
        <f>IFERROR(_xlfn.XLOOKUP($B637,enrollment!$A$2:$A$801,enrollment!$L$2:$L$801),"")</f>
        <v>71</v>
      </c>
      <c r="AD637" t="str" cm="1">
        <f t="array" ref="AD637">_xlfn.IFS(AC637="","Unknown",AC637&lt;18,"0-17",AC637&lt;35,"18-34",AC637&lt;50,"35-49",AC637&lt;65,"50-64",TRUE,"65+")</f>
        <v>65+</v>
      </c>
      <c r="AE637">
        <f>IFERROR(_xlfn.XLOOKUP($B637,enrollment!$A$2:$A$801,enrollment!$O$2:$O$801),"")</f>
        <v>2345678901</v>
      </c>
      <c r="AF637">
        <f>IFERROR(_xlfn.XLOOKUP($AE637,providers!$B$2:$B$11,providers!$Q$2:$Q$11),"")</f>
        <v>4.2</v>
      </c>
      <c r="AG637" s="1">
        <f t="shared" si="9"/>
        <v>45566</v>
      </c>
    </row>
    <row r="638" spans="1:33" x14ac:dyDescent="0.25">
      <c r="A638" t="s">
        <v>796</v>
      </c>
      <c r="B638" t="s">
        <v>797</v>
      </c>
      <c r="C638">
        <v>3456789012</v>
      </c>
      <c r="D638">
        <v>3456789012</v>
      </c>
      <c r="E638" s="1">
        <v>45467</v>
      </c>
      <c r="F638" s="1">
        <v>45467</v>
      </c>
      <c r="G638" s="1">
        <v>45498</v>
      </c>
      <c r="H638" t="s">
        <v>28</v>
      </c>
      <c r="I638">
        <v>11</v>
      </c>
      <c r="J638" t="s">
        <v>35</v>
      </c>
      <c r="K638">
        <v>99213</v>
      </c>
      <c r="O638">
        <v>1</v>
      </c>
      <c r="P638">
        <v>183.79</v>
      </c>
      <c r="Q638">
        <v>136.13999999999999</v>
      </c>
      <c r="R638">
        <v>108.91</v>
      </c>
      <c r="S638">
        <v>27.23</v>
      </c>
      <c r="T638" t="s">
        <v>30</v>
      </c>
      <c r="X638" t="s">
        <v>52</v>
      </c>
      <c r="Y638" t="s">
        <v>44</v>
      </c>
      <c r="Z638" t="s">
        <v>39</v>
      </c>
      <c r="AA638" t="str">
        <f>IFERROR(_xlfn.XLOOKUP($J638,avoidable_ed_reference!$A$2:$A$13,avoidable_ed_reference!$C$2:$C$13),"Not Classified")</f>
        <v>Avoidable</v>
      </c>
      <c r="AB638" t="str">
        <f>IFERROR(_xlfn.XLOOKUP($B638,enrollment!$A$2:$A$801,enrollment!$I$2:$I$801),"")</f>
        <v>KY</v>
      </c>
      <c r="AC638">
        <f>IFERROR(_xlfn.XLOOKUP($B638,enrollment!$A$2:$A$801,enrollment!$L$2:$L$801),"")</f>
        <v>33</v>
      </c>
      <c r="AD638" t="str" cm="1">
        <f t="array" ref="AD638">_xlfn.IFS(AC638="","Unknown",AC638&lt;18,"0-17",AC638&lt;35,"18-34",AC638&lt;50,"35-49",AC638&lt;65,"50-64",TRUE,"65+")</f>
        <v>18-34</v>
      </c>
      <c r="AE638">
        <f>IFERROR(_xlfn.XLOOKUP($B638,enrollment!$A$2:$A$801,enrollment!$O$2:$O$801),"")</f>
        <v>3456789012</v>
      </c>
      <c r="AF638">
        <f>IFERROR(_xlfn.XLOOKUP($AE638,providers!$B$2:$B$11,providers!$Q$2:$Q$11),"")</f>
        <v>4</v>
      </c>
      <c r="AG638" s="1">
        <f t="shared" si="9"/>
        <v>45444</v>
      </c>
    </row>
    <row r="639" spans="1:33" x14ac:dyDescent="0.25">
      <c r="A639" t="s">
        <v>798</v>
      </c>
      <c r="B639" t="s">
        <v>797</v>
      </c>
      <c r="C639">
        <v>3456789012</v>
      </c>
      <c r="D639">
        <v>3456789012</v>
      </c>
      <c r="E639" s="1">
        <v>45631</v>
      </c>
      <c r="F639" s="1">
        <v>45631</v>
      </c>
      <c r="G639" s="1">
        <v>45657</v>
      </c>
      <c r="H639" t="s">
        <v>28</v>
      </c>
      <c r="I639">
        <v>11</v>
      </c>
      <c r="J639" t="s">
        <v>35</v>
      </c>
      <c r="K639">
        <v>99213</v>
      </c>
      <c r="O639">
        <v>1</v>
      </c>
      <c r="P639">
        <v>178.28</v>
      </c>
      <c r="Q639">
        <v>132.06</v>
      </c>
      <c r="R639">
        <v>105.65</v>
      </c>
      <c r="S639">
        <v>26.41</v>
      </c>
      <c r="T639" t="s">
        <v>30</v>
      </c>
      <c r="X639" t="s">
        <v>52</v>
      </c>
      <c r="Y639" t="s">
        <v>44</v>
      </c>
      <c r="Z639" t="s">
        <v>39</v>
      </c>
      <c r="AA639" t="str">
        <f>IFERROR(_xlfn.XLOOKUP($J639,avoidable_ed_reference!$A$2:$A$13,avoidable_ed_reference!$C$2:$C$13),"Not Classified")</f>
        <v>Avoidable</v>
      </c>
      <c r="AB639" t="str">
        <f>IFERROR(_xlfn.XLOOKUP($B639,enrollment!$A$2:$A$801,enrollment!$I$2:$I$801),"")</f>
        <v>KY</v>
      </c>
      <c r="AC639">
        <f>IFERROR(_xlfn.XLOOKUP($B639,enrollment!$A$2:$A$801,enrollment!$L$2:$L$801),"")</f>
        <v>33</v>
      </c>
      <c r="AD639" t="str" cm="1">
        <f t="array" ref="AD639">_xlfn.IFS(AC639="","Unknown",AC639&lt;18,"0-17",AC639&lt;35,"18-34",AC639&lt;50,"35-49",AC639&lt;65,"50-64",TRUE,"65+")</f>
        <v>18-34</v>
      </c>
      <c r="AE639">
        <f>IFERROR(_xlfn.XLOOKUP($B639,enrollment!$A$2:$A$801,enrollment!$O$2:$O$801),"")</f>
        <v>3456789012</v>
      </c>
      <c r="AF639">
        <f>IFERROR(_xlfn.XLOOKUP($AE639,providers!$B$2:$B$11,providers!$Q$2:$Q$11),"")</f>
        <v>4</v>
      </c>
      <c r="AG639" s="1">
        <f t="shared" si="9"/>
        <v>45627</v>
      </c>
    </row>
    <row r="640" spans="1:33" x14ac:dyDescent="0.25">
      <c r="A640" t="s">
        <v>799</v>
      </c>
      <c r="B640" t="s">
        <v>797</v>
      </c>
      <c r="C640">
        <v>3456789012</v>
      </c>
      <c r="D640">
        <v>3456789012</v>
      </c>
      <c r="E640" s="1">
        <v>45588</v>
      </c>
      <c r="F640" s="1">
        <v>45588</v>
      </c>
      <c r="G640" s="1">
        <v>45603</v>
      </c>
      <c r="H640" t="s">
        <v>28</v>
      </c>
      <c r="I640">
        <v>11</v>
      </c>
      <c r="J640" t="s">
        <v>35</v>
      </c>
      <c r="K640">
        <v>99213</v>
      </c>
      <c r="O640">
        <v>1</v>
      </c>
      <c r="P640">
        <v>221.28</v>
      </c>
      <c r="Q640">
        <v>163.91</v>
      </c>
      <c r="R640">
        <v>131.13</v>
      </c>
      <c r="S640">
        <v>32.78</v>
      </c>
      <c r="T640" t="s">
        <v>30</v>
      </c>
      <c r="X640" t="s">
        <v>52</v>
      </c>
      <c r="Y640" t="s">
        <v>44</v>
      </c>
      <c r="Z640" t="s">
        <v>39</v>
      </c>
      <c r="AA640" t="str">
        <f>IFERROR(_xlfn.XLOOKUP($J640,avoidable_ed_reference!$A$2:$A$13,avoidable_ed_reference!$C$2:$C$13),"Not Classified")</f>
        <v>Avoidable</v>
      </c>
      <c r="AB640" t="str">
        <f>IFERROR(_xlfn.XLOOKUP($B640,enrollment!$A$2:$A$801,enrollment!$I$2:$I$801),"")</f>
        <v>KY</v>
      </c>
      <c r="AC640">
        <f>IFERROR(_xlfn.XLOOKUP($B640,enrollment!$A$2:$A$801,enrollment!$L$2:$L$801),"")</f>
        <v>33</v>
      </c>
      <c r="AD640" t="str" cm="1">
        <f t="array" ref="AD640">_xlfn.IFS(AC640="","Unknown",AC640&lt;18,"0-17",AC640&lt;35,"18-34",AC640&lt;50,"35-49",AC640&lt;65,"50-64",TRUE,"65+")</f>
        <v>18-34</v>
      </c>
      <c r="AE640">
        <f>IFERROR(_xlfn.XLOOKUP($B640,enrollment!$A$2:$A$801,enrollment!$O$2:$O$801),"")</f>
        <v>3456789012</v>
      </c>
      <c r="AF640">
        <f>IFERROR(_xlfn.XLOOKUP($AE640,providers!$B$2:$B$11,providers!$Q$2:$Q$11),"")</f>
        <v>4</v>
      </c>
      <c r="AG640" s="1">
        <f t="shared" si="9"/>
        <v>45566</v>
      </c>
    </row>
    <row r="641" spans="1:33" x14ac:dyDescent="0.25">
      <c r="A641" t="s">
        <v>800</v>
      </c>
      <c r="B641" t="s">
        <v>797</v>
      </c>
      <c r="C641">
        <v>3456789012</v>
      </c>
      <c r="D641">
        <v>3456789012</v>
      </c>
      <c r="E641" s="1">
        <v>45316</v>
      </c>
      <c r="F641" s="1">
        <v>45316</v>
      </c>
      <c r="G641" s="1">
        <v>45345</v>
      </c>
      <c r="H641" t="s">
        <v>28</v>
      </c>
      <c r="I641">
        <v>22</v>
      </c>
      <c r="J641" t="s">
        <v>29</v>
      </c>
      <c r="K641">
        <v>90837</v>
      </c>
      <c r="O641">
        <v>1</v>
      </c>
      <c r="P641">
        <v>217.92</v>
      </c>
      <c r="Q641">
        <v>161.41999999999999</v>
      </c>
      <c r="R641">
        <v>129.13999999999999</v>
      </c>
      <c r="S641">
        <v>32.28</v>
      </c>
      <c r="T641" t="s">
        <v>30</v>
      </c>
      <c r="X641" t="s">
        <v>52</v>
      </c>
      <c r="Y641" t="s">
        <v>44</v>
      </c>
      <c r="Z641" t="s">
        <v>33</v>
      </c>
      <c r="AA641" t="str">
        <f>IFERROR(_xlfn.XLOOKUP($J641,avoidable_ed_reference!$A$2:$A$13,avoidable_ed_reference!$C$2:$C$13),"Not Classified")</f>
        <v>Potentially Avoidable</v>
      </c>
      <c r="AB641" t="str">
        <f>IFERROR(_xlfn.XLOOKUP($B641,enrollment!$A$2:$A$801,enrollment!$I$2:$I$801),"")</f>
        <v>KY</v>
      </c>
      <c r="AC641">
        <f>IFERROR(_xlfn.XLOOKUP($B641,enrollment!$A$2:$A$801,enrollment!$L$2:$L$801),"")</f>
        <v>33</v>
      </c>
      <c r="AD641" t="str" cm="1">
        <f t="array" ref="AD641">_xlfn.IFS(AC641="","Unknown",AC641&lt;18,"0-17",AC641&lt;35,"18-34",AC641&lt;50,"35-49",AC641&lt;65,"50-64",TRUE,"65+")</f>
        <v>18-34</v>
      </c>
      <c r="AE641">
        <f>IFERROR(_xlfn.XLOOKUP($B641,enrollment!$A$2:$A$801,enrollment!$O$2:$O$801),"")</f>
        <v>3456789012</v>
      </c>
      <c r="AF641">
        <f>IFERROR(_xlfn.XLOOKUP($AE641,providers!$B$2:$B$11,providers!$Q$2:$Q$11),"")</f>
        <v>4</v>
      </c>
      <c r="AG641" s="1">
        <f t="shared" si="9"/>
        <v>45292</v>
      </c>
    </row>
    <row r="642" spans="1:33" x14ac:dyDescent="0.25">
      <c r="A642" t="s">
        <v>801</v>
      </c>
      <c r="B642" t="s">
        <v>797</v>
      </c>
      <c r="C642">
        <v>3456789012</v>
      </c>
      <c r="D642">
        <v>3456789012</v>
      </c>
      <c r="E642" s="1">
        <v>45380</v>
      </c>
      <c r="F642" s="1">
        <v>45380</v>
      </c>
      <c r="G642" s="1">
        <v>45397</v>
      </c>
      <c r="H642" t="s">
        <v>67</v>
      </c>
      <c r="I642">
        <v>21</v>
      </c>
      <c r="J642" t="s">
        <v>42</v>
      </c>
      <c r="K642">
        <v>99223</v>
      </c>
      <c r="O642">
        <v>1</v>
      </c>
      <c r="P642">
        <v>21540.23</v>
      </c>
      <c r="Q642">
        <v>13896.92</v>
      </c>
      <c r="R642">
        <v>11117.54</v>
      </c>
      <c r="S642">
        <v>2779.38</v>
      </c>
      <c r="T642" t="s">
        <v>30</v>
      </c>
      <c r="V642">
        <v>1</v>
      </c>
      <c r="W642" s="2" t="s">
        <v>68</v>
      </c>
      <c r="X642" t="s">
        <v>52</v>
      </c>
      <c r="Y642" t="s">
        <v>44</v>
      </c>
      <c r="Z642" t="s">
        <v>69</v>
      </c>
      <c r="AA642" t="str">
        <f>IFERROR(_xlfn.XLOOKUP($J642,avoidable_ed_reference!$A$2:$A$13,avoidable_ed_reference!$C$2:$C$13),"Not Classified")</f>
        <v>Non-Avoidable</v>
      </c>
      <c r="AB642" t="str">
        <f>IFERROR(_xlfn.XLOOKUP($B642,enrollment!$A$2:$A$801,enrollment!$I$2:$I$801),"")</f>
        <v>KY</v>
      </c>
      <c r="AC642">
        <f>IFERROR(_xlfn.XLOOKUP($B642,enrollment!$A$2:$A$801,enrollment!$L$2:$L$801),"")</f>
        <v>33</v>
      </c>
      <c r="AD642" t="str" cm="1">
        <f t="array" ref="AD642">_xlfn.IFS(AC642="","Unknown",AC642&lt;18,"0-17",AC642&lt;35,"18-34",AC642&lt;50,"35-49",AC642&lt;65,"50-64",TRUE,"65+")</f>
        <v>18-34</v>
      </c>
      <c r="AE642">
        <f>IFERROR(_xlfn.XLOOKUP($B642,enrollment!$A$2:$A$801,enrollment!$O$2:$O$801),"")</f>
        <v>3456789012</v>
      </c>
      <c r="AF642">
        <f>IFERROR(_xlfn.XLOOKUP($AE642,providers!$B$2:$B$11,providers!$Q$2:$Q$11),"")</f>
        <v>4</v>
      </c>
      <c r="AG642" s="1">
        <f t="shared" si="9"/>
        <v>45352</v>
      </c>
    </row>
    <row r="643" spans="1:33" x14ac:dyDescent="0.25">
      <c r="A643" t="s">
        <v>802</v>
      </c>
      <c r="B643" t="s">
        <v>797</v>
      </c>
      <c r="C643">
        <v>9012345678</v>
      </c>
      <c r="D643">
        <v>9012345678</v>
      </c>
      <c r="E643" s="1">
        <v>45343</v>
      </c>
      <c r="F643" s="1">
        <v>45343</v>
      </c>
      <c r="G643" s="1">
        <v>45370</v>
      </c>
      <c r="H643" t="s">
        <v>67</v>
      </c>
      <c r="I643">
        <v>21</v>
      </c>
      <c r="J643" t="s">
        <v>99</v>
      </c>
      <c r="K643">
        <v>99223</v>
      </c>
      <c r="O643">
        <v>1</v>
      </c>
      <c r="P643">
        <v>26576.41</v>
      </c>
      <c r="Q643">
        <v>17146.07</v>
      </c>
      <c r="R643">
        <v>13716.86</v>
      </c>
      <c r="S643">
        <v>3429.21</v>
      </c>
      <c r="T643" t="s">
        <v>30</v>
      </c>
      <c r="V643">
        <v>1</v>
      </c>
      <c r="W643" s="2" t="s">
        <v>68</v>
      </c>
      <c r="X643" t="s">
        <v>52</v>
      </c>
      <c r="Y643" t="s">
        <v>44</v>
      </c>
      <c r="Z643" t="s">
        <v>69</v>
      </c>
      <c r="AA643" t="str">
        <f>IFERROR(_xlfn.XLOOKUP($J643,avoidable_ed_reference!$A$2:$A$13,avoidable_ed_reference!$C$2:$C$13),"Not Classified")</f>
        <v>Not Classified</v>
      </c>
      <c r="AB643" t="str">
        <f>IFERROR(_xlfn.XLOOKUP($B643,enrollment!$A$2:$A$801,enrollment!$I$2:$I$801),"")</f>
        <v>KY</v>
      </c>
      <c r="AC643">
        <f>IFERROR(_xlfn.XLOOKUP($B643,enrollment!$A$2:$A$801,enrollment!$L$2:$L$801),"")</f>
        <v>33</v>
      </c>
      <c r="AD643" t="str" cm="1">
        <f t="array" ref="AD643">_xlfn.IFS(AC643="","Unknown",AC643&lt;18,"0-17",AC643&lt;35,"18-34",AC643&lt;50,"35-49",AC643&lt;65,"50-64",TRUE,"65+")</f>
        <v>18-34</v>
      </c>
      <c r="AE643">
        <f>IFERROR(_xlfn.XLOOKUP($B643,enrollment!$A$2:$A$801,enrollment!$O$2:$O$801),"")</f>
        <v>3456789012</v>
      </c>
      <c r="AF643">
        <f>IFERROR(_xlfn.XLOOKUP($AE643,providers!$B$2:$B$11,providers!$Q$2:$Q$11),"")</f>
        <v>4</v>
      </c>
      <c r="AG643" s="1">
        <f t="shared" ref="AG643:AG706" si="10">EOMONTH(E643,-1)+1</f>
        <v>45323</v>
      </c>
    </row>
    <row r="644" spans="1:33" x14ac:dyDescent="0.25">
      <c r="A644" t="s">
        <v>803</v>
      </c>
      <c r="B644" t="s">
        <v>797</v>
      </c>
      <c r="C644">
        <v>5678901234</v>
      </c>
      <c r="D644">
        <v>5678901234</v>
      </c>
      <c r="E644" s="1">
        <v>45490</v>
      </c>
      <c r="F644" s="1">
        <v>45490</v>
      </c>
      <c r="G644" s="1">
        <v>45514</v>
      </c>
      <c r="H644" t="s">
        <v>28</v>
      </c>
      <c r="I644">
        <v>20</v>
      </c>
      <c r="J644" t="s">
        <v>35</v>
      </c>
      <c r="K644">
        <v>99213</v>
      </c>
      <c r="O644">
        <v>1</v>
      </c>
      <c r="P644">
        <v>178.78</v>
      </c>
      <c r="Q644">
        <v>137.52000000000001</v>
      </c>
      <c r="R644">
        <v>110.02</v>
      </c>
      <c r="S644">
        <v>27.5</v>
      </c>
      <c r="T644" t="s">
        <v>30</v>
      </c>
      <c r="X644" t="s">
        <v>52</v>
      </c>
      <c r="Y644" t="s">
        <v>44</v>
      </c>
      <c r="Z644" t="s">
        <v>36</v>
      </c>
      <c r="AA644" t="str">
        <f>IFERROR(_xlfn.XLOOKUP($J644,avoidable_ed_reference!$A$2:$A$13,avoidable_ed_reference!$C$2:$C$13),"Not Classified")</f>
        <v>Avoidable</v>
      </c>
      <c r="AB644" t="str">
        <f>IFERROR(_xlfn.XLOOKUP($B644,enrollment!$A$2:$A$801,enrollment!$I$2:$I$801),"")</f>
        <v>KY</v>
      </c>
      <c r="AC644">
        <f>IFERROR(_xlfn.XLOOKUP($B644,enrollment!$A$2:$A$801,enrollment!$L$2:$L$801),"")</f>
        <v>33</v>
      </c>
      <c r="AD644" t="str" cm="1">
        <f t="array" ref="AD644">_xlfn.IFS(AC644="","Unknown",AC644&lt;18,"0-17",AC644&lt;35,"18-34",AC644&lt;50,"35-49",AC644&lt;65,"50-64",TRUE,"65+")</f>
        <v>18-34</v>
      </c>
      <c r="AE644">
        <f>IFERROR(_xlfn.XLOOKUP($B644,enrollment!$A$2:$A$801,enrollment!$O$2:$O$801),"")</f>
        <v>3456789012</v>
      </c>
      <c r="AF644">
        <f>IFERROR(_xlfn.XLOOKUP($AE644,providers!$B$2:$B$11,providers!$Q$2:$Q$11),"")</f>
        <v>4</v>
      </c>
      <c r="AG644" s="1">
        <f t="shared" si="10"/>
        <v>45474</v>
      </c>
    </row>
    <row r="645" spans="1:33" x14ac:dyDescent="0.25">
      <c r="A645" t="s">
        <v>804</v>
      </c>
      <c r="B645" t="s">
        <v>805</v>
      </c>
      <c r="C645">
        <v>2233445566</v>
      </c>
      <c r="D645">
        <v>2233445566</v>
      </c>
      <c r="E645" s="1">
        <v>45310</v>
      </c>
      <c r="F645" s="1">
        <v>45310</v>
      </c>
      <c r="G645" s="1">
        <v>45332</v>
      </c>
      <c r="H645" t="s">
        <v>28</v>
      </c>
      <c r="I645">
        <v>23</v>
      </c>
      <c r="J645" t="s">
        <v>221</v>
      </c>
      <c r="K645">
        <v>99284</v>
      </c>
      <c r="O645">
        <v>1</v>
      </c>
      <c r="P645">
        <v>2088.4699999999998</v>
      </c>
      <c r="Q645">
        <v>1160.26</v>
      </c>
      <c r="R645">
        <v>928.21</v>
      </c>
      <c r="S645">
        <v>232.05</v>
      </c>
      <c r="T645" t="s">
        <v>30</v>
      </c>
      <c r="X645" t="s">
        <v>52</v>
      </c>
      <c r="Y645" t="s">
        <v>44</v>
      </c>
      <c r="Z645" t="s">
        <v>45</v>
      </c>
      <c r="AA645" t="str">
        <f>IFERROR(_xlfn.XLOOKUP($J645,avoidable_ed_reference!$A$2:$A$13,avoidable_ed_reference!$C$2:$C$13),"Not Classified")</f>
        <v>Avoidable</v>
      </c>
      <c r="AB645" t="str">
        <f>IFERROR(_xlfn.XLOOKUP($B645,enrollment!$A$2:$A$801,enrollment!$I$2:$I$801),"")</f>
        <v>GA</v>
      </c>
      <c r="AC645">
        <f>IFERROR(_xlfn.XLOOKUP($B645,enrollment!$A$2:$A$801,enrollment!$L$2:$L$801),"")</f>
        <v>64</v>
      </c>
      <c r="AD645" t="str" cm="1">
        <f t="array" ref="AD645">_xlfn.IFS(AC645="","Unknown",AC645&lt;18,"0-17",AC645&lt;35,"18-34",AC645&lt;50,"35-49",AC645&lt;65,"50-64",TRUE,"65+")</f>
        <v>50-64</v>
      </c>
      <c r="AE645">
        <f>IFERROR(_xlfn.XLOOKUP($B645,enrollment!$A$2:$A$801,enrollment!$O$2:$O$801),"")</f>
        <v>8901234567</v>
      </c>
      <c r="AF645">
        <f>IFERROR(_xlfn.XLOOKUP($AE645,providers!$B$2:$B$11,providers!$Q$2:$Q$11),"")</f>
        <v>3.7</v>
      </c>
      <c r="AG645" s="1">
        <f t="shared" si="10"/>
        <v>45292</v>
      </c>
    </row>
    <row r="646" spans="1:33" x14ac:dyDescent="0.25">
      <c r="A646" t="s">
        <v>806</v>
      </c>
      <c r="B646" t="s">
        <v>805</v>
      </c>
      <c r="C646">
        <v>2345678901</v>
      </c>
      <c r="D646">
        <v>2345678901</v>
      </c>
      <c r="E646" s="1">
        <v>45586</v>
      </c>
      <c r="F646" s="1">
        <v>45586</v>
      </c>
      <c r="G646" s="1">
        <v>45618</v>
      </c>
      <c r="H646" t="s">
        <v>28</v>
      </c>
      <c r="I646">
        <v>23</v>
      </c>
      <c r="J646" t="s">
        <v>77</v>
      </c>
      <c r="K646">
        <v>99284</v>
      </c>
      <c r="O646">
        <v>1</v>
      </c>
      <c r="P646">
        <v>1696.12</v>
      </c>
      <c r="Q646">
        <v>942.29</v>
      </c>
      <c r="R646">
        <v>753.83</v>
      </c>
      <c r="S646">
        <v>188.46</v>
      </c>
      <c r="T646" t="s">
        <v>30</v>
      </c>
      <c r="X646" t="s">
        <v>52</v>
      </c>
      <c r="Y646" t="s">
        <v>44</v>
      </c>
      <c r="Z646" t="s">
        <v>45</v>
      </c>
      <c r="AA646" t="str">
        <f>IFERROR(_xlfn.XLOOKUP($J646,avoidable_ed_reference!$A$2:$A$13,avoidable_ed_reference!$C$2:$C$13),"Not Classified")</f>
        <v>Avoidable</v>
      </c>
      <c r="AB646" t="str">
        <f>IFERROR(_xlfn.XLOOKUP($B646,enrollment!$A$2:$A$801,enrollment!$I$2:$I$801),"")</f>
        <v>GA</v>
      </c>
      <c r="AC646">
        <f>IFERROR(_xlfn.XLOOKUP($B646,enrollment!$A$2:$A$801,enrollment!$L$2:$L$801),"")</f>
        <v>64</v>
      </c>
      <c r="AD646" t="str" cm="1">
        <f t="array" ref="AD646">_xlfn.IFS(AC646="","Unknown",AC646&lt;18,"0-17",AC646&lt;35,"18-34",AC646&lt;50,"35-49",AC646&lt;65,"50-64",TRUE,"65+")</f>
        <v>50-64</v>
      </c>
      <c r="AE646">
        <f>IFERROR(_xlfn.XLOOKUP($B646,enrollment!$A$2:$A$801,enrollment!$O$2:$O$801),"")</f>
        <v>8901234567</v>
      </c>
      <c r="AF646">
        <f>IFERROR(_xlfn.XLOOKUP($AE646,providers!$B$2:$B$11,providers!$Q$2:$Q$11),"")</f>
        <v>3.7</v>
      </c>
      <c r="AG646" s="1">
        <f t="shared" si="10"/>
        <v>45566</v>
      </c>
    </row>
    <row r="647" spans="1:33" x14ac:dyDescent="0.25">
      <c r="A647" t="s">
        <v>807</v>
      </c>
      <c r="B647" t="s">
        <v>805</v>
      </c>
      <c r="C647">
        <v>5678901234</v>
      </c>
      <c r="D647">
        <v>5678901234</v>
      </c>
      <c r="E647" s="1">
        <v>45542</v>
      </c>
      <c r="F647" s="1">
        <v>45542</v>
      </c>
      <c r="G647" s="1">
        <v>45562</v>
      </c>
      <c r="H647" t="s">
        <v>28</v>
      </c>
      <c r="I647">
        <v>20</v>
      </c>
      <c r="J647" t="s">
        <v>35</v>
      </c>
      <c r="K647">
        <v>99213</v>
      </c>
      <c r="O647">
        <v>1</v>
      </c>
      <c r="P647">
        <v>187.19</v>
      </c>
      <c r="Q647">
        <v>143.99</v>
      </c>
      <c r="R647">
        <v>115.19</v>
      </c>
      <c r="S647">
        <v>28.8</v>
      </c>
      <c r="T647" t="s">
        <v>30</v>
      </c>
      <c r="X647" t="s">
        <v>52</v>
      </c>
      <c r="Y647" t="s">
        <v>44</v>
      </c>
      <c r="Z647" t="s">
        <v>36</v>
      </c>
      <c r="AA647" t="str">
        <f>IFERROR(_xlfn.XLOOKUP($J647,avoidable_ed_reference!$A$2:$A$13,avoidable_ed_reference!$C$2:$C$13),"Not Classified")</f>
        <v>Avoidable</v>
      </c>
      <c r="AB647" t="str">
        <f>IFERROR(_xlfn.XLOOKUP($B647,enrollment!$A$2:$A$801,enrollment!$I$2:$I$801),"")</f>
        <v>GA</v>
      </c>
      <c r="AC647">
        <f>IFERROR(_xlfn.XLOOKUP($B647,enrollment!$A$2:$A$801,enrollment!$L$2:$L$801),"")</f>
        <v>64</v>
      </c>
      <c r="AD647" t="str" cm="1">
        <f t="array" ref="AD647">_xlfn.IFS(AC647="","Unknown",AC647&lt;18,"0-17",AC647&lt;35,"18-34",AC647&lt;50,"35-49",AC647&lt;65,"50-64",TRUE,"65+")</f>
        <v>50-64</v>
      </c>
      <c r="AE647">
        <f>IFERROR(_xlfn.XLOOKUP($B647,enrollment!$A$2:$A$801,enrollment!$O$2:$O$801),"")</f>
        <v>8901234567</v>
      </c>
      <c r="AF647">
        <f>IFERROR(_xlfn.XLOOKUP($AE647,providers!$B$2:$B$11,providers!$Q$2:$Q$11),"")</f>
        <v>3.7</v>
      </c>
      <c r="AG647" s="1">
        <f t="shared" si="10"/>
        <v>45536</v>
      </c>
    </row>
    <row r="648" spans="1:33" x14ac:dyDescent="0.25">
      <c r="A648" t="s">
        <v>808</v>
      </c>
      <c r="B648" t="s">
        <v>809</v>
      </c>
      <c r="C648">
        <v>9012345678</v>
      </c>
      <c r="D648">
        <v>9012345678</v>
      </c>
      <c r="E648" s="1">
        <v>45414</v>
      </c>
      <c r="F648" s="1">
        <v>45414</v>
      </c>
      <c r="G648" s="1">
        <v>45442</v>
      </c>
      <c r="H648" t="s">
        <v>28</v>
      </c>
      <c r="I648">
        <v>23</v>
      </c>
      <c r="J648" t="s">
        <v>129</v>
      </c>
      <c r="K648">
        <v>99284</v>
      </c>
      <c r="O648">
        <v>1</v>
      </c>
      <c r="P648">
        <v>1535.56</v>
      </c>
      <c r="Q648">
        <v>853.09</v>
      </c>
      <c r="R648">
        <v>682.47</v>
      </c>
      <c r="S648">
        <v>170.62</v>
      </c>
      <c r="T648" t="s">
        <v>30</v>
      </c>
      <c r="X648" t="s">
        <v>43</v>
      </c>
      <c r="Y648" t="s">
        <v>44</v>
      </c>
      <c r="Z648" t="s">
        <v>45</v>
      </c>
      <c r="AA648" t="str">
        <f>IFERROR(_xlfn.XLOOKUP($J648,avoidable_ed_reference!$A$2:$A$13,avoidable_ed_reference!$C$2:$C$13),"Not Classified")</f>
        <v>Potentially Avoidable</v>
      </c>
      <c r="AB648" t="str">
        <f>IFERROR(_xlfn.XLOOKUP($B648,enrollment!$A$2:$A$801,enrollment!$I$2:$I$801),"")</f>
        <v>KY</v>
      </c>
      <c r="AC648">
        <f>IFERROR(_xlfn.XLOOKUP($B648,enrollment!$A$2:$A$801,enrollment!$L$2:$L$801),"")</f>
        <v>67</v>
      </c>
      <c r="AD648" t="str" cm="1">
        <f t="array" ref="AD648">_xlfn.IFS(AC648="","Unknown",AC648&lt;18,"0-17",AC648&lt;35,"18-34",AC648&lt;50,"35-49",AC648&lt;65,"50-64",TRUE,"65+")</f>
        <v>65+</v>
      </c>
      <c r="AE648">
        <f>IFERROR(_xlfn.XLOOKUP($B648,enrollment!$A$2:$A$801,enrollment!$O$2:$O$801),"")</f>
        <v>3456789012</v>
      </c>
      <c r="AF648">
        <f>IFERROR(_xlfn.XLOOKUP($AE648,providers!$B$2:$B$11,providers!$Q$2:$Q$11),"")</f>
        <v>4</v>
      </c>
      <c r="AG648" s="1">
        <f t="shared" si="10"/>
        <v>45413</v>
      </c>
    </row>
    <row r="649" spans="1:33" x14ac:dyDescent="0.25">
      <c r="A649" t="s">
        <v>810</v>
      </c>
      <c r="B649" t="s">
        <v>809</v>
      </c>
      <c r="C649">
        <v>3456789012</v>
      </c>
      <c r="D649">
        <v>3456789012</v>
      </c>
      <c r="E649" s="1">
        <v>45579</v>
      </c>
      <c r="F649" s="1">
        <v>45579</v>
      </c>
      <c r="G649" s="1">
        <v>45593</v>
      </c>
      <c r="H649" t="s">
        <v>28</v>
      </c>
      <c r="I649">
        <v>11</v>
      </c>
      <c r="J649" t="s">
        <v>38</v>
      </c>
      <c r="K649">
        <v>99213</v>
      </c>
      <c r="O649">
        <v>1</v>
      </c>
      <c r="P649">
        <v>216.11</v>
      </c>
      <c r="Q649">
        <v>160.08000000000001</v>
      </c>
      <c r="R649">
        <v>128.06</v>
      </c>
      <c r="S649">
        <v>32.020000000000003</v>
      </c>
      <c r="T649" t="s">
        <v>30</v>
      </c>
      <c r="X649" t="s">
        <v>43</v>
      </c>
      <c r="Y649" t="s">
        <v>44</v>
      </c>
      <c r="Z649" t="s">
        <v>39</v>
      </c>
      <c r="AA649" t="str">
        <f>IFERROR(_xlfn.XLOOKUP($J649,avoidable_ed_reference!$A$2:$A$13,avoidable_ed_reference!$C$2:$C$13),"Not Classified")</f>
        <v>Not Classified</v>
      </c>
      <c r="AB649" t="str">
        <f>IFERROR(_xlfn.XLOOKUP($B649,enrollment!$A$2:$A$801,enrollment!$I$2:$I$801),"")</f>
        <v>KY</v>
      </c>
      <c r="AC649">
        <f>IFERROR(_xlfn.XLOOKUP($B649,enrollment!$A$2:$A$801,enrollment!$L$2:$L$801),"")</f>
        <v>67</v>
      </c>
      <c r="AD649" t="str" cm="1">
        <f t="array" ref="AD649">_xlfn.IFS(AC649="","Unknown",AC649&lt;18,"0-17",AC649&lt;35,"18-34",AC649&lt;50,"35-49",AC649&lt;65,"50-64",TRUE,"65+")</f>
        <v>65+</v>
      </c>
      <c r="AE649">
        <f>IFERROR(_xlfn.XLOOKUP($B649,enrollment!$A$2:$A$801,enrollment!$O$2:$O$801),"")</f>
        <v>3456789012</v>
      </c>
      <c r="AF649">
        <f>IFERROR(_xlfn.XLOOKUP($AE649,providers!$B$2:$B$11,providers!$Q$2:$Q$11),"")</f>
        <v>4</v>
      </c>
      <c r="AG649" s="1">
        <f t="shared" si="10"/>
        <v>45566</v>
      </c>
    </row>
    <row r="650" spans="1:33" x14ac:dyDescent="0.25">
      <c r="A650" t="s">
        <v>811</v>
      </c>
      <c r="B650" t="s">
        <v>809</v>
      </c>
      <c r="C650">
        <v>3456789012</v>
      </c>
      <c r="D650">
        <v>3456789012</v>
      </c>
      <c r="E650" s="1">
        <v>45357</v>
      </c>
      <c r="F650" s="1">
        <v>45357</v>
      </c>
      <c r="G650" s="1">
        <v>45372</v>
      </c>
      <c r="H650" t="s">
        <v>28</v>
      </c>
      <c r="I650">
        <v>23</v>
      </c>
      <c r="J650" t="s">
        <v>184</v>
      </c>
      <c r="K650">
        <v>99284</v>
      </c>
      <c r="O650">
        <v>1</v>
      </c>
      <c r="P650">
        <v>2101.09</v>
      </c>
      <c r="Q650">
        <v>1167.27</v>
      </c>
      <c r="R650">
        <v>933.82</v>
      </c>
      <c r="S650">
        <v>233.45</v>
      </c>
      <c r="T650" t="s">
        <v>30</v>
      </c>
      <c r="X650" t="s">
        <v>43</v>
      </c>
      <c r="Y650" t="s">
        <v>44</v>
      </c>
      <c r="Z650" t="s">
        <v>45</v>
      </c>
      <c r="AA650" t="str">
        <f>IFERROR(_xlfn.XLOOKUP($J650,avoidable_ed_reference!$A$2:$A$13,avoidable_ed_reference!$C$2:$C$13),"Not Classified")</f>
        <v>Non-Avoidable</v>
      </c>
      <c r="AB650" t="str">
        <f>IFERROR(_xlfn.XLOOKUP($B650,enrollment!$A$2:$A$801,enrollment!$I$2:$I$801),"")</f>
        <v>KY</v>
      </c>
      <c r="AC650">
        <f>IFERROR(_xlfn.XLOOKUP($B650,enrollment!$A$2:$A$801,enrollment!$L$2:$L$801),"")</f>
        <v>67</v>
      </c>
      <c r="AD650" t="str" cm="1">
        <f t="array" ref="AD650">_xlfn.IFS(AC650="","Unknown",AC650&lt;18,"0-17",AC650&lt;35,"18-34",AC650&lt;50,"35-49",AC650&lt;65,"50-64",TRUE,"65+")</f>
        <v>65+</v>
      </c>
      <c r="AE650">
        <f>IFERROR(_xlfn.XLOOKUP($B650,enrollment!$A$2:$A$801,enrollment!$O$2:$O$801),"")</f>
        <v>3456789012</v>
      </c>
      <c r="AF650">
        <f>IFERROR(_xlfn.XLOOKUP($AE650,providers!$B$2:$B$11,providers!$Q$2:$Q$11),"")</f>
        <v>4</v>
      </c>
      <c r="AG650" s="1">
        <f t="shared" si="10"/>
        <v>45352</v>
      </c>
    </row>
    <row r="651" spans="1:33" x14ac:dyDescent="0.25">
      <c r="A651" t="s">
        <v>812</v>
      </c>
      <c r="B651" t="s">
        <v>809</v>
      </c>
      <c r="C651">
        <v>5678901234</v>
      </c>
      <c r="D651">
        <v>5678901234</v>
      </c>
      <c r="E651" s="1">
        <v>45558</v>
      </c>
      <c r="F651" s="1">
        <v>45558</v>
      </c>
      <c r="G651" s="1">
        <v>45588</v>
      </c>
      <c r="H651" t="s">
        <v>28</v>
      </c>
      <c r="I651">
        <v>20</v>
      </c>
      <c r="J651" t="s">
        <v>35</v>
      </c>
      <c r="K651">
        <v>99213</v>
      </c>
      <c r="O651">
        <v>1</v>
      </c>
      <c r="P651">
        <v>160.84</v>
      </c>
      <c r="Q651">
        <v>123.72</v>
      </c>
      <c r="R651">
        <v>98.98</v>
      </c>
      <c r="S651">
        <v>24.74</v>
      </c>
      <c r="T651" t="s">
        <v>30</v>
      </c>
      <c r="X651" t="s">
        <v>43</v>
      </c>
      <c r="Y651" t="s">
        <v>44</v>
      </c>
      <c r="Z651" t="s">
        <v>36</v>
      </c>
      <c r="AA651" t="str">
        <f>IFERROR(_xlfn.XLOOKUP($J651,avoidable_ed_reference!$A$2:$A$13,avoidable_ed_reference!$C$2:$C$13),"Not Classified")</f>
        <v>Avoidable</v>
      </c>
      <c r="AB651" t="str">
        <f>IFERROR(_xlfn.XLOOKUP($B651,enrollment!$A$2:$A$801,enrollment!$I$2:$I$801),"")</f>
        <v>KY</v>
      </c>
      <c r="AC651">
        <f>IFERROR(_xlfn.XLOOKUP($B651,enrollment!$A$2:$A$801,enrollment!$L$2:$L$801),"")</f>
        <v>67</v>
      </c>
      <c r="AD651" t="str" cm="1">
        <f t="array" ref="AD651">_xlfn.IFS(AC651="","Unknown",AC651&lt;18,"0-17",AC651&lt;35,"18-34",AC651&lt;50,"35-49",AC651&lt;65,"50-64",TRUE,"65+")</f>
        <v>65+</v>
      </c>
      <c r="AE651">
        <f>IFERROR(_xlfn.XLOOKUP($B651,enrollment!$A$2:$A$801,enrollment!$O$2:$O$801),"")</f>
        <v>3456789012</v>
      </c>
      <c r="AF651">
        <f>IFERROR(_xlfn.XLOOKUP($AE651,providers!$B$2:$B$11,providers!$Q$2:$Q$11),"")</f>
        <v>4</v>
      </c>
      <c r="AG651" s="1">
        <f t="shared" si="10"/>
        <v>45536</v>
      </c>
    </row>
    <row r="652" spans="1:33" x14ac:dyDescent="0.25">
      <c r="A652" t="s">
        <v>813</v>
      </c>
      <c r="B652" t="s">
        <v>809</v>
      </c>
      <c r="C652">
        <v>5678901234</v>
      </c>
      <c r="D652">
        <v>5678901234</v>
      </c>
      <c r="E652" s="1">
        <v>45539</v>
      </c>
      <c r="F652" s="1">
        <v>45539</v>
      </c>
      <c r="G652" s="1">
        <v>45563</v>
      </c>
      <c r="H652" t="s">
        <v>28</v>
      </c>
      <c r="I652">
        <v>20</v>
      </c>
      <c r="J652" t="s">
        <v>35</v>
      </c>
      <c r="K652">
        <v>99213</v>
      </c>
      <c r="O652">
        <v>1</v>
      </c>
      <c r="P652">
        <v>162.06</v>
      </c>
      <c r="Q652">
        <v>124.66</v>
      </c>
      <c r="R652">
        <v>99.73</v>
      </c>
      <c r="S652">
        <v>24.93</v>
      </c>
      <c r="T652" t="s">
        <v>30</v>
      </c>
      <c r="X652" t="s">
        <v>43</v>
      </c>
      <c r="Y652" t="s">
        <v>44</v>
      </c>
      <c r="Z652" t="s">
        <v>36</v>
      </c>
      <c r="AA652" t="str">
        <f>IFERROR(_xlfn.XLOOKUP($J652,avoidable_ed_reference!$A$2:$A$13,avoidable_ed_reference!$C$2:$C$13),"Not Classified")</f>
        <v>Avoidable</v>
      </c>
      <c r="AB652" t="str">
        <f>IFERROR(_xlfn.XLOOKUP($B652,enrollment!$A$2:$A$801,enrollment!$I$2:$I$801),"")</f>
        <v>KY</v>
      </c>
      <c r="AC652">
        <f>IFERROR(_xlfn.XLOOKUP($B652,enrollment!$A$2:$A$801,enrollment!$L$2:$L$801),"")</f>
        <v>67</v>
      </c>
      <c r="AD652" t="str" cm="1">
        <f t="array" ref="AD652">_xlfn.IFS(AC652="","Unknown",AC652&lt;18,"0-17",AC652&lt;35,"18-34",AC652&lt;50,"35-49",AC652&lt;65,"50-64",TRUE,"65+")</f>
        <v>65+</v>
      </c>
      <c r="AE652">
        <f>IFERROR(_xlfn.XLOOKUP($B652,enrollment!$A$2:$A$801,enrollment!$O$2:$O$801),"")</f>
        <v>3456789012</v>
      </c>
      <c r="AF652">
        <f>IFERROR(_xlfn.XLOOKUP($AE652,providers!$B$2:$B$11,providers!$Q$2:$Q$11),"")</f>
        <v>4</v>
      </c>
      <c r="AG652" s="1">
        <f t="shared" si="10"/>
        <v>45536</v>
      </c>
    </row>
    <row r="653" spans="1:33" x14ac:dyDescent="0.25">
      <c r="A653" t="s">
        <v>814</v>
      </c>
      <c r="B653" t="s">
        <v>809</v>
      </c>
      <c r="C653">
        <v>3456789012</v>
      </c>
      <c r="D653">
        <v>3456789012</v>
      </c>
      <c r="E653" s="1">
        <v>45489</v>
      </c>
      <c r="F653" s="1">
        <v>45489</v>
      </c>
      <c r="G653" s="1">
        <v>45505</v>
      </c>
      <c r="H653" t="s">
        <v>28</v>
      </c>
      <c r="I653">
        <v>11</v>
      </c>
      <c r="J653" t="s">
        <v>35</v>
      </c>
      <c r="K653">
        <v>99213</v>
      </c>
      <c r="O653">
        <v>1</v>
      </c>
      <c r="P653">
        <v>167.29</v>
      </c>
      <c r="Q653">
        <v>123.92</v>
      </c>
      <c r="R653">
        <v>99.14</v>
      </c>
      <c r="S653">
        <v>24.78</v>
      </c>
      <c r="T653" t="s">
        <v>30</v>
      </c>
      <c r="X653" t="s">
        <v>43</v>
      </c>
      <c r="Y653" t="s">
        <v>44</v>
      </c>
      <c r="Z653" t="s">
        <v>39</v>
      </c>
      <c r="AA653" t="str">
        <f>IFERROR(_xlfn.XLOOKUP($J653,avoidable_ed_reference!$A$2:$A$13,avoidable_ed_reference!$C$2:$C$13),"Not Classified")</f>
        <v>Avoidable</v>
      </c>
      <c r="AB653" t="str">
        <f>IFERROR(_xlfn.XLOOKUP($B653,enrollment!$A$2:$A$801,enrollment!$I$2:$I$801),"")</f>
        <v>KY</v>
      </c>
      <c r="AC653">
        <f>IFERROR(_xlfn.XLOOKUP($B653,enrollment!$A$2:$A$801,enrollment!$L$2:$L$801),"")</f>
        <v>67</v>
      </c>
      <c r="AD653" t="str" cm="1">
        <f t="array" ref="AD653">_xlfn.IFS(AC653="","Unknown",AC653&lt;18,"0-17",AC653&lt;35,"18-34",AC653&lt;50,"35-49",AC653&lt;65,"50-64",TRUE,"65+")</f>
        <v>65+</v>
      </c>
      <c r="AE653">
        <f>IFERROR(_xlfn.XLOOKUP($B653,enrollment!$A$2:$A$801,enrollment!$O$2:$O$801),"")</f>
        <v>3456789012</v>
      </c>
      <c r="AF653">
        <f>IFERROR(_xlfn.XLOOKUP($AE653,providers!$B$2:$B$11,providers!$Q$2:$Q$11),"")</f>
        <v>4</v>
      </c>
      <c r="AG653" s="1">
        <f t="shared" si="10"/>
        <v>45474</v>
      </c>
    </row>
    <row r="654" spans="1:33" x14ac:dyDescent="0.25">
      <c r="A654" t="s">
        <v>815</v>
      </c>
      <c r="B654" t="s">
        <v>809</v>
      </c>
      <c r="C654">
        <v>8901234567</v>
      </c>
      <c r="D654">
        <v>8901234567</v>
      </c>
      <c r="E654" s="1">
        <v>45624</v>
      </c>
      <c r="F654" s="1">
        <v>45624</v>
      </c>
      <c r="G654" s="1">
        <v>45638</v>
      </c>
      <c r="H654" t="s">
        <v>59</v>
      </c>
      <c r="J654" t="s">
        <v>60</v>
      </c>
      <c r="L654" s="2" t="s">
        <v>151</v>
      </c>
      <c r="M654" t="s">
        <v>152</v>
      </c>
      <c r="N654" t="s">
        <v>153</v>
      </c>
      <c r="O654">
        <v>1</v>
      </c>
      <c r="P654">
        <v>898.55</v>
      </c>
      <c r="Q654">
        <v>816.86</v>
      </c>
      <c r="R654">
        <v>653.49</v>
      </c>
      <c r="S654">
        <v>163.37</v>
      </c>
      <c r="T654" t="s">
        <v>30</v>
      </c>
      <c r="X654" t="s">
        <v>43</v>
      </c>
      <c r="Y654" t="s">
        <v>44</v>
      </c>
      <c r="Z654" t="s">
        <v>64</v>
      </c>
      <c r="AA654" t="str">
        <f>IFERROR(_xlfn.XLOOKUP($J654,avoidable_ed_reference!$A$2:$A$13,avoidable_ed_reference!$C$2:$C$13),"Not Classified")</f>
        <v>Not Classified</v>
      </c>
      <c r="AB654" t="str">
        <f>IFERROR(_xlfn.XLOOKUP($B654,enrollment!$A$2:$A$801,enrollment!$I$2:$I$801),"")</f>
        <v>KY</v>
      </c>
      <c r="AC654">
        <f>IFERROR(_xlfn.XLOOKUP($B654,enrollment!$A$2:$A$801,enrollment!$L$2:$L$801),"")</f>
        <v>67</v>
      </c>
      <c r="AD654" t="str" cm="1">
        <f t="array" ref="AD654">_xlfn.IFS(AC654="","Unknown",AC654&lt;18,"0-17",AC654&lt;35,"18-34",AC654&lt;50,"35-49",AC654&lt;65,"50-64",TRUE,"65+")</f>
        <v>65+</v>
      </c>
      <c r="AE654">
        <f>IFERROR(_xlfn.XLOOKUP($B654,enrollment!$A$2:$A$801,enrollment!$O$2:$O$801),"")</f>
        <v>3456789012</v>
      </c>
      <c r="AF654">
        <f>IFERROR(_xlfn.XLOOKUP($AE654,providers!$B$2:$B$11,providers!$Q$2:$Q$11),"")</f>
        <v>4</v>
      </c>
      <c r="AG654" s="1">
        <f t="shared" si="10"/>
        <v>45597</v>
      </c>
    </row>
    <row r="655" spans="1:33" x14ac:dyDescent="0.25">
      <c r="A655" t="s">
        <v>816</v>
      </c>
      <c r="B655" t="s">
        <v>809</v>
      </c>
      <c r="C655">
        <v>3456789012</v>
      </c>
      <c r="D655">
        <v>3456789012</v>
      </c>
      <c r="E655" s="1">
        <v>45348</v>
      </c>
      <c r="F655" s="1">
        <v>45348</v>
      </c>
      <c r="G655" s="1">
        <v>45381</v>
      </c>
      <c r="H655" t="s">
        <v>28</v>
      </c>
      <c r="I655">
        <v>11</v>
      </c>
      <c r="J655" t="s">
        <v>35</v>
      </c>
      <c r="K655">
        <v>99213</v>
      </c>
      <c r="O655">
        <v>1</v>
      </c>
      <c r="P655">
        <v>181.68</v>
      </c>
      <c r="Q655">
        <v>134.58000000000001</v>
      </c>
      <c r="R655">
        <v>107.66</v>
      </c>
      <c r="S655">
        <v>26.92</v>
      </c>
      <c r="T655" t="s">
        <v>30</v>
      </c>
      <c r="X655" t="s">
        <v>43</v>
      </c>
      <c r="Y655" t="s">
        <v>44</v>
      </c>
      <c r="Z655" t="s">
        <v>39</v>
      </c>
      <c r="AA655" t="str">
        <f>IFERROR(_xlfn.XLOOKUP($J655,avoidable_ed_reference!$A$2:$A$13,avoidable_ed_reference!$C$2:$C$13),"Not Classified")</f>
        <v>Avoidable</v>
      </c>
      <c r="AB655" t="str">
        <f>IFERROR(_xlfn.XLOOKUP($B655,enrollment!$A$2:$A$801,enrollment!$I$2:$I$801),"")</f>
        <v>KY</v>
      </c>
      <c r="AC655">
        <f>IFERROR(_xlfn.XLOOKUP($B655,enrollment!$A$2:$A$801,enrollment!$L$2:$L$801),"")</f>
        <v>67</v>
      </c>
      <c r="AD655" t="str" cm="1">
        <f t="array" ref="AD655">_xlfn.IFS(AC655="","Unknown",AC655&lt;18,"0-17",AC655&lt;35,"18-34",AC655&lt;50,"35-49",AC655&lt;65,"50-64",TRUE,"65+")</f>
        <v>65+</v>
      </c>
      <c r="AE655">
        <f>IFERROR(_xlfn.XLOOKUP($B655,enrollment!$A$2:$A$801,enrollment!$O$2:$O$801),"")</f>
        <v>3456789012</v>
      </c>
      <c r="AF655">
        <f>IFERROR(_xlfn.XLOOKUP($AE655,providers!$B$2:$B$11,providers!$Q$2:$Q$11),"")</f>
        <v>4</v>
      </c>
      <c r="AG655" s="1">
        <f t="shared" si="10"/>
        <v>45323</v>
      </c>
    </row>
    <row r="656" spans="1:33" x14ac:dyDescent="0.25">
      <c r="A656" t="s">
        <v>817</v>
      </c>
      <c r="B656" t="s">
        <v>809</v>
      </c>
      <c r="C656">
        <v>9012345678</v>
      </c>
      <c r="D656">
        <v>9012345678</v>
      </c>
      <c r="E656" s="1">
        <v>45465</v>
      </c>
      <c r="F656" s="1">
        <v>45465</v>
      </c>
      <c r="G656" s="1">
        <v>45483</v>
      </c>
      <c r="H656" t="s">
        <v>28</v>
      </c>
      <c r="I656">
        <v>22</v>
      </c>
      <c r="J656" t="s">
        <v>29</v>
      </c>
      <c r="K656">
        <v>90837</v>
      </c>
      <c r="O656">
        <v>1</v>
      </c>
      <c r="P656">
        <v>221.93</v>
      </c>
      <c r="Q656">
        <v>164.39</v>
      </c>
      <c r="R656">
        <v>131.51</v>
      </c>
      <c r="S656">
        <v>32.880000000000003</v>
      </c>
      <c r="T656" t="s">
        <v>30</v>
      </c>
      <c r="X656" t="s">
        <v>43</v>
      </c>
      <c r="Y656" t="s">
        <v>44</v>
      </c>
      <c r="Z656" t="s">
        <v>33</v>
      </c>
      <c r="AA656" t="str">
        <f>IFERROR(_xlfn.XLOOKUP($J656,avoidable_ed_reference!$A$2:$A$13,avoidable_ed_reference!$C$2:$C$13),"Not Classified")</f>
        <v>Potentially Avoidable</v>
      </c>
      <c r="AB656" t="str">
        <f>IFERROR(_xlfn.XLOOKUP($B656,enrollment!$A$2:$A$801,enrollment!$I$2:$I$801),"")</f>
        <v>KY</v>
      </c>
      <c r="AC656">
        <f>IFERROR(_xlfn.XLOOKUP($B656,enrollment!$A$2:$A$801,enrollment!$L$2:$L$801),"")</f>
        <v>67</v>
      </c>
      <c r="AD656" t="str" cm="1">
        <f t="array" ref="AD656">_xlfn.IFS(AC656="","Unknown",AC656&lt;18,"0-17",AC656&lt;35,"18-34",AC656&lt;50,"35-49",AC656&lt;65,"50-64",TRUE,"65+")</f>
        <v>65+</v>
      </c>
      <c r="AE656">
        <f>IFERROR(_xlfn.XLOOKUP($B656,enrollment!$A$2:$A$801,enrollment!$O$2:$O$801),"")</f>
        <v>3456789012</v>
      </c>
      <c r="AF656">
        <f>IFERROR(_xlfn.XLOOKUP($AE656,providers!$B$2:$B$11,providers!$Q$2:$Q$11),"")</f>
        <v>4</v>
      </c>
      <c r="AG656" s="1">
        <f t="shared" si="10"/>
        <v>45444</v>
      </c>
    </row>
    <row r="657" spans="1:33" x14ac:dyDescent="0.25">
      <c r="A657" t="s">
        <v>818</v>
      </c>
      <c r="B657" t="s">
        <v>809</v>
      </c>
      <c r="C657">
        <v>9012345678</v>
      </c>
      <c r="D657">
        <v>9012345678</v>
      </c>
      <c r="E657" s="1">
        <v>45602</v>
      </c>
      <c r="F657" s="1">
        <v>45602</v>
      </c>
      <c r="G657" s="1">
        <v>45616</v>
      </c>
      <c r="H657" t="s">
        <v>67</v>
      </c>
      <c r="I657">
        <v>21</v>
      </c>
      <c r="J657" t="s">
        <v>42</v>
      </c>
      <c r="K657">
        <v>99223</v>
      </c>
      <c r="O657">
        <v>1</v>
      </c>
      <c r="P657">
        <v>32265.51</v>
      </c>
      <c r="Q657">
        <v>20816.46</v>
      </c>
      <c r="R657">
        <v>16653.169999999998</v>
      </c>
      <c r="S657">
        <v>4163.29</v>
      </c>
      <c r="T657" t="s">
        <v>30</v>
      </c>
      <c r="V657">
        <v>1</v>
      </c>
      <c r="W657" s="2" t="s">
        <v>68</v>
      </c>
      <c r="X657" t="s">
        <v>43</v>
      </c>
      <c r="Y657" t="s">
        <v>44</v>
      </c>
      <c r="Z657" t="s">
        <v>69</v>
      </c>
      <c r="AA657" t="str">
        <f>IFERROR(_xlfn.XLOOKUP($J657,avoidable_ed_reference!$A$2:$A$13,avoidable_ed_reference!$C$2:$C$13),"Not Classified")</f>
        <v>Non-Avoidable</v>
      </c>
      <c r="AB657" t="str">
        <f>IFERROR(_xlfn.XLOOKUP($B657,enrollment!$A$2:$A$801,enrollment!$I$2:$I$801),"")</f>
        <v>KY</v>
      </c>
      <c r="AC657">
        <f>IFERROR(_xlfn.XLOOKUP($B657,enrollment!$A$2:$A$801,enrollment!$L$2:$L$801),"")</f>
        <v>67</v>
      </c>
      <c r="AD657" t="str" cm="1">
        <f t="array" ref="AD657">_xlfn.IFS(AC657="","Unknown",AC657&lt;18,"0-17",AC657&lt;35,"18-34",AC657&lt;50,"35-49",AC657&lt;65,"50-64",TRUE,"65+")</f>
        <v>65+</v>
      </c>
      <c r="AE657">
        <f>IFERROR(_xlfn.XLOOKUP($B657,enrollment!$A$2:$A$801,enrollment!$O$2:$O$801),"")</f>
        <v>3456789012</v>
      </c>
      <c r="AF657">
        <f>IFERROR(_xlfn.XLOOKUP($AE657,providers!$B$2:$B$11,providers!$Q$2:$Q$11),"")</f>
        <v>4</v>
      </c>
      <c r="AG657" s="1">
        <f t="shared" si="10"/>
        <v>45597</v>
      </c>
    </row>
    <row r="658" spans="1:33" x14ac:dyDescent="0.25">
      <c r="A658" t="s">
        <v>819</v>
      </c>
      <c r="B658" t="s">
        <v>820</v>
      </c>
      <c r="C658">
        <v>5678901234</v>
      </c>
      <c r="D658">
        <v>5678901234</v>
      </c>
      <c r="E658" s="1">
        <v>45359</v>
      </c>
      <c r="F658" s="1">
        <v>45359</v>
      </c>
      <c r="G658" s="1">
        <v>45390</v>
      </c>
      <c r="H658" t="s">
        <v>28</v>
      </c>
      <c r="I658">
        <v>20</v>
      </c>
      <c r="J658" t="s">
        <v>35</v>
      </c>
      <c r="K658">
        <v>99213</v>
      </c>
      <c r="O658">
        <v>1</v>
      </c>
      <c r="P658">
        <v>202.93</v>
      </c>
      <c r="Q658">
        <v>156.1</v>
      </c>
      <c r="R658">
        <v>124.88</v>
      </c>
      <c r="S658">
        <v>31.22</v>
      </c>
      <c r="T658" t="s">
        <v>30</v>
      </c>
      <c r="X658" t="s">
        <v>146</v>
      </c>
      <c r="Y658" t="s">
        <v>147</v>
      </c>
      <c r="Z658" t="s">
        <v>36</v>
      </c>
      <c r="AA658" t="str">
        <f>IFERROR(_xlfn.XLOOKUP($J658,avoidable_ed_reference!$A$2:$A$13,avoidable_ed_reference!$C$2:$C$13),"Not Classified")</f>
        <v>Avoidable</v>
      </c>
      <c r="AB658" t="str">
        <f>IFERROR(_xlfn.XLOOKUP($B658,enrollment!$A$2:$A$801,enrollment!$I$2:$I$801),"")</f>
        <v>KY</v>
      </c>
      <c r="AC658">
        <f>IFERROR(_xlfn.XLOOKUP($B658,enrollment!$A$2:$A$801,enrollment!$L$2:$L$801),"")</f>
        <v>72</v>
      </c>
      <c r="AD658" t="str" cm="1">
        <f t="array" ref="AD658">_xlfn.IFS(AC658="","Unknown",AC658&lt;18,"0-17",AC658&lt;35,"18-34",AC658&lt;50,"35-49",AC658&lt;65,"50-64",TRUE,"65+")</f>
        <v>65+</v>
      </c>
      <c r="AE658">
        <f>IFERROR(_xlfn.XLOOKUP($B658,enrollment!$A$2:$A$801,enrollment!$O$2:$O$801),"")</f>
        <v>9012345678</v>
      </c>
      <c r="AF658">
        <f>IFERROR(_xlfn.XLOOKUP($AE658,providers!$B$2:$B$11,providers!$Q$2:$Q$11),"")</f>
        <v>4.3</v>
      </c>
      <c r="AG658" s="1">
        <f t="shared" si="10"/>
        <v>45352</v>
      </c>
    </row>
    <row r="659" spans="1:33" x14ac:dyDescent="0.25">
      <c r="A659" t="s">
        <v>821</v>
      </c>
      <c r="B659" t="s">
        <v>820</v>
      </c>
      <c r="C659">
        <v>9012345678</v>
      </c>
      <c r="D659">
        <v>9012345678</v>
      </c>
      <c r="E659" s="1">
        <v>45422</v>
      </c>
      <c r="F659" s="1">
        <v>45422</v>
      </c>
      <c r="G659" s="1">
        <v>45457</v>
      </c>
      <c r="H659" t="s">
        <v>28</v>
      </c>
      <c r="I659">
        <v>23</v>
      </c>
      <c r="J659" t="s">
        <v>55</v>
      </c>
      <c r="K659">
        <v>99284</v>
      </c>
      <c r="O659">
        <v>1</v>
      </c>
      <c r="P659">
        <v>1556.3</v>
      </c>
      <c r="Q659">
        <v>864.61</v>
      </c>
      <c r="R659">
        <v>691.69</v>
      </c>
      <c r="S659">
        <v>172.92</v>
      </c>
      <c r="T659" t="s">
        <v>30</v>
      </c>
      <c r="X659" t="s">
        <v>146</v>
      </c>
      <c r="Y659" t="s">
        <v>147</v>
      </c>
      <c r="Z659" t="s">
        <v>45</v>
      </c>
      <c r="AA659" t="str">
        <f>IFERROR(_xlfn.XLOOKUP($J659,avoidable_ed_reference!$A$2:$A$13,avoidable_ed_reference!$C$2:$C$13),"Not Classified")</f>
        <v>Potentially Avoidable</v>
      </c>
      <c r="AB659" t="str">
        <f>IFERROR(_xlfn.XLOOKUP($B659,enrollment!$A$2:$A$801,enrollment!$I$2:$I$801),"")</f>
        <v>KY</v>
      </c>
      <c r="AC659">
        <f>IFERROR(_xlfn.XLOOKUP($B659,enrollment!$A$2:$A$801,enrollment!$L$2:$L$801),"")</f>
        <v>72</v>
      </c>
      <c r="AD659" t="str" cm="1">
        <f t="array" ref="AD659">_xlfn.IFS(AC659="","Unknown",AC659&lt;18,"0-17",AC659&lt;35,"18-34",AC659&lt;50,"35-49",AC659&lt;65,"50-64",TRUE,"65+")</f>
        <v>65+</v>
      </c>
      <c r="AE659">
        <f>IFERROR(_xlfn.XLOOKUP($B659,enrollment!$A$2:$A$801,enrollment!$O$2:$O$801),"")</f>
        <v>9012345678</v>
      </c>
      <c r="AF659">
        <f>IFERROR(_xlfn.XLOOKUP($AE659,providers!$B$2:$B$11,providers!$Q$2:$Q$11),"")</f>
        <v>4.3</v>
      </c>
      <c r="AG659" s="1">
        <f t="shared" si="10"/>
        <v>45413</v>
      </c>
    </row>
    <row r="660" spans="1:33" x14ac:dyDescent="0.25">
      <c r="A660" t="s">
        <v>822</v>
      </c>
      <c r="B660" t="s">
        <v>820</v>
      </c>
      <c r="C660">
        <v>9012345678</v>
      </c>
      <c r="D660">
        <v>9012345678</v>
      </c>
      <c r="E660" s="1">
        <v>45568</v>
      </c>
      <c r="F660" s="1">
        <v>45568</v>
      </c>
      <c r="G660" s="1">
        <v>45603</v>
      </c>
      <c r="H660" t="s">
        <v>28</v>
      </c>
      <c r="I660">
        <v>11</v>
      </c>
      <c r="J660" t="s">
        <v>35</v>
      </c>
      <c r="K660">
        <v>99213</v>
      </c>
      <c r="O660">
        <v>1</v>
      </c>
      <c r="P660">
        <v>234.39</v>
      </c>
      <c r="Q660">
        <v>173.62</v>
      </c>
      <c r="R660">
        <v>138.9</v>
      </c>
      <c r="S660">
        <v>34.72</v>
      </c>
      <c r="T660" t="s">
        <v>30</v>
      </c>
      <c r="X660" t="s">
        <v>146</v>
      </c>
      <c r="Y660" t="s">
        <v>147</v>
      </c>
      <c r="Z660" t="s">
        <v>39</v>
      </c>
      <c r="AA660" t="str">
        <f>IFERROR(_xlfn.XLOOKUP($J660,avoidable_ed_reference!$A$2:$A$13,avoidable_ed_reference!$C$2:$C$13),"Not Classified")</f>
        <v>Avoidable</v>
      </c>
      <c r="AB660" t="str">
        <f>IFERROR(_xlfn.XLOOKUP($B660,enrollment!$A$2:$A$801,enrollment!$I$2:$I$801),"")</f>
        <v>KY</v>
      </c>
      <c r="AC660">
        <f>IFERROR(_xlfn.XLOOKUP($B660,enrollment!$A$2:$A$801,enrollment!$L$2:$L$801),"")</f>
        <v>72</v>
      </c>
      <c r="AD660" t="str" cm="1">
        <f t="array" ref="AD660">_xlfn.IFS(AC660="","Unknown",AC660&lt;18,"0-17",AC660&lt;35,"18-34",AC660&lt;50,"35-49",AC660&lt;65,"50-64",TRUE,"65+")</f>
        <v>65+</v>
      </c>
      <c r="AE660">
        <f>IFERROR(_xlfn.XLOOKUP($B660,enrollment!$A$2:$A$801,enrollment!$O$2:$O$801),"")</f>
        <v>9012345678</v>
      </c>
      <c r="AF660">
        <f>IFERROR(_xlfn.XLOOKUP($AE660,providers!$B$2:$B$11,providers!$Q$2:$Q$11),"")</f>
        <v>4.3</v>
      </c>
      <c r="AG660" s="1">
        <f t="shared" si="10"/>
        <v>45566</v>
      </c>
    </row>
    <row r="661" spans="1:33" x14ac:dyDescent="0.25">
      <c r="A661" t="s">
        <v>823</v>
      </c>
      <c r="B661" t="s">
        <v>824</v>
      </c>
      <c r="C661">
        <v>9012345678</v>
      </c>
      <c r="D661">
        <v>9012345678</v>
      </c>
      <c r="E661" s="1">
        <v>45365</v>
      </c>
      <c r="F661" s="1">
        <v>45365</v>
      </c>
      <c r="G661" s="1">
        <v>45398</v>
      </c>
      <c r="H661" t="s">
        <v>67</v>
      </c>
      <c r="I661">
        <v>21</v>
      </c>
      <c r="J661" t="s">
        <v>99</v>
      </c>
      <c r="K661">
        <v>99223</v>
      </c>
      <c r="O661">
        <v>1</v>
      </c>
      <c r="P661">
        <v>17584.919999999998</v>
      </c>
      <c r="Q661">
        <v>11345.11</v>
      </c>
      <c r="R661">
        <v>9076.09</v>
      </c>
      <c r="S661">
        <v>2269.02</v>
      </c>
      <c r="T661" t="s">
        <v>30</v>
      </c>
      <c r="V661">
        <v>1</v>
      </c>
      <c r="W661" s="2" t="s">
        <v>68</v>
      </c>
      <c r="X661" t="s">
        <v>52</v>
      </c>
      <c r="Y661" t="s">
        <v>44</v>
      </c>
      <c r="Z661" t="s">
        <v>69</v>
      </c>
      <c r="AA661" t="str">
        <f>IFERROR(_xlfn.XLOOKUP($J661,avoidable_ed_reference!$A$2:$A$13,avoidable_ed_reference!$C$2:$C$13),"Not Classified")</f>
        <v>Not Classified</v>
      </c>
      <c r="AB661" t="str">
        <f>IFERROR(_xlfn.XLOOKUP($B661,enrollment!$A$2:$A$801,enrollment!$I$2:$I$801),"")</f>
        <v>GA</v>
      </c>
      <c r="AC661">
        <f>IFERROR(_xlfn.XLOOKUP($B661,enrollment!$A$2:$A$801,enrollment!$L$2:$L$801),"")</f>
        <v>80</v>
      </c>
      <c r="AD661" t="str" cm="1">
        <f t="array" ref="AD661">_xlfn.IFS(AC661="","Unknown",AC661&lt;18,"0-17",AC661&lt;35,"18-34",AC661&lt;50,"35-49",AC661&lt;65,"50-64",TRUE,"65+")</f>
        <v>65+</v>
      </c>
      <c r="AE661">
        <f>IFERROR(_xlfn.XLOOKUP($B661,enrollment!$A$2:$A$801,enrollment!$O$2:$O$801),"")</f>
        <v>8901234567</v>
      </c>
      <c r="AF661">
        <f>IFERROR(_xlfn.XLOOKUP($AE661,providers!$B$2:$B$11,providers!$Q$2:$Q$11),"")</f>
        <v>3.7</v>
      </c>
      <c r="AG661" s="1">
        <f t="shared" si="10"/>
        <v>45352</v>
      </c>
    </row>
    <row r="662" spans="1:33" x14ac:dyDescent="0.25">
      <c r="A662" t="s">
        <v>825</v>
      </c>
      <c r="B662" t="s">
        <v>824</v>
      </c>
      <c r="C662">
        <v>2345678901</v>
      </c>
      <c r="D662">
        <v>2345678901</v>
      </c>
      <c r="E662" s="1">
        <v>45366</v>
      </c>
      <c r="F662" s="1">
        <v>45366</v>
      </c>
      <c r="G662" s="1">
        <v>45383</v>
      </c>
      <c r="H662" t="s">
        <v>59</v>
      </c>
      <c r="J662" t="s">
        <v>60</v>
      </c>
      <c r="L662" s="2" t="s">
        <v>82</v>
      </c>
      <c r="M662" t="s">
        <v>83</v>
      </c>
      <c r="N662" t="s">
        <v>84</v>
      </c>
      <c r="O662">
        <v>1</v>
      </c>
      <c r="P662">
        <v>908.12</v>
      </c>
      <c r="Q662">
        <v>825.56</v>
      </c>
      <c r="R662">
        <v>660.45</v>
      </c>
      <c r="S662">
        <v>165.11</v>
      </c>
      <c r="T662" t="s">
        <v>30</v>
      </c>
      <c r="X662" t="s">
        <v>52</v>
      </c>
      <c r="Y662" t="s">
        <v>44</v>
      </c>
      <c r="Z662" t="s">
        <v>64</v>
      </c>
      <c r="AA662" t="str">
        <f>IFERROR(_xlfn.XLOOKUP($J662,avoidable_ed_reference!$A$2:$A$13,avoidable_ed_reference!$C$2:$C$13),"Not Classified")</f>
        <v>Not Classified</v>
      </c>
      <c r="AB662" t="str">
        <f>IFERROR(_xlfn.XLOOKUP($B662,enrollment!$A$2:$A$801,enrollment!$I$2:$I$801),"")</f>
        <v>GA</v>
      </c>
      <c r="AC662">
        <f>IFERROR(_xlfn.XLOOKUP($B662,enrollment!$A$2:$A$801,enrollment!$L$2:$L$801),"")</f>
        <v>80</v>
      </c>
      <c r="AD662" t="str" cm="1">
        <f t="array" ref="AD662">_xlfn.IFS(AC662="","Unknown",AC662&lt;18,"0-17",AC662&lt;35,"18-34",AC662&lt;50,"35-49",AC662&lt;65,"50-64",TRUE,"65+")</f>
        <v>65+</v>
      </c>
      <c r="AE662">
        <f>IFERROR(_xlfn.XLOOKUP($B662,enrollment!$A$2:$A$801,enrollment!$O$2:$O$801),"")</f>
        <v>8901234567</v>
      </c>
      <c r="AF662">
        <f>IFERROR(_xlfn.XLOOKUP($AE662,providers!$B$2:$B$11,providers!$Q$2:$Q$11),"")</f>
        <v>3.7</v>
      </c>
      <c r="AG662" s="1">
        <f t="shared" si="10"/>
        <v>45352</v>
      </c>
    </row>
    <row r="663" spans="1:33" x14ac:dyDescent="0.25">
      <c r="A663" t="s">
        <v>826</v>
      </c>
      <c r="B663" t="s">
        <v>824</v>
      </c>
      <c r="C663">
        <v>9012345678</v>
      </c>
      <c r="D663">
        <v>9012345678</v>
      </c>
      <c r="E663" s="1">
        <v>45583</v>
      </c>
      <c r="F663" s="1">
        <v>45583</v>
      </c>
      <c r="G663" s="1">
        <v>45606</v>
      </c>
      <c r="H663" t="s">
        <v>28</v>
      </c>
      <c r="I663">
        <v>23</v>
      </c>
      <c r="J663" t="s">
        <v>221</v>
      </c>
      <c r="K663">
        <v>99284</v>
      </c>
      <c r="O663">
        <v>1</v>
      </c>
      <c r="P663">
        <v>1862.42</v>
      </c>
      <c r="Q663">
        <v>1034.68</v>
      </c>
      <c r="R663">
        <v>827.74</v>
      </c>
      <c r="S663">
        <v>206.94</v>
      </c>
      <c r="T663" t="s">
        <v>30</v>
      </c>
      <c r="X663" t="s">
        <v>52</v>
      </c>
      <c r="Y663" t="s">
        <v>44</v>
      </c>
      <c r="Z663" t="s">
        <v>45</v>
      </c>
      <c r="AA663" t="str">
        <f>IFERROR(_xlfn.XLOOKUP($J663,avoidable_ed_reference!$A$2:$A$13,avoidable_ed_reference!$C$2:$C$13),"Not Classified")</f>
        <v>Avoidable</v>
      </c>
      <c r="AB663" t="str">
        <f>IFERROR(_xlfn.XLOOKUP($B663,enrollment!$A$2:$A$801,enrollment!$I$2:$I$801),"")</f>
        <v>GA</v>
      </c>
      <c r="AC663">
        <f>IFERROR(_xlfn.XLOOKUP($B663,enrollment!$A$2:$A$801,enrollment!$L$2:$L$801),"")</f>
        <v>80</v>
      </c>
      <c r="AD663" t="str" cm="1">
        <f t="array" ref="AD663">_xlfn.IFS(AC663="","Unknown",AC663&lt;18,"0-17",AC663&lt;35,"18-34",AC663&lt;50,"35-49",AC663&lt;65,"50-64",TRUE,"65+")</f>
        <v>65+</v>
      </c>
      <c r="AE663">
        <f>IFERROR(_xlfn.XLOOKUP($B663,enrollment!$A$2:$A$801,enrollment!$O$2:$O$801),"")</f>
        <v>8901234567</v>
      </c>
      <c r="AF663">
        <f>IFERROR(_xlfn.XLOOKUP($AE663,providers!$B$2:$B$11,providers!$Q$2:$Q$11),"")</f>
        <v>3.7</v>
      </c>
      <c r="AG663" s="1">
        <f t="shared" si="10"/>
        <v>45566</v>
      </c>
    </row>
    <row r="664" spans="1:33" x14ac:dyDescent="0.25">
      <c r="A664" t="s">
        <v>827</v>
      </c>
      <c r="B664" t="s">
        <v>824</v>
      </c>
      <c r="C664">
        <v>8901234567</v>
      </c>
      <c r="D664">
        <v>8901234567</v>
      </c>
      <c r="E664" s="1">
        <v>45528</v>
      </c>
      <c r="F664" s="1">
        <v>45528</v>
      </c>
      <c r="G664" s="1">
        <v>45554</v>
      </c>
      <c r="H664" t="s">
        <v>28</v>
      </c>
      <c r="I664">
        <v>11</v>
      </c>
      <c r="J664" t="s">
        <v>47</v>
      </c>
      <c r="K664">
        <v>99213</v>
      </c>
      <c r="O664">
        <v>1</v>
      </c>
      <c r="P664">
        <v>226.48</v>
      </c>
      <c r="Q664">
        <v>167.76</v>
      </c>
      <c r="R664">
        <v>134.21</v>
      </c>
      <c r="S664">
        <v>33.549999999999997</v>
      </c>
      <c r="T664" t="s">
        <v>30</v>
      </c>
      <c r="X664" t="s">
        <v>52</v>
      </c>
      <c r="Y664" t="s">
        <v>44</v>
      </c>
      <c r="Z664" t="s">
        <v>39</v>
      </c>
      <c r="AA664" t="str">
        <f>IFERROR(_xlfn.XLOOKUP($J664,avoidable_ed_reference!$A$2:$A$13,avoidable_ed_reference!$C$2:$C$13),"Not Classified")</f>
        <v>Not Classified</v>
      </c>
      <c r="AB664" t="str">
        <f>IFERROR(_xlfn.XLOOKUP($B664,enrollment!$A$2:$A$801,enrollment!$I$2:$I$801),"")</f>
        <v>GA</v>
      </c>
      <c r="AC664">
        <f>IFERROR(_xlfn.XLOOKUP($B664,enrollment!$A$2:$A$801,enrollment!$L$2:$L$801),"")</f>
        <v>80</v>
      </c>
      <c r="AD664" t="str" cm="1">
        <f t="array" ref="AD664">_xlfn.IFS(AC664="","Unknown",AC664&lt;18,"0-17",AC664&lt;35,"18-34",AC664&lt;50,"35-49",AC664&lt;65,"50-64",TRUE,"65+")</f>
        <v>65+</v>
      </c>
      <c r="AE664">
        <f>IFERROR(_xlfn.XLOOKUP($B664,enrollment!$A$2:$A$801,enrollment!$O$2:$O$801),"")</f>
        <v>8901234567</v>
      </c>
      <c r="AF664">
        <f>IFERROR(_xlfn.XLOOKUP($AE664,providers!$B$2:$B$11,providers!$Q$2:$Q$11),"")</f>
        <v>3.7</v>
      </c>
      <c r="AG664" s="1">
        <f t="shared" si="10"/>
        <v>45505</v>
      </c>
    </row>
    <row r="665" spans="1:33" x14ac:dyDescent="0.25">
      <c r="A665" t="s">
        <v>828</v>
      </c>
      <c r="B665" t="s">
        <v>829</v>
      </c>
      <c r="C665">
        <v>2233445566</v>
      </c>
      <c r="D665">
        <v>2233445566</v>
      </c>
      <c r="E665" s="1">
        <v>45448</v>
      </c>
      <c r="F665" s="1">
        <v>45448</v>
      </c>
      <c r="G665" s="1">
        <v>45473</v>
      </c>
      <c r="H665" t="s">
        <v>59</v>
      </c>
      <c r="J665" t="s">
        <v>60</v>
      </c>
      <c r="L665" s="2" t="s">
        <v>151</v>
      </c>
      <c r="M665" t="s">
        <v>152</v>
      </c>
      <c r="N665" t="s">
        <v>153</v>
      </c>
      <c r="O665">
        <v>1</v>
      </c>
      <c r="P665">
        <v>1100.58</v>
      </c>
      <c r="Q665">
        <v>1000.53</v>
      </c>
      <c r="R665">
        <v>800.42</v>
      </c>
      <c r="S665">
        <v>200.11</v>
      </c>
      <c r="T665" t="s">
        <v>30</v>
      </c>
      <c r="X665" t="s">
        <v>31</v>
      </c>
      <c r="Y665" t="s">
        <v>32</v>
      </c>
      <c r="Z665" t="s">
        <v>64</v>
      </c>
      <c r="AA665" t="str">
        <f>IFERROR(_xlfn.XLOOKUP($J665,avoidable_ed_reference!$A$2:$A$13,avoidable_ed_reference!$C$2:$C$13),"Not Classified")</f>
        <v>Not Classified</v>
      </c>
      <c r="AB665" t="str">
        <f>IFERROR(_xlfn.XLOOKUP($B665,enrollment!$A$2:$A$801,enrollment!$I$2:$I$801),"")</f>
        <v>TN</v>
      </c>
      <c r="AC665">
        <f>IFERROR(_xlfn.XLOOKUP($B665,enrollment!$A$2:$A$801,enrollment!$L$2:$L$801),"")</f>
        <v>28</v>
      </c>
      <c r="AD665" t="str" cm="1">
        <f t="array" ref="AD665">_xlfn.IFS(AC665="","Unknown",AC665&lt;18,"0-17",AC665&lt;35,"18-34",AC665&lt;50,"35-49",AC665&lt;65,"50-64",TRUE,"65+")</f>
        <v>18-34</v>
      </c>
      <c r="AE665">
        <f>IFERROR(_xlfn.XLOOKUP($B665,enrollment!$A$2:$A$801,enrollment!$O$2:$O$801),"")</f>
        <v>5678901234</v>
      </c>
      <c r="AF665">
        <f>IFERROR(_xlfn.XLOOKUP($AE665,providers!$B$2:$B$11,providers!$Q$2:$Q$11),"")</f>
        <v>3.8</v>
      </c>
      <c r="AG665" s="1">
        <f t="shared" si="10"/>
        <v>45444</v>
      </c>
    </row>
    <row r="666" spans="1:33" x14ac:dyDescent="0.25">
      <c r="A666" t="s">
        <v>830</v>
      </c>
      <c r="B666" t="s">
        <v>829</v>
      </c>
      <c r="C666">
        <v>8901234567</v>
      </c>
      <c r="D666">
        <v>8901234567</v>
      </c>
      <c r="E666" s="1">
        <v>45612</v>
      </c>
      <c r="F666" s="1">
        <v>45612</v>
      </c>
      <c r="G666" s="1">
        <v>45631</v>
      </c>
      <c r="H666" t="s">
        <v>59</v>
      </c>
      <c r="J666" t="s">
        <v>47</v>
      </c>
      <c r="L666" s="2" t="s">
        <v>82</v>
      </c>
      <c r="M666" t="s">
        <v>83</v>
      </c>
      <c r="N666" t="s">
        <v>84</v>
      </c>
      <c r="O666">
        <v>1</v>
      </c>
      <c r="P666">
        <v>840.6</v>
      </c>
      <c r="Q666">
        <v>764.18</v>
      </c>
      <c r="R666">
        <v>611.34</v>
      </c>
      <c r="S666">
        <v>152.84</v>
      </c>
      <c r="T666" t="s">
        <v>30</v>
      </c>
      <c r="X666" t="s">
        <v>31</v>
      </c>
      <c r="Y666" t="s">
        <v>32</v>
      </c>
      <c r="Z666" t="s">
        <v>64</v>
      </c>
      <c r="AA666" t="str">
        <f>IFERROR(_xlfn.XLOOKUP($J666,avoidable_ed_reference!$A$2:$A$13,avoidable_ed_reference!$C$2:$C$13),"Not Classified")</f>
        <v>Not Classified</v>
      </c>
      <c r="AB666" t="str">
        <f>IFERROR(_xlfn.XLOOKUP($B666,enrollment!$A$2:$A$801,enrollment!$I$2:$I$801),"")</f>
        <v>TN</v>
      </c>
      <c r="AC666">
        <f>IFERROR(_xlfn.XLOOKUP($B666,enrollment!$A$2:$A$801,enrollment!$L$2:$L$801),"")</f>
        <v>28</v>
      </c>
      <c r="AD666" t="str" cm="1">
        <f t="array" ref="AD666">_xlfn.IFS(AC666="","Unknown",AC666&lt;18,"0-17",AC666&lt;35,"18-34",AC666&lt;50,"35-49",AC666&lt;65,"50-64",TRUE,"65+")</f>
        <v>18-34</v>
      </c>
      <c r="AE666">
        <f>IFERROR(_xlfn.XLOOKUP($B666,enrollment!$A$2:$A$801,enrollment!$O$2:$O$801),"")</f>
        <v>5678901234</v>
      </c>
      <c r="AF666">
        <f>IFERROR(_xlfn.XLOOKUP($AE666,providers!$B$2:$B$11,providers!$Q$2:$Q$11),"")</f>
        <v>3.8</v>
      </c>
      <c r="AG666" s="1">
        <f t="shared" si="10"/>
        <v>45597</v>
      </c>
    </row>
    <row r="667" spans="1:33" x14ac:dyDescent="0.25">
      <c r="A667" t="s">
        <v>831</v>
      </c>
      <c r="B667" t="s">
        <v>829</v>
      </c>
      <c r="C667">
        <v>6789012345</v>
      </c>
      <c r="D667">
        <v>6789012345</v>
      </c>
      <c r="E667" s="1">
        <v>45407</v>
      </c>
      <c r="F667" s="1">
        <v>45407</v>
      </c>
      <c r="G667" s="1">
        <v>45424</v>
      </c>
      <c r="H667" t="s">
        <v>28</v>
      </c>
      <c r="I667">
        <v>23</v>
      </c>
      <c r="J667" t="s">
        <v>221</v>
      </c>
      <c r="K667">
        <v>99284</v>
      </c>
      <c r="O667">
        <v>1</v>
      </c>
      <c r="P667">
        <v>1743.95</v>
      </c>
      <c r="Q667">
        <v>968.86</v>
      </c>
      <c r="R667">
        <v>775.09</v>
      </c>
      <c r="S667">
        <v>193.77</v>
      </c>
      <c r="T667" t="s">
        <v>30</v>
      </c>
      <c r="X667" t="s">
        <v>31</v>
      </c>
      <c r="Y667" t="s">
        <v>32</v>
      </c>
      <c r="Z667" t="s">
        <v>45</v>
      </c>
      <c r="AA667" t="str">
        <f>IFERROR(_xlfn.XLOOKUP($J667,avoidable_ed_reference!$A$2:$A$13,avoidable_ed_reference!$C$2:$C$13),"Not Classified")</f>
        <v>Avoidable</v>
      </c>
      <c r="AB667" t="str">
        <f>IFERROR(_xlfn.XLOOKUP($B667,enrollment!$A$2:$A$801,enrollment!$I$2:$I$801),"")</f>
        <v>TN</v>
      </c>
      <c r="AC667">
        <f>IFERROR(_xlfn.XLOOKUP($B667,enrollment!$A$2:$A$801,enrollment!$L$2:$L$801),"")</f>
        <v>28</v>
      </c>
      <c r="AD667" t="str" cm="1">
        <f t="array" ref="AD667">_xlfn.IFS(AC667="","Unknown",AC667&lt;18,"0-17",AC667&lt;35,"18-34",AC667&lt;50,"35-49",AC667&lt;65,"50-64",TRUE,"65+")</f>
        <v>18-34</v>
      </c>
      <c r="AE667">
        <f>IFERROR(_xlfn.XLOOKUP($B667,enrollment!$A$2:$A$801,enrollment!$O$2:$O$801),"")</f>
        <v>5678901234</v>
      </c>
      <c r="AF667">
        <f>IFERROR(_xlfn.XLOOKUP($AE667,providers!$B$2:$B$11,providers!$Q$2:$Q$11),"")</f>
        <v>3.8</v>
      </c>
      <c r="AG667" s="1">
        <f t="shared" si="10"/>
        <v>45383</v>
      </c>
    </row>
    <row r="668" spans="1:33" x14ac:dyDescent="0.25">
      <c r="A668" t="s">
        <v>832</v>
      </c>
      <c r="B668" t="s">
        <v>829</v>
      </c>
      <c r="C668">
        <v>7890123456</v>
      </c>
      <c r="D668">
        <v>7890123456</v>
      </c>
      <c r="E668" s="1">
        <v>45474</v>
      </c>
      <c r="F668" s="1">
        <v>45474</v>
      </c>
      <c r="G668" s="1">
        <v>45494</v>
      </c>
      <c r="H668" t="s">
        <v>59</v>
      </c>
      <c r="J668" t="s">
        <v>47</v>
      </c>
      <c r="L668" s="2" t="s">
        <v>151</v>
      </c>
      <c r="M668" t="s">
        <v>152</v>
      </c>
      <c r="N668" t="s">
        <v>153</v>
      </c>
      <c r="O668">
        <v>1</v>
      </c>
      <c r="P668">
        <v>1160.95</v>
      </c>
      <c r="Q668">
        <v>1055.4100000000001</v>
      </c>
      <c r="R668">
        <v>844.33</v>
      </c>
      <c r="S668">
        <v>211.08</v>
      </c>
      <c r="T668" t="s">
        <v>30</v>
      </c>
      <c r="X668" t="s">
        <v>31</v>
      </c>
      <c r="Y668" t="s">
        <v>32</v>
      </c>
      <c r="Z668" t="s">
        <v>64</v>
      </c>
      <c r="AA668" t="str">
        <f>IFERROR(_xlfn.XLOOKUP($J668,avoidable_ed_reference!$A$2:$A$13,avoidable_ed_reference!$C$2:$C$13),"Not Classified")</f>
        <v>Not Classified</v>
      </c>
      <c r="AB668" t="str">
        <f>IFERROR(_xlfn.XLOOKUP($B668,enrollment!$A$2:$A$801,enrollment!$I$2:$I$801),"")</f>
        <v>TN</v>
      </c>
      <c r="AC668">
        <f>IFERROR(_xlfn.XLOOKUP($B668,enrollment!$A$2:$A$801,enrollment!$L$2:$L$801),"")</f>
        <v>28</v>
      </c>
      <c r="AD668" t="str" cm="1">
        <f t="array" ref="AD668">_xlfn.IFS(AC668="","Unknown",AC668&lt;18,"0-17",AC668&lt;35,"18-34",AC668&lt;50,"35-49",AC668&lt;65,"50-64",TRUE,"65+")</f>
        <v>18-34</v>
      </c>
      <c r="AE668">
        <f>IFERROR(_xlfn.XLOOKUP($B668,enrollment!$A$2:$A$801,enrollment!$O$2:$O$801),"")</f>
        <v>5678901234</v>
      </c>
      <c r="AF668">
        <f>IFERROR(_xlfn.XLOOKUP($AE668,providers!$B$2:$B$11,providers!$Q$2:$Q$11),"")</f>
        <v>3.8</v>
      </c>
      <c r="AG668" s="1">
        <f t="shared" si="10"/>
        <v>45474</v>
      </c>
    </row>
    <row r="669" spans="1:33" x14ac:dyDescent="0.25">
      <c r="A669" t="s">
        <v>833</v>
      </c>
      <c r="B669" t="s">
        <v>834</v>
      </c>
      <c r="C669">
        <v>1122334455</v>
      </c>
      <c r="D669">
        <v>1122334455</v>
      </c>
      <c r="E669" s="1">
        <v>45411</v>
      </c>
      <c r="F669" s="1">
        <v>45411</v>
      </c>
      <c r="G669" s="1">
        <v>45438</v>
      </c>
      <c r="H669" t="s">
        <v>28</v>
      </c>
      <c r="I669">
        <v>11</v>
      </c>
      <c r="J669" t="s">
        <v>47</v>
      </c>
      <c r="K669">
        <v>99213</v>
      </c>
      <c r="O669">
        <v>1</v>
      </c>
      <c r="P669">
        <v>170.53</v>
      </c>
      <c r="Q669">
        <v>126.32</v>
      </c>
      <c r="R669">
        <v>101.06</v>
      </c>
      <c r="S669">
        <v>25.26</v>
      </c>
      <c r="T669" t="s">
        <v>545</v>
      </c>
      <c r="X669" t="s">
        <v>43</v>
      </c>
      <c r="Y669" t="s">
        <v>44</v>
      </c>
      <c r="Z669" t="s">
        <v>39</v>
      </c>
      <c r="AA669" t="str">
        <f>IFERROR(_xlfn.XLOOKUP($J669,avoidable_ed_reference!$A$2:$A$13,avoidable_ed_reference!$C$2:$C$13),"Not Classified")</f>
        <v>Not Classified</v>
      </c>
      <c r="AB669" t="str">
        <f>IFERROR(_xlfn.XLOOKUP($B669,enrollment!$A$2:$A$801,enrollment!$I$2:$I$801),"")</f>
        <v>OH</v>
      </c>
      <c r="AC669">
        <f>IFERROR(_xlfn.XLOOKUP($B669,enrollment!$A$2:$A$801,enrollment!$L$2:$L$801),"")</f>
        <v>71</v>
      </c>
      <c r="AD669" t="str" cm="1">
        <f t="array" ref="AD669">_xlfn.IFS(AC669="","Unknown",AC669&lt;18,"0-17",AC669&lt;35,"18-34",AC669&lt;50,"35-49",AC669&lt;65,"50-64",TRUE,"65+")</f>
        <v>65+</v>
      </c>
      <c r="AE669">
        <f>IFERROR(_xlfn.XLOOKUP($B669,enrollment!$A$2:$A$801,enrollment!$O$2:$O$801),"")</f>
        <v>2345678901</v>
      </c>
      <c r="AF669">
        <f>IFERROR(_xlfn.XLOOKUP($AE669,providers!$B$2:$B$11,providers!$Q$2:$Q$11),"")</f>
        <v>4.2</v>
      </c>
      <c r="AG669" s="1">
        <f t="shared" si="10"/>
        <v>45383</v>
      </c>
    </row>
    <row r="670" spans="1:33" x14ac:dyDescent="0.25">
      <c r="A670" t="s">
        <v>835</v>
      </c>
      <c r="B670" t="s">
        <v>834</v>
      </c>
      <c r="C670">
        <v>2345678901</v>
      </c>
      <c r="D670">
        <v>2345678901</v>
      </c>
      <c r="E670" s="1">
        <v>45512</v>
      </c>
      <c r="F670" s="1">
        <v>45512</v>
      </c>
      <c r="G670" s="1">
        <v>45539</v>
      </c>
      <c r="H670" t="s">
        <v>28</v>
      </c>
      <c r="I670">
        <v>11</v>
      </c>
      <c r="J670" t="s">
        <v>35</v>
      </c>
      <c r="K670">
        <v>99213</v>
      </c>
      <c r="O670">
        <v>1</v>
      </c>
      <c r="P670">
        <v>232.78</v>
      </c>
      <c r="Q670">
        <v>172.43</v>
      </c>
      <c r="R670">
        <v>137.94</v>
      </c>
      <c r="S670">
        <v>34.49</v>
      </c>
      <c r="T670" t="s">
        <v>30</v>
      </c>
      <c r="X670" t="s">
        <v>43</v>
      </c>
      <c r="Y670" t="s">
        <v>44</v>
      </c>
      <c r="Z670" t="s">
        <v>39</v>
      </c>
      <c r="AA670" t="str">
        <f>IFERROR(_xlfn.XLOOKUP($J670,avoidable_ed_reference!$A$2:$A$13,avoidable_ed_reference!$C$2:$C$13),"Not Classified")</f>
        <v>Avoidable</v>
      </c>
      <c r="AB670" t="str">
        <f>IFERROR(_xlfn.XLOOKUP($B670,enrollment!$A$2:$A$801,enrollment!$I$2:$I$801),"")</f>
        <v>OH</v>
      </c>
      <c r="AC670">
        <f>IFERROR(_xlfn.XLOOKUP($B670,enrollment!$A$2:$A$801,enrollment!$L$2:$L$801),"")</f>
        <v>71</v>
      </c>
      <c r="AD670" t="str" cm="1">
        <f t="array" ref="AD670">_xlfn.IFS(AC670="","Unknown",AC670&lt;18,"0-17",AC670&lt;35,"18-34",AC670&lt;50,"35-49",AC670&lt;65,"50-64",TRUE,"65+")</f>
        <v>65+</v>
      </c>
      <c r="AE670">
        <f>IFERROR(_xlfn.XLOOKUP($B670,enrollment!$A$2:$A$801,enrollment!$O$2:$O$801),"")</f>
        <v>2345678901</v>
      </c>
      <c r="AF670">
        <f>IFERROR(_xlfn.XLOOKUP($AE670,providers!$B$2:$B$11,providers!$Q$2:$Q$11),"")</f>
        <v>4.2</v>
      </c>
      <c r="AG670" s="1">
        <f t="shared" si="10"/>
        <v>45505</v>
      </c>
    </row>
    <row r="671" spans="1:33" x14ac:dyDescent="0.25">
      <c r="A671" t="s">
        <v>836</v>
      </c>
      <c r="B671" t="s">
        <v>834</v>
      </c>
      <c r="C671">
        <v>2345678901</v>
      </c>
      <c r="D671">
        <v>2345678901</v>
      </c>
      <c r="E671" s="1">
        <v>45653</v>
      </c>
      <c r="F671" s="1">
        <v>45653</v>
      </c>
      <c r="G671" s="1">
        <v>45684</v>
      </c>
      <c r="H671" t="s">
        <v>28</v>
      </c>
      <c r="I671">
        <v>11</v>
      </c>
      <c r="J671" t="s">
        <v>38</v>
      </c>
      <c r="K671">
        <v>99213</v>
      </c>
      <c r="O671">
        <v>1</v>
      </c>
      <c r="P671">
        <v>225.68</v>
      </c>
      <c r="Q671">
        <v>167.17</v>
      </c>
      <c r="R671">
        <v>133.74</v>
      </c>
      <c r="S671">
        <v>33.43</v>
      </c>
      <c r="T671" t="s">
        <v>30</v>
      </c>
      <c r="X671" t="s">
        <v>43</v>
      </c>
      <c r="Y671" t="s">
        <v>44</v>
      </c>
      <c r="Z671" t="s">
        <v>39</v>
      </c>
      <c r="AA671" t="str">
        <f>IFERROR(_xlfn.XLOOKUP($J671,avoidable_ed_reference!$A$2:$A$13,avoidable_ed_reference!$C$2:$C$13),"Not Classified")</f>
        <v>Not Classified</v>
      </c>
      <c r="AB671" t="str">
        <f>IFERROR(_xlfn.XLOOKUP($B671,enrollment!$A$2:$A$801,enrollment!$I$2:$I$801),"")</f>
        <v>OH</v>
      </c>
      <c r="AC671">
        <f>IFERROR(_xlfn.XLOOKUP($B671,enrollment!$A$2:$A$801,enrollment!$L$2:$L$801),"")</f>
        <v>71</v>
      </c>
      <c r="AD671" t="str" cm="1">
        <f t="array" ref="AD671">_xlfn.IFS(AC671="","Unknown",AC671&lt;18,"0-17",AC671&lt;35,"18-34",AC671&lt;50,"35-49",AC671&lt;65,"50-64",TRUE,"65+")</f>
        <v>65+</v>
      </c>
      <c r="AE671">
        <f>IFERROR(_xlfn.XLOOKUP($B671,enrollment!$A$2:$A$801,enrollment!$O$2:$O$801),"")</f>
        <v>2345678901</v>
      </c>
      <c r="AF671">
        <f>IFERROR(_xlfn.XLOOKUP($AE671,providers!$B$2:$B$11,providers!$Q$2:$Q$11),"")</f>
        <v>4.2</v>
      </c>
      <c r="AG671" s="1">
        <f t="shared" si="10"/>
        <v>45627</v>
      </c>
    </row>
    <row r="672" spans="1:33" x14ac:dyDescent="0.25">
      <c r="A672" t="s">
        <v>837</v>
      </c>
      <c r="B672" t="s">
        <v>834</v>
      </c>
      <c r="C672">
        <v>1122334455</v>
      </c>
      <c r="D672">
        <v>1122334455</v>
      </c>
      <c r="E672" s="1">
        <v>45501</v>
      </c>
      <c r="F672" s="1">
        <v>45501</v>
      </c>
      <c r="G672" s="1">
        <v>45521</v>
      </c>
      <c r="H672" t="s">
        <v>28</v>
      </c>
      <c r="I672">
        <v>11</v>
      </c>
      <c r="J672" t="s">
        <v>38</v>
      </c>
      <c r="K672">
        <v>99213</v>
      </c>
      <c r="O672">
        <v>1</v>
      </c>
      <c r="P672">
        <v>167.78</v>
      </c>
      <c r="Q672">
        <v>124.28</v>
      </c>
      <c r="R672">
        <v>99.42</v>
      </c>
      <c r="S672">
        <v>24.86</v>
      </c>
      <c r="T672" t="s">
        <v>545</v>
      </c>
      <c r="X672" t="s">
        <v>43</v>
      </c>
      <c r="Y672" t="s">
        <v>44</v>
      </c>
      <c r="Z672" t="s">
        <v>39</v>
      </c>
      <c r="AA672" t="str">
        <f>IFERROR(_xlfn.XLOOKUP($J672,avoidable_ed_reference!$A$2:$A$13,avoidable_ed_reference!$C$2:$C$13),"Not Classified")</f>
        <v>Not Classified</v>
      </c>
      <c r="AB672" t="str">
        <f>IFERROR(_xlfn.XLOOKUP($B672,enrollment!$A$2:$A$801,enrollment!$I$2:$I$801),"")</f>
        <v>OH</v>
      </c>
      <c r="AC672">
        <f>IFERROR(_xlfn.XLOOKUP($B672,enrollment!$A$2:$A$801,enrollment!$L$2:$L$801),"")</f>
        <v>71</v>
      </c>
      <c r="AD672" t="str" cm="1">
        <f t="array" ref="AD672">_xlfn.IFS(AC672="","Unknown",AC672&lt;18,"0-17",AC672&lt;35,"18-34",AC672&lt;50,"35-49",AC672&lt;65,"50-64",TRUE,"65+")</f>
        <v>65+</v>
      </c>
      <c r="AE672">
        <f>IFERROR(_xlfn.XLOOKUP($B672,enrollment!$A$2:$A$801,enrollment!$O$2:$O$801),"")</f>
        <v>2345678901</v>
      </c>
      <c r="AF672">
        <f>IFERROR(_xlfn.XLOOKUP($AE672,providers!$B$2:$B$11,providers!$Q$2:$Q$11),"")</f>
        <v>4.2</v>
      </c>
      <c r="AG672" s="1">
        <f t="shared" si="10"/>
        <v>45474</v>
      </c>
    </row>
    <row r="673" spans="1:33" x14ac:dyDescent="0.25">
      <c r="A673" t="s">
        <v>838</v>
      </c>
      <c r="B673" t="s">
        <v>834</v>
      </c>
      <c r="C673">
        <v>8901234567</v>
      </c>
      <c r="D673">
        <v>8901234567</v>
      </c>
      <c r="E673" s="1">
        <v>45503</v>
      </c>
      <c r="F673" s="1">
        <v>45503</v>
      </c>
      <c r="G673" s="1">
        <v>45517</v>
      </c>
      <c r="H673" t="s">
        <v>28</v>
      </c>
      <c r="I673">
        <v>23</v>
      </c>
      <c r="J673" t="s">
        <v>77</v>
      </c>
      <c r="K673">
        <v>99284</v>
      </c>
      <c r="O673">
        <v>1</v>
      </c>
      <c r="P673">
        <v>2152.42</v>
      </c>
      <c r="Q673">
        <v>1195.79</v>
      </c>
      <c r="R673">
        <v>956.63</v>
      </c>
      <c r="S673">
        <v>239.16</v>
      </c>
      <c r="T673" t="s">
        <v>30</v>
      </c>
      <c r="X673" t="s">
        <v>43</v>
      </c>
      <c r="Y673" t="s">
        <v>44</v>
      </c>
      <c r="Z673" t="s">
        <v>45</v>
      </c>
      <c r="AA673" t="str">
        <f>IFERROR(_xlfn.XLOOKUP($J673,avoidable_ed_reference!$A$2:$A$13,avoidable_ed_reference!$C$2:$C$13),"Not Classified")</f>
        <v>Avoidable</v>
      </c>
      <c r="AB673" t="str">
        <f>IFERROR(_xlfn.XLOOKUP($B673,enrollment!$A$2:$A$801,enrollment!$I$2:$I$801),"")</f>
        <v>OH</v>
      </c>
      <c r="AC673">
        <f>IFERROR(_xlfn.XLOOKUP($B673,enrollment!$A$2:$A$801,enrollment!$L$2:$L$801),"")</f>
        <v>71</v>
      </c>
      <c r="AD673" t="str" cm="1">
        <f t="array" ref="AD673">_xlfn.IFS(AC673="","Unknown",AC673&lt;18,"0-17",AC673&lt;35,"18-34",AC673&lt;50,"35-49",AC673&lt;65,"50-64",TRUE,"65+")</f>
        <v>65+</v>
      </c>
      <c r="AE673">
        <f>IFERROR(_xlfn.XLOOKUP($B673,enrollment!$A$2:$A$801,enrollment!$O$2:$O$801),"")</f>
        <v>2345678901</v>
      </c>
      <c r="AF673">
        <f>IFERROR(_xlfn.XLOOKUP($AE673,providers!$B$2:$B$11,providers!$Q$2:$Q$11),"")</f>
        <v>4.2</v>
      </c>
      <c r="AG673" s="1">
        <f t="shared" si="10"/>
        <v>45474</v>
      </c>
    </row>
    <row r="674" spans="1:33" x14ac:dyDescent="0.25">
      <c r="A674" t="s">
        <v>839</v>
      </c>
      <c r="B674" t="s">
        <v>834</v>
      </c>
      <c r="C674">
        <v>2345678901</v>
      </c>
      <c r="D674">
        <v>2345678901</v>
      </c>
      <c r="E674" s="1">
        <v>45372</v>
      </c>
      <c r="F674" s="1">
        <v>45372</v>
      </c>
      <c r="G674" s="1">
        <v>45404</v>
      </c>
      <c r="H674" t="s">
        <v>28</v>
      </c>
      <c r="I674">
        <v>11</v>
      </c>
      <c r="J674" t="s">
        <v>38</v>
      </c>
      <c r="K674">
        <v>99213</v>
      </c>
      <c r="O674">
        <v>1</v>
      </c>
      <c r="P674">
        <v>206.58</v>
      </c>
      <c r="Q674">
        <v>153.02000000000001</v>
      </c>
      <c r="R674">
        <v>122.42</v>
      </c>
      <c r="S674">
        <v>30.6</v>
      </c>
      <c r="T674" t="s">
        <v>30</v>
      </c>
      <c r="X674" t="s">
        <v>43</v>
      </c>
      <c r="Y674" t="s">
        <v>44</v>
      </c>
      <c r="Z674" t="s">
        <v>39</v>
      </c>
      <c r="AA674" t="str">
        <f>IFERROR(_xlfn.XLOOKUP($J674,avoidable_ed_reference!$A$2:$A$13,avoidable_ed_reference!$C$2:$C$13),"Not Classified")</f>
        <v>Not Classified</v>
      </c>
      <c r="AB674" t="str">
        <f>IFERROR(_xlfn.XLOOKUP($B674,enrollment!$A$2:$A$801,enrollment!$I$2:$I$801),"")</f>
        <v>OH</v>
      </c>
      <c r="AC674">
        <f>IFERROR(_xlfn.XLOOKUP($B674,enrollment!$A$2:$A$801,enrollment!$L$2:$L$801),"")</f>
        <v>71</v>
      </c>
      <c r="AD674" t="str" cm="1">
        <f t="array" ref="AD674">_xlfn.IFS(AC674="","Unknown",AC674&lt;18,"0-17",AC674&lt;35,"18-34",AC674&lt;50,"35-49",AC674&lt;65,"50-64",TRUE,"65+")</f>
        <v>65+</v>
      </c>
      <c r="AE674">
        <f>IFERROR(_xlfn.XLOOKUP($B674,enrollment!$A$2:$A$801,enrollment!$O$2:$O$801),"")</f>
        <v>2345678901</v>
      </c>
      <c r="AF674">
        <f>IFERROR(_xlfn.XLOOKUP($AE674,providers!$B$2:$B$11,providers!$Q$2:$Q$11),"")</f>
        <v>4.2</v>
      </c>
      <c r="AG674" s="1">
        <f t="shared" si="10"/>
        <v>45352</v>
      </c>
    </row>
    <row r="675" spans="1:33" x14ac:dyDescent="0.25">
      <c r="A675" t="s">
        <v>840</v>
      </c>
      <c r="B675" t="s">
        <v>841</v>
      </c>
      <c r="C675">
        <v>5678901234</v>
      </c>
      <c r="D675">
        <v>5678901234</v>
      </c>
      <c r="E675" s="1">
        <v>45329</v>
      </c>
      <c r="F675" s="1">
        <v>45329</v>
      </c>
      <c r="G675" s="1">
        <v>45349</v>
      </c>
      <c r="H675" t="s">
        <v>28</v>
      </c>
      <c r="I675">
        <v>20</v>
      </c>
      <c r="J675" t="s">
        <v>35</v>
      </c>
      <c r="K675">
        <v>99213</v>
      </c>
      <c r="O675">
        <v>1</v>
      </c>
      <c r="P675">
        <v>167.43</v>
      </c>
      <c r="Q675">
        <v>128.79</v>
      </c>
      <c r="R675">
        <v>103.03</v>
      </c>
      <c r="S675">
        <v>25.76</v>
      </c>
      <c r="T675" t="s">
        <v>30</v>
      </c>
      <c r="X675" t="s">
        <v>146</v>
      </c>
      <c r="Y675" t="s">
        <v>147</v>
      </c>
      <c r="Z675" t="s">
        <v>36</v>
      </c>
      <c r="AA675" t="str">
        <f>IFERROR(_xlfn.XLOOKUP($J675,avoidable_ed_reference!$A$2:$A$13,avoidable_ed_reference!$C$2:$C$13),"Not Classified")</f>
        <v>Avoidable</v>
      </c>
      <c r="AB675" t="str">
        <f>IFERROR(_xlfn.XLOOKUP($B675,enrollment!$A$2:$A$801,enrollment!$I$2:$I$801),"")</f>
        <v>OH</v>
      </c>
      <c r="AC675">
        <f>IFERROR(_xlfn.XLOOKUP($B675,enrollment!$A$2:$A$801,enrollment!$L$2:$L$801),"")</f>
        <v>85</v>
      </c>
      <c r="AD675" t="str" cm="1">
        <f t="array" ref="AD675">_xlfn.IFS(AC675="","Unknown",AC675&lt;18,"0-17",AC675&lt;35,"18-34",AC675&lt;50,"35-49",AC675&lt;65,"50-64",TRUE,"65+")</f>
        <v>65+</v>
      </c>
      <c r="AE675">
        <f>IFERROR(_xlfn.XLOOKUP($B675,enrollment!$A$2:$A$801,enrollment!$O$2:$O$801),"")</f>
        <v>6789012345</v>
      </c>
      <c r="AF675">
        <f>IFERROR(_xlfn.XLOOKUP($AE675,providers!$B$2:$B$11,providers!$Q$2:$Q$11),"")</f>
        <v>4.0999999999999996</v>
      </c>
      <c r="AG675" s="1">
        <f t="shared" si="10"/>
        <v>45323</v>
      </c>
    </row>
    <row r="676" spans="1:33" x14ac:dyDescent="0.25">
      <c r="A676" t="s">
        <v>842</v>
      </c>
      <c r="B676" t="s">
        <v>841</v>
      </c>
      <c r="C676">
        <v>6789012345</v>
      </c>
      <c r="D676">
        <v>6789012345</v>
      </c>
      <c r="E676" s="1">
        <v>45568</v>
      </c>
      <c r="F676" s="1">
        <v>45568</v>
      </c>
      <c r="G676" s="1">
        <v>45586</v>
      </c>
      <c r="H676" t="s">
        <v>28</v>
      </c>
      <c r="I676">
        <v>11</v>
      </c>
      <c r="J676" t="s">
        <v>47</v>
      </c>
      <c r="K676">
        <v>99213</v>
      </c>
      <c r="O676">
        <v>1</v>
      </c>
      <c r="P676">
        <v>174.5</v>
      </c>
      <c r="Q676">
        <v>129.26</v>
      </c>
      <c r="R676">
        <v>103.41</v>
      </c>
      <c r="S676">
        <v>25.85</v>
      </c>
      <c r="T676" t="s">
        <v>30</v>
      </c>
      <c r="X676" t="s">
        <v>146</v>
      </c>
      <c r="Y676" t="s">
        <v>147</v>
      </c>
      <c r="Z676" t="s">
        <v>39</v>
      </c>
      <c r="AA676" t="str">
        <f>IFERROR(_xlfn.XLOOKUP($J676,avoidable_ed_reference!$A$2:$A$13,avoidable_ed_reference!$C$2:$C$13),"Not Classified")</f>
        <v>Not Classified</v>
      </c>
      <c r="AB676" t="str">
        <f>IFERROR(_xlfn.XLOOKUP($B676,enrollment!$A$2:$A$801,enrollment!$I$2:$I$801),"")</f>
        <v>OH</v>
      </c>
      <c r="AC676">
        <f>IFERROR(_xlfn.XLOOKUP($B676,enrollment!$A$2:$A$801,enrollment!$L$2:$L$801),"")</f>
        <v>85</v>
      </c>
      <c r="AD676" t="str" cm="1">
        <f t="array" ref="AD676">_xlfn.IFS(AC676="","Unknown",AC676&lt;18,"0-17",AC676&lt;35,"18-34",AC676&lt;50,"35-49",AC676&lt;65,"50-64",TRUE,"65+")</f>
        <v>65+</v>
      </c>
      <c r="AE676">
        <f>IFERROR(_xlfn.XLOOKUP($B676,enrollment!$A$2:$A$801,enrollment!$O$2:$O$801),"")</f>
        <v>6789012345</v>
      </c>
      <c r="AF676">
        <f>IFERROR(_xlfn.XLOOKUP($AE676,providers!$B$2:$B$11,providers!$Q$2:$Q$11),"")</f>
        <v>4.0999999999999996</v>
      </c>
      <c r="AG676" s="1">
        <f t="shared" si="10"/>
        <v>45566</v>
      </c>
    </row>
    <row r="677" spans="1:33" x14ac:dyDescent="0.25">
      <c r="A677" t="s">
        <v>843</v>
      </c>
      <c r="B677" t="s">
        <v>841</v>
      </c>
      <c r="C677">
        <v>2233445566</v>
      </c>
      <c r="D677">
        <v>2233445566</v>
      </c>
      <c r="E677" s="1">
        <v>45541</v>
      </c>
      <c r="F677" s="1">
        <v>45541</v>
      </c>
      <c r="G677" s="1">
        <v>45558</v>
      </c>
      <c r="H677" t="s">
        <v>28</v>
      </c>
      <c r="I677">
        <v>23</v>
      </c>
      <c r="J677" t="s">
        <v>77</v>
      </c>
      <c r="K677">
        <v>99284</v>
      </c>
      <c r="O677">
        <v>1</v>
      </c>
      <c r="P677">
        <v>2260.33</v>
      </c>
      <c r="Q677">
        <v>1255.74</v>
      </c>
      <c r="R677">
        <v>1004.59</v>
      </c>
      <c r="S677">
        <v>251.15</v>
      </c>
      <c r="T677" t="s">
        <v>30</v>
      </c>
      <c r="X677" t="s">
        <v>146</v>
      </c>
      <c r="Y677" t="s">
        <v>147</v>
      </c>
      <c r="Z677" t="s">
        <v>45</v>
      </c>
      <c r="AA677" t="str">
        <f>IFERROR(_xlfn.XLOOKUP($J677,avoidable_ed_reference!$A$2:$A$13,avoidable_ed_reference!$C$2:$C$13),"Not Classified")</f>
        <v>Avoidable</v>
      </c>
      <c r="AB677" t="str">
        <f>IFERROR(_xlfn.XLOOKUP($B677,enrollment!$A$2:$A$801,enrollment!$I$2:$I$801),"")</f>
        <v>OH</v>
      </c>
      <c r="AC677">
        <f>IFERROR(_xlfn.XLOOKUP($B677,enrollment!$A$2:$A$801,enrollment!$L$2:$L$801),"")</f>
        <v>85</v>
      </c>
      <c r="AD677" t="str" cm="1">
        <f t="array" ref="AD677">_xlfn.IFS(AC677="","Unknown",AC677&lt;18,"0-17",AC677&lt;35,"18-34",AC677&lt;50,"35-49",AC677&lt;65,"50-64",TRUE,"65+")</f>
        <v>65+</v>
      </c>
      <c r="AE677">
        <f>IFERROR(_xlfn.XLOOKUP($B677,enrollment!$A$2:$A$801,enrollment!$O$2:$O$801),"")</f>
        <v>6789012345</v>
      </c>
      <c r="AF677">
        <f>IFERROR(_xlfn.XLOOKUP($AE677,providers!$B$2:$B$11,providers!$Q$2:$Q$11),"")</f>
        <v>4.0999999999999996</v>
      </c>
      <c r="AG677" s="1">
        <f t="shared" si="10"/>
        <v>45536</v>
      </c>
    </row>
    <row r="678" spans="1:33" x14ac:dyDescent="0.25">
      <c r="A678" t="s">
        <v>844</v>
      </c>
      <c r="B678" t="s">
        <v>841</v>
      </c>
      <c r="C678">
        <v>6789012345</v>
      </c>
      <c r="D678">
        <v>6789012345</v>
      </c>
      <c r="E678" s="1">
        <v>45426</v>
      </c>
      <c r="F678" s="1">
        <v>45426</v>
      </c>
      <c r="G678" s="1">
        <v>45454</v>
      </c>
      <c r="H678" t="s">
        <v>28</v>
      </c>
      <c r="I678">
        <v>11</v>
      </c>
      <c r="J678" t="s">
        <v>35</v>
      </c>
      <c r="K678">
        <v>99213</v>
      </c>
      <c r="O678">
        <v>1</v>
      </c>
      <c r="P678">
        <v>205.31</v>
      </c>
      <c r="Q678">
        <v>152.08000000000001</v>
      </c>
      <c r="R678">
        <v>121.66</v>
      </c>
      <c r="S678">
        <v>30.42</v>
      </c>
      <c r="T678" t="s">
        <v>30</v>
      </c>
      <c r="X678" t="s">
        <v>146</v>
      </c>
      <c r="Y678" t="s">
        <v>147</v>
      </c>
      <c r="Z678" t="s">
        <v>39</v>
      </c>
      <c r="AA678" t="str">
        <f>IFERROR(_xlfn.XLOOKUP($J678,avoidable_ed_reference!$A$2:$A$13,avoidable_ed_reference!$C$2:$C$13),"Not Classified")</f>
        <v>Avoidable</v>
      </c>
      <c r="AB678" t="str">
        <f>IFERROR(_xlfn.XLOOKUP($B678,enrollment!$A$2:$A$801,enrollment!$I$2:$I$801),"")</f>
        <v>OH</v>
      </c>
      <c r="AC678">
        <f>IFERROR(_xlfn.XLOOKUP($B678,enrollment!$A$2:$A$801,enrollment!$L$2:$L$801),"")</f>
        <v>85</v>
      </c>
      <c r="AD678" t="str" cm="1">
        <f t="array" ref="AD678">_xlfn.IFS(AC678="","Unknown",AC678&lt;18,"0-17",AC678&lt;35,"18-34",AC678&lt;50,"35-49",AC678&lt;65,"50-64",TRUE,"65+")</f>
        <v>65+</v>
      </c>
      <c r="AE678">
        <f>IFERROR(_xlfn.XLOOKUP($B678,enrollment!$A$2:$A$801,enrollment!$O$2:$O$801),"")</f>
        <v>6789012345</v>
      </c>
      <c r="AF678">
        <f>IFERROR(_xlfn.XLOOKUP($AE678,providers!$B$2:$B$11,providers!$Q$2:$Q$11),"")</f>
        <v>4.0999999999999996</v>
      </c>
      <c r="AG678" s="1">
        <f t="shared" si="10"/>
        <v>45413</v>
      </c>
    </row>
    <row r="679" spans="1:33" x14ac:dyDescent="0.25">
      <c r="A679" t="s">
        <v>845</v>
      </c>
      <c r="B679" t="s">
        <v>841</v>
      </c>
      <c r="C679">
        <v>6789012345</v>
      </c>
      <c r="D679">
        <v>6789012345</v>
      </c>
      <c r="E679" s="1">
        <v>45622</v>
      </c>
      <c r="F679" s="1">
        <v>45622</v>
      </c>
      <c r="G679" s="1">
        <v>45648</v>
      </c>
      <c r="H679" t="s">
        <v>28</v>
      </c>
      <c r="I679">
        <v>11</v>
      </c>
      <c r="J679" t="s">
        <v>47</v>
      </c>
      <c r="K679">
        <v>99213</v>
      </c>
      <c r="O679">
        <v>1</v>
      </c>
      <c r="P679">
        <v>218.62</v>
      </c>
      <c r="Q679">
        <v>161.94</v>
      </c>
      <c r="R679">
        <v>129.55000000000001</v>
      </c>
      <c r="S679">
        <v>32.39</v>
      </c>
      <c r="T679" t="s">
        <v>30</v>
      </c>
      <c r="X679" t="s">
        <v>146</v>
      </c>
      <c r="Y679" t="s">
        <v>147</v>
      </c>
      <c r="Z679" t="s">
        <v>39</v>
      </c>
      <c r="AA679" t="str">
        <f>IFERROR(_xlfn.XLOOKUP($J679,avoidable_ed_reference!$A$2:$A$13,avoidable_ed_reference!$C$2:$C$13),"Not Classified")</f>
        <v>Not Classified</v>
      </c>
      <c r="AB679" t="str">
        <f>IFERROR(_xlfn.XLOOKUP($B679,enrollment!$A$2:$A$801,enrollment!$I$2:$I$801),"")</f>
        <v>OH</v>
      </c>
      <c r="AC679">
        <f>IFERROR(_xlfn.XLOOKUP($B679,enrollment!$A$2:$A$801,enrollment!$L$2:$L$801),"")</f>
        <v>85</v>
      </c>
      <c r="AD679" t="str" cm="1">
        <f t="array" ref="AD679">_xlfn.IFS(AC679="","Unknown",AC679&lt;18,"0-17",AC679&lt;35,"18-34",AC679&lt;50,"35-49",AC679&lt;65,"50-64",TRUE,"65+")</f>
        <v>65+</v>
      </c>
      <c r="AE679">
        <f>IFERROR(_xlfn.XLOOKUP($B679,enrollment!$A$2:$A$801,enrollment!$O$2:$O$801),"")</f>
        <v>6789012345</v>
      </c>
      <c r="AF679">
        <f>IFERROR(_xlfn.XLOOKUP($AE679,providers!$B$2:$B$11,providers!$Q$2:$Q$11),"")</f>
        <v>4.0999999999999996</v>
      </c>
      <c r="AG679" s="1">
        <f t="shared" si="10"/>
        <v>45597</v>
      </c>
    </row>
    <row r="680" spans="1:33" x14ac:dyDescent="0.25">
      <c r="A680" t="s">
        <v>846</v>
      </c>
      <c r="B680" t="s">
        <v>841</v>
      </c>
      <c r="C680">
        <v>1122334455</v>
      </c>
      <c r="D680">
        <v>1122334455</v>
      </c>
      <c r="E680" s="1">
        <v>45514</v>
      </c>
      <c r="F680" s="1">
        <v>45514</v>
      </c>
      <c r="G680" s="1">
        <v>45532</v>
      </c>
      <c r="H680" t="s">
        <v>28</v>
      </c>
      <c r="I680">
        <v>11</v>
      </c>
      <c r="J680" t="s">
        <v>35</v>
      </c>
      <c r="K680">
        <v>99213</v>
      </c>
      <c r="O680">
        <v>1</v>
      </c>
      <c r="P680">
        <v>186.33</v>
      </c>
      <c r="Q680">
        <v>138.02000000000001</v>
      </c>
      <c r="R680">
        <v>110.42</v>
      </c>
      <c r="S680">
        <v>27.6</v>
      </c>
      <c r="T680" t="s">
        <v>545</v>
      </c>
      <c r="X680" t="s">
        <v>146</v>
      </c>
      <c r="Y680" t="s">
        <v>147</v>
      </c>
      <c r="Z680" t="s">
        <v>39</v>
      </c>
      <c r="AA680" t="str">
        <f>IFERROR(_xlfn.XLOOKUP($J680,avoidable_ed_reference!$A$2:$A$13,avoidable_ed_reference!$C$2:$C$13),"Not Classified")</f>
        <v>Avoidable</v>
      </c>
      <c r="AB680" t="str">
        <f>IFERROR(_xlfn.XLOOKUP($B680,enrollment!$A$2:$A$801,enrollment!$I$2:$I$801),"")</f>
        <v>OH</v>
      </c>
      <c r="AC680">
        <f>IFERROR(_xlfn.XLOOKUP($B680,enrollment!$A$2:$A$801,enrollment!$L$2:$L$801),"")</f>
        <v>85</v>
      </c>
      <c r="AD680" t="str" cm="1">
        <f t="array" ref="AD680">_xlfn.IFS(AC680="","Unknown",AC680&lt;18,"0-17",AC680&lt;35,"18-34",AC680&lt;50,"35-49",AC680&lt;65,"50-64",TRUE,"65+")</f>
        <v>65+</v>
      </c>
      <c r="AE680">
        <f>IFERROR(_xlfn.XLOOKUP($B680,enrollment!$A$2:$A$801,enrollment!$O$2:$O$801),"")</f>
        <v>6789012345</v>
      </c>
      <c r="AF680">
        <f>IFERROR(_xlfn.XLOOKUP($AE680,providers!$B$2:$B$11,providers!$Q$2:$Q$11),"")</f>
        <v>4.0999999999999996</v>
      </c>
      <c r="AG680" s="1">
        <f t="shared" si="10"/>
        <v>45505</v>
      </c>
    </row>
    <row r="681" spans="1:33" x14ac:dyDescent="0.25">
      <c r="A681" t="s">
        <v>847</v>
      </c>
      <c r="B681" t="s">
        <v>841</v>
      </c>
      <c r="C681">
        <v>9012345678</v>
      </c>
      <c r="D681">
        <v>9012345678</v>
      </c>
      <c r="E681" s="1">
        <v>45550</v>
      </c>
      <c r="F681" s="1">
        <v>45550</v>
      </c>
      <c r="G681" s="1">
        <v>45582</v>
      </c>
      <c r="H681" t="s">
        <v>67</v>
      </c>
      <c r="I681">
        <v>21</v>
      </c>
      <c r="J681" t="s">
        <v>99</v>
      </c>
      <c r="K681">
        <v>99223</v>
      </c>
      <c r="O681">
        <v>1</v>
      </c>
      <c r="P681">
        <v>33147.18</v>
      </c>
      <c r="Q681">
        <v>21385.279999999999</v>
      </c>
      <c r="R681">
        <v>17108.22</v>
      </c>
      <c r="S681">
        <v>4277.0600000000004</v>
      </c>
      <c r="T681" t="s">
        <v>30</v>
      </c>
      <c r="V681">
        <v>1</v>
      </c>
      <c r="W681" s="2" t="s">
        <v>68</v>
      </c>
      <c r="X681" t="s">
        <v>146</v>
      </c>
      <c r="Y681" t="s">
        <v>147</v>
      </c>
      <c r="Z681" t="s">
        <v>69</v>
      </c>
      <c r="AA681" t="str">
        <f>IFERROR(_xlfn.XLOOKUP($J681,avoidable_ed_reference!$A$2:$A$13,avoidable_ed_reference!$C$2:$C$13),"Not Classified")</f>
        <v>Not Classified</v>
      </c>
      <c r="AB681" t="str">
        <f>IFERROR(_xlfn.XLOOKUP($B681,enrollment!$A$2:$A$801,enrollment!$I$2:$I$801),"")</f>
        <v>OH</v>
      </c>
      <c r="AC681">
        <f>IFERROR(_xlfn.XLOOKUP($B681,enrollment!$A$2:$A$801,enrollment!$L$2:$L$801),"")</f>
        <v>85</v>
      </c>
      <c r="AD681" t="str" cm="1">
        <f t="array" ref="AD681">_xlfn.IFS(AC681="","Unknown",AC681&lt;18,"0-17",AC681&lt;35,"18-34",AC681&lt;50,"35-49",AC681&lt;65,"50-64",TRUE,"65+")</f>
        <v>65+</v>
      </c>
      <c r="AE681">
        <f>IFERROR(_xlfn.XLOOKUP($B681,enrollment!$A$2:$A$801,enrollment!$O$2:$O$801),"")</f>
        <v>6789012345</v>
      </c>
      <c r="AF681">
        <f>IFERROR(_xlfn.XLOOKUP($AE681,providers!$B$2:$B$11,providers!$Q$2:$Q$11),"")</f>
        <v>4.0999999999999996</v>
      </c>
      <c r="AG681" s="1">
        <f t="shared" si="10"/>
        <v>45536</v>
      </c>
    </row>
    <row r="682" spans="1:33" x14ac:dyDescent="0.25">
      <c r="A682" t="s">
        <v>848</v>
      </c>
      <c r="B682" t="s">
        <v>841</v>
      </c>
      <c r="C682">
        <v>6789012345</v>
      </c>
      <c r="D682">
        <v>6789012345</v>
      </c>
      <c r="E682" s="1">
        <v>45653</v>
      </c>
      <c r="F682" s="1">
        <v>45653</v>
      </c>
      <c r="G682" s="1">
        <v>45674</v>
      </c>
      <c r="H682" t="s">
        <v>28</v>
      </c>
      <c r="I682">
        <v>11</v>
      </c>
      <c r="J682" t="s">
        <v>47</v>
      </c>
      <c r="K682">
        <v>99213</v>
      </c>
      <c r="O682">
        <v>1</v>
      </c>
      <c r="P682">
        <v>172.98</v>
      </c>
      <c r="Q682">
        <v>128.13</v>
      </c>
      <c r="R682">
        <v>102.5</v>
      </c>
      <c r="S682">
        <v>25.63</v>
      </c>
      <c r="T682" t="s">
        <v>30</v>
      </c>
      <c r="X682" t="s">
        <v>146</v>
      </c>
      <c r="Y682" t="s">
        <v>147</v>
      </c>
      <c r="Z682" t="s">
        <v>39</v>
      </c>
      <c r="AA682" t="str">
        <f>IFERROR(_xlfn.XLOOKUP($J682,avoidable_ed_reference!$A$2:$A$13,avoidable_ed_reference!$C$2:$C$13),"Not Classified")</f>
        <v>Not Classified</v>
      </c>
      <c r="AB682" t="str">
        <f>IFERROR(_xlfn.XLOOKUP($B682,enrollment!$A$2:$A$801,enrollment!$I$2:$I$801),"")</f>
        <v>OH</v>
      </c>
      <c r="AC682">
        <f>IFERROR(_xlfn.XLOOKUP($B682,enrollment!$A$2:$A$801,enrollment!$L$2:$L$801),"")</f>
        <v>85</v>
      </c>
      <c r="AD682" t="str" cm="1">
        <f t="array" ref="AD682">_xlfn.IFS(AC682="","Unknown",AC682&lt;18,"0-17",AC682&lt;35,"18-34",AC682&lt;50,"35-49",AC682&lt;65,"50-64",TRUE,"65+")</f>
        <v>65+</v>
      </c>
      <c r="AE682">
        <f>IFERROR(_xlfn.XLOOKUP($B682,enrollment!$A$2:$A$801,enrollment!$O$2:$O$801),"")</f>
        <v>6789012345</v>
      </c>
      <c r="AF682">
        <f>IFERROR(_xlfn.XLOOKUP($AE682,providers!$B$2:$B$11,providers!$Q$2:$Q$11),"")</f>
        <v>4.0999999999999996</v>
      </c>
      <c r="AG682" s="1">
        <f t="shared" si="10"/>
        <v>45627</v>
      </c>
    </row>
    <row r="683" spans="1:33" x14ac:dyDescent="0.25">
      <c r="A683" t="s">
        <v>849</v>
      </c>
      <c r="B683" t="s">
        <v>841</v>
      </c>
      <c r="C683">
        <v>5678901234</v>
      </c>
      <c r="D683">
        <v>5678901234</v>
      </c>
      <c r="E683" s="1">
        <v>45399</v>
      </c>
      <c r="F683" s="1">
        <v>45399</v>
      </c>
      <c r="G683" s="1">
        <v>45423</v>
      </c>
      <c r="H683" t="s">
        <v>28</v>
      </c>
      <c r="I683">
        <v>20</v>
      </c>
      <c r="J683" t="s">
        <v>35</v>
      </c>
      <c r="K683">
        <v>99213</v>
      </c>
      <c r="O683">
        <v>1</v>
      </c>
      <c r="P683">
        <v>199.91</v>
      </c>
      <c r="Q683">
        <v>153.78</v>
      </c>
      <c r="R683">
        <v>123.02</v>
      </c>
      <c r="S683">
        <v>30.76</v>
      </c>
      <c r="T683" t="s">
        <v>30</v>
      </c>
      <c r="X683" t="s">
        <v>146</v>
      </c>
      <c r="Y683" t="s">
        <v>147</v>
      </c>
      <c r="Z683" t="s">
        <v>36</v>
      </c>
      <c r="AA683" t="str">
        <f>IFERROR(_xlfn.XLOOKUP($J683,avoidable_ed_reference!$A$2:$A$13,avoidable_ed_reference!$C$2:$C$13),"Not Classified")</f>
        <v>Avoidable</v>
      </c>
      <c r="AB683" t="str">
        <f>IFERROR(_xlfn.XLOOKUP($B683,enrollment!$A$2:$A$801,enrollment!$I$2:$I$801),"")</f>
        <v>OH</v>
      </c>
      <c r="AC683">
        <f>IFERROR(_xlfn.XLOOKUP($B683,enrollment!$A$2:$A$801,enrollment!$L$2:$L$801),"")</f>
        <v>85</v>
      </c>
      <c r="AD683" t="str" cm="1">
        <f t="array" ref="AD683">_xlfn.IFS(AC683="","Unknown",AC683&lt;18,"0-17",AC683&lt;35,"18-34",AC683&lt;50,"35-49",AC683&lt;65,"50-64",TRUE,"65+")</f>
        <v>65+</v>
      </c>
      <c r="AE683">
        <f>IFERROR(_xlfn.XLOOKUP($B683,enrollment!$A$2:$A$801,enrollment!$O$2:$O$801),"")</f>
        <v>6789012345</v>
      </c>
      <c r="AF683">
        <f>IFERROR(_xlfn.XLOOKUP($AE683,providers!$B$2:$B$11,providers!$Q$2:$Q$11),"")</f>
        <v>4.0999999999999996</v>
      </c>
      <c r="AG683" s="1">
        <f t="shared" si="10"/>
        <v>45383</v>
      </c>
    </row>
    <row r="684" spans="1:33" x14ac:dyDescent="0.25">
      <c r="A684" t="s">
        <v>850</v>
      </c>
      <c r="B684" t="s">
        <v>841</v>
      </c>
      <c r="C684">
        <v>2345678901</v>
      </c>
      <c r="D684">
        <v>2345678901</v>
      </c>
      <c r="E684" s="1">
        <v>45444</v>
      </c>
      <c r="F684" s="1">
        <v>45444</v>
      </c>
      <c r="G684" s="1">
        <v>45474</v>
      </c>
      <c r="H684" t="s">
        <v>59</v>
      </c>
      <c r="J684" t="s">
        <v>47</v>
      </c>
      <c r="L684" s="2" t="s">
        <v>151</v>
      </c>
      <c r="M684" t="s">
        <v>152</v>
      </c>
      <c r="N684" t="s">
        <v>153</v>
      </c>
      <c r="O684">
        <v>1</v>
      </c>
      <c r="P684">
        <v>975.59</v>
      </c>
      <c r="Q684">
        <v>886.9</v>
      </c>
      <c r="R684">
        <v>709.52</v>
      </c>
      <c r="S684">
        <v>177.38</v>
      </c>
      <c r="T684" t="s">
        <v>30</v>
      </c>
      <c r="X684" t="s">
        <v>146</v>
      </c>
      <c r="Y684" t="s">
        <v>147</v>
      </c>
      <c r="Z684" t="s">
        <v>64</v>
      </c>
      <c r="AA684" t="str">
        <f>IFERROR(_xlfn.XLOOKUP($J684,avoidable_ed_reference!$A$2:$A$13,avoidable_ed_reference!$C$2:$C$13),"Not Classified")</f>
        <v>Not Classified</v>
      </c>
      <c r="AB684" t="str">
        <f>IFERROR(_xlfn.XLOOKUP($B684,enrollment!$A$2:$A$801,enrollment!$I$2:$I$801),"")</f>
        <v>OH</v>
      </c>
      <c r="AC684">
        <f>IFERROR(_xlfn.XLOOKUP($B684,enrollment!$A$2:$A$801,enrollment!$L$2:$L$801),"")</f>
        <v>85</v>
      </c>
      <c r="AD684" t="str" cm="1">
        <f t="array" ref="AD684">_xlfn.IFS(AC684="","Unknown",AC684&lt;18,"0-17",AC684&lt;35,"18-34",AC684&lt;50,"35-49",AC684&lt;65,"50-64",TRUE,"65+")</f>
        <v>65+</v>
      </c>
      <c r="AE684">
        <f>IFERROR(_xlfn.XLOOKUP($B684,enrollment!$A$2:$A$801,enrollment!$O$2:$O$801),"")</f>
        <v>6789012345</v>
      </c>
      <c r="AF684">
        <f>IFERROR(_xlfn.XLOOKUP($AE684,providers!$B$2:$B$11,providers!$Q$2:$Q$11),"")</f>
        <v>4.0999999999999996</v>
      </c>
      <c r="AG684" s="1">
        <f t="shared" si="10"/>
        <v>45444</v>
      </c>
    </row>
    <row r="685" spans="1:33" x14ac:dyDescent="0.25">
      <c r="A685" t="s">
        <v>851</v>
      </c>
      <c r="B685" t="s">
        <v>841</v>
      </c>
      <c r="C685">
        <v>6789012345</v>
      </c>
      <c r="D685">
        <v>6789012345</v>
      </c>
      <c r="E685" s="1">
        <v>45628</v>
      </c>
      <c r="F685" s="1">
        <v>45628</v>
      </c>
      <c r="G685" s="1">
        <v>45642</v>
      </c>
      <c r="H685" t="s">
        <v>28</v>
      </c>
      <c r="I685">
        <v>11</v>
      </c>
      <c r="J685" t="s">
        <v>47</v>
      </c>
      <c r="K685">
        <v>99213</v>
      </c>
      <c r="O685">
        <v>1</v>
      </c>
      <c r="P685">
        <v>241.27</v>
      </c>
      <c r="Q685">
        <v>178.72</v>
      </c>
      <c r="R685">
        <v>142.97999999999999</v>
      </c>
      <c r="S685">
        <v>35.74</v>
      </c>
      <c r="T685" t="s">
        <v>30</v>
      </c>
      <c r="X685" t="s">
        <v>146</v>
      </c>
      <c r="Y685" t="s">
        <v>147</v>
      </c>
      <c r="Z685" t="s">
        <v>39</v>
      </c>
      <c r="AA685" t="str">
        <f>IFERROR(_xlfn.XLOOKUP($J685,avoidable_ed_reference!$A$2:$A$13,avoidable_ed_reference!$C$2:$C$13),"Not Classified")</f>
        <v>Not Classified</v>
      </c>
      <c r="AB685" t="str">
        <f>IFERROR(_xlfn.XLOOKUP($B685,enrollment!$A$2:$A$801,enrollment!$I$2:$I$801),"")</f>
        <v>OH</v>
      </c>
      <c r="AC685">
        <f>IFERROR(_xlfn.XLOOKUP($B685,enrollment!$A$2:$A$801,enrollment!$L$2:$L$801),"")</f>
        <v>85</v>
      </c>
      <c r="AD685" t="str" cm="1">
        <f t="array" ref="AD685">_xlfn.IFS(AC685="","Unknown",AC685&lt;18,"0-17",AC685&lt;35,"18-34",AC685&lt;50,"35-49",AC685&lt;65,"50-64",TRUE,"65+")</f>
        <v>65+</v>
      </c>
      <c r="AE685">
        <f>IFERROR(_xlfn.XLOOKUP($B685,enrollment!$A$2:$A$801,enrollment!$O$2:$O$801),"")</f>
        <v>6789012345</v>
      </c>
      <c r="AF685">
        <f>IFERROR(_xlfn.XLOOKUP($AE685,providers!$B$2:$B$11,providers!$Q$2:$Q$11),"")</f>
        <v>4.0999999999999996</v>
      </c>
      <c r="AG685" s="1">
        <f t="shared" si="10"/>
        <v>45627</v>
      </c>
    </row>
    <row r="686" spans="1:33" x14ac:dyDescent="0.25">
      <c r="A686" t="s">
        <v>852</v>
      </c>
      <c r="B686" t="s">
        <v>841</v>
      </c>
      <c r="C686">
        <v>6789012345</v>
      </c>
      <c r="D686">
        <v>6789012345</v>
      </c>
      <c r="E686" s="1">
        <v>45467</v>
      </c>
      <c r="F686" s="1">
        <v>45467</v>
      </c>
      <c r="G686" s="1">
        <v>45499</v>
      </c>
      <c r="H686" t="s">
        <v>28</v>
      </c>
      <c r="I686">
        <v>11</v>
      </c>
      <c r="J686" t="s">
        <v>38</v>
      </c>
      <c r="K686">
        <v>99213</v>
      </c>
      <c r="O686">
        <v>1</v>
      </c>
      <c r="P686">
        <v>179.51</v>
      </c>
      <c r="Q686">
        <v>132.97</v>
      </c>
      <c r="R686">
        <v>106.38</v>
      </c>
      <c r="S686">
        <v>26.59</v>
      </c>
      <c r="T686" t="s">
        <v>30</v>
      </c>
      <c r="X686" t="s">
        <v>146</v>
      </c>
      <c r="Y686" t="s">
        <v>147</v>
      </c>
      <c r="Z686" t="s">
        <v>39</v>
      </c>
      <c r="AA686" t="str">
        <f>IFERROR(_xlfn.XLOOKUP($J686,avoidable_ed_reference!$A$2:$A$13,avoidable_ed_reference!$C$2:$C$13),"Not Classified")</f>
        <v>Not Classified</v>
      </c>
      <c r="AB686" t="str">
        <f>IFERROR(_xlfn.XLOOKUP($B686,enrollment!$A$2:$A$801,enrollment!$I$2:$I$801),"")</f>
        <v>OH</v>
      </c>
      <c r="AC686">
        <f>IFERROR(_xlfn.XLOOKUP($B686,enrollment!$A$2:$A$801,enrollment!$L$2:$L$801),"")</f>
        <v>85</v>
      </c>
      <c r="AD686" t="str" cm="1">
        <f t="array" ref="AD686">_xlfn.IFS(AC686="","Unknown",AC686&lt;18,"0-17",AC686&lt;35,"18-34",AC686&lt;50,"35-49",AC686&lt;65,"50-64",TRUE,"65+")</f>
        <v>65+</v>
      </c>
      <c r="AE686">
        <f>IFERROR(_xlfn.XLOOKUP($B686,enrollment!$A$2:$A$801,enrollment!$O$2:$O$801),"")</f>
        <v>6789012345</v>
      </c>
      <c r="AF686">
        <f>IFERROR(_xlfn.XLOOKUP($AE686,providers!$B$2:$B$11,providers!$Q$2:$Q$11),"")</f>
        <v>4.0999999999999996</v>
      </c>
      <c r="AG686" s="1">
        <f t="shared" si="10"/>
        <v>45444</v>
      </c>
    </row>
    <row r="687" spans="1:33" x14ac:dyDescent="0.25">
      <c r="A687" t="s">
        <v>853</v>
      </c>
      <c r="B687" t="s">
        <v>841</v>
      </c>
      <c r="C687">
        <v>2345678901</v>
      </c>
      <c r="D687">
        <v>2345678901</v>
      </c>
      <c r="E687" s="1">
        <v>45350</v>
      </c>
      <c r="F687" s="1">
        <v>45350</v>
      </c>
      <c r="G687" s="1">
        <v>45375</v>
      </c>
      <c r="H687" t="s">
        <v>28</v>
      </c>
      <c r="I687">
        <v>23</v>
      </c>
      <c r="J687" t="s">
        <v>77</v>
      </c>
      <c r="K687">
        <v>99284</v>
      </c>
      <c r="O687">
        <v>1</v>
      </c>
      <c r="P687">
        <v>2020.72</v>
      </c>
      <c r="Q687">
        <v>1122.6199999999999</v>
      </c>
      <c r="R687">
        <v>898.1</v>
      </c>
      <c r="S687">
        <v>224.52</v>
      </c>
      <c r="T687" t="s">
        <v>30</v>
      </c>
      <c r="X687" t="s">
        <v>146</v>
      </c>
      <c r="Y687" t="s">
        <v>147</v>
      </c>
      <c r="Z687" t="s">
        <v>45</v>
      </c>
      <c r="AA687" t="str">
        <f>IFERROR(_xlfn.XLOOKUP($J687,avoidable_ed_reference!$A$2:$A$13,avoidable_ed_reference!$C$2:$C$13),"Not Classified")</f>
        <v>Avoidable</v>
      </c>
      <c r="AB687" t="str">
        <f>IFERROR(_xlfn.XLOOKUP($B687,enrollment!$A$2:$A$801,enrollment!$I$2:$I$801),"")</f>
        <v>OH</v>
      </c>
      <c r="AC687">
        <f>IFERROR(_xlfn.XLOOKUP($B687,enrollment!$A$2:$A$801,enrollment!$L$2:$L$801),"")</f>
        <v>85</v>
      </c>
      <c r="AD687" t="str" cm="1">
        <f t="array" ref="AD687">_xlfn.IFS(AC687="","Unknown",AC687&lt;18,"0-17",AC687&lt;35,"18-34",AC687&lt;50,"35-49",AC687&lt;65,"50-64",TRUE,"65+")</f>
        <v>65+</v>
      </c>
      <c r="AE687">
        <f>IFERROR(_xlfn.XLOOKUP($B687,enrollment!$A$2:$A$801,enrollment!$O$2:$O$801),"")</f>
        <v>6789012345</v>
      </c>
      <c r="AF687">
        <f>IFERROR(_xlfn.XLOOKUP($AE687,providers!$B$2:$B$11,providers!$Q$2:$Q$11),"")</f>
        <v>4.0999999999999996</v>
      </c>
      <c r="AG687" s="1">
        <f t="shared" si="10"/>
        <v>45323</v>
      </c>
    </row>
    <row r="688" spans="1:33" x14ac:dyDescent="0.25">
      <c r="A688" t="s">
        <v>854</v>
      </c>
      <c r="B688" t="s">
        <v>841</v>
      </c>
      <c r="C688">
        <v>3456789012</v>
      </c>
      <c r="D688">
        <v>3456789012</v>
      </c>
      <c r="E688" s="1">
        <v>45435</v>
      </c>
      <c r="F688" s="1">
        <v>45435</v>
      </c>
      <c r="G688" s="1">
        <v>45457</v>
      </c>
      <c r="H688" t="s">
        <v>28</v>
      </c>
      <c r="I688">
        <v>23</v>
      </c>
      <c r="J688" t="s">
        <v>129</v>
      </c>
      <c r="K688">
        <v>99284</v>
      </c>
      <c r="O688">
        <v>1</v>
      </c>
      <c r="P688">
        <v>1826.46</v>
      </c>
      <c r="Q688">
        <v>1014.7</v>
      </c>
      <c r="R688">
        <v>811.76</v>
      </c>
      <c r="S688">
        <v>202.94</v>
      </c>
      <c r="T688" t="s">
        <v>30</v>
      </c>
      <c r="X688" t="s">
        <v>146</v>
      </c>
      <c r="Y688" t="s">
        <v>147</v>
      </c>
      <c r="Z688" t="s">
        <v>45</v>
      </c>
      <c r="AA688" t="str">
        <f>IFERROR(_xlfn.XLOOKUP($J688,avoidable_ed_reference!$A$2:$A$13,avoidable_ed_reference!$C$2:$C$13),"Not Classified")</f>
        <v>Potentially Avoidable</v>
      </c>
      <c r="AB688" t="str">
        <f>IFERROR(_xlfn.XLOOKUP($B688,enrollment!$A$2:$A$801,enrollment!$I$2:$I$801),"")</f>
        <v>OH</v>
      </c>
      <c r="AC688">
        <f>IFERROR(_xlfn.XLOOKUP($B688,enrollment!$A$2:$A$801,enrollment!$L$2:$L$801),"")</f>
        <v>85</v>
      </c>
      <c r="AD688" t="str" cm="1">
        <f t="array" ref="AD688">_xlfn.IFS(AC688="","Unknown",AC688&lt;18,"0-17",AC688&lt;35,"18-34",AC688&lt;50,"35-49",AC688&lt;65,"50-64",TRUE,"65+")</f>
        <v>65+</v>
      </c>
      <c r="AE688">
        <f>IFERROR(_xlfn.XLOOKUP($B688,enrollment!$A$2:$A$801,enrollment!$O$2:$O$801),"")</f>
        <v>6789012345</v>
      </c>
      <c r="AF688">
        <f>IFERROR(_xlfn.XLOOKUP($AE688,providers!$B$2:$B$11,providers!$Q$2:$Q$11),"")</f>
        <v>4.0999999999999996</v>
      </c>
      <c r="AG688" s="1">
        <f t="shared" si="10"/>
        <v>45413</v>
      </c>
    </row>
    <row r="689" spans="1:33" x14ac:dyDescent="0.25">
      <c r="A689" t="s">
        <v>855</v>
      </c>
      <c r="B689" t="s">
        <v>841</v>
      </c>
      <c r="C689">
        <v>8901234567</v>
      </c>
      <c r="D689">
        <v>8901234567</v>
      </c>
      <c r="E689" s="1">
        <v>45641</v>
      </c>
      <c r="F689" s="1">
        <v>45641</v>
      </c>
      <c r="G689" s="1">
        <v>45665</v>
      </c>
      <c r="H689" t="s">
        <v>28</v>
      </c>
      <c r="I689">
        <v>22</v>
      </c>
      <c r="J689" t="s">
        <v>29</v>
      </c>
      <c r="K689">
        <v>90837</v>
      </c>
      <c r="O689">
        <v>1</v>
      </c>
      <c r="P689">
        <v>219</v>
      </c>
      <c r="Q689">
        <v>162.22</v>
      </c>
      <c r="R689">
        <v>129.78</v>
      </c>
      <c r="S689">
        <v>32.44</v>
      </c>
      <c r="T689" t="s">
        <v>30</v>
      </c>
      <c r="X689" t="s">
        <v>146</v>
      </c>
      <c r="Y689" t="s">
        <v>147</v>
      </c>
      <c r="Z689" t="s">
        <v>33</v>
      </c>
      <c r="AA689" t="str">
        <f>IFERROR(_xlfn.XLOOKUP($J689,avoidable_ed_reference!$A$2:$A$13,avoidable_ed_reference!$C$2:$C$13),"Not Classified")</f>
        <v>Potentially Avoidable</v>
      </c>
      <c r="AB689" t="str">
        <f>IFERROR(_xlfn.XLOOKUP($B689,enrollment!$A$2:$A$801,enrollment!$I$2:$I$801),"")</f>
        <v>OH</v>
      </c>
      <c r="AC689">
        <f>IFERROR(_xlfn.XLOOKUP($B689,enrollment!$A$2:$A$801,enrollment!$L$2:$L$801),"")</f>
        <v>85</v>
      </c>
      <c r="AD689" t="str" cm="1">
        <f t="array" ref="AD689">_xlfn.IFS(AC689="","Unknown",AC689&lt;18,"0-17",AC689&lt;35,"18-34",AC689&lt;50,"35-49",AC689&lt;65,"50-64",TRUE,"65+")</f>
        <v>65+</v>
      </c>
      <c r="AE689">
        <f>IFERROR(_xlfn.XLOOKUP($B689,enrollment!$A$2:$A$801,enrollment!$O$2:$O$801),"")</f>
        <v>6789012345</v>
      </c>
      <c r="AF689">
        <f>IFERROR(_xlfn.XLOOKUP($AE689,providers!$B$2:$B$11,providers!$Q$2:$Q$11),"")</f>
        <v>4.0999999999999996</v>
      </c>
      <c r="AG689" s="1">
        <f t="shared" si="10"/>
        <v>45627</v>
      </c>
    </row>
    <row r="690" spans="1:33" x14ac:dyDescent="0.25">
      <c r="A690" t="s">
        <v>856</v>
      </c>
      <c r="B690" t="s">
        <v>841</v>
      </c>
      <c r="C690">
        <v>1122334455</v>
      </c>
      <c r="D690">
        <v>1122334455</v>
      </c>
      <c r="E690" s="1">
        <v>45372</v>
      </c>
      <c r="F690" s="1">
        <v>45372</v>
      </c>
      <c r="G690" s="1">
        <v>45405</v>
      </c>
      <c r="H690" t="s">
        <v>28</v>
      </c>
      <c r="I690">
        <v>11</v>
      </c>
      <c r="J690" t="s">
        <v>38</v>
      </c>
      <c r="K690">
        <v>99213</v>
      </c>
      <c r="O690">
        <v>1</v>
      </c>
      <c r="P690">
        <v>211.26</v>
      </c>
      <c r="Q690">
        <v>156.49</v>
      </c>
      <c r="R690">
        <v>125.19</v>
      </c>
      <c r="S690">
        <v>31.3</v>
      </c>
      <c r="T690" t="s">
        <v>545</v>
      </c>
      <c r="X690" t="s">
        <v>146</v>
      </c>
      <c r="Y690" t="s">
        <v>147</v>
      </c>
      <c r="Z690" t="s">
        <v>39</v>
      </c>
      <c r="AA690" t="str">
        <f>IFERROR(_xlfn.XLOOKUP($J690,avoidable_ed_reference!$A$2:$A$13,avoidable_ed_reference!$C$2:$C$13),"Not Classified")</f>
        <v>Not Classified</v>
      </c>
      <c r="AB690" t="str">
        <f>IFERROR(_xlfn.XLOOKUP($B690,enrollment!$A$2:$A$801,enrollment!$I$2:$I$801),"")</f>
        <v>OH</v>
      </c>
      <c r="AC690">
        <f>IFERROR(_xlfn.XLOOKUP($B690,enrollment!$A$2:$A$801,enrollment!$L$2:$L$801),"")</f>
        <v>85</v>
      </c>
      <c r="AD690" t="str" cm="1">
        <f t="array" ref="AD690">_xlfn.IFS(AC690="","Unknown",AC690&lt;18,"0-17",AC690&lt;35,"18-34",AC690&lt;50,"35-49",AC690&lt;65,"50-64",TRUE,"65+")</f>
        <v>65+</v>
      </c>
      <c r="AE690">
        <f>IFERROR(_xlfn.XLOOKUP($B690,enrollment!$A$2:$A$801,enrollment!$O$2:$O$801),"")</f>
        <v>6789012345</v>
      </c>
      <c r="AF690">
        <f>IFERROR(_xlfn.XLOOKUP($AE690,providers!$B$2:$B$11,providers!$Q$2:$Q$11),"")</f>
        <v>4.0999999999999996</v>
      </c>
      <c r="AG690" s="1">
        <f t="shared" si="10"/>
        <v>45352</v>
      </c>
    </row>
    <row r="691" spans="1:33" x14ac:dyDescent="0.25">
      <c r="A691" t="s">
        <v>857</v>
      </c>
      <c r="B691" t="s">
        <v>841</v>
      </c>
      <c r="C691">
        <v>2345678901</v>
      </c>
      <c r="D691">
        <v>2345678901</v>
      </c>
      <c r="E691" s="1">
        <v>45413</v>
      </c>
      <c r="F691" s="1">
        <v>45413</v>
      </c>
      <c r="G691" s="1">
        <v>45448</v>
      </c>
      <c r="H691" t="s">
        <v>28</v>
      </c>
      <c r="I691">
        <v>23</v>
      </c>
      <c r="J691" t="s">
        <v>93</v>
      </c>
      <c r="K691">
        <v>99284</v>
      </c>
      <c r="O691">
        <v>1</v>
      </c>
      <c r="P691">
        <v>1787.99</v>
      </c>
      <c r="Q691">
        <v>993.33</v>
      </c>
      <c r="R691">
        <v>794.66</v>
      </c>
      <c r="S691">
        <v>198.67</v>
      </c>
      <c r="T691" t="s">
        <v>30</v>
      </c>
      <c r="X691" t="s">
        <v>146</v>
      </c>
      <c r="Y691" t="s">
        <v>147</v>
      </c>
      <c r="Z691" t="s">
        <v>45</v>
      </c>
      <c r="AA691" t="str">
        <f>IFERROR(_xlfn.XLOOKUP($J691,avoidable_ed_reference!$A$2:$A$13,avoidable_ed_reference!$C$2:$C$13),"Not Classified")</f>
        <v>Avoidable</v>
      </c>
      <c r="AB691" t="str">
        <f>IFERROR(_xlfn.XLOOKUP($B691,enrollment!$A$2:$A$801,enrollment!$I$2:$I$801),"")</f>
        <v>OH</v>
      </c>
      <c r="AC691">
        <f>IFERROR(_xlfn.XLOOKUP($B691,enrollment!$A$2:$A$801,enrollment!$L$2:$L$801),"")</f>
        <v>85</v>
      </c>
      <c r="AD691" t="str" cm="1">
        <f t="array" ref="AD691">_xlfn.IFS(AC691="","Unknown",AC691&lt;18,"0-17",AC691&lt;35,"18-34",AC691&lt;50,"35-49",AC691&lt;65,"50-64",TRUE,"65+")</f>
        <v>65+</v>
      </c>
      <c r="AE691">
        <f>IFERROR(_xlfn.XLOOKUP($B691,enrollment!$A$2:$A$801,enrollment!$O$2:$O$801),"")</f>
        <v>6789012345</v>
      </c>
      <c r="AF691">
        <f>IFERROR(_xlfn.XLOOKUP($AE691,providers!$B$2:$B$11,providers!$Q$2:$Q$11),"")</f>
        <v>4.0999999999999996</v>
      </c>
      <c r="AG691" s="1">
        <f t="shared" si="10"/>
        <v>45413</v>
      </c>
    </row>
    <row r="692" spans="1:33" x14ac:dyDescent="0.25">
      <c r="A692" t="s">
        <v>858</v>
      </c>
      <c r="B692" t="s">
        <v>841</v>
      </c>
      <c r="C692">
        <v>3456789012</v>
      </c>
      <c r="D692">
        <v>3456789012</v>
      </c>
      <c r="E692" s="1">
        <v>45494</v>
      </c>
      <c r="F692" s="1">
        <v>45494</v>
      </c>
      <c r="G692" s="1">
        <v>45528</v>
      </c>
      <c r="H692" t="s">
        <v>67</v>
      </c>
      <c r="I692">
        <v>21</v>
      </c>
      <c r="J692" t="s">
        <v>99</v>
      </c>
      <c r="K692">
        <v>99223</v>
      </c>
      <c r="O692">
        <v>1</v>
      </c>
      <c r="P692">
        <v>29243.94</v>
      </c>
      <c r="Q692">
        <v>18867.060000000001</v>
      </c>
      <c r="R692">
        <v>15093.65</v>
      </c>
      <c r="S692">
        <v>3773.41</v>
      </c>
      <c r="T692" t="s">
        <v>30</v>
      </c>
      <c r="V692">
        <v>1</v>
      </c>
      <c r="W692" s="2" t="s">
        <v>68</v>
      </c>
      <c r="X692" t="s">
        <v>146</v>
      </c>
      <c r="Y692" t="s">
        <v>147</v>
      </c>
      <c r="Z692" t="s">
        <v>69</v>
      </c>
      <c r="AA692" t="str">
        <f>IFERROR(_xlfn.XLOOKUP($J692,avoidable_ed_reference!$A$2:$A$13,avoidable_ed_reference!$C$2:$C$13),"Not Classified")</f>
        <v>Not Classified</v>
      </c>
      <c r="AB692" t="str">
        <f>IFERROR(_xlfn.XLOOKUP($B692,enrollment!$A$2:$A$801,enrollment!$I$2:$I$801),"")</f>
        <v>OH</v>
      </c>
      <c r="AC692">
        <f>IFERROR(_xlfn.XLOOKUP($B692,enrollment!$A$2:$A$801,enrollment!$L$2:$L$801),"")</f>
        <v>85</v>
      </c>
      <c r="AD692" t="str" cm="1">
        <f t="array" ref="AD692">_xlfn.IFS(AC692="","Unknown",AC692&lt;18,"0-17",AC692&lt;35,"18-34",AC692&lt;50,"35-49",AC692&lt;65,"50-64",TRUE,"65+")</f>
        <v>65+</v>
      </c>
      <c r="AE692">
        <f>IFERROR(_xlfn.XLOOKUP($B692,enrollment!$A$2:$A$801,enrollment!$O$2:$O$801),"")</f>
        <v>6789012345</v>
      </c>
      <c r="AF692">
        <f>IFERROR(_xlfn.XLOOKUP($AE692,providers!$B$2:$B$11,providers!$Q$2:$Q$11),"")</f>
        <v>4.0999999999999996</v>
      </c>
      <c r="AG692" s="1">
        <f t="shared" si="10"/>
        <v>45474</v>
      </c>
    </row>
    <row r="693" spans="1:33" x14ac:dyDescent="0.25">
      <c r="A693" t="s">
        <v>859</v>
      </c>
      <c r="B693" t="s">
        <v>841</v>
      </c>
      <c r="C693">
        <v>7890123456</v>
      </c>
      <c r="D693">
        <v>7890123456</v>
      </c>
      <c r="E693" s="1">
        <v>45554</v>
      </c>
      <c r="F693" s="1">
        <v>45554</v>
      </c>
      <c r="G693" s="1">
        <v>45575</v>
      </c>
      <c r="H693" t="s">
        <v>59</v>
      </c>
      <c r="J693" t="s">
        <v>60</v>
      </c>
      <c r="L693" s="2" t="s">
        <v>151</v>
      </c>
      <c r="M693" t="s">
        <v>152</v>
      </c>
      <c r="N693" t="s">
        <v>153</v>
      </c>
      <c r="O693">
        <v>1</v>
      </c>
      <c r="P693">
        <v>738.41</v>
      </c>
      <c r="Q693">
        <v>671.28</v>
      </c>
      <c r="R693">
        <v>537.02</v>
      </c>
      <c r="S693">
        <v>134.26</v>
      </c>
      <c r="T693" t="s">
        <v>30</v>
      </c>
      <c r="X693" t="s">
        <v>146</v>
      </c>
      <c r="Y693" t="s">
        <v>147</v>
      </c>
      <c r="Z693" t="s">
        <v>64</v>
      </c>
      <c r="AA693" t="str">
        <f>IFERROR(_xlfn.XLOOKUP($J693,avoidable_ed_reference!$A$2:$A$13,avoidable_ed_reference!$C$2:$C$13),"Not Classified")</f>
        <v>Not Classified</v>
      </c>
      <c r="AB693" t="str">
        <f>IFERROR(_xlfn.XLOOKUP($B693,enrollment!$A$2:$A$801,enrollment!$I$2:$I$801),"")</f>
        <v>OH</v>
      </c>
      <c r="AC693">
        <f>IFERROR(_xlfn.XLOOKUP($B693,enrollment!$A$2:$A$801,enrollment!$L$2:$L$801),"")</f>
        <v>85</v>
      </c>
      <c r="AD693" t="str" cm="1">
        <f t="array" ref="AD693">_xlfn.IFS(AC693="","Unknown",AC693&lt;18,"0-17",AC693&lt;35,"18-34",AC693&lt;50,"35-49",AC693&lt;65,"50-64",TRUE,"65+")</f>
        <v>65+</v>
      </c>
      <c r="AE693">
        <f>IFERROR(_xlfn.XLOOKUP($B693,enrollment!$A$2:$A$801,enrollment!$O$2:$O$801),"")</f>
        <v>6789012345</v>
      </c>
      <c r="AF693">
        <f>IFERROR(_xlfn.XLOOKUP($AE693,providers!$B$2:$B$11,providers!$Q$2:$Q$11),"")</f>
        <v>4.0999999999999996</v>
      </c>
      <c r="AG693" s="1">
        <f t="shared" si="10"/>
        <v>45536</v>
      </c>
    </row>
    <row r="694" spans="1:33" x14ac:dyDescent="0.25">
      <c r="A694" t="s">
        <v>860</v>
      </c>
      <c r="B694" t="s">
        <v>861</v>
      </c>
      <c r="C694">
        <v>3456789012</v>
      </c>
      <c r="D694">
        <v>3456789012</v>
      </c>
      <c r="E694" s="1">
        <v>45584</v>
      </c>
      <c r="F694" s="1">
        <v>45584</v>
      </c>
      <c r="G694" s="1">
        <v>45606</v>
      </c>
      <c r="H694" t="s">
        <v>28</v>
      </c>
      <c r="I694">
        <v>11</v>
      </c>
      <c r="J694" t="s">
        <v>35</v>
      </c>
      <c r="K694">
        <v>99213</v>
      </c>
      <c r="O694">
        <v>1</v>
      </c>
      <c r="P694">
        <v>181.78</v>
      </c>
      <c r="Q694">
        <v>134.65</v>
      </c>
      <c r="R694">
        <v>107.72</v>
      </c>
      <c r="S694">
        <v>26.93</v>
      </c>
      <c r="T694" t="s">
        <v>30</v>
      </c>
      <c r="X694" t="s">
        <v>31</v>
      </c>
      <c r="Y694" t="s">
        <v>32</v>
      </c>
      <c r="Z694" t="s">
        <v>39</v>
      </c>
      <c r="AA694" t="str">
        <f>IFERROR(_xlfn.XLOOKUP($J694,avoidable_ed_reference!$A$2:$A$13,avoidable_ed_reference!$C$2:$C$13),"Not Classified")</f>
        <v>Avoidable</v>
      </c>
      <c r="AB694" t="str">
        <f>IFERROR(_xlfn.XLOOKUP($B694,enrollment!$A$2:$A$801,enrollment!$I$2:$I$801),"")</f>
        <v>KY</v>
      </c>
      <c r="AC694">
        <f>IFERROR(_xlfn.XLOOKUP($B694,enrollment!$A$2:$A$801,enrollment!$L$2:$L$801),"")</f>
        <v>48</v>
      </c>
      <c r="AD694" t="str" cm="1">
        <f t="array" ref="AD694">_xlfn.IFS(AC694="","Unknown",AC694&lt;18,"0-17",AC694&lt;35,"18-34",AC694&lt;50,"35-49",AC694&lt;65,"50-64",TRUE,"65+")</f>
        <v>35-49</v>
      </c>
      <c r="AE694">
        <f>IFERROR(_xlfn.XLOOKUP($B694,enrollment!$A$2:$A$801,enrollment!$O$2:$O$801),"")</f>
        <v>3456789012</v>
      </c>
      <c r="AF694">
        <f>IFERROR(_xlfn.XLOOKUP($AE694,providers!$B$2:$B$11,providers!$Q$2:$Q$11),"")</f>
        <v>4</v>
      </c>
      <c r="AG694" s="1">
        <f t="shared" si="10"/>
        <v>45566</v>
      </c>
    </row>
    <row r="695" spans="1:33" x14ac:dyDescent="0.25">
      <c r="A695" t="s">
        <v>862</v>
      </c>
      <c r="B695" t="s">
        <v>861</v>
      </c>
      <c r="C695">
        <v>3456789012</v>
      </c>
      <c r="D695">
        <v>3456789012</v>
      </c>
      <c r="E695" s="1">
        <v>45352</v>
      </c>
      <c r="F695" s="1">
        <v>45352</v>
      </c>
      <c r="G695" s="1">
        <v>45381</v>
      </c>
      <c r="H695" t="s">
        <v>67</v>
      </c>
      <c r="I695">
        <v>21</v>
      </c>
      <c r="J695" t="s">
        <v>99</v>
      </c>
      <c r="K695">
        <v>99223</v>
      </c>
      <c r="O695">
        <v>1</v>
      </c>
      <c r="P695">
        <v>33033.68</v>
      </c>
      <c r="Q695">
        <v>21312.05</v>
      </c>
      <c r="R695">
        <v>17049.64</v>
      </c>
      <c r="S695">
        <v>4262.41</v>
      </c>
      <c r="T695" t="s">
        <v>30</v>
      </c>
      <c r="V695">
        <v>1</v>
      </c>
      <c r="W695" s="2" t="s">
        <v>68</v>
      </c>
      <c r="X695" t="s">
        <v>31</v>
      </c>
      <c r="Y695" t="s">
        <v>32</v>
      </c>
      <c r="Z695" t="s">
        <v>69</v>
      </c>
      <c r="AA695" t="str">
        <f>IFERROR(_xlfn.XLOOKUP($J695,avoidable_ed_reference!$A$2:$A$13,avoidable_ed_reference!$C$2:$C$13),"Not Classified")</f>
        <v>Not Classified</v>
      </c>
      <c r="AB695" t="str">
        <f>IFERROR(_xlfn.XLOOKUP($B695,enrollment!$A$2:$A$801,enrollment!$I$2:$I$801),"")</f>
        <v>KY</v>
      </c>
      <c r="AC695">
        <f>IFERROR(_xlfn.XLOOKUP($B695,enrollment!$A$2:$A$801,enrollment!$L$2:$L$801),"")</f>
        <v>48</v>
      </c>
      <c r="AD695" t="str" cm="1">
        <f t="array" ref="AD695">_xlfn.IFS(AC695="","Unknown",AC695&lt;18,"0-17",AC695&lt;35,"18-34",AC695&lt;50,"35-49",AC695&lt;65,"50-64",TRUE,"65+")</f>
        <v>35-49</v>
      </c>
      <c r="AE695">
        <f>IFERROR(_xlfn.XLOOKUP($B695,enrollment!$A$2:$A$801,enrollment!$O$2:$O$801),"")</f>
        <v>3456789012</v>
      </c>
      <c r="AF695">
        <f>IFERROR(_xlfn.XLOOKUP($AE695,providers!$B$2:$B$11,providers!$Q$2:$Q$11),"")</f>
        <v>4</v>
      </c>
      <c r="AG695" s="1">
        <f t="shared" si="10"/>
        <v>45352</v>
      </c>
    </row>
    <row r="696" spans="1:33" x14ac:dyDescent="0.25">
      <c r="A696" t="s">
        <v>863</v>
      </c>
      <c r="B696" t="s">
        <v>861</v>
      </c>
      <c r="C696">
        <v>5678901234</v>
      </c>
      <c r="D696">
        <v>5678901234</v>
      </c>
      <c r="E696" s="1">
        <v>45493</v>
      </c>
      <c r="F696" s="1">
        <v>45493</v>
      </c>
      <c r="G696" s="1">
        <v>45517</v>
      </c>
      <c r="H696" t="s">
        <v>28</v>
      </c>
      <c r="I696">
        <v>20</v>
      </c>
      <c r="J696" t="s">
        <v>35</v>
      </c>
      <c r="K696">
        <v>99213</v>
      </c>
      <c r="O696">
        <v>1</v>
      </c>
      <c r="P696">
        <v>166.62</v>
      </c>
      <c r="Q696">
        <v>128.16999999999999</v>
      </c>
      <c r="R696">
        <v>102.54</v>
      </c>
      <c r="S696">
        <v>25.63</v>
      </c>
      <c r="T696" t="s">
        <v>30</v>
      </c>
      <c r="X696" t="s">
        <v>31</v>
      </c>
      <c r="Y696" t="s">
        <v>32</v>
      </c>
      <c r="Z696" t="s">
        <v>36</v>
      </c>
      <c r="AA696" t="str">
        <f>IFERROR(_xlfn.XLOOKUP($J696,avoidable_ed_reference!$A$2:$A$13,avoidable_ed_reference!$C$2:$C$13),"Not Classified")</f>
        <v>Avoidable</v>
      </c>
      <c r="AB696" t="str">
        <f>IFERROR(_xlfn.XLOOKUP($B696,enrollment!$A$2:$A$801,enrollment!$I$2:$I$801),"")</f>
        <v>KY</v>
      </c>
      <c r="AC696">
        <f>IFERROR(_xlfn.XLOOKUP($B696,enrollment!$A$2:$A$801,enrollment!$L$2:$L$801),"")</f>
        <v>48</v>
      </c>
      <c r="AD696" t="str" cm="1">
        <f t="array" ref="AD696">_xlfn.IFS(AC696="","Unknown",AC696&lt;18,"0-17",AC696&lt;35,"18-34",AC696&lt;50,"35-49",AC696&lt;65,"50-64",TRUE,"65+")</f>
        <v>35-49</v>
      </c>
      <c r="AE696">
        <f>IFERROR(_xlfn.XLOOKUP($B696,enrollment!$A$2:$A$801,enrollment!$O$2:$O$801),"")</f>
        <v>3456789012</v>
      </c>
      <c r="AF696">
        <f>IFERROR(_xlfn.XLOOKUP($AE696,providers!$B$2:$B$11,providers!$Q$2:$Q$11),"")</f>
        <v>4</v>
      </c>
      <c r="AG696" s="1">
        <f t="shared" si="10"/>
        <v>45474</v>
      </c>
    </row>
    <row r="697" spans="1:33" x14ac:dyDescent="0.25">
      <c r="A697" t="s">
        <v>864</v>
      </c>
      <c r="B697" t="s">
        <v>861</v>
      </c>
      <c r="C697">
        <v>7890123456</v>
      </c>
      <c r="D697">
        <v>7890123456</v>
      </c>
      <c r="E697" s="1">
        <v>45478</v>
      </c>
      <c r="F697" s="1">
        <v>45478</v>
      </c>
      <c r="G697" s="1">
        <v>45498</v>
      </c>
      <c r="H697" t="s">
        <v>28</v>
      </c>
      <c r="I697">
        <v>23</v>
      </c>
      <c r="J697" t="s">
        <v>129</v>
      </c>
      <c r="K697">
        <v>99284</v>
      </c>
      <c r="O697">
        <v>1</v>
      </c>
      <c r="P697">
        <v>2057.08</v>
      </c>
      <c r="Q697">
        <v>1142.82</v>
      </c>
      <c r="R697">
        <v>914.26</v>
      </c>
      <c r="S697">
        <v>228.56</v>
      </c>
      <c r="T697" t="s">
        <v>30</v>
      </c>
      <c r="X697" t="s">
        <v>31</v>
      </c>
      <c r="Y697" t="s">
        <v>32</v>
      </c>
      <c r="Z697" t="s">
        <v>45</v>
      </c>
      <c r="AA697" t="str">
        <f>IFERROR(_xlfn.XLOOKUP($J697,avoidable_ed_reference!$A$2:$A$13,avoidable_ed_reference!$C$2:$C$13),"Not Classified")</f>
        <v>Potentially Avoidable</v>
      </c>
      <c r="AB697" t="str">
        <f>IFERROR(_xlfn.XLOOKUP($B697,enrollment!$A$2:$A$801,enrollment!$I$2:$I$801),"")</f>
        <v>KY</v>
      </c>
      <c r="AC697">
        <f>IFERROR(_xlfn.XLOOKUP($B697,enrollment!$A$2:$A$801,enrollment!$L$2:$L$801),"")</f>
        <v>48</v>
      </c>
      <c r="AD697" t="str" cm="1">
        <f t="array" ref="AD697">_xlfn.IFS(AC697="","Unknown",AC697&lt;18,"0-17",AC697&lt;35,"18-34",AC697&lt;50,"35-49",AC697&lt;65,"50-64",TRUE,"65+")</f>
        <v>35-49</v>
      </c>
      <c r="AE697">
        <f>IFERROR(_xlfn.XLOOKUP($B697,enrollment!$A$2:$A$801,enrollment!$O$2:$O$801),"")</f>
        <v>3456789012</v>
      </c>
      <c r="AF697">
        <f>IFERROR(_xlfn.XLOOKUP($AE697,providers!$B$2:$B$11,providers!$Q$2:$Q$11),"")</f>
        <v>4</v>
      </c>
      <c r="AG697" s="1">
        <f t="shared" si="10"/>
        <v>45474</v>
      </c>
    </row>
    <row r="698" spans="1:33" x14ac:dyDescent="0.25">
      <c r="A698" t="s">
        <v>865</v>
      </c>
      <c r="B698" t="s">
        <v>861</v>
      </c>
      <c r="C698">
        <v>3456789012</v>
      </c>
      <c r="D698">
        <v>3456789012</v>
      </c>
      <c r="E698" s="1">
        <v>45451</v>
      </c>
      <c r="F698" s="1">
        <v>45451</v>
      </c>
      <c r="G698" s="1">
        <v>45481</v>
      </c>
      <c r="H698" t="s">
        <v>28</v>
      </c>
      <c r="I698">
        <v>11</v>
      </c>
      <c r="J698" t="s">
        <v>38</v>
      </c>
      <c r="K698">
        <v>99213</v>
      </c>
      <c r="O698">
        <v>1</v>
      </c>
      <c r="P698">
        <v>163.57</v>
      </c>
      <c r="Q698">
        <v>121.16</v>
      </c>
      <c r="R698">
        <v>96.93</v>
      </c>
      <c r="S698">
        <v>24.23</v>
      </c>
      <c r="T698" t="s">
        <v>30</v>
      </c>
      <c r="X698" t="s">
        <v>31</v>
      </c>
      <c r="Y698" t="s">
        <v>32</v>
      </c>
      <c r="Z698" t="s">
        <v>39</v>
      </c>
      <c r="AA698" t="str">
        <f>IFERROR(_xlfn.XLOOKUP($J698,avoidable_ed_reference!$A$2:$A$13,avoidable_ed_reference!$C$2:$C$13),"Not Classified")</f>
        <v>Not Classified</v>
      </c>
      <c r="AB698" t="str">
        <f>IFERROR(_xlfn.XLOOKUP($B698,enrollment!$A$2:$A$801,enrollment!$I$2:$I$801),"")</f>
        <v>KY</v>
      </c>
      <c r="AC698">
        <f>IFERROR(_xlfn.XLOOKUP($B698,enrollment!$A$2:$A$801,enrollment!$L$2:$L$801),"")</f>
        <v>48</v>
      </c>
      <c r="AD698" t="str" cm="1">
        <f t="array" ref="AD698">_xlfn.IFS(AC698="","Unknown",AC698&lt;18,"0-17",AC698&lt;35,"18-34",AC698&lt;50,"35-49",AC698&lt;65,"50-64",TRUE,"65+")</f>
        <v>35-49</v>
      </c>
      <c r="AE698">
        <f>IFERROR(_xlfn.XLOOKUP($B698,enrollment!$A$2:$A$801,enrollment!$O$2:$O$801),"")</f>
        <v>3456789012</v>
      </c>
      <c r="AF698">
        <f>IFERROR(_xlfn.XLOOKUP($AE698,providers!$B$2:$B$11,providers!$Q$2:$Q$11),"")</f>
        <v>4</v>
      </c>
      <c r="AG698" s="1">
        <f t="shared" si="10"/>
        <v>45444</v>
      </c>
    </row>
    <row r="699" spans="1:33" x14ac:dyDescent="0.25">
      <c r="A699" t="s">
        <v>866</v>
      </c>
      <c r="B699" t="s">
        <v>861</v>
      </c>
      <c r="C699">
        <v>5678901234</v>
      </c>
      <c r="D699">
        <v>5678901234</v>
      </c>
      <c r="E699" s="1">
        <v>45510</v>
      </c>
      <c r="F699" s="1">
        <v>45510</v>
      </c>
      <c r="G699" s="1">
        <v>45537</v>
      </c>
      <c r="H699" t="s">
        <v>28</v>
      </c>
      <c r="I699">
        <v>20</v>
      </c>
      <c r="J699" t="s">
        <v>35</v>
      </c>
      <c r="K699">
        <v>99213</v>
      </c>
      <c r="O699">
        <v>1</v>
      </c>
      <c r="P699">
        <v>184.24</v>
      </c>
      <c r="Q699">
        <v>141.72</v>
      </c>
      <c r="R699">
        <v>113.38</v>
      </c>
      <c r="S699">
        <v>28.34</v>
      </c>
      <c r="T699" t="s">
        <v>30</v>
      </c>
      <c r="X699" t="s">
        <v>31</v>
      </c>
      <c r="Y699" t="s">
        <v>32</v>
      </c>
      <c r="Z699" t="s">
        <v>36</v>
      </c>
      <c r="AA699" t="str">
        <f>IFERROR(_xlfn.XLOOKUP($J699,avoidable_ed_reference!$A$2:$A$13,avoidable_ed_reference!$C$2:$C$13),"Not Classified")</f>
        <v>Avoidable</v>
      </c>
      <c r="AB699" t="str">
        <f>IFERROR(_xlfn.XLOOKUP($B699,enrollment!$A$2:$A$801,enrollment!$I$2:$I$801),"")</f>
        <v>KY</v>
      </c>
      <c r="AC699">
        <f>IFERROR(_xlfn.XLOOKUP($B699,enrollment!$A$2:$A$801,enrollment!$L$2:$L$801),"")</f>
        <v>48</v>
      </c>
      <c r="AD699" t="str" cm="1">
        <f t="array" ref="AD699">_xlfn.IFS(AC699="","Unknown",AC699&lt;18,"0-17",AC699&lt;35,"18-34",AC699&lt;50,"35-49",AC699&lt;65,"50-64",TRUE,"65+")</f>
        <v>35-49</v>
      </c>
      <c r="AE699">
        <f>IFERROR(_xlfn.XLOOKUP($B699,enrollment!$A$2:$A$801,enrollment!$O$2:$O$801),"")</f>
        <v>3456789012</v>
      </c>
      <c r="AF699">
        <f>IFERROR(_xlfn.XLOOKUP($AE699,providers!$B$2:$B$11,providers!$Q$2:$Q$11),"")</f>
        <v>4</v>
      </c>
      <c r="AG699" s="1">
        <f t="shared" si="10"/>
        <v>45505</v>
      </c>
    </row>
    <row r="700" spans="1:33" x14ac:dyDescent="0.25">
      <c r="A700" t="s">
        <v>867</v>
      </c>
      <c r="B700" t="s">
        <v>861</v>
      </c>
      <c r="C700">
        <v>3456789012</v>
      </c>
      <c r="D700">
        <v>3456789012</v>
      </c>
      <c r="E700" s="1">
        <v>45379</v>
      </c>
      <c r="F700" s="1">
        <v>45379</v>
      </c>
      <c r="G700" s="1">
        <v>45403</v>
      </c>
      <c r="H700" t="s">
        <v>59</v>
      </c>
      <c r="J700" t="s">
        <v>47</v>
      </c>
      <c r="L700" s="2" t="s">
        <v>61</v>
      </c>
      <c r="M700" t="s">
        <v>62</v>
      </c>
      <c r="N700" t="s">
        <v>63</v>
      </c>
      <c r="O700">
        <v>1</v>
      </c>
      <c r="P700">
        <v>1036.96</v>
      </c>
      <c r="Q700">
        <v>942.69</v>
      </c>
      <c r="R700">
        <v>754.15</v>
      </c>
      <c r="S700">
        <v>188.54</v>
      </c>
      <c r="T700" t="s">
        <v>30</v>
      </c>
      <c r="X700" t="s">
        <v>31</v>
      </c>
      <c r="Y700" t="s">
        <v>32</v>
      </c>
      <c r="Z700" t="s">
        <v>64</v>
      </c>
      <c r="AA700" t="str">
        <f>IFERROR(_xlfn.XLOOKUP($J700,avoidable_ed_reference!$A$2:$A$13,avoidable_ed_reference!$C$2:$C$13),"Not Classified")</f>
        <v>Not Classified</v>
      </c>
      <c r="AB700" t="str">
        <f>IFERROR(_xlfn.XLOOKUP($B700,enrollment!$A$2:$A$801,enrollment!$I$2:$I$801),"")</f>
        <v>KY</v>
      </c>
      <c r="AC700">
        <f>IFERROR(_xlfn.XLOOKUP($B700,enrollment!$A$2:$A$801,enrollment!$L$2:$L$801),"")</f>
        <v>48</v>
      </c>
      <c r="AD700" t="str" cm="1">
        <f t="array" ref="AD700">_xlfn.IFS(AC700="","Unknown",AC700&lt;18,"0-17",AC700&lt;35,"18-34",AC700&lt;50,"35-49",AC700&lt;65,"50-64",TRUE,"65+")</f>
        <v>35-49</v>
      </c>
      <c r="AE700">
        <f>IFERROR(_xlfn.XLOOKUP($B700,enrollment!$A$2:$A$801,enrollment!$O$2:$O$801),"")</f>
        <v>3456789012</v>
      </c>
      <c r="AF700">
        <f>IFERROR(_xlfn.XLOOKUP($AE700,providers!$B$2:$B$11,providers!$Q$2:$Q$11),"")</f>
        <v>4</v>
      </c>
      <c r="AG700" s="1">
        <f t="shared" si="10"/>
        <v>45352</v>
      </c>
    </row>
    <row r="701" spans="1:33" x14ac:dyDescent="0.25">
      <c r="A701" t="s">
        <v>868</v>
      </c>
      <c r="B701" t="s">
        <v>861</v>
      </c>
      <c r="C701">
        <v>8901234567</v>
      </c>
      <c r="D701">
        <v>8901234567</v>
      </c>
      <c r="E701" s="1">
        <v>45572</v>
      </c>
      <c r="F701" s="1">
        <v>45572</v>
      </c>
      <c r="G701" s="1">
        <v>45596</v>
      </c>
      <c r="H701" t="s">
        <v>59</v>
      </c>
      <c r="J701" t="s">
        <v>99</v>
      </c>
      <c r="L701" s="2" t="s">
        <v>61</v>
      </c>
      <c r="M701" t="s">
        <v>62</v>
      </c>
      <c r="N701" t="s">
        <v>63</v>
      </c>
      <c r="O701">
        <v>1</v>
      </c>
      <c r="P701">
        <v>1301.4000000000001</v>
      </c>
      <c r="Q701">
        <v>1183.0899999999999</v>
      </c>
      <c r="R701">
        <v>946.47</v>
      </c>
      <c r="S701">
        <v>236.62</v>
      </c>
      <c r="T701" t="s">
        <v>30</v>
      </c>
      <c r="X701" t="s">
        <v>31</v>
      </c>
      <c r="Y701" t="s">
        <v>32</v>
      </c>
      <c r="Z701" t="s">
        <v>64</v>
      </c>
      <c r="AA701" t="str">
        <f>IFERROR(_xlfn.XLOOKUP($J701,avoidable_ed_reference!$A$2:$A$13,avoidable_ed_reference!$C$2:$C$13),"Not Classified")</f>
        <v>Not Classified</v>
      </c>
      <c r="AB701" t="str">
        <f>IFERROR(_xlfn.XLOOKUP($B701,enrollment!$A$2:$A$801,enrollment!$I$2:$I$801),"")</f>
        <v>KY</v>
      </c>
      <c r="AC701">
        <f>IFERROR(_xlfn.XLOOKUP($B701,enrollment!$A$2:$A$801,enrollment!$L$2:$L$801),"")</f>
        <v>48</v>
      </c>
      <c r="AD701" t="str" cm="1">
        <f t="array" ref="AD701">_xlfn.IFS(AC701="","Unknown",AC701&lt;18,"0-17",AC701&lt;35,"18-34",AC701&lt;50,"35-49",AC701&lt;65,"50-64",TRUE,"65+")</f>
        <v>35-49</v>
      </c>
      <c r="AE701">
        <f>IFERROR(_xlfn.XLOOKUP($B701,enrollment!$A$2:$A$801,enrollment!$O$2:$O$801),"")</f>
        <v>3456789012</v>
      </c>
      <c r="AF701">
        <f>IFERROR(_xlfn.XLOOKUP($AE701,providers!$B$2:$B$11,providers!$Q$2:$Q$11),"")</f>
        <v>4</v>
      </c>
      <c r="AG701" s="1">
        <f t="shared" si="10"/>
        <v>45566</v>
      </c>
    </row>
    <row r="702" spans="1:33" x14ac:dyDescent="0.25">
      <c r="A702" t="s">
        <v>869</v>
      </c>
      <c r="B702" t="s">
        <v>870</v>
      </c>
      <c r="C702">
        <v>7890123456</v>
      </c>
      <c r="D702">
        <v>7890123456</v>
      </c>
      <c r="E702" s="1">
        <v>45351</v>
      </c>
      <c r="F702" s="1">
        <v>45351</v>
      </c>
      <c r="G702" s="1">
        <v>45366</v>
      </c>
      <c r="H702" t="s">
        <v>28</v>
      </c>
      <c r="I702">
        <v>11</v>
      </c>
      <c r="J702" t="s">
        <v>47</v>
      </c>
      <c r="K702">
        <v>99213</v>
      </c>
      <c r="O702">
        <v>1</v>
      </c>
      <c r="P702">
        <v>191.38</v>
      </c>
      <c r="Q702">
        <v>141.76</v>
      </c>
      <c r="R702">
        <v>113.41</v>
      </c>
      <c r="S702">
        <v>28.35</v>
      </c>
      <c r="T702" t="s">
        <v>30</v>
      </c>
      <c r="X702" t="s">
        <v>43</v>
      </c>
      <c r="Y702" t="s">
        <v>44</v>
      </c>
      <c r="Z702" t="s">
        <v>39</v>
      </c>
      <c r="AA702" t="str">
        <f>IFERROR(_xlfn.XLOOKUP($J702,avoidable_ed_reference!$A$2:$A$13,avoidable_ed_reference!$C$2:$C$13),"Not Classified")</f>
        <v>Not Classified</v>
      </c>
      <c r="AB702" t="str">
        <f>IFERROR(_xlfn.XLOOKUP($B702,enrollment!$A$2:$A$801,enrollment!$I$2:$I$801),"")</f>
        <v>TN</v>
      </c>
      <c r="AC702">
        <f>IFERROR(_xlfn.XLOOKUP($B702,enrollment!$A$2:$A$801,enrollment!$L$2:$L$801),"")</f>
        <v>40</v>
      </c>
      <c r="AD702" t="str" cm="1">
        <f t="array" ref="AD702">_xlfn.IFS(AC702="","Unknown",AC702&lt;18,"0-17",AC702&lt;35,"18-34",AC702&lt;50,"35-49",AC702&lt;65,"50-64",TRUE,"65+")</f>
        <v>35-49</v>
      </c>
      <c r="AE702">
        <f>IFERROR(_xlfn.XLOOKUP($B702,enrollment!$A$2:$A$801,enrollment!$O$2:$O$801),"")</f>
        <v>7890123456</v>
      </c>
      <c r="AF702">
        <f>IFERROR(_xlfn.XLOOKUP($AE702,providers!$B$2:$B$11,providers!$Q$2:$Q$11),"")</f>
        <v>3.9</v>
      </c>
      <c r="AG702" s="1">
        <f t="shared" si="10"/>
        <v>45323</v>
      </c>
    </row>
    <row r="703" spans="1:33" x14ac:dyDescent="0.25">
      <c r="A703" t="s">
        <v>871</v>
      </c>
      <c r="B703" t="s">
        <v>870</v>
      </c>
      <c r="C703">
        <v>9012345678</v>
      </c>
      <c r="D703">
        <v>9012345678</v>
      </c>
      <c r="E703" s="1">
        <v>45652</v>
      </c>
      <c r="F703" s="1">
        <v>45652</v>
      </c>
      <c r="G703" s="1">
        <v>45674</v>
      </c>
      <c r="H703" t="s">
        <v>67</v>
      </c>
      <c r="I703">
        <v>21</v>
      </c>
      <c r="J703" t="s">
        <v>99</v>
      </c>
      <c r="K703">
        <v>99223</v>
      </c>
      <c r="O703">
        <v>1</v>
      </c>
      <c r="P703">
        <v>23320.97</v>
      </c>
      <c r="Q703">
        <v>15045.79</v>
      </c>
      <c r="R703">
        <v>12036.63</v>
      </c>
      <c r="S703">
        <v>3009.16</v>
      </c>
      <c r="T703" t="s">
        <v>30</v>
      </c>
      <c r="V703">
        <v>1</v>
      </c>
      <c r="W703" s="2" t="s">
        <v>68</v>
      </c>
      <c r="X703" t="s">
        <v>43</v>
      </c>
      <c r="Y703" t="s">
        <v>44</v>
      </c>
      <c r="Z703" t="s">
        <v>69</v>
      </c>
      <c r="AA703" t="str">
        <f>IFERROR(_xlfn.XLOOKUP($J703,avoidable_ed_reference!$A$2:$A$13,avoidable_ed_reference!$C$2:$C$13),"Not Classified")</f>
        <v>Not Classified</v>
      </c>
      <c r="AB703" t="str">
        <f>IFERROR(_xlfn.XLOOKUP($B703,enrollment!$A$2:$A$801,enrollment!$I$2:$I$801),"")</f>
        <v>TN</v>
      </c>
      <c r="AC703">
        <f>IFERROR(_xlfn.XLOOKUP($B703,enrollment!$A$2:$A$801,enrollment!$L$2:$L$801),"")</f>
        <v>40</v>
      </c>
      <c r="AD703" t="str" cm="1">
        <f t="array" ref="AD703">_xlfn.IFS(AC703="","Unknown",AC703&lt;18,"0-17",AC703&lt;35,"18-34",AC703&lt;50,"35-49",AC703&lt;65,"50-64",TRUE,"65+")</f>
        <v>35-49</v>
      </c>
      <c r="AE703">
        <f>IFERROR(_xlfn.XLOOKUP($B703,enrollment!$A$2:$A$801,enrollment!$O$2:$O$801),"")</f>
        <v>7890123456</v>
      </c>
      <c r="AF703">
        <f>IFERROR(_xlfn.XLOOKUP($AE703,providers!$B$2:$B$11,providers!$Q$2:$Q$11),"")</f>
        <v>3.9</v>
      </c>
      <c r="AG703" s="1">
        <f t="shared" si="10"/>
        <v>45627</v>
      </c>
    </row>
    <row r="704" spans="1:33" x14ac:dyDescent="0.25">
      <c r="A704" t="s">
        <v>872</v>
      </c>
      <c r="B704" t="s">
        <v>870</v>
      </c>
      <c r="C704">
        <v>3456789012</v>
      </c>
      <c r="D704">
        <v>3456789012</v>
      </c>
      <c r="E704" s="1">
        <v>45546</v>
      </c>
      <c r="F704" s="1">
        <v>45546</v>
      </c>
      <c r="G704" s="1">
        <v>45572</v>
      </c>
      <c r="H704" t="s">
        <v>28</v>
      </c>
      <c r="I704">
        <v>22</v>
      </c>
      <c r="J704" t="s">
        <v>29</v>
      </c>
      <c r="K704">
        <v>90837</v>
      </c>
      <c r="O704">
        <v>1</v>
      </c>
      <c r="P704">
        <v>249.36</v>
      </c>
      <c r="Q704">
        <v>184.71</v>
      </c>
      <c r="R704">
        <v>147.77000000000001</v>
      </c>
      <c r="S704">
        <v>36.94</v>
      </c>
      <c r="T704" t="s">
        <v>30</v>
      </c>
      <c r="X704" t="s">
        <v>43</v>
      </c>
      <c r="Y704" t="s">
        <v>44</v>
      </c>
      <c r="Z704" t="s">
        <v>33</v>
      </c>
      <c r="AA704" t="str">
        <f>IFERROR(_xlfn.XLOOKUP($J704,avoidable_ed_reference!$A$2:$A$13,avoidable_ed_reference!$C$2:$C$13),"Not Classified")</f>
        <v>Potentially Avoidable</v>
      </c>
      <c r="AB704" t="str">
        <f>IFERROR(_xlfn.XLOOKUP($B704,enrollment!$A$2:$A$801,enrollment!$I$2:$I$801),"")</f>
        <v>TN</v>
      </c>
      <c r="AC704">
        <f>IFERROR(_xlfn.XLOOKUP($B704,enrollment!$A$2:$A$801,enrollment!$L$2:$L$801),"")</f>
        <v>40</v>
      </c>
      <c r="AD704" t="str" cm="1">
        <f t="array" ref="AD704">_xlfn.IFS(AC704="","Unknown",AC704&lt;18,"0-17",AC704&lt;35,"18-34",AC704&lt;50,"35-49",AC704&lt;65,"50-64",TRUE,"65+")</f>
        <v>35-49</v>
      </c>
      <c r="AE704">
        <f>IFERROR(_xlfn.XLOOKUP($B704,enrollment!$A$2:$A$801,enrollment!$O$2:$O$801),"")</f>
        <v>7890123456</v>
      </c>
      <c r="AF704">
        <f>IFERROR(_xlfn.XLOOKUP($AE704,providers!$B$2:$B$11,providers!$Q$2:$Q$11),"")</f>
        <v>3.9</v>
      </c>
      <c r="AG704" s="1">
        <f t="shared" si="10"/>
        <v>45536</v>
      </c>
    </row>
    <row r="705" spans="1:33" x14ac:dyDescent="0.25">
      <c r="A705" t="s">
        <v>873</v>
      </c>
      <c r="B705" t="s">
        <v>874</v>
      </c>
      <c r="C705">
        <v>8901234567</v>
      </c>
      <c r="D705">
        <v>8901234567</v>
      </c>
      <c r="E705" s="1">
        <v>45415</v>
      </c>
      <c r="F705" s="1">
        <v>45415</v>
      </c>
      <c r="G705" s="1">
        <v>45434</v>
      </c>
      <c r="H705" t="s">
        <v>28</v>
      </c>
      <c r="I705">
        <v>22</v>
      </c>
      <c r="J705" t="s">
        <v>29</v>
      </c>
      <c r="K705">
        <v>90837</v>
      </c>
      <c r="O705">
        <v>1</v>
      </c>
      <c r="P705">
        <v>271.24</v>
      </c>
      <c r="Q705">
        <v>200.92</v>
      </c>
      <c r="R705">
        <v>160.74</v>
      </c>
      <c r="S705">
        <v>40.18</v>
      </c>
      <c r="T705" t="s">
        <v>30</v>
      </c>
      <c r="X705" t="s">
        <v>146</v>
      </c>
      <c r="Y705" t="s">
        <v>147</v>
      </c>
      <c r="Z705" t="s">
        <v>33</v>
      </c>
      <c r="AA705" t="str">
        <f>IFERROR(_xlfn.XLOOKUP($J705,avoidable_ed_reference!$A$2:$A$13,avoidable_ed_reference!$C$2:$C$13),"Not Classified")</f>
        <v>Potentially Avoidable</v>
      </c>
      <c r="AB705" t="str">
        <f>IFERROR(_xlfn.XLOOKUP($B705,enrollment!$A$2:$A$801,enrollment!$I$2:$I$801),"")</f>
        <v>KY</v>
      </c>
      <c r="AC705">
        <f>IFERROR(_xlfn.XLOOKUP($B705,enrollment!$A$2:$A$801,enrollment!$L$2:$L$801),"")</f>
        <v>79</v>
      </c>
      <c r="AD705" t="str" cm="1">
        <f t="array" ref="AD705">_xlfn.IFS(AC705="","Unknown",AC705&lt;18,"0-17",AC705&lt;35,"18-34",AC705&lt;50,"35-49",AC705&lt;65,"50-64",TRUE,"65+")</f>
        <v>65+</v>
      </c>
      <c r="AE705">
        <f>IFERROR(_xlfn.XLOOKUP($B705,enrollment!$A$2:$A$801,enrollment!$O$2:$O$801),"")</f>
        <v>9012345678</v>
      </c>
      <c r="AF705">
        <f>IFERROR(_xlfn.XLOOKUP($AE705,providers!$B$2:$B$11,providers!$Q$2:$Q$11),"")</f>
        <v>4.3</v>
      </c>
      <c r="AG705" s="1">
        <f t="shared" si="10"/>
        <v>45413</v>
      </c>
    </row>
    <row r="706" spans="1:33" x14ac:dyDescent="0.25">
      <c r="A706" t="s">
        <v>875</v>
      </c>
      <c r="B706" t="s">
        <v>874</v>
      </c>
      <c r="C706">
        <v>7890123456</v>
      </c>
      <c r="D706">
        <v>7890123456</v>
      </c>
      <c r="E706" s="1">
        <v>45470</v>
      </c>
      <c r="F706" s="1">
        <v>45470</v>
      </c>
      <c r="G706" s="1">
        <v>45489</v>
      </c>
      <c r="H706" t="s">
        <v>59</v>
      </c>
      <c r="J706" t="s">
        <v>47</v>
      </c>
      <c r="L706" s="2" t="s">
        <v>106</v>
      </c>
      <c r="M706" t="s">
        <v>107</v>
      </c>
      <c r="N706" t="s">
        <v>108</v>
      </c>
      <c r="O706">
        <v>1</v>
      </c>
      <c r="P706">
        <v>1176.96</v>
      </c>
      <c r="Q706">
        <v>1069.96</v>
      </c>
      <c r="R706">
        <v>855.97</v>
      </c>
      <c r="S706">
        <v>213.99</v>
      </c>
      <c r="T706" t="s">
        <v>30</v>
      </c>
      <c r="X706" t="s">
        <v>146</v>
      </c>
      <c r="Y706" t="s">
        <v>147</v>
      </c>
      <c r="Z706" t="s">
        <v>64</v>
      </c>
      <c r="AA706" t="str">
        <f>IFERROR(_xlfn.XLOOKUP($J706,avoidable_ed_reference!$A$2:$A$13,avoidable_ed_reference!$C$2:$C$13),"Not Classified")</f>
        <v>Not Classified</v>
      </c>
      <c r="AB706" t="str">
        <f>IFERROR(_xlfn.XLOOKUP($B706,enrollment!$A$2:$A$801,enrollment!$I$2:$I$801),"")</f>
        <v>KY</v>
      </c>
      <c r="AC706">
        <f>IFERROR(_xlfn.XLOOKUP($B706,enrollment!$A$2:$A$801,enrollment!$L$2:$L$801),"")</f>
        <v>79</v>
      </c>
      <c r="AD706" t="str" cm="1">
        <f t="array" ref="AD706">_xlfn.IFS(AC706="","Unknown",AC706&lt;18,"0-17",AC706&lt;35,"18-34",AC706&lt;50,"35-49",AC706&lt;65,"50-64",TRUE,"65+")</f>
        <v>65+</v>
      </c>
      <c r="AE706">
        <f>IFERROR(_xlfn.XLOOKUP($B706,enrollment!$A$2:$A$801,enrollment!$O$2:$O$801),"")</f>
        <v>9012345678</v>
      </c>
      <c r="AF706">
        <f>IFERROR(_xlfn.XLOOKUP($AE706,providers!$B$2:$B$11,providers!$Q$2:$Q$11),"")</f>
        <v>4.3</v>
      </c>
      <c r="AG706" s="1">
        <f t="shared" si="10"/>
        <v>45444</v>
      </c>
    </row>
    <row r="707" spans="1:33" x14ac:dyDescent="0.25">
      <c r="A707" t="s">
        <v>876</v>
      </c>
      <c r="B707" t="s">
        <v>874</v>
      </c>
      <c r="C707">
        <v>9012345678</v>
      </c>
      <c r="D707">
        <v>9012345678</v>
      </c>
      <c r="E707" s="1">
        <v>45613</v>
      </c>
      <c r="F707" s="1">
        <v>45613</v>
      </c>
      <c r="G707" s="1">
        <v>45629</v>
      </c>
      <c r="H707" t="s">
        <v>28</v>
      </c>
      <c r="I707">
        <v>11</v>
      </c>
      <c r="J707" t="s">
        <v>35</v>
      </c>
      <c r="K707">
        <v>99213</v>
      </c>
      <c r="O707">
        <v>1</v>
      </c>
      <c r="P707">
        <v>177.03</v>
      </c>
      <c r="Q707">
        <v>131.13</v>
      </c>
      <c r="R707">
        <v>104.9</v>
      </c>
      <c r="S707">
        <v>26.23</v>
      </c>
      <c r="T707" t="s">
        <v>30</v>
      </c>
      <c r="X707" t="s">
        <v>146</v>
      </c>
      <c r="Y707" t="s">
        <v>147</v>
      </c>
      <c r="Z707" t="s">
        <v>39</v>
      </c>
      <c r="AA707" t="str">
        <f>IFERROR(_xlfn.XLOOKUP($J707,avoidable_ed_reference!$A$2:$A$13,avoidable_ed_reference!$C$2:$C$13),"Not Classified")</f>
        <v>Avoidable</v>
      </c>
      <c r="AB707" t="str">
        <f>IFERROR(_xlfn.XLOOKUP($B707,enrollment!$A$2:$A$801,enrollment!$I$2:$I$801),"")</f>
        <v>KY</v>
      </c>
      <c r="AC707">
        <f>IFERROR(_xlfn.XLOOKUP($B707,enrollment!$A$2:$A$801,enrollment!$L$2:$L$801),"")</f>
        <v>79</v>
      </c>
      <c r="AD707" t="str" cm="1">
        <f t="array" ref="AD707">_xlfn.IFS(AC707="","Unknown",AC707&lt;18,"0-17",AC707&lt;35,"18-34",AC707&lt;50,"35-49",AC707&lt;65,"50-64",TRUE,"65+")</f>
        <v>65+</v>
      </c>
      <c r="AE707">
        <f>IFERROR(_xlfn.XLOOKUP($B707,enrollment!$A$2:$A$801,enrollment!$O$2:$O$801),"")</f>
        <v>9012345678</v>
      </c>
      <c r="AF707">
        <f>IFERROR(_xlfn.XLOOKUP($AE707,providers!$B$2:$B$11,providers!$Q$2:$Q$11),"")</f>
        <v>4.3</v>
      </c>
      <c r="AG707" s="1">
        <f t="shared" ref="AG707:AG770" si="11">EOMONTH(E707,-1)+1</f>
        <v>45597</v>
      </c>
    </row>
    <row r="708" spans="1:33" x14ac:dyDescent="0.25">
      <c r="A708" t="s">
        <v>877</v>
      </c>
      <c r="B708" t="s">
        <v>874</v>
      </c>
      <c r="C708">
        <v>3456789012</v>
      </c>
      <c r="D708">
        <v>3456789012</v>
      </c>
      <c r="E708" s="1">
        <v>45604</v>
      </c>
      <c r="F708" s="1">
        <v>45604</v>
      </c>
      <c r="G708" s="1">
        <v>45631</v>
      </c>
      <c r="H708" t="s">
        <v>28</v>
      </c>
      <c r="I708">
        <v>23</v>
      </c>
      <c r="J708" t="s">
        <v>35</v>
      </c>
      <c r="K708">
        <v>99284</v>
      </c>
      <c r="O708">
        <v>1</v>
      </c>
      <c r="P708">
        <v>2084.58</v>
      </c>
      <c r="Q708">
        <v>1158.0999999999999</v>
      </c>
      <c r="R708">
        <v>926.48</v>
      </c>
      <c r="S708">
        <v>231.62</v>
      </c>
      <c r="T708" t="s">
        <v>30</v>
      </c>
      <c r="X708" t="s">
        <v>146</v>
      </c>
      <c r="Y708" t="s">
        <v>147</v>
      </c>
      <c r="Z708" t="s">
        <v>45</v>
      </c>
      <c r="AA708" t="str">
        <f>IFERROR(_xlfn.XLOOKUP($J708,avoidable_ed_reference!$A$2:$A$13,avoidable_ed_reference!$C$2:$C$13),"Not Classified")</f>
        <v>Avoidable</v>
      </c>
      <c r="AB708" t="str">
        <f>IFERROR(_xlfn.XLOOKUP($B708,enrollment!$A$2:$A$801,enrollment!$I$2:$I$801),"")</f>
        <v>KY</v>
      </c>
      <c r="AC708">
        <f>IFERROR(_xlfn.XLOOKUP($B708,enrollment!$A$2:$A$801,enrollment!$L$2:$L$801),"")</f>
        <v>79</v>
      </c>
      <c r="AD708" t="str" cm="1">
        <f t="array" ref="AD708">_xlfn.IFS(AC708="","Unknown",AC708&lt;18,"0-17",AC708&lt;35,"18-34",AC708&lt;50,"35-49",AC708&lt;65,"50-64",TRUE,"65+")</f>
        <v>65+</v>
      </c>
      <c r="AE708">
        <f>IFERROR(_xlfn.XLOOKUP($B708,enrollment!$A$2:$A$801,enrollment!$O$2:$O$801),"")</f>
        <v>9012345678</v>
      </c>
      <c r="AF708">
        <f>IFERROR(_xlfn.XLOOKUP($AE708,providers!$B$2:$B$11,providers!$Q$2:$Q$11),"")</f>
        <v>4.3</v>
      </c>
      <c r="AG708" s="1">
        <f t="shared" si="11"/>
        <v>45597</v>
      </c>
    </row>
    <row r="709" spans="1:33" x14ac:dyDescent="0.25">
      <c r="A709" t="s">
        <v>878</v>
      </c>
      <c r="B709" t="s">
        <v>874</v>
      </c>
      <c r="C709">
        <v>9012345678</v>
      </c>
      <c r="D709">
        <v>9012345678</v>
      </c>
      <c r="E709" s="1">
        <v>45413</v>
      </c>
      <c r="F709" s="1">
        <v>45413</v>
      </c>
      <c r="G709" s="1">
        <v>45444</v>
      </c>
      <c r="H709" t="s">
        <v>67</v>
      </c>
      <c r="I709">
        <v>21</v>
      </c>
      <c r="J709" t="s">
        <v>80</v>
      </c>
      <c r="K709">
        <v>99223</v>
      </c>
      <c r="O709">
        <v>1</v>
      </c>
      <c r="P709">
        <v>19894.89</v>
      </c>
      <c r="Q709">
        <v>12835.41</v>
      </c>
      <c r="R709">
        <v>10268.33</v>
      </c>
      <c r="S709">
        <v>2567.08</v>
      </c>
      <c r="T709" t="s">
        <v>30</v>
      </c>
      <c r="V709">
        <v>1</v>
      </c>
      <c r="W709" s="2" t="s">
        <v>68</v>
      </c>
      <c r="X709" t="s">
        <v>146</v>
      </c>
      <c r="Y709" t="s">
        <v>147</v>
      </c>
      <c r="Z709" t="s">
        <v>69</v>
      </c>
      <c r="AA709" t="str">
        <f>IFERROR(_xlfn.XLOOKUP($J709,avoidable_ed_reference!$A$2:$A$13,avoidable_ed_reference!$C$2:$C$13),"Not Classified")</f>
        <v>Non-Avoidable</v>
      </c>
      <c r="AB709" t="str">
        <f>IFERROR(_xlfn.XLOOKUP($B709,enrollment!$A$2:$A$801,enrollment!$I$2:$I$801),"")</f>
        <v>KY</v>
      </c>
      <c r="AC709">
        <f>IFERROR(_xlfn.XLOOKUP($B709,enrollment!$A$2:$A$801,enrollment!$L$2:$L$801),"")</f>
        <v>79</v>
      </c>
      <c r="AD709" t="str" cm="1">
        <f t="array" ref="AD709">_xlfn.IFS(AC709="","Unknown",AC709&lt;18,"0-17",AC709&lt;35,"18-34",AC709&lt;50,"35-49",AC709&lt;65,"50-64",TRUE,"65+")</f>
        <v>65+</v>
      </c>
      <c r="AE709">
        <f>IFERROR(_xlfn.XLOOKUP($B709,enrollment!$A$2:$A$801,enrollment!$O$2:$O$801),"")</f>
        <v>9012345678</v>
      </c>
      <c r="AF709">
        <f>IFERROR(_xlfn.XLOOKUP($AE709,providers!$B$2:$B$11,providers!$Q$2:$Q$11),"")</f>
        <v>4.3</v>
      </c>
      <c r="AG709" s="1">
        <f t="shared" si="11"/>
        <v>45413</v>
      </c>
    </row>
    <row r="710" spans="1:33" x14ac:dyDescent="0.25">
      <c r="A710" t="s">
        <v>879</v>
      </c>
      <c r="B710" t="s">
        <v>880</v>
      </c>
      <c r="C710">
        <v>8901234567</v>
      </c>
      <c r="D710">
        <v>8901234567</v>
      </c>
      <c r="E710" s="1">
        <v>45490</v>
      </c>
      <c r="F710" s="1">
        <v>45490</v>
      </c>
      <c r="G710" s="1">
        <v>45517</v>
      </c>
      <c r="H710" t="s">
        <v>28</v>
      </c>
      <c r="I710">
        <v>11</v>
      </c>
      <c r="J710" t="s">
        <v>38</v>
      </c>
      <c r="K710">
        <v>99213</v>
      </c>
      <c r="O710">
        <v>1</v>
      </c>
      <c r="P710">
        <v>190.51</v>
      </c>
      <c r="Q710">
        <v>141.12</v>
      </c>
      <c r="R710">
        <v>112.9</v>
      </c>
      <c r="S710">
        <v>28.22</v>
      </c>
      <c r="T710" t="s">
        <v>30</v>
      </c>
      <c r="X710" t="s">
        <v>146</v>
      </c>
      <c r="Y710" t="s">
        <v>147</v>
      </c>
      <c r="Z710" t="s">
        <v>39</v>
      </c>
      <c r="AA710" t="str">
        <f>IFERROR(_xlfn.XLOOKUP($J710,avoidable_ed_reference!$A$2:$A$13,avoidable_ed_reference!$C$2:$C$13),"Not Classified")</f>
        <v>Not Classified</v>
      </c>
      <c r="AB710" t="str">
        <f>IFERROR(_xlfn.XLOOKUP($B710,enrollment!$A$2:$A$801,enrollment!$I$2:$I$801),"")</f>
        <v>GA</v>
      </c>
      <c r="AC710">
        <f>IFERROR(_xlfn.XLOOKUP($B710,enrollment!$A$2:$A$801,enrollment!$L$2:$L$801),"")</f>
        <v>66</v>
      </c>
      <c r="AD710" t="str" cm="1">
        <f t="array" ref="AD710">_xlfn.IFS(AC710="","Unknown",AC710&lt;18,"0-17",AC710&lt;35,"18-34",AC710&lt;50,"35-49",AC710&lt;65,"50-64",TRUE,"65+")</f>
        <v>65+</v>
      </c>
      <c r="AE710">
        <f>IFERROR(_xlfn.XLOOKUP($B710,enrollment!$A$2:$A$801,enrollment!$O$2:$O$801),"")</f>
        <v>8901234567</v>
      </c>
      <c r="AF710">
        <f>IFERROR(_xlfn.XLOOKUP($AE710,providers!$B$2:$B$11,providers!$Q$2:$Q$11),"")</f>
        <v>3.7</v>
      </c>
      <c r="AG710" s="1">
        <f t="shared" si="11"/>
        <v>45474</v>
      </c>
    </row>
    <row r="711" spans="1:33" x14ac:dyDescent="0.25">
      <c r="A711" t="s">
        <v>881</v>
      </c>
      <c r="B711" t="s">
        <v>880</v>
      </c>
      <c r="C711">
        <v>2233445566</v>
      </c>
      <c r="D711">
        <v>2233445566</v>
      </c>
      <c r="E711" s="1">
        <v>45559</v>
      </c>
      <c r="F711" s="1">
        <v>45559</v>
      </c>
      <c r="G711" s="1">
        <v>45584</v>
      </c>
      <c r="H711" t="s">
        <v>28</v>
      </c>
      <c r="I711">
        <v>23</v>
      </c>
      <c r="J711" t="s">
        <v>35</v>
      </c>
      <c r="K711">
        <v>99284</v>
      </c>
      <c r="O711">
        <v>1</v>
      </c>
      <c r="P711">
        <v>2257.92</v>
      </c>
      <c r="Q711">
        <v>1254.4000000000001</v>
      </c>
      <c r="R711">
        <v>1003.52</v>
      </c>
      <c r="S711">
        <v>250.88</v>
      </c>
      <c r="T711" t="s">
        <v>30</v>
      </c>
      <c r="X711" t="s">
        <v>146</v>
      </c>
      <c r="Y711" t="s">
        <v>147</v>
      </c>
      <c r="Z711" t="s">
        <v>45</v>
      </c>
      <c r="AA711" t="str">
        <f>IFERROR(_xlfn.XLOOKUP($J711,avoidable_ed_reference!$A$2:$A$13,avoidable_ed_reference!$C$2:$C$13),"Not Classified")</f>
        <v>Avoidable</v>
      </c>
      <c r="AB711" t="str">
        <f>IFERROR(_xlfn.XLOOKUP($B711,enrollment!$A$2:$A$801,enrollment!$I$2:$I$801),"")</f>
        <v>GA</v>
      </c>
      <c r="AC711">
        <f>IFERROR(_xlfn.XLOOKUP($B711,enrollment!$A$2:$A$801,enrollment!$L$2:$L$801),"")</f>
        <v>66</v>
      </c>
      <c r="AD711" t="str" cm="1">
        <f t="array" ref="AD711">_xlfn.IFS(AC711="","Unknown",AC711&lt;18,"0-17",AC711&lt;35,"18-34",AC711&lt;50,"35-49",AC711&lt;65,"50-64",TRUE,"65+")</f>
        <v>65+</v>
      </c>
      <c r="AE711">
        <f>IFERROR(_xlfn.XLOOKUP($B711,enrollment!$A$2:$A$801,enrollment!$O$2:$O$801),"")</f>
        <v>8901234567</v>
      </c>
      <c r="AF711">
        <f>IFERROR(_xlfn.XLOOKUP($AE711,providers!$B$2:$B$11,providers!$Q$2:$Q$11),"")</f>
        <v>3.7</v>
      </c>
      <c r="AG711" s="1">
        <f t="shared" si="11"/>
        <v>45536</v>
      </c>
    </row>
    <row r="712" spans="1:33" x14ac:dyDescent="0.25">
      <c r="A712" t="s">
        <v>882</v>
      </c>
      <c r="B712" t="s">
        <v>880</v>
      </c>
      <c r="C712">
        <v>5678901234</v>
      </c>
      <c r="D712">
        <v>5678901234</v>
      </c>
      <c r="E712" s="1">
        <v>45423</v>
      </c>
      <c r="F712" s="1">
        <v>45423</v>
      </c>
      <c r="G712" s="1">
        <v>45451</v>
      </c>
      <c r="H712" t="s">
        <v>28</v>
      </c>
      <c r="I712">
        <v>20</v>
      </c>
      <c r="J712" t="s">
        <v>35</v>
      </c>
      <c r="K712">
        <v>99213</v>
      </c>
      <c r="O712">
        <v>1</v>
      </c>
      <c r="P712">
        <v>157.56</v>
      </c>
      <c r="Q712">
        <v>121.2</v>
      </c>
      <c r="R712">
        <v>96.96</v>
      </c>
      <c r="S712">
        <v>24.24</v>
      </c>
      <c r="T712" t="s">
        <v>30</v>
      </c>
      <c r="X712" t="s">
        <v>146</v>
      </c>
      <c r="Y712" t="s">
        <v>147</v>
      </c>
      <c r="Z712" t="s">
        <v>36</v>
      </c>
      <c r="AA712" t="str">
        <f>IFERROR(_xlfn.XLOOKUP($J712,avoidable_ed_reference!$A$2:$A$13,avoidable_ed_reference!$C$2:$C$13),"Not Classified")</f>
        <v>Avoidable</v>
      </c>
      <c r="AB712" t="str">
        <f>IFERROR(_xlfn.XLOOKUP($B712,enrollment!$A$2:$A$801,enrollment!$I$2:$I$801),"")</f>
        <v>GA</v>
      </c>
      <c r="AC712">
        <f>IFERROR(_xlfn.XLOOKUP($B712,enrollment!$A$2:$A$801,enrollment!$L$2:$L$801),"")</f>
        <v>66</v>
      </c>
      <c r="AD712" t="str" cm="1">
        <f t="array" ref="AD712">_xlfn.IFS(AC712="","Unknown",AC712&lt;18,"0-17",AC712&lt;35,"18-34",AC712&lt;50,"35-49",AC712&lt;65,"50-64",TRUE,"65+")</f>
        <v>65+</v>
      </c>
      <c r="AE712">
        <f>IFERROR(_xlfn.XLOOKUP($B712,enrollment!$A$2:$A$801,enrollment!$O$2:$O$801),"")</f>
        <v>8901234567</v>
      </c>
      <c r="AF712">
        <f>IFERROR(_xlfn.XLOOKUP($AE712,providers!$B$2:$B$11,providers!$Q$2:$Q$11),"")</f>
        <v>3.7</v>
      </c>
      <c r="AG712" s="1">
        <f t="shared" si="11"/>
        <v>45413</v>
      </c>
    </row>
    <row r="713" spans="1:33" x14ac:dyDescent="0.25">
      <c r="A713" t="s">
        <v>883</v>
      </c>
      <c r="B713" t="s">
        <v>880</v>
      </c>
      <c r="C713">
        <v>6789012345</v>
      </c>
      <c r="D713">
        <v>6789012345</v>
      </c>
      <c r="E713" s="1">
        <v>45387</v>
      </c>
      <c r="F713" s="1">
        <v>45387</v>
      </c>
      <c r="G713" s="1">
        <v>45413</v>
      </c>
      <c r="H713" t="s">
        <v>59</v>
      </c>
      <c r="J713" t="s">
        <v>47</v>
      </c>
      <c r="L713" s="2" t="s">
        <v>151</v>
      </c>
      <c r="M713" t="s">
        <v>152</v>
      </c>
      <c r="N713" t="s">
        <v>153</v>
      </c>
      <c r="O713">
        <v>1</v>
      </c>
      <c r="P713">
        <v>1024.67</v>
      </c>
      <c r="Q713">
        <v>931.52</v>
      </c>
      <c r="R713">
        <v>745.22</v>
      </c>
      <c r="S713">
        <v>186.3</v>
      </c>
      <c r="T713" t="s">
        <v>30</v>
      </c>
      <c r="X713" t="s">
        <v>146</v>
      </c>
      <c r="Y713" t="s">
        <v>147</v>
      </c>
      <c r="Z713" t="s">
        <v>64</v>
      </c>
      <c r="AA713" t="str">
        <f>IFERROR(_xlfn.XLOOKUP($J713,avoidable_ed_reference!$A$2:$A$13,avoidable_ed_reference!$C$2:$C$13),"Not Classified")</f>
        <v>Not Classified</v>
      </c>
      <c r="AB713" t="str">
        <f>IFERROR(_xlfn.XLOOKUP($B713,enrollment!$A$2:$A$801,enrollment!$I$2:$I$801),"")</f>
        <v>GA</v>
      </c>
      <c r="AC713">
        <f>IFERROR(_xlfn.XLOOKUP($B713,enrollment!$A$2:$A$801,enrollment!$L$2:$L$801),"")</f>
        <v>66</v>
      </c>
      <c r="AD713" t="str" cm="1">
        <f t="array" ref="AD713">_xlfn.IFS(AC713="","Unknown",AC713&lt;18,"0-17",AC713&lt;35,"18-34",AC713&lt;50,"35-49",AC713&lt;65,"50-64",TRUE,"65+")</f>
        <v>65+</v>
      </c>
      <c r="AE713">
        <f>IFERROR(_xlfn.XLOOKUP($B713,enrollment!$A$2:$A$801,enrollment!$O$2:$O$801),"")</f>
        <v>8901234567</v>
      </c>
      <c r="AF713">
        <f>IFERROR(_xlfn.XLOOKUP($AE713,providers!$B$2:$B$11,providers!$Q$2:$Q$11),"")</f>
        <v>3.7</v>
      </c>
      <c r="AG713" s="1">
        <f t="shared" si="11"/>
        <v>45383</v>
      </c>
    </row>
    <row r="714" spans="1:33" x14ac:dyDescent="0.25">
      <c r="A714" t="s">
        <v>884</v>
      </c>
      <c r="B714" t="s">
        <v>880</v>
      </c>
      <c r="C714">
        <v>8901234567</v>
      </c>
      <c r="D714">
        <v>8901234567</v>
      </c>
      <c r="E714" s="1">
        <v>45339</v>
      </c>
      <c r="F714" s="1">
        <v>45339</v>
      </c>
      <c r="G714" s="1">
        <v>45356</v>
      </c>
      <c r="H714" t="s">
        <v>28</v>
      </c>
      <c r="I714">
        <v>11</v>
      </c>
      <c r="J714" t="s">
        <v>38</v>
      </c>
      <c r="K714">
        <v>99213</v>
      </c>
      <c r="O714">
        <v>1</v>
      </c>
      <c r="P714">
        <v>225.09</v>
      </c>
      <c r="Q714">
        <v>166.73</v>
      </c>
      <c r="R714">
        <v>133.38</v>
      </c>
      <c r="S714">
        <v>33.35</v>
      </c>
      <c r="T714" t="s">
        <v>30</v>
      </c>
      <c r="X714" t="s">
        <v>146</v>
      </c>
      <c r="Y714" t="s">
        <v>147</v>
      </c>
      <c r="Z714" t="s">
        <v>39</v>
      </c>
      <c r="AA714" t="str">
        <f>IFERROR(_xlfn.XLOOKUP($J714,avoidable_ed_reference!$A$2:$A$13,avoidable_ed_reference!$C$2:$C$13),"Not Classified")</f>
        <v>Not Classified</v>
      </c>
      <c r="AB714" t="str">
        <f>IFERROR(_xlfn.XLOOKUP($B714,enrollment!$A$2:$A$801,enrollment!$I$2:$I$801),"")</f>
        <v>GA</v>
      </c>
      <c r="AC714">
        <f>IFERROR(_xlfn.XLOOKUP($B714,enrollment!$A$2:$A$801,enrollment!$L$2:$L$801),"")</f>
        <v>66</v>
      </c>
      <c r="AD714" t="str" cm="1">
        <f t="array" ref="AD714">_xlfn.IFS(AC714="","Unknown",AC714&lt;18,"0-17",AC714&lt;35,"18-34",AC714&lt;50,"35-49",AC714&lt;65,"50-64",TRUE,"65+")</f>
        <v>65+</v>
      </c>
      <c r="AE714">
        <f>IFERROR(_xlfn.XLOOKUP($B714,enrollment!$A$2:$A$801,enrollment!$O$2:$O$801),"")</f>
        <v>8901234567</v>
      </c>
      <c r="AF714">
        <f>IFERROR(_xlfn.XLOOKUP($AE714,providers!$B$2:$B$11,providers!$Q$2:$Q$11),"")</f>
        <v>3.7</v>
      </c>
      <c r="AG714" s="1">
        <f t="shared" si="11"/>
        <v>45323</v>
      </c>
    </row>
    <row r="715" spans="1:33" x14ac:dyDescent="0.25">
      <c r="A715" t="s">
        <v>885</v>
      </c>
      <c r="B715" t="s">
        <v>886</v>
      </c>
      <c r="C715">
        <v>5678901234</v>
      </c>
      <c r="D715">
        <v>5678901234</v>
      </c>
      <c r="E715" s="1">
        <v>45632</v>
      </c>
      <c r="F715" s="1">
        <v>45632</v>
      </c>
      <c r="G715" s="1">
        <v>45660</v>
      </c>
      <c r="H715" t="s">
        <v>28</v>
      </c>
      <c r="I715">
        <v>20</v>
      </c>
      <c r="J715" t="s">
        <v>35</v>
      </c>
      <c r="K715">
        <v>99213</v>
      </c>
      <c r="O715">
        <v>1</v>
      </c>
      <c r="P715">
        <v>185.43</v>
      </c>
      <c r="Q715">
        <v>142.63999999999999</v>
      </c>
      <c r="R715">
        <v>114.11</v>
      </c>
      <c r="S715">
        <v>28.53</v>
      </c>
      <c r="T715" t="s">
        <v>30</v>
      </c>
      <c r="X715" t="s">
        <v>233</v>
      </c>
      <c r="Y715" t="s">
        <v>32</v>
      </c>
      <c r="Z715" t="s">
        <v>36</v>
      </c>
      <c r="AA715" t="str">
        <f>IFERROR(_xlfn.XLOOKUP($J715,avoidable_ed_reference!$A$2:$A$13,avoidable_ed_reference!$C$2:$C$13),"Not Classified")</f>
        <v>Avoidable</v>
      </c>
      <c r="AB715" t="str">
        <f>IFERROR(_xlfn.XLOOKUP($B715,enrollment!$A$2:$A$801,enrollment!$I$2:$I$801),"")</f>
        <v>KY</v>
      </c>
      <c r="AC715">
        <f>IFERROR(_xlfn.XLOOKUP($B715,enrollment!$A$2:$A$801,enrollment!$L$2:$L$801),"")</f>
        <v>44</v>
      </c>
      <c r="AD715" t="str" cm="1">
        <f t="array" ref="AD715">_xlfn.IFS(AC715="","Unknown",AC715&lt;18,"0-17",AC715&lt;35,"18-34",AC715&lt;50,"35-49",AC715&lt;65,"50-64",TRUE,"65+")</f>
        <v>35-49</v>
      </c>
      <c r="AE715">
        <f>IFERROR(_xlfn.XLOOKUP($B715,enrollment!$A$2:$A$801,enrollment!$O$2:$O$801),"")</f>
        <v>3456789012</v>
      </c>
      <c r="AF715">
        <f>IFERROR(_xlfn.XLOOKUP($AE715,providers!$B$2:$B$11,providers!$Q$2:$Q$11),"")</f>
        <v>4</v>
      </c>
      <c r="AG715" s="1">
        <f t="shared" si="11"/>
        <v>45627</v>
      </c>
    </row>
    <row r="716" spans="1:33" x14ac:dyDescent="0.25">
      <c r="A716" t="s">
        <v>887</v>
      </c>
      <c r="B716" t="s">
        <v>886</v>
      </c>
      <c r="C716">
        <v>3456789012</v>
      </c>
      <c r="D716">
        <v>3456789012</v>
      </c>
      <c r="E716" s="1">
        <v>45367</v>
      </c>
      <c r="F716" s="1">
        <v>45367</v>
      </c>
      <c r="G716" s="1">
        <v>45388</v>
      </c>
      <c r="H716" t="s">
        <v>28</v>
      </c>
      <c r="I716">
        <v>11</v>
      </c>
      <c r="J716" t="s">
        <v>38</v>
      </c>
      <c r="K716">
        <v>99213</v>
      </c>
      <c r="O716">
        <v>1</v>
      </c>
      <c r="P716">
        <v>242.16</v>
      </c>
      <c r="Q716">
        <v>179.38</v>
      </c>
      <c r="R716">
        <v>143.5</v>
      </c>
      <c r="S716">
        <v>35.880000000000003</v>
      </c>
      <c r="T716" t="s">
        <v>30</v>
      </c>
      <c r="X716" t="s">
        <v>233</v>
      </c>
      <c r="Y716" t="s">
        <v>32</v>
      </c>
      <c r="Z716" t="s">
        <v>39</v>
      </c>
      <c r="AA716" t="str">
        <f>IFERROR(_xlfn.XLOOKUP($J716,avoidable_ed_reference!$A$2:$A$13,avoidable_ed_reference!$C$2:$C$13),"Not Classified")</f>
        <v>Not Classified</v>
      </c>
      <c r="AB716" t="str">
        <f>IFERROR(_xlfn.XLOOKUP($B716,enrollment!$A$2:$A$801,enrollment!$I$2:$I$801),"")</f>
        <v>KY</v>
      </c>
      <c r="AC716">
        <f>IFERROR(_xlfn.XLOOKUP($B716,enrollment!$A$2:$A$801,enrollment!$L$2:$L$801),"")</f>
        <v>44</v>
      </c>
      <c r="AD716" t="str" cm="1">
        <f t="array" ref="AD716">_xlfn.IFS(AC716="","Unknown",AC716&lt;18,"0-17",AC716&lt;35,"18-34",AC716&lt;50,"35-49",AC716&lt;65,"50-64",TRUE,"65+")</f>
        <v>35-49</v>
      </c>
      <c r="AE716">
        <f>IFERROR(_xlfn.XLOOKUP($B716,enrollment!$A$2:$A$801,enrollment!$O$2:$O$801),"")</f>
        <v>3456789012</v>
      </c>
      <c r="AF716">
        <f>IFERROR(_xlfn.XLOOKUP($AE716,providers!$B$2:$B$11,providers!$Q$2:$Q$11),"")</f>
        <v>4</v>
      </c>
      <c r="AG716" s="1">
        <f t="shared" si="11"/>
        <v>45352</v>
      </c>
    </row>
    <row r="717" spans="1:33" x14ac:dyDescent="0.25">
      <c r="A717" t="s">
        <v>888</v>
      </c>
      <c r="B717" t="s">
        <v>886</v>
      </c>
      <c r="C717">
        <v>3456789012</v>
      </c>
      <c r="D717">
        <v>3456789012</v>
      </c>
      <c r="E717" s="1">
        <v>45484</v>
      </c>
      <c r="F717" s="1">
        <v>45484</v>
      </c>
      <c r="G717" s="1">
        <v>45518</v>
      </c>
      <c r="H717" t="s">
        <v>28</v>
      </c>
      <c r="I717">
        <v>22</v>
      </c>
      <c r="J717" t="s">
        <v>29</v>
      </c>
      <c r="K717">
        <v>90837</v>
      </c>
      <c r="O717">
        <v>1</v>
      </c>
      <c r="P717">
        <v>259.13</v>
      </c>
      <c r="Q717">
        <v>191.95</v>
      </c>
      <c r="R717">
        <v>153.56</v>
      </c>
      <c r="S717">
        <v>38.39</v>
      </c>
      <c r="T717" t="s">
        <v>30</v>
      </c>
      <c r="X717" t="s">
        <v>233</v>
      </c>
      <c r="Y717" t="s">
        <v>32</v>
      </c>
      <c r="Z717" t="s">
        <v>33</v>
      </c>
      <c r="AA717" t="str">
        <f>IFERROR(_xlfn.XLOOKUP($J717,avoidable_ed_reference!$A$2:$A$13,avoidable_ed_reference!$C$2:$C$13),"Not Classified")</f>
        <v>Potentially Avoidable</v>
      </c>
      <c r="AB717" t="str">
        <f>IFERROR(_xlfn.XLOOKUP($B717,enrollment!$A$2:$A$801,enrollment!$I$2:$I$801),"")</f>
        <v>KY</v>
      </c>
      <c r="AC717">
        <f>IFERROR(_xlfn.XLOOKUP($B717,enrollment!$A$2:$A$801,enrollment!$L$2:$L$801),"")</f>
        <v>44</v>
      </c>
      <c r="AD717" t="str" cm="1">
        <f t="array" ref="AD717">_xlfn.IFS(AC717="","Unknown",AC717&lt;18,"0-17",AC717&lt;35,"18-34",AC717&lt;50,"35-49",AC717&lt;65,"50-64",TRUE,"65+")</f>
        <v>35-49</v>
      </c>
      <c r="AE717">
        <f>IFERROR(_xlfn.XLOOKUP($B717,enrollment!$A$2:$A$801,enrollment!$O$2:$O$801),"")</f>
        <v>3456789012</v>
      </c>
      <c r="AF717">
        <f>IFERROR(_xlfn.XLOOKUP($AE717,providers!$B$2:$B$11,providers!$Q$2:$Q$11),"")</f>
        <v>4</v>
      </c>
      <c r="AG717" s="1">
        <f t="shared" si="11"/>
        <v>45474</v>
      </c>
    </row>
    <row r="718" spans="1:33" x14ac:dyDescent="0.25">
      <c r="A718" t="s">
        <v>889</v>
      </c>
      <c r="B718" t="s">
        <v>886</v>
      </c>
      <c r="C718">
        <v>9012345678</v>
      </c>
      <c r="D718">
        <v>9012345678</v>
      </c>
      <c r="E718" s="1">
        <v>45628</v>
      </c>
      <c r="F718" s="1">
        <v>45628</v>
      </c>
      <c r="G718" s="1">
        <v>45662</v>
      </c>
      <c r="H718" t="s">
        <v>28</v>
      </c>
      <c r="I718">
        <v>22</v>
      </c>
      <c r="J718" t="s">
        <v>29</v>
      </c>
      <c r="K718">
        <v>90837</v>
      </c>
      <c r="O718">
        <v>1</v>
      </c>
      <c r="P718">
        <v>271.95999999999998</v>
      </c>
      <c r="Q718">
        <v>201.45</v>
      </c>
      <c r="R718">
        <v>161.16</v>
      </c>
      <c r="S718">
        <v>40.29</v>
      </c>
      <c r="T718" t="s">
        <v>30</v>
      </c>
      <c r="X718" t="s">
        <v>233</v>
      </c>
      <c r="Y718" t="s">
        <v>32</v>
      </c>
      <c r="Z718" t="s">
        <v>33</v>
      </c>
      <c r="AA718" t="str">
        <f>IFERROR(_xlfn.XLOOKUP($J718,avoidable_ed_reference!$A$2:$A$13,avoidable_ed_reference!$C$2:$C$13),"Not Classified")</f>
        <v>Potentially Avoidable</v>
      </c>
      <c r="AB718" t="str">
        <f>IFERROR(_xlfn.XLOOKUP($B718,enrollment!$A$2:$A$801,enrollment!$I$2:$I$801),"")</f>
        <v>KY</v>
      </c>
      <c r="AC718">
        <f>IFERROR(_xlfn.XLOOKUP($B718,enrollment!$A$2:$A$801,enrollment!$L$2:$L$801),"")</f>
        <v>44</v>
      </c>
      <c r="AD718" t="str" cm="1">
        <f t="array" ref="AD718">_xlfn.IFS(AC718="","Unknown",AC718&lt;18,"0-17",AC718&lt;35,"18-34",AC718&lt;50,"35-49",AC718&lt;65,"50-64",TRUE,"65+")</f>
        <v>35-49</v>
      </c>
      <c r="AE718">
        <f>IFERROR(_xlfn.XLOOKUP($B718,enrollment!$A$2:$A$801,enrollment!$O$2:$O$801),"")</f>
        <v>3456789012</v>
      </c>
      <c r="AF718">
        <f>IFERROR(_xlfn.XLOOKUP($AE718,providers!$B$2:$B$11,providers!$Q$2:$Q$11),"")</f>
        <v>4</v>
      </c>
      <c r="AG718" s="1">
        <f t="shared" si="11"/>
        <v>45627</v>
      </c>
    </row>
    <row r="719" spans="1:33" x14ac:dyDescent="0.25">
      <c r="A719" t="s">
        <v>890</v>
      </c>
      <c r="B719" t="s">
        <v>886</v>
      </c>
      <c r="C719">
        <v>5678901234</v>
      </c>
      <c r="D719">
        <v>5678901234</v>
      </c>
      <c r="E719" s="1">
        <v>45436</v>
      </c>
      <c r="F719" s="1">
        <v>45436</v>
      </c>
      <c r="G719" s="1">
        <v>45465</v>
      </c>
      <c r="H719" t="s">
        <v>28</v>
      </c>
      <c r="I719">
        <v>20</v>
      </c>
      <c r="J719" t="s">
        <v>35</v>
      </c>
      <c r="K719">
        <v>99213</v>
      </c>
      <c r="O719">
        <v>1</v>
      </c>
      <c r="P719">
        <v>187</v>
      </c>
      <c r="Q719">
        <v>143.85</v>
      </c>
      <c r="R719">
        <v>115.08</v>
      </c>
      <c r="S719">
        <v>28.77</v>
      </c>
      <c r="T719" t="s">
        <v>30</v>
      </c>
      <c r="X719" t="s">
        <v>233</v>
      </c>
      <c r="Y719" t="s">
        <v>32</v>
      </c>
      <c r="Z719" t="s">
        <v>36</v>
      </c>
      <c r="AA719" t="str">
        <f>IFERROR(_xlfn.XLOOKUP($J719,avoidable_ed_reference!$A$2:$A$13,avoidable_ed_reference!$C$2:$C$13),"Not Classified")</f>
        <v>Avoidable</v>
      </c>
      <c r="AB719" t="str">
        <f>IFERROR(_xlfn.XLOOKUP($B719,enrollment!$A$2:$A$801,enrollment!$I$2:$I$801),"")</f>
        <v>KY</v>
      </c>
      <c r="AC719">
        <f>IFERROR(_xlfn.XLOOKUP($B719,enrollment!$A$2:$A$801,enrollment!$L$2:$L$801),"")</f>
        <v>44</v>
      </c>
      <c r="AD719" t="str" cm="1">
        <f t="array" ref="AD719">_xlfn.IFS(AC719="","Unknown",AC719&lt;18,"0-17",AC719&lt;35,"18-34",AC719&lt;50,"35-49",AC719&lt;65,"50-64",TRUE,"65+")</f>
        <v>35-49</v>
      </c>
      <c r="AE719">
        <f>IFERROR(_xlfn.XLOOKUP($B719,enrollment!$A$2:$A$801,enrollment!$O$2:$O$801),"")</f>
        <v>3456789012</v>
      </c>
      <c r="AF719">
        <f>IFERROR(_xlfn.XLOOKUP($AE719,providers!$B$2:$B$11,providers!$Q$2:$Q$11),"")</f>
        <v>4</v>
      </c>
      <c r="AG719" s="1">
        <f t="shared" si="11"/>
        <v>45413</v>
      </c>
    </row>
    <row r="720" spans="1:33" x14ac:dyDescent="0.25">
      <c r="A720" t="s">
        <v>891</v>
      </c>
      <c r="B720" t="s">
        <v>892</v>
      </c>
      <c r="C720">
        <v>6789012345</v>
      </c>
      <c r="D720">
        <v>6789012345</v>
      </c>
      <c r="E720" s="1">
        <v>45563</v>
      </c>
      <c r="F720" s="1">
        <v>45563</v>
      </c>
      <c r="G720" s="1">
        <v>45579</v>
      </c>
      <c r="H720" t="s">
        <v>28</v>
      </c>
      <c r="I720">
        <v>11</v>
      </c>
      <c r="J720" t="s">
        <v>35</v>
      </c>
      <c r="K720">
        <v>99213</v>
      </c>
      <c r="O720">
        <v>1</v>
      </c>
      <c r="P720">
        <v>176.16</v>
      </c>
      <c r="Q720">
        <v>130.49</v>
      </c>
      <c r="R720">
        <v>104.39</v>
      </c>
      <c r="S720">
        <v>26.1</v>
      </c>
      <c r="T720" t="s">
        <v>30</v>
      </c>
      <c r="X720" t="s">
        <v>52</v>
      </c>
      <c r="Y720" t="s">
        <v>44</v>
      </c>
      <c r="Z720" t="s">
        <v>39</v>
      </c>
      <c r="AA720" t="str">
        <f>IFERROR(_xlfn.XLOOKUP($J720,avoidable_ed_reference!$A$2:$A$13,avoidable_ed_reference!$C$2:$C$13),"Not Classified")</f>
        <v>Avoidable</v>
      </c>
      <c r="AB720" t="str">
        <f>IFERROR(_xlfn.XLOOKUP($B720,enrollment!$A$2:$A$801,enrollment!$I$2:$I$801),"")</f>
        <v>OH</v>
      </c>
      <c r="AC720">
        <f>IFERROR(_xlfn.XLOOKUP($B720,enrollment!$A$2:$A$801,enrollment!$L$2:$L$801),"")</f>
        <v>28</v>
      </c>
      <c r="AD720" t="str" cm="1">
        <f t="array" ref="AD720">_xlfn.IFS(AC720="","Unknown",AC720&lt;18,"0-17",AC720&lt;35,"18-34",AC720&lt;50,"35-49",AC720&lt;65,"50-64",TRUE,"65+")</f>
        <v>18-34</v>
      </c>
      <c r="AE720">
        <f>IFERROR(_xlfn.XLOOKUP($B720,enrollment!$A$2:$A$801,enrollment!$O$2:$O$801),"")</f>
        <v>6789012345</v>
      </c>
      <c r="AF720">
        <f>IFERROR(_xlfn.XLOOKUP($AE720,providers!$B$2:$B$11,providers!$Q$2:$Q$11),"")</f>
        <v>4.0999999999999996</v>
      </c>
      <c r="AG720" s="1">
        <f t="shared" si="11"/>
        <v>45536</v>
      </c>
    </row>
    <row r="721" spans="1:33" x14ac:dyDescent="0.25">
      <c r="A721" t="s">
        <v>893</v>
      </c>
      <c r="B721" t="s">
        <v>892</v>
      </c>
      <c r="C721">
        <v>6789012345</v>
      </c>
      <c r="D721">
        <v>6789012345</v>
      </c>
      <c r="E721" s="1">
        <v>45632</v>
      </c>
      <c r="F721" s="1">
        <v>45632</v>
      </c>
      <c r="G721" s="1">
        <v>45647</v>
      </c>
      <c r="H721" t="s">
        <v>28</v>
      </c>
      <c r="I721">
        <v>11</v>
      </c>
      <c r="J721" t="s">
        <v>35</v>
      </c>
      <c r="K721">
        <v>99213</v>
      </c>
      <c r="O721">
        <v>1</v>
      </c>
      <c r="P721">
        <v>209.63</v>
      </c>
      <c r="Q721">
        <v>155.28</v>
      </c>
      <c r="R721">
        <v>124.22</v>
      </c>
      <c r="S721">
        <v>31.06</v>
      </c>
      <c r="T721" t="s">
        <v>30</v>
      </c>
      <c r="X721" t="s">
        <v>52</v>
      </c>
      <c r="Y721" t="s">
        <v>44</v>
      </c>
      <c r="Z721" t="s">
        <v>39</v>
      </c>
      <c r="AA721" t="str">
        <f>IFERROR(_xlfn.XLOOKUP($J721,avoidable_ed_reference!$A$2:$A$13,avoidable_ed_reference!$C$2:$C$13),"Not Classified")</f>
        <v>Avoidable</v>
      </c>
      <c r="AB721" t="str">
        <f>IFERROR(_xlfn.XLOOKUP($B721,enrollment!$A$2:$A$801,enrollment!$I$2:$I$801),"")</f>
        <v>OH</v>
      </c>
      <c r="AC721">
        <f>IFERROR(_xlfn.XLOOKUP($B721,enrollment!$A$2:$A$801,enrollment!$L$2:$L$801),"")</f>
        <v>28</v>
      </c>
      <c r="AD721" t="str" cm="1">
        <f t="array" ref="AD721">_xlfn.IFS(AC721="","Unknown",AC721&lt;18,"0-17",AC721&lt;35,"18-34",AC721&lt;50,"35-49",AC721&lt;65,"50-64",TRUE,"65+")</f>
        <v>18-34</v>
      </c>
      <c r="AE721">
        <f>IFERROR(_xlfn.XLOOKUP($B721,enrollment!$A$2:$A$801,enrollment!$O$2:$O$801),"")</f>
        <v>6789012345</v>
      </c>
      <c r="AF721">
        <f>IFERROR(_xlfn.XLOOKUP($AE721,providers!$B$2:$B$11,providers!$Q$2:$Q$11),"")</f>
        <v>4.0999999999999996</v>
      </c>
      <c r="AG721" s="1">
        <f t="shared" si="11"/>
        <v>45627</v>
      </c>
    </row>
    <row r="722" spans="1:33" x14ac:dyDescent="0.25">
      <c r="A722" t="s">
        <v>894</v>
      </c>
      <c r="B722" t="s">
        <v>892</v>
      </c>
      <c r="C722">
        <v>6789012345</v>
      </c>
      <c r="D722">
        <v>6789012345</v>
      </c>
      <c r="E722" s="1">
        <v>45388</v>
      </c>
      <c r="F722" s="1">
        <v>45388</v>
      </c>
      <c r="G722" s="1">
        <v>45405</v>
      </c>
      <c r="H722" t="s">
        <v>28</v>
      </c>
      <c r="I722">
        <v>11</v>
      </c>
      <c r="J722" t="s">
        <v>38</v>
      </c>
      <c r="K722">
        <v>99213</v>
      </c>
      <c r="O722">
        <v>1</v>
      </c>
      <c r="P722">
        <v>231.71</v>
      </c>
      <c r="Q722">
        <v>171.64</v>
      </c>
      <c r="R722">
        <v>137.31</v>
      </c>
      <c r="S722">
        <v>34.33</v>
      </c>
      <c r="T722" t="s">
        <v>30</v>
      </c>
      <c r="X722" t="s">
        <v>52</v>
      </c>
      <c r="Y722" t="s">
        <v>44</v>
      </c>
      <c r="Z722" t="s">
        <v>39</v>
      </c>
      <c r="AA722" t="str">
        <f>IFERROR(_xlfn.XLOOKUP($J722,avoidable_ed_reference!$A$2:$A$13,avoidable_ed_reference!$C$2:$C$13),"Not Classified")</f>
        <v>Not Classified</v>
      </c>
      <c r="AB722" t="str">
        <f>IFERROR(_xlfn.XLOOKUP($B722,enrollment!$A$2:$A$801,enrollment!$I$2:$I$801),"")</f>
        <v>OH</v>
      </c>
      <c r="AC722">
        <f>IFERROR(_xlfn.XLOOKUP($B722,enrollment!$A$2:$A$801,enrollment!$L$2:$L$801),"")</f>
        <v>28</v>
      </c>
      <c r="AD722" t="str" cm="1">
        <f t="array" ref="AD722">_xlfn.IFS(AC722="","Unknown",AC722&lt;18,"0-17",AC722&lt;35,"18-34",AC722&lt;50,"35-49",AC722&lt;65,"50-64",TRUE,"65+")</f>
        <v>18-34</v>
      </c>
      <c r="AE722">
        <f>IFERROR(_xlfn.XLOOKUP($B722,enrollment!$A$2:$A$801,enrollment!$O$2:$O$801),"")</f>
        <v>6789012345</v>
      </c>
      <c r="AF722">
        <f>IFERROR(_xlfn.XLOOKUP($AE722,providers!$B$2:$B$11,providers!$Q$2:$Q$11),"")</f>
        <v>4.0999999999999996</v>
      </c>
      <c r="AG722" s="1">
        <f t="shared" si="11"/>
        <v>45383</v>
      </c>
    </row>
    <row r="723" spans="1:33" x14ac:dyDescent="0.25">
      <c r="A723" t="s">
        <v>895</v>
      </c>
      <c r="B723" t="s">
        <v>892</v>
      </c>
      <c r="C723">
        <v>6789012345</v>
      </c>
      <c r="D723">
        <v>6789012345</v>
      </c>
      <c r="E723" s="1">
        <v>45492</v>
      </c>
      <c r="F723" s="1">
        <v>45492</v>
      </c>
      <c r="G723" s="1">
        <v>45513</v>
      </c>
      <c r="H723" t="s">
        <v>28</v>
      </c>
      <c r="I723">
        <v>11</v>
      </c>
      <c r="J723" t="s">
        <v>35</v>
      </c>
      <c r="K723">
        <v>99213</v>
      </c>
      <c r="O723">
        <v>1</v>
      </c>
      <c r="P723">
        <v>234.76</v>
      </c>
      <c r="Q723">
        <v>173.9</v>
      </c>
      <c r="R723">
        <v>139.12</v>
      </c>
      <c r="S723">
        <v>34.78</v>
      </c>
      <c r="T723" t="s">
        <v>30</v>
      </c>
      <c r="X723" t="s">
        <v>52</v>
      </c>
      <c r="Y723" t="s">
        <v>44</v>
      </c>
      <c r="Z723" t="s">
        <v>39</v>
      </c>
      <c r="AA723" t="str">
        <f>IFERROR(_xlfn.XLOOKUP($J723,avoidable_ed_reference!$A$2:$A$13,avoidable_ed_reference!$C$2:$C$13),"Not Classified")</f>
        <v>Avoidable</v>
      </c>
      <c r="AB723" t="str">
        <f>IFERROR(_xlfn.XLOOKUP($B723,enrollment!$A$2:$A$801,enrollment!$I$2:$I$801),"")</f>
        <v>OH</v>
      </c>
      <c r="AC723">
        <f>IFERROR(_xlfn.XLOOKUP($B723,enrollment!$A$2:$A$801,enrollment!$L$2:$L$801),"")</f>
        <v>28</v>
      </c>
      <c r="AD723" t="str" cm="1">
        <f t="array" ref="AD723">_xlfn.IFS(AC723="","Unknown",AC723&lt;18,"0-17",AC723&lt;35,"18-34",AC723&lt;50,"35-49",AC723&lt;65,"50-64",TRUE,"65+")</f>
        <v>18-34</v>
      </c>
      <c r="AE723">
        <f>IFERROR(_xlfn.XLOOKUP($B723,enrollment!$A$2:$A$801,enrollment!$O$2:$O$801),"")</f>
        <v>6789012345</v>
      </c>
      <c r="AF723">
        <f>IFERROR(_xlfn.XLOOKUP($AE723,providers!$B$2:$B$11,providers!$Q$2:$Q$11),"")</f>
        <v>4.0999999999999996</v>
      </c>
      <c r="AG723" s="1">
        <f t="shared" si="11"/>
        <v>45474</v>
      </c>
    </row>
    <row r="724" spans="1:33" x14ac:dyDescent="0.25">
      <c r="A724" t="s">
        <v>896</v>
      </c>
      <c r="B724" t="s">
        <v>892</v>
      </c>
      <c r="C724">
        <v>6789012345</v>
      </c>
      <c r="D724">
        <v>6789012345</v>
      </c>
      <c r="E724" s="1">
        <v>45410</v>
      </c>
      <c r="F724" s="1">
        <v>45410</v>
      </c>
      <c r="G724" s="1">
        <v>45433</v>
      </c>
      <c r="H724" t="s">
        <v>28</v>
      </c>
      <c r="I724">
        <v>11</v>
      </c>
      <c r="J724" t="s">
        <v>35</v>
      </c>
      <c r="K724">
        <v>99213</v>
      </c>
      <c r="O724">
        <v>1</v>
      </c>
      <c r="P724">
        <v>214.41</v>
      </c>
      <c r="Q724">
        <v>158.82</v>
      </c>
      <c r="R724">
        <v>127.06</v>
      </c>
      <c r="S724">
        <v>31.76</v>
      </c>
      <c r="T724" t="s">
        <v>30</v>
      </c>
      <c r="X724" t="s">
        <v>52</v>
      </c>
      <c r="Y724" t="s">
        <v>44</v>
      </c>
      <c r="Z724" t="s">
        <v>39</v>
      </c>
      <c r="AA724" t="str">
        <f>IFERROR(_xlfn.XLOOKUP($J724,avoidable_ed_reference!$A$2:$A$13,avoidable_ed_reference!$C$2:$C$13),"Not Classified")</f>
        <v>Avoidable</v>
      </c>
      <c r="AB724" t="str">
        <f>IFERROR(_xlfn.XLOOKUP($B724,enrollment!$A$2:$A$801,enrollment!$I$2:$I$801),"")</f>
        <v>OH</v>
      </c>
      <c r="AC724">
        <f>IFERROR(_xlfn.XLOOKUP($B724,enrollment!$A$2:$A$801,enrollment!$L$2:$L$801),"")</f>
        <v>28</v>
      </c>
      <c r="AD724" t="str" cm="1">
        <f t="array" ref="AD724">_xlfn.IFS(AC724="","Unknown",AC724&lt;18,"0-17",AC724&lt;35,"18-34",AC724&lt;50,"35-49",AC724&lt;65,"50-64",TRUE,"65+")</f>
        <v>18-34</v>
      </c>
      <c r="AE724">
        <f>IFERROR(_xlfn.XLOOKUP($B724,enrollment!$A$2:$A$801,enrollment!$O$2:$O$801),"")</f>
        <v>6789012345</v>
      </c>
      <c r="AF724">
        <f>IFERROR(_xlfn.XLOOKUP($AE724,providers!$B$2:$B$11,providers!$Q$2:$Q$11),"")</f>
        <v>4.0999999999999996</v>
      </c>
      <c r="AG724" s="1">
        <f t="shared" si="11"/>
        <v>45383</v>
      </c>
    </row>
    <row r="725" spans="1:33" x14ac:dyDescent="0.25">
      <c r="A725" t="s">
        <v>897</v>
      </c>
      <c r="B725" t="s">
        <v>892</v>
      </c>
      <c r="C725">
        <v>5678901234</v>
      </c>
      <c r="D725">
        <v>5678901234</v>
      </c>
      <c r="E725" s="1">
        <v>45423</v>
      </c>
      <c r="F725" s="1">
        <v>45423</v>
      </c>
      <c r="G725" s="1">
        <v>45455</v>
      </c>
      <c r="H725" t="s">
        <v>28</v>
      </c>
      <c r="I725">
        <v>20</v>
      </c>
      <c r="J725" t="s">
        <v>35</v>
      </c>
      <c r="K725">
        <v>99213</v>
      </c>
      <c r="O725">
        <v>1</v>
      </c>
      <c r="P725">
        <v>154.91999999999999</v>
      </c>
      <c r="Q725">
        <v>119.17</v>
      </c>
      <c r="R725">
        <v>95.34</v>
      </c>
      <c r="S725">
        <v>23.83</v>
      </c>
      <c r="T725" t="s">
        <v>30</v>
      </c>
      <c r="X725" t="s">
        <v>52</v>
      </c>
      <c r="Y725" t="s">
        <v>44</v>
      </c>
      <c r="Z725" t="s">
        <v>36</v>
      </c>
      <c r="AA725" t="str">
        <f>IFERROR(_xlfn.XLOOKUP($J725,avoidable_ed_reference!$A$2:$A$13,avoidable_ed_reference!$C$2:$C$13),"Not Classified")</f>
        <v>Avoidable</v>
      </c>
      <c r="AB725" t="str">
        <f>IFERROR(_xlfn.XLOOKUP($B725,enrollment!$A$2:$A$801,enrollment!$I$2:$I$801),"")</f>
        <v>OH</v>
      </c>
      <c r="AC725">
        <f>IFERROR(_xlfn.XLOOKUP($B725,enrollment!$A$2:$A$801,enrollment!$L$2:$L$801),"")</f>
        <v>28</v>
      </c>
      <c r="AD725" t="str" cm="1">
        <f t="array" ref="AD725">_xlfn.IFS(AC725="","Unknown",AC725&lt;18,"0-17",AC725&lt;35,"18-34",AC725&lt;50,"35-49",AC725&lt;65,"50-64",TRUE,"65+")</f>
        <v>18-34</v>
      </c>
      <c r="AE725">
        <f>IFERROR(_xlfn.XLOOKUP($B725,enrollment!$A$2:$A$801,enrollment!$O$2:$O$801),"")</f>
        <v>6789012345</v>
      </c>
      <c r="AF725">
        <f>IFERROR(_xlfn.XLOOKUP($AE725,providers!$B$2:$B$11,providers!$Q$2:$Q$11),"")</f>
        <v>4.0999999999999996</v>
      </c>
      <c r="AG725" s="1">
        <f t="shared" si="11"/>
        <v>45413</v>
      </c>
    </row>
    <row r="726" spans="1:33" x14ac:dyDescent="0.25">
      <c r="A726" t="s">
        <v>898</v>
      </c>
      <c r="B726" t="s">
        <v>892</v>
      </c>
      <c r="C726">
        <v>5678901234</v>
      </c>
      <c r="D726">
        <v>5678901234</v>
      </c>
      <c r="E726" s="1">
        <v>45565</v>
      </c>
      <c r="F726" s="1">
        <v>45565</v>
      </c>
      <c r="G726" s="1">
        <v>45600</v>
      </c>
      <c r="H726" t="s">
        <v>28</v>
      </c>
      <c r="I726">
        <v>20</v>
      </c>
      <c r="J726" t="s">
        <v>35</v>
      </c>
      <c r="K726">
        <v>99213</v>
      </c>
      <c r="O726">
        <v>1</v>
      </c>
      <c r="P726">
        <v>159.63</v>
      </c>
      <c r="Q726">
        <v>122.79</v>
      </c>
      <c r="R726">
        <v>98.23</v>
      </c>
      <c r="S726">
        <v>24.56</v>
      </c>
      <c r="T726" t="s">
        <v>30</v>
      </c>
      <c r="X726" t="s">
        <v>52</v>
      </c>
      <c r="Y726" t="s">
        <v>44</v>
      </c>
      <c r="Z726" t="s">
        <v>36</v>
      </c>
      <c r="AA726" t="str">
        <f>IFERROR(_xlfn.XLOOKUP($J726,avoidable_ed_reference!$A$2:$A$13,avoidable_ed_reference!$C$2:$C$13),"Not Classified")</f>
        <v>Avoidable</v>
      </c>
      <c r="AB726" t="str">
        <f>IFERROR(_xlfn.XLOOKUP($B726,enrollment!$A$2:$A$801,enrollment!$I$2:$I$801),"")</f>
        <v>OH</v>
      </c>
      <c r="AC726">
        <f>IFERROR(_xlfn.XLOOKUP($B726,enrollment!$A$2:$A$801,enrollment!$L$2:$L$801),"")</f>
        <v>28</v>
      </c>
      <c r="AD726" t="str" cm="1">
        <f t="array" ref="AD726">_xlfn.IFS(AC726="","Unknown",AC726&lt;18,"0-17",AC726&lt;35,"18-34",AC726&lt;50,"35-49",AC726&lt;65,"50-64",TRUE,"65+")</f>
        <v>18-34</v>
      </c>
      <c r="AE726">
        <f>IFERROR(_xlfn.XLOOKUP($B726,enrollment!$A$2:$A$801,enrollment!$O$2:$O$801),"")</f>
        <v>6789012345</v>
      </c>
      <c r="AF726">
        <f>IFERROR(_xlfn.XLOOKUP($AE726,providers!$B$2:$B$11,providers!$Q$2:$Q$11),"")</f>
        <v>4.0999999999999996</v>
      </c>
      <c r="AG726" s="1">
        <f t="shared" si="11"/>
        <v>45536</v>
      </c>
    </row>
    <row r="727" spans="1:33" x14ac:dyDescent="0.25">
      <c r="A727" t="s">
        <v>899</v>
      </c>
      <c r="B727" t="s">
        <v>892</v>
      </c>
      <c r="C727">
        <v>3456789012</v>
      </c>
      <c r="D727">
        <v>3456789012</v>
      </c>
      <c r="E727" s="1">
        <v>45601</v>
      </c>
      <c r="F727" s="1">
        <v>45601</v>
      </c>
      <c r="G727" s="1">
        <v>45634</v>
      </c>
      <c r="H727" t="s">
        <v>67</v>
      </c>
      <c r="I727">
        <v>21</v>
      </c>
      <c r="J727" t="s">
        <v>99</v>
      </c>
      <c r="K727">
        <v>99223</v>
      </c>
      <c r="O727">
        <v>1</v>
      </c>
      <c r="P727">
        <v>17825.060000000001</v>
      </c>
      <c r="Q727">
        <v>11500.04</v>
      </c>
      <c r="R727">
        <v>9200.0300000000007</v>
      </c>
      <c r="S727">
        <v>2300.0100000000002</v>
      </c>
      <c r="T727" t="s">
        <v>30</v>
      </c>
      <c r="V727">
        <v>1</v>
      </c>
      <c r="W727" s="2" t="s">
        <v>68</v>
      </c>
      <c r="X727" t="s">
        <v>52</v>
      </c>
      <c r="Y727" t="s">
        <v>44</v>
      </c>
      <c r="Z727" t="s">
        <v>69</v>
      </c>
      <c r="AA727" t="str">
        <f>IFERROR(_xlfn.XLOOKUP($J727,avoidable_ed_reference!$A$2:$A$13,avoidable_ed_reference!$C$2:$C$13),"Not Classified")</f>
        <v>Not Classified</v>
      </c>
      <c r="AB727" t="str">
        <f>IFERROR(_xlfn.XLOOKUP($B727,enrollment!$A$2:$A$801,enrollment!$I$2:$I$801),"")</f>
        <v>OH</v>
      </c>
      <c r="AC727">
        <f>IFERROR(_xlfn.XLOOKUP($B727,enrollment!$A$2:$A$801,enrollment!$L$2:$L$801),"")</f>
        <v>28</v>
      </c>
      <c r="AD727" t="str" cm="1">
        <f t="array" ref="AD727">_xlfn.IFS(AC727="","Unknown",AC727&lt;18,"0-17",AC727&lt;35,"18-34",AC727&lt;50,"35-49",AC727&lt;65,"50-64",TRUE,"65+")</f>
        <v>18-34</v>
      </c>
      <c r="AE727">
        <f>IFERROR(_xlfn.XLOOKUP($B727,enrollment!$A$2:$A$801,enrollment!$O$2:$O$801),"")</f>
        <v>6789012345</v>
      </c>
      <c r="AF727">
        <f>IFERROR(_xlfn.XLOOKUP($AE727,providers!$B$2:$B$11,providers!$Q$2:$Q$11),"")</f>
        <v>4.0999999999999996</v>
      </c>
      <c r="AG727" s="1">
        <f t="shared" si="11"/>
        <v>45597</v>
      </c>
    </row>
    <row r="728" spans="1:33" x14ac:dyDescent="0.25">
      <c r="A728" t="s">
        <v>900</v>
      </c>
      <c r="B728" t="s">
        <v>892</v>
      </c>
      <c r="C728">
        <v>6789012345</v>
      </c>
      <c r="D728">
        <v>6789012345</v>
      </c>
      <c r="E728" s="1">
        <v>45448</v>
      </c>
      <c r="F728" s="1">
        <v>45448</v>
      </c>
      <c r="G728" s="1">
        <v>45476</v>
      </c>
      <c r="H728" t="s">
        <v>28</v>
      </c>
      <c r="I728">
        <v>11</v>
      </c>
      <c r="J728" t="s">
        <v>35</v>
      </c>
      <c r="K728">
        <v>99213</v>
      </c>
      <c r="O728">
        <v>1</v>
      </c>
      <c r="P728">
        <v>212.46</v>
      </c>
      <c r="Q728">
        <v>157.38</v>
      </c>
      <c r="R728">
        <v>125.9</v>
      </c>
      <c r="S728">
        <v>31.48</v>
      </c>
      <c r="T728" t="s">
        <v>30</v>
      </c>
      <c r="X728" t="s">
        <v>52</v>
      </c>
      <c r="Y728" t="s">
        <v>44</v>
      </c>
      <c r="Z728" t="s">
        <v>39</v>
      </c>
      <c r="AA728" t="str">
        <f>IFERROR(_xlfn.XLOOKUP($J728,avoidable_ed_reference!$A$2:$A$13,avoidable_ed_reference!$C$2:$C$13),"Not Classified")</f>
        <v>Avoidable</v>
      </c>
      <c r="AB728" t="str">
        <f>IFERROR(_xlfn.XLOOKUP($B728,enrollment!$A$2:$A$801,enrollment!$I$2:$I$801),"")</f>
        <v>OH</v>
      </c>
      <c r="AC728">
        <f>IFERROR(_xlfn.XLOOKUP($B728,enrollment!$A$2:$A$801,enrollment!$L$2:$L$801),"")</f>
        <v>28</v>
      </c>
      <c r="AD728" t="str" cm="1">
        <f t="array" ref="AD728">_xlfn.IFS(AC728="","Unknown",AC728&lt;18,"0-17",AC728&lt;35,"18-34",AC728&lt;50,"35-49",AC728&lt;65,"50-64",TRUE,"65+")</f>
        <v>18-34</v>
      </c>
      <c r="AE728">
        <f>IFERROR(_xlfn.XLOOKUP($B728,enrollment!$A$2:$A$801,enrollment!$O$2:$O$801),"")</f>
        <v>6789012345</v>
      </c>
      <c r="AF728">
        <f>IFERROR(_xlfn.XLOOKUP($AE728,providers!$B$2:$B$11,providers!$Q$2:$Q$11),"")</f>
        <v>4.0999999999999996</v>
      </c>
      <c r="AG728" s="1">
        <f t="shared" si="11"/>
        <v>45444</v>
      </c>
    </row>
    <row r="729" spans="1:33" x14ac:dyDescent="0.25">
      <c r="A729" t="s">
        <v>901</v>
      </c>
      <c r="B729" t="s">
        <v>902</v>
      </c>
      <c r="C729">
        <v>5678901234</v>
      </c>
      <c r="D729">
        <v>5678901234</v>
      </c>
      <c r="E729" s="1">
        <v>45528</v>
      </c>
      <c r="F729" s="1">
        <v>45528</v>
      </c>
      <c r="G729" s="1">
        <v>45557</v>
      </c>
      <c r="H729" t="s">
        <v>28</v>
      </c>
      <c r="I729">
        <v>20</v>
      </c>
      <c r="J729" t="s">
        <v>35</v>
      </c>
      <c r="K729">
        <v>99213</v>
      </c>
      <c r="O729">
        <v>1</v>
      </c>
      <c r="P729">
        <v>198.64</v>
      </c>
      <c r="Q729">
        <v>152.80000000000001</v>
      </c>
      <c r="R729">
        <v>122.24</v>
      </c>
      <c r="S729">
        <v>30.56</v>
      </c>
      <c r="T729" t="s">
        <v>30</v>
      </c>
      <c r="X729" t="s">
        <v>146</v>
      </c>
      <c r="Y729" t="s">
        <v>147</v>
      </c>
      <c r="Z729" t="s">
        <v>36</v>
      </c>
      <c r="AA729" t="str">
        <f>IFERROR(_xlfn.XLOOKUP($J729,avoidable_ed_reference!$A$2:$A$13,avoidable_ed_reference!$C$2:$C$13),"Not Classified")</f>
        <v>Avoidable</v>
      </c>
      <c r="AB729" t="str">
        <f>IFERROR(_xlfn.XLOOKUP($B729,enrollment!$A$2:$A$801,enrollment!$I$2:$I$801),"")</f>
        <v>KY</v>
      </c>
      <c r="AC729">
        <f>IFERROR(_xlfn.XLOOKUP($B729,enrollment!$A$2:$A$801,enrollment!$L$2:$L$801),"")</f>
        <v>81</v>
      </c>
      <c r="AD729" t="str" cm="1">
        <f t="array" ref="AD729">_xlfn.IFS(AC729="","Unknown",AC729&lt;18,"0-17",AC729&lt;35,"18-34",AC729&lt;50,"35-49",AC729&lt;65,"50-64",TRUE,"65+")</f>
        <v>65+</v>
      </c>
      <c r="AE729">
        <f>IFERROR(_xlfn.XLOOKUP($B729,enrollment!$A$2:$A$801,enrollment!$O$2:$O$801),"")</f>
        <v>3456789012</v>
      </c>
      <c r="AF729">
        <f>IFERROR(_xlfn.XLOOKUP($AE729,providers!$B$2:$B$11,providers!$Q$2:$Q$11),"")</f>
        <v>4</v>
      </c>
      <c r="AG729" s="1">
        <f t="shared" si="11"/>
        <v>45505</v>
      </c>
    </row>
    <row r="730" spans="1:33" x14ac:dyDescent="0.25">
      <c r="A730" t="s">
        <v>903</v>
      </c>
      <c r="B730" t="s">
        <v>902</v>
      </c>
      <c r="C730">
        <v>3456789012</v>
      </c>
      <c r="D730">
        <v>3456789012</v>
      </c>
      <c r="E730" s="1">
        <v>45430</v>
      </c>
      <c r="F730" s="1">
        <v>45430</v>
      </c>
      <c r="G730" s="1">
        <v>45451</v>
      </c>
      <c r="H730" t="s">
        <v>28</v>
      </c>
      <c r="I730">
        <v>11</v>
      </c>
      <c r="J730" t="s">
        <v>35</v>
      </c>
      <c r="K730">
        <v>99213</v>
      </c>
      <c r="O730">
        <v>1</v>
      </c>
      <c r="P730">
        <v>225.07</v>
      </c>
      <c r="Q730">
        <v>166.72</v>
      </c>
      <c r="R730">
        <v>133.38</v>
      </c>
      <c r="S730">
        <v>33.340000000000003</v>
      </c>
      <c r="T730" t="s">
        <v>30</v>
      </c>
      <c r="X730" t="s">
        <v>146</v>
      </c>
      <c r="Y730" t="s">
        <v>147</v>
      </c>
      <c r="Z730" t="s">
        <v>39</v>
      </c>
      <c r="AA730" t="str">
        <f>IFERROR(_xlfn.XLOOKUP($J730,avoidable_ed_reference!$A$2:$A$13,avoidable_ed_reference!$C$2:$C$13),"Not Classified")</f>
        <v>Avoidable</v>
      </c>
      <c r="AB730" t="str">
        <f>IFERROR(_xlfn.XLOOKUP($B730,enrollment!$A$2:$A$801,enrollment!$I$2:$I$801),"")</f>
        <v>KY</v>
      </c>
      <c r="AC730">
        <f>IFERROR(_xlfn.XLOOKUP($B730,enrollment!$A$2:$A$801,enrollment!$L$2:$L$801),"")</f>
        <v>81</v>
      </c>
      <c r="AD730" t="str" cm="1">
        <f t="array" ref="AD730">_xlfn.IFS(AC730="","Unknown",AC730&lt;18,"0-17",AC730&lt;35,"18-34",AC730&lt;50,"35-49",AC730&lt;65,"50-64",TRUE,"65+")</f>
        <v>65+</v>
      </c>
      <c r="AE730">
        <f>IFERROR(_xlfn.XLOOKUP($B730,enrollment!$A$2:$A$801,enrollment!$O$2:$O$801),"")</f>
        <v>3456789012</v>
      </c>
      <c r="AF730">
        <f>IFERROR(_xlfn.XLOOKUP($AE730,providers!$B$2:$B$11,providers!$Q$2:$Q$11),"")</f>
        <v>4</v>
      </c>
      <c r="AG730" s="1">
        <f t="shared" si="11"/>
        <v>45413</v>
      </c>
    </row>
    <row r="731" spans="1:33" x14ac:dyDescent="0.25">
      <c r="A731" t="s">
        <v>904</v>
      </c>
      <c r="B731" t="s">
        <v>902</v>
      </c>
      <c r="C731">
        <v>2345678901</v>
      </c>
      <c r="D731">
        <v>2345678901</v>
      </c>
      <c r="E731" s="1">
        <v>45466</v>
      </c>
      <c r="F731" s="1">
        <v>45466</v>
      </c>
      <c r="G731" s="1">
        <v>45496</v>
      </c>
      <c r="H731" t="s">
        <v>28</v>
      </c>
      <c r="I731">
        <v>23</v>
      </c>
      <c r="J731" t="s">
        <v>91</v>
      </c>
      <c r="K731">
        <v>99284</v>
      </c>
      <c r="O731">
        <v>1</v>
      </c>
      <c r="P731">
        <v>2252.0700000000002</v>
      </c>
      <c r="Q731">
        <v>1251.1500000000001</v>
      </c>
      <c r="R731">
        <v>1000.92</v>
      </c>
      <c r="S731">
        <v>250.23</v>
      </c>
      <c r="T731" t="s">
        <v>30</v>
      </c>
      <c r="X731" t="s">
        <v>146</v>
      </c>
      <c r="Y731" t="s">
        <v>147</v>
      </c>
      <c r="Z731" t="s">
        <v>45</v>
      </c>
      <c r="AA731" t="str">
        <f>IFERROR(_xlfn.XLOOKUP($J731,avoidable_ed_reference!$A$2:$A$13,avoidable_ed_reference!$C$2:$C$13),"Not Classified")</f>
        <v>Avoidable</v>
      </c>
      <c r="AB731" t="str">
        <f>IFERROR(_xlfn.XLOOKUP($B731,enrollment!$A$2:$A$801,enrollment!$I$2:$I$801),"")</f>
        <v>KY</v>
      </c>
      <c r="AC731">
        <f>IFERROR(_xlfn.XLOOKUP($B731,enrollment!$A$2:$A$801,enrollment!$L$2:$L$801),"")</f>
        <v>81</v>
      </c>
      <c r="AD731" t="str" cm="1">
        <f t="array" ref="AD731">_xlfn.IFS(AC731="","Unknown",AC731&lt;18,"0-17",AC731&lt;35,"18-34",AC731&lt;50,"35-49",AC731&lt;65,"50-64",TRUE,"65+")</f>
        <v>65+</v>
      </c>
      <c r="AE731">
        <f>IFERROR(_xlfn.XLOOKUP($B731,enrollment!$A$2:$A$801,enrollment!$O$2:$O$801),"")</f>
        <v>3456789012</v>
      </c>
      <c r="AF731">
        <f>IFERROR(_xlfn.XLOOKUP($AE731,providers!$B$2:$B$11,providers!$Q$2:$Q$11),"")</f>
        <v>4</v>
      </c>
      <c r="AG731" s="1">
        <f t="shared" si="11"/>
        <v>45444</v>
      </c>
    </row>
    <row r="732" spans="1:33" x14ac:dyDescent="0.25">
      <c r="A732" t="s">
        <v>905</v>
      </c>
      <c r="B732" t="s">
        <v>902</v>
      </c>
      <c r="C732">
        <v>3456789012</v>
      </c>
      <c r="D732">
        <v>3456789012</v>
      </c>
      <c r="E732" s="1">
        <v>45410</v>
      </c>
      <c r="F732" s="1">
        <v>45410</v>
      </c>
      <c r="G732" s="1">
        <v>45432</v>
      </c>
      <c r="H732" t="s">
        <v>28</v>
      </c>
      <c r="I732">
        <v>11</v>
      </c>
      <c r="J732" t="s">
        <v>35</v>
      </c>
      <c r="K732">
        <v>99213</v>
      </c>
      <c r="O732">
        <v>1</v>
      </c>
      <c r="P732">
        <v>229.95</v>
      </c>
      <c r="Q732">
        <v>170.33</v>
      </c>
      <c r="R732">
        <v>136.26</v>
      </c>
      <c r="S732">
        <v>34.07</v>
      </c>
      <c r="T732" t="s">
        <v>30</v>
      </c>
      <c r="X732" t="s">
        <v>146</v>
      </c>
      <c r="Y732" t="s">
        <v>147</v>
      </c>
      <c r="Z732" t="s">
        <v>39</v>
      </c>
      <c r="AA732" t="str">
        <f>IFERROR(_xlfn.XLOOKUP($J732,avoidable_ed_reference!$A$2:$A$13,avoidable_ed_reference!$C$2:$C$13),"Not Classified")</f>
        <v>Avoidable</v>
      </c>
      <c r="AB732" t="str">
        <f>IFERROR(_xlfn.XLOOKUP($B732,enrollment!$A$2:$A$801,enrollment!$I$2:$I$801),"")</f>
        <v>KY</v>
      </c>
      <c r="AC732">
        <f>IFERROR(_xlfn.XLOOKUP($B732,enrollment!$A$2:$A$801,enrollment!$L$2:$L$801),"")</f>
        <v>81</v>
      </c>
      <c r="AD732" t="str" cm="1">
        <f t="array" ref="AD732">_xlfn.IFS(AC732="","Unknown",AC732&lt;18,"0-17",AC732&lt;35,"18-34",AC732&lt;50,"35-49",AC732&lt;65,"50-64",TRUE,"65+")</f>
        <v>65+</v>
      </c>
      <c r="AE732">
        <f>IFERROR(_xlfn.XLOOKUP($B732,enrollment!$A$2:$A$801,enrollment!$O$2:$O$801),"")</f>
        <v>3456789012</v>
      </c>
      <c r="AF732">
        <f>IFERROR(_xlfn.XLOOKUP($AE732,providers!$B$2:$B$11,providers!$Q$2:$Q$11),"")</f>
        <v>4</v>
      </c>
      <c r="AG732" s="1">
        <f t="shared" si="11"/>
        <v>45383</v>
      </c>
    </row>
    <row r="733" spans="1:33" x14ac:dyDescent="0.25">
      <c r="A733" t="s">
        <v>906</v>
      </c>
      <c r="B733" t="s">
        <v>902</v>
      </c>
      <c r="C733">
        <v>3456789012</v>
      </c>
      <c r="D733">
        <v>3456789012</v>
      </c>
      <c r="E733" s="1">
        <v>45295</v>
      </c>
      <c r="F733" s="1">
        <v>45295</v>
      </c>
      <c r="G733" s="1">
        <v>45314</v>
      </c>
      <c r="H733" t="s">
        <v>28</v>
      </c>
      <c r="I733">
        <v>11</v>
      </c>
      <c r="J733" t="s">
        <v>38</v>
      </c>
      <c r="K733">
        <v>99213</v>
      </c>
      <c r="O733">
        <v>1</v>
      </c>
      <c r="P733">
        <v>238.18</v>
      </c>
      <c r="Q733">
        <v>176.43</v>
      </c>
      <c r="R733">
        <v>141.13999999999999</v>
      </c>
      <c r="S733">
        <v>35.29</v>
      </c>
      <c r="T733" t="s">
        <v>30</v>
      </c>
      <c r="X733" t="s">
        <v>146</v>
      </c>
      <c r="Y733" t="s">
        <v>147</v>
      </c>
      <c r="Z733" t="s">
        <v>39</v>
      </c>
      <c r="AA733" t="str">
        <f>IFERROR(_xlfn.XLOOKUP($J733,avoidable_ed_reference!$A$2:$A$13,avoidable_ed_reference!$C$2:$C$13),"Not Classified")</f>
        <v>Not Classified</v>
      </c>
      <c r="AB733" t="str">
        <f>IFERROR(_xlfn.XLOOKUP($B733,enrollment!$A$2:$A$801,enrollment!$I$2:$I$801),"")</f>
        <v>KY</v>
      </c>
      <c r="AC733">
        <f>IFERROR(_xlfn.XLOOKUP($B733,enrollment!$A$2:$A$801,enrollment!$L$2:$L$801),"")</f>
        <v>81</v>
      </c>
      <c r="AD733" t="str" cm="1">
        <f t="array" ref="AD733">_xlfn.IFS(AC733="","Unknown",AC733&lt;18,"0-17",AC733&lt;35,"18-34",AC733&lt;50,"35-49",AC733&lt;65,"50-64",TRUE,"65+")</f>
        <v>65+</v>
      </c>
      <c r="AE733">
        <f>IFERROR(_xlfn.XLOOKUP($B733,enrollment!$A$2:$A$801,enrollment!$O$2:$O$801),"")</f>
        <v>3456789012</v>
      </c>
      <c r="AF733">
        <f>IFERROR(_xlfn.XLOOKUP($AE733,providers!$B$2:$B$11,providers!$Q$2:$Q$11),"")</f>
        <v>4</v>
      </c>
      <c r="AG733" s="1">
        <f t="shared" si="11"/>
        <v>45292</v>
      </c>
    </row>
    <row r="734" spans="1:33" x14ac:dyDescent="0.25">
      <c r="A734" t="s">
        <v>907</v>
      </c>
      <c r="B734" t="s">
        <v>902</v>
      </c>
      <c r="C734">
        <v>3456789012</v>
      </c>
      <c r="D734">
        <v>3456789012</v>
      </c>
      <c r="E734" s="1">
        <v>45378</v>
      </c>
      <c r="F734" s="1">
        <v>45378</v>
      </c>
      <c r="G734" s="1">
        <v>45402</v>
      </c>
      <c r="H734" t="s">
        <v>67</v>
      </c>
      <c r="I734">
        <v>21</v>
      </c>
      <c r="J734" t="s">
        <v>99</v>
      </c>
      <c r="K734">
        <v>99223</v>
      </c>
      <c r="O734">
        <v>1</v>
      </c>
      <c r="P734">
        <v>18889.759999999998</v>
      </c>
      <c r="Q734">
        <v>12186.94</v>
      </c>
      <c r="R734">
        <v>9749.5499999999993</v>
      </c>
      <c r="S734">
        <v>2437.39</v>
      </c>
      <c r="T734" t="s">
        <v>30</v>
      </c>
      <c r="V734">
        <v>1</v>
      </c>
      <c r="W734" s="2" t="s">
        <v>68</v>
      </c>
      <c r="X734" t="s">
        <v>146</v>
      </c>
      <c r="Y734" t="s">
        <v>147</v>
      </c>
      <c r="Z734" t="s">
        <v>69</v>
      </c>
      <c r="AA734" t="str">
        <f>IFERROR(_xlfn.XLOOKUP($J734,avoidable_ed_reference!$A$2:$A$13,avoidable_ed_reference!$C$2:$C$13),"Not Classified")</f>
        <v>Not Classified</v>
      </c>
      <c r="AB734" t="str">
        <f>IFERROR(_xlfn.XLOOKUP($B734,enrollment!$A$2:$A$801,enrollment!$I$2:$I$801),"")</f>
        <v>KY</v>
      </c>
      <c r="AC734">
        <f>IFERROR(_xlfn.XLOOKUP($B734,enrollment!$A$2:$A$801,enrollment!$L$2:$L$801),"")</f>
        <v>81</v>
      </c>
      <c r="AD734" t="str" cm="1">
        <f t="array" ref="AD734">_xlfn.IFS(AC734="","Unknown",AC734&lt;18,"0-17",AC734&lt;35,"18-34",AC734&lt;50,"35-49",AC734&lt;65,"50-64",TRUE,"65+")</f>
        <v>65+</v>
      </c>
      <c r="AE734">
        <f>IFERROR(_xlfn.XLOOKUP($B734,enrollment!$A$2:$A$801,enrollment!$O$2:$O$801),"")</f>
        <v>3456789012</v>
      </c>
      <c r="AF734">
        <f>IFERROR(_xlfn.XLOOKUP($AE734,providers!$B$2:$B$11,providers!$Q$2:$Q$11),"")</f>
        <v>4</v>
      </c>
      <c r="AG734" s="1">
        <f t="shared" si="11"/>
        <v>45352</v>
      </c>
    </row>
    <row r="735" spans="1:33" x14ac:dyDescent="0.25">
      <c r="A735" t="s">
        <v>908</v>
      </c>
      <c r="B735" t="s">
        <v>902</v>
      </c>
      <c r="C735">
        <v>3456789012</v>
      </c>
      <c r="D735">
        <v>3456789012</v>
      </c>
      <c r="E735" s="1">
        <v>45506</v>
      </c>
      <c r="F735" s="1">
        <v>45506</v>
      </c>
      <c r="G735" s="1">
        <v>45534</v>
      </c>
      <c r="H735" t="s">
        <v>28</v>
      </c>
      <c r="I735">
        <v>11</v>
      </c>
      <c r="J735" t="s">
        <v>35</v>
      </c>
      <c r="K735">
        <v>99213</v>
      </c>
      <c r="O735">
        <v>1</v>
      </c>
      <c r="P735">
        <v>226.6</v>
      </c>
      <c r="Q735">
        <v>167.85</v>
      </c>
      <c r="R735">
        <v>134.28</v>
      </c>
      <c r="S735">
        <v>33.57</v>
      </c>
      <c r="T735" t="s">
        <v>30</v>
      </c>
      <c r="X735" t="s">
        <v>146</v>
      </c>
      <c r="Y735" t="s">
        <v>147</v>
      </c>
      <c r="Z735" t="s">
        <v>39</v>
      </c>
      <c r="AA735" t="str">
        <f>IFERROR(_xlfn.XLOOKUP($J735,avoidable_ed_reference!$A$2:$A$13,avoidable_ed_reference!$C$2:$C$13),"Not Classified")</f>
        <v>Avoidable</v>
      </c>
      <c r="AB735" t="str">
        <f>IFERROR(_xlfn.XLOOKUP($B735,enrollment!$A$2:$A$801,enrollment!$I$2:$I$801),"")</f>
        <v>KY</v>
      </c>
      <c r="AC735">
        <f>IFERROR(_xlfn.XLOOKUP($B735,enrollment!$A$2:$A$801,enrollment!$L$2:$L$801),"")</f>
        <v>81</v>
      </c>
      <c r="AD735" t="str" cm="1">
        <f t="array" ref="AD735">_xlfn.IFS(AC735="","Unknown",AC735&lt;18,"0-17",AC735&lt;35,"18-34",AC735&lt;50,"35-49",AC735&lt;65,"50-64",TRUE,"65+")</f>
        <v>65+</v>
      </c>
      <c r="AE735">
        <f>IFERROR(_xlfn.XLOOKUP($B735,enrollment!$A$2:$A$801,enrollment!$O$2:$O$801),"")</f>
        <v>3456789012</v>
      </c>
      <c r="AF735">
        <f>IFERROR(_xlfn.XLOOKUP($AE735,providers!$B$2:$B$11,providers!$Q$2:$Q$11),"")</f>
        <v>4</v>
      </c>
      <c r="AG735" s="1">
        <f t="shared" si="11"/>
        <v>45505</v>
      </c>
    </row>
    <row r="736" spans="1:33" x14ac:dyDescent="0.25">
      <c r="A736" t="s">
        <v>909</v>
      </c>
      <c r="B736" t="s">
        <v>902</v>
      </c>
      <c r="C736">
        <v>6789012345</v>
      </c>
      <c r="D736">
        <v>6789012345</v>
      </c>
      <c r="E736" s="1">
        <v>45566</v>
      </c>
      <c r="F736" s="1">
        <v>45566</v>
      </c>
      <c r="G736" s="1">
        <v>45590</v>
      </c>
      <c r="H736" t="s">
        <v>28</v>
      </c>
      <c r="I736">
        <v>23</v>
      </c>
      <c r="J736" t="s">
        <v>127</v>
      </c>
      <c r="K736">
        <v>99284</v>
      </c>
      <c r="O736">
        <v>1</v>
      </c>
      <c r="P736">
        <v>2230.81</v>
      </c>
      <c r="Q736">
        <v>1239.3399999999999</v>
      </c>
      <c r="R736">
        <v>991.47</v>
      </c>
      <c r="S736">
        <v>247.87</v>
      </c>
      <c r="T736" t="s">
        <v>30</v>
      </c>
      <c r="X736" t="s">
        <v>146</v>
      </c>
      <c r="Y736" t="s">
        <v>147</v>
      </c>
      <c r="Z736" t="s">
        <v>45</v>
      </c>
      <c r="AA736" t="str">
        <f>IFERROR(_xlfn.XLOOKUP($J736,avoidable_ed_reference!$A$2:$A$13,avoidable_ed_reference!$C$2:$C$13),"Not Classified")</f>
        <v>Avoidable</v>
      </c>
      <c r="AB736" t="str">
        <f>IFERROR(_xlfn.XLOOKUP($B736,enrollment!$A$2:$A$801,enrollment!$I$2:$I$801),"")</f>
        <v>KY</v>
      </c>
      <c r="AC736">
        <f>IFERROR(_xlfn.XLOOKUP($B736,enrollment!$A$2:$A$801,enrollment!$L$2:$L$801),"")</f>
        <v>81</v>
      </c>
      <c r="AD736" t="str" cm="1">
        <f t="array" ref="AD736">_xlfn.IFS(AC736="","Unknown",AC736&lt;18,"0-17",AC736&lt;35,"18-34",AC736&lt;50,"35-49",AC736&lt;65,"50-64",TRUE,"65+")</f>
        <v>65+</v>
      </c>
      <c r="AE736">
        <f>IFERROR(_xlfn.XLOOKUP($B736,enrollment!$A$2:$A$801,enrollment!$O$2:$O$801),"")</f>
        <v>3456789012</v>
      </c>
      <c r="AF736">
        <f>IFERROR(_xlfn.XLOOKUP($AE736,providers!$B$2:$B$11,providers!$Q$2:$Q$11),"")</f>
        <v>4</v>
      </c>
      <c r="AG736" s="1">
        <f t="shared" si="11"/>
        <v>45566</v>
      </c>
    </row>
    <row r="737" spans="1:33" x14ac:dyDescent="0.25">
      <c r="A737" t="s">
        <v>910</v>
      </c>
      <c r="B737" t="s">
        <v>911</v>
      </c>
      <c r="C737">
        <v>8901234567</v>
      </c>
      <c r="D737">
        <v>8901234567</v>
      </c>
      <c r="E737" s="1">
        <v>45426</v>
      </c>
      <c r="F737" s="1">
        <v>45426</v>
      </c>
      <c r="G737" s="1">
        <v>45446</v>
      </c>
      <c r="H737" t="s">
        <v>28</v>
      </c>
      <c r="I737">
        <v>11</v>
      </c>
      <c r="J737" t="s">
        <v>47</v>
      </c>
      <c r="K737">
        <v>99213</v>
      </c>
      <c r="O737">
        <v>1</v>
      </c>
      <c r="P737">
        <v>176.85</v>
      </c>
      <c r="Q737">
        <v>131</v>
      </c>
      <c r="R737">
        <v>104.8</v>
      </c>
      <c r="S737">
        <v>26.2</v>
      </c>
      <c r="T737" t="s">
        <v>30</v>
      </c>
      <c r="X737" t="s">
        <v>43</v>
      </c>
      <c r="Y737" t="s">
        <v>44</v>
      </c>
      <c r="Z737" t="s">
        <v>39</v>
      </c>
      <c r="AA737" t="str">
        <f>IFERROR(_xlfn.XLOOKUP($J737,avoidable_ed_reference!$A$2:$A$13,avoidable_ed_reference!$C$2:$C$13),"Not Classified")</f>
        <v>Not Classified</v>
      </c>
      <c r="AB737" t="str">
        <f>IFERROR(_xlfn.XLOOKUP($B737,enrollment!$A$2:$A$801,enrollment!$I$2:$I$801),"")</f>
        <v>GA</v>
      </c>
      <c r="AC737">
        <f>IFERROR(_xlfn.XLOOKUP($B737,enrollment!$A$2:$A$801,enrollment!$L$2:$L$801),"")</f>
        <v>35</v>
      </c>
      <c r="AD737" t="str" cm="1">
        <f t="array" ref="AD737">_xlfn.IFS(AC737="","Unknown",AC737&lt;18,"0-17",AC737&lt;35,"18-34",AC737&lt;50,"35-49",AC737&lt;65,"50-64",TRUE,"65+")</f>
        <v>35-49</v>
      </c>
      <c r="AE737">
        <f>IFERROR(_xlfn.XLOOKUP($B737,enrollment!$A$2:$A$801,enrollment!$O$2:$O$801),"")</f>
        <v>8901234567</v>
      </c>
      <c r="AF737">
        <f>IFERROR(_xlfn.XLOOKUP($AE737,providers!$B$2:$B$11,providers!$Q$2:$Q$11),"")</f>
        <v>3.7</v>
      </c>
      <c r="AG737" s="1">
        <f t="shared" si="11"/>
        <v>45413</v>
      </c>
    </row>
    <row r="738" spans="1:33" x14ac:dyDescent="0.25">
      <c r="A738" t="s">
        <v>912</v>
      </c>
      <c r="B738" t="s">
        <v>911</v>
      </c>
      <c r="C738">
        <v>8901234567</v>
      </c>
      <c r="D738">
        <v>8901234567</v>
      </c>
      <c r="E738" s="1">
        <v>45331</v>
      </c>
      <c r="F738" s="1">
        <v>45331</v>
      </c>
      <c r="G738" s="1">
        <v>45362</v>
      </c>
      <c r="H738" t="s">
        <v>28</v>
      </c>
      <c r="I738">
        <v>11</v>
      </c>
      <c r="J738" t="s">
        <v>38</v>
      </c>
      <c r="K738">
        <v>99213</v>
      </c>
      <c r="O738">
        <v>1</v>
      </c>
      <c r="P738">
        <v>231.24</v>
      </c>
      <c r="Q738">
        <v>171.29</v>
      </c>
      <c r="R738">
        <v>137.03</v>
      </c>
      <c r="S738">
        <v>34.26</v>
      </c>
      <c r="T738" t="s">
        <v>30</v>
      </c>
      <c r="X738" t="s">
        <v>43</v>
      </c>
      <c r="Y738" t="s">
        <v>44</v>
      </c>
      <c r="Z738" t="s">
        <v>39</v>
      </c>
      <c r="AA738" t="str">
        <f>IFERROR(_xlfn.XLOOKUP($J738,avoidable_ed_reference!$A$2:$A$13,avoidable_ed_reference!$C$2:$C$13),"Not Classified")</f>
        <v>Not Classified</v>
      </c>
      <c r="AB738" t="str">
        <f>IFERROR(_xlfn.XLOOKUP($B738,enrollment!$A$2:$A$801,enrollment!$I$2:$I$801),"")</f>
        <v>GA</v>
      </c>
      <c r="AC738">
        <f>IFERROR(_xlfn.XLOOKUP($B738,enrollment!$A$2:$A$801,enrollment!$L$2:$L$801),"")</f>
        <v>35</v>
      </c>
      <c r="AD738" t="str" cm="1">
        <f t="array" ref="AD738">_xlfn.IFS(AC738="","Unknown",AC738&lt;18,"0-17",AC738&lt;35,"18-34",AC738&lt;50,"35-49",AC738&lt;65,"50-64",TRUE,"65+")</f>
        <v>35-49</v>
      </c>
      <c r="AE738">
        <f>IFERROR(_xlfn.XLOOKUP($B738,enrollment!$A$2:$A$801,enrollment!$O$2:$O$801),"")</f>
        <v>8901234567</v>
      </c>
      <c r="AF738">
        <f>IFERROR(_xlfn.XLOOKUP($AE738,providers!$B$2:$B$11,providers!$Q$2:$Q$11),"")</f>
        <v>3.7</v>
      </c>
      <c r="AG738" s="1">
        <f t="shared" si="11"/>
        <v>45323</v>
      </c>
    </row>
    <row r="739" spans="1:33" x14ac:dyDescent="0.25">
      <c r="A739" t="s">
        <v>913</v>
      </c>
      <c r="B739" t="s">
        <v>911</v>
      </c>
      <c r="C739">
        <v>5678901234</v>
      </c>
      <c r="D739">
        <v>5678901234</v>
      </c>
      <c r="E739" s="1">
        <v>45395</v>
      </c>
      <c r="F739" s="1">
        <v>45395</v>
      </c>
      <c r="G739" s="1">
        <v>45419</v>
      </c>
      <c r="H739" t="s">
        <v>28</v>
      </c>
      <c r="I739">
        <v>20</v>
      </c>
      <c r="J739" t="s">
        <v>35</v>
      </c>
      <c r="K739">
        <v>99213</v>
      </c>
      <c r="O739">
        <v>1</v>
      </c>
      <c r="P739">
        <v>164.76</v>
      </c>
      <c r="Q739">
        <v>126.74</v>
      </c>
      <c r="R739">
        <v>101.39</v>
      </c>
      <c r="S739">
        <v>25.35</v>
      </c>
      <c r="T739" t="s">
        <v>30</v>
      </c>
      <c r="X739" t="s">
        <v>43</v>
      </c>
      <c r="Y739" t="s">
        <v>44</v>
      </c>
      <c r="Z739" t="s">
        <v>36</v>
      </c>
      <c r="AA739" t="str">
        <f>IFERROR(_xlfn.XLOOKUP($J739,avoidable_ed_reference!$A$2:$A$13,avoidable_ed_reference!$C$2:$C$13),"Not Classified")</f>
        <v>Avoidable</v>
      </c>
      <c r="AB739" t="str">
        <f>IFERROR(_xlfn.XLOOKUP($B739,enrollment!$A$2:$A$801,enrollment!$I$2:$I$801),"")</f>
        <v>GA</v>
      </c>
      <c r="AC739">
        <f>IFERROR(_xlfn.XLOOKUP($B739,enrollment!$A$2:$A$801,enrollment!$L$2:$L$801),"")</f>
        <v>35</v>
      </c>
      <c r="AD739" t="str" cm="1">
        <f t="array" ref="AD739">_xlfn.IFS(AC739="","Unknown",AC739&lt;18,"0-17",AC739&lt;35,"18-34",AC739&lt;50,"35-49",AC739&lt;65,"50-64",TRUE,"65+")</f>
        <v>35-49</v>
      </c>
      <c r="AE739">
        <f>IFERROR(_xlfn.XLOOKUP($B739,enrollment!$A$2:$A$801,enrollment!$O$2:$O$801),"")</f>
        <v>8901234567</v>
      </c>
      <c r="AF739">
        <f>IFERROR(_xlfn.XLOOKUP($AE739,providers!$B$2:$B$11,providers!$Q$2:$Q$11),"")</f>
        <v>3.7</v>
      </c>
      <c r="AG739" s="1">
        <f t="shared" si="11"/>
        <v>45383</v>
      </c>
    </row>
    <row r="740" spans="1:33" x14ac:dyDescent="0.25">
      <c r="A740" t="s">
        <v>914</v>
      </c>
      <c r="B740" t="s">
        <v>911</v>
      </c>
      <c r="C740">
        <v>7890123456</v>
      </c>
      <c r="D740">
        <v>7890123456</v>
      </c>
      <c r="E740" s="1">
        <v>45626</v>
      </c>
      <c r="F740" s="1">
        <v>45626</v>
      </c>
      <c r="G740" s="1">
        <v>45646</v>
      </c>
      <c r="H740" t="s">
        <v>28</v>
      </c>
      <c r="I740">
        <v>23</v>
      </c>
      <c r="J740" t="s">
        <v>129</v>
      </c>
      <c r="K740">
        <v>99284</v>
      </c>
      <c r="O740">
        <v>1</v>
      </c>
      <c r="P740">
        <v>1711.44</v>
      </c>
      <c r="Q740">
        <v>950.8</v>
      </c>
      <c r="R740">
        <v>760.64</v>
      </c>
      <c r="S740">
        <v>190.16</v>
      </c>
      <c r="T740" t="s">
        <v>30</v>
      </c>
      <c r="X740" t="s">
        <v>43</v>
      </c>
      <c r="Y740" t="s">
        <v>44</v>
      </c>
      <c r="Z740" t="s">
        <v>45</v>
      </c>
      <c r="AA740" t="str">
        <f>IFERROR(_xlfn.XLOOKUP($J740,avoidable_ed_reference!$A$2:$A$13,avoidable_ed_reference!$C$2:$C$13),"Not Classified")</f>
        <v>Potentially Avoidable</v>
      </c>
      <c r="AB740" t="str">
        <f>IFERROR(_xlfn.XLOOKUP($B740,enrollment!$A$2:$A$801,enrollment!$I$2:$I$801),"")</f>
        <v>GA</v>
      </c>
      <c r="AC740">
        <f>IFERROR(_xlfn.XLOOKUP($B740,enrollment!$A$2:$A$801,enrollment!$L$2:$L$801),"")</f>
        <v>35</v>
      </c>
      <c r="AD740" t="str" cm="1">
        <f t="array" ref="AD740">_xlfn.IFS(AC740="","Unknown",AC740&lt;18,"0-17",AC740&lt;35,"18-34",AC740&lt;50,"35-49",AC740&lt;65,"50-64",TRUE,"65+")</f>
        <v>35-49</v>
      </c>
      <c r="AE740">
        <f>IFERROR(_xlfn.XLOOKUP($B740,enrollment!$A$2:$A$801,enrollment!$O$2:$O$801),"")</f>
        <v>8901234567</v>
      </c>
      <c r="AF740">
        <f>IFERROR(_xlfn.XLOOKUP($AE740,providers!$B$2:$B$11,providers!$Q$2:$Q$11),"")</f>
        <v>3.7</v>
      </c>
      <c r="AG740" s="1">
        <f t="shared" si="11"/>
        <v>45597</v>
      </c>
    </row>
    <row r="741" spans="1:33" x14ac:dyDescent="0.25">
      <c r="A741" t="s">
        <v>915</v>
      </c>
      <c r="B741" t="s">
        <v>911</v>
      </c>
      <c r="C741">
        <v>8901234567</v>
      </c>
      <c r="D741">
        <v>8901234567</v>
      </c>
      <c r="E741" s="1">
        <v>45381</v>
      </c>
      <c r="F741" s="1">
        <v>45381</v>
      </c>
      <c r="G741" s="1">
        <v>45398</v>
      </c>
      <c r="H741" t="s">
        <v>28</v>
      </c>
      <c r="I741">
        <v>11</v>
      </c>
      <c r="J741" t="s">
        <v>35</v>
      </c>
      <c r="K741">
        <v>99213</v>
      </c>
      <c r="O741">
        <v>1</v>
      </c>
      <c r="P741">
        <v>194.99</v>
      </c>
      <c r="Q741">
        <v>144.44</v>
      </c>
      <c r="R741">
        <v>115.55</v>
      </c>
      <c r="S741">
        <v>28.89</v>
      </c>
      <c r="T741" t="s">
        <v>30</v>
      </c>
      <c r="X741" t="s">
        <v>43</v>
      </c>
      <c r="Y741" t="s">
        <v>44</v>
      </c>
      <c r="Z741" t="s">
        <v>39</v>
      </c>
      <c r="AA741" t="str">
        <f>IFERROR(_xlfn.XLOOKUP($J741,avoidable_ed_reference!$A$2:$A$13,avoidable_ed_reference!$C$2:$C$13),"Not Classified")</f>
        <v>Avoidable</v>
      </c>
      <c r="AB741" t="str">
        <f>IFERROR(_xlfn.XLOOKUP($B741,enrollment!$A$2:$A$801,enrollment!$I$2:$I$801),"")</f>
        <v>GA</v>
      </c>
      <c r="AC741">
        <f>IFERROR(_xlfn.XLOOKUP($B741,enrollment!$A$2:$A$801,enrollment!$L$2:$L$801),"")</f>
        <v>35</v>
      </c>
      <c r="AD741" t="str" cm="1">
        <f t="array" ref="AD741">_xlfn.IFS(AC741="","Unknown",AC741&lt;18,"0-17",AC741&lt;35,"18-34",AC741&lt;50,"35-49",AC741&lt;65,"50-64",TRUE,"65+")</f>
        <v>35-49</v>
      </c>
      <c r="AE741">
        <f>IFERROR(_xlfn.XLOOKUP($B741,enrollment!$A$2:$A$801,enrollment!$O$2:$O$801),"")</f>
        <v>8901234567</v>
      </c>
      <c r="AF741">
        <f>IFERROR(_xlfn.XLOOKUP($AE741,providers!$B$2:$B$11,providers!$Q$2:$Q$11),"")</f>
        <v>3.7</v>
      </c>
      <c r="AG741" s="1">
        <f t="shared" si="11"/>
        <v>45352</v>
      </c>
    </row>
    <row r="742" spans="1:33" x14ac:dyDescent="0.25">
      <c r="A742" t="s">
        <v>916</v>
      </c>
      <c r="B742" t="s">
        <v>911</v>
      </c>
      <c r="C742">
        <v>8901234567</v>
      </c>
      <c r="D742">
        <v>8901234567</v>
      </c>
      <c r="E742" s="1">
        <v>45632</v>
      </c>
      <c r="F742" s="1">
        <v>45632</v>
      </c>
      <c r="G742" s="1">
        <v>45657</v>
      </c>
      <c r="H742" t="s">
        <v>28</v>
      </c>
      <c r="I742">
        <v>11</v>
      </c>
      <c r="J742" t="s">
        <v>47</v>
      </c>
      <c r="K742">
        <v>99213</v>
      </c>
      <c r="O742">
        <v>1</v>
      </c>
      <c r="P742">
        <v>214.39</v>
      </c>
      <c r="Q742">
        <v>158.81</v>
      </c>
      <c r="R742">
        <v>127.05</v>
      </c>
      <c r="S742">
        <v>31.76</v>
      </c>
      <c r="T742" t="s">
        <v>30</v>
      </c>
      <c r="X742" t="s">
        <v>43</v>
      </c>
      <c r="Y742" t="s">
        <v>44</v>
      </c>
      <c r="Z742" t="s">
        <v>39</v>
      </c>
      <c r="AA742" t="str">
        <f>IFERROR(_xlfn.XLOOKUP($J742,avoidable_ed_reference!$A$2:$A$13,avoidable_ed_reference!$C$2:$C$13),"Not Classified")</f>
        <v>Not Classified</v>
      </c>
      <c r="AB742" t="str">
        <f>IFERROR(_xlfn.XLOOKUP($B742,enrollment!$A$2:$A$801,enrollment!$I$2:$I$801),"")</f>
        <v>GA</v>
      </c>
      <c r="AC742">
        <f>IFERROR(_xlfn.XLOOKUP($B742,enrollment!$A$2:$A$801,enrollment!$L$2:$L$801),"")</f>
        <v>35</v>
      </c>
      <c r="AD742" t="str" cm="1">
        <f t="array" ref="AD742">_xlfn.IFS(AC742="","Unknown",AC742&lt;18,"0-17",AC742&lt;35,"18-34",AC742&lt;50,"35-49",AC742&lt;65,"50-64",TRUE,"65+")</f>
        <v>35-49</v>
      </c>
      <c r="AE742">
        <f>IFERROR(_xlfn.XLOOKUP($B742,enrollment!$A$2:$A$801,enrollment!$O$2:$O$801),"")</f>
        <v>8901234567</v>
      </c>
      <c r="AF742">
        <f>IFERROR(_xlfn.XLOOKUP($AE742,providers!$B$2:$B$11,providers!$Q$2:$Q$11),"")</f>
        <v>3.7</v>
      </c>
      <c r="AG742" s="1">
        <f t="shared" si="11"/>
        <v>45627</v>
      </c>
    </row>
    <row r="743" spans="1:33" x14ac:dyDescent="0.25">
      <c r="A743" t="s">
        <v>917</v>
      </c>
      <c r="B743" t="s">
        <v>911</v>
      </c>
      <c r="C743">
        <v>5678901234</v>
      </c>
      <c r="D743">
        <v>5678901234</v>
      </c>
      <c r="E743" s="1">
        <v>45467</v>
      </c>
      <c r="F743" s="1">
        <v>45467</v>
      </c>
      <c r="G743" s="1">
        <v>45496</v>
      </c>
      <c r="H743" t="s">
        <v>28</v>
      </c>
      <c r="I743">
        <v>20</v>
      </c>
      <c r="J743" t="s">
        <v>35</v>
      </c>
      <c r="K743">
        <v>99213</v>
      </c>
      <c r="O743">
        <v>1</v>
      </c>
      <c r="P743">
        <v>177.61</v>
      </c>
      <c r="Q743">
        <v>136.62</v>
      </c>
      <c r="R743">
        <v>109.3</v>
      </c>
      <c r="S743">
        <v>27.32</v>
      </c>
      <c r="T743" t="s">
        <v>30</v>
      </c>
      <c r="X743" t="s">
        <v>43</v>
      </c>
      <c r="Y743" t="s">
        <v>44</v>
      </c>
      <c r="Z743" t="s">
        <v>36</v>
      </c>
      <c r="AA743" t="str">
        <f>IFERROR(_xlfn.XLOOKUP($J743,avoidable_ed_reference!$A$2:$A$13,avoidable_ed_reference!$C$2:$C$13),"Not Classified")</f>
        <v>Avoidable</v>
      </c>
      <c r="AB743" t="str">
        <f>IFERROR(_xlfn.XLOOKUP($B743,enrollment!$A$2:$A$801,enrollment!$I$2:$I$801),"")</f>
        <v>GA</v>
      </c>
      <c r="AC743">
        <f>IFERROR(_xlfn.XLOOKUP($B743,enrollment!$A$2:$A$801,enrollment!$L$2:$L$801),"")</f>
        <v>35</v>
      </c>
      <c r="AD743" t="str" cm="1">
        <f t="array" ref="AD743">_xlfn.IFS(AC743="","Unknown",AC743&lt;18,"0-17",AC743&lt;35,"18-34",AC743&lt;50,"35-49",AC743&lt;65,"50-64",TRUE,"65+")</f>
        <v>35-49</v>
      </c>
      <c r="AE743">
        <f>IFERROR(_xlfn.XLOOKUP($B743,enrollment!$A$2:$A$801,enrollment!$O$2:$O$801),"")</f>
        <v>8901234567</v>
      </c>
      <c r="AF743">
        <f>IFERROR(_xlfn.XLOOKUP($AE743,providers!$B$2:$B$11,providers!$Q$2:$Q$11),"")</f>
        <v>3.7</v>
      </c>
      <c r="AG743" s="1">
        <f t="shared" si="11"/>
        <v>45444</v>
      </c>
    </row>
    <row r="744" spans="1:33" x14ac:dyDescent="0.25">
      <c r="A744" t="s">
        <v>918</v>
      </c>
      <c r="B744" t="s">
        <v>919</v>
      </c>
      <c r="C744">
        <v>8901234567</v>
      </c>
      <c r="D744">
        <v>8901234567</v>
      </c>
      <c r="E744" s="1">
        <v>45493</v>
      </c>
      <c r="F744" s="1">
        <v>45493</v>
      </c>
      <c r="G744" s="1">
        <v>45515</v>
      </c>
      <c r="H744" t="s">
        <v>59</v>
      </c>
      <c r="J744" t="s">
        <v>47</v>
      </c>
      <c r="L744" s="2" t="s">
        <v>82</v>
      </c>
      <c r="M744" t="s">
        <v>83</v>
      </c>
      <c r="N744" t="s">
        <v>84</v>
      </c>
      <c r="O744">
        <v>1</v>
      </c>
      <c r="P744">
        <v>1137.69</v>
      </c>
      <c r="Q744">
        <v>1034.26</v>
      </c>
      <c r="R744">
        <v>827.41</v>
      </c>
      <c r="S744">
        <v>206.85</v>
      </c>
      <c r="T744" t="s">
        <v>30</v>
      </c>
      <c r="X744" t="s">
        <v>43</v>
      </c>
      <c r="Y744" t="s">
        <v>44</v>
      </c>
      <c r="Z744" t="s">
        <v>64</v>
      </c>
      <c r="AA744" t="str">
        <f>IFERROR(_xlfn.XLOOKUP($J744,avoidable_ed_reference!$A$2:$A$13,avoidable_ed_reference!$C$2:$C$13),"Not Classified")</f>
        <v>Not Classified</v>
      </c>
      <c r="AB744" t="str">
        <f>IFERROR(_xlfn.XLOOKUP($B744,enrollment!$A$2:$A$801,enrollment!$I$2:$I$801),"")</f>
        <v>KY</v>
      </c>
      <c r="AC744">
        <f>IFERROR(_xlfn.XLOOKUP($B744,enrollment!$A$2:$A$801,enrollment!$L$2:$L$801),"")</f>
        <v>64</v>
      </c>
      <c r="AD744" t="str" cm="1">
        <f t="array" ref="AD744">_xlfn.IFS(AC744="","Unknown",AC744&lt;18,"0-17",AC744&lt;35,"18-34",AC744&lt;50,"35-49",AC744&lt;65,"50-64",TRUE,"65+")</f>
        <v>50-64</v>
      </c>
      <c r="AE744">
        <f>IFERROR(_xlfn.XLOOKUP($B744,enrollment!$A$2:$A$801,enrollment!$O$2:$O$801),"")</f>
        <v>9012345678</v>
      </c>
      <c r="AF744">
        <f>IFERROR(_xlfn.XLOOKUP($AE744,providers!$B$2:$B$11,providers!$Q$2:$Q$11),"")</f>
        <v>4.3</v>
      </c>
      <c r="AG744" s="1">
        <f t="shared" si="11"/>
        <v>45474</v>
      </c>
    </row>
    <row r="745" spans="1:33" x14ac:dyDescent="0.25">
      <c r="A745" t="s">
        <v>920</v>
      </c>
      <c r="B745" t="s">
        <v>919</v>
      </c>
      <c r="C745">
        <v>6789012345</v>
      </c>
      <c r="D745">
        <v>6789012345</v>
      </c>
      <c r="E745" s="1">
        <v>45517</v>
      </c>
      <c r="F745" s="1">
        <v>45517</v>
      </c>
      <c r="G745" s="1">
        <v>45535</v>
      </c>
      <c r="H745" t="s">
        <v>59</v>
      </c>
      <c r="J745" t="s">
        <v>99</v>
      </c>
      <c r="L745" s="2" t="s">
        <v>82</v>
      </c>
      <c r="M745" t="s">
        <v>83</v>
      </c>
      <c r="N745" t="s">
        <v>84</v>
      </c>
      <c r="O745">
        <v>1</v>
      </c>
      <c r="P745">
        <v>994.93</v>
      </c>
      <c r="Q745">
        <v>904.48</v>
      </c>
      <c r="R745">
        <v>723.58</v>
      </c>
      <c r="S745">
        <v>180.9</v>
      </c>
      <c r="T745" t="s">
        <v>30</v>
      </c>
      <c r="X745" t="s">
        <v>43</v>
      </c>
      <c r="Y745" t="s">
        <v>44</v>
      </c>
      <c r="Z745" t="s">
        <v>64</v>
      </c>
      <c r="AA745" t="str">
        <f>IFERROR(_xlfn.XLOOKUP($J745,avoidable_ed_reference!$A$2:$A$13,avoidable_ed_reference!$C$2:$C$13),"Not Classified")</f>
        <v>Not Classified</v>
      </c>
      <c r="AB745" t="str">
        <f>IFERROR(_xlfn.XLOOKUP($B745,enrollment!$A$2:$A$801,enrollment!$I$2:$I$801),"")</f>
        <v>KY</v>
      </c>
      <c r="AC745">
        <f>IFERROR(_xlfn.XLOOKUP($B745,enrollment!$A$2:$A$801,enrollment!$L$2:$L$801),"")</f>
        <v>64</v>
      </c>
      <c r="AD745" t="str" cm="1">
        <f t="array" ref="AD745">_xlfn.IFS(AC745="","Unknown",AC745&lt;18,"0-17",AC745&lt;35,"18-34",AC745&lt;50,"35-49",AC745&lt;65,"50-64",TRUE,"65+")</f>
        <v>50-64</v>
      </c>
      <c r="AE745">
        <f>IFERROR(_xlfn.XLOOKUP($B745,enrollment!$A$2:$A$801,enrollment!$O$2:$O$801),"")</f>
        <v>9012345678</v>
      </c>
      <c r="AF745">
        <f>IFERROR(_xlfn.XLOOKUP($AE745,providers!$B$2:$B$11,providers!$Q$2:$Q$11),"")</f>
        <v>4.3</v>
      </c>
      <c r="AG745" s="1">
        <f t="shared" si="11"/>
        <v>45505</v>
      </c>
    </row>
    <row r="746" spans="1:33" x14ac:dyDescent="0.25">
      <c r="A746" t="s">
        <v>921</v>
      </c>
      <c r="B746" t="s">
        <v>919</v>
      </c>
      <c r="C746">
        <v>9012345678</v>
      </c>
      <c r="D746">
        <v>9012345678</v>
      </c>
      <c r="E746" s="1">
        <v>45645</v>
      </c>
      <c r="F746" s="1">
        <v>45645</v>
      </c>
      <c r="G746" s="1">
        <v>45662</v>
      </c>
      <c r="H746" t="s">
        <v>28</v>
      </c>
      <c r="I746">
        <v>11</v>
      </c>
      <c r="J746" t="s">
        <v>35</v>
      </c>
      <c r="K746">
        <v>99213</v>
      </c>
      <c r="O746">
        <v>1</v>
      </c>
      <c r="P746">
        <v>204.5</v>
      </c>
      <c r="Q746">
        <v>151.47999999999999</v>
      </c>
      <c r="R746">
        <v>121.18</v>
      </c>
      <c r="S746">
        <v>30.3</v>
      </c>
      <c r="T746" t="s">
        <v>30</v>
      </c>
      <c r="X746" t="s">
        <v>43</v>
      </c>
      <c r="Y746" t="s">
        <v>44</v>
      </c>
      <c r="Z746" t="s">
        <v>39</v>
      </c>
      <c r="AA746" t="str">
        <f>IFERROR(_xlfn.XLOOKUP($J746,avoidable_ed_reference!$A$2:$A$13,avoidable_ed_reference!$C$2:$C$13),"Not Classified")</f>
        <v>Avoidable</v>
      </c>
      <c r="AB746" t="str">
        <f>IFERROR(_xlfn.XLOOKUP($B746,enrollment!$A$2:$A$801,enrollment!$I$2:$I$801),"")</f>
        <v>KY</v>
      </c>
      <c r="AC746">
        <f>IFERROR(_xlfn.XLOOKUP($B746,enrollment!$A$2:$A$801,enrollment!$L$2:$L$801),"")</f>
        <v>64</v>
      </c>
      <c r="AD746" t="str" cm="1">
        <f t="array" ref="AD746">_xlfn.IFS(AC746="","Unknown",AC746&lt;18,"0-17",AC746&lt;35,"18-34",AC746&lt;50,"35-49",AC746&lt;65,"50-64",TRUE,"65+")</f>
        <v>50-64</v>
      </c>
      <c r="AE746">
        <f>IFERROR(_xlfn.XLOOKUP($B746,enrollment!$A$2:$A$801,enrollment!$O$2:$O$801),"")</f>
        <v>9012345678</v>
      </c>
      <c r="AF746">
        <f>IFERROR(_xlfn.XLOOKUP($AE746,providers!$B$2:$B$11,providers!$Q$2:$Q$11),"")</f>
        <v>4.3</v>
      </c>
      <c r="AG746" s="1">
        <f t="shared" si="11"/>
        <v>45627</v>
      </c>
    </row>
    <row r="747" spans="1:33" x14ac:dyDescent="0.25">
      <c r="A747" t="s">
        <v>922</v>
      </c>
      <c r="B747" t="s">
        <v>919</v>
      </c>
      <c r="C747">
        <v>9012345678</v>
      </c>
      <c r="D747">
        <v>9012345678</v>
      </c>
      <c r="E747" s="1">
        <v>45425</v>
      </c>
      <c r="F747" s="1">
        <v>45425</v>
      </c>
      <c r="G747" s="1">
        <v>45439</v>
      </c>
      <c r="H747" t="s">
        <v>28</v>
      </c>
      <c r="I747">
        <v>11</v>
      </c>
      <c r="J747" t="s">
        <v>47</v>
      </c>
      <c r="K747">
        <v>99213</v>
      </c>
      <c r="O747">
        <v>1</v>
      </c>
      <c r="P747">
        <v>162.19999999999999</v>
      </c>
      <c r="Q747">
        <v>120.15</v>
      </c>
      <c r="R747">
        <v>96.12</v>
      </c>
      <c r="S747">
        <v>24.03</v>
      </c>
      <c r="T747" t="s">
        <v>30</v>
      </c>
      <c r="X747" t="s">
        <v>43</v>
      </c>
      <c r="Y747" t="s">
        <v>44</v>
      </c>
      <c r="Z747" t="s">
        <v>39</v>
      </c>
      <c r="AA747" t="str">
        <f>IFERROR(_xlfn.XLOOKUP($J747,avoidable_ed_reference!$A$2:$A$13,avoidable_ed_reference!$C$2:$C$13),"Not Classified")</f>
        <v>Not Classified</v>
      </c>
      <c r="AB747" t="str">
        <f>IFERROR(_xlfn.XLOOKUP($B747,enrollment!$A$2:$A$801,enrollment!$I$2:$I$801),"")</f>
        <v>KY</v>
      </c>
      <c r="AC747">
        <f>IFERROR(_xlfn.XLOOKUP($B747,enrollment!$A$2:$A$801,enrollment!$L$2:$L$801),"")</f>
        <v>64</v>
      </c>
      <c r="AD747" t="str" cm="1">
        <f t="array" ref="AD747">_xlfn.IFS(AC747="","Unknown",AC747&lt;18,"0-17",AC747&lt;35,"18-34",AC747&lt;50,"35-49",AC747&lt;65,"50-64",TRUE,"65+")</f>
        <v>50-64</v>
      </c>
      <c r="AE747">
        <f>IFERROR(_xlfn.XLOOKUP($B747,enrollment!$A$2:$A$801,enrollment!$O$2:$O$801),"")</f>
        <v>9012345678</v>
      </c>
      <c r="AF747">
        <f>IFERROR(_xlfn.XLOOKUP($AE747,providers!$B$2:$B$11,providers!$Q$2:$Q$11),"")</f>
        <v>4.3</v>
      </c>
      <c r="AG747" s="1">
        <f t="shared" si="11"/>
        <v>45413</v>
      </c>
    </row>
    <row r="748" spans="1:33" x14ac:dyDescent="0.25">
      <c r="A748" t="s">
        <v>923</v>
      </c>
      <c r="B748" t="s">
        <v>919</v>
      </c>
      <c r="C748">
        <v>9012345678</v>
      </c>
      <c r="D748">
        <v>9012345678</v>
      </c>
      <c r="E748" s="1">
        <v>45432</v>
      </c>
      <c r="F748" s="1">
        <v>45432</v>
      </c>
      <c r="G748" s="1">
        <v>45453</v>
      </c>
      <c r="H748" t="s">
        <v>28</v>
      </c>
      <c r="I748">
        <v>11</v>
      </c>
      <c r="J748" t="s">
        <v>47</v>
      </c>
      <c r="K748">
        <v>99213</v>
      </c>
      <c r="O748">
        <v>1</v>
      </c>
      <c r="P748">
        <v>201.12</v>
      </c>
      <c r="Q748">
        <v>148.97999999999999</v>
      </c>
      <c r="R748">
        <v>119.18</v>
      </c>
      <c r="S748">
        <v>29.8</v>
      </c>
      <c r="T748" t="s">
        <v>30</v>
      </c>
      <c r="X748" t="s">
        <v>43</v>
      </c>
      <c r="Y748" t="s">
        <v>44</v>
      </c>
      <c r="Z748" t="s">
        <v>39</v>
      </c>
      <c r="AA748" t="str">
        <f>IFERROR(_xlfn.XLOOKUP($J748,avoidable_ed_reference!$A$2:$A$13,avoidable_ed_reference!$C$2:$C$13),"Not Classified")</f>
        <v>Not Classified</v>
      </c>
      <c r="AB748" t="str">
        <f>IFERROR(_xlfn.XLOOKUP($B748,enrollment!$A$2:$A$801,enrollment!$I$2:$I$801),"")</f>
        <v>KY</v>
      </c>
      <c r="AC748">
        <f>IFERROR(_xlfn.XLOOKUP($B748,enrollment!$A$2:$A$801,enrollment!$L$2:$L$801),"")</f>
        <v>64</v>
      </c>
      <c r="AD748" t="str" cm="1">
        <f t="array" ref="AD748">_xlfn.IFS(AC748="","Unknown",AC748&lt;18,"0-17",AC748&lt;35,"18-34",AC748&lt;50,"35-49",AC748&lt;65,"50-64",TRUE,"65+")</f>
        <v>50-64</v>
      </c>
      <c r="AE748">
        <f>IFERROR(_xlfn.XLOOKUP($B748,enrollment!$A$2:$A$801,enrollment!$O$2:$O$801),"")</f>
        <v>9012345678</v>
      </c>
      <c r="AF748">
        <f>IFERROR(_xlfn.XLOOKUP($AE748,providers!$B$2:$B$11,providers!$Q$2:$Q$11),"")</f>
        <v>4.3</v>
      </c>
      <c r="AG748" s="1">
        <f t="shared" si="11"/>
        <v>45413</v>
      </c>
    </row>
    <row r="749" spans="1:33" x14ac:dyDescent="0.25">
      <c r="A749" t="s">
        <v>924</v>
      </c>
      <c r="B749" t="s">
        <v>919</v>
      </c>
      <c r="C749">
        <v>5678901234</v>
      </c>
      <c r="D749">
        <v>5678901234</v>
      </c>
      <c r="E749" s="1">
        <v>45402</v>
      </c>
      <c r="F749" s="1">
        <v>45402</v>
      </c>
      <c r="G749" s="1">
        <v>45429</v>
      </c>
      <c r="H749" t="s">
        <v>28</v>
      </c>
      <c r="I749">
        <v>20</v>
      </c>
      <c r="J749" t="s">
        <v>35</v>
      </c>
      <c r="K749">
        <v>99213</v>
      </c>
      <c r="O749">
        <v>1</v>
      </c>
      <c r="P749">
        <v>151.26</v>
      </c>
      <c r="Q749">
        <v>116.35</v>
      </c>
      <c r="R749">
        <v>93.08</v>
      </c>
      <c r="S749">
        <v>23.27</v>
      </c>
      <c r="T749" t="s">
        <v>30</v>
      </c>
      <c r="X749" t="s">
        <v>43</v>
      </c>
      <c r="Y749" t="s">
        <v>44</v>
      </c>
      <c r="Z749" t="s">
        <v>36</v>
      </c>
      <c r="AA749" t="str">
        <f>IFERROR(_xlfn.XLOOKUP($J749,avoidable_ed_reference!$A$2:$A$13,avoidable_ed_reference!$C$2:$C$13),"Not Classified")</f>
        <v>Avoidable</v>
      </c>
      <c r="AB749" t="str">
        <f>IFERROR(_xlfn.XLOOKUP($B749,enrollment!$A$2:$A$801,enrollment!$I$2:$I$801),"")</f>
        <v>KY</v>
      </c>
      <c r="AC749">
        <f>IFERROR(_xlfn.XLOOKUP($B749,enrollment!$A$2:$A$801,enrollment!$L$2:$L$801),"")</f>
        <v>64</v>
      </c>
      <c r="AD749" t="str" cm="1">
        <f t="array" ref="AD749">_xlfn.IFS(AC749="","Unknown",AC749&lt;18,"0-17",AC749&lt;35,"18-34",AC749&lt;50,"35-49",AC749&lt;65,"50-64",TRUE,"65+")</f>
        <v>50-64</v>
      </c>
      <c r="AE749">
        <f>IFERROR(_xlfn.XLOOKUP($B749,enrollment!$A$2:$A$801,enrollment!$O$2:$O$801),"")</f>
        <v>9012345678</v>
      </c>
      <c r="AF749">
        <f>IFERROR(_xlfn.XLOOKUP($AE749,providers!$B$2:$B$11,providers!$Q$2:$Q$11),"")</f>
        <v>4.3</v>
      </c>
      <c r="AG749" s="1">
        <f t="shared" si="11"/>
        <v>45383</v>
      </c>
    </row>
    <row r="750" spans="1:33" x14ac:dyDescent="0.25">
      <c r="A750" t="s">
        <v>925</v>
      </c>
      <c r="B750" t="s">
        <v>919</v>
      </c>
      <c r="C750">
        <v>9012345678</v>
      </c>
      <c r="D750">
        <v>9012345678</v>
      </c>
      <c r="E750" s="1">
        <v>45507</v>
      </c>
      <c r="F750" s="1">
        <v>45507</v>
      </c>
      <c r="G750" s="1">
        <v>45538</v>
      </c>
      <c r="H750" t="s">
        <v>28</v>
      </c>
      <c r="I750">
        <v>11</v>
      </c>
      <c r="J750" t="s">
        <v>35</v>
      </c>
      <c r="K750">
        <v>99213</v>
      </c>
      <c r="O750">
        <v>1</v>
      </c>
      <c r="P750">
        <v>169.06</v>
      </c>
      <c r="Q750">
        <v>125.23</v>
      </c>
      <c r="R750">
        <v>100.18</v>
      </c>
      <c r="S750">
        <v>25.05</v>
      </c>
      <c r="T750" t="s">
        <v>30</v>
      </c>
      <c r="X750" t="s">
        <v>43</v>
      </c>
      <c r="Y750" t="s">
        <v>44</v>
      </c>
      <c r="Z750" t="s">
        <v>39</v>
      </c>
      <c r="AA750" t="str">
        <f>IFERROR(_xlfn.XLOOKUP($J750,avoidable_ed_reference!$A$2:$A$13,avoidable_ed_reference!$C$2:$C$13),"Not Classified")</f>
        <v>Avoidable</v>
      </c>
      <c r="AB750" t="str">
        <f>IFERROR(_xlfn.XLOOKUP($B750,enrollment!$A$2:$A$801,enrollment!$I$2:$I$801),"")</f>
        <v>KY</v>
      </c>
      <c r="AC750">
        <f>IFERROR(_xlfn.XLOOKUP($B750,enrollment!$A$2:$A$801,enrollment!$L$2:$L$801),"")</f>
        <v>64</v>
      </c>
      <c r="AD750" t="str" cm="1">
        <f t="array" ref="AD750">_xlfn.IFS(AC750="","Unknown",AC750&lt;18,"0-17",AC750&lt;35,"18-34",AC750&lt;50,"35-49",AC750&lt;65,"50-64",TRUE,"65+")</f>
        <v>50-64</v>
      </c>
      <c r="AE750">
        <f>IFERROR(_xlfn.XLOOKUP($B750,enrollment!$A$2:$A$801,enrollment!$O$2:$O$801),"")</f>
        <v>9012345678</v>
      </c>
      <c r="AF750">
        <f>IFERROR(_xlfn.XLOOKUP($AE750,providers!$B$2:$B$11,providers!$Q$2:$Q$11),"")</f>
        <v>4.3</v>
      </c>
      <c r="AG750" s="1">
        <f t="shared" si="11"/>
        <v>45505</v>
      </c>
    </row>
    <row r="751" spans="1:33" x14ac:dyDescent="0.25">
      <c r="A751" t="s">
        <v>926</v>
      </c>
      <c r="B751" t="s">
        <v>919</v>
      </c>
      <c r="C751">
        <v>3456789012</v>
      </c>
      <c r="D751">
        <v>3456789012</v>
      </c>
      <c r="E751" s="1">
        <v>45468</v>
      </c>
      <c r="F751" s="1">
        <v>45468</v>
      </c>
      <c r="G751" s="1">
        <v>45494</v>
      </c>
      <c r="H751" t="s">
        <v>67</v>
      </c>
      <c r="I751">
        <v>21</v>
      </c>
      <c r="J751" t="s">
        <v>42</v>
      </c>
      <c r="K751">
        <v>99223</v>
      </c>
      <c r="O751">
        <v>1</v>
      </c>
      <c r="P751">
        <v>19423.87</v>
      </c>
      <c r="Q751">
        <v>12531.53</v>
      </c>
      <c r="R751">
        <v>10025.219999999999</v>
      </c>
      <c r="S751">
        <v>2506.31</v>
      </c>
      <c r="T751" t="s">
        <v>30</v>
      </c>
      <c r="V751">
        <v>1</v>
      </c>
      <c r="W751" s="2" t="s">
        <v>68</v>
      </c>
      <c r="X751" t="s">
        <v>43</v>
      </c>
      <c r="Y751" t="s">
        <v>44</v>
      </c>
      <c r="Z751" t="s">
        <v>69</v>
      </c>
      <c r="AA751" t="str">
        <f>IFERROR(_xlfn.XLOOKUP($J751,avoidable_ed_reference!$A$2:$A$13,avoidable_ed_reference!$C$2:$C$13),"Not Classified")</f>
        <v>Non-Avoidable</v>
      </c>
      <c r="AB751" t="str">
        <f>IFERROR(_xlfn.XLOOKUP($B751,enrollment!$A$2:$A$801,enrollment!$I$2:$I$801),"")</f>
        <v>KY</v>
      </c>
      <c r="AC751">
        <f>IFERROR(_xlfn.XLOOKUP($B751,enrollment!$A$2:$A$801,enrollment!$L$2:$L$801),"")</f>
        <v>64</v>
      </c>
      <c r="AD751" t="str" cm="1">
        <f t="array" ref="AD751">_xlfn.IFS(AC751="","Unknown",AC751&lt;18,"0-17",AC751&lt;35,"18-34",AC751&lt;50,"35-49",AC751&lt;65,"50-64",TRUE,"65+")</f>
        <v>50-64</v>
      </c>
      <c r="AE751">
        <f>IFERROR(_xlfn.XLOOKUP($B751,enrollment!$A$2:$A$801,enrollment!$O$2:$O$801),"")</f>
        <v>9012345678</v>
      </c>
      <c r="AF751">
        <f>IFERROR(_xlfn.XLOOKUP($AE751,providers!$B$2:$B$11,providers!$Q$2:$Q$11),"")</f>
        <v>4.3</v>
      </c>
      <c r="AG751" s="1">
        <f t="shared" si="11"/>
        <v>45444</v>
      </c>
    </row>
    <row r="752" spans="1:33" x14ac:dyDescent="0.25">
      <c r="A752" t="s">
        <v>927</v>
      </c>
      <c r="B752" t="s">
        <v>919</v>
      </c>
      <c r="C752">
        <v>9012345678</v>
      </c>
      <c r="D752">
        <v>9012345678</v>
      </c>
      <c r="E752" s="1">
        <v>45595</v>
      </c>
      <c r="F752" s="1">
        <v>45595</v>
      </c>
      <c r="G752" s="1">
        <v>45613</v>
      </c>
      <c r="H752" t="s">
        <v>28</v>
      </c>
      <c r="I752">
        <v>23</v>
      </c>
      <c r="J752" t="s">
        <v>29</v>
      </c>
      <c r="K752">
        <v>99284</v>
      </c>
      <c r="O752">
        <v>1</v>
      </c>
      <c r="P752">
        <v>2200.4499999999998</v>
      </c>
      <c r="Q752">
        <v>1222.47</v>
      </c>
      <c r="R752">
        <v>977.98</v>
      </c>
      <c r="S752">
        <v>244.49</v>
      </c>
      <c r="T752" t="s">
        <v>30</v>
      </c>
      <c r="X752" t="s">
        <v>43</v>
      </c>
      <c r="Y752" t="s">
        <v>44</v>
      </c>
      <c r="Z752" t="s">
        <v>45</v>
      </c>
      <c r="AA752" t="str">
        <f>IFERROR(_xlfn.XLOOKUP($J752,avoidable_ed_reference!$A$2:$A$13,avoidable_ed_reference!$C$2:$C$13),"Not Classified")</f>
        <v>Potentially Avoidable</v>
      </c>
      <c r="AB752" t="str">
        <f>IFERROR(_xlfn.XLOOKUP($B752,enrollment!$A$2:$A$801,enrollment!$I$2:$I$801),"")</f>
        <v>KY</v>
      </c>
      <c r="AC752">
        <f>IFERROR(_xlfn.XLOOKUP($B752,enrollment!$A$2:$A$801,enrollment!$L$2:$L$801),"")</f>
        <v>64</v>
      </c>
      <c r="AD752" t="str" cm="1">
        <f t="array" ref="AD752">_xlfn.IFS(AC752="","Unknown",AC752&lt;18,"0-17",AC752&lt;35,"18-34",AC752&lt;50,"35-49",AC752&lt;65,"50-64",TRUE,"65+")</f>
        <v>50-64</v>
      </c>
      <c r="AE752">
        <f>IFERROR(_xlfn.XLOOKUP($B752,enrollment!$A$2:$A$801,enrollment!$O$2:$O$801),"")</f>
        <v>9012345678</v>
      </c>
      <c r="AF752">
        <f>IFERROR(_xlfn.XLOOKUP($AE752,providers!$B$2:$B$11,providers!$Q$2:$Q$11),"")</f>
        <v>4.3</v>
      </c>
      <c r="AG752" s="1">
        <f t="shared" si="11"/>
        <v>45566</v>
      </c>
    </row>
    <row r="753" spans="1:33" x14ac:dyDescent="0.25">
      <c r="A753" t="s">
        <v>928</v>
      </c>
      <c r="B753" t="s">
        <v>929</v>
      </c>
      <c r="C753">
        <v>8901234567</v>
      </c>
      <c r="D753">
        <v>8901234567</v>
      </c>
      <c r="E753" s="1">
        <v>45345</v>
      </c>
      <c r="F753" s="1">
        <v>45345</v>
      </c>
      <c r="G753" s="1">
        <v>45361</v>
      </c>
      <c r="H753" t="s">
        <v>28</v>
      </c>
      <c r="I753">
        <v>11</v>
      </c>
      <c r="J753" t="s">
        <v>47</v>
      </c>
      <c r="K753">
        <v>99213</v>
      </c>
      <c r="O753">
        <v>1</v>
      </c>
      <c r="P753">
        <v>202.81</v>
      </c>
      <c r="Q753">
        <v>150.22999999999999</v>
      </c>
      <c r="R753">
        <v>120.18</v>
      </c>
      <c r="S753">
        <v>30.05</v>
      </c>
      <c r="T753" t="s">
        <v>30</v>
      </c>
      <c r="X753" t="s">
        <v>146</v>
      </c>
      <c r="Y753" t="s">
        <v>147</v>
      </c>
      <c r="Z753" t="s">
        <v>39</v>
      </c>
      <c r="AA753" t="str">
        <f>IFERROR(_xlfn.XLOOKUP($J753,avoidable_ed_reference!$A$2:$A$13,avoidable_ed_reference!$C$2:$C$13),"Not Classified")</f>
        <v>Not Classified</v>
      </c>
      <c r="AB753" t="str">
        <f>IFERROR(_xlfn.XLOOKUP($B753,enrollment!$A$2:$A$801,enrollment!$I$2:$I$801),"")</f>
        <v>GA</v>
      </c>
      <c r="AC753">
        <f>IFERROR(_xlfn.XLOOKUP($B753,enrollment!$A$2:$A$801,enrollment!$L$2:$L$801),"")</f>
        <v>78</v>
      </c>
      <c r="AD753" t="str" cm="1">
        <f t="array" ref="AD753">_xlfn.IFS(AC753="","Unknown",AC753&lt;18,"0-17",AC753&lt;35,"18-34",AC753&lt;50,"35-49",AC753&lt;65,"50-64",TRUE,"65+")</f>
        <v>65+</v>
      </c>
      <c r="AE753">
        <f>IFERROR(_xlfn.XLOOKUP($B753,enrollment!$A$2:$A$801,enrollment!$O$2:$O$801),"")</f>
        <v>8901234567</v>
      </c>
      <c r="AF753">
        <f>IFERROR(_xlfn.XLOOKUP($AE753,providers!$B$2:$B$11,providers!$Q$2:$Q$11),"")</f>
        <v>3.7</v>
      </c>
      <c r="AG753" s="1">
        <f t="shared" si="11"/>
        <v>45323</v>
      </c>
    </row>
    <row r="754" spans="1:33" x14ac:dyDescent="0.25">
      <c r="A754" t="s">
        <v>930</v>
      </c>
      <c r="B754" t="s">
        <v>929</v>
      </c>
      <c r="C754">
        <v>8901234567</v>
      </c>
      <c r="D754">
        <v>8901234567</v>
      </c>
      <c r="E754" s="1">
        <v>45591</v>
      </c>
      <c r="F754" s="1">
        <v>45591</v>
      </c>
      <c r="G754" s="1">
        <v>45623</v>
      </c>
      <c r="H754" t="s">
        <v>28</v>
      </c>
      <c r="I754">
        <v>11</v>
      </c>
      <c r="J754" t="s">
        <v>38</v>
      </c>
      <c r="K754">
        <v>99213</v>
      </c>
      <c r="O754">
        <v>1</v>
      </c>
      <c r="P754">
        <v>217.24</v>
      </c>
      <c r="Q754">
        <v>160.91999999999999</v>
      </c>
      <c r="R754">
        <v>128.74</v>
      </c>
      <c r="S754">
        <v>32.18</v>
      </c>
      <c r="T754" t="s">
        <v>30</v>
      </c>
      <c r="X754" t="s">
        <v>146</v>
      </c>
      <c r="Y754" t="s">
        <v>147</v>
      </c>
      <c r="Z754" t="s">
        <v>39</v>
      </c>
      <c r="AA754" t="str">
        <f>IFERROR(_xlfn.XLOOKUP($J754,avoidable_ed_reference!$A$2:$A$13,avoidable_ed_reference!$C$2:$C$13),"Not Classified")</f>
        <v>Not Classified</v>
      </c>
      <c r="AB754" t="str">
        <f>IFERROR(_xlfn.XLOOKUP($B754,enrollment!$A$2:$A$801,enrollment!$I$2:$I$801),"")</f>
        <v>GA</v>
      </c>
      <c r="AC754">
        <f>IFERROR(_xlfn.XLOOKUP($B754,enrollment!$A$2:$A$801,enrollment!$L$2:$L$801),"")</f>
        <v>78</v>
      </c>
      <c r="AD754" t="str" cm="1">
        <f t="array" ref="AD754">_xlfn.IFS(AC754="","Unknown",AC754&lt;18,"0-17",AC754&lt;35,"18-34",AC754&lt;50,"35-49",AC754&lt;65,"50-64",TRUE,"65+")</f>
        <v>65+</v>
      </c>
      <c r="AE754">
        <f>IFERROR(_xlfn.XLOOKUP($B754,enrollment!$A$2:$A$801,enrollment!$O$2:$O$801),"")</f>
        <v>8901234567</v>
      </c>
      <c r="AF754">
        <f>IFERROR(_xlfn.XLOOKUP($AE754,providers!$B$2:$B$11,providers!$Q$2:$Q$11),"")</f>
        <v>3.7</v>
      </c>
      <c r="AG754" s="1">
        <f t="shared" si="11"/>
        <v>45566</v>
      </c>
    </row>
    <row r="755" spans="1:33" x14ac:dyDescent="0.25">
      <c r="A755" t="s">
        <v>931</v>
      </c>
      <c r="B755" t="s">
        <v>929</v>
      </c>
      <c r="C755">
        <v>8901234567</v>
      </c>
      <c r="D755">
        <v>8901234567</v>
      </c>
      <c r="E755" s="1">
        <v>45472</v>
      </c>
      <c r="F755" s="1">
        <v>45472</v>
      </c>
      <c r="G755" s="1">
        <v>45490</v>
      </c>
      <c r="H755" t="s">
        <v>28</v>
      </c>
      <c r="I755">
        <v>11</v>
      </c>
      <c r="J755" t="s">
        <v>47</v>
      </c>
      <c r="K755">
        <v>99213</v>
      </c>
      <c r="O755">
        <v>1</v>
      </c>
      <c r="P755">
        <v>179.2</v>
      </c>
      <c r="Q755">
        <v>132.74</v>
      </c>
      <c r="R755">
        <v>106.19</v>
      </c>
      <c r="S755">
        <v>26.55</v>
      </c>
      <c r="T755" t="s">
        <v>30</v>
      </c>
      <c r="X755" t="s">
        <v>146</v>
      </c>
      <c r="Y755" t="s">
        <v>147</v>
      </c>
      <c r="Z755" t="s">
        <v>39</v>
      </c>
      <c r="AA755" t="str">
        <f>IFERROR(_xlfn.XLOOKUP($J755,avoidable_ed_reference!$A$2:$A$13,avoidable_ed_reference!$C$2:$C$13),"Not Classified")</f>
        <v>Not Classified</v>
      </c>
      <c r="AB755" t="str">
        <f>IFERROR(_xlfn.XLOOKUP($B755,enrollment!$A$2:$A$801,enrollment!$I$2:$I$801),"")</f>
        <v>GA</v>
      </c>
      <c r="AC755">
        <f>IFERROR(_xlfn.XLOOKUP($B755,enrollment!$A$2:$A$801,enrollment!$L$2:$L$801),"")</f>
        <v>78</v>
      </c>
      <c r="AD755" t="str" cm="1">
        <f t="array" ref="AD755">_xlfn.IFS(AC755="","Unknown",AC755&lt;18,"0-17",AC755&lt;35,"18-34",AC755&lt;50,"35-49",AC755&lt;65,"50-64",TRUE,"65+")</f>
        <v>65+</v>
      </c>
      <c r="AE755">
        <f>IFERROR(_xlfn.XLOOKUP($B755,enrollment!$A$2:$A$801,enrollment!$O$2:$O$801),"")</f>
        <v>8901234567</v>
      </c>
      <c r="AF755">
        <f>IFERROR(_xlfn.XLOOKUP($AE755,providers!$B$2:$B$11,providers!$Q$2:$Q$11),"")</f>
        <v>3.7</v>
      </c>
      <c r="AG755" s="1">
        <f t="shared" si="11"/>
        <v>45444</v>
      </c>
    </row>
    <row r="756" spans="1:33" x14ac:dyDescent="0.25">
      <c r="A756" t="s">
        <v>932</v>
      </c>
      <c r="B756" t="s">
        <v>929</v>
      </c>
      <c r="C756">
        <v>5678901234</v>
      </c>
      <c r="D756">
        <v>5678901234</v>
      </c>
      <c r="E756" s="1">
        <v>45595</v>
      </c>
      <c r="F756" s="1">
        <v>45595</v>
      </c>
      <c r="G756" s="1">
        <v>45615</v>
      </c>
      <c r="H756" t="s">
        <v>28</v>
      </c>
      <c r="I756">
        <v>20</v>
      </c>
      <c r="J756" t="s">
        <v>35</v>
      </c>
      <c r="K756">
        <v>99213</v>
      </c>
      <c r="O756">
        <v>1</v>
      </c>
      <c r="P756">
        <v>173.8</v>
      </c>
      <c r="Q756">
        <v>133.69</v>
      </c>
      <c r="R756">
        <v>106.95</v>
      </c>
      <c r="S756">
        <v>26.74</v>
      </c>
      <c r="T756" t="s">
        <v>30</v>
      </c>
      <c r="X756" t="s">
        <v>146</v>
      </c>
      <c r="Y756" t="s">
        <v>147</v>
      </c>
      <c r="Z756" t="s">
        <v>36</v>
      </c>
      <c r="AA756" t="str">
        <f>IFERROR(_xlfn.XLOOKUP($J756,avoidable_ed_reference!$A$2:$A$13,avoidable_ed_reference!$C$2:$C$13),"Not Classified")</f>
        <v>Avoidable</v>
      </c>
      <c r="AB756" t="str">
        <f>IFERROR(_xlfn.XLOOKUP($B756,enrollment!$A$2:$A$801,enrollment!$I$2:$I$801),"")</f>
        <v>GA</v>
      </c>
      <c r="AC756">
        <f>IFERROR(_xlfn.XLOOKUP($B756,enrollment!$A$2:$A$801,enrollment!$L$2:$L$801),"")</f>
        <v>78</v>
      </c>
      <c r="AD756" t="str" cm="1">
        <f t="array" ref="AD756">_xlfn.IFS(AC756="","Unknown",AC756&lt;18,"0-17",AC756&lt;35,"18-34",AC756&lt;50,"35-49",AC756&lt;65,"50-64",TRUE,"65+")</f>
        <v>65+</v>
      </c>
      <c r="AE756">
        <f>IFERROR(_xlfn.XLOOKUP($B756,enrollment!$A$2:$A$801,enrollment!$O$2:$O$801),"")</f>
        <v>8901234567</v>
      </c>
      <c r="AF756">
        <f>IFERROR(_xlfn.XLOOKUP($AE756,providers!$B$2:$B$11,providers!$Q$2:$Q$11),"")</f>
        <v>3.7</v>
      </c>
      <c r="AG756" s="1">
        <f t="shared" si="11"/>
        <v>45566</v>
      </c>
    </row>
    <row r="757" spans="1:33" x14ac:dyDescent="0.25">
      <c r="A757" t="s">
        <v>933</v>
      </c>
      <c r="B757" t="s">
        <v>929</v>
      </c>
      <c r="C757">
        <v>8901234567</v>
      </c>
      <c r="D757">
        <v>8901234567</v>
      </c>
      <c r="E757" s="1">
        <v>45381</v>
      </c>
      <c r="F757" s="1">
        <v>45381</v>
      </c>
      <c r="G757" s="1">
        <v>45397</v>
      </c>
      <c r="H757" t="s">
        <v>28</v>
      </c>
      <c r="I757">
        <v>11</v>
      </c>
      <c r="J757" t="s">
        <v>38</v>
      </c>
      <c r="K757">
        <v>99213</v>
      </c>
      <c r="O757">
        <v>1</v>
      </c>
      <c r="P757">
        <v>180.37</v>
      </c>
      <c r="Q757">
        <v>133.61000000000001</v>
      </c>
      <c r="R757">
        <v>106.89</v>
      </c>
      <c r="S757">
        <v>26.72</v>
      </c>
      <c r="T757" t="s">
        <v>30</v>
      </c>
      <c r="X757" t="s">
        <v>146</v>
      </c>
      <c r="Y757" t="s">
        <v>147</v>
      </c>
      <c r="Z757" t="s">
        <v>39</v>
      </c>
      <c r="AA757" t="str">
        <f>IFERROR(_xlfn.XLOOKUP($J757,avoidable_ed_reference!$A$2:$A$13,avoidable_ed_reference!$C$2:$C$13),"Not Classified")</f>
        <v>Not Classified</v>
      </c>
      <c r="AB757" t="str">
        <f>IFERROR(_xlfn.XLOOKUP($B757,enrollment!$A$2:$A$801,enrollment!$I$2:$I$801),"")</f>
        <v>GA</v>
      </c>
      <c r="AC757">
        <f>IFERROR(_xlfn.XLOOKUP($B757,enrollment!$A$2:$A$801,enrollment!$L$2:$L$801),"")</f>
        <v>78</v>
      </c>
      <c r="AD757" t="str" cm="1">
        <f t="array" ref="AD757">_xlfn.IFS(AC757="","Unknown",AC757&lt;18,"0-17",AC757&lt;35,"18-34",AC757&lt;50,"35-49",AC757&lt;65,"50-64",TRUE,"65+")</f>
        <v>65+</v>
      </c>
      <c r="AE757">
        <f>IFERROR(_xlfn.XLOOKUP($B757,enrollment!$A$2:$A$801,enrollment!$O$2:$O$801),"")</f>
        <v>8901234567</v>
      </c>
      <c r="AF757">
        <f>IFERROR(_xlfn.XLOOKUP($AE757,providers!$B$2:$B$11,providers!$Q$2:$Q$11),"")</f>
        <v>3.7</v>
      </c>
      <c r="AG757" s="1">
        <f t="shared" si="11"/>
        <v>45352</v>
      </c>
    </row>
    <row r="758" spans="1:33" x14ac:dyDescent="0.25">
      <c r="A758" t="s">
        <v>934</v>
      </c>
      <c r="B758" t="s">
        <v>929</v>
      </c>
      <c r="C758">
        <v>8901234567</v>
      </c>
      <c r="D758">
        <v>8901234567</v>
      </c>
      <c r="E758" s="1">
        <v>45646</v>
      </c>
      <c r="F758" s="1">
        <v>45646</v>
      </c>
      <c r="G758" s="1">
        <v>45680</v>
      </c>
      <c r="H758" t="s">
        <v>28</v>
      </c>
      <c r="I758">
        <v>11</v>
      </c>
      <c r="J758" t="s">
        <v>47</v>
      </c>
      <c r="K758">
        <v>99213</v>
      </c>
      <c r="O758">
        <v>1</v>
      </c>
      <c r="P758">
        <v>178.47</v>
      </c>
      <c r="Q758">
        <v>132.19999999999999</v>
      </c>
      <c r="R758">
        <v>105.76</v>
      </c>
      <c r="S758">
        <v>26.44</v>
      </c>
      <c r="T758" t="s">
        <v>30</v>
      </c>
      <c r="X758" t="s">
        <v>146</v>
      </c>
      <c r="Y758" t="s">
        <v>147</v>
      </c>
      <c r="Z758" t="s">
        <v>39</v>
      </c>
      <c r="AA758" t="str">
        <f>IFERROR(_xlfn.XLOOKUP($J758,avoidable_ed_reference!$A$2:$A$13,avoidable_ed_reference!$C$2:$C$13),"Not Classified")</f>
        <v>Not Classified</v>
      </c>
      <c r="AB758" t="str">
        <f>IFERROR(_xlfn.XLOOKUP($B758,enrollment!$A$2:$A$801,enrollment!$I$2:$I$801),"")</f>
        <v>GA</v>
      </c>
      <c r="AC758">
        <f>IFERROR(_xlfn.XLOOKUP($B758,enrollment!$A$2:$A$801,enrollment!$L$2:$L$801),"")</f>
        <v>78</v>
      </c>
      <c r="AD758" t="str" cm="1">
        <f t="array" ref="AD758">_xlfn.IFS(AC758="","Unknown",AC758&lt;18,"0-17",AC758&lt;35,"18-34",AC758&lt;50,"35-49",AC758&lt;65,"50-64",TRUE,"65+")</f>
        <v>65+</v>
      </c>
      <c r="AE758">
        <f>IFERROR(_xlfn.XLOOKUP($B758,enrollment!$A$2:$A$801,enrollment!$O$2:$O$801),"")</f>
        <v>8901234567</v>
      </c>
      <c r="AF758">
        <f>IFERROR(_xlfn.XLOOKUP($AE758,providers!$B$2:$B$11,providers!$Q$2:$Q$11),"")</f>
        <v>3.7</v>
      </c>
      <c r="AG758" s="1">
        <f t="shared" si="11"/>
        <v>45627</v>
      </c>
    </row>
    <row r="759" spans="1:33" x14ac:dyDescent="0.25">
      <c r="A759" t="s">
        <v>935</v>
      </c>
      <c r="B759" t="s">
        <v>929</v>
      </c>
      <c r="C759">
        <v>2345678901</v>
      </c>
      <c r="D759">
        <v>2345678901</v>
      </c>
      <c r="E759" s="1">
        <v>45342</v>
      </c>
      <c r="F759" s="1">
        <v>45342</v>
      </c>
      <c r="G759" s="1">
        <v>45366</v>
      </c>
      <c r="H759" t="s">
        <v>59</v>
      </c>
      <c r="J759" t="s">
        <v>99</v>
      </c>
      <c r="L759" s="2" t="s">
        <v>82</v>
      </c>
      <c r="M759" t="s">
        <v>83</v>
      </c>
      <c r="N759" t="s">
        <v>84</v>
      </c>
      <c r="O759">
        <v>1</v>
      </c>
      <c r="P759">
        <v>1168.05</v>
      </c>
      <c r="Q759">
        <v>1061.8599999999999</v>
      </c>
      <c r="R759">
        <v>849.49</v>
      </c>
      <c r="S759">
        <v>212.37</v>
      </c>
      <c r="T759" t="s">
        <v>30</v>
      </c>
      <c r="X759" t="s">
        <v>146</v>
      </c>
      <c r="Y759" t="s">
        <v>147</v>
      </c>
      <c r="Z759" t="s">
        <v>64</v>
      </c>
      <c r="AA759" t="str">
        <f>IFERROR(_xlfn.XLOOKUP($J759,avoidable_ed_reference!$A$2:$A$13,avoidable_ed_reference!$C$2:$C$13),"Not Classified")</f>
        <v>Not Classified</v>
      </c>
      <c r="AB759" t="str">
        <f>IFERROR(_xlfn.XLOOKUP($B759,enrollment!$A$2:$A$801,enrollment!$I$2:$I$801),"")</f>
        <v>GA</v>
      </c>
      <c r="AC759">
        <f>IFERROR(_xlfn.XLOOKUP($B759,enrollment!$A$2:$A$801,enrollment!$L$2:$L$801),"")</f>
        <v>78</v>
      </c>
      <c r="AD759" t="str" cm="1">
        <f t="array" ref="AD759">_xlfn.IFS(AC759="","Unknown",AC759&lt;18,"0-17",AC759&lt;35,"18-34",AC759&lt;50,"35-49",AC759&lt;65,"50-64",TRUE,"65+")</f>
        <v>65+</v>
      </c>
      <c r="AE759">
        <f>IFERROR(_xlfn.XLOOKUP($B759,enrollment!$A$2:$A$801,enrollment!$O$2:$O$801),"")</f>
        <v>8901234567</v>
      </c>
      <c r="AF759">
        <f>IFERROR(_xlfn.XLOOKUP($AE759,providers!$B$2:$B$11,providers!$Q$2:$Q$11),"")</f>
        <v>3.7</v>
      </c>
      <c r="AG759" s="1">
        <f t="shared" si="11"/>
        <v>45323</v>
      </c>
    </row>
    <row r="760" spans="1:33" x14ac:dyDescent="0.25">
      <c r="A760" t="s">
        <v>936</v>
      </c>
      <c r="B760" t="s">
        <v>937</v>
      </c>
      <c r="C760">
        <v>3456789012</v>
      </c>
      <c r="D760">
        <v>3456789012</v>
      </c>
      <c r="E760" s="1">
        <v>45323</v>
      </c>
      <c r="F760" s="1">
        <v>45323</v>
      </c>
      <c r="G760" s="1">
        <v>45348</v>
      </c>
      <c r="H760" t="s">
        <v>28</v>
      </c>
      <c r="I760">
        <v>11</v>
      </c>
      <c r="J760" t="s">
        <v>35</v>
      </c>
      <c r="K760">
        <v>99213</v>
      </c>
      <c r="O760">
        <v>1</v>
      </c>
      <c r="P760">
        <v>167.44</v>
      </c>
      <c r="Q760">
        <v>124.03</v>
      </c>
      <c r="R760">
        <v>99.22</v>
      </c>
      <c r="S760">
        <v>24.81</v>
      </c>
      <c r="T760" t="s">
        <v>30</v>
      </c>
      <c r="X760" t="s">
        <v>52</v>
      </c>
      <c r="Y760" t="s">
        <v>44</v>
      </c>
      <c r="Z760" t="s">
        <v>39</v>
      </c>
      <c r="AA760" t="str">
        <f>IFERROR(_xlfn.XLOOKUP($J760,avoidable_ed_reference!$A$2:$A$13,avoidable_ed_reference!$C$2:$C$13),"Not Classified")</f>
        <v>Avoidable</v>
      </c>
      <c r="AB760" t="str">
        <f>IFERROR(_xlfn.XLOOKUP($B760,enrollment!$A$2:$A$801,enrollment!$I$2:$I$801),"")</f>
        <v>KY</v>
      </c>
      <c r="AC760">
        <f>IFERROR(_xlfn.XLOOKUP($B760,enrollment!$A$2:$A$801,enrollment!$L$2:$L$801),"")</f>
        <v>27</v>
      </c>
      <c r="AD760" t="str" cm="1">
        <f t="array" ref="AD760">_xlfn.IFS(AC760="","Unknown",AC760&lt;18,"0-17",AC760&lt;35,"18-34",AC760&lt;50,"35-49",AC760&lt;65,"50-64",TRUE,"65+")</f>
        <v>18-34</v>
      </c>
      <c r="AE760">
        <f>IFERROR(_xlfn.XLOOKUP($B760,enrollment!$A$2:$A$801,enrollment!$O$2:$O$801),"")</f>
        <v>3456789012</v>
      </c>
      <c r="AF760">
        <f>IFERROR(_xlfn.XLOOKUP($AE760,providers!$B$2:$B$11,providers!$Q$2:$Q$11),"")</f>
        <v>4</v>
      </c>
      <c r="AG760" s="1">
        <f t="shared" si="11"/>
        <v>45323</v>
      </c>
    </row>
    <row r="761" spans="1:33" x14ac:dyDescent="0.25">
      <c r="A761" t="s">
        <v>938</v>
      </c>
      <c r="B761" t="s">
        <v>937</v>
      </c>
      <c r="C761">
        <v>3456789012</v>
      </c>
      <c r="D761">
        <v>3456789012</v>
      </c>
      <c r="E761" s="1">
        <v>45584</v>
      </c>
      <c r="F761" s="1">
        <v>45584</v>
      </c>
      <c r="G761" s="1">
        <v>45612</v>
      </c>
      <c r="H761" t="s">
        <v>28</v>
      </c>
      <c r="I761">
        <v>11</v>
      </c>
      <c r="J761" t="s">
        <v>35</v>
      </c>
      <c r="K761">
        <v>99213</v>
      </c>
      <c r="O761">
        <v>1</v>
      </c>
      <c r="P761">
        <v>170.36</v>
      </c>
      <c r="Q761">
        <v>126.19</v>
      </c>
      <c r="R761">
        <v>100.95</v>
      </c>
      <c r="S761">
        <v>25.24</v>
      </c>
      <c r="T761" t="s">
        <v>30</v>
      </c>
      <c r="X761" t="s">
        <v>52</v>
      </c>
      <c r="Y761" t="s">
        <v>44</v>
      </c>
      <c r="Z761" t="s">
        <v>39</v>
      </c>
      <c r="AA761" t="str">
        <f>IFERROR(_xlfn.XLOOKUP($J761,avoidable_ed_reference!$A$2:$A$13,avoidable_ed_reference!$C$2:$C$13),"Not Classified")</f>
        <v>Avoidable</v>
      </c>
      <c r="AB761" t="str">
        <f>IFERROR(_xlfn.XLOOKUP($B761,enrollment!$A$2:$A$801,enrollment!$I$2:$I$801),"")</f>
        <v>KY</v>
      </c>
      <c r="AC761">
        <f>IFERROR(_xlfn.XLOOKUP($B761,enrollment!$A$2:$A$801,enrollment!$L$2:$L$801),"")</f>
        <v>27</v>
      </c>
      <c r="AD761" t="str" cm="1">
        <f t="array" ref="AD761">_xlfn.IFS(AC761="","Unknown",AC761&lt;18,"0-17",AC761&lt;35,"18-34",AC761&lt;50,"35-49",AC761&lt;65,"50-64",TRUE,"65+")</f>
        <v>18-34</v>
      </c>
      <c r="AE761">
        <f>IFERROR(_xlfn.XLOOKUP($B761,enrollment!$A$2:$A$801,enrollment!$O$2:$O$801),"")</f>
        <v>3456789012</v>
      </c>
      <c r="AF761">
        <f>IFERROR(_xlfn.XLOOKUP($AE761,providers!$B$2:$B$11,providers!$Q$2:$Q$11),"")</f>
        <v>4</v>
      </c>
      <c r="AG761" s="1">
        <f t="shared" si="11"/>
        <v>45566</v>
      </c>
    </row>
    <row r="762" spans="1:33" x14ac:dyDescent="0.25">
      <c r="A762" t="s">
        <v>939</v>
      </c>
      <c r="B762" t="s">
        <v>937</v>
      </c>
      <c r="C762">
        <v>5678901234</v>
      </c>
      <c r="D762">
        <v>5678901234</v>
      </c>
      <c r="E762" s="1">
        <v>45427</v>
      </c>
      <c r="F762" s="1">
        <v>45427</v>
      </c>
      <c r="G762" s="1">
        <v>45446</v>
      </c>
      <c r="H762" t="s">
        <v>28</v>
      </c>
      <c r="I762">
        <v>20</v>
      </c>
      <c r="J762" t="s">
        <v>35</v>
      </c>
      <c r="K762">
        <v>99213</v>
      </c>
      <c r="O762">
        <v>1</v>
      </c>
      <c r="P762">
        <v>184.4</v>
      </c>
      <c r="Q762">
        <v>141.85</v>
      </c>
      <c r="R762">
        <v>113.48</v>
      </c>
      <c r="S762">
        <v>28.37</v>
      </c>
      <c r="T762" t="s">
        <v>30</v>
      </c>
      <c r="X762" t="s">
        <v>52</v>
      </c>
      <c r="Y762" t="s">
        <v>44</v>
      </c>
      <c r="Z762" t="s">
        <v>36</v>
      </c>
      <c r="AA762" t="str">
        <f>IFERROR(_xlfn.XLOOKUP($J762,avoidable_ed_reference!$A$2:$A$13,avoidable_ed_reference!$C$2:$C$13),"Not Classified")</f>
        <v>Avoidable</v>
      </c>
      <c r="AB762" t="str">
        <f>IFERROR(_xlfn.XLOOKUP($B762,enrollment!$A$2:$A$801,enrollment!$I$2:$I$801),"")</f>
        <v>KY</v>
      </c>
      <c r="AC762">
        <f>IFERROR(_xlfn.XLOOKUP($B762,enrollment!$A$2:$A$801,enrollment!$L$2:$L$801),"")</f>
        <v>27</v>
      </c>
      <c r="AD762" t="str" cm="1">
        <f t="array" ref="AD762">_xlfn.IFS(AC762="","Unknown",AC762&lt;18,"0-17",AC762&lt;35,"18-34",AC762&lt;50,"35-49",AC762&lt;65,"50-64",TRUE,"65+")</f>
        <v>18-34</v>
      </c>
      <c r="AE762">
        <f>IFERROR(_xlfn.XLOOKUP($B762,enrollment!$A$2:$A$801,enrollment!$O$2:$O$801),"")</f>
        <v>3456789012</v>
      </c>
      <c r="AF762">
        <f>IFERROR(_xlfn.XLOOKUP($AE762,providers!$B$2:$B$11,providers!$Q$2:$Q$11),"")</f>
        <v>4</v>
      </c>
      <c r="AG762" s="1">
        <f t="shared" si="11"/>
        <v>45413</v>
      </c>
    </row>
    <row r="763" spans="1:33" x14ac:dyDescent="0.25">
      <c r="A763" t="s">
        <v>940</v>
      </c>
      <c r="B763" t="s">
        <v>937</v>
      </c>
      <c r="C763">
        <v>3456789012</v>
      </c>
      <c r="D763">
        <v>3456789012</v>
      </c>
      <c r="E763" s="1">
        <v>45388</v>
      </c>
      <c r="F763" s="1">
        <v>45388</v>
      </c>
      <c r="G763" s="1">
        <v>45404</v>
      </c>
      <c r="H763" t="s">
        <v>28</v>
      </c>
      <c r="I763">
        <v>11</v>
      </c>
      <c r="J763" t="s">
        <v>35</v>
      </c>
      <c r="K763">
        <v>99213</v>
      </c>
      <c r="O763">
        <v>1</v>
      </c>
      <c r="P763">
        <v>196.01</v>
      </c>
      <c r="Q763">
        <v>145.19</v>
      </c>
      <c r="R763">
        <v>116.15</v>
      </c>
      <c r="S763">
        <v>29.04</v>
      </c>
      <c r="T763" t="s">
        <v>30</v>
      </c>
      <c r="X763" t="s">
        <v>52</v>
      </c>
      <c r="Y763" t="s">
        <v>44</v>
      </c>
      <c r="Z763" t="s">
        <v>39</v>
      </c>
      <c r="AA763" t="str">
        <f>IFERROR(_xlfn.XLOOKUP($J763,avoidable_ed_reference!$A$2:$A$13,avoidable_ed_reference!$C$2:$C$13),"Not Classified")</f>
        <v>Avoidable</v>
      </c>
      <c r="AB763" t="str">
        <f>IFERROR(_xlfn.XLOOKUP($B763,enrollment!$A$2:$A$801,enrollment!$I$2:$I$801),"")</f>
        <v>KY</v>
      </c>
      <c r="AC763">
        <f>IFERROR(_xlfn.XLOOKUP($B763,enrollment!$A$2:$A$801,enrollment!$L$2:$L$801),"")</f>
        <v>27</v>
      </c>
      <c r="AD763" t="str" cm="1">
        <f t="array" ref="AD763">_xlfn.IFS(AC763="","Unknown",AC763&lt;18,"0-17",AC763&lt;35,"18-34",AC763&lt;50,"35-49",AC763&lt;65,"50-64",TRUE,"65+")</f>
        <v>18-34</v>
      </c>
      <c r="AE763">
        <f>IFERROR(_xlfn.XLOOKUP($B763,enrollment!$A$2:$A$801,enrollment!$O$2:$O$801),"")</f>
        <v>3456789012</v>
      </c>
      <c r="AF763">
        <f>IFERROR(_xlfn.XLOOKUP($AE763,providers!$B$2:$B$11,providers!$Q$2:$Q$11),"")</f>
        <v>4</v>
      </c>
      <c r="AG763" s="1">
        <f t="shared" si="11"/>
        <v>45383</v>
      </c>
    </row>
    <row r="764" spans="1:33" x14ac:dyDescent="0.25">
      <c r="A764" t="s">
        <v>941</v>
      </c>
      <c r="B764" t="s">
        <v>937</v>
      </c>
      <c r="C764">
        <v>3456789012</v>
      </c>
      <c r="D764">
        <v>3456789012</v>
      </c>
      <c r="E764" s="1">
        <v>45342</v>
      </c>
      <c r="F764" s="1">
        <v>45342</v>
      </c>
      <c r="G764" s="1">
        <v>45364</v>
      </c>
      <c r="H764" t="s">
        <v>28</v>
      </c>
      <c r="I764">
        <v>11</v>
      </c>
      <c r="J764" t="s">
        <v>47</v>
      </c>
      <c r="K764">
        <v>99213</v>
      </c>
      <c r="O764">
        <v>1</v>
      </c>
      <c r="P764">
        <v>227.14</v>
      </c>
      <c r="Q764">
        <v>168.25</v>
      </c>
      <c r="R764">
        <v>134.6</v>
      </c>
      <c r="S764">
        <v>33.65</v>
      </c>
      <c r="T764" t="s">
        <v>30</v>
      </c>
      <c r="X764" t="s">
        <v>52</v>
      </c>
      <c r="Y764" t="s">
        <v>44</v>
      </c>
      <c r="Z764" t="s">
        <v>39</v>
      </c>
      <c r="AA764" t="str">
        <f>IFERROR(_xlfn.XLOOKUP($J764,avoidable_ed_reference!$A$2:$A$13,avoidable_ed_reference!$C$2:$C$13),"Not Classified")</f>
        <v>Not Classified</v>
      </c>
      <c r="AB764" t="str">
        <f>IFERROR(_xlfn.XLOOKUP($B764,enrollment!$A$2:$A$801,enrollment!$I$2:$I$801),"")</f>
        <v>KY</v>
      </c>
      <c r="AC764">
        <f>IFERROR(_xlfn.XLOOKUP($B764,enrollment!$A$2:$A$801,enrollment!$L$2:$L$801),"")</f>
        <v>27</v>
      </c>
      <c r="AD764" t="str" cm="1">
        <f t="array" ref="AD764">_xlfn.IFS(AC764="","Unknown",AC764&lt;18,"0-17",AC764&lt;35,"18-34",AC764&lt;50,"35-49",AC764&lt;65,"50-64",TRUE,"65+")</f>
        <v>18-34</v>
      </c>
      <c r="AE764">
        <f>IFERROR(_xlfn.XLOOKUP($B764,enrollment!$A$2:$A$801,enrollment!$O$2:$O$801),"")</f>
        <v>3456789012</v>
      </c>
      <c r="AF764">
        <f>IFERROR(_xlfn.XLOOKUP($AE764,providers!$B$2:$B$11,providers!$Q$2:$Q$11),"")</f>
        <v>4</v>
      </c>
      <c r="AG764" s="1">
        <f t="shared" si="11"/>
        <v>45323</v>
      </c>
    </row>
    <row r="765" spans="1:33" x14ac:dyDescent="0.25">
      <c r="A765" t="s">
        <v>942</v>
      </c>
      <c r="B765" t="s">
        <v>943</v>
      </c>
      <c r="C765">
        <v>8901234567</v>
      </c>
      <c r="D765">
        <v>8901234567</v>
      </c>
      <c r="E765" s="1">
        <v>45417</v>
      </c>
      <c r="F765" s="1">
        <v>45417</v>
      </c>
      <c r="G765" s="1">
        <v>45447</v>
      </c>
      <c r="H765" t="s">
        <v>28</v>
      </c>
      <c r="I765">
        <v>23</v>
      </c>
      <c r="J765" t="s">
        <v>221</v>
      </c>
      <c r="K765">
        <v>99284</v>
      </c>
      <c r="O765">
        <v>1</v>
      </c>
      <c r="P765">
        <v>1682.69</v>
      </c>
      <c r="Q765">
        <v>934.83</v>
      </c>
      <c r="R765">
        <v>747.86</v>
      </c>
      <c r="S765">
        <v>186.97</v>
      </c>
      <c r="T765" t="s">
        <v>30</v>
      </c>
      <c r="X765" t="s">
        <v>52</v>
      </c>
      <c r="Y765" t="s">
        <v>44</v>
      </c>
      <c r="Z765" t="s">
        <v>45</v>
      </c>
      <c r="AA765" t="str">
        <f>IFERROR(_xlfn.XLOOKUP($J765,avoidable_ed_reference!$A$2:$A$13,avoidable_ed_reference!$C$2:$C$13),"Not Classified")</f>
        <v>Avoidable</v>
      </c>
      <c r="AB765" t="str">
        <f>IFERROR(_xlfn.XLOOKUP($B765,enrollment!$A$2:$A$801,enrollment!$I$2:$I$801),"")</f>
        <v>OH</v>
      </c>
      <c r="AC765">
        <f>IFERROR(_xlfn.XLOOKUP($B765,enrollment!$A$2:$A$801,enrollment!$L$2:$L$801),"")</f>
        <v>62</v>
      </c>
      <c r="AD765" t="str" cm="1">
        <f t="array" ref="AD765">_xlfn.IFS(AC765="","Unknown",AC765&lt;18,"0-17",AC765&lt;35,"18-34",AC765&lt;50,"35-49",AC765&lt;65,"50-64",TRUE,"65+")</f>
        <v>50-64</v>
      </c>
      <c r="AE765">
        <f>IFERROR(_xlfn.XLOOKUP($B765,enrollment!$A$2:$A$801,enrollment!$O$2:$O$801),"")</f>
        <v>2345678901</v>
      </c>
      <c r="AF765">
        <f>IFERROR(_xlfn.XLOOKUP($AE765,providers!$B$2:$B$11,providers!$Q$2:$Q$11),"")</f>
        <v>4.2</v>
      </c>
      <c r="AG765" s="1">
        <f t="shared" si="11"/>
        <v>45413</v>
      </c>
    </row>
    <row r="766" spans="1:33" x14ac:dyDescent="0.25">
      <c r="A766" t="s">
        <v>944</v>
      </c>
      <c r="B766" t="s">
        <v>943</v>
      </c>
      <c r="C766">
        <v>7890123456</v>
      </c>
      <c r="D766">
        <v>7890123456</v>
      </c>
      <c r="E766" s="1">
        <v>45565</v>
      </c>
      <c r="F766" s="1">
        <v>45565</v>
      </c>
      <c r="G766" s="1">
        <v>45588</v>
      </c>
      <c r="H766" t="s">
        <v>28</v>
      </c>
      <c r="I766">
        <v>23</v>
      </c>
      <c r="J766" t="s">
        <v>91</v>
      </c>
      <c r="K766">
        <v>99284</v>
      </c>
      <c r="O766">
        <v>1</v>
      </c>
      <c r="P766">
        <v>1747.75</v>
      </c>
      <c r="Q766">
        <v>970.97</v>
      </c>
      <c r="R766">
        <v>776.78</v>
      </c>
      <c r="S766">
        <v>194.19</v>
      </c>
      <c r="T766" t="s">
        <v>30</v>
      </c>
      <c r="X766" t="s">
        <v>52</v>
      </c>
      <c r="Y766" t="s">
        <v>44</v>
      </c>
      <c r="Z766" t="s">
        <v>45</v>
      </c>
      <c r="AA766" t="str">
        <f>IFERROR(_xlfn.XLOOKUP($J766,avoidable_ed_reference!$A$2:$A$13,avoidable_ed_reference!$C$2:$C$13),"Not Classified")</f>
        <v>Avoidable</v>
      </c>
      <c r="AB766" t="str">
        <f>IFERROR(_xlfn.XLOOKUP($B766,enrollment!$A$2:$A$801,enrollment!$I$2:$I$801),"")</f>
        <v>OH</v>
      </c>
      <c r="AC766">
        <f>IFERROR(_xlfn.XLOOKUP($B766,enrollment!$A$2:$A$801,enrollment!$L$2:$L$801),"")</f>
        <v>62</v>
      </c>
      <c r="AD766" t="str" cm="1">
        <f t="array" ref="AD766">_xlfn.IFS(AC766="","Unknown",AC766&lt;18,"0-17",AC766&lt;35,"18-34",AC766&lt;50,"35-49",AC766&lt;65,"50-64",TRUE,"65+")</f>
        <v>50-64</v>
      </c>
      <c r="AE766">
        <f>IFERROR(_xlfn.XLOOKUP($B766,enrollment!$A$2:$A$801,enrollment!$O$2:$O$801),"")</f>
        <v>2345678901</v>
      </c>
      <c r="AF766">
        <f>IFERROR(_xlfn.XLOOKUP($AE766,providers!$B$2:$B$11,providers!$Q$2:$Q$11),"")</f>
        <v>4.2</v>
      </c>
      <c r="AG766" s="1">
        <f t="shared" si="11"/>
        <v>45536</v>
      </c>
    </row>
    <row r="767" spans="1:33" x14ac:dyDescent="0.25">
      <c r="A767" t="s">
        <v>945</v>
      </c>
      <c r="B767" t="s">
        <v>943</v>
      </c>
      <c r="C767">
        <v>5678901234</v>
      </c>
      <c r="D767">
        <v>5678901234</v>
      </c>
      <c r="E767" s="1">
        <v>45356</v>
      </c>
      <c r="F767" s="1">
        <v>45356</v>
      </c>
      <c r="G767" s="1">
        <v>45372</v>
      </c>
      <c r="H767" t="s">
        <v>28</v>
      </c>
      <c r="I767">
        <v>20</v>
      </c>
      <c r="J767" t="s">
        <v>35</v>
      </c>
      <c r="K767">
        <v>99213</v>
      </c>
      <c r="O767">
        <v>1</v>
      </c>
      <c r="P767">
        <v>158.43</v>
      </c>
      <c r="Q767">
        <v>121.87</v>
      </c>
      <c r="R767">
        <v>97.5</v>
      </c>
      <c r="S767">
        <v>24.37</v>
      </c>
      <c r="T767" t="s">
        <v>30</v>
      </c>
      <c r="X767" t="s">
        <v>52</v>
      </c>
      <c r="Y767" t="s">
        <v>44</v>
      </c>
      <c r="Z767" t="s">
        <v>36</v>
      </c>
      <c r="AA767" t="str">
        <f>IFERROR(_xlfn.XLOOKUP($J767,avoidable_ed_reference!$A$2:$A$13,avoidable_ed_reference!$C$2:$C$13),"Not Classified")</f>
        <v>Avoidable</v>
      </c>
      <c r="AB767" t="str">
        <f>IFERROR(_xlfn.XLOOKUP($B767,enrollment!$A$2:$A$801,enrollment!$I$2:$I$801),"")</f>
        <v>OH</v>
      </c>
      <c r="AC767">
        <f>IFERROR(_xlfn.XLOOKUP($B767,enrollment!$A$2:$A$801,enrollment!$L$2:$L$801),"")</f>
        <v>62</v>
      </c>
      <c r="AD767" t="str" cm="1">
        <f t="array" ref="AD767">_xlfn.IFS(AC767="","Unknown",AC767&lt;18,"0-17",AC767&lt;35,"18-34",AC767&lt;50,"35-49",AC767&lt;65,"50-64",TRUE,"65+")</f>
        <v>50-64</v>
      </c>
      <c r="AE767">
        <f>IFERROR(_xlfn.XLOOKUP($B767,enrollment!$A$2:$A$801,enrollment!$O$2:$O$801),"")</f>
        <v>2345678901</v>
      </c>
      <c r="AF767">
        <f>IFERROR(_xlfn.XLOOKUP($AE767,providers!$B$2:$B$11,providers!$Q$2:$Q$11),"")</f>
        <v>4.2</v>
      </c>
      <c r="AG767" s="1">
        <f t="shared" si="11"/>
        <v>45352</v>
      </c>
    </row>
    <row r="768" spans="1:33" x14ac:dyDescent="0.25">
      <c r="A768" t="s">
        <v>946</v>
      </c>
      <c r="B768" t="s">
        <v>943</v>
      </c>
      <c r="C768">
        <v>2345678901</v>
      </c>
      <c r="D768">
        <v>2345678901</v>
      </c>
      <c r="E768" s="1">
        <v>45411</v>
      </c>
      <c r="F768" s="1">
        <v>45411</v>
      </c>
      <c r="G768" s="1">
        <v>45431</v>
      </c>
      <c r="H768" t="s">
        <v>59</v>
      </c>
      <c r="J768" t="s">
        <v>60</v>
      </c>
      <c r="L768" s="2" t="s">
        <v>82</v>
      </c>
      <c r="M768" t="s">
        <v>83</v>
      </c>
      <c r="N768" t="s">
        <v>84</v>
      </c>
      <c r="O768">
        <v>1</v>
      </c>
      <c r="P768">
        <v>1056.26</v>
      </c>
      <c r="Q768">
        <v>960.24</v>
      </c>
      <c r="R768">
        <v>768.19</v>
      </c>
      <c r="S768">
        <v>192.05</v>
      </c>
      <c r="T768" t="s">
        <v>30</v>
      </c>
      <c r="X768" t="s">
        <v>52</v>
      </c>
      <c r="Y768" t="s">
        <v>44</v>
      </c>
      <c r="Z768" t="s">
        <v>64</v>
      </c>
      <c r="AA768" t="str">
        <f>IFERROR(_xlfn.XLOOKUP($J768,avoidable_ed_reference!$A$2:$A$13,avoidable_ed_reference!$C$2:$C$13),"Not Classified")</f>
        <v>Not Classified</v>
      </c>
      <c r="AB768" t="str">
        <f>IFERROR(_xlfn.XLOOKUP($B768,enrollment!$A$2:$A$801,enrollment!$I$2:$I$801),"")</f>
        <v>OH</v>
      </c>
      <c r="AC768">
        <f>IFERROR(_xlfn.XLOOKUP($B768,enrollment!$A$2:$A$801,enrollment!$L$2:$L$801),"")</f>
        <v>62</v>
      </c>
      <c r="AD768" t="str" cm="1">
        <f t="array" ref="AD768">_xlfn.IFS(AC768="","Unknown",AC768&lt;18,"0-17",AC768&lt;35,"18-34",AC768&lt;50,"35-49",AC768&lt;65,"50-64",TRUE,"65+")</f>
        <v>50-64</v>
      </c>
      <c r="AE768">
        <f>IFERROR(_xlfn.XLOOKUP($B768,enrollment!$A$2:$A$801,enrollment!$O$2:$O$801),"")</f>
        <v>2345678901</v>
      </c>
      <c r="AF768">
        <f>IFERROR(_xlfn.XLOOKUP($AE768,providers!$B$2:$B$11,providers!$Q$2:$Q$11),"")</f>
        <v>4.2</v>
      </c>
      <c r="AG768" s="1">
        <f t="shared" si="11"/>
        <v>45383</v>
      </c>
    </row>
    <row r="769" spans="1:33" x14ac:dyDescent="0.25">
      <c r="A769" t="s">
        <v>947</v>
      </c>
      <c r="B769" t="s">
        <v>943</v>
      </c>
      <c r="C769">
        <v>6789012345</v>
      </c>
      <c r="D769">
        <v>6789012345</v>
      </c>
      <c r="E769" s="1">
        <v>45485</v>
      </c>
      <c r="F769" s="1">
        <v>45485</v>
      </c>
      <c r="G769" s="1">
        <v>45512</v>
      </c>
      <c r="H769" t="s">
        <v>28</v>
      </c>
      <c r="I769">
        <v>23</v>
      </c>
      <c r="J769" t="s">
        <v>35</v>
      </c>
      <c r="K769">
        <v>99284</v>
      </c>
      <c r="O769">
        <v>1</v>
      </c>
      <c r="P769">
        <v>1881.36</v>
      </c>
      <c r="Q769">
        <v>1045.2</v>
      </c>
      <c r="R769">
        <v>836.16</v>
      </c>
      <c r="S769">
        <v>209.04</v>
      </c>
      <c r="T769" t="s">
        <v>30</v>
      </c>
      <c r="X769" t="s">
        <v>52</v>
      </c>
      <c r="Y769" t="s">
        <v>44</v>
      </c>
      <c r="Z769" t="s">
        <v>45</v>
      </c>
      <c r="AA769" t="str">
        <f>IFERROR(_xlfn.XLOOKUP($J769,avoidable_ed_reference!$A$2:$A$13,avoidable_ed_reference!$C$2:$C$13),"Not Classified")</f>
        <v>Avoidable</v>
      </c>
      <c r="AB769" t="str">
        <f>IFERROR(_xlfn.XLOOKUP($B769,enrollment!$A$2:$A$801,enrollment!$I$2:$I$801),"")</f>
        <v>OH</v>
      </c>
      <c r="AC769">
        <f>IFERROR(_xlfn.XLOOKUP($B769,enrollment!$A$2:$A$801,enrollment!$L$2:$L$801),"")</f>
        <v>62</v>
      </c>
      <c r="AD769" t="str" cm="1">
        <f t="array" ref="AD769">_xlfn.IFS(AC769="","Unknown",AC769&lt;18,"0-17",AC769&lt;35,"18-34",AC769&lt;50,"35-49",AC769&lt;65,"50-64",TRUE,"65+")</f>
        <v>50-64</v>
      </c>
      <c r="AE769">
        <f>IFERROR(_xlfn.XLOOKUP($B769,enrollment!$A$2:$A$801,enrollment!$O$2:$O$801),"")</f>
        <v>2345678901</v>
      </c>
      <c r="AF769">
        <f>IFERROR(_xlfn.XLOOKUP($AE769,providers!$B$2:$B$11,providers!$Q$2:$Q$11),"")</f>
        <v>4.2</v>
      </c>
      <c r="AG769" s="1">
        <f t="shared" si="11"/>
        <v>45474</v>
      </c>
    </row>
    <row r="770" spans="1:33" x14ac:dyDescent="0.25">
      <c r="A770" t="s">
        <v>948</v>
      </c>
      <c r="B770" t="s">
        <v>943</v>
      </c>
      <c r="C770">
        <v>7890123456</v>
      </c>
      <c r="D770">
        <v>7890123456</v>
      </c>
      <c r="E770" s="1">
        <v>45309</v>
      </c>
      <c r="F770" s="1">
        <v>45309</v>
      </c>
      <c r="G770" s="1">
        <v>45327</v>
      </c>
      <c r="H770" t="s">
        <v>28</v>
      </c>
      <c r="I770">
        <v>23</v>
      </c>
      <c r="J770" t="s">
        <v>127</v>
      </c>
      <c r="K770">
        <v>99284</v>
      </c>
      <c r="O770">
        <v>1</v>
      </c>
      <c r="P770">
        <v>1777.88</v>
      </c>
      <c r="Q770">
        <v>987.71</v>
      </c>
      <c r="R770">
        <v>790.17</v>
      </c>
      <c r="S770">
        <v>197.54</v>
      </c>
      <c r="T770" t="s">
        <v>30</v>
      </c>
      <c r="X770" t="s">
        <v>52</v>
      </c>
      <c r="Y770" t="s">
        <v>44</v>
      </c>
      <c r="Z770" t="s">
        <v>45</v>
      </c>
      <c r="AA770" t="str">
        <f>IFERROR(_xlfn.XLOOKUP($J770,avoidable_ed_reference!$A$2:$A$13,avoidable_ed_reference!$C$2:$C$13),"Not Classified")</f>
        <v>Avoidable</v>
      </c>
      <c r="AB770" t="str">
        <f>IFERROR(_xlfn.XLOOKUP($B770,enrollment!$A$2:$A$801,enrollment!$I$2:$I$801),"")</f>
        <v>OH</v>
      </c>
      <c r="AC770">
        <f>IFERROR(_xlfn.XLOOKUP($B770,enrollment!$A$2:$A$801,enrollment!$L$2:$L$801),"")</f>
        <v>62</v>
      </c>
      <c r="AD770" t="str" cm="1">
        <f t="array" ref="AD770">_xlfn.IFS(AC770="","Unknown",AC770&lt;18,"0-17",AC770&lt;35,"18-34",AC770&lt;50,"35-49",AC770&lt;65,"50-64",TRUE,"65+")</f>
        <v>50-64</v>
      </c>
      <c r="AE770">
        <f>IFERROR(_xlfn.XLOOKUP($B770,enrollment!$A$2:$A$801,enrollment!$O$2:$O$801),"")</f>
        <v>2345678901</v>
      </c>
      <c r="AF770">
        <f>IFERROR(_xlfn.XLOOKUP($AE770,providers!$B$2:$B$11,providers!$Q$2:$Q$11),"")</f>
        <v>4.2</v>
      </c>
      <c r="AG770" s="1">
        <f t="shared" si="11"/>
        <v>45292</v>
      </c>
    </row>
    <row r="771" spans="1:33" x14ac:dyDescent="0.25">
      <c r="A771" t="s">
        <v>949</v>
      </c>
      <c r="B771" t="s">
        <v>943</v>
      </c>
      <c r="C771">
        <v>2345678901</v>
      </c>
      <c r="D771">
        <v>2345678901</v>
      </c>
      <c r="E771" s="1">
        <v>45386</v>
      </c>
      <c r="F771" s="1">
        <v>45386</v>
      </c>
      <c r="G771" s="1">
        <v>45419</v>
      </c>
      <c r="H771" t="s">
        <v>28</v>
      </c>
      <c r="I771">
        <v>11</v>
      </c>
      <c r="J771" t="s">
        <v>38</v>
      </c>
      <c r="K771">
        <v>99213</v>
      </c>
      <c r="O771">
        <v>1</v>
      </c>
      <c r="P771">
        <v>238.87</v>
      </c>
      <c r="Q771">
        <v>176.94</v>
      </c>
      <c r="R771">
        <v>141.55000000000001</v>
      </c>
      <c r="S771">
        <v>35.39</v>
      </c>
      <c r="T771" t="s">
        <v>30</v>
      </c>
      <c r="X771" t="s">
        <v>52</v>
      </c>
      <c r="Y771" t="s">
        <v>44</v>
      </c>
      <c r="Z771" t="s">
        <v>39</v>
      </c>
      <c r="AA771" t="str">
        <f>IFERROR(_xlfn.XLOOKUP($J771,avoidable_ed_reference!$A$2:$A$13,avoidable_ed_reference!$C$2:$C$13),"Not Classified")</f>
        <v>Not Classified</v>
      </c>
      <c r="AB771" t="str">
        <f>IFERROR(_xlfn.XLOOKUP($B771,enrollment!$A$2:$A$801,enrollment!$I$2:$I$801),"")</f>
        <v>OH</v>
      </c>
      <c r="AC771">
        <f>IFERROR(_xlfn.XLOOKUP($B771,enrollment!$A$2:$A$801,enrollment!$L$2:$L$801),"")</f>
        <v>62</v>
      </c>
      <c r="AD771" t="str" cm="1">
        <f t="array" ref="AD771">_xlfn.IFS(AC771="","Unknown",AC771&lt;18,"0-17",AC771&lt;35,"18-34",AC771&lt;50,"35-49",AC771&lt;65,"50-64",TRUE,"65+")</f>
        <v>50-64</v>
      </c>
      <c r="AE771">
        <f>IFERROR(_xlfn.XLOOKUP($B771,enrollment!$A$2:$A$801,enrollment!$O$2:$O$801),"")</f>
        <v>2345678901</v>
      </c>
      <c r="AF771">
        <f>IFERROR(_xlfn.XLOOKUP($AE771,providers!$B$2:$B$11,providers!$Q$2:$Q$11),"")</f>
        <v>4.2</v>
      </c>
      <c r="AG771" s="1">
        <f t="shared" ref="AG771:AG834" si="12">EOMONTH(E771,-1)+1</f>
        <v>45383</v>
      </c>
    </row>
    <row r="772" spans="1:33" x14ac:dyDescent="0.25">
      <c r="A772" t="s">
        <v>950</v>
      </c>
      <c r="B772" t="s">
        <v>943</v>
      </c>
      <c r="C772">
        <v>2345678901</v>
      </c>
      <c r="D772">
        <v>2345678901</v>
      </c>
      <c r="E772" s="1">
        <v>45519</v>
      </c>
      <c r="F772" s="1">
        <v>45519</v>
      </c>
      <c r="G772" s="1">
        <v>45533</v>
      </c>
      <c r="H772" t="s">
        <v>28</v>
      </c>
      <c r="I772">
        <v>11</v>
      </c>
      <c r="J772" t="s">
        <v>38</v>
      </c>
      <c r="K772">
        <v>99213</v>
      </c>
      <c r="O772">
        <v>1</v>
      </c>
      <c r="P772">
        <v>219.89</v>
      </c>
      <c r="Q772">
        <v>162.88</v>
      </c>
      <c r="R772">
        <v>130.30000000000001</v>
      </c>
      <c r="S772">
        <v>32.58</v>
      </c>
      <c r="T772" t="s">
        <v>30</v>
      </c>
      <c r="X772" t="s">
        <v>52</v>
      </c>
      <c r="Y772" t="s">
        <v>44</v>
      </c>
      <c r="Z772" t="s">
        <v>39</v>
      </c>
      <c r="AA772" t="str">
        <f>IFERROR(_xlfn.XLOOKUP($J772,avoidable_ed_reference!$A$2:$A$13,avoidable_ed_reference!$C$2:$C$13),"Not Classified")</f>
        <v>Not Classified</v>
      </c>
      <c r="AB772" t="str">
        <f>IFERROR(_xlfn.XLOOKUP($B772,enrollment!$A$2:$A$801,enrollment!$I$2:$I$801),"")</f>
        <v>OH</v>
      </c>
      <c r="AC772">
        <f>IFERROR(_xlfn.XLOOKUP($B772,enrollment!$A$2:$A$801,enrollment!$L$2:$L$801),"")</f>
        <v>62</v>
      </c>
      <c r="AD772" t="str" cm="1">
        <f t="array" ref="AD772">_xlfn.IFS(AC772="","Unknown",AC772&lt;18,"0-17",AC772&lt;35,"18-34",AC772&lt;50,"35-49",AC772&lt;65,"50-64",TRUE,"65+")</f>
        <v>50-64</v>
      </c>
      <c r="AE772">
        <f>IFERROR(_xlfn.XLOOKUP($B772,enrollment!$A$2:$A$801,enrollment!$O$2:$O$801),"")</f>
        <v>2345678901</v>
      </c>
      <c r="AF772">
        <f>IFERROR(_xlfn.XLOOKUP($AE772,providers!$B$2:$B$11,providers!$Q$2:$Q$11),"")</f>
        <v>4.2</v>
      </c>
      <c r="AG772" s="1">
        <f t="shared" si="12"/>
        <v>45505</v>
      </c>
    </row>
    <row r="773" spans="1:33" x14ac:dyDescent="0.25">
      <c r="A773" t="s">
        <v>951</v>
      </c>
      <c r="B773" t="s">
        <v>943</v>
      </c>
      <c r="C773">
        <v>9012345678</v>
      </c>
      <c r="D773">
        <v>9012345678</v>
      </c>
      <c r="E773" s="1">
        <v>45629</v>
      </c>
      <c r="F773" s="1">
        <v>45629</v>
      </c>
      <c r="G773" s="1">
        <v>45643</v>
      </c>
      <c r="H773" t="s">
        <v>28</v>
      </c>
      <c r="I773">
        <v>22</v>
      </c>
      <c r="J773" t="s">
        <v>29</v>
      </c>
      <c r="K773">
        <v>90837</v>
      </c>
      <c r="O773">
        <v>1</v>
      </c>
      <c r="P773">
        <v>271.26</v>
      </c>
      <c r="Q773">
        <v>200.93</v>
      </c>
      <c r="R773">
        <v>160.74</v>
      </c>
      <c r="S773">
        <v>40.19</v>
      </c>
      <c r="T773" t="s">
        <v>30</v>
      </c>
      <c r="X773" t="s">
        <v>52</v>
      </c>
      <c r="Y773" t="s">
        <v>44</v>
      </c>
      <c r="Z773" t="s">
        <v>33</v>
      </c>
      <c r="AA773" t="str">
        <f>IFERROR(_xlfn.XLOOKUP($J773,avoidable_ed_reference!$A$2:$A$13,avoidable_ed_reference!$C$2:$C$13),"Not Classified")</f>
        <v>Potentially Avoidable</v>
      </c>
      <c r="AB773" t="str">
        <f>IFERROR(_xlfn.XLOOKUP($B773,enrollment!$A$2:$A$801,enrollment!$I$2:$I$801),"")</f>
        <v>OH</v>
      </c>
      <c r="AC773">
        <f>IFERROR(_xlfn.XLOOKUP($B773,enrollment!$A$2:$A$801,enrollment!$L$2:$L$801),"")</f>
        <v>62</v>
      </c>
      <c r="AD773" t="str" cm="1">
        <f t="array" ref="AD773">_xlfn.IFS(AC773="","Unknown",AC773&lt;18,"0-17",AC773&lt;35,"18-34",AC773&lt;50,"35-49",AC773&lt;65,"50-64",TRUE,"65+")</f>
        <v>50-64</v>
      </c>
      <c r="AE773">
        <f>IFERROR(_xlfn.XLOOKUP($B773,enrollment!$A$2:$A$801,enrollment!$O$2:$O$801),"")</f>
        <v>2345678901</v>
      </c>
      <c r="AF773">
        <f>IFERROR(_xlfn.XLOOKUP($AE773,providers!$B$2:$B$11,providers!$Q$2:$Q$11),"")</f>
        <v>4.2</v>
      </c>
      <c r="AG773" s="1">
        <f t="shared" si="12"/>
        <v>45627</v>
      </c>
    </row>
    <row r="774" spans="1:33" x14ac:dyDescent="0.25">
      <c r="A774" t="s">
        <v>952</v>
      </c>
      <c r="B774" t="s">
        <v>953</v>
      </c>
      <c r="C774">
        <v>7890123456</v>
      </c>
      <c r="D774">
        <v>7890123456</v>
      </c>
      <c r="E774" s="1">
        <v>45535</v>
      </c>
      <c r="F774" s="1">
        <v>45535</v>
      </c>
      <c r="G774" s="1">
        <v>45550</v>
      </c>
      <c r="H774" t="s">
        <v>28</v>
      </c>
      <c r="I774">
        <v>11</v>
      </c>
      <c r="J774" t="s">
        <v>47</v>
      </c>
      <c r="K774">
        <v>99213</v>
      </c>
      <c r="O774">
        <v>1</v>
      </c>
      <c r="P774">
        <v>182.47</v>
      </c>
      <c r="Q774">
        <v>135.16</v>
      </c>
      <c r="R774">
        <v>108.13</v>
      </c>
      <c r="S774">
        <v>27.03</v>
      </c>
      <c r="T774" t="s">
        <v>30</v>
      </c>
      <c r="X774" t="s">
        <v>43</v>
      </c>
      <c r="Y774" t="s">
        <v>44</v>
      </c>
      <c r="Z774" t="s">
        <v>39</v>
      </c>
      <c r="AA774" t="str">
        <f>IFERROR(_xlfn.XLOOKUP($J774,avoidable_ed_reference!$A$2:$A$13,avoidable_ed_reference!$C$2:$C$13),"Not Classified")</f>
        <v>Not Classified</v>
      </c>
      <c r="AB774" t="str">
        <f>IFERROR(_xlfn.XLOOKUP($B774,enrollment!$A$2:$A$801,enrollment!$I$2:$I$801),"")</f>
        <v>TN</v>
      </c>
      <c r="AC774">
        <f>IFERROR(_xlfn.XLOOKUP($B774,enrollment!$A$2:$A$801,enrollment!$L$2:$L$801),"")</f>
        <v>39</v>
      </c>
      <c r="AD774" t="str" cm="1">
        <f t="array" ref="AD774">_xlfn.IFS(AC774="","Unknown",AC774&lt;18,"0-17",AC774&lt;35,"18-34",AC774&lt;50,"35-49",AC774&lt;65,"50-64",TRUE,"65+")</f>
        <v>35-49</v>
      </c>
      <c r="AE774">
        <f>IFERROR(_xlfn.XLOOKUP($B774,enrollment!$A$2:$A$801,enrollment!$O$2:$O$801),"")</f>
        <v>7890123456</v>
      </c>
      <c r="AF774">
        <f>IFERROR(_xlfn.XLOOKUP($AE774,providers!$B$2:$B$11,providers!$Q$2:$Q$11),"")</f>
        <v>3.9</v>
      </c>
      <c r="AG774" s="1">
        <f t="shared" si="12"/>
        <v>45505</v>
      </c>
    </row>
    <row r="775" spans="1:33" x14ac:dyDescent="0.25">
      <c r="A775" t="s">
        <v>954</v>
      </c>
      <c r="B775" t="s">
        <v>953</v>
      </c>
      <c r="C775">
        <v>2233445566</v>
      </c>
      <c r="D775">
        <v>2233445566</v>
      </c>
      <c r="E775" s="1">
        <v>45531</v>
      </c>
      <c r="F775" s="1">
        <v>45531</v>
      </c>
      <c r="G775" s="1">
        <v>45553</v>
      </c>
      <c r="H775" t="s">
        <v>28</v>
      </c>
      <c r="I775">
        <v>23</v>
      </c>
      <c r="J775" t="s">
        <v>184</v>
      </c>
      <c r="K775">
        <v>99284</v>
      </c>
      <c r="O775">
        <v>1</v>
      </c>
      <c r="P775">
        <v>1948.72</v>
      </c>
      <c r="Q775">
        <v>1082.6199999999999</v>
      </c>
      <c r="R775">
        <v>866.1</v>
      </c>
      <c r="S775">
        <v>216.52</v>
      </c>
      <c r="T775" t="s">
        <v>30</v>
      </c>
      <c r="X775" t="s">
        <v>43</v>
      </c>
      <c r="Y775" t="s">
        <v>44</v>
      </c>
      <c r="Z775" t="s">
        <v>45</v>
      </c>
      <c r="AA775" t="str">
        <f>IFERROR(_xlfn.XLOOKUP($J775,avoidable_ed_reference!$A$2:$A$13,avoidable_ed_reference!$C$2:$C$13),"Not Classified")</f>
        <v>Non-Avoidable</v>
      </c>
      <c r="AB775" t="str">
        <f>IFERROR(_xlfn.XLOOKUP($B775,enrollment!$A$2:$A$801,enrollment!$I$2:$I$801),"")</f>
        <v>TN</v>
      </c>
      <c r="AC775">
        <f>IFERROR(_xlfn.XLOOKUP($B775,enrollment!$A$2:$A$801,enrollment!$L$2:$L$801),"")</f>
        <v>39</v>
      </c>
      <c r="AD775" t="str" cm="1">
        <f t="array" ref="AD775">_xlfn.IFS(AC775="","Unknown",AC775&lt;18,"0-17",AC775&lt;35,"18-34",AC775&lt;50,"35-49",AC775&lt;65,"50-64",TRUE,"65+")</f>
        <v>35-49</v>
      </c>
      <c r="AE775">
        <f>IFERROR(_xlfn.XLOOKUP($B775,enrollment!$A$2:$A$801,enrollment!$O$2:$O$801),"")</f>
        <v>7890123456</v>
      </c>
      <c r="AF775">
        <f>IFERROR(_xlfn.XLOOKUP($AE775,providers!$B$2:$B$11,providers!$Q$2:$Q$11),"")</f>
        <v>3.9</v>
      </c>
      <c r="AG775" s="1">
        <f t="shared" si="12"/>
        <v>45505</v>
      </c>
    </row>
    <row r="776" spans="1:33" x14ac:dyDescent="0.25">
      <c r="A776" t="s">
        <v>955</v>
      </c>
      <c r="B776" t="s">
        <v>953</v>
      </c>
      <c r="C776">
        <v>9012345678</v>
      </c>
      <c r="D776">
        <v>9012345678</v>
      </c>
      <c r="E776" s="1">
        <v>45585</v>
      </c>
      <c r="F776" s="1">
        <v>45585</v>
      </c>
      <c r="G776" s="1">
        <v>45619</v>
      </c>
      <c r="H776" t="s">
        <v>28</v>
      </c>
      <c r="I776">
        <v>23</v>
      </c>
      <c r="J776" t="s">
        <v>93</v>
      </c>
      <c r="K776">
        <v>99284</v>
      </c>
      <c r="O776">
        <v>1</v>
      </c>
      <c r="P776">
        <v>1534.23</v>
      </c>
      <c r="Q776">
        <v>852.35</v>
      </c>
      <c r="R776">
        <v>681.88</v>
      </c>
      <c r="S776">
        <v>170.47</v>
      </c>
      <c r="T776" t="s">
        <v>30</v>
      </c>
      <c r="X776" t="s">
        <v>43</v>
      </c>
      <c r="Y776" t="s">
        <v>44</v>
      </c>
      <c r="Z776" t="s">
        <v>45</v>
      </c>
      <c r="AA776" t="str">
        <f>IFERROR(_xlfn.XLOOKUP($J776,avoidable_ed_reference!$A$2:$A$13,avoidable_ed_reference!$C$2:$C$13),"Not Classified")</f>
        <v>Avoidable</v>
      </c>
      <c r="AB776" t="str">
        <f>IFERROR(_xlfn.XLOOKUP($B776,enrollment!$A$2:$A$801,enrollment!$I$2:$I$801),"")</f>
        <v>TN</v>
      </c>
      <c r="AC776">
        <f>IFERROR(_xlfn.XLOOKUP($B776,enrollment!$A$2:$A$801,enrollment!$L$2:$L$801),"")</f>
        <v>39</v>
      </c>
      <c r="AD776" t="str" cm="1">
        <f t="array" ref="AD776">_xlfn.IFS(AC776="","Unknown",AC776&lt;18,"0-17",AC776&lt;35,"18-34",AC776&lt;50,"35-49",AC776&lt;65,"50-64",TRUE,"65+")</f>
        <v>35-49</v>
      </c>
      <c r="AE776">
        <f>IFERROR(_xlfn.XLOOKUP($B776,enrollment!$A$2:$A$801,enrollment!$O$2:$O$801),"")</f>
        <v>7890123456</v>
      </c>
      <c r="AF776">
        <f>IFERROR(_xlfn.XLOOKUP($AE776,providers!$B$2:$B$11,providers!$Q$2:$Q$11),"")</f>
        <v>3.9</v>
      </c>
      <c r="AG776" s="1">
        <f t="shared" si="12"/>
        <v>45566</v>
      </c>
    </row>
    <row r="777" spans="1:33" x14ac:dyDescent="0.25">
      <c r="A777" t="s">
        <v>956</v>
      </c>
      <c r="B777" t="s">
        <v>953</v>
      </c>
      <c r="C777">
        <v>3456789012</v>
      </c>
      <c r="D777">
        <v>3456789012</v>
      </c>
      <c r="E777" s="1">
        <v>45442</v>
      </c>
      <c r="F777" s="1">
        <v>45442</v>
      </c>
      <c r="G777" s="1">
        <v>45473</v>
      </c>
      <c r="H777" t="s">
        <v>67</v>
      </c>
      <c r="I777">
        <v>21</v>
      </c>
      <c r="J777" t="s">
        <v>42</v>
      </c>
      <c r="K777">
        <v>99223</v>
      </c>
      <c r="O777">
        <v>1</v>
      </c>
      <c r="P777">
        <v>32701.37</v>
      </c>
      <c r="Q777">
        <v>21097.66</v>
      </c>
      <c r="R777">
        <v>16878.13</v>
      </c>
      <c r="S777">
        <v>4219.53</v>
      </c>
      <c r="T777" t="s">
        <v>30</v>
      </c>
      <c r="V777">
        <v>1</v>
      </c>
      <c r="W777" s="2" t="s">
        <v>68</v>
      </c>
      <c r="X777" t="s">
        <v>43</v>
      </c>
      <c r="Y777" t="s">
        <v>44</v>
      </c>
      <c r="Z777" t="s">
        <v>69</v>
      </c>
      <c r="AA777" t="str">
        <f>IFERROR(_xlfn.XLOOKUP($J777,avoidable_ed_reference!$A$2:$A$13,avoidable_ed_reference!$C$2:$C$13),"Not Classified")</f>
        <v>Non-Avoidable</v>
      </c>
      <c r="AB777" t="str">
        <f>IFERROR(_xlfn.XLOOKUP($B777,enrollment!$A$2:$A$801,enrollment!$I$2:$I$801),"")</f>
        <v>TN</v>
      </c>
      <c r="AC777">
        <f>IFERROR(_xlfn.XLOOKUP($B777,enrollment!$A$2:$A$801,enrollment!$L$2:$L$801),"")</f>
        <v>39</v>
      </c>
      <c r="AD777" t="str" cm="1">
        <f t="array" ref="AD777">_xlfn.IFS(AC777="","Unknown",AC777&lt;18,"0-17",AC777&lt;35,"18-34",AC777&lt;50,"35-49",AC777&lt;65,"50-64",TRUE,"65+")</f>
        <v>35-49</v>
      </c>
      <c r="AE777">
        <f>IFERROR(_xlfn.XLOOKUP($B777,enrollment!$A$2:$A$801,enrollment!$O$2:$O$801),"")</f>
        <v>7890123456</v>
      </c>
      <c r="AF777">
        <f>IFERROR(_xlfn.XLOOKUP($AE777,providers!$B$2:$B$11,providers!$Q$2:$Q$11),"")</f>
        <v>3.9</v>
      </c>
      <c r="AG777" s="1">
        <f t="shared" si="12"/>
        <v>45413</v>
      </c>
    </row>
    <row r="778" spans="1:33" x14ac:dyDescent="0.25">
      <c r="A778" t="s">
        <v>957</v>
      </c>
      <c r="B778" t="s">
        <v>953</v>
      </c>
      <c r="C778">
        <v>7890123456</v>
      </c>
      <c r="D778">
        <v>7890123456</v>
      </c>
      <c r="E778" s="1">
        <v>45446</v>
      </c>
      <c r="F778" s="1">
        <v>45446</v>
      </c>
      <c r="G778" s="1">
        <v>45470</v>
      </c>
      <c r="H778" t="s">
        <v>28</v>
      </c>
      <c r="I778">
        <v>11</v>
      </c>
      <c r="J778" t="s">
        <v>38</v>
      </c>
      <c r="K778">
        <v>99213</v>
      </c>
      <c r="O778">
        <v>1</v>
      </c>
      <c r="P778">
        <v>175.91</v>
      </c>
      <c r="Q778">
        <v>130.30000000000001</v>
      </c>
      <c r="R778">
        <v>104.24</v>
      </c>
      <c r="S778">
        <v>26.06</v>
      </c>
      <c r="T778" t="s">
        <v>30</v>
      </c>
      <c r="X778" t="s">
        <v>43</v>
      </c>
      <c r="Y778" t="s">
        <v>44</v>
      </c>
      <c r="Z778" t="s">
        <v>39</v>
      </c>
      <c r="AA778" t="str">
        <f>IFERROR(_xlfn.XLOOKUP($J778,avoidable_ed_reference!$A$2:$A$13,avoidable_ed_reference!$C$2:$C$13),"Not Classified")</f>
        <v>Not Classified</v>
      </c>
      <c r="AB778" t="str">
        <f>IFERROR(_xlfn.XLOOKUP($B778,enrollment!$A$2:$A$801,enrollment!$I$2:$I$801),"")</f>
        <v>TN</v>
      </c>
      <c r="AC778">
        <f>IFERROR(_xlfn.XLOOKUP($B778,enrollment!$A$2:$A$801,enrollment!$L$2:$L$801),"")</f>
        <v>39</v>
      </c>
      <c r="AD778" t="str" cm="1">
        <f t="array" ref="AD778">_xlfn.IFS(AC778="","Unknown",AC778&lt;18,"0-17",AC778&lt;35,"18-34",AC778&lt;50,"35-49",AC778&lt;65,"50-64",TRUE,"65+")</f>
        <v>35-49</v>
      </c>
      <c r="AE778">
        <f>IFERROR(_xlfn.XLOOKUP($B778,enrollment!$A$2:$A$801,enrollment!$O$2:$O$801),"")</f>
        <v>7890123456</v>
      </c>
      <c r="AF778">
        <f>IFERROR(_xlfn.XLOOKUP($AE778,providers!$B$2:$B$11,providers!$Q$2:$Q$11),"")</f>
        <v>3.9</v>
      </c>
      <c r="AG778" s="1">
        <f t="shared" si="12"/>
        <v>45444</v>
      </c>
    </row>
    <row r="779" spans="1:33" x14ac:dyDescent="0.25">
      <c r="A779" t="s">
        <v>958</v>
      </c>
      <c r="B779" t="s">
        <v>953</v>
      </c>
      <c r="C779">
        <v>7890123456</v>
      </c>
      <c r="D779">
        <v>7890123456</v>
      </c>
      <c r="E779" s="1">
        <v>45476</v>
      </c>
      <c r="F779" s="1">
        <v>45476</v>
      </c>
      <c r="G779" s="1">
        <v>45503</v>
      </c>
      <c r="H779" t="s">
        <v>28</v>
      </c>
      <c r="I779">
        <v>11</v>
      </c>
      <c r="J779" t="s">
        <v>47</v>
      </c>
      <c r="K779">
        <v>99213</v>
      </c>
      <c r="O779">
        <v>1</v>
      </c>
      <c r="P779">
        <v>201.24</v>
      </c>
      <c r="Q779">
        <v>149.07</v>
      </c>
      <c r="R779">
        <v>119.26</v>
      </c>
      <c r="S779">
        <v>29.81</v>
      </c>
      <c r="T779" t="s">
        <v>30</v>
      </c>
      <c r="X779" t="s">
        <v>43</v>
      </c>
      <c r="Y779" t="s">
        <v>44</v>
      </c>
      <c r="Z779" t="s">
        <v>39</v>
      </c>
      <c r="AA779" t="str">
        <f>IFERROR(_xlfn.XLOOKUP($J779,avoidable_ed_reference!$A$2:$A$13,avoidable_ed_reference!$C$2:$C$13),"Not Classified")</f>
        <v>Not Classified</v>
      </c>
      <c r="AB779" t="str">
        <f>IFERROR(_xlfn.XLOOKUP($B779,enrollment!$A$2:$A$801,enrollment!$I$2:$I$801),"")</f>
        <v>TN</v>
      </c>
      <c r="AC779">
        <f>IFERROR(_xlfn.XLOOKUP($B779,enrollment!$A$2:$A$801,enrollment!$L$2:$L$801),"")</f>
        <v>39</v>
      </c>
      <c r="AD779" t="str" cm="1">
        <f t="array" ref="AD779">_xlfn.IFS(AC779="","Unknown",AC779&lt;18,"0-17",AC779&lt;35,"18-34",AC779&lt;50,"35-49",AC779&lt;65,"50-64",TRUE,"65+")</f>
        <v>35-49</v>
      </c>
      <c r="AE779">
        <f>IFERROR(_xlfn.XLOOKUP($B779,enrollment!$A$2:$A$801,enrollment!$O$2:$O$801),"")</f>
        <v>7890123456</v>
      </c>
      <c r="AF779">
        <f>IFERROR(_xlfn.XLOOKUP($AE779,providers!$B$2:$B$11,providers!$Q$2:$Q$11),"")</f>
        <v>3.9</v>
      </c>
      <c r="AG779" s="1">
        <f t="shared" si="12"/>
        <v>45474</v>
      </c>
    </row>
    <row r="780" spans="1:33" x14ac:dyDescent="0.25">
      <c r="A780" t="s">
        <v>959</v>
      </c>
      <c r="B780" t="s">
        <v>953</v>
      </c>
      <c r="C780">
        <v>2345678901</v>
      </c>
      <c r="D780">
        <v>2345678901</v>
      </c>
      <c r="E780" s="1">
        <v>45340</v>
      </c>
      <c r="F780" s="1">
        <v>45340</v>
      </c>
      <c r="G780" s="1">
        <v>45356</v>
      </c>
      <c r="H780" t="s">
        <v>59</v>
      </c>
      <c r="J780" t="s">
        <v>47</v>
      </c>
      <c r="L780" s="2" t="s">
        <v>106</v>
      </c>
      <c r="M780" t="s">
        <v>107</v>
      </c>
      <c r="N780" t="s">
        <v>108</v>
      </c>
      <c r="O780">
        <v>1</v>
      </c>
      <c r="P780">
        <v>1318.62</v>
      </c>
      <c r="Q780">
        <v>1198.75</v>
      </c>
      <c r="R780">
        <v>959</v>
      </c>
      <c r="S780">
        <v>239.75</v>
      </c>
      <c r="T780" t="s">
        <v>30</v>
      </c>
      <c r="X780" t="s">
        <v>43</v>
      </c>
      <c r="Y780" t="s">
        <v>44</v>
      </c>
      <c r="Z780" t="s">
        <v>64</v>
      </c>
      <c r="AA780" t="str">
        <f>IFERROR(_xlfn.XLOOKUP($J780,avoidable_ed_reference!$A$2:$A$13,avoidable_ed_reference!$C$2:$C$13),"Not Classified")</f>
        <v>Not Classified</v>
      </c>
      <c r="AB780" t="str">
        <f>IFERROR(_xlfn.XLOOKUP($B780,enrollment!$A$2:$A$801,enrollment!$I$2:$I$801),"")</f>
        <v>TN</v>
      </c>
      <c r="AC780">
        <f>IFERROR(_xlfn.XLOOKUP($B780,enrollment!$A$2:$A$801,enrollment!$L$2:$L$801),"")</f>
        <v>39</v>
      </c>
      <c r="AD780" t="str" cm="1">
        <f t="array" ref="AD780">_xlfn.IFS(AC780="","Unknown",AC780&lt;18,"0-17",AC780&lt;35,"18-34",AC780&lt;50,"35-49",AC780&lt;65,"50-64",TRUE,"65+")</f>
        <v>35-49</v>
      </c>
      <c r="AE780">
        <f>IFERROR(_xlfn.XLOOKUP($B780,enrollment!$A$2:$A$801,enrollment!$O$2:$O$801),"")</f>
        <v>7890123456</v>
      </c>
      <c r="AF780">
        <f>IFERROR(_xlfn.XLOOKUP($AE780,providers!$B$2:$B$11,providers!$Q$2:$Q$11),"")</f>
        <v>3.9</v>
      </c>
      <c r="AG780" s="1">
        <f t="shared" si="12"/>
        <v>45323</v>
      </c>
    </row>
    <row r="781" spans="1:33" x14ac:dyDescent="0.25">
      <c r="A781" t="s">
        <v>960</v>
      </c>
      <c r="B781" t="s">
        <v>953</v>
      </c>
      <c r="C781">
        <v>7890123456</v>
      </c>
      <c r="D781">
        <v>7890123456</v>
      </c>
      <c r="E781" s="1">
        <v>45489</v>
      </c>
      <c r="F781" s="1">
        <v>45489</v>
      </c>
      <c r="G781" s="1">
        <v>45511</v>
      </c>
      <c r="H781" t="s">
        <v>59</v>
      </c>
      <c r="J781" t="s">
        <v>99</v>
      </c>
      <c r="L781" s="2" t="s">
        <v>106</v>
      </c>
      <c r="M781" t="s">
        <v>107</v>
      </c>
      <c r="N781" t="s">
        <v>108</v>
      </c>
      <c r="O781">
        <v>1</v>
      </c>
      <c r="P781">
        <v>852.98</v>
      </c>
      <c r="Q781">
        <v>775.44</v>
      </c>
      <c r="R781">
        <v>620.35</v>
      </c>
      <c r="S781">
        <v>155.09</v>
      </c>
      <c r="T781" t="s">
        <v>30</v>
      </c>
      <c r="X781" t="s">
        <v>43</v>
      </c>
      <c r="Y781" t="s">
        <v>44</v>
      </c>
      <c r="Z781" t="s">
        <v>64</v>
      </c>
      <c r="AA781" t="str">
        <f>IFERROR(_xlfn.XLOOKUP($J781,avoidable_ed_reference!$A$2:$A$13,avoidable_ed_reference!$C$2:$C$13),"Not Classified")</f>
        <v>Not Classified</v>
      </c>
      <c r="AB781" t="str">
        <f>IFERROR(_xlfn.XLOOKUP($B781,enrollment!$A$2:$A$801,enrollment!$I$2:$I$801),"")</f>
        <v>TN</v>
      </c>
      <c r="AC781">
        <f>IFERROR(_xlfn.XLOOKUP($B781,enrollment!$A$2:$A$801,enrollment!$L$2:$L$801),"")</f>
        <v>39</v>
      </c>
      <c r="AD781" t="str" cm="1">
        <f t="array" ref="AD781">_xlfn.IFS(AC781="","Unknown",AC781&lt;18,"0-17",AC781&lt;35,"18-34",AC781&lt;50,"35-49",AC781&lt;65,"50-64",TRUE,"65+")</f>
        <v>35-49</v>
      </c>
      <c r="AE781">
        <f>IFERROR(_xlfn.XLOOKUP($B781,enrollment!$A$2:$A$801,enrollment!$O$2:$O$801),"")</f>
        <v>7890123456</v>
      </c>
      <c r="AF781">
        <f>IFERROR(_xlfn.XLOOKUP($AE781,providers!$B$2:$B$11,providers!$Q$2:$Q$11),"")</f>
        <v>3.9</v>
      </c>
      <c r="AG781" s="1">
        <f t="shared" si="12"/>
        <v>45474</v>
      </c>
    </row>
    <row r="782" spans="1:33" x14ac:dyDescent="0.25">
      <c r="A782" t="s">
        <v>961</v>
      </c>
      <c r="B782" t="s">
        <v>953</v>
      </c>
      <c r="C782">
        <v>7890123456</v>
      </c>
      <c r="D782">
        <v>7890123456</v>
      </c>
      <c r="E782" s="1">
        <v>45557</v>
      </c>
      <c r="F782" s="1">
        <v>45557</v>
      </c>
      <c r="G782" s="1">
        <v>45579</v>
      </c>
      <c r="H782" t="s">
        <v>28</v>
      </c>
      <c r="I782">
        <v>11</v>
      </c>
      <c r="J782" t="s">
        <v>35</v>
      </c>
      <c r="K782">
        <v>99213</v>
      </c>
      <c r="O782">
        <v>1</v>
      </c>
      <c r="P782">
        <v>230.42</v>
      </c>
      <c r="Q782">
        <v>170.68</v>
      </c>
      <c r="R782">
        <v>136.54</v>
      </c>
      <c r="S782">
        <v>34.14</v>
      </c>
      <c r="T782" t="s">
        <v>30</v>
      </c>
      <c r="X782" t="s">
        <v>43</v>
      </c>
      <c r="Y782" t="s">
        <v>44</v>
      </c>
      <c r="Z782" t="s">
        <v>39</v>
      </c>
      <c r="AA782" t="str">
        <f>IFERROR(_xlfn.XLOOKUP($J782,avoidable_ed_reference!$A$2:$A$13,avoidable_ed_reference!$C$2:$C$13),"Not Classified")</f>
        <v>Avoidable</v>
      </c>
      <c r="AB782" t="str">
        <f>IFERROR(_xlfn.XLOOKUP($B782,enrollment!$A$2:$A$801,enrollment!$I$2:$I$801),"")</f>
        <v>TN</v>
      </c>
      <c r="AC782">
        <f>IFERROR(_xlfn.XLOOKUP($B782,enrollment!$A$2:$A$801,enrollment!$L$2:$L$801),"")</f>
        <v>39</v>
      </c>
      <c r="AD782" t="str" cm="1">
        <f t="array" ref="AD782">_xlfn.IFS(AC782="","Unknown",AC782&lt;18,"0-17",AC782&lt;35,"18-34",AC782&lt;50,"35-49",AC782&lt;65,"50-64",TRUE,"65+")</f>
        <v>35-49</v>
      </c>
      <c r="AE782">
        <f>IFERROR(_xlfn.XLOOKUP($B782,enrollment!$A$2:$A$801,enrollment!$O$2:$O$801),"")</f>
        <v>7890123456</v>
      </c>
      <c r="AF782">
        <f>IFERROR(_xlfn.XLOOKUP($AE782,providers!$B$2:$B$11,providers!$Q$2:$Q$11),"")</f>
        <v>3.9</v>
      </c>
      <c r="AG782" s="1">
        <f t="shared" si="12"/>
        <v>45536</v>
      </c>
    </row>
    <row r="783" spans="1:33" x14ac:dyDescent="0.25">
      <c r="A783" t="s">
        <v>962</v>
      </c>
      <c r="B783" t="s">
        <v>953</v>
      </c>
      <c r="C783">
        <v>9012345678</v>
      </c>
      <c r="D783">
        <v>9012345678</v>
      </c>
      <c r="E783" s="1">
        <v>45617</v>
      </c>
      <c r="F783" s="1">
        <v>45617</v>
      </c>
      <c r="G783" s="1">
        <v>45651</v>
      </c>
      <c r="H783" t="s">
        <v>67</v>
      </c>
      <c r="I783">
        <v>21</v>
      </c>
      <c r="J783" t="s">
        <v>99</v>
      </c>
      <c r="K783">
        <v>99223</v>
      </c>
      <c r="O783">
        <v>1</v>
      </c>
      <c r="P783">
        <v>23156.720000000001</v>
      </c>
      <c r="Q783">
        <v>14939.82</v>
      </c>
      <c r="R783">
        <v>11951.86</v>
      </c>
      <c r="S783">
        <v>2987.96</v>
      </c>
      <c r="T783" t="s">
        <v>30</v>
      </c>
      <c r="V783">
        <v>1</v>
      </c>
      <c r="W783" s="2" t="s">
        <v>68</v>
      </c>
      <c r="X783" t="s">
        <v>43</v>
      </c>
      <c r="Y783" t="s">
        <v>44</v>
      </c>
      <c r="Z783" t="s">
        <v>69</v>
      </c>
      <c r="AA783" t="str">
        <f>IFERROR(_xlfn.XLOOKUP($J783,avoidable_ed_reference!$A$2:$A$13,avoidable_ed_reference!$C$2:$C$13),"Not Classified")</f>
        <v>Not Classified</v>
      </c>
      <c r="AB783" t="str">
        <f>IFERROR(_xlfn.XLOOKUP($B783,enrollment!$A$2:$A$801,enrollment!$I$2:$I$801),"")</f>
        <v>TN</v>
      </c>
      <c r="AC783">
        <f>IFERROR(_xlfn.XLOOKUP($B783,enrollment!$A$2:$A$801,enrollment!$L$2:$L$801),"")</f>
        <v>39</v>
      </c>
      <c r="AD783" t="str" cm="1">
        <f t="array" ref="AD783">_xlfn.IFS(AC783="","Unknown",AC783&lt;18,"0-17",AC783&lt;35,"18-34",AC783&lt;50,"35-49",AC783&lt;65,"50-64",TRUE,"65+")</f>
        <v>35-49</v>
      </c>
      <c r="AE783">
        <f>IFERROR(_xlfn.XLOOKUP($B783,enrollment!$A$2:$A$801,enrollment!$O$2:$O$801),"")</f>
        <v>7890123456</v>
      </c>
      <c r="AF783">
        <f>IFERROR(_xlfn.XLOOKUP($AE783,providers!$B$2:$B$11,providers!$Q$2:$Q$11),"")</f>
        <v>3.9</v>
      </c>
      <c r="AG783" s="1">
        <f t="shared" si="12"/>
        <v>45597</v>
      </c>
    </row>
    <row r="784" spans="1:33" x14ac:dyDescent="0.25">
      <c r="A784" t="s">
        <v>963</v>
      </c>
      <c r="B784" t="s">
        <v>964</v>
      </c>
      <c r="C784">
        <v>9012345678</v>
      </c>
      <c r="D784">
        <v>9012345678</v>
      </c>
      <c r="E784" s="1">
        <v>45614</v>
      </c>
      <c r="F784" s="1">
        <v>45614</v>
      </c>
      <c r="G784" s="1">
        <v>45648</v>
      </c>
      <c r="H784" t="s">
        <v>28</v>
      </c>
      <c r="I784">
        <v>23</v>
      </c>
      <c r="J784" t="s">
        <v>221</v>
      </c>
      <c r="K784">
        <v>99284</v>
      </c>
      <c r="O784">
        <v>1</v>
      </c>
      <c r="P784">
        <v>2082.08</v>
      </c>
      <c r="Q784">
        <v>1156.71</v>
      </c>
      <c r="R784">
        <v>925.37</v>
      </c>
      <c r="S784">
        <v>231.34</v>
      </c>
      <c r="T784" t="s">
        <v>30</v>
      </c>
      <c r="X784" t="s">
        <v>52</v>
      </c>
      <c r="Y784" t="s">
        <v>44</v>
      </c>
      <c r="Z784" t="s">
        <v>45</v>
      </c>
      <c r="AA784" t="str">
        <f>IFERROR(_xlfn.XLOOKUP($J784,avoidable_ed_reference!$A$2:$A$13,avoidable_ed_reference!$C$2:$C$13),"Not Classified")</f>
        <v>Avoidable</v>
      </c>
      <c r="AB784" t="str">
        <f>IFERROR(_xlfn.XLOOKUP($B784,enrollment!$A$2:$A$801,enrollment!$I$2:$I$801),"")</f>
        <v>TN</v>
      </c>
      <c r="AC784">
        <f>IFERROR(_xlfn.XLOOKUP($B784,enrollment!$A$2:$A$801,enrollment!$L$2:$L$801),"")</f>
        <v>24</v>
      </c>
      <c r="AD784" t="str" cm="1">
        <f t="array" ref="AD784">_xlfn.IFS(AC784="","Unknown",AC784&lt;18,"0-17",AC784&lt;35,"18-34",AC784&lt;50,"35-49",AC784&lt;65,"50-64",TRUE,"65+")</f>
        <v>18-34</v>
      </c>
      <c r="AE784">
        <f>IFERROR(_xlfn.XLOOKUP($B784,enrollment!$A$2:$A$801,enrollment!$O$2:$O$801),"")</f>
        <v>7890123456</v>
      </c>
      <c r="AF784">
        <f>IFERROR(_xlfn.XLOOKUP($AE784,providers!$B$2:$B$11,providers!$Q$2:$Q$11),"")</f>
        <v>3.9</v>
      </c>
      <c r="AG784" s="1">
        <f t="shared" si="12"/>
        <v>45597</v>
      </c>
    </row>
    <row r="785" spans="1:33" x14ac:dyDescent="0.25">
      <c r="A785" t="s">
        <v>965</v>
      </c>
      <c r="B785" t="s">
        <v>964</v>
      </c>
      <c r="C785">
        <v>7890123456</v>
      </c>
      <c r="D785">
        <v>7890123456</v>
      </c>
      <c r="E785" s="1">
        <v>45624</v>
      </c>
      <c r="F785" s="1">
        <v>45624</v>
      </c>
      <c r="G785" s="1">
        <v>45648</v>
      </c>
      <c r="H785" t="s">
        <v>28</v>
      </c>
      <c r="I785">
        <v>11</v>
      </c>
      <c r="J785" t="s">
        <v>47</v>
      </c>
      <c r="K785">
        <v>99213</v>
      </c>
      <c r="O785">
        <v>1</v>
      </c>
      <c r="P785">
        <v>170.14</v>
      </c>
      <c r="Q785">
        <v>126.03</v>
      </c>
      <c r="R785">
        <v>100.82</v>
      </c>
      <c r="S785">
        <v>25.21</v>
      </c>
      <c r="T785" t="s">
        <v>30</v>
      </c>
      <c r="X785" t="s">
        <v>52</v>
      </c>
      <c r="Y785" t="s">
        <v>44</v>
      </c>
      <c r="Z785" t="s">
        <v>39</v>
      </c>
      <c r="AA785" t="str">
        <f>IFERROR(_xlfn.XLOOKUP($J785,avoidable_ed_reference!$A$2:$A$13,avoidable_ed_reference!$C$2:$C$13),"Not Classified")</f>
        <v>Not Classified</v>
      </c>
      <c r="AB785" t="str">
        <f>IFERROR(_xlfn.XLOOKUP($B785,enrollment!$A$2:$A$801,enrollment!$I$2:$I$801),"")</f>
        <v>TN</v>
      </c>
      <c r="AC785">
        <f>IFERROR(_xlfn.XLOOKUP($B785,enrollment!$A$2:$A$801,enrollment!$L$2:$L$801),"")</f>
        <v>24</v>
      </c>
      <c r="AD785" t="str" cm="1">
        <f t="array" ref="AD785">_xlfn.IFS(AC785="","Unknown",AC785&lt;18,"0-17",AC785&lt;35,"18-34",AC785&lt;50,"35-49",AC785&lt;65,"50-64",TRUE,"65+")</f>
        <v>18-34</v>
      </c>
      <c r="AE785">
        <f>IFERROR(_xlfn.XLOOKUP($B785,enrollment!$A$2:$A$801,enrollment!$O$2:$O$801),"")</f>
        <v>7890123456</v>
      </c>
      <c r="AF785">
        <f>IFERROR(_xlfn.XLOOKUP($AE785,providers!$B$2:$B$11,providers!$Q$2:$Q$11),"")</f>
        <v>3.9</v>
      </c>
      <c r="AG785" s="1">
        <f t="shared" si="12"/>
        <v>45597</v>
      </c>
    </row>
    <row r="786" spans="1:33" x14ac:dyDescent="0.25">
      <c r="A786" t="s">
        <v>966</v>
      </c>
      <c r="B786" t="s">
        <v>964</v>
      </c>
      <c r="C786">
        <v>3456789012</v>
      </c>
      <c r="D786">
        <v>3456789012</v>
      </c>
      <c r="E786" s="1">
        <v>45625</v>
      </c>
      <c r="F786" s="1">
        <v>45625</v>
      </c>
      <c r="G786" s="1">
        <v>45648</v>
      </c>
      <c r="H786" t="s">
        <v>67</v>
      </c>
      <c r="I786">
        <v>21</v>
      </c>
      <c r="J786" t="s">
        <v>42</v>
      </c>
      <c r="K786">
        <v>99223</v>
      </c>
      <c r="O786">
        <v>1</v>
      </c>
      <c r="P786">
        <v>25960.16</v>
      </c>
      <c r="Q786">
        <v>16748.490000000002</v>
      </c>
      <c r="R786">
        <v>13398.79</v>
      </c>
      <c r="S786">
        <v>3349.7</v>
      </c>
      <c r="T786" t="s">
        <v>30</v>
      </c>
      <c r="V786">
        <v>1</v>
      </c>
      <c r="W786" s="2" t="s">
        <v>68</v>
      </c>
      <c r="X786" t="s">
        <v>52</v>
      </c>
      <c r="Y786" t="s">
        <v>44</v>
      </c>
      <c r="Z786" t="s">
        <v>69</v>
      </c>
      <c r="AA786" t="str">
        <f>IFERROR(_xlfn.XLOOKUP($J786,avoidable_ed_reference!$A$2:$A$13,avoidable_ed_reference!$C$2:$C$13),"Not Classified")</f>
        <v>Non-Avoidable</v>
      </c>
      <c r="AB786" t="str">
        <f>IFERROR(_xlfn.XLOOKUP($B786,enrollment!$A$2:$A$801,enrollment!$I$2:$I$801),"")</f>
        <v>TN</v>
      </c>
      <c r="AC786">
        <f>IFERROR(_xlfn.XLOOKUP($B786,enrollment!$A$2:$A$801,enrollment!$L$2:$L$801),"")</f>
        <v>24</v>
      </c>
      <c r="AD786" t="str" cm="1">
        <f t="array" ref="AD786">_xlfn.IFS(AC786="","Unknown",AC786&lt;18,"0-17",AC786&lt;35,"18-34",AC786&lt;50,"35-49",AC786&lt;65,"50-64",TRUE,"65+")</f>
        <v>18-34</v>
      </c>
      <c r="AE786">
        <f>IFERROR(_xlfn.XLOOKUP($B786,enrollment!$A$2:$A$801,enrollment!$O$2:$O$801),"")</f>
        <v>7890123456</v>
      </c>
      <c r="AF786">
        <f>IFERROR(_xlfn.XLOOKUP($AE786,providers!$B$2:$B$11,providers!$Q$2:$Q$11),"")</f>
        <v>3.9</v>
      </c>
      <c r="AG786" s="1">
        <f t="shared" si="12"/>
        <v>45597</v>
      </c>
    </row>
    <row r="787" spans="1:33" x14ac:dyDescent="0.25">
      <c r="A787" t="s">
        <v>967</v>
      </c>
      <c r="B787" t="s">
        <v>964</v>
      </c>
      <c r="C787">
        <v>7890123456</v>
      </c>
      <c r="D787">
        <v>7890123456</v>
      </c>
      <c r="E787" s="1">
        <v>45634</v>
      </c>
      <c r="F787" s="1">
        <v>45634</v>
      </c>
      <c r="G787" s="1">
        <v>45660</v>
      </c>
      <c r="H787" t="s">
        <v>28</v>
      </c>
      <c r="I787">
        <v>11</v>
      </c>
      <c r="J787" t="s">
        <v>38</v>
      </c>
      <c r="K787">
        <v>99213</v>
      </c>
      <c r="O787">
        <v>1</v>
      </c>
      <c r="P787">
        <v>238.64</v>
      </c>
      <c r="Q787">
        <v>176.77</v>
      </c>
      <c r="R787">
        <v>141.41999999999999</v>
      </c>
      <c r="S787">
        <v>35.35</v>
      </c>
      <c r="T787" t="s">
        <v>30</v>
      </c>
      <c r="X787" t="s">
        <v>52</v>
      </c>
      <c r="Y787" t="s">
        <v>44</v>
      </c>
      <c r="Z787" t="s">
        <v>39</v>
      </c>
      <c r="AA787" t="str">
        <f>IFERROR(_xlfn.XLOOKUP($J787,avoidable_ed_reference!$A$2:$A$13,avoidable_ed_reference!$C$2:$C$13),"Not Classified")</f>
        <v>Not Classified</v>
      </c>
      <c r="AB787" t="str">
        <f>IFERROR(_xlfn.XLOOKUP($B787,enrollment!$A$2:$A$801,enrollment!$I$2:$I$801),"")</f>
        <v>TN</v>
      </c>
      <c r="AC787">
        <f>IFERROR(_xlfn.XLOOKUP($B787,enrollment!$A$2:$A$801,enrollment!$L$2:$L$801),"")</f>
        <v>24</v>
      </c>
      <c r="AD787" t="str" cm="1">
        <f t="array" ref="AD787">_xlfn.IFS(AC787="","Unknown",AC787&lt;18,"0-17",AC787&lt;35,"18-34",AC787&lt;50,"35-49",AC787&lt;65,"50-64",TRUE,"65+")</f>
        <v>18-34</v>
      </c>
      <c r="AE787">
        <f>IFERROR(_xlfn.XLOOKUP($B787,enrollment!$A$2:$A$801,enrollment!$O$2:$O$801),"")</f>
        <v>7890123456</v>
      </c>
      <c r="AF787">
        <f>IFERROR(_xlfn.XLOOKUP($AE787,providers!$B$2:$B$11,providers!$Q$2:$Q$11),"")</f>
        <v>3.9</v>
      </c>
      <c r="AG787" s="1">
        <f t="shared" si="12"/>
        <v>45627</v>
      </c>
    </row>
    <row r="788" spans="1:33" x14ac:dyDescent="0.25">
      <c r="A788" t="s">
        <v>968</v>
      </c>
      <c r="B788" t="s">
        <v>964</v>
      </c>
      <c r="C788">
        <v>7890123456</v>
      </c>
      <c r="D788">
        <v>7890123456</v>
      </c>
      <c r="E788" s="1">
        <v>45453</v>
      </c>
      <c r="F788" s="1">
        <v>45453</v>
      </c>
      <c r="G788" s="1">
        <v>45469</v>
      </c>
      <c r="H788" t="s">
        <v>28</v>
      </c>
      <c r="I788">
        <v>11</v>
      </c>
      <c r="J788" t="s">
        <v>47</v>
      </c>
      <c r="K788">
        <v>99213</v>
      </c>
      <c r="O788">
        <v>1</v>
      </c>
      <c r="P788">
        <v>207.98</v>
      </c>
      <c r="Q788">
        <v>154.06</v>
      </c>
      <c r="R788">
        <v>123.25</v>
      </c>
      <c r="S788">
        <v>30.81</v>
      </c>
      <c r="T788" t="s">
        <v>30</v>
      </c>
      <c r="X788" t="s">
        <v>52</v>
      </c>
      <c r="Y788" t="s">
        <v>44</v>
      </c>
      <c r="Z788" t="s">
        <v>39</v>
      </c>
      <c r="AA788" t="str">
        <f>IFERROR(_xlfn.XLOOKUP($J788,avoidable_ed_reference!$A$2:$A$13,avoidable_ed_reference!$C$2:$C$13),"Not Classified")</f>
        <v>Not Classified</v>
      </c>
      <c r="AB788" t="str">
        <f>IFERROR(_xlfn.XLOOKUP($B788,enrollment!$A$2:$A$801,enrollment!$I$2:$I$801),"")</f>
        <v>TN</v>
      </c>
      <c r="AC788">
        <f>IFERROR(_xlfn.XLOOKUP($B788,enrollment!$A$2:$A$801,enrollment!$L$2:$L$801),"")</f>
        <v>24</v>
      </c>
      <c r="AD788" t="str" cm="1">
        <f t="array" ref="AD788">_xlfn.IFS(AC788="","Unknown",AC788&lt;18,"0-17",AC788&lt;35,"18-34",AC788&lt;50,"35-49",AC788&lt;65,"50-64",TRUE,"65+")</f>
        <v>18-34</v>
      </c>
      <c r="AE788">
        <f>IFERROR(_xlfn.XLOOKUP($B788,enrollment!$A$2:$A$801,enrollment!$O$2:$O$801),"")</f>
        <v>7890123456</v>
      </c>
      <c r="AF788">
        <f>IFERROR(_xlfn.XLOOKUP($AE788,providers!$B$2:$B$11,providers!$Q$2:$Q$11),"")</f>
        <v>3.9</v>
      </c>
      <c r="AG788" s="1">
        <f t="shared" si="12"/>
        <v>45444</v>
      </c>
    </row>
    <row r="789" spans="1:33" x14ac:dyDescent="0.25">
      <c r="A789" t="s">
        <v>969</v>
      </c>
      <c r="B789" t="s">
        <v>964</v>
      </c>
      <c r="C789">
        <v>5678901234</v>
      </c>
      <c r="D789">
        <v>5678901234</v>
      </c>
      <c r="E789" s="1">
        <v>45507</v>
      </c>
      <c r="F789" s="1">
        <v>45507</v>
      </c>
      <c r="G789" s="1">
        <v>45524</v>
      </c>
      <c r="H789" t="s">
        <v>28</v>
      </c>
      <c r="I789">
        <v>20</v>
      </c>
      <c r="J789" t="s">
        <v>35</v>
      </c>
      <c r="K789">
        <v>99213</v>
      </c>
      <c r="O789">
        <v>1</v>
      </c>
      <c r="P789">
        <v>173.16</v>
      </c>
      <c r="Q789">
        <v>133.19999999999999</v>
      </c>
      <c r="R789">
        <v>106.56</v>
      </c>
      <c r="S789">
        <v>26.64</v>
      </c>
      <c r="T789" t="s">
        <v>30</v>
      </c>
      <c r="X789" t="s">
        <v>52</v>
      </c>
      <c r="Y789" t="s">
        <v>44</v>
      </c>
      <c r="Z789" t="s">
        <v>36</v>
      </c>
      <c r="AA789" t="str">
        <f>IFERROR(_xlfn.XLOOKUP($J789,avoidable_ed_reference!$A$2:$A$13,avoidable_ed_reference!$C$2:$C$13),"Not Classified")</f>
        <v>Avoidable</v>
      </c>
      <c r="AB789" t="str">
        <f>IFERROR(_xlfn.XLOOKUP($B789,enrollment!$A$2:$A$801,enrollment!$I$2:$I$801),"")</f>
        <v>TN</v>
      </c>
      <c r="AC789">
        <f>IFERROR(_xlfn.XLOOKUP($B789,enrollment!$A$2:$A$801,enrollment!$L$2:$L$801),"")</f>
        <v>24</v>
      </c>
      <c r="AD789" t="str" cm="1">
        <f t="array" ref="AD789">_xlfn.IFS(AC789="","Unknown",AC789&lt;18,"0-17",AC789&lt;35,"18-34",AC789&lt;50,"35-49",AC789&lt;65,"50-64",TRUE,"65+")</f>
        <v>18-34</v>
      </c>
      <c r="AE789">
        <f>IFERROR(_xlfn.XLOOKUP($B789,enrollment!$A$2:$A$801,enrollment!$O$2:$O$801),"")</f>
        <v>7890123456</v>
      </c>
      <c r="AF789">
        <f>IFERROR(_xlfn.XLOOKUP($AE789,providers!$B$2:$B$11,providers!$Q$2:$Q$11),"")</f>
        <v>3.9</v>
      </c>
      <c r="AG789" s="1">
        <f t="shared" si="12"/>
        <v>45505</v>
      </c>
    </row>
    <row r="790" spans="1:33" x14ac:dyDescent="0.25">
      <c r="A790" t="s">
        <v>970</v>
      </c>
      <c r="B790" t="s">
        <v>964</v>
      </c>
      <c r="C790">
        <v>7890123456</v>
      </c>
      <c r="D790">
        <v>7890123456</v>
      </c>
      <c r="E790" s="1">
        <v>45640</v>
      </c>
      <c r="F790" s="1">
        <v>45640</v>
      </c>
      <c r="G790" s="1">
        <v>45656</v>
      </c>
      <c r="H790" t="s">
        <v>28</v>
      </c>
      <c r="I790">
        <v>11</v>
      </c>
      <c r="J790" t="s">
        <v>38</v>
      </c>
      <c r="K790">
        <v>99213</v>
      </c>
      <c r="O790">
        <v>1</v>
      </c>
      <c r="P790">
        <v>181.63</v>
      </c>
      <c r="Q790">
        <v>134.54</v>
      </c>
      <c r="R790">
        <v>107.63</v>
      </c>
      <c r="S790">
        <v>26.91</v>
      </c>
      <c r="T790" t="s">
        <v>30</v>
      </c>
      <c r="X790" t="s">
        <v>52</v>
      </c>
      <c r="Y790" t="s">
        <v>44</v>
      </c>
      <c r="Z790" t="s">
        <v>39</v>
      </c>
      <c r="AA790" t="str">
        <f>IFERROR(_xlfn.XLOOKUP($J790,avoidable_ed_reference!$A$2:$A$13,avoidable_ed_reference!$C$2:$C$13),"Not Classified")</f>
        <v>Not Classified</v>
      </c>
      <c r="AB790" t="str">
        <f>IFERROR(_xlfn.XLOOKUP($B790,enrollment!$A$2:$A$801,enrollment!$I$2:$I$801),"")</f>
        <v>TN</v>
      </c>
      <c r="AC790">
        <f>IFERROR(_xlfn.XLOOKUP($B790,enrollment!$A$2:$A$801,enrollment!$L$2:$L$801),"")</f>
        <v>24</v>
      </c>
      <c r="AD790" t="str" cm="1">
        <f t="array" ref="AD790">_xlfn.IFS(AC790="","Unknown",AC790&lt;18,"0-17",AC790&lt;35,"18-34",AC790&lt;50,"35-49",AC790&lt;65,"50-64",TRUE,"65+")</f>
        <v>18-34</v>
      </c>
      <c r="AE790">
        <f>IFERROR(_xlfn.XLOOKUP($B790,enrollment!$A$2:$A$801,enrollment!$O$2:$O$801),"")</f>
        <v>7890123456</v>
      </c>
      <c r="AF790">
        <f>IFERROR(_xlfn.XLOOKUP($AE790,providers!$B$2:$B$11,providers!$Q$2:$Q$11),"")</f>
        <v>3.9</v>
      </c>
      <c r="AG790" s="1">
        <f t="shared" si="12"/>
        <v>45627</v>
      </c>
    </row>
    <row r="791" spans="1:33" x14ac:dyDescent="0.25">
      <c r="A791" t="s">
        <v>971</v>
      </c>
      <c r="B791" t="s">
        <v>964</v>
      </c>
      <c r="C791">
        <v>7890123456</v>
      </c>
      <c r="D791">
        <v>7890123456</v>
      </c>
      <c r="E791" s="1">
        <v>45478</v>
      </c>
      <c r="F791" s="1">
        <v>45478</v>
      </c>
      <c r="G791" s="1">
        <v>45498</v>
      </c>
      <c r="H791" t="s">
        <v>28</v>
      </c>
      <c r="I791">
        <v>11</v>
      </c>
      <c r="J791" t="s">
        <v>47</v>
      </c>
      <c r="K791">
        <v>99213</v>
      </c>
      <c r="O791">
        <v>1</v>
      </c>
      <c r="P791">
        <v>206.74</v>
      </c>
      <c r="Q791">
        <v>153.13999999999999</v>
      </c>
      <c r="R791">
        <v>122.51</v>
      </c>
      <c r="S791">
        <v>30.63</v>
      </c>
      <c r="T791" t="s">
        <v>30</v>
      </c>
      <c r="X791" t="s">
        <v>52</v>
      </c>
      <c r="Y791" t="s">
        <v>44</v>
      </c>
      <c r="Z791" t="s">
        <v>39</v>
      </c>
      <c r="AA791" t="str">
        <f>IFERROR(_xlfn.XLOOKUP($J791,avoidable_ed_reference!$A$2:$A$13,avoidable_ed_reference!$C$2:$C$13),"Not Classified")</f>
        <v>Not Classified</v>
      </c>
      <c r="AB791" t="str">
        <f>IFERROR(_xlfn.XLOOKUP($B791,enrollment!$A$2:$A$801,enrollment!$I$2:$I$801),"")</f>
        <v>TN</v>
      </c>
      <c r="AC791">
        <f>IFERROR(_xlfn.XLOOKUP($B791,enrollment!$A$2:$A$801,enrollment!$L$2:$L$801),"")</f>
        <v>24</v>
      </c>
      <c r="AD791" t="str" cm="1">
        <f t="array" ref="AD791">_xlfn.IFS(AC791="","Unknown",AC791&lt;18,"0-17",AC791&lt;35,"18-34",AC791&lt;50,"35-49",AC791&lt;65,"50-64",TRUE,"65+")</f>
        <v>18-34</v>
      </c>
      <c r="AE791">
        <f>IFERROR(_xlfn.XLOOKUP($B791,enrollment!$A$2:$A$801,enrollment!$O$2:$O$801),"")</f>
        <v>7890123456</v>
      </c>
      <c r="AF791">
        <f>IFERROR(_xlfn.XLOOKUP($AE791,providers!$B$2:$B$11,providers!$Q$2:$Q$11),"")</f>
        <v>3.9</v>
      </c>
      <c r="AG791" s="1">
        <f t="shared" si="12"/>
        <v>45474</v>
      </c>
    </row>
    <row r="792" spans="1:33" x14ac:dyDescent="0.25">
      <c r="A792" t="s">
        <v>972</v>
      </c>
      <c r="B792" t="s">
        <v>964</v>
      </c>
      <c r="C792">
        <v>7890123456</v>
      </c>
      <c r="D792">
        <v>7890123456</v>
      </c>
      <c r="E792" s="1">
        <v>45370</v>
      </c>
      <c r="F792" s="1">
        <v>45370</v>
      </c>
      <c r="G792" s="1">
        <v>45384</v>
      </c>
      <c r="H792" t="s">
        <v>28</v>
      </c>
      <c r="I792">
        <v>11</v>
      </c>
      <c r="J792" t="s">
        <v>47</v>
      </c>
      <c r="K792">
        <v>99213</v>
      </c>
      <c r="O792">
        <v>1</v>
      </c>
      <c r="P792">
        <v>227.99</v>
      </c>
      <c r="Q792">
        <v>168.88</v>
      </c>
      <c r="R792">
        <v>135.1</v>
      </c>
      <c r="S792">
        <v>33.78</v>
      </c>
      <c r="T792" t="s">
        <v>30</v>
      </c>
      <c r="X792" t="s">
        <v>52</v>
      </c>
      <c r="Y792" t="s">
        <v>44</v>
      </c>
      <c r="Z792" t="s">
        <v>39</v>
      </c>
      <c r="AA792" t="str">
        <f>IFERROR(_xlfn.XLOOKUP($J792,avoidable_ed_reference!$A$2:$A$13,avoidable_ed_reference!$C$2:$C$13),"Not Classified")</f>
        <v>Not Classified</v>
      </c>
      <c r="AB792" t="str">
        <f>IFERROR(_xlfn.XLOOKUP($B792,enrollment!$A$2:$A$801,enrollment!$I$2:$I$801),"")</f>
        <v>TN</v>
      </c>
      <c r="AC792">
        <f>IFERROR(_xlfn.XLOOKUP($B792,enrollment!$A$2:$A$801,enrollment!$L$2:$L$801),"")</f>
        <v>24</v>
      </c>
      <c r="AD792" t="str" cm="1">
        <f t="array" ref="AD792">_xlfn.IFS(AC792="","Unknown",AC792&lt;18,"0-17",AC792&lt;35,"18-34",AC792&lt;50,"35-49",AC792&lt;65,"50-64",TRUE,"65+")</f>
        <v>18-34</v>
      </c>
      <c r="AE792">
        <f>IFERROR(_xlfn.XLOOKUP($B792,enrollment!$A$2:$A$801,enrollment!$O$2:$O$801),"")</f>
        <v>7890123456</v>
      </c>
      <c r="AF792">
        <f>IFERROR(_xlfn.XLOOKUP($AE792,providers!$B$2:$B$11,providers!$Q$2:$Q$11),"")</f>
        <v>3.9</v>
      </c>
      <c r="AG792" s="1">
        <f t="shared" si="12"/>
        <v>45352</v>
      </c>
    </row>
    <row r="793" spans="1:33" x14ac:dyDescent="0.25">
      <c r="A793" t="s">
        <v>973</v>
      </c>
      <c r="B793" t="s">
        <v>964</v>
      </c>
      <c r="C793">
        <v>7890123456</v>
      </c>
      <c r="D793">
        <v>7890123456</v>
      </c>
      <c r="E793" s="1">
        <v>45625</v>
      </c>
      <c r="F793" s="1">
        <v>45625</v>
      </c>
      <c r="G793" s="1">
        <v>45644</v>
      </c>
      <c r="H793" t="s">
        <v>28</v>
      </c>
      <c r="I793">
        <v>11</v>
      </c>
      <c r="J793" t="s">
        <v>47</v>
      </c>
      <c r="K793">
        <v>99213</v>
      </c>
      <c r="O793">
        <v>1</v>
      </c>
      <c r="P793">
        <v>196.59</v>
      </c>
      <c r="Q793">
        <v>145.62</v>
      </c>
      <c r="R793">
        <v>116.5</v>
      </c>
      <c r="S793">
        <v>29.12</v>
      </c>
      <c r="T793" t="s">
        <v>30</v>
      </c>
      <c r="X793" t="s">
        <v>52</v>
      </c>
      <c r="Y793" t="s">
        <v>44</v>
      </c>
      <c r="Z793" t="s">
        <v>39</v>
      </c>
      <c r="AA793" t="str">
        <f>IFERROR(_xlfn.XLOOKUP($J793,avoidable_ed_reference!$A$2:$A$13,avoidable_ed_reference!$C$2:$C$13),"Not Classified")</f>
        <v>Not Classified</v>
      </c>
      <c r="AB793" t="str">
        <f>IFERROR(_xlfn.XLOOKUP($B793,enrollment!$A$2:$A$801,enrollment!$I$2:$I$801),"")</f>
        <v>TN</v>
      </c>
      <c r="AC793">
        <f>IFERROR(_xlfn.XLOOKUP($B793,enrollment!$A$2:$A$801,enrollment!$L$2:$L$801),"")</f>
        <v>24</v>
      </c>
      <c r="AD793" t="str" cm="1">
        <f t="array" ref="AD793">_xlfn.IFS(AC793="","Unknown",AC793&lt;18,"0-17",AC793&lt;35,"18-34",AC793&lt;50,"35-49",AC793&lt;65,"50-64",TRUE,"65+")</f>
        <v>18-34</v>
      </c>
      <c r="AE793">
        <f>IFERROR(_xlfn.XLOOKUP($B793,enrollment!$A$2:$A$801,enrollment!$O$2:$O$801),"")</f>
        <v>7890123456</v>
      </c>
      <c r="AF793">
        <f>IFERROR(_xlfn.XLOOKUP($AE793,providers!$B$2:$B$11,providers!$Q$2:$Q$11),"")</f>
        <v>3.9</v>
      </c>
      <c r="AG793" s="1">
        <f t="shared" si="12"/>
        <v>45597</v>
      </c>
    </row>
    <row r="794" spans="1:33" x14ac:dyDescent="0.25">
      <c r="A794" t="s">
        <v>974</v>
      </c>
      <c r="B794" t="s">
        <v>975</v>
      </c>
      <c r="C794">
        <v>2233445566</v>
      </c>
      <c r="D794">
        <v>2233445566</v>
      </c>
      <c r="E794" s="1">
        <v>45307</v>
      </c>
      <c r="F794" s="1">
        <v>45307</v>
      </c>
      <c r="G794" s="1">
        <v>45321</v>
      </c>
      <c r="H794" t="s">
        <v>28</v>
      </c>
      <c r="I794">
        <v>22</v>
      </c>
      <c r="J794" t="s">
        <v>29</v>
      </c>
      <c r="K794">
        <v>90837</v>
      </c>
      <c r="O794">
        <v>1</v>
      </c>
      <c r="P794">
        <v>217.54</v>
      </c>
      <c r="Q794">
        <v>161.13999999999999</v>
      </c>
      <c r="R794">
        <v>128.91</v>
      </c>
      <c r="S794">
        <v>32.229999999999997</v>
      </c>
      <c r="T794" t="s">
        <v>30</v>
      </c>
      <c r="X794" t="s">
        <v>233</v>
      </c>
      <c r="Y794" t="s">
        <v>32</v>
      </c>
      <c r="Z794" t="s">
        <v>33</v>
      </c>
      <c r="AA794" t="str">
        <f>IFERROR(_xlfn.XLOOKUP($J794,avoidable_ed_reference!$A$2:$A$13,avoidable_ed_reference!$C$2:$C$13),"Not Classified")</f>
        <v>Potentially Avoidable</v>
      </c>
      <c r="AB794" t="str">
        <f>IFERROR(_xlfn.XLOOKUP($B794,enrollment!$A$2:$A$801,enrollment!$I$2:$I$801),"")</f>
        <v>GA</v>
      </c>
      <c r="AC794">
        <f>IFERROR(_xlfn.XLOOKUP($B794,enrollment!$A$2:$A$801,enrollment!$L$2:$L$801),"")</f>
        <v>26</v>
      </c>
      <c r="AD794" t="str" cm="1">
        <f t="array" ref="AD794">_xlfn.IFS(AC794="","Unknown",AC794&lt;18,"0-17",AC794&lt;35,"18-34",AC794&lt;50,"35-49",AC794&lt;65,"50-64",TRUE,"65+")</f>
        <v>18-34</v>
      </c>
      <c r="AE794">
        <f>IFERROR(_xlfn.XLOOKUP($B794,enrollment!$A$2:$A$801,enrollment!$O$2:$O$801),"")</f>
        <v>8901234567</v>
      </c>
      <c r="AF794">
        <f>IFERROR(_xlfn.XLOOKUP($AE794,providers!$B$2:$B$11,providers!$Q$2:$Q$11),"")</f>
        <v>3.7</v>
      </c>
      <c r="AG794" s="1">
        <f t="shared" si="12"/>
        <v>45292</v>
      </c>
    </row>
    <row r="795" spans="1:33" x14ac:dyDescent="0.25">
      <c r="A795" t="s">
        <v>976</v>
      </c>
      <c r="B795" t="s">
        <v>975</v>
      </c>
      <c r="C795">
        <v>8901234567</v>
      </c>
      <c r="D795">
        <v>8901234567</v>
      </c>
      <c r="E795" s="1">
        <v>45590</v>
      </c>
      <c r="F795" s="1">
        <v>45590</v>
      </c>
      <c r="G795" s="1">
        <v>45611</v>
      </c>
      <c r="H795" t="s">
        <v>28</v>
      </c>
      <c r="I795">
        <v>11</v>
      </c>
      <c r="J795" t="s">
        <v>35</v>
      </c>
      <c r="K795">
        <v>99213</v>
      </c>
      <c r="O795">
        <v>1</v>
      </c>
      <c r="P795">
        <v>227.15</v>
      </c>
      <c r="Q795">
        <v>168.26</v>
      </c>
      <c r="R795">
        <v>134.61000000000001</v>
      </c>
      <c r="S795">
        <v>33.65</v>
      </c>
      <c r="T795" t="s">
        <v>30</v>
      </c>
      <c r="X795" t="s">
        <v>233</v>
      </c>
      <c r="Y795" t="s">
        <v>32</v>
      </c>
      <c r="Z795" t="s">
        <v>39</v>
      </c>
      <c r="AA795" t="str">
        <f>IFERROR(_xlfn.XLOOKUP($J795,avoidable_ed_reference!$A$2:$A$13,avoidable_ed_reference!$C$2:$C$13),"Not Classified")</f>
        <v>Avoidable</v>
      </c>
      <c r="AB795" t="str">
        <f>IFERROR(_xlfn.XLOOKUP($B795,enrollment!$A$2:$A$801,enrollment!$I$2:$I$801),"")</f>
        <v>GA</v>
      </c>
      <c r="AC795">
        <f>IFERROR(_xlfn.XLOOKUP($B795,enrollment!$A$2:$A$801,enrollment!$L$2:$L$801),"")</f>
        <v>26</v>
      </c>
      <c r="AD795" t="str" cm="1">
        <f t="array" ref="AD795">_xlfn.IFS(AC795="","Unknown",AC795&lt;18,"0-17",AC795&lt;35,"18-34",AC795&lt;50,"35-49",AC795&lt;65,"50-64",TRUE,"65+")</f>
        <v>18-34</v>
      </c>
      <c r="AE795">
        <f>IFERROR(_xlfn.XLOOKUP($B795,enrollment!$A$2:$A$801,enrollment!$O$2:$O$801),"")</f>
        <v>8901234567</v>
      </c>
      <c r="AF795">
        <f>IFERROR(_xlfn.XLOOKUP($AE795,providers!$B$2:$B$11,providers!$Q$2:$Q$11),"")</f>
        <v>3.7</v>
      </c>
      <c r="AG795" s="1">
        <f t="shared" si="12"/>
        <v>45566</v>
      </c>
    </row>
    <row r="796" spans="1:33" x14ac:dyDescent="0.25">
      <c r="A796" t="s">
        <v>977</v>
      </c>
      <c r="B796" t="s">
        <v>975</v>
      </c>
      <c r="C796">
        <v>7890123456</v>
      </c>
      <c r="D796">
        <v>7890123456</v>
      </c>
      <c r="E796" s="1">
        <v>45485</v>
      </c>
      <c r="F796" s="1">
        <v>45485</v>
      </c>
      <c r="G796" s="1">
        <v>45517</v>
      </c>
      <c r="H796" t="s">
        <v>59</v>
      </c>
      <c r="J796" t="s">
        <v>99</v>
      </c>
      <c r="L796" s="2" t="s">
        <v>61</v>
      </c>
      <c r="M796" t="s">
        <v>62</v>
      </c>
      <c r="N796" t="s">
        <v>63</v>
      </c>
      <c r="O796">
        <v>1</v>
      </c>
      <c r="P796">
        <v>1170.55</v>
      </c>
      <c r="Q796">
        <v>1064.1400000000001</v>
      </c>
      <c r="R796">
        <v>851.31</v>
      </c>
      <c r="S796">
        <v>212.83</v>
      </c>
      <c r="T796" t="s">
        <v>30</v>
      </c>
      <c r="X796" t="s">
        <v>233</v>
      </c>
      <c r="Y796" t="s">
        <v>32</v>
      </c>
      <c r="Z796" t="s">
        <v>64</v>
      </c>
      <c r="AA796" t="str">
        <f>IFERROR(_xlfn.XLOOKUP($J796,avoidable_ed_reference!$A$2:$A$13,avoidable_ed_reference!$C$2:$C$13),"Not Classified")</f>
        <v>Not Classified</v>
      </c>
      <c r="AB796" t="str">
        <f>IFERROR(_xlfn.XLOOKUP($B796,enrollment!$A$2:$A$801,enrollment!$I$2:$I$801),"")</f>
        <v>GA</v>
      </c>
      <c r="AC796">
        <f>IFERROR(_xlfn.XLOOKUP($B796,enrollment!$A$2:$A$801,enrollment!$L$2:$L$801),"")</f>
        <v>26</v>
      </c>
      <c r="AD796" t="str" cm="1">
        <f t="array" ref="AD796">_xlfn.IFS(AC796="","Unknown",AC796&lt;18,"0-17",AC796&lt;35,"18-34",AC796&lt;50,"35-49",AC796&lt;65,"50-64",TRUE,"65+")</f>
        <v>18-34</v>
      </c>
      <c r="AE796">
        <f>IFERROR(_xlfn.XLOOKUP($B796,enrollment!$A$2:$A$801,enrollment!$O$2:$O$801),"")</f>
        <v>8901234567</v>
      </c>
      <c r="AF796">
        <f>IFERROR(_xlfn.XLOOKUP($AE796,providers!$B$2:$B$11,providers!$Q$2:$Q$11),"")</f>
        <v>3.7</v>
      </c>
      <c r="AG796" s="1">
        <f t="shared" si="12"/>
        <v>45474</v>
      </c>
    </row>
    <row r="797" spans="1:33" x14ac:dyDescent="0.25">
      <c r="A797" t="s">
        <v>978</v>
      </c>
      <c r="B797" t="s">
        <v>975</v>
      </c>
      <c r="C797">
        <v>8901234567</v>
      </c>
      <c r="D797">
        <v>8901234567</v>
      </c>
      <c r="E797" s="1">
        <v>45385</v>
      </c>
      <c r="F797" s="1">
        <v>45385</v>
      </c>
      <c r="G797" s="1">
        <v>45415</v>
      </c>
      <c r="H797" t="s">
        <v>28</v>
      </c>
      <c r="I797">
        <v>11</v>
      </c>
      <c r="J797" t="s">
        <v>47</v>
      </c>
      <c r="K797">
        <v>99213</v>
      </c>
      <c r="O797">
        <v>1</v>
      </c>
      <c r="P797">
        <v>203.93</v>
      </c>
      <c r="Q797">
        <v>151.06</v>
      </c>
      <c r="R797">
        <v>120.85</v>
      </c>
      <c r="S797">
        <v>30.21</v>
      </c>
      <c r="T797" t="s">
        <v>30</v>
      </c>
      <c r="X797" t="s">
        <v>233</v>
      </c>
      <c r="Y797" t="s">
        <v>32</v>
      </c>
      <c r="Z797" t="s">
        <v>39</v>
      </c>
      <c r="AA797" t="str">
        <f>IFERROR(_xlfn.XLOOKUP($J797,avoidable_ed_reference!$A$2:$A$13,avoidable_ed_reference!$C$2:$C$13),"Not Classified")</f>
        <v>Not Classified</v>
      </c>
      <c r="AB797" t="str">
        <f>IFERROR(_xlfn.XLOOKUP($B797,enrollment!$A$2:$A$801,enrollment!$I$2:$I$801),"")</f>
        <v>GA</v>
      </c>
      <c r="AC797">
        <f>IFERROR(_xlfn.XLOOKUP($B797,enrollment!$A$2:$A$801,enrollment!$L$2:$L$801),"")</f>
        <v>26</v>
      </c>
      <c r="AD797" t="str" cm="1">
        <f t="array" ref="AD797">_xlfn.IFS(AC797="","Unknown",AC797&lt;18,"0-17",AC797&lt;35,"18-34",AC797&lt;50,"35-49",AC797&lt;65,"50-64",TRUE,"65+")</f>
        <v>18-34</v>
      </c>
      <c r="AE797">
        <f>IFERROR(_xlfn.XLOOKUP($B797,enrollment!$A$2:$A$801,enrollment!$O$2:$O$801),"")</f>
        <v>8901234567</v>
      </c>
      <c r="AF797">
        <f>IFERROR(_xlfn.XLOOKUP($AE797,providers!$B$2:$B$11,providers!$Q$2:$Q$11),"")</f>
        <v>3.7</v>
      </c>
      <c r="AG797" s="1">
        <f t="shared" si="12"/>
        <v>45383</v>
      </c>
    </row>
    <row r="798" spans="1:33" x14ac:dyDescent="0.25">
      <c r="A798" t="s">
        <v>979</v>
      </c>
      <c r="B798" t="s">
        <v>975</v>
      </c>
      <c r="C798">
        <v>6789012345</v>
      </c>
      <c r="D798">
        <v>6789012345</v>
      </c>
      <c r="E798" s="1">
        <v>45612</v>
      </c>
      <c r="F798" s="1">
        <v>45612</v>
      </c>
      <c r="G798" s="1">
        <v>45634</v>
      </c>
      <c r="H798" t="s">
        <v>28</v>
      </c>
      <c r="I798">
        <v>22</v>
      </c>
      <c r="J798" t="s">
        <v>29</v>
      </c>
      <c r="K798">
        <v>90837</v>
      </c>
      <c r="O798">
        <v>1</v>
      </c>
      <c r="P798">
        <v>265.99</v>
      </c>
      <c r="Q798">
        <v>197.03</v>
      </c>
      <c r="R798">
        <v>157.62</v>
      </c>
      <c r="S798">
        <v>39.409999999999997</v>
      </c>
      <c r="T798" t="s">
        <v>30</v>
      </c>
      <c r="X798" t="s">
        <v>233</v>
      </c>
      <c r="Y798" t="s">
        <v>32</v>
      </c>
      <c r="Z798" t="s">
        <v>33</v>
      </c>
      <c r="AA798" t="str">
        <f>IFERROR(_xlfn.XLOOKUP($J798,avoidable_ed_reference!$A$2:$A$13,avoidable_ed_reference!$C$2:$C$13),"Not Classified")</f>
        <v>Potentially Avoidable</v>
      </c>
      <c r="AB798" t="str">
        <f>IFERROR(_xlfn.XLOOKUP($B798,enrollment!$A$2:$A$801,enrollment!$I$2:$I$801),"")</f>
        <v>GA</v>
      </c>
      <c r="AC798">
        <f>IFERROR(_xlfn.XLOOKUP($B798,enrollment!$A$2:$A$801,enrollment!$L$2:$L$801),"")</f>
        <v>26</v>
      </c>
      <c r="AD798" t="str" cm="1">
        <f t="array" ref="AD798">_xlfn.IFS(AC798="","Unknown",AC798&lt;18,"0-17",AC798&lt;35,"18-34",AC798&lt;50,"35-49",AC798&lt;65,"50-64",TRUE,"65+")</f>
        <v>18-34</v>
      </c>
      <c r="AE798">
        <f>IFERROR(_xlfn.XLOOKUP($B798,enrollment!$A$2:$A$801,enrollment!$O$2:$O$801),"")</f>
        <v>8901234567</v>
      </c>
      <c r="AF798">
        <f>IFERROR(_xlfn.XLOOKUP($AE798,providers!$B$2:$B$11,providers!$Q$2:$Q$11),"")</f>
        <v>3.7</v>
      </c>
      <c r="AG798" s="1">
        <f t="shared" si="12"/>
        <v>45597</v>
      </c>
    </row>
    <row r="799" spans="1:33" x14ac:dyDescent="0.25">
      <c r="A799" t="s">
        <v>980</v>
      </c>
      <c r="B799" t="s">
        <v>975</v>
      </c>
      <c r="C799">
        <v>5678901234</v>
      </c>
      <c r="D799">
        <v>5678901234</v>
      </c>
      <c r="E799" s="1">
        <v>45502</v>
      </c>
      <c r="F799" s="1">
        <v>45502</v>
      </c>
      <c r="G799" s="1">
        <v>45517</v>
      </c>
      <c r="H799" t="s">
        <v>28</v>
      </c>
      <c r="I799">
        <v>20</v>
      </c>
      <c r="J799" t="s">
        <v>35</v>
      </c>
      <c r="K799">
        <v>99213</v>
      </c>
      <c r="O799">
        <v>1</v>
      </c>
      <c r="P799">
        <v>207.4</v>
      </c>
      <c r="Q799">
        <v>159.54</v>
      </c>
      <c r="R799">
        <v>127.63</v>
      </c>
      <c r="S799">
        <v>31.91</v>
      </c>
      <c r="T799" t="s">
        <v>30</v>
      </c>
      <c r="X799" t="s">
        <v>233</v>
      </c>
      <c r="Y799" t="s">
        <v>32</v>
      </c>
      <c r="Z799" t="s">
        <v>36</v>
      </c>
      <c r="AA799" t="str">
        <f>IFERROR(_xlfn.XLOOKUP($J799,avoidable_ed_reference!$A$2:$A$13,avoidable_ed_reference!$C$2:$C$13),"Not Classified")</f>
        <v>Avoidable</v>
      </c>
      <c r="AB799" t="str">
        <f>IFERROR(_xlfn.XLOOKUP($B799,enrollment!$A$2:$A$801,enrollment!$I$2:$I$801),"")</f>
        <v>GA</v>
      </c>
      <c r="AC799">
        <f>IFERROR(_xlfn.XLOOKUP($B799,enrollment!$A$2:$A$801,enrollment!$L$2:$L$801),"")</f>
        <v>26</v>
      </c>
      <c r="AD799" t="str" cm="1">
        <f t="array" ref="AD799">_xlfn.IFS(AC799="","Unknown",AC799&lt;18,"0-17",AC799&lt;35,"18-34",AC799&lt;50,"35-49",AC799&lt;65,"50-64",TRUE,"65+")</f>
        <v>18-34</v>
      </c>
      <c r="AE799">
        <f>IFERROR(_xlfn.XLOOKUP($B799,enrollment!$A$2:$A$801,enrollment!$O$2:$O$801),"")</f>
        <v>8901234567</v>
      </c>
      <c r="AF799">
        <f>IFERROR(_xlfn.XLOOKUP($AE799,providers!$B$2:$B$11,providers!$Q$2:$Q$11),"")</f>
        <v>3.7</v>
      </c>
      <c r="AG799" s="1">
        <f t="shared" si="12"/>
        <v>45474</v>
      </c>
    </row>
    <row r="800" spans="1:33" x14ac:dyDescent="0.25">
      <c r="A800" t="s">
        <v>981</v>
      </c>
      <c r="B800" t="s">
        <v>975</v>
      </c>
      <c r="C800">
        <v>8901234567</v>
      </c>
      <c r="D800">
        <v>8901234567</v>
      </c>
      <c r="E800" s="1">
        <v>45377</v>
      </c>
      <c r="F800" s="1">
        <v>45377</v>
      </c>
      <c r="G800" s="1">
        <v>45400</v>
      </c>
      <c r="H800" t="s">
        <v>28</v>
      </c>
      <c r="I800">
        <v>11</v>
      </c>
      <c r="J800" t="s">
        <v>38</v>
      </c>
      <c r="K800">
        <v>99213</v>
      </c>
      <c r="O800">
        <v>1</v>
      </c>
      <c r="P800">
        <v>235.84</v>
      </c>
      <c r="Q800">
        <v>174.7</v>
      </c>
      <c r="R800">
        <v>139.76</v>
      </c>
      <c r="S800">
        <v>34.94</v>
      </c>
      <c r="T800" t="s">
        <v>30</v>
      </c>
      <c r="X800" t="s">
        <v>233</v>
      </c>
      <c r="Y800" t="s">
        <v>32</v>
      </c>
      <c r="Z800" t="s">
        <v>39</v>
      </c>
      <c r="AA800" t="str">
        <f>IFERROR(_xlfn.XLOOKUP($J800,avoidable_ed_reference!$A$2:$A$13,avoidable_ed_reference!$C$2:$C$13),"Not Classified")</f>
        <v>Not Classified</v>
      </c>
      <c r="AB800" t="str">
        <f>IFERROR(_xlfn.XLOOKUP($B800,enrollment!$A$2:$A$801,enrollment!$I$2:$I$801),"")</f>
        <v>GA</v>
      </c>
      <c r="AC800">
        <f>IFERROR(_xlfn.XLOOKUP($B800,enrollment!$A$2:$A$801,enrollment!$L$2:$L$801),"")</f>
        <v>26</v>
      </c>
      <c r="AD800" t="str" cm="1">
        <f t="array" ref="AD800">_xlfn.IFS(AC800="","Unknown",AC800&lt;18,"0-17",AC800&lt;35,"18-34",AC800&lt;50,"35-49",AC800&lt;65,"50-64",TRUE,"65+")</f>
        <v>18-34</v>
      </c>
      <c r="AE800">
        <f>IFERROR(_xlfn.XLOOKUP($B800,enrollment!$A$2:$A$801,enrollment!$O$2:$O$801),"")</f>
        <v>8901234567</v>
      </c>
      <c r="AF800">
        <f>IFERROR(_xlfn.XLOOKUP($AE800,providers!$B$2:$B$11,providers!$Q$2:$Q$11),"")</f>
        <v>3.7</v>
      </c>
      <c r="AG800" s="1">
        <f t="shared" si="12"/>
        <v>45352</v>
      </c>
    </row>
    <row r="801" spans="1:33" x14ac:dyDescent="0.25">
      <c r="A801" t="s">
        <v>982</v>
      </c>
      <c r="B801" t="s">
        <v>975</v>
      </c>
      <c r="C801">
        <v>9012345678</v>
      </c>
      <c r="D801">
        <v>9012345678</v>
      </c>
      <c r="E801" s="1">
        <v>45345</v>
      </c>
      <c r="F801" s="1">
        <v>45345</v>
      </c>
      <c r="G801" s="1">
        <v>45368</v>
      </c>
      <c r="H801" t="s">
        <v>67</v>
      </c>
      <c r="I801">
        <v>21</v>
      </c>
      <c r="J801" t="s">
        <v>42</v>
      </c>
      <c r="K801">
        <v>99223</v>
      </c>
      <c r="O801">
        <v>1</v>
      </c>
      <c r="P801">
        <v>32323.95</v>
      </c>
      <c r="Q801">
        <v>20854.16</v>
      </c>
      <c r="R801">
        <v>16683.330000000002</v>
      </c>
      <c r="S801">
        <v>4170.83</v>
      </c>
      <c r="T801" t="s">
        <v>30</v>
      </c>
      <c r="V801">
        <v>1</v>
      </c>
      <c r="W801" s="2" t="s">
        <v>68</v>
      </c>
      <c r="X801" t="s">
        <v>233</v>
      </c>
      <c r="Y801" t="s">
        <v>32</v>
      </c>
      <c r="Z801" t="s">
        <v>69</v>
      </c>
      <c r="AA801" t="str">
        <f>IFERROR(_xlfn.XLOOKUP($J801,avoidable_ed_reference!$A$2:$A$13,avoidable_ed_reference!$C$2:$C$13),"Not Classified")</f>
        <v>Non-Avoidable</v>
      </c>
      <c r="AB801" t="str">
        <f>IFERROR(_xlfn.XLOOKUP($B801,enrollment!$A$2:$A$801,enrollment!$I$2:$I$801),"")</f>
        <v>GA</v>
      </c>
      <c r="AC801">
        <f>IFERROR(_xlfn.XLOOKUP($B801,enrollment!$A$2:$A$801,enrollment!$L$2:$L$801),"")</f>
        <v>26</v>
      </c>
      <c r="AD801" t="str" cm="1">
        <f t="array" ref="AD801">_xlfn.IFS(AC801="","Unknown",AC801&lt;18,"0-17",AC801&lt;35,"18-34",AC801&lt;50,"35-49",AC801&lt;65,"50-64",TRUE,"65+")</f>
        <v>18-34</v>
      </c>
      <c r="AE801">
        <f>IFERROR(_xlfn.XLOOKUP($B801,enrollment!$A$2:$A$801,enrollment!$O$2:$O$801),"")</f>
        <v>8901234567</v>
      </c>
      <c r="AF801">
        <f>IFERROR(_xlfn.XLOOKUP($AE801,providers!$B$2:$B$11,providers!$Q$2:$Q$11),"")</f>
        <v>3.7</v>
      </c>
      <c r="AG801" s="1">
        <f t="shared" si="12"/>
        <v>45323</v>
      </c>
    </row>
    <row r="802" spans="1:33" x14ac:dyDescent="0.25">
      <c r="A802" t="s">
        <v>983</v>
      </c>
      <c r="B802" t="s">
        <v>975</v>
      </c>
      <c r="C802">
        <v>3456789012</v>
      </c>
      <c r="D802">
        <v>3456789012</v>
      </c>
      <c r="E802" s="1">
        <v>45565</v>
      </c>
      <c r="F802" s="1">
        <v>45565</v>
      </c>
      <c r="G802" s="1">
        <v>45585</v>
      </c>
      <c r="H802" t="s">
        <v>67</v>
      </c>
      <c r="I802">
        <v>21</v>
      </c>
      <c r="J802" t="s">
        <v>99</v>
      </c>
      <c r="K802">
        <v>99223</v>
      </c>
      <c r="O802">
        <v>1</v>
      </c>
      <c r="P802">
        <v>28379.21</v>
      </c>
      <c r="Q802">
        <v>18309.169999999998</v>
      </c>
      <c r="R802">
        <v>14647.34</v>
      </c>
      <c r="S802">
        <v>3661.83</v>
      </c>
      <c r="T802" t="s">
        <v>30</v>
      </c>
      <c r="V802">
        <v>1</v>
      </c>
      <c r="W802" s="2" t="s">
        <v>68</v>
      </c>
      <c r="X802" t="s">
        <v>233</v>
      </c>
      <c r="Y802" t="s">
        <v>32</v>
      </c>
      <c r="Z802" t="s">
        <v>69</v>
      </c>
      <c r="AA802" t="str">
        <f>IFERROR(_xlfn.XLOOKUP($J802,avoidable_ed_reference!$A$2:$A$13,avoidable_ed_reference!$C$2:$C$13),"Not Classified")</f>
        <v>Not Classified</v>
      </c>
      <c r="AB802" t="str">
        <f>IFERROR(_xlfn.XLOOKUP($B802,enrollment!$A$2:$A$801,enrollment!$I$2:$I$801),"")</f>
        <v>GA</v>
      </c>
      <c r="AC802">
        <f>IFERROR(_xlfn.XLOOKUP($B802,enrollment!$A$2:$A$801,enrollment!$L$2:$L$801),"")</f>
        <v>26</v>
      </c>
      <c r="AD802" t="str" cm="1">
        <f t="array" ref="AD802">_xlfn.IFS(AC802="","Unknown",AC802&lt;18,"0-17",AC802&lt;35,"18-34",AC802&lt;50,"35-49",AC802&lt;65,"50-64",TRUE,"65+")</f>
        <v>18-34</v>
      </c>
      <c r="AE802">
        <f>IFERROR(_xlfn.XLOOKUP($B802,enrollment!$A$2:$A$801,enrollment!$O$2:$O$801),"")</f>
        <v>8901234567</v>
      </c>
      <c r="AF802">
        <f>IFERROR(_xlfn.XLOOKUP($AE802,providers!$B$2:$B$11,providers!$Q$2:$Q$11),"")</f>
        <v>3.7</v>
      </c>
      <c r="AG802" s="1">
        <f t="shared" si="12"/>
        <v>45536</v>
      </c>
    </row>
    <row r="803" spans="1:33" x14ac:dyDescent="0.25">
      <c r="A803" t="s">
        <v>984</v>
      </c>
      <c r="B803" t="s">
        <v>985</v>
      </c>
      <c r="C803">
        <v>2233445566</v>
      </c>
      <c r="D803">
        <v>2233445566</v>
      </c>
      <c r="E803" s="1">
        <v>45317</v>
      </c>
      <c r="F803" s="1">
        <v>45317</v>
      </c>
      <c r="G803" s="1">
        <v>45337</v>
      </c>
      <c r="H803" t="s">
        <v>28</v>
      </c>
      <c r="I803">
        <v>23</v>
      </c>
      <c r="J803" t="s">
        <v>80</v>
      </c>
      <c r="K803">
        <v>99284</v>
      </c>
      <c r="O803">
        <v>1</v>
      </c>
      <c r="P803">
        <v>1819.21</v>
      </c>
      <c r="Q803">
        <v>1010.67</v>
      </c>
      <c r="R803">
        <v>808.54</v>
      </c>
      <c r="S803">
        <v>202.13</v>
      </c>
      <c r="T803" t="s">
        <v>30</v>
      </c>
      <c r="X803" t="s">
        <v>31</v>
      </c>
      <c r="Y803" t="s">
        <v>32</v>
      </c>
      <c r="Z803" t="s">
        <v>45</v>
      </c>
      <c r="AA803" t="str">
        <f>IFERROR(_xlfn.XLOOKUP($J803,avoidable_ed_reference!$A$2:$A$13,avoidable_ed_reference!$C$2:$C$13),"Not Classified")</f>
        <v>Non-Avoidable</v>
      </c>
      <c r="AB803" t="str">
        <f>IFERROR(_xlfn.XLOOKUP($B803,enrollment!$A$2:$A$801,enrollment!$I$2:$I$801),"")</f>
        <v>TN</v>
      </c>
      <c r="AC803">
        <f>IFERROR(_xlfn.XLOOKUP($B803,enrollment!$A$2:$A$801,enrollment!$L$2:$L$801),"")</f>
        <v>73</v>
      </c>
      <c r="AD803" t="str" cm="1">
        <f t="array" ref="AD803">_xlfn.IFS(AC803="","Unknown",AC803&lt;18,"0-17",AC803&lt;35,"18-34",AC803&lt;50,"35-49",AC803&lt;65,"50-64",TRUE,"65+")</f>
        <v>65+</v>
      </c>
      <c r="AE803">
        <f>IFERROR(_xlfn.XLOOKUP($B803,enrollment!$A$2:$A$801,enrollment!$O$2:$O$801),"")</f>
        <v>2233445566</v>
      </c>
      <c r="AF803">
        <f>IFERROR(_xlfn.XLOOKUP($AE803,providers!$B$2:$B$11,providers!$Q$2:$Q$11),"")</f>
        <v>3.5</v>
      </c>
      <c r="AG803" s="1">
        <f t="shared" si="12"/>
        <v>45292</v>
      </c>
    </row>
    <row r="804" spans="1:33" x14ac:dyDescent="0.25">
      <c r="A804" t="s">
        <v>986</v>
      </c>
      <c r="B804" t="s">
        <v>985</v>
      </c>
      <c r="C804">
        <v>3456789012</v>
      </c>
      <c r="D804">
        <v>3456789012</v>
      </c>
      <c r="E804" s="1">
        <v>45605</v>
      </c>
      <c r="F804" s="1">
        <v>45605</v>
      </c>
      <c r="G804" s="1">
        <v>45632</v>
      </c>
      <c r="H804" t="s">
        <v>28</v>
      </c>
      <c r="I804">
        <v>23</v>
      </c>
      <c r="J804" t="s">
        <v>93</v>
      </c>
      <c r="K804">
        <v>99284</v>
      </c>
      <c r="O804">
        <v>1</v>
      </c>
      <c r="P804">
        <v>1944.88</v>
      </c>
      <c r="Q804">
        <v>1080.49</v>
      </c>
      <c r="R804">
        <v>864.39</v>
      </c>
      <c r="S804">
        <v>216.1</v>
      </c>
      <c r="T804" t="s">
        <v>30</v>
      </c>
      <c r="X804" t="s">
        <v>31</v>
      </c>
      <c r="Y804" t="s">
        <v>32</v>
      </c>
      <c r="Z804" t="s">
        <v>45</v>
      </c>
      <c r="AA804" t="str">
        <f>IFERROR(_xlfn.XLOOKUP($J804,avoidable_ed_reference!$A$2:$A$13,avoidable_ed_reference!$C$2:$C$13),"Not Classified")</f>
        <v>Avoidable</v>
      </c>
      <c r="AB804" t="str">
        <f>IFERROR(_xlfn.XLOOKUP($B804,enrollment!$A$2:$A$801,enrollment!$I$2:$I$801),"")</f>
        <v>TN</v>
      </c>
      <c r="AC804">
        <f>IFERROR(_xlfn.XLOOKUP($B804,enrollment!$A$2:$A$801,enrollment!$L$2:$L$801),"")</f>
        <v>73</v>
      </c>
      <c r="AD804" t="str" cm="1">
        <f t="array" ref="AD804">_xlfn.IFS(AC804="","Unknown",AC804&lt;18,"0-17",AC804&lt;35,"18-34",AC804&lt;50,"35-49",AC804&lt;65,"50-64",TRUE,"65+")</f>
        <v>65+</v>
      </c>
      <c r="AE804">
        <f>IFERROR(_xlfn.XLOOKUP($B804,enrollment!$A$2:$A$801,enrollment!$O$2:$O$801),"")</f>
        <v>2233445566</v>
      </c>
      <c r="AF804">
        <f>IFERROR(_xlfn.XLOOKUP($AE804,providers!$B$2:$B$11,providers!$Q$2:$Q$11),"")</f>
        <v>3.5</v>
      </c>
      <c r="AG804" s="1">
        <f t="shared" si="12"/>
        <v>45597</v>
      </c>
    </row>
    <row r="805" spans="1:33" x14ac:dyDescent="0.25">
      <c r="A805" t="s">
        <v>987</v>
      </c>
      <c r="B805" t="s">
        <v>985</v>
      </c>
      <c r="C805">
        <v>6789012345</v>
      </c>
      <c r="D805">
        <v>6789012345</v>
      </c>
      <c r="E805" s="1">
        <v>45415</v>
      </c>
      <c r="F805" s="1">
        <v>45415</v>
      </c>
      <c r="G805" s="1">
        <v>45443</v>
      </c>
      <c r="H805" t="s">
        <v>28</v>
      </c>
      <c r="I805">
        <v>22</v>
      </c>
      <c r="J805" t="s">
        <v>29</v>
      </c>
      <c r="K805">
        <v>90837</v>
      </c>
      <c r="O805">
        <v>1</v>
      </c>
      <c r="P805">
        <v>253.06</v>
      </c>
      <c r="Q805">
        <v>187.45</v>
      </c>
      <c r="R805">
        <v>149.96</v>
      </c>
      <c r="S805">
        <v>37.49</v>
      </c>
      <c r="T805" t="s">
        <v>30</v>
      </c>
      <c r="X805" t="s">
        <v>31</v>
      </c>
      <c r="Y805" t="s">
        <v>32</v>
      </c>
      <c r="Z805" t="s">
        <v>33</v>
      </c>
      <c r="AA805" t="str">
        <f>IFERROR(_xlfn.XLOOKUP($J805,avoidable_ed_reference!$A$2:$A$13,avoidable_ed_reference!$C$2:$C$13),"Not Classified")</f>
        <v>Potentially Avoidable</v>
      </c>
      <c r="AB805" t="str">
        <f>IFERROR(_xlfn.XLOOKUP($B805,enrollment!$A$2:$A$801,enrollment!$I$2:$I$801),"")</f>
        <v>TN</v>
      </c>
      <c r="AC805">
        <f>IFERROR(_xlfn.XLOOKUP($B805,enrollment!$A$2:$A$801,enrollment!$L$2:$L$801),"")</f>
        <v>73</v>
      </c>
      <c r="AD805" t="str" cm="1">
        <f t="array" ref="AD805">_xlfn.IFS(AC805="","Unknown",AC805&lt;18,"0-17",AC805&lt;35,"18-34",AC805&lt;50,"35-49",AC805&lt;65,"50-64",TRUE,"65+")</f>
        <v>65+</v>
      </c>
      <c r="AE805">
        <f>IFERROR(_xlfn.XLOOKUP($B805,enrollment!$A$2:$A$801,enrollment!$O$2:$O$801),"")</f>
        <v>2233445566</v>
      </c>
      <c r="AF805">
        <f>IFERROR(_xlfn.XLOOKUP($AE805,providers!$B$2:$B$11,providers!$Q$2:$Q$11),"")</f>
        <v>3.5</v>
      </c>
      <c r="AG805" s="1">
        <f t="shared" si="12"/>
        <v>45413</v>
      </c>
    </row>
    <row r="806" spans="1:33" x14ac:dyDescent="0.25">
      <c r="A806" t="s">
        <v>988</v>
      </c>
      <c r="B806" t="s">
        <v>985</v>
      </c>
      <c r="C806">
        <v>2345678901</v>
      </c>
      <c r="D806">
        <v>2345678901</v>
      </c>
      <c r="E806" s="1">
        <v>45508</v>
      </c>
      <c r="F806" s="1">
        <v>45508</v>
      </c>
      <c r="G806" s="1">
        <v>45528</v>
      </c>
      <c r="H806" t="s">
        <v>28</v>
      </c>
      <c r="I806">
        <v>23</v>
      </c>
      <c r="J806" t="s">
        <v>77</v>
      </c>
      <c r="K806">
        <v>99284</v>
      </c>
      <c r="O806">
        <v>1</v>
      </c>
      <c r="P806">
        <v>1705.7</v>
      </c>
      <c r="Q806">
        <v>947.61</v>
      </c>
      <c r="R806">
        <v>758.09</v>
      </c>
      <c r="S806">
        <v>189.52</v>
      </c>
      <c r="T806" t="s">
        <v>30</v>
      </c>
      <c r="X806" t="s">
        <v>31</v>
      </c>
      <c r="Y806" t="s">
        <v>32</v>
      </c>
      <c r="Z806" t="s">
        <v>45</v>
      </c>
      <c r="AA806" t="str">
        <f>IFERROR(_xlfn.XLOOKUP($J806,avoidable_ed_reference!$A$2:$A$13,avoidable_ed_reference!$C$2:$C$13),"Not Classified")</f>
        <v>Avoidable</v>
      </c>
      <c r="AB806" t="str">
        <f>IFERROR(_xlfn.XLOOKUP($B806,enrollment!$A$2:$A$801,enrollment!$I$2:$I$801),"")</f>
        <v>TN</v>
      </c>
      <c r="AC806">
        <f>IFERROR(_xlfn.XLOOKUP($B806,enrollment!$A$2:$A$801,enrollment!$L$2:$L$801),"")</f>
        <v>73</v>
      </c>
      <c r="AD806" t="str" cm="1">
        <f t="array" ref="AD806">_xlfn.IFS(AC806="","Unknown",AC806&lt;18,"0-17",AC806&lt;35,"18-34",AC806&lt;50,"35-49",AC806&lt;65,"50-64",TRUE,"65+")</f>
        <v>65+</v>
      </c>
      <c r="AE806">
        <f>IFERROR(_xlfn.XLOOKUP($B806,enrollment!$A$2:$A$801,enrollment!$O$2:$O$801),"")</f>
        <v>2233445566</v>
      </c>
      <c r="AF806">
        <f>IFERROR(_xlfn.XLOOKUP($AE806,providers!$B$2:$B$11,providers!$Q$2:$Q$11),"")</f>
        <v>3.5</v>
      </c>
      <c r="AG806" s="1">
        <f t="shared" si="12"/>
        <v>45505</v>
      </c>
    </row>
    <row r="807" spans="1:33" x14ac:dyDescent="0.25">
      <c r="A807" t="s">
        <v>989</v>
      </c>
      <c r="B807" t="s">
        <v>985</v>
      </c>
      <c r="C807">
        <v>2233445566</v>
      </c>
      <c r="D807">
        <v>2233445566</v>
      </c>
      <c r="E807" s="1">
        <v>45460</v>
      </c>
      <c r="F807" s="1">
        <v>45460</v>
      </c>
      <c r="G807" s="1">
        <v>45495</v>
      </c>
      <c r="H807" t="s">
        <v>28</v>
      </c>
      <c r="I807">
        <v>23</v>
      </c>
      <c r="J807" t="s">
        <v>221</v>
      </c>
      <c r="K807">
        <v>99284</v>
      </c>
      <c r="O807">
        <v>1</v>
      </c>
      <c r="P807">
        <v>1575.68</v>
      </c>
      <c r="Q807">
        <v>875.38</v>
      </c>
      <c r="R807">
        <v>700.3</v>
      </c>
      <c r="S807">
        <v>175.08</v>
      </c>
      <c r="T807" t="s">
        <v>30</v>
      </c>
      <c r="X807" t="s">
        <v>31</v>
      </c>
      <c r="Y807" t="s">
        <v>32</v>
      </c>
      <c r="Z807" t="s">
        <v>45</v>
      </c>
      <c r="AA807" t="str">
        <f>IFERROR(_xlfn.XLOOKUP($J807,avoidable_ed_reference!$A$2:$A$13,avoidable_ed_reference!$C$2:$C$13),"Not Classified")</f>
        <v>Avoidable</v>
      </c>
      <c r="AB807" t="str">
        <f>IFERROR(_xlfn.XLOOKUP($B807,enrollment!$A$2:$A$801,enrollment!$I$2:$I$801),"")</f>
        <v>TN</v>
      </c>
      <c r="AC807">
        <f>IFERROR(_xlfn.XLOOKUP($B807,enrollment!$A$2:$A$801,enrollment!$L$2:$L$801),"")</f>
        <v>73</v>
      </c>
      <c r="AD807" t="str" cm="1">
        <f t="array" ref="AD807">_xlfn.IFS(AC807="","Unknown",AC807&lt;18,"0-17",AC807&lt;35,"18-34",AC807&lt;50,"35-49",AC807&lt;65,"50-64",TRUE,"65+")</f>
        <v>65+</v>
      </c>
      <c r="AE807">
        <f>IFERROR(_xlfn.XLOOKUP($B807,enrollment!$A$2:$A$801,enrollment!$O$2:$O$801),"")</f>
        <v>2233445566</v>
      </c>
      <c r="AF807">
        <f>IFERROR(_xlfn.XLOOKUP($AE807,providers!$B$2:$B$11,providers!$Q$2:$Q$11),"")</f>
        <v>3.5</v>
      </c>
      <c r="AG807" s="1">
        <f t="shared" si="12"/>
        <v>45444</v>
      </c>
    </row>
    <row r="808" spans="1:33" x14ac:dyDescent="0.25">
      <c r="A808" t="s">
        <v>990</v>
      </c>
      <c r="B808" t="s">
        <v>985</v>
      </c>
      <c r="C808">
        <v>7890123456</v>
      </c>
      <c r="D808">
        <v>7890123456</v>
      </c>
      <c r="E808" s="1">
        <v>45346</v>
      </c>
      <c r="F808" s="1">
        <v>45346</v>
      </c>
      <c r="G808" s="1">
        <v>45377</v>
      </c>
      <c r="H808" t="s">
        <v>28</v>
      </c>
      <c r="I808">
        <v>23</v>
      </c>
      <c r="J808" t="s">
        <v>184</v>
      </c>
      <c r="K808">
        <v>99284</v>
      </c>
      <c r="O808">
        <v>1</v>
      </c>
      <c r="P808">
        <v>2441.1999999999998</v>
      </c>
      <c r="Q808">
        <v>1356.22</v>
      </c>
      <c r="R808">
        <v>1084.98</v>
      </c>
      <c r="S808">
        <v>271.24</v>
      </c>
      <c r="T808" t="s">
        <v>30</v>
      </c>
      <c r="X808" t="s">
        <v>31</v>
      </c>
      <c r="Y808" t="s">
        <v>32</v>
      </c>
      <c r="Z808" t="s">
        <v>45</v>
      </c>
      <c r="AA808" t="str">
        <f>IFERROR(_xlfn.XLOOKUP($J808,avoidable_ed_reference!$A$2:$A$13,avoidable_ed_reference!$C$2:$C$13),"Not Classified")</f>
        <v>Non-Avoidable</v>
      </c>
      <c r="AB808" t="str">
        <f>IFERROR(_xlfn.XLOOKUP($B808,enrollment!$A$2:$A$801,enrollment!$I$2:$I$801),"")</f>
        <v>TN</v>
      </c>
      <c r="AC808">
        <f>IFERROR(_xlfn.XLOOKUP($B808,enrollment!$A$2:$A$801,enrollment!$L$2:$L$801),"")</f>
        <v>73</v>
      </c>
      <c r="AD808" t="str" cm="1">
        <f t="array" ref="AD808">_xlfn.IFS(AC808="","Unknown",AC808&lt;18,"0-17",AC808&lt;35,"18-34",AC808&lt;50,"35-49",AC808&lt;65,"50-64",TRUE,"65+")</f>
        <v>65+</v>
      </c>
      <c r="AE808">
        <f>IFERROR(_xlfn.XLOOKUP($B808,enrollment!$A$2:$A$801,enrollment!$O$2:$O$801),"")</f>
        <v>2233445566</v>
      </c>
      <c r="AF808">
        <f>IFERROR(_xlfn.XLOOKUP($AE808,providers!$B$2:$B$11,providers!$Q$2:$Q$11),"")</f>
        <v>3.5</v>
      </c>
      <c r="AG808" s="1">
        <f t="shared" si="12"/>
        <v>45323</v>
      </c>
    </row>
    <row r="809" spans="1:33" x14ac:dyDescent="0.25">
      <c r="A809" t="s">
        <v>991</v>
      </c>
      <c r="B809" t="s">
        <v>992</v>
      </c>
      <c r="C809">
        <v>7890123456</v>
      </c>
      <c r="D809">
        <v>7890123456</v>
      </c>
      <c r="E809" s="1">
        <v>45411</v>
      </c>
      <c r="F809" s="1">
        <v>45411</v>
      </c>
      <c r="G809" s="1">
        <v>45445</v>
      </c>
      <c r="H809" t="s">
        <v>28</v>
      </c>
      <c r="I809">
        <v>11</v>
      </c>
      <c r="J809" t="s">
        <v>47</v>
      </c>
      <c r="K809">
        <v>99213</v>
      </c>
      <c r="O809">
        <v>1</v>
      </c>
      <c r="P809">
        <v>207.56</v>
      </c>
      <c r="Q809">
        <v>153.75</v>
      </c>
      <c r="R809">
        <v>123</v>
      </c>
      <c r="S809">
        <v>30.75</v>
      </c>
      <c r="T809" t="s">
        <v>30</v>
      </c>
      <c r="X809" t="s">
        <v>52</v>
      </c>
      <c r="Y809" t="s">
        <v>44</v>
      </c>
      <c r="Z809" t="s">
        <v>39</v>
      </c>
      <c r="AA809" t="str">
        <f>IFERROR(_xlfn.XLOOKUP($J809,avoidable_ed_reference!$A$2:$A$13,avoidable_ed_reference!$C$2:$C$13),"Not Classified")</f>
        <v>Not Classified</v>
      </c>
      <c r="AB809" t="str">
        <f>IFERROR(_xlfn.XLOOKUP($B809,enrollment!$A$2:$A$801,enrollment!$I$2:$I$801),"")</f>
        <v>TN</v>
      </c>
      <c r="AC809">
        <f>IFERROR(_xlfn.XLOOKUP($B809,enrollment!$A$2:$A$801,enrollment!$L$2:$L$801),"")</f>
        <v>37</v>
      </c>
      <c r="AD809" t="str" cm="1">
        <f t="array" ref="AD809">_xlfn.IFS(AC809="","Unknown",AC809&lt;18,"0-17",AC809&lt;35,"18-34",AC809&lt;50,"35-49",AC809&lt;65,"50-64",TRUE,"65+")</f>
        <v>35-49</v>
      </c>
      <c r="AE809">
        <f>IFERROR(_xlfn.XLOOKUP($B809,enrollment!$A$2:$A$801,enrollment!$O$2:$O$801),"")</f>
        <v>7890123456</v>
      </c>
      <c r="AF809">
        <f>IFERROR(_xlfn.XLOOKUP($AE809,providers!$B$2:$B$11,providers!$Q$2:$Q$11),"")</f>
        <v>3.9</v>
      </c>
      <c r="AG809" s="1">
        <f t="shared" si="12"/>
        <v>45383</v>
      </c>
    </row>
    <row r="810" spans="1:33" x14ac:dyDescent="0.25">
      <c r="A810" t="s">
        <v>993</v>
      </c>
      <c r="B810" t="s">
        <v>992</v>
      </c>
      <c r="C810">
        <v>6789012345</v>
      </c>
      <c r="D810">
        <v>6789012345</v>
      </c>
      <c r="E810" s="1">
        <v>45647</v>
      </c>
      <c r="F810" s="1">
        <v>45647</v>
      </c>
      <c r="G810" s="1">
        <v>45681</v>
      </c>
      <c r="H810" t="s">
        <v>59</v>
      </c>
      <c r="J810" t="s">
        <v>47</v>
      </c>
      <c r="L810" s="2" t="s">
        <v>82</v>
      </c>
      <c r="M810" t="s">
        <v>83</v>
      </c>
      <c r="N810" t="s">
        <v>84</v>
      </c>
      <c r="O810">
        <v>1</v>
      </c>
      <c r="P810">
        <v>772</v>
      </c>
      <c r="Q810">
        <v>701.82</v>
      </c>
      <c r="R810">
        <v>561.46</v>
      </c>
      <c r="S810">
        <v>140.36000000000001</v>
      </c>
      <c r="T810" t="s">
        <v>30</v>
      </c>
      <c r="X810" t="s">
        <v>52</v>
      </c>
      <c r="Y810" t="s">
        <v>44</v>
      </c>
      <c r="Z810" t="s">
        <v>64</v>
      </c>
      <c r="AA810" t="str">
        <f>IFERROR(_xlfn.XLOOKUP($J810,avoidable_ed_reference!$A$2:$A$13,avoidable_ed_reference!$C$2:$C$13),"Not Classified")</f>
        <v>Not Classified</v>
      </c>
      <c r="AB810" t="str">
        <f>IFERROR(_xlfn.XLOOKUP($B810,enrollment!$A$2:$A$801,enrollment!$I$2:$I$801),"")</f>
        <v>TN</v>
      </c>
      <c r="AC810">
        <f>IFERROR(_xlfn.XLOOKUP($B810,enrollment!$A$2:$A$801,enrollment!$L$2:$L$801),"")</f>
        <v>37</v>
      </c>
      <c r="AD810" t="str" cm="1">
        <f t="array" ref="AD810">_xlfn.IFS(AC810="","Unknown",AC810&lt;18,"0-17",AC810&lt;35,"18-34",AC810&lt;50,"35-49",AC810&lt;65,"50-64",TRUE,"65+")</f>
        <v>35-49</v>
      </c>
      <c r="AE810">
        <f>IFERROR(_xlfn.XLOOKUP($B810,enrollment!$A$2:$A$801,enrollment!$O$2:$O$801),"")</f>
        <v>7890123456</v>
      </c>
      <c r="AF810">
        <f>IFERROR(_xlfn.XLOOKUP($AE810,providers!$B$2:$B$11,providers!$Q$2:$Q$11),"")</f>
        <v>3.9</v>
      </c>
      <c r="AG810" s="1">
        <f t="shared" si="12"/>
        <v>45627</v>
      </c>
    </row>
    <row r="811" spans="1:33" x14ac:dyDescent="0.25">
      <c r="A811" t="s">
        <v>994</v>
      </c>
      <c r="B811" t="s">
        <v>992</v>
      </c>
      <c r="C811">
        <v>5678901234</v>
      </c>
      <c r="D811">
        <v>5678901234</v>
      </c>
      <c r="E811" s="1">
        <v>45433</v>
      </c>
      <c r="F811" s="1">
        <v>45433</v>
      </c>
      <c r="G811" s="1">
        <v>45462</v>
      </c>
      <c r="H811" t="s">
        <v>28</v>
      </c>
      <c r="I811">
        <v>20</v>
      </c>
      <c r="J811" t="s">
        <v>35</v>
      </c>
      <c r="K811">
        <v>99213</v>
      </c>
      <c r="O811">
        <v>1</v>
      </c>
      <c r="P811">
        <v>144.78</v>
      </c>
      <c r="Q811">
        <v>111.37</v>
      </c>
      <c r="R811">
        <v>89.1</v>
      </c>
      <c r="S811">
        <v>22.27</v>
      </c>
      <c r="T811" t="s">
        <v>30</v>
      </c>
      <c r="X811" t="s">
        <v>52</v>
      </c>
      <c r="Y811" t="s">
        <v>44</v>
      </c>
      <c r="Z811" t="s">
        <v>36</v>
      </c>
      <c r="AA811" t="str">
        <f>IFERROR(_xlfn.XLOOKUP($J811,avoidable_ed_reference!$A$2:$A$13,avoidable_ed_reference!$C$2:$C$13),"Not Classified")</f>
        <v>Avoidable</v>
      </c>
      <c r="AB811" t="str">
        <f>IFERROR(_xlfn.XLOOKUP($B811,enrollment!$A$2:$A$801,enrollment!$I$2:$I$801),"")</f>
        <v>TN</v>
      </c>
      <c r="AC811">
        <f>IFERROR(_xlfn.XLOOKUP($B811,enrollment!$A$2:$A$801,enrollment!$L$2:$L$801),"")</f>
        <v>37</v>
      </c>
      <c r="AD811" t="str" cm="1">
        <f t="array" ref="AD811">_xlfn.IFS(AC811="","Unknown",AC811&lt;18,"0-17",AC811&lt;35,"18-34",AC811&lt;50,"35-49",AC811&lt;65,"50-64",TRUE,"65+")</f>
        <v>35-49</v>
      </c>
      <c r="AE811">
        <f>IFERROR(_xlfn.XLOOKUP($B811,enrollment!$A$2:$A$801,enrollment!$O$2:$O$801),"")</f>
        <v>7890123456</v>
      </c>
      <c r="AF811">
        <f>IFERROR(_xlfn.XLOOKUP($AE811,providers!$B$2:$B$11,providers!$Q$2:$Q$11),"")</f>
        <v>3.9</v>
      </c>
      <c r="AG811" s="1">
        <f t="shared" si="12"/>
        <v>45413</v>
      </c>
    </row>
    <row r="812" spans="1:33" x14ac:dyDescent="0.25">
      <c r="A812" t="s">
        <v>995</v>
      </c>
      <c r="B812" t="s">
        <v>992</v>
      </c>
      <c r="C812">
        <v>7890123456</v>
      </c>
      <c r="D812">
        <v>7890123456</v>
      </c>
      <c r="E812" s="1">
        <v>45629</v>
      </c>
      <c r="F812" s="1">
        <v>45629</v>
      </c>
      <c r="G812" s="1">
        <v>45645</v>
      </c>
      <c r="H812" t="s">
        <v>28</v>
      </c>
      <c r="I812">
        <v>11</v>
      </c>
      <c r="J812" t="s">
        <v>35</v>
      </c>
      <c r="K812">
        <v>99213</v>
      </c>
      <c r="O812">
        <v>1</v>
      </c>
      <c r="P812">
        <v>169.03</v>
      </c>
      <c r="Q812">
        <v>125.21</v>
      </c>
      <c r="R812">
        <v>100.17</v>
      </c>
      <c r="S812">
        <v>25.04</v>
      </c>
      <c r="T812" t="s">
        <v>30</v>
      </c>
      <c r="X812" t="s">
        <v>52</v>
      </c>
      <c r="Y812" t="s">
        <v>44</v>
      </c>
      <c r="Z812" t="s">
        <v>39</v>
      </c>
      <c r="AA812" t="str">
        <f>IFERROR(_xlfn.XLOOKUP($J812,avoidable_ed_reference!$A$2:$A$13,avoidable_ed_reference!$C$2:$C$13),"Not Classified")</f>
        <v>Avoidable</v>
      </c>
      <c r="AB812" t="str">
        <f>IFERROR(_xlfn.XLOOKUP($B812,enrollment!$A$2:$A$801,enrollment!$I$2:$I$801),"")</f>
        <v>TN</v>
      </c>
      <c r="AC812">
        <f>IFERROR(_xlfn.XLOOKUP($B812,enrollment!$A$2:$A$801,enrollment!$L$2:$L$801),"")</f>
        <v>37</v>
      </c>
      <c r="AD812" t="str" cm="1">
        <f t="array" ref="AD812">_xlfn.IFS(AC812="","Unknown",AC812&lt;18,"0-17",AC812&lt;35,"18-34",AC812&lt;50,"35-49",AC812&lt;65,"50-64",TRUE,"65+")</f>
        <v>35-49</v>
      </c>
      <c r="AE812">
        <f>IFERROR(_xlfn.XLOOKUP($B812,enrollment!$A$2:$A$801,enrollment!$O$2:$O$801),"")</f>
        <v>7890123456</v>
      </c>
      <c r="AF812">
        <f>IFERROR(_xlfn.XLOOKUP($AE812,providers!$B$2:$B$11,providers!$Q$2:$Q$11),"")</f>
        <v>3.9</v>
      </c>
      <c r="AG812" s="1">
        <f t="shared" si="12"/>
        <v>45627</v>
      </c>
    </row>
    <row r="813" spans="1:33" x14ac:dyDescent="0.25">
      <c r="A813" t="s">
        <v>996</v>
      </c>
      <c r="B813" t="s">
        <v>992</v>
      </c>
      <c r="C813">
        <v>7890123456</v>
      </c>
      <c r="D813">
        <v>7890123456</v>
      </c>
      <c r="E813" s="1">
        <v>45449</v>
      </c>
      <c r="F813" s="1">
        <v>45449</v>
      </c>
      <c r="G813" s="1">
        <v>45466</v>
      </c>
      <c r="H813" t="s">
        <v>28</v>
      </c>
      <c r="I813">
        <v>11</v>
      </c>
      <c r="J813" t="s">
        <v>38</v>
      </c>
      <c r="K813">
        <v>99213</v>
      </c>
      <c r="O813">
        <v>1</v>
      </c>
      <c r="P813">
        <v>241.53</v>
      </c>
      <c r="Q813">
        <v>178.91</v>
      </c>
      <c r="R813">
        <v>143.13</v>
      </c>
      <c r="S813">
        <v>35.78</v>
      </c>
      <c r="T813" t="s">
        <v>30</v>
      </c>
      <c r="X813" t="s">
        <v>52</v>
      </c>
      <c r="Y813" t="s">
        <v>44</v>
      </c>
      <c r="Z813" t="s">
        <v>39</v>
      </c>
      <c r="AA813" t="str">
        <f>IFERROR(_xlfn.XLOOKUP($J813,avoidable_ed_reference!$A$2:$A$13,avoidable_ed_reference!$C$2:$C$13),"Not Classified")</f>
        <v>Not Classified</v>
      </c>
      <c r="AB813" t="str">
        <f>IFERROR(_xlfn.XLOOKUP($B813,enrollment!$A$2:$A$801,enrollment!$I$2:$I$801),"")</f>
        <v>TN</v>
      </c>
      <c r="AC813">
        <f>IFERROR(_xlfn.XLOOKUP($B813,enrollment!$A$2:$A$801,enrollment!$L$2:$L$801),"")</f>
        <v>37</v>
      </c>
      <c r="AD813" t="str" cm="1">
        <f t="array" ref="AD813">_xlfn.IFS(AC813="","Unknown",AC813&lt;18,"0-17",AC813&lt;35,"18-34",AC813&lt;50,"35-49",AC813&lt;65,"50-64",TRUE,"65+")</f>
        <v>35-49</v>
      </c>
      <c r="AE813">
        <f>IFERROR(_xlfn.XLOOKUP($B813,enrollment!$A$2:$A$801,enrollment!$O$2:$O$801),"")</f>
        <v>7890123456</v>
      </c>
      <c r="AF813">
        <f>IFERROR(_xlfn.XLOOKUP($AE813,providers!$B$2:$B$11,providers!$Q$2:$Q$11),"")</f>
        <v>3.9</v>
      </c>
      <c r="AG813" s="1">
        <f t="shared" si="12"/>
        <v>45444</v>
      </c>
    </row>
    <row r="814" spans="1:33" x14ac:dyDescent="0.25">
      <c r="A814" t="s">
        <v>997</v>
      </c>
      <c r="B814" t="s">
        <v>992</v>
      </c>
      <c r="C814">
        <v>7890123456</v>
      </c>
      <c r="D814">
        <v>7890123456</v>
      </c>
      <c r="E814" s="1">
        <v>45648</v>
      </c>
      <c r="F814" s="1">
        <v>45648</v>
      </c>
      <c r="G814" s="1">
        <v>45678</v>
      </c>
      <c r="H814" t="s">
        <v>28</v>
      </c>
      <c r="I814">
        <v>11</v>
      </c>
      <c r="J814" t="s">
        <v>38</v>
      </c>
      <c r="K814">
        <v>99213</v>
      </c>
      <c r="O814">
        <v>1</v>
      </c>
      <c r="P814">
        <v>184.1</v>
      </c>
      <c r="Q814">
        <v>136.37</v>
      </c>
      <c r="R814">
        <v>109.1</v>
      </c>
      <c r="S814">
        <v>27.27</v>
      </c>
      <c r="T814" t="s">
        <v>30</v>
      </c>
      <c r="X814" t="s">
        <v>52</v>
      </c>
      <c r="Y814" t="s">
        <v>44</v>
      </c>
      <c r="Z814" t="s">
        <v>39</v>
      </c>
      <c r="AA814" t="str">
        <f>IFERROR(_xlfn.XLOOKUP($J814,avoidable_ed_reference!$A$2:$A$13,avoidable_ed_reference!$C$2:$C$13),"Not Classified")</f>
        <v>Not Classified</v>
      </c>
      <c r="AB814" t="str">
        <f>IFERROR(_xlfn.XLOOKUP($B814,enrollment!$A$2:$A$801,enrollment!$I$2:$I$801),"")</f>
        <v>TN</v>
      </c>
      <c r="AC814">
        <f>IFERROR(_xlfn.XLOOKUP($B814,enrollment!$A$2:$A$801,enrollment!$L$2:$L$801),"")</f>
        <v>37</v>
      </c>
      <c r="AD814" t="str" cm="1">
        <f t="array" ref="AD814">_xlfn.IFS(AC814="","Unknown",AC814&lt;18,"0-17",AC814&lt;35,"18-34",AC814&lt;50,"35-49",AC814&lt;65,"50-64",TRUE,"65+")</f>
        <v>35-49</v>
      </c>
      <c r="AE814">
        <f>IFERROR(_xlfn.XLOOKUP($B814,enrollment!$A$2:$A$801,enrollment!$O$2:$O$801),"")</f>
        <v>7890123456</v>
      </c>
      <c r="AF814">
        <f>IFERROR(_xlfn.XLOOKUP($AE814,providers!$B$2:$B$11,providers!$Q$2:$Q$11),"")</f>
        <v>3.9</v>
      </c>
      <c r="AG814" s="1">
        <f t="shared" si="12"/>
        <v>45627</v>
      </c>
    </row>
    <row r="815" spans="1:33" x14ac:dyDescent="0.25">
      <c r="A815" t="s">
        <v>998</v>
      </c>
      <c r="B815" t="s">
        <v>992</v>
      </c>
      <c r="C815">
        <v>6789012345</v>
      </c>
      <c r="D815">
        <v>6789012345</v>
      </c>
      <c r="E815" s="1">
        <v>45617</v>
      </c>
      <c r="F815" s="1">
        <v>45617</v>
      </c>
      <c r="G815" s="1">
        <v>45652</v>
      </c>
      <c r="H815" t="s">
        <v>28</v>
      </c>
      <c r="I815">
        <v>23</v>
      </c>
      <c r="J815" t="s">
        <v>127</v>
      </c>
      <c r="K815">
        <v>99284</v>
      </c>
      <c r="O815">
        <v>1</v>
      </c>
      <c r="P815">
        <v>2126.3200000000002</v>
      </c>
      <c r="Q815">
        <v>1181.29</v>
      </c>
      <c r="R815">
        <v>945.03</v>
      </c>
      <c r="S815">
        <v>236.26</v>
      </c>
      <c r="T815" t="s">
        <v>30</v>
      </c>
      <c r="X815" t="s">
        <v>52</v>
      </c>
      <c r="Y815" t="s">
        <v>44</v>
      </c>
      <c r="Z815" t="s">
        <v>45</v>
      </c>
      <c r="AA815" t="str">
        <f>IFERROR(_xlfn.XLOOKUP($J815,avoidable_ed_reference!$A$2:$A$13,avoidable_ed_reference!$C$2:$C$13),"Not Classified")</f>
        <v>Avoidable</v>
      </c>
      <c r="AB815" t="str">
        <f>IFERROR(_xlfn.XLOOKUP($B815,enrollment!$A$2:$A$801,enrollment!$I$2:$I$801),"")</f>
        <v>TN</v>
      </c>
      <c r="AC815">
        <f>IFERROR(_xlfn.XLOOKUP($B815,enrollment!$A$2:$A$801,enrollment!$L$2:$L$801),"")</f>
        <v>37</v>
      </c>
      <c r="AD815" t="str" cm="1">
        <f t="array" ref="AD815">_xlfn.IFS(AC815="","Unknown",AC815&lt;18,"0-17",AC815&lt;35,"18-34",AC815&lt;50,"35-49",AC815&lt;65,"50-64",TRUE,"65+")</f>
        <v>35-49</v>
      </c>
      <c r="AE815">
        <f>IFERROR(_xlfn.XLOOKUP($B815,enrollment!$A$2:$A$801,enrollment!$O$2:$O$801),"")</f>
        <v>7890123456</v>
      </c>
      <c r="AF815">
        <f>IFERROR(_xlfn.XLOOKUP($AE815,providers!$B$2:$B$11,providers!$Q$2:$Q$11),"")</f>
        <v>3.9</v>
      </c>
      <c r="AG815" s="1">
        <f t="shared" si="12"/>
        <v>45597</v>
      </c>
    </row>
    <row r="816" spans="1:33" x14ac:dyDescent="0.25">
      <c r="A816" t="s">
        <v>999</v>
      </c>
      <c r="B816" t="s">
        <v>992</v>
      </c>
      <c r="C816">
        <v>2345678901</v>
      </c>
      <c r="D816">
        <v>2345678901</v>
      </c>
      <c r="E816" s="1">
        <v>45572</v>
      </c>
      <c r="F816" s="1">
        <v>45572</v>
      </c>
      <c r="G816" s="1">
        <v>45586</v>
      </c>
      <c r="H816" t="s">
        <v>28</v>
      </c>
      <c r="I816">
        <v>22</v>
      </c>
      <c r="J816" t="s">
        <v>29</v>
      </c>
      <c r="K816">
        <v>90837</v>
      </c>
      <c r="O816">
        <v>1</v>
      </c>
      <c r="P816">
        <v>219.92</v>
      </c>
      <c r="Q816">
        <v>162.9</v>
      </c>
      <c r="R816">
        <v>130.32</v>
      </c>
      <c r="S816">
        <v>32.58</v>
      </c>
      <c r="T816" t="s">
        <v>30</v>
      </c>
      <c r="X816" t="s">
        <v>52</v>
      </c>
      <c r="Y816" t="s">
        <v>44</v>
      </c>
      <c r="Z816" t="s">
        <v>33</v>
      </c>
      <c r="AA816" t="str">
        <f>IFERROR(_xlfn.XLOOKUP($J816,avoidable_ed_reference!$A$2:$A$13,avoidable_ed_reference!$C$2:$C$13),"Not Classified")</f>
        <v>Potentially Avoidable</v>
      </c>
      <c r="AB816" t="str">
        <f>IFERROR(_xlfn.XLOOKUP($B816,enrollment!$A$2:$A$801,enrollment!$I$2:$I$801),"")</f>
        <v>TN</v>
      </c>
      <c r="AC816">
        <f>IFERROR(_xlfn.XLOOKUP($B816,enrollment!$A$2:$A$801,enrollment!$L$2:$L$801),"")</f>
        <v>37</v>
      </c>
      <c r="AD816" t="str" cm="1">
        <f t="array" ref="AD816">_xlfn.IFS(AC816="","Unknown",AC816&lt;18,"0-17",AC816&lt;35,"18-34",AC816&lt;50,"35-49",AC816&lt;65,"50-64",TRUE,"65+")</f>
        <v>35-49</v>
      </c>
      <c r="AE816">
        <f>IFERROR(_xlfn.XLOOKUP($B816,enrollment!$A$2:$A$801,enrollment!$O$2:$O$801),"")</f>
        <v>7890123456</v>
      </c>
      <c r="AF816">
        <f>IFERROR(_xlfn.XLOOKUP($AE816,providers!$B$2:$B$11,providers!$Q$2:$Q$11),"")</f>
        <v>3.9</v>
      </c>
      <c r="AG816" s="1">
        <f t="shared" si="12"/>
        <v>45566</v>
      </c>
    </row>
    <row r="817" spans="1:33" x14ac:dyDescent="0.25">
      <c r="A817" t="s">
        <v>1000</v>
      </c>
      <c r="B817" t="s">
        <v>992</v>
      </c>
      <c r="C817">
        <v>3456789012</v>
      </c>
      <c r="D817">
        <v>3456789012</v>
      </c>
      <c r="E817" s="1">
        <v>45350</v>
      </c>
      <c r="F817" s="1">
        <v>45350</v>
      </c>
      <c r="G817" s="1">
        <v>45370</v>
      </c>
      <c r="H817" t="s">
        <v>67</v>
      </c>
      <c r="I817">
        <v>21</v>
      </c>
      <c r="J817" t="s">
        <v>42</v>
      </c>
      <c r="K817">
        <v>99223</v>
      </c>
      <c r="O817">
        <v>1</v>
      </c>
      <c r="P817">
        <v>28255.63</v>
      </c>
      <c r="Q817">
        <v>18229.439999999999</v>
      </c>
      <c r="R817">
        <v>14583.55</v>
      </c>
      <c r="S817">
        <v>3645.89</v>
      </c>
      <c r="T817" t="s">
        <v>30</v>
      </c>
      <c r="V817">
        <v>1</v>
      </c>
      <c r="W817" s="2" t="s">
        <v>68</v>
      </c>
      <c r="X817" t="s">
        <v>52</v>
      </c>
      <c r="Y817" t="s">
        <v>44</v>
      </c>
      <c r="Z817" t="s">
        <v>69</v>
      </c>
      <c r="AA817" t="str">
        <f>IFERROR(_xlfn.XLOOKUP($J817,avoidable_ed_reference!$A$2:$A$13,avoidable_ed_reference!$C$2:$C$13),"Not Classified")</f>
        <v>Non-Avoidable</v>
      </c>
      <c r="AB817" t="str">
        <f>IFERROR(_xlfn.XLOOKUP($B817,enrollment!$A$2:$A$801,enrollment!$I$2:$I$801),"")</f>
        <v>TN</v>
      </c>
      <c r="AC817">
        <f>IFERROR(_xlfn.XLOOKUP($B817,enrollment!$A$2:$A$801,enrollment!$L$2:$L$801),"")</f>
        <v>37</v>
      </c>
      <c r="AD817" t="str" cm="1">
        <f t="array" ref="AD817">_xlfn.IFS(AC817="","Unknown",AC817&lt;18,"0-17",AC817&lt;35,"18-34",AC817&lt;50,"35-49",AC817&lt;65,"50-64",TRUE,"65+")</f>
        <v>35-49</v>
      </c>
      <c r="AE817">
        <f>IFERROR(_xlfn.XLOOKUP($B817,enrollment!$A$2:$A$801,enrollment!$O$2:$O$801),"")</f>
        <v>7890123456</v>
      </c>
      <c r="AF817">
        <f>IFERROR(_xlfn.XLOOKUP($AE817,providers!$B$2:$B$11,providers!$Q$2:$Q$11),"")</f>
        <v>3.9</v>
      </c>
      <c r="AG817" s="1">
        <f t="shared" si="12"/>
        <v>45323</v>
      </c>
    </row>
    <row r="818" spans="1:33" x14ac:dyDescent="0.25">
      <c r="A818" t="s">
        <v>1001</v>
      </c>
      <c r="B818" t="s">
        <v>1002</v>
      </c>
      <c r="C818">
        <v>5678901234</v>
      </c>
      <c r="D818">
        <v>5678901234</v>
      </c>
      <c r="E818" s="1">
        <v>45427</v>
      </c>
      <c r="F818" s="1">
        <v>45427</v>
      </c>
      <c r="G818" s="1">
        <v>45456</v>
      </c>
      <c r="H818" t="s">
        <v>28</v>
      </c>
      <c r="I818">
        <v>11</v>
      </c>
      <c r="J818" t="s">
        <v>38</v>
      </c>
      <c r="K818">
        <v>99213</v>
      </c>
      <c r="O818">
        <v>1</v>
      </c>
      <c r="P818">
        <v>239.4</v>
      </c>
      <c r="Q818">
        <v>177.33</v>
      </c>
      <c r="R818">
        <v>141.86000000000001</v>
      </c>
      <c r="S818">
        <v>35.47</v>
      </c>
      <c r="T818" t="s">
        <v>30</v>
      </c>
      <c r="X818" t="s">
        <v>52</v>
      </c>
      <c r="Y818" t="s">
        <v>44</v>
      </c>
      <c r="Z818" t="s">
        <v>39</v>
      </c>
      <c r="AA818" t="str">
        <f>IFERROR(_xlfn.XLOOKUP($J818,avoidable_ed_reference!$A$2:$A$13,avoidable_ed_reference!$C$2:$C$13),"Not Classified")</f>
        <v>Not Classified</v>
      </c>
      <c r="AB818" t="str">
        <f>IFERROR(_xlfn.XLOOKUP($B818,enrollment!$A$2:$A$801,enrollment!$I$2:$I$801),"")</f>
        <v>TN</v>
      </c>
      <c r="AC818">
        <f>IFERROR(_xlfn.XLOOKUP($B818,enrollment!$A$2:$A$801,enrollment!$L$2:$L$801),"")</f>
        <v>72</v>
      </c>
      <c r="AD818" t="str" cm="1">
        <f t="array" ref="AD818">_xlfn.IFS(AC818="","Unknown",AC818&lt;18,"0-17",AC818&lt;35,"18-34",AC818&lt;50,"35-49",AC818&lt;65,"50-64",TRUE,"65+")</f>
        <v>65+</v>
      </c>
      <c r="AE818">
        <f>IFERROR(_xlfn.XLOOKUP($B818,enrollment!$A$2:$A$801,enrollment!$O$2:$O$801),"")</f>
        <v>5678901234</v>
      </c>
      <c r="AF818">
        <f>IFERROR(_xlfn.XLOOKUP($AE818,providers!$B$2:$B$11,providers!$Q$2:$Q$11),"")</f>
        <v>3.8</v>
      </c>
      <c r="AG818" s="1">
        <f t="shared" si="12"/>
        <v>45413</v>
      </c>
    </row>
    <row r="819" spans="1:33" x14ac:dyDescent="0.25">
      <c r="A819" t="s">
        <v>1003</v>
      </c>
      <c r="B819" t="s">
        <v>1002</v>
      </c>
      <c r="C819">
        <v>6789012345</v>
      </c>
      <c r="D819">
        <v>6789012345</v>
      </c>
      <c r="E819" s="1">
        <v>45554</v>
      </c>
      <c r="F819" s="1">
        <v>45554</v>
      </c>
      <c r="G819" s="1">
        <v>45584</v>
      </c>
      <c r="H819" t="s">
        <v>59</v>
      </c>
      <c r="J819" t="s">
        <v>99</v>
      </c>
      <c r="L819" s="2" t="s">
        <v>82</v>
      </c>
      <c r="M819" t="s">
        <v>83</v>
      </c>
      <c r="N819" t="s">
        <v>84</v>
      </c>
      <c r="O819">
        <v>1</v>
      </c>
      <c r="P819">
        <v>1066.3599999999999</v>
      </c>
      <c r="Q819">
        <v>969.42</v>
      </c>
      <c r="R819">
        <v>775.54</v>
      </c>
      <c r="S819">
        <v>193.88</v>
      </c>
      <c r="T819" t="s">
        <v>30</v>
      </c>
      <c r="X819" t="s">
        <v>52</v>
      </c>
      <c r="Y819" t="s">
        <v>44</v>
      </c>
      <c r="Z819" t="s">
        <v>64</v>
      </c>
      <c r="AA819" t="str">
        <f>IFERROR(_xlfn.XLOOKUP($J819,avoidable_ed_reference!$A$2:$A$13,avoidable_ed_reference!$C$2:$C$13),"Not Classified")</f>
        <v>Not Classified</v>
      </c>
      <c r="AB819" t="str">
        <f>IFERROR(_xlfn.XLOOKUP($B819,enrollment!$A$2:$A$801,enrollment!$I$2:$I$801),"")</f>
        <v>TN</v>
      </c>
      <c r="AC819">
        <f>IFERROR(_xlfn.XLOOKUP($B819,enrollment!$A$2:$A$801,enrollment!$L$2:$L$801),"")</f>
        <v>72</v>
      </c>
      <c r="AD819" t="str" cm="1">
        <f t="array" ref="AD819">_xlfn.IFS(AC819="","Unknown",AC819&lt;18,"0-17",AC819&lt;35,"18-34",AC819&lt;50,"35-49",AC819&lt;65,"50-64",TRUE,"65+")</f>
        <v>65+</v>
      </c>
      <c r="AE819">
        <f>IFERROR(_xlfn.XLOOKUP($B819,enrollment!$A$2:$A$801,enrollment!$O$2:$O$801),"")</f>
        <v>5678901234</v>
      </c>
      <c r="AF819">
        <f>IFERROR(_xlfn.XLOOKUP($AE819,providers!$B$2:$B$11,providers!$Q$2:$Q$11),"")</f>
        <v>3.8</v>
      </c>
      <c r="AG819" s="1">
        <f t="shared" si="12"/>
        <v>45536</v>
      </c>
    </row>
    <row r="820" spans="1:33" x14ac:dyDescent="0.25">
      <c r="A820" t="s">
        <v>1004</v>
      </c>
      <c r="B820" t="s">
        <v>1002</v>
      </c>
      <c r="C820">
        <v>3456789012</v>
      </c>
      <c r="D820">
        <v>3456789012</v>
      </c>
      <c r="E820" s="1">
        <v>45574</v>
      </c>
      <c r="F820" s="1">
        <v>45574</v>
      </c>
      <c r="G820" s="1">
        <v>45594</v>
      </c>
      <c r="H820" t="s">
        <v>67</v>
      </c>
      <c r="I820">
        <v>21</v>
      </c>
      <c r="J820" t="s">
        <v>42</v>
      </c>
      <c r="K820">
        <v>99223</v>
      </c>
      <c r="O820">
        <v>1</v>
      </c>
      <c r="P820">
        <v>17758.46</v>
      </c>
      <c r="Q820">
        <v>11457.07</v>
      </c>
      <c r="R820">
        <v>9165.66</v>
      </c>
      <c r="S820">
        <v>2291.41</v>
      </c>
      <c r="T820" t="s">
        <v>30</v>
      </c>
      <c r="V820">
        <v>1</v>
      </c>
      <c r="W820" s="2" t="s">
        <v>68</v>
      </c>
      <c r="X820" t="s">
        <v>52</v>
      </c>
      <c r="Y820" t="s">
        <v>44</v>
      </c>
      <c r="Z820" t="s">
        <v>69</v>
      </c>
      <c r="AA820" t="str">
        <f>IFERROR(_xlfn.XLOOKUP($J820,avoidable_ed_reference!$A$2:$A$13,avoidable_ed_reference!$C$2:$C$13),"Not Classified")</f>
        <v>Non-Avoidable</v>
      </c>
      <c r="AB820" t="str">
        <f>IFERROR(_xlfn.XLOOKUP($B820,enrollment!$A$2:$A$801,enrollment!$I$2:$I$801),"")</f>
        <v>TN</v>
      </c>
      <c r="AC820">
        <f>IFERROR(_xlfn.XLOOKUP($B820,enrollment!$A$2:$A$801,enrollment!$L$2:$L$801),"")</f>
        <v>72</v>
      </c>
      <c r="AD820" t="str" cm="1">
        <f t="array" ref="AD820">_xlfn.IFS(AC820="","Unknown",AC820&lt;18,"0-17",AC820&lt;35,"18-34",AC820&lt;50,"35-49",AC820&lt;65,"50-64",TRUE,"65+")</f>
        <v>65+</v>
      </c>
      <c r="AE820">
        <f>IFERROR(_xlfn.XLOOKUP($B820,enrollment!$A$2:$A$801,enrollment!$O$2:$O$801),"")</f>
        <v>5678901234</v>
      </c>
      <c r="AF820">
        <f>IFERROR(_xlfn.XLOOKUP($AE820,providers!$B$2:$B$11,providers!$Q$2:$Q$11),"")</f>
        <v>3.8</v>
      </c>
      <c r="AG820" s="1">
        <f t="shared" si="12"/>
        <v>45566</v>
      </c>
    </row>
    <row r="821" spans="1:33" x14ac:dyDescent="0.25">
      <c r="A821" t="s">
        <v>1005</v>
      </c>
      <c r="B821" t="s">
        <v>1006</v>
      </c>
      <c r="C821">
        <v>3456789012</v>
      </c>
      <c r="D821">
        <v>3456789012</v>
      </c>
      <c r="E821" s="1">
        <v>45408</v>
      </c>
      <c r="F821" s="1">
        <v>45408</v>
      </c>
      <c r="G821" s="1">
        <v>45440</v>
      </c>
      <c r="H821" t="s">
        <v>28</v>
      </c>
      <c r="I821">
        <v>23</v>
      </c>
      <c r="J821" t="s">
        <v>42</v>
      </c>
      <c r="K821">
        <v>99284</v>
      </c>
      <c r="O821">
        <v>1</v>
      </c>
      <c r="P821">
        <v>2160.92</v>
      </c>
      <c r="Q821">
        <v>1200.51</v>
      </c>
      <c r="R821">
        <v>960.41</v>
      </c>
      <c r="S821">
        <v>240.1</v>
      </c>
      <c r="T821" t="s">
        <v>30</v>
      </c>
      <c r="X821" t="s">
        <v>31</v>
      </c>
      <c r="Y821" t="s">
        <v>32</v>
      </c>
      <c r="Z821" t="s">
        <v>45</v>
      </c>
      <c r="AA821" t="str">
        <f>IFERROR(_xlfn.XLOOKUP($J821,avoidable_ed_reference!$A$2:$A$13,avoidable_ed_reference!$C$2:$C$13),"Not Classified")</f>
        <v>Non-Avoidable</v>
      </c>
      <c r="AB821" t="str">
        <f>IFERROR(_xlfn.XLOOKUP($B821,enrollment!$A$2:$A$801,enrollment!$I$2:$I$801),"")</f>
        <v>KY</v>
      </c>
      <c r="AC821">
        <f>IFERROR(_xlfn.XLOOKUP($B821,enrollment!$A$2:$A$801,enrollment!$L$2:$L$801),"")</f>
        <v>81</v>
      </c>
      <c r="AD821" t="str" cm="1">
        <f t="array" ref="AD821">_xlfn.IFS(AC821="","Unknown",AC821&lt;18,"0-17",AC821&lt;35,"18-34",AC821&lt;50,"35-49",AC821&lt;65,"50-64",TRUE,"65+")</f>
        <v>65+</v>
      </c>
      <c r="AE821">
        <f>IFERROR(_xlfn.XLOOKUP($B821,enrollment!$A$2:$A$801,enrollment!$O$2:$O$801),"")</f>
        <v>3456789012</v>
      </c>
      <c r="AF821">
        <f>IFERROR(_xlfn.XLOOKUP($AE821,providers!$B$2:$B$11,providers!$Q$2:$Q$11),"")</f>
        <v>4</v>
      </c>
      <c r="AG821" s="1">
        <f t="shared" si="12"/>
        <v>45383</v>
      </c>
    </row>
    <row r="822" spans="1:33" x14ac:dyDescent="0.25">
      <c r="A822" t="s">
        <v>1007</v>
      </c>
      <c r="B822" t="s">
        <v>1006</v>
      </c>
      <c r="C822">
        <v>3456789012</v>
      </c>
      <c r="D822">
        <v>3456789012</v>
      </c>
      <c r="E822" s="1">
        <v>45569</v>
      </c>
      <c r="F822" s="1">
        <v>45569</v>
      </c>
      <c r="G822" s="1">
        <v>45586</v>
      </c>
      <c r="H822" t="s">
        <v>28</v>
      </c>
      <c r="I822">
        <v>11</v>
      </c>
      <c r="J822" t="s">
        <v>38</v>
      </c>
      <c r="K822">
        <v>99213</v>
      </c>
      <c r="O822">
        <v>1</v>
      </c>
      <c r="P822">
        <v>179.31</v>
      </c>
      <c r="Q822">
        <v>132.82</v>
      </c>
      <c r="R822">
        <v>106.26</v>
      </c>
      <c r="S822">
        <v>26.56</v>
      </c>
      <c r="T822" t="s">
        <v>30</v>
      </c>
      <c r="X822" t="s">
        <v>31</v>
      </c>
      <c r="Y822" t="s">
        <v>32</v>
      </c>
      <c r="Z822" t="s">
        <v>39</v>
      </c>
      <c r="AA822" t="str">
        <f>IFERROR(_xlfn.XLOOKUP($J822,avoidable_ed_reference!$A$2:$A$13,avoidable_ed_reference!$C$2:$C$13),"Not Classified")</f>
        <v>Not Classified</v>
      </c>
      <c r="AB822" t="str">
        <f>IFERROR(_xlfn.XLOOKUP($B822,enrollment!$A$2:$A$801,enrollment!$I$2:$I$801),"")</f>
        <v>KY</v>
      </c>
      <c r="AC822">
        <f>IFERROR(_xlfn.XLOOKUP($B822,enrollment!$A$2:$A$801,enrollment!$L$2:$L$801),"")</f>
        <v>81</v>
      </c>
      <c r="AD822" t="str" cm="1">
        <f t="array" ref="AD822">_xlfn.IFS(AC822="","Unknown",AC822&lt;18,"0-17",AC822&lt;35,"18-34",AC822&lt;50,"35-49",AC822&lt;65,"50-64",TRUE,"65+")</f>
        <v>65+</v>
      </c>
      <c r="AE822">
        <f>IFERROR(_xlfn.XLOOKUP($B822,enrollment!$A$2:$A$801,enrollment!$O$2:$O$801),"")</f>
        <v>3456789012</v>
      </c>
      <c r="AF822">
        <f>IFERROR(_xlfn.XLOOKUP($AE822,providers!$B$2:$B$11,providers!$Q$2:$Q$11),"")</f>
        <v>4</v>
      </c>
      <c r="AG822" s="1">
        <f t="shared" si="12"/>
        <v>45566</v>
      </c>
    </row>
    <row r="823" spans="1:33" x14ac:dyDescent="0.25">
      <c r="A823" t="s">
        <v>1008</v>
      </c>
      <c r="B823" t="s">
        <v>1006</v>
      </c>
      <c r="C823">
        <v>2233445566</v>
      </c>
      <c r="D823">
        <v>2233445566</v>
      </c>
      <c r="E823" s="1">
        <v>45604</v>
      </c>
      <c r="F823" s="1">
        <v>45604</v>
      </c>
      <c r="G823" s="1">
        <v>45637</v>
      </c>
      <c r="H823" t="s">
        <v>28</v>
      </c>
      <c r="I823">
        <v>23</v>
      </c>
      <c r="J823" t="s">
        <v>55</v>
      </c>
      <c r="K823">
        <v>99284</v>
      </c>
      <c r="O823">
        <v>1</v>
      </c>
      <c r="P823">
        <v>2479.25</v>
      </c>
      <c r="Q823">
        <v>1377.36</v>
      </c>
      <c r="R823">
        <v>1101.8900000000001</v>
      </c>
      <c r="S823">
        <v>275.47000000000003</v>
      </c>
      <c r="T823" t="s">
        <v>30</v>
      </c>
      <c r="X823" t="s">
        <v>31</v>
      </c>
      <c r="Y823" t="s">
        <v>32</v>
      </c>
      <c r="Z823" t="s">
        <v>45</v>
      </c>
      <c r="AA823" t="str">
        <f>IFERROR(_xlfn.XLOOKUP($J823,avoidable_ed_reference!$A$2:$A$13,avoidable_ed_reference!$C$2:$C$13),"Not Classified")</f>
        <v>Potentially Avoidable</v>
      </c>
      <c r="AB823" t="str">
        <f>IFERROR(_xlfn.XLOOKUP($B823,enrollment!$A$2:$A$801,enrollment!$I$2:$I$801),"")</f>
        <v>KY</v>
      </c>
      <c r="AC823">
        <f>IFERROR(_xlfn.XLOOKUP($B823,enrollment!$A$2:$A$801,enrollment!$L$2:$L$801),"")</f>
        <v>81</v>
      </c>
      <c r="AD823" t="str" cm="1">
        <f t="array" ref="AD823">_xlfn.IFS(AC823="","Unknown",AC823&lt;18,"0-17",AC823&lt;35,"18-34",AC823&lt;50,"35-49",AC823&lt;65,"50-64",TRUE,"65+")</f>
        <v>65+</v>
      </c>
      <c r="AE823">
        <f>IFERROR(_xlfn.XLOOKUP($B823,enrollment!$A$2:$A$801,enrollment!$O$2:$O$801),"")</f>
        <v>3456789012</v>
      </c>
      <c r="AF823">
        <f>IFERROR(_xlfn.XLOOKUP($AE823,providers!$B$2:$B$11,providers!$Q$2:$Q$11),"")</f>
        <v>4</v>
      </c>
      <c r="AG823" s="1">
        <f t="shared" si="12"/>
        <v>45597</v>
      </c>
    </row>
    <row r="824" spans="1:33" x14ac:dyDescent="0.25">
      <c r="A824" t="s">
        <v>1009</v>
      </c>
      <c r="B824" t="s">
        <v>1006</v>
      </c>
      <c r="C824">
        <v>9012345678</v>
      </c>
      <c r="D824">
        <v>9012345678</v>
      </c>
      <c r="E824" s="1">
        <v>45510</v>
      </c>
      <c r="F824" s="1">
        <v>45510</v>
      </c>
      <c r="G824" s="1">
        <v>45541</v>
      </c>
      <c r="H824" t="s">
        <v>67</v>
      </c>
      <c r="I824">
        <v>21</v>
      </c>
      <c r="J824" t="s">
        <v>99</v>
      </c>
      <c r="K824">
        <v>99223</v>
      </c>
      <c r="O824">
        <v>1</v>
      </c>
      <c r="P824">
        <v>24811.24</v>
      </c>
      <c r="Q824">
        <v>16007.25</v>
      </c>
      <c r="R824">
        <v>12805.8</v>
      </c>
      <c r="S824">
        <v>3201.45</v>
      </c>
      <c r="T824" t="s">
        <v>30</v>
      </c>
      <c r="V824">
        <v>1</v>
      </c>
      <c r="W824" s="2" t="s">
        <v>68</v>
      </c>
      <c r="X824" t="s">
        <v>31</v>
      </c>
      <c r="Y824" t="s">
        <v>32</v>
      </c>
      <c r="Z824" t="s">
        <v>69</v>
      </c>
      <c r="AA824" t="str">
        <f>IFERROR(_xlfn.XLOOKUP($J824,avoidable_ed_reference!$A$2:$A$13,avoidable_ed_reference!$C$2:$C$13),"Not Classified")</f>
        <v>Not Classified</v>
      </c>
      <c r="AB824" t="str">
        <f>IFERROR(_xlfn.XLOOKUP($B824,enrollment!$A$2:$A$801,enrollment!$I$2:$I$801),"")</f>
        <v>KY</v>
      </c>
      <c r="AC824">
        <f>IFERROR(_xlfn.XLOOKUP($B824,enrollment!$A$2:$A$801,enrollment!$L$2:$L$801),"")</f>
        <v>81</v>
      </c>
      <c r="AD824" t="str" cm="1">
        <f t="array" ref="AD824">_xlfn.IFS(AC824="","Unknown",AC824&lt;18,"0-17",AC824&lt;35,"18-34",AC824&lt;50,"35-49",AC824&lt;65,"50-64",TRUE,"65+")</f>
        <v>65+</v>
      </c>
      <c r="AE824">
        <f>IFERROR(_xlfn.XLOOKUP($B824,enrollment!$A$2:$A$801,enrollment!$O$2:$O$801),"")</f>
        <v>3456789012</v>
      </c>
      <c r="AF824">
        <f>IFERROR(_xlfn.XLOOKUP($AE824,providers!$B$2:$B$11,providers!$Q$2:$Q$11),"")</f>
        <v>4</v>
      </c>
      <c r="AG824" s="1">
        <f t="shared" si="12"/>
        <v>45505</v>
      </c>
    </row>
    <row r="825" spans="1:33" x14ac:dyDescent="0.25">
      <c r="A825" t="s">
        <v>1010</v>
      </c>
      <c r="B825" t="s">
        <v>1006</v>
      </c>
      <c r="C825">
        <v>3456789012</v>
      </c>
      <c r="D825">
        <v>3456789012</v>
      </c>
      <c r="E825" s="1">
        <v>45506</v>
      </c>
      <c r="F825" s="1">
        <v>45506</v>
      </c>
      <c r="G825" s="1">
        <v>45532</v>
      </c>
      <c r="H825" t="s">
        <v>28</v>
      </c>
      <c r="I825">
        <v>11</v>
      </c>
      <c r="J825" t="s">
        <v>38</v>
      </c>
      <c r="K825">
        <v>99213</v>
      </c>
      <c r="O825">
        <v>1</v>
      </c>
      <c r="P825">
        <v>172.81</v>
      </c>
      <c r="Q825">
        <v>128.01</v>
      </c>
      <c r="R825">
        <v>102.41</v>
      </c>
      <c r="S825">
        <v>25.6</v>
      </c>
      <c r="T825" t="s">
        <v>30</v>
      </c>
      <c r="X825" t="s">
        <v>31</v>
      </c>
      <c r="Y825" t="s">
        <v>32</v>
      </c>
      <c r="Z825" t="s">
        <v>39</v>
      </c>
      <c r="AA825" t="str">
        <f>IFERROR(_xlfn.XLOOKUP($J825,avoidable_ed_reference!$A$2:$A$13,avoidable_ed_reference!$C$2:$C$13),"Not Classified")</f>
        <v>Not Classified</v>
      </c>
      <c r="AB825" t="str">
        <f>IFERROR(_xlfn.XLOOKUP($B825,enrollment!$A$2:$A$801,enrollment!$I$2:$I$801),"")</f>
        <v>KY</v>
      </c>
      <c r="AC825">
        <f>IFERROR(_xlfn.XLOOKUP($B825,enrollment!$A$2:$A$801,enrollment!$L$2:$L$801),"")</f>
        <v>81</v>
      </c>
      <c r="AD825" t="str" cm="1">
        <f t="array" ref="AD825">_xlfn.IFS(AC825="","Unknown",AC825&lt;18,"0-17",AC825&lt;35,"18-34",AC825&lt;50,"35-49",AC825&lt;65,"50-64",TRUE,"65+")</f>
        <v>65+</v>
      </c>
      <c r="AE825">
        <f>IFERROR(_xlfn.XLOOKUP($B825,enrollment!$A$2:$A$801,enrollment!$O$2:$O$801),"")</f>
        <v>3456789012</v>
      </c>
      <c r="AF825">
        <f>IFERROR(_xlfn.XLOOKUP($AE825,providers!$B$2:$B$11,providers!$Q$2:$Q$11),"")</f>
        <v>4</v>
      </c>
      <c r="AG825" s="1">
        <f t="shared" si="12"/>
        <v>45505</v>
      </c>
    </row>
    <row r="826" spans="1:33" x14ac:dyDescent="0.25">
      <c r="A826" t="s">
        <v>1011</v>
      </c>
      <c r="B826" t="s">
        <v>1006</v>
      </c>
      <c r="C826">
        <v>3456789012</v>
      </c>
      <c r="D826">
        <v>3456789012</v>
      </c>
      <c r="E826" s="1">
        <v>45327</v>
      </c>
      <c r="F826" s="1">
        <v>45327</v>
      </c>
      <c r="G826" s="1">
        <v>45358</v>
      </c>
      <c r="H826" t="s">
        <v>28</v>
      </c>
      <c r="I826">
        <v>11</v>
      </c>
      <c r="J826" t="s">
        <v>47</v>
      </c>
      <c r="K826">
        <v>99213</v>
      </c>
      <c r="O826">
        <v>1</v>
      </c>
      <c r="P826">
        <v>165.21</v>
      </c>
      <c r="Q826">
        <v>122.38</v>
      </c>
      <c r="R826">
        <v>97.9</v>
      </c>
      <c r="S826">
        <v>24.48</v>
      </c>
      <c r="T826" t="s">
        <v>30</v>
      </c>
      <c r="X826" t="s">
        <v>31</v>
      </c>
      <c r="Y826" t="s">
        <v>32</v>
      </c>
      <c r="Z826" t="s">
        <v>39</v>
      </c>
      <c r="AA826" t="str">
        <f>IFERROR(_xlfn.XLOOKUP($J826,avoidable_ed_reference!$A$2:$A$13,avoidable_ed_reference!$C$2:$C$13),"Not Classified")</f>
        <v>Not Classified</v>
      </c>
      <c r="AB826" t="str">
        <f>IFERROR(_xlfn.XLOOKUP($B826,enrollment!$A$2:$A$801,enrollment!$I$2:$I$801),"")</f>
        <v>KY</v>
      </c>
      <c r="AC826">
        <f>IFERROR(_xlfn.XLOOKUP($B826,enrollment!$A$2:$A$801,enrollment!$L$2:$L$801),"")</f>
        <v>81</v>
      </c>
      <c r="AD826" t="str" cm="1">
        <f t="array" ref="AD826">_xlfn.IFS(AC826="","Unknown",AC826&lt;18,"0-17",AC826&lt;35,"18-34",AC826&lt;50,"35-49",AC826&lt;65,"50-64",TRUE,"65+")</f>
        <v>65+</v>
      </c>
      <c r="AE826">
        <f>IFERROR(_xlfn.XLOOKUP($B826,enrollment!$A$2:$A$801,enrollment!$O$2:$O$801),"")</f>
        <v>3456789012</v>
      </c>
      <c r="AF826">
        <f>IFERROR(_xlfn.XLOOKUP($AE826,providers!$B$2:$B$11,providers!$Q$2:$Q$11),"")</f>
        <v>4</v>
      </c>
      <c r="AG826" s="1">
        <f t="shared" si="12"/>
        <v>45323</v>
      </c>
    </row>
    <row r="827" spans="1:33" x14ac:dyDescent="0.25">
      <c r="A827" t="s">
        <v>1012</v>
      </c>
      <c r="B827" t="s">
        <v>1006</v>
      </c>
      <c r="C827">
        <v>9012345678</v>
      </c>
      <c r="D827">
        <v>9012345678</v>
      </c>
      <c r="E827" s="1">
        <v>45564</v>
      </c>
      <c r="F827" s="1">
        <v>45564</v>
      </c>
      <c r="G827" s="1">
        <v>45589</v>
      </c>
      <c r="H827" t="s">
        <v>67</v>
      </c>
      <c r="I827">
        <v>21</v>
      </c>
      <c r="J827" t="s">
        <v>99</v>
      </c>
      <c r="K827">
        <v>99223</v>
      </c>
      <c r="O827">
        <v>1</v>
      </c>
      <c r="P827">
        <v>21159.53</v>
      </c>
      <c r="Q827">
        <v>13651.31</v>
      </c>
      <c r="R827">
        <v>10921.05</v>
      </c>
      <c r="S827">
        <v>2730.26</v>
      </c>
      <c r="T827" t="s">
        <v>30</v>
      </c>
      <c r="V827">
        <v>1</v>
      </c>
      <c r="W827" s="2" t="s">
        <v>68</v>
      </c>
      <c r="X827" t="s">
        <v>31</v>
      </c>
      <c r="Y827" t="s">
        <v>32</v>
      </c>
      <c r="Z827" t="s">
        <v>69</v>
      </c>
      <c r="AA827" t="str">
        <f>IFERROR(_xlfn.XLOOKUP($J827,avoidable_ed_reference!$A$2:$A$13,avoidable_ed_reference!$C$2:$C$13),"Not Classified")</f>
        <v>Not Classified</v>
      </c>
      <c r="AB827" t="str">
        <f>IFERROR(_xlfn.XLOOKUP($B827,enrollment!$A$2:$A$801,enrollment!$I$2:$I$801),"")</f>
        <v>KY</v>
      </c>
      <c r="AC827">
        <f>IFERROR(_xlfn.XLOOKUP($B827,enrollment!$A$2:$A$801,enrollment!$L$2:$L$801),"")</f>
        <v>81</v>
      </c>
      <c r="AD827" t="str" cm="1">
        <f t="array" ref="AD827">_xlfn.IFS(AC827="","Unknown",AC827&lt;18,"0-17",AC827&lt;35,"18-34",AC827&lt;50,"35-49",AC827&lt;65,"50-64",TRUE,"65+")</f>
        <v>65+</v>
      </c>
      <c r="AE827">
        <f>IFERROR(_xlfn.XLOOKUP($B827,enrollment!$A$2:$A$801,enrollment!$O$2:$O$801),"")</f>
        <v>3456789012</v>
      </c>
      <c r="AF827">
        <f>IFERROR(_xlfn.XLOOKUP($AE827,providers!$B$2:$B$11,providers!$Q$2:$Q$11),"")</f>
        <v>4</v>
      </c>
      <c r="AG827" s="1">
        <f t="shared" si="12"/>
        <v>45536</v>
      </c>
    </row>
    <row r="828" spans="1:33" x14ac:dyDescent="0.25">
      <c r="A828" t="s">
        <v>1013</v>
      </c>
      <c r="B828" t="s">
        <v>1006</v>
      </c>
      <c r="C828">
        <v>9012345678</v>
      </c>
      <c r="D828">
        <v>9012345678</v>
      </c>
      <c r="E828" s="1">
        <v>45336</v>
      </c>
      <c r="F828" s="1">
        <v>45336</v>
      </c>
      <c r="G828" s="1">
        <v>45354</v>
      </c>
      <c r="H828" t="s">
        <v>67</v>
      </c>
      <c r="I828">
        <v>21</v>
      </c>
      <c r="J828" t="s">
        <v>80</v>
      </c>
      <c r="K828">
        <v>99223</v>
      </c>
      <c r="O828">
        <v>1</v>
      </c>
      <c r="P828">
        <v>27539</v>
      </c>
      <c r="Q828">
        <v>17767.099999999999</v>
      </c>
      <c r="R828">
        <v>14213.68</v>
      </c>
      <c r="S828">
        <v>3553.42</v>
      </c>
      <c r="T828" t="s">
        <v>30</v>
      </c>
      <c r="V828">
        <v>1</v>
      </c>
      <c r="W828" s="2" t="s">
        <v>68</v>
      </c>
      <c r="X828" t="s">
        <v>31</v>
      </c>
      <c r="Y828" t="s">
        <v>32</v>
      </c>
      <c r="Z828" t="s">
        <v>69</v>
      </c>
      <c r="AA828" t="str">
        <f>IFERROR(_xlfn.XLOOKUP($J828,avoidable_ed_reference!$A$2:$A$13,avoidable_ed_reference!$C$2:$C$13),"Not Classified")</f>
        <v>Non-Avoidable</v>
      </c>
      <c r="AB828" t="str">
        <f>IFERROR(_xlfn.XLOOKUP($B828,enrollment!$A$2:$A$801,enrollment!$I$2:$I$801),"")</f>
        <v>KY</v>
      </c>
      <c r="AC828">
        <f>IFERROR(_xlfn.XLOOKUP($B828,enrollment!$A$2:$A$801,enrollment!$L$2:$L$801),"")</f>
        <v>81</v>
      </c>
      <c r="AD828" t="str" cm="1">
        <f t="array" ref="AD828">_xlfn.IFS(AC828="","Unknown",AC828&lt;18,"0-17",AC828&lt;35,"18-34",AC828&lt;50,"35-49",AC828&lt;65,"50-64",TRUE,"65+")</f>
        <v>65+</v>
      </c>
      <c r="AE828">
        <f>IFERROR(_xlfn.XLOOKUP($B828,enrollment!$A$2:$A$801,enrollment!$O$2:$O$801),"")</f>
        <v>3456789012</v>
      </c>
      <c r="AF828">
        <f>IFERROR(_xlfn.XLOOKUP($AE828,providers!$B$2:$B$11,providers!$Q$2:$Q$11),"")</f>
        <v>4</v>
      </c>
      <c r="AG828" s="1">
        <f t="shared" si="12"/>
        <v>45323</v>
      </c>
    </row>
    <row r="829" spans="1:33" x14ac:dyDescent="0.25">
      <c r="A829" t="s">
        <v>1014</v>
      </c>
      <c r="B829" t="s">
        <v>1006</v>
      </c>
      <c r="C829">
        <v>3456789012</v>
      </c>
      <c r="D829">
        <v>3456789012</v>
      </c>
      <c r="E829" s="1">
        <v>45556</v>
      </c>
      <c r="F829" s="1">
        <v>45556</v>
      </c>
      <c r="G829" s="1">
        <v>45591</v>
      </c>
      <c r="H829" t="s">
        <v>28</v>
      </c>
      <c r="I829">
        <v>11</v>
      </c>
      <c r="J829" t="s">
        <v>47</v>
      </c>
      <c r="K829">
        <v>99213</v>
      </c>
      <c r="O829">
        <v>1</v>
      </c>
      <c r="P829">
        <v>228.39</v>
      </c>
      <c r="Q829">
        <v>169.18</v>
      </c>
      <c r="R829">
        <v>135.34</v>
      </c>
      <c r="S829">
        <v>33.840000000000003</v>
      </c>
      <c r="T829" t="s">
        <v>30</v>
      </c>
      <c r="X829" t="s">
        <v>31</v>
      </c>
      <c r="Y829" t="s">
        <v>32</v>
      </c>
      <c r="Z829" t="s">
        <v>39</v>
      </c>
      <c r="AA829" t="str">
        <f>IFERROR(_xlfn.XLOOKUP($J829,avoidable_ed_reference!$A$2:$A$13,avoidable_ed_reference!$C$2:$C$13),"Not Classified")</f>
        <v>Not Classified</v>
      </c>
      <c r="AB829" t="str">
        <f>IFERROR(_xlfn.XLOOKUP($B829,enrollment!$A$2:$A$801,enrollment!$I$2:$I$801),"")</f>
        <v>KY</v>
      </c>
      <c r="AC829">
        <f>IFERROR(_xlfn.XLOOKUP($B829,enrollment!$A$2:$A$801,enrollment!$L$2:$L$801),"")</f>
        <v>81</v>
      </c>
      <c r="AD829" t="str" cm="1">
        <f t="array" ref="AD829">_xlfn.IFS(AC829="","Unknown",AC829&lt;18,"0-17",AC829&lt;35,"18-34",AC829&lt;50,"35-49",AC829&lt;65,"50-64",TRUE,"65+")</f>
        <v>65+</v>
      </c>
      <c r="AE829">
        <f>IFERROR(_xlfn.XLOOKUP($B829,enrollment!$A$2:$A$801,enrollment!$O$2:$O$801),"")</f>
        <v>3456789012</v>
      </c>
      <c r="AF829">
        <f>IFERROR(_xlfn.XLOOKUP($AE829,providers!$B$2:$B$11,providers!$Q$2:$Q$11),"")</f>
        <v>4</v>
      </c>
      <c r="AG829" s="1">
        <f t="shared" si="12"/>
        <v>45536</v>
      </c>
    </row>
    <row r="830" spans="1:33" x14ac:dyDescent="0.25">
      <c r="A830" t="s">
        <v>1015</v>
      </c>
      <c r="B830" t="s">
        <v>1006</v>
      </c>
      <c r="C830">
        <v>2345678901</v>
      </c>
      <c r="D830">
        <v>2345678901</v>
      </c>
      <c r="E830" s="1">
        <v>45347</v>
      </c>
      <c r="F830" s="1">
        <v>45347</v>
      </c>
      <c r="G830" s="1">
        <v>45364</v>
      </c>
      <c r="H830" t="s">
        <v>28</v>
      </c>
      <c r="I830">
        <v>22</v>
      </c>
      <c r="J830" t="s">
        <v>29</v>
      </c>
      <c r="K830">
        <v>90837</v>
      </c>
      <c r="O830">
        <v>1</v>
      </c>
      <c r="P830">
        <v>245.36</v>
      </c>
      <c r="Q830">
        <v>181.75</v>
      </c>
      <c r="R830">
        <v>145.4</v>
      </c>
      <c r="S830">
        <v>36.35</v>
      </c>
      <c r="T830" t="s">
        <v>30</v>
      </c>
      <c r="X830" t="s">
        <v>31</v>
      </c>
      <c r="Y830" t="s">
        <v>32</v>
      </c>
      <c r="Z830" t="s">
        <v>33</v>
      </c>
      <c r="AA830" t="str">
        <f>IFERROR(_xlfn.XLOOKUP($J830,avoidable_ed_reference!$A$2:$A$13,avoidable_ed_reference!$C$2:$C$13),"Not Classified")</f>
        <v>Potentially Avoidable</v>
      </c>
      <c r="AB830" t="str">
        <f>IFERROR(_xlfn.XLOOKUP($B830,enrollment!$A$2:$A$801,enrollment!$I$2:$I$801),"")</f>
        <v>KY</v>
      </c>
      <c r="AC830">
        <f>IFERROR(_xlfn.XLOOKUP($B830,enrollment!$A$2:$A$801,enrollment!$L$2:$L$801),"")</f>
        <v>81</v>
      </c>
      <c r="AD830" t="str" cm="1">
        <f t="array" ref="AD830">_xlfn.IFS(AC830="","Unknown",AC830&lt;18,"0-17",AC830&lt;35,"18-34",AC830&lt;50,"35-49",AC830&lt;65,"50-64",TRUE,"65+")</f>
        <v>65+</v>
      </c>
      <c r="AE830">
        <f>IFERROR(_xlfn.XLOOKUP($B830,enrollment!$A$2:$A$801,enrollment!$O$2:$O$801),"")</f>
        <v>3456789012</v>
      </c>
      <c r="AF830">
        <f>IFERROR(_xlfn.XLOOKUP($AE830,providers!$B$2:$B$11,providers!$Q$2:$Q$11),"")</f>
        <v>4</v>
      </c>
      <c r="AG830" s="1">
        <f t="shared" si="12"/>
        <v>45323</v>
      </c>
    </row>
    <row r="831" spans="1:33" x14ac:dyDescent="0.25">
      <c r="A831" t="s">
        <v>1016</v>
      </c>
      <c r="B831" t="s">
        <v>1017</v>
      </c>
      <c r="C831">
        <v>9012345678</v>
      </c>
      <c r="D831">
        <v>9012345678</v>
      </c>
      <c r="E831" s="1">
        <v>45529</v>
      </c>
      <c r="F831" s="1">
        <v>45529</v>
      </c>
      <c r="G831" s="1">
        <v>45558</v>
      </c>
      <c r="H831" t="s">
        <v>28</v>
      </c>
      <c r="I831">
        <v>11</v>
      </c>
      <c r="J831" t="s">
        <v>35</v>
      </c>
      <c r="K831">
        <v>99213</v>
      </c>
      <c r="O831">
        <v>1</v>
      </c>
      <c r="P831">
        <v>212.53</v>
      </c>
      <c r="Q831">
        <v>157.43</v>
      </c>
      <c r="R831">
        <v>125.94</v>
      </c>
      <c r="S831">
        <v>31.49</v>
      </c>
      <c r="T831" t="s">
        <v>30</v>
      </c>
      <c r="X831" t="s">
        <v>43</v>
      </c>
      <c r="Y831" t="s">
        <v>44</v>
      </c>
      <c r="Z831" t="s">
        <v>39</v>
      </c>
      <c r="AA831" t="str">
        <f>IFERROR(_xlfn.XLOOKUP($J831,avoidable_ed_reference!$A$2:$A$13,avoidable_ed_reference!$C$2:$C$13),"Not Classified")</f>
        <v>Avoidable</v>
      </c>
      <c r="AB831" t="str">
        <f>IFERROR(_xlfn.XLOOKUP($B831,enrollment!$A$2:$A$801,enrollment!$I$2:$I$801),"")</f>
        <v>KY</v>
      </c>
      <c r="AC831">
        <f>IFERROR(_xlfn.XLOOKUP($B831,enrollment!$A$2:$A$801,enrollment!$L$2:$L$801),"")</f>
        <v>46</v>
      </c>
      <c r="AD831" t="str" cm="1">
        <f t="array" ref="AD831">_xlfn.IFS(AC831="","Unknown",AC831&lt;18,"0-17",AC831&lt;35,"18-34",AC831&lt;50,"35-49",AC831&lt;65,"50-64",TRUE,"65+")</f>
        <v>35-49</v>
      </c>
      <c r="AE831">
        <f>IFERROR(_xlfn.XLOOKUP($B831,enrollment!$A$2:$A$801,enrollment!$O$2:$O$801),"")</f>
        <v>9012345678</v>
      </c>
      <c r="AF831">
        <f>IFERROR(_xlfn.XLOOKUP($AE831,providers!$B$2:$B$11,providers!$Q$2:$Q$11),"")</f>
        <v>4.3</v>
      </c>
      <c r="AG831" s="1">
        <f t="shared" si="12"/>
        <v>45505</v>
      </c>
    </row>
    <row r="832" spans="1:33" x14ac:dyDescent="0.25">
      <c r="A832" t="s">
        <v>1018</v>
      </c>
      <c r="B832" t="s">
        <v>1017</v>
      </c>
      <c r="C832">
        <v>9012345678</v>
      </c>
      <c r="D832">
        <v>9012345678</v>
      </c>
      <c r="E832" s="1">
        <v>45367</v>
      </c>
      <c r="F832" s="1">
        <v>45367</v>
      </c>
      <c r="G832" s="1">
        <v>45381</v>
      </c>
      <c r="H832" t="s">
        <v>67</v>
      </c>
      <c r="I832">
        <v>21</v>
      </c>
      <c r="J832" t="s">
        <v>42</v>
      </c>
      <c r="K832">
        <v>99223</v>
      </c>
      <c r="O832">
        <v>1</v>
      </c>
      <c r="P832">
        <v>19460.16</v>
      </c>
      <c r="Q832">
        <v>12554.94</v>
      </c>
      <c r="R832">
        <v>10043.950000000001</v>
      </c>
      <c r="S832">
        <v>2510.9899999999998</v>
      </c>
      <c r="T832" t="s">
        <v>30</v>
      </c>
      <c r="V832">
        <v>1</v>
      </c>
      <c r="W832" s="2" t="s">
        <v>68</v>
      </c>
      <c r="X832" t="s">
        <v>43</v>
      </c>
      <c r="Y832" t="s">
        <v>44</v>
      </c>
      <c r="Z832" t="s">
        <v>69</v>
      </c>
      <c r="AA832" t="str">
        <f>IFERROR(_xlfn.XLOOKUP($J832,avoidable_ed_reference!$A$2:$A$13,avoidable_ed_reference!$C$2:$C$13),"Not Classified")</f>
        <v>Non-Avoidable</v>
      </c>
      <c r="AB832" t="str">
        <f>IFERROR(_xlfn.XLOOKUP($B832,enrollment!$A$2:$A$801,enrollment!$I$2:$I$801),"")</f>
        <v>KY</v>
      </c>
      <c r="AC832">
        <f>IFERROR(_xlfn.XLOOKUP($B832,enrollment!$A$2:$A$801,enrollment!$L$2:$L$801),"")</f>
        <v>46</v>
      </c>
      <c r="AD832" t="str" cm="1">
        <f t="array" ref="AD832">_xlfn.IFS(AC832="","Unknown",AC832&lt;18,"0-17",AC832&lt;35,"18-34",AC832&lt;50,"35-49",AC832&lt;65,"50-64",TRUE,"65+")</f>
        <v>35-49</v>
      </c>
      <c r="AE832">
        <f>IFERROR(_xlfn.XLOOKUP($B832,enrollment!$A$2:$A$801,enrollment!$O$2:$O$801),"")</f>
        <v>9012345678</v>
      </c>
      <c r="AF832">
        <f>IFERROR(_xlfn.XLOOKUP($AE832,providers!$B$2:$B$11,providers!$Q$2:$Q$11),"")</f>
        <v>4.3</v>
      </c>
      <c r="AG832" s="1">
        <f t="shared" si="12"/>
        <v>45352</v>
      </c>
    </row>
    <row r="833" spans="1:33" x14ac:dyDescent="0.25">
      <c r="A833" t="s">
        <v>1019</v>
      </c>
      <c r="B833" t="s">
        <v>1017</v>
      </c>
      <c r="C833">
        <v>5678901234</v>
      </c>
      <c r="D833">
        <v>5678901234</v>
      </c>
      <c r="E833" s="1">
        <v>45574</v>
      </c>
      <c r="F833" s="1">
        <v>45574</v>
      </c>
      <c r="G833" s="1">
        <v>45595</v>
      </c>
      <c r="H833" t="s">
        <v>28</v>
      </c>
      <c r="I833">
        <v>20</v>
      </c>
      <c r="J833" t="s">
        <v>35</v>
      </c>
      <c r="K833">
        <v>99213</v>
      </c>
      <c r="O833">
        <v>1</v>
      </c>
      <c r="P833">
        <v>159.66999999999999</v>
      </c>
      <c r="Q833">
        <v>122.82</v>
      </c>
      <c r="R833">
        <v>98.26</v>
      </c>
      <c r="S833">
        <v>24.56</v>
      </c>
      <c r="T833" t="s">
        <v>30</v>
      </c>
      <c r="X833" t="s">
        <v>43</v>
      </c>
      <c r="Y833" t="s">
        <v>44</v>
      </c>
      <c r="Z833" t="s">
        <v>36</v>
      </c>
      <c r="AA833" t="str">
        <f>IFERROR(_xlfn.XLOOKUP($J833,avoidable_ed_reference!$A$2:$A$13,avoidable_ed_reference!$C$2:$C$13),"Not Classified")</f>
        <v>Avoidable</v>
      </c>
      <c r="AB833" t="str">
        <f>IFERROR(_xlfn.XLOOKUP($B833,enrollment!$A$2:$A$801,enrollment!$I$2:$I$801),"")</f>
        <v>KY</v>
      </c>
      <c r="AC833">
        <f>IFERROR(_xlfn.XLOOKUP($B833,enrollment!$A$2:$A$801,enrollment!$L$2:$L$801),"")</f>
        <v>46</v>
      </c>
      <c r="AD833" t="str" cm="1">
        <f t="array" ref="AD833">_xlfn.IFS(AC833="","Unknown",AC833&lt;18,"0-17",AC833&lt;35,"18-34",AC833&lt;50,"35-49",AC833&lt;65,"50-64",TRUE,"65+")</f>
        <v>35-49</v>
      </c>
      <c r="AE833">
        <f>IFERROR(_xlfn.XLOOKUP($B833,enrollment!$A$2:$A$801,enrollment!$O$2:$O$801),"")</f>
        <v>9012345678</v>
      </c>
      <c r="AF833">
        <f>IFERROR(_xlfn.XLOOKUP($AE833,providers!$B$2:$B$11,providers!$Q$2:$Q$11),"")</f>
        <v>4.3</v>
      </c>
      <c r="AG833" s="1">
        <f t="shared" si="12"/>
        <v>45566</v>
      </c>
    </row>
    <row r="834" spans="1:33" x14ac:dyDescent="0.25">
      <c r="A834" t="s">
        <v>1020</v>
      </c>
      <c r="B834" t="s">
        <v>1017</v>
      </c>
      <c r="C834">
        <v>9012345678</v>
      </c>
      <c r="D834">
        <v>9012345678</v>
      </c>
      <c r="E834" s="1">
        <v>45523</v>
      </c>
      <c r="F834" s="1">
        <v>45523</v>
      </c>
      <c r="G834" s="1">
        <v>45539</v>
      </c>
      <c r="H834" t="s">
        <v>28</v>
      </c>
      <c r="I834">
        <v>11</v>
      </c>
      <c r="J834" t="s">
        <v>35</v>
      </c>
      <c r="K834">
        <v>99213</v>
      </c>
      <c r="O834">
        <v>1</v>
      </c>
      <c r="P834">
        <v>223.28</v>
      </c>
      <c r="Q834">
        <v>165.39</v>
      </c>
      <c r="R834">
        <v>132.31</v>
      </c>
      <c r="S834">
        <v>33.08</v>
      </c>
      <c r="T834" t="s">
        <v>30</v>
      </c>
      <c r="X834" t="s">
        <v>43</v>
      </c>
      <c r="Y834" t="s">
        <v>44</v>
      </c>
      <c r="Z834" t="s">
        <v>39</v>
      </c>
      <c r="AA834" t="str">
        <f>IFERROR(_xlfn.XLOOKUP($J834,avoidable_ed_reference!$A$2:$A$13,avoidable_ed_reference!$C$2:$C$13),"Not Classified")</f>
        <v>Avoidable</v>
      </c>
      <c r="AB834" t="str">
        <f>IFERROR(_xlfn.XLOOKUP($B834,enrollment!$A$2:$A$801,enrollment!$I$2:$I$801),"")</f>
        <v>KY</v>
      </c>
      <c r="AC834">
        <f>IFERROR(_xlfn.XLOOKUP($B834,enrollment!$A$2:$A$801,enrollment!$L$2:$L$801),"")</f>
        <v>46</v>
      </c>
      <c r="AD834" t="str" cm="1">
        <f t="array" ref="AD834">_xlfn.IFS(AC834="","Unknown",AC834&lt;18,"0-17",AC834&lt;35,"18-34",AC834&lt;50,"35-49",AC834&lt;65,"50-64",TRUE,"65+")</f>
        <v>35-49</v>
      </c>
      <c r="AE834">
        <f>IFERROR(_xlfn.XLOOKUP($B834,enrollment!$A$2:$A$801,enrollment!$O$2:$O$801),"")</f>
        <v>9012345678</v>
      </c>
      <c r="AF834">
        <f>IFERROR(_xlfn.XLOOKUP($AE834,providers!$B$2:$B$11,providers!$Q$2:$Q$11),"")</f>
        <v>4.3</v>
      </c>
      <c r="AG834" s="1">
        <f t="shared" si="12"/>
        <v>45505</v>
      </c>
    </row>
    <row r="835" spans="1:33" x14ac:dyDescent="0.25">
      <c r="A835" t="s">
        <v>1021</v>
      </c>
      <c r="B835" t="s">
        <v>1017</v>
      </c>
      <c r="C835">
        <v>9012345678</v>
      </c>
      <c r="D835">
        <v>9012345678</v>
      </c>
      <c r="E835" s="1">
        <v>45594</v>
      </c>
      <c r="F835" s="1">
        <v>45594</v>
      </c>
      <c r="G835" s="1">
        <v>45625</v>
      </c>
      <c r="H835" t="s">
        <v>28</v>
      </c>
      <c r="I835">
        <v>11</v>
      </c>
      <c r="J835" t="s">
        <v>47</v>
      </c>
      <c r="K835">
        <v>99213</v>
      </c>
      <c r="O835">
        <v>1</v>
      </c>
      <c r="P835">
        <v>199.5</v>
      </c>
      <c r="Q835">
        <v>147.78</v>
      </c>
      <c r="R835">
        <v>118.22</v>
      </c>
      <c r="S835">
        <v>29.56</v>
      </c>
      <c r="T835" t="s">
        <v>30</v>
      </c>
      <c r="X835" t="s">
        <v>43</v>
      </c>
      <c r="Y835" t="s">
        <v>44</v>
      </c>
      <c r="Z835" t="s">
        <v>39</v>
      </c>
      <c r="AA835" t="str">
        <f>IFERROR(_xlfn.XLOOKUP($J835,avoidable_ed_reference!$A$2:$A$13,avoidable_ed_reference!$C$2:$C$13),"Not Classified")</f>
        <v>Not Classified</v>
      </c>
      <c r="AB835" t="str">
        <f>IFERROR(_xlfn.XLOOKUP($B835,enrollment!$A$2:$A$801,enrollment!$I$2:$I$801),"")</f>
        <v>KY</v>
      </c>
      <c r="AC835">
        <f>IFERROR(_xlfn.XLOOKUP($B835,enrollment!$A$2:$A$801,enrollment!$L$2:$L$801),"")</f>
        <v>46</v>
      </c>
      <c r="AD835" t="str" cm="1">
        <f t="array" ref="AD835">_xlfn.IFS(AC835="","Unknown",AC835&lt;18,"0-17",AC835&lt;35,"18-34",AC835&lt;50,"35-49",AC835&lt;65,"50-64",TRUE,"65+")</f>
        <v>35-49</v>
      </c>
      <c r="AE835">
        <f>IFERROR(_xlfn.XLOOKUP($B835,enrollment!$A$2:$A$801,enrollment!$O$2:$O$801),"")</f>
        <v>9012345678</v>
      </c>
      <c r="AF835">
        <f>IFERROR(_xlfn.XLOOKUP($AE835,providers!$B$2:$B$11,providers!$Q$2:$Q$11),"")</f>
        <v>4.3</v>
      </c>
      <c r="AG835" s="1">
        <f t="shared" ref="AG835:AG898" si="13">EOMONTH(E835,-1)+1</f>
        <v>45566</v>
      </c>
    </row>
    <row r="836" spans="1:33" x14ac:dyDescent="0.25">
      <c r="A836" t="s">
        <v>1022</v>
      </c>
      <c r="B836" t="s">
        <v>1017</v>
      </c>
      <c r="C836">
        <v>2345678901</v>
      </c>
      <c r="D836">
        <v>2345678901</v>
      </c>
      <c r="E836" s="1">
        <v>45583</v>
      </c>
      <c r="F836" s="1">
        <v>45583</v>
      </c>
      <c r="G836" s="1">
        <v>45617</v>
      </c>
      <c r="H836" t="s">
        <v>28</v>
      </c>
      <c r="I836">
        <v>22</v>
      </c>
      <c r="J836" t="s">
        <v>29</v>
      </c>
      <c r="K836">
        <v>90837</v>
      </c>
      <c r="O836">
        <v>1</v>
      </c>
      <c r="P836">
        <v>281.35000000000002</v>
      </c>
      <c r="Q836">
        <v>208.41</v>
      </c>
      <c r="R836">
        <v>166.73</v>
      </c>
      <c r="S836">
        <v>41.68</v>
      </c>
      <c r="T836" t="s">
        <v>30</v>
      </c>
      <c r="X836" t="s">
        <v>43</v>
      </c>
      <c r="Y836" t="s">
        <v>44</v>
      </c>
      <c r="Z836" t="s">
        <v>33</v>
      </c>
      <c r="AA836" t="str">
        <f>IFERROR(_xlfn.XLOOKUP($J836,avoidable_ed_reference!$A$2:$A$13,avoidable_ed_reference!$C$2:$C$13),"Not Classified")</f>
        <v>Potentially Avoidable</v>
      </c>
      <c r="AB836" t="str">
        <f>IFERROR(_xlfn.XLOOKUP($B836,enrollment!$A$2:$A$801,enrollment!$I$2:$I$801),"")</f>
        <v>KY</v>
      </c>
      <c r="AC836">
        <f>IFERROR(_xlfn.XLOOKUP($B836,enrollment!$A$2:$A$801,enrollment!$L$2:$L$801),"")</f>
        <v>46</v>
      </c>
      <c r="AD836" t="str" cm="1">
        <f t="array" ref="AD836">_xlfn.IFS(AC836="","Unknown",AC836&lt;18,"0-17",AC836&lt;35,"18-34",AC836&lt;50,"35-49",AC836&lt;65,"50-64",TRUE,"65+")</f>
        <v>35-49</v>
      </c>
      <c r="AE836">
        <f>IFERROR(_xlfn.XLOOKUP($B836,enrollment!$A$2:$A$801,enrollment!$O$2:$O$801),"")</f>
        <v>9012345678</v>
      </c>
      <c r="AF836">
        <f>IFERROR(_xlfn.XLOOKUP($AE836,providers!$B$2:$B$11,providers!$Q$2:$Q$11),"")</f>
        <v>4.3</v>
      </c>
      <c r="AG836" s="1">
        <f t="shared" si="13"/>
        <v>45566</v>
      </c>
    </row>
    <row r="837" spans="1:33" x14ac:dyDescent="0.25">
      <c r="A837" t="s">
        <v>1023</v>
      </c>
      <c r="B837" t="s">
        <v>1017</v>
      </c>
      <c r="C837">
        <v>9012345678</v>
      </c>
      <c r="D837">
        <v>9012345678</v>
      </c>
      <c r="E837" s="1">
        <v>45633</v>
      </c>
      <c r="F837" s="1">
        <v>45633</v>
      </c>
      <c r="G837" s="1">
        <v>45648</v>
      </c>
      <c r="H837" t="s">
        <v>28</v>
      </c>
      <c r="I837">
        <v>11</v>
      </c>
      <c r="J837" t="s">
        <v>47</v>
      </c>
      <c r="K837">
        <v>99213</v>
      </c>
      <c r="O837">
        <v>1</v>
      </c>
      <c r="P837">
        <v>172.72</v>
      </c>
      <c r="Q837">
        <v>127.94</v>
      </c>
      <c r="R837">
        <v>102.35</v>
      </c>
      <c r="S837">
        <v>25.59</v>
      </c>
      <c r="T837" t="s">
        <v>30</v>
      </c>
      <c r="X837" t="s">
        <v>43</v>
      </c>
      <c r="Y837" t="s">
        <v>44</v>
      </c>
      <c r="Z837" t="s">
        <v>39</v>
      </c>
      <c r="AA837" t="str">
        <f>IFERROR(_xlfn.XLOOKUP($J837,avoidable_ed_reference!$A$2:$A$13,avoidable_ed_reference!$C$2:$C$13),"Not Classified")</f>
        <v>Not Classified</v>
      </c>
      <c r="AB837" t="str">
        <f>IFERROR(_xlfn.XLOOKUP($B837,enrollment!$A$2:$A$801,enrollment!$I$2:$I$801),"")</f>
        <v>KY</v>
      </c>
      <c r="AC837">
        <f>IFERROR(_xlfn.XLOOKUP($B837,enrollment!$A$2:$A$801,enrollment!$L$2:$L$801),"")</f>
        <v>46</v>
      </c>
      <c r="AD837" t="str" cm="1">
        <f t="array" ref="AD837">_xlfn.IFS(AC837="","Unknown",AC837&lt;18,"0-17",AC837&lt;35,"18-34",AC837&lt;50,"35-49",AC837&lt;65,"50-64",TRUE,"65+")</f>
        <v>35-49</v>
      </c>
      <c r="AE837">
        <f>IFERROR(_xlfn.XLOOKUP($B837,enrollment!$A$2:$A$801,enrollment!$O$2:$O$801),"")</f>
        <v>9012345678</v>
      </c>
      <c r="AF837">
        <f>IFERROR(_xlfn.XLOOKUP($AE837,providers!$B$2:$B$11,providers!$Q$2:$Q$11),"")</f>
        <v>4.3</v>
      </c>
      <c r="AG837" s="1">
        <f t="shared" si="13"/>
        <v>45627</v>
      </c>
    </row>
    <row r="838" spans="1:33" x14ac:dyDescent="0.25">
      <c r="A838" t="s">
        <v>1024</v>
      </c>
      <c r="B838" t="s">
        <v>1017</v>
      </c>
      <c r="C838">
        <v>9012345678</v>
      </c>
      <c r="D838">
        <v>9012345678</v>
      </c>
      <c r="E838" s="1">
        <v>45455</v>
      </c>
      <c r="F838" s="1">
        <v>45455</v>
      </c>
      <c r="G838" s="1">
        <v>45485</v>
      </c>
      <c r="H838" t="s">
        <v>28</v>
      </c>
      <c r="I838">
        <v>11</v>
      </c>
      <c r="J838" t="s">
        <v>35</v>
      </c>
      <c r="K838">
        <v>99213</v>
      </c>
      <c r="O838">
        <v>1</v>
      </c>
      <c r="P838">
        <v>196.03</v>
      </c>
      <c r="Q838">
        <v>145.21</v>
      </c>
      <c r="R838">
        <v>116.17</v>
      </c>
      <c r="S838">
        <v>29.04</v>
      </c>
      <c r="T838" t="s">
        <v>30</v>
      </c>
      <c r="X838" t="s">
        <v>43</v>
      </c>
      <c r="Y838" t="s">
        <v>44</v>
      </c>
      <c r="Z838" t="s">
        <v>39</v>
      </c>
      <c r="AA838" t="str">
        <f>IFERROR(_xlfn.XLOOKUP($J838,avoidable_ed_reference!$A$2:$A$13,avoidable_ed_reference!$C$2:$C$13),"Not Classified")</f>
        <v>Avoidable</v>
      </c>
      <c r="AB838" t="str">
        <f>IFERROR(_xlfn.XLOOKUP($B838,enrollment!$A$2:$A$801,enrollment!$I$2:$I$801),"")</f>
        <v>KY</v>
      </c>
      <c r="AC838">
        <f>IFERROR(_xlfn.XLOOKUP($B838,enrollment!$A$2:$A$801,enrollment!$L$2:$L$801),"")</f>
        <v>46</v>
      </c>
      <c r="AD838" t="str" cm="1">
        <f t="array" ref="AD838">_xlfn.IFS(AC838="","Unknown",AC838&lt;18,"0-17",AC838&lt;35,"18-34",AC838&lt;50,"35-49",AC838&lt;65,"50-64",TRUE,"65+")</f>
        <v>35-49</v>
      </c>
      <c r="AE838">
        <f>IFERROR(_xlfn.XLOOKUP($B838,enrollment!$A$2:$A$801,enrollment!$O$2:$O$801),"")</f>
        <v>9012345678</v>
      </c>
      <c r="AF838">
        <f>IFERROR(_xlfn.XLOOKUP($AE838,providers!$B$2:$B$11,providers!$Q$2:$Q$11),"")</f>
        <v>4.3</v>
      </c>
      <c r="AG838" s="1">
        <f t="shared" si="13"/>
        <v>45444</v>
      </c>
    </row>
    <row r="839" spans="1:33" x14ac:dyDescent="0.25">
      <c r="A839" t="s">
        <v>1025</v>
      </c>
      <c r="B839" t="s">
        <v>1017</v>
      </c>
      <c r="C839">
        <v>2345678901</v>
      </c>
      <c r="D839">
        <v>2345678901</v>
      </c>
      <c r="E839" s="1">
        <v>45546</v>
      </c>
      <c r="F839" s="1">
        <v>45546</v>
      </c>
      <c r="G839" s="1">
        <v>45570</v>
      </c>
      <c r="H839" t="s">
        <v>28</v>
      </c>
      <c r="I839">
        <v>23</v>
      </c>
      <c r="J839" t="s">
        <v>221</v>
      </c>
      <c r="K839">
        <v>99284</v>
      </c>
      <c r="O839">
        <v>1</v>
      </c>
      <c r="P839">
        <v>2202.4299999999998</v>
      </c>
      <c r="Q839">
        <v>1223.57</v>
      </c>
      <c r="R839">
        <v>978.86</v>
      </c>
      <c r="S839">
        <v>244.71</v>
      </c>
      <c r="T839" t="s">
        <v>30</v>
      </c>
      <c r="X839" t="s">
        <v>43</v>
      </c>
      <c r="Y839" t="s">
        <v>44</v>
      </c>
      <c r="Z839" t="s">
        <v>45</v>
      </c>
      <c r="AA839" t="str">
        <f>IFERROR(_xlfn.XLOOKUP($J839,avoidable_ed_reference!$A$2:$A$13,avoidable_ed_reference!$C$2:$C$13),"Not Classified")</f>
        <v>Avoidable</v>
      </c>
      <c r="AB839" t="str">
        <f>IFERROR(_xlfn.XLOOKUP($B839,enrollment!$A$2:$A$801,enrollment!$I$2:$I$801),"")</f>
        <v>KY</v>
      </c>
      <c r="AC839">
        <f>IFERROR(_xlfn.XLOOKUP($B839,enrollment!$A$2:$A$801,enrollment!$L$2:$L$801),"")</f>
        <v>46</v>
      </c>
      <c r="AD839" t="str" cm="1">
        <f t="array" ref="AD839">_xlfn.IFS(AC839="","Unknown",AC839&lt;18,"0-17",AC839&lt;35,"18-34",AC839&lt;50,"35-49",AC839&lt;65,"50-64",TRUE,"65+")</f>
        <v>35-49</v>
      </c>
      <c r="AE839">
        <f>IFERROR(_xlfn.XLOOKUP($B839,enrollment!$A$2:$A$801,enrollment!$O$2:$O$801),"")</f>
        <v>9012345678</v>
      </c>
      <c r="AF839">
        <f>IFERROR(_xlfn.XLOOKUP($AE839,providers!$B$2:$B$11,providers!$Q$2:$Q$11),"")</f>
        <v>4.3</v>
      </c>
      <c r="AG839" s="1">
        <f t="shared" si="13"/>
        <v>45536</v>
      </c>
    </row>
    <row r="840" spans="1:33" x14ac:dyDescent="0.25">
      <c r="A840" t="s">
        <v>1026</v>
      </c>
      <c r="B840" t="s">
        <v>1027</v>
      </c>
      <c r="C840">
        <v>5678901234</v>
      </c>
      <c r="D840">
        <v>5678901234</v>
      </c>
      <c r="E840" s="1">
        <v>45497</v>
      </c>
      <c r="F840" s="1">
        <v>45497</v>
      </c>
      <c r="G840" s="1">
        <v>45525</v>
      </c>
      <c r="H840" t="s">
        <v>28</v>
      </c>
      <c r="I840">
        <v>20</v>
      </c>
      <c r="J840" t="s">
        <v>35</v>
      </c>
      <c r="K840">
        <v>99213</v>
      </c>
      <c r="O840">
        <v>1</v>
      </c>
      <c r="P840">
        <v>176.71</v>
      </c>
      <c r="Q840">
        <v>135.93</v>
      </c>
      <c r="R840">
        <v>108.74</v>
      </c>
      <c r="S840">
        <v>27.19</v>
      </c>
      <c r="T840" t="s">
        <v>30</v>
      </c>
      <c r="X840" t="s">
        <v>52</v>
      </c>
      <c r="Y840" t="s">
        <v>44</v>
      </c>
      <c r="Z840" t="s">
        <v>36</v>
      </c>
      <c r="AA840" t="str">
        <f>IFERROR(_xlfn.XLOOKUP($J840,avoidable_ed_reference!$A$2:$A$13,avoidable_ed_reference!$C$2:$C$13),"Not Classified")</f>
        <v>Avoidable</v>
      </c>
      <c r="AB840" t="str">
        <f>IFERROR(_xlfn.XLOOKUP($B840,enrollment!$A$2:$A$801,enrollment!$I$2:$I$801),"")</f>
        <v>KY</v>
      </c>
      <c r="AC840">
        <f>IFERROR(_xlfn.XLOOKUP($B840,enrollment!$A$2:$A$801,enrollment!$L$2:$L$801),"")</f>
        <v>47</v>
      </c>
      <c r="AD840" t="str" cm="1">
        <f t="array" ref="AD840">_xlfn.IFS(AC840="","Unknown",AC840&lt;18,"0-17",AC840&lt;35,"18-34",AC840&lt;50,"35-49",AC840&lt;65,"50-64",TRUE,"65+")</f>
        <v>35-49</v>
      </c>
      <c r="AE840">
        <f>IFERROR(_xlfn.XLOOKUP($B840,enrollment!$A$2:$A$801,enrollment!$O$2:$O$801),"")</f>
        <v>3456789012</v>
      </c>
      <c r="AF840">
        <f>IFERROR(_xlfn.XLOOKUP($AE840,providers!$B$2:$B$11,providers!$Q$2:$Q$11),"")</f>
        <v>4</v>
      </c>
      <c r="AG840" s="1">
        <f t="shared" si="13"/>
        <v>45474</v>
      </c>
    </row>
    <row r="841" spans="1:33" x14ac:dyDescent="0.25">
      <c r="A841" t="s">
        <v>1028</v>
      </c>
      <c r="B841" t="s">
        <v>1027</v>
      </c>
      <c r="C841">
        <v>2345678901</v>
      </c>
      <c r="D841">
        <v>2345678901</v>
      </c>
      <c r="E841" s="1">
        <v>45396</v>
      </c>
      <c r="F841" s="1">
        <v>45396</v>
      </c>
      <c r="G841" s="1">
        <v>45421</v>
      </c>
      <c r="H841" t="s">
        <v>59</v>
      </c>
      <c r="J841" t="s">
        <v>47</v>
      </c>
      <c r="L841" s="2" t="s">
        <v>151</v>
      </c>
      <c r="M841" t="s">
        <v>152</v>
      </c>
      <c r="N841" t="s">
        <v>153</v>
      </c>
      <c r="O841">
        <v>1</v>
      </c>
      <c r="P841">
        <v>1037.42</v>
      </c>
      <c r="Q841">
        <v>943.11</v>
      </c>
      <c r="R841">
        <v>754.49</v>
      </c>
      <c r="S841">
        <v>188.62</v>
      </c>
      <c r="T841" t="s">
        <v>30</v>
      </c>
      <c r="X841" t="s">
        <v>52</v>
      </c>
      <c r="Y841" t="s">
        <v>44</v>
      </c>
      <c r="Z841" t="s">
        <v>64</v>
      </c>
      <c r="AA841" t="str">
        <f>IFERROR(_xlfn.XLOOKUP($J841,avoidable_ed_reference!$A$2:$A$13,avoidable_ed_reference!$C$2:$C$13),"Not Classified")</f>
        <v>Not Classified</v>
      </c>
      <c r="AB841" t="str">
        <f>IFERROR(_xlfn.XLOOKUP($B841,enrollment!$A$2:$A$801,enrollment!$I$2:$I$801),"")</f>
        <v>KY</v>
      </c>
      <c r="AC841">
        <f>IFERROR(_xlfn.XLOOKUP($B841,enrollment!$A$2:$A$801,enrollment!$L$2:$L$801),"")</f>
        <v>47</v>
      </c>
      <c r="AD841" t="str" cm="1">
        <f t="array" ref="AD841">_xlfn.IFS(AC841="","Unknown",AC841&lt;18,"0-17",AC841&lt;35,"18-34",AC841&lt;50,"35-49",AC841&lt;65,"50-64",TRUE,"65+")</f>
        <v>35-49</v>
      </c>
      <c r="AE841">
        <f>IFERROR(_xlfn.XLOOKUP($B841,enrollment!$A$2:$A$801,enrollment!$O$2:$O$801),"")</f>
        <v>3456789012</v>
      </c>
      <c r="AF841">
        <f>IFERROR(_xlfn.XLOOKUP($AE841,providers!$B$2:$B$11,providers!$Q$2:$Q$11),"")</f>
        <v>4</v>
      </c>
      <c r="AG841" s="1">
        <f t="shared" si="13"/>
        <v>45383</v>
      </c>
    </row>
    <row r="842" spans="1:33" x14ac:dyDescent="0.25">
      <c r="A842" t="s">
        <v>1029</v>
      </c>
      <c r="B842" t="s">
        <v>1027</v>
      </c>
      <c r="C842">
        <v>9012345678</v>
      </c>
      <c r="D842">
        <v>9012345678</v>
      </c>
      <c r="E842" s="1">
        <v>45598</v>
      </c>
      <c r="F842" s="1">
        <v>45598</v>
      </c>
      <c r="G842" s="1">
        <v>45625</v>
      </c>
      <c r="H842" t="s">
        <v>67</v>
      </c>
      <c r="I842">
        <v>21</v>
      </c>
      <c r="J842" t="s">
        <v>80</v>
      </c>
      <c r="K842">
        <v>99223</v>
      </c>
      <c r="O842">
        <v>1</v>
      </c>
      <c r="P842">
        <v>19838.22</v>
      </c>
      <c r="Q842">
        <v>12798.85</v>
      </c>
      <c r="R842">
        <v>10239.08</v>
      </c>
      <c r="S842">
        <v>2559.77</v>
      </c>
      <c r="T842" t="s">
        <v>30</v>
      </c>
      <c r="V842">
        <v>1</v>
      </c>
      <c r="W842" s="2" t="s">
        <v>68</v>
      </c>
      <c r="X842" t="s">
        <v>52</v>
      </c>
      <c r="Y842" t="s">
        <v>44</v>
      </c>
      <c r="Z842" t="s">
        <v>69</v>
      </c>
      <c r="AA842" t="str">
        <f>IFERROR(_xlfn.XLOOKUP($J842,avoidable_ed_reference!$A$2:$A$13,avoidable_ed_reference!$C$2:$C$13),"Not Classified")</f>
        <v>Non-Avoidable</v>
      </c>
      <c r="AB842" t="str">
        <f>IFERROR(_xlfn.XLOOKUP($B842,enrollment!$A$2:$A$801,enrollment!$I$2:$I$801),"")</f>
        <v>KY</v>
      </c>
      <c r="AC842">
        <f>IFERROR(_xlfn.XLOOKUP($B842,enrollment!$A$2:$A$801,enrollment!$L$2:$L$801),"")</f>
        <v>47</v>
      </c>
      <c r="AD842" t="str" cm="1">
        <f t="array" ref="AD842">_xlfn.IFS(AC842="","Unknown",AC842&lt;18,"0-17",AC842&lt;35,"18-34",AC842&lt;50,"35-49",AC842&lt;65,"50-64",TRUE,"65+")</f>
        <v>35-49</v>
      </c>
      <c r="AE842">
        <f>IFERROR(_xlfn.XLOOKUP($B842,enrollment!$A$2:$A$801,enrollment!$O$2:$O$801),"")</f>
        <v>3456789012</v>
      </c>
      <c r="AF842">
        <f>IFERROR(_xlfn.XLOOKUP($AE842,providers!$B$2:$B$11,providers!$Q$2:$Q$11),"")</f>
        <v>4</v>
      </c>
      <c r="AG842" s="1">
        <f t="shared" si="13"/>
        <v>45597</v>
      </c>
    </row>
    <row r="843" spans="1:33" x14ac:dyDescent="0.25">
      <c r="A843" t="s">
        <v>1030</v>
      </c>
      <c r="B843" t="s">
        <v>1027</v>
      </c>
      <c r="C843">
        <v>7890123456</v>
      </c>
      <c r="D843">
        <v>7890123456</v>
      </c>
      <c r="E843" s="1">
        <v>45367</v>
      </c>
      <c r="F843" s="1">
        <v>45367</v>
      </c>
      <c r="G843" s="1">
        <v>45388</v>
      </c>
      <c r="H843" t="s">
        <v>59</v>
      </c>
      <c r="J843" t="s">
        <v>47</v>
      </c>
      <c r="L843" s="2" t="s">
        <v>151</v>
      </c>
      <c r="M843" t="s">
        <v>152</v>
      </c>
      <c r="N843" t="s">
        <v>153</v>
      </c>
      <c r="O843">
        <v>1</v>
      </c>
      <c r="P843">
        <v>1059.93</v>
      </c>
      <c r="Q843">
        <v>963.57</v>
      </c>
      <c r="R843">
        <v>770.86</v>
      </c>
      <c r="S843">
        <v>192.71</v>
      </c>
      <c r="T843" t="s">
        <v>30</v>
      </c>
      <c r="X843" t="s">
        <v>52</v>
      </c>
      <c r="Y843" t="s">
        <v>44</v>
      </c>
      <c r="Z843" t="s">
        <v>64</v>
      </c>
      <c r="AA843" t="str">
        <f>IFERROR(_xlfn.XLOOKUP($J843,avoidable_ed_reference!$A$2:$A$13,avoidable_ed_reference!$C$2:$C$13),"Not Classified")</f>
        <v>Not Classified</v>
      </c>
      <c r="AB843" t="str">
        <f>IFERROR(_xlfn.XLOOKUP($B843,enrollment!$A$2:$A$801,enrollment!$I$2:$I$801),"")</f>
        <v>KY</v>
      </c>
      <c r="AC843">
        <f>IFERROR(_xlfn.XLOOKUP($B843,enrollment!$A$2:$A$801,enrollment!$L$2:$L$801),"")</f>
        <v>47</v>
      </c>
      <c r="AD843" t="str" cm="1">
        <f t="array" ref="AD843">_xlfn.IFS(AC843="","Unknown",AC843&lt;18,"0-17",AC843&lt;35,"18-34",AC843&lt;50,"35-49",AC843&lt;65,"50-64",TRUE,"65+")</f>
        <v>35-49</v>
      </c>
      <c r="AE843">
        <f>IFERROR(_xlfn.XLOOKUP($B843,enrollment!$A$2:$A$801,enrollment!$O$2:$O$801),"")</f>
        <v>3456789012</v>
      </c>
      <c r="AF843">
        <f>IFERROR(_xlfn.XLOOKUP($AE843,providers!$B$2:$B$11,providers!$Q$2:$Q$11),"")</f>
        <v>4</v>
      </c>
      <c r="AG843" s="1">
        <f t="shared" si="13"/>
        <v>45352</v>
      </c>
    </row>
    <row r="844" spans="1:33" x14ac:dyDescent="0.25">
      <c r="A844" t="s">
        <v>1031</v>
      </c>
      <c r="B844" t="s">
        <v>1027</v>
      </c>
      <c r="C844">
        <v>3456789012</v>
      </c>
      <c r="D844">
        <v>3456789012</v>
      </c>
      <c r="E844" s="1">
        <v>45349</v>
      </c>
      <c r="F844" s="1">
        <v>45349</v>
      </c>
      <c r="G844" s="1">
        <v>45370</v>
      </c>
      <c r="H844" t="s">
        <v>28</v>
      </c>
      <c r="I844">
        <v>11</v>
      </c>
      <c r="J844" t="s">
        <v>38</v>
      </c>
      <c r="K844">
        <v>99213</v>
      </c>
      <c r="O844">
        <v>1</v>
      </c>
      <c r="P844">
        <v>194.68</v>
      </c>
      <c r="Q844">
        <v>144.21</v>
      </c>
      <c r="R844">
        <v>115.37</v>
      </c>
      <c r="S844">
        <v>28.84</v>
      </c>
      <c r="T844" t="s">
        <v>30</v>
      </c>
      <c r="X844" t="s">
        <v>52</v>
      </c>
      <c r="Y844" t="s">
        <v>44</v>
      </c>
      <c r="Z844" t="s">
        <v>39</v>
      </c>
      <c r="AA844" t="str">
        <f>IFERROR(_xlfn.XLOOKUP($J844,avoidable_ed_reference!$A$2:$A$13,avoidable_ed_reference!$C$2:$C$13),"Not Classified")</f>
        <v>Not Classified</v>
      </c>
      <c r="AB844" t="str">
        <f>IFERROR(_xlfn.XLOOKUP($B844,enrollment!$A$2:$A$801,enrollment!$I$2:$I$801),"")</f>
        <v>KY</v>
      </c>
      <c r="AC844">
        <f>IFERROR(_xlfn.XLOOKUP($B844,enrollment!$A$2:$A$801,enrollment!$L$2:$L$801),"")</f>
        <v>47</v>
      </c>
      <c r="AD844" t="str" cm="1">
        <f t="array" ref="AD844">_xlfn.IFS(AC844="","Unknown",AC844&lt;18,"0-17",AC844&lt;35,"18-34",AC844&lt;50,"35-49",AC844&lt;65,"50-64",TRUE,"65+")</f>
        <v>35-49</v>
      </c>
      <c r="AE844">
        <f>IFERROR(_xlfn.XLOOKUP($B844,enrollment!$A$2:$A$801,enrollment!$O$2:$O$801),"")</f>
        <v>3456789012</v>
      </c>
      <c r="AF844">
        <f>IFERROR(_xlfn.XLOOKUP($AE844,providers!$B$2:$B$11,providers!$Q$2:$Q$11),"")</f>
        <v>4</v>
      </c>
      <c r="AG844" s="1">
        <f t="shared" si="13"/>
        <v>45323</v>
      </c>
    </row>
    <row r="845" spans="1:33" x14ac:dyDescent="0.25">
      <c r="A845" t="s">
        <v>1032</v>
      </c>
      <c r="B845" t="s">
        <v>1027</v>
      </c>
      <c r="C845">
        <v>3456789012</v>
      </c>
      <c r="D845">
        <v>3456789012</v>
      </c>
      <c r="E845" s="1">
        <v>45325</v>
      </c>
      <c r="F845" s="1">
        <v>45325</v>
      </c>
      <c r="G845" s="1">
        <v>45341</v>
      </c>
      <c r="H845" t="s">
        <v>28</v>
      </c>
      <c r="I845">
        <v>11</v>
      </c>
      <c r="J845" t="s">
        <v>35</v>
      </c>
      <c r="K845">
        <v>99213</v>
      </c>
      <c r="O845">
        <v>1</v>
      </c>
      <c r="P845">
        <v>188.49</v>
      </c>
      <c r="Q845">
        <v>139.62</v>
      </c>
      <c r="R845">
        <v>111.7</v>
      </c>
      <c r="S845">
        <v>27.92</v>
      </c>
      <c r="T845" t="s">
        <v>30</v>
      </c>
      <c r="X845" t="s">
        <v>52</v>
      </c>
      <c r="Y845" t="s">
        <v>44</v>
      </c>
      <c r="Z845" t="s">
        <v>39</v>
      </c>
      <c r="AA845" t="str">
        <f>IFERROR(_xlfn.XLOOKUP($J845,avoidable_ed_reference!$A$2:$A$13,avoidable_ed_reference!$C$2:$C$13),"Not Classified")</f>
        <v>Avoidable</v>
      </c>
      <c r="AB845" t="str">
        <f>IFERROR(_xlfn.XLOOKUP($B845,enrollment!$A$2:$A$801,enrollment!$I$2:$I$801),"")</f>
        <v>KY</v>
      </c>
      <c r="AC845">
        <f>IFERROR(_xlfn.XLOOKUP($B845,enrollment!$A$2:$A$801,enrollment!$L$2:$L$801),"")</f>
        <v>47</v>
      </c>
      <c r="AD845" t="str" cm="1">
        <f t="array" ref="AD845">_xlfn.IFS(AC845="","Unknown",AC845&lt;18,"0-17",AC845&lt;35,"18-34",AC845&lt;50,"35-49",AC845&lt;65,"50-64",TRUE,"65+")</f>
        <v>35-49</v>
      </c>
      <c r="AE845">
        <f>IFERROR(_xlfn.XLOOKUP($B845,enrollment!$A$2:$A$801,enrollment!$O$2:$O$801),"")</f>
        <v>3456789012</v>
      </c>
      <c r="AF845">
        <f>IFERROR(_xlfn.XLOOKUP($AE845,providers!$B$2:$B$11,providers!$Q$2:$Q$11),"")</f>
        <v>4</v>
      </c>
      <c r="AG845" s="1">
        <f t="shared" si="13"/>
        <v>45323</v>
      </c>
    </row>
    <row r="846" spans="1:33" x14ac:dyDescent="0.25">
      <c r="A846" t="s">
        <v>1033</v>
      </c>
      <c r="B846" t="s">
        <v>1027</v>
      </c>
      <c r="C846">
        <v>3456789012</v>
      </c>
      <c r="D846">
        <v>3456789012</v>
      </c>
      <c r="E846" s="1">
        <v>45354</v>
      </c>
      <c r="F846" s="1">
        <v>45354</v>
      </c>
      <c r="G846" s="1">
        <v>45376</v>
      </c>
      <c r="H846" t="s">
        <v>28</v>
      </c>
      <c r="I846">
        <v>23</v>
      </c>
      <c r="J846" t="s">
        <v>127</v>
      </c>
      <c r="K846">
        <v>99284</v>
      </c>
      <c r="O846">
        <v>1</v>
      </c>
      <c r="P846">
        <v>2171.86</v>
      </c>
      <c r="Q846">
        <v>1206.5899999999999</v>
      </c>
      <c r="R846">
        <v>965.27</v>
      </c>
      <c r="S846">
        <v>241.32</v>
      </c>
      <c r="T846" t="s">
        <v>30</v>
      </c>
      <c r="X846" t="s">
        <v>52</v>
      </c>
      <c r="Y846" t="s">
        <v>44</v>
      </c>
      <c r="Z846" t="s">
        <v>45</v>
      </c>
      <c r="AA846" t="str">
        <f>IFERROR(_xlfn.XLOOKUP($J846,avoidable_ed_reference!$A$2:$A$13,avoidable_ed_reference!$C$2:$C$13),"Not Classified")</f>
        <v>Avoidable</v>
      </c>
      <c r="AB846" t="str">
        <f>IFERROR(_xlfn.XLOOKUP($B846,enrollment!$A$2:$A$801,enrollment!$I$2:$I$801),"")</f>
        <v>KY</v>
      </c>
      <c r="AC846">
        <f>IFERROR(_xlfn.XLOOKUP($B846,enrollment!$A$2:$A$801,enrollment!$L$2:$L$801),"")</f>
        <v>47</v>
      </c>
      <c r="AD846" t="str" cm="1">
        <f t="array" ref="AD846">_xlfn.IFS(AC846="","Unknown",AC846&lt;18,"0-17",AC846&lt;35,"18-34",AC846&lt;50,"35-49",AC846&lt;65,"50-64",TRUE,"65+")</f>
        <v>35-49</v>
      </c>
      <c r="AE846">
        <f>IFERROR(_xlfn.XLOOKUP($B846,enrollment!$A$2:$A$801,enrollment!$O$2:$O$801),"")</f>
        <v>3456789012</v>
      </c>
      <c r="AF846">
        <f>IFERROR(_xlfn.XLOOKUP($AE846,providers!$B$2:$B$11,providers!$Q$2:$Q$11),"")</f>
        <v>4</v>
      </c>
      <c r="AG846" s="1">
        <f t="shared" si="13"/>
        <v>45352</v>
      </c>
    </row>
    <row r="847" spans="1:33" x14ac:dyDescent="0.25">
      <c r="A847" t="s">
        <v>1034</v>
      </c>
      <c r="B847" t="s">
        <v>1027</v>
      </c>
      <c r="C847">
        <v>3456789012</v>
      </c>
      <c r="D847">
        <v>3456789012</v>
      </c>
      <c r="E847" s="1">
        <v>45489</v>
      </c>
      <c r="F847" s="1">
        <v>45489</v>
      </c>
      <c r="G847" s="1">
        <v>45519</v>
      </c>
      <c r="H847" t="s">
        <v>28</v>
      </c>
      <c r="I847">
        <v>11</v>
      </c>
      <c r="J847" t="s">
        <v>47</v>
      </c>
      <c r="K847">
        <v>99213</v>
      </c>
      <c r="O847">
        <v>1</v>
      </c>
      <c r="P847">
        <v>216.85</v>
      </c>
      <c r="Q847">
        <v>160.63</v>
      </c>
      <c r="R847">
        <v>128.5</v>
      </c>
      <c r="S847">
        <v>32.130000000000003</v>
      </c>
      <c r="T847" t="s">
        <v>30</v>
      </c>
      <c r="X847" t="s">
        <v>52</v>
      </c>
      <c r="Y847" t="s">
        <v>44</v>
      </c>
      <c r="Z847" t="s">
        <v>39</v>
      </c>
      <c r="AA847" t="str">
        <f>IFERROR(_xlfn.XLOOKUP($J847,avoidable_ed_reference!$A$2:$A$13,avoidable_ed_reference!$C$2:$C$13),"Not Classified")</f>
        <v>Not Classified</v>
      </c>
      <c r="AB847" t="str">
        <f>IFERROR(_xlfn.XLOOKUP($B847,enrollment!$A$2:$A$801,enrollment!$I$2:$I$801),"")</f>
        <v>KY</v>
      </c>
      <c r="AC847">
        <f>IFERROR(_xlfn.XLOOKUP($B847,enrollment!$A$2:$A$801,enrollment!$L$2:$L$801),"")</f>
        <v>47</v>
      </c>
      <c r="AD847" t="str" cm="1">
        <f t="array" ref="AD847">_xlfn.IFS(AC847="","Unknown",AC847&lt;18,"0-17",AC847&lt;35,"18-34",AC847&lt;50,"35-49",AC847&lt;65,"50-64",TRUE,"65+")</f>
        <v>35-49</v>
      </c>
      <c r="AE847">
        <f>IFERROR(_xlfn.XLOOKUP($B847,enrollment!$A$2:$A$801,enrollment!$O$2:$O$801),"")</f>
        <v>3456789012</v>
      </c>
      <c r="AF847">
        <f>IFERROR(_xlfn.XLOOKUP($AE847,providers!$B$2:$B$11,providers!$Q$2:$Q$11),"")</f>
        <v>4</v>
      </c>
      <c r="AG847" s="1">
        <f t="shared" si="13"/>
        <v>45474</v>
      </c>
    </row>
    <row r="848" spans="1:33" x14ac:dyDescent="0.25">
      <c r="A848" t="s">
        <v>1035</v>
      </c>
      <c r="B848" t="s">
        <v>1036</v>
      </c>
      <c r="C848">
        <v>1122334455</v>
      </c>
      <c r="D848">
        <v>1122334455</v>
      </c>
      <c r="E848" s="1">
        <v>45480</v>
      </c>
      <c r="F848" s="1">
        <v>45480</v>
      </c>
      <c r="G848" s="1">
        <v>45512</v>
      </c>
      <c r="H848" t="s">
        <v>28</v>
      </c>
      <c r="I848">
        <v>11</v>
      </c>
      <c r="J848" t="s">
        <v>35</v>
      </c>
      <c r="K848">
        <v>99213</v>
      </c>
      <c r="O848">
        <v>1</v>
      </c>
      <c r="P848">
        <v>199.22</v>
      </c>
      <c r="Q848">
        <v>147.57</v>
      </c>
      <c r="R848">
        <v>118.06</v>
      </c>
      <c r="S848">
        <v>29.51</v>
      </c>
      <c r="T848" t="s">
        <v>545</v>
      </c>
      <c r="X848" t="s">
        <v>43</v>
      </c>
      <c r="Y848" t="s">
        <v>44</v>
      </c>
      <c r="Z848" t="s">
        <v>39</v>
      </c>
      <c r="AA848" t="str">
        <f>IFERROR(_xlfn.XLOOKUP($J848,avoidable_ed_reference!$A$2:$A$13,avoidable_ed_reference!$C$2:$C$13),"Not Classified")</f>
        <v>Avoidable</v>
      </c>
      <c r="AB848" t="str">
        <f>IFERROR(_xlfn.XLOOKUP($B848,enrollment!$A$2:$A$801,enrollment!$I$2:$I$801),"")</f>
        <v>OH</v>
      </c>
      <c r="AC848">
        <f>IFERROR(_xlfn.XLOOKUP($B848,enrollment!$A$2:$A$801,enrollment!$L$2:$L$801),"")</f>
        <v>52</v>
      </c>
      <c r="AD848" t="str" cm="1">
        <f t="array" ref="AD848">_xlfn.IFS(AC848="","Unknown",AC848&lt;18,"0-17",AC848&lt;35,"18-34",AC848&lt;50,"35-49",AC848&lt;65,"50-64",TRUE,"65+")</f>
        <v>50-64</v>
      </c>
      <c r="AE848">
        <f>IFERROR(_xlfn.XLOOKUP($B848,enrollment!$A$2:$A$801,enrollment!$O$2:$O$801),"")</f>
        <v>2345678901</v>
      </c>
      <c r="AF848">
        <f>IFERROR(_xlfn.XLOOKUP($AE848,providers!$B$2:$B$11,providers!$Q$2:$Q$11),"")</f>
        <v>4.2</v>
      </c>
      <c r="AG848" s="1">
        <f t="shared" si="13"/>
        <v>45474</v>
      </c>
    </row>
    <row r="849" spans="1:33" x14ac:dyDescent="0.25">
      <c r="A849" t="s">
        <v>1037</v>
      </c>
      <c r="B849" t="s">
        <v>1036</v>
      </c>
      <c r="C849">
        <v>2345678901</v>
      </c>
      <c r="D849">
        <v>2345678901</v>
      </c>
      <c r="E849" s="1">
        <v>45601</v>
      </c>
      <c r="F849" s="1">
        <v>45601</v>
      </c>
      <c r="G849" s="1">
        <v>45618</v>
      </c>
      <c r="H849" t="s">
        <v>28</v>
      </c>
      <c r="I849">
        <v>11</v>
      </c>
      <c r="J849" t="s">
        <v>38</v>
      </c>
      <c r="K849">
        <v>99213</v>
      </c>
      <c r="O849">
        <v>1</v>
      </c>
      <c r="P849">
        <v>222.32</v>
      </c>
      <c r="Q849">
        <v>164.68</v>
      </c>
      <c r="R849">
        <v>131.74</v>
      </c>
      <c r="S849">
        <v>32.94</v>
      </c>
      <c r="T849" t="s">
        <v>30</v>
      </c>
      <c r="X849" t="s">
        <v>43</v>
      </c>
      <c r="Y849" t="s">
        <v>44</v>
      </c>
      <c r="Z849" t="s">
        <v>39</v>
      </c>
      <c r="AA849" t="str">
        <f>IFERROR(_xlfn.XLOOKUP($J849,avoidable_ed_reference!$A$2:$A$13,avoidable_ed_reference!$C$2:$C$13),"Not Classified")</f>
        <v>Not Classified</v>
      </c>
      <c r="AB849" t="str">
        <f>IFERROR(_xlfn.XLOOKUP($B849,enrollment!$A$2:$A$801,enrollment!$I$2:$I$801),"")</f>
        <v>OH</v>
      </c>
      <c r="AC849">
        <f>IFERROR(_xlfn.XLOOKUP($B849,enrollment!$A$2:$A$801,enrollment!$L$2:$L$801),"")</f>
        <v>52</v>
      </c>
      <c r="AD849" t="str" cm="1">
        <f t="array" ref="AD849">_xlfn.IFS(AC849="","Unknown",AC849&lt;18,"0-17",AC849&lt;35,"18-34",AC849&lt;50,"35-49",AC849&lt;65,"50-64",TRUE,"65+")</f>
        <v>50-64</v>
      </c>
      <c r="AE849">
        <f>IFERROR(_xlfn.XLOOKUP($B849,enrollment!$A$2:$A$801,enrollment!$O$2:$O$801),"")</f>
        <v>2345678901</v>
      </c>
      <c r="AF849">
        <f>IFERROR(_xlfn.XLOOKUP($AE849,providers!$B$2:$B$11,providers!$Q$2:$Q$11),"")</f>
        <v>4.2</v>
      </c>
      <c r="AG849" s="1">
        <f t="shared" si="13"/>
        <v>45597</v>
      </c>
    </row>
    <row r="850" spans="1:33" x14ac:dyDescent="0.25">
      <c r="A850" t="s">
        <v>1038</v>
      </c>
      <c r="B850" t="s">
        <v>1036</v>
      </c>
      <c r="C850">
        <v>8901234567</v>
      </c>
      <c r="D850">
        <v>8901234567</v>
      </c>
      <c r="E850" s="1">
        <v>45476</v>
      </c>
      <c r="F850" s="1">
        <v>45476</v>
      </c>
      <c r="G850" s="1">
        <v>45498</v>
      </c>
      <c r="H850" t="s">
        <v>59</v>
      </c>
      <c r="J850" t="s">
        <v>99</v>
      </c>
      <c r="L850" s="2" t="s">
        <v>151</v>
      </c>
      <c r="M850" t="s">
        <v>152</v>
      </c>
      <c r="N850" t="s">
        <v>153</v>
      </c>
      <c r="O850">
        <v>1</v>
      </c>
      <c r="P850">
        <v>1131.55</v>
      </c>
      <c r="Q850">
        <v>1028.68</v>
      </c>
      <c r="R850">
        <v>822.94</v>
      </c>
      <c r="S850">
        <v>205.74</v>
      </c>
      <c r="T850" t="s">
        <v>30</v>
      </c>
      <c r="X850" t="s">
        <v>43</v>
      </c>
      <c r="Y850" t="s">
        <v>44</v>
      </c>
      <c r="Z850" t="s">
        <v>64</v>
      </c>
      <c r="AA850" t="str">
        <f>IFERROR(_xlfn.XLOOKUP($J850,avoidable_ed_reference!$A$2:$A$13,avoidable_ed_reference!$C$2:$C$13),"Not Classified")</f>
        <v>Not Classified</v>
      </c>
      <c r="AB850" t="str">
        <f>IFERROR(_xlfn.XLOOKUP($B850,enrollment!$A$2:$A$801,enrollment!$I$2:$I$801),"")</f>
        <v>OH</v>
      </c>
      <c r="AC850">
        <f>IFERROR(_xlfn.XLOOKUP($B850,enrollment!$A$2:$A$801,enrollment!$L$2:$L$801),"")</f>
        <v>52</v>
      </c>
      <c r="AD850" t="str" cm="1">
        <f t="array" ref="AD850">_xlfn.IFS(AC850="","Unknown",AC850&lt;18,"0-17",AC850&lt;35,"18-34",AC850&lt;50,"35-49",AC850&lt;65,"50-64",TRUE,"65+")</f>
        <v>50-64</v>
      </c>
      <c r="AE850">
        <f>IFERROR(_xlfn.XLOOKUP($B850,enrollment!$A$2:$A$801,enrollment!$O$2:$O$801),"")</f>
        <v>2345678901</v>
      </c>
      <c r="AF850">
        <f>IFERROR(_xlfn.XLOOKUP($AE850,providers!$B$2:$B$11,providers!$Q$2:$Q$11),"")</f>
        <v>4.2</v>
      </c>
      <c r="AG850" s="1">
        <f t="shared" si="13"/>
        <v>45474</v>
      </c>
    </row>
    <row r="851" spans="1:33" x14ac:dyDescent="0.25">
      <c r="A851" t="s">
        <v>1039</v>
      </c>
      <c r="B851" t="s">
        <v>1040</v>
      </c>
      <c r="C851">
        <v>6789012345</v>
      </c>
      <c r="D851">
        <v>6789012345</v>
      </c>
      <c r="E851" s="1">
        <v>45479</v>
      </c>
      <c r="F851" s="1">
        <v>45479</v>
      </c>
      <c r="G851" s="1">
        <v>45508</v>
      </c>
      <c r="H851" t="s">
        <v>28</v>
      </c>
      <c r="I851">
        <v>22</v>
      </c>
      <c r="J851" t="s">
        <v>29</v>
      </c>
      <c r="K851">
        <v>90837</v>
      </c>
      <c r="O851">
        <v>1</v>
      </c>
      <c r="P851">
        <v>225.33</v>
      </c>
      <c r="Q851">
        <v>166.91</v>
      </c>
      <c r="R851">
        <v>133.53</v>
      </c>
      <c r="S851">
        <v>33.380000000000003</v>
      </c>
      <c r="T851" t="s">
        <v>30</v>
      </c>
      <c r="X851" t="s">
        <v>43</v>
      </c>
      <c r="Y851" t="s">
        <v>44</v>
      </c>
      <c r="Z851" t="s">
        <v>33</v>
      </c>
      <c r="AA851" t="str">
        <f>IFERROR(_xlfn.XLOOKUP($J851,avoidable_ed_reference!$A$2:$A$13,avoidable_ed_reference!$C$2:$C$13),"Not Classified")</f>
        <v>Potentially Avoidable</v>
      </c>
      <c r="AB851" t="str">
        <f>IFERROR(_xlfn.XLOOKUP($B851,enrollment!$A$2:$A$801,enrollment!$I$2:$I$801),"")</f>
        <v>OH</v>
      </c>
      <c r="AC851">
        <f>IFERROR(_xlfn.XLOOKUP($B851,enrollment!$A$2:$A$801,enrollment!$L$2:$L$801),"")</f>
        <v>50</v>
      </c>
      <c r="AD851" t="str" cm="1">
        <f t="array" ref="AD851">_xlfn.IFS(AC851="","Unknown",AC851&lt;18,"0-17",AC851&lt;35,"18-34",AC851&lt;50,"35-49",AC851&lt;65,"50-64",TRUE,"65+")</f>
        <v>50-64</v>
      </c>
      <c r="AE851">
        <f>IFERROR(_xlfn.XLOOKUP($B851,enrollment!$A$2:$A$801,enrollment!$O$2:$O$801),"")</f>
        <v>6789012345</v>
      </c>
      <c r="AF851">
        <f>IFERROR(_xlfn.XLOOKUP($AE851,providers!$B$2:$B$11,providers!$Q$2:$Q$11),"")</f>
        <v>4.0999999999999996</v>
      </c>
      <c r="AG851" s="1">
        <f t="shared" si="13"/>
        <v>45474</v>
      </c>
    </row>
    <row r="852" spans="1:33" x14ac:dyDescent="0.25">
      <c r="A852" t="s">
        <v>1041</v>
      </c>
      <c r="B852" t="s">
        <v>1040</v>
      </c>
      <c r="C852">
        <v>8901234567</v>
      </c>
      <c r="D852">
        <v>8901234567</v>
      </c>
      <c r="E852" s="1">
        <v>45412</v>
      </c>
      <c r="F852" s="1">
        <v>45412</v>
      </c>
      <c r="G852" s="1">
        <v>45440</v>
      </c>
      <c r="H852" t="s">
        <v>28</v>
      </c>
      <c r="I852">
        <v>23</v>
      </c>
      <c r="J852" t="s">
        <v>127</v>
      </c>
      <c r="K852">
        <v>99284</v>
      </c>
      <c r="O852">
        <v>1</v>
      </c>
      <c r="P852">
        <v>1959.86</v>
      </c>
      <c r="Q852">
        <v>1088.81</v>
      </c>
      <c r="R852">
        <v>871.05</v>
      </c>
      <c r="S852">
        <v>217.76</v>
      </c>
      <c r="T852" t="s">
        <v>30</v>
      </c>
      <c r="X852" t="s">
        <v>43</v>
      </c>
      <c r="Y852" t="s">
        <v>44</v>
      </c>
      <c r="Z852" t="s">
        <v>45</v>
      </c>
      <c r="AA852" t="str">
        <f>IFERROR(_xlfn.XLOOKUP($J852,avoidable_ed_reference!$A$2:$A$13,avoidable_ed_reference!$C$2:$C$13),"Not Classified")</f>
        <v>Avoidable</v>
      </c>
      <c r="AB852" t="str">
        <f>IFERROR(_xlfn.XLOOKUP($B852,enrollment!$A$2:$A$801,enrollment!$I$2:$I$801),"")</f>
        <v>OH</v>
      </c>
      <c r="AC852">
        <f>IFERROR(_xlfn.XLOOKUP($B852,enrollment!$A$2:$A$801,enrollment!$L$2:$L$801),"")</f>
        <v>50</v>
      </c>
      <c r="AD852" t="str" cm="1">
        <f t="array" ref="AD852">_xlfn.IFS(AC852="","Unknown",AC852&lt;18,"0-17",AC852&lt;35,"18-34",AC852&lt;50,"35-49",AC852&lt;65,"50-64",TRUE,"65+")</f>
        <v>50-64</v>
      </c>
      <c r="AE852">
        <f>IFERROR(_xlfn.XLOOKUP($B852,enrollment!$A$2:$A$801,enrollment!$O$2:$O$801),"")</f>
        <v>6789012345</v>
      </c>
      <c r="AF852">
        <f>IFERROR(_xlfn.XLOOKUP($AE852,providers!$B$2:$B$11,providers!$Q$2:$Q$11),"")</f>
        <v>4.0999999999999996</v>
      </c>
      <c r="AG852" s="1">
        <f t="shared" si="13"/>
        <v>45383</v>
      </c>
    </row>
    <row r="853" spans="1:33" x14ac:dyDescent="0.25">
      <c r="A853" t="s">
        <v>1042</v>
      </c>
      <c r="B853" t="s">
        <v>1040</v>
      </c>
      <c r="C853">
        <v>5678901234</v>
      </c>
      <c r="D853">
        <v>5678901234</v>
      </c>
      <c r="E853" s="1">
        <v>45372</v>
      </c>
      <c r="F853" s="1">
        <v>45372</v>
      </c>
      <c r="G853" s="1">
        <v>45405</v>
      </c>
      <c r="H853" t="s">
        <v>28</v>
      </c>
      <c r="I853">
        <v>20</v>
      </c>
      <c r="J853" t="s">
        <v>35</v>
      </c>
      <c r="K853">
        <v>99213</v>
      </c>
      <c r="O853">
        <v>1</v>
      </c>
      <c r="P853">
        <v>148.72</v>
      </c>
      <c r="Q853">
        <v>114.4</v>
      </c>
      <c r="R853">
        <v>91.52</v>
      </c>
      <c r="S853">
        <v>22.88</v>
      </c>
      <c r="T853" t="s">
        <v>30</v>
      </c>
      <c r="X853" t="s">
        <v>43</v>
      </c>
      <c r="Y853" t="s">
        <v>44</v>
      </c>
      <c r="Z853" t="s">
        <v>36</v>
      </c>
      <c r="AA853" t="str">
        <f>IFERROR(_xlfn.XLOOKUP($J853,avoidable_ed_reference!$A$2:$A$13,avoidable_ed_reference!$C$2:$C$13),"Not Classified")</f>
        <v>Avoidable</v>
      </c>
      <c r="AB853" t="str">
        <f>IFERROR(_xlfn.XLOOKUP($B853,enrollment!$A$2:$A$801,enrollment!$I$2:$I$801),"")</f>
        <v>OH</v>
      </c>
      <c r="AC853">
        <f>IFERROR(_xlfn.XLOOKUP($B853,enrollment!$A$2:$A$801,enrollment!$L$2:$L$801),"")</f>
        <v>50</v>
      </c>
      <c r="AD853" t="str" cm="1">
        <f t="array" ref="AD853">_xlfn.IFS(AC853="","Unknown",AC853&lt;18,"0-17",AC853&lt;35,"18-34",AC853&lt;50,"35-49",AC853&lt;65,"50-64",TRUE,"65+")</f>
        <v>50-64</v>
      </c>
      <c r="AE853">
        <f>IFERROR(_xlfn.XLOOKUP($B853,enrollment!$A$2:$A$801,enrollment!$O$2:$O$801),"")</f>
        <v>6789012345</v>
      </c>
      <c r="AF853">
        <f>IFERROR(_xlfn.XLOOKUP($AE853,providers!$B$2:$B$11,providers!$Q$2:$Q$11),"")</f>
        <v>4.0999999999999996</v>
      </c>
      <c r="AG853" s="1">
        <f t="shared" si="13"/>
        <v>45352</v>
      </c>
    </row>
    <row r="854" spans="1:33" x14ac:dyDescent="0.25">
      <c r="A854" t="s">
        <v>1043</v>
      </c>
      <c r="B854" t="s">
        <v>1040</v>
      </c>
      <c r="C854">
        <v>8901234567</v>
      </c>
      <c r="D854">
        <v>8901234567</v>
      </c>
      <c r="E854" s="1">
        <v>45554</v>
      </c>
      <c r="F854" s="1">
        <v>45554</v>
      </c>
      <c r="G854" s="1">
        <v>45588</v>
      </c>
      <c r="H854" t="s">
        <v>28</v>
      </c>
      <c r="I854">
        <v>23</v>
      </c>
      <c r="J854" t="s">
        <v>221</v>
      </c>
      <c r="K854">
        <v>99284</v>
      </c>
      <c r="O854">
        <v>1</v>
      </c>
      <c r="P854">
        <v>2032.06</v>
      </c>
      <c r="Q854">
        <v>1128.92</v>
      </c>
      <c r="R854">
        <v>903.14</v>
      </c>
      <c r="S854">
        <v>225.78</v>
      </c>
      <c r="T854" t="s">
        <v>30</v>
      </c>
      <c r="X854" t="s">
        <v>43</v>
      </c>
      <c r="Y854" t="s">
        <v>44</v>
      </c>
      <c r="Z854" t="s">
        <v>45</v>
      </c>
      <c r="AA854" t="str">
        <f>IFERROR(_xlfn.XLOOKUP($J854,avoidable_ed_reference!$A$2:$A$13,avoidable_ed_reference!$C$2:$C$13),"Not Classified")</f>
        <v>Avoidable</v>
      </c>
      <c r="AB854" t="str">
        <f>IFERROR(_xlfn.XLOOKUP($B854,enrollment!$A$2:$A$801,enrollment!$I$2:$I$801),"")</f>
        <v>OH</v>
      </c>
      <c r="AC854">
        <f>IFERROR(_xlfn.XLOOKUP($B854,enrollment!$A$2:$A$801,enrollment!$L$2:$L$801),"")</f>
        <v>50</v>
      </c>
      <c r="AD854" t="str" cm="1">
        <f t="array" ref="AD854">_xlfn.IFS(AC854="","Unknown",AC854&lt;18,"0-17",AC854&lt;35,"18-34",AC854&lt;50,"35-49",AC854&lt;65,"50-64",TRUE,"65+")</f>
        <v>50-64</v>
      </c>
      <c r="AE854">
        <f>IFERROR(_xlfn.XLOOKUP($B854,enrollment!$A$2:$A$801,enrollment!$O$2:$O$801),"")</f>
        <v>6789012345</v>
      </c>
      <c r="AF854">
        <f>IFERROR(_xlfn.XLOOKUP($AE854,providers!$B$2:$B$11,providers!$Q$2:$Q$11),"")</f>
        <v>4.0999999999999996</v>
      </c>
      <c r="AG854" s="1">
        <f t="shared" si="13"/>
        <v>45536</v>
      </c>
    </row>
    <row r="855" spans="1:33" x14ac:dyDescent="0.25">
      <c r="A855" t="s">
        <v>1044</v>
      </c>
      <c r="B855" t="s">
        <v>1040</v>
      </c>
      <c r="C855">
        <v>9012345678</v>
      </c>
      <c r="D855">
        <v>9012345678</v>
      </c>
      <c r="E855" s="1">
        <v>45309</v>
      </c>
      <c r="F855" s="1">
        <v>45309</v>
      </c>
      <c r="G855" s="1">
        <v>45339</v>
      </c>
      <c r="H855" t="s">
        <v>67</v>
      </c>
      <c r="I855">
        <v>21</v>
      </c>
      <c r="J855" t="s">
        <v>99</v>
      </c>
      <c r="K855">
        <v>99223</v>
      </c>
      <c r="O855">
        <v>1</v>
      </c>
      <c r="P855">
        <v>22207.759999999998</v>
      </c>
      <c r="Q855">
        <v>14327.59</v>
      </c>
      <c r="R855">
        <v>11462.07</v>
      </c>
      <c r="S855">
        <v>2865.52</v>
      </c>
      <c r="T855" t="s">
        <v>30</v>
      </c>
      <c r="V855">
        <v>1</v>
      </c>
      <c r="W855" s="2" t="s">
        <v>68</v>
      </c>
      <c r="X855" t="s">
        <v>43</v>
      </c>
      <c r="Y855" t="s">
        <v>44</v>
      </c>
      <c r="Z855" t="s">
        <v>69</v>
      </c>
      <c r="AA855" t="str">
        <f>IFERROR(_xlfn.XLOOKUP($J855,avoidable_ed_reference!$A$2:$A$13,avoidable_ed_reference!$C$2:$C$13),"Not Classified")</f>
        <v>Not Classified</v>
      </c>
      <c r="AB855" t="str">
        <f>IFERROR(_xlfn.XLOOKUP($B855,enrollment!$A$2:$A$801,enrollment!$I$2:$I$801),"")</f>
        <v>OH</v>
      </c>
      <c r="AC855">
        <f>IFERROR(_xlfn.XLOOKUP($B855,enrollment!$A$2:$A$801,enrollment!$L$2:$L$801),"")</f>
        <v>50</v>
      </c>
      <c r="AD855" t="str" cm="1">
        <f t="array" ref="AD855">_xlfn.IFS(AC855="","Unknown",AC855&lt;18,"0-17",AC855&lt;35,"18-34",AC855&lt;50,"35-49",AC855&lt;65,"50-64",TRUE,"65+")</f>
        <v>50-64</v>
      </c>
      <c r="AE855">
        <f>IFERROR(_xlfn.XLOOKUP($B855,enrollment!$A$2:$A$801,enrollment!$O$2:$O$801),"")</f>
        <v>6789012345</v>
      </c>
      <c r="AF855">
        <f>IFERROR(_xlfn.XLOOKUP($AE855,providers!$B$2:$B$11,providers!$Q$2:$Q$11),"")</f>
        <v>4.0999999999999996</v>
      </c>
      <c r="AG855" s="1">
        <f t="shared" si="13"/>
        <v>45292</v>
      </c>
    </row>
    <row r="856" spans="1:33" x14ac:dyDescent="0.25">
      <c r="A856" t="s">
        <v>1045</v>
      </c>
      <c r="B856" t="s">
        <v>1040</v>
      </c>
      <c r="C856">
        <v>6789012345</v>
      </c>
      <c r="D856">
        <v>6789012345</v>
      </c>
      <c r="E856" s="1">
        <v>45568</v>
      </c>
      <c r="F856" s="1">
        <v>45568</v>
      </c>
      <c r="G856" s="1">
        <v>45587</v>
      </c>
      <c r="H856" t="s">
        <v>28</v>
      </c>
      <c r="I856">
        <v>23</v>
      </c>
      <c r="J856" t="s">
        <v>29</v>
      </c>
      <c r="K856">
        <v>99284</v>
      </c>
      <c r="O856">
        <v>1</v>
      </c>
      <c r="P856">
        <v>1678.14</v>
      </c>
      <c r="Q856">
        <v>932.3</v>
      </c>
      <c r="R856">
        <v>745.84</v>
      </c>
      <c r="S856">
        <v>186.46</v>
      </c>
      <c r="T856" t="s">
        <v>30</v>
      </c>
      <c r="X856" t="s">
        <v>43</v>
      </c>
      <c r="Y856" t="s">
        <v>44</v>
      </c>
      <c r="Z856" t="s">
        <v>45</v>
      </c>
      <c r="AA856" t="str">
        <f>IFERROR(_xlfn.XLOOKUP($J856,avoidable_ed_reference!$A$2:$A$13,avoidable_ed_reference!$C$2:$C$13),"Not Classified")</f>
        <v>Potentially Avoidable</v>
      </c>
      <c r="AB856" t="str">
        <f>IFERROR(_xlfn.XLOOKUP($B856,enrollment!$A$2:$A$801,enrollment!$I$2:$I$801),"")</f>
        <v>OH</v>
      </c>
      <c r="AC856">
        <f>IFERROR(_xlfn.XLOOKUP($B856,enrollment!$A$2:$A$801,enrollment!$L$2:$L$801),"")</f>
        <v>50</v>
      </c>
      <c r="AD856" t="str" cm="1">
        <f t="array" ref="AD856">_xlfn.IFS(AC856="","Unknown",AC856&lt;18,"0-17",AC856&lt;35,"18-34",AC856&lt;50,"35-49",AC856&lt;65,"50-64",TRUE,"65+")</f>
        <v>50-64</v>
      </c>
      <c r="AE856">
        <f>IFERROR(_xlfn.XLOOKUP($B856,enrollment!$A$2:$A$801,enrollment!$O$2:$O$801),"")</f>
        <v>6789012345</v>
      </c>
      <c r="AF856">
        <f>IFERROR(_xlfn.XLOOKUP($AE856,providers!$B$2:$B$11,providers!$Q$2:$Q$11),"")</f>
        <v>4.0999999999999996</v>
      </c>
      <c r="AG856" s="1">
        <f t="shared" si="13"/>
        <v>45566</v>
      </c>
    </row>
    <row r="857" spans="1:33" x14ac:dyDescent="0.25">
      <c r="A857" t="s">
        <v>1046</v>
      </c>
      <c r="B857" t="s">
        <v>1040</v>
      </c>
      <c r="C857">
        <v>2233445566</v>
      </c>
      <c r="D857">
        <v>2233445566</v>
      </c>
      <c r="E857" s="1">
        <v>45308</v>
      </c>
      <c r="F857" s="1">
        <v>45308</v>
      </c>
      <c r="G857" s="1">
        <v>45335</v>
      </c>
      <c r="H857" t="s">
        <v>28</v>
      </c>
      <c r="I857">
        <v>23</v>
      </c>
      <c r="J857" t="s">
        <v>77</v>
      </c>
      <c r="K857">
        <v>99284</v>
      </c>
      <c r="O857">
        <v>1</v>
      </c>
      <c r="P857">
        <v>1984.77</v>
      </c>
      <c r="Q857">
        <v>1102.6500000000001</v>
      </c>
      <c r="R857">
        <v>882.12</v>
      </c>
      <c r="S857">
        <v>220.53</v>
      </c>
      <c r="T857" t="s">
        <v>30</v>
      </c>
      <c r="X857" t="s">
        <v>43</v>
      </c>
      <c r="Y857" t="s">
        <v>44</v>
      </c>
      <c r="Z857" t="s">
        <v>45</v>
      </c>
      <c r="AA857" t="str">
        <f>IFERROR(_xlfn.XLOOKUP($J857,avoidable_ed_reference!$A$2:$A$13,avoidable_ed_reference!$C$2:$C$13),"Not Classified")</f>
        <v>Avoidable</v>
      </c>
      <c r="AB857" t="str">
        <f>IFERROR(_xlfn.XLOOKUP($B857,enrollment!$A$2:$A$801,enrollment!$I$2:$I$801),"")</f>
        <v>OH</v>
      </c>
      <c r="AC857">
        <f>IFERROR(_xlfn.XLOOKUP($B857,enrollment!$A$2:$A$801,enrollment!$L$2:$L$801),"")</f>
        <v>50</v>
      </c>
      <c r="AD857" t="str" cm="1">
        <f t="array" ref="AD857">_xlfn.IFS(AC857="","Unknown",AC857&lt;18,"0-17",AC857&lt;35,"18-34",AC857&lt;50,"35-49",AC857&lt;65,"50-64",TRUE,"65+")</f>
        <v>50-64</v>
      </c>
      <c r="AE857">
        <f>IFERROR(_xlfn.XLOOKUP($B857,enrollment!$A$2:$A$801,enrollment!$O$2:$O$801),"")</f>
        <v>6789012345</v>
      </c>
      <c r="AF857">
        <f>IFERROR(_xlfn.XLOOKUP($AE857,providers!$B$2:$B$11,providers!$Q$2:$Q$11),"")</f>
        <v>4.0999999999999996</v>
      </c>
      <c r="AG857" s="1">
        <f t="shared" si="13"/>
        <v>45292</v>
      </c>
    </row>
    <row r="858" spans="1:33" x14ac:dyDescent="0.25">
      <c r="A858" t="s">
        <v>1047</v>
      </c>
      <c r="B858" t="s">
        <v>1040</v>
      </c>
      <c r="C858">
        <v>6789012345</v>
      </c>
      <c r="D858">
        <v>6789012345</v>
      </c>
      <c r="E858" s="1">
        <v>45338</v>
      </c>
      <c r="F858" s="1">
        <v>45338</v>
      </c>
      <c r="G858" s="1">
        <v>45367</v>
      </c>
      <c r="H858" t="s">
        <v>28</v>
      </c>
      <c r="I858">
        <v>11</v>
      </c>
      <c r="J858" t="s">
        <v>47</v>
      </c>
      <c r="K858">
        <v>99213</v>
      </c>
      <c r="O858">
        <v>1</v>
      </c>
      <c r="P858">
        <v>213.92</v>
      </c>
      <c r="Q858">
        <v>158.46</v>
      </c>
      <c r="R858">
        <v>126.77</v>
      </c>
      <c r="S858">
        <v>31.69</v>
      </c>
      <c r="T858" t="s">
        <v>30</v>
      </c>
      <c r="X858" t="s">
        <v>43</v>
      </c>
      <c r="Y858" t="s">
        <v>44</v>
      </c>
      <c r="Z858" t="s">
        <v>39</v>
      </c>
      <c r="AA858" t="str">
        <f>IFERROR(_xlfn.XLOOKUP($J858,avoidable_ed_reference!$A$2:$A$13,avoidable_ed_reference!$C$2:$C$13),"Not Classified")</f>
        <v>Not Classified</v>
      </c>
      <c r="AB858" t="str">
        <f>IFERROR(_xlfn.XLOOKUP($B858,enrollment!$A$2:$A$801,enrollment!$I$2:$I$801),"")</f>
        <v>OH</v>
      </c>
      <c r="AC858">
        <f>IFERROR(_xlfn.XLOOKUP($B858,enrollment!$A$2:$A$801,enrollment!$L$2:$L$801),"")</f>
        <v>50</v>
      </c>
      <c r="AD858" t="str" cm="1">
        <f t="array" ref="AD858">_xlfn.IFS(AC858="","Unknown",AC858&lt;18,"0-17",AC858&lt;35,"18-34",AC858&lt;50,"35-49",AC858&lt;65,"50-64",TRUE,"65+")</f>
        <v>50-64</v>
      </c>
      <c r="AE858">
        <f>IFERROR(_xlfn.XLOOKUP($B858,enrollment!$A$2:$A$801,enrollment!$O$2:$O$801),"")</f>
        <v>6789012345</v>
      </c>
      <c r="AF858">
        <f>IFERROR(_xlfn.XLOOKUP($AE858,providers!$B$2:$B$11,providers!$Q$2:$Q$11),"")</f>
        <v>4.0999999999999996</v>
      </c>
      <c r="AG858" s="1">
        <f t="shared" si="13"/>
        <v>45323</v>
      </c>
    </row>
    <row r="859" spans="1:33" x14ac:dyDescent="0.25">
      <c r="A859" t="s">
        <v>1048</v>
      </c>
      <c r="B859" t="s">
        <v>1049</v>
      </c>
      <c r="C859">
        <v>2345678901</v>
      </c>
      <c r="D859">
        <v>2345678901</v>
      </c>
      <c r="E859" s="1">
        <v>45483</v>
      </c>
      <c r="F859" s="1">
        <v>45483</v>
      </c>
      <c r="G859" s="1">
        <v>45498</v>
      </c>
      <c r="H859" t="s">
        <v>28</v>
      </c>
      <c r="I859">
        <v>23</v>
      </c>
      <c r="J859" t="s">
        <v>127</v>
      </c>
      <c r="K859">
        <v>99284</v>
      </c>
      <c r="O859">
        <v>1</v>
      </c>
      <c r="P859">
        <v>1648.48</v>
      </c>
      <c r="Q859">
        <v>915.82</v>
      </c>
      <c r="R859">
        <v>732.66</v>
      </c>
      <c r="S859">
        <v>183.16</v>
      </c>
      <c r="T859" t="s">
        <v>30</v>
      </c>
      <c r="X859" t="s">
        <v>43</v>
      </c>
      <c r="Y859" t="s">
        <v>44</v>
      </c>
      <c r="Z859" t="s">
        <v>45</v>
      </c>
      <c r="AA859" t="str">
        <f>IFERROR(_xlfn.XLOOKUP($J859,avoidable_ed_reference!$A$2:$A$13,avoidable_ed_reference!$C$2:$C$13),"Not Classified")</f>
        <v>Avoidable</v>
      </c>
      <c r="AB859" t="str">
        <f>IFERROR(_xlfn.XLOOKUP($B859,enrollment!$A$2:$A$801,enrollment!$I$2:$I$801),"")</f>
        <v>OH</v>
      </c>
      <c r="AC859">
        <f>IFERROR(_xlfn.XLOOKUP($B859,enrollment!$A$2:$A$801,enrollment!$L$2:$L$801),"")</f>
        <v>24</v>
      </c>
      <c r="AD859" t="str" cm="1">
        <f t="array" ref="AD859">_xlfn.IFS(AC859="","Unknown",AC859&lt;18,"0-17",AC859&lt;35,"18-34",AC859&lt;50,"35-49",AC859&lt;65,"50-64",TRUE,"65+")</f>
        <v>18-34</v>
      </c>
      <c r="AE859">
        <f>IFERROR(_xlfn.XLOOKUP($B859,enrollment!$A$2:$A$801,enrollment!$O$2:$O$801),"")</f>
        <v>6789012345</v>
      </c>
      <c r="AF859">
        <f>IFERROR(_xlfn.XLOOKUP($AE859,providers!$B$2:$B$11,providers!$Q$2:$Q$11),"")</f>
        <v>4.0999999999999996</v>
      </c>
      <c r="AG859" s="1">
        <f t="shared" si="13"/>
        <v>45474</v>
      </c>
    </row>
    <row r="860" spans="1:33" x14ac:dyDescent="0.25">
      <c r="A860" t="s">
        <v>1050</v>
      </c>
      <c r="B860" t="s">
        <v>1049</v>
      </c>
      <c r="C860">
        <v>2233445566</v>
      </c>
      <c r="D860">
        <v>2233445566</v>
      </c>
      <c r="E860" s="1">
        <v>45534</v>
      </c>
      <c r="F860" s="1">
        <v>45534</v>
      </c>
      <c r="G860" s="1">
        <v>45558</v>
      </c>
      <c r="H860" t="s">
        <v>28</v>
      </c>
      <c r="I860">
        <v>22</v>
      </c>
      <c r="J860" t="s">
        <v>29</v>
      </c>
      <c r="K860">
        <v>90837</v>
      </c>
      <c r="O860">
        <v>1</v>
      </c>
      <c r="P860">
        <v>263.39999999999998</v>
      </c>
      <c r="Q860">
        <v>195.11</v>
      </c>
      <c r="R860">
        <v>156.09</v>
      </c>
      <c r="S860">
        <v>39.020000000000003</v>
      </c>
      <c r="T860" t="s">
        <v>30</v>
      </c>
      <c r="X860" t="s">
        <v>43</v>
      </c>
      <c r="Y860" t="s">
        <v>44</v>
      </c>
      <c r="Z860" t="s">
        <v>33</v>
      </c>
      <c r="AA860" t="str">
        <f>IFERROR(_xlfn.XLOOKUP($J860,avoidable_ed_reference!$A$2:$A$13,avoidable_ed_reference!$C$2:$C$13),"Not Classified")</f>
        <v>Potentially Avoidable</v>
      </c>
      <c r="AB860" t="str">
        <f>IFERROR(_xlfn.XLOOKUP($B860,enrollment!$A$2:$A$801,enrollment!$I$2:$I$801),"")</f>
        <v>OH</v>
      </c>
      <c r="AC860">
        <f>IFERROR(_xlfn.XLOOKUP($B860,enrollment!$A$2:$A$801,enrollment!$L$2:$L$801),"")</f>
        <v>24</v>
      </c>
      <c r="AD860" t="str" cm="1">
        <f t="array" ref="AD860">_xlfn.IFS(AC860="","Unknown",AC860&lt;18,"0-17",AC860&lt;35,"18-34",AC860&lt;50,"35-49",AC860&lt;65,"50-64",TRUE,"65+")</f>
        <v>18-34</v>
      </c>
      <c r="AE860">
        <f>IFERROR(_xlfn.XLOOKUP($B860,enrollment!$A$2:$A$801,enrollment!$O$2:$O$801),"")</f>
        <v>6789012345</v>
      </c>
      <c r="AF860">
        <f>IFERROR(_xlfn.XLOOKUP($AE860,providers!$B$2:$B$11,providers!$Q$2:$Q$11),"")</f>
        <v>4.0999999999999996</v>
      </c>
      <c r="AG860" s="1">
        <f t="shared" si="13"/>
        <v>45505</v>
      </c>
    </row>
    <row r="861" spans="1:33" x14ac:dyDescent="0.25">
      <c r="A861" t="s">
        <v>1051</v>
      </c>
      <c r="B861" t="s">
        <v>1049</v>
      </c>
      <c r="C861">
        <v>6789012345</v>
      </c>
      <c r="D861">
        <v>6789012345</v>
      </c>
      <c r="E861" s="1">
        <v>45579</v>
      </c>
      <c r="F861" s="1">
        <v>45579</v>
      </c>
      <c r="G861" s="1">
        <v>45610</v>
      </c>
      <c r="H861" t="s">
        <v>28</v>
      </c>
      <c r="I861">
        <v>23</v>
      </c>
      <c r="J861" t="s">
        <v>55</v>
      </c>
      <c r="K861">
        <v>99284</v>
      </c>
      <c r="O861">
        <v>1</v>
      </c>
      <c r="P861">
        <v>2083.1799999999998</v>
      </c>
      <c r="Q861">
        <v>1157.32</v>
      </c>
      <c r="R861">
        <v>925.86</v>
      </c>
      <c r="S861">
        <v>231.46</v>
      </c>
      <c r="T861" t="s">
        <v>30</v>
      </c>
      <c r="X861" t="s">
        <v>43</v>
      </c>
      <c r="Y861" t="s">
        <v>44</v>
      </c>
      <c r="Z861" t="s">
        <v>45</v>
      </c>
      <c r="AA861" t="str">
        <f>IFERROR(_xlfn.XLOOKUP($J861,avoidable_ed_reference!$A$2:$A$13,avoidable_ed_reference!$C$2:$C$13),"Not Classified")</f>
        <v>Potentially Avoidable</v>
      </c>
      <c r="AB861" t="str">
        <f>IFERROR(_xlfn.XLOOKUP($B861,enrollment!$A$2:$A$801,enrollment!$I$2:$I$801),"")</f>
        <v>OH</v>
      </c>
      <c r="AC861">
        <f>IFERROR(_xlfn.XLOOKUP($B861,enrollment!$A$2:$A$801,enrollment!$L$2:$L$801),"")</f>
        <v>24</v>
      </c>
      <c r="AD861" t="str" cm="1">
        <f t="array" ref="AD861">_xlfn.IFS(AC861="","Unknown",AC861&lt;18,"0-17",AC861&lt;35,"18-34",AC861&lt;50,"35-49",AC861&lt;65,"50-64",TRUE,"65+")</f>
        <v>18-34</v>
      </c>
      <c r="AE861">
        <f>IFERROR(_xlfn.XLOOKUP($B861,enrollment!$A$2:$A$801,enrollment!$O$2:$O$801),"")</f>
        <v>6789012345</v>
      </c>
      <c r="AF861">
        <f>IFERROR(_xlfn.XLOOKUP($AE861,providers!$B$2:$B$11,providers!$Q$2:$Q$11),"")</f>
        <v>4.0999999999999996</v>
      </c>
      <c r="AG861" s="1">
        <f t="shared" si="13"/>
        <v>45566</v>
      </c>
    </row>
    <row r="862" spans="1:33" x14ac:dyDescent="0.25">
      <c r="A862" t="s">
        <v>1052</v>
      </c>
      <c r="B862" t="s">
        <v>1049</v>
      </c>
      <c r="C862">
        <v>2345678901</v>
      </c>
      <c r="D862">
        <v>2345678901</v>
      </c>
      <c r="E862" s="1">
        <v>45627</v>
      </c>
      <c r="F862" s="1">
        <v>45627</v>
      </c>
      <c r="G862" s="1">
        <v>45662</v>
      </c>
      <c r="H862" t="s">
        <v>28</v>
      </c>
      <c r="I862">
        <v>22</v>
      </c>
      <c r="J862" t="s">
        <v>29</v>
      </c>
      <c r="K862">
        <v>90837</v>
      </c>
      <c r="O862">
        <v>1</v>
      </c>
      <c r="P862">
        <v>237.02</v>
      </c>
      <c r="Q862">
        <v>175.57</v>
      </c>
      <c r="R862">
        <v>140.46</v>
      </c>
      <c r="S862">
        <v>35.11</v>
      </c>
      <c r="T862" t="s">
        <v>30</v>
      </c>
      <c r="X862" t="s">
        <v>43</v>
      </c>
      <c r="Y862" t="s">
        <v>44</v>
      </c>
      <c r="Z862" t="s">
        <v>33</v>
      </c>
      <c r="AA862" t="str">
        <f>IFERROR(_xlfn.XLOOKUP($J862,avoidable_ed_reference!$A$2:$A$13,avoidable_ed_reference!$C$2:$C$13),"Not Classified")</f>
        <v>Potentially Avoidable</v>
      </c>
      <c r="AB862" t="str">
        <f>IFERROR(_xlfn.XLOOKUP($B862,enrollment!$A$2:$A$801,enrollment!$I$2:$I$801),"")</f>
        <v>OH</v>
      </c>
      <c r="AC862">
        <f>IFERROR(_xlfn.XLOOKUP($B862,enrollment!$A$2:$A$801,enrollment!$L$2:$L$801),"")</f>
        <v>24</v>
      </c>
      <c r="AD862" t="str" cm="1">
        <f t="array" ref="AD862">_xlfn.IFS(AC862="","Unknown",AC862&lt;18,"0-17",AC862&lt;35,"18-34",AC862&lt;50,"35-49",AC862&lt;65,"50-64",TRUE,"65+")</f>
        <v>18-34</v>
      </c>
      <c r="AE862">
        <f>IFERROR(_xlfn.XLOOKUP($B862,enrollment!$A$2:$A$801,enrollment!$O$2:$O$801),"")</f>
        <v>6789012345</v>
      </c>
      <c r="AF862">
        <f>IFERROR(_xlfn.XLOOKUP($AE862,providers!$B$2:$B$11,providers!$Q$2:$Q$11),"")</f>
        <v>4.0999999999999996</v>
      </c>
      <c r="AG862" s="1">
        <f t="shared" si="13"/>
        <v>45627</v>
      </c>
    </row>
    <row r="863" spans="1:33" x14ac:dyDescent="0.25">
      <c r="A863" t="s">
        <v>1053</v>
      </c>
      <c r="B863" t="s">
        <v>1049</v>
      </c>
      <c r="C863">
        <v>9012345678</v>
      </c>
      <c r="D863">
        <v>9012345678</v>
      </c>
      <c r="E863" s="1">
        <v>45493</v>
      </c>
      <c r="F863" s="1">
        <v>45493</v>
      </c>
      <c r="G863" s="1">
        <v>45516</v>
      </c>
      <c r="H863" t="s">
        <v>28</v>
      </c>
      <c r="I863">
        <v>23</v>
      </c>
      <c r="J863" t="s">
        <v>129</v>
      </c>
      <c r="K863">
        <v>99284</v>
      </c>
      <c r="O863">
        <v>1</v>
      </c>
      <c r="P863">
        <v>1629.41</v>
      </c>
      <c r="Q863">
        <v>905.23</v>
      </c>
      <c r="R863">
        <v>724.18</v>
      </c>
      <c r="S863">
        <v>181.05</v>
      </c>
      <c r="T863" t="s">
        <v>30</v>
      </c>
      <c r="X863" t="s">
        <v>43</v>
      </c>
      <c r="Y863" t="s">
        <v>44</v>
      </c>
      <c r="Z863" t="s">
        <v>45</v>
      </c>
      <c r="AA863" t="str">
        <f>IFERROR(_xlfn.XLOOKUP($J863,avoidable_ed_reference!$A$2:$A$13,avoidable_ed_reference!$C$2:$C$13),"Not Classified")</f>
        <v>Potentially Avoidable</v>
      </c>
      <c r="AB863" t="str">
        <f>IFERROR(_xlfn.XLOOKUP($B863,enrollment!$A$2:$A$801,enrollment!$I$2:$I$801),"")</f>
        <v>OH</v>
      </c>
      <c r="AC863">
        <f>IFERROR(_xlfn.XLOOKUP($B863,enrollment!$A$2:$A$801,enrollment!$L$2:$L$801),"")</f>
        <v>24</v>
      </c>
      <c r="AD863" t="str" cm="1">
        <f t="array" ref="AD863">_xlfn.IFS(AC863="","Unknown",AC863&lt;18,"0-17",AC863&lt;35,"18-34",AC863&lt;50,"35-49",AC863&lt;65,"50-64",TRUE,"65+")</f>
        <v>18-34</v>
      </c>
      <c r="AE863">
        <f>IFERROR(_xlfn.XLOOKUP($B863,enrollment!$A$2:$A$801,enrollment!$O$2:$O$801),"")</f>
        <v>6789012345</v>
      </c>
      <c r="AF863">
        <f>IFERROR(_xlfn.XLOOKUP($AE863,providers!$B$2:$B$11,providers!$Q$2:$Q$11),"")</f>
        <v>4.0999999999999996</v>
      </c>
      <c r="AG863" s="1">
        <f t="shared" si="13"/>
        <v>45474</v>
      </c>
    </row>
    <row r="864" spans="1:33" x14ac:dyDescent="0.25">
      <c r="A864" t="s">
        <v>1054</v>
      </c>
      <c r="B864" t="s">
        <v>1049</v>
      </c>
      <c r="C864">
        <v>6789012345</v>
      </c>
      <c r="D864">
        <v>6789012345</v>
      </c>
      <c r="E864" s="1">
        <v>45475</v>
      </c>
      <c r="F864" s="1">
        <v>45475</v>
      </c>
      <c r="G864" s="1">
        <v>45495</v>
      </c>
      <c r="H864" t="s">
        <v>28</v>
      </c>
      <c r="I864">
        <v>11</v>
      </c>
      <c r="J864" t="s">
        <v>47</v>
      </c>
      <c r="K864">
        <v>99213</v>
      </c>
      <c r="O864">
        <v>1</v>
      </c>
      <c r="P864">
        <v>195.06</v>
      </c>
      <c r="Q864">
        <v>144.49</v>
      </c>
      <c r="R864">
        <v>115.59</v>
      </c>
      <c r="S864">
        <v>28.9</v>
      </c>
      <c r="T864" t="s">
        <v>30</v>
      </c>
      <c r="X864" t="s">
        <v>43</v>
      </c>
      <c r="Y864" t="s">
        <v>44</v>
      </c>
      <c r="Z864" t="s">
        <v>39</v>
      </c>
      <c r="AA864" t="str">
        <f>IFERROR(_xlfn.XLOOKUP($J864,avoidable_ed_reference!$A$2:$A$13,avoidable_ed_reference!$C$2:$C$13),"Not Classified")</f>
        <v>Not Classified</v>
      </c>
      <c r="AB864" t="str">
        <f>IFERROR(_xlfn.XLOOKUP($B864,enrollment!$A$2:$A$801,enrollment!$I$2:$I$801),"")</f>
        <v>OH</v>
      </c>
      <c r="AC864">
        <f>IFERROR(_xlfn.XLOOKUP($B864,enrollment!$A$2:$A$801,enrollment!$L$2:$L$801),"")</f>
        <v>24</v>
      </c>
      <c r="AD864" t="str" cm="1">
        <f t="array" ref="AD864">_xlfn.IFS(AC864="","Unknown",AC864&lt;18,"0-17",AC864&lt;35,"18-34",AC864&lt;50,"35-49",AC864&lt;65,"50-64",TRUE,"65+")</f>
        <v>18-34</v>
      </c>
      <c r="AE864">
        <f>IFERROR(_xlfn.XLOOKUP($B864,enrollment!$A$2:$A$801,enrollment!$O$2:$O$801),"")</f>
        <v>6789012345</v>
      </c>
      <c r="AF864">
        <f>IFERROR(_xlfn.XLOOKUP($AE864,providers!$B$2:$B$11,providers!$Q$2:$Q$11),"")</f>
        <v>4.0999999999999996</v>
      </c>
      <c r="AG864" s="1">
        <f t="shared" si="13"/>
        <v>45474</v>
      </c>
    </row>
    <row r="865" spans="1:33" x14ac:dyDescent="0.25">
      <c r="A865" t="s">
        <v>1055</v>
      </c>
      <c r="B865" t="s">
        <v>1049</v>
      </c>
      <c r="C865">
        <v>6789012345</v>
      </c>
      <c r="D865">
        <v>6789012345</v>
      </c>
      <c r="E865" s="1">
        <v>45336</v>
      </c>
      <c r="F865" s="1">
        <v>45336</v>
      </c>
      <c r="G865" s="1">
        <v>45366</v>
      </c>
      <c r="H865" t="s">
        <v>28</v>
      </c>
      <c r="I865">
        <v>11</v>
      </c>
      <c r="J865" t="s">
        <v>35</v>
      </c>
      <c r="K865">
        <v>99213</v>
      </c>
      <c r="O865">
        <v>1</v>
      </c>
      <c r="P865">
        <v>190.8</v>
      </c>
      <c r="Q865">
        <v>141.33000000000001</v>
      </c>
      <c r="R865">
        <v>113.06</v>
      </c>
      <c r="S865">
        <v>28.27</v>
      </c>
      <c r="T865" t="s">
        <v>30</v>
      </c>
      <c r="X865" t="s">
        <v>43</v>
      </c>
      <c r="Y865" t="s">
        <v>44</v>
      </c>
      <c r="Z865" t="s">
        <v>39</v>
      </c>
      <c r="AA865" t="str">
        <f>IFERROR(_xlfn.XLOOKUP($J865,avoidable_ed_reference!$A$2:$A$13,avoidable_ed_reference!$C$2:$C$13),"Not Classified")</f>
        <v>Avoidable</v>
      </c>
      <c r="AB865" t="str">
        <f>IFERROR(_xlfn.XLOOKUP($B865,enrollment!$A$2:$A$801,enrollment!$I$2:$I$801),"")</f>
        <v>OH</v>
      </c>
      <c r="AC865">
        <f>IFERROR(_xlfn.XLOOKUP($B865,enrollment!$A$2:$A$801,enrollment!$L$2:$L$801),"")</f>
        <v>24</v>
      </c>
      <c r="AD865" t="str" cm="1">
        <f t="array" ref="AD865">_xlfn.IFS(AC865="","Unknown",AC865&lt;18,"0-17",AC865&lt;35,"18-34",AC865&lt;50,"35-49",AC865&lt;65,"50-64",TRUE,"65+")</f>
        <v>18-34</v>
      </c>
      <c r="AE865">
        <f>IFERROR(_xlfn.XLOOKUP($B865,enrollment!$A$2:$A$801,enrollment!$O$2:$O$801),"")</f>
        <v>6789012345</v>
      </c>
      <c r="AF865">
        <f>IFERROR(_xlfn.XLOOKUP($AE865,providers!$B$2:$B$11,providers!$Q$2:$Q$11),"")</f>
        <v>4.0999999999999996</v>
      </c>
      <c r="AG865" s="1">
        <f t="shared" si="13"/>
        <v>45323</v>
      </c>
    </row>
    <row r="866" spans="1:33" x14ac:dyDescent="0.25">
      <c r="A866" t="s">
        <v>1056</v>
      </c>
      <c r="B866" t="s">
        <v>1049</v>
      </c>
      <c r="C866">
        <v>6789012345</v>
      </c>
      <c r="D866">
        <v>6789012345</v>
      </c>
      <c r="E866" s="1">
        <v>45444</v>
      </c>
      <c r="F866" s="1">
        <v>45444</v>
      </c>
      <c r="G866" s="1">
        <v>45463</v>
      </c>
      <c r="H866" t="s">
        <v>59</v>
      </c>
      <c r="J866" t="s">
        <v>99</v>
      </c>
      <c r="L866" s="2" t="s">
        <v>61</v>
      </c>
      <c r="M866" t="s">
        <v>62</v>
      </c>
      <c r="N866" t="s">
        <v>63</v>
      </c>
      <c r="O866">
        <v>1</v>
      </c>
      <c r="P866">
        <v>924.21</v>
      </c>
      <c r="Q866">
        <v>840.19</v>
      </c>
      <c r="R866">
        <v>672.15</v>
      </c>
      <c r="S866">
        <v>168.04</v>
      </c>
      <c r="T866" t="s">
        <v>30</v>
      </c>
      <c r="X866" t="s">
        <v>43</v>
      </c>
      <c r="Y866" t="s">
        <v>44</v>
      </c>
      <c r="Z866" t="s">
        <v>64</v>
      </c>
      <c r="AA866" t="str">
        <f>IFERROR(_xlfn.XLOOKUP($J866,avoidable_ed_reference!$A$2:$A$13,avoidable_ed_reference!$C$2:$C$13),"Not Classified")</f>
        <v>Not Classified</v>
      </c>
      <c r="AB866" t="str">
        <f>IFERROR(_xlfn.XLOOKUP($B866,enrollment!$A$2:$A$801,enrollment!$I$2:$I$801),"")</f>
        <v>OH</v>
      </c>
      <c r="AC866">
        <f>IFERROR(_xlfn.XLOOKUP($B866,enrollment!$A$2:$A$801,enrollment!$L$2:$L$801),"")</f>
        <v>24</v>
      </c>
      <c r="AD866" t="str" cm="1">
        <f t="array" ref="AD866">_xlfn.IFS(AC866="","Unknown",AC866&lt;18,"0-17",AC866&lt;35,"18-34",AC866&lt;50,"35-49",AC866&lt;65,"50-64",TRUE,"65+")</f>
        <v>18-34</v>
      </c>
      <c r="AE866">
        <f>IFERROR(_xlfn.XLOOKUP($B866,enrollment!$A$2:$A$801,enrollment!$O$2:$O$801),"")</f>
        <v>6789012345</v>
      </c>
      <c r="AF866">
        <f>IFERROR(_xlfn.XLOOKUP($AE866,providers!$B$2:$B$11,providers!$Q$2:$Q$11),"")</f>
        <v>4.0999999999999996</v>
      </c>
      <c r="AG866" s="1">
        <f t="shared" si="13"/>
        <v>45444</v>
      </c>
    </row>
    <row r="867" spans="1:33" x14ac:dyDescent="0.25">
      <c r="A867" t="s">
        <v>1057</v>
      </c>
      <c r="B867" t="s">
        <v>1058</v>
      </c>
      <c r="C867">
        <v>7890123456</v>
      </c>
      <c r="D867">
        <v>7890123456</v>
      </c>
      <c r="E867" s="1">
        <v>45473</v>
      </c>
      <c r="F867" s="1">
        <v>45473</v>
      </c>
      <c r="G867" s="1">
        <v>45497</v>
      </c>
      <c r="H867" t="s">
        <v>59</v>
      </c>
      <c r="J867" t="s">
        <v>47</v>
      </c>
      <c r="L867" s="2" t="s">
        <v>82</v>
      </c>
      <c r="M867" t="s">
        <v>83</v>
      </c>
      <c r="N867" t="s">
        <v>84</v>
      </c>
      <c r="O867">
        <v>1</v>
      </c>
      <c r="P867">
        <v>1008.89</v>
      </c>
      <c r="Q867">
        <v>917.17</v>
      </c>
      <c r="R867">
        <v>733.74</v>
      </c>
      <c r="S867">
        <v>183.43</v>
      </c>
      <c r="T867" t="s">
        <v>30</v>
      </c>
      <c r="X867" t="s">
        <v>52</v>
      </c>
      <c r="Y867" t="s">
        <v>44</v>
      </c>
      <c r="Z867" t="s">
        <v>64</v>
      </c>
      <c r="AA867" t="str">
        <f>IFERROR(_xlfn.XLOOKUP($J867,avoidable_ed_reference!$A$2:$A$13,avoidable_ed_reference!$C$2:$C$13),"Not Classified")</f>
        <v>Not Classified</v>
      </c>
      <c r="AB867" t="str">
        <f>IFERROR(_xlfn.XLOOKUP($B867,enrollment!$A$2:$A$801,enrollment!$I$2:$I$801),"")</f>
        <v>KY</v>
      </c>
      <c r="AC867">
        <f>IFERROR(_xlfn.XLOOKUP($B867,enrollment!$A$2:$A$801,enrollment!$L$2:$L$801),"")</f>
        <v>56</v>
      </c>
      <c r="AD867" t="str" cm="1">
        <f t="array" ref="AD867">_xlfn.IFS(AC867="","Unknown",AC867&lt;18,"0-17",AC867&lt;35,"18-34",AC867&lt;50,"35-49",AC867&lt;65,"50-64",TRUE,"65+")</f>
        <v>50-64</v>
      </c>
      <c r="AE867">
        <f>IFERROR(_xlfn.XLOOKUP($B867,enrollment!$A$2:$A$801,enrollment!$O$2:$O$801),"")</f>
        <v>9012345678</v>
      </c>
      <c r="AF867">
        <f>IFERROR(_xlfn.XLOOKUP($AE867,providers!$B$2:$B$11,providers!$Q$2:$Q$11),"")</f>
        <v>4.3</v>
      </c>
      <c r="AG867" s="1">
        <f t="shared" si="13"/>
        <v>45444</v>
      </c>
    </row>
    <row r="868" spans="1:33" x14ac:dyDescent="0.25">
      <c r="A868" t="s">
        <v>1059</v>
      </c>
      <c r="B868" t="s">
        <v>1058</v>
      </c>
      <c r="C868">
        <v>9012345678</v>
      </c>
      <c r="D868">
        <v>9012345678</v>
      </c>
      <c r="E868" s="1">
        <v>45540</v>
      </c>
      <c r="F868" s="1">
        <v>45540</v>
      </c>
      <c r="G868" s="1">
        <v>45573</v>
      </c>
      <c r="H868" t="s">
        <v>28</v>
      </c>
      <c r="I868">
        <v>11</v>
      </c>
      <c r="J868" t="s">
        <v>47</v>
      </c>
      <c r="K868">
        <v>99213</v>
      </c>
      <c r="O868">
        <v>1</v>
      </c>
      <c r="P868">
        <v>162.66</v>
      </c>
      <c r="Q868">
        <v>120.49</v>
      </c>
      <c r="R868">
        <v>96.39</v>
      </c>
      <c r="S868">
        <v>24.1</v>
      </c>
      <c r="T868" t="s">
        <v>30</v>
      </c>
      <c r="X868" t="s">
        <v>52</v>
      </c>
      <c r="Y868" t="s">
        <v>44</v>
      </c>
      <c r="Z868" t="s">
        <v>39</v>
      </c>
      <c r="AA868" t="str">
        <f>IFERROR(_xlfn.XLOOKUP($J868,avoidable_ed_reference!$A$2:$A$13,avoidable_ed_reference!$C$2:$C$13),"Not Classified")</f>
        <v>Not Classified</v>
      </c>
      <c r="AB868" t="str">
        <f>IFERROR(_xlfn.XLOOKUP($B868,enrollment!$A$2:$A$801,enrollment!$I$2:$I$801),"")</f>
        <v>KY</v>
      </c>
      <c r="AC868">
        <f>IFERROR(_xlfn.XLOOKUP($B868,enrollment!$A$2:$A$801,enrollment!$L$2:$L$801),"")</f>
        <v>56</v>
      </c>
      <c r="AD868" t="str" cm="1">
        <f t="array" ref="AD868">_xlfn.IFS(AC868="","Unknown",AC868&lt;18,"0-17",AC868&lt;35,"18-34",AC868&lt;50,"35-49",AC868&lt;65,"50-64",TRUE,"65+")</f>
        <v>50-64</v>
      </c>
      <c r="AE868">
        <f>IFERROR(_xlfn.XLOOKUP($B868,enrollment!$A$2:$A$801,enrollment!$O$2:$O$801),"")</f>
        <v>9012345678</v>
      </c>
      <c r="AF868">
        <f>IFERROR(_xlfn.XLOOKUP($AE868,providers!$B$2:$B$11,providers!$Q$2:$Q$11),"")</f>
        <v>4.3</v>
      </c>
      <c r="AG868" s="1">
        <f t="shared" si="13"/>
        <v>45536</v>
      </c>
    </row>
    <row r="869" spans="1:33" x14ac:dyDescent="0.25">
      <c r="A869" t="s">
        <v>1060</v>
      </c>
      <c r="B869" t="s">
        <v>1058</v>
      </c>
      <c r="C869">
        <v>9012345678</v>
      </c>
      <c r="D869">
        <v>9012345678</v>
      </c>
      <c r="E869" s="1">
        <v>45611</v>
      </c>
      <c r="F869" s="1">
        <v>45611</v>
      </c>
      <c r="G869" s="1">
        <v>45630</v>
      </c>
      <c r="H869" t="s">
        <v>28</v>
      </c>
      <c r="I869">
        <v>11</v>
      </c>
      <c r="J869" t="s">
        <v>35</v>
      </c>
      <c r="K869">
        <v>99213</v>
      </c>
      <c r="O869">
        <v>1</v>
      </c>
      <c r="P869">
        <v>182.6</v>
      </c>
      <c r="Q869">
        <v>135.26</v>
      </c>
      <c r="R869">
        <v>108.21</v>
      </c>
      <c r="S869">
        <v>27.05</v>
      </c>
      <c r="T869" t="s">
        <v>30</v>
      </c>
      <c r="X869" t="s">
        <v>52</v>
      </c>
      <c r="Y869" t="s">
        <v>44</v>
      </c>
      <c r="Z869" t="s">
        <v>39</v>
      </c>
      <c r="AA869" t="str">
        <f>IFERROR(_xlfn.XLOOKUP($J869,avoidable_ed_reference!$A$2:$A$13,avoidable_ed_reference!$C$2:$C$13),"Not Classified")</f>
        <v>Avoidable</v>
      </c>
      <c r="AB869" t="str">
        <f>IFERROR(_xlfn.XLOOKUP($B869,enrollment!$A$2:$A$801,enrollment!$I$2:$I$801),"")</f>
        <v>KY</v>
      </c>
      <c r="AC869">
        <f>IFERROR(_xlfn.XLOOKUP($B869,enrollment!$A$2:$A$801,enrollment!$L$2:$L$801),"")</f>
        <v>56</v>
      </c>
      <c r="AD869" t="str" cm="1">
        <f t="array" ref="AD869">_xlfn.IFS(AC869="","Unknown",AC869&lt;18,"0-17",AC869&lt;35,"18-34",AC869&lt;50,"35-49",AC869&lt;65,"50-64",TRUE,"65+")</f>
        <v>50-64</v>
      </c>
      <c r="AE869">
        <f>IFERROR(_xlfn.XLOOKUP($B869,enrollment!$A$2:$A$801,enrollment!$O$2:$O$801),"")</f>
        <v>9012345678</v>
      </c>
      <c r="AF869">
        <f>IFERROR(_xlfn.XLOOKUP($AE869,providers!$B$2:$B$11,providers!$Q$2:$Q$11),"")</f>
        <v>4.3</v>
      </c>
      <c r="AG869" s="1">
        <f t="shared" si="13"/>
        <v>45597</v>
      </c>
    </row>
    <row r="870" spans="1:33" x14ac:dyDescent="0.25">
      <c r="A870" t="s">
        <v>1061</v>
      </c>
      <c r="B870" t="s">
        <v>1058</v>
      </c>
      <c r="C870">
        <v>9012345678</v>
      </c>
      <c r="D870">
        <v>9012345678</v>
      </c>
      <c r="E870" s="1">
        <v>45544</v>
      </c>
      <c r="F870" s="1">
        <v>45544</v>
      </c>
      <c r="G870" s="1">
        <v>45565</v>
      </c>
      <c r="H870" t="s">
        <v>28</v>
      </c>
      <c r="I870">
        <v>11</v>
      </c>
      <c r="J870" t="s">
        <v>38</v>
      </c>
      <c r="K870">
        <v>99213</v>
      </c>
      <c r="O870">
        <v>1</v>
      </c>
      <c r="P870">
        <v>202.91</v>
      </c>
      <c r="Q870">
        <v>150.30000000000001</v>
      </c>
      <c r="R870">
        <v>120.24</v>
      </c>
      <c r="S870">
        <v>30.06</v>
      </c>
      <c r="T870" t="s">
        <v>30</v>
      </c>
      <c r="X870" t="s">
        <v>52</v>
      </c>
      <c r="Y870" t="s">
        <v>44</v>
      </c>
      <c r="Z870" t="s">
        <v>39</v>
      </c>
      <c r="AA870" t="str">
        <f>IFERROR(_xlfn.XLOOKUP($J870,avoidable_ed_reference!$A$2:$A$13,avoidable_ed_reference!$C$2:$C$13),"Not Classified")</f>
        <v>Not Classified</v>
      </c>
      <c r="AB870" t="str">
        <f>IFERROR(_xlfn.XLOOKUP($B870,enrollment!$A$2:$A$801,enrollment!$I$2:$I$801),"")</f>
        <v>KY</v>
      </c>
      <c r="AC870">
        <f>IFERROR(_xlfn.XLOOKUP($B870,enrollment!$A$2:$A$801,enrollment!$L$2:$L$801),"")</f>
        <v>56</v>
      </c>
      <c r="AD870" t="str" cm="1">
        <f t="array" ref="AD870">_xlfn.IFS(AC870="","Unknown",AC870&lt;18,"0-17",AC870&lt;35,"18-34",AC870&lt;50,"35-49",AC870&lt;65,"50-64",TRUE,"65+")</f>
        <v>50-64</v>
      </c>
      <c r="AE870">
        <f>IFERROR(_xlfn.XLOOKUP($B870,enrollment!$A$2:$A$801,enrollment!$O$2:$O$801),"")</f>
        <v>9012345678</v>
      </c>
      <c r="AF870">
        <f>IFERROR(_xlfn.XLOOKUP($AE870,providers!$B$2:$B$11,providers!$Q$2:$Q$11),"")</f>
        <v>4.3</v>
      </c>
      <c r="AG870" s="1">
        <f t="shared" si="13"/>
        <v>45536</v>
      </c>
    </row>
    <row r="871" spans="1:33" x14ac:dyDescent="0.25">
      <c r="A871" t="s">
        <v>1062</v>
      </c>
      <c r="B871" t="s">
        <v>1058</v>
      </c>
      <c r="C871">
        <v>5678901234</v>
      </c>
      <c r="D871">
        <v>5678901234</v>
      </c>
      <c r="E871" s="1">
        <v>45460</v>
      </c>
      <c r="F871" s="1">
        <v>45460</v>
      </c>
      <c r="G871" s="1">
        <v>45475</v>
      </c>
      <c r="H871" t="s">
        <v>28</v>
      </c>
      <c r="I871">
        <v>20</v>
      </c>
      <c r="J871" t="s">
        <v>35</v>
      </c>
      <c r="K871">
        <v>99213</v>
      </c>
      <c r="O871">
        <v>1</v>
      </c>
      <c r="P871">
        <v>156.21</v>
      </c>
      <c r="Q871">
        <v>120.16</v>
      </c>
      <c r="R871">
        <v>96.13</v>
      </c>
      <c r="S871">
        <v>24.03</v>
      </c>
      <c r="T871" t="s">
        <v>30</v>
      </c>
      <c r="X871" t="s">
        <v>52</v>
      </c>
      <c r="Y871" t="s">
        <v>44</v>
      </c>
      <c r="Z871" t="s">
        <v>36</v>
      </c>
      <c r="AA871" t="str">
        <f>IFERROR(_xlfn.XLOOKUP($J871,avoidable_ed_reference!$A$2:$A$13,avoidable_ed_reference!$C$2:$C$13),"Not Classified")</f>
        <v>Avoidable</v>
      </c>
      <c r="AB871" t="str">
        <f>IFERROR(_xlfn.XLOOKUP($B871,enrollment!$A$2:$A$801,enrollment!$I$2:$I$801),"")</f>
        <v>KY</v>
      </c>
      <c r="AC871">
        <f>IFERROR(_xlfn.XLOOKUP($B871,enrollment!$A$2:$A$801,enrollment!$L$2:$L$801),"")</f>
        <v>56</v>
      </c>
      <c r="AD871" t="str" cm="1">
        <f t="array" ref="AD871">_xlfn.IFS(AC871="","Unknown",AC871&lt;18,"0-17",AC871&lt;35,"18-34",AC871&lt;50,"35-49",AC871&lt;65,"50-64",TRUE,"65+")</f>
        <v>50-64</v>
      </c>
      <c r="AE871">
        <f>IFERROR(_xlfn.XLOOKUP($B871,enrollment!$A$2:$A$801,enrollment!$O$2:$O$801),"")</f>
        <v>9012345678</v>
      </c>
      <c r="AF871">
        <f>IFERROR(_xlfn.XLOOKUP($AE871,providers!$B$2:$B$11,providers!$Q$2:$Q$11),"")</f>
        <v>4.3</v>
      </c>
      <c r="AG871" s="1">
        <f t="shared" si="13"/>
        <v>45444</v>
      </c>
    </row>
    <row r="872" spans="1:33" x14ac:dyDescent="0.25">
      <c r="A872" t="s">
        <v>1063</v>
      </c>
      <c r="B872" t="s">
        <v>1058</v>
      </c>
      <c r="C872">
        <v>3456789012</v>
      </c>
      <c r="D872">
        <v>3456789012</v>
      </c>
      <c r="E872" s="1">
        <v>45475</v>
      </c>
      <c r="F872" s="1">
        <v>45475</v>
      </c>
      <c r="G872" s="1">
        <v>45495</v>
      </c>
      <c r="H872" t="s">
        <v>67</v>
      </c>
      <c r="I872">
        <v>21</v>
      </c>
      <c r="J872" t="s">
        <v>42</v>
      </c>
      <c r="K872">
        <v>99223</v>
      </c>
      <c r="O872">
        <v>1</v>
      </c>
      <c r="P872">
        <v>27557.67</v>
      </c>
      <c r="Q872">
        <v>17779.14</v>
      </c>
      <c r="R872">
        <v>14223.31</v>
      </c>
      <c r="S872">
        <v>3555.83</v>
      </c>
      <c r="T872" t="s">
        <v>30</v>
      </c>
      <c r="V872">
        <v>1</v>
      </c>
      <c r="W872" s="2" t="s">
        <v>68</v>
      </c>
      <c r="X872" t="s">
        <v>52</v>
      </c>
      <c r="Y872" t="s">
        <v>44</v>
      </c>
      <c r="Z872" t="s">
        <v>69</v>
      </c>
      <c r="AA872" t="str">
        <f>IFERROR(_xlfn.XLOOKUP($J872,avoidable_ed_reference!$A$2:$A$13,avoidable_ed_reference!$C$2:$C$13),"Not Classified")</f>
        <v>Non-Avoidable</v>
      </c>
      <c r="AB872" t="str">
        <f>IFERROR(_xlfn.XLOOKUP($B872,enrollment!$A$2:$A$801,enrollment!$I$2:$I$801),"")</f>
        <v>KY</v>
      </c>
      <c r="AC872">
        <f>IFERROR(_xlfn.XLOOKUP($B872,enrollment!$A$2:$A$801,enrollment!$L$2:$L$801),"")</f>
        <v>56</v>
      </c>
      <c r="AD872" t="str" cm="1">
        <f t="array" ref="AD872">_xlfn.IFS(AC872="","Unknown",AC872&lt;18,"0-17",AC872&lt;35,"18-34",AC872&lt;50,"35-49",AC872&lt;65,"50-64",TRUE,"65+")</f>
        <v>50-64</v>
      </c>
      <c r="AE872">
        <f>IFERROR(_xlfn.XLOOKUP($B872,enrollment!$A$2:$A$801,enrollment!$O$2:$O$801),"")</f>
        <v>9012345678</v>
      </c>
      <c r="AF872">
        <f>IFERROR(_xlfn.XLOOKUP($AE872,providers!$B$2:$B$11,providers!$Q$2:$Q$11),"")</f>
        <v>4.3</v>
      </c>
      <c r="AG872" s="1">
        <f t="shared" si="13"/>
        <v>45474</v>
      </c>
    </row>
    <row r="873" spans="1:33" x14ac:dyDescent="0.25">
      <c r="A873" t="s">
        <v>1064</v>
      </c>
      <c r="B873" t="s">
        <v>1058</v>
      </c>
      <c r="C873">
        <v>9012345678</v>
      </c>
      <c r="D873">
        <v>9012345678</v>
      </c>
      <c r="E873" s="1">
        <v>45452</v>
      </c>
      <c r="F873" s="1">
        <v>45452</v>
      </c>
      <c r="G873" s="1">
        <v>45470</v>
      </c>
      <c r="H873" t="s">
        <v>28</v>
      </c>
      <c r="I873">
        <v>11</v>
      </c>
      <c r="J873" t="s">
        <v>38</v>
      </c>
      <c r="K873">
        <v>99213</v>
      </c>
      <c r="O873">
        <v>1</v>
      </c>
      <c r="P873">
        <v>186.45</v>
      </c>
      <c r="Q873">
        <v>138.11000000000001</v>
      </c>
      <c r="R873">
        <v>110.49</v>
      </c>
      <c r="S873">
        <v>27.62</v>
      </c>
      <c r="T873" t="s">
        <v>30</v>
      </c>
      <c r="X873" t="s">
        <v>52</v>
      </c>
      <c r="Y873" t="s">
        <v>44</v>
      </c>
      <c r="Z873" t="s">
        <v>39</v>
      </c>
      <c r="AA873" t="str">
        <f>IFERROR(_xlfn.XLOOKUP($J873,avoidable_ed_reference!$A$2:$A$13,avoidable_ed_reference!$C$2:$C$13),"Not Classified")</f>
        <v>Not Classified</v>
      </c>
      <c r="AB873" t="str">
        <f>IFERROR(_xlfn.XLOOKUP($B873,enrollment!$A$2:$A$801,enrollment!$I$2:$I$801),"")</f>
        <v>KY</v>
      </c>
      <c r="AC873">
        <f>IFERROR(_xlfn.XLOOKUP($B873,enrollment!$A$2:$A$801,enrollment!$L$2:$L$801),"")</f>
        <v>56</v>
      </c>
      <c r="AD873" t="str" cm="1">
        <f t="array" ref="AD873">_xlfn.IFS(AC873="","Unknown",AC873&lt;18,"0-17",AC873&lt;35,"18-34",AC873&lt;50,"35-49",AC873&lt;65,"50-64",TRUE,"65+")</f>
        <v>50-64</v>
      </c>
      <c r="AE873">
        <f>IFERROR(_xlfn.XLOOKUP($B873,enrollment!$A$2:$A$801,enrollment!$O$2:$O$801),"")</f>
        <v>9012345678</v>
      </c>
      <c r="AF873">
        <f>IFERROR(_xlfn.XLOOKUP($AE873,providers!$B$2:$B$11,providers!$Q$2:$Q$11),"")</f>
        <v>4.3</v>
      </c>
      <c r="AG873" s="1">
        <f t="shared" si="13"/>
        <v>45444</v>
      </c>
    </row>
    <row r="874" spans="1:33" x14ac:dyDescent="0.25">
      <c r="A874" t="s">
        <v>1065</v>
      </c>
      <c r="B874" t="s">
        <v>1058</v>
      </c>
      <c r="C874">
        <v>2345678901</v>
      </c>
      <c r="D874">
        <v>2345678901</v>
      </c>
      <c r="E874" s="1">
        <v>45632</v>
      </c>
      <c r="F874" s="1">
        <v>45632</v>
      </c>
      <c r="G874" s="1">
        <v>45659</v>
      </c>
      <c r="H874" t="s">
        <v>28</v>
      </c>
      <c r="I874">
        <v>22</v>
      </c>
      <c r="J874" t="s">
        <v>29</v>
      </c>
      <c r="K874">
        <v>90837</v>
      </c>
      <c r="O874">
        <v>1</v>
      </c>
      <c r="P874">
        <v>237.3</v>
      </c>
      <c r="Q874">
        <v>175.78</v>
      </c>
      <c r="R874">
        <v>140.62</v>
      </c>
      <c r="S874">
        <v>35.159999999999997</v>
      </c>
      <c r="T874" t="s">
        <v>30</v>
      </c>
      <c r="X874" t="s">
        <v>52</v>
      </c>
      <c r="Y874" t="s">
        <v>44</v>
      </c>
      <c r="Z874" t="s">
        <v>33</v>
      </c>
      <c r="AA874" t="str">
        <f>IFERROR(_xlfn.XLOOKUP($J874,avoidable_ed_reference!$A$2:$A$13,avoidable_ed_reference!$C$2:$C$13),"Not Classified")</f>
        <v>Potentially Avoidable</v>
      </c>
      <c r="AB874" t="str">
        <f>IFERROR(_xlfn.XLOOKUP($B874,enrollment!$A$2:$A$801,enrollment!$I$2:$I$801),"")</f>
        <v>KY</v>
      </c>
      <c r="AC874">
        <f>IFERROR(_xlfn.XLOOKUP($B874,enrollment!$A$2:$A$801,enrollment!$L$2:$L$801),"")</f>
        <v>56</v>
      </c>
      <c r="AD874" t="str" cm="1">
        <f t="array" ref="AD874">_xlfn.IFS(AC874="","Unknown",AC874&lt;18,"0-17",AC874&lt;35,"18-34",AC874&lt;50,"35-49",AC874&lt;65,"50-64",TRUE,"65+")</f>
        <v>50-64</v>
      </c>
      <c r="AE874">
        <f>IFERROR(_xlfn.XLOOKUP($B874,enrollment!$A$2:$A$801,enrollment!$O$2:$O$801),"")</f>
        <v>9012345678</v>
      </c>
      <c r="AF874">
        <f>IFERROR(_xlfn.XLOOKUP($AE874,providers!$B$2:$B$11,providers!$Q$2:$Q$11),"")</f>
        <v>4.3</v>
      </c>
      <c r="AG874" s="1">
        <f t="shared" si="13"/>
        <v>45627</v>
      </c>
    </row>
    <row r="875" spans="1:33" x14ac:dyDescent="0.25">
      <c r="A875" t="s">
        <v>1066</v>
      </c>
      <c r="B875" t="s">
        <v>1058</v>
      </c>
      <c r="C875">
        <v>5678901234</v>
      </c>
      <c r="D875">
        <v>5678901234</v>
      </c>
      <c r="E875" s="1">
        <v>45633</v>
      </c>
      <c r="F875" s="1">
        <v>45633</v>
      </c>
      <c r="G875" s="1">
        <v>45657</v>
      </c>
      <c r="H875" t="s">
        <v>28</v>
      </c>
      <c r="I875">
        <v>20</v>
      </c>
      <c r="J875" t="s">
        <v>35</v>
      </c>
      <c r="K875">
        <v>99213</v>
      </c>
      <c r="O875">
        <v>1</v>
      </c>
      <c r="P875">
        <v>190.72</v>
      </c>
      <c r="Q875">
        <v>146.71</v>
      </c>
      <c r="R875">
        <v>117.37</v>
      </c>
      <c r="S875">
        <v>29.34</v>
      </c>
      <c r="T875" t="s">
        <v>30</v>
      </c>
      <c r="X875" t="s">
        <v>52</v>
      </c>
      <c r="Y875" t="s">
        <v>44</v>
      </c>
      <c r="Z875" t="s">
        <v>36</v>
      </c>
      <c r="AA875" t="str">
        <f>IFERROR(_xlfn.XLOOKUP($J875,avoidable_ed_reference!$A$2:$A$13,avoidable_ed_reference!$C$2:$C$13),"Not Classified")</f>
        <v>Avoidable</v>
      </c>
      <c r="AB875" t="str">
        <f>IFERROR(_xlfn.XLOOKUP($B875,enrollment!$A$2:$A$801,enrollment!$I$2:$I$801),"")</f>
        <v>KY</v>
      </c>
      <c r="AC875">
        <f>IFERROR(_xlfn.XLOOKUP($B875,enrollment!$A$2:$A$801,enrollment!$L$2:$L$801),"")</f>
        <v>56</v>
      </c>
      <c r="AD875" t="str" cm="1">
        <f t="array" ref="AD875">_xlfn.IFS(AC875="","Unknown",AC875&lt;18,"0-17",AC875&lt;35,"18-34",AC875&lt;50,"35-49",AC875&lt;65,"50-64",TRUE,"65+")</f>
        <v>50-64</v>
      </c>
      <c r="AE875">
        <f>IFERROR(_xlfn.XLOOKUP($B875,enrollment!$A$2:$A$801,enrollment!$O$2:$O$801),"")</f>
        <v>9012345678</v>
      </c>
      <c r="AF875">
        <f>IFERROR(_xlfn.XLOOKUP($AE875,providers!$B$2:$B$11,providers!$Q$2:$Q$11),"")</f>
        <v>4.3</v>
      </c>
      <c r="AG875" s="1">
        <f t="shared" si="13"/>
        <v>45627</v>
      </c>
    </row>
    <row r="876" spans="1:33" x14ac:dyDescent="0.25">
      <c r="A876" t="s">
        <v>1067</v>
      </c>
      <c r="B876" t="s">
        <v>1058</v>
      </c>
      <c r="C876">
        <v>9012345678</v>
      </c>
      <c r="D876">
        <v>9012345678</v>
      </c>
      <c r="E876" s="1">
        <v>45609</v>
      </c>
      <c r="F876" s="1">
        <v>45609</v>
      </c>
      <c r="G876" s="1">
        <v>45625</v>
      </c>
      <c r="H876" t="s">
        <v>28</v>
      </c>
      <c r="I876">
        <v>11</v>
      </c>
      <c r="J876" t="s">
        <v>35</v>
      </c>
      <c r="K876">
        <v>99213</v>
      </c>
      <c r="O876">
        <v>1</v>
      </c>
      <c r="P876">
        <v>201.84</v>
      </c>
      <c r="Q876">
        <v>149.51</v>
      </c>
      <c r="R876">
        <v>119.61</v>
      </c>
      <c r="S876">
        <v>29.9</v>
      </c>
      <c r="T876" t="s">
        <v>30</v>
      </c>
      <c r="X876" t="s">
        <v>52</v>
      </c>
      <c r="Y876" t="s">
        <v>44</v>
      </c>
      <c r="Z876" t="s">
        <v>39</v>
      </c>
      <c r="AA876" t="str">
        <f>IFERROR(_xlfn.XLOOKUP($J876,avoidable_ed_reference!$A$2:$A$13,avoidable_ed_reference!$C$2:$C$13),"Not Classified")</f>
        <v>Avoidable</v>
      </c>
      <c r="AB876" t="str">
        <f>IFERROR(_xlfn.XLOOKUP($B876,enrollment!$A$2:$A$801,enrollment!$I$2:$I$801),"")</f>
        <v>KY</v>
      </c>
      <c r="AC876">
        <f>IFERROR(_xlfn.XLOOKUP($B876,enrollment!$A$2:$A$801,enrollment!$L$2:$L$801),"")</f>
        <v>56</v>
      </c>
      <c r="AD876" t="str" cm="1">
        <f t="array" ref="AD876">_xlfn.IFS(AC876="","Unknown",AC876&lt;18,"0-17",AC876&lt;35,"18-34",AC876&lt;50,"35-49",AC876&lt;65,"50-64",TRUE,"65+")</f>
        <v>50-64</v>
      </c>
      <c r="AE876">
        <f>IFERROR(_xlfn.XLOOKUP($B876,enrollment!$A$2:$A$801,enrollment!$O$2:$O$801),"")</f>
        <v>9012345678</v>
      </c>
      <c r="AF876">
        <f>IFERROR(_xlfn.XLOOKUP($AE876,providers!$B$2:$B$11,providers!$Q$2:$Q$11),"")</f>
        <v>4.3</v>
      </c>
      <c r="AG876" s="1">
        <f t="shared" si="13"/>
        <v>45597</v>
      </c>
    </row>
    <row r="877" spans="1:33" x14ac:dyDescent="0.25">
      <c r="A877" t="s">
        <v>1068</v>
      </c>
      <c r="B877" t="s">
        <v>1069</v>
      </c>
      <c r="C877">
        <v>8901234567</v>
      </c>
      <c r="D877">
        <v>8901234567</v>
      </c>
      <c r="E877" s="1">
        <v>45295</v>
      </c>
      <c r="F877" s="1">
        <v>45295</v>
      </c>
      <c r="G877" s="1">
        <v>45316</v>
      </c>
      <c r="H877" t="s">
        <v>28</v>
      </c>
      <c r="I877">
        <v>11</v>
      </c>
      <c r="J877" t="s">
        <v>47</v>
      </c>
      <c r="K877">
        <v>99213</v>
      </c>
      <c r="O877">
        <v>1</v>
      </c>
      <c r="P877">
        <v>173.1</v>
      </c>
      <c r="Q877">
        <v>128.22</v>
      </c>
      <c r="R877">
        <v>102.58</v>
      </c>
      <c r="S877">
        <v>25.64</v>
      </c>
      <c r="T877" t="s">
        <v>30</v>
      </c>
      <c r="X877" t="s">
        <v>31</v>
      </c>
      <c r="Y877" t="s">
        <v>32</v>
      </c>
      <c r="Z877" t="s">
        <v>39</v>
      </c>
      <c r="AA877" t="str">
        <f>IFERROR(_xlfn.XLOOKUP($J877,avoidable_ed_reference!$A$2:$A$13,avoidable_ed_reference!$C$2:$C$13),"Not Classified")</f>
        <v>Not Classified</v>
      </c>
      <c r="AB877" t="str">
        <f>IFERROR(_xlfn.XLOOKUP($B877,enrollment!$A$2:$A$801,enrollment!$I$2:$I$801),"")</f>
        <v>GA</v>
      </c>
      <c r="AC877">
        <f>IFERROR(_xlfn.XLOOKUP($B877,enrollment!$A$2:$A$801,enrollment!$L$2:$L$801),"")</f>
        <v>50</v>
      </c>
      <c r="AD877" t="str" cm="1">
        <f t="array" ref="AD877">_xlfn.IFS(AC877="","Unknown",AC877&lt;18,"0-17",AC877&lt;35,"18-34",AC877&lt;50,"35-49",AC877&lt;65,"50-64",TRUE,"65+")</f>
        <v>50-64</v>
      </c>
      <c r="AE877">
        <f>IFERROR(_xlfn.XLOOKUP($B877,enrollment!$A$2:$A$801,enrollment!$O$2:$O$801),"")</f>
        <v>8901234567</v>
      </c>
      <c r="AF877">
        <f>IFERROR(_xlfn.XLOOKUP($AE877,providers!$B$2:$B$11,providers!$Q$2:$Q$11),"")</f>
        <v>3.7</v>
      </c>
      <c r="AG877" s="1">
        <f t="shared" si="13"/>
        <v>45292</v>
      </c>
    </row>
    <row r="878" spans="1:33" x14ac:dyDescent="0.25">
      <c r="A878" t="s">
        <v>1070</v>
      </c>
      <c r="B878" t="s">
        <v>1069</v>
      </c>
      <c r="C878">
        <v>8901234567</v>
      </c>
      <c r="D878">
        <v>8901234567</v>
      </c>
      <c r="E878" s="1">
        <v>45494</v>
      </c>
      <c r="F878" s="1">
        <v>45494</v>
      </c>
      <c r="G878" s="1">
        <v>45529</v>
      </c>
      <c r="H878" t="s">
        <v>28</v>
      </c>
      <c r="I878">
        <v>11</v>
      </c>
      <c r="J878" t="s">
        <v>47</v>
      </c>
      <c r="K878">
        <v>99213</v>
      </c>
      <c r="O878">
        <v>1</v>
      </c>
      <c r="P878">
        <v>240.75</v>
      </c>
      <c r="Q878">
        <v>178.33</v>
      </c>
      <c r="R878">
        <v>142.66</v>
      </c>
      <c r="S878">
        <v>35.67</v>
      </c>
      <c r="T878" t="s">
        <v>30</v>
      </c>
      <c r="X878" t="s">
        <v>31</v>
      </c>
      <c r="Y878" t="s">
        <v>32</v>
      </c>
      <c r="Z878" t="s">
        <v>39</v>
      </c>
      <c r="AA878" t="str">
        <f>IFERROR(_xlfn.XLOOKUP($J878,avoidable_ed_reference!$A$2:$A$13,avoidable_ed_reference!$C$2:$C$13),"Not Classified")</f>
        <v>Not Classified</v>
      </c>
      <c r="AB878" t="str">
        <f>IFERROR(_xlfn.XLOOKUP($B878,enrollment!$A$2:$A$801,enrollment!$I$2:$I$801),"")</f>
        <v>GA</v>
      </c>
      <c r="AC878">
        <f>IFERROR(_xlfn.XLOOKUP($B878,enrollment!$A$2:$A$801,enrollment!$L$2:$L$801),"")</f>
        <v>50</v>
      </c>
      <c r="AD878" t="str" cm="1">
        <f t="array" ref="AD878">_xlfn.IFS(AC878="","Unknown",AC878&lt;18,"0-17",AC878&lt;35,"18-34",AC878&lt;50,"35-49",AC878&lt;65,"50-64",TRUE,"65+")</f>
        <v>50-64</v>
      </c>
      <c r="AE878">
        <f>IFERROR(_xlfn.XLOOKUP($B878,enrollment!$A$2:$A$801,enrollment!$O$2:$O$801),"")</f>
        <v>8901234567</v>
      </c>
      <c r="AF878">
        <f>IFERROR(_xlfn.XLOOKUP($AE878,providers!$B$2:$B$11,providers!$Q$2:$Q$11),"")</f>
        <v>3.7</v>
      </c>
      <c r="AG878" s="1">
        <f t="shared" si="13"/>
        <v>45474</v>
      </c>
    </row>
    <row r="879" spans="1:33" x14ac:dyDescent="0.25">
      <c r="A879" t="s">
        <v>1071</v>
      </c>
      <c r="B879" t="s">
        <v>1069</v>
      </c>
      <c r="C879">
        <v>8901234567</v>
      </c>
      <c r="D879">
        <v>8901234567</v>
      </c>
      <c r="E879" s="1">
        <v>45438</v>
      </c>
      <c r="F879" s="1">
        <v>45438</v>
      </c>
      <c r="G879" s="1">
        <v>45461</v>
      </c>
      <c r="H879" t="s">
        <v>28</v>
      </c>
      <c r="I879">
        <v>11</v>
      </c>
      <c r="J879" t="s">
        <v>35</v>
      </c>
      <c r="K879">
        <v>99213</v>
      </c>
      <c r="O879">
        <v>1</v>
      </c>
      <c r="P879">
        <v>219.77</v>
      </c>
      <c r="Q879">
        <v>162.79</v>
      </c>
      <c r="R879">
        <v>130.22999999999999</v>
      </c>
      <c r="S879">
        <v>32.56</v>
      </c>
      <c r="T879" t="s">
        <v>30</v>
      </c>
      <c r="X879" t="s">
        <v>31</v>
      </c>
      <c r="Y879" t="s">
        <v>32</v>
      </c>
      <c r="Z879" t="s">
        <v>39</v>
      </c>
      <c r="AA879" t="str">
        <f>IFERROR(_xlfn.XLOOKUP($J879,avoidable_ed_reference!$A$2:$A$13,avoidable_ed_reference!$C$2:$C$13),"Not Classified")</f>
        <v>Avoidable</v>
      </c>
      <c r="AB879" t="str">
        <f>IFERROR(_xlfn.XLOOKUP($B879,enrollment!$A$2:$A$801,enrollment!$I$2:$I$801),"")</f>
        <v>GA</v>
      </c>
      <c r="AC879">
        <f>IFERROR(_xlfn.XLOOKUP($B879,enrollment!$A$2:$A$801,enrollment!$L$2:$L$801),"")</f>
        <v>50</v>
      </c>
      <c r="AD879" t="str" cm="1">
        <f t="array" ref="AD879">_xlfn.IFS(AC879="","Unknown",AC879&lt;18,"0-17",AC879&lt;35,"18-34",AC879&lt;50,"35-49",AC879&lt;65,"50-64",TRUE,"65+")</f>
        <v>50-64</v>
      </c>
      <c r="AE879">
        <f>IFERROR(_xlfn.XLOOKUP($B879,enrollment!$A$2:$A$801,enrollment!$O$2:$O$801),"")</f>
        <v>8901234567</v>
      </c>
      <c r="AF879">
        <f>IFERROR(_xlfn.XLOOKUP($AE879,providers!$B$2:$B$11,providers!$Q$2:$Q$11),"")</f>
        <v>3.7</v>
      </c>
      <c r="AG879" s="1">
        <f t="shared" si="13"/>
        <v>45413</v>
      </c>
    </row>
    <row r="880" spans="1:33" x14ac:dyDescent="0.25">
      <c r="A880" t="s">
        <v>1072</v>
      </c>
      <c r="B880" t="s">
        <v>1069</v>
      </c>
      <c r="C880">
        <v>8901234567</v>
      </c>
      <c r="D880">
        <v>8901234567</v>
      </c>
      <c r="E880" s="1">
        <v>45543</v>
      </c>
      <c r="F880" s="1">
        <v>45543</v>
      </c>
      <c r="G880" s="1">
        <v>45564</v>
      </c>
      <c r="H880" t="s">
        <v>28</v>
      </c>
      <c r="I880">
        <v>11</v>
      </c>
      <c r="J880" t="s">
        <v>35</v>
      </c>
      <c r="K880">
        <v>99213</v>
      </c>
      <c r="O880">
        <v>1</v>
      </c>
      <c r="P880">
        <v>166.75</v>
      </c>
      <c r="Q880">
        <v>123.52</v>
      </c>
      <c r="R880">
        <v>98.82</v>
      </c>
      <c r="S880">
        <v>24.7</v>
      </c>
      <c r="T880" t="s">
        <v>30</v>
      </c>
      <c r="X880" t="s">
        <v>31</v>
      </c>
      <c r="Y880" t="s">
        <v>32</v>
      </c>
      <c r="Z880" t="s">
        <v>39</v>
      </c>
      <c r="AA880" t="str">
        <f>IFERROR(_xlfn.XLOOKUP($J880,avoidable_ed_reference!$A$2:$A$13,avoidable_ed_reference!$C$2:$C$13),"Not Classified")</f>
        <v>Avoidable</v>
      </c>
      <c r="AB880" t="str">
        <f>IFERROR(_xlfn.XLOOKUP($B880,enrollment!$A$2:$A$801,enrollment!$I$2:$I$801),"")</f>
        <v>GA</v>
      </c>
      <c r="AC880">
        <f>IFERROR(_xlfn.XLOOKUP($B880,enrollment!$A$2:$A$801,enrollment!$L$2:$L$801),"")</f>
        <v>50</v>
      </c>
      <c r="AD880" t="str" cm="1">
        <f t="array" ref="AD880">_xlfn.IFS(AC880="","Unknown",AC880&lt;18,"0-17",AC880&lt;35,"18-34",AC880&lt;50,"35-49",AC880&lt;65,"50-64",TRUE,"65+")</f>
        <v>50-64</v>
      </c>
      <c r="AE880">
        <f>IFERROR(_xlfn.XLOOKUP($B880,enrollment!$A$2:$A$801,enrollment!$O$2:$O$801),"")</f>
        <v>8901234567</v>
      </c>
      <c r="AF880">
        <f>IFERROR(_xlfn.XLOOKUP($AE880,providers!$B$2:$B$11,providers!$Q$2:$Q$11),"")</f>
        <v>3.7</v>
      </c>
      <c r="AG880" s="1">
        <f t="shared" si="13"/>
        <v>45536</v>
      </c>
    </row>
    <row r="881" spans="1:33" x14ac:dyDescent="0.25">
      <c r="A881" t="s">
        <v>1073</v>
      </c>
      <c r="B881" t="s">
        <v>1069</v>
      </c>
      <c r="C881">
        <v>8901234567</v>
      </c>
      <c r="D881">
        <v>8901234567</v>
      </c>
      <c r="E881" s="1">
        <v>45640</v>
      </c>
      <c r="F881" s="1">
        <v>45640</v>
      </c>
      <c r="G881" s="1">
        <v>45663</v>
      </c>
      <c r="H881" t="s">
        <v>28</v>
      </c>
      <c r="I881">
        <v>11</v>
      </c>
      <c r="J881" t="s">
        <v>47</v>
      </c>
      <c r="K881">
        <v>99213</v>
      </c>
      <c r="O881">
        <v>1</v>
      </c>
      <c r="P881">
        <v>235.05</v>
      </c>
      <c r="Q881">
        <v>174.11</v>
      </c>
      <c r="R881">
        <v>139.29</v>
      </c>
      <c r="S881">
        <v>34.82</v>
      </c>
      <c r="T881" t="s">
        <v>30</v>
      </c>
      <c r="X881" t="s">
        <v>31</v>
      </c>
      <c r="Y881" t="s">
        <v>32</v>
      </c>
      <c r="Z881" t="s">
        <v>39</v>
      </c>
      <c r="AA881" t="str">
        <f>IFERROR(_xlfn.XLOOKUP($J881,avoidable_ed_reference!$A$2:$A$13,avoidable_ed_reference!$C$2:$C$13),"Not Classified")</f>
        <v>Not Classified</v>
      </c>
      <c r="AB881" t="str">
        <f>IFERROR(_xlfn.XLOOKUP($B881,enrollment!$A$2:$A$801,enrollment!$I$2:$I$801),"")</f>
        <v>GA</v>
      </c>
      <c r="AC881">
        <f>IFERROR(_xlfn.XLOOKUP($B881,enrollment!$A$2:$A$801,enrollment!$L$2:$L$801),"")</f>
        <v>50</v>
      </c>
      <c r="AD881" t="str" cm="1">
        <f t="array" ref="AD881">_xlfn.IFS(AC881="","Unknown",AC881&lt;18,"0-17",AC881&lt;35,"18-34",AC881&lt;50,"35-49",AC881&lt;65,"50-64",TRUE,"65+")</f>
        <v>50-64</v>
      </c>
      <c r="AE881">
        <f>IFERROR(_xlfn.XLOOKUP($B881,enrollment!$A$2:$A$801,enrollment!$O$2:$O$801),"")</f>
        <v>8901234567</v>
      </c>
      <c r="AF881">
        <f>IFERROR(_xlfn.XLOOKUP($AE881,providers!$B$2:$B$11,providers!$Q$2:$Q$11),"")</f>
        <v>3.7</v>
      </c>
      <c r="AG881" s="1">
        <f t="shared" si="13"/>
        <v>45627</v>
      </c>
    </row>
    <row r="882" spans="1:33" x14ac:dyDescent="0.25">
      <c r="A882" t="s">
        <v>1074</v>
      </c>
      <c r="B882" t="s">
        <v>1069</v>
      </c>
      <c r="C882">
        <v>3456789012</v>
      </c>
      <c r="D882">
        <v>3456789012</v>
      </c>
      <c r="E882" s="1">
        <v>45593</v>
      </c>
      <c r="F882" s="1">
        <v>45593</v>
      </c>
      <c r="G882" s="1">
        <v>45609</v>
      </c>
      <c r="H882" t="s">
        <v>67</v>
      </c>
      <c r="I882">
        <v>21</v>
      </c>
      <c r="J882" t="s">
        <v>99</v>
      </c>
      <c r="K882">
        <v>99223</v>
      </c>
      <c r="O882">
        <v>1</v>
      </c>
      <c r="P882">
        <v>25022.83</v>
      </c>
      <c r="Q882">
        <v>16143.76</v>
      </c>
      <c r="R882">
        <v>12915.01</v>
      </c>
      <c r="S882">
        <v>3228.75</v>
      </c>
      <c r="T882" t="s">
        <v>30</v>
      </c>
      <c r="V882">
        <v>1</v>
      </c>
      <c r="W882" s="2" t="s">
        <v>68</v>
      </c>
      <c r="X882" t="s">
        <v>31</v>
      </c>
      <c r="Y882" t="s">
        <v>32</v>
      </c>
      <c r="Z882" t="s">
        <v>69</v>
      </c>
      <c r="AA882" t="str">
        <f>IFERROR(_xlfn.XLOOKUP($J882,avoidable_ed_reference!$A$2:$A$13,avoidable_ed_reference!$C$2:$C$13),"Not Classified")</f>
        <v>Not Classified</v>
      </c>
      <c r="AB882" t="str">
        <f>IFERROR(_xlfn.XLOOKUP($B882,enrollment!$A$2:$A$801,enrollment!$I$2:$I$801),"")</f>
        <v>GA</v>
      </c>
      <c r="AC882">
        <f>IFERROR(_xlfn.XLOOKUP($B882,enrollment!$A$2:$A$801,enrollment!$L$2:$L$801),"")</f>
        <v>50</v>
      </c>
      <c r="AD882" t="str" cm="1">
        <f t="array" ref="AD882">_xlfn.IFS(AC882="","Unknown",AC882&lt;18,"0-17",AC882&lt;35,"18-34",AC882&lt;50,"35-49",AC882&lt;65,"50-64",TRUE,"65+")</f>
        <v>50-64</v>
      </c>
      <c r="AE882">
        <f>IFERROR(_xlfn.XLOOKUP($B882,enrollment!$A$2:$A$801,enrollment!$O$2:$O$801),"")</f>
        <v>8901234567</v>
      </c>
      <c r="AF882">
        <f>IFERROR(_xlfn.XLOOKUP($AE882,providers!$B$2:$B$11,providers!$Q$2:$Q$11),"")</f>
        <v>3.7</v>
      </c>
      <c r="AG882" s="1">
        <f t="shared" si="13"/>
        <v>45566</v>
      </c>
    </row>
    <row r="883" spans="1:33" x14ac:dyDescent="0.25">
      <c r="A883" t="s">
        <v>1075</v>
      </c>
      <c r="B883" t="s">
        <v>1069</v>
      </c>
      <c r="C883">
        <v>8901234567</v>
      </c>
      <c r="D883">
        <v>8901234567</v>
      </c>
      <c r="E883" s="1">
        <v>45579</v>
      </c>
      <c r="F883" s="1">
        <v>45579</v>
      </c>
      <c r="G883" s="1">
        <v>45601</v>
      </c>
      <c r="H883" t="s">
        <v>28</v>
      </c>
      <c r="I883">
        <v>11</v>
      </c>
      <c r="J883" t="s">
        <v>35</v>
      </c>
      <c r="K883">
        <v>99213</v>
      </c>
      <c r="O883">
        <v>1</v>
      </c>
      <c r="P883">
        <v>185</v>
      </c>
      <c r="Q883">
        <v>137.04</v>
      </c>
      <c r="R883">
        <v>109.63</v>
      </c>
      <c r="S883">
        <v>27.41</v>
      </c>
      <c r="T883" t="s">
        <v>30</v>
      </c>
      <c r="X883" t="s">
        <v>31</v>
      </c>
      <c r="Y883" t="s">
        <v>32</v>
      </c>
      <c r="Z883" t="s">
        <v>39</v>
      </c>
      <c r="AA883" t="str">
        <f>IFERROR(_xlfn.XLOOKUP($J883,avoidable_ed_reference!$A$2:$A$13,avoidable_ed_reference!$C$2:$C$13),"Not Classified")</f>
        <v>Avoidable</v>
      </c>
      <c r="AB883" t="str">
        <f>IFERROR(_xlfn.XLOOKUP($B883,enrollment!$A$2:$A$801,enrollment!$I$2:$I$801),"")</f>
        <v>GA</v>
      </c>
      <c r="AC883">
        <f>IFERROR(_xlfn.XLOOKUP($B883,enrollment!$A$2:$A$801,enrollment!$L$2:$L$801),"")</f>
        <v>50</v>
      </c>
      <c r="AD883" t="str" cm="1">
        <f t="array" ref="AD883">_xlfn.IFS(AC883="","Unknown",AC883&lt;18,"0-17",AC883&lt;35,"18-34",AC883&lt;50,"35-49",AC883&lt;65,"50-64",TRUE,"65+")</f>
        <v>50-64</v>
      </c>
      <c r="AE883">
        <f>IFERROR(_xlfn.XLOOKUP($B883,enrollment!$A$2:$A$801,enrollment!$O$2:$O$801),"")</f>
        <v>8901234567</v>
      </c>
      <c r="AF883">
        <f>IFERROR(_xlfn.XLOOKUP($AE883,providers!$B$2:$B$11,providers!$Q$2:$Q$11),"")</f>
        <v>3.7</v>
      </c>
      <c r="AG883" s="1">
        <f t="shared" si="13"/>
        <v>45566</v>
      </c>
    </row>
    <row r="884" spans="1:33" x14ac:dyDescent="0.25">
      <c r="A884" t="s">
        <v>1076</v>
      </c>
      <c r="B884" t="s">
        <v>1069</v>
      </c>
      <c r="C884">
        <v>8901234567</v>
      </c>
      <c r="D884">
        <v>8901234567</v>
      </c>
      <c r="E884" s="1">
        <v>45560</v>
      </c>
      <c r="F884" s="1">
        <v>45560</v>
      </c>
      <c r="G884" s="1">
        <v>45586</v>
      </c>
      <c r="H884" t="s">
        <v>28</v>
      </c>
      <c r="I884">
        <v>11</v>
      </c>
      <c r="J884" t="s">
        <v>35</v>
      </c>
      <c r="K884">
        <v>99213</v>
      </c>
      <c r="O884">
        <v>1</v>
      </c>
      <c r="P884">
        <v>214</v>
      </c>
      <c r="Q884">
        <v>158.52000000000001</v>
      </c>
      <c r="R884">
        <v>126.82</v>
      </c>
      <c r="S884">
        <v>31.7</v>
      </c>
      <c r="T884" t="s">
        <v>30</v>
      </c>
      <c r="X884" t="s">
        <v>31</v>
      </c>
      <c r="Y884" t="s">
        <v>32</v>
      </c>
      <c r="Z884" t="s">
        <v>39</v>
      </c>
      <c r="AA884" t="str">
        <f>IFERROR(_xlfn.XLOOKUP($J884,avoidable_ed_reference!$A$2:$A$13,avoidable_ed_reference!$C$2:$C$13),"Not Classified")</f>
        <v>Avoidable</v>
      </c>
      <c r="AB884" t="str">
        <f>IFERROR(_xlfn.XLOOKUP($B884,enrollment!$A$2:$A$801,enrollment!$I$2:$I$801),"")</f>
        <v>GA</v>
      </c>
      <c r="AC884">
        <f>IFERROR(_xlfn.XLOOKUP($B884,enrollment!$A$2:$A$801,enrollment!$L$2:$L$801),"")</f>
        <v>50</v>
      </c>
      <c r="AD884" t="str" cm="1">
        <f t="array" ref="AD884">_xlfn.IFS(AC884="","Unknown",AC884&lt;18,"0-17",AC884&lt;35,"18-34",AC884&lt;50,"35-49",AC884&lt;65,"50-64",TRUE,"65+")</f>
        <v>50-64</v>
      </c>
      <c r="AE884">
        <f>IFERROR(_xlfn.XLOOKUP($B884,enrollment!$A$2:$A$801,enrollment!$O$2:$O$801),"")</f>
        <v>8901234567</v>
      </c>
      <c r="AF884">
        <f>IFERROR(_xlfn.XLOOKUP($AE884,providers!$B$2:$B$11,providers!$Q$2:$Q$11),"")</f>
        <v>3.7</v>
      </c>
      <c r="AG884" s="1">
        <f t="shared" si="13"/>
        <v>45536</v>
      </c>
    </row>
    <row r="885" spans="1:33" x14ac:dyDescent="0.25">
      <c r="A885" t="s">
        <v>1077</v>
      </c>
      <c r="B885" t="s">
        <v>1078</v>
      </c>
      <c r="C885">
        <v>2233445566</v>
      </c>
      <c r="D885">
        <v>2233445566</v>
      </c>
      <c r="E885" s="1">
        <v>45326</v>
      </c>
      <c r="F885" s="1">
        <v>45326</v>
      </c>
      <c r="G885" s="1">
        <v>45340</v>
      </c>
      <c r="H885" t="s">
        <v>28</v>
      </c>
      <c r="I885">
        <v>23</v>
      </c>
      <c r="J885" t="s">
        <v>35</v>
      </c>
      <c r="K885">
        <v>99284</v>
      </c>
      <c r="O885">
        <v>1</v>
      </c>
      <c r="P885">
        <v>2213.21</v>
      </c>
      <c r="Q885">
        <v>1229.56</v>
      </c>
      <c r="R885">
        <v>983.65</v>
      </c>
      <c r="S885">
        <v>245.91</v>
      </c>
      <c r="T885" t="s">
        <v>30</v>
      </c>
      <c r="X885" t="s">
        <v>31</v>
      </c>
      <c r="Y885" t="s">
        <v>32</v>
      </c>
      <c r="Z885" t="s">
        <v>45</v>
      </c>
      <c r="AA885" t="str">
        <f>IFERROR(_xlfn.XLOOKUP($J885,avoidable_ed_reference!$A$2:$A$13,avoidable_ed_reference!$C$2:$C$13),"Not Classified")</f>
        <v>Avoidable</v>
      </c>
      <c r="AB885" t="str">
        <f>IFERROR(_xlfn.XLOOKUP($B885,enrollment!$A$2:$A$801,enrollment!$I$2:$I$801),"")</f>
        <v>GA</v>
      </c>
      <c r="AC885">
        <f>IFERROR(_xlfn.XLOOKUP($B885,enrollment!$A$2:$A$801,enrollment!$L$2:$L$801),"")</f>
        <v>53</v>
      </c>
      <c r="AD885" t="str" cm="1">
        <f t="array" ref="AD885">_xlfn.IFS(AC885="","Unknown",AC885&lt;18,"0-17",AC885&lt;35,"18-34",AC885&lt;50,"35-49",AC885&lt;65,"50-64",TRUE,"65+")</f>
        <v>50-64</v>
      </c>
      <c r="AE885">
        <f>IFERROR(_xlfn.XLOOKUP($B885,enrollment!$A$2:$A$801,enrollment!$O$2:$O$801),"")</f>
        <v>8901234567</v>
      </c>
      <c r="AF885">
        <f>IFERROR(_xlfn.XLOOKUP($AE885,providers!$B$2:$B$11,providers!$Q$2:$Q$11),"")</f>
        <v>3.7</v>
      </c>
      <c r="AG885" s="1">
        <f t="shared" si="13"/>
        <v>45323</v>
      </c>
    </row>
    <row r="886" spans="1:33" x14ac:dyDescent="0.25">
      <c r="A886" t="s">
        <v>1079</v>
      </c>
      <c r="B886" t="s">
        <v>1078</v>
      </c>
      <c r="C886">
        <v>8901234567</v>
      </c>
      <c r="D886">
        <v>8901234567</v>
      </c>
      <c r="E886" s="1">
        <v>45301</v>
      </c>
      <c r="F886" s="1">
        <v>45301</v>
      </c>
      <c r="G886" s="1">
        <v>45324</v>
      </c>
      <c r="H886" t="s">
        <v>28</v>
      </c>
      <c r="I886">
        <v>11</v>
      </c>
      <c r="J886" t="s">
        <v>35</v>
      </c>
      <c r="K886">
        <v>99213</v>
      </c>
      <c r="O886">
        <v>1</v>
      </c>
      <c r="P886">
        <v>172.48</v>
      </c>
      <c r="Q886">
        <v>127.76</v>
      </c>
      <c r="R886">
        <v>102.21</v>
      </c>
      <c r="S886">
        <v>25.55</v>
      </c>
      <c r="T886" t="s">
        <v>30</v>
      </c>
      <c r="X886" t="s">
        <v>31</v>
      </c>
      <c r="Y886" t="s">
        <v>32</v>
      </c>
      <c r="Z886" t="s">
        <v>39</v>
      </c>
      <c r="AA886" t="str">
        <f>IFERROR(_xlfn.XLOOKUP($J886,avoidable_ed_reference!$A$2:$A$13,avoidable_ed_reference!$C$2:$C$13),"Not Classified")</f>
        <v>Avoidable</v>
      </c>
      <c r="AB886" t="str">
        <f>IFERROR(_xlfn.XLOOKUP($B886,enrollment!$A$2:$A$801,enrollment!$I$2:$I$801),"")</f>
        <v>GA</v>
      </c>
      <c r="AC886">
        <f>IFERROR(_xlfn.XLOOKUP($B886,enrollment!$A$2:$A$801,enrollment!$L$2:$L$801),"")</f>
        <v>53</v>
      </c>
      <c r="AD886" t="str" cm="1">
        <f t="array" ref="AD886">_xlfn.IFS(AC886="","Unknown",AC886&lt;18,"0-17",AC886&lt;35,"18-34",AC886&lt;50,"35-49",AC886&lt;65,"50-64",TRUE,"65+")</f>
        <v>50-64</v>
      </c>
      <c r="AE886">
        <f>IFERROR(_xlfn.XLOOKUP($B886,enrollment!$A$2:$A$801,enrollment!$O$2:$O$801),"")</f>
        <v>8901234567</v>
      </c>
      <c r="AF886">
        <f>IFERROR(_xlfn.XLOOKUP($AE886,providers!$B$2:$B$11,providers!$Q$2:$Q$11),"")</f>
        <v>3.7</v>
      </c>
      <c r="AG886" s="1">
        <f t="shared" si="13"/>
        <v>45292</v>
      </c>
    </row>
    <row r="887" spans="1:33" x14ac:dyDescent="0.25">
      <c r="A887" t="s">
        <v>1080</v>
      </c>
      <c r="B887" t="s">
        <v>1078</v>
      </c>
      <c r="C887">
        <v>5678901234</v>
      </c>
      <c r="D887">
        <v>5678901234</v>
      </c>
      <c r="E887" s="1">
        <v>45573</v>
      </c>
      <c r="F887" s="1">
        <v>45573</v>
      </c>
      <c r="G887" s="1">
        <v>45597</v>
      </c>
      <c r="H887" t="s">
        <v>28</v>
      </c>
      <c r="I887">
        <v>20</v>
      </c>
      <c r="J887" t="s">
        <v>35</v>
      </c>
      <c r="K887">
        <v>99213</v>
      </c>
      <c r="O887">
        <v>1</v>
      </c>
      <c r="P887">
        <v>197.07</v>
      </c>
      <c r="Q887">
        <v>151.59</v>
      </c>
      <c r="R887">
        <v>121.27</v>
      </c>
      <c r="S887">
        <v>30.32</v>
      </c>
      <c r="T887" t="s">
        <v>30</v>
      </c>
      <c r="X887" t="s">
        <v>31</v>
      </c>
      <c r="Y887" t="s">
        <v>32</v>
      </c>
      <c r="Z887" t="s">
        <v>36</v>
      </c>
      <c r="AA887" t="str">
        <f>IFERROR(_xlfn.XLOOKUP($J887,avoidable_ed_reference!$A$2:$A$13,avoidable_ed_reference!$C$2:$C$13),"Not Classified")</f>
        <v>Avoidable</v>
      </c>
      <c r="AB887" t="str">
        <f>IFERROR(_xlfn.XLOOKUP($B887,enrollment!$A$2:$A$801,enrollment!$I$2:$I$801),"")</f>
        <v>GA</v>
      </c>
      <c r="AC887">
        <f>IFERROR(_xlfn.XLOOKUP($B887,enrollment!$A$2:$A$801,enrollment!$L$2:$L$801),"")</f>
        <v>53</v>
      </c>
      <c r="AD887" t="str" cm="1">
        <f t="array" ref="AD887">_xlfn.IFS(AC887="","Unknown",AC887&lt;18,"0-17",AC887&lt;35,"18-34",AC887&lt;50,"35-49",AC887&lt;65,"50-64",TRUE,"65+")</f>
        <v>50-64</v>
      </c>
      <c r="AE887">
        <f>IFERROR(_xlfn.XLOOKUP($B887,enrollment!$A$2:$A$801,enrollment!$O$2:$O$801),"")</f>
        <v>8901234567</v>
      </c>
      <c r="AF887">
        <f>IFERROR(_xlfn.XLOOKUP($AE887,providers!$B$2:$B$11,providers!$Q$2:$Q$11),"")</f>
        <v>3.7</v>
      </c>
      <c r="AG887" s="1">
        <f t="shared" si="13"/>
        <v>45566</v>
      </c>
    </row>
    <row r="888" spans="1:33" x14ac:dyDescent="0.25">
      <c r="A888" t="s">
        <v>1081</v>
      </c>
      <c r="B888" t="s">
        <v>1078</v>
      </c>
      <c r="C888">
        <v>7890123456</v>
      </c>
      <c r="D888">
        <v>7890123456</v>
      </c>
      <c r="E888" s="1">
        <v>45491</v>
      </c>
      <c r="F888" s="1">
        <v>45491</v>
      </c>
      <c r="G888" s="1">
        <v>45518</v>
      </c>
      <c r="H888" t="s">
        <v>28</v>
      </c>
      <c r="I888">
        <v>22</v>
      </c>
      <c r="J888" t="s">
        <v>29</v>
      </c>
      <c r="K888">
        <v>90837</v>
      </c>
      <c r="O888">
        <v>1</v>
      </c>
      <c r="P888">
        <v>248.35</v>
      </c>
      <c r="Q888">
        <v>183.96</v>
      </c>
      <c r="R888">
        <v>147.16999999999999</v>
      </c>
      <c r="S888">
        <v>36.79</v>
      </c>
      <c r="T888" t="s">
        <v>30</v>
      </c>
      <c r="X888" t="s">
        <v>31</v>
      </c>
      <c r="Y888" t="s">
        <v>32</v>
      </c>
      <c r="Z888" t="s">
        <v>33</v>
      </c>
      <c r="AA888" t="str">
        <f>IFERROR(_xlfn.XLOOKUP($J888,avoidable_ed_reference!$A$2:$A$13,avoidable_ed_reference!$C$2:$C$13),"Not Classified")</f>
        <v>Potentially Avoidable</v>
      </c>
      <c r="AB888" t="str">
        <f>IFERROR(_xlfn.XLOOKUP($B888,enrollment!$A$2:$A$801,enrollment!$I$2:$I$801),"")</f>
        <v>GA</v>
      </c>
      <c r="AC888">
        <f>IFERROR(_xlfn.XLOOKUP($B888,enrollment!$A$2:$A$801,enrollment!$L$2:$L$801),"")</f>
        <v>53</v>
      </c>
      <c r="AD888" t="str" cm="1">
        <f t="array" ref="AD888">_xlfn.IFS(AC888="","Unknown",AC888&lt;18,"0-17",AC888&lt;35,"18-34",AC888&lt;50,"35-49",AC888&lt;65,"50-64",TRUE,"65+")</f>
        <v>50-64</v>
      </c>
      <c r="AE888">
        <f>IFERROR(_xlfn.XLOOKUP($B888,enrollment!$A$2:$A$801,enrollment!$O$2:$O$801),"")</f>
        <v>8901234567</v>
      </c>
      <c r="AF888">
        <f>IFERROR(_xlfn.XLOOKUP($AE888,providers!$B$2:$B$11,providers!$Q$2:$Q$11),"")</f>
        <v>3.7</v>
      </c>
      <c r="AG888" s="1">
        <f t="shared" si="13"/>
        <v>45474</v>
      </c>
    </row>
    <row r="889" spans="1:33" x14ac:dyDescent="0.25">
      <c r="A889" t="s">
        <v>1082</v>
      </c>
      <c r="B889" t="s">
        <v>1078</v>
      </c>
      <c r="C889">
        <v>8901234567</v>
      </c>
      <c r="D889">
        <v>8901234567</v>
      </c>
      <c r="E889" s="1">
        <v>45381</v>
      </c>
      <c r="F889" s="1">
        <v>45381</v>
      </c>
      <c r="G889" s="1">
        <v>45416</v>
      </c>
      <c r="H889" t="s">
        <v>28</v>
      </c>
      <c r="I889">
        <v>23</v>
      </c>
      <c r="J889" t="s">
        <v>29</v>
      </c>
      <c r="K889">
        <v>99284</v>
      </c>
      <c r="O889">
        <v>1</v>
      </c>
      <c r="P889">
        <v>1563.61</v>
      </c>
      <c r="Q889">
        <v>868.67</v>
      </c>
      <c r="R889">
        <v>694.94</v>
      </c>
      <c r="S889">
        <v>173.73</v>
      </c>
      <c r="T889" t="s">
        <v>30</v>
      </c>
      <c r="X889" t="s">
        <v>31</v>
      </c>
      <c r="Y889" t="s">
        <v>32</v>
      </c>
      <c r="Z889" t="s">
        <v>45</v>
      </c>
      <c r="AA889" t="str">
        <f>IFERROR(_xlfn.XLOOKUP($J889,avoidable_ed_reference!$A$2:$A$13,avoidable_ed_reference!$C$2:$C$13),"Not Classified")</f>
        <v>Potentially Avoidable</v>
      </c>
      <c r="AB889" t="str">
        <f>IFERROR(_xlfn.XLOOKUP($B889,enrollment!$A$2:$A$801,enrollment!$I$2:$I$801),"")</f>
        <v>GA</v>
      </c>
      <c r="AC889">
        <f>IFERROR(_xlfn.XLOOKUP($B889,enrollment!$A$2:$A$801,enrollment!$L$2:$L$801),"")</f>
        <v>53</v>
      </c>
      <c r="AD889" t="str" cm="1">
        <f t="array" ref="AD889">_xlfn.IFS(AC889="","Unknown",AC889&lt;18,"0-17",AC889&lt;35,"18-34",AC889&lt;50,"35-49",AC889&lt;65,"50-64",TRUE,"65+")</f>
        <v>50-64</v>
      </c>
      <c r="AE889">
        <f>IFERROR(_xlfn.XLOOKUP($B889,enrollment!$A$2:$A$801,enrollment!$O$2:$O$801),"")</f>
        <v>8901234567</v>
      </c>
      <c r="AF889">
        <f>IFERROR(_xlfn.XLOOKUP($AE889,providers!$B$2:$B$11,providers!$Q$2:$Q$11),"")</f>
        <v>3.7</v>
      </c>
      <c r="AG889" s="1">
        <f t="shared" si="13"/>
        <v>45352</v>
      </c>
    </row>
    <row r="890" spans="1:33" x14ac:dyDescent="0.25">
      <c r="A890" t="s">
        <v>1083</v>
      </c>
      <c r="B890" t="s">
        <v>1084</v>
      </c>
      <c r="C890">
        <v>9012345678</v>
      </c>
      <c r="D890">
        <v>9012345678</v>
      </c>
      <c r="E890" s="1">
        <v>45306</v>
      </c>
      <c r="F890" s="1">
        <v>45306</v>
      </c>
      <c r="G890" s="1">
        <v>45336</v>
      </c>
      <c r="H890" t="s">
        <v>67</v>
      </c>
      <c r="I890">
        <v>21</v>
      </c>
      <c r="J890" t="s">
        <v>42</v>
      </c>
      <c r="K890">
        <v>99223</v>
      </c>
      <c r="O890">
        <v>1</v>
      </c>
      <c r="P890">
        <v>24155.53</v>
      </c>
      <c r="Q890">
        <v>15584.21</v>
      </c>
      <c r="R890">
        <v>12467.37</v>
      </c>
      <c r="S890">
        <v>3116.84</v>
      </c>
      <c r="T890" t="s">
        <v>30</v>
      </c>
      <c r="V890">
        <v>1</v>
      </c>
      <c r="W890" s="2" t="s">
        <v>68</v>
      </c>
      <c r="X890" t="s">
        <v>31</v>
      </c>
      <c r="Y890" t="s">
        <v>32</v>
      </c>
      <c r="Z890" t="s">
        <v>69</v>
      </c>
      <c r="AA890" t="str">
        <f>IFERROR(_xlfn.XLOOKUP($J890,avoidable_ed_reference!$A$2:$A$13,avoidable_ed_reference!$C$2:$C$13),"Not Classified")</f>
        <v>Non-Avoidable</v>
      </c>
      <c r="AB890" t="str">
        <f>IFERROR(_xlfn.XLOOKUP($B890,enrollment!$A$2:$A$801,enrollment!$I$2:$I$801),"")</f>
        <v>OH</v>
      </c>
      <c r="AC890">
        <f>IFERROR(_xlfn.XLOOKUP($B890,enrollment!$A$2:$A$801,enrollment!$L$2:$L$801),"")</f>
        <v>55</v>
      </c>
      <c r="AD890" t="str" cm="1">
        <f t="array" ref="AD890">_xlfn.IFS(AC890="","Unknown",AC890&lt;18,"0-17",AC890&lt;35,"18-34",AC890&lt;50,"35-49",AC890&lt;65,"50-64",TRUE,"65+")</f>
        <v>50-64</v>
      </c>
      <c r="AE890">
        <f>IFERROR(_xlfn.XLOOKUP($B890,enrollment!$A$2:$A$801,enrollment!$O$2:$O$801),"")</f>
        <v>6789012345</v>
      </c>
      <c r="AF890">
        <f>IFERROR(_xlfn.XLOOKUP($AE890,providers!$B$2:$B$11,providers!$Q$2:$Q$11),"")</f>
        <v>4.0999999999999996</v>
      </c>
      <c r="AG890" s="1">
        <f t="shared" si="13"/>
        <v>45292</v>
      </c>
    </row>
    <row r="891" spans="1:33" x14ac:dyDescent="0.25">
      <c r="A891" t="s">
        <v>1085</v>
      </c>
      <c r="B891" t="s">
        <v>1084</v>
      </c>
      <c r="C891">
        <v>6789012345</v>
      </c>
      <c r="D891">
        <v>6789012345</v>
      </c>
      <c r="E891" s="1">
        <v>45529</v>
      </c>
      <c r="F891" s="1">
        <v>45529</v>
      </c>
      <c r="G891" s="1">
        <v>45554</v>
      </c>
      <c r="H891" t="s">
        <v>28</v>
      </c>
      <c r="I891">
        <v>11</v>
      </c>
      <c r="J891" t="s">
        <v>35</v>
      </c>
      <c r="K891">
        <v>99213</v>
      </c>
      <c r="O891">
        <v>1</v>
      </c>
      <c r="P891">
        <v>218.69</v>
      </c>
      <c r="Q891">
        <v>161.99</v>
      </c>
      <c r="R891">
        <v>129.59</v>
      </c>
      <c r="S891">
        <v>32.4</v>
      </c>
      <c r="T891" t="s">
        <v>30</v>
      </c>
      <c r="X891" t="s">
        <v>31</v>
      </c>
      <c r="Y891" t="s">
        <v>32</v>
      </c>
      <c r="Z891" t="s">
        <v>39</v>
      </c>
      <c r="AA891" t="str">
        <f>IFERROR(_xlfn.XLOOKUP($J891,avoidable_ed_reference!$A$2:$A$13,avoidable_ed_reference!$C$2:$C$13),"Not Classified")</f>
        <v>Avoidable</v>
      </c>
      <c r="AB891" t="str">
        <f>IFERROR(_xlfn.XLOOKUP($B891,enrollment!$A$2:$A$801,enrollment!$I$2:$I$801),"")</f>
        <v>OH</v>
      </c>
      <c r="AC891">
        <f>IFERROR(_xlfn.XLOOKUP($B891,enrollment!$A$2:$A$801,enrollment!$L$2:$L$801),"")</f>
        <v>55</v>
      </c>
      <c r="AD891" t="str" cm="1">
        <f t="array" ref="AD891">_xlfn.IFS(AC891="","Unknown",AC891&lt;18,"0-17",AC891&lt;35,"18-34",AC891&lt;50,"35-49",AC891&lt;65,"50-64",TRUE,"65+")</f>
        <v>50-64</v>
      </c>
      <c r="AE891">
        <f>IFERROR(_xlfn.XLOOKUP($B891,enrollment!$A$2:$A$801,enrollment!$O$2:$O$801),"")</f>
        <v>6789012345</v>
      </c>
      <c r="AF891">
        <f>IFERROR(_xlfn.XLOOKUP($AE891,providers!$B$2:$B$11,providers!$Q$2:$Q$11),"")</f>
        <v>4.0999999999999996</v>
      </c>
      <c r="AG891" s="1">
        <f t="shared" si="13"/>
        <v>45505</v>
      </c>
    </row>
    <row r="892" spans="1:33" x14ac:dyDescent="0.25">
      <c r="A892" t="s">
        <v>1086</v>
      </c>
      <c r="B892" t="s">
        <v>1084</v>
      </c>
      <c r="C892">
        <v>3456789012</v>
      </c>
      <c r="D892">
        <v>3456789012</v>
      </c>
      <c r="E892" s="1">
        <v>45341</v>
      </c>
      <c r="F892" s="1">
        <v>45341</v>
      </c>
      <c r="G892" s="1">
        <v>45376</v>
      </c>
      <c r="H892" t="s">
        <v>67</v>
      </c>
      <c r="I892">
        <v>21</v>
      </c>
      <c r="J892" t="s">
        <v>99</v>
      </c>
      <c r="K892">
        <v>99223</v>
      </c>
      <c r="O892">
        <v>1</v>
      </c>
      <c r="P892">
        <v>26845.91</v>
      </c>
      <c r="Q892">
        <v>17319.939999999999</v>
      </c>
      <c r="R892">
        <v>13855.95</v>
      </c>
      <c r="S892">
        <v>3463.99</v>
      </c>
      <c r="T892" t="s">
        <v>30</v>
      </c>
      <c r="V892">
        <v>1</v>
      </c>
      <c r="W892" s="2" t="s">
        <v>68</v>
      </c>
      <c r="X892" t="s">
        <v>31</v>
      </c>
      <c r="Y892" t="s">
        <v>32</v>
      </c>
      <c r="Z892" t="s">
        <v>69</v>
      </c>
      <c r="AA892" t="str">
        <f>IFERROR(_xlfn.XLOOKUP($J892,avoidable_ed_reference!$A$2:$A$13,avoidable_ed_reference!$C$2:$C$13),"Not Classified")</f>
        <v>Not Classified</v>
      </c>
      <c r="AB892" t="str">
        <f>IFERROR(_xlfn.XLOOKUP($B892,enrollment!$A$2:$A$801,enrollment!$I$2:$I$801),"")</f>
        <v>OH</v>
      </c>
      <c r="AC892">
        <f>IFERROR(_xlfn.XLOOKUP($B892,enrollment!$A$2:$A$801,enrollment!$L$2:$L$801),"")</f>
        <v>55</v>
      </c>
      <c r="AD892" t="str" cm="1">
        <f t="array" ref="AD892">_xlfn.IFS(AC892="","Unknown",AC892&lt;18,"0-17",AC892&lt;35,"18-34",AC892&lt;50,"35-49",AC892&lt;65,"50-64",TRUE,"65+")</f>
        <v>50-64</v>
      </c>
      <c r="AE892">
        <f>IFERROR(_xlfn.XLOOKUP($B892,enrollment!$A$2:$A$801,enrollment!$O$2:$O$801),"")</f>
        <v>6789012345</v>
      </c>
      <c r="AF892">
        <f>IFERROR(_xlfn.XLOOKUP($AE892,providers!$B$2:$B$11,providers!$Q$2:$Q$11),"")</f>
        <v>4.0999999999999996</v>
      </c>
      <c r="AG892" s="1">
        <f t="shared" si="13"/>
        <v>45323</v>
      </c>
    </row>
    <row r="893" spans="1:33" x14ac:dyDescent="0.25">
      <c r="A893" t="s">
        <v>1087</v>
      </c>
      <c r="B893" t="s">
        <v>1084</v>
      </c>
      <c r="C893">
        <v>6789012345</v>
      </c>
      <c r="D893">
        <v>6789012345</v>
      </c>
      <c r="E893" s="1">
        <v>45421</v>
      </c>
      <c r="F893" s="1">
        <v>45421</v>
      </c>
      <c r="G893" s="1">
        <v>45455</v>
      </c>
      <c r="H893" t="s">
        <v>28</v>
      </c>
      <c r="I893">
        <v>11</v>
      </c>
      <c r="J893" t="s">
        <v>38</v>
      </c>
      <c r="K893">
        <v>99213</v>
      </c>
      <c r="O893">
        <v>1</v>
      </c>
      <c r="P893">
        <v>198.63</v>
      </c>
      <c r="Q893">
        <v>147.13</v>
      </c>
      <c r="R893">
        <v>117.7</v>
      </c>
      <c r="S893">
        <v>29.43</v>
      </c>
      <c r="T893" t="s">
        <v>30</v>
      </c>
      <c r="X893" t="s">
        <v>31</v>
      </c>
      <c r="Y893" t="s">
        <v>32</v>
      </c>
      <c r="Z893" t="s">
        <v>39</v>
      </c>
      <c r="AA893" t="str">
        <f>IFERROR(_xlfn.XLOOKUP($J893,avoidable_ed_reference!$A$2:$A$13,avoidable_ed_reference!$C$2:$C$13),"Not Classified")</f>
        <v>Not Classified</v>
      </c>
      <c r="AB893" t="str">
        <f>IFERROR(_xlfn.XLOOKUP($B893,enrollment!$A$2:$A$801,enrollment!$I$2:$I$801),"")</f>
        <v>OH</v>
      </c>
      <c r="AC893">
        <f>IFERROR(_xlfn.XLOOKUP($B893,enrollment!$A$2:$A$801,enrollment!$L$2:$L$801),"")</f>
        <v>55</v>
      </c>
      <c r="AD893" t="str" cm="1">
        <f t="array" ref="AD893">_xlfn.IFS(AC893="","Unknown",AC893&lt;18,"0-17",AC893&lt;35,"18-34",AC893&lt;50,"35-49",AC893&lt;65,"50-64",TRUE,"65+")</f>
        <v>50-64</v>
      </c>
      <c r="AE893">
        <f>IFERROR(_xlfn.XLOOKUP($B893,enrollment!$A$2:$A$801,enrollment!$O$2:$O$801),"")</f>
        <v>6789012345</v>
      </c>
      <c r="AF893">
        <f>IFERROR(_xlfn.XLOOKUP($AE893,providers!$B$2:$B$11,providers!$Q$2:$Q$11),"")</f>
        <v>4.0999999999999996</v>
      </c>
      <c r="AG893" s="1">
        <f t="shared" si="13"/>
        <v>45413</v>
      </c>
    </row>
    <row r="894" spans="1:33" x14ac:dyDescent="0.25">
      <c r="A894" t="s">
        <v>1088</v>
      </c>
      <c r="B894" t="s">
        <v>1084</v>
      </c>
      <c r="C894">
        <v>6789012345</v>
      </c>
      <c r="D894">
        <v>6789012345</v>
      </c>
      <c r="E894" s="1">
        <v>45361</v>
      </c>
      <c r="F894" s="1">
        <v>45361</v>
      </c>
      <c r="G894" s="1">
        <v>45395</v>
      </c>
      <c r="H894" t="s">
        <v>28</v>
      </c>
      <c r="I894">
        <v>11</v>
      </c>
      <c r="J894" t="s">
        <v>47</v>
      </c>
      <c r="K894">
        <v>99213</v>
      </c>
      <c r="O894">
        <v>1</v>
      </c>
      <c r="P894">
        <v>163.13</v>
      </c>
      <c r="Q894">
        <v>120.84</v>
      </c>
      <c r="R894">
        <v>96.67</v>
      </c>
      <c r="S894">
        <v>24.17</v>
      </c>
      <c r="T894" t="s">
        <v>30</v>
      </c>
      <c r="X894" t="s">
        <v>31</v>
      </c>
      <c r="Y894" t="s">
        <v>32</v>
      </c>
      <c r="Z894" t="s">
        <v>39</v>
      </c>
      <c r="AA894" t="str">
        <f>IFERROR(_xlfn.XLOOKUP($J894,avoidable_ed_reference!$A$2:$A$13,avoidable_ed_reference!$C$2:$C$13),"Not Classified")</f>
        <v>Not Classified</v>
      </c>
      <c r="AB894" t="str">
        <f>IFERROR(_xlfn.XLOOKUP($B894,enrollment!$A$2:$A$801,enrollment!$I$2:$I$801),"")</f>
        <v>OH</v>
      </c>
      <c r="AC894">
        <f>IFERROR(_xlfn.XLOOKUP($B894,enrollment!$A$2:$A$801,enrollment!$L$2:$L$801),"")</f>
        <v>55</v>
      </c>
      <c r="AD894" t="str" cm="1">
        <f t="array" ref="AD894">_xlfn.IFS(AC894="","Unknown",AC894&lt;18,"0-17",AC894&lt;35,"18-34",AC894&lt;50,"35-49",AC894&lt;65,"50-64",TRUE,"65+")</f>
        <v>50-64</v>
      </c>
      <c r="AE894">
        <f>IFERROR(_xlfn.XLOOKUP($B894,enrollment!$A$2:$A$801,enrollment!$O$2:$O$801),"")</f>
        <v>6789012345</v>
      </c>
      <c r="AF894">
        <f>IFERROR(_xlfn.XLOOKUP($AE894,providers!$B$2:$B$11,providers!$Q$2:$Q$11),"")</f>
        <v>4.0999999999999996</v>
      </c>
      <c r="AG894" s="1">
        <f t="shared" si="13"/>
        <v>45352</v>
      </c>
    </row>
    <row r="895" spans="1:33" x14ac:dyDescent="0.25">
      <c r="A895" t="s">
        <v>1089</v>
      </c>
      <c r="B895" t="s">
        <v>1084</v>
      </c>
      <c r="C895">
        <v>5678901234</v>
      </c>
      <c r="D895">
        <v>5678901234</v>
      </c>
      <c r="E895" s="1">
        <v>45313</v>
      </c>
      <c r="F895" s="1">
        <v>45313</v>
      </c>
      <c r="G895" s="1">
        <v>45339</v>
      </c>
      <c r="H895" t="s">
        <v>28</v>
      </c>
      <c r="I895">
        <v>20</v>
      </c>
      <c r="J895" t="s">
        <v>35</v>
      </c>
      <c r="K895">
        <v>99213</v>
      </c>
      <c r="O895">
        <v>1</v>
      </c>
      <c r="P895">
        <v>189.81</v>
      </c>
      <c r="Q895">
        <v>146.01</v>
      </c>
      <c r="R895">
        <v>116.81</v>
      </c>
      <c r="S895">
        <v>29.2</v>
      </c>
      <c r="T895" t="s">
        <v>30</v>
      </c>
      <c r="X895" t="s">
        <v>31</v>
      </c>
      <c r="Y895" t="s">
        <v>32</v>
      </c>
      <c r="Z895" t="s">
        <v>36</v>
      </c>
      <c r="AA895" t="str">
        <f>IFERROR(_xlfn.XLOOKUP($J895,avoidable_ed_reference!$A$2:$A$13,avoidable_ed_reference!$C$2:$C$13),"Not Classified")</f>
        <v>Avoidable</v>
      </c>
      <c r="AB895" t="str">
        <f>IFERROR(_xlfn.XLOOKUP($B895,enrollment!$A$2:$A$801,enrollment!$I$2:$I$801),"")</f>
        <v>OH</v>
      </c>
      <c r="AC895">
        <f>IFERROR(_xlfn.XLOOKUP($B895,enrollment!$A$2:$A$801,enrollment!$L$2:$L$801),"")</f>
        <v>55</v>
      </c>
      <c r="AD895" t="str" cm="1">
        <f t="array" ref="AD895">_xlfn.IFS(AC895="","Unknown",AC895&lt;18,"0-17",AC895&lt;35,"18-34",AC895&lt;50,"35-49",AC895&lt;65,"50-64",TRUE,"65+")</f>
        <v>50-64</v>
      </c>
      <c r="AE895">
        <f>IFERROR(_xlfn.XLOOKUP($B895,enrollment!$A$2:$A$801,enrollment!$O$2:$O$801),"")</f>
        <v>6789012345</v>
      </c>
      <c r="AF895">
        <f>IFERROR(_xlfn.XLOOKUP($AE895,providers!$B$2:$B$11,providers!$Q$2:$Q$11),"")</f>
        <v>4.0999999999999996</v>
      </c>
      <c r="AG895" s="1">
        <f t="shared" si="13"/>
        <v>45292</v>
      </c>
    </row>
    <row r="896" spans="1:33" x14ac:dyDescent="0.25">
      <c r="A896" t="s">
        <v>1090</v>
      </c>
      <c r="B896" t="s">
        <v>1091</v>
      </c>
      <c r="C896">
        <v>5678901234</v>
      </c>
      <c r="D896">
        <v>5678901234</v>
      </c>
      <c r="E896" s="1">
        <v>45549</v>
      </c>
      <c r="F896" s="1">
        <v>45549</v>
      </c>
      <c r="G896" s="1">
        <v>45567</v>
      </c>
      <c r="H896" t="s">
        <v>28</v>
      </c>
      <c r="I896">
        <v>20</v>
      </c>
      <c r="J896" t="s">
        <v>35</v>
      </c>
      <c r="K896">
        <v>99213</v>
      </c>
      <c r="O896">
        <v>1</v>
      </c>
      <c r="P896">
        <v>207.1</v>
      </c>
      <c r="Q896">
        <v>159.31</v>
      </c>
      <c r="R896">
        <v>127.45</v>
      </c>
      <c r="S896">
        <v>31.86</v>
      </c>
      <c r="T896" t="s">
        <v>30</v>
      </c>
      <c r="X896" t="s">
        <v>43</v>
      </c>
      <c r="Y896" t="s">
        <v>44</v>
      </c>
      <c r="Z896" t="s">
        <v>36</v>
      </c>
      <c r="AA896" t="str">
        <f>IFERROR(_xlfn.XLOOKUP($J896,avoidable_ed_reference!$A$2:$A$13,avoidable_ed_reference!$C$2:$C$13),"Not Classified")</f>
        <v>Avoidable</v>
      </c>
      <c r="AB896" t="str">
        <f>IFERROR(_xlfn.XLOOKUP($B896,enrollment!$A$2:$A$801,enrollment!$I$2:$I$801),"")</f>
        <v>TN</v>
      </c>
      <c r="AC896">
        <f>IFERROR(_xlfn.XLOOKUP($B896,enrollment!$A$2:$A$801,enrollment!$L$2:$L$801),"")</f>
        <v>62</v>
      </c>
      <c r="AD896" t="str" cm="1">
        <f t="array" ref="AD896">_xlfn.IFS(AC896="","Unknown",AC896&lt;18,"0-17",AC896&lt;35,"18-34",AC896&lt;50,"35-49",AC896&lt;65,"50-64",TRUE,"65+")</f>
        <v>50-64</v>
      </c>
      <c r="AE896">
        <f>IFERROR(_xlfn.XLOOKUP($B896,enrollment!$A$2:$A$801,enrollment!$O$2:$O$801),"")</f>
        <v>5678901234</v>
      </c>
      <c r="AF896">
        <f>IFERROR(_xlfn.XLOOKUP($AE896,providers!$B$2:$B$11,providers!$Q$2:$Q$11),"")</f>
        <v>3.8</v>
      </c>
      <c r="AG896" s="1">
        <f t="shared" si="13"/>
        <v>45536</v>
      </c>
    </row>
    <row r="897" spans="1:33" x14ac:dyDescent="0.25">
      <c r="A897" t="s">
        <v>1092</v>
      </c>
      <c r="B897" t="s">
        <v>1091</v>
      </c>
      <c r="C897">
        <v>5678901234</v>
      </c>
      <c r="D897">
        <v>5678901234</v>
      </c>
      <c r="E897" s="1">
        <v>45603</v>
      </c>
      <c r="F897" s="1">
        <v>45603</v>
      </c>
      <c r="G897" s="1">
        <v>45618</v>
      </c>
      <c r="H897" t="s">
        <v>28</v>
      </c>
      <c r="I897">
        <v>11</v>
      </c>
      <c r="J897" t="s">
        <v>38</v>
      </c>
      <c r="K897">
        <v>99213</v>
      </c>
      <c r="O897">
        <v>1</v>
      </c>
      <c r="P897">
        <v>162.22</v>
      </c>
      <c r="Q897">
        <v>120.16</v>
      </c>
      <c r="R897">
        <v>96.13</v>
      </c>
      <c r="S897">
        <v>24.03</v>
      </c>
      <c r="T897" t="s">
        <v>30</v>
      </c>
      <c r="X897" t="s">
        <v>43</v>
      </c>
      <c r="Y897" t="s">
        <v>44</v>
      </c>
      <c r="Z897" t="s">
        <v>39</v>
      </c>
      <c r="AA897" t="str">
        <f>IFERROR(_xlfn.XLOOKUP($J897,avoidable_ed_reference!$A$2:$A$13,avoidable_ed_reference!$C$2:$C$13),"Not Classified")</f>
        <v>Not Classified</v>
      </c>
      <c r="AB897" t="str">
        <f>IFERROR(_xlfn.XLOOKUP($B897,enrollment!$A$2:$A$801,enrollment!$I$2:$I$801),"")</f>
        <v>TN</v>
      </c>
      <c r="AC897">
        <f>IFERROR(_xlfn.XLOOKUP($B897,enrollment!$A$2:$A$801,enrollment!$L$2:$L$801),"")</f>
        <v>62</v>
      </c>
      <c r="AD897" t="str" cm="1">
        <f t="array" ref="AD897">_xlfn.IFS(AC897="","Unknown",AC897&lt;18,"0-17",AC897&lt;35,"18-34",AC897&lt;50,"35-49",AC897&lt;65,"50-64",TRUE,"65+")</f>
        <v>50-64</v>
      </c>
      <c r="AE897">
        <f>IFERROR(_xlfn.XLOOKUP($B897,enrollment!$A$2:$A$801,enrollment!$O$2:$O$801),"")</f>
        <v>5678901234</v>
      </c>
      <c r="AF897">
        <f>IFERROR(_xlfn.XLOOKUP($AE897,providers!$B$2:$B$11,providers!$Q$2:$Q$11),"")</f>
        <v>3.8</v>
      </c>
      <c r="AG897" s="1">
        <f t="shared" si="13"/>
        <v>45597</v>
      </c>
    </row>
    <row r="898" spans="1:33" x14ac:dyDescent="0.25">
      <c r="A898" t="s">
        <v>1093</v>
      </c>
      <c r="B898" t="s">
        <v>1091</v>
      </c>
      <c r="C898">
        <v>3456789012</v>
      </c>
      <c r="D898">
        <v>3456789012</v>
      </c>
      <c r="E898" s="1">
        <v>45564</v>
      </c>
      <c r="F898" s="1">
        <v>45564</v>
      </c>
      <c r="G898" s="1">
        <v>45593</v>
      </c>
      <c r="H898" t="s">
        <v>28</v>
      </c>
      <c r="I898">
        <v>23</v>
      </c>
      <c r="J898" t="s">
        <v>29</v>
      </c>
      <c r="K898">
        <v>99284</v>
      </c>
      <c r="O898">
        <v>1</v>
      </c>
      <c r="P898">
        <v>1901.97</v>
      </c>
      <c r="Q898">
        <v>1056.6500000000001</v>
      </c>
      <c r="R898">
        <v>845.32</v>
      </c>
      <c r="S898">
        <v>211.33</v>
      </c>
      <c r="T898" t="s">
        <v>30</v>
      </c>
      <c r="X898" t="s">
        <v>43</v>
      </c>
      <c r="Y898" t="s">
        <v>44</v>
      </c>
      <c r="Z898" t="s">
        <v>45</v>
      </c>
      <c r="AA898" t="str">
        <f>IFERROR(_xlfn.XLOOKUP($J898,avoidable_ed_reference!$A$2:$A$13,avoidable_ed_reference!$C$2:$C$13),"Not Classified")</f>
        <v>Potentially Avoidable</v>
      </c>
      <c r="AB898" t="str">
        <f>IFERROR(_xlfn.XLOOKUP($B898,enrollment!$A$2:$A$801,enrollment!$I$2:$I$801),"")</f>
        <v>TN</v>
      </c>
      <c r="AC898">
        <f>IFERROR(_xlfn.XLOOKUP($B898,enrollment!$A$2:$A$801,enrollment!$L$2:$L$801),"")</f>
        <v>62</v>
      </c>
      <c r="AD898" t="str" cm="1">
        <f t="array" ref="AD898">_xlfn.IFS(AC898="","Unknown",AC898&lt;18,"0-17",AC898&lt;35,"18-34",AC898&lt;50,"35-49",AC898&lt;65,"50-64",TRUE,"65+")</f>
        <v>50-64</v>
      </c>
      <c r="AE898">
        <f>IFERROR(_xlfn.XLOOKUP($B898,enrollment!$A$2:$A$801,enrollment!$O$2:$O$801),"")</f>
        <v>5678901234</v>
      </c>
      <c r="AF898">
        <f>IFERROR(_xlfn.XLOOKUP($AE898,providers!$B$2:$B$11,providers!$Q$2:$Q$11),"")</f>
        <v>3.8</v>
      </c>
      <c r="AG898" s="1">
        <f t="shared" si="13"/>
        <v>45536</v>
      </c>
    </row>
    <row r="899" spans="1:33" x14ac:dyDescent="0.25">
      <c r="A899" t="s">
        <v>1094</v>
      </c>
      <c r="B899" t="s">
        <v>1091</v>
      </c>
      <c r="C899">
        <v>5678901234</v>
      </c>
      <c r="D899">
        <v>5678901234</v>
      </c>
      <c r="E899" s="1">
        <v>45630</v>
      </c>
      <c r="F899" s="1">
        <v>45630</v>
      </c>
      <c r="G899" s="1">
        <v>45649</v>
      </c>
      <c r="H899" t="s">
        <v>28</v>
      </c>
      <c r="I899">
        <v>11</v>
      </c>
      <c r="J899" t="s">
        <v>35</v>
      </c>
      <c r="K899">
        <v>99213</v>
      </c>
      <c r="O899">
        <v>1</v>
      </c>
      <c r="P899">
        <v>229.99</v>
      </c>
      <c r="Q899">
        <v>170.36</v>
      </c>
      <c r="R899">
        <v>136.29</v>
      </c>
      <c r="S899">
        <v>34.07</v>
      </c>
      <c r="T899" t="s">
        <v>30</v>
      </c>
      <c r="X899" t="s">
        <v>43</v>
      </c>
      <c r="Y899" t="s">
        <v>44</v>
      </c>
      <c r="Z899" t="s">
        <v>39</v>
      </c>
      <c r="AA899" t="str">
        <f>IFERROR(_xlfn.XLOOKUP($J899,avoidable_ed_reference!$A$2:$A$13,avoidable_ed_reference!$C$2:$C$13),"Not Classified")</f>
        <v>Avoidable</v>
      </c>
      <c r="AB899" t="str">
        <f>IFERROR(_xlfn.XLOOKUP($B899,enrollment!$A$2:$A$801,enrollment!$I$2:$I$801),"")</f>
        <v>TN</v>
      </c>
      <c r="AC899">
        <f>IFERROR(_xlfn.XLOOKUP($B899,enrollment!$A$2:$A$801,enrollment!$L$2:$L$801),"")</f>
        <v>62</v>
      </c>
      <c r="AD899" t="str" cm="1">
        <f t="array" ref="AD899">_xlfn.IFS(AC899="","Unknown",AC899&lt;18,"0-17",AC899&lt;35,"18-34",AC899&lt;50,"35-49",AC899&lt;65,"50-64",TRUE,"65+")</f>
        <v>50-64</v>
      </c>
      <c r="AE899">
        <f>IFERROR(_xlfn.XLOOKUP($B899,enrollment!$A$2:$A$801,enrollment!$O$2:$O$801),"")</f>
        <v>5678901234</v>
      </c>
      <c r="AF899">
        <f>IFERROR(_xlfn.XLOOKUP($AE899,providers!$B$2:$B$11,providers!$Q$2:$Q$11),"")</f>
        <v>3.8</v>
      </c>
      <c r="AG899" s="1">
        <f t="shared" ref="AG899:AG962" si="14">EOMONTH(E899,-1)+1</f>
        <v>45627</v>
      </c>
    </row>
    <row r="900" spans="1:33" x14ac:dyDescent="0.25">
      <c r="A900" t="s">
        <v>1095</v>
      </c>
      <c r="B900" t="s">
        <v>1091</v>
      </c>
      <c r="C900">
        <v>2233445566</v>
      </c>
      <c r="D900">
        <v>2233445566</v>
      </c>
      <c r="E900" s="1">
        <v>45578</v>
      </c>
      <c r="F900" s="1">
        <v>45578</v>
      </c>
      <c r="G900" s="1">
        <v>45608</v>
      </c>
      <c r="H900" t="s">
        <v>28</v>
      </c>
      <c r="I900">
        <v>22</v>
      </c>
      <c r="J900" t="s">
        <v>29</v>
      </c>
      <c r="K900">
        <v>90837</v>
      </c>
      <c r="O900">
        <v>1</v>
      </c>
      <c r="P900">
        <v>201.06</v>
      </c>
      <c r="Q900">
        <v>148.93</v>
      </c>
      <c r="R900">
        <v>119.14</v>
      </c>
      <c r="S900">
        <v>29.79</v>
      </c>
      <c r="T900" t="s">
        <v>30</v>
      </c>
      <c r="X900" t="s">
        <v>43</v>
      </c>
      <c r="Y900" t="s">
        <v>44</v>
      </c>
      <c r="Z900" t="s">
        <v>33</v>
      </c>
      <c r="AA900" t="str">
        <f>IFERROR(_xlfn.XLOOKUP($J900,avoidable_ed_reference!$A$2:$A$13,avoidable_ed_reference!$C$2:$C$13),"Not Classified")</f>
        <v>Potentially Avoidable</v>
      </c>
      <c r="AB900" t="str">
        <f>IFERROR(_xlfn.XLOOKUP($B900,enrollment!$A$2:$A$801,enrollment!$I$2:$I$801),"")</f>
        <v>TN</v>
      </c>
      <c r="AC900">
        <f>IFERROR(_xlfn.XLOOKUP($B900,enrollment!$A$2:$A$801,enrollment!$L$2:$L$801),"")</f>
        <v>62</v>
      </c>
      <c r="AD900" t="str" cm="1">
        <f t="array" ref="AD900">_xlfn.IFS(AC900="","Unknown",AC900&lt;18,"0-17",AC900&lt;35,"18-34",AC900&lt;50,"35-49",AC900&lt;65,"50-64",TRUE,"65+")</f>
        <v>50-64</v>
      </c>
      <c r="AE900">
        <f>IFERROR(_xlfn.XLOOKUP($B900,enrollment!$A$2:$A$801,enrollment!$O$2:$O$801),"")</f>
        <v>5678901234</v>
      </c>
      <c r="AF900">
        <f>IFERROR(_xlfn.XLOOKUP($AE900,providers!$B$2:$B$11,providers!$Q$2:$Q$11),"")</f>
        <v>3.8</v>
      </c>
      <c r="AG900" s="1">
        <f t="shared" si="14"/>
        <v>45566</v>
      </c>
    </row>
    <row r="901" spans="1:33" x14ac:dyDescent="0.25">
      <c r="A901" t="s">
        <v>1096</v>
      </c>
      <c r="B901" t="s">
        <v>1091</v>
      </c>
      <c r="C901">
        <v>5678901234</v>
      </c>
      <c r="D901">
        <v>5678901234</v>
      </c>
      <c r="E901" s="1">
        <v>45528</v>
      </c>
      <c r="F901" s="1">
        <v>45528</v>
      </c>
      <c r="G901" s="1">
        <v>45555</v>
      </c>
      <c r="H901" t="s">
        <v>28</v>
      </c>
      <c r="I901">
        <v>11</v>
      </c>
      <c r="J901" t="s">
        <v>47</v>
      </c>
      <c r="K901">
        <v>99213</v>
      </c>
      <c r="O901">
        <v>1</v>
      </c>
      <c r="P901">
        <v>229.77</v>
      </c>
      <c r="Q901">
        <v>170.2</v>
      </c>
      <c r="R901">
        <v>136.16</v>
      </c>
      <c r="S901">
        <v>34.04</v>
      </c>
      <c r="T901" t="s">
        <v>30</v>
      </c>
      <c r="X901" t="s">
        <v>43</v>
      </c>
      <c r="Y901" t="s">
        <v>44</v>
      </c>
      <c r="Z901" t="s">
        <v>39</v>
      </c>
      <c r="AA901" t="str">
        <f>IFERROR(_xlfn.XLOOKUP($J901,avoidable_ed_reference!$A$2:$A$13,avoidable_ed_reference!$C$2:$C$13),"Not Classified")</f>
        <v>Not Classified</v>
      </c>
      <c r="AB901" t="str">
        <f>IFERROR(_xlfn.XLOOKUP($B901,enrollment!$A$2:$A$801,enrollment!$I$2:$I$801),"")</f>
        <v>TN</v>
      </c>
      <c r="AC901">
        <f>IFERROR(_xlfn.XLOOKUP($B901,enrollment!$A$2:$A$801,enrollment!$L$2:$L$801),"")</f>
        <v>62</v>
      </c>
      <c r="AD901" t="str" cm="1">
        <f t="array" ref="AD901">_xlfn.IFS(AC901="","Unknown",AC901&lt;18,"0-17",AC901&lt;35,"18-34",AC901&lt;50,"35-49",AC901&lt;65,"50-64",TRUE,"65+")</f>
        <v>50-64</v>
      </c>
      <c r="AE901">
        <f>IFERROR(_xlfn.XLOOKUP($B901,enrollment!$A$2:$A$801,enrollment!$O$2:$O$801),"")</f>
        <v>5678901234</v>
      </c>
      <c r="AF901">
        <f>IFERROR(_xlfn.XLOOKUP($AE901,providers!$B$2:$B$11,providers!$Q$2:$Q$11),"")</f>
        <v>3.8</v>
      </c>
      <c r="AG901" s="1">
        <f t="shared" si="14"/>
        <v>45505</v>
      </c>
    </row>
    <row r="902" spans="1:33" x14ac:dyDescent="0.25">
      <c r="A902" t="s">
        <v>1097</v>
      </c>
      <c r="B902" t="s">
        <v>1091</v>
      </c>
      <c r="C902">
        <v>5678901234</v>
      </c>
      <c r="D902">
        <v>5678901234</v>
      </c>
      <c r="E902" s="1">
        <v>45472</v>
      </c>
      <c r="F902" s="1">
        <v>45472</v>
      </c>
      <c r="G902" s="1">
        <v>45495</v>
      </c>
      <c r="H902" t="s">
        <v>28</v>
      </c>
      <c r="I902">
        <v>11</v>
      </c>
      <c r="J902" t="s">
        <v>38</v>
      </c>
      <c r="K902">
        <v>99213</v>
      </c>
      <c r="O902">
        <v>1</v>
      </c>
      <c r="P902">
        <v>218.52</v>
      </c>
      <c r="Q902">
        <v>161.87</v>
      </c>
      <c r="R902">
        <v>129.5</v>
      </c>
      <c r="S902">
        <v>32.369999999999997</v>
      </c>
      <c r="T902" t="s">
        <v>30</v>
      </c>
      <c r="X902" t="s">
        <v>43</v>
      </c>
      <c r="Y902" t="s">
        <v>44</v>
      </c>
      <c r="Z902" t="s">
        <v>39</v>
      </c>
      <c r="AA902" t="str">
        <f>IFERROR(_xlfn.XLOOKUP($J902,avoidable_ed_reference!$A$2:$A$13,avoidable_ed_reference!$C$2:$C$13),"Not Classified")</f>
        <v>Not Classified</v>
      </c>
      <c r="AB902" t="str">
        <f>IFERROR(_xlfn.XLOOKUP($B902,enrollment!$A$2:$A$801,enrollment!$I$2:$I$801),"")</f>
        <v>TN</v>
      </c>
      <c r="AC902">
        <f>IFERROR(_xlfn.XLOOKUP($B902,enrollment!$A$2:$A$801,enrollment!$L$2:$L$801),"")</f>
        <v>62</v>
      </c>
      <c r="AD902" t="str" cm="1">
        <f t="array" ref="AD902">_xlfn.IFS(AC902="","Unknown",AC902&lt;18,"0-17",AC902&lt;35,"18-34",AC902&lt;50,"35-49",AC902&lt;65,"50-64",TRUE,"65+")</f>
        <v>50-64</v>
      </c>
      <c r="AE902">
        <f>IFERROR(_xlfn.XLOOKUP($B902,enrollment!$A$2:$A$801,enrollment!$O$2:$O$801),"")</f>
        <v>5678901234</v>
      </c>
      <c r="AF902">
        <f>IFERROR(_xlfn.XLOOKUP($AE902,providers!$B$2:$B$11,providers!$Q$2:$Q$11),"")</f>
        <v>3.8</v>
      </c>
      <c r="AG902" s="1">
        <f t="shared" si="14"/>
        <v>45444</v>
      </c>
    </row>
    <row r="903" spans="1:33" x14ac:dyDescent="0.25">
      <c r="A903" t="s">
        <v>1098</v>
      </c>
      <c r="B903" t="s">
        <v>1091</v>
      </c>
      <c r="C903">
        <v>9012345678</v>
      </c>
      <c r="D903">
        <v>9012345678</v>
      </c>
      <c r="E903" s="1">
        <v>45406</v>
      </c>
      <c r="F903" s="1">
        <v>45406</v>
      </c>
      <c r="G903" s="1">
        <v>45432</v>
      </c>
      <c r="H903" t="s">
        <v>28</v>
      </c>
      <c r="I903">
        <v>22</v>
      </c>
      <c r="J903" t="s">
        <v>29</v>
      </c>
      <c r="K903">
        <v>90837</v>
      </c>
      <c r="O903">
        <v>1</v>
      </c>
      <c r="P903">
        <v>257.02999999999997</v>
      </c>
      <c r="Q903">
        <v>190.39</v>
      </c>
      <c r="R903">
        <v>152.31</v>
      </c>
      <c r="S903">
        <v>38.08</v>
      </c>
      <c r="T903" t="s">
        <v>30</v>
      </c>
      <c r="X903" t="s">
        <v>43</v>
      </c>
      <c r="Y903" t="s">
        <v>44</v>
      </c>
      <c r="Z903" t="s">
        <v>33</v>
      </c>
      <c r="AA903" t="str">
        <f>IFERROR(_xlfn.XLOOKUP($J903,avoidable_ed_reference!$A$2:$A$13,avoidable_ed_reference!$C$2:$C$13),"Not Classified")</f>
        <v>Potentially Avoidable</v>
      </c>
      <c r="AB903" t="str">
        <f>IFERROR(_xlfn.XLOOKUP($B903,enrollment!$A$2:$A$801,enrollment!$I$2:$I$801),"")</f>
        <v>TN</v>
      </c>
      <c r="AC903">
        <f>IFERROR(_xlfn.XLOOKUP($B903,enrollment!$A$2:$A$801,enrollment!$L$2:$L$801),"")</f>
        <v>62</v>
      </c>
      <c r="AD903" t="str" cm="1">
        <f t="array" ref="AD903">_xlfn.IFS(AC903="","Unknown",AC903&lt;18,"0-17",AC903&lt;35,"18-34",AC903&lt;50,"35-49",AC903&lt;65,"50-64",TRUE,"65+")</f>
        <v>50-64</v>
      </c>
      <c r="AE903">
        <f>IFERROR(_xlfn.XLOOKUP($B903,enrollment!$A$2:$A$801,enrollment!$O$2:$O$801),"")</f>
        <v>5678901234</v>
      </c>
      <c r="AF903">
        <f>IFERROR(_xlfn.XLOOKUP($AE903,providers!$B$2:$B$11,providers!$Q$2:$Q$11),"")</f>
        <v>3.8</v>
      </c>
      <c r="AG903" s="1">
        <f t="shared" si="14"/>
        <v>45383</v>
      </c>
    </row>
    <row r="904" spans="1:33" x14ac:dyDescent="0.25">
      <c r="A904" t="s">
        <v>1099</v>
      </c>
      <c r="B904" t="s">
        <v>1091</v>
      </c>
      <c r="C904">
        <v>5678901234</v>
      </c>
      <c r="D904">
        <v>5678901234</v>
      </c>
      <c r="E904" s="1">
        <v>45415</v>
      </c>
      <c r="F904" s="1">
        <v>45415</v>
      </c>
      <c r="G904" s="1">
        <v>45438</v>
      </c>
      <c r="H904" t="s">
        <v>28</v>
      </c>
      <c r="I904">
        <v>11</v>
      </c>
      <c r="J904" t="s">
        <v>38</v>
      </c>
      <c r="K904">
        <v>99213</v>
      </c>
      <c r="O904">
        <v>1</v>
      </c>
      <c r="P904">
        <v>219.09</v>
      </c>
      <c r="Q904">
        <v>162.29</v>
      </c>
      <c r="R904">
        <v>129.83000000000001</v>
      </c>
      <c r="S904">
        <v>32.46</v>
      </c>
      <c r="T904" t="s">
        <v>30</v>
      </c>
      <c r="X904" t="s">
        <v>43</v>
      </c>
      <c r="Y904" t="s">
        <v>44</v>
      </c>
      <c r="Z904" t="s">
        <v>39</v>
      </c>
      <c r="AA904" t="str">
        <f>IFERROR(_xlfn.XLOOKUP($J904,avoidable_ed_reference!$A$2:$A$13,avoidable_ed_reference!$C$2:$C$13),"Not Classified")</f>
        <v>Not Classified</v>
      </c>
      <c r="AB904" t="str">
        <f>IFERROR(_xlfn.XLOOKUP($B904,enrollment!$A$2:$A$801,enrollment!$I$2:$I$801),"")</f>
        <v>TN</v>
      </c>
      <c r="AC904">
        <f>IFERROR(_xlfn.XLOOKUP($B904,enrollment!$A$2:$A$801,enrollment!$L$2:$L$801),"")</f>
        <v>62</v>
      </c>
      <c r="AD904" t="str" cm="1">
        <f t="array" ref="AD904">_xlfn.IFS(AC904="","Unknown",AC904&lt;18,"0-17",AC904&lt;35,"18-34",AC904&lt;50,"35-49",AC904&lt;65,"50-64",TRUE,"65+")</f>
        <v>50-64</v>
      </c>
      <c r="AE904">
        <f>IFERROR(_xlfn.XLOOKUP($B904,enrollment!$A$2:$A$801,enrollment!$O$2:$O$801),"")</f>
        <v>5678901234</v>
      </c>
      <c r="AF904">
        <f>IFERROR(_xlfn.XLOOKUP($AE904,providers!$B$2:$B$11,providers!$Q$2:$Q$11),"")</f>
        <v>3.8</v>
      </c>
      <c r="AG904" s="1">
        <f t="shared" si="14"/>
        <v>45413</v>
      </c>
    </row>
    <row r="905" spans="1:33" x14ac:dyDescent="0.25">
      <c r="A905" t="s">
        <v>1100</v>
      </c>
      <c r="B905" t="s">
        <v>1101</v>
      </c>
      <c r="C905">
        <v>2345678901</v>
      </c>
      <c r="D905">
        <v>2345678901</v>
      </c>
      <c r="E905" s="1">
        <v>45372</v>
      </c>
      <c r="F905" s="1">
        <v>45372</v>
      </c>
      <c r="G905" s="1">
        <v>45403</v>
      </c>
      <c r="H905" t="s">
        <v>28</v>
      </c>
      <c r="I905">
        <v>11</v>
      </c>
      <c r="J905" t="s">
        <v>38</v>
      </c>
      <c r="K905">
        <v>99213</v>
      </c>
      <c r="O905">
        <v>1</v>
      </c>
      <c r="P905">
        <v>162.36000000000001</v>
      </c>
      <c r="Q905">
        <v>120.27</v>
      </c>
      <c r="R905">
        <v>96.22</v>
      </c>
      <c r="S905">
        <v>24.05</v>
      </c>
      <c r="T905" t="s">
        <v>30</v>
      </c>
      <c r="X905" t="s">
        <v>31</v>
      </c>
      <c r="Y905" t="s">
        <v>32</v>
      </c>
      <c r="Z905" t="s">
        <v>39</v>
      </c>
      <c r="AA905" t="str">
        <f>IFERROR(_xlfn.XLOOKUP($J905,avoidable_ed_reference!$A$2:$A$13,avoidable_ed_reference!$C$2:$C$13),"Not Classified")</f>
        <v>Not Classified</v>
      </c>
      <c r="AB905" t="str">
        <f>IFERROR(_xlfn.XLOOKUP($B905,enrollment!$A$2:$A$801,enrollment!$I$2:$I$801),"")</f>
        <v>OH</v>
      </c>
      <c r="AC905">
        <f>IFERROR(_xlfn.XLOOKUP($B905,enrollment!$A$2:$A$801,enrollment!$L$2:$L$801),"")</f>
        <v>33</v>
      </c>
      <c r="AD905" t="str" cm="1">
        <f t="array" ref="AD905">_xlfn.IFS(AC905="","Unknown",AC905&lt;18,"0-17",AC905&lt;35,"18-34",AC905&lt;50,"35-49",AC905&lt;65,"50-64",TRUE,"65+")</f>
        <v>18-34</v>
      </c>
      <c r="AE905">
        <f>IFERROR(_xlfn.XLOOKUP($B905,enrollment!$A$2:$A$801,enrollment!$O$2:$O$801),"")</f>
        <v>2345678901</v>
      </c>
      <c r="AF905">
        <f>IFERROR(_xlfn.XLOOKUP($AE905,providers!$B$2:$B$11,providers!$Q$2:$Q$11),"")</f>
        <v>4.2</v>
      </c>
      <c r="AG905" s="1">
        <f t="shared" si="14"/>
        <v>45352</v>
      </c>
    </row>
    <row r="906" spans="1:33" x14ac:dyDescent="0.25">
      <c r="A906" t="s">
        <v>1102</v>
      </c>
      <c r="B906" t="s">
        <v>1101</v>
      </c>
      <c r="C906">
        <v>2345678901</v>
      </c>
      <c r="D906">
        <v>2345678901</v>
      </c>
      <c r="E906" s="1">
        <v>45533</v>
      </c>
      <c r="F906" s="1">
        <v>45533</v>
      </c>
      <c r="G906" s="1">
        <v>45560</v>
      </c>
      <c r="H906" t="s">
        <v>59</v>
      </c>
      <c r="J906" t="s">
        <v>47</v>
      </c>
      <c r="L906" s="2" t="s">
        <v>82</v>
      </c>
      <c r="M906" t="s">
        <v>83</v>
      </c>
      <c r="N906" t="s">
        <v>84</v>
      </c>
      <c r="O906">
        <v>1</v>
      </c>
      <c r="P906">
        <v>1308.8599999999999</v>
      </c>
      <c r="Q906">
        <v>1189.8699999999999</v>
      </c>
      <c r="R906">
        <v>951.9</v>
      </c>
      <c r="S906">
        <v>237.97</v>
      </c>
      <c r="T906" t="s">
        <v>30</v>
      </c>
      <c r="X906" t="s">
        <v>31</v>
      </c>
      <c r="Y906" t="s">
        <v>32</v>
      </c>
      <c r="Z906" t="s">
        <v>64</v>
      </c>
      <c r="AA906" t="str">
        <f>IFERROR(_xlfn.XLOOKUP($J906,avoidable_ed_reference!$A$2:$A$13,avoidable_ed_reference!$C$2:$C$13),"Not Classified")</f>
        <v>Not Classified</v>
      </c>
      <c r="AB906" t="str">
        <f>IFERROR(_xlfn.XLOOKUP($B906,enrollment!$A$2:$A$801,enrollment!$I$2:$I$801),"")</f>
        <v>OH</v>
      </c>
      <c r="AC906">
        <f>IFERROR(_xlfn.XLOOKUP($B906,enrollment!$A$2:$A$801,enrollment!$L$2:$L$801),"")</f>
        <v>33</v>
      </c>
      <c r="AD906" t="str" cm="1">
        <f t="array" ref="AD906">_xlfn.IFS(AC906="","Unknown",AC906&lt;18,"0-17",AC906&lt;35,"18-34",AC906&lt;50,"35-49",AC906&lt;65,"50-64",TRUE,"65+")</f>
        <v>18-34</v>
      </c>
      <c r="AE906">
        <f>IFERROR(_xlfn.XLOOKUP($B906,enrollment!$A$2:$A$801,enrollment!$O$2:$O$801),"")</f>
        <v>2345678901</v>
      </c>
      <c r="AF906">
        <f>IFERROR(_xlfn.XLOOKUP($AE906,providers!$B$2:$B$11,providers!$Q$2:$Q$11),"")</f>
        <v>4.2</v>
      </c>
      <c r="AG906" s="1">
        <f t="shared" si="14"/>
        <v>45505</v>
      </c>
    </row>
    <row r="907" spans="1:33" x14ac:dyDescent="0.25">
      <c r="A907" t="s">
        <v>1103</v>
      </c>
      <c r="B907" t="s">
        <v>1101</v>
      </c>
      <c r="C907">
        <v>2345678901</v>
      </c>
      <c r="D907">
        <v>2345678901</v>
      </c>
      <c r="E907" s="1">
        <v>45460</v>
      </c>
      <c r="F907" s="1">
        <v>45460</v>
      </c>
      <c r="G907" s="1">
        <v>45477</v>
      </c>
      <c r="H907" t="s">
        <v>28</v>
      </c>
      <c r="I907">
        <v>11</v>
      </c>
      <c r="J907" t="s">
        <v>38</v>
      </c>
      <c r="K907">
        <v>99213</v>
      </c>
      <c r="O907">
        <v>1</v>
      </c>
      <c r="P907">
        <v>211.71</v>
      </c>
      <c r="Q907">
        <v>156.82</v>
      </c>
      <c r="R907">
        <v>125.46</v>
      </c>
      <c r="S907">
        <v>31.36</v>
      </c>
      <c r="T907" t="s">
        <v>30</v>
      </c>
      <c r="X907" t="s">
        <v>31</v>
      </c>
      <c r="Y907" t="s">
        <v>32</v>
      </c>
      <c r="Z907" t="s">
        <v>39</v>
      </c>
      <c r="AA907" t="str">
        <f>IFERROR(_xlfn.XLOOKUP($J907,avoidable_ed_reference!$A$2:$A$13,avoidable_ed_reference!$C$2:$C$13),"Not Classified")</f>
        <v>Not Classified</v>
      </c>
      <c r="AB907" t="str">
        <f>IFERROR(_xlfn.XLOOKUP($B907,enrollment!$A$2:$A$801,enrollment!$I$2:$I$801),"")</f>
        <v>OH</v>
      </c>
      <c r="AC907">
        <f>IFERROR(_xlfn.XLOOKUP($B907,enrollment!$A$2:$A$801,enrollment!$L$2:$L$801),"")</f>
        <v>33</v>
      </c>
      <c r="AD907" t="str" cm="1">
        <f t="array" ref="AD907">_xlfn.IFS(AC907="","Unknown",AC907&lt;18,"0-17",AC907&lt;35,"18-34",AC907&lt;50,"35-49",AC907&lt;65,"50-64",TRUE,"65+")</f>
        <v>18-34</v>
      </c>
      <c r="AE907">
        <f>IFERROR(_xlfn.XLOOKUP($B907,enrollment!$A$2:$A$801,enrollment!$O$2:$O$801),"")</f>
        <v>2345678901</v>
      </c>
      <c r="AF907">
        <f>IFERROR(_xlfn.XLOOKUP($AE907,providers!$B$2:$B$11,providers!$Q$2:$Q$11),"")</f>
        <v>4.2</v>
      </c>
      <c r="AG907" s="1">
        <f t="shared" si="14"/>
        <v>45444</v>
      </c>
    </row>
    <row r="908" spans="1:33" x14ac:dyDescent="0.25">
      <c r="A908" t="s">
        <v>1104</v>
      </c>
      <c r="B908" t="s">
        <v>1101</v>
      </c>
      <c r="C908">
        <v>2345678901</v>
      </c>
      <c r="D908">
        <v>2345678901</v>
      </c>
      <c r="E908" s="1">
        <v>45458</v>
      </c>
      <c r="F908" s="1">
        <v>45458</v>
      </c>
      <c r="G908" s="1">
        <v>45482</v>
      </c>
      <c r="H908" t="s">
        <v>28</v>
      </c>
      <c r="I908">
        <v>11</v>
      </c>
      <c r="J908" t="s">
        <v>38</v>
      </c>
      <c r="K908">
        <v>99213</v>
      </c>
      <c r="O908">
        <v>1</v>
      </c>
      <c r="P908">
        <v>221.47</v>
      </c>
      <c r="Q908">
        <v>164.05</v>
      </c>
      <c r="R908">
        <v>131.24</v>
      </c>
      <c r="S908">
        <v>32.81</v>
      </c>
      <c r="T908" t="s">
        <v>30</v>
      </c>
      <c r="X908" t="s">
        <v>31</v>
      </c>
      <c r="Y908" t="s">
        <v>32</v>
      </c>
      <c r="Z908" t="s">
        <v>39</v>
      </c>
      <c r="AA908" t="str">
        <f>IFERROR(_xlfn.XLOOKUP($J908,avoidable_ed_reference!$A$2:$A$13,avoidable_ed_reference!$C$2:$C$13),"Not Classified")</f>
        <v>Not Classified</v>
      </c>
      <c r="AB908" t="str">
        <f>IFERROR(_xlfn.XLOOKUP($B908,enrollment!$A$2:$A$801,enrollment!$I$2:$I$801),"")</f>
        <v>OH</v>
      </c>
      <c r="AC908">
        <f>IFERROR(_xlfn.XLOOKUP($B908,enrollment!$A$2:$A$801,enrollment!$L$2:$L$801),"")</f>
        <v>33</v>
      </c>
      <c r="AD908" t="str" cm="1">
        <f t="array" ref="AD908">_xlfn.IFS(AC908="","Unknown",AC908&lt;18,"0-17",AC908&lt;35,"18-34",AC908&lt;50,"35-49",AC908&lt;65,"50-64",TRUE,"65+")</f>
        <v>18-34</v>
      </c>
      <c r="AE908">
        <f>IFERROR(_xlfn.XLOOKUP($B908,enrollment!$A$2:$A$801,enrollment!$O$2:$O$801),"")</f>
        <v>2345678901</v>
      </c>
      <c r="AF908">
        <f>IFERROR(_xlfn.XLOOKUP($AE908,providers!$B$2:$B$11,providers!$Q$2:$Q$11),"")</f>
        <v>4.2</v>
      </c>
      <c r="AG908" s="1">
        <f t="shared" si="14"/>
        <v>45444</v>
      </c>
    </row>
    <row r="909" spans="1:33" x14ac:dyDescent="0.25">
      <c r="A909" t="s">
        <v>1105</v>
      </c>
      <c r="B909" t="s">
        <v>1101</v>
      </c>
      <c r="C909">
        <v>2345678901</v>
      </c>
      <c r="D909">
        <v>2345678901</v>
      </c>
      <c r="E909" s="1">
        <v>45637</v>
      </c>
      <c r="F909" s="1">
        <v>45637</v>
      </c>
      <c r="G909" s="1">
        <v>45655</v>
      </c>
      <c r="H909" t="s">
        <v>28</v>
      </c>
      <c r="I909">
        <v>11</v>
      </c>
      <c r="J909" t="s">
        <v>38</v>
      </c>
      <c r="K909">
        <v>99213</v>
      </c>
      <c r="O909">
        <v>1</v>
      </c>
      <c r="P909">
        <v>199.6</v>
      </c>
      <c r="Q909">
        <v>147.85</v>
      </c>
      <c r="R909">
        <v>118.28</v>
      </c>
      <c r="S909">
        <v>29.57</v>
      </c>
      <c r="T909" t="s">
        <v>30</v>
      </c>
      <c r="X909" t="s">
        <v>31</v>
      </c>
      <c r="Y909" t="s">
        <v>32</v>
      </c>
      <c r="Z909" t="s">
        <v>39</v>
      </c>
      <c r="AA909" t="str">
        <f>IFERROR(_xlfn.XLOOKUP($J909,avoidable_ed_reference!$A$2:$A$13,avoidable_ed_reference!$C$2:$C$13),"Not Classified")</f>
        <v>Not Classified</v>
      </c>
      <c r="AB909" t="str">
        <f>IFERROR(_xlfn.XLOOKUP($B909,enrollment!$A$2:$A$801,enrollment!$I$2:$I$801),"")</f>
        <v>OH</v>
      </c>
      <c r="AC909">
        <f>IFERROR(_xlfn.XLOOKUP($B909,enrollment!$A$2:$A$801,enrollment!$L$2:$L$801),"")</f>
        <v>33</v>
      </c>
      <c r="AD909" t="str" cm="1">
        <f t="array" ref="AD909">_xlfn.IFS(AC909="","Unknown",AC909&lt;18,"0-17",AC909&lt;35,"18-34",AC909&lt;50,"35-49",AC909&lt;65,"50-64",TRUE,"65+")</f>
        <v>18-34</v>
      </c>
      <c r="AE909">
        <f>IFERROR(_xlfn.XLOOKUP($B909,enrollment!$A$2:$A$801,enrollment!$O$2:$O$801),"")</f>
        <v>2345678901</v>
      </c>
      <c r="AF909">
        <f>IFERROR(_xlfn.XLOOKUP($AE909,providers!$B$2:$B$11,providers!$Q$2:$Q$11),"")</f>
        <v>4.2</v>
      </c>
      <c r="AG909" s="1">
        <f t="shared" si="14"/>
        <v>45627</v>
      </c>
    </row>
    <row r="910" spans="1:33" x14ac:dyDescent="0.25">
      <c r="A910" t="s">
        <v>1106</v>
      </c>
      <c r="B910" t="s">
        <v>1107</v>
      </c>
      <c r="C910">
        <v>3456789012</v>
      </c>
      <c r="D910">
        <v>3456789012</v>
      </c>
      <c r="E910" s="1">
        <v>45628</v>
      </c>
      <c r="F910" s="1">
        <v>45628</v>
      </c>
      <c r="G910" s="1">
        <v>45651</v>
      </c>
      <c r="H910" t="s">
        <v>28</v>
      </c>
      <c r="I910">
        <v>23</v>
      </c>
      <c r="J910" t="s">
        <v>91</v>
      </c>
      <c r="K910">
        <v>99284</v>
      </c>
      <c r="O910">
        <v>1</v>
      </c>
      <c r="P910">
        <v>2238.08</v>
      </c>
      <c r="Q910">
        <v>1243.3800000000001</v>
      </c>
      <c r="R910">
        <v>994.7</v>
      </c>
      <c r="S910">
        <v>248.68</v>
      </c>
      <c r="T910" t="s">
        <v>30</v>
      </c>
      <c r="X910" t="s">
        <v>233</v>
      </c>
      <c r="Y910" t="s">
        <v>32</v>
      </c>
      <c r="Z910" t="s">
        <v>45</v>
      </c>
      <c r="AA910" t="str">
        <f>IFERROR(_xlfn.XLOOKUP($J910,avoidable_ed_reference!$A$2:$A$13,avoidable_ed_reference!$C$2:$C$13),"Not Classified")</f>
        <v>Avoidable</v>
      </c>
      <c r="AB910" t="str">
        <f>IFERROR(_xlfn.XLOOKUP($B910,enrollment!$A$2:$A$801,enrollment!$I$2:$I$801),"")</f>
        <v>TN</v>
      </c>
      <c r="AC910">
        <f>IFERROR(_xlfn.XLOOKUP($B910,enrollment!$A$2:$A$801,enrollment!$L$2:$L$801),"")</f>
        <v>75</v>
      </c>
      <c r="AD910" t="str" cm="1">
        <f t="array" ref="AD910">_xlfn.IFS(AC910="","Unknown",AC910&lt;18,"0-17",AC910&lt;35,"18-34",AC910&lt;50,"35-49",AC910&lt;65,"50-64",TRUE,"65+")</f>
        <v>65+</v>
      </c>
      <c r="AE910">
        <f>IFERROR(_xlfn.XLOOKUP($B910,enrollment!$A$2:$A$801,enrollment!$O$2:$O$801),"")</f>
        <v>5678901234</v>
      </c>
      <c r="AF910">
        <f>IFERROR(_xlfn.XLOOKUP($AE910,providers!$B$2:$B$11,providers!$Q$2:$Q$11),"")</f>
        <v>3.8</v>
      </c>
      <c r="AG910" s="1">
        <f t="shared" si="14"/>
        <v>45627</v>
      </c>
    </row>
    <row r="911" spans="1:33" x14ac:dyDescent="0.25">
      <c r="A911" t="s">
        <v>1108</v>
      </c>
      <c r="B911" t="s">
        <v>1107</v>
      </c>
      <c r="C911">
        <v>5678901234</v>
      </c>
      <c r="D911">
        <v>5678901234</v>
      </c>
      <c r="E911" s="1">
        <v>45447</v>
      </c>
      <c r="F911" s="1">
        <v>45447</v>
      </c>
      <c r="G911" s="1">
        <v>45478</v>
      </c>
      <c r="H911" t="s">
        <v>28</v>
      </c>
      <c r="I911">
        <v>11</v>
      </c>
      <c r="J911" t="s">
        <v>38</v>
      </c>
      <c r="K911">
        <v>99213</v>
      </c>
      <c r="O911">
        <v>1</v>
      </c>
      <c r="P911">
        <v>229.41</v>
      </c>
      <c r="Q911">
        <v>169.93</v>
      </c>
      <c r="R911">
        <v>135.94</v>
      </c>
      <c r="S911">
        <v>33.99</v>
      </c>
      <c r="T911" t="s">
        <v>30</v>
      </c>
      <c r="X911" t="s">
        <v>233</v>
      </c>
      <c r="Y911" t="s">
        <v>32</v>
      </c>
      <c r="Z911" t="s">
        <v>39</v>
      </c>
      <c r="AA911" t="str">
        <f>IFERROR(_xlfn.XLOOKUP($J911,avoidable_ed_reference!$A$2:$A$13,avoidable_ed_reference!$C$2:$C$13),"Not Classified")</f>
        <v>Not Classified</v>
      </c>
      <c r="AB911" t="str">
        <f>IFERROR(_xlfn.XLOOKUP($B911,enrollment!$A$2:$A$801,enrollment!$I$2:$I$801),"")</f>
        <v>TN</v>
      </c>
      <c r="AC911">
        <f>IFERROR(_xlfn.XLOOKUP($B911,enrollment!$A$2:$A$801,enrollment!$L$2:$L$801),"")</f>
        <v>75</v>
      </c>
      <c r="AD911" t="str" cm="1">
        <f t="array" ref="AD911">_xlfn.IFS(AC911="","Unknown",AC911&lt;18,"0-17",AC911&lt;35,"18-34",AC911&lt;50,"35-49",AC911&lt;65,"50-64",TRUE,"65+")</f>
        <v>65+</v>
      </c>
      <c r="AE911">
        <f>IFERROR(_xlfn.XLOOKUP($B911,enrollment!$A$2:$A$801,enrollment!$O$2:$O$801),"")</f>
        <v>5678901234</v>
      </c>
      <c r="AF911">
        <f>IFERROR(_xlfn.XLOOKUP($AE911,providers!$B$2:$B$11,providers!$Q$2:$Q$11),"")</f>
        <v>3.8</v>
      </c>
      <c r="AG911" s="1">
        <f t="shared" si="14"/>
        <v>45444</v>
      </c>
    </row>
    <row r="912" spans="1:33" x14ac:dyDescent="0.25">
      <c r="A912" t="s">
        <v>1109</v>
      </c>
      <c r="B912" t="s">
        <v>1107</v>
      </c>
      <c r="C912">
        <v>5678901234</v>
      </c>
      <c r="D912">
        <v>5678901234</v>
      </c>
      <c r="E912" s="1">
        <v>45596</v>
      </c>
      <c r="F912" s="1">
        <v>45596</v>
      </c>
      <c r="G912" s="1">
        <v>45619</v>
      </c>
      <c r="H912" t="s">
        <v>28</v>
      </c>
      <c r="I912">
        <v>11</v>
      </c>
      <c r="J912" t="s">
        <v>35</v>
      </c>
      <c r="K912">
        <v>99213</v>
      </c>
      <c r="O912">
        <v>1</v>
      </c>
      <c r="P912">
        <v>213.48</v>
      </c>
      <c r="Q912">
        <v>158.13</v>
      </c>
      <c r="R912">
        <v>126.5</v>
      </c>
      <c r="S912">
        <v>31.63</v>
      </c>
      <c r="T912" t="s">
        <v>30</v>
      </c>
      <c r="X912" t="s">
        <v>233</v>
      </c>
      <c r="Y912" t="s">
        <v>32</v>
      </c>
      <c r="Z912" t="s">
        <v>39</v>
      </c>
      <c r="AA912" t="str">
        <f>IFERROR(_xlfn.XLOOKUP($J912,avoidable_ed_reference!$A$2:$A$13,avoidable_ed_reference!$C$2:$C$13),"Not Classified")</f>
        <v>Avoidable</v>
      </c>
      <c r="AB912" t="str">
        <f>IFERROR(_xlfn.XLOOKUP($B912,enrollment!$A$2:$A$801,enrollment!$I$2:$I$801),"")</f>
        <v>TN</v>
      </c>
      <c r="AC912">
        <f>IFERROR(_xlfn.XLOOKUP($B912,enrollment!$A$2:$A$801,enrollment!$L$2:$L$801),"")</f>
        <v>75</v>
      </c>
      <c r="AD912" t="str" cm="1">
        <f t="array" ref="AD912">_xlfn.IFS(AC912="","Unknown",AC912&lt;18,"0-17",AC912&lt;35,"18-34",AC912&lt;50,"35-49",AC912&lt;65,"50-64",TRUE,"65+")</f>
        <v>65+</v>
      </c>
      <c r="AE912">
        <f>IFERROR(_xlfn.XLOOKUP($B912,enrollment!$A$2:$A$801,enrollment!$O$2:$O$801),"")</f>
        <v>5678901234</v>
      </c>
      <c r="AF912">
        <f>IFERROR(_xlfn.XLOOKUP($AE912,providers!$B$2:$B$11,providers!$Q$2:$Q$11),"")</f>
        <v>3.8</v>
      </c>
      <c r="AG912" s="1">
        <f t="shared" si="14"/>
        <v>45566</v>
      </c>
    </row>
    <row r="913" spans="1:33" x14ac:dyDescent="0.25">
      <c r="A913" t="s">
        <v>1110</v>
      </c>
      <c r="B913" t="s">
        <v>1107</v>
      </c>
      <c r="C913">
        <v>7890123456</v>
      </c>
      <c r="D913">
        <v>7890123456</v>
      </c>
      <c r="E913" s="1">
        <v>45546</v>
      </c>
      <c r="F913" s="1">
        <v>45546</v>
      </c>
      <c r="G913" s="1">
        <v>45575</v>
      </c>
      <c r="H913" t="s">
        <v>59</v>
      </c>
      <c r="J913" t="s">
        <v>47</v>
      </c>
      <c r="L913" s="2" t="s">
        <v>61</v>
      </c>
      <c r="M913" t="s">
        <v>62</v>
      </c>
      <c r="N913" t="s">
        <v>63</v>
      </c>
      <c r="O913">
        <v>1</v>
      </c>
      <c r="P913">
        <v>984.41</v>
      </c>
      <c r="Q913">
        <v>894.92</v>
      </c>
      <c r="R913">
        <v>715.94</v>
      </c>
      <c r="S913">
        <v>178.98</v>
      </c>
      <c r="T913" t="s">
        <v>30</v>
      </c>
      <c r="X913" t="s">
        <v>233</v>
      </c>
      <c r="Y913" t="s">
        <v>32</v>
      </c>
      <c r="Z913" t="s">
        <v>64</v>
      </c>
      <c r="AA913" t="str">
        <f>IFERROR(_xlfn.XLOOKUP($J913,avoidable_ed_reference!$A$2:$A$13,avoidable_ed_reference!$C$2:$C$13),"Not Classified")</f>
        <v>Not Classified</v>
      </c>
      <c r="AB913" t="str">
        <f>IFERROR(_xlfn.XLOOKUP($B913,enrollment!$A$2:$A$801,enrollment!$I$2:$I$801),"")</f>
        <v>TN</v>
      </c>
      <c r="AC913">
        <f>IFERROR(_xlfn.XLOOKUP($B913,enrollment!$A$2:$A$801,enrollment!$L$2:$L$801),"")</f>
        <v>75</v>
      </c>
      <c r="AD913" t="str" cm="1">
        <f t="array" ref="AD913">_xlfn.IFS(AC913="","Unknown",AC913&lt;18,"0-17",AC913&lt;35,"18-34",AC913&lt;50,"35-49",AC913&lt;65,"50-64",TRUE,"65+")</f>
        <v>65+</v>
      </c>
      <c r="AE913">
        <f>IFERROR(_xlfn.XLOOKUP($B913,enrollment!$A$2:$A$801,enrollment!$O$2:$O$801),"")</f>
        <v>5678901234</v>
      </c>
      <c r="AF913">
        <f>IFERROR(_xlfn.XLOOKUP($AE913,providers!$B$2:$B$11,providers!$Q$2:$Q$11),"")</f>
        <v>3.8</v>
      </c>
      <c r="AG913" s="1">
        <f t="shared" si="14"/>
        <v>45536</v>
      </c>
    </row>
    <row r="914" spans="1:33" x14ac:dyDescent="0.25">
      <c r="A914" t="s">
        <v>1111</v>
      </c>
      <c r="B914" t="s">
        <v>1107</v>
      </c>
      <c r="C914">
        <v>8901234567</v>
      </c>
      <c r="D914">
        <v>8901234567</v>
      </c>
      <c r="E914" s="1">
        <v>45567</v>
      </c>
      <c r="F914" s="1">
        <v>45567</v>
      </c>
      <c r="G914" s="1">
        <v>45583</v>
      </c>
      <c r="H914" t="s">
        <v>28</v>
      </c>
      <c r="I914">
        <v>23</v>
      </c>
      <c r="J914" t="s">
        <v>35</v>
      </c>
      <c r="K914">
        <v>99284</v>
      </c>
      <c r="O914">
        <v>1</v>
      </c>
      <c r="P914">
        <v>2273.4899999999998</v>
      </c>
      <c r="Q914">
        <v>1263.05</v>
      </c>
      <c r="R914">
        <v>1010.44</v>
      </c>
      <c r="S914">
        <v>252.61</v>
      </c>
      <c r="T914" t="s">
        <v>30</v>
      </c>
      <c r="X914" t="s">
        <v>233</v>
      </c>
      <c r="Y914" t="s">
        <v>32</v>
      </c>
      <c r="Z914" t="s">
        <v>45</v>
      </c>
      <c r="AA914" t="str">
        <f>IFERROR(_xlfn.XLOOKUP($J914,avoidable_ed_reference!$A$2:$A$13,avoidable_ed_reference!$C$2:$C$13),"Not Classified")</f>
        <v>Avoidable</v>
      </c>
      <c r="AB914" t="str">
        <f>IFERROR(_xlfn.XLOOKUP($B914,enrollment!$A$2:$A$801,enrollment!$I$2:$I$801),"")</f>
        <v>TN</v>
      </c>
      <c r="AC914">
        <f>IFERROR(_xlfn.XLOOKUP($B914,enrollment!$A$2:$A$801,enrollment!$L$2:$L$801),"")</f>
        <v>75</v>
      </c>
      <c r="AD914" t="str" cm="1">
        <f t="array" ref="AD914">_xlfn.IFS(AC914="","Unknown",AC914&lt;18,"0-17",AC914&lt;35,"18-34",AC914&lt;50,"35-49",AC914&lt;65,"50-64",TRUE,"65+")</f>
        <v>65+</v>
      </c>
      <c r="AE914">
        <f>IFERROR(_xlfn.XLOOKUP($B914,enrollment!$A$2:$A$801,enrollment!$O$2:$O$801),"")</f>
        <v>5678901234</v>
      </c>
      <c r="AF914">
        <f>IFERROR(_xlfn.XLOOKUP($AE914,providers!$B$2:$B$11,providers!$Q$2:$Q$11),"")</f>
        <v>3.8</v>
      </c>
      <c r="AG914" s="1">
        <f t="shared" si="14"/>
        <v>45566</v>
      </c>
    </row>
    <row r="915" spans="1:33" x14ac:dyDescent="0.25">
      <c r="A915" t="s">
        <v>1112</v>
      </c>
      <c r="B915" t="s">
        <v>1113</v>
      </c>
      <c r="C915">
        <v>7890123456</v>
      </c>
      <c r="D915">
        <v>7890123456</v>
      </c>
      <c r="E915" s="1">
        <v>45582</v>
      </c>
      <c r="F915" s="1">
        <v>45582</v>
      </c>
      <c r="G915" s="1">
        <v>45604</v>
      </c>
      <c r="H915" t="s">
        <v>28</v>
      </c>
      <c r="I915">
        <v>11</v>
      </c>
      <c r="J915" t="s">
        <v>47</v>
      </c>
      <c r="K915">
        <v>99213</v>
      </c>
      <c r="O915">
        <v>1</v>
      </c>
      <c r="P915">
        <v>212.85</v>
      </c>
      <c r="Q915">
        <v>157.66999999999999</v>
      </c>
      <c r="R915">
        <v>126.14</v>
      </c>
      <c r="S915">
        <v>31.53</v>
      </c>
      <c r="T915" t="s">
        <v>30</v>
      </c>
      <c r="X915" t="s">
        <v>52</v>
      </c>
      <c r="Y915" t="s">
        <v>44</v>
      </c>
      <c r="Z915" t="s">
        <v>39</v>
      </c>
      <c r="AA915" t="str">
        <f>IFERROR(_xlfn.XLOOKUP($J915,avoidable_ed_reference!$A$2:$A$13,avoidable_ed_reference!$C$2:$C$13),"Not Classified")</f>
        <v>Not Classified</v>
      </c>
      <c r="AB915" t="str">
        <f>IFERROR(_xlfn.XLOOKUP($B915,enrollment!$A$2:$A$801,enrollment!$I$2:$I$801),"")</f>
        <v>TN</v>
      </c>
      <c r="AC915">
        <f>IFERROR(_xlfn.XLOOKUP($B915,enrollment!$A$2:$A$801,enrollment!$L$2:$L$801),"")</f>
        <v>52</v>
      </c>
      <c r="AD915" t="str" cm="1">
        <f t="array" ref="AD915">_xlfn.IFS(AC915="","Unknown",AC915&lt;18,"0-17",AC915&lt;35,"18-34",AC915&lt;50,"35-49",AC915&lt;65,"50-64",TRUE,"65+")</f>
        <v>50-64</v>
      </c>
      <c r="AE915">
        <f>IFERROR(_xlfn.XLOOKUP($B915,enrollment!$A$2:$A$801,enrollment!$O$2:$O$801),"")</f>
        <v>7890123456</v>
      </c>
      <c r="AF915">
        <f>IFERROR(_xlfn.XLOOKUP($AE915,providers!$B$2:$B$11,providers!$Q$2:$Q$11),"")</f>
        <v>3.9</v>
      </c>
      <c r="AG915" s="1">
        <f t="shared" si="14"/>
        <v>45566</v>
      </c>
    </row>
    <row r="916" spans="1:33" x14ac:dyDescent="0.25">
      <c r="A916" t="s">
        <v>1114</v>
      </c>
      <c r="B916" t="s">
        <v>1113</v>
      </c>
      <c r="C916">
        <v>3456789012</v>
      </c>
      <c r="D916">
        <v>3456789012</v>
      </c>
      <c r="E916" s="1">
        <v>45483</v>
      </c>
      <c r="F916" s="1">
        <v>45483</v>
      </c>
      <c r="G916" s="1">
        <v>45514</v>
      </c>
      <c r="H916" t="s">
        <v>28</v>
      </c>
      <c r="I916">
        <v>23</v>
      </c>
      <c r="J916" t="s">
        <v>80</v>
      </c>
      <c r="K916">
        <v>99284</v>
      </c>
      <c r="O916">
        <v>1</v>
      </c>
      <c r="P916">
        <v>1570.88</v>
      </c>
      <c r="Q916">
        <v>872.71</v>
      </c>
      <c r="R916">
        <v>698.17</v>
      </c>
      <c r="S916">
        <v>174.54</v>
      </c>
      <c r="T916" t="s">
        <v>30</v>
      </c>
      <c r="X916" t="s">
        <v>52</v>
      </c>
      <c r="Y916" t="s">
        <v>44</v>
      </c>
      <c r="Z916" t="s">
        <v>45</v>
      </c>
      <c r="AA916" t="str">
        <f>IFERROR(_xlfn.XLOOKUP($J916,avoidable_ed_reference!$A$2:$A$13,avoidable_ed_reference!$C$2:$C$13),"Not Classified")</f>
        <v>Non-Avoidable</v>
      </c>
      <c r="AB916" t="str">
        <f>IFERROR(_xlfn.XLOOKUP($B916,enrollment!$A$2:$A$801,enrollment!$I$2:$I$801),"")</f>
        <v>TN</v>
      </c>
      <c r="AC916">
        <f>IFERROR(_xlfn.XLOOKUP($B916,enrollment!$A$2:$A$801,enrollment!$L$2:$L$801),"")</f>
        <v>52</v>
      </c>
      <c r="AD916" t="str" cm="1">
        <f t="array" ref="AD916">_xlfn.IFS(AC916="","Unknown",AC916&lt;18,"0-17",AC916&lt;35,"18-34",AC916&lt;50,"35-49",AC916&lt;65,"50-64",TRUE,"65+")</f>
        <v>50-64</v>
      </c>
      <c r="AE916">
        <f>IFERROR(_xlfn.XLOOKUP($B916,enrollment!$A$2:$A$801,enrollment!$O$2:$O$801),"")</f>
        <v>7890123456</v>
      </c>
      <c r="AF916">
        <f>IFERROR(_xlfn.XLOOKUP($AE916,providers!$B$2:$B$11,providers!$Q$2:$Q$11),"")</f>
        <v>3.9</v>
      </c>
      <c r="AG916" s="1">
        <f t="shared" si="14"/>
        <v>45474</v>
      </c>
    </row>
    <row r="917" spans="1:33" x14ac:dyDescent="0.25">
      <c r="A917" t="s">
        <v>1115</v>
      </c>
      <c r="B917" t="s">
        <v>1113</v>
      </c>
      <c r="C917">
        <v>8901234567</v>
      </c>
      <c r="D917">
        <v>8901234567</v>
      </c>
      <c r="E917" s="1">
        <v>45639</v>
      </c>
      <c r="F917" s="1">
        <v>45639</v>
      </c>
      <c r="G917" s="1">
        <v>45671</v>
      </c>
      <c r="H917" t="s">
        <v>28</v>
      </c>
      <c r="I917">
        <v>23</v>
      </c>
      <c r="J917" t="s">
        <v>80</v>
      </c>
      <c r="K917">
        <v>99284</v>
      </c>
      <c r="O917">
        <v>1</v>
      </c>
      <c r="P917">
        <v>1945.26</v>
      </c>
      <c r="Q917">
        <v>1080.7</v>
      </c>
      <c r="R917">
        <v>864.56</v>
      </c>
      <c r="S917">
        <v>216.14</v>
      </c>
      <c r="T917" t="s">
        <v>30</v>
      </c>
      <c r="X917" t="s">
        <v>52</v>
      </c>
      <c r="Y917" t="s">
        <v>44</v>
      </c>
      <c r="Z917" t="s">
        <v>45</v>
      </c>
      <c r="AA917" t="str">
        <f>IFERROR(_xlfn.XLOOKUP($J917,avoidable_ed_reference!$A$2:$A$13,avoidable_ed_reference!$C$2:$C$13),"Not Classified")</f>
        <v>Non-Avoidable</v>
      </c>
      <c r="AB917" t="str">
        <f>IFERROR(_xlfn.XLOOKUP($B917,enrollment!$A$2:$A$801,enrollment!$I$2:$I$801),"")</f>
        <v>TN</v>
      </c>
      <c r="AC917">
        <f>IFERROR(_xlfn.XLOOKUP($B917,enrollment!$A$2:$A$801,enrollment!$L$2:$L$801),"")</f>
        <v>52</v>
      </c>
      <c r="AD917" t="str" cm="1">
        <f t="array" ref="AD917">_xlfn.IFS(AC917="","Unknown",AC917&lt;18,"0-17",AC917&lt;35,"18-34",AC917&lt;50,"35-49",AC917&lt;65,"50-64",TRUE,"65+")</f>
        <v>50-64</v>
      </c>
      <c r="AE917">
        <f>IFERROR(_xlfn.XLOOKUP($B917,enrollment!$A$2:$A$801,enrollment!$O$2:$O$801),"")</f>
        <v>7890123456</v>
      </c>
      <c r="AF917">
        <f>IFERROR(_xlfn.XLOOKUP($AE917,providers!$B$2:$B$11,providers!$Q$2:$Q$11),"")</f>
        <v>3.9</v>
      </c>
      <c r="AG917" s="1">
        <f t="shared" si="14"/>
        <v>45627</v>
      </c>
    </row>
    <row r="918" spans="1:33" x14ac:dyDescent="0.25">
      <c r="A918" t="s">
        <v>1116</v>
      </c>
      <c r="B918" t="s">
        <v>1113</v>
      </c>
      <c r="C918">
        <v>8901234567</v>
      </c>
      <c r="D918">
        <v>8901234567</v>
      </c>
      <c r="E918" s="1">
        <v>45638</v>
      </c>
      <c r="F918" s="1">
        <v>45638</v>
      </c>
      <c r="G918" s="1">
        <v>45667</v>
      </c>
      <c r="H918" t="s">
        <v>59</v>
      </c>
      <c r="J918" t="s">
        <v>60</v>
      </c>
      <c r="L918" s="2" t="s">
        <v>151</v>
      </c>
      <c r="M918" t="s">
        <v>152</v>
      </c>
      <c r="N918" t="s">
        <v>153</v>
      </c>
      <c r="O918">
        <v>1</v>
      </c>
      <c r="P918">
        <v>928.13</v>
      </c>
      <c r="Q918">
        <v>843.75</v>
      </c>
      <c r="R918">
        <v>675</v>
      </c>
      <c r="S918">
        <v>168.75</v>
      </c>
      <c r="T918" t="s">
        <v>30</v>
      </c>
      <c r="X918" t="s">
        <v>52</v>
      </c>
      <c r="Y918" t="s">
        <v>44</v>
      </c>
      <c r="Z918" t="s">
        <v>64</v>
      </c>
      <c r="AA918" t="str">
        <f>IFERROR(_xlfn.XLOOKUP($J918,avoidable_ed_reference!$A$2:$A$13,avoidable_ed_reference!$C$2:$C$13),"Not Classified")</f>
        <v>Not Classified</v>
      </c>
      <c r="AB918" t="str">
        <f>IFERROR(_xlfn.XLOOKUP($B918,enrollment!$A$2:$A$801,enrollment!$I$2:$I$801),"")</f>
        <v>TN</v>
      </c>
      <c r="AC918">
        <f>IFERROR(_xlfn.XLOOKUP($B918,enrollment!$A$2:$A$801,enrollment!$L$2:$L$801),"")</f>
        <v>52</v>
      </c>
      <c r="AD918" t="str" cm="1">
        <f t="array" ref="AD918">_xlfn.IFS(AC918="","Unknown",AC918&lt;18,"0-17",AC918&lt;35,"18-34",AC918&lt;50,"35-49",AC918&lt;65,"50-64",TRUE,"65+")</f>
        <v>50-64</v>
      </c>
      <c r="AE918">
        <f>IFERROR(_xlfn.XLOOKUP($B918,enrollment!$A$2:$A$801,enrollment!$O$2:$O$801),"")</f>
        <v>7890123456</v>
      </c>
      <c r="AF918">
        <f>IFERROR(_xlfn.XLOOKUP($AE918,providers!$B$2:$B$11,providers!$Q$2:$Q$11),"")</f>
        <v>3.9</v>
      </c>
      <c r="AG918" s="1">
        <f t="shared" si="14"/>
        <v>45627</v>
      </c>
    </row>
    <row r="919" spans="1:33" x14ac:dyDescent="0.25">
      <c r="A919" t="s">
        <v>1117</v>
      </c>
      <c r="B919" t="s">
        <v>1113</v>
      </c>
      <c r="C919">
        <v>7890123456</v>
      </c>
      <c r="D919">
        <v>7890123456</v>
      </c>
      <c r="E919" s="1">
        <v>45586</v>
      </c>
      <c r="F919" s="1">
        <v>45586</v>
      </c>
      <c r="G919" s="1">
        <v>45618</v>
      </c>
      <c r="H919" t="s">
        <v>28</v>
      </c>
      <c r="I919">
        <v>11</v>
      </c>
      <c r="J919" t="s">
        <v>47</v>
      </c>
      <c r="K919">
        <v>99213</v>
      </c>
      <c r="O919">
        <v>1</v>
      </c>
      <c r="P919">
        <v>223.29</v>
      </c>
      <c r="Q919">
        <v>165.4</v>
      </c>
      <c r="R919">
        <v>132.32</v>
      </c>
      <c r="S919">
        <v>33.08</v>
      </c>
      <c r="T919" t="s">
        <v>30</v>
      </c>
      <c r="X919" t="s">
        <v>52</v>
      </c>
      <c r="Y919" t="s">
        <v>44</v>
      </c>
      <c r="Z919" t="s">
        <v>39</v>
      </c>
      <c r="AA919" t="str">
        <f>IFERROR(_xlfn.XLOOKUP($J919,avoidable_ed_reference!$A$2:$A$13,avoidable_ed_reference!$C$2:$C$13),"Not Classified")</f>
        <v>Not Classified</v>
      </c>
      <c r="AB919" t="str">
        <f>IFERROR(_xlfn.XLOOKUP($B919,enrollment!$A$2:$A$801,enrollment!$I$2:$I$801),"")</f>
        <v>TN</v>
      </c>
      <c r="AC919">
        <f>IFERROR(_xlfn.XLOOKUP($B919,enrollment!$A$2:$A$801,enrollment!$L$2:$L$801),"")</f>
        <v>52</v>
      </c>
      <c r="AD919" t="str" cm="1">
        <f t="array" ref="AD919">_xlfn.IFS(AC919="","Unknown",AC919&lt;18,"0-17",AC919&lt;35,"18-34",AC919&lt;50,"35-49",AC919&lt;65,"50-64",TRUE,"65+")</f>
        <v>50-64</v>
      </c>
      <c r="AE919">
        <f>IFERROR(_xlfn.XLOOKUP($B919,enrollment!$A$2:$A$801,enrollment!$O$2:$O$801),"")</f>
        <v>7890123456</v>
      </c>
      <c r="AF919">
        <f>IFERROR(_xlfn.XLOOKUP($AE919,providers!$B$2:$B$11,providers!$Q$2:$Q$11),"")</f>
        <v>3.9</v>
      </c>
      <c r="AG919" s="1">
        <f t="shared" si="14"/>
        <v>45566</v>
      </c>
    </row>
    <row r="920" spans="1:33" x14ac:dyDescent="0.25">
      <c r="A920" t="s">
        <v>1118</v>
      </c>
      <c r="B920" t="s">
        <v>1113</v>
      </c>
      <c r="C920">
        <v>2345678901</v>
      </c>
      <c r="D920">
        <v>2345678901</v>
      </c>
      <c r="E920" s="1">
        <v>45486</v>
      </c>
      <c r="F920" s="1">
        <v>45486</v>
      </c>
      <c r="G920" s="1">
        <v>45509</v>
      </c>
      <c r="H920" t="s">
        <v>59</v>
      </c>
      <c r="J920" t="s">
        <v>99</v>
      </c>
      <c r="L920" s="2" t="s">
        <v>151</v>
      </c>
      <c r="M920" t="s">
        <v>152</v>
      </c>
      <c r="N920" t="s">
        <v>153</v>
      </c>
      <c r="O920">
        <v>1</v>
      </c>
      <c r="P920">
        <v>908.38</v>
      </c>
      <c r="Q920">
        <v>825.8</v>
      </c>
      <c r="R920">
        <v>660.64</v>
      </c>
      <c r="S920">
        <v>165.16</v>
      </c>
      <c r="T920" t="s">
        <v>30</v>
      </c>
      <c r="X920" t="s">
        <v>52</v>
      </c>
      <c r="Y920" t="s">
        <v>44</v>
      </c>
      <c r="Z920" t="s">
        <v>64</v>
      </c>
      <c r="AA920" t="str">
        <f>IFERROR(_xlfn.XLOOKUP($J920,avoidable_ed_reference!$A$2:$A$13,avoidable_ed_reference!$C$2:$C$13),"Not Classified")</f>
        <v>Not Classified</v>
      </c>
      <c r="AB920" t="str">
        <f>IFERROR(_xlfn.XLOOKUP($B920,enrollment!$A$2:$A$801,enrollment!$I$2:$I$801),"")</f>
        <v>TN</v>
      </c>
      <c r="AC920">
        <f>IFERROR(_xlfn.XLOOKUP($B920,enrollment!$A$2:$A$801,enrollment!$L$2:$L$801),"")</f>
        <v>52</v>
      </c>
      <c r="AD920" t="str" cm="1">
        <f t="array" ref="AD920">_xlfn.IFS(AC920="","Unknown",AC920&lt;18,"0-17",AC920&lt;35,"18-34",AC920&lt;50,"35-49",AC920&lt;65,"50-64",TRUE,"65+")</f>
        <v>50-64</v>
      </c>
      <c r="AE920">
        <f>IFERROR(_xlfn.XLOOKUP($B920,enrollment!$A$2:$A$801,enrollment!$O$2:$O$801),"")</f>
        <v>7890123456</v>
      </c>
      <c r="AF920">
        <f>IFERROR(_xlfn.XLOOKUP($AE920,providers!$B$2:$B$11,providers!$Q$2:$Q$11),"")</f>
        <v>3.9</v>
      </c>
      <c r="AG920" s="1">
        <f t="shared" si="14"/>
        <v>45474</v>
      </c>
    </row>
    <row r="921" spans="1:33" x14ac:dyDescent="0.25">
      <c r="A921" t="s">
        <v>1119</v>
      </c>
      <c r="B921" t="s">
        <v>1113</v>
      </c>
      <c r="C921">
        <v>6789012345</v>
      </c>
      <c r="D921">
        <v>6789012345</v>
      </c>
      <c r="E921" s="1">
        <v>45432</v>
      </c>
      <c r="F921" s="1">
        <v>45432</v>
      </c>
      <c r="G921" s="1">
        <v>45467</v>
      </c>
      <c r="H921" t="s">
        <v>28</v>
      </c>
      <c r="I921">
        <v>22</v>
      </c>
      <c r="J921" t="s">
        <v>29</v>
      </c>
      <c r="K921">
        <v>90837</v>
      </c>
      <c r="O921">
        <v>1</v>
      </c>
      <c r="P921">
        <v>199.37</v>
      </c>
      <c r="Q921">
        <v>147.68</v>
      </c>
      <c r="R921">
        <v>118.14</v>
      </c>
      <c r="S921">
        <v>29.54</v>
      </c>
      <c r="T921" t="s">
        <v>30</v>
      </c>
      <c r="X921" t="s">
        <v>52</v>
      </c>
      <c r="Y921" t="s">
        <v>44</v>
      </c>
      <c r="Z921" t="s">
        <v>33</v>
      </c>
      <c r="AA921" t="str">
        <f>IFERROR(_xlfn.XLOOKUP($J921,avoidable_ed_reference!$A$2:$A$13,avoidable_ed_reference!$C$2:$C$13),"Not Classified")</f>
        <v>Potentially Avoidable</v>
      </c>
      <c r="AB921" t="str">
        <f>IFERROR(_xlfn.XLOOKUP($B921,enrollment!$A$2:$A$801,enrollment!$I$2:$I$801),"")</f>
        <v>TN</v>
      </c>
      <c r="AC921">
        <f>IFERROR(_xlfn.XLOOKUP($B921,enrollment!$A$2:$A$801,enrollment!$L$2:$L$801),"")</f>
        <v>52</v>
      </c>
      <c r="AD921" t="str" cm="1">
        <f t="array" ref="AD921">_xlfn.IFS(AC921="","Unknown",AC921&lt;18,"0-17",AC921&lt;35,"18-34",AC921&lt;50,"35-49",AC921&lt;65,"50-64",TRUE,"65+")</f>
        <v>50-64</v>
      </c>
      <c r="AE921">
        <f>IFERROR(_xlfn.XLOOKUP($B921,enrollment!$A$2:$A$801,enrollment!$O$2:$O$801),"")</f>
        <v>7890123456</v>
      </c>
      <c r="AF921">
        <f>IFERROR(_xlfn.XLOOKUP($AE921,providers!$B$2:$B$11,providers!$Q$2:$Q$11),"")</f>
        <v>3.9</v>
      </c>
      <c r="AG921" s="1">
        <f t="shared" si="14"/>
        <v>45413</v>
      </c>
    </row>
    <row r="922" spans="1:33" x14ac:dyDescent="0.25">
      <c r="A922" t="s">
        <v>1120</v>
      </c>
      <c r="B922" t="s">
        <v>1113</v>
      </c>
      <c r="C922">
        <v>3456789012</v>
      </c>
      <c r="D922">
        <v>3456789012</v>
      </c>
      <c r="E922" s="1">
        <v>45421</v>
      </c>
      <c r="F922" s="1">
        <v>45421</v>
      </c>
      <c r="G922" s="1">
        <v>45445</v>
      </c>
      <c r="H922" t="s">
        <v>28</v>
      </c>
      <c r="I922">
        <v>22</v>
      </c>
      <c r="J922" t="s">
        <v>29</v>
      </c>
      <c r="K922">
        <v>90837</v>
      </c>
      <c r="O922">
        <v>1</v>
      </c>
      <c r="P922">
        <v>258.16000000000003</v>
      </c>
      <c r="Q922">
        <v>191.23</v>
      </c>
      <c r="R922">
        <v>152.97999999999999</v>
      </c>
      <c r="S922">
        <v>38.25</v>
      </c>
      <c r="T922" t="s">
        <v>30</v>
      </c>
      <c r="X922" t="s">
        <v>52</v>
      </c>
      <c r="Y922" t="s">
        <v>44</v>
      </c>
      <c r="Z922" t="s">
        <v>33</v>
      </c>
      <c r="AA922" t="str">
        <f>IFERROR(_xlfn.XLOOKUP($J922,avoidable_ed_reference!$A$2:$A$13,avoidable_ed_reference!$C$2:$C$13),"Not Classified")</f>
        <v>Potentially Avoidable</v>
      </c>
      <c r="AB922" t="str">
        <f>IFERROR(_xlfn.XLOOKUP($B922,enrollment!$A$2:$A$801,enrollment!$I$2:$I$801),"")</f>
        <v>TN</v>
      </c>
      <c r="AC922">
        <f>IFERROR(_xlfn.XLOOKUP($B922,enrollment!$A$2:$A$801,enrollment!$L$2:$L$801),"")</f>
        <v>52</v>
      </c>
      <c r="AD922" t="str" cm="1">
        <f t="array" ref="AD922">_xlfn.IFS(AC922="","Unknown",AC922&lt;18,"0-17",AC922&lt;35,"18-34",AC922&lt;50,"35-49",AC922&lt;65,"50-64",TRUE,"65+")</f>
        <v>50-64</v>
      </c>
      <c r="AE922">
        <f>IFERROR(_xlfn.XLOOKUP($B922,enrollment!$A$2:$A$801,enrollment!$O$2:$O$801),"")</f>
        <v>7890123456</v>
      </c>
      <c r="AF922">
        <f>IFERROR(_xlfn.XLOOKUP($AE922,providers!$B$2:$B$11,providers!$Q$2:$Q$11),"")</f>
        <v>3.9</v>
      </c>
      <c r="AG922" s="1">
        <f t="shared" si="14"/>
        <v>45413</v>
      </c>
    </row>
    <row r="923" spans="1:33" x14ac:dyDescent="0.25">
      <c r="A923" t="s">
        <v>1121</v>
      </c>
      <c r="B923" t="s">
        <v>1113</v>
      </c>
      <c r="C923">
        <v>2345678901</v>
      </c>
      <c r="D923">
        <v>2345678901</v>
      </c>
      <c r="E923" s="1">
        <v>45373</v>
      </c>
      <c r="F923" s="1">
        <v>45373</v>
      </c>
      <c r="G923" s="1">
        <v>45394</v>
      </c>
      <c r="H923" t="s">
        <v>28</v>
      </c>
      <c r="I923">
        <v>22</v>
      </c>
      <c r="J923" t="s">
        <v>29</v>
      </c>
      <c r="K923">
        <v>90837</v>
      </c>
      <c r="O923">
        <v>1</v>
      </c>
      <c r="P923">
        <v>192.02</v>
      </c>
      <c r="Q923">
        <v>142.24</v>
      </c>
      <c r="R923">
        <v>113.79</v>
      </c>
      <c r="S923">
        <v>28.45</v>
      </c>
      <c r="T923" t="s">
        <v>30</v>
      </c>
      <c r="X923" t="s">
        <v>52</v>
      </c>
      <c r="Y923" t="s">
        <v>44</v>
      </c>
      <c r="Z923" t="s">
        <v>33</v>
      </c>
      <c r="AA923" t="str">
        <f>IFERROR(_xlfn.XLOOKUP($J923,avoidable_ed_reference!$A$2:$A$13,avoidable_ed_reference!$C$2:$C$13),"Not Classified")</f>
        <v>Potentially Avoidable</v>
      </c>
      <c r="AB923" t="str">
        <f>IFERROR(_xlfn.XLOOKUP($B923,enrollment!$A$2:$A$801,enrollment!$I$2:$I$801),"")</f>
        <v>TN</v>
      </c>
      <c r="AC923">
        <f>IFERROR(_xlfn.XLOOKUP($B923,enrollment!$A$2:$A$801,enrollment!$L$2:$L$801),"")</f>
        <v>52</v>
      </c>
      <c r="AD923" t="str" cm="1">
        <f t="array" ref="AD923">_xlfn.IFS(AC923="","Unknown",AC923&lt;18,"0-17",AC923&lt;35,"18-34",AC923&lt;50,"35-49",AC923&lt;65,"50-64",TRUE,"65+")</f>
        <v>50-64</v>
      </c>
      <c r="AE923">
        <f>IFERROR(_xlfn.XLOOKUP($B923,enrollment!$A$2:$A$801,enrollment!$O$2:$O$801),"")</f>
        <v>7890123456</v>
      </c>
      <c r="AF923">
        <f>IFERROR(_xlfn.XLOOKUP($AE923,providers!$B$2:$B$11,providers!$Q$2:$Q$11),"")</f>
        <v>3.9</v>
      </c>
      <c r="AG923" s="1">
        <f t="shared" si="14"/>
        <v>45352</v>
      </c>
    </row>
    <row r="924" spans="1:33" x14ac:dyDescent="0.25">
      <c r="A924" t="s">
        <v>1122</v>
      </c>
      <c r="B924" t="s">
        <v>1113</v>
      </c>
      <c r="C924">
        <v>3456789012</v>
      </c>
      <c r="D924">
        <v>3456789012</v>
      </c>
      <c r="E924" s="1">
        <v>45533</v>
      </c>
      <c r="F924" s="1">
        <v>45533</v>
      </c>
      <c r="G924" s="1">
        <v>45551</v>
      </c>
      <c r="H924" t="s">
        <v>67</v>
      </c>
      <c r="I924">
        <v>21</v>
      </c>
      <c r="J924" t="s">
        <v>80</v>
      </c>
      <c r="K924">
        <v>99223</v>
      </c>
      <c r="O924">
        <v>1</v>
      </c>
      <c r="P924">
        <v>24695.75</v>
      </c>
      <c r="Q924">
        <v>15932.74</v>
      </c>
      <c r="R924">
        <v>12746.19</v>
      </c>
      <c r="S924">
        <v>3186.55</v>
      </c>
      <c r="T924" t="s">
        <v>30</v>
      </c>
      <c r="V924">
        <v>1</v>
      </c>
      <c r="W924" s="2" t="s">
        <v>68</v>
      </c>
      <c r="X924" t="s">
        <v>52</v>
      </c>
      <c r="Y924" t="s">
        <v>44</v>
      </c>
      <c r="Z924" t="s">
        <v>69</v>
      </c>
      <c r="AA924" t="str">
        <f>IFERROR(_xlfn.XLOOKUP($J924,avoidable_ed_reference!$A$2:$A$13,avoidable_ed_reference!$C$2:$C$13),"Not Classified")</f>
        <v>Non-Avoidable</v>
      </c>
      <c r="AB924" t="str">
        <f>IFERROR(_xlfn.XLOOKUP($B924,enrollment!$A$2:$A$801,enrollment!$I$2:$I$801),"")</f>
        <v>TN</v>
      </c>
      <c r="AC924">
        <f>IFERROR(_xlfn.XLOOKUP($B924,enrollment!$A$2:$A$801,enrollment!$L$2:$L$801),"")</f>
        <v>52</v>
      </c>
      <c r="AD924" t="str" cm="1">
        <f t="array" ref="AD924">_xlfn.IFS(AC924="","Unknown",AC924&lt;18,"0-17",AC924&lt;35,"18-34",AC924&lt;50,"35-49",AC924&lt;65,"50-64",TRUE,"65+")</f>
        <v>50-64</v>
      </c>
      <c r="AE924">
        <f>IFERROR(_xlfn.XLOOKUP($B924,enrollment!$A$2:$A$801,enrollment!$O$2:$O$801),"")</f>
        <v>7890123456</v>
      </c>
      <c r="AF924">
        <f>IFERROR(_xlfn.XLOOKUP($AE924,providers!$B$2:$B$11,providers!$Q$2:$Q$11),"")</f>
        <v>3.9</v>
      </c>
      <c r="AG924" s="1">
        <f t="shared" si="14"/>
        <v>45505</v>
      </c>
    </row>
    <row r="925" spans="1:33" x14ac:dyDescent="0.25">
      <c r="A925" t="s">
        <v>1123</v>
      </c>
      <c r="B925" t="s">
        <v>1124</v>
      </c>
      <c r="C925">
        <v>8901234567</v>
      </c>
      <c r="D925">
        <v>8901234567</v>
      </c>
      <c r="E925" s="1">
        <v>45591</v>
      </c>
      <c r="F925" s="1">
        <v>45591</v>
      </c>
      <c r="G925" s="1">
        <v>45616</v>
      </c>
      <c r="H925" t="s">
        <v>28</v>
      </c>
      <c r="I925">
        <v>11</v>
      </c>
      <c r="J925" t="s">
        <v>38</v>
      </c>
      <c r="K925">
        <v>99213</v>
      </c>
      <c r="O925">
        <v>1</v>
      </c>
      <c r="P925">
        <v>219.78</v>
      </c>
      <c r="Q925">
        <v>162.80000000000001</v>
      </c>
      <c r="R925">
        <v>130.24</v>
      </c>
      <c r="S925">
        <v>32.56</v>
      </c>
      <c r="T925" t="s">
        <v>30</v>
      </c>
      <c r="X925" t="s">
        <v>146</v>
      </c>
      <c r="Y925" t="s">
        <v>147</v>
      </c>
      <c r="Z925" t="s">
        <v>39</v>
      </c>
      <c r="AA925" t="str">
        <f>IFERROR(_xlfn.XLOOKUP($J925,avoidable_ed_reference!$A$2:$A$13,avoidable_ed_reference!$C$2:$C$13),"Not Classified")</f>
        <v>Not Classified</v>
      </c>
      <c r="AB925" t="str">
        <f>IFERROR(_xlfn.XLOOKUP($B925,enrollment!$A$2:$A$801,enrollment!$I$2:$I$801),"")</f>
        <v>GA</v>
      </c>
      <c r="AC925">
        <f>IFERROR(_xlfn.XLOOKUP($B925,enrollment!$A$2:$A$801,enrollment!$L$2:$L$801),"")</f>
        <v>72</v>
      </c>
      <c r="AD925" t="str" cm="1">
        <f t="array" ref="AD925">_xlfn.IFS(AC925="","Unknown",AC925&lt;18,"0-17",AC925&lt;35,"18-34",AC925&lt;50,"35-49",AC925&lt;65,"50-64",TRUE,"65+")</f>
        <v>65+</v>
      </c>
      <c r="AE925">
        <f>IFERROR(_xlfn.XLOOKUP($B925,enrollment!$A$2:$A$801,enrollment!$O$2:$O$801),"")</f>
        <v>8901234567</v>
      </c>
      <c r="AF925">
        <f>IFERROR(_xlfn.XLOOKUP($AE925,providers!$B$2:$B$11,providers!$Q$2:$Q$11),"")</f>
        <v>3.7</v>
      </c>
      <c r="AG925" s="1">
        <f t="shared" si="14"/>
        <v>45566</v>
      </c>
    </row>
    <row r="926" spans="1:33" x14ac:dyDescent="0.25">
      <c r="A926" t="s">
        <v>1125</v>
      </c>
      <c r="B926" t="s">
        <v>1124</v>
      </c>
      <c r="C926">
        <v>8901234567</v>
      </c>
      <c r="D926">
        <v>8901234567</v>
      </c>
      <c r="E926" s="1">
        <v>45514</v>
      </c>
      <c r="F926" s="1">
        <v>45514</v>
      </c>
      <c r="G926" s="1">
        <v>45533</v>
      </c>
      <c r="H926" t="s">
        <v>28</v>
      </c>
      <c r="I926">
        <v>11</v>
      </c>
      <c r="J926" t="s">
        <v>38</v>
      </c>
      <c r="K926">
        <v>99213</v>
      </c>
      <c r="O926">
        <v>1</v>
      </c>
      <c r="P926">
        <v>234.59</v>
      </c>
      <c r="Q926">
        <v>173.77</v>
      </c>
      <c r="R926">
        <v>139.02000000000001</v>
      </c>
      <c r="S926">
        <v>34.75</v>
      </c>
      <c r="T926" t="s">
        <v>30</v>
      </c>
      <c r="X926" t="s">
        <v>146</v>
      </c>
      <c r="Y926" t="s">
        <v>147</v>
      </c>
      <c r="Z926" t="s">
        <v>39</v>
      </c>
      <c r="AA926" t="str">
        <f>IFERROR(_xlfn.XLOOKUP($J926,avoidable_ed_reference!$A$2:$A$13,avoidable_ed_reference!$C$2:$C$13),"Not Classified")</f>
        <v>Not Classified</v>
      </c>
      <c r="AB926" t="str">
        <f>IFERROR(_xlfn.XLOOKUP($B926,enrollment!$A$2:$A$801,enrollment!$I$2:$I$801),"")</f>
        <v>GA</v>
      </c>
      <c r="AC926">
        <f>IFERROR(_xlfn.XLOOKUP($B926,enrollment!$A$2:$A$801,enrollment!$L$2:$L$801),"")</f>
        <v>72</v>
      </c>
      <c r="AD926" t="str" cm="1">
        <f t="array" ref="AD926">_xlfn.IFS(AC926="","Unknown",AC926&lt;18,"0-17",AC926&lt;35,"18-34",AC926&lt;50,"35-49",AC926&lt;65,"50-64",TRUE,"65+")</f>
        <v>65+</v>
      </c>
      <c r="AE926">
        <f>IFERROR(_xlfn.XLOOKUP($B926,enrollment!$A$2:$A$801,enrollment!$O$2:$O$801),"")</f>
        <v>8901234567</v>
      </c>
      <c r="AF926">
        <f>IFERROR(_xlfn.XLOOKUP($AE926,providers!$B$2:$B$11,providers!$Q$2:$Q$11),"")</f>
        <v>3.7</v>
      </c>
      <c r="AG926" s="1">
        <f t="shared" si="14"/>
        <v>45505</v>
      </c>
    </row>
    <row r="927" spans="1:33" x14ac:dyDescent="0.25">
      <c r="A927" t="s">
        <v>1126</v>
      </c>
      <c r="B927" t="s">
        <v>1124</v>
      </c>
      <c r="C927">
        <v>8901234567</v>
      </c>
      <c r="D927">
        <v>8901234567</v>
      </c>
      <c r="E927" s="1">
        <v>45400</v>
      </c>
      <c r="F927" s="1">
        <v>45400</v>
      </c>
      <c r="G927" s="1">
        <v>45426</v>
      </c>
      <c r="H927" t="s">
        <v>28</v>
      </c>
      <c r="I927">
        <v>11</v>
      </c>
      <c r="J927" t="s">
        <v>38</v>
      </c>
      <c r="K927">
        <v>99213</v>
      </c>
      <c r="O927">
        <v>1</v>
      </c>
      <c r="P927">
        <v>168.32</v>
      </c>
      <c r="Q927">
        <v>124.68</v>
      </c>
      <c r="R927">
        <v>99.74</v>
      </c>
      <c r="S927">
        <v>24.94</v>
      </c>
      <c r="T927" t="s">
        <v>30</v>
      </c>
      <c r="X927" t="s">
        <v>146</v>
      </c>
      <c r="Y927" t="s">
        <v>147</v>
      </c>
      <c r="Z927" t="s">
        <v>39</v>
      </c>
      <c r="AA927" t="str">
        <f>IFERROR(_xlfn.XLOOKUP($J927,avoidable_ed_reference!$A$2:$A$13,avoidable_ed_reference!$C$2:$C$13),"Not Classified")</f>
        <v>Not Classified</v>
      </c>
      <c r="AB927" t="str">
        <f>IFERROR(_xlfn.XLOOKUP($B927,enrollment!$A$2:$A$801,enrollment!$I$2:$I$801),"")</f>
        <v>GA</v>
      </c>
      <c r="AC927">
        <f>IFERROR(_xlfn.XLOOKUP($B927,enrollment!$A$2:$A$801,enrollment!$L$2:$L$801),"")</f>
        <v>72</v>
      </c>
      <c r="AD927" t="str" cm="1">
        <f t="array" ref="AD927">_xlfn.IFS(AC927="","Unknown",AC927&lt;18,"0-17",AC927&lt;35,"18-34",AC927&lt;50,"35-49",AC927&lt;65,"50-64",TRUE,"65+")</f>
        <v>65+</v>
      </c>
      <c r="AE927">
        <f>IFERROR(_xlfn.XLOOKUP($B927,enrollment!$A$2:$A$801,enrollment!$O$2:$O$801),"")</f>
        <v>8901234567</v>
      </c>
      <c r="AF927">
        <f>IFERROR(_xlfn.XLOOKUP($AE927,providers!$B$2:$B$11,providers!$Q$2:$Q$11),"")</f>
        <v>3.7</v>
      </c>
      <c r="AG927" s="1">
        <f t="shared" si="14"/>
        <v>45383</v>
      </c>
    </row>
    <row r="928" spans="1:33" x14ac:dyDescent="0.25">
      <c r="A928" t="s">
        <v>1127</v>
      </c>
      <c r="B928" t="s">
        <v>1124</v>
      </c>
      <c r="C928">
        <v>8901234567</v>
      </c>
      <c r="D928">
        <v>8901234567</v>
      </c>
      <c r="E928" s="1">
        <v>45556</v>
      </c>
      <c r="F928" s="1">
        <v>45556</v>
      </c>
      <c r="G928" s="1">
        <v>45591</v>
      </c>
      <c r="H928" t="s">
        <v>28</v>
      </c>
      <c r="I928">
        <v>23</v>
      </c>
      <c r="J928" t="s">
        <v>80</v>
      </c>
      <c r="K928">
        <v>99284</v>
      </c>
      <c r="O928">
        <v>1</v>
      </c>
      <c r="P928">
        <v>2395.2600000000002</v>
      </c>
      <c r="Q928">
        <v>1330.7</v>
      </c>
      <c r="R928">
        <v>1064.56</v>
      </c>
      <c r="S928">
        <v>266.14</v>
      </c>
      <c r="T928" t="s">
        <v>30</v>
      </c>
      <c r="X928" t="s">
        <v>146</v>
      </c>
      <c r="Y928" t="s">
        <v>147</v>
      </c>
      <c r="Z928" t="s">
        <v>45</v>
      </c>
      <c r="AA928" t="str">
        <f>IFERROR(_xlfn.XLOOKUP($J928,avoidable_ed_reference!$A$2:$A$13,avoidable_ed_reference!$C$2:$C$13),"Not Classified")</f>
        <v>Non-Avoidable</v>
      </c>
      <c r="AB928" t="str">
        <f>IFERROR(_xlfn.XLOOKUP($B928,enrollment!$A$2:$A$801,enrollment!$I$2:$I$801),"")</f>
        <v>GA</v>
      </c>
      <c r="AC928">
        <f>IFERROR(_xlfn.XLOOKUP($B928,enrollment!$A$2:$A$801,enrollment!$L$2:$L$801),"")</f>
        <v>72</v>
      </c>
      <c r="AD928" t="str" cm="1">
        <f t="array" ref="AD928">_xlfn.IFS(AC928="","Unknown",AC928&lt;18,"0-17",AC928&lt;35,"18-34",AC928&lt;50,"35-49",AC928&lt;65,"50-64",TRUE,"65+")</f>
        <v>65+</v>
      </c>
      <c r="AE928">
        <f>IFERROR(_xlfn.XLOOKUP($B928,enrollment!$A$2:$A$801,enrollment!$O$2:$O$801),"")</f>
        <v>8901234567</v>
      </c>
      <c r="AF928">
        <f>IFERROR(_xlfn.XLOOKUP($AE928,providers!$B$2:$B$11,providers!$Q$2:$Q$11),"")</f>
        <v>3.7</v>
      </c>
      <c r="AG928" s="1">
        <f t="shared" si="14"/>
        <v>45536</v>
      </c>
    </row>
    <row r="929" spans="1:33" x14ac:dyDescent="0.25">
      <c r="A929" t="s">
        <v>1128</v>
      </c>
      <c r="B929" t="s">
        <v>1124</v>
      </c>
      <c r="C929">
        <v>9012345678</v>
      </c>
      <c r="D929">
        <v>9012345678</v>
      </c>
      <c r="E929" s="1">
        <v>45406</v>
      </c>
      <c r="F929" s="1">
        <v>45406</v>
      </c>
      <c r="G929" s="1">
        <v>45424</v>
      </c>
      <c r="H929" t="s">
        <v>67</v>
      </c>
      <c r="I929">
        <v>21</v>
      </c>
      <c r="J929" t="s">
        <v>99</v>
      </c>
      <c r="K929">
        <v>99223</v>
      </c>
      <c r="O929">
        <v>1</v>
      </c>
      <c r="P929">
        <v>30496.34</v>
      </c>
      <c r="Q929">
        <v>19675.060000000001</v>
      </c>
      <c r="R929">
        <v>15740.05</v>
      </c>
      <c r="S929">
        <v>3935.01</v>
      </c>
      <c r="T929" t="s">
        <v>30</v>
      </c>
      <c r="V929">
        <v>1</v>
      </c>
      <c r="W929" s="2" t="s">
        <v>68</v>
      </c>
      <c r="X929" t="s">
        <v>146</v>
      </c>
      <c r="Y929" t="s">
        <v>147</v>
      </c>
      <c r="Z929" t="s">
        <v>69</v>
      </c>
      <c r="AA929" t="str">
        <f>IFERROR(_xlfn.XLOOKUP($J929,avoidable_ed_reference!$A$2:$A$13,avoidable_ed_reference!$C$2:$C$13),"Not Classified")</f>
        <v>Not Classified</v>
      </c>
      <c r="AB929" t="str">
        <f>IFERROR(_xlfn.XLOOKUP($B929,enrollment!$A$2:$A$801,enrollment!$I$2:$I$801),"")</f>
        <v>GA</v>
      </c>
      <c r="AC929">
        <f>IFERROR(_xlfn.XLOOKUP($B929,enrollment!$A$2:$A$801,enrollment!$L$2:$L$801),"")</f>
        <v>72</v>
      </c>
      <c r="AD929" t="str" cm="1">
        <f t="array" ref="AD929">_xlfn.IFS(AC929="","Unknown",AC929&lt;18,"0-17",AC929&lt;35,"18-34",AC929&lt;50,"35-49",AC929&lt;65,"50-64",TRUE,"65+")</f>
        <v>65+</v>
      </c>
      <c r="AE929">
        <f>IFERROR(_xlfn.XLOOKUP($B929,enrollment!$A$2:$A$801,enrollment!$O$2:$O$801),"")</f>
        <v>8901234567</v>
      </c>
      <c r="AF929">
        <f>IFERROR(_xlfn.XLOOKUP($AE929,providers!$B$2:$B$11,providers!$Q$2:$Q$11),"")</f>
        <v>3.7</v>
      </c>
      <c r="AG929" s="1">
        <f t="shared" si="14"/>
        <v>45383</v>
      </c>
    </row>
    <row r="930" spans="1:33" x14ac:dyDescent="0.25">
      <c r="A930" t="s">
        <v>1129</v>
      </c>
      <c r="B930" t="s">
        <v>1124</v>
      </c>
      <c r="C930">
        <v>6789012345</v>
      </c>
      <c r="D930">
        <v>6789012345</v>
      </c>
      <c r="E930" s="1">
        <v>45347</v>
      </c>
      <c r="F930" s="1">
        <v>45347</v>
      </c>
      <c r="G930" s="1">
        <v>45373</v>
      </c>
      <c r="H930" t="s">
        <v>28</v>
      </c>
      <c r="I930">
        <v>22</v>
      </c>
      <c r="J930" t="s">
        <v>29</v>
      </c>
      <c r="K930">
        <v>90837</v>
      </c>
      <c r="O930">
        <v>1</v>
      </c>
      <c r="P930">
        <v>195.03</v>
      </c>
      <c r="Q930">
        <v>144.47</v>
      </c>
      <c r="R930">
        <v>115.58</v>
      </c>
      <c r="S930">
        <v>28.89</v>
      </c>
      <c r="T930" t="s">
        <v>30</v>
      </c>
      <c r="X930" t="s">
        <v>146</v>
      </c>
      <c r="Y930" t="s">
        <v>147</v>
      </c>
      <c r="Z930" t="s">
        <v>33</v>
      </c>
      <c r="AA930" t="str">
        <f>IFERROR(_xlfn.XLOOKUP($J930,avoidable_ed_reference!$A$2:$A$13,avoidable_ed_reference!$C$2:$C$13),"Not Classified")</f>
        <v>Potentially Avoidable</v>
      </c>
      <c r="AB930" t="str">
        <f>IFERROR(_xlfn.XLOOKUP($B930,enrollment!$A$2:$A$801,enrollment!$I$2:$I$801),"")</f>
        <v>GA</v>
      </c>
      <c r="AC930">
        <f>IFERROR(_xlfn.XLOOKUP($B930,enrollment!$A$2:$A$801,enrollment!$L$2:$L$801),"")</f>
        <v>72</v>
      </c>
      <c r="AD930" t="str" cm="1">
        <f t="array" ref="AD930">_xlfn.IFS(AC930="","Unknown",AC930&lt;18,"0-17",AC930&lt;35,"18-34",AC930&lt;50,"35-49",AC930&lt;65,"50-64",TRUE,"65+")</f>
        <v>65+</v>
      </c>
      <c r="AE930">
        <f>IFERROR(_xlfn.XLOOKUP($B930,enrollment!$A$2:$A$801,enrollment!$O$2:$O$801),"")</f>
        <v>8901234567</v>
      </c>
      <c r="AF930">
        <f>IFERROR(_xlfn.XLOOKUP($AE930,providers!$B$2:$B$11,providers!$Q$2:$Q$11),"")</f>
        <v>3.7</v>
      </c>
      <c r="AG930" s="1">
        <f t="shared" si="14"/>
        <v>45323</v>
      </c>
    </row>
    <row r="931" spans="1:33" x14ac:dyDescent="0.25">
      <c r="A931" t="s">
        <v>1130</v>
      </c>
      <c r="B931" t="s">
        <v>1124</v>
      </c>
      <c r="C931">
        <v>5678901234</v>
      </c>
      <c r="D931">
        <v>5678901234</v>
      </c>
      <c r="E931" s="1">
        <v>45372</v>
      </c>
      <c r="F931" s="1">
        <v>45372</v>
      </c>
      <c r="G931" s="1">
        <v>45389</v>
      </c>
      <c r="H931" t="s">
        <v>28</v>
      </c>
      <c r="I931">
        <v>20</v>
      </c>
      <c r="J931" t="s">
        <v>35</v>
      </c>
      <c r="K931">
        <v>99213</v>
      </c>
      <c r="O931">
        <v>1</v>
      </c>
      <c r="P931">
        <v>204.23</v>
      </c>
      <c r="Q931">
        <v>157.1</v>
      </c>
      <c r="R931">
        <v>125.68</v>
      </c>
      <c r="S931">
        <v>31.42</v>
      </c>
      <c r="T931" t="s">
        <v>30</v>
      </c>
      <c r="X931" t="s">
        <v>146</v>
      </c>
      <c r="Y931" t="s">
        <v>147</v>
      </c>
      <c r="Z931" t="s">
        <v>36</v>
      </c>
      <c r="AA931" t="str">
        <f>IFERROR(_xlfn.XLOOKUP($J931,avoidable_ed_reference!$A$2:$A$13,avoidable_ed_reference!$C$2:$C$13),"Not Classified")</f>
        <v>Avoidable</v>
      </c>
      <c r="AB931" t="str">
        <f>IFERROR(_xlfn.XLOOKUP($B931,enrollment!$A$2:$A$801,enrollment!$I$2:$I$801),"")</f>
        <v>GA</v>
      </c>
      <c r="AC931">
        <f>IFERROR(_xlfn.XLOOKUP($B931,enrollment!$A$2:$A$801,enrollment!$L$2:$L$801),"")</f>
        <v>72</v>
      </c>
      <c r="AD931" t="str" cm="1">
        <f t="array" ref="AD931">_xlfn.IFS(AC931="","Unknown",AC931&lt;18,"0-17",AC931&lt;35,"18-34",AC931&lt;50,"35-49",AC931&lt;65,"50-64",TRUE,"65+")</f>
        <v>65+</v>
      </c>
      <c r="AE931">
        <f>IFERROR(_xlfn.XLOOKUP($B931,enrollment!$A$2:$A$801,enrollment!$O$2:$O$801),"")</f>
        <v>8901234567</v>
      </c>
      <c r="AF931">
        <f>IFERROR(_xlfn.XLOOKUP($AE931,providers!$B$2:$B$11,providers!$Q$2:$Q$11),"")</f>
        <v>3.7</v>
      </c>
      <c r="AG931" s="1">
        <f t="shared" si="14"/>
        <v>45352</v>
      </c>
    </row>
    <row r="932" spans="1:33" x14ac:dyDescent="0.25">
      <c r="A932" t="s">
        <v>1131</v>
      </c>
      <c r="B932" t="s">
        <v>1124</v>
      </c>
      <c r="C932">
        <v>8901234567</v>
      </c>
      <c r="D932">
        <v>8901234567</v>
      </c>
      <c r="E932" s="1">
        <v>45306</v>
      </c>
      <c r="F932" s="1">
        <v>45306</v>
      </c>
      <c r="G932" s="1">
        <v>45320</v>
      </c>
      <c r="H932" t="s">
        <v>28</v>
      </c>
      <c r="I932">
        <v>11</v>
      </c>
      <c r="J932" t="s">
        <v>35</v>
      </c>
      <c r="K932">
        <v>99213</v>
      </c>
      <c r="O932">
        <v>1</v>
      </c>
      <c r="P932">
        <v>170.67</v>
      </c>
      <c r="Q932">
        <v>126.42</v>
      </c>
      <c r="R932">
        <v>101.14</v>
      </c>
      <c r="S932">
        <v>25.28</v>
      </c>
      <c r="T932" t="s">
        <v>30</v>
      </c>
      <c r="X932" t="s">
        <v>146</v>
      </c>
      <c r="Y932" t="s">
        <v>147</v>
      </c>
      <c r="Z932" t="s">
        <v>39</v>
      </c>
      <c r="AA932" t="str">
        <f>IFERROR(_xlfn.XLOOKUP($J932,avoidable_ed_reference!$A$2:$A$13,avoidable_ed_reference!$C$2:$C$13),"Not Classified")</f>
        <v>Avoidable</v>
      </c>
      <c r="AB932" t="str">
        <f>IFERROR(_xlfn.XLOOKUP($B932,enrollment!$A$2:$A$801,enrollment!$I$2:$I$801),"")</f>
        <v>GA</v>
      </c>
      <c r="AC932">
        <f>IFERROR(_xlfn.XLOOKUP($B932,enrollment!$A$2:$A$801,enrollment!$L$2:$L$801),"")</f>
        <v>72</v>
      </c>
      <c r="AD932" t="str" cm="1">
        <f t="array" ref="AD932">_xlfn.IFS(AC932="","Unknown",AC932&lt;18,"0-17",AC932&lt;35,"18-34",AC932&lt;50,"35-49",AC932&lt;65,"50-64",TRUE,"65+")</f>
        <v>65+</v>
      </c>
      <c r="AE932">
        <f>IFERROR(_xlfn.XLOOKUP($B932,enrollment!$A$2:$A$801,enrollment!$O$2:$O$801),"")</f>
        <v>8901234567</v>
      </c>
      <c r="AF932">
        <f>IFERROR(_xlfn.XLOOKUP($AE932,providers!$B$2:$B$11,providers!$Q$2:$Q$11),"")</f>
        <v>3.7</v>
      </c>
      <c r="AG932" s="1">
        <f t="shared" si="14"/>
        <v>45292</v>
      </c>
    </row>
    <row r="933" spans="1:33" x14ac:dyDescent="0.25">
      <c r="A933" t="s">
        <v>1132</v>
      </c>
      <c r="B933" t="s">
        <v>1124</v>
      </c>
      <c r="C933">
        <v>5678901234</v>
      </c>
      <c r="D933">
        <v>5678901234</v>
      </c>
      <c r="E933" s="1">
        <v>45520</v>
      </c>
      <c r="F933" s="1">
        <v>45520</v>
      </c>
      <c r="G933" s="1">
        <v>45543</v>
      </c>
      <c r="H933" t="s">
        <v>28</v>
      </c>
      <c r="I933">
        <v>20</v>
      </c>
      <c r="J933" t="s">
        <v>35</v>
      </c>
      <c r="K933">
        <v>99213</v>
      </c>
      <c r="O933">
        <v>1</v>
      </c>
      <c r="P933">
        <v>204.92</v>
      </c>
      <c r="Q933">
        <v>157.63</v>
      </c>
      <c r="R933">
        <v>126.1</v>
      </c>
      <c r="S933">
        <v>31.53</v>
      </c>
      <c r="T933" t="s">
        <v>30</v>
      </c>
      <c r="X933" t="s">
        <v>146</v>
      </c>
      <c r="Y933" t="s">
        <v>147</v>
      </c>
      <c r="Z933" t="s">
        <v>36</v>
      </c>
      <c r="AA933" t="str">
        <f>IFERROR(_xlfn.XLOOKUP($J933,avoidable_ed_reference!$A$2:$A$13,avoidable_ed_reference!$C$2:$C$13),"Not Classified")</f>
        <v>Avoidable</v>
      </c>
      <c r="AB933" t="str">
        <f>IFERROR(_xlfn.XLOOKUP($B933,enrollment!$A$2:$A$801,enrollment!$I$2:$I$801),"")</f>
        <v>GA</v>
      </c>
      <c r="AC933">
        <f>IFERROR(_xlfn.XLOOKUP($B933,enrollment!$A$2:$A$801,enrollment!$L$2:$L$801),"")</f>
        <v>72</v>
      </c>
      <c r="AD933" t="str" cm="1">
        <f t="array" ref="AD933">_xlfn.IFS(AC933="","Unknown",AC933&lt;18,"0-17",AC933&lt;35,"18-34",AC933&lt;50,"35-49",AC933&lt;65,"50-64",TRUE,"65+")</f>
        <v>65+</v>
      </c>
      <c r="AE933">
        <f>IFERROR(_xlfn.XLOOKUP($B933,enrollment!$A$2:$A$801,enrollment!$O$2:$O$801),"")</f>
        <v>8901234567</v>
      </c>
      <c r="AF933">
        <f>IFERROR(_xlfn.XLOOKUP($AE933,providers!$B$2:$B$11,providers!$Q$2:$Q$11),"")</f>
        <v>3.7</v>
      </c>
      <c r="AG933" s="1">
        <f t="shared" si="14"/>
        <v>45505</v>
      </c>
    </row>
    <row r="934" spans="1:33" x14ac:dyDescent="0.25">
      <c r="A934" t="s">
        <v>1133</v>
      </c>
      <c r="B934" t="s">
        <v>1134</v>
      </c>
      <c r="C934">
        <v>2345678901</v>
      </c>
      <c r="D934">
        <v>2345678901</v>
      </c>
      <c r="E934" s="1">
        <v>45655</v>
      </c>
      <c r="F934" s="1">
        <v>45655</v>
      </c>
      <c r="G934" s="1">
        <v>45671</v>
      </c>
      <c r="H934" t="s">
        <v>28</v>
      </c>
      <c r="I934">
        <v>11</v>
      </c>
      <c r="J934" t="s">
        <v>38</v>
      </c>
      <c r="K934">
        <v>99213</v>
      </c>
      <c r="O934">
        <v>1</v>
      </c>
      <c r="P934">
        <v>177.38</v>
      </c>
      <c r="Q934">
        <v>131.38999999999999</v>
      </c>
      <c r="R934">
        <v>105.11</v>
      </c>
      <c r="S934">
        <v>26.28</v>
      </c>
      <c r="T934" t="s">
        <v>30</v>
      </c>
      <c r="X934" t="s">
        <v>52</v>
      </c>
      <c r="Y934" t="s">
        <v>44</v>
      </c>
      <c r="Z934" t="s">
        <v>39</v>
      </c>
      <c r="AA934" t="str">
        <f>IFERROR(_xlfn.XLOOKUP($J934,avoidable_ed_reference!$A$2:$A$13,avoidable_ed_reference!$C$2:$C$13),"Not Classified")</f>
        <v>Not Classified</v>
      </c>
      <c r="AB934" t="str">
        <f>IFERROR(_xlfn.XLOOKUP($B934,enrollment!$A$2:$A$801,enrollment!$I$2:$I$801),"")</f>
        <v>OH</v>
      </c>
      <c r="AC934">
        <f>IFERROR(_xlfn.XLOOKUP($B934,enrollment!$A$2:$A$801,enrollment!$L$2:$L$801),"")</f>
        <v>40</v>
      </c>
      <c r="AD934" t="str" cm="1">
        <f t="array" ref="AD934">_xlfn.IFS(AC934="","Unknown",AC934&lt;18,"0-17",AC934&lt;35,"18-34",AC934&lt;50,"35-49",AC934&lt;65,"50-64",TRUE,"65+")</f>
        <v>35-49</v>
      </c>
      <c r="AE934">
        <f>IFERROR(_xlfn.XLOOKUP($B934,enrollment!$A$2:$A$801,enrollment!$O$2:$O$801),"")</f>
        <v>2345678901</v>
      </c>
      <c r="AF934">
        <f>IFERROR(_xlfn.XLOOKUP($AE934,providers!$B$2:$B$11,providers!$Q$2:$Q$11),"")</f>
        <v>4.2</v>
      </c>
      <c r="AG934" s="1">
        <f t="shared" si="14"/>
        <v>45627</v>
      </c>
    </row>
    <row r="935" spans="1:33" x14ac:dyDescent="0.25">
      <c r="A935" t="s">
        <v>1135</v>
      </c>
      <c r="B935" t="s">
        <v>1134</v>
      </c>
      <c r="C935">
        <v>9012345678</v>
      </c>
      <c r="D935">
        <v>9012345678</v>
      </c>
      <c r="E935" s="1">
        <v>45587</v>
      </c>
      <c r="F935" s="1">
        <v>45587</v>
      </c>
      <c r="G935" s="1">
        <v>45605</v>
      </c>
      <c r="H935" t="s">
        <v>59</v>
      </c>
      <c r="J935" t="s">
        <v>47</v>
      </c>
      <c r="L935" s="2" t="s">
        <v>151</v>
      </c>
      <c r="M935" t="s">
        <v>152</v>
      </c>
      <c r="N935" t="s">
        <v>153</v>
      </c>
      <c r="O935">
        <v>1</v>
      </c>
      <c r="P935">
        <v>1020.78</v>
      </c>
      <c r="Q935">
        <v>927.98</v>
      </c>
      <c r="R935">
        <v>742.38</v>
      </c>
      <c r="S935">
        <v>185.6</v>
      </c>
      <c r="T935" t="s">
        <v>30</v>
      </c>
      <c r="X935" t="s">
        <v>52</v>
      </c>
      <c r="Y935" t="s">
        <v>44</v>
      </c>
      <c r="Z935" t="s">
        <v>64</v>
      </c>
      <c r="AA935" t="str">
        <f>IFERROR(_xlfn.XLOOKUP($J935,avoidable_ed_reference!$A$2:$A$13,avoidable_ed_reference!$C$2:$C$13),"Not Classified")</f>
        <v>Not Classified</v>
      </c>
      <c r="AB935" t="str">
        <f>IFERROR(_xlfn.XLOOKUP($B935,enrollment!$A$2:$A$801,enrollment!$I$2:$I$801),"")</f>
        <v>OH</v>
      </c>
      <c r="AC935">
        <f>IFERROR(_xlfn.XLOOKUP($B935,enrollment!$A$2:$A$801,enrollment!$L$2:$L$801),"")</f>
        <v>40</v>
      </c>
      <c r="AD935" t="str" cm="1">
        <f t="array" ref="AD935">_xlfn.IFS(AC935="","Unknown",AC935&lt;18,"0-17",AC935&lt;35,"18-34",AC935&lt;50,"35-49",AC935&lt;65,"50-64",TRUE,"65+")</f>
        <v>35-49</v>
      </c>
      <c r="AE935">
        <f>IFERROR(_xlfn.XLOOKUP($B935,enrollment!$A$2:$A$801,enrollment!$O$2:$O$801),"")</f>
        <v>2345678901</v>
      </c>
      <c r="AF935">
        <f>IFERROR(_xlfn.XLOOKUP($AE935,providers!$B$2:$B$11,providers!$Q$2:$Q$11),"")</f>
        <v>4.2</v>
      </c>
      <c r="AG935" s="1">
        <f t="shared" si="14"/>
        <v>45566</v>
      </c>
    </row>
    <row r="936" spans="1:33" x14ac:dyDescent="0.25">
      <c r="A936" t="s">
        <v>1136</v>
      </c>
      <c r="B936" t="s">
        <v>1134</v>
      </c>
      <c r="C936">
        <v>6789012345</v>
      </c>
      <c r="D936">
        <v>6789012345</v>
      </c>
      <c r="E936" s="1">
        <v>45302</v>
      </c>
      <c r="F936" s="1">
        <v>45302</v>
      </c>
      <c r="G936" s="1">
        <v>45323</v>
      </c>
      <c r="H936" t="s">
        <v>28</v>
      </c>
      <c r="I936">
        <v>22</v>
      </c>
      <c r="J936" t="s">
        <v>29</v>
      </c>
      <c r="K936">
        <v>90837</v>
      </c>
      <c r="O936">
        <v>1</v>
      </c>
      <c r="P936">
        <v>196.41</v>
      </c>
      <c r="Q936">
        <v>145.49</v>
      </c>
      <c r="R936">
        <v>116.39</v>
      </c>
      <c r="S936">
        <v>29.1</v>
      </c>
      <c r="T936" t="s">
        <v>30</v>
      </c>
      <c r="X936" t="s">
        <v>52</v>
      </c>
      <c r="Y936" t="s">
        <v>44</v>
      </c>
      <c r="Z936" t="s">
        <v>33</v>
      </c>
      <c r="AA936" t="str">
        <f>IFERROR(_xlfn.XLOOKUP($J936,avoidable_ed_reference!$A$2:$A$13,avoidable_ed_reference!$C$2:$C$13),"Not Classified")</f>
        <v>Potentially Avoidable</v>
      </c>
      <c r="AB936" t="str">
        <f>IFERROR(_xlfn.XLOOKUP($B936,enrollment!$A$2:$A$801,enrollment!$I$2:$I$801),"")</f>
        <v>OH</v>
      </c>
      <c r="AC936">
        <f>IFERROR(_xlfn.XLOOKUP($B936,enrollment!$A$2:$A$801,enrollment!$L$2:$L$801),"")</f>
        <v>40</v>
      </c>
      <c r="AD936" t="str" cm="1">
        <f t="array" ref="AD936">_xlfn.IFS(AC936="","Unknown",AC936&lt;18,"0-17",AC936&lt;35,"18-34",AC936&lt;50,"35-49",AC936&lt;65,"50-64",TRUE,"65+")</f>
        <v>35-49</v>
      </c>
      <c r="AE936">
        <f>IFERROR(_xlfn.XLOOKUP($B936,enrollment!$A$2:$A$801,enrollment!$O$2:$O$801),"")</f>
        <v>2345678901</v>
      </c>
      <c r="AF936">
        <f>IFERROR(_xlfn.XLOOKUP($AE936,providers!$B$2:$B$11,providers!$Q$2:$Q$11),"")</f>
        <v>4.2</v>
      </c>
      <c r="AG936" s="1">
        <f t="shared" si="14"/>
        <v>45292</v>
      </c>
    </row>
    <row r="937" spans="1:33" x14ac:dyDescent="0.25">
      <c r="A937" t="s">
        <v>1137</v>
      </c>
      <c r="B937" t="s">
        <v>1134</v>
      </c>
      <c r="C937">
        <v>2345678901</v>
      </c>
      <c r="D937">
        <v>2345678901</v>
      </c>
      <c r="E937" s="1">
        <v>45465</v>
      </c>
      <c r="F937" s="1">
        <v>45465</v>
      </c>
      <c r="G937" s="1">
        <v>45487</v>
      </c>
      <c r="H937" t="s">
        <v>28</v>
      </c>
      <c r="I937">
        <v>11</v>
      </c>
      <c r="J937" t="s">
        <v>35</v>
      </c>
      <c r="K937">
        <v>99213</v>
      </c>
      <c r="O937">
        <v>1</v>
      </c>
      <c r="P937">
        <v>165.1</v>
      </c>
      <c r="Q937">
        <v>122.3</v>
      </c>
      <c r="R937">
        <v>97.84</v>
      </c>
      <c r="S937">
        <v>24.46</v>
      </c>
      <c r="T937" t="s">
        <v>30</v>
      </c>
      <c r="X937" t="s">
        <v>52</v>
      </c>
      <c r="Y937" t="s">
        <v>44</v>
      </c>
      <c r="Z937" t="s">
        <v>39</v>
      </c>
      <c r="AA937" t="str">
        <f>IFERROR(_xlfn.XLOOKUP($J937,avoidable_ed_reference!$A$2:$A$13,avoidable_ed_reference!$C$2:$C$13),"Not Classified")</f>
        <v>Avoidable</v>
      </c>
      <c r="AB937" t="str">
        <f>IFERROR(_xlfn.XLOOKUP($B937,enrollment!$A$2:$A$801,enrollment!$I$2:$I$801),"")</f>
        <v>OH</v>
      </c>
      <c r="AC937">
        <f>IFERROR(_xlfn.XLOOKUP($B937,enrollment!$A$2:$A$801,enrollment!$L$2:$L$801),"")</f>
        <v>40</v>
      </c>
      <c r="AD937" t="str" cm="1">
        <f t="array" ref="AD937">_xlfn.IFS(AC937="","Unknown",AC937&lt;18,"0-17",AC937&lt;35,"18-34",AC937&lt;50,"35-49",AC937&lt;65,"50-64",TRUE,"65+")</f>
        <v>35-49</v>
      </c>
      <c r="AE937">
        <f>IFERROR(_xlfn.XLOOKUP($B937,enrollment!$A$2:$A$801,enrollment!$O$2:$O$801),"")</f>
        <v>2345678901</v>
      </c>
      <c r="AF937">
        <f>IFERROR(_xlfn.XLOOKUP($AE937,providers!$B$2:$B$11,providers!$Q$2:$Q$11),"")</f>
        <v>4.2</v>
      </c>
      <c r="AG937" s="1">
        <f t="shared" si="14"/>
        <v>45444</v>
      </c>
    </row>
    <row r="938" spans="1:33" x14ac:dyDescent="0.25">
      <c r="A938" t="s">
        <v>1138</v>
      </c>
      <c r="B938" t="s">
        <v>1134</v>
      </c>
      <c r="C938">
        <v>2345678901</v>
      </c>
      <c r="D938">
        <v>2345678901</v>
      </c>
      <c r="E938" s="1">
        <v>45341</v>
      </c>
      <c r="F938" s="1">
        <v>45341</v>
      </c>
      <c r="G938" s="1">
        <v>45366</v>
      </c>
      <c r="H938" t="s">
        <v>28</v>
      </c>
      <c r="I938">
        <v>11</v>
      </c>
      <c r="J938" t="s">
        <v>35</v>
      </c>
      <c r="K938">
        <v>99213</v>
      </c>
      <c r="O938">
        <v>1</v>
      </c>
      <c r="P938">
        <v>182.49</v>
      </c>
      <c r="Q938">
        <v>135.18</v>
      </c>
      <c r="R938">
        <v>108.14</v>
      </c>
      <c r="S938">
        <v>27.04</v>
      </c>
      <c r="T938" t="s">
        <v>30</v>
      </c>
      <c r="X938" t="s">
        <v>52</v>
      </c>
      <c r="Y938" t="s">
        <v>44</v>
      </c>
      <c r="Z938" t="s">
        <v>39</v>
      </c>
      <c r="AA938" t="str">
        <f>IFERROR(_xlfn.XLOOKUP($J938,avoidable_ed_reference!$A$2:$A$13,avoidable_ed_reference!$C$2:$C$13),"Not Classified")</f>
        <v>Avoidable</v>
      </c>
      <c r="AB938" t="str">
        <f>IFERROR(_xlfn.XLOOKUP($B938,enrollment!$A$2:$A$801,enrollment!$I$2:$I$801),"")</f>
        <v>OH</v>
      </c>
      <c r="AC938">
        <f>IFERROR(_xlfn.XLOOKUP($B938,enrollment!$A$2:$A$801,enrollment!$L$2:$L$801),"")</f>
        <v>40</v>
      </c>
      <c r="AD938" t="str" cm="1">
        <f t="array" ref="AD938">_xlfn.IFS(AC938="","Unknown",AC938&lt;18,"0-17",AC938&lt;35,"18-34",AC938&lt;50,"35-49",AC938&lt;65,"50-64",TRUE,"65+")</f>
        <v>35-49</v>
      </c>
      <c r="AE938">
        <f>IFERROR(_xlfn.XLOOKUP($B938,enrollment!$A$2:$A$801,enrollment!$O$2:$O$801),"")</f>
        <v>2345678901</v>
      </c>
      <c r="AF938">
        <f>IFERROR(_xlfn.XLOOKUP($AE938,providers!$B$2:$B$11,providers!$Q$2:$Q$11),"")</f>
        <v>4.2</v>
      </c>
      <c r="AG938" s="1">
        <f t="shared" si="14"/>
        <v>45323</v>
      </c>
    </row>
    <row r="939" spans="1:33" x14ac:dyDescent="0.25">
      <c r="A939" t="s">
        <v>1139</v>
      </c>
      <c r="B939" t="s">
        <v>1134</v>
      </c>
      <c r="C939">
        <v>9012345678</v>
      </c>
      <c r="D939">
        <v>9012345678</v>
      </c>
      <c r="E939" s="1">
        <v>45482</v>
      </c>
      <c r="F939" s="1">
        <v>45482</v>
      </c>
      <c r="G939" s="1">
        <v>45501</v>
      </c>
      <c r="H939" t="s">
        <v>59</v>
      </c>
      <c r="J939" t="s">
        <v>60</v>
      </c>
      <c r="L939" s="2" t="s">
        <v>82</v>
      </c>
      <c r="M939" t="s">
        <v>83</v>
      </c>
      <c r="N939" t="s">
        <v>84</v>
      </c>
      <c r="O939">
        <v>1</v>
      </c>
      <c r="P939">
        <v>729.92</v>
      </c>
      <c r="Q939">
        <v>663.56</v>
      </c>
      <c r="R939">
        <v>530.85</v>
      </c>
      <c r="S939">
        <v>132.71</v>
      </c>
      <c r="T939" t="s">
        <v>30</v>
      </c>
      <c r="X939" t="s">
        <v>52</v>
      </c>
      <c r="Y939" t="s">
        <v>44</v>
      </c>
      <c r="Z939" t="s">
        <v>64</v>
      </c>
      <c r="AA939" t="str">
        <f>IFERROR(_xlfn.XLOOKUP($J939,avoidable_ed_reference!$A$2:$A$13,avoidable_ed_reference!$C$2:$C$13),"Not Classified")</f>
        <v>Not Classified</v>
      </c>
      <c r="AB939" t="str">
        <f>IFERROR(_xlfn.XLOOKUP($B939,enrollment!$A$2:$A$801,enrollment!$I$2:$I$801),"")</f>
        <v>OH</v>
      </c>
      <c r="AC939">
        <f>IFERROR(_xlfn.XLOOKUP($B939,enrollment!$A$2:$A$801,enrollment!$L$2:$L$801),"")</f>
        <v>40</v>
      </c>
      <c r="AD939" t="str" cm="1">
        <f t="array" ref="AD939">_xlfn.IFS(AC939="","Unknown",AC939&lt;18,"0-17",AC939&lt;35,"18-34",AC939&lt;50,"35-49",AC939&lt;65,"50-64",TRUE,"65+")</f>
        <v>35-49</v>
      </c>
      <c r="AE939">
        <f>IFERROR(_xlfn.XLOOKUP($B939,enrollment!$A$2:$A$801,enrollment!$O$2:$O$801),"")</f>
        <v>2345678901</v>
      </c>
      <c r="AF939">
        <f>IFERROR(_xlfn.XLOOKUP($AE939,providers!$B$2:$B$11,providers!$Q$2:$Q$11),"")</f>
        <v>4.2</v>
      </c>
      <c r="AG939" s="1">
        <f t="shared" si="14"/>
        <v>45474</v>
      </c>
    </row>
    <row r="940" spans="1:33" x14ac:dyDescent="0.25">
      <c r="A940" t="s">
        <v>1140</v>
      </c>
      <c r="B940" t="s">
        <v>1134</v>
      </c>
      <c r="C940">
        <v>9012345678</v>
      </c>
      <c r="D940">
        <v>9012345678</v>
      </c>
      <c r="E940" s="1">
        <v>45581</v>
      </c>
      <c r="F940" s="1">
        <v>45581</v>
      </c>
      <c r="G940" s="1">
        <v>45600</v>
      </c>
      <c r="H940" t="s">
        <v>67</v>
      </c>
      <c r="I940">
        <v>21</v>
      </c>
      <c r="J940" t="s">
        <v>42</v>
      </c>
      <c r="K940">
        <v>99223</v>
      </c>
      <c r="O940">
        <v>1</v>
      </c>
      <c r="P940">
        <v>22192.400000000001</v>
      </c>
      <c r="Q940">
        <v>14317.68</v>
      </c>
      <c r="R940">
        <v>11454.14</v>
      </c>
      <c r="S940">
        <v>2863.54</v>
      </c>
      <c r="T940" t="s">
        <v>30</v>
      </c>
      <c r="V940">
        <v>1</v>
      </c>
      <c r="W940" s="2" t="s">
        <v>68</v>
      </c>
      <c r="X940" t="s">
        <v>52</v>
      </c>
      <c r="Y940" t="s">
        <v>44</v>
      </c>
      <c r="Z940" t="s">
        <v>69</v>
      </c>
      <c r="AA940" t="str">
        <f>IFERROR(_xlfn.XLOOKUP($J940,avoidable_ed_reference!$A$2:$A$13,avoidable_ed_reference!$C$2:$C$13),"Not Classified")</f>
        <v>Non-Avoidable</v>
      </c>
      <c r="AB940" t="str">
        <f>IFERROR(_xlfn.XLOOKUP($B940,enrollment!$A$2:$A$801,enrollment!$I$2:$I$801),"")</f>
        <v>OH</v>
      </c>
      <c r="AC940">
        <f>IFERROR(_xlfn.XLOOKUP($B940,enrollment!$A$2:$A$801,enrollment!$L$2:$L$801),"")</f>
        <v>40</v>
      </c>
      <c r="AD940" t="str" cm="1">
        <f t="array" ref="AD940">_xlfn.IFS(AC940="","Unknown",AC940&lt;18,"0-17",AC940&lt;35,"18-34",AC940&lt;50,"35-49",AC940&lt;65,"50-64",TRUE,"65+")</f>
        <v>35-49</v>
      </c>
      <c r="AE940">
        <f>IFERROR(_xlfn.XLOOKUP($B940,enrollment!$A$2:$A$801,enrollment!$O$2:$O$801),"")</f>
        <v>2345678901</v>
      </c>
      <c r="AF940">
        <f>IFERROR(_xlfn.XLOOKUP($AE940,providers!$B$2:$B$11,providers!$Q$2:$Q$11),"")</f>
        <v>4.2</v>
      </c>
      <c r="AG940" s="1">
        <f t="shared" si="14"/>
        <v>45566</v>
      </c>
    </row>
    <row r="941" spans="1:33" x14ac:dyDescent="0.25">
      <c r="A941" t="s">
        <v>1141</v>
      </c>
      <c r="B941" t="s">
        <v>1134</v>
      </c>
      <c r="C941">
        <v>7890123456</v>
      </c>
      <c r="D941">
        <v>7890123456</v>
      </c>
      <c r="E941" s="1">
        <v>45572</v>
      </c>
      <c r="F941" s="1">
        <v>45572</v>
      </c>
      <c r="G941" s="1">
        <v>45600</v>
      </c>
      <c r="H941" t="s">
        <v>59</v>
      </c>
      <c r="J941" t="s">
        <v>99</v>
      </c>
      <c r="L941" s="2" t="s">
        <v>61</v>
      </c>
      <c r="M941" t="s">
        <v>62</v>
      </c>
      <c r="N941" t="s">
        <v>63</v>
      </c>
      <c r="O941">
        <v>1</v>
      </c>
      <c r="P941">
        <v>1290.47</v>
      </c>
      <c r="Q941">
        <v>1173.1500000000001</v>
      </c>
      <c r="R941">
        <v>938.52</v>
      </c>
      <c r="S941">
        <v>234.63</v>
      </c>
      <c r="T941" t="s">
        <v>30</v>
      </c>
      <c r="X941" t="s">
        <v>52</v>
      </c>
      <c r="Y941" t="s">
        <v>44</v>
      </c>
      <c r="Z941" t="s">
        <v>64</v>
      </c>
      <c r="AA941" t="str">
        <f>IFERROR(_xlfn.XLOOKUP($J941,avoidable_ed_reference!$A$2:$A$13,avoidable_ed_reference!$C$2:$C$13),"Not Classified")</f>
        <v>Not Classified</v>
      </c>
      <c r="AB941" t="str">
        <f>IFERROR(_xlfn.XLOOKUP($B941,enrollment!$A$2:$A$801,enrollment!$I$2:$I$801),"")</f>
        <v>OH</v>
      </c>
      <c r="AC941">
        <f>IFERROR(_xlfn.XLOOKUP($B941,enrollment!$A$2:$A$801,enrollment!$L$2:$L$801),"")</f>
        <v>40</v>
      </c>
      <c r="AD941" t="str" cm="1">
        <f t="array" ref="AD941">_xlfn.IFS(AC941="","Unknown",AC941&lt;18,"0-17",AC941&lt;35,"18-34",AC941&lt;50,"35-49",AC941&lt;65,"50-64",TRUE,"65+")</f>
        <v>35-49</v>
      </c>
      <c r="AE941">
        <f>IFERROR(_xlfn.XLOOKUP($B941,enrollment!$A$2:$A$801,enrollment!$O$2:$O$801),"")</f>
        <v>2345678901</v>
      </c>
      <c r="AF941">
        <f>IFERROR(_xlfn.XLOOKUP($AE941,providers!$B$2:$B$11,providers!$Q$2:$Q$11),"")</f>
        <v>4.2</v>
      </c>
      <c r="AG941" s="1">
        <f t="shared" si="14"/>
        <v>45566</v>
      </c>
    </row>
    <row r="942" spans="1:33" x14ac:dyDescent="0.25">
      <c r="A942" t="s">
        <v>1142</v>
      </c>
      <c r="B942" t="s">
        <v>1134</v>
      </c>
      <c r="C942">
        <v>5678901234</v>
      </c>
      <c r="D942">
        <v>5678901234</v>
      </c>
      <c r="E942" s="1">
        <v>45328</v>
      </c>
      <c r="F942" s="1">
        <v>45328</v>
      </c>
      <c r="G942" s="1">
        <v>45348</v>
      </c>
      <c r="H942" t="s">
        <v>28</v>
      </c>
      <c r="I942">
        <v>20</v>
      </c>
      <c r="J942" t="s">
        <v>35</v>
      </c>
      <c r="K942">
        <v>99213</v>
      </c>
      <c r="O942">
        <v>1</v>
      </c>
      <c r="P942">
        <v>205.82</v>
      </c>
      <c r="Q942">
        <v>158.32</v>
      </c>
      <c r="R942">
        <v>126.66</v>
      </c>
      <c r="S942">
        <v>31.66</v>
      </c>
      <c r="T942" t="s">
        <v>30</v>
      </c>
      <c r="X942" t="s">
        <v>52</v>
      </c>
      <c r="Y942" t="s">
        <v>44</v>
      </c>
      <c r="Z942" t="s">
        <v>36</v>
      </c>
      <c r="AA942" t="str">
        <f>IFERROR(_xlfn.XLOOKUP($J942,avoidable_ed_reference!$A$2:$A$13,avoidable_ed_reference!$C$2:$C$13),"Not Classified")</f>
        <v>Avoidable</v>
      </c>
      <c r="AB942" t="str">
        <f>IFERROR(_xlfn.XLOOKUP($B942,enrollment!$A$2:$A$801,enrollment!$I$2:$I$801),"")</f>
        <v>OH</v>
      </c>
      <c r="AC942">
        <f>IFERROR(_xlfn.XLOOKUP($B942,enrollment!$A$2:$A$801,enrollment!$L$2:$L$801),"")</f>
        <v>40</v>
      </c>
      <c r="AD942" t="str" cm="1">
        <f t="array" ref="AD942">_xlfn.IFS(AC942="","Unknown",AC942&lt;18,"0-17",AC942&lt;35,"18-34",AC942&lt;50,"35-49",AC942&lt;65,"50-64",TRUE,"65+")</f>
        <v>35-49</v>
      </c>
      <c r="AE942">
        <f>IFERROR(_xlfn.XLOOKUP($B942,enrollment!$A$2:$A$801,enrollment!$O$2:$O$801),"")</f>
        <v>2345678901</v>
      </c>
      <c r="AF942">
        <f>IFERROR(_xlfn.XLOOKUP($AE942,providers!$B$2:$B$11,providers!$Q$2:$Q$11),"")</f>
        <v>4.2</v>
      </c>
      <c r="AG942" s="1">
        <f t="shared" si="14"/>
        <v>45323</v>
      </c>
    </row>
    <row r="943" spans="1:33" x14ac:dyDescent="0.25">
      <c r="A943" t="s">
        <v>1143</v>
      </c>
      <c r="B943" t="s">
        <v>1144</v>
      </c>
      <c r="C943">
        <v>9012345678</v>
      </c>
      <c r="D943">
        <v>9012345678</v>
      </c>
      <c r="E943" s="1">
        <v>45564</v>
      </c>
      <c r="F943" s="1">
        <v>45564</v>
      </c>
      <c r="G943" s="1">
        <v>45580</v>
      </c>
      <c r="H943" t="s">
        <v>28</v>
      </c>
      <c r="I943">
        <v>22</v>
      </c>
      <c r="J943" t="s">
        <v>29</v>
      </c>
      <c r="K943">
        <v>90837</v>
      </c>
      <c r="O943">
        <v>1</v>
      </c>
      <c r="P943">
        <v>244.86</v>
      </c>
      <c r="Q943">
        <v>181.38</v>
      </c>
      <c r="R943">
        <v>145.1</v>
      </c>
      <c r="S943">
        <v>36.28</v>
      </c>
      <c r="T943" t="s">
        <v>30</v>
      </c>
      <c r="X943" t="s">
        <v>52</v>
      </c>
      <c r="Y943" t="s">
        <v>44</v>
      </c>
      <c r="Z943" t="s">
        <v>33</v>
      </c>
      <c r="AA943" t="str">
        <f>IFERROR(_xlfn.XLOOKUP($J943,avoidable_ed_reference!$A$2:$A$13,avoidable_ed_reference!$C$2:$C$13),"Not Classified")</f>
        <v>Potentially Avoidable</v>
      </c>
      <c r="AB943" t="str">
        <f>IFERROR(_xlfn.XLOOKUP($B943,enrollment!$A$2:$A$801,enrollment!$I$2:$I$801),"")</f>
        <v>OH</v>
      </c>
      <c r="AC943">
        <f>IFERROR(_xlfn.XLOOKUP($B943,enrollment!$A$2:$A$801,enrollment!$L$2:$L$801),"")</f>
        <v>68</v>
      </c>
      <c r="AD943" t="str" cm="1">
        <f t="array" ref="AD943">_xlfn.IFS(AC943="","Unknown",AC943&lt;18,"0-17",AC943&lt;35,"18-34",AC943&lt;50,"35-49",AC943&lt;65,"50-64",TRUE,"65+")</f>
        <v>65+</v>
      </c>
      <c r="AE943">
        <f>IFERROR(_xlfn.XLOOKUP($B943,enrollment!$A$2:$A$801,enrollment!$O$2:$O$801),"")</f>
        <v>2345678901</v>
      </c>
      <c r="AF943">
        <f>IFERROR(_xlfn.XLOOKUP($AE943,providers!$B$2:$B$11,providers!$Q$2:$Q$11),"")</f>
        <v>4.2</v>
      </c>
      <c r="AG943" s="1">
        <f t="shared" si="14"/>
        <v>45536</v>
      </c>
    </row>
    <row r="944" spans="1:33" x14ac:dyDescent="0.25">
      <c r="A944" t="s">
        <v>1145</v>
      </c>
      <c r="B944" t="s">
        <v>1144</v>
      </c>
      <c r="C944">
        <v>6789012345</v>
      </c>
      <c r="D944">
        <v>6789012345</v>
      </c>
      <c r="E944" s="1">
        <v>45549</v>
      </c>
      <c r="F944" s="1">
        <v>45549</v>
      </c>
      <c r="G944" s="1">
        <v>45574</v>
      </c>
      <c r="H944" t="s">
        <v>28</v>
      </c>
      <c r="I944">
        <v>23</v>
      </c>
      <c r="J944" t="s">
        <v>29</v>
      </c>
      <c r="K944">
        <v>99284</v>
      </c>
      <c r="O944">
        <v>1</v>
      </c>
      <c r="P944">
        <v>1822.63</v>
      </c>
      <c r="Q944">
        <v>1012.57</v>
      </c>
      <c r="R944">
        <v>810.06</v>
      </c>
      <c r="S944">
        <v>202.51</v>
      </c>
      <c r="T944" t="s">
        <v>30</v>
      </c>
      <c r="X944" t="s">
        <v>52</v>
      </c>
      <c r="Y944" t="s">
        <v>44</v>
      </c>
      <c r="Z944" t="s">
        <v>45</v>
      </c>
      <c r="AA944" t="str">
        <f>IFERROR(_xlfn.XLOOKUP($J944,avoidable_ed_reference!$A$2:$A$13,avoidable_ed_reference!$C$2:$C$13),"Not Classified")</f>
        <v>Potentially Avoidable</v>
      </c>
      <c r="AB944" t="str">
        <f>IFERROR(_xlfn.XLOOKUP($B944,enrollment!$A$2:$A$801,enrollment!$I$2:$I$801),"")</f>
        <v>OH</v>
      </c>
      <c r="AC944">
        <f>IFERROR(_xlfn.XLOOKUP($B944,enrollment!$A$2:$A$801,enrollment!$L$2:$L$801),"")</f>
        <v>68</v>
      </c>
      <c r="AD944" t="str" cm="1">
        <f t="array" ref="AD944">_xlfn.IFS(AC944="","Unknown",AC944&lt;18,"0-17",AC944&lt;35,"18-34",AC944&lt;50,"35-49",AC944&lt;65,"50-64",TRUE,"65+")</f>
        <v>65+</v>
      </c>
      <c r="AE944">
        <f>IFERROR(_xlfn.XLOOKUP($B944,enrollment!$A$2:$A$801,enrollment!$O$2:$O$801),"")</f>
        <v>2345678901</v>
      </c>
      <c r="AF944">
        <f>IFERROR(_xlfn.XLOOKUP($AE944,providers!$B$2:$B$11,providers!$Q$2:$Q$11),"")</f>
        <v>4.2</v>
      </c>
      <c r="AG944" s="1">
        <f t="shared" si="14"/>
        <v>45536</v>
      </c>
    </row>
    <row r="945" spans="1:33" x14ac:dyDescent="0.25">
      <c r="A945" t="s">
        <v>1146</v>
      </c>
      <c r="B945" t="s">
        <v>1144</v>
      </c>
      <c r="C945">
        <v>2345678901</v>
      </c>
      <c r="D945">
        <v>2345678901</v>
      </c>
      <c r="E945" s="1">
        <v>45455</v>
      </c>
      <c r="F945" s="1">
        <v>45455</v>
      </c>
      <c r="G945" s="1">
        <v>45489</v>
      </c>
      <c r="H945" t="s">
        <v>59</v>
      </c>
      <c r="J945" t="s">
        <v>47</v>
      </c>
      <c r="L945" s="2" t="s">
        <v>151</v>
      </c>
      <c r="M945" t="s">
        <v>152</v>
      </c>
      <c r="N945" t="s">
        <v>153</v>
      </c>
      <c r="O945">
        <v>1</v>
      </c>
      <c r="P945">
        <v>812.12</v>
      </c>
      <c r="Q945">
        <v>738.29</v>
      </c>
      <c r="R945">
        <v>590.63</v>
      </c>
      <c r="S945">
        <v>147.66</v>
      </c>
      <c r="T945" t="s">
        <v>30</v>
      </c>
      <c r="X945" t="s">
        <v>52</v>
      </c>
      <c r="Y945" t="s">
        <v>44</v>
      </c>
      <c r="Z945" t="s">
        <v>64</v>
      </c>
      <c r="AA945" t="str">
        <f>IFERROR(_xlfn.XLOOKUP($J945,avoidable_ed_reference!$A$2:$A$13,avoidable_ed_reference!$C$2:$C$13),"Not Classified")</f>
        <v>Not Classified</v>
      </c>
      <c r="AB945" t="str">
        <f>IFERROR(_xlfn.XLOOKUP($B945,enrollment!$A$2:$A$801,enrollment!$I$2:$I$801),"")</f>
        <v>OH</v>
      </c>
      <c r="AC945">
        <f>IFERROR(_xlfn.XLOOKUP($B945,enrollment!$A$2:$A$801,enrollment!$L$2:$L$801),"")</f>
        <v>68</v>
      </c>
      <c r="AD945" t="str" cm="1">
        <f t="array" ref="AD945">_xlfn.IFS(AC945="","Unknown",AC945&lt;18,"0-17",AC945&lt;35,"18-34",AC945&lt;50,"35-49",AC945&lt;65,"50-64",TRUE,"65+")</f>
        <v>65+</v>
      </c>
      <c r="AE945">
        <f>IFERROR(_xlfn.XLOOKUP($B945,enrollment!$A$2:$A$801,enrollment!$O$2:$O$801),"")</f>
        <v>2345678901</v>
      </c>
      <c r="AF945">
        <f>IFERROR(_xlfn.XLOOKUP($AE945,providers!$B$2:$B$11,providers!$Q$2:$Q$11),"")</f>
        <v>4.2</v>
      </c>
      <c r="AG945" s="1">
        <f t="shared" si="14"/>
        <v>45444</v>
      </c>
    </row>
    <row r="946" spans="1:33" x14ac:dyDescent="0.25">
      <c r="A946" t="s">
        <v>1147</v>
      </c>
      <c r="B946" t="s">
        <v>1148</v>
      </c>
      <c r="C946">
        <v>8901234567</v>
      </c>
      <c r="D946">
        <v>8901234567</v>
      </c>
      <c r="E946" s="1">
        <v>45575</v>
      </c>
      <c r="F946" s="1">
        <v>45575</v>
      </c>
      <c r="G946" s="1">
        <v>45592</v>
      </c>
      <c r="H946" t="s">
        <v>28</v>
      </c>
      <c r="I946">
        <v>11</v>
      </c>
      <c r="J946" t="s">
        <v>35</v>
      </c>
      <c r="K946">
        <v>99213</v>
      </c>
      <c r="O946">
        <v>1</v>
      </c>
      <c r="P946">
        <v>238.17</v>
      </c>
      <c r="Q946">
        <v>176.42</v>
      </c>
      <c r="R946">
        <v>141.13999999999999</v>
      </c>
      <c r="S946">
        <v>35.28</v>
      </c>
      <c r="T946" t="s">
        <v>30</v>
      </c>
      <c r="X946" t="s">
        <v>31</v>
      </c>
      <c r="Y946" t="s">
        <v>32</v>
      </c>
      <c r="Z946" t="s">
        <v>39</v>
      </c>
      <c r="AA946" t="str">
        <f>IFERROR(_xlfn.XLOOKUP($J946,avoidable_ed_reference!$A$2:$A$13,avoidable_ed_reference!$C$2:$C$13),"Not Classified")</f>
        <v>Avoidable</v>
      </c>
      <c r="AB946" t="str">
        <f>IFERROR(_xlfn.XLOOKUP($B946,enrollment!$A$2:$A$801,enrollment!$I$2:$I$801),"")</f>
        <v>GA</v>
      </c>
      <c r="AC946">
        <f>IFERROR(_xlfn.XLOOKUP($B946,enrollment!$A$2:$A$801,enrollment!$L$2:$L$801),"")</f>
        <v>49</v>
      </c>
      <c r="AD946" t="str" cm="1">
        <f t="array" ref="AD946">_xlfn.IFS(AC946="","Unknown",AC946&lt;18,"0-17",AC946&lt;35,"18-34",AC946&lt;50,"35-49",AC946&lt;65,"50-64",TRUE,"65+")</f>
        <v>35-49</v>
      </c>
      <c r="AE946">
        <f>IFERROR(_xlfn.XLOOKUP($B946,enrollment!$A$2:$A$801,enrollment!$O$2:$O$801),"")</f>
        <v>8901234567</v>
      </c>
      <c r="AF946">
        <f>IFERROR(_xlfn.XLOOKUP($AE946,providers!$B$2:$B$11,providers!$Q$2:$Q$11),"")</f>
        <v>3.7</v>
      </c>
      <c r="AG946" s="1">
        <f t="shared" si="14"/>
        <v>45566</v>
      </c>
    </row>
    <row r="947" spans="1:33" x14ac:dyDescent="0.25">
      <c r="A947" t="s">
        <v>1149</v>
      </c>
      <c r="B947" t="s">
        <v>1148</v>
      </c>
      <c r="C947">
        <v>5678901234</v>
      </c>
      <c r="D947">
        <v>5678901234</v>
      </c>
      <c r="E947" s="1">
        <v>45497</v>
      </c>
      <c r="F947" s="1">
        <v>45497</v>
      </c>
      <c r="G947" s="1">
        <v>45511</v>
      </c>
      <c r="H947" t="s">
        <v>28</v>
      </c>
      <c r="I947">
        <v>20</v>
      </c>
      <c r="J947" t="s">
        <v>35</v>
      </c>
      <c r="K947">
        <v>99213</v>
      </c>
      <c r="O947">
        <v>1</v>
      </c>
      <c r="P947">
        <v>171.43</v>
      </c>
      <c r="Q947">
        <v>131.87</v>
      </c>
      <c r="R947">
        <v>105.5</v>
      </c>
      <c r="S947">
        <v>26.37</v>
      </c>
      <c r="T947" t="s">
        <v>30</v>
      </c>
      <c r="X947" t="s">
        <v>31</v>
      </c>
      <c r="Y947" t="s">
        <v>32</v>
      </c>
      <c r="Z947" t="s">
        <v>36</v>
      </c>
      <c r="AA947" t="str">
        <f>IFERROR(_xlfn.XLOOKUP($J947,avoidable_ed_reference!$A$2:$A$13,avoidable_ed_reference!$C$2:$C$13),"Not Classified")</f>
        <v>Avoidable</v>
      </c>
      <c r="AB947" t="str">
        <f>IFERROR(_xlfn.XLOOKUP($B947,enrollment!$A$2:$A$801,enrollment!$I$2:$I$801),"")</f>
        <v>GA</v>
      </c>
      <c r="AC947">
        <f>IFERROR(_xlfn.XLOOKUP($B947,enrollment!$A$2:$A$801,enrollment!$L$2:$L$801),"")</f>
        <v>49</v>
      </c>
      <c r="AD947" t="str" cm="1">
        <f t="array" ref="AD947">_xlfn.IFS(AC947="","Unknown",AC947&lt;18,"0-17",AC947&lt;35,"18-34",AC947&lt;50,"35-49",AC947&lt;65,"50-64",TRUE,"65+")</f>
        <v>35-49</v>
      </c>
      <c r="AE947">
        <f>IFERROR(_xlfn.XLOOKUP($B947,enrollment!$A$2:$A$801,enrollment!$O$2:$O$801),"")</f>
        <v>8901234567</v>
      </c>
      <c r="AF947">
        <f>IFERROR(_xlfn.XLOOKUP($AE947,providers!$B$2:$B$11,providers!$Q$2:$Q$11),"")</f>
        <v>3.7</v>
      </c>
      <c r="AG947" s="1">
        <f t="shared" si="14"/>
        <v>45474</v>
      </c>
    </row>
    <row r="948" spans="1:33" x14ac:dyDescent="0.25">
      <c r="A948" t="s">
        <v>1150</v>
      </c>
      <c r="B948" t="s">
        <v>1148</v>
      </c>
      <c r="C948">
        <v>2233445566</v>
      </c>
      <c r="D948">
        <v>2233445566</v>
      </c>
      <c r="E948" s="1">
        <v>45298</v>
      </c>
      <c r="F948" s="1">
        <v>45298</v>
      </c>
      <c r="G948" s="1">
        <v>45325</v>
      </c>
      <c r="H948" t="s">
        <v>28</v>
      </c>
      <c r="I948">
        <v>23</v>
      </c>
      <c r="J948" t="s">
        <v>29</v>
      </c>
      <c r="K948">
        <v>99284</v>
      </c>
      <c r="O948">
        <v>1</v>
      </c>
      <c r="P948">
        <v>1590.23</v>
      </c>
      <c r="Q948">
        <v>883.46</v>
      </c>
      <c r="R948">
        <v>706.77</v>
      </c>
      <c r="S948">
        <v>176.69</v>
      </c>
      <c r="T948" t="s">
        <v>30</v>
      </c>
      <c r="X948" t="s">
        <v>31</v>
      </c>
      <c r="Y948" t="s">
        <v>32</v>
      </c>
      <c r="Z948" t="s">
        <v>45</v>
      </c>
      <c r="AA948" t="str">
        <f>IFERROR(_xlfn.XLOOKUP($J948,avoidable_ed_reference!$A$2:$A$13,avoidable_ed_reference!$C$2:$C$13),"Not Classified")</f>
        <v>Potentially Avoidable</v>
      </c>
      <c r="AB948" t="str">
        <f>IFERROR(_xlfn.XLOOKUP($B948,enrollment!$A$2:$A$801,enrollment!$I$2:$I$801),"")</f>
        <v>GA</v>
      </c>
      <c r="AC948">
        <f>IFERROR(_xlfn.XLOOKUP($B948,enrollment!$A$2:$A$801,enrollment!$L$2:$L$801),"")</f>
        <v>49</v>
      </c>
      <c r="AD948" t="str" cm="1">
        <f t="array" ref="AD948">_xlfn.IFS(AC948="","Unknown",AC948&lt;18,"0-17",AC948&lt;35,"18-34",AC948&lt;50,"35-49",AC948&lt;65,"50-64",TRUE,"65+")</f>
        <v>35-49</v>
      </c>
      <c r="AE948">
        <f>IFERROR(_xlfn.XLOOKUP($B948,enrollment!$A$2:$A$801,enrollment!$O$2:$O$801),"")</f>
        <v>8901234567</v>
      </c>
      <c r="AF948">
        <f>IFERROR(_xlfn.XLOOKUP($AE948,providers!$B$2:$B$11,providers!$Q$2:$Q$11),"")</f>
        <v>3.7</v>
      </c>
      <c r="AG948" s="1">
        <f t="shared" si="14"/>
        <v>45292</v>
      </c>
    </row>
    <row r="949" spans="1:33" x14ac:dyDescent="0.25">
      <c r="A949" t="s">
        <v>1151</v>
      </c>
      <c r="B949" t="s">
        <v>1152</v>
      </c>
      <c r="C949">
        <v>6789012345</v>
      </c>
      <c r="D949">
        <v>6789012345</v>
      </c>
      <c r="E949" s="1">
        <v>45480</v>
      </c>
      <c r="F949" s="1">
        <v>45480</v>
      </c>
      <c r="G949" s="1">
        <v>45501</v>
      </c>
      <c r="H949" t="s">
        <v>28</v>
      </c>
      <c r="I949">
        <v>11</v>
      </c>
      <c r="J949" t="s">
        <v>38</v>
      </c>
      <c r="K949">
        <v>99213</v>
      </c>
      <c r="O949">
        <v>1</v>
      </c>
      <c r="P949">
        <v>226.58</v>
      </c>
      <c r="Q949">
        <v>167.84</v>
      </c>
      <c r="R949">
        <v>134.27000000000001</v>
      </c>
      <c r="S949">
        <v>33.57</v>
      </c>
      <c r="T949" t="s">
        <v>30</v>
      </c>
      <c r="X949" t="s">
        <v>43</v>
      </c>
      <c r="Y949" t="s">
        <v>44</v>
      </c>
      <c r="Z949" t="s">
        <v>39</v>
      </c>
      <c r="AA949" t="str">
        <f>IFERROR(_xlfn.XLOOKUP($J949,avoidable_ed_reference!$A$2:$A$13,avoidable_ed_reference!$C$2:$C$13),"Not Classified")</f>
        <v>Not Classified</v>
      </c>
      <c r="AB949" t="str">
        <f>IFERROR(_xlfn.XLOOKUP($B949,enrollment!$A$2:$A$801,enrollment!$I$2:$I$801),"")</f>
        <v>OH</v>
      </c>
      <c r="AC949">
        <f>IFERROR(_xlfn.XLOOKUP($B949,enrollment!$A$2:$A$801,enrollment!$L$2:$L$801),"")</f>
        <v>22</v>
      </c>
      <c r="AD949" t="str" cm="1">
        <f t="array" ref="AD949">_xlfn.IFS(AC949="","Unknown",AC949&lt;18,"0-17",AC949&lt;35,"18-34",AC949&lt;50,"35-49",AC949&lt;65,"50-64",TRUE,"65+")</f>
        <v>18-34</v>
      </c>
      <c r="AE949">
        <f>IFERROR(_xlfn.XLOOKUP($B949,enrollment!$A$2:$A$801,enrollment!$O$2:$O$801),"")</f>
        <v>6789012345</v>
      </c>
      <c r="AF949">
        <f>IFERROR(_xlfn.XLOOKUP($AE949,providers!$B$2:$B$11,providers!$Q$2:$Q$11),"")</f>
        <v>4.0999999999999996</v>
      </c>
      <c r="AG949" s="1">
        <f t="shared" si="14"/>
        <v>45474</v>
      </c>
    </row>
    <row r="950" spans="1:33" x14ac:dyDescent="0.25">
      <c r="A950" t="s">
        <v>1153</v>
      </c>
      <c r="B950" t="s">
        <v>1152</v>
      </c>
      <c r="C950">
        <v>7890123456</v>
      </c>
      <c r="D950">
        <v>7890123456</v>
      </c>
      <c r="E950" s="1">
        <v>45316</v>
      </c>
      <c r="F950" s="1">
        <v>45316</v>
      </c>
      <c r="G950" s="1">
        <v>45338</v>
      </c>
      <c r="H950" t="s">
        <v>28</v>
      </c>
      <c r="I950">
        <v>23</v>
      </c>
      <c r="J950" t="s">
        <v>93</v>
      </c>
      <c r="K950">
        <v>99284</v>
      </c>
      <c r="O950">
        <v>1</v>
      </c>
      <c r="P950">
        <v>1915.7</v>
      </c>
      <c r="Q950">
        <v>1064.28</v>
      </c>
      <c r="R950">
        <v>851.42</v>
      </c>
      <c r="S950">
        <v>212.86</v>
      </c>
      <c r="T950" t="s">
        <v>30</v>
      </c>
      <c r="X950" t="s">
        <v>43</v>
      </c>
      <c r="Y950" t="s">
        <v>44</v>
      </c>
      <c r="Z950" t="s">
        <v>45</v>
      </c>
      <c r="AA950" t="str">
        <f>IFERROR(_xlfn.XLOOKUP($J950,avoidable_ed_reference!$A$2:$A$13,avoidable_ed_reference!$C$2:$C$13),"Not Classified")</f>
        <v>Avoidable</v>
      </c>
      <c r="AB950" t="str">
        <f>IFERROR(_xlfn.XLOOKUP($B950,enrollment!$A$2:$A$801,enrollment!$I$2:$I$801),"")</f>
        <v>OH</v>
      </c>
      <c r="AC950">
        <f>IFERROR(_xlfn.XLOOKUP($B950,enrollment!$A$2:$A$801,enrollment!$L$2:$L$801),"")</f>
        <v>22</v>
      </c>
      <c r="AD950" t="str" cm="1">
        <f t="array" ref="AD950">_xlfn.IFS(AC950="","Unknown",AC950&lt;18,"0-17",AC950&lt;35,"18-34",AC950&lt;50,"35-49",AC950&lt;65,"50-64",TRUE,"65+")</f>
        <v>18-34</v>
      </c>
      <c r="AE950">
        <f>IFERROR(_xlfn.XLOOKUP($B950,enrollment!$A$2:$A$801,enrollment!$O$2:$O$801),"")</f>
        <v>6789012345</v>
      </c>
      <c r="AF950">
        <f>IFERROR(_xlfn.XLOOKUP($AE950,providers!$B$2:$B$11,providers!$Q$2:$Q$11),"")</f>
        <v>4.0999999999999996</v>
      </c>
      <c r="AG950" s="1">
        <f t="shared" si="14"/>
        <v>45292</v>
      </c>
    </row>
    <row r="951" spans="1:33" x14ac:dyDescent="0.25">
      <c r="A951" t="s">
        <v>1154</v>
      </c>
      <c r="B951" t="s">
        <v>1152</v>
      </c>
      <c r="C951">
        <v>7890123456</v>
      </c>
      <c r="D951">
        <v>7890123456</v>
      </c>
      <c r="E951" s="1">
        <v>45528</v>
      </c>
      <c r="F951" s="1">
        <v>45528</v>
      </c>
      <c r="G951" s="1">
        <v>45545</v>
      </c>
      <c r="H951" t="s">
        <v>28</v>
      </c>
      <c r="I951">
        <v>22</v>
      </c>
      <c r="J951" t="s">
        <v>29</v>
      </c>
      <c r="K951">
        <v>90837</v>
      </c>
      <c r="O951">
        <v>1</v>
      </c>
      <c r="P951">
        <v>196.09</v>
      </c>
      <c r="Q951">
        <v>145.25</v>
      </c>
      <c r="R951">
        <v>116.2</v>
      </c>
      <c r="S951">
        <v>29.05</v>
      </c>
      <c r="T951" t="s">
        <v>30</v>
      </c>
      <c r="X951" t="s">
        <v>43</v>
      </c>
      <c r="Y951" t="s">
        <v>44</v>
      </c>
      <c r="Z951" t="s">
        <v>33</v>
      </c>
      <c r="AA951" t="str">
        <f>IFERROR(_xlfn.XLOOKUP($J951,avoidable_ed_reference!$A$2:$A$13,avoidable_ed_reference!$C$2:$C$13),"Not Classified")</f>
        <v>Potentially Avoidable</v>
      </c>
      <c r="AB951" t="str">
        <f>IFERROR(_xlfn.XLOOKUP($B951,enrollment!$A$2:$A$801,enrollment!$I$2:$I$801),"")</f>
        <v>OH</v>
      </c>
      <c r="AC951">
        <f>IFERROR(_xlfn.XLOOKUP($B951,enrollment!$A$2:$A$801,enrollment!$L$2:$L$801),"")</f>
        <v>22</v>
      </c>
      <c r="AD951" t="str" cm="1">
        <f t="array" ref="AD951">_xlfn.IFS(AC951="","Unknown",AC951&lt;18,"0-17",AC951&lt;35,"18-34",AC951&lt;50,"35-49",AC951&lt;65,"50-64",TRUE,"65+")</f>
        <v>18-34</v>
      </c>
      <c r="AE951">
        <f>IFERROR(_xlfn.XLOOKUP($B951,enrollment!$A$2:$A$801,enrollment!$O$2:$O$801),"")</f>
        <v>6789012345</v>
      </c>
      <c r="AF951">
        <f>IFERROR(_xlfn.XLOOKUP($AE951,providers!$B$2:$B$11,providers!$Q$2:$Q$11),"")</f>
        <v>4.0999999999999996</v>
      </c>
      <c r="AG951" s="1">
        <f t="shared" si="14"/>
        <v>45505</v>
      </c>
    </row>
    <row r="952" spans="1:33" x14ac:dyDescent="0.25">
      <c r="A952" t="s">
        <v>1155</v>
      </c>
      <c r="B952" t="s">
        <v>1152</v>
      </c>
      <c r="C952">
        <v>9012345678</v>
      </c>
      <c r="D952">
        <v>9012345678</v>
      </c>
      <c r="E952" s="1">
        <v>45362</v>
      </c>
      <c r="F952" s="1">
        <v>45362</v>
      </c>
      <c r="G952" s="1">
        <v>45393</v>
      </c>
      <c r="H952" t="s">
        <v>67</v>
      </c>
      <c r="I952">
        <v>21</v>
      </c>
      <c r="J952" t="s">
        <v>80</v>
      </c>
      <c r="K952">
        <v>99223</v>
      </c>
      <c r="O952">
        <v>1</v>
      </c>
      <c r="P952">
        <v>30585.47</v>
      </c>
      <c r="Q952">
        <v>19732.560000000001</v>
      </c>
      <c r="R952">
        <v>15786.05</v>
      </c>
      <c r="S952">
        <v>3946.51</v>
      </c>
      <c r="T952" t="s">
        <v>30</v>
      </c>
      <c r="V952">
        <v>1</v>
      </c>
      <c r="W952" s="2" t="s">
        <v>68</v>
      </c>
      <c r="X952" t="s">
        <v>43</v>
      </c>
      <c r="Y952" t="s">
        <v>44</v>
      </c>
      <c r="Z952" t="s">
        <v>69</v>
      </c>
      <c r="AA952" t="str">
        <f>IFERROR(_xlfn.XLOOKUP($J952,avoidable_ed_reference!$A$2:$A$13,avoidable_ed_reference!$C$2:$C$13),"Not Classified")</f>
        <v>Non-Avoidable</v>
      </c>
      <c r="AB952" t="str">
        <f>IFERROR(_xlfn.XLOOKUP($B952,enrollment!$A$2:$A$801,enrollment!$I$2:$I$801),"")</f>
        <v>OH</v>
      </c>
      <c r="AC952">
        <f>IFERROR(_xlfn.XLOOKUP($B952,enrollment!$A$2:$A$801,enrollment!$L$2:$L$801),"")</f>
        <v>22</v>
      </c>
      <c r="AD952" t="str" cm="1">
        <f t="array" ref="AD952">_xlfn.IFS(AC952="","Unknown",AC952&lt;18,"0-17",AC952&lt;35,"18-34",AC952&lt;50,"35-49",AC952&lt;65,"50-64",TRUE,"65+")</f>
        <v>18-34</v>
      </c>
      <c r="AE952">
        <f>IFERROR(_xlfn.XLOOKUP($B952,enrollment!$A$2:$A$801,enrollment!$O$2:$O$801),"")</f>
        <v>6789012345</v>
      </c>
      <c r="AF952">
        <f>IFERROR(_xlfn.XLOOKUP($AE952,providers!$B$2:$B$11,providers!$Q$2:$Q$11),"")</f>
        <v>4.0999999999999996</v>
      </c>
      <c r="AG952" s="1">
        <f t="shared" si="14"/>
        <v>45352</v>
      </c>
    </row>
    <row r="953" spans="1:33" x14ac:dyDescent="0.25">
      <c r="A953" t="s">
        <v>1156</v>
      </c>
      <c r="B953" t="s">
        <v>1152</v>
      </c>
      <c r="C953">
        <v>6789012345</v>
      </c>
      <c r="D953">
        <v>6789012345</v>
      </c>
      <c r="E953" s="1">
        <v>45521</v>
      </c>
      <c r="F953" s="1">
        <v>45521</v>
      </c>
      <c r="G953" s="1">
        <v>45545</v>
      </c>
      <c r="H953" t="s">
        <v>28</v>
      </c>
      <c r="I953">
        <v>11</v>
      </c>
      <c r="J953" t="s">
        <v>47</v>
      </c>
      <c r="K953">
        <v>99213</v>
      </c>
      <c r="O953">
        <v>1</v>
      </c>
      <c r="P953">
        <v>183.72</v>
      </c>
      <c r="Q953">
        <v>136.09</v>
      </c>
      <c r="R953">
        <v>108.87</v>
      </c>
      <c r="S953">
        <v>27.22</v>
      </c>
      <c r="T953" t="s">
        <v>30</v>
      </c>
      <c r="X953" t="s">
        <v>43</v>
      </c>
      <c r="Y953" t="s">
        <v>44</v>
      </c>
      <c r="Z953" t="s">
        <v>39</v>
      </c>
      <c r="AA953" t="str">
        <f>IFERROR(_xlfn.XLOOKUP($J953,avoidable_ed_reference!$A$2:$A$13,avoidable_ed_reference!$C$2:$C$13),"Not Classified")</f>
        <v>Not Classified</v>
      </c>
      <c r="AB953" t="str">
        <f>IFERROR(_xlfn.XLOOKUP($B953,enrollment!$A$2:$A$801,enrollment!$I$2:$I$801),"")</f>
        <v>OH</v>
      </c>
      <c r="AC953">
        <f>IFERROR(_xlfn.XLOOKUP($B953,enrollment!$A$2:$A$801,enrollment!$L$2:$L$801),"")</f>
        <v>22</v>
      </c>
      <c r="AD953" t="str" cm="1">
        <f t="array" ref="AD953">_xlfn.IFS(AC953="","Unknown",AC953&lt;18,"0-17",AC953&lt;35,"18-34",AC953&lt;50,"35-49",AC953&lt;65,"50-64",TRUE,"65+")</f>
        <v>18-34</v>
      </c>
      <c r="AE953">
        <f>IFERROR(_xlfn.XLOOKUP($B953,enrollment!$A$2:$A$801,enrollment!$O$2:$O$801),"")</f>
        <v>6789012345</v>
      </c>
      <c r="AF953">
        <f>IFERROR(_xlfn.XLOOKUP($AE953,providers!$B$2:$B$11,providers!$Q$2:$Q$11),"")</f>
        <v>4.0999999999999996</v>
      </c>
      <c r="AG953" s="1">
        <f t="shared" si="14"/>
        <v>45505</v>
      </c>
    </row>
    <row r="954" spans="1:33" x14ac:dyDescent="0.25">
      <c r="A954" t="s">
        <v>1157</v>
      </c>
      <c r="B954" t="s">
        <v>1158</v>
      </c>
      <c r="C954">
        <v>6789012345</v>
      </c>
      <c r="D954">
        <v>6789012345</v>
      </c>
      <c r="E954" s="1">
        <v>45607</v>
      </c>
      <c r="F954" s="1">
        <v>45607</v>
      </c>
      <c r="G954" s="1">
        <v>45641</v>
      </c>
      <c r="H954" t="s">
        <v>28</v>
      </c>
      <c r="I954">
        <v>23</v>
      </c>
      <c r="J954" t="s">
        <v>55</v>
      </c>
      <c r="K954">
        <v>99284</v>
      </c>
      <c r="O954">
        <v>1</v>
      </c>
      <c r="P954">
        <v>1719.5</v>
      </c>
      <c r="Q954">
        <v>955.28</v>
      </c>
      <c r="R954">
        <v>764.22</v>
      </c>
      <c r="S954">
        <v>191.06</v>
      </c>
      <c r="T954" t="s">
        <v>30</v>
      </c>
      <c r="X954" t="s">
        <v>146</v>
      </c>
      <c r="Y954" t="s">
        <v>147</v>
      </c>
      <c r="Z954" t="s">
        <v>45</v>
      </c>
      <c r="AA954" t="str">
        <f>IFERROR(_xlfn.XLOOKUP($J954,avoidable_ed_reference!$A$2:$A$13,avoidable_ed_reference!$C$2:$C$13),"Not Classified")</f>
        <v>Potentially Avoidable</v>
      </c>
      <c r="AB954" t="str">
        <f>IFERROR(_xlfn.XLOOKUP($B954,enrollment!$A$2:$A$801,enrollment!$I$2:$I$801),"")</f>
        <v>GA</v>
      </c>
      <c r="AC954">
        <f>IFERROR(_xlfn.XLOOKUP($B954,enrollment!$A$2:$A$801,enrollment!$L$2:$L$801),"")</f>
        <v>65</v>
      </c>
      <c r="AD954" t="str" cm="1">
        <f t="array" ref="AD954">_xlfn.IFS(AC954="","Unknown",AC954&lt;18,"0-17",AC954&lt;35,"18-34",AC954&lt;50,"35-49",AC954&lt;65,"50-64",TRUE,"65+")</f>
        <v>65+</v>
      </c>
      <c r="AE954">
        <f>IFERROR(_xlfn.XLOOKUP($B954,enrollment!$A$2:$A$801,enrollment!$O$2:$O$801),"")</f>
        <v>8901234567</v>
      </c>
      <c r="AF954">
        <f>IFERROR(_xlfn.XLOOKUP($AE954,providers!$B$2:$B$11,providers!$Q$2:$Q$11),"")</f>
        <v>3.7</v>
      </c>
      <c r="AG954" s="1">
        <f t="shared" si="14"/>
        <v>45597</v>
      </c>
    </row>
    <row r="955" spans="1:33" x14ac:dyDescent="0.25">
      <c r="A955" t="s">
        <v>1159</v>
      </c>
      <c r="B955" t="s">
        <v>1158</v>
      </c>
      <c r="C955">
        <v>8901234567</v>
      </c>
      <c r="D955">
        <v>8901234567</v>
      </c>
      <c r="E955" s="1">
        <v>45506</v>
      </c>
      <c r="F955" s="1">
        <v>45506</v>
      </c>
      <c r="G955" s="1">
        <v>45534</v>
      </c>
      <c r="H955" t="s">
        <v>28</v>
      </c>
      <c r="I955">
        <v>11</v>
      </c>
      <c r="J955" t="s">
        <v>35</v>
      </c>
      <c r="K955">
        <v>99213</v>
      </c>
      <c r="O955">
        <v>1</v>
      </c>
      <c r="P955">
        <v>218.48</v>
      </c>
      <c r="Q955">
        <v>161.84</v>
      </c>
      <c r="R955">
        <v>129.47</v>
      </c>
      <c r="S955">
        <v>32.369999999999997</v>
      </c>
      <c r="T955" t="s">
        <v>30</v>
      </c>
      <c r="X955" t="s">
        <v>146</v>
      </c>
      <c r="Y955" t="s">
        <v>147</v>
      </c>
      <c r="Z955" t="s">
        <v>39</v>
      </c>
      <c r="AA955" t="str">
        <f>IFERROR(_xlfn.XLOOKUP($J955,avoidable_ed_reference!$A$2:$A$13,avoidable_ed_reference!$C$2:$C$13),"Not Classified")</f>
        <v>Avoidable</v>
      </c>
      <c r="AB955" t="str">
        <f>IFERROR(_xlfn.XLOOKUP($B955,enrollment!$A$2:$A$801,enrollment!$I$2:$I$801),"")</f>
        <v>GA</v>
      </c>
      <c r="AC955">
        <f>IFERROR(_xlfn.XLOOKUP($B955,enrollment!$A$2:$A$801,enrollment!$L$2:$L$801),"")</f>
        <v>65</v>
      </c>
      <c r="AD955" t="str" cm="1">
        <f t="array" ref="AD955">_xlfn.IFS(AC955="","Unknown",AC955&lt;18,"0-17",AC955&lt;35,"18-34",AC955&lt;50,"35-49",AC955&lt;65,"50-64",TRUE,"65+")</f>
        <v>65+</v>
      </c>
      <c r="AE955">
        <f>IFERROR(_xlfn.XLOOKUP($B955,enrollment!$A$2:$A$801,enrollment!$O$2:$O$801),"")</f>
        <v>8901234567</v>
      </c>
      <c r="AF955">
        <f>IFERROR(_xlfn.XLOOKUP($AE955,providers!$B$2:$B$11,providers!$Q$2:$Q$11),"")</f>
        <v>3.7</v>
      </c>
      <c r="AG955" s="1">
        <f t="shared" si="14"/>
        <v>45505</v>
      </c>
    </row>
    <row r="956" spans="1:33" x14ac:dyDescent="0.25">
      <c r="A956" t="s">
        <v>1160</v>
      </c>
      <c r="B956" t="s">
        <v>1158</v>
      </c>
      <c r="C956">
        <v>2233445566</v>
      </c>
      <c r="D956">
        <v>2233445566</v>
      </c>
      <c r="E956" s="1">
        <v>45551</v>
      </c>
      <c r="F956" s="1">
        <v>45551</v>
      </c>
      <c r="G956" s="1">
        <v>45581</v>
      </c>
      <c r="H956" t="s">
        <v>28</v>
      </c>
      <c r="I956">
        <v>22</v>
      </c>
      <c r="J956" t="s">
        <v>29</v>
      </c>
      <c r="K956">
        <v>90837</v>
      </c>
      <c r="O956">
        <v>1</v>
      </c>
      <c r="P956">
        <v>233.09</v>
      </c>
      <c r="Q956">
        <v>172.66</v>
      </c>
      <c r="R956">
        <v>138.13</v>
      </c>
      <c r="S956">
        <v>34.53</v>
      </c>
      <c r="T956" t="s">
        <v>30</v>
      </c>
      <c r="X956" t="s">
        <v>146</v>
      </c>
      <c r="Y956" t="s">
        <v>147</v>
      </c>
      <c r="Z956" t="s">
        <v>33</v>
      </c>
      <c r="AA956" t="str">
        <f>IFERROR(_xlfn.XLOOKUP($J956,avoidable_ed_reference!$A$2:$A$13,avoidable_ed_reference!$C$2:$C$13),"Not Classified")</f>
        <v>Potentially Avoidable</v>
      </c>
      <c r="AB956" t="str">
        <f>IFERROR(_xlfn.XLOOKUP($B956,enrollment!$A$2:$A$801,enrollment!$I$2:$I$801),"")</f>
        <v>GA</v>
      </c>
      <c r="AC956">
        <f>IFERROR(_xlfn.XLOOKUP($B956,enrollment!$A$2:$A$801,enrollment!$L$2:$L$801),"")</f>
        <v>65</v>
      </c>
      <c r="AD956" t="str" cm="1">
        <f t="array" ref="AD956">_xlfn.IFS(AC956="","Unknown",AC956&lt;18,"0-17",AC956&lt;35,"18-34",AC956&lt;50,"35-49",AC956&lt;65,"50-64",TRUE,"65+")</f>
        <v>65+</v>
      </c>
      <c r="AE956">
        <f>IFERROR(_xlfn.XLOOKUP($B956,enrollment!$A$2:$A$801,enrollment!$O$2:$O$801),"")</f>
        <v>8901234567</v>
      </c>
      <c r="AF956">
        <f>IFERROR(_xlfn.XLOOKUP($AE956,providers!$B$2:$B$11,providers!$Q$2:$Q$11),"")</f>
        <v>3.7</v>
      </c>
      <c r="AG956" s="1">
        <f t="shared" si="14"/>
        <v>45536</v>
      </c>
    </row>
    <row r="957" spans="1:33" x14ac:dyDescent="0.25">
      <c r="A957" t="s">
        <v>1161</v>
      </c>
      <c r="B957" t="s">
        <v>1158</v>
      </c>
      <c r="C957">
        <v>8901234567</v>
      </c>
      <c r="D957">
        <v>8901234567</v>
      </c>
      <c r="E957" s="1">
        <v>45352</v>
      </c>
      <c r="F957" s="1">
        <v>45352</v>
      </c>
      <c r="G957" s="1">
        <v>45386</v>
      </c>
      <c r="H957" t="s">
        <v>28</v>
      </c>
      <c r="I957">
        <v>11</v>
      </c>
      <c r="J957" t="s">
        <v>35</v>
      </c>
      <c r="K957">
        <v>99213</v>
      </c>
      <c r="O957">
        <v>1</v>
      </c>
      <c r="P957">
        <v>197.68</v>
      </c>
      <c r="Q957">
        <v>146.43</v>
      </c>
      <c r="R957">
        <v>117.14</v>
      </c>
      <c r="S957">
        <v>29.29</v>
      </c>
      <c r="T957" t="s">
        <v>30</v>
      </c>
      <c r="X957" t="s">
        <v>146</v>
      </c>
      <c r="Y957" t="s">
        <v>147</v>
      </c>
      <c r="Z957" t="s">
        <v>39</v>
      </c>
      <c r="AA957" t="str">
        <f>IFERROR(_xlfn.XLOOKUP($J957,avoidable_ed_reference!$A$2:$A$13,avoidable_ed_reference!$C$2:$C$13),"Not Classified")</f>
        <v>Avoidable</v>
      </c>
      <c r="AB957" t="str">
        <f>IFERROR(_xlfn.XLOOKUP($B957,enrollment!$A$2:$A$801,enrollment!$I$2:$I$801),"")</f>
        <v>GA</v>
      </c>
      <c r="AC957">
        <f>IFERROR(_xlfn.XLOOKUP($B957,enrollment!$A$2:$A$801,enrollment!$L$2:$L$801),"")</f>
        <v>65</v>
      </c>
      <c r="AD957" t="str" cm="1">
        <f t="array" ref="AD957">_xlfn.IFS(AC957="","Unknown",AC957&lt;18,"0-17",AC957&lt;35,"18-34",AC957&lt;50,"35-49",AC957&lt;65,"50-64",TRUE,"65+")</f>
        <v>65+</v>
      </c>
      <c r="AE957">
        <f>IFERROR(_xlfn.XLOOKUP($B957,enrollment!$A$2:$A$801,enrollment!$O$2:$O$801),"")</f>
        <v>8901234567</v>
      </c>
      <c r="AF957">
        <f>IFERROR(_xlfn.XLOOKUP($AE957,providers!$B$2:$B$11,providers!$Q$2:$Q$11),"")</f>
        <v>3.7</v>
      </c>
      <c r="AG957" s="1">
        <f t="shared" si="14"/>
        <v>45352</v>
      </c>
    </row>
    <row r="958" spans="1:33" x14ac:dyDescent="0.25">
      <c r="A958" t="s">
        <v>1162</v>
      </c>
      <c r="B958" t="s">
        <v>1158</v>
      </c>
      <c r="C958">
        <v>5678901234</v>
      </c>
      <c r="D958">
        <v>5678901234</v>
      </c>
      <c r="E958" s="1">
        <v>45388</v>
      </c>
      <c r="F958" s="1">
        <v>45388</v>
      </c>
      <c r="G958" s="1">
        <v>45414</v>
      </c>
      <c r="H958" t="s">
        <v>28</v>
      </c>
      <c r="I958">
        <v>20</v>
      </c>
      <c r="J958" t="s">
        <v>35</v>
      </c>
      <c r="K958">
        <v>99213</v>
      </c>
      <c r="O958">
        <v>1</v>
      </c>
      <c r="P958">
        <v>202.64</v>
      </c>
      <c r="Q958">
        <v>155.88</v>
      </c>
      <c r="R958">
        <v>124.7</v>
      </c>
      <c r="S958">
        <v>31.18</v>
      </c>
      <c r="T958" t="s">
        <v>30</v>
      </c>
      <c r="X958" t="s">
        <v>146</v>
      </c>
      <c r="Y958" t="s">
        <v>147</v>
      </c>
      <c r="Z958" t="s">
        <v>36</v>
      </c>
      <c r="AA958" t="str">
        <f>IFERROR(_xlfn.XLOOKUP($J958,avoidable_ed_reference!$A$2:$A$13,avoidable_ed_reference!$C$2:$C$13),"Not Classified")</f>
        <v>Avoidable</v>
      </c>
      <c r="AB958" t="str">
        <f>IFERROR(_xlfn.XLOOKUP($B958,enrollment!$A$2:$A$801,enrollment!$I$2:$I$801),"")</f>
        <v>GA</v>
      </c>
      <c r="AC958">
        <f>IFERROR(_xlfn.XLOOKUP($B958,enrollment!$A$2:$A$801,enrollment!$L$2:$L$801),"")</f>
        <v>65</v>
      </c>
      <c r="AD958" t="str" cm="1">
        <f t="array" ref="AD958">_xlfn.IFS(AC958="","Unknown",AC958&lt;18,"0-17",AC958&lt;35,"18-34",AC958&lt;50,"35-49",AC958&lt;65,"50-64",TRUE,"65+")</f>
        <v>65+</v>
      </c>
      <c r="AE958">
        <f>IFERROR(_xlfn.XLOOKUP($B958,enrollment!$A$2:$A$801,enrollment!$O$2:$O$801),"")</f>
        <v>8901234567</v>
      </c>
      <c r="AF958">
        <f>IFERROR(_xlfn.XLOOKUP($AE958,providers!$B$2:$B$11,providers!$Q$2:$Q$11),"")</f>
        <v>3.7</v>
      </c>
      <c r="AG958" s="1">
        <f t="shared" si="14"/>
        <v>45383</v>
      </c>
    </row>
    <row r="959" spans="1:33" x14ac:dyDescent="0.25">
      <c r="A959" t="s">
        <v>1163</v>
      </c>
      <c r="B959" t="s">
        <v>1158</v>
      </c>
      <c r="C959">
        <v>7890123456</v>
      </c>
      <c r="D959">
        <v>7890123456</v>
      </c>
      <c r="E959" s="1">
        <v>45529</v>
      </c>
      <c r="F959" s="1">
        <v>45529</v>
      </c>
      <c r="G959" s="1">
        <v>45551</v>
      </c>
      <c r="H959" t="s">
        <v>28</v>
      </c>
      <c r="I959">
        <v>23</v>
      </c>
      <c r="J959" t="s">
        <v>77</v>
      </c>
      <c r="K959">
        <v>99284</v>
      </c>
      <c r="O959">
        <v>1</v>
      </c>
      <c r="P959">
        <v>1700.48</v>
      </c>
      <c r="Q959">
        <v>944.71</v>
      </c>
      <c r="R959">
        <v>755.77</v>
      </c>
      <c r="S959">
        <v>188.94</v>
      </c>
      <c r="T959" t="s">
        <v>30</v>
      </c>
      <c r="X959" t="s">
        <v>146</v>
      </c>
      <c r="Y959" t="s">
        <v>147</v>
      </c>
      <c r="Z959" t="s">
        <v>45</v>
      </c>
      <c r="AA959" t="str">
        <f>IFERROR(_xlfn.XLOOKUP($J959,avoidable_ed_reference!$A$2:$A$13,avoidable_ed_reference!$C$2:$C$13),"Not Classified")</f>
        <v>Avoidable</v>
      </c>
      <c r="AB959" t="str">
        <f>IFERROR(_xlfn.XLOOKUP($B959,enrollment!$A$2:$A$801,enrollment!$I$2:$I$801),"")</f>
        <v>GA</v>
      </c>
      <c r="AC959">
        <f>IFERROR(_xlfn.XLOOKUP($B959,enrollment!$A$2:$A$801,enrollment!$L$2:$L$801),"")</f>
        <v>65</v>
      </c>
      <c r="AD959" t="str" cm="1">
        <f t="array" ref="AD959">_xlfn.IFS(AC959="","Unknown",AC959&lt;18,"0-17",AC959&lt;35,"18-34",AC959&lt;50,"35-49",AC959&lt;65,"50-64",TRUE,"65+")</f>
        <v>65+</v>
      </c>
      <c r="AE959">
        <f>IFERROR(_xlfn.XLOOKUP($B959,enrollment!$A$2:$A$801,enrollment!$O$2:$O$801),"")</f>
        <v>8901234567</v>
      </c>
      <c r="AF959">
        <f>IFERROR(_xlfn.XLOOKUP($AE959,providers!$B$2:$B$11,providers!$Q$2:$Q$11),"")</f>
        <v>3.7</v>
      </c>
      <c r="AG959" s="1">
        <f t="shared" si="14"/>
        <v>45505</v>
      </c>
    </row>
    <row r="960" spans="1:33" x14ac:dyDescent="0.25">
      <c r="A960" t="s">
        <v>1164</v>
      </c>
      <c r="B960" t="s">
        <v>1158</v>
      </c>
      <c r="C960">
        <v>2345678901</v>
      </c>
      <c r="D960">
        <v>2345678901</v>
      </c>
      <c r="E960" s="1">
        <v>45322</v>
      </c>
      <c r="F960" s="1">
        <v>45322</v>
      </c>
      <c r="G960" s="1">
        <v>45352</v>
      </c>
      <c r="H960" t="s">
        <v>28</v>
      </c>
      <c r="I960">
        <v>23</v>
      </c>
      <c r="J960" t="s">
        <v>55</v>
      </c>
      <c r="K960">
        <v>99284</v>
      </c>
      <c r="O960">
        <v>1</v>
      </c>
      <c r="P960">
        <v>1544.33</v>
      </c>
      <c r="Q960">
        <v>857.96</v>
      </c>
      <c r="R960">
        <v>686.37</v>
      </c>
      <c r="S960">
        <v>171.59</v>
      </c>
      <c r="T960" t="s">
        <v>30</v>
      </c>
      <c r="X960" t="s">
        <v>146</v>
      </c>
      <c r="Y960" t="s">
        <v>147</v>
      </c>
      <c r="Z960" t="s">
        <v>45</v>
      </c>
      <c r="AA960" t="str">
        <f>IFERROR(_xlfn.XLOOKUP($J960,avoidable_ed_reference!$A$2:$A$13,avoidable_ed_reference!$C$2:$C$13),"Not Classified")</f>
        <v>Potentially Avoidable</v>
      </c>
      <c r="AB960" t="str">
        <f>IFERROR(_xlfn.XLOOKUP($B960,enrollment!$A$2:$A$801,enrollment!$I$2:$I$801),"")</f>
        <v>GA</v>
      </c>
      <c r="AC960">
        <f>IFERROR(_xlfn.XLOOKUP($B960,enrollment!$A$2:$A$801,enrollment!$L$2:$L$801),"")</f>
        <v>65</v>
      </c>
      <c r="AD960" t="str" cm="1">
        <f t="array" ref="AD960">_xlfn.IFS(AC960="","Unknown",AC960&lt;18,"0-17",AC960&lt;35,"18-34",AC960&lt;50,"35-49",AC960&lt;65,"50-64",TRUE,"65+")</f>
        <v>65+</v>
      </c>
      <c r="AE960">
        <f>IFERROR(_xlfn.XLOOKUP($B960,enrollment!$A$2:$A$801,enrollment!$O$2:$O$801),"")</f>
        <v>8901234567</v>
      </c>
      <c r="AF960">
        <f>IFERROR(_xlfn.XLOOKUP($AE960,providers!$B$2:$B$11,providers!$Q$2:$Q$11),"")</f>
        <v>3.7</v>
      </c>
      <c r="AG960" s="1">
        <f t="shared" si="14"/>
        <v>45292</v>
      </c>
    </row>
    <row r="961" spans="1:33" x14ac:dyDescent="0.25">
      <c r="A961" t="s">
        <v>1165</v>
      </c>
      <c r="B961" t="s">
        <v>1158</v>
      </c>
      <c r="C961">
        <v>2233445566</v>
      </c>
      <c r="D961">
        <v>2233445566</v>
      </c>
      <c r="E961" s="1">
        <v>45294</v>
      </c>
      <c r="F961" s="1">
        <v>45294</v>
      </c>
      <c r="G961" s="1">
        <v>45317</v>
      </c>
      <c r="H961" t="s">
        <v>28</v>
      </c>
      <c r="I961">
        <v>23</v>
      </c>
      <c r="J961" t="s">
        <v>42</v>
      </c>
      <c r="K961">
        <v>99284</v>
      </c>
      <c r="O961">
        <v>1</v>
      </c>
      <c r="P961">
        <v>1537.24</v>
      </c>
      <c r="Q961">
        <v>854.02</v>
      </c>
      <c r="R961">
        <v>683.22</v>
      </c>
      <c r="S961">
        <v>170.8</v>
      </c>
      <c r="T961" t="s">
        <v>30</v>
      </c>
      <c r="X961" t="s">
        <v>146</v>
      </c>
      <c r="Y961" t="s">
        <v>147</v>
      </c>
      <c r="Z961" t="s">
        <v>45</v>
      </c>
      <c r="AA961" t="str">
        <f>IFERROR(_xlfn.XLOOKUP($J961,avoidable_ed_reference!$A$2:$A$13,avoidable_ed_reference!$C$2:$C$13),"Not Classified")</f>
        <v>Non-Avoidable</v>
      </c>
      <c r="AB961" t="str">
        <f>IFERROR(_xlfn.XLOOKUP($B961,enrollment!$A$2:$A$801,enrollment!$I$2:$I$801),"")</f>
        <v>GA</v>
      </c>
      <c r="AC961">
        <f>IFERROR(_xlfn.XLOOKUP($B961,enrollment!$A$2:$A$801,enrollment!$L$2:$L$801),"")</f>
        <v>65</v>
      </c>
      <c r="AD961" t="str" cm="1">
        <f t="array" ref="AD961">_xlfn.IFS(AC961="","Unknown",AC961&lt;18,"0-17",AC961&lt;35,"18-34",AC961&lt;50,"35-49",AC961&lt;65,"50-64",TRUE,"65+")</f>
        <v>65+</v>
      </c>
      <c r="AE961">
        <f>IFERROR(_xlfn.XLOOKUP($B961,enrollment!$A$2:$A$801,enrollment!$O$2:$O$801),"")</f>
        <v>8901234567</v>
      </c>
      <c r="AF961">
        <f>IFERROR(_xlfn.XLOOKUP($AE961,providers!$B$2:$B$11,providers!$Q$2:$Q$11),"")</f>
        <v>3.7</v>
      </c>
      <c r="AG961" s="1">
        <f t="shared" si="14"/>
        <v>45292</v>
      </c>
    </row>
    <row r="962" spans="1:33" x14ac:dyDescent="0.25">
      <c r="A962" t="s">
        <v>1166</v>
      </c>
      <c r="B962" t="s">
        <v>1158</v>
      </c>
      <c r="C962">
        <v>8901234567</v>
      </c>
      <c r="D962">
        <v>8901234567</v>
      </c>
      <c r="E962" s="1">
        <v>45472</v>
      </c>
      <c r="F962" s="1">
        <v>45472</v>
      </c>
      <c r="G962" s="1">
        <v>45503</v>
      </c>
      <c r="H962" t="s">
        <v>28</v>
      </c>
      <c r="I962">
        <v>11</v>
      </c>
      <c r="J962" t="s">
        <v>35</v>
      </c>
      <c r="K962">
        <v>99213</v>
      </c>
      <c r="O962">
        <v>1</v>
      </c>
      <c r="P962">
        <v>178.82</v>
      </c>
      <c r="Q962">
        <v>132.46</v>
      </c>
      <c r="R962">
        <v>105.97</v>
      </c>
      <c r="S962">
        <v>26.49</v>
      </c>
      <c r="T962" t="s">
        <v>30</v>
      </c>
      <c r="X962" t="s">
        <v>146</v>
      </c>
      <c r="Y962" t="s">
        <v>147</v>
      </c>
      <c r="Z962" t="s">
        <v>39</v>
      </c>
      <c r="AA962" t="str">
        <f>IFERROR(_xlfn.XLOOKUP($J962,avoidable_ed_reference!$A$2:$A$13,avoidable_ed_reference!$C$2:$C$13),"Not Classified")</f>
        <v>Avoidable</v>
      </c>
      <c r="AB962" t="str">
        <f>IFERROR(_xlfn.XLOOKUP($B962,enrollment!$A$2:$A$801,enrollment!$I$2:$I$801),"")</f>
        <v>GA</v>
      </c>
      <c r="AC962">
        <f>IFERROR(_xlfn.XLOOKUP($B962,enrollment!$A$2:$A$801,enrollment!$L$2:$L$801),"")</f>
        <v>65</v>
      </c>
      <c r="AD962" t="str" cm="1">
        <f t="array" ref="AD962">_xlfn.IFS(AC962="","Unknown",AC962&lt;18,"0-17",AC962&lt;35,"18-34",AC962&lt;50,"35-49",AC962&lt;65,"50-64",TRUE,"65+")</f>
        <v>65+</v>
      </c>
      <c r="AE962">
        <f>IFERROR(_xlfn.XLOOKUP($B962,enrollment!$A$2:$A$801,enrollment!$O$2:$O$801),"")</f>
        <v>8901234567</v>
      </c>
      <c r="AF962">
        <f>IFERROR(_xlfn.XLOOKUP($AE962,providers!$B$2:$B$11,providers!$Q$2:$Q$11),"")</f>
        <v>3.7</v>
      </c>
      <c r="AG962" s="1">
        <f t="shared" si="14"/>
        <v>45444</v>
      </c>
    </row>
    <row r="963" spans="1:33" x14ac:dyDescent="0.25">
      <c r="A963" t="s">
        <v>1167</v>
      </c>
      <c r="B963" t="s">
        <v>1168</v>
      </c>
      <c r="C963">
        <v>8901234567</v>
      </c>
      <c r="D963">
        <v>8901234567</v>
      </c>
      <c r="E963" s="1">
        <v>45609</v>
      </c>
      <c r="F963" s="1">
        <v>45609</v>
      </c>
      <c r="G963" s="1">
        <v>45642</v>
      </c>
      <c r="H963" t="s">
        <v>59</v>
      </c>
      <c r="J963" t="s">
        <v>60</v>
      </c>
      <c r="L963" s="2" t="s">
        <v>106</v>
      </c>
      <c r="M963" t="s">
        <v>107</v>
      </c>
      <c r="N963" t="s">
        <v>108</v>
      </c>
      <c r="O963">
        <v>1</v>
      </c>
      <c r="P963">
        <v>746.43</v>
      </c>
      <c r="Q963">
        <v>678.57</v>
      </c>
      <c r="R963">
        <v>542.86</v>
      </c>
      <c r="S963">
        <v>135.71</v>
      </c>
      <c r="T963" t="s">
        <v>30</v>
      </c>
      <c r="X963" t="s">
        <v>43</v>
      </c>
      <c r="Y963" t="s">
        <v>44</v>
      </c>
      <c r="Z963" t="s">
        <v>64</v>
      </c>
      <c r="AA963" t="str">
        <f>IFERROR(_xlfn.XLOOKUP($J963,avoidable_ed_reference!$A$2:$A$13,avoidable_ed_reference!$C$2:$C$13),"Not Classified")</f>
        <v>Not Classified</v>
      </c>
      <c r="AB963" t="str">
        <f>IFERROR(_xlfn.XLOOKUP($B963,enrollment!$A$2:$A$801,enrollment!$I$2:$I$801),"")</f>
        <v>OH</v>
      </c>
      <c r="AC963">
        <f>IFERROR(_xlfn.XLOOKUP($B963,enrollment!$A$2:$A$801,enrollment!$L$2:$L$801),"")</f>
        <v>66</v>
      </c>
      <c r="AD963" t="str" cm="1">
        <f t="array" ref="AD963">_xlfn.IFS(AC963="","Unknown",AC963&lt;18,"0-17",AC963&lt;35,"18-34",AC963&lt;50,"35-49",AC963&lt;65,"50-64",TRUE,"65+")</f>
        <v>65+</v>
      </c>
      <c r="AE963">
        <f>IFERROR(_xlfn.XLOOKUP($B963,enrollment!$A$2:$A$801,enrollment!$O$2:$O$801),"")</f>
        <v>6789012345</v>
      </c>
      <c r="AF963">
        <f>IFERROR(_xlfn.XLOOKUP($AE963,providers!$B$2:$B$11,providers!$Q$2:$Q$11),"")</f>
        <v>4.0999999999999996</v>
      </c>
      <c r="AG963" s="1">
        <f t="shared" ref="AG963:AG1026" si="15">EOMONTH(E963,-1)+1</f>
        <v>45597</v>
      </c>
    </row>
    <row r="964" spans="1:33" x14ac:dyDescent="0.25">
      <c r="A964" t="s">
        <v>1169</v>
      </c>
      <c r="B964" t="s">
        <v>1168</v>
      </c>
      <c r="C964">
        <v>9012345678</v>
      </c>
      <c r="D964">
        <v>9012345678</v>
      </c>
      <c r="E964" s="1">
        <v>45589</v>
      </c>
      <c r="F964" s="1">
        <v>45589</v>
      </c>
      <c r="G964" s="1">
        <v>45612</v>
      </c>
      <c r="H964" t="s">
        <v>28</v>
      </c>
      <c r="I964">
        <v>22</v>
      </c>
      <c r="J964" t="s">
        <v>29</v>
      </c>
      <c r="K964">
        <v>90837</v>
      </c>
      <c r="O964">
        <v>1</v>
      </c>
      <c r="P964">
        <v>240.1</v>
      </c>
      <c r="Q964">
        <v>177.85</v>
      </c>
      <c r="R964">
        <v>142.28</v>
      </c>
      <c r="S964">
        <v>35.57</v>
      </c>
      <c r="T964" t="s">
        <v>30</v>
      </c>
      <c r="X964" t="s">
        <v>43</v>
      </c>
      <c r="Y964" t="s">
        <v>44</v>
      </c>
      <c r="Z964" t="s">
        <v>33</v>
      </c>
      <c r="AA964" t="str">
        <f>IFERROR(_xlfn.XLOOKUP($J964,avoidable_ed_reference!$A$2:$A$13,avoidable_ed_reference!$C$2:$C$13),"Not Classified")</f>
        <v>Potentially Avoidable</v>
      </c>
      <c r="AB964" t="str">
        <f>IFERROR(_xlfn.XLOOKUP($B964,enrollment!$A$2:$A$801,enrollment!$I$2:$I$801),"")</f>
        <v>OH</v>
      </c>
      <c r="AC964">
        <f>IFERROR(_xlfn.XLOOKUP($B964,enrollment!$A$2:$A$801,enrollment!$L$2:$L$801),"")</f>
        <v>66</v>
      </c>
      <c r="AD964" t="str" cm="1">
        <f t="array" ref="AD964">_xlfn.IFS(AC964="","Unknown",AC964&lt;18,"0-17",AC964&lt;35,"18-34",AC964&lt;50,"35-49",AC964&lt;65,"50-64",TRUE,"65+")</f>
        <v>65+</v>
      </c>
      <c r="AE964">
        <f>IFERROR(_xlfn.XLOOKUP($B964,enrollment!$A$2:$A$801,enrollment!$O$2:$O$801),"")</f>
        <v>6789012345</v>
      </c>
      <c r="AF964">
        <f>IFERROR(_xlfn.XLOOKUP($AE964,providers!$B$2:$B$11,providers!$Q$2:$Q$11),"")</f>
        <v>4.0999999999999996</v>
      </c>
      <c r="AG964" s="1">
        <f t="shared" si="15"/>
        <v>45566</v>
      </c>
    </row>
    <row r="965" spans="1:33" x14ac:dyDescent="0.25">
      <c r="A965" t="s">
        <v>1170</v>
      </c>
      <c r="B965" t="s">
        <v>1168</v>
      </c>
      <c r="C965">
        <v>5678901234</v>
      </c>
      <c r="D965">
        <v>5678901234</v>
      </c>
      <c r="E965" s="1">
        <v>45610</v>
      </c>
      <c r="F965" s="1">
        <v>45610</v>
      </c>
      <c r="G965" s="1">
        <v>45631</v>
      </c>
      <c r="H965" t="s">
        <v>28</v>
      </c>
      <c r="I965">
        <v>20</v>
      </c>
      <c r="J965" t="s">
        <v>35</v>
      </c>
      <c r="K965">
        <v>99213</v>
      </c>
      <c r="O965">
        <v>1</v>
      </c>
      <c r="P965">
        <v>179.88</v>
      </c>
      <c r="Q965">
        <v>138.37</v>
      </c>
      <c r="R965">
        <v>110.7</v>
      </c>
      <c r="S965">
        <v>27.67</v>
      </c>
      <c r="T965" t="s">
        <v>30</v>
      </c>
      <c r="X965" t="s">
        <v>43</v>
      </c>
      <c r="Y965" t="s">
        <v>44</v>
      </c>
      <c r="Z965" t="s">
        <v>36</v>
      </c>
      <c r="AA965" t="str">
        <f>IFERROR(_xlfn.XLOOKUP($J965,avoidable_ed_reference!$A$2:$A$13,avoidable_ed_reference!$C$2:$C$13),"Not Classified")</f>
        <v>Avoidable</v>
      </c>
      <c r="AB965" t="str">
        <f>IFERROR(_xlfn.XLOOKUP($B965,enrollment!$A$2:$A$801,enrollment!$I$2:$I$801),"")</f>
        <v>OH</v>
      </c>
      <c r="AC965">
        <f>IFERROR(_xlfn.XLOOKUP($B965,enrollment!$A$2:$A$801,enrollment!$L$2:$L$801),"")</f>
        <v>66</v>
      </c>
      <c r="AD965" t="str" cm="1">
        <f t="array" ref="AD965">_xlfn.IFS(AC965="","Unknown",AC965&lt;18,"0-17",AC965&lt;35,"18-34",AC965&lt;50,"35-49",AC965&lt;65,"50-64",TRUE,"65+")</f>
        <v>65+</v>
      </c>
      <c r="AE965">
        <f>IFERROR(_xlfn.XLOOKUP($B965,enrollment!$A$2:$A$801,enrollment!$O$2:$O$801),"")</f>
        <v>6789012345</v>
      </c>
      <c r="AF965">
        <f>IFERROR(_xlfn.XLOOKUP($AE965,providers!$B$2:$B$11,providers!$Q$2:$Q$11),"")</f>
        <v>4.0999999999999996</v>
      </c>
      <c r="AG965" s="1">
        <f t="shared" si="15"/>
        <v>45597</v>
      </c>
    </row>
    <row r="966" spans="1:33" x14ac:dyDescent="0.25">
      <c r="A966" t="s">
        <v>1171</v>
      </c>
      <c r="B966" t="s">
        <v>1168</v>
      </c>
      <c r="C966">
        <v>6789012345</v>
      </c>
      <c r="D966">
        <v>6789012345</v>
      </c>
      <c r="E966" s="1">
        <v>45506</v>
      </c>
      <c r="F966" s="1">
        <v>45506</v>
      </c>
      <c r="G966" s="1">
        <v>45529</v>
      </c>
      <c r="H966" t="s">
        <v>28</v>
      </c>
      <c r="I966">
        <v>11</v>
      </c>
      <c r="J966" t="s">
        <v>38</v>
      </c>
      <c r="K966">
        <v>99213</v>
      </c>
      <c r="O966">
        <v>1</v>
      </c>
      <c r="P966">
        <v>233.7</v>
      </c>
      <c r="Q966">
        <v>173.11</v>
      </c>
      <c r="R966">
        <v>138.49</v>
      </c>
      <c r="S966">
        <v>34.619999999999997</v>
      </c>
      <c r="T966" t="s">
        <v>30</v>
      </c>
      <c r="X966" t="s">
        <v>43</v>
      </c>
      <c r="Y966" t="s">
        <v>44</v>
      </c>
      <c r="Z966" t="s">
        <v>39</v>
      </c>
      <c r="AA966" t="str">
        <f>IFERROR(_xlfn.XLOOKUP($J966,avoidable_ed_reference!$A$2:$A$13,avoidable_ed_reference!$C$2:$C$13),"Not Classified")</f>
        <v>Not Classified</v>
      </c>
      <c r="AB966" t="str">
        <f>IFERROR(_xlfn.XLOOKUP($B966,enrollment!$A$2:$A$801,enrollment!$I$2:$I$801),"")</f>
        <v>OH</v>
      </c>
      <c r="AC966">
        <f>IFERROR(_xlfn.XLOOKUP($B966,enrollment!$A$2:$A$801,enrollment!$L$2:$L$801),"")</f>
        <v>66</v>
      </c>
      <c r="AD966" t="str" cm="1">
        <f t="array" ref="AD966">_xlfn.IFS(AC966="","Unknown",AC966&lt;18,"0-17",AC966&lt;35,"18-34",AC966&lt;50,"35-49",AC966&lt;65,"50-64",TRUE,"65+")</f>
        <v>65+</v>
      </c>
      <c r="AE966">
        <f>IFERROR(_xlfn.XLOOKUP($B966,enrollment!$A$2:$A$801,enrollment!$O$2:$O$801),"")</f>
        <v>6789012345</v>
      </c>
      <c r="AF966">
        <f>IFERROR(_xlfn.XLOOKUP($AE966,providers!$B$2:$B$11,providers!$Q$2:$Q$11),"")</f>
        <v>4.0999999999999996</v>
      </c>
      <c r="AG966" s="1">
        <f t="shared" si="15"/>
        <v>45505</v>
      </c>
    </row>
    <row r="967" spans="1:33" x14ac:dyDescent="0.25">
      <c r="A967" t="s">
        <v>1172</v>
      </c>
      <c r="B967" t="s">
        <v>1168</v>
      </c>
      <c r="C967">
        <v>6789012345</v>
      </c>
      <c r="D967">
        <v>6789012345</v>
      </c>
      <c r="E967" s="1">
        <v>45294</v>
      </c>
      <c r="F967" s="1">
        <v>45294</v>
      </c>
      <c r="G967" s="1">
        <v>45318</v>
      </c>
      <c r="H967" t="s">
        <v>28</v>
      </c>
      <c r="I967">
        <v>11</v>
      </c>
      <c r="J967" t="s">
        <v>47</v>
      </c>
      <c r="K967">
        <v>99213</v>
      </c>
      <c r="O967">
        <v>1</v>
      </c>
      <c r="P967">
        <v>231.96</v>
      </c>
      <c r="Q967">
        <v>171.82</v>
      </c>
      <c r="R967">
        <v>137.46</v>
      </c>
      <c r="S967">
        <v>34.36</v>
      </c>
      <c r="T967" t="s">
        <v>30</v>
      </c>
      <c r="X967" t="s">
        <v>43</v>
      </c>
      <c r="Y967" t="s">
        <v>44</v>
      </c>
      <c r="Z967" t="s">
        <v>39</v>
      </c>
      <c r="AA967" t="str">
        <f>IFERROR(_xlfn.XLOOKUP($J967,avoidable_ed_reference!$A$2:$A$13,avoidable_ed_reference!$C$2:$C$13),"Not Classified")</f>
        <v>Not Classified</v>
      </c>
      <c r="AB967" t="str">
        <f>IFERROR(_xlfn.XLOOKUP($B967,enrollment!$A$2:$A$801,enrollment!$I$2:$I$801),"")</f>
        <v>OH</v>
      </c>
      <c r="AC967">
        <f>IFERROR(_xlfn.XLOOKUP($B967,enrollment!$A$2:$A$801,enrollment!$L$2:$L$801),"")</f>
        <v>66</v>
      </c>
      <c r="AD967" t="str" cm="1">
        <f t="array" ref="AD967">_xlfn.IFS(AC967="","Unknown",AC967&lt;18,"0-17",AC967&lt;35,"18-34",AC967&lt;50,"35-49",AC967&lt;65,"50-64",TRUE,"65+")</f>
        <v>65+</v>
      </c>
      <c r="AE967">
        <f>IFERROR(_xlfn.XLOOKUP($B967,enrollment!$A$2:$A$801,enrollment!$O$2:$O$801),"")</f>
        <v>6789012345</v>
      </c>
      <c r="AF967">
        <f>IFERROR(_xlfn.XLOOKUP($AE967,providers!$B$2:$B$11,providers!$Q$2:$Q$11),"")</f>
        <v>4.0999999999999996</v>
      </c>
      <c r="AG967" s="1">
        <f t="shared" si="15"/>
        <v>45292</v>
      </c>
    </row>
    <row r="968" spans="1:33" x14ac:dyDescent="0.25">
      <c r="A968" t="s">
        <v>1173</v>
      </c>
      <c r="B968" t="s">
        <v>1174</v>
      </c>
      <c r="C968">
        <v>8901234567</v>
      </c>
      <c r="D968">
        <v>8901234567</v>
      </c>
      <c r="E968" s="1">
        <v>45600</v>
      </c>
      <c r="F968" s="1">
        <v>45600</v>
      </c>
      <c r="G968" s="1">
        <v>45623</v>
      </c>
      <c r="H968" t="s">
        <v>28</v>
      </c>
      <c r="I968">
        <v>11</v>
      </c>
      <c r="J968" t="s">
        <v>47</v>
      </c>
      <c r="K968">
        <v>99213</v>
      </c>
      <c r="O968">
        <v>1</v>
      </c>
      <c r="P968">
        <v>224.32</v>
      </c>
      <c r="Q968">
        <v>166.16</v>
      </c>
      <c r="R968">
        <v>132.93</v>
      </c>
      <c r="S968">
        <v>33.229999999999997</v>
      </c>
      <c r="T968" t="s">
        <v>30</v>
      </c>
      <c r="X968" t="s">
        <v>146</v>
      </c>
      <c r="Y968" t="s">
        <v>147</v>
      </c>
      <c r="Z968" t="s">
        <v>39</v>
      </c>
      <c r="AA968" t="str">
        <f>IFERROR(_xlfn.XLOOKUP($J968,avoidable_ed_reference!$A$2:$A$13,avoidable_ed_reference!$C$2:$C$13),"Not Classified")</f>
        <v>Not Classified</v>
      </c>
      <c r="AB968" t="str">
        <f>IFERROR(_xlfn.XLOOKUP($B968,enrollment!$A$2:$A$801,enrollment!$I$2:$I$801),"")</f>
        <v>GA</v>
      </c>
      <c r="AC968">
        <f>IFERROR(_xlfn.XLOOKUP($B968,enrollment!$A$2:$A$801,enrollment!$L$2:$L$801),"")</f>
        <v>69</v>
      </c>
      <c r="AD968" t="str" cm="1">
        <f t="array" ref="AD968">_xlfn.IFS(AC968="","Unknown",AC968&lt;18,"0-17",AC968&lt;35,"18-34",AC968&lt;50,"35-49",AC968&lt;65,"50-64",TRUE,"65+")</f>
        <v>65+</v>
      </c>
      <c r="AE968">
        <f>IFERROR(_xlfn.XLOOKUP($B968,enrollment!$A$2:$A$801,enrollment!$O$2:$O$801),"")</f>
        <v>8901234567</v>
      </c>
      <c r="AF968">
        <f>IFERROR(_xlfn.XLOOKUP($AE968,providers!$B$2:$B$11,providers!$Q$2:$Q$11),"")</f>
        <v>3.7</v>
      </c>
      <c r="AG968" s="1">
        <f t="shared" si="15"/>
        <v>45597</v>
      </c>
    </row>
    <row r="969" spans="1:33" x14ac:dyDescent="0.25">
      <c r="A969" t="s">
        <v>1175</v>
      </c>
      <c r="B969" t="s">
        <v>1174</v>
      </c>
      <c r="C969">
        <v>8901234567</v>
      </c>
      <c r="D969">
        <v>8901234567</v>
      </c>
      <c r="E969" s="1">
        <v>45539</v>
      </c>
      <c r="F969" s="1">
        <v>45539</v>
      </c>
      <c r="G969" s="1">
        <v>45574</v>
      </c>
      <c r="H969" t="s">
        <v>28</v>
      </c>
      <c r="I969">
        <v>11</v>
      </c>
      <c r="J969" t="s">
        <v>47</v>
      </c>
      <c r="K969">
        <v>99213</v>
      </c>
      <c r="O969">
        <v>1</v>
      </c>
      <c r="P969">
        <v>187.12</v>
      </c>
      <c r="Q969">
        <v>138.61000000000001</v>
      </c>
      <c r="R969">
        <v>110.89</v>
      </c>
      <c r="S969">
        <v>27.72</v>
      </c>
      <c r="T969" t="s">
        <v>30</v>
      </c>
      <c r="X969" t="s">
        <v>146</v>
      </c>
      <c r="Y969" t="s">
        <v>147</v>
      </c>
      <c r="Z969" t="s">
        <v>39</v>
      </c>
      <c r="AA969" t="str">
        <f>IFERROR(_xlfn.XLOOKUP($J969,avoidable_ed_reference!$A$2:$A$13,avoidable_ed_reference!$C$2:$C$13),"Not Classified")</f>
        <v>Not Classified</v>
      </c>
      <c r="AB969" t="str">
        <f>IFERROR(_xlfn.XLOOKUP($B969,enrollment!$A$2:$A$801,enrollment!$I$2:$I$801),"")</f>
        <v>GA</v>
      </c>
      <c r="AC969">
        <f>IFERROR(_xlfn.XLOOKUP($B969,enrollment!$A$2:$A$801,enrollment!$L$2:$L$801),"")</f>
        <v>69</v>
      </c>
      <c r="AD969" t="str" cm="1">
        <f t="array" ref="AD969">_xlfn.IFS(AC969="","Unknown",AC969&lt;18,"0-17",AC969&lt;35,"18-34",AC969&lt;50,"35-49",AC969&lt;65,"50-64",TRUE,"65+")</f>
        <v>65+</v>
      </c>
      <c r="AE969">
        <f>IFERROR(_xlfn.XLOOKUP($B969,enrollment!$A$2:$A$801,enrollment!$O$2:$O$801),"")</f>
        <v>8901234567</v>
      </c>
      <c r="AF969">
        <f>IFERROR(_xlfn.XLOOKUP($AE969,providers!$B$2:$B$11,providers!$Q$2:$Q$11),"")</f>
        <v>3.7</v>
      </c>
      <c r="AG969" s="1">
        <f t="shared" si="15"/>
        <v>45536</v>
      </c>
    </row>
    <row r="970" spans="1:33" x14ac:dyDescent="0.25">
      <c r="A970" t="s">
        <v>1176</v>
      </c>
      <c r="B970" t="s">
        <v>1174</v>
      </c>
      <c r="C970">
        <v>7890123456</v>
      </c>
      <c r="D970">
        <v>7890123456</v>
      </c>
      <c r="E970" s="1">
        <v>45475</v>
      </c>
      <c r="F970" s="1">
        <v>45475</v>
      </c>
      <c r="G970" s="1">
        <v>45489</v>
      </c>
      <c r="H970" t="s">
        <v>28</v>
      </c>
      <c r="I970">
        <v>23</v>
      </c>
      <c r="J970" t="s">
        <v>77</v>
      </c>
      <c r="K970">
        <v>99284</v>
      </c>
      <c r="O970">
        <v>1</v>
      </c>
      <c r="P970">
        <v>1727.57</v>
      </c>
      <c r="Q970">
        <v>959.76</v>
      </c>
      <c r="R970">
        <v>767.81</v>
      </c>
      <c r="S970">
        <v>191.95</v>
      </c>
      <c r="T970" t="s">
        <v>30</v>
      </c>
      <c r="X970" t="s">
        <v>146</v>
      </c>
      <c r="Y970" t="s">
        <v>147</v>
      </c>
      <c r="Z970" t="s">
        <v>45</v>
      </c>
      <c r="AA970" t="str">
        <f>IFERROR(_xlfn.XLOOKUP($J970,avoidable_ed_reference!$A$2:$A$13,avoidable_ed_reference!$C$2:$C$13),"Not Classified")</f>
        <v>Avoidable</v>
      </c>
      <c r="AB970" t="str">
        <f>IFERROR(_xlfn.XLOOKUP($B970,enrollment!$A$2:$A$801,enrollment!$I$2:$I$801),"")</f>
        <v>GA</v>
      </c>
      <c r="AC970">
        <f>IFERROR(_xlfn.XLOOKUP($B970,enrollment!$A$2:$A$801,enrollment!$L$2:$L$801),"")</f>
        <v>69</v>
      </c>
      <c r="AD970" t="str" cm="1">
        <f t="array" ref="AD970">_xlfn.IFS(AC970="","Unknown",AC970&lt;18,"0-17",AC970&lt;35,"18-34",AC970&lt;50,"35-49",AC970&lt;65,"50-64",TRUE,"65+")</f>
        <v>65+</v>
      </c>
      <c r="AE970">
        <f>IFERROR(_xlfn.XLOOKUP($B970,enrollment!$A$2:$A$801,enrollment!$O$2:$O$801),"")</f>
        <v>8901234567</v>
      </c>
      <c r="AF970">
        <f>IFERROR(_xlfn.XLOOKUP($AE970,providers!$B$2:$B$11,providers!$Q$2:$Q$11),"")</f>
        <v>3.7</v>
      </c>
      <c r="AG970" s="1">
        <f t="shared" si="15"/>
        <v>45474</v>
      </c>
    </row>
    <row r="971" spans="1:33" x14ac:dyDescent="0.25">
      <c r="A971" t="s">
        <v>1177</v>
      </c>
      <c r="B971" t="s">
        <v>1174</v>
      </c>
      <c r="C971">
        <v>3456789012</v>
      </c>
      <c r="D971">
        <v>3456789012</v>
      </c>
      <c r="E971" s="1">
        <v>45357</v>
      </c>
      <c r="F971" s="1">
        <v>45357</v>
      </c>
      <c r="G971" s="1">
        <v>45389</v>
      </c>
      <c r="H971" t="s">
        <v>67</v>
      </c>
      <c r="I971">
        <v>21</v>
      </c>
      <c r="J971" t="s">
        <v>80</v>
      </c>
      <c r="K971">
        <v>99223</v>
      </c>
      <c r="O971">
        <v>1</v>
      </c>
      <c r="P971">
        <v>23944.59</v>
      </c>
      <c r="Q971">
        <v>15448.12</v>
      </c>
      <c r="R971">
        <v>12358.5</v>
      </c>
      <c r="S971">
        <v>3089.62</v>
      </c>
      <c r="T971" t="s">
        <v>30</v>
      </c>
      <c r="V971">
        <v>1</v>
      </c>
      <c r="W971" s="2" t="s">
        <v>68</v>
      </c>
      <c r="X971" t="s">
        <v>146</v>
      </c>
      <c r="Y971" t="s">
        <v>147</v>
      </c>
      <c r="Z971" t="s">
        <v>69</v>
      </c>
      <c r="AA971" t="str">
        <f>IFERROR(_xlfn.XLOOKUP($J971,avoidable_ed_reference!$A$2:$A$13,avoidable_ed_reference!$C$2:$C$13),"Not Classified")</f>
        <v>Non-Avoidable</v>
      </c>
      <c r="AB971" t="str">
        <f>IFERROR(_xlfn.XLOOKUP($B971,enrollment!$A$2:$A$801,enrollment!$I$2:$I$801),"")</f>
        <v>GA</v>
      </c>
      <c r="AC971">
        <f>IFERROR(_xlfn.XLOOKUP($B971,enrollment!$A$2:$A$801,enrollment!$L$2:$L$801),"")</f>
        <v>69</v>
      </c>
      <c r="AD971" t="str" cm="1">
        <f t="array" ref="AD971">_xlfn.IFS(AC971="","Unknown",AC971&lt;18,"0-17",AC971&lt;35,"18-34",AC971&lt;50,"35-49",AC971&lt;65,"50-64",TRUE,"65+")</f>
        <v>65+</v>
      </c>
      <c r="AE971">
        <f>IFERROR(_xlfn.XLOOKUP($B971,enrollment!$A$2:$A$801,enrollment!$O$2:$O$801),"")</f>
        <v>8901234567</v>
      </c>
      <c r="AF971">
        <f>IFERROR(_xlfn.XLOOKUP($AE971,providers!$B$2:$B$11,providers!$Q$2:$Q$11),"")</f>
        <v>3.7</v>
      </c>
      <c r="AG971" s="1">
        <f t="shared" si="15"/>
        <v>45352</v>
      </c>
    </row>
    <row r="972" spans="1:33" x14ac:dyDescent="0.25">
      <c r="A972" t="s">
        <v>1178</v>
      </c>
      <c r="B972" t="s">
        <v>1174</v>
      </c>
      <c r="C972">
        <v>5678901234</v>
      </c>
      <c r="D972">
        <v>5678901234</v>
      </c>
      <c r="E972" s="1">
        <v>45352</v>
      </c>
      <c r="F972" s="1">
        <v>45352</v>
      </c>
      <c r="G972" s="1">
        <v>45367</v>
      </c>
      <c r="H972" t="s">
        <v>28</v>
      </c>
      <c r="I972">
        <v>20</v>
      </c>
      <c r="J972" t="s">
        <v>35</v>
      </c>
      <c r="K972">
        <v>99213</v>
      </c>
      <c r="O972">
        <v>1</v>
      </c>
      <c r="P972">
        <v>185.43</v>
      </c>
      <c r="Q972">
        <v>142.63999999999999</v>
      </c>
      <c r="R972">
        <v>114.11</v>
      </c>
      <c r="S972">
        <v>28.53</v>
      </c>
      <c r="T972" t="s">
        <v>30</v>
      </c>
      <c r="X972" t="s">
        <v>146</v>
      </c>
      <c r="Y972" t="s">
        <v>147</v>
      </c>
      <c r="Z972" t="s">
        <v>36</v>
      </c>
      <c r="AA972" t="str">
        <f>IFERROR(_xlfn.XLOOKUP($J972,avoidable_ed_reference!$A$2:$A$13,avoidable_ed_reference!$C$2:$C$13),"Not Classified")</f>
        <v>Avoidable</v>
      </c>
      <c r="AB972" t="str">
        <f>IFERROR(_xlfn.XLOOKUP($B972,enrollment!$A$2:$A$801,enrollment!$I$2:$I$801),"")</f>
        <v>GA</v>
      </c>
      <c r="AC972">
        <f>IFERROR(_xlfn.XLOOKUP($B972,enrollment!$A$2:$A$801,enrollment!$L$2:$L$801),"")</f>
        <v>69</v>
      </c>
      <c r="AD972" t="str" cm="1">
        <f t="array" ref="AD972">_xlfn.IFS(AC972="","Unknown",AC972&lt;18,"0-17",AC972&lt;35,"18-34",AC972&lt;50,"35-49",AC972&lt;65,"50-64",TRUE,"65+")</f>
        <v>65+</v>
      </c>
      <c r="AE972">
        <f>IFERROR(_xlfn.XLOOKUP($B972,enrollment!$A$2:$A$801,enrollment!$O$2:$O$801),"")</f>
        <v>8901234567</v>
      </c>
      <c r="AF972">
        <f>IFERROR(_xlfn.XLOOKUP($AE972,providers!$B$2:$B$11,providers!$Q$2:$Q$11),"")</f>
        <v>3.7</v>
      </c>
      <c r="AG972" s="1">
        <f t="shared" si="15"/>
        <v>45352</v>
      </c>
    </row>
    <row r="973" spans="1:33" x14ac:dyDescent="0.25">
      <c r="A973" t="s">
        <v>1179</v>
      </c>
      <c r="B973" t="s">
        <v>1174</v>
      </c>
      <c r="C973">
        <v>8901234567</v>
      </c>
      <c r="D973">
        <v>8901234567</v>
      </c>
      <c r="E973" s="1">
        <v>45628</v>
      </c>
      <c r="F973" s="1">
        <v>45628</v>
      </c>
      <c r="G973" s="1">
        <v>45657</v>
      </c>
      <c r="H973" t="s">
        <v>59</v>
      </c>
      <c r="J973" t="s">
        <v>99</v>
      </c>
      <c r="L973" s="2" t="s">
        <v>106</v>
      </c>
      <c r="M973" t="s">
        <v>107</v>
      </c>
      <c r="N973" t="s">
        <v>108</v>
      </c>
      <c r="O973">
        <v>1</v>
      </c>
      <c r="P973">
        <v>1189.9000000000001</v>
      </c>
      <c r="Q973">
        <v>1081.73</v>
      </c>
      <c r="R973">
        <v>865.38</v>
      </c>
      <c r="S973">
        <v>216.35</v>
      </c>
      <c r="T973" t="s">
        <v>30</v>
      </c>
      <c r="X973" t="s">
        <v>146</v>
      </c>
      <c r="Y973" t="s">
        <v>147</v>
      </c>
      <c r="Z973" t="s">
        <v>64</v>
      </c>
      <c r="AA973" t="str">
        <f>IFERROR(_xlfn.XLOOKUP($J973,avoidable_ed_reference!$A$2:$A$13,avoidable_ed_reference!$C$2:$C$13),"Not Classified")</f>
        <v>Not Classified</v>
      </c>
      <c r="AB973" t="str">
        <f>IFERROR(_xlfn.XLOOKUP($B973,enrollment!$A$2:$A$801,enrollment!$I$2:$I$801),"")</f>
        <v>GA</v>
      </c>
      <c r="AC973">
        <f>IFERROR(_xlfn.XLOOKUP($B973,enrollment!$A$2:$A$801,enrollment!$L$2:$L$801),"")</f>
        <v>69</v>
      </c>
      <c r="AD973" t="str" cm="1">
        <f t="array" ref="AD973">_xlfn.IFS(AC973="","Unknown",AC973&lt;18,"0-17",AC973&lt;35,"18-34",AC973&lt;50,"35-49",AC973&lt;65,"50-64",TRUE,"65+")</f>
        <v>65+</v>
      </c>
      <c r="AE973">
        <f>IFERROR(_xlfn.XLOOKUP($B973,enrollment!$A$2:$A$801,enrollment!$O$2:$O$801),"")</f>
        <v>8901234567</v>
      </c>
      <c r="AF973">
        <f>IFERROR(_xlfn.XLOOKUP($AE973,providers!$B$2:$B$11,providers!$Q$2:$Q$11),"")</f>
        <v>3.7</v>
      </c>
      <c r="AG973" s="1">
        <f t="shared" si="15"/>
        <v>45627</v>
      </c>
    </row>
    <row r="974" spans="1:33" x14ac:dyDescent="0.25">
      <c r="A974" t="s">
        <v>1180</v>
      </c>
      <c r="B974" t="s">
        <v>1174</v>
      </c>
      <c r="C974">
        <v>8901234567</v>
      </c>
      <c r="D974">
        <v>8901234567</v>
      </c>
      <c r="E974" s="1">
        <v>45646</v>
      </c>
      <c r="F974" s="1">
        <v>45646</v>
      </c>
      <c r="G974" s="1">
        <v>45661</v>
      </c>
      <c r="H974" t="s">
        <v>28</v>
      </c>
      <c r="I974">
        <v>22</v>
      </c>
      <c r="J974" t="s">
        <v>29</v>
      </c>
      <c r="K974">
        <v>90837</v>
      </c>
      <c r="O974">
        <v>1</v>
      </c>
      <c r="P974">
        <v>196.37</v>
      </c>
      <c r="Q974">
        <v>145.46</v>
      </c>
      <c r="R974">
        <v>116.37</v>
      </c>
      <c r="S974">
        <v>29.09</v>
      </c>
      <c r="T974" t="s">
        <v>30</v>
      </c>
      <c r="X974" t="s">
        <v>146</v>
      </c>
      <c r="Y974" t="s">
        <v>147</v>
      </c>
      <c r="Z974" t="s">
        <v>33</v>
      </c>
      <c r="AA974" t="str">
        <f>IFERROR(_xlfn.XLOOKUP($J974,avoidable_ed_reference!$A$2:$A$13,avoidable_ed_reference!$C$2:$C$13),"Not Classified")</f>
        <v>Potentially Avoidable</v>
      </c>
      <c r="AB974" t="str">
        <f>IFERROR(_xlfn.XLOOKUP($B974,enrollment!$A$2:$A$801,enrollment!$I$2:$I$801),"")</f>
        <v>GA</v>
      </c>
      <c r="AC974">
        <f>IFERROR(_xlfn.XLOOKUP($B974,enrollment!$A$2:$A$801,enrollment!$L$2:$L$801),"")</f>
        <v>69</v>
      </c>
      <c r="AD974" t="str" cm="1">
        <f t="array" ref="AD974">_xlfn.IFS(AC974="","Unknown",AC974&lt;18,"0-17",AC974&lt;35,"18-34",AC974&lt;50,"35-49",AC974&lt;65,"50-64",TRUE,"65+")</f>
        <v>65+</v>
      </c>
      <c r="AE974">
        <f>IFERROR(_xlfn.XLOOKUP($B974,enrollment!$A$2:$A$801,enrollment!$O$2:$O$801),"")</f>
        <v>8901234567</v>
      </c>
      <c r="AF974">
        <f>IFERROR(_xlfn.XLOOKUP($AE974,providers!$B$2:$B$11,providers!$Q$2:$Q$11),"")</f>
        <v>3.7</v>
      </c>
      <c r="AG974" s="1">
        <f t="shared" si="15"/>
        <v>45627</v>
      </c>
    </row>
    <row r="975" spans="1:33" x14ac:dyDescent="0.25">
      <c r="A975" t="s">
        <v>1181</v>
      </c>
      <c r="B975" t="s">
        <v>1174</v>
      </c>
      <c r="C975">
        <v>7890123456</v>
      </c>
      <c r="D975">
        <v>7890123456</v>
      </c>
      <c r="E975" s="1">
        <v>45327</v>
      </c>
      <c r="F975" s="1">
        <v>45327</v>
      </c>
      <c r="G975" s="1">
        <v>45346</v>
      </c>
      <c r="H975" t="s">
        <v>28</v>
      </c>
      <c r="I975">
        <v>22</v>
      </c>
      <c r="J975" t="s">
        <v>29</v>
      </c>
      <c r="K975">
        <v>90837</v>
      </c>
      <c r="O975">
        <v>1</v>
      </c>
      <c r="P975">
        <v>189.7</v>
      </c>
      <c r="Q975">
        <v>140.52000000000001</v>
      </c>
      <c r="R975">
        <v>112.42</v>
      </c>
      <c r="S975">
        <v>28.1</v>
      </c>
      <c r="T975" t="s">
        <v>30</v>
      </c>
      <c r="X975" t="s">
        <v>146</v>
      </c>
      <c r="Y975" t="s">
        <v>147</v>
      </c>
      <c r="Z975" t="s">
        <v>33</v>
      </c>
      <c r="AA975" t="str">
        <f>IFERROR(_xlfn.XLOOKUP($J975,avoidable_ed_reference!$A$2:$A$13,avoidable_ed_reference!$C$2:$C$13),"Not Classified")</f>
        <v>Potentially Avoidable</v>
      </c>
      <c r="AB975" t="str">
        <f>IFERROR(_xlfn.XLOOKUP($B975,enrollment!$A$2:$A$801,enrollment!$I$2:$I$801),"")</f>
        <v>GA</v>
      </c>
      <c r="AC975">
        <f>IFERROR(_xlfn.XLOOKUP($B975,enrollment!$A$2:$A$801,enrollment!$L$2:$L$801),"")</f>
        <v>69</v>
      </c>
      <c r="AD975" t="str" cm="1">
        <f t="array" ref="AD975">_xlfn.IFS(AC975="","Unknown",AC975&lt;18,"0-17",AC975&lt;35,"18-34",AC975&lt;50,"35-49",AC975&lt;65,"50-64",TRUE,"65+")</f>
        <v>65+</v>
      </c>
      <c r="AE975">
        <f>IFERROR(_xlfn.XLOOKUP($B975,enrollment!$A$2:$A$801,enrollment!$O$2:$O$801),"")</f>
        <v>8901234567</v>
      </c>
      <c r="AF975">
        <f>IFERROR(_xlfn.XLOOKUP($AE975,providers!$B$2:$B$11,providers!$Q$2:$Q$11),"")</f>
        <v>3.7</v>
      </c>
      <c r="AG975" s="1">
        <f t="shared" si="15"/>
        <v>45323</v>
      </c>
    </row>
    <row r="976" spans="1:33" x14ac:dyDescent="0.25">
      <c r="A976" t="s">
        <v>1182</v>
      </c>
      <c r="B976" t="s">
        <v>1174</v>
      </c>
      <c r="C976">
        <v>8901234567</v>
      </c>
      <c r="D976">
        <v>8901234567</v>
      </c>
      <c r="E976" s="1">
        <v>45415</v>
      </c>
      <c r="F976" s="1">
        <v>45415</v>
      </c>
      <c r="G976" s="1">
        <v>45437</v>
      </c>
      <c r="H976" t="s">
        <v>28</v>
      </c>
      <c r="I976">
        <v>11</v>
      </c>
      <c r="J976" t="s">
        <v>47</v>
      </c>
      <c r="K976">
        <v>99213</v>
      </c>
      <c r="O976">
        <v>1</v>
      </c>
      <c r="P976">
        <v>199.75</v>
      </c>
      <c r="Q976">
        <v>147.96</v>
      </c>
      <c r="R976">
        <v>118.37</v>
      </c>
      <c r="S976">
        <v>29.59</v>
      </c>
      <c r="T976" t="s">
        <v>30</v>
      </c>
      <c r="X976" t="s">
        <v>146</v>
      </c>
      <c r="Y976" t="s">
        <v>147</v>
      </c>
      <c r="Z976" t="s">
        <v>39</v>
      </c>
      <c r="AA976" t="str">
        <f>IFERROR(_xlfn.XLOOKUP($J976,avoidable_ed_reference!$A$2:$A$13,avoidable_ed_reference!$C$2:$C$13),"Not Classified")</f>
        <v>Not Classified</v>
      </c>
      <c r="AB976" t="str">
        <f>IFERROR(_xlfn.XLOOKUP($B976,enrollment!$A$2:$A$801,enrollment!$I$2:$I$801),"")</f>
        <v>GA</v>
      </c>
      <c r="AC976">
        <f>IFERROR(_xlfn.XLOOKUP($B976,enrollment!$A$2:$A$801,enrollment!$L$2:$L$801),"")</f>
        <v>69</v>
      </c>
      <c r="AD976" t="str" cm="1">
        <f t="array" ref="AD976">_xlfn.IFS(AC976="","Unknown",AC976&lt;18,"0-17",AC976&lt;35,"18-34",AC976&lt;50,"35-49",AC976&lt;65,"50-64",TRUE,"65+")</f>
        <v>65+</v>
      </c>
      <c r="AE976">
        <f>IFERROR(_xlfn.XLOOKUP($B976,enrollment!$A$2:$A$801,enrollment!$O$2:$O$801),"")</f>
        <v>8901234567</v>
      </c>
      <c r="AF976">
        <f>IFERROR(_xlfn.XLOOKUP($AE976,providers!$B$2:$B$11,providers!$Q$2:$Q$11),"")</f>
        <v>3.7</v>
      </c>
      <c r="AG976" s="1">
        <f t="shared" si="15"/>
        <v>45413</v>
      </c>
    </row>
    <row r="977" spans="1:33" x14ac:dyDescent="0.25">
      <c r="A977" t="s">
        <v>1183</v>
      </c>
      <c r="B977" t="s">
        <v>1174</v>
      </c>
      <c r="C977">
        <v>9012345678</v>
      </c>
      <c r="D977">
        <v>9012345678</v>
      </c>
      <c r="E977" s="1">
        <v>45384</v>
      </c>
      <c r="F977" s="1">
        <v>45384</v>
      </c>
      <c r="G977" s="1">
        <v>45405</v>
      </c>
      <c r="H977" t="s">
        <v>67</v>
      </c>
      <c r="I977">
        <v>21</v>
      </c>
      <c r="J977" t="s">
        <v>99</v>
      </c>
      <c r="K977">
        <v>99223</v>
      </c>
      <c r="O977">
        <v>1</v>
      </c>
      <c r="P977">
        <v>25218.080000000002</v>
      </c>
      <c r="Q977">
        <v>16269.73</v>
      </c>
      <c r="R977">
        <v>13015.78</v>
      </c>
      <c r="S977">
        <v>3253.95</v>
      </c>
      <c r="T977" t="s">
        <v>30</v>
      </c>
      <c r="V977">
        <v>1</v>
      </c>
      <c r="W977" s="2" t="s">
        <v>68</v>
      </c>
      <c r="X977" t="s">
        <v>146</v>
      </c>
      <c r="Y977" t="s">
        <v>147</v>
      </c>
      <c r="Z977" t="s">
        <v>69</v>
      </c>
      <c r="AA977" t="str">
        <f>IFERROR(_xlfn.XLOOKUP($J977,avoidable_ed_reference!$A$2:$A$13,avoidable_ed_reference!$C$2:$C$13),"Not Classified")</f>
        <v>Not Classified</v>
      </c>
      <c r="AB977" t="str">
        <f>IFERROR(_xlfn.XLOOKUP($B977,enrollment!$A$2:$A$801,enrollment!$I$2:$I$801),"")</f>
        <v>GA</v>
      </c>
      <c r="AC977">
        <f>IFERROR(_xlfn.XLOOKUP($B977,enrollment!$A$2:$A$801,enrollment!$L$2:$L$801),"")</f>
        <v>69</v>
      </c>
      <c r="AD977" t="str" cm="1">
        <f t="array" ref="AD977">_xlfn.IFS(AC977="","Unknown",AC977&lt;18,"0-17",AC977&lt;35,"18-34",AC977&lt;50,"35-49",AC977&lt;65,"50-64",TRUE,"65+")</f>
        <v>65+</v>
      </c>
      <c r="AE977">
        <f>IFERROR(_xlfn.XLOOKUP($B977,enrollment!$A$2:$A$801,enrollment!$O$2:$O$801),"")</f>
        <v>8901234567</v>
      </c>
      <c r="AF977">
        <f>IFERROR(_xlfn.XLOOKUP($AE977,providers!$B$2:$B$11,providers!$Q$2:$Q$11),"")</f>
        <v>3.7</v>
      </c>
      <c r="AG977" s="1">
        <f t="shared" si="15"/>
        <v>45383</v>
      </c>
    </row>
    <row r="978" spans="1:33" x14ac:dyDescent="0.25">
      <c r="A978" t="s">
        <v>1184</v>
      </c>
      <c r="B978" t="s">
        <v>1185</v>
      </c>
      <c r="C978">
        <v>3456789012</v>
      </c>
      <c r="D978">
        <v>3456789012</v>
      </c>
      <c r="E978" s="1">
        <v>45654</v>
      </c>
      <c r="F978" s="1">
        <v>45654</v>
      </c>
      <c r="G978" s="1">
        <v>45679</v>
      </c>
      <c r="H978" t="s">
        <v>67</v>
      </c>
      <c r="I978">
        <v>21</v>
      </c>
      <c r="J978" t="s">
        <v>99</v>
      </c>
      <c r="K978">
        <v>99223</v>
      </c>
      <c r="O978">
        <v>1</v>
      </c>
      <c r="P978">
        <v>29938.080000000002</v>
      </c>
      <c r="Q978">
        <v>19314.89</v>
      </c>
      <c r="R978">
        <v>15451.91</v>
      </c>
      <c r="S978">
        <v>3862.98</v>
      </c>
      <c r="T978" t="s">
        <v>30</v>
      </c>
      <c r="V978">
        <v>1</v>
      </c>
      <c r="W978" s="2" t="s">
        <v>68</v>
      </c>
      <c r="X978" t="s">
        <v>52</v>
      </c>
      <c r="Y978" t="s">
        <v>44</v>
      </c>
      <c r="Z978" t="s">
        <v>69</v>
      </c>
      <c r="AA978" t="str">
        <f>IFERROR(_xlfn.XLOOKUP($J978,avoidable_ed_reference!$A$2:$A$13,avoidable_ed_reference!$C$2:$C$13),"Not Classified")</f>
        <v>Not Classified</v>
      </c>
      <c r="AB978" t="str">
        <f>IFERROR(_xlfn.XLOOKUP($B978,enrollment!$A$2:$A$801,enrollment!$I$2:$I$801),"")</f>
        <v>OH</v>
      </c>
      <c r="AC978">
        <f>IFERROR(_xlfn.XLOOKUP($B978,enrollment!$A$2:$A$801,enrollment!$L$2:$L$801),"")</f>
        <v>79</v>
      </c>
      <c r="AD978" t="str" cm="1">
        <f t="array" ref="AD978">_xlfn.IFS(AC978="","Unknown",AC978&lt;18,"0-17",AC978&lt;35,"18-34",AC978&lt;50,"35-49",AC978&lt;65,"50-64",TRUE,"65+")</f>
        <v>65+</v>
      </c>
      <c r="AE978">
        <f>IFERROR(_xlfn.XLOOKUP($B978,enrollment!$A$2:$A$801,enrollment!$O$2:$O$801),"")</f>
        <v>6789012345</v>
      </c>
      <c r="AF978">
        <f>IFERROR(_xlfn.XLOOKUP($AE978,providers!$B$2:$B$11,providers!$Q$2:$Q$11),"")</f>
        <v>4.0999999999999996</v>
      </c>
      <c r="AG978" s="1">
        <f t="shared" si="15"/>
        <v>45627</v>
      </c>
    </row>
    <row r="979" spans="1:33" x14ac:dyDescent="0.25">
      <c r="A979" t="s">
        <v>1186</v>
      </c>
      <c r="B979" t="s">
        <v>1185</v>
      </c>
      <c r="C979">
        <v>5678901234</v>
      </c>
      <c r="D979">
        <v>5678901234</v>
      </c>
      <c r="E979" s="1">
        <v>45559</v>
      </c>
      <c r="F979" s="1">
        <v>45559</v>
      </c>
      <c r="G979" s="1">
        <v>45590</v>
      </c>
      <c r="H979" t="s">
        <v>28</v>
      </c>
      <c r="I979">
        <v>20</v>
      </c>
      <c r="J979" t="s">
        <v>35</v>
      </c>
      <c r="K979">
        <v>99213</v>
      </c>
      <c r="O979">
        <v>1</v>
      </c>
      <c r="P979">
        <v>156.30000000000001</v>
      </c>
      <c r="Q979">
        <v>120.23</v>
      </c>
      <c r="R979">
        <v>96.18</v>
      </c>
      <c r="S979">
        <v>24.05</v>
      </c>
      <c r="T979" t="s">
        <v>30</v>
      </c>
      <c r="X979" t="s">
        <v>52</v>
      </c>
      <c r="Y979" t="s">
        <v>44</v>
      </c>
      <c r="Z979" t="s">
        <v>36</v>
      </c>
      <c r="AA979" t="str">
        <f>IFERROR(_xlfn.XLOOKUP($J979,avoidable_ed_reference!$A$2:$A$13,avoidable_ed_reference!$C$2:$C$13),"Not Classified")</f>
        <v>Avoidable</v>
      </c>
      <c r="AB979" t="str">
        <f>IFERROR(_xlfn.XLOOKUP($B979,enrollment!$A$2:$A$801,enrollment!$I$2:$I$801),"")</f>
        <v>OH</v>
      </c>
      <c r="AC979">
        <f>IFERROR(_xlfn.XLOOKUP($B979,enrollment!$A$2:$A$801,enrollment!$L$2:$L$801),"")</f>
        <v>79</v>
      </c>
      <c r="AD979" t="str" cm="1">
        <f t="array" ref="AD979">_xlfn.IFS(AC979="","Unknown",AC979&lt;18,"0-17",AC979&lt;35,"18-34",AC979&lt;50,"35-49",AC979&lt;65,"50-64",TRUE,"65+")</f>
        <v>65+</v>
      </c>
      <c r="AE979">
        <f>IFERROR(_xlfn.XLOOKUP($B979,enrollment!$A$2:$A$801,enrollment!$O$2:$O$801),"")</f>
        <v>6789012345</v>
      </c>
      <c r="AF979">
        <f>IFERROR(_xlfn.XLOOKUP($AE979,providers!$B$2:$B$11,providers!$Q$2:$Q$11),"")</f>
        <v>4.0999999999999996</v>
      </c>
      <c r="AG979" s="1">
        <f t="shared" si="15"/>
        <v>45536</v>
      </c>
    </row>
    <row r="980" spans="1:33" x14ac:dyDescent="0.25">
      <c r="A980" t="s">
        <v>1187</v>
      </c>
      <c r="B980" t="s">
        <v>1185</v>
      </c>
      <c r="C980">
        <v>9012345678</v>
      </c>
      <c r="D980">
        <v>9012345678</v>
      </c>
      <c r="E980" s="1">
        <v>45630</v>
      </c>
      <c r="F980" s="1">
        <v>45630</v>
      </c>
      <c r="G980" s="1">
        <v>45664</v>
      </c>
      <c r="H980" t="s">
        <v>28</v>
      </c>
      <c r="I980">
        <v>22</v>
      </c>
      <c r="J980" t="s">
        <v>29</v>
      </c>
      <c r="K980">
        <v>90837</v>
      </c>
      <c r="O980">
        <v>1</v>
      </c>
      <c r="P980">
        <v>239.49</v>
      </c>
      <c r="Q980">
        <v>177.4</v>
      </c>
      <c r="R980">
        <v>141.91999999999999</v>
      </c>
      <c r="S980">
        <v>35.479999999999997</v>
      </c>
      <c r="T980" t="s">
        <v>30</v>
      </c>
      <c r="X980" t="s">
        <v>52</v>
      </c>
      <c r="Y980" t="s">
        <v>44</v>
      </c>
      <c r="Z980" t="s">
        <v>33</v>
      </c>
      <c r="AA980" t="str">
        <f>IFERROR(_xlfn.XLOOKUP($J980,avoidable_ed_reference!$A$2:$A$13,avoidable_ed_reference!$C$2:$C$13),"Not Classified")</f>
        <v>Potentially Avoidable</v>
      </c>
      <c r="AB980" t="str">
        <f>IFERROR(_xlfn.XLOOKUP($B980,enrollment!$A$2:$A$801,enrollment!$I$2:$I$801),"")</f>
        <v>OH</v>
      </c>
      <c r="AC980">
        <f>IFERROR(_xlfn.XLOOKUP($B980,enrollment!$A$2:$A$801,enrollment!$L$2:$L$801),"")</f>
        <v>79</v>
      </c>
      <c r="AD980" t="str" cm="1">
        <f t="array" ref="AD980">_xlfn.IFS(AC980="","Unknown",AC980&lt;18,"0-17",AC980&lt;35,"18-34",AC980&lt;50,"35-49",AC980&lt;65,"50-64",TRUE,"65+")</f>
        <v>65+</v>
      </c>
      <c r="AE980">
        <f>IFERROR(_xlfn.XLOOKUP($B980,enrollment!$A$2:$A$801,enrollment!$O$2:$O$801),"")</f>
        <v>6789012345</v>
      </c>
      <c r="AF980">
        <f>IFERROR(_xlfn.XLOOKUP($AE980,providers!$B$2:$B$11,providers!$Q$2:$Q$11),"")</f>
        <v>4.0999999999999996</v>
      </c>
      <c r="AG980" s="1">
        <f t="shared" si="15"/>
        <v>45627</v>
      </c>
    </row>
    <row r="981" spans="1:33" x14ac:dyDescent="0.25">
      <c r="A981" t="s">
        <v>1188</v>
      </c>
      <c r="B981" t="s">
        <v>1185</v>
      </c>
      <c r="C981">
        <v>8901234567</v>
      </c>
      <c r="D981">
        <v>8901234567</v>
      </c>
      <c r="E981" s="1">
        <v>45336</v>
      </c>
      <c r="F981" s="1">
        <v>45336</v>
      </c>
      <c r="G981" s="1">
        <v>45363</v>
      </c>
      <c r="H981" t="s">
        <v>59</v>
      </c>
      <c r="J981" t="s">
        <v>60</v>
      </c>
      <c r="L981" s="2" t="s">
        <v>82</v>
      </c>
      <c r="M981" t="s">
        <v>83</v>
      </c>
      <c r="N981" t="s">
        <v>84</v>
      </c>
      <c r="O981">
        <v>1</v>
      </c>
      <c r="P981">
        <v>955.11</v>
      </c>
      <c r="Q981">
        <v>868.28</v>
      </c>
      <c r="R981">
        <v>694.62</v>
      </c>
      <c r="S981">
        <v>173.66</v>
      </c>
      <c r="T981" t="s">
        <v>30</v>
      </c>
      <c r="X981" t="s">
        <v>52</v>
      </c>
      <c r="Y981" t="s">
        <v>44</v>
      </c>
      <c r="Z981" t="s">
        <v>64</v>
      </c>
      <c r="AA981" t="str">
        <f>IFERROR(_xlfn.XLOOKUP($J981,avoidable_ed_reference!$A$2:$A$13,avoidable_ed_reference!$C$2:$C$13),"Not Classified")</f>
        <v>Not Classified</v>
      </c>
      <c r="AB981" t="str">
        <f>IFERROR(_xlfn.XLOOKUP($B981,enrollment!$A$2:$A$801,enrollment!$I$2:$I$801),"")</f>
        <v>OH</v>
      </c>
      <c r="AC981">
        <f>IFERROR(_xlfn.XLOOKUP($B981,enrollment!$A$2:$A$801,enrollment!$L$2:$L$801),"")</f>
        <v>79</v>
      </c>
      <c r="AD981" t="str" cm="1">
        <f t="array" ref="AD981">_xlfn.IFS(AC981="","Unknown",AC981&lt;18,"0-17",AC981&lt;35,"18-34",AC981&lt;50,"35-49",AC981&lt;65,"50-64",TRUE,"65+")</f>
        <v>65+</v>
      </c>
      <c r="AE981">
        <f>IFERROR(_xlfn.XLOOKUP($B981,enrollment!$A$2:$A$801,enrollment!$O$2:$O$801),"")</f>
        <v>6789012345</v>
      </c>
      <c r="AF981">
        <f>IFERROR(_xlfn.XLOOKUP($AE981,providers!$B$2:$B$11,providers!$Q$2:$Q$11),"")</f>
        <v>4.0999999999999996</v>
      </c>
      <c r="AG981" s="1">
        <f t="shared" si="15"/>
        <v>45323</v>
      </c>
    </row>
    <row r="982" spans="1:33" x14ac:dyDescent="0.25">
      <c r="A982" t="s">
        <v>1189</v>
      </c>
      <c r="B982" t="s">
        <v>1185</v>
      </c>
      <c r="C982">
        <v>6789012345</v>
      </c>
      <c r="D982">
        <v>6789012345</v>
      </c>
      <c r="E982" s="1">
        <v>45513</v>
      </c>
      <c r="F982" s="1">
        <v>45513</v>
      </c>
      <c r="G982" s="1">
        <v>45546</v>
      </c>
      <c r="H982" t="s">
        <v>28</v>
      </c>
      <c r="I982">
        <v>11</v>
      </c>
      <c r="J982" t="s">
        <v>47</v>
      </c>
      <c r="K982">
        <v>99213</v>
      </c>
      <c r="O982">
        <v>1</v>
      </c>
      <c r="P982">
        <v>212.92</v>
      </c>
      <c r="Q982">
        <v>157.72</v>
      </c>
      <c r="R982">
        <v>126.18</v>
      </c>
      <c r="S982">
        <v>31.54</v>
      </c>
      <c r="T982" t="s">
        <v>30</v>
      </c>
      <c r="X982" t="s">
        <v>52</v>
      </c>
      <c r="Y982" t="s">
        <v>44</v>
      </c>
      <c r="Z982" t="s">
        <v>39</v>
      </c>
      <c r="AA982" t="str">
        <f>IFERROR(_xlfn.XLOOKUP($J982,avoidable_ed_reference!$A$2:$A$13,avoidable_ed_reference!$C$2:$C$13),"Not Classified")</f>
        <v>Not Classified</v>
      </c>
      <c r="AB982" t="str">
        <f>IFERROR(_xlfn.XLOOKUP($B982,enrollment!$A$2:$A$801,enrollment!$I$2:$I$801),"")</f>
        <v>OH</v>
      </c>
      <c r="AC982">
        <f>IFERROR(_xlfn.XLOOKUP($B982,enrollment!$A$2:$A$801,enrollment!$L$2:$L$801),"")</f>
        <v>79</v>
      </c>
      <c r="AD982" t="str" cm="1">
        <f t="array" ref="AD982">_xlfn.IFS(AC982="","Unknown",AC982&lt;18,"0-17",AC982&lt;35,"18-34",AC982&lt;50,"35-49",AC982&lt;65,"50-64",TRUE,"65+")</f>
        <v>65+</v>
      </c>
      <c r="AE982">
        <f>IFERROR(_xlfn.XLOOKUP($B982,enrollment!$A$2:$A$801,enrollment!$O$2:$O$801),"")</f>
        <v>6789012345</v>
      </c>
      <c r="AF982">
        <f>IFERROR(_xlfn.XLOOKUP($AE982,providers!$B$2:$B$11,providers!$Q$2:$Q$11),"")</f>
        <v>4.0999999999999996</v>
      </c>
      <c r="AG982" s="1">
        <f t="shared" si="15"/>
        <v>45505</v>
      </c>
    </row>
    <row r="983" spans="1:33" x14ac:dyDescent="0.25">
      <c r="A983" t="s">
        <v>1190</v>
      </c>
      <c r="B983" t="s">
        <v>1185</v>
      </c>
      <c r="C983">
        <v>1122334455</v>
      </c>
      <c r="D983">
        <v>1122334455</v>
      </c>
      <c r="E983" s="1">
        <v>45556</v>
      </c>
      <c r="F983" s="1">
        <v>45556</v>
      </c>
      <c r="G983" s="1">
        <v>45586</v>
      </c>
      <c r="H983" t="s">
        <v>28</v>
      </c>
      <c r="I983">
        <v>11</v>
      </c>
      <c r="J983" t="s">
        <v>38</v>
      </c>
      <c r="K983">
        <v>99213</v>
      </c>
      <c r="O983">
        <v>1</v>
      </c>
      <c r="P983">
        <v>197.6</v>
      </c>
      <c r="Q983">
        <v>146.37</v>
      </c>
      <c r="R983">
        <v>117.1</v>
      </c>
      <c r="S983">
        <v>29.27</v>
      </c>
      <c r="T983" t="s">
        <v>545</v>
      </c>
      <c r="X983" t="s">
        <v>52</v>
      </c>
      <c r="Y983" t="s">
        <v>44</v>
      </c>
      <c r="Z983" t="s">
        <v>39</v>
      </c>
      <c r="AA983" t="str">
        <f>IFERROR(_xlfn.XLOOKUP($J983,avoidable_ed_reference!$A$2:$A$13,avoidable_ed_reference!$C$2:$C$13),"Not Classified")</f>
        <v>Not Classified</v>
      </c>
      <c r="AB983" t="str">
        <f>IFERROR(_xlfn.XLOOKUP($B983,enrollment!$A$2:$A$801,enrollment!$I$2:$I$801),"")</f>
        <v>OH</v>
      </c>
      <c r="AC983">
        <f>IFERROR(_xlfn.XLOOKUP($B983,enrollment!$A$2:$A$801,enrollment!$L$2:$L$801),"")</f>
        <v>79</v>
      </c>
      <c r="AD983" t="str" cm="1">
        <f t="array" ref="AD983">_xlfn.IFS(AC983="","Unknown",AC983&lt;18,"0-17",AC983&lt;35,"18-34",AC983&lt;50,"35-49",AC983&lt;65,"50-64",TRUE,"65+")</f>
        <v>65+</v>
      </c>
      <c r="AE983">
        <f>IFERROR(_xlfn.XLOOKUP($B983,enrollment!$A$2:$A$801,enrollment!$O$2:$O$801),"")</f>
        <v>6789012345</v>
      </c>
      <c r="AF983">
        <f>IFERROR(_xlfn.XLOOKUP($AE983,providers!$B$2:$B$11,providers!$Q$2:$Q$11),"")</f>
        <v>4.0999999999999996</v>
      </c>
      <c r="AG983" s="1">
        <f t="shared" si="15"/>
        <v>45536</v>
      </c>
    </row>
    <row r="984" spans="1:33" x14ac:dyDescent="0.25">
      <c r="A984" t="s">
        <v>1191</v>
      </c>
      <c r="B984" t="s">
        <v>1185</v>
      </c>
      <c r="C984">
        <v>6789012345</v>
      </c>
      <c r="D984">
        <v>6789012345</v>
      </c>
      <c r="E984" s="1">
        <v>45540</v>
      </c>
      <c r="F984" s="1">
        <v>45540</v>
      </c>
      <c r="G984" s="1">
        <v>45575</v>
      </c>
      <c r="H984" t="s">
        <v>28</v>
      </c>
      <c r="I984">
        <v>11</v>
      </c>
      <c r="J984" t="s">
        <v>35</v>
      </c>
      <c r="K984">
        <v>99213</v>
      </c>
      <c r="O984">
        <v>1</v>
      </c>
      <c r="P984">
        <v>162.57</v>
      </c>
      <c r="Q984">
        <v>120.42</v>
      </c>
      <c r="R984">
        <v>96.34</v>
      </c>
      <c r="S984">
        <v>24.08</v>
      </c>
      <c r="T984" t="s">
        <v>30</v>
      </c>
      <c r="X984" t="s">
        <v>52</v>
      </c>
      <c r="Y984" t="s">
        <v>44</v>
      </c>
      <c r="Z984" t="s">
        <v>39</v>
      </c>
      <c r="AA984" t="str">
        <f>IFERROR(_xlfn.XLOOKUP($J984,avoidable_ed_reference!$A$2:$A$13,avoidable_ed_reference!$C$2:$C$13),"Not Classified")</f>
        <v>Avoidable</v>
      </c>
      <c r="AB984" t="str">
        <f>IFERROR(_xlfn.XLOOKUP($B984,enrollment!$A$2:$A$801,enrollment!$I$2:$I$801),"")</f>
        <v>OH</v>
      </c>
      <c r="AC984">
        <f>IFERROR(_xlfn.XLOOKUP($B984,enrollment!$A$2:$A$801,enrollment!$L$2:$L$801),"")</f>
        <v>79</v>
      </c>
      <c r="AD984" t="str" cm="1">
        <f t="array" ref="AD984">_xlfn.IFS(AC984="","Unknown",AC984&lt;18,"0-17",AC984&lt;35,"18-34",AC984&lt;50,"35-49",AC984&lt;65,"50-64",TRUE,"65+")</f>
        <v>65+</v>
      </c>
      <c r="AE984">
        <f>IFERROR(_xlfn.XLOOKUP($B984,enrollment!$A$2:$A$801,enrollment!$O$2:$O$801),"")</f>
        <v>6789012345</v>
      </c>
      <c r="AF984">
        <f>IFERROR(_xlfn.XLOOKUP($AE984,providers!$B$2:$B$11,providers!$Q$2:$Q$11),"")</f>
        <v>4.0999999999999996</v>
      </c>
      <c r="AG984" s="1">
        <f t="shared" si="15"/>
        <v>45536</v>
      </c>
    </row>
    <row r="985" spans="1:33" x14ac:dyDescent="0.25">
      <c r="A985" t="s">
        <v>1192</v>
      </c>
      <c r="B985" t="s">
        <v>1193</v>
      </c>
      <c r="C985">
        <v>2345678901</v>
      </c>
      <c r="D985">
        <v>2345678901</v>
      </c>
      <c r="E985" s="1">
        <v>45529</v>
      </c>
      <c r="F985" s="1">
        <v>45529</v>
      </c>
      <c r="G985" s="1">
        <v>45559</v>
      </c>
      <c r="H985" t="s">
        <v>28</v>
      </c>
      <c r="I985">
        <v>11</v>
      </c>
      <c r="J985" t="s">
        <v>38</v>
      </c>
      <c r="K985">
        <v>99213</v>
      </c>
      <c r="O985">
        <v>1</v>
      </c>
      <c r="P985">
        <v>217.62</v>
      </c>
      <c r="Q985">
        <v>161.19999999999999</v>
      </c>
      <c r="R985">
        <v>128.96</v>
      </c>
      <c r="S985">
        <v>32.24</v>
      </c>
      <c r="T985" t="s">
        <v>30</v>
      </c>
      <c r="X985" t="s">
        <v>233</v>
      </c>
      <c r="Y985" t="s">
        <v>32</v>
      </c>
      <c r="Z985" t="s">
        <v>39</v>
      </c>
      <c r="AA985" t="str">
        <f>IFERROR(_xlfn.XLOOKUP($J985,avoidable_ed_reference!$A$2:$A$13,avoidable_ed_reference!$C$2:$C$13),"Not Classified")</f>
        <v>Not Classified</v>
      </c>
      <c r="AB985" t="str">
        <f>IFERROR(_xlfn.XLOOKUP($B985,enrollment!$A$2:$A$801,enrollment!$I$2:$I$801),"")</f>
        <v>OH</v>
      </c>
      <c r="AC985">
        <f>IFERROR(_xlfn.XLOOKUP($B985,enrollment!$A$2:$A$801,enrollment!$L$2:$L$801),"")</f>
        <v>78</v>
      </c>
      <c r="AD985" t="str" cm="1">
        <f t="array" ref="AD985">_xlfn.IFS(AC985="","Unknown",AC985&lt;18,"0-17",AC985&lt;35,"18-34",AC985&lt;50,"35-49",AC985&lt;65,"50-64",TRUE,"65+")</f>
        <v>65+</v>
      </c>
      <c r="AE985">
        <f>IFERROR(_xlfn.XLOOKUP($B985,enrollment!$A$2:$A$801,enrollment!$O$2:$O$801),"")</f>
        <v>2345678901</v>
      </c>
      <c r="AF985">
        <f>IFERROR(_xlfn.XLOOKUP($AE985,providers!$B$2:$B$11,providers!$Q$2:$Q$11),"")</f>
        <v>4.2</v>
      </c>
      <c r="AG985" s="1">
        <f t="shared" si="15"/>
        <v>45505</v>
      </c>
    </row>
    <row r="986" spans="1:33" x14ac:dyDescent="0.25">
      <c r="A986" t="s">
        <v>1194</v>
      </c>
      <c r="B986" t="s">
        <v>1193</v>
      </c>
      <c r="C986">
        <v>2345678901</v>
      </c>
      <c r="D986">
        <v>2345678901</v>
      </c>
      <c r="E986" s="1">
        <v>45523</v>
      </c>
      <c r="F986" s="1">
        <v>45523</v>
      </c>
      <c r="G986" s="1">
        <v>45555</v>
      </c>
      <c r="H986" t="s">
        <v>28</v>
      </c>
      <c r="I986">
        <v>22</v>
      </c>
      <c r="J986" t="s">
        <v>29</v>
      </c>
      <c r="K986">
        <v>90837</v>
      </c>
      <c r="O986">
        <v>1</v>
      </c>
      <c r="P986">
        <v>269.95999999999998</v>
      </c>
      <c r="Q986">
        <v>199.97</v>
      </c>
      <c r="R986">
        <v>159.97999999999999</v>
      </c>
      <c r="S986">
        <v>39.99</v>
      </c>
      <c r="T986" t="s">
        <v>30</v>
      </c>
      <c r="X986" t="s">
        <v>233</v>
      </c>
      <c r="Y986" t="s">
        <v>32</v>
      </c>
      <c r="Z986" t="s">
        <v>33</v>
      </c>
      <c r="AA986" t="str">
        <f>IFERROR(_xlfn.XLOOKUP($J986,avoidable_ed_reference!$A$2:$A$13,avoidable_ed_reference!$C$2:$C$13),"Not Classified")</f>
        <v>Potentially Avoidable</v>
      </c>
      <c r="AB986" t="str">
        <f>IFERROR(_xlfn.XLOOKUP($B986,enrollment!$A$2:$A$801,enrollment!$I$2:$I$801),"")</f>
        <v>OH</v>
      </c>
      <c r="AC986">
        <f>IFERROR(_xlfn.XLOOKUP($B986,enrollment!$A$2:$A$801,enrollment!$L$2:$L$801),"")</f>
        <v>78</v>
      </c>
      <c r="AD986" t="str" cm="1">
        <f t="array" ref="AD986">_xlfn.IFS(AC986="","Unknown",AC986&lt;18,"0-17",AC986&lt;35,"18-34",AC986&lt;50,"35-49",AC986&lt;65,"50-64",TRUE,"65+")</f>
        <v>65+</v>
      </c>
      <c r="AE986">
        <f>IFERROR(_xlfn.XLOOKUP($B986,enrollment!$A$2:$A$801,enrollment!$O$2:$O$801),"")</f>
        <v>2345678901</v>
      </c>
      <c r="AF986">
        <f>IFERROR(_xlfn.XLOOKUP($AE986,providers!$B$2:$B$11,providers!$Q$2:$Q$11),"")</f>
        <v>4.2</v>
      </c>
      <c r="AG986" s="1">
        <f t="shared" si="15"/>
        <v>45505</v>
      </c>
    </row>
    <row r="987" spans="1:33" x14ac:dyDescent="0.25">
      <c r="A987" t="s">
        <v>1195</v>
      </c>
      <c r="B987" t="s">
        <v>1193</v>
      </c>
      <c r="C987">
        <v>2345678901</v>
      </c>
      <c r="D987">
        <v>2345678901</v>
      </c>
      <c r="E987" s="1">
        <v>45604</v>
      </c>
      <c r="F987" s="1">
        <v>45604</v>
      </c>
      <c r="G987" s="1">
        <v>45621</v>
      </c>
      <c r="H987" t="s">
        <v>28</v>
      </c>
      <c r="I987">
        <v>22</v>
      </c>
      <c r="J987" t="s">
        <v>29</v>
      </c>
      <c r="K987">
        <v>90837</v>
      </c>
      <c r="O987">
        <v>1</v>
      </c>
      <c r="P987">
        <v>226.67</v>
      </c>
      <c r="Q987">
        <v>167.9</v>
      </c>
      <c r="R987">
        <v>134.32</v>
      </c>
      <c r="S987">
        <v>33.58</v>
      </c>
      <c r="T987" t="s">
        <v>30</v>
      </c>
      <c r="X987" t="s">
        <v>233</v>
      </c>
      <c r="Y987" t="s">
        <v>32</v>
      </c>
      <c r="Z987" t="s">
        <v>33</v>
      </c>
      <c r="AA987" t="str">
        <f>IFERROR(_xlfn.XLOOKUP($J987,avoidable_ed_reference!$A$2:$A$13,avoidable_ed_reference!$C$2:$C$13),"Not Classified")</f>
        <v>Potentially Avoidable</v>
      </c>
      <c r="AB987" t="str">
        <f>IFERROR(_xlfn.XLOOKUP($B987,enrollment!$A$2:$A$801,enrollment!$I$2:$I$801),"")</f>
        <v>OH</v>
      </c>
      <c r="AC987">
        <f>IFERROR(_xlfn.XLOOKUP($B987,enrollment!$A$2:$A$801,enrollment!$L$2:$L$801),"")</f>
        <v>78</v>
      </c>
      <c r="AD987" t="str" cm="1">
        <f t="array" ref="AD987">_xlfn.IFS(AC987="","Unknown",AC987&lt;18,"0-17",AC987&lt;35,"18-34",AC987&lt;50,"35-49",AC987&lt;65,"50-64",TRUE,"65+")</f>
        <v>65+</v>
      </c>
      <c r="AE987">
        <f>IFERROR(_xlfn.XLOOKUP($B987,enrollment!$A$2:$A$801,enrollment!$O$2:$O$801),"")</f>
        <v>2345678901</v>
      </c>
      <c r="AF987">
        <f>IFERROR(_xlfn.XLOOKUP($AE987,providers!$B$2:$B$11,providers!$Q$2:$Q$11),"")</f>
        <v>4.2</v>
      </c>
      <c r="AG987" s="1">
        <f t="shared" si="15"/>
        <v>45597</v>
      </c>
    </row>
    <row r="988" spans="1:33" x14ac:dyDescent="0.25">
      <c r="A988" t="s">
        <v>1196</v>
      </c>
      <c r="B988" t="s">
        <v>1193</v>
      </c>
      <c r="C988">
        <v>2345678901</v>
      </c>
      <c r="D988">
        <v>2345678901</v>
      </c>
      <c r="E988" s="1">
        <v>45418</v>
      </c>
      <c r="F988" s="1">
        <v>45418</v>
      </c>
      <c r="G988" s="1">
        <v>45451</v>
      </c>
      <c r="H988" t="s">
        <v>28</v>
      </c>
      <c r="I988">
        <v>11</v>
      </c>
      <c r="J988" t="s">
        <v>35</v>
      </c>
      <c r="K988">
        <v>99213</v>
      </c>
      <c r="O988">
        <v>1</v>
      </c>
      <c r="P988">
        <v>179.56</v>
      </c>
      <c r="Q988">
        <v>133.01</v>
      </c>
      <c r="R988">
        <v>106.41</v>
      </c>
      <c r="S988">
        <v>26.6</v>
      </c>
      <c r="T988" t="s">
        <v>30</v>
      </c>
      <c r="X988" t="s">
        <v>233</v>
      </c>
      <c r="Y988" t="s">
        <v>32</v>
      </c>
      <c r="Z988" t="s">
        <v>39</v>
      </c>
      <c r="AA988" t="str">
        <f>IFERROR(_xlfn.XLOOKUP($J988,avoidable_ed_reference!$A$2:$A$13,avoidable_ed_reference!$C$2:$C$13),"Not Classified")</f>
        <v>Avoidable</v>
      </c>
      <c r="AB988" t="str">
        <f>IFERROR(_xlfn.XLOOKUP($B988,enrollment!$A$2:$A$801,enrollment!$I$2:$I$801),"")</f>
        <v>OH</v>
      </c>
      <c r="AC988">
        <f>IFERROR(_xlfn.XLOOKUP($B988,enrollment!$A$2:$A$801,enrollment!$L$2:$L$801),"")</f>
        <v>78</v>
      </c>
      <c r="AD988" t="str" cm="1">
        <f t="array" ref="AD988">_xlfn.IFS(AC988="","Unknown",AC988&lt;18,"0-17",AC988&lt;35,"18-34",AC988&lt;50,"35-49",AC988&lt;65,"50-64",TRUE,"65+")</f>
        <v>65+</v>
      </c>
      <c r="AE988">
        <f>IFERROR(_xlfn.XLOOKUP($B988,enrollment!$A$2:$A$801,enrollment!$O$2:$O$801),"")</f>
        <v>2345678901</v>
      </c>
      <c r="AF988">
        <f>IFERROR(_xlfn.XLOOKUP($AE988,providers!$B$2:$B$11,providers!$Q$2:$Q$11),"")</f>
        <v>4.2</v>
      </c>
      <c r="AG988" s="1">
        <f t="shared" si="15"/>
        <v>45413</v>
      </c>
    </row>
    <row r="989" spans="1:33" x14ac:dyDescent="0.25">
      <c r="A989" t="s">
        <v>1197</v>
      </c>
      <c r="B989" t="s">
        <v>1193</v>
      </c>
      <c r="C989">
        <v>7890123456</v>
      </c>
      <c r="D989">
        <v>7890123456</v>
      </c>
      <c r="E989" s="1">
        <v>45600</v>
      </c>
      <c r="F989" s="1">
        <v>45600</v>
      </c>
      <c r="G989" s="1">
        <v>45620</v>
      </c>
      <c r="H989" t="s">
        <v>59</v>
      </c>
      <c r="J989" t="s">
        <v>47</v>
      </c>
      <c r="L989" s="2" t="s">
        <v>82</v>
      </c>
      <c r="M989" t="s">
        <v>83</v>
      </c>
      <c r="N989" t="s">
        <v>84</v>
      </c>
      <c r="O989">
        <v>1</v>
      </c>
      <c r="P989">
        <v>1129.07</v>
      </c>
      <c r="Q989">
        <v>1026.43</v>
      </c>
      <c r="R989">
        <v>821.14</v>
      </c>
      <c r="S989">
        <v>205.29</v>
      </c>
      <c r="T989" t="s">
        <v>30</v>
      </c>
      <c r="X989" t="s">
        <v>233</v>
      </c>
      <c r="Y989" t="s">
        <v>32</v>
      </c>
      <c r="Z989" t="s">
        <v>64</v>
      </c>
      <c r="AA989" t="str">
        <f>IFERROR(_xlfn.XLOOKUP($J989,avoidable_ed_reference!$A$2:$A$13,avoidable_ed_reference!$C$2:$C$13),"Not Classified")</f>
        <v>Not Classified</v>
      </c>
      <c r="AB989" t="str">
        <f>IFERROR(_xlfn.XLOOKUP($B989,enrollment!$A$2:$A$801,enrollment!$I$2:$I$801),"")</f>
        <v>OH</v>
      </c>
      <c r="AC989">
        <f>IFERROR(_xlfn.XLOOKUP($B989,enrollment!$A$2:$A$801,enrollment!$L$2:$L$801),"")</f>
        <v>78</v>
      </c>
      <c r="AD989" t="str" cm="1">
        <f t="array" ref="AD989">_xlfn.IFS(AC989="","Unknown",AC989&lt;18,"0-17",AC989&lt;35,"18-34",AC989&lt;50,"35-49",AC989&lt;65,"50-64",TRUE,"65+")</f>
        <v>65+</v>
      </c>
      <c r="AE989">
        <f>IFERROR(_xlfn.XLOOKUP($B989,enrollment!$A$2:$A$801,enrollment!$O$2:$O$801),"")</f>
        <v>2345678901</v>
      </c>
      <c r="AF989">
        <f>IFERROR(_xlfn.XLOOKUP($AE989,providers!$B$2:$B$11,providers!$Q$2:$Q$11),"")</f>
        <v>4.2</v>
      </c>
      <c r="AG989" s="1">
        <f t="shared" si="15"/>
        <v>45597</v>
      </c>
    </row>
    <row r="990" spans="1:33" x14ac:dyDescent="0.25">
      <c r="A990" t="s">
        <v>1198</v>
      </c>
      <c r="B990" t="s">
        <v>1199</v>
      </c>
      <c r="C990">
        <v>8901234567</v>
      </c>
      <c r="D990">
        <v>8901234567</v>
      </c>
      <c r="E990" s="1">
        <v>45594</v>
      </c>
      <c r="F990" s="1">
        <v>45594</v>
      </c>
      <c r="G990" s="1">
        <v>45621</v>
      </c>
      <c r="H990" t="s">
        <v>28</v>
      </c>
      <c r="I990">
        <v>11</v>
      </c>
      <c r="J990" t="s">
        <v>38</v>
      </c>
      <c r="K990">
        <v>99213</v>
      </c>
      <c r="O990">
        <v>1</v>
      </c>
      <c r="P990">
        <v>211.79</v>
      </c>
      <c r="Q990">
        <v>156.88</v>
      </c>
      <c r="R990">
        <v>125.5</v>
      </c>
      <c r="S990">
        <v>31.38</v>
      </c>
      <c r="T990" t="s">
        <v>30</v>
      </c>
      <c r="X990" t="s">
        <v>43</v>
      </c>
      <c r="Y990" t="s">
        <v>44</v>
      </c>
      <c r="Z990" t="s">
        <v>39</v>
      </c>
      <c r="AA990" t="str">
        <f>IFERROR(_xlfn.XLOOKUP($J990,avoidable_ed_reference!$A$2:$A$13,avoidable_ed_reference!$C$2:$C$13),"Not Classified")</f>
        <v>Not Classified</v>
      </c>
      <c r="AB990" t="str">
        <f>IFERROR(_xlfn.XLOOKUP($B990,enrollment!$A$2:$A$801,enrollment!$I$2:$I$801),"")</f>
        <v>GA</v>
      </c>
      <c r="AC990">
        <f>IFERROR(_xlfn.XLOOKUP($B990,enrollment!$A$2:$A$801,enrollment!$L$2:$L$801),"")</f>
        <v>53</v>
      </c>
      <c r="AD990" t="str" cm="1">
        <f t="array" ref="AD990">_xlfn.IFS(AC990="","Unknown",AC990&lt;18,"0-17",AC990&lt;35,"18-34",AC990&lt;50,"35-49",AC990&lt;65,"50-64",TRUE,"65+")</f>
        <v>50-64</v>
      </c>
      <c r="AE990">
        <f>IFERROR(_xlfn.XLOOKUP($B990,enrollment!$A$2:$A$801,enrollment!$O$2:$O$801),"")</f>
        <v>8901234567</v>
      </c>
      <c r="AF990">
        <f>IFERROR(_xlfn.XLOOKUP($AE990,providers!$B$2:$B$11,providers!$Q$2:$Q$11),"")</f>
        <v>3.7</v>
      </c>
      <c r="AG990" s="1">
        <f t="shared" si="15"/>
        <v>45566</v>
      </c>
    </row>
    <row r="991" spans="1:33" x14ac:dyDescent="0.25">
      <c r="A991" t="s">
        <v>1200</v>
      </c>
      <c r="B991" t="s">
        <v>1199</v>
      </c>
      <c r="C991">
        <v>3456789012</v>
      </c>
      <c r="D991">
        <v>3456789012</v>
      </c>
      <c r="E991" s="1">
        <v>45336</v>
      </c>
      <c r="F991" s="1">
        <v>45336</v>
      </c>
      <c r="G991" s="1">
        <v>45368</v>
      </c>
      <c r="H991" t="s">
        <v>67</v>
      </c>
      <c r="I991">
        <v>21</v>
      </c>
      <c r="J991" t="s">
        <v>99</v>
      </c>
      <c r="K991">
        <v>99223</v>
      </c>
      <c r="O991">
        <v>1</v>
      </c>
      <c r="P991">
        <v>23027.64</v>
      </c>
      <c r="Q991">
        <v>14856.54</v>
      </c>
      <c r="R991">
        <v>11885.23</v>
      </c>
      <c r="S991">
        <v>2971.31</v>
      </c>
      <c r="T991" t="s">
        <v>30</v>
      </c>
      <c r="V991">
        <v>1</v>
      </c>
      <c r="W991" s="2" t="s">
        <v>68</v>
      </c>
      <c r="X991" t="s">
        <v>43</v>
      </c>
      <c r="Y991" t="s">
        <v>44</v>
      </c>
      <c r="Z991" t="s">
        <v>69</v>
      </c>
      <c r="AA991" t="str">
        <f>IFERROR(_xlfn.XLOOKUP($J991,avoidable_ed_reference!$A$2:$A$13,avoidable_ed_reference!$C$2:$C$13),"Not Classified")</f>
        <v>Not Classified</v>
      </c>
      <c r="AB991" t="str">
        <f>IFERROR(_xlfn.XLOOKUP($B991,enrollment!$A$2:$A$801,enrollment!$I$2:$I$801),"")</f>
        <v>GA</v>
      </c>
      <c r="AC991">
        <f>IFERROR(_xlfn.XLOOKUP($B991,enrollment!$A$2:$A$801,enrollment!$L$2:$L$801),"")</f>
        <v>53</v>
      </c>
      <c r="AD991" t="str" cm="1">
        <f t="array" ref="AD991">_xlfn.IFS(AC991="","Unknown",AC991&lt;18,"0-17",AC991&lt;35,"18-34",AC991&lt;50,"35-49",AC991&lt;65,"50-64",TRUE,"65+")</f>
        <v>50-64</v>
      </c>
      <c r="AE991">
        <f>IFERROR(_xlfn.XLOOKUP($B991,enrollment!$A$2:$A$801,enrollment!$O$2:$O$801),"")</f>
        <v>8901234567</v>
      </c>
      <c r="AF991">
        <f>IFERROR(_xlfn.XLOOKUP($AE991,providers!$B$2:$B$11,providers!$Q$2:$Q$11),"")</f>
        <v>3.7</v>
      </c>
      <c r="AG991" s="1">
        <f t="shared" si="15"/>
        <v>45323</v>
      </c>
    </row>
    <row r="992" spans="1:33" x14ac:dyDescent="0.25">
      <c r="A992" t="s">
        <v>1201</v>
      </c>
      <c r="B992" t="s">
        <v>1199</v>
      </c>
      <c r="C992">
        <v>9012345678</v>
      </c>
      <c r="D992">
        <v>9012345678</v>
      </c>
      <c r="E992" s="1">
        <v>45622</v>
      </c>
      <c r="F992" s="1">
        <v>45622</v>
      </c>
      <c r="G992" s="1">
        <v>45644</v>
      </c>
      <c r="H992" t="s">
        <v>67</v>
      </c>
      <c r="I992">
        <v>21</v>
      </c>
      <c r="J992" t="s">
        <v>99</v>
      </c>
      <c r="K992">
        <v>99223</v>
      </c>
      <c r="O992">
        <v>1</v>
      </c>
      <c r="P992">
        <v>21302.53</v>
      </c>
      <c r="Q992">
        <v>13743.57</v>
      </c>
      <c r="R992">
        <v>10994.86</v>
      </c>
      <c r="S992">
        <v>2748.71</v>
      </c>
      <c r="T992" t="s">
        <v>30</v>
      </c>
      <c r="V992">
        <v>1</v>
      </c>
      <c r="W992" s="2" t="s">
        <v>68</v>
      </c>
      <c r="X992" t="s">
        <v>43</v>
      </c>
      <c r="Y992" t="s">
        <v>44</v>
      </c>
      <c r="Z992" t="s">
        <v>69</v>
      </c>
      <c r="AA992" t="str">
        <f>IFERROR(_xlfn.XLOOKUP($J992,avoidable_ed_reference!$A$2:$A$13,avoidable_ed_reference!$C$2:$C$13),"Not Classified")</f>
        <v>Not Classified</v>
      </c>
      <c r="AB992" t="str">
        <f>IFERROR(_xlfn.XLOOKUP($B992,enrollment!$A$2:$A$801,enrollment!$I$2:$I$801),"")</f>
        <v>GA</v>
      </c>
      <c r="AC992">
        <f>IFERROR(_xlfn.XLOOKUP($B992,enrollment!$A$2:$A$801,enrollment!$L$2:$L$801),"")</f>
        <v>53</v>
      </c>
      <c r="AD992" t="str" cm="1">
        <f t="array" ref="AD992">_xlfn.IFS(AC992="","Unknown",AC992&lt;18,"0-17",AC992&lt;35,"18-34",AC992&lt;50,"35-49",AC992&lt;65,"50-64",TRUE,"65+")</f>
        <v>50-64</v>
      </c>
      <c r="AE992">
        <f>IFERROR(_xlfn.XLOOKUP($B992,enrollment!$A$2:$A$801,enrollment!$O$2:$O$801),"")</f>
        <v>8901234567</v>
      </c>
      <c r="AF992">
        <f>IFERROR(_xlfn.XLOOKUP($AE992,providers!$B$2:$B$11,providers!$Q$2:$Q$11),"")</f>
        <v>3.7</v>
      </c>
      <c r="AG992" s="1">
        <f t="shared" si="15"/>
        <v>45597</v>
      </c>
    </row>
    <row r="993" spans="1:33" x14ac:dyDescent="0.25">
      <c r="A993" t="s">
        <v>1202</v>
      </c>
      <c r="B993" t="s">
        <v>1199</v>
      </c>
      <c r="C993">
        <v>8901234567</v>
      </c>
      <c r="D993">
        <v>8901234567</v>
      </c>
      <c r="E993" s="1">
        <v>45480</v>
      </c>
      <c r="F993" s="1">
        <v>45480</v>
      </c>
      <c r="G993" s="1">
        <v>45511</v>
      </c>
      <c r="H993" t="s">
        <v>28</v>
      </c>
      <c r="I993">
        <v>11</v>
      </c>
      <c r="J993" t="s">
        <v>47</v>
      </c>
      <c r="K993">
        <v>99213</v>
      </c>
      <c r="O993">
        <v>1</v>
      </c>
      <c r="P993">
        <v>204.38</v>
      </c>
      <c r="Q993">
        <v>151.38999999999999</v>
      </c>
      <c r="R993">
        <v>121.11</v>
      </c>
      <c r="S993">
        <v>30.28</v>
      </c>
      <c r="T993" t="s">
        <v>30</v>
      </c>
      <c r="X993" t="s">
        <v>43</v>
      </c>
      <c r="Y993" t="s">
        <v>44</v>
      </c>
      <c r="Z993" t="s">
        <v>39</v>
      </c>
      <c r="AA993" t="str">
        <f>IFERROR(_xlfn.XLOOKUP($J993,avoidable_ed_reference!$A$2:$A$13,avoidable_ed_reference!$C$2:$C$13),"Not Classified")</f>
        <v>Not Classified</v>
      </c>
      <c r="AB993" t="str">
        <f>IFERROR(_xlfn.XLOOKUP($B993,enrollment!$A$2:$A$801,enrollment!$I$2:$I$801),"")</f>
        <v>GA</v>
      </c>
      <c r="AC993">
        <f>IFERROR(_xlfn.XLOOKUP($B993,enrollment!$A$2:$A$801,enrollment!$L$2:$L$801),"")</f>
        <v>53</v>
      </c>
      <c r="AD993" t="str" cm="1">
        <f t="array" ref="AD993">_xlfn.IFS(AC993="","Unknown",AC993&lt;18,"0-17",AC993&lt;35,"18-34",AC993&lt;50,"35-49",AC993&lt;65,"50-64",TRUE,"65+")</f>
        <v>50-64</v>
      </c>
      <c r="AE993">
        <f>IFERROR(_xlfn.XLOOKUP($B993,enrollment!$A$2:$A$801,enrollment!$O$2:$O$801),"")</f>
        <v>8901234567</v>
      </c>
      <c r="AF993">
        <f>IFERROR(_xlfn.XLOOKUP($AE993,providers!$B$2:$B$11,providers!$Q$2:$Q$11),"")</f>
        <v>3.7</v>
      </c>
      <c r="AG993" s="1">
        <f t="shared" si="15"/>
        <v>45474</v>
      </c>
    </row>
    <row r="994" spans="1:33" x14ac:dyDescent="0.25">
      <c r="A994" t="s">
        <v>1203</v>
      </c>
      <c r="B994" t="s">
        <v>1199</v>
      </c>
      <c r="C994">
        <v>3456789012</v>
      </c>
      <c r="D994">
        <v>3456789012</v>
      </c>
      <c r="E994" s="1">
        <v>45606</v>
      </c>
      <c r="F994" s="1">
        <v>45606</v>
      </c>
      <c r="G994" s="1">
        <v>45636</v>
      </c>
      <c r="H994" t="s">
        <v>67</v>
      </c>
      <c r="I994">
        <v>21</v>
      </c>
      <c r="J994" t="s">
        <v>99</v>
      </c>
      <c r="K994">
        <v>99223</v>
      </c>
      <c r="O994">
        <v>1</v>
      </c>
      <c r="P994">
        <v>24351.759999999998</v>
      </c>
      <c r="Q994">
        <v>15710.81</v>
      </c>
      <c r="R994">
        <v>12568.65</v>
      </c>
      <c r="S994">
        <v>3142.16</v>
      </c>
      <c r="T994" t="s">
        <v>30</v>
      </c>
      <c r="V994">
        <v>1</v>
      </c>
      <c r="W994" s="2" t="s">
        <v>68</v>
      </c>
      <c r="X994" t="s">
        <v>43</v>
      </c>
      <c r="Y994" t="s">
        <v>44</v>
      </c>
      <c r="Z994" t="s">
        <v>69</v>
      </c>
      <c r="AA994" t="str">
        <f>IFERROR(_xlfn.XLOOKUP($J994,avoidable_ed_reference!$A$2:$A$13,avoidable_ed_reference!$C$2:$C$13),"Not Classified")</f>
        <v>Not Classified</v>
      </c>
      <c r="AB994" t="str">
        <f>IFERROR(_xlfn.XLOOKUP($B994,enrollment!$A$2:$A$801,enrollment!$I$2:$I$801),"")</f>
        <v>GA</v>
      </c>
      <c r="AC994">
        <f>IFERROR(_xlfn.XLOOKUP($B994,enrollment!$A$2:$A$801,enrollment!$L$2:$L$801),"")</f>
        <v>53</v>
      </c>
      <c r="AD994" t="str" cm="1">
        <f t="array" ref="AD994">_xlfn.IFS(AC994="","Unknown",AC994&lt;18,"0-17",AC994&lt;35,"18-34",AC994&lt;50,"35-49",AC994&lt;65,"50-64",TRUE,"65+")</f>
        <v>50-64</v>
      </c>
      <c r="AE994">
        <f>IFERROR(_xlfn.XLOOKUP($B994,enrollment!$A$2:$A$801,enrollment!$O$2:$O$801),"")</f>
        <v>8901234567</v>
      </c>
      <c r="AF994">
        <f>IFERROR(_xlfn.XLOOKUP($AE994,providers!$B$2:$B$11,providers!$Q$2:$Q$11),"")</f>
        <v>3.7</v>
      </c>
      <c r="AG994" s="1">
        <f t="shared" si="15"/>
        <v>45597</v>
      </c>
    </row>
    <row r="995" spans="1:33" x14ac:dyDescent="0.25">
      <c r="A995" t="s">
        <v>1204</v>
      </c>
      <c r="B995" t="s">
        <v>1199</v>
      </c>
      <c r="C995">
        <v>2345678901</v>
      </c>
      <c r="D995">
        <v>2345678901</v>
      </c>
      <c r="E995" s="1">
        <v>45305</v>
      </c>
      <c r="F995" s="1">
        <v>45305</v>
      </c>
      <c r="G995" s="1">
        <v>45333</v>
      </c>
      <c r="H995" t="s">
        <v>28</v>
      </c>
      <c r="I995">
        <v>22</v>
      </c>
      <c r="J995" t="s">
        <v>29</v>
      </c>
      <c r="K995">
        <v>90837</v>
      </c>
      <c r="O995">
        <v>1</v>
      </c>
      <c r="P995">
        <v>234.25</v>
      </c>
      <c r="Q995">
        <v>173.52</v>
      </c>
      <c r="R995">
        <v>138.82</v>
      </c>
      <c r="S995">
        <v>34.700000000000003</v>
      </c>
      <c r="T995" t="s">
        <v>30</v>
      </c>
      <c r="X995" t="s">
        <v>43</v>
      </c>
      <c r="Y995" t="s">
        <v>44</v>
      </c>
      <c r="Z995" t="s">
        <v>33</v>
      </c>
      <c r="AA995" t="str">
        <f>IFERROR(_xlfn.XLOOKUP($J995,avoidable_ed_reference!$A$2:$A$13,avoidable_ed_reference!$C$2:$C$13),"Not Classified")</f>
        <v>Potentially Avoidable</v>
      </c>
      <c r="AB995" t="str">
        <f>IFERROR(_xlfn.XLOOKUP($B995,enrollment!$A$2:$A$801,enrollment!$I$2:$I$801),"")</f>
        <v>GA</v>
      </c>
      <c r="AC995">
        <f>IFERROR(_xlfn.XLOOKUP($B995,enrollment!$A$2:$A$801,enrollment!$L$2:$L$801),"")</f>
        <v>53</v>
      </c>
      <c r="AD995" t="str" cm="1">
        <f t="array" ref="AD995">_xlfn.IFS(AC995="","Unknown",AC995&lt;18,"0-17",AC995&lt;35,"18-34",AC995&lt;50,"35-49",AC995&lt;65,"50-64",TRUE,"65+")</f>
        <v>50-64</v>
      </c>
      <c r="AE995">
        <f>IFERROR(_xlfn.XLOOKUP($B995,enrollment!$A$2:$A$801,enrollment!$O$2:$O$801),"")</f>
        <v>8901234567</v>
      </c>
      <c r="AF995">
        <f>IFERROR(_xlfn.XLOOKUP($AE995,providers!$B$2:$B$11,providers!$Q$2:$Q$11),"")</f>
        <v>3.7</v>
      </c>
      <c r="AG995" s="1">
        <f t="shared" si="15"/>
        <v>45292</v>
      </c>
    </row>
    <row r="996" spans="1:33" x14ac:dyDescent="0.25">
      <c r="A996" t="s">
        <v>1205</v>
      </c>
      <c r="B996" t="s">
        <v>1199</v>
      </c>
      <c r="C996">
        <v>8901234567</v>
      </c>
      <c r="D996">
        <v>8901234567</v>
      </c>
      <c r="E996" s="1">
        <v>45607</v>
      </c>
      <c r="F996" s="1">
        <v>45607</v>
      </c>
      <c r="G996" s="1">
        <v>45626</v>
      </c>
      <c r="H996" t="s">
        <v>28</v>
      </c>
      <c r="I996">
        <v>11</v>
      </c>
      <c r="J996" t="s">
        <v>35</v>
      </c>
      <c r="K996">
        <v>99213</v>
      </c>
      <c r="O996">
        <v>1</v>
      </c>
      <c r="P996">
        <v>222.97</v>
      </c>
      <c r="Q996">
        <v>165.16</v>
      </c>
      <c r="R996">
        <v>132.13</v>
      </c>
      <c r="S996">
        <v>33.03</v>
      </c>
      <c r="T996" t="s">
        <v>30</v>
      </c>
      <c r="X996" t="s">
        <v>43</v>
      </c>
      <c r="Y996" t="s">
        <v>44</v>
      </c>
      <c r="Z996" t="s">
        <v>39</v>
      </c>
      <c r="AA996" t="str">
        <f>IFERROR(_xlfn.XLOOKUP($J996,avoidable_ed_reference!$A$2:$A$13,avoidable_ed_reference!$C$2:$C$13),"Not Classified")</f>
        <v>Avoidable</v>
      </c>
      <c r="AB996" t="str">
        <f>IFERROR(_xlfn.XLOOKUP($B996,enrollment!$A$2:$A$801,enrollment!$I$2:$I$801),"")</f>
        <v>GA</v>
      </c>
      <c r="AC996">
        <f>IFERROR(_xlfn.XLOOKUP($B996,enrollment!$A$2:$A$801,enrollment!$L$2:$L$801),"")</f>
        <v>53</v>
      </c>
      <c r="AD996" t="str" cm="1">
        <f t="array" ref="AD996">_xlfn.IFS(AC996="","Unknown",AC996&lt;18,"0-17",AC996&lt;35,"18-34",AC996&lt;50,"35-49",AC996&lt;65,"50-64",TRUE,"65+")</f>
        <v>50-64</v>
      </c>
      <c r="AE996">
        <f>IFERROR(_xlfn.XLOOKUP($B996,enrollment!$A$2:$A$801,enrollment!$O$2:$O$801),"")</f>
        <v>8901234567</v>
      </c>
      <c r="AF996">
        <f>IFERROR(_xlfn.XLOOKUP($AE996,providers!$B$2:$B$11,providers!$Q$2:$Q$11),"")</f>
        <v>3.7</v>
      </c>
      <c r="AG996" s="1">
        <f t="shared" si="15"/>
        <v>45597</v>
      </c>
    </row>
    <row r="997" spans="1:33" x14ac:dyDescent="0.25">
      <c r="A997" t="s">
        <v>1206</v>
      </c>
      <c r="B997" t="s">
        <v>1199</v>
      </c>
      <c r="C997">
        <v>8901234567</v>
      </c>
      <c r="D997">
        <v>8901234567</v>
      </c>
      <c r="E997" s="1">
        <v>45325</v>
      </c>
      <c r="F997" s="1">
        <v>45325</v>
      </c>
      <c r="G997" s="1">
        <v>45339</v>
      </c>
      <c r="H997" t="s">
        <v>28</v>
      </c>
      <c r="I997">
        <v>11</v>
      </c>
      <c r="J997" t="s">
        <v>47</v>
      </c>
      <c r="K997">
        <v>99213</v>
      </c>
      <c r="O997">
        <v>1</v>
      </c>
      <c r="P997">
        <v>199.85</v>
      </c>
      <c r="Q997">
        <v>148.04</v>
      </c>
      <c r="R997">
        <v>118.43</v>
      </c>
      <c r="S997">
        <v>29.61</v>
      </c>
      <c r="T997" t="s">
        <v>30</v>
      </c>
      <c r="X997" t="s">
        <v>43</v>
      </c>
      <c r="Y997" t="s">
        <v>44</v>
      </c>
      <c r="Z997" t="s">
        <v>39</v>
      </c>
      <c r="AA997" t="str">
        <f>IFERROR(_xlfn.XLOOKUP($J997,avoidable_ed_reference!$A$2:$A$13,avoidable_ed_reference!$C$2:$C$13),"Not Classified")</f>
        <v>Not Classified</v>
      </c>
      <c r="AB997" t="str">
        <f>IFERROR(_xlfn.XLOOKUP($B997,enrollment!$A$2:$A$801,enrollment!$I$2:$I$801),"")</f>
        <v>GA</v>
      </c>
      <c r="AC997">
        <f>IFERROR(_xlfn.XLOOKUP($B997,enrollment!$A$2:$A$801,enrollment!$L$2:$L$801),"")</f>
        <v>53</v>
      </c>
      <c r="AD997" t="str" cm="1">
        <f t="array" ref="AD997">_xlfn.IFS(AC997="","Unknown",AC997&lt;18,"0-17",AC997&lt;35,"18-34",AC997&lt;50,"35-49",AC997&lt;65,"50-64",TRUE,"65+")</f>
        <v>50-64</v>
      </c>
      <c r="AE997">
        <f>IFERROR(_xlfn.XLOOKUP($B997,enrollment!$A$2:$A$801,enrollment!$O$2:$O$801),"")</f>
        <v>8901234567</v>
      </c>
      <c r="AF997">
        <f>IFERROR(_xlfn.XLOOKUP($AE997,providers!$B$2:$B$11,providers!$Q$2:$Q$11),"")</f>
        <v>3.7</v>
      </c>
      <c r="AG997" s="1">
        <f t="shared" si="15"/>
        <v>45323</v>
      </c>
    </row>
    <row r="998" spans="1:33" x14ac:dyDescent="0.25">
      <c r="A998" t="s">
        <v>1207</v>
      </c>
      <c r="B998" t="s">
        <v>1199</v>
      </c>
      <c r="C998">
        <v>9012345678</v>
      </c>
      <c r="D998">
        <v>9012345678</v>
      </c>
      <c r="E998" s="1">
        <v>45557</v>
      </c>
      <c r="F998" s="1">
        <v>45557</v>
      </c>
      <c r="G998" s="1">
        <v>45571</v>
      </c>
      <c r="H998" t="s">
        <v>67</v>
      </c>
      <c r="I998">
        <v>21</v>
      </c>
      <c r="J998" t="s">
        <v>42</v>
      </c>
      <c r="K998">
        <v>99223</v>
      </c>
      <c r="O998">
        <v>1</v>
      </c>
      <c r="P998">
        <v>33782.730000000003</v>
      </c>
      <c r="Q998">
        <v>21795.31</v>
      </c>
      <c r="R998">
        <v>17436.25</v>
      </c>
      <c r="S998">
        <v>4359.0600000000004</v>
      </c>
      <c r="T998" t="s">
        <v>30</v>
      </c>
      <c r="V998">
        <v>1</v>
      </c>
      <c r="W998" s="2" t="s">
        <v>68</v>
      </c>
      <c r="X998" t="s">
        <v>43</v>
      </c>
      <c r="Y998" t="s">
        <v>44</v>
      </c>
      <c r="Z998" t="s">
        <v>69</v>
      </c>
      <c r="AA998" t="str">
        <f>IFERROR(_xlfn.XLOOKUP($J998,avoidable_ed_reference!$A$2:$A$13,avoidable_ed_reference!$C$2:$C$13),"Not Classified")</f>
        <v>Non-Avoidable</v>
      </c>
      <c r="AB998" t="str">
        <f>IFERROR(_xlfn.XLOOKUP($B998,enrollment!$A$2:$A$801,enrollment!$I$2:$I$801),"")</f>
        <v>GA</v>
      </c>
      <c r="AC998">
        <f>IFERROR(_xlfn.XLOOKUP($B998,enrollment!$A$2:$A$801,enrollment!$L$2:$L$801),"")</f>
        <v>53</v>
      </c>
      <c r="AD998" t="str" cm="1">
        <f t="array" ref="AD998">_xlfn.IFS(AC998="","Unknown",AC998&lt;18,"0-17",AC998&lt;35,"18-34",AC998&lt;50,"35-49",AC998&lt;65,"50-64",TRUE,"65+")</f>
        <v>50-64</v>
      </c>
      <c r="AE998">
        <f>IFERROR(_xlfn.XLOOKUP($B998,enrollment!$A$2:$A$801,enrollment!$O$2:$O$801),"")</f>
        <v>8901234567</v>
      </c>
      <c r="AF998">
        <f>IFERROR(_xlfn.XLOOKUP($AE998,providers!$B$2:$B$11,providers!$Q$2:$Q$11),"")</f>
        <v>3.7</v>
      </c>
      <c r="AG998" s="1">
        <f t="shared" si="15"/>
        <v>45536</v>
      </c>
    </row>
    <row r="999" spans="1:33" x14ac:dyDescent="0.25">
      <c r="A999" t="s">
        <v>1208</v>
      </c>
      <c r="B999" t="s">
        <v>1209</v>
      </c>
      <c r="C999">
        <v>9012345678</v>
      </c>
      <c r="D999">
        <v>9012345678</v>
      </c>
      <c r="E999" s="1">
        <v>45354</v>
      </c>
      <c r="F999" s="1">
        <v>45354</v>
      </c>
      <c r="G999" s="1">
        <v>45375</v>
      </c>
      <c r="H999" t="s">
        <v>28</v>
      </c>
      <c r="I999">
        <v>11</v>
      </c>
      <c r="J999" t="s">
        <v>35</v>
      </c>
      <c r="K999">
        <v>99213</v>
      </c>
      <c r="O999">
        <v>1</v>
      </c>
      <c r="P999">
        <v>212.69</v>
      </c>
      <c r="Q999">
        <v>157.55000000000001</v>
      </c>
      <c r="R999">
        <v>126.04</v>
      </c>
      <c r="S999">
        <v>31.51</v>
      </c>
      <c r="T999" t="s">
        <v>30</v>
      </c>
      <c r="X999" t="s">
        <v>43</v>
      </c>
      <c r="Y999" t="s">
        <v>44</v>
      </c>
      <c r="Z999" t="s">
        <v>39</v>
      </c>
      <c r="AA999" t="str">
        <f>IFERROR(_xlfn.XLOOKUP($J999,avoidable_ed_reference!$A$2:$A$13,avoidable_ed_reference!$C$2:$C$13),"Not Classified")</f>
        <v>Avoidable</v>
      </c>
      <c r="AB999" t="str">
        <f>IFERROR(_xlfn.XLOOKUP($B999,enrollment!$A$2:$A$801,enrollment!$I$2:$I$801),"")</f>
        <v>KY</v>
      </c>
      <c r="AC999">
        <f>IFERROR(_xlfn.XLOOKUP($B999,enrollment!$A$2:$A$801,enrollment!$L$2:$L$801),"")</f>
        <v>76</v>
      </c>
      <c r="AD999" t="str" cm="1">
        <f t="array" ref="AD999">_xlfn.IFS(AC999="","Unknown",AC999&lt;18,"0-17",AC999&lt;35,"18-34",AC999&lt;50,"35-49",AC999&lt;65,"50-64",TRUE,"65+")</f>
        <v>65+</v>
      </c>
      <c r="AE999">
        <f>IFERROR(_xlfn.XLOOKUP($B999,enrollment!$A$2:$A$801,enrollment!$O$2:$O$801),"")</f>
        <v>9012345678</v>
      </c>
      <c r="AF999">
        <f>IFERROR(_xlfn.XLOOKUP($AE999,providers!$B$2:$B$11,providers!$Q$2:$Q$11),"")</f>
        <v>4.3</v>
      </c>
      <c r="AG999" s="1">
        <f t="shared" si="15"/>
        <v>45352</v>
      </c>
    </row>
    <row r="1000" spans="1:33" x14ac:dyDescent="0.25">
      <c r="A1000" t="s">
        <v>1210</v>
      </c>
      <c r="B1000" t="s">
        <v>1209</v>
      </c>
      <c r="C1000">
        <v>9012345678</v>
      </c>
      <c r="D1000">
        <v>9012345678</v>
      </c>
      <c r="E1000" s="1">
        <v>45310</v>
      </c>
      <c r="F1000" s="1">
        <v>45310</v>
      </c>
      <c r="G1000" s="1">
        <v>45335</v>
      </c>
      <c r="H1000" t="s">
        <v>28</v>
      </c>
      <c r="I1000">
        <v>11</v>
      </c>
      <c r="J1000" t="s">
        <v>38</v>
      </c>
      <c r="K1000">
        <v>99213</v>
      </c>
      <c r="O1000">
        <v>1</v>
      </c>
      <c r="P1000">
        <v>228.78</v>
      </c>
      <c r="Q1000">
        <v>169.47</v>
      </c>
      <c r="R1000">
        <v>135.58000000000001</v>
      </c>
      <c r="S1000">
        <v>33.89</v>
      </c>
      <c r="T1000" t="s">
        <v>30</v>
      </c>
      <c r="X1000" t="s">
        <v>43</v>
      </c>
      <c r="Y1000" t="s">
        <v>44</v>
      </c>
      <c r="Z1000" t="s">
        <v>39</v>
      </c>
      <c r="AA1000" t="str">
        <f>IFERROR(_xlfn.XLOOKUP($J1000,avoidable_ed_reference!$A$2:$A$13,avoidable_ed_reference!$C$2:$C$13),"Not Classified")</f>
        <v>Not Classified</v>
      </c>
      <c r="AB1000" t="str">
        <f>IFERROR(_xlfn.XLOOKUP($B1000,enrollment!$A$2:$A$801,enrollment!$I$2:$I$801),"")</f>
        <v>KY</v>
      </c>
      <c r="AC1000">
        <f>IFERROR(_xlfn.XLOOKUP($B1000,enrollment!$A$2:$A$801,enrollment!$L$2:$L$801),"")</f>
        <v>76</v>
      </c>
      <c r="AD1000" t="str" cm="1">
        <f t="array" ref="AD1000">_xlfn.IFS(AC1000="","Unknown",AC1000&lt;18,"0-17",AC1000&lt;35,"18-34",AC1000&lt;50,"35-49",AC1000&lt;65,"50-64",TRUE,"65+")</f>
        <v>65+</v>
      </c>
      <c r="AE1000">
        <f>IFERROR(_xlfn.XLOOKUP($B1000,enrollment!$A$2:$A$801,enrollment!$O$2:$O$801),"")</f>
        <v>9012345678</v>
      </c>
      <c r="AF1000">
        <f>IFERROR(_xlfn.XLOOKUP($AE1000,providers!$B$2:$B$11,providers!$Q$2:$Q$11),"")</f>
        <v>4.3</v>
      </c>
      <c r="AG1000" s="1">
        <f t="shared" si="15"/>
        <v>45292</v>
      </c>
    </row>
    <row r="1001" spans="1:33" x14ac:dyDescent="0.25">
      <c r="A1001" t="s">
        <v>1211</v>
      </c>
      <c r="B1001" t="s">
        <v>1209</v>
      </c>
      <c r="C1001">
        <v>9012345678</v>
      </c>
      <c r="D1001">
        <v>9012345678</v>
      </c>
      <c r="E1001" s="1">
        <v>45545</v>
      </c>
      <c r="F1001" s="1">
        <v>45545</v>
      </c>
      <c r="G1001" s="1">
        <v>45566</v>
      </c>
      <c r="H1001" t="s">
        <v>28</v>
      </c>
      <c r="I1001">
        <v>11</v>
      </c>
      <c r="J1001" t="s">
        <v>47</v>
      </c>
      <c r="K1001">
        <v>99213</v>
      </c>
      <c r="O1001">
        <v>1</v>
      </c>
      <c r="P1001">
        <v>207.87</v>
      </c>
      <c r="Q1001">
        <v>153.97999999999999</v>
      </c>
      <c r="R1001">
        <v>123.18</v>
      </c>
      <c r="S1001">
        <v>30.8</v>
      </c>
      <c r="T1001" t="s">
        <v>30</v>
      </c>
      <c r="X1001" t="s">
        <v>43</v>
      </c>
      <c r="Y1001" t="s">
        <v>44</v>
      </c>
      <c r="Z1001" t="s">
        <v>39</v>
      </c>
      <c r="AA1001" t="str">
        <f>IFERROR(_xlfn.XLOOKUP($J1001,avoidable_ed_reference!$A$2:$A$13,avoidable_ed_reference!$C$2:$C$13),"Not Classified")</f>
        <v>Not Classified</v>
      </c>
      <c r="AB1001" t="str">
        <f>IFERROR(_xlfn.XLOOKUP($B1001,enrollment!$A$2:$A$801,enrollment!$I$2:$I$801),"")</f>
        <v>KY</v>
      </c>
      <c r="AC1001">
        <f>IFERROR(_xlfn.XLOOKUP($B1001,enrollment!$A$2:$A$801,enrollment!$L$2:$L$801),"")</f>
        <v>76</v>
      </c>
      <c r="AD1001" t="str" cm="1">
        <f t="array" ref="AD1001">_xlfn.IFS(AC1001="","Unknown",AC1001&lt;18,"0-17",AC1001&lt;35,"18-34",AC1001&lt;50,"35-49",AC1001&lt;65,"50-64",TRUE,"65+")</f>
        <v>65+</v>
      </c>
      <c r="AE1001">
        <f>IFERROR(_xlfn.XLOOKUP($B1001,enrollment!$A$2:$A$801,enrollment!$O$2:$O$801),"")</f>
        <v>9012345678</v>
      </c>
      <c r="AF1001">
        <f>IFERROR(_xlfn.XLOOKUP($AE1001,providers!$B$2:$B$11,providers!$Q$2:$Q$11),"")</f>
        <v>4.3</v>
      </c>
      <c r="AG1001" s="1">
        <f t="shared" si="15"/>
        <v>45536</v>
      </c>
    </row>
    <row r="1002" spans="1:33" x14ac:dyDescent="0.25">
      <c r="A1002" t="s">
        <v>1212</v>
      </c>
      <c r="B1002" t="s">
        <v>1209</v>
      </c>
      <c r="C1002">
        <v>9012345678</v>
      </c>
      <c r="D1002">
        <v>9012345678</v>
      </c>
      <c r="E1002" s="1">
        <v>45423</v>
      </c>
      <c r="F1002" s="1">
        <v>45423</v>
      </c>
      <c r="G1002" s="1">
        <v>45441</v>
      </c>
      <c r="H1002" t="s">
        <v>28</v>
      </c>
      <c r="I1002">
        <v>11</v>
      </c>
      <c r="J1002" t="s">
        <v>38</v>
      </c>
      <c r="K1002">
        <v>99213</v>
      </c>
      <c r="O1002">
        <v>1</v>
      </c>
      <c r="P1002">
        <v>216.38</v>
      </c>
      <c r="Q1002">
        <v>160.28</v>
      </c>
      <c r="R1002">
        <v>128.22</v>
      </c>
      <c r="S1002">
        <v>32.06</v>
      </c>
      <c r="T1002" t="s">
        <v>30</v>
      </c>
      <c r="X1002" t="s">
        <v>43</v>
      </c>
      <c r="Y1002" t="s">
        <v>44</v>
      </c>
      <c r="Z1002" t="s">
        <v>39</v>
      </c>
      <c r="AA1002" t="str">
        <f>IFERROR(_xlfn.XLOOKUP($J1002,avoidable_ed_reference!$A$2:$A$13,avoidable_ed_reference!$C$2:$C$13),"Not Classified")</f>
        <v>Not Classified</v>
      </c>
      <c r="AB1002" t="str">
        <f>IFERROR(_xlfn.XLOOKUP($B1002,enrollment!$A$2:$A$801,enrollment!$I$2:$I$801),"")</f>
        <v>KY</v>
      </c>
      <c r="AC1002">
        <f>IFERROR(_xlfn.XLOOKUP($B1002,enrollment!$A$2:$A$801,enrollment!$L$2:$L$801),"")</f>
        <v>76</v>
      </c>
      <c r="AD1002" t="str" cm="1">
        <f t="array" ref="AD1002">_xlfn.IFS(AC1002="","Unknown",AC1002&lt;18,"0-17",AC1002&lt;35,"18-34",AC1002&lt;50,"35-49",AC1002&lt;65,"50-64",TRUE,"65+")</f>
        <v>65+</v>
      </c>
      <c r="AE1002">
        <f>IFERROR(_xlfn.XLOOKUP($B1002,enrollment!$A$2:$A$801,enrollment!$O$2:$O$801),"")</f>
        <v>9012345678</v>
      </c>
      <c r="AF1002">
        <f>IFERROR(_xlfn.XLOOKUP($AE1002,providers!$B$2:$B$11,providers!$Q$2:$Q$11),"")</f>
        <v>4.3</v>
      </c>
      <c r="AG1002" s="1">
        <f t="shared" si="15"/>
        <v>45413</v>
      </c>
    </row>
    <row r="1003" spans="1:33" x14ac:dyDescent="0.25">
      <c r="A1003" t="s">
        <v>1213</v>
      </c>
      <c r="B1003" t="s">
        <v>1209</v>
      </c>
      <c r="C1003">
        <v>9012345678</v>
      </c>
      <c r="D1003">
        <v>9012345678</v>
      </c>
      <c r="E1003" s="1">
        <v>45473</v>
      </c>
      <c r="F1003" s="1">
        <v>45473</v>
      </c>
      <c r="G1003" s="1">
        <v>45506</v>
      </c>
      <c r="H1003" t="s">
        <v>28</v>
      </c>
      <c r="I1003">
        <v>11</v>
      </c>
      <c r="J1003" t="s">
        <v>47</v>
      </c>
      <c r="K1003">
        <v>99213</v>
      </c>
      <c r="O1003">
        <v>1</v>
      </c>
      <c r="P1003">
        <v>185.83</v>
      </c>
      <c r="Q1003">
        <v>137.65</v>
      </c>
      <c r="R1003">
        <v>110.12</v>
      </c>
      <c r="S1003">
        <v>27.53</v>
      </c>
      <c r="T1003" t="s">
        <v>30</v>
      </c>
      <c r="X1003" t="s">
        <v>43</v>
      </c>
      <c r="Y1003" t="s">
        <v>44</v>
      </c>
      <c r="Z1003" t="s">
        <v>39</v>
      </c>
      <c r="AA1003" t="str">
        <f>IFERROR(_xlfn.XLOOKUP($J1003,avoidable_ed_reference!$A$2:$A$13,avoidable_ed_reference!$C$2:$C$13),"Not Classified")</f>
        <v>Not Classified</v>
      </c>
      <c r="AB1003" t="str">
        <f>IFERROR(_xlfn.XLOOKUP($B1003,enrollment!$A$2:$A$801,enrollment!$I$2:$I$801),"")</f>
        <v>KY</v>
      </c>
      <c r="AC1003">
        <f>IFERROR(_xlfn.XLOOKUP($B1003,enrollment!$A$2:$A$801,enrollment!$L$2:$L$801),"")</f>
        <v>76</v>
      </c>
      <c r="AD1003" t="str" cm="1">
        <f t="array" ref="AD1003">_xlfn.IFS(AC1003="","Unknown",AC1003&lt;18,"0-17",AC1003&lt;35,"18-34",AC1003&lt;50,"35-49",AC1003&lt;65,"50-64",TRUE,"65+")</f>
        <v>65+</v>
      </c>
      <c r="AE1003">
        <f>IFERROR(_xlfn.XLOOKUP($B1003,enrollment!$A$2:$A$801,enrollment!$O$2:$O$801),"")</f>
        <v>9012345678</v>
      </c>
      <c r="AF1003">
        <f>IFERROR(_xlfn.XLOOKUP($AE1003,providers!$B$2:$B$11,providers!$Q$2:$Q$11),"")</f>
        <v>4.3</v>
      </c>
      <c r="AG1003" s="1">
        <f t="shared" si="15"/>
        <v>45444</v>
      </c>
    </row>
    <row r="1004" spans="1:33" x14ac:dyDescent="0.25">
      <c r="A1004" t="s">
        <v>1214</v>
      </c>
      <c r="B1004" t="s">
        <v>1209</v>
      </c>
      <c r="C1004">
        <v>2345678901</v>
      </c>
      <c r="D1004">
        <v>2345678901</v>
      </c>
      <c r="E1004" s="1">
        <v>45312</v>
      </c>
      <c r="F1004" s="1">
        <v>45312</v>
      </c>
      <c r="G1004" s="1">
        <v>45336</v>
      </c>
      <c r="H1004" t="s">
        <v>28</v>
      </c>
      <c r="I1004">
        <v>22</v>
      </c>
      <c r="J1004" t="s">
        <v>29</v>
      </c>
      <c r="K1004">
        <v>90837</v>
      </c>
      <c r="O1004">
        <v>1</v>
      </c>
      <c r="P1004">
        <v>280.39999999999998</v>
      </c>
      <c r="Q1004">
        <v>207.7</v>
      </c>
      <c r="R1004">
        <v>166.16</v>
      </c>
      <c r="S1004">
        <v>41.54</v>
      </c>
      <c r="T1004" t="s">
        <v>30</v>
      </c>
      <c r="X1004" t="s">
        <v>43</v>
      </c>
      <c r="Y1004" t="s">
        <v>44</v>
      </c>
      <c r="Z1004" t="s">
        <v>33</v>
      </c>
      <c r="AA1004" t="str">
        <f>IFERROR(_xlfn.XLOOKUP($J1004,avoidable_ed_reference!$A$2:$A$13,avoidable_ed_reference!$C$2:$C$13),"Not Classified")</f>
        <v>Potentially Avoidable</v>
      </c>
      <c r="AB1004" t="str">
        <f>IFERROR(_xlfn.XLOOKUP($B1004,enrollment!$A$2:$A$801,enrollment!$I$2:$I$801),"")</f>
        <v>KY</v>
      </c>
      <c r="AC1004">
        <f>IFERROR(_xlfn.XLOOKUP($B1004,enrollment!$A$2:$A$801,enrollment!$L$2:$L$801),"")</f>
        <v>76</v>
      </c>
      <c r="AD1004" t="str" cm="1">
        <f t="array" ref="AD1004">_xlfn.IFS(AC1004="","Unknown",AC1004&lt;18,"0-17",AC1004&lt;35,"18-34",AC1004&lt;50,"35-49",AC1004&lt;65,"50-64",TRUE,"65+")</f>
        <v>65+</v>
      </c>
      <c r="AE1004">
        <f>IFERROR(_xlfn.XLOOKUP($B1004,enrollment!$A$2:$A$801,enrollment!$O$2:$O$801),"")</f>
        <v>9012345678</v>
      </c>
      <c r="AF1004">
        <f>IFERROR(_xlfn.XLOOKUP($AE1004,providers!$B$2:$B$11,providers!$Q$2:$Q$11),"")</f>
        <v>4.3</v>
      </c>
      <c r="AG1004" s="1">
        <f t="shared" si="15"/>
        <v>45292</v>
      </c>
    </row>
    <row r="1005" spans="1:33" x14ac:dyDescent="0.25">
      <c r="A1005" t="s">
        <v>1215</v>
      </c>
      <c r="B1005" t="s">
        <v>1209</v>
      </c>
      <c r="C1005">
        <v>3456789012</v>
      </c>
      <c r="D1005">
        <v>3456789012</v>
      </c>
      <c r="E1005" s="1">
        <v>45346</v>
      </c>
      <c r="F1005" s="1">
        <v>45346</v>
      </c>
      <c r="G1005" s="1">
        <v>45378</v>
      </c>
      <c r="H1005" t="s">
        <v>28</v>
      </c>
      <c r="I1005">
        <v>23</v>
      </c>
      <c r="J1005" t="s">
        <v>42</v>
      </c>
      <c r="K1005">
        <v>99284</v>
      </c>
      <c r="O1005">
        <v>1</v>
      </c>
      <c r="P1005">
        <v>2098.4899999999998</v>
      </c>
      <c r="Q1005">
        <v>1165.83</v>
      </c>
      <c r="R1005">
        <v>932.66</v>
      </c>
      <c r="S1005">
        <v>233.17</v>
      </c>
      <c r="T1005" t="s">
        <v>30</v>
      </c>
      <c r="X1005" t="s">
        <v>43</v>
      </c>
      <c r="Y1005" t="s">
        <v>44</v>
      </c>
      <c r="Z1005" t="s">
        <v>45</v>
      </c>
      <c r="AA1005" t="str">
        <f>IFERROR(_xlfn.XLOOKUP($J1005,avoidable_ed_reference!$A$2:$A$13,avoidable_ed_reference!$C$2:$C$13),"Not Classified")</f>
        <v>Non-Avoidable</v>
      </c>
      <c r="AB1005" t="str">
        <f>IFERROR(_xlfn.XLOOKUP($B1005,enrollment!$A$2:$A$801,enrollment!$I$2:$I$801),"")</f>
        <v>KY</v>
      </c>
      <c r="AC1005">
        <f>IFERROR(_xlfn.XLOOKUP($B1005,enrollment!$A$2:$A$801,enrollment!$L$2:$L$801),"")</f>
        <v>76</v>
      </c>
      <c r="AD1005" t="str" cm="1">
        <f t="array" ref="AD1005">_xlfn.IFS(AC1005="","Unknown",AC1005&lt;18,"0-17",AC1005&lt;35,"18-34",AC1005&lt;50,"35-49",AC1005&lt;65,"50-64",TRUE,"65+")</f>
        <v>65+</v>
      </c>
      <c r="AE1005">
        <f>IFERROR(_xlfn.XLOOKUP($B1005,enrollment!$A$2:$A$801,enrollment!$O$2:$O$801),"")</f>
        <v>9012345678</v>
      </c>
      <c r="AF1005">
        <f>IFERROR(_xlfn.XLOOKUP($AE1005,providers!$B$2:$B$11,providers!$Q$2:$Q$11),"")</f>
        <v>4.3</v>
      </c>
      <c r="AG1005" s="1">
        <f t="shared" si="15"/>
        <v>45323</v>
      </c>
    </row>
    <row r="1006" spans="1:33" x14ac:dyDescent="0.25">
      <c r="A1006" t="s">
        <v>1216</v>
      </c>
      <c r="B1006" t="s">
        <v>1209</v>
      </c>
      <c r="C1006">
        <v>9012345678</v>
      </c>
      <c r="D1006">
        <v>9012345678</v>
      </c>
      <c r="E1006" s="1">
        <v>45478</v>
      </c>
      <c r="F1006" s="1">
        <v>45478</v>
      </c>
      <c r="G1006" s="1">
        <v>45499</v>
      </c>
      <c r="H1006" t="s">
        <v>28</v>
      </c>
      <c r="I1006">
        <v>11</v>
      </c>
      <c r="J1006" t="s">
        <v>47</v>
      </c>
      <c r="K1006">
        <v>99213</v>
      </c>
      <c r="O1006">
        <v>1</v>
      </c>
      <c r="P1006">
        <v>173.56</v>
      </c>
      <c r="Q1006">
        <v>128.56</v>
      </c>
      <c r="R1006">
        <v>102.85</v>
      </c>
      <c r="S1006">
        <v>25.71</v>
      </c>
      <c r="T1006" t="s">
        <v>30</v>
      </c>
      <c r="X1006" t="s">
        <v>43</v>
      </c>
      <c r="Y1006" t="s">
        <v>44</v>
      </c>
      <c r="Z1006" t="s">
        <v>39</v>
      </c>
      <c r="AA1006" t="str">
        <f>IFERROR(_xlfn.XLOOKUP($J1006,avoidable_ed_reference!$A$2:$A$13,avoidable_ed_reference!$C$2:$C$13),"Not Classified")</f>
        <v>Not Classified</v>
      </c>
      <c r="AB1006" t="str">
        <f>IFERROR(_xlfn.XLOOKUP($B1006,enrollment!$A$2:$A$801,enrollment!$I$2:$I$801),"")</f>
        <v>KY</v>
      </c>
      <c r="AC1006">
        <f>IFERROR(_xlfn.XLOOKUP($B1006,enrollment!$A$2:$A$801,enrollment!$L$2:$L$801),"")</f>
        <v>76</v>
      </c>
      <c r="AD1006" t="str" cm="1">
        <f t="array" ref="AD1006">_xlfn.IFS(AC1006="","Unknown",AC1006&lt;18,"0-17",AC1006&lt;35,"18-34",AC1006&lt;50,"35-49",AC1006&lt;65,"50-64",TRUE,"65+")</f>
        <v>65+</v>
      </c>
      <c r="AE1006">
        <f>IFERROR(_xlfn.XLOOKUP($B1006,enrollment!$A$2:$A$801,enrollment!$O$2:$O$801),"")</f>
        <v>9012345678</v>
      </c>
      <c r="AF1006">
        <f>IFERROR(_xlfn.XLOOKUP($AE1006,providers!$B$2:$B$11,providers!$Q$2:$Q$11),"")</f>
        <v>4.3</v>
      </c>
      <c r="AG1006" s="1">
        <f t="shared" si="15"/>
        <v>45474</v>
      </c>
    </row>
    <row r="1007" spans="1:33" x14ac:dyDescent="0.25">
      <c r="A1007" t="s">
        <v>1217</v>
      </c>
      <c r="B1007" t="s">
        <v>1209</v>
      </c>
      <c r="C1007">
        <v>9012345678</v>
      </c>
      <c r="D1007">
        <v>9012345678</v>
      </c>
      <c r="E1007" s="1">
        <v>45499</v>
      </c>
      <c r="F1007" s="1">
        <v>45499</v>
      </c>
      <c r="G1007" s="1">
        <v>45519</v>
      </c>
      <c r="H1007" t="s">
        <v>28</v>
      </c>
      <c r="I1007">
        <v>11</v>
      </c>
      <c r="J1007" t="s">
        <v>47</v>
      </c>
      <c r="K1007">
        <v>99213</v>
      </c>
      <c r="O1007">
        <v>1</v>
      </c>
      <c r="P1007">
        <v>187.69</v>
      </c>
      <c r="Q1007">
        <v>139.03</v>
      </c>
      <c r="R1007">
        <v>111.22</v>
      </c>
      <c r="S1007">
        <v>27.81</v>
      </c>
      <c r="T1007" t="s">
        <v>30</v>
      </c>
      <c r="X1007" t="s">
        <v>43</v>
      </c>
      <c r="Y1007" t="s">
        <v>44</v>
      </c>
      <c r="Z1007" t="s">
        <v>39</v>
      </c>
      <c r="AA1007" t="str">
        <f>IFERROR(_xlfn.XLOOKUP($J1007,avoidable_ed_reference!$A$2:$A$13,avoidable_ed_reference!$C$2:$C$13),"Not Classified")</f>
        <v>Not Classified</v>
      </c>
      <c r="AB1007" t="str">
        <f>IFERROR(_xlfn.XLOOKUP($B1007,enrollment!$A$2:$A$801,enrollment!$I$2:$I$801),"")</f>
        <v>KY</v>
      </c>
      <c r="AC1007">
        <f>IFERROR(_xlfn.XLOOKUP($B1007,enrollment!$A$2:$A$801,enrollment!$L$2:$L$801),"")</f>
        <v>76</v>
      </c>
      <c r="AD1007" t="str" cm="1">
        <f t="array" ref="AD1007">_xlfn.IFS(AC1007="","Unknown",AC1007&lt;18,"0-17",AC1007&lt;35,"18-34",AC1007&lt;50,"35-49",AC1007&lt;65,"50-64",TRUE,"65+")</f>
        <v>65+</v>
      </c>
      <c r="AE1007">
        <f>IFERROR(_xlfn.XLOOKUP($B1007,enrollment!$A$2:$A$801,enrollment!$O$2:$O$801),"")</f>
        <v>9012345678</v>
      </c>
      <c r="AF1007">
        <f>IFERROR(_xlfn.XLOOKUP($AE1007,providers!$B$2:$B$11,providers!$Q$2:$Q$11),"")</f>
        <v>4.3</v>
      </c>
      <c r="AG1007" s="1">
        <f t="shared" si="15"/>
        <v>45474</v>
      </c>
    </row>
    <row r="1008" spans="1:33" x14ac:dyDescent="0.25">
      <c r="A1008" t="s">
        <v>1218</v>
      </c>
      <c r="B1008" t="s">
        <v>1219</v>
      </c>
      <c r="C1008">
        <v>5678901234</v>
      </c>
      <c r="D1008">
        <v>5678901234</v>
      </c>
      <c r="E1008" s="1">
        <v>45463</v>
      </c>
      <c r="F1008" s="1">
        <v>45463</v>
      </c>
      <c r="G1008" s="1">
        <v>45497</v>
      </c>
      <c r="H1008" t="s">
        <v>28</v>
      </c>
      <c r="I1008">
        <v>11</v>
      </c>
      <c r="J1008" t="s">
        <v>47</v>
      </c>
      <c r="K1008">
        <v>99213</v>
      </c>
      <c r="O1008">
        <v>1</v>
      </c>
      <c r="P1008">
        <v>166.13</v>
      </c>
      <c r="Q1008">
        <v>123.06</v>
      </c>
      <c r="R1008">
        <v>98.45</v>
      </c>
      <c r="S1008">
        <v>24.61</v>
      </c>
      <c r="T1008" t="s">
        <v>30</v>
      </c>
      <c r="X1008" t="s">
        <v>43</v>
      </c>
      <c r="Y1008" t="s">
        <v>44</v>
      </c>
      <c r="Z1008" t="s">
        <v>39</v>
      </c>
      <c r="AA1008" t="str">
        <f>IFERROR(_xlfn.XLOOKUP($J1008,avoidable_ed_reference!$A$2:$A$13,avoidable_ed_reference!$C$2:$C$13),"Not Classified")</f>
        <v>Not Classified</v>
      </c>
      <c r="AB1008" t="str">
        <f>IFERROR(_xlfn.XLOOKUP($B1008,enrollment!$A$2:$A$801,enrollment!$I$2:$I$801),"")</f>
        <v>TN</v>
      </c>
      <c r="AC1008">
        <f>IFERROR(_xlfn.XLOOKUP($B1008,enrollment!$A$2:$A$801,enrollment!$L$2:$L$801),"")</f>
        <v>77</v>
      </c>
      <c r="AD1008" t="str" cm="1">
        <f t="array" ref="AD1008">_xlfn.IFS(AC1008="","Unknown",AC1008&lt;18,"0-17",AC1008&lt;35,"18-34",AC1008&lt;50,"35-49",AC1008&lt;65,"50-64",TRUE,"65+")</f>
        <v>65+</v>
      </c>
      <c r="AE1008">
        <f>IFERROR(_xlfn.XLOOKUP($B1008,enrollment!$A$2:$A$801,enrollment!$O$2:$O$801),"")</f>
        <v>5678901234</v>
      </c>
      <c r="AF1008">
        <f>IFERROR(_xlfn.XLOOKUP($AE1008,providers!$B$2:$B$11,providers!$Q$2:$Q$11),"")</f>
        <v>3.8</v>
      </c>
      <c r="AG1008" s="1">
        <f t="shared" si="15"/>
        <v>45444</v>
      </c>
    </row>
    <row r="1009" spans="1:33" x14ac:dyDescent="0.25">
      <c r="A1009" t="s">
        <v>1220</v>
      </c>
      <c r="B1009" t="s">
        <v>1219</v>
      </c>
      <c r="C1009">
        <v>2345678901</v>
      </c>
      <c r="D1009">
        <v>2345678901</v>
      </c>
      <c r="E1009" s="1">
        <v>45405</v>
      </c>
      <c r="F1009" s="1">
        <v>45405</v>
      </c>
      <c r="G1009" s="1">
        <v>45433</v>
      </c>
      <c r="H1009" t="s">
        <v>59</v>
      </c>
      <c r="J1009" t="s">
        <v>60</v>
      </c>
      <c r="L1009" s="2" t="s">
        <v>106</v>
      </c>
      <c r="M1009" t="s">
        <v>107</v>
      </c>
      <c r="N1009" t="s">
        <v>108</v>
      </c>
      <c r="O1009">
        <v>1</v>
      </c>
      <c r="P1009">
        <v>1163.8599999999999</v>
      </c>
      <c r="Q1009">
        <v>1058.05</v>
      </c>
      <c r="R1009">
        <v>846.44</v>
      </c>
      <c r="S1009">
        <v>211.61</v>
      </c>
      <c r="T1009" t="s">
        <v>30</v>
      </c>
      <c r="X1009" t="s">
        <v>43</v>
      </c>
      <c r="Y1009" t="s">
        <v>44</v>
      </c>
      <c r="Z1009" t="s">
        <v>64</v>
      </c>
      <c r="AA1009" t="str">
        <f>IFERROR(_xlfn.XLOOKUP($J1009,avoidable_ed_reference!$A$2:$A$13,avoidable_ed_reference!$C$2:$C$13),"Not Classified")</f>
        <v>Not Classified</v>
      </c>
      <c r="AB1009" t="str">
        <f>IFERROR(_xlfn.XLOOKUP($B1009,enrollment!$A$2:$A$801,enrollment!$I$2:$I$801),"")</f>
        <v>TN</v>
      </c>
      <c r="AC1009">
        <f>IFERROR(_xlfn.XLOOKUP($B1009,enrollment!$A$2:$A$801,enrollment!$L$2:$L$801),"")</f>
        <v>77</v>
      </c>
      <c r="AD1009" t="str" cm="1">
        <f t="array" ref="AD1009">_xlfn.IFS(AC1009="","Unknown",AC1009&lt;18,"0-17",AC1009&lt;35,"18-34",AC1009&lt;50,"35-49",AC1009&lt;65,"50-64",TRUE,"65+")</f>
        <v>65+</v>
      </c>
      <c r="AE1009">
        <f>IFERROR(_xlfn.XLOOKUP($B1009,enrollment!$A$2:$A$801,enrollment!$O$2:$O$801),"")</f>
        <v>5678901234</v>
      </c>
      <c r="AF1009">
        <f>IFERROR(_xlfn.XLOOKUP($AE1009,providers!$B$2:$B$11,providers!$Q$2:$Q$11),"")</f>
        <v>3.8</v>
      </c>
      <c r="AG1009" s="1">
        <f t="shared" si="15"/>
        <v>45383</v>
      </c>
    </row>
    <row r="1010" spans="1:33" x14ac:dyDescent="0.25">
      <c r="A1010" t="s">
        <v>1221</v>
      </c>
      <c r="B1010" t="s">
        <v>1219</v>
      </c>
      <c r="C1010">
        <v>5678901234</v>
      </c>
      <c r="D1010">
        <v>5678901234</v>
      </c>
      <c r="E1010" s="1">
        <v>45392</v>
      </c>
      <c r="F1010" s="1">
        <v>45392</v>
      </c>
      <c r="G1010" s="1">
        <v>45413</v>
      </c>
      <c r="H1010" t="s">
        <v>28</v>
      </c>
      <c r="I1010">
        <v>11</v>
      </c>
      <c r="J1010" t="s">
        <v>38</v>
      </c>
      <c r="K1010">
        <v>99213</v>
      </c>
      <c r="O1010">
        <v>1</v>
      </c>
      <c r="P1010">
        <v>179.68</v>
      </c>
      <c r="Q1010">
        <v>133.1</v>
      </c>
      <c r="R1010">
        <v>106.48</v>
      </c>
      <c r="S1010">
        <v>26.62</v>
      </c>
      <c r="T1010" t="s">
        <v>30</v>
      </c>
      <c r="X1010" t="s">
        <v>43</v>
      </c>
      <c r="Y1010" t="s">
        <v>44</v>
      </c>
      <c r="Z1010" t="s">
        <v>39</v>
      </c>
      <c r="AA1010" t="str">
        <f>IFERROR(_xlfn.XLOOKUP($J1010,avoidable_ed_reference!$A$2:$A$13,avoidable_ed_reference!$C$2:$C$13),"Not Classified")</f>
        <v>Not Classified</v>
      </c>
      <c r="AB1010" t="str">
        <f>IFERROR(_xlfn.XLOOKUP($B1010,enrollment!$A$2:$A$801,enrollment!$I$2:$I$801),"")</f>
        <v>TN</v>
      </c>
      <c r="AC1010">
        <f>IFERROR(_xlfn.XLOOKUP($B1010,enrollment!$A$2:$A$801,enrollment!$L$2:$L$801),"")</f>
        <v>77</v>
      </c>
      <c r="AD1010" t="str" cm="1">
        <f t="array" ref="AD1010">_xlfn.IFS(AC1010="","Unknown",AC1010&lt;18,"0-17",AC1010&lt;35,"18-34",AC1010&lt;50,"35-49",AC1010&lt;65,"50-64",TRUE,"65+")</f>
        <v>65+</v>
      </c>
      <c r="AE1010">
        <f>IFERROR(_xlfn.XLOOKUP($B1010,enrollment!$A$2:$A$801,enrollment!$O$2:$O$801),"")</f>
        <v>5678901234</v>
      </c>
      <c r="AF1010">
        <f>IFERROR(_xlfn.XLOOKUP($AE1010,providers!$B$2:$B$11,providers!$Q$2:$Q$11),"")</f>
        <v>3.8</v>
      </c>
      <c r="AG1010" s="1">
        <f t="shared" si="15"/>
        <v>45383</v>
      </c>
    </row>
    <row r="1011" spans="1:33" x14ac:dyDescent="0.25">
      <c r="A1011" t="s">
        <v>1222</v>
      </c>
      <c r="B1011" t="s">
        <v>1219</v>
      </c>
      <c r="C1011">
        <v>5678901234</v>
      </c>
      <c r="D1011">
        <v>5678901234</v>
      </c>
      <c r="E1011" s="1">
        <v>45428</v>
      </c>
      <c r="F1011" s="1">
        <v>45428</v>
      </c>
      <c r="G1011" s="1">
        <v>45463</v>
      </c>
      <c r="H1011" t="s">
        <v>28</v>
      </c>
      <c r="I1011">
        <v>11</v>
      </c>
      <c r="J1011" t="s">
        <v>47</v>
      </c>
      <c r="K1011">
        <v>99213</v>
      </c>
      <c r="O1011">
        <v>1</v>
      </c>
      <c r="P1011">
        <v>199.41</v>
      </c>
      <c r="Q1011">
        <v>147.71</v>
      </c>
      <c r="R1011">
        <v>118.17</v>
      </c>
      <c r="S1011">
        <v>29.54</v>
      </c>
      <c r="T1011" t="s">
        <v>30</v>
      </c>
      <c r="X1011" t="s">
        <v>43</v>
      </c>
      <c r="Y1011" t="s">
        <v>44</v>
      </c>
      <c r="Z1011" t="s">
        <v>39</v>
      </c>
      <c r="AA1011" t="str">
        <f>IFERROR(_xlfn.XLOOKUP($J1011,avoidable_ed_reference!$A$2:$A$13,avoidable_ed_reference!$C$2:$C$13),"Not Classified")</f>
        <v>Not Classified</v>
      </c>
      <c r="AB1011" t="str">
        <f>IFERROR(_xlfn.XLOOKUP($B1011,enrollment!$A$2:$A$801,enrollment!$I$2:$I$801),"")</f>
        <v>TN</v>
      </c>
      <c r="AC1011">
        <f>IFERROR(_xlfn.XLOOKUP($B1011,enrollment!$A$2:$A$801,enrollment!$L$2:$L$801),"")</f>
        <v>77</v>
      </c>
      <c r="AD1011" t="str" cm="1">
        <f t="array" ref="AD1011">_xlfn.IFS(AC1011="","Unknown",AC1011&lt;18,"0-17",AC1011&lt;35,"18-34",AC1011&lt;50,"35-49",AC1011&lt;65,"50-64",TRUE,"65+")</f>
        <v>65+</v>
      </c>
      <c r="AE1011">
        <f>IFERROR(_xlfn.XLOOKUP($B1011,enrollment!$A$2:$A$801,enrollment!$O$2:$O$801),"")</f>
        <v>5678901234</v>
      </c>
      <c r="AF1011">
        <f>IFERROR(_xlfn.XLOOKUP($AE1011,providers!$B$2:$B$11,providers!$Q$2:$Q$11),"")</f>
        <v>3.8</v>
      </c>
      <c r="AG1011" s="1">
        <f t="shared" si="15"/>
        <v>45413</v>
      </c>
    </row>
    <row r="1012" spans="1:33" x14ac:dyDescent="0.25">
      <c r="A1012" t="s">
        <v>1223</v>
      </c>
      <c r="B1012" t="s">
        <v>1219</v>
      </c>
      <c r="C1012">
        <v>7890123456</v>
      </c>
      <c r="D1012">
        <v>7890123456</v>
      </c>
      <c r="E1012" s="1">
        <v>45479</v>
      </c>
      <c r="F1012" s="1">
        <v>45479</v>
      </c>
      <c r="G1012" s="1">
        <v>45511</v>
      </c>
      <c r="H1012" t="s">
        <v>59</v>
      </c>
      <c r="J1012" t="s">
        <v>47</v>
      </c>
      <c r="L1012" s="2" t="s">
        <v>82</v>
      </c>
      <c r="M1012" t="s">
        <v>83</v>
      </c>
      <c r="N1012" t="s">
        <v>84</v>
      </c>
      <c r="O1012">
        <v>1</v>
      </c>
      <c r="P1012">
        <v>1034.8900000000001</v>
      </c>
      <c r="Q1012">
        <v>940.81</v>
      </c>
      <c r="R1012">
        <v>752.65</v>
      </c>
      <c r="S1012">
        <v>188.16</v>
      </c>
      <c r="T1012" t="s">
        <v>30</v>
      </c>
      <c r="X1012" t="s">
        <v>43</v>
      </c>
      <c r="Y1012" t="s">
        <v>44</v>
      </c>
      <c r="Z1012" t="s">
        <v>64</v>
      </c>
      <c r="AA1012" t="str">
        <f>IFERROR(_xlfn.XLOOKUP($J1012,avoidable_ed_reference!$A$2:$A$13,avoidable_ed_reference!$C$2:$C$13),"Not Classified")</f>
        <v>Not Classified</v>
      </c>
      <c r="AB1012" t="str">
        <f>IFERROR(_xlfn.XLOOKUP($B1012,enrollment!$A$2:$A$801,enrollment!$I$2:$I$801),"")</f>
        <v>TN</v>
      </c>
      <c r="AC1012">
        <f>IFERROR(_xlfn.XLOOKUP($B1012,enrollment!$A$2:$A$801,enrollment!$L$2:$L$801),"")</f>
        <v>77</v>
      </c>
      <c r="AD1012" t="str" cm="1">
        <f t="array" ref="AD1012">_xlfn.IFS(AC1012="","Unknown",AC1012&lt;18,"0-17",AC1012&lt;35,"18-34",AC1012&lt;50,"35-49",AC1012&lt;65,"50-64",TRUE,"65+")</f>
        <v>65+</v>
      </c>
      <c r="AE1012">
        <f>IFERROR(_xlfn.XLOOKUP($B1012,enrollment!$A$2:$A$801,enrollment!$O$2:$O$801),"")</f>
        <v>5678901234</v>
      </c>
      <c r="AF1012">
        <f>IFERROR(_xlfn.XLOOKUP($AE1012,providers!$B$2:$B$11,providers!$Q$2:$Q$11),"")</f>
        <v>3.8</v>
      </c>
      <c r="AG1012" s="1">
        <f t="shared" si="15"/>
        <v>45474</v>
      </c>
    </row>
    <row r="1013" spans="1:33" x14ac:dyDescent="0.25">
      <c r="A1013" t="s">
        <v>1224</v>
      </c>
      <c r="B1013" t="s">
        <v>1219</v>
      </c>
      <c r="C1013">
        <v>8901234567</v>
      </c>
      <c r="D1013">
        <v>8901234567</v>
      </c>
      <c r="E1013" s="1">
        <v>45554</v>
      </c>
      <c r="F1013" s="1">
        <v>45554</v>
      </c>
      <c r="G1013" s="1">
        <v>45574</v>
      </c>
      <c r="H1013" t="s">
        <v>59</v>
      </c>
      <c r="J1013" t="s">
        <v>99</v>
      </c>
      <c r="L1013" s="2" t="s">
        <v>82</v>
      </c>
      <c r="M1013" t="s">
        <v>83</v>
      </c>
      <c r="N1013" t="s">
        <v>84</v>
      </c>
      <c r="O1013">
        <v>1</v>
      </c>
      <c r="P1013">
        <v>860.93</v>
      </c>
      <c r="Q1013">
        <v>782.66</v>
      </c>
      <c r="R1013">
        <v>626.13</v>
      </c>
      <c r="S1013">
        <v>156.53</v>
      </c>
      <c r="T1013" t="s">
        <v>30</v>
      </c>
      <c r="X1013" t="s">
        <v>43</v>
      </c>
      <c r="Y1013" t="s">
        <v>44</v>
      </c>
      <c r="Z1013" t="s">
        <v>64</v>
      </c>
      <c r="AA1013" t="str">
        <f>IFERROR(_xlfn.XLOOKUP($J1013,avoidable_ed_reference!$A$2:$A$13,avoidable_ed_reference!$C$2:$C$13),"Not Classified")</f>
        <v>Not Classified</v>
      </c>
      <c r="AB1013" t="str">
        <f>IFERROR(_xlfn.XLOOKUP($B1013,enrollment!$A$2:$A$801,enrollment!$I$2:$I$801),"")</f>
        <v>TN</v>
      </c>
      <c r="AC1013">
        <f>IFERROR(_xlfn.XLOOKUP($B1013,enrollment!$A$2:$A$801,enrollment!$L$2:$L$801),"")</f>
        <v>77</v>
      </c>
      <c r="AD1013" t="str" cm="1">
        <f t="array" ref="AD1013">_xlfn.IFS(AC1013="","Unknown",AC1013&lt;18,"0-17",AC1013&lt;35,"18-34",AC1013&lt;50,"35-49",AC1013&lt;65,"50-64",TRUE,"65+")</f>
        <v>65+</v>
      </c>
      <c r="AE1013">
        <f>IFERROR(_xlfn.XLOOKUP($B1013,enrollment!$A$2:$A$801,enrollment!$O$2:$O$801),"")</f>
        <v>5678901234</v>
      </c>
      <c r="AF1013">
        <f>IFERROR(_xlfn.XLOOKUP($AE1013,providers!$B$2:$B$11,providers!$Q$2:$Q$11),"")</f>
        <v>3.8</v>
      </c>
      <c r="AG1013" s="1">
        <f t="shared" si="15"/>
        <v>45536</v>
      </c>
    </row>
    <row r="1014" spans="1:33" x14ac:dyDescent="0.25">
      <c r="A1014" t="s">
        <v>1225</v>
      </c>
      <c r="B1014" t="s">
        <v>1219</v>
      </c>
      <c r="C1014">
        <v>2345678901</v>
      </c>
      <c r="D1014">
        <v>2345678901</v>
      </c>
      <c r="E1014" s="1">
        <v>45428</v>
      </c>
      <c r="F1014" s="1">
        <v>45428</v>
      </c>
      <c r="G1014" s="1">
        <v>45460</v>
      </c>
      <c r="H1014" t="s">
        <v>28</v>
      </c>
      <c r="I1014">
        <v>23</v>
      </c>
      <c r="J1014" t="s">
        <v>35</v>
      </c>
      <c r="K1014">
        <v>99284</v>
      </c>
      <c r="O1014">
        <v>1</v>
      </c>
      <c r="P1014">
        <v>2448.9</v>
      </c>
      <c r="Q1014">
        <v>1360.5</v>
      </c>
      <c r="R1014">
        <v>1088.4000000000001</v>
      </c>
      <c r="S1014">
        <v>272.10000000000002</v>
      </c>
      <c r="T1014" t="s">
        <v>30</v>
      </c>
      <c r="X1014" t="s">
        <v>43</v>
      </c>
      <c r="Y1014" t="s">
        <v>44</v>
      </c>
      <c r="Z1014" t="s">
        <v>45</v>
      </c>
      <c r="AA1014" t="str">
        <f>IFERROR(_xlfn.XLOOKUP($J1014,avoidable_ed_reference!$A$2:$A$13,avoidable_ed_reference!$C$2:$C$13),"Not Classified")</f>
        <v>Avoidable</v>
      </c>
      <c r="AB1014" t="str">
        <f>IFERROR(_xlfn.XLOOKUP($B1014,enrollment!$A$2:$A$801,enrollment!$I$2:$I$801),"")</f>
        <v>TN</v>
      </c>
      <c r="AC1014">
        <f>IFERROR(_xlfn.XLOOKUP($B1014,enrollment!$A$2:$A$801,enrollment!$L$2:$L$801),"")</f>
        <v>77</v>
      </c>
      <c r="AD1014" t="str" cm="1">
        <f t="array" ref="AD1014">_xlfn.IFS(AC1014="","Unknown",AC1014&lt;18,"0-17",AC1014&lt;35,"18-34",AC1014&lt;50,"35-49",AC1014&lt;65,"50-64",TRUE,"65+")</f>
        <v>65+</v>
      </c>
      <c r="AE1014">
        <f>IFERROR(_xlfn.XLOOKUP($B1014,enrollment!$A$2:$A$801,enrollment!$O$2:$O$801),"")</f>
        <v>5678901234</v>
      </c>
      <c r="AF1014">
        <f>IFERROR(_xlfn.XLOOKUP($AE1014,providers!$B$2:$B$11,providers!$Q$2:$Q$11),"")</f>
        <v>3.8</v>
      </c>
      <c r="AG1014" s="1">
        <f t="shared" si="15"/>
        <v>45413</v>
      </c>
    </row>
    <row r="1015" spans="1:33" x14ac:dyDescent="0.25">
      <c r="A1015" t="s">
        <v>1226</v>
      </c>
      <c r="B1015" t="s">
        <v>1219</v>
      </c>
      <c r="C1015">
        <v>5678901234</v>
      </c>
      <c r="D1015">
        <v>5678901234</v>
      </c>
      <c r="E1015" s="1">
        <v>45489</v>
      </c>
      <c r="F1015" s="1">
        <v>45489</v>
      </c>
      <c r="G1015" s="1">
        <v>45508</v>
      </c>
      <c r="H1015" t="s">
        <v>28</v>
      </c>
      <c r="I1015">
        <v>11</v>
      </c>
      <c r="J1015" t="s">
        <v>35</v>
      </c>
      <c r="K1015">
        <v>99213</v>
      </c>
      <c r="O1015">
        <v>1</v>
      </c>
      <c r="P1015">
        <v>186.44</v>
      </c>
      <c r="Q1015">
        <v>138.1</v>
      </c>
      <c r="R1015">
        <v>110.48</v>
      </c>
      <c r="S1015">
        <v>27.62</v>
      </c>
      <c r="T1015" t="s">
        <v>30</v>
      </c>
      <c r="X1015" t="s">
        <v>43</v>
      </c>
      <c r="Y1015" t="s">
        <v>44</v>
      </c>
      <c r="Z1015" t="s">
        <v>39</v>
      </c>
      <c r="AA1015" t="str">
        <f>IFERROR(_xlfn.XLOOKUP($J1015,avoidable_ed_reference!$A$2:$A$13,avoidable_ed_reference!$C$2:$C$13),"Not Classified")</f>
        <v>Avoidable</v>
      </c>
      <c r="AB1015" t="str">
        <f>IFERROR(_xlfn.XLOOKUP($B1015,enrollment!$A$2:$A$801,enrollment!$I$2:$I$801),"")</f>
        <v>TN</v>
      </c>
      <c r="AC1015">
        <f>IFERROR(_xlfn.XLOOKUP($B1015,enrollment!$A$2:$A$801,enrollment!$L$2:$L$801),"")</f>
        <v>77</v>
      </c>
      <c r="AD1015" t="str" cm="1">
        <f t="array" ref="AD1015">_xlfn.IFS(AC1015="","Unknown",AC1015&lt;18,"0-17",AC1015&lt;35,"18-34",AC1015&lt;50,"35-49",AC1015&lt;65,"50-64",TRUE,"65+")</f>
        <v>65+</v>
      </c>
      <c r="AE1015">
        <f>IFERROR(_xlfn.XLOOKUP($B1015,enrollment!$A$2:$A$801,enrollment!$O$2:$O$801),"")</f>
        <v>5678901234</v>
      </c>
      <c r="AF1015">
        <f>IFERROR(_xlfn.XLOOKUP($AE1015,providers!$B$2:$B$11,providers!$Q$2:$Q$11),"")</f>
        <v>3.8</v>
      </c>
      <c r="AG1015" s="1">
        <f t="shared" si="15"/>
        <v>45474</v>
      </c>
    </row>
    <row r="1016" spans="1:33" x14ac:dyDescent="0.25">
      <c r="A1016" t="s">
        <v>1227</v>
      </c>
      <c r="B1016" t="s">
        <v>1219</v>
      </c>
      <c r="C1016">
        <v>5678901234</v>
      </c>
      <c r="D1016">
        <v>5678901234</v>
      </c>
      <c r="E1016" s="1">
        <v>45596</v>
      </c>
      <c r="F1016" s="1">
        <v>45596</v>
      </c>
      <c r="G1016" s="1">
        <v>45614</v>
      </c>
      <c r="H1016" t="s">
        <v>28</v>
      </c>
      <c r="I1016">
        <v>11</v>
      </c>
      <c r="J1016" t="s">
        <v>47</v>
      </c>
      <c r="K1016">
        <v>99213</v>
      </c>
      <c r="O1016">
        <v>1</v>
      </c>
      <c r="P1016">
        <v>167.91</v>
      </c>
      <c r="Q1016">
        <v>124.38</v>
      </c>
      <c r="R1016">
        <v>99.5</v>
      </c>
      <c r="S1016">
        <v>24.88</v>
      </c>
      <c r="T1016" t="s">
        <v>30</v>
      </c>
      <c r="X1016" t="s">
        <v>43</v>
      </c>
      <c r="Y1016" t="s">
        <v>44</v>
      </c>
      <c r="Z1016" t="s">
        <v>39</v>
      </c>
      <c r="AA1016" t="str">
        <f>IFERROR(_xlfn.XLOOKUP($J1016,avoidable_ed_reference!$A$2:$A$13,avoidable_ed_reference!$C$2:$C$13),"Not Classified")</f>
        <v>Not Classified</v>
      </c>
      <c r="AB1016" t="str">
        <f>IFERROR(_xlfn.XLOOKUP($B1016,enrollment!$A$2:$A$801,enrollment!$I$2:$I$801),"")</f>
        <v>TN</v>
      </c>
      <c r="AC1016">
        <f>IFERROR(_xlfn.XLOOKUP($B1016,enrollment!$A$2:$A$801,enrollment!$L$2:$L$801),"")</f>
        <v>77</v>
      </c>
      <c r="AD1016" t="str" cm="1">
        <f t="array" ref="AD1016">_xlfn.IFS(AC1016="","Unknown",AC1016&lt;18,"0-17",AC1016&lt;35,"18-34",AC1016&lt;50,"35-49",AC1016&lt;65,"50-64",TRUE,"65+")</f>
        <v>65+</v>
      </c>
      <c r="AE1016">
        <f>IFERROR(_xlfn.XLOOKUP($B1016,enrollment!$A$2:$A$801,enrollment!$O$2:$O$801),"")</f>
        <v>5678901234</v>
      </c>
      <c r="AF1016">
        <f>IFERROR(_xlfn.XLOOKUP($AE1016,providers!$B$2:$B$11,providers!$Q$2:$Q$11),"")</f>
        <v>3.8</v>
      </c>
      <c r="AG1016" s="1">
        <f t="shared" si="15"/>
        <v>45566</v>
      </c>
    </row>
    <row r="1017" spans="1:33" x14ac:dyDescent="0.25">
      <c r="A1017" t="s">
        <v>1228</v>
      </c>
      <c r="B1017" t="s">
        <v>1229</v>
      </c>
      <c r="C1017">
        <v>2345678901</v>
      </c>
      <c r="D1017">
        <v>2345678901</v>
      </c>
      <c r="E1017" s="1">
        <v>45603</v>
      </c>
      <c r="F1017" s="1">
        <v>45603</v>
      </c>
      <c r="G1017" s="1">
        <v>45633</v>
      </c>
      <c r="H1017" t="s">
        <v>28</v>
      </c>
      <c r="I1017">
        <v>11</v>
      </c>
      <c r="J1017" t="s">
        <v>47</v>
      </c>
      <c r="K1017">
        <v>99213</v>
      </c>
      <c r="O1017">
        <v>1</v>
      </c>
      <c r="P1017">
        <v>232.24</v>
      </c>
      <c r="Q1017">
        <v>172.03</v>
      </c>
      <c r="R1017">
        <v>137.62</v>
      </c>
      <c r="S1017">
        <v>34.409999999999997</v>
      </c>
      <c r="T1017" t="s">
        <v>30</v>
      </c>
      <c r="X1017" t="s">
        <v>31</v>
      </c>
      <c r="Y1017" t="s">
        <v>32</v>
      </c>
      <c r="Z1017" t="s">
        <v>39</v>
      </c>
      <c r="AA1017" t="str">
        <f>IFERROR(_xlfn.XLOOKUP($J1017,avoidable_ed_reference!$A$2:$A$13,avoidable_ed_reference!$C$2:$C$13),"Not Classified")</f>
        <v>Not Classified</v>
      </c>
      <c r="AB1017" t="str">
        <f>IFERROR(_xlfn.XLOOKUP($B1017,enrollment!$A$2:$A$801,enrollment!$I$2:$I$801),"")</f>
        <v>OH</v>
      </c>
      <c r="AC1017">
        <f>IFERROR(_xlfn.XLOOKUP($B1017,enrollment!$A$2:$A$801,enrollment!$L$2:$L$801),"")</f>
        <v>54</v>
      </c>
      <c r="AD1017" t="str" cm="1">
        <f t="array" ref="AD1017">_xlfn.IFS(AC1017="","Unknown",AC1017&lt;18,"0-17",AC1017&lt;35,"18-34",AC1017&lt;50,"35-49",AC1017&lt;65,"50-64",TRUE,"65+")</f>
        <v>50-64</v>
      </c>
      <c r="AE1017">
        <f>IFERROR(_xlfn.XLOOKUP($B1017,enrollment!$A$2:$A$801,enrollment!$O$2:$O$801),"")</f>
        <v>2345678901</v>
      </c>
      <c r="AF1017">
        <f>IFERROR(_xlfn.XLOOKUP($AE1017,providers!$B$2:$B$11,providers!$Q$2:$Q$11),"")</f>
        <v>4.2</v>
      </c>
      <c r="AG1017" s="1">
        <f t="shared" si="15"/>
        <v>45597</v>
      </c>
    </row>
    <row r="1018" spans="1:33" x14ac:dyDescent="0.25">
      <c r="A1018" t="s">
        <v>1230</v>
      </c>
      <c r="B1018" t="s">
        <v>1229</v>
      </c>
      <c r="C1018">
        <v>2345678901</v>
      </c>
      <c r="D1018">
        <v>2345678901</v>
      </c>
      <c r="E1018" s="1">
        <v>45587</v>
      </c>
      <c r="F1018" s="1">
        <v>45587</v>
      </c>
      <c r="G1018" s="1">
        <v>45610</v>
      </c>
      <c r="H1018" t="s">
        <v>28</v>
      </c>
      <c r="I1018">
        <v>11</v>
      </c>
      <c r="J1018" t="s">
        <v>35</v>
      </c>
      <c r="K1018">
        <v>99213</v>
      </c>
      <c r="O1018">
        <v>1</v>
      </c>
      <c r="P1018">
        <v>242.35</v>
      </c>
      <c r="Q1018">
        <v>179.52</v>
      </c>
      <c r="R1018">
        <v>143.62</v>
      </c>
      <c r="S1018">
        <v>35.9</v>
      </c>
      <c r="T1018" t="s">
        <v>30</v>
      </c>
      <c r="X1018" t="s">
        <v>31</v>
      </c>
      <c r="Y1018" t="s">
        <v>32</v>
      </c>
      <c r="Z1018" t="s">
        <v>39</v>
      </c>
      <c r="AA1018" t="str">
        <f>IFERROR(_xlfn.XLOOKUP($J1018,avoidable_ed_reference!$A$2:$A$13,avoidable_ed_reference!$C$2:$C$13),"Not Classified")</f>
        <v>Avoidable</v>
      </c>
      <c r="AB1018" t="str">
        <f>IFERROR(_xlfn.XLOOKUP($B1018,enrollment!$A$2:$A$801,enrollment!$I$2:$I$801),"")</f>
        <v>OH</v>
      </c>
      <c r="AC1018">
        <f>IFERROR(_xlfn.XLOOKUP($B1018,enrollment!$A$2:$A$801,enrollment!$L$2:$L$801),"")</f>
        <v>54</v>
      </c>
      <c r="AD1018" t="str" cm="1">
        <f t="array" ref="AD1018">_xlfn.IFS(AC1018="","Unknown",AC1018&lt;18,"0-17",AC1018&lt;35,"18-34",AC1018&lt;50,"35-49",AC1018&lt;65,"50-64",TRUE,"65+")</f>
        <v>50-64</v>
      </c>
      <c r="AE1018">
        <f>IFERROR(_xlfn.XLOOKUP($B1018,enrollment!$A$2:$A$801,enrollment!$O$2:$O$801),"")</f>
        <v>2345678901</v>
      </c>
      <c r="AF1018">
        <f>IFERROR(_xlfn.XLOOKUP($AE1018,providers!$B$2:$B$11,providers!$Q$2:$Q$11),"")</f>
        <v>4.2</v>
      </c>
      <c r="AG1018" s="1">
        <f t="shared" si="15"/>
        <v>45566</v>
      </c>
    </row>
    <row r="1019" spans="1:33" x14ac:dyDescent="0.25">
      <c r="A1019" t="s">
        <v>1231</v>
      </c>
      <c r="B1019" t="s">
        <v>1229</v>
      </c>
      <c r="C1019">
        <v>2345678901</v>
      </c>
      <c r="D1019">
        <v>2345678901</v>
      </c>
      <c r="E1019" s="1">
        <v>45407</v>
      </c>
      <c r="F1019" s="1">
        <v>45407</v>
      </c>
      <c r="G1019" s="1">
        <v>45430</v>
      </c>
      <c r="H1019" t="s">
        <v>59</v>
      </c>
      <c r="J1019" t="s">
        <v>99</v>
      </c>
      <c r="L1019" s="2" t="s">
        <v>151</v>
      </c>
      <c r="M1019" t="s">
        <v>152</v>
      </c>
      <c r="N1019" t="s">
        <v>153</v>
      </c>
      <c r="O1019">
        <v>1</v>
      </c>
      <c r="P1019">
        <v>908.27</v>
      </c>
      <c r="Q1019">
        <v>825.7</v>
      </c>
      <c r="R1019">
        <v>660.56</v>
      </c>
      <c r="S1019">
        <v>165.14</v>
      </c>
      <c r="T1019" t="s">
        <v>30</v>
      </c>
      <c r="X1019" t="s">
        <v>31</v>
      </c>
      <c r="Y1019" t="s">
        <v>32</v>
      </c>
      <c r="Z1019" t="s">
        <v>64</v>
      </c>
      <c r="AA1019" t="str">
        <f>IFERROR(_xlfn.XLOOKUP($J1019,avoidable_ed_reference!$A$2:$A$13,avoidable_ed_reference!$C$2:$C$13),"Not Classified")</f>
        <v>Not Classified</v>
      </c>
      <c r="AB1019" t="str">
        <f>IFERROR(_xlfn.XLOOKUP($B1019,enrollment!$A$2:$A$801,enrollment!$I$2:$I$801),"")</f>
        <v>OH</v>
      </c>
      <c r="AC1019">
        <f>IFERROR(_xlfn.XLOOKUP($B1019,enrollment!$A$2:$A$801,enrollment!$L$2:$L$801),"")</f>
        <v>54</v>
      </c>
      <c r="AD1019" t="str" cm="1">
        <f t="array" ref="AD1019">_xlfn.IFS(AC1019="","Unknown",AC1019&lt;18,"0-17",AC1019&lt;35,"18-34",AC1019&lt;50,"35-49",AC1019&lt;65,"50-64",TRUE,"65+")</f>
        <v>50-64</v>
      </c>
      <c r="AE1019">
        <f>IFERROR(_xlfn.XLOOKUP($B1019,enrollment!$A$2:$A$801,enrollment!$O$2:$O$801),"")</f>
        <v>2345678901</v>
      </c>
      <c r="AF1019">
        <f>IFERROR(_xlfn.XLOOKUP($AE1019,providers!$B$2:$B$11,providers!$Q$2:$Q$11),"")</f>
        <v>4.2</v>
      </c>
      <c r="AG1019" s="1">
        <f t="shared" si="15"/>
        <v>45383</v>
      </c>
    </row>
    <row r="1020" spans="1:33" x14ac:dyDescent="0.25">
      <c r="A1020" t="s">
        <v>1232</v>
      </c>
      <c r="B1020" t="s">
        <v>1233</v>
      </c>
      <c r="C1020">
        <v>8901234567</v>
      </c>
      <c r="D1020">
        <v>8901234567</v>
      </c>
      <c r="E1020" s="1">
        <v>45626</v>
      </c>
      <c r="F1020" s="1">
        <v>45626</v>
      </c>
      <c r="G1020" s="1">
        <v>45653</v>
      </c>
      <c r="H1020" t="s">
        <v>28</v>
      </c>
      <c r="I1020">
        <v>11</v>
      </c>
      <c r="J1020" t="s">
        <v>38</v>
      </c>
      <c r="K1020">
        <v>99213</v>
      </c>
      <c r="O1020">
        <v>1</v>
      </c>
      <c r="P1020">
        <v>202.18</v>
      </c>
      <c r="Q1020">
        <v>149.76</v>
      </c>
      <c r="R1020">
        <v>119.81</v>
      </c>
      <c r="S1020">
        <v>29.95</v>
      </c>
      <c r="T1020" t="s">
        <v>30</v>
      </c>
      <c r="X1020" t="s">
        <v>43</v>
      </c>
      <c r="Y1020" t="s">
        <v>44</v>
      </c>
      <c r="Z1020" t="s">
        <v>39</v>
      </c>
      <c r="AA1020" t="str">
        <f>IFERROR(_xlfn.XLOOKUP($J1020,avoidable_ed_reference!$A$2:$A$13,avoidable_ed_reference!$C$2:$C$13),"Not Classified")</f>
        <v>Not Classified</v>
      </c>
      <c r="AB1020" t="str">
        <f>IFERROR(_xlfn.XLOOKUP($B1020,enrollment!$A$2:$A$801,enrollment!$I$2:$I$801),"")</f>
        <v>GA</v>
      </c>
      <c r="AC1020">
        <f>IFERROR(_xlfn.XLOOKUP($B1020,enrollment!$A$2:$A$801,enrollment!$L$2:$L$801),"")</f>
        <v>67</v>
      </c>
      <c r="AD1020" t="str" cm="1">
        <f t="array" ref="AD1020">_xlfn.IFS(AC1020="","Unknown",AC1020&lt;18,"0-17",AC1020&lt;35,"18-34",AC1020&lt;50,"35-49",AC1020&lt;65,"50-64",TRUE,"65+")</f>
        <v>65+</v>
      </c>
      <c r="AE1020">
        <f>IFERROR(_xlfn.XLOOKUP($B1020,enrollment!$A$2:$A$801,enrollment!$O$2:$O$801),"")</f>
        <v>8901234567</v>
      </c>
      <c r="AF1020">
        <f>IFERROR(_xlfn.XLOOKUP($AE1020,providers!$B$2:$B$11,providers!$Q$2:$Q$11),"")</f>
        <v>3.7</v>
      </c>
      <c r="AG1020" s="1">
        <f t="shared" si="15"/>
        <v>45597</v>
      </c>
    </row>
    <row r="1021" spans="1:33" x14ac:dyDescent="0.25">
      <c r="A1021" t="s">
        <v>1234</v>
      </c>
      <c r="B1021" t="s">
        <v>1233</v>
      </c>
      <c r="C1021">
        <v>2233445566</v>
      </c>
      <c r="D1021">
        <v>2233445566</v>
      </c>
      <c r="E1021" s="1">
        <v>45456</v>
      </c>
      <c r="F1021" s="1">
        <v>45456</v>
      </c>
      <c r="G1021" s="1">
        <v>45485</v>
      </c>
      <c r="H1021" t="s">
        <v>28</v>
      </c>
      <c r="I1021">
        <v>23</v>
      </c>
      <c r="J1021" t="s">
        <v>221</v>
      </c>
      <c r="K1021">
        <v>99284</v>
      </c>
      <c r="O1021">
        <v>1</v>
      </c>
      <c r="P1021">
        <v>1775.52</v>
      </c>
      <c r="Q1021">
        <v>986.4</v>
      </c>
      <c r="R1021">
        <v>789.12</v>
      </c>
      <c r="S1021">
        <v>197.28</v>
      </c>
      <c r="T1021" t="s">
        <v>30</v>
      </c>
      <c r="X1021" t="s">
        <v>43</v>
      </c>
      <c r="Y1021" t="s">
        <v>44</v>
      </c>
      <c r="Z1021" t="s">
        <v>45</v>
      </c>
      <c r="AA1021" t="str">
        <f>IFERROR(_xlfn.XLOOKUP($J1021,avoidable_ed_reference!$A$2:$A$13,avoidable_ed_reference!$C$2:$C$13),"Not Classified")</f>
        <v>Avoidable</v>
      </c>
      <c r="AB1021" t="str">
        <f>IFERROR(_xlfn.XLOOKUP($B1021,enrollment!$A$2:$A$801,enrollment!$I$2:$I$801),"")</f>
        <v>GA</v>
      </c>
      <c r="AC1021">
        <f>IFERROR(_xlfn.XLOOKUP($B1021,enrollment!$A$2:$A$801,enrollment!$L$2:$L$801),"")</f>
        <v>67</v>
      </c>
      <c r="AD1021" t="str" cm="1">
        <f t="array" ref="AD1021">_xlfn.IFS(AC1021="","Unknown",AC1021&lt;18,"0-17",AC1021&lt;35,"18-34",AC1021&lt;50,"35-49",AC1021&lt;65,"50-64",TRUE,"65+")</f>
        <v>65+</v>
      </c>
      <c r="AE1021">
        <f>IFERROR(_xlfn.XLOOKUP($B1021,enrollment!$A$2:$A$801,enrollment!$O$2:$O$801),"")</f>
        <v>8901234567</v>
      </c>
      <c r="AF1021">
        <f>IFERROR(_xlfn.XLOOKUP($AE1021,providers!$B$2:$B$11,providers!$Q$2:$Q$11),"")</f>
        <v>3.7</v>
      </c>
      <c r="AG1021" s="1">
        <f t="shared" si="15"/>
        <v>45444</v>
      </c>
    </row>
    <row r="1022" spans="1:33" x14ac:dyDescent="0.25">
      <c r="A1022" t="s">
        <v>1235</v>
      </c>
      <c r="B1022" t="s">
        <v>1233</v>
      </c>
      <c r="C1022">
        <v>5678901234</v>
      </c>
      <c r="D1022">
        <v>5678901234</v>
      </c>
      <c r="E1022" s="1">
        <v>45531</v>
      </c>
      <c r="F1022" s="1">
        <v>45531</v>
      </c>
      <c r="G1022" s="1">
        <v>45559</v>
      </c>
      <c r="H1022" t="s">
        <v>28</v>
      </c>
      <c r="I1022">
        <v>20</v>
      </c>
      <c r="J1022" t="s">
        <v>35</v>
      </c>
      <c r="K1022">
        <v>99213</v>
      </c>
      <c r="O1022">
        <v>1</v>
      </c>
      <c r="P1022">
        <v>184.96</v>
      </c>
      <c r="Q1022">
        <v>142.28</v>
      </c>
      <c r="R1022">
        <v>113.82</v>
      </c>
      <c r="S1022">
        <v>28.46</v>
      </c>
      <c r="T1022" t="s">
        <v>30</v>
      </c>
      <c r="X1022" t="s">
        <v>43</v>
      </c>
      <c r="Y1022" t="s">
        <v>44</v>
      </c>
      <c r="Z1022" t="s">
        <v>36</v>
      </c>
      <c r="AA1022" t="str">
        <f>IFERROR(_xlfn.XLOOKUP($J1022,avoidable_ed_reference!$A$2:$A$13,avoidable_ed_reference!$C$2:$C$13),"Not Classified")</f>
        <v>Avoidable</v>
      </c>
      <c r="AB1022" t="str">
        <f>IFERROR(_xlfn.XLOOKUP($B1022,enrollment!$A$2:$A$801,enrollment!$I$2:$I$801),"")</f>
        <v>GA</v>
      </c>
      <c r="AC1022">
        <f>IFERROR(_xlfn.XLOOKUP($B1022,enrollment!$A$2:$A$801,enrollment!$L$2:$L$801),"")</f>
        <v>67</v>
      </c>
      <c r="AD1022" t="str" cm="1">
        <f t="array" ref="AD1022">_xlfn.IFS(AC1022="","Unknown",AC1022&lt;18,"0-17",AC1022&lt;35,"18-34",AC1022&lt;50,"35-49",AC1022&lt;65,"50-64",TRUE,"65+")</f>
        <v>65+</v>
      </c>
      <c r="AE1022">
        <f>IFERROR(_xlfn.XLOOKUP($B1022,enrollment!$A$2:$A$801,enrollment!$O$2:$O$801),"")</f>
        <v>8901234567</v>
      </c>
      <c r="AF1022">
        <f>IFERROR(_xlfn.XLOOKUP($AE1022,providers!$B$2:$B$11,providers!$Q$2:$Q$11),"")</f>
        <v>3.7</v>
      </c>
      <c r="AG1022" s="1">
        <f t="shared" si="15"/>
        <v>45505</v>
      </c>
    </row>
    <row r="1023" spans="1:33" x14ac:dyDescent="0.25">
      <c r="A1023" t="s">
        <v>1236</v>
      </c>
      <c r="B1023" t="s">
        <v>1233</v>
      </c>
      <c r="C1023">
        <v>2233445566</v>
      </c>
      <c r="D1023">
        <v>2233445566</v>
      </c>
      <c r="E1023" s="1">
        <v>45623</v>
      </c>
      <c r="F1023" s="1">
        <v>45623</v>
      </c>
      <c r="G1023" s="1">
        <v>45656</v>
      </c>
      <c r="H1023" t="s">
        <v>28</v>
      </c>
      <c r="I1023">
        <v>22</v>
      </c>
      <c r="J1023" t="s">
        <v>29</v>
      </c>
      <c r="K1023">
        <v>90837</v>
      </c>
      <c r="O1023">
        <v>1</v>
      </c>
      <c r="P1023">
        <v>264.2</v>
      </c>
      <c r="Q1023">
        <v>195.7</v>
      </c>
      <c r="R1023">
        <v>156.56</v>
      </c>
      <c r="S1023">
        <v>39.14</v>
      </c>
      <c r="T1023" t="s">
        <v>30</v>
      </c>
      <c r="X1023" t="s">
        <v>43</v>
      </c>
      <c r="Y1023" t="s">
        <v>44</v>
      </c>
      <c r="Z1023" t="s">
        <v>33</v>
      </c>
      <c r="AA1023" t="str">
        <f>IFERROR(_xlfn.XLOOKUP($J1023,avoidable_ed_reference!$A$2:$A$13,avoidable_ed_reference!$C$2:$C$13),"Not Classified")</f>
        <v>Potentially Avoidable</v>
      </c>
      <c r="AB1023" t="str">
        <f>IFERROR(_xlfn.XLOOKUP($B1023,enrollment!$A$2:$A$801,enrollment!$I$2:$I$801),"")</f>
        <v>GA</v>
      </c>
      <c r="AC1023">
        <f>IFERROR(_xlfn.XLOOKUP($B1023,enrollment!$A$2:$A$801,enrollment!$L$2:$L$801),"")</f>
        <v>67</v>
      </c>
      <c r="AD1023" t="str" cm="1">
        <f t="array" ref="AD1023">_xlfn.IFS(AC1023="","Unknown",AC1023&lt;18,"0-17",AC1023&lt;35,"18-34",AC1023&lt;50,"35-49",AC1023&lt;65,"50-64",TRUE,"65+")</f>
        <v>65+</v>
      </c>
      <c r="AE1023">
        <f>IFERROR(_xlfn.XLOOKUP($B1023,enrollment!$A$2:$A$801,enrollment!$O$2:$O$801),"")</f>
        <v>8901234567</v>
      </c>
      <c r="AF1023">
        <f>IFERROR(_xlfn.XLOOKUP($AE1023,providers!$B$2:$B$11,providers!$Q$2:$Q$11),"")</f>
        <v>3.7</v>
      </c>
      <c r="AG1023" s="1">
        <f t="shared" si="15"/>
        <v>45597</v>
      </c>
    </row>
    <row r="1024" spans="1:33" x14ac:dyDescent="0.25">
      <c r="A1024" t="s">
        <v>1237</v>
      </c>
      <c r="B1024" t="s">
        <v>1233</v>
      </c>
      <c r="C1024">
        <v>5678901234</v>
      </c>
      <c r="D1024">
        <v>5678901234</v>
      </c>
      <c r="E1024" s="1">
        <v>45522</v>
      </c>
      <c r="F1024" s="1">
        <v>45522</v>
      </c>
      <c r="G1024" s="1">
        <v>45543</v>
      </c>
      <c r="H1024" t="s">
        <v>28</v>
      </c>
      <c r="I1024">
        <v>20</v>
      </c>
      <c r="J1024" t="s">
        <v>35</v>
      </c>
      <c r="K1024">
        <v>99213</v>
      </c>
      <c r="O1024">
        <v>1</v>
      </c>
      <c r="P1024">
        <v>196.51</v>
      </c>
      <c r="Q1024">
        <v>151.16</v>
      </c>
      <c r="R1024">
        <v>120.93</v>
      </c>
      <c r="S1024">
        <v>30.23</v>
      </c>
      <c r="T1024" t="s">
        <v>30</v>
      </c>
      <c r="X1024" t="s">
        <v>43</v>
      </c>
      <c r="Y1024" t="s">
        <v>44</v>
      </c>
      <c r="Z1024" t="s">
        <v>36</v>
      </c>
      <c r="AA1024" t="str">
        <f>IFERROR(_xlfn.XLOOKUP($J1024,avoidable_ed_reference!$A$2:$A$13,avoidable_ed_reference!$C$2:$C$13),"Not Classified")</f>
        <v>Avoidable</v>
      </c>
      <c r="AB1024" t="str">
        <f>IFERROR(_xlfn.XLOOKUP($B1024,enrollment!$A$2:$A$801,enrollment!$I$2:$I$801),"")</f>
        <v>GA</v>
      </c>
      <c r="AC1024">
        <f>IFERROR(_xlfn.XLOOKUP($B1024,enrollment!$A$2:$A$801,enrollment!$L$2:$L$801),"")</f>
        <v>67</v>
      </c>
      <c r="AD1024" t="str" cm="1">
        <f t="array" ref="AD1024">_xlfn.IFS(AC1024="","Unknown",AC1024&lt;18,"0-17",AC1024&lt;35,"18-34",AC1024&lt;50,"35-49",AC1024&lt;65,"50-64",TRUE,"65+")</f>
        <v>65+</v>
      </c>
      <c r="AE1024">
        <f>IFERROR(_xlfn.XLOOKUP($B1024,enrollment!$A$2:$A$801,enrollment!$O$2:$O$801),"")</f>
        <v>8901234567</v>
      </c>
      <c r="AF1024">
        <f>IFERROR(_xlfn.XLOOKUP($AE1024,providers!$B$2:$B$11,providers!$Q$2:$Q$11),"")</f>
        <v>3.7</v>
      </c>
      <c r="AG1024" s="1">
        <f t="shared" si="15"/>
        <v>45505</v>
      </c>
    </row>
    <row r="1025" spans="1:33" x14ac:dyDescent="0.25">
      <c r="A1025" t="s">
        <v>1238</v>
      </c>
      <c r="B1025" t="s">
        <v>1233</v>
      </c>
      <c r="C1025">
        <v>8901234567</v>
      </c>
      <c r="D1025">
        <v>8901234567</v>
      </c>
      <c r="E1025" s="1">
        <v>45633</v>
      </c>
      <c r="F1025" s="1">
        <v>45633</v>
      </c>
      <c r="G1025" s="1">
        <v>45650</v>
      </c>
      <c r="H1025" t="s">
        <v>28</v>
      </c>
      <c r="I1025">
        <v>11</v>
      </c>
      <c r="J1025" t="s">
        <v>38</v>
      </c>
      <c r="K1025">
        <v>99213</v>
      </c>
      <c r="O1025">
        <v>1</v>
      </c>
      <c r="P1025">
        <v>178.79</v>
      </c>
      <c r="Q1025">
        <v>132.44</v>
      </c>
      <c r="R1025">
        <v>105.95</v>
      </c>
      <c r="S1025">
        <v>26.49</v>
      </c>
      <c r="T1025" t="s">
        <v>30</v>
      </c>
      <c r="X1025" t="s">
        <v>43</v>
      </c>
      <c r="Y1025" t="s">
        <v>44</v>
      </c>
      <c r="Z1025" t="s">
        <v>39</v>
      </c>
      <c r="AA1025" t="str">
        <f>IFERROR(_xlfn.XLOOKUP($J1025,avoidable_ed_reference!$A$2:$A$13,avoidable_ed_reference!$C$2:$C$13),"Not Classified")</f>
        <v>Not Classified</v>
      </c>
      <c r="AB1025" t="str">
        <f>IFERROR(_xlfn.XLOOKUP($B1025,enrollment!$A$2:$A$801,enrollment!$I$2:$I$801),"")</f>
        <v>GA</v>
      </c>
      <c r="AC1025">
        <f>IFERROR(_xlfn.XLOOKUP($B1025,enrollment!$A$2:$A$801,enrollment!$L$2:$L$801),"")</f>
        <v>67</v>
      </c>
      <c r="AD1025" t="str" cm="1">
        <f t="array" ref="AD1025">_xlfn.IFS(AC1025="","Unknown",AC1025&lt;18,"0-17",AC1025&lt;35,"18-34",AC1025&lt;50,"35-49",AC1025&lt;65,"50-64",TRUE,"65+")</f>
        <v>65+</v>
      </c>
      <c r="AE1025">
        <f>IFERROR(_xlfn.XLOOKUP($B1025,enrollment!$A$2:$A$801,enrollment!$O$2:$O$801),"")</f>
        <v>8901234567</v>
      </c>
      <c r="AF1025">
        <f>IFERROR(_xlfn.XLOOKUP($AE1025,providers!$B$2:$B$11,providers!$Q$2:$Q$11),"")</f>
        <v>3.7</v>
      </c>
      <c r="AG1025" s="1">
        <f t="shared" si="15"/>
        <v>45627</v>
      </c>
    </row>
    <row r="1026" spans="1:33" x14ac:dyDescent="0.25">
      <c r="A1026" t="s">
        <v>1239</v>
      </c>
      <c r="B1026" t="s">
        <v>1233</v>
      </c>
      <c r="C1026">
        <v>8901234567</v>
      </c>
      <c r="D1026">
        <v>8901234567</v>
      </c>
      <c r="E1026" s="1">
        <v>45369</v>
      </c>
      <c r="F1026" s="1">
        <v>45369</v>
      </c>
      <c r="G1026" s="1">
        <v>45394</v>
      </c>
      <c r="H1026" t="s">
        <v>28</v>
      </c>
      <c r="I1026">
        <v>11</v>
      </c>
      <c r="J1026" t="s">
        <v>35</v>
      </c>
      <c r="K1026">
        <v>99213</v>
      </c>
      <c r="O1026">
        <v>1</v>
      </c>
      <c r="P1026">
        <v>222.28</v>
      </c>
      <c r="Q1026">
        <v>164.65</v>
      </c>
      <c r="R1026">
        <v>131.72</v>
      </c>
      <c r="S1026">
        <v>32.93</v>
      </c>
      <c r="T1026" t="s">
        <v>30</v>
      </c>
      <c r="X1026" t="s">
        <v>43</v>
      </c>
      <c r="Y1026" t="s">
        <v>44</v>
      </c>
      <c r="Z1026" t="s">
        <v>39</v>
      </c>
      <c r="AA1026" t="str">
        <f>IFERROR(_xlfn.XLOOKUP($J1026,avoidable_ed_reference!$A$2:$A$13,avoidable_ed_reference!$C$2:$C$13),"Not Classified")</f>
        <v>Avoidable</v>
      </c>
      <c r="AB1026" t="str">
        <f>IFERROR(_xlfn.XLOOKUP($B1026,enrollment!$A$2:$A$801,enrollment!$I$2:$I$801),"")</f>
        <v>GA</v>
      </c>
      <c r="AC1026">
        <f>IFERROR(_xlfn.XLOOKUP($B1026,enrollment!$A$2:$A$801,enrollment!$L$2:$L$801),"")</f>
        <v>67</v>
      </c>
      <c r="AD1026" t="str" cm="1">
        <f t="array" ref="AD1026">_xlfn.IFS(AC1026="","Unknown",AC1026&lt;18,"0-17",AC1026&lt;35,"18-34",AC1026&lt;50,"35-49",AC1026&lt;65,"50-64",TRUE,"65+")</f>
        <v>65+</v>
      </c>
      <c r="AE1026">
        <f>IFERROR(_xlfn.XLOOKUP($B1026,enrollment!$A$2:$A$801,enrollment!$O$2:$O$801),"")</f>
        <v>8901234567</v>
      </c>
      <c r="AF1026">
        <f>IFERROR(_xlfn.XLOOKUP($AE1026,providers!$B$2:$B$11,providers!$Q$2:$Q$11),"")</f>
        <v>3.7</v>
      </c>
      <c r="AG1026" s="1">
        <f t="shared" si="15"/>
        <v>45352</v>
      </c>
    </row>
    <row r="1027" spans="1:33" x14ac:dyDescent="0.25">
      <c r="A1027" t="s">
        <v>1240</v>
      </c>
      <c r="B1027" t="s">
        <v>1233</v>
      </c>
      <c r="C1027">
        <v>8901234567</v>
      </c>
      <c r="D1027">
        <v>8901234567</v>
      </c>
      <c r="E1027" s="1">
        <v>45348</v>
      </c>
      <c r="F1027" s="1">
        <v>45348</v>
      </c>
      <c r="G1027" s="1">
        <v>45378</v>
      </c>
      <c r="H1027" t="s">
        <v>28</v>
      </c>
      <c r="I1027">
        <v>11</v>
      </c>
      <c r="J1027" t="s">
        <v>35</v>
      </c>
      <c r="K1027">
        <v>99213</v>
      </c>
      <c r="O1027">
        <v>1</v>
      </c>
      <c r="P1027">
        <v>190.96</v>
      </c>
      <c r="Q1027">
        <v>141.44999999999999</v>
      </c>
      <c r="R1027">
        <v>113.16</v>
      </c>
      <c r="S1027">
        <v>28.29</v>
      </c>
      <c r="T1027" t="s">
        <v>30</v>
      </c>
      <c r="X1027" t="s">
        <v>43</v>
      </c>
      <c r="Y1027" t="s">
        <v>44</v>
      </c>
      <c r="Z1027" t="s">
        <v>39</v>
      </c>
      <c r="AA1027" t="str">
        <f>IFERROR(_xlfn.XLOOKUP($J1027,avoidable_ed_reference!$A$2:$A$13,avoidable_ed_reference!$C$2:$C$13),"Not Classified")</f>
        <v>Avoidable</v>
      </c>
      <c r="AB1027" t="str">
        <f>IFERROR(_xlfn.XLOOKUP($B1027,enrollment!$A$2:$A$801,enrollment!$I$2:$I$801),"")</f>
        <v>GA</v>
      </c>
      <c r="AC1027">
        <f>IFERROR(_xlfn.XLOOKUP($B1027,enrollment!$A$2:$A$801,enrollment!$L$2:$L$801),"")</f>
        <v>67</v>
      </c>
      <c r="AD1027" t="str" cm="1">
        <f t="array" ref="AD1027">_xlfn.IFS(AC1027="","Unknown",AC1027&lt;18,"0-17",AC1027&lt;35,"18-34",AC1027&lt;50,"35-49",AC1027&lt;65,"50-64",TRUE,"65+")</f>
        <v>65+</v>
      </c>
      <c r="AE1027">
        <f>IFERROR(_xlfn.XLOOKUP($B1027,enrollment!$A$2:$A$801,enrollment!$O$2:$O$801),"")</f>
        <v>8901234567</v>
      </c>
      <c r="AF1027">
        <f>IFERROR(_xlfn.XLOOKUP($AE1027,providers!$B$2:$B$11,providers!$Q$2:$Q$11),"")</f>
        <v>3.7</v>
      </c>
      <c r="AG1027" s="1">
        <f t="shared" ref="AG1027:AG1090" si="16">EOMONTH(E1027,-1)+1</f>
        <v>45323</v>
      </c>
    </row>
    <row r="1028" spans="1:33" x14ac:dyDescent="0.25">
      <c r="A1028" t="s">
        <v>1241</v>
      </c>
      <c r="B1028" t="s">
        <v>1233</v>
      </c>
      <c r="C1028">
        <v>2233445566</v>
      </c>
      <c r="D1028">
        <v>2233445566</v>
      </c>
      <c r="E1028" s="1">
        <v>45301</v>
      </c>
      <c r="F1028" s="1">
        <v>45301</v>
      </c>
      <c r="G1028" s="1">
        <v>45316</v>
      </c>
      <c r="H1028" t="s">
        <v>28</v>
      </c>
      <c r="I1028">
        <v>23</v>
      </c>
      <c r="J1028" t="s">
        <v>77</v>
      </c>
      <c r="K1028">
        <v>99284</v>
      </c>
      <c r="O1028">
        <v>1</v>
      </c>
      <c r="P1028">
        <v>1688.96</v>
      </c>
      <c r="Q1028">
        <v>938.31</v>
      </c>
      <c r="R1028">
        <v>750.65</v>
      </c>
      <c r="S1028">
        <v>187.66</v>
      </c>
      <c r="T1028" t="s">
        <v>30</v>
      </c>
      <c r="X1028" t="s">
        <v>43</v>
      </c>
      <c r="Y1028" t="s">
        <v>44</v>
      </c>
      <c r="Z1028" t="s">
        <v>45</v>
      </c>
      <c r="AA1028" t="str">
        <f>IFERROR(_xlfn.XLOOKUP($J1028,avoidable_ed_reference!$A$2:$A$13,avoidable_ed_reference!$C$2:$C$13),"Not Classified")</f>
        <v>Avoidable</v>
      </c>
      <c r="AB1028" t="str">
        <f>IFERROR(_xlfn.XLOOKUP($B1028,enrollment!$A$2:$A$801,enrollment!$I$2:$I$801),"")</f>
        <v>GA</v>
      </c>
      <c r="AC1028">
        <f>IFERROR(_xlfn.XLOOKUP($B1028,enrollment!$A$2:$A$801,enrollment!$L$2:$L$801),"")</f>
        <v>67</v>
      </c>
      <c r="AD1028" t="str" cm="1">
        <f t="array" ref="AD1028">_xlfn.IFS(AC1028="","Unknown",AC1028&lt;18,"0-17",AC1028&lt;35,"18-34",AC1028&lt;50,"35-49",AC1028&lt;65,"50-64",TRUE,"65+")</f>
        <v>65+</v>
      </c>
      <c r="AE1028">
        <f>IFERROR(_xlfn.XLOOKUP($B1028,enrollment!$A$2:$A$801,enrollment!$O$2:$O$801),"")</f>
        <v>8901234567</v>
      </c>
      <c r="AF1028">
        <f>IFERROR(_xlfn.XLOOKUP($AE1028,providers!$B$2:$B$11,providers!$Q$2:$Q$11),"")</f>
        <v>3.7</v>
      </c>
      <c r="AG1028" s="1">
        <f t="shared" si="16"/>
        <v>45292</v>
      </c>
    </row>
    <row r="1029" spans="1:33" x14ac:dyDescent="0.25">
      <c r="A1029" t="s">
        <v>1242</v>
      </c>
      <c r="B1029" t="s">
        <v>1243</v>
      </c>
      <c r="C1029">
        <v>5678901234</v>
      </c>
      <c r="D1029">
        <v>5678901234</v>
      </c>
      <c r="E1029" s="1">
        <v>45598</v>
      </c>
      <c r="F1029" s="1">
        <v>45598</v>
      </c>
      <c r="G1029" s="1">
        <v>45629</v>
      </c>
      <c r="H1029" t="s">
        <v>28</v>
      </c>
      <c r="I1029">
        <v>20</v>
      </c>
      <c r="J1029" t="s">
        <v>35</v>
      </c>
      <c r="K1029">
        <v>99213</v>
      </c>
      <c r="O1029">
        <v>1</v>
      </c>
      <c r="P1029">
        <v>157.69</v>
      </c>
      <c r="Q1029">
        <v>121.3</v>
      </c>
      <c r="R1029">
        <v>97.04</v>
      </c>
      <c r="S1029">
        <v>24.26</v>
      </c>
      <c r="T1029" t="s">
        <v>30</v>
      </c>
      <c r="X1029" t="s">
        <v>233</v>
      </c>
      <c r="Y1029" t="s">
        <v>32</v>
      </c>
      <c r="Z1029" t="s">
        <v>36</v>
      </c>
      <c r="AA1029" t="str">
        <f>IFERROR(_xlfn.XLOOKUP($J1029,avoidable_ed_reference!$A$2:$A$13,avoidable_ed_reference!$C$2:$C$13),"Not Classified")</f>
        <v>Avoidable</v>
      </c>
      <c r="AB1029" t="str">
        <f>IFERROR(_xlfn.XLOOKUP($B1029,enrollment!$A$2:$A$801,enrollment!$I$2:$I$801),"")</f>
        <v>GA</v>
      </c>
      <c r="AC1029">
        <f>IFERROR(_xlfn.XLOOKUP($B1029,enrollment!$A$2:$A$801,enrollment!$L$2:$L$801),"")</f>
        <v>50</v>
      </c>
      <c r="AD1029" t="str" cm="1">
        <f t="array" ref="AD1029">_xlfn.IFS(AC1029="","Unknown",AC1029&lt;18,"0-17",AC1029&lt;35,"18-34",AC1029&lt;50,"35-49",AC1029&lt;65,"50-64",TRUE,"65+")</f>
        <v>50-64</v>
      </c>
      <c r="AE1029">
        <f>IFERROR(_xlfn.XLOOKUP($B1029,enrollment!$A$2:$A$801,enrollment!$O$2:$O$801),"")</f>
        <v>8901234567</v>
      </c>
      <c r="AF1029">
        <f>IFERROR(_xlfn.XLOOKUP($AE1029,providers!$B$2:$B$11,providers!$Q$2:$Q$11),"")</f>
        <v>3.7</v>
      </c>
      <c r="AG1029" s="1">
        <f t="shared" si="16"/>
        <v>45597</v>
      </c>
    </row>
    <row r="1030" spans="1:33" x14ac:dyDescent="0.25">
      <c r="A1030" t="s">
        <v>1244</v>
      </c>
      <c r="B1030" t="s">
        <v>1243</v>
      </c>
      <c r="C1030">
        <v>8901234567</v>
      </c>
      <c r="D1030">
        <v>8901234567</v>
      </c>
      <c r="E1030" s="1">
        <v>45405</v>
      </c>
      <c r="F1030" s="1">
        <v>45405</v>
      </c>
      <c r="G1030" s="1">
        <v>45423</v>
      </c>
      <c r="H1030" t="s">
        <v>28</v>
      </c>
      <c r="I1030">
        <v>11</v>
      </c>
      <c r="J1030" t="s">
        <v>38</v>
      </c>
      <c r="K1030">
        <v>99213</v>
      </c>
      <c r="O1030">
        <v>1</v>
      </c>
      <c r="P1030">
        <v>206.09</v>
      </c>
      <c r="Q1030">
        <v>152.66</v>
      </c>
      <c r="R1030">
        <v>122.13</v>
      </c>
      <c r="S1030">
        <v>30.53</v>
      </c>
      <c r="T1030" t="s">
        <v>30</v>
      </c>
      <c r="X1030" t="s">
        <v>233</v>
      </c>
      <c r="Y1030" t="s">
        <v>32</v>
      </c>
      <c r="Z1030" t="s">
        <v>39</v>
      </c>
      <c r="AA1030" t="str">
        <f>IFERROR(_xlfn.XLOOKUP($J1030,avoidable_ed_reference!$A$2:$A$13,avoidable_ed_reference!$C$2:$C$13),"Not Classified")</f>
        <v>Not Classified</v>
      </c>
      <c r="AB1030" t="str">
        <f>IFERROR(_xlfn.XLOOKUP($B1030,enrollment!$A$2:$A$801,enrollment!$I$2:$I$801),"")</f>
        <v>GA</v>
      </c>
      <c r="AC1030">
        <f>IFERROR(_xlfn.XLOOKUP($B1030,enrollment!$A$2:$A$801,enrollment!$L$2:$L$801),"")</f>
        <v>50</v>
      </c>
      <c r="AD1030" t="str" cm="1">
        <f t="array" ref="AD1030">_xlfn.IFS(AC1030="","Unknown",AC1030&lt;18,"0-17",AC1030&lt;35,"18-34",AC1030&lt;50,"35-49",AC1030&lt;65,"50-64",TRUE,"65+")</f>
        <v>50-64</v>
      </c>
      <c r="AE1030">
        <f>IFERROR(_xlfn.XLOOKUP($B1030,enrollment!$A$2:$A$801,enrollment!$O$2:$O$801),"")</f>
        <v>8901234567</v>
      </c>
      <c r="AF1030">
        <f>IFERROR(_xlfn.XLOOKUP($AE1030,providers!$B$2:$B$11,providers!$Q$2:$Q$11),"")</f>
        <v>3.7</v>
      </c>
      <c r="AG1030" s="1">
        <f t="shared" si="16"/>
        <v>45383</v>
      </c>
    </row>
    <row r="1031" spans="1:33" x14ac:dyDescent="0.25">
      <c r="A1031" t="s">
        <v>1245</v>
      </c>
      <c r="B1031" t="s">
        <v>1243</v>
      </c>
      <c r="C1031">
        <v>8901234567</v>
      </c>
      <c r="D1031">
        <v>8901234567</v>
      </c>
      <c r="E1031" s="1">
        <v>45401</v>
      </c>
      <c r="F1031" s="1">
        <v>45401</v>
      </c>
      <c r="G1031" s="1">
        <v>45419</v>
      </c>
      <c r="H1031" t="s">
        <v>28</v>
      </c>
      <c r="I1031">
        <v>11</v>
      </c>
      <c r="J1031" t="s">
        <v>35</v>
      </c>
      <c r="K1031">
        <v>99213</v>
      </c>
      <c r="O1031">
        <v>1</v>
      </c>
      <c r="P1031">
        <v>207.35</v>
      </c>
      <c r="Q1031">
        <v>153.59</v>
      </c>
      <c r="R1031">
        <v>122.87</v>
      </c>
      <c r="S1031">
        <v>30.72</v>
      </c>
      <c r="T1031" t="s">
        <v>30</v>
      </c>
      <c r="X1031" t="s">
        <v>233</v>
      </c>
      <c r="Y1031" t="s">
        <v>32</v>
      </c>
      <c r="Z1031" t="s">
        <v>39</v>
      </c>
      <c r="AA1031" t="str">
        <f>IFERROR(_xlfn.XLOOKUP($J1031,avoidable_ed_reference!$A$2:$A$13,avoidable_ed_reference!$C$2:$C$13),"Not Classified")</f>
        <v>Avoidable</v>
      </c>
      <c r="AB1031" t="str">
        <f>IFERROR(_xlfn.XLOOKUP($B1031,enrollment!$A$2:$A$801,enrollment!$I$2:$I$801),"")</f>
        <v>GA</v>
      </c>
      <c r="AC1031">
        <f>IFERROR(_xlfn.XLOOKUP($B1031,enrollment!$A$2:$A$801,enrollment!$L$2:$L$801),"")</f>
        <v>50</v>
      </c>
      <c r="AD1031" t="str" cm="1">
        <f t="array" ref="AD1031">_xlfn.IFS(AC1031="","Unknown",AC1031&lt;18,"0-17",AC1031&lt;35,"18-34",AC1031&lt;50,"35-49",AC1031&lt;65,"50-64",TRUE,"65+")</f>
        <v>50-64</v>
      </c>
      <c r="AE1031">
        <f>IFERROR(_xlfn.XLOOKUP($B1031,enrollment!$A$2:$A$801,enrollment!$O$2:$O$801),"")</f>
        <v>8901234567</v>
      </c>
      <c r="AF1031">
        <f>IFERROR(_xlfn.XLOOKUP($AE1031,providers!$B$2:$B$11,providers!$Q$2:$Q$11),"")</f>
        <v>3.7</v>
      </c>
      <c r="AG1031" s="1">
        <f t="shared" si="16"/>
        <v>45383</v>
      </c>
    </row>
    <row r="1032" spans="1:33" x14ac:dyDescent="0.25">
      <c r="A1032" t="s">
        <v>1246</v>
      </c>
      <c r="B1032" t="s">
        <v>1243</v>
      </c>
      <c r="C1032">
        <v>8901234567</v>
      </c>
      <c r="D1032">
        <v>8901234567</v>
      </c>
      <c r="E1032" s="1">
        <v>45374</v>
      </c>
      <c r="F1032" s="1">
        <v>45374</v>
      </c>
      <c r="G1032" s="1">
        <v>45388</v>
      </c>
      <c r="H1032" t="s">
        <v>28</v>
      </c>
      <c r="I1032">
        <v>11</v>
      </c>
      <c r="J1032" t="s">
        <v>35</v>
      </c>
      <c r="K1032">
        <v>99213</v>
      </c>
      <c r="O1032">
        <v>1</v>
      </c>
      <c r="P1032">
        <v>220.74</v>
      </c>
      <c r="Q1032">
        <v>163.51</v>
      </c>
      <c r="R1032">
        <v>130.81</v>
      </c>
      <c r="S1032">
        <v>32.700000000000003</v>
      </c>
      <c r="T1032" t="s">
        <v>30</v>
      </c>
      <c r="X1032" t="s">
        <v>233</v>
      </c>
      <c r="Y1032" t="s">
        <v>32</v>
      </c>
      <c r="Z1032" t="s">
        <v>39</v>
      </c>
      <c r="AA1032" t="str">
        <f>IFERROR(_xlfn.XLOOKUP($J1032,avoidable_ed_reference!$A$2:$A$13,avoidable_ed_reference!$C$2:$C$13),"Not Classified")</f>
        <v>Avoidable</v>
      </c>
      <c r="AB1032" t="str">
        <f>IFERROR(_xlfn.XLOOKUP($B1032,enrollment!$A$2:$A$801,enrollment!$I$2:$I$801),"")</f>
        <v>GA</v>
      </c>
      <c r="AC1032">
        <f>IFERROR(_xlfn.XLOOKUP($B1032,enrollment!$A$2:$A$801,enrollment!$L$2:$L$801),"")</f>
        <v>50</v>
      </c>
      <c r="AD1032" t="str" cm="1">
        <f t="array" ref="AD1032">_xlfn.IFS(AC1032="","Unknown",AC1032&lt;18,"0-17",AC1032&lt;35,"18-34",AC1032&lt;50,"35-49",AC1032&lt;65,"50-64",TRUE,"65+")</f>
        <v>50-64</v>
      </c>
      <c r="AE1032">
        <f>IFERROR(_xlfn.XLOOKUP($B1032,enrollment!$A$2:$A$801,enrollment!$O$2:$O$801),"")</f>
        <v>8901234567</v>
      </c>
      <c r="AF1032">
        <f>IFERROR(_xlfn.XLOOKUP($AE1032,providers!$B$2:$B$11,providers!$Q$2:$Q$11),"")</f>
        <v>3.7</v>
      </c>
      <c r="AG1032" s="1">
        <f t="shared" si="16"/>
        <v>45352</v>
      </c>
    </row>
    <row r="1033" spans="1:33" x14ac:dyDescent="0.25">
      <c r="A1033" t="s">
        <v>1247</v>
      </c>
      <c r="B1033" t="s">
        <v>1243</v>
      </c>
      <c r="C1033">
        <v>3456789012</v>
      </c>
      <c r="D1033">
        <v>3456789012</v>
      </c>
      <c r="E1033" s="1">
        <v>45619</v>
      </c>
      <c r="F1033" s="1">
        <v>45619</v>
      </c>
      <c r="G1033" s="1">
        <v>45653</v>
      </c>
      <c r="H1033" t="s">
        <v>67</v>
      </c>
      <c r="I1033">
        <v>21</v>
      </c>
      <c r="J1033" t="s">
        <v>42</v>
      </c>
      <c r="K1033">
        <v>99223</v>
      </c>
      <c r="O1033">
        <v>1</v>
      </c>
      <c r="P1033">
        <v>27353.67</v>
      </c>
      <c r="Q1033">
        <v>17647.53</v>
      </c>
      <c r="R1033">
        <v>14118.02</v>
      </c>
      <c r="S1033">
        <v>3529.51</v>
      </c>
      <c r="T1033" t="s">
        <v>30</v>
      </c>
      <c r="V1033">
        <v>1</v>
      </c>
      <c r="W1033" s="2" t="s">
        <v>68</v>
      </c>
      <c r="X1033" t="s">
        <v>233</v>
      </c>
      <c r="Y1033" t="s">
        <v>32</v>
      </c>
      <c r="Z1033" t="s">
        <v>69</v>
      </c>
      <c r="AA1033" t="str">
        <f>IFERROR(_xlfn.XLOOKUP($J1033,avoidable_ed_reference!$A$2:$A$13,avoidable_ed_reference!$C$2:$C$13),"Not Classified")</f>
        <v>Non-Avoidable</v>
      </c>
      <c r="AB1033" t="str">
        <f>IFERROR(_xlfn.XLOOKUP($B1033,enrollment!$A$2:$A$801,enrollment!$I$2:$I$801),"")</f>
        <v>GA</v>
      </c>
      <c r="AC1033">
        <f>IFERROR(_xlfn.XLOOKUP($B1033,enrollment!$A$2:$A$801,enrollment!$L$2:$L$801),"")</f>
        <v>50</v>
      </c>
      <c r="AD1033" t="str" cm="1">
        <f t="array" ref="AD1033">_xlfn.IFS(AC1033="","Unknown",AC1033&lt;18,"0-17",AC1033&lt;35,"18-34",AC1033&lt;50,"35-49",AC1033&lt;65,"50-64",TRUE,"65+")</f>
        <v>50-64</v>
      </c>
      <c r="AE1033">
        <f>IFERROR(_xlfn.XLOOKUP($B1033,enrollment!$A$2:$A$801,enrollment!$O$2:$O$801),"")</f>
        <v>8901234567</v>
      </c>
      <c r="AF1033">
        <f>IFERROR(_xlfn.XLOOKUP($AE1033,providers!$B$2:$B$11,providers!$Q$2:$Q$11),"")</f>
        <v>3.7</v>
      </c>
      <c r="AG1033" s="1">
        <f t="shared" si="16"/>
        <v>45597</v>
      </c>
    </row>
    <row r="1034" spans="1:33" x14ac:dyDescent="0.25">
      <c r="A1034" t="s">
        <v>1248</v>
      </c>
      <c r="B1034" t="s">
        <v>1249</v>
      </c>
      <c r="C1034">
        <v>7890123456</v>
      </c>
      <c r="D1034">
        <v>7890123456</v>
      </c>
      <c r="E1034" s="1">
        <v>45349</v>
      </c>
      <c r="F1034" s="1">
        <v>45349</v>
      </c>
      <c r="G1034" s="1">
        <v>45379</v>
      </c>
      <c r="H1034" t="s">
        <v>28</v>
      </c>
      <c r="I1034">
        <v>22</v>
      </c>
      <c r="J1034" t="s">
        <v>29</v>
      </c>
      <c r="K1034">
        <v>90837</v>
      </c>
      <c r="O1034">
        <v>1</v>
      </c>
      <c r="P1034">
        <v>274.39</v>
      </c>
      <c r="Q1034">
        <v>203.25</v>
      </c>
      <c r="R1034">
        <v>162.6</v>
      </c>
      <c r="S1034">
        <v>40.65</v>
      </c>
      <c r="T1034" t="s">
        <v>30</v>
      </c>
      <c r="X1034" t="s">
        <v>233</v>
      </c>
      <c r="Y1034" t="s">
        <v>32</v>
      </c>
      <c r="Z1034" t="s">
        <v>33</v>
      </c>
      <c r="AA1034" t="str">
        <f>IFERROR(_xlfn.XLOOKUP($J1034,avoidable_ed_reference!$A$2:$A$13,avoidable_ed_reference!$C$2:$C$13),"Not Classified")</f>
        <v>Potentially Avoidable</v>
      </c>
      <c r="AB1034" t="str">
        <f>IFERROR(_xlfn.XLOOKUP($B1034,enrollment!$A$2:$A$801,enrollment!$I$2:$I$801),"")</f>
        <v>KY</v>
      </c>
      <c r="AC1034">
        <f>IFERROR(_xlfn.XLOOKUP($B1034,enrollment!$A$2:$A$801,enrollment!$L$2:$L$801),"")</f>
        <v>35</v>
      </c>
      <c r="AD1034" t="str" cm="1">
        <f t="array" ref="AD1034">_xlfn.IFS(AC1034="","Unknown",AC1034&lt;18,"0-17",AC1034&lt;35,"18-34",AC1034&lt;50,"35-49",AC1034&lt;65,"50-64",TRUE,"65+")</f>
        <v>35-49</v>
      </c>
      <c r="AE1034">
        <f>IFERROR(_xlfn.XLOOKUP($B1034,enrollment!$A$2:$A$801,enrollment!$O$2:$O$801),"")</f>
        <v>3456789012</v>
      </c>
      <c r="AF1034">
        <f>IFERROR(_xlfn.XLOOKUP($AE1034,providers!$B$2:$B$11,providers!$Q$2:$Q$11),"")</f>
        <v>4</v>
      </c>
      <c r="AG1034" s="1">
        <f t="shared" si="16"/>
        <v>45323</v>
      </c>
    </row>
    <row r="1035" spans="1:33" x14ac:dyDescent="0.25">
      <c r="A1035" t="s">
        <v>1250</v>
      </c>
      <c r="B1035" t="s">
        <v>1249</v>
      </c>
      <c r="C1035">
        <v>3456789012</v>
      </c>
      <c r="D1035">
        <v>3456789012</v>
      </c>
      <c r="E1035" s="1">
        <v>45533</v>
      </c>
      <c r="F1035" s="1">
        <v>45533</v>
      </c>
      <c r="G1035" s="1">
        <v>45559</v>
      </c>
      <c r="H1035" t="s">
        <v>28</v>
      </c>
      <c r="I1035">
        <v>11</v>
      </c>
      <c r="J1035" t="s">
        <v>47</v>
      </c>
      <c r="K1035">
        <v>99213</v>
      </c>
      <c r="O1035">
        <v>1</v>
      </c>
      <c r="P1035">
        <v>208.82</v>
      </c>
      <c r="Q1035">
        <v>154.68</v>
      </c>
      <c r="R1035">
        <v>123.74</v>
      </c>
      <c r="S1035">
        <v>30.94</v>
      </c>
      <c r="T1035" t="s">
        <v>30</v>
      </c>
      <c r="X1035" t="s">
        <v>233</v>
      </c>
      <c r="Y1035" t="s">
        <v>32</v>
      </c>
      <c r="Z1035" t="s">
        <v>39</v>
      </c>
      <c r="AA1035" t="str">
        <f>IFERROR(_xlfn.XLOOKUP($J1035,avoidable_ed_reference!$A$2:$A$13,avoidable_ed_reference!$C$2:$C$13),"Not Classified")</f>
        <v>Not Classified</v>
      </c>
      <c r="AB1035" t="str">
        <f>IFERROR(_xlfn.XLOOKUP($B1035,enrollment!$A$2:$A$801,enrollment!$I$2:$I$801),"")</f>
        <v>KY</v>
      </c>
      <c r="AC1035">
        <f>IFERROR(_xlfn.XLOOKUP($B1035,enrollment!$A$2:$A$801,enrollment!$L$2:$L$801),"")</f>
        <v>35</v>
      </c>
      <c r="AD1035" t="str" cm="1">
        <f t="array" ref="AD1035">_xlfn.IFS(AC1035="","Unknown",AC1035&lt;18,"0-17",AC1035&lt;35,"18-34",AC1035&lt;50,"35-49",AC1035&lt;65,"50-64",TRUE,"65+")</f>
        <v>35-49</v>
      </c>
      <c r="AE1035">
        <f>IFERROR(_xlfn.XLOOKUP($B1035,enrollment!$A$2:$A$801,enrollment!$O$2:$O$801),"")</f>
        <v>3456789012</v>
      </c>
      <c r="AF1035">
        <f>IFERROR(_xlfn.XLOOKUP($AE1035,providers!$B$2:$B$11,providers!$Q$2:$Q$11),"")</f>
        <v>4</v>
      </c>
      <c r="AG1035" s="1">
        <f t="shared" si="16"/>
        <v>45505</v>
      </c>
    </row>
    <row r="1036" spans="1:33" x14ac:dyDescent="0.25">
      <c r="A1036" t="s">
        <v>1251</v>
      </c>
      <c r="B1036" t="s">
        <v>1249</v>
      </c>
      <c r="C1036">
        <v>3456789012</v>
      </c>
      <c r="D1036">
        <v>3456789012</v>
      </c>
      <c r="E1036" s="1">
        <v>45650</v>
      </c>
      <c r="F1036" s="1">
        <v>45650</v>
      </c>
      <c r="G1036" s="1">
        <v>45676</v>
      </c>
      <c r="H1036" t="s">
        <v>28</v>
      </c>
      <c r="I1036">
        <v>11</v>
      </c>
      <c r="J1036" t="s">
        <v>35</v>
      </c>
      <c r="K1036">
        <v>99213</v>
      </c>
      <c r="O1036">
        <v>1</v>
      </c>
      <c r="P1036">
        <v>168.8</v>
      </c>
      <c r="Q1036">
        <v>125.04</v>
      </c>
      <c r="R1036">
        <v>100.03</v>
      </c>
      <c r="S1036">
        <v>25.01</v>
      </c>
      <c r="T1036" t="s">
        <v>30</v>
      </c>
      <c r="X1036" t="s">
        <v>233</v>
      </c>
      <c r="Y1036" t="s">
        <v>32</v>
      </c>
      <c r="Z1036" t="s">
        <v>39</v>
      </c>
      <c r="AA1036" t="str">
        <f>IFERROR(_xlfn.XLOOKUP($J1036,avoidable_ed_reference!$A$2:$A$13,avoidable_ed_reference!$C$2:$C$13),"Not Classified")</f>
        <v>Avoidable</v>
      </c>
      <c r="AB1036" t="str">
        <f>IFERROR(_xlfn.XLOOKUP($B1036,enrollment!$A$2:$A$801,enrollment!$I$2:$I$801),"")</f>
        <v>KY</v>
      </c>
      <c r="AC1036">
        <f>IFERROR(_xlfn.XLOOKUP($B1036,enrollment!$A$2:$A$801,enrollment!$L$2:$L$801),"")</f>
        <v>35</v>
      </c>
      <c r="AD1036" t="str" cm="1">
        <f t="array" ref="AD1036">_xlfn.IFS(AC1036="","Unknown",AC1036&lt;18,"0-17",AC1036&lt;35,"18-34",AC1036&lt;50,"35-49",AC1036&lt;65,"50-64",TRUE,"65+")</f>
        <v>35-49</v>
      </c>
      <c r="AE1036">
        <f>IFERROR(_xlfn.XLOOKUP($B1036,enrollment!$A$2:$A$801,enrollment!$O$2:$O$801),"")</f>
        <v>3456789012</v>
      </c>
      <c r="AF1036">
        <f>IFERROR(_xlfn.XLOOKUP($AE1036,providers!$B$2:$B$11,providers!$Q$2:$Q$11),"")</f>
        <v>4</v>
      </c>
      <c r="AG1036" s="1">
        <f t="shared" si="16"/>
        <v>45627</v>
      </c>
    </row>
    <row r="1037" spans="1:33" x14ac:dyDescent="0.25">
      <c r="A1037" t="s">
        <v>1252</v>
      </c>
      <c r="B1037" t="s">
        <v>1249</v>
      </c>
      <c r="C1037">
        <v>3456789012</v>
      </c>
      <c r="D1037">
        <v>3456789012</v>
      </c>
      <c r="E1037" s="1">
        <v>45364</v>
      </c>
      <c r="F1037" s="1">
        <v>45364</v>
      </c>
      <c r="G1037" s="1">
        <v>45382</v>
      </c>
      <c r="H1037" t="s">
        <v>28</v>
      </c>
      <c r="I1037">
        <v>11</v>
      </c>
      <c r="J1037" t="s">
        <v>35</v>
      </c>
      <c r="K1037">
        <v>99213</v>
      </c>
      <c r="O1037">
        <v>1</v>
      </c>
      <c r="P1037">
        <v>221.75</v>
      </c>
      <c r="Q1037">
        <v>164.26</v>
      </c>
      <c r="R1037">
        <v>131.41</v>
      </c>
      <c r="S1037">
        <v>32.85</v>
      </c>
      <c r="T1037" t="s">
        <v>30</v>
      </c>
      <c r="X1037" t="s">
        <v>233</v>
      </c>
      <c r="Y1037" t="s">
        <v>32</v>
      </c>
      <c r="Z1037" t="s">
        <v>39</v>
      </c>
      <c r="AA1037" t="str">
        <f>IFERROR(_xlfn.XLOOKUP($J1037,avoidable_ed_reference!$A$2:$A$13,avoidable_ed_reference!$C$2:$C$13),"Not Classified")</f>
        <v>Avoidable</v>
      </c>
      <c r="AB1037" t="str">
        <f>IFERROR(_xlfn.XLOOKUP($B1037,enrollment!$A$2:$A$801,enrollment!$I$2:$I$801),"")</f>
        <v>KY</v>
      </c>
      <c r="AC1037">
        <f>IFERROR(_xlfn.XLOOKUP($B1037,enrollment!$A$2:$A$801,enrollment!$L$2:$L$801),"")</f>
        <v>35</v>
      </c>
      <c r="AD1037" t="str" cm="1">
        <f t="array" ref="AD1037">_xlfn.IFS(AC1037="","Unknown",AC1037&lt;18,"0-17",AC1037&lt;35,"18-34",AC1037&lt;50,"35-49",AC1037&lt;65,"50-64",TRUE,"65+")</f>
        <v>35-49</v>
      </c>
      <c r="AE1037">
        <f>IFERROR(_xlfn.XLOOKUP($B1037,enrollment!$A$2:$A$801,enrollment!$O$2:$O$801),"")</f>
        <v>3456789012</v>
      </c>
      <c r="AF1037">
        <f>IFERROR(_xlfn.XLOOKUP($AE1037,providers!$B$2:$B$11,providers!$Q$2:$Q$11),"")</f>
        <v>4</v>
      </c>
      <c r="AG1037" s="1">
        <f t="shared" si="16"/>
        <v>45352</v>
      </c>
    </row>
    <row r="1038" spans="1:33" x14ac:dyDescent="0.25">
      <c r="A1038" t="s">
        <v>1253</v>
      </c>
      <c r="B1038" t="s">
        <v>1249</v>
      </c>
      <c r="C1038">
        <v>3456789012</v>
      </c>
      <c r="D1038">
        <v>3456789012</v>
      </c>
      <c r="E1038" s="1">
        <v>45583</v>
      </c>
      <c r="F1038" s="1">
        <v>45583</v>
      </c>
      <c r="G1038" s="1">
        <v>45600</v>
      </c>
      <c r="H1038" t="s">
        <v>28</v>
      </c>
      <c r="I1038">
        <v>23</v>
      </c>
      <c r="J1038" t="s">
        <v>42</v>
      </c>
      <c r="K1038">
        <v>99284</v>
      </c>
      <c r="O1038">
        <v>1</v>
      </c>
      <c r="P1038">
        <v>2376.52</v>
      </c>
      <c r="Q1038">
        <v>1320.29</v>
      </c>
      <c r="R1038">
        <v>1056.23</v>
      </c>
      <c r="S1038">
        <v>264.06</v>
      </c>
      <c r="T1038" t="s">
        <v>30</v>
      </c>
      <c r="X1038" t="s">
        <v>233</v>
      </c>
      <c r="Y1038" t="s">
        <v>32</v>
      </c>
      <c r="Z1038" t="s">
        <v>45</v>
      </c>
      <c r="AA1038" t="str">
        <f>IFERROR(_xlfn.XLOOKUP($J1038,avoidable_ed_reference!$A$2:$A$13,avoidable_ed_reference!$C$2:$C$13),"Not Classified")</f>
        <v>Non-Avoidable</v>
      </c>
      <c r="AB1038" t="str">
        <f>IFERROR(_xlfn.XLOOKUP($B1038,enrollment!$A$2:$A$801,enrollment!$I$2:$I$801),"")</f>
        <v>KY</v>
      </c>
      <c r="AC1038">
        <f>IFERROR(_xlfn.XLOOKUP($B1038,enrollment!$A$2:$A$801,enrollment!$L$2:$L$801),"")</f>
        <v>35</v>
      </c>
      <c r="AD1038" t="str" cm="1">
        <f t="array" ref="AD1038">_xlfn.IFS(AC1038="","Unknown",AC1038&lt;18,"0-17",AC1038&lt;35,"18-34",AC1038&lt;50,"35-49",AC1038&lt;65,"50-64",TRUE,"65+")</f>
        <v>35-49</v>
      </c>
      <c r="AE1038">
        <f>IFERROR(_xlfn.XLOOKUP($B1038,enrollment!$A$2:$A$801,enrollment!$O$2:$O$801),"")</f>
        <v>3456789012</v>
      </c>
      <c r="AF1038">
        <f>IFERROR(_xlfn.XLOOKUP($AE1038,providers!$B$2:$B$11,providers!$Q$2:$Q$11),"")</f>
        <v>4</v>
      </c>
      <c r="AG1038" s="1">
        <f t="shared" si="16"/>
        <v>45566</v>
      </c>
    </row>
    <row r="1039" spans="1:33" x14ac:dyDescent="0.25">
      <c r="A1039" t="s">
        <v>1254</v>
      </c>
      <c r="B1039" t="s">
        <v>1249</v>
      </c>
      <c r="C1039">
        <v>3456789012</v>
      </c>
      <c r="D1039">
        <v>3456789012</v>
      </c>
      <c r="E1039" s="1">
        <v>45343</v>
      </c>
      <c r="F1039" s="1">
        <v>45343</v>
      </c>
      <c r="G1039" s="1">
        <v>45360</v>
      </c>
      <c r="H1039" t="s">
        <v>28</v>
      </c>
      <c r="I1039">
        <v>11</v>
      </c>
      <c r="J1039" t="s">
        <v>47</v>
      </c>
      <c r="K1039">
        <v>99213</v>
      </c>
      <c r="O1039">
        <v>1</v>
      </c>
      <c r="P1039">
        <v>224.06</v>
      </c>
      <c r="Q1039">
        <v>165.97</v>
      </c>
      <c r="R1039">
        <v>132.78</v>
      </c>
      <c r="S1039">
        <v>33.19</v>
      </c>
      <c r="T1039" t="s">
        <v>30</v>
      </c>
      <c r="X1039" t="s">
        <v>233</v>
      </c>
      <c r="Y1039" t="s">
        <v>32</v>
      </c>
      <c r="Z1039" t="s">
        <v>39</v>
      </c>
      <c r="AA1039" t="str">
        <f>IFERROR(_xlfn.XLOOKUP($J1039,avoidable_ed_reference!$A$2:$A$13,avoidable_ed_reference!$C$2:$C$13),"Not Classified")</f>
        <v>Not Classified</v>
      </c>
      <c r="AB1039" t="str">
        <f>IFERROR(_xlfn.XLOOKUP($B1039,enrollment!$A$2:$A$801,enrollment!$I$2:$I$801),"")</f>
        <v>KY</v>
      </c>
      <c r="AC1039">
        <f>IFERROR(_xlfn.XLOOKUP($B1039,enrollment!$A$2:$A$801,enrollment!$L$2:$L$801),"")</f>
        <v>35</v>
      </c>
      <c r="AD1039" t="str" cm="1">
        <f t="array" ref="AD1039">_xlfn.IFS(AC1039="","Unknown",AC1039&lt;18,"0-17",AC1039&lt;35,"18-34",AC1039&lt;50,"35-49",AC1039&lt;65,"50-64",TRUE,"65+")</f>
        <v>35-49</v>
      </c>
      <c r="AE1039">
        <f>IFERROR(_xlfn.XLOOKUP($B1039,enrollment!$A$2:$A$801,enrollment!$O$2:$O$801),"")</f>
        <v>3456789012</v>
      </c>
      <c r="AF1039">
        <f>IFERROR(_xlfn.XLOOKUP($AE1039,providers!$B$2:$B$11,providers!$Q$2:$Q$11),"")</f>
        <v>4</v>
      </c>
      <c r="AG1039" s="1">
        <f t="shared" si="16"/>
        <v>45323</v>
      </c>
    </row>
    <row r="1040" spans="1:33" x14ac:dyDescent="0.25">
      <c r="A1040" t="s">
        <v>1255</v>
      </c>
      <c r="B1040" t="s">
        <v>1256</v>
      </c>
      <c r="C1040">
        <v>7890123456</v>
      </c>
      <c r="D1040">
        <v>7890123456</v>
      </c>
      <c r="E1040" s="1">
        <v>45599</v>
      </c>
      <c r="F1040" s="1">
        <v>45599</v>
      </c>
      <c r="G1040" s="1">
        <v>45619</v>
      </c>
      <c r="H1040" t="s">
        <v>59</v>
      </c>
      <c r="J1040" t="s">
        <v>99</v>
      </c>
      <c r="L1040" s="2" t="s">
        <v>106</v>
      </c>
      <c r="M1040" t="s">
        <v>107</v>
      </c>
      <c r="N1040" t="s">
        <v>108</v>
      </c>
      <c r="O1040">
        <v>1</v>
      </c>
      <c r="P1040">
        <v>778.54</v>
      </c>
      <c r="Q1040">
        <v>707.76</v>
      </c>
      <c r="R1040">
        <v>566.21</v>
      </c>
      <c r="S1040">
        <v>141.55000000000001</v>
      </c>
      <c r="T1040" t="s">
        <v>30</v>
      </c>
      <c r="X1040" t="s">
        <v>52</v>
      </c>
      <c r="Y1040" t="s">
        <v>44</v>
      </c>
      <c r="Z1040" t="s">
        <v>64</v>
      </c>
      <c r="AA1040" t="str">
        <f>IFERROR(_xlfn.XLOOKUP($J1040,avoidable_ed_reference!$A$2:$A$13,avoidable_ed_reference!$C$2:$C$13),"Not Classified")</f>
        <v>Not Classified</v>
      </c>
      <c r="AB1040" t="str">
        <f>IFERROR(_xlfn.XLOOKUP($B1040,enrollment!$A$2:$A$801,enrollment!$I$2:$I$801),"")</f>
        <v>GA</v>
      </c>
      <c r="AC1040">
        <f>IFERROR(_xlfn.XLOOKUP($B1040,enrollment!$A$2:$A$801,enrollment!$L$2:$L$801),"")</f>
        <v>41</v>
      </c>
      <c r="AD1040" t="str" cm="1">
        <f t="array" ref="AD1040">_xlfn.IFS(AC1040="","Unknown",AC1040&lt;18,"0-17",AC1040&lt;35,"18-34",AC1040&lt;50,"35-49",AC1040&lt;65,"50-64",TRUE,"65+")</f>
        <v>35-49</v>
      </c>
      <c r="AE1040">
        <f>IFERROR(_xlfn.XLOOKUP($B1040,enrollment!$A$2:$A$801,enrollment!$O$2:$O$801),"")</f>
        <v>8901234567</v>
      </c>
      <c r="AF1040">
        <f>IFERROR(_xlfn.XLOOKUP($AE1040,providers!$B$2:$B$11,providers!$Q$2:$Q$11),"")</f>
        <v>3.7</v>
      </c>
      <c r="AG1040" s="1">
        <f t="shared" si="16"/>
        <v>45597</v>
      </c>
    </row>
    <row r="1041" spans="1:33" x14ac:dyDescent="0.25">
      <c r="A1041" t="s">
        <v>1257</v>
      </c>
      <c r="B1041" t="s">
        <v>1256</v>
      </c>
      <c r="C1041">
        <v>8901234567</v>
      </c>
      <c r="D1041">
        <v>8901234567</v>
      </c>
      <c r="E1041" s="1">
        <v>45531</v>
      </c>
      <c r="F1041" s="1">
        <v>45531</v>
      </c>
      <c r="G1041" s="1">
        <v>45550</v>
      </c>
      <c r="H1041" t="s">
        <v>28</v>
      </c>
      <c r="I1041">
        <v>23</v>
      </c>
      <c r="J1041" t="s">
        <v>93</v>
      </c>
      <c r="K1041">
        <v>99284</v>
      </c>
      <c r="O1041">
        <v>1</v>
      </c>
      <c r="P1041">
        <v>2193.4299999999998</v>
      </c>
      <c r="Q1041">
        <v>1218.57</v>
      </c>
      <c r="R1041">
        <v>974.86</v>
      </c>
      <c r="S1041">
        <v>243.71</v>
      </c>
      <c r="T1041" t="s">
        <v>30</v>
      </c>
      <c r="X1041" t="s">
        <v>52</v>
      </c>
      <c r="Y1041" t="s">
        <v>44</v>
      </c>
      <c r="Z1041" t="s">
        <v>45</v>
      </c>
      <c r="AA1041" t="str">
        <f>IFERROR(_xlfn.XLOOKUP($J1041,avoidable_ed_reference!$A$2:$A$13,avoidable_ed_reference!$C$2:$C$13),"Not Classified")</f>
        <v>Avoidable</v>
      </c>
      <c r="AB1041" t="str">
        <f>IFERROR(_xlfn.XLOOKUP($B1041,enrollment!$A$2:$A$801,enrollment!$I$2:$I$801),"")</f>
        <v>GA</v>
      </c>
      <c r="AC1041">
        <f>IFERROR(_xlfn.XLOOKUP($B1041,enrollment!$A$2:$A$801,enrollment!$L$2:$L$801),"")</f>
        <v>41</v>
      </c>
      <c r="AD1041" t="str" cm="1">
        <f t="array" ref="AD1041">_xlfn.IFS(AC1041="","Unknown",AC1041&lt;18,"0-17",AC1041&lt;35,"18-34",AC1041&lt;50,"35-49",AC1041&lt;65,"50-64",TRUE,"65+")</f>
        <v>35-49</v>
      </c>
      <c r="AE1041">
        <f>IFERROR(_xlfn.XLOOKUP($B1041,enrollment!$A$2:$A$801,enrollment!$O$2:$O$801),"")</f>
        <v>8901234567</v>
      </c>
      <c r="AF1041">
        <f>IFERROR(_xlfn.XLOOKUP($AE1041,providers!$B$2:$B$11,providers!$Q$2:$Q$11),"")</f>
        <v>3.7</v>
      </c>
      <c r="AG1041" s="1">
        <f t="shared" si="16"/>
        <v>45505</v>
      </c>
    </row>
    <row r="1042" spans="1:33" x14ac:dyDescent="0.25">
      <c r="A1042" t="s">
        <v>1258</v>
      </c>
      <c r="B1042" t="s">
        <v>1256</v>
      </c>
      <c r="C1042">
        <v>6789012345</v>
      </c>
      <c r="D1042">
        <v>6789012345</v>
      </c>
      <c r="E1042" s="1">
        <v>45483</v>
      </c>
      <c r="F1042" s="1">
        <v>45483</v>
      </c>
      <c r="G1042" s="1">
        <v>45514</v>
      </c>
      <c r="H1042" t="s">
        <v>59</v>
      </c>
      <c r="J1042" t="s">
        <v>99</v>
      </c>
      <c r="L1042" s="2" t="s">
        <v>106</v>
      </c>
      <c r="M1042" t="s">
        <v>107</v>
      </c>
      <c r="N1042" t="s">
        <v>108</v>
      </c>
      <c r="O1042">
        <v>1</v>
      </c>
      <c r="P1042">
        <v>1146.75</v>
      </c>
      <c r="Q1042">
        <v>1042.5</v>
      </c>
      <c r="R1042">
        <v>834</v>
      </c>
      <c r="S1042">
        <v>208.5</v>
      </c>
      <c r="T1042" t="s">
        <v>30</v>
      </c>
      <c r="X1042" t="s">
        <v>52</v>
      </c>
      <c r="Y1042" t="s">
        <v>44</v>
      </c>
      <c r="Z1042" t="s">
        <v>64</v>
      </c>
      <c r="AA1042" t="str">
        <f>IFERROR(_xlfn.XLOOKUP($J1042,avoidable_ed_reference!$A$2:$A$13,avoidable_ed_reference!$C$2:$C$13),"Not Classified")</f>
        <v>Not Classified</v>
      </c>
      <c r="AB1042" t="str">
        <f>IFERROR(_xlfn.XLOOKUP($B1042,enrollment!$A$2:$A$801,enrollment!$I$2:$I$801),"")</f>
        <v>GA</v>
      </c>
      <c r="AC1042">
        <f>IFERROR(_xlfn.XLOOKUP($B1042,enrollment!$A$2:$A$801,enrollment!$L$2:$L$801),"")</f>
        <v>41</v>
      </c>
      <c r="AD1042" t="str" cm="1">
        <f t="array" ref="AD1042">_xlfn.IFS(AC1042="","Unknown",AC1042&lt;18,"0-17",AC1042&lt;35,"18-34",AC1042&lt;50,"35-49",AC1042&lt;65,"50-64",TRUE,"65+")</f>
        <v>35-49</v>
      </c>
      <c r="AE1042">
        <f>IFERROR(_xlfn.XLOOKUP($B1042,enrollment!$A$2:$A$801,enrollment!$O$2:$O$801),"")</f>
        <v>8901234567</v>
      </c>
      <c r="AF1042">
        <f>IFERROR(_xlfn.XLOOKUP($AE1042,providers!$B$2:$B$11,providers!$Q$2:$Q$11),"")</f>
        <v>3.7</v>
      </c>
      <c r="AG1042" s="1">
        <f t="shared" si="16"/>
        <v>45474</v>
      </c>
    </row>
    <row r="1043" spans="1:33" x14ac:dyDescent="0.25">
      <c r="A1043" t="s">
        <v>1259</v>
      </c>
      <c r="B1043" t="s">
        <v>1256</v>
      </c>
      <c r="C1043">
        <v>8901234567</v>
      </c>
      <c r="D1043">
        <v>8901234567</v>
      </c>
      <c r="E1043" s="1">
        <v>45608</v>
      </c>
      <c r="F1043" s="1">
        <v>45608</v>
      </c>
      <c r="G1043" s="1">
        <v>45643</v>
      </c>
      <c r="H1043" t="s">
        <v>28</v>
      </c>
      <c r="I1043">
        <v>22</v>
      </c>
      <c r="J1043" t="s">
        <v>29</v>
      </c>
      <c r="K1043">
        <v>90837</v>
      </c>
      <c r="O1043">
        <v>1</v>
      </c>
      <c r="P1043">
        <v>248.37</v>
      </c>
      <c r="Q1043">
        <v>183.98</v>
      </c>
      <c r="R1043">
        <v>147.18</v>
      </c>
      <c r="S1043">
        <v>36.799999999999997</v>
      </c>
      <c r="T1043" t="s">
        <v>30</v>
      </c>
      <c r="X1043" t="s">
        <v>52</v>
      </c>
      <c r="Y1043" t="s">
        <v>44</v>
      </c>
      <c r="Z1043" t="s">
        <v>33</v>
      </c>
      <c r="AA1043" t="str">
        <f>IFERROR(_xlfn.XLOOKUP($J1043,avoidable_ed_reference!$A$2:$A$13,avoidable_ed_reference!$C$2:$C$13),"Not Classified")</f>
        <v>Potentially Avoidable</v>
      </c>
      <c r="AB1043" t="str">
        <f>IFERROR(_xlfn.XLOOKUP($B1043,enrollment!$A$2:$A$801,enrollment!$I$2:$I$801),"")</f>
        <v>GA</v>
      </c>
      <c r="AC1043">
        <f>IFERROR(_xlfn.XLOOKUP($B1043,enrollment!$A$2:$A$801,enrollment!$L$2:$L$801),"")</f>
        <v>41</v>
      </c>
      <c r="AD1043" t="str" cm="1">
        <f t="array" ref="AD1043">_xlfn.IFS(AC1043="","Unknown",AC1043&lt;18,"0-17",AC1043&lt;35,"18-34",AC1043&lt;50,"35-49",AC1043&lt;65,"50-64",TRUE,"65+")</f>
        <v>35-49</v>
      </c>
      <c r="AE1043">
        <f>IFERROR(_xlfn.XLOOKUP($B1043,enrollment!$A$2:$A$801,enrollment!$O$2:$O$801),"")</f>
        <v>8901234567</v>
      </c>
      <c r="AF1043">
        <f>IFERROR(_xlfn.XLOOKUP($AE1043,providers!$B$2:$B$11,providers!$Q$2:$Q$11),"")</f>
        <v>3.7</v>
      </c>
      <c r="AG1043" s="1">
        <f t="shared" si="16"/>
        <v>45597</v>
      </c>
    </row>
    <row r="1044" spans="1:33" x14ac:dyDescent="0.25">
      <c r="A1044" t="s">
        <v>1260</v>
      </c>
      <c r="B1044" t="s">
        <v>1256</v>
      </c>
      <c r="C1044">
        <v>8901234567</v>
      </c>
      <c r="D1044">
        <v>8901234567</v>
      </c>
      <c r="E1044" s="1">
        <v>45366</v>
      </c>
      <c r="F1044" s="1">
        <v>45366</v>
      </c>
      <c r="G1044" s="1">
        <v>45381</v>
      </c>
      <c r="H1044" t="s">
        <v>28</v>
      </c>
      <c r="I1044">
        <v>11</v>
      </c>
      <c r="J1044" t="s">
        <v>47</v>
      </c>
      <c r="K1044">
        <v>99213</v>
      </c>
      <c r="O1044">
        <v>1</v>
      </c>
      <c r="P1044">
        <v>204.24</v>
      </c>
      <c r="Q1044">
        <v>151.29</v>
      </c>
      <c r="R1044">
        <v>121.03</v>
      </c>
      <c r="S1044">
        <v>30.26</v>
      </c>
      <c r="T1044" t="s">
        <v>30</v>
      </c>
      <c r="X1044" t="s">
        <v>52</v>
      </c>
      <c r="Y1044" t="s">
        <v>44</v>
      </c>
      <c r="Z1044" t="s">
        <v>39</v>
      </c>
      <c r="AA1044" t="str">
        <f>IFERROR(_xlfn.XLOOKUP($J1044,avoidable_ed_reference!$A$2:$A$13,avoidable_ed_reference!$C$2:$C$13),"Not Classified")</f>
        <v>Not Classified</v>
      </c>
      <c r="AB1044" t="str">
        <f>IFERROR(_xlfn.XLOOKUP($B1044,enrollment!$A$2:$A$801,enrollment!$I$2:$I$801),"")</f>
        <v>GA</v>
      </c>
      <c r="AC1044">
        <f>IFERROR(_xlfn.XLOOKUP($B1044,enrollment!$A$2:$A$801,enrollment!$L$2:$L$801),"")</f>
        <v>41</v>
      </c>
      <c r="AD1044" t="str" cm="1">
        <f t="array" ref="AD1044">_xlfn.IFS(AC1044="","Unknown",AC1044&lt;18,"0-17",AC1044&lt;35,"18-34",AC1044&lt;50,"35-49",AC1044&lt;65,"50-64",TRUE,"65+")</f>
        <v>35-49</v>
      </c>
      <c r="AE1044">
        <f>IFERROR(_xlfn.XLOOKUP($B1044,enrollment!$A$2:$A$801,enrollment!$O$2:$O$801),"")</f>
        <v>8901234567</v>
      </c>
      <c r="AF1044">
        <f>IFERROR(_xlfn.XLOOKUP($AE1044,providers!$B$2:$B$11,providers!$Q$2:$Q$11),"")</f>
        <v>3.7</v>
      </c>
      <c r="AG1044" s="1">
        <f t="shared" si="16"/>
        <v>45352</v>
      </c>
    </row>
    <row r="1045" spans="1:33" x14ac:dyDescent="0.25">
      <c r="A1045" t="s">
        <v>1261</v>
      </c>
      <c r="B1045" t="s">
        <v>1256</v>
      </c>
      <c r="C1045">
        <v>6789012345</v>
      </c>
      <c r="D1045">
        <v>6789012345</v>
      </c>
      <c r="E1045" s="1">
        <v>45357</v>
      </c>
      <c r="F1045" s="1">
        <v>45357</v>
      </c>
      <c r="G1045" s="1">
        <v>45371</v>
      </c>
      <c r="H1045" t="s">
        <v>59</v>
      </c>
      <c r="J1045" t="s">
        <v>60</v>
      </c>
      <c r="L1045" s="2" t="s">
        <v>61</v>
      </c>
      <c r="M1045" t="s">
        <v>62</v>
      </c>
      <c r="N1045" t="s">
        <v>63</v>
      </c>
      <c r="O1045">
        <v>1</v>
      </c>
      <c r="P1045">
        <v>1022.25</v>
      </c>
      <c r="Q1045">
        <v>929.32</v>
      </c>
      <c r="R1045">
        <v>743.46</v>
      </c>
      <c r="S1045">
        <v>185.86</v>
      </c>
      <c r="T1045" t="s">
        <v>30</v>
      </c>
      <c r="X1045" t="s">
        <v>52</v>
      </c>
      <c r="Y1045" t="s">
        <v>44</v>
      </c>
      <c r="Z1045" t="s">
        <v>64</v>
      </c>
      <c r="AA1045" t="str">
        <f>IFERROR(_xlfn.XLOOKUP($J1045,avoidable_ed_reference!$A$2:$A$13,avoidable_ed_reference!$C$2:$C$13),"Not Classified")</f>
        <v>Not Classified</v>
      </c>
      <c r="AB1045" t="str">
        <f>IFERROR(_xlfn.XLOOKUP($B1045,enrollment!$A$2:$A$801,enrollment!$I$2:$I$801),"")</f>
        <v>GA</v>
      </c>
      <c r="AC1045">
        <f>IFERROR(_xlfn.XLOOKUP($B1045,enrollment!$A$2:$A$801,enrollment!$L$2:$L$801),"")</f>
        <v>41</v>
      </c>
      <c r="AD1045" t="str" cm="1">
        <f t="array" ref="AD1045">_xlfn.IFS(AC1045="","Unknown",AC1045&lt;18,"0-17",AC1045&lt;35,"18-34",AC1045&lt;50,"35-49",AC1045&lt;65,"50-64",TRUE,"65+")</f>
        <v>35-49</v>
      </c>
      <c r="AE1045">
        <f>IFERROR(_xlfn.XLOOKUP($B1045,enrollment!$A$2:$A$801,enrollment!$O$2:$O$801),"")</f>
        <v>8901234567</v>
      </c>
      <c r="AF1045">
        <f>IFERROR(_xlfn.XLOOKUP($AE1045,providers!$B$2:$B$11,providers!$Q$2:$Q$11),"")</f>
        <v>3.7</v>
      </c>
      <c r="AG1045" s="1">
        <f t="shared" si="16"/>
        <v>45352</v>
      </c>
    </row>
    <row r="1046" spans="1:33" x14ac:dyDescent="0.25">
      <c r="A1046" t="s">
        <v>1262</v>
      </c>
      <c r="B1046" t="s">
        <v>1256</v>
      </c>
      <c r="C1046">
        <v>8901234567</v>
      </c>
      <c r="D1046">
        <v>8901234567</v>
      </c>
      <c r="E1046" s="1">
        <v>45324</v>
      </c>
      <c r="F1046" s="1">
        <v>45324</v>
      </c>
      <c r="G1046" s="1">
        <v>45339</v>
      </c>
      <c r="H1046" t="s">
        <v>28</v>
      </c>
      <c r="I1046">
        <v>11</v>
      </c>
      <c r="J1046" t="s">
        <v>35</v>
      </c>
      <c r="K1046">
        <v>99213</v>
      </c>
      <c r="O1046">
        <v>1</v>
      </c>
      <c r="P1046">
        <v>186.56</v>
      </c>
      <c r="Q1046">
        <v>138.19</v>
      </c>
      <c r="R1046">
        <v>110.55</v>
      </c>
      <c r="S1046">
        <v>27.64</v>
      </c>
      <c r="T1046" t="s">
        <v>30</v>
      </c>
      <c r="X1046" t="s">
        <v>52</v>
      </c>
      <c r="Y1046" t="s">
        <v>44</v>
      </c>
      <c r="Z1046" t="s">
        <v>39</v>
      </c>
      <c r="AA1046" t="str">
        <f>IFERROR(_xlfn.XLOOKUP($J1046,avoidable_ed_reference!$A$2:$A$13,avoidable_ed_reference!$C$2:$C$13),"Not Classified")</f>
        <v>Avoidable</v>
      </c>
      <c r="AB1046" t="str">
        <f>IFERROR(_xlfn.XLOOKUP($B1046,enrollment!$A$2:$A$801,enrollment!$I$2:$I$801),"")</f>
        <v>GA</v>
      </c>
      <c r="AC1046">
        <f>IFERROR(_xlfn.XLOOKUP($B1046,enrollment!$A$2:$A$801,enrollment!$L$2:$L$801),"")</f>
        <v>41</v>
      </c>
      <c r="AD1046" t="str" cm="1">
        <f t="array" ref="AD1046">_xlfn.IFS(AC1046="","Unknown",AC1046&lt;18,"0-17",AC1046&lt;35,"18-34",AC1046&lt;50,"35-49",AC1046&lt;65,"50-64",TRUE,"65+")</f>
        <v>35-49</v>
      </c>
      <c r="AE1046">
        <f>IFERROR(_xlfn.XLOOKUP($B1046,enrollment!$A$2:$A$801,enrollment!$O$2:$O$801),"")</f>
        <v>8901234567</v>
      </c>
      <c r="AF1046">
        <f>IFERROR(_xlfn.XLOOKUP($AE1046,providers!$B$2:$B$11,providers!$Q$2:$Q$11),"")</f>
        <v>3.7</v>
      </c>
      <c r="AG1046" s="1">
        <f t="shared" si="16"/>
        <v>45323</v>
      </c>
    </row>
    <row r="1047" spans="1:33" x14ac:dyDescent="0.25">
      <c r="A1047" t="s">
        <v>1263</v>
      </c>
      <c r="B1047" t="s">
        <v>1264</v>
      </c>
      <c r="C1047">
        <v>3456789012</v>
      </c>
      <c r="D1047">
        <v>3456789012</v>
      </c>
      <c r="E1047" s="1">
        <v>45598</v>
      </c>
      <c r="F1047" s="1">
        <v>45598</v>
      </c>
      <c r="G1047" s="1">
        <v>45619</v>
      </c>
      <c r="H1047" t="s">
        <v>67</v>
      </c>
      <c r="I1047">
        <v>21</v>
      </c>
      <c r="J1047" t="s">
        <v>42</v>
      </c>
      <c r="K1047">
        <v>99223</v>
      </c>
      <c r="O1047">
        <v>1</v>
      </c>
      <c r="P1047">
        <v>22697.53</v>
      </c>
      <c r="Q1047">
        <v>14643.57</v>
      </c>
      <c r="R1047">
        <v>11714.86</v>
      </c>
      <c r="S1047">
        <v>2928.71</v>
      </c>
      <c r="T1047" t="s">
        <v>30</v>
      </c>
      <c r="V1047">
        <v>1</v>
      </c>
      <c r="W1047" s="2" t="s">
        <v>68</v>
      </c>
      <c r="X1047" t="s">
        <v>43</v>
      </c>
      <c r="Y1047" t="s">
        <v>44</v>
      </c>
      <c r="Z1047" t="s">
        <v>69</v>
      </c>
      <c r="AA1047" t="str">
        <f>IFERROR(_xlfn.XLOOKUP($J1047,avoidable_ed_reference!$A$2:$A$13,avoidable_ed_reference!$C$2:$C$13),"Not Classified")</f>
        <v>Non-Avoidable</v>
      </c>
      <c r="AB1047" t="str">
        <f>IFERROR(_xlfn.XLOOKUP($B1047,enrollment!$A$2:$A$801,enrollment!$I$2:$I$801),"")</f>
        <v>KY</v>
      </c>
      <c r="AC1047">
        <f>IFERROR(_xlfn.XLOOKUP($B1047,enrollment!$A$2:$A$801,enrollment!$L$2:$L$801),"")</f>
        <v>73</v>
      </c>
      <c r="AD1047" t="str" cm="1">
        <f t="array" ref="AD1047">_xlfn.IFS(AC1047="","Unknown",AC1047&lt;18,"0-17",AC1047&lt;35,"18-34",AC1047&lt;50,"35-49",AC1047&lt;65,"50-64",TRUE,"65+")</f>
        <v>65+</v>
      </c>
      <c r="AE1047">
        <f>IFERROR(_xlfn.XLOOKUP($B1047,enrollment!$A$2:$A$801,enrollment!$O$2:$O$801),"")</f>
        <v>9012345678</v>
      </c>
      <c r="AF1047">
        <f>IFERROR(_xlfn.XLOOKUP($AE1047,providers!$B$2:$B$11,providers!$Q$2:$Q$11),"")</f>
        <v>4.3</v>
      </c>
      <c r="AG1047" s="1">
        <f t="shared" si="16"/>
        <v>45597</v>
      </c>
    </row>
    <row r="1048" spans="1:33" x14ac:dyDescent="0.25">
      <c r="A1048" t="s">
        <v>1265</v>
      </c>
      <c r="B1048" t="s">
        <v>1264</v>
      </c>
      <c r="C1048">
        <v>2233445566</v>
      </c>
      <c r="D1048">
        <v>2233445566</v>
      </c>
      <c r="E1048" s="1">
        <v>45367</v>
      </c>
      <c r="F1048" s="1">
        <v>45367</v>
      </c>
      <c r="G1048" s="1">
        <v>45397</v>
      </c>
      <c r="H1048" t="s">
        <v>59</v>
      </c>
      <c r="J1048" t="s">
        <v>99</v>
      </c>
      <c r="L1048" s="2" t="s">
        <v>61</v>
      </c>
      <c r="M1048" t="s">
        <v>62</v>
      </c>
      <c r="N1048" t="s">
        <v>63</v>
      </c>
      <c r="O1048">
        <v>1</v>
      </c>
      <c r="P1048">
        <v>1045.57</v>
      </c>
      <c r="Q1048">
        <v>950.52</v>
      </c>
      <c r="R1048">
        <v>760.42</v>
      </c>
      <c r="S1048">
        <v>190.1</v>
      </c>
      <c r="T1048" t="s">
        <v>30</v>
      </c>
      <c r="X1048" t="s">
        <v>43</v>
      </c>
      <c r="Y1048" t="s">
        <v>44</v>
      </c>
      <c r="Z1048" t="s">
        <v>64</v>
      </c>
      <c r="AA1048" t="str">
        <f>IFERROR(_xlfn.XLOOKUP($J1048,avoidable_ed_reference!$A$2:$A$13,avoidable_ed_reference!$C$2:$C$13),"Not Classified")</f>
        <v>Not Classified</v>
      </c>
      <c r="AB1048" t="str">
        <f>IFERROR(_xlfn.XLOOKUP($B1048,enrollment!$A$2:$A$801,enrollment!$I$2:$I$801),"")</f>
        <v>KY</v>
      </c>
      <c r="AC1048">
        <f>IFERROR(_xlfn.XLOOKUP($B1048,enrollment!$A$2:$A$801,enrollment!$L$2:$L$801),"")</f>
        <v>73</v>
      </c>
      <c r="AD1048" t="str" cm="1">
        <f t="array" ref="AD1048">_xlfn.IFS(AC1048="","Unknown",AC1048&lt;18,"0-17",AC1048&lt;35,"18-34",AC1048&lt;50,"35-49",AC1048&lt;65,"50-64",TRUE,"65+")</f>
        <v>65+</v>
      </c>
      <c r="AE1048">
        <f>IFERROR(_xlfn.XLOOKUP($B1048,enrollment!$A$2:$A$801,enrollment!$O$2:$O$801),"")</f>
        <v>9012345678</v>
      </c>
      <c r="AF1048">
        <f>IFERROR(_xlfn.XLOOKUP($AE1048,providers!$B$2:$B$11,providers!$Q$2:$Q$11),"")</f>
        <v>4.3</v>
      </c>
      <c r="AG1048" s="1">
        <f t="shared" si="16"/>
        <v>45352</v>
      </c>
    </row>
    <row r="1049" spans="1:33" x14ac:dyDescent="0.25">
      <c r="A1049" t="s">
        <v>1266</v>
      </c>
      <c r="B1049" t="s">
        <v>1264</v>
      </c>
      <c r="C1049">
        <v>9012345678</v>
      </c>
      <c r="D1049">
        <v>9012345678</v>
      </c>
      <c r="E1049" s="1">
        <v>45390</v>
      </c>
      <c r="F1049" s="1">
        <v>45390</v>
      </c>
      <c r="G1049" s="1">
        <v>45409</v>
      </c>
      <c r="H1049" t="s">
        <v>28</v>
      </c>
      <c r="I1049">
        <v>11</v>
      </c>
      <c r="J1049" t="s">
        <v>47</v>
      </c>
      <c r="K1049">
        <v>99213</v>
      </c>
      <c r="O1049">
        <v>1</v>
      </c>
      <c r="P1049">
        <v>234.89</v>
      </c>
      <c r="Q1049">
        <v>173.99</v>
      </c>
      <c r="R1049">
        <v>139.19</v>
      </c>
      <c r="S1049">
        <v>34.799999999999997</v>
      </c>
      <c r="T1049" t="s">
        <v>30</v>
      </c>
      <c r="X1049" t="s">
        <v>43</v>
      </c>
      <c r="Y1049" t="s">
        <v>44</v>
      </c>
      <c r="Z1049" t="s">
        <v>39</v>
      </c>
      <c r="AA1049" t="str">
        <f>IFERROR(_xlfn.XLOOKUP($J1049,avoidable_ed_reference!$A$2:$A$13,avoidable_ed_reference!$C$2:$C$13),"Not Classified")</f>
        <v>Not Classified</v>
      </c>
      <c r="AB1049" t="str">
        <f>IFERROR(_xlfn.XLOOKUP($B1049,enrollment!$A$2:$A$801,enrollment!$I$2:$I$801),"")</f>
        <v>KY</v>
      </c>
      <c r="AC1049">
        <f>IFERROR(_xlfn.XLOOKUP($B1049,enrollment!$A$2:$A$801,enrollment!$L$2:$L$801),"")</f>
        <v>73</v>
      </c>
      <c r="AD1049" t="str" cm="1">
        <f t="array" ref="AD1049">_xlfn.IFS(AC1049="","Unknown",AC1049&lt;18,"0-17",AC1049&lt;35,"18-34",AC1049&lt;50,"35-49",AC1049&lt;65,"50-64",TRUE,"65+")</f>
        <v>65+</v>
      </c>
      <c r="AE1049">
        <f>IFERROR(_xlfn.XLOOKUP($B1049,enrollment!$A$2:$A$801,enrollment!$O$2:$O$801),"")</f>
        <v>9012345678</v>
      </c>
      <c r="AF1049">
        <f>IFERROR(_xlfn.XLOOKUP($AE1049,providers!$B$2:$B$11,providers!$Q$2:$Q$11),"")</f>
        <v>4.3</v>
      </c>
      <c r="AG1049" s="1">
        <f t="shared" si="16"/>
        <v>45383</v>
      </c>
    </row>
    <row r="1050" spans="1:33" x14ac:dyDescent="0.25">
      <c r="A1050" t="s">
        <v>1267</v>
      </c>
      <c r="B1050" t="s">
        <v>1264</v>
      </c>
      <c r="C1050">
        <v>9012345678</v>
      </c>
      <c r="D1050">
        <v>9012345678</v>
      </c>
      <c r="E1050" s="1">
        <v>45640</v>
      </c>
      <c r="F1050" s="1">
        <v>45640</v>
      </c>
      <c r="G1050" s="1">
        <v>45671</v>
      </c>
      <c r="H1050" t="s">
        <v>28</v>
      </c>
      <c r="I1050">
        <v>11</v>
      </c>
      <c r="J1050" t="s">
        <v>47</v>
      </c>
      <c r="K1050">
        <v>99213</v>
      </c>
      <c r="O1050">
        <v>1</v>
      </c>
      <c r="P1050">
        <v>224.95</v>
      </c>
      <c r="Q1050">
        <v>166.63</v>
      </c>
      <c r="R1050">
        <v>133.30000000000001</v>
      </c>
      <c r="S1050">
        <v>33.33</v>
      </c>
      <c r="T1050" t="s">
        <v>30</v>
      </c>
      <c r="X1050" t="s">
        <v>43</v>
      </c>
      <c r="Y1050" t="s">
        <v>44</v>
      </c>
      <c r="Z1050" t="s">
        <v>39</v>
      </c>
      <c r="AA1050" t="str">
        <f>IFERROR(_xlfn.XLOOKUP($J1050,avoidable_ed_reference!$A$2:$A$13,avoidable_ed_reference!$C$2:$C$13),"Not Classified")</f>
        <v>Not Classified</v>
      </c>
      <c r="AB1050" t="str">
        <f>IFERROR(_xlfn.XLOOKUP($B1050,enrollment!$A$2:$A$801,enrollment!$I$2:$I$801),"")</f>
        <v>KY</v>
      </c>
      <c r="AC1050">
        <f>IFERROR(_xlfn.XLOOKUP($B1050,enrollment!$A$2:$A$801,enrollment!$L$2:$L$801),"")</f>
        <v>73</v>
      </c>
      <c r="AD1050" t="str" cm="1">
        <f t="array" ref="AD1050">_xlfn.IFS(AC1050="","Unknown",AC1050&lt;18,"0-17",AC1050&lt;35,"18-34",AC1050&lt;50,"35-49",AC1050&lt;65,"50-64",TRUE,"65+")</f>
        <v>65+</v>
      </c>
      <c r="AE1050">
        <f>IFERROR(_xlfn.XLOOKUP($B1050,enrollment!$A$2:$A$801,enrollment!$O$2:$O$801),"")</f>
        <v>9012345678</v>
      </c>
      <c r="AF1050">
        <f>IFERROR(_xlfn.XLOOKUP($AE1050,providers!$B$2:$B$11,providers!$Q$2:$Q$11),"")</f>
        <v>4.3</v>
      </c>
      <c r="AG1050" s="1">
        <f t="shared" si="16"/>
        <v>45627</v>
      </c>
    </row>
    <row r="1051" spans="1:33" x14ac:dyDescent="0.25">
      <c r="A1051" t="s">
        <v>1268</v>
      </c>
      <c r="B1051" t="s">
        <v>1264</v>
      </c>
      <c r="C1051">
        <v>9012345678</v>
      </c>
      <c r="D1051">
        <v>9012345678</v>
      </c>
      <c r="E1051" s="1">
        <v>45399</v>
      </c>
      <c r="F1051" s="1">
        <v>45399</v>
      </c>
      <c r="G1051" s="1">
        <v>45418</v>
      </c>
      <c r="H1051" t="s">
        <v>59</v>
      </c>
      <c r="J1051" t="s">
        <v>47</v>
      </c>
      <c r="L1051" s="2" t="s">
        <v>106</v>
      </c>
      <c r="M1051" t="s">
        <v>107</v>
      </c>
      <c r="N1051" t="s">
        <v>108</v>
      </c>
      <c r="O1051">
        <v>1</v>
      </c>
      <c r="P1051">
        <v>1222.52</v>
      </c>
      <c r="Q1051">
        <v>1111.3800000000001</v>
      </c>
      <c r="R1051">
        <v>889.1</v>
      </c>
      <c r="S1051">
        <v>222.28</v>
      </c>
      <c r="T1051" t="s">
        <v>30</v>
      </c>
      <c r="X1051" t="s">
        <v>43</v>
      </c>
      <c r="Y1051" t="s">
        <v>44</v>
      </c>
      <c r="Z1051" t="s">
        <v>64</v>
      </c>
      <c r="AA1051" t="str">
        <f>IFERROR(_xlfn.XLOOKUP($J1051,avoidable_ed_reference!$A$2:$A$13,avoidable_ed_reference!$C$2:$C$13),"Not Classified")</f>
        <v>Not Classified</v>
      </c>
      <c r="AB1051" t="str">
        <f>IFERROR(_xlfn.XLOOKUP($B1051,enrollment!$A$2:$A$801,enrollment!$I$2:$I$801),"")</f>
        <v>KY</v>
      </c>
      <c r="AC1051">
        <f>IFERROR(_xlfn.XLOOKUP($B1051,enrollment!$A$2:$A$801,enrollment!$L$2:$L$801),"")</f>
        <v>73</v>
      </c>
      <c r="AD1051" t="str" cm="1">
        <f t="array" ref="AD1051">_xlfn.IFS(AC1051="","Unknown",AC1051&lt;18,"0-17",AC1051&lt;35,"18-34",AC1051&lt;50,"35-49",AC1051&lt;65,"50-64",TRUE,"65+")</f>
        <v>65+</v>
      </c>
      <c r="AE1051">
        <f>IFERROR(_xlfn.XLOOKUP($B1051,enrollment!$A$2:$A$801,enrollment!$O$2:$O$801),"")</f>
        <v>9012345678</v>
      </c>
      <c r="AF1051">
        <f>IFERROR(_xlfn.XLOOKUP($AE1051,providers!$B$2:$B$11,providers!$Q$2:$Q$11),"")</f>
        <v>4.3</v>
      </c>
      <c r="AG1051" s="1">
        <f t="shared" si="16"/>
        <v>45383</v>
      </c>
    </row>
    <row r="1052" spans="1:33" x14ac:dyDescent="0.25">
      <c r="A1052" t="s">
        <v>1269</v>
      </c>
      <c r="B1052" t="s">
        <v>1264</v>
      </c>
      <c r="C1052">
        <v>9012345678</v>
      </c>
      <c r="D1052">
        <v>9012345678</v>
      </c>
      <c r="E1052" s="1">
        <v>45581</v>
      </c>
      <c r="F1052" s="1">
        <v>45581</v>
      </c>
      <c r="G1052" s="1">
        <v>45612</v>
      </c>
      <c r="H1052" t="s">
        <v>28</v>
      </c>
      <c r="I1052">
        <v>11</v>
      </c>
      <c r="J1052" t="s">
        <v>35</v>
      </c>
      <c r="K1052">
        <v>99213</v>
      </c>
      <c r="O1052">
        <v>1</v>
      </c>
      <c r="P1052">
        <v>164</v>
      </c>
      <c r="Q1052">
        <v>121.48</v>
      </c>
      <c r="R1052">
        <v>97.18</v>
      </c>
      <c r="S1052">
        <v>24.3</v>
      </c>
      <c r="T1052" t="s">
        <v>30</v>
      </c>
      <c r="X1052" t="s">
        <v>43</v>
      </c>
      <c r="Y1052" t="s">
        <v>44</v>
      </c>
      <c r="Z1052" t="s">
        <v>39</v>
      </c>
      <c r="AA1052" t="str">
        <f>IFERROR(_xlfn.XLOOKUP($J1052,avoidable_ed_reference!$A$2:$A$13,avoidable_ed_reference!$C$2:$C$13),"Not Classified")</f>
        <v>Avoidable</v>
      </c>
      <c r="AB1052" t="str">
        <f>IFERROR(_xlfn.XLOOKUP($B1052,enrollment!$A$2:$A$801,enrollment!$I$2:$I$801),"")</f>
        <v>KY</v>
      </c>
      <c r="AC1052">
        <f>IFERROR(_xlfn.XLOOKUP($B1052,enrollment!$A$2:$A$801,enrollment!$L$2:$L$801),"")</f>
        <v>73</v>
      </c>
      <c r="AD1052" t="str" cm="1">
        <f t="array" ref="AD1052">_xlfn.IFS(AC1052="","Unknown",AC1052&lt;18,"0-17",AC1052&lt;35,"18-34",AC1052&lt;50,"35-49",AC1052&lt;65,"50-64",TRUE,"65+")</f>
        <v>65+</v>
      </c>
      <c r="AE1052">
        <f>IFERROR(_xlfn.XLOOKUP($B1052,enrollment!$A$2:$A$801,enrollment!$O$2:$O$801),"")</f>
        <v>9012345678</v>
      </c>
      <c r="AF1052">
        <f>IFERROR(_xlfn.XLOOKUP($AE1052,providers!$B$2:$B$11,providers!$Q$2:$Q$11),"")</f>
        <v>4.3</v>
      </c>
      <c r="AG1052" s="1">
        <f t="shared" si="16"/>
        <v>45566</v>
      </c>
    </row>
    <row r="1053" spans="1:33" x14ac:dyDescent="0.25">
      <c r="A1053" t="s">
        <v>1270</v>
      </c>
      <c r="B1053" t="s">
        <v>1264</v>
      </c>
      <c r="C1053">
        <v>9012345678</v>
      </c>
      <c r="D1053">
        <v>9012345678</v>
      </c>
      <c r="E1053" s="1">
        <v>45556</v>
      </c>
      <c r="F1053" s="1">
        <v>45556</v>
      </c>
      <c r="G1053" s="1">
        <v>45576</v>
      </c>
      <c r="H1053" t="s">
        <v>59</v>
      </c>
      <c r="J1053" t="s">
        <v>47</v>
      </c>
      <c r="L1053" s="2" t="s">
        <v>61</v>
      </c>
      <c r="M1053" t="s">
        <v>62</v>
      </c>
      <c r="N1053" t="s">
        <v>63</v>
      </c>
      <c r="O1053">
        <v>1</v>
      </c>
      <c r="P1053">
        <v>882.07</v>
      </c>
      <c r="Q1053">
        <v>801.88</v>
      </c>
      <c r="R1053">
        <v>641.5</v>
      </c>
      <c r="S1053">
        <v>160.38</v>
      </c>
      <c r="T1053" t="s">
        <v>30</v>
      </c>
      <c r="X1053" t="s">
        <v>43</v>
      </c>
      <c r="Y1053" t="s">
        <v>44</v>
      </c>
      <c r="Z1053" t="s">
        <v>64</v>
      </c>
      <c r="AA1053" t="str">
        <f>IFERROR(_xlfn.XLOOKUP($J1053,avoidable_ed_reference!$A$2:$A$13,avoidable_ed_reference!$C$2:$C$13),"Not Classified")</f>
        <v>Not Classified</v>
      </c>
      <c r="AB1053" t="str">
        <f>IFERROR(_xlfn.XLOOKUP($B1053,enrollment!$A$2:$A$801,enrollment!$I$2:$I$801),"")</f>
        <v>KY</v>
      </c>
      <c r="AC1053">
        <f>IFERROR(_xlfn.XLOOKUP($B1053,enrollment!$A$2:$A$801,enrollment!$L$2:$L$801),"")</f>
        <v>73</v>
      </c>
      <c r="AD1053" t="str" cm="1">
        <f t="array" ref="AD1053">_xlfn.IFS(AC1053="","Unknown",AC1053&lt;18,"0-17",AC1053&lt;35,"18-34",AC1053&lt;50,"35-49",AC1053&lt;65,"50-64",TRUE,"65+")</f>
        <v>65+</v>
      </c>
      <c r="AE1053">
        <f>IFERROR(_xlfn.XLOOKUP($B1053,enrollment!$A$2:$A$801,enrollment!$O$2:$O$801),"")</f>
        <v>9012345678</v>
      </c>
      <c r="AF1053">
        <f>IFERROR(_xlfn.XLOOKUP($AE1053,providers!$B$2:$B$11,providers!$Q$2:$Q$11),"")</f>
        <v>4.3</v>
      </c>
      <c r="AG1053" s="1">
        <f t="shared" si="16"/>
        <v>45536</v>
      </c>
    </row>
    <row r="1054" spans="1:33" x14ac:dyDescent="0.25">
      <c r="A1054" t="s">
        <v>1271</v>
      </c>
      <c r="B1054" t="s">
        <v>1264</v>
      </c>
      <c r="C1054">
        <v>8901234567</v>
      </c>
      <c r="D1054">
        <v>8901234567</v>
      </c>
      <c r="E1054" s="1">
        <v>45464</v>
      </c>
      <c r="F1054" s="1">
        <v>45464</v>
      </c>
      <c r="G1054" s="1">
        <v>45494</v>
      </c>
      <c r="H1054" t="s">
        <v>59</v>
      </c>
      <c r="J1054" t="s">
        <v>99</v>
      </c>
      <c r="L1054" s="2" t="s">
        <v>106</v>
      </c>
      <c r="M1054" t="s">
        <v>107</v>
      </c>
      <c r="N1054" t="s">
        <v>108</v>
      </c>
      <c r="O1054">
        <v>1</v>
      </c>
      <c r="P1054">
        <v>962.45</v>
      </c>
      <c r="Q1054">
        <v>874.95</v>
      </c>
      <c r="R1054">
        <v>699.96</v>
      </c>
      <c r="S1054">
        <v>174.99</v>
      </c>
      <c r="T1054" t="s">
        <v>30</v>
      </c>
      <c r="X1054" t="s">
        <v>43</v>
      </c>
      <c r="Y1054" t="s">
        <v>44</v>
      </c>
      <c r="Z1054" t="s">
        <v>64</v>
      </c>
      <c r="AA1054" t="str">
        <f>IFERROR(_xlfn.XLOOKUP($J1054,avoidable_ed_reference!$A$2:$A$13,avoidable_ed_reference!$C$2:$C$13),"Not Classified")</f>
        <v>Not Classified</v>
      </c>
      <c r="AB1054" t="str">
        <f>IFERROR(_xlfn.XLOOKUP($B1054,enrollment!$A$2:$A$801,enrollment!$I$2:$I$801),"")</f>
        <v>KY</v>
      </c>
      <c r="AC1054">
        <f>IFERROR(_xlfn.XLOOKUP($B1054,enrollment!$A$2:$A$801,enrollment!$L$2:$L$801),"")</f>
        <v>73</v>
      </c>
      <c r="AD1054" t="str" cm="1">
        <f t="array" ref="AD1054">_xlfn.IFS(AC1054="","Unknown",AC1054&lt;18,"0-17",AC1054&lt;35,"18-34",AC1054&lt;50,"35-49",AC1054&lt;65,"50-64",TRUE,"65+")</f>
        <v>65+</v>
      </c>
      <c r="AE1054">
        <f>IFERROR(_xlfn.XLOOKUP($B1054,enrollment!$A$2:$A$801,enrollment!$O$2:$O$801),"")</f>
        <v>9012345678</v>
      </c>
      <c r="AF1054">
        <f>IFERROR(_xlfn.XLOOKUP($AE1054,providers!$B$2:$B$11,providers!$Q$2:$Q$11),"")</f>
        <v>4.3</v>
      </c>
      <c r="AG1054" s="1">
        <f t="shared" si="16"/>
        <v>45444</v>
      </c>
    </row>
    <row r="1055" spans="1:33" x14ac:dyDescent="0.25">
      <c r="A1055" t="s">
        <v>1272</v>
      </c>
      <c r="B1055" t="s">
        <v>1273</v>
      </c>
      <c r="C1055">
        <v>6789012345</v>
      </c>
      <c r="D1055">
        <v>6789012345</v>
      </c>
      <c r="E1055" s="1">
        <v>45363</v>
      </c>
      <c r="F1055" s="1">
        <v>45363</v>
      </c>
      <c r="G1055" s="1">
        <v>45383</v>
      </c>
      <c r="H1055" t="s">
        <v>28</v>
      </c>
      <c r="I1055">
        <v>22</v>
      </c>
      <c r="J1055" t="s">
        <v>29</v>
      </c>
      <c r="K1055">
        <v>90837</v>
      </c>
      <c r="O1055">
        <v>1</v>
      </c>
      <c r="P1055">
        <v>278.69</v>
      </c>
      <c r="Q1055">
        <v>206.44</v>
      </c>
      <c r="R1055">
        <v>165.15</v>
      </c>
      <c r="S1055">
        <v>41.29</v>
      </c>
      <c r="T1055" t="s">
        <v>30</v>
      </c>
      <c r="X1055" t="s">
        <v>31</v>
      </c>
      <c r="Y1055" t="s">
        <v>32</v>
      </c>
      <c r="Z1055" t="s">
        <v>33</v>
      </c>
      <c r="AA1055" t="str">
        <f>IFERROR(_xlfn.XLOOKUP($J1055,avoidable_ed_reference!$A$2:$A$13,avoidable_ed_reference!$C$2:$C$13),"Not Classified")</f>
        <v>Potentially Avoidable</v>
      </c>
      <c r="AB1055" t="str">
        <f>IFERROR(_xlfn.XLOOKUP($B1055,enrollment!$A$2:$A$801,enrollment!$I$2:$I$801),"")</f>
        <v>OH</v>
      </c>
      <c r="AC1055">
        <f>IFERROR(_xlfn.XLOOKUP($B1055,enrollment!$A$2:$A$801,enrollment!$L$2:$L$801),"")</f>
        <v>42</v>
      </c>
      <c r="AD1055" t="str" cm="1">
        <f t="array" ref="AD1055">_xlfn.IFS(AC1055="","Unknown",AC1055&lt;18,"0-17",AC1055&lt;35,"18-34",AC1055&lt;50,"35-49",AC1055&lt;65,"50-64",TRUE,"65+")</f>
        <v>35-49</v>
      </c>
      <c r="AE1055">
        <f>IFERROR(_xlfn.XLOOKUP($B1055,enrollment!$A$2:$A$801,enrollment!$O$2:$O$801),"")</f>
        <v>6789012345</v>
      </c>
      <c r="AF1055">
        <f>IFERROR(_xlfn.XLOOKUP($AE1055,providers!$B$2:$B$11,providers!$Q$2:$Q$11),"")</f>
        <v>4.0999999999999996</v>
      </c>
      <c r="AG1055" s="1">
        <f t="shared" si="16"/>
        <v>45352</v>
      </c>
    </row>
    <row r="1056" spans="1:33" x14ac:dyDescent="0.25">
      <c r="A1056" t="s">
        <v>1274</v>
      </c>
      <c r="B1056" t="s">
        <v>1273</v>
      </c>
      <c r="C1056">
        <v>6789012345</v>
      </c>
      <c r="D1056">
        <v>6789012345</v>
      </c>
      <c r="E1056" s="1">
        <v>45314</v>
      </c>
      <c r="F1056" s="1">
        <v>45314</v>
      </c>
      <c r="G1056" s="1">
        <v>45334</v>
      </c>
      <c r="H1056" t="s">
        <v>28</v>
      </c>
      <c r="I1056">
        <v>11</v>
      </c>
      <c r="J1056" t="s">
        <v>35</v>
      </c>
      <c r="K1056">
        <v>99213</v>
      </c>
      <c r="O1056">
        <v>1</v>
      </c>
      <c r="P1056">
        <v>172.64</v>
      </c>
      <c r="Q1056">
        <v>127.88</v>
      </c>
      <c r="R1056">
        <v>102.3</v>
      </c>
      <c r="S1056">
        <v>25.58</v>
      </c>
      <c r="T1056" t="s">
        <v>30</v>
      </c>
      <c r="X1056" t="s">
        <v>31</v>
      </c>
      <c r="Y1056" t="s">
        <v>32</v>
      </c>
      <c r="Z1056" t="s">
        <v>39</v>
      </c>
      <c r="AA1056" t="str">
        <f>IFERROR(_xlfn.XLOOKUP($J1056,avoidable_ed_reference!$A$2:$A$13,avoidable_ed_reference!$C$2:$C$13),"Not Classified")</f>
        <v>Avoidable</v>
      </c>
      <c r="AB1056" t="str">
        <f>IFERROR(_xlfn.XLOOKUP($B1056,enrollment!$A$2:$A$801,enrollment!$I$2:$I$801),"")</f>
        <v>OH</v>
      </c>
      <c r="AC1056">
        <f>IFERROR(_xlfn.XLOOKUP($B1056,enrollment!$A$2:$A$801,enrollment!$L$2:$L$801),"")</f>
        <v>42</v>
      </c>
      <c r="AD1056" t="str" cm="1">
        <f t="array" ref="AD1056">_xlfn.IFS(AC1056="","Unknown",AC1056&lt;18,"0-17",AC1056&lt;35,"18-34",AC1056&lt;50,"35-49",AC1056&lt;65,"50-64",TRUE,"65+")</f>
        <v>35-49</v>
      </c>
      <c r="AE1056">
        <f>IFERROR(_xlfn.XLOOKUP($B1056,enrollment!$A$2:$A$801,enrollment!$O$2:$O$801),"")</f>
        <v>6789012345</v>
      </c>
      <c r="AF1056">
        <f>IFERROR(_xlfn.XLOOKUP($AE1056,providers!$B$2:$B$11,providers!$Q$2:$Q$11),"")</f>
        <v>4.0999999999999996</v>
      </c>
      <c r="AG1056" s="1">
        <f t="shared" si="16"/>
        <v>45292</v>
      </c>
    </row>
    <row r="1057" spans="1:33" x14ac:dyDescent="0.25">
      <c r="A1057" t="s">
        <v>1275</v>
      </c>
      <c r="B1057" t="s">
        <v>1273</v>
      </c>
      <c r="C1057">
        <v>6789012345</v>
      </c>
      <c r="D1057">
        <v>6789012345</v>
      </c>
      <c r="E1057" s="1">
        <v>45478</v>
      </c>
      <c r="F1057" s="1">
        <v>45478</v>
      </c>
      <c r="G1057" s="1">
        <v>45496</v>
      </c>
      <c r="H1057" t="s">
        <v>28</v>
      </c>
      <c r="I1057">
        <v>11</v>
      </c>
      <c r="J1057" t="s">
        <v>47</v>
      </c>
      <c r="K1057">
        <v>99213</v>
      </c>
      <c r="O1057">
        <v>1</v>
      </c>
      <c r="P1057">
        <v>169.17</v>
      </c>
      <c r="Q1057">
        <v>125.31</v>
      </c>
      <c r="R1057">
        <v>100.25</v>
      </c>
      <c r="S1057">
        <v>25.06</v>
      </c>
      <c r="T1057" t="s">
        <v>30</v>
      </c>
      <c r="X1057" t="s">
        <v>31</v>
      </c>
      <c r="Y1057" t="s">
        <v>32</v>
      </c>
      <c r="Z1057" t="s">
        <v>39</v>
      </c>
      <c r="AA1057" t="str">
        <f>IFERROR(_xlfn.XLOOKUP($J1057,avoidable_ed_reference!$A$2:$A$13,avoidable_ed_reference!$C$2:$C$13),"Not Classified")</f>
        <v>Not Classified</v>
      </c>
      <c r="AB1057" t="str">
        <f>IFERROR(_xlfn.XLOOKUP($B1057,enrollment!$A$2:$A$801,enrollment!$I$2:$I$801),"")</f>
        <v>OH</v>
      </c>
      <c r="AC1057">
        <f>IFERROR(_xlfn.XLOOKUP($B1057,enrollment!$A$2:$A$801,enrollment!$L$2:$L$801),"")</f>
        <v>42</v>
      </c>
      <c r="AD1057" t="str" cm="1">
        <f t="array" ref="AD1057">_xlfn.IFS(AC1057="","Unknown",AC1057&lt;18,"0-17",AC1057&lt;35,"18-34",AC1057&lt;50,"35-49",AC1057&lt;65,"50-64",TRUE,"65+")</f>
        <v>35-49</v>
      </c>
      <c r="AE1057">
        <f>IFERROR(_xlfn.XLOOKUP($B1057,enrollment!$A$2:$A$801,enrollment!$O$2:$O$801),"")</f>
        <v>6789012345</v>
      </c>
      <c r="AF1057">
        <f>IFERROR(_xlfn.XLOOKUP($AE1057,providers!$B$2:$B$11,providers!$Q$2:$Q$11),"")</f>
        <v>4.0999999999999996</v>
      </c>
      <c r="AG1057" s="1">
        <f t="shared" si="16"/>
        <v>45474</v>
      </c>
    </row>
    <row r="1058" spans="1:33" x14ac:dyDescent="0.25">
      <c r="A1058" t="s">
        <v>1276</v>
      </c>
      <c r="B1058" t="s">
        <v>1273</v>
      </c>
      <c r="C1058">
        <v>3456789012</v>
      </c>
      <c r="D1058">
        <v>3456789012</v>
      </c>
      <c r="E1058" s="1">
        <v>45370</v>
      </c>
      <c r="F1058" s="1">
        <v>45370</v>
      </c>
      <c r="G1058" s="1">
        <v>45398</v>
      </c>
      <c r="H1058" t="s">
        <v>67</v>
      </c>
      <c r="I1058">
        <v>21</v>
      </c>
      <c r="J1058" t="s">
        <v>42</v>
      </c>
      <c r="K1058">
        <v>99223</v>
      </c>
      <c r="O1058">
        <v>1</v>
      </c>
      <c r="P1058">
        <v>27874.6</v>
      </c>
      <c r="Q1058">
        <v>17983.61</v>
      </c>
      <c r="R1058">
        <v>14386.89</v>
      </c>
      <c r="S1058">
        <v>3596.72</v>
      </c>
      <c r="T1058" t="s">
        <v>30</v>
      </c>
      <c r="V1058">
        <v>1</v>
      </c>
      <c r="W1058" s="2" t="s">
        <v>68</v>
      </c>
      <c r="X1058" t="s">
        <v>31</v>
      </c>
      <c r="Y1058" t="s">
        <v>32</v>
      </c>
      <c r="Z1058" t="s">
        <v>69</v>
      </c>
      <c r="AA1058" t="str">
        <f>IFERROR(_xlfn.XLOOKUP($J1058,avoidable_ed_reference!$A$2:$A$13,avoidable_ed_reference!$C$2:$C$13),"Not Classified")</f>
        <v>Non-Avoidable</v>
      </c>
      <c r="AB1058" t="str">
        <f>IFERROR(_xlfn.XLOOKUP($B1058,enrollment!$A$2:$A$801,enrollment!$I$2:$I$801),"")</f>
        <v>OH</v>
      </c>
      <c r="AC1058">
        <f>IFERROR(_xlfn.XLOOKUP($B1058,enrollment!$A$2:$A$801,enrollment!$L$2:$L$801),"")</f>
        <v>42</v>
      </c>
      <c r="AD1058" t="str" cm="1">
        <f t="array" ref="AD1058">_xlfn.IFS(AC1058="","Unknown",AC1058&lt;18,"0-17",AC1058&lt;35,"18-34",AC1058&lt;50,"35-49",AC1058&lt;65,"50-64",TRUE,"65+")</f>
        <v>35-49</v>
      </c>
      <c r="AE1058">
        <f>IFERROR(_xlfn.XLOOKUP($B1058,enrollment!$A$2:$A$801,enrollment!$O$2:$O$801),"")</f>
        <v>6789012345</v>
      </c>
      <c r="AF1058">
        <f>IFERROR(_xlfn.XLOOKUP($AE1058,providers!$B$2:$B$11,providers!$Q$2:$Q$11),"")</f>
        <v>4.0999999999999996</v>
      </c>
      <c r="AG1058" s="1">
        <f t="shared" si="16"/>
        <v>45352</v>
      </c>
    </row>
    <row r="1059" spans="1:33" x14ac:dyDescent="0.25">
      <c r="A1059" t="s">
        <v>1277</v>
      </c>
      <c r="B1059" t="s">
        <v>1273</v>
      </c>
      <c r="C1059">
        <v>9012345678</v>
      </c>
      <c r="D1059">
        <v>9012345678</v>
      </c>
      <c r="E1059" s="1">
        <v>45546</v>
      </c>
      <c r="F1059" s="1">
        <v>45546</v>
      </c>
      <c r="G1059" s="1">
        <v>45566</v>
      </c>
      <c r="H1059" t="s">
        <v>28</v>
      </c>
      <c r="I1059">
        <v>23</v>
      </c>
      <c r="J1059" t="s">
        <v>77</v>
      </c>
      <c r="K1059">
        <v>99284</v>
      </c>
      <c r="O1059">
        <v>1</v>
      </c>
      <c r="P1059">
        <v>1710.29</v>
      </c>
      <c r="Q1059">
        <v>950.16</v>
      </c>
      <c r="R1059">
        <v>760.13</v>
      </c>
      <c r="S1059">
        <v>190.03</v>
      </c>
      <c r="T1059" t="s">
        <v>30</v>
      </c>
      <c r="X1059" t="s">
        <v>31</v>
      </c>
      <c r="Y1059" t="s">
        <v>32</v>
      </c>
      <c r="Z1059" t="s">
        <v>45</v>
      </c>
      <c r="AA1059" t="str">
        <f>IFERROR(_xlfn.XLOOKUP($J1059,avoidable_ed_reference!$A$2:$A$13,avoidable_ed_reference!$C$2:$C$13),"Not Classified")</f>
        <v>Avoidable</v>
      </c>
      <c r="AB1059" t="str">
        <f>IFERROR(_xlfn.XLOOKUP($B1059,enrollment!$A$2:$A$801,enrollment!$I$2:$I$801),"")</f>
        <v>OH</v>
      </c>
      <c r="AC1059">
        <f>IFERROR(_xlfn.XLOOKUP($B1059,enrollment!$A$2:$A$801,enrollment!$L$2:$L$801),"")</f>
        <v>42</v>
      </c>
      <c r="AD1059" t="str" cm="1">
        <f t="array" ref="AD1059">_xlfn.IFS(AC1059="","Unknown",AC1059&lt;18,"0-17",AC1059&lt;35,"18-34",AC1059&lt;50,"35-49",AC1059&lt;65,"50-64",TRUE,"65+")</f>
        <v>35-49</v>
      </c>
      <c r="AE1059">
        <f>IFERROR(_xlfn.XLOOKUP($B1059,enrollment!$A$2:$A$801,enrollment!$O$2:$O$801),"")</f>
        <v>6789012345</v>
      </c>
      <c r="AF1059">
        <f>IFERROR(_xlfn.XLOOKUP($AE1059,providers!$B$2:$B$11,providers!$Q$2:$Q$11),"")</f>
        <v>4.0999999999999996</v>
      </c>
      <c r="AG1059" s="1">
        <f t="shared" si="16"/>
        <v>45536</v>
      </c>
    </row>
    <row r="1060" spans="1:33" x14ac:dyDescent="0.25">
      <c r="A1060" t="s">
        <v>1278</v>
      </c>
      <c r="B1060" t="s">
        <v>1273</v>
      </c>
      <c r="C1060">
        <v>8901234567</v>
      </c>
      <c r="D1060">
        <v>8901234567</v>
      </c>
      <c r="E1060" s="1">
        <v>45652</v>
      </c>
      <c r="F1060" s="1">
        <v>45652</v>
      </c>
      <c r="G1060" s="1">
        <v>45668</v>
      </c>
      <c r="H1060" t="s">
        <v>28</v>
      </c>
      <c r="I1060">
        <v>23</v>
      </c>
      <c r="J1060" t="s">
        <v>184</v>
      </c>
      <c r="K1060">
        <v>99284</v>
      </c>
      <c r="O1060">
        <v>1</v>
      </c>
      <c r="P1060">
        <v>1603.28</v>
      </c>
      <c r="Q1060">
        <v>890.71</v>
      </c>
      <c r="R1060">
        <v>712.57</v>
      </c>
      <c r="S1060">
        <v>178.14</v>
      </c>
      <c r="T1060" t="s">
        <v>30</v>
      </c>
      <c r="X1060" t="s">
        <v>31</v>
      </c>
      <c r="Y1060" t="s">
        <v>32</v>
      </c>
      <c r="Z1060" t="s">
        <v>45</v>
      </c>
      <c r="AA1060" t="str">
        <f>IFERROR(_xlfn.XLOOKUP($J1060,avoidable_ed_reference!$A$2:$A$13,avoidable_ed_reference!$C$2:$C$13),"Not Classified")</f>
        <v>Non-Avoidable</v>
      </c>
      <c r="AB1060" t="str">
        <f>IFERROR(_xlfn.XLOOKUP($B1060,enrollment!$A$2:$A$801,enrollment!$I$2:$I$801),"")</f>
        <v>OH</v>
      </c>
      <c r="AC1060">
        <f>IFERROR(_xlfn.XLOOKUP($B1060,enrollment!$A$2:$A$801,enrollment!$L$2:$L$801),"")</f>
        <v>42</v>
      </c>
      <c r="AD1060" t="str" cm="1">
        <f t="array" ref="AD1060">_xlfn.IFS(AC1060="","Unknown",AC1060&lt;18,"0-17",AC1060&lt;35,"18-34",AC1060&lt;50,"35-49",AC1060&lt;65,"50-64",TRUE,"65+")</f>
        <v>35-49</v>
      </c>
      <c r="AE1060">
        <f>IFERROR(_xlfn.XLOOKUP($B1060,enrollment!$A$2:$A$801,enrollment!$O$2:$O$801),"")</f>
        <v>6789012345</v>
      </c>
      <c r="AF1060">
        <f>IFERROR(_xlfn.XLOOKUP($AE1060,providers!$B$2:$B$11,providers!$Q$2:$Q$11),"")</f>
        <v>4.0999999999999996</v>
      </c>
      <c r="AG1060" s="1">
        <f t="shared" si="16"/>
        <v>45627</v>
      </c>
    </row>
    <row r="1061" spans="1:33" x14ac:dyDescent="0.25">
      <c r="A1061" t="s">
        <v>1279</v>
      </c>
      <c r="B1061" t="s">
        <v>1273</v>
      </c>
      <c r="C1061">
        <v>2233445566</v>
      </c>
      <c r="D1061">
        <v>2233445566</v>
      </c>
      <c r="E1061" s="1">
        <v>45532</v>
      </c>
      <c r="F1061" s="1">
        <v>45532</v>
      </c>
      <c r="G1061" s="1">
        <v>45561</v>
      </c>
      <c r="H1061" t="s">
        <v>28</v>
      </c>
      <c r="I1061">
        <v>23</v>
      </c>
      <c r="J1061" t="s">
        <v>221</v>
      </c>
      <c r="K1061">
        <v>99284</v>
      </c>
      <c r="O1061">
        <v>1</v>
      </c>
      <c r="P1061">
        <v>2356.4499999999998</v>
      </c>
      <c r="Q1061">
        <v>1309.1400000000001</v>
      </c>
      <c r="R1061">
        <v>1047.31</v>
      </c>
      <c r="S1061">
        <v>261.83</v>
      </c>
      <c r="T1061" t="s">
        <v>30</v>
      </c>
      <c r="X1061" t="s">
        <v>31</v>
      </c>
      <c r="Y1061" t="s">
        <v>32</v>
      </c>
      <c r="Z1061" t="s">
        <v>45</v>
      </c>
      <c r="AA1061" t="str">
        <f>IFERROR(_xlfn.XLOOKUP($J1061,avoidable_ed_reference!$A$2:$A$13,avoidable_ed_reference!$C$2:$C$13),"Not Classified")</f>
        <v>Avoidable</v>
      </c>
      <c r="AB1061" t="str">
        <f>IFERROR(_xlfn.XLOOKUP($B1061,enrollment!$A$2:$A$801,enrollment!$I$2:$I$801),"")</f>
        <v>OH</v>
      </c>
      <c r="AC1061">
        <f>IFERROR(_xlfn.XLOOKUP($B1061,enrollment!$A$2:$A$801,enrollment!$L$2:$L$801),"")</f>
        <v>42</v>
      </c>
      <c r="AD1061" t="str" cm="1">
        <f t="array" ref="AD1061">_xlfn.IFS(AC1061="","Unknown",AC1061&lt;18,"0-17",AC1061&lt;35,"18-34",AC1061&lt;50,"35-49",AC1061&lt;65,"50-64",TRUE,"65+")</f>
        <v>35-49</v>
      </c>
      <c r="AE1061">
        <f>IFERROR(_xlfn.XLOOKUP($B1061,enrollment!$A$2:$A$801,enrollment!$O$2:$O$801),"")</f>
        <v>6789012345</v>
      </c>
      <c r="AF1061">
        <f>IFERROR(_xlfn.XLOOKUP($AE1061,providers!$B$2:$B$11,providers!$Q$2:$Q$11),"")</f>
        <v>4.0999999999999996</v>
      </c>
      <c r="AG1061" s="1">
        <f t="shared" si="16"/>
        <v>45505</v>
      </c>
    </row>
    <row r="1062" spans="1:33" x14ac:dyDescent="0.25">
      <c r="A1062" t="s">
        <v>1280</v>
      </c>
      <c r="B1062" t="s">
        <v>1281</v>
      </c>
      <c r="C1062">
        <v>9012345678</v>
      </c>
      <c r="D1062">
        <v>9012345678</v>
      </c>
      <c r="E1062" s="1">
        <v>45294</v>
      </c>
      <c r="F1062" s="1">
        <v>45294</v>
      </c>
      <c r="G1062" s="1">
        <v>45321</v>
      </c>
      <c r="H1062" t="s">
        <v>28</v>
      </c>
      <c r="I1062">
        <v>23</v>
      </c>
      <c r="J1062" t="s">
        <v>80</v>
      </c>
      <c r="K1062">
        <v>99284</v>
      </c>
      <c r="O1062">
        <v>1</v>
      </c>
      <c r="P1062">
        <v>2469.46</v>
      </c>
      <c r="Q1062">
        <v>1371.92</v>
      </c>
      <c r="R1062">
        <v>1097.54</v>
      </c>
      <c r="S1062">
        <v>274.38</v>
      </c>
      <c r="T1062" t="s">
        <v>30</v>
      </c>
      <c r="X1062" t="s">
        <v>43</v>
      </c>
      <c r="Y1062" t="s">
        <v>44</v>
      </c>
      <c r="Z1062" t="s">
        <v>45</v>
      </c>
      <c r="AA1062" t="str">
        <f>IFERROR(_xlfn.XLOOKUP($J1062,avoidable_ed_reference!$A$2:$A$13,avoidable_ed_reference!$C$2:$C$13),"Not Classified")</f>
        <v>Non-Avoidable</v>
      </c>
      <c r="AB1062" t="str">
        <f>IFERROR(_xlfn.XLOOKUP($B1062,enrollment!$A$2:$A$801,enrollment!$I$2:$I$801),"")</f>
        <v>TN</v>
      </c>
      <c r="AC1062">
        <f>IFERROR(_xlfn.XLOOKUP($B1062,enrollment!$A$2:$A$801,enrollment!$L$2:$L$801),"")</f>
        <v>58</v>
      </c>
      <c r="AD1062" t="str" cm="1">
        <f t="array" ref="AD1062">_xlfn.IFS(AC1062="","Unknown",AC1062&lt;18,"0-17",AC1062&lt;35,"18-34",AC1062&lt;50,"35-49",AC1062&lt;65,"50-64",TRUE,"65+")</f>
        <v>50-64</v>
      </c>
      <c r="AE1062">
        <f>IFERROR(_xlfn.XLOOKUP($B1062,enrollment!$A$2:$A$801,enrollment!$O$2:$O$801),"")</f>
        <v>2233445566</v>
      </c>
      <c r="AF1062">
        <f>IFERROR(_xlfn.XLOOKUP($AE1062,providers!$B$2:$B$11,providers!$Q$2:$Q$11),"")</f>
        <v>3.5</v>
      </c>
      <c r="AG1062" s="1">
        <f t="shared" si="16"/>
        <v>45292</v>
      </c>
    </row>
    <row r="1063" spans="1:33" x14ac:dyDescent="0.25">
      <c r="A1063" t="s">
        <v>1282</v>
      </c>
      <c r="B1063" t="s">
        <v>1281</v>
      </c>
      <c r="C1063">
        <v>2233445566</v>
      </c>
      <c r="D1063">
        <v>2233445566</v>
      </c>
      <c r="E1063" s="1">
        <v>45432</v>
      </c>
      <c r="F1063" s="1">
        <v>45432</v>
      </c>
      <c r="G1063" s="1">
        <v>45451</v>
      </c>
      <c r="H1063" t="s">
        <v>28</v>
      </c>
      <c r="I1063">
        <v>11</v>
      </c>
      <c r="J1063" t="s">
        <v>47</v>
      </c>
      <c r="K1063">
        <v>99213</v>
      </c>
      <c r="O1063">
        <v>1</v>
      </c>
      <c r="P1063">
        <v>189.12</v>
      </c>
      <c r="Q1063">
        <v>140.09</v>
      </c>
      <c r="R1063">
        <v>112.07</v>
      </c>
      <c r="S1063">
        <v>28.02</v>
      </c>
      <c r="T1063" t="s">
        <v>30</v>
      </c>
      <c r="X1063" t="s">
        <v>43</v>
      </c>
      <c r="Y1063" t="s">
        <v>44</v>
      </c>
      <c r="Z1063" t="s">
        <v>39</v>
      </c>
      <c r="AA1063" t="str">
        <f>IFERROR(_xlfn.XLOOKUP($J1063,avoidable_ed_reference!$A$2:$A$13,avoidable_ed_reference!$C$2:$C$13),"Not Classified")</f>
        <v>Not Classified</v>
      </c>
      <c r="AB1063" t="str">
        <f>IFERROR(_xlfn.XLOOKUP($B1063,enrollment!$A$2:$A$801,enrollment!$I$2:$I$801),"")</f>
        <v>TN</v>
      </c>
      <c r="AC1063">
        <f>IFERROR(_xlfn.XLOOKUP($B1063,enrollment!$A$2:$A$801,enrollment!$L$2:$L$801),"")</f>
        <v>58</v>
      </c>
      <c r="AD1063" t="str" cm="1">
        <f t="array" ref="AD1063">_xlfn.IFS(AC1063="","Unknown",AC1063&lt;18,"0-17",AC1063&lt;35,"18-34",AC1063&lt;50,"35-49",AC1063&lt;65,"50-64",TRUE,"65+")</f>
        <v>50-64</v>
      </c>
      <c r="AE1063">
        <f>IFERROR(_xlfn.XLOOKUP($B1063,enrollment!$A$2:$A$801,enrollment!$O$2:$O$801),"")</f>
        <v>2233445566</v>
      </c>
      <c r="AF1063">
        <f>IFERROR(_xlfn.XLOOKUP($AE1063,providers!$B$2:$B$11,providers!$Q$2:$Q$11),"")</f>
        <v>3.5</v>
      </c>
      <c r="AG1063" s="1">
        <f t="shared" si="16"/>
        <v>45413</v>
      </c>
    </row>
    <row r="1064" spans="1:33" x14ac:dyDescent="0.25">
      <c r="A1064" t="s">
        <v>1283</v>
      </c>
      <c r="B1064" t="s">
        <v>1281</v>
      </c>
      <c r="C1064">
        <v>2233445566</v>
      </c>
      <c r="D1064">
        <v>2233445566</v>
      </c>
      <c r="E1064" s="1">
        <v>45329</v>
      </c>
      <c r="F1064" s="1">
        <v>45329</v>
      </c>
      <c r="G1064" s="1">
        <v>45345</v>
      </c>
      <c r="H1064" t="s">
        <v>28</v>
      </c>
      <c r="I1064">
        <v>11</v>
      </c>
      <c r="J1064" t="s">
        <v>38</v>
      </c>
      <c r="K1064">
        <v>99213</v>
      </c>
      <c r="O1064">
        <v>1</v>
      </c>
      <c r="P1064">
        <v>216.43</v>
      </c>
      <c r="Q1064">
        <v>160.32</v>
      </c>
      <c r="R1064">
        <v>128.26</v>
      </c>
      <c r="S1064">
        <v>32.06</v>
      </c>
      <c r="T1064" t="s">
        <v>30</v>
      </c>
      <c r="X1064" t="s">
        <v>43</v>
      </c>
      <c r="Y1064" t="s">
        <v>44</v>
      </c>
      <c r="Z1064" t="s">
        <v>39</v>
      </c>
      <c r="AA1064" t="str">
        <f>IFERROR(_xlfn.XLOOKUP($J1064,avoidable_ed_reference!$A$2:$A$13,avoidable_ed_reference!$C$2:$C$13),"Not Classified")</f>
        <v>Not Classified</v>
      </c>
      <c r="AB1064" t="str">
        <f>IFERROR(_xlfn.XLOOKUP($B1064,enrollment!$A$2:$A$801,enrollment!$I$2:$I$801),"")</f>
        <v>TN</v>
      </c>
      <c r="AC1064">
        <f>IFERROR(_xlfn.XLOOKUP($B1064,enrollment!$A$2:$A$801,enrollment!$L$2:$L$801),"")</f>
        <v>58</v>
      </c>
      <c r="AD1064" t="str" cm="1">
        <f t="array" ref="AD1064">_xlfn.IFS(AC1064="","Unknown",AC1064&lt;18,"0-17",AC1064&lt;35,"18-34",AC1064&lt;50,"35-49",AC1064&lt;65,"50-64",TRUE,"65+")</f>
        <v>50-64</v>
      </c>
      <c r="AE1064">
        <f>IFERROR(_xlfn.XLOOKUP($B1064,enrollment!$A$2:$A$801,enrollment!$O$2:$O$801),"")</f>
        <v>2233445566</v>
      </c>
      <c r="AF1064">
        <f>IFERROR(_xlfn.XLOOKUP($AE1064,providers!$B$2:$B$11,providers!$Q$2:$Q$11),"")</f>
        <v>3.5</v>
      </c>
      <c r="AG1064" s="1">
        <f t="shared" si="16"/>
        <v>45323</v>
      </c>
    </row>
    <row r="1065" spans="1:33" x14ac:dyDescent="0.25">
      <c r="A1065" t="s">
        <v>1284</v>
      </c>
      <c r="B1065" t="s">
        <v>1281</v>
      </c>
      <c r="C1065">
        <v>6789012345</v>
      </c>
      <c r="D1065">
        <v>6789012345</v>
      </c>
      <c r="E1065" s="1">
        <v>45339</v>
      </c>
      <c r="F1065" s="1">
        <v>45339</v>
      </c>
      <c r="G1065" s="1">
        <v>45368</v>
      </c>
      <c r="H1065" t="s">
        <v>28</v>
      </c>
      <c r="I1065">
        <v>22</v>
      </c>
      <c r="J1065" t="s">
        <v>29</v>
      </c>
      <c r="K1065">
        <v>90837</v>
      </c>
      <c r="O1065">
        <v>1</v>
      </c>
      <c r="P1065">
        <v>270.72000000000003</v>
      </c>
      <c r="Q1065">
        <v>200.53</v>
      </c>
      <c r="R1065">
        <v>160.41999999999999</v>
      </c>
      <c r="S1065">
        <v>40.11</v>
      </c>
      <c r="T1065" t="s">
        <v>30</v>
      </c>
      <c r="X1065" t="s">
        <v>43</v>
      </c>
      <c r="Y1065" t="s">
        <v>44</v>
      </c>
      <c r="Z1065" t="s">
        <v>33</v>
      </c>
      <c r="AA1065" t="str">
        <f>IFERROR(_xlfn.XLOOKUP($J1065,avoidable_ed_reference!$A$2:$A$13,avoidable_ed_reference!$C$2:$C$13),"Not Classified")</f>
        <v>Potentially Avoidable</v>
      </c>
      <c r="AB1065" t="str">
        <f>IFERROR(_xlfn.XLOOKUP($B1065,enrollment!$A$2:$A$801,enrollment!$I$2:$I$801),"")</f>
        <v>TN</v>
      </c>
      <c r="AC1065">
        <f>IFERROR(_xlfn.XLOOKUP($B1065,enrollment!$A$2:$A$801,enrollment!$L$2:$L$801),"")</f>
        <v>58</v>
      </c>
      <c r="AD1065" t="str" cm="1">
        <f t="array" ref="AD1065">_xlfn.IFS(AC1065="","Unknown",AC1065&lt;18,"0-17",AC1065&lt;35,"18-34",AC1065&lt;50,"35-49",AC1065&lt;65,"50-64",TRUE,"65+")</f>
        <v>50-64</v>
      </c>
      <c r="AE1065">
        <f>IFERROR(_xlfn.XLOOKUP($B1065,enrollment!$A$2:$A$801,enrollment!$O$2:$O$801),"")</f>
        <v>2233445566</v>
      </c>
      <c r="AF1065">
        <f>IFERROR(_xlfn.XLOOKUP($AE1065,providers!$B$2:$B$11,providers!$Q$2:$Q$11),"")</f>
        <v>3.5</v>
      </c>
      <c r="AG1065" s="1">
        <f t="shared" si="16"/>
        <v>45323</v>
      </c>
    </row>
    <row r="1066" spans="1:33" x14ac:dyDescent="0.25">
      <c r="A1066" t="s">
        <v>1285</v>
      </c>
      <c r="B1066" t="s">
        <v>1281</v>
      </c>
      <c r="C1066">
        <v>8901234567</v>
      </c>
      <c r="D1066">
        <v>8901234567</v>
      </c>
      <c r="E1066" s="1">
        <v>45451</v>
      </c>
      <c r="F1066" s="1">
        <v>45451</v>
      </c>
      <c r="G1066" s="1">
        <v>45470</v>
      </c>
      <c r="H1066" t="s">
        <v>28</v>
      </c>
      <c r="I1066">
        <v>23</v>
      </c>
      <c r="J1066" t="s">
        <v>93</v>
      </c>
      <c r="K1066">
        <v>99284</v>
      </c>
      <c r="O1066">
        <v>1</v>
      </c>
      <c r="P1066">
        <v>1654.7</v>
      </c>
      <c r="Q1066">
        <v>919.28</v>
      </c>
      <c r="R1066">
        <v>735.42</v>
      </c>
      <c r="S1066">
        <v>183.86</v>
      </c>
      <c r="T1066" t="s">
        <v>30</v>
      </c>
      <c r="X1066" t="s">
        <v>43</v>
      </c>
      <c r="Y1066" t="s">
        <v>44</v>
      </c>
      <c r="Z1066" t="s">
        <v>45</v>
      </c>
      <c r="AA1066" t="str">
        <f>IFERROR(_xlfn.XLOOKUP($J1066,avoidable_ed_reference!$A$2:$A$13,avoidable_ed_reference!$C$2:$C$13),"Not Classified")</f>
        <v>Avoidable</v>
      </c>
      <c r="AB1066" t="str">
        <f>IFERROR(_xlfn.XLOOKUP($B1066,enrollment!$A$2:$A$801,enrollment!$I$2:$I$801),"")</f>
        <v>TN</v>
      </c>
      <c r="AC1066">
        <f>IFERROR(_xlfn.XLOOKUP($B1066,enrollment!$A$2:$A$801,enrollment!$L$2:$L$801),"")</f>
        <v>58</v>
      </c>
      <c r="AD1066" t="str" cm="1">
        <f t="array" ref="AD1066">_xlfn.IFS(AC1066="","Unknown",AC1066&lt;18,"0-17",AC1066&lt;35,"18-34",AC1066&lt;50,"35-49",AC1066&lt;65,"50-64",TRUE,"65+")</f>
        <v>50-64</v>
      </c>
      <c r="AE1066">
        <f>IFERROR(_xlfn.XLOOKUP($B1066,enrollment!$A$2:$A$801,enrollment!$O$2:$O$801),"")</f>
        <v>2233445566</v>
      </c>
      <c r="AF1066">
        <f>IFERROR(_xlfn.XLOOKUP($AE1066,providers!$B$2:$B$11,providers!$Q$2:$Q$11),"")</f>
        <v>3.5</v>
      </c>
      <c r="AG1066" s="1">
        <f t="shared" si="16"/>
        <v>45444</v>
      </c>
    </row>
    <row r="1067" spans="1:33" x14ac:dyDescent="0.25">
      <c r="A1067" t="s">
        <v>1286</v>
      </c>
      <c r="B1067" t="s">
        <v>1281</v>
      </c>
      <c r="C1067">
        <v>2345678901</v>
      </c>
      <c r="D1067">
        <v>2345678901</v>
      </c>
      <c r="E1067" s="1">
        <v>45341</v>
      </c>
      <c r="F1067" s="1">
        <v>45341</v>
      </c>
      <c r="G1067" s="1">
        <v>45368</v>
      </c>
      <c r="H1067" t="s">
        <v>28</v>
      </c>
      <c r="I1067">
        <v>23</v>
      </c>
      <c r="J1067" t="s">
        <v>42</v>
      </c>
      <c r="K1067">
        <v>99284</v>
      </c>
      <c r="O1067">
        <v>1</v>
      </c>
      <c r="P1067">
        <v>2175.16</v>
      </c>
      <c r="Q1067">
        <v>1208.42</v>
      </c>
      <c r="R1067">
        <v>966.74</v>
      </c>
      <c r="S1067">
        <v>241.68</v>
      </c>
      <c r="T1067" t="s">
        <v>30</v>
      </c>
      <c r="X1067" t="s">
        <v>43</v>
      </c>
      <c r="Y1067" t="s">
        <v>44</v>
      </c>
      <c r="Z1067" t="s">
        <v>45</v>
      </c>
      <c r="AA1067" t="str">
        <f>IFERROR(_xlfn.XLOOKUP($J1067,avoidable_ed_reference!$A$2:$A$13,avoidable_ed_reference!$C$2:$C$13),"Not Classified")</f>
        <v>Non-Avoidable</v>
      </c>
      <c r="AB1067" t="str">
        <f>IFERROR(_xlfn.XLOOKUP($B1067,enrollment!$A$2:$A$801,enrollment!$I$2:$I$801),"")</f>
        <v>TN</v>
      </c>
      <c r="AC1067">
        <f>IFERROR(_xlfn.XLOOKUP($B1067,enrollment!$A$2:$A$801,enrollment!$L$2:$L$801),"")</f>
        <v>58</v>
      </c>
      <c r="AD1067" t="str" cm="1">
        <f t="array" ref="AD1067">_xlfn.IFS(AC1067="","Unknown",AC1067&lt;18,"0-17",AC1067&lt;35,"18-34",AC1067&lt;50,"35-49",AC1067&lt;65,"50-64",TRUE,"65+")</f>
        <v>50-64</v>
      </c>
      <c r="AE1067">
        <f>IFERROR(_xlfn.XLOOKUP($B1067,enrollment!$A$2:$A$801,enrollment!$O$2:$O$801),"")</f>
        <v>2233445566</v>
      </c>
      <c r="AF1067">
        <f>IFERROR(_xlfn.XLOOKUP($AE1067,providers!$B$2:$B$11,providers!$Q$2:$Q$11),"")</f>
        <v>3.5</v>
      </c>
      <c r="AG1067" s="1">
        <f t="shared" si="16"/>
        <v>45323</v>
      </c>
    </row>
    <row r="1068" spans="1:33" x14ac:dyDescent="0.25">
      <c r="A1068" t="s">
        <v>1287</v>
      </c>
      <c r="B1068" t="s">
        <v>1281</v>
      </c>
      <c r="C1068">
        <v>2233445566</v>
      </c>
      <c r="D1068">
        <v>2233445566</v>
      </c>
      <c r="E1068" s="1">
        <v>45343</v>
      </c>
      <c r="F1068" s="1">
        <v>45343</v>
      </c>
      <c r="G1068" s="1">
        <v>45375</v>
      </c>
      <c r="H1068" t="s">
        <v>28</v>
      </c>
      <c r="I1068">
        <v>23</v>
      </c>
      <c r="J1068" t="s">
        <v>91</v>
      </c>
      <c r="K1068">
        <v>99284</v>
      </c>
      <c r="O1068">
        <v>1</v>
      </c>
      <c r="P1068">
        <v>1879.02</v>
      </c>
      <c r="Q1068">
        <v>1043.9000000000001</v>
      </c>
      <c r="R1068">
        <v>835.12</v>
      </c>
      <c r="S1068">
        <v>208.78</v>
      </c>
      <c r="T1068" t="s">
        <v>30</v>
      </c>
      <c r="X1068" t="s">
        <v>43</v>
      </c>
      <c r="Y1068" t="s">
        <v>44</v>
      </c>
      <c r="Z1068" t="s">
        <v>45</v>
      </c>
      <c r="AA1068" t="str">
        <f>IFERROR(_xlfn.XLOOKUP($J1068,avoidable_ed_reference!$A$2:$A$13,avoidable_ed_reference!$C$2:$C$13),"Not Classified")</f>
        <v>Avoidable</v>
      </c>
      <c r="AB1068" t="str">
        <f>IFERROR(_xlfn.XLOOKUP($B1068,enrollment!$A$2:$A$801,enrollment!$I$2:$I$801),"")</f>
        <v>TN</v>
      </c>
      <c r="AC1068">
        <f>IFERROR(_xlfn.XLOOKUP($B1068,enrollment!$A$2:$A$801,enrollment!$L$2:$L$801),"")</f>
        <v>58</v>
      </c>
      <c r="AD1068" t="str" cm="1">
        <f t="array" ref="AD1068">_xlfn.IFS(AC1068="","Unknown",AC1068&lt;18,"0-17",AC1068&lt;35,"18-34",AC1068&lt;50,"35-49",AC1068&lt;65,"50-64",TRUE,"65+")</f>
        <v>50-64</v>
      </c>
      <c r="AE1068">
        <f>IFERROR(_xlfn.XLOOKUP($B1068,enrollment!$A$2:$A$801,enrollment!$O$2:$O$801),"")</f>
        <v>2233445566</v>
      </c>
      <c r="AF1068">
        <f>IFERROR(_xlfn.XLOOKUP($AE1068,providers!$B$2:$B$11,providers!$Q$2:$Q$11),"")</f>
        <v>3.5</v>
      </c>
      <c r="AG1068" s="1">
        <f t="shared" si="16"/>
        <v>45323</v>
      </c>
    </row>
    <row r="1069" spans="1:33" x14ac:dyDescent="0.25">
      <c r="A1069" t="s">
        <v>1288</v>
      </c>
      <c r="B1069" t="s">
        <v>1281</v>
      </c>
      <c r="C1069">
        <v>2233445566</v>
      </c>
      <c r="D1069">
        <v>2233445566</v>
      </c>
      <c r="E1069" s="1">
        <v>45523</v>
      </c>
      <c r="F1069" s="1">
        <v>45523</v>
      </c>
      <c r="G1069" s="1">
        <v>45557</v>
      </c>
      <c r="H1069" t="s">
        <v>28</v>
      </c>
      <c r="I1069">
        <v>23</v>
      </c>
      <c r="J1069" t="s">
        <v>42</v>
      </c>
      <c r="K1069">
        <v>99284</v>
      </c>
      <c r="O1069">
        <v>1</v>
      </c>
      <c r="P1069">
        <v>2248.4699999999998</v>
      </c>
      <c r="Q1069">
        <v>1249.1500000000001</v>
      </c>
      <c r="R1069">
        <v>999.32</v>
      </c>
      <c r="S1069">
        <v>249.83</v>
      </c>
      <c r="T1069" t="s">
        <v>30</v>
      </c>
      <c r="X1069" t="s">
        <v>43</v>
      </c>
      <c r="Y1069" t="s">
        <v>44</v>
      </c>
      <c r="Z1069" t="s">
        <v>45</v>
      </c>
      <c r="AA1069" t="str">
        <f>IFERROR(_xlfn.XLOOKUP($J1069,avoidable_ed_reference!$A$2:$A$13,avoidable_ed_reference!$C$2:$C$13),"Not Classified")</f>
        <v>Non-Avoidable</v>
      </c>
      <c r="AB1069" t="str">
        <f>IFERROR(_xlfn.XLOOKUP($B1069,enrollment!$A$2:$A$801,enrollment!$I$2:$I$801),"")</f>
        <v>TN</v>
      </c>
      <c r="AC1069">
        <f>IFERROR(_xlfn.XLOOKUP($B1069,enrollment!$A$2:$A$801,enrollment!$L$2:$L$801),"")</f>
        <v>58</v>
      </c>
      <c r="AD1069" t="str" cm="1">
        <f t="array" ref="AD1069">_xlfn.IFS(AC1069="","Unknown",AC1069&lt;18,"0-17",AC1069&lt;35,"18-34",AC1069&lt;50,"35-49",AC1069&lt;65,"50-64",TRUE,"65+")</f>
        <v>50-64</v>
      </c>
      <c r="AE1069">
        <f>IFERROR(_xlfn.XLOOKUP($B1069,enrollment!$A$2:$A$801,enrollment!$O$2:$O$801),"")</f>
        <v>2233445566</v>
      </c>
      <c r="AF1069">
        <f>IFERROR(_xlfn.XLOOKUP($AE1069,providers!$B$2:$B$11,providers!$Q$2:$Q$11),"")</f>
        <v>3.5</v>
      </c>
      <c r="AG1069" s="1">
        <f t="shared" si="16"/>
        <v>45505</v>
      </c>
    </row>
    <row r="1070" spans="1:33" x14ac:dyDescent="0.25">
      <c r="A1070" t="s">
        <v>1289</v>
      </c>
      <c r="B1070" t="s">
        <v>1281</v>
      </c>
      <c r="C1070">
        <v>8901234567</v>
      </c>
      <c r="D1070">
        <v>8901234567</v>
      </c>
      <c r="E1070" s="1">
        <v>45613</v>
      </c>
      <c r="F1070" s="1">
        <v>45613</v>
      </c>
      <c r="G1070" s="1">
        <v>45638</v>
      </c>
      <c r="H1070" t="s">
        <v>28</v>
      </c>
      <c r="I1070">
        <v>23</v>
      </c>
      <c r="J1070" t="s">
        <v>77</v>
      </c>
      <c r="K1070">
        <v>99284</v>
      </c>
      <c r="O1070">
        <v>1</v>
      </c>
      <c r="P1070">
        <v>2481.3200000000002</v>
      </c>
      <c r="Q1070">
        <v>1378.51</v>
      </c>
      <c r="R1070">
        <v>1102.81</v>
      </c>
      <c r="S1070">
        <v>275.7</v>
      </c>
      <c r="T1070" t="s">
        <v>30</v>
      </c>
      <c r="X1070" t="s">
        <v>43</v>
      </c>
      <c r="Y1070" t="s">
        <v>44</v>
      </c>
      <c r="Z1070" t="s">
        <v>45</v>
      </c>
      <c r="AA1070" t="str">
        <f>IFERROR(_xlfn.XLOOKUP($J1070,avoidable_ed_reference!$A$2:$A$13,avoidable_ed_reference!$C$2:$C$13),"Not Classified")</f>
        <v>Avoidable</v>
      </c>
      <c r="AB1070" t="str">
        <f>IFERROR(_xlfn.XLOOKUP($B1070,enrollment!$A$2:$A$801,enrollment!$I$2:$I$801),"")</f>
        <v>TN</v>
      </c>
      <c r="AC1070">
        <f>IFERROR(_xlfn.XLOOKUP($B1070,enrollment!$A$2:$A$801,enrollment!$L$2:$L$801),"")</f>
        <v>58</v>
      </c>
      <c r="AD1070" t="str" cm="1">
        <f t="array" ref="AD1070">_xlfn.IFS(AC1070="","Unknown",AC1070&lt;18,"0-17",AC1070&lt;35,"18-34",AC1070&lt;50,"35-49",AC1070&lt;65,"50-64",TRUE,"65+")</f>
        <v>50-64</v>
      </c>
      <c r="AE1070">
        <f>IFERROR(_xlfn.XLOOKUP($B1070,enrollment!$A$2:$A$801,enrollment!$O$2:$O$801),"")</f>
        <v>2233445566</v>
      </c>
      <c r="AF1070">
        <f>IFERROR(_xlfn.XLOOKUP($AE1070,providers!$B$2:$B$11,providers!$Q$2:$Q$11),"")</f>
        <v>3.5</v>
      </c>
      <c r="AG1070" s="1">
        <f t="shared" si="16"/>
        <v>45597</v>
      </c>
    </row>
    <row r="1071" spans="1:33" x14ac:dyDescent="0.25">
      <c r="A1071" t="s">
        <v>1290</v>
      </c>
      <c r="B1071" t="s">
        <v>1281</v>
      </c>
      <c r="C1071">
        <v>6789012345</v>
      </c>
      <c r="D1071">
        <v>6789012345</v>
      </c>
      <c r="E1071" s="1">
        <v>45523</v>
      </c>
      <c r="F1071" s="1">
        <v>45523</v>
      </c>
      <c r="G1071" s="1">
        <v>45551</v>
      </c>
      <c r="H1071" t="s">
        <v>28</v>
      </c>
      <c r="I1071">
        <v>23</v>
      </c>
      <c r="J1071" t="s">
        <v>77</v>
      </c>
      <c r="K1071">
        <v>99284</v>
      </c>
      <c r="O1071">
        <v>1</v>
      </c>
      <c r="P1071">
        <v>2206.75</v>
      </c>
      <c r="Q1071">
        <v>1225.97</v>
      </c>
      <c r="R1071">
        <v>980.78</v>
      </c>
      <c r="S1071">
        <v>245.19</v>
      </c>
      <c r="T1071" t="s">
        <v>30</v>
      </c>
      <c r="X1071" t="s">
        <v>43</v>
      </c>
      <c r="Y1071" t="s">
        <v>44</v>
      </c>
      <c r="Z1071" t="s">
        <v>45</v>
      </c>
      <c r="AA1071" t="str">
        <f>IFERROR(_xlfn.XLOOKUP($J1071,avoidable_ed_reference!$A$2:$A$13,avoidable_ed_reference!$C$2:$C$13),"Not Classified")</f>
        <v>Avoidable</v>
      </c>
      <c r="AB1071" t="str">
        <f>IFERROR(_xlfn.XLOOKUP($B1071,enrollment!$A$2:$A$801,enrollment!$I$2:$I$801),"")</f>
        <v>TN</v>
      </c>
      <c r="AC1071">
        <f>IFERROR(_xlfn.XLOOKUP($B1071,enrollment!$A$2:$A$801,enrollment!$L$2:$L$801),"")</f>
        <v>58</v>
      </c>
      <c r="AD1071" t="str" cm="1">
        <f t="array" ref="AD1071">_xlfn.IFS(AC1071="","Unknown",AC1071&lt;18,"0-17",AC1071&lt;35,"18-34",AC1071&lt;50,"35-49",AC1071&lt;65,"50-64",TRUE,"65+")</f>
        <v>50-64</v>
      </c>
      <c r="AE1071">
        <f>IFERROR(_xlfn.XLOOKUP($B1071,enrollment!$A$2:$A$801,enrollment!$O$2:$O$801),"")</f>
        <v>2233445566</v>
      </c>
      <c r="AF1071">
        <f>IFERROR(_xlfn.XLOOKUP($AE1071,providers!$B$2:$B$11,providers!$Q$2:$Q$11),"")</f>
        <v>3.5</v>
      </c>
      <c r="AG1071" s="1">
        <f t="shared" si="16"/>
        <v>45505</v>
      </c>
    </row>
    <row r="1072" spans="1:33" x14ac:dyDescent="0.25">
      <c r="A1072" t="s">
        <v>1291</v>
      </c>
      <c r="B1072" t="s">
        <v>1281</v>
      </c>
      <c r="C1072">
        <v>5678901234</v>
      </c>
      <c r="D1072">
        <v>5678901234</v>
      </c>
      <c r="E1072" s="1">
        <v>45554</v>
      </c>
      <c r="F1072" s="1">
        <v>45554</v>
      </c>
      <c r="G1072" s="1">
        <v>45578</v>
      </c>
      <c r="H1072" t="s">
        <v>28</v>
      </c>
      <c r="I1072">
        <v>20</v>
      </c>
      <c r="J1072" t="s">
        <v>35</v>
      </c>
      <c r="K1072">
        <v>99213</v>
      </c>
      <c r="O1072">
        <v>1</v>
      </c>
      <c r="P1072">
        <v>167.58</v>
      </c>
      <c r="Q1072">
        <v>128.91</v>
      </c>
      <c r="R1072">
        <v>103.13</v>
      </c>
      <c r="S1072">
        <v>25.78</v>
      </c>
      <c r="T1072" t="s">
        <v>30</v>
      </c>
      <c r="X1072" t="s">
        <v>43</v>
      </c>
      <c r="Y1072" t="s">
        <v>44</v>
      </c>
      <c r="Z1072" t="s">
        <v>36</v>
      </c>
      <c r="AA1072" t="str">
        <f>IFERROR(_xlfn.XLOOKUP($J1072,avoidable_ed_reference!$A$2:$A$13,avoidable_ed_reference!$C$2:$C$13),"Not Classified")</f>
        <v>Avoidable</v>
      </c>
      <c r="AB1072" t="str">
        <f>IFERROR(_xlfn.XLOOKUP($B1072,enrollment!$A$2:$A$801,enrollment!$I$2:$I$801),"")</f>
        <v>TN</v>
      </c>
      <c r="AC1072">
        <f>IFERROR(_xlfn.XLOOKUP($B1072,enrollment!$A$2:$A$801,enrollment!$L$2:$L$801),"")</f>
        <v>58</v>
      </c>
      <c r="AD1072" t="str" cm="1">
        <f t="array" ref="AD1072">_xlfn.IFS(AC1072="","Unknown",AC1072&lt;18,"0-17",AC1072&lt;35,"18-34",AC1072&lt;50,"35-49",AC1072&lt;65,"50-64",TRUE,"65+")</f>
        <v>50-64</v>
      </c>
      <c r="AE1072">
        <f>IFERROR(_xlfn.XLOOKUP($B1072,enrollment!$A$2:$A$801,enrollment!$O$2:$O$801),"")</f>
        <v>2233445566</v>
      </c>
      <c r="AF1072">
        <f>IFERROR(_xlfn.XLOOKUP($AE1072,providers!$B$2:$B$11,providers!$Q$2:$Q$11),"")</f>
        <v>3.5</v>
      </c>
      <c r="AG1072" s="1">
        <f t="shared" si="16"/>
        <v>45536</v>
      </c>
    </row>
    <row r="1073" spans="1:33" x14ac:dyDescent="0.25">
      <c r="A1073" t="s">
        <v>1292</v>
      </c>
      <c r="B1073" t="s">
        <v>1293</v>
      </c>
      <c r="C1073">
        <v>5678901234</v>
      </c>
      <c r="D1073">
        <v>5678901234</v>
      </c>
      <c r="E1073" s="1">
        <v>45467</v>
      </c>
      <c r="F1073" s="1">
        <v>45467</v>
      </c>
      <c r="G1073" s="1">
        <v>45482</v>
      </c>
      <c r="H1073" t="s">
        <v>28</v>
      </c>
      <c r="I1073">
        <v>11</v>
      </c>
      <c r="J1073" t="s">
        <v>38</v>
      </c>
      <c r="K1073">
        <v>99213</v>
      </c>
      <c r="O1073">
        <v>1</v>
      </c>
      <c r="P1073">
        <v>232.51</v>
      </c>
      <c r="Q1073">
        <v>172.23</v>
      </c>
      <c r="R1073">
        <v>137.78</v>
      </c>
      <c r="S1073">
        <v>34.450000000000003</v>
      </c>
      <c r="T1073" t="s">
        <v>30</v>
      </c>
      <c r="X1073" t="s">
        <v>233</v>
      </c>
      <c r="Y1073" t="s">
        <v>32</v>
      </c>
      <c r="Z1073" t="s">
        <v>39</v>
      </c>
      <c r="AA1073" t="str">
        <f>IFERROR(_xlfn.XLOOKUP($J1073,avoidable_ed_reference!$A$2:$A$13,avoidable_ed_reference!$C$2:$C$13),"Not Classified")</f>
        <v>Not Classified</v>
      </c>
      <c r="AB1073" t="str">
        <f>IFERROR(_xlfn.XLOOKUP($B1073,enrollment!$A$2:$A$801,enrollment!$I$2:$I$801),"")</f>
        <v>TN</v>
      </c>
      <c r="AC1073">
        <f>IFERROR(_xlfn.XLOOKUP($B1073,enrollment!$A$2:$A$801,enrollment!$L$2:$L$801),"")</f>
        <v>41</v>
      </c>
      <c r="AD1073" t="str" cm="1">
        <f t="array" ref="AD1073">_xlfn.IFS(AC1073="","Unknown",AC1073&lt;18,"0-17",AC1073&lt;35,"18-34",AC1073&lt;50,"35-49",AC1073&lt;65,"50-64",TRUE,"65+")</f>
        <v>35-49</v>
      </c>
      <c r="AE1073">
        <f>IFERROR(_xlfn.XLOOKUP($B1073,enrollment!$A$2:$A$801,enrollment!$O$2:$O$801),"")</f>
        <v>5678901234</v>
      </c>
      <c r="AF1073">
        <f>IFERROR(_xlfn.XLOOKUP($AE1073,providers!$B$2:$B$11,providers!$Q$2:$Q$11),"")</f>
        <v>3.8</v>
      </c>
      <c r="AG1073" s="1">
        <f t="shared" si="16"/>
        <v>45444</v>
      </c>
    </row>
    <row r="1074" spans="1:33" x14ac:dyDescent="0.25">
      <c r="A1074" t="s">
        <v>1294</v>
      </c>
      <c r="B1074" t="s">
        <v>1293</v>
      </c>
      <c r="C1074">
        <v>5678901234</v>
      </c>
      <c r="D1074">
        <v>5678901234</v>
      </c>
      <c r="E1074" s="1">
        <v>45569</v>
      </c>
      <c r="F1074" s="1">
        <v>45569</v>
      </c>
      <c r="G1074" s="1">
        <v>45599</v>
      </c>
      <c r="H1074" t="s">
        <v>28</v>
      </c>
      <c r="I1074">
        <v>11</v>
      </c>
      <c r="J1074" t="s">
        <v>47</v>
      </c>
      <c r="K1074">
        <v>99213</v>
      </c>
      <c r="O1074">
        <v>1</v>
      </c>
      <c r="P1074">
        <v>230.01</v>
      </c>
      <c r="Q1074">
        <v>170.38</v>
      </c>
      <c r="R1074">
        <v>136.30000000000001</v>
      </c>
      <c r="S1074">
        <v>34.08</v>
      </c>
      <c r="T1074" t="s">
        <v>30</v>
      </c>
      <c r="X1074" t="s">
        <v>233</v>
      </c>
      <c r="Y1074" t="s">
        <v>32</v>
      </c>
      <c r="Z1074" t="s">
        <v>39</v>
      </c>
      <c r="AA1074" t="str">
        <f>IFERROR(_xlfn.XLOOKUP($J1074,avoidable_ed_reference!$A$2:$A$13,avoidable_ed_reference!$C$2:$C$13),"Not Classified")</f>
        <v>Not Classified</v>
      </c>
      <c r="AB1074" t="str">
        <f>IFERROR(_xlfn.XLOOKUP($B1074,enrollment!$A$2:$A$801,enrollment!$I$2:$I$801),"")</f>
        <v>TN</v>
      </c>
      <c r="AC1074">
        <f>IFERROR(_xlfn.XLOOKUP($B1074,enrollment!$A$2:$A$801,enrollment!$L$2:$L$801),"")</f>
        <v>41</v>
      </c>
      <c r="AD1074" t="str" cm="1">
        <f t="array" ref="AD1074">_xlfn.IFS(AC1074="","Unknown",AC1074&lt;18,"0-17",AC1074&lt;35,"18-34",AC1074&lt;50,"35-49",AC1074&lt;65,"50-64",TRUE,"65+")</f>
        <v>35-49</v>
      </c>
      <c r="AE1074">
        <f>IFERROR(_xlfn.XLOOKUP($B1074,enrollment!$A$2:$A$801,enrollment!$O$2:$O$801),"")</f>
        <v>5678901234</v>
      </c>
      <c r="AF1074">
        <f>IFERROR(_xlfn.XLOOKUP($AE1074,providers!$B$2:$B$11,providers!$Q$2:$Q$11),"")</f>
        <v>3.8</v>
      </c>
      <c r="AG1074" s="1">
        <f t="shared" si="16"/>
        <v>45566</v>
      </c>
    </row>
    <row r="1075" spans="1:33" x14ac:dyDescent="0.25">
      <c r="A1075" t="s">
        <v>1295</v>
      </c>
      <c r="B1075" t="s">
        <v>1293</v>
      </c>
      <c r="C1075">
        <v>5678901234</v>
      </c>
      <c r="D1075">
        <v>5678901234</v>
      </c>
      <c r="E1075" s="1">
        <v>45482</v>
      </c>
      <c r="F1075" s="1">
        <v>45482</v>
      </c>
      <c r="G1075" s="1">
        <v>45501</v>
      </c>
      <c r="H1075" t="s">
        <v>28</v>
      </c>
      <c r="I1075">
        <v>11</v>
      </c>
      <c r="J1075" t="s">
        <v>47</v>
      </c>
      <c r="K1075">
        <v>99213</v>
      </c>
      <c r="O1075">
        <v>1</v>
      </c>
      <c r="P1075">
        <v>211.61</v>
      </c>
      <c r="Q1075">
        <v>156.75</v>
      </c>
      <c r="R1075">
        <v>125.4</v>
      </c>
      <c r="S1075">
        <v>31.35</v>
      </c>
      <c r="T1075" t="s">
        <v>30</v>
      </c>
      <c r="X1075" t="s">
        <v>233</v>
      </c>
      <c r="Y1075" t="s">
        <v>32</v>
      </c>
      <c r="Z1075" t="s">
        <v>39</v>
      </c>
      <c r="AA1075" t="str">
        <f>IFERROR(_xlfn.XLOOKUP($J1075,avoidable_ed_reference!$A$2:$A$13,avoidable_ed_reference!$C$2:$C$13),"Not Classified")</f>
        <v>Not Classified</v>
      </c>
      <c r="AB1075" t="str">
        <f>IFERROR(_xlfn.XLOOKUP($B1075,enrollment!$A$2:$A$801,enrollment!$I$2:$I$801),"")</f>
        <v>TN</v>
      </c>
      <c r="AC1075">
        <f>IFERROR(_xlfn.XLOOKUP($B1075,enrollment!$A$2:$A$801,enrollment!$L$2:$L$801),"")</f>
        <v>41</v>
      </c>
      <c r="AD1075" t="str" cm="1">
        <f t="array" ref="AD1075">_xlfn.IFS(AC1075="","Unknown",AC1075&lt;18,"0-17",AC1075&lt;35,"18-34",AC1075&lt;50,"35-49",AC1075&lt;65,"50-64",TRUE,"65+")</f>
        <v>35-49</v>
      </c>
      <c r="AE1075">
        <f>IFERROR(_xlfn.XLOOKUP($B1075,enrollment!$A$2:$A$801,enrollment!$O$2:$O$801),"")</f>
        <v>5678901234</v>
      </c>
      <c r="AF1075">
        <f>IFERROR(_xlfn.XLOOKUP($AE1075,providers!$B$2:$B$11,providers!$Q$2:$Q$11),"")</f>
        <v>3.8</v>
      </c>
      <c r="AG1075" s="1">
        <f t="shared" si="16"/>
        <v>45474</v>
      </c>
    </row>
    <row r="1076" spans="1:33" x14ac:dyDescent="0.25">
      <c r="A1076" t="s">
        <v>1296</v>
      </c>
      <c r="B1076" t="s">
        <v>1293</v>
      </c>
      <c r="C1076">
        <v>3456789012</v>
      </c>
      <c r="D1076">
        <v>3456789012</v>
      </c>
      <c r="E1076" s="1">
        <v>45372</v>
      </c>
      <c r="F1076" s="1">
        <v>45372</v>
      </c>
      <c r="G1076" s="1">
        <v>45395</v>
      </c>
      <c r="H1076" t="s">
        <v>28</v>
      </c>
      <c r="I1076">
        <v>22</v>
      </c>
      <c r="J1076" t="s">
        <v>29</v>
      </c>
      <c r="K1076">
        <v>90837</v>
      </c>
      <c r="O1076">
        <v>1</v>
      </c>
      <c r="P1076">
        <v>276.56</v>
      </c>
      <c r="Q1076">
        <v>204.86</v>
      </c>
      <c r="R1076">
        <v>163.89</v>
      </c>
      <c r="S1076">
        <v>40.97</v>
      </c>
      <c r="T1076" t="s">
        <v>30</v>
      </c>
      <c r="X1076" t="s">
        <v>233</v>
      </c>
      <c r="Y1076" t="s">
        <v>32</v>
      </c>
      <c r="Z1076" t="s">
        <v>33</v>
      </c>
      <c r="AA1076" t="str">
        <f>IFERROR(_xlfn.XLOOKUP($J1076,avoidable_ed_reference!$A$2:$A$13,avoidable_ed_reference!$C$2:$C$13),"Not Classified")</f>
        <v>Potentially Avoidable</v>
      </c>
      <c r="AB1076" t="str">
        <f>IFERROR(_xlfn.XLOOKUP($B1076,enrollment!$A$2:$A$801,enrollment!$I$2:$I$801),"")</f>
        <v>TN</v>
      </c>
      <c r="AC1076">
        <f>IFERROR(_xlfn.XLOOKUP($B1076,enrollment!$A$2:$A$801,enrollment!$L$2:$L$801),"")</f>
        <v>41</v>
      </c>
      <c r="AD1076" t="str" cm="1">
        <f t="array" ref="AD1076">_xlfn.IFS(AC1076="","Unknown",AC1076&lt;18,"0-17",AC1076&lt;35,"18-34",AC1076&lt;50,"35-49",AC1076&lt;65,"50-64",TRUE,"65+")</f>
        <v>35-49</v>
      </c>
      <c r="AE1076">
        <f>IFERROR(_xlfn.XLOOKUP($B1076,enrollment!$A$2:$A$801,enrollment!$O$2:$O$801),"")</f>
        <v>5678901234</v>
      </c>
      <c r="AF1076">
        <f>IFERROR(_xlfn.XLOOKUP($AE1076,providers!$B$2:$B$11,providers!$Q$2:$Q$11),"")</f>
        <v>3.8</v>
      </c>
      <c r="AG1076" s="1">
        <f t="shared" si="16"/>
        <v>45352</v>
      </c>
    </row>
    <row r="1077" spans="1:33" x14ac:dyDescent="0.25">
      <c r="A1077" t="s">
        <v>1297</v>
      </c>
      <c r="B1077" t="s">
        <v>1293</v>
      </c>
      <c r="C1077">
        <v>2345678901</v>
      </c>
      <c r="D1077">
        <v>2345678901</v>
      </c>
      <c r="E1077" s="1">
        <v>45575</v>
      </c>
      <c r="F1077" s="1">
        <v>45575</v>
      </c>
      <c r="G1077" s="1">
        <v>45601</v>
      </c>
      <c r="H1077" t="s">
        <v>59</v>
      </c>
      <c r="J1077" t="s">
        <v>60</v>
      </c>
      <c r="L1077" s="2" t="s">
        <v>151</v>
      </c>
      <c r="M1077" t="s">
        <v>152</v>
      </c>
      <c r="N1077" t="s">
        <v>153</v>
      </c>
      <c r="O1077">
        <v>1</v>
      </c>
      <c r="P1077">
        <v>980.51</v>
      </c>
      <c r="Q1077">
        <v>891.37</v>
      </c>
      <c r="R1077">
        <v>713.1</v>
      </c>
      <c r="S1077">
        <v>178.27</v>
      </c>
      <c r="T1077" t="s">
        <v>30</v>
      </c>
      <c r="X1077" t="s">
        <v>233</v>
      </c>
      <c r="Y1077" t="s">
        <v>32</v>
      </c>
      <c r="Z1077" t="s">
        <v>64</v>
      </c>
      <c r="AA1077" t="str">
        <f>IFERROR(_xlfn.XLOOKUP($J1077,avoidable_ed_reference!$A$2:$A$13,avoidable_ed_reference!$C$2:$C$13),"Not Classified")</f>
        <v>Not Classified</v>
      </c>
      <c r="AB1077" t="str">
        <f>IFERROR(_xlfn.XLOOKUP($B1077,enrollment!$A$2:$A$801,enrollment!$I$2:$I$801),"")</f>
        <v>TN</v>
      </c>
      <c r="AC1077">
        <f>IFERROR(_xlfn.XLOOKUP($B1077,enrollment!$A$2:$A$801,enrollment!$L$2:$L$801),"")</f>
        <v>41</v>
      </c>
      <c r="AD1077" t="str" cm="1">
        <f t="array" ref="AD1077">_xlfn.IFS(AC1077="","Unknown",AC1077&lt;18,"0-17",AC1077&lt;35,"18-34",AC1077&lt;50,"35-49",AC1077&lt;65,"50-64",TRUE,"65+")</f>
        <v>35-49</v>
      </c>
      <c r="AE1077">
        <f>IFERROR(_xlfn.XLOOKUP($B1077,enrollment!$A$2:$A$801,enrollment!$O$2:$O$801),"")</f>
        <v>5678901234</v>
      </c>
      <c r="AF1077">
        <f>IFERROR(_xlfn.XLOOKUP($AE1077,providers!$B$2:$B$11,providers!$Q$2:$Q$11),"")</f>
        <v>3.8</v>
      </c>
      <c r="AG1077" s="1">
        <f t="shared" si="16"/>
        <v>45566</v>
      </c>
    </row>
    <row r="1078" spans="1:33" x14ac:dyDescent="0.25">
      <c r="A1078" t="s">
        <v>1298</v>
      </c>
      <c r="B1078" t="s">
        <v>1293</v>
      </c>
      <c r="C1078">
        <v>9012345678</v>
      </c>
      <c r="D1078">
        <v>9012345678</v>
      </c>
      <c r="E1078" s="1">
        <v>45359</v>
      </c>
      <c r="F1078" s="1">
        <v>45359</v>
      </c>
      <c r="G1078" s="1">
        <v>45379</v>
      </c>
      <c r="H1078" t="s">
        <v>59</v>
      </c>
      <c r="J1078" t="s">
        <v>47</v>
      </c>
      <c r="L1078" s="2" t="s">
        <v>151</v>
      </c>
      <c r="M1078" t="s">
        <v>152</v>
      </c>
      <c r="N1078" t="s">
        <v>153</v>
      </c>
      <c r="O1078">
        <v>1</v>
      </c>
      <c r="P1078">
        <v>925.85</v>
      </c>
      <c r="Q1078">
        <v>841.68</v>
      </c>
      <c r="R1078">
        <v>673.34</v>
      </c>
      <c r="S1078">
        <v>168.34</v>
      </c>
      <c r="T1078" t="s">
        <v>30</v>
      </c>
      <c r="X1078" t="s">
        <v>233</v>
      </c>
      <c r="Y1078" t="s">
        <v>32</v>
      </c>
      <c r="Z1078" t="s">
        <v>64</v>
      </c>
      <c r="AA1078" t="str">
        <f>IFERROR(_xlfn.XLOOKUP($J1078,avoidable_ed_reference!$A$2:$A$13,avoidable_ed_reference!$C$2:$C$13),"Not Classified")</f>
        <v>Not Classified</v>
      </c>
      <c r="AB1078" t="str">
        <f>IFERROR(_xlfn.XLOOKUP($B1078,enrollment!$A$2:$A$801,enrollment!$I$2:$I$801),"")</f>
        <v>TN</v>
      </c>
      <c r="AC1078">
        <f>IFERROR(_xlfn.XLOOKUP($B1078,enrollment!$A$2:$A$801,enrollment!$L$2:$L$801),"")</f>
        <v>41</v>
      </c>
      <c r="AD1078" t="str" cm="1">
        <f t="array" ref="AD1078">_xlfn.IFS(AC1078="","Unknown",AC1078&lt;18,"0-17",AC1078&lt;35,"18-34",AC1078&lt;50,"35-49",AC1078&lt;65,"50-64",TRUE,"65+")</f>
        <v>35-49</v>
      </c>
      <c r="AE1078">
        <f>IFERROR(_xlfn.XLOOKUP($B1078,enrollment!$A$2:$A$801,enrollment!$O$2:$O$801),"")</f>
        <v>5678901234</v>
      </c>
      <c r="AF1078">
        <f>IFERROR(_xlfn.XLOOKUP($AE1078,providers!$B$2:$B$11,providers!$Q$2:$Q$11),"")</f>
        <v>3.8</v>
      </c>
      <c r="AG1078" s="1">
        <f t="shared" si="16"/>
        <v>45352</v>
      </c>
    </row>
    <row r="1079" spans="1:33" x14ac:dyDescent="0.25">
      <c r="A1079" t="s">
        <v>1299</v>
      </c>
      <c r="B1079" t="s">
        <v>1293</v>
      </c>
      <c r="C1079">
        <v>2345678901</v>
      </c>
      <c r="D1079">
        <v>2345678901</v>
      </c>
      <c r="E1079" s="1">
        <v>45417</v>
      </c>
      <c r="F1079" s="1">
        <v>45417</v>
      </c>
      <c r="G1079" s="1">
        <v>45440</v>
      </c>
      <c r="H1079" t="s">
        <v>59</v>
      </c>
      <c r="J1079" t="s">
        <v>60</v>
      </c>
      <c r="L1079" s="2" t="s">
        <v>61</v>
      </c>
      <c r="M1079" t="s">
        <v>62</v>
      </c>
      <c r="N1079" t="s">
        <v>63</v>
      </c>
      <c r="O1079">
        <v>1</v>
      </c>
      <c r="P1079">
        <v>1046.97</v>
      </c>
      <c r="Q1079">
        <v>951.79</v>
      </c>
      <c r="R1079">
        <v>761.43</v>
      </c>
      <c r="S1079">
        <v>190.36</v>
      </c>
      <c r="T1079" t="s">
        <v>30</v>
      </c>
      <c r="X1079" t="s">
        <v>233</v>
      </c>
      <c r="Y1079" t="s">
        <v>32</v>
      </c>
      <c r="Z1079" t="s">
        <v>64</v>
      </c>
      <c r="AA1079" t="str">
        <f>IFERROR(_xlfn.XLOOKUP($J1079,avoidable_ed_reference!$A$2:$A$13,avoidable_ed_reference!$C$2:$C$13),"Not Classified")</f>
        <v>Not Classified</v>
      </c>
      <c r="AB1079" t="str">
        <f>IFERROR(_xlfn.XLOOKUP($B1079,enrollment!$A$2:$A$801,enrollment!$I$2:$I$801),"")</f>
        <v>TN</v>
      </c>
      <c r="AC1079">
        <f>IFERROR(_xlfn.XLOOKUP($B1079,enrollment!$A$2:$A$801,enrollment!$L$2:$L$801),"")</f>
        <v>41</v>
      </c>
      <c r="AD1079" t="str" cm="1">
        <f t="array" ref="AD1079">_xlfn.IFS(AC1079="","Unknown",AC1079&lt;18,"0-17",AC1079&lt;35,"18-34",AC1079&lt;50,"35-49",AC1079&lt;65,"50-64",TRUE,"65+")</f>
        <v>35-49</v>
      </c>
      <c r="AE1079">
        <f>IFERROR(_xlfn.XLOOKUP($B1079,enrollment!$A$2:$A$801,enrollment!$O$2:$O$801),"")</f>
        <v>5678901234</v>
      </c>
      <c r="AF1079">
        <f>IFERROR(_xlfn.XLOOKUP($AE1079,providers!$B$2:$B$11,providers!$Q$2:$Q$11),"")</f>
        <v>3.8</v>
      </c>
      <c r="AG1079" s="1">
        <f t="shared" si="16"/>
        <v>45413</v>
      </c>
    </row>
    <row r="1080" spans="1:33" x14ac:dyDescent="0.25">
      <c r="A1080" t="s">
        <v>1300</v>
      </c>
      <c r="B1080" t="s">
        <v>1293</v>
      </c>
      <c r="C1080">
        <v>2345678901</v>
      </c>
      <c r="D1080">
        <v>2345678901</v>
      </c>
      <c r="E1080" s="1">
        <v>45336</v>
      </c>
      <c r="F1080" s="1">
        <v>45336</v>
      </c>
      <c r="G1080" s="1">
        <v>45355</v>
      </c>
      <c r="H1080" t="s">
        <v>28</v>
      </c>
      <c r="I1080">
        <v>22</v>
      </c>
      <c r="J1080" t="s">
        <v>29</v>
      </c>
      <c r="K1080">
        <v>90837</v>
      </c>
      <c r="O1080">
        <v>1</v>
      </c>
      <c r="P1080">
        <v>281.07</v>
      </c>
      <c r="Q1080">
        <v>208.2</v>
      </c>
      <c r="R1080">
        <v>166.56</v>
      </c>
      <c r="S1080">
        <v>41.64</v>
      </c>
      <c r="T1080" t="s">
        <v>30</v>
      </c>
      <c r="X1080" t="s">
        <v>233</v>
      </c>
      <c r="Y1080" t="s">
        <v>32</v>
      </c>
      <c r="Z1080" t="s">
        <v>33</v>
      </c>
      <c r="AA1080" t="str">
        <f>IFERROR(_xlfn.XLOOKUP($J1080,avoidable_ed_reference!$A$2:$A$13,avoidable_ed_reference!$C$2:$C$13),"Not Classified")</f>
        <v>Potentially Avoidable</v>
      </c>
      <c r="AB1080" t="str">
        <f>IFERROR(_xlfn.XLOOKUP($B1080,enrollment!$A$2:$A$801,enrollment!$I$2:$I$801),"")</f>
        <v>TN</v>
      </c>
      <c r="AC1080">
        <f>IFERROR(_xlfn.XLOOKUP($B1080,enrollment!$A$2:$A$801,enrollment!$L$2:$L$801),"")</f>
        <v>41</v>
      </c>
      <c r="AD1080" t="str" cm="1">
        <f t="array" ref="AD1080">_xlfn.IFS(AC1080="","Unknown",AC1080&lt;18,"0-17",AC1080&lt;35,"18-34",AC1080&lt;50,"35-49",AC1080&lt;65,"50-64",TRUE,"65+")</f>
        <v>35-49</v>
      </c>
      <c r="AE1080">
        <f>IFERROR(_xlfn.XLOOKUP($B1080,enrollment!$A$2:$A$801,enrollment!$O$2:$O$801),"")</f>
        <v>5678901234</v>
      </c>
      <c r="AF1080">
        <f>IFERROR(_xlfn.XLOOKUP($AE1080,providers!$B$2:$B$11,providers!$Q$2:$Q$11),"")</f>
        <v>3.8</v>
      </c>
      <c r="AG1080" s="1">
        <f t="shared" si="16"/>
        <v>45323</v>
      </c>
    </row>
    <row r="1081" spans="1:33" x14ac:dyDescent="0.25">
      <c r="A1081" t="s">
        <v>1301</v>
      </c>
      <c r="B1081" t="s">
        <v>1293</v>
      </c>
      <c r="C1081">
        <v>5678901234</v>
      </c>
      <c r="D1081">
        <v>5678901234</v>
      </c>
      <c r="E1081" s="1">
        <v>45553</v>
      </c>
      <c r="F1081" s="1">
        <v>45553</v>
      </c>
      <c r="G1081" s="1">
        <v>45572</v>
      </c>
      <c r="H1081" t="s">
        <v>28</v>
      </c>
      <c r="I1081">
        <v>11</v>
      </c>
      <c r="J1081" t="s">
        <v>47</v>
      </c>
      <c r="K1081">
        <v>99213</v>
      </c>
      <c r="O1081">
        <v>1</v>
      </c>
      <c r="P1081">
        <v>241.6</v>
      </c>
      <c r="Q1081">
        <v>178.96</v>
      </c>
      <c r="R1081">
        <v>143.16999999999999</v>
      </c>
      <c r="S1081">
        <v>35.79</v>
      </c>
      <c r="T1081" t="s">
        <v>30</v>
      </c>
      <c r="X1081" t="s">
        <v>233</v>
      </c>
      <c r="Y1081" t="s">
        <v>32</v>
      </c>
      <c r="Z1081" t="s">
        <v>39</v>
      </c>
      <c r="AA1081" t="str">
        <f>IFERROR(_xlfn.XLOOKUP($J1081,avoidable_ed_reference!$A$2:$A$13,avoidable_ed_reference!$C$2:$C$13),"Not Classified")</f>
        <v>Not Classified</v>
      </c>
      <c r="AB1081" t="str">
        <f>IFERROR(_xlfn.XLOOKUP($B1081,enrollment!$A$2:$A$801,enrollment!$I$2:$I$801),"")</f>
        <v>TN</v>
      </c>
      <c r="AC1081">
        <f>IFERROR(_xlfn.XLOOKUP($B1081,enrollment!$A$2:$A$801,enrollment!$L$2:$L$801),"")</f>
        <v>41</v>
      </c>
      <c r="AD1081" t="str" cm="1">
        <f t="array" ref="AD1081">_xlfn.IFS(AC1081="","Unknown",AC1081&lt;18,"0-17",AC1081&lt;35,"18-34",AC1081&lt;50,"35-49",AC1081&lt;65,"50-64",TRUE,"65+")</f>
        <v>35-49</v>
      </c>
      <c r="AE1081">
        <f>IFERROR(_xlfn.XLOOKUP($B1081,enrollment!$A$2:$A$801,enrollment!$O$2:$O$801),"")</f>
        <v>5678901234</v>
      </c>
      <c r="AF1081">
        <f>IFERROR(_xlfn.XLOOKUP($AE1081,providers!$B$2:$B$11,providers!$Q$2:$Q$11),"")</f>
        <v>3.8</v>
      </c>
      <c r="AG1081" s="1">
        <f t="shared" si="16"/>
        <v>45536</v>
      </c>
    </row>
    <row r="1082" spans="1:33" x14ac:dyDescent="0.25">
      <c r="A1082" t="s">
        <v>1302</v>
      </c>
      <c r="B1082" t="s">
        <v>1293</v>
      </c>
      <c r="C1082">
        <v>5678901234</v>
      </c>
      <c r="D1082">
        <v>5678901234</v>
      </c>
      <c r="E1082" s="1">
        <v>45456</v>
      </c>
      <c r="F1082" s="1">
        <v>45456</v>
      </c>
      <c r="G1082" s="1">
        <v>45483</v>
      </c>
      <c r="H1082" t="s">
        <v>28</v>
      </c>
      <c r="I1082">
        <v>11</v>
      </c>
      <c r="J1082" t="s">
        <v>38</v>
      </c>
      <c r="K1082">
        <v>99213</v>
      </c>
      <c r="O1082">
        <v>1</v>
      </c>
      <c r="P1082">
        <v>216.46</v>
      </c>
      <c r="Q1082">
        <v>160.34</v>
      </c>
      <c r="R1082">
        <v>128.27000000000001</v>
      </c>
      <c r="S1082">
        <v>32.07</v>
      </c>
      <c r="T1082" t="s">
        <v>30</v>
      </c>
      <c r="X1082" t="s">
        <v>233</v>
      </c>
      <c r="Y1082" t="s">
        <v>32</v>
      </c>
      <c r="Z1082" t="s">
        <v>39</v>
      </c>
      <c r="AA1082" t="str">
        <f>IFERROR(_xlfn.XLOOKUP($J1082,avoidable_ed_reference!$A$2:$A$13,avoidable_ed_reference!$C$2:$C$13),"Not Classified")</f>
        <v>Not Classified</v>
      </c>
      <c r="AB1082" t="str">
        <f>IFERROR(_xlfn.XLOOKUP($B1082,enrollment!$A$2:$A$801,enrollment!$I$2:$I$801),"")</f>
        <v>TN</v>
      </c>
      <c r="AC1082">
        <f>IFERROR(_xlfn.XLOOKUP($B1082,enrollment!$A$2:$A$801,enrollment!$L$2:$L$801),"")</f>
        <v>41</v>
      </c>
      <c r="AD1082" t="str" cm="1">
        <f t="array" ref="AD1082">_xlfn.IFS(AC1082="","Unknown",AC1082&lt;18,"0-17",AC1082&lt;35,"18-34",AC1082&lt;50,"35-49",AC1082&lt;65,"50-64",TRUE,"65+")</f>
        <v>35-49</v>
      </c>
      <c r="AE1082">
        <f>IFERROR(_xlfn.XLOOKUP($B1082,enrollment!$A$2:$A$801,enrollment!$O$2:$O$801),"")</f>
        <v>5678901234</v>
      </c>
      <c r="AF1082">
        <f>IFERROR(_xlfn.XLOOKUP($AE1082,providers!$B$2:$B$11,providers!$Q$2:$Q$11),"")</f>
        <v>3.8</v>
      </c>
      <c r="AG1082" s="1">
        <f t="shared" si="16"/>
        <v>45444</v>
      </c>
    </row>
    <row r="1083" spans="1:33" x14ac:dyDescent="0.25">
      <c r="A1083" t="s">
        <v>1303</v>
      </c>
      <c r="B1083" t="s">
        <v>1304</v>
      </c>
      <c r="C1083">
        <v>5678901234</v>
      </c>
      <c r="D1083">
        <v>5678901234</v>
      </c>
      <c r="E1083" s="1">
        <v>45456</v>
      </c>
      <c r="F1083" s="1">
        <v>45456</v>
      </c>
      <c r="G1083" s="1">
        <v>45471</v>
      </c>
      <c r="H1083" t="s">
        <v>28</v>
      </c>
      <c r="I1083">
        <v>20</v>
      </c>
      <c r="J1083" t="s">
        <v>35</v>
      </c>
      <c r="K1083">
        <v>99213</v>
      </c>
      <c r="O1083">
        <v>1</v>
      </c>
      <c r="P1083">
        <v>154.54</v>
      </c>
      <c r="Q1083">
        <v>118.88</v>
      </c>
      <c r="R1083">
        <v>95.1</v>
      </c>
      <c r="S1083">
        <v>23.78</v>
      </c>
      <c r="T1083" t="s">
        <v>30</v>
      </c>
      <c r="X1083" t="s">
        <v>146</v>
      </c>
      <c r="Y1083" t="s">
        <v>147</v>
      </c>
      <c r="Z1083" t="s">
        <v>36</v>
      </c>
      <c r="AA1083" t="str">
        <f>IFERROR(_xlfn.XLOOKUP($J1083,avoidable_ed_reference!$A$2:$A$13,avoidable_ed_reference!$C$2:$C$13),"Not Classified")</f>
        <v>Avoidable</v>
      </c>
      <c r="AB1083" t="str">
        <f>IFERROR(_xlfn.XLOOKUP($B1083,enrollment!$A$2:$A$801,enrollment!$I$2:$I$801),"")</f>
        <v>GA</v>
      </c>
      <c r="AC1083">
        <f>IFERROR(_xlfn.XLOOKUP($B1083,enrollment!$A$2:$A$801,enrollment!$L$2:$L$801),"")</f>
        <v>74</v>
      </c>
      <c r="AD1083" t="str" cm="1">
        <f t="array" ref="AD1083">_xlfn.IFS(AC1083="","Unknown",AC1083&lt;18,"0-17",AC1083&lt;35,"18-34",AC1083&lt;50,"35-49",AC1083&lt;65,"50-64",TRUE,"65+")</f>
        <v>65+</v>
      </c>
      <c r="AE1083">
        <f>IFERROR(_xlfn.XLOOKUP($B1083,enrollment!$A$2:$A$801,enrollment!$O$2:$O$801),"")</f>
        <v>8901234567</v>
      </c>
      <c r="AF1083">
        <f>IFERROR(_xlfn.XLOOKUP($AE1083,providers!$B$2:$B$11,providers!$Q$2:$Q$11),"")</f>
        <v>3.7</v>
      </c>
      <c r="AG1083" s="1">
        <f t="shared" si="16"/>
        <v>45444</v>
      </c>
    </row>
    <row r="1084" spans="1:33" x14ac:dyDescent="0.25">
      <c r="A1084" t="s">
        <v>1305</v>
      </c>
      <c r="B1084" t="s">
        <v>1304</v>
      </c>
      <c r="C1084">
        <v>5678901234</v>
      </c>
      <c r="D1084">
        <v>5678901234</v>
      </c>
      <c r="E1084" s="1">
        <v>45540</v>
      </c>
      <c r="F1084" s="1">
        <v>45540</v>
      </c>
      <c r="G1084" s="1">
        <v>45555</v>
      </c>
      <c r="H1084" t="s">
        <v>28</v>
      </c>
      <c r="I1084">
        <v>20</v>
      </c>
      <c r="J1084" t="s">
        <v>35</v>
      </c>
      <c r="K1084">
        <v>99213</v>
      </c>
      <c r="O1084">
        <v>1</v>
      </c>
      <c r="P1084">
        <v>201.99</v>
      </c>
      <c r="Q1084">
        <v>155.38</v>
      </c>
      <c r="R1084">
        <v>124.3</v>
      </c>
      <c r="S1084">
        <v>31.08</v>
      </c>
      <c r="T1084" t="s">
        <v>30</v>
      </c>
      <c r="X1084" t="s">
        <v>146</v>
      </c>
      <c r="Y1084" t="s">
        <v>147</v>
      </c>
      <c r="Z1084" t="s">
        <v>36</v>
      </c>
      <c r="AA1084" t="str">
        <f>IFERROR(_xlfn.XLOOKUP($J1084,avoidable_ed_reference!$A$2:$A$13,avoidable_ed_reference!$C$2:$C$13),"Not Classified")</f>
        <v>Avoidable</v>
      </c>
      <c r="AB1084" t="str">
        <f>IFERROR(_xlfn.XLOOKUP($B1084,enrollment!$A$2:$A$801,enrollment!$I$2:$I$801),"")</f>
        <v>GA</v>
      </c>
      <c r="AC1084">
        <f>IFERROR(_xlfn.XLOOKUP($B1084,enrollment!$A$2:$A$801,enrollment!$L$2:$L$801),"")</f>
        <v>74</v>
      </c>
      <c r="AD1084" t="str" cm="1">
        <f t="array" ref="AD1084">_xlfn.IFS(AC1084="","Unknown",AC1084&lt;18,"0-17",AC1084&lt;35,"18-34",AC1084&lt;50,"35-49",AC1084&lt;65,"50-64",TRUE,"65+")</f>
        <v>65+</v>
      </c>
      <c r="AE1084">
        <f>IFERROR(_xlfn.XLOOKUP($B1084,enrollment!$A$2:$A$801,enrollment!$O$2:$O$801),"")</f>
        <v>8901234567</v>
      </c>
      <c r="AF1084">
        <f>IFERROR(_xlfn.XLOOKUP($AE1084,providers!$B$2:$B$11,providers!$Q$2:$Q$11),"")</f>
        <v>3.7</v>
      </c>
      <c r="AG1084" s="1">
        <f t="shared" si="16"/>
        <v>45536</v>
      </c>
    </row>
    <row r="1085" spans="1:33" x14ac:dyDescent="0.25">
      <c r="A1085" t="s">
        <v>1306</v>
      </c>
      <c r="B1085" t="s">
        <v>1304</v>
      </c>
      <c r="C1085">
        <v>8901234567</v>
      </c>
      <c r="D1085">
        <v>8901234567</v>
      </c>
      <c r="E1085" s="1">
        <v>45327</v>
      </c>
      <c r="F1085" s="1">
        <v>45327</v>
      </c>
      <c r="G1085" s="1">
        <v>45358</v>
      </c>
      <c r="H1085" t="s">
        <v>28</v>
      </c>
      <c r="I1085">
        <v>11</v>
      </c>
      <c r="J1085" t="s">
        <v>38</v>
      </c>
      <c r="K1085">
        <v>99213</v>
      </c>
      <c r="O1085">
        <v>1</v>
      </c>
      <c r="P1085">
        <v>191.82</v>
      </c>
      <c r="Q1085">
        <v>142.09</v>
      </c>
      <c r="R1085">
        <v>113.67</v>
      </c>
      <c r="S1085">
        <v>28.42</v>
      </c>
      <c r="T1085" t="s">
        <v>30</v>
      </c>
      <c r="X1085" t="s">
        <v>146</v>
      </c>
      <c r="Y1085" t="s">
        <v>147</v>
      </c>
      <c r="Z1085" t="s">
        <v>39</v>
      </c>
      <c r="AA1085" t="str">
        <f>IFERROR(_xlfn.XLOOKUP($J1085,avoidable_ed_reference!$A$2:$A$13,avoidable_ed_reference!$C$2:$C$13),"Not Classified")</f>
        <v>Not Classified</v>
      </c>
      <c r="AB1085" t="str">
        <f>IFERROR(_xlfn.XLOOKUP($B1085,enrollment!$A$2:$A$801,enrollment!$I$2:$I$801),"")</f>
        <v>GA</v>
      </c>
      <c r="AC1085">
        <f>IFERROR(_xlfn.XLOOKUP($B1085,enrollment!$A$2:$A$801,enrollment!$L$2:$L$801),"")</f>
        <v>74</v>
      </c>
      <c r="AD1085" t="str" cm="1">
        <f t="array" ref="AD1085">_xlfn.IFS(AC1085="","Unknown",AC1085&lt;18,"0-17",AC1085&lt;35,"18-34",AC1085&lt;50,"35-49",AC1085&lt;65,"50-64",TRUE,"65+")</f>
        <v>65+</v>
      </c>
      <c r="AE1085">
        <f>IFERROR(_xlfn.XLOOKUP($B1085,enrollment!$A$2:$A$801,enrollment!$O$2:$O$801),"")</f>
        <v>8901234567</v>
      </c>
      <c r="AF1085">
        <f>IFERROR(_xlfn.XLOOKUP($AE1085,providers!$B$2:$B$11,providers!$Q$2:$Q$11),"")</f>
        <v>3.7</v>
      </c>
      <c r="AG1085" s="1">
        <f t="shared" si="16"/>
        <v>45323</v>
      </c>
    </row>
    <row r="1086" spans="1:33" x14ac:dyDescent="0.25">
      <c r="A1086" t="s">
        <v>1307</v>
      </c>
      <c r="B1086" t="s">
        <v>1304</v>
      </c>
      <c r="C1086">
        <v>8901234567</v>
      </c>
      <c r="D1086">
        <v>8901234567</v>
      </c>
      <c r="E1086" s="1">
        <v>45540</v>
      </c>
      <c r="F1086" s="1">
        <v>45540</v>
      </c>
      <c r="G1086" s="1">
        <v>45570</v>
      </c>
      <c r="H1086" t="s">
        <v>28</v>
      </c>
      <c r="I1086">
        <v>11</v>
      </c>
      <c r="J1086" t="s">
        <v>47</v>
      </c>
      <c r="K1086">
        <v>99213</v>
      </c>
      <c r="O1086">
        <v>1</v>
      </c>
      <c r="P1086">
        <v>242.35</v>
      </c>
      <c r="Q1086">
        <v>179.52</v>
      </c>
      <c r="R1086">
        <v>143.62</v>
      </c>
      <c r="S1086">
        <v>35.9</v>
      </c>
      <c r="T1086" t="s">
        <v>30</v>
      </c>
      <c r="X1086" t="s">
        <v>146</v>
      </c>
      <c r="Y1086" t="s">
        <v>147</v>
      </c>
      <c r="Z1086" t="s">
        <v>39</v>
      </c>
      <c r="AA1086" t="str">
        <f>IFERROR(_xlfn.XLOOKUP($J1086,avoidable_ed_reference!$A$2:$A$13,avoidable_ed_reference!$C$2:$C$13),"Not Classified")</f>
        <v>Not Classified</v>
      </c>
      <c r="AB1086" t="str">
        <f>IFERROR(_xlfn.XLOOKUP($B1086,enrollment!$A$2:$A$801,enrollment!$I$2:$I$801),"")</f>
        <v>GA</v>
      </c>
      <c r="AC1086">
        <f>IFERROR(_xlfn.XLOOKUP($B1086,enrollment!$A$2:$A$801,enrollment!$L$2:$L$801),"")</f>
        <v>74</v>
      </c>
      <c r="AD1086" t="str" cm="1">
        <f t="array" ref="AD1086">_xlfn.IFS(AC1086="","Unknown",AC1086&lt;18,"0-17",AC1086&lt;35,"18-34",AC1086&lt;50,"35-49",AC1086&lt;65,"50-64",TRUE,"65+")</f>
        <v>65+</v>
      </c>
      <c r="AE1086">
        <f>IFERROR(_xlfn.XLOOKUP($B1086,enrollment!$A$2:$A$801,enrollment!$O$2:$O$801),"")</f>
        <v>8901234567</v>
      </c>
      <c r="AF1086">
        <f>IFERROR(_xlfn.XLOOKUP($AE1086,providers!$B$2:$B$11,providers!$Q$2:$Q$11),"")</f>
        <v>3.7</v>
      </c>
      <c r="AG1086" s="1">
        <f t="shared" si="16"/>
        <v>45536</v>
      </c>
    </row>
    <row r="1087" spans="1:33" x14ac:dyDescent="0.25">
      <c r="A1087" t="s">
        <v>1308</v>
      </c>
      <c r="B1087" t="s">
        <v>1304</v>
      </c>
      <c r="C1087">
        <v>5678901234</v>
      </c>
      <c r="D1087">
        <v>5678901234</v>
      </c>
      <c r="E1087" s="1">
        <v>45542</v>
      </c>
      <c r="F1087" s="1">
        <v>45542</v>
      </c>
      <c r="G1087" s="1">
        <v>45565</v>
      </c>
      <c r="H1087" t="s">
        <v>28</v>
      </c>
      <c r="I1087">
        <v>20</v>
      </c>
      <c r="J1087" t="s">
        <v>35</v>
      </c>
      <c r="K1087">
        <v>99213</v>
      </c>
      <c r="O1087">
        <v>1</v>
      </c>
      <c r="P1087">
        <v>201.76</v>
      </c>
      <c r="Q1087">
        <v>155.19999999999999</v>
      </c>
      <c r="R1087">
        <v>124.16</v>
      </c>
      <c r="S1087">
        <v>31.04</v>
      </c>
      <c r="T1087" t="s">
        <v>30</v>
      </c>
      <c r="X1087" t="s">
        <v>146</v>
      </c>
      <c r="Y1087" t="s">
        <v>147</v>
      </c>
      <c r="Z1087" t="s">
        <v>36</v>
      </c>
      <c r="AA1087" t="str">
        <f>IFERROR(_xlfn.XLOOKUP($J1087,avoidable_ed_reference!$A$2:$A$13,avoidable_ed_reference!$C$2:$C$13),"Not Classified")</f>
        <v>Avoidable</v>
      </c>
      <c r="AB1087" t="str">
        <f>IFERROR(_xlfn.XLOOKUP($B1087,enrollment!$A$2:$A$801,enrollment!$I$2:$I$801),"")</f>
        <v>GA</v>
      </c>
      <c r="AC1087">
        <f>IFERROR(_xlfn.XLOOKUP($B1087,enrollment!$A$2:$A$801,enrollment!$L$2:$L$801),"")</f>
        <v>74</v>
      </c>
      <c r="AD1087" t="str" cm="1">
        <f t="array" ref="AD1087">_xlfn.IFS(AC1087="","Unknown",AC1087&lt;18,"0-17",AC1087&lt;35,"18-34",AC1087&lt;50,"35-49",AC1087&lt;65,"50-64",TRUE,"65+")</f>
        <v>65+</v>
      </c>
      <c r="AE1087">
        <f>IFERROR(_xlfn.XLOOKUP($B1087,enrollment!$A$2:$A$801,enrollment!$O$2:$O$801),"")</f>
        <v>8901234567</v>
      </c>
      <c r="AF1087">
        <f>IFERROR(_xlfn.XLOOKUP($AE1087,providers!$B$2:$B$11,providers!$Q$2:$Q$11),"")</f>
        <v>3.7</v>
      </c>
      <c r="AG1087" s="1">
        <f t="shared" si="16"/>
        <v>45536</v>
      </c>
    </row>
    <row r="1088" spans="1:33" x14ac:dyDescent="0.25">
      <c r="A1088" t="s">
        <v>1309</v>
      </c>
      <c r="B1088" t="s">
        <v>1310</v>
      </c>
      <c r="C1088">
        <v>7890123456</v>
      </c>
      <c r="D1088">
        <v>7890123456</v>
      </c>
      <c r="E1088" s="1">
        <v>45608</v>
      </c>
      <c r="F1088" s="1">
        <v>45608</v>
      </c>
      <c r="G1088" s="1">
        <v>45634</v>
      </c>
      <c r="H1088" t="s">
        <v>28</v>
      </c>
      <c r="I1088">
        <v>22</v>
      </c>
      <c r="J1088" t="s">
        <v>29</v>
      </c>
      <c r="K1088">
        <v>90837</v>
      </c>
      <c r="O1088">
        <v>1</v>
      </c>
      <c r="P1088">
        <v>209.4</v>
      </c>
      <c r="Q1088">
        <v>155.11000000000001</v>
      </c>
      <c r="R1088">
        <v>124.09</v>
      </c>
      <c r="S1088">
        <v>31.02</v>
      </c>
      <c r="T1088" t="s">
        <v>30</v>
      </c>
      <c r="X1088" t="s">
        <v>43</v>
      </c>
      <c r="Y1088" t="s">
        <v>44</v>
      </c>
      <c r="Z1088" t="s">
        <v>33</v>
      </c>
      <c r="AA1088" t="str">
        <f>IFERROR(_xlfn.XLOOKUP($J1088,avoidable_ed_reference!$A$2:$A$13,avoidable_ed_reference!$C$2:$C$13),"Not Classified")</f>
        <v>Potentially Avoidable</v>
      </c>
      <c r="AB1088" t="str">
        <f>IFERROR(_xlfn.XLOOKUP($B1088,enrollment!$A$2:$A$801,enrollment!$I$2:$I$801),"")</f>
        <v>OH</v>
      </c>
      <c r="AC1088">
        <f>IFERROR(_xlfn.XLOOKUP($B1088,enrollment!$A$2:$A$801,enrollment!$L$2:$L$801),"")</f>
        <v>75</v>
      </c>
      <c r="AD1088" t="str" cm="1">
        <f t="array" ref="AD1088">_xlfn.IFS(AC1088="","Unknown",AC1088&lt;18,"0-17",AC1088&lt;35,"18-34",AC1088&lt;50,"35-49",AC1088&lt;65,"50-64",TRUE,"65+")</f>
        <v>65+</v>
      </c>
      <c r="AE1088">
        <f>IFERROR(_xlfn.XLOOKUP($B1088,enrollment!$A$2:$A$801,enrollment!$O$2:$O$801),"")</f>
        <v>6789012345</v>
      </c>
      <c r="AF1088">
        <f>IFERROR(_xlfn.XLOOKUP($AE1088,providers!$B$2:$B$11,providers!$Q$2:$Q$11),"")</f>
        <v>4.0999999999999996</v>
      </c>
      <c r="AG1088" s="1">
        <f t="shared" si="16"/>
        <v>45597</v>
      </c>
    </row>
    <row r="1089" spans="1:33" x14ac:dyDescent="0.25">
      <c r="A1089" t="s">
        <v>1311</v>
      </c>
      <c r="B1089" t="s">
        <v>1310</v>
      </c>
      <c r="C1089">
        <v>6789012345</v>
      </c>
      <c r="D1089">
        <v>6789012345</v>
      </c>
      <c r="E1089" s="1">
        <v>45299</v>
      </c>
      <c r="F1089" s="1">
        <v>45299</v>
      </c>
      <c r="G1089" s="1">
        <v>45318</v>
      </c>
      <c r="H1089" t="s">
        <v>28</v>
      </c>
      <c r="I1089">
        <v>11</v>
      </c>
      <c r="J1089" t="s">
        <v>38</v>
      </c>
      <c r="K1089">
        <v>99213</v>
      </c>
      <c r="O1089">
        <v>1</v>
      </c>
      <c r="P1089">
        <v>216.34</v>
      </c>
      <c r="Q1089">
        <v>160.25</v>
      </c>
      <c r="R1089">
        <v>128.19999999999999</v>
      </c>
      <c r="S1089">
        <v>32.049999999999997</v>
      </c>
      <c r="T1089" t="s">
        <v>30</v>
      </c>
      <c r="X1089" t="s">
        <v>43</v>
      </c>
      <c r="Y1089" t="s">
        <v>44</v>
      </c>
      <c r="Z1089" t="s">
        <v>39</v>
      </c>
      <c r="AA1089" t="str">
        <f>IFERROR(_xlfn.XLOOKUP($J1089,avoidable_ed_reference!$A$2:$A$13,avoidable_ed_reference!$C$2:$C$13),"Not Classified")</f>
        <v>Not Classified</v>
      </c>
      <c r="AB1089" t="str">
        <f>IFERROR(_xlfn.XLOOKUP($B1089,enrollment!$A$2:$A$801,enrollment!$I$2:$I$801),"")</f>
        <v>OH</v>
      </c>
      <c r="AC1089">
        <f>IFERROR(_xlfn.XLOOKUP($B1089,enrollment!$A$2:$A$801,enrollment!$L$2:$L$801),"")</f>
        <v>75</v>
      </c>
      <c r="AD1089" t="str" cm="1">
        <f t="array" ref="AD1089">_xlfn.IFS(AC1089="","Unknown",AC1089&lt;18,"0-17",AC1089&lt;35,"18-34",AC1089&lt;50,"35-49",AC1089&lt;65,"50-64",TRUE,"65+")</f>
        <v>65+</v>
      </c>
      <c r="AE1089">
        <f>IFERROR(_xlfn.XLOOKUP($B1089,enrollment!$A$2:$A$801,enrollment!$O$2:$O$801),"")</f>
        <v>6789012345</v>
      </c>
      <c r="AF1089">
        <f>IFERROR(_xlfn.XLOOKUP($AE1089,providers!$B$2:$B$11,providers!$Q$2:$Q$11),"")</f>
        <v>4.0999999999999996</v>
      </c>
      <c r="AG1089" s="1">
        <f t="shared" si="16"/>
        <v>45292</v>
      </c>
    </row>
    <row r="1090" spans="1:33" x14ac:dyDescent="0.25">
      <c r="A1090" t="s">
        <v>1312</v>
      </c>
      <c r="B1090" t="s">
        <v>1310</v>
      </c>
      <c r="C1090">
        <v>5678901234</v>
      </c>
      <c r="D1090">
        <v>5678901234</v>
      </c>
      <c r="E1090" s="1">
        <v>45358</v>
      </c>
      <c r="F1090" s="1">
        <v>45358</v>
      </c>
      <c r="G1090" s="1">
        <v>45380</v>
      </c>
      <c r="H1090" t="s">
        <v>28</v>
      </c>
      <c r="I1090">
        <v>20</v>
      </c>
      <c r="J1090" t="s">
        <v>35</v>
      </c>
      <c r="K1090">
        <v>99213</v>
      </c>
      <c r="O1090">
        <v>1</v>
      </c>
      <c r="P1090">
        <v>158.22</v>
      </c>
      <c r="Q1090">
        <v>121.71</v>
      </c>
      <c r="R1090">
        <v>97.37</v>
      </c>
      <c r="S1090">
        <v>24.34</v>
      </c>
      <c r="T1090" t="s">
        <v>30</v>
      </c>
      <c r="X1090" t="s">
        <v>43</v>
      </c>
      <c r="Y1090" t="s">
        <v>44</v>
      </c>
      <c r="Z1090" t="s">
        <v>36</v>
      </c>
      <c r="AA1090" t="str">
        <f>IFERROR(_xlfn.XLOOKUP($J1090,avoidable_ed_reference!$A$2:$A$13,avoidable_ed_reference!$C$2:$C$13),"Not Classified")</f>
        <v>Avoidable</v>
      </c>
      <c r="AB1090" t="str">
        <f>IFERROR(_xlfn.XLOOKUP($B1090,enrollment!$A$2:$A$801,enrollment!$I$2:$I$801),"")</f>
        <v>OH</v>
      </c>
      <c r="AC1090">
        <f>IFERROR(_xlfn.XLOOKUP($B1090,enrollment!$A$2:$A$801,enrollment!$L$2:$L$801),"")</f>
        <v>75</v>
      </c>
      <c r="AD1090" t="str" cm="1">
        <f t="array" ref="AD1090">_xlfn.IFS(AC1090="","Unknown",AC1090&lt;18,"0-17",AC1090&lt;35,"18-34",AC1090&lt;50,"35-49",AC1090&lt;65,"50-64",TRUE,"65+")</f>
        <v>65+</v>
      </c>
      <c r="AE1090">
        <f>IFERROR(_xlfn.XLOOKUP($B1090,enrollment!$A$2:$A$801,enrollment!$O$2:$O$801),"")</f>
        <v>6789012345</v>
      </c>
      <c r="AF1090">
        <f>IFERROR(_xlfn.XLOOKUP($AE1090,providers!$B$2:$B$11,providers!$Q$2:$Q$11),"")</f>
        <v>4.0999999999999996</v>
      </c>
      <c r="AG1090" s="1">
        <f t="shared" si="16"/>
        <v>45352</v>
      </c>
    </row>
    <row r="1091" spans="1:33" x14ac:dyDescent="0.25">
      <c r="A1091" t="s">
        <v>1313</v>
      </c>
      <c r="B1091" t="s">
        <v>1310</v>
      </c>
      <c r="C1091">
        <v>6789012345</v>
      </c>
      <c r="D1091">
        <v>6789012345</v>
      </c>
      <c r="E1091" s="1">
        <v>45424</v>
      </c>
      <c r="F1091" s="1">
        <v>45424</v>
      </c>
      <c r="G1091" s="1">
        <v>45439</v>
      </c>
      <c r="H1091" t="s">
        <v>28</v>
      </c>
      <c r="I1091">
        <v>11</v>
      </c>
      <c r="J1091" t="s">
        <v>47</v>
      </c>
      <c r="K1091">
        <v>99213</v>
      </c>
      <c r="O1091">
        <v>1</v>
      </c>
      <c r="P1091">
        <v>232.39</v>
      </c>
      <c r="Q1091">
        <v>172.14</v>
      </c>
      <c r="R1091">
        <v>137.71</v>
      </c>
      <c r="S1091">
        <v>34.43</v>
      </c>
      <c r="T1091" t="s">
        <v>30</v>
      </c>
      <c r="X1091" t="s">
        <v>43</v>
      </c>
      <c r="Y1091" t="s">
        <v>44</v>
      </c>
      <c r="Z1091" t="s">
        <v>39</v>
      </c>
      <c r="AA1091" t="str">
        <f>IFERROR(_xlfn.XLOOKUP($J1091,avoidable_ed_reference!$A$2:$A$13,avoidable_ed_reference!$C$2:$C$13),"Not Classified")</f>
        <v>Not Classified</v>
      </c>
      <c r="AB1091" t="str">
        <f>IFERROR(_xlfn.XLOOKUP($B1091,enrollment!$A$2:$A$801,enrollment!$I$2:$I$801),"")</f>
        <v>OH</v>
      </c>
      <c r="AC1091">
        <f>IFERROR(_xlfn.XLOOKUP($B1091,enrollment!$A$2:$A$801,enrollment!$L$2:$L$801),"")</f>
        <v>75</v>
      </c>
      <c r="AD1091" t="str" cm="1">
        <f t="array" ref="AD1091">_xlfn.IFS(AC1091="","Unknown",AC1091&lt;18,"0-17",AC1091&lt;35,"18-34",AC1091&lt;50,"35-49",AC1091&lt;65,"50-64",TRUE,"65+")</f>
        <v>65+</v>
      </c>
      <c r="AE1091">
        <f>IFERROR(_xlfn.XLOOKUP($B1091,enrollment!$A$2:$A$801,enrollment!$O$2:$O$801),"")</f>
        <v>6789012345</v>
      </c>
      <c r="AF1091">
        <f>IFERROR(_xlfn.XLOOKUP($AE1091,providers!$B$2:$B$11,providers!$Q$2:$Q$11),"")</f>
        <v>4.0999999999999996</v>
      </c>
      <c r="AG1091" s="1">
        <f t="shared" ref="AG1091:AG1154" si="17">EOMONTH(E1091,-1)+1</f>
        <v>45413</v>
      </c>
    </row>
    <row r="1092" spans="1:33" x14ac:dyDescent="0.25">
      <c r="A1092" t="s">
        <v>1314</v>
      </c>
      <c r="B1092" t="s">
        <v>1315</v>
      </c>
      <c r="C1092">
        <v>8901234567</v>
      </c>
      <c r="D1092">
        <v>8901234567</v>
      </c>
      <c r="E1092" s="1">
        <v>45335</v>
      </c>
      <c r="F1092" s="1">
        <v>45335</v>
      </c>
      <c r="G1092" s="1">
        <v>45367</v>
      </c>
      <c r="H1092" t="s">
        <v>28</v>
      </c>
      <c r="I1092">
        <v>23</v>
      </c>
      <c r="J1092" t="s">
        <v>221</v>
      </c>
      <c r="K1092">
        <v>99284</v>
      </c>
      <c r="O1092">
        <v>1</v>
      </c>
      <c r="P1092">
        <v>1828.17</v>
      </c>
      <c r="Q1092">
        <v>1015.65</v>
      </c>
      <c r="R1092">
        <v>812.52</v>
      </c>
      <c r="S1092">
        <v>203.13</v>
      </c>
      <c r="T1092" t="s">
        <v>30</v>
      </c>
      <c r="X1092" t="s">
        <v>233</v>
      </c>
      <c r="Y1092" t="s">
        <v>32</v>
      </c>
      <c r="Z1092" t="s">
        <v>45</v>
      </c>
      <c r="AA1092" t="str">
        <f>IFERROR(_xlfn.XLOOKUP($J1092,avoidable_ed_reference!$A$2:$A$13,avoidable_ed_reference!$C$2:$C$13),"Not Classified")</f>
        <v>Avoidable</v>
      </c>
      <c r="AB1092" t="str">
        <f>IFERROR(_xlfn.XLOOKUP($B1092,enrollment!$A$2:$A$801,enrollment!$I$2:$I$801),"")</f>
        <v>TN</v>
      </c>
      <c r="AC1092">
        <f>IFERROR(_xlfn.XLOOKUP($B1092,enrollment!$A$2:$A$801,enrollment!$L$2:$L$801),"")</f>
        <v>75</v>
      </c>
      <c r="AD1092" t="str" cm="1">
        <f t="array" ref="AD1092">_xlfn.IFS(AC1092="","Unknown",AC1092&lt;18,"0-17",AC1092&lt;35,"18-34",AC1092&lt;50,"35-49",AC1092&lt;65,"50-64",TRUE,"65+")</f>
        <v>65+</v>
      </c>
      <c r="AE1092">
        <f>IFERROR(_xlfn.XLOOKUP($B1092,enrollment!$A$2:$A$801,enrollment!$O$2:$O$801),"")</f>
        <v>7890123456</v>
      </c>
      <c r="AF1092">
        <f>IFERROR(_xlfn.XLOOKUP($AE1092,providers!$B$2:$B$11,providers!$Q$2:$Q$11),"")</f>
        <v>3.9</v>
      </c>
      <c r="AG1092" s="1">
        <f t="shared" si="17"/>
        <v>45323</v>
      </c>
    </row>
    <row r="1093" spans="1:33" x14ac:dyDescent="0.25">
      <c r="A1093" t="s">
        <v>1316</v>
      </c>
      <c r="B1093" t="s">
        <v>1315</v>
      </c>
      <c r="C1093">
        <v>7890123456</v>
      </c>
      <c r="D1093">
        <v>7890123456</v>
      </c>
      <c r="E1093" s="1">
        <v>45318</v>
      </c>
      <c r="F1093" s="1">
        <v>45318</v>
      </c>
      <c r="G1093" s="1">
        <v>45352</v>
      </c>
      <c r="H1093" t="s">
        <v>28</v>
      </c>
      <c r="I1093">
        <v>11</v>
      </c>
      <c r="J1093" t="s">
        <v>47</v>
      </c>
      <c r="K1093">
        <v>99213</v>
      </c>
      <c r="O1093">
        <v>1</v>
      </c>
      <c r="P1093">
        <v>241.8</v>
      </c>
      <c r="Q1093">
        <v>179.11</v>
      </c>
      <c r="R1093">
        <v>143.29</v>
      </c>
      <c r="S1093">
        <v>35.82</v>
      </c>
      <c r="T1093" t="s">
        <v>30</v>
      </c>
      <c r="X1093" t="s">
        <v>233</v>
      </c>
      <c r="Y1093" t="s">
        <v>32</v>
      </c>
      <c r="Z1093" t="s">
        <v>39</v>
      </c>
      <c r="AA1093" t="str">
        <f>IFERROR(_xlfn.XLOOKUP($J1093,avoidable_ed_reference!$A$2:$A$13,avoidable_ed_reference!$C$2:$C$13),"Not Classified")</f>
        <v>Not Classified</v>
      </c>
      <c r="AB1093" t="str">
        <f>IFERROR(_xlfn.XLOOKUP($B1093,enrollment!$A$2:$A$801,enrollment!$I$2:$I$801),"")</f>
        <v>TN</v>
      </c>
      <c r="AC1093">
        <f>IFERROR(_xlfn.XLOOKUP($B1093,enrollment!$A$2:$A$801,enrollment!$L$2:$L$801),"")</f>
        <v>75</v>
      </c>
      <c r="AD1093" t="str" cm="1">
        <f t="array" ref="AD1093">_xlfn.IFS(AC1093="","Unknown",AC1093&lt;18,"0-17",AC1093&lt;35,"18-34",AC1093&lt;50,"35-49",AC1093&lt;65,"50-64",TRUE,"65+")</f>
        <v>65+</v>
      </c>
      <c r="AE1093">
        <f>IFERROR(_xlfn.XLOOKUP($B1093,enrollment!$A$2:$A$801,enrollment!$O$2:$O$801),"")</f>
        <v>7890123456</v>
      </c>
      <c r="AF1093">
        <f>IFERROR(_xlfn.XLOOKUP($AE1093,providers!$B$2:$B$11,providers!$Q$2:$Q$11),"")</f>
        <v>3.9</v>
      </c>
      <c r="AG1093" s="1">
        <f t="shared" si="17"/>
        <v>45292</v>
      </c>
    </row>
    <row r="1094" spans="1:33" x14ac:dyDescent="0.25">
      <c r="A1094" t="s">
        <v>1317</v>
      </c>
      <c r="B1094" t="s">
        <v>1315</v>
      </c>
      <c r="C1094">
        <v>7890123456</v>
      </c>
      <c r="D1094">
        <v>7890123456</v>
      </c>
      <c r="E1094" s="1">
        <v>45423</v>
      </c>
      <c r="F1094" s="1">
        <v>45423</v>
      </c>
      <c r="G1094" s="1">
        <v>45443</v>
      </c>
      <c r="H1094" t="s">
        <v>28</v>
      </c>
      <c r="I1094">
        <v>11</v>
      </c>
      <c r="J1094" t="s">
        <v>47</v>
      </c>
      <c r="K1094">
        <v>99213</v>
      </c>
      <c r="O1094">
        <v>1</v>
      </c>
      <c r="P1094">
        <v>187.26</v>
      </c>
      <c r="Q1094">
        <v>138.71</v>
      </c>
      <c r="R1094">
        <v>110.97</v>
      </c>
      <c r="S1094">
        <v>27.74</v>
      </c>
      <c r="T1094" t="s">
        <v>30</v>
      </c>
      <c r="X1094" t="s">
        <v>233</v>
      </c>
      <c r="Y1094" t="s">
        <v>32</v>
      </c>
      <c r="Z1094" t="s">
        <v>39</v>
      </c>
      <c r="AA1094" t="str">
        <f>IFERROR(_xlfn.XLOOKUP($J1094,avoidable_ed_reference!$A$2:$A$13,avoidable_ed_reference!$C$2:$C$13),"Not Classified")</f>
        <v>Not Classified</v>
      </c>
      <c r="AB1094" t="str">
        <f>IFERROR(_xlfn.XLOOKUP($B1094,enrollment!$A$2:$A$801,enrollment!$I$2:$I$801),"")</f>
        <v>TN</v>
      </c>
      <c r="AC1094">
        <f>IFERROR(_xlfn.XLOOKUP($B1094,enrollment!$A$2:$A$801,enrollment!$L$2:$L$801),"")</f>
        <v>75</v>
      </c>
      <c r="AD1094" t="str" cm="1">
        <f t="array" ref="AD1094">_xlfn.IFS(AC1094="","Unknown",AC1094&lt;18,"0-17",AC1094&lt;35,"18-34",AC1094&lt;50,"35-49",AC1094&lt;65,"50-64",TRUE,"65+")</f>
        <v>65+</v>
      </c>
      <c r="AE1094">
        <f>IFERROR(_xlfn.XLOOKUP($B1094,enrollment!$A$2:$A$801,enrollment!$O$2:$O$801),"")</f>
        <v>7890123456</v>
      </c>
      <c r="AF1094">
        <f>IFERROR(_xlfn.XLOOKUP($AE1094,providers!$B$2:$B$11,providers!$Q$2:$Q$11),"")</f>
        <v>3.9</v>
      </c>
      <c r="AG1094" s="1">
        <f t="shared" si="17"/>
        <v>45413</v>
      </c>
    </row>
    <row r="1095" spans="1:33" x14ac:dyDescent="0.25">
      <c r="A1095" t="s">
        <v>1318</v>
      </c>
      <c r="B1095" t="s">
        <v>1315</v>
      </c>
      <c r="C1095">
        <v>2345678901</v>
      </c>
      <c r="D1095">
        <v>2345678901</v>
      </c>
      <c r="E1095" s="1">
        <v>45382</v>
      </c>
      <c r="F1095" s="1">
        <v>45382</v>
      </c>
      <c r="G1095" s="1">
        <v>45396</v>
      </c>
      <c r="H1095" t="s">
        <v>28</v>
      </c>
      <c r="I1095">
        <v>23</v>
      </c>
      <c r="J1095" t="s">
        <v>184</v>
      </c>
      <c r="K1095">
        <v>99284</v>
      </c>
      <c r="O1095">
        <v>1</v>
      </c>
      <c r="P1095">
        <v>1555.22</v>
      </c>
      <c r="Q1095">
        <v>864.01</v>
      </c>
      <c r="R1095">
        <v>691.21</v>
      </c>
      <c r="S1095">
        <v>172.8</v>
      </c>
      <c r="T1095" t="s">
        <v>30</v>
      </c>
      <c r="X1095" t="s">
        <v>233</v>
      </c>
      <c r="Y1095" t="s">
        <v>32</v>
      </c>
      <c r="Z1095" t="s">
        <v>45</v>
      </c>
      <c r="AA1095" t="str">
        <f>IFERROR(_xlfn.XLOOKUP($J1095,avoidable_ed_reference!$A$2:$A$13,avoidable_ed_reference!$C$2:$C$13),"Not Classified")</f>
        <v>Non-Avoidable</v>
      </c>
      <c r="AB1095" t="str">
        <f>IFERROR(_xlfn.XLOOKUP($B1095,enrollment!$A$2:$A$801,enrollment!$I$2:$I$801),"")</f>
        <v>TN</v>
      </c>
      <c r="AC1095">
        <f>IFERROR(_xlfn.XLOOKUP($B1095,enrollment!$A$2:$A$801,enrollment!$L$2:$L$801),"")</f>
        <v>75</v>
      </c>
      <c r="AD1095" t="str" cm="1">
        <f t="array" ref="AD1095">_xlfn.IFS(AC1095="","Unknown",AC1095&lt;18,"0-17",AC1095&lt;35,"18-34",AC1095&lt;50,"35-49",AC1095&lt;65,"50-64",TRUE,"65+")</f>
        <v>65+</v>
      </c>
      <c r="AE1095">
        <f>IFERROR(_xlfn.XLOOKUP($B1095,enrollment!$A$2:$A$801,enrollment!$O$2:$O$801),"")</f>
        <v>7890123456</v>
      </c>
      <c r="AF1095">
        <f>IFERROR(_xlfn.XLOOKUP($AE1095,providers!$B$2:$B$11,providers!$Q$2:$Q$11),"")</f>
        <v>3.9</v>
      </c>
      <c r="AG1095" s="1">
        <f t="shared" si="17"/>
        <v>45352</v>
      </c>
    </row>
    <row r="1096" spans="1:33" x14ac:dyDescent="0.25">
      <c r="A1096" t="s">
        <v>1319</v>
      </c>
      <c r="B1096" t="s">
        <v>1315</v>
      </c>
      <c r="C1096">
        <v>7890123456</v>
      </c>
      <c r="D1096">
        <v>7890123456</v>
      </c>
      <c r="E1096" s="1">
        <v>45510</v>
      </c>
      <c r="F1096" s="1">
        <v>45510</v>
      </c>
      <c r="G1096" s="1">
        <v>45527</v>
      </c>
      <c r="H1096" t="s">
        <v>28</v>
      </c>
      <c r="I1096">
        <v>11</v>
      </c>
      <c r="J1096" t="s">
        <v>47</v>
      </c>
      <c r="K1096">
        <v>99213</v>
      </c>
      <c r="O1096">
        <v>1</v>
      </c>
      <c r="P1096">
        <v>168.09</v>
      </c>
      <c r="Q1096">
        <v>124.51</v>
      </c>
      <c r="R1096">
        <v>99.61</v>
      </c>
      <c r="S1096">
        <v>24.9</v>
      </c>
      <c r="T1096" t="s">
        <v>30</v>
      </c>
      <c r="X1096" t="s">
        <v>233</v>
      </c>
      <c r="Y1096" t="s">
        <v>32</v>
      </c>
      <c r="Z1096" t="s">
        <v>39</v>
      </c>
      <c r="AA1096" t="str">
        <f>IFERROR(_xlfn.XLOOKUP($J1096,avoidable_ed_reference!$A$2:$A$13,avoidable_ed_reference!$C$2:$C$13),"Not Classified")</f>
        <v>Not Classified</v>
      </c>
      <c r="AB1096" t="str">
        <f>IFERROR(_xlfn.XLOOKUP($B1096,enrollment!$A$2:$A$801,enrollment!$I$2:$I$801),"")</f>
        <v>TN</v>
      </c>
      <c r="AC1096">
        <f>IFERROR(_xlfn.XLOOKUP($B1096,enrollment!$A$2:$A$801,enrollment!$L$2:$L$801),"")</f>
        <v>75</v>
      </c>
      <c r="AD1096" t="str" cm="1">
        <f t="array" ref="AD1096">_xlfn.IFS(AC1096="","Unknown",AC1096&lt;18,"0-17",AC1096&lt;35,"18-34",AC1096&lt;50,"35-49",AC1096&lt;65,"50-64",TRUE,"65+")</f>
        <v>65+</v>
      </c>
      <c r="AE1096">
        <f>IFERROR(_xlfn.XLOOKUP($B1096,enrollment!$A$2:$A$801,enrollment!$O$2:$O$801),"")</f>
        <v>7890123456</v>
      </c>
      <c r="AF1096">
        <f>IFERROR(_xlfn.XLOOKUP($AE1096,providers!$B$2:$B$11,providers!$Q$2:$Q$11),"")</f>
        <v>3.9</v>
      </c>
      <c r="AG1096" s="1">
        <f t="shared" si="17"/>
        <v>45505</v>
      </c>
    </row>
    <row r="1097" spans="1:33" x14ac:dyDescent="0.25">
      <c r="A1097" t="s">
        <v>1320</v>
      </c>
      <c r="B1097" t="s">
        <v>1315</v>
      </c>
      <c r="C1097">
        <v>5678901234</v>
      </c>
      <c r="D1097">
        <v>5678901234</v>
      </c>
      <c r="E1097" s="1">
        <v>45294</v>
      </c>
      <c r="F1097" s="1">
        <v>45294</v>
      </c>
      <c r="G1097" s="1">
        <v>45312</v>
      </c>
      <c r="H1097" t="s">
        <v>28</v>
      </c>
      <c r="I1097">
        <v>20</v>
      </c>
      <c r="J1097" t="s">
        <v>35</v>
      </c>
      <c r="K1097">
        <v>99213</v>
      </c>
      <c r="O1097">
        <v>1</v>
      </c>
      <c r="P1097">
        <v>170.48</v>
      </c>
      <c r="Q1097">
        <v>131.13999999999999</v>
      </c>
      <c r="R1097">
        <v>104.91</v>
      </c>
      <c r="S1097">
        <v>26.23</v>
      </c>
      <c r="T1097" t="s">
        <v>30</v>
      </c>
      <c r="X1097" t="s">
        <v>233</v>
      </c>
      <c r="Y1097" t="s">
        <v>32</v>
      </c>
      <c r="Z1097" t="s">
        <v>36</v>
      </c>
      <c r="AA1097" t="str">
        <f>IFERROR(_xlfn.XLOOKUP($J1097,avoidable_ed_reference!$A$2:$A$13,avoidable_ed_reference!$C$2:$C$13),"Not Classified")</f>
        <v>Avoidable</v>
      </c>
      <c r="AB1097" t="str">
        <f>IFERROR(_xlfn.XLOOKUP($B1097,enrollment!$A$2:$A$801,enrollment!$I$2:$I$801),"")</f>
        <v>TN</v>
      </c>
      <c r="AC1097">
        <f>IFERROR(_xlfn.XLOOKUP($B1097,enrollment!$A$2:$A$801,enrollment!$L$2:$L$801),"")</f>
        <v>75</v>
      </c>
      <c r="AD1097" t="str" cm="1">
        <f t="array" ref="AD1097">_xlfn.IFS(AC1097="","Unknown",AC1097&lt;18,"0-17",AC1097&lt;35,"18-34",AC1097&lt;50,"35-49",AC1097&lt;65,"50-64",TRUE,"65+")</f>
        <v>65+</v>
      </c>
      <c r="AE1097">
        <f>IFERROR(_xlfn.XLOOKUP($B1097,enrollment!$A$2:$A$801,enrollment!$O$2:$O$801),"")</f>
        <v>7890123456</v>
      </c>
      <c r="AF1097">
        <f>IFERROR(_xlfn.XLOOKUP($AE1097,providers!$B$2:$B$11,providers!$Q$2:$Q$11),"")</f>
        <v>3.9</v>
      </c>
      <c r="AG1097" s="1">
        <f t="shared" si="17"/>
        <v>45292</v>
      </c>
    </row>
    <row r="1098" spans="1:33" x14ac:dyDescent="0.25">
      <c r="A1098" t="s">
        <v>1321</v>
      </c>
      <c r="B1098" t="s">
        <v>1315</v>
      </c>
      <c r="C1098">
        <v>2345678901</v>
      </c>
      <c r="D1098">
        <v>2345678901</v>
      </c>
      <c r="E1098" s="1">
        <v>45593</v>
      </c>
      <c r="F1098" s="1">
        <v>45593</v>
      </c>
      <c r="G1098" s="1">
        <v>45622</v>
      </c>
      <c r="H1098" t="s">
        <v>59</v>
      </c>
      <c r="J1098" t="s">
        <v>60</v>
      </c>
      <c r="L1098" s="2" t="s">
        <v>82</v>
      </c>
      <c r="M1098" t="s">
        <v>83</v>
      </c>
      <c r="N1098" t="s">
        <v>84</v>
      </c>
      <c r="O1098">
        <v>1</v>
      </c>
      <c r="P1098">
        <v>968.19</v>
      </c>
      <c r="Q1098">
        <v>880.17</v>
      </c>
      <c r="R1098">
        <v>704.14</v>
      </c>
      <c r="S1098">
        <v>176.03</v>
      </c>
      <c r="T1098" t="s">
        <v>30</v>
      </c>
      <c r="X1098" t="s">
        <v>233</v>
      </c>
      <c r="Y1098" t="s">
        <v>32</v>
      </c>
      <c r="Z1098" t="s">
        <v>64</v>
      </c>
      <c r="AA1098" t="str">
        <f>IFERROR(_xlfn.XLOOKUP($J1098,avoidable_ed_reference!$A$2:$A$13,avoidable_ed_reference!$C$2:$C$13),"Not Classified")</f>
        <v>Not Classified</v>
      </c>
      <c r="AB1098" t="str">
        <f>IFERROR(_xlfn.XLOOKUP($B1098,enrollment!$A$2:$A$801,enrollment!$I$2:$I$801),"")</f>
        <v>TN</v>
      </c>
      <c r="AC1098">
        <f>IFERROR(_xlfn.XLOOKUP($B1098,enrollment!$A$2:$A$801,enrollment!$L$2:$L$801),"")</f>
        <v>75</v>
      </c>
      <c r="AD1098" t="str" cm="1">
        <f t="array" ref="AD1098">_xlfn.IFS(AC1098="","Unknown",AC1098&lt;18,"0-17",AC1098&lt;35,"18-34",AC1098&lt;50,"35-49",AC1098&lt;65,"50-64",TRUE,"65+")</f>
        <v>65+</v>
      </c>
      <c r="AE1098">
        <f>IFERROR(_xlfn.XLOOKUP($B1098,enrollment!$A$2:$A$801,enrollment!$O$2:$O$801),"")</f>
        <v>7890123456</v>
      </c>
      <c r="AF1098">
        <f>IFERROR(_xlfn.XLOOKUP($AE1098,providers!$B$2:$B$11,providers!$Q$2:$Q$11),"")</f>
        <v>3.9</v>
      </c>
      <c r="AG1098" s="1">
        <f t="shared" si="17"/>
        <v>45566</v>
      </c>
    </row>
    <row r="1099" spans="1:33" x14ac:dyDescent="0.25">
      <c r="A1099" t="s">
        <v>1322</v>
      </c>
      <c r="B1099" t="s">
        <v>1315</v>
      </c>
      <c r="C1099">
        <v>2233445566</v>
      </c>
      <c r="D1099">
        <v>2233445566</v>
      </c>
      <c r="E1099" s="1">
        <v>45625</v>
      </c>
      <c r="F1099" s="1">
        <v>45625</v>
      </c>
      <c r="G1099" s="1">
        <v>45653</v>
      </c>
      <c r="H1099" t="s">
        <v>28</v>
      </c>
      <c r="I1099">
        <v>22</v>
      </c>
      <c r="J1099" t="s">
        <v>29</v>
      </c>
      <c r="K1099">
        <v>90837</v>
      </c>
      <c r="O1099">
        <v>1</v>
      </c>
      <c r="P1099">
        <v>283.33999999999997</v>
      </c>
      <c r="Q1099">
        <v>209.88</v>
      </c>
      <c r="R1099">
        <v>167.9</v>
      </c>
      <c r="S1099">
        <v>41.98</v>
      </c>
      <c r="T1099" t="s">
        <v>30</v>
      </c>
      <c r="X1099" t="s">
        <v>233</v>
      </c>
      <c r="Y1099" t="s">
        <v>32</v>
      </c>
      <c r="Z1099" t="s">
        <v>33</v>
      </c>
      <c r="AA1099" t="str">
        <f>IFERROR(_xlfn.XLOOKUP($J1099,avoidable_ed_reference!$A$2:$A$13,avoidable_ed_reference!$C$2:$C$13),"Not Classified")</f>
        <v>Potentially Avoidable</v>
      </c>
      <c r="AB1099" t="str">
        <f>IFERROR(_xlfn.XLOOKUP($B1099,enrollment!$A$2:$A$801,enrollment!$I$2:$I$801),"")</f>
        <v>TN</v>
      </c>
      <c r="AC1099">
        <f>IFERROR(_xlfn.XLOOKUP($B1099,enrollment!$A$2:$A$801,enrollment!$L$2:$L$801),"")</f>
        <v>75</v>
      </c>
      <c r="AD1099" t="str" cm="1">
        <f t="array" ref="AD1099">_xlfn.IFS(AC1099="","Unknown",AC1099&lt;18,"0-17",AC1099&lt;35,"18-34",AC1099&lt;50,"35-49",AC1099&lt;65,"50-64",TRUE,"65+")</f>
        <v>65+</v>
      </c>
      <c r="AE1099">
        <f>IFERROR(_xlfn.XLOOKUP($B1099,enrollment!$A$2:$A$801,enrollment!$O$2:$O$801),"")</f>
        <v>7890123456</v>
      </c>
      <c r="AF1099">
        <f>IFERROR(_xlfn.XLOOKUP($AE1099,providers!$B$2:$B$11,providers!$Q$2:$Q$11),"")</f>
        <v>3.9</v>
      </c>
      <c r="AG1099" s="1">
        <f t="shared" si="17"/>
        <v>45597</v>
      </c>
    </row>
    <row r="1100" spans="1:33" x14ac:dyDescent="0.25">
      <c r="A1100" t="s">
        <v>1323</v>
      </c>
      <c r="B1100" t="s">
        <v>1315</v>
      </c>
      <c r="C1100">
        <v>7890123456</v>
      </c>
      <c r="D1100">
        <v>7890123456</v>
      </c>
      <c r="E1100" s="1">
        <v>45542</v>
      </c>
      <c r="F1100" s="1">
        <v>45542</v>
      </c>
      <c r="G1100" s="1">
        <v>45574</v>
      </c>
      <c r="H1100" t="s">
        <v>28</v>
      </c>
      <c r="I1100">
        <v>11</v>
      </c>
      <c r="J1100" t="s">
        <v>35</v>
      </c>
      <c r="K1100">
        <v>99213</v>
      </c>
      <c r="O1100">
        <v>1</v>
      </c>
      <c r="P1100">
        <v>210.84</v>
      </c>
      <c r="Q1100">
        <v>156.18</v>
      </c>
      <c r="R1100">
        <v>124.94</v>
      </c>
      <c r="S1100">
        <v>31.24</v>
      </c>
      <c r="T1100" t="s">
        <v>30</v>
      </c>
      <c r="X1100" t="s">
        <v>233</v>
      </c>
      <c r="Y1100" t="s">
        <v>32</v>
      </c>
      <c r="Z1100" t="s">
        <v>39</v>
      </c>
      <c r="AA1100" t="str">
        <f>IFERROR(_xlfn.XLOOKUP($J1100,avoidable_ed_reference!$A$2:$A$13,avoidable_ed_reference!$C$2:$C$13),"Not Classified")</f>
        <v>Avoidable</v>
      </c>
      <c r="AB1100" t="str">
        <f>IFERROR(_xlfn.XLOOKUP($B1100,enrollment!$A$2:$A$801,enrollment!$I$2:$I$801),"")</f>
        <v>TN</v>
      </c>
      <c r="AC1100">
        <f>IFERROR(_xlfn.XLOOKUP($B1100,enrollment!$A$2:$A$801,enrollment!$L$2:$L$801),"")</f>
        <v>75</v>
      </c>
      <c r="AD1100" t="str" cm="1">
        <f t="array" ref="AD1100">_xlfn.IFS(AC1100="","Unknown",AC1100&lt;18,"0-17",AC1100&lt;35,"18-34",AC1100&lt;50,"35-49",AC1100&lt;65,"50-64",TRUE,"65+")</f>
        <v>65+</v>
      </c>
      <c r="AE1100">
        <f>IFERROR(_xlfn.XLOOKUP($B1100,enrollment!$A$2:$A$801,enrollment!$O$2:$O$801),"")</f>
        <v>7890123456</v>
      </c>
      <c r="AF1100">
        <f>IFERROR(_xlfn.XLOOKUP($AE1100,providers!$B$2:$B$11,providers!$Q$2:$Q$11),"")</f>
        <v>3.9</v>
      </c>
      <c r="AG1100" s="1">
        <f t="shared" si="17"/>
        <v>45536</v>
      </c>
    </row>
    <row r="1101" spans="1:33" x14ac:dyDescent="0.25">
      <c r="A1101" t="s">
        <v>1324</v>
      </c>
      <c r="B1101" t="s">
        <v>1315</v>
      </c>
      <c r="C1101">
        <v>7890123456</v>
      </c>
      <c r="D1101">
        <v>7890123456</v>
      </c>
      <c r="E1101" s="1">
        <v>45313</v>
      </c>
      <c r="F1101" s="1">
        <v>45313</v>
      </c>
      <c r="G1101" s="1">
        <v>45338</v>
      </c>
      <c r="H1101" t="s">
        <v>28</v>
      </c>
      <c r="I1101">
        <v>11</v>
      </c>
      <c r="J1101" t="s">
        <v>38</v>
      </c>
      <c r="K1101">
        <v>99213</v>
      </c>
      <c r="O1101">
        <v>1</v>
      </c>
      <c r="P1101">
        <v>166.44</v>
      </c>
      <c r="Q1101">
        <v>123.29</v>
      </c>
      <c r="R1101">
        <v>98.63</v>
      </c>
      <c r="S1101">
        <v>24.66</v>
      </c>
      <c r="T1101" t="s">
        <v>30</v>
      </c>
      <c r="X1101" t="s">
        <v>233</v>
      </c>
      <c r="Y1101" t="s">
        <v>32</v>
      </c>
      <c r="Z1101" t="s">
        <v>39</v>
      </c>
      <c r="AA1101" t="str">
        <f>IFERROR(_xlfn.XLOOKUP($J1101,avoidable_ed_reference!$A$2:$A$13,avoidable_ed_reference!$C$2:$C$13),"Not Classified")</f>
        <v>Not Classified</v>
      </c>
      <c r="AB1101" t="str">
        <f>IFERROR(_xlfn.XLOOKUP($B1101,enrollment!$A$2:$A$801,enrollment!$I$2:$I$801),"")</f>
        <v>TN</v>
      </c>
      <c r="AC1101">
        <f>IFERROR(_xlfn.XLOOKUP($B1101,enrollment!$A$2:$A$801,enrollment!$L$2:$L$801),"")</f>
        <v>75</v>
      </c>
      <c r="AD1101" t="str" cm="1">
        <f t="array" ref="AD1101">_xlfn.IFS(AC1101="","Unknown",AC1101&lt;18,"0-17",AC1101&lt;35,"18-34",AC1101&lt;50,"35-49",AC1101&lt;65,"50-64",TRUE,"65+")</f>
        <v>65+</v>
      </c>
      <c r="AE1101">
        <f>IFERROR(_xlfn.XLOOKUP($B1101,enrollment!$A$2:$A$801,enrollment!$O$2:$O$801),"")</f>
        <v>7890123456</v>
      </c>
      <c r="AF1101">
        <f>IFERROR(_xlfn.XLOOKUP($AE1101,providers!$B$2:$B$11,providers!$Q$2:$Q$11),"")</f>
        <v>3.9</v>
      </c>
      <c r="AG1101" s="1">
        <f t="shared" si="17"/>
        <v>45292</v>
      </c>
    </row>
    <row r="1102" spans="1:33" x14ac:dyDescent="0.25">
      <c r="A1102" t="s">
        <v>1325</v>
      </c>
      <c r="B1102" t="s">
        <v>1326</v>
      </c>
      <c r="C1102">
        <v>6789012345</v>
      </c>
      <c r="D1102">
        <v>6789012345</v>
      </c>
      <c r="E1102" s="1">
        <v>45603</v>
      </c>
      <c r="F1102" s="1">
        <v>45603</v>
      </c>
      <c r="G1102" s="1">
        <v>45618</v>
      </c>
      <c r="H1102" t="s">
        <v>28</v>
      </c>
      <c r="I1102">
        <v>11</v>
      </c>
      <c r="J1102" t="s">
        <v>35</v>
      </c>
      <c r="K1102">
        <v>99213</v>
      </c>
      <c r="O1102">
        <v>1</v>
      </c>
      <c r="P1102">
        <v>239.1</v>
      </c>
      <c r="Q1102">
        <v>177.11</v>
      </c>
      <c r="R1102">
        <v>141.69</v>
      </c>
      <c r="S1102">
        <v>35.42</v>
      </c>
      <c r="T1102" t="s">
        <v>30</v>
      </c>
      <c r="X1102" t="s">
        <v>233</v>
      </c>
      <c r="Y1102" t="s">
        <v>32</v>
      </c>
      <c r="Z1102" t="s">
        <v>39</v>
      </c>
      <c r="AA1102" t="str">
        <f>IFERROR(_xlfn.XLOOKUP($J1102,avoidable_ed_reference!$A$2:$A$13,avoidable_ed_reference!$C$2:$C$13),"Not Classified")</f>
        <v>Avoidable</v>
      </c>
      <c r="AB1102" t="str">
        <f>IFERROR(_xlfn.XLOOKUP($B1102,enrollment!$A$2:$A$801,enrollment!$I$2:$I$801),"")</f>
        <v>OH</v>
      </c>
      <c r="AC1102">
        <f>IFERROR(_xlfn.XLOOKUP($B1102,enrollment!$A$2:$A$801,enrollment!$L$2:$L$801),"")</f>
        <v>44</v>
      </c>
      <c r="AD1102" t="str" cm="1">
        <f t="array" ref="AD1102">_xlfn.IFS(AC1102="","Unknown",AC1102&lt;18,"0-17",AC1102&lt;35,"18-34",AC1102&lt;50,"35-49",AC1102&lt;65,"50-64",TRUE,"65+")</f>
        <v>35-49</v>
      </c>
      <c r="AE1102">
        <f>IFERROR(_xlfn.XLOOKUP($B1102,enrollment!$A$2:$A$801,enrollment!$O$2:$O$801),"")</f>
        <v>6789012345</v>
      </c>
      <c r="AF1102">
        <f>IFERROR(_xlfn.XLOOKUP($AE1102,providers!$B$2:$B$11,providers!$Q$2:$Q$11),"")</f>
        <v>4.0999999999999996</v>
      </c>
      <c r="AG1102" s="1">
        <f t="shared" si="17"/>
        <v>45597</v>
      </c>
    </row>
    <row r="1103" spans="1:33" x14ac:dyDescent="0.25">
      <c r="A1103" t="s">
        <v>1327</v>
      </c>
      <c r="B1103" t="s">
        <v>1326</v>
      </c>
      <c r="C1103">
        <v>5678901234</v>
      </c>
      <c r="D1103">
        <v>5678901234</v>
      </c>
      <c r="E1103" s="1">
        <v>45374</v>
      </c>
      <c r="F1103" s="1">
        <v>45374</v>
      </c>
      <c r="G1103" s="1">
        <v>45397</v>
      </c>
      <c r="H1103" t="s">
        <v>28</v>
      </c>
      <c r="I1103">
        <v>20</v>
      </c>
      <c r="J1103" t="s">
        <v>35</v>
      </c>
      <c r="K1103">
        <v>99213</v>
      </c>
      <c r="O1103">
        <v>1</v>
      </c>
      <c r="P1103">
        <v>147.35</v>
      </c>
      <c r="Q1103">
        <v>113.35</v>
      </c>
      <c r="R1103">
        <v>90.68</v>
      </c>
      <c r="S1103">
        <v>22.67</v>
      </c>
      <c r="T1103" t="s">
        <v>30</v>
      </c>
      <c r="X1103" t="s">
        <v>233</v>
      </c>
      <c r="Y1103" t="s">
        <v>32</v>
      </c>
      <c r="Z1103" t="s">
        <v>36</v>
      </c>
      <c r="AA1103" t="str">
        <f>IFERROR(_xlfn.XLOOKUP($J1103,avoidable_ed_reference!$A$2:$A$13,avoidable_ed_reference!$C$2:$C$13),"Not Classified")</f>
        <v>Avoidable</v>
      </c>
      <c r="AB1103" t="str">
        <f>IFERROR(_xlfn.XLOOKUP($B1103,enrollment!$A$2:$A$801,enrollment!$I$2:$I$801),"")</f>
        <v>OH</v>
      </c>
      <c r="AC1103">
        <f>IFERROR(_xlfn.XLOOKUP($B1103,enrollment!$A$2:$A$801,enrollment!$L$2:$L$801),"")</f>
        <v>44</v>
      </c>
      <c r="AD1103" t="str" cm="1">
        <f t="array" ref="AD1103">_xlfn.IFS(AC1103="","Unknown",AC1103&lt;18,"0-17",AC1103&lt;35,"18-34",AC1103&lt;50,"35-49",AC1103&lt;65,"50-64",TRUE,"65+")</f>
        <v>35-49</v>
      </c>
      <c r="AE1103">
        <f>IFERROR(_xlfn.XLOOKUP($B1103,enrollment!$A$2:$A$801,enrollment!$O$2:$O$801),"")</f>
        <v>6789012345</v>
      </c>
      <c r="AF1103">
        <f>IFERROR(_xlfn.XLOOKUP($AE1103,providers!$B$2:$B$11,providers!$Q$2:$Q$11),"")</f>
        <v>4.0999999999999996</v>
      </c>
      <c r="AG1103" s="1">
        <f t="shared" si="17"/>
        <v>45352</v>
      </c>
    </row>
    <row r="1104" spans="1:33" x14ac:dyDescent="0.25">
      <c r="A1104" t="s">
        <v>1328</v>
      </c>
      <c r="B1104" t="s">
        <v>1326</v>
      </c>
      <c r="C1104">
        <v>2345678901</v>
      </c>
      <c r="D1104">
        <v>2345678901</v>
      </c>
      <c r="E1104" s="1">
        <v>45297</v>
      </c>
      <c r="F1104" s="1">
        <v>45297</v>
      </c>
      <c r="G1104" s="1">
        <v>45320</v>
      </c>
      <c r="H1104" t="s">
        <v>28</v>
      </c>
      <c r="I1104">
        <v>22</v>
      </c>
      <c r="J1104" t="s">
        <v>29</v>
      </c>
      <c r="K1104">
        <v>90837</v>
      </c>
      <c r="O1104">
        <v>1</v>
      </c>
      <c r="P1104">
        <v>238.13</v>
      </c>
      <c r="Q1104">
        <v>176.39</v>
      </c>
      <c r="R1104">
        <v>141.11000000000001</v>
      </c>
      <c r="S1104">
        <v>35.28</v>
      </c>
      <c r="T1104" t="s">
        <v>30</v>
      </c>
      <c r="X1104" t="s">
        <v>233</v>
      </c>
      <c r="Y1104" t="s">
        <v>32</v>
      </c>
      <c r="Z1104" t="s">
        <v>33</v>
      </c>
      <c r="AA1104" t="str">
        <f>IFERROR(_xlfn.XLOOKUP($J1104,avoidable_ed_reference!$A$2:$A$13,avoidable_ed_reference!$C$2:$C$13),"Not Classified")</f>
        <v>Potentially Avoidable</v>
      </c>
      <c r="AB1104" t="str">
        <f>IFERROR(_xlfn.XLOOKUP($B1104,enrollment!$A$2:$A$801,enrollment!$I$2:$I$801),"")</f>
        <v>OH</v>
      </c>
      <c r="AC1104">
        <f>IFERROR(_xlfn.XLOOKUP($B1104,enrollment!$A$2:$A$801,enrollment!$L$2:$L$801),"")</f>
        <v>44</v>
      </c>
      <c r="AD1104" t="str" cm="1">
        <f t="array" ref="AD1104">_xlfn.IFS(AC1104="","Unknown",AC1104&lt;18,"0-17",AC1104&lt;35,"18-34",AC1104&lt;50,"35-49",AC1104&lt;65,"50-64",TRUE,"65+")</f>
        <v>35-49</v>
      </c>
      <c r="AE1104">
        <f>IFERROR(_xlfn.XLOOKUP($B1104,enrollment!$A$2:$A$801,enrollment!$O$2:$O$801),"")</f>
        <v>6789012345</v>
      </c>
      <c r="AF1104">
        <f>IFERROR(_xlfn.XLOOKUP($AE1104,providers!$B$2:$B$11,providers!$Q$2:$Q$11),"")</f>
        <v>4.0999999999999996</v>
      </c>
      <c r="AG1104" s="1">
        <f t="shared" si="17"/>
        <v>45292</v>
      </c>
    </row>
    <row r="1105" spans="1:33" x14ac:dyDescent="0.25">
      <c r="A1105" t="s">
        <v>1329</v>
      </c>
      <c r="B1105" t="s">
        <v>1330</v>
      </c>
      <c r="C1105">
        <v>5678901234</v>
      </c>
      <c r="D1105">
        <v>5678901234</v>
      </c>
      <c r="E1105" s="1">
        <v>45618</v>
      </c>
      <c r="F1105" s="1">
        <v>45618</v>
      </c>
      <c r="G1105" s="1">
        <v>45643</v>
      </c>
      <c r="H1105" t="s">
        <v>28</v>
      </c>
      <c r="I1105">
        <v>20</v>
      </c>
      <c r="J1105" t="s">
        <v>35</v>
      </c>
      <c r="K1105">
        <v>99213</v>
      </c>
      <c r="O1105">
        <v>1</v>
      </c>
      <c r="P1105">
        <v>175.02</v>
      </c>
      <c r="Q1105">
        <v>134.63</v>
      </c>
      <c r="R1105">
        <v>107.7</v>
      </c>
      <c r="S1105">
        <v>26.93</v>
      </c>
      <c r="T1105" t="s">
        <v>30</v>
      </c>
      <c r="X1105" t="s">
        <v>31</v>
      </c>
      <c r="Y1105" t="s">
        <v>32</v>
      </c>
      <c r="Z1105" t="s">
        <v>36</v>
      </c>
      <c r="AA1105" t="str">
        <f>IFERROR(_xlfn.XLOOKUP($J1105,avoidable_ed_reference!$A$2:$A$13,avoidable_ed_reference!$C$2:$C$13),"Not Classified")</f>
        <v>Avoidable</v>
      </c>
      <c r="AB1105" t="str">
        <f>IFERROR(_xlfn.XLOOKUP($B1105,enrollment!$A$2:$A$801,enrollment!$I$2:$I$801),"")</f>
        <v>OH</v>
      </c>
      <c r="AC1105">
        <f>IFERROR(_xlfn.XLOOKUP($B1105,enrollment!$A$2:$A$801,enrollment!$L$2:$L$801),"")</f>
        <v>57</v>
      </c>
      <c r="AD1105" t="str" cm="1">
        <f t="array" ref="AD1105">_xlfn.IFS(AC1105="","Unknown",AC1105&lt;18,"0-17",AC1105&lt;35,"18-34",AC1105&lt;50,"35-49",AC1105&lt;65,"50-64",TRUE,"65+")</f>
        <v>50-64</v>
      </c>
      <c r="AE1105">
        <f>IFERROR(_xlfn.XLOOKUP($B1105,enrollment!$A$2:$A$801,enrollment!$O$2:$O$801),"")</f>
        <v>6789012345</v>
      </c>
      <c r="AF1105">
        <f>IFERROR(_xlfn.XLOOKUP($AE1105,providers!$B$2:$B$11,providers!$Q$2:$Q$11),"")</f>
        <v>4.0999999999999996</v>
      </c>
      <c r="AG1105" s="1">
        <f t="shared" si="17"/>
        <v>45597</v>
      </c>
    </row>
    <row r="1106" spans="1:33" x14ac:dyDescent="0.25">
      <c r="A1106" t="s">
        <v>1331</v>
      </c>
      <c r="B1106" t="s">
        <v>1330</v>
      </c>
      <c r="C1106">
        <v>6789012345</v>
      </c>
      <c r="D1106">
        <v>6789012345</v>
      </c>
      <c r="E1106" s="1">
        <v>45508</v>
      </c>
      <c r="F1106" s="1">
        <v>45508</v>
      </c>
      <c r="G1106" s="1">
        <v>45542</v>
      </c>
      <c r="H1106" t="s">
        <v>28</v>
      </c>
      <c r="I1106">
        <v>11</v>
      </c>
      <c r="J1106" t="s">
        <v>38</v>
      </c>
      <c r="K1106">
        <v>99213</v>
      </c>
      <c r="O1106">
        <v>1</v>
      </c>
      <c r="P1106">
        <v>192.47</v>
      </c>
      <c r="Q1106">
        <v>142.57</v>
      </c>
      <c r="R1106">
        <v>114.06</v>
      </c>
      <c r="S1106">
        <v>28.51</v>
      </c>
      <c r="T1106" t="s">
        <v>30</v>
      </c>
      <c r="X1106" t="s">
        <v>31</v>
      </c>
      <c r="Y1106" t="s">
        <v>32</v>
      </c>
      <c r="Z1106" t="s">
        <v>39</v>
      </c>
      <c r="AA1106" t="str">
        <f>IFERROR(_xlfn.XLOOKUP($J1106,avoidable_ed_reference!$A$2:$A$13,avoidable_ed_reference!$C$2:$C$13),"Not Classified")</f>
        <v>Not Classified</v>
      </c>
      <c r="AB1106" t="str">
        <f>IFERROR(_xlfn.XLOOKUP($B1106,enrollment!$A$2:$A$801,enrollment!$I$2:$I$801),"")</f>
        <v>OH</v>
      </c>
      <c r="AC1106">
        <f>IFERROR(_xlfn.XLOOKUP($B1106,enrollment!$A$2:$A$801,enrollment!$L$2:$L$801),"")</f>
        <v>57</v>
      </c>
      <c r="AD1106" t="str" cm="1">
        <f t="array" ref="AD1106">_xlfn.IFS(AC1106="","Unknown",AC1106&lt;18,"0-17",AC1106&lt;35,"18-34",AC1106&lt;50,"35-49",AC1106&lt;65,"50-64",TRUE,"65+")</f>
        <v>50-64</v>
      </c>
      <c r="AE1106">
        <f>IFERROR(_xlfn.XLOOKUP($B1106,enrollment!$A$2:$A$801,enrollment!$O$2:$O$801),"")</f>
        <v>6789012345</v>
      </c>
      <c r="AF1106">
        <f>IFERROR(_xlfn.XLOOKUP($AE1106,providers!$B$2:$B$11,providers!$Q$2:$Q$11),"")</f>
        <v>4.0999999999999996</v>
      </c>
      <c r="AG1106" s="1">
        <f t="shared" si="17"/>
        <v>45505</v>
      </c>
    </row>
    <row r="1107" spans="1:33" x14ac:dyDescent="0.25">
      <c r="A1107" t="s">
        <v>1332</v>
      </c>
      <c r="B1107" t="s">
        <v>1330</v>
      </c>
      <c r="C1107">
        <v>7890123456</v>
      </c>
      <c r="D1107">
        <v>7890123456</v>
      </c>
      <c r="E1107" s="1">
        <v>45568</v>
      </c>
      <c r="F1107" s="1">
        <v>45568</v>
      </c>
      <c r="G1107" s="1">
        <v>45602</v>
      </c>
      <c r="H1107" t="s">
        <v>28</v>
      </c>
      <c r="I1107">
        <v>22</v>
      </c>
      <c r="J1107" t="s">
        <v>29</v>
      </c>
      <c r="K1107">
        <v>90837</v>
      </c>
      <c r="O1107">
        <v>1</v>
      </c>
      <c r="P1107">
        <v>222.53</v>
      </c>
      <c r="Q1107">
        <v>164.84</v>
      </c>
      <c r="R1107">
        <v>131.87</v>
      </c>
      <c r="S1107">
        <v>32.97</v>
      </c>
      <c r="T1107" t="s">
        <v>30</v>
      </c>
      <c r="X1107" t="s">
        <v>31</v>
      </c>
      <c r="Y1107" t="s">
        <v>32</v>
      </c>
      <c r="Z1107" t="s">
        <v>33</v>
      </c>
      <c r="AA1107" t="str">
        <f>IFERROR(_xlfn.XLOOKUP($J1107,avoidable_ed_reference!$A$2:$A$13,avoidable_ed_reference!$C$2:$C$13),"Not Classified")</f>
        <v>Potentially Avoidable</v>
      </c>
      <c r="AB1107" t="str">
        <f>IFERROR(_xlfn.XLOOKUP($B1107,enrollment!$A$2:$A$801,enrollment!$I$2:$I$801),"")</f>
        <v>OH</v>
      </c>
      <c r="AC1107">
        <f>IFERROR(_xlfn.XLOOKUP($B1107,enrollment!$A$2:$A$801,enrollment!$L$2:$L$801),"")</f>
        <v>57</v>
      </c>
      <c r="AD1107" t="str" cm="1">
        <f t="array" ref="AD1107">_xlfn.IFS(AC1107="","Unknown",AC1107&lt;18,"0-17",AC1107&lt;35,"18-34",AC1107&lt;50,"35-49",AC1107&lt;65,"50-64",TRUE,"65+")</f>
        <v>50-64</v>
      </c>
      <c r="AE1107">
        <f>IFERROR(_xlfn.XLOOKUP($B1107,enrollment!$A$2:$A$801,enrollment!$O$2:$O$801),"")</f>
        <v>6789012345</v>
      </c>
      <c r="AF1107">
        <f>IFERROR(_xlfn.XLOOKUP($AE1107,providers!$B$2:$B$11,providers!$Q$2:$Q$11),"")</f>
        <v>4.0999999999999996</v>
      </c>
      <c r="AG1107" s="1">
        <f t="shared" si="17"/>
        <v>45566</v>
      </c>
    </row>
    <row r="1108" spans="1:33" x14ac:dyDescent="0.25">
      <c r="A1108" t="s">
        <v>1333</v>
      </c>
      <c r="B1108" t="s">
        <v>1330</v>
      </c>
      <c r="C1108">
        <v>6789012345</v>
      </c>
      <c r="D1108">
        <v>6789012345</v>
      </c>
      <c r="E1108" s="1">
        <v>45501</v>
      </c>
      <c r="F1108" s="1">
        <v>45501</v>
      </c>
      <c r="G1108" s="1">
        <v>45532</v>
      </c>
      <c r="H1108" t="s">
        <v>28</v>
      </c>
      <c r="I1108">
        <v>11</v>
      </c>
      <c r="J1108" t="s">
        <v>38</v>
      </c>
      <c r="K1108">
        <v>99213</v>
      </c>
      <c r="O1108">
        <v>1</v>
      </c>
      <c r="P1108">
        <v>185</v>
      </c>
      <c r="Q1108">
        <v>137.04</v>
      </c>
      <c r="R1108">
        <v>109.63</v>
      </c>
      <c r="S1108">
        <v>27.41</v>
      </c>
      <c r="T1108" t="s">
        <v>30</v>
      </c>
      <c r="X1108" t="s">
        <v>31</v>
      </c>
      <c r="Y1108" t="s">
        <v>32</v>
      </c>
      <c r="Z1108" t="s">
        <v>39</v>
      </c>
      <c r="AA1108" t="str">
        <f>IFERROR(_xlfn.XLOOKUP($J1108,avoidable_ed_reference!$A$2:$A$13,avoidable_ed_reference!$C$2:$C$13),"Not Classified")</f>
        <v>Not Classified</v>
      </c>
      <c r="AB1108" t="str">
        <f>IFERROR(_xlfn.XLOOKUP($B1108,enrollment!$A$2:$A$801,enrollment!$I$2:$I$801),"")</f>
        <v>OH</v>
      </c>
      <c r="AC1108">
        <f>IFERROR(_xlfn.XLOOKUP($B1108,enrollment!$A$2:$A$801,enrollment!$L$2:$L$801),"")</f>
        <v>57</v>
      </c>
      <c r="AD1108" t="str" cm="1">
        <f t="array" ref="AD1108">_xlfn.IFS(AC1108="","Unknown",AC1108&lt;18,"0-17",AC1108&lt;35,"18-34",AC1108&lt;50,"35-49",AC1108&lt;65,"50-64",TRUE,"65+")</f>
        <v>50-64</v>
      </c>
      <c r="AE1108">
        <f>IFERROR(_xlfn.XLOOKUP($B1108,enrollment!$A$2:$A$801,enrollment!$O$2:$O$801),"")</f>
        <v>6789012345</v>
      </c>
      <c r="AF1108">
        <f>IFERROR(_xlfn.XLOOKUP($AE1108,providers!$B$2:$B$11,providers!$Q$2:$Q$11),"")</f>
        <v>4.0999999999999996</v>
      </c>
      <c r="AG1108" s="1">
        <f t="shared" si="17"/>
        <v>45474</v>
      </c>
    </row>
    <row r="1109" spans="1:33" x14ac:dyDescent="0.25">
      <c r="A1109" t="s">
        <v>1334</v>
      </c>
      <c r="B1109" t="s">
        <v>1330</v>
      </c>
      <c r="C1109">
        <v>9012345678</v>
      </c>
      <c r="D1109">
        <v>9012345678</v>
      </c>
      <c r="E1109" s="1">
        <v>45553</v>
      </c>
      <c r="F1109" s="1">
        <v>45553</v>
      </c>
      <c r="G1109" s="1">
        <v>45582</v>
      </c>
      <c r="H1109" t="s">
        <v>67</v>
      </c>
      <c r="I1109">
        <v>21</v>
      </c>
      <c r="J1109" t="s">
        <v>80</v>
      </c>
      <c r="K1109">
        <v>99223</v>
      </c>
      <c r="O1109">
        <v>1</v>
      </c>
      <c r="P1109">
        <v>28498.97</v>
      </c>
      <c r="Q1109">
        <v>18386.43</v>
      </c>
      <c r="R1109">
        <v>14709.14</v>
      </c>
      <c r="S1109">
        <v>3677.29</v>
      </c>
      <c r="T1109" t="s">
        <v>30</v>
      </c>
      <c r="V1109">
        <v>1</v>
      </c>
      <c r="W1109" s="2" t="s">
        <v>68</v>
      </c>
      <c r="X1109" t="s">
        <v>31</v>
      </c>
      <c r="Y1109" t="s">
        <v>32</v>
      </c>
      <c r="Z1109" t="s">
        <v>69</v>
      </c>
      <c r="AA1109" t="str">
        <f>IFERROR(_xlfn.XLOOKUP($J1109,avoidable_ed_reference!$A$2:$A$13,avoidable_ed_reference!$C$2:$C$13),"Not Classified")</f>
        <v>Non-Avoidable</v>
      </c>
      <c r="AB1109" t="str">
        <f>IFERROR(_xlfn.XLOOKUP($B1109,enrollment!$A$2:$A$801,enrollment!$I$2:$I$801),"")</f>
        <v>OH</v>
      </c>
      <c r="AC1109">
        <f>IFERROR(_xlfn.XLOOKUP($B1109,enrollment!$A$2:$A$801,enrollment!$L$2:$L$801),"")</f>
        <v>57</v>
      </c>
      <c r="AD1109" t="str" cm="1">
        <f t="array" ref="AD1109">_xlfn.IFS(AC1109="","Unknown",AC1109&lt;18,"0-17",AC1109&lt;35,"18-34",AC1109&lt;50,"35-49",AC1109&lt;65,"50-64",TRUE,"65+")</f>
        <v>50-64</v>
      </c>
      <c r="AE1109">
        <f>IFERROR(_xlfn.XLOOKUP($B1109,enrollment!$A$2:$A$801,enrollment!$O$2:$O$801),"")</f>
        <v>6789012345</v>
      </c>
      <c r="AF1109">
        <f>IFERROR(_xlfn.XLOOKUP($AE1109,providers!$B$2:$B$11,providers!$Q$2:$Q$11),"")</f>
        <v>4.0999999999999996</v>
      </c>
      <c r="AG1109" s="1">
        <f t="shared" si="17"/>
        <v>45536</v>
      </c>
    </row>
    <row r="1110" spans="1:33" x14ac:dyDescent="0.25">
      <c r="A1110" t="s">
        <v>1335</v>
      </c>
      <c r="B1110" t="s">
        <v>1336</v>
      </c>
      <c r="C1110">
        <v>2233445566</v>
      </c>
      <c r="D1110">
        <v>2233445566</v>
      </c>
      <c r="E1110" s="1">
        <v>45613</v>
      </c>
      <c r="F1110" s="1">
        <v>45613</v>
      </c>
      <c r="G1110" s="1">
        <v>45633</v>
      </c>
      <c r="H1110" t="s">
        <v>28</v>
      </c>
      <c r="I1110">
        <v>23</v>
      </c>
      <c r="J1110" t="s">
        <v>55</v>
      </c>
      <c r="K1110">
        <v>99284</v>
      </c>
      <c r="O1110">
        <v>1</v>
      </c>
      <c r="P1110">
        <v>1763.5</v>
      </c>
      <c r="Q1110">
        <v>979.72</v>
      </c>
      <c r="R1110">
        <v>783.78</v>
      </c>
      <c r="S1110">
        <v>195.94</v>
      </c>
      <c r="T1110" t="s">
        <v>30</v>
      </c>
      <c r="X1110" t="s">
        <v>31</v>
      </c>
      <c r="Y1110" t="s">
        <v>32</v>
      </c>
      <c r="Z1110" t="s">
        <v>45</v>
      </c>
      <c r="AA1110" t="str">
        <f>IFERROR(_xlfn.XLOOKUP($J1110,avoidable_ed_reference!$A$2:$A$13,avoidable_ed_reference!$C$2:$C$13),"Not Classified")</f>
        <v>Potentially Avoidable</v>
      </c>
      <c r="AB1110" t="str">
        <f>IFERROR(_xlfn.XLOOKUP($B1110,enrollment!$A$2:$A$801,enrollment!$I$2:$I$801),"")</f>
        <v>TN</v>
      </c>
      <c r="AC1110">
        <f>IFERROR(_xlfn.XLOOKUP($B1110,enrollment!$A$2:$A$801,enrollment!$L$2:$L$801),"")</f>
        <v>49</v>
      </c>
      <c r="AD1110" t="str" cm="1">
        <f t="array" ref="AD1110">_xlfn.IFS(AC1110="","Unknown",AC1110&lt;18,"0-17",AC1110&lt;35,"18-34",AC1110&lt;50,"35-49",AC1110&lt;65,"50-64",TRUE,"65+")</f>
        <v>35-49</v>
      </c>
      <c r="AE1110">
        <f>IFERROR(_xlfn.XLOOKUP($B1110,enrollment!$A$2:$A$801,enrollment!$O$2:$O$801),"")</f>
        <v>7890123456</v>
      </c>
      <c r="AF1110">
        <f>IFERROR(_xlfn.XLOOKUP($AE1110,providers!$B$2:$B$11,providers!$Q$2:$Q$11),"")</f>
        <v>3.9</v>
      </c>
      <c r="AG1110" s="1">
        <f t="shared" si="17"/>
        <v>45597</v>
      </c>
    </row>
    <row r="1111" spans="1:33" x14ac:dyDescent="0.25">
      <c r="A1111" t="s">
        <v>1337</v>
      </c>
      <c r="B1111" t="s">
        <v>1336</v>
      </c>
      <c r="C1111">
        <v>7890123456</v>
      </c>
      <c r="D1111">
        <v>7890123456</v>
      </c>
      <c r="E1111" s="1">
        <v>45353</v>
      </c>
      <c r="F1111" s="1">
        <v>45353</v>
      </c>
      <c r="G1111" s="1">
        <v>45378</v>
      </c>
      <c r="H1111" t="s">
        <v>28</v>
      </c>
      <c r="I1111">
        <v>23</v>
      </c>
      <c r="J1111" t="s">
        <v>129</v>
      </c>
      <c r="K1111">
        <v>99284</v>
      </c>
      <c r="O1111">
        <v>1</v>
      </c>
      <c r="P1111">
        <v>2120.1999999999998</v>
      </c>
      <c r="Q1111">
        <v>1177.8900000000001</v>
      </c>
      <c r="R1111">
        <v>942.31</v>
      </c>
      <c r="S1111">
        <v>235.58</v>
      </c>
      <c r="T1111" t="s">
        <v>30</v>
      </c>
      <c r="X1111" t="s">
        <v>31</v>
      </c>
      <c r="Y1111" t="s">
        <v>32</v>
      </c>
      <c r="Z1111" t="s">
        <v>45</v>
      </c>
      <c r="AA1111" t="str">
        <f>IFERROR(_xlfn.XLOOKUP($J1111,avoidable_ed_reference!$A$2:$A$13,avoidable_ed_reference!$C$2:$C$13),"Not Classified")</f>
        <v>Potentially Avoidable</v>
      </c>
      <c r="AB1111" t="str">
        <f>IFERROR(_xlfn.XLOOKUP($B1111,enrollment!$A$2:$A$801,enrollment!$I$2:$I$801),"")</f>
        <v>TN</v>
      </c>
      <c r="AC1111">
        <f>IFERROR(_xlfn.XLOOKUP($B1111,enrollment!$A$2:$A$801,enrollment!$L$2:$L$801),"")</f>
        <v>49</v>
      </c>
      <c r="AD1111" t="str" cm="1">
        <f t="array" ref="AD1111">_xlfn.IFS(AC1111="","Unknown",AC1111&lt;18,"0-17",AC1111&lt;35,"18-34",AC1111&lt;50,"35-49",AC1111&lt;65,"50-64",TRUE,"65+")</f>
        <v>35-49</v>
      </c>
      <c r="AE1111">
        <f>IFERROR(_xlfn.XLOOKUP($B1111,enrollment!$A$2:$A$801,enrollment!$O$2:$O$801),"")</f>
        <v>7890123456</v>
      </c>
      <c r="AF1111">
        <f>IFERROR(_xlfn.XLOOKUP($AE1111,providers!$B$2:$B$11,providers!$Q$2:$Q$11),"")</f>
        <v>3.9</v>
      </c>
      <c r="AG1111" s="1">
        <f t="shared" si="17"/>
        <v>45352</v>
      </c>
    </row>
    <row r="1112" spans="1:33" x14ac:dyDescent="0.25">
      <c r="A1112" t="s">
        <v>1338</v>
      </c>
      <c r="B1112" t="s">
        <v>1336</v>
      </c>
      <c r="C1112">
        <v>9012345678</v>
      </c>
      <c r="D1112">
        <v>9012345678</v>
      </c>
      <c r="E1112" s="1">
        <v>45638</v>
      </c>
      <c r="F1112" s="1">
        <v>45638</v>
      </c>
      <c r="G1112" s="1">
        <v>45656</v>
      </c>
      <c r="H1112" t="s">
        <v>67</v>
      </c>
      <c r="I1112">
        <v>21</v>
      </c>
      <c r="J1112" t="s">
        <v>99</v>
      </c>
      <c r="K1112">
        <v>99223</v>
      </c>
      <c r="O1112">
        <v>1</v>
      </c>
      <c r="P1112">
        <v>33002.230000000003</v>
      </c>
      <c r="Q1112">
        <v>21291.759999999998</v>
      </c>
      <c r="R1112">
        <v>17033.41</v>
      </c>
      <c r="S1112">
        <v>4258.3500000000004</v>
      </c>
      <c r="T1112" t="s">
        <v>30</v>
      </c>
      <c r="V1112">
        <v>1</v>
      </c>
      <c r="W1112" s="2" t="s">
        <v>68</v>
      </c>
      <c r="X1112" t="s">
        <v>31</v>
      </c>
      <c r="Y1112" t="s">
        <v>32</v>
      </c>
      <c r="Z1112" t="s">
        <v>69</v>
      </c>
      <c r="AA1112" t="str">
        <f>IFERROR(_xlfn.XLOOKUP($J1112,avoidable_ed_reference!$A$2:$A$13,avoidable_ed_reference!$C$2:$C$13),"Not Classified")</f>
        <v>Not Classified</v>
      </c>
      <c r="AB1112" t="str">
        <f>IFERROR(_xlfn.XLOOKUP($B1112,enrollment!$A$2:$A$801,enrollment!$I$2:$I$801),"")</f>
        <v>TN</v>
      </c>
      <c r="AC1112">
        <f>IFERROR(_xlfn.XLOOKUP($B1112,enrollment!$A$2:$A$801,enrollment!$L$2:$L$801),"")</f>
        <v>49</v>
      </c>
      <c r="AD1112" t="str" cm="1">
        <f t="array" ref="AD1112">_xlfn.IFS(AC1112="","Unknown",AC1112&lt;18,"0-17",AC1112&lt;35,"18-34",AC1112&lt;50,"35-49",AC1112&lt;65,"50-64",TRUE,"65+")</f>
        <v>35-49</v>
      </c>
      <c r="AE1112">
        <f>IFERROR(_xlfn.XLOOKUP($B1112,enrollment!$A$2:$A$801,enrollment!$O$2:$O$801),"")</f>
        <v>7890123456</v>
      </c>
      <c r="AF1112">
        <f>IFERROR(_xlfn.XLOOKUP($AE1112,providers!$B$2:$B$11,providers!$Q$2:$Q$11),"")</f>
        <v>3.9</v>
      </c>
      <c r="AG1112" s="1">
        <f t="shared" si="17"/>
        <v>45627</v>
      </c>
    </row>
    <row r="1113" spans="1:33" x14ac:dyDescent="0.25">
      <c r="A1113" t="s">
        <v>1339</v>
      </c>
      <c r="B1113" t="s">
        <v>1340</v>
      </c>
      <c r="C1113">
        <v>8901234567</v>
      </c>
      <c r="D1113">
        <v>8901234567</v>
      </c>
      <c r="E1113" s="1">
        <v>45408</v>
      </c>
      <c r="F1113" s="1">
        <v>45408</v>
      </c>
      <c r="G1113" s="1">
        <v>45440</v>
      </c>
      <c r="H1113" t="s">
        <v>28</v>
      </c>
      <c r="I1113">
        <v>23</v>
      </c>
      <c r="J1113" t="s">
        <v>29</v>
      </c>
      <c r="K1113">
        <v>99284</v>
      </c>
      <c r="O1113">
        <v>1</v>
      </c>
      <c r="P1113">
        <v>2149.4299999999998</v>
      </c>
      <c r="Q1113">
        <v>1194.1300000000001</v>
      </c>
      <c r="R1113">
        <v>955.3</v>
      </c>
      <c r="S1113">
        <v>238.83</v>
      </c>
      <c r="T1113" t="s">
        <v>30</v>
      </c>
      <c r="X1113" t="s">
        <v>31</v>
      </c>
      <c r="Y1113" t="s">
        <v>32</v>
      </c>
      <c r="Z1113" t="s">
        <v>45</v>
      </c>
      <c r="AA1113" t="str">
        <f>IFERROR(_xlfn.XLOOKUP($J1113,avoidable_ed_reference!$A$2:$A$13,avoidable_ed_reference!$C$2:$C$13),"Not Classified")</f>
        <v>Potentially Avoidable</v>
      </c>
      <c r="AB1113" t="str">
        <f>IFERROR(_xlfn.XLOOKUP($B1113,enrollment!$A$2:$A$801,enrollment!$I$2:$I$801),"")</f>
        <v>TN</v>
      </c>
      <c r="AC1113">
        <f>IFERROR(_xlfn.XLOOKUP($B1113,enrollment!$A$2:$A$801,enrollment!$L$2:$L$801),"")</f>
        <v>30</v>
      </c>
      <c r="AD1113" t="str" cm="1">
        <f t="array" ref="AD1113">_xlfn.IFS(AC1113="","Unknown",AC1113&lt;18,"0-17",AC1113&lt;35,"18-34",AC1113&lt;50,"35-49",AC1113&lt;65,"50-64",TRUE,"65+")</f>
        <v>18-34</v>
      </c>
      <c r="AE1113">
        <f>IFERROR(_xlfn.XLOOKUP($B1113,enrollment!$A$2:$A$801,enrollment!$O$2:$O$801),"")</f>
        <v>2233445566</v>
      </c>
      <c r="AF1113">
        <f>IFERROR(_xlfn.XLOOKUP($AE1113,providers!$B$2:$B$11,providers!$Q$2:$Q$11),"")</f>
        <v>3.5</v>
      </c>
      <c r="AG1113" s="1">
        <f t="shared" si="17"/>
        <v>45383</v>
      </c>
    </row>
    <row r="1114" spans="1:33" x14ac:dyDescent="0.25">
      <c r="A1114" t="s">
        <v>1341</v>
      </c>
      <c r="B1114" t="s">
        <v>1340</v>
      </c>
      <c r="C1114">
        <v>2233445566</v>
      </c>
      <c r="D1114">
        <v>2233445566</v>
      </c>
      <c r="E1114" s="1">
        <v>45553</v>
      </c>
      <c r="F1114" s="1">
        <v>45553</v>
      </c>
      <c r="G1114" s="1">
        <v>45585</v>
      </c>
      <c r="H1114" t="s">
        <v>28</v>
      </c>
      <c r="I1114">
        <v>11</v>
      </c>
      <c r="J1114" t="s">
        <v>38</v>
      </c>
      <c r="K1114">
        <v>99213</v>
      </c>
      <c r="O1114">
        <v>1</v>
      </c>
      <c r="P1114">
        <v>228.69</v>
      </c>
      <c r="Q1114">
        <v>169.4</v>
      </c>
      <c r="R1114">
        <v>135.52000000000001</v>
      </c>
      <c r="S1114">
        <v>33.880000000000003</v>
      </c>
      <c r="T1114" t="s">
        <v>30</v>
      </c>
      <c r="X1114" t="s">
        <v>31</v>
      </c>
      <c r="Y1114" t="s">
        <v>32</v>
      </c>
      <c r="Z1114" t="s">
        <v>39</v>
      </c>
      <c r="AA1114" t="str">
        <f>IFERROR(_xlfn.XLOOKUP($J1114,avoidable_ed_reference!$A$2:$A$13,avoidable_ed_reference!$C$2:$C$13),"Not Classified")</f>
        <v>Not Classified</v>
      </c>
      <c r="AB1114" t="str">
        <f>IFERROR(_xlfn.XLOOKUP($B1114,enrollment!$A$2:$A$801,enrollment!$I$2:$I$801),"")</f>
        <v>TN</v>
      </c>
      <c r="AC1114">
        <f>IFERROR(_xlfn.XLOOKUP($B1114,enrollment!$A$2:$A$801,enrollment!$L$2:$L$801),"")</f>
        <v>30</v>
      </c>
      <c r="AD1114" t="str" cm="1">
        <f t="array" ref="AD1114">_xlfn.IFS(AC1114="","Unknown",AC1114&lt;18,"0-17",AC1114&lt;35,"18-34",AC1114&lt;50,"35-49",AC1114&lt;65,"50-64",TRUE,"65+")</f>
        <v>18-34</v>
      </c>
      <c r="AE1114">
        <f>IFERROR(_xlfn.XLOOKUP($B1114,enrollment!$A$2:$A$801,enrollment!$O$2:$O$801),"")</f>
        <v>2233445566</v>
      </c>
      <c r="AF1114">
        <f>IFERROR(_xlfn.XLOOKUP($AE1114,providers!$B$2:$B$11,providers!$Q$2:$Q$11),"")</f>
        <v>3.5</v>
      </c>
      <c r="AG1114" s="1">
        <f t="shared" si="17"/>
        <v>45536</v>
      </c>
    </row>
    <row r="1115" spans="1:33" x14ac:dyDescent="0.25">
      <c r="A1115" t="s">
        <v>1342</v>
      </c>
      <c r="B1115" t="s">
        <v>1340</v>
      </c>
      <c r="C1115">
        <v>2233445566</v>
      </c>
      <c r="D1115">
        <v>2233445566</v>
      </c>
      <c r="E1115" s="1">
        <v>45592</v>
      </c>
      <c r="F1115" s="1">
        <v>45592</v>
      </c>
      <c r="G1115" s="1">
        <v>45622</v>
      </c>
      <c r="H1115" t="s">
        <v>28</v>
      </c>
      <c r="I1115">
        <v>11</v>
      </c>
      <c r="J1115" t="s">
        <v>38</v>
      </c>
      <c r="K1115">
        <v>99213</v>
      </c>
      <c r="O1115">
        <v>1</v>
      </c>
      <c r="P1115">
        <v>200.31</v>
      </c>
      <c r="Q1115">
        <v>148.38</v>
      </c>
      <c r="R1115">
        <v>118.7</v>
      </c>
      <c r="S1115">
        <v>29.68</v>
      </c>
      <c r="T1115" t="s">
        <v>30</v>
      </c>
      <c r="X1115" t="s">
        <v>31</v>
      </c>
      <c r="Y1115" t="s">
        <v>32</v>
      </c>
      <c r="Z1115" t="s">
        <v>39</v>
      </c>
      <c r="AA1115" t="str">
        <f>IFERROR(_xlfn.XLOOKUP($J1115,avoidable_ed_reference!$A$2:$A$13,avoidable_ed_reference!$C$2:$C$13),"Not Classified")</f>
        <v>Not Classified</v>
      </c>
      <c r="AB1115" t="str">
        <f>IFERROR(_xlfn.XLOOKUP($B1115,enrollment!$A$2:$A$801,enrollment!$I$2:$I$801),"")</f>
        <v>TN</v>
      </c>
      <c r="AC1115">
        <f>IFERROR(_xlfn.XLOOKUP($B1115,enrollment!$A$2:$A$801,enrollment!$L$2:$L$801),"")</f>
        <v>30</v>
      </c>
      <c r="AD1115" t="str" cm="1">
        <f t="array" ref="AD1115">_xlfn.IFS(AC1115="","Unknown",AC1115&lt;18,"0-17",AC1115&lt;35,"18-34",AC1115&lt;50,"35-49",AC1115&lt;65,"50-64",TRUE,"65+")</f>
        <v>18-34</v>
      </c>
      <c r="AE1115">
        <f>IFERROR(_xlfn.XLOOKUP($B1115,enrollment!$A$2:$A$801,enrollment!$O$2:$O$801),"")</f>
        <v>2233445566</v>
      </c>
      <c r="AF1115">
        <f>IFERROR(_xlfn.XLOOKUP($AE1115,providers!$B$2:$B$11,providers!$Q$2:$Q$11),"")</f>
        <v>3.5</v>
      </c>
      <c r="AG1115" s="1">
        <f t="shared" si="17"/>
        <v>45566</v>
      </c>
    </row>
    <row r="1116" spans="1:33" x14ac:dyDescent="0.25">
      <c r="A1116" t="s">
        <v>1343</v>
      </c>
      <c r="B1116" t="s">
        <v>1340</v>
      </c>
      <c r="C1116">
        <v>2233445566</v>
      </c>
      <c r="D1116">
        <v>2233445566</v>
      </c>
      <c r="E1116" s="1">
        <v>45293</v>
      </c>
      <c r="F1116" s="1">
        <v>45293</v>
      </c>
      <c r="G1116" s="1">
        <v>45326</v>
      </c>
      <c r="H1116" t="s">
        <v>28</v>
      </c>
      <c r="I1116">
        <v>11</v>
      </c>
      <c r="J1116" t="s">
        <v>47</v>
      </c>
      <c r="K1116">
        <v>99213</v>
      </c>
      <c r="O1116">
        <v>1</v>
      </c>
      <c r="P1116">
        <v>186.64</v>
      </c>
      <c r="Q1116">
        <v>138.25</v>
      </c>
      <c r="R1116">
        <v>110.6</v>
      </c>
      <c r="S1116">
        <v>27.65</v>
      </c>
      <c r="T1116" t="s">
        <v>30</v>
      </c>
      <c r="X1116" t="s">
        <v>31</v>
      </c>
      <c r="Y1116" t="s">
        <v>32</v>
      </c>
      <c r="Z1116" t="s">
        <v>39</v>
      </c>
      <c r="AA1116" t="str">
        <f>IFERROR(_xlfn.XLOOKUP($J1116,avoidable_ed_reference!$A$2:$A$13,avoidable_ed_reference!$C$2:$C$13),"Not Classified")</f>
        <v>Not Classified</v>
      </c>
      <c r="AB1116" t="str">
        <f>IFERROR(_xlfn.XLOOKUP($B1116,enrollment!$A$2:$A$801,enrollment!$I$2:$I$801),"")</f>
        <v>TN</v>
      </c>
      <c r="AC1116">
        <f>IFERROR(_xlfn.XLOOKUP($B1116,enrollment!$A$2:$A$801,enrollment!$L$2:$L$801),"")</f>
        <v>30</v>
      </c>
      <c r="AD1116" t="str" cm="1">
        <f t="array" ref="AD1116">_xlfn.IFS(AC1116="","Unknown",AC1116&lt;18,"0-17",AC1116&lt;35,"18-34",AC1116&lt;50,"35-49",AC1116&lt;65,"50-64",TRUE,"65+")</f>
        <v>18-34</v>
      </c>
      <c r="AE1116">
        <f>IFERROR(_xlfn.XLOOKUP($B1116,enrollment!$A$2:$A$801,enrollment!$O$2:$O$801),"")</f>
        <v>2233445566</v>
      </c>
      <c r="AF1116">
        <f>IFERROR(_xlfn.XLOOKUP($AE1116,providers!$B$2:$B$11,providers!$Q$2:$Q$11),"")</f>
        <v>3.5</v>
      </c>
      <c r="AG1116" s="1">
        <f t="shared" si="17"/>
        <v>45292</v>
      </c>
    </row>
    <row r="1117" spans="1:33" x14ac:dyDescent="0.25">
      <c r="A1117" t="s">
        <v>1344</v>
      </c>
      <c r="B1117" t="s">
        <v>1340</v>
      </c>
      <c r="C1117">
        <v>8901234567</v>
      </c>
      <c r="D1117">
        <v>8901234567</v>
      </c>
      <c r="E1117" s="1">
        <v>45577</v>
      </c>
      <c r="F1117" s="1">
        <v>45577</v>
      </c>
      <c r="G1117" s="1">
        <v>45609</v>
      </c>
      <c r="H1117" t="s">
        <v>28</v>
      </c>
      <c r="I1117">
        <v>23</v>
      </c>
      <c r="J1117" t="s">
        <v>77</v>
      </c>
      <c r="K1117">
        <v>99284</v>
      </c>
      <c r="O1117">
        <v>1</v>
      </c>
      <c r="P1117">
        <v>1861.67</v>
      </c>
      <c r="Q1117">
        <v>1034.26</v>
      </c>
      <c r="R1117">
        <v>827.41</v>
      </c>
      <c r="S1117">
        <v>206.85</v>
      </c>
      <c r="T1117" t="s">
        <v>30</v>
      </c>
      <c r="X1117" t="s">
        <v>31</v>
      </c>
      <c r="Y1117" t="s">
        <v>32</v>
      </c>
      <c r="Z1117" t="s">
        <v>45</v>
      </c>
      <c r="AA1117" t="str">
        <f>IFERROR(_xlfn.XLOOKUP($J1117,avoidable_ed_reference!$A$2:$A$13,avoidable_ed_reference!$C$2:$C$13),"Not Classified")</f>
        <v>Avoidable</v>
      </c>
      <c r="AB1117" t="str">
        <f>IFERROR(_xlfn.XLOOKUP($B1117,enrollment!$A$2:$A$801,enrollment!$I$2:$I$801),"")</f>
        <v>TN</v>
      </c>
      <c r="AC1117">
        <f>IFERROR(_xlfn.XLOOKUP($B1117,enrollment!$A$2:$A$801,enrollment!$L$2:$L$801),"")</f>
        <v>30</v>
      </c>
      <c r="AD1117" t="str" cm="1">
        <f t="array" ref="AD1117">_xlfn.IFS(AC1117="","Unknown",AC1117&lt;18,"0-17",AC1117&lt;35,"18-34",AC1117&lt;50,"35-49",AC1117&lt;65,"50-64",TRUE,"65+")</f>
        <v>18-34</v>
      </c>
      <c r="AE1117">
        <f>IFERROR(_xlfn.XLOOKUP($B1117,enrollment!$A$2:$A$801,enrollment!$O$2:$O$801),"")</f>
        <v>2233445566</v>
      </c>
      <c r="AF1117">
        <f>IFERROR(_xlfn.XLOOKUP($AE1117,providers!$B$2:$B$11,providers!$Q$2:$Q$11),"")</f>
        <v>3.5</v>
      </c>
      <c r="AG1117" s="1">
        <f t="shared" si="17"/>
        <v>45566</v>
      </c>
    </row>
    <row r="1118" spans="1:33" x14ac:dyDescent="0.25">
      <c r="A1118" t="s">
        <v>1345</v>
      </c>
      <c r="B1118" t="s">
        <v>1340</v>
      </c>
      <c r="C1118">
        <v>8901234567</v>
      </c>
      <c r="D1118">
        <v>8901234567</v>
      </c>
      <c r="E1118" s="1">
        <v>45617</v>
      </c>
      <c r="F1118" s="1">
        <v>45617</v>
      </c>
      <c r="G1118" s="1">
        <v>45651</v>
      </c>
      <c r="H1118" t="s">
        <v>28</v>
      </c>
      <c r="I1118">
        <v>23</v>
      </c>
      <c r="J1118" t="s">
        <v>55</v>
      </c>
      <c r="K1118">
        <v>99284</v>
      </c>
      <c r="O1118">
        <v>1</v>
      </c>
      <c r="P1118">
        <v>1887.26</v>
      </c>
      <c r="Q1118">
        <v>1048.48</v>
      </c>
      <c r="R1118">
        <v>838.78</v>
      </c>
      <c r="S1118">
        <v>209.7</v>
      </c>
      <c r="T1118" t="s">
        <v>30</v>
      </c>
      <c r="X1118" t="s">
        <v>31</v>
      </c>
      <c r="Y1118" t="s">
        <v>32</v>
      </c>
      <c r="Z1118" t="s">
        <v>45</v>
      </c>
      <c r="AA1118" t="str">
        <f>IFERROR(_xlfn.XLOOKUP($J1118,avoidable_ed_reference!$A$2:$A$13,avoidable_ed_reference!$C$2:$C$13),"Not Classified")</f>
        <v>Potentially Avoidable</v>
      </c>
      <c r="AB1118" t="str">
        <f>IFERROR(_xlfn.XLOOKUP($B1118,enrollment!$A$2:$A$801,enrollment!$I$2:$I$801),"")</f>
        <v>TN</v>
      </c>
      <c r="AC1118">
        <f>IFERROR(_xlfn.XLOOKUP($B1118,enrollment!$A$2:$A$801,enrollment!$L$2:$L$801),"")</f>
        <v>30</v>
      </c>
      <c r="AD1118" t="str" cm="1">
        <f t="array" ref="AD1118">_xlfn.IFS(AC1118="","Unknown",AC1118&lt;18,"0-17",AC1118&lt;35,"18-34",AC1118&lt;50,"35-49",AC1118&lt;65,"50-64",TRUE,"65+")</f>
        <v>18-34</v>
      </c>
      <c r="AE1118">
        <f>IFERROR(_xlfn.XLOOKUP($B1118,enrollment!$A$2:$A$801,enrollment!$O$2:$O$801),"")</f>
        <v>2233445566</v>
      </c>
      <c r="AF1118">
        <f>IFERROR(_xlfn.XLOOKUP($AE1118,providers!$B$2:$B$11,providers!$Q$2:$Q$11),"")</f>
        <v>3.5</v>
      </c>
      <c r="AG1118" s="1">
        <f t="shared" si="17"/>
        <v>45597</v>
      </c>
    </row>
    <row r="1119" spans="1:33" x14ac:dyDescent="0.25">
      <c r="A1119" t="s">
        <v>1346</v>
      </c>
      <c r="B1119" t="s">
        <v>1340</v>
      </c>
      <c r="C1119">
        <v>3456789012</v>
      </c>
      <c r="D1119">
        <v>3456789012</v>
      </c>
      <c r="E1119" s="1">
        <v>45561</v>
      </c>
      <c r="F1119" s="1">
        <v>45561</v>
      </c>
      <c r="G1119" s="1">
        <v>45587</v>
      </c>
      <c r="H1119" t="s">
        <v>28</v>
      </c>
      <c r="I1119">
        <v>23</v>
      </c>
      <c r="J1119" t="s">
        <v>93</v>
      </c>
      <c r="K1119">
        <v>99284</v>
      </c>
      <c r="O1119">
        <v>1</v>
      </c>
      <c r="P1119">
        <v>1941.91</v>
      </c>
      <c r="Q1119">
        <v>1078.8399999999999</v>
      </c>
      <c r="R1119">
        <v>863.07</v>
      </c>
      <c r="S1119">
        <v>215.77</v>
      </c>
      <c r="T1119" t="s">
        <v>30</v>
      </c>
      <c r="X1119" t="s">
        <v>31</v>
      </c>
      <c r="Y1119" t="s">
        <v>32</v>
      </c>
      <c r="Z1119" t="s">
        <v>45</v>
      </c>
      <c r="AA1119" t="str">
        <f>IFERROR(_xlfn.XLOOKUP($J1119,avoidable_ed_reference!$A$2:$A$13,avoidable_ed_reference!$C$2:$C$13),"Not Classified")</f>
        <v>Avoidable</v>
      </c>
      <c r="AB1119" t="str">
        <f>IFERROR(_xlfn.XLOOKUP($B1119,enrollment!$A$2:$A$801,enrollment!$I$2:$I$801),"")</f>
        <v>TN</v>
      </c>
      <c r="AC1119">
        <f>IFERROR(_xlfn.XLOOKUP($B1119,enrollment!$A$2:$A$801,enrollment!$L$2:$L$801),"")</f>
        <v>30</v>
      </c>
      <c r="AD1119" t="str" cm="1">
        <f t="array" ref="AD1119">_xlfn.IFS(AC1119="","Unknown",AC1119&lt;18,"0-17",AC1119&lt;35,"18-34",AC1119&lt;50,"35-49",AC1119&lt;65,"50-64",TRUE,"65+")</f>
        <v>18-34</v>
      </c>
      <c r="AE1119">
        <f>IFERROR(_xlfn.XLOOKUP($B1119,enrollment!$A$2:$A$801,enrollment!$O$2:$O$801),"")</f>
        <v>2233445566</v>
      </c>
      <c r="AF1119">
        <f>IFERROR(_xlfn.XLOOKUP($AE1119,providers!$B$2:$B$11,providers!$Q$2:$Q$11),"")</f>
        <v>3.5</v>
      </c>
      <c r="AG1119" s="1">
        <f t="shared" si="17"/>
        <v>45536</v>
      </c>
    </row>
    <row r="1120" spans="1:33" x14ac:dyDescent="0.25">
      <c r="A1120" t="s">
        <v>1347</v>
      </c>
      <c r="B1120" t="s">
        <v>1340</v>
      </c>
      <c r="C1120">
        <v>8901234567</v>
      </c>
      <c r="D1120">
        <v>8901234567</v>
      </c>
      <c r="E1120" s="1">
        <v>45456</v>
      </c>
      <c r="F1120" s="1">
        <v>45456</v>
      </c>
      <c r="G1120" s="1">
        <v>45485</v>
      </c>
      <c r="H1120" t="s">
        <v>28</v>
      </c>
      <c r="I1120">
        <v>23</v>
      </c>
      <c r="J1120" t="s">
        <v>29</v>
      </c>
      <c r="K1120">
        <v>99284</v>
      </c>
      <c r="O1120">
        <v>1</v>
      </c>
      <c r="P1120">
        <v>2297.36</v>
      </c>
      <c r="Q1120">
        <v>1276.31</v>
      </c>
      <c r="R1120">
        <v>1021.05</v>
      </c>
      <c r="S1120">
        <v>255.26</v>
      </c>
      <c r="T1120" t="s">
        <v>30</v>
      </c>
      <c r="X1120" t="s">
        <v>31</v>
      </c>
      <c r="Y1120" t="s">
        <v>32</v>
      </c>
      <c r="Z1120" t="s">
        <v>45</v>
      </c>
      <c r="AA1120" t="str">
        <f>IFERROR(_xlfn.XLOOKUP($J1120,avoidable_ed_reference!$A$2:$A$13,avoidable_ed_reference!$C$2:$C$13),"Not Classified")</f>
        <v>Potentially Avoidable</v>
      </c>
      <c r="AB1120" t="str">
        <f>IFERROR(_xlfn.XLOOKUP($B1120,enrollment!$A$2:$A$801,enrollment!$I$2:$I$801),"")</f>
        <v>TN</v>
      </c>
      <c r="AC1120">
        <f>IFERROR(_xlfn.XLOOKUP($B1120,enrollment!$A$2:$A$801,enrollment!$L$2:$L$801),"")</f>
        <v>30</v>
      </c>
      <c r="AD1120" t="str" cm="1">
        <f t="array" ref="AD1120">_xlfn.IFS(AC1120="","Unknown",AC1120&lt;18,"0-17",AC1120&lt;35,"18-34",AC1120&lt;50,"35-49",AC1120&lt;65,"50-64",TRUE,"65+")</f>
        <v>18-34</v>
      </c>
      <c r="AE1120">
        <f>IFERROR(_xlfn.XLOOKUP($B1120,enrollment!$A$2:$A$801,enrollment!$O$2:$O$801),"")</f>
        <v>2233445566</v>
      </c>
      <c r="AF1120">
        <f>IFERROR(_xlfn.XLOOKUP($AE1120,providers!$B$2:$B$11,providers!$Q$2:$Q$11),"")</f>
        <v>3.5</v>
      </c>
      <c r="AG1120" s="1">
        <f t="shared" si="17"/>
        <v>45444</v>
      </c>
    </row>
    <row r="1121" spans="1:33" x14ac:dyDescent="0.25">
      <c r="A1121" t="s">
        <v>1348</v>
      </c>
      <c r="B1121" t="s">
        <v>1340</v>
      </c>
      <c r="C1121">
        <v>2233445566</v>
      </c>
      <c r="D1121">
        <v>2233445566</v>
      </c>
      <c r="E1121" s="1">
        <v>45442</v>
      </c>
      <c r="F1121" s="1">
        <v>45442</v>
      </c>
      <c r="G1121" s="1">
        <v>45470</v>
      </c>
      <c r="H1121" t="s">
        <v>28</v>
      </c>
      <c r="I1121">
        <v>11</v>
      </c>
      <c r="J1121" t="s">
        <v>35</v>
      </c>
      <c r="K1121">
        <v>99213</v>
      </c>
      <c r="O1121">
        <v>1</v>
      </c>
      <c r="P1121">
        <v>237.34</v>
      </c>
      <c r="Q1121">
        <v>175.81</v>
      </c>
      <c r="R1121">
        <v>140.65</v>
      </c>
      <c r="S1121">
        <v>35.159999999999997</v>
      </c>
      <c r="T1121" t="s">
        <v>30</v>
      </c>
      <c r="X1121" t="s">
        <v>31</v>
      </c>
      <c r="Y1121" t="s">
        <v>32</v>
      </c>
      <c r="Z1121" t="s">
        <v>39</v>
      </c>
      <c r="AA1121" t="str">
        <f>IFERROR(_xlfn.XLOOKUP($J1121,avoidable_ed_reference!$A$2:$A$13,avoidable_ed_reference!$C$2:$C$13),"Not Classified")</f>
        <v>Avoidable</v>
      </c>
      <c r="AB1121" t="str">
        <f>IFERROR(_xlfn.XLOOKUP($B1121,enrollment!$A$2:$A$801,enrollment!$I$2:$I$801),"")</f>
        <v>TN</v>
      </c>
      <c r="AC1121">
        <f>IFERROR(_xlfn.XLOOKUP($B1121,enrollment!$A$2:$A$801,enrollment!$L$2:$L$801),"")</f>
        <v>30</v>
      </c>
      <c r="AD1121" t="str" cm="1">
        <f t="array" ref="AD1121">_xlfn.IFS(AC1121="","Unknown",AC1121&lt;18,"0-17",AC1121&lt;35,"18-34",AC1121&lt;50,"35-49",AC1121&lt;65,"50-64",TRUE,"65+")</f>
        <v>18-34</v>
      </c>
      <c r="AE1121">
        <f>IFERROR(_xlfn.XLOOKUP($B1121,enrollment!$A$2:$A$801,enrollment!$O$2:$O$801),"")</f>
        <v>2233445566</v>
      </c>
      <c r="AF1121">
        <f>IFERROR(_xlfn.XLOOKUP($AE1121,providers!$B$2:$B$11,providers!$Q$2:$Q$11),"")</f>
        <v>3.5</v>
      </c>
      <c r="AG1121" s="1">
        <f t="shared" si="17"/>
        <v>45413</v>
      </c>
    </row>
    <row r="1122" spans="1:33" x14ac:dyDescent="0.25">
      <c r="A1122" t="s">
        <v>1349</v>
      </c>
      <c r="B1122" t="s">
        <v>1350</v>
      </c>
      <c r="C1122">
        <v>9012345678</v>
      </c>
      <c r="D1122">
        <v>9012345678</v>
      </c>
      <c r="E1122" s="1">
        <v>45456</v>
      </c>
      <c r="F1122" s="1">
        <v>45456</v>
      </c>
      <c r="G1122" s="1">
        <v>45470</v>
      </c>
      <c r="H1122" t="s">
        <v>28</v>
      </c>
      <c r="I1122">
        <v>23</v>
      </c>
      <c r="J1122" t="s">
        <v>80</v>
      </c>
      <c r="K1122">
        <v>99284</v>
      </c>
      <c r="O1122">
        <v>1</v>
      </c>
      <c r="P1122">
        <v>2464.29</v>
      </c>
      <c r="Q1122">
        <v>1369.05</v>
      </c>
      <c r="R1122">
        <v>1095.24</v>
      </c>
      <c r="S1122">
        <v>273.81</v>
      </c>
      <c r="T1122" t="s">
        <v>30</v>
      </c>
      <c r="X1122" t="s">
        <v>146</v>
      </c>
      <c r="Y1122" t="s">
        <v>147</v>
      </c>
      <c r="Z1122" t="s">
        <v>45</v>
      </c>
      <c r="AA1122" t="str">
        <f>IFERROR(_xlfn.XLOOKUP($J1122,avoidable_ed_reference!$A$2:$A$13,avoidable_ed_reference!$C$2:$C$13),"Not Classified")</f>
        <v>Non-Avoidable</v>
      </c>
      <c r="AB1122" t="str">
        <f>IFERROR(_xlfn.XLOOKUP($B1122,enrollment!$A$2:$A$801,enrollment!$I$2:$I$801),"")</f>
        <v>OH</v>
      </c>
      <c r="AC1122">
        <f>IFERROR(_xlfn.XLOOKUP($B1122,enrollment!$A$2:$A$801,enrollment!$L$2:$L$801),"")</f>
        <v>71</v>
      </c>
      <c r="AD1122" t="str" cm="1">
        <f t="array" ref="AD1122">_xlfn.IFS(AC1122="","Unknown",AC1122&lt;18,"0-17",AC1122&lt;35,"18-34",AC1122&lt;50,"35-49",AC1122&lt;65,"50-64",TRUE,"65+")</f>
        <v>65+</v>
      </c>
      <c r="AE1122">
        <f>IFERROR(_xlfn.XLOOKUP($B1122,enrollment!$A$2:$A$801,enrollment!$O$2:$O$801),"")</f>
        <v>2345678901</v>
      </c>
      <c r="AF1122">
        <f>IFERROR(_xlfn.XLOOKUP($AE1122,providers!$B$2:$B$11,providers!$Q$2:$Q$11),"")</f>
        <v>4.2</v>
      </c>
      <c r="AG1122" s="1">
        <f t="shared" si="17"/>
        <v>45444</v>
      </c>
    </row>
    <row r="1123" spans="1:33" x14ac:dyDescent="0.25">
      <c r="A1123" t="s">
        <v>1351</v>
      </c>
      <c r="B1123" t="s">
        <v>1350</v>
      </c>
      <c r="C1123">
        <v>2345678901</v>
      </c>
      <c r="D1123">
        <v>2345678901</v>
      </c>
      <c r="E1123" s="1">
        <v>45468</v>
      </c>
      <c r="F1123" s="1">
        <v>45468</v>
      </c>
      <c r="G1123" s="1">
        <v>45487</v>
      </c>
      <c r="H1123" t="s">
        <v>59</v>
      </c>
      <c r="J1123" t="s">
        <v>99</v>
      </c>
      <c r="L1123" s="2" t="s">
        <v>151</v>
      </c>
      <c r="M1123" t="s">
        <v>152</v>
      </c>
      <c r="N1123" t="s">
        <v>153</v>
      </c>
      <c r="O1123">
        <v>1</v>
      </c>
      <c r="P1123">
        <v>1131.97</v>
      </c>
      <c r="Q1123">
        <v>1029.06</v>
      </c>
      <c r="R1123">
        <v>823.25</v>
      </c>
      <c r="S1123">
        <v>205.81</v>
      </c>
      <c r="T1123" t="s">
        <v>30</v>
      </c>
      <c r="X1123" t="s">
        <v>146</v>
      </c>
      <c r="Y1123" t="s">
        <v>147</v>
      </c>
      <c r="Z1123" t="s">
        <v>64</v>
      </c>
      <c r="AA1123" t="str">
        <f>IFERROR(_xlfn.XLOOKUP($J1123,avoidable_ed_reference!$A$2:$A$13,avoidable_ed_reference!$C$2:$C$13),"Not Classified")</f>
        <v>Not Classified</v>
      </c>
      <c r="AB1123" t="str">
        <f>IFERROR(_xlfn.XLOOKUP($B1123,enrollment!$A$2:$A$801,enrollment!$I$2:$I$801),"")</f>
        <v>OH</v>
      </c>
      <c r="AC1123">
        <f>IFERROR(_xlfn.XLOOKUP($B1123,enrollment!$A$2:$A$801,enrollment!$L$2:$L$801),"")</f>
        <v>71</v>
      </c>
      <c r="AD1123" t="str" cm="1">
        <f t="array" ref="AD1123">_xlfn.IFS(AC1123="","Unknown",AC1123&lt;18,"0-17",AC1123&lt;35,"18-34",AC1123&lt;50,"35-49",AC1123&lt;65,"50-64",TRUE,"65+")</f>
        <v>65+</v>
      </c>
      <c r="AE1123">
        <f>IFERROR(_xlfn.XLOOKUP($B1123,enrollment!$A$2:$A$801,enrollment!$O$2:$O$801),"")</f>
        <v>2345678901</v>
      </c>
      <c r="AF1123">
        <f>IFERROR(_xlfn.XLOOKUP($AE1123,providers!$B$2:$B$11,providers!$Q$2:$Q$11),"")</f>
        <v>4.2</v>
      </c>
      <c r="AG1123" s="1">
        <f t="shared" si="17"/>
        <v>45444</v>
      </c>
    </row>
    <row r="1124" spans="1:33" x14ac:dyDescent="0.25">
      <c r="A1124" t="s">
        <v>1352</v>
      </c>
      <c r="B1124" t="s">
        <v>1350</v>
      </c>
      <c r="C1124">
        <v>9012345678</v>
      </c>
      <c r="D1124">
        <v>9012345678</v>
      </c>
      <c r="E1124" s="1">
        <v>45615</v>
      </c>
      <c r="F1124" s="1">
        <v>45615</v>
      </c>
      <c r="G1124" s="1">
        <v>45644</v>
      </c>
      <c r="H1124" t="s">
        <v>59</v>
      </c>
      <c r="J1124" t="s">
        <v>60</v>
      </c>
      <c r="L1124" s="2" t="s">
        <v>61</v>
      </c>
      <c r="M1124" t="s">
        <v>62</v>
      </c>
      <c r="N1124" t="s">
        <v>63</v>
      </c>
      <c r="O1124">
        <v>1</v>
      </c>
      <c r="P1124">
        <v>1179</v>
      </c>
      <c r="Q1124">
        <v>1071.82</v>
      </c>
      <c r="R1124">
        <v>857.46</v>
      </c>
      <c r="S1124">
        <v>214.36</v>
      </c>
      <c r="T1124" t="s">
        <v>30</v>
      </c>
      <c r="X1124" t="s">
        <v>146</v>
      </c>
      <c r="Y1124" t="s">
        <v>147</v>
      </c>
      <c r="Z1124" t="s">
        <v>64</v>
      </c>
      <c r="AA1124" t="str">
        <f>IFERROR(_xlfn.XLOOKUP($J1124,avoidable_ed_reference!$A$2:$A$13,avoidable_ed_reference!$C$2:$C$13),"Not Classified")</f>
        <v>Not Classified</v>
      </c>
      <c r="AB1124" t="str">
        <f>IFERROR(_xlfn.XLOOKUP($B1124,enrollment!$A$2:$A$801,enrollment!$I$2:$I$801),"")</f>
        <v>OH</v>
      </c>
      <c r="AC1124">
        <f>IFERROR(_xlfn.XLOOKUP($B1124,enrollment!$A$2:$A$801,enrollment!$L$2:$L$801),"")</f>
        <v>71</v>
      </c>
      <c r="AD1124" t="str" cm="1">
        <f t="array" ref="AD1124">_xlfn.IFS(AC1124="","Unknown",AC1124&lt;18,"0-17",AC1124&lt;35,"18-34",AC1124&lt;50,"35-49",AC1124&lt;65,"50-64",TRUE,"65+")</f>
        <v>65+</v>
      </c>
      <c r="AE1124">
        <f>IFERROR(_xlfn.XLOOKUP($B1124,enrollment!$A$2:$A$801,enrollment!$O$2:$O$801),"")</f>
        <v>2345678901</v>
      </c>
      <c r="AF1124">
        <f>IFERROR(_xlfn.XLOOKUP($AE1124,providers!$B$2:$B$11,providers!$Q$2:$Q$11),"")</f>
        <v>4.2</v>
      </c>
      <c r="AG1124" s="1">
        <f t="shared" si="17"/>
        <v>45597</v>
      </c>
    </row>
    <row r="1125" spans="1:33" x14ac:dyDescent="0.25">
      <c r="A1125" t="s">
        <v>1353</v>
      </c>
      <c r="B1125" t="s">
        <v>1350</v>
      </c>
      <c r="C1125">
        <v>2233445566</v>
      </c>
      <c r="D1125">
        <v>2233445566</v>
      </c>
      <c r="E1125" s="1">
        <v>45615</v>
      </c>
      <c r="F1125" s="1">
        <v>45615</v>
      </c>
      <c r="G1125" s="1">
        <v>45650</v>
      </c>
      <c r="H1125" t="s">
        <v>59</v>
      </c>
      <c r="J1125" t="s">
        <v>99</v>
      </c>
      <c r="L1125" s="2" t="s">
        <v>82</v>
      </c>
      <c r="M1125" t="s">
        <v>83</v>
      </c>
      <c r="N1125" t="s">
        <v>84</v>
      </c>
      <c r="O1125">
        <v>1</v>
      </c>
      <c r="P1125">
        <v>999.49</v>
      </c>
      <c r="Q1125">
        <v>908.63</v>
      </c>
      <c r="R1125">
        <v>726.9</v>
      </c>
      <c r="S1125">
        <v>181.73</v>
      </c>
      <c r="T1125" t="s">
        <v>30</v>
      </c>
      <c r="X1125" t="s">
        <v>146</v>
      </c>
      <c r="Y1125" t="s">
        <v>147</v>
      </c>
      <c r="Z1125" t="s">
        <v>64</v>
      </c>
      <c r="AA1125" t="str">
        <f>IFERROR(_xlfn.XLOOKUP($J1125,avoidable_ed_reference!$A$2:$A$13,avoidable_ed_reference!$C$2:$C$13),"Not Classified")</f>
        <v>Not Classified</v>
      </c>
      <c r="AB1125" t="str">
        <f>IFERROR(_xlfn.XLOOKUP($B1125,enrollment!$A$2:$A$801,enrollment!$I$2:$I$801),"")</f>
        <v>OH</v>
      </c>
      <c r="AC1125">
        <f>IFERROR(_xlfn.XLOOKUP($B1125,enrollment!$A$2:$A$801,enrollment!$L$2:$L$801),"")</f>
        <v>71</v>
      </c>
      <c r="AD1125" t="str" cm="1">
        <f t="array" ref="AD1125">_xlfn.IFS(AC1125="","Unknown",AC1125&lt;18,"0-17",AC1125&lt;35,"18-34",AC1125&lt;50,"35-49",AC1125&lt;65,"50-64",TRUE,"65+")</f>
        <v>65+</v>
      </c>
      <c r="AE1125">
        <f>IFERROR(_xlfn.XLOOKUP($B1125,enrollment!$A$2:$A$801,enrollment!$O$2:$O$801),"")</f>
        <v>2345678901</v>
      </c>
      <c r="AF1125">
        <f>IFERROR(_xlfn.XLOOKUP($AE1125,providers!$B$2:$B$11,providers!$Q$2:$Q$11),"")</f>
        <v>4.2</v>
      </c>
      <c r="AG1125" s="1">
        <f t="shared" si="17"/>
        <v>45597</v>
      </c>
    </row>
    <row r="1126" spans="1:33" x14ac:dyDescent="0.25">
      <c r="A1126" t="s">
        <v>1354</v>
      </c>
      <c r="B1126" t="s">
        <v>1350</v>
      </c>
      <c r="C1126">
        <v>2345678901</v>
      </c>
      <c r="D1126">
        <v>2345678901</v>
      </c>
      <c r="E1126" s="1">
        <v>45628</v>
      </c>
      <c r="F1126" s="1">
        <v>45628</v>
      </c>
      <c r="G1126" s="1">
        <v>45657</v>
      </c>
      <c r="H1126" t="s">
        <v>28</v>
      </c>
      <c r="I1126">
        <v>11</v>
      </c>
      <c r="J1126" t="s">
        <v>47</v>
      </c>
      <c r="K1126">
        <v>99213</v>
      </c>
      <c r="O1126">
        <v>1</v>
      </c>
      <c r="P1126">
        <v>186.71</v>
      </c>
      <c r="Q1126">
        <v>138.30000000000001</v>
      </c>
      <c r="R1126">
        <v>110.64</v>
      </c>
      <c r="S1126">
        <v>27.66</v>
      </c>
      <c r="T1126" t="s">
        <v>30</v>
      </c>
      <c r="X1126" t="s">
        <v>146</v>
      </c>
      <c r="Y1126" t="s">
        <v>147</v>
      </c>
      <c r="Z1126" t="s">
        <v>39</v>
      </c>
      <c r="AA1126" t="str">
        <f>IFERROR(_xlfn.XLOOKUP($J1126,avoidable_ed_reference!$A$2:$A$13,avoidable_ed_reference!$C$2:$C$13),"Not Classified")</f>
        <v>Not Classified</v>
      </c>
      <c r="AB1126" t="str">
        <f>IFERROR(_xlfn.XLOOKUP($B1126,enrollment!$A$2:$A$801,enrollment!$I$2:$I$801),"")</f>
        <v>OH</v>
      </c>
      <c r="AC1126">
        <f>IFERROR(_xlfn.XLOOKUP($B1126,enrollment!$A$2:$A$801,enrollment!$L$2:$L$801),"")</f>
        <v>71</v>
      </c>
      <c r="AD1126" t="str" cm="1">
        <f t="array" ref="AD1126">_xlfn.IFS(AC1126="","Unknown",AC1126&lt;18,"0-17",AC1126&lt;35,"18-34",AC1126&lt;50,"35-49",AC1126&lt;65,"50-64",TRUE,"65+")</f>
        <v>65+</v>
      </c>
      <c r="AE1126">
        <f>IFERROR(_xlfn.XLOOKUP($B1126,enrollment!$A$2:$A$801,enrollment!$O$2:$O$801),"")</f>
        <v>2345678901</v>
      </c>
      <c r="AF1126">
        <f>IFERROR(_xlfn.XLOOKUP($AE1126,providers!$B$2:$B$11,providers!$Q$2:$Q$11),"")</f>
        <v>4.2</v>
      </c>
      <c r="AG1126" s="1">
        <f t="shared" si="17"/>
        <v>45627</v>
      </c>
    </row>
    <row r="1127" spans="1:33" x14ac:dyDescent="0.25">
      <c r="A1127" t="s">
        <v>1355</v>
      </c>
      <c r="B1127" t="s">
        <v>1350</v>
      </c>
      <c r="C1127">
        <v>6789012345</v>
      </c>
      <c r="D1127">
        <v>6789012345</v>
      </c>
      <c r="E1127" s="1">
        <v>45620</v>
      </c>
      <c r="F1127" s="1">
        <v>45620</v>
      </c>
      <c r="G1127" s="1">
        <v>45654</v>
      </c>
      <c r="H1127" t="s">
        <v>28</v>
      </c>
      <c r="I1127">
        <v>23</v>
      </c>
      <c r="J1127" t="s">
        <v>127</v>
      </c>
      <c r="K1127">
        <v>99284</v>
      </c>
      <c r="O1127">
        <v>1</v>
      </c>
      <c r="P1127">
        <v>1947.51</v>
      </c>
      <c r="Q1127">
        <v>1081.95</v>
      </c>
      <c r="R1127">
        <v>865.56</v>
      </c>
      <c r="S1127">
        <v>216.39</v>
      </c>
      <c r="T1127" t="s">
        <v>30</v>
      </c>
      <c r="X1127" t="s">
        <v>146</v>
      </c>
      <c r="Y1127" t="s">
        <v>147</v>
      </c>
      <c r="Z1127" t="s">
        <v>45</v>
      </c>
      <c r="AA1127" t="str">
        <f>IFERROR(_xlfn.XLOOKUP($J1127,avoidable_ed_reference!$A$2:$A$13,avoidable_ed_reference!$C$2:$C$13),"Not Classified")</f>
        <v>Avoidable</v>
      </c>
      <c r="AB1127" t="str">
        <f>IFERROR(_xlfn.XLOOKUP($B1127,enrollment!$A$2:$A$801,enrollment!$I$2:$I$801),"")</f>
        <v>OH</v>
      </c>
      <c r="AC1127">
        <f>IFERROR(_xlfn.XLOOKUP($B1127,enrollment!$A$2:$A$801,enrollment!$L$2:$L$801),"")</f>
        <v>71</v>
      </c>
      <c r="AD1127" t="str" cm="1">
        <f t="array" ref="AD1127">_xlfn.IFS(AC1127="","Unknown",AC1127&lt;18,"0-17",AC1127&lt;35,"18-34",AC1127&lt;50,"35-49",AC1127&lt;65,"50-64",TRUE,"65+")</f>
        <v>65+</v>
      </c>
      <c r="AE1127">
        <f>IFERROR(_xlfn.XLOOKUP($B1127,enrollment!$A$2:$A$801,enrollment!$O$2:$O$801),"")</f>
        <v>2345678901</v>
      </c>
      <c r="AF1127">
        <f>IFERROR(_xlfn.XLOOKUP($AE1127,providers!$B$2:$B$11,providers!$Q$2:$Q$11),"")</f>
        <v>4.2</v>
      </c>
      <c r="AG1127" s="1">
        <f t="shared" si="17"/>
        <v>45597</v>
      </c>
    </row>
    <row r="1128" spans="1:33" x14ac:dyDescent="0.25">
      <c r="A1128" t="s">
        <v>1356</v>
      </c>
      <c r="B1128" t="s">
        <v>1350</v>
      </c>
      <c r="C1128">
        <v>2345678901</v>
      </c>
      <c r="D1128">
        <v>2345678901</v>
      </c>
      <c r="E1128" s="1">
        <v>45299</v>
      </c>
      <c r="F1128" s="1">
        <v>45299</v>
      </c>
      <c r="G1128" s="1">
        <v>45326</v>
      </c>
      <c r="H1128" t="s">
        <v>28</v>
      </c>
      <c r="I1128">
        <v>11</v>
      </c>
      <c r="J1128" t="s">
        <v>35</v>
      </c>
      <c r="K1128">
        <v>99213</v>
      </c>
      <c r="O1128">
        <v>1</v>
      </c>
      <c r="P1128">
        <v>220.31</v>
      </c>
      <c r="Q1128">
        <v>163.19</v>
      </c>
      <c r="R1128">
        <v>130.55000000000001</v>
      </c>
      <c r="S1128">
        <v>32.64</v>
      </c>
      <c r="T1128" t="s">
        <v>30</v>
      </c>
      <c r="X1128" t="s">
        <v>146</v>
      </c>
      <c r="Y1128" t="s">
        <v>147</v>
      </c>
      <c r="Z1128" t="s">
        <v>39</v>
      </c>
      <c r="AA1128" t="str">
        <f>IFERROR(_xlfn.XLOOKUP($J1128,avoidable_ed_reference!$A$2:$A$13,avoidable_ed_reference!$C$2:$C$13),"Not Classified")</f>
        <v>Avoidable</v>
      </c>
      <c r="AB1128" t="str">
        <f>IFERROR(_xlfn.XLOOKUP($B1128,enrollment!$A$2:$A$801,enrollment!$I$2:$I$801),"")</f>
        <v>OH</v>
      </c>
      <c r="AC1128">
        <f>IFERROR(_xlfn.XLOOKUP($B1128,enrollment!$A$2:$A$801,enrollment!$L$2:$L$801),"")</f>
        <v>71</v>
      </c>
      <c r="AD1128" t="str" cm="1">
        <f t="array" ref="AD1128">_xlfn.IFS(AC1128="","Unknown",AC1128&lt;18,"0-17",AC1128&lt;35,"18-34",AC1128&lt;50,"35-49",AC1128&lt;65,"50-64",TRUE,"65+")</f>
        <v>65+</v>
      </c>
      <c r="AE1128">
        <f>IFERROR(_xlfn.XLOOKUP($B1128,enrollment!$A$2:$A$801,enrollment!$O$2:$O$801),"")</f>
        <v>2345678901</v>
      </c>
      <c r="AF1128">
        <f>IFERROR(_xlfn.XLOOKUP($AE1128,providers!$B$2:$B$11,providers!$Q$2:$Q$11),"")</f>
        <v>4.2</v>
      </c>
      <c r="AG1128" s="1">
        <f t="shared" si="17"/>
        <v>45292</v>
      </c>
    </row>
    <row r="1129" spans="1:33" x14ac:dyDescent="0.25">
      <c r="A1129" t="s">
        <v>1357</v>
      </c>
      <c r="B1129" t="s">
        <v>1350</v>
      </c>
      <c r="C1129">
        <v>2345678901</v>
      </c>
      <c r="D1129">
        <v>2345678901</v>
      </c>
      <c r="E1129" s="1">
        <v>45308</v>
      </c>
      <c r="F1129" s="1">
        <v>45308</v>
      </c>
      <c r="G1129" s="1">
        <v>45340</v>
      </c>
      <c r="H1129" t="s">
        <v>28</v>
      </c>
      <c r="I1129">
        <v>11</v>
      </c>
      <c r="J1129" t="s">
        <v>47</v>
      </c>
      <c r="K1129">
        <v>99213</v>
      </c>
      <c r="O1129">
        <v>1</v>
      </c>
      <c r="P1129">
        <v>187.52</v>
      </c>
      <c r="Q1129">
        <v>138.9</v>
      </c>
      <c r="R1129">
        <v>111.12</v>
      </c>
      <c r="S1129">
        <v>27.78</v>
      </c>
      <c r="T1129" t="s">
        <v>30</v>
      </c>
      <c r="X1129" t="s">
        <v>146</v>
      </c>
      <c r="Y1129" t="s">
        <v>147</v>
      </c>
      <c r="Z1129" t="s">
        <v>39</v>
      </c>
      <c r="AA1129" t="str">
        <f>IFERROR(_xlfn.XLOOKUP($J1129,avoidable_ed_reference!$A$2:$A$13,avoidable_ed_reference!$C$2:$C$13),"Not Classified")</f>
        <v>Not Classified</v>
      </c>
      <c r="AB1129" t="str">
        <f>IFERROR(_xlfn.XLOOKUP($B1129,enrollment!$A$2:$A$801,enrollment!$I$2:$I$801),"")</f>
        <v>OH</v>
      </c>
      <c r="AC1129">
        <f>IFERROR(_xlfn.XLOOKUP($B1129,enrollment!$A$2:$A$801,enrollment!$L$2:$L$801),"")</f>
        <v>71</v>
      </c>
      <c r="AD1129" t="str" cm="1">
        <f t="array" ref="AD1129">_xlfn.IFS(AC1129="","Unknown",AC1129&lt;18,"0-17",AC1129&lt;35,"18-34",AC1129&lt;50,"35-49",AC1129&lt;65,"50-64",TRUE,"65+")</f>
        <v>65+</v>
      </c>
      <c r="AE1129">
        <f>IFERROR(_xlfn.XLOOKUP($B1129,enrollment!$A$2:$A$801,enrollment!$O$2:$O$801),"")</f>
        <v>2345678901</v>
      </c>
      <c r="AF1129">
        <f>IFERROR(_xlfn.XLOOKUP($AE1129,providers!$B$2:$B$11,providers!$Q$2:$Q$11),"")</f>
        <v>4.2</v>
      </c>
      <c r="AG1129" s="1">
        <f t="shared" si="17"/>
        <v>45292</v>
      </c>
    </row>
    <row r="1130" spans="1:33" x14ac:dyDescent="0.25">
      <c r="A1130" t="s">
        <v>1358</v>
      </c>
      <c r="B1130" t="s">
        <v>1350</v>
      </c>
      <c r="C1130">
        <v>2345678901</v>
      </c>
      <c r="D1130">
        <v>2345678901</v>
      </c>
      <c r="E1130" s="1">
        <v>45516</v>
      </c>
      <c r="F1130" s="1">
        <v>45516</v>
      </c>
      <c r="G1130" s="1">
        <v>45534</v>
      </c>
      <c r="H1130" t="s">
        <v>28</v>
      </c>
      <c r="I1130">
        <v>11</v>
      </c>
      <c r="J1130" t="s">
        <v>47</v>
      </c>
      <c r="K1130">
        <v>99213</v>
      </c>
      <c r="O1130">
        <v>1</v>
      </c>
      <c r="P1130">
        <v>178.88</v>
      </c>
      <c r="Q1130">
        <v>132.5</v>
      </c>
      <c r="R1130">
        <v>106</v>
      </c>
      <c r="S1130">
        <v>26.5</v>
      </c>
      <c r="T1130" t="s">
        <v>30</v>
      </c>
      <c r="X1130" t="s">
        <v>146</v>
      </c>
      <c r="Y1130" t="s">
        <v>147</v>
      </c>
      <c r="Z1130" t="s">
        <v>39</v>
      </c>
      <c r="AA1130" t="str">
        <f>IFERROR(_xlfn.XLOOKUP($J1130,avoidable_ed_reference!$A$2:$A$13,avoidable_ed_reference!$C$2:$C$13),"Not Classified")</f>
        <v>Not Classified</v>
      </c>
      <c r="AB1130" t="str">
        <f>IFERROR(_xlfn.XLOOKUP($B1130,enrollment!$A$2:$A$801,enrollment!$I$2:$I$801),"")</f>
        <v>OH</v>
      </c>
      <c r="AC1130">
        <f>IFERROR(_xlfn.XLOOKUP($B1130,enrollment!$A$2:$A$801,enrollment!$L$2:$L$801),"")</f>
        <v>71</v>
      </c>
      <c r="AD1130" t="str" cm="1">
        <f t="array" ref="AD1130">_xlfn.IFS(AC1130="","Unknown",AC1130&lt;18,"0-17",AC1130&lt;35,"18-34",AC1130&lt;50,"35-49",AC1130&lt;65,"50-64",TRUE,"65+")</f>
        <v>65+</v>
      </c>
      <c r="AE1130">
        <f>IFERROR(_xlfn.XLOOKUP($B1130,enrollment!$A$2:$A$801,enrollment!$O$2:$O$801),"")</f>
        <v>2345678901</v>
      </c>
      <c r="AF1130">
        <f>IFERROR(_xlfn.XLOOKUP($AE1130,providers!$B$2:$B$11,providers!$Q$2:$Q$11),"")</f>
        <v>4.2</v>
      </c>
      <c r="AG1130" s="1">
        <f t="shared" si="17"/>
        <v>45505</v>
      </c>
    </row>
    <row r="1131" spans="1:33" x14ac:dyDescent="0.25">
      <c r="A1131" t="s">
        <v>1359</v>
      </c>
      <c r="B1131" t="s">
        <v>1360</v>
      </c>
      <c r="C1131">
        <v>5678901234</v>
      </c>
      <c r="D1131">
        <v>5678901234</v>
      </c>
      <c r="E1131" s="1">
        <v>45640</v>
      </c>
      <c r="F1131" s="1">
        <v>45640</v>
      </c>
      <c r="G1131" s="1">
        <v>45662</v>
      </c>
      <c r="H1131" t="s">
        <v>28</v>
      </c>
      <c r="I1131">
        <v>20</v>
      </c>
      <c r="J1131" t="s">
        <v>35</v>
      </c>
      <c r="K1131">
        <v>99213</v>
      </c>
      <c r="O1131">
        <v>1</v>
      </c>
      <c r="P1131">
        <v>187.92</v>
      </c>
      <c r="Q1131">
        <v>144.55000000000001</v>
      </c>
      <c r="R1131">
        <v>115.64</v>
      </c>
      <c r="S1131">
        <v>28.91</v>
      </c>
      <c r="T1131" t="s">
        <v>30</v>
      </c>
      <c r="X1131" t="s">
        <v>233</v>
      </c>
      <c r="Y1131" t="s">
        <v>32</v>
      </c>
      <c r="Z1131" t="s">
        <v>36</v>
      </c>
      <c r="AA1131" t="str">
        <f>IFERROR(_xlfn.XLOOKUP($J1131,avoidable_ed_reference!$A$2:$A$13,avoidable_ed_reference!$C$2:$C$13),"Not Classified")</f>
        <v>Avoidable</v>
      </c>
      <c r="AB1131" t="str">
        <f>IFERROR(_xlfn.XLOOKUP($B1131,enrollment!$A$2:$A$801,enrollment!$I$2:$I$801),"")</f>
        <v>GA</v>
      </c>
      <c r="AC1131">
        <f>IFERROR(_xlfn.XLOOKUP($B1131,enrollment!$A$2:$A$801,enrollment!$L$2:$L$801),"")</f>
        <v>69</v>
      </c>
      <c r="AD1131" t="str" cm="1">
        <f t="array" ref="AD1131">_xlfn.IFS(AC1131="","Unknown",AC1131&lt;18,"0-17",AC1131&lt;35,"18-34",AC1131&lt;50,"35-49",AC1131&lt;65,"50-64",TRUE,"65+")</f>
        <v>65+</v>
      </c>
      <c r="AE1131">
        <f>IFERROR(_xlfn.XLOOKUP($B1131,enrollment!$A$2:$A$801,enrollment!$O$2:$O$801),"")</f>
        <v>8901234567</v>
      </c>
      <c r="AF1131">
        <f>IFERROR(_xlfn.XLOOKUP($AE1131,providers!$B$2:$B$11,providers!$Q$2:$Q$11),"")</f>
        <v>3.7</v>
      </c>
      <c r="AG1131" s="1">
        <f t="shared" si="17"/>
        <v>45627</v>
      </c>
    </row>
    <row r="1132" spans="1:33" x14ac:dyDescent="0.25">
      <c r="A1132" t="s">
        <v>1361</v>
      </c>
      <c r="B1132" t="s">
        <v>1360</v>
      </c>
      <c r="C1132">
        <v>9012345678</v>
      </c>
      <c r="D1132">
        <v>9012345678</v>
      </c>
      <c r="E1132" s="1">
        <v>45397</v>
      </c>
      <c r="F1132" s="1">
        <v>45397</v>
      </c>
      <c r="G1132" s="1">
        <v>45417</v>
      </c>
      <c r="H1132" t="s">
        <v>67</v>
      </c>
      <c r="I1132">
        <v>21</v>
      </c>
      <c r="J1132" t="s">
        <v>42</v>
      </c>
      <c r="K1132">
        <v>99223</v>
      </c>
      <c r="O1132">
        <v>1</v>
      </c>
      <c r="P1132">
        <v>30141.27</v>
      </c>
      <c r="Q1132">
        <v>19445.98</v>
      </c>
      <c r="R1132">
        <v>15556.78</v>
      </c>
      <c r="S1132">
        <v>3889.2</v>
      </c>
      <c r="T1132" t="s">
        <v>30</v>
      </c>
      <c r="V1132">
        <v>1</v>
      </c>
      <c r="W1132" s="2" t="s">
        <v>68</v>
      </c>
      <c r="X1132" t="s">
        <v>233</v>
      </c>
      <c r="Y1132" t="s">
        <v>32</v>
      </c>
      <c r="Z1132" t="s">
        <v>69</v>
      </c>
      <c r="AA1132" t="str">
        <f>IFERROR(_xlfn.XLOOKUP($J1132,avoidable_ed_reference!$A$2:$A$13,avoidable_ed_reference!$C$2:$C$13),"Not Classified")</f>
        <v>Non-Avoidable</v>
      </c>
      <c r="AB1132" t="str">
        <f>IFERROR(_xlfn.XLOOKUP($B1132,enrollment!$A$2:$A$801,enrollment!$I$2:$I$801),"")</f>
        <v>GA</v>
      </c>
      <c r="AC1132">
        <f>IFERROR(_xlfn.XLOOKUP($B1132,enrollment!$A$2:$A$801,enrollment!$L$2:$L$801),"")</f>
        <v>69</v>
      </c>
      <c r="AD1132" t="str" cm="1">
        <f t="array" ref="AD1132">_xlfn.IFS(AC1132="","Unknown",AC1132&lt;18,"0-17",AC1132&lt;35,"18-34",AC1132&lt;50,"35-49",AC1132&lt;65,"50-64",TRUE,"65+")</f>
        <v>65+</v>
      </c>
      <c r="AE1132">
        <f>IFERROR(_xlfn.XLOOKUP($B1132,enrollment!$A$2:$A$801,enrollment!$O$2:$O$801),"")</f>
        <v>8901234567</v>
      </c>
      <c r="AF1132">
        <f>IFERROR(_xlfn.XLOOKUP($AE1132,providers!$B$2:$B$11,providers!$Q$2:$Q$11),"")</f>
        <v>3.7</v>
      </c>
      <c r="AG1132" s="1">
        <f t="shared" si="17"/>
        <v>45383</v>
      </c>
    </row>
    <row r="1133" spans="1:33" x14ac:dyDescent="0.25">
      <c r="A1133" t="s">
        <v>1362</v>
      </c>
      <c r="B1133" t="s">
        <v>1360</v>
      </c>
      <c r="C1133">
        <v>9012345678</v>
      </c>
      <c r="D1133">
        <v>9012345678</v>
      </c>
      <c r="E1133" s="1">
        <v>45573</v>
      </c>
      <c r="F1133" s="1">
        <v>45573</v>
      </c>
      <c r="G1133" s="1">
        <v>45598</v>
      </c>
      <c r="H1133" t="s">
        <v>67</v>
      </c>
      <c r="I1133">
        <v>21</v>
      </c>
      <c r="J1133" t="s">
        <v>80</v>
      </c>
      <c r="K1133">
        <v>99223</v>
      </c>
      <c r="O1133">
        <v>1</v>
      </c>
      <c r="P1133">
        <v>23912.55</v>
      </c>
      <c r="Q1133">
        <v>15427.45</v>
      </c>
      <c r="R1133">
        <v>12341.96</v>
      </c>
      <c r="S1133">
        <v>3085.49</v>
      </c>
      <c r="T1133" t="s">
        <v>30</v>
      </c>
      <c r="V1133">
        <v>1</v>
      </c>
      <c r="W1133" s="2" t="s">
        <v>68</v>
      </c>
      <c r="X1133" t="s">
        <v>233</v>
      </c>
      <c r="Y1133" t="s">
        <v>32</v>
      </c>
      <c r="Z1133" t="s">
        <v>69</v>
      </c>
      <c r="AA1133" t="str">
        <f>IFERROR(_xlfn.XLOOKUP($J1133,avoidable_ed_reference!$A$2:$A$13,avoidable_ed_reference!$C$2:$C$13),"Not Classified")</f>
        <v>Non-Avoidable</v>
      </c>
      <c r="AB1133" t="str">
        <f>IFERROR(_xlfn.XLOOKUP($B1133,enrollment!$A$2:$A$801,enrollment!$I$2:$I$801),"")</f>
        <v>GA</v>
      </c>
      <c r="AC1133">
        <f>IFERROR(_xlfn.XLOOKUP($B1133,enrollment!$A$2:$A$801,enrollment!$L$2:$L$801),"")</f>
        <v>69</v>
      </c>
      <c r="AD1133" t="str" cm="1">
        <f t="array" ref="AD1133">_xlfn.IFS(AC1133="","Unknown",AC1133&lt;18,"0-17",AC1133&lt;35,"18-34",AC1133&lt;50,"35-49",AC1133&lt;65,"50-64",TRUE,"65+")</f>
        <v>65+</v>
      </c>
      <c r="AE1133">
        <f>IFERROR(_xlfn.XLOOKUP($B1133,enrollment!$A$2:$A$801,enrollment!$O$2:$O$801),"")</f>
        <v>8901234567</v>
      </c>
      <c r="AF1133">
        <f>IFERROR(_xlfn.XLOOKUP($AE1133,providers!$B$2:$B$11,providers!$Q$2:$Q$11),"")</f>
        <v>3.7</v>
      </c>
      <c r="AG1133" s="1">
        <f t="shared" si="17"/>
        <v>45566</v>
      </c>
    </row>
    <row r="1134" spans="1:33" x14ac:dyDescent="0.25">
      <c r="A1134" t="s">
        <v>1363</v>
      </c>
      <c r="B1134" t="s">
        <v>1360</v>
      </c>
      <c r="C1134">
        <v>7890123456</v>
      </c>
      <c r="D1134">
        <v>7890123456</v>
      </c>
      <c r="E1134" s="1">
        <v>45299</v>
      </c>
      <c r="F1134" s="1">
        <v>45299</v>
      </c>
      <c r="G1134" s="1">
        <v>45316</v>
      </c>
      <c r="H1134" t="s">
        <v>59</v>
      </c>
      <c r="J1134" t="s">
        <v>99</v>
      </c>
      <c r="L1134" s="2" t="s">
        <v>61</v>
      </c>
      <c r="M1134" t="s">
        <v>62</v>
      </c>
      <c r="N1134" t="s">
        <v>63</v>
      </c>
      <c r="O1134">
        <v>1</v>
      </c>
      <c r="P1134">
        <v>820.6</v>
      </c>
      <c r="Q1134">
        <v>746</v>
      </c>
      <c r="R1134">
        <v>596.79999999999995</v>
      </c>
      <c r="S1134">
        <v>149.19999999999999</v>
      </c>
      <c r="T1134" t="s">
        <v>30</v>
      </c>
      <c r="X1134" t="s">
        <v>233</v>
      </c>
      <c r="Y1134" t="s">
        <v>32</v>
      </c>
      <c r="Z1134" t="s">
        <v>64</v>
      </c>
      <c r="AA1134" t="str">
        <f>IFERROR(_xlfn.XLOOKUP($J1134,avoidable_ed_reference!$A$2:$A$13,avoidable_ed_reference!$C$2:$C$13),"Not Classified")</f>
        <v>Not Classified</v>
      </c>
      <c r="AB1134" t="str">
        <f>IFERROR(_xlfn.XLOOKUP($B1134,enrollment!$A$2:$A$801,enrollment!$I$2:$I$801),"")</f>
        <v>GA</v>
      </c>
      <c r="AC1134">
        <f>IFERROR(_xlfn.XLOOKUP($B1134,enrollment!$A$2:$A$801,enrollment!$L$2:$L$801),"")</f>
        <v>69</v>
      </c>
      <c r="AD1134" t="str" cm="1">
        <f t="array" ref="AD1134">_xlfn.IFS(AC1134="","Unknown",AC1134&lt;18,"0-17",AC1134&lt;35,"18-34",AC1134&lt;50,"35-49",AC1134&lt;65,"50-64",TRUE,"65+")</f>
        <v>65+</v>
      </c>
      <c r="AE1134">
        <f>IFERROR(_xlfn.XLOOKUP($B1134,enrollment!$A$2:$A$801,enrollment!$O$2:$O$801),"")</f>
        <v>8901234567</v>
      </c>
      <c r="AF1134">
        <f>IFERROR(_xlfn.XLOOKUP($AE1134,providers!$B$2:$B$11,providers!$Q$2:$Q$11),"")</f>
        <v>3.7</v>
      </c>
      <c r="AG1134" s="1">
        <f t="shared" si="17"/>
        <v>45292</v>
      </c>
    </row>
    <row r="1135" spans="1:33" x14ac:dyDescent="0.25">
      <c r="A1135" t="s">
        <v>1364</v>
      </c>
      <c r="B1135" t="s">
        <v>1360</v>
      </c>
      <c r="C1135">
        <v>8901234567</v>
      </c>
      <c r="D1135">
        <v>8901234567</v>
      </c>
      <c r="E1135" s="1">
        <v>45549</v>
      </c>
      <c r="F1135" s="1">
        <v>45549</v>
      </c>
      <c r="G1135" s="1">
        <v>45569</v>
      </c>
      <c r="H1135" t="s">
        <v>59</v>
      </c>
      <c r="J1135" t="s">
        <v>47</v>
      </c>
      <c r="L1135" s="2" t="s">
        <v>82</v>
      </c>
      <c r="M1135" t="s">
        <v>83</v>
      </c>
      <c r="N1135" t="s">
        <v>84</v>
      </c>
      <c r="O1135">
        <v>1</v>
      </c>
      <c r="P1135">
        <v>746.26</v>
      </c>
      <c r="Q1135">
        <v>678.42</v>
      </c>
      <c r="R1135">
        <v>542.74</v>
      </c>
      <c r="S1135">
        <v>135.68</v>
      </c>
      <c r="T1135" t="s">
        <v>30</v>
      </c>
      <c r="X1135" t="s">
        <v>233</v>
      </c>
      <c r="Y1135" t="s">
        <v>32</v>
      </c>
      <c r="Z1135" t="s">
        <v>64</v>
      </c>
      <c r="AA1135" t="str">
        <f>IFERROR(_xlfn.XLOOKUP($J1135,avoidable_ed_reference!$A$2:$A$13,avoidable_ed_reference!$C$2:$C$13),"Not Classified")</f>
        <v>Not Classified</v>
      </c>
      <c r="AB1135" t="str">
        <f>IFERROR(_xlfn.XLOOKUP($B1135,enrollment!$A$2:$A$801,enrollment!$I$2:$I$801),"")</f>
        <v>GA</v>
      </c>
      <c r="AC1135">
        <f>IFERROR(_xlfn.XLOOKUP($B1135,enrollment!$A$2:$A$801,enrollment!$L$2:$L$801),"")</f>
        <v>69</v>
      </c>
      <c r="AD1135" t="str" cm="1">
        <f t="array" ref="AD1135">_xlfn.IFS(AC1135="","Unknown",AC1135&lt;18,"0-17",AC1135&lt;35,"18-34",AC1135&lt;50,"35-49",AC1135&lt;65,"50-64",TRUE,"65+")</f>
        <v>65+</v>
      </c>
      <c r="AE1135">
        <f>IFERROR(_xlfn.XLOOKUP($B1135,enrollment!$A$2:$A$801,enrollment!$O$2:$O$801),"")</f>
        <v>8901234567</v>
      </c>
      <c r="AF1135">
        <f>IFERROR(_xlfn.XLOOKUP($AE1135,providers!$B$2:$B$11,providers!$Q$2:$Q$11),"")</f>
        <v>3.7</v>
      </c>
      <c r="AG1135" s="1">
        <f t="shared" si="17"/>
        <v>45536</v>
      </c>
    </row>
    <row r="1136" spans="1:33" x14ac:dyDescent="0.25">
      <c r="A1136" t="s">
        <v>1365</v>
      </c>
      <c r="B1136" t="s">
        <v>1360</v>
      </c>
      <c r="C1136">
        <v>8901234567</v>
      </c>
      <c r="D1136">
        <v>8901234567</v>
      </c>
      <c r="E1136" s="1">
        <v>45648</v>
      </c>
      <c r="F1136" s="1">
        <v>45648</v>
      </c>
      <c r="G1136" s="1">
        <v>45674</v>
      </c>
      <c r="H1136" t="s">
        <v>28</v>
      </c>
      <c r="I1136">
        <v>11</v>
      </c>
      <c r="J1136" t="s">
        <v>47</v>
      </c>
      <c r="K1136">
        <v>99213</v>
      </c>
      <c r="O1136">
        <v>1</v>
      </c>
      <c r="P1136">
        <v>189.14</v>
      </c>
      <c r="Q1136">
        <v>140.1</v>
      </c>
      <c r="R1136">
        <v>112.08</v>
      </c>
      <c r="S1136">
        <v>28.02</v>
      </c>
      <c r="T1136" t="s">
        <v>30</v>
      </c>
      <c r="X1136" t="s">
        <v>233</v>
      </c>
      <c r="Y1136" t="s">
        <v>32</v>
      </c>
      <c r="Z1136" t="s">
        <v>39</v>
      </c>
      <c r="AA1136" t="str">
        <f>IFERROR(_xlfn.XLOOKUP($J1136,avoidable_ed_reference!$A$2:$A$13,avoidable_ed_reference!$C$2:$C$13),"Not Classified")</f>
        <v>Not Classified</v>
      </c>
      <c r="AB1136" t="str">
        <f>IFERROR(_xlfn.XLOOKUP($B1136,enrollment!$A$2:$A$801,enrollment!$I$2:$I$801),"")</f>
        <v>GA</v>
      </c>
      <c r="AC1136">
        <f>IFERROR(_xlfn.XLOOKUP($B1136,enrollment!$A$2:$A$801,enrollment!$L$2:$L$801),"")</f>
        <v>69</v>
      </c>
      <c r="AD1136" t="str" cm="1">
        <f t="array" ref="AD1136">_xlfn.IFS(AC1136="","Unknown",AC1136&lt;18,"0-17",AC1136&lt;35,"18-34",AC1136&lt;50,"35-49",AC1136&lt;65,"50-64",TRUE,"65+")</f>
        <v>65+</v>
      </c>
      <c r="AE1136">
        <f>IFERROR(_xlfn.XLOOKUP($B1136,enrollment!$A$2:$A$801,enrollment!$O$2:$O$801),"")</f>
        <v>8901234567</v>
      </c>
      <c r="AF1136">
        <f>IFERROR(_xlfn.XLOOKUP($AE1136,providers!$B$2:$B$11,providers!$Q$2:$Q$11),"")</f>
        <v>3.7</v>
      </c>
      <c r="AG1136" s="1">
        <f t="shared" si="17"/>
        <v>45627</v>
      </c>
    </row>
    <row r="1137" spans="1:33" x14ac:dyDescent="0.25">
      <c r="A1137" t="s">
        <v>1366</v>
      </c>
      <c r="B1137" t="s">
        <v>1360</v>
      </c>
      <c r="C1137">
        <v>5678901234</v>
      </c>
      <c r="D1137">
        <v>5678901234</v>
      </c>
      <c r="E1137" s="1">
        <v>45616</v>
      </c>
      <c r="F1137" s="1">
        <v>45616</v>
      </c>
      <c r="G1137" s="1">
        <v>45643</v>
      </c>
      <c r="H1137" t="s">
        <v>28</v>
      </c>
      <c r="I1137">
        <v>20</v>
      </c>
      <c r="J1137" t="s">
        <v>35</v>
      </c>
      <c r="K1137">
        <v>99213</v>
      </c>
      <c r="O1137">
        <v>1</v>
      </c>
      <c r="P1137">
        <v>144.43</v>
      </c>
      <c r="Q1137">
        <v>111.1</v>
      </c>
      <c r="R1137">
        <v>88.88</v>
      </c>
      <c r="S1137">
        <v>22.22</v>
      </c>
      <c r="T1137" t="s">
        <v>30</v>
      </c>
      <c r="X1137" t="s">
        <v>233</v>
      </c>
      <c r="Y1137" t="s">
        <v>32</v>
      </c>
      <c r="Z1137" t="s">
        <v>36</v>
      </c>
      <c r="AA1137" t="str">
        <f>IFERROR(_xlfn.XLOOKUP($J1137,avoidable_ed_reference!$A$2:$A$13,avoidable_ed_reference!$C$2:$C$13),"Not Classified")</f>
        <v>Avoidable</v>
      </c>
      <c r="AB1137" t="str">
        <f>IFERROR(_xlfn.XLOOKUP($B1137,enrollment!$A$2:$A$801,enrollment!$I$2:$I$801),"")</f>
        <v>GA</v>
      </c>
      <c r="AC1137">
        <f>IFERROR(_xlfn.XLOOKUP($B1137,enrollment!$A$2:$A$801,enrollment!$L$2:$L$801),"")</f>
        <v>69</v>
      </c>
      <c r="AD1137" t="str" cm="1">
        <f t="array" ref="AD1137">_xlfn.IFS(AC1137="","Unknown",AC1137&lt;18,"0-17",AC1137&lt;35,"18-34",AC1137&lt;50,"35-49",AC1137&lt;65,"50-64",TRUE,"65+")</f>
        <v>65+</v>
      </c>
      <c r="AE1137">
        <f>IFERROR(_xlfn.XLOOKUP($B1137,enrollment!$A$2:$A$801,enrollment!$O$2:$O$801),"")</f>
        <v>8901234567</v>
      </c>
      <c r="AF1137">
        <f>IFERROR(_xlfn.XLOOKUP($AE1137,providers!$B$2:$B$11,providers!$Q$2:$Q$11),"")</f>
        <v>3.7</v>
      </c>
      <c r="AG1137" s="1">
        <f t="shared" si="17"/>
        <v>45597</v>
      </c>
    </row>
    <row r="1138" spans="1:33" x14ac:dyDescent="0.25">
      <c r="A1138" t="s">
        <v>1367</v>
      </c>
      <c r="B1138" t="s">
        <v>1368</v>
      </c>
      <c r="C1138">
        <v>3456789012</v>
      </c>
      <c r="D1138">
        <v>3456789012</v>
      </c>
      <c r="E1138" s="1">
        <v>45340</v>
      </c>
      <c r="F1138" s="1">
        <v>45340</v>
      </c>
      <c r="G1138" s="1">
        <v>45360</v>
      </c>
      <c r="H1138" t="s">
        <v>28</v>
      </c>
      <c r="I1138">
        <v>11</v>
      </c>
      <c r="J1138" t="s">
        <v>35</v>
      </c>
      <c r="K1138">
        <v>99213</v>
      </c>
      <c r="O1138">
        <v>1</v>
      </c>
      <c r="P1138">
        <v>189</v>
      </c>
      <c r="Q1138">
        <v>140</v>
      </c>
      <c r="R1138">
        <v>112</v>
      </c>
      <c r="S1138">
        <v>28</v>
      </c>
      <c r="T1138" t="s">
        <v>30</v>
      </c>
      <c r="X1138" t="s">
        <v>233</v>
      </c>
      <c r="Y1138" t="s">
        <v>32</v>
      </c>
      <c r="Z1138" t="s">
        <v>39</v>
      </c>
      <c r="AA1138" t="str">
        <f>IFERROR(_xlfn.XLOOKUP($J1138,avoidable_ed_reference!$A$2:$A$13,avoidable_ed_reference!$C$2:$C$13),"Not Classified")</f>
        <v>Avoidable</v>
      </c>
      <c r="AB1138" t="str">
        <f>IFERROR(_xlfn.XLOOKUP($B1138,enrollment!$A$2:$A$801,enrollment!$I$2:$I$801),"")</f>
        <v>KY</v>
      </c>
      <c r="AC1138">
        <f>IFERROR(_xlfn.XLOOKUP($B1138,enrollment!$A$2:$A$801,enrollment!$L$2:$L$801),"")</f>
        <v>58</v>
      </c>
      <c r="AD1138" t="str" cm="1">
        <f t="array" ref="AD1138">_xlfn.IFS(AC1138="","Unknown",AC1138&lt;18,"0-17",AC1138&lt;35,"18-34",AC1138&lt;50,"35-49",AC1138&lt;65,"50-64",TRUE,"65+")</f>
        <v>50-64</v>
      </c>
      <c r="AE1138">
        <f>IFERROR(_xlfn.XLOOKUP($B1138,enrollment!$A$2:$A$801,enrollment!$O$2:$O$801),"")</f>
        <v>3456789012</v>
      </c>
      <c r="AF1138">
        <f>IFERROR(_xlfn.XLOOKUP($AE1138,providers!$B$2:$B$11,providers!$Q$2:$Q$11),"")</f>
        <v>4</v>
      </c>
      <c r="AG1138" s="1">
        <f t="shared" si="17"/>
        <v>45323</v>
      </c>
    </row>
    <row r="1139" spans="1:33" x14ac:dyDescent="0.25">
      <c r="A1139" t="s">
        <v>1369</v>
      </c>
      <c r="B1139" t="s">
        <v>1368</v>
      </c>
      <c r="C1139">
        <v>3456789012</v>
      </c>
      <c r="D1139">
        <v>3456789012</v>
      </c>
      <c r="E1139" s="1">
        <v>45353</v>
      </c>
      <c r="F1139" s="1">
        <v>45353</v>
      </c>
      <c r="G1139" s="1">
        <v>45369</v>
      </c>
      <c r="H1139" t="s">
        <v>28</v>
      </c>
      <c r="I1139">
        <v>11</v>
      </c>
      <c r="J1139" t="s">
        <v>47</v>
      </c>
      <c r="K1139">
        <v>99213</v>
      </c>
      <c r="O1139">
        <v>1</v>
      </c>
      <c r="P1139">
        <v>197.01</v>
      </c>
      <c r="Q1139">
        <v>145.93</v>
      </c>
      <c r="R1139">
        <v>116.74</v>
      </c>
      <c r="S1139">
        <v>29.19</v>
      </c>
      <c r="T1139" t="s">
        <v>30</v>
      </c>
      <c r="X1139" t="s">
        <v>233</v>
      </c>
      <c r="Y1139" t="s">
        <v>32</v>
      </c>
      <c r="Z1139" t="s">
        <v>39</v>
      </c>
      <c r="AA1139" t="str">
        <f>IFERROR(_xlfn.XLOOKUP($J1139,avoidable_ed_reference!$A$2:$A$13,avoidable_ed_reference!$C$2:$C$13),"Not Classified")</f>
        <v>Not Classified</v>
      </c>
      <c r="AB1139" t="str">
        <f>IFERROR(_xlfn.XLOOKUP($B1139,enrollment!$A$2:$A$801,enrollment!$I$2:$I$801),"")</f>
        <v>KY</v>
      </c>
      <c r="AC1139">
        <f>IFERROR(_xlfn.XLOOKUP($B1139,enrollment!$A$2:$A$801,enrollment!$L$2:$L$801),"")</f>
        <v>58</v>
      </c>
      <c r="AD1139" t="str" cm="1">
        <f t="array" ref="AD1139">_xlfn.IFS(AC1139="","Unknown",AC1139&lt;18,"0-17",AC1139&lt;35,"18-34",AC1139&lt;50,"35-49",AC1139&lt;65,"50-64",TRUE,"65+")</f>
        <v>50-64</v>
      </c>
      <c r="AE1139">
        <f>IFERROR(_xlfn.XLOOKUP($B1139,enrollment!$A$2:$A$801,enrollment!$O$2:$O$801),"")</f>
        <v>3456789012</v>
      </c>
      <c r="AF1139">
        <f>IFERROR(_xlfn.XLOOKUP($AE1139,providers!$B$2:$B$11,providers!$Q$2:$Q$11),"")</f>
        <v>4</v>
      </c>
      <c r="AG1139" s="1">
        <f t="shared" si="17"/>
        <v>45352</v>
      </c>
    </row>
    <row r="1140" spans="1:33" x14ac:dyDescent="0.25">
      <c r="A1140" t="s">
        <v>1370</v>
      </c>
      <c r="B1140" t="s">
        <v>1368</v>
      </c>
      <c r="C1140">
        <v>5678901234</v>
      </c>
      <c r="D1140">
        <v>5678901234</v>
      </c>
      <c r="E1140" s="1">
        <v>45397</v>
      </c>
      <c r="F1140" s="1">
        <v>45397</v>
      </c>
      <c r="G1140" s="1">
        <v>45427</v>
      </c>
      <c r="H1140" t="s">
        <v>28</v>
      </c>
      <c r="I1140">
        <v>20</v>
      </c>
      <c r="J1140" t="s">
        <v>35</v>
      </c>
      <c r="K1140">
        <v>99213</v>
      </c>
      <c r="O1140">
        <v>1</v>
      </c>
      <c r="P1140">
        <v>172.99</v>
      </c>
      <c r="Q1140">
        <v>133.07</v>
      </c>
      <c r="R1140">
        <v>106.46</v>
      </c>
      <c r="S1140">
        <v>26.61</v>
      </c>
      <c r="T1140" t="s">
        <v>30</v>
      </c>
      <c r="X1140" t="s">
        <v>233</v>
      </c>
      <c r="Y1140" t="s">
        <v>32</v>
      </c>
      <c r="Z1140" t="s">
        <v>36</v>
      </c>
      <c r="AA1140" t="str">
        <f>IFERROR(_xlfn.XLOOKUP($J1140,avoidable_ed_reference!$A$2:$A$13,avoidable_ed_reference!$C$2:$C$13),"Not Classified")</f>
        <v>Avoidable</v>
      </c>
      <c r="AB1140" t="str">
        <f>IFERROR(_xlfn.XLOOKUP($B1140,enrollment!$A$2:$A$801,enrollment!$I$2:$I$801),"")</f>
        <v>KY</v>
      </c>
      <c r="AC1140">
        <f>IFERROR(_xlfn.XLOOKUP($B1140,enrollment!$A$2:$A$801,enrollment!$L$2:$L$801),"")</f>
        <v>58</v>
      </c>
      <c r="AD1140" t="str" cm="1">
        <f t="array" ref="AD1140">_xlfn.IFS(AC1140="","Unknown",AC1140&lt;18,"0-17",AC1140&lt;35,"18-34",AC1140&lt;50,"35-49",AC1140&lt;65,"50-64",TRUE,"65+")</f>
        <v>50-64</v>
      </c>
      <c r="AE1140">
        <f>IFERROR(_xlfn.XLOOKUP($B1140,enrollment!$A$2:$A$801,enrollment!$O$2:$O$801),"")</f>
        <v>3456789012</v>
      </c>
      <c r="AF1140">
        <f>IFERROR(_xlfn.XLOOKUP($AE1140,providers!$B$2:$B$11,providers!$Q$2:$Q$11),"")</f>
        <v>4</v>
      </c>
      <c r="AG1140" s="1">
        <f t="shared" si="17"/>
        <v>45383</v>
      </c>
    </row>
    <row r="1141" spans="1:33" x14ac:dyDescent="0.25">
      <c r="A1141" t="s">
        <v>1371</v>
      </c>
      <c r="B1141" t="s">
        <v>1372</v>
      </c>
      <c r="C1141">
        <v>5678901234</v>
      </c>
      <c r="D1141">
        <v>5678901234</v>
      </c>
      <c r="E1141" s="1">
        <v>45579</v>
      </c>
      <c r="F1141" s="1">
        <v>45579</v>
      </c>
      <c r="G1141" s="1">
        <v>45597</v>
      </c>
      <c r="H1141" t="s">
        <v>28</v>
      </c>
      <c r="I1141">
        <v>11</v>
      </c>
      <c r="J1141" t="s">
        <v>35</v>
      </c>
      <c r="K1141">
        <v>99213</v>
      </c>
      <c r="O1141">
        <v>1</v>
      </c>
      <c r="P1141">
        <v>211.77</v>
      </c>
      <c r="Q1141">
        <v>156.87</v>
      </c>
      <c r="R1141">
        <v>125.5</v>
      </c>
      <c r="S1141">
        <v>31.37</v>
      </c>
      <c r="T1141" t="s">
        <v>30</v>
      </c>
      <c r="X1141" t="s">
        <v>52</v>
      </c>
      <c r="Y1141" t="s">
        <v>44</v>
      </c>
      <c r="Z1141" t="s">
        <v>39</v>
      </c>
      <c r="AA1141" t="str">
        <f>IFERROR(_xlfn.XLOOKUP($J1141,avoidable_ed_reference!$A$2:$A$13,avoidable_ed_reference!$C$2:$C$13),"Not Classified")</f>
        <v>Avoidable</v>
      </c>
      <c r="AB1141" t="str">
        <f>IFERROR(_xlfn.XLOOKUP($B1141,enrollment!$A$2:$A$801,enrollment!$I$2:$I$801),"")</f>
        <v>TN</v>
      </c>
      <c r="AC1141">
        <f>IFERROR(_xlfn.XLOOKUP($B1141,enrollment!$A$2:$A$801,enrollment!$L$2:$L$801),"")</f>
        <v>22</v>
      </c>
      <c r="AD1141" t="str" cm="1">
        <f t="array" ref="AD1141">_xlfn.IFS(AC1141="","Unknown",AC1141&lt;18,"0-17",AC1141&lt;35,"18-34",AC1141&lt;50,"35-49",AC1141&lt;65,"50-64",TRUE,"65+")</f>
        <v>18-34</v>
      </c>
      <c r="AE1141">
        <f>IFERROR(_xlfn.XLOOKUP($B1141,enrollment!$A$2:$A$801,enrollment!$O$2:$O$801),"")</f>
        <v>5678901234</v>
      </c>
      <c r="AF1141">
        <f>IFERROR(_xlfn.XLOOKUP($AE1141,providers!$B$2:$B$11,providers!$Q$2:$Q$11),"")</f>
        <v>3.8</v>
      </c>
      <c r="AG1141" s="1">
        <f t="shared" si="17"/>
        <v>45566</v>
      </c>
    </row>
    <row r="1142" spans="1:33" x14ac:dyDescent="0.25">
      <c r="A1142" t="s">
        <v>1373</v>
      </c>
      <c r="B1142" t="s">
        <v>1372</v>
      </c>
      <c r="C1142">
        <v>5678901234</v>
      </c>
      <c r="D1142">
        <v>5678901234</v>
      </c>
      <c r="E1142" s="1">
        <v>45413</v>
      </c>
      <c r="F1142" s="1">
        <v>45413</v>
      </c>
      <c r="G1142" s="1">
        <v>45433</v>
      </c>
      <c r="H1142" t="s">
        <v>28</v>
      </c>
      <c r="I1142">
        <v>11</v>
      </c>
      <c r="J1142" t="s">
        <v>38</v>
      </c>
      <c r="K1142">
        <v>99213</v>
      </c>
      <c r="O1142">
        <v>1</v>
      </c>
      <c r="P1142">
        <v>241.34</v>
      </c>
      <c r="Q1142">
        <v>178.77</v>
      </c>
      <c r="R1142">
        <v>143.02000000000001</v>
      </c>
      <c r="S1142">
        <v>35.75</v>
      </c>
      <c r="T1142" t="s">
        <v>30</v>
      </c>
      <c r="X1142" t="s">
        <v>52</v>
      </c>
      <c r="Y1142" t="s">
        <v>44</v>
      </c>
      <c r="Z1142" t="s">
        <v>39</v>
      </c>
      <c r="AA1142" t="str">
        <f>IFERROR(_xlfn.XLOOKUP($J1142,avoidable_ed_reference!$A$2:$A$13,avoidable_ed_reference!$C$2:$C$13),"Not Classified")</f>
        <v>Not Classified</v>
      </c>
      <c r="AB1142" t="str">
        <f>IFERROR(_xlfn.XLOOKUP($B1142,enrollment!$A$2:$A$801,enrollment!$I$2:$I$801),"")</f>
        <v>TN</v>
      </c>
      <c r="AC1142">
        <f>IFERROR(_xlfn.XLOOKUP($B1142,enrollment!$A$2:$A$801,enrollment!$L$2:$L$801),"")</f>
        <v>22</v>
      </c>
      <c r="AD1142" t="str" cm="1">
        <f t="array" ref="AD1142">_xlfn.IFS(AC1142="","Unknown",AC1142&lt;18,"0-17",AC1142&lt;35,"18-34",AC1142&lt;50,"35-49",AC1142&lt;65,"50-64",TRUE,"65+")</f>
        <v>18-34</v>
      </c>
      <c r="AE1142">
        <f>IFERROR(_xlfn.XLOOKUP($B1142,enrollment!$A$2:$A$801,enrollment!$O$2:$O$801),"")</f>
        <v>5678901234</v>
      </c>
      <c r="AF1142">
        <f>IFERROR(_xlfn.XLOOKUP($AE1142,providers!$B$2:$B$11,providers!$Q$2:$Q$11),"")</f>
        <v>3.8</v>
      </c>
      <c r="AG1142" s="1">
        <f t="shared" si="17"/>
        <v>45413</v>
      </c>
    </row>
    <row r="1143" spans="1:33" x14ac:dyDescent="0.25">
      <c r="A1143" t="s">
        <v>1374</v>
      </c>
      <c r="B1143" t="s">
        <v>1372</v>
      </c>
      <c r="C1143">
        <v>6789012345</v>
      </c>
      <c r="D1143">
        <v>6789012345</v>
      </c>
      <c r="E1143" s="1">
        <v>45538</v>
      </c>
      <c r="F1143" s="1">
        <v>45538</v>
      </c>
      <c r="G1143" s="1">
        <v>45571</v>
      </c>
      <c r="H1143" t="s">
        <v>28</v>
      </c>
      <c r="I1143">
        <v>23</v>
      </c>
      <c r="J1143" t="s">
        <v>221</v>
      </c>
      <c r="K1143">
        <v>99284</v>
      </c>
      <c r="O1143">
        <v>1</v>
      </c>
      <c r="P1143">
        <v>2037.69</v>
      </c>
      <c r="Q1143">
        <v>1132.05</v>
      </c>
      <c r="R1143">
        <v>905.64</v>
      </c>
      <c r="S1143">
        <v>226.41</v>
      </c>
      <c r="T1143" t="s">
        <v>30</v>
      </c>
      <c r="X1143" t="s">
        <v>52</v>
      </c>
      <c r="Y1143" t="s">
        <v>44</v>
      </c>
      <c r="Z1143" t="s">
        <v>45</v>
      </c>
      <c r="AA1143" t="str">
        <f>IFERROR(_xlfn.XLOOKUP($J1143,avoidable_ed_reference!$A$2:$A$13,avoidable_ed_reference!$C$2:$C$13),"Not Classified")</f>
        <v>Avoidable</v>
      </c>
      <c r="AB1143" t="str">
        <f>IFERROR(_xlfn.XLOOKUP($B1143,enrollment!$A$2:$A$801,enrollment!$I$2:$I$801),"")</f>
        <v>TN</v>
      </c>
      <c r="AC1143">
        <f>IFERROR(_xlfn.XLOOKUP($B1143,enrollment!$A$2:$A$801,enrollment!$L$2:$L$801),"")</f>
        <v>22</v>
      </c>
      <c r="AD1143" t="str" cm="1">
        <f t="array" ref="AD1143">_xlfn.IFS(AC1143="","Unknown",AC1143&lt;18,"0-17",AC1143&lt;35,"18-34",AC1143&lt;50,"35-49",AC1143&lt;65,"50-64",TRUE,"65+")</f>
        <v>18-34</v>
      </c>
      <c r="AE1143">
        <f>IFERROR(_xlfn.XLOOKUP($B1143,enrollment!$A$2:$A$801,enrollment!$O$2:$O$801),"")</f>
        <v>5678901234</v>
      </c>
      <c r="AF1143">
        <f>IFERROR(_xlfn.XLOOKUP($AE1143,providers!$B$2:$B$11,providers!$Q$2:$Q$11),"")</f>
        <v>3.8</v>
      </c>
      <c r="AG1143" s="1">
        <f t="shared" si="17"/>
        <v>45536</v>
      </c>
    </row>
    <row r="1144" spans="1:33" x14ac:dyDescent="0.25">
      <c r="A1144" t="s">
        <v>1375</v>
      </c>
      <c r="B1144" t="s">
        <v>1372</v>
      </c>
      <c r="C1144">
        <v>5678901234</v>
      </c>
      <c r="D1144">
        <v>5678901234</v>
      </c>
      <c r="E1144" s="1">
        <v>45656</v>
      </c>
      <c r="F1144" s="1">
        <v>45656</v>
      </c>
      <c r="G1144" s="1">
        <v>45687</v>
      </c>
      <c r="H1144" t="s">
        <v>28</v>
      </c>
      <c r="I1144">
        <v>11</v>
      </c>
      <c r="J1144" t="s">
        <v>35</v>
      </c>
      <c r="K1144">
        <v>99213</v>
      </c>
      <c r="O1144">
        <v>1</v>
      </c>
      <c r="P1144">
        <v>188.38</v>
      </c>
      <c r="Q1144">
        <v>139.54</v>
      </c>
      <c r="R1144">
        <v>111.63</v>
      </c>
      <c r="S1144">
        <v>27.91</v>
      </c>
      <c r="T1144" t="s">
        <v>30</v>
      </c>
      <c r="X1144" t="s">
        <v>52</v>
      </c>
      <c r="Y1144" t="s">
        <v>44</v>
      </c>
      <c r="Z1144" t="s">
        <v>39</v>
      </c>
      <c r="AA1144" t="str">
        <f>IFERROR(_xlfn.XLOOKUP($J1144,avoidable_ed_reference!$A$2:$A$13,avoidable_ed_reference!$C$2:$C$13),"Not Classified")</f>
        <v>Avoidable</v>
      </c>
      <c r="AB1144" t="str">
        <f>IFERROR(_xlfn.XLOOKUP($B1144,enrollment!$A$2:$A$801,enrollment!$I$2:$I$801),"")</f>
        <v>TN</v>
      </c>
      <c r="AC1144">
        <f>IFERROR(_xlfn.XLOOKUP($B1144,enrollment!$A$2:$A$801,enrollment!$L$2:$L$801),"")</f>
        <v>22</v>
      </c>
      <c r="AD1144" t="str" cm="1">
        <f t="array" ref="AD1144">_xlfn.IFS(AC1144="","Unknown",AC1144&lt;18,"0-17",AC1144&lt;35,"18-34",AC1144&lt;50,"35-49",AC1144&lt;65,"50-64",TRUE,"65+")</f>
        <v>18-34</v>
      </c>
      <c r="AE1144">
        <f>IFERROR(_xlfn.XLOOKUP($B1144,enrollment!$A$2:$A$801,enrollment!$O$2:$O$801),"")</f>
        <v>5678901234</v>
      </c>
      <c r="AF1144">
        <f>IFERROR(_xlfn.XLOOKUP($AE1144,providers!$B$2:$B$11,providers!$Q$2:$Q$11),"")</f>
        <v>3.8</v>
      </c>
      <c r="AG1144" s="1">
        <f t="shared" si="17"/>
        <v>45627</v>
      </c>
    </row>
    <row r="1145" spans="1:33" x14ac:dyDescent="0.25">
      <c r="A1145" t="s">
        <v>1376</v>
      </c>
      <c r="B1145" t="s">
        <v>1372</v>
      </c>
      <c r="C1145">
        <v>8901234567</v>
      </c>
      <c r="D1145">
        <v>8901234567</v>
      </c>
      <c r="E1145" s="1">
        <v>45369</v>
      </c>
      <c r="F1145" s="1">
        <v>45369</v>
      </c>
      <c r="G1145" s="1">
        <v>45388</v>
      </c>
      <c r="H1145" t="s">
        <v>59</v>
      </c>
      <c r="J1145" t="s">
        <v>60</v>
      </c>
      <c r="L1145" s="2" t="s">
        <v>106</v>
      </c>
      <c r="M1145" t="s">
        <v>107</v>
      </c>
      <c r="N1145" t="s">
        <v>108</v>
      </c>
      <c r="O1145">
        <v>1</v>
      </c>
      <c r="P1145">
        <v>738.84</v>
      </c>
      <c r="Q1145">
        <v>671.67</v>
      </c>
      <c r="R1145">
        <v>537.34</v>
      </c>
      <c r="S1145">
        <v>134.33000000000001</v>
      </c>
      <c r="T1145" t="s">
        <v>30</v>
      </c>
      <c r="X1145" t="s">
        <v>52</v>
      </c>
      <c r="Y1145" t="s">
        <v>44</v>
      </c>
      <c r="Z1145" t="s">
        <v>64</v>
      </c>
      <c r="AA1145" t="str">
        <f>IFERROR(_xlfn.XLOOKUP($J1145,avoidable_ed_reference!$A$2:$A$13,avoidable_ed_reference!$C$2:$C$13),"Not Classified")</f>
        <v>Not Classified</v>
      </c>
      <c r="AB1145" t="str">
        <f>IFERROR(_xlfn.XLOOKUP($B1145,enrollment!$A$2:$A$801,enrollment!$I$2:$I$801),"")</f>
        <v>TN</v>
      </c>
      <c r="AC1145">
        <f>IFERROR(_xlfn.XLOOKUP($B1145,enrollment!$A$2:$A$801,enrollment!$L$2:$L$801),"")</f>
        <v>22</v>
      </c>
      <c r="AD1145" t="str" cm="1">
        <f t="array" ref="AD1145">_xlfn.IFS(AC1145="","Unknown",AC1145&lt;18,"0-17",AC1145&lt;35,"18-34",AC1145&lt;50,"35-49",AC1145&lt;65,"50-64",TRUE,"65+")</f>
        <v>18-34</v>
      </c>
      <c r="AE1145">
        <f>IFERROR(_xlfn.XLOOKUP($B1145,enrollment!$A$2:$A$801,enrollment!$O$2:$O$801),"")</f>
        <v>5678901234</v>
      </c>
      <c r="AF1145">
        <f>IFERROR(_xlfn.XLOOKUP($AE1145,providers!$B$2:$B$11,providers!$Q$2:$Q$11),"")</f>
        <v>3.8</v>
      </c>
      <c r="AG1145" s="1">
        <f t="shared" si="17"/>
        <v>45352</v>
      </c>
    </row>
    <row r="1146" spans="1:33" x14ac:dyDescent="0.25">
      <c r="A1146" t="s">
        <v>1377</v>
      </c>
      <c r="B1146" t="s">
        <v>1372</v>
      </c>
      <c r="C1146">
        <v>8901234567</v>
      </c>
      <c r="D1146">
        <v>8901234567</v>
      </c>
      <c r="E1146" s="1">
        <v>45362</v>
      </c>
      <c r="F1146" s="1">
        <v>45362</v>
      </c>
      <c r="G1146" s="1">
        <v>45396</v>
      </c>
      <c r="H1146" t="s">
        <v>28</v>
      </c>
      <c r="I1146">
        <v>23</v>
      </c>
      <c r="J1146" t="s">
        <v>184</v>
      </c>
      <c r="K1146">
        <v>99284</v>
      </c>
      <c r="O1146">
        <v>1</v>
      </c>
      <c r="P1146">
        <v>2272.4499999999998</v>
      </c>
      <c r="Q1146">
        <v>1262.47</v>
      </c>
      <c r="R1146">
        <v>1009.98</v>
      </c>
      <c r="S1146">
        <v>252.49</v>
      </c>
      <c r="T1146" t="s">
        <v>30</v>
      </c>
      <c r="X1146" t="s">
        <v>52</v>
      </c>
      <c r="Y1146" t="s">
        <v>44</v>
      </c>
      <c r="Z1146" t="s">
        <v>45</v>
      </c>
      <c r="AA1146" t="str">
        <f>IFERROR(_xlfn.XLOOKUP($J1146,avoidable_ed_reference!$A$2:$A$13,avoidable_ed_reference!$C$2:$C$13),"Not Classified")</f>
        <v>Non-Avoidable</v>
      </c>
      <c r="AB1146" t="str">
        <f>IFERROR(_xlfn.XLOOKUP($B1146,enrollment!$A$2:$A$801,enrollment!$I$2:$I$801),"")</f>
        <v>TN</v>
      </c>
      <c r="AC1146">
        <f>IFERROR(_xlfn.XLOOKUP($B1146,enrollment!$A$2:$A$801,enrollment!$L$2:$L$801),"")</f>
        <v>22</v>
      </c>
      <c r="AD1146" t="str" cm="1">
        <f t="array" ref="AD1146">_xlfn.IFS(AC1146="","Unknown",AC1146&lt;18,"0-17",AC1146&lt;35,"18-34",AC1146&lt;50,"35-49",AC1146&lt;65,"50-64",TRUE,"65+")</f>
        <v>18-34</v>
      </c>
      <c r="AE1146">
        <f>IFERROR(_xlfn.XLOOKUP($B1146,enrollment!$A$2:$A$801,enrollment!$O$2:$O$801),"")</f>
        <v>5678901234</v>
      </c>
      <c r="AF1146">
        <f>IFERROR(_xlfn.XLOOKUP($AE1146,providers!$B$2:$B$11,providers!$Q$2:$Q$11),"")</f>
        <v>3.8</v>
      </c>
      <c r="AG1146" s="1">
        <f t="shared" si="17"/>
        <v>45352</v>
      </c>
    </row>
    <row r="1147" spans="1:33" x14ac:dyDescent="0.25">
      <c r="A1147" t="s">
        <v>1378</v>
      </c>
      <c r="B1147" t="s">
        <v>1379</v>
      </c>
      <c r="C1147">
        <v>5678901234</v>
      </c>
      <c r="D1147">
        <v>5678901234</v>
      </c>
      <c r="E1147" s="1">
        <v>45484</v>
      </c>
      <c r="F1147" s="1">
        <v>45484</v>
      </c>
      <c r="G1147" s="1">
        <v>45507</v>
      </c>
      <c r="H1147" t="s">
        <v>28</v>
      </c>
      <c r="I1147">
        <v>20</v>
      </c>
      <c r="J1147" t="s">
        <v>35</v>
      </c>
      <c r="K1147">
        <v>99213</v>
      </c>
      <c r="O1147">
        <v>1</v>
      </c>
      <c r="P1147">
        <v>169.48</v>
      </c>
      <c r="Q1147">
        <v>130.37</v>
      </c>
      <c r="R1147">
        <v>104.3</v>
      </c>
      <c r="S1147">
        <v>26.07</v>
      </c>
      <c r="T1147" t="s">
        <v>30</v>
      </c>
      <c r="X1147" t="s">
        <v>52</v>
      </c>
      <c r="Y1147" t="s">
        <v>44</v>
      </c>
      <c r="Z1147" t="s">
        <v>36</v>
      </c>
      <c r="AA1147" t="str">
        <f>IFERROR(_xlfn.XLOOKUP($J1147,avoidable_ed_reference!$A$2:$A$13,avoidable_ed_reference!$C$2:$C$13),"Not Classified")</f>
        <v>Avoidable</v>
      </c>
      <c r="AB1147" t="str">
        <f>IFERROR(_xlfn.XLOOKUP($B1147,enrollment!$A$2:$A$801,enrollment!$I$2:$I$801),"")</f>
        <v>OH</v>
      </c>
      <c r="AC1147">
        <f>IFERROR(_xlfn.XLOOKUP($B1147,enrollment!$A$2:$A$801,enrollment!$L$2:$L$801),"")</f>
        <v>39</v>
      </c>
      <c r="AD1147" t="str" cm="1">
        <f t="array" ref="AD1147">_xlfn.IFS(AC1147="","Unknown",AC1147&lt;18,"0-17",AC1147&lt;35,"18-34",AC1147&lt;50,"35-49",AC1147&lt;65,"50-64",TRUE,"65+")</f>
        <v>35-49</v>
      </c>
      <c r="AE1147">
        <f>IFERROR(_xlfn.XLOOKUP($B1147,enrollment!$A$2:$A$801,enrollment!$O$2:$O$801),"")</f>
        <v>6789012345</v>
      </c>
      <c r="AF1147">
        <f>IFERROR(_xlfn.XLOOKUP($AE1147,providers!$B$2:$B$11,providers!$Q$2:$Q$11),"")</f>
        <v>4.0999999999999996</v>
      </c>
      <c r="AG1147" s="1">
        <f t="shared" si="17"/>
        <v>45474</v>
      </c>
    </row>
    <row r="1148" spans="1:33" x14ac:dyDescent="0.25">
      <c r="A1148" t="s">
        <v>1380</v>
      </c>
      <c r="B1148" t="s">
        <v>1379</v>
      </c>
      <c r="C1148">
        <v>6789012345</v>
      </c>
      <c r="D1148">
        <v>6789012345</v>
      </c>
      <c r="E1148" s="1">
        <v>45549</v>
      </c>
      <c r="F1148" s="1">
        <v>45549</v>
      </c>
      <c r="G1148" s="1">
        <v>45576</v>
      </c>
      <c r="H1148" t="s">
        <v>28</v>
      </c>
      <c r="I1148">
        <v>11</v>
      </c>
      <c r="J1148" t="s">
        <v>38</v>
      </c>
      <c r="K1148">
        <v>99213</v>
      </c>
      <c r="O1148">
        <v>1</v>
      </c>
      <c r="P1148">
        <v>163.66</v>
      </c>
      <c r="Q1148">
        <v>121.23</v>
      </c>
      <c r="R1148">
        <v>96.98</v>
      </c>
      <c r="S1148">
        <v>24.25</v>
      </c>
      <c r="T1148" t="s">
        <v>30</v>
      </c>
      <c r="X1148" t="s">
        <v>52</v>
      </c>
      <c r="Y1148" t="s">
        <v>44</v>
      </c>
      <c r="Z1148" t="s">
        <v>39</v>
      </c>
      <c r="AA1148" t="str">
        <f>IFERROR(_xlfn.XLOOKUP($J1148,avoidable_ed_reference!$A$2:$A$13,avoidable_ed_reference!$C$2:$C$13),"Not Classified")</f>
        <v>Not Classified</v>
      </c>
      <c r="AB1148" t="str">
        <f>IFERROR(_xlfn.XLOOKUP($B1148,enrollment!$A$2:$A$801,enrollment!$I$2:$I$801),"")</f>
        <v>OH</v>
      </c>
      <c r="AC1148">
        <f>IFERROR(_xlfn.XLOOKUP($B1148,enrollment!$A$2:$A$801,enrollment!$L$2:$L$801),"")</f>
        <v>39</v>
      </c>
      <c r="AD1148" t="str" cm="1">
        <f t="array" ref="AD1148">_xlfn.IFS(AC1148="","Unknown",AC1148&lt;18,"0-17",AC1148&lt;35,"18-34",AC1148&lt;50,"35-49",AC1148&lt;65,"50-64",TRUE,"65+")</f>
        <v>35-49</v>
      </c>
      <c r="AE1148">
        <f>IFERROR(_xlfn.XLOOKUP($B1148,enrollment!$A$2:$A$801,enrollment!$O$2:$O$801),"")</f>
        <v>6789012345</v>
      </c>
      <c r="AF1148">
        <f>IFERROR(_xlfn.XLOOKUP($AE1148,providers!$B$2:$B$11,providers!$Q$2:$Q$11),"")</f>
        <v>4.0999999999999996</v>
      </c>
      <c r="AG1148" s="1">
        <f t="shared" si="17"/>
        <v>45536</v>
      </c>
    </row>
    <row r="1149" spans="1:33" x14ac:dyDescent="0.25">
      <c r="A1149" t="s">
        <v>1381</v>
      </c>
      <c r="B1149" t="s">
        <v>1379</v>
      </c>
      <c r="C1149">
        <v>6789012345</v>
      </c>
      <c r="D1149">
        <v>6789012345</v>
      </c>
      <c r="E1149" s="1">
        <v>45540</v>
      </c>
      <c r="F1149" s="1">
        <v>45540</v>
      </c>
      <c r="G1149" s="1">
        <v>45560</v>
      </c>
      <c r="H1149" t="s">
        <v>28</v>
      </c>
      <c r="I1149">
        <v>11</v>
      </c>
      <c r="J1149" t="s">
        <v>38</v>
      </c>
      <c r="K1149">
        <v>99213</v>
      </c>
      <c r="O1149">
        <v>1</v>
      </c>
      <c r="P1149">
        <v>179.7</v>
      </c>
      <c r="Q1149">
        <v>133.11000000000001</v>
      </c>
      <c r="R1149">
        <v>106.49</v>
      </c>
      <c r="S1149">
        <v>26.62</v>
      </c>
      <c r="T1149" t="s">
        <v>30</v>
      </c>
      <c r="X1149" t="s">
        <v>52</v>
      </c>
      <c r="Y1149" t="s">
        <v>44</v>
      </c>
      <c r="Z1149" t="s">
        <v>39</v>
      </c>
      <c r="AA1149" t="str">
        <f>IFERROR(_xlfn.XLOOKUP($J1149,avoidable_ed_reference!$A$2:$A$13,avoidable_ed_reference!$C$2:$C$13),"Not Classified")</f>
        <v>Not Classified</v>
      </c>
      <c r="AB1149" t="str">
        <f>IFERROR(_xlfn.XLOOKUP($B1149,enrollment!$A$2:$A$801,enrollment!$I$2:$I$801),"")</f>
        <v>OH</v>
      </c>
      <c r="AC1149">
        <f>IFERROR(_xlfn.XLOOKUP($B1149,enrollment!$A$2:$A$801,enrollment!$L$2:$L$801),"")</f>
        <v>39</v>
      </c>
      <c r="AD1149" t="str" cm="1">
        <f t="array" ref="AD1149">_xlfn.IFS(AC1149="","Unknown",AC1149&lt;18,"0-17",AC1149&lt;35,"18-34",AC1149&lt;50,"35-49",AC1149&lt;65,"50-64",TRUE,"65+")</f>
        <v>35-49</v>
      </c>
      <c r="AE1149">
        <f>IFERROR(_xlfn.XLOOKUP($B1149,enrollment!$A$2:$A$801,enrollment!$O$2:$O$801),"")</f>
        <v>6789012345</v>
      </c>
      <c r="AF1149">
        <f>IFERROR(_xlfn.XLOOKUP($AE1149,providers!$B$2:$B$11,providers!$Q$2:$Q$11),"")</f>
        <v>4.0999999999999996</v>
      </c>
      <c r="AG1149" s="1">
        <f t="shared" si="17"/>
        <v>45536</v>
      </c>
    </row>
    <row r="1150" spans="1:33" x14ac:dyDescent="0.25">
      <c r="A1150" t="s">
        <v>1382</v>
      </c>
      <c r="B1150" t="s">
        <v>1379</v>
      </c>
      <c r="C1150">
        <v>6789012345</v>
      </c>
      <c r="D1150">
        <v>6789012345</v>
      </c>
      <c r="E1150" s="1">
        <v>45463</v>
      </c>
      <c r="F1150" s="1">
        <v>45463</v>
      </c>
      <c r="G1150" s="1">
        <v>45489</v>
      </c>
      <c r="H1150" t="s">
        <v>28</v>
      </c>
      <c r="I1150">
        <v>22</v>
      </c>
      <c r="J1150" t="s">
        <v>29</v>
      </c>
      <c r="K1150">
        <v>90837</v>
      </c>
      <c r="O1150">
        <v>1</v>
      </c>
      <c r="P1150">
        <v>244.4</v>
      </c>
      <c r="Q1150">
        <v>181.04</v>
      </c>
      <c r="R1150">
        <v>144.83000000000001</v>
      </c>
      <c r="S1150">
        <v>36.21</v>
      </c>
      <c r="T1150" t="s">
        <v>30</v>
      </c>
      <c r="X1150" t="s">
        <v>52</v>
      </c>
      <c r="Y1150" t="s">
        <v>44</v>
      </c>
      <c r="Z1150" t="s">
        <v>33</v>
      </c>
      <c r="AA1150" t="str">
        <f>IFERROR(_xlfn.XLOOKUP($J1150,avoidable_ed_reference!$A$2:$A$13,avoidable_ed_reference!$C$2:$C$13),"Not Classified")</f>
        <v>Potentially Avoidable</v>
      </c>
      <c r="AB1150" t="str">
        <f>IFERROR(_xlfn.XLOOKUP($B1150,enrollment!$A$2:$A$801,enrollment!$I$2:$I$801),"")</f>
        <v>OH</v>
      </c>
      <c r="AC1150">
        <f>IFERROR(_xlfn.XLOOKUP($B1150,enrollment!$A$2:$A$801,enrollment!$L$2:$L$801),"")</f>
        <v>39</v>
      </c>
      <c r="AD1150" t="str" cm="1">
        <f t="array" ref="AD1150">_xlfn.IFS(AC1150="","Unknown",AC1150&lt;18,"0-17",AC1150&lt;35,"18-34",AC1150&lt;50,"35-49",AC1150&lt;65,"50-64",TRUE,"65+")</f>
        <v>35-49</v>
      </c>
      <c r="AE1150">
        <f>IFERROR(_xlfn.XLOOKUP($B1150,enrollment!$A$2:$A$801,enrollment!$O$2:$O$801),"")</f>
        <v>6789012345</v>
      </c>
      <c r="AF1150">
        <f>IFERROR(_xlfn.XLOOKUP($AE1150,providers!$B$2:$B$11,providers!$Q$2:$Q$11),"")</f>
        <v>4.0999999999999996</v>
      </c>
      <c r="AG1150" s="1">
        <f t="shared" si="17"/>
        <v>45444</v>
      </c>
    </row>
    <row r="1151" spans="1:33" x14ac:dyDescent="0.25">
      <c r="A1151" t="s">
        <v>1383</v>
      </c>
      <c r="B1151" t="s">
        <v>1379</v>
      </c>
      <c r="C1151">
        <v>3456789012</v>
      </c>
      <c r="D1151">
        <v>3456789012</v>
      </c>
      <c r="E1151" s="1">
        <v>45461</v>
      </c>
      <c r="F1151" s="1">
        <v>45461</v>
      </c>
      <c r="G1151" s="1">
        <v>45485</v>
      </c>
      <c r="H1151" t="s">
        <v>28</v>
      </c>
      <c r="I1151">
        <v>23</v>
      </c>
      <c r="J1151" t="s">
        <v>93</v>
      </c>
      <c r="K1151">
        <v>99284</v>
      </c>
      <c r="O1151">
        <v>1</v>
      </c>
      <c r="P1151">
        <v>1590.46</v>
      </c>
      <c r="Q1151">
        <v>883.59</v>
      </c>
      <c r="R1151">
        <v>706.87</v>
      </c>
      <c r="S1151">
        <v>176.72</v>
      </c>
      <c r="T1151" t="s">
        <v>30</v>
      </c>
      <c r="X1151" t="s">
        <v>52</v>
      </c>
      <c r="Y1151" t="s">
        <v>44</v>
      </c>
      <c r="Z1151" t="s">
        <v>45</v>
      </c>
      <c r="AA1151" t="str">
        <f>IFERROR(_xlfn.XLOOKUP($J1151,avoidable_ed_reference!$A$2:$A$13,avoidable_ed_reference!$C$2:$C$13),"Not Classified")</f>
        <v>Avoidable</v>
      </c>
      <c r="AB1151" t="str">
        <f>IFERROR(_xlfn.XLOOKUP($B1151,enrollment!$A$2:$A$801,enrollment!$I$2:$I$801),"")</f>
        <v>OH</v>
      </c>
      <c r="AC1151">
        <f>IFERROR(_xlfn.XLOOKUP($B1151,enrollment!$A$2:$A$801,enrollment!$L$2:$L$801),"")</f>
        <v>39</v>
      </c>
      <c r="AD1151" t="str" cm="1">
        <f t="array" ref="AD1151">_xlfn.IFS(AC1151="","Unknown",AC1151&lt;18,"0-17",AC1151&lt;35,"18-34",AC1151&lt;50,"35-49",AC1151&lt;65,"50-64",TRUE,"65+")</f>
        <v>35-49</v>
      </c>
      <c r="AE1151">
        <f>IFERROR(_xlfn.XLOOKUP($B1151,enrollment!$A$2:$A$801,enrollment!$O$2:$O$801),"")</f>
        <v>6789012345</v>
      </c>
      <c r="AF1151">
        <f>IFERROR(_xlfn.XLOOKUP($AE1151,providers!$B$2:$B$11,providers!$Q$2:$Q$11),"")</f>
        <v>4.0999999999999996</v>
      </c>
      <c r="AG1151" s="1">
        <f t="shared" si="17"/>
        <v>45444</v>
      </c>
    </row>
    <row r="1152" spans="1:33" x14ac:dyDescent="0.25">
      <c r="A1152" t="s">
        <v>1384</v>
      </c>
      <c r="B1152" t="s">
        <v>1379</v>
      </c>
      <c r="C1152">
        <v>2345678901</v>
      </c>
      <c r="D1152">
        <v>2345678901</v>
      </c>
      <c r="E1152" s="1">
        <v>45314</v>
      </c>
      <c r="F1152" s="1">
        <v>45314</v>
      </c>
      <c r="G1152" s="1">
        <v>45329</v>
      </c>
      <c r="H1152" t="s">
        <v>28</v>
      </c>
      <c r="I1152">
        <v>23</v>
      </c>
      <c r="J1152" t="s">
        <v>221</v>
      </c>
      <c r="K1152">
        <v>99284</v>
      </c>
      <c r="O1152">
        <v>1</v>
      </c>
      <c r="P1152">
        <v>2260.35</v>
      </c>
      <c r="Q1152">
        <v>1255.75</v>
      </c>
      <c r="R1152">
        <v>1004.6</v>
      </c>
      <c r="S1152">
        <v>251.15</v>
      </c>
      <c r="T1152" t="s">
        <v>30</v>
      </c>
      <c r="X1152" t="s">
        <v>52</v>
      </c>
      <c r="Y1152" t="s">
        <v>44</v>
      </c>
      <c r="Z1152" t="s">
        <v>45</v>
      </c>
      <c r="AA1152" t="str">
        <f>IFERROR(_xlfn.XLOOKUP($J1152,avoidable_ed_reference!$A$2:$A$13,avoidable_ed_reference!$C$2:$C$13),"Not Classified")</f>
        <v>Avoidable</v>
      </c>
      <c r="AB1152" t="str">
        <f>IFERROR(_xlfn.XLOOKUP($B1152,enrollment!$A$2:$A$801,enrollment!$I$2:$I$801),"")</f>
        <v>OH</v>
      </c>
      <c r="AC1152">
        <f>IFERROR(_xlfn.XLOOKUP($B1152,enrollment!$A$2:$A$801,enrollment!$L$2:$L$801),"")</f>
        <v>39</v>
      </c>
      <c r="AD1152" t="str" cm="1">
        <f t="array" ref="AD1152">_xlfn.IFS(AC1152="","Unknown",AC1152&lt;18,"0-17",AC1152&lt;35,"18-34",AC1152&lt;50,"35-49",AC1152&lt;65,"50-64",TRUE,"65+")</f>
        <v>35-49</v>
      </c>
      <c r="AE1152">
        <f>IFERROR(_xlfn.XLOOKUP($B1152,enrollment!$A$2:$A$801,enrollment!$O$2:$O$801),"")</f>
        <v>6789012345</v>
      </c>
      <c r="AF1152">
        <f>IFERROR(_xlfn.XLOOKUP($AE1152,providers!$B$2:$B$11,providers!$Q$2:$Q$11),"")</f>
        <v>4.0999999999999996</v>
      </c>
      <c r="AG1152" s="1">
        <f t="shared" si="17"/>
        <v>45292</v>
      </c>
    </row>
    <row r="1153" spans="1:33" x14ac:dyDescent="0.25">
      <c r="A1153" t="s">
        <v>1385</v>
      </c>
      <c r="B1153" t="s">
        <v>1379</v>
      </c>
      <c r="C1153">
        <v>9012345678</v>
      </c>
      <c r="D1153">
        <v>9012345678</v>
      </c>
      <c r="E1153" s="1">
        <v>45508</v>
      </c>
      <c r="F1153" s="1">
        <v>45508</v>
      </c>
      <c r="G1153" s="1">
        <v>45527</v>
      </c>
      <c r="H1153" t="s">
        <v>67</v>
      </c>
      <c r="I1153">
        <v>21</v>
      </c>
      <c r="J1153" t="s">
        <v>42</v>
      </c>
      <c r="K1153">
        <v>99223</v>
      </c>
      <c r="O1153">
        <v>1</v>
      </c>
      <c r="P1153">
        <v>17071.25</v>
      </c>
      <c r="Q1153">
        <v>11013.71</v>
      </c>
      <c r="R1153">
        <v>8810.9699999999993</v>
      </c>
      <c r="S1153">
        <v>2202.7399999999998</v>
      </c>
      <c r="T1153" t="s">
        <v>30</v>
      </c>
      <c r="V1153">
        <v>1</v>
      </c>
      <c r="W1153" s="2" t="s">
        <v>68</v>
      </c>
      <c r="X1153" t="s">
        <v>52</v>
      </c>
      <c r="Y1153" t="s">
        <v>44</v>
      </c>
      <c r="Z1153" t="s">
        <v>69</v>
      </c>
      <c r="AA1153" t="str">
        <f>IFERROR(_xlfn.XLOOKUP($J1153,avoidable_ed_reference!$A$2:$A$13,avoidable_ed_reference!$C$2:$C$13),"Not Classified")</f>
        <v>Non-Avoidable</v>
      </c>
      <c r="AB1153" t="str">
        <f>IFERROR(_xlfn.XLOOKUP($B1153,enrollment!$A$2:$A$801,enrollment!$I$2:$I$801),"")</f>
        <v>OH</v>
      </c>
      <c r="AC1153">
        <f>IFERROR(_xlfn.XLOOKUP($B1153,enrollment!$A$2:$A$801,enrollment!$L$2:$L$801),"")</f>
        <v>39</v>
      </c>
      <c r="AD1153" t="str" cm="1">
        <f t="array" ref="AD1153">_xlfn.IFS(AC1153="","Unknown",AC1153&lt;18,"0-17",AC1153&lt;35,"18-34",AC1153&lt;50,"35-49",AC1153&lt;65,"50-64",TRUE,"65+")</f>
        <v>35-49</v>
      </c>
      <c r="AE1153">
        <f>IFERROR(_xlfn.XLOOKUP($B1153,enrollment!$A$2:$A$801,enrollment!$O$2:$O$801),"")</f>
        <v>6789012345</v>
      </c>
      <c r="AF1153">
        <f>IFERROR(_xlfn.XLOOKUP($AE1153,providers!$B$2:$B$11,providers!$Q$2:$Q$11),"")</f>
        <v>4.0999999999999996</v>
      </c>
      <c r="AG1153" s="1">
        <f t="shared" si="17"/>
        <v>45505</v>
      </c>
    </row>
    <row r="1154" spans="1:33" x14ac:dyDescent="0.25">
      <c r="A1154" t="s">
        <v>1386</v>
      </c>
      <c r="B1154" t="s">
        <v>1379</v>
      </c>
      <c r="C1154">
        <v>6789012345</v>
      </c>
      <c r="D1154">
        <v>6789012345</v>
      </c>
      <c r="E1154" s="1">
        <v>45544</v>
      </c>
      <c r="F1154" s="1">
        <v>45544</v>
      </c>
      <c r="G1154" s="1">
        <v>45558</v>
      </c>
      <c r="H1154" t="s">
        <v>28</v>
      </c>
      <c r="I1154">
        <v>11</v>
      </c>
      <c r="J1154" t="s">
        <v>35</v>
      </c>
      <c r="K1154">
        <v>99213</v>
      </c>
      <c r="O1154">
        <v>1</v>
      </c>
      <c r="P1154">
        <v>237.83</v>
      </c>
      <c r="Q1154">
        <v>176.17</v>
      </c>
      <c r="R1154">
        <v>140.94</v>
      </c>
      <c r="S1154">
        <v>35.229999999999997</v>
      </c>
      <c r="T1154" t="s">
        <v>30</v>
      </c>
      <c r="X1154" t="s">
        <v>52</v>
      </c>
      <c r="Y1154" t="s">
        <v>44</v>
      </c>
      <c r="Z1154" t="s">
        <v>39</v>
      </c>
      <c r="AA1154" t="str">
        <f>IFERROR(_xlfn.XLOOKUP($J1154,avoidable_ed_reference!$A$2:$A$13,avoidable_ed_reference!$C$2:$C$13),"Not Classified")</f>
        <v>Avoidable</v>
      </c>
      <c r="AB1154" t="str">
        <f>IFERROR(_xlfn.XLOOKUP($B1154,enrollment!$A$2:$A$801,enrollment!$I$2:$I$801),"")</f>
        <v>OH</v>
      </c>
      <c r="AC1154">
        <f>IFERROR(_xlfn.XLOOKUP($B1154,enrollment!$A$2:$A$801,enrollment!$L$2:$L$801),"")</f>
        <v>39</v>
      </c>
      <c r="AD1154" t="str" cm="1">
        <f t="array" ref="AD1154">_xlfn.IFS(AC1154="","Unknown",AC1154&lt;18,"0-17",AC1154&lt;35,"18-34",AC1154&lt;50,"35-49",AC1154&lt;65,"50-64",TRUE,"65+")</f>
        <v>35-49</v>
      </c>
      <c r="AE1154">
        <f>IFERROR(_xlfn.XLOOKUP($B1154,enrollment!$A$2:$A$801,enrollment!$O$2:$O$801),"")</f>
        <v>6789012345</v>
      </c>
      <c r="AF1154">
        <f>IFERROR(_xlfn.XLOOKUP($AE1154,providers!$B$2:$B$11,providers!$Q$2:$Q$11),"")</f>
        <v>4.0999999999999996</v>
      </c>
      <c r="AG1154" s="1">
        <f t="shared" si="17"/>
        <v>45536</v>
      </c>
    </row>
    <row r="1155" spans="1:33" x14ac:dyDescent="0.25">
      <c r="A1155" t="s">
        <v>1387</v>
      </c>
      <c r="B1155" t="s">
        <v>1379</v>
      </c>
      <c r="C1155">
        <v>2233445566</v>
      </c>
      <c r="D1155">
        <v>2233445566</v>
      </c>
      <c r="E1155" s="1">
        <v>45389</v>
      </c>
      <c r="F1155" s="1">
        <v>45389</v>
      </c>
      <c r="G1155" s="1">
        <v>45420</v>
      </c>
      <c r="H1155" t="s">
        <v>28</v>
      </c>
      <c r="I1155">
        <v>22</v>
      </c>
      <c r="J1155" t="s">
        <v>29</v>
      </c>
      <c r="K1155">
        <v>90837</v>
      </c>
      <c r="O1155">
        <v>1</v>
      </c>
      <c r="P1155">
        <v>208.59</v>
      </c>
      <c r="Q1155">
        <v>154.51</v>
      </c>
      <c r="R1155">
        <v>123.61</v>
      </c>
      <c r="S1155">
        <v>30.9</v>
      </c>
      <c r="T1155" t="s">
        <v>30</v>
      </c>
      <c r="X1155" t="s">
        <v>52</v>
      </c>
      <c r="Y1155" t="s">
        <v>44</v>
      </c>
      <c r="Z1155" t="s">
        <v>33</v>
      </c>
      <c r="AA1155" t="str">
        <f>IFERROR(_xlfn.XLOOKUP($J1155,avoidable_ed_reference!$A$2:$A$13,avoidable_ed_reference!$C$2:$C$13),"Not Classified")</f>
        <v>Potentially Avoidable</v>
      </c>
      <c r="AB1155" t="str">
        <f>IFERROR(_xlfn.XLOOKUP($B1155,enrollment!$A$2:$A$801,enrollment!$I$2:$I$801),"")</f>
        <v>OH</v>
      </c>
      <c r="AC1155">
        <f>IFERROR(_xlfn.XLOOKUP($B1155,enrollment!$A$2:$A$801,enrollment!$L$2:$L$801),"")</f>
        <v>39</v>
      </c>
      <c r="AD1155" t="str" cm="1">
        <f t="array" ref="AD1155">_xlfn.IFS(AC1155="","Unknown",AC1155&lt;18,"0-17",AC1155&lt;35,"18-34",AC1155&lt;50,"35-49",AC1155&lt;65,"50-64",TRUE,"65+")</f>
        <v>35-49</v>
      </c>
      <c r="AE1155">
        <f>IFERROR(_xlfn.XLOOKUP($B1155,enrollment!$A$2:$A$801,enrollment!$O$2:$O$801),"")</f>
        <v>6789012345</v>
      </c>
      <c r="AF1155">
        <f>IFERROR(_xlfn.XLOOKUP($AE1155,providers!$B$2:$B$11,providers!$Q$2:$Q$11),"")</f>
        <v>4.0999999999999996</v>
      </c>
      <c r="AG1155" s="1">
        <f t="shared" ref="AG1155:AG1218" si="18">EOMONTH(E1155,-1)+1</f>
        <v>45383</v>
      </c>
    </row>
    <row r="1156" spans="1:33" x14ac:dyDescent="0.25">
      <c r="A1156" t="s">
        <v>1388</v>
      </c>
      <c r="B1156" t="s">
        <v>1389</v>
      </c>
      <c r="C1156">
        <v>5678901234</v>
      </c>
      <c r="D1156">
        <v>5678901234</v>
      </c>
      <c r="E1156" s="1">
        <v>45411</v>
      </c>
      <c r="F1156" s="1">
        <v>45411</v>
      </c>
      <c r="G1156" s="1">
        <v>45426</v>
      </c>
      <c r="H1156" t="s">
        <v>28</v>
      </c>
      <c r="I1156">
        <v>11</v>
      </c>
      <c r="J1156" t="s">
        <v>38</v>
      </c>
      <c r="K1156">
        <v>99213</v>
      </c>
      <c r="O1156">
        <v>1</v>
      </c>
      <c r="P1156">
        <v>167.16</v>
      </c>
      <c r="Q1156">
        <v>123.82</v>
      </c>
      <c r="R1156">
        <v>99.06</v>
      </c>
      <c r="S1156">
        <v>24.76</v>
      </c>
      <c r="T1156" t="s">
        <v>30</v>
      </c>
      <c r="X1156" t="s">
        <v>52</v>
      </c>
      <c r="Y1156" t="s">
        <v>44</v>
      </c>
      <c r="Z1156" t="s">
        <v>39</v>
      </c>
      <c r="AA1156" t="str">
        <f>IFERROR(_xlfn.XLOOKUP($J1156,avoidable_ed_reference!$A$2:$A$13,avoidable_ed_reference!$C$2:$C$13),"Not Classified")</f>
        <v>Not Classified</v>
      </c>
      <c r="AB1156" t="str">
        <f>IFERROR(_xlfn.XLOOKUP($B1156,enrollment!$A$2:$A$801,enrollment!$I$2:$I$801),"")</f>
        <v>TN</v>
      </c>
      <c r="AC1156">
        <f>IFERROR(_xlfn.XLOOKUP($B1156,enrollment!$A$2:$A$801,enrollment!$L$2:$L$801),"")</f>
        <v>73</v>
      </c>
      <c r="AD1156" t="str" cm="1">
        <f t="array" ref="AD1156">_xlfn.IFS(AC1156="","Unknown",AC1156&lt;18,"0-17",AC1156&lt;35,"18-34",AC1156&lt;50,"35-49",AC1156&lt;65,"50-64",TRUE,"65+")</f>
        <v>65+</v>
      </c>
      <c r="AE1156">
        <f>IFERROR(_xlfn.XLOOKUP($B1156,enrollment!$A$2:$A$801,enrollment!$O$2:$O$801),"")</f>
        <v>5678901234</v>
      </c>
      <c r="AF1156">
        <f>IFERROR(_xlfn.XLOOKUP($AE1156,providers!$B$2:$B$11,providers!$Q$2:$Q$11),"")</f>
        <v>3.8</v>
      </c>
      <c r="AG1156" s="1">
        <f t="shared" si="18"/>
        <v>45383</v>
      </c>
    </row>
    <row r="1157" spans="1:33" x14ac:dyDescent="0.25">
      <c r="A1157" t="s">
        <v>1390</v>
      </c>
      <c r="B1157" t="s">
        <v>1389</v>
      </c>
      <c r="C1157">
        <v>5678901234</v>
      </c>
      <c r="D1157">
        <v>5678901234</v>
      </c>
      <c r="E1157" s="1">
        <v>45441</v>
      </c>
      <c r="F1157" s="1">
        <v>45441</v>
      </c>
      <c r="G1157" s="1">
        <v>45456</v>
      </c>
      <c r="H1157" t="s">
        <v>28</v>
      </c>
      <c r="I1157">
        <v>11</v>
      </c>
      <c r="J1157" t="s">
        <v>47</v>
      </c>
      <c r="K1157">
        <v>99213</v>
      </c>
      <c r="O1157">
        <v>1</v>
      </c>
      <c r="P1157">
        <v>210.11</v>
      </c>
      <c r="Q1157">
        <v>155.63999999999999</v>
      </c>
      <c r="R1157">
        <v>124.51</v>
      </c>
      <c r="S1157">
        <v>31.13</v>
      </c>
      <c r="T1157" t="s">
        <v>30</v>
      </c>
      <c r="X1157" t="s">
        <v>52</v>
      </c>
      <c r="Y1157" t="s">
        <v>44</v>
      </c>
      <c r="Z1157" t="s">
        <v>39</v>
      </c>
      <c r="AA1157" t="str">
        <f>IFERROR(_xlfn.XLOOKUP($J1157,avoidable_ed_reference!$A$2:$A$13,avoidable_ed_reference!$C$2:$C$13),"Not Classified")</f>
        <v>Not Classified</v>
      </c>
      <c r="AB1157" t="str">
        <f>IFERROR(_xlfn.XLOOKUP($B1157,enrollment!$A$2:$A$801,enrollment!$I$2:$I$801),"")</f>
        <v>TN</v>
      </c>
      <c r="AC1157">
        <f>IFERROR(_xlfn.XLOOKUP($B1157,enrollment!$A$2:$A$801,enrollment!$L$2:$L$801),"")</f>
        <v>73</v>
      </c>
      <c r="AD1157" t="str" cm="1">
        <f t="array" ref="AD1157">_xlfn.IFS(AC1157="","Unknown",AC1157&lt;18,"0-17",AC1157&lt;35,"18-34",AC1157&lt;50,"35-49",AC1157&lt;65,"50-64",TRUE,"65+")</f>
        <v>65+</v>
      </c>
      <c r="AE1157">
        <f>IFERROR(_xlfn.XLOOKUP($B1157,enrollment!$A$2:$A$801,enrollment!$O$2:$O$801),"")</f>
        <v>5678901234</v>
      </c>
      <c r="AF1157">
        <f>IFERROR(_xlfn.XLOOKUP($AE1157,providers!$B$2:$B$11,providers!$Q$2:$Q$11),"")</f>
        <v>3.8</v>
      </c>
      <c r="AG1157" s="1">
        <f t="shared" si="18"/>
        <v>45413</v>
      </c>
    </row>
    <row r="1158" spans="1:33" x14ac:dyDescent="0.25">
      <c r="A1158" t="s">
        <v>1391</v>
      </c>
      <c r="B1158" t="s">
        <v>1389</v>
      </c>
      <c r="C1158">
        <v>9012345678</v>
      </c>
      <c r="D1158">
        <v>9012345678</v>
      </c>
      <c r="E1158" s="1">
        <v>45471</v>
      </c>
      <c r="F1158" s="1">
        <v>45471</v>
      </c>
      <c r="G1158" s="1">
        <v>45494</v>
      </c>
      <c r="H1158" t="s">
        <v>67</v>
      </c>
      <c r="I1158">
        <v>21</v>
      </c>
      <c r="J1158" t="s">
        <v>80</v>
      </c>
      <c r="K1158">
        <v>99223</v>
      </c>
      <c r="O1158">
        <v>1</v>
      </c>
      <c r="P1158">
        <v>33350.19</v>
      </c>
      <c r="Q1158">
        <v>21516.25</v>
      </c>
      <c r="R1158">
        <v>17213</v>
      </c>
      <c r="S1158">
        <v>4303.25</v>
      </c>
      <c r="T1158" t="s">
        <v>30</v>
      </c>
      <c r="V1158">
        <v>1</v>
      </c>
      <c r="W1158" s="2" t="s">
        <v>68</v>
      </c>
      <c r="X1158" t="s">
        <v>52</v>
      </c>
      <c r="Y1158" t="s">
        <v>44</v>
      </c>
      <c r="Z1158" t="s">
        <v>69</v>
      </c>
      <c r="AA1158" t="str">
        <f>IFERROR(_xlfn.XLOOKUP($J1158,avoidable_ed_reference!$A$2:$A$13,avoidable_ed_reference!$C$2:$C$13),"Not Classified")</f>
        <v>Non-Avoidable</v>
      </c>
      <c r="AB1158" t="str">
        <f>IFERROR(_xlfn.XLOOKUP($B1158,enrollment!$A$2:$A$801,enrollment!$I$2:$I$801),"")</f>
        <v>TN</v>
      </c>
      <c r="AC1158">
        <f>IFERROR(_xlfn.XLOOKUP($B1158,enrollment!$A$2:$A$801,enrollment!$L$2:$L$801),"")</f>
        <v>73</v>
      </c>
      <c r="AD1158" t="str" cm="1">
        <f t="array" ref="AD1158">_xlfn.IFS(AC1158="","Unknown",AC1158&lt;18,"0-17",AC1158&lt;35,"18-34",AC1158&lt;50,"35-49",AC1158&lt;65,"50-64",TRUE,"65+")</f>
        <v>65+</v>
      </c>
      <c r="AE1158">
        <f>IFERROR(_xlfn.XLOOKUP($B1158,enrollment!$A$2:$A$801,enrollment!$O$2:$O$801),"")</f>
        <v>5678901234</v>
      </c>
      <c r="AF1158">
        <f>IFERROR(_xlfn.XLOOKUP($AE1158,providers!$B$2:$B$11,providers!$Q$2:$Q$11),"")</f>
        <v>3.8</v>
      </c>
      <c r="AG1158" s="1">
        <f t="shared" si="18"/>
        <v>45444</v>
      </c>
    </row>
    <row r="1159" spans="1:33" x14ac:dyDescent="0.25">
      <c r="A1159" t="s">
        <v>1392</v>
      </c>
      <c r="B1159" t="s">
        <v>1389</v>
      </c>
      <c r="C1159">
        <v>9012345678</v>
      </c>
      <c r="D1159">
        <v>9012345678</v>
      </c>
      <c r="E1159" s="1">
        <v>45632</v>
      </c>
      <c r="F1159" s="1">
        <v>45632</v>
      </c>
      <c r="G1159" s="1">
        <v>45649</v>
      </c>
      <c r="H1159" t="s">
        <v>67</v>
      </c>
      <c r="I1159">
        <v>21</v>
      </c>
      <c r="J1159" t="s">
        <v>99</v>
      </c>
      <c r="K1159">
        <v>99223</v>
      </c>
      <c r="O1159">
        <v>1</v>
      </c>
      <c r="P1159">
        <v>29880.67</v>
      </c>
      <c r="Q1159">
        <v>19277.849999999999</v>
      </c>
      <c r="R1159">
        <v>15422.28</v>
      </c>
      <c r="S1159">
        <v>3855.57</v>
      </c>
      <c r="T1159" t="s">
        <v>30</v>
      </c>
      <c r="V1159">
        <v>1</v>
      </c>
      <c r="W1159" s="2" t="s">
        <v>68</v>
      </c>
      <c r="X1159" t="s">
        <v>52</v>
      </c>
      <c r="Y1159" t="s">
        <v>44</v>
      </c>
      <c r="Z1159" t="s">
        <v>69</v>
      </c>
      <c r="AA1159" t="str">
        <f>IFERROR(_xlfn.XLOOKUP($J1159,avoidable_ed_reference!$A$2:$A$13,avoidable_ed_reference!$C$2:$C$13),"Not Classified")</f>
        <v>Not Classified</v>
      </c>
      <c r="AB1159" t="str">
        <f>IFERROR(_xlfn.XLOOKUP($B1159,enrollment!$A$2:$A$801,enrollment!$I$2:$I$801),"")</f>
        <v>TN</v>
      </c>
      <c r="AC1159">
        <f>IFERROR(_xlfn.XLOOKUP($B1159,enrollment!$A$2:$A$801,enrollment!$L$2:$L$801),"")</f>
        <v>73</v>
      </c>
      <c r="AD1159" t="str" cm="1">
        <f t="array" ref="AD1159">_xlfn.IFS(AC1159="","Unknown",AC1159&lt;18,"0-17",AC1159&lt;35,"18-34",AC1159&lt;50,"35-49",AC1159&lt;65,"50-64",TRUE,"65+")</f>
        <v>65+</v>
      </c>
      <c r="AE1159">
        <f>IFERROR(_xlfn.XLOOKUP($B1159,enrollment!$A$2:$A$801,enrollment!$O$2:$O$801),"")</f>
        <v>5678901234</v>
      </c>
      <c r="AF1159">
        <f>IFERROR(_xlfn.XLOOKUP($AE1159,providers!$B$2:$B$11,providers!$Q$2:$Q$11),"")</f>
        <v>3.8</v>
      </c>
      <c r="AG1159" s="1">
        <f t="shared" si="18"/>
        <v>45627</v>
      </c>
    </row>
    <row r="1160" spans="1:33" x14ac:dyDescent="0.25">
      <c r="A1160" t="s">
        <v>1393</v>
      </c>
      <c r="B1160" t="s">
        <v>1389</v>
      </c>
      <c r="C1160">
        <v>5678901234</v>
      </c>
      <c r="D1160">
        <v>5678901234</v>
      </c>
      <c r="E1160" s="1">
        <v>45618</v>
      </c>
      <c r="F1160" s="1">
        <v>45618</v>
      </c>
      <c r="G1160" s="1">
        <v>45633</v>
      </c>
      <c r="H1160" t="s">
        <v>28</v>
      </c>
      <c r="I1160">
        <v>11</v>
      </c>
      <c r="J1160" t="s">
        <v>47</v>
      </c>
      <c r="K1160">
        <v>99213</v>
      </c>
      <c r="O1160">
        <v>1</v>
      </c>
      <c r="P1160">
        <v>220.73</v>
      </c>
      <c r="Q1160">
        <v>163.5</v>
      </c>
      <c r="R1160">
        <v>130.80000000000001</v>
      </c>
      <c r="S1160">
        <v>32.700000000000003</v>
      </c>
      <c r="T1160" t="s">
        <v>30</v>
      </c>
      <c r="X1160" t="s">
        <v>52</v>
      </c>
      <c r="Y1160" t="s">
        <v>44</v>
      </c>
      <c r="Z1160" t="s">
        <v>39</v>
      </c>
      <c r="AA1160" t="str">
        <f>IFERROR(_xlfn.XLOOKUP($J1160,avoidable_ed_reference!$A$2:$A$13,avoidable_ed_reference!$C$2:$C$13),"Not Classified")</f>
        <v>Not Classified</v>
      </c>
      <c r="AB1160" t="str">
        <f>IFERROR(_xlfn.XLOOKUP($B1160,enrollment!$A$2:$A$801,enrollment!$I$2:$I$801),"")</f>
        <v>TN</v>
      </c>
      <c r="AC1160">
        <f>IFERROR(_xlfn.XLOOKUP($B1160,enrollment!$A$2:$A$801,enrollment!$L$2:$L$801),"")</f>
        <v>73</v>
      </c>
      <c r="AD1160" t="str" cm="1">
        <f t="array" ref="AD1160">_xlfn.IFS(AC1160="","Unknown",AC1160&lt;18,"0-17",AC1160&lt;35,"18-34",AC1160&lt;50,"35-49",AC1160&lt;65,"50-64",TRUE,"65+")</f>
        <v>65+</v>
      </c>
      <c r="AE1160">
        <f>IFERROR(_xlfn.XLOOKUP($B1160,enrollment!$A$2:$A$801,enrollment!$O$2:$O$801),"")</f>
        <v>5678901234</v>
      </c>
      <c r="AF1160">
        <f>IFERROR(_xlfn.XLOOKUP($AE1160,providers!$B$2:$B$11,providers!$Q$2:$Q$11),"")</f>
        <v>3.8</v>
      </c>
      <c r="AG1160" s="1">
        <f t="shared" si="18"/>
        <v>45597</v>
      </c>
    </row>
    <row r="1161" spans="1:33" x14ac:dyDescent="0.25">
      <c r="A1161" t="s">
        <v>1394</v>
      </c>
      <c r="B1161" t="s">
        <v>1389</v>
      </c>
      <c r="C1161">
        <v>2345678901</v>
      </c>
      <c r="D1161">
        <v>2345678901</v>
      </c>
      <c r="E1161" s="1">
        <v>45349</v>
      </c>
      <c r="F1161" s="1">
        <v>45349</v>
      </c>
      <c r="G1161" s="1">
        <v>45368</v>
      </c>
      <c r="H1161" t="s">
        <v>59</v>
      </c>
      <c r="J1161" t="s">
        <v>99</v>
      </c>
      <c r="L1161" s="2" t="s">
        <v>61</v>
      </c>
      <c r="M1161" t="s">
        <v>62</v>
      </c>
      <c r="N1161" t="s">
        <v>63</v>
      </c>
      <c r="O1161">
        <v>1</v>
      </c>
      <c r="P1161">
        <v>880.52</v>
      </c>
      <c r="Q1161">
        <v>800.47</v>
      </c>
      <c r="R1161">
        <v>640.38</v>
      </c>
      <c r="S1161">
        <v>160.09</v>
      </c>
      <c r="T1161" t="s">
        <v>30</v>
      </c>
      <c r="X1161" t="s">
        <v>52</v>
      </c>
      <c r="Y1161" t="s">
        <v>44</v>
      </c>
      <c r="Z1161" t="s">
        <v>64</v>
      </c>
      <c r="AA1161" t="str">
        <f>IFERROR(_xlfn.XLOOKUP($J1161,avoidable_ed_reference!$A$2:$A$13,avoidable_ed_reference!$C$2:$C$13),"Not Classified")</f>
        <v>Not Classified</v>
      </c>
      <c r="AB1161" t="str">
        <f>IFERROR(_xlfn.XLOOKUP($B1161,enrollment!$A$2:$A$801,enrollment!$I$2:$I$801),"")</f>
        <v>TN</v>
      </c>
      <c r="AC1161">
        <f>IFERROR(_xlfn.XLOOKUP($B1161,enrollment!$A$2:$A$801,enrollment!$L$2:$L$801),"")</f>
        <v>73</v>
      </c>
      <c r="AD1161" t="str" cm="1">
        <f t="array" ref="AD1161">_xlfn.IFS(AC1161="","Unknown",AC1161&lt;18,"0-17",AC1161&lt;35,"18-34",AC1161&lt;50,"35-49",AC1161&lt;65,"50-64",TRUE,"65+")</f>
        <v>65+</v>
      </c>
      <c r="AE1161">
        <f>IFERROR(_xlfn.XLOOKUP($B1161,enrollment!$A$2:$A$801,enrollment!$O$2:$O$801),"")</f>
        <v>5678901234</v>
      </c>
      <c r="AF1161">
        <f>IFERROR(_xlfn.XLOOKUP($AE1161,providers!$B$2:$B$11,providers!$Q$2:$Q$11),"")</f>
        <v>3.8</v>
      </c>
      <c r="AG1161" s="1">
        <f t="shared" si="18"/>
        <v>45323</v>
      </c>
    </row>
    <row r="1162" spans="1:33" x14ac:dyDescent="0.25">
      <c r="A1162" t="s">
        <v>1395</v>
      </c>
      <c r="B1162" t="s">
        <v>1389</v>
      </c>
      <c r="C1162">
        <v>6789012345</v>
      </c>
      <c r="D1162">
        <v>6789012345</v>
      </c>
      <c r="E1162" s="1">
        <v>45441</v>
      </c>
      <c r="F1162" s="1">
        <v>45441</v>
      </c>
      <c r="G1162" s="1">
        <v>45459</v>
      </c>
      <c r="H1162" t="s">
        <v>28</v>
      </c>
      <c r="I1162">
        <v>22</v>
      </c>
      <c r="J1162" t="s">
        <v>29</v>
      </c>
      <c r="K1162">
        <v>90837</v>
      </c>
      <c r="O1162">
        <v>1</v>
      </c>
      <c r="P1162">
        <v>276.13</v>
      </c>
      <c r="Q1162">
        <v>204.54</v>
      </c>
      <c r="R1162">
        <v>163.63</v>
      </c>
      <c r="S1162">
        <v>40.909999999999997</v>
      </c>
      <c r="T1162" t="s">
        <v>30</v>
      </c>
      <c r="X1162" t="s">
        <v>52</v>
      </c>
      <c r="Y1162" t="s">
        <v>44</v>
      </c>
      <c r="Z1162" t="s">
        <v>33</v>
      </c>
      <c r="AA1162" t="str">
        <f>IFERROR(_xlfn.XLOOKUP($J1162,avoidable_ed_reference!$A$2:$A$13,avoidable_ed_reference!$C$2:$C$13),"Not Classified")</f>
        <v>Potentially Avoidable</v>
      </c>
      <c r="AB1162" t="str">
        <f>IFERROR(_xlfn.XLOOKUP($B1162,enrollment!$A$2:$A$801,enrollment!$I$2:$I$801),"")</f>
        <v>TN</v>
      </c>
      <c r="AC1162">
        <f>IFERROR(_xlfn.XLOOKUP($B1162,enrollment!$A$2:$A$801,enrollment!$L$2:$L$801),"")</f>
        <v>73</v>
      </c>
      <c r="AD1162" t="str" cm="1">
        <f t="array" ref="AD1162">_xlfn.IFS(AC1162="","Unknown",AC1162&lt;18,"0-17",AC1162&lt;35,"18-34",AC1162&lt;50,"35-49",AC1162&lt;65,"50-64",TRUE,"65+")</f>
        <v>65+</v>
      </c>
      <c r="AE1162">
        <f>IFERROR(_xlfn.XLOOKUP($B1162,enrollment!$A$2:$A$801,enrollment!$O$2:$O$801),"")</f>
        <v>5678901234</v>
      </c>
      <c r="AF1162">
        <f>IFERROR(_xlfn.XLOOKUP($AE1162,providers!$B$2:$B$11,providers!$Q$2:$Q$11),"")</f>
        <v>3.8</v>
      </c>
      <c r="AG1162" s="1">
        <f t="shared" si="18"/>
        <v>45413</v>
      </c>
    </row>
    <row r="1163" spans="1:33" x14ac:dyDescent="0.25">
      <c r="A1163" t="s">
        <v>1396</v>
      </c>
      <c r="B1163" t="s">
        <v>1389</v>
      </c>
      <c r="C1163">
        <v>8901234567</v>
      </c>
      <c r="D1163">
        <v>8901234567</v>
      </c>
      <c r="E1163" s="1">
        <v>45358</v>
      </c>
      <c r="F1163" s="1">
        <v>45358</v>
      </c>
      <c r="G1163" s="1">
        <v>45388</v>
      </c>
      <c r="H1163" t="s">
        <v>28</v>
      </c>
      <c r="I1163">
        <v>23</v>
      </c>
      <c r="J1163" t="s">
        <v>80</v>
      </c>
      <c r="K1163">
        <v>99284</v>
      </c>
      <c r="O1163">
        <v>1</v>
      </c>
      <c r="P1163">
        <v>2161.69</v>
      </c>
      <c r="Q1163">
        <v>1200.94</v>
      </c>
      <c r="R1163">
        <v>960.75</v>
      </c>
      <c r="S1163">
        <v>240.19</v>
      </c>
      <c r="T1163" t="s">
        <v>30</v>
      </c>
      <c r="X1163" t="s">
        <v>52</v>
      </c>
      <c r="Y1163" t="s">
        <v>44</v>
      </c>
      <c r="Z1163" t="s">
        <v>45</v>
      </c>
      <c r="AA1163" t="str">
        <f>IFERROR(_xlfn.XLOOKUP($J1163,avoidable_ed_reference!$A$2:$A$13,avoidable_ed_reference!$C$2:$C$13),"Not Classified")</f>
        <v>Non-Avoidable</v>
      </c>
      <c r="AB1163" t="str">
        <f>IFERROR(_xlfn.XLOOKUP($B1163,enrollment!$A$2:$A$801,enrollment!$I$2:$I$801),"")</f>
        <v>TN</v>
      </c>
      <c r="AC1163">
        <f>IFERROR(_xlfn.XLOOKUP($B1163,enrollment!$A$2:$A$801,enrollment!$L$2:$L$801),"")</f>
        <v>73</v>
      </c>
      <c r="AD1163" t="str" cm="1">
        <f t="array" ref="AD1163">_xlfn.IFS(AC1163="","Unknown",AC1163&lt;18,"0-17",AC1163&lt;35,"18-34",AC1163&lt;50,"35-49",AC1163&lt;65,"50-64",TRUE,"65+")</f>
        <v>65+</v>
      </c>
      <c r="AE1163">
        <f>IFERROR(_xlfn.XLOOKUP($B1163,enrollment!$A$2:$A$801,enrollment!$O$2:$O$801),"")</f>
        <v>5678901234</v>
      </c>
      <c r="AF1163">
        <f>IFERROR(_xlfn.XLOOKUP($AE1163,providers!$B$2:$B$11,providers!$Q$2:$Q$11),"")</f>
        <v>3.8</v>
      </c>
      <c r="AG1163" s="1">
        <f t="shared" si="18"/>
        <v>45352</v>
      </c>
    </row>
    <row r="1164" spans="1:33" x14ac:dyDescent="0.25">
      <c r="A1164" t="s">
        <v>1397</v>
      </c>
      <c r="B1164" t="s">
        <v>1389</v>
      </c>
      <c r="C1164">
        <v>5678901234</v>
      </c>
      <c r="D1164">
        <v>5678901234</v>
      </c>
      <c r="E1164" s="1">
        <v>45618</v>
      </c>
      <c r="F1164" s="1">
        <v>45618</v>
      </c>
      <c r="G1164" s="1">
        <v>45650</v>
      </c>
      <c r="H1164" t="s">
        <v>28</v>
      </c>
      <c r="I1164">
        <v>11</v>
      </c>
      <c r="J1164" t="s">
        <v>35</v>
      </c>
      <c r="K1164">
        <v>99213</v>
      </c>
      <c r="O1164">
        <v>1</v>
      </c>
      <c r="P1164">
        <v>166.59</v>
      </c>
      <c r="Q1164">
        <v>123.4</v>
      </c>
      <c r="R1164">
        <v>98.72</v>
      </c>
      <c r="S1164">
        <v>24.68</v>
      </c>
      <c r="T1164" t="s">
        <v>30</v>
      </c>
      <c r="X1164" t="s">
        <v>52</v>
      </c>
      <c r="Y1164" t="s">
        <v>44</v>
      </c>
      <c r="Z1164" t="s">
        <v>39</v>
      </c>
      <c r="AA1164" t="str">
        <f>IFERROR(_xlfn.XLOOKUP($J1164,avoidable_ed_reference!$A$2:$A$13,avoidable_ed_reference!$C$2:$C$13),"Not Classified")</f>
        <v>Avoidable</v>
      </c>
      <c r="AB1164" t="str">
        <f>IFERROR(_xlfn.XLOOKUP($B1164,enrollment!$A$2:$A$801,enrollment!$I$2:$I$801),"")</f>
        <v>TN</v>
      </c>
      <c r="AC1164">
        <f>IFERROR(_xlfn.XLOOKUP($B1164,enrollment!$A$2:$A$801,enrollment!$L$2:$L$801),"")</f>
        <v>73</v>
      </c>
      <c r="AD1164" t="str" cm="1">
        <f t="array" ref="AD1164">_xlfn.IFS(AC1164="","Unknown",AC1164&lt;18,"0-17",AC1164&lt;35,"18-34",AC1164&lt;50,"35-49",AC1164&lt;65,"50-64",TRUE,"65+")</f>
        <v>65+</v>
      </c>
      <c r="AE1164">
        <f>IFERROR(_xlfn.XLOOKUP($B1164,enrollment!$A$2:$A$801,enrollment!$O$2:$O$801),"")</f>
        <v>5678901234</v>
      </c>
      <c r="AF1164">
        <f>IFERROR(_xlfn.XLOOKUP($AE1164,providers!$B$2:$B$11,providers!$Q$2:$Q$11),"")</f>
        <v>3.8</v>
      </c>
      <c r="AG1164" s="1">
        <f t="shared" si="18"/>
        <v>45597</v>
      </c>
    </row>
    <row r="1165" spans="1:33" x14ac:dyDescent="0.25">
      <c r="A1165" t="s">
        <v>1398</v>
      </c>
      <c r="B1165" t="s">
        <v>1389</v>
      </c>
      <c r="C1165">
        <v>5678901234</v>
      </c>
      <c r="D1165">
        <v>5678901234</v>
      </c>
      <c r="E1165" s="1">
        <v>45571</v>
      </c>
      <c r="F1165" s="1">
        <v>45571</v>
      </c>
      <c r="G1165" s="1">
        <v>45587</v>
      </c>
      <c r="H1165" t="s">
        <v>28</v>
      </c>
      <c r="I1165">
        <v>11</v>
      </c>
      <c r="J1165" t="s">
        <v>47</v>
      </c>
      <c r="K1165">
        <v>99213</v>
      </c>
      <c r="O1165">
        <v>1</v>
      </c>
      <c r="P1165">
        <v>173.18</v>
      </c>
      <c r="Q1165">
        <v>128.28</v>
      </c>
      <c r="R1165">
        <v>102.62</v>
      </c>
      <c r="S1165">
        <v>25.66</v>
      </c>
      <c r="T1165" t="s">
        <v>30</v>
      </c>
      <c r="X1165" t="s">
        <v>52</v>
      </c>
      <c r="Y1165" t="s">
        <v>44</v>
      </c>
      <c r="Z1165" t="s">
        <v>39</v>
      </c>
      <c r="AA1165" t="str">
        <f>IFERROR(_xlfn.XLOOKUP($J1165,avoidable_ed_reference!$A$2:$A$13,avoidable_ed_reference!$C$2:$C$13),"Not Classified")</f>
        <v>Not Classified</v>
      </c>
      <c r="AB1165" t="str">
        <f>IFERROR(_xlfn.XLOOKUP($B1165,enrollment!$A$2:$A$801,enrollment!$I$2:$I$801),"")</f>
        <v>TN</v>
      </c>
      <c r="AC1165">
        <f>IFERROR(_xlfn.XLOOKUP($B1165,enrollment!$A$2:$A$801,enrollment!$L$2:$L$801),"")</f>
        <v>73</v>
      </c>
      <c r="AD1165" t="str" cm="1">
        <f t="array" ref="AD1165">_xlfn.IFS(AC1165="","Unknown",AC1165&lt;18,"0-17",AC1165&lt;35,"18-34",AC1165&lt;50,"35-49",AC1165&lt;65,"50-64",TRUE,"65+")</f>
        <v>65+</v>
      </c>
      <c r="AE1165">
        <f>IFERROR(_xlfn.XLOOKUP($B1165,enrollment!$A$2:$A$801,enrollment!$O$2:$O$801),"")</f>
        <v>5678901234</v>
      </c>
      <c r="AF1165">
        <f>IFERROR(_xlfn.XLOOKUP($AE1165,providers!$B$2:$B$11,providers!$Q$2:$Q$11),"")</f>
        <v>3.8</v>
      </c>
      <c r="AG1165" s="1">
        <f t="shared" si="18"/>
        <v>45566</v>
      </c>
    </row>
    <row r="1166" spans="1:33" x14ac:dyDescent="0.25">
      <c r="A1166" t="s">
        <v>1399</v>
      </c>
      <c r="B1166" t="s">
        <v>1400</v>
      </c>
      <c r="C1166">
        <v>6789012345</v>
      </c>
      <c r="D1166">
        <v>6789012345</v>
      </c>
      <c r="E1166" s="1">
        <v>45460</v>
      </c>
      <c r="F1166" s="1">
        <v>45460</v>
      </c>
      <c r="G1166" s="1">
        <v>45476</v>
      </c>
      <c r="H1166" t="s">
        <v>59</v>
      </c>
      <c r="J1166" t="s">
        <v>60</v>
      </c>
      <c r="L1166" s="2" t="s">
        <v>82</v>
      </c>
      <c r="M1166" t="s">
        <v>83</v>
      </c>
      <c r="N1166" t="s">
        <v>84</v>
      </c>
      <c r="O1166">
        <v>1</v>
      </c>
      <c r="P1166">
        <v>925.8</v>
      </c>
      <c r="Q1166">
        <v>841.64</v>
      </c>
      <c r="R1166">
        <v>673.31</v>
      </c>
      <c r="S1166">
        <v>168.33</v>
      </c>
      <c r="T1166" t="s">
        <v>30</v>
      </c>
      <c r="X1166" t="s">
        <v>233</v>
      </c>
      <c r="Y1166" t="s">
        <v>32</v>
      </c>
      <c r="Z1166" t="s">
        <v>64</v>
      </c>
      <c r="AA1166" t="str">
        <f>IFERROR(_xlfn.XLOOKUP($J1166,avoidable_ed_reference!$A$2:$A$13,avoidable_ed_reference!$C$2:$C$13),"Not Classified")</f>
        <v>Not Classified</v>
      </c>
      <c r="AB1166" t="str">
        <f>IFERROR(_xlfn.XLOOKUP($B1166,enrollment!$A$2:$A$801,enrollment!$I$2:$I$801),"")</f>
        <v>OH</v>
      </c>
      <c r="AC1166">
        <f>IFERROR(_xlfn.XLOOKUP($B1166,enrollment!$A$2:$A$801,enrollment!$L$2:$L$801),"")</f>
        <v>35</v>
      </c>
      <c r="AD1166" t="str" cm="1">
        <f t="array" ref="AD1166">_xlfn.IFS(AC1166="","Unknown",AC1166&lt;18,"0-17",AC1166&lt;35,"18-34",AC1166&lt;50,"35-49",AC1166&lt;65,"50-64",TRUE,"65+")</f>
        <v>35-49</v>
      </c>
      <c r="AE1166">
        <f>IFERROR(_xlfn.XLOOKUP($B1166,enrollment!$A$2:$A$801,enrollment!$O$2:$O$801),"")</f>
        <v>6789012345</v>
      </c>
      <c r="AF1166">
        <f>IFERROR(_xlfn.XLOOKUP($AE1166,providers!$B$2:$B$11,providers!$Q$2:$Q$11),"")</f>
        <v>4.0999999999999996</v>
      </c>
      <c r="AG1166" s="1">
        <f t="shared" si="18"/>
        <v>45444</v>
      </c>
    </row>
    <row r="1167" spans="1:33" x14ac:dyDescent="0.25">
      <c r="A1167" t="s">
        <v>1401</v>
      </c>
      <c r="B1167" t="s">
        <v>1400</v>
      </c>
      <c r="C1167">
        <v>9012345678</v>
      </c>
      <c r="D1167">
        <v>9012345678</v>
      </c>
      <c r="E1167" s="1">
        <v>45596</v>
      </c>
      <c r="F1167" s="1">
        <v>45596</v>
      </c>
      <c r="G1167" s="1">
        <v>45621</v>
      </c>
      <c r="H1167" t="s">
        <v>67</v>
      </c>
      <c r="I1167">
        <v>21</v>
      </c>
      <c r="J1167" t="s">
        <v>42</v>
      </c>
      <c r="K1167">
        <v>99223</v>
      </c>
      <c r="O1167">
        <v>1</v>
      </c>
      <c r="P1167">
        <v>23934.73</v>
      </c>
      <c r="Q1167">
        <v>15441.76</v>
      </c>
      <c r="R1167">
        <v>12353.41</v>
      </c>
      <c r="S1167">
        <v>3088.35</v>
      </c>
      <c r="T1167" t="s">
        <v>30</v>
      </c>
      <c r="V1167">
        <v>1</v>
      </c>
      <c r="W1167" s="2" t="s">
        <v>68</v>
      </c>
      <c r="X1167" t="s">
        <v>233</v>
      </c>
      <c r="Y1167" t="s">
        <v>32</v>
      </c>
      <c r="Z1167" t="s">
        <v>69</v>
      </c>
      <c r="AA1167" t="str">
        <f>IFERROR(_xlfn.XLOOKUP($J1167,avoidable_ed_reference!$A$2:$A$13,avoidable_ed_reference!$C$2:$C$13),"Not Classified")</f>
        <v>Non-Avoidable</v>
      </c>
      <c r="AB1167" t="str">
        <f>IFERROR(_xlfn.XLOOKUP($B1167,enrollment!$A$2:$A$801,enrollment!$I$2:$I$801),"")</f>
        <v>OH</v>
      </c>
      <c r="AC1167">
        <f>IFERROR(_xlfn.XLOOKUP($B1167,enrollment!$A$2:$A$801,enrollment!$L$2:$L$801),"")</f>
        <v>35</v>
      </c>
      <c r="AD1167" t="str" cm="1">
        <f t="array" ref="AD1167">_xlfn.IFS(AC1167="","Unknown",AC1167&lt;18,"0-17",AC1167&lt;35,"18-34",AC1167&lt;50,"35-49",AC1167&lt;65,"50-64",TRUE,"65+")</f>
        <v>35-49</v>
      </c>
      <c r="AE1167">
        <f>IFERROR(_xlfn.XLOOKUP($B1167,enrollment!$A$2:$A$801,enrollment!$O$2:$O$801),"")</f>
        <v>6789012345</v>
      </c>
      <c r="AF1167">
        <f>IFERROR(_xlfn.XLOOKUP($AE1167,providers!$B$2:$B$11,providers!$Q$2:$Q$11),"")</f>
        <v>4.0999999999999996</v>
      </c>
      <c r="AG1167" s="1">
        <f t="shared" si="18"/>
        <v>45566</v>
      </c>
    </row>
    <row r="1168" spans="1:33" x14ac:dyDescent="0.25">
      <c r="A1168" t="s">
        <v>1402</v>
      </c>
      <c r="B1168" t="s">
        <v>1400</v>
      </c>
      <c r="C1168">
        <v>6789012345</v>
      </c>
      <c r="D1168">
        <v>6789012345</v>
      </c>
      <c r="E1168" s="1">
        <v>45380</v>
      </c>
      <c r="F1168" s="1">
        <v>45380</v>
      </c>
      <c r="G1168" s="1">
        <v>45405</v>
      </c>
      <c r="H1168" t="s">
        <v>28</v>
      </c>
      <c r="I1168">
        <v>11</v>
      </c>
      <c r="J1168" t="s">
        <v>38</v>
      </c>
      <c r="K1168">
        <v>99213</v>
      </c>
      <c r="O1168">
        <v>1</v>
      </c>
      <c r="P1168">
        <v>221.22</v>
      </c>
      <c r="Q1168">
        <v>163.87</v>
      </c>
      <c r="R1168">
        <v>131.1</v>
      </c>
      <c r="S1168">
        <v>32.770000000000003</v>
      </c>
      <c r="T1168" t="s">
        <v>30</v>
      </c>
      <c r="X1168" t="s">
        <v>233</v>
      </c>
      <c r="Y1168" t="s">
        <v>32</v>
      </c>
      <c r="Z1168" t="s">
        <v>39</v>
      </c>
      <c r="AA1168" t="str">
        <f>IFERROR(_xlfn.XLOOKUP($J1168,avoidable_ed_reference!$A$2:$A$13,avoidable_ed_reference!$C$2:$C$13),"Not Classified")</f>
        <v>Not Classified</v>
      </c>
      <c r="AB1168" t="str">
        <f>IFERROR(_xlfn.XLOOKUP($B1168,enrollment!$A$2:$A$801,enrollment!$I$2:$I$801),"")</f>
        <v>OH</v>
      </c>
      <c r="AC1168">
        <f>IFERROR(_xlfn.XLOOKUP($B1168,enrollment!$A$2:$A$801,enrollment!$L$2:$L$801),"")</f>
        <v>35</v>
      </c>
      <c r="AD1168" t="str" cm="1">
        <f t="array" ref="AD1168">_xlfn.IFS(AC1168="","Unknown",AC1168&lt;18,"0-17",AC1168&lt;35,"18-34",AC1168&lt;50,"35-49",AC1168&lt;65,"50-64",TRUE,"65+")</f>
        <v>35-49</v>
      </c>
      <c r="AE1168">
        <f>IFERROR(_xlfn.XLOOKUP($B1168,enrollment!$A$2:$A$801,enrollment!$O$2:$O$801),"")</f>
        <v>6789012345</v>
      </c>
      <c r="AF1168">
        <f>IFERROR(_xlfn.XLOOKUP($AE1168,providers!$B$2:$B$11,providers!$Q$2:$Q$11),"")</f>
        <v>4.0999999999999996</v>
      </c>
      <c r="AG1168" s="1">
        <f t="shared" si="18"/>
        <v>45352</v>
      </c>
    </row>
    <row r="1169" spans="1:33" x14ac:dyDescent="0.25">
      <c r="A1169" t="s">
        <v>1403</v>
      </c>
      <c r="B1169" t="s">
        <v>1400</v>
      </c>
      <c r="C1169">
        <v>6789012345</v>
      </c>
      <c r="D1169">
        <v>6789012345</v>
      </c>
      <c r="E1169" s="1">
        <v>45336</v>
      </c>
      <c r="F1169" s="1">
        <v>45336</v>
      </c>
      <c r="G1169" s="1">
        <v>45362</v>
      </c>
      <c r="H1169" t="s">
        <v>28</v>
      </c>
      <c r="I1169">
        <v>11</v>
      </c>
      <c r="J1169" t="s">
        <v>47</v>
      </c>
      <c r="K1169">
        <v>99213</v>
      </c>
      <c r="O1169">
        <v>1</v>
      </c>
      <c r="P1169">
        <v>182.84</v>
      </c>
      <c r="Q1169">
        <v>135.44</v>
      </c>
      <c r="R1169">
        <v>108.35</v>
      </c>
      <c r="S1169">
        <v>27.09</v>
      </c>
      <c r="T1169" t="s">
        <v>30</v>
      </c>
      <c r="X1169" t="s">
        <v>233</v>
      </c>
      <c r="Y1169" t="s">
        <v>32</v>
      </c>
      <c r="Z1169" t="s">
        <v>39</v>
      </c>
      <c r="AA1169" t="str">
        <f>IFERROR(_xlfn.XLOOKUP($J1169,avoidable_ed_reference!$A$2:$A$13,avoidable_ed_reference!$C$2:$C$13),"Not Classified")</f>
        <v>Not Classified</v>
      </c>
      <c r="AB1169" t="str">
        <f>IFERROR(_xlfn.XLOOKUP($B1169,enrollment!$A$2:$A$801,enrollment!$I$2:$I$801),"")</f>
        <v>OH</v>
      </c>
      <c r="AC1169">
        <f>IFERROR(_xlfn.XLOOKUP($B1169,enrollment!$A$2:$A$801,enrollment!$L$2:$L$801),"")</f>
        <v>35</v>
      </c>
      <c r="AD1169" t="str" cm="1">
        <f t="array" ref="AD1169">_xlfn.IFS(AC1169="","Unknown",AC1169&lt;18,"0-17",AC1169&lt;35,"18-34",AC1169&lt;50,"35-49",AC1169&lt;65,"50-64",TRUE,"65+")</f>
        <v>35-49</v>
      </c>
      <c r="AE1169">
        <f>IFERROR(_xlfn.XLOOKUP($B1169,enrollment!$A$2:$A$801,enrollment!$O$2:$O$801),"")</f>
        <v>6789012345</v>
      </c>
      <c r="AF1169">
        <f>IFERROR(_xlfn.XLOOKUP($AE1169,providers!$B$2:$B$11,providers!$Q$2:$Q$11),"")</f>
        <v>4.0999999999999996</v>
      </c>
      <c r="AG1169" s="1">
        <f t="shared" si="18"/>
        <v>45323</v>
      </c>
    </row>
    <row r="1170" spans="1:33" x14ac:dyDescent="0.25">
      <c r="A1170" t="s">
        <v>1404</v>
      </c>
      <c r="B1170" t="s">
        <v>1405</v>
      </c>
      <c r="C1170">
        <v>6789012345</v>
      </c>
      <c r="D1170">
        <v>6789012345</v>
      </c>
      <c r="E1170" s="1">
        <v>45458</v>
      </c>
      <c r="F1170" s="1">
        <v>45458</v>
      </c>
      <c r="G1170" s="1">
        <v>45493</v>
      </c>
      <c r="H1170" t="s">
        <v>28</v>
      </c>
      <c r="I1170">
        <v>11</v>
      </c>
      <c r="J1170" t="s">
        <v>38</v>
      </c>
      <c r="K1170">
        <v>99213</v>
      </c>
      <c r="O1170">
        <v>1</v>
      </c>
      <c r="P1170">
        <v>238.21</v>
      </c>
      <c r="Q1170">
        <v>176.45</v>
      </c>
      <c r="R1170">
        <v>141.16</v>
      </c>
      <c r="S1170">
        <v>35.29</v>
      </c>
      <c r="T1170" t="s">
        <v>30</v>
      </c>
      <c r="X1170" t="s">
        <v>43</v>
      </c>
      <c r="Y1170" t="s">
        <v>44</v>
      </c>
      <c r="Z1170" t="s">
        <v>39</v>
      </c>
      <c r="AA1170" t="str">
        <f>IFERROR(_xlfn.XLOOKUP($J1170,avoidable_ed_reference!$A$2:$A$13,avoidable_ed_reference!$C$2:$C$13),"Not Classified")</f>
        <v>Not Classified</v>
      </c>
      <c r="AB1170" t="str">
        <f>IFERROR(_xlfn.XLOOKUP($B1170,enrollment!$A$2:$A$801,enrollment!$I$2:$I$801),"")</f>
        <v>OH</v>
      </c>
      <c r="AC1170">
        <f>IFERROR(_xlfn.XLOOKUP($B1170,enrollment!$A$2:$A$801,enrollment!$L$2:$L$801),"")</f>
        <v>49</v>
      </c>
      <c r="AD1170" t="str" cm="1">
        <f t="array" ref="AD1170">_xlfn.IFS(AC1170="","Unknown",AC1170&lt;18,"0-17",AC1170&lt;35,"18-34",AC1170&lt;50,"35-49",AC1170&lt;65,"50-64",TRUE,"65+")</f>
        <v>35-49</v>
      </c>
      <c r="AE1170">
        <f>IFERROR(_xlfn.XLOOKUP($B1170,enrollment!$A$2:$A$801,enrollment!$O$2:$O$801),"")</f>
        <v>6789012345</v>
      </c>
      <c r="AF1170">
        <f>IFERROR(_xlfn.XLOOKUP($AE1170,providers!$B$2:$B$11,providers!$Q$2:$Q$11),"")</f>
        <v>4.0999999999999996</v>
      </c>
      <c r="AG1170" s="1">
        <f t="shared" si="18"/>
        <v>45444</v>
      </c>
    </row>
    <row r="1171" spans="1:33" x14ac:dyDescent="0.25">
      <c r="A1171" t="s">
        <v>1406</v>
      </c>
      <c r="B1171" t="s">
        <v>1405</v>
      </c>
      <c r="C1171">
        <v>2345678901</v>
      </c>
      <c r="D1171">
        <v>2345678901</v>
      </c>
      <c r="E1171" s="1">
        <v>45311</v>
      </c>
      <c r="F1171" s="1">
        <v>45311</v>
      </c>
      <c r="G1171" s="1">
        <v>45330</v>
      </c>
      <c r="H1171" t="s">
        <v>28</v>
      </c>
      <c r="I1171">
        <v>22</v>
      </c>
      <c r="J1171" t="s">
        <v>29</v>
      </c>
      <c r="K1171">
        <v>90837</v>
      </c>
      <c r="O1171">
        <v>1</v>
      </c>
      <c r="P1171">
        <v>191.71</v>
      </c>
      <c r="Q1171">
        <v>142.01</v>
      </c>
      <c r="R1171">
        <v>113.61</v>
      </c>
      <c r="S1171">
        <v>28.4</v>
      </c>
      <c r="T1171" t="s">
        <v>30</v>
      </c>
      <c r="X1171" t="s">
        <v>43</v>
      </c>
      <c r="Y1171" t="s">
        <v>44</v>
      </c>
      <c r="Z1171" t="s">
        <v>33</v>
      </c>
      <c r="AA1171" t="str">
        <f>IFERROR(_xlfn.XLOOKUP($J1171,avoidable_ed_reference!$A$2:$A$13,avoidable_ed_reference!$C$2:$C$13),"Not Classified")</f>
        <v>Potentially Avoidable</v>
      </c>
      <c r="AB1171" t="str">
        <f>IFERROR(_xlfn.XLOOKUP($B1171,enrollment!$A$2:$A$801,enrollment!$I$2:$I$801),"")</f>
        <v>OH</v>
      </c>
      <c r="AC1171">
        <f>IFERROR(_xlfn.XLOOKUP($B1171,enrollment!$A$2:$A$801,enrollment!$L$2:$L$801),"")</f>
        <v>49</v>
      </c>
      <c r="AD1171" t="str" cm="1">
        <f t="array" ref="AD1171">_xlfn.IFS(AC1171="","Unknown",AC1171&lt;18,"0-17",AC1171&lt;35,"18-34",AC1171&lt;50,"35-49",AC1171&lt;65,"50-64",TRUE,"65+")</f>
        <v>35-49</v>
      </c>
      <c r="AE1171">
        <f>IFERROR(_xlfn.XLOOKUP($B1171,enrollment!$A$2:$A$801,enrollment!$O$2:$O$801),"")</f>
        <v>6789012345</v>
      </c>
      <c r="AF1171">
        <f>IFERROR(_xlfn.XLOOKUP($AE1171,providers!$B$2:$B$11,providers!$Q$2:$Q$11),"")</f>
        <v>4.0999999999999996</v>
      </c>
      <c r="AG1171" s="1">
        <f t="shared" si="18"/>
        <v>45292</v>
      </c>
    </row>
    <row r="1172" spans="1:33" x14ac:dyDescent="0.25">
      <c r="A1172" t="s">
        <v>1407</v>
      </c>
      <c r="B1172" t="s">
        <v>1405</v>
      </c>
      <c r="C1172">
        <v>2233445566</v>
      </c>
      <c r="D1172">
        <v>2233445566</v>
      </c>
      <c r="E1172" s="1">
        <v>45383</v>
      </c>
      <c r="F1172" s="1">
        <v>45383</v>
      </c>
      <c r="G1172" s="1">
        <v>45406</v>
      </c>
      <c r="H1172" t="s">
        <v>28</v>
      </c>
      <c r="I1172">
        <v>23</v>
      </c>
      <c r="J1172" t="s">
        <v>127</v>
      </c>
      <c r="K1172">
        <v>99284</v>
      </c>
      <c r="O1172">
        <v>1</v>
      </c>
      <c r="P1172">
        <v>2354.2199999999998</v>
      </c>
      <c r="Q1172">
        <v>1307.9000000000001</v>
      </c>
      <c r="R1172">
        <v>1046.32</v>
      </c>
      <c r="S1172">
        <v>261.58</v>
      </c>
      <c r="T1172" t="s">
        <v>30</v>
      </c>
      <c r="X1172" t="s">
        <v>43</v>
      </c>
      <c r="Y1172" t="s">
        <v>44</v>
      </c>
      <c r="Z1172" t="s">
        <v>45</v>
      </c>
      <c r="AA1172" t="str">
        <f>IFERROR(_xlfn.XLOOKUP($J1172,avoidable_ed_reference!$A$2:$A$13,avoidable_ed_reference!$C$2:$C$13),"Not Classified")</f>
        <v>Avoidable</v>
      </c>
      <c r="AB1172" t="str">
        <f>IFERROR(_xlfn.XLOOKUP($B1172,enrollment!$A$2:$A$801,enrollment!$I$2:$I$801),"")</f>
        <v>OH</v>
      </c>
      <c r="AC1172">
        <f>IFERROR(_xlfn.XLOOKUP($B1172,enrollment!$A$2:$A$801,enrollment!$L$2:$L$801),"")</f>
        <v>49</v>
      </c>
      <c r="AD1172" t="str" cm="1">
        <f t="array" ref="AD1172">_xlfn.IFS(AC1172="","Unknown",AC1172&lt;18,"0-17",AC1172&lt;35,"18-34",AC1172&lt;50,"35-49",AC1172&lt;65,"50-64",TRUE,"65+")</f>
        <v>35-49</v>
      </c>
      <c r="AE1172">
        <f>IFERROR(_xlfn.XLOOKUP($B1172,enrollment!$A$2:$A$801,enrollment!$O$2:$O$801),"")</f>
        <v>6789012345</v>
      </c>
      <c r="AF1172">
        <f>IFERROR(_xlfn.XLOOKUP($AE1172,providers!$B$2:$B$11,providers!$Q$2:$Q$11),"")</f>
        <v>4.0999999999999996</v>
      </c>
      <c r="AG1172" s="1">
        <f t="shared" si="18"/>
        <v>45383</v>
      </c>
    </row>
    <row r="1173" spans="1:33" x14ac:dyDescent="0.25">
      <c r="A1173" t="s">
        <v>1408</v>
      </c>
      <c r="B1173" t="s">
        <v>1405</v>
      </c>
      <c r="C1173">
        <v>7890123456</v>
      </c>
      <c r="D1173">
        <v>7890123456</v>
      </c>
      <c r="E1173" s="1">
        <v>45476</v>
      </c>
      <c r="F1173" s="1">
        <v>45476</v>
      </c>
      <c r="G1173" s="1">
        <v>45500</v>
      </c>
      <c r="H1173" t="s">
        <v>59</v>
      </c>
      <c r="J1173" t="s">
        <v>99</v>
      </c>
      <c r="L1173" s="2" t="s">
        <v>151</v>
      </c>
      <c r="M1173" t="s">
        <v>152</v>
      </c>
      <c r="N1173" t="s">
        <v>153</v>
      </c>
      <c r="O1173">
        <v>1</v>
      </c>
      <c r="P1173">
        <v>1054.1500000000001</v>
      </c>
      <c r="Q1173">
        <v>958.32</v>
      </c>
      <c r="R1173">
        <v>766.66</v>
      </c>
      <c r="S1173">
        <v>191.66</v>
      </c>
      <c r="T1173" t="s">
        <v>30</v>
      </c>
      <c r="X1173" t="s">
        <v>43</v>
      </c>
      <c r="Y1173" t="s">
        <v>44</v>
      </c>
      <c r="Z1173" t="s">
        <v>64</v>
      </c>
      <c r="AA1173" t="str">
        <f>IFERROR(_xlfn.XLOOKUP($J1173,avoidable_ed_reference!$A$2:$A$13,avoidable_ed_reference!$C$2:$C$13),"Not Classified")</f>
        <v>Not Classified</v>
      </c>
      <c r="AB1173" t="str">
        <f>IFERROR(_xlfn.XLOOKUP($B1173,enrollment!$A$2:$A$801,enrollment!$I$2:$I$801),"")</f>
        <v>OH</v>
      </c>
      <c r="AC1173">
        <f>IFERROR(_xlfn.XLOOKUP($B1173,enrollment!$A$2:$A$801,enrollment!$L$2:$L$801),"")</f>
        <v>49</v>
      </c>
      <c r="AD1173" t="str" cm="1">
        <f t="array" ref="AD1173">_xlfn.IFS(AC1173="","Unknown",AC1173&lt;18,"0-17",AC1173&lt;35,"18-34",AC1173&lt;50,"35-49",AC1173&lt;65,"50-64",TRUE,"65+")</f>
        <v>35-49</v>
      </c>
      <c r="AE1173">
        <f>IFERROR(_xlfn.XLOOKUP($B1173,enrollment!$A$2:$A$801,enrollment!$O$2:$O$801),"")</f>
        <v>6789012345</v>
      </c>
      <c r="AF1173">
        <f>IFERROR(_xlfn.XLOOKUP($AE1173,providers!$B$2:$B$11,providers!$Q$2:$Q$11),"")</f>
        <v>4.0999999999999996</v>
      </c>
      <c r="AG1173" s="1">
        <f t="shared" si="18"/>
        <v>45474</v>
      </c>
    </row>
    <row r="1174" spans="1:33" x14ac:dyDescent="0.25">
      <c r="A1174" t="s">
        <v>1409</v>
      </c>
      <c r="B1174" t="s">
        <v>1405</v>
      </c>
      <c r="C1174">
        <v>6789012345</v>
      </c>
      <c r="D1174">
        <v>6789012345</v>
      </c>
      <c r="E1174" s="1">
        <v>45589</v>
      </c>
      <c r="F1174" s="1">
        <v>45589</v>
      </c>
      <c r="G1174" s="1">
        <v>45619</v>
      </c>
      <c r="H1174" t="s">
        <v>59</v>
      </c>
      <c r="J1174" t="s">
        <v>99</v>
      </c>
      <c r="L1174" s="2" t="s">
        <v>106</v>
      </c>
      <c r="M1174" t="s">
        <v>107</v>
      </c>
      <c r="N1174" t="s">
        <v>108</v>
      </c>
      <c r="O1174">
        <v>1</v>
      </c>
      <c r="P1174">
        <v>723.9</v>
      </c>
      <c r="Q1174">
        <v>658.09</v>
      </c>
      <c r="R1174">
        <v>526.47</v>
      </c>
      <c r="S1174">
        <v>131.62</v>
      </c>
      <c r="T1174" t="s">
        <v>30</v>
      </c>
      <c r="X1174" t="s">
        <v>43</v>
      </c>
      <c r="Y1174" t="s">
        <v>44</v>
      </c>
      <c r="Z1174" t="s">
        <v>64</v>
      </c>
      <c r="AA1174" t="str">
        <f>IFERROR(_xlfn.XLOOKUP($J1174,avoidable_ed_reference!$A$2:$A$13,avoidable_ed_reference!$C$2:$C$13),"Not Classified")</f>
        <v>Not Classified</v>
      </c>
      <c r="AB1174" t="str">
        <f>IFERROR(_xlfn.XLOOKUP($B1174,enrollment!$A$2:$A$801,enrollment!$I$2:$I$801),"")</f>
        <v>OH</v>
      </c>
      <c r="AC1174">
        <f>IFERROR(_xlfn.XLOOKUP($B1174,enrollment!$A$2:$A$801,enrollment!$L$2:$L$801),"")</f>
        <v>49</v>
      </c>
      <c r="AD1174" t="str" cm="1">
        <f t="array" ref="AD1174">_xlfn.IFS(AC1174="","Unknown",AC1174&lt;18,"0-17",AC1174&lt;35,"18-34",AC1174&lt;50,"35-49",AC1174&lt;65,"50-64",TRUE,"65+")</f>
        <v>35-49</v>
      </c>
      <c r="AE1174">
        <f>IFERROR(_xlfn.XLOOKUP($B1174,enrollment!$A$2:$A$801,enrollment!$O$2:$O$801),"")</f>
        <v>6789012345</v>
      </c>
      <c r="AF1174">
        <f>IFERROR(_xlfn.XLOOKUP($AE1174,providers!$B$2:$B$11,providers!$Q$2:$Q$11),"")</f>
        <v>4.0999999999999996</v>
      </c>
      <c r="AG1174" s="1">
        <f t="shared" si="18"/>
        <v>45566</v>
      </c>
    </row>
    <row r="1175" spans="1:33" x14ac:dyDescent="0.25">
      <c r="A1175" t="s">
        <v>1410</v>
      </c>
      <c r="B1175" t="s">
        <v>1405</v>
      </c>
      <c r="C1175">
        <v>6789012345</v>
      </c>
      <c r="D1175">
        <v>6789012345</v>
      </c>
      <c r="E1175" s="1">
        <v>45366</v>
      </c>
      <c r="F1175" s="1">
        <v>45366</v>
      </c>
      <c r="G1175" s="1">
        <v>45386</v>
      </c>
      <c r="H1175" t="s">
        <v>28</v>
      </c>
      <c r="I1175">
        <v>11</v>
      </c>
      <c r="J1175" t="s">
        <v>35</v>
      </c>
      <c r="K1175">
        <v>99213</v>
      </c>
      <c r="O1175">
        <v>1</v>
      </c>
      <c r="P1175">
        <v>233.52</v>
      </c>
      <c r="Q1175">
        <v>172.98</v>
      </c>
      <c r="R1175">
        <v>138.38</v>
      </c>
      <c r="S1175">
        <v>34.6</v>
      </c>
      <c r="T1175" t="s">
        <v>30</v>
      </c>
      <c r="X1175" t="s">
        <v>43</v>
      </c>
      <c r="Y1175" t="s">
        <v>44</v>
      </c>
      <c r="Z1175" t="s">
        <v>39</v>
      </c>
      <c r="AA1175" t="str">
        <f>IFERROR(_xlfn.XLOOKUP($J1175,avoidable_ed_reference!$A$2:$A$13,avoidable_ed_reference!$C$2:$C$13),"Not Classified")</f>
        <v>Avoidable</v>
      </c>
      <c r="AB1175" t="str">
        <f>IFERROR(_xlfn.XLOOKUP($B1175,enrollment!$A$2:$A$801,enrollment!$I$2:$I$801),"")</f>
        <v>OH</v>
      </c>
      <c r="AC1175">
        <f>IFERROR(_xlfn.XLOOKUP($B1175,enrollment!$A$2:$A$801,enrollment!$L$2:$L$801),"")</f>
        <v>49</v>
      </c>
      <c r="AD1175" t="str" cm="1">
        <f t="array" ref="AD1175">_xlfn.IFS(AC1175="","Unknown",AC1175&lt;18,"0-17",AC1175&lt;35,"18-34",AC1175&lt;50,"35-49",AC1175&lt;65,"50-64",TRUE,"65+")</f>
        <v>35-49</v>
      </c>
      <c r="AE1175">
        <f>IFERROR(_xlfn.XLOOKUP($B1175,enrollment!$A$2:$A$801,enrollment!$O$2:$O$801),"")</f>
        <v>6789012345</v>
      </c>
      <c r="AF1175">
        <f>IFERROR(_xlfn.XLOOKUP($AE1175,providers!$B$2:$B$11,providers!$Q$2:$Q$11),"")</f>
        <v>4.0999999999999996</v>
      </c>
      <c r="AG1175" s="1">
        <f t="shared" si="18"/>
        <v>45352</v>
      </c>
    </row>
    <row r="1176" spans="1:33" x14ac:dyDescent="0.25">
      <c r="A1176" t="s">
        <v>1411</v>
      </c>
      <c r="B1176" t="s">
        <v>1405</v>
      </c>
      <c r="C1176">
        <v>9012345678</v>
      </c>
      <c r="D1176">
        <v>9012345678</v>
      </c>
      <c r="E1176" s="1">
        <v>45656</v>
      </c>
      <c r="F1176" s="1">
        <v>45656</v>
      </c>
      <c r="G1176" s="1">
        <v>45684</v>
      </c>
      <c r="H1176" t="s">
        <v>67</v>
      </c>
      <c r="I1176">
        <v>21</v>
      </c>
      <c r="J1176" t="s">
        <v>99</v>
      </c>
      <c r="K1176">
        <v>99223</v>
      </c>
      <c r="O1176">
        <v>1</v>
      </c>
      <c r="P1176">
        <v>24742.22</v>
      </c>
      <c r="Q1176">
        <v>15962.72</v>
      </c>
      <c r="R1176">
        <v>12770.18</v>
      </c>
      <c r="S1176">
        <v>3192.54</v>
      </c>
      <c r="T1176" t="s">
        <v>30</v>
      </c>
      <c r="V1176">
        <v>1</v>
      </c>
      <c r="W1176" s="2" t="s">
        <v>68</v>
      </c>
      <c r="X1176" t="s">
        <v>43</v>
      </c>
      <c r="Y1176" t="s">
        <v>44</v>
      </c>
      <c r="Z1176" t="s">
        <v>69</v>
      </c>
      <c r="AA1176" t="str">
        <f>IFERROR(_xlfn.XLOOKUP($J1176,avoidable_ed_reference!$A$2:$A$13,avoidable_ed_reference!$C$2:$C$13),"Not Classified")</f>
        <v>Not Classified</v>
      </c>
      <c r="AB1176" t="str">
        <f>IFERROR(_xlfn.XLOOKUP($B1176,enrollment!$A$2:$A$801,enrollment!$I$2:$I$801),"")</f>
        <v>OH</v>
      </c>
      <c r="AC1176">
        <f>IFERROR(_xlfn.XLOOKUP($B1176,enrollment!$A$2:$A$801,enrollment!$L$2:$L$801),"")</f>
        <v>49</v>
      </c>
      <c r="AD1176" t="str" cm="1">
        <f t="array" ref="AD1176">_xlfn.IFS(AC1176="","Unknown",AC1176&lt;18,"0-17",AC1176&lt;35,"18-34",AC1176&lt;50,"35-49",AC1176&lt;65,"50-64",TRUE,"65+")</f>
        <v>35-49</v>
      </c>
      <c r="AE1176">
        <f>IFERROR(_xlfn.XLOOKUP($B1176,enrollment!$A$2:$A$801,enrollment!$O$2:$O$801),"")</f>
        <v>6789012345</v>
      </c>
      <c r="AF1176">
        <f>IFERROR(_xlfn.XLOOKUP($AE1176,providers!$B$2:$B$11,providers!$Q$2:$Q$11),"")</f>
        <v>4.0999999999999996</v>
      </c>
      <c r="AG1176" s="1">
        <f t="shared" si="18"/>
        <v>45627</v>
      </c>
    </row>
    <row r="1177" spans="1:33" x14ac:dyDescent="0.25">
      <c r="A1177" t="s">
        <v>1412</v>
      </c>
      <c r="B1177" t="s">
        <v>1405</v>
      </c>
      <c r="C1177">
        <v>6789012345</v>
      </c>
      <c r="D1177">
        <v>6789012345</v>
      </c>
      <c r="E1177" s="1">
        <v>45428</v>
      </c>
      <c r="F1177" s="1">
        <v>45428</v>
      </c>
      <c r="G1177" s="1">
        <v>45454</v>
      </c>
      <c r="H1177" t="s">
        <v>28</v>
      </c>
      <c r="I1177">
        <v>11</v>
      </c>
      <c r="J1177" t="s">
        <v>35</v>
      </c>
      <c r="K1177">
        <v>99213</v>
      </c>
      <c r="O1177">
        <v>1</v>
      </c>
      <c r="P1177">
        <v>203.32</v>
      </c>
      <c r="Q1177">
        <v>150.61000000000001</v>
      </c>
      <c r="R1177">
        <v>120.49</v>
      </c>
      <c r="S1177">
        <v>30.12</v>
      </c>
      <c r="T1177" t="s">
        <v>30</v>
      </c>
      <c r="X1177" t="s">
        <v>43</v>
      </c>
      <c r="Y1177" t="s">
        <v>44</v>
      </c>
      <c r="Z1177" t="s">
        <v>39</v>
      </c>
      <c r="AA1177" t="str">
        <f>IFERROR(_xlfn.XLOOKUP($J1177,avoidable_ed_reference!$A$2:$A$13,avoidable_ed_reference!$C$2:$C$13),"Not Classified")</f>
        <v>Avoidable</v>
      </c>
      <c r="AB1177" t="str">
        <f>IFERROR(_xlfn.XLOOKUP($B1177,enrollment!$A$2:$A$801,enrollment!$I$2:$I$801),"")</f>
        <v>OH</v>
      </c>
      <c r="AC1177">
        <f>IFERROR(_xlfn.XLOOKUP($B1177,enrollment!$A$2:$A$801,enrollment!$L$2:$L$801),"")</f>
        <v>49</v>
      </c>
      <c r="AD1177" t="str" cm="1">
        <f t="array" ref="AD1177">_xlfn.IFS(AC1177="","Unknown",AC1177&lt;18,"0-17",AC1177&lt;35,"18-34",AC1177&lt;50,"35-49",AC1177&lt;65,"50-64",TRUE,"65+")</f>
        <v>35-49</v>
      </c>
      <c r="AE1177">
        <f>IFERROR(_xlfn.XLOOKUP($B1177,enrollment!$A$2:$A$801,enrollment!$O$2:$O$801),"")</f>
        <v>6789012345</v>
      </c>
      <c r="AF1177">
        <f>IFERROR(_xlfn.XLOOKUP($AE1177,providers!$B$2:$B$11,providers!$Q$2:$Q$11),"")</f>
        <v>4.0999999999999996</v>
      </c>
      <c r="AG1177" s="1">
        <f t="shared" si="18"/>
        <v>45413</v>
      </c>
    </row>
    <row r="1178" spans="1:33" x14ac:dyDescent="0.25">
      <c r="A1178" t="s">
        <v>1413</v>
      </c>
      <c r="B1178" t="s">
        <v>1414</v>
      </c>
      <c r="C1178">
        <v>5678901234</v>
      </c>
      <c r="D1178">
        <v>5678901234</v>
      </c>
      <c r="E1178" s="1">
        <v>45542</v>
      </c>
      <c r="F1178" s="1">
        <v>45542</v>
      </c>
      <c r="G1178" s="1">
        <v>45569</v>
      </c>
      <c r="H1178" t="s">
        <v>28</v>
      </c>
      <c r="I1178">
        <v>20</v>
      </c>
      <c r="J1178" t="s">
        <v>35</v>
      </c>
      <c r="K1178">
        <v>99213</v>
      </c>
      <c r="O1178">
        <v>1</v>
      </c>
      <c r="P1178">
        <v>200.95</v>
      </c>
      <c r="Q1178">
        <v>154.58000000000001</v>
      </c>
      <c r="R1178">
        <v>123.66</v>
      </c>
      <c r="S1178">
        <v>30.92</v>
      </c>
      <c r="T1178" t="s">
        <v>30</v>
      </c>
      <c r="X1178" t="s">
        <v>43</v>
      </c>
      <c r="Y1178" t="s">
        <v>44</v>
      </c>
      <c r="Z1178" t="s">
        <v>36</v>
      </c>
      <c r="AA1178" t="str">
        <f>IFERROR(_xlfn.XLOOKUP($J1178,avoidable_ed_reference!$A$2:$A$13,avoidable_ed_reference!$C$2:$C$13),"Not Classified")</f>
        <v>Avoidable</v>
      </c>
      <c r="AB1178" t="str">
        <f>IFERROR(_xlfn.XLOOKUP($B1178,enrollment!$A$2:$A$801,enrollment!$I$2:$I$801),"")</f>
        <v>GA</v>
      </c>
      <c r="AC1178">
        <f>IFERROR(_xlfn.XLOOKUP($B1178,enrollment!$A$2:$A$801,enrollment!$L$2:$L$801),"")</f>
        <v>65</v>
      </c>
      <c r="AD1178" t="str" cm="1">
        <f t="array" ref="AD1178">_xlfn.IFS(AC1178="","Unknown",AC1178&lt;18,"0-17",AC1178&lt;35,"18-34",AC1178&lt;50,"35-49",AC1178&lt;65,"50-64",TRUE,"65+")</f>
        <v>65+</v>
      </c>
      <c r="AE1178">
        <f>IFERROR(_xlfn.XLOOKUP($B1178,enrollment!$A$2:$A$801,enrollment!$O$2:$O$801),"")</f>
        <v>8901234567</v>
      </c>
      <c r="AF1178">
        <f>IFERROR(_xlfn.XLOOKUP($AE1178,providers!$B$2:$B$11,providers!$Q$2:$Q$11),"")</f>
        <v>3.7</v>
      </c>
      <c r="AG1178" s="1">
        <f t="shared" si="18"/>
        <v>45536</v>
      </c>
    </row>
    <row r="1179" spans="1:33" x14ac:dyDescent="0.25">
      <c r="A1179" t="s">
        <v>1415</v>
      </c>
      <c r="B1179" t="s">
        <v>1414</v>
      </c>
      <c r="C1179">
        <v>8901234567</v>
      </c>
      <c r="D1179">
        <v>8901234567</v>
      </c>
      <c r="E1179" s="1">
        <v>45505</v>
      </c>
      <c r="F1179" s="1">
        <v>45505</v>
      </c>
      <c r="G1179" s="1">
        <v>45532</v>
      </c>
      <c r="H1179" t="s">
        <v>28</v>
      </c>
      <c r="I1179">
        <v>11</v>
      </c>
      <c r="J1179" t="s">
        <v>47</v>
      </c>
      <c r="K1179">
        <v>99213</v>
      </c>
      <c r="O1179">
        <v>1</v>
      </c>
      <c r="P1179">
        <v>209.98</v>
      </c>
      <c r="Q1179">
        <v>155.54</v>
      </c>
      <c r="R1179">
        <v>124.43</v>
      </c>
      <c r="S1179">
        <v>31.11</v>
      </c>
      <c r="T1179" t="s">
        <v>30</v>
      </c>
      <c r="X1179" t="s">
        <v>43</v>
      </c>
      <c r="Y1179" t="s">
        <v>44</v>
      </c>
      <c r="Z1179" t="s">
        <v>39</v>
      </c>
      <c r="AA1179" t="str">
        <f>IFERROR(_xlfn.XLOOKUP($J1179,avoidable_ed_reference!$A$2:$A$13,avoidable_ed_reference!$C$2:$C$13),"Not Classified")</f>
        <v>Not Classified</v>
      </c>
      <c r="AB1179" t="str">
        <f>IFERROR(_xlfn.XLOOKUP($B1179,enrollment!$A$2:$A$801,enrollment!$I$2:$I$801),"")</f>
        <v>GA</v>
      </c>
      <c r="AC1179">
        <f>IFERROR(_xlfn.XLOOKUP($B1179,enrollment!$A$2:$A$801,enrollment!$L$2:$L$801),"")</f>
        <v>65</v>
      </c>
      <c r="AD1179" t="str" cm="1">
        <f t="array" ref="AD1179">_xlfn.IFS(AC1179="","Unknown",AC1179&lt;18,"0-17",AC1179&lt;35,"18-34",AC1179&lt;50,"35-49",AC1179&lt;65,"50-64",TRUE,"65+")</f>
        <v>65+</v>
      </c>
      <c r="AE1179">
        <f>IFERROR(_xlfn.XLOOKUP($B1179,enrollment!$A$2:$A$801,enrollment!$O$2:$O$801),"")</f>
        <v>8901234567</v>
      </c>
      <c r="AF1179">
        <f>IFERROR(_xlfn.XLOOKUP($AE1179,providers!$B$2:$B$11,providers!$Q$2:$Q$11),"")</f>
        <v>3.7</v>
      </c>
      <c r="AG1179" s="1">
        <f t="shared" si="18"/>
        <v>45505</v>
      </c>
    </row>
    <row r="1180" spans="1:33" x14ac:dyDescent="0.25">
      <c r="A1180" t="s">
        <v>1416</v>
      </c>
      <c r="B1180" t="s">
        <v>1414</v>
      </c>
      <c r="C1180">
        <v>8901234567</v>
      </c>
      <c r="D1180">
        <v>8901234567</v>
      </c>
      <c r="E1180" s="1">
        <v>45396</v>
      </c>
      <c r="F1180" s="1">
        <v>45396</v>
      </c>
      <c r="G1180" s="1">
        <v>45427</v>
      </c>
      <c r="H1180" t="s">
        <v>28</v>
      </c>
      <c r="I1180">
        <v>11</v>
      </c>
      <c r="J1180" t="s">
        <v>38</v>
      </c>
      <c r="K1180">
        <v>99213</v>
      </c>
      <c r="O1180">
        <v>1</v>
      </c>
      <c r="P1180">
        <v>223.05</v>
      </c>
      <c r="Q1180">
        <v>165.22</v>
      </c>
      <c r="R1180">
        <v>132.18</v>
      </c>
      <c r="S1180">
        <v>33.04</v>
      </c>
      <c r="T1180" t="s">
        <v>30</v>
      </c>
      <c r="X1180" t="s">
        <v>43</v>
      </c>
      <c r="Y1180" t="s">
        <v>44</v>
      </c>
      <c r="Z1180" t="s">
        <v>39</v>
      </c>
      <c r="AA1180" t="str">
        <f>IFERROR(_xlfn.XLOOKUP($J1180,avoidable_ed_reference!$A$2:$A$13,avoidable_ed_reference!$C$2:$C$13),"Not Classified")</f>
        <v>Not Classified</v>
      </c>
      <c r="AB1180" t="str">
        <f>IFERROR(_xlfn.XLOOKUP($B1180,enrollment!$A$2:$A$801,enrollment!$I$2:$I$801),"")</f>
        <v>GA</v>
      </c>
      <c r="AC1180">
        <f>IFERROR(_xlfn.XLOOKUP($B1180,enrollment!$A$2:$A$801,enrollment!$L$2:$L$801),"")</f>
        <v>65</v>
      </c>
      <c r="AD1180" t="str" cm="1">
        <f t="array" ref="AD1180">_xlfn.IFS(AC1180="","Unknown",AC1180&lt;18,"0-17",AC1180&lt;35,"18-34",AC1180&lt;50,"35-49",AC1180&lt;65,"50-64",TRUE,"65+")</f>
        <v>65+</v>
      </c>
      <c r="AE1180">
        <f>IFERROR(_xlfn.XLOOKUP($B1180,enrollment!$A$2:$A$801,enrollment!$O$2:$O$801),"")</f>
        <v>8901234567</v>
      </c>
      <c r="AF1180">
        <f>IFERROR(_xlfn.XLOOKUP($AE1180,providers!$B$2:$B$11,providers!$Q$2:$Q$11),"")</f>
        <v>3.7</v>
      </c>
      <c r="AG1180" s="1">
        <f t="shared" si="18"/>
        <v>45383</v>
      </c>
    </row>
    <row r="1181" spans="1:33" x14ac:dyDescent="0.25">
      <c r="A1181" t="s">
        <v>1417</v>
      </c>
      <c r="B1181" t="s">
        <v>1414</v>
      </c>
      <c r="C1181">
        <v>8901234567</v>
      </c>
      <c r="D1181">
        <v>8901234567</v>
      </c>
      <c r="E1181" s="1">
        <v>45320</v>
      </c>
      <c r="F1181" s="1">
        <v>45320</v>
      </c>
      <c r="G1181" s="1">
        <v>45339</v>
      </c>
      <c r="H1181" t="s">
        <v>28</v>
      </c>
      <c r="I1181">
        <v>11</v>
      </c>
      <c r="J1181" t="s">
        <v>47</v>
      </c>
      <c r="K1181">
        <v>99213</v>
      </c>
      <c r="O1181">
        <v>1</v>
      </c>
      <c r="P1181">
        <v>165.82</v>
      </c>
      <c r="Q1181">
        <v>122.83</v>
      </c>
      <c r="R1181">
        <v>98.26</v>
      </c>
      <c r="S1181">
        <v>24.57</v>
      </c>
      <c r="T1181" t="s">
        <v>30</v>
      </c>
      <c r="X1181" t="s">
        <v>43</v>
      </c>
      <c r="Y1181" t="s">
        <v>44</v>
      </c>
      <c r="Z1181" t="s">
        <v>39</v>
      </c>
      <c r="AA1181" t="str">
        <f>IFERROR(_xlfn.XLOOKUP($J1181,avoidable_ed_reference!$A$2:$A$13,avoidable_ed_reference!$C$2:$C$13),"Not Classified")</f>
        <v>Not Classified</v>
      </c>
      <c r="AB1181" t="str">
        <f>IFERROR(_xlfn.XLOOKUP($B1181,enrollment!$A$2:$A$801,enrollment!$I$2:$I$801),"")</f>
        <v>GA</v>
      </c>
      <c r="AC1181">
        <f>IFERROR(_xlfn.XLOOKUP($B1181,enrollment!$A$2:$A$801,enrollment!$L$2:$L$801),"")</f>
        <v>65</v>
      </c>
      <c r="AD1181" t="str" cm="1">
        <f t="array" ref="AD1181">_xlfn.IFS(AC1181="","Unknown",AC1181&lt;18,"0-17",AC1181&lt;35,"18-34",AC1181&lt;50,"35-49",AC1181&lt;65,"50-64",TRUE,"65+")</f>
        <v>65+</v>
      </c>
      <c r="AE1181">
        <f>IFERROR(_xlfn.XLOOKUP($B1181,enrollment!$A$2:$A$801,enrollment!$O$2:$O$801),"")</f>
        <v>8901234567</v>
      </c>
      <c r="AF1181">
        <f>IFERROR(_xlfn.XLOOKUP($AE1181,providers!$B$2:$B$11,providers!$Q$2:$Q$11),"")</f>
        <v>3.7</v>
      </c>
      <c r="AG1181" s="1">
        <f t="shared" si="18"/>
        <v>45292</v>
      </c>
    </row>
    <row r="1182" spans="1:33" x14ac:dyDescent="0.25">
      <c r="A1182" t="s">
        <v>1418</v>
      </c>
      <c r="B1182" t="s">
        <v>1414</v>
      </c>
      <c r="C1182">
        <v>3456789012</v>
      </c>
      <c r="D1182">
        <v>3456789012</v>
      </c>
      <c r="E1182" s="1">
        <v>45530</v>
      </c>
      <c r="F1182" s="1">
        <v>45530</v>
      </c>
      <c r="G1182" s="1">
        <v>45544</v>
      </c>
      <c r="H1182" t="s">
        <v>67</v>
      </c>
      <c r="I1182">
        <v>21</v>
      </c>
      <c r="J1182" t="s">
        <v>80</v>
      </c>
      <c r="K1182">
        <v>99223</v>
      </c>
      <c r="O1182">
        <v>1</v>
      </c>
      <c r="P1182">
        <v>27193.59</v>
      </c>
      <c r="Q1182">
        <v>17544.25</v>
      </c>
      <c r="R1182">
        <v>14035.4</v>
      </c>
      <c r="S1182">
        <v>3508.85</v>
      </c>
      <c r="T1182" t="s">
        <v>30</v>
      </c>
      <c r="V1182">
        <v>1</v>
      </c>
      <c r="W1182" s="2" t="s">
        <v>68</v>
      </c>
      <c r="X1182" t="s">
        <v>43</v>
      </c>
      <c r="Y1182" t="s">
        <v>44</v>
      </c>
      <c r="Z1182" t="s">
        <v>69</v>
      </c>
      <c r="AA1182" t="str">
        <f>IFERROR(_xlfn.XLOOKUP($J1182,avoidable_ed_reference!$A$2:$A$13,avoidable_ed_reference!$C$2:$C$13),"Not Classified")</f>
        <v>Non-Avoidable</v>
      </c>
      <c r="AB1182" t="str">
        <f>IFERROR(_xlfn.XLOOKUP($B1182,enrollment!$A$2:$A$801,enrollment!$I$2:$I$801),"")</f>
        <v>GA</v>
      </c>
      <c r="AC1182">
        <f>IFERROR(_xlfn.XLOOKUP($B1182,enrollment!$A$2:$A$801,enrollment!$L$2:$L$801),"")</f>
        <v>65</v>
      </c>
      <c r="AD1182" t="str" cm="1">
        <f t="array" ref="AD1182">_xlfn.IFS(AC1182="","Unknown",AC1182&lt;18,"0-17",AC1182&lt;35,"18-34",AC1182&lt;50,"35-49",AC1182&lt;65,"50-64",TRUE,"65+")</f>
        <v>65+</v>
      </c>
      <c r="AE1182">
        <f>IFERROR(_xlfn.XLOOKUP($B1182,enrollment!$A$2:$A$801,enrollment!$O$2:$O$801),"")</f>
        <v>8901234567</v>
      </c>
      <c r="AF1182">
        <f>IFERROR(_xlfn.XLOOKUP($AE1182,providers!$B$2:$B$11,providers!$Q$2:$Q$11),"")</f>
        <v>3.7</v>
      </c>
      <c r="AG1182" s="1">
        <f t="shared" si="18"/>
        <v>45505</v>
      </c>
    </row>
    <row r="1183" spans="1:33" x14ac:dyDescent="0.25">
      <c r="A1183" t="s">
        <v>1419</v>
      </c>
      <c r="B1183" t="s">
        <v>1414</v>
      </c>
      <c r="C1183">
        <v>8901234567</v>
      </c>
      <c r="D1183">
        <v>8901234567</v>
      </c>
      <c r="E1183" s="1">
        <v>45569</v>
      </c>
      <c r="F1183" s="1">
        <v>45569</v>
      </c>
      <c r="G1183" s="1">
        <v>45586</v>
      </c>
      <c r="H1183" t="s">
        <v>28</v>
      </c>
      <c r="I1183">
        <v>11</v>
      </c>
      <c r="J1183" t="s">
        <v>47</v>
      </c>
      <c r="K1183">
        <v>99213</v>
      </c>
      <c r="O1183">
        <v>1</v>
      </c>
      <c r="P1183">
        <v>201.64</v>
      </c>
      <c r="Q1183">
        <v>149.36000000000001</v>
      </c>
      <c r="R1183">
        <v>119.49</v>
      </c>
      <c r="S1183">
        <v>29.87</v>
      </c>
      <c r="T1183" t="s">
        <v>30</v>
      </c>
      <c r="X1183" t="s">
        <v>43</v>
      </c>
      <c r="Y1183" t="s">
        <v>44</v>
      </c>
      <c r="Z1183" t="s">
        <v>39</v>
      </c>
      <c r="AA1183" t="str">
        <f>IFERROR(_xlfn.XLOOKUP($J1183,avoidable_ed_reference!$A$2:$A$13,avoidable_ed_reference!$C$2:$C$13),"Not Classified")</f>
        <v>Not Classified</v>
      </c>
      <c r="AB1183" t="str">
        <f>IFERROR(_xlfn.XLOOKUP($B1183,enrollment!$A$2:$A$801,enrollment!$I$2:$I$801),"")</f>
        <v>GA</v>
      </c>
      <c r="AC1183">
        <f>IFERROR(_xlfn.XLOOKUP($B1183,enrollment!$A$2:$A$801,enrollment!$L$2:$L$801),"")</f>
        <v>65</v>
      </c>
      <c r="AD1183" t="str" cm="1">
        <f t="array" ref="AD1183">_xlfn.IFS(AC1183="","Unknown",AC1183&lt;18,"0-17",AC1183&lt;35,"18-34",AC1183&lt;50,"35-49",AC1183&lt;65,"50-64",TRUE,"65+")</f>
        <v>65+</v>
      </c>
      <c r="AE1183">
        <f>IFERROR(_xlfn.XLOOKUP($B1183,enrollment!$A$2:$A$801,enrollment!$O$2:$O$801),"")</f>
        <v>8901234567</v>
      </c>
      <c r="AF1183">
        <f>IFERROR(_xlfn.XLOOKUP($AE1183,providers!$B$2:$B$11,providers!$Q$2:$Q$11),"")</f>
        <v>3.7</v>
      </c>
      <c r="AG1183" s="1">
        <f t="shared" si="18"/>
        <v>45566</v>
      </c>
    </row>
    <row r="1184" spans="1:33" x14ac:dyDescent="0.25">
      <c r="A1184" t="s">
        <v>1420</v>
      </c>
      <c r="B1184" t="s">
        <v>1414</v>
      </c>
      <c r="C1184">
        <v>8901234567</v>
      </c>
      <c r="D1184">
        <v>8901234567</v>
      </c>
      <c r="E1184" s="1">
        <v>45592</v>
      </c>
      <c r="F1184" s="1">
        <v>45592</v>
      </c>
      <c r="G1184" s="1">
        <v>45612</v>
      </c>
      <c r="H1184" t="s">
        <v>28</v>
      </c>
      <c r="I1184">
        <v>11</v>
      </c>
      <c r="J1184" t="s">
        <v>38</v>
      </c>
      <c r="K1184">
        <v>99213</v>
      </c>
      <c r="O1184">
        <v>1</v>
      </c>
      <c r="P1184">
        <v>197.75</v>
      </c>
      <c r="Q1184">
        <v>146.47999999999999</v>
      </c>
      <c r="R1184">
        <v>117.18</v>
      </c>
      <c r="S1184">
        <v>29.3</v>
      </c>
      <c r="T1184" t="s">
        <v>30</v>
      </c>
      <c r="X1184" t="s">
        <v>43</v>
      </c>
      <c r="Y1184" t="s">
        <v>44</v>
      </c>
      <c r="Z1184" t="s">
        <v>39</v>
      </c>
      <c r="AA1184" t="str">
        <f>IFERROR(_xlfn.XLOOKUP($J1184,avoidable_ed_reference!$A$2:$A$13,avoidable_ed_reference!$C$2:$C$13),"Not Classified")</f>
        <v>Not Classified</v>
      </c>
      <c r="AB1184" t="str">
        <f>IFERROR(_xlfn.XLOOKUP($B1184,enrollment!$A$2:$A$801,enrollment!$I$2:$I$801),"")</f>
        <v>GA</v>
      </c>
      <c r="AC1184">
        <f>IFERROR(_xlfn.XLOOKUP($B1184,enrollment!$A$2:$A$801,enrollment!$L$2:$L$801),"")</f>
        <v>65</v>
      </c>
      <c r="AD1184" t="str" cm="1">
        <f t="array" ref="AD1184">_xlfn.IFS(AC1184="","Unknown",AC1184&lt;18,"0-17",AC1184&lt;35,"18-34",AC1184&lt;50,"35-49",AC1184&lt;65,"50-64",TRUE,"65+")</f>
        <v>65+</v>
      </c>
      <c r="AE1184">
        <f>IFERROR(_xlfn.XLOOKUP($B1184,enrollment!$A$2:$A$801,enrollment!$O$2:$O$801),"")</f>
        <v>8901234567</v>
      </c>
      <c r="AF1184">
        <f>IFERROR(_xlfn.XLOOKUP($AE1184,providers!$B$2:$B$11,providers!$Q$2:$Q$11),"")</f>
        <v>3.7</v>
      </c>
      <c r="AG1184" s="1">
        <f t="shared" si="18"/>
        <v>45566</v>
      </c>
    </row>
    <row r="1185" spans="1:33" x14ac:dyDescent="0.25">
      <c r="A1185" t="s">
        <v>1421</v>
      </c>
      <c r="B1185" t="s">
        <v>1414</v>
      </c>
      <c r="C1185">
        <v>8901234567</v>
      </c>
      <c r="D1185">
        <v>8901234567</v>
      </c>
      <c r="E1185" s="1">
        <v>45414</v>
      </c>
      <c r="F1185" s="1">
        <v>45414</v>
      </c>
      <c r="G1185" s="1">
        <v>45433</v>
      </c>
      <c r="H1185" t="s">
        <v>59</v>
      </c>
      <c r="J1185" t="s">
        <v>47</v>
      </c>
      <c r="L1185" s="2" t="s">
        <v>151</v>
      </c>
      <c r="M1185" t="s">
        <v>152</v>
      </c>
      <c r="N1185" t="s">
        <v>153</v>
      </c>
      <c r="O1185">
        <v>1</v>
      </c>
      <c r="P1185">
        <v>857.7</v>
      </c>
      <c r="Q1185">
        <v>779.73</v>
      </c>
      <c r="R1185">
        <v>623.78</v>
      </c>
      <c r="S1185">
        <v>155.94999999999999</v>
      </c>
      <c r="T1185" t="s">
        <v>30</v>
      </c>
      <c r="X1185" t="s">
        <v>43</v>
      </c>
      <c r="Y1185" t="s">
        <v>44</v>
      </c>
      <c r="Z1185" t="s">
        <v>64</v>
      </c>
      <c r="AA1185" t="str">
        <f>IFERROR(_xlfn.XLOOKUP($J1185,avoidable_ed_reference!$A$2:$A$13,avoidable_ed_reference!$C$2:$C$13),"Not Classified")</f>
        <v>Not Classified</v>
      </c>
      <c r="AB1185" t="str">
        <f>IFERROR(_xlfn.XLOOKUP($B1185,enrollment!$A$2:$A$801,enrollment!$I$2:$I$801),"")</f>
        <v>GA</v>
      </c>
      <c r="AC1185">
        <f>IFERROR(_xlfn.XLOOKUP($B1185,enrollment!$A$2:$A$801,enrollment!$L$2:$L$801),"")</f>
        <v>65</v>
      </c>
      <c r="AD1185" t="str" cm="1">
        <f t="array" ref="AD1185">_xlfn.IFS(AC1185="","Unknown",AC1185&lt;18,"0-17",AC1185&lt;35,"18-34",AC1185&lt;50,"35-49",AC1185&lt;65,"50-64",TRUE,"65+")</f>
        <v>65+</v>
      </c>
      <c r="AE1185">
        <f>IFERROR(_xlfn.XLOOKUP($B1185,enrollment!$A$2:$A$801,enrollment!$O$2:$O$801),"")</f>
        <v>8901234567</v>
      </c>
      <c r="AF1185">
        <f>IFERROR(_xlfn.XLOOKUP($AE1185,providers!$B$2:$B$11,providers!$Q$2:$Q$11),"")</f>
        <v>3.7</v>
      </c>
      <c r="AG1185" s="1">
        <f t="shared" si="18"/>
        <v>45413</v>
      </c>
    </row>
    <row r="1186" spans="1:33" x14ac:dyDescent="0.25">
      <c r="A1186" t="s">
        <v>1422</v>
      </c>
      <c r="B1186" t="s">
        <v>1414</v>
      </c>
      <c r="C1186">
        <v>9012345678</v>
      </c>
      <c r="D1186">
        <v>9012345678</v>
      </c>
      <c r="E1186" s="1">
        <v>45537</v>
      </c>
      <c r="F1186" s="1">
        <v>45537</v>
      </c>
      <c r="G1186" s="1">
        <v>45554</v>
      </c>
      <c r="H1186" t="s">
        <v>28</v>
      </c>
      <c r="I1186">
        <v>22</v>
      </c>
      <c r="J1186" t="s">
        <v>29</v>
      </c>
      <c r="K1186">
        <v>90837</v>
      </c>
      <c r="O1186">
        <v>1</v>
      </c>
      <c r="P1186">
        <v>246.06</v>
      </c>
      <c r="Q1186">
        <v>182.27</v>
      </c>
      <c r="R1186">
        <v>145.82</v>
      </c>
      <c r="S1186">
        <v>36.450000000000003</v>
      </c>
      <c r="T1186" t="s">
        <v>30</v>
      </c>
      <c r="X1186" t="s">
        <v>43</v>
      </c>
      <c r="Y1186" t="s">
        <v>44</v>
      </c>
      <c r="Z1186" t="s">
        <v>33</v>
      </c>
      <c r="AA1186" t="str">
        <f>IFERROR(_xlfn.XLOOKUP($J1186,avoidable_ed_reference!$A$2:$A$13,avoidable_ed_reference!$C$2:$C$13),"Not Classified")</f>
        <v>Potentially Avoidable</v>
      </c>
      <c r="AB1186" t="str">
        <f>IFERROR(_xlfn.XLOOKUP($B1186,enrollment!$A$2:$A$801,enrollment!$I$2:$I$801),"")</f>
        <v>GA</v>
      </c>
      <c r="AC1186">
        <f>IFERROR(_xlfn.XLOOKUP($B1186,enrollment!$A$2:$A$801,enrollment!$L$2:$L$801),"")</f>
        <v>65</v>
      </c>
      <c r="AD1186" t="str" cm="1">
        <f t="array" ref="AD1186">_xlfn.IFS(AC1186="","Unknown",AC1186&lt;18,"0-17",AC1186&lt;35,"18-34",AC1186&lt;50,"35-49",AC1186&lt;65,"50-64",TRUE,"65+")</f>
        <v>65+</v>
      </c>
      <c r="AE1186">
        <f>IFERROR(_xlfn.XLOOKUP($B1186,enrollment!$A$2:$A$801,enrollment!$O$2:$O$801),"")</f>
        <v>8901234567</v>
      </c>
      <c r="AF1186">
        <f>IFERROR(_xlfn.XLOOKUP($AE1186,providers!$B$2:$B$11,providers!$Q$2:$Q$11),"")</f>
        <v>3.7</v>
      </c>
      <c r="AG1186" s="1">
        <f t="shared" si="18"/>
        <v>45536</v>
      </c>
    </row>
    <row r="1187" spans="1:33" x14ac:dyDescent="0.25">
      <c r="A1187" t="s">
        <v>1423</v>
      </c>
      <c r="B1187" t="s">
        <v>1424</v>
      </c>
      <c r="C1187">
        <v>9012345678</v>
      </c>
      <c r="D1187">
        <v>9012345678</v>
      </c>
      <c r="E1187" s="1">
        <v>45505</v>
      </c>
      <c r="F1187" s="1">
        <v>45505</v>
      </c>
      <c r="G1187" s="1">
        <v>45525</v>
      </c>
      <c r="H1187" t="s">
        <v>28</v>
      </c>
      <c r="I1187">
        <v>11</v>
      </c>
      <c r="J1187" t="s">
        <v>35</v>
      </c>
      <c r="K1187">
        <v>99213</v>
      </c>
      <c r="O1187">
        <v>1</v>
      </c>
      <c r="P1187">
        <v>238.44</v>
      </c>
      <c r="Q1187">
        <v>176.62</v>
      </c>
      <c r="R1187">
        <v>141.30000000000001</v>
      </c>
      <c r="S1187">
        <v>35.32</v>
      </c>
      <c r="T1187" t="s">
        <v>30</v>
      </c>
      <c r="X1187" t="s">
        <v>31</v>
      </c>
      <c r="Y1187" t="s">
        <v>32</v>
      </c>
      <c r="Z1187" t="s">
        <v>39</v>
      </c>
      <c r="AA1187" t="str">
        <f>IFERROR(_xlfn.XLOOKUP($J1187,avoidable_ed_reference!$A$2:$A$13,avoidable_ed_reference!$C$2:$C$13),"Not Classified")</f>
        <v>Avoidable</v>
      </c>
      <c r="AB1187" t="str">
        <f>IFERROR(_xlfn.XLOOKUP($B1187,enrollment!$A$2:$A$801,enrollment!$I$2:$I$801),"")</f>
        <v>KY</v>
      </c>
      <c r="AC1187">
        <f>IFERROR(_xlfn.XLOOKUP($B1187,enrollment!$A$2:$A$801,enrollment!$L$2:$L$801),"")</f>
        <v>57</v>
      </c>
      <c r="AD1187" t="str" cm="1">
        <f t="array" ref="AD1187">_xlfn.IFS(AC1187="","Unknown",AC1187&lt;18,"0-17",AC1187&lt;35,"18-34",AC1187&lt;50,"35-49",AC1187&lt;65,"50-64",TRUE,"65+")</f>
        <v>50-64</v>
      </c>
      <c r="AE1187">
        <f>IFERROR(_xlfn.XLOOKUP($B1187,enrollment!$A$2:$A$801,enrollment!$O$2:$O$801),"")</f>
        <v>9012345678</v>
      </c>
      <c r="AF1187">
        <f>IFERROR(_xlfn.XLOOKUP($AE1187,providers!$B$2:$B$11,providers!$Q$2:$Q$11),"")</f>
        <v>4.3</v>
      </c>
      <c r="AG1187" s="1">
        <f t="shared" si="18"/>
        <v>45505</v>
      </c>
    </row>
    <row r="1188" spans="1:33" x14ac:dyDescent="0.25">
      <c r="A1188" t="s">
        <v>1425</v>
      </c>
      <c r="B1188" t="s">
        <v>1424</v>
      </c>
      <c r="C1188">
        <v>3456789012</v>
      </c>
      <c r="D1188">
        <v>3456789012</v>
      </c>
      <c r="E1188" s="1">
        <v>45625</v>
      </c>
      <c r="F1188" s="1">
        <v>45625</v>
      </c>
      <c r="G1188" s="1">
        <v>45652</v>
      </c>
      <c r="H1188" t="s">
        <v>59</v>
      </c>
      <c r="J1188" t="s">
        <v>47</v>
      </c>
      <c r="L1188" s="2" t="s">
        <v>82</v>
      </c>
      <c r="M1188" t="s">
        <v>83</v>
      </c>
      <c r="N1188" t="s">
        <v>84</v>
      </c>
      <c r="O1188">
        <v>1</v>
      </c>
      <c r="P1188">
        <v>894.51</v>
      </c>
      <c r="Q1188">
        <v>813.19</v>
      </c>
      <c r="R1188">
        <v>650.54999999999995</v>
      </c>
      <c r="S1188">
        <v>162.63999999999999</v>
      </c>
      <c r="T1188" t="s">
        <v>30</v>
      </c>
      <c r="X1188" t="s">
        <v>31</v>
      </c>
      <c r="Y1188" t="s">
        <v>32</v>
      </c>
      <c r="Z1188" t="s">
        <v>64</v>
      </c>
      <c r="AA1188" t="str">
        <f>IFERROR(_xlfn.XLOOKUP($J1188,avoidable_ed_reference!$A$2:$A$13,avoidable_ed_reference!$C$2:$C$13),"Not Classified")</f>
        <v>Not Classified</v>
      </c>
      <c r="AB1188" t="str">
        <f>IFERROR(_xlfn.XLOOKUP($B1188,enrollment!$A$2:$A$801,enrollment!$I$2:$I$801),"")</f>
        <v>KY</v>
      </c>
      <c r="AC1188">
        <f>IFERROR(_xlfn.XLOOKUP($B1188,enrollment!$A$2:$A$801,enrollment!$L$2:$L$801),"")</f>
        <v>57</v>
      </c>
      <c r="AD1188" t="str" cm="1">
        <f t="array" ref="AD1188">_xlfn.IFS(AC1188="","Unknown",AC1188&lt;18,"0-17",AC1188&lt;35,"18-34",AC1188&lt;50,"35-49",AC1188&lt;65,"50-64",TRUE,"65+")</f>
        <v>50-64</v>
      </c>
      <c r="AE1188">
        <f>IFERROR(_xlfn.XLOOKUP($B1188,enrollment!$A$2:$A$801,enrollment!$O$2:$O$801),"")</f>
        <v>9012345678</v>
      </c>
      <c r="AF1188">
        <f>IFERROR(_xlfn.XLOOKUP($AE1188,providers!$B$2:$B$11,providers!$Q$2:$Q$11),"")</f>
        <v>4.3</v>
      </c>
      <c r="AG1188" s="1">
        <f t="shared" si="18"/>
        <v>45597</v>
      </c>
    </row>
    <row r="1189" spans="1:33" x14ac:dyDescent="0.25">
      <c r="A1189" t="s">
        <v>1426</v>
      </c>
      <c r="B1189" t="s">
        <v>1424</v>
      </c>
      <c r="C1189">
        <v>9012345678</v>
      </c>
      <c r="D1189">
        <v>9012345678</v>
      </c>
      <c r="E1189" s="1">
        <v>45646</v>
      </c>
      <c r="F1189" s="1">
        <v>45646</v>
      </c>
      <c r="G1189" s="1">
        <v>45670</v>
      </c>
      <c r="H1189" t="s">
        <v>28</v>
      </c>
      <c r="I1189">
        <v>11</v>
      </c>
      <c r="J1189" t="s">
        <v>38</v>
      </c>
      <c r="K1189">
        <v>99213</v>
      </c>
      <c r="O1189">
        <v>1</v>
      </c>
      <c r="P1189">
        <v>198.44</v>
      </c>
      <c r="Q1189">
        <v>146.99</v>
      </c>
      <c r="R1189">
        <v>117.59</v>
      </c>
      <c r="S1189">
        <v>29.4</v>
      </c>
      <c r="T1189" t="s">
        <v>30</v>
      </c>
      <c r="X1189" t="s">
        <v>31</v>
      </c>
      <c r="Y1189" t="s">
        <v>32</v>
      </c>
      <c r="Z1189" t="s">
        <v>39</v>
      </c>
      <c r="AA1189" t="str">
        <f>IFERROR(_xlfn.XLOOKUP($J1189,avoidable_ed_reference!$A$2:$A$13,avoidable_ed_reference!$C$2:$C$13),"Not Classified")</f>
        <v>Not Classified</v>
      </c>
      <c r="AB1189" t="str">
        <f>IFERROR(_xlfn.XLOOKUP($B1189,enrollment!$A$2:$A$801,enrollment!$I$2:$I$801),"")</f>
        <v>KY</v>
      </c>
      <c r="AC1189">
        <f>IFERROR(_xlfn.XLOOKUP($B1189,enrollment!$A$2:$A$801,enrollment!$L$2:$L$801),"")</f>
        <v>57</v>
      </c>
      <c r="AD1189" t="str" cm="1">
        <f t="array" ref="AD1189">_xlfn.IFS(AC1189="","Unknown",AC1189&lt;18,"0-17",AC1189&lt;35,"18-34",AC1189&lt;50,"35-49",AC1189&lt;65,"50-64",TRUE,"65+")</f>
        <v>50-64</v>
      </c>
      <c r="AE1189">
        <f>IFERROR(_xlfn.XLOOKUP($B1189,enrollment!$A$2:$A$801,enrollment!$O$2:$O$801),"")</f>
        <v>9012345678</v>
      </c>
      <c r="AF1189">
        <f>IFERROR(_xlfn.XLOOKUP($AE1189,providers!$B$2:$B$11,providers!$Q$2:$Q$11),"")</f>
        <v>4.3</v>
      </c>
      <c r="AG1189" s="1">
        <f t="shared" si="18"/>
        <v>45627</v>
      </c>
    </row>
    <row r="1190" spans="1:33" x14ac:dyDescent="0.25">
      <c r="A1190" t="s">
        <v>1427</v>
      </c>
      <c r="B1190" t="s">
        <v>1424</v>
      </c>
      <c r="C1190">
        <v>9012345678</v>
      </c>
      <c r="D1190">
        <v>9012345678</v>
      </c>
      <c r="E1190" s="1">
        <v>45582</v>
      </c>
      <c r="F1190" s="1">
        <v>45582</v>
      </c>
      <c r="G1190" s="1">
        <v>45612</v>
      </c>
      <c r="H1190" t="s">
        <v>28</v>
      </c>
      <c r="I1190">
        <v>11</v>
      </c>
      <c r="J1190" t="s">
        <v>38</v>
      </c>
      <c r="K1190">
        <v>99213</v>
      </c>
      <c r="O1190">
        <v>1</v>
      </c>
      <c r="P1190">
        <v>200.81</v>
      </c>
      <c r="Q1190">
        <v>148.75</v>
      </c>
      <c r="R1190">
        <v>119</v>
      </c>
      <c r="S1190">
        <v>29.75</v>
      </c>
      <c r="T1190" t="s">
        <v>30</v>
      </c>
      <c r="X1190" t="s">
        <v>31</v>
      </c>
      <c r="Y1190" t="s">
        <v>32</v>
      </c>
      <c r="Z1190" t="s">
        <v>39</v>
      </c>
      <c r="AA1190" t="str">
        <f>IFERROR(_xlfn.XLOOKUP($J1190,avoidable_ed_reference!$A$2:$A$13,avoidable_ed_reference!$C$2:$C$13),"Not Classified")</f>
        <v>Not Classified</v>
      </c>
      <c r="AB1190" t="str">
        <f>IFERROR(_xlfn.XLOOKUP($B1190,enrollment!$A$2:$A$801,enrollment!$I$2:$I$801),"")</f>
        <v>KY</v>
      </c>
      <c r="AC1190">
        <f>IFERROR(_xlfn.XLOOKUP($B1190,enrollment!$A$2:$A$801,enrollment!$L$2:$L$801),"")</f>
        <v>57</v>
      </c>
      <c r="AD1190" t="str" cm="1">
        <f t="array" ref="AD1190">_xlfn.IFS(AC1190="","Unknown",AC1190&lt;18,"0-17",AC1190&lt;35,"18-34",AC1190&lt;50,"35-49",AC1190&lt;65,"50-64",TRUE,"65+")</f>
        <v>50-64</v>
      </c>
      <c r="AE1190">
        <f>IFERROR(_xlfn.XLOOKUP($B1190,enrollment!$A$2:$A$801,enrollment!$O$2:$O$801),"")</f>
        <v>9012345678</v>
      </c>
      <c r="AF1190">
        <f>IFERROR(_xlfn.XLOOKUP($AE1190,providers!$B$2:$B$11,providers!$Q$2:$Q$11),"")</f>
        <v>4.3</v>
      </c>
      <c r="AG1190" s="1">
        <f t="shared" si="18"/>
        <v>45566</v>
      </c>
    </row>
    <row r="1191" spans="1:33" x14ac:dyDescent="0.25">
      <c r="A1191" t="s">
        <v>1428</v>
      </c>
      <c r="B1191" t="s">
        <v>1424</v>
      </c>
      <c r="C1191">
        <v>2233445566</v>
      </c>
      <c r="D1191">
        <v>2233445566</v>
      </c>
      <c r="E1191" s="1">
        <v>45458</v>
      </c>
      <c r="F1191" s="1">
        <v>45458</v>
      </c>
      <c r="G1191" s="1">
        <v>45487</v>
      </c>
      <c r="H1191" t="s">
        <v>28</v>
      </c>
      <c r="I1191">
        <v>23</v>
      </c>
      <c r="J1191" t="s">
        <v>127</v>
      </c>
      <c r="K1191">
        <v>99284</v>
      </c>
      <c r="O1191">
        <v>1</v>
      </c>
      <c r="P1191">
        <v>1940.18</v>
      </c>
      <c r="Q1191">
        <v>1077.8800000000001</v>
      </c>
      <c r="R1191">
        <v>862.3</v>
      </c>
      <c r="S1191">
        <v>215.58</v>
      </c>
      <c r="T1191" t="s">
        <v>30</v>
      </c>
      <c r="X1191" t="s">
        <v>31</v>
      </c>
      <c r="Y1191" t="s">
        <v>32</v>
      </c>
      <c r="Z1191" t="s">
        <v>45</v>
      </c>
      <c r="AA1191" t="str">
        <f>IFERROR(_xlfn.XLOOKUP($J1191,avoidable_ed_reference!$A$2:$A$13,avoidable_ed_reference!$C$2:$C$13),"Not Classified")</f>
        <v>Avoidable</v>
      </c>
      <c r="AB1191" t="str">
        <f>IFERROR(_xlfn.XLOOKUP($B1191,enrollment!$A$2:$A$801,enrollment!$I$2:$I$801),"")</f>
        <v>KY</v>
      </c>
      <c r="AC1191">
        <f>IFERROR(_xlfn.XLOOKUP($B1191,enrollment!$A$2:$A$801,enrollment!$L$2:$L$801),"")</f>
        <v>57</v>
      </c>
      <c r="AD1191" t="str" cm="1">
        <f t="array" ref="AD1191">_xlfn.IFS(AC1191="","Unknown",AC1191&lt;18,"0-17",AC1191&lt;35,"18-34",AC1191&lt;50,"35-49",AC1191&lt;65,"50-64",TRUE,"65+")</f>
        <v>50-64</v>
      </c>
      <c r="AE1191">
        <f>IFERROR(_xlfn.XLOOKUP($B1191,enrollment!$A$2:$A$801,enrollment!$O$2:$O$801),"")</f>
        <v>9012345678</v>
      </c>
      <c r="AF1191">
        <f>IFERROR(_xlfn.XLOOKUP($AE1191,providers!$B$2:$B$11,providers!$Q$2:$Q$11),"")</f>
        <v>4.3</v>
      </c>
      <c r="AG1191" s="1">
        <f t="shared" si="18"/>
        <v>45444</v>
      </c>
    </row>
    <row r="1192" spans="1:33" x14ac:dyDescent="0.25">
      <c r="A1192" t="s">
        <v>1429</v>
      </c>
      <c r="B1192" t="s">
        <v>1424</v>
      </c>
      <c r="C1192">
        <v>9012345678</v>
      </c>
      <c r="D1192">
        <v>9012345678</v>
      </c>
      <c r="E1192" s="1">
        <v>45613</v>
      </c>
      <c r="F1192" s="1">
        <v>45613</v>
      </c>
      <c r="G1192" s="1">
        <v>45640</v>
      </c>
      <c r="H1192" t="s">
        <v>28</v>
      </c>
      <c r="I1192">
        <v>22</v>
      </c>
      <c r="J1192" t="s">
        <v>29</v>
      </c>
      <c r="K1192">
        <v>90837</v>
      </c>
      <c r="O1192">
        <v>1</v>
      </c>
      <c r="P1192">
        <v>226.6</v>
      </c>
      <c r="Q1192">
        <v>167.85</v>
      </c>
      <c r="R1192">
        <v>134.28</v>
      </c>
      <c r="S1192">
        <v>33.57</v>
      </c>
      <c r="T1192" t="s">
        <v>30</v>
      </c>
      <c r="X1192" t="s">
        <v>31</v>
      </c>
      <c r="Y1192" t="s">
        <v>32</v>
      </c>
      <c r="Z1192" t="s">
        <v>33</v>
      </c>
      <c r="AA1192" t="str">
        <f>IFERROR(_xlfn.XLOOKUP($J1192,avoidable_ed_reference!$A$2:$A$13,avoidable_ed_reference!$C$2:$C$13),"Not Classified")</f>
        <v>Potentially Avoidable</v>
      </c>
      <c r="AB1192" t="str">
        <f>IFERROR(_xlfn.XLOOKUP($B1192,enrollment!$A$2:$A$801,enrollment!$I$2:$I$801),"")</f>
        <v>KY</v>
      </c>
      <c r="AC1192">
        <f>IFERROR(_xlfn.XLOOKUP($B1192,enrollment!$A$2:$A$801,enrollment!$L$2:$L$801),"")</f>
        <v>57</v>
      </c>
      <c r="AD1192" t="str" cm="1">
        <f t="array" ref="AD1192">_xlfn.IFS(AC1192="","Unknown",AC1192&lt;18,"0-17",AC1192&lt;35,"18-34",AC1192&lt;50,"35-49",AC1192&lt;65,"50-64",TRUE,"65+")</f>
        <v>50-64</v>
      </c>
      <c r="AE1192">
        <f>IFERROR(_xlfn.XLOOKUP($B1192,enrollment!$A$2:$A$801,enrollment!$O$2:$O$801),"")</f>
        <v>9012345678</v>
      </c>
      <c r="AF1192">
        <f>IFERROR(_xlfn.XLOOKUP($AE1192,providers!$B$2:$B$11,providers!$Q$2:$Q$11),"")</f>
        <v>4.3</v>
      </c>
      <c r="AG1192" s="1">
        <f t="shared" si="18"/>
        <v>45597</v>
      </c>
    </row>
    <row r="1193" spans="1:33" x14ac:dyDescent="0.25">
      <c r="A1193" t="s">
        <v>1430</v>
      </c>
      <c r="B1193" t="s">
        <v>1424</v>
      </c>
      <c r="C1193">
        <v>6789012345</v>
      </c>
      <c r="D1193">
        <v>6789012345</v>
      </c>
      <c r="E1193" s="1">
        <v>45441</v>
      </c>
      <c r="F1193" s="1">
        <v>45441</v>
      </c>
      <c r="G1193" s="1">
        <v>45455</v>
      </c>
      <c r="H1193" t="s">
        <v>59</v>
      </c>
      <c r="J1193" t="s">
        <v>60</v>
      </c>
      <c r="L1193" s="2" t="s">
        <v>151</v>
      </c>
      <c r="M1193" t="s">
        <v>152</v>
      </c>
      <c r="N1193" t="s">
        <v>153</v>
      </c>
      <c r="O1193">
        <v>1</v>
      </c>
      <c r="P1193">
        <v>1247.1099999999999</v>
      </c>
      <c r="Q1193">
        <v>1133.74</v>
      </c>
      <c r="R1193">
        <v>906.99</v>
      </c>
      <c r="S1193">
        <v>226.75</v>
      </c>
      <c r="T1193" t="s">
        <v>30</v>
      </c>
      <c r="X1193" t="s">
        <v>31</v>
      </c>
      <c r="Y1193" t="s">
        <v>32</v>
      </c>
      <c r="Z1193" t="s">
        <v>64</v>
      </c>
      <c r="AA1193" t="str">
        <f>IFERROR(_xlfn.XLOOKUP($J1193,avoidable_ed_reference!$A$2:$A$13,avoidable_ed_reference!$C$2:$C$13),"Not Classified")</f>
        <v>Not Classified</v>
      </c>
      <c r="AB1193" t="str">
        <f>IFERROR(_xlfn.XLOOKUP($B1193,enrollment!$A$2:$A$801,enrollment!$I$2:$I$801),"")</f>
        <v>KY</v>
      </c>
      <c r="AC1193">
        <f>IFERROR(_xlfn.XLOOKUP($B1193,enrollment!$A$2:$A$801,enrollment!$L$2:$L$801),"")</f>
        <v>57</v>
      </c>
      <c r="AD1193" t="str" cm="1">
        <f t="array" ref="AD1193">_xlfn.IFS(AC1193="","Unknown",AC1193&lt;18,"0-17",AC1193&lt;35,"18-34",AC1193&lt;50,"35-49",AC1193&lt;65,"50-64",TRUE,"65+")</f>
        <v>50-64</v>
      </c>
      <c r="AE1193">
        <f>IFERROR(_xlfn.XLOOKUP($B1193,enrollment!$A$2:$A$801,enrollment!$O$2:$O$801),"")</f>
        <v>9012345678</v>
      </c>
      <c r="AF1193">
        <f>IFERROR(_xlfn.XLOOKUP($AE1193,providers!$B$2:$B$11,providers!$Q$2:$Q$11),"")</f>
        <v>4.3</v>
      </c>
      <c r="AG1193" s="1">
        <f t="shared" si="18"/>
        <v>45413</v>
      </c>
    </row>
    <row r="1194" spans="1:33" x14ac:dyDescent="0.25">
      <c r="A1194" t="s">
        <v>1431</v>
      </c>
      <c r="B1194" t="s">
        <v>1424</v>
      </c>
      <c r="C1194">
        <v>9012345678</v>
      </c>
      <c r="D1194">
        <v>9012345678</v>
      </c>
      <c r="E1194" s="1">
        <v>45499</v>
      </c>
      <c r="F1194" s="1">
        <v>45499</v>
      </c>
      <c r="G1194" s="1">
        <v>45522</v>
      </c>
      <c r="H1194" t="s">
        <v>28</v>
      </c>
      <c r="I1194">
        <v>11</v>
      </c>
      <c r="J1194" t="s">
        <v>38</v>
      </c>
      <c r="K1194">
        <v>99213</v>
      </c>
      <c r="O1194">
        <v>1</v>
      </c>
      <c r="P1194">
        <v>206.06</v>
      </c>
      <c r="Q1194">
        <v>152.63999999999999</v>
      </c>
      <c r="R1194">
        <v>122.11</v>
      </c>
      <c r="S1194">
        <v>30.53</v>
      </c>
      <c r="T1194" t="s">
        <v>30</v>
      </c>
      <c r="X1194" t="s">
        <v>31</v>
      </c>
      <c r="Y1194" t="s">
        <v>32</v>
      </c>
      <c r="Z1194" t="s">
        <v>39</v>
      </c>
      <c r="AA1194" t="str">
        <f>IFERROR(_xlfn.XLOOKUP($J1194,avoidable_ed_reference!$A$2:$A$13,avoidable_ed_reference!$C$2:$C$13),"Not Classified")</f>
        <v>Not Classified</v>
      </c>
      <c r="AB1194" t="str">
        <f>IFERROR(_xlfn.XLOOKUP($B1194,enrollment!$A$2:$A$801,enrollment!$I$2:$I$801),"")</f>
        <v>KY</v>
      </c>
      <c r="AC1194">
        <f>IFERROR(_xlfn.XLOOKUP($B1194,enrollment!$A$2:$A$801,enrollment!$L$2:$L$801),"")</f>
        <v>57</v>
      </c>
      <c r="AD1194" t="str" cm="1">
        <f t="array" ref="AD1194">_xlfn.IFS(AC1194="","Unknown",AC1194&lt;18,"0-17",AC1194&lt;35,"18-34",AC1194&lt;50,"35-49",AC1194&lt;65,"50-64",TRUE,"65+")</f>
        <v>50-64</v>
      </c>
      <c r="AE1194">
        <f>IFERROR(_xlfn.XLOOKUP($B1194,enrollment!$A$2:$A$801,enrollment!$O$2:$O$801),"")</f>
        <v>9012345678</v>
      </c>
      <c r="AF1194">
        <f>IFERROR(_xlfn.XLOOKUP($AE1194,providers!$B$2:$B$11,providers!$Q$2:$Q$11),"")</f>
        <v>4.3</v>
      </c>
      <c r="AG1194" s="1">
        <f t="shared" si="18"/>
        <v>45474</v>
      </c>
    </row>
    <row r="1195" spans="1:33" x14ac:dyDescent="0.25">
      <c r="A1195" t="s">
        <v>1432</v>
      </c>
      <c r="B1195" t="s">
        <v>1433</v>
      </c>
      <c r="C1195">
        <v>2345678901</v>
      </c>
      <c r="D1195">
        <v>2345678901</v>
      </c>
      <c r="E1195" s="1">
        <v>45388</v>
      </c>
      <c r="F1195" s="1">
        <v>45388</v>
      </c>
      <c r="G1195" s="1">
        <v>45407</v>
      </c>
      <c r="H1195" t="s">
        <v>28</v>
      </c>
      <c r="I1195">
        <v>11</v>
      </c>
      <c r="J1195" t="s">
        <v>38</v>
      </c>
      <c r="K1195">
        <v>99213</v>
      </c>
      <c r="O1195">
        <v>1</v>
      </c>
      <c r="P1195">
        <v>180.02</v>
      </c>
      <c r="Q1195">
        <v>133.35</v>
      </c>
      <c r="R1195">
        <v>106.68</v>
      </c>
      <c r="S1195">
        <v>26.67</v>
      </c>
      <c r="T1195" t="s">
        <v>30</v>
      </c>
      <c r="X1195" t="s">
        <v>146</v>
      </c>
      <c r="Y1195" t="s">
        <v>147</v>
      </c>
      <c r="Z1195" t="s">
        <v>39</v>
      </c>
      <c r="AA1195" t="str">
        <f>IFERROR(_xlfn.XLOOKUP($J1195,avoidable_ed_reference!$A$2:$A$13,avoidable_ed_reference!$C$2:$C$13),"Not Classified")</f>
        <v>Not Classified</v>
      </c>
      <c r="AB1195" t="str">
        <f>IFERROR(_xlfn.XLOOKUP($B1195,enrollment!$A$2:$A$801,enrollment!$I$2:$I$801),"")</f>
        <v>OH</v>
      </c>
      <c r="AC1195">
        <f>IFERROR(_xlfn.XLOOKUP($B1195,enrollment!$A$2:$A$801,enrollment!$L$2:$L$801),"")</f>
        <v>65</v>
      </c>
      <c r="AD1195" t="str" cm="1">
        <f t="array" ref="AD1195">_xlfn.IFS(AC1195="","Unknown",AC1195&lt;18,"0-17",AC1195&lt;35,"18-34",AC1195&lt;50,"35-49",AC1195&lt;65,"50-64",TRUE,"65+")</f>
        <v>65+</v>
      </c>
      <c r="AE1195">
        <f>IFERROR(_xlfn.XLOOKUP($B1195,enrollment!$A$2:$A$801,enrollment!$O$2:$O$801),"")</f>
        <v>2345678901</v>
      </c>
      <c r="AF1195">
        <f>IFERROR(_xlfn.XLOOKUP($AE1195,providers!$B$2:$B$11,providers!$Q$2:$Q$11),"")</f>
        <v>4.2</v>
      </c>
      <c r="AG1195" s="1">
        <f t="shared" si="18"/>
        <v>45383</v>
      </c>
    </row>
    <row r="1196" spans="1:33" x14ac:dyDescent="0.25">
      <c r="A1196" t="s">
        <v>1434</v>
      </c>
      <c r="B1196" t="s">
        <v>1433</v>
      </c>
      <c r="C1196">
        <v>3456789012</v>
      </c>
      <c r="D1196">
        <v>3456789012</v>
      </c>
      <c r="E1196" s="1">
        <v>45292</v>
      </c>
      <c r="F1196" s="1">
        <v>45292</v>
      </c>
      <c r="G1196" s="1">
        <v>45319</v>
      </c>
      <c r="H1196" t="s">
        <v>28</v>
      </c>
      <c r="I1196">
        <v>23</v>
      </c>
      <c r="J1196" t="s">
        <v>29</v>
      </c>
      <c r="K1196">
        <v>99284</v>
      </c>
      <c r="O1196">
        <v>1</v>
      </c>
      <c r="P1196">
        <v>2365.54</v>
      </c>
      <c r="Q1196">
        <v>1314.19</v>
      </c>
      <c r="R1196">
        <v>1051.3499999999999</v>
      </c>
      <c r="S1196">
        <v>262.83999999999997</v>
      </c>
      <c r="T1196" t="s">
        <v>30</v>
      </c>
      <c r="X1196" t="s">
        <v>146</v>
      </c>
      <c r="Y1196" t="s">
        <v>147</v>
      </c>
      <c r="Z1196" t="s">
        <v>45</v>
      </c>
      <c r="AA1196" t="str">
        <f>IFERROR(_xlfn.XLOOKUP($J1196,avoidable_ed_reference!$A$2:$A$13,avoidable_ed_reference!$C$2:$C$13),"Not Classified")</f>
        <v>Potentially Avoidable</v>
      </c>
      <c r="AB1196" t="str">
        <f>IFERROR(_xlfn.XLOOKUP($B1196,enrollment!$A$2:$A$801,enrollment!$I$2:$I$801),"")</f>
        <v>OH</v>
      </c>
      <c r="AC1196">
        <f>IFERROR(_xlfn.XLOOKUP($B1196,enrollment!$A$2:$A$801,enrollment!$L$2:$L$801),"")</f>
        <v>65</v>
      </c>
      <c r="AD1196" t="str" cm="1">
        <f t="array" ref="AD1196">_xlfn.IFS(AC1196="","Unknown",AC1196&lt;18,"0-17",AC1196&lt;35,"18-34",AC1196&lt;50,"35-49",AC1196&lt;65,"50-64",TRUE,"65+")</f>
        <v>65+</v>
      </c>
      <c r="AE1196">
        <f>IFERROR(_xlfn.XLOOKUP($B1196,enrollment!$A$2:$A$801,enrollment!$O$2:$O$801),"")</f>
        <v>2345678901</v>
      </c>
      <c r="AF1196">
        <f>IFERROR(_xlfn.XLOOKUP($AE1196,providers!$B$2:$B$11,providers!$Q$2:$Q$11),"")</f>
        <v>4.2</v>
      </c>
      <c r="AG1196" s="1">
        <f t="shared" si="18"/>
        <v>45292</v>
      </c>
    </row>
    <row r="1197" spans="1:33" x14ac:dyDescent="0.25">
      <c r="A1197" t="s">
        <v>1435</v>
      </c>
      <c r="B1197" t="s">
        <v>1433</v>
      </c>
      <c r="C1197">
        <v>7890123456</v>
      </c>
      <c r="D1197">
        <v>7890123456</v>
      </c>
      <c r="E1197" s="1">
        <v>45411</v>
      </c>
      <c r="F1197" s="1">
        <v>45411</v>
      </c>
      <c r="G1197" s="1">
        <v>45430</v>
      </c>
      <c r="H1197" t="s">
        <v>28</v>
      </c>
      <c r="I1197">
        <v>23</v>
      </c>
      <c r="J1197" t="s">
        <v>184</v>
      </c>
      <c r="K1197">
        <v>99284</v>
      </c>
      <c r="O1197">
        <v>1</v>
      </c>
      <c r="P1197">
        <v>1702.42</v>
      </c>
      <c r="Q1197">
        <v>945.79</v>
      </c>
      <c r="R1197">
        <v>756.63</v>
      </c>
      <c r="S1197">
        <v>189.16</v>
      </c>
      <c r="T1197" t="s">
        <v>30</v>
      </c>
      <c r="X1197" t="s">
        <v>146</v>
      </c>
      <c r="Y1197" t="s">
        <v>147</v>
      </c>
      <c r="Z1197" t="s">
        <v>45</v>
      </c>
      <c r="AA1197" t="str">
        <f>IFERROR(_xlfn.XLOOKUP($J1197,avoidable_ed_reference!$A$2:$A$13,avoidable_ed_reference!$C$2:$C$13),"Not Classified")</f>
        <v>Non-Avoidable</v>
      </c>
      <c r="AB1197" t="str">
        <f>IFERROR(_xlfn.XLOOKUP($B1197,enrollment!$A$2:$A$801,enrollment!$I$2:$I$801),"")</f>
        <v>OH</v>
      </c>
      <c r="AC1197">
        <f>IFERROR(_xlfn.XLOOKUP($B1197,enrollment!$A$2:$A$801,enrollment!$L$2:$L$801),"")</f>
        <v>65</v>
      </c>
      <c r="AD1197" t="str" cm="1">
        <f t="array" ref="AD1197">_xlfn.IFS(AC1197="","Unknown",AC1197&lt;18,"0-17",AC1197&lt;35,"18-34",AC1197&lt;50,"35-49",AC1197&lt;65,"50-64",TRUE,"65+")</f>
        <v>65+</v>
      </c>
      <c r="AE1197">
        <f>IFERROR(_xlfn.XLOOKUP($B1197,enrollment!$A$2:$A$801,enrollment!$O$2:$O$801),"")</f>
        <v>2345678901</v>
      </c>
      <c r="AF1197">
        <f>IFERROR(_xlfn.XLOOKUP($AE1197,providers!$B$2:$B$11,providers!$Q$2:$Q$11),"")</f>
        <v>4.2</v>
      </c>
      <c r="AG1197" s="1">
        <f t="shared" si="18"/>
        <v>45383</v>
      </c>
    </row>
    <row r="1198" spans="1:33" x14ac:dyDescent="0.25">
      <c r="A1198" t="s">
        <v>1436</v>
      </c>
      <c r="B1198" t="s">
        <v>1433</v>
      </c>
      <c r="C1198">
        <v>3456789012</v>
      </c>
      <c r="D1198">
        <v>3456789012</v>
      </c>
      <c r="E1198" s="1">
        <v>45475</v>
      </c>
      <c r="F1198" s="1">
        <v>45475</v>
      </c>
      <c r="G1198" s="1">
        <v>45492</v>
      </c>
      <c r="H1198" t="s">
        <v>28</v>
      </c>
      <c r="I1198">
        <v>23</v>
      </c>
      <c r="J1198" t="s">
        <v>35</v>
      </c>
      <c r="K1198">
        <v>99284</v>
      </c>
      <c r="O1198">
        <v>1</v>
      </c>
      <c r="P1198">
        <v>2086.56</v>
      </c>
      <c r="Q1198">
        <v>1159.2</v>
      </c>
      <c r="R1198">
        <v>927.36</v>
      </c>
      <c r="S1198">
        <v>231.84</v>
      </c>
      <c r="T1198" t="s">
        <v>30</v>
      </c>
      <c r="X1198" t="s">
        <v>146</v>
      </c>
      <c r="Y1198" t="s">
        <v>147</v>
      </c>
      <c r="Z1198" t="s">
        <v>45</v>
      </c>
      <c r="AA1198" t="str">
        <f>IFERROR(_xlfn.XLOOKUP($J1198,avoidable_ed_reference!$A$2:$A$13,avoidable_ed_reference!$C$2:$C$13),"Not Classified")</f>
        <v>Avoidable</v>
      </c>
      <c r="AB1198" t="str">
        <f>IFERROR(_xlfn.XLOOKUP($B1198,enrollment!$A$2:$A$801,enrollment!$I$2:$I$801),"")</f>
        <v>OH</v>
      </c>
      <c r="AC1198">
        <f>IFERROR(_xlfn.XLOOKUP($B1198,enrollment!$A$2:$A$801,enrollment!$L$2:$L$801),"")</f>
        <v>65</v>
      </c>
      <c r="AD1198" t="str" cm="1">
        <f t="array" ref="AD1198">_xlfn.IFS(AC1198="","Unknown",AC1198&lt;18,"0-17",AC1198&lt;35,"18-34",AC1198&lt;50,"35-49",AC1198&lt;65,"50-64",TRUE,"65+")</f>
        <v>65+</v>
      </c>
      <c r="AE1198">
        <f>IFERROR(_xlfn.XLOOKUP($B1198,enrollment!$A$2:$A$801,enrollment!$O$2:$O$801),"")</f>
        <v>2345678901</v>
      </c>
      <c r="AF1198">
        <f>IFERROR(_xlfn.XLOOKUP($AE1198,providers!$B$2:$B$11,providers!$Q$2:$Q$11),"")</f>
        <v>4.2</v>
      </c>
      <c r="AG1198" s="1">
        <f t="shared" si="18"/>
        <v>45474</v>
      </c>
    </row>
    <row r="1199" spans="1:33" x14ac:dyDescent="0.25">
      <c r="A1199" t="s">
        <v>1437</v>
      </c>
      <c r="B1199" t="s">
        <v>1433</v>
      </c>
      <c r="C1199">
        <v>2345678901</v>
      </c>
      <c r="D1199">
        <v>2345678901</v>
      </c>
      <c r="E1199" s="1">
        <v>45544</v>
      </c>
      <c r="F1199" s="1">
        <v>45544</v>
      </c>
      <c r="G1199" s="1">
        <v>45575</v>
      </c>
      <c r="H1199" t="s">
        <v>28</v>
      </c>
      <c r="I1199">
        <v>11</v>
      </c>
      <c r="J1199" t="s">
        <v>47</v>
      </c>
      <c r="K1199">
        <v>99213</v>
      </c>
      <c r="O1199">
        <v>1</v>
      </c>
      <c r="P1199">
        <v>223.61</v>
      </c>
      <c r="Q1199">
        <v>165.64</v>
      </c>
      <c r="R1199">
        <v>132.51</v>
      </c>
      <c r="S1199">
        <v>33.130000000000003</v>
      </c>
      <c r="T1199" t="s">
        <v>30</v>
      </c>
      <c r="X1199" t="s">
        <v>146</v>
      </c>
      <c r="Y1199" t="s">
        <v>147</v>
      </c>
      <c r="Z1199" t="s">
        <v>39</v>
      </c>
      <c r="AA1199" t="str">
        <f>IFERROR(_xlfn.XLOOKUP($J1199,avoidable_ed_reference!$A$2:$A$13,avoidable_ed_reference!$C$2:$C$13),"Not Classified")</f>
        <v>Not Classified</v>
      </c>
      <c r="AB1199" t="str">
        <f>IFERROR(_xlfn.XLOOKUP($B1199,enrollment!$A$2:$A$801,enrollment!$I$2:$I$801),"")</f>
        <v>OH</v>
      </c>
      <c r="AC1199">
        <f>IFERROR(_xlfn.XLOOKUP($B1199,enrollment!$A$2:$A$801,enrollment!$L$2:$L$801),"")</f>
        <v>65</v>
      </c>
      <c r="AD1199" t="str" cm="1">
        <f t="array" ref="AD1199">_xlfn.IFS(AC1199="","Unknown",AC1199&lt;18,"0-17",AC1199&lt;35,"18-34",AC1199&lt;50,"35-49",AC1199&lt;65,"50-64",TRUE,"65+")</f>
        <v>65+</v>
      </c>
      <c r="AE1199">
        <f>IFERROR(_xlfn.XLOOKUP($B1199,enrollment!$A$2:$A$801,enrollment!$O$2:$O$801),"")</f>
        <v>2345678901</v>
      </c>
      <c r="AF1199">
        <f>IFERROR(_xlfn.XLOOKUP($AE1199,providers!$B$2:$B$11,providers!$Q$2:$Q$11),"")</f>
        <v>4.2</v>
      </c>
      <c r="AG1199" s="1">
        <f t="shared" si="18"/>
        <v>45536</v>
      </c>
    </row>
    <row r="1200" spans="1:33" x14ac:dyDescent="0.25">
      <c r="A1200" t="s">
        <v>1438</v>
      </c>
      <c r="B1200" t="s">
        <v>1433</v>
      </c>
      <c r="C1200">
        <v>2345678901</v>
      </c>
      <c r="D1200">
        <v>2345678901</v>
      </c>
      <c r="E1200" s="1">
        <v>45563</v>
      </c>
      <c r="F1200" s="1">
        <v>45563</v>
      </c>
      <c r="G1200" s="1">
        <v>45598</v>
      </c>
      <c r="H1200" t="s">
        <v>28</v>
      </c>
      <c r="I1200">
        <v>11</v>
      </c>
      <c r="J1200" t="s">
        <v>47</v>
      </c>
      <c r="K1200">
        <v>99213</v>
      </c>
      <c r="O1200">
        <v>1</v>
      </c>
      <c r="P1200">
        <v>235.83</v>
      </c>
      <c r="Q1200">
        <v>174.69</v>
      </c>
      <c r="R1200">
        <v>139.75</v>
      </c>
      <c r="S1200">
        <v>34.94</v>
      </c>
      <c r="T1200" t="s">
        <v>30</v>
      </c>
      <c r="X1200" t="s">
        <v>146</v>
      </c>
      <c r="Y1200" t="s">
        <v>147</v>
      </c>
      <c r="Z1200" t="s">
        <v>39</v>
      </c>
      <c r="AA1200" t="str">
        <f>IFERROR(_xlfn.XLOOKUP($J1200,avoidable_ed_reference!$A$2:$A$13,avoidable_ed_reference!$C$2:$C$13),"Not Classified")</f>
        <v>Not Classified</v>
      </c>
      <c r="AB1200" t="str">
        <f>IFERROR(_xlfn.XLOOKUP($B1200,enrollment!$A$2:$A$801,enrollment!$I$2:$I$801),"")</f>
        <v>OH</v>
      </c>
      <c r="AC1200">
        <f>IFERROR(_xlfn.XLOOKUP($B1200,enrollment!$A$2:$A$801,enrollment!$L$2:$L$801),"")</f>
        <v>65</v>
      </c>
      <c r="AD1200" t="str" cm="1">
        <f t="array" ref="AD1200">_xlfn.IFS(AC1200="","Unknown",AC1200&lt;18,"0-17",AC1200&lt;35,"18-34",AC1200&lt;50,"35-49",AC1200&lt;65,"50-64",TRUE,"65+")</f>
        <v>65+</v>
      </c>
      <c r="AE1200">
        <f>IFERROR(_xlfn.XLOOKUP($B1200,enrollment!$A$2:$A$801,enrollment!$O$2:$O$801),"")</f>
        <v>2345678901</v>
      </c>
      <c r="AF1200">
        <f>IFERROR(_xlfn.XLOOKUP($AE1200,providers!$B$2:$B$11,providers!$Q$2:$Q$11),"")</f>
        <v>4.2</v>
      </c>
      <c r="AG1200" s="1">
        <f t="shared" si="18"/>
        <v>45536</v>
      </c>
    </row>
    <row r="1201" spans="1:33" x14ac:dyDescent="0.25">
      <c r="A1201" t="s">
        <v>1439</v>
      </c>
      <c r="B1201" t="s">
        <v>1433</v>
      </c>
      <c r="C1201">
        <v>3456789012</v>
      </c>
      <c r="D1201">
        <v>3456789012</v>
      </c>
      <c r="E1201" s="1">
        <v>45522</v>
      </c>
      <c r="F1201" s="1">
        <v>45522</v>
      </c>
      <c r="G1201" s="1">
        <v>45550</v>
      </c>
      <c r="H1201" t="s">
        <v>28</v>
      </c>
      <c r="I1201">
        <v>22</v>
      </c>
      <c r="J1201" t="s">
        <v>29</v>
      </c>
      <c r="K1201">
        <v>90837</v>
      </c>
      <c r="O1201">
        <v>1</v>
      </c>
      <c r="P1201">
        <v>237.15</v>
      </c>
      <c r="Q1201">
        <v>175.67</v>
      </c>
      <c r="R1201">
        <v>140.54</v>
      </c>
      <c r="S1201">
        <v>35.130000000000003</v>
      </c>
      <c r="T1201" t="s">
        <v>30</v>
      </c>
      <c r="X1201" t="s">
        <v>146</v>
      </c>
      <c r="Y1201" t="s">
        <v>147</v>
      </c>
      <c r="Z1201" t="s">
        <v>33</v>
      </c>
      <c r="AA1201" t="str">
        <f>IFERROR(_xlfn.XLOOKUP($J1201,avoidable_ed_reference!$A$2:$A$13,avoidable_ed_reference!$C$2:$C$13),"Not Classified")</f>
        <v>Potentially Avoidable</v>
      </c>
      <c r="AB1201" t="str">
        <f>IFERROR(_xlfn.XLOOKUP($B1201,enrollment!$A$2:$A$801,enrollment!$I$2:$I$801),"")</f>
        <v>OH</v>
      </c>
      <c r="AC1201">
        <f>IFERROR(_xlfn.XLOOKUP($B1201,enrollment!$A$2:$A$801,enrollment!$L$2:$L$801),"")</f>
        <v>65</v>
      </c>
      <c r="AD1201" t="str" cm="1">
        <f t="array" ref="AD1201">_xlfn.IFS(AC1201="","Unknown",AC1201&lt;18,"0-17",AC1201&lt;35,"18-34",AC1201&lt;50,"35-49",AC1201&lt;65,"50-64",TRUE,"65+")</f>
        <v>65+</v>
      </c>
      <c r="AE1201">
        <f>IFERROR(_xlfn.XLOOKUP($B1201,enrollment!$A$2:$A$801,enrollment!$O$2:$O$801),"")</f>
        <v>2345678901</v>
      </c>
      <c r="AF1201">
        <f>IFERROR(_xlfn.XLOOKUP($AE1201,providers!$B$2:$B$11,providers!$Q$2:$Q$11),"")</f>
        <v>4.2</v>
      </c>
      <c r="AG1201" s="1">
        <f t="shared" si="18"/>
        <v>45505</v>
      </c>
    </row>
    <row r="1202" spans="1:33" x14ac:dyDescent="0.25">
      <c r="A1202" t="s">
        <v>1440</v>
      </c>
      <c r="B1202" t="s">
        <v>1433</v>
      </c>
      <c r="C1202">
        <v>9012345678</v>
      </c>
      <c r="D1202">
        <v>9012345678</v>
      </c>
      <c r="E1202" s="1">
        <v>45467</v>
      </c>
      <c r="F1202" s="1">
        <v>45467</v>
      </c>
      <c r="G1202" s="1">
        <v>45482</v>
      </c>
      <c r="H1202" t="s">
        <v>59</v>
      </c>
      <c r="J1202" t="s">
        <v>99</v>
      </c>
      <c r="L1202" s="2" t="s">
        <v>82</v>
      </c>
      <c r="M1202" t="s">
        <v>83</v>
      </c>
      <c r="N1202" t="s">
        <v>84</v>
      </c>
      <c r="O1202">
        <v>1</v>
      </c>
      <c r="P1202">
        <v>845.96</v>
      </c>
      <c r="Q1202">
        <v>769.05</v>
      </c>
      <c r="R1202">
        <v>615.24</v>
      </c>
      <c r="S1202">
        <v>153.81</v>
      </c>
      <c r="T1202" t="s">
        <v>30</v>
      </c>
      <c r="X1202" t="s">
        <v>146</v>
      </c>
      <c r="Y1202" t="s">
        <v>147</v>
      </c>
      <c r="Z1202" t="s">
        <v>64</v>
      </c>
      <c r="AA1202" t="str">
        <f>IFERROR(_xlfn.XLOOKUP($J1202,avoidable_ed_reference!$A$2:$A$13,avoidable_ed_reference!$C$2:$C$13),"Not Classified")</f>
        <v>Not Classified</v>
      </c>
      <c r="AB1202" t="str">
        <f>IFERROR(_xlfn.XLOOKUP($B1202,enrollment!$A$2:$A$801,enrollment!$I$2:$I$801),"")</f>
        <v>OH</v>
      </c>
      <c r="AC1202">
        <f>IFERROR(_xlfn.XLOOKUP($B1202,enrollment!$A$2:$A$801,enrollment!$L$2:$L$801),"")</f>
        <v>65</v>
      </c>
      <c r="AD1202" t="str" cm="1">
        <f t="array" ref="AD1202">_xlfn.IFS(AC1202="","Unknown",AC1202&lt;18,"0-17",AC1202&lt;35,"18-34",AC1202&lt;50,"35-49",AC1202&lt;65,"50-64",TRUE,"65+")</f>
        <v>65+</v>
      </c>
      <c r="AE1202">
        <f>IFERROR(_xlfn.XLOOKUP($B1202,enrollment!$A$2:$A$801,enrollment!$O$2:$O$801),"")</f>
        <v>2345678901</v>
      </c>
      <c r="AF1202">
        <f>IFERROR(_xlfn.XLOOKUP($AE1202,providers!$B$2:$B$11,providers!$Q$2:$Q$11),"")</f>
        <v>4.2</v>
      </c>
      <c r="AG1202" s="1">
        <f t="shared" si="18"/>
        <v>45444</v>
      </c>
    </row>
    <row r="1203" spans="1:33" x14ac:dyDescent="0.25">
      <c r="A1203" t="s">
        <v>1441</v>
      </c>
      <c r="B1203" t="s">
        <v>1433</v>
      </c>
      <c r="C1203">
        <v>2345678901</v>
      </c>
      <c r="D1203">
        <v>2345678901</v>
      </c>
      <c r="E1203" s="1">
        <v>45311</v>
      </c>
      <c r="F1203" s="1">
        <v>45311</v>
      </c>
      <c r="G1203" s="1">
        <v>45333</v>
      </c>
      <c r="H1203" t="s">
        <v>28</v>
      </c>
      <c r="I1203">
        <v>11</v>
      </c>
      <c r="J1203" t="s">
        <v>35</v>
      </c>
      <c r="K1203">
        <v>99213</v>
      </c>
      <c r="O1203">
        <v>1</v>
      </c>
      <c r="P1203">
        <v>224.44</v>
      </c>
      <c r="Q1203">
        <v>166.25</v>
      </c>
      <c r="R1203">
        <v>133</v>
      </c>
      <c r="S1203">
        <v>33.25</v>
      </c>
      <c r="T1203" t="s">
        <v>30</v>
      </c>
      <c r="X1203" t="s">
        <v>146</v>
      </c>
      <c r="Y1203" t="s">
        <v>147</v>
      </c>
      <c r="Z1203" t="s">
        <v>39</v>
      </c>
      <c r="AA1203" t="str">
        <f>IFERROR(_xlfn.XLOOKUP($J1203,avoidable_ed_reference!$A$2:$A$13,avoidable_ed_reference!$C$2:$C$13),"Not Classified")</f>
        <v>Avoidable</v>
      </c>
      <c r="AB1203" t="str">
        <f>IFERROR(_xlfn.XLOOKUP($B1203,enrollment!$A$2:$A$801,enrollment!$I$2:$I$801),"")</f>
        <v>OH</v>
      </c>
      <c r="AC1203">
        <f>IFERROR(_xlfn.XLOOKUP($B1203,enrollment!$A$2:$A$801,enrollment!$L$2:$L$801),"")</f>
        <v>65</v>
      </c>
      <c r="AD1203" t="str" cm="1">
        <f t="array" ref="AD1203">_xlfn.IFS(AC1203="","Unknown",AC1203&lt;18,"0-17",AC1203&lt;35,"18-34",AC1203&lt;50,"35-49",AC1203&lt;65,"50-64",TRUE,"65+")</f>
        <v>65+</v>
      </c>
      <c r="AE1203">
        <f>IFERROR(_xlfn.XLOOKUP($B1203,enrollment!$A$2:$A$801,enrollment!$O$2:$O$801),"")</f>
        <v>2345678901</v>
      </c>
      <c r="AF1203">
        <f>IFERROR(_xlfn.XLOOKUP($AE1203,providers!$B$2:$B$11,providers!$Q$2:$Q$11),"")</f>
        <v>4.2</v>
      </c>
      <c r="AG1203" s="1">
        <f t="shared" si="18"/>
        <v>45292</v>
      </c>
    </row>
    <row r="1204" spans="1:33" x14ac:dyDescent="0.25">
      <c r="A1204" t="s">
        <v>1442</v>
      </c>
      <c r="B1204" t="s">
        <v>1443</v>
      </c>
      <c r="C1204">
        <v>9012345678</v>
      </c>
      <c r="D1204">
        <v>9012345678</v>
      </c>
      <c r="E1204" s="1">
        <v>45511</v>
      </c>
      <c r="F1204" s="1">
        <v>45511</v>
      </c>
      <c r="G1204" s="1">
        <v>45540</v>
      </c>
      <c r="H1204" t="s">
        <v>28</v>
      </c>
      <c r="I1204">
        <v>11</v>
      </c>
      <c r="J1204" t="s">
        <v>38</v>
      </c>
      <c r="K1204">
        <v>99213</v>
      </c>
      <c r="O1204">
        <v>1</v>
      </c>
      <c r="P1204">
        <v>208.71</v>
      </c>
      <c r="Q1204">
        <v>154.6</v>
      </c>
      <c r="R1204">
        <v>123.68</v>
      </c>
      <c r="S1204">
        <v>30.92</v>
      </c>
      <c r="T1204" t="s">
        <v>30</v>
      </c>
      <c r="X1204" t="s">
        <v>52</v>
      </c>
      <c r="Y1204" t="s">
        <v>44</v>
      </c>
      <c r="Z1204" t="s">
        <v>39</v>
      </c>
      <c r="AA1204" t="str">
        <f>IFERROR(_xlfn.XLOOKUP($J1204,avoidable_ed_reference!$A$2:$A$13,avoidable_ed_reference!$C$2:$C$13),"Not Classified")</f>
        <v>Not Classified</v>
      </c>
      <c r="AB1204" t="str">
        <f>IFERROR(_xlfn.XLOOKUP($B1204,enrollment!$A$2:$A$801,enrollment!$I$2:$I$801),"")</f>
        <v>KY</v>
      </c>
      <c r="AC1204">
        <f>IFERROR(_xlfn.XLOOKUP($B1204,enrollment!$A$2:$A$801,enrollment!$L$2:$L$801),"")</f>
        <v>29</v>
      </c>
      <c r="AD1204" t="str" cm="1">
        <f t="array" ref="AD1204">_xlfn.IFS(AC1204="","Unknown",AC1204&lt;18,"0-17",AC1204&lt;35,"18-34",AC1204&lt;50,"35-49",AC1204&lt;65,"50-64",TRUE,"65+")</f>
        <v>18-34</v>
      </c>
      <c r="AE1204">
        <f>IFERROR(_xlfn.XLOOKUP($B1204,enrollment!$A$2:$A$801,enrollment!$O$2:$O$801),"")</f>
        <v>9012345678</v>
      </c>
      <c r="AF1204">
        <f>IFERROR(_xlfn.XLOOKUP($AE1204,providers!$B$2:$B$11,providers!$Q$2:$Q$11),"")</f>
        <v>4.3</v>
      </c>
      <c r="AG1204" s="1">
        <f t="shared" si="18"/>
        <v>45505</v>
      </c>
    </row>
    <row r="1205" spans="1:33" x14ac:dyDescent="0.25">
      <c r="A1205" t="s">
        <v>1444</v>
      </c>
      <c r="B1205" t="s">
        <v>1443</v>
      </c>
      <c r="C1205">
        <v>8901234567</v>
      </c>
      <c r="D1205">
        <v>8901234567</v>
      </c>
      <c r="E1205" s="1">
        <v>45653</v>
      </c>
      <c r="F1205" s="1">
        <v>45653</v>
      </c>
      <c r="G1205" s="1">
        <v>45684</v>
      </c>
      <c r="H1205" t="s">
        <v>28</v>
      </c>
      <c r="I1205">
        <v>23</v>
      </c>
      <c r="J1205" t="s">
        <v>129</v>
      </c>
      <c r="K1205">
        <v>99284</v>
      </c>
      <c r="O1205">
        <v>1</v>
      </c>
      <c r="P1205">
        <v>1767.51</v>
      </c>
      <c r="Q1205">
        <v>981.95</v>
      </c>
      <c r="R1205">
        <v>785.56</v>
      </c>
      <c r="S1205">
        <v>196.39</v>
      </c>
      <c r="T1205" t="s">
        <v>30</v>
      </c>
      <c r="X1205" t="s">
        <v>52</v>
      </c>
      <c r="Y1205" t="s">
        <v>44</v>
      </c>
      <c r="Z1205" t="s">
        <v>45</v>
      </c>
      <c r="AA1205" t="str">
        <f>IFERROR(_xlfn.XLOOKUP($J1205,avoidable_ed_reference!$A$2:$A$13,avoidable_ed_reference!$C$2:$C$13),"Not Classified")</f>
        <v>Potentially Avoidable</v>
      </c>
      <c r="AB1205" t="str">
        <f>IFERROR(_xlfn.XLOOKUP($B1205,enrollment!$A$2:$A$801,enrollment!$I$2:$I$801),"")</f>
        <v>KY</v>
      </c>
      <c r="AC1205">
        <f>IFERROR(_xlfn.XLOOKUP($B1205,enrollment!$A$2:$A$801,enrollment!$L$2:$L$801),"")</f>
        <v>29</v>
      </c>
      <c r="AD1205" t="str" cm="1">
        <f t="array" ref="AD1205">_xlfn.IFS(AC1205="","Unknown",AC1205&lt;18,"0-17",AC1205&lt;35,"18-34",AC1205&lt;50,"35-49",AC1205&lt;65,"50-64",TRUE,"65+")</f>
        <v>18-34</v>
      </c>
      <c r="AE1205">
        <f>IFERROR(_xlfn.XLOOKUP($B1205,enrollment!$A$2:$A$801,enrollment!$O$2:$O$801),"")</f>
        <v>9012345678</v>
      </c>
      <c r="AF1205">
        <f>IFERROR(_xlfn.XLOOKUP($AE1205,providers!$B$2:$B$11,providers!$Q$2:$Q$11),"")</f>
        <v>4.3</v>
      </c>
      <c r="AG1205" s="1">
        <f t="shared" si="18"/>
        <v>45627</v>
      </c>
    </row>
    <row r="1206" spans="1:33" x14ac:dyDescent="0.25">
      <c r="A1206" t="s">
        <v>1445</v>
      </c>
      <c r="B1206" t="s">
        <v>1443</v>
      </c>
      <c r="C1206">
        <v>8901234567</v>
      </c>
      <c r="D1206">
        <v>8901234567</v>
      </c>
      <c r="E1206" s="1">
        <v>45329</v>
      </c>
      <c r="F1206" s="1">
        <v>45329</v>
      </c>
      <c r="G1206" s="1">
        <v>45362</v>
      </c>
      <c r="H1206" t="s">
        <v>59</v>
      </c>
      <c r="J1206" t="s">
        <v>47</v>
      </c>
      <c r="L1206" s="2" t="s">
        <v>106</v>
      </c>
      <c r="M1206" t="s">
        <v>107</v>
      </c>
      <c r="N1206" t="s">
        <v>108</v>
      </c>
      <c r="O1206">
        <v>1</v>
      </c>
      <c r="P1206">
        <v>914.6</v>
      </c>
      <c r="Q1206">
        <v>831.45</v>
      </c>
      <c r="R1206">
        <v>665.16</v>
      </c>
      <c r="S1206">
        <v>166.29</v>
      </c>
      <c r="T1206" t="s">
        <v>30</v>
      </c>
      <c r="X1206" t="s">
        <v>52</v>
      </c>
      <c r="Y1206" t="s">
        <v>44</v>
      </c>
      <c r="Z1206" t="s">
        <v>64</v>
      </c>
      <c r="AA1206" t="str">
        <f>IFERROR(_xlfn.XLOOKUP($J1206,avoidable_ed_reference!$A$2:$A$13,avoidable_ed_reference!$C$2:$C$13),"Not Classified")</f>
        <v>Not Classified</v>
      </c>
      <c r="AB1206" t="str">
        <f>IFERROR(_xlfn.XLOOKUP($B1206,enrollment!$A$2:$A$801,enrollment!$I$2:$I$801),"")</f>
        <v>KY</v>
      </c>
      <c r="AC1206">
        <f>IFERROR(_xlfn.XLOOKUP($B1206,enrollment!$A$2:$A$801,enrollment!$L$2:$L$801),"")</f>
        <v>29</v>
      </c>
      <c r="AD1206" t="str" cm="1">
        <f t="array" ref="AD1206">_xlfn.IFS(AC1206="","Unknown",AC1206&lt;18,"0-17",AC1206&lt;35,"18-34",AC1206&lt;50,"35-49",AC1206&lt;65,"50-64",TRUE,"65+")</f>
        <v>18-34</v>
      </c>
      <c r="AE1206">
        <f>IFERROR(_xlfn.XLOOKUP($B1206,enrollment!$A$2:$A$801,enrollment!$O$2:$O$801),"")</f>
        <v>9012345678</v>
      </c>
      <c r="AF1206">
        <f>IFERROR(_xlfn.XLOOKUP($AE1206,providers!$B$2:$B$11,providers!$Q$2:$Q$11),"")</f>
        <v>4.3</v>
      </c>
      <c r="AG1206" s="1">
        <f t="shared" si="18"/>
        <v>45323</v>
      </c>
    </row>
    <row r="1207" spans="1:33" x14ac:dyDescent="0.25">
      <c r="A1207" t="s">
        <v>1446</v>
      </c>
      <c r="B1207" t="s">
        <v>1443</v>
      </c>
      <c r="C1207">
        <v>5678901234</v>
      </c>
      <c r="D1207">
        <v>5678901234</v>
      </c>
      <c r="E1207" s="1">
        <v>45384</v>
      </c>
      <c r="F1207" s="1">
        <v>45384</v>
      </c>
      <c r="G1207" s="1">
        <v>45398</v>
      </c>
      <c r="H1207" t="s">
        <v>28</v>
      </c>
      <c r="I1207">
        <v>20</v>
      </c>
      <c r="J1207" t="s">
        <v>35</v>
      </c>
      <c r="K1207">
        <v>99213</v>
      </c>
      <c r="O1207">
        <v>1</v>
      </c>
      <c r="P1207">
        <v>181.86</v>
      </c>
      <c r="Q1207">
        <v>139.88999999999999</v>
      </c>
      <c r="R1207">
        <v>111.91</v>
      </c>
      <c r="S1207">
        <v>27.98</v>
      </c>
      <c r="T1207" t="s">
        <v>30</v>
      </c>
      <c r="X1207" t="s">
        <v>52</v>
      </c>
      <c r="Y1207" t="s">
        <v>44</v>
      </c>
      <c r="Z1207" t="s">
        <v>36</v>
      </c>
      <c r="AA1207" t="str">
        <f>IFERROR(_xlfn.XLOOKUP($J1207,avoidable_ed_reference!$A$2:$A$13,avoidable_ed_reference!$C$2:$C$13),"Not Classified")</f>
        <v>Avoidable</v>
      </c>
      <c r="AB1207" t="str">
        <f>IFERROR(_xlfn.XLOOKUP($B1207,enrollment!$A$2:$A$801,enrollment!$I$2:$I$801),"")</f>
        <v>KY</v>
      </c>
      <c r="AC1207">
        <f>IFERROR(_xlfn.XLOOKUP($B1207,enrollment!$A$2:$A$801,enrollment!$L$2:$L$801),"")</f>
        <v>29</v>
      </c>
      <c r="AD1207" t="str" cm="1">
        <f t="array" ref="AD1207">_xlfn.IFS(AC1207="","Unknown",AC1207&lt;18,"0-17",AC1207&lt;35,"18-34",AC1207&lt;50,"35-49",AC1207&lt;65,"50-64",TRUE,"65+")</f>
        <v>18-34</v>
      </c>
      <c r="AE1207">
        <f>IFERROR(_xlfn.XLOOKUP($B1207,enrollment!$A$2:$A$801,enrollment!$O$2:$O$801),"")</f>
        <v>9012345678</v>
      </c>
      <c r="AF1207">
        <f>IFERROR(_xlfn.XLOOKUP($AE1207,providers!$B$2:$B$11,providers!$Q$2:$Q$11),"")</f>
        <v>4.3</v>
      </c>
      <c r="AG1207" s="1">
        <f t="shared" si="18"/>
        <v>45383</v>
      </c>
    </row>
    <row r="1208" spans="1:33" x14ac:dyDescent="0.25">
      <c r="A1208" t="s">
        <v>1447</v>
      </c>
      <c r="B1208" t="s">
        <v>1443</v>
      </c>
      <c r="C1208">
        <v>9012345678</v>
      </c>
      <c r="D1208">
        <v>9012345678</v>
      </c>
      <c r="E1208" s="1">
        <v>45547</v>
      </c>
      <c r="F1208" s="1">
        <v>45547</v>
      </c>
      <c r="G1208" s="1">
        <v>45563</v>
      </c>
      <c r="H1208" t="s">
        <v>28</v>
      </c>
      <c r="I1208">
        <v>11</v>
      </c>
      <c r="J1208" t="s">
        <v>47</v>
      </c>
      <c r="K1208">
        <v>99213</v>
      </c>
      <c r="O1208">
        <v>1</v>
      </c>
      <c r="P1208">
        <v>190</v>
      </c>
      <c r="Q1208">
        <v>140.74</v>
      </c>
      <c r="R1208">
        <v>112.59</v>
      </c>
      <c r="S1208">
        <v>28.15</v>
      </c>
      <c r="T1208" t="s">
        <v>30</v>
      </c>
      <c r="X1208" t="s">
        <v>52</v>
      </c>
      <c r="Y1208" t="s">
        <v>44</v>
      </c>
      <c r="Z1208" t="s">
        <v>39</v>
      </c>
      <c r="AA1208" t="str">
        <f>IFERROR(_xlfn.XLOOKUP($J1208,avoidable_ed_reference!$A$2:$A$13,avoidable_ed_reference!$C$2:$C$13),"Not Classified")</f>
        <v>Not Classified</v>
      </c>
      <c r="AB1208" t="str">
        <f>IFERROR(_xlfn.XLOOKUP($B1208,enrollment!$A$2:$A$801,enrollment!$I$2:$I$801),"")</f>
        <v>KY</v>
      </c>
      <c r="AC1208">
        <f>IFERROR(_xlfn.XLOOKUP($B1208,enrollment!$A$2:$A$801,enrollment!$L$2:$L$801),"")</f>
        <v>29</v>
      </c>
      <c r="AD1208" t="str" cm="1">
        <f t="array" ref="AD1208">_xlfn.IFS(AC1208="","Unknown",AC1208&lt;18,"0-17",AC1208&lt;35,"18-34",AC1208&lt;50,"35-49",AC1208&lt;65,"50-64",TRUE,"65+")</f>
        <v>18-34</v>
      </c>
      <c r="AE1208">
        <f>IFERROR(_xlfn.XLOOKUP($B1208,enrollment!$A$2:$A$801,enrollment!$O$2:$O$801),"")</f>
        <v>9012345678</v>
      </c>
      <c r="AF1208">
        <f>IFERROR(_xlfn.XLOOKUP($AE1208,providers!$B$2:$B$11,providers!$Q$2:$Q$11),"")</f>
        <v>4.3</v>
      </c>
      <c r="AG1208" s="1">
        <f t="shared" si="18"/>
        <v>45536</v>
      </c>
    </row>
    <row r="1209" spans="1:33" x14ac:dyDescent="0.25">
      <c r="A1209" t="s">
        <v>1448</v>
      </c>
      <c r="B1209" t="s">
        <v>1443</v>
      </c>
      <c r="C1209">
        <v>9012345678</v>
      </c>
      <c r="D1209">
        <v>9012345678</v>
      </c>
      <c r="E1209" s="1">
        <v>45622</v>
      </c>
      <c r="F1209" s="1">
        <v>45622</v>
      </c>
      <c r="G1209" s="1">
        <v>45636</v>
      </c>
      <c r="H1209" t="s">
        <v>28</v>
      </c>
      <c r="I1209">
        <v>11</v>
      </c>
      <c r="J1209" t="s">
        <v>38</v>
      </c>
      <c r="K1209">
        <v>99213</v>
      </c>
      <c r="O1209">
        <v>1</v>
      </c>
      <c r="P1209">
        <v>163.19999999999999</v>
      </c>
      <c r="Q1209">
        <v>120.89</v>
      </c>
      <c r="R1209">
        <v>96.71</v>
      </c>
      <c r="S1209">
        <v>24.18</v>
      </c>
      <c r="T1209" t="s">
        <v>30</v>
      </c>
      <c r="X1209" t="s">
        <v>52</v>
      </c>
      <c r="Y1209" t="s">
        <v>44</v>
      </c>
      <c r="Z1209" t="s">
        <v>39</v>
      </c>
      <c r="AA1209" t="str">
        <f>IFERROR(_xlfn.XLOOKUP($J1209,avoidable_ed_reference!$A$2:$A$13,avoidable_ed_reference!$C$2:$C$13),"Not Classified")</f>
        <v>Not Classified</v>
      </c>
      <c r="AB1209" t="str">
        <f>IFERROR(_xlfn.XLOOKUP($B1209,enrollment!$A$2:$A$801,enrollment!$I$2:$I$801),"")</f>
        <v>KY</v>
      </c>
      <c r="AC1209">
        <f>IFERROR(_xlfn.XLOOKUP($B1209,enrollment!$A$2:$A$801,enrollment!$L$2:$L$801),"")</f>
        <v>29</v>
      </c>
      <c r="AD1209" t="str" cm="1">
        <f t="array" ref="AD1209">_xlfn.IFS(AC1209="","Unknown",AC1209&lt;18,"0-17",AC1209&lt;35,"18-34",AC1209&lt;50,"35-49",AC1209&lt;65,"50-64",TRUE,"65+")</f>
        <v>18-34</v>
      </c>
      <c r="AE1209">
        <f>IFERROR(_xlfn.XLOOKUP($B1209,enrollment!$A$2:$A$801,enrollment!$O$2:$O$801),"")</f>
        <v>9012345678</v>
      </c>
      <c r="AF1209">
        <f>IFERROR(_xlfn.XLOOKUP($AE1209,providers!$B$2:$B$11,providers!$Q$2:$Q$11),"")</f>
        <v>4.3</v>
      </c>
      <c r="AG1209" s="1">
        <f t="shared" si="18"/>
        <v>45597</v>
      </c>
    </row>
    <row r="1210" spans="1:33" x14ac:dyDescent="0.25">
      <c r="A1210" t="s">
        <v>1449</v>
      </c>
      <c r="B1210" t="s">
        <v>1443</v>
      </c>
      <c r="C1210">
        <v>9012345678</v>
      </c>
      <c r="D1210">
        <v>9012345678</v>
      </c>
      <c r="E1210" s="1">
        <v>45418</v>
      </c>
      <c r="F1210" s="1">
        <v>45418</v>
      </c>
      <c r="G1210" s="1">
        <v>45449</v>
      </c>
      <c r="H1210" t="s">
        <v>28</v>
      </c>
      <c r="I1210">
        <v>11</v>
      </c>
      <c r="J1210" t="s">
        <v>38</v>
      </c>
      <c r="K1210">
        <v>99213</v>
      </c>
      <c r="O1210">
        <v>1</v>
      </c>
      <c r="P1210">
        <v>232.13</v>
      </c>
      <c r="Q1210">
        <v>171.95</v>
      </c>
      <c r="R1210">
        <v>137.56</v>
      </c>
      <c r="S1210">
        <v>34.39</v>
      </c>
      <c r="T1210" t="s">
        <v>30</v>
      </c>
      <c r="X1210" t="s">
        <v>52</v>
      </c>
      <c r="Y1210" t="s">
        <v>44</v>
      </c>
      <c r="Z1210" t="s">
        <v>39</v>
      </c>
      <c r="AA1210" t="str">
        <f>IFERROR(_xlfn.XLOOKUP($J1210,avoidable_ed_reference!$A$2:$A$13,avoidable_ed_reference!$C$2:$C$13),"Not Classified")</f>
        <v>Not Classified</v>
      </c>
      <c r="AB1210" t="str">
        <f>IFERROR(_xlfn.XLOOKUP($B1210,enrollment!$A$2:$A$801,enrollment!$I$2:$I$801),"")</f>
        <v>KY</v>
      </c>
      <c r="AC1210">
        <f>IFERROR(_xlfn.XLOOKUP($B1210,enrollment!$A$2:$A$801,enrollment!$L$2:$L$801),"")</f>
        <v>29</v>
      </c>
      <c r="AD1210" t="str" cm="1">
        <f t="array" ref="AD1210">_xlfn.IFS(AC1210="","Unknown",AC1210&lt;18,"0-17",AC1210&lt;35,"18-34",AC1210&lt;50,"35-49",AC1210&lt;65,"50-64",TRUE,"65+")</f>
        <v>18-34</v>
      </c>
      <c r="AE1210">
        <f>IFERROR(_xlfn.XLOOKUP($B1210,enrollment!$A$2:$A$801,enrollment!$O$2:$O$801),"")</f>
        <v>9012345678</v>
      </c>
      <c r="AF1210">
        <f>IFERROR(_xlfn.XLOOKUP($AE1210,providers!$B$2:$B$11,providers!$Q$2:$Q$11),"")</f>
        <v>4.3</v>
      </c>
      <c r="AG1210" s="1">
        <f t="shared" si="18"/>
        <v>45413</v>
      </c>
    </row>
    <row r="1211" spans="1:33" x14ac:dyDescent="0.25">
      <c r="A1211" t="s">
        <v>1450</v>
      </c>
      <c r="B1211" t="s">
        <v>1443</v>
      </c>
      <c r="C1211">
        <v>9012345678</v>
      </c>
      <c r="D1211">
        <v>9012345678</v>
      </c>
      <c r="E1211" s="1">
        <v>45312</v>
      </c>
      <c r="F1211" s="1">
        <v>45312</v>
      </c>
      <c r="G1211" s="1">
        <v>45337</v>
      </c>
      <c r="H1211" t="s">
        <v>28</v>
      </c>
      <c r="I1211">
        <v>11</v>
      </c>
      <c r="J1211" t="s">
        <v>38</v>
      </c>
      <c r="K1211">
        <v>99213</v>
      </c>
      <c r="O1211">
        <v>1</v>
      </c>
      <c r="P1211">
        <v>163.13</v>
      </c>
      <c r="Q1211">
        <v>120.84</v>
      </c>
      <c r="R1211">
        <v>96.67</v>
      </c>
      <c r="S1211">
        <v>24.17</v>
      </c>
      <c r="T1211" t="s">
        <v>30</v>
      </c>
      <c r="X1211" t="s">
        <v>52</v>
      </c>
      <c r="Y1211" t="s">
        <v>44</v>
      </c>
      <c r="Z1211" t="s">
        <v>39</v>
      </c>
      <c r="AA1211" t="str">
        <f>IFERROR(_xlfn.XLOOKUP($J1211,avoidable_ed_reference!$A$2:$A$13,avoidable_ed_reference!$C$2:$C$13),"Not Classified")</f>
        <v>Not Classified</v>
      </c>
      <c r="AB1211" t="str">
        <f>IFERROR(_xlfn.XLOOKUP($B1211,enrollment!$A$2:$A$801,enrollment!$I$2:$I$801),"")</f>
        <v>KY</v>
      </c>
      <c r="AC1211">
        <f>IFERROR(_xlfn.XLOOKUP($B1211,enrollment!$A$2:$A$801,enrollment!$L$2:$L$801),"")</f>
        <v>29</v>
      </c>
      <c r="AD1211" t="str" cm="1">
        <f t="array" ref="AD1211">_xlfn.IFS(AC1211="","Unknown",AC1211&lt;18,"0-17",AC1211&lt;35,"18-34",AC1211&lt;50,"35-49",AC1211&lt;65,"50-64",TRUE,"65+")</f>
        <v>18-34</v>
      </c>
      <c r="AE1211">
        <f>IFERROR(_xlfn.XLOOKUP($B1211,enrollment!$A$2:$A$801,enrollment!$O$2:$O$801),"")</f>
        <v>9012345678</v>
      </c>
      <c r="AF1211">
        <f>IFERROR(_xlfn.XLOOKUP($AE1211,providers!$B$2:$B$11,providers!$Q$2:$Q$11),"")</f>
        <v>4.3</v>
      </c>
      <c r="AG1211" s="1">
        <f t="shared" si="18"/>
        <v>45292</v>
      </c>
    </row>
    <row r="1212" spans="1:33" x14ac:dyDescent="0.25">
      <c r="A1212" t="s">
        <v>1451</v>
      </c>
      <c r="B1212" t="s">
        <v>1443</v>
      </c>
      <c r="C1212">
        <v>8901234567</v>
      </c>
      <c r="D1212">
        <v>8901234567</v>
      </c>
      <c r="E1212" s="1">
        <v>45588</v>
      </c>
      <c r="F1212" s="1">
        <v>45588</v>
      </c>
      <c r="G1212" s="1">
        <v>45620</v>
      </c>
      <c r="H1212" t="s">
        <v>28</v>
      </c>
      <c r="I1212">
        <v>23</v>
      </c>
      <c r="J1212" t="s">
        <v>221</v>
      </c>
      <c r="K1212">
        <v>99284</v>
      </c>
      <c r="O1212">
        <v>1</v>
      </c>
      <c r="P1212">
        <v>1864.22</v>
      </c>
      <c r="Q1212">
        <v>1035.68</v>
      </c>
      <c r="R1212">
        <v>828.54</v>
      </c>
      <c r="S1212">
        <v>207.14</v>
      </c>
      <c r="T1212" t="s">
        <v>30</v>
      </c>
      <c r="X1212" t="s">
        <v>52</v>
      </c>
      <c r="Y1212" t="s">
        <v>44</v>
      </c>
      <c r="Z1212" t="s">
        <v>45</v>
      </c>
      <c r="AA1212" t="str">
        <f>IFERROR(_xlfn.XLOOKUP($J1212,avoidable_ed_reference!$A$2:$A$13,avoidable_ed_reference!$C$2:$C$13),"Not Classified")</f>
        <v>Avoidable</v>
      </c>
      <c r="AB1212" t="str">
        <f>IFERROR(_xlfn.XLOOKUP($B1212,enrollment!$A$2:$A$801,enrollment!$I$2:$I$801),"")</f>
        <v>KY</v>
      </c>
      <c r="AC1212">
        <f>IFERROR(_xlfn.XLOOKUP($B1212,enrollment!$A$2:$A$801,enrollment!$L$2:$L$801),"")</f>
        <v>29</v>
      </c>
      <c r="AD1212" t="str" cm="1">
        <f t="array" ref="AD1212">_xlfn.IFS(AC1212="","Unknown",AC1212&lt;18,"0-17",AC1212&lt;35,"18-34",AC1212&lt;50,"35-49",AC1212&lt;65,"50-64",TRUE,"65+")</f>
        <v>18-34</v>
      </c>
      <c r="AE1212">
        <f>IFERROR(_xlfn.XLOOKUP($B1212,enrollment!$A$2:$A$801,enrollment!$O$2:$O$801),"")</f>
        <v>9012345678</v>
      </c>
      <c r="AF1212">
        <f>IFERROR(_xlfn.XLOOKUP($AE1212,providers!$B$2:$B$11,providers!$Q$2:$Q$11),"")</f>
        <v>4.3</v>
      </c>
      <c r="AG1212" s="1">
        <f t="shared" si="18"/>
        <v>45566</v>
      </c>
    </row>
    <row r="1213" spans="1:33" x14ac:dyDescent="0.25">
      <c r="A1213" t="s">
        <v>1452</v>
      </c>
      <c r="B1213" t="s">
        <v>1443</v>
      </c>
      <c r="C1213">
        <v>7890123456</v>
      </c>
      <c r="D1213">
        <v>7890123456</v>
      </c>
      <c r="E1213" s="1">
        <v>45319</v>
      </c>
      <c r="F1213" s="1">
        <v>45319</v>
      </c>
      <c r="G1213" s="1">
        <v>45344</v>
      </c>
      <c r="H1213" t="s">
        <v>28</v>
      </c>
      <c r="I1213">
        <v>22</v>
      </c>
      <c r="J1213" t="s">
        <v>29</v>
      </c>
      <c r="K1213">
        <v>90837</v>
      </c>
      <c r="O1213">
        <v>1</v>
      </c>
      <c r="P1213">
        <v>206.36</v>
      </c>
      <c r="Q1213">
        <v>152.86000000000001</v>
      </c>
      <c r="R1213">
        <v>122.29</v>
      </c>
      <c r="S1213">
        <v>30.57</v>
      </c>
      <c r="T1213" t="s">
        <v>30</v>
      </c>
      <c r="X1213" t="s">
        <v>52</v>
      </c>
      <c r="Y1213" t="s">
        <v>44</v>
      </c>
      <c r="Z1213" t="s">
        <v>33</v>
      </c>
      <c r="AA1213" t="str">
        <f>IFERROR(_xlfn.XLOOKUP($J1213,avoidable_ed_reference!$A$2:$A$13,avoidable_ed_reference!$C$2:$C$13),"Not Classified")</f>
        <v>Potentially Avoidable</v>
      </c>
      <c r="AB1213" t="str">
        <f>IFERROR(_xlfn.XLOOKUP($B1213,enrollment!$A$2:$A$801,enrollment!$I$2:$I$801),"")</f>
        <v>KY</v>
      </c>
      <c r="AC1213">
        <f>IFERROR(_xlfn.XLOOKUP($B1213,enrollment!$A$2:$A$801,enrollment!$L$2:$L$801),"")</f>
        <v>29</v>
      </c>
      <c r="AD1213" t="str" cm="1">
        <f t="array" ref="AD1213">_xlfn.IFS(AC1213="","Unknown",AC1213&lt;18,"0-17",AC1213&lt;35,"18-34",AC1213&lt;50,"35-49",AC1213&lt;65,"50-64",TRUE,"65+")</f>
        <v>18-34</v>
      </c>
      <c r="AE1213">
        <f>IFERROR(_xlfn.XLOOKUP($B1213,enrollment!$A$2:$A$801,enrollment!$O$2:$O$801),"")</f>
        <v>9012345678</v>
      </c>
      <c r="AF1213">
        <f>IFERROR(_xlfn.XLOOKUP($AE1213,providers!$B$2:$B$11,providers!$Q$2:$Q$11),"")</f>
        <v>4.3</v>
      </c>
      <c r="AG1213" s="1">
        <f t="shared" si="18"/>
        <v>45292</v>
      </c>
    </row>
    <row r="1214" spans="1:33" x14ac:dyDescent="0.25">
      <c r="A1214" t="s">
        <v>1453</v>
      </c>
      <c r="B1214" t="s">
        <v>1454</v>
      </c>
      <c r="C1214">
        <v>9012345678</v>
      </c>
      <c r="D1214">
        <v>9012345678</v>
      </c>
      <c r="E1214" s="1">
        <v>45406</v>
      </c>
      <c r="F1214" s="1">
        <v>45406</v>
      </c>
      <c r="G1214" s="1">
        <v>45427</v>
      </c>
      <c r="H1214" t="s">
        <v>28</v>
      </c>
      <c r="I1214">
        <v>23</v>
      </c>
      <c r="J1214" t="s">
        <v>80</v>
      </c>
      <c r="K1214">
        <v>99284</v>
      </c>
      <c r="O1214">
        <v>1</v>
      </c>
      <c r="P1214">
        <v>1645.13</v>
      </c>
      <c r="Q1214">
        <v>913.96</v>
      </c>
      <c r="R1214">
        <v>731.17</v>
      </c>
      <c r="S1214">
        <v>182.79</v>
      </c>
      <c r="T1214" t="s">
        <v>30</v>
      </c>
      <c r="X1214" t="s">
        <v>233</v>
      </c>
      <c r="Y1214" t="s">
        <v>32</v>
      </c>
      <c r="Z1214" t="s">
        <v>45</v>
      </c>
      <c r="AA1214" t="str">
        <f>IFERROR(_xlfn.XLOOKUP($J1214,avoidable_ed_reference!$A$2:$A$13,avoidable_ed_reference!$C$2:$C$13),"Not Classified")</f>
        <v>Non-Avoidable</v>
      </c>
      <c r="AB1214" t="str">
        <f>IFERROR(_xlfn.XLOOKUP($B1214,enrollment!$A$2:$A$801,enrollment!$I$2:$I$801),"")</f>
        <v>TN</v>
      </c>
      <c r="AC1214">
        <f>IFERROR(_xlfn.XLOOKUP($B1214,enrollment!$A$2:$A$801,enrollment!$L$2:$L$801),"")</f>
        <v>43</v>
      </c>
      <c r="AD1214" t="str" cm="1">
        <f t="array" ref="AD1214">_xlfn.IFS(AC1214="","Unknown",AC1214&lt;18,"0-17",AC1214&lt;35,"18-34",AC1214&lt;50,"35-49",AC1214&lt;65,"50-64",TRUE,"65+")</f>
        <v>35-49</v>
      </c>
      <c r="AE1214">
        <f>IFERROR(_xlfn.XLOOKUP($B1214,enrollment!$A$2:$A$801,enrollment!$O$2:$O$801),"")</f>
        <v>5678901234</v>
      </c>
      <c r="AF1214">
        <f>IFERROR(_xlfn.XLOOKUP($AE1214,providers!$B$2:$B$11,providers!$Q$2:$Q$11),"")</f>
        <v>3.8</v>
      </c>
      <c r="AG1214" s="1">
        <f t="shared" si="18"/>
        <v>45383</v>
      </c>
    </row>
    <row r="1215" spans="1:33" x14ac:dyDescent="0.25">
      <c r="A1215" t="s">
        <v>1455</v>
      </c>
      <c r="B1215" t="s">
        <v>1454</v>
      </c>
      <c r="C1215">
        <v>5678901234</v>
      </c>
      <c r="D1215">
        <v>5678901234</v>
      </c>
      <c r="E1215" s="1">
        <v>45605</v>
      </c>
      <c r="F1215" s="1">
        <v>45605</v>
      </c>
      <c r="G1215" s="1">
        <v>45628</v>
      </c>
      <c r="H1215" t="s">
        <v>28</v>
      </c>
      <c r="I1215">
        <v>20</v>
      </c>
      <c r="J1215" t="s">
        <v>35</v>
      </c>
      <c r="K1215">
        <v>99213</v>
      </c>
      <c r="O1215">
        <v>1</v>
      </c>
      <c r="P1215">
        <v>152.11000000000001</v>
      </c>
      <c r="Q1215">
        <v>117.01</v>
      </c>
      <c r="R1215">
        <v>93.61</v>
      </c>
      <c r="S1215">
        <v>23.4</v>
      </c>
      <c r="T1215" t="s">
        <v>30</v>
      </c>
      <c r="X1215" t="s">
        <v>233</v>
      </c>
      <c r="Y1215" t="s">
        <v>32</v>
      </c>
      <c r="Z1215" t="s">
        <v>36</v>
      </c>
      <c r="AA1215" t="str">
        <f>IFERROR(_xlfn.XLOOKUP($J1215,avoidable_ed_reference!$A$2:$A$13,avoidable_ed_reference!$C$2:$C$13),"Not Classified")</f>
        <v>Avoidable</v>
      </c>
      <c r="AB1215" t="str">
        <f>IFERROR(_xlfn.XLOOKUP($B1215,enrollment!$A$2:$A$801,enrollment!$I$2:$I$801),"")</f>
        <v>TN</v>
      </c>
      <c r="AC1215">
        <f>IFERROR(_xlfn.XLOOKUP($B1215,enrollment!$A$2:$A$801,enrollment!$L$2:$L$801),"")</f>
        <v>43</v>
      </c>
      <c r="AD1215" t="str" cm="1">
        <f t="array" ref="AD1215">_xlfn.IFS(AC1215="","Unknown",AC1215&lt;18,"0-17",AC1215&lt;35,"18-34",AC1215&lt;50,"35-49",AC1215&lt;65,"50-64",TRUE,"65+")</f>
        <v>35-49</v>
      </c>
      <c r="AE1215">
        <f>IFERROR(_xlfn.XLOOKUP($B1215,enrollment!$A$2:$A$801,enrollment!$O$2:$O$801),"")</f>
        <v>5678901234</v>
      </c>
      <c r="AF1215">
        <f>IFERROR(_xlfn.XLOOKUP($AE1215,providers!$B$2:$B$11,providers!$Q$2:$Q$11),"")</f>
        <v>3.8</v>
      </c>
      <c r="AG1215" s="1">
        <f t="shared" si="18"/>
        <v>45597</v>
      </c>
    </row>
    <row r="1216" spans="1:33" x14ac:dyDescent="0.25">
      <c r="A1216" t="s">
        <v>1456</v>
      </c>
      <c r="B1216" t="s">
        <v>1454</v>
      </c>
      <c r="C1216">
        <v>9012345678</v>
      </c>
      <c r="D1216">
        <v>9012345678</v>
      </c>
      <c r="E1216" s="1">
        <v>45374</v>
      </c>
      <c r="F1216" s="1">
        <v>45374</v>
      </c>
      <c r="G1216" s="1">
        <v>45391</v>
      </c>
      <c r="H1216" t="s">
        <v>28</v>
      </c>
      <c r="I1216">
        <v>22</v>
      </c>
      <c r="J1216" t="s">
        <v>29</v>
      </c>
      <c r="K1216">
        <v>90837</v>
      </c>
      <c r="O1216">
        <v>1</v>
      </c>
      <c r="P1216">
        <v>233.94</v>
      </c>
      <c r="Q1216">
        <v>173.29</v>
      </c>
      <c r="R1216">
        <v>138.63</v>
      </c>
      <c r="S1216">
        <v>34.659999999999997</v>
      </c>
      <c r="T1216" t="s">
        <v>30</v>
      </c>
      <c r="X1216" t="s">
        <v>233</v>
      </c>
      <c r="Y1216" t="s">
        <v>32</v>
      </c>
      <c r="Z1216" t="s">
        <v>33</v>
      </c>
      <c r="AA1216" t="str">
        <f>IFERROR(_xlfn.XLOOKUP($J1216,avoidable_ed_reference!$A$2:$A$13,avoidable_ed_reference!$C$2:$C$13),"Not Classified")</f>
        <v>Potentially Avoidable</v>
      </c>
      <c r="AB1216" t="str">
        <f>IFERROR(_xlfn.XLOOKUP($B1216,enrollment!$A$2:$A$801,enrollment!$I$2:$I$801),"")</f>
        <v>TN</v>
      </c>
      <c r="AC1216">
        <f>IFERROR(_xlfn.XLOOKUP($B1216,enrollment!$A$2:$A$801,enrollment!$L$2:$L$801),"")</f>
        <v>43</v>
      </c>
      <c r="AD1216" t="str" cm="1">
        <f t="array" ref="AD1216">_xlfn.IFS(AC1216="","Unknown",AC1216&lt;18,"0-17",AC1216&lt;35,"18-34",AC1216&lt;50,"35-49",AC1216&lt;65,"50-64",TRUE,"65+")</f>
        <v>35-49</v>
      </c>
      <c r="AE1216">
        <f>IFERROR(_xlfn.XLOOKUP($B1216,enrollment!$A$2:$A$801,enrollment!$O$2:$O$801),"")</f>
        <v>5678901234</v>
      </c>
      <c r="AF1216">
        <f>IFERROR(_xlfn.XLOOKUP($AE1216,providers!$B$2:$B$11,providers!$Q$2:$Q$11),"")</f>
        <v>3.8</v>
      </c>
      <c r="AG1216" s="1">
        <f t="shared" si="18"/>
        <v>45352</v>
      </c>
    </row>
    <row r="1217" spans="1:33" x14ac:dyDescent="0.25">
      <c r="A1217" t="s">
        <v>1457</v>
      </c>
      <c r="B1217" t="s">
        <v>1454</v>
      </c>
      <c r="C1217">
        <v>7890123456</v>
      </c>
      <c r="D1217">
        <v>7890123456</v>
      </c>
      <c r="E1217" s="1">
        <v>45600</v>
      </c>
      <c r="F1217" s="1">
        <v>45600</v>
      </c>
      <c r="G1217" s="1">
        <v>45628</v>
      </c>
      <c r="H1217" t="s">
        <v>28</v>
      </c>
      <c r="I1217">
        <v>23</v>
      </c>
      <c r="J1217" t="s">
        <v>42</v>
      </c>
      <c r="K1217">
        <v>99284</v>
      </c>
      <c r="O1217">
        <v>1</v>
      </c>
      <c r="P1217">
        <v>2516.56</v>
      </c>
      <c r="Q1217">
        <v>1398.09</v>
      </c>
      <c r="R1217">
        <v>1118.47</v>
      </c>
      <c r="S1217">
        <v>279.62</v>
      </c>
      <c r="T1217" t="s">
        <v>30</v>
      </c>
      <c r="X1217" t="s">
        <v>233</v>
      </c>
      <c r="Y1217" t="s">
        <v>32</v>
      </c>
      <c r="Z1217" t="s">
        <v>45</v>
      </c>
      <c r="AA1217" t="str">
        <f>IFERROR(_xlfn.XLOOKUP($J1217,avoidable_ed_reference!$A$2:$A$13,avoidable_ed_reference!$C$2:$C$13),"Not Classified")</f>
        <v>Non-Avoidable</v>
      </c>
      <c r="AB1217" t="str">
        <f>IFERROR(_xlfn.XLOOKUP($B1217,enrollment!$A$2:$A$801,enrollment!$I$2:$I$801),"")</f>
        <v>TN</v>
      </c>
      <c r="AC1217">
        <f>IFERROR(_xlfn.XLOOKUP($B1217,enrollment!$A$2:$A$801,enrollment!$L$2:$L$801),"")</f>
        <v>43</v>
      </c>
      <c r="AD1217" t="str" cm="1">
        <f t="array" ref="AD1217">_xlfn.IFS(AC1217="","Unknown",AC1217&lt;18,"0-17",AC1217&lt;35,"18-34",AC1217&lt;50,"35-49",AC1217&lt;65,"50-64",TRUE,"65+")</f>
        <v>35-49</v>
      </c>
      <c r="AE1217">
        <f>IFERROR(_xlfn.XLOOKUP($B1217,enrollment!$A$2:$A$801,enrollment!$O$2:$O$801),"")</f>
        <v>5678901234</v>
      </c>
      <c r="AF1217">
        <f>IFERROR(_xlfn.XLOOKUP($AE1217,providers!$B$2:$B$11,providers!$Q$2:$Q$11),"")</f>
        <v>3.8</v>
      </c>
      <c r="AG1217" s="1">
        <f t="shared" si="18"/>
        <v>45597</v>
      </c>
    </row>
    <row r="1218" spans="1:33" x14ac:dyDescent="0.25">
      <c r="A1218" t="s">
        <v>1458</v>
      </c>
      <c r="B1218" t="s">
        <v>1454</v>
      </c>
      <c r="C1218">
        <v>5678901234</v>
      </c>
      <c r="D1218">
        <v>5678901234</v>
      </c>
      <c r="E1218" s="1">
        <v>45326</v>
      </c>
      <c r="F1218" s="1">
        <v>45326</v>
      </c>
      <c r="G1218" s="1">
        <v>45357</v>
      </c>
      <c r="H1218" t="s">
        <v>28</v>
      </c>
      <c r="I1218">
        <v>11</v>
      </c>
      <c r="J1218" t="s">
        <v>38</v>
      </c>
      <c r="K1218">
        <v>99213</v>
      </c>
      <c r="O1218">
        <v>1</v>
      </c>
      <c r="P1218">
        <v>187.23</v>
      </c>
      <c r="Q1218">
        <v>138.69</v>
      </c>
      <c r="R1218">
        <v>110.95</v>
      </c>
      <c r="S1218">
        <v>27.74</v>
      </c>
      <c r="T1218" t="s">
        <v>30</v>
      </c>
      <c r="X1218" t="s">
        <v>233</v>
      </c>
      <c r="Y1218" t="s">
        <v>32</v>
      </c>
      <c r="Z1218" t="s">
        <v>39</v>
      </c>
      <c r="AA1218" t="str">
        <f>IFERROR(_xlfn.XLOOKUP($J1218,avoidable_ed_reference!$A$2:$A$13,avoidable_ed_reference!$C$2:$C$13),"Not Classified")</f>
        <v>Not Classified</v>
      </c>
      <c r="AB1218" t="str">
        <f>IFERROR(_xlfn.XLOOKUP($B1218,enrollment!$A$2:$A$801,enrollment!$I$2:$I$801),"")</f>
        <v>TN</v>
      </c>
      <c r="AC1218">
        <f>IFERROR(_xlfn.XLOOKUP($B1218,enrollment!$A$2:$A$801,enrollment!$L$2:$L$801),"")</f>
        <v>43</v>
      </c>
      <c r="AD1218" t="str" cm="1">
        <f t="array" ref="AD1218">_xlfn.IFS(AC1218="","Unknown",AC1218&lt;18,"0-17",AC1218&lt;35,"18-34",AC1218&lt;50,"35-49",AC1218&lt;65,"50-64",TRUE,"65+")</f>
        <v>35-49</v>
      </c>
      <c r="AE1218">
        <f>IFERROR(_xlfn.XLOOKUP($B1218,enrollment!$A$2:$A$801,enrollment!$O$2:$O$801),"")</f>
        <v>5678901234</v>
      </c>
      <c r="AF1218">
        <f>IFERROR(_xlfn.XLOOKUP($AE1218,providers!$B$2:$B$11,providers!$Q$2:$Q$11),"")</f>
        <v>3.8</v>
      </c>
      <c r="AG1218" s="1">
        <f t="shared" si="18"/>
        <v>45323</v>
      </c>
    </row>
    <row r="1219" spans="1:33" x14ac:dyDescent="0.25">
      <c r="A1219" t="s">
        <v>1459</v>
      </c>
      <c r="B1219" t="s">
        <v>1454</v>
      </c>
      <c r="C1219">
        <v>5678901234</v>
      </c>
      <c r="D1219">
        <v>5678901234</v>
      </c>
      <c r="E1219" s="1">
        <v>45294</v>
      </c>
      <c r="F1219" s="1">
        <v>45294</v>
      </c>
      <c r="G1219" s="1">
        <v>45324</v>
      </c>
      <c r="H1219" t="s">
        <v>28</v>
      </c>
      <c r="I1219">
        <v>11</v>
      </c>
      <c r="J1219" t="s">
        <v>35</v>
      </c>
      <c r="K1219">
        <v>99213</v>
      </c>
      <c r="O1219">
        <v>1</v>
      </c>
      <c r="P1219">
        <v>185.53</v>
      </c>
      <c r="Q1219">
        <v>137.43</v>
      </c>
      <c r="R1219">
        <v>109.94</v>
      </c>
      <c r="S1219">
        <v>27.49</v>
      </c>
      <c r="T1219" t="s">
        <v>30</v>
      </c>
      <c r="X1219" t="s">
        <v>233</v>
      </c>
      <c r="Y1219" t="s">
        <v>32</v>
      </c>
      <c r="Z1219" t="s">
        <v>39</v>
      </c>
      <c r="AA1219" t="str">
        <f>IFERROR(_xlfn.XLOOKUP($J1219,avoidable_ed_reference!$A$2:$A$13,avoidable_ed_reference!$C$2:$C$13),"Not Classified")</f>
        <v>Avoidable</v>
      </c>
      <c r="AB1219" t="str">
        <f>IFERROR(_xlfn.XLOOKUP($B1219,enrollment!$A$2:$A$801,enrollment!$I$2:$I$801),"")</f>
        <v>TN</v>
      </c>
      <c r="AC1219">
        <f>IFERROR(_xlfn.XLOOKUP($B1219,enrollment!$A$2:$A$801,enrollment!$L$2:$L$801),"")</f>
        <v>43</v>
      </c>
      <c r="AD1219" t="str" cm="1">
        <f t="array" ref="AD1219">_xlfn.IFS(AC1219="","Unknown",AC1219&lt;18,"0-17",AC1219&lt;35,"18-34",AC1219&lt;50,"35-49",AC1219&lt;65,"50-64",TRUE,"65+")</f>
        <v>35-49</v>
      </c>
      <c r="AE1219">
        <f>IFERROR(_xlfn.XLOOKUP($B1219,enrollment!$A$2:$A$801,enrollment!$O$2:$O$801),"")</f>
        <v>5678901234</v>
      </c>
      <c r="AF1219">
        <f>IFERROR(_xlfn.XLOOKUP($AE1219,providers!$B$2:$B$11,providers!$Q$2:$Q$11),"")</f>
        <v>3.8</v>
      </c>
      <c r="AG1219" s="1">
        <f t="shared" ref="AG1219:AG1282" si="19">EOMONTH(E1219,-1)+1</f>
        <v>45292</v>
      </c>
    </row>
    <row r="1220" spans="1:33" x14ac:dyDescent="0.25">
      <c r="A1220" t="s">
        <v>1460</v>
      </c>
      <c r="B1220" t="s">
        <v>1454</v>
      </c>
      <c r="C1220">
        <v>2345678901</v>
      </c>
      <c r="D1220">
        <v>2345678901</v>
      </c>
      <c r="E1220" s="1">
        <v>45595</v>
      </c>
      <c r="F1220" s="1">
        <v>45595</v>
      </c>
      <c r="G1220" s="1">
        <v>45620</v>
      </c>
      <c r="H1220" t="s">
        <v>28</v>
      </c>
      <c r="I1220">
        <v>23</v>
      </c>
      <c r="J1220" t="s">
        <v>55</v>
      </c>
      <c r="K1220">
        <v>99284</v>
      </c>
      <c r="O1220">
        <v>1</v>
      </c>
      <c r="P1220">
        <v>1984.27</v>
      </c>
      <c r="Q1220">
        <v>1102.3699999999999</v>
      </c>
      <c r="R1220">
        <v>881.9</v>
      </c>
      <c r="S1220">
        <v>220.47</v>
      </c>
      <c r="T1220" t="s">
        <v>30</v>
      </c>
      <c r="X1220" t="s">
        <v>233</v>
      </c>
      <c r="Y1220" t="s">
        <v>32</v>
      </c>
      <c r="Z1220" t="s">
        <v>45</v>
      </c>
      <c r="AA1220" t="str">
        <f>IFERROR(_xlfn.XLOOKUP($J1220,avoidable_ed_reference!$A$2:$A$13,avoidable_ed_reference!$C$2:$C$13),"Not Classified")</f>
        <v>Potentially Avoidable</v>
      </c>
      <c r="AB1220" t="str">
        <f>IFERROR(_xlfn.XLOOKUP($B1220,enrollment!$A$2:$A$801,enrollment!$I$2:$I$801),"")</f>
        <v>TN</v>
      </c>
      <c r="AC1220">
        <f>IFERROR(_xlfn.XLOOKUP($B1220,enrollment!$A$2:$A$801,enrollment!$L$2:$L$801),"")</f>
        <v>43</v>
      </c>
      <c r="AD1220" t="str" cm="1">
        <f t="array" ref="AD1220">_xlfn.IFS(AC1220="","Unknown",AC1220&lt;18,"0-17",AC1220&lt;35,"18-34",AC1220&lt;50,"35-49",AC1220&lt;65,"50-64",TRUE,"65+")</f>
        <v>35-49</v>
      </c>
      <c r="AE1220">
        <f>IFERROR(_xlfn.XLOOKUP($B1220,enrollment!$A$2:$A$801,enrollment!$O$2:$O$801),"")</f>
        <v>5678901234</v>
      </c>
      <c r="AF1220">
        <f>IFERROR(_xlfn.XLOOKUP($AE1220,providers!$B$2:$B$11,providers!$Q$2:$Q$11),"")</f>
        <v>3.8</v>
      </c>
      <c r="AG1220" s="1">
        <f t="shared" si="19"/>
        <v>45566</v>
      </c>
    </row>
    <row r="1221" spans="1:33" x14ac:dyDescent="0.25">
      <c r="A1221" t="s">
        <v>1461</v>
      </c>
      <c r="B1221" t="s">
        <v>1454</v>
      </c>
      <c r="C1221">
        <v>3456789012</v>
      </c>
      <c r="D1221">
        <v>3456789012</v>
      </c>
      <c r="E1221" s="1">
        <v>45635</v>
      </c>
      <c r="F1221" s="1">
        <v>45635</v>
      </c>
      <c r="G1221" s="1">
        <v>45656</v>
      </c>
      <c r="H1221" t="s">
        <v>67</v>
      </c>
      <c r="I1221">
        <v>21</v>
      </c>
      <c r="J1221" t="s">
        <v>99</v>
      </c>
      <c r="K1221">
        <v>99223</v>
      </c>
      <c r="O1221">
        <v>1</v>
      </c>
      <c r="P1221">
        <v>24274.16</v>
      </c>
      <c r="Q1221">
        <v>15660.75</v>
      </c>
      <c r="R1221">
        <v>12528.6</v>
      </c>
      <c r="S1221">
        <v>3132.15</v>
      </c>
      <c r="T1221" t="s">
        <v>30</v>
      </c>
      <c r="V1221">
        <v>1</v>
      </c>
      <c r="W1221" s="2" t="s">
        <v>68</v>
      </c>
      <c r="X1221" t="s">
        <v>233</v>
      </c>
      <c r="Y1221" t="s">
        <v>32</v>
      </c>
      <c r="Z1221" t="s">
        <v>69</v>
      </c>
      <c r="AA1221" t="str">
        <f>IFERROR(_xlfn.XLOOKUP($J1221,avoidable_ed_reference!$A$2:$A$13,avoidable_ed_reference!$C$2:$C$13),"Not Classified")</f>
        <v>Not Classified</v>
      </c>
      <c r="AB1221" t="str">
        <f>IFERROR(_xlfn.XLOOKUP($B1221,enrollment!$A$2:$A$801,enrollment!$I$2:$I$801),"")</f>
        <v>TN</v>
      </c>
      <c r="AC1221">
        <f>IFERROR(_xlfn.XLOOKUP($B1221,enrollment!$A$2:$A$801,enrollment!$L$2:$L$801),"")</f>
        <v>43</v>
      </c>
      <c r="AD1221" t="str" cm="1">
        <f t="array" ref="AD1221">_xlfn.IFS(AC1221="","Unknown",AC1221&lt;18,"0-17",AC1221&lt;35,"18-34",AC1221&lt;50,"35-49",AC1221&lt;65,"50-64",TRUE,"65+")</f>
        <v>35-49</v>
      </c>
      <c r="AE1221">
        <f>IFERROR(_xlfn.XLOOKUP($B1221,enrollment!$A$2:$A$801,enrollment!$O$2:$O$801),"")</f>
        <v>5678901234</v>
      </c>
      <c r="AF1221">
        <f>IFERROR(_xlfn.XLOOKUP($AE1221,providers!$B$2:$B$11,providers!$Q$2:$Q$11),"")</f>
        <v>3.8</v>
      </c>
      <c r="AG1221" s="1">
        <f t="shared" si="19"/>
        <v>45627</v>
      </c>
    </row>
    <row r="1222" spans="1:33" x14ac:dyDescent="0.25">
      <c r="A1222" t="s">
        <v>1462</v>
      </c>
      <c r="B1222" t="s">
        <v>1463</v>
      </c>
      <c r="C1222">
        <v>8901234567</v>
      </c>
      <c r="D1222">
        <v>8901234567</v>
      </c>
      <c r="E1222" s="1">
        <v>45413</v>
      </c>
      <c r="F1222" s="1">
        <v>45413</v>
      </c>
      <c r="G1222" s="1">
        <v>45441</v>
      </c>
      <c r="H1222" t="s">
        <v>28</v>
      </c>
      <c r="I1222">
        <v>11</v>
      </c>
      <c r="J1222" t="s">
        <v>35</v>
      </c>
      <c r="K1222">
        <v>99213</v>
      </c>
      <c r="O1222">
        <v>1</v>
      </c>
      <c r="P1222">
        <v>231.82</v>
      </c>
      <c r="Q1222">
        <v>171.72</v>
      </c>
      <c r="R1222">
        <v>137.38</v>
      </c>
      <c r="S1222">
        <v>34.340000000000003</v>
      </c>
      <c r="T1222" t="s">
        <v>30</v>
      </c>
      <c r="X1222" t="s">
        <v>146</v>
      </c>
      <c r="Y1222" t="s">
        <v>147</v>
      </c>
      <c r="Z1222" t="s">
        <v>39</v>
      </c>
      <c r="AA1222" t="str">
        <f>IFERROR(_xlfn.XLOOKUP($J1222,avoidable_ed_reference!$A$2:$A$13,avoidable_ed_reference!$C$2:$C$13),"Not Classified")</f>
        <v>Avoidable</v>
      </c>
      <c r="AB1222" t="str">
        <f>IFERROR(_xlfn.XLOOKUP($B1222,enrollment!$A$2:$A$801,enrollment!$I$2:$I$801),"")</f>
        <v>GA</v>
      </c>
      <c r="AC1222">
        <f>IFERROR(_xlfn.XLOOKUP($B1222,enrollment!$A$2:$A$801,enrollment!$L$2:$L$801),"")</f>
        <v>78</v>
      </c>
      <c r="AD1222" t="str" cm="1">
        <f t="array" ref="AD1222">_xlfn.IFS(AC1222="","Unknown",AC1222&lt;18,"0-17",AC1222&lt;35,"18-34",AC1222&lt;50,"35-49",AC1222&lt;65,"50-64",TRUE,"65+")</f>
        <v>65+</v>
      </c>
      <c r="AE1222">
        <f>IFERROR(_xlfn.XLOOKUP($B1222,enrollment!$A$2:$A$801,enrollment!$O$2:$O$801),"")</f>
        <v>8901234567</v>
      </c>
      <c r="AF1222">
        <f>IFERROR(_xlfn.XLOOKUP($AE1222,providers!$B$2:$B$11,providers!$Q$2:$Q$11),"")</f>
        <v>3.7</v>
      </c>
      <c r="AG1222" s="1">
        <f t="shared" si="19"/>
        <v>45413</v>
      </c>
    </row>
    <row r="1223" spans="1:33" x14ac:dyDescent="0.25">
      <c r="A1223" t="s">
        <v>1464</v>
      </c>
      <c r="B1223" t="s">
        <v>1463</v>
      </c>
      <c r="C1223">
        <v>8901234567</v>
      </c>
      <c r="D1223">
        <v>8901234567</v>
      </c>
      <c r="E1223" s="1">
        <v>45375</v>
      </c>
      <c r="F1223" s="1">
        <v>45375</v>
      </c>
      <c r="G1223" s="1">
        <v>45400</v>
      </c>
      <c r="H1223" t="s">
        <v>28</v>
      </c>
      <c r="I1223">
        <v>11</v>
      </c>
      <c r="J1223" t="s">
        <v>47</v>
      </c>
      <c r="K1223">
        <v>99213</v>
      </c>
      <c r="O1223">
        <v>1</v>
      </c>
      <c r="P1223">
        <v>214.38</v>
      </c>
      <c r="Q1223">
        <v>158.80000000000001</v>
      </c>
      <c r="R1223">
        <v>127.04</v>
      </c>
      <c r="S1223">
        <v>31.76</v>
      </c>
      <c r="T1223" t="s">
        <v>30</v>
      </c>
      <c r="X1223" t="s">
        <v>146</v>
      </c>
      <c r="Y1223" t="s">
        <v>147</v>
      </c>
      <c r="Z1223" t="s">
        <v>39</v>
      </c>
      <c r="AA1223" t="str">
        <f>IFERROR(_xlfn.XLOOKUP($J1223,avoidable_ed_reference!$A$2:$A$13,avoidable_ed_reference!$C$2:$C$13),"Not Classified")</f>
        <v>Not Classified</v>
      </c>
      <c r="AB1223" t="str">
        <f>IFERROR(_xlfn.XLOOKUP($B1223,enrollment!$A$2:$A$801,enrollment!$I$2:$I$801),"")</f>
        <v>GA</v>
      </c>
      <c r="AC1223">
        <f>IFERROR(_xlfn.XLOOKUP($B1223,enrollment!$A$2:$A$801,enrollment!$L$2:$L$801),"")</f>
        <v>78</v>
      </c>
      <c r="AD1223" t="str" cm="1">
        <f t="array" ref="AD1223">_xlfn.IFS(AC1223="","Unknown",AC1223&lt;18,"0-17",AC1223&lt;35,"18-34",AC1223&lt;50,"35-49",AC1223&lt;65,"50-64",TRUE,"65+")</f>
        <v>65+</v>
      </c>
      <c r="AE1223">
        <f>IFERROR(_xlfn.XLOOKUP($B1223,enrollment!$A$2:$A$801,enrollment!$O$2:$O$801),"")</f>
        <v>8901234567</v>
      </c>
      <c r="AF1223">
        <f>IFERROR(_xlfn.XLOOKUP($AE1223,providers!$B$2:$B$11,providers!$Q$2:$Q$11),"")</f>
        <v>3.7</v>
      </c>
      <c r="AG1223" s="1">
        <f t="shared" si="19"/>
        <v>45352</v>
      </c>
    </row>
    <row r="1224" spans="1:33" x14ac:dyDescent="0.25">
      <c r="A1224" t="s">
        <v>1465</v>
      </c>
      <c r="B1224" t="s">
        <v>1463</v>
      </c>
      <c r="C1224">
        <v>8901234567</v>
      </c>
      <c r="D1224">
        <v>8901234567</v>
      </c>
      <c r="E1224" s="1">
        <v>45321</v>
      </c>
      <c r="F1224" s="1">
        <v>45321</v>
      </c>
      <c r="G1224" s="1">
        <v>45346</v>
      </c>
      <c r="H1224" t="s">
        <v>28</v>
      </c>
      <c r="I1224">
        <v>11</v>
      </c>
      <c r="J1224" t="s">
        <v>47</v>
      </c>
      <c r="K1224">
        <v>99213</v>
      </c>
      <c r="O1224">
        <v>1</v>
      </c>
      <c r="P1224">
        <v>178.38</v>
      </c>
      <c r="Q1224">
        <v>132.13</v>
      </c>
      <c r="R1224">
        <v>105.7</v>
      </c>
      <c r="S1224">
        <v>26.43</v>
      </c>
      <c r="T1224" t="s">
        <v>30</v>
      </c>
      <c r="X1224" t="s">
        <v>146</v>
      </c>
      <c r="Y1224" t="s">
        <v>147</v>
      </c>
      <c r="Z1224" t="s">
        <v>39</v>
      </c>
      <c r="AA1224" t="str">
        <f>IFERROR(_xlfn.XLOOKUP($J1224,avoidable_ed_reference!$A$2:$A$13,avoidable_ed_reference!$C$2:$C$13),"Not Classified")</f>
        <v>Not Classified</v>
      </c>
      <c r="AB1224" t="str">
        <f>IFERROR(_xlfn.XLOOKUP($B1224,enrollment!$A$2:$A$801,enrollment!$I$2:$I$801),"")</f>
        <v>GA</v>
      </c>
      <c r="AC1224">
        <f>IFERROR(_xlfn.XLOOKUP($B1224,enrollment!$A$2:$A$801,enrollment!$L$2:$L$801),"")</f>
        <v>78</v>
      </c>
      <c r="AD1224" t="str" cm="1">
        <f t="array" ref="AD1224">_xlfn.IFS(AC1224="","Unknown",AC1224&lt;18,"0-17",AC1224&lt;35,"18-34",AC1224&lt;50,"35-49",AC1224&lt;65,"50-64",TRUE,"65+")</f>
        <v>65+</v>
      </c>
      <c r="AE1224">
        <f>IFERROR(_xlfn.XLOOKUP($B1224,enrollment!$A$2:$A$801,enrollment!$O$2:$O$801),"")</f>
        <v>8901234567</v>
      </c>
      <c r="AF1224">
        <f>IFERROR(_xlfn.XLOOKUP($AE1224,providers!$B$2:$B$11,providers!$Q$2:$Q$11),"")</f>
        <v>3.7</v>
      </c>
      <c r="AG1224" s="1">
        <f t="shared" si="19"/>
        <v>45292</v>
      </c>
    </row>
    <row r="1225" spans="1:33" x14ac:dyDescent="0.25">
      <c r="A1225" t="s">
        <v>1466</v>
      </c>
      <c r="B1225" t="s">
        <v>1463</v>
      </c>
      <c r="C1225">
        <v>8901234567</v>
      </c>
      <c r="D1225">
        <v>8901234567</v>
      </c>
      <c r="E1225" s="1">
        <v>45406</v>
      </c>
      <c r="F1225" s="1">
        <v>45406</v>
      </c>
      <c r="G1225" s="1">
        <v>45438</v>
      </c>
      <c r="H1225" t="s">
        <v>28</v>
      </c>
      <c r="I1225">
        <v>11</v>
      </c>
      <c r="J1225" t="s">
        <v>47</v>
      </c>
      <c r="K1225">
        <v>99213</v>
      </c>
      <c r="O1225">
        <v>1</v>
      </c>
      <c r="P1225">
        <v>223.6</v>
      </c>
      <c r="Q1225">
        <v>165.63</v>
      </c>
      <c r="R1225">
        <v>132.5</v>
      </c>
      <c r="S1225">
        <v>33.130000000000003</v>
      </c>
      <c r="T1225" t="s">
        <v>30</v>
      </c>
      <c r="X1225" t="s">
        <v>146</v>
      </c>
      <c r="Y1225" t="s">
        <v>147</v>
      </c>
      <c r="Z1225" t="s">
        <v>39</v>
      </c>
      <c r="AA1225" t="str">
        <f>IFERROR(_xlfn.XLOOKUP($J1225,avoidable_ed_reference!$A$2:$A$13,avoidable_ed_reference!$C$2:$C$13),"Not Classified")</f>
        <v>Not Classified</v>
      </c>
      <c r="AB1225" t="str">
        <f>IFERROR(_xlfn.XLOOKUP($B1225,enrollment!$A$2:$A$801,enrollment!$I$2:$I$801),"")</f>
        <v>GA</v>
      </c>
      <c r="AC1225">
        <f>IFERROR(_xlfn.XLOOKUP($B1225,enrollment!$A$2:$A$801,enrollment!$L$2:$L$801),"")</f>
        <v>78</v>
      </c>
      <c r="AD1225" t="str" cm="1">
        <f t="array" ref="AD1225">_xlfn.IFS(AC1225="","Unknown",AC1225&lt;18,"0-17",AC1225&lt;35,"18-34",AC1225&lt;50,"35-49",AC1225&lt;65,"50-64",TRUE,"65+")</f>
        <v>65+</v>
      </c>
      <c r="AE1225">
        <f>IFERROR(_xlfn.XLOOKUP($B1225,enrollment!$A$2:$A$801,enrollment!$O$2:$O$801),"")</f>
        <v>8901234567</v>
      </c>
      <c r="AF1225">
        <f>IFERROR(_xlfn.XLOOKUP($AE1225,providers!$B$2:$B$11,providers!$Q$2:$Q$11),"")</f>
        <v>3.7</v>
      </c>
      <c r="AG1225" s="1">
        <f t="shared" si="19"/>
        <v>45383</v>
      </c>
    </row>
    <row r="1226" spans="1:33" x14ac:dyDescent="0.25">
      <c r="A1226" t="s">
        <v>1467</v>
      </c>
      <c r="B1226" t="s">
        <v>1463</v>
      </c>
      <c r="C1226">
        <v>8901234567</v>
      </c>
      <c r="D1226">
        <v>8901234567</v>
      </c>
      <c r="E1226" s="1">
        <v>45549</v>
      </c>
      <c r="F1226" s="1">
        <v>45549</v>
      </c>
      <c r="G1226" s="1">
        <v>45571</v>
      </c>
      <c r="H1226" t="s">
        <v>28</v>
      </c>
      <c r="I1226">
        <v>11</v>
      </c>
      <c r="J1226" t="s">
        <v>38</v>
      </c>
      <c r="K1226">
        <v>99213</v>
      </c>
      <c r="O1226">
        <v>1</v>
      </c>
      <c r="P1226">
        <v>173.31</v>
      </c>
      <c r="Q1226">
        <v>128.38</v>
      </c>
      <c r="R1226">
        <v>102.7</v>
      </c>
      <c r="S1226">
        <v>25.68</v>
      </c>
      <c r="T1226" t="s">
        <v>30</v>
      </c>
      <c r="X1226" t="s">
        <v>146</v>
      </c>
      <c r="Y1226" t="s">
        <v>147</v>
      </c>
      <c r="Z1226" t="s">
        <v>39</v>
      </c>
      <c r="AA1226" t="str">
        <f>IFERROR(_xlfn.XLOOKUP($J1226,avoidable_ed_reference!$A$2:$A$13,avoidable_ed_reference!$C$2:$C$13),"Not Classified")</f>
        <v>Not Classified</v>
      </c>
      <c r="AB1226" t="str">
        <f>IFERROR(_xlfn.XLOOKUP($B1226,enrollment!$A$2:$A$801,enrollment!$I$2:$I$801),"")</f>
        <v>GA</v>
      </c>
      <c r="AC1226">
        <f>IFERROR(_xlfn.XLOOKUP($B1226,enrollment!$A$2:$A$801,enrollment!$L$2:$L$801),"")</f>
        <v>78</v>
      </c>
      <c r="AD1226" t="str" cm="1">
        <f t="array" ref="AD1226">_xlfn.IFS(AC1226="","Unknown",AC1226&lt;18,"0-17",AC1226&lt;35,"18-34",AC1226&lt;50,"35-49",AC1226&lt;65,"50-64",TRUE,"65+")</f>
        <v>65+</v>
      </c>
      <c r="AE1226">
        <f>IFERROR(_xlfn.XLOOKUP($B1226,enrollment!$A$2:$A$801,enrollment!$O$2:$O$801),"")</f>
        <v>8901234567</v>
      </c>
      <c r="AF1226">
        <f>IFERROR(_xlfn.XLOOKUP($AE1226,providers!$B$2:$B$11,providers!$Q$2:$Q$11),"")</f>
        <v>3.7</v>
      </c>
      <c r="AG1226" s="1">
        <f t="shared" si="19"/>
        <v>45536</v>
      </c>
    </row>
    <row r="1227" spans="1:33" x14ac:dyDescent="0.25">
      <c r="A1227" t="s">
        <v>1468</v>
      </c>
      <c r="B1227" t="s">
        <v>1469</v>
      </c>
      <c r="C1227">
        <v>4567890123</v>
      </c>
      <c r="D1227">
        <v>4567890123</v>
      </c>
      <c r="E1227" s="1">
        <v>45515</v>
      </c>
      <c r="F1227" s="1">
        <v>45515</v>
      </c>
      <c r="G1227" s="1">
        <v>45545</v>
      </c>
      <c r="H1227" t="s">
        <v>59</v>
      </c>
      <c r="J1227" t="s">
        <v>60</v>
      </c>
      <c r="L1227" s="2" t="s">
        <v>61</v>
      </c>
      <c r="M1227" t="s">
        <v>62</v>
      </c>
      <c r="N1227" t="s">
        <v>63</v>
      </c>
      <c r="O1227">
        <v>1</v>
      </c>
      <c r="P1227">
        <v>6679.45</v>
      </c>
      <c r="Q1227">
        <v>6072.23</v>
      </c>
      <c r="R1227">
        <v>4857.78</v>
      </c>
      <c r="S1227">
        <v>1214.45</v>
      </c>
      <c r="T1227" t="s">
        <v>30</v>
      </c>
      <c r="U1227" t="s">
        <v>493</v>
      </c>
      <c r="X1227" t="s">
        <v>146</v>
      </c>
      <c r="Y1227" t="s">
        <v>147</v>
      </c>
      <c r="Z1227" t="s">
        <v>64</v>
      </c>
      <c r="AA1227" t="str">
        <f>IFERROR(_xlfn.XLOOKUP($J1227,avoidable_ed_reference!$A$2:$A$13,avoidable_ed_reference!$C$2:$C$13),"Not Classified")</f>
        <v>Not Classified</v>
      </c>
      <c r="AB1227" t="str">
        <f>IFERROR(_xlfn.XLOOKUP($B1227,enrollment!$A$2:$A$801,enrollment!$I$2:$I$801),"")</f>
        <v>TN</v>
      </c>
      <c r="AC1227">
        <f>IFERROR(_xlfn.XLOOKUP($B1227,enrollment!$A$2:$A$801,enrollment!$L$2:$L$801),"")</f>
        <v>80</v>
      </c>
      <c r="AD1227" t="str" cm="1">
        <f t="array" ref="AD1227">_xlfn.IFS(AC1227="","Unknown",AC1227&lt;18,"0-17",AC1227&lt;35,"18-34",AC1227&lt;50,"35-49",AC1227&lt;65,"50-64",TRUE,"65+")</f>
        <v>65+</v>
      </c>
      <c r="AE1227">
        <f>IFERROR(_xlfn.XLOOKUP($B1227,enrollment!$A$2:$A$801,enrollment!$O$2:$O$801),"")</f>
        <v>5678901234</v>
      </c>
      <c r="AF1227">
        <f>IFERROR(_xlfn.XLOOKUP($AE1227,providers!$B$2:$B$11,providers!$Q$2:$Q$11),"")</f>
        <v>3.8</v>
      </c>
      <c r="AG1227" s="1">
        <f t="shared" si="19"/>
        <v>45505</v>
      </c>
    </row>
    <row r="1228" spans="1:33" x14ac:dyDescent="0.25">
      <c r="A1228" t="s">
        <v>1470</v>
      </c>
      <c r="B1228" t="s">
        <v>1469</v>
      </c>
      <c r="C1228">
        <v>4567890123</v>
      </c>
      <c r="D1228">
        <v>4567890123</v>
      </c>
      <c r="E1228" s="1">
        <v>45600</v>
      </c>
      <c r="F1228" s="1">
        <v>45600</v>
      </c>
      <c r="G1228" s="1">
        <v>45627</v>
      </c>
      <c r="H1228" t="s">
        <v>59</v>
      </c>
      <c r="J1228" t="s">
        <v>60</v>
      </c>
      <c r="L1228" s="2" t="s">
        <v>61</v>
      </c>
      <c r="M1228" t="s">
        <v>62</v>
      </c>
      <c r="N1228" t="s">
        <v>63</v>
      </c>
      <c r="O1228">
        <v>1</v>
      </c>
      <c r="P1228">
        <v>6572.95</v>
      </c>
      <c r="Q1228">
        <v>5975.41</v>
      </c>
      <c r="R1228">
        <v>4780.33</v>
      </c>
      <c r="S1228">
        <v>1195.08</v>
      </c>
      <c r="T1228" t="s">
        <v>30</v>
      </c>
      <c r="U1228" t="s">
        <v>493</v>
      </c>
      <c r="X1228" t="s">
        <v>146</v>
      </c>
      <c r="Y1228" t="s">
        <v>147</v>
      </c>
      <c r="Z1228" t="s">
        <v>64</v>
      </c>
      <c r="AA1228" t="str">
        <f>IFERROR(_xlfn.XLOOKUP($J1228,avoidable_ed_reference!$A$2:$A$13,avoidable_ed_reference!$C$2:$C$13),"Not Classified")</f>
        <v>Not Classified</v>
      </c>
      <c r="AB1228" t="str">
        <f>IFERROR(_xlfn.XLOOKUP($B1228,enrollment!$A$2:$A$801,enrollment!$I$2:$I$801),"")</f>
        <v>TN</v>
      </c>
      <c r="AC1228">
        <f>IFERROR(_xlfn.XLOOKUP($B1228,enrollment!$A$2:$A$801,enrollment!$L$2:$L$801),"")</f>
        <v>80</v>
      </c>
      <c r="AD1228" t="str" cm="1">
        <f t="array" ref="AD1228">_xlfn.IFS(AC1228="","Unknown",AC1228&lt;18,"0-17",AC1228&lt;35,"18-34",AC1228&lt;50,"35-49",AC1228&lt;65,"50-64",TRUE,"65+")</f>
        <v>65+</v>
      </c>
      <c r="AE1228">
        <f>IFERROR(_xlfn.XLOOKUP($B1228,enrollment!$A$2:$A$801,enrollment!$O$2:$O$801),"")</f>
        <v>5678901234</v>
      </c>
      <c r="AF1228">
        <f>IFERROR(_xlfn.XLOOKUP($AE1228,providers!$B$2:$B$11,providers!$Q$2:$Q$11),"")</f>
        <v>3.8</v>
      </c>
      <c r="AG1228" s="1">
        <f t="shared" si="19"/>
        <v>45597</v>
      </c>
    </row>
    <row r="1229" spans="1:33" x14ac:dyDescent="0.25">
      <c r="A1229" t="s">
        <v>1471</v>
      </c>
      <c r="B1229" t="s">
        <v>1469</v>
      </c>
      <c r="C1229">
        <v>5678901234</v>
      </c>
      <c r="D1229">
        <v>5678901234</v>
      </c>
      <c r="E1229" s="1">
        <v>45511</v>
      </c>
      <c r="F1229" s="1">
        <v>45511</v>
      </c>
      <c r="G1229" s="1">
        <v>45546</v>
      </c>
      <c r="H1229" t="s">
        <v>28</v>
      </c>
      <c r="I1229">
        <v>11</v>
      </c>
      <c r="J1229" t="s">
        <v>38</v>
      </c>
      <c r="K1229">
        <v>99213</v>
      </c>
      <c r="O1229">
        <v>1</v>
      </c>
      <c r="P1229">
        <v>176.94</v>
      </c>
      <c r="Q1229">
        <v>131.07</v>
      </c>
      <c r="R1229">
        <v>104.86</v>
      </c>
      <c r="S1229">
        <v>26.21</v>
      </c>
      <c r="T1229" t="s">
        <v>30</v>
      </c>
      <c r="X1229" t="s">
        <v>146</v>
      </c>
      <c r="Y1229" t="s">
        <v>147</v>
      </c>
      <c r="Z1229" t="s">
        <v>39</v>
      </c>
      <c r="AA1229" t="str">
        <f>IFERROR(_xlfn.XLOOKUP($J1229,avoidable_ed_reference!$A$2:$A$13,avoidable_ed_reference!$C$2:$C$13),"Not Classified")</f>
        <v>Not Classified</v>
      </c>
      <c r="AB1229" t="str">
        <f>IFERROR(_xlfn.XLOOKUP($B1229,enrollment!$A$2:$A$801,enrollment!$I$2:$I$801),"")</f>
        <v>TN</v>
      </c>
      <c r="AC1229">
        <f>IFERROR(_xlfn.XLOOKUP($B1229,enrollment!$A$2:$A$801,enrollment!$L$2:$L$801),"")</f>
        <v>80</v>
      </c>
      <c r="AD1229" t="str" cm="1">
        <f t="array" ref="AD1229">_xlfn.IFS(AC1229="","Unknown",AC1229&lt;18,"0-17",AC1229&lt;35,"18-34",AC1229&lt;50,"35-49",AC1229&lt;65,"50-64",TRUE,"65+")</f>
        <v>65+</v>
      </c>
      <c r="AE1229">
        <f>IFERROR(_xlfn.XLOOKUP($B1229,enrollment!$A$2:$A$801,enrollment!$O$2:$O$801),"")</f>
        <v>5678901234</v>
      </c>
      <c r="AF1229">
        <f>IFERROR(_xlfn.XLOOKUP($AE1229,providers!$B$2:$B$11,providers!$Q$2:$Q$11),"")</f>
        <v>3.8</v>
      </c>
      <c r="AG1229" s="1">
        <f t="shared" si="19"/>
        <v>45505</v>
      </c>
    </row>
    <row r="1230" spans="1:33" x14ac:dyDescent="0.25">
      <c r="A1230" t="s">
        <v>1472</v>
      </c>
      <c r="B1230" t="s">
        <v>1469</v>
      </c>
      <c r="C1230">
        <v>4567890123</v>
      </c>
      <c r="D1230">
        <v>4567890123</v>
      </c>
      <c r="E1230" s="1">
        <v>45487</v>
      </c>
      <c r="F1230" s="1">
        <v>45487</v>
      </c>
      <c r="G1230" s="1">
        <v>45514</v>
      </c>
      <c r="H1230" t="s">
        <v>59</v>
      </c>
      <c r="J1230" t="s">
        <v>60</v>
      </c>
      <c r="L1230" s="2" t="s">
        <v>61</v>
      </c>
      <c r="M1230" t="s">
        <v>62</v>
      </c>
      <c r="N1230" t="s">
        <v>63</v>
      </c>
      <c r="O1230">
        <v>1</v>
      </c>
      <c r="P1230">
        <v>6926.95</v>
      </c>
      <c r="Q1230">
        <v>6297.23</v>
      </c>
      <c r="R1230">
        <v>5037.78</v>
      </c>
      <c r="S1230">
        <v>1259.45</v>
      </c>
      <c r="T1230" t="s">
        <v>30</v>
      </c>
      <c r="U1230" t="s">
        <v>493</v>
      </c>
      <c r="X1230" t="s">
        <v>146</v>
      </c>
      <c r="Y1230" t="s">
        <v>147</v>
      </c>
      <c r="Z1230" t="s">
        <v>64</v>
      </c>
      <c r="AA1230" t="str">
        <f>IFERROR(_xlfn.XLOOKUP($J1230,avoidable_ed_reference!$A$2:$A$13,avoidable_ed_reference!$C$2:$C$13),"Not Classified")</f>
        <v>Not Classified</v>
      </c>
      <c r="AB1230" t="str">
        <f>IFERROR(_xlfn.XLOOKUP($B1230,enrollment!$A$2:$A$801,enrollment!$I$2:$I$801),"")</f>
        <v>TN</v>
      </c>
      <c r="AC1230">
        <f>IFERROR(_xlfn.XLOOKUP($B1230,enrollment!$A$2:$A$801,enrollment!$L$2:$L$801),"")</f>
        <v>80</v>
      </c>
      <c r="AD1230" t="str" cm="1">
        <f t="array" ref="AD1230">_xlfn.IFS(AC1230="","Unknown",AC1230&lt;18,"0-17",AC1230&lt;35,"18-34",AC1230&lt;50,"35-49",AC1230&lt;65,"50-64",TRUE,"65+")</f>
        <v>65+</v>
      </c>
      <c r="AE1230">
        <f>IFERROR(_xlfn.XLOOKUP($B1230,enrollment!$A$2:$A$801,enrollment!$O$2:$O$801),"")</f>
        <v>5678901234</v>
      </c>
      <c r="AF1230">
        <f>IFERROR(_xlfn.XLOOKUP($AE1230,providers!$B$2:$B$11,providers!$Q$2:$Q$11),"")</f>
        <v>3.8</v>
      </c>
      <c r="AG1230" s="1">
        <f t="shared" si="19"/>
        <v>45474</v>
      </c>
    </row>
    <row r="1231" spans="1:33" x14ac:dyDescent="0.25">
      <c r="A1231" t="s">
        <v>1473</v>
      </c>
      <c r="B1231" t="s">
        <v>1469</v>
      </c>
      <c r="C1231">
        <v>4567890123</v>
      </c>
      <c r="D1231">
        <v>4567890123</v>
      </c>
      <c r="E1231" s="1">
        <v>45408</v>
      </c>
      <c r="F1231" s="1">
        <v>45408</v>
      </c>
      <c r="G1231" s="1">
        <v>45442</v>
      </c>
      <c r="H1231" t="s">
        <v>59</v>
      </c>
      <c r="J1231" t="s">
        <v>60</v>
      </c>
      <c r="L1231" s="2" t="s">
        <v>61</v>
      </c>
      <c r="M1231" t="s">
        <v>62</v>
      </c>
      <c r="N1231" t="s">
        <v>63</v>
      </c>
      <c r="O1231">
        <v>1</v>
      </c>
      <c r="P1231">
        <v>7248.29</v>
      </c>
      <c r="Q1231">
        <v>6589.35</v>
      </c>
      <c r="R1231">
        <v>5271.48</v>
      </c>
      <c r="S1231">
        <v>1317.87</v>
      </c>
      <c r="T1231" t="s">
        <v>30</v>
      </c>
      <c r="U1231" t="s">
        <v>493</v>
      </c>
      <c r="X1231" t="s">
        <v>146</v>
      </c>
      <c r="Y1231" t="s">
        <v>147</v>
      </c>
      <c r="Z1231" t="s">
        <v>64</v>
      </c>
      <c r="AA1231" t="str">
        <f>IFERROR(_xlfn.XLOOKUP($J1231,avoidable_ed_reference!$A$2:$A$13,avoidable_ed_reference!$C$2:$C$13),"Not Classified")</f>
        <v>Not Classified</v>
      </c>
      <c r="AB1231" t="str">
        <f>IFERROR(_xlfn.XLOOKUP($B1231,enrollment!$A$2:$A$801,enrollment!$I$2:$I$801),"")</f>
        <v>TN</v>
      </c>
      <c r="AC1231">
        <f>IFERROR(_xlfn.XLOOKUP($B1231,enrollment!$A$2:$A$801,enrollment!$L$2:$L$801),"")</f>
        <v>80</v>
      </c>
      <c r="AD1231" t="str" cm="1">
        <f t="array" ref="AD1231">_xlfn.IFS(AC1231="","Unknown",AC1231&lt;18,"0-17",AC1231&lt;35,"18-34",AC1231&lt;50,"35-49",AC1231&lt;65,"50-64",TRUE,"65+")</f>
        <v>65+</v>
      </c>
      <c r="AE1231">
        <f>IFERROR(_xlfn.XLOOKUP($B1231,enrollment!$A$2:$A$801,enrollment!$O$2:$O$801),"")</f>
        <v>5678901234</v>
      </c>
      <c r="AF1231">
        <f>IFERROR(_xlfn.XLOOKUP($AE1231,providers!$B$2:$B$11,providers!$Q$2:$Q$11),"")</f>
        <v>3.8</v>
      </c>
      <c r="AG1231" s="1">
        <f t="shared" si="19"/>
        <v>45383</v>
      </c>
    </row>
    <row r="1232" spans="1:33" x14ac:dyDescent="0.25">
      <c r="A1232" t="s">
        <v>1474</v>
      </c>
      <c r="B1232" t="s">
        <v>1469</v>
      </c>
      <c r="C1232">
        <v>7890123456</v>
      </c>
      <c r="D1232">
        <v>7890123456</v>
      </c>
      <c r="E1232" s="1">
        <v>45305</v>
      </c>
      <c r="F1232" s="1">
        <v>45305</v>
      </c>
      <c r="G1232" s="1">
        <v>45338</v>
      </c>
      <c r="H1232" t="s">
        <v>28</v>
      </c>
      <c r="I1232">
        <v>22</v>
      </c>
      <c r="J1232" t="s">
        <v>29</v>
      </c>
      <c r="K1232">
        <v>90837</v>
      </c>
      <c r="O1232">
        <v>1</v>
      </c>
      <c r="P1232">
        <v>280.17</v>
      </c>
      <c r="Q1232">
        <v>207.53</v>
      </c>
      <c r="R1232">
        <v>166.02</v>
      </c>
      <c r="S1232">
        <v>41.51</v>
      </c>
      <c r="T1232" t="s">
        <v>30</v>
      </c>
      <c r="X1232" t="s">
        <v>146</v>
      </c>
      <c r="Y1232" t="s">
        <v>147</v>
      </c>
      <c r="Z1232" t="s">
        <v>33</v>
      </c>
      <c r="AA1232" t="str">
        <f>IFERROR(_xlfn.XLOOKUP($J1232,avoidable_ed_reference!$A$2:$A$13,avoidable_ed_reference!$C$2:$C$13),"Not Classified")</f>
        <v>Potentially Avoidable</v>
      </c>
      <c r="AB1232" t="str">
        <f>IFERROR(_xlfn.XLOOKUP($B1232,enrollment!$A$2:$A$801,enrollment!$I$2:$I$801),"")</f>
        <v>TN</v>
      </c>
      <c r="AC1232">
        <f>IFERROR(_xlfn.XLOOKUP($B1232,enrollment!$A$2:$A$801,enrollment!$L$2:$L$801),"")</f>
        <v>80</v>
      </c>
      <c r="AD1232" t="str" cm="1">
        <f t="array" ref="AD1232">_xlfn.IFS(AC1232="","Unknown",AC1232&lt;18,"0-17",AC1232&lt;35,"18-34",AC1232&lt;50,"35-49",AC1232&lt;65,"50-64",TRUE,"65+")</f>
        <v>65+</v>
      </c>
      <c r="AE1232">
        <f>IFERROR(_xlfn.XLOOKUP($B1232,enrollment!$A$2:$A$801,enrollment!$O$2:$O$801),"")</f>
        <v>5678901234</v>
      </c>
      <c r="AF1232">
        <f>IFERROR(_xlfn.XLOOKUP($AE1232,providers!$B$2:$B$11,providers!$Q$2:$Q$11),"")</f>
        <v>3.8</v>
      </c>
      <c r="AG1232" s="1">
        <f t="shared" si="19"/>
        <v>45292</v>
      </c>
    </row>
    <row r="1233" spans="1:33" x14ac:dyDescent="0.25">
      <c r="A1233" t="s">
        <v>1475</v>
      </c>
      <c r="B1233" t="s">
        <v>1469</v>
      </c>
      <c r="C1233">
        <v>9012345678</v>
      </c>
      <c r="D1233">
        <v>9012345678</v>
      </c>
      <c r="E1233" s="1">
        <v>45495</v>
      </c>
      <c r="F1233" s="1">
        <v>45495</v>
      </c>
      <c r="G1233" s="1">
        <v>45527</v>
      </c>
      <c r="H1233" t="s">
        <v>28</v>
      </c>
      <c r="I1233">
        <v>22</v>
      </c>
      <c r="J1233" t="s">
        <v>29</v>
      </c>
      <c r="K1233">
        <v>90837</v>
      </c>
      <c r="O1233">
        <v>1</v>
      </c>
      <c r="P1233">
        <v>276.08999999999997</v>
      </c>
      <c r="Q1233">
        <v>204.51</v>
      </c>
      <c r="R1233">
        <v>163.61000000000001</v>
      </c>
      <c r="S1233">
        <v>40.9</v>
      </c>
      <c r="T1233" t="s">
        <v>30</v>
      </c>
      <c r="X1233" t="s">
        <v>146</v>
      </c>
      <c r="Y1233" t="s">
        <v>147</v>
      </c>
      <c r="Z1233" t="s">
        <v>33</v>
      </c>
      <c r="AA1233" t="str">
        <f>IFERROR(_xlfn.XLOOKUP($J1233,avoidable_ed_reference!$A$2:$A$13,avoidable_ed_reference!$C$2:$C$13),"Not Classified")</f>
        <v>Potentially Avoidable</v>
      </c>
      <c r="AB1233" t="str">
        <f>IFERROR(_xlfn.XLOOKUP($B1233,enrollment!$A$2:$A$801,enrollment!$I$2:$I$801),"")</f>
        <v>TN</v>
      </c>
      <c r="AC1233">
        <f>IFERROR(_xlfn.XLOOKUP($B1233,enrollment!$A$2:$A$801,enrollment!$L$2:$L$801),"")</f>
        <v>80</v>
      </c>
      <c r="AD1233" t="str" cm="1">
        <f t="array" ref="AD1233">_xlfn.IFS(AC1233="","Unknown",AC1233&lt;18,"0-17",AC1233&lt;35,"18-34",AC1233&lt;50,"35-49",AC1233&lt;65,"50-64",TRUE,"65+")</f>
        <v>65+</v>
      </c>
      <c r="AE1233">
        <f>IFERROR(_xlfn.XLOOKUP($B1233,enrollment!$A$2:$A$801,enrollment!$O$2:$O$801),"")</f>
        <v>5678901234</v>
      </c>
      <c r="AF1233">
        <f>IFERROR(_xlfn.XLOOKUP($AE1233,providers!$B$2:$B$11,providers!$Q$2:$Q$11),"")</f>
        <v>3.8</v>
      </c>
      <c r="AG1233" s="1">
        <f t="shared" si="19"/>
        <v>45474</v>
      </c>
    </row>
    <row r="1234" spans="1:33" x14ac:dyDescent="0.25">
      <c r="A1234" t="s">
        <v>1476</v>
      </c>
      <c r="B1234" t="s">
        <v>1469</v>
      </c>
      <c r="C1234">
        <v>7890123456</v>
      </c>
      <c r="D1234">
        <v>7890123456</v>
      </c>
      <c r="E1234" s="1">
        <v>45469</v>
      </c>
      <c r="F1234" s="1">
        <v>45469</v>
      </c>
      <c r="G1234" s="1">
        <v>45487</v>
      </c>
      <c r="H1234" t="s">
        <v>28</v>
      </c>
      <c r="I1234">
        <v>23</v>
      </c>
      <c r="J1234" t="s">
        <v>80</v>
      </c>
      <c r="K1234">
        <v>99284</v>
      </c>
      <c r="O1234">
        <v>1</v>
      </c>
      <c r="P1234">
        <v>1935.13</v>
      </c>
      <c r="Q1234">
        <v>1075.07</v>
      </c>
      <c r="R1234">
        <v>860.06</v>
      </c>
      <c r="S1234">
        <v>215.01</v>
      </c>
      <c r="T1234" t="s">
        <v>30</v>
      </c>
      <c r="X1234" t="s">
        <v>146</v>
      </c>
      <c r="Y1234" t="s">
        <v>147</v>
      </c>
      <c r="Z1234" t="s">
        <v>45</v>
      </c>
      <c r="AA1234" t="str">
        <f>IFERROR(_xlfn.XLOOKUP($J1234,avoidable_ed_reference!$A$2:$A$13,avoidable_ed_reference!$C$2:$C$13),"Not Classified")</f>
        <v>Non-Avoidable</v>
      </c>
      <c r="AB1234" t="str">
        <f>IFERROR(_xlfn.XLOOKUP($B1234,enrollment!$A$2:$A$801,enrollment!$I$2:$I$801),"")</f>
        <v>TN</v>
      </c>
      <c r="AC1234">
        <f>IFERROR(_xlfn.XLOOKUP($B1234,enrollment!$A$2:$A$801,enrollment!$L$2:$L$801),"")</f>
        <v>80</v>
      </c>
      <c r="AD1234" t="str" cm="1">
        <f t="array" ref="AD1234">_xlfn.IFS(AC1234="","Unknown",AC1234&lt;18,"0-17",AC1234&lt;35,"18-34",AC1234&lt;50,"35-49",AC1234&lt;65,"50-64",TRUE,"65+")</f>
        <v>65+</v>
      </c>
      <c r="AE1234">
        <f>IFERROR(_xlfn.XLOOKUP($B1234,enrollment!$A$2:$A$801,enrollment!$O$2:$O$801),"")</f>
        <v>5678901234</v>
      </c>
      <c r="AF1234">
        <f>IFERROR(_xlfn.XLOOKUP($AE1234,providers!$B$2:$B$11,providers!$Q$2:$Q$11),"")</f>
        <v>3.8</v>
      </c>
      <c r="AG1234" s="1">
        <f t="shared" si="19"/>
        <v>45444</v>
      </c>
    </row>
    <row r="1235" spans="1:33" x14ac:dyDescent="0.25">
      <c r="A1235" t="s">
        <v>1477</v>
      </c>
      <c r="B1235" t="s">
        <v>1469</v>
      </c>
      <c r="C1235">
        <v>5678901234</v>
      </c>
      <c r="D1235">
        <v>5678901234</v>
      </c>
      <c r="E1235" s="1">
        <v>45642</v>
      </c>
      <c r="F1235" s="1">
        <v>45642</v>
      </c>
      <c r="G1235" s="1">
        <v>45660</v>
      </c>
      <c r="H1235" t="s">
        <v>28</v>
      </c>
      <c r="I1235">
        <v>11</v>
      </c>
      <c r="J1235" t="s">
        <v>35</v>
      </c>
      <c r="K1235">
        <v>99213</v>
      </c>
      <c r="O1235">
        <v>1</v>
      </c>
      <c r="P1235">
        <v>211.79</v>
      </c>
      <c r="Q1235">
        <v>156.88</v>
      </c>
      <c r="R1235">
        <v>125.5</v>
      </c>
      <c r="S1235">
        <v>31.38</v>
      </c>
      <c r="T1235" t="s">
        <v>30</v>
      </c>
      <c r="X1235" t="s">
        <v>146</v>
      </c>
      <c r="Y1235" t="s">
        <v>147</v>
      </c>
      <c r="Z1235" t="s">
        <v>39</v>
      </c>
      <c r="AA1235" t="str">
        <f>IFERROR(_xlfn.XLOOKUP($J1235,avoidable_ed_reference!$A$2:$A$13,avoidable_ed_reference!$C$2:$C$13),"Not Classified")</f>
        <v>Avoidable</v>
      </c>
      <c r="AB1235" t="str">
        <f>IFERROR(_xlfn.XLOOKUP($B1235,enrollment!$A$2:$A$801,enrollment!$I$2:$I$801),"")</f>
        <v>TN</v>
      </c>
      <c r="AC1235">
        <f>IFERROR(_xlfn.XLOOKUP($B1235,enrollment!$A$2:$A$801,enrollment!$L$2:$L$801),"")</f>
        <v>80</v>
      </c>
      <c r="AD1235" t="str" cm="1">
        <f t="array" ref="AD1235">_xlfn.IFS(AC1235="","Unknown",AC1235&lt;18,"0-17",AC1235&lt;35,"18-34",AC1235&lt;50,"35-49",AC1235&lt;65,"50-64",TRUE,"65+")</f>
        <v>65+</v>
      </c>
      <c r="AE1235">
        <f>IFERROR(_xlfn.XLOOKUP($B1235,enrollment!$A$2:$A$801,enrollment!$O$2:$O$801),"")</f>
        <v>5678901234</v>
      </c>
      <c r="AF1235">
        <f>IFERROR(_xlfn.XLOOKUP($AE1235,providers!$B$2:$B$11,providers!$Q$2:$Q$11),"")</f>
        <v>3.8</v>
      </c>
      <c r="AG1235" s="1">
        <f t="shared" si="19"/>
        <v>45627</v>
      </c>
    </row>
    <row r="1236" spans="1:33" x14ac:dyDescent="0.25">
      <c r="A1236" t="s">
        <v>1478</v>
      </c>
      <c r="B1236" t="s">
        <v>1469</v>
      </c>
      <c r="C1236">
        <v>5678901234</v>
      </c>
      <c r="D1236">
        <v>5678901234</v>
      </c>
      <c r="E1236" s="1">
        <v>45401</v>
      </c>
      <c r="F1236" s="1">
        <v>45401</v>
      </c>
      <c r="G1236" s="1">
        <v>45428</v>
      </c>
      <c r="H1236" t="s">
        <v>28</v>
      </c>
      <c r="I1236">
        <v>20</v>
      </c>
      <c r="J1236" t="s">
        <v>35</v>
      </c>
      <c r="K1236">
        <v>99213</v>
      </c>
      <c r="O1236">
        <v>1</v>
      </c>
      <c r="P1236">
        <v>176.29</v>
      </c>
      <c r="Q1236">
        <v>135.61000000000001</v>
      </c>
      <c r="R1236">
        <v>108.49</v>
      </c>
      <c r="S1236">
        <v>27.12</v>
      </c>
      <c r="T1236" t="s">
        <v>30</v>
      </c>
      <c r="X1236" t="s">
        <v>146</v>
      </c>
      <c r="Y1236" t="s">
        <v>147</v>
      </c>
      <c r="Z1236" t="s">
        <v>36</v>
      </c>
      <c r="AA1236" t="str">
        <f>IFERROR(_xlfn.XLOOKUP($J1236,avoidable_ed_reference!$A$2:$A$13,avoidable_ed_reference!$C$2:$C$13),"Not Classified")</f>
        <v>Avoidable</v>
      </c>
      <c r="AB1236" t="str">
        <f>IFERROR(_xlfn.XLOOKUP($B1236,enrollment!$A$2:$A$801,enrollment!$I$2:$I$801),"")</f>
        <v>TN</v>
      </c>
      <c r="AC1236">
        <f>IFERROR(_xlfn.XLOOKUP($B1236,enrollment!$A$2:$A$801,enrollment!$L$2:$L$801),"")</f>
        <v>80</v>
      </c>
      <c r="AD1236" t="str" cm="1">
        <f t="array" ref="AD1236">_xlfn.IFS(AC1236="","Unknown",AC1236&lt;18,"0-17",AC1236&lt;35,"18-34",AC1236&lt;50,"35-49",AC1236&lt;65,"50-64",TRUE,"65+")</f>
        <v>65+</v>
      </c>
      <c r="AE1236">
        <f>IFERROR(_xlfn.XLOOKUP($B1236,enrollment!$A$2:$A$801,enrollment!$O$2:$O$801),"")</f>
        <v>5678901234</v>
      </c>
      <c r="AF1236">
        <f>IFERROR(_xlfn.XLOOKUP($AE1236,providers!$B$2:$B$11,providers!$Q$2:$Q$11),"")</f>
        <v>3.8</v>
      </c>
      <c r="AG1236" s="1">
        <f t="shared" si="19"/>
        <v>45383</v>
      </c>
    </row>
    <row r="1237" spans="1:33" x14ac:dyDescent="0.25">
      <c r="A1237" t="s">
        <v>1479</v>
      </c>
      <c r="B1237" t="s">
        <v>1469</v>
      </c>
      <c r="C1237">
        <v>5678901234</v>
      </c>
      <c r="D1237">
        <v>5678901234</v>
      </c>
      <c r="E1237" s="1">
        <v>45294</v>
      </c>
      <c r="F1237" s="1">
        <v>45294</v>
      </c>
      <c r="G1237" s="1">
        <v>45325</v>
      </c>
      <c r="H1237" t="s">
        <v>28</v>
      </c>
      <c r="I1237">
        <v>11</v>
      </c>
      <c r="J1237" t="s">
        <v>38</v>
      </c>
      <c r="K1237">
        <v>99213</v>
      </c>
      <c r="O1237">
        <v>1</v>
      </c>
      <c r="P1237">
        <v>206.48</v>
      </c>
      <c r="Q1237">
        <v>152.94999999999999</v>
      </c>
      <c r="R1237">
        <v>122.36</v>
      </c>
      <c r="S1237">
        <v>30.59</v>
      </c>
      <c r="T1237" t="s">
        <v>30</v>
      </c>
      <c r="X1237" t="s">
        <v>146</v>
      </c>
      <c r="Y1237" t="s">
        <v>147</v>
      </c>
      <c r="Z1237" t="s">
        <v>39</v>
      </c>
      <c r="AA1237" t="str">
        <f>IFERROR(_xlfn.XLOOKUP($J1237,avoidable_ed_reference!$A$2:$A$13,avoidable_ed_reference!$C$2:$C$13),"Not Classified")</f>
        <v>Not Classified</v>
      </c>
      <c r="AB1237" t="str">
        <f>IFERROR(_xlfn.XLOOKUP($B1237,enrollment!$A$2:$A$801,enrollment!$I$2:$I$801),"")</f>
        <v>TN</v>
      </c>
      <c r="AC1237">
        <f>IFERROR(_xlfn.XLOOKUP($B1237,enrollment!$A$2:$A$801,enrollment!$L$2:$L$801),"")</f>
        <v>80</v>
      </c>
      <c r="AD1237" t="str" cm="1">
        <f t="array" ref="AD1237">_xlfn.IFS(AC1237="","Unknown",AC1237&lt;18,"0-17",AC1237&lt;35,"18-34",AC1237&lt;50,"35-49",AC1237&lt;65,"50-64",TRUE,"65+")</f>
        <v>65+</v>
      </c>
      <c r="AE1237">
        <f>IFERROR(_xlfn.XLOOKUP($B1237,enrollment!$A$2:$A$801,enrollment!$O$2:$O$801),"")</f>
        <v>5678901234</v>
      </c>
      <c r="AF1237">
        <f>IFERROR(_xlfn.XLOOKUP($AE1237,providers!$B$2:$B$11,providers!$Q$2:$Q$11),"")</f>
        <v>3.8</v>
      </c>
      <c r="AG1237" s="1">
        <f t="shared" si="19"/>
        <v>45292</v>
      </c>
    </row>
    <row r="1238" spans="1:33" x14ac:dyDescent="0.25">
      <c r="A1238" t="s">
        <v>1480</v>
      </c>
      <c r="B1238" t="s">
        <v>1469</v>
      </c>
      <c r="C1238">
        <v>5678901234</v>
      </c>
      <c r="D1238">
        <v>5678901234</v>
      </c>
      <c r="E1238" s="1">
        <v>45497</v>
      </c>
      <c r="F1238" s="1">
        <v>45497</v>
      </c>
      <c r="G1238" s="1">
        <v>45532</v>
      </c>
      <c r="H1238" t="s">
        <v>28</v>
      </c>
      <c r="I1238">
        <v>11</v>
      </c>
      <c r="J1238" t="s">
        <v>38</v>
      </c>
      <c r="K1238">
        <v>99213</v>
      </c>
      <c r="O1238">
        <v>1</v>
      </c>
      <c r="P1238">
        <v>232.55</v>
      </c>
      <c r="Q1238">
        <v>172.26</v>
      </c>
      <c r="R1238">
        <v>137.81</v>
      </c>
      <c r="S1238">
        <v>34.450000000000003</v>
      </c>
      <c r="T1238" t="s">
        <v>30</v>
      </c>
      <c r="X1238" t="s">
        <v>146</v>
      </c>
      <c r="Y1238" t="s">
        <v>147</v>
      </c>
      <c r="Z1238" t="s">
        <v>39</v>
      </c>
      <c r="AA1238" t="str">
        <f>IFERROR(_xlfn.XLOOKUP($J1238,avoidable_ed_reference!$A$2:$A$13,avoidable_ed_reference!$C$2:$C$13),"Not Classified")</f>
        <v>Not Classified</v>
      </c>
      <c r="AB1238" t="str">
        <f>IFERROR(_xlfn.XLOOKUP($B1238,enrollment!$A$2:$A$801,enrollment!$I$2:$I$801),"")</f>
        <v>TN</v>
      </c>
      <c r="AC1238">
        <f>IFERROR(_xlfn.XLOOKUP($B1238,enrollment!$A$2:$A$801,enrollment!$L$2:$L$801),"")</f>
        <v>80</v>
      </c>
      <c r="AD1238" t="str" cm="1">
        <f t="array" ref="AD1238">_xlfn.IFS(AC1238="","Unknown",AC1238&lt;18,"0-17",AC1238&lt;35,"18-34",AC1238&lt;50,"35-49",AC1238&lt;65,"50-64",TRUE,"65+")</f>
        <v>65+</v>
      </c>
      <c r="AE1238">
        <f>IFERROR(_xlfn.XLOOKUP($B1238,enrollment!$A$2:$A$801,enrollment!$O$2:$O$801),"")</f>
        <v>5678901234</v>
      </c>
      <c r="AF1238">
        <f>IFERROR(_xlfn.XLOOKUP($AE1238,providers!$B$2:$B$11,providers!$Q$2:$Q$11),"")</f>
        <v>3.8</v>
      </c>
      <c r="AG1238" s="1">
        <f t="shared" si="19"/>
        <v>45474</v>
      </c>
    </row>
    <row r="1239" spans="1:33" x14ac:dyDescent="0.25">
      <c r="A1239" t="s">
        <v>1481</v>
      </c>
      <c r="B1239" t="s">
        <v>1469</v>
      </c>
      <c r="C1239">
        <v>5678901234</v>
      </c>
      <c r="D1239">
        <v>5678901234</v>
      </c>
      <c r="E1239" s="1">
        <v>45343</v>
      </c>
      <c r="F1239" s="1">
        <v>45343</v>
      </c>
      <c r="G1239" s="1">
        <v>45372</v>
      </c>
      <c r="H1239" t="s">
        <v>28</v>
      </c>
      <c r="I1239">
        <v>20</v>
      </c>
      <c r="J1239" t="s">
        <v>35</v>
      </c>
      <c r="K1239">
        <v>99213</v>
      </c>
      <c r="O1239">
        <v>1</v>
      </c>
      <c r="P1239">
        <v>185.06</v>
      </c>
      <c r="Q1239">
        <v>142.35</v>
      </c>
      <c r="R1239">
        <v>113.88</v>
      </c>
      <c r="S1239">
        <v>28.47</v>
      </c>
      <c r="T1239" t="s">
        <v>30</v>
      </c>
      <c r="X1239" t="s">
        <v>146</v>
      </c>
      <c r="Y1239" t="s">
        <v>147</v>
      </c>
      <c r="Z1239" t="s">
        <v>36</v>
      </c>
      <c r="AA1239" t="str">
        <f>IFERROR(_xlfn.XLOOKUP($J1239,avoidable_ed_reference!$A$2:$A$13,avoidable_ed_reference!$C$2:$C$13),"Not Classified")</f>
        <v>Avoidable</v>
      </c>
      <c r="AB1239" t="str">
        <f>IFERROR(_xlfn.XLOOKUP($B1239,enrollment!$A$2:$A$801,enrollment!$I$2:$I$801),"")</f>
        <v>TN</v>
      </c>
      <c r="AC1239">
        <f>IFERROR(_xlfn.XLOOKUP($B1239,enrollment!$A$2:$A$801,enrollment!$L$2:$L$801),"")</f>
        <v>80</v>
      </c>
      <c r="AD1239" t="str" cm="1">
        <f t="array" ref="AD1239">_xlfn.IFS(AC1239="","Unknown",AC1239&lt;18,"0-17",AC1239&lt;35,"18-34",AC1239&lt;50,"35-49",AC1239&lt;65,"50-64",TRUE,"65+")</f>
        <v>65+</v>
      </c>
      <c r="AE1239">
        <f>IFERROR(_xlfn.XLOOKUP($B1239,enrollment!$A$2:$A$801,enrollment!$O$2:$O$801),"")</f>
        <v>5678901234</v>
      </c>
      <c r="AF1239">
        <f>IFERROR(_xlfn.XLOOKUP($AE1239,providers!$B$2:$B$11,providers!$Q$2:$Q$11),"")</f>
        <v>3.8</v>
      </c>
      <c r="AG1239" s="1">
        <f t="shared" si="19"/>
        <v>45323</v>
      </c>
    </row>
    <row r="1240" spans="1:33" x14ac:dyDescent="0.25">
      <c r="A1240" t="s">
        <v>1482</v>
      </c>
      <c r="B1240" t="s">
        <v>1469</v>
      </c>
      <c r="C1240">
        <v>5678901234</v>
      </c>
      <c r="D1240">
        <v>5678901234</v>
      </c>
      <c r="E1240" s="1">
        <v>45496</v>
      </c>
      <c r="F1240" s="1">
        <v>45496</v>
      </c>
      <c r="G1240" s="1">
        <v>45525</v>
      </c>
      <c r="H1240" t="s">
        <v>28</v>
      </c>
      <c r="I1240">
        <v>11</v>
      </c>
      <c r="J1240" t="s">
        <v>47</v>
      </c>
      <c r="K1240">
        <v>99213</v>
      </c>
      <c r="O1240">
        <v>1</v>
      </c>
      <c r="P1240">
        <v>166.08</v>
      </c>
      <c r="Q1240">
        <v>123.02</v>
      </c>
      <c r="R1240">
        <v>98.42</v>
      </c>
      <c r="S1240">
        <v>24.6</v>
      </c>
      <c r="T1240" t="s">
        <v>30</v>
      </c>
      <c r="X1240" t="s">
        <v>146</v>
      </c>
      <c r="Y1240" t="s">
        <v>147</v>
      </c>
      <c r="Z1240" t="s">
        <v>39</v>
      </c>
      <c r="AA1240" t="str">
        <f>IFERROR(_xlfn.XLOOKUP($J1240,avoidable_ed_reference!$A$2:$A$13,avoidable_ed_reference!$C$2:$C$13),"Not Classified")</f>
        <v>Not Classified</v>
      </c>
      <c r="AB1240" t="str">
        <f>IFERROR(_xlfn.XLOOKUP($B1240,enrollment!$A$2:$A$801,enrollment!$I$2:$I$801),"")</f>
        <v>TN</v>
      </c>
      <c r="AC1240">
        <f>IFERROR(_xlfn.XLOOKUP($B1240,enrollment!$A$2:$A$801,enrollment!$L$2:$L$801),"")</f>
        <v>80</v>
      </c>
      <c r="AD1240" t="str" cm="1">
        <f t="array" ref="AD1240">_xlfn.IFS(AC1240="","Unknown",AC1240&lt;18,"0-17",AC1240&lt;35,"18-34",AC1240&lt;50,"35-49",AC1240&lt;65,"50-64",TRUE,"65+")</f>
        <v>65+</v>
      </c>
      <c r="AE1240">
        <f>IFERROR(_xlfn.XLOOKUP($B1240,enrollment!$A$2:$A$801,enrollment!$O$2:$O$801),"")</f>
        <v>5678901234</v>
      </c>
      <c r="AF1240">
        <f>IFERROR(_xlfn.XLOOKUP($AE1240,providers!$B$2:$B$11,providers!$Q$2:$Q$11),"")</f>
        <v>3.8</v>
      </c>
      <c r="AG1240" s="1">
        <f t="shared" si="19"/>
        <v>45474</v>
      </c>
    </row>
    <row r="1241" spans="1:33" x14ac:dyDescent="0.25">
      <c r="A1241" t="s">
        <v>1483</v>
      </c>
      <c r="B1241" t="s">
        <v>1469</v>
      </c>
      <c r="C1241">
        <v>2233445566</v>
      </c>
      <c r="D1241">
        <v>2233445566</v>
      </c>
      <c r="E1241" s="1">
        <v>45433</v>
      </c>
      <c r="F1241" s="1">
        <v>45433</v>
      </c>
      <c r="G1241" s="1">
        <v>45449</v>
      </c>
      <c r="H1241" t="s">
        <v>28</v>
      </c>
      <c r="I1241">
        <v>23</v>
      </c>
      <c r="J1241" t="s">
        <v>93</v>
      </c>
      <c r="K1241">
        <v>99284</v>
      </c>
      <c r="O1241">
        <v>1</v>
      </c>
      <c r="P1241">
        <v>1744.78</v>
      </c>
      <c r="Q1241">
        <v>969.32</v>
      </c>
      <c r="R1241">
        <v>775.46</v>
      </c>
      <c r="S1241">
        <v>193.86</v>
      </c>
      <c r="T1241" t="s">
        <v>30</v>
      </c>
      <c r="X1241" t="s">
        <v>146</v>
      </c>
      <c r="Y1241" t="s">
        <v>147</v>
      </c>
      <c r="Z1241" t="s">
        <v>45</v>
      </c>
      <c r="AA1241" t="str">
        <f>IFERROR(_xlfn.XLOOKUP($J1241,avoidable_ed_reference!$A$2:$A$13,avoidable_ed_reference!$C$2:$C$13),"Not Classified")</f>
        <v>Avoidable</v>
      </c>
      <c r="AB1241" t="str">
        <f>IFERROR(_xlfn.XLOOKUP($B1241,enrollment!$A$2:$A$801,enrollment!$I$2:$I$801),"")</f>
        <v>TN</v>
      </c>
      <c r="AC1241">
        <f>IFERROR(_xlfn.XLOOKUP($B1241,enrollment!$A$2:$A$801,enrollment!$L$2:$L$801),"")</f>
        <v>80</v>
      </c>
      <c r="AD1241" t="str" cm="1">
        <f t="array" ref="AD1241">_xlfn.IFS(AC1241="","Unknown",AC1241&lt;18,"0-17",AC1241&lt;35,"18-34",AC1241&lt;50,"35-49",AC1241&lt;65,"50-64",TRUE,"65+")</f>
        <v>65+</v>
      </c>
      <c r="AE1241">
        <f>IFERROR(_xlfn.XLOOKUP($B1241,enrollment!$A$2:$A$801,enrollment!$O$2:$O$801),"")</f>
        <v>5678901234</v>
      </c>
      <c r="AF1241">
        <f>IFERROR(_xlfn.XLOOKUP($AE1241,providers!$B$2:$B$11,providers!$Q$2:$Q$11),"")</f>
        <v>3.8</v>
      </c>
      <c r="AG1241" s="1">
        <f t="shared" si="19"/>
        <v>45413</v>
      </c>
    </row>
    <row r="1242" spans="1:33" x14ac:dyDescent="0.25">
      <c r="A1242" t="s">
        <v>1484</v>
      </c>
      <c r="B1242" t="s">
        <v>1469</v>
      </c>
      <c r="C1242">
        <v>2345678901</v>
      </c>
      <c r="D1242">
        <v>2345678901</v>
      </c>
      <c r="E1242" s="1">
        <v>45606</v>
      </c>
      <c r="F1242" s="1">
        <v>45606</v>
      </c>
      <c r="G1242" s="1">
        <v>45636</v>
      </c>
      <c r="H1242" t="s">
        <v>28</v>
      </c>
      <c r="I1242">
        <v>23</v>
      </c>
      <c r="J1242" t="s">
        <v>42</v>
      </c>
      <c r="K1242">
        <v>99284</v>
      </c>
      <c r="O1242">
        <v>1</v>
      </c>
      <c r="P1242">
        <v>2252.3200000000002</v>
      </c>
      <c r="Q1242">
        <v>1251.29</v>
      </c>
      <c r="R1242">
        <v>1001.03</v>
      </c>
      <c r="S1242">
        <v>250.26</v>
      </c>
      <c r="T1242" t="s">
        <v>30</v>
      </c>
      <c r="X1242" t="s">
        <v>146</v>
      </c>
      <c r="Y1242" t="s">
        <v>147</v>
      </c>
      <c r="Z1242" t="s">
        <v>45</v>
      </c>
      <c r="AA1242" t="str">
        <f>IFERROR(_xlfn.XLOOKUP($J1242,avoidable_ed_reference!$A$2:$A$13,avoidable_ed_reference!$C$2:$C$13),"Not Classified")</f>
        <v>Non-Avoidable</v>
      </c>
      <c r="AB1242" t="str">
        <f>IFERROR(_xlfn.XLOOKUP($B1242,enrollment!$A$2:$A$801,enrollment!$I$2:$I$801),"")</f>
        <v>TN</v>
      </c>
      <c r="AC1242">
        <f>IFERROR(_xlfn.XLOOKUP($B1242,enrollment!$A$2:$A$801,enrollment!$L$2:$L$801),"")</f>
        <v>80</v>
      </c>
      <c r="AD1242" t="str" cm="1">
        <f t="array" ref="AD1242">_xlfn.IFS(AC1242="","Unknown",AC1242&lt;18,"0-17",AC1242&lt;35,"18-34",AC1242&lt;50,"35-49",AC1242&lt;65,"50-64",TRUE,"65+")</f>
        <v>65+</v>
      </c>
      <c r="AE1242">
        <f>IFERROR(_xlfn.XLOOKUP($B1242,enrollment!$A$2:$A$801,enrollment!$O$2:$O$801),"")</f>
        <v>5678901234</v>
      </c>
      <c r="AF1242">
        <f>IFERROR(_xlfn.XLOOKUP($AE1242,providers!$B$2:$B$11,providers!$Q$2:$Q$11),"")</f>
        <v>3.8</v>
      </c>
      <c r="AG1242" s="1">
        <f t="shared" si="19"/>
        <v>45597</v>
      </c>
    </row>
    <row r="1243" spans="1:33" x14ac:dyDescent="0.25">
      <c r="A1243" t="s">
        <v>1485</v>
      </c>
      <c r="B1243" t="s">
        <v>1486</v>
      </c>
      <c r="C1243">
        <v>8901234567</v>
      </c>
      <c r="D1243">
        <v>8901234567</v>
      </c>
      <c r="E1243" s="1">
        <v>45644</v>
      </c>
      <c r="F1243" s="1">
        <v>45644</v>
      </c>
      <c r="G1243" s="1">
        <v>45668</v>
      </c>
      <c r="H1243" t="s">
        <v>28</v>
      </c>
      <c r="I1243">
        <v>11</v>
      </c>
      <c r="J1243" t="s">
        <v>35</v>
      </c>
      <c r="K1243">
        <v>99213</v>
      </c>
      <c r="O1243">
        <v>1</v>
      </c>
      <c r="P1243">
        <v>191.17</v>
      </c>
      <c r="Q1243">
        <v>141.61000000000001</v>
      </c>
      <c r="R1243">
        <v>113.29</v>
      </c>
      <c r="S1243">
        <v>28.32</v>
      </c>
      <c r="T1243" t="s">
        <v>30</v>
      </c>
      <c r="X1243" t="s">
        <v>31</v>
      </c>
      <c r="Y1243" t="s">
        <v>32</v>
      </c>
      <c r="Z1243" t="s">
        <v>39</v>
      </c>
      <c r="AA1243" t="str">
        <f>IFERROR(_xlfn.XLOOKUP($J1243,avoidable_ed_reference!$A$2:$A$13,avoidable_ed_reference!$C$2:$C$13),"Not Classified")</f>
        <v>Avoidable</v>
      </c>
      <c r="AB1243" t="str">
        <f>IFERROR(_xlfn.XLOOKUP($B1243,enrollment!$A$2:$A$801,enrollment!$I$2:$I$801),"")</f>
        <v>GA</v>
      </c>
      <c r="AC1243">
        <f>IFERROR(_xlfn.XLOOKUP($B1243,enrollment!$A$2:$A$801,enrollment!$L$2:$L$801),"")</f>
        <v>46</v>
      </c>
      <c r="AD1243" t="str" cm="1">
        <f t="array" ref="AD1243">_xlfn.IFS(AC1243="","Unknown",AC1243&lt;18,"0-17",AC1243&lt;35,"18-34",AC1243&lt;50,"35-49",AC1243&lt;65,"50-64",TRUE,"65+")</f>
        <v>35-49</v>
      </c>
      <c r="AE1243">
        <f>IFERROR(_xlfn.XLOOKUP($B1243,enrollment!$A$2:$A$801,enrollment!$O$2:$O$801),"")</f>
        <v>8901234567</v>
      </c>
      <c r="AF1243">
        <f>IFERROR(_xlfn.XLOOKUP($AE1243,providers!$B$2:$B$11,providers!$Q$2:$Q$11),"")</f>
        <v>3.7</v>
      </c>
      <c r="AG1243" s="1">
        <f t="shared" si="19"/>
        <v>45627</v>
      </c>
    </row>
    <row r="1244" spans="1:33" x14ac:dyDescent="0.25">
      <c r="A1244" t="s">
        <v>1487</v>
      </c>
      <c r="B1244" t="s">
        <v>1486</v>
      </c>
      <c r="C1244">
        <v>8901234567</v>
      </c>
      <c r="D1244">
        <v>8901234567</v>
      </c>
      <c r="E1244" s="1">
        <v>45375</v>
      </c>
      <c r="F1244" s="1">
        <v>45375</v>
      </c>
      <c r="G1244" s="1">
        <v>45396</v>
      </c>
      <c r="H1244" t="s">
        <v>28</v>
      </c>
      <c r="I1244">
        <v>11</v>
      </c>
      <c r="J1244" t="s">
        <v>38</v>
      </c>
      <c r="K1244">
        <v>99213</v>
      </c>
      <c r="O1244">
        <v>1</v>
      </c>
      <c r="P1244">
        <v>183.53</v>
      </c>
      <c r="Q1244">
        <v>135.94999999999999</v>
      </c>
      <c r="R1244">
        <v>108.76</v>
      </c>
      <c r="S1244">
        <v>27.19</v>
      </c>
      <c r="T1244" t="s">
        <v>30</v>
      </c>
      <c r="X1244" t="s">
        <v>31</v>
      </c>
      <c r="Y1244" t="s">
        <v>32</v>
      </c>
      <c r="Z1244" t="s">
        <v>39</v>
      </c>
      <c r="AA1244" t="str">
        <f>IFERROR(_xlfn.XLOOKUP($J1244,avoidable_ed_reference!$A$2:$A$13,avoidable_ed_reference!$C$2:$C$13),"Not Classified")</f>
        <v>Not Classified</v>
      </c>
      <c r="AB1244" t="str">
        <f>IFERROR(_xlfn.XLOOKUP($B1244,enrollment!$A$2:$A$801,enrollment!$I$2:$I$801),"")</f>
        <v>GA</v>
      </c>
      <c r="AC1244">
        <f>IFERROR(_xlfn.XLOOKUP($B1244,enrollment!$A$2:$A$801,enrollment!$L$2:$L$801),"")</f>
        <v>46</v>
      </c>
      <c r="AD1244" t="str" cm="1">
        <f t="array" ref="AD1244">_xlfn.IFS(AC1244="","Unknown",AC1244&lt;18,"0-17",AC1244&lt;35,"18-34",AC1244&lt;50,"35-49",AC1244&lt;65,"50-64",TRUE,"65+")</f>
        <v>35-49</v>
      </c>
      <c r="AE1244">
        <f>IFERROR(_xlfn.XLOOKUP($B1244,enrollment!$A$2:$A$801,enrollment!$O$2:$O$801),"")</f>
        <v>8901234567</v>
      </c>
      <c r="AF1244">
        <f>IFERROR(_xlfn.XLOOKUP($AE1244,providers!$B$2:$B$11,providers!$Q$2:$Q$11),"")</f>
        <v>3.7</v>
      </c>
      <c r="AG1244" s="1">
        <f t="shared" si="19"/>
        <v>45352</v>
      </c>
    </row>
    <row r="1245" spans="1:33" x14ac:dyDescent="0.25">
      <c r="A1245" t="s">
        <v>1488</v>
      </c>
      <c r="B1245" t="s">
        <v>1486</v>
      </c>
      <c r="C1245">
        <v>7890123456</v>
      </c>
      <c r="D1245">
        <v>7890123456</v>
      </c>
      <c r="E1245" s="1">
        <v>45482</v>
      </c>
      <c r="F1245" s="1">
        <v>45482</v>
      </c>
      <c r="G1245" s="1">
        <v>45506</v>
      </c>
      <c r="H1245" t="s">
        <v>28</v>
      </c>
      <c r="I1245">
        <v>23</v>
      </c>
      <c r="J1245" t="s">
        <v>184</v>
      </c>
      <c r="K1245">
        <v>99284</v>
      </c>
      <c r="O1245">
        <v>1</v>
      </c>
      <c r="P1245">
        <v>1841.36</v>
      </c>
      <c r="Q1245">
        <v>1022.98</v>
      </c>
      <c r="R1245">
        <v>818.38</v>
      </c>
      <c r="S1245">
        <v>204.6</v>
      </c>
      <c r="T1245" t="s">
        <v>30</v>
      </c>
      <c r="X1245" t="s">
        <v>31</v>
      </c>
      <c r="Y1245" t="s">
        <v>32</v>
      </c>
      <c r="Z1245" t="s">
        <v>45</v>
      </c>
      <c r="AA1245" t="str">
        <f>IFERROR(_xlfn.XLOOKUP($J1245,avoidable_ed_reference!$A$2:$A$13,avoidable_ed_reference!$C$2:$C$13),"Not Classified")</f>
        <v>Non-Avoidable</v>
      </c>
      <c r="AB1245" t="str">
        <f>IFERROR(_xlfn.XLOOKUP($B1245,enrollment!$A$2:$A$801,enrollment!$I$2:$I$801),"")</f>
        <v>GA</v>
      </c>
      <c r="AC1245">
        <f>IFERROR(_xlfn.XLOOKUP($B1245,enrollment!$A$2:$A$801,enrollment!$L$2:$L$801),"")</f>
        <v>46</v>
      </c>
      <c r="AD1245" t="str" cm="1">
        <f t="array" ref="AD1245">_xlfn.IFS(AC1245="","Unknown",AC1245&lt;18,"0-17",AC1245&lt;35,"18-34",AC1245&lt;50,"35-49",AC1245&lt;65,"50-64",TRUE,"65+")</f>
        <v>35-49</v>
      </c>
      <c r="AE1245">
        <f>IFERROR(_xlfn.XLOOKUP($B1245,enrollment!$A$2:$A$801,enrollment!$O$2:$O$801),"")</f>
        <v>8901234567</v>
      </c>
      <c r="AF1245">
        <f>IFERROR(_xlfn.XLOOKUP($AE1245,providers!$B$2:$B$11,providers!$Q$2:$Q$11),"")</f>
        <v>3.7</v>
      </c>
      <c r="AG1245" s="1">
        <f t="shared" si="19"/>
        <v>45474</v>
      </c>
    </row>
    <row r="1246" spans="1:33" x14ac:dyDescent="0.25">
      <c r="A1246" t="s">
        <v>1489</v>
      </c>
      <c r="B1246" t="s">
        <v>1486</v>
      </c>
      <c r="C1246">
        <v>8901234567</v>
      </c>
      <c r="D1246">
        <v>8901234567</v>
      </c>
      <c r="E1246" s="1">
        <v>45353</v>
      </c>
      <c r="F1246" s="1">
        <v>45353</v>
      </c>
      <c r="G1246" s="1">
        <v>45387</v>
      </c>
      <c r="H1246" t="s">
        <v>28</v>
      </c>
      <c r="I1246">
        <v>11</v>
      </c>
      <c r="J1246" t="s">
        <v>35</v>
      </c>
      <c r="K1246">
        <v>99213</v>
      </c>
      <c r="O1246">
        <v>1</v>
      </c>
      <c r="P1246">
        <v>182.2</v>
      </c>
      <c r="Q1246">
        <v>134.96</v>
      </c>
      <c r="R1246">
        <v>107.97</v>
      </c>
      <c r="S1246">
        <v>26.99</v>
      </c>
      <c r="T1246" t="s">
        <v>30</v>
      </c>
      <c r="X1246" t="s">
        <v>31</v>
      </c>
      <c r="Y1246" t="s">
        <v>32</v>
      </c>
      <c r="Z1246" t="s">
        <v>39</v>
      </c>
      <c r="AA1246" t="str">
        <f>IFERROR(_xlfn.XLOOKUP($J1246,avoidable_ed_reference!$A$2:$A$13,avoidable_ed_reference!$C$2:$C$13),"Not Classified")</f>
        <v>Avoidable</v>
      </c>
      <c r="AB1246" t="str">
        <f>IFERROR(_xlfn.XLOOKUP($B1246,enrollment!$A$2:$A$801,enrollment!$I$2:$I$801),"")</f>
        <v>GA</v>
      </c>
      <c r="AC1246">
        <f>IFERROR(_xlfn.XLOOKUP($B1246,enrollment!$A$2:$A$801,enrollment!$L$2:$L$801),"")</f>
        <v>46</v>
      </c>
      <c r="AD1246" t="str" cm="1">
        <f t="array" ref="AD1246">_xlfn.IFS(AC1246="","Unknown",AC1246&lt;18,"0-17",AC1246&lt;35,"18-34",AC1246&lt;50,"35-49",AC1246&lt;65,"50-64",TRUE,"65+")</f>
        <v>35-49</v>
      </c>
      <c r="AE1246">
        <f>IFERROR(_xlfn.XLOOKUP($B1246,enrollment!$A$2:$A$801,enrollment!$O$2:$O$801),"")</f>
        <v>8901234567</v>
      </c>
      <c r="AF1246">
        <f>IFERROR(_xlfn.XLOOKUP($AE1246,providers!$B$2:$B$11,providers!$Q$2:$Q$11),"")</f>
        <v>3.7</v>
      </c>
      <c r="AG1246" s="1">
        <f t="shared" si="19"/>
        <v>45352</v>
      </c>
    </row>
    <row r="1247" spans="1:33" x14ac:dyDescent="0.25">
      <c r="A1247" t="s">
        <v>1490</v>
      </c>
      <c r="B1247" t="s">
        <v>1491</v>
      </c>
      <c r="C1247">
        <v>7890123456</v>
      </c>
      <c r="D1247">
        <v>7890123456</v>
      </c>
      <c r="E1247" s="1">
        <v>45311</v>
      </c>
      <c r="F1247" s="1">
        <v>45311</v>
      </c>
      <c r="G1247" s="1">
        <v>45334</v>
      </c>
      <c r="H1247" t="s">
        <v>28</v>
      </c>
      <c r="I1247">
        <v>11</v>
      </c>
      <c r="J1247" t="s">
        <v>38</v>
      </c>
      <c r="K1247">
        <v>99213</v>
      </c>
      <c r="O1247">
        <v>1</v>
      </c>
      <c r="P1247">
        <v>165.9</v>
      </c>
      <c r="Q1247">
        <v>122.89</v>
      </c>
      <c r="R1247">
        <v>98.31</v>
      </c>
      <c r="S1247">
        <v>24.58</v>
      </c>
      <c r="T1247" t="s">
        <v>30</v>
      </c>
      <c r="X1247" t="s">
        <v>31</v>
      </c>
      <c r="Y1247" t="s">
        <v>32</v>
      </c>
      <c r="Z1247" t="s">
        <v>39</v>
      </c>
      <c r="AA1247" t="str">
        <f>IFERROR(_xlfn.XLOOKUP($J1247,avoidable_ed_reference!$A$2:$A$13,avoidable_ed_reference!$C$2:$C$13),"Not Classified")</f>
        <v>Not Classified</v>
      </c>
      <c r="AB1247" t="str">
        <f>IFERROR(_xlfn.XLOOKUP($B1247,enrollment!$A$2:$A$801,enrollment!$I$2:$I$801),"")</f>
        <v>TN</v>
      </c>
      <c r="AC1247">
        <f>IFERROR(_xlfn.XLOOKUP($B1247,enrollment!$A$2:$A$801,enrollment!$L$2:$L$801),"")</f>
        <v>82</v>
      </c>
      <c r="AD1247" t="str" cm="1">
        <f t="array" ref="AD1247">_xlfn.IFS(AC1247="","Unknown",AC1247&lt;18,"0-17",AC1247&lt;35,"18-34",AC1247&lt;50,"35-49",AC1247&lt;65,"50-64",TRUE,"65+")</f>
        <v>65+</v>
      </c>
      <c r="AE1247">
        <f>IFERROR(_xlfn.XLOOKUP($B1247,enrollment!$A$2:$A$801,enrollment!$O$2:$O$801),"")</f>
        <v>7890123456</v>
      </c>
      <c r="AF1247">
        <f>IFERROR(_xlfn.XLOOKUP($AE1247,providers!$B$2:$B$11,providers!$Q$2:$Q$11),"")</f>
        <v>3.9</v>
      </c>
      <c r="AG1247" s="1">
        <f t="shared" si="19"/>
        <v>45292</v>
      </c>
    </row>
    <row r="1248" spans="1:33" x14ac:dyDescent="0.25">
      <c r="A1248" t="s">
        <v>1492</v>
      </c>
      <c r="B1248" t="s">
        <v>1491</v>
      </c>
      <c r="C1248">
        <v>7890123456</v>
      </c>
      <c r="D1248">
        <v>7890123456</v>
      </c>
      <c r="E1248" s="1">
        <v>45624</v>
      </c>
      <c r="F1248" s="1">
        <v>45624</v>
      </c>
      <c r="G1248" s="1">
        <v>45641</v>
      </c>
      <c r="H1248" t="s">
        <v>28</v>
      </c>
      <c r="I1248">
        <v>11</v>
      </c>
      <c r="J1248" t="s">
        <v>47</v>
      </c>
      <c r="K1248">
        <v>99213</v>
      </c>
      <c r="O1248">
        <v>1</v>
      </c>
      <c r="P1248">
        <v>173.69</v>
      </c>
      <c r="Q1248">
        <v>128.66</v>
      </c>
      <c r="R1248">
        <v>102.93</v>
      </c>
      <c r="S1248">
        <v>25.73</v>
      </c>
      <c r="T1248" t="s">
        <v>30</v>
      </c>
      <c r="X1248" t="s">
        <v>31</v>
      </c>
      <c r="Y1248" t="s">
        <v>32</v>
      </c>
      <c r="Z1248" t="s">
        <v>39</v>
      </c>
      <c r="AA1248" t="str">
        <f>IFERROR(_xlfn.XLOOKUP($J1248,avoidable_ed_reference!$A$2:$A$13,avoidable_ed_reference!$C$2:$C$13),"Not Classified")</f>
        <v>Not Classified</v>
      </c>
      <c r="AB1248" t="str">
        <f>IFERROR(_xlfn.XLOOKUP($B1248,enrollment!$A$2:$A$801,enrollment!$I$2:$I$801),"")</f>
        <v>TN</v>
      </c>
      <c r="AC1248">
        <f>IFERROR(_xlfn.XLOOKUP($B1248,enrollment!$A$2:$A$801,enrollment!$L$2:$L$801),"")</f>
        <v>82</v>
      </c>
      <c r="AD1248" t="str" cm="1">
        <f t="array" ref="AD1248">_xlfn.IFS(AC1248="","Unknown",AC1248&lt;18,"0-17",AC1248&lt;35,"18-34",AC1248&lt;50,"35-49",AC1248&lt;65,"50-64",TRUE,"65+")</f>
        <v>65+</v>
      </c>
      <c r="AE1248">
        <f>IFERROR(_xlfn.XLOOKUP($B1248,enrollment!$A$2:$A$801,enrollment!$O$2:$O$801),"")</f>
        <v>7890123456</v>
      </c>
      <c r="AF1248">
        <f>IFERROR(_xlfn.XLOOKUP($AE1248,providers!$B$2:$B$11,providers!$Q$2:$Q$11),"")</f>
        <v>3.9</v>
      </c>
      <c r="AG1248" s="1">
        <f t="shared" si="19"/>
        <v>45597</v>
      </c>
    </row>
    <row r="1249" spans="1:33" x14ac:dyDescent="0.25">
      <c r="A1249" t="s">
        <v>1493</v>
      </c>
      <c r="B1249" t="s">
        <v>1491</v>
      </c>
      <c r="C1249">
        <v>3456789012</v>
      </c>
      <c r="D1249">
        <v>3456789012</v>
      </c>
      <c r="E1249" s="1">
        <v>45375</v>
      </c>
      <c r="F1249" s="1">
        <v>45375</v>
      </c>
      <c r="G1249" s="1">
        <v>45393</v>
      </c>
      <c r="H1249" t="s">
        <v>67</v>
      </c>
      <c r="I1249">
        <v>21</v>
      </c>
      <c r="J1249" t="s">
        <v>99</v>
      </c>
      <c r="K1249">
        <v>99223</v>
      </c>
      <c r="O1249">
        <v>1</v>
      </c>
      <c r="P1249">
        <v>30657.34</v>
      </c>
      <c r="Q1249">
        <v>19778.93</v>
      </c>
      <c r="R1249">
        <v>15823.14</v>
      </c>
      <c r="S1249">
        <v>3955.79</v>
      </c>
      <c r="T1249" t="s">
        <v>30</v>
      </c>
      <c r="V1249">
        <v>1</v>
      </c>
      <c r="W1249" s="2" t="s">
        <v>68</v>
      </c>
      <c r="X1249" t="s">
        <v>31</v>
      </c>
      <c r="Y1249" t="s">
        <v>32</v>
      </c>
      <c r="Z1249" t="s">
        <v>69</v>
      </c>
      <c r="AA1249" t="str">
        <f>IFERROR(_xlfn.XLOOKUP($J1249,avoidable_ed_reference!$A$2:$A$13,avoidable_ed_reference!$C$2:$C$13),"Not Classified")</f>
        <v>Not Classified</v>
      </c>
      <c r="AB1249" t="str">
        <f>IFERROR(_xlfn.XLOOKUP($B1249,enrollment!$A$2:$A$801,enrollment!$I$2:$I$801),"")</f>
        <v>TN</v>
      </c>
      <c r="AC1249">
        <f>IFERROR(_xlfn.XLOOKUP($B1249,enrollment!$A$2:$A$801,enrollment!$L$2:$L$801),"")</f>
        <v>82</v>
      </c>
      <c r="AD1249" t="str" cm="1">
        <f t="array" ref="AD1249">_xlfn.IFS(AC1249="","Unknown",AC1249&lt;18,"0-17",AC1249&lt;35,"18-34",AC1249&lt;50,"35-49",AC1249&lt;65,"50-64",TRUE,"65+")</f>
        <v>65+</v>
      </c>
      <c r="AE1249">
        <f>IFERROR(_xlfn.XLOOKUP($B1249,enrollment!$A$2:$A$801,enrollment!$O$2:$O$801),"")</f>
        <v>7890123456</v>
      </c>
      <c r="AF1249">
        <f>IFERROR(_xlfn.XLOOKUP($AE1249,providers!$B$2:$B$11,providers!$Q$2:$Q$11),"")</f>
        <v>3.9</v>
      </c>
      <c r="AG1249" s="1">
        <f t="shared" si="19"/>
        <v>45352</v>
      </c>
    </row>
    <row r="1250" spans="1:33" x14ac:dyDescent="0.25">
      <c r="A1250" t="s">
        <v>1494</v>
      </c>
      <c r="B1250" t="s">
        <v>1495</v>
      </c>
      <c r="C1250">
        <v>3456789012</v>
      </c>
      <c r="D1250">
        <v>3456789012</v>
      </c>
      <c r="E1250" s="1">
        <v>45356</v>
      </c>
      <c r="F1250" s="1">
        <v>45356</v>
      </c>
      <c r="G1250" s="1">
        <v>45378</v>
      </c>
      <c r="H1250" t="s">
        <v>67</v>
      </c>
      <c r="I1250">
        <v>21</v>
      </c>
      <c r="J1250" t="s">
        <v>80</v>
      </c>
      <c r="K1250">
        <v>99223</v>
      </c>
      <c r="O1250">
        <v>1</v>
      </c>
      <c r="P1250">
        <v>20993.63</v>
      </c>
      <c r="Q1250">
        <v>13544.28</v>
      </c>
      <c r="R1250">
        <v>10835.42</v>
      </c>
      <c r="S1250">
        <v>2708.86</v>
      </c>
      <c r="T1250" t="s">
        <v>30</v>
      </c>
      <c r="V1250">
        <v>1</v>
      </c>
      <c r="W1250" s="2" t="s">
        <v>68</v>
      </c>
      <c r="X1250" t="s">
        <v>52</v>
      </c>
      <c r="Y1250" t="s">
        <v>44</v>
      </c>
      <c r="Z1250" t="s">
        <v>69</v>
      </c>
      <c r="AA1250" t="str">
        <f>IFERROR(_xlfn.XLOOKUP($J1250,avoidable_ed_reference!$A$2:$A$13,avoidable_ed_reference!$C$2:$C$13),"Not Classified")</f>
        <v>Non-Avoidable</v>
      </c>
      <c r="AB1250" t="str">
        <f>IFERROR(_xlfn.XLOOKUP($B1250,enrollment!$A$2:$A$801,enrollment!$I$2:$I$801),"")</f>
        <v>KY</v>
      </c>
      <c r="AC1250">
        <f>IFERROR(_xlfn.XLOOKUP($B1250,enrollment!$A$2:$A$801,enrollment!$L$2:$L$801),"")</f>
        <v>57</v>
      </c>
      <c r="AD1250" t="str" cm="1">
        <f t="array" ref="AD1250">_xlfn.IFS(AC1250="","Unknown",AC1250&lt;18,"0-17",AC1250&lt;35,"18-34",AC1250&lt;50,"35-49",AC1250&lt;65,"50-64",TRUE,"65+")</f>
        <v>50-64</v>
      </c>
      <c r="AE1250">
        <f>IFERROR(_xlfn.XLOOKUP($B1250,enrollment!$A$2:$A$801,enrollment!$O$2:$O$801),"")</f>
        <v>3456789012</v>
      </c>
      <c r="AF1250">
        <f>IFERROR(_xlfn.XLOOKUP($AE1250,providers!$B$2:$B$11,providers!$Q$2:$Q$11),"")</f>
        <v>4</v>
      </c>
      <c r="AG1250" s="1">
        <f t="shared" si="19"/>
        <v>45352</v>
      </c>
    </row>
    <row r="1251" spans="1:33" x14ac:dyDescent="0.25">
      <c r="A1251" t="s">
        <v>1496</v>
      </c>
      <c r="B1251" t="s">
        <v>1495</v>
      </c>
      <c r="C1251">
        <v>9012345678</v>
      </c>
      <c r="D1251">
        <v>9012345678</v>
      </c>
      <c r="E1251" s="1">
        <v>45414</v>
      </c>
      <c r="F1251" s="1">
        <v>45414</v>
      </c>
      <c r="G1251" s="1">
        <v>45441</v>
      </c>
      <c r="H1251" t="s">
        <v>67</v>
      </c>
      <c r="I1251">
        <v>21</v>
      </c>
      <c r="J1251" t="s">
        <v>80</v>
      </c>
      <c r="K1251">
        <v>99223</v>
      </c>
      <c r="O1251">
        <v>1</v>
      </c>
      <c r="P1251">
        <v>17710.330000000002</v>
      </c>
      <c r="Q1251">
        <v>11426.02</v>
      </c>
      <c r="R1251">
        <v>9140.82</v>
      </c>
      <c r="S1251">
        <v>2285.1999999999998</v>
      </c>
      <c r="T1251" t="s">
        <v>30</v>
      </c>
      <c r="V1251">
        <v>1</v>
      </c>
      <c r="W1251" s="2" t="s">
        <v>68</v>
      </c>
      <c r="X1251" t="s">
        <v>52</v>
      </c>
      <c r="Y1251" t="s">
        <v>44</v>
      </c>
      <c r="Z1251" t="s">
        <v>69</v>
      </c>
      <c r="AA1251" t="str">
        <f>IFERROR(_xlfn.XLOOKUP($J1251,avoidable_ed_reference!$A$2:$A$13,avoidable_ed_reference!$C$2:$C$13),"Not Classified")</f>
        <v>Non-Avoidable</v>
      </c>
      <c r="AB1251" t="str">
        <f>IFERROR(_xlfn.XLOOKUP($B1251,enrollment!$A$2:$A$801,enrollment!$I$2:$I$801),"")</f>
        <v>KY</v>
      </c>
      <c r="AC1251">
        <f>IFERROR(_xlfn.XLOOKUP($B1251,enrollment!$A$2:$A$801,enrollment!$L$2:$L$801),"")</f>
        <v>57</v>
      </c>
      <c r="AD1251" t="str" cm="1">
        <f t="array" ref="AD1251">_xlfn.IFS(AC1251="","Unknown",AC1251&lt;18,"0-17",AC1251&lt;35,"18-34",AC1251&lt;50,"35-49",AC1251&lt;65,"50-64",TRUE,"65+")</f>
        <v>50-64</v>
      </c>
      <c r="AE1251">
        <f>IFERROR(_xlfn.XLOOKUP($B1251,enrollment!$A$2:$A$801,enrollment!$O$2:$O$801),"")</f>
        <v>3456789012</v>
      </c>
      <c r="AF1251">
        <f>IFERROR(_xlfn.XLOOKUP($AE1251,providers!$B$2:$B$11,providers!$Q$2:$Q$11),"")</f>
        <v>4</v>
      </c>
      <c r="AG1251" s="1">
        <f t="shared" si="19"/>
        <v>45413</v>
      </c>
    </row>
    <row r="1252" spans="1:33" x14ac:dyDescent="0.25">
      <c r="A1252" t="s">
        <v>1497</v>
      </c>
      <c r="B1252" t="s">
        <v>1495</v>
      </c>
      <c r="C1252">
        <v>3456789012</v>
      </c>
      <c r="D1252">
        <v>3456789012</v>
      </c>
      <c r="E1252" s="1">
        <v>45570</v>
      </c>
      <c r="F1252" s="1">
        <v>45570</v>
      </c>
      <c r="G1252" s="1">
        <v>45590</v>
      </c>
      <c r="H1252" t="s">
        <v>67</v>
      </c>
      <c r="I1252">
        <v>21</v>
      </c>
      <c r="J1252" t="s">
        <v>80</v>
      </c>
      <c r="K1252">
        <v>99223</v>
      </c>
      <c r="O1252">
        <v>1</v>
      </c>
      <c r="P1252">
        <v>31376.63</v>
      </c>
      <c r="Q1252">
        <v>20242.990000000002</v>
      </c>
      <c r="R1252">
        <v>16194.39</v>
      </c>
      <c r="S1252">
        <v>4048.6</v>
      </c>
      <c r="T1252" t="s">
        <v>30</v>
      </c>
      <c r="V1252">
        <v>1</v>
      </c>
      <c r="W1252" s="2" t="s">
        <v>68</v>
      </c>
      <c r="X1252" t="s">
        <v>52</v>
      </c>
      <c r="Y1252" t="s">
        <v>44</v>
      </c>
      <c r="Z1252" t="s">
        <v>69</v>
      </c>
      <c r="AA1252" t="str">
        <f>IFERROR(_xlfn.XLOOKUP($J1252,avoidable_ed_reference!$A$2:$A$13,avoidable_ed_reference!$C$2:$C$13),"Not Classified")</f>
        <v>Non-Avoidable</v>
      </c>
      <c r="AB1252" t="str">
        <f>IFERROR(_xlfn.XLOOKUP($B1252,enrollment!$A$2:$A$801,enrollment!$I$2:$I$801),"")</f>
        <v>KY</v>
      </c>
      <c r="AC1252">
        <f>IFERROR(_xlfn.XLOOKUP($B1252,enrollment!$A$2:$A$801,enrollment!$L$2:$L$801),"")</f>
        <v>57</v>
      </c>
      <c r="AD1252" t="str" cm="1">
        <f t="array" ref="AD1252">_xlfn.IFS(AC1252="","Unknown",AC1252&lt;18,"0-17",AC1252&lt;35,"18-34",AC1252&lt;50,"35-49",AC1252&lt;65,"50-64",TRUE,"65+")</f>
        <v>50-64</v>
      </c>
      <c r="AE1252">
        <f>IFERROR(_xlfn.XLOOKUP($B1252,enrollment!$A$2:$A$801,enrollment!$O$2:$O$801),"")</f>
        <v>3456789012</v>
      </c>
      <c r="AF1252">
        <f>IFERROR(_xlfn.XLOOKUP($AE1252,providers!$B$2:$B$11,providers!$Q$2:$Q$11),"")</f>
        <v>4</v>
      </c>
      <c r="AG1252" s="1">
        <f t="shared" si="19"/>
        <v>45566</v>
      </c>
    </row>
    <row r="1253" spans="1:33" x14ac:dyDescent="0.25">
      <c r="A1253" t="s">
        <v>1498</v>
      </c>
      <c r="B1253" t="s">
        <v>1495</v>
      </c>
      <c r="C1253">
        <v>3456789012</v>
      </c>
      <c r="D1253">
        <v>3456789012</v>
      </c>
      <c r="E1253" s="1">
        <v>45590</v>
      </c>
      <c r="F1253" s="1">
        <v>45590</v>
      </c>
      <c r="G1253" s="1">
        <v>45609</v>
      </c>
      <c r="H1253" t="s">
        <v>28</v>
      </c>
      <c r="I1253">
        <v>11</v>
      </c>
      <c r="J1253" t="s">
        <v>47</v>
      </c>
      <c r="K1253">
        <v>99213</v>
      </c>
      <c r="O1253">
        <v>1</v>
      </c>
      <c r="P1253">
        <v>226.54</v>
      </c>
      <c r="Q1253">
        <v>167.81</v>
      </c>
      <c r="R1253">
        <v>134.25</v>
      </c>
      <c r="S1253">
        <v>33.56</v>
      </c>
      <c r="T1253" t="s">
        <v>30</v>
      </c>
      <c r="X1253" t="s">
        <v>52</v>
      </c>
      <c r="Y1253" t="s">
        <v>44</v>
      </c>
      <c r="Z1253" t="s">
        <v>39</v>
      </c>
      <c r="AA1253" t="str">
        <f>IFERROR(_xlfn.XLOOKUP($J1253,avoidable_ed_reference!$A$2:$A$13,avoidable_ed_reference!$C$2:$C$13),"Not Classified")</f>
        <v>Not Classified</v>
      </c>
      <c r="AB1253" t="str">
        <f>IFERROR(_xlfn.XLOOKUP($B1253,enrollment!$A$2:$A$801,enrollment!$I$2:$I$801),"")</f>
        <v>KY</v>
      </c>
      <c r="AC1253">
        <f>IFERROR(_xlfn.XLOOKUP($B1253,enrollment!$A$2:$A$801,enrollment!$L$2:$L$801),"")</f>
        <v>57</v>
      </c>
      <c r="AD1253" t="str" cm="1">
        <f t="array" ref="AD1253">_xlfn.IFS(AC1253="","Unknown",AC1253&lt;18,"0-17",AC1253&lt;35,"18-34",AC1253&lt;50,"35-49",AC1253&lt;65,"50-64",TRUE,"65+")</f>
        <v>50-64</v>
      </c>
      <c r="AE1253">
        <f>IFERROR(_xlfn.XLOOKUP($B1253,enrollment!$A$2:$A$801,enrollment!$O$2:$O$801),"")</f>
        <v>3456789012</v>
      </c>
      <c r="AF1253">
        <f>IFERROR(_xlfn.XLOOKUP($AE1253,providers!$B$2:$B$11,providers!$Q$2:$Q$11),"")</f>
        <v>4</v>
      </c>
      <c r="AG1253" s="1">
        <f t="shared" si="19"/>
        <v>45566</v>
      </c>
    </row>
    <row r="1254" spans="1:33" x14ac:dyDescent="0.25">
      <c r="A1254" t="s">
        <v>1499</v>
      </c>
      <c r="B1254" t="s">
        <v>1495</v>
      </c>
      <c r="C1254">
        <v>6789012345</v>
      </c>
      <c r="D1254">
        <v>6789012345</v>
      </c>
      <c r="E1254" s="1">
        <v>45375</v>
      </c>
      <c r="F1254" s="1">
        <v>45375</v>
      </c>
      <c r="G1254" s="1">
        <v>45395</v>
      </c>
      <c r="H1254" t="s">
        <v>59</v>
      </c>
      <c r="J1254" t="s">
        <v>47</v>
      </c>
      <c r="L1254" s="2" t="s">
        <v>82</v>
      </c>
      <c r="M1254" t="s">
        <v>83</v>
      </c>
      <c r="N1254" t="s">
        <v>84</v>
      </c>
      <c r="O1254">
        <v>1</v>
      </c>
      <c r="P1254">
        <v>913.02</v>
      </c>
      <c r="Q1254">
        <v>830.02</v>
      </c>
      <c r="R1254">
        <v>664.02</v>
      </c>
      <c r="S1254">
        <v>166</v>
      </c>
      <c r="T1254" t="s">
        <v>30</v>
      </c>
      <c r="X1254" t="s">
        <v>52</v>
      </c>
      <c r="Y1254" t="s">
        <v>44</v>
      </c>
      <c r="Z1254" t="s">
        <v>64</v>
      </c>
      <c r="AA1254" t="str">
        <f>IFERROR(_xlfn.XLOOKUP($J1254,avoidable_ed_reference!$A$2:$A$13,avoidable_ed_reference!$C$2:$C$13),"Not Classified")</f>
        <v>Not Classified</v>
      </c>
      <c r="AB1254" t="str">
        <f>IFERROR(_xlfn.XLOOKUP($B1254,enrollment!$A$2:$A$801,enrollment!$I$2:$I$801),"")</f>
        <v>KY</v>
      </c>
      <c r="AC1254">
        <f>IFERROR(_xlfn.XLOOKUP($B1254,enrollment!$A$2:$A$801,enrollment!$L$2:$L$801),"")</f>
        <v>57</v>
      </c>
      <c r="AD1254" t="str" cm="1">
        <f t="array" ref="AD1254">_xlfn.IFS(AC1254="","Unknown",AC1254&lt;18,"0-17",AC1254&lt;35,"18-34",AC1254&lt;50,"35-49",AC1254&lt;65,"50-64",TRUE,"65+")</f>
        <v>50-64</v>
      </c>
      <c r="AE1254">
        <f>IFERROR(_xlfn.XLOOKUP($B1254,enrollment!$A$2:$A$801,enrollment!$O$2:$O$801),"")</f>
        <v>3456789012</v>
      </c>
      <c r="AF1254">
        <f>IFERROR(_xlfn.XLOOKUP($AE1254,providers!$B$2:$B$11,providers!$Q$2:$Q$11),"")</f>
        <v>4</v>
      </c>
      <c r="AG1254" s="1">
        <f t="shared" si="19"/>
        <v>45352</v>
      </c>
    </row>
    <row r="1255" spans="1:33" x14ac:dyDescent="0.25">
      <c r="A1255" t="s">
        <v>1500</v>
      </c>
      <c r="B1255" t="s">
        <v>1495</v>
      </c>
      <c r="C1255">
        <v>5678901234</v>
      </c>
      <c r="D1255">
        <v>5678901234</v>
      </c>
      <c r="E1255" s="1">
        <v>45296</v>
      </c>
      <c r="F1255" s="1">
        <v>45296</v>
      </c>
      <c r="G1255" s="1">
        <v>45319</v>
      </c>
      <c r="H1255" t="s">
        <v>28</v>
      </c>
      <c r="I1255">
        <v>20</v>
      </c>
      <c r="J1255" t="s">
        <v>35</v>
      </c>
      <c r="K1255">
        <v>99213</v>
      </c>
      <c r="O1255">
        <v>1</v>
      </c>
      <c r="P1255">
        <v>205.92</v>
      </c>
      <c r="Q1255">
        <v>158.4</v>
      </c>
      <c r="R1255">
        <v>126.72</v>
      </c>
      <c r="S1255">
        <v>31.68</v>
      </c>
      <c r="T1255" t="s">
        <v>30</v>
      </c>
      <c r="X1255" t="s">
        <v>52</v>
      </c>
      <c r="Y1255" t="s">
        <v>44</v>
      </c>
      <c r="Z1255" t="s">
        <v>36</v>
      </c>
      <c r="AA1255" t="str">
        <f>IFERROR(_xlfn.XLOOKUP($J1255,avoidable_ed_reference!$A$2:$A$13,avoidable_ed_reference!$C$2:$C$13),"Not Classified")</f>
        <v>Avoidable</v>
      </c>
      <c r="AB1255" t="str">
        <f>IFERROR(_xlfn.XLOOKUP($B1255,enrollment!$A$2:$A$801,enrollment!$I$2:$I$801),"")</f>
        <v>KY</v>
      </c>
      <c r="AC1255">
        <f>IFERROR(_xlfn.XLOOKUP($B1255,enrollment!$A$2:$A$801,enrollment!$L$2:$L$801),"")</f>
        <v>57</v>
      </c>
      <c r="AD1255" t="str" cm="1">
        <f t="array" ref="AD1255">_xlfn.IFS(AC1255="","Unknown",AC1255&lt;18,"0-17",AC1255&lt;35,"18-34",AC1255&lt;50,"35-49",AC1255&lt;65,"50-64",TRUE,"65+")</f>
        <v>50-64</v>
      </c>
      <c r="AE1255">
        <f>IFERROR(_xlfn.XLOOKUP($B1255,enrollment!$A$2:$A$801,enrollment!$O$2:$O$801),"")</f>
        <v>3456789012</v>
      </c>
      <c r="AF1255">
        <f>IFERROR(_xlfn.XLOOKUP($AE1255,providers!$B$2:$B$11,providers!$Q$2:$Q$11),"")</f>
        <v>4</v>
      </c>
      <c r="AG1255" s="1">
        <f t="shared" si="19"/>
        <v>45292</v>
      </c>
    </row>
    <row r="1256" spans="1:33" x14ac:dyDescent="0.25">
      <c r="A1256" t="s">
        <v>1501</v>
      </c>
      <c r="B1256" t="s">
        <v>1495</v>
      </c>
      <c r="C1256">
        <v>3456789012</v>
      </c>
      <c r="D1256">
        <v>3456789012</v>
      </c>
      <c r="E1256" s="1">
        <v>45520</v>
      </c>
      <c r="F1256" s="1">
        <v>45520</v>
      </c>
      <c r="G1256" s="1">
        <v>45552</v>
      </c>
      <c r="H1256" t="s">
        <v>28</v>
      </c>
      <c r="I1256">
        <v>11</v>
      </c>
      <c r="J1256" t="s">
        <v>47</v>
      </c>
      <c r="K1256">
        <v>99213</v>
      </c>
      <c r="O1256">
        <v>1</v>
      </c>
      <c r="P1256">
        <v>162.19999999999999</v>
      </c>
      <c r="Q1256">
        <v>120.15</v>
      </c>
      <c r="R1256">
        <v>96.12</v>
      </c>
      <c r="S1256">
        <v>24.03</v>
      </c>
      <c r="T1256" t="s">
        <v>30</v>
      </c>
      <c r="X1256" t="s">
        <v>52</v>
      </c>
      <c r="Y1256" t="s">
        <v>44</v>
      </c>
      <c r="Z1256" t="s">
        <v>39</v>
      </c>
      <c r="AA1256" t="str">
        <f>IFERROR(_xlfn.XLOOKUP($J1256,avoidable_ed_reference!$A$2:$A$13,avoidable_ed_reference!$C$2:$C$13),"Not Classified")</f>
        <v>Not Classified</v>
      </c>
      <c r="AB1256" t="str">
        <f>IFERROR(_xlfn.XLOOKUP($B1256,enrollment!$A$2:$A$801,enrollment!$I$2:$I$801),"")</f>
        <v>KY</v>
      </c>
      <c r="AC1256">
        <f>IFERROR(_xlfn.XLOOKUP($B1256,enrollment!$A$2:$A$801,enrollment!$L$2:$L$801),"")</f>
        <v>57</v>
      </c>
      <c r="AD1256" t="str" cm="1">
        <f t="array" ref="AD1256">_xlfn.IFS(AC1256="","Unknown",AC1256&lt;18,"0-17",AC1256&lt;35,"18-34",AC1256&lt;50,"35-49",AC1256&lt;65,"50-64",TRUE,"65+")</f>
        <v>50-64</v>
      </c>
      <c r="AE1256">
        <f>IFERROR(_xlfn.XLOOKUP($B1256,enrollment!$A$2:$A$801,enrollment!$O$2:$O$801),"")</f>
        <v>3456789012</v>
      </c>
      <c r="AF1256">
        <f>IFERROR(_xlfn.XLOOKUP($AE1256,providers!$B$2:$B$11,providers!$Q$2:$Q$11),"")</f>
        <v>4</v>
      </c>
      <c r="AG1256" s="1">
        <f t="shared" si="19"/>
        <v>45505</v>
      </c>
    </row>
    <row r="1257" spans="1:33" x14ac:dyDescent="0.25">
      <c r="A1257" t="s">
        <v>1502</v>
      </c>
      <c r="B1257" t="s">
        <v>1495</v>
      </c>
      <c r="C1257">
        <v>9012345678</v>
      </c>
      <c r="D1257">
        <v>9012345678</v>
      </c>
      <c r="E1257" s="1">
        <v>45538</v>
      </c>
      <c r="F1257" s="1">
        <v>45538</v>
      </c>
      <c r="G1257" s="1">
        <v>45552</v>
      </c>
      <c r="H1257" t="s">
        <v>67</v>
      </c>
      <c r="I1257">
        <v>21</v>
      </c>
      <c r="J1257" t="s">
        <v>42</v>
      </c>
      <c r="K1257">
        <v>99223</v>
      </c>
      <c r="O1257">
        <v>1</v>
      </c>
      <c r="P1257">
        <v>23241.07</v>
      </c>
      <c r="Q1257">
        <v>14994.24</v>
      </c>
      <c r="R1257">
        <v>11995.39</v>
      </c>
      <c r="S1257">
        <v>2998.85</v>
      </c>
      <c r="T1257" t="s">
        <v>30</v>
      </c>
      <c r="V1257">
        <v>1</v>
      </c>
      <c r="W1257" s="2" t="s">
        <v>68</v>
      </c>
      <c r="X1257" t="s">
        <v>52</v>
      </c>
      <c r="Y1257" t="s">
        <v>44</v>
      </c>
      <c r="Z1257" t="s">
        <v>69</v>
      </c>
      <c r="AA1257" t="str">
        <f>IFERROR(_xlfn.XLOOKUP($J1257,avoidable_ed_reference!$A$2:$A$13,avoidable_ed_reference!$C$2:$C$13),"Not Classified")</f>
        <v>Non-Avoidable</v>
      </c>
      <c r="AB1257" t="str">
        <f>IFERROR(_xlfn.XLOOKUP($B1257,enrollment!$A$2:$A$801,enrollment!$I$2:$I$801),"")</f>
        <v>KY</v>
      </c>
      <c r="AC1257">
        <f>IFERROR(_xlfn.XLOOKUP($B1257,enrollment!$A$2:$A$801,enrollment!$L$2:$L$801),"")</f>
        <v>57</v>
      </c>
      <c r="AD1257" t="str" cm="1">
        <f t="array" ref="AD1257">_xlfn.IFS(AC1257="","Unknown",AC1257&lt;18,"0-17",AC1257&lt;35,"18-34",AC1257&lt;50,"35-49",AC1257&lt;65,"50-64",TRUE,"65+")</f>
        <v>50-64</v>
      </c>
      <c r="AE1257">
        <f>IFERROR(_xlfn.XLOOKUP($B1257,enrollment!$A$2:$A$801,enrollment!$O$2:$O$801),"")</f>
        <v>3456789012</v>
      </c>
      <c r="AF1257">
        <f>IFERROR(_xlfn.XLOOKUP($AE1257,providers!$B$2:$B$11,providers!$Q$2:$Q$11),"")</f>
        <v>4</v>
      </c>
      <c r="AG1257" s="1">
        <f t="shared" si="19"/>
        <v>45536</v>
      </c>
    </row>
    <row r="1258" spans="1:33" x14ac:dyDescent="0.25">
      <c r="A1258" t="s">
        <v>1503</v>
      </c>
      <c r="B1258" t="s">
        <v>1495</v>
      </c>
      <c r="C1258">
        <v>3456789012</v>
      </c>
      <c r="D1258">
        <v>3456789012</v>
      </c>
      <c r="E1258" s="1">
        <v>45592</v>
      </c>
      <c r="F1258" s="1">
        <v>45592</v>
      </c>
      <c r="G1258" s="1">
        <v>45622</v>
      </c>
      <c r="H1258" t="s">
        <v>28</v>
      </c>
      <c r="I1258">
        <v>11</v>
      </c>
      <c r="J1258" t="s">
        <v>38</v>
      </c>
      <c r="K1258">
        <v>99213</v>
      </c>
      <c r="O1258">
        <v>1</v>
      </c>
      <c r="P1258">
        <v>222.06</v>
      </c>
      <c r="Q1258">
        <v>164.49</v>
      </c>
      <c r="R1258">
        <v>131.59</v>
      </c>
      <c r="S1258">
        <v>32.9</v>
      </c>
      <c r="T1258" t="s">
        <v>30</v>
      </c>
      <c r="X1258" t="s">
        <v>52</v>
      </c>
      <c r="Y1258" t="s">
        <v>44</v>
      </c>
      <c r="Z1258" t="s">
        <v>39</v>
      </c>
      <c r="AA1258" t="str">
        <f>IFERROR(_xlfn.XLOOKUP($J1258,avoidable_ed_reference!$A$2:$A$13,avoidable_ed_reference!$C$2:$C$13),"Not Classified")</f>
        <v>Not Classified</v>
      </c>
      <c r="AB1258" t="str">
        <f>IFERROR(_xlfn.XLOOKUP($B1258,enrollment!$A$2:$A$801,enrollment!$I$2:$I$801),"")</f>
        <v>KY</v>
      </c>
      <c r="AC1258">
        <f>IFERROR(_xlfn.XLOOKUP($B1258,enrollment!$A$2:$A$801,enrollment!$L$2:$L$801),"")</f>
        <v>57</v>
      </c>
      <c r="AD1258" t="str" cm="1">
        <f t="array" ref="AD1258">_xlfn.IFS(AC1258="","Unknown",AC1258&lt;18,"0-17",AC1258&lt;35,"18-34",AC1258&lt;50,"35-49",AC1258&lt;65,"50-64",TRUE,"65+")</f>
        <v>50-64</v>
      </c>
      <c r="AE1258">
        <f>IFERROR(_xlfn.XLOOKUP($B1258,enrollment!$A$2:$A$801,enrollment!$O$2:$O$801),"")</f>
        <v>3456789012</v>
      </c>
      <c r="AF1258">
        <f>IFERROR(_xlfn.XLOOKUP($AE1258,providers!$B$2:$B$11,providers!$Q$2:$Q$11),"")</f>
        <v>4</v>
      </c>
      <c r="AG1258" s="1">
        <f t="shared" si="19"/>
        <v>45566</v>
      </c>
    </row>
    <row r="1259" spans="1:33" x14ac:dyDescent="0.25">
      <c r="A1259" t="s">
        <v>1504</v>
      </c>
      <c r="B1259" t="s">
        <v>1505</v>
      </c>
      <c r="C1259">
        <v>3456789012</v>
      </c>
      <c r="D1259">
        <v>3456789012</v>
      </c>
      <c r="E1259" s="1">
        <v>45295</v>
      </c>
      <c r="F1259" s="1">
        <v>45295</v>
      </c>
      <c r="G1259" s="1">
        <v>45323</v>
      </c>
      <c r="H1259" t="s">
        <v>67</v>
      </c>
      <c r="I1259">
        <v>21</v>
      </c>
      <c r="J1259" t="s">
        <v>42</v>
      </c>
      <c r="K1259">
        <v>99223</v>
      </c>
      <c r="O1259">
        <v>1</v>
      </c>
      <c r="P1259">
        <v>23543.77</v>
      </c>
      <c r="Q1259">
        <v>15189.53</v>
      </c>
      <c r="R1259">
        <v>12151.62</v>
      </c>
      <c r="S1259">
        <v>3037.91</v>
      </c>
      <c r="T1259" t="s">
        <v>30</v>
      </c>
      <c r="V1259">
        <v>1</v>
      </c>
      <c r="W1259" s="2" t="s">
        <v>68</v>
      </c>
      <c r="X1259" t="s">
        <v>146</v>
      </c>
      <c r="Y1259" t="s">
        <v>147</v>
      </c>
      <c r="Z1259" t="s">
        <v>69</v>
      </c>
      <c r="AA1259" t="str">
        <f>IFERROR(_xlfn.XLOOKUP($J1259,avoidable_ed_reference!$A$2:$A$13,avoidable_ed_reference!$C$2:$C$13),"Not Classified")</f>
        <v>Non-Avoidable</v>
      </c>
      <c r="AB1259" t="str">
        <f>IFERROR(_xlfn.XLOOKUP($B1259,enrollment!$A$2:$A$801,enrollment!$I$2:$I$801),"")</f>
        <v>TN</v>
      </c>
      <c r="AC1259">
        <f>IFERROR(_xlfn.XLOOKUP($B1259,enrollment!$A$2:$A$801,enrollment!$L$2:$L$801),"")</f>
        <v>67</v>
      </c>
      <c r="AD1259" t="str" cm="1">
        <f t="array" ref="AD1259">_xlfn.IFS(AC1259="","Unknown",AC1259&lt;18,"0-17",AC1259&lt;35,"18-34",AC1259&lt;50,"35-49",AC1259&lt;65,"50-64",TRUE,"65+")</f>
        <v>65+</v>
      </c>
      <c r="AE1259">
        <f>IFERROR(_xlfn.XLOOKUP($B1259,enrollment!$A$2:$A$801,enrollment!$O$2:$O$801),"")</f>
        <v>5678901234</v>
      </c>
      <c r="AF1259">
        <f>IFERROR(_xlfn.XLOOKUP($AE1259,providers!$B$2:$B$11,providers!$Q$2:$Q$11),"")</f>
        <v>3.8</v>
      </c>
      <c r="AG1259" s="1">
        <f t="shared" si="19"/>
        <v>45292</v>
      </c>
    </row>
    <row r="1260" spans="1:33" x14ac:dyDescent="0.25">
      <c r="A1260" t="s">
        <v>1506</v>
      </c>
      <c r="B1260" t="s">
        <v>1505</v>
      </c>
      <c r="C1260">
        <v>5678901234</v>
      </c>
      <c r="D1260">
        <v>5678901234</v>
      </c>
      <c r="E1260" s="1">
        <v>45351</v>
      </c>
      <c r="F1260" s="1">
        <v>45351</v>
      </c>
      <c r="G1260" s="1">
        <v>45365</v>
      </c>
      <c r="H1260" t="s">
        <v>28</v>
      </c>
      <c r="I1260">
        <v>11</v>
      </c>
      <c r="J1260" t="s">
        <v>38</v>
      </c>
      <c r="K1260">
        <v>99213</v>
      </c>
      <c r="O1260">
        <v>1</v>
      </c>
      <c r="P1260">
        <v>164.08</v>
      </c>
      <c r="Q1260">
        <v>121.54</v>
      </c>
      <c r="R1260">
        <v>97.23</v>
      </c>
      <c r="S1260">
        <v>24.31</v>
      </c>
      <c r="T1260" t="s">
        <v>30</v>
      </c>
      <c r="X1260" t="s">
        <v>146</v>
      </c>
      <c r="Y1260" t="s">
        <v>147</v>
      </c>
      <c r="Z1260" t="s">
        <v>39</v>
      </c>
      <c r="AA1260" t="str">
        <f>IFERROR(_xlfn.XLOOKUP($J1260,avoidable_ed_reference!$A$2:$A$13,avoidable_ed_reference!$C$2:$C$13),"Not Classified")</f>
        <v>Not Classified</v>
      </c>
      <c r="AB1260" t="str">
        <f>IFERROR(_xlfn.XLOOKUP($B1260,enrollment!$A$2:$A$801,enrollment!$I$2:$I$801),"")</f>
        <v>TN</v>
      </c>
      <c r="AC1260">
        <f>IFERROR(_xlfn.XLOOKUP($B1260,enrollment!$A$2:$A$801,enrollment!$L$2:$L$801),"")</f>
        <v>67</v>
      </c>
      <c r="AD1260" t="str" cm="1">
        <f t="array" ref="AD1260">_xlfn.IFS(AC1260="","Unknown",AC1260&lt;18,"0-17",AC1260&lt;35,"18-34",AC1260&lt;50,"35-49",AC1260&lt;65,"50-64",TRUE,"65+")</f>
        <v>65+</v>
      </c>
      <c r="AE1260">
        <f>IFERROR(_xlfn.XLOOKUP($B1260,enrollment!$A$2:$A$801,enrollment!$O$2:$O$801),"")</f>
        <v>5678901234</v>
      </c>
      <c r="AF1260">
        <f>IFERROR(_xlfn.XLOOKUP($AE1260,providers!$B$2:$B$11,providers!$Q$2:$Q$11),"")</f>
        <v>3.8</v>
      </c>
      <c r="AG1260" s="1">
        <f t="shared" si="19"/>
        <v>45323</v>
      </c>
    </row>
    <row r="1261" spans="1:33" x14ac:dyDescent="0.25">
      <c r="A1261" t="s">
        <v>1507</v>
      </c>
      <c r="B1261" t="s">
        <v>1505</v>
      </c>
      <c r="C1261">
        <v>7890123456</v>
      </c>
      <c r="D1261">
        <v>7890123456</v>
      </c>
      <c r="E1261" s="1">
        <v>45535</v>
      </c>
      <c r="F1261" s="1">
        <v>45535</v>
      </c>
      <c r="G1261" s="1">
        <v>45563</v>
      </c>
      <c r="H1261" t="s">
        <v>28</v>
      </c>
      <c r="I1261">
        <v>22</v>
      </c>
      <c r="J1261" t="s">
        <v>29</v>
      </c>
      <c r="K1261">
        <v>90837</v>
      </c>
      <c r="O1261">
        <v>1</v>
      </c>
      <c r="P1261">
        <v>224.21</v>
      </c>
      <c r="Q1261">
        <v>166.08</v>
      </c>
      <c r="R1261">
        <v>132.86000000000001</v>
      </c>
      <c r="S1261">
        <v>33.22</v>
      </c>
      <c r="T1261" t="s">
        <v>30</v>
      </c>
      <c r="X1261" t="s">
        <v>146</v>
      </c>
      <c r="Y1261" t="s">
        <v>147</v>
      </c>
      <c r="Z1261" t="s">
        <v>33</v>
      </c>
      <c r="AA1261" t="str">
        <f>IFERROR(_xlfn.XLOOKUP($J1261,avoidable_ed_reference!$A$2:$A$13,avoidable_ed_reference!$C$2:$C$13),"Not Classified")</f>
        <v>Potentially Avoidable</v>
      </c>
      <c r="AB1261" t="str">
        <f>IFERROR(_xlfn.XLOOKUP($B1261,enrollment!$A$2:$A$801,enrollment!$I$2:$I$801),"")</f>
        <v>TN</v>
      </c>
      <c r="AC1261">
        <f>IFERROR(_xlfn.XLOOKUP($B1261,enrollment!$A$2:$A$801,enrollment!$L$2:$L$801),"")</f>
        <v>67</v>
      </c>
      <c r="AD1261" t="str" cm="1">
        <f t="array" ref="AD1261">_xlfn.IFS(AC1261="","Unknown",AC1261&lt;18,"0-17",AC1261&lt;35,"18-34",AC1261&lt;50,"35-49",AC1261&lt;65,"50-64",TRUE,"65+")</f>
        <v>65+</v>
      </c>
      <c r="AE1261">
        <f>IFERROR(_xlfn.XLOOKUP($B1261,enrollment!$A$2:$A$801,enrollment!$O$2:$O$801),"")</f>
        <v>5678901234</v>
      </c>
      <c r="AF1261">
        <f>IFERROR(_xlfn.XLOOKUP($AE1261,providers!$B$2:$B$11,providers!$Q$2:$Q$11),"")</f>
        <v>3.8</v>
      </c>
      <c r="AG1261" s="1">
        <f t="shared" si="19"/>
        <v>45505</v>
      </c>
    </row>
    <row r="1262" spans="1:33" x14ac:dyDescent="0.25">
      <c r="A1262" t="s">
        <v>1508</v>
      </c>
      <c r="B1262" t="s">
        <v>1505</v>
      </c>
      <c r="C1262">
        <v>5678901234</v>
      </c>
      <c r="D1262">
        <v>5678901234</v>
      </c>
      <c r="E1262" s="1">
        <v>45410</v>
      </c>
      <c r="F1262" s="1">
        <v>45410</v>
      </c>
      <c r="G1262" s="1">
        <v>45442</v>
      </c>
      <c r="H1262" t="s">
        <v>28</v>
      </c>
      <c r="I1262">
        <v>11</v>
      </c>
      <c r="J1262" t="s">
        <v>38</v>
      </c>
      <c r="K1262">
        <v>99213</v>
      </c>
      <c r="O1262">
        <v>1</v>
      </c>
      <c r="P1262">
        <v>219.09</v>
      </c>
      <c r="Q1262">
        <v>162.29</v>
      </c>
      <c r="R1262">
        <v>129.83000000000001</v>
      </c>
      <c r="S1262">
        <v>32.46</v>
      </c>
      <c r="T1262" t="s">
        <v>30</v>
      </c>
      <c r="X1262" t="s">
        <v>146</v>
      </c>
      <c r="Y1262" t="s">
        <v>147</v>
      </c>
      <c r="Z1262" t="s">
        <v>39</v>
      </c>
      <c r="AA1262" t="str">
        <f>IFERROR(_xlfn.XLOOKUP($J1262,avoidable_ed_reference!$A$2:$A$13,avoidable_ed_reference!$C$2:$C$13),"Not Classified")</f>
        <v>Not Classified</v>
      </c>
      <c r="AB1262" t="str">
        <f>IFERROR(_xlfn.XLOOKUP($B1262,enrollment!$A$2:$A$801,enrollment!$I$2:$I$801),"")</f>
        <v>TN</v>
      </c>
      <c r="AC1262">
        <f>IFERROR(_xlfn.XLOOKUP($B1262,enrollment!$A$2:$A$801,enrollment!$L$2:$L$801),"")</f>
        <v>67</v>
      </c>
      <c r="AD1262" t="str" cm="1">
        <f t="array" ref="AD1262">_xlfn.IFS(AC1262="","Unknown",AC1262&lt;18,"0-17",AC1262&lt;35,"18-34",AC1262&lt;50,"35-49",AC1262&lt;65,"50-64",TRUE,"65+")</f>
        <v>65+</v>
      </c>
      <c r="AE1262">
        <f>IFERROR(_xlfn.XLOOKUP($B1262,enrollment!$A$2:$A$801,enrollment!$O$2:$O$801),"")</f>
        <v>5678901234</v>
      </c>
      <c r="AF1262">
        <f>IFERROR(_xlfn.XLOOKUP($AE1262,providers!$B$2:$B$11,providers!$Q$2:$Q$11),"")</f>
        <v>3.8</v>
      </c>
      <c r="AG1262" s="1">
        <f t="shared" si="19"/>
        <v>45383</v>
      </c>
    </row>
    <row r="1263" spans="1:33" x14ac:dyDescent="0.25">
      <c r="A1263" t="s">
        <v>1509</v>
      </c>
      <c r="B1263" t="s">
        <v>1505</v>
      </c>
      <c r="C1263">
        <v>5678901234</v>
      </c>
      <c r="D1263">
        <v>5678901234</v>
      </c>
      <c r="E1263" s="1">
        <v>45464</v>
      </c>
      <c r="F1263" s="1">
        <v>45464</v>
      </c>
      <c r="G1263" s="1">
        <v>45498</v>
      </c>
      <c r="H1263" t="s">
        <v>28</v>
      </c>
      <c r="I1263">
        <v>11</v>
      </c>
      <c r="J1263" t="s">
        <v>38</v>
      </c>
      <c r="K1263">
        <v>99213</v>
      </c>
      <c r="O1263">
        <v>1</v>
      </c>
      <c r="P1263">
        <v>190.04</v>
      </c>
      <c r="Q1263">
        <v>140.77000000000001</v>
      </c>
      <c r="R1263">
        <v>112.62</v>
      </c>
      <c r="S1263">
        <v>28.15</v>
      </c>
      <c r="T1263" t="s">
        <v>30</v>
      </c>
      <c r="X1263" t="s">
        <v>146</v>
      </c>
      <c r="Y1263" t="s">
        <v>147</v>
      </c>
      <c r="Z1263" t="s">
        <v>39</v>
      </c>
      <c r="AA1263" t="str">
        <f>IFERROR(_xlfn.XLOOKUP($J1263,avoidable_ed_reference!$A$2:$A$13,avoidable_ed_reference!$C$2:$C$13),"Not Classified")</f>
        <v>Not Classified</v>
      </c>
      <c r="AB1263" t="str">
        <f>IFERROR(_xlfn.XLOOKUP($B1263,enrollment!$A$2:$A$801,enrollment!$I$2:$I$801),"")</f>
        <v>TN</v>
      </c>
      <c r="AC1263">
        <f>IFERROR(_xlfn.XLOOKUP($B1263,enrollment!$A$2:$A$801,enrollment!$L$2:$L$801),"")</f>
        <v>67</v>
      </c>
      <c r="AD1263" t="str" cm="1">
        <f t="array" ref="AD1263">_xlfn.IFS(AC1263="","Unknown",AC1263&lt;18,"0-17",AC1263&lt;35,"18-34",AC1263&lt;50,"35-49",AC1263&lt;65,"50-64",TRUE,"65+")</f>
        <v>65+</v>
      </c>
      <c r="AE1263">
        <f>IFERROR(_xlfn.XLOOKUP($B1263,enrollment!$A$2:$A$801,enrollment!$O$2:$O$801),"")</f>
        <v>5678901234</v>
      </c>
      <c r="AF1263">
        <f>IFERROR(_xlfn.XLOOKUP($AE1263,providers!$B$2:$B$11,providers!$Q$2:$Q$11),"")</f>
        <v>3.8</v>
      </c>
      <c r="AG1263" s="1">
        <f t="shared" si="19"/>
        <v>45444</v>
      </c>
    </row>
    <row r="1264" spans="1:33" x14ac:dyDescent="0.25">
      <c r="A1264" t="s">
        <v>1510</v>
      </c>
      <c r="B1264" t="s">
        <v>1505</v>
      </c>
      <c r="C1264">
        <v>5678901234</v>
      </c>
      <c r="D1264">
        <v>5678901234</v>
      </c>
      <c r="E1264" s="1">
        <v>45610</v>
      </c>
      <c r="F1264" s="1">
        <v>45610</v>
      </c>
      <c r="G1264" s="1">
        <v>45627</v>
      </c>
      <c r="H1264" t="s">
        <v>28</v>
      </c>
      <c r="I1264">
        <v>11</v>
      </c>
      <c r="J1264" t="s">
        <v>38</v>
      </c>
      <c r="K1264">
        <v>99213</v>
      </c>
      <c r="O1264">
        <v>1</v>
      </c>
      <c r="P1264">
        <v>227.6</v>
      </c>
      <c r="Q1264">
        <v>168.59</v>
      </c>
      <c r="R1264">
        <v>134.87</v>
      </c>
      <c r="S1264">
        <v>33.72</v>
      </c>
      <c r="T1264" t="s">
        <v>30</v>
      </c>
      <c r="X1264" t="s">
        <v>146</v>
      </c>
      <c r="Y1264" t="s">
        <v>147</v>
      </c>
      <c r="Z1264" t="s">
        <v>39</v>
      </c>
      <c r="AA1264" t="str">
        <f>IFERROR(_xlfn.XLOOKUP($J1264,avoidable_ed_reference!$A$2:$A$13,avoidable_ed_reference!$C$2:$C$13),"Not Classified")</f>
        <v>Not Classified</v>
      </c>
      <c r="AB1264" t="str">
        <f>IFERROR(_xlfn.XLOOKUP($B1264,enrollment!$A$2:$A$801,enrollment!$I$2:$I$801),"")</f>
        <v>TN</v>
      </c>
      <c r="AC1264">
        <f>IFERROR(_xlfn.XLOOKUP($B1264,enrollment!$A$2:$A$801,enrollment!$L$2:$L$801),"")</f>
        <v>67</v>
      </c>
      <c r="AD1264" t="str" cm="1">
        <f t="array" ref="AD1264">_xlfn.IFS(AC1264="","Unknown",AC1264&lt;18,"0-17",AC1264&lt;35,"18-34",AC1264&lt;50,"35-49",AC1264&lt;65,"50-64",TRUE,"65+")</f>
        <v>65+</v>
      </c>
      <c r="AE1264">
        <f>IFERROR(_xlfn.XLOOKUP($B1264,enrollment!$A$2:$A$801,enrollment!$O$2:$O$801),"")</f>
        <v>5678901234</v>
      </c>
      <c r="AF1264">
        <f>IFERROR(_xlfn.XLOOKUP($AE1264,providers!$B$2:$B$11,providers!$Q$2:$Q$11),"")</f>
        <v>3.8</v>
      </c>
      <c r="AG1264" s="1">
        <f t="shared" si="19"/>
        <v>45597</v>
      </c>
    </row>
    <row r="1265" spans="1:33" x14ac:dyDescent="0.25">
      <c r="A1265" t="s">
        <v>1511</v>
      </c>
      <c r="B1265" t="s">
        <v>1505</v>
      </c>
      <c r="C1265">
        <v>2345678901</v>
      </c>
      <c r="D1265">
        <v>2345678901</v>
      </c>
      <c r="E1265" s="1">
        <v>45505</v>
      </c>
      <c r="F1265" s="1">
        <v>45505</v>
      </c>
      <c r="G1265" s="1">
        <v>45537</v>
      </c>
      <c r="H1265" t="s">
        <v>28</v>
      </c>
      <c r="I1265">
        <v>23</v>
      </c>
      <c r="J1265" t="s">
        <v>93</v>
      </c>
      <c r="K1265">
        <v>99284</v>
      </c>
      <c r="O1265">
        <v>1</v>
      </c>
      <c r="P1265">
        <v>2209.3200000000002</v>
      </c>
      <c r="Q1265">
        <v>1227.4000000000001</v>
      </c>
      <c r="R1265">
        <v>981.92</v>
      </c>
      <c r="S1265">
        <v>245.48</v>
      </c>
      <c r="T1265" t="s">
        <v>30</v>
      </c>
      <c r="X1265" t="s">
        <v>146</v>
      </c>
      <c r="Y1265" t="s">
        <v>147</v>
      </c>
      <c r="Z1265" t="s">
        <v>45</v>
      </c>
      <c r="AA1265" t="str">
        <f>IFERROR(_xlfn.XLOOKUP($J1265,avoidable_ed_reference!$A$2:$A$13,avoidable_ed_reference!$C$2:$C$13),"Not Classified")</f>
        <v>Avoidable</v>
      </c>
      <c r="AB1265" t="str">
        <f>IFERROR(_xlfn.XLOOKUP($B1265,enrollment!$A$2:$A$801,enrollment!$I$2:$I$801),"")</f>
        <v>TN</v>
      </c>
      <c r="AC1265">
        <f>IFERROR(_xlfn.XLOOKUP($B1265,enrollment!$A$2:$A$801,enrollment!$L$2:$L$801),"")</f>
        <v>67</v>
      </c>
      <c r="AD1265" t="str" cm="1">
        <f t="array" ref="AD1265">_xlfn.IFS(AC1265="","Unknown",AC1265&lt;18,"0-17",AC1265&lt;35,"18-34",AC1265&lt;50,"35-49",AC1265&lt;65,"50-64",TRUE,"65+")</f>
        <v>65+</v>
      </c>
      <c r="AE1265">
        <f>IFERROR(_xlfn.XLOOKUP($B1265,enrollment!$A$2:$A$801,enrollment!$O$2:$O$801),"")</f>
        <v>5678901234</v>
      </c>
      <c r="AF1265">
        <f>IFERROR(_xlfn.XLOOKUP($AE1265,providers!$B$2:$B$11,providers!$Q$2:$Q$11),"")</f>
        <v>3.8</v>
      </c>
      <c r="AG1265" s="1">
        <f t="shared" si="19"/>
        <v>45505</v>
      </c>
    </row>
    <row r="1266" spans="1:33" x14ac:dyDescent="0.25">
      <c r="A1266" t="s">
        <v>1512</v>
      </c>
      <c r="B1266" t="s">
        <v>1505</v>
      </c>
      <c r="C1266">
        <v>5678901234</v>
      </c>
      <c r="D1266">
        <v>5678901234</v>
      </c>
      <c r="E1266" s="1">
        <v>45307</v>
      </c>
      <c r="F1266" s="1">
        <v>45307</v>
      </c>
      <c r="G1266" s="1">
        <v>45336</v>
      </c>
      <c r="H1266" t="s">
        <v>28</v>
      </c>
      <c r="I1266">
        <v>11</v>
      </c>
      <c r="J1266" t="s">
        <v>35</v>
      </c>
      <c r="K1266">
        <v>99213</v>
      </c>
      <c r="O1266">
        <v>1</v>
      </c>
      <c r="P1266">
        <v>191.71</v>
      </c>
      <c r="Q1266">
        <v>142.01</v>
      </c>
      <c r="R1266">
        <v>113.61</v>
      </c>
      <c r="S1266">
        <v>28.4</v>
      </c>
      <c r="T1266" t="s">
        <v>30</v>
      </c>
      <c r="X1266" t="s">
        <v>146</v>
      </c>
      <c r="Y1266" t="s">
        <v>147</v>
      </c>
      <c r="Z1266" t="s">
        <v>39</v>
      </c>
      <c r="AA1266" t="str">
        <f>IFERROR(_xlfn.XLOOKUP($J1266,avoidable_ed_reference!$A$2:$A$13,avoidable_ed_reference!$C$2:$C$13),"Not Classified")</f>
        <v>Avoidable</v>
      </c>
      <c r="AB1266" t="str">
        <f>IFERROR(_xlfn.XLOOKUP($B1266,enrollment!$A$2:$A$801,enrollment!$I$2:$I$801),"")</f>
        <v>TN</v>
      </c>
      <c r="AC1266">
        <f>IFERROR(_xlfn.XLOOKUP($B1266,enrollment!$A$2:$A$801,enrollment!$L$2:$L$801),"")</f>
        <v>67</v>
      </c>
      <c r="AD1266" t="str" cm="1">
        <f t="array" ref="AD1266">_xlfn.IFS(AC1266="","Unknown",AC1266&lt;18,"0-17",AC1266&lt;35,"18-34",AC1266&lt;50,"35-49",AC1266&lt;65,"50-64",TRUE,"65+")</f>
        <v>65+</v>
      </c>
      <c r="AE1266">
        <f>IFERROR(_xlfn.XLOOKUP($B1266,enrollment!$A$2:$A$801,enrollment!$O$2:$O$801),"")</f>
        <v>5678901234</v>
      </c>
      <c r="AF1266">
        <f>IFERROR(_xlfn.XLOOKUP($AE1266,providers!$B$2:$B$11,providers!$Q$2:$Q$11),"")</f>
        <v>3.8</v>
      </c>
      <c r="AG1266" s="1">
        <f t="shared" si="19"/>
        <v>45292</v>
      </c>
    </row>
    <row r="1267" spans="1:33" x14ac:dyDescent="0.25">
      <c r="A1267" t="s">
        <v>1513</v>
      </c>
      <c r="B1267" t="s">
        <v>1505</v>
      </c>
      <c r="C1267">
        <v>5678901234</v>
      </c>
      <c r="D1267">
        <v>5678901234</v>
      </c>
      <c r="E1267" s="1">
        <v>45577</v>
      </c>
      <c r="F1267" s="1">
        <v>45577</v>
      </c>
      <c r="G1267" s="1">
        <v>45600</v>
      </c>
      <c r="H1267" t="s">
        <v>28</v>
      </c>
      <c r="I1267">
        <v>20</v>
      </c>
      <c r="J1267" t="s">
        <v>35</v>
      </c>
      <c r="K1267">
        <v>99213</v>
      </c>
      <c r="O1267">
        <v>1</v>
      </c>
      <c r="P1267">
        <v>205.63</v>
      </c>
      <c r="Q1267">
        <v>158.18</v>
      </c>
      <c r="R1267">
        <v>126.54</v>
      </c>
      <c r="S1267">
        <v>31.64</v>
      </c>
      <c r="T1267" t="s">
        <v>30</v>
      </c>
      <c r="X1267" t="s">
        <v>146</v>
      </c>
      <c r="Y1267" t="s">
        <v>147</v>
      </c>
      <c r="Z1267" t="s">
        <v>36</v>
      </c>
      <c r="AA1267" t="str">
        <f>IFERROR(_xlfn.XLOOKUP($J1267,avoidable_ed_reference!$A$2:$A$13,avoidable_ed_reference!$C$2:$C$13),"Not Classified")</f>
        <v>Avoidable</v>
      </c>
      <c r="AB1267" t="str">
        <f>IFERROR(_xlfn.XLOOKUP($B1267,enrollment!$A$2:$A$801,enrollment!$I$2:$I$801),"")</f>
        <v>TN</v>
      </c>
      <c r="AC1267">
        <f>IFERROR(_xlfn.XLOOKUP($B1267,enrollment!$A$2:$A$801,enrollment!$L$2:$L$801),"")</f>
        <v>67</v>
      </c>
      <c r="AD1267" t="str" cm="1">
        <f t="array" ref="AD1267">_xlfn.IFS(AC1267="","Unknown",AC1267&lt;18,"0-17",AC1267&lt;35,"18-34",AC1267&lt;50,"35-49",AC1267&lt;65,"50-64",TRUE,"65+")</f>
        <v>65+</v>
      </c>
      <c r="AE1267">
        <f>IFERROR(_xlfn.XLOOKUP($B1267,enrollment!$A$2:$A$801,enrollment!$O$2:$O$801),"")</f>
        <v>5678901234</v>
      </c>
      <c r="AF1267">
        <f>IFERROR(_xlfn.XLOOKUP($AE1267,providers!$B$2:$B$11,providers!$Q$2:$Q$11),"")</f>
        <v>3.8</v>
      </c>
      <c r="AG1267" s="1">
        <f t="shared" si="19"/>
        <v>45566</v>
      </c>
    </row>
    <row r="1268" spans="1:33" x14ac:dyDescent="0.25">
      <c r="A1268" t="s">
        <v>1514</v>
      </c>
      <c r="B1268" t="s">
        <v>1515</v>
      </c>
      <c r="C1268">
        <v>5678901234</v>
      </c>
      <c r="D1268">
        <v>5678901234</v>
      </c>
      <c r="E1268" s="1">
        <v>45593</v>
      </c>
      <c r="F1268" s="1">
        <v>45593</v>
      </c>
      <c r="G1268" s="1">
        <v>45608</v>
      </c>
      <c r="H1268" t="s">
        <v>28</v>
      </c>
      <c r="I1268">
        <v>20</v>
      </c>
      <c r="J1268" t="s">
        <v>35</v>
      </c>
      <c r="K1268">
        <v>99213</v>
      </c>
      <c r="O1268">
        <v>1</v>
      </c>
      <c r="P1268">
        <v>154.44999999999999</v>
      </c>
      <c r="Q1268">
        <v>118.81</v>
      </c>
      <c r="R1268">
        <v>95.05</v>
      </c>
      <c r="S1268">
        <v>23.76</v>
      </c>
      <c r="T1268" t="s">
        <v>30</v>
      </c>
      <c r="X1268" t="s">
        <v>31</v>
      </c>
      <c r="Y1268" t="s">
        <v>32</v>
      </c>
      <c r="Z1268" t="s">
        <v>36</v>
      </c>
      <c r="AA1268" t="str">
        <f>IFERROR(_xlfn.XLOOKUP($J1268,avoidable_ed_reference!$A$2:$A$13,avoidable_ed_reference!$C$2:$C$13),"Not Classified")</f>
        <v>Avoidable</v>
      </c>
      <c r="AB1268" t="str">
        <f>IFERROR(_xlfn.XLOOKUP($B1268,enrollment!$A$2:$A$801,enrollment!$I$2:$I$801),"")</f>
        <v>GA</v>
      </c>
      <c r="AC1268">
        <f>IFERROR(_xlfn.XLOOKUP($B1268,enrollment!$A$2:$A$801,enrollment!$L$2:$L$801),"")</f>
        <v>35</v>
      </c>
      <c r="AD1268" t="str" cm="1">
        <f t="array" ref="AD1268">_xlfn.IFS(AC1268="","Unknown",AC1268&lt;18,"0-17",AC1268&lt;35,"18-34",AC1268&lt;50,"35-49",AC1268&lt;65,"50-64",TRUE,"65+")</f>
        <v>35-49</v>
      </c>
      <c r="AE1268">
        <f>IFERROR(_xlfn.XLOOKUP($B1268,enrollment!$A$2:$A$801,enrollment!$O$2:$O$801),"")</f>
        <v>8901234567</v>
      </c>
      <c r="AF1268">
        <f>IFERROR(_xlfn.XLOOKUP($AE1268,providers!$B$2:$B$11,providers!$Q$2:$Q$11),"")</f>
        <v>3.7</v>
      </c>
      <c r="AG1268" s="1">
        <f t="shared" si="19"/>
        <v>45566</v>
      </c>
    </row>
    <row r="1269" spans="1:33" x14ac:dyDescent="0.25">
      <c r="A1269" t="s">
        <v>1516</v>
      </c>
      <c r="B1269" t="s">
        <v>1515</v>
      </c>
      <c r="C1269">
        <v>5678901234</v>
      </c>
      <c r="D1269">
        <v>5678901234</v>
      </c>
      <c r="E1269" s="1">
        <v>45625</v>
      </c>
      <c r="F1269" s="1">
        <v>45625</v>
      </c>
      <c r="G1269" s="1">
        <v>45639</v>
      </c>
      <c r="H1269" t="s">
        <v>28</v>
      </c>
      <c r="I1269">
        <v>20</v>
      </c>
      <c r="J1269" t="s">
        <v>35</v>
      </c>
      <c r="K1269">
        <v>99213</v>
      </c>
      <c r="O1269">
        <v>1</v>
      </c>
      <c r="P1269">
        <v>145.94</v>
      </c>
      <c r="Q1269">
        <v>112.26</v>
      </c>
      <c r="R1269">
        <v>89.81</v>
      </c>
      <c r="S1269">
        <v>22.45</v>
      </c>
      <c r="T1269" t="s">
        <v>30</v>
      </c>
      <c r="X1269" t="s">
        <v>31</v>
      </c>
      <c r="Y1269" t="s">
        <v>32</v>
      </c>
      <c r="Z1269" t="s">
        <v>36</v>
      </c>
      <c r="AA1269" t="str">
        <f>IFERROR(_xlfn.XLOOKUP($J1269,avoidable_ed_reference!$A$2:$A$13,avoidable_ed_reference!$C$2:$C$13),"Not Classified")</f>
        <v>Avoidable</v>
      </c>
      <c r="AB1269" t="str">
        <f>IFERROR(_xlfn.XLOOKUP($B1269,enrollment!$A$2:$A$801,enrollment!$I$2:$I$801),"")</f>
        <v>GA</v>
      </c>
      <c r="AC1269">
        <f>IFERROR(_xlfn.XLOOKUP($B1269,enrollment!$A$2:$A$801,enrollment!$L$2:$L$801),"")</f>
        <v>35</v>
      </c>
      <c r="AD1269" t="str" cm="1">
        <f t="array" ref="AD1269">_xlfn.IFS(AC1269="","Unknown",AC1269&lt;18,"0-17",AC1269&lt;35,"18-34",AC1269&lt;50,"35-49",AC1269&lt;65,"50-64",TRUE,"65+")</f>
        <v>35-49</v>
      </c>
      <c r="AE1269">
        <f>IFERROR(_xlfn.XLOOKUP($B1269,enrollment!$A$2:$A$801,enrollment!$O$2:$O$801),"")</f>
        <v>8901234567</v>
      </c>
      <c r="AF1269">
        <f>IFERROR(_xlfn.XLOOKUP($AE1269,providers!$B$2:$B$11,providers!$Q$2:$Q$11),"")</f>
        <v>3.7</v>
      </c>
      <c r="AG1269" s="1">
        <f t="shared" si="19"/>
        <v>45597</v>
      </c>
    </row>
    <row r="1270" spans="1:33" x14ac:dyDescent="0.25">
      <c r="A1270" t="s">
        <v>1517</v>
      </c>
      <c r="B1270" t="s">
        <v>1515</v>
      </c>
      <c r="C1270">
        <v>2345678901</v>
      </c>
      <c r="D1270">
        <v>2345678901</v>
      </c>
      <c r="E1270" s="1">
        <v>45488</v>
      </c>
      <c r="F1270" s="1">
        <v>45488</v>
      </c>
      <c r="G1270" s="1">
        <v>45519</v>
      </c>
      <c r="H1270" t="s">
        <v>59</v>
      </c>
      <c r="J1270" t="s">
        <v>47</v>
      </c>
      <c r="L1270" s="2" t="s">
        <v>82</v>
      </c>
      <c r="M1270" t="s">
        <v>83</v>
      </c>
      <c r="N1270" t="s">
        <v>84</v>
      </c>
      <c r="O1270">
        <v>1</v>
      </c>
      <c r="P1270">
        <v>976.5</v>
      </c>
      <c r="Q1270">
        <v>887.73</v>
      </c>
      <c r="R1270">
        <v>710.18</v>
      </c>
      <c r="S1270">
        <v>177.55</v>
      </c>
      <c r="T1270" t="s">
        <v>30</v>
      </c>
      <c r="X1270" t="s">
        <v>31</v>
      </c>
      <c r="Y1270" t="s">
        <v>32</v>
      </c>
      <c r="Z1270" t="s">
        <v>64</v>
      </c>
      <c r="AA1270" t="str">
        <f>IFERROR(_xlfn.XLOOKUP($J1270,avoidable_ed_reference!$A$2:$A$13,avoidable_ed_reference!$C$2:$C$13),"Not Classified")</f>
        <v>Not Classified</v>
      </c>
      <c r="AB1270" t="str">
        <f>IFERROR(_xlfn.XLOOKUP($B1270,enrollment!$A$2:$A$801,enrollment!$I$2:$I$801),"")</f>
        <v>GA</v>
      </c>
      <c r="AC1270">
        <f>IFERROR(_xlfn.XLOOKUP($B1270,enrollment!$A$2:$A$801,enrollment!$L$2:$L$801),"")</f>
        <v>35</v>
      </c>
      <c r="AD1270" t="str" cm="1">
        <f t="array" ref="AD1270">_xlfn.IFS(AC1270="","Unknown",AC1270&lt;18,"0-17",AC1270&lt;35,"18-34",AC1270&lt;50,"35-49",AC1270&lt;65,"50-64",TRUE,"65+")</f>
        <v>35-49</v>
      </c>
      <c r="AE1270">
        <f>IFERROR(_xlfn.XLOOKUP($B1270,enrollment!$A$2:$A$801,enrollment!$O$2:$O$801),"")</f>
        <v>8901234567</v>
      </c>
      <c r="AF1270">
        <f>IFERROR(_xlfn.XLOOKUP($AE1270,providers!$B$2:$B$11,providers!$Q$2:$Q$11),"")</f>
        <v>3.7</v>
      </c>
      <c r="AG1270" s="1">
        <f t="shared" si="19"/>
        <v>45474</v>
      </c>
    </row>
    <row r="1271" spans="1:33" x14ac:dyDescent="0.25">
      <c r="A1271" t="s">
        <v>1518</v>
      </c>
      <c r="B1271" t="s">
        <v>1519</v>
      </c>
      <c r="C1271">
        <v>2345678901</v>
      </c>
      <c r="D1271">
        <v>2345678901</v>
      </c>
      <c r="E1271" s="1">
        <v>45376</v>
      </c>
      <c r="F1271" s="1">
        <v>45376</v>
      </c>
      <c r="G1271" s="1">
        <v>45401</v>
      </c>
      <c r="H1271" t="s">
        <v>59</v>
      </c>
      <c r="J1271" t="s">
        <v>60</v>
      </c>
      <c r="L1271" s="2" t="s">
        <v>106</v>
      </c>
      <c r="M1271" t="s">
        <v>107</v>
      </c>
      <c r="N1271" t="s">
        <v>108</v>
      </c>
      <c r="O1271">
        <v>1</v>
      </c>
      <c r="P1271">
        <v>1193.5899999999999</v>
      </c>
      <c r="Q1271">
        <v>1085.08</v>
      </c>
      <c r="R1271">
        <v>868.06</v>
      </c>
      <c r="S1271">
        <v>217.02</v>
      </c>
      <c r="T1271" t="s">
        <v>30</v>
      </c>
      <c r="X1271" t="s">
        <v>146</v>
      </c>
      <c r="Y1271" t="s">
        <v>147</v>
      </c>
      <c r="Z1271" t="s">
        <v>64</v>
      </c>
      <c r="AA1271" t="str">
        <f>IFERROR(_xlfn.XLOOKUP($J1271,avoidable_ed_reference!$A$2:$A$13,avoidable_ed_reference!$C$2:$C$13),"Not Classified")</f>
        <v>Not Classified</v>
      </c>
      <c r="AB1271" t="str">
        <f>IFERROR(_xlfn.XLOOKUP($B1271,enrollment!$A$2:$A$801,enrollment!$I$2:$I$801),"")</f>
        <v>KY</v>
      </c>
      <c r="AC1271">
        <f>IFERROR(_xlfn.XLOOKUP($B1271,enrollment!$A$2:$A$801,enrollment!$L$2:$L$801),"")</f>
        <v>68</v>
      </c>
      <c r="AD1271" t="str" cm="1">
        <f t="array" ref="AD1271">_xlfn.IFS(AC1271="","Unknown",AC1271&lt;18,"0-17",AC1271&lt;35,"18-34",AC1271&lt;50,"35-49",AC1271&lt;65,"50-64",TRUE,"65+")</f>
        <v>65+</v>
      </c>
      <c r="AE1271">
        <f>IFERROR(_xlfn.XLOOKUP($B1271,enrollment!$A$2:$A$801,enrollment!$O$2:$O$801),"")</f>
        <v>3456789012</v>
      </c>
      <c r="AF1271">
        <f>IFERROR(_xlfn.XLOOKUP($AE1271,providers!$B$2:$B$11,providers!$Q$2:$Q$11),"")</f>
        <v>4</v>
      </c>
      <c r="AG1271" s="1">
        <f t="shared" si="19"/>
        <v>45352</v>
      </c>
    </row>
    <row r="1272" spans="1:33" x14ac:dyDescent="0.25">
      <c r="A1272" t="s">
        <v>1520</v>
      </c>
      <c r="B1272" t="s">
        <v>1519</v>
      </c>
      <c r="C1272">
        <v>3456789012</v>
      </c>
      <c r="D1272">
        <v>3456789012</v>
      </c>
      <c r="E1272" s="1">
        <v>45593</v>
      </c>
      <c r="F1272" s="1">
        <v>45593</v>
      </c>
      <c r="G1272" s="1">
        <v>45614</v>
      </c>
      <c r="H1272" t="s">
        <v>28</v>
      </c>
      <c r="I1272">
        <v>11</v>
      </c>
      <c r="J1272" t="s">
        <v>38</v>
      </c>
      <c r="K1272">
        <v>99213</v>
      </c>
      <c r="O1272">
        <v>1</v>
      </c>
      <c r="P1272">
        <v>199.45</v>
      </c>
      <c r="Q1272">
        <v>147.74</v>
      </c>
      <c r="R1272">
        <v>118.19</v>
      </c>
      <c r="S1272">
        <v>29.55</v>
      </c>
      <c r="T1272" t="s">
        <v>30</v>
      </c>
      <c r="X1272" t="s">
        <v>146</v>
      </c>
      <c r="Y1272" t="s">
        <v>147</v>
      </c>
      <c r="Z1272" t="s">
        <v>39</v>
      </c>
      <c r="AA1272" t="str">
        <f>IFERROR(_xlfn.XLOOKUP($J1272,avoidable_ed_reference!$A$2:$A$13,avoidable_ed_reference!$C$2:$C$13),"Not Classified")</f>
        <v>Not Classified</v>
      </c>
      <c r="AB1272" t="str">
        <f>IFERROR(_xlfn.XLOOKUP($B1272,enrollment!$A$2:$A$801,enrollment!$I$2:$I$801),"")</f>
        <v>KY</v>
      </c>
      <c r="AC1272">
        <f>IFERROR(_xlfn.XLOOKUP($B1272,enrollment!$A$2:$A$801,enrollment!$L$2:$L$801),"")</f>
        <v>68</v>
      </c>
      <c r="AD1272" t="str" cm="1">
        <f t="array" ref="AD1272">_xlfn.IFS(AC1272="","Unknown",AC1272&lt;18,"0-17",AC1272&lt;35,"18-34",AC1272&lt;50,"35-49",AC1272&lt;65,"50-64",TRUE,"65+")</f>
        <v>65+</v>
      </c>
      <c r="AE1272">
        <f>IFERROR(_xlfn.XLOOKUP($B1272,enrollment!$A$2:$A$801,enrollment!$O$2:$O$801),"")</f>
        <v>3456789012</v>
      </c>
      <c r="AF1272">
        <f>IFERROR(_xlfn.XLOOKUP($AE1272,providers!$B$2:$B$11,providers!$Q$2:$Q$11),"")</f>
        <v>4</v>
      </c>
      <c r="AG1272" s="1">
        <f t="shared" si="19"/>
        <v>45566</v>
      </c>
    </row>
    <row r="1273" spans="1:33" x14ac:dyDescent="0.25">
      <c r="A1273" t="s">
        <v>1521</v>
      </c>
      <c r="B1273" t="s">
        <v>1519</v>
      </c>
      <c r="C1273">
        <v>5678901234</v>
      </c>
      <c r="D1273">
        <v>5678901234</v>
      </c>
      <c r="E1273" s="1">
        <v>45338</v>
      </c>
      <c r="F1273" s="1">
        <v>45338</v>
      </c>
      <c r="G1273" s="1">
        <v>45354</v>
      </c>
      <c r="H1273" t="s">
        <v>28</v>
      </c>
      <c r="I1273">
        <v>20</v>
      </c>
      <c r="J1273" t="s">
        <v>35</v>
      </c>
      <c r="K1273">
        <v>99213</v>
      </c>
      <c r="O1273">
        <v>1</v>
      </c>
      <c r="P1273">
        <v>175.19</v>
      </c>
      <c r="Q1273">
        <v>134.76</v>
      </c>
      <c r="R1273">
        <v>107.81</v>
      </c>
      <c r="S1273">
        <v>26.95</v>
      </c>
      <c r="T1273" t="s">
        <v>30</v>
      </c>
      <c r="X1273" t="s">
        <v>146</v>
      </c>
      <c r="Y1273" t="s">
        <v>147</v>
      </c>
      <c r="Z1273" t="s">
        <v>36</v>
      </c>
      <c r="AA1273" t="str">
        <f>IFERROR(_xlfn.XLOOKUP($J1273,avoidable_ed_reference!$A$2:$A$13,avoidable_ed_reference!$C$2:$C$13),"Not Classified")</f>
        <v>Avoidable</v>
      </c>
      <c r="AB1273" t="str">
        <f>IFERROR(_xlfn.XLOOKUP($B1273,enrollment!$A$2:$A$801,enrollment!$I$2:$I$801),"")</f>
        <v>KY</v>
      </c>
      <c r="AC1273">
        <f>IFERROR(_xlfn.XLOOKUP($B1273,enrollment!$A$2:$A$801,enrollment!$L$2:$L$801),"")</f>
        <v>68</v>
      </c>
      <c r="AD1273" t="str" cm="1">
        <f t="array" ref="AD1273">_xlfn.IFS(AC1273="","Unknown",AC1273&lt;18,"0-17",AC1273&lt;35,"18-34",AC1273&lt;50,"35-49",AC1273&lt;65,"50-64",TRUE,"65+")</f>
        <v>65+</v>
      </c>
      <c r="AE1273">
        <f>IFERROR(_xlfn.XLOOKUP($B1273,enrollment!$A$2:$A$801,enrollment!$O$2:$O$801),"")</f>
        <v>3456789012</v>
      </c>
      <c r="AF1273">
        <f>IFERROR(_xlfn.XLOOKUP($AE1273,providers!$B$2:$B$11,providers!$Q$2:$Q$11),"")</f>
        <v>4</v>
      </c>
      <c r="AG1273" s="1">
        <f t="shared" si="19"/>
        <v>45323</v>
      </c>
    </row>
    <row r="1274" spans="1:33" x14ac:dyDescent="0.25">
      <c r="A1274" t="s">
        <v>1522</v>
      </c>
      <c r="B1274" t="s">
        <v>1519</v>
      </c>
      <c r="C1274">
        <v>7890123456</v>
      </c>
      <c r="D1274">
        <v>7890123456</v>
      </c>
      <c r="E1274" s="1">
        <v>45626</v>
      </c>
      <c r="F1274" s="1">
        <v>45626</v>
      </c>
      <c r="G1274" s="1">
        <v>45656</v>
      </c>
      <c r="H1274" t="s">
        <v>59</v>
      </c>
      <c r="J1274" t="s">
        <v>47</v>
      </c>
      <c r="L1274" s="2" t="s">
        <v>151</v>
      </c>
      <c r="M1274" t="s">
        <v>152</v>
      </c>
      <c r="N1274" t="s">
        <v>153</v>
      </c>
      <c r="O1274">
        <v>1</v>
      </c>
      <c r="P1274">
        <v>1217.5999999999999</v>
      </c>
      <c r="Q1274">
        <v>1106.9100000000001</v>
      </c>
      <c r="R1274">
        <v>885.53</v>
      </c>
      <c r="S1274">
        <v>221.38</v>
      </c>
      <c r="T1274" t="s">
        <v>30</v>
      </c>
      <c r="X1274" t="s">
        <v>146</v>
      </c>
      <c r="Y1274" t="s">
        <v>147</v>
      </c>
      <c r="Z1274" t="s">
        <v>64</v>
      </c>
      <c r="AA1274" t="str">
        <f>IFERROR(_xlfn.XLOOKUP($J1274,avoidable_ed_reference!$A$2:$A$13,avoidable_ed_reference!$C$2:$C$13),"Not Classified")</f>
        <v>Not Classified</v>
      </c>
      <c r="AB1274" t="str">
        <f>IFERROR(_xlfn.XLOOKUP($B1274,enrollment!$A$2:$A$801,enrollment!$I$2:$I$801),"")</f>
        <v>KY</v>
      </c>
      <c r="AC1274">
        <f>IFERROR(_xlfn.XLOOKUP($B1274,enrollment!$A$2:$A$801,enrollment!$L$2:$L$801),"")</f>
        <v>68</v>
      </c>
      <c r="AD1274" t="str" cm="1">
        <f t="array" ref="AD1274">_xlfn.IFS(AC1274="","Unknown",AC1274&lt;18,"0-17",AC1274&lt;35,"18-34",AC1274&lt;50,"35-49",AC1274&lt;65,"50-64",TRUE,"65+")</f>
        <v>65+</v>
      </c>
      <c r="AE1274">
        <f>IFERROR(_xlfn.XLOOKUP($B1274,enrollment!$A$2:$A$801,enrollment!$O$2:$O$801),"")</f>
        <v>3456789012</v>
      </c>
      <c r="AF1274">
        <f>IFERROR(_xlfn.XLOOKUP($AE1274,providers!$B$2:$B$11,providers!$Q$2:$Q$11),"")</f>
        <v>4</v>
      </c>
      <c r="AG1274" s="1">
        <f t="shared" si="19"/>
        <v>45597</v>
      </c>
    </row>
    <row r="1275" spans="1:33" x14ac:dyDescent="0.25">
      <c r="A1275" t="s">
        <v>1523</v>
      </c>
      <c r="B1275" t="s">
        <v>1519</v>
      </c>
      <c r="C1275">
        <v>7890123456</v>
      </c>
      <c r="D1275">
        <v>7890123456</v>
      </c>
      <c r="E1275" s="1">
        <v>45651</v>
      </c>
      <c r="F1275" s="1">
        <v>45651</v>
      </c>
      <c r="G1275" s="1">
        <v>45681</v>
      </c>
      <c r="H1275" t="s">
        <v>28</v>
      </c>
      <c r="I1275">
        <v>23</v>
      </c>
      <c r="J1275" t="s">
        <v>93</v>
      </c>
      <c r="K1275">
        <v>99284</v>
      </c>
      <c r="O1275">
        <v>1</v>
      </c>
      <c r="P1275">
        <v>2371.61</v>
      </c>
      <c r="Q1275">
        <v>1317.56</v>
      </c>
      <c r="R1275">
        <v>1054.05</v>
      </c>
      <c r="S1275">
        <v>263.51</v>
      </c>
      <c r="T1275" t="s">
        <v>30</v>
      </c>
      <c r="X1275" t="s">
        <v>146</v>
      </c>
      <c r="Y1275" t="s">
        <v>147</v>
      </c>
      <c r="Z1275" t="s">
        <v>45</v>
      </c>
      <c r="AA1275" t="str">
        <f>IFERROR(_xlfn.XLOOKUP($J1275,avoidable_ed_reference!$A$2:$A$13,avoidable_ed_reference!$C$2:$C$13),"Not Classified")</f>
        <v>Avoidable</v>
      </c>
      <c r="AB1275" t="str">
        <f>IFERROR(_xlfn.XLOOKUP($B1275,enrollment!$A$2:$A$801,enrollment!$I$2:$I$801),"")</f>
        <v>KY</v>
      </c>
      <c r="AC1275">
        <f>IFERROR(_xlfn.XLOOKUP($B1275,enrollment!$A$2:$A$801,enrollment!$L$2:$L$801),"")</f>
        <v>68</v>
      </c>
      <c r="AD1275" t="str" cm="1">
        <f t="array" ref="AD1275">_xlfn.IFS(AC1275="","Unknown",AC1275&lt;18,"0-17",AC1275&lt;35,"18-34",AC1275&lt;50,"35-49",AC1275&lt;65,"50-64",TRUE,"65+")</f>
        <v>65+</v>
      </c>
      <c r="AE1275">
        <f>IFERROR(_xlfn.XLOOKUP($B1275,enrollment!$A$2:$A$801,enrollment!$O$2:$O$801),"")</f>
        <v>3456789012</v>
      </c>
      <c r="AF1275">
        <f>IFERROR(_xlfn.XLOOKUP($AE1275,providers!$B$2:$B$11,providers!$Q$2:$Q$11),"")</f>
        <v>4</v>
      </c>
      <c r="AG1275" s="1">
        <f t="shared" si="19"/>
        <v>45627</v>
      </c>
    </row>
    <row r="1276" spans="1:33" x14ac:dyDescent="0.25">
      <c r="A1276" t="s">
        <v>1524</v>
      </c>
      <c r="B1276" t="s">
        <v>1525</v>
      </c>
      <c r="C1276">
        <v>6789012345</v>
      </c>
      <c r="D1276">
        <v>6789012345</v>
      </c>
      <c r="E1276" s="1">
        <v>45588</v>
      </c>
      <c r="F1276" s="1">
        <v>45588</v>
      </c>
      <c r="G1276" s="1">
        <v>45619</v>
      </c>
      <c r="H1276" t="s">
        <v>59</v>
      </c>
      <c r="J1276" t="s">
        <v>60</v>
      </c>
      <c r="L1276" s="2" t="s">
        <v>106</v>
      </c>
      <c r="M1276" t="s">
        <v>107</v>
      </c>
      <c r="N1276" t="s">
        <v>108</v>
      </c>
      <c r="O1276">
        <v>1</v>
      </c>
      <c r="P1276">
        <v>1048.3800000000001</v>
      </c>
      <c r="Q1276">
        <v>953.07</v>
      </c>
      <c r="R1276">
        <v>762.46</v>
      </c>
      <c r="S1276">
        <v>190.61</v>
      </c>
      <c r="T1276" t="s">
        <v>30</v>
      </c>
      <c r="X1276" t="s">
        <v>31</v>
      </c>
      <c r="Y1276" t="s">
        <v>32</v>
      </c>
      <c r="Z1276" t="s">
        <v>64</v>
      </c>
      <c r="AA1276" t="str">
        <f>IFERROR(_xlfn.XLOOKUP($J1276,avoidable_ed_reference!$A$2:$A$13,avoidable_ed_reference!$C$2:$C$13),"Not Classified")</f>
        <v>Not Classified</v>
      </c>
      <c r="AB1276" t="str">
        <f>IFERROR(_xlfn.XLOOKUP($B1276,enrollment!$A$2:$A$801,enrollment!$I$2:$I$801),"")</f>
        <v>KY</v>
      </c>
      <c r="AC1276">
        <f>IFERROR(_xlfn.XLOOKUP($B1276,enrollment!$A$2:$A$801,enrollment!$L$2:$L$801),"")</f>
        <v>22</v>
      </c>
      <c r="AD1276" t="str" cm="1">
        <f t="array" ref="AD1276">_xlfn.IFS(AC1276="","Unknown",AC1276&lt;18,"0-17",AC1276&lt;35,"18-34",AC1276&lt;50,"35-49",AC1276&lt;65,"50-64",TRUE,"65+")</f>
        <v>18-34</v>
      </c>
      <c r="AE1276">
        <f>IFERROR(_xlfn.XLOOKUP($B1276,enrollment!$A$2:$A$801,enrollment!$O$2:$O$801),"")</f>
        <v>9012345678</v>
      </c>
      <c r="AF1276">
        <f>IFERROR(_xlfn.XLOOKUP($AE1276,providers!$B$2:$B$11,providers!$Q$2:$Q$11),"")</f>
        <v>4.3</v>
      </c>
      <c r="AG1276" s="1">
        <f t="shared" si="19"/>
        <v>45566</v>
      </c>
    </row>
    <row r="1277" spans="1:33" x14ac:dyDescent="0.25">
      <c r="A1277" t="s">
        <v>1526</v>
      </c>
      <c r="B1277" t="s">
        <v>1525</v>
      </c>
      <c r="C1277">
        <v>9012345678</v>
      </c>
      <c r="D1277">
        <v>9012345678</v>
      </c>
      <c r="E1277" s="1">
        <v>45399</v>
      </c>
      <c r="F1277" s="1">
        <v>45399</v>
      </c>
      <c r="G1277" s="1">
        <v>45420</v>
      </c>
      <c r="H1277" t="s">
        <v>28</v>
      </c>
      <c r="I1277">
        <v>11</v>
      </c>
      <c r="J1277" t="s">
        <v>38</v>
      </c>
      <c r="K1277">
        <v>99213</v>
      </c>
      <c r="O1277">
        <v>1</v>
      </c>
      <c r="P1277">
        <v>240</v>
      </c>
      <c r="Q1277">
        <v>177.78</v>
      </c>
      <c r="R1277">
        <v>142.22</v>
      </c>
      <c r="S1277">
        <v>35.56</v>
      </c>
      <c r="T1277" t="s">
        <v>30</v>
      </c>
      <c r="X1277" t="s">
        <v>31</v>
      </c>
      <c r="Y1277" t="s">
        <v>32</v>
      </c>
      <c r="Z1277" t="s">
        <v>39</v>
      </c>
      <c r="AA1277" t="str">
        <f>IFERROR(_xlfn.XLOOKUP($J1277,avoidable_ed_reference!$A$2:$A$13,avoidable_ed_reference!$C$2:$C$13),"Not Classified")</f>
        <v>Not Classified</v>
      </c>
      <c r="AB1277" t="str">
        <f>IFERROR(_xlfn.XLOOKUP($B1277,enrollment!$A$2:$A$801,enrollment!$I$2:$I$801),"")</f>
        <v>KY</v>
      </c>
      <c r="AC1277">
        <f>IFERROR(_xlfn.XLOOKUP($B1277,enrollment!$A$2:$A$801,enrollment!$L$2:$L$801),"")</f>
        <v>22</v>
      </c>
      <c r="AD1277" t="str" cm="1">
        <f t="array" ref="AD1277">_xlfn.IFS(AC1277="","Unknown",AC1277&lt;18,"0-17",AC1277&lt;35,"18-34",AC1277&lt;50,"35-49",AC1277&lt;65,"50-64",TRUE,"65+")</f>
        <v>18-34</v>
      </c>
      <c r="AE1277">
        <f>IFERROR(_xlfn.XLOOKUP($B1277,enrollment!$A$2:$A$801,enrollment!$O$2:$O$801),"")</f>
        <v>9012345678</v>
      </c>
      <c r="AF1277">
        <f>IFERROR(_xlfn.XLOOKUP($AE1277,providers!$B$2:$B$11,providers!$Q$2:$Q$11),"")</f>
        <v>4.3</v>
      </c>
      <c r="AG1277" s="1">
        <f t="shared" si="19"/>
        <v>45383</v>
      </c>
    </row>
    <row r="1278" spans="1:33" x14ac:dyDescent="0.25">
      <c r="A1278" t="s">
        <v>1527</v>
      </c>
      <c r="B1278" t="s">
        <v>1525</v>
      </c>
      <c r="C1278">
        <v>8901234567</v>
      </c>
      <c r="D1278">
        <v>8901234567</v>
      </c>
      <c r="E1278" s="1">
        <v>45574</v>
      </c>
      <c r="F1278" s="1">
        <v>45574</v>
      </c>
      <c r="G1278" s="1">
        <v>45606</v>
      </c>
      <c r="H1278" t="s">
        <v>59</v>
      </c>
      <c r="J1278" t="s">
        <v>47</v>
      </c>
      <c r="L1278" s="2" t="s">
        <v>151</v>
      </c>
      <c r="M1278" t="s">
        <v>152</v>
      </c>
      <c r="N1278" t="s">
        <v>153</v>
      </c>
      <c r="O1278">
        <v>1</v>
      </c>
      <c r="P1278">
        <v>1258.6600000000001</v>
      </c>
      <c r="Q1278">
        <v>1144.24</v>
      </c>
      <c r="R1278">
        <v>915.39</v>
      </c>
      <c r="S1278">
        <v>228.85</v>
      </c>
      <c r="T1278" t="s">
        <v>30</v>
      </c>
      <c r="X1278" t="s">
        <v>31</v>
      </c>
      <c r="Y1278" t="s">
        <v>32</v>
      </c>
      <c r="Z1278" t="s">
        <v>64</v>
      </c>
      <c r="AA1278" t="str">
        <f>IFERROR(_xlfn.XLOOKUP($J1278,avoidable_ed_reference!$A$2:$A$13,avoidable_ed_reference!$C$2:$C$13),"Not Classified")</f>
        <v>Not Classified</v>
      </c>
      <c r="AB1278" t="str">
        <f>IFERROR(_xlfn.XLOOKUP($B1278,enrollment!$A$2:$A$801,enrollment!$I$2:$I$801),"")</f>
        <v>KY</v>
      </c>
      <c r="AC1278">
        <f>IFERROR(_xlfn.XLOOKUP($B1278,enrollment!$A$2:$A$801,enrollment!$L$2:$L$801),"")</f>
        <v>22</v>
      </c>
      <c r="AD1278" t="str" cm="1">
        <f t="array" ref="AD1278">_xlfn.IFS(AC1278="","Unknown",AC1278&lt;18,"0-17",AC1278&lt;35,"18-34",AC1278&lt;50,"35-49",AC1278&lt;65,"50-64",TRUE,"65+")</f>
        <v>18-34</v>
      </c>
      <c r="AE1278">
        <f>IFERROR(_xlfn.XLOOKUP($B1278,enrollment!$A$2:$A$801,enrollment!$O$2:$O$801),"")</f>
        <v>9012345678</v>
      </c>
      <c r="AF1278">
        <f>IFERROR(_xlfn.XLOOKUP($AE1278,providers!$B$2:$B$11,providers!$Q$2:$Q$11),"")</f>
        <v>4.3</v>
      </c>
      <c r="AG1278" s="1">
        <f t="shared" si="19"/>
        <v>45566</v>
      </c>
    </row>
    <row r="1279" spans="1:33" x14ac:dyDescent="0.25">
      <c r="A1279" t="s">
        <v>1528</v>
      </c>
      <c r="B1279" t="s">
        <v>1525</v>
      </c>
      <c r="C1279">
        <v>9012345678</v>
      </c>
      <c r="D1279">
        <v>9012345678</v>
      </c>
      <c r="E1279" s="1">
        <v>45637</v>
      </c>
      <c r="F1279" s="1">
        <v>45637</v>
      </c>
      <c r="G1279" s="1">
        <v>45659</v>
      </c>
      <c r="H1279" t="s">
        <v>28</v>
      </c>
      <c r="I1279">
        <v>11</v>
      </c>
      <c r="J1279" t="s">
        <v>47</v>
      </c>
      <c r="K1279">
        <v>99213</v>
      </c>
      <c r="O1279">
        <v>1</v>
      </c>
      <c r="P1279">
        <v>222.67</v>
      </c>
      <c r="Q1279">
        <v>164.94</v>
      </c>
      <c r="R1279">
        <v>131.94999999999999</v>
      </c>
      <c r="S1279">
        <v>32.99</v>
      </c>
      <c r="T1279" t="s">
        <v>30</v>
      </c>
      <c r="X1279" t="s">
        <v>31</v>
      </c>
      <c r="Y1279" t="s">
        <v>32</v>
      </c>
      <c r="Z1279" t="s">
        <v>39</v>
      </c>
      <c r="AA1279" t="str">
        <f>IFERROR(_xlfn.XLOOKUP($J1279,avoidable_ed_reference!$A$2:$A$13,avoidable_ed_reference!$C$2:$C$13),"Not Classified")</f>
        <v>Not Classified</v>
      </c>
      <c r="AB1279" t="str">
        <f>IFERROR(_xlfn.XLOOKUP($B1279,enrollment!$A$2:$A$801,enrollment!$I$2:$I$801),"")</f>
        <v>KY</v>
      </c>
      <c r="AC1279">
        <f>IFERROR(_xlfn.XLOOKUP($B1279,enrollment!$A$2:$A$801,enrollment!$L$2:$L$801),"")</f>
        <v>22</v>
      </c>
      <c r="AD1279" t="str" cm="1">
        <f t="array" ref="AD1279">_xlfn.IFS(AC1279="","Unknown",AC1279&lt;18,"0-17",AC1279&lt;35,"18-34",AC1279&lt;50,"35-49",AC1279&lt;65,"50-64",TRUE,"65+")</f>
        <v>18-34</v>
      </c>
      <c r="AE1279">
        <f>IFERROR(_xlfn.XLOOKUP($B1279,enrollment!$A$2:$A$801,enrollment!$O$2:$O$801),"")</f>
        <v>9012345678</v>
      </c>
      <c r="AF1279">
        <f>IFERROR(_xlfn.XLOOKUP($AE1279,providers!$B$2:$B$11,providers!$Q$2:$Q$11),"")</f>
        <v>4.3</v>
      </c>
      <c r="AG1279" s="1">
        <f t="shared" si="19"/>
        <v>45627</v>
      </c>
    </row>
    <row r="1280" spans="1:33" x14ac:dyDescent="0.25">
      <c r="A1280" t="s">
        <v>1529</v>
      </c>
      <c r="B1280" t="s">
        <v>1525</v>
      </c>
      <c r="C1280">
        <v>7890123456</v>
      </c>
      <c r="D1280">
        <v>7890123456</v>
      </c>
      <c r="E1280" s="1">
        <v>45458</v>
      </c>
      <c r="F1280" s="1">
        <v>45458</v>
      </c>
      <c r="G1280" s="1">
        <v>45490</v>
      </c>
      <c r="H1280" t="s">
        <v>28</v>
      </c>
      <c r="I1280">
        <v>23</v>
      </c>
      <c r="J1280" t="s">
        <v>55</v>
      </c>
      <c r="K1280">
        <v>99284</v>
      </c>
      <c r="O1280">
        <v>1</v>
      </c>
      <c r="P1280">
        <v>2172.1</v>
      </c>
      <c r="Q1280">
        <v>1206.72</v>
      </c>
      <c r="R1280">
        <v>965.38</v>
      </c>
      <c r="S1280">
        <v>241.34</v>
      </c>
      <c r="T1280" t="s">
        <v>30</v>
      </c>
      <c r="X1280" t="s">
        <v>31</v>
      </c>
      <c r="Y1280" t="s">
        <v>32</v>
      </c>
      <c r="Z1280" t="s">
        <v>45</v>
      </c>
      <c r="AA1280" t="str">
        <f>IFERROR(_xlfn.XLOOKUP($J1280,avoidable_ed_reference!$A$2:$A$13,avoidable_ed_reference!$C$2:$C$13),"Not Classified")</f>
        <v>Potentially Avoidable</v>
      </c>
      <c r="AB1280" t="str">
        <f>IFERROR(_xlfn.XLOOKUP($B1280,enrollment!$A$2:$A$801,enrollment!$I$2:$I$801),"")</f>
        <v>KY</v>
      </c>
      <c r="AC1280">
        <f>IFERROR(_xlfn.XLOOKUP($B1280,enrollment!$A$2:$A$801,enrollment!$L$2:$L$801),"")</f>
        <v>22</v>
      </c>
      <c r="AD1280" t="str" cm="1">
        <f t="array" ref="AD1280">_xlfn.IFS(AC1280="","Unknown",AC1280&lt;18,"0-17",AC1280&lt;35,"18-34",AC1280&lt;50,"35-49",AC1280&lt;65,"50-64",TRUE,"65+")</f>
        <v>18-34</v>
      </c>
      <c r="AE1280">
        <f>IFERROR(_xlfn.XLOOKUP($B1280,enrollment!$A$2:$A$801,enrollment!$O$2:$O$801),"")</f>
        <v>9012345678</v>
      </c>
      <c r="AF1280">
        <f>IFERROR(_xlfn.XLOOKUP($AE1280,providers!$B$2:$B$11,providers!$Q$2:$Q$11),"")</f>
        <v>4.3</v>
      </c>
      <c r="AG1280" s="1">
        <f t="shared" si="19"/>
        <v>45444</v>
      </c>
    </row>
    <row r="1281" spans="1:33" x14ac:dyDescent="0.25">
      <c r="A1281" t="s">
        <v>1530</v>
      </c>
      <c r="B1281" t="s">
        <v>1525</v>
      </c>
      <c r="C1281">
        <v>6789012345</v>
      </c>
      <c r="D1281">
        <v>6789012345</v>
      </c>
      <c r="E1281" s="1">
        <v>45316</v>
      </c>
      <c r="F1281" s="1">
        <v>45316</v>
      </c>
      <c r="G1281" s="1">
        <v>45342</v>
      </c>
      <c r="H1281" t="s">
        <v>59</v>
      </c>
      <c r="J1281" t="s">
        <v>47</v>
      </c>
      <c r="L1281" s="2" t="s">
        <v>82</v>
      </c>
      <c r="M1281" t="s">
        <v>83</v>
      </c>
      <c r="N1281" t="s">
        <v>84</v>
      </c>
      <c r="O1281">
        <v>1</v>
      </c>
      <c r="P1281">
        <v>863.16</v>
      </c>
      <c r="Q1281">
        <v>784.69</v>
      </c>
      <c r="R1281">
        <v>627.75</v>
      </c>
      <c r="S1281">
        <v>156.94</v>
      </c>
      <c r="T1281" t="s">
        <v>30</v>
      </c>
      <c r="X1281" t="s">
        <v>31</v>
      </c>
      <c r="Y1281" t="s">
        <v>32</v>
      </c>
      <c r="Z1281" t="s">
        <v>64</v>
      </c>
      <c r="AA1281" t="str">
        <f>IFERROR(_xlfn.XLOOKUP($J1281,avoidable_ed_reference!$A$2:$A$13,avoidable_ed_reference!$C$2:$C$13),"Not Classified")</f>
        <v>Not Classified</v>
      </c>
      <c r="AB1281" t="str">
        <f>IFERROR(_xlfn.XLOOKUP($B1281,enrollment!$A$2:$A$801,enrollment!$I$2:$I$801),"")</f>
        <v>KY</v>
      </c>
      <c r="AC1281">
        <f>IFERROR(_xlfn.XLOOKUP($B1281,enrollment!$A$2:$A$801,enrollment!$L$2:$L$801),"")</f>
        <v>22</v>
      </c>
      <c r="AD1281" t="str" cm="1">
        <f t="array" ref="AD1281">_xlfn.IFS(AC1281="","Unknown",AC1281&lt;18,"0-17",AC1281&lt;35,"18-34",AC1281&lt;50,"35-49",AC1281&lt;65,"50-64",TRUE,"65+")</f>
        <v>18-34</v>
      </c>
      <c r="AE1281">
        <f>IFERROR(_xlfn.XLOOKUP($B1281,enrollment!$A$2:$A$801,enrollment!$O$2:$O$801),"")</f>
        <v>9012345678</v>
      </c>
      <c r="AF1281">
        <f>IFERROR(_xlfn.XLOOKUP($AE1281,providers!$B$2:$B$11,providers!$Q$2:$Q$11),"")</f>
        <v>4.3</v>
      </c>
      <c r="AG1281" s="1">
        <f t="shared" si="19"/>
        <v>45292</v>
      </c>
    </row>
    <row r="1282" spans="1:33" x14ac:dyDescent="0.25">
      <c r="A1282" t="s">
        <v>1531</v>
      </c>
      <c r="B1282" t="s">
        <v>1525</v>
      </c>
      <c r="C1282">
        <v>9012345678</v>
      </c>
      <c r="D1282">
        <v>9012345678</v>
      </c>
      <c r="E1282" s="1">
        <v>45548</v>
      </c>
      <c r="F1282" s="1">
        <v>45548</v>
      </c>
      <c r="G1282" s="1">
        <v>45575</v>
      </c>
      <c r="H1282" t="s">
        <v>28</v>
      </c>
      <c r="I1282">
        <v>11</v>
      </c>
      <c r="J1282" t="s">
        <v>35</v>
      </c>
      <c r="K1282">
        <v>99213</v>
      </c>
      <c r="O1282">
        <v>1</v>
      </c>
      <c r="P1282">
        <v>208.71</v>
      </c>
      <c r="Q1282">
        <v>154.6</v>
      </c>
      <c r="R1282">
        <v>123.68</v>
      </c>
      <c r="S1282">
        <v>30.92</v>
      </c>
      <c r="T1282" t="s">
        <v>30</v>
      </c>
      <c r="X1282" t="s">
        <v>31</v>
      </c>
      <c r="Y1282" t="s">
        <v>32</v>
      </c>
      <c r="Z1282" t="s">
        <v>39</v>
      </c>
      <c r="AA1282" t="str">
        <f>IFERROR(_xlfn.XLOOKUP($J1282,avoidable_ed_reference!$A$2:$A$13,avoidable_ed_reference!$C$2:$C$13),"Not Classified")</f>
        <v>Avoidable</v>
      </c>
      <c r="AB1282" t="str">
        <f>IFERROR(_xlfn.XLOOKUP($B1282,enrollment!$A$2:$A$801,enrollment!$I$2:$I$801),"")</f>
        <v>KY</v>
      </c>
      <c r="AC1282">
        <f>IFERROR(_xlfn.XLOOKUP($B1282,enrollment!$A$2:$A$801,enrollment!$L$2:$L$801),"")</f>
        <v>22</v>
      </c>
      <c r="AD1282" t="str" cm="1">
        <f t="array" ref="AD1282">_xlfn.IFS(AC1282="","Unknown",AC1282&lt;18,"0-17",AC1282&lt;35,"18-34",AC1282&lt;50,"35-49",AC1282&lt;65,"50-64",TRUE,"65+")</f>
        <v>18-34</v>
      </c>
      <c r="AE1282">
        <f>IFERROR(_xlfn.XLOOKUP($B1282,enrollment!$A$2:$A$801,enrollment!$O$2:$O$801),"")</f>
        <v>9012345678</v>
      </c>
      <c r="AF1282">
        <f>IFERROR(_xlfn.XLOOKUP($AE1282,providers!$B$2:$B$11,providers!$Q$2:$Q$11),"")</f>
        <v>4.3</v>
      </c>
      <c r="AG1282" s="1">
        <f t="shared" si="19"/>
        <v>45536</v>
      </c>
    </row>
    <row r="1283" spans="1:33" x14ac:dyDescent="0.25">
      <c r="A1283" t="s">
        <v>1532</v>
      </c>
      <c r="B1283" t="s">
        <v>1525</v>
      </c>
      <c r="C1283">
        <v>8901234567</v>
      </c>
      <c r="D1283">
        <v>8901234567</v>
      </c>
      <c r="E1283" s="1">
        <v>45494</v>
      </c>
      <c r="F1283" s="1">
        <v>45494</v>
      </c>
      <c r="G1283" s="1">
        <v>45529</v>
      </c>
      <c r="H1283" t="s">
        <v>28</v>
      </c>
      <c r="I1283">
        <v>22</v>
      </c>
      <c r="J1283" t="s">
        <v>29</v>
      </c>
      <c r="K1283">
        <v>90837</v>
      </c>
      <c r="O1283">
        <v>1</v>
      </c>
      <c r="P1283">
        <v>234.37</v>
      </c>
      <c r="Q1283">
        <v>173.61</v>
      </c>
      <c r="R1283">
        <v>138.88999999999999</v>
      </c>
      <c r="S1283">
        <v>34.72</v>
      </c>
      <c r="T1283" t="s">
        <v>30</v>
      </c>
      <c r="X1283" t="s">
        <v>31</v>
      </c>
      <c r="Y1283" t="s">
        <v>32</v>
      </c>
      <c r="Z1283" t="s">
        <v>33</v>
      </c>
      <c r="AA1283" t="str">
        <f>IFERROR(_xlfn.XLOOKUP($J1283,avoidable_ed_reference!$A$2:$A$13,avoidable_ed_reference!$C$2:$C$13),"Not Classified")</f>
        <v>Potentially Avoidable</v>
      </c>
      <c r="AB1283" t="str">
        <f>IFERROR(_xlfn.XLOOKUP($B1283,enrollment!$A$2:$A$801,enrollment!$I$2:$I$801),"")</f>
        <v>KY</v>
      </c>
      <c r="AC1283">
        <f>IFERROR(_xlfn.XLOOKUP($B1283,enrollment!$A$2:$A$801,enrollment!$L$2:$L$801),"")</f>
        <v>22</v>
      </c>
      <c r="AD1283" t="str" cm="1">
        <f t="array" ref="AD1283">_xlfn.IFS(AC1283="","Unknown",AC1283&lt;18,"0-17",AC1283&lt;35,"18-34",AC1283&lt;50,"35-49",AC1283&lt;65,"50-64",TRUE,"65+")</f>
        <v>18-34</v>
      </c>
      <c r="AE1283">
        <f>IFERROR(_xlfn.XLOOKUP($B1283,enrollment!$A$2:$A$801,enrollment!$O$2:$O$801),"")</f>
        <v>9012345678</v>
      </c>
      <c r="AF1283">
        <f>IFERROR(_xlfn.XLOOKUP($AE1283,providers!$B$2:$B$11,providers!$Q$2:$Q$11),"")</f>
        <v>4.3</v>
      </c>
      <c r="AG1283" s="1">
        <f t="shared" ref="AG1283:AG1346" si="20">EOMONTH(E1283,-1)+1</f>
        <v>45474</v>
      </c>
    </row>
    <row r="1284" spans="1:33" x14ac:dyDescent="0.25">
      <c r="A1284" t="s">
        <v>1533</v>
      </c>
      <c r="B1284" t="s">
        <v>1525</v>
      </c>
      <c r="C1284">
        <v>2345678901</v>
      </c>
      <c r="D1284">
        <v>2345678901</v>
      </c>
      <c r="E1284" s="1">
        <v>45436</v>
      </c>
      <c r="F1284" s="1">
        <v>45436</v>
      </c>
      <c r="G1284" s="1">
        <v>45461</v>
      </c>
      <c r="H1284" t="s">
        <v>59</v>
      </c>
      <c r="J1284" t="s">
        <v>99</v>
      </c>
      <c r="L1284" s="2" t="s">
        <v>82</v>
      </c>
      <c r="M1284" t="s">
        <v>83</v>
      </c>
      <c r="N1284" t="s">
        <v>84</v>
      </c>
      <c r="O1284">
        <v>1</v>
      </c>
      <c r="P1284">
        <v>1088.6500000000001</v>
      </c>
      <c r="Q1284">
        <v>989.68</v>
      </c>
      <c r="R1284">
        <v>791.74</v>
      </c>
      <c r="S1284">
        <v>197.94</v>
      </c>
      <c r="T1284" t="s">
        <v>30</v>
      </c>
      <c r="X1284" t="s">
        <v>31</v>
      </c>
      <c r="Y1284" t="s">
        <v>32</v>
      </c>
      <c r="Z1284" t="s">
        <v>64</v>
      </c>
      <c r="AA1284" t="str">
        <f>IFERROR(_xlfn.XLOOKUP($J1284,avoidable_ed_reference!$A$2:$A$13,avoidable_ed_reference!$C$2:$C$13),"Not Classified")</f>
        <v>Not Classified</v>
      </c>
      <c r="AB1284" t="str">
        <f>IFERROR(_xlfn.XLOOKUP($B1284,enrollment!$A$2:$A$801,enrollment!$I$2:$I$801),"")</f>
        <v>KY</v>
      </c>
      <c r="AC1284">
        <f>IFERROR(_xlfn.XLOOKUP($B1284,enrollment!$A$2:$A$801,enrollment!$L$2:$L$801),"")</f>
        <v>22</v>
      </c>
      <c r="AD1284" t="str" cm="1">
        <f t="array" ref="AD1284">_xlfn.IFS(AC1284="","Unknown",AC1284&lt;18,"0-17",AC1284&lt;35,"18-34",AC1284&lt;50,"35-49",AC1284&lt;65,"50-64",TRUE,"65+")</f>
        <v>18-34</v>
      </c>
      <c r="AE1284">
        <f>IFERROR(_xlfn.XLOOKUP($B1284,enrollment!$A$2:$A$801,enrollment!$O$2:$O$801),"")</f>
        <v>9012345678</v>
      </c>
      <c r="AF1284">
        <f>IFERROR(_xlfn.XLOOKUP($AE1284,providers!$B$2:$B$11,providers!$Q$2:$Q$11),"")</f>
        <v>4.3</v>
      </c>
      <c r="AG1284" s="1">
        <f t="shared" si="20"/>
        <v>45413</v>
      </c>
    </row>
    <row r="1285" spans="1:33" x14ac:dyDescent="0.25">
      <c r="A1285" t="s">
        <v>1534</v>
      </c>
      <c r="B1285" t="s">
        <v>1525</v>
      </c>
      <c r="C1285">
        <v>9012345678</v>
      </c>
      <c r="D1285">
        <v>9012345678</v>
      </c>
      <c r="E1285" s="1">
        <v>45604</v>
      </c>
      <c r="F1285" s="1">
        <v>45604</v>
      </c>
      <c r="G1285" s="1">
        <v>45639</v>
      </c>
      <c r="H1285" t="s">
        <v>28</v>
      </c>
      <c r="I1285">
        <v>11</v>
      </c>
      <c r="J1285" t="s">
        <v>38</v>
      </c>
      <c r="K1285">
        <v>99213</v>
      </c>
      <c r="O1285">
        <v>1</v>
      </c>
      <c r="P1285">
        <v>162.96</v>
      </c>
      <c r="Q1285">
        <v>120.71</v>
      </c>
      <c r="R1285">
        <v>96.57</v>
      </c>
      <c r="S1285">
        <v>24.14</v>
      </c>
      <c r="T1285" t="s">
        <v>30</v>
      </c>
      <c r="X1285" t="s">
        <v>31</v>
      </c>
      <c r="Y1285" t="s">
        <v>32</v>
      </c>
      <c r="Z1285" t="s">
        <v>39</v>
      </c>
      <c r="AA1285" t="str">
        <f>IFERROR(_xlfn.XLOOKUP($J1285,avoidable_ed_reference!$A$2:$A$13,avoidable_ed_reference!$C$2:$C$13),"Not Classified")</f>
        <v>Not Classified</v>
      </c>
      <c r="AB1285" t="str">
        <f>IFERROR(_xlfn.XLOOKUP($B1285,enrollment!$A$2:$A$801,enrollment!$I$2:$I$801),"")</f>
        <v>KY</v>
      </c>
      <c r="AC1285">
        <f>IFERROR(_xlfn.XLOOKUP($B1285,enrollment!$A$2:$A$801,enrollment!$L$2:$L$801),"")</f>
        <v>22</v>
      </c>
      <c r="AD1285" t="str" cm="1">
        <f t="array" ref="AD1285">_xlfn.IFS(AC1285="","Unknown",AC1285&lt;18,"0-17",AC1285&lt;35,"18-34",AC1285&lt;50,"35-49",AC1285&lt;65,"50-64",TRUE,"65+")</f>
        <v>18-34</v>
      </c>
      <c r="AE1285">
        <f>IFERROR(_xlfn.XLOOKUP($B1285,enrollment!$A$2:$A$801,enrollment!$O$2:$O$801),"")</f>
        <v>9012345678</v>
      </c>
      <c r="AF1285">
        <f>IFERROR(_xlfn.XLOOKUP($AE1285,providers!$B$2:$B$11,providers!$Q$2:$Q$11),"")</f>
        <v>4.3</v>
      </c>
      <c r="AG1285" s="1">
        <f t="shared" si="20"/>
        <v>45597</v>
      </c>
    </row>
    <row r="1286" spans="1:33" x14ac:dyDescent="0.25">
      <c r="A1286" t="s">
        <v>1535</v>
      </c>
      <c r="B1286" t="s">
        <v>1536</v>
      </c>
      <c r="C1286">
        <v>3456789012</v>
      </c>
      <c r="D1286">
        <v>3456789012</v>
      </c>
      <c r="E1286" s="1">
        <v>45357</v>
      </c>
      <c r="F1286" s="1">
        <v>45357</v>
      </c>
      <c r="G1286" s="1">
        <v>45376</v>
      </c>
      <c r="H1286" t="s">
        <v>28</v>
      </c>
      <c r="I1286">
        <v>11</v>
      </c>
      <c r="J1286" t="s">
        <v>47</v>
      </c>
      <c r="K1286">
        <v>99213</v>
      </c>
      <c r="O1286">
        <v>1</v>
      </c>
      <c r="P1286">
        <v>198.33</v>
      </c>
      <c r="Q1286">
        <v>146.91</v>
      </c>
      <c r="R1286">
        <v>117.53</v>
      </c>
      <c r="S1286">
        <v>29.38</v>
      </c>
      <c r="T1286" t="s">
        <v>30</v>
      </c>
      <c r="X1286" t="s">
        <v>43</v>
      </c>
      <c r="Y1286" t="s">
        <v>44</v>
      </c>
      <c r="Z1286" t="s">
        <v>39</v>
      </c>
      <c r="AA1286" t="str">
        <f>IFERROR(_xlfn.XLOOKUP($J1286,avoidable_ed_reference!$A$2:$A$13,avoidable_ed_reference!$C$2:$C$13),"Not Classified")</f>
        <v>Not Classified</v>
      </c>
      <c r="AB1286" t="str">
        <f>IFERROR(_xlfn.XLOOKUP($B1286,enrollment!$A$2:$A$801,enrollment!$I$2:$I$801),"")</f>
        <v>KY</v>
      </c>
      <c r="AC1286">
        <f>IFERROR(_xlfn.XLOOKUP($B1286,enrollment!$A$2:$A$801,enrollment!$L$2:$L$801),"")</f>
        <v>79</v>
      </c>
      <c r="AD1286" t="str" cm="1">
        <f t="array" ref="AD1286">_xlfn.IFS(AC1286="","Unknown",AC1286&lt;18,"0-17",AC1286&lt;35,"18-34",AC1286&lt;50,"35-49",AC1286&lt;65,"50-64",TRUE,"65+")</f>
        <v>65+</v>
      </c>
      <c r="AE1286">
        <f>IFERROR(_xlfn.XLOOKUP($B1286,enrollment!$A$2:$A$801,enrollment!$O$2:$O$801),"")</f>
        <v>3456789012</v>
      </c>
      <c r="AF1286">
        <f>IFERROR(_xlfn.XLOOKUP($AE1286,providers!$B$2:$B$11,providers!$Q$2:$Q$11),"")</f>
        <v>4</v>
      </c>
      <c r="AG1286" s="1">
        <f t="shared" si="20"/>
        <v>45352</v>
      </c>
    </row>
    <row r="1287" spans="1:33" x14ac:dyDescent="0.25">
      <c r="A1287" t="s">
        <v>1537</v>
      </c>
      <c r="B1287" t="s">
        <v>1536</v>
      </c>
      <c r="C1287">
        <v>3456789012</v>
      </c>
      <c r="D1287">
        <v>3456789012</v>
      </c>
      <c r="E1287" s="1">
        <v>45338</v>
      </c>
      <c r="F1287" s="1">
        <v>45338</v>
      </c>
      <c r="G1287" s="1">
        <v>45364</v>
      </c>
      <c r="H1287" t="s">
        <v>28</v>
      </c>
      <c r="I1287">
        <v>11</v>
      </c>
      <c r="J1287" t="s">
        <v>47</v>
      </c>
      <c r="K1287">
        <v>99213</v>
      </c>
      <c r="O1287">
        <v>1</v>
      </c>
      <c r="P1287">
        <v>211.52</v>
      </c>
      <c r="Q1287">
        <v>156.68</v>
      </c>
      <c r="R1287">
        <v>125.34</v>
      </c>
      <c r="S1287">
        <v>31.34</v>
      </c>
      <c r="T1287" t="s">
        <v>30</v>
      </c>
      <c r="X1287" t="s">
        <v>43</v>
      </c>
      <c r="Y1287" t="s">
        <v>44</v>
      </c>
      <c r="Z1287" t="s">
        <v>39</v>
      </c>
      <c r="AA1287" t="str">
        <f>IFERROR(_xlfn.XLOOKUP($J1287,avoidable_ed_reference!$A$2:$A$13,avoidable_ed_reference!$C$2:$C$13),"Not Classified")</f>
        <v>Not Classified</v>
      </c>
      <c r="AB1287" t="str">
        <f>IFERROR(_xlfn.XLOOKUP($B1287,enrollment!$A$2:$A$801,enrollment!$I$2:$I$801),"")</f>
        <v>KY</v>
      </c>
      <c r="AC1287">
        <f>IFERROR(_xlfn.XLOOKUP($B1287,enrollment!$A$2:$A$801,enrollment!$L$2:$L$801),"")</f>
        <v>79</v>
      </c>
      <c r="AD1287" t="str" cm="1">
        <f t="array" ref="AD1287">_xlfn.IFS(AC1287="","Unknown",AC1287&lt;18,"0-17",AC1287&lt;35,"18-34",AC1287&lt;50,"35-49",AC1287&lt;65,"50-64",TRUE,"65+")</f>
        <v>65+</v>
      </c>
      <c r="AE1287">
        <f>IFERROR(_xlfn.XLOOKUP($B1287,enrollment!$A$2:$A$801,enrollment!$O$2:$O$801),"")</f>
        <v>3456789012</v>
      </c>
      <c r="AF1287">
        <f>IFERROR(_xlfn.XLOOKUP($AE1287,providers!$B$2:$B$11,providers!$Q$2:$Q$11),"")</f>
        <v>4</v>
      </c>
      <c r="AG1287" s="1">
        <f t="shared" si="20"/>
        <v>45323</v>
      </c>
    </row>
    <row r="1288" spans="1:33" x14ac:dyDescent="0.25">
      <c r="A1288" t="s">
        <v>1538</v>
      </c>
      <c r="B1288" t="s">
        <v>1536</v>
      </c>
      <c r="C1288">
        <v>3456789012</v>
      </c>
      <c r="D1288">
        <v>3456789012</v>
      </c>
      <c r="E1288" s="1">
        <v>45576</v>
      </c>
      <c r="F1288" s="1">
        <v>45576</v>
      </c>
      <c r="G1288" s="1">
        <v>45598</v>
      </c>
      <c r="H1288" t="s">
        <v>28</v>
      </c>
      <c r="I1288">
        <v>11</v>
      </c>
      <c r="J1288" t="s">
        <v>35</v>
      </c>
      <c r="K1288">
        <v>99213</v>
      </c>
      <c r="O1288">
        <v>1</v>
      </c>
      <c r="P1288">
        <v>213.33</v>
      </c>
      <c r="Q1288">
        <v>158.02000000000001</v>
      </c>
      <c r="R1288">
        <v>126.42</v>
      </c>
      <c r="S1288">
        <v>31.6</v>
      </c>
      <c r="T1288" t="s">
        <v>30</v>
      </c>
      <c r="X1288" t="s">
        <v>43</v>
      </c>
      <c r="Y1288" t="s">
        <v>44</v>
      </c>
      <c r="Z1288" t="s">
        <v>39</v>
      </c>
      <c r="AA1288" t="str">
        <f>IFERROR(_xlfn.XLOOKUP($J1288,avoidable_ed_reference!$A$2:$A$13,avoidable_ed_reference!$C$2:$C$13),"Not Classified")</f>
        <v>Avoidable</v>
      </c>
      <c r="AB1288" t="str">
        <f>IFERROR(_xlfn.XLOOKUP($B1288,enrollment!$A$2:$A$801,enrollment!$I$2:$I$801),"")</f>
        <v>KY</v>
      </c>
      <c r="AC1288">
        <f>IFERROR(_xlfn.XLOOKUP($B1288,enrollment!$A$2:$A$801,enrollment!$L$2:$L$801),"")</f>
        <v>79</v>
      </c>
      <c r="AD1288" t="str" cm="1">
        <f t="array" ref="AD1288">_xlfn.IFS(AC1288="","Unknown",AC1288&lt;18,"0-17",AC1288&lt;35,"18-34",AC1288&lt;50,"35-49",AC1288&lt;65,"50-64",TRUE,"65+")</f>
        <v>65+</v>
      </c>
      <c r="AE1288">
        <f>IFERROR(_xlfn.XLOOKUP($B1288,enrollment!$A$2:$A$801,enrollment!$O$2:$O$801),"")</f>
        <v>3456789012</v>
      </c>
      <c r="AF1288">
        <f>IFERROR(_xlfn.XLOOKUP($AE1288,providers!$B$2:$B$11,providers!$Q$2:$Q$11),"")</f>
        <v>4</v>
      </c>
      <c r="AG1288" s="1">
        <f t="shared" si="20"/>
        <v>45566</v>
      </c>
    </row>
    <row r="1289" spans="1:33" x14ac:dyDescent="0.25">
      <c r="A1289" t="s">
        <v>1539</v>
      </c>
      <c r="B1289" t="s">
        <v>1540</v>
      </c>
      <c r="C1289">
        <v>9012345678</v>
      </c>
      <c r="D1289">
        <v>9012345678</v>
      </c>
      <c r="E1289" s="1">
        <v>45300</v>
      </c>
      <c r="F1289" s="1">
        <v>45300</v>
      </c>
      <c r="G1289" s="1">
        <v>45318</v>
      </c>
      <c r="H1289" t="s">
        <v>67</v>
      </c>
      <c r="I1289">
        <v>21</v>
      </c>
      <c r="J1289" t="s">
        <v>99</v>
      </c>
      <c r="K1289">
        <v>99223</v>
      </c>
      <c r="O1289">
        <v>1</v>
      </c>
      <c r="P1289">
        <v>25580.92</v>
      </c>
      <c r="Q1289">
        <v>16503.82</v>
      </c>
      <c r="R1289">
        <v>13203.06</v>
      </c>
      <c r="S1289">
        <v>3300.76</v>
      </c>
      <c r="T1289" t="s">
        <v>30</v>
      </c>
      <c r="V1289">
        <v>1</v>
      </c>
      <c r="W1289" s="2" t="s">
        <v>68</v>
      </c>
      <c r="X1289" t="s">
        <v>146</v>
      </c>
      <c r="Y1289" t="s">
        <v>147</v>
      </c>
      <c r="Z1289" t="s">
        <v>69</v>
      </c>
      <c r="AA1289" t="str">
        <f>IFERROR(_xlfn.XLOOKUP($J1289,avoidable_ed_reference!$A$2:$A$13,avoidable_ed_reference!$C$2:$C$13),"Not Classified")</f>
        <v>Not Classified</v>
      </c>
      <c r="AB1289" t="str">
        <f>IFERROR(_xlfn.XLOOKUP($B1289,enrollment!$A$2:$A$801,enrollment!$I$2:$I$801),"")</f>
        <v>GA</v>
      </c>
      <c r="AC1289">
        <f>IFERROR(_xlfn.XLOOKUP($B1289,enrollment!$A$2:$A$801,enrollment!$L$2:$L$801),"")</f>
        <v>77</v>
      </c>
      <c r="AD1289" t="str" cm="1">
        <f t="array" ref="AD1289">_xlfn.IFS(AC1289="","Unknown",AC1289&lt;18,"0-17",AC1289&lt;35,"18-34",AC1289&lt;50,"35-49",AC1289&lt;65,"50-64",TRUE,"65+")</f>
        <v>65+</v>
      </c>
      <c r="AE1289">
        <f>IFERROR(_xlfn.XLOOKUP($B1289,enrollment!$A$2:$A$801,enrollment!$O$2:$O$801),"")</f>
        <v>8901234567</v>
      </c>
      <c r="AF1289">
        <f>IFERROR(_xlfn.XLOOKUP($AE1289,providers!$B$2:$B$11,providers!$Q$2:$Q$11),"")</f>
        <v>3.7</v>
      </c>
      <c r="AG1289" s="1">
        <f t="shared" si="20"/>
        <v>45292</v>
      </c>
    </row>
    <row r="1290" spans="1:33" x14ac:dyDescent="0.25">
      <c r="A1290" t="s">
        <v>1541</v>
      </c>
      <c r="B1290" t="s">
        <v>1540</v>
      </c>
      <c r="C1290">
        <v>7890123456</v>
      </c>
      <c r="D1290">
        <v>7890123456</v>
      </c>
      <c r="E1290" s="1">
        <v>45506</v>
      </c>
      <c r="F1290" s="1">
        <v>45506</v>
      </c>
      <c r="G1290" s="1">
        <v>45525</v>
      </c>
      <c r="H1290" t="s">
        <v>59</v>
      </c>
      <c r="J1290" t="s">
        <v>99</v>
      </c>
      <c r="L1290" s="2" t="s">
        <v>151</v>
      </c>
      <c r="M1290" t="s">
        <v>152</v>
      </c>
      <c r="N1290" t="s">
        <v>153</v>
      </c>
      <c r="O1290">
        <v>1</v>
      </c>
      <c r="P1290">
        <v>912.88</v>
      </c>
      <c r="Q1290">
        <v>829.89</v>
      </c>
      <c r="R1290">
        <v>663.91</v>
      </c>
      <c r="S1290">
        <v>165.98</v>
      </c>
      <c r="T1290" t="s">
        <v>30</v>
      </c>
      <c r="X1290" t="s">
        <v>146</v>
      </c>
      <c r="Y1290" t="s">
        <v>147</v>
      </c>
      <c r="Z1290" t="s">
        <v>64</v>
      </c>
      <c r="AA1290" t="str">
        <f>IFERROR(_xlfn.XLOOKUP($J1290,avoidable_ed_reference!$A$2:$A$13,avoidable_ed_reference!$C$2:$C$13),"Not Classified")</f>
        <v>Not Classified</v>
      </c>
      <c r="AB1290" t="str">
        <f>IFERROR(_xlfn.XLOOKUP($B1290,enrollment!$A$2:$A$801,enrollment!$I$2:$I$801),"")</f>
        <v>GA</v>
      </c>
      <c r="AC1290">
        <f>IFERROR(_xlfn.XLOOKUP($B1290,enrollment!$A$2:$A$801,enrollment!$L$2:$L$801),"")</f>
        <v>77</v>
      </c>
      <c r="AD1290" t="str" cm="1">
        <f t="array" ref="AD1290">_xlfn.IFS(AC1290="","Unknown",AC1290&lt;18,"0-17",AC1290&lt;35,"18-34",AC1290&lt;50,"35-49",AC1290&lt;65,"50-64",TRUE,"65+")</f>
        <v>65+</v>
      </c>
      <c r="AE1290">
        <f>IFERROR(_xlfn.XLOOKUP($B1290,enrollment!$A$2:$A$801,enrollment!$O$2:$O$801),"")</f>
        <v>8901234567</v>
      </c>
      <c r="AF1290">
        <f>IFERROR(_xlfn.XLOOKUP($AE1290,providers!$B$2:$B$11,providers!$Q$2:$Q$11),"")</f>
        <v>3.7</v>
      </c>
      <c r="AG1290" s="1">
        <f t="shared" si="20"/>
        <v>45505</v>
      </c>
    </row>
    <row r="1291" spans="1:33" x14ac:dyDescent="0.25">
      <c r="A1291" t="s">
        <v>1542</v>
      </c>
      <c r="B1291" t="s">
        <v>1540</v>
      </c>
      <c r="C1291">
        <v>9012345678</v>
      </c>
      <c r="D1291">
        <v>9012345678</v>
      </c>
      <c r="E1291" s="1">
        <v>45295</v>
      </c>
      <c r="F1291" s="1">
        <v>45295</v>
      </c>
      <c r="G1291" s="1">
        <v>45320</v>
      </c>
      <c r="H1291" t="s">
        <v>28</v>
      </c>
      <c r="I1291">
        <v>23</v>
      </c>
      <c r="J1291" t="s">
        <v>29</v>
      </c>
      <c r="K1291">
        <v>99284</v>
      </c>
      <c r="O1291">
        <v>1</v>
      </c>
      <c r="P1291">
        <v>1595.29</v>
      </c>
      <c r="Q1291">
        <v>886.27</v>
      </c>
      <c r="R1291">
        <v>709.02</v>
      </c>
      <c r="S1291">
        <v>177.25</v>
      </c>
      <c r="T1291" t="s">
        <v>30</v>
      </c>
      <c r="X1291" t="s">
        <v>146</v>
      </c>
      <c r="Y1291" t="s">
        <v>147</v>
      </c>
      <c r="Z1291" t="s">
        <v>45</v>
      </c>
      <c r="AA1291" t="str">
        <f>IFERROR(_xlfn.XLOOKUP($J1291,avoidable_ed_reference!$A$2:$A$13,avoidable_ed_reference!$C$2:$C$13),"Not Classified")</f>
        <v>Potentially Avoidable</v>
      </c>
      <c r="AB1291" t="str">
        <f>IFERROR(_xlfn.XLOOKUP($B1291,enrollment!$A$2:$A$801,enrollment!$I$2:$I$801),"")</f>
        <v>GA</v>
      </c>
      <c r="AC1291">
        <f>IFERROR(_xlfn.XLOOKUP($B1291,enrollment!$A$2:$A$801,enrollment!$L$2:$L$801),"")</f>
        <v>77</v>
      </c>
      <c r="AD1291" t="str" cm="1">
        <f t="array" ref="AD1291">_xlfn.IFS(AC1291="","Unknown",AC1291&lt;18,"0-17",AC1291&lt;35,"18-34",AC1291&lt;50,"35-49",AC1291&lt;65,"50-64",TRUE,"65+")</f>
        <v>65+</v>
      </c>
      <c r="AE1291">
        <f>IFERROR(_xlfn.XLOOKUP($B1291,enrollment!$A$2:$A$801,enrollment!$O$2:$O$801),"")</f>
        <v>8901234567</v>
      </c>
      <c r="AF1291">
        <f>IFERROR(_xlfn.XLOOKUP($AE1291,providers!$B$2:$B$11,providers!$Q$2:$Q$11),"")</f>
        <v>3.7</v>
      </c>
      <c r="AG1291" s="1">
        <f t="shared" si="20"/>
        <v>45292</v>
      </c>
    </row>
    <row r="1292" spans="1:33" x14ac:dyDescent="0.25">
      <c r="A1292" t="s">
        <v>1543</v>
      </c>
      <c r="B1292" t="s">
        <v>1540</v>
      </c>
      <c r="C1292">
        <v>9012345678</v>
      </c>
      <c r="D1292">
        <v>9012345678</v>
      </c>
      <c r="E1292" s="1">
        <v>45464</v>
      </c>
      <c r="F1292" s="1">
        <v>45464</v>
      </c>
      <c r="G1292" s="1">
        <v>45482</v>
      </c>
      <c r="H1292" t="s">
        <v>67</v>
      </c>
      <c r="I1292">
        <v>21</v>
      </c>
      <c r="J1292" t="s">
        <v>42</v>
      </c>
      <c r="K1292">
        <v>99223</v>
      </c>
      <c r="O1292">
        <v>1</v>
      </c>
      <c r="P1292">
        <v>25025.62</v>
      </c>
      <c r="Q1292">
        <v>16145.56</v>
      </c>
      <c r="R1292">
        <v>12916.45</v>
      </c>
      <c r="S1292">
        <v>3229.11</v>
      </c>
      <c r="T1292" t="s">
        <v>30</v>
      </c>
      <c r="V1292">
        <v>1</v>
      </c>
      <c r="W1292" s="2" t="s">
        <v>68</v>
      </c>
      <c r="X1292" t="s">
        <v>146</v>
      </c>
      <c r="Y1292" t="s">
        <v>147</v>
      </c>
      <c r="Z1292" t="s">
        <v>69</v>
      </c>
      <c r="AA1292" t="str">
        <f>IFERROR(_xlfn.XLOOKUP($J1292,avoidable_ed_reference!$A$2:$A$13,avoidable_ed_reference!$C$2:$C$13),"Not Classified")</f>
        <v>Non-Avoidable</v>
      </c>
      <c r="AB1292" t="str">
        <f>IFERROR(_xlfn.XLOOKUP($B1292,enrollment!$A$2:$A$801,enrollment!$I$2:$I$801),"")</f>
        <v>GA</v>
      </c>
      <c r="AC1292">
        <f>IFERROR(_xlfn.XLOOKUP($B1292,enrollment!$A$2:$A$801,enrollment!$L$2:$L$801),"")</f>
        <v>77</v>
      </c>
      <c r="AD1292" t="str" cm="1">
        <f t="array" ref="AD1292">_xlfn.IFS(AC1292="","Unknown",AC1292&lt;18,"0-17",AC1292&lt;35,"18-34",AC1292&lt;50,"35-49",AC1292&lt;65,"50-64",TRUE,"65+")</f>
        <v>65+</v>
      </c>
      <c r="AE1292">
        <f>IFERROR(_xlfn.XLOOKUP($B1292,enrollment!$A$2:$A$801,enrollment!$O$2:$O$801),"")</f>
        <v>8901234567</v>
      </c>
      <c r="AF1292">
        <f>IFERROR(_xlfn.XLOOKUP($AE1292,providers!$B$2:$B$11,providers!$Q$2:$Q$11),"")</f>
        <v>3.7</v>
      </c>
      <c r="AG1292" s="1">
        <f t="shared" si="20"/>
        <v>45444</v>
      </c>
    </row>
    <row r="1293" spans="1:33" x14ac:dyDescent="0.25">
      <c r="A1293" t="s">
        <v>1544</v>
      </c>
      <c r="B1293" t="s">
        <v>1540</v>
      </c>
      <c r="C1293">
        <v>2345678901</v>
      </c>
      <c r="D1293">
        <v>2345678901</v>
      </c>
      <c r="E1293" s="1">
        <v>45472</v>
      </c>
      <c r="F1293" s="1">
        <v>45472</v>
      </c>
      <c r="G1293" s="1">
        <v>45505</v>
      </c>
      <c r="H1293" t="s">
        <v>59</v>
      </c>
      <c r="J1293" t="s">
        <v>47</v>
      </c>
      <c r="L1293" s="2" t="s">
        <v>82</v>
      </c>
      <c r="M1293" t="s">
        <v>83</v>
      </c>
      <c r="N1293" t="s">
        <v>84</v>
      </c>
      <c r="O1293">
        <v>1</v>
      </c>
      <c r="P1293">
        <v>1225.7</v>
      </c>
      <c r="Q1293">
        <v>1114.27</v>
      </c>
      <c r="R1293">
        <v>891.42</v>
      </c>
      <c r="S1293">
        <v>222.85</v>
      </c>
      <c r="T1293" t="s">
        <v>30</v>
      </c>
      <c r="X1293" t="s">
        <v>146</v>
      </c>
      <c r="Y1293" t="s">
        <v>147</v>
      </c>
      <c r="Z1293" t="s">
        <v>64</v>
      </c>
      <c r="AA1293" t="str">
        <f>IFERROR(_xlfn.XLOOKUP($J1293,avoidable_ed_reference!$A$2:$A$13,avoidable_ed_reference!$C$2:$C$13),"Not Classified")</f>
        <v>Not Classified</v>
      </c>
      <c r="AB1293" t="str">
        <f>IFERROR(_xlfn.XLOOKUP($B1293,enrollment!$A$2:$A$801,enrollment!$I$2:$I$801),"")</f>
        <v>GA</v>
      </c>
      <c r="AC1293">
        <f>IFERROR(_xlfn.XLOOKUP($B1293,enrollment!$A$2:$A$801,enrollment!$L$2:$L$801),"")</f>
        <v>77</v>
      </c>
      <c r="AD1293" t="str" cm="1">
        <f t="array" ref="AD1293">_xlfn.IFS(AC1293="","Unknown",AC1293&lt;18,"0-17",AC1293&lt;35,"18-34",AC1293&lt;50,"35-49",AC1293&lt;65,"50-64",TRUE,"65+")</f>
        <v>65+</v>
      </c>
      <c r="AE1293">
        <f>IFERROR(_xlfn.XLOOKUP($B1293,enrollment!$A$2:$A$801,enrollment!$O$2:$O$801),"")</f>
        <v>8901234567</v>
      </c>
      <c r="AF1293">
        <f>IFERROR(_xlfn.XLOOKUP($AE1293,providers!$B$2:$B$11,providers!$Q$2:$Q$11),"")</f>
        <v>3.7</v>
      </c>
      <c r="AG1293" s="1">
        <f t="shared" si="20"/>
        <v>45444</v>
      </c>
    </row>
    <row r="1294" spans="1:33" x14ac:dyDescent="0.25">
      <c r="A1294" t="s">
        <v>1545</v>
      </c>
      <c r="B1294" t="s">
        <v>1540</v>
      </c>
      <c r="C1294">
        <v>8901234567</v>
      </c>
      <c r="D1294">
        <v>8901234567</v>
      </c>
      <c r="E1294" s="1">
        <v>45451</v>
      </c>
      <c r="F1294" s="1">
        <v>45451</v>
      </c>
      <c r="G1294" s="1">
        <v>45469</v>
      </c>
      <c r="H1294" t="s">
        <v>28</v>
      </c>
      <c r="I1294">
        <v>11</v>
      </c>
      <c r="J1294" t="s">
        <v>38</v>
      </c>
      <c r="K1294">
        <v>99213</v>
      </c>
      <c r="O1294">
        <v>1</v>
      </c>
      <c r="P1294">
        <v>173.1</v>
      </c>
      <c r="Q1294">
        <v>128.22</v>
      </c>
      <c r="R1294">
        <v>102.58</v>
      </c>
      <c r="S1294">
        <v>25.64</v>
      </c>
      <c r="T1294" t="s">
        <v>30</v>
      </c>
      <c r="X1294" t="s">
        <v>146</v>
      </c>
      <c r="Y1294" t="s">
        <v>147</v>
      </c>
      <c r="Z1294" t="s">
        <v>39</v>
      </c>
      <c r="AA1294" t="str">
        <f>IFERROR(_xlfn.XLOOKUP($J1294,avoidable_ed_reference!$A$2:$A$13,avoidable_ed_reference!$C$2:$C$13),"Not Classified")</f>
        <v>Not Classified</v>
      </c>
      <c r="AB1294" t="str">
        <f>IFERROR(_xlfn.XLOOKUP($B1294,enrollment!$A$2:$A$801,enrollment!$I$2:$I$801),"")</f>
        <v>GA</v>
      </c>
      <c r="AC1294">
        <f>IFERROR(_xlfn.XLOOKUP($B1294,enrollment!$A$2:$A$801,enrollment!$L$2:$L$801),"")</f>
        <v>77</v>
      </c>
      <c r="AD1294" t="str" cm="1">
        <f t="array" ref="AD1294">_xlfn.IFS(AC1294="","Unknown",AC1294&lt;18,"0-17",AC1294&lt;35,"18-34",AC1294&lt;50,"35-49",AC1294&lt;65,"50-64",TRUE,"65+")</f>
        <v>65+</v>
      </c>
      <c r="AE1294">
        <f>IFERROR(_xlfn.XLOOKUP($B1294,enrollment!$A$2:$A$801,enrollment!$O$2:$O$801),"")</f>
        <v>8901234567</v>
      </c>
      <c r="AF1294">
        <f>IFERROR(_xlfn.XLOOKUP($AE1294,providers!$B$2:$B$11,providers!$Q$2:$Q$11),"")</f>
        <v>3.7</v>
      </c>
      <c r="AG1294" s="1">
        <f t="shared" si="20"/>
        <v>45444</v>
      </c>
    </row>
    <row r="1295" spans="1:33" x14ac:dyDescent="0.25">
      <c r="A1295" t="s">
        <v>1546</v>
      </c>
      <c r="B1295" t="s">
        <v>1540</v>
      </c>
      <c r="C1295">
        <v>7890123456</v>
      </c>
      <c r="D1295">
        <v>7890123456</v>
      </c>
      <c r="E1295" s="1">
        <v>45655</v>
      </c>
      <c r="F1295" s="1">
        <v>45655</v>
      </c>
      <c r="G1295" s="1">
        <v>45682</v>
      </c>
      <c r="H1295" t="s">
        <v>28</v>
      </c>
      <c r="I1295">
        <v>23</v>
      </c>
      <c r="J1295" t="s">
        <v>93</v>
      </c>
      <c r="K1295">
        <v>99284</v>
      </c>
      <c r="O1295">
        <v>1</v>
      </c>
      <c r="P1295">
        <v>2300.2399999999998</v>
      </c>
      <c r="Q1295">
        <v>1277.9100000000001</v>
      </c>
      <c r="R1295">
        <v>1022.33</v>
      </c>
      <c r="S1295">
        <v>255.58</v>
      </c>
      <c r="T1295" t="s">
        <v>30</v>
      </c>
      <c r="X1295" t="s">
        <v>146</v>
      </c>
      <c r="Y1295" t="s">
        <v>147</v>
      </c>
      <c r="Z1295" t="s">
        <v>45</v>
      </c>
      <c r="AA1295" t="str">
        <f>IFERROR(_xlfn.XLOOKUP($J1295,avoidable_ed_reference!$A$2:$A$13,avoidable_ed_reference!$C$2:$C$13),"Not Classified")</f>
        <v>Avoidable</v>
      </c>
      <c r="AB1295" t="str">
        <f>IFERROR(_xlfn.XLOOKUP($B1295,enrollment!$A$2:$A$801,enrollment!$I$2:$I$801),"")</f>
        <v>GA</v>
      </c>
      <c r="AC1295">
        <f>IFERROR(_xlfn.XLOOKUP($B1295,enrollment!$A$2:$A$801,enrollment!$L$2:$L$801),"")</f>
        <v>77</v>
      </c>
      <c r="AD1295" t="str" cm="1">
        <f t="array" ref="AD1295">_xlfn.IFS(AC1295="","Unknown",AC1295&lt;18,"0-17",AC1295&lt;35,"18-34",AC1295&lt;50,"35-49",AC1295&lt;65,"50-64",TRUE,"65+")</f>
        <v>65+</v>
      </c>
      <c r="AE1295">
        <f>IFERROR(_xlfn.XLOOKUP($B1295,enrollment!$A$2:$A$801,enrollment!$O$2:$O$801),"")</f>
        <v>8901234567</v>
      </c>
      <c r="AF1295">
        <f>IFERROR(_xlfn.XLOOKUP($AE1295,providers!$B$2:$B$11,providers!$Q$2:$Q$11),"")</f>
        <v>3.7</v>
      </c>
      <c r="AG1295" s="1">
        <f t="shared" si="20"/>
        <v>45627</v>
      </c>
    </row>
    <row r="1296" spans="1:33" x14ac:dyDescent="0.25">
      <c r="A1296" t="s">
        <v>1547</v>
      </c>
      <c r="B1296" t="s">
        <v>1548</v>
      </c>
      <c r="C1296">
        <v>2345678901</v>
      </c>
      <c r="D1296">
        <v>2345678901</v>
      </c>
      <c r="E1296" s="1">
        <v>45297</v>
      </c>
      <c r="F1296" s="1">
        <v>45297</v>
      </c>
      <c r="G1296" s="1">
        <v>45330</v>
      </c>
      <c r="H1296" t="s">
        <v>28</v>
      </c>
      <c r="I1296">
        <v>11</v>
      </c>
      <c r="J1296" t="s">
        <v>47</v>
      </c>
      <c r="K1296">
        <v>99213</v>
      </c>
      <c r="O1296">
        <v>1</v>
      </c>
      <c r="P1296">
        <v>171.54</v>
      </c>
      <c r="Q1296">
        <v>127.07</v>
      </c>
      <c r="R1296">
        <v>101.66</v>
      </c>
      <c r="S1296">
        <v>25.41</v>
      </c>
      <c r="T1296" t="s">
        <v>30</v>
      </c>
      <c r="X1296" t="s">
        <v>146</v>
      </c>
      <c r="Y1296" t="s">
        <v>147</v>
      </c>
      <c r="Z1296" t="s">
        <v>39</v>
      </c>
      <c r="AA1296" t="str">
        <f>IFERROR(_xlfn.XLOOKUP($J1296,avoidable_ed_reference!$A$2:$A$13,avoidable_ed_reference!$C$2:$C$13),"Not Classified")</f>
        <v>Not Classified</v>
      </c>
      <c r="AB1296" t="str">
        <f>IFERROR(_xlfn.XLOOKUP($B1296,enrollment!$A$2:$A$801,enrollment!$I$2:$I$801),"")</f>
        <v>OH</v>
      </c>
      <c r="AC1296">
        <f>IFERROR(_xlfn.XLOOKUP($B1296,enrollment!$A$2:$A$801,enrollment!$L$2:$L$801),"")</f>
        <v>77</v>
      </c>
      <c r="AD1296" t="str" cm="1">
        <f t="array" ref="AD1296">_xlfn.IFS(AC1296="","Unknown",AC1296&lt;18,"0-17",AC1296&lt;35,"18-34",AC1296&lt;50,"35-49",AC1296&lt;65,"50-64",TRUE,"65+")</f>
        <v>65+</v>
      </c>
      <c r="AE1296">
        <f>IFERROR(_xlfn.XLOOKUP($B1296,enrollment!$A$2:$A$801,enrollment!$O$2:$O$801),"")</f>
        <v>2345678901</v>
      </c>
      <c r="AF1296">
        <f>IFERROR(_xlfn.XLOOKUP($AE1296,providers!$B$2:$B$11,providers!$Q$2:$Q$11),"")</f>
        <v>4.2</v>
      </c>
      <c r="AG1296" s="1">
        <f t="shared" si="20"/>
        <v>45292</v>
      </c>
    </row>
    <row r="1297" spans="1:33" x14ac:dyDescent="0.25">
      <c r="A1297" t="s">
        <v>1549</v>
      </c>
      <c r="B1297" t="s">
        <v>1548</v>
      </c>
      <c r="C1297">
        <v>5678901234</v>
      </c>
      <c r="D1297">
        <v>5678901234</v>
      </c>
      <c r="E1297" s="1">
        <v>45460</v>
      </c>
      <c r="F1297" s="1">
        <v>45460</v>
      </c>
      <c r="G1297" s="1">
        <v>45493</v>
      </c>
      <c r="H1297" t="s">
        <v>28</v>
      </c>
      <c r="I1297">
        <v>20</v>
      </c>
      <c r="J1297" t="s">
        <v>35</v>
      </c>
      <c r="K1297">
        <v>99213</v>
      </c>
      <c r="O1297">
        <v>1</v>
      </c>
      <c r="P1297">
        <v>149.88</v>
      </c>
      <c r="Q1297">
        <v>115.29</v>
      </c>
      <c r="R1297">
        <v>92.23</v>
      </c>
      <c r="S1297">
        <v>23.06</v>
      </c>
      <c r="T1297" t="s">
        <v>30</v>
      </c>
      <c r="X1297" t="s">
        <v>146</v>
      </c>
      <c r="Y1297" t="s">
        <v>147</v>
      </c>
      <c r="Z1297" t="s">
        <v>36</v>
      </c>
      <c r="AA1297" t="str">
        <f>IFERROR(_xlfn.XLOOKUP($J1297,avoidable_ed_reference!$A$2:$A$13,avoidable_ed_reference!$C$2:$C$13),"Not Classified")</f>
        <v>Avoidable</v>
      </c>
      <c r="AB1297" t="str">
        <f>IFERROR(_xlfn.XLOOKUP($B1297,enrollment!$A$2:$A$801,enrollment!$I$2:$I$801),"")</f>
        <v>OH</v>
      </c>
      <c r="AC1297">
        <f>IFERROR(_xlfn.XLOOKUP($B1297,enrollment!$A$2:$A$801,enrollment!$L$2:$L$801),"")</f>
        <v>77</v>
      </c>
      <c r="AD1297" t="str" cm="1">
        <f t="array" ref="AD1297">_xlfn.IFS(AC1297="","Unknown",AC1297&lt;18,"0-17",AC1297&lt;35,"18-34",AC1297&lt;50,"35-49",AC1297&lt;65,"50-64",TRUE,"65+")</f>
        <v>65+</v>
      </c>
      <c r="AE1297">
        <f>IFERROR(_xlfn.XLOOKUP($B1297,enrollment!$A$2:$A$801,enrollment!$O$2:$O$801),"")</f>
        <v>2345678901</v>
      </c>
      <c r="AF1297">
        <f>IFERROR(_xlfn.XLOOKUP($AE1297,providers!$B$2:$B$11,providers!$Q$2:$Q$11),"")</f>
        <v>4.2</v>
      </c>
      <c r="AG1297" s="1">
        <f t="shared" si="20"/>
        <v>45444</v>
      </c>
    </row>
    <row r="1298" spans="1:33" x14ac:dyDescent="0.25">
      <c r="A1298" t="s">
        <v>1550</v>
      </c>
      <c r="B1298" t="s">
        <v>1548</v>
      </c>
      <c r="C1298">
        <v>3456789012</v>
      </c>
      <c r="D1298">
        <v>3456789012</v>
      </c>
      <c r="E1298" s="1">
        <v>45490</v>
      </c>
      <c r="F1298" s="1">
        <v>45490</v>
      </c>
      <c r="G1298" s="1">
        <v>45504</v>
      </c>
      <c r="H1298" t="s">
        <v>67</v>
      </c>
      <c r="I1298">
        <v>21</v>
      </c>
      <c r="J1298" t="s">
        <v>80</v>
      </c>
      <c r="K1298">
        <v>99223</v>
      </c>
      <c r="O1298">
        <v>1</v>
      </c>
      <c r="P1298">
        <v>30249.09</v>
      </c>
      <c r="Q1298">
        <v>19515.54</v>
      </c>
      <c r="R1298">
        <v>15612.43</v>
      </c>
      <c r="S1298">
        <v>3903.11</v>
      </c>
      <c r="T1298" t="s">
        <v>30</v>
      </c>
      <c r="V1298">
        <v>1</v>
      </c>
      <c r="W1298" s="2" t="s">
        <v>68</v>
      </c>
      <c r="X1298" t="s">
        <v>146</v>
      </c>
      <c r="Y1298" t="s">
        <v>147</v>
      </c>
      <c r="Z1298" t="s">
        <v>69</v>
      </c>
      <c r="AA1298" t="str">
        <f>IFERROR(_xlfn.XLOOKUP($J1298,avoidable_ed_reference!$A$2:$A$13,avoidable_ed_reference!$C$2:$C$13),"Not Classified")</f>
        <v>Non-Avoidable</v>
      </c>
      <c r="AB1298" t="str">
        <f>IFERROR(_xlfn.XLOOKUP($B1298,enrollment!$A$2:$A$801,enrollment!$I$2:$I$801),"")</f>
        <v>OH</v>
      </c>
      <c r="AC1298">
        <f>IFERROR(_xlfn.XLOOKUP($B1298,enrollment!$A$2:$A$801,enrollment!$L$2:$L$801),"")</f>
        <v>77</v>
      </c>
      <c r="AD1298" t="str" cm="1">
        <f t="array" ref="AD1298">_xlfn.IFS(AC1298="","Unknown",AC1298&lt;18,"0-17",AC1298&lt;35,"18-34",AC1298&lt;50,"35-49",AC1298&lt;65,"50-64",TRUE,"65+")</f>
        <v>65+</v>
      </c>
      <c r="AE1298">
        <f>IFERROR(_xlfn.XLOOKUP($B1298,enrollment!$A$2:$A$801,enrollment!$O$2:$O$801),"")</f>
        <v>2345678901</v>
      </c>
      <c r="AF1298">
        <f>IFERROR(_xlfn.XLOOKUP($AE1298,providers!$B$2:$B$11,providers!$Q$2:$Q$11),"")</f>
        <v>4.2</v>
      </c>
      <c r="AG1298" s="1">
        <f t="shared" si="20"/>
        <v>45474</v>
      </c>
    </row>
    <row r="1299" spans="1:33" x14ac:dyDescent="0.25">
      <c r="A1299" t="s">
        <v>1551</v>
      </c>
      <c r="B1299" t="s">
        <v>1548</v>
      </c>
      <c r="C1299">
        <v>2345678901</v>
      </c>
      <c r="D1299">
        <v>2345678901</v>
      </c>
      <c r="E1299" s="1">
        <v>45448</v>
      </c>
      <c r="F1299" s="1">
        <v>45448</v>
      </c>
      <c r="G1299" s="1">
        <v>45473</v>
      </c>
      <c r="H1299" t="s">
        <v>28</v>
      </c>
      <c r="I1299">
        <v>11</v>
      </c>
      <c r="J1299" t="s">
        <v>35</v>
      </c>
      <c r="K1299">
        <v>99213</v>
      </c>
      <c r="O1299">
        <v>1</v>
      </c>
      <c r="P1299">
        <v>240.57</v>
      </c>
      <c r="Q1299">
        <v>178.2</v>
      </c>
      <c r="R1299">
        <v>142.56</v>
      </c>
      <c r="S1299">
        <v>35.64</v>
      </c>
      <c r="T1299" t="s">
        <v>30</v>
      </c>
      <c r="X1299" t="s">
        <v>146</v>
      </c>
      <c r="Y1299" t="s">
        <v>147</v>
      </c>
      <c r="Z1299" t="s">
        <v>39</v>
      </c>
      <c r="AA1299" t="str">
        <f>IFERROR(_xlfn.XLOOKUP($J1299,avoidable_ed_reference!$A$2:$A$13,avoidable_ed_reference!$C$2:$C$13),"Not Classified")</f>
        <v>Avoidable</v>
      </c>
      <c r="AB1299" t="str">
        <f>IFERROR(_xlfn.XLOOKUP($B1299,enrollment!$A$2:$A$801,enrollment!$I$2:$I$801),"")</f>
        <v>OH</v>
      </c>
      <c r="AC1299">
        <f>IFERROR(_xlfn.XLOOKUP($B1299,enrollment!$A$2:$A$801,enrollment!$L$2:$L$801),"")</f>
        <v>77</v>
      </c>
      <c r="AD1299" t="str" cm="1">
        <f t="array" ref="AD1299">_xlfn.IFS(AC1299="","Unknown",AC1299&lt;18,"0-17",AC1299&lt;35,"18-34",AC1299&lt;50,"35-49",AC1299&lt;65,"50-64",TRUE,"65+")</f>
        <v>65+</v>
      </c>
      <c r="AE1299">
        <f>IFERROR(_xlfn.XLOOKUP($B1299,enrollment!$A$2:$A$801,enrollment!$O$2:$O$801),"")</f>
        <v>2345678901</v>
      </c>
      <c r="AF1299">
        <f>IFERROR(_xlfn.XLOOKUP($AE1299,providers!$B$2:$B$11,providers!$Q$2:$Q$11),"")</f>
        <v>4.2</v>
      </c>
      <c r="AG1299" s="1">
        <f t="shared" si="20"/>
        <v>45444</v>
      </c>
    </row>
    <row r="1300" spans="1:33" x14ac:dyDescent="0.25">
      <c r="A1300" t="s">
        <v>1552</v>
      </c>
      <c r="B1300" t="s">
        <v>1548</v>
      </c>
      <c r="C1300">
        <v>9012345678</v>
      </c>
      <c r="D1300">
        <v>9012345678</v>
      </c>
      <c r="E1300" s="1">
        <v>45456</v>
      </c>
      <c r="F1300" s="1">
        <v>45456</v>
      </c>
      <c r="G1300" s="1">
        <v>45485</v>
      </c>
      <c r="H1300" t="s">
        <v>59</v>
      </c>
      <c r="J1300" t="s">
        <v>47</v>
      </c>
      <c r="L1300" s="2" t="s">
        <v>106</v>
      </c>
      <c r="M1300" t="s">
        <v>107</v>
      </c>
      <c r="N1300" t="s">
        <v>108</v>
      </c>
      <c r="O1300">
        <v>1</v>
      </c>
      <c r="P1300">
        <v>899.57</v>
      </c>
      <c r="Q1300">
        <v>817.79</v>
      </c>
      <c r="R1300">
        <v>654.23</v>
      </c>
      <c r="S1300">
        <v>163.56</v>
      </c>
      <c r="T1300" t="s">
        <v>30</v>
      </c>
      <c r="X1300" t="s">
        <v>146</v>
      </c>
      <c r="Y1300" t="s">
        <v>147</v>
      </c>
      <c r="Z1300" t="s">
        <v>64</v>
      </c>
      <c r="AA1300" t="str">
        <f>IFERROR(_xlfn.XLOOKUP($J1300,avoidable_ed_reference!$A$2:$A$13,avoidable_ed_reference!$C$2:$C$13),"Not Classified")</f>
        <v>Not Classified</v>
      </c>
      <c r="AB1300" t="str">
        <f>IFERROR(_xlfn.XLOOKUP($B1300,enrollment!$A$2:$A$801,enrollment!$I$2:$I$801),"")</f>
        <v>OH</v>
      </c>
      <c r="AC1300">
        <f>IFERROR(_xlfn.XLOOKUP($B1300,enrollment!$A$2:$A$801,enrollment!$L$2:$L$801),"")</f>
        <v>77</v>
      </c>
      <c r="AD1300" t="str" cm="1">
        <f t="array" ref="AD1300">_xlfn.IFS(AC1300="","Unknown",AC1300&lt;18,"0-17",AC1300&lt;35,"18-34",AC1300&lt;50,"35-49",AC1300&lt;65,"50-64",TRUE,"65+")</f>
        <v>65+</v>
      </c>
      <c r="AE1300">
        <f>IFERROR(_xlfn.XLOOKUP($B1300,enrollment!$A$2:$A$801,enrollment!$O$2:$O$801),"")</f>
        <v>2345678901</v>
      </c>
      <c r="AF1300">
        <f>IFERROR(_xlfn.XLOOKUP($AE1300,providers!$B$2:$B$11,providers!$Q$2:$Q$11),"")</f>
        <v>4.2</v>
      </c>
      <c r="AG1300" s="1">
        <f t="shared" si="20"/>
        <v>45444</v>
      </c>
    </row>
    <row r="1301" spans="1:33" x14ac:dyDescent="0.25">
      <c r="A1301" t="s">
        <v>1553</v>
      </c>
      <c r="B1301" t="s">
        <v>1548</v>
      </c>
      <c r="C1301">
        <v>3456789012</v>
      </c>
      <c r="D1301">
        <v>3456789012</v>
      </c>
      <c r="E1301" s="1">
        <v>45471</v>
      </c>
      <c r="F1301" s="1">
        <v>45471</v>
      </c>
      <c r="G1301" s="1">
        <v>45501</v>
      </c>
      <c r="H1301" t="s">
        <v>28</v>
      </c>
      <c r="I1301">
        <v>23</v>
      </c>
      <c r="J1301" t="s">
        <v>93</v>
      </c>
      <c r="K1301">
        <v>99284</v>
      </c>
      <c r="O1301">
        <v>1</v>
      </c>
      <c r="P1301">
        <v>1996.65</v>
      </c>
      <c r="Q1301">
        <v>1109.25</v>
      </c>
      <c r="R1301">
        <v>887.4</v>
      </c>
      <c r="S1301">
        <v>221.85</v>
      </c>
      <c r="T1301" t="s">
        <v>30</v>
      </c>
      <c r="X1301" t="s">
        <v>146</v>
      </c>
      <c r="Y1301" t="s">
        <v>147</v>
      </c>
      <c r="Z1301" t="s">
        <v>45</v>
      </c>
      <c r="AA1301" t="str">
        <f>IFERROR(_xlfn.XLOOKUP($J1301,avoidable_ed_reference!$A$2:$A$13,avoidable_ed_reference!$C$2:$C$13),"Not Classified")</f>
        <v>Avoidable</v>
      </c>
      <c r="AB1301" t="str">
        <f>IFERROR(_xlfn.XLOOKUP($B1301,enrollment!$A$2:$A$801,enrollment!$I$2:$I$801),"")</f>
        <v>OH</v>
      </c>
      <c r="AC1301">
        <f>IFERROR(_xlfn.XLOOKUP($B1301,enrollment!$A$2:$A$801,enrollment!$L$2:$L$801),"")</f>
        <v>77</v>
      </c>
      <c r="AD1301" t="str" cm="1">
        <f t="array" ref="AD1301">_xlfn.IFS(AC1301="","Unknown",AC1301&lt;18,"0-17",AC1301&lt;35,"18-34",AC1301&lt;50,"35-49",AC1301&lt;65,"50-64",TRUE,"65+")</f>
        <v>65+</v>
      </c>
      <c r="AE1301">
        <f>IFERROR(_xlfn.XLOOKUP($B1301,enrollment!$A$2:$A$801,enrollment!$O$2:$O$801),"")</f>
        <v>2345678901</v>
      </c>
      <c r="AF1301">
        <f>IFERROR(_xlfn.XLOOKUP($AE1301,providers!$B$2:$B$11,providers!$Q$2:$Q$11),"")</f>
        <v>4.2</v>
      </c>
      <c r="AG1301" s="1">
        <f t="shared" si="20"/>
        <v>45444</v>
      </c>
    </row>
    <row r="1302" spans="1:33" x14ac:dyDescent="0.25">
      <c r="A1302" t="s">
        <v>1554</v>
      </c>
      <c r="B1302" t="s">
        <v>1548</v>
      </c>
      <c r="C1302">
        <v>2345678901</v>
      </c>
      <c r="D1302">
        <v>2345678901</v>
      </c>
      <c r="E1302" s="1">
        <v>45535</v>
      </c>
      <c r="F1302" s="1">
        <v>45535</v>
      </c>
      <c r="G1302" s="1">
        <v>45552</v>
      </c>
      <c r="H1302" t="s">
        <v>28</v>
      </c>
      <c r="I1302">
        <v>11</v>
      </c>
      <c r="J1302" t="s">
        <v>47</v>
      </c>
      <c r="K1302">
        <v>99213</v>
      </c>
      <c r="O1302">
        <v>1</v>
      </c>
      <c r="P1302">
        <v>176.77</v>
      </c>
      <c r="Q1302">
        <v>130.94</v>
      </c>
      <c r="R1302">
        <v>104.75</v>
      </c>
      <c r="S1302">
        <v>26.19</v>
      </c>
      <c r="T1302" t="s">
        <v>30</v>
      </c>
      <c r="X1302" t="s">
        <v>146</v>
      </c>
      <c r="Y1302" t="s">
        <v>147</v>
      </c>
      <c r="Z1302" t="s">
        <v>39</v>
      </c>
      <c r="AA1302" t="str">
        <f>IFERROR(_xlfn.XLOOKUP($J1302,avoidable_ed_reference!$A$2:$A$13,avoidable_ed_reference!$C$2:$C$13),"Not Classified")</f>
        <v>Not Classified</v>
      </c>
      <c r="AB1302" t="str">
        <f>IFERROR(_xlfn.XLOOKUP($B1302,enrollment!$A$2:$A$801,enrollment!$I$2:$I$801),"")</f>
        <v>OH</v>
      </c>
      <c r="AC1302">
        <f>IFERROR(_xlfn.XLOOKUP($B1302,enrollment!$A$2:$A$801,enrollment!$L$2:$L$801),"")</f>
        <v>77</v>
      </c>
      <c r="AD1302" t="str" cm="1">
        <f t="array" ref="AD1302">_xlfn.IFS(AC1302="","Unknown",AC1302&lt;18,"0-17",AC1302&lt;35,"18-34",AC1302&lt;50,"35-49",AC1302&lt;65,"50-64",TRUE,"65+")</f>
        <v>65+</v>
      </c>
      <c r="AE1302">
        <f>IFERROR(_xlfn.XLOOKUP($B1302,enrollment!$A$2:$A$801,enrollment!$O$2:$O$801),"")</f>
        <v>2345678901</v>
      </c>
      <c r="AF1302">
        <f>IFERROR(_xlfn.XLOOKUP($AE1302,providers!$B$2:$B$11,providers!$Q$2:$Q$11),"")</f>
        <v>4.2</v>
      </c>
      <c r="AG1302" s="1">
        <f t="shared" si="20"/>
        <v>45505</v>
      </c>
    </row>
    <row r="1303" spans="1:33" x14ac:dyDescent="0.25">
      <c r="A1303" t="s">
        <v>1555</v>
      </c>
      <c r="B1303" t="s">
        <v>1548</v>
      </c>
      <c r="C1303">
        <v>2345678901</v>
      </c>
      <c r="D1303">
        <v>2345678901</v>
      </c>
      <c r="E1303" s="1">
        <v>45341</v>
      </c>
      <c r="F1303" s="1">
        <v>45341</v>
      </c>
      <c r="G1303" s="1">
        <v>45366</v>
      </c>
      <c r="H1303" t="s">
        <v>28</v>
      </c>
      <c r="I1303">
        <v>11</v>
      </c>
      <c r="J1303" t="s">
        <v>38</v>
      </c>
      <c r="K1303">
        <v>99213</v>
      </c>
      <c r="O1303">
        <v>1</v>
      </c>
      <c r="P1303">
        <v>224.36</v>
      </c>
      <c r="Q1303">
        <v>166.19</v>
      </c>
      <c r="R1303">
        <v>132.94999999999999</v>
      </c>
      <c r="S1303">
        <v>33.24</v>
      </c>
      <c r="T1303" t="s">
        <v>30</v>
      </c>
      <c r="X1303" t="s">
        <v>146</v>
      </c>
      <c r="Y1303" t="s">
        <v>147</v>
      </c>
      <c r="Z1303" t="s">
        <v>39</v>
      </c>
      <c r="AA1303" t="str">
        <f>IFERROR(_xlfn.XLOOKUP($J1303,avoidable_ed_reference!$A$2:$A$13,avoidable_ed_reference!$C$2:$C$13),"Not Classified")</f>
        <v>Not Classified</v>
      </c>
      <c r="AB1303" t="str">
        <f>IFERROR(_xlfn.XLOOKUP($B1303,enrollment!$A$2:$A$801,enrollment!$I$2:$I$801),"")</f>
        <v>OH</v>
      </c>
      <c r="AC1303">
        <f>IFERROR(_xlfn.XLOOKUP($B1303,enrollment!$A$2:$A$801,enrollment!$L$2:$L$801),"")</f>
        <v>77</v>
      </c>
      <c r="AD1303" t="str" cm="1">
        <f t="array" ref="AD1303">_xlfn.IFS(AC1303="","Unknown",AC1303&lt;18,"0-17",AC1303&lt;35,"18-34",AC1303&lt;50,"35-49",AC1303&lt;65,"50-64",TRUE,"65+")</f>
        <v>65+</v>
      </c>
      <c r="AE1303">
        <f>IFERROR(_xlfn.XLOOKUP($B1303,enrollment!$A$2:$A$801,enrollment!$O$2:$O$801),"")</f>
        <v>2345678901</v>
      </c>
      <c r="AF1303">
        <f>IFERROR(_xlfn.XLOOKUP($AE1303,providers!$B$2:$B$11,providers!$Q$2:$Q$11),"")</f>
        <v>4.2</v>
      </c>
      <c r="AG1303" s="1">
        <f t="shared" si="20"/>
        <v>45323</v>
      </c>
    </row>
    <row r="1304" spans="1:33" x14ac:dyDescent="0.25">
      <c r="A1304" t="s">
        <v>1556</v>
      </c>
      <c r="B1304" t="s">
        <v>1548</v>
      </c>
      <c r="C1304">
        <v>2345678901</v>
      </c>
      <c r="D1304">
        <v>2345678901</v>
      </c>
      <c r="E1304" s="1">
        <v>45582</v>
      </c>
      <c r="F1304" s="1">
        <v>45582</v>
      </c>
      <c r="G1304" s="1">
        <v>45600</v>
      </c>
      <c r="H1304" t="s">
        <v>28</v>
      </c>
      <c r="I1304">
        <v>11</v>
      </c>
      <c r="J1304" t="s">
        <v>47</v>
      </c>
      <c r="K1304">
        <v>99213</v>
      </c>
      <c r="O1304">
        <v>1</v>
      </c>
      <c r="P1304">
        <v>232.55</v>
      </c>
      <c r="Q1304">
        <v>172.26</v>
      </c>
      <c r="R1304">
        <v>137.81</v>
      </c>
      <c r="S1304">
        <v>34.450000000000003</v>
      </c>
      <c r="T1304" t="s">
        <v>30</v>
      </c>
      <c r="X1304" t="s">
        <v>146</v>
      </c>
      <c r="Y1304" t="s">
        <v>147</v>
      </c>
      <c r="Z1304" t="s">
        <v>39</v>
      </c>
      <c r="AA1304" t="str">
        <f>IFERROR(_xlfn.XLOOKUP($J1304,avoidable_ed_reference!$A$2:$A$13,avoidable_ed_reference!$C$2:$C$13),"Not Classified")</f>
        <v>Not Classified</v>
      </c>
      <c r="AB1304" t="str">
        <f>IFERROR(_xlfn.XLOOKUP($B1304,enrollment!$A$2:$A$801,enrollment!$I$2:$I$801),"")</f>
        <v>OH</v>
      </c>
      <c r="AC1304">
        <f>IFERROR(_xlfn.XLOOKUP($B1304,enrollment!$A$2:$A$801,enrollment!$L$2:$L$801),"")</f>
        <v>77</v>
      </c>
      <c r="AD1304" t="str" cm="1">
        <f t="array" ref="AD1304">_xlfn.IFS(AC1304="","Unknown",AC1304&lt;18,"0-17",AC1304&lt;35,"18-34",AC1304&lt;50,"35-49",AC1304&lt;65,"50-64",TRUE,"65+")</f>
        <v>65+</v>
      </c>
      <c r="AE1304">
        <f>IFERROR(_xlfn.XLOOKUP($B1304,enrollment!$A$2:$A$801,enrollment!$O$2:$O$801),"")</f>
        <v>2345678901</v>
      </c>
      <c r="AF1304">
        <f>IFERROR(_xlfn.XLOOKUP($AE1304,providers!$B$2:$B$11,providers!$Q$2:$Q$11),"")</f>
        <v>4.2</v>
      </c>
      <c r="AG1304" s="1">
        <f t="shared" si="20"/>
        <v>45566</v>
      </c>
    </row>
    <row r="1305" spans="1:33" x14ac:dyDescent="0.25">
      <c r="A1305" t="s">
        <v>1557</v>
      </c>
      <c r="B1305" t="s">
        <v>1548</v>
      </c>
      <c r="C1305">
        <v>2233445566</v>
      </c>
      <c r="D1305">
        <v>2233445566</v>
      </c>
      <c r="E1305" s="1">
        <v>45498</v>
      </c>
      <c r="F1305" s="1">
        <v>45498</v>
      </c>
      <c r="G1305" s="1">
        <v>45517</v>
      </c>
      <c r="H1305" t="s">
        <v>28</v>
      </c>
      <c r="I1305">
        <v>23</v>
      </c>
      <c r="J1305" t="s">
        <v>35</v>
      </c>
      <c r="K1305">
        <v>99284</v>
      </c>
      <c r="O1305">
        <v>1</v>
      </c>
      <c r="P1305">
        <v>2187.52</v>
      </c>
      <c r="Q1305">
        <v>1215.29</v>
      </c>
      <c r="R1305">
        <v>972.23</v>
      </c>
      <c r="S1305">
        <v>243.06</v>
      </c>
      <c r="T1305" t="s">
        <v>30</v>
      </c>
      <c r="X1305" t="s">
        <v>146</v>
      </c>
      <c r="Y1305" t="s">
        <v>147</v>
      </c>
      <c r="Z1305" t="s">
        <v>45</v>
      </c>
      <c r="AA1305" t="str">
        <f>IFERROR(_xlfn.XLOOKUP($J1305,avoidable_ed_reference!$A$2:$A$13,avoidable_ed_reference!$C$2:$C$13),"Not Classified")</f>
        <v>Avoidable</v>
      </c>
      <c r="AB1305" t="str">
        <f>IFERROR(_xlfn.XLOOKUP($B1305,enrollment!$A$2:$A$801,enrollment!$I$2:$I$801),"")</f>
        <v>OH</v>
      </c>
      <c r="AC1305">
        <f>IFERROR(_xlfn.XLOOKUP($B1305,enrollment!$A$2:$A$801,enrollment!$L$2:$L$801),"")</f>
        <v>77</v>
      </c>
      <c r="AD1305" t="str" cm="1">
        <f t="array" ref="AD1305">_xlfn.IFS(AC1305="","Unknown",AC1305&lt;18,"0-17",AC1305&lt;35,"18-34",AC1305&lt;50,"35-49",AC1305&lt;65,"50-64",TRUE,"65+")</f>
        <v>65+</v>
      </c>
      <c r="AE1305">
        <f>IFERROR(_xlfn.XLOOKUP($B1305,enrollment!$A$2:$A$801,enrollment!$O$2:$O$801),"")</f>
        <v>2345678901</v>
      </c>
      <c r="AF1305">
        <f>IFERROR(_xlfn.XLOOKUP($AE1305,providers!$B$2:$B$11,providers!$Q$2:$Q$11),"")</f>
        <v>4.2</v>
      </c>
      <c r="AG1305" s="1">
        <f t="shared" si="20"/>
        <v>45474</v>
      </c>
    </row>
    <row r="1306" spans="1:33" x14ac:dyDescent="0.25">
      <c r="A1306" t="s">
        <v>1558</v>
      </c>
      <c r="B1306" t="s">
        <v>1548</v>
      </c>
      <c r="C1306">
        <v>2345678901</v>
      </c>
      <c r="D1306">
        <v>2345678901</v>
      </c>
      <c r="E1306" s="1">
        <v>45419</v>
      </c>
      <c r="F1306" s="1">
        <v>45419</v>
      </c>
      <c r="G1306" s="1">
        <v>45450</v>
      </c>
      <c r="H1306" t="s">
        <v>28</v>
      </c>
      <c r="I1306">
        <v>11</v>
      </c>
      <c r="J1306" t="s">
        <v>35</v>
      </c>
      <c r="K1306">
        <v>99213</v>
      </c>
      <c r="O1306">
        <v>1</v>
      </c>
      <c r="P1306">
        <v>227.31</v>
      </c>
      <c r="Q1306">
        <v>168.38</v>
      </c>
      <c r="R1306">
        <v>134.69999999999999</v>
      </c>
      <c r="S1306">
        <v>33.68</v>
      </c>
      <c r="T1306" t="s">
        <v>30</v>
      </c>
      <c r="X1306" t="s">
        <v>146</v>
      </c>
      <c r="Y1306" t="s">
        <v>147</v>
      </c>
      <c r="Z1306" t="s">
        <v>39</v>
      </c>
      <c r="AA1306" t="str">
        <f>IFERROR(_xlfn.XLOOKUP($J1306,avoidable_ed_reference!$A$2:$A$13,avoidable_ed_reference!$C$2:$C$13),"Not Classified")</f>
        <v>Avoidable</v>
      </c>
      <c r="AB1306" t="str">
        <f>IFERROR(_xlfn.XLOOKUP($B1306,enrollment!$A$2:$A$801,enrollment!$I$2:$I$801),"")</f>
        <v>OH</v>
      </c>
      <c r="AC1306">
        <f>IFERROR(_xlfn.XLOOKUP($B1306,enrollment!$A$2:$A$801,enrollment!$L$2:$L$801),"")</f>
        <v>77</v>
      </c>
      <c r="AD1306" t="str" cm="1">
        <f t="array" ref="AD1306">_xlfn.IFS(AC1306="","Unknown",AC1306&lt;18,"0-17",AC1306&lt;35,"18-34",AC1306&lt;50,"35-49",AC1306&lt;65,"50-64",TRUE,"65+")</f>
        <v>65+</v>
      </c>
      <c r="AE1306">
        <f>IFERROR(_xlfn.XLOOKUP($B1306,enrollment!$A$2:$A$801,enrollment!$O$2:$O$801),"")</f>
        <v>2345678901</v>
      </c>
      <c r="AF1306">
        <f>IFERROR(_xlfn.XLOOKUP($AE1306,providers!$B$2:$B$11,providers!$Q$2:$Q$11),"")</f>
        <v>4.2</v>
      </c>
      <c r="AG1306" s="1">
        <f t="shared" si="20"/>
        <v>45413</v>
      </c>
    </row>
    <row r="1307" spans="1:33" x14ac:dyDescent="0.25">
      <c r="A1307" t="s">
        <v>1559</v>
      </c>
      <c r="B1307" t="s">
        <v>1548</v>
      </c>
      <c r="C1307">
        <v>3456789012</v>
      </c>
      <c r="D1307">
        <v>3456789012</v>
      </c>
      <c r="E1307" s="1">
        <v>45348</v>
      </c>
      <c r="F1307" s="1">
        <v>45348</v>
      </c>
      <c r="G1307" s="1">
        <v>45382</v>
      </c>
      <c r="H1307" t="s">
        <v>28</v>
      </c>
      <c r="I1307">
        <v>22</v>
      </c>
      <c r="J1307" t="s">
        <v>29</v>
      </c>
      <c r="K1307">
        <v>90837</v>
      </c>
      <c r="O1307">
        <v>1</v>
      </c>
      <c r="P1307">
        <v>240.41</v>
      </c>
      <c r="Q1307">
        <v>178.08</v>
      </c>
      <c r="R1307">
        <v>142.46</v>
      </c>
      <c r="S1307">
        <v>35.619999999999997</v>
      </c>
      <c r="T1307" t="s">
        <v>30</v>
      </c>
      <c r="X1307" t="s">
        <v>146</v>
      </c>
      <c r="Y1307" t="s">
        <v>147</v>
      </c>
      <c r="Z1307" t="s">
        <v>33</v>
      </c>
      <c r="AA1307" t="str">
        <f>IFERROR(_xlfn.XLOOKUP($J1307,avoidable_ed_reference!$A$2:$A$13,avoidable_ed_reference!$C$2:$C$13),"Not Classified")</f>
        <v>Potentially Avoidable</v>
      </c>
      <c r="AB1307" t="str">
        <f>IFERROR(_xlfn.XLOOKUP($B1307,enrollment!$A$2:$A$801,enrollment!$I$2:$I$801),"")</f>
        <v>OH</v>
      </c>
      <c r="AC1307">
        <f>IFERROR(_xlfn.XLOOKUP($B1307,enrollment!$A$2:$A$801,enrollment!$L$2:$L$801),"")</f>
        <v>77</v>
      </c>
      <c r="AD1307" t="str" cm="1">
        <f t="array" ref="AD1307">_xlfn.IFS(AC1307="","Unknown",AC1307&lt;18,"0-17",AC1307&lt;35,"18-34",AC1307&lt;50,"35-49",AC1307&lt;65,"50-64",TRUE,"65+")</f>
        <v>65+</v>
      </c>
      <c r="AE1307">
        <f>IFERROR(_xlfn.XLOOKUP($B1307,enrollment!$A$2:$A$801,enrollment!$O$2:$O$801),"")</f>
        <v>2345678901</v>
      </c>
      <c r="AF1307">
        <f>IFERROR(_xlfn.XLOOKUP($AE1307,providers!$B$2:$B$11,providers!$Q$2:$Q$11),"")</f>
        <v>4.2</v>
      </c>
      <c r="AG1307" s="1">
        <f t="shared" si="20"/>
        <v>45323</v>
      </c>
    </row>
    <row r="1308" spans="1:33" x14ac:dyDescent="0.25">
      <c r="A1308" t="s">
        <v>1560</v>
      </c>
      <c r="B1308" t="s">
        <v>1548</v>
      </c>
      <c r="C1308">
        <v>8901234567</v>
      </c>
      <c r="D1308">
        <v>8901234567</v>
      </c>
      <c r="E1308" s="1">
        <v>45418</v>
      </c>
      <c r="F1308" s="1">
        <v>45418</v>
      </c>
      <c r="G1308" s="1">
        <v>45444</v>
      </c>
      <c r="H1308" t="s">
        <v>28</v>
      </c>
      <c r="I1308">
        <v>23</v>
      </c>
      <c r="J1308" t="s">
        <v>77</v>
      </c>
      <c r="K1308">
        <v>99284</v>
      </c>
      <c r="O1308">
        <v>1</v>
      </c>
      <c r="P1308">
        <v>2113.81</v>
      </c>
      <c r="Q1308">
        <v>1174.3399999999999</v>
      </c>
      <c r="R1308">
        <v>939.47</v>
      </c>
      <c r="S1308">
        <v>234.87</v>
      </c>
      <c r="T1308" t="s">
        <v>30</v>
      </c>
      <c r="X1308" t="s">
        <v>146</v>
      </c>
      <c r="Y1308" t="s">
        <v>147</v>
      </c>
      <c r="Z1308" t="s">
        <v>45</v>
      </c>
      <c r="AA1308" t="str">
        <f>IFERROR(_xlfn.XLOOKUP($J1308,avoidable_ed_reference!$A$2:$A$13,avoidable_ed_reference!$C$2:$C$13),"Not Classified")</f>
        <v>Avoidable</v>
      </c>
      <c r="AB1308" t="str">
        <f>IFERROR(_xlfn.XLOOKUP($B1308,enrollment!$A$2:$A$801,enrollment!$I$2:$I$801),"")</f>
        <v>OH</v>
      </c>
      <c r="AC1308">
        <f>IFERROR(_xlfn.XLOOKUP($B1308,enrollment!$A$2:$A$801,enrollment!$L$2:$L$801),"")</f>
        <v>77</v>
      </c>
      <c r="AD1308" t="str" cm="1">
        <f t="array" ref="AD1308">_xlfn.IFS(AC1308="","Unknown",AC1308&lt;18,"0-17",AC1308&lt;35,"18-34",AC1308&lt;50,"35-49",AC1308&lt;65,"50-64",TRUE,"65+")</f>
        <v>65+</v>
      </c>
      <c r="AE1308">
        <f>IFERROR(_xlfn.XLOOKUP($B1308,enrollment!$A$2:$A$801,enrollment!$O$2:$O$801),"")</f>
        <v>2345678901</v>
      </c>
      <c r="AF1308">
        <f>IFERROR(_xlfn.XLOOKUP($AE1308,providers!$B$2:$B$11,providers!$Q$2:$Q$11),"")</f>
        <v>4.2</v>
      </c>
      <c r="AG1308" s="1">
        <f t="shared" si="20"/>
        <v>45413</v>
      </c>
    </row>
    <row r="1309" spans="1:33" x14ac:dyDescent="0.25">
      <c r="A1309" t="s">
        <v>1561</v>
      </c>
      <c r="B1309" t="s">
        <v>1548</v>
      </c>
      <c r="C1309">
        <v>2345678901</v>
      </c>
      <c r="D1309">
        <v>2345678901</v>
      </c>
      <c r="E1309" s="1">
        <v>45381</v>
      </c>
      <c r="F1309" s="1">
        <v>45381</v>
      </c>
      <c r="G1309" s="1">
        <v>45401</v>
      </c>
      <c r="H1309" t="s">
        <v>28</v>
      </c>
      <c r="I1309">
        <v>11</v>
      </c>
      <c r="J1309" t="s">
        <v>35</v>
      </c>
      <c r="K1309">
        <v>99213</v>
      </c>
      <c r="O1309">
        <v>1</v>
      </c>
      <c r="P1309">
        <v>209.53</v>
      </c>
      <c r="Q1309">
        <v>155.21</v>
      </c>
      <c r="R1309">
        <v>124.17</v>
      </c>
      <c r="S1309">
        <v>31.04</v>
      </c>
      <c r="T1309" t="s">
        <v>30</v>
      </c>
      <c r="X1309" t="s">
        <v>146</v>
      </c>
      <c r="Y1309" t="s">
        <v>147</v>
      </c>
      <c r="Z1309" t="s">
        <v>39</v>
      </c>
      <c r="AA1309" t="str">
        <f>IFERROR(_xlfn.XLOOKUP($J1309,avoidable_ed_reference!$A$2:$A$13,avoidable_ed_reference!$C$2:$C$13),"Not Classified")</f>
        <v>Avoidable</v>
      </c>
      <c r="AB1309" t="str">
        <f>IFERROR(_xlfn.XLOOKUP($B1309,enrollment!$A$2:$A$801,enrollment!$I$2:$I$801),"")</f>
        <v>OH</v>
      </c>
      <c r="AC1309">
        <f>IFERROR(_xlfn.XLOOKUP($B1309,enrollment!$A$2:$A$801,enrollment!$L$2:$L$801),"")</f>
        <v>77</v>
      </c>
      <c r="AD1309" t="str" cm="1">
        <f t="array" ref="AD1309">_xlfn.IFS(AC1309="","Unknown",AC1309&lt;18,"0-17",AC1309&lt;35,"18-34",AC1309&lt;50,"35-49",AC1309&lt;65,"50-64",TRUE,"65+")</f>
        <v>65+</v>
      </c>
      <c r="AE1309">
        <f>IFERROR(_xlfn.XLOOKUP($B1309,enrollment!$A$2:$A$801,enrollment!$O$2:$O$801),"")</f>
        <v>2345678901</v>
      </c>
      <c r="AF1309">
        <f>IFERROR(_xlfn.XLOOKUP($AE1309,providers!$B$2:$B$11,providers!$Q$2:$Q$11),"")</f>
        <v>4.2</v>
      </c>
      <c r="AG1309" s="1">
        <f t="shared" si="20"/>
        <v>45352</v>
      </c>
    </row>
    <row r="1310" spans="1:33" x14ac:dyDescent="0.25">
      <c r="A1310" t="s">
        <v>1562</v>
      </c>
      <c r="B1310" t="s">
        <v>1548</v>
      </c>
      <c r="C1310">
        <v>2345678901</v>
      </c>
      <c r="D1310">
        <v>2345678901</v>
      </c>
      <c r="E1310" s="1">
        <v>45540</v>
      </c>
      <c r="F1310" s="1">
        <v>45540</v>
      </c>
      <c r="G1310" s="1">
        <v>45568</v>
      </c>
      <c r="H1310" t="s">
        <v>28</v>
      </c>
      <c r="I1310">
        <v>11</v>
      </c>
      <c r="J1310" t="s">
        <v>38</v>
      </c>
      <c r="K1310">
        <v>99213</v>
      </c>
      <c r="O1310">
        <v>1</v>
      </c>
      <c r="P1310">
        <v>202.43</v>
      </c>
      <c r="Q1310">
        <v>149.94999999999999</v>
      </c>
      <c r="R1310">
        <v>119.96</v>
      </c>
      <c r="S1310">
        <v>29.99</v>
      </c>
      <c r="T1310" t="s">
        <v>30</v>
      </c>
      <c r="X1310" t="s">
        <v>146</v>
      </c>
      <c r="Y1310" t="s">
        <v>147</v>
      </c>
      <c r="Z1310" t="s">
        <v>39</v>
      </c>
      <c r="AA1310" t="str">
        <f>IFERROR(_xlfn.XLOOKUP($J1310,avoidable_ed_reference!$A$2:$A$13,avoidable_ed_reference!$C$2:$C$13),"Not Classified")</f>
        <v>Not Classified</v>
      </c>
      <c r="AB1310" t="str">
        <f>IFERROR(_xlfn.XLOOKUP($B1310,enrollment!$A$2:$A$801,enrollment!$I$2:$I$801),"")</f>
        <v>OH</v>
      </c>
      <c r="AC1310">
        <f>IFERROR(_xlfn.XLOOKUP($B1310,enrollment!$A$2:$A$801,enrollment!$L$2:$L$801),"")</f>
        <v>77</v>
      </c>
      <c r="AD1310" t="str" cm="1">
        <f t="array" ref="AD1310">_xlfn.IFS(AC1310="","Unknown",AC1310&lt;18,"0-17",AC1310&lt;35,"18-34",AC1310&lt;50,"35-49",AC1310&lt;65,"50-64",TRUE,"65+")</f>
        <v>65+</v>
      </c>
      <c r="AE1310">
        <f>IFERROR(_xlfn.XLOOKUP($B1310,enrollment!$A$2:$A$801,enrollment!$O$2:$O$801),"")</f>
        <v>2345678901</v>
      </c>
      <c r="AF1310">
        <f>IFERROR(_xlfn.XLOOKUP($AE1310,providers!$B$2:$B$11,providers!$Q$2:$Q$11),"")</f>
        <v>4.2</v>
      </c>
      <c r="AG1310" s="1">
        <f t="shared" si="20"/>
        <v>45536</v>
      </c>
    </row>
    <row r="1311" spans="1:33" x14ac:dyDescent="0.25">
      <c r="A1311" t="s">
        <v>1563</v>
      </c>
      <c r="B1311" t="s">
        <v>1548</v>
      </c>
      <c r="C1311">
        <v>2345678901</v>
      </c>
      <c r="D1311">
        <v>2345678901</v>
      </c>
      <c r="E1311" s="1">
        <v>45597</v>
      </c>
      <c r="F1311" s="1">
        <v>45597</v>
      </c>
      <c r="G1311" s="1">
        <v>45617</v>
      </c>
      <c r="H1311" t="s">
        <v>28</v>
      </c>
      <c r="I1311">
        <v>23</v>
      </c>
      <c r="J1311" t="s">
        <v>93</v>
      </c>
      <c r="K1311">
        <v>99284</v>
      </c>
      <c r="O1311">
        <v>1</v>
      </c>
      <c r="P1311">
        <v>2261.7399999999998</v>
      </c>
      <c r="Q1311">
        <v>1256.52</v>
      </c>
      <c r="R1311">
        <v>1005.22</v>
      </c>
      <c r="S1311">
        <v>251.3</v>
      </c>
      <c r="T1311" t="s">
        <v>30</v>
      </c>
      <c r="X1311" t="s">
        <v>146</v>
      </c>
      <c r="Y1311" t="s">
        <v>147</v>
      </c>
      <c r="Z1311" t="s">
        <v>45</v>
      </c>
      <c r="AA1311" t="str">
        <f>IFERROR(_xlfn.XLOOKUP($J1311,avoidable_ed_reference!$A$2:$A$13,avoidable_ed_reference!$C$2:$C$13),"Not Classified")</f>
        <v>Avoidable</v>
      </c>
      <c r="AB1311" t="str">
        <f>IFERROR(_xlfn.XLOOKUP($B1311,enrollment!$A$2:$A$801,enrollment!$I$2:$I$801),"")</f>
        <v>OH</v>
      </c>
      <c r="AC1311">
        <f>IFERROR(_xlfn.XLOOKUP($B1311,enrollment!$A$2:$A$801,enrollment!$L$2:$L$801),"")</f>
        <v>77</v>
      </c>
      <c r="AD1311" t="str" cm="1">
        <f t="array" ref="AD1311">_xlfn.IFS(AC1311="","Unknown",AC1311&lt;18,"0-17",AC1311&lt;35,"18-34",AC1311&lt;50,"35-49",AC1311&lt;65,"50-64",TRUE,"65+")</f>
        <v>65+</v>
      </c>
      <c r="AE1311">
        <f>IFERROR(_xlfn.XLOOKUP($B1311,enrollment!$A$2:$A$801,enrollment!$O$2:$O$801),"")</f>
        <v>2345678901</v>
      </c>
      <c r="AF1311">
        <f>IFERROR(_xlfn.XLOOKUP($AE1311,providers!$B$2:$B$11,providers!$Q$2:$Q$11),"")</f>
        <v>4.2</v>
      </c>
      <c r="AG1311" s="1">
        <f t="shared" si="20"/>
        <v>45597</v>
      </c>
    </row>
    <row r="1312" spans="1:33" x14ac:dyDescent="0.25">
      <c r="A1312" t="s">
        <v>1564</v>
      </c>
      <c r="B1312" t="s">
        <v>1548</v>
      </c>
      <c r="C1312">
        <v>2233445566</v>
      </c>
      <c r="D1312">
        <v>2233445566</v>
      </c>
      <c r="E1312" s="1">
        <v>45586</v>
      </c>
      <c r="F1312" s="1">
        <v>45586</v>
      </c>
      <c r="G1312" s="1">
        <v>45608</v>
      </c>
      <c r="H1312" t="s">
        <v>28</v>
      </c>
      <c r="I1312">
        <v>23</v>
      </c>
      <c r="J1312" t="s">
        <v>184</v>
      </c>
      <c r="K1312">
        <v>99284</v>
      </c>
      <c r="O1312">
        <v>1</v>
      </c>
      <c r="P1312">
        <v>2024.15</v>
      </c>
      <c r="Q1312">
        <v>1124.53</v>
      </c>
      <c r="R1312">
        <v>899.62</v>
      </c>
      <c r="S1312">
        <v>224.91</v>
      </c>
      <c r="T1312" t="s">
        <v>30</v>
      </c>
      <c r="X1312" t="s">
        <v>146</v>
      </c>
      <c r="Y1312" t="s">
        <v>147</v>
      </c>
      <c r="Z1312" t="s">
        <v>45</v>
      </c>
      <c r="AA1312" t="str">
        <f>IFERROR(_xlfn.XLOOKUP($J1312,avoidable_ed_reference!$A$2:$A$13,avoidable_ed_reference!$C$2:$C$13),"Not Classified")</f>
        <v>Non-Avoidable</v>
      </c>
      <c r="AB1312" t="str">
        <f>IFERROR(_xlfn.XLOOKUP($B1312,enrollment!$A$2:$A$801,enrollment!$I$2:$I$801),"")</f>
        <v>OH</v>
      </c>
      <c r="AC1312">
        <f>IFERROR(_xlfn.XLOOKUP($B1312,enrollment!$A$2:$A$801,enrollment!$L$2:$L$801),"")</f>
        <v>77</v>
      </c>
      <c r="AD1312" t="str" cm="1">
        <f t="array" ref="AD1312">_xlfn.IFS(AC1312="","Unknown",AC1312&lt;18,"0-17",AC1312&lt;35,"18-34",AC1312&lt;50,"35-49",AC1312&lt;65,"50-64",TRUE,"65+")</f>
        <v>65+</v>
      </c>
      <c r="AE1312">
        <f>IFERROR(_xlfn.XLOOKUP($B1312,enrollment!$A$2:$A$801,enrollment!$O$2:$O$801),"")</f>
        <v>2345678901</v>
      </c>
      <c r="AF1312">
        <f>IFERROR(_xlfn.XLOOKUP($AE1312,providers!$B$2:$B$11,providers!$Q$2:$Q$11),"")</f>
        <v>4.2</v>
      </c>
      <c r="AG1312" s="1">
        <f t="shared" si="20"/>
        <v>45566</v>
      </c>
    </row>
    <row r="1313" spans="1:33" x14ac:dyDescent="0.25">
      <c r="A1313" t="s">
        <v>1565</v>
      </c>
      <c r="B1313" t="s">
        <v>1548</v>
      </c>
      <c r="C1313">
        <v>3456789012</v>
      </c>
      <c r="D1313">
        <v>3456789012</v>
      </c>
      <c r="E1313" s="1">
        <v>45422</v>
      </c>
      <c r="F1313" s="1">
        <v>45422</v>
      </c>
      <c r="G1313" s="1">
        <v>45449</v>
      </c>
      <c r="H1313" t="s">
        <v>67</v>
      </c>
      <c r="I1313">
        <v>21</v>
      </c>
      <c r="J1313" t="s">
        <v>80</v>
      </c>
      <c r="K1313">
        <v>99223</v>
      </c>
      <c r="O1313">
        <v>1</v>
      </c>
      <c r="P1313">
        <v>20901.47</v>
      </c>
      <c r="Q1313">
        <v>13484.82</v>
      </c>
      <c r="R1313">
        <v>10787.86</v>
      </c>
      <c r="S1313">
        <v>2696.96</v>
      </c>
      <c r="T1313" t="s">
        <v>30</v>
      </c>
      <c r="V1313">
        <v>1</v>
      </c>
      <c r="W1313" s="2" t="s">
        <v>68</v>
      </c>
      <c r="X1313" t="s">
        <v>146</v>
      </c>
      <c r="Y1313" t="s">
        <v>147</v>
      </c>
      <c r="Z1313" t="s">
        <v>69</v>
      </c>
      <c r="AA1313" t="str">
        <f>IFERROR(_xlfn.XLOOKUP($J1313,avoidable_ed_reference!$A$2:$A$13,avoidable_ed_reference!$C$2:$C$13),"Not Classified")</f>
        <v>Non-Avoidable</v>
      </c>
      <c r="AB1313" t="str">
        <f>IFERROR(_xlfn.XLOOKUP($B1313,enrollment!$A$2:$A$801,enrollment!$I$2:$I$801),"")</f>
        <v>OH</v>
      </c>
      <c r="AC1313">
        <f>IFERROR(_xlfn.XLOOKUP($B1313,enrollment!$A$2:$A$801,enrollment!$L$2:$L$801),"")</f>
        <v>77</v>
      </c>
      <c r="AD1313" t="str" cm="1">
        <f t="array" ref="AD1313">_xlfn.IFS(AC1313="","Unknown",AC1313&lt;18,"0-17",AC1313&lt;35,"18-34",AC1313&lt;50,"35-49",AC1313&lt;65,"50-64",TRUE,"65+")</f>
        <v>65+</v>
      </c>
      <c r="AE1313">
        <f>IFERROR(_xlfn.XLOOKUP($B1313,enrollment!$A$2:$A$801,enrollment!$O$2:$O$801),"")</f>
        <v>2345678901</v>
      </c>
      <c r="AF1313">
        <f>IFERROR(_xlfn.XLOOKUP($AE1313,providers!$B$2:$B$11,providers!$Q$2:$Q$11),"")</f>
        <v>4.2</v>
      </c>
      <c r="AG1313" s="1">
        <f t="shared" si="20"/>
        <v>45413</v>
      </c>
    </row>
    <row r="1314" spans="1:33" x14ac:dyDescent="0.25">
      <c r="A1314" t="s">
        <v>1566</v>
      </c>
      <c r="B1314" t="s">
        <v>1548</v>
      </c>
      <c r="C1314">
        <v>3456789012</v>
      </c>
      <c r="D1314">
        <v>3456789012</v>
      </c>
      <c r="E1314" s="1">
        <v>45455</v>
      </c>
      <c r="F1314" s="1">
        <v>45455</v>
      </c>
      <c r="G1314" s="1">
        <v>45469</v>
      </c>
      <c r="H1314" t="s">
        <v>59</v>
      </c>
      <c r="J1314" t="s">
        <v>99</v>
      </c>
      <c r="L1314" s="2" t="s">
        <v>151</v>
      </c>
      <c r="M1314" t="s">
        <v>152</v>
      </c>
      <c r="N1314" t="s">
        <v>153</v>
      </c>
      <c r="O1314">
        <v>1</v>
      </c>
      <c r="P1314">
        <v>1096.73</v>
      </c>
      <c r="Q1314">
        <v>997.03</v>
      </c>
      <c r="R1314">
        <v>797.62</v>
      </c>
      <c r="S1314">
        <v>199.41</v>
      </c>
      <c r="T1314" t="s">
        <v>30</v>
      </c>
      <c r="X1314" t="s">
        <v>146</v>
      </c>
      <c r="Y1314" t="s">
        <v>147</v>
      </c>
      <c r="Z1314" t="s">
        <v>64</v>
      </c>
      <c r="AA1314" t="str">
        <f>IFERROR(_xlfn.XLOOKUP($J1314,avoidable_ed_reference!$A$2:$A$13,avoidable_ed_reference!$C$2:$C$13),"Not Classified")</f>
        <v>Not Classified</v>
      </c>
      <c r="AB1314" t="str">
        <f>IFERROR(_xlfn.XLOOKUP($B1314,enrollment!$A$2:$A$801,enrollment!$I$2:$I$801),"")</f>
        <v>OH</v>
      </c>
      <c r="AC1314">
        <f>IFERROR(_xlfn.XLOOKUP($B1314,enrollment!$A$2:$A$801,enrollment!$L$2:$L$801),"")</f>
        <v>77</v>
      </c>
      <c r="AD1314" t="str" cm="1">
        <f t="array" ref="AD1314">_xlfn.IFS(AC1314="","Unknown",AC1314&lt;18,"0-17",AC1314&lt;35,"18-34",AC1314&lt;50,"35-49",AC1314&lt;65,"50-64",TRUE,"65+")</f>
        <v>65+</v>
      </c>
      <c r="AE1314">
        <f>IFERROR(_xlfn.XLOOKUP($B1314,enrollment!$A$2:$A$801,enrollment!$O$2:$O$801),"")</f>
        <v>2345678901</v>
      </c>
      <c r="AF1314">
        <f>IFERROR(_xlfn.XLOOKUP($AE1314,providers!$B$2:$B$11,providers!$Q$2:$Q$11),"")</f>
        <v>4.2</v>
      </c>
      <c r="AG1314" s="1">
        <f t="shared" si="20"/>
        <v>45444</v>
      </c>
    </row>
    <row r="1315" spans="1:33" x14ac:dyDescent="0.25">
      <c r="A1315" t="s">
        <v>1567</v>
      </c>
      <c r="B1315" t="s">
        <v>1548</v>
      </c>
      <c r="C1315">
        <v>2345678901</v>
      </c>
      <c r="D1315">
        <v>2345678901</v>
      </c>
      <c r="E1315" s="1">
        <v>45323</v>
      </c>
      <c r="F1315" s="1">
        <v>45323</v>
      </c>
      <c r="G1315" s="1">
        <v>45351</v>
      </c>
      <c r="H1315" t="s">
        <v>28</v>
      </c>
      <c r="I1315">
        <v>11</v>
      </c>
      <c r="J1315" t="s">
        <v>38</v>
      </c>
      <c r="K1315">
        <v>99213</v>
      </c>
      <c r="O1315">
        <v>1</v>
      </c>
      <c r="P1315">
        <v>240.03</v>
      </c>
      <c r="Q1315">
        <v>177.8</v>
      </c>
      <c r="R1315">
        <v>142.24</v>
      </c>
      <c r="S1315">
        <v>35.56</v>
      </c>
      <c r="T1315" t="s">
        <v>30</v>
      </c>
      <c r="X1315" t="s">
        <v>146</v>
      </c>
      <c r="Y1315" t="s">
        <v>147</v>
      </c>
      <c r="Z1315" t="s">
        <v>39</v>
      </c>
      <c r="AA1315" t="str">
        <f>IFERROR(_xlfn.XLOOKUP($J1315,avoidable_ed_reference!$A$2:$A$13,avoidable_ed_reference!$C$2:$C$13),"Not Classified")</f>
        <v>Not Classified</v>
      </c>
      <c r="AB1315" t="str">
        <f>IFERROR(_xlfn.XLOOKUP($B1315,enrollment!$A$2:$A$801,enrollment!$I$2:$I$801),"")</f>
        <v>OH</v>
      </c>
      <c r="AC1315">
        <f>IFERROR(_xlfn.XLOOKUP($B1315,enrollment!$A$2:$A$801,enrollment!$L$2:$L$801),"")</f>
        <v>77</v>
      </c>
      <c r="AD1315" t="str" cm="1">
        <f t="array" ref="AD1315">_xlfn.IFS(AC1315="","Unknown",AC1315&lt;18,"0-17",AC1315&lt;35,"18-34",AC1315&lt;50,"35-49",AC1315&lt;65,"50-64",TRUE,"65+")</f>
        <v>65+</v>
      </c>
      <c r="AE1315">
        <f>IFERROR(_xlfn.XLOOKUP($B1315,enrollment!$A$2:$A$801,enrollment!$O$2:$O$801),"")</f>
        <v>2345678901</v>
      </c>
      <c r="AF1315">
        <f>IFERROR(_xlfn.XLOOKUP($AE1315,providers!$B$2:$B$11,providers!$Q$2:$Q$11),"")</f>
        <v>4.2</v>
      </c>
      <c r="AG1315" s="1">
        <f t="shared" si="20"/>
        <v>45323</v>
      </c>
    </row>
    <row r="1316" spans="1:33" x14ac:dyDescent="0.25">
      <c r="A1316" t="s">
        <v>1568</v>
      </c>
      <c r="B1316" t="s">
        <v>1548</v>
      </c>
      <c r="C1316">
        <v>5678901234</v>
      </c>
      <c r="D1316">
        <v>5678901234</v>
      </c>
      <c r="E1316" s="1">
        <v>45620</v>
      </c>
      <c r="F1316" s="1">
        <v>45620</v>
      </c>
      <c r="G1316" s="1">
        <v>45637</v>
      </c>
      <c r="H1316" t="s">
        <v>28</v>
      </c>
      <c r="I1316">
        <v>20</v>
      </c>
      <c r="J1316" t="s">
        <v>35</v>
      </c>
      <c r="K1316">
        <v>99213</v>
      </c>
      <c r="O1316">
        <v>1</v>
      </c>
      <c r="P1316">
        <v>162.97</v>
      </c>
      <c r="Q1316">
        <v>125.36</v>
      </c>
      <c r="R1316">
        <v>100.29</v>
      </c>
      <c r="S1316">
        <v>25.07</v>
      </c>
      <c r="T1316" t="s">
        <v>30</v>
      </c>
      <c r="X1316" t="s">
        <v>146</v>
      </c>
      <c r="Y1316" t="s">
        <v>147</v>
      </c>
      <c r="Z1316" t="s">
        <v>36</v>
      </c>
      <c r="AA1316" t="str">
        <f>IFERROR(_xlfn.XLOOKUP($J1316,avoidable_ed_reference!$A$2:$A$13,avoidable_ed_reference!$C$2:$C$13),"Not Classified")</f>
        <v>Avoidable</v>
      </c>
      <c r="AB1316" t="str">
        <f>IFERROR(_xlfn.XLOOKUP($B1316,enrollment!$A$2:$A$801,enrollment!$I$2:$I$801),"")</f>
        <v>OH</v>
      </c>
      <c r="AC1316">
        <f>IFERROR(_xlfn.XLOOKUP($B1316,enrollment!$A$2:$A$801,enrollment!$L$2:$L$801),"")</f>
        <v>77</v>
      </c>
      <c r="AD1316" t="str" cm="1">
        <f t="array" ref="AD1316">_xlfn.IFS(AC1316="","Unknown",AC1316&lt;18,"0-17",AC1316&lt;35,"18-34",AC1316&lt;50,"35-49",AC1316&lt;65,"50-64",TRUE,"65+")</f>
        <v>65+</v>
      </c>
      <c r="AE1316">
        <f>IFERROR(_xlfn.XLOOKUP($B1316,enrollment!$A$2:$A$801,enrollment!$O$2:$O$801),"")</f>
        <v>2345678901</v>
      </c>
      <c r="AF1316">
        <f>IFERROR(_xlfn.XLOOKUP($AE1316,providers!$B$2:$B$11,providers!$Q$2:$Q$11),"")</f>
        <v>4.2</v>
      </c>
      <c r="AG1316" s="1">
        <f t="shared" si="20"/>
        <v>45597</v>
      </c>
    </row>
    <row r="1317" spans="1:33" x14ac:dyDescent="0.25">
      <c r="A1317" t="s">
        <v>1569</v>
      </c>
      <c r="B1317" t="s">
        <v>1548</v>
      </c>
      <c r="C1317">
        <v>2345678901</v>
      </c>
      <c r="D1317">
        <v>2345678901</v>
      </c>
      <c r="E1317" s="1">
        <v>45408</v>
      </c>
      <c r="F1317" s="1">
        <v>45408</v>
      </c>
      <c r="G1317" s="1">
        <v>45426</v>
      </c>
      <c r="H1317" t="s">
        <v>28</v>
      </c>
      <c r="I1317">
        <v>11</v>
      </c>
      <c r="J1317" t="s">
        <v>38</v>
      </c>
      <c r="K1317">
        <v>99213</v>
      </c>
      <c r="O1317">
        <v>1</v>
      </c>
      <c r="P1317">
        <v>204.11</v>
      </c>
      <c r="Q1317">
        <v>151.19</v>
      </c>
      <c r="R1317">
        <v>120.95</v>
      </c>
      <c r="S1317">
        <v>30.24</v>
      </c>
      <c r="T1317" t="s">
        <v>30</v>
      </c>
      <c r="X1317" t="s">
        <v>146</v>
      </c>
      <c r="Y1317" t="s">
        <v>147</v>
      </c>
      <c r="Z1317" t="s">
        <v>39</v>
      </c>
      <c r="AA1317" t="str">
        <f>IFERROR(_xlfn.XLOOKUP($J1317,avoidable_ed_reference!$A$2:$A$13,avoidable_ed_reference!$C$2:$C$13),"Not Classified")</f>
        <v>Not Classified</v>
      </c>
      <c r="AB1317" t="str">
        <f>IFERROR(_xlfn.XLOOKUP($B1317,enrollment!$A$2:$A$801,enrollment!$I$2:$I$801),"")</f>
        <v>OH</v>
      </c>
      <c r="AC1317">
        <f>IFERROR(_xlfn.XLOOKUP($B1317,enrollment!$A$2:$A$801,enrollment!$L$2:$L$801),"")</f>
        <v>77</v>
      </c>
      <c r="AD1317" t="str" cm="1">
        <f t="array" ref="AD1317">_xlfn.IFS(AC1317="","Unknown",AC1317&lt;18,"0-17",AC1317&lt;35,"18-34",AC1317&lt;50,"35-49",AC1317&lt;65,"50-64",TRUE,"65+")</f>
        <v>65+</v>
      </c>
      <c r="AE1317">
        <f>IFERROR(_xlfn.XLOOKUP($B1317,enrollment!$A$2:$A$801,enrollment!$O$2:$O$801),"")</f>
        <v>2345678901</v>
      </c>
      <c r="AF1317">
        <f>IFERROR(_xlfn.XLOOKUP($AE1317,providers!$B$2:$B$11,providers!$Q$2:$Q$11),"")</f>
        <v>4.2</v>
      </c>
      <c r="AG1317" s="1">
        <f t="shared" si="20"/>
        <v>45383</v>
      </c>
    </row>
    <row r="1318" spans="1:33" x14ac:dyDescent="0.25">
      <c r="A1318" t="s">
        <v>1570</v>
      </c>
      <c r="B1318" t="s">
        <v>1571</v>
      </c>
      <c r="C1318">
        <v>5678901234</v>
      </c>
      <c r="D1318">
        <v>5678901234</v>
      </c>
      <c r="E1318" s="1">
        <v>45524</v>
      </c>
      <c r="F1318" s="1">
        <v>45524</v>
      </c>
      <c r="G1318" s="1">
        <v>45539</v>
      </c>
      <c r="H1318" t="s">
        <v>28</v>
      </c>
      <c r="I1318">
        <v>11</v>
      </c>
      <c r="J1318" t="s">
        <v>47</v>
      </c>
      <c r="K1318">
        <v>99213</v>
      </c>
      <c r="O1318">
        <v>1</v>
      </c>
      <c r="P1318">
        <v>210.15</v>
      </c>
      <c r="Q1318">
        <v>155.66999999999999</v>
      </c>
      <c r="R1318">
        <v>124.54</v>
      </c>
      <c r="S1318">
        <v>31.13</v>
      </c>
      <c r="T1318" t="s">
        <v>30</v>
      </c>
      <c r="X1318" t="s">
        <v>31</v>
      </c>
      <c r="Y1318" t="s">
        <v>32</v>
      </c>
      <c r="Z1318" t="s">
        <v>39</v>
      </c>
      <c r="AA1318" t="str">
        <f>IFERROR(_xlfn.XLOOKUP($J1318,avoidable_ed_reference!$A$2:$A$13,avoidable_ed_reference!$C$2:$C$13),"Not Classified")</f>
        <v>Not Classified</v>
      </c>
      <c r="AB1318" t="str">
        <f>IFERROR(_xlfn.XLOOKUP($B1318,enrollment!$A$2:$A$801,enrollment!$I$2:$I$801),"")</f>
        <v>TN</v>
      </c>
      <c r="AC1318">
        <f>IFERROR(_xlfn.XLOOKUP($B1318,enrollment!$A$2:$A$801,enrollment!$L$2:$L$801),"")</f>
        <v>43</v>
      </c>
      <c r="AD1318" t="str" cm="1">
        <f t="array" ref="AD1318">_xlfn.IFS(AC1318="","Unknown",AC1318&lt;18,"0-17",AC1318&lt;35,"18-34",AC1318&lt;50,"35-49",AC1318&lt;65,"50-64",TRUE,"65+")</f>
        <v>35-49</v>
      </c>
      <c r="AE1318">
        <f>IFERROR(_xlfn.XLOOKUP($B1318,enrollment!$A$2:$A$801,enrollment!$O$2:$O$801),"")</f>
        <v>5678901234</v>
      </c>
      <c r="AF1318">
        <f>IFERROR(_xlfn.XLOOKUP($AE1318,providers!$B$2:$B$11,providers!$Q$2:$Q$11),"")</f>
        <v>3.8</v>
      </c>
      <c r="AG1318" s="1">
        <f t="shared" si="20"/>
        <v>45505</v>
      </c>
    </row>
    <row r="1319" spans="1:33" x14ac:dyDescent="0.25">
      <c r="A1319" t="s">
        <v>1572</v>
      </c>
      <c r="B1319" t="s">
        <v>1571</v>
      </c>
      <c r="C1319">
        <v>9012345678</v>
      </c>
      <c r="D1319">
        <v>9012345678</v>
      </c>
      <c r="E1319" s="1">
        <v>45609</v>
      </c>
      <c r="F1319" s="1">
        <v>45609</v>
      </c>
      <c r="G1319" s="1">
        <v>45626</v>
      </c>
      <c r="H1319" t="s">
        <v>28</v>
      </c>
      <c r="I1319">
        <v>22</v>
      </c>
      <c r="J1319" t="s">
        <v>29</v>
      </c>
      <c r="K1319">
        <v>90837</v>
      </c>
      <c r="O1319">
        <v>1</v>
      </c>
      <c r="P1319">
        <v>276.43</v>
      </c>
      <c r="Q1319">
        <v>204.76</v>
      </c>
      <c r="R1319">
        <v>163.81</v>
      </c>
      <c r="S1319">
        <v>40.950000000000003</v>
      </c>
      <c r="T1319" t="s">
        <v>30</v>
      </c>
      <c r="X1319" t="s">
        <v>31</v>
      </c>
      <c r="Y1319" t="s">
        <v>32</v>
      </c>
      <c r="Z1319" t="s">
        <v>33</v>
      </c>
      <c r="AA1319" t="str">
        <f>IFERROR(_xlfn.XLOOKUP($J1319,avoidable_ed_reference!$A$2:$A$13,avoidable_ed_reference!$C$2:$C$13),"Not Classified")</f>
        <v>Potentially Avoidable</v>
      </c>
      <c r="AB1319" t="str">
        <f>IFERROR(_xlfn.XLOOKUP($B1319,enrollment!$A$2:$A$801,enrollment!$I$2:$I$801),"")</f>
        <v>TN</v>
      </c>
      <c r="AC1319">
        <f>IFERROR(_xlfn.XLOOKUP($B1319,enrollment!$A$2:$A$801,enrollment!$L$2:$L$801),"")</f>
        <v>43</v>
      </c>
      <c r="AD1319" t="str" cm="1">
        <f t="array" ref="AD1319">_xlfn.IFS(AC1319="","Unknown",AC1319&lt;18,"0-17",AC1319&lt;35,"18-34",AC1319&lt;50,"35-49",AC1319&lt;65,"50-64",TRUE,"65+")</f>
        <v>35-49</v>
      </c>
      <c r="AE1319">
        <f>IFERROR(_xlfn.XLOOKUP($B1319,enrollment!$A$2:$A$801,enrollment!$O$2:$O$801),"")</f>
        <v>5678901234</v>
      </c>
      <c r="AF1319">
        <f>IFERROR(_xlfn.XLOOKUP($AE1319,providers!$B$2:$B$11,providers!$Q$2:$Q$11),"")</f>
        <v>3.8</v>
      </c>
      <c r="AG1319" s="1">
        <f t="shared" si="20"/>
        <v>45597</v>
      </c>
    </row>
    <row r="1320" spans="1:33" x14ac:dyDescent="0.25">
      <c r="A1320" t="s">
        <v>1573</v>
      </c>
      <c r="B1320" t="s">
        <v>1571</v>
      </c>
      <c r="C1320">
        <v>5678901234</v>
      </c>
      <c r="D1320">
        <v>5678901234</v>
      </c>
      <c r="E1320" s="1">
        <v>45458</v>
      </c>
      <c r="F1320" s="1">
        <v>45458</v>
      </c>
      <c r="G1320" s="1">
        <v>45486</v>
      </c>
      <c r="H1320" t="s">
        <v>28</v>
      </c>
      <c r="I1320">
        <v>20</v>
      </c>
      <c r="J1320" t="s">
        <v>35</v>
      </c>
      <c r="K1320">
        <v>99213</v>
      </c>
      <c r="O1320">
        <v>1</v>
      </c>
      <c r="P1320">
        <v>198.38</v>
      </c>
      <c r="Q1320">
        <v>152.6</v>
      </c>
      <c r="R1320">
        <v>122.08</v>
      </c>
      <c r="S1320">
        <v>30.52</v>
      </c>
      <c r="T1320" t="s">
        <v>30</v>
      </c>
      <c r="X1320" t="s">
        <v>31</v>
      </c>
      <c r="Y1320" t="s">
        <v>32</v>
      </c>
      <c r="Z1320" t="s">
        <v>36</v>
      </c>
      <c r="AA1320" t="str">
        <f>IFERROR(_xlfn.XLOOKUP($J1320,avoidable_ed_reference!$A$2:$A$13,avoidable_ed_reference!$C$2:$C$13),"Not Classified")</f>
        <v>Avoidable</v>
      </c>
      <c r="AB1320" t="str">
        <f>IFERROR(_xlfn.XLOOKUP($B1320,enrollment!$A$2:$A$801,enrollment!$I$2:$I$801),"")</f>
        <v>TN</v>
      </c>
      <c r="AC1320">
        <f>IFERROR(_xlfn.XLOOKUP($B1320,enrollment!$A$2:$A$801,enrollment!$L$2:$L$801),"")</f>
        <v>43</v>
      </c>
      <c r="AD1320" t="str" cm="1">
        <f t="array" ref="AD1320">_xlfn.IFS(AC1320="","Unknown",AC1320&lt;18,"0-17",AC1320&lt;35,"18-34",AC1320&lt;50,"35-49",AC1320&lt;65,"50-64",TRUE,"65+")</f>
        <v>35-49</v>
      </c>
      <c r="AE1320">
        <f>IFERROR(_xlfn.XLOOKUP($B1320,enrollment!$A$2:$A$801,enrollment!$O$2:$O$801),"")</f>
        <v>5678901234</v>
      </c>
      <c r="AF1320">
        <f>IFERROR(_xlfn.XLOOKUP($AE1320,providers!$B$2:$B$11,providers!$Q$2:$Q$11),"")</f>
        <v>3.8</v>
      </c>
      <c r="AG1320" s="1">
        <f t="shared" si="20"/>
        <v>45444</v>
      </c>
    </row>
    <row r="1321" spans="1:33" x14ac:dyDescent="0.25">
      <c r="A1321" t="s">
        <v>1574</v>
      </c>
      <c r="B1321" t="s">
        <v>1575</v>
      </c>
      <c r="C1321">
        <v>9012345678</v>
      </c>
      <c r="D1321">
        <v>9012345678</v>
      </c>
      <c r="E1321" s="1">
        <v>45523</v>
      </c>
      <c r="F1321" s="1">
        <v>45523</v>
      </c>
      <c r="G1321" s="1">
        <v>45539</v>
      </c>
      <c r="H1321" t="s">
        <v>59</v>
      </c>
      <c r="J1321" t="s">
        <v>99</v>
      </c>
      <c r="L1321" s="2" t="s">
        <v>106</v>
      </c>
      <c r="M1321" t="s">
        <v>107</v>
      </c>
      <c r="N1321" t="s">
        <v>108</v>
      </c>
      <c r="O1321">
        <v>1</v>
      </c>
      <c r="P1321">
        <v>1110.75</v>
      </c>
      <c r="Q1321">
        <v>1009.77</v>
      </c>
      <c r="R1321">
        <v>807.82</v>
      </c>
      <c r="S1321">
        <v>201.95</v>
      </c>
      <c r="T1321" t="s">
        <v>30</v>
      </c>
      <c r="X1321" t="s">
        <v>233</v>
      </c>
      <c r="Y1321" t="s">
        <v>32</v>
      </c>
      <c r="Z1321" t="s">
        <v>64</v>
      </c>
      <c r="AA1321" t="str">
        <f>IFERROR(_xlfn.XLOOKUP($J1321,avoidable_ed_reference!$A$2:$A$13,avoidable_ed_reference!$C$2:$C$13),"Not Classified")</f>
        <v>Not Classified</v>
      </c>
      <c r="AB1321" t="str">
        <f>IFERROR(_xlfn.XLOOKUP($B1321,enrollment!$A$2:$A$801,enrollment!$I$2:$I$801),"")</f>
        <v>GA</v>
      </c>
      <c r="AC1321">
        <f>IFERROR(_xlfn.XLOOKUP($B1321,enrollment!$A$2:$A$801,enrollment!$L$2:$L$801),"")</f>
        <v>59</v>
      </c>
      <c r="AD1321" t="str" cm="1">
        <f t="array" ref="AD1321">_xlfn.IFS(AC1321="","Unknown",AC1321&lt;18,"0-17",AC1321&lt;35,"18-34",AC1321&lt;50,"35-49",AC1321&lt;65,"50-64",TRUE,"65+")</f>
        <v>50-64</v>
      </c>
      <c r="AE1321">
        <f>IFERROR(_xlfn.XLOOKUP($B1321,enrollment!$A$2:$A$801,enrollment!$O$2:$O$801),"")</f>
        <v>8901234567</v>
      </c>
      <c r="AF1321">
        <f>IFERROR(_xlfn.XLOOKUP($AE1321,providers!$B$2:$B$11,providers!$Q$2:$Q$11),"")</f>
        <v>3.7</v>
      </c>
      <c r="AG1321" s="1">
        <f t="shared" si="20"/>
        <v>45505</v>
      </c>
    </row>
    <row r="1322" spans="1:33" x14ac:dyDescent="0.25">
      <c r="A1322" t="s">
        <v>1576</v>
      </c>
      <c r="B1322" t="s">
        <v>1575</v>
      </c>
      <c r="C1322">
        <v>5678901234</v>
      </c>
      <c r="D1322">
        <v>5678901234</v>
      </c>
      <c r="E1322" s="1">
        <v>45490</v>
      </c>
      <c r="F1322" s="1">
        <v>45490</v>
      </c>
      <c r="G1322" s="1">
        <v>45522</v>
      </c>
      <c r="H1322" t="s">
        <v>28</v>
      </c>
      <c r="I1322">
        <v>20</v>
      </c>
      <c r="J1322" t="s">
        <v>35</v>
      </c>
      <c r="K1322">
        <v>99213</v>
      </c>
      <c r="O1322">
        <v>1</v>
      </c>
      <c r="P1322">
        <v>149.19</v>
      </c>
      <c r="Q1322">
        <v>114.76</v>
      </c>
      <c r="R1322">
        <v>91.81</v>
      </c>
      <c r="S1322">
        <v>22.95</v>
      </c>
      <c r="T1322" t="s">
        <v>30</v>
      </c>
      <c r="X1322" t="s">
        <v>233</v>
      </c>
      <c r="Y1322" t="s">
        <v>32</v>
      </c>
      <c r="Z1322" t="s">
        <v>36</v>
      </c>
      <c r="AA1322" t="str">
        <f>IFERROR(_xlfn.XLOOKUP($J1322,avoidable_ed_reference!$A$2:$A$13,avoidable_ed_reference!$C$2:$C$13),"Not Classified")</f>
        <v>Avoidable</v>
      </c>
      <c r="AB1322" t="str">
        <f>IFERROR(_xlfn.XLOOKUP($B1322,enrollment!$A$2:$A$801,enrollment!$I$2:$I$801),"")</f>
        <v>GA</v>
      </c>
      <c r="AC1322">
        <f>IFERROR(_xlfn.XLOOKUP($B1322,enrollment!$A$2:$A$801,enrollment!$L$2:$L$801),"")</f>
        <v>59</v>
      </c>
      <c r="AD1322" t="str" cm="1">
        <f t="array" ref="AD1322">_xlfn.IFS(AC1322="","Unknown",AC1322&lt;18,"0-17",AC1322&lt;35,"18-34",AC1322&lt;50,"35-49",AC1322&lt;65,"50-64",TRUE,"65+")</f>
        <v>50-64</v>
      </c>
      <c r="AE1322">
        <f>IFERROR(_xlfn.XLOOKUP($B1322,enrollment!$A$2:$A$801,enrollment!$O$2:$O$801),"")</f>
        <v>8901234567</v>
      </c>
      <c r="AF1322">
        <f>IFERROR(_xlfn.XLOOKUP($AE1322,providers!$B$2:$B$11,providers!$Q$2:$Q$11),"")</f>
        <v>3.7</v>
      </c>
      <c r="AG1322" s="1">
        <f t="shared" si="20"/>
        <v>45474</v>
      </c>
    </row>
    <row r="1323" spans="1:33" x14ac:dyDescent="0.25">
      <c r="A1323" t="s">
        <v>1577</v>
      </c>
      <c r="B1323" t="s">
        <v>1575</v>
      </c>
      <c r="C1323">
        <v>8901234567</v>
      </c>
      <c r="D1323">
        <v>8901234567</v>
      </c>
      <c r="E1323" s="1">
        <v>45317</v>
      </c>
      <c r="F1323" s="1">
        <v>45317</v>
      </c>
      <c r="G1323" s="1">
        <v>45350</v>
      </c>
      <c r="H1323" t="s">
        <v>28</v>
      </c>
      <c r="I1323">
        <v>11</v>
      </c>
      <c r="J1323" t="s">
        <v>47</v>
      </c>
      <c r="K1323">
        <v>99213</v>
      </c>
      <c r="O1323">
        <v>1</v>
      </c>
      <c r="P1323">
        <v>199.15</v>
      </c>
      <c r="Q1323">
        <v>147.52000000000001</v>
      </c>
      <c r="R1323">
        <v>118.02</v>
      </c>
      <c r="S1323">
        <v>29.5</v>
      </c>
      <c r="T1323" t="s">
        <v>30</v>
      </c>
      <c r="X1323" t="s">
        <v>233</v>
      </c>
      <c r="Y1323" t="s">
        <v>32</v>
      </c>
      <c r="Z1323" t="s">
        <v>39</v>
      </c>
      <c r="AA1323" t="str">
        <f>IFERROR(_xlfn.XLOOKUP($J1323,avoidable_ed_reference!$A$2:$A$13,avoidable_ed_reference!$C$2:$C$13),"Not Classified")</f>
        <v>Not Classified</v>
      </c>
      <c r="AB1323" t="str">
        <f>IFERROR(_xlfn.XLOOKUP($B1323,enrollment!$A$2:$A$801,enrollment!$I$2:$I$801),"")</f>
        <v>GA</v>
      </c>
      <c r="AC1323">
        <f>IFERROR(_xlfn.XLOOKUP($B1323,enrollment!$A$2:$A$801,enrollment!$L$2:$L$801),"")</f>
        <v>59</v>
      </c>
      <c r="AD1323" t="str" cm="1">
        <f t="array" ref="AD1323">_xlfn.IFS(AC1323="","Unknown",AC1323&lt;18,"0-17",AC1323&lt;35,"18-34",AC1323&lt;50,"35-49",AC1323&lt;65,"50-64",TRUE,"65+")</f>
        <v>50-64</v>
      </c>
      <c r="AE1323">
        <f>IFERROR(_xlfn.XLOOKUP($B1323,enrollment!$A$2:$A$801,enrollment!$O$2:$O$801),"")</f>
        <v>8901234567</v>
      </c>
      <c r="AF1323">
        <f>IFERROR(_xlfn.XLOOKUP($AE1323,providers!$B$2:$B$11,providers!$Q$2:$Q$11),"")</f>
        <v>3.7</v>
      </c>
      <c r="AG1323" s="1">
        <f t="shared" si="20"/>
        <v>45292</v>
      </c>
    </row>
    <row r="1324" spans="1:33" x14ac:dyDescent="0.25">
      <c r="A1324" t="s">
        <v>1578</v>
      </c>
      <c r="B1324" t="s">
        <v>1575</v>
      </c>
      <c r="C1324">
        <v>8901234567</v>
      </c>
      <c r="D1324">
        <v>8901234567</v>
      </c>
      <c r="E1324" s="1">
        <v>45549</v>
      </c>
      <c r="F1324" s="1">
        <v>45549</v>
      </c>
      <c r="G1324" s="1">
        <v>45578</v>
      </c>
      <c r="H1324" t="s">
        <v>28</v>
      </c>
      <c r="I1324">
        <v>11</v>
      </c>
      <c r="J1324" t="s">
        <v>47</v>
      </c>
      <c r="K1324">
        <v>99213</v>
      </c>
      <c r="O1324">
        <v>1</v>
      </c>
      <c r="P1324">
        <v>179.25</v>
      </c>
      <c r="Q1324">
        <v>132.78</v>
      </c>
      <c r="R1324">
        <v>106.22</v>
      </c>
      <c r="S1324">
        <v>26.56</v>
      </c>
      <c r="T1324" t="s">
        <v>30</v>
      </c>
      <c r="X1324" t="s">
        <v>233</v>
      </c>
      <c r="Y1324" t="s">
        <v>32</v>
      </c>
      <c r="Z1324" t="s">
        <v>39</v>
      </c>
      <c r="AA1324" t="str">
        <f>IFERROR(_xlfn.XLOOKUP($J1324,avoidable_ed_reference!$A$2:$A$13,avoidable_ed_reference!$C$2:$C$13),"Not Classified")</f>
        <v>Not Classified</v>
      </c>
      <c r="AB1324" t="str">
        <f>IFERROR(_xlfn.XLOOKUP($B1324,enrollment!$A$2:$A$801,enrollment!$I$2:$I$801),"")</f>
        <v>GA</v>
      </c>
      <c r="AC1324">
        <f>IFERROR(_xlfn.XLOOKUP($B1324,enrollment!$A$2:$A$801,enrollment!$L$2:$L$801),"")</f>
        <v>59</v>
      </c>
      <c r="AD1324" t="str" cm="1">
        <f t="array" ref="AD1324">_xlfn.IFS(AC1324="","Unknown",AC1324&lt;18,"0-17",AC1324&lt;35,"18-34",AC1324&lt;50,"35-49",AC1324&lt;65,"50-64",TRUE,"65+")</f>
        <v>50-64</v>
      </c>
      <c r="AE1324">
        <f>IFERROR(_xlfn.XLOOKUP($B1324,enrollment!$A$2:$A$801,enrollment!$O$2:$O$801),"")</f>
        <v>8901234567</v>
      </c>
      <c r="AF1324">
        <f>IFERROR(_xlfn.XLOOKUP($AE1324,providers!$B$2:$B$11,providers!$Q$2:$Q$11),"")</f>
        <v>3.7</v>
      </c>
      <c r="AG1324" s="1">
        <f t="shared" si="20"/>
        <v>45536</v>
      </c>
    </row>
    <row r="1325" spans="1:33" x14ac:dyDescent="0.25">
      <c r="A1325" t="s">
        <v>1579</v>
      </c>
      <c r="B1325" t="s">
        <v>1575</v>
      </c>
      <c r="C1325">
        <v>8901234567</v>
      </c>
      <c r="D1325">
        <v>8901234567</v>
      </c>
      <c r="E1325" s="1">
        <v>45603</v>
      </c>
      <c r="F1325" s="1">
        <v>45603</v>
      </c>
      <c r="G1325" s="1">
        <v>45623</v>
      </c>
      <c r="H1325" t="s">
        <v>28</v>
      </c>
      <c r="I1325">
        <v>11</v>
      </c>
      <c r="J1325" t="s">
        <v>35</v>
      </c>
      <c r="K1325">
        <v>99213</v>
      </c>
      <c r="O1325">
        <v>1</v>
      </c>
      <c r="P1325">
        <v>196.09</v>
      </c>
      <c r="Q1325">
        <v>145.25</v>
      </c>
      <c r="R1325">
        <v>116.2</v>
      </c>
      <c r="S1325">
        <v>29.05</v>
      </c>
      <c r="T1325" t="s">
        <v>30</v>
      </c>
      <c r="X1325" t="s">
        <v>233</v>
      </c>
      <c r="Y1325" t="s">
        <v>32</v>
      </c>
      <c r="Z1325" t="s">
        <v>39</v>
      </c>
      <c r="AA1325" t="str">
        <f>IFERROR(_xlfn.XLOOKUP($J1325,avoidable_ed_reference!$A$2:$A$13,avoidable_ed_reference!$C$2:$C$13),"Not Classified")</f>
        <v>Avoidable</v>
      </c>
      <c r="AB1325" t="str">
        <f>IFERROR(_xlfn.XLOOKUP($B1325,enrollment!$A$2:$A$801,enrollment!$I$2:$I$801),"")</f>
        <v>GA</v>
      </c>
      <c r="AC1325">
        <f>IFERROR(_xlfn.XLOOKUP($B1325,enrollment!$A$2:$A$801,enrollment!$L$2:$L$801),"")</f>
        <v>59</v>
      </c>
      <c r="AD1325" t="str" cm="1">
        <f t="array" ref="AD1325">_xlfn.IFS(AC1325="","Unknown",AC1325&lt;18,"0-17",AC1325&lt;35,"18-34",AC1325&lt;50,"35-49",AC1325&lt;65,"50-64",TRUE,"65+")</f>
        <v>50-64</v>
      </c>
      <c r="AE1325">
        <f>IFERROR(_xlfn.XLOOKUP($B1325,enrollment!$A$2:$A$801,enrollment!$O$2:$O$801),"")</f>
        <v>8901234567</v>
      </c>
      <c r="AF1325">
        <f>IFERROR(_xlfn.XLOOKUP($AE1325,providers!$B$2:$B$11,providers!$Q$2:$Q$11),"")</f>
        <v>3.7</v>
      </c>
      <c r="AG1325" s="1">
        <f t="shared" si="20"/>
        <v>45597</v>
      </c>
    </row>
    <row r="1326" spans="1:33" x14ac:dyDescent="0.25">
      <c r="A1326" t="s">
        <v>1580</v>
      </c>
      <c r="B1326" t="s">
        <v>1575</v>
      </c>
      <c r="C1326">
        <v>8901234567</v>
      </c>
      <c r="D1326">
        <v>8901234567</v>
      </c>
      <c r="E1326" s="1">
        <v>45447</v>
      </c>
      <c r="F1326" s="1">
        <v>45447</v>
      </c>
      <c r="G1326" s="1">
        <v>45465</v>
      </c>
      <c r="H1326" t="s">
        <v>28</v>
      </c>
      <c r="I1326">
        <v>11</v>
      </c>
      <c r="J1326" t="s">
        <v>35</v>
      </c>
      <c r="K1326">
        <v>99213</v>
      </c>
      <c r="O1326">
        <v>1</v>
      </c>
      <c r="P1326">
        <v>179.08</v>
      </c>
      <c r="Q1326">
        <v>132.65</v>
      </c>
      <c r="R1326">
        <v>106.12</v>
      </c>
      <c r="S1326">
        <v>26.53</v>
      </c>
      <c r="T1326" t="s">
        <v>30</v>
      </c>
      <c r="X1326" t="s">
        <v>233</v>
      </c>
      <c r="Y1326" t="s">
        <v>32</v>
      </c>
      <c r="Z1326" t="s">
        <v>39</v>
      </c>
      <c r="AA1326" t="str">
        <f>IFERROR(_xlfn.XLOOKUP($J1326,avoidable_ed_reference!$A$2:$A$13,avoidable_ed_reference!$C$2:$C$13),"Not Classified")</f>
        <v>Avoidable</v>
      </c>
      <c r="AB1326" t="str">
        <f>IFERROR(_xlfn.XLOOKUP($B1326,enrollment!$A$2:$A$801,enrollment!$I$2:$I$801),"")</f>
        <v>GA</v>
      </c>
      <c r="AC1326">
        <f>IFERROR(_xlfn.XLOOKUP($B1326,enrollment!$A$2:$A$801,enrollment!$L$2:$L$801),"")</f>
        <v>59</v>
      </c>
      <c r="AD1326" t="str" cm="1">
        <f t="array" ref="AD1326">_xlfn.IFS(AC1326="","Unknown",AC1326&lt;18,"0-17",AC1326&lt;35,"18-34",AC1326&lt;50,"35-49",AC1326&lt;65,"50-64",TRUE,"65+")</f>
        <v>50-64</v>
      </c>
      <c r="AE1326">
        <f>IFERROR(_xlfn.XLOOKUP($B1326,enrollment!$A$2:$A$801,enrollment!$O$2:$O$801),"")</f>
        <v>8901234567</v>
      </c>
      <c r="AF1326">
        <f>IFERROR(_xlfn.XLOOKUP($AE1326,providers!$B$2:$B$11,providers!$Q$2:$Q$11),"")</f>
        <v>3.7</v>
      </c>
      <c r="AG1326" s="1">
        <f t="shared" si="20"/>
        <v>45444</v>
      </c>
    </row>
    <row r="1327" spans="1:33" x14ac:dyDescent="0.25">
      <c r="A1327" t="s">
        <v>1581</v>
      </c>
      <c r="B1327" t="s">
        <v>1575</v>
      </c>
      <c r="C1327">
        <v>5678901234</v>
      </c>
      <c r="D1327">
        <v>5678901234</v>
      </c>
      <c r="E1327" s="1">
        <v>45582</v>
      </c>
      <c r="F1327" s="1">
        <v>45582</v>
      </c>
      <c r="G1327" s="1">
        <v>45611</v>
      </c>
      <c r="H1327" t="s">
        <v>28</v>
      </c>
      <c r="I1327">
        <v>20</v>
      </c>
      <c r="J1327" t="s">
        <v>35</v>
      </c>
      <c r="K1327">
        <v>99213</v>
      </c>
      <c r="O1327">
        <v>1</v>
      </c>
      <c r="P1327">
        <v>172.61</v>
      </c>
      <c r="Q1327">
        <v>132.78</v>
      </c>
      <c r="R1327">
        <v>106.22</v>
      </c>
      <c r="S1327">
        <v>26.56</v>
      </c>
      <c r="T1327" t="s">
        <v>30</v>
      </c>
      <c r="X1327" t="s">
        <v>233</v>
      </c>
      <c r="Y1327" t="s">
        <v>32</v>
      </c>
      <c r="Z1327" t="s">
        <v>36</v>
      </c>
      <c r="AA1327" t="str">
        <f>IFERROR(_xlfn.XLOOKUP($J1327,avoidable_ed_reference!$A$2:$A$13,avoidable_ed_reference!$C$2:$C$13),"Not Classified")</f>
        <v>Avoidable</v>
      </c>
      <c r="AB1327" t="str">
        <f>IFERROR(_xlfn.XLOOKUP($B1327,enrollment!$A$2:$A$801,enrollment!$I$2:$I$801),"")</f>
        <v>GA</v>
      </c>
      <c r="AC1327">
        <f>IFERROR(_xlfn.XLOOKUP($B1327,enrollment!$A$2:$A$801,enrollment!$L$2:$L$801),"")</f>
        <v>59</v>
      </c>
      <c r="AD1327" t="str" cm="1">
        <f t="array" ref="AD1327">_xlfn.IFS(AC1327="","Unknown",AC1327&lt;18,"0-17",AC1327&lt;35,"18-34",AC1327&lt;50,"35-49",AC1327&lt;65,"50-64",TRUE,"65+")</f>
        <v>50-64</v>
      </c>
      <c r="AE1327">
        <f>IFERROR(_xlfn.XLOOKUP($B1327,enrollment!$A$2:$A$801,enrollment!$O$2:$O$801),"")</f>
        <v>8901234567</v>
      </c>
      <c r="AF1327">
        <f>IFERROR(_xlfn.XLOOKUP($AE1327,providers!$B$2:$B$11,providers!$Q$2:$Q$11),"")</f>
        <v>3.7</v>
      </c>
      <c r="AG1327" s="1">
        <f t="shared" si="20"/>
        <v>45566</v>
      </c>
    </row>
    <row r="1328" spans="1:33" x14ac:dyDescent="0.25">
      <c r="A1328" t="s">
        <v>1582</v>
      </c>
      <c r="B1328" t="s">
        <v>1575</v>
      </c>
      <c r="C1328">
        <v>8901234567</v>
      </c>
      <c r="D1328">
        <v>8901234567</v>
      </c>
      <c r="E1328" s="1">
        <v>45407</v>
      </c>
      <c r="F1328" s="1">
        <v>45407</v>
      </c>
      <c r="G1328" s="1">
        <v>45441</v>
      </c>
      <c r="H1328" t="s">
        <v>28</v>
      </c>
      <c r="I1328">
        <v>11</v>
      </c>
      <c r="J1328" t="s">
        <v>35</v>
      </c>
      <c r="K1328">
        <v>99213</v>
      </c>
      <c r="O1328">
        <v>1</v>
      </c>
      <c r="P1328">
        <v>206.62</v>
      </c>
      <c r="Q1328">
        <v>153.05000000000001</v>
      </c>
      <c r="R1328">
        <v>122.44</v>
      </c>
      <c r="S1328">
        <v>30.61</v>
      </c>
      <c r="T1328" t="s">
        <v>30</v>
      </c>
      <c r="X1328" t="s">
        <v>233</v>
      </c>
      <c r="Y1328" t="s">
        <v>32</v>
      </c>
      <c r="Z1328" t="s">
        <v>39</v>
      </c>
      <c r="AA1328" t="str">
        <f>IFERROR(_xlfn.XLOOKUP($J1328,avoidable_ed_reference!$A$2:$A$13,avoidable_ed_reference!$C$2:$C$13),"Not Classified")</f>
        <v>Avoidable</v>
      </c>
      <c r="AB1328" t="str">
        <f>IFERROR(_xlfn.XLOOKUP($B1328,enrollment!$A$2:$A$801,enrollment!$I$2:$I$801),"")</f>
        <v>GA</v>
      </c>
      <c r="AC1328">
        <f>IFERROR(_xlfn.XLOOKUP($B1328,enrollment!$A$2:$A$801,enrollment!$L$2:$L$801),"")</f>
        <v>59</v>
      </c>
      <c r="AD1328" t="str" cm="1">
        <f t="array" ref="AD1328">_xlfn.IFS(AC1328="","Unknown",AC1328&lt;18,"0-17",AC1328&lt;35,"18-34",AC1328&lt;50,"35-49",AC1328&lt;65,"50-64",TRUE,"65+")</f>
        <v>50-64</v>
      </c>
      <c r="AE1328">
        <f>IFERROR(_xlfn.XLOOKUP($B1328,enrollment!$A$2:$A$801,enrollment!$O$2:$O$801),"")</f>
        <v>8901234567</v>
      </c>
      <c r="AF1328">
        <f>IFERROR(_xlfn.XLOOKUP($AE1328,providers!$B$2:$B$11,providers!$Q$2:$Q$11),"")</f>
        <v>3.7</v>
      </c>
      <c r="AG1328" s="1">
        <f t="shared" si="20"/>
        <v>45383</v>
      </c>
    </row>
    <row r="1329" spans="1:33" x14ac:dyDescent="0.25">
      <c r="A1329" t="s">
        <v>1583</v>
      </c>
      <c r="B1329" t="s">
        <v>1584</v>
      </c>
      <c r="C1329">
        <v>5678901234</v>
      </c>
      <c r="D1329">
        <v>5678901234</v>
      </c>
      <c r="E1329" s="1">
        <v>45545</v>
      </c>
      <c r="F1329" s="1">
        <v>45545</v>
      </c>
      <c r="G1329" s="1">
        <v>45576</v>
      </c>
      <c r="H1329" t="s">
        <v>28</v>
      </c>
      <c r="I1329">
        <v>20</v>
      </c>
      <c r="J1329" t="s">
        <v>35</v>
      </c>
      <c r="K1329">
        <v>99213</v>
      </c>
      <c r="O1329">
        <v>1</v>
      </c>
      <c r="P1329">
        <v>156.49</v>
      </c>
      <c r="Q1329">
        <v>120.38</v>
      </c>
      <c r="R1329">
        <v>96.3</v>
      </c>
      <c r="S1329">
        <v>24.08</v>
      </c>
      <c r="T1329" t="s">
        <v>30</v>
      </c>
      <c r="X1329" t="s">
        <v>43</v>
      </c>
      <c r="Y1329" t="s">
        <v>44</v>
      </c>
      <c r="Z1329" t="s">
        <v>36</v>
      </c>
      <c r="AA1329" t="str">
        <f>IFERROR(_xlfn.XLOOKUP($J1329,avoidable_ed_reference!$A$2:$A$13,avoidable_ed_reference!$C$2:$C$13),"Not Classified")</f>
        <v>Avoidable</v>
      </c>
      <c r="AB1329" t="str">
        <f>IFERROR(_xlfn.XLOOKUP($B1329,enrollment!$A$2:$A$801,enrollment!$I$2:$I$801),"")</f>
        <v>TN</v>
      </c>
      <c r="AC1329">
        <f>IFERROR(_xlfn.XLOOKUP($B1329,enrollment!$A$2:$A$801,enrollment!$L$2:$L$801),"")</f>
        <v>55</v>
      </c>
      <c r="AD1329" t="str" cm="1">
        <f t="array" ref="AD1329">_xlfn.IFS(AC1329="","Unknown",AC1329&lt;18,"0-17",AC1329&lt;35,"18-34",AC1329&lt;50,"35-49",AC1329&lt;65,"50-64",TRUE,"65+")</f>
        <v>50-64</v>
      </c>
      <c r="AE1329">
        <f>IFERROR(_xlfn.XLOOKUP($B1329,enrollment!$A$2:$A$801,enrollment!$O$2:$O$801),"")</f>
        <v>2233445566</v>
      </c>
      <c r="AF1329">
        <f>IFERROR(_xlfn.XLOOKUP($AE1329,providers!$B$2:$B$11,providers!$Q$2:$Q$11),"")</f>
        <v>3.5</v>
      </c>
      <c r="AG1329" s="1">
        <f t="shared" si="20"/>
        <v>45536</v>
      </c>
    </row>
    <row r="1330" spans="1:33" x14ac:dyDescent="0.25">
      <c r="A1330" t="s">
        <v>1585</v>
      </c>
      <c r="B1330" t="s">
        <v>1584</v>
      </c>
      <c r="C1330">
        <v>3456789012</v>
      </c>
      <c r="D1330">
        <v>3456789012</v>
      </c>
      <c r="E1330" s="1">
        <v>45505</v>
      </c>
      <c r="F1330" s="1">
        <v>45505</v>
      </c>
      <c r="G1330" s="1">
        <v>45525</v>
      </c>
      <c r="H1330" t="s">
        <v>28</v>
      </c>
      <c r="I1330">
        <v>23</v>
      </c>
      <c r="J1330" t="s">
        <v>127</v>
      </c>
      <c r="K1330">
        <v>99284</v>
      </c>
      <c r="O1330">
        <v>1</v>
      </c>
      <c r="P1330">
        <v>2272.1</v>
      </c>
      <c r="Q1330">
        <v>1262.28</v>
      </c>
      <c r="R1330">
        <v>1009.82</v>
      </c>
      <c r="S1330">
        <v>252.46</v>
      </c>
      <c r="T1330" t="s">
        <v>30</v>
      </c>
      <c r="X1330" t="s">
        <v>43</v>
      </c>
      <c r="Y1330" t="s">
        <v>44</v>
      </c>
      <c r="Z1330" t="s">
        <v>45</v>
      </c>
      <c r="AA1330" t="str">
        <f>IFERROR(_xlfn.XLOOKUP($J1330,avoidable_ed_reference!$A$2:$A$13,avoidable_ed_reference!$C$2:$C$13),"Not Classified")</f>
        <v>Avoidable</v>
      </c>
      <c r="AB1330" t="str">
        <f>IFERROR(_xlfn.XLOOKUP($B1330,enrollment!$A$2:$A$801,enrollment!$I$2:$I$801),"")</f>
        <v>TN</v>
      </c>
      <c r="AC1330">
        <f>IFERROR(_xlfn.XLOOKUP($B1330,enrollment!$A$2:$A$801,enrollment!$L$2:$L$801),"")</f>
        <v>55</v>
      </c>
      <c r="AD1330" t="str" cm="1">
        <f t="array" ref="AD1330">_xlfn.IFS(AC1330="","Unknown",AC1330&lt;18,"0-17",AC1330&lt;35,"18-34",AC1330&lt;50,"35-49",AC1330&lt;65,"50-64",TRUE,"65+")</f>
        <v>50-64</v>
      </c>
      <c r="AE1330">
        <f>IFERROR(_xlfn.XLOOKUP($B1330,enrollment!$A$2:$A$801,enrollment!$O$2:$O$801),"")</f>
        <v>2233445566</v>
      </c>
      <c r="AF1330">
        <f>IFERROR(_xlfn.XLOOKUP($AE1330,providers!$B$2:$B$11,providers!$Q$2:$Q$11),"")</f>
        <v>3.5</v>
      </c>
      <c r="AG1330" s="1">
        <f t="shared" si="20"/>
        <v>45505</v>
      </c>
    </row>
    <row r="1331" spans="1:33" x14ac:dyDescent="0.25">
      <c r="A1331" t="s">
        <v>1586</v>
      </c>
      <c r="B1331" t="s">
        <v>1584</v>
      </c>
      <c r="C1331">
        <v>5678901234</v>
      </c>
      <c r="D1331">
        <v>5678901234</v>
      </c>
      <c r="E1331" s="1">
        <v>45461</v>
      </c>
      <c r="F1331" s="1">
        <v>45461</v>
      </c>
      <c r="G1331" s="1">
        <v>45492</v>
      </c>
      <c r="H1331" t="s">
        <v>28</v>
      </c>
      <c r="I1331">
        <v>20</v>
      </c>
      <c r="J1331" t="s">
        <v>35</v>
      </c>
      <c r="K1331">
        <v>99213</v>
      </c>
      <c r="O1331">
        <v>1</v>
      </c>
      <c r="P1331">
        <v>143.47999999999999</v>
      </c>
      <c r="Q1331">
        <v>110.37</v>
      </c>
      <c r="R1331">
        <v>88.3</v>
      </c>
      <c r="S1331">
        <v>22.07</v>
      </c>
      <c r="T1331" t="s">
        <v>30</v>
      </c>
      <c r="X1331" t="s">
        <v>43</v>
      </c>
      <c r="Y1331" t="s">
        <v>44</v>
      </c>
      <c r="Z1331" t="s">
        <v>36</v>
      </c>
      <c r="AA1331" t="str">
        <f>IFERROR(_xlfn.XLOOKUP($J1331,avoidable_ed_reference!$A$2:$A$13,avoidable_ed_reference!$C$2:$C$13),"Not Classified")</f>
        <v>Avoidable</v>
      </c>
      <c r="AB1331" t="str">
        <f>IFERROR(_xlfn.XLOOKUP($B1331,enrollment!$A$2:$A$801,enrollment!$I$2:$I$801),"")</f>
        <v>TN</v>
      </c>
      <c r="AC1331">
        <f>IFERROR(_xlfn.XLOOKUP($B1331,enrollment!$A$2:$A$801,enrollment!$L$2:$L$801),"")</f>
        <v>55</v>
      </c>
      <c r="AD1331" t="str" cm="1">
        <f t="array" ref="AD1331">_xlfn.IFS(AC1331="","Unknown",AC1331&lt;18,"0-17",AC1331&lt;35,"18-34",AC1331&lt;50,"35-49",AC1331&lt;65,"50-64",TRUE,"65+")</f>
        <v>50-64</v>
      </c>
      <c r="AE1331">
        <f>IFERROR(_xlfn.XLOOKUP($B1331,enrollment!$A$2:$A$801,enrollment!$O$2:$O$801),"")</f>
        <v>2233445566</v>
      </c>
      <c r="AF1331">
        <f>IFERROR(_xlfn.XLOOKUP($AE1331,providers!$B$2:$B$11,providers!$Q$2:$Q$11),"")</f>
        <v>3.5</v>
      </c>
      <c r="AG1331" s="1">
        <f t="shared" si="20"/>
        <v>45444</v>
      </c>
    </row>
    <row r="1332" spans="1:33" x14ac:dyDescent="0.25">
      <c r="A1332" t="s">
        <v>1587</v>
      </c>
      <c r="B1332" t="s">
        <v>1584</v>
      </c>
      <c r="C1332">
        <v>6789012345</v>
      </c>
      <c r="D1332">
        <v>6789012345</v>
      </c>
      <c r="E1332" s="1">
        <v>45602</v>
      </c>
      <c r="F1332" s="1">
        <v>45602</v>
      </c>
      <c r="G1332" s="1">
        <v>45628</v>
      </c>
      <c r="H1332" t="s">
        <v>28</v>
      </c>
      <c r="I1332">
        <v>22</v>
      </c>
      <c r="J1332" t="s">
        <v>29</v>
      </c>
      <c r="K1332">
        <v>90837</v>
      </c>
      <c r="O1332">
        <v>1</v>
      </c>
      <c r="P1332">
        <v>253.61</v>
      </c>
      <c r="Q1332">
        <v>187.86</v>
      </c>
      <c r="R1332">
        <v>150.29</v>
      </c>
      <c r="S1332">
        <v>37.57</v>
      </c>
      <c r="T1332" t="s">
        <v>30</v>
      </c>
      <c r="X1332" t="s">
        <v>43</v>
      </c>
      <c r="Y1332" t="s">
        <v>44</v>
      </c>
      <c r="Z1332" t="s">
        <v>33</v>
      </c>
      <c r="AA1332" t="str">
        <f>IFERROR(_xlfn.XLOOKUP($J1332,avoidable_ed_reference!$A$2:$A$13,avoidable_ed_reference!$C$2:$C$13),"Not Classified")</f>
        <v>Potentially Avoidable</v>
      </c>
      <c r="AB1332" t="str">
        <f>IFERROR(_xlfn.XLOOKUP($B1332,enrollment!$A$2:$A$801,enrollment!$I$2:$I$801),"")</f>
        <v>TN</v>
      </c>
      <c r="AC1332">
        <f>IFERROR(_xlfn.XLOOKUP($B1332,enrollment!$A$2:$A$801,enrollment!$L$2:$L$801),"")</f>
        <v>55</v>
      </c>
      <c r="AD1332" t="str" cm="1">
        <f t="array" ref="AD1332">_xlfn.IFS(AC1332="","Unknown",AC1332&lt;18,"0-17",AC1332&lt;35,"18-34",AC1332&lt;50,"35-49",AC1332&lt;65,"50-64",TRUE,"65+")</f>
        <v>50-64</v>
      </c>
      <c r="AE1332">
        <f>IFERROR(_xlfn.XLOOKUP($B1332,enrollment!$A$2:$A$801,enrollment!$O$2:$O$801),"")</f>
        <v>2233445566</v>
      </c>
      <c r="AF1332">
        <f>IFERROR(_xlfn.XLOOKUP($AE1332,providers!$B$2:$B$11,providers!$Q$2:$Q$11),"")</f>
        <v>3.5</v>
      </c>
      <c r="AG1332" s="1">
        <f t="shared" si="20"/>
        <v>45597</v>
      </c>
    </row>
    <row r="1333" spans="1:33" x14ac:dyDescent="0.25">
      <c r="A1333" t="s">
        <v>1588</v>
      </c>
      <c r="B1333" t="s">
        <v>1584</v>
      </c>
      <c r="C1333">
        <v>5678901234</v>
      </c>
      <c r="D1333">
        <v>5678901234</v>
      </c>
      <c r="E1333" s="1">
        <v>45561</v>
      </c>
      <c r="F1333" s="1">
        <v>45561</v>
      </c>
      <c r="G1333" s="1">
        <v>45576</v>
      </c>
      <c r="H1333" t="s">
        <v>28</v>
      </c>
      <c r="I1333">
        <v>20</v>
      </c>
      <c r="J1333" t="s">
        <v>35</v>
      </c>
      <c r="K1333">
        <v>99213</v>
      </c>
      <c r="O1333">
        <v>1</v>
      </c>
      <c r="P1333">
        <v>200.9</v>
      </c>
      <c r="Q1333">
        <v>154.54</v>
      </c>
      <c r="R1333">
        <v>123.63</v>
      </c>
      <c r="S1333">
        <v>30.91</v>
      </c>
      <c r="T1333" t="s">
        <v>30</v>
      </c>
      <c r="X1333" t="s">
        <v>43</v>
      </c>
      <c r="Y1333" t="s">
        <v>44</v>
      </c>
      <c r="Z1333" t="s">
        <v>36</v>
      </c>
      <c r="AA1333" t="str">
        <f>IFERROR(_xlfn.XLOOKUP($J1333,avoidable_ed_reference!$A$2:$A$13,avoidable_ed_reference!$C$2:$C$13),"Not Classified")</f>
        <v>Avoidable</v>
      </c>
      <c r="AB1333" t="str">
        <f>IFERROR(_xlfn.XLOOKUP($B1333,enrollment!$A$2:$A$801,enrollment!$I$2:$I$801),"")</f>
        <v>TN</v>
      </c>
      <c r="AC1333">
        <f>IFERROR(_xlfn.XLOOKUP($B1333,enrollment!$A$2:$A$801,enrollment!$L$2:$L$801),"")</f>
        <v>55</v>
      </c>
      <c r="AD1333" t="str" cm="1">
        <f t="array" ref="AD1333">_xlfn.IFS(AC1333="","Unknown",AC1333&lt;18,"0-17",AC1333&lt;35,"18-34",AC1333&lt;50,"35-49",AC1333&lt;65,"50-64",TRUE,"65+")</f>
        <v>50-64</v>
      </c>
      <c r="AE1333">
        <f>IFERROR(_xlfn.XLOOKUP($B1333,enrollment!$A$2:$A$801,enrollment!$O$2:$O$801),"")</f>
        <v>2233445566</v>
      </c>
      <c r="AF1333">
        <f>IFERROR(_xlfn.XLOOKUP($AE1333,providers!$B$2:$B$11,providers!$Q$2:$Q$11),"")</f>
        <v>3.5</v>
      </c>
      <c r="AG1333" s="1">
        <f t="shared" si="20"/>
        <v>45536</v>
      </c>
    </row>
    <row r="1334" spans="1:33" x14ac:dyDescent="0.25">
      <c r="A1334" t="s">
        <v>1589</v>
      </c>
      <c r="B1334" t="s">
        <v>1584</v>
      </c>
      <c r="C1334">
        <v>8901234567</v>
      </c>
      <c r="D1334">
        <v>8901234567</v>
      </c>
      <c r="E1334" s="1">
        <v>45441</v>
      </c>
      <c r="F1334" s="1">
        <v>45441</v>
      </c>
      <c r="G1334" s="1">
        <v>45473</v>
      </c>
      <c r="H1334" t="s">
        <v>28</v>
      </c>
      <c r="I1334">
        <v>23</v>
      </c>
      <c r="J1334" t="s">
        <v>129</v>
      </c>
      <c r="K1334">
        <v>99284</v>
      </c>
      <c r="O1334">
        <v>1</v>
      </c>
      <c r="P1334">
        <v>2440.19</v>
      </c>
      <c r="Q1334">
        <v>1355.66</v>
      </c>
      <c r="R1334">
        <v>1084.53</v>
      </c>
      <c r="S1334">
        <v>271.13</v>
      </c>
      <c r="T1334" t="s">
        <v>30</v>
      </c>
      <c r="X1334" t="s">
        <v>43</v>
      </c>
      <c r="Y1334" t="s">
        <v>44</v>
      </c>
      <c r="Z1334" t="s">
        <v>45</v>
      </c>
      <c r="AA1334" t="str">
        <f>IFERROR(_xlfn.XLOOKUP($J1334,avoidable_ed_reference!$A$2:$A$13,avoidable_ed_reference!$C$2:$C$13),"Not Classified")</f>
        <v>Potentially Avoidable</v>
      </c>
      <c r="AB1334" t="str">
        <f>IFERROR(_xlfn.XLOOKUP($B1334,enrollment!$A$2:$A$801,enrollment!$I$2:$I$801),"")</f>
        <v>TN</v>
      </c>
      <c r="AC1334">
        <f>IFERROR(_xlfn.XLOOKUP($B1334,enrollment!$A$2:$A$801,enrollment!$L$2:$L$801),"")</f>
        <v>55</v>
      </c>
      <c r="AD1334" t="str" cm="1">
        <f t="array" ref="AD1334">_xlfn.IFS(AC1334="","Unknown",AC1334&lt;18,"0-17",AC1334&lt;35,"18-34",AC1334&lt;50,"35-49",AC1334&lt;65,"50-64",TRUE,"65+")</f>
        <v>50-64</v>
      </c>
      <c r="AE1334">
        <f>IFERROR(_xlfn.XLOOKUP($B1334,enrollment!$A$2:$A$801,enrollment!$O$2:$O$801),"")</f>
        <v>2233445566</v>
      </c>
      <c r="AF1334">
        <f>IFERROR(_xlfn.XLOOKUP($AE1334,providers!$B$2:$B$11,providers!$Q$2:$Q$11),"")</f>
        <v>3.5</v>
      </c>
      <c r="AG1334" s="1">
        <f t="shared" si="20"/>
        <v>45413</v>
      </c>
    </row>
    <row r="1335" spans="1:33" x14ac:dyDescent="0.25">
      <c r="A1335" t="s">
        <v>1590</v>
      </c>
      <c r="B1335" t="s">
        <v>1584</v>
      </c>
      <c r="C1335">
        <v>3456789012</v>
      </c>
      <c r="D1335">
        <v>3456789012</v>
      </c>
      <c r="E1335" s="1">
        <v>45450</v>
      </c>
      <c r="F1335" s="1">
        <v>45450</v>
      </c>
      <c r="G1335" s="1">
        <v>45480</v>
      </c>
      <c r="H1335" t="s">
        <v>28</v>
      </c>
      <c r="I1335">
        <v>23</v>
      </c>
      <c r="J1335" t="s">
        <v>221</v>
      </c>
      <c r="K1335">
        <v>99284</v>
      </c>
      <c r="O1335">
        <v>1</v>
      </c>
      <c r="P1335">
        <v>2061.59</v>
      </c>
      <c r="Q1335">
        <v>1145.33</v>
      </c>
      <c r="R1335">
        <v>916.26</v>
      </c>
      <c r="S1335">
        <v>229.07</v>
      </c>
      <c r="T1335" t="s">
        <v>30</v>
      </c>
      <c r="X1335" t="s">
        <v>43</v>
      </c>
      <c r="Y1335" t="s">
        <v>44</v>
      </c>
      <c r="Z1335" t="s">
        <v>45</v>
      </c>
      <c r="AA1335" t="str">
        <f>IFERROR(_xlfn.XLOOKUP($J1335,avoidable_ed_reference!$A$2:$A$13,avoidable_ed_reference!$C$2:$C$13),"Not Classified")</f>
        <v>Avoidable</v>
      </c>
      <c r="AB1335" t="str">
        <f>IFERROR(_xlfn.XLOOKUP($B1335,enrollment!$A$2:$A$801,enrollment!$I$2:$I$801),"")</f>
        <v>TN</v>
      </c>
      <c r="AC1335">
        <f>IFERROR(_xlfn.XLOOKUP($B1335,enrollment!$A$2:$A$801,enrollment!$L$2:$L$801),"")</f>
        <v>55</v>
      </c>
      <c r="AD1335" t="str" cm="1">
        <f t="array" ref="AD1335">_xlfn.IFS(AC1335="","Unknown",AC1335&lt;18,"0-17",AC1335&lt;35,"18-34",AC1335&lt;50,"35-49",AC1335&lt;65,"50-64",TRUE,"65+")</f>
        <v>50-64</v>
      </c>
      <c r="AE1335">
        <f>IFERROR(_xlfn.XLOOKUP($B1335,enrollment!$A$2:$A$801,enrollment!$O$2:$O$801),"")</f>
        <v>2233445566</v>
      </c>
      <c r="AF1335">
        <f>IFERROR(_xlfn.XLOOKUP($AE1335,providers!$B$2:$B$11,providers!$Q$2:$Q$11),"")</f>
        <v>3.5</v>
      </c>
      <c r="AG1335" s="1">
        <f t="shared" si="20"/>
        <v>45444</v>
      </c>
    </row>
    <row r="1336" spans="1:33" x14ac:dyDescent="0.25">
      <c r="A1336" t="s">
        <v>1591</v>
      </c>
      <c r="B1336" t="s">
        <v>1584</v>
      </c>
      <c r="C1336">
        <v>2233445566</v>
      </c>
      <c r="D1336">
        <v>2233445566</v>
      </c>
      <c r="E1336" s="1">
        <v>45517</v>
      </c>
      <c r="F1336" s="1">
        <v>45517</v>
      </c>
      <c r="G1336" s="1">
        <v>45541</v>
      </c>
      <c r="H1336" t="s">
        <v>28</v>
      </c>
      <c r="I1336">
        <v>11</v>
      </c>
      <c r="J1336" t="s">
        <v>35</v>
      </c>
      <c r="K1336">
        <v>99213</v>
      </c>
      <c r="O1336">
        <v>1</v>
      </c>
      <c r="P1336">
        <v>205.86</v>
      </c>
      <c r="Q1336">
        <v>152.49</v>
      </c>
      <c r="R1336">
        <v>121.99</v>
      </c>
      <c r="S1336">
        <v>30.5</v>
      </c>
      <c r="T1336" t="s">
        <v>30</v>
      </c>
      <c r="X1336" t="s">
        <v>43</v>
      </c>
      <c r="Y1336" t="s">
        <v>44</v>
      </c>
      <c r="Z1336" t="s">
        <v>39</v>
      </c>
      <c r="AA1336" t="str">
        <f>IFERROR(_xlfn.XLOOKUP($J1336,avoidable_ed_reference!$A$2:$A$13,avoidable_ed_reference!$C$2:$C$13),"Not Classified")</f>
        <v>Avoidable</v>
      </c>
      <c r="AB1336" t="str">
        <f>IFERROR(_xlfn.XLOOKUP($B1336,enrollment!$A$2:$A$801,enrollment!$I$2:$I$801),"")</f>
        <v>TN</v>
      </c>
      <c r="AC1336">
        <f>IFERROR(_xlfn.XLOOKUP($B1336,enrollment!$A$2:$A$801,enrollment!$L$2:$L$801),"")</f>
        <v>55</v>
      </c>
      <c r="AD1336" t="str" cm="1">
        <f t="array" ref="AD1336">_xlfn.IFS(AC1336="","Unknown",AC1336&lt;18,"0-17",AC1336&lt;35,"18-34",AC1336&lt;50,"35-49",AC1336&lt;65,"50-64",TRUE,"65+")</f>
        <v>50-64</v>
      </c>
      <c r="AE1336">
        <f>IFERROR(_xlfn.XLOOKUP($B1336,enrollment!$A$2:$A$801,enrollment!$O$2:$O$801),"")</f>
        <v>2233445566</v>
      </c>
      <c r="AF1336">
        <f>IFERROR(_xlfn.XLOOKUP($AE1336,providers!$B$2:$B$11,providers!$Q$2:$Q$11),"")</f>
        <v>3.5</v>
      </c>
      <c r="AG1336" s="1">
        <f t="shared" si="20"/>
        <v>45505</v>
      </c>
    </row>
    <row r="1337" spans="1:33" x14ac:dyDescent="0.25">
      <c r="A1337" t="s">
        <v>1592</v>
      </c>
      <c r="B1337" t="s">
        <v>1584</v>
      </c>
      <c r="C1337">
        <v>7890123456</v>
      </c>
      <c r="D1337">
        <v>7890123456</v>
      </c>
      <c r="E1337" s="1">
        <v>45619</v>
      </c>
      <c r="F1337" s="1">
        <v>45619</v>
      </c>
      <c r="G1337" s="1">
        <v>45643</v>
      </c>
      <c r="H1337" t="s">
        <v>28</v>
      </c>
      <c r="I1337">
        <v>23</v>
      </c>
      <c r="J1337" t="s">
        <v>35</v>
      </c>
      <c r="K1337">
        <v>99284</v>
      </c>
      <c r="O1337">
        <v>1</v>
      </c>
      <c r="P1337">
        <v>2424.35</v>
      </c>
      <c r="Q1337">
        <v>1346.86</v>
      </c>
      <c r="R1337">
        <v>1077.49</v>
      </c>
      <c r="S1337">
        <v>269.37</v>
      </c>
      <c r="T1337" t="s">
        <v>30</v>
      </c>
      <c r="X1337" t="s">
        <v>43</v>
      </c>
      <c r="Y1337" t="s">
        <v>44</v>
      </c>
      <c r="Z1337" t="s">
        <v>45</v>
      </c>
      <c r="AA1337" t="str">
        <f>IFERROR(_xlfn.XLOOKUP($J1337,avoidable_ed_reference!$A$2:$A$13,avoidable_ed_reference!$C$2:$C$13),"Not Classified")</f>
        <v>Avoidable</v>
      </c>
      <c r="AB1337" t="str">
        <f>IFERROR(_xlfn.XLOOKUP($B1337,enrollment!$A$2:$A$801,enrollment!$I$2:$I$801),"")</f>
        <v>TN</v>
      </c>
      <c r="AC1337">
        <f>IFERROR(_xlfn.XLOOKUP($B1337,enrollment!$A$2:$A$801,enrollment!$L$2:$L$801),"")</f>
        <v>55</v>
      </c>
      <c r="AD1337" t="str" cm="1">
        <f t="array" ref="AD1337">_xlfn.IFS(AC1337="","Unknown",AC1337&lt;18,"0-17",AC1337&lt;35,"18-34",AC1337&lt;50,"35-49",AC1337&lt;65,"50-64",TRUE,"65+")</f>
        <v>50-64</v>
      </c>
      <c r="AE1337">
        <f>IFERROR(_xlfn.XLOOKUP($B1337,enrollment!$A$2:$A$801,enrollment!$O$2:$O$801),"")</f>
        <v>2233445566</v>
      </c>
      <c r="AF1337">
        <f>IFERROR(_xlfn.XLOOKUP($AE1337,providers!$B$2:$B$11,providers!$Q$2:$Q$11),"")</f>
        <v>3.5</v>
      </c>
      <c r="AG1337" s="1">
        <f t="shared" si="20"/>
        <v>45597</v>
      </c>
    </row>
    <row r="1338" spans="1:33" x14ac:dyDescent="0.25">
      <c r="A1338" t="s">
        <v>1593</v>
      </c>
      <c r="B1338" t="s">
        <v>1584</v>
      </c>
      <c r="C1338">
        <v>5678901234</v>
      </c>
      <c r="D1338">
        <v>5678901234</v>
      </c>
      <c r="E1338" s="1">
        <v>45416</v>
      </c>
      <c r="F1338" s="1">
        <v>45416</v>
      </c>
      <c r="G1338" s="1">
        <v>45435</v>
      </c>
      <c r="H1338" t="s">
        <v>28</v>
      </c>
      <c r="I1338">
        <v>20</v>
      </c>
      <c r="J1338" t="s">
        <v>35</v>
      </c>
      <c r="K1338">
        <v>99213</v>
      </c>
      <c r="O1338">
        <v>1</v>
      </c>
      <c r="P1338">
        <v>156.52000000000001</v>
      </c>
      <c r="Q1338">
        <v>120.4</v>
      </c>
      <c r="R1338">
        <v>96.32</v>
      </c>
      <c r="S1338">
        <v>24.08</v>
      </c>
      <c r="T1338" t="s">
        <v>30</v>
      </c>
      <c r="X1338" t="s">
        <v>43</v>
      </c>
      <c r="Y1338" t="s">
        <v>44</v>
      </c>
      <c r="Z1338" t="s">
        <v>36</v>
      </c>
      <c r="AA1338" t="str">
        <f>IFERROR(_xlfn.XLOOKUP($J1338,avoidable_ed_reference!$A$2:$A$13,avoidable_ed_reference!$C$2:$C$13),"Not Classified")</f>
        <v>Avoidable</v>
      </c>
      <c r="AB1338" t="str">
        <f>IFERROR(_xlfn.XLOOKUP($B1338,enrollment!$A$2:$A$801,enrollment!$I$2:$I$801),"")</f>
        <v>TN</v>
      </c>
      <c r="AC1338">
        <f>IFERROR(_xlfn.XLOOKUP($B1338,enrollment!$A$2:$A$801,enrollment!$L$2:$L$801),"")</f>
        <v>55</v>
      </c>
      <c r="AD1338" t="str" cm="1">
        <f t="array" ref="AD1338">_xlfn.IFS(AC1338="","Unknown",AC1338&lt;18,"0-17",AC1338&lt;35,"18-34",AC1338&lt;50,"35-49",AC1338&lt;65,"50-64",TRUE,"65+")</f>
        <v>50-64</v>
      </c>
      <c r="AE1338">
        <f>IFERROR(_xlfn.XLOOKUP($B1338,enrollment!$A$2:$A$801,enrollment!$O$2:$O$801),"")</f>
        <v>2233445566</v>
      </c>
      <c r="AF1338">
        <f>IFERROR(_xlfn.XLOOKUP($AE1338,providers!$B$2:$B$11,providers!$Q$2:$Q$11),"")</f>
        <v>3.5</v>
      </c>
      <c r="AG1338" s="1">
        <f t="shared" si="20"/>
        <v>45413</v>
      </c>
    </row>
    <row r="1339" spans="1:33" x14ac:dyDescent="0.25">
      <c r="A1339" t="s">
        <v>1594</v>
      </c>
      <c r="B1339" t="s">
        <v>1584</v>
      </c>
      <c r="C1339">
        <v>8901234567</v>
      </c>
      <c r="D1339">
        <v>8901234567</v>
      </c>
      <c r="E1339" s="1">
        <v>45412</v>
      </c>
      <c r="F1339" s="1">
        <v>45412</v>
      </c>
      <c r="G1339" s="1">
        <v>45434</v>
      </c>
      <c r="H1339" t="s">
        <v>28</v>
      </c>
      <c r="I1339">
        <v>22</v>
      </c>
      <c r="J1339" t="s">
        <v>29</v>
      </c>
      <c r="K1339">
        <v>90837</v>
      </c>
      <c r="O1339">
        <v>1</v>
      </c>
      <c r="P1339">
        <v>203.46</v>
      </c>
      <c r="Q1339">
        <v>150.71</v>
      </c>
      <c r="R1339">
        <v>120.57</v>
      </c>
      <c r="S1339">
        <v>30.14</v>
      </c>
      <c r="T1339" t="s">
        <v>30</v>
      </c>
      <c r="X1339" t="s">
        <v>43</v>
      </c>
      <c r="Y1339" t="s">
        <v>44</v>
      </c>
      <c r="Z1339" t="s">
        <v>33</v>
      </c>
      <c r="AA1339" t="str">
        <f>IFERROR(_xlfn.XLOOKUP($J1339,avoidable_ed_reference!$A$2:$A$13,avoidable_ed_reference!$C$2:$C$13),"Not Classified")</f>
        <v>Potentially Avoidable</v>
      </c>
      <c r="AB1339" t="str">
        <f>IFERROR(_xlfn.XLOOKUP($B1339,enrollment!$A$2:$A$801,enrollment!$I$2:$I$801),"")</f>
        <v>TN</v>
      </c>
      <c r="AC1339">
        <f>IFERROR(_xlfn.XLOOKUP($B1339,enrollment!$A$2:$A$801,enrollment!$L$2:$L$801),"")</f>
        <v>55</v>
      </c>
      <c r="AD1339" t="str" cm="1">
        <f t="array" ref="AD1339">_xlfn.IFS(AC1339="","Unknown",AC1339&lt;18,"0-17",AC1339&lt;35,"18-34",AC1339&lt;50,"35-49",AC1339&lt;65,"50-64",TRUE,"65+")</f>
        <v>50-64</v>
      </c>
      <c r="AE1339">
        <f>IFERROR(_xlfn.XLOOKUP($B1339,enrollment!$A$2:$A$801,enrollment!$O$2:$O$801),"")</f>
        <v>2233445566</v>
      </c>
      <c r="AF1339">
        <f>IFERROR(_xlfn.XLOOKUP($AE1339,providers!$B$2:$B$11,providers!$Q$2:$Q$11),"")</f>
        <v>3.5</v>
      </c>
      <c r="AG1339" s="1">
        <f t="shared" si="20"/>
        <v>45383</v>
      </c>
    </row>
    <row r="1340" spans="1:33" x14ac:dyDescent="0.25">
      <c r="A1340" t="s">
        <v>1595</v>
      </c>
      <c r="B1340" t="s">
        <v>1584</v>
      </c>
      <c r="C1340">
        <v>8901234567</v>
      </c>
      <c r="D1340">
        <v>8901234567</v>
      </c>
      <c r="E1340" s="1">
        <v>45603</v>
      </c>
      <c r="F1340" s="1">
        <v>45603</v>
      </c>
      <c r="G1340" s="1">
        <v>45627</v>
      </c>
      <c r="H1340" t="s">
        <v>28</v>
      </c>
      <c r="I1340">
        <v>23</v>
      </c>
      <c r="J1340" t="s">
        <v>184</v>
      </c>
      <c r="K1340">
        <v>99284</v>
      </c>
      <c r="O1340">
        <v>1</v>
      </c>
      <c r="P1340">
        <v>2351.92</v>
      </c>
      <c r="Q1340">
        <v>1306.6199999999999</v>
      </c>
      <c r="R1340">
        <v>1045.3</v>
      </c>
      <c r="S1340">
        <v>261.32</v>
      </c>
      <c r="T1340" t="s">
        <v>30</v>
      </c>
      <c r="X1340" t="s">
        <v>43</v>
      </c>
      <c r="Y1340" t="s">
        <v>44</v>
      </c>
      <c r="Z1340" t="s">
        <v>45</v>
      </c>
      <c r="AA1340" t="str">
        <f>IFERROR(_xlfn.XLOOKUP($J1340,avoidable_ed_reference!$A$2:$A$13,avoidable_ed_reference!$C$2:$C$13),"Not Classified")</f>
        <v>Non-Avoidable</v>
      </c>
      <c r="AB1340" t="str">
        <f>IFERROR(_xlfn.XLOOKUP($B1340,enrollment!$A$2:$A$801,enrollment!$I$2:$I$801),"")</f>
        <v>TN</v>
      </c>
      <c r="AC1340">
        <f>IFERROR(_xlfn.XLOOKUP($B1340,enrollment!$A$2:$A$801,enrollment!$L$2:$L$801),"")</f>
        <v>55</v>
      </c>
      <c r="AD1340" t="str" cm="1">
        <f t="array" ref="AD1340">_xlfn.IFS(AC1340="","Unknown",AC1340&lt;18,"0-17",AC1340&lt;35,"18-34",AC1340&lt;50,"35-49",AC1340&lt;65,"50-64",TRUE,"65+")</f>
        <v>50-64</v>
      </c>
      <c r="AE1340">
        <f>IFERROR(_xlfn.XLOOKUP($B1340,enrollment!$A$2:$A$801,enrollment!$O$2:$O$801),"")</f>
        <v>2233445566</v>
      </c>
      <c r="AF1340">
        <f>IFERROR(_xlfn.XLOOKUP($AE1340,providers!$B$2:$B$11,providers!$Q$2:$Q$11),"")</f>
        <v>3.5</v>
      </c>
      <c r="AG1340" s="1">
        <f t="shared" si="20"/>
        <v>45597</v>
      </c>
    </row>
    <row r="1341" spans="1:33" x14ac:dyDescent="0.25">
      <c r="A1341" t="s">
        <v>1596</v>
      </c>
      <c r="B1341" t="s">
        <v>1584</v>
      </c>
      <c r="C1341">
        <v>8901234567</v>
      </c>
      <c r="D1341">
        <v>8901234567</v>
      </c>
      <c r="E1341" s="1">
        <v>45303</v>
      </c>
      <c r="F1341" s="1">
        <v>45303</v>
      </c>
      <c r="G1341" s="1">
        <v>45321</v>
      </c>
      <c r="H1341" t="s">
        <v>28</v>
      </c>
      <c r="I1341">
        <v>23</v>
      </c>
      <c r="J1341" t="s">
        <v>93</v>
      </c>
      <c r="K1341">
        <v>99284</v>
      </c>
      <c r="O1341">
        <v>1</v>
      </c>
      <c r="P1341">
        <v>1841.13</v>
      </c>
      <c r="Q1341">
        <v>1022.85</v>
      </c>
      <c r="R1341">
        <v>818.28</v>
      </c>
      <c r="S1341">
        <v>204.57</v>
      </c>
      <c r="T1341" t="s">
        <v>30</v>
      </c>
      <c r="X1341" t="s">
        <v>43</v>
      </c>
      <c r="Y1341" t="s">
        <v>44</v>
      </c>
      <c r="Z1341" t="s">
        <v>45</v>
      </c>
      <c r="AA1341" t="str">
        <f>IFERROR(_xlfn.XLOOKUP($J1341,avoidable_ed_reference!$A$2:$A$13,avoidable_ed_reference!$C$2:$C$13),"Not Classified")</f>
        <v>Avoidable</v>
      </c>
      <c r="AB1341" t="str">
        <f>IFERROR(_xlfn.XLOOKUP($B1341,enrollment!$A$2:$A$801,enrollment!$I$2:$I$801),"")</f>
        <v>TN</v>
      </c>
      <c r="AC1341">
        <f>IFERROR(_xlfn.XLOOKUP($B1341,enrollment!$A$2:$A$801,enrollment!$L$2:$L$801),"")</f>
        <v>55</v>
      </c>
      <c r="AD1341" t="str" cm="1">
        <f t="array" ref="AD1341">_xlfn.IFS(AC1341="","Unknown",AC1341&lt;18,"0-17",AC1341&lt;35,"18-34",AC1341&lt;50,"35-49",AC1341&lt;65,"50-64",TRUE,"65+")</f>
        <v>50-64</v>
      </c>
      <c r="AE1341">
        <f>IFERROR(_xlfn.XLOOKUP($B1341,enrollment!$A$2:$A$801,enrollment!$O$2:$O$801),"")</f>
        <v>2233445566</v>
      </c>
      <c r="AF1341">
        <f>IFERROR(_xlfn.XLOOKUP($AE1341,providers!$B$2:$B$11,providers!$Q$2:$Q$11),"")</f>
        <v>3.5</v>
      </c>
      <c r="AG1341" s="1">
        <f t="shared" si="20"/>
        <v>45292</v>
      </c>
    </row>
    <row r="1342" spans="1:33" x14ac:dyDescent="0.25">
      <c r="A1342" t="s">
        <v>1597</v>
      </c>
      <c r="B1342" t="s">
        <v>1598</v>
      </c>
      <c r="C1342">
        <v>2345678901</v>
      </c>
      <c r="D1342">
        <v>2345678901</v>
      </c>
      <c r="E1342" s="1">
        <v>45517</v>
      </c>
      <c r="F1342" s="1">
        <v>45517</v>
      </c>
      <c r="G1342" s="1">
        <v>45552</v>
      </c>
      <c r="H1342" t="s">
        <v>28</v>
      </c>
      <c r="I1342">
        <v>11</v>
      </c>
      <c r="J1342" t="s">
        <v>35</v>
      </c>
      <c r="K1342">
        <v>99213</v>
      </c>
      <c r="O1342">
        <v>1</v>
      </c>
      <c r="P1342">
        <v>177.9</v>
      </c>
      <c r="Q1342">
        <v>131.78</v>
      </c>
      <c r="R1342">
        <v>105.42</v>
      </c>
      <c r="S1342">
        <v>26.36</v>
      </c>
      <c r="T1342" t="s">
        <v>30</v>
      </c>
      <c r="X1342" t="s">
        <v>43</v>
      </c>
      <c r="Y1342" t="s">
        <v>44</v>
      </c>
      <c r="Z1342" t="s">
        <v>39</v>
      </c>
      <c r="AA1342" t="str">
        <f>IFERROR(_xlfn.XLOOKUP($J1342,avoidable_ed_reference!$A$2:$A$13,avoidable_ed_reference!$C$2:$C$13),"Not Classified")</f>
        <v>Avoidable</v>
      </c>
      <c r="AB1342" t="str">
        <f>IFERROR(_xlfn.XLOOKUP($B1342,enrollment!$A$2:$A$801,enrollment!$I$2:$I$801),"")</f>
        <v>OH</v>
      </c>
      <c r="AC1342">
        <f>IFERROR(_xlfn.XLOOKUP($B1342,enrollment!$A$2:$A$801,enrollment!$L$2:$L$801),"")</f>
        <v>71</v>
      </c>
      <c r="AD1342" t="str" cm="1">
        <f t="array" ref="AD1342">_xlfn.IFS(AC1342="","Unknown",AC1342&lt;18,"0-17",AC1342&lt;35,"18-34",AC1342&lt;50,"35-49",AC1342&lt;65,"50-64",TRUE,"65+")</f>
        <v>65+</v>
      </c>
      <c r="AE1342">
        <f>IFERROR(_xlfn.XLOOKUP($B1342,enrollment!$A$2:$A$801,enrollment!$O$2:$O$801),"")</f>
        <v>2345678901</v>
      </c>
      <c r="AF1342">
        <f>IFERROR(_xlfn.XLOOKUP($AE1342,providers!$B$2:$B$11,providers!$Q$2:$Q$11),"")</f>
        <v>4.2</v>
      </c>
      <c r="AG1342" s="1">
        <f t="shared" si="20"/>
        <v>45505</v>
      </c>
    </row>
    <row r="1343" spans="1:33" x14ac:dyDescent="0.25">
      <c r="A1343" t="s">
        <v>1599</v>
      </c>
      <c r="B1343" t="s">
        <v>1598</v>
      </c>
      <c r="C1343">
        <v>3456789012</v>
      </c>
      <c r="D1343">
        <v>3456789012</v>
      </c>
      <c r="E1343" s="1">
        <v>45654</v>
      </c>
      <c r="F1343" s="1">
        <v>45654</v>
      </c>
      <c r="G1343" s="1">
        <v>45669</v>
      </c>
      <c r="H1343" t="s">
        <v>28</v>
      </c>
      <c r="I1343">
        <v>22</v>
      </c>
      <c r="J1343" t="s">
        <v>29</v>
      </c>
      <c r="K1343">
        <v>90837</v>
      </c>
      <c r="O1343">
        <v>1</v>
      </c>
      <c r="P1343">
        <v>215.84</v>
      </c>
      <c r="Q1343">
        <v>159.88</v>
      </c>
      <c r="R1343">
        <v>127.9</v>
      </c>
      <c r="S1343">
        <v>31.98</v>
      </c>
      <c r="T1343" t="s">
        <v>30</v>
      </c>
      <c r="X1343" t="s">
        <v>43</v>
      </c>
      <c r="Y1343" t="s">
        <v>44</v>
      </c>
      <c r="Z1343" t="s">
        <v>33</v>
      </c>
      <c r="AA1343" t="str">
        <f>IFERROR(_xlfn.XLOOKUP($J1343,avoidable_ed_reference!$A$2:$A$13,avoidable_ed_reference!$C$2:$C$13),"Not Classified")</f>
        <v>Potentially Avoidable</v>
      </c>
      <c r="AB1343" t="str">
        <f>IFERROR(_xlfn.XLOOKUP($B1343,enrollment!$A$2:$A$801,enrollment!$I$2:$I$801),"")</f>
        <v>OH</v>
      </c>
      <c r="AC1343">
        <f>IFERROR(_xlfn.XLOOKUP($B1343,enrollment!$A$2:$A$801,enrollment!$L$2:$L$801),"")</f>
        <v>71</v>
      </c>
      <c r="AD1343" t="str" cm="1">
        <f t="array" ref="AD1343">_xlfn.IFS(AC1343="","Unknown",AC1343&lt;18,"0-17",AC1343&lt;35,"18-34",AC1343&lt;50,"35-49",AC1343&lt;65,"50-64",TRUE,"65+")</f>
        <v>65+</v>
      </c>
      <c r="AE1343">
        <f>IFERROR(_xlfn.XLOOKUP($B1343,enrollment!$A$2:$A$801,enrollment!$O$2:$O$801),"")</f>
        <v>2345678901</v>
      </c>
      <c r="AF1343">
        <f>IFERROR(_xlfn.XLOOKUP($AE1343,providers!$B$2:$B$11,providers!$Q$2:$Q$11),"")</f>
        <v>4.2</v>
      </c>
      <c r="AG1343" s="1">
        <f t="shared" si="20"/>
        <v>45627</v>
      </c>
    </row>
    <row r="1344" spans="1:33" x14ac:dyDescent="0.25">
      <c r="A1344" t="s">
        <v>1600</v>
      </c>
      <c r="B1344" t="s">
        <v>1598</v>
      </c>
      <c r="C1344">
        <v>2345678901</v>
      </c>
      <c r="D1344">
        <v>2345678901</v>
      </c>
      <c r="E1344" s="1">
        <v>45539</v>
      </c>
      <c r="F1344" s="1">
        <v>45539</v>
      </c>
      <c r="G1344" s="1">
        <v>45556</v>
      </c>
      <c r="H1344" t="s">
        <v>28</v>
      </c>
      <c r="I1344">
        <v>11</v>
      </c>
      <c r="J1344" t="s">
        <v>47</v>
      </c>
      <c r="K1344">
        <v>99213</v>
      </c>
      <c r="O1344">
        <v>1</v>
      </c>
      <c r="P1344">
        <v>212.99</v>
      </c>
      <c r="Q1344">
        <v>157.77000000000001</v>
      </c>
      <c r="R1344">
        <v>126.22</v>
      </c>
      <c r="S1344">
        <v>31.55</v>
      </c>
      <c r="T1344" t="s">
        <v>30</v>
      </c>
      <c r="X1344" t="s">
        <v>43</v>
      </c>
      <c r="Y1344" t="s">
        <v>44</v>
      </c>
      <c r="Z1344" t="s">
        <v>39</v>
      </c>
      <c r="AA1344" t="str">
        <f>IFERROR(_xlfn.XLOOKUP($J1344,avoidable_ed_reference!$A$2:$A$13,avoidable_ed_reference!$C$2:$C$13),"Not Classified")</f>
        <v>Not Classified</v>
      </c>
      <c r="AB1344" t="str">
        <f>IFERROR(_xlfn.XLOOKUP($B1344,enrollment!$A$2:$A$801,enrollment!$I$2:$I$801),"")</f>
        <v>OH</v>
      </c>
      <c r="AC1344">
        <f>IFERROR(_xlfn.XLOOKUP($B1344,enrollment!$A$2:$A$801,enrollment!$L$2:$L$801),"")</f>
        <v>71</v>
      </c>
      <c r="AD1344" t="str" cm="1">
        <f t="array" ref="AD1344">_xlfn.IFS(AC1344="","Unknown",AC1344&lt;18,"0-17",AC1344&lt;35,"18-34",AC1344&lt;50,"35-49",AC1344&lt;65,"50-64",TRUE,"65+")</f>
        <v>65+</v>
      </c>
      <c r="AE1344">
        <f>IFERROR(_xlfn.XLOOKUP($B1344,enrollment!$A$2:$A$801,enrollment!$O$2:$O$801),"")</f>
        <v>2345678901</v>
      </c>
      <c r="AF1344">
        <f>IFERROR(_xlfn.XLOOKUP($AE1344,providers!$B$2:$B$11,providers!$Q$2:$Q$11),"")</f>
        <v>4.2</v>
      </c>
      <c r="AG1344" s="1">
        <f t="shared" si="20"/>
        <v>45536</v>
      </c>
    </row>
    <row r="1345" spans="1:33" x14ac:dyDescent="0.25">
      <c r="A1345" t="s">
        <v>1601</v>
      </c>
      <c r="B1345" t="s">
        <v>1598</v>
      </c>
      <c r="C1345">
        <v>2345678901</v>
      </c>
      <c r="D1345">
        <v>2345678901</v>
      </c>
      <c r="E1345" s="1">
        <v>45647</v>
      </c>
      <c r="F1345" s="1">
        <v>45647</v>
      </c>
      <c r="G1345" s="1">
        <v>45673</v>
      </c>
      <c r="H1345" t="s">
        <v>28</v>
      </c>
      <c r="I1345">
        <v>11</v>
      </c>
      <c r="J1345" t="s">
        <v>35</v>
      </c>
      <c r="K1345">
        <v>99213</v>
      </c>
      <c r="O1345">
        <v>1</v>
      </c>
      <c r="P1345">
        <v>237.2</v>
      </c>
      <c r="Q1345">
        <v>175.7</v>
      </c>
      <c r="R1345">
        <v>140.56</v>
      </c>
      <c r="S1345">
        <v>35.14</v>
      </c>
      <c r="T1345" t="s">
        <v>30</v>
      </c>
      <c r="X1345" t="s">
        <v>43</v>
      </c>
      <c r="Y1345" t="s">
        <v>44</v>
      </c>
      <c r="Z1345" t="s">
        <v>39</v>
      </c>
      <c r="AA1345" t="str">
        <f>IFERROR(_xlfn.XLOOKUP($J1345,avoidable_ed_reference!$A$2:$A$13,avoidable_ed_reference!$C$2:$C$13),"Not Classified")</f>
        <v>Avoidable</v>
      </c>
      <c r="AB1345" t="str">
        <f>IFERROR(_xlfn.XLOOKUP($B1345,enrollment!$A$2:$A$801,enrollment!$I$2:$I$801),"")</f>
        <v>OH</v>
      </c>
      <c r="AC1345">
        <f>IFERROR(_xlfn.XLOOKUP($B1345,enrollment!$A$2:$A$801,enrollment!$L$2:$L$801),"")</f>
        <v>71</v>
      </c>
      <c r="AD1345" t="str" cm="1">
        <f t="array" ref="AD1345">_xlfn.IFS(AC1345="","Unknown",AC1345&lt;18,"0-17",AC1345&lt;35,"18-34",AC1345&lt;50,"35-49",AC1345&lt;65,"50-64",TRUE,"65+")</f>
        <v>65+</v>
      </c>
      <c r="AE1345">
        <f>IFERROR(_xlfn.XLOOKUP($B1345,enrollment!$A$2:$A$801,enrollment!$O$2:$O$801),"")</f>
        <v>2345678901</v>
      </c>
      <c r="AF1345">
        <f>IFERROR(_xlfn.XLOOKUP($AE1345,providers!$B$2:$B$11,providers!$Q$2:$Q$11),"")</f>
        <v>4.2</v>
      </c>
      <c r="AG1345" s="1">
        <f t="shared" si="20"/>
        <v>45627</v>
      </c>
    </row>
    <row r="1346" spans="1:33" x14ac:dyDescent="0.25">
      <c r="A1346" t="s">
        <v>1602</v>
      </c>
      <c r="B1346" t="s">
        <v>1598</v>
      </c>
      <c r="C1346">
        <v>6789012345</v>
      </c>
      <c r="D1346">
        <v>6789012345</v>
      </c>
      <c r="E1346" s="1">
        <v>45374</v>
      </c>
      <c r="F1346" s="1">
        <v>45374</v>
      </c>
      <c r="G1346" s="1">
        <v>45401</v>
      </c>
      <c r="H1346" t="s">
        <v>59</v>
      </c>
      <c r="J1346" t="s">
        <v>47</v>
      </c>
      <c r="L1346" s="2" t="s">
        <v>151</v>
      </c>
      <c r="M1346" t="s">
        <v>152</v>
      </c>
      <c r="N1346" t="s">
        <v>153</v>
      </c>
      <c r="O1346">
        <v>1</v>
      </c>
      <c r="P1346">
        <v>1237.8599999999999</v>
      </c>
      <c r="Q1346">
        <v>1125.33</v>
      </c>
      <c r="R1346">
        <v>900.26</v>
      </c>
      <c r="S1346">
        <v>225.07</v>
      </c>
      <c r="T1346" t="s">
        <v>30</v>
      </c>
      <c r="X1346" t="s">
        <v>43</v>
      </c>
      <c r="Y1346" t="s">
        <v>44</v>
      </c>
      <c r="Z1346" t="s">
        <v>64</v>
      </c>
      <c r="AA1346" t="str">
        <f>IFERROR(_xlfn.XLOOKUP($J1346,avoidable_ed_reference!$A$2:$A$13,avoidable_ed_reference!$C$2:$C$13),"Not Classified")</f>
        <v>Not Classified</v>
      </c>
      <c r="AB1346" t="str">
        <f>IFERROR(_xlfn.XLOOKUP($B1346,enrollment!$A$2:$A$801,enrollment!$I$2:$I$801),"")</f>
        <v>OH</v>
      </c>
      <c r="AC1346">
        <f>IFERROR(_xlfn.XLOOKUP($B1346,enrollment!$A$2:$A$801,enrollment!$L$2:$L$801),"")</f>
        <v>71</v>
      </c>
      <c r="AD1346" t="str" cm="1">
        <f t="array" ref="AD1346">_xlfn.IFS(AC1346="","Unknown",AC1346&lt;18,"0-17",AC1346&lt;35,"18-34",AC1346&lt;50,"35-49",AC1346&lt;65,"50-64",TRUE,"65+")</f>
        <v>65+</v>
      </c>
      <c r="AE1346">
        <f>IFERROR(_xlfn.XLOOKUP($B1346,enrollment!$A$2:$A$801,enrollment!$O$2:$O$801),"")</f>
        <v>2345678901</v>
      </c>
      <c r="AF1346">
        <f>IFERROR(_xlfn.XLOOKUP($AE1346,providers!$B$2:$B$11,providers!$Q$2:$Q$11),"")</f>
        <v>4.2</v>
      </c>
      <c r="AG1346" s="1">
        <f t="shared" si="20"/>
        <v>45352</v>
      </c>
    </row>
    <row r="1347" spans="1:33" x14ac:dyDescent="0.25">
      <c r="A1347" t="s">
        <v>1603</v>
      </c>
      <c r="B1347" t="s">
        <v>1598</v>
      </c>
      <c r="C1347">
        <v>2345678901</v>
      </c>
      <c r="D1347">
        <v>2345678901</v>
      </c>
      <c r="E1347" s="1">
        <v>45400</v>
      </c>
      <c r="F1347" s="1">
        <v>45400</v>
      </c>
      <c r="G1347" s="1">
        <v>45417</v>
      </c>
      <c r="H1347" t="s">
        <v>28</v>
      </c>
      <c r="I1347">
        <v>11</v>
      </c>
      <c r="J1347" t="s">
        <v>47</v>
      </c>
      <c r="K1347">
        <v>99213</v>
      </c>
      <c r="O1347">
        <v>1</v>
      </c>
      <c r="P1347">
        <v>184.9</v>
      </c>
      <c r="Q1347">
        <v>136.96</v>
      </c>
      <c r="R1347">
        <v>109.57</v>
      </c>
      <c r="S1347">
        <v>27.39</v>
      </c>
      <c r="T1347" t="s">
        <v>30</v>
      </c>
      <c r="X1347" t="s">
        <v>43</v>
      </c>
      <c r="Y1347" t="s">
        <v>44</v>
      </c>
      <c r="Z1347" t="s">
        <v>39</v>
      </c>
      <c r="AA1347" t="str">
        <f>IFERROR(_xlfn.XLOOKUP($J1347,avoidable_ed_reference!$A$2:$A$13,avoidable_ed_reference!$C$2:$C$13),"Not Classified")</f>
        <v>Not Classified</v>
      </c>
      <c r="AB1347" t="str">
        <f>IFERROR(_xlfn.XLOOKUP($B1347,enrollment!$A$2:$A$801,enrollment!$I$2:$I$801),"")</f>
        <v>OH</v>
      </c>
      <c r="AC1347">
        <f>IFERROR(_xlfn.XLOOKUP($B1347,enrollment!$A$2:$A$801,enrollment!$L$2:$L$801),"")</f>
        <v>71</v>
      </c>
      <c r="AD1347" t="str" cm="1">
        <f t="array" ref="AD1347">_xlfn.IFS(AC1347="","Unknown",AC1347&lt;18,"0-17",AC1347&lt;35,"18-34",AC1347&lt;50,"35-49",AC1347&lt;65,"50-64",TRUE,"65+")</f>
        <v>65+</v>
      </c>
      <c r="AE1347">
        <f>IFERROR(_xlfn.XLOOKUP($B1347,enrollment!$A$2:$A$801,enrollment!$O$2:$O$801),"")</f>
        <v>2345678901</v>
      </c>
      <c r="AF1347">
        <f>IFERROR(_xlfn.XLOOKUP($AE1347,providers!$B$2:$B$11,providers!$Q$2:$Q$11),"")</f>
        <v>4.2</v>
      </c>
      <c r="AG1347" s="1">
        <f t="shared" ref="AG1347:AG1410" si="21">EOMONTH(E1347,-1)+1</f>
        <v>45383</v>
      </c>
    </row>
    <row r="1348" spans="1:33" x14ac:dyDescent="0.25">
      <c r="A1348" t="s">
        <v>1604</v>
      </c>
      <c r="B1348" t="s">
        <v>1598</v>
      </c>
      <c r="C1348">
        <v>2233445566</v>
      </c>
      <c r="D1348">
        <v>2233445566</v>
      </c>
      <c r="E1348" s="1">
        <v>45334</v>
      </c>
      <c r="F1348" s="1">
        <v>45334</v>
      </c>
      <c r="G1348" s="1">
        <v>45364</v>
      </c>
      <c r="H1348" t="s">
        <v>59</v>
      </c>
      <c r="J1348" t="s">
        <v>60</v>
      </c>
      <c r="L1348" s="2" t="s">
        <v>151</v>
      </c>
      <c r="M1348" t="s">
        <v>152</v>
      </c>
      <c r="N1348" t="s">
        <v>153</v>
      </c>
      <c r="O1348">
        <v>1</v>
      </c>
      <c r="P1348">
        <v>980.23</v>
      </c>
      <c r="Q1348">
        <v>891.12</v>
      </c>
      <c r="R1348">
        <v>712.9</v>
      </c>
      <c r="S1348">
        <v>178.22</v>
      </c>
      <c r="T1348" t="s">
        <v>30</v>
      </c>
      <c r="X1348" t="s">
        <v>43</v>
      </c>
      <c r="Y1348" t="s">
        <v>44</v>
      </c>
      <c r="Z1348" t="s">
        <v>64</v>
      </c>
      <c r="AA1348" t="str">
        <f>IFERROR(_xlfn.XLOOKUP($J1348,avoidable_ed_reference!$A$2:$A$13,avoidable_ed_reference!$C$2:$C$13),"Not Classified")</f>
        <v>Not Classified</v>
      </c>
      <c r="AB1348" t="str">
        <f>IFERROR(_xlfn.XLOOKUP($B1348,enrollment!$A$2:$A$801,enrollment!$I$2:$I$801),"")</f>
        <v>OH</v>
      </c>
      <c r="AC1348">
        <f>IFERROR(_xlfn.XLOOKUP($B1348,enrollment!$A$2:$A$801,enrollment!$L$2:$L$801),"")</f>
        <v>71</v>
      </c>
      <c r="AD1348" t="str" cm="1">
        <f t="array" ref="AD1348">_xlfn.IFS(AC1348="","Unknown",AC1348&lt;18,"0-17",AC1348&lt;35,"18-34",AC1348&lt;50,"35-49",AC1348&lt;65,"50-64",TRUE,"65+")</f>
        <v>65+</v>
      </c>
      <c r="AE1348">
        <f>IFERROR(_xlfn.XLOOKUP($B1348,enrollment!$A$2:$A$801,enrollment!$O$2:$O$801),"")</f>
        <v>2345678901</v>
      </c>
      <c r="AF1348">
        <f>IFERROR(_xlfn.XLOOKUP($AE1348,providers!$B$2:$B$11,providers!$Q$2:$Q$11),"")</f>
        <v>4.2</v>
      </c>
      <c r="AG1348" s="1">
        <f t="shared" si="21"/>
        <v>45323</v>
      </c>
    </row>
    <row r="1349" spans="1:33" x14ac:dyDescent="0.25">
      <c r="A1349" t="s">
        <v>1605</v>
      </c>
      <c r="B1349" t="s">
        <v>1598</v>
      </c>
      <c r="C1349">
        <v>7890123456</v>
      </c>
      <c r="D1349">
        <v>7890123456</v>
      </c>
      <c r="E1349" s="1">
        <v>45516</v>
      </c>
      <c r="F1349" s="1">
        <v>45516</v>
      </c>
      <c r="G1349" s="1">
        <v>45544</v>
      </c>
      <c r="H1349" t="s">
        <v>28</v>
      </c>
      <c r="I1349">
        <v>23</v>
      </c>
      <c r="J1349" t="s">
        <v>35</v>
      </c>
      <c r="K1349">
        <v>99284</v>
      </c>
      <c r="O1349">
        <v>1</v>
      </c>
      <c r="P1349">
        <v>1565.28</v>
      </c>
      <c r="Q1349">
        <v>869.6</v>
      </c>
      <c r="R1349">
        <v>695.68</v>
      </c>
      <c r="S1349">
        <v>173.92</v>
      </c>
      <c r="T1349" t="s">
        <v>30</v>
      </c>
      <c r="X1349" t="s">
        <v>43</v>
      </c>
      <c r="Y1349" t="s">
        <v>44</v>
      </c>
      <c r="Z1349" t="s">
        <v>45</v>
      </c>
      <c r="AA1349" t="str">
        <f>IFERROR(_xlfn.XLOOKUP($J1349,avoidable_ed_reference!$A$2:$A$13,avoidable_ed_reference!$C$2:$C$13),"Not Classified")</f>
        <v>Avoidable</v>
      </c>
      <c r="AB1349" t="str">
        <f>IFERROR(_xlfn.XLOOKUP($B1349,enrollment!$A$2:$A$801,enrollment!$I$2:$I$801),"")</f>
        <v>OH</v>
      </c>
      <c r="AC1349">
        <f>IFERROR(_xlfn.XLOOKUP($B1349,enrollment!$A$2:$A$801,enrollment!$L$2:$L$801),"")</f>
        <v>71</v>
      </c>
      <c r="AD1349" t="str" cm="1">
        <f t="array" ref="AD1349">_xlfn.IFS(AC1349="","Unknown",AC1349&lt;18,"0-17",AC1349&lt;35,"18-34",AC1349&lt;50,"35-49",AC1349&lt;65,"50-64",TRUE,"65+")</f>
        <v>65+</v>
      </c>
      <c r="AE1349">
        <f>IFERROR(_xlfn.XLOOKUP($B1349,enrollment!$A$2:$A$801,enrollment!$O$2:$O$801),"")</f>
        <v>2345678901</v>
      </c>
      <c r="AF1349">
        <f>IFERROR(_xlfn.XLOOKUP($AE1349,providers!$B$2:$B$11,providers!$Q$2:$Q$11),"")</f>
        <v>4.2</v>
      </c>
      <c r="AG1349" s="1">
        <f t="shared" si="21"/>
        <v>45505</v>
      </c>
    </row>
    <row r="1350" spans="1:33" x14ac:dyDescent="0.25">
      <c r="A1350" t="s">
        <v>1606</v>
      </c>
      <c r="B1350" t="s">
        <v>1607</v>
      </c>
      <c r="C1350">
        <v>3456789012</v>
      </c>
      <c r="D1350">
        <v>3456789012</v>
      </c>
      <c r="E1350" s="1">
        <v>45432</v>
      </c>
      <c r="F1350" s="1">
        <v>45432</v>
      </c>
      <c r="G1350" s="1">
        <v>45461</v>
      </c>
      <c r="H1350" t="s">
        <v>59</v>
      </c>
      <c r="J1350" t="s">
        <v>99</v>
      </c>
      <c r="L1350" s="2" t="s">
        <v>151</v>
      </c>
      <c r="M1350" t="s">
        <v>152</v>
      </c>
      <c r="N1350" t="s">
        <v>153</v>
      </c>
      <c r="O1350">
        <v>1</v>
      </c>
      <c r="P1350">
        <v>1258.58</v>
      </c>
      <c r="Q1350">
        <v>1144.1600000000001</v>
      </c>
      <c r="R1350">
        <v>915.33</v>
      </c>
      <c r="S1350">
        <v>228.83</v>
      </c>
      <c r="T1350" t="s">
        <v>30</v>
      </c>
      <c r="X1350" t="s">
        <v>52</v>
      </c>
      <c r="Y1350" t="s">
        <v>44</v>
      </c>
      <c r="Z1350" t="s">
        <v>64</v>
      </c>
      <c r="AA1350" t="str">
        <f>IFERROR(_xlfn.XLOOKUP($J1350,avoidable_ed_reference!$A$2:$A$13,avoidable_ed_reference!$C$2:$C$13),"Not Classified")</f>
        <v>Not Classified</v>
      </c>
      <c r="AB1350" t="str">
        <f>IFERROR(_xlfn.XLOOKUP($B1350,enrollment!$A$2:$A$801,enrollment!$I$2:$I$801),"")</f>
        <v>OH</v>
      </c>
      <c r="AC1350">
        <f>IFERROR(_xlfn.XLOOKUP($B1350,enrollment!$A$2:$A$801,enrollment!$L$2:$L$801),"")</f>
        <v>81</v>
      </c>
      <c r="AD1350" t="str" cm="1">
        <f t="array" ref="AD1350">_xlfn.IFS(AC1350="","Unknown",AC1350&lt;18,"0-17",AC1350&lt;35,"18-34",AC1350&lt;50,"35-49",AC1350&lt;65,"50-64",TRUE,"65+")</f>
        <v>65+</v>
      </c>
      <c r="AE1350">
        <f>IFERROR(_xlfn.XLOOKUP($B1350,enrollment!$A$2:$A$801,enrollment!$O$2:$O$801),"")</f>
        <v>2345678901</v>
      </c>
      <c r="AF1350">
        <f>IFERROR(_xlfn.XLOOKUP($AE1350,providers!$B$2:$B$11,providers!$Q$2:$Q$11),"")</f>
        <v>4.2</v>
      </c>
      <c r="AG1350" s="1">
        <f t="shared" si="21"/>
        <v>45413</v>
      </c>
    </row>
    <row r="1351" spans="1:33" x14ac:dyDescent="0.25">
      <c r="A1351" t="s">
        <v>1608</v>
      </c>
      <c r="B1351" t="s">
        <v>1607</v>
      </c>
      <c r="C1351">
        <v>2345678901</v>
      </c>
      <c r="D1351">
        <v>2345678901</v>
      </c>
      <c r="E1351" s="1">
        <v>45523</v>
      </c>
      <c r="F1351" s="1">
        <v>45523</v>
      </c>
      <c r="G1351" s="1">
        <v>45544</v>
      </c>
      <c r="H1351" t="s">
        <v>28</v>
      </c>
      <c r="I1351">
        <v>23</v>
      </c>
      <c r="J1351" t="s">
        <v>77</v>
      </c>
      <c r="K1351">
        <v>99284</v>
      </c>
      <c r="O1351">
        <v>1</v>
      </c>
      <c r="P1351">
        <v>2054.4699999999998</v>
      </c>
      <c r="Q1351">
        <v>1141.3699999999999</v>
      </c>
      <c r="R1351">
        <v>913.1</v>
      </c>
      <c r="S1351">
        <v>228.27</v>
      </c>
      <c r="T1351" t="s">
        <v>30</v>
      </c>
      <c r="X1351" t="s">
        <v>52</v>
      </c>
      <c r="Y1351" t="s">
        <v>44</v>
      </c>
      <c r="Z1351" t="s">
        <v>45</v>
      </c>
      <c r="AA1351" t="str">
        <f>IFERROR(_xlfn.XLOOKUP($J1351,avoidable_ed_reference!$A$2:$A$13,avoidable_ed_reference!$C$2:$C$13),"Not Classified")</f>
        <v>Avoidable</v>
      </c>
      <c r="AB1351" t="str">
        <f>IFERROR(_xlfn.XLOOKUP($B1351,enrollment!$A$2:$A$801,enrollment!$I$2:$I$801),"")</f>
        <v>OH</v>
      </c>
      <c r="AC1351">
        <f>IFERROR(_xlfn.XLOOKUP($B1351,enrollment!$A$2:$A$801,enrollment!$L$2:$L$801),"")</f>
        <v>81</v>
      </c>
      <c r="AD1351" t="str" cm="1">
        <f t="array" ref="AD1351">_xlfn.IFS(AC1351="","Unknown",AC1351&lt;18,"0-17",AC1351&lt;35,"18-34",AC1351&lt;50,"35-49",AC1351&lt;65,"50-64",TRUE,"65+")</f>
        <v>65+</v>
      </c>
      <c r="AE1351">
        <f>IFERROR(_xlfn.XLOOKUP($B1351,enrollment!$A$2:$A$801,enrollment!$O$2:$O$801),"")</f>
        <v>2345678901</v>
      </c>
      <c r="AF1351">
        <f>IFERROR(_xlfn.XLOOKUP($AE1351,providers!$B$2:$B$11,providers!$Q$2:$Q$11),"")</f>
        <v>4.2</v>
      </c>
      <c r="AG1351" s="1">
        <f t="shared" si="21"/>
        <v>45505</v>
      </c>
    </row>
    <row r="1352" spans="1:33" x14ac:dyDescent="0.25">
      <c r="A1352" t="s">
        <v>1609</v>
      </c>
      <c r="B1352" t="s">
        <v>1607</v>
      </c>
      <c r="C1352">
        <v>2345678901</v>
      </c>
      <c r="D1352">
        <v>2345678901</v>
      </c>
      <c r="E1352" s="1">
        <v>45419</v>
      </c>
      <c r="F1352" s="1">
        <v>45419</v>
      </c>
      <c r="G1352" s="1">
        <v>45450</v>
      </c>
      <c r="H1352" t="s">
        <v>28</v>
      </c>
      <c r="I1352">
        <v>23</v>
      </c>
      <c r="J1352" t="s">
        <v>127</v>
      </c>
      <c r="K1352">
        <v>99284</v>
      </c>
      <c r="O1352">
        <v>1</v>
      </c>
      <c r="P1352">
        <v>2339.17</v>
      </c>
      <c r="Q1352">
        <v>1299.54</v>
      </c>
      <c r="R1352">
        <v>1039.6300000000001</v>
      </c>
      <c r="S1352">
        <v>259.91000000000003</v>
      </c>
      <c r="T1352" t="s">
        <v>30</v>
      </c>
      <c r="X1352" t="s">
        <v>52</v>
      </c>
      <c r="Y1352" t="s">
        <v>44</v>
      </c>
      <c r="Z1352" t="s">
        <v>45</v>
      </c>
      <c r="AA1352" t="str">
        <f>IFERROR(_xlfn.XLOOKUP($J1352,avoidable_ed_reference!$A$2:$A$13,avoidable_ed_reference!$C$2:$C$13),"Not Classified")</f>
        <v>Avoidable</v>
      </c>
      <c r="AB1352" t="str">
        <f>IFERROR(_xlfn.XLOOKUP($B1352,enrollment!$A$2:$A$801,enrollment!$I$2:$I$801),"")</f>
        <v>OH</v>
      </c>
      <c r="AC1352">
        <f>IFERROR(_xlfn.XLOOKUP($B1352,enrollment!$A$2:$A$801,enrollment!$L$2:$L$801),"")</f>
        <v>81</v>
      </c>
      <c r="AD1352" t="str" cm="1">
        <f t="array" ref="AD1352">_xlfn.IFS(AC1352="","Unknown",AC1352&lt;18,"0-17",AC1352&lt;35,"18-34",AC1352&lt;50,"35-49",AC1352&lt;65,"50-64",TRUE,"65+")</f>
        <v>65+</v>
      </c>
      <c r="AE1352">
        <f>IFERROR(_xlfn.XLOOKUP($B1352,enrollment!$A$2:$A$801,enrollment!$O$2:$O$801),"")</f>
        <v>2345678901</v>
      </c>
      <c r="AF1352">
        <f>IFERROR(_xlfn.XLOOKUP($AE1352,providers!$B$2:$B$11,providers!$Q$2:$Q$11),"")</f>
        <v>4.2</v>
      </c>
      <c r="AG1352" s="1">
        <f t="shared" si="21"/>
        <v>45413</v>
      </c>
    </row>
    <row r="1353" spans="1:33" x14ac:dyDescent="0.25">
      <c r="A1353" t="s">
        <v>1610</v>
      </c>
      <c r="B1353" t="s">
        <v>1607</v>
      </c>
      <c r="C1353">
        <v>2345678901</v>
      </c>
      <c r="D1353">
        <v>2345678901</v>
      </c>
      <c r="E1353" s="1">
        <v>45485</v>
      </c>
      <c r="F1353" s="1">
        <v>45485</v>
      </c>
      <c r="G1353" s="1">
        <v>45504</v>
      </c>
      <c r="H1353" t="s">
        <v>28</v>
      </c>
      <c r="I1353">
        <v>11</v>
      </c>
      <c r="J1353" t="s">
        <v>47</v>
      </c>
      <c r="K1353">
        <v>99213</v>
      </c>
      <c r="O1353">
        <v>1</v>
      </c>
      <c r="P1353">
        <v>165.16</v>
      </c>
      <c r="Q1353">
        <v>122.34</v>
      </c>
      <c r="R1353">
        <v>97.87</v>
      </c>
      <c r="S1353">
        <v>24.47</v>
      </c>
      <c r="T1353" t="s">
        <v>30</v>
      </c>
      <c r="X1353" t="s">
        <v>52</v>
      </c>
      <c r="Y1353" t="s">
        <v>44</v>
      </c>
      <c r="Z1353" t="s">
        <v>39</v>
      </c>
      <c r="AA1353" t="str">
        <f>IFERROR(_xlfn.XLOOKUP($J1353,avoidable_ed_reference!$A$2:$A$13,avoidable_ed_reference!$C$2:$C$13),"Not Classified")</f>
        <v>Not Classified</v>
      </c>
      <c r="AB1353" t="str">
        <f>IFERROR(_xlfn.XLOOKUP($B1353,enrollment!$A$2:$A$801,enrollment!$I$2:$I$801),"")</f>
        <v>OH</v>
      </c>
      <c r="AC1353">
        <f>IFERROR(_xlfn.XLOOKUP($B1353,enrollment!$A$2:$A$801,enrollment!$L$2:$L$801),"")</f>
        <v>81</v>
      </c>
      <c r="AD1353" t="str" cm="1">
        <f t="array" ref="AD1353">_xlfn.IFS(AC1353="","Unknown",AC1353&lt;18,"0-17",AC1353&lt;35,"18-34",AC1353&lt;50,"35-49",AC1353&lt;65,"50-64",TRUE,"65+")</f>
        <v>65+</v>
      </c>
      <c r="AE1353">
        <f>IFERROR(_xlfn.XLOOKUP($B1353,enrollment!$A$2:$A$801,enrollment!$O$2:$O$801),"")</f>
        <v>2345678901</v>
      </c>
      <c r="AF1353">
        <f>IFERROR(_xlfn.XLOOKUP($AE1353,providers!$B$2:$B$11,providers!$Q$2:$Q$11),"")</f>
        <v>4.2</v>
      </c>
      <c r="AG1353" s="1">
        <f t="shared" si="21"/>
        <v>45474</v>
      </c>
    </row>
    <row r="1354" spans="1:33" x14ac:dyDescent="0.25">
      <c r="A1354" t="s">
        <v>1611</v>
      </c>
      <c r="B1354" t="s">
        <v>1607</v>
      </c>
      <c r="C1354">
        <v>2345678901</v>
      </c>
      <c r="D1354">
        <v>2345678901</v>
      </c>
      <c r="E1354" s="1">
        <v>45487</v>
      </c>
      <c r="F1354" s="1">
        <v>45487</v>
      </c>
      <c r="G1354" s="1">
        <v>45504</v>
      </c>
      <c r="H1354" t="s">
        <v>28</v>
      </c>
      <c r="I1354">
        <v>11</v>
      </c>
      <c r="J1354" t="s">
        <v>47</v>
      </c>
      <c r="K1354">
        <v>99213</v>
      </c>
      <c r="O1354">
        <v>1</v>
      </c>
      <c r="P1354">
        <v>187.41</v>
      </c>
      <c r="Q1354">
        <v>138.82</v>
      </c>
      <c r="R1354">
        <v>111.06</v>
      </c>
      <c r="S1354">
        <v>27.76</v>
      </c>
      <c r="T1354" t="s">
        <v>30</v>
      </c>
      <c r="X1354" t="s">
        <v>52</v>
      </c>
      <c r="Y1354" t="s">
        <v>44</v>
      </c>
      <c r="Z1354" t="s">
        <v>39</v>
      </c>
      <c r="AA1354" t="str">
        <f>IFERROR(_xlfn.XLOOKUP($J1354,avoidable_ed_reference!$A$2:$A$13,avoidable_ed_reference!$C$2:$C$13),"Not Classified")</f>
        <v>Not Classified</v>
      </c>
      <c r="AB1354" t="str">
        <f>IFERROR(_xlfn.XLOOKUP($B1354,enrollment!$A$2:$A$801,enrollment!$I$2:$I$801),"")</f>
        <v>OH</v>
      </c>
      <c r="AC1354">
        <f>IFERROR(_xlfn.XLOOKUP($B1354,enrollment!$A$2:$A$801,enrollment!$L$2:$L$801),"")</f>
        <v>81</v>
      </c>
      <c r="AD1354" t="str" cm="1">
        <f t="array" ref="AD1354">_xlfn.IFS(AC1354="","Unknown",AC1354&lt;18,"0-17",AC1354&lt;35,"18-34",AC1354&lt;50,"35-49",AC1354&lt;65,"50-64",TRUE,"65+")</f>
        <v>65+</v>
      </c>
      <c r="AE1354">
        <f>IFERROR(_xlfn.XLOOKUP($B1354,enrollment!$A$2:$A$801,enrollment!$O$2:$O$801),"")</f>
        <v>2345678901</v>
      </c>
      <c r="AF1354">
        <f>IFERROR(_xlfn.XLOOKUP($AE1354,providers!$B$2:$B$11,providers!$Q$2:$Q$11),"")</f>
        <v>4.2</v>
      </c>
      <c r="AG1354" s="1">
        <f t="shared" si="21"/>
        <v>45474</v>
      </c>
    </row>
    <row r="1355" spans="1:33" x14ac:dyDescent="0.25">
      <c r="A1355" t="s">
        <v>1612</v>
      </c>
      <c r="B1355" t="s">
        <v>1607</v>
      </c>
      <c r="C1355">
        <v>2345678901</v>
      </c>
      <c r="D1355">
        <v>2345678901</v>
      </c>
      <c r="E1355" s="1">
        <v>45299</v>
      </c>
      <c r="F1355" s="1">
        <v>45299</v>
      </c>
      <c r="G1355" s="1">
        <v>45322</v>
      </c>
      <c r="H1355" t="s">
        <v>28</v>
      </c>
      <c r="I1355">
        <v>11</v>
      </c>
      <c r="J1355" t="s">
        <v>38</v>
      </c>
      <c r="K1355">
        <v>99213</v>
      </c>
      <c r="O1355">
        <v>1</v>
      </c>
      <c r="P1355">
        <v>220.2</v>
      </c>
      <c r="Q1355">
        <v>163.11000000000001</v>
      </c>
      <c r="R1355">
        <v>130.49</v>
      </c>
      <c r="S1355">
        <v>32.619999999999997</v>
      </c>
      <c r="T1355" t="s">
        <v>30</v>
      </c>
      <c r="X1355" t="s">
        <v>52</v>
      </c>
      <c r="Y1355" t="s">
        <v>44</v>
      </c>
      <c r="Z1355" t="s">
        <v>39</v>
      </c>
      <c r="AA1355" t="str">
        <f>IFERROR(_xlfn.XLOOKUP($J1355,avoidable_ed_reference!$A$2:$A$13,avoidable_ed_reference!$C$2:$C$13),"Not Classified")</f>
        <v>Not Classified</v>
      </c>
      <c r="AB1355" t="str">
        <f>IFERROR(_xlfn.XLOOKUP($B1355,enrollment!$A$2:$A$801,enrollment!$I$2:$I$801),"")</f>
        <v>OH</v>
      </c>
      <c r="AC1355">
        <f>IFERROR(_xlfn.XLOOKUP($B1355,enrollment!$A$2:$A$801,enrollment!$L$2:$L$801),"")</f>
        <v>81</v>
      </c>
      <c r="AD1355" t="str" cm="1">
        <f t="array" ref="AD1355">_xlfn.IFS(AC1355="","Unknown",AC1355&lt;18,"0-17",AC1355&lt;35,"18-34",AC1355&lt;50,"35-49",AC1355&lt;65,"50-64",TRUE,"65+")</f>
        <v>65+</v>
      </c>
      <c r="AE1355">
        <f>IFERROR(_xlfn.XLOOKUP($B1355,enrollment!$A$2:$A$801,enrollment!$O$2:$O$801),"")</f>
        <v>2345678901</v>
      </c>
      <c r="AF1355">
        <f>IFERROR(_xlfn.XLOOKUP($AE1355,providers!$B$2:$B$11,providers!$Q$2:$Q$11),"")</f>
        <v>4.2</v>
      </c>
      <c r="AG1355" s="1">
        <f t="shared" si="21"/>
        <v>45292</v>
      </c>
    </row>
    <row r="1356" spans="1:33" x14ac:dyDescent="0.25">
      <c r="A1356" t="s">
        <v>1613</v>
      </c>
      <c r="B1356" t="s">
        <v>1614</v>
      </c>
      <c r="C1356">
        <v>9012345678</v>
      </c>
      <c r="D1356">
        <v>9012345678</v>
      </c>
      <c r="E1356" s="1">
        <v>45448</v>
      </c>
      <c r="F1356" s="1">
        <v>45448</v>
      </c>
      <c r="G1356" s="1">
        <v>45472</v>
      </c>
      <c r="H1356" t="s">
        <v>67</v>
      </c>
      <c r="I1356">
        <v>21</v>
      </c>
      <c r="J1356" t="s">
        <v>80</v>
      </c>
      <c r="K1356">
        <v>99223</v>
      </c>
      <c r="O1356">
        <v>1</v>
      </c>
      <c r="P1356">
        <v>30074.11</v>
      </c>
      <c r="Q1356">
        <v>19402.650000000001</v>
      </c>
      <c r="R1356">
        <v>15522.12</v>
      </c>
      <c r="S1356">
        <v>3880.53</v>
      </c>
      <c r="T1356" t="s">
        <v>30</v>
      </c>
      <c r="V1356">
        <v>1</v>
      </c>
      <c r="W1356" s="2" t="s">
        <v>68</v>
      </c>
      <c r="X1356" t="s">
        <v>52</v>
      </c>
      <c r="Y1356" t="s">
        <v>44</v>
      </c>
      <c r="Z1356" t="s">
        <v>69</v>
      </c>
      <c r="AA1356" t="str">
        <f>IFERROR(_xlfn.XLOOKUP($J1356,avoidable_ed_reference!$A$2:$A$13,avoidable_ed_reference!$C$2:$C$13),"Not Classified")</f>
        <v>Non-Avoidable</v>
      </c>
      <c r="AB1356" t="str">
        <f>IFERROR(_xlfn.XLOOKUP($B1356,enrollment!$A$2:$A$801,enrollment!$I$2:$I$801),"")</f>
        <v>KY</v>
      </c>
      <c r="AC1356">
        <f>IFERROR(_xlfn.XLOOKUP($B1356,enrollment!$A$2:$A$801,enrollment!$L$2:$L$801),"")</f>
        <v>77</v>
      </c>
      <c r="AD1356" t="str" cm="1">
        <f t="array" ref="AD1356">_xlfn.IFS(AC1356="","Unknown",AC1356&lt;18,"0-17",AC1356&lt;35,"18-34",AC1356&lt;50,"35-49",AC1356&lt;65,"50-64",TRUE,"65+")</f>
        <v>65+</v>
      </c>
      <c r="AE1356">
        <f>IFERROR(_xlfn.XLOOKUP($B1356,enrollment!$A$2:$A$801,enrollment!$O$2:$O$801),"")</f>
        <v>9012345678</v>
      </c>
      <c r="AF1356">
        <f>IFERROR(_xlfn.XLOOKUP($AE1356,providers!$B$2:$B$11,providers!$Q$2:$Q$11),"")</f>
        <v>4.3</v>
      </c>
      <c r="AG1356" s="1">
        <f t="shared" si="21"/>
        <v>45444</v>
      </c>
    </row>
    <row r="1357" spans="1:33" x14ac:dyDescent="0.25">
      <c r="A1357" t="s">
        <v>1615</v>
      </c>
      <c r="B1357" t="s">
        <v>1614</v>
      </c>
      <c r="C1357">
        <v>2233445566</v>
      </c>
      <c r="D1357">
        <v>2233445566</v>
      </c>
      <c r="E1357" s="1">
        <v>45407</v>
      </c>
      <c r="F1357" s="1">
        <v>45407</v>
      </c>
      <c r="G1357" s="1">
        <v>45441</v>
      </c>
      <c r="H1357" t="s">
        <v>59</v>
      </c>
      <c r="J1357" t="s">
        <v>99</v>
      </c>
      <c r="L1357" s="2" t="s">
        <v>61</v>
      </c>
      <c r="M1357" t="s">
        <v>62</v>
      </c>
      <c r="N1357" t="s">
        <v>63</v>
      </c>
      <c r="O1357">
        <v>1</v>
      </c>
      <c r="P1357">
        <v>965.49</v>
      </c>
      <c r="Q1357">
        <v>877.72</v>
      </c>
      <c r="R1357">
        <v>702.18</v>
      </c>
      <c r="S1357">
        <v>175.54</v>
      </c>
      <c r="T1357" t="s">
        <v>30</v>
      </c>
      <c r="X1357" t="s">
        <v>52</v>
      </c>
      <c r="Y1357" t="s">
        <v>44</v>
      </c>
      <c r="Z1357" t="s">
        <v>64</v>
      </c>
      <c r="AA1357" t="str">
        <f>IFERROR(_xlfn.XLOOKUP($J1357,avoidable_ed_reference!$A$2:$A$13,avoidable_ed_reference!$C$2:$C$13),"Not Classified")</f>
        <v>Not Classified</v>
      </c>
      <c r="AB1357" t="str">
        <f>IFERROR(_xlfn.XLOOKUP($B1357,enrollment!$A$2:$A$801,enrollment!$I$2:$I$801),"")</f>
        <v>KY</v>
      </c>
      <c r="AC1357">
        <f>IFERROR(_xlfn.XLOOKUP($B1357,enrollment!$A$2:$A$801,enrollment!$L$2:$L$801),"")</f>
        <v>77</v>
      </c>
      <c r="AD1357" t="str" cm="1">
        <f t="array" ref="AD1357">_xlfn.IFS(AC1357="","Unknown",AC1357&lt;18,"0-17",AC1357&lt;35,"18-34",AC1357&lt;50,"35-49",AC1357&lt;65,"50-64",TRUE,"65+")</f>
        <v>65+</v>
      </c>
      <c r="AE1357">
        <f>IFERROR(_xlfn.XLOOKUP($B1357,enrollment!$A$2:$A$801,enrollment!$O$2:$O$801),"")</f>
        <v>9012345678</v>
      </c>
      <c r="AF1357">
        <f>IFERROR(_xlfn.XLOOKUP($AE1357,providers!$B$2:$B$11,providers!$Q$2:$Q$11),"")</f>
        <v>4.3</v>
      </c>
      <c r="AG1357" s="1">
        <f t="shared" si="21"/>
        <v>45383</v>
      </c>
    </row>
    <row r="1358" spans="1:33" x14ac:dyDescent="0.25">
      <c r="A1358" t="s">
        <v>1616</v>
      </c>
      <c r="B1358" t="s">
        <v>1614</v>
      </c>
      <c r="C1358">
        <v>9012345678</v>
      </c>
      <c r="D1358">
        <v>9012345678</v>
      </c>
      <c r="E1358" s="1">
        <v>45293</v>
      </c>
      <c r="F1358" s="1">
        <v>45293</v>
      </c>
      <c r="G1358" s="1">
        <v>45309</v>
      </c>
      <c r="H1358" t="s">
        <v>28</v>
      </c>
      <c r="I1358">
        <v>11</v>
      </c>
      <c r="J1358" t="s">
        <v>35</v>
      </c>
      <c r="K1358">
        <v>99213</v>
      </c>
      <c r="O1358">
        <v>1</v>
      </c>
      <c r="P1358">
        <v>181.68</v>
      </c>
      <c r="Q1358">
        <v>134.58000000000001</v>
      </c>
      <c r="R1358">
        <v>107.66</v>
      </c>
      <c r="S1358">
        <v>26.92</v>
      </c>
      <c r="T1358" t="s">
        <v>30</v>
      </c>
      <c r="X1358" t="s">
        <v>52</v>
      </c>
      <c r="Y1358" t="s">
        <v>44</v>
      </c>
      <c r="Z1358" t="s">
        <v>39</v>
      </c>
      <c r="AA1358" t="str">
        <f>IFERROR(_xlfn.XLOOKUP($J1358,avoidable_ed_reference!$A$2:$A$13,avoidable_ed_reference!$C$2:$C$13),"Not Classified")</f>
        <v>Avoidable</v>
      </c>
      <c r="AB1358" t="str">
        <f>IFERROR(_xlfn.XLOOKUP($B1358,enrollment!$A$2:$A$801,enrollment!$I$2:$I$801),"")</f>
        <v>KY</v>
      </c>
      <c r="AC1358">
        <f>IFERROR(_xlfn.XLOOKUP($B1358,enrollment!$A$2:$A$801,enrollment!$L$2:$L$801),"")</f>
        <v>77</v>
      </c>
      <c r="AD1358" t="str" cm="1">
        <f t="array" ref="AD1358">_xlfn.IFS(AC1358="","Unknown",AC1358&lt;18,"0-17",AC1358&lt;35,"18-34",AC1358&lt;50,"35-49",AC1358&lt;65,"50-64",TRUE,"65+")</f>
        <v>65+</v>
      </c>
      <c r="AE1358">
        <f>IFERROR(_xlfn.XLOOKUP($B1358,enrollment!$A$2:$A$801,enrollment!$O$2:$O$801),"")</f>
        <v>9012345678</v>
      </c>
      <c r="AF1358">
        <f>IFERROR(_xlfn.XLOOKUP($AE1358,providers!$B$2:$B$11,providers!$Q$2:$Q$11),"")</f>
        <v>4.3</v>
      </c>
      <c r="AG1358" s="1">
        <f t="shared" si="21"/>
        <v>45292</v>
      </c>
    </row>
    <row r="1359" spans="1:33" x14ac:dyDescent="0.25">
      <c r="A1359" t="s">
        <v>1617</v>
      </c>
      <c r="B1359" t="s">
        <v>1614</v>
      </c>
      <c r="C1359">
        <v>9012345678</v>
      </c>
      <c r="D1359">
        <v>9012345678</v>
      </c>
      <c r="E1359" s="1">
        <v>45401</v>
      </c>
      <c r="F1359" s="1">
        <v>45401</v>
      </c>
      <c r="G1359" s="1">
        <v>45428</v>
      </c>
      <c r="H1359" t="s">
        <v>28</v>
      </c>
      <c r="I1359">
        <v>22</v>
      </c>
      <c r="J1359" t="s">
        <v>29</v>
      </c>
      <c r="K1359">
        <v>90837</v>
      </c>
      <c r="O1359">
        <v>1</v>
      </c>
      <c r="P1359">
        <v>248.25</v>
      </c>
      <c r="Q1359">
        <v>183.89</v>
      </c>
      <c r="R1359">
        <v>147.11000000000001</v>
      </c>
      <c r="S1359">
        <v>36.78</v>
      </c>
      <c r="T1359" t="s">
        <v>30</v>
      </c>
      <c r="X1359" t="s">
        <v>52</v>
      </c>
      <c r="Y1359" t="s">
        <v>44</v>
      </c>
      <c r="Z1359" t="s">
        <v>33</v>
      </c>
      <c r="AA1359" t="str">
        <f>IFERROR(_xlfn.XLOOKUP($J1359,avoidable_ed_reference!$A$2:$A$13,avoidable_ed_reference!$C$2:$C$13),"Not Classified")</f>
        <v>Potentially Avoidable</v>
      </c>
      <c r="AB1359" t="str">
        <f>IFERROR(_xlfn.XLOOKUP($B1359,enrollment!$A$2:$A$801,enrollment!$I$2:$I$801),"")</f>
        <v>KY</v>
      </c>
      <c r="AC1359">
        <f>IFERROR(_xlfn.XLOOKUP($B1359,enrollment!$A$2:$A$801,enrollment!$L$2:$L$801),"")</f>
        <v>77</v>
      </c>
      <c r="AD1359" t="str" cm="1">
        <f t="array" ref="AD1359">_xlfn.IFS(AC1359="","Unknown",AC1359&lt;18,"0-17",AC1359&lt;35,"18-34",AC1359&lt;50,"35-49",AC1359&lt;65,"50-64",TRUE,"65+")</f>
        <v>65+</v>
      </c>
      <c r="AE1359">
        <f>IFERROR(_xlfn.XLOOKUP($B1359,enrollment!$A$2:$A$801,enrollment!$O$2:$O$801),"")</f>
        <v>9012345678</v>
      </c>
      <c r="AF1359">
        <f>IFERROR(_xlfn.XLOOKUP($AE1359,providers!$B$2:$B$11,providers!$Q$2:$Q$11),"")</f>
        <v>4.3</v>
      </c>
      <c r="AG1359" s="1">
        <f t="shared" si="21"/>
        <v>45383</v>
      </c>
    </row>
    <row r="1360" spans="1:33" x14ac:dyDescent="0.25">
      <c r="A1360" t="s">
        <v>1618</v>
      </c>
      <c r="B1360" t="s">
        <v>1614</v>
      </c>
      <c r="C1360">
        <v>9012345678</v>
      </c>
      <c r="D1360">
        <v>9012345678</v>
      </c>
      <c r="E1360" s="1">
        <v>45496</v>
      </c>
      <c r="F1360" s="1">
        <v>45496</v>
      </c>
      <c r="G1360" s="1">
        <v>45519</v>
      </c>
      <c r="H1360" t="s">
        <v>28</v>
      </c>
      <c r="I1360">
        <v>11</v>
      </c>
      <c r="J1360" t="s">
        <v>38</v>
      </c>
      <c r="K1360">
        <v>99213</v>
      </c>
      <c r="O1360">
        <v>1</v>
      </c>
      <c r="P1360">
        <v>200.26</v>
      </c>
      <c r="Q1360">
        <v>148.34</v>
      </c>
      <c r="R1360">
        <v>118.67</v>
      </c>
      <c r="S1360">
        <v>29.67</v>
      </c>
      <c r="T1360" t="s">
        <v>30</v>
      </c>
      <c r="X1360" t="s">
        <v>52</v>
      </c>
      <c r="Y1360" t="s">
        <v>44</v>
      </c>
      <c r="Z1360" t="s">
        <v>39</v>
      </c>
      <c r="AA1360" t="str">
        <f>IFERROR(_xlfn.XLOOKUP($J1360,avoidable_ed_reference!$A$2:$A$13,avoidable_ed_reference!$C$2:$C$13),"Not Classified")</f>
        <v>Not Classified</v>
      </c>
      <c r="AB1360" t="str">
        <f>IFERROR(_xlfn.XLOOKUP($B1360,enrollment!$A$2:$A$801,enrollment!$I$2:$I$801),"")</f>
        <v>KY</v>
      </c>
      <c r="AC1360">
        <f>IFERROR(_xlfn.XLOOKUP($B1360,enrollment!$A$2:$A$801,enrollment!$L$2:$L$801),"")</f>
        <v>77</v>
      </c>
      <c r="AD1360" t="str" cm="1">
        <f t="array" ref="AD1360">_xlfn.IFS(AC1360="","Unknown",AC1360&lt;18,"0-17",AC1360&lt;35,"18-34",AC1360&lt;50,"35-49",AC1360&lt;65,"50-64",TRUE,"65+")</f>
        <v>65+</v>
      </c>
      <c r="AE1360">
        <f>IFERROR(_xlfn.XLOOKUP($B1360,enrollment!$A$2:$A$801,enrollment!$O$2:$O$801),"")</f>
        <v>9012345678</v>
      </c>
      <c r="AF1360">
        <f>IFERROR(_xlfn.XLOOKUP($AE1360,providers!$B$2:$B$11,providers!$Q$2:$Q$11),"")</f>
        <v>4.3</v>
      </c>
      <c r="AG1360" s="1">
        <f t="shared" si="21"/>
        <v>45474</v>
      </c>
    </row>
    <row r="1361" spans="1:33" x14ac:dyDescent="0.25">
      <c r="A1361" t="s">
        <v>1619</v>
      </c>
      <c r="B1361" t="s">
        <v>1614</v>
      </c>
      <c r="C1361">
        <v>9012345678</v>
      </c>
      <c r="D1361">
        <v>9012345678</v>
      </c>
      <c r="E1361" s="1">
        <v>45453</v>
      </c>
      <c r="F1361" s="1">
        <v>45453</v>
      </c>
      <c r="G1361" s="1">
        <v>45488</v>
      </c>
      <c r="H1361" t="s">
        <v>67</v>
      </c>
      <c r="I1361">
        <v>21</v>
      </c>
      <c r="J1361" t="s">
        <v>99</v>
      </c>
      <c r="K1361">
        <v>99223</v>
      </c>
      <c r="O1361">
        <v>1</v>
      </c>
      <c r="P1361">
        <v>18841.29</v>
      </c>
      <c r="Q1361">
        <v>12155.67</v>
      </c>
      <c r="R1361">
        <v>9724.5400000000009</v>
      </c>
      <c r="S1361">
        <v>2431.13</v>
      </c>
      <c r="T1361" t="s">
        <v>30</v>
      </c>
      <c r="V1361">
        <v>1</v>
      </c>
      <c r="W1361" s="2" t="s">
        <v>68</v>
      </c>
      <c r="X1361" t="s">
        <v>52</v>
      </c>
      <c r="Y1361" t="s">
        <v>44</v>
      </c>
      <c r="Z1361" t="s">
        <v>69</v>
      </c>
      <c r="AA1361" t="str">
        <f>IFERROR(_xlfn.XLOOKUP($J1361,avoidable_ed_reference!$A$2:$A$13,avoidable_ed_reference!$C$2:$C$13),"Not Classified")</f>
        <v>Not Classified</v>
      </c>
      <c r="AB1361" t="str">
        <f>IFERROR(_xlfn.XLOOKUP($B1361,enrollment!$A$2:$A$801,enrollment!$I$2:$I$801),"")</f>
        <v>KY</v>
      </c>
      <c r="AC1361">
        <f>IFERROR(_xlfn.XLOOKUP($B1361,enrollment!$A$2:$A$801,enrollment!$L$2:$L$801),"")</f>
        <v>77</v>
      </c>
      <c r="AD1361" t="str" cm="1">
        <f t="array" ref="AD1361">_xlfn.IFS(AC1361="","Unknown",AC1361&lt;18,"0-17",AC1361&lt;35,"18-34",AC1361&lt;50,"35-49",AC1361&lt;65,"50-64",TRUE,"65+")</f>
        <v>65+</v>
      </c>
      <c r="AE1361">
        <f>IFERROR(_xlfn.XLOOKUP($B1361,enrollment!$A$2:$A$801,enrollment!$O$2:$O$801),"")</f>
        <v>9012345678</v>
      </c>
      <c r="AF1361">
        <f>IFERROR(_xlfn.XLOOKUP($AE1361,providers!$B$2:$B$11,providers!$Q$2:$Q$11),"")</f>
        <v>4.3</v>
      </c>
      <c r="AG1361" s="1">
        <f t="shared" si="21"/>
        <v>45444</v>
      </c>
    </row>
    <row r="1362" spans="1:33" x14ac:dyDescent="0.25">
      <c r="A1362" t="s">
        <v>1620</v>
      </c>
      <c r="B1362" t="s">
        <v>1614</v>
      </c>
      <c r="C1362">
        <v>9012345678</v>
      </c>
      <c r="D1362">
        <v>9012345678</v>
      </c>
      <c r="E1362" s="1">
        <v>45655</v>
      </c>
      <c r="F1362" s="1">
        <v>45655</v>
      </c>
      <c r="G1362" s="1">
        <v>45685</v>
      </c>
      <c r="H1362" t="s">
        <v>28</v>
      </c>
      <c r="I1362">
        <v>11</v>
      </c>
      <c r="J1362" t="s">
        <v>38</v>
      </c>
      <c r="K1362">
        <v>99213</v>
      </c>
      <c r="O1362">
        <v>1</v>
      </c>
      <c r="P1362">
        <v>180.06</v>
      </c>
      <c r="Q1362">
        <v>133.38</v>
      </c>
      <c r="R1362">
        <v>106.7</v>
      </c>
      <c r="S1362">
        <v>26.68</v>
      </c>
      <c r="T1362" t="s">
        <v>30</v>
      </c>
      <c r="X1362" t="s">
        <v>52</v>
      </c>
      <c r="Y1362" t="s">
        <v>44</v>
      </c>
      <c r="Z1362" t="s">
        <v>39</v>
      </c>
      <c r="AA1362" t="str">
        <f>IFERROR(_xlfn.XLOOKUP($J1362,avoidable_ed_reference!$A$2:$A$13,avoidable_ed_reference!$C$2:$C$13),"Not Classified")</f>
        <v>Not Classified</v>
      </c>
      <c r="AB1362" t="str">
        <f>IFERROR(_xlfn.XLOOKUP($B1362,enrollment!$A$2:$A$801,enrollment!$I$2:$I$801),"")</f>
        <v>KY</v>
      </c>
      <c r="AC1362">
        <f>IFERROR(_xlfn.XLOOKUP($B1362,enrollment!$A$2:$A$801,enrollment!$L$2:$L$801),"")</f>
        <v>77</v>
      </c>
      <c r="AD1362" t="str" cm="1">
        <f t="array" ref="AD1362">_xlfn.IFS(AC1362="","Unknown",AC1362&lt;18,"0-17",AC1362&lt;35,"18-34",AC1362&lt;50,"35-49",AC1362&lt;65,"50-64",TRUE,"65+")</f>
        <v>65+</v>
      </c>
      <c r="AE1362">
        <f>IFERROR(_xlfn.XLOOKUP($B1362,enrollment!$A$2:$A$801,enrollment!$O$2:$O$801),"")</f>
        <v>9012345678</v>
      </c>
      <c r="AF1362">
        <f>IFERROR(_xlfn.XLOOKUP($AE1362,providers!$B$2:$B$11,providers!$Q$2:$Q$11),"")</f>
        <v>4.3</v>
      </c>
      <c r="AG1362" s="1">
        <f t="shared" si="21"/>
        <v>45627</v>
      </c>
    </row>
    <row r="1363" spans="1:33" x14ac:dyDescent="0.25">
      <c r="A1363" t="s">
        <v>1621</v>
      </c>
      <c r="B1363" t="s">
        <v>1614</v>
      </c>
      <c r="C1363">
        <v>9012345678</v>
      </c>
      <c r="D1363">
        <v>9012345678</v>
      </c>
      <c r="E1363" s="1">
        <v>45527</v>
      </c>
      <c r="F1363" s="1">
        <v>45527</v>
      </c>
      <c r="G1363" s="1">
        <v>45554</v>
      </c>
      <c r="H1363" t="s">
        <v>28</v>
      </c>
      <c r="I1363">
        <v>11</v>
      </c>
      <c r="J1363" t="s">
        <v>38</v>
      </c>
      <c r="K1363">
        <v>99213</v>
      </c>
      <c r="O1363">
        <v>1</v>
      </c>
      <c r="P1363">
        <v>197.96</v>
      </c>
      <c r="Q1363">
        <v>146.63999999999999</v>
      </c>
      <c r="R1363">
        <v>117.31</v>
      </c>
      <c r="S1363">
        <v>29.33</v>
      </c>
      <c r="T1363" t="s">
        <v>30</v>
      </c>
      <c r="X1363" t="s">
        <v>52</v>
      </c>
      <c r="Y1363" t="s">
        <v>44</v>
      </c>
      <c r="Z1363" t="s">
        <v>39</v>
      </c>
      <c r="AA1363" t="str">
        <f>IFERROR(_xlfn.XLOOKUP($J1363,avoidable_ed_reference!$A$2:$A$13,avoidable_ed_reference!$C$2:$C$13),"Not Classified")</f>
        <v>Not Classified</v>
      </c>
      <c r="AB1363" t="str">
        <f>IFERROR(_xlfn.XLOOKUP($B1363,enrollment!$A$2:$A$801,enrollment!$I$2:$I$801),"")</f>
        <v>KY</v>
      </c>
      <c r="AC1363">
        <f>IFERROR(_xlfn.XLOOKUP($B1363,enrollment!$A$2:$A$801,enrollment!$L$2:$L$801),"")</f>
        <v>77</v>
      </c>
      <c r="AD1363" t="str" cm="1">
        <f t="array" ref="AD1363">_xlfn.IFS(AC1363="","Unknown",AC1363&lt;18,"0-17",AC1363&lt;35,"18-34",AC1363&lt;50,"35-49",AC1363&lt;65,"50-64",TRUE,"65+")</f>
        <v>65+</v>
      </c>
      <c r="AE1363">
        <f>IFERROR(_xlfn.XLOOKUP($B1363,enrollment!$A$2:$A$801,enrollment!$O$2:$O$801),"")</f>
        <v>9012345678</v>
      </c>
      <c r="AF1363">
        <f>IFERROR(_xlfn.XLOOKUP($AE1363,providers!$B$2:$B$11,providers!$Q$2:$Q$11),"")</f>
        <v>4.3</v>
      </c>
      <c r="AG1363" s="1">
        <f t="shared" si="21"/>
        <v>45505</v>
      </c>
    </row>
    <row r="1364" spans="1:33" x14ac:dyDescent="0.25">
      <c r="A1364" t="s">
        <v>1622</v>
      </c>
      <c r="B1364" t="s">
        <v>1614</v>
      </c>
      <c r="C1364">
        <v>3456789012</v>
      </c>
      <c r="D1364">
        <v>3456789012</v>
      </c>
      <c r="E1364" s="1">
        <v>45628</v>
      </c>
      <c r="F1364" s="1">
        <v>45628</v>
      </c>
      <c r="G1364" s="1">
        <v>45661</v>
      </c>
      <c r="H1364" t="s">
        <v>28</v>
      </c>
      <c r="I1364">
        <v>22</v>
      </c>
      <c r="J1364" t="s">
        <v>29</v>
      </c>
      <c r="K1364">
        <v>90837</v>
      </c>
      <c r="O1364">
        <v>1</v>
      </c>
      <c r="P1364">
        <v>203.86</v>
      </c>
      <c r="Q1364">
        <v>151.01</v>
      </c>
      <c r="R1364">
        <v>120.81</v>
      </c>
      <c r="S1364">
        <v>30.2</v>
      </c>
      <c r="T1364" t="s">
        <v>30</v>
      </c>
      <c r="X1364" t="s">
        <v>52</v>
      </c>
      <c r="Y1364" t="s">
        <v>44</v>
      </c>
      <c r="Z1364" t="s">
        <v>33</v>
      </c>
      <c r="AA1364" t="str">
        <f>IFERROR(_xlfn.XLOOKUP($J1364,avoidable_ed_reference!$A$2:$A$13,avoidable_ed_reference!$C$2:$C$13),"Not Classified")</f>
        <v>Potentially Avoidable</v>
      </c>
      <c r="AB1364" t="str">
        <f>IFERROR(_xlfn.XLOOKUP($B1364,enrollment!$A$2:$A$801,enrollment!$I$2:$I$801),"")</f>
        <v>KY</v>
      </c>
      <c r="AC1364">
        <f>IFERROR(_xlfn.XLOOKUP($B1364,enrollment!$A$2:$A$801,enrollment!$L$2:$L$801),"")</f>
        <v>77</v>
      </c>
      <c r="AD1364" t="str" cm="1">
        <f t="array" ref="AD1364">_xlfn.IFS(AC1364="","Unknown",AC1364&lt;18,"0-17",AC1364&lt;35,"18-34",AC1364&lt;50,"35-49",AC1364&lt;65,"50-64",TRUE,"65+")</f>
        <v>65+</v>
      </c>
      <c r="AE1364">
        <f>IFERROR(_xlfn.XLOOKUP($B1364,enrollment!$A$2:$A$801,enrollment!$O$2:$O$801),"")</f>
        <v>9012345678</v>
      </c>
      <c r="AF1364">
        <f>IFERROR(_xlfn.XLOOKUP($AE1364,providers!$B$2:$B$11,providers!$Q$2:$Q$11),"")</f>
        <v>4.3</v>
      </c>
      <c r="AG1364" s="1">
        <f t="shared" si="21"/>
        <v>45627</v>
      </c>
    </row>
    <row r="1365" spans="1:33" x14ac:dyDescent="0.25">
      <c r="A1365" t="s">
        <v>1623</v>
      </c>
      <c r="B1365" t="s">
        <v>1614</v>
      </c>
      <c r="C1365">
        <v>3456789012</v>
      </c>
      <c r="D1365">
        <v>3456789012</v>
      </c>
      <c r="E1365" s="1">
        <v>45492</v>
      </c>
      <c r="F1365" s="1">
        <v>45492</v>
      </c>
      <c r="G1365" s="1">
        <v>45523</v>
      </c>
      <c r="H1365" t="s">
        <v>67</v>
      </c>
      <c r="I1365">
        <v>21</v>
      </c>
      <c r="J1365" t="s">
        <v>80</v>
      </c>
      <c r="K1365">
        <v>99223</v>
      </c>
      <c r="O1365">
        <v>1</v>
      </c>
      <c r="P1365">
        <v>25980.91</v>
      </c>
      <c r="Q1365">
        <v>16761.88</v>
      </c>
      <c r="R1365">
        <v>13409.5</v>
      </c>
      <c r="S1365">
        <v>3352.38</v>
      </c>
      <c r="T1365" t="s">
        <v>30</v>
      </c>
      <c r="V1365">
        <v>1</v>
      </c>
      <c r="W1365" s="2" t="s">
        <v>68</v>
      </c>
      <c r="X1365" t="s">
        <v>52</v>
      </c>
      <c r="Y1365" t="s">
        <v>44</v>
      </c>
      <c r="Z1365" t="s">
        <v>69</v>
      </c>
      <c r="AA1365" t="str">
        <f>IFERROR(_xlfn.XLOOKUP($J1365,avoidable_ed_reference!$A$2:$A$13,avoidable_ed_reference!$C$2:$C$13),"Not Classified")</f>
        <v>Non-Avoidable</v>
      </c>
      <c r="AB1365" t="str">
        <f>IFERROR(_xlfn.XLOOKUP($B1365,enrollment!$A$2:$A$801,enrollment!$I$2:$I$801),"")</f>
        <v>KY</v>
      </c>
      <c r="AC1365">
        <f>IFERROR(_xlfn.XLOOKUP($B1365,enrollment!$A$2:$A$801,enrollment!$L$2:$L$801),"")</f>
        <v>77</v>
      </c>
      <c r="AD1365" t="str" cm="1">
        <f t="array" ref="AD1365">_xlfn.IFS(AC1365="","Unknown",AC1365&lt;18,"0-17",AC1365&lt;35,"18-34",AC1365&lt;50,"35-49",AC1365&lt;65,"50-64",TRUE,"65+")</f>
        <v>65+</v>
      </c>
      <c r="AE1365">
        <f>IFERROR(_xlfn.XLOOKUP($B1365,enrollment!$A$2:$A$801,enrollment!$O$2:$O$801),"")</f>
        <v>9012345678</v>
      </c>
      <c r="AF1365">
        <f>IFERROR(_xlfn.XLOOKUP($AE1365,providers!$B$2:$B$11,providers!$Q$2:$Q$11),"")</f>
        <v>4.3</v>
      </c>
      <c r="AG1365" s="1">
        <f t="shared" si="21"/>
        <v>45474</v>
      </c>
    </row>
    <row r="1366" spans="1:33" x14ac:dyDescent="0.25">
      <c r="A1366" t="s">
        <v>1624</v>
      </c>
      <c r="B1366" t="s">
        <v>1614</v>
      </c>
      <c r="C1366">
        <v>9012345678</v>
      </c>
      <c r="D1366">
        <v>9012345678</v>
      </c>
      <c r="E1366" s="1">
        <v>45584</v>
      </c>
      <c r="F1366" s="1">
        <v>45584</v>
      </c>
      <c r="G1366" s="1">
        <v>45613</v>
      </c>
      <c r="H1366" t="s">
        <v>28</v>
      </c>
      <c r="I1366">
        <v>11</v>
      </c>
      <c r="J1366" t="s">
        <v>38</v>
      </c>
      <c r="K1366">
        <v>99213</v>
      </c>
      <c r="O1366">
        <v>1</v>
      </c>
      <c r="P1366">
        <v>201.99</v>
      </c>
      <c r="Q1366">
        <v>149.62</v>
      </c>
      <c r="R1366">
        <v>119.7</v>
      </c>
      <c r="S1366">
        <v>29.92</v>
      </c>
      <c r="T1366" t="s">
        <v>30</v>
      </c>
      <c r="X1366" t="s">
        <v>52</v>
      </c>
      <c r="Y1366" t="s">
        <v>44</v>
      </c>
      <c r="Z1366" t="s">
        <v>39</v>
      </c>
      <c r="AA1366" t="str">
        <f>IFERROR(_xlfn.XLOOKUP($J1366,avoidable_ed_reference!$A$2:$A$13,avoidable_ed_reference!$C$2:$C$13),"Not Classified")</f>
        <v>Not Classified</v>
      </c>
      <c r="AB1366" t="str">
        <f>IFERROR(_xlfn.XLOOKUP($B1366,enrollment!$A$2:$A$801,enrollment!$I$2:$I$801),"")</f>
        <v>KY</v>
      </c>
      <c r="AC1366">
        <f>IFERROR(_xlfn.XLOOKUP($B1366,enrollment!$A$2:$A$801,enrollment!$L$2:$L$801),"")</f>
        <v>77</v>
      </c>
      <c r="AD1366" t="str" cm="1">
        <f t="array" ref="AD1366">_xlfn.IFS(AC1366="","Unknown",AC1366&lt;18,"0-17",AC1366&lt;35,"18-34",AC1366&lt;50,"35-49",AC1366&lt;65,"50-64",TRUE,"65+")</f>
        <v>65+</v>
      </c>
      <c r="AE1366">
        <f>IFERROR(_xlfn.XLOOKUP($B1366,enrollment!$A$2:$A$801,enrollment!$O$2:$O$801),"")</f>
        <v>9012345678</v>
      </c>
      <c r="AF1366">
        <f>IFERROR(_xlfn.XLOOKUP($AE1366,providers!$B$2:$B$11,providers!$Q$2:$Q$11),"")</f>
        <v>4.3</v>
      </c>
      <c r="AG1366" s="1">
        <f t="shared" si="21"/>
        <v>45566</v>
      </c>
    </row>
    <row r="1367" spans="1:33" x14ac:dyDescent="0.25">
      <c r="A1367" t="s">
        <v>1625</v>
      </c>
      <c r="B1367" t="s">
        <v>1614</v>
      </c>
      <c r="C1367">
        <v>2233445566</v>
      </c>
      <c r="D1367">
        <v>2233445566</v>
      </c>
      <c r="E1367" s="1">
        <v>45296</v>
      </c>
      <c r="F1367" s="1">
        <v>45296</v>
      </c>
      <c r="G1367" s="1">
        <v>45321</v>
      </c>
      <c r="H1367" t="s">
        <v>59</v>
      </c>
      <c r="J1367" t="s">
        <v>60</v>
      </c>
      <c r="L1367" s="2" t="s">
        <v>82</v>
      </c>
      <c r="M1367" t="s">
        <v>83</v>
      </c>
      <c r="N1367" t="s">
        <v>84</v>
      </c>
      <c r="O1367">
        <v>1</v>
      </c>
      <c r="P1367">
        <v>773.9</v>
      </c>
      <c r="Q1367">
        <v>703.55</v>
      </c>
      <c r="R1367">
        <v>562.84</v>
      </c>
      <c r="S1367">
        <v>140.71</v>
      </c>
      <c r="T1367" t="s">
        <v>30</v>
      </c>
      <c r="X1367" t="s">
        <v>52</v>
      </c>
      <c r="Y1367" t="s">
        <v>44</v>
      </c>
      <c r="Z1367" t="s">
        <v>64</v>
      </c>
      <c r="AA1367" t="str">
        <f>IFERROR(_xlfn.XLOOKUP($J1367,avoidable_ed_reference!$A$2:$A$13,avoidable_ed_reference!$C$2:$C$13),"Not Classified")</f>
        <v>Not Classified</v>
      </c>
      <c r="AB1367" t="str">
        <f>IFERROR(_xlfn.XLOOKUP($B1367,enrollment!$A$2:$A$801,enrollment!$I$2:$I$801),"")</f>
        <v>KY</v>
      </c>
      <c r="AC1367">
        <f>IFERROR(_xlfn.XLOOKUP($B1367,enrollment!$A$2:$A$801,enrollment!$L$2:$L$801),"")</f>
        <v>77</v>
      </c>
      <c r="AD1367" t="str" cm="1">
        <f t="array" ref="AD1367">_xlfn.IFS(AC1367="","Unknown",AC1367&lt;18,"0-17",AC1367&lt;35,"18-34",AC1367&lt;50,"35-49",AC1367&lt;65,"50-64",TRUE,"65+")</f>
        <v>65+</v>
      </c>
      <c r="AE1367">
        <f>IFERROR(_xlfn.XLOOKUP($B1367,enrollment!$A$2:$A$801,enrollment!$O$2:$O$801),"")</f>
        <v>9012345678</v>
      </c>
      <c r="AF1367">
        <f>IFERROR(_xlfn.XLOOKUP($AE1367,providers!$B$2:$B$11,providers!$Q$2:$Q$11),"")</f>
        <v>4.3</v>
      </c>
      <c r="AG1367" s="1">
        <f t="shared" si="21"/>
        <v>45292</v>
      </c>
    </row>
    <row r="1368" spans="1:33" x14ac:dyDescent="0.25">
      <c r="A1368" t="s">
        <v>1626</v>
      </c>
      <c r="B1368" t="s">
        <v>1614</v>
      </c>
      <c r="C1368">
        <v>9012345678</v>
      </c>
      <c r="D1368">
        <v>9012345678</v>
      </c>
      <c r="E1368" s="1">
        <v>45316</v>
      </c>
      <c r="F1368" s="1">
        <v>45316</v>
      </c>
      <c r="G1368" s="1">
        <v>45330</v>
      </c>
      <c r="H1368" t="s">
        <v>28</v>
      </c>
      <c r="I1368">
        <v>11</v>
      </c>
      <c r="J1368" t="s">
        <v>35</v>
      </c>
      <c r="K1368">
        <v>99213</v>
      </c>
      <c r="O1368">
        <v>1</v>
      </c>
      <c r="P1368">
        <v>202.74</v>
      </c>
      <c r="Q1368">
        <v>150.18</v>
      </c>
      <c r="R1368">
        <v>120.14</v>
      </c>
      <c r="S1368">
        <v>30.04</v>
      </c>
      <c r="T1368" t="s">
        <v>30</v>
      </c>
      <c r="X1368" t="s">
        <v>52</v>
      </c>
      <c r="Y1368" t="s">
        <v>44</v>
      </c>
      <c r="Z1368" t="s">
        <v>39</v>
      </c>
      <c r="AA1368" t="str">
        <f>IFERROR(_xlfn.XLOOKUP($J1368,avoidable_ed_reference!$A$2:$A$13,avoidable_ed_reference!$C$2:$C$13),"Not Classified")</f>
        <v>Avoidable</v>
      </c>
      <c r="AB1368" t="str">
        <f>IFERROR(_xlfn.XLOOKUP($B1368,enrollment!$A$2:$A$801,enrollment!$I$2:$I$801),"")</f>
        <v>KY</v>
      </c>
      <c r="AC1368">
        <f>IFERROR(_xlfn.XLOOKUP($B1368,enrollment!$A$2:$A$801,enrollment!$L$2:$L$801),"")</f>
        <v>77</v>
      </c>
      <c r="AD1368" t="str" cm="1">
        <f t="array" ref="AD1368">_xlfn.IFS(AC1368="","Unknown",AC1368&lt;18,"0-17",AC1368&lt;35,"18-34",AC1368&lt;50,"35-49",AC1368&lt;65,"50-64",TRUE,"65+")</f>
        <v>65+</v>
      </c>
      <c r="AE1368">
        <f>IFERROR(_xlfn.XLOOKUP($B1368,enrollment!$A$2:$A$801,enrollment!$O$2:$O$801),"")</f>
        <v>9012345678</v>
      </c>
      <c r="AF1368">
        <f>IFERROR(_xlfn.XLOOKUP($AE1368,providers!$B$2:$B$11,providers!$Q$2:$Q$11),"")</f>
        <v>4.3</v>
      </c>
      <c r="AG1368" s="1">
        <f t="shared" si="21"/>
        <v>45292</v>
      </c>
    </row>
    <row r="1369" spans="1:33" x14ac:dyDescent="0.25">
      <c r="A1369" t="s">
        <v>1627</v>
      </c>
      <c r="B1369" t="s">
        <v>1614</v>
      </c>
      <c r="C1369">
        <v>5678901234</v>
      </c>
      <c r="D1369">
        <v>5678901234</v>
      </c>
      <c r="E1369" s="1">
        <v>45419</v>
      </c>
      <c r="F1369" s="1">
        <v>45419</v>
      </c>
      <c r="G1369" s="1">
        <v>45446</v>
      </c>
      <c r="H1369" t="s">
        <v>28</v>
      </c>
      <c r="I1369">
        <v>20</v>
      </c>
      <c r="J1369" t="s">
        <v>35</v>
      </c>
      <c r="K1369">
        <v>99213</v>
      </c>
      <c r="O1369">
        <v>1</v>
      </c>
      <c r="P1369">
        <v>167.28</v>
      </c>
      <c r="Q1369">
        <v>128.68</v>
      </c>
      <c r="R1369">
        <v>102.94</v>
      </c>
      <c r="S1369">
        <v>25.74</v>
      </c>
      <c r="T1369" t="s">
        <v>30</v>
      </c>
      <c r="X1369" t="s">
        <v>52</v>
      </c>
      <c r="Y1369" t="s">
        <v>44</v>
      </c>
      <c r="Z1369" t="s">
        <v>36</v>
      </c>
      <c r="AA1369" t="str">
        <f>IFERROR(_xlfn.XLOOKUP($J1369,avoidable_ed_reference!$A$2:$A$13,avoidable_ed_reference!$C$2:$C$13),"Not Classified")</f>
        <v>Avoidable</v>
      </c>
      <c r="AB1369" t="str">
        <f>IFERROR(_xlfn.XLOOKUP($B1369,enrollment!$A$2:$A$801,enrollment!$I$2:$I$801),"")</f>
        <v>KY</v>
      </c>
      <c r="AC1369">
        <f>IFERROR(_xlfn.XLOOKUP($B1369,enrollment!$A$2:$A$801,enrollment!$L$2:$L$801),"")</f>
        <v>77</v>
      </c>
      <c r="AD1369" t="str" cm="1">
        <f t="array" ref="AD1369">_xlfn.IFS(AC1369="","Unknown",AC1369&lt;18,"0-17",AC1369&lt;35,"18-34",AC1369&lt;50,"35-49",AC1369&lt;65,"50-64",TRUE,"65+")</f>
        <v>65+</v>
      </c>
      <c r="AE1369">
        <f>IFERROR(_xlfn.XLOOKUP($B1369,enrollment!$A$2:$A$801,enrollment!$O$2:$O$801),"")</f>
        <v>9012345678</v>
      </c>
      <c r="AF1369">
        <f>IFERROR(_xlfn.XLOOKUP($AE1369,providers!$B$2:$B$11,providers!$Q$2:$Q$11),"")</f>
        <v>4.3</v>
      </c>
      <c r="AG1369" s="1">
        <f t="shared" si="21"/>
        <v>45413</v>
      </c>
    </row>
    <row r="1370" spans="1:33" x14ac:dyDescent="0.25">
      <c r="A1370" t="s">
        <v>1628</v>
      </c>
      <c r="B1370" t="s">
        <v>1614</v>
      </c>
      <c r="C1370">
        <v>3456789012</v>
      </c>
      <c r="D1370">
        <v>3456789012</v>
      </c>
      <c r="E1370" s="1">
        <v>45358</v>
      </c>
      <c r="F1370" s="1">
        <v>45358</v>
      </c>
      <c r="G1370" s="1">
        <v>45378</v>
      </c>
      <c r="H1370" t="s">
        <v>67</v>
      </c>
      <c r="I1370">
        <v>21</v>
      </c>
      <c r="J1370" t="s">
        <v>80</v>
      </c>
      <c r="K1370">
        <v>99223</v>
      </c>
      <c r="O1370">
        <v>1</v>
      </c>
      <c r="P1370">
        <v>30800.81</v>
      </c>
      <c r="Q1370">
        <v>19871.490000000002</v>
      </c>
      <c r="R1370">
        <v>15897.19</v>
      </c>
      <c r="S1370">
        <v>3974.3</v>
      </c>
      <c r="T1370" t="s">
        <v>30</v>
      </c>
      <c r="V1370">
        <v>1</v>
      </c>
      <c r="W1370" s="2" t="s">
        <v>68</v>
      </c>
      <c r="X1370" t="s">
        <v>52</v>
      </c>
      <c r="Y1370" t="s">
        <v>44</v>
      </c>
      <c r="Z1370" t="s">
        <v>69</v>
      </c>
      <c r="AA1370" t="str">
        <f>IFERROR(_xlfn.XLOOKUP($J1370,avoidable_ed_reference!$A$2:$A$13,avoidable_ed_reference!$C$2:$C$13),"Not Classified")</f>
        <v>Non-Avoidable</v>
      </c>
      <c r="AB1370" t="str">
        <f>IFERROR(_xlfn.XLOOKUP($B1370,enrollment!$A$2:$A$801,enrollment!$I$2:$I$801),"")</f>
        <v>KY</v>
      </c>
      <c r="AC1370">
        <f>IFERROR(_xlfn.XLOOKUP($B1370,enrollment!$A$2:$A$801,enrollment!$L$2:$L$801),"")</f>
        <v>77</v>
      </c>
      <c r="AD1370" t="str" cm="1">
        <f t="array" ref="AD1370">_xlfn.IFS(AC1370="","Unknown",AC1370&lt;18,"0-17",AC1370&lt;35,"18-34",AC1370&lt;50,"35-49",AC1370&lt;65,"50-64",TRUE,"65+")</f>
        <v>65+</v>
      </c>
      <c r="AE1370">
        <f>IFERROR(_xlfn.XLOOKUP($B1370,enrollment!$A$2:$A$801,enrollment!$O$2:$O$801),"")</f>
        <v>9012345678</v>
      </c>
      <c r="AF1370">
        <f>IFERROR(_xlfn.XLOOKUP($AE1370,providers!$B$2:$B$11,providers!$Q$2:$Q$11),"")</f>
        <v>4.3</v>
      </c>
      <c r="AG1370" s="1">
        <f t="shared" si="21"/>
        <v>45352</v>
      </c>
    </row>
    <row r="1371" spans="1:33" x14ac:dyDescent="0.25">
      <c r="A1371" t="s">
        <v>1629</v>
      </c>
      <c r="B1371" t="s">
        <v>1614</v>
      </c>
      <c r="C1371">
        <v>3456789012</v>
      </c>
      <c r="D1371">
        <v>3456789012</v>
      </c>
      <c r="E1371" s="1">
        <v>45489</v>
      </c>
      <c r="F1371" s="1">
        <v>45489</v>
      </c>
      <c r="G1371" s="1">
        <v>45515</v>
      </c>
      <c r="H1371" t="s">
        <v>59</v>
      </c>
      <c r="J1371" t="s">
        <v>99</v>
      </c>
      <c r="L1371" s="2" t="s">
        <v>61</v>
      </c>
      <c r="M1371" t="s">
        <v>62</v>
      </c>
      <c r="N1371" t="s">
        <v>63</v>
      </c>
      <c r="O1371">
        <v>1</v>
      </c>
      <c r="P1371">
        <v>1178.6199999999999</v>
      </c>
      <c r="Q1371">
        <v>1071.47</v>
      </c>
      <c r="R1371">
        <v>857.18</v>
      </c>
      <c r="S1371">
        <v>214.29</v>
      </c>
      <c r="T1371" t="s">
        <v>30</v>
      </c>
      <c r="X1371" t="s">
        <v>52</v>
      </c>
      <c r="Y1371" t="s">
        <v>44</v>
      </c>
      <c r="Z1371" t="s">
        <v>64</v>
      </c>
      <c r="AA1371" t="str">
        <f>IFERROR(_xlfn.XLOOKUP($J1371,avoidable_ed_reference!$A$2:$A$13,avoidable_ed_reference!$C$2:$C$13),"Not Classified")</f>
        <v>Not Classified</v>
      </c>
      <c r="AB1371" t="str">
        <f>IFERROR(_xlfn.XLOOKUP($B1371,enrollment!$A$2:$A$801,enrollment!$I$2:$I$801),"")</f>
        <v>KY</v>
      </c>
      <c r="AC1371">
        <f>IFERROR(_xlfn.XLOOKUP($B1371,enrollment!$A$2:$A$801,enrollment!$L$2:$L$801),"")</f>
        <v>77</v>
      </c>
      <c r="AD1371" t="str" cm="1">
        <f t="array" ref="AD1371">_xlfn.IFS(AC1371="","Unknown",AC1371&lt;18,"0-17",AC1371&lt;35,"18-34",AC1371&lt;50,"35-49",AC1371&lt;65,"50-64",TRUE,"65+")</f>
        <v>65+</v>
      </c>
      <c r="AE1371">
        <f>IFERROR(_xlfn.XLOOKUP($B1371,enrollment!$A$2:$A$801,enrollment!$O$2:$O$801),"")</f>
        <v>9012345678</v>
      </c>
      <c r="AF1371">
        <f>IFERROR(_xlfn.XLOOKUP($AE1371,providers!$B$2:$B$11,providers!$Q$2:$Q$11),"")</f>
        <v>4.3</v>
      </c>
      <c r="AG1371" s="1">
        <f t="shared" si="21"/>
        <v>45474</v>
      </c>
    </row>
    <row r="1372" spans="1:33" x14ac:dyDescent="0.25">
      <c r="A1372" t="s">
        <v>1630</v>
      </c>
      <c r="B1372" t="s">
        <v>1614</v>
      </c>
      <c r="C1372">
        <v>9012345678</v>
      </c>
      <c r="D1372">
        <v>9012345678</v>
      </c>
      <c r="E1372" s="1">
        <v>45362</v>
      </c>
      <c r="F1372" s="1">
        <v>45362</v>
      </c>
      <c r="G1372" s="1">
        <v>45389</v>
      </c>
      <c r="H1372" t="s">
        <v>59</v>
      </c>
      <c r="J1372" t="s">
        <v>47</v>
      </c>
      <c r="L1372" s="2" t="s">
        <v>151</v>
      </c>
      <c r="M1372" t="s">
        <v>152</v>
      </c>
      <c r="N1372" t="s">
        <v>153</v>
      </c>
      <c r="O1372">
        <v>1</v>
      </c>
      <c r="P1372">
        <v>759.77</v>
      </c>
      <c r="Q1372">
        <v>690.7</v>
      </c>
      <c r="R1372">
        <v>552.55999999999995</v>
      </c>
      <c r="S1372">
        <v>138.13999999999999</v>
      </c>
      <c r="T1372" t="s">
        <v>30</v>
      </c>
      <c r="X1372" t="s">
        <v>52</v>
      </c>
      <c r="Y1372" t="s">
        <v>44</v>
      </c>
      <c r="Z1372" t="s">
        <v>64</v>
      </c>
      <c r="AA1372" t="str">
        <f>IFERROR(_xlfn.XLOOKUP($J1372,avoidable_ed_reference!$A$2:$A$13,avoidable_ed_reference!$C$2:$C$13),"Not Classified")</f>
        <v>Not Classified</v>
      </c>
      <c r="AB1372" t="str">
        <f>IFERROR(_xlfn.XLOOKUP($B1372,enrollment!$A$2:$A$801,enrollment!$I$2:$I$801),"")</f>
        <v>KY</v>
      </c>
      <c r="AC1372">
        <f>IFERROR(_xlfn.XLOOKUP($B1372,enrollment!$A$2:$A$801,enrollment!$L$2:$L$801),"")</f>
        <v>77</v>
      </c>
      <c r="AD1372" t="str" cm="1">
        <f t="array" ref="AD1372">_xlfn.IFS(AC1372="","Unknown",AC1372&lt;18,"0-17",AC1372&lt;35,"18-34",AC1372&lt;50,"35-49",AC1372&lt;65,"50-64",TRUE,"65+")</f>
        <v>65+</v>
      </c>
      <c r="AE1372">
        <f>IFERROR(_xlfn.XLOOKUP($B1372,enrollment!$A$2:$A$801,enrollment!$O$2:$O$801),"")</f>
        <v>9012345678</v>
      </c>
      <c r="AF1372">
        <f>IFERROR(_xlfn.XLOOKUP($AE1372,providers!$B$2:$B$11,providers!$Q$2:$Q$11),"")</f>
        <v>4.3</v>
      </c>
      <c r="AG1372" s="1">
        <f t="shared" si="21"/>
        <v>45352</v>
      </c>
    </row>
    <row r="1373" spans="1:33" x14ac:dyDescent="0.25">
      <c r="A1373" t="s">
        <v>1631</v>
      </c>
      <c r="B1373" t="s">
        <v>1614</v>
      </c>
      <c r="C1373">
        <v>5678901234</v>
      </c>
      <c r="D1373">
        <v>5678901234</v>
      </c>
      <c r="E1373" s="1">
        <v>45581</v>
      </c>
      <c r="F1373" s="1">
        <v>45581</v>
      </c>
      <c r="G1373" s="1">
        <v>45603</v>
      </c>
      <c r="H1373" t="s">
        <v>28</v>
      </c>
      <c r="I1373">
        <v>20</v>
      </c>
      <c r="J1373" t="s">
        <v>35</v>
      </c>
      <c r="K1373">
        <v>99213</v>
      </c>
      <c r="O1373">
        <v>1</v>
      </c>
      <c r="P1373">
        <v>177.42</v>
      </c>
      <c r="Q1373">
        <v>136.47999999999999</v>
      </c>
      <c r="R1373">
        <v>109.18</v>
      </c>
      <c r="S1373">
        <v>27.3</v>
      </c>
      <c r="T1373" t="s">
        <v>30</v>
      </c>
      <c r="X1373" t="s">
        <v>52</v>
      </c>
      <c r="Y1373" t="s">
        <v>44</v>
      </c>
      <c r="Z1373" t="s">
        <v>36</v>
      </c>
      <c r="AA1373" t="str">
        <f>IFERROR(_xlfn.XLOOKUP($J1373,avoidable_ed_reference!$A$2:$A$13,avoidable_ed_reference!$C$2:$C$13),"Not Classified")</f>
        <v>Avoidable</v>
      </c>
      <c r="AB1373" t="str">
        <f>IFERROR(_xlfn.XLOOKUP($B1373,enrollment!$A$2:$A$801,enrollment!$I$2:$I$801),"")</f>
        <v>KY</v>
      </c>
      <c r="AC1373">
        <f>IFERROR(_xlfn.XLOOKUP($B1373,enrollment!$A$2:$A$801,enrollment!$L$2:$L$801),"")</f>
        <v>77</v>
      </c>
      <c r="AD1373" t="str" cm="1">
        <f t="array" ref="AD1373">_xlfn.IFS(AC1373="","Unknown",AC1373&lt;18,"0-17",AC1373&lt;35,"18-34",AC1373&lt;50,"35-49",AC1373&lt;65,"50-64",TRUE,"65+")</f>
        <v>65+</v>
      </c>
      <c r="AE1373">
        <f>IFERROR(_xlfn.XLOOKUP($B1373,enrollment!$A$2:$A$801,enrollment!$O$2:$O$801),"")</f>
        <v>9012345678</v>
      </c>
      <c r="AF1373">
        <f>IFERROR(_xlfn.XLOOKUP($AE1373,providers!$B$2:$B$11,providers!$Q$2:$Q$11),"")</f>
        <v>4.3</v>
      </c>
      <c r="AG1373" s="1">
        <f t="shared" si="21"/>
        <v>45566</v>
      </c>
    </row>
    <row r="1374" spans="1:33" x14ac:dyDescent="0.25">
      <c r="A1374" t="s">
        <v>1632</v>
      </c>
      <c r="B1374" t="s">
        <v>1614</v>
      </c>
      <c r="C1374">
        <v>9012345678</v>
      </c>
      <c r="D1374">
        <v>9012345678</v>
      </c>
      <c r="E1374" s="1">
        <v>45621</v>
      </c>
      <c r="F1374" s="1">
        <v>45621</v>
      </c>
      <c r="G1374" s="1">
        <v>45636</v>
      </c>
      <c r="H1374" t="s">
        <v>28</v>
      </c>
      <c r="I1374">
        <v>11</v>
      </c>
      <c r="J1374" t="s">
        <v>38</v>
      </c>
      <c r="K1374">
        <v>99213</v>
      </c>
      <c r="O1374">
        <v>1</v>
      </c>
      <c r="P1374">
        <v>238.38</v>
      </c>
      <c r="Q1374">
        <v>176.58</v>
      </c>
      <c r="R1374">
        <v>141.26</v>
      </c>
      <c r="S1374">
        <v>35.32</v>
      </c>
      <c r="T1374" t="s">
        <v>30</v>
      </c>
      <c r="X1374" t="s">
        <v>52</v>
      </c>
      <c r="Y1374" t="s">
        <v>44</v>
      </c>
      <c r="Z1374" t="s">
        <v>39</v>
      </c>
      <c r="AA1374" t="str">
        <f>IFERROR(_xlfn.XLOOKUP($J1374,avoidable_ed_reference!$A$2:$A$13,avoidable_ed_reference!$C$2:$C$13),"Not Classified")</f>
        <v>Not Classified</v>
      </c>
      <c r="AB1374" t="str">
        <f>IFERROR(_xlfn.XLOOKUP($B1374,enrollment!$A$2:$A$801,enrollment!$I$2:$I$801),"")</f>
        <v>KY</v>
      </c>
      <c r="AC1374">
        <f>IFERROR(_xlfn.XLOOKUP($B1374,enrollment!$A$2:$A$801,enrollment!$L$2:$L$801),"")</f>
        <v>77</v>
      </c>
      <c r="AD1374" t="str" cm="1">
        <f t="array" ref="AD1374">_xlfn.IFS(AC1374="","Unknown",AC1374&lt;18,"0-17",AC1374&lt;35,"18-34",AC1374&lt;50,"35-49",AC1374&lt;65,"50-64",TRUE,"65+")</f>
        <v>65+</v>
      </c>
      <c r="AE1374">
        <f>IFERROR(_xlfn.XLOOKUP($B1374,enrollment!$A$2:$A$801,enrollment!$O$2:$O$801),"")</f>
        <v>9012345678</v>
      </c>
      <c r="AF1374">
        <f>IFERROR(_xlfn.XLOOKUP($AE1374,providers!$B$2:$B$11,providers!$Q$2:$Q$11),"")</f>
        <v>4.3</v>
      </c>
      <c r="AG1374" s="1">
        <f t="shared" si="21"/>
        <v>45597</v>
      </c>
    </row>
    <row r="1375" spans="1:33" x14ac:dyDescent="0.25">
      <c r="A1375" t="s">
        <v>1633</v>
      </c>
      <c r="B1375" t="s">
        <v>1634</v>
      </c>
      <c r="C1375">
        <v>3456789012</v>
      </c>
      <c r="D1375">
        <v>3456789012</v>
      </c>
      <c r="E1375" s="1">
        <v>45385</v>
      </c>
      <c r="F1375" s="1">
        <v>45385</v>
      </c>
      <c r="G1375" s="1">
        <v>45406</v>
      </c>
      <c r="H1375" t="s">
        <v>28</v>
      </c>
      <c r="I1375">
        <v>23</v>
      </c>
      <c r="J1375" t="s">
        <v>129</v>
      </c>
      <c r="K1375">
        <v>99284</v>
      </c>
      <c r="O1375">
        <v>1</v>
      </c>
      <c r="P1375">
        <v>2143.04</v>
      </c>
      <c r="Q1375">
        <v>1190.58</v>
      </c>
      <c r="R1375">
        <v>952.46</v>
      </c>
      <c r="S1375">
        <v>238.12</v>
      </c>
      <c r="T1375" t="s">
        <v>30</v>
      </c>
      <c r="X1375" t="s">
        <v>31</v>
      </c>
      <c r="Y1375" t="s">
        <v>32</v>
      </c>
      <c r="Z1375" t="s">
        <v>45</v>
      </c>
      <c r="AA1375" t="str">
        <f>IFERROR(_xlfn.XLOOKUP($J1375,avoidable_ed_reference!$A$2:$A$13,avoidable_ed_reference!$C$2:$C$13),"Not Classified")</f>
        <v>Potentially Avoidable</v>
      </c>
      <c r="AB1375" t="str">
        <f>IFERROR(_xlfn.XLOOKUP($B1375,enrollment!$A$2:$A$801,enrollment!$I$2:$I$801),"")</f>
        <v>GA</v>
      </c>
      <c r="AC1375">
        <f>IFERROR(_xlfn.XLOOKUP($B1375,enrollment!$A$2:$A$801,enrollment!$L$2:$L$801),"")</f>
        <v>50</v>
      </c>
      <c r="AD1375" t="str" cm="1">
        <f t="array" ref="AD1375">_xlfn.IFS(AC1375="","Unknown",AC1375&lt;18,"0-17",AC1375&lt;35,"18-34",AC1375&lt;50,"35-49",AC1375&lt;65,"50-64",TRUE,"65+")</f>
        <v>50-64</v>
      </c>
      <c r="AE1375">
        <f>IFERROR(_xlfn.XLOOKUP($B1375,enrollment!$A$2:$A$801,enrollment!$O$2:$O$801),"")</f>
        <v>8901234567</v>
      </c>
      <c r="AF1375">
        <f>IFERROR(_xlfn.XLOOKUP($AE1375,providers!$B$2:$B$11,providers!$Q$2:$Q$11),"")</f>
        <v>3.7</v>
      </c>
      <c r="AG1375" s="1">
        <f t="shared" si="21"/>
        <v>45383</v>
      </c>
    </row>
    <row r="1376" spans="1:33" x14ac:dyDescent="0.25">
      <c r="A1376" t="s">
        <v>1635</v>
      </c>
      <c r="B1376" t="s">
        <v>1634</v>
      </c>
      <c r="C1376">
        <v>8901234567</v>
      </c>
      <c r="D1376">
        <v>8901234567</v>
      </c>
      <c r="E1376" s="1">
        <v>45426</v>
      </c>
      <c r="F1376" s="1">
        <v>45426</v>
      </c>
      <c r="G1376" s="1">
        <v>45447</v>
      </c>
      <c r="H1376" t="s">
        <v>28</v>
      </c>
      <c r="I1376">
        <v>11</v>
      </c>
      <c r="J1376" t="s">
        <v>35</v>
      </c>
      <c r="K1376">
        <v>99213</v>
      </c>
      <c r="O1376">
        <v>1</v>
      </c>
      <c r="P1376">
        <v>218.4</v>
      </c>
      <c r="Q1376">
        <v>161.78</v>
      </c>
      <c r="R1376">
        <v>129.41999999999999</v>
      </c>
      <c r="S1376">
        <v>32.36</v>
      </c>
      <c r="T1376" t="s">
        <v>30</v>
      </c>
      <c r="X1376" t="s">
        <v>31</v>
      </c>
      <c r="Y1376" t="s">
        <v>32</v>
      </c>
      <c r="Z1376" t="s">
        <v>39</v>
      </c>
      <c r="AA1376" t="str">
        <f>IFERROR(_xlfn.XLOOKUP($J1376,avoidable_ed_reference!$A$2:$A$13,avoidable_ed_reference!$C$2:$C$13),"Not Classified")</f>
        <v>Avoidable</v>
      </c>
      <c r="AB1376" t="str">
        <f>IFERROR(_xlfn.XLOOKUP($B1376,enrollment!$A$2:$A$801,enrollment!$I$2:$I$801),"")</f>
        <v>GA</v>
      </c>
      <c r="AC1376">
        <f>IFERROR(_xlfn.XLOOKUP($B1376,enrollment!$A$2:$A$801,enrollment!$L$2:$L$801),"")</f>
        <v>50</v>
      </c>
      <c r="AD1376" t="str" cm="1">
        <f t="array" ref="AD1376">_xlfn.IFS(AC1376="","Unknown",AC1376&lt;18,"0-17",AC1376&lt;35,"18-34",AC1376&lt;50,"35-49",AC1376&lt;65,"50-64",TRUE,"65+")</f>
        <v>50-64</v>
      </c>
      <c r="AE1376">
        <f>IFERROR(_xlfn.XLOOKUP($B1376,enrollment!$A$2:$A$801,enrollment!$O$2:$O$801),"")</f>
        <v>8901234567</v>
      </c>
      <c r="AF1376">
        <f>IFERROR(_xlfn.XLOOKUP($AE1376,providers!$B$2:$B$11,providers!$Q$2:$Q$11),"")</f>
        <v>3.7</v>
      </c>
      <c r="AG1376" s="1">
        <f t="shared" si="21"/>
        <v>45413</v>
      </c>
    </row>
    <row r="1377" spans="1:33" x14ac:dyDescent="0.25">
      <c r="A1377" t="s">
        <v>1636</v>
      </c>
      <c r="B1377" t="s">
        <v>1634</v>
      </c>
      <c r="C1377">
        <v>9012345678</v>
      </c>
      <c r="D1377">
        <v>9012345678</v>
      </c>
      <c r="E1377" s="1">
        <v>45477</v>
      </c>
      <c r="F1377" s="1">
        <v>45477</v>
      </c>
      <c r="G1377" s="1">
        <v>45510</v>
      </c>
      <c r="H1377" t="s">
        <v>59</v>
      </c>
      <c r="J1377" t="s">
        <v>99</v>
      </c>
      <c r="L1377" s="2" t="s">
        <v>82</v>
      </c>
      <c r="M1377" t="s">
        <v>83</v>
      </c>
      <c r="N1377" t="s">
        <v>84</v>
      </c>
      <c r="O1377">
        <v>1</v>
      </c>
      <c r="P1377">
        <v>856.17</v>
      </c>
      <c r="Q1377">
        <v>778.34</v>
      </c>
      <c r="R1377">
        <v>622.66999999999996</v>
      </c>
      <c r="S1377">
        <v>155.66999999999999</v>
      </c>
      <c r="T1377" t="s">
        <v>30</v>
      </c>
      <c r="X1377" t="s">
        <v>31</v>
      </c>
      <c r="Y1377" t="s">
        <v>32</v>
      </c>
      <c r="Z1377" t="s">
        <v>64</v>
      </c>
      <c r="AA1377" t="str">
        <f>IFERROR(_xlfn.XLOOKUP($J1377,avoidable_ed_reference!$A$2:$A$13,avoidable_ed_reference!$C$2:$C$13),"Not Classified")</f>
        <v>Not Classified</v>
      </c>
      <c r="AB1377" t="str">
        <f>IFERROR(_xlfn.XLOOKUP($B1377,enrollment!$A$2:$A$801,enrollment!$I$2:$I$801),"")</f>
        <v>GA</v>
      </c>
      <c r="AC1377">
        <f>IFERROR(_xlfn.XLOOKUP($B1377,enrollment!$A$2:$A$801,enrollment!$L$2:$L$801),"")</f>
        <v>50</v>
      </c>
      <c r="AD1377" t="str" cm="1">
        <f t="array" ref="AD1377">_xlfn.IFS(AC1377="","Unknown",AC1377&lt;18,"0-17",AC1377&lt;35,"18-34",AC1377&lt;50,"35-49",AC1377&lt;65,"50-64",TRUE,"65+")</f>
        <v>50-64</v>
      </c>
      <c r="AE1377">
        <f>IFERROR(_xlfn.XLOOKUP($B1377,enrollment!$A$2:$A$801,enrollment!$O$2:$O$801),"")</f>
        <v>8901234567</v>
      </c>
      <c r="AF1377">
        <f>IFERROR(_xlfn.XLOOKUP($AE1377,providers!$B$2:$B$11,providers!$Q$2:$Q$11),"")</f>
        <v>3.7</v>
      </c>
      <c r="AG1377" s="1">
        <f t="shared" si="21"/>
        <v>45474</v>
      </c>
    </row>
    <row r="1378" spans="1:33" x14ac:dyDescent="0.25">
      <c r="A1378" t="s">
        <v>1637</v>
      </c>
      <c r="B1378" t="s">
        <v>1634</v>
      </c>
      <c r="C1378">
        <v>8901234567</v>
      </c>
      <c r="D1378">
        <v>8901234567</v>
      </c>
      <c r="E1378" s="1">
        <v>45337</v>
      </c>
      <c r="F1378" s="1">
        <v>45337</v>
      </c>
      <c r="G1378" s="1">
        <v>45351</v>
      </c>
      <c r="H1378" t="s">
        <v>28</v>
      </c>
      <c r="I1378">
        <v>11</v>
      </c>
      <c r="J1378" t="s">
        <v>38</v>
      </c>
      <c r="K1378">
        <v>99213</v>
      </c>
      <c r="O1378">
        <v>1</v>
      </c>
      <c r="P1378">
        <v>184.26</v>
      </c>
      <c r="Q1378">
        <v>136.49</v>
      </c>
      <c r="R1378">
        <v>109.19</v>
      </c>
      <c r="S1378">
        <v>27.3</v>
      </c>
      <c r="T1378" t="s">
        <v>30</v>
      </c>
      <c r="X1378" t="s">
        <v>31</v>
      </c>
      <c r="Y1378" t="s">
        <v>32</v>
      </c>
      <c r="Z1378" t="s">
        <v>39</v>
      </c>
      <c r="AA1378" t="str">
        <f>IFERROR(_xlfn.XLOOKUP($J1378,avoidable_ed_reference!$A$2:$A$13,avoidable_ed_reference!$C$2:$C$13),"Not Classified")</f>
        <v>Not Classified</v>
      </c>
      <c r="AB1378" t="str">
        <f>IFERROR(_xlfn.XLOOKUP($B1378,enrollment!$A$2:$A$801,enrollment!$I$2:$I$801),"")</f>
        <v>GA</v>
      </c>
      <c r="AC1378">
        <f>IFERROR(_xlfn.XLOOKUP($B1378,enrollment!$A$2:$A$801,enrollment!$L$2:$L$801),"")</f>
        <v>50</v>
      </c>
      <c r="AD1378" t="str" cm="1">
        <f t="array" ref="AD1378">_xlfn.IFS(AC1378="","Unknown",AC1378&lt;18,"0-17",AC1378&lt;35,"18-34",AC1378&lt;50,"35-49",AC1378&lt;65,"50-64",TRUE,"65+")</f>
        <v>50-64</v>
      </c>
      <c r="AE1378">
        <f>IFERROR(_xlfn.XLOOKUP($B1378,enrollment!$A$2:$A$801,enrollment!$O$2:$O$801),"")</f>
        <v>8901234567</v>
      </c>
      <c r="AF1378">
        <f>IFERROR(_xlfn.XLOOKUP($AE1378,providers!$B$2:$B$11,providers!$Q$2:$Q$11),"")</f>
        <v>3.7</v>
      </c>
      <c r="AG1378" s="1">
        <f t="shared" si="21"/>
        <v>45323</v>
      </c>
    </row>
    <row r="1379" spans="1:33" x14ac:dyDescent="0.25">
      <c r="A1379" t="s">
        <v>1638</v>
      </c>
      <c r="B1379" t="s">
        <v>1634</v>
      </c>
      <c r="C1379">
        <v>7890123456</v>
      </c>
      <c r="D1379">
        <v>7890123456</v>
      </c>
      <c r="E1379" s="1">
        <v>45618</v>
      </c>
      <c r="F1379" s="1">
        <v>45618</v>
      </c>
      <c r="G1379" s="1">
        <v>45642</v>
      </c>
      <c r="H1379" t="s">
        <v>59</v>
      </c>
      <c r="J1379" t="s">
        <v>60</v>
      </c>
      <c r="L1379" s="2" t="s">
        <v>106</v>
      </c>
      <c r="M1379" t="s">
        <v>107</v>
      </c>
      <c r="N1379" t="s">
        <v>108</v>
      </c>
      <c r="O1379">
        <v>1</v>
      </c>
      <c r="P1379">
        <v>854.65</v>
      </c>
      <c r="Q1379">
        <v>776.95</v>
      </c>
      <c r="R1379">
        <v>621.55999999999995</v>
      </c>
      <c r="S1379">
        <v>155.38999999999999</v>
      </c>
      <c r="T1379" t="s">
        <v>30</v>
      </c>
      <c r="X1379" t="s">
        <v>31</v>
      </c>
      <c r="Y1379" t="s">
        <v>32</v>
      </c>
      <c r="Z1379" t="s">
        <v>64</v>
      </c>
      <c r="AA1379" t="str">
        <f>IFERROR(_xlfn.XLOOKUP($J1379,avoidable_ed_reference!$A$2:$A$13,avoidable_ed_reference!$C$2:$C$13),"Not Classified")</f>
        <v>Not Classified</v>
      </c>
      <c r="AB1379" t="str">
        <f>IFERROR(_xlfn.XLOOKUP($B1379,enrollment!$A$2:$A$801,enrollment!$I$2:$I$801),"")</f>
        <v>GA</v>
      </c>
      <c r="AC1379">
        <f>IFERROR(_xlfn.XLOOKUP($B1379,enrollment!$A$2:$A$801,enrollment!$L$2:$L$801),"")</f>
        <v>50</v>
      </c>
      <c r="AD1379" t="str" cm="1">
        <f t="array" ref="AD1379">_xlfn.IFS(AC1379="","Unknown",AC1379&lt;18,"0-17",AC1379&lt;35,"18-34",AC1379&lt;50,"35-49",AC1379&lt;65,"50-64",TRUE,"65+")</f>
        <v>50-64</v>
      </c>
      <c r="AE1379">
        <f>IFERROR(_xlfn.XLOOKUP($B1379,enrollment!$A$2:$A$801,enrollment!$O$2:$O$801),"")</f>
        <v>8901234567</v>
      </c>
      <c r="AF1379">
        <f>IFERROR(_xlfn.XLOOKUP($AE1379,providers!$B$2:$B$11,providers!$Q$2:$Q$11),"")</f>
        <v>3.7</v>
      </c>
      <c r="AG1379" s="1">
        <f t="shared" si="21"/>
        <v>45597</v>
      </c>
    </row>
    <row r="1380" spans="1:33" x14ac:dyDescent="0.25">
      <c r="A1380" t="s">
        <v>1639</v>
      </c>
      <c r="B1380" t="s">
        <v>1634</v>
      </c>
      <c r="C1380">
        <v>5678901234</v>
      </c>
      <c r="D1380">
        <v>5678901234</v>
      </c>
      <c r="E1380" s="1">
        <v>45352</v>
      </c>
      <c r="F1380" s="1">
        <v>45352</v>
      </c>
      <c r="G1380" s="1">
        <v>45367</v>
      </c>
      <c r="H1380" t="s">
        <v>28</v>
      </c>
      <c r="I1380">
        <v>20</v>
      </c>
      <c r="J1380" t="s">
        <v>35</v>
      </c>
      <c r="K1380">
        <v>99213</v>
      </c>
      <c r="O1380">
        <v>1</v>
      </c>
      <c r="P1380">
        <v>198</v>
      </c>
      <c r="Q1380">
        <v>152.31</v>
      </c>
      <c r="R1380">
        <v>121.85</v>
      </c>
      <c r="S1380">
        <v>30.46</v>
      </c>
      <c r="T1380" t="s">
        <v>30</v>
      </c>
      <c r="X1380" t="s">
        <v>31</v>
      </c>
      <c r="Y1380" t="s">
        <v>32</v>
      </c>
      <c r="Z1380" t="s">
        <v>36</v>
      </c>
      <c r="AA1380" t="str">
        <f>IFERROR(_xlfn.XLOOKUP($J1380,avoidable_ed_reference!$A$2:$A$13,avoidable_ed_reference!$C$2:$C$13),"Not Classified")</f>
        <v>Avoidable</v>
      </c>
      <c r="AB1380" t="str">
        <f>IFERROR(_xlfn.XLOOKUP($B1380,enrollment!$A$2:$A$801,enrollment!$I$2:$I$801),"")</f>
        <v>GA</v>
      </c>
      <c r="AC1380">
        <f>IFERROR(_xlfn.XLOOKUP($B1380,enrollment!$A$2:$A$801,enrollment!$L$2:$L$801),"")</f>
        <v>50</v>
      </c>
      <c r="AD1380" t="str" cm="1">
        <f t="array" ref="AD1380">_xlfn.IFS(AC1380="","Unknown",AC1380&lt;18,"0-17",AC1380&lt;35,"18-34",AC1380&lt;50,"35-49",AC1380&lt;65,"50-64",TRUE,"65+")</f>
        <v>50-64</v>
      </c>
      <c r="AE1380">
        <f>IFERROR(_xlfn.XLOOKUP($B1380,enrollment!$A$2:$A$801,enrollment!$O$2:$O$801),"")</f>
        <v>8901234567</v>
      </c>
      <c r="AF1380">
        <f>IFERROR(_xlfn.XLOOKUP($AE1380,providers!$B$2:$B$11,providers!$Q$2:$Q$11),"")</f>
        <v>3.7</v>
      </c>
      <c r="AG1380" s="1">
        <f t="shared" si="21"/>
        <v>45352</v>
      </c>
    </row>
    <row r="1381" spans="1:33" x14ac:dyDescent="0.25">
      <c r="A1381" t="s">
        <v>1640</v>
      </c>
      <c r="B1381" t="s">
        <v>1634</v>
      </c>
      <c r="C1381">
        <v>8901234567</v>
      </c>
      <c r="D1381">
        <v>8901234567</v>
      </c>
      <c r="E1381" s="1">
        <v>45639</v>
      </c>
      <c r="F1381" s="1">
        <v>45639</v>
      </c>
      <c r="G1381" s="1">
        <v>45665</v>
      </c>
      <c r="H1381" t="s">
        <v>28</v>
      </c>
      <c r="I1381">
        <v>11</v>
      </c>
      <c r="J1381" t="s">
        <v>47</v>
      </c>
      <c r="K1381">
        <v>99213</v>
      </c>
      <c r="O1381">
        <v>1</v>
      </c>
      <c r="P1381">
        <v>163.36000000000001</v>
      </c>
      <c r="Q1381">
        <v>121.01</v>
      </c>
      <c r="R1381">
        <v>96.81</v>
      </c>
      <c r="S1381">
        <v>24.2</v>
      </c>
      <c r="T1381" t="s">
        <v>30</v>
      </c>
      <c r="X1381" t="s">
        <v>31</v>
      </c>
      <c r="Y1381" t="s">
        <v>32</v>
      </c>
      <c r="Z1381" t="s">
        <v>39</v>
      </c>
      <c r="AA1381" t="str">
        <f>IFERROR(_xlfn.XLOOKUP($J1381,avoidable_ed_reference!$A$2:$A$13,avoidable_ed_reference!$C$2:$C$13),"Not Classified")</f>
        <v>Not Classified</v>
      </c>
      <c r="AB1381" t="str">
        <f>IFERROR(_xlfn.XLOOKUP($B1381,enrollment!$A$2:$A$801,enrollment!$I$2:$I$801),"")</f>
        <v>GA</v>
      </c>
      <c r="AC1381">
        <f>IFERROR(_xlfn.XLOOKUP($B1381,enrollment!$A$2:$A$801,enrollment!$L$2:$L$801),"")</f>
        <v>50</v>
      </c>
      <c r="AD1381" t="str" cm="1">
        <f t="array" ref="AD1381">_xlfn.IFS(AC1381="","Unknown",AC1381&lt;18,"0-17",AC1381&lt;35,"18-34",AC1381&lt;50,"35-49",AC1381&lt;65,"50-64",TRUE,"65+")</f>
        <v>50-64</v>
      </c>
      <c r="AE1381">
        <f>IFERROR(_xlfn.XLOOKUP($B1381,enrollment!$A$2:$A$801,enrollment!$O$2:$O$801),"")</f>
        <v>8901234567</v>
      </c>
      <c r="AF1381">
        <f>IFERROR(_xlfn.XLOOKUP($AE1381,providers!$B$2:$B$11,providers!$Q$2:$Q$11),"")</f>
        <v>3.7</v>
      </c>
      <c r="AG1381" s="1">
        <f t="shared" si="21"/>
        <v>45627</v>
      </c>
    </row>
    <row r="1382" spans="1:33" x14ac:dyDescent="0.25">
      <c r="A1382" t="s">
        <v>1641</v>
      </c>
      <c r="B1382" t="s">
        <v>1634</v>
      </c>
      <c r="C1382">
        <v>3456789012</v>
      </c>
      <c r="D1382">
        <v>3456789012</v>
      </c>
      <c r="E1382" s="1">
        <v>45479</v>
      </c>
      <c r="F1382" s="1">
        <v>45479</v>
      </c>
      <c r="G1382" s="1">
        <v>45496</v>
      </c>
      <c r="H1382" t="s">
        <v>59</v>
      </c>
      <c r="J1382" t="s">
        <v>60</v>
      </c>
      <c r="L1382" s="2" t="s">
        <v>151</v>
      </c>
      <c r="M1382" t="s">
        <v>152</v>
      </c>
      <c r="N1382" t="s">
        <v>153</v>
      </c>
      <c r="O1382">
        <v>1</v>
      </c>
      <c r="P1382">
        <v>1282.46</v>
      </c>
      <c r="Q1382">
        <v>1165.8699999999999</v>
      </c>
      <c r="R1382">
        <v>932.7</v>
      </c>
      <c r="S1382">
        <v>233.17</v>
      </c>
      <c r="T1382" t="s">
        <v>30</v>
      </c>
      <c r="X1382" t="s">
        <v>31</v>
      </c>
      <c r="Y1382" t="s">
        <v>32</v>
      </c>
      <c r="Z1382" t="s">
        <v>64</v>
      </c>
      <c r="AA1382" t="str">
        <f>IFERROR(_xlfn.XLOOKUP($J1382,avoidable_ed_reference!$A$2:$A$13,avoidable_ed_reference!$C$2:$C$13),"Not Classified")</f>
        <v>Not Classified</v>
      </c>
      <c r="AB1382" t="str">
        <f>IFERROR(_xlfn.XLOOKUP($B1382,enrollment!$A$2:$A$801,enrollment!$I$2:$I$801),"")</f>
        <v>GA</v>
      </c>
      <c r="AC1382">
        <f>IFERROR(_xlfn.XLOOKUP($B1382,enrollment!$A$2:$A$801,enrollment!$L$2:$L$801),"")</f>
        <v>50</v>
      </c>
      <c r="AD1382" t="str" cm="1">
        <f t="array" ref="AD1382">_xlfn.IFS(AC1382="","Unknown",AC1382&lt;18,"0-17",AC1382&lt;35,"18-34",AC1382&lt;50,"35-49",AC1382&lt;65,"50-64",TRUE,"65+")</f>
        <v>50-64</v>
      </c>
      <c r="AE1382">
        <f>IFERROR(_xlfn.XLOOKUP($B1382,enrollment!$A$2:$A$801,enrollment!$O$2:$O$801),"")</f>
        <v>8901234567</v>
      </c>
      <c r="AF1382">
        <f>IFERROR(_xlfn.XLOOKUP($AE1382,providers!$B$2:$B$11,providers!$Q$2:$Q$11),"")</f>
        <v>3.7</v>
      </c>
      <c r="AG1382" s="1">
        <f t="shared" si="21"/>
        <v>45474</v>
      </c>
    </row>
    <row r="1383" spans="1:33" x14ac:dyDescent="0.25">
      <c r="A1383" t="s">
        <v>1642</v>
      </c>
      <c r="B1383" t="s">
        <v>1634</v>
      </c>
      <c r="C1383">
        <v>5678901234</v>
      </c>
      <c r="D1383">
        <v>5678901234</v>
      </c>
      <c r="E1383" s="1">
        <v>45549</v>
      </c>
      <c r="F1383" s="1">
        <v>45549</v>
      </c>
      <c r="G1383" s="1">
        <v>45577</v>
      </c>
      <c r="H1383" t="s">
        <v>28</v>
      </c>
      <c r="I1383">
        <v>20</v>
      </c>
      <c r="J1383" t="s">
        <v>35</v>
      </c>
      <c r="K1383">
        <v>99213</v>
      </c>
      <c r="O1383">
        <v>1</v>
      </c>
      <c r="P1383">
        <v>185.8</v>
      </c>
      <c r="Q1383">
        <v>142.91999999999999</v>
      </c>
      <c r="R1383">
        <v>114.34</v>
      </c>
      <c r="S1383">
        <v>28.58</v>
      </c>
      <c r="T1383" t="s">
        <v>30</v>
      </c>
      <c r="X1383" t="s">
        <v>31</v>
      </c>
      <c r="Y1383" t="s">
        <v>32</v>
      </c>
      <c r="Z1383" t="s">
        <v>36</v>
      </c>
      <c r="AA1383" t="str">
        <f>IFERROR(_xlfn.XLOOKUP($J1383,avoidable_ed_reference!$A$2:$A$13,avoidable_ed_reference!$C$2:$C$13),"Not Classified")</f>
        <v>Avoidable</v>
      </c>
      <c r="AB1383" t="str">
        <f>IFERROR(_xlfn.XLOOKUP($B1383,enrollment!$A$2:$A$801,enrollment!$I$2:$I$801),"")</f>
        <v>GA</v>
      </c>
      <c r="AC1383">
        <f>IFERROR(_xlfn.XLOOKUP($B1383,enrollment!$A$2:$A$801,enrollment!$L$2:$L$801),"")</f>
        <v>50</v>
      </c>
      <c r="AD1383" t="str" cm="1">
        <f t="array" ref="AD1383">_xlfn.IFS(AC1383="","Unknown",AC1383&lt;18,"0-17",AC1383&lt;35,"18-34",AC1383&lt;50,"35-49",AC1383&lt;65,"50-64",TRUE,"65+")</f>
        <v>50-64</v>
      </c>
      <c r="AE1383">
        <f>IFERROR(_xlfn.XLOOKUP($B1383,enrollment!$A$2:$A$801,enrollment!$O$2:$O$801),"")</f>
        <v>8901234567</v>
      </c>
      <c r="AF1383">
        <f>IFERROR(_xlfn.XLOOKUP($AE1383,providers!$B$2:$B$11,providers!$Q$2:$Q$11),"")</f>
        <v>3.7</v>
      </c>
      <c r="AG1383" s="1">
        <f t="shared" si="21"/>
        <v>45536</v>
      </c>
    </row>
    <row r="1384" spans="1:33" x14ac:dyDescent="0.25">
      <c r="A1384" t="s">
        <v>1643</v>
      </c>
      <c r="B1384" t="s">
        <v>1634</v>
      </c>
      <c r="C1384">
        <v>8901234567</v>
      </c>
      <c r="D1384">
        <v>8901234567</v>
      </c>
      <c r="E1384" s="1">
        <v>45410</v>
      </c>
      <c r="F1384" s="1">
        <v>45410</v>
      </c>
      <c r="G1384" s="1">
        <v>45437</v>
      </c>
      <c r="H1384" t="s">
        <v>28</v>
      </c>
      <c r="I1384">
        <v>11</v>
      </c>
      <c r="J1384" t="s">
        <v>35</v>
      </c>
      <c r="K1384">
        <v>99213</v>
      </c>
      <c r="O1384">
        <v>1</v>
      </c>
      <c r="P1384">
        <v>225.69</v>
      </c>
      <c r="Q1384">
        <v>167.18</v>
      </c>
      <c r="R1384">
        <v>133.74</v>
      </c>
      <c r="S1384">
        <v>33.44</v>
      </c>
      <c r="T1384" t="s">
        <v>30</v>
      </c>
      <c r="X1384" t="s">
        <v>31</v>
      </c>
      <c r="Y1384" t="s">
        <v>32</v>
      </c>
      <c r="Z1384" t="s">
        <v>39</v>
      </c>
      <c r="AA1384" t="str">
        <f>IFERROR(_xlfn.XLOOKUP($J1384,avoidable_ed_reference!$A$2:$A$13,avoidable_ed_reference!$C$2:$C$13),"Not Classified")</f>
        <v>Avoidable</v>
      </c>
      <c r="AB1384" t="str">
        <f>IFERROR(_xlfn.XLOOKUP($B1384,enrollment!$A$2:$A$801,enrollment!$I$2:$I$801),"")</f>
        <v>GA</v>
      </c>
      <c r="AC1384">
        <f>IFERROR(_xlfn.XLOOKUP($B1384,enrollment!$A$2:$A$801,enrollment!$L$2:$L$801),"")</f>
        <v>50</v>
      </c>
      <c r="AD1384" t="str" cm="1">
        <f t="array" ref="AD1384">_xlfn.IFS(AC1384="","Unknown",AC1384&lt;18,"0-17",AC1384&lt;35,"18-34",AC1384&lt;50,"35-49",AC1384&lt;65,"50-64",TRUE,"65+")</f>
        <v>50-64</v>
      </c>
      <c r="AE1384">
        <f>IFERROR(_xlfn.XLOOKUP($B1384,enrollment!$A$2:$A$801,enrollment!$O$2:$O$801),"")</f>
        <v>8901234567</v>
      </c>
      <c r="AF1384">
        <f>IFERROR(_xlfn.XLOOKUP($AE1384,providers!$B$2:$B$11,providers!$Q$2:$Q$11),"")</f>
        <v>3.7</v>
      </c>
      <c r="AG1384" s="1">
        <f t="shared" si="21"/>
        <v>45383</v>
      </c>
    </row>
    <row r="1385" spans="1:33" x14ac:dyDescent="0.25">
      <c r="A1385" t="s">
        <v>1644</v>
      </c>
      <c r="B1385" t="s">
        <v>1645</v>
      </c>
      <c r="C1385">
        <v>2345678901</v>
      </c>
      <c r="D1385">
        <v>2345678901</v>
      </c>
      <c r="E1385" s="1">
        <v>45458</v>
      </c>
      <c r="F1385" s="1">
        <v>45458</v>
      </c>
      <c r="G1385" s="1">
        <v>45490</v>
      </c>
      <c r="H1385" t="s">
        <v>28</v>
      </c>
      <c r="I1385">
        <v>11</v>
      </c>
      <c r="J1385" t="s">
        <v>47</v>
      </c>
      <c r="K1385">
        <v>99213</v>
      </c>
      <c r="O1385">
        <v>1</v>
      </c>
      <c r="P1385">
        <v>163.34</v>
      </c>
      <c r="Q1385">
        <v>120.99</v>
      </c>
      <c r="R1385">
        <v>96.79</v>
      </c>
      <c r="S1385">
        <v>24.2</v>
      </c>
      <c r="T1385" t="s">
        <v>30</v>
      </c>
      <c r="X1385" t="s">
        <v>43</v>
      </c>
      <c r="Y1385" t="s">
        <v>44</v>
      </c>
      <c r="Z1385" t="s">
        <v>39</v>
      </c>
      <c r="AA1385" t="str">
        <f>IFERROR(_xlfn.XLOOKUP($J1385,avoidable_ed_reference!$A$2:$A$13,avoidable_ed_reference!$C$2:$C$13),"Not Classified")</f>
        <v>Not Classified</v>
      </c>
      <c r="AB1385" t="str">
        <f>IFERROR(_xlfn.XLOOKUP($B1385,enrollment!$A$2:$A$801,enrollment!$I$2:$I$801),"")</f>
        <v>OH</v>
      </c>
      <c r="AC1385">
        <f>IFERROR(_xlfn.XLOOKUP($B1385,enrollment!$A$2:$A$801,enrollment!$L$2:$L$801),"")</f>
        <v>58</v>
      </c>
      <c r="AD1385" t="str" cm="1">
        <f t="array" ref="AD1385">_xlfn.IFS(AC1385="","Unknown",AC1385&lt;18,"0-17",AC1385&lt;35,"18-34",AC1385&lt;50,"35-49",AC1385&lt;65,"50-64",TRUE,"65+")</f>
        <v>50-64</v>
      </c>
      <c r="AE1385">
        <f>IFERROR(_xlfn.XLOOKUP($B1385,enrollment!$A$2:$A$801,enrollment!$O$2:$O$801),"")</f>
        <v>2345678901</v>
      </c>
      <c r="AF1385">
        <f>IFERROR(_xlfn.XLOOKUP($AE1385,providers!$B$2:$B$11,providers!$Q$2:$Q$11),"")</f>
        <v>4.2</v>
      </c>
      <c r="AG1385" s="1">
        <f t="shared" si="21"/>
        <v>45444</v>
      </c>
    </row>
    <row r="1386" spans="1:33" x14ac:dyDescent="0.25">
      <c r="A1386" t="s">
        <v>1646</v>
      </c>
      <c r="B1386" t="s">
        <v>1645</v>
      </c>
      <c r="C1386">
        <v>5678901234</v>
      </c>
      <c r="D1386">
        <v>5678901234</v>
      </c>
      <c r="E1386" s="1">
        <v>45342</v>
      </c>
      <c r="F1386" s="1">
        <v>45342</v>
      </c>
      <c r="G1386" s="1">
        <v>45367</v>
      </c>
      <c r="H1386" t="s">
        <v>28</v>
      </c>
      <c r="I1386">
        <v>20</v>
      </c>
      <c r="J1386" t="s">
        <v>35</v>
      </c>
      <c r="K1386">
        <v>99213</v>
      </c>
      <c r="O1386">
        <v>1</v>
      </c>
      <c r="P1386">
        <v>160.99</v>
      </c>
      <c r="Q1386">
        <v>123.84</v>
      </c>
      <c r="R1386">
        <v>99.07</v>
      </c>
      <c r="S1386">
        <v>24.77</v>
      </c>
      <c r="T1386" t="s">
        <v>30</v>
      </c>
      <c r="X1386" t="s">
        <v>43</v>
      </c>
      <c r="Y1386" t="s">
        <v>44</v>
      </c>
      <c r="Z1386" t="s">
        <v>36</v>
      </c>
      <c r="AA1386" t="str">
        <f>IFERROR(_xlfn.XLOOKUP($J1386,avoidable_ed_reference!$A$2:$A$13,avoidable_ed_reference!$C$2:$C$13),"Not Classified")</f>
        <v>Avoidable</v>
      </c>
      <c r="AB1386" t="str">
        <f>IFERROR(_xlfn.XLOOKUP($B1386,enrollment!$A$2:$A$801,enrollment!$I$2:$I$801),"")</f>
        <v>OH</v>
      </c>
      <c r="AC1386">
        <f>IFERROR(_xlfn.XLOOKUP($B1386,enrollment!$A$2:$A$801,enrollment!$L$2:$L$801),"")</f>
        <v>58</v>
      </c>
      <c r="AD1386" t="str" cm="1">
        <f t="array" ref="AD1386">_xlfn.IFS(AC1386="","Unknown",AC1386&lt;18,"0-17",AC1386&lt;35,"18-34",AC1386&lt;50,"35-49",AC1386&lt;65,"50-64",TRUE,"65+")</f>
        <v>50-64</v>
      </c>
      <c r="AE1386">
        <f>IFERROR(_xlfn.XLOOKUP($B1386,enrollment!$A$2:$A$801,enrollment!$O$2:$O$801),"")</f>
        <v>2345678901</v>
      </c>
      <c r="AF1386">
        <f>IFERROR(_xlfn.XLOOKUP($AE1386,providers!$B$2:$B$11,providers!$Q$2:$Q$11),"")</f>
        <v>4.2</v>
      </c>
      <c r="AG1386" s="1">
        <f t="shared" si="21"/>
        <v>45323</v>
      </c>
    </row>
    <row r="1387" spans="1:33" x14ac:dyDescent="0.25">
      <c r="A1387" t="s">
        <v>1647</v>
      </c>
      <c r="B1387" t="s">
        <v>1645</v>
      </c>
      <c r="C1387">
        <v>5678901234</v>
      </c>
      <c r="D1387">
        <v>5678901234</v>
      </c>
      <c r="E1387" s="1">
        <v>45558</v>
      </c>
      <c r="F1387" s="1">
        <v>45558</v>
      </c>
      <c r="G1387" s="1">
        <v>45592</v>
      </c>
      <c r="H1387" t="s">
        <v>28</v>
      </c>
      <c r="I1387">
        <v>20</v>
      </c>
      <c r="J1387" t="s">
        <v>35</v>
      </c>
      <c r="K1387">
        <v>99213</v>
      </c>
      <c r="O1387">
        <v>1</v>
      </c>
      <c r="P1387">
        <v>195.83</v>
      </c>
      <c r="Q1387">
        <v>150.63999999999999</v>
      </c>
      <c r="R1387">
        <v>120.51</v>
      </c>
      <c r="S1387">
        <v>30.13</v>
      </c>
      <c r="T1387" t="s">
        <v>30</v>
      </c>
      <c r="X1387" t="s">
        <v>43</v>
      </c>
      <c r="Y1387" t="s">
        <v>44</v>
      </c>
      <c r="Z1387" t="s">
        <v>36</v>
      </c>
      <c r="AA1387" t="str">
        <f>IFERROR(_xlfn.XLOOKUP($J1387,avoidable_ed_reference!$A$2:$A$13,avoidable_ed_reference!$C$2:$C$13),"Not Classified")</f>
        <v>Avoidable</v>
      </c>
      <c r="AB1387" t="str">
        <f>IFERROR(_xlfn.XLOOKUP($B1387,enrollment!$A$2:$A$801,enrollment!$I$2:$I$801),"")</f>
        <v>OH</v>
      </c>
      <c r="AC1387">
        <f>IFERROR(_xlfn.XLOOKUP($B1387,enrollment!$A$2:$A$801,enrollment!$L$2:$L$801),"")</f>
        <v>58</v>
      </c>
      <c r="AD1387" t="str" cm="1">
        <f t="array" ref="AD1387">_xlfn.IFS(AC1387="","Unknown",AC1387&lt;18,"0-17",AC1387&lt;35,"18-34",AC1387&lt;50,"35-49",AC1387&lt;65,"50-64",TRUE,"65+")</f>
        <v>50-64</v>
      </c>
      <c r="AE1387">
        <f>IFERROR(_xlfn.XLOOKUP($B1387,enrollment!$A$2:$A$801,enrollment!$O$2:$O$801),"")</f>
        <v>2345678901</v>
      </c>
      <c r="AF1387">
        <f>IFERROR(_xlfn.XLOOKUP($AE1387,providers!$B$2:$B$11,providers!$Q$2:$Q$11),"")</f>
        <v>4.2</v>
      </c>
      <c r="AG1387" s="1">
        <f t="shared" si="21"/>
        <v>45536</v>
      </c>
    </row>
    <row r="1388" spans="1:33" x14ac:dyDescent="0.25">
      <c r="A1388" t="s">
        <v>1648</v>
      </c>
      <c r="B1388" t="s">
        <v>1645</v>
      </c>
      <c r="C1388">
        <v>3456789012</v>
      </c>
      <c r="D1388">
        <v>3456789012</v>
      </c>
      <c r="E1388" s="1">
        <v>45459</v>
      </c>
      <c r="F1388" s="1">
        <v>45459</v>
      </c>
      <c r="G1388" s="1">
        <v>45481</v>
      </c>
      <c r="H1388" t="s">
        <v>59</v>
      </c>
      <c r="J1388" t="s">
        <v>99</v>
      </c>
      <c r="L1388" s="2" t="s">
        <v>106</v>
      </c>
      <c r="M1388" t="s">
        <v>107</v>
      </c>
      <c r="N1388" t="s">
        <v>108</v>
      </c>
      <c r="O1388">
        <v>1</v>
      </c>
      <c r="P1388">
        <v>1085.95</v>
      </c>
      <c r="Q1388">
        <v>987.23</v>
      </c>
      <c r="R1388">
        <v>789.78</v>
      </c>
      <c r="S1388">
        <v>197.45</v>
      </c>
      <c r="T1388" t="s">
        <v>30</v>
      </c>
      <c r="X1388" t="s">
        <v>43</v>
      </c>
      <c r="Y1388" t="s">
        <v>44</v>
      </c>
      <c r="Z1388" t="s">
        <v>64</v>
      </c>
      <c r="AA1388" t="str">
        <f>IFERROR(_xlfn.XLOOKUP($J1388,avoidable_ed_reference!$A$2:$A$13,avoidable_ed_reference!$C$2:$C$13),"Not Classified")</f>
        <v>Not Classified</v>
      </c>
      <c r="AB1388" t="str">
        <f>IFERROR(_xlfn.XLOOKUP($B1388,enrollment!$A$2:$A$801,enrollment!$I$2:$I$801),"")</f>
        <v>OH</v>
      </c>
      <c r="AC1388">
        <f>IFERROR(_xlfn.XLOOKUP($B1388,enrollment!$A$2:$A$801,enrollment!$L$2:$L$801),"")</f>
        <v>58</v>
      </c>
      <c r="AD1388" t="str" cm="1">
        <f t="array" ref="AD1388">_xlfn.IFS(AC1388="","Unknown",AC1388&lt;18,"0-17",AC1388&lt;35,"18-34",AC1388&lt;50,"35-49",AC1388&lt;65,"50-64",TRUE,"65+")</f>
        <v>50-64</v>
      </c>
      <c r="AE1388">
        <f>IFERROR(_xlfn.XLOOKUP($B1388,enrollment!$A$2:$A$801,enrollment!$O$2:$O$801),"")</f>
        <v>2345678901</v>
      </c>
      <c r="AF1388">
        <f>IFERROR(_xlfn.XLOOKUP($AE1388,providers!$B$2:$B$11,providers!$Q$2:$Q$11),"")</f>
        <v>4.2</v>
      </c>
      <c r="AG1388" s="1">
        <f t="shared" si="21"/>
        <v>45444</v>
      </c>
    </row>
    <row r="1389" spans="1:33" x14ac:dyDescent="0.25">
      <c r="A1389" t="s">
        <v>1649</v>
      </c>
      <c r="B1389" t="s">
        <v>1645</v>
      </c>
      <c r="C1389">
        <v>2345678901</v>
      </c>
      <c r="D1389">
        <v>2345678901</v>
      </c>
      <c r="E1389" s="1">
        <v>45323</v>
      </c>
      <c r="F1389" s="1">
        <v>45323</v>
      </c>
      <c r="G1389" s="1">
        <v>45356</v>
      </c>
      <c r="H1389" t="s">
        <v>28</v>
      </c>
      <c r="I1389">
        <v>11</v>
      </c>
      <c r="J1389" t="s">
        <v>35</v>
      </c>
      <c r="K1389">
        <v>99213</v>
      </c>
      <c r="O1389">
        <v>1</v>
      </c>
      <c r="P1389">
        <v>204.97</v>
      </c>
      <c r="Q1389">
        <v>151.83000000000001</v>
      </c>
      <c r="R1389">
        <v>121.46</v>
      </c>
      <c r="S1389">
        <v>30.37</v>
      </c>
      <c r="T1389" t="s">
        <v>30</v>
      </c>
      <c r="X1389" t="s">
        <v>43</v>
      </c>
      <c r="Y1389" t="s">
        <v>44</v>
      </c>
      <c r="Z1389" t="s">
        <v>39</v>
      </c>
      <c r="AA1389" t="str">
        <f>IFERROR(_xlfn.XLOOKUP($J1389,avoidable_ed_reference!$A$2:$A$13,avoidable_ed_reference!$C$2:$C$13),"Not Classified")</f>
        <v>Avoidable</v>
      </c>
      <c r="AB1389" t="str">
        <f>IFERROR(_xlfn.XLOOKUP($B1389,enrollment!$A$2:$A$801,enrollment!$I$2:$I$801),"")</f>
        <v>OH</v>
      </c>
      <c r="AC1389">
        <f>IFERROR(_xlfn.XLOOKUP($B1389,enrollment!$A$2:$A$801,enrollment!$L$2:$L$801),"")</f>
        <v>58</v>
      </c>
      <c r="AD1389" t="str" cm="1">
        <f t="array" ref="AD1389">_xlfn.IFS(AC1389="","Unknown",AC1389&lt;18,"0-17",AC1389&lt;35,"18-34",AC1389&lt;50,"35-49",AC1389&lt;65,"50-64",TRUE,"65+")</f>
        <v>50-64</v>
      </c>
      <c r="AE1389">
        <f>IFERROR(_xlfn.XLOOKUP($B1389,enrollment!$A$2:$A$801,enrollment!$O$2:$O$801),"")</f>
        <v>2345678901</v>
      </c>
      <c r="AF1389">
        <f>IFERROR(_xlfn.XLOOKUP($AE1389,providers!$B$2:$B$11,providers!$Q$2:$Q$11),"")</f>
        <v>4.2</v>
      </c>
      <c r="AG1389" s="1">
        <f t="shared" si="21"/>
        <v>45323</v>
      </c>
    </row>
    <row r="1390" spans="1:33" x14ac:dyDescent="0.25">
      <c r="A1390" t="s">
        <v>1650</v>
      </c>
      <c r="B1390" t="s">
        <v>1645</v>
      </c>
      <c r="C1390">
        <v>3456789012</v>
      </c>
      <c r="D1390">
        <v>3456789012</v>
      </c>
      <c r="E1390" s="1">
        <v>45592</v>
      </c>
      <c r="F1390" s="1">
        <v>45592</v>
      </c>
      <c r="G1390" s="1">
        <v>45623</v>
      </c>
      <c r="H1390" t="s">
        <v>28</v>
      </c>
      <c r="I1390">
        <v>23</v>
      </c>
      <c r="J1390" t="s">
        <v>42</v>
      </c>
      <c r="K1390">
        <v>99284</v>
      </c>
      <c r="O1390">
        <v>1</v>
      </c>
      <c r="P1390">
        <v>2349.4299999999998</v>
      </c>
      <c r="Q1390">
        <v>1305.24</v>
      </c>
      <c r="R1390">
        <v>1044.19</v>
      </c>
      <c r="S1390">
        <v>261.05</v>
      </c>
      <c r="T1390" t="s">
        <v>30</v>
      </c>
      <c r="X1390" t="s">
        <v>43</v>
      </c>
      <c r="Y1390" t="s">
        <v>44</v>
      </c>
      <c r="Z1390" t="s">
        <v>45</v>
      </c>
      <c r="AA1390" t="str">
        <f>IFERROR(_xlfn.XLOOKUP($J1390,avoidable_ed_reference!$A$2:$A$13,avoidable_ed_reference!$C$2:$C$13),"Not Classified")</f>
        <v>Non-Avoidable</v>
      </c>
      <c r="AB1390" t="str">
        <f>IFERROR(_xlfn.XLOOKUP($B1390,enrollment!$A$2:$A$801,enrollment!$I$2:$I$801),"")</f>
        <v>OH</v>
      </c>
      <c r="AC1390">
        <f>IFERROR(_xlfn.XLOOKUP($B1390,enrollment!$A$2:$A$801,enrollment!$L$2:$L$801),"")</f>
        <v>58</v>
      </c>
      <c r="AD1390" t="str" cm="1">
        <f t="array" ref="AD1390">_xlfn.IFS(AC1390="","Unknown",AC1390&lt;18,"0-17",AC1390&lt;35,"18-34",AC1390&lt;50,"35-49",AC1390&lt;65,"50-64",TRUE,"65+")</f>
        <v>50-64</v>
      </c>
      <c r="AE1390">
        <f>IFERROR(_xlfn.XLOOKUP($B1390,enrollment!$A$2:$A$801,enrollment!$O$2:$O$801),"")</f>
        <v>2345678901</v>
      </c>
      <c r="AF1390">
        <f>IFERROR(_xlfn.XLOOKUP($AE1390,providers!$B$2:$B$11,providers!$Q$2:$Q$11),"")</f>
        <v>4.2</v>
      </c>
      <c r="AG1390" s="1">
        <f t="shared" si="21"/>
        <v>45566</v>
      </c>
    </row>
    <row r="1391" spans="1:33" x14ac:dyDescent="0.25">
      <c r="A1391" t="s">
        <v>1651</v>
      </c>
      <c r="B1391" t="s">
        <v>1645</v>
      </c>
      <c r="C1391">
        <v>9012345678</v>
      </c>
      <c r="D1391">
        <v>9012345678</v>
      </c>
      <c r="E1391" s="1">
        <v>45313</v>
      </c>
      <c r="F1391" s="1">
        <v>45313</v>
      </c>
      <c r="G1391" s="1">
        <v>45341</v>
      </c>
      <c r="H1391" t="s">
        <v>28</v>
      </c>
      <c r="I1391">
        <v>23</v>
      </c>
      <c r="J1391" t="s">
        <v>93</v>
      </c>
      <c r="K1391">
        <v>99284</v>
      </c>
      <c r="O1391">
        <v>1</v>
      </c>
      <c r="P1391">
        <v>1703.72</v>
      </c>
      <c r="Q1391">
        <v>946.51</v>
      </c>
      <c r="R1391">
        <v>757.21</v>
      </c>
      <c r="S1391">
        <v>189.3</v>
      </c>
      <c r="T1391" t="s">
        <v>30</v>
      </c>
      <c r="X1391" t="s">
        <v>43</v>
      </c>
      <c r="Y1391" t="s">
        <v>44</v>
      </c>
      <c r="Z1391" t="s">
        <v>45</v>
      </c>
      <c r="AA1391" t="str">
        <f>IFERROR(_xlfn.XLOOKUP($J1391,avoidable_ed_reference!$A$2:$A$13,avoidable_ed_reference!$C$2:$C$13),"Not Classified")</f>
        <v>Avoidable</v>
      </c>
      <c r="AB1391" t="str">
        <f>IFERROR(_xlfn.XLOOKUP($B1391,enrollment!$A$2:$A$801,enrollment!$I$2:$I$801),"")</f>
        <v>OH</v>
      </c>
      <c r="AC1391">
        <f>IFERROR(_xlfn.XLOOKUP($B1391,enrollment!$A$2:$A$801,enrollment!$L$2:$L$801),"")</f>
        <v>58</v>
      </c>
      <c r="AD1391" t="str" cm="1">
        <f t="array" ref="AD1391">_xlfn.IFS(AC1391="","Unknown",AC1391&lt;18,"0-17",AC1391&lt;35,"18-34",AC1391&lt;50,"35-49",AC1391&lt;65,"50-64",TRUE,"65+")</f>
        <v>50-64</v>
      </c>
      <c r="AE1391">
        <f>IFERROR(_xlfn.XLOOKUP($B1391,enrollment!$A$2:$A$801,enrollment!$O$2:$O$801),"")</f>
        <v>2345678901</v>
      </c>
      <c r="AF1391">
        <f>IFERROR(_xlfn.XLOOKUP($AE1391,providers!$B$2:$B$11,providers!$Q$2:$Q$11),"")</f>
        <v>4.2</v>
      </c>
      <c r="AG1391" s="1">
        <f t="shared" si="21"/>
        <v>45292</v>
      </c>
    </row>
    <row r="1392" spans="1:33" x14ac:dyDescent="0.25">
      <c r="A1392" t="s">
        <v>1652</v>
      </c>
      <c r="B1392" t="s">
        <v>1645</v>
      </c>
      <c r="C1392">
        <v>5678901234</v>
      </c>
      <c r="D1392">
        <v>5678901234</v>
      </c>
      <c r="E1392" s="1">
        <v>45495</v>
      </c>
      <c r="F1392" s="1">
        <v>45495</v>
      </c>
      <c r="G1392" s="1">
        <v>45529</v>
      </c>
      <c r="H1392" t="s">
        <v>28</v>
      </c>
      <c r="I1392">
        <v>20</v>
      </c>
      <c r="J1392" t="s">
        <v>35</v>
      </c>
      <c r="K1392">
        <v>99213</v>
      </c>
      <c r="O1392">
        <v>1</v>
      </c>
      <c r="P1392">
        <v>190.88</v>
      </c>
      <c r="Q1392">
        <v>146.83000000000001</v>
      </c>
      <c r="R1392">
        <v>117.46</v>
      </c>
      <c r="S1392">
        <v>29.37</v>
      </c>
      <c r="T1392" t="s">
        <v>30</v>
      </c>
      <c r="X1392" t="s">
        <v>43</v>
      </c>
      <c r="Y1392" t="s">
        <v>44</v>
      </c>
      <c r="Z1392" t="s">
        <v>36</v>
      </c>
      <c r="AA1392" t="str">
        <f>IFERROR(_xlfn.XLOOKUP($J1392,avoidable_ed_reference!$A$2:$A$13,avoidable_ed_reference!$C$2:$C$13),"Not Classified")</f>
        <v>Avoidable</v>
      </c>
      <c r="AB1392" t="str">
        <f>IFERROR(_xlfn.XLOOKUP($B1392,enrollment!$A$2:$A$801,enrollment!$I$2:$I$801),"")</f>
        <v>OH</v>
      </c>
      <c r="AC1392">
        <f>IFERROR(_xlfn.XLOOKUP($B1392,enrollment!$A$2:$A$801,enrollment!$L$2:$L$801),"")</f>
        <v>58</v>
      </c>
      <c r="AD1392" t="str" cm="1">
        <f t="array" ref="AD1392">_xlfn.IFS(AC1392="","Unknown",AC1392&lt;18,"0-17",AC1392&lt;35,"18-34",AC1392&lt;50,"35-49",AC1392&lt;65,"50-64",TRUE,"65+")</f>
        <v>50-64</v>
      </c>
      <c r="AE1392">
        <f>IFERROR(_xlfn.XLOOKUP($B1392,enrollment!$A$2:$A$801,enrollment!$O$2:$O$801),"")</f>
        <v>2345678901</v>
      </c>
      <c r="AF1392">
        <f>IFERROR(_xlfn.XLOOKUP($AE1392,providers!$B$2:$B$11,providers!$Q$2:$Q$11),"")</f>
        <v>4.2</v>
      </c>
      <c r="AG1392" s="1">
        <f t="shared" si="21"/>
        <v>45474</v>
      </c>
    </row>
    <row r="1393" spans="1:33" x14ac:dyDescent="0.25">
      <c r="A1393" t="s">
        <v>1653</v>
      </c>
      <c r="B1393" t="s">
        <v>1645</v>
      </c>
      <c r="C1393">
        <v>2345678901</v>
      </c>
      <c r="D1393">
        <v>2345678901</v>
      </c>
      <c r="E1393" s="1">
        <v>45624</v>
      </c>
      <c r="F1393" s="1">
        <v>45624</v>
      </c>
      <c r="G1393" s="1">
        <v>45657</v>
      </c>
      <c r="H1393" t="s">
        <v>28</v>
      </c>
      <c r="I1393">
        <v>11</v>
      </c>
      <c r="J1393" t="s">
        <v>47</v>
      </c>
      <c r="K1393">
        <v>99213</v>
      </c>
      <c r="O1393">
        <v>1</v>
      </c>
      <c r="P1393">
        <v>212.4</v>
      </c>
      <c r="Q1393">
        <v>157.33000000000001</v>
      </c>
      <c r="R1393">
        <v>125.86</v>
      </c>
      <c r="S1393">
        <v>31.47</v>
      </c>
      <c r="T1393" t="s">
        <v>30</v>
      </c>
      <c r="X1393" t="s">
        <v>43</v>
      </c>
      <c r="Y1393" t="s">
        <v>44</v>
      </c>
      <c r="Z1393" t="s">
        <v>39</v>
      </c>
      <c r="AA1393" t="str">
        <f>IFERROR(_xlfn.XLOOKUP($J1393,avoidable_ed_reference!$A$2:$A$13,avoidable_ed_reference!$C$2:$C$13),"Not Classified")</f>
        <v>Not Classified</v>
      </c>
      <c r="AB1393" t="str">
        <f>IFERROR(_xlfn.XLOOKUP($B1393,enrollment!$A$2:$A$801,enrollment!$I$2:$I$801),"")</f>
        <v>OH</v>
      </c>
      <c r="AC1393">
        <f>IFERROR(_xlfn.XLOOKUP($B1393,enrollment!$A$2:$A$801,enrollment!$L$2:$L$801),"")</f>
        <v>58</v>
      </c>
      <c r="AD1393" t="str" cm="1">
        <f t="array" ref="AD1393">_xlfn.IFS(AC1393="","Unknown",AC1393&lt;18,"0-17",AC1393&lt;35,"18-34",AC1393&lt;50,"35-49",AC1393&lt;65,"50-64",TRUE,"65+")</f>
        <v>50-64</v>
      </c>
      <c r="AE1393">
        <f>IFERROR(_xlfn.XLOOKUP($B1393,enrollment!$A$2:$A$801,enrollment!$O$2:$O$801),"")</f>
        <v>2345678901</v>
      </c>
      <c r="AF1393">
        <f>IFERROR(_xlfn.XLOOKUP($AE1393,providers!$B$2:$B$11,providers!$Q$2:$Q$11),"")</f>
        <v>4.2</v>
      </c>
      <c r="AG1393" s="1">
        <f t="shared" si="21"/>
        <v>45597</v>
      </c>
    </row>
    <row r="1394" spans="1:33" x14ac:dyDescent="0.25">
      <c r="A1394" t="s">
        <v>1654</v>
      </c>
      <c r="B1394" t="s">
        <v>1645</v>
      </c>
      <c r="C1394">
        <v>2345678901</v>
      </c>
      <c r="D1394">
        <v>2345678901</v>
      </c>
      <c r="E1394" s="1">
        <v>45548</v>
      </c>
      <c r="F1394" s="1">
        <v>45548</v>
      </c>
      <c r="G1394" s="1">
        <v>45564</v>
      </c>
      <c r="H1394" t="s">
        <v>28</v>
      </c>
      <c r="I1394">
        <v>11</v>
      </c>
      <c r="J1394" t="s">
        <v>35</v>
      </c>
      <c r="K1394">
        <v>99213</v>
      </c>
      <c r="O1394">
        <v>1</v>
      </c>
      <c r="P1394">
        <v>200.02</v>
      </c>
      <c r="Q1394">
        <v>148.16</v>
      </c>
      <c r="R1394">
        <v>118.53</v>
      </c>
      <c r="S1394">
        <v>29.63</v>
      </c>
      <c r="T1394" t="s">
        <v>30</v>
      </c>
      <c r="X1394" t="s">
        <v>43</v>
      </c>
      <c r="Y1394" t="s">
        <v>44</v>
      </c>
      <c r="Z1394" t="s">
        <v>39</v>
      </c>
      <c r="AA1394" t="str">
        <f>IFERROR(_xlfn.XLOOKUP($J1394,avoidable_ed_reference!$A$2:$A$13,avoidable_ed_reference!$C$2:$C$13),"Not Classified")</f>
        <v>Avoidable</v>
      </c>
      <c r="AB1394" t="str">
        <f>IFERROR(_xlfn.XLOOKUP($B1394,enrollment!$A$2:$A$801,enrollment!$I$2:$I$801),"")</f>
        <v>OH</v>
      </c>
      <c r="AC1394">
        <f>IFERROR(_xlfn.XLOOKUP($B1394,enrollment!$A$2:$A$801,enrollment!$L$2:$L$801),"")</f>
        <v>58</v>
      </c>
      <c r="AD1394" t="str" cm="1">
        <f t="array" ref="AD1394">_xlfn.IFS(AC1394="","Unknown",AC1394&lt;18,"0-17",AC1394&lt;35,"18-34",AC1394&lt;50,"35-49",AC1394&lt;65,"50-64",TRUE,"65+")</f>
        <v>50-64</v>
      </c>
      <c r="AE1394">
        <f>IFERROR(_xlfn.XLOOKUP($B1394,enrollment!$A$2:$A$801,enrollment!$O$2:$O$801),"")</f>
        <v>2345678901</v>
      </c>
      <c r="AF1394">
        <f>IFERROR(_xlfn.XLOOKUP($AE1394,providers!$B$2:$B$11,providers!$Q$2:$Q$11),"")</f>
        <v>4.2</v>
      </c>
      <c r="AG1394" s="1">
        <f t="shared" si="21"/>
        <v>45536</v>
      </c>
    </row>
    <row r="1395" spans="1:33" x14ac:dyDescent="0.25">
      <c r="A1395" t="s">
        <v>1655</v>
      </c>
      <c r="B1395" t="s">
        <v>1656</v>
      </c>
      <c r="C1395">
        <v>3456789012</v>
      </c>
      <c r="D1395">
        <v>3456789012</v>
      </c>
      <c r="E1395" s="1">
        <v>45437</v>
      </c>
      <c r="F1395" s="1">
        <v>45437</v>
      </c>
      <c r="G1395" s="1">
        <v>45469</v>
      </c>
      <c r="H1395" t="s">
        <v>67</v>
      </c>
      <c r="I1395">
        <v>21</v>
      </c>
      <c r="J1395" t="s">
        <v>99</v>
      </c>
      <c r="K1395">
        <v>99223</v>
      </c>
      <c r="O1395">
        <v>1</v>
      </c>
      <c r="P1395">
        <v>25765.62</v>
      </c>
      <c r="Q1395">
        <v>16622.98</v>
      </c>
      <c r="R1395">
        <v>13298.38</v>
      </c>
      <c r="S1395">
        <v>3324.6</v>
      </c>
      <c r="T1395" t="s">
        <v>30</v>
      </c>
      <c r="V1395">
        <v>1</v>
      </c>
      <c r="W1395" s="2" t="s">
        <v>68</v>
      </c>
      <c r="X1395" t="s">
        <v>31</v>
      </c>
      <c r="Y1395" t="s">
        <v>32</v>
      </c>
      <c r="Z1395" t="s">
        <v>69</v>
      </c>
      <c r="AA1395" t="str">
        <f>IFERROR(_xlfn.XLOOKUP($J1395,avoidable_ed_reference!$A$2:$A$13,avoidable_ed_reference!$C$2:$C$13),"Not Classified")</f>
        <v>Not Classified</v>
      </c>
      <c r="AB1395" t="str">
        <f>IFERROR(_xlfn.XLOOKUP($B1395,enrollment!$A$2:$A$801,enrollment!$I$2:$I$801),"")</f>
        <v>KY</v>
      </c>
      <c r="AC1395">
        <f>IFERROR(_xlfn.XLOOKUP($B1395,enrollment!$A$2:$A$801,enrollment!$L$2:$L$801),"")</f>
        <v>39</v>
      </c>
      <c r="AD1395" t="str" cm="1">
        <f t="array" ref="AD1395">_xlfn.IFS(AC1395="","Unknown",AC1395&lt;18,"0-17",AC1395&lt;35,"18-34",AC1395&lt;50,"35-49",AC1395&lt;65,"50-64",TRUE,"65+")</f>
        <v>35-49</v>
      </c>
      <c r="AE1395">
        <f>IFERROR(_xlfn.XLOOKUP($B1395,enrollment!$A$2:$A$801,enrollment!$O$2:$O$801),"")</f>
        <v>9012345678</v>
      </c>
      <c r="AF1395">
        <f>IFERROR(_xlfn.XLOOKUP($AE1395,providers!$B$2:$B$11,providers!$Q$2:$Q$11),"")</f>
        <v>4.3</v>
      </c>
      <c r="AG1395" s="1">
        <f t="shared" si="21"/>
        <v>45413</v>
      </c>
    </row>
    <row r="1396" spans="1:33" x14ac:dyDescent="0.25">
      <c r="A1396" t="s">
        <v>1657</v>
      </c>
      <c r="B1396" t="s">
        <v>1656</v>
      </c>
      <c r="C1396">
        <v>9012345678</v>
      </c>
      <c r="D1396">
        <v>9012345678</v>
      </c>
      <c r="E1396" s="1">
        <v>45335</v>
      </c>
      <c r="F1396" s="1">
        <v>45335</v>
      </c>
      <c r="G1396" s="1">
        <v>45370</v>
      </c>
      <c r="H1396" t="s">
        <v>28</v>
      </c>
      <c r="I1396">
        <v>11</v>
      </c>
      <c r="J1396" t="s">
        <v>47</v>
      </c>
      <c r="K1396">
        <v>99213</v>
      </c>
      <c r="O1396">
        <v>1</v>
      </c>
      <c r="P1396">
        <v>234.47</v>
      </c>
      <c r="Q1396">
        <v>173.68</v>
      </c>
      <c r="R1396">
        <v>138.94</v>
      </c>
      <c r="S1396">
        <v>34.74</v>
      </c>
      <c r="T1396" t="s">
        <v>30</v>
      </c>
      <c r="X1396" t="s">
        <v>31</v>
      </c>
      <c r="Y1396" t="s">
        <v>32</v>
      </c>
      <c r="Z1396" t="s">
        <v>39</v>
      </c>
      <c r="AA1396" t="str">
        <f>IFERROR(_xlfn.XLOOKUP($J1396,avoidable_ed_reference!$A$2:$A$13,avoidable_ed_reference!$C$2:$C$13),"Not Classified")</f>
        <v>Not Classified</v>
      </c>
      <c r="AB1396" t="str">
        <f>IFERROR(_xlfn.XLOOKUP($B1396,enrollment!$A$2:$A$801,enrollment!$I$2:$I$801),"")</f>
        <v>KY</v>
      </c>
      <c r="AC1396">
        <f>IFERROR(_xlfn.XLOOKUP($B1396,enrollment!$A$2:$A$801,enrollment!$L$2:$L$801),"")</f>
        <v>39</v>
      </c>
      <c r="AD1396" t="str" cm="1">
        <f t="array" ref="AD1396">_xlfn.IFS(AC1396="","Unknown",AC1396&lt;18,"0-17",AC1396&lt;35,"18-34",AC1396&lt;50,"35-49",AC1396&lt;65,"50-64",TRUE,"65+")</f>
        <v>35-49</v>
      </c>
      <c r="AE1396">
        <f>IFERROR(_xlfn.XLOOKUP($B1396,enrollment!$A$2:$A$801,enrollment!$O$2:$O$801),"")</f>
        <v>9012345678</v>
      </c>
      <c r="AF1396">
        <f>IFERROR(_xlfn.XLOOKUP($AE1396,providers!$B$2:$B$11,providers!$Q$2:$Q$11),"")</f>
        <v>4.3</v>
      </c>
      <c r="AG1396" s="1">
        <f t="shared" si="21"/>
        <v>45323</v>
      </c>
    </row>
    <row r="1397" spans="1:33" x14ac:dyDescent="0.25">
      <c r="A1397" t="s">
        <v>1658</v>
      </c>
      <c r="B1397" t="s">
        <v>1656</v>
      </c>
      <c r="C1397">
        <v>3456789012</v>
      </c>
      <c r="D1397">
        <v>3456789012</v>
      </c>
      <c r="E1397" s="1">
        <v>45548</v>
      </c>
      <c r="F1397" s="1">
        <v>45548</v>
      </c>
      <c r="G1397" s="1">
        <v>45575</v>
      </c>
      <c r="H1397" t="s">
        <v>67</v>
      </c>
      <c r="I1397">
        <v>21</v>
      </c>
      <c r="J1397" t="s">
        <v>80</v>
      </c>
      <c r="K1397">
        <v>99223</v>
      </c>
      <c r="O1397">
        <v>1</v>
      </c>
      <c r="P1397">
        <v>33520.550000000003</v>
      </c>
      <c r="Q1397">
        <v>21626.16</v>
      </c>
      <c r="R1397">
        <v>17300.93</v>
      </c>
      <c r="S1397">
        <v>4325.2299999999996</v>
      </c>
      <c r="T1397" t="s">
        <v>30</v>
      </c>
      <c r="V1397">
        <v>1</v>
      </c>
      <c r="W1397" s="2" t="s">
        <v>68</v>
      </c>
      <c r="X1397" t="s">
        <v>31</v>
      </c>
      <c r="Y1397" t="s">
        <v>32</v>
      </c>
      <c r="Z1397" t="s">
        <v>69</v>
      </c>
      <c r="AA1397" t="str">
        <f>IFERROR(_xlfn.XLOOKUP($J1397,avoidable_ed_reference!$A$2:$A$13,avoidable_ed_reference!$C$2:$C$13),"Not Classified")</f>
        <v>Non-Avoidable</v>
      </c>
      <c r="AB1397" t="str">
        <f>IFERROR(_xlfn.XLOOKUP($B1397,enrollment!$A$2:$A$801,enrollment!$I$2:$I$801),"")</f>
        <v>KY</v>
      </c>
      <c r="AC1397">
        <f>IFERROR(_xlfn.XLOOKUP($B1397,enrollment!$A$2:$A$801,enrollment!$L$2:$L$801),"")</f>
        <v>39</v>
      </c>
      <c r="AD1397" t="str" cm="1">
        <f t="array" ref="AD1397">_xlfn.IFS(AC1397="","Unknown",AC1397&lt;18,"0-17",AC1397&lt;35,"18-34",AC1397&lt;50,"35-49",AC1397&lt;65,"50-64",TRUE,"65+")</f>
        <v>35-49</v>
      </c>
      <c r="AE1397">
        <f>IFERROR(_xlfn.XLOOKUP($B1397,enrollment!$A$2:$A$801,enrollment!$O$2:$O$801),"")</f>
        <v>9012345678</v>
      </c>
      <c r="AF1397">
        <f>IFERROR(_xlfn.XLOOKUP($AE1397,providers!$B$2:$B$11,providers!$Q$2:$Q$11),"")</f>
        <v>4.3</v>
      </c>
      <c r="AG1397" s="1">
        <f t="shared" si="21"/>
        <v>45536</v>
      </c>
    </row>
    <row r="1398" spans="1:33" x14ac:dyDescent="0.25">
      <c r="A1398" t="s">
        <v>1659</v>
      </c>
      <c r="B1398" t="s">
        <v>1656</v>
      </c>
      <c r="C1398">
        <v>9012345678</v>
      </c>
      <c r="D1398">
        <v>9012345678</v>
      </c>
      <c r="E1398" s="1">
        <v>45520</v>
      </c>
      <c r="F1398" s="1">
        <v>45520</v>
      </c>
      <c r="G1398" s="1">
        <v>45548</v>
      </c>
      <c r="H1398" t="s">
        <v>28</v>
      </c>
      <c r="I1398">
        <v>11</v>
      </c>
      <c r="J1398" t="s">
        <v>35</v>
      </c>
      <c r="K1398">
        <v>99213</v>
      </c>
      <c r="O1398">
        <v>1</v>
      </c>
      <c r="P1398">
        <v>239.83</v>
      </c>
      <c r="Q1398">
        <v>177.65</v>
      </c>
      <c r="R1398">
        <v>142.12</v>
      </c>
      <c r="S1398">
        <v>35.53</v>
      </c>
      <c r="T1398" t="s">
        <v>30</v>
      </c>
      <c r="X1398" t="s">
        <v>31</v>
      </c>
      <c r="Y1398" t="s">
        <v>32</v>
      </c>
      <c r="Z1398" t="s">
        <v>39</v>
      </c>
      <c r="AA1398" t="str">
        <f>IFERROR(_xlfn.XLOOKUP($J1398,avoidable_ed_reference!$A$2:$A$13,avoidable_ed_reference!$C$2:$C$13),"Not Classified")</f>
        <v>Avoidable</v>
      </c>
      <c r="AB1398" t="str">
        <f>IFERROR(_xlfn.XLOOKUP($B1398,enrollment!$A$2:$A$801,enrollment!$I$2:$I$801),"")</f>
        <v>KY</v>
      </c>
      <c r="AC1398">
        <f>IFERROR(_xlfn.XLOOKUP($B1398,enrollment!$A$2:$A$801,enrollment!$L$2:$L$801),"")</f>
        <v>39</v>
      </c>
      <c r="AD1398" t="str" cm="1">
        <f t="array" ref="AD1398">_xlfn.IFS(AC1398="","Unknown",AC1398&lt;18,"0-17",AC1398&lt;35,"18-34",AC1398&lt;50,"35-49",AC1398&lt;65,"50-64",TRUE,"65+")</f>
        <v>35-49</v>
      </c>
      <c r="AE1398">
        <f>IFERROR(_xlfn.XLOOKUP($B1398,enrollment!$A$2:$A$801,enrollment!$O$2:$O$801),"")</f>
        <v>9012345678</v>
      </c>
      <c r="AF1398">
        <f>IFERROR(_xlfn.XLOOKUP($AE1398,providers!$B$2:$B$11,providers!$Q$2:$Q$11),"")</f>
        <v>4.3</v>
      </c>
      <c r="AG1398" s="1">
        <f t="shared" si="21"/>
        <v>45505</v>
      </c>
    </row>
    <row r="1399" spans="1:33" x14ac:dyDescent="0.25">
      <c r="A1399" t="s">
        <v>1660</v>
      </c>
      <c r="B1399" t="s">
        <v>1661</v>
      </c>
      <c r="C1399">
        <v>5678901234</v>
      </c>
      <c r="D1399">
        <v>5678901234</v>
      </c>
      <c r="E1399" s="1">
        <v>45355</v>
      </c>
      <c r="F1399" s="1">
        <v>45355</v>
      </c>
      <c r="G1399" s="1">
        <v>45388</v>
      </c>
      <c r="H1399" t="s">
        <v>28</v>
      </c>
      <c r="I1399">
        <v>20</v>
      </c>
      <c r="J1399" t="s">
        <v>35</v>
      </c>
      <c r="K1399">
        <v>99213</v>
      </c>
      <c r="O1399">
        <v>1</v>
      </c>
      <c r="P1399">
        <v>164.09</v>
      </c>
      <c r="Q1399">
        <v>126.22</v>
      </c>
      <c r="R1399">
        <v>100.98</v>
      </c>
      <c r="S1399">
        <v>25.24</v>
      </c>
      <c r="T1399" t="s">
        <v>30</v>
      </c>
      <c r="X1399" t="s">
        <v>146</v>
      </c>
      <c r="Y1399" t="s">
        <v>147</v>
      </c>
      <c r="Z1399" t="s">
        <v>36</v>
      </c>
      <c r="AA1399" t="str">
        <f>IFERROR(_xlfn.XLOOKUP($J1399,avoidable_ed_reference!$A$2:$A$13,avoidable_ed_reference!$C$2:$C$13),"Not Classified")</f>
        <v>Avoidable</v>
      </c>
      <c r="AB1399" t="str">
        <f>IFERROR(_xlfn.XLOOKUP($B1399,enrollment!$A$2:$A$801,enrollment!$I$2:$I$801),"")</f>
        <v>TN</v>
      </c>
      <c r="AC1399">
        <f>IFERROR(_xlfn.XLOOKUP($B1399,enrollment!$A$2:$A$801,enrollment!$L$2:$L$801),"")</f>
        <v>67</v>
      </c>
      <c r="AD1399" t="str" cm="1">
        <f t="array" ref="AD1399">_xlfn.IFS(AC1399="","Unknown",AC1399&lt;18,"0-17",AC1399&lt;35,"18-34",AC1399&lt;50,"35-49",AC1399&lt;65,"50-64",TRUE,"65+")</f>
        <v>65+</v>
      </c>
      <c r="AE1399">
        <f>IFERROR(_xlfn.XLOOKUP($B1399,enrollment!$A$2:$A$801,enrollment!$O$2:$O$801),"")</f>
        <v>7890123456</v>
      </c>
      <c r="AF1399">
        <f>IFERROR(_xlfn.XLOOKUP($AE1399,providers!$B$2:$B$11,providers!$Q$2:$Q$11),"")</f>
        <v>3.9</v>
      </c>
      <c r="AG1399" s="1">
        <f t="shared" si="21"/>
        <v>45352</v>
      </c>
    </row>
    <row r="1400" spans="1:33" x14ac:dyDescent="0.25">
      <c r="A1400" t="s">
        <v>1662</v>
      </c>
      <c r="B1400" t="s">
        <v>1661</v>
      </c>
      <c r="C1400">
        <v>7890123456</v>
      </c>
      <c r="D1400">
        <v>7890123456</v>
      </c>
      <c r="E1400" s="1">
        <v>45293</v>
      </c>
      <c r="F1400" s="1">
        <v>45293</v>
      </c>
      <c r="G1400" s="1">
        <v>45324</v>
      </c>
      <c r="H1400" t="s">
        <v>28</v>
      </c>
      <c r="I1400">
        <v>11</v>
      </c>
      <c r="J1400" t="s">
        <v>47</v>
      </c>
      <c r="K1400">
        <v>99213</v>
      </c>
      <c r="O1400">
        <v>1</v>
      </c>
      <c r="P1400">
        <v>236.39</v>
      </c>
      <c r="Q1400">
        <v>175.1</v>
      </c>
      <c r="R1400">
        <v>140.08000000000001</v>
      </c>
      <c r="S1400">
        <v>35.020000000000003</v>
      </c>
      <c r="T1400" t="s">
        <v>30</v>
      </c>
      <c r="X1400" t="s">
        <v>146</v>
      </c>
      <c r="Y1400" t="s">
        <v>147</v>
      </c>
      <c r="Z1400" t="s">
        <v>39</v>
      </c>
      <c r="AA1400" t="str">
        <f>IFERROR(_xlfn.XLOOKUP($J1400,avoidable_ed_reference!$A$2:$A$13,avoidable_ed_reference!$C$2:$C$13),"Not Classified")</f>
        <v>Not Classified</v>
      </c>
      <c r="AB1400" t="str">
        <f>IFERROR(_xlfn.XLOOKUP($B1400,enrollment!$A$2:$A$801,enrollment!$I$2:$I$801),"")</f>
        <v>TN</v>
      </c>
      <c r="AC1400">
        <f>IFERROR(_xlfn.XLOOKUP($B1400,enrollment!$A$2:$A$801,enrollment!$L$2:$L$801),"")</f>
        <v>67</v>
      </c>
      <c r="AD1400" t="str" cm="1">
        <f t="array" ref="AD1400">_xlfn.IFS(AC1400="","Unknown",AC1400&lt;18,"0-17",AC1400&lt;35,"18-34",AC1400&lt;50,"35-49",AC1400&lt;65,"50-64",TRUE,"65+")</f>
        <v>65+</v>
      </c>
      <c r="AE1400">
        <f>IFERROR(_xlfn.XLOOKUP($B1400,enrollment!$A$2:$A$801,enrollment!$O$2:$O$801),"")</f>
        <v>7890123456</v>
      </c>
      <c r="AF1400">
        <f>IFERROR(_xlfn.XLOOKUP($AE1400,providers!$B$2:$B$11,providers!$Q$2:$Q$11),"")</f>
        <v>3.9</v>
      </c>
      <c r="AG1400" s="1">
        <f t="shared" si="21"/>
        <v>45292</v>
      </c>
    </row>
    <row r="1401" spans="1:33" x14ac:dyDescent="0.25">
      <c r="A1401" t="s">
        <v>1663</v>
      </c>
      <c r="B1401" t="s">
        <v>1661</v>
      </c>
      <c r="C1401">
        <v>7890123456</v>
      </c>
      <c r="D1401">
        <v>7890123456</v>
      </c>
      <c r="E1401" s="1">
        <v>45558</v>
      </c>
      <c r="F1401" s="1">
        <v>45558</v>
      </c>
      <c r="G1401" s="1">
        <v>45582</v>
      </c>
      <c r="H1401" t="s">
        <v>28</v>
      </c>
      <c r="I1401">
        <v>23</v>
      </c>
      <c r="J1401" t="s">
        <v>55</v>
      </c>
      <c r="K1401">
        <v>99284</v>
      </c>
      <c r="O1401">
        <v>1</v>
      </c>
      <c r="P1401">
        <v>1606.95</v>
      </c>
      <c r="Q1401">
        <v>892.75</v>
      </c>
      <c r="R1401">
        <v>714.2</v>
      </c>
      <c r="S1401">
        <v>178.55</v>
      </c>
      <c r="T1401" t="s">
        <v>30</v>
      </c>
      <c r="X1401" t="s">
        <v>146</v>
      </c>
      <c r="Y1401" t="s">
        <v>147</v>
      </c>
      <c r="Z1401" t="s">
        <v>45</v>
      </c>
      <c r="AA1401" t="str">
        <f>IFERROR(_xlfn.XLOOKUP($J1401,avoidable_ed_reference!$A$2:$A$13,avoidable_ed_reference!$C$2:$C$13),"Not Classified")</f>
        <v>Potentially Avoidable</v>
      </c>
      <c r="AB1401" t="str">
        <f>IFERROR(_xlfn.XLOOKUP($B1401,enrollment!$A$2:$A$801,enrollment!$I$2:$I$801),"")</f>
        <v>TN</v>
      </c>
      <c r="AC1401">
        <f>IFERROR(_xlfn.XLOOKUP($B1401,enrollment!$A$2:$A$801,enrollment!$L$2:$L$801),"")</f>
        <v>67</v>
      </c>
      <c r="AD1401" t="str" cm="1">
        <f t="array" ref="AD1401">_xlfn.IFS(AC1401="","Unknown",AC1401&lt;18,"0-17",AC1401&lt;35,"18-34",AC1401&lt;50,"35-49",AC1401&lt;65,"50-64",TRUE,"65+")</f>
        <v>65+</v>
      </c>
      <c r="AE1401">
        <f>IFERROR(_xlfn.XLOOKUP($B1401,enrollment!$A$2:$A$801,enrollment!$O$2:$O$801),"")</f>
        <v>7890123456</v>
      </c>
      <c r="AF1401">
        <f>IFERROR(_xlfn.XLOOKUP($AE1401,providers!$B$2:$B$11,providers!$Q$2:$Q$11),"")</f>
        <v>3.9</v>
      </c>
      <c r="AG1401" s="1">
        <f t="shared" si="21"/>
        <v>45536</v>
      </c>
    </row>
    <row r="1402" spans="1:33" x14ac:dyDescent="0.25">
      <c r="A1402" t="s">
        <v>1664</v>
      </c>
      <c r="B1402" t="s">
        <v>1661</v>
      </c>
      <c r="C1402">
        <v>8901234567</v>
      </c>
      <c r="D1402">
        <v>8901234567</v>
      </c>
      <c r="E1402" s="1">
        <v>45534</v>
      </c>
      <c r="F1402" s="1">
        <v>45534</v>
      </c>
      <c r="G1402" s="1">
        <v>45548</v>
      </c>
      <c r="H1402" t="s">
        <v>59</v>
      </c>
      <c r="J1402" t="s">
        <v>60</v>
      </c>
      <c r="L1402" s="2" t="s">
        <v>82</v>
      </c>
      <c r="M1402" t="s">
        <v>83</v>
      </c>
      <c r="N1402" t="s">
        <v>84</v>
      </c>
      <c r="O1402">
        <v>1</v>
      </c>
      <c r="P1402">
        <v>818.75</v>
      </c>
      <c r="Q1402">
        <v>744.32</v>
      </c>
      <c r="R1402">
        <v>595.46</v>
      </c>
      <c r="S1402">
        <v>148.86000000000001</v>
      </c>
      <c r="T1402" t="s">
        <v>30</v>
      </c>
      <c r="X1402" t="s">
        <v>146</v>
      </c>
      <c r="Y1402" t="s">
        <v>147</v>
      </c>
      <c r="Z1402" t="s">
        <v>64</v>
      </c>
      <c r="AA1402" t="str">
        <f>IFERROR(_xlfn.XLOOKUP($J1402,avoidable_ed_reference!$A$2:$A$13,avoidable_ed_reference!$C$2:$C$13),"Not Classified")</f>
        <v>Not Classified</v>
      </c>
      <c r="AB1402" t="str">
        <f>IFERROR(_xlfn.XLOOKUP($B1402,enrollment!$A$2:$A$801,enrollment!$I$2:$I$801),"")</f>
        <v>TN</v>
      </c>
      <c r="AC1402">
        <f>IFERROR(_xlfn.XLOOKUP($B1402,enrollment!$A$2:$A$801,enrollment!$L$2:$L$801),"")</f>
        <v>67</v>
      </c>
      <c r="AD1402" t="str" cm="1">
        <f t="array" ref="AD1402">_xlfn.IFS(AC1402="","Unknown",AC1402&lt;18,"0-17",AC1402&lt;35,"18-34",AC1402&lt;50,"35-49",AC1402&lt;65,"50-64",TRUE,"65+")</f>
        <v>65+</v>
      </c>
      <c r="AE1402">
        <f>IFERROR(_xlfn.XLOOKUP($B1402,enrollment!$A$2:$A$801,enrollment!$O$2:$O$801),"")</f>
        <v>7890123456</v>
      </c>
      <c r="AF1402">
        <f>IFERROR(_xlfn.XLOOKUP($AE1402,providers!$B$2:$B$11,providers!$Q$2:$Q$11),"")</f>
        <v>3.9</v>
      </c>
      <c r="AG1402" s="1">
        <f t="shared" si="21"/>
        <v>45505</v>
      </c>
    </row>
    <row r="1403" spans="1:33" x14ac:dyDescent="0.25">
      <c r="A1403" t="s">
        <v>1665</v>
      </c>
      <c r="B1403" t="s">
        <v>1661</v>
      </c>
      <c r="C1403">
        <v>7890123456</v>
      </c>
      <c r="D1403">
        <v>7890123456</v>
      </c>
      <c r="E1403" s="1">
        <v>45548</v>
      </c>
      <c r="F1403" s="1">
        <v>45548</v>
      </c>
      <c r="G1403" s="1">
        <v>45574</v>
      </c>
      <c r="H1403" t="s">
        <v>28</v>
      </c>
      <c r="I1403">
        <v>23</v>
      </c>
      <c r="J1403" t="s">
        <v>221</v>
      </c>
      <c r="K1403">
        <v>99284</v>
      </c>
      <c r="O1403">
        <v>1</v>
      </c>
      <c r="P1403">
        <v>2258.2399999999998</v>
      </c>
      <c r="Q1403">
        <v>1254.58</v>
      </c>
      <c r="R1403">
        <v>1003.66</v>
      </c>
      <c r="S1403">
        <v>250.92</v>
      </c>
      <c r="T1403" t="s">
        <v>30</v>
      </c>
      <c r="X1403" t="s">
        <v>146</v>
      </c>
      <c r="Y1403" t="s">
        <v>147</v>
      </c>
      <c r="Z1403" t="s">
        <v>45</v>
      </c>
      <c r="AA1403" t="str">
        <f>IFERROR(_xlfn.XLOOKUP($J1403,avoidable_ed_reference!$A$2:$A$13,avoidable_ed_reference!$C$2:$C$13),"Not Classified")</f>
        <v>Avoidable</v>
      </c>
      <c r="AB1403" t="str">
        <f>IFERROR(_xlfn.XLOOKUP($B1403,enrollment!$A$2:$A$801,enrollment!$I$2:$I$801),"")</f>
        <v>TN</v>
      </c>
      <c r="AC1403">
        <f>IFERROR(_xlfn.XLOOKUP($B1403,enrollment!$A$2:$A$801,enrollment!$L$2:$L$801),"")</f>
        <v>67</v>
      </c>
      <c r="AD1403" t="str" cm="1">
        <f t="array" ref="AD1403">_xlfn.IFS(AC1403="","Unknown",AC1403&lt;18,"0-17",AC1403&lt;35,"18-34",AC1403&lt;50,"35-49",AC1403&lt;65,"50-64",TRUE,"65+")</f>
        <v>65+</v>
      </c>
      <c r="AE1403">
        <f>IFERROR(_xlfn.XLOOKUP($B1403,enrollment!$A$2:$A$801,enrollment!$O$2:$O$801),"")</f>
        <v>7890123456</v>
      </c>
      <c r="AF1403">
        <f>IFERROR(_xlfn.XLOOKUP($AE1403,providers!$B$2:$B$11,providers!$Q$2:$Q$11),"")</f>
        <v>3.9</v>
      </c>
      <c r="AG1403" s="1">
        <f t="shared" si="21"/>
        <v>45536</v>
      </c>
    </row>
    <row r="1404" spans="1:33" x14ac:dyDescent="0.25">
      <c r="A1404" t="s">
        <v>1666</v>
      </c>
      <c r="B1404" t="s">
        <v>1661</v>
      </c>
      <c r="C1404">
        <v>7890123456</v>
      </c>
      <c r="D1404">
        <v>7890123456</v>
      </c>
      <c r="E1404" s="1">
        <v>45379</v>
      </c>
      <c r="F1404" s="1">
        <v>45379</v>
      </c>
      <c r="G1404" s="1">
        <v>45409</v>
      </c>
      <c r="H1404" t="s">
        <v>28</v>
      </c>
      <c r="I1404">
        <v>11</v>
      </c>
      <c r="J1404" t="s">
        <v>47</v>
      </c>
      <c r="K1404">
        <v>99213</v>
      </c>
      <c r="O1404">
        <v>1</v>
      </c>
      <c r="P1404">
        <v>181.72</v>
      </c>
      <c r="Q1404">
        <v>134.61000000000001</v>
      </c>
      <c r="R1404">
        <v>107.69</v>
      </c>
      <c r="S1404">
        <v>26.92</v>
      </c>
      <c r="T1404" t="s">
        <v>30</v>
      </c>
      <c r="X1404" t="s">
        <v>146</v>
      </c>
      <c r="Y1404" t="s">
        <v>147</v>
      </c>
      <c r="Z1404" t="s">
        <v>39</v>
      </c>
      <c r="AA1404" t="str">
        <f>IFERROR(_xlfn.XLOOKUP($J1404,avoidable_ed_reference!$A$2:$A$13,avoidable_ed_reference!$C$2:$C$13),"Not Classified")</f>
        <v>Not Classified</v>
      </c>
      <c r="AB1404" t="str">
        <f>IFERROR(_xlfn.XLOOKUP($B1404,enrollment!$A$2:$A$801,enrollment!$I$2:$I$801),"")</f>
        <v>TN</v>
      </c>
      <c r="AC1404">
        <f>IFERROR(_xlfn.XLOOKUP($B1404,enrollment!$A$2:$A$801,enrollment!$L$2:$L$801),"")</f>
        <v>67</v>
      </c>
      <c r="AD1404" t="str" cm="1">
        <f t="array" ref="AD1404">_xlfn.IFS(AC1404="","Unknown",AC1404&lt;18,"0-17",AC1404&lt;35,"18-34",AC1404&lt;50,"35-49",AC1404&lt;65,"50-64",TRUE,"65+")</f>
        <v>65+</v>
      </c>
      <c r="AE1404">
        <f>IFERROR(_xlfn.XLOOKUP($B1404,enrollment!$A$2:$A$801,enrollment!$O$2:$O$801),"")</f>
        <v>7890123456</v>
      </c>
      <c r="AF1404">
        <f>IFERROR(_xlfn.XLOOKUP($AE1404,providers!$B$2:$B$11,providers!$Q$2:$Q$11),"")</f>
        <v>3.9</v>
      </c>
      <c r="AG1404" s="1">
        <f t="shared" si="21"/>
        <v>45352</v>
      </c>
    </row>
    <row r="1405" spans="1:33" x14ac:dyDescent="0.25">
      <c r="A1405" t="s">
        <v>1667</v>
      </c>
      <c r="B1405" t="s">
        <v>1661</v>
      </c>
      <c r="C1405">
        <v>8901234567</v>
      </c>
      <c r="D1405">
        <v>8901234567</v>
      </c>
      <c r="E1405" s="1">
        <v>45348</v>
      </c>
      <c r="F1405" s="1">
        <v>45348</v>
      </c>
      <c r="G1405" s="1">
        <v>45382</v>
      </c>
      <c r="H1405" t="s">
        <v>28</v>
      </c>
      <c r="I1405">
        <v>22</v>
      </c>
      <c r="J1405" t="s">
        <v>29</v>
      </c>
      <c r="K1405">
        <v>90837</v>
      </c>
      <c r="O1405">
        <v>1</v>
      </c>
      <c r="P1405">
        <v>206.64</v>
      </c>
      <c r="Q1405">
        <v>153.07</v>
      </c>
      <c r="R1405">
        <v>122.46</v>
      </c>
      <c r="S1405">
        <v>30.61</v>
      </c>
      <c r="T1405" t="s">
        <v>30</v>
      </c>
      <c r="X1405" t="s">
        <v>146</v>
      </c>
      <c r="Y1405" t="s">
        <v>147</v>
      </c>
      <c r="Z1405" t="s">
        <v>33</v>
      </c>
      <c r="AA1405" t="str">
        <f>IFERROR(_xlfn.XLOOKUP($J1405,avoidable_ed_reference!$A$2:$A$13,avoidable_ed_reference!$C$2:$C$13),"Not Classified")</f>
        <v>Potentially Avoidable</v>
      </c>
      <c r="AB1405" t="str">
        <f>IFERROR(_xlfn.XLOOKUP($B1405,enrollment!$A$2:$A$801,enrollment!$I$2:$I$801),"")</f>
        <v>TN</v>
      </c>
      <c r="AC1405">
        <f>IFERROR(_xlfn.XLOOKUP($B1405,enrollment!$A$2:$A$801,enrollment!$L$2:$L$801),"")</f>
        <v>67</v>
      </c>
      <c r="AD1405" t="str" cm="1">
        <f t="array" ref="AD1405">_xlfn.IFS(AC1405="","Unknown",AC1405&lt;18,"0-17",AC1405&lt;35,"18-34",AC1405&lt;50,"35-49",AC1405&lt;65,"50-64",TRUE,"65+")</f>
        <v>65+</v>
      </c>
      <c r="AE1405">
        <f>IFERROR(_xlfn.XLOOKUP($B1405,enrollment!$A$2:$A$801,enrollment!$O$2:$O$801),"")</f>
        <v>7890123456</v>
      </c>
      <c r="AF1405">
        <f>IFERROR(_xlfn.XLOOKUP($AE1405,providers!$B$2:$B$11,providers!$Q$2:$Q$11),"")</f>
        <v>3.9</v>
      </c>
      <c r="AG1405" s="1">
        <f t="shared" si="21"/>
        <v>45323</v>
      </c>
    </row>
    <row r="1406" spans="1:33" x14ac:dyDescent="0.25">
      <c r="A1406" t="s">
        <v>1668</v>
      </c>
      <c r="B1406" t="s">
        <v>1661</v>
      </c>
      <c r="C1406">
        <v>9012345678</v>
      </c>
      <c r="D1406">
        <v>9012345678</v>
      </c>
      <c r="E1406" s="1">
        <v>45333</v>
      </c>
      <c r="F1406" s="1">
        <v>45333</v>
      </c>
      <c r="G1406" s="1">
        <v>45368</v>
      </c>
      <c r="H1406" t="s">
        <v>67</v>
      </c>
      <c r="I1406">
        <v>21</v>
      </c>
      <c r="J1406" t="s">
        <v>42</v>
      </c>
      <c r="K1406">
        <v>99223</v>
      </c>
      <c r="O1406">
        <v>1</v>
      </c>
      <c r="P1406">
        <v>20121.53</v>
      </c>
      <c r="Q1406">
        <v>12981.63</v>
      </c>
      <c r="R1406">
        <v>10385.299999999999</v>
      </c>
      <c r="S1406">
        <v>2596.33</v>
      </c>
      <c r="T1406" t="s">
        <v>30</v>
      </c>
      <c r="V1406">
        <v>1</v>
      </c>
      <c r="W1406" s="2" t="s">
        <v>68</v>
      </c>
      <c r="X1406" t="s">
        <v>146</v>
      </c>
      <c r="Y1406" t="s">
        <v>147</v>
      </c>
      <c r="Z1406" t="s">
        <v>69</v>
      </c>
      <c r="AA1406" t="str">
        <f>IFERROR(_xlfn.XLOOKUP($J1406,avoidable_ed_reference!$A$2:$A$13,avoidable_ed_reference!$C$2:$C$13),"Not Classified")</f>
        <v>Non-Avoidable</v>
      </c>
      <c r="AB1406" t="str">
        <f>IFERROR(_xlfn.XLOOKUP($B1406,enrollment!$A$2:$A$801,enrollment!$I$2:$I$801),"")</f>
        <v>TN</v>
      </c>
      <c r="AC1406">
        <f>IFERROR(_xlfn.XLOOKUP($B1406,enrollment!$A$2:$A$801,enrollment!$L$2:$L$801),"")</f>
        <v>67</v>
      </c>
      <c r="AD1406" t="str" cm="1">
        <f t="array" ref="AD1406">_xlfn.IFS(AC1406="","Unknown",AC1406&lt;18,"0-17",AC1406&lt;35,"18-34",AC1406&lt;50,"35-49",AC1406&lt;65,"50-64",TRUE,"65+")</f>
        <v>65+</v>
      </c>
      <c r="AE1406">
        <f>IFERROR(_xlfn.XLOOKUP($B1406,enrollment!$A$2:$A$801,enrollment!$O$2:$O$801),"")</f>
        <v>7890123456</v>
      </c>
      <c r="AF1406">
        <f>IFERROR(_xlfn.XLOOKUP($AE1406,providers!$B$2:$B$11,providers!$Q$2:$Q$11),"")</f>
        <v>3.9</v>
      </c>
      <c r="AG1406" s="1">
        <f t="shared" si="21"/>
        <v>45323</v>
      </c>
    </row>
    <row r="1407" spans="1:33" x14ac:dyDescent="0.25">
      <c r="A1407" t="s">
        <v>1669</v>
      </c>
      <c r="B1407" t="s">
        <v>1661</v>
      </c>
      <c r="C1407">
        <v>9012345678</v>
      </c>
      <c r="D1407">
        <v>9012345678</v>
      </c>
      <c r="E1407" s="1">
        <v>45428</v>
      </c>
      <c r="F1407" s="1">
        <v>45428</v>
      </c>
      <c r="G1407" s="1">
        <v>45463</v>
      </c>
      <c r="H1407" t="s">
        <v>67</v>
      </c>
      <c r="I1407">
        <v>21</v>
      </c>
      <c r="J1407" t="s">
        <v>99</v>
      </c>
      <c r="K1407">
        <v>99223</v>
      </c>
      <c r="O1407">
        <v>1</v>
      </c>
      <c r="P1407">
        <v>19852.03</v>
      </c>
      <c r="Q1407">
        <v>12807.76</v>
      </c>
      <c r="R1407">
        <v>10246.209999999999</v>
      </c>
      <c r="S1407">
        <v>2561.5500000000002</v>
      </c>
      <c r="T1407" t="s">
        <v>30</v>
      </c>
      <c r="V1407">
        <v>1</v>
      </c>
      <c r="W1407" s="2" t="s">
        <v>68</v>
      </c>
      <c r="X1407" t="s">
        <v>146</v>
      </c>
      <c r="Y1407" t="s">
        <v>147</v>
      </c>
      <c r="Z1407" t="s">
        <v>69</v>
      </c>
      <c r="AA1407" t="str">
        <f>IFERROR(_xlfn.XLOOKUP($J1407,avoidable_ed_reference!$A$2:$A$13,avoidable_ed_reference!$C$2:$C$13),"Not Classified")</f>
        <v>Not Classified</v>
      </c>
      <c r="AB1407" t="str">
        <f>IFERROR(_xlfn.XLOOKUP($B1407,enrollment!$A$2:$A$801,enrollment!$I$2:$I$801),"")</f>
        <v>TN</v>
      </c>
      <c r="AC1407">
        <f>IFERROR(_xlfn.XLOOKUP($B1407,enrollment!$A$2:$A$801,enrollment!$L$2:$L$801),"")</f>
        <v>67</v>
      </c>
      <c r="AD1407" t="str" cm="1">
        <f t="array" ref="AD1407">_xlfn.IFS(AC1407="","Unknown",AC1407&lt;18,"0-17",AC1407&lt;35,"18-34",AC1407&lt;50,"35-49",AC1407&lt;65,"50-64",TRUE,"65+")</f>
        <v>65+</v>
      </c>
      <c r="AE1407">
        <f>IFERROR(_xlfn.XLOOKUP($B1407,enrollment!$A$2:$A$801,enrollment!$O$2:$O$801),"")</f>
        <v>7890123456</v>
      </c>
      <c r="AF1407">
        <f>IFERROR(_xlfn.XLOOKUP($AE1407,providers!$B$2:$B$11,providers!$Q$2:$Q$11),"")</f>
        <v>3.9</v>
      </c>
      <c r="AG1407" s="1">
        <f t="shared" si="21"/>
        <v>45413</v>
      </c>
    </row>
    <row r="1408" spans="1:33" x14ac:dyDescent="0.25">
      <c r="A1408" t="s">
        <v>1670</v>
      </c>
      <c r="B1408" t="s">
        <v>1671</v>
      </c>
      <c r="C1408">
        <v>5678901234</v>
      </c>
      <c r="D1408">
        <v>5678901234</v>
      </c>
      <c r="E1408" s="1">
        <v>45379</v>
      </c>
      <c r="F1408" s="1">
        <v>45379</v>
      </c>
      <c r="G1408" s="1">
        <v>45398</v>
      </c>
      <c r="H1408" t="s">
        <v>28</v>
      </c>
      <c r="I1408">
        <v>11</v>
      </c>
      <c r="J1408" t="s">
        <v>47</v>
      </c>
      <c r="K1408">
        <v>99213</v>
      </c>
      <c r="O1408">
        <v>1</v>
      </c>
      <c r="P1408">
        <v>223.86</v>
      </c>
      <c r="Q1408">
        <v>165.82</v>
      </c>
      <c r="R1408">
        <v>132.66</v>
      </c>
      <c r="S1408">
        <v>33.159999999999997</v>
      </c>
      <c r="T1408" t="s">
        <v>30</v>
      </c>
      <c r="X1408" t="s">
        <v>233</v>
      </c>
      <c r="Y1408" t="s">
        <v>32</v>
      </c>
      <c r="Z1408" t="s">
        <v>39</v>
      </c>
      <c r="AA1408" t="str">
        <f>IFERROR(_xlfn.XLOOKUP($J1408,avoidable_ed_reference!$A$2:$A$13,avoidable_ed_reference!$C$2:$C$13),"Not Classified")</f>
        <v>Not Classified</v>
      </c>
      <c r="AB1408" t="str">
        <f>IFERROR(_xlfn.XLOOKUP($B1408,enrollment!$A$2:$A$801,enrollment!$I$2:$I$801),"")</f>
        <v>TN</v>
      </c>
      <c r="AC1408">
        <f>IFERROR(_xlfn.XLOOKUP($B1408,enrollment!$A$2:$A$801,enrollment!$L$2:$L$801),"")</f>
        <v>26</v>
      </c>
      <c r="AD1408" t="str" cm="1">
        <f t="array" ref="AD1408">_xlfn.IFS(AC1408="","Unknown",AC1408&lt;18,"0-17",AC1408&lt;35,"18-34",AC1408&lt;50,"35-49",AC1408&lt;65,"50-64",TRUE,"65+")</f>
        <v>18-34</v>
      </c>
      <c r="AE1408">
        <f>IFERROR(_xlfn.XLOOKUP($B1408,enrollment!$A$2:$A$801,enrollment!$O$2:$O$801),"")</f>
        <v>5678901234</v>
      </c>
      <c r="AF1408">
        <f>IFERROR(_xlfn.XLOOKUP($AE1408,providers!$B$2:$B$11,providers!$Q$2:$Q$11),"")</f>
        <v>3.8</v>
      </c>
      <c r="AG1408" s="1">
        <f t="shared" si="21"/>
        <v>45352</v>
      </c>
    </row>
    <row r="1409" spans="1:33" x14ac:dyDescent="0.25">
      <c r="A1409" t="s">
        <v>1672</v>
      </c>
      <c r="B1409" t="s">
        <v>1671</v>
      </c>
      <c r="C1409">
        <v>7890123456</v>
      </c>
      <c r="D1409">
        <v>7890123456</v>
      </c>
      <c r="E1409" s="1">
        <v>45647</v>
      </c>
      <c r="F1409" s="1">
        <v>45647</v>
      </c>
      <c r="G1409" s="1">
        <v>45678</v>
      </c>
      <c r="H1409" t="s">
        <v>59</v>
      </c>
      <c r="J1409" t="s">
        <v>99</v>
      </c>
      <c r="L1409" s="2" t="s">
        <v>106</v>
      </c>
      <c r="M1409" t="s">
        <v>107</v>
      </c>
      <c r="N1409" t="s">
        <v>108</v>
      </c>
      <c r="O1409">
        <v>1</v>
      </c>
      <c r="P1409">
        <v>949.11</v>
      </c>
      <c r="Q1409">
        <v>862.83</v>
      </c>
      <c r="R1409">
        <v>690.26</v>
      </c>
      <c r="S1409">
        <v>172.57</v>
      </c>
      <c r="T1409" t="s">
        <v>30</v>
      </c>
      <c r="X1409" t="s">
        <v>233</v>
      </c>
      <c r="Y1409" t="s">
        <v>32</v>
      </c>
      <c r="Z1409" t="s">
        <v>64</v>
      </c>
      <c r="AA1409" t="str">
        <f>IFERROR(_xlfn.XLOOKUP($J1409,avoidable_ed_reference!$A$2:$A$13,avoidable_ed_reference!$C$2:$C$13),"Not Classified")</f>
        <v>Not Classified</v>
      </c>
      <c r="AB1409" t="str">
        <f>IFERROR(_xlfn.XLOOKUP($B1409,enrollment!$A$2:$A$801,enrollment!$I$2:$I$801),"")</f>
        <v>TN</v>
      </c>
      <c r="AC1409">
        <f>IFERROR(_xlfn.XLOOKUP($B1409,enrollment!$A$2:$A$801,enrollment!$L$2:$L$801),"")</f>
        <v>26</v>
      </c>
      <c r="AD1409" t="str" cm="1">
        <f t="array" ref="AD1409">_xlfn.IFS(AC1409="","Unknown",AC1409&lt;18,"0-17",AC1409&lt;35,"18-34",AC1409&lt;50,"35-49",AC1409&lt;65,"50-64",TRUE,"65+")</f>
        <v>18-34</v>
      </c>
      <c r="AE1409">
        <f>IFERROR(_xlfn.XLOOKUP($B1409,enrollment!$A$2:$A$801,enrollment!$O$2:$O$801),"")</f>
        <v>5678901234</v>
      </c>
      <c r="AF1409">
        <f>IFERROR(_xlfn.XLOOKUP($AE1409,providers!$B$2:$B$11,providers!$Q$2:$Q$11),"")</f>
        <v>3.8</v>
      </c>
      <c r="AG1409" s="1">
        <f t="shared" si="21"/>
        <v>45627</v>
      </c>
    </row>
    <row r="1410" spans="1:33" x14ac:dyDescent="0.25">
      <c r="A1410" t="s">
        <v>1673</v>
      </c>
      <c r="B1410" t="s">
        <v>1671</v>
      </c>
      <c r="C1410">
        <v>5678901234</v>
      </c>
      <c r="D1410">
        <v>5678901234</v>
      </c>
      <c r="E1410" s="1">
        <v>45491</v>
      </c>
      <c r="F1410" s="1">
        <v>45491</v>
      </c>
      <c r="G1410" s="1">
        <v>45512</v>
      </c>
      <c r="H1410" t="s">
        <v>28</v>
      </c>
      <c r="I1410">
        <v>11</v>
      </c>
      <c r="J1410" t="s">
        <v>38</v>
      </c>
      <c r="K1410">
        <v>99213</v>
      </c>
      <c r="O1410">
        <v>1</v>
      </c>
      <c r="P1410">
        <v>235.7</v>
      </c>
      <c r="Q1410">
        <v>174.59</v>
      </c>
      <c r="R1410">
        <v>139.66999999999999</v>
      </c>
      <c r="S1410">
        <v>34.92</v>
      </c>
      <c r="T1410" t="s">
        <v>30</v>
      </c>
      <c r="X1410" t="s">
        <v>233</v>
      </c>
      <c r="Y1410" t="s">
        <v>32</v>
      </c>
      <c r="Z1410" t="s">
        <v>39</v>
      </c>
      <c r="AA1410" t="str">
        <f>IFERROR(_xlfn.XLOOKUP($J1410,avoidable_ed_reference!$A$2:$A$13,avoidable_ed_reference!$C$2:$C$13),"Not Classified")</f>
        <v>Not Classified</v>
      </c>
      <c r="AB1410" t="str">
        <f>IFERROR(_xlfn.XLOOKUP($B1410,enrollment!$A$2:$A$801,enrollment!$I$2:$I$801),"")</f>
        <v>TN</v>
      </c>
      <c r="AC1410">
        <f>IFERROR(_xlfn.XLOOKUP($B1410,enrollment!$A$2:$A$801,enrollment!$L$2:$L$801),"")</f>
        <v>26</v>
      </c>
      <c r="AD1410" t="str" cm="1">
        <f t="array" ref="AD1410">_xlfn.IFS(AC1410="","Unknown",AC1410&lt;18,"0-17",AC1410&lt;35,"18-34",AC1410&lt;50,"35-49",AC1410&lt;65,"50-64",TRUE,"65+")</f>
        <v>18-34</v>
      </c>
      <c r="AE1410">
        <f>IFERROR(_xlfn.XLOOKUP($B1410,enrollment!$A$2:$A$801,enrollment!$O$2:$O$801),"")</f>
        <v>5678901234</v>
      </c>
      <c r="AF1410">
        <f>IFERROR(_xlfn.XLOOKUP($AE1410,providers!$B$2:$B$11,providers!$Q$2:$Q$11),"")</f>
        <v>3.8</v>
      </c>
      <c r="AG1410" s="1">
        <f t="shared" si="21"/>
        <v>45474</v>
      </c>
    </row>
    <row r="1411" spans="1:33" x14ac:dyDescent="0.25">
      <c r="A1411" t="s">
        <v>1674</v>
      </c>
      <c r="B1411" t="s">
        <v>1671</v>
      </c>
      <c r="C1411">
        <v>7890123456</v>
      </c>
      <c r="D1411">
        <v>7890123456</v>
      </c>
      <c r="E1411" s="1">
        <v>45422</v>
      </c>
      <c r="F1411" s="1">
        <v>45422</v>
      </c>
      <c r="G1411" s="1">
        <v>45443</v>
      </c>
      <c r="H1411" t="s">
        <v>28</v>
      </c>
      <c r="I1411">
        <v>22</v>
      </c>
      <c r="J1411" t="s">
        <v>29</v>
      </c>
      <c r="K1411">
        <v>90837</v>
      </c>
      <c r="O1411">
        <v>1</v>
      </c>
      <c r="P1411">
        <v>273.7</v>
      </c>
      <c r="Q1411">
        <v>202.74</v>
      </c>
      <c r="R1411">
        <v>162.19</v>
      </c>
      <c r="S1411">
        <v>40.549999999999997</v>
      </c>
      <c r="T1411" t="s">
        <v>30</v>
      </c>
      <c r="X1411" t="s">
        <v>233</v>
      </c>
      <c r="Y1411" t="s">
        <v>32</v>
      </c>
      <c r="Z1411" t="s">
        <v>33</v>
      </c>
      <c r="AA1411" t="str">
        <f>IFERROR(_xlfn.XLOOKUP($J1411,avoidable_ed_reference!$A$2:$A$13,avoidable_ed_reference!$C$2:$C$13),"Not Classified")</f>
        <v>Potentially Avoidable</v>
      </c>
      <c r="AB1411" t="str">
        <f>IFERROR(_xlfn.XLOOKUP($B1411,enrollment!$A$2:$A$801,enrollment!$I$2:$I$801),"")</f>
        <v>TN</v>
      </c>
      <c r="AC1411">
        <f>IFERROR(_xlfn.XLOOKUP($B1411,enrollment!$A$2:$A$801,enrollment!$L$2:$L$801),"")</f>
        <v>26</v>
      </c>
      <c r="AD1411" t="str" cm="1">
        <f t="array" ref="AD1411">_xlfn.IFS(AC1411="","Unknown",AC1411&lt;18,"0-17",AC1411&lt;35,"18-34",AC1411&lt;50,"35-49",AC1411&lt;65,"50-64",TRUE,"65+")</f>
        <v>18-34</v>
      </c>
      <c r="AE1411">
        <f>IFERROR(_xlfn.XLOOKUP($B1411,enrollment!$A$2:$A$801,enrollment!$O$2:$O$801),"")</f>
        <v>5678901234</v>
      </c>
      <c r="AF1411">
        <f>IFERROR(_xlfn.XLOOKUP($AE1411,providers!$B$2:$B$11,providers!$Q$2:$Q$11),"")</f>
        <v>3.8</v>
      </c>
      <c r="AG1411" s="1">
        <f t="shared" ref="AG1411:AG1474" si="22">EOMONTH(E1411,-1)+1</f>
        <v>45413</v>
      </c>
    </row>
    <row r="1412" spans="1:33" x14ac:dyDescent="0.25">
      <c r="A1412" t="s">
        <v>1675</v>
      </c>
      <c r="B1412" t="s">
        <v>1671</v>
      </c>
      <c r="C1412">
        <v>9012345678</v>
      </c>
      <c r="D1412">
        <v>9012345678</v>
      </c>
      <c r="E1412" s="1">
        <v>45548</v>
      </c>
      <c r="F1412" s="1">
        <v>45548</v>
      </c>
      <c r="G1412" s="1">
        <v>45564</v>
      </c>
      <c r="H1412" t="s">
        <v>67</v>
      </c>
      <c r="I1412">
        <v>21</v>
      </c>
      <c r="J1412" t="s">
        <v>42</v>
      </c>
      <c r="K1412">
        <v>99223</v>
      </c>
      <c r="O1412">
        <v>1</v>
      </c>
      <c r="P1412">
        <v>29456.65</v>
      </c>
      <c r="Q1412">
        <v>19004.29</v>
      </c>
      <c r="R1412">
        <v>15203.43</v>
      </c>
      <c r="S1412">
        <v>3800.86</v>
      </c>
      <c r="T1412" t="s">
        <v>30</v>
      </c>
      <c r="V1412">
        <v>1</v>
      </c>
      <c r="W1412" s="2" t="s">
        <v>68</v>
      </c>
      <c r="X1412" t="s">
        <v>233</v>
      </c>
      <c r="Y1412" t="s">
        <v>32</v>
      </c>
      <c r="Z1412" t="s">
        <v>69</v>
      </c>
      <c r="AA1412" t="str">
        <f>IFERROR(_xlfn.XLOOKUP($J1412,avoidable_ed_reference!$A$2:$A$13,avoidable_ed_reference!$C$2:$C$13),"Not Classified")</f>
        <v>Non-Avoidable</v>
      </c>
      <c r="AB1412" t="str">
        <f>IFERROR(_xlfn.XLOOKUP($B1412,enrollment!$A$2:$A$801,enrollment!$I$2:$I$801),"")</f>
        <v>TN</v>
      </c>
      <c r="AC1412">
        <f>IFERROR(_xlfn.XLOOKUP($B1412,enrollment!$A$2:$A$801,enrollment!$L$2:$L$801),"")</f>
        <v>26</v>
      </c>
      <c r="AD1412" t="str" cm="1">
        <f t="array" ref="AD1412">_xlfn.IFS(AC1412="","Unknown",AC1412&lt;18,"0-17",AC1412&lt;35,"18-34",AC1412&lt;50,"35-49",AC1412&lt;65,"50-64",TRUE,"65+")</f>
        <v>18-34</v>
      </c>
      <c r="AE1412">
        <f>IFERROR(_xlfn.XLOOKUP($B1412,enrollment!$A$2:$A$801,enrollment!$O$2:$O$801),"")</f>
        <v>5678901234</v>
      </c>
      <c r="AF1412">
        <f>IFERROR(_xlfn.XLOOKUP($AE1412,providers!$B$2:$B$11,providers!$Q$2:$Q$11),"")</f>
        <v>3.8</v>
      </c>
      <c r="AG1412" s="1">
        <f t="shared" si="22"/>
        <v>45536</v>
      </c>
    </row>
    <row r="1413" spans="1:33" x14ac:dyDescent="0.25">
      <c r="A1413" t="s">
        <v>1676</v>
      </c>
      <c r="B1413" t="s">
        <v>1671</v>
      </c>
      <c r="C1413">
        <v>5678901234</v>
      </c>
      <c r="D1413">
        <v>5678901234</v>
      </c>
      <c r="E1413" s="1">
        <v>45320</v>
      </c>
      <c r="F1413" s="1">
        <v>45320</v>
      </c>
      <c r="G1413" s="1">
        <v>45342</v>
      </c>
      <c r="H1413" t="s">
        <v>28</v>
      </c>
      <c r="I1413">
        <v>20</v>
      </c>
      <c r="J1413" t="s">
        <v>35</v>
      </c>
      <c r="K1413">
        <v>99213</v>
      </c>
      <c r="O1413">
        <v>1</v>
      </c>
      <c r="P1413">
        <v>198.08</v>
      </c>
      <c r="Q1413">
        <v>152.37</v>
      </c>
      <c r="R1413">
        <v>121.9</v>
      </c>
      <c r="S1413">
        <v>30.47</v>
      </c>
      <c r="T1413" t="s">
        <v>30</v>
      </c>
      <c r="X1413" t="s">
        <v>233</v>
      </c>
      <c r="Y1413" t="s">
        <v>32</v>
      </c>
      <c r="Z1413" t="s">
        <v>36</v>
      </c>
      <c r="AA1413" t="str">
        <f>IFERROR(_xlfn.XLOOKUP($J1413,avoidable_ed_reference!$A$2:$A$13,avoidable_ed_reference!$C$2:$C$13),"Not Classified")</f>
        <v>Avoidable</v>
      </c>
      <c r="AB1413" t="str">
        <f>IFERROR(_xlfn.XLOOKUP($B1413,enrollment!$A$2:$A$801,enrollment!$I$2:$I$801),"")</f>
        <v>TN</v>
      </c>
      <c r="AC1413">
        <f>IFERROR(_xlfn.XLOOKUP($B1413,enrollment!$A$2:$A$801,enrollment!$L$2:$L$801),"")</f>
        <v>26</v>
      </c>
      <c r="AD1413" t="str" cm="1">
        <f t="array" ref="AD1413">_xlfn.IFS(AC1413="","Unknown",AC1413&lt;18,"0-17",AC1413&lt;35,"18-34",AC1413&lt;50,"35-49",AC1413&lt;65,"50-64",TRUE,"65+")</f>
        <v>18-34</v>
      </c>
      <c r="AE1413">
        <f>IFERROR(_xlfn.XLOOKUP($B1413,enrollment!$A$2:$A$801,enrollment!$O$2:$O$801),"")</f>
        <v>5678901234</v>
      </c>
      <c r="AF1413">
        <f>IFERROR(_xlfn.XLOOKUP($AE1413,providers!$B$2:$B$11,providers!$Q$2:$Q$11),"")</f>
        <v>3.8</v>
      </c>
      <c r="AG1413" s="1">
        <f t="shared" si="22"/>
        <v>45292</v>
      </c>
    </row>
    <row r="1414" spans="1:33" x14ac:dyDescent="0.25">
      <c r="A1414" t="s">
        <v>1677</v>
      </c>
      <c r="B1414" t="s">
        <v>1678</v>
      </c>
      <c r="C1414">
        <v>6789012345</v>
      </c>
      <c r="D1414">
        <v>6789012345</v>
      </c>
      <c r="E1414" s="1">
        <v>45357</v>
      </c>
      <c r="F1414" s="1">
        <v>45357</v>
      </c>
      <c r="G1414" s="1">
        <v>45386</v>
      </c>
      <c r="H1414" t="s">
        <v>28</v>
      </c>
      <c r="I1414">
        <v>22</v>
      </c>
      <c r="J1414" t="s">
        <v>29</v>
      </c>
      <c r="K1414">
        <v>90837</v>
      </c>
      <c r="O1414">
        <v>1</v>
      </c>
      <c r="P1414">
        <v>232.96</v>
      </c>
      <c r="Q1414">
        <v>172.56</v>
      </c>
      <c r="R1414">
        <v>138.05000000000001</v>
      </c>
      <c r="S1414">
        <v>34.51</v>
      </c>
      <c r="T1414" t="s">
        <v>30</v>
      </c>
      <c r="X1414" t="s">
        <v>233</v>
      </c>
      <c r="Y1414" t="s">
        <v>32</v>
      </c>
      <c r="Z1414" t="s">
        <v>33</v>
      </c>
      <c r="AA1414" t="str">
        <f>IFERROR(_xlfn.XLOOKUP($J1414,avoidable_ed_reference!$A$2:$A$13,avoidable_ed_reference!$C$2:$C$13),"Not Classified")</f>
        <v>Potentially Avoidable</v>
      </c>
      <c r="AB1414" t="str">
        <f>IFERROR(_xlfn.XLOOKUP($B1414,enrollment!$A$2:$A$801,enrollment!$I$2:$I$801),"")</f>
        <v>TN</v>
      </c>
      <c r="AC1414">
        <f>IFERROR(_xlfn.XLOOKUP($B1414,enrollment!$A$2:$A$801,enrollment!$L$2:$L$801),"")</f>
        <v>39</v>
      </c>
      <c r="AD1414" t="str" cm="1">
        <f t="array" ref="AD1414">_xlfn.IFS(AC1414="","Unknown",AC1414&lt;18,"0-17",AC1414&lt;35,"18-34",AC1414&lt;50,"35-49",AC1414&lt;65,"50-64",TRUE,"65+")</f>
        <v>35-49</v>
      </c>
      <c r="AE1414">
        <f>IFERROR(_xlfn.XLOOKUP($B1414,enrollment!$A$2:$A$801,enrollment!$O$2:$O$801),"")</f>
        <v>2233445566</v>
      </c>
      <c r="AF1414">
        <f>IFERROR(_xlfn.XLOOKUP($AE1414,providers!$B$2:$B$11,providers!$Q$2:$Q$11),"")</f>
        <v>3.5</v>
      </c>
      <c r="AG1414" s="1">
        <f t="shared" si="22"/>
        <v>45352</v>
      </c>
    </row>
    <row r="1415" spans="1:33" x14ac:dyDescent="0.25">
      <c r="A1415" t="s">
        <v>1679</v>
      </c>
      <c r="B1415" t="s">
        <v>1678</v>
      </c>
      <c r="C1415">
        <v>7890123456</v>
      </c>
      <c r="D1415">
        <v>7890123456</v>
      </c>
      <c r="E1415" s="1">
        <v>45413</v>
      </c>
      <c r="F1415" s="1">
        <v>45413</v>
      </c>
      <c r="G1415" s="1">
        <v>45433</v>
      </c>
      <c r="H1415" t="s">
        <v>28</v>
      </c>
      <c r="I1415">
        <v>23</v>
      </c>
      <c r="J1415" t="s">
        <v>55</v>
      </c>
      <c r="K1415">
        <v>99284</v>
      </c>
      <c r="O1415">
        <v>1</v>
      </c>
      <c r="P1415">
        <v>1917.36</v>
      </c>
      <c r="Q1415">
        <v>1065.2</v>
      </c>
      <c r="R1415">
        <v>852.16</v>
      </c>
      <c r="S1415">
        <v>213.04</v>
      </c>
      <c r="T1415" t="s">
        <v>30</v>
      </c>
      <c r="X1415" t="s">
        <v>233</v>
      </c>
      <c r="Y1415" t="s">
        <v>32</v>
      </c>
      <c r="Z1415" t="s">
        <v>45</v>
      </c>
      <c r="AA1415" t="str">
        <f>IFERROR(_xlfn.XLOOKUP($J1415,avoidable_ed_reference!$A$2:$A$13,avoidable_ed_reference!$C$2:$C$13),"Not Classified")</f>
        <v>Potentially Avoidable</v>
      </c>
      <c r="AB1415" t="str">
        <f>IFERROR(_xlfn.XLOOKUP($B1415,enrollment!$A$2:$A$801,enrollment!$I$2:$I$801),"")</f>
        <v>TN</v>
      </c>
      <c r="AC1415">
        <f>IFERROR(_xlfn.XLOOKUP($B1415,enrollment!$A$2:$A$801,enrollment!$L$2:$L$801),"")</f>
        <v>39</v>
      </c>
      <c r="AD1415" t="str" cm="1">
        <f t="array" ref="AD1415">_xlfn.IFS(AC1415="","Unknown",AC1415&lt;18,"0-17",AC1415&lt;35,"18-34",AC1415&lt;50,"35-49",AC1415&lt;65,"50-64",TRUE,"65+")</f>
        <v>35-49</v>
      </c>
      <c r="AE1415">
        <f>IFERROR(_xlfn.XLOOKUP($B1415,enrollment!$A$2:$A$801,enrollment!$O$2:$O$801),"")</f>
        <v>2233445566</v>
      </c>
      <c r="AF1415">
        <f>IFERROR(_xlfn.XLOOKUP($AE1415,providers!$B$2:$B$11,providers!$Q$2:$Q$11),"")</f>
        <v>3.5</v>
      </c>
      <c r="AG1415" s="1">
        <f t="shared" si="22"/>
        <v>45413</v>
      </c>
    </row>
    <row r="1416" spans="1:33" x14ac:dyDescent="0.25">
      <c r="A1416" t="s">
        <v>1680</v>
      </c>
      <c r="B1416" t="s">
        <v>1678</v>
      </c>
      <c r="C1416">
        <v>2345678901</v>
      </c>
      <c r="D1416">
        <v>2345678901</v>
      </c>
      <c r="E1416" s="1">
        <v>45523</v>
      </c>
      <c r="F1416" s="1">
        <v>45523</v>
      </c>
      <c r="G1416" s="1">
        <v>45548</v>
      </c>
      <c r="H1416" t="s">
        <v>28</v>
      </c>
      <c r="I1416">
        <v>22</v>
      </c>
      <c r="J1416" t="s">
        <v>29</v>
      </c>
      <c r="K1416">
        <v>90837</v>
      </c>
      <c r="O1416">
        <v>1</v>
      </c>
      <c r="P1416">
        <v>242.45</v>
      </c>
      <c r="Q1416">
        <v>179.59</v>
      </c>
      <c r="R1416">
        <v>143.66999999999999</v>
      </c>
      <c r="S1416">
        <v>35.92</v>
      </c>
      <c r="T1416" t="s">
        <v>30</v>
      </c>
      <c r="X1416" t="s">
        <v>233</v>
      </c>
      <c r="Y1416" t="s">
        <v>32</v>
      </c>
      <c r="Z1416" t="s">
        <v>33</v>
      </c>
      <c r="AA1416" t="str">
        <f>IFERROR(_xlfn.XLOOKUP($J1416,avoidable_ed_reference!$A$2:$A$13,avoidable_ed_reference!$C$2:$C$13),"Not Classified")</f>
        <v>Potentially Avoidable</v>
      </c>
      <c r="AB1416" t="str">
        <f>IFERROR(_xlfn.XLOOKUP($B1416,enrollment!$A$2:$A$801,enrollment!$I$2:$I$801),"")</f>
        <v>TN</v>
      </c>
      <c r="AC1416">
        <f>IFERROR(_xlfn.XLOOKUP($B1416,enrollment!$A$2:$A$801,enrollment!$L$2:$L$801),"")</f>
        <v>39</v>
      </c>
      <c r="AD1416" t="str" cm="1">
        <f t="array" ref="AD1416">_xlfn.IFS(AC1416="","Unknown",AC1416&lt;18,"0-17",AC1416&lt;35,"18-34",AC1416&lt;50,"35-49",AC1416&lt;65,"50-64",TRUE,"65+")</f>
        <v>35-49</v>
      </c>
      <c r="AE1416">
        <f>IFERROR(_xlfn.XLOOKUP($B1416,enrollment!$A$2:$A$801,enrollment!$O$2:$O$801),"")</f>
        <v>2233445566</v>
      </c>
      <c r="AF1416">
        <f>IFERROR(_xlfn.XLOOKUP($AE1416,providers!$B$2:$B$11,providers!$Q$2:$Q$11),"")</f>
        <v>3.5</v>
      </c>
      <c r="AG1416" s="1">
        <f t="shared" si="22"/>
        <v>45505</v>
      </c>
    </row>
    <row r="1417" spans="1:33" x14ac:dyDescent="0.25">
      <c r="A1417" t="s">
        <v>1681</v>
      </c>
      <c r="B1417" t="s">
        <v>1678</v>
      </c>
      <c r="C1417">
        <v>5678901234</v>
      </c>
      <c r="D1417">
        <v>5678901234</v>
      </c>
      <c r="E1417" s="1">
        <v>45437</v>
      </c>
      <c r="F1417" s="1">
        <v>45437</v>
      </c>
      <c r="G1417" s="1">
        <v>45471</v>
      </c>
      <c r="H1417" t="s">
        <v>28</v>
      </c>
      <c r="I1417">
        <v>20</v>
      </c>
      <c r="J1417" t="s">
        <v>35</v>
      </c>
      <c r="K1417">
        <v>99213</v>
      </c>
      <c r="O1417">
        <v>1</v>
      </c>
      <c r="P1417">
        <v>174.55</v>
      </c>
      <c r="Q1417">
        <v>134.27000000000001</v>
      </c>
      <c r="R1417">
        <v>107.42</v>
      </c>
      <c r="S1417">
        <v>26.85</v>
      </c>
      <c r="T1417" t="s">
        <v>30</v>
      </c>
      <c r="X1417" t="s">
        <v>233</v>
      </c>
      <c r="Y1417" t="s">
        <v>32</v>
      </c>
      <c r="Z1417" t="s">
        <v>36</v>
      </c>
      <c r="AA1417" t="str">
        <f>IFERROR(_xlfn.XLOOKUP($J1417,avoidable_ed_reference!$A$2:$A$13,avoidable_ed_reference!$C$2:$C$13),"Not Classified")</f>
        <v>Avoidable</v>
      </c>
      <c r="AB1417" t="str">
        <f>IFERROR(_xlfn.XLOOKUP($B1417,enrollment!$A$2:$A$801,enrollment!$I$2:$I$801),"")</f>
        <v>TN</v>
      </c>
      <c r="AC1417">
        <f>IFERROR(_xlfn.XLOOKUP($B1417,enrollment!$A$2:$A$801,enrollment!$L$2:$L$801),"")</f>
        <v>39</v>
      </c>
      <c r="AD1417" t="str" cm="1">
        <f t="array" ref="AD1417">_xlfn.IFS(AC1417="","Unknown",AC1417&lt;18,"0-17",AC1417&lt;35,"18-34",AC1417&lt;50,"35-49",AC1417&lt;65,"50-64",TRUE,"65+")</f>
        <v>35-49</v>
      </c>
      <c r="AE1417">
        <f>IFERROR(_xlfn.XLOOKUP($B1417,enrollment!$A$2:$A$801,enrollment!$O$2:$O$801),"")</f>
        <v>2233445566</v>
      </c>
      <c r="AF1417">
        <f>IFERROR(_xlfn.XLOOKUP($AE1417,providers!$B$2:$B$11,providers!$Q$2:$Q$11),"")</f>
        <v>3.5</v>
      </c>
      <c r="AG1417" s="1">
        <f t="shared" si="22"/>
        <v>45413</v>
      </c>
    </row>
    <row r="1418" spans="1:33" x14ac:dyDescent="0.25">
      <c r="A1418" t="s">
        <v>1682</v>
      </c>
      <c r="B1418" t="s">
        <v>1678</v>
      </c>
      <c r="C1418">
        <v>5678901234</v>
      </c>
      <c r="D1418">
        <v>5678901234</v>
      </c>
      <c r="E1418" s="1">
        <v>45526</v>
      </c>
      <c r="F1418" s="1">
        <v>45526</v>
      </c>
      <c r="G1418" s="1">
        <v>45551</v>
      </c>
      <c r="H1418" t="s">
        <v>28</v>
      </c>
      <c r="I1418">
        <v>20</v>
      </c>
      <c r="J1418" t="s">
        <v>35</v>
      </c>
      <c r="K1418">
        <v>99213</v>
      </c>
      <c r="O1418">
        <v>1</v>
      </c>
      <c r="P1418">
        <v>189.85</v>
      </c>
      <c r="Q1418">
        <v>146.04</v>
      </c>
      <c r="R1418">
        <v>116.83</v>
      </c>
      <c r="S1418">
        <v>29.21</v>
      </c>
      <c r="T1418" t="s">
        <v>30</v>
      </c>
      <c r="X1418" t="s">
        <v>233</v>
      </c>
      <c r="Y1418" t="s">
        <v>32</v>
      </c>
      <c r="Z1418" t="s">
        <v>36</v>
      </c>
      <c r="AA1418" t="str">
        <f>IFERROR(_xlfn.XLOOKUP($J1418,avoidable_ed_reference!$A$2:$A$13,avoidable_ed_reference!$C$2:$C$13),"Not Classified")</f>
        <v>Avoidable</v>
      </c>
      <c r="AB1418" t="str">
        <f>IFERROR(_xlfn.XLOOKUP($B1418,enrollment!$A$2:$A$801,enrollment!$I$2:$I$801),"")</f>
        <v>TN</v>
      </c>
      <c r="AC1418">
        <f>IFERROR(_xlfn.XLOOKUP($B1418,enrollment!$A$2:$A$801,enrollment!$L$2:$L$801),"")</f>
        <v>39</v>
      </c>
      <c r="AD1418" t="str" cm="1">
        <f t="array" ref="AD1418">_xlfn.IFS(AC1418="","Unknown",AC1418&lt;18,"0-17",AC1418&lt;35,"18-34",AC1418&lt;50,"35-49",AC1418&lt;65,"50-64",TRUE,"65+")</f>
        <v>35-49</v>
      </c>
      <c r="AE1418">
        <f>IFERROR(_xlfn.XLOOKUP($B1418,enrollment!$A$2:$A$801,enrollment!$O$2:$O$801),"")</f>
        <v>2233445566</v>
      </c>
      <c r="AF1418">
        <f>IFERROR(_xlfn.XLOOKUP($AE1418,providers!$B$2:$B$11,providers!$Q$2:$Q$11),"")</f>
        <v>3.5</v>
      </c>
      <c r="AG1418" s="1">
        <f t="shared" si="22"/>
        <v>45505</v>
      </c>
    </row>
    <row r="1419" spans="1:33" x14ac:dyDescent="0.25">
      <c r="A1419" t="s">
        <v>1683</v>
      </c>
      <c r="B1419" t="s">
        <v>1678</v>
      </c>
      <c r="C1419">
        <v>7890123456</v>
      </c>
      <c r="D1419">
        <v>7890123456</v>
      </c>
      <c r="E1419" s="1">
        <v>45381</v>
      </c>
      <c r="F1419" s="1">
        <v>45381</v>
      </c>
      <c r="G1419" s="1">
        <v>45403</v>
      </c>
      <c r="H1419" t="s">
        <v>28</v>
      </c>
      <c r="I1419">
        <v>23</v>
      </c>
      <c r="J1419" t="s">
        <v>29</v>
      </c>
      <c r="K1419">
        <v>99284</v>
      </c>
      <c r="O1419">
        <v>1</v>
      </c>
      <c r="P1419">
        <v>1917.74</v>
      </c>
      <c r="Q1419">
        <v>1065.4100000000001</v>
      </c>
      <c r="R1419">
        <v>852.33</v>
      </c>
      <c r="S1419">
        <v>213.08</v>
      </c>
      <c r="T1419" t="s">
        <v>30</v>
      </c>
      <c r="X1419" t="s">
        <v>233</v>
      </c>
      <c r="Y1419" t="s">
        <v>32</v>
      </c>
      <c r="Z1419" t="s">
        <v>45</v>
      </c>
      <c r="AA1419" t="str">
        <f>IFERROR(_xlfn.XLOOKUP($J1419,avoidable_ed_reference!$A$2:$A$13,avoidable_ed_reference!$C$2:$C$13),"Not Classified")</f>
        <v>Potentially Avoidable</v>
      </c>
      <c r="AB1419" t="str">
        <f>IFERROR(_xlfn.XLOOKUP($B1419,enrollment!$A$2:$A$801,enrollment!$I$2:$I$801),"")</f>
        <v>TN</v>
      </c>
      <c r="AC1419">
        <f>IFERROR(_xlfn.XLOOKUP($B1419,enrollment!$A$2:$A$801,enrollment!$L$2:$L$801),"")</f>
        <v>39</v>
      </c>
      <c r="AD1419" t="str" cm="1">
        <f t="array" ref="AD1419">_xlfn.IFS(AC1419="","Unknown",AC1419&lt;18,"0-17",AC1419&lt;35,"18-34",AC1419&lt;50,"35-49",AC1419&lt;65,"50-64",TRUE,"65+")</f>
        <v>35-49</v>
      </c>
      <c r="AE1419">
        <f>IFERROR(_xlfn.XLOOKUP($B1419,enrollment!$A$2:$A$801,enrollment!$O$2:$O$801),"")</f>
        <v>2233445566</v>
      </c>
      <c r="AF1419">
        <f>IFERROR(_xlfn.XLOOKUP($AE1419,providers!$B$2:$B$11,providers!$Q$2:$Q$11),"")</f>
        <v>3.5</v>
      </c>
      <c r="AG1419" s="1">
        <f t="shared" si="22"/>
        <v>45352</v>
      </c>
    </row>
    <row r="1420" spans="1:33" x14ac:dyDescent="0.25">
      <c r="A1420" t="s">
        <v>1684</v>
      </c>
      <c r="B1420" t="s">
        <v>1678</v>
      </c>
      <c r="C1420">
        <v>8901234567</v>
      </c>
      <c r="D1420">
        <v>8901234567</v>
      </c>
      <c r="E1420" s="1">
        <v>45533</v>
      </c>
      <c r="F1420" s="1">
        <v>45533</v>
      </c>
      <c r="G1420" s="1">
        <v>45566</v>
      </c>
      <c r="H1420" t="s">
        <v>28</v>
      </c>
      <c r="I1420">
        <v>23</v>
      </c>
      <c r="J1420" t="s">
        <v>127</v>
      </c>
      <c r="K1420">
        <v>99284</v>
      </c>
      <c r="O1420">
        <v>1</v>
      </c>
      <c r="P1420">
        <v>2460.42</v>
      </c>
      <c r="Q1420">
        <v>1366.9</v>
      </c>
      <c r="R1420">
        <v>1093.52</v>
      </c>
      <c r="S1420">
        <v>273.38</v>
      </c>
      <c r="T1420" t="s">
        <v>30</v>
      </c>
      <c r="X1420" t="s">
        <v>233</v>
      </c>
      <c r="Y1420" t="s">
        <v>32</v>
      </c>
      <c r="Z1420" t="s">
        <v>45</v>
      </c>
      <c r="AA1420" t="str">
        <f>IFERROR(_xlfn.XLOOKUP($J1420,avoidable_ed_reference!$A$2:$A$13,avoidable_ed_reference!$C$2:$C$13),"Not Classified")</f>
        <v>Avoidable</v>
      </c>
      <c r="AB1420" t="str">
        <f>IFERROR(_xlfn.XLOOKUP($B1420,enrollment!$A$2:$A$801,enrollment!$I$2:$I$801),"")</f>
        <v>TN</v>
      </c>
      <c r="AC1420">
        <f>IFERROR(_xlfn.XLOOKUP($B1420,enrollment!$A$2:$A$801,enrollment!$L$2:$L$801),"")</f>
        <v>39</v>
      </c>
      <c r="AD1420" t="str" cm="1">
        <f t="array" ref="AD1420">_xlfn.IFS(AC1420="","Unknown",AC1420&lt;18,"0-17",AC1420&lt;35,"18-34",AC1420&lt;50,"35-49",AC1420&lt;65,"50-64",TRUE,"65+")</f>
        <v>35-49</v>
      </c>
      <c r="AE1420">
        <f>IFERROR(_xlfn.XLOOKUP($B1420,enrollment!$A$2:$A$801,enrollment!$O$2:$O$801),"")</f>
        <v>2233445566</v>
      </c>
      <c r="AF1420">
        <f>IFERROR(_xlfn.XLOOKUP($AE1420,providers!$B$2:$B$11,providers!$Q$2:$Q$11),"")</f>
        <v>3.5</v>
      </c>
      <c r="AG1420" s="1">
        <f t="shared" si="22"/>
        <v>45505</v>
      </c>
    </row>
    <row r="1421" spans="1:33" x14ac:dyDescent="0.25">
      <c r="A1421" t="s">
        <v>1685</v>
      </c>
      <c r="B1421" t="s">
        <v>1678</v>
      </c>
      <c r="C1421">
        <v>8901234567</v>
      </c>
      <c r="D1421">
        <v>8901234567</v>
      </c>
      <c r="E1421" s="1">
        <v>45308</v>
      </c>
      <c r="F1421" s="1">
        <v>45308</v>
      </c>
      <c r="G1421" s="1">
        <v>45334</v>
      </c>
      <c r="H1421" t="s">
        <v>28</v>
      </c>
      <c r="I1421">
        <v>23</v>
      </c>
      <c r="J1421" t="s">
        <v>29</v>
      </c>
      <c r="K1421">
        <v>99284</v>
      </c>
      <c r="O1421">
        <v>1</v>
      </c>
      <c r="P1421">
        <v>1704.73</v>
      </c>
      <c r="Q1421">
        <v>947.07</v>
      </c>
      <c r="R1421">
        <v>757.66</v>
      </c>
      <c r="S1421">
        <v>189.41</v>
      </c>
      <c r="T1421" t="s">
        <v>30</v>
      </c>
      <c r="X1421" t="s">
        <v>233</v>
      </c>
      <c r="Y1421" t="s">
        <v>32</v>
      </c>
      <c r="Z1421" t="s">
        <v>45</v>
      </c>
      <c r="AA1421" t="str">
        <f>IFERROR(_xlfn.XLOOKUP($J1421,avoidable_ed_reference!$A$2:$A$13,avoidable_ed_reference!$C$2:$C$13),"Not Classified")</f>
        <v>Potentially Avoidable</v>
      </c>
      <c r="AB1421" t="str">
        <f>IFERROR(_xlfn.XLOOKUP($B1421,enrollment!$A$2:$A$801,enrollment!$I$2:$I$801),"")</f>
        <v>TN</v>
      </c>
      <c r="AC1421">
        <f>IFERROR(_xlfn.XLOOKUP($B1421,enrollment!$A$2:$A$801,enrollment!$L$2:$L$801),"")</f>
        <v>39</v>
      </c>
      <c r="AD1421" t="str" cm="1">
        <f t="array" ref="AD1421">_xlfn.IFS(AC1421="","Unknown",AC1421&lt;18,"0-17",AC1421&lt;35,"18-34",AC1421&lt;50,"35-49",AC1421&lt;65,"50-64",TRUE,"65+")</f>
        <v>35-49</v>
      </c>
      <c r="AE1421">
        <f>IFERROR(_xlfn.XLOOKUP($B1421,enrollment!$A$2:$A$801,enrollment!$O$2:$O$801),"")</f>
        <v>2233445566</v>
      </c>
      <c r="AF1421">
        <f>IFERROR(_xlfn.XLOOKUP($AE1421,providers!$B$2:$B$11,providers!$Q$2:$Q$11),"")</f>
        <v>3.5</v>
      </c>
      <c r="AG1421" s="1">
        <f t="shared" si="22"/>
        <v>45292</v>
      </c>
    </row>
    <row r="1422" spans="1:33" x14ac:dyDescent="0.25">
      <c r="A1422" t="s">
        <v>1686</v>
      </c>
      <c r="B1422" t="s">
        <v>1678</v>
      </c>
      <c r="C1422">
        <v>2345678901</v>
      </c>
      <c r="D1422">
        <v>2345678901</v>
      </c>
      <c r="E1422" s="1">
        <v>45563</v>
      </c>
      <c r="F1422" s="1">
        <v>45563</v>
      </c>
      <c r="G1422" s="1">
        <v>45577</v>
      </c>
      <c r="H1422" t="s">
        <v>28</v>
      </c>
      <c r="I1422">
        <v>23</v>
      </c>
      <c r="J1422" t="s">
        <v>221</v>
      </c>
      <c r="K1422">
        <v>99284</v>
      </c>
      <c r="O1422">
        <v>1</v>
      </c>
      <c r="P1422">
        <v>1574.75</v>
      </c>
      <c r="Q1422">
        <v>874.86</v>
      </c>
      <c r="R1422">
        <v>699.89</v>
      </c>
      <c r="S1422">
        <v>174.97</v>
      </c>
      <c r="T1422" t="s">
        <v>30</v>
      </c>
      <c r="X1422" t="s">
        <v>233</v>
      </c>
      <c r="Y1422" t="s">
        <v>32</v>
      </c>
      <c r="Z1422" t="s">
        <v>45</v>
      </c>
      <c r="AA1422" t="str">
        <f>IFERROR(_xlfn.XLOOKUP($J1422,avoidable_ed_reference!$A$2:$A$13,avoidable_ed_reference!$C$2:$C$13),"Not Classified")</f>
        <v>Avoidable</v>
      </c>
      <c r="AB1422" t="str">
        <f>IFERROR(_xlfn.XLOOKUP($B1422,enrollment!$A$2:$A$801,enrollment!$I$2:$I$801),"")</f>
        <v>TN</v>
      </c>
      <c r="AC1422">
        <f>IFERROR(_xlfn.XLOOKUP($B1422,enrollment!$A$2:$A$801,enrollment!$L$2:$L$801),"")</f>
        <v>39</v>
      </c>
      <c r="AD1422" t="str" cm="1">
        <f t="array" ref="AD1422">_xlfn.IFS(AC1422="","Unknown",AC1422&lt;18,"0-17",AC1422&lt;35,"18-34",AC1422&lt;50,"35-49",AC1422&lt;65,"50-64",TRUE,"65+")</f>
        <v>35-49</v>
      </c>
      <c r="AE1422">
        <f>IFERROR(_xlfn.XLOOKUP($B1422,enrollment!$A$2:$A$801,enrollment!$O$2:$O$801),"")</f>
        <v>2233445566</v>
      </c>
      <c r="AF1422">
        <f>IFERROR(_xlfn.XLOOKUP($AE1422,providers!$B$2:$B$11,providers!$Q$2:$Q$11),"")</f>
        <v>3.5</v>
      </c>
      <c r="AG1422" s="1">
        <f t="shared" si="22"/>
        <v>45536</v>
      </c>
    </row>
    <row r="1423" spans="1:33" x14ac:dyDescent="0.25">
      <c r="A1423" t="s">
        <v>1687</v>
      </c>
      <c r="B1423" t="s">
        <v>1688</v>
      </c>
      <c r="C1423">
        <v>3456789012</v>
      </c>
      <c r="D1423">
        <v>3456789012</v>
      </c>
      <c r="E1423" s="1">
        <v>45295</v>
      </c>
      <c r="F1423" s="1">
        <v>45295</v>
      </c>
      <c r="G1423" s="1">
        <v>45326</v>
      </c>
      <c r="H1423" t="s">
        <v>59</v>
      </c>
      <c r="J1423" t="s">
        <v>60</v>
      </c>
      <c r="L1423" s="2" t="s">
        <v>106</v>
      </c>
      <c r="M1423" t="s">
        <v>107</v>
      </c>
      <c r="N1423" t="s">
        <v>108</v>
      </c>
      <c r="O1423">
        <v>1</v>
      </c>
      <c r="P1423">
        <v>870.67</v>
      </c>
      <c r="Q1423">
        <v>791.52</v>
      </c>
      <c r="R1423">
        <v>633.22</v>
      </c>
      <c r="S1423">
        <v>158.30000000000001</v>
      </c>
      <c r="T1423" t="s">
        <v>30</v>
      </c>
      <c r="X1423" t="s">
        <v>43</v>
      </c>
      <c r="Y1423" t="s">
        <v>44</v>
      </c>
      <c r="Z1423" t="s">
        <v>64</v>
      </c>
      <c r="AA1423" t="str">
        <f>IFERROR(_xlfn.XLOOKUP($J1423,avoidable_ed_reference!$A$2:$A$13,avoidable_ed_reference!$C$2:$C$13),"Not Classified")</f>
        <v>Not Classified</v>
      </c>
      <c r="AB1423" t="str">
        <f>IFERROR(_xlfn.XLOOKUP($B1423,enrollment!$A$2:$A$801,enrollment!$I$2:$I$801),"")</f>
        <v>GA</v>
      </c>
      <c r="AC1423">
        <f>IFERROR(_xlfn.XLOOKUP($B1423,enrollment!$A$2:$A$801,enrollment!$L$2:$L$801),"")</f>
        <v>27</v>
      </c>
      <c r="AD1423" t="str" cm="1">
        <f t="array" ref="AD1423">_xlfn.IFS(AC1423="","Unknown",AC1423&lt;18,"0-17",AC1423&lt;35,"18-34",AC1423&lt;50,"35-49",AC1423&lt;65,"50-64",TRUE,"65+")</f>
        <v>18-34</v>
      </c>
      <c r="AE1423">
        <f>IFERROR(_xlfn.XLOOKUP($B1423,enrollment!$A$2:$A$801,enrollment!$O$2:$O$801),"")</f>
        <v>8901234567</v>
      </c>
      <c r="AF1423">
        <f>IFERROR(_xlfn.XLOOKUP($AE1423,providers!$B$2:$B$11,providers!$Q$2:$Q$11),"")</f>
        <v>3.7</v>
      </c>
      <c r="AG1423" s="1">
        <f t="shared" si="22"/>
        <v>45292</v>
      </c>
    </row>
    <row r="1424" spans="1:33" x14ac:dyDescent="0.25">
      <c r="A1424" t="s">
        <v>1689</v>
      </c>
      <c r="B1424" t="s">
        <v>1688</v>
      </c>
      <c r="C1424">
        <v>3456789012</v>
      </c>
      <c r="D1424">
        <v>3456789012</v>
      </c>
      <c r="E1424" s="1">
        <v>45638</v>
      </c>
      <c r="F1424" s="1">
        <v>45638</v>
      </c>
      <c r="G1424" s="1">
        <v>45673</v>
      </c>
      <c r="H1424" t="s">
        <v>28</v>
      </c>
      <c r="I1424">
        <v>23</v>
      </c>
      <c r="J1424" t="s">
        <v>91</v>
      </c>
      <c r="K1424">
        <v>99284</v>
      </c>
      <c r="O1424">
        <v>1</v>
      </c>
      <c r="P1424">
        <v>2246.7600000000002</v>
      </c>
      <c r="Q1424">
        <v>1248.2</v>
      </c>
      <c r="R1424">
        <v>998.56</v>
      </c>
      <c r="S1424">
        <v>249.64</v>
      </c>
      <c r="T1424" t="s">
        <v>30</v>
      </c>
      <c r="X1424" t="s">
        <v>43</v>
      </c>
      <c r="Y1424" t="s">
        <v>44</v>
      </c>
      <c r="Z1424" t="s">
        <v>45</v>
      </c>
      <c r="AA1424" t="str">
        <f>IFERROR(_xlfn.XLOOKUP($J1424,avoidable_ed_reference!$A$2:$A$13,avoidable_ed_reference!$C$2:$C$13),"Not Classified")</f>
        <v>Avoidable</v>
      </c>
      <c r="AB1424" t="str">
        <f>IFERROR(_xlfn.XLOOKUP($B1424,enrollment!$A$2:$A$801,enrollment!$I$2:$I$801),"")</f>
        <v>GA</v>
      </c>
      <c r="AC1424">
        <f>IFERROR(_xlfn.XLOOKUP($B1424,enrollment!$A$2:$A$801,enrollment!$L$2:$L$801),"")</f>
        <v>27</v>
      </c>
      <c r="AD1424" t="str" cm="1">
        <f t="array" ref="AD1424">_xlfn.IFS(AC1424="","Unknown",AC1424&lt;18,"0-17",AC1424&lt;35,"18-34",AC1424&lt;50,"35-49",AC1424&lt;65,"50-64",TRUE,"65+")</f>
        <v>18-34</v>
      </c>
      <c r="AE1424">
        <f>IFERROR(_xlfn.XLOOKUP($B1424,enrollment!$A$2:$A$801,enrollment!$O$2:$O$801),"")</f>
        <v>8901234567</v>
      </c>
      <c r="AF1424">
        <f>IFERROR(_xlfn.XLOOKUP($AE1424,providers!$B$2:$B$11,providers!$Q$2:$Q$11),"")</f>
        <v>3.7</v>
      </c>
      <c r="AG1424" s="1">
        <f t="shared" si="22"/>
        <v>45627</v>
      </c>
    </row>
    <row r="1425" spans="1:33" x14ac:dyDescent="0.25">
      <c r="A1425" t="s">
        <v>1690</v>
      </c>
      <c r="B1425" t="s">
        <v>1688</v>
      </c>
      <c r="C1425">
        <v>7890123456</v>
      </c>
      <c r="D1425">
        <v>7890123456</v>
      </c>
      <c r="E1425" s="1">
        <v>45656</v>
      </c>
      <c r="F1425" s="1">
        <v>45656</v>
      </c>
      <c r="G1425" s="1">
        <v>45678</v>
      </c>
      <c r="H1425" t="s">
        <v>59</v>
      </c>
      <c r="J1425" t="s">
        <v>99</v>
      </c>
      <c r="L1425" s="2" t="s">
        <v>106</v>
      </c>
      <c r="M1425" t="s">
        <v>107</v>
      </c>
      <c r="N1425" t="s">
        <v>108</v>
      </c>
      <c r="O1425">
        <v>1</v>
      </c>
      <c r="P1425">
        <v>1082.5899999999999</v>
      </c>
      <c r="Q1425">
        <v>984.17</v>
      </c>
      <c r="R1425">
        <v>787.34</v>
      </c>
      <c r="S1425">
        <v>196.83</v>
      </c>
      <c r="T1425" t="s">
        <v>30</v>
      </c>
      <c r="X1425" t="s">
        <v>43</v>
      </c>
      <c r="Y1425" t="s">
        <v>44</v>
      </c>
      <c r="Z1425" t="s">
        <v>64</v>
      </c>
      <c r="AA1425" t="str">
        <f>IFERROR(_xlfn.XLOOKUP($J1425,avoidable_ed_reference!$A$2:$A$13,avoidable_ed_reference!$C$2:$C$13),"Not Classified")</f>
        <v>Not Classified</v>
      </c>
      <c r="AB1425" t="str">
        <f>IFERROR(_xlfn.XLOOKUP($B1425,enrollment!$A$2:$A$801,enrollment!$I$2:$I$801),"")</f>
        <v>GA</v>
      </c>
      <c r="AC1425">
        <f>IFERROR(_xlfn.XLOOKUP($B1425,enrollment!$A$2:$A$801,enrollment!$L$2:$L$801),"")</f>
        <v>27</v>
      </c>
      <c r="AD1425" t="str" cm="1">
        <f t="array" ref="AD1425">_xlfn.IFS(AC1425="","Unknown",AC1425&lt;18,"0-17",AC1425&lt;35,"18-34",AC1425&lt;50,"35-49",AC1425&lt;65,"50-64",TRUE,"65+")</f>
        <v>18-34</v>
      </c>
      <c r="AE1425">
        <f>IFERROR(_xlfn.XLOOKUP($B1425,enrollment!$A$2:$A$801,enrollment!$O$2:$O$801),"")</f>
        <v>8901234567</v>
      </c>
      <c r="AF1425">
        <f>IFERROR(_xlfn.XLOOKUP($AE1425,providers!$B$2:$B$11,providers!$Q$2:$Q$11),"")</f>
        <v>3.7</v>
      </c>
      <c r="AG1425" s="1">
        <f t="shared" si="22"/>
        <v>45627</v>
      </c>
    </row>
    <row r="1426" spans="1:33" x14ac:dyDescent="0.25">
      <c r="A1426" t="s">
        <v>1691</v>
      </c>
      <c r="B1426" t="s">
        <v>1688</v>
      </c>
      <c r="C1426">
        <v>8901234567</v>
      </c>
      <c r="D1426">
        <v>8901234567</v>
      </c>
      <c r="E1426" s="1">
        <v>45525</v>
      </c>
      <c r="F1426" s="1">
        <v>45525</v>
      </c>
      <c r="G1426" s="1">
        <v>45543</v>
      </c>
      <c r="H1426" t="s">
        <v>28</v>
      </c>
      <c r="I1426">
        <v>11</v>
      </c>
      <c r="J1426" t="s">
        <v>47</v>
      </c>
      <c r="K1426">
        <v>99213</v>
      </c>
      <c r="O1426">
        <v>1</v>
      </c>
      <c r="P1426">
        <v>212.64</v>
      </c>
      <c r="Q1426">
        <v>157.51</v>
      </c>
      <c r="R1426">
        <v>126.01</v>
      </c>
      <c r="S1426">
        <v>31.5</v>
      </c>
      <c r="T1426" t="s">
        <v>30</v>
      </c>
      <c r="X1426" t="s">
        <v>43</v>
      </c>
      <c r="Y1426" t="s">
        <v>44</v>
      </c>
      <c r="Z1426" t="s">
        <v>39</v>
      </c>
      <c r="AA1426" t="str">
        <f>IFERROR(_xlfn.XLOOKUP($J1426,avoidable_ed_reference!$A$2:$A$13,avoidable_ed_reference!$C$2:$C$13),"Not Classified")</f>
        <v>Not Classified</v>
      </c>
      <c r="AB1426" t="str">
        <f>IFERROR(_xlfn.XLOOKUP($B1426,enrollment!$A$2:$A$801,enrollment!$I$2:$I$801),"")</f>
        <v>GA</v>
      </c>
      <c r="AC1426">
        <f>IFERROR(_xlfn.XLOOKUP($B1426,enrollment!$A$2:$A$801,enrollment!$L$2:$L$801),"")</f>
        <v>27</v>
      </c>
      <c r="AD1426" t="str" cm="1">
        <f t="array" ref="AD1426">_xlfn.IFS(AC1426="","Unknown",AC1426&lt;18,"0-17",AC1426&lt;35,"18-34",AC1426&lt;50,"35-49",AC1426&lt;65,"50-64",TRUE,"65+")</f>
        <v>18-34</v>
      </c>
      <c r="AE1426">
        <f>IFERROR(_xlfn.XLOOKUP($B1426,enrollment!$A$2:$A$801,enrollment!$O$2:$O$801),"")</f>
        <v>8901234567</v>
      </c>
      <c r="AF1426">
        <f>IFERROR(_xlfn.XLOOKUP($AE1426,providers!$B$2:$B$11,providers!$Q$2:$Q$11),"")</f>
        <v>3.7</v>
      </c>
      <c r="AG1426" s="1">
        <f t="shared" si="22"/>
        <v>45505</v>
      </c>
    </row>
    <row r="1427" spans="1:33" x14ac:dyDescent="0.25">
      <c r="A1427" t="s">
        <v>1692</v>
      </c>
      <c r="B1427" t="s">
        <v>1688</v>
      </c>
      <c r="C1427">
        <v>3456789012</v>
      </c>
      <c r="D1427">
        <v>3456789012</v>
      </c>
      <c r="E1427" s="1">
        <v>45461</v>
      </c>
      <c r="F1427" s="1">
        <v>45461</v>
      </c>
      <c r="G1427" s="1">
        <v>45490</v>
      </c>
      <c r="H1427" t="s">
        <v>67</v>
      </c>
      <c r="I1427">
        <v>21</v>
      </c>
      <c r="J1427" t="s">
        <v>99</v>
      </c>
      <c r="K1427">
        <v>99223</v>
      </c>
      <c r="O1427">
        <v>1</v>
      </c>
      <c r="P1427">
        <v>20187.14</v>
      </c>
      <c r="Q1427">
        <v>13023.96</v>
      </c>
      <c r="R1427">
        <v>10419.17</v>
      </c>
      <c r="S1427">
        <v>2604.79</v>
      </c>
      <c r="T1427" t="s">
        <v>30</v>
      </c>
      <c r="V1427">
        <v>1</v>
      </c>
      <c r="W1427" s="2" t="s">
        <v>68</v>
      </c>
      <c r="X1427" t="s">
        <v>43</v>
      </c>
      <c r="Y1427" t="s">
        <v>44</v>
      </c>
      <c r="Z1427" t="s">
        <v>69</v>
      </c>
      <c r="AA1427" t="str">
        <f>IFERROR(_xlfn.XLOOKUP($J1427,avoidable_ed_reference!$A$2:$A$13,avoidable_ed_reference!$C$2:$C$13),"Not Classified")</f>
        <v>Not Classified</v>
      </c>
      <c r="AB1427" t="str">
        <f>IFERROR(_xlfn.XLOOKUP($B1427,enrollment!$A$2:$A$801,enrollment!$I$2:$I$801),"")</f>
        <v>GA</v>
      </c>
      <c r="AC1427">
        <f>IFERROR(_xlfn.XLOOKUP($B1427,enrollment!$A$2:$A$801,enrollment!$L$2:$L$801),"")</f>
        <v>27</v>
      </c>
      <c r="AD1427" t="str" cm="1">
        <f t="array" ref="AD1427">_xlfn.IFS(AC1427="","Unknown",AC1427&lt;18,"0-17",AC1427&lt;35,"18-34",AC1427&lt;50,"35-49",AC1427&lt;65,"50-64",TRUE,"65+")</f>
        <v>18-34</v>
      </c>
      <c r="AE1427">
        <f>IFERROR(_xlfn.XLOOKUP($B1427,enrollment!$A$2:$A$801,enrollment!$O$2:$O$801),"")</f>
        <v>8901234567</v>
      </c>
      <c r="AF1427">
        <f>IFERROR(_xlfn.XLOOKUP($AE1427,providers!$B$2:$B$11,providers!$Q$2:$Q$11),"")</f>
        <v>3.7</v>
      </c>
      <c r="AG1427" s="1">
        <f t="shared" si="22"/>
        <v>45444</v>
      </c>
    </row>
    <row r="1428" spans="1:33" x14ac:dyDescent="0.25">
      <c r="A1428" t="s">
        <v>1693</v>
      </c>
      <c r="B1428" t="s">
        <v>1694</v>
      </c>
      <c r="C1428">
        <v>8901234567</v>
      </c>
      <c r="D1428">
        <v>8901234567</v>
      </c>
      <c r="E1428" s="1">
        <v>45601</v>
      </c>
      <c r="F1428" s="1">
        <v>45601</v>
      </c>
      <c r="G1428" s="1">
        <v>45620</v>
      </c>
      <c r="H1428" t="s">
        <v>28</v>
      </c>
      <c r="I1428">
        <v>11</v>
      </c>
      <c r="J1428" t="s">
        <v>47</v>
      </c>
      <c r="K1428">
        <v>99213</v>
      </c>
      <c r="O1428">
        <v>1</v>
      </c>
      <c r="P1428">
        <v>211.18</v>
      </c>
      <c r="Q1428">
        <v>156.43</v>
      </c>
      <c r="R1428">
        <v>125.14</v>
      </c>
      <c r="S1428">
        <v>31.29</v>
      </c>
      <c r="T1428" t="s">
        <v>30</v>
      </c>
      <c r="X1428" t="s">
        <v>31</v>
      </c>
      <c r="Y1428" t="s">
        <v>32</v>
      </c>
      <c r="Z1428" t="s">
        <v>39</v>
      </c>
      <c r="AA1428" t="str">
        <f>IFERROR(_xlfn.XLOOKUP($J1428,avoidable_ed_reference!$A$2:$A$13,avoidable_ed_reference!$C$2:$C$13),"Not Classified")</f>
        <v>Not Classified</v>
      </c>
      <c r="AB1428" t="str">
        <f>IFERROR(_xlfn.XLOOKUP($B1428,enrollment!$A$2:$A$801,enrollment!$I$2:$I$801),"")</f>
        <v>GA</v>
      </c>
      <c r="AC1428">
        <f>IFERROR(_xlfn.XLOOKUP($B1428,enrollment!$A$2:$A$801,enrollment!$L$2:$L$801),"")</f>
        <v>81</v>
      </c>
      <c r="AD1428" t="str" cm="1">
        <f t="array" ref="AD1428">_xlfn.IFS(AC1428="","Unknown",AC1428&lt;18,"0-17",AC1428&lt;35,"18-34",AC1428&lt;50,"35-49",AC1428&lt;65,"50-64",TRUE,"65+")</f>
        <v>65+</v>
      </c>
      <c r="AE1428">
        <f>IFERROR(_xlfn.XLOOKUP($B1428,enrollment!$A$2:$A$801,enrollment!$O$2:$O$801),"")</f>
        <v>8901234567</v>
      </c>
      <c r="AF1428">
        <f>IFERROR(_xlfn.XLOOKUP($AE1428,providers!$B$2:$B$11,providers!$Q$2:$Q$11),"")</f>
        <v>3.7</v>
      </c>
      <c r="AG1428" s="1">
        <f t="shared" si="22"/>
        <v>45597</v>
      </c>
    </row>
    <row r="1429" spans="1:33" x14ac:dyDescent="0.25">
      <c r="A1429" t="s">
        <v>1695</v>
      </c>
      <c r="B1429" t="s">
        <v>1694</v>
      </c>
      <c r="C1429">
        <v>8901234567</v>
      </c>
      <c r="D1429">
        <v>8901234567</v>
      </c>
      <c r="E1429" s="1">
        <v>45608</v>
      </c>
      <c r="F1429" s="1">
        <v>45608</v>
      </c>
      <c r="G1429" s="1">
        <v>45642</v>
      </c>
      <c r="H1429" t="s">
        <v>28</v>
      </c>
      <c r="I1429">
        <v>11</v>
      </c>
      <c r="J1429" t="s">
        <v>35</v>
      </c>
      <c r="K1429">
        <v>99213</v>
      </c>
      <c r="O1429">
        <v>1</v>
      </c>
      <c r="P1429">
        <v>183.72</v>
      </c>
      <c r="Q1429">
        <v>136.09</v>
      </c>
      <c r="R1429">
        <v>108.87</v>
      </c>
      <c r="S1429">
        <v>27.22</v>
      </c>
      <c r="T1429" t="s">
        <v>30</v>
      </c>
      <c r="X1429" t="s">
        <v>31</v>
      </c>
      <c r="Y1429" t="s">
        <v>32</v>
      </c>
      <c r="Z1429" t="s">
        <v>39</v>
      </c>
      <c r="AA1429" t="str">
        <f>IFERROR(_xlfn.XLOOKUP($J1429,avoidable_ed_reference!$A$2:$A$13,avoidable_ed_reference!$C$2:$C$13),"Not Classified")</f>
        <v>Avoidable</v>
      </c>
      <c r="AB1429" t="str">
        <f>IFERROR(_xlfn.XLOOKUP($B1429,enrollment!$A$2:$A$801,enrollment!$I$2:$I$801),"")</f>
        <v>GA</v>
      </c>
      <c r="AC1429">
        <f>IFERROR(_xlfn.XLOOKUP($B1429,enrollment!$A$2:$A$801,enrollment!$L$2:$L$801),"")</f>
        <v>81</v>
      </c>
      <c r="AD1429" t="str" cm="1">
        <f t="array" ref="AD1429">_xlfn.IFS(AC1429="","Unknown",AC1429&lt;18,"0-17",AC1429&lt;35,"18-34",AC1429&lt;50,"35-49",AC1429&lt;65,"50-64",TRUE,"65+")</f>
        <v>65+</v>
      </c>
      <c r="AE1429">
        <f>IFERROR(_xlfn.XLOOKUP($B1429,enrollment!$A$2:$A$801,enrollment!$O$2:$O$801),"")</f>
        <v>8901234567</v>
      </c>
      <c r="AF1429">
        <f>IFERROR(_xlfn.XLOOKUP($AE1429,providers!$B$2:$B$11,providers!$Q$2:$Q$11),"")</f>
        <v>3.7</v>
      </c>
      <c r="AG1429" s="1">
        <f t="shared" si="22"/>
        <v>45597</v>
      </c>
    </row>
    <row r="1430" spans="1:33" x14ac:dyDescent="0.25">
      <c r="A1430" t="s">
        <v>1696</v>
      </c>
      <c r="B1430" t="s">
        <v>1694</v>
      </c>
      <c r="C1430">
        <v>2233445566</v>
      </c>
      <c r="D1430">
        <v>2233445566</v>
      </c>
      <c r="E1430" s="1">
        <v>45499</v>
      </c>
      <c r="F1430" s="1">
        <v>45499</v>
      </c>
      <c r="G1430" s="1">
        <v>45525</v>
      </c>
      <c r="H1430" t="s">
        <v>28</v>
      </c>
      <c r="I1430">
        <v>23</v>
      </c>
      <c r="J1430" t="s">
        <v>55</v>
      </c>
      <c r="K1430">
        <v>99284</v>
      </c>
      <c r="O1430">
        <v>1</v>
      </c>
      <c r="P1430">
        <v>1717.81</v>
      </c>
      <c r="Q1430">
        <v>954.34</v>
      </c>
      <c r="R1430">
        <v>763.47</v>
      </c>
      <c r="S1430">
        <v>190.87</v>
      </c>
      <c r="T1430" t="s">
        <v>30</v>
      </c>
      <c r="X1430" t="s">
        <v>31</v>
      </c>
      <c r="Y1430" t="s">
        <v>32</v>
      </c>
      <c r="Z1430" t="s">
        <v>45</v>
      </c>
      <c r="AA1430" t="str">
        <f>IFERROR(_xlfn.XLOOKUP($J1430,avoidable_ed_reference!$A$2:$A$13,avoidable_ed_reference!$C$2:$C$13),"Not Classified")</f>
        <v>Potentially Avoidable</v>
      </c>
      <c r="AB1430" t="str">
        <f>IFERROR(_xlfn.XLOOKUP($B1430,enrollment!$A$2:$A$801,enrollment!$I$2:$I$801),"")</f>
        <v>GA</v>
      </c>
      <c r="AC1430">
        <f>IFERROR(_xlfn.XLOOKUP($B1430,enrollment!$A$2:$A$801,enrollment!$L$2:$L$801),"")</f>
        <v>81</v>
      </c>
      <c r="AD1430" t="str" cm="1">
        <f t="array" ref="AD1430">_xlfn.IFS(AC1430="","Unknown",AC1430&lt;18,"0-17",AC1430&lt;35,"18-34",AC1430&lt;50,"35-49",AC1430&lt;65,"50-64",TRUE,"65+")</f>
        <v>65+</v>
      </c>
      <c r="AE1430">
        <f>IFERROR(_xlfn.XLOOKUP($B1430,enrollment!$A$2:$A$801,enrollment!$O$2:$O$801),"")</f>
        <v>8901234567</v>
      </c>
      <c r="AF1430">
        <f>IFERROR(_xlfn.XLOOKUP($AE1430,providers!$B$2:$B$11,providers!$Q$2:$Q$11),"")</f>
        <v>3.7</v>
      </c>
      <c r="AG1430" s="1">
        <f t="shared" si="22"/>
        <v>45474</v>
      </c>
    </row>
    <row r="1431" spans="1:33" x14ac:dyDescent="0.25">
      <c r="A1431" t="s">
        <v>1697</v>
      </c>
      <c r="B1431" t="s">
        <v>1694</v>
      </c>
      <c r="C1431">
        <v>8901234567</v>
      </c>
      <c r="D1431">
        <v>8901234567</v>
      </c>
      <c r="E1431" s="1">
        <v>45600</v>
      </c>
      <c r="F1431" s="1">
        <v>45600</v>
      </c>
      <c r="G1431" s="1">
        <v>45628</v>
      </c>
      <c r="H1431" t="s">
        <v>28</v>
      </c>
      <c r="I1431">
        <v>11</v>
      </c>
      <c r="J1431" t="s">
        <v>47</v>
      </c>
      <c r="K1431">
        <v>99213</v>
      </c>
      <c r="O1431">
        <v>1</v>
      </c>
      <c r="P1431">
        <v>198.22</v>
      </c>
      <c r="Q1431">
        <v>146.83000000000001</v>
      </c>
      <c r="R1431">
        <v>117.46</v>
      </c>
      <c r="S1431">
        <v>29.37</v>
      </c>
      <c r="T1431" t="s">
        <v>30</v>
      </c>
      <c r="X1431" t="s">
        <v>31</v>
      </c>
      <c r="Y1431" t="s">
        <v>32</v>
      </c>
      <c r="Z1431" t="s">
        <v>39</v>
      </c>
      <c r="AA1431" t="str">
        <f>IFERROR(_xlfn.XLOOKUP($J1431,avoidable_ed_reference!$A$2:$A$13,avoidable_ed_reference!$C$2:$C$13),"Not Classified")</f>
        <v>Not Classified</v>
      </c>
      <c r="AB1431" t="str">
        <f>IFERROR(_xlfn.XLOOKUP($B1431,enrollment!$A$2:$A$801,enrollment!$I$2:$I$801),"")</f>
        <v>GA</v>
      </c>
      <c r="AC1431">
        <f>IFERROR(_xlfn.XLOOKUP($B1431,enrollment!$A$2:$A$801,enrollment!$L$2:$L$801),"")</f>
        <v>81</v>
      </c>
      <c r="AD1431" t="str" cm="1">
        <f t="array" ref="AD1431">_xlfn.IFS(AC1431="","Unknown",AC1431&lt;18,"0-17",AC1431&lt;35,"18-34",AC1431&lt;50,"35-49",AC1431&lt;65,"50-64",TRUE,"65+")</f>
        <v>65+</v>
      </c>
      <c r="AE1431">
        <f>IFERROR(_xlfn.XLOOKUP($B1431,enrollment!$A$2:$A$801,enrollment!$O$2:$O$801),"")</f>
        <v>8901234567</v>
      </c>
      <c r="AF1431">
        <f>IFERROR(_xlfn.XLOOKUP($AE1431,providers!$B$2:$B$11,providers!$Q$2:$Q$11),"")</f>
        <v>3.7</v>
      </c>
      <c r="AG1431" s="1">
        <f t="shared" si="22"/>
        <v>45597</v>
      </c>
    </row>
    <row r="1432" spans="1:33" x14ac:dyDescent="0.25">
      <c r="A1432" t="s">
        <v>1698</v>
      </c>
      <c r="B1432" t="s">
        <v>1694</v>
      </c>
      <c r="C1432">
        <v>5678901234</v>
      </c>
      <c r="D1432">
        <v>5678901234</v>
      </c>
      <c r="E1432" s="1">
        <v>45444</v>
      </c>
      <c r="F1432" s="1">
        <v>45444</v>
      </c>
      <c r="G1432" s="1">
        <v>45467</v>
      </c>
      <c r="H1432" t="s">
        <v>28</v>
      </c>
      <c r="I1432">
        <v>20</v>
      </c>
      <c r="J1432" t="s">
        <v>35</v>
      </c>
      <c r="K1432">
        <v>99213</v>
      </c>
      <c r="O1432">
        <v>1</v>
      </c>
      <c r="P1432">
        <v>185.65</v>
      </c>
      <c r="Q1432">
        <v>142.81</v>
      </c>
      <c r="R1432">
        <v>114.25</v>
      </c>
      <c r="S1432">
        <v>28.56</v>
      </c>
      <c r="T1432" t="s">
        <v>30</v>
      </c>
      <c r="X1432" t="s">
        <v>31</v>
      </c>
      <c r="Y1432" t="s">
        <v>32</v>
      </c>
      <c r="Z1432" t="s">
        <v>36</v>
      </c>
      <c r="AA1432" t="str">
        <f>IFERROR(_xlfn.XLOOKUP($J1432,avoidable_ed_reference!$A$2:$A$13,avoidable_ed_reference!$C$2:$C$13),"Not Classified")</f>
        <v>Avoidable</v>
      </c>
      <c r="AB1432" t="str">
        <f>IFERROR(_xlfn.XLOOKUP($B1432,enrollment!$A$2:$A$801,enrollment!$I$2:$I$801),"")</f>
        <v>GA</v>
      </c>
      <c r="AC1432">
        <f>IFERROR(_xlfn.XLOOKUP($B1432,enrollment!$A$2:$A$801,enrollment!$L$2:$L$801),"")</f>
        <v>81</v>
      </c>
      <c r="AD1432" t="str" cm="1">
        <f t="array" ref="AD1432">_xlfn.IFS(AC1432="","Unknown",AC1432&lt;18,"0-17",AC1432&lt;35,"18-34",AC1432&lt;50,"35-49",AC1432&lt;65,"50-64",TRUE,"65+")</f>
        <v>65+</v>
      </c>
      <c r="AE1432">
        <f>IFERROR(_xlfn.XLOOKUP($B1432,enrollment!$A$2:$A$801,enrollment!$O$2:$O$801),"")</f>
        <v>8901234567</v>
      </c>
      <c r="AF1432">
        <f>IFERROR(_xlfn.XLOOKUP($AE1432,providers!$B$2:$B$11,providers!$Q$2:$Q$11),"")</f>
        <v>3.7</v>
      </c>
      <c r="AG1432" s="1">
        <f t="shared" si="22"/>
        <v>45444</v>
      </c>
    </row>
    <row r="1433" spans="1:33" x14ac:dyDescent="0.25">
      <c r="A1433" t="s">
        <v>1699</v>
      </c>
      <c r="B1433" t="s">
        <v>1694</v>
      </c>
      <c r="C1433">
        <v>8901234567</v>
      </c>
      <c r="D1433">
        <v>8901234567</v>
      </c>
      <c r="E1433" s="1">
        <v>45574</v>
      </c>
      <c r="F1433" s="1">
        <v>45574</v>
      </c>
      <c r="G1433" s="1">
        <v>45603</v>
      </c>
      <c r="H1433" t="s">
        <v>28</v>
      </c>
      <c r="I1433">
        <v>11</v>
      </c>
      <c r="J1433" t="s">
        <v>35</v>
      </c>
      <c r="K1433">
        <v>99213</v>
      </c>
      <c r="O1433">
        <v>1</v>
      </c>
      <c r="P1433">
        <v>231.93</v>
      </c>
      <c r="Q1433">
        <v>171.8</v>
      </c>
      <c r="R1433">
        <v>137.44</v>
      </c>
      <c r="S1433">
        <v>34.36</v>
      </c>
      <c r="T1433" t="s">
        <v>30</v>
      </c>
      <c r="X1433" t="s">
        <v>31</v>
      </c>
      <c r="Y1433" t="s">
        <v>32</v>
      </c>
      <c r="Z1433" t="s">
        <v>39</v>
      </c>
      <c r="AA1433" t="str">
        <f>IFERROR(_xlfn.XLOOKUP($J1433,avoidable_ed_reference!$A$2:$A$13,avoidable_ed_reference!$C$2:$C$13),"Not Classified")</f>
        <v>Avoidable</v>
      </c>
      <c r="AB1433" t="str">
        <f>IFERROR(_xlfn.XLOOKUP($B1433,enrollment!$A$2:$A$801,enrollment!$I$2:$I$801),"")</f>
        <v>GA</v>
      </c>
      <c r="AC1433">
        <f>IFERROR(_xlfn.XLOOKUP($B1433,enrollment!$A$2:$A$801,enrollment!$L$2:$L$801),"")</f>
        <v>81</v>
      </c>
      <c r="AD1433" t="str" cm="1">
        <f t="array" ref="AD1433">_xlfn.IFS(AC1433="","Unknown",AC1433&lt;18,"0-17",AC1433&lt;35,"18-34",AC1433&lt;50,"35-49",AC1433&lt;65,"50-64",TRUE,"65+")</f>
        <v>65+</v>
      </c>
      <c r="AE1433">
        <f>IFERROR(_xlfn.XLOOKUP($B1433,enrollment!$A$2:$A$801,enrollment!$O$2:$O$801),"")</f>
        <v>8901234567</v>
      </c>
      <c r="AF1433">
        <f>IFERROR(_xlfn.XLOOKUP($AE1433,providers!$B$2:$B$11,providers!$Q$2:$Q$11),"")</f>
        <v>3.7</v>
      </c>
      <c r="AG1433" s="1">
        <f t="shared" si="22"/>
        <v>45566</v>
      </c>
    </row>
    <row r="1434" spans="1:33" x14ac:dyDescent="0.25">
      <c r="A1434" t="s">
        <v>1700</v>
      </c>
      <c r="B1434" t="s">
        <v>1694</v>
      </c>
      <c r="C1434">
        <v>8901234567</v>
      </c>
      <c r="D1434">
        <v>8901234567</v>
      </c>
      <c r="E1434" s="1">
        <v>45487</v>
      </c>
      <c r="F1434" s="1">
        <v>45487</v>
      </c>
      <c r="G1434" s="1">
        <v>45520</v>
      </c>
      <c r="H1434" t="s">
        <v>28</v>
      </c>
      <c r="I1434">
        <v>11</v>
      </c>
      <c r="J1434" t="s">
        <v>35</v>
      </c>
      <c r="K1434">
        <v>99213</v>
      </c>
      <c r="O1434">
        <v>1</v>
      </c>
      <c r="P1434">
        <v>199.25</v>
      </c>
      <c r="Q1434">
        <v>147.59</v>
      </c>
      <c r="R1434">
        <v>118.07</v>
      </c>
      <c r="S1434">
        <v>29.52</v>
      </c>
      <c r="T1434" t="s">
        <v>30</v>
      </c>
      <c r="X1434" t="s">
        <v>31</v>
      </c>
      <c r="Y1434" t="s">
        <v>32</v>
      </c>
      <c r="Z1434" t="s">
        <v>39</v>
      </c>
      <c r="AA1434" t="str">
        <f>IFERROR(_xlfn.XLOOKUP($J1434,avoidable_ed_reference!$A$2:$A$13,avoidable_ed_reference!$C$2:$C$13),"Not Classified")</f>
        <v>Avoidable</v>
      </c>
      <c r="AB1434" t="str">
        <f>IFERROR(_xlfn.XLOOKUP($B1434,enrollment!$A$2:$A$801,enrollment!$I$2:$I$801),"")</f>
        <v>GA</v>
      </c>
      <c r="AC1434">
        <f>IFERROR(_xlfn.XLOOKUP($B1434,enrollment!$A$2:$A$801,enrollment!$L$2:$L$801),"")</f>
        <v>81</v>
      </c>
      <c r="AD1434" t="str" cm="1">
        <f t="array" ref="AD1434">_xlfn.IFS(AC1434="","Unknown",AC1434&lt;18,"0-17",AC1434&lt;35,"18-34",AC1434&lt;50,"35-49",AC1434&lt;65,"50-64",TRUE,"65+")</f>
        <v>65+</v>
      </c>
      <c r="AE1434">
        <f>IFERROR(_xlfn.XLOOKUP($B1434,enrollment!$A$2:$A$801,enrollment!$O$2:$O$801),"")</f>
        <v>8901234567</v>
      </c>
      <c r="AF1434">
        <f>IFERROR(_xlfn.XLOOKUP($AE1434,providers!$B$2:$B$11,providers!$Q$2:$Q$11),"")</f>
        <v>3.7</v>
      </c>
      <c r="AG1434" s="1">
        <f t="shared" si="22"/>
        <v>45474</v>
      </c>
    </row>
    <row r="1435" spans="1:33" x14ac:dyDescent="0.25">
      <c r="A1435" t="s">
        <v>1701</v>
      </c>
      <c r="B1435" t="s">
        <v>1694</v>
      </c>
      <c r="C1435">
        <v>5678901234</v>
      </c>
      <c r="D1435">
        <v>5678901234</v>
      </c>
      <c r="E1435" s="1">
        <v>45570</v>
      </c>
      <c r="F1435" s="1">
        <v>45570</v>
      </c>
      <c r="G1435" s="1">
        <v>45599</v>
      </c>
      <c r="H1435" t="s">
        <v>28</v>
      </c>
      <c r="I1435">
        <v>20</v>
      </c>
      <c r="J1435" t="s">
        <v>35</v>
      </c>
      <c r="K1435">
        <v>99213</v>
      </c>
      <c r="O1435">
        <v>1</v>
      </c>
      <c r="P1435">
        <v>161.94</v>
      </c>
      <c r="Q1435">
        <v>124.57</v>
      </c>
      <c r="R1435">
        <v>99.66</v>
      </c>
      <c r="S1435">
        <v>24.91</v>
      </c>
      <c r="T1435" t="s">
        <v>30</v>
      </c>
      <c r="X1435" t="s">
        <v>31</v>
      </c>
      <c r="Y1435" t="s">
        <v>32</v>
      </c>
      <c r="Z1435" t="s">
        <v>36</v>
      </c>
      <c r="AA1435" t="str">
        <f>IFERROR(_xlfn.XLOOKUP($J1435,avoidable_ed_reference!$A$2:$A$13,avoidable_ed_reference!$C$2:$C$13),"Not Classified")</f>
        <v>Avoidable</v>
      </c>
      <c r="AB1435" t="str">
        <f>IFERROR(_xlfn.XLOOKUP($B1435,enrollment!$A$2:$A$801,enrollment!$I$2:$I$801),"")</f>
        <v>GA</v>
      </c>
      <c r="AC1435">
        <f>IFERROR(_xlfn.XLOOKUP($B1435,enrollment!$A$2:$A$801,enrollment!$L$2:$L$801),"")</f>
        <v>81</v>
      </c>
      <c r="AD1435" t="str" cm="1">
        <f t="array" ref="AD1435">_xlfn.IFS(AC1435="","Unknown",AC1435&lt;18,"0-17",AC1435&lt;35,"18-34",AC1435&lt;50,"35-49",AC1435&lt;65,"50-64",TRUE,"65+")</f>
        <v>65+</v>
      </c>
      <c r="AE1435">
        <f>IFERROR(_xlfn.XLOOKUP($B1435,enrollment!$A$2:$A$801,enrollment!$O$2:$O$801),"")</f>
        <v>8901234567</v>
      </c>
      <c r="AF1435">
        <f>IFERROR(_xlfn.XLOOKUP($AE1435,providers!$B$2:$B$11,providers!$Q$2:$Q$11),"")</f>
        <v>3.7</v>
      </c>
      <c r="AG1435" s="1">
        <f t="shared" si="22"/>
        <v>45566</v>
      </c>
    </row>
    <row r="1436" spans="1:33" x14ac:dyDescent="0.25">
      <c r="A1436" t="s">
        <v>1702</v>
      </c>
      <c r="B1436" t="s">
        <v>1694</v>
      </c>
      <c r="C1436">
        <v>6789012345</v>
      </c>
      <c r="D1436">
        <v>6789012345</v>
      </c>
      <c r="E1436" s="1">
        <v>45535</v>
      </c>
      <c r="F1436" s="1">
        <v>45535</v>
      </c>
      <c r="G1436" s="1">
        <v>45566</v>
      </c>
      <c r="H1436" t="s">
        <v>28</v>
      </c>
      <c r="I1436">
        <v>23</v>
      </c>
      <c r="J1436" t="s">
        <v>91</v>
      </c>
      <c r="K1436">
        <v>99284</v>
      </c>
      <c r="O1436">
        <v>1</v>
      </c>
      <c r="P1436">
        <v>2217.64</v>
      </c>
      <c r="Q1436">
        <v>1232.02</v>
      </c>
      <c r="R1436">
        <v>985.62</v>
      </c>
      <c r="S1436">
        <v>246.4</v>
      </c>
      <c r="T1436" t="s">
        <v>30</v>
      </c>
      <c r="X1436" t="s">
        <v>31</v>
      </c>
      <c r="Y1436" t="s">
        <v>32</v>
      </c>
      <c r="Z1436" t="s">
        <v>45</v>
      </c>
      <c r="AA1436" t="str">
        <f>IFERROR(_xlfn.XLOOKUP($J1436,avoidable_ed_reference!$A$2:$A$13,avoidable_ed_reference!$C$2:$C$13),"Not Classified")</f>
        <v>Avoidable</v>
      </c>
      <c r="AB1436" t="str">
        <f>IFERROR(_xlfn.XLOOKUP($B1436,enrollment!$A$2:$A$801,enrollment!$I$2:$I$801),"")</f>
        <v>GA</v>
      </c>
      <c r="AC1436">
        <f>IFERROR(_xlfn.XLOOKUP($B1436,enrollment!$A$2:$A$801,enrollment!$L$2:$L$801),"")</f>
        <v>81</v>
      </c>
      <c r="AD1436" t="str" cm="1">
        <f t="array" ref="AD1436">_xlfn.IFS(AC1436="","Unknown",AC1436&lt;18,"0-17",AC1436&lt;35,"18-34",AC1436&lt;50,"35-49",AC1436&lt;65,"50-64",TRUE,"65+")</f>
        <v>65+</v>
      </c>
      <c r="AE1436">
        <f>IFERROR(_xlfn.XLOOKUP($B1436,enrollment!$A$2:$A$801,enrollment!$O$2:$O$801),"")</f>
        <v>8901234567</v>
      </c>
      <c r="AF1436">
        <f>IFERROR(_xlfn.XLOOKUP($AE1436,providers!$B$2:$B$11,providers!$Q$2:$Q$11),"")</f>
        <v>3.7</v>
      </c>
      <c r="AG1436" s="1">
        <f t="shared" si="22"/>
        <v>45505</v>
      </c>
    </row>
    <row r="1437" spans="1:33" x14ac:dyDescent="0.25">
      <c r="A1437" t="s">
        <v>1703</v>
      </c>
      <c r="B1437" t="s">
        <v>1704</v>
      </c>
      <c r="C1437">
        <v>5678901234</v>
      </c>
      <c r="D1437">
        <v>5678901234</v>
      </c>
      <c r="E1437" s="1">
        <v>45653</v>
      </c>
      <c r="F1437" s="1">
        <v>45653</v>
      </c>
      <c r="G1437" s="1">
        <v>45669</v>
      </c>
      <c r="H1437" t="s">
        <v>28</v>
      </c>
      <c r="I1437">
        <v>11</v>
      </c>
      <c r="J1437" t="s">
        <v>38</v>
      </c>
      <c r="K1437">
        <v>99213</v>
      </c>
      <c r="O1437">
        <v>1</v>
      </c>
      <c r="P1437">
        <v>188</v>
      </c>
      <c r="Q1437">
        <v>139.26</v>
      </c>
      <c r="R1437">
        <v>111.41</v>
      </c>
      <c r="S1437">
        <v>27.85</v>
      </c>
      <c r="T1437" t="s">
        <v>30</v>
      </c>
      <c r="X1437" t="s">
        <v>233</v>
      </c>
      <c r="Y1437" t="s">
        <v>32</v>
      </c>
      <c r="Z1437" t="s">
        <v>39</v>
      </c>
      <c r="AA1437" t="str">
        <f>IFERROR(_xlfn.XLOOKUP($J1437,avoidable_ed_reference!$A$2:$A$13,avoidable_ed_reference!$C$2:$C$13),"Not Classified")</f>
        <v>Not Classified</v>
      </c>
      <c r="AB1437" t="str">
        <f>IFERROR(_xlfn.XLOOKUP($B1437,enrollment!$A$2:$A$801,enrollment!$I$2:$I$801),"")</f>
        <v>TN</v>
      </c>
      <c r="AC1437">
        <f>IFERROR(_xlfn.XLOOKUP($B1437,enrollment!$A$2:$A$801,enrollment!$L$2:$L$801),"")</f>
        <v>59</v>
      </c>
      <c r="AD1437" t="str" cm="1">
        <f t="array" ref="AD1437">_xlfn.IFS(AC1437="","Unknown",AC1437&lt;18,"0-17",AC1437&lt;35,"18-34",AC1437&lt;50,"35-49",AC1437&lt;65,"50-64",TRUE,"65+")</f>
        <v>50-64</v>
      </c>
      <c r="AE1437">
        <f>IFERROR(_xlfn.XLOOKUP($B1437,enrollment!$A$2:$A$801,enrollment!$O$2:$O$801),"")</f>
        <v>5678901234</v>
      </c>
      <c r="AF1437">
        <f>IFERROR(_xlfn.XLOOKUP($AE1437,providers!$B$2:$B$11,providers!$Q$2:$Q$11),"")</f>
        <v>3.8</v>
      </c>
      <c r="AG1437" s="1">
        <f t="shared" si="22"/>
        <v>45627</v>
      </c>
    </row>
    <row r="1438" spans="1:33" x14ac:dyDescent="0.25">
      <c r="A1438" t="s">
        <v>1705</v>
      </c>
      <c r="B1438" t="s">
        <v>1704</v>
      </c>
      <c r="C1438">
        <v>5678901234</v>
      </c>
      <c r="D1438">
        <v>5678901234</v>
      </c>
      <c r="E1438" s="1">
        <v>45393</v>
      </c>
      <c r="F1438" s="1">
        <v>45393</v>
      </c>
      <c r="G1438" s="1">
        <v>45409</v>
      </c>
      <c r="H1438" t="s">
        <v>28</v>
      </c>
      <c r="I1438">
        <v>20</v>
      </c>
      <c r="J1438" t="s">
        <v>35</v>
      </c>
      <c r="K1438">
        <v>99213</v>
      </c>
      <c r="O1438">
        <v>1</v>
      </c>
      <c r="P1438">
        <v>159.69999999999999</v>
      </c>
      <c r="Q1438">
        <v>122.85</v>
      </c>
      <c r="R1438">
        <v>98.28</v>
      </c>
      <c r="S1438">
        <v>24.57</v>
      </c>
      <c r="T1438" t="s">
        <v>30</v>
      </c>
      <c r="X1438" t="s">
        <v>233</v>
      </c>
      <c r="Y1438" t="s">
        <v>32</v>
      </c>
      <c r="Z1438" t="s">
        <v>36</v>
      </c>
      <c r="AA1438" t="str">
        <f>IFERROR(_xlfn.XLOOKUP($J1438,avoidable_ed_reference!$A$2:$A$13,avoidable_ed_reference!$C$2:$C$13),"Not Classified")</f>
        <v>Avoidable</v>
      </c>
      <c r="AB1438" t="str">
        <f>IFERROR(_xlfn.XLOOKUP($B1438,enrollment!$A$2:$A$801,enrollment!$I$2:$I$801),"")</f>
        <v>TN</v>
      </c>
      <c r="AC1438">
        <f>IFERROR(_xlfn.XLOOKUP($B1438,enrollment!$A$2:$A$801,enrollment!$L$2:$L$801),"")</f>
        <v>59</v>
      </c>
      <c r="AD1438" t="str" cm="1">
        <f t="array" ref="AD1438">_xlfn.IFS(AC1438="","Unknown",AC1438&lt;18,"0-17",AC1438&lt;35,"18-34",AC1438&lt;50,"35-49",AC1438&lt;65,"50-64",TRUE,"65+")</f>
        <v>50-64</v>
      </c>
      <c r="AE1438">
        <f>IFERROR(_xlfn.XLOOKUP($B1438,enrollment!$A$2:$A$801,enrollment!$O$2:$O$801),"")</f>
        <v>5678901234</v>
      </c>
      <c r="AF1438">
        <f>IFERROR(_xlfn.XLOOKUP($AE1438,providers!$B$2:$B$11,providers!$Q$2:$Q$11),"")</f>
        <v>3.8</v>
      </c>
      <c r="AG1438" s="1">
        <f t="shared" si="22"/>
        <v>45383</v>
      </c>
    </row>
    <row r="1439" spans="1:33" x14ac:dyDescent="0.25">
      <c r="A1439" t="s">
        <v>1706</v>
      </c>
      <c r="B1439" t="s">
        <v>1704</v>
      </c>
      <c r="C1439">
        <v>3456789012</v>
      </c>
      <c r="D1439">
        <v>3456789012</v>
      </c>
      <c r="E1439" s="1">
        <v>45448</v>
      </c>
      <c r="F1439" s="1">
        <v>45448</v>
      </c>
      <c r="G1439" s="1">
        <v>45479</v>
      </c>
      <c r="H1439" t="s">
        <v>28</v>
      </c>
      <c r="I1439">
        <v>23</v>
      </c>
      <c r="J1439" t="s">
        <v>77</v>
      </c>
      <c r="K1439">
        <v>99284</v>
      </c>
      <c r="O1439">
        <v>1</v>
      </c>
      <c r="P1439">
        <v>2012.22</v>
      </c>
      <c r="Q1439">
        <v>1117.9000000000001</v>
      </c>
      <c r="R1439">
        <v>894.32</v>
      </c>
      <c r="S1439">
        <v>223.58</v>
      </c>
      <c r="T1439" t="s">
        <v>30</v>
      </c>
      <c r="X1439" t="s">
        <v>233</v>
      </c>
      <c r="Y1439" t="s">
        <v>32</v>
      </c>
      <c r="Z1439" t="s">
        <v>45</v>
      </c>
      <c r="AA1439" t="str">
        <f>IFERROR(_xlfn.XLOOKUP($J1439,avoidable_ed_reference!$A$2:$A$13,avoidable_ed_reference!$C$2:$C$13),"Not Classified")</f>
        <v>Avoidable</v>
      </c>
      <c r="AB1439" t="str">
        <f>IFERROR(_xlfn.XLOOKUP($B1439,enrollment!$A$2:$A$801,enrollment!$I$2:$I$801),"")</f>
        <v>TN</v>
      </c>
      <c r="AC1439">
        <f>IFERROR(_xlfn.XLOOKUP($B1439,enrollment!$A$2:$A$801,enrollment!$L$2:$L$801),"")</f>
        <v>59</v>
      </c>
      <c r="AD1439" t="str" cm="1">
        <f t="array" ref="AD1439">_xlfn.IFS(AC1439="","Unknown",AC1439&lt;18,"0-17",AC1439&lt;35,"18-34",AC1439&lt;50,"35-49",AC1439&lt;65,"50-64",TRUE,"65+")</f>
        <v>50-64</v>
      </c>
      <c r="AE1439">
        <f>IFERROR(_xlfn.XLOOKUP($B1439,enrollment!$A$2:$A$801,enrollment!$O$2:$O$801),"")</f>
        <v>5678901234</v>
      </c>
      <c r="AF1439">
        <f>IFERROR(_xlfn.XLOOKUP($AE1439,providers!$B$2:$B$11,providers!$Q$2:$Q$11),"")</f>
        <v>3.8</v>
      </c>
      <c r="AG1439" s="1">
        <f t="shared" si="22"/>
        <v>45444</v>
      </c>
    </row>
    <row r="1440" spans="1:33" x14ac:dyDescent="0.25">
      <c r="A1440" t="s">
        <v>1707</v>
      </c>
      <c r="B1440" t="s">
        <v>1704</v>
      </c>
      <c r="C1440">
        <v>5678901234</v>
      </c>
      <c r="D1440">
        <v>5678901234</v>
      </c>
      <c r="E1440" s="1">
        <v>45432</v>
      </c>
      <c r="F1440" s="1">
        <v>45432</v>
      </c>
      <c r="G1440" s="1">
        <v>45452</v>
      </c>
      <c r="H1440" t="s">
        <v>28</v>
      </c>
      <c r="I1440">
        <v>11</v>
      </c>
      <c r="J1440" t="s">
        <v>47</v>
      </c>
      <c r="K1440">
        <v>99213</v>
      </c>
      <c r="O1440">
        <v>1</v>
      </c>
      <c r="P1440">
        <v>195.09</v>
      </c>
      <c r="Q1440">
        <v>144.51</v>
      </c>
      <c r="R1440">
        <v>115.61</v>
      </c>
      <c r="S1440">
        <v>28.9</v>
      </c>
      <c r="T1440" t="s">
        <v>30</v>
      </c>
      <c r="X1440" t="s">
        <v>233</v>
      </c>
      <c r="Y1440" t="s">
        <v>32</v>
      </c>
      <c r="Z1440" t="s">
        <v>39</v>
      </c>
      <c r="AA1440" t="str">
        <f>IFERROR(_xlfn.XLOOKUP($J1440,avoidable_ed_reference!$A$2:$A$13,avoidable_ed_reference!$C$2:$C$13),"Not Classified")</f>
        <v>Not Classified</v>
      </c>
      <c r="AB1440" t="str">
        <f>IFERROR(_xlfn.XLOOKUP($B1440,enrollment!$A$2:$A$801,enrollment!$I$2:$I$801),"")</f>
        <v>TN</v>
      </c>
      <c r="AC1440">
        <f>IFERROR(_xlfn.XLOOKUP($B1440,enrollment!$A$2:$A$801,enrollment!$L$2:$L$801),"")</f>
        <v>59</v>
      </c>
      <c r="AD1440" t="str" cm="1">
        <f t="array" ref="AD1440">_xlfn.IFS(AC1440="","Unknown",AC1440&lt;18,"0-17",AC1440&lt;35,"18-34",AC1440&lt;50,"35-49",AC1440&lt;65,"50-64",TRUE,"65+")</f>
        <v>50-64</v>
      </c>
      <c r="AE1440">
        <f>IFERROR(_xlfn.XLOOKUP($B1440,enrollment!$A$2:$A$801,enrollment!$O$2:$O$801),"")</f>
        <v>5678901234</v>
      </c>
      <c r="AF1440">
        <f>IFERROR(_xlfn.XLOOKUP($AE1440,providers!$B$2:$B$11,providers!$Q$2:$Q$11),"")</f>
        <v>3.8</v>
      </c>
      <c r="AG1440" s="1">
        <f t="shared" si="22"/>
        <v>45413</v>
      </c>
    </row>
    <row r="1441" spans="1:33" x14ac:dyDescent="0.25">
      <c r="A1441" t="s">
        <v>1708</v>
      </c>
      <c r="B1441" t="s">
        <v>1704</v>
      </c>
      <c r="C1441">
        <v>5678901234</v>
      </c>
      <c r="D1441">
        <v>5678901234</v>
      </c>
      <c r="E1441" s="1">
        <v>45548</v>
      </c>
      <c r="F1441" s="1">
        <v>45548</v>
      </c>
      <c r="G1441" s="1">
        <v>45583</v>
      </c>
      <c r="H1441" t="s">
        <v>28</v>
      </c>
      <c r="I1441">
        <v>11</v>
      </c>
      <c r="J1441" t="s">
        <v>38</v>
      </c>
      <c r="K1441">
        <v>99213</v>
      </c>
      <c r="O1441">
        <v>1</v>
      </c>
      <c r="P1441">
        <v>196.53</v>
      </c>
      <c r="Q1441">
        <v>145.58000000000001</v>
      </c>
      <c r="R1441">
        <v>116.46</v>
      </c>
      <c r="S1441">
        <v>29.12</v>
      </c>
      <c r="T1441" t="s">
        <v>30</v>
      </c>
      <c r="X1441" t="s">
        <v>233</v>
      </c>
      <c r="Y1441" t="s">
        <v>32</v>
      </c>
      <c r="Z1441" t="s">
        <v>39</v>
      </c>
      <c r="AA1441" t="str">
        <f>IFERROR(_xlfn.XLOOKUP($J1441,avoidable_ed_reference!$A$2:$A$13,avoidable_ed_reference!$C$2:$C$13),"Not Classified")</f>
        <v>Not Classified</v>
      </c>
      <c r="AB1441" t="str">
        <f>IFERROR(_xlfn.XLOOKUP($B1441,enrollment!$A$2:$A$801,enrollment!$I$2:$I$801),"")</f>
        <v>TN</v>
      </c>
      <c r="AC1441">
        <f>IFERROR(_xlfn.XLOOKUP($B1441,enrollment!$A$2:$A$801,enrollment!$L$2:$L$801),"")</f>
        <v>59</v>
      </c>
      <c r="AD1441" t="str" cm="1">
        <f t="array" ref="AD1441">_xlfn.IFS(AC1441="","Unknown",AC1441&lt;18,"0-17",AC1441&lt;35,"18-34",AC1441&lt;50,"35-49",AC1441&lt;65,"50-64",TRUE,"65+")</f>
        <v>50-64</v>
      </c>
      <c r="AE1441">
        <f>IFERROR(_xlfn.XLOOKUP($B1441,enrollment!$A$2:$A$801,enrollment!$O$2:$O$801),"")</f>
        <v>5678901234</v>
      </c>
      <c r="AF1441">
        <f>IFERROR(_xlfn.XLOOKUP($AE1441,providers!$B$2:$B$11,providers!$Q$2:$Q$11),"")</f>
        <v>3.8</v>
      </c>
      <c r="AG1441" s="1">
        <f t="shared" si="22"/>
        <v>45536</v>
      </c>
    </row>
    <row r="1442" spans="1:33" x14ac:dyDescent="0.25">
      <c r="A1442" t="s">
        <v>1709</v>
      </c>
      <c r="B1442" t="s">
        <v>1704</v>
      </c>
      <c r="C1442">
        <v>2345678901</v>
      </c>
      <c r="D1442">
        <v>2345678901</v>
      </c>
      <c r="E1442" s="1">
        <v>45494</v>
      </c>
      <c r="F1442" s="1">
        <v>45494</v>
      </c>
      <c r="G1442" s="1">
        <v>45509</v>
      </c>
      <c r="H1442" t="s">
        <v>28</v>
      </c>
      <c r="I1442">
        <v>23</v>
      </c>
      <c r="J1442" t="s">
        <v>29</v>
      </c>
      <c r="K1442">
        <v>99284</v>
      </c>
      <c r="O1442">
        <v>1</v>
      </c>
      <c r="P1442">
        <v>1649.81</v>
      </c>
      <c r="Q1442">
        <v>916.56</v>
      </c>
      <c r="R1442">
        <v>733.25</v>
      </c>
      <c r="S1442">
        <v>183.31</v>
      </c>
      <c r="T1442" t="s">
        <v>30</v>
      </c>
      <c r="X1442" t="s">
        <v>233</v>
      </c>
      <c r="Y1442" t="s">
        <v>32</v>
      </c>
      <c r="Z1442" t="s">
        <v>45</v>
      </c>
      <c r="AA1442" t="str">
        <f>IFERROR(_xlfn.XLOOKUP($J1442,avoidable_ed_reference!$A$2:$A$13,avoidable_ed_reference!$C$2:$C$13),"Not Classified")</f>
        <v>Potentially Avoidable</v>
      </c>
      <c r="AB1442" t="str">
        <f>IFERROR(_xlfn.XLOOKUP($B1442,enrollment!$A$2:$A$801,enrollment!$I$2:$I$801),"")</f>
        <v>TN</v>
      </c>
      <c r="AC1442">
        <f>IFERROR(_xlfn.XLOOKUP($B1442,enrollment!$A$2:$A$801,enrollment!$L$2:$L$801),"")</f>
        <v>59</v>
      </c>
      <c r="AD1442" t="str" cm="1">
        <f t="array" ref="AD1442">_xlfn.IFS(AC1442="","Unknown",AC1442&lt;18,"0-17",AC1442&lt;35,"18-34",AC1442&lt;50,"35-49",AC1442&lt;65,"50-64",TRUE,"65+")</f>
        <v>50-64</v>
      </c>
      <c r="AE1442">
        <f>IFERROR(_xlfn.XLOOKUP($B1442,enrollment!$A$2:$A$801,enrollment!$O$2:$O$801),"")</f>
        <v>5678901234</v>
      </c>
      <c r="AF1442">
        <f>IFERROR(_xlfn.XLOOKUP($AE1442,providers!$B$2:$B$11,providers!$Q$2:$Q$11),"")</f>
        <v>3.8</v>
      </c>
      <c r="AG1442" s="1">
        <f t="shared" si="22"/>
        <v>45474</v>
      </c>
    </row>
    <row r="1443" spans="1:33" x14ac:dyDescent="0.25">
      <c r="A1443" t="s">
        <v>1710</v>
      </c>
      <c r="B1443" t="s">
        <v>1704</v>
      </c>
      <c r="C1443">
        <v>9012345678</v>
      </c>
      <c r="D1443">
        <v>9012345678</v>
      </c>
      <c r="E1443" s="1">
        <v>45650</v>
      </c>
      <c r="F1443" s="1">
        <v>45650</v>
      </c>
      <c r="G1443" s="1">
        <v>45675</v>
      </c>
      <c r="H1443" t="s">
        <v>59</v>
      </c>
      <c r="J1443" t="s">
        <v>99</v>
      </c>
      <c r="L1443" s="2" t="s">
        <v>106</v>
      </c>
      <c r="M1443" t="s">
        <v>107</v>
      </c>
      <c r="N1443" t="s">
        <v>108</v>
      </c>
      <c r="O1443">
        <v>1</v>
      </c>
      <c r="P1443">
        <v>1225.74</v>
      </c>
      <c r="Q1443">
        <v>1114.31</v>
      </c>
      <c r="R1443">
        <v>891.45</v>
      </c>
      <c r="S1443">
        <v>222.86</v>
      </c>
      <c r="T1443" t="s">
        <v>30</v>
      </c>
      <c r="X1443" t="s">
        <v>233</v>
      </c>
      <c r="Y1443" t="s">
        <v>32</v>
      </c>
      <c r="Z1443" t="s">
        <v>64</v>
      </c>
      <c r="AA1443" t="str">
        <f>IFERROR(_xlfn.XLOOKUP($J1443,avoidable_ed_reference!$A$2:$A$13,avoidable_ed_reference!$C$2:$C$13),"Not Classified")</f>
        <v>Not Classified</v>
      </c>
      <c r="AB1443" t="str">
        <f>IFERROR(_xlfn.XLOOKUP($B1443,enrollment!$A$2:$A$801,enrollment!$I$2:$I$801),"")</f>
        <v>TN</v>
      </c>
      <c r="AC1443">
        <f>IFERROR(_xlfn.XLOOKUP($B1443,enrollment!$A$2:$A$801,enrollment!$L$2:$L$801),"")</f>
        <v>59</v>
      </c>
      <c r="AD1443" t="str" cm="1">
        <f t="array" ref="AD1443">_xlfn.IFS(AC1443="","Unknown",AC1443&lt;18,"0-17",AC1443&lt;35,"18-34",AC1443&lt;50,"35-49",AC1443&lt;65,"50-64",TRUE,"65+")</f>
        <v>50-64</v>
      </c>
      <c r="AE1443">
        <f>IFERROR(_xlfn.XLOOKUP($B1443,enrollment!$A$2:$A$801,enrollment!$O$2:$O$801),"")</f>
        <v>5678901234</v>
      </c>
      <c r="AF1443">
        <f>IFERROR(_xlfn.XLOOKUP($AE1443,providers!$B$2:$B$11,providers!$Q$2:$Q$11),"")</f>
        <v>3.8</v>
      </c>
      <c r="AG1443" s="1">
        <f t="shared" si="22"/>
        <v>45627</v>
      </c>
    </row>
    <row r="1444" spans="1:33" x14ac:dyDescent="0.25">
      <c r="A1444" t="s">
        <v>1711</v>
      </c>
      <c r="B1444" t="s">
        <v>1704</v>
      </c>
      <c r="C1444">
        <v>5678901234</v>
      </c>
      <c r="D1444">
        <v>5678901234</v>
      </c>
      <c r="E1444" s="1">
        <v>45498</v>
      </c>
      <c r="F1444" s="1">
        <v>45498</v>
      </c>
      <c r="G1444" s="1">
        <v>45519</v>
      </c>
      <c r="H1444" t="s">
        <v>28</v>
      </c>
      <c r="I1444">
        <v>11</v>
      </c>
      <c r="J1444" t="s">
        <v>47</v>
      </c>
      <c r="K1444">
        <v>99213</v>
      </c>
      <c r="O1444">
        <v>1</v>
      </c>
      <c r="P1444">
        <v>211.61</v>
      </c>
      <c r="Q1444">
        <v>156.75</v>
      </c>
      <c r="R1444">
        <v>125.4</v>
      </c>
      <c r="S1444">
        <v>31.35</v>
      </c>
      <c r="T1444" t="s">
        <v>30</v>
      </c>
      <c r="X1444" t="s">
        <v>233</v>
      </c>
      <c r="Y1444" t="s">
        <v>32</v>
      </c>
      <c r="Z1444" t="s">
        <v>39</v>
      </c>
      <c r="AA1444" t="str">
        <f>IFERROR(_xlfn.XLOOKUP($J1444,avoidable_ed_reference!$A$2:$A$13,avoidable_ed_reference!$C$2:$C$13),"Not Classified")</f>
        <v>Not Classified</v>
      </c>
      <c r="AB1444" t="str">
        <f>IFERROR(_xlfn.XLOOKUP($B1444,enrollment!$A$2:$A$801,enrollment!$I$2:$I$801),"")</f>
        <v>TN</v>
      </c>
      <c r="AC1444">
        <f>IFERROR(_xlfn.XLOOKUP($B1444,enrollment!$A$2:$A$801,enrollment!$L$2:$L$801),"")</f>
        <v>59</v>
      </c>
      <c r="AD1444" t="str" cm="1">
        <f t="array" ref="AD1444">_xlfn.IFS(AC1444="","Unknown",AC1444&lt;18,"0-17",AC1444&lt;35,"18-34",AC1444&lt;50,"35-49",AC1444&lt;65,"50-64",TRUE,"65+")</f>
        <v>50-64</v>
      </c>
      <c r="AE1444">
        <f>IFERROR(_xlfn.XLOOKUP($B1444,enrollment!$A$2:$A$801,enrollment!$O$2:$O$801),"")</f>
        <v>5678901234</v>
      </c>
      <c r="AF1444">
        <f>IFERROR(_xlfn.XLOOKUP($AE1444,providers!$B$2:$B$11,providers!$Q$2:$Q$11),"")</f>
        <v>3.8</v>
      </c>
      <c r="AG1444" s="1">
        <f t="shared" si="22"/>
        <v>45474</v>
      </c>
    </row>
    <row r="1445" spans="1:33" x14ac:dyDescent="0.25">
      <c r="A1445" t="s">
        <v>1712</v>
      </c>
      <c r="B1445" t="s">
        <v>1704</v>
      </c>
      <c r="C1445">
        <v>5678901234</v>
      </c>
      <c r="D1445">
        <v>5678901234</v>
      </c>
      <c r="E1445" s="1">
        <v>45454</v>
      </c>
      <c r="F1445" s="1">
        <v>45454</v>
      </c>
      <c r="G1445" s="1">
        <v>45472</v>
      </c>
      <c r="H1445" t="s">
        <v>28</v>
      </c>
      <c r="I1445">
        <v>11</v>
      </c>
      <c r="J1445" t="s">
        <v>35</v>
      </c>
      <c r="K1445">
        <v>99213</v>
      </c>
      <c r="O1445">
        <v>1</v>
      </c>
      <c r="P1445">
        <v>173.15</v>
      </c>
      <c r="Q1445">
        <v>128.26</v>
      </c>
      <c r="R1445">
        <v>102.61</v>
      </c>
      <c r="S1445">
        <v>25.65</v>
      </c>
      <c r="T1445" t="s">
        <v>30</v>
      </c>
      <c r="X1445" t="s">
        <v>233</v>
      </c>
      <c r="Y1445" t="s">
        <v>32</v>
      </c>
      <c r="Z1445" t="s">
        <v>39</v>
      </c>
      <c r="AA1445" t="str">
        <f>IFERROR(_xlfn.XLOOKUP($J1445,avoidable_ed_reference!$A$2:$A$13,avoidable_ed_reference!$C$2:$C$13),"Not Classified")</f>
        <v>Avoidable</v>
      </c>
      <c r="AB1445" t="str">
        <f>IFERROR(_xlfn.XLOOKUP($B1445,enrollment!$A$2:$A$801,enrollment!$I$2:$I$801),"")</f>
        <v>TN</v>
      </c>
      <c r="AC1445">
        <f>IFERROR(_xlfn.XLOOKUP($B1445,enrollment!$A$2:$A$801,enrollment!$L$2:$L$801),"")</f>
        <v>59</v>
      </c>
      <c r="AD1445" t="str" cm="1">
        <f t="array" ref="AD1445">_xlfn.IFS(AC1445="","Unknown",AC1445&lt;18,"0-17",AC1445&lt;35,"18-34",AC1445&lt;50,"35-49",AC1445&lt;65,"50-64",TRUE,"65+")</f>
        <v>50-64</v>
      </c>
      <c r="AE1445">
        <f>IFERROR(_xlfn.XLOOKUP($B1445,enrollment!$A$2:$A$801,enrollment!$O$2:$O$801),"")</f>
        <v>5678901234</v>
      </c>
      <c r="AF1445">
        <f>IFERROR(_xlfn.XLOOKUP($AE1445,providers!$B$2:$B$11,providers!$Q$2:$Q$11),"")</f>
        <v>3.8</v>
      </c>
      <c r="AG1445" s="1">
        <f t="shared" si="22"/>
        <v>45444</v>
      </c>
    </row>
    <row r="1446" spans="1:33" x14ac:dyDescent="0.25">
      <c r="A1446" t="s">
        <v>1713</v>
      </c>
      <c r="B1446" t="s">
        <v>1714</v>
      </c>
      <c r="C1446">
        <v>6789012345</v>
      </c>
      <c r="D1446">
        <v>6789012345</v>
      </c>
      <c r="E1446" s="1">
        <v>45309</v>
      </c>
      <c r="F1446" s="1">
        <v>45309</v>
      </c>
      <c r="G1446" s="1">
        <v>45324</v>
      </c>
      <c r="H1446" t="s">
        <v>28</v>
      </c>
      <c r="I1446">
        <v>23</v>
      </c>
      <c r="J1446" t="s">
        <v>42</v>
      </c>
      <c r="K1446">
        <v>99284</v>
      </c>
      <c r="O1446">
        <v>1</v>
      </c>
      <c r="P1446">
        <v>2031.14</v>
      </c>
      <c r="Q1446">
        <v>1128.4100000000001</v>
      </c>
      <c r="R1446">
        <v>902.73</v>
      </c>
      <c r="S1446">
        <v>225.68</v>
      </c>
      <c r="T1446" t="s">
        <v>30</v>
      </c>
      <c r="X1446" t="s">
        <v>233</v>
      </c>
      <c r="Y1446" t="s">
        <v>32</v>
      </c>
      <c r="Z1446" t="s">
        <v>45</v>
      </c>
      <c r="AA1446" t="str">
        <f>IFERROR(_xlfn.XLOOKUP($J1446,avoidable_ed_reference!$A$2:$A$13,avoidable_ed_reference!$C$2:$C$13),"Not Classified")</f>
        <v>Non-Avoidable</v>
      </c>
      <c r="AB1446" t="str">
        <f>IFERROR(_xlfn.XLOOKUP($B1446,enrollment!$A$2:$A$801,enrollment!$I$2:$I$801),"")</f>
        <v>KY</v>
      </c>
      <c r="AC1446">
        <f>IFERROR(_xlfn.XLOOKUP($B1446,enrollment!$A$2:$A$801,enrollment!$L$2:$L$801),"")</f>
        <v>54</v>
      </c>
      <c r="AD1446" t="str" cm="1">
        <f t="array" ref="AD1446">_xlfn.IFS(AC1446="","Unknown",AC1446&lt;18,"0-17",AC1446&lt;35,"18-34",AC1446&lt;50,"35-49",AC1446&lt;65,"50-64",TRUE,"65+")</f>
        <v>50-64</v>
      </c>
      <c r="AE1446">
        <f>IFERROR(_xlfn.XLOOKUP($B1446,enrollment!$A$2:$A$801,enrollment!$O$2:$O$801),"")</f>
        <v>9012345678</v>
      </c>
      <c r="AF1446">
        <f>IFERROR(_xlfn.XLOOKUP($AE1446,providers!$B$2:$B$11,providers!$Q$2:$Q$11),"")</f>
        <v>4.3</v>
      </c>
      <c r="AG1446" s="1">
        <f t="shared" si="22"/>
        <v>45292</v>
      </c>
    </row>
    <row r="1447" spans="1:33" x14ac:dyDescent="0.25">
      <c r="A1447" t="s">
        <v>1715</v>
      </c>
      <c r="B1447" t="s">
        <v>1714</v>
      </c>
      <c r="C1447">
        <v>9012345678</v>
      </c>
      <c r="D1447">
        <v>9012345678</v>
      </c>
      <c r="E1447" s="1">
        <v>45589</v>
      </c>
      <c r="F1447" s="1">
        <v>45589</v>
      </c>
      <c r="G1447" s="1">
        <v>45615</v>
      </c>
      <c r="H1447" t="s">
        <v>28</v>
      </c>
      <c r="I1447">
        <v>11</v>
      </c>
      <c r="J1447" t="s">
        <v>35</v>
      </c>
      <c r="K1447">
        <v>99213</v>
      </c>
      <c r="O1447">
        <v>1</v>
      </c>
      <c r="P1447">
        <v>190.38</v>
      </c>
      <c r="Q1447">
        <v>141.02000000000001</v>
      </c>
      <c r="R1447">
        <v>112.82</v>
      </c>
      <c r="S1447">
        <v>28.2</v>
      </c>
      <c r="T1447" t="s">
        <v>30</v>
      </c>
      <c r="X1447" t="s">
        <v>233</v>
      </c>
      <c r="Y1447" t="s">
        <v>32</v>
      </c>
      <c r="Z1447" t="s">
        <v>39</v>
      </c>
      <c r="AA1447" t="str">
        <f>IFERROR(_xlfn.XLOOKUP($J1447,avoidable_ed_reference!$A$2:$A$13,avoidable_ed_reference!$C$2:$C$13),"Not Classified")</f>
        <v>Avoidable</v>
      </c>
      <c r="AB1447" t="str">
        <f>IFERROR(_xlfn.XLOOKUP($B1447,enrollment!$A$2:$A$801,enrollment!$I$2:$I$801),"")</f>
        <v>KY</v>
      </c>
      <c r="AC1447">
        <f>IFERROR(_xlfn.XLOOKUP($B1447,enrollment!$A$2:$A$801,enrollment!$L$2:$L$801),"")</f>
        <v>54</v>
      </c>
      <c r="AD1447" t="str" cm="1">
        <f t="array" ref="AD1447">_xlfn.IFS(AC1447="","Unknown",AC1447&lt;18,"0-17",AC1447&lt;35,"18-34",AC1447&lt;50,"35-49",AC1447&lt;65,"50-64",TRUE,"65+")</f>
        <v>50-64</v>
      </c>
      <c r="AE1447">
        <f>IFERROR(_xlfn.XLOOKUP($B1447,enrollment!$A$2:$A$801,enrollment!$O$2:$O$801),"")</f>
        <v>9012345678</v>
      </c>
      <c r="AF1447">
        <f>IFERROR(_xlfn.XLOOKUP($AE1447,providers!$B$2:$B$11,providers!$Q$2:$Q$11),"")</f>
        <v>4.3</v>
      </c>
      <c r="AG1447" s="1">
        <f t="shared" si="22"/>
        <v>45566</v>
      </c>
    </row>
    <row r="1448" spans="1:33" x14ac:dyDescent="0.25">
      <c r="A1448" t="s">
        <v>1716</v>
      </c>
      <c r="B1448" t="s">
        <v>1714</v>
      </c>
      <c r="C1448">
        <v>2233445566</v>
      </c>
      <c r="D1448">
        <v>2233445566</v>
      </c>
      <c r="E1448" s="1">
        <v>45604</v>
      </c>
      <c r="F1448" s="1">
        <v>45604</v>
      </c>
      <c r="G1448" s="1">
        <v>45630</v>
      </c>
      <c r="H1448" t="s">
        <v>59</v>
      </c>
      <c r="J1448" t="s">
        <v>47</v>
      </c>
      <c r="L1448" s="2" t="s">
        <v>82</v>
      </c>
      <c r="M1448" t="s">
        <v>83</v>
      </c>
      <c r="N1448" t="s">
        <v>84</v>
      </c>
      <c r="O1448">
        <v>1</v>
      </c>
      <c r="P1448">
        <v>938.95</v>
      </c>
      <c r="Q1448">
        <v>853.59</v>
      </c>
      <c r="R1448">
        <v>682.87</v>
      </c>
      <c r="S1448">
        <v>170.72</v>
      </c>
      <c r="T1448" t="s">
        <v>30</v>
      </c>
      <c r="X1448" t="s">
        <v>233</v>
      </c>
      <c r="Y1448" t="s">
        <v>32</v>
      </c>
      <c r="Z1448" t="s">
        <v>64</v>
      </c>
      <c r="AA1448" t="str">
        <f>IFERROR(_xlfn.XLOOKUP($J1448,avoidable_ed_reference!$A$2:$A$13,avoidable_ed_reference!$C$2:$C$13),"Not Classified")</f>
        <v>Not Classified</v>
      </c>
      <c r="AB1448" t="str">
        <f>IFERROR(_xlfn.XLOOKUP($B1448,enrollment!$A$2:$A$801,enrollment!$I$2:$I$801),"")</f>
        <v>KY</v>
      </c>
      <c r="AC1448">
        <f>IFERROR(_xlfn.XLOOKUP($B1448,enrollment!$A$2:$A$801,enrollment!$L$2:$L$801),"")</f>
        <v>54</v>
      </c>
      <c r="AD1448" t="str" cm="1">
        <f t="array" ref="AD1448">_xlfn.IFS(AC1448="","Unknown",AC1448&lt;18,"0-17",AC1448&lt;35,"18-34",AC1448&lt;50,"35-49",AC1448&lt;65,"50-64",TRUE,"65+")</f>
        <v>50-64</v>
      </c>
      <c r="AE1448">
        <f>IFERROR(_xlfn.XLOOKUP($B1448,enrollment!$A$2:$A$801,enrollment!$O$2:$O$801),"")</f>
        <v>9012345678</v>
      </c>
      <c r="AF1448">
        <f>IFERROR(_xlfn.XLOOKUP($AE1448,providers!$B$2:$B$11,providers!$Q$2:$Q$11),"")</f>
        <v>4.3</v>
      </c>
      <c r="AG1448" s="1">
        <f t="shared" si="22"/>
        <v>45597</v>
      </c>
    </row>
    <row r="1449" spans="1:33" x14ac:dyDescent="0.25">
      <c r="A1449" t="s">
        <v>1717</v>
      </c>
      <c r="B1449" t="s">
        <v>1714</v>
      </c>
      <c r="C1449">
        <v>2233445566</v>
      </c>
      <c r="D1449">
        <v>2233445566</v>
      </c>
      <c r="E1449" s="1">
        <v>45462</v>
      </c>
      <c r="F1449" s="1">
        <v>45462</v>
      </c>
      <c r="G1449" s="1">
        <v>45486</v>
      </c>
      <c r="H1449" t="s">
        <v>28</v>
      </c>
      <c r="I1449">
        <v>22</v>
      </c>
      <c r="J1449" t="s">
        <v>29</v>
      </c>
      <c r="K1449">
        <v>90837</v>
      </c>
      <c r="O1449">
        <v>1</v>
      </c>
      <c r="P1449">
        <v>270.99</v>
      </c>
      <c r="Q1449">
        <v>200.73</v>
      </c>
      <c r="R1449">
        <v>160.58000000000001</v>
      </c>
      <c r="S1449">
        <v>40.15</v>
      </c>
      <c r="T1449" t="s">
        <v>30</v>
      </c>
      <c r="X1449" t="s">
        <v>233</v>
      </c>
      <c r="Y1449" t="s">
        <v>32</v>
      </c>
      <c r="Z1449" t="s">
        <v>33</v>
      </c>
      <c r="AA1449" t="str">
        <f>IFERROR(_xlfn.XLOOKUP($J1449,avoidable_ed_reference!$A$2:$A$13,avoidable_ed_reference!$C$2:$C$13),"Not Classified")</f>
        <v>Potentially Avoidable</v>
      </c>
      <c r="AB1449" t="str">
        <f>IFERROR(_xlfn.XLOOKUP($B1449,enrollment!$A$2:$A$801,enrollment!$I$2:$I$801),"")</f>
        <v>KY</v>
      </c>
      <c r="AC1449">
        <f>IFERROR(_xlfn.XLOOKUP($B1449,enrollment!$A$2:$A$801,enrollment!$L$2:$L$801),"")</f>
        <v>54</v>
      </c>
      <c r="AD1449" t="str" cm="1">
        <f t="array" ref="AD1449">_xlfn.IFS(AC1449="","Unknown",AC1449&lt;18,"0-17",AC1449&lt;35,"18-34",AC1449&lt;50,"35-49",AC1449&lt;65,"50-64",TRUE,"65+")</f>
        <v>50-64</v>
      </c>
      <c r="AE1449">
        <f>IFERROR(_xlfn.XLOOKUP($B1449,enrollment!$A$2:$A$801,enrollment!$O$2:$O$801),"")</f>
        <v>9012345678</v>
      </c>
      <c r="AF1449">
        <f>IFERROR(_xlfn.XLOOKUP($AE1449,providers!$B$2:$B$11,providers!$Q$2:$Q$11),"")</f>
        <v>4.3</v>
      </c>
      <c r="AG1449" s="1">
        <f t="shared" si="22"/>
        <v>45444</v>
      </c>
    </row>
    <row r="1450" spans="1:33" x14ac:dyDescent="0.25">
      <c r="A1450" t="s">
        <v>1718</v>
      </c>
      <c r="B1450" t="s">
        <v>1714</v>
      </c>
      <c r="C1450">
        <v>9012345678</v>
      </c>
      <c r="D1450">
        <v>9012345678</v>
      </c>
      <c r="E1450" s="1">
        <v>45294</v>
      </c>
      <c r="F1450" s="1">
        <v>45294</v>
      </c>
      <c r="G1450" s="1">
        <v>45326</v>
      </c>
      <c r="H1450" t="s">
        <v>28</v>
      </c>
      <c r="I1450">
        <v>11</v>
      </c>
      <c r="J1450" t="s">
        <v>47</v>
      </c>
      <c r="K1450">
        <v>99213</v>
      </c>
      <c r="O1450">
        <v>1</v>
      </c>
      <c r="P1450">
        <v>169.3</v>
      </c>
      <c r="Q1450">
        <v>125.41</v>
      </c>
      <c r="R1450">
        <v>100.33</v>
      </c>
      <c r="S1450">
        <v>25.08</v>
      </c>
      <c r="T1450" t="s">
        <v>30</v>
      </c>
      <c r="X1450" t="s">
        <v>233</v>
      </c>
      <c r="Y1450" t="s">
        <v>32</v>
      </c>
      <c r="Z1450" t="s">
        <v>39</v>
      </c>
      <c r="AA1450" t="str">
        <f>IFERROR(_xlfn.XLOOKUP($J1450,avoidable_ed_reference!$A$2:$A$13,avoidable_ed_reference!$C$2:$C$13),"Not Classified")</f>
        <v>Not Classified</v>
      </c>
      <c r="AB1450" t="str">
        <f>IFERROR(_xlfn.XLOOKUP($B1450,enrollment!$A$2:$A$801,enrollment!$I$2:$I$801),"")</f>
        <v>KY</v>
      </c>
      <c r="AC1450">
        <f>IFERROR(_xlfn.XLOOKUP($B1450,enrollment!$A$2:$A$801,enrollment!$L$2:$L$801),"")</f>
        <v>54</v>
      </c>
      <c r="AD1450" t="str" cm="1">
        <f t="array" ref="AD1450">_xlfn.IFS(AC1450="","Unknown",AC1450&lt;18,"0-17",AC1450&lt;35,"18-34",AC1450&lt;50,"35-49",AC1450&lt;65,"50-64",TRUE,"65+")</f>
        <v>50-64</v>
      </c>
      <c r="AE1450">
        <f>IFERROR(_xlfn.XLOOKUP($B1450,enrollment!$A$2:$A$801,enrollment!$O$2:$O$801),"")</f>
        <v>9012345678</v>
      </c>
      <c r="AF1450">
        <f>IFERROR(_xlfn.XLOOKUP($AE1450,providers!$B$2:$B$11,providers!$Q$2:$Q$11),"")</f>
        <v>4.3</v>
      </c>
      <c r="AG1450" s="1">
        <f t="shared" si="22"/>
        <v>45292</v>
      </c>
    </row>
    <row r="1451" spans="1:33" x14ac:dyDescent="0.25">
      <c r="A1451" t="s">
        <v>1719</v>
      </c>
      <c r="B1451" t="s">
        <v>1714</v>
      </c>
      <c r="C1451">
        <v>9012345678</v>
      </c>
      <c r="D1451">
        <v>9012345678</v>
      </c>
      <c r="E1451" s="1">
        <v>45534</v>
      </c>
      <c r="F1451" s="1">
        <v>45534</v>
      </c>
      <c r="G1451" s="1">
        <v>45552</v>
      </c>
      <c r="H1451" t="s">
        <v>28</v>
      </c>
      <c r="I1451">
        <v>11</v>
      </c>
      <c r="J1451" t="s">
        <v>38</v>
      </c>
      <c r="K1451">
        <v>99213</v>
      </c>
      <c r="O1451">
        <v>1</v>
      </c>
      <c r="P1451">
        <v>195.76</v>
      </c>
      <c r="Q1451">
        <v>145.01</v>
      </c>
      <c r="R1451">
        <v>116.01</v>
      </c>
      <c r="S1451">
        <v>29</v>
      </c>
      <c r="T1451" t="s">
        <v>30</v>
      </c>
      <c r="X1451" t="s">
        <v>233</v>
      </c>
      <c r="Y1451" t="s">
        <v>32</v>
      </c>
      <c r="Z1451" t="s">
        <v>39</v>
      </c>
      <c r="AA1451" t="str">
        <f>IFERROR(_xlfn.XLOOKUP($J1451,avoidable_ed_reference!$A$2:$A$13,avoidable_ed_reference!$C$2:$C$13),"Not Classified")</f>
        <v>Not Classified</v>
      </c>
      <c r="AB1451" t="str">
        <f>IFERROR(_xlfn.XLOOKUP($B1451,enrollment!$A$2:$A$801,enrollment!$I$2:$I$801),"")</f>
        <v>KY</v>
      </c>
      <c r="AC1451">
        <f>IFERROR(_xlfn.XLOOKUP($B1451,enrollment!$A$2:$A$801,enrollment!$L$2:$L$801),"")</f>
        <v>54</v>
      </c>
      <c r="AD1451" t="str" cm="1">
        <f t="array" ref="AD1451">_xlfn.IFS(AC1451="","Unknown",AC1451&lt;18,"0-17",AC1451&lt;35,"18-34",AC1451&lt;50,"35-49",AC1451&lt;65,"50-64",TRUE,"65+")</f>
        <v>50-64</v>
      </c>
      <c r="AE1451">
        <f>IFERROR(_xlfn.XLOOKUP($B1451,enrollment!$A$2:$A$801,enrollment!$O$2:$O$801),"")</f>
        <v>9012345678</v>
      </c>
      <c r="AF1451">
        <f>IFERROR(_xlfn.XLOOKUP($AE1451,providers!$B$2:$B$11,providers!$Q$2:$Q$11),"")</f>
        <v>4.3</v>
      </c>
      <c r="AG1451" s="1">
        <f t="shared" si="22"/>
        <v>45505</v>
      </c>
    </row>
    <row r="1452" spans="1:33" x14ac:dyDescent="0.25">
      <c r="A1452" t="s">
        <v>1720</v>
      </c>
      <c r="B1452" t="s">
        <v>1714</v>
      </c>
      <c r="C1452">
        <v>3456789012</v>
      </c>
      <c r="D1452">
        <v>3456789012</v>
      </c>
      <c r="E1452" s="1">
        <v>45293</v>
      </c>
      <c r="F1452" s="1">
        <v>45293</v>
      </c>
      <c r="G1452" s="1">
        <v>45315</v>
      </c>
      <c r="H1452" t="s">
        <v>67</v>
      </c>
      <c r="I1452">
        <v>21</v>
      </c>
      <c r="J1452" t="s">
        <v>80</v>
      </c>
      <c r="K1452">
        <v>99223</v>
      </c>
      <c r="O1452">
        <v>1</v>
      </c>
      <c r="P1452">
        <v>28930.38</v>
      </c>
      <c r="Q1452">
        <v>18664.759999999998</v>
      </c>
      <c r="R1452">
        <v>14931.81</v>
      </c>
      <c r="S1452">
        <v>3732.95</v>
      </c>
      <c r="T1452" t="s">
        <v>30</v>
      </c>
      <c r="V1452">
        <v>1</v>
      </c>
      <c r="W1452" s="2" t="s">
        <v>68</v>
      </c>
      <c r="X1452" t="s">
        <v>233</v>
      </c>
      <c r="Y1452" t="s">
        <v>32</v>
      </c>
      <c r="Z1452" t="s">
        <v>69</v>
      </c>
      <c r="AA1452" t="str">
        <f>IFERROR(_xlfn.XLOOKUP($J1452,avoidable_ed_reference!$A$2:$A$13,avoidable_ed_reference!$C$2:$C$13),"Not Classified")</f>
        <v>Non-Avoidable</v>
      </c>
      <c r="AB1452" t="str">
        <f>IFERROR(_xlfn.XLOOKUP($B1452,enrollment!$A$2:$A$801,enrollment!$I$2:$I$801),"")</f>
        <v>KY</v>
      </c>
      <c r="AC1452">
        <f>IFERROR(_xlfn.XLOOKUP($B1452,enrollment!$A$2:$A$801,enrollment!$L$2:$L$801),"")</f>
        <v>54</v>
      </c>
      <c r="AD1452" t="str" cm="1">
        <f t="array" ref="AD1452">_xlfn.IFS(AC1452="","Unknown",AC1452&lt;18,"0-17",AC1452&lt;35,"18-34",AC1452&lt;50,"35-49",AC1452&lt;65,"50-64",TRUE,"65+")</f>
        <v>50-64</v>
      </c>
      <c r="AE1452">
        <f>IFERROR(_xlfn.XLOOKUP($B1452,enrollment!$A$2:$A$801,enrollment!$O$2:$O$801),"")</f>
        <v>9012345678</v>
      </c>
      <c r="AF1452">
        <f>IFERROR(_xlfn.XLOOKUP($AE1452,providers!$B$2:$B$11,providers!$Q$2:$Q$11),"")</f>
        <v>4.3</v>
      </c>
      <c r="AG1452" s="1">
        <f t="shared" si="22"/>
        <v>45292</v>
      </c>
    </row>
    <row r="1453" spans="1:33" x14ac:dyDescent="0.25">
      <c r="A1453" t="s">
        <v>1721</v>
      </c>
      <c r="B1453" t="s">
        <v>1714</v>
      </c>
      <c r="C1453">
        <v>9012345678</v>
      </c>
      <c r="D1453">
        <v>9012345678</v>
      </c>
      <c r="E1453" s="1">
        <v>45518</v>
      </c>
      <c r="F1453" s="1">
        <v>45518</v>
      </c>
      <c r="G1453" s="1">
        <v>45553</v>
      </c>
      <c r="H1453" t="s">
        <v>67</v>
      </c>
      <c r="I1453">
        <v>21</v>
      </c>
      <c r="J1453" t="s">
        <v>99</v>
      </c>
      <c r="K1453">
        <v>99223</v>
      </c>
      <c r="O1453">
        <v>1</v>
      </c>
      <c r="P1453">
        <v>20323.580000000002</v>
      </c>
      <c r="Q1453">
        <v>13111.99</v>
      </c>
      <c r="R1453">
        <v>10489.59</v>
      </c>
      <c r="S1453">
        <v>2622.4</v>
      </c>
      <c r="T1453" t="s">
        <v>30</v>
      </c>
      <c r="V1453">
        <v>1</v>
      </c>
      <c r="W1453" s="2" t="s">
        <v>68</v>
      </c>
      <c r="X1453" t="s">
        <v>233</v>
      </c>
      <c r="Y1453" t="s">
        <v>32</v>
      </c>
      <c r="Z1453" t="s">
        <v>69</v>
      </c>
      <c r="AA1453" t="str">
        <f>IFERROR(_xlfn.XLOOKUP($J1453,avoidable_ed_reference!$A$2:$A$13,avoidable_ed_reference!$C$2:$C$13),"Not Classified")</f>
        <v>Not Classified</v>
      </c>
      <c r="AB1453" t="str">
        <f>IFERROR(_xlfn.XLOOKUP($B1453,enrollment!$A$2:$A$801,enrollment!$I$2:$I$801),"")</f>
        <v>KY</v>
      </c>
      <c r="AC1453">
        <f>IFERROR(_xlfn.XLOOKUP($B1453,enrollment!$A$2:$A$801,enrollment!$L$2:$L$801),"")</f>
        <v>54</v>
      </c>
      <c r="AD1453" t="str" cm="1">
        <f t="array" ref="AD1453">_xlfn.IFS(AC1453="","Unknown",AC1453&lt;18,"0-17",AC1453&lt;35,"18-34",AC1453&lt;50,"35-49",AC1453&lt;65,"50-64",TRUE,"65+")</f>
        <v>50-64</v>
      </c>
      <c r="AE1453">
        <f>IFERROR(_xlfn.XLOOKUP($B1453,enrollment!$A$2:$A$801,enrollment!$O$2:$O$801),"")</f>
        <v>9012345678</v>
      </c>
      <c r="AF1453">
        <f>IFERROR(_xlfn.XLOOKUP($AE1453,providers!$B$2:$B$11,providers!$Q$2:$Q$11),"")</f>
        <v>4.3</v>
      </c>
      <c r="AG1453" s="1">
        <f t="shared" si="22"/>
        <v>45505</v>
      </c>
    </row>
    <row r="1454" spans="1:33" x14ac:dyDescent="0.25">
      <c r="A1454" t="s">
        <v>1722</v>
      </c>
      <c r="B1454" t="s">
        <v>1714</v>
      </c>
      <c r="C1454">
        <v>6789012345</v>
      </c>
      <c r="D1454">
        <v>6789012345</v>
      </c>
      <c r="E1454" s="1">
        <v>45437</v>
      </c>
      <c r="F1454" s="1">
        <v>45437</v>
      </c>
      <c r="G1454" s="1">
        <v>45465</v>
      </c>
      <c r="H1454" t="s">
        <v>59</v>
      </c>
      <c r="J1454" t="s">
        <v>60</v>
      </c>
      <c r="L1454" s="2" t="s">
        <v>61</v>
      </c>
      <c r="M1454" t="s">
        <v>62</v>
      </c>
      <c r="N1454" t="s">
        <v>63</v>
      </c>
      <c r="O1454">
        <v>1</v>
      </c>
      <c r="P1454">
        <v>761.22</v>
      </c>
      <c r="Q1454">
        <v>692.02</v>
      </c>
      <c r="R1454">
        <v>553.62</v>
      </c>
      <c r="S1454">
        <v>138.4</v>
      </c>
      <c r="T1454" t="s">
        <v>30</v>
      </c>
      <c r="X1454" t="s">
        <v>233</v>
      </c>
      <c r="Y1454" t="s">
        <v>32</v>
      </c>
      <c r="Z1454" t="s">
        <v>64</v>
      </c>
      <c r="AA1454" t="str">
        <f>IFERROR(_xlfn.XLOOKUP($J1454,avoidable_ed_reference!$A$2:$A$13,avoidable_ed_reference!$C$2:$C$13),"Not Classified")</f>
        <v>Not Classified</v>
      </c>
      <c r="AB1454" t="str">
        <f>IFERROR(_xlfn.XLOOKUP($B1454,enrollment!$A$2:$A$801,enrollment!$I$2:$I$801),"")</f>
        <v>KY</v>
      </c>
      <c r="AC1454">
        <f>IFERROR(_xlfn.XLOOKUP($B1454,enrollment!$A$2:$A$801,enrollment!$L$2:$L$801),"")</f>
        <v>54</v>
      </c>
      <c r="AD1454" t="str" cm="1">
        <f t="array" ref="AD1454">_xlfn.IFS(AC1454="","Unknown",AC1454&lt;18,"0-17",AC1454&lt;35,"18-34",AC1454&lt;50,"35-49",AC1454&lt;65,"50-64",TRUE,"65+")</f>
        <v>50-64</v>
      </c>
      <c r="AE1454">
        <f>IFERROR(_xlfn.XLOOKUP($B1454,enrollment!$A$2:$A$801,enrollment!$O$2:$O$801),"")</f>
        <v>9012345678</v>
      </c>
      <c r="AF1454">
        <f>IFERROR(_xlfn.XLOOKUP($AE1454,providers!$B$2:$B$11,providers!$Q$2:$Q$11),"")</f>
        <v>4.3</v>
      </c>
      <c r="AG1454" s="1">
        <f t="shared" si="22"/>
        <v>45413</v>
      </c>
    </row>
    <row r="1455" spans="1:33" x14ac:dyDescent="0.25">
      <c r="A1455" t="s">
        <v>1723</v>
      </c>
      <c r="B1455" t="s">
        <v>1724</v>
      </c>
      <c r="C1455">
        <v>2345678901</v>
      </c>
      <c r="D1455">
        <v>2345678901</v>
      </c>
      <c r="E1455" s="1">
        <v>45481</v>
      </c>
      <c r="F1455" s="1">
        <v>45481</v>
      </c>
      <c r="G1455" s="1">
        <v>45497</v>
      </c>
      <c r="H1455" t="s">
        <v>59</v>
      </c>
      <c r="J1455" t="s">
        <v>47</v>
      </c>
      <c r="L1455" s="2" t="s">
        <v>82</v>
      </c>
      <c r="M1455" t="s">
        <v>83</v>
      </c>
      <c r="N1455" t="s">
        <v>84</v>
      </c>
      <c r="O1455">
        <v>1</v>
      </c>
      <c r="P1455">
        <v>1184.8900000000001</v>
      </c>
      <c r="Q1455">
        <v>1077.17</v>
      </c>
      <c r="R1455">
        <v>861.74</v>
      </c>
      <c r="S1455">
        <v>215.43</v>
      </c>
      <c r="T1455" t="s">
        <v>30</v>
      </c>
      <c r="X1455" t="s">
        <v>31</v>
      </c>
      <c r="Y1455" t="s">
        <v>32</v>
      </c>
      <c r="Z1455" t="s">
        <v>64</v>
      </c>
      <c r="AA1455" t="str">
        <f>IFERROR(_xlfn.XLOOKUP($J1455,avoidable_ed_reference!$A$2:$A$13,avoidable_ed_reference!$C$2:$C$13),"Not Classified")</f>
        <v>Not Classified</v>
      </c>
      <c r="AB1455" t="str">
        <f>IFERROR(_xlfn.XLOOKUP($B1455,enrollment!$A$2:$A$801,enrollment!$I$2:$I$801),"")</f>
        <v>OH</v>
      </c>
      <c r="AC1455">
        <f>IFERROR(_xlfn.XLOOKUP($B1455,enrollment!$A$2:$A$801,enrollment!$L$2:$L$801),"")</f>
        <v>70</v>
      </c>
      <c r="AD1455" t="str" cm="1">
        <f t="array" ref="AD1455">_xlfn.IFS(AC1455="","Unknown",AC1455&lt;18,"0-17",AC1455&lt;35,"18-34",AC1455&lt;50,"35-49",AC1455&lt;65,"50-64",TRUE,"65+")</f>
        <v>65+</v>
      </c>
      <c r="AE1455">
        <f>IFERROR(_xlfn.XLOOKUP($B1455,enrollment!$A$2:$A$801,enrollment!$O$2:$O$801),"")</f>
        <v>6789012345</v>
      </c>
      <c r="AF1455">
        <f>IFERROR(_xlfn.XLOOKUP($AE1455,providers!$B$2:$B$11,providers!$Q$2:$Q$11),"")</f>
        <v>4.0999999999999996</v>
      </c>
      <c r="AG1455" s="1">
        <f t="shared" si="22"/>
        <v>45474</v>
      </c>
    </row>
    <row r="1456" spans="1:33" x14ac:dyDescent="0.25">
      <c r="A1456" t="s">
        <v>1725</v>
      </c>
      <c r="B1456" t="s">
        <v>1724</v>
      </c>
      <c r="C1456">
        <v>9012345678</v>
      </c>
      <c r="D1456">
        <v>9012345678</v>
      </c>
      <c r="E1456" s="1">
        <v>45647</v>
      </c>
      <c r="F1456" s="1">
        <v>45647</v>
      </c>
      <c r="G1456" s="1">
        <v>45675</v>
      </c>
      <c r="H1456" t="s">
        <v>67</v>
      </c>
      <c r="I1456">
        <v>21</v>
      </c>
      <c r="J1456" t="s">
        <v>80</v>
      </c>
      <c r="K1456">
        <v>99223</v>
      </c>
      <c r="O1456">
        <v>1</v>
      </c>
      <c r="P1456">
        <v>19767.04</v>
      </c>
      <c r="Q1456">
        <v>12752.93</v>
      </c>
      <c r="R1456">
        <v>10202.34</v>
      </c>
      <c r="S1456">
        <v>2550.59</v>
      </c>
      <c r="T1456" t="s">
        <v>30</v>
      </c>
      <c r="V1456">
        <v>1</v>
      </c>
      <c r="W1456" s="2" t="s">
        <v>68</v>
      </c>
      <c r="X1456" t="s">
        <v>31</v>
      </c>
      <c r="Y1456" t="s">
        <v>32</v>
      </c>
      <c r="Z1456" t="s">
        <v>69</v>
      </c>
      <c r="AA1456" t="str">
        <f>IFERROR(_xlfn.XLOOKUP($J1456,avoidable_ed_reference!$A$2:$A$13,avoidable_ed_reference!$C$2:$C$13),"Not Classified")</f>
        <v>Non-Avoidable</v>
      </c>
      <c r="AB1456" t="str">
        <f>IFERROR(_xlfn.XLOOKUP($B1456,enrollment!$A$2:$A$801,enrollment!$I$2:$I$801),"")</f>
        <v>OH</v>
      </c>
      <c r="AC1456">
        <f>IFERROR(_xlfn.XLOOKUP($B1456,enrollment!$A$2:$A$801,enrollment!$L$2:$L$801),"")</f>
        <v>70</v>
      </c>
      <c r="AD1456" t="str" cm="1">
        <f t="array" ref="AD1456">_xlfn.IFS(AC1456="","Unknown",AC1456&lt;18,"0-17",AC1456&lt;35,"18-34",AC1456&lt;50,"35-49",AC1456&lt;65,"50-64",TRUE,"65+")</f>
        <v>65+</v>
      </c>
      <c r="AE1456">
        <f>IFERROR(_xlfn.XLOOKUP($B1456,enrollment!$A$2:$A$801,enrollment!$O$2:$O$801),"")</f>
        <v>6789012345</v>
      </c>
      <c r="AF1456">
        <f>IFERROR(_xlfn.XLOOKUP($AE1456,providers!$B$2:$B$11,providers!$Q$2:$Q$11),"")</f>
        <v>4.0999999999999996</v>
      </c>
      <c r="AG1456" s="1">
        <f t="shared" si="22"/>
        <v>45627</v>
      </c>
    </row>
    <row r="1457" spans="1:33" x14ac:dyDescent="0.25">
      <c r="A1457" t="s">
        <v>1726</v>
      </c>
      <c r="B1457" t="s">
        <v>1724</v>
      </c>
      <c r="C1457">
        <v>1122334455</v>
      </c>
      <c r="D1457">
        <v>1122334455</v>
      </c>
      <c r="E1457" s="1">
        <v>45579</v>
      </c>
      <c r="F1457" s="1">
        <v>45579</v>
      </c>
      <c r="G1457" s="1">
        <v>45603</v>
      </c>
      <c r="H1457" t="s">
        <v>28</v>
      </c>
      <c r="I1457">
        <v>11</v>
      </c>
      <c r="J1457" t="s">
        <v>47</v>
      </c>
      <c r="K1457">
        <v>99213</v>
      </c>
      <c r="O1457">
        <v>1</v>
      </c>
      <c r="P1457">
        <v>232.16</v>
      </c>
      <c r="Q1457">
        <v>171.97</v>
      </c>
      <c r="R1457">
        <v>137.58000000000001</v>
      </c>
      <c r="S1457">
        <v>34.39</v>
      </c>
      <c r="T1457" t="s">
        <v>545</v>
      </c>
      <c r="X1457" t="s">
        <v>31</v>
      </c>
      <c r="Y1457" t="s">
        <v>32</v>
      </c>
      <c r="Z1457" t="s">
        <v>39</v>
      </c>
      <c r="AA1457" t="str">
        <f>IFERROR(_xlfn.XLOOKUP($J1457,avoidable_ed_reference!$A$2:$A$13,avoidable_ed_reference!$C$2:$C$13),"Not Classified")</f>
        <v>Not Classified</v>
      </c>
      <c r="AB1457" t="str">
        <f>IFERROR(_xlfn.XLOOKUP($B1457,enrollment!$A$2:$A$801,enrollment!$I$2:$I$801),"")</f>
        <v>OH</v>
      </c>
      <c r="AC1457">
        <f>IFERROR(_xlfn.XLOOKUP($B1457,enrollment!$A$2:$A$801,enrollment!$L$2:$L$801),"")</f>
        <v>70</v>
      </c>
      <c r="AD1457" t="str" cm="1">
        <f t="array" ref="AD1457">_xlfn.IFS(AC1457="","Unknown",AC1457&lt;18,"0-17",AC1457&lt;35,"18-34",AC1457&lt;50,"35-49",AC1457&lt;65,"50-64",TRUE,"65+")</f>
        <v>65+</v>
      </c>
      <c r="AE1457">
        <f>IFERROR(_xlfn.XLOOKUP($B1457,enrollment!$A$2:$A$801,enrollment!$O$2:$O$801),"")</f>
        <v>6789012345</v>
      </c>
      <c r="AF1457">
        <f>IFERROR(_xlfn.XLOOKUP($AE1457,providers!$B$2:$B$11,providers!$Q$2:$Q$11),"")</f>
        <v>4.0999999999999996</v>
      </c>
      <c r="AG1457" s="1">
        <f t="shared" si="22"/>
        <v>45566</v>
      </c>
    </row>
    <row r="1458" spans="1:33" x14ac:dyDescent="0.25">
      <c r="A1458" t="s">
        <v>1727</v>
      </c>
      <c r="B1458" t="s">
        <v>1724</v>
      </c>
      <c r="C1458">
        <v>3456789012</v>
      </c>
      <c r="D1458">
        <v>3456789012</v>
      </c>
      <c r="E1458" s="1">
        <v>45601</v>
      </c>
      <c r="F1458" s="1">
        <v>45601</v>
      </c>
      <c r="G1458" s="1">
        <v>45620</v>
      </c>
      <c r="H1458" t="s">
        <v>28</v>
      </c>
      <c r="I1458">
        <v>22</v>
      </c>
      <c r="J1458" t="s">
        <v>29</v>
      </c>
      <c r="K1458">
        <v>90837</v>
      </c>
      <c r="O1458">
        <v>1</v>
      </c>
      <c r="P1458">
        <v>207.9</v>
      </c>
      <c r="Q1458">
        <v>154</v>
      </c>
      <c r="R1458">
        <v>123.2</v>
      </c>
      <c r="S1458">
        <v>30.8</v>
      </c>
      <c r="T1458" t="s">
        <v>30</v>
      </c>
      <c r="X1458" t="s">
        <v>31</v>
      </c>
      <c r="Y1458" t="s">
        <v>32</v>
      </c>
      <c r="Z1458" t="s">
        <v>33</v>
      </c>
      <c r="AA1458" t="str">
        <f>IFERROR(_xlfn.XLOOKUP($J1458,avoidable_ed_reference!$A$2:$A$13,avoidable_ed_reference!$C$2:$C$13),"Not Classified")</f>
        <v>Potentially Avoidable</v>
      </c>
      <c r="AB1458" t="str">
        <f>IFERROR(_xlfn.XLOOKUP($B1458,enrollment!$A$2:$A$801,enrollment!$I$2:$I$801),"")</f>
        <v>OH</v>
      </c>
      <c r="AC1458">
        <f>IFERROR(_xlfn.XLOOKUP($B1458,enrollment!$A$2:$A$801,enrollment!$L$2:$L$801),"")</f>
        <v>70</v>
      </c>
      <c r="AD1458" t="str" cm="1">
        <f t="array" ref="AD1458">_xlfn.IFS(AC1458="","Unknown",AC1458&lt;18,"0-17",AC1458&lt;35,"18-34",AC1458&lt;50,"35-49",AC1458&lt;65,"50-64",TRUE,"65+")</f>
        <v>65+</v>
      </c>
      <c r="AE1458">
        <f>IFERROR(_xlfn.XLOOKUP($B1458,enrollment!$A$2:$A$801,enrollment!$O$2:$O$801),"")</f>
        <v>6789012345</v>
      </c>
      <c r="AF1458">
        <f>IFERROR(_xlfn.XLOOKUP($AE1458,providers!$B$2:$B$11,providers!$Q$2:$Q$11),"")</f>
        <v>4.0999999999999996</v>
      </c>
      <c r="AG1458" s="1">
        <f t="shared" si="22"/>
        <v>45597</v>
      </c>
    </row>
    <row r="1459" spans="1:33" x14ac:dyDescent="0.25">
      <c r="A1459" t="s">
        <v>1728</v>
      </c>
      <c r="B1459" t="s">
        <v>1724</v>
      </c>
      <c r="C1459">
        <v>9012345678</v>
      </c>
      <c r="D1459">
        <v>9012345678</v>
      </c>
      <c r="E1459" s="1">
        <v>45299</v>
      </c>
      <c r="F1459" s="1">
        <v>45299</v>
      </c>
      <c r="G1459" s="1">
        <v>45323</v>
      </c>
      <c r="H1459" t="s">
        <v>28</v>
      </c>
      <c r="I1459">
        <v>22</v>
      </c>
      <c r="J1459" t="s">
        <v>29</v>
      </c>
      <c r="K1459">
        <v>90837</v>
      </c>
      <c r="O1459">
        <v>1</v>
      </c>
      <c r="P1459">
        <v>256.92</v>
      </c>
      <c r="Q1459">
        <v>190.31</v>
      </c>
      <c r="R1459">
        <v>152.25</v>
      </c>
      <c r="S1459">
        <v>38.06</v>
      </c>
      <c r="T1459" t="s">
        <v>30</v>
      </c>
      <c r="X1459" t="s">
        <v>31</v>
      </c>
      <c r="Y1459" t="s">
        <v>32</v>
      </c>
      <c r="Z1459" t="s">
        <v>33</v>
      </c>
      <c r="AA1459" t="str">
        <f>IFERROR(_xlfn.XLOOKUP($J1459,avoidable_ed_reference!$A$2:$A$13,avoidable_ed_reference!$C$2:$C$13),"Not Classified")</f>
        <v>Potentially Avoidable</v>
      </c>
      <c r="AB1459" t="str">
        <f>IFERROR(_xlfn.XLOOKUP($B1459,enrollment!$A$2:$A$801,enrollment!$I$2:$I$801),"")</f>
        <v>OH</v>
      </c>
      <c r="AC1459">
        <f>IFERROR(_xlfn.XLOOKUP($B1459,enrollment!$A$2:$A$801,enrollment!$L$2:$L$801),"")</f>
        <v>70</v>
      </c>
      <c r="AD1459" t="str" cm="1">
        <f t="array" ref="AD1459">_xlfn.IFS(AC1459="","Unknown",AC1459&lt;18,"0-17",AC1459&lt;35,"18-34",AC1459&lt;50,"35-49",AC1459&lt;65,"50-64",TRUE,"65+")</f>
        <v>65+</v>
      </c>
      <c r="AE1459">
        <f>IFERROR(_xlfn.XLOOKUP($B1459,enrollment!$A$2:$A$801,enrollment!$O$2:$O$801),"")</f>
        <v>6789012345</v>
      </c>
      <c r="AF1459">
        <f>IFERROR(_xlfn.XLOOKUP($AE1459,providers!$B$2:$B$11,providers!$Q$2:$Q$11),"")</f>
        <v>4.0999999999999996</v>
      </c>
      <c r="AG1459" s="1">
        <f t="shared" si="22"/>
        <v>45292</v>
      </c>
    </row>
    <row r="1460" spans="1:33" x14ac:dyDescent="0.25">
      <c r="A1460" t="s">
        <v>1729</v>
      </c>
      <c r="B1460" t="s">
        <v>1724</v>
      </c>
      <c r="C1460">
        <v>9012345678</v>
      </c>
      <c r="D1460">
        <v>9012345678</v>
      </c>
      <c r="E1460" s="1">
        <v>45506</v>
      </c>
      <c r="F1460" s="1">
        <v>45506</v>
      </c>
      <c r="G1460" s="1">
        <v>45522</v>
      </c>
      <c r="H1460" t="s">
        <v>28</v>
      </c>
      <c r="I1460">
        <v>23</v>
      </c>
      <c r="J1460" t="s">
        <v>221</v>
      </c>
      <c r="K1460">
        <v>99284</v>
      </c>
      <c r="O1460">
        <v>1</v>
      </c>
      <c r="P1460">
        <v>2202.41</v>
      </c>
      <c r="Q1460">
        <v>1223.56</v>
      </c>
      <c r="R1460">
        <v>978.85</v>
      </c>
      <c r="S1460">
        <v>244.71</v>
      </c>
      <c r="T1460" t="s">
        <v>30</v>
      </c>
      <c r="X1460" t="s">
        <v>31</v>
      </c>
      <c r="Y1460" t="s">
        <v>32</v>
      </c>
      <c r="Z1460" t="s">
        <v>45</v>
      </c>
      <c r="AA1460" t="str">
        <f>IFERROR(_xlfn.XLOOKUP($J1460,avoidable_ed_reference!$A$2:$A$13,avoidable_ed_reference!$C$2:$C$13),"Not Classified")</f>
        <v>Avoidable</v>
      </c>
      <c r="AB1460" t="str">
        <f>IFERROR(_xlfn.XLOOKUP($B1460,enrollment!$A$2:$A$801,enrollment!$I$2:$I$801),"")</f>
        <v>OH</v>
      </c>
      <c r="AC1460">
        <f>IFERROR(_xlfn.XLOOKUP($B1460,enrollment!$A$2:$A$801,enrollment!$L$2:$L$801),"")</f>
        <v>70</v>
      </c>
      <c r="AD1460" t="str" cm="1">
        <f t="array" ref="AD1460">_xlfn.IFS(AC1460="","Unknown",AC1460&lt;18,"0-17",AC1460&lt;35,"18-34",AC1460&lt;50,"35-49",AC1460&lt;65,"50-64",TRUE,"65+")</f>
        <v>65+</v>
      </c>
      <c r="AE1460">
        <f>IFERROR(_xlfn.XLOOKUP($B1460,enrollment!$A$2:$A$801,enrollment!$O$2:$O$801),"")</f>
        <v>6789012345</v>
      </c>
      <c r="AF1460">
        <f>IFERROR(_xlfn.XLOOKUP($AE1460,providers!$B$2:$B$11,providers!$Q$2:$Q$11),"")</f>
        <v>4.0999999999999996</v>
      </c>
      <c r="AG1460" s="1">
        <f t="shared" si="22"/>
        <v>45505</v>
      </c>
    </row>
    <row r="1461" spans="1:33" x14ac:dyDescent="0.25">
      <c r="A1461" t="s">
        <v>1730</v>
      </c>
      <c r="B1461" t="s">
        <v>1724</v>
      </c>
      <c r="C1461">
        <v>7890123456</v>
      </c>
      <c r="D1461">
        <v>7890123456</v>
      </c>
      <c r="E1461" s="1">
        <v>45580</v>
      </c>
      <c r="F1461" s="1">
        <v>45580</v>
      </c>
      <c r="G1461" s="1">
        <v>45608</v>
      </c>
      <c r="H1461" t="s">
        <v>28</v>
      </c>
      <c r="I1461">
        <v>23</v>
      </c>
      <c r="J1461" t="s">
        <v>127</v>
      </c>
      <c r="K1461">
        <v>99284</v>
      </c>
      <c r="O1461">
        <v>1</v>
      </c>
      <c r="P1461">
        <v>2026.85</v>
      </c>
      <c r="Q1461">
        <v>1126.03</v>
      </c>
      <c r="R1461">
        <v>900.82</v>
      </c>
      <c r="S1461">
        <v>225.21</v>
      </c>
      <c r="T1461" t="s">
        <v>30</v>
      </c>
      <c r="X1461" t="s">
        <v>31</v>
      </c>
      <c r="Y1461" t="s">
        <v>32</v>
      </c>
      <c r="Z1461" t="s">
        <v>45</v>
      </c>
      <c r="AA1461" t="str">
        <f>IFERROR(_xlfn.XLOOKUP($J1461,avoidable_ed_reference!$A$2:$A$13,avoidable_ed_reference!$C$2:$C$13),"Not Classified")</f>
        <v>Avoidable</v>
      </c>
      <c r="AB1461" t="str">
        <f>IFERROR(_xlfn.XLOOKUP($B1461,enrollment!$A$2:$A$801,enrollment!$I$2:$I$801),"")</f>
        <v>OH</v>
      </c>
      <c r="AC1461">
        <f>IFERROR(_xlfn.XLOOKUP($B1461,enrollment!$A$2:$A$801,enrollment!$L$2:$L$801),"")</f>
        <v>70</v>
      </c>
      <c r="AD1461" t="str" cm="1">
        <f t="array" ref="AD1461">_xlfn.IFS(AC1461="","Unknown",AC1461&lt;18,"0-17",AC1461&lt;35,"18-34",AC1461&lt;50,"35-49",AC1461&lt;65,"50-64",TRUE,"65+")</f>
        <v>65+</v>
      </c>
      <c r="AE1461">
        <f>IFERROR(_xlfn.XLOOKUP($B1461,enrollment!$A$2:$A$801,enrollment!$O$2:$O$801),"")</f>
        <v>6789012345</v>
      </c>
      <c r="AF1461">
        <f>IFERROR(_xlfn.XLOOKUP($AE1461,providers!$B$2:$B$11,providers!$Q$2:$Q$11),"")</f>
        <v>4.0999999999999996</v>
      </c>
      <c r="AG1461" s="1">
        <f t="shared" si="22"/>
        <v>45566</v>
      </c>
    </row>
    <row r="1462" spans="1:33" x14ac:dyDescent="0.25">
      <c r="A1462" t="s">
        <v>1731</v>
      </c>
      <c r="B1462" t="s">
        <v>1724</v>
      </c>
      <c r="C1462">
        <v>6789012345</v>
      </c>
      <c r="D1462">
        <v>6789012345</v>
      </c>
      <c r="E1462" s="1">
        <v>45651</v>
      </c>
      <c r="F1462" s="1">
        <v>45651</v>
      </c>
      <c r="G1462" s="1">
        <v>45681</v>
      </c>
      <c r="H1462" t="s">
        <v>28</v>
      </c>
      <c r="I1462">
        <v>11</v>
      </c>
      <c r="J1462" t="s">
        <v>38</v>
      </c>
      <c r="K1462">
        <v>99213</v>
      </c>
      <c r="O1462">
        <v>1</v>
      </c>
      <c r="P1462">
        <v>229.18</v>
      </c>
      <c r="Q1462">
        <v>169.76</v>
      </c>
      <c r="R1462">
        <v>135.81</v>
      </c>
      <c r="S1462">
        <v>33.950000000000003</v>
      </c>
      <c r="T1462" t="s">
        <v>30</v>
      </c>
      <c r="X1462" t="s">
        <v>31</v>
      </c>
      <c r="Y1462" t="s">
        <v>32</v>
      </c>
      <c r="Z1462" t="s">
        <v>39</v>
      </c>
      <c r="AA1462" t="str">
        <f>IFERROR(_xlfn.XLOOKUP($J1462,avoidable_ed_reference!$A$2:$A$13,avoidable_ed_reference!$C$2:$C$13),"Not Classified")</f>
        <v>Not Classified</v>
      </c>
      <c r="AB1462" t="str">
        <f>IFERROR(_xlfn.XLOOKUP($B1462,enrollment!$A$2:$A$801,enrollment!$I$2:$I$801),"")</f>
        <v>OH</v>
      </c>
      <c r="AC1462">
        <f>IFERROR(_xlfn.XLOOKUP($B1462,enrollment!$A$2:$A$801,enrollment!$L$2:$L$801),"")</f>
        <v>70</v>
      </c>
      <c r="AD1462" t="str" cm="1">
        <f t="array" ref="AD1462">_xlfn.IFS(AC1462="","Unknown",AC1462&lt;18,"0-17",AC1462&lt;35,"18-34",AC1462&lt;50,"35-49",AC1462&lt;65,"50-64",TRUE,"65+")</f>
        <v>65+</v>
      </c>
      <c r="AE1462">
        <f>IFERROR(_xlfn.XLOOKUP($B1462,enrollment!$A$2:$A$801,enrollment!$O$2:$O$801),"")</f>
        <v>6789012345</v>
      </c>
      <c r="AF1462">
        <f>IFERROR(_xlfn.XLOOKUP($AE1462,providers!$B$2:$B$11,providers!$Q$2:$Q$11),"")</f>
        <v>4.0999999999999996</v>
      </c>
      <c r="AG1462" s="1">
        <f t="shared" si="22"/>
        <v>45627</v>
      </c>
    </row>
    <row r="1463" spans="1:33" x14ac:dyDescent="0.25">
      <c r="A1463" t="s">
        <v>1732</v>
      </c>
      <c r="B1463" t="s">
        <v>1733</v>
      </c>
      <c r="C1463">
        <v>9012345678</v>
      </c>
      <c r="D1463">
        <v>9012345678</v>
      </c>
      <c r="E1463" s="1">
        <v>45328</v>
      </c>
      <c r="F1463" s="1">
        <v>45328</v>
      </c>
      <c r="G1463" s="1">
        <v>45360</v>
      </c>
      <c r="H1463" t="s">
        <v>67</v>
      </c>
      <c r="I1463">
        <v>21</v>
      </c>
      <c r="J1463" t="s">
        <v>99</v>
      </c>
      <c r="K1463">
        <v>99223</v>
      </c>
      <c r="O1463">
        <v>1</v>
      </c>
      <c r="P1463">
        <v>26434.57</v>
      </c>
      <c r="Q1463">
        <v>17054.560000000001</v>
      </c>
      <c r="R1463">
        <v>13643.65</v>
      </c>
      <c r="S1463">
        <v>3410.91</v>
      </c>
      <c r="T1463" t="s">
        <v>30</v>
      </c>
      <c r="V1463">
        <v>1</v>
      </c>
      <c r="W1463" s="2" t="s">
        <v>68</v>
      </c>
      <c r="X1463" t="s">
        <v>31</v>
      </c>
      <c r="Y1463" t="s">
        <v>32</v>
      </c>
      <c r="Z1463" t="s">
        <v>69</v>
      </c>
      <c r="AA1463" t="str">
        <f>IFERROR(_xlfn.XLOOKUP($J1463,avoidable_ed_reference!$A$2:$A$13,avoidable_ed_reference!$C$2:$C$13),"Not Classified")</f>
        <v>Not Classified</v>
      </c>
      <c r="AB1463" t="str">
        <f>IFERROR(_xlfn.XLOOKUP($B1463,enrollment!$A$2:$A$801,enrollment!$I$2:$I$801),"")</f>
        <v>OH</v>
      </c>
      <c r="AC1463">
        <f>IFERROR(_xlfn.XLOOKUP($B1463,enrollment!$A$2:$A$801,enrollment!$L$2:$L$801),"")</f>
        <v>81</v>
      </c>
      <c r="AD1463" t="str" cm="1">
        <f t="array" ref="AD1463">_xlfn.IFS(AC1463="","Unknown",AC1463&lt;18,"0-17",AC1463&lt;35,"18-34",AC1463&lt;50,"35-49",AC1463&lt;65,"50-64",TRUE,"65+")</f>
        <v>65+</v>
      </c>
      <c r="AE1463">
        <f>IFERROR(_xlfn.XLOOKUP($B1463,enrollment!$A$2:$A$801,enrollment!$O$2:$O$801),"")</f>
        <v>2345678901</v>
      </c>
      <c r="AF1463">
        <f>IFERROR(_xlfn.XLOOKUP($AE1463,providers!$B$2:$B$11,providers!$Q$2:$Q$11),"")</f>
        <v>4.2</v>
      </c>
      <c r="AG1463" s="1">
        <f t="shared" si="22"/>
        <v>45323</v>
      </c>
    </row>
    <row r="1464" spans="1:33" x14ac:dyDescent="0.25">
      <c r="A1464" t="s">
        <v>1734</v>
      </c>
      <c r="B1464" t="s">
        <v>1733</v>
      </c>
      <c r="C1464">
        <v>5678901234</v>
      </c>
      <c r="D1464">
        <v>5678901234</v>
      </c>
      <c r="E1464" s="1">
        <v>45579</v>
      </c>
      <c r="F1464" s="1">
        <v>45579</v>
      </c>
      <c r="G1464" s="1">
        <v>45610</v>
      </c>
      <c r="H1464" t="s">
        <v>28</v>
      </c>
      <c r="I1464">
        <v>20</v>
      </c>
      <c r="J1464" t="s">
        <v>35</v>
      </c>
      <c r="K1464">
        <v>99213</v>
      </c>
      <c r="O1464">
        <v>1</v>
      </c>
      <c r="P1464">
        <v>206.66</v>
      </c>
      <c r="Q1464">
        <v>158.97</v>
      </c>
      <c r="R1464">
        <v>127.18</v>
      </c>
      <c r="S1464">
        <v>31.79</v>
      </c>
      <c r="T1464" t="s">
        <v>30</v>
      </c>
      <c r="X1464" t="s">
        <v>31</v>
      </c>
      <c r="Y1464" t="s">
        <v>32</v>
      </c>
      <c r="Z1464" t="s">
        <v>36</v>
      </c>
      <c r="AA1464" t="str">
        <f>IFERROR(_xlfn.XLOOKUP($J1464,avoidable_ed_reference!$A$2:$A$13,avoidable_ed_reference!$C$2:$C$13),"Not Classified")</f>
        <v>Avoidable</v>
      </c>
      <c r="AB1464" t="str">
        <f>IFERROR(_xlfn.XLOOKUP($B1464,enrollment!$A$2:$A$801,enrollment!$I$2:$I$801),"")</f>
        <v>OH</v>
      </c>
      <c r="AC1464">
        <f>IFERROR(_xlfn.XLOOKUP($B1464,enrollment!$A$2:$A$801,enrollment!$L$2:$L$801),"")</f>
        <v>81</v>
      </c>
      <c r="AD1464" t="str" cm="1">
        <f t="array" ref="AD1464">_xlfn.IFS(AC1464="","Unknown",AC1464&lt;18,"0-17",AC1464&lt;35,"18-34",AC1464&lt;50,"35-49",AC1464&lt;65,"50-64",TRUE,"65+")</f>
        <v>65+</v>
      </c>
      <c r="AE1464">
        <f>IFERROR(_xlfn.XLOOKUP($B1464,enrollment!$A$2:$A$801,enrollment!$O$2:$O$801),"")</f>
        <v>2345678901</v>
      </c>
      <c r="AF1464">
        <f>IFERROR(_xlfn.XLOOKUP($AE1464,providers!$B$2:$B$11,providers!$Q$2:$Q$11),"")</f>
        <v>4.2</v>
      </c>
      <c r="AG1464" s="1">
        <f t="shared" si="22"/>
        <v>45566</v>
      </c>
    </row>
    <row r="1465" spans="1:33" x14ac:dyDescent="0.25">
      <c r="A1465" t="s">
        <v>1735</v>
      </c>
      <c r="B1465" t="s">
        <v>1733</v>
      </c>
      <c r="C1465">
        <v>2345678901</v>
      </c>
      <c r="D1465">
        <v>2345678901</v>
      </c>
      <c r="E1465" s="1">
        <v>45568</v>
      </c>
      <c r="F1465" s="1">
        <v>45568</v>
      </c>
      <c r="G1465" s="1">
        <v>45593</v>
      </c>
      <c r="H1465" t="s">
        <v>28</v>
      </c>
      <c r="I1465">
        <v>11</v>
      </c>
      <c r="J1465" t="s">
        <v>38</v>
      </c>
      <c r="K1465">
        <v>99213</v>
      </c>
      <c r="O1465">
        <v>1</v>
      </c>
      <c r="P1465">
        <v>182.72</v>
      </c>
      <c r="Q1465">
        <v>135.35</v>
      </c>
      <c r="R1465">
        <v>108.28</v>
      </c>
      <c r="S1465">
        <v>27.07</v>
      </c>
      <c r="T1465" t="s">
        <v>30</v>
      </c>
      <c r="X1465" t="s">
        <v>31</v>
      </c>
      <c r="Y1465" t="s">
        <v>32</v>
      </c>
      <c r="Z1465" t="s">
        <v>39</v>
      </c>
      <c r="AA1465" t="str">
        <f>IFERROR(_xlfn.XLOOKUP($J1465,avoidable_ed_reference!$A$2:$A$13,avoidable_ed_reference!$C$2:$C$13),"Not Classified")</f>
        <v>Not Classified</v>
      </c>
      <c r="AB1465" t="str">
        <f>IFERROR(_xlfn.XLOOKUP($B1465,enrollment!$A$2:$A$801,enrollment!$I$2:$I$801),"")</f>
        <v>OH</v>
      </c>
      <c r="AC1465">
        <f>IFERROR(_xlfn.XLOOKUP($B1465,enrollment!$A$2:$A$801,enrollment!$L$2:$L$801),"")</f>
        <v>81</v>
      </c>
      <c r="AD1465" t="str" cm="1">
        <f t="array" ref="AD1465">_xlfn.IFS(AC1465="","Unknown",AC1465&lt;18,"0-17",AC1465&lt;35,"18-34",AC1465&lt;50,"35-49",AC1465&lt;65,"50-64",TRUE,"65+")</f>
        <v>65+</v>
      </c>
      <c r="AE1465">
        <f>IFERROR(_xlfn.XLOOKUP($B1465,enrollment!$A$2:$A$801,enrollment!$O$2:$O$801),"")</f>
        <v>2345678901</v>
      </c>
      <c r="AF1465">
        <f>IFERROR(_xlfn.XLOOKUP($AE1465,providers!$B$2:$B$11,providers!$Q$2:$Q$11),"")</f>
        <v>4.2</v>
      </c>
      <c r="AG1465" s="1">
        <f t="shared" si="22"/>
        <v>45566</v>
      </c>
    </row>
    <row r="1466" spans="1:33" x14ac:dyDescent="0.25">
      <c r="A1466" t="s">
        <v>1736</v>
      </c>
      <c r="B1466" t="s">
        <v>1737</v>
      </c>
      <c r="C1466">
        <v>7890123456</v>
      </c>
      <c r="D1466">
        <v>7890123456</v>
      </c>
      <c r="E1466" s="1">
        <v>45323</v>
      </c>
      <c r="F1466" s="1">
        <v>45323</v>
      </c>
      <c r="G1466" s="1">
        <v>45351</v>
      </c>
      <c r="H1466" t="s">
        <v>28</v>
      </c>
      <c r="I1466">
        <v>11</v>
      </c>
      <c r="J1466" t="s">
        <v>47</v>
      </c>
      <c r="K1466">
        <v>99213</v>
      </c>
      <c r="O1466">
        <v>1</v>
      </c>
      <c r="P1466">
        <v>241.2</v>
      </c>
      <c r="Q1466">
        <v>178.67</v>
      </c>
      <c r="R1466">
        <v>142.94</v>
      </c>
      <c r="S1466">
        <v>35.729999999999997</v>
      </c>
      <c r="T1466" t="s">
        <v>30</v>
      </c>
      <c r="X1466" t="s">
        <v>31</v>
      </c>
      <c r="Y1466" t="s">
        <v>32</v>
      </c>
      <c r="Z1466" t="s">
        <v>39</v>
      </c>
      <c r="AA1466" t="str">
        <f>IFERROR(_xlfn.XLOOKUP($J1466,avoidable_ed_reference!$A$2:$A$13,avoidable_ed_reference!$C$2:$C$13),"Not Classified")</f>
        <v>Not Classified</v>
      </c>
      <c r="AB1466" t="str">
        <f>IFERROR(_xlfn.XLOOKUP($B1466,enrollment!$A$2:$A$801,enrollment!$I$2:$I$801),"")</f>
        <v>TN</v>
      </c>
      <c r="AC1466">
        <f>IFERROR(_xlfn.XLOOKUP($B1466,enrollment!$A$2:$A$801,enrollment!$L$2:$L$801),"")</f>
        <v>78</v>
      </c>
      <c r="AD1466" t="str" cm="1">
        <f t="array" ref="AD1466">_xlfn.IFS(AC1466="","Unknown",AC1466&lt;18,"0-17",AC1466&lt;35,"18-34",AC1466&lt;50,"35-49",AC1466&lt;65,"50-64",TRUE,"65+")</f>
        <v>65+</v>
      </c>
      <c r="AE1466">
        <f>IFERROR(_xlfn.XLOOKUP($B1466,enrollment!$A$2:$A$801,enrollment!$O$2:$O$801),"")</f>
        <v>7890123456</v>
      </c>
      <c r="AF1466">
        <f>IFERROR(_xlfn.XLOOKUP($AE1466,providers!$B$2:$B$11,providers!$Q$2:$Q$11),"")</f>
        <v>3.9</v>
      </c>
      <c r="AG1466" s="1">
        <f t="shared" si="22"/>
        <v>45323</v>
      </c>
    </row>
    <row r="1467" spans="1:33" x14ac:dyDescent="0.25">
      <c r="A1467" t="s">
        <v>1738</v>
      </c>
      <c r="B1467" t="s">
        <v>1737</v>
      </c>
      <c r="C1467">
        <v>6789012345</v>
      </c>
      <c r="D1467">
        <v>6789012345</v>
      </c>
      <c r="E1467" s="1">
        <v>45468</v>
      </c>
      <c r="F1467" s="1">
        <v>45468</v>
      </c>
      <c r="G1467" s="1">
        <v>45486</v>
      </c>
      <c r="H1467" t="s">
        <v>59</v>
      </c>
      <c r="J1467" t="s">
        <v>60</v>
      </c>
      <c r="L1467" s="2" t="s">
        <v>106</v>
      </c>
      <c r="M1467" t="s">
        <v>107</v>
      </c>
      <c r="N1467" t="s">
        <v>108</v>
      </c>
      <c r="O1467">
        <v>1</v>
      </c>
      <c r="P1467">
        <v>1311.98</v>
      </c>
      <c r="Q1467">
        <v>1192.71</v>
      </c>
      <c r="R1467">
        <v>954.17</v>
      </c>
      <c r="S1467">
        <v>238.54</v>
      </c>
      <c r="T1467" t="s">
        <v>30</v>
      </c>
      <c r="X1467" t="s">
        <v>31</v>
      </c>
      <c r="Y1467" t="s">
        <v>32</v>
      </c>
      <c r="Z1467" t="s">
        <v>64</v>
      </c>
      <c r="AA1467" t="str">
        <f>IFERROR(_xlfn.XLOOKUP($J1467,avoidable_ed_reference!$A$2:$A$13,avoidable_ed_reference!$C$2:$C$13),"Not Classified")</f>
        <v>Not Classified</v>
      </c>
      <c r="AB1467" t="str">
        <f>IFERROR(_xlfn.XLOOKUP($B1467,enrollment!$A$2:$A$801,enrollment!$I$2:$I$801),"")</f>
        <v>TN</v>
      </c>
      <c r="AC1467">
        <f>IFERROR(_xlfn.XLOOKUP($B1467,enrollment!$A$2:$A$801,enrollment!$L$2:$L$801),"")</f>
        <v>78</v>
      </c>
      <c r="AD1467" t="str" cm="1">
        <f t="array" ref="AD1467">_xlfn.IFS(AC1467="","Unknown",AC1467&lt;18,"0-17",AC1467&lt;35,"18-34",AC1467&lt;50,"35-49",AC1467&lt;65,"50-64",TRUE,"65+")</f>
        <v>65+</v>
      </c>
      <c r="AE1467">
        <f>IFERROR(_xlfn.XLOOKUP($B1467,enrollment!$A$2:$A$801,enrollment!$O$2:$O$801),"")</f>
        <v>7890123456</v>
      </c>
      <c r="AF1467">
        <f>IFERROR(_xlfn.XLOOKUP($AE1467,providers!$B$2:$B$11,providers!$Q$2:$Q$11),"")</f>
        <v>3.9</v>
      </c>
      <c r="AG1467" s="1">
        <f t="shared" si="22"/>
        <v>45444</v>
      </c>
    </row>
    <row r="1468" spans="1:33" x14ac:dyDescent="0.25">
      <c r="A1468" t="s">
        <v>1739</v>
      </c>
      <c r="B1468" t="s">
        <v>1737</v>
      </c>
      <c r="C1468">
        <v>7890123456</v>
      </c>
      <c r="D1468">
        <v>7890123456</v>
      </c>
      <c r="E1468" s="1">
        <v>45630</v>
      </c>
      <c r="F1468" s="1">
        <v>45630</v>
      </c>
      <c r="G1468" s="1">
        <v>45644</v>
      </c>
      <c r="H1468" t="s">
        <v>28</v>
      </c>
      <c r="I1468">
        <v>11</v>
      </c>
      <c r="J1468" t="s">
        <v>47</v>
      </c>
      <c r="K1468">
        <v>99213</v>
      </c>
      <c r="O1468">
        <v>1</v>
      </c>
      <c r="P1468">
        <v>177.4</v>
      </c>
      <c r="Q1468">
        <v>131.41</v>
      </c>
      <c r="R1468">
        <v>105.13</v>
      </c>
      <c r="S1468">
        <v>26.28</v>
      </c>
      <c r="T1468" t="s">
        <v>30</v>
      </c>
      <c r="X1468" t="s">
        <v>31</v>
      </c>
      <c r="Y1468" t="s">
        <v>32</v>
      </c>
      <c r="Z1468" t="s">
        <v>39</v>
      </c>
      <c r="AA1468" t="str">
        <f>IFERROR(_xlfn.XLOOKUP($J1468,avoidable_ed_reference!$A$2:$A$13,avoidable_ed_reference!$C$2:$C$13),"Not Classified")</f>
        <v>Not Classified</v>
      </c>
      <c r="AB1468" t="str">
        <f>IFERROR(_xlfn.XLOOKUP($B1468,enrollment!$A$2:$A$801,enrollment!$I$2:$I$801),"")</f>
        <v>TN</v>
      </c>
      <c r="AC1468">
        <f>IFERROR(_xlfn.XLOOKUP($B1468,enrollment!$A$2:$A$801,enrollment!$L$2:$L$801),"")</f>
        <v>78</v>
      </c>
      <c r="AD1468" t="str" cm="1">
        <f t="array" ref="AD1468">_xlfn.IFS(AC1468="","Unknown",AC1468&lt;18,"0-17",AC1468&lt;35,"18-34",AC1468&lt;50,"35-49",AC1468&lt;65,"50-64",TRUE,"65+")</f>
        <v>65+</v>
      </c>
      <c r="AE1468">
        <f>IFERROR(_xlfn.XLOOKUP($B1468,enrollment!$A$2:$A$801,enrollment!$O$2:$O$801),"")</f>
        <v>7890123456</v>
      </c>
      <c r="AF1468">
        <f>IFERROR(_xlfn.XLOOKUP($AE1468,providers!$B$2:$B$11,providers!$Q$2:$Q$11),"")</f>
        <v>3.9</v>
      </c>
      <c r="AG1468" s="1">
        <f t="shared" si="22"/>
        <v>45627</v>
      </c>
    </row>
    <row r="1469" spans="1:33" x14ac:dyDescent="0.25">
      <c r="A1469" t="s">
        <v>1740</v>
      </c>
      <c r="B1469" t="s">
        <v>1737</v>
      </c>
      <c r="C1469">
        <v>5678901234</v>
      </c>
      <c r="D1469">
        <v>5678901234</v>
      </c>
      <c r="E1469" s="1">
        <v>45564</v>
      </c>
      <c r="F1469" s="1">
        <v>45564</v>
      </c>
      <c r="G1469" s="1">
        <v>45591</v>
      </c>
      <c r="H1469" t="s">
        <v>28</v>
      </c>
      <c r="I1469">
        <v>20</v>
      </c>
      <c r="J1469" t="s">
        <v>35</v>
      </c>
      <c r="K1469">
        <v>99213</v>
      </c>
      <c r="O1469">
        <v>1</v>
      </c>
      <c r="P1469">
        <v>177.32</v>
      </c>
      <c r="Q1469">
        <v>136.4</v>
      </c>
      <c r="R1469">
        <v>109.12</v>
      </c>
      <c r="S1469">
        <v>27.28</v>
      </c>
      <c r="T1469" t="s">
        <v>30</v>
      </c>
      <c r="X1469" t="s">
        <v>31</v>
      </c>
      <c r="Y1469" t="s">
        <v>32</v>
      </c>
      <c r="Z1469" t="s">
        <v>36</v>
      </c>
      <c r="AA1469" t="str">
        <f>IFERROR(_xlfn.XLOOKUP($J1469,avoidable_ed_reference!$A$2:$A$13,avoidable_ed_reference!$C$2:$C$13),"Not Classified")</f>
        <v>Avoidable</v>
      </c>
      <c r="AB1469" t="str">
        <f>IFERROR(_xlfn.XLOOKUP($B1469,enrollment!$A$2:$A$801,enrollment!$I$2:$I$801),"")</f>
        <v>TN</v>
      </c>
      <c r="AC1469">
        <f>IFERROR(_xlfn.XLOOKUP($B1469,enrollment!$A$2:$A$801,enrollment!$L$2:$L$801),"")</f>
        <v>78</v>
      </c>
      <c r="AD1469" t="str" cm="1">
        <f t="array" ref="AD1469">_xlfn.IFS(AC1469="","Unknown",AC1469&lt;18,"0-17",AC1469&lt;35,"18-34",AC1469&lt;50,"35-49",AC1469&lt;65,"50-64",TRUE,"65+")</f>
        <v>65+</v>
      </c>
      <c r="AE1469">
        <f>IFERROR(_xlfn.XLOOKUP($B1469,enrollment!$A$2:$A$801,enrollment!$O$2:$O$801),"")</f>
        <v>7890123456</v>
      </c>
      <c r="AF1469">
        <f>IFERROR(_xlfn.XLOOKUP($AE1469,providers!$B$2:$B$11,providers!$Q$2:$Q$11),"")</f>
        <v>3.9</v>
      </c>
      <c r="AG1469" s="1">
        <f t="shared" si="22"/>
        <v>45536</v>
      </c>
    </row>
    <row r="1470" spans="1:33" x14ac:dyDescent="0.25">
      <c r="A1470" t="s">
        <v>1741</v>
      </c>
      <c r="B1470" t="s">
        <v>1737</v>
      </c>
      <c r="C1470">
        <v>2233445566</v>
      </c>
      <c r="D1470">
        <v>2233445566</v>
      </c>
      <c r="E1470" s="1">
        <v>45571</v>
      </c>
      <c r="F1470" s="1">
        <v>45571</v>
      </c>
      <c r="G1470" s="1">
        <v>45602</v>
      </c>
      <c r="H1470" t="s">
        <v>28</v>
      </c>
      <c r="I1470">
        <v>23</v>
      </c>
      <c r="J1470" t="s">
        <v>93</v>
      </c>
      <c r="K1470">
        <v>99284</v>
      </c>
      <c r="O1470">
        <v>1</v>
      </c>
      <c r="P1470">
        <v>1962.47</v>
      </c>
      <c r="Q1470">
        <v>1090.26</v>
      </c>
      <c r="R1470">
        <v>872.21</v>
      </c>
      <c r="S1470">
        <v>218.05</v>
      </c>
      <c r="T1470" t="s">
        <v>30</v>
      </c>
      <c r="X1470" t="s">
        <v>31</v>
      </c>
      <c r="Y1470" t="s">
        <v>32</v>
      </c>
      <c r="Z1470" t="s">
        <v>45</v>
      </c>
      <c r="AA1470" t="str">
        <f>IFERROR(_xlfn.XLOOKUP($J1470,avoidable_ed_reference!$A$2:$A$13,avoidable_ed_reference!$C$2:$C$13),"Not Classified")</f>
        <v>Avoidable</v>
      </c>
      <c r="AB1470" t="str">
        <f>IFERROR(_xlfn.XLOOKUP($B1470,enrollment!$A$2:$A$801,enrollment!$I$2:$I$801),"")</f>
        <v>TN</v>
      </c>
      <c r="AC1470">
        <f>IFERROR(_xlfn.XLOOKUP($B1470,enrollment!$A$2:$A$801,enrollment!$L$2:$L$801),"")</f>
        <v>78</v>
      </c>
      <c r="AD1470" t="str" cm="1">
        <f t="array" ref="AD1470">_xlfn.IFS(AC1470="","Unknown",AC1470&lt;18,"0-17",AC1470&lt;35,"18-34",AC1470&lt;50,"35-49",AC1470&lt;65,"50-64",TRUE,"65+")</f>
        <v>65+</v>
      </c>
      <c r="AE1470">
        <f>IFERROR(_xlfn.XLOOKUP($B1470,enrollment!$A$2:$A$801,enrollment!$O$2:$O$801),"")</f>
        <v>7890123456</v>
      </c>
      <c r="AF1470">
        <f>IFERROR(_xlfn.XLOOKUP($AE1470,providers!$B$2:$B$11,providers!$Q$2:$Q$11),"")</f>
        <v>3.9</v>
      </c>
      <c r="AG1470" s="1">
        <f t="shared" si="22"/>
        <v>45566</v>
      </c>
    </row>
    <row r="1471" spans="1:33" x14ac:dyDescent="0.25">
      <c r="A1471" t="s">
        <v>1742</v>
      </c>
      <c r="B1471" t="s">
        <v>1737</v>
      </c>
      <c r="C1471">
        <v>3456789012</v>
      </c>
      <c r="D1471">
        <v>3456789012</v>
      </c>
      <c r="E1471" s="1">
        <v>45555</v>
      </c>
      <c r="F1471" s="1">
        <v>45555</v>
      </c>
      <c r="G1471" s="1">
        <v>45577</v>
      </c>
      <c r="H1471" t="s">
        <v>28</v>
      </c>
      <c r="I1471">
        <v>22</v>
      </c>
      <c r="J1471" t="s">
        <v>29</v>
      </c>
      <c r="K1471">
        <v>90837</v>
      </c>
      <c r="O1471">
        <v>1</v>
      </c>
      <c r="P1471">
        <v>230.43</v>
      </c>
      <c r="Q1471">
        <v>170.69</v>
      </c>
      <c r="R1471">
        <v>136.55000000000001</v>
      </c>
      <c r="S1471">
        <v>34.14</v>
      </c>
      <c r="T1471" t="s">
        <v>30</v>
      </c>
      <c r="X1471" t="s">
        <v>31</v>
      </c>
      <c r="Y1471" t="s">
        <v>32</v>
      </c>
      <c r="Z1471" t="s">
        <v>33</v>
      </c>
      <c r="AA1471" t="str">
        <f>IFERROR(_xlfn.XLOOKUP($J1471,avoidable_ed_reference!$A$2:$A$13,avoidable_ed_reference!$C$2:$C$13),"Not Classified")</f>
        <v>Potentially Avoidable</v>
      </c>
      <c r="AB1471" t="str">
        <f>IFERROR(_xlfn.XLOOKUP($B1471,enrollment!$A$2:$A$801,enrollment!$I$2:$I$801),"")</f>
        <v>TN</v>
      </c>
      <c r="AC1471">
        <f>IFERROR(_xlfn.XLOOKUP($B1471,enrollment!$A$2:$A$801,enrollment!$L$2:$L$801),"")</f>
        <v>78</v>
      </c>
      <c r="AD1471" t="str" cm="1">
        <f t="array" ref="AD1471">_xlfn.IFS(AC1471="","Unknown",AC1471&lt;18,"0-17",AC1471&lt;35,"18-34",AC1471&lt;50,"35-49",AC1471&lt;65,"50-64",TRUE,"65+")</f>
        <v>65+</v>
      </c>
      <c r="AE1471">
        <f>IFERROR(_xlfn.XLOOKUP($B1471,enrollment!$A$2:$A$801,enrollment!$O$2:$O$801),"")</f>
        <v>7890123456</v>
      </c>
      <c r="AF1471">
        <f>IFERROR(_xlfn.XLOOKUP($AE1471,providers!$B$2:$B$11,providers!$Q$2:$Q$11),"")</f>
        <v>3.9</v>
      </c>
      <c r="AG1471" s="1">
        <f t="shared" si="22"/>
        <v>45536</v>
      </c>
    </row>
    <row r="1472" spans="1:33" x14ac:dyDescent="0.25">
      <c r="A1472" t="s">
        <v>1743</v>
      </c>
      <c r="B1472" t="s">
        <v>1737</v>
      </c>
      <c r="C1472">
        <v>8901234567</v>
      </c>
      <c r="D1472">
        <v>8901234567</v>
      </c>
      <c r="E1472" s="1">
        <v>45465</v>
      </c>
      <c r="F1472" s="1">
        <v>45465</v>
      </c>
      <c r="G1472" s="1">
        <v>45495</v>
      </c>
      <c r="H1472" t="s">
        <v>28</v>
      </c>
      <c r="I1472">
        <v>23</v>
      </c>
      <c r="J1472" t="s">
        <v>93</v>
      </c>
      <c r="K1472">
        <v>99284</v>
      </c>
      <c r="O1472">
        <v>1</v>
      </c>
      <c r="P1472">
        <v>1942.85</v>
      </c>
      <c r="Q1472">
        <v>1079.3599999999999</v>
      </c>
      <c r="R1472">
        <v>863.49</v>
      </c>
      <c r="S1472">
        <v>215.87</v>
      </c>
      <c r="T1472" t="s">
        <v>30</v>
      </c>
      <c r="X1472" t="s">
        <v>31</v>
      </c>
      <c r="Y1472" t="s">
        <v>32</v>
      </c>
      <c r="Z1472" t="s">
        <v>45</v>
      </c>
      <c r="AA1472" t="str">
        <f>IFERROR(_xlfn.XLOOKUP($J1472,avoidable_ed_reference!$A$2:$A$13,avoidable_ed_reference!$C$2:$C$13),"Not Classified")</f>
        <v>Avoidable</v>
      </c>
      <c r="AB1472" t="str">
        <f>IFERROR(_xlfn.XLOOKUP($B1472,enrollment!$A$2:$A$801,enrollment!$I$2:$I$801),"")</f>
        <v>TN</v>
      </c>
      <c r="AC1472">
        <f>IFERROR(_xlfn.XLOOKUP($B1472,enrollment!$A$2:$A$801,enrollment!$L$2:$L$801),"")</f>
        <v>78</v>
      </c>
      <c r="AD1472" t="str" cm="1">
        <f t="array" ref="AD1472">_xlfn.IFS(AC1472="","Unknown",AC1472&lt;18,"0-17",AC1472&lt;35,"18-34",AC1472&lt;50,"35-49",AC1472&lt;65,"50-64",TRUE,"65+")</f>
        <v>65+</v>
      </c>
      <c r="AE1472">
        <f>IFERROR(_xlfn.XLOOKUP($B1472,enrollment!$A$2:$A$801,enrollment!$O$2:$O$801),"")</f>
        <v>7890123456</v>
      </c>
      <c r="AF1472">
        <f>IFERROR(_xlfn.XLOOKUP($AE1472,providers!$B$2:$B$11,providers!$Q$2:$Q$11),"")</f>
        <v>3.9</v>
      </c>
      <c r="AG1472" s="1">
        <f t="shared" si="22"/>
        <v>45444</v>
      </c>
    </row>
    <row r="1473" spans="1:33" x14ac:dyDescent="0.25">
      <c r="A1473" t="s">
        <v>1744</v>
      </c>
      <c r="B1473" t="s">
        <v>1737</v>
      </c>
      <c r="C1473">
        <v>5678901234</v>
      </c>
      <c r="D1473">
        <v>5678901234</v>
      </c>
      <c r="E1473" s="1">
        <v>45428</v>
      </c>
      <c r="F1473" s="1">
        <v>45428</v>
      </c>
      <c r="G1473" s="1">
        <v>45450</v>
      </c>
      <c r="H1473" t="s">
        <v>28</v>
      </c>
      <c r="I1473">
        <v>20</v>
      </c>
      <c r="J1473" t="s">
        <v>35</v>
      </c>
      <c r="K1473">
        <v>99213</v>
      </c>
      <c r="O1473">
        <v>1</v>
      </c>
      <c r="P1473">
        <v>147.76</v>
      </c>
      <c r="Q1473">
        <v>113.66</v>
      </c>
      <c r="R1473">
        <v>90.93</v>
      </c>
      <c r="S1473">
        <v>22.73</v>
      </c>
      <c r="T1473" t="s">
        <v>30</v>
      </c>
      <c r="X1473" t="s">
        <v>31</v>
      </c>
      <c r="Y1473" t="s">
        <v>32</v>
      </c>
      <c r="Z1473" t="s">
        <v>36</v>
      </c>
      <c r="AA1473" t="str">
        <f>IFERROR(_xlfn.XLOOKUP($J1473,avoidable_ed_reference!$A$2:$A$13,avoidable_ed_reference!$C$2:$C$13),"Not Classified")</f>
        <v>Avoidable</v>
      </c>
      <c r="AB1473" t="str">
        <f>IFERROR(_xlfn.XLOOKUP($B1473,enrollment!$A$2:$A$801,enrollment!$I$2:$I$801),"")</f>
        <v>TN</v>
      </c>
      <c r="AC1473">
        <f>IFERROR(_xlfn.XLOOKUP($B1473,enrollment!$A$2:$A$801,enrollment!$L$2:$L$801),"")</f>
        <v>78</v>
      </c>
      <c r="AD1473" t="str" cm="1">
        <f t="array" ref="AD1473">_xlfn.IFS(AC1473="","Unknown",AC1473&lt;18,"0-17",AC1473&lt;35,"18-34",AC1473&lt;50,"35-49",AC1473&lt;65,"50-64",TRUE,"65+")</f>
        <v>65+</v>
      </c>
      <c r="AE1473">
        <f>IFERROR(_xlfn.XLOOKUP($B1473,enrollment!$A$2:$A$801,enrollment!$O$2:$O$801),"")</f>
        <v>7890123456</v>
      </c>
      <c r="AF1473">
        <f>IFERROR(_xlfn.XLOOKUP($AE1473,providers!$B$2:$B$11,providers!$Q$2:$Q$11),"")</f>
        <v>3.9</v>
      </c>
      <c r="AG1473" s="1">
        <f t="shared" si="22"/>
        <v>45413</v>
      </c>
    </row>
    <row r="1474" spans="1:33" x14ac:dyDescent="0.25">
      <c r="A1474" t="s">
        <v>1745</v>
      </c>
      <c r="B1474" t="s">
        <v>1737</v>
      </c>
      <c r="C1474">
        <v>2345678901</v>
      </c>
      <c r="D1474">
        <v>2345678901</v>
      </c>
      <c r="E1474" s="1">
        <v>45469</v>
      </c>
      <c r="F1474" s="1">
        <v>45469</v>
      </c>
      <c r="G1474" s="1">
        <v>45500</v>
      </c>
      <c r="H1474" t="s">
        <v>28</v>
      </c>
      <c r="I1474">
        <v>23</v>
      </c>
      <c r="J1474" t="s">
        <v>55</v>
      </c>
      <c r="K1474">
        <v>99284</v>
      </c>
      <c r="O1474">
        <v>1</v>
      </c>
      <c r="P1474">
        <v>2267.15</v>
      </c>
      <c r="Q1474">
        <v>1259.53</v>
      </c>
      <c r="R1474">
        <v>1007.62</v>
      </c>
      <c r="S1474">
        <v>251.91</v>
      </c>
      <c r="T1474" t="s">
        <v>30</v>
      </c>
      <c r="X1474" t="s">
        <v>31</v>
      </c>
      <c r="Y1474" t="s">
        <v>32</v>
      </c>
      <c r="Z1474" t="s">
        <v>45</v>
      </c>
      <c r="AA1474" t="str">
        <f>IFERROR(_xlfn.XLOOKUP($J1474,avoidable_ed_reference!$A$2:$A$13,avoidable_ed_reference!$C$2:$C$13),"Not Classified")</f>
        <v>Potentially Avoidable</v>
      </c>
      <c r="AB1474" t="str">
        <f>IFERROR(_xlfn.XLOOKUP($B1474,enrollment!$A$2:$A$801,enrollment!$I$2:$I$801),"")</f>
        <v>TN</v>
      </c>
      <c r="AC1474">
        <f>IFERROR(_xlfn.XLOOKUP($B1474,enrollment!$A$2:$A$801,enrollment!$L$2:$L$801),"")</f>
        <v>78</v>
      </c>
      <c r="AD1474" t="str" cm="1">
        <f t="array" ref="AD1474">_xlfn.IFS(AC1474="","Unknown",AC1474&lt;18,"0-17",AC1474&lt;35,"18-34",AC1474&lt;50,"35-49",AC1474&lt;65,"50-64",TRUE,"65+")</f>
        <v>65+</v>
      </c>
      <c r="AE1474">
        <f>IFERROR(_xlfn.XLOOKUP($B1474,enrollment!$A$2:$A$801,enrollment!$O$2:$O$801),"")</f>
        <v>7890123456</v>
      </c>
      <c r="AF1474">
        <f>IFERROR(_xlfn.XLOOKUP($AE1474,providers!$B$2:$B$11,providers!$Q$2:$Q$11),"")</f>
        <v>3.9</v>
      </c>
      <c r="AG1474" s="1">
        <f t="shared" si="22"/>
        <v>45444</v>
      </c>
    </row>
    <row r="1475" spans="1:33" x14ac:dyDescent="0.25">
      <c r="A1475" t="s">
        <v>1746</v>
      </c>
      <c r="B1475" t="s">
        <v>1747</v>
      </c>
      <c r="C1475">
        <v>2345678901</v>
      </c>
      <c r="D1475">
        <v>2345678901</v>
      </c>
      <c r="E1475" s="1">
        <v>45498</v>
      </c>
      <c r="F1475" s="1">
        <v>45498</v>
      </c>
      <c r="G1475" s="1">
        <v>45533</v>
      </c>
      <c r="H1475" t="s">
        <v>28</v>
      </c>
      <c r="I1475">
        <v>11</v>
      </c>
      <c r="J1475" t="s">
        <v>38</v>
      </c>
      <c r="K1475">
        <v>99213</v>
      </c>
      <c r="O1475">
        <v>1</v>
      </c>
      <c r="P1475">
        <v>213.56</v>
      </c>
      <c r="Q1475">
        <v>158.19</v>
      </c>
      <c r="R1475">
        <v>126.55</v>
      </c>
      <c r="S1475">
        <v>31.64</v>
      </c>
      <c r="T1475" t="s">
        <v>30</v>
      </c>
      <c r="X1475" t="s">
        <v>233</v>
      </c>
      <c r="Y1475" t="s">
        <v>32</v>
      </c>
      <c r="Z1475" t="s">
        <v>39</v>
      </c>
      <c r="AA1475" t="str">
        <f>IFERROR(_xlfn.XLOOKUP($J1475,avoidable_ed_reference!$A$2:$A$13,avoidable_ed_reference!$C$2:$C$13),"Not Classified")</f>
        <v>Not Classified</v>
      </c>
      <c r="AB1475" t="str">
        <f>IFERROR(_xlfn.XLOOKUP($B1475,enrollment!$A$2:$A$801,enrollment!$I$2:$I$801),"")</f>
        <v>OH</v>
      </c>
      <c r="AC1475">
        <f>IFERROR(_xlfn.XLOOKUP($B1475,enrollment!$A$2:$A$801,enrollment!$L$2:$L$801),"")</f>
        <v>48</v>
      </c>
      <c r="AD1475" t="str" cm="1">
        <f t="array" ref="AD1475">_xlfn.IFS(AC1475="","Unknown",AC1475&lt;18,"0-17",AC1475&lt;35,"18-34",AC1475&lt;50,"35-49",AC1475&lt;65,"50-64",TRUE,"65+")</f>
        <v>35-49</v>
      </c>
      <c r="AE1475">
        <f>IFERROR(_xlfn.XLOOKUP($B1475,enrollment!$A$2:$A$801,enrollment!$O$2:$O$801),"")</f>
        <v>2345678901</v>
      </c>
      <c r="AF1475">
        <f>IFERROR(_xlfn.XLOOKUP($AE1475,providers!$B$2:$B$11,providers!$Q$2:$Q$11),"")</f>
        <v>4.2</v>
      </c>
      <c r="AG1475" s="1">
        <f t="shared" ref="AG1475:AG1538" si="23">EOMONTH(E1475,-1)+1</f>
        <v>45474</v>
      </c>
    </row>
    <row r="1476" spans="1:33" x14ac:dyDescent="0.25">
      <c r="A1476" t="s">
        <v>1748</v>
      </c>
      <c r="B1476" t="s">
        <v>1747</v>
      </c>
      <c r="C1476">
        <v>2345678901</v>
      </c>
      <c r="D1476">
        <v>2345678901</v>
      </c>
      <c r="E1476" s="1">
        <v>45382</v>
      </c>
      <c r="F1476" s="1">
        <v>45382</v>
      </c>
      <c r="G1476" s="1">
        <v>45397</v>
      </c>
      <c r="H1476" t="s">
        <v>28</v>
      </c>
      <c r="I1476">
        <v>11</v>
      </c>
      <c r="J1476" t="s">
        <v>35</v>
      </c>
      <c r="K1476">
        <v>99213</v>
      </c>
      <c r="O1476">
        <v>1</v>
      </c>
      <c r="P1476">
        <v>201.53</v>
      </c>
      <c r="Q1476">
        <v>149.28</v>
      </c>
      <c r="R1476">
        <v>119.42</v>
      </c>
      <c r="S1476">
        <v>29.86</v>
      </c>
      <c r="T1476" t="s">
        <v>30</v>
      </c>
      <c r="X1476" t="s">
        <v>233</v>
      </c>
      <c r="Y1476" t="s">
        <v>32</v>
      </c>
      <c r="Z1476" t="s">
        <v>39</v>
      </c>
      <c r="AA1476" t="str">
        <f>IFERROR(_xlfn.XLOOKUP($J1476,avoidable_ed_reference!$A$2:$A$13,avoidable_ed_reference!$C$2:$C$13),"Not Classified")</f>
        <v>Avoidable</v>
      </c>
      <c r="AB1476" t="str">
        <f>IFERROR(_xlfn.XLOOKUP($B1476,enrollment!$A$2:$A$801,enrollment!$I$2:$I$801),"")</f>
        <v>OH</v>
      </c>
      <c r="AC1476">
        <f>IFERROR(_xlfn.XLOOKUP($B1476,enrollment!$A$2:$A$801,enrollment!$L$2:$L$801),"")</f>
        <v>48</v>
      </c>
      <c r="AD1476" t="str" cm="1">
        <f t="array" ref="AD1476">_xlfn.IFS(AC1476="","Unknown",AC1476&lt;18,"0-17",AC1476&lt;35,"18-34",AC1476&lt;50,"35-49",AC1476&lt;65,"50-64",TRUE,"65+")</f>
        <v>35-49</v>
      </c>
      <c r="AE1476">
        <f>IFERROR(_xlfn.XLOOKUP($B1476,enrollment!$A$2:$A$801,enrollment!$O$2:$O$801),"")</f>
        <v>2345678901</v>
      </c>
      <c r="AF1476">
        <f>IFERROR(_xlfn.XLOOKUP($AE1476,providers!$B$2:$B$11,providers!$Q$2:$Q$11),"")</f>
        <v>4.2</v>
      </c>
      <c r="AG1476" s="1">
        <f t="shared" si="23"/>
        <v>45352</v>
      </c>
    </row>
    <row r="1477" spans="1:33" x14ac:dyDescent="0.25">
      <c r="A1477" t="s">
        <v>1749</v>
      </c>
      <c r="B1477" t="s">
        <v>1747</v>
      </c>
      <c r="C1477">
        <v>5678901234</v>
      </c>
      <c r="D1477">
        <v>5678901234</v>
      </c>
      <c r="E1477" s="1">
        <v>45381</v>
      </c>
      <c r="F1477" s="1">
        <v>45381</v>
      </c>
      <c r="G1477" s="1">
        <v>45413</v>
      </c>
      <c r="H1477" t="s">
        <v>28</v>
      </c>
      <c r="I1477">
        <v>20</v>
      </c>
      <c r="J1477" t="s">
        <v>35</v>
      </c>
      <c r="K1477">
        <v>99213</v>
      </c>
      <c r="O1477">
        <v>1</v>
      </c>
      <c r="P1477">
        <v>153.11000000000001</v>
      </c>
      <c r="Q1477">
        <v>117.78</v>
      </c>
      <c r="R1477">
        <v>94.22</v>
      </c>
      <c r="S1477">
        <v>23.56</v>
      </c>
      <c r="T1477" t="s">
        <v>30</v>
      </c>
      <c r="X1477" t="s">
        <v>233</v>
      </c>
      <c r="Y1477" t="s">
        <v>32</v>
      </c>
      <c r="Z1477" t="s">
        <v>36</v>
      </c>
      <c r="AA1477" t="str">
        <f>IFERROR(_xlfn.XLOOKUP($J1477,avoidable_ed_reference!$A$2:$A$13,avoidable_ed_reference!$C$2:$C$13),"Not Classified")</f>
        <v>Avoidable</v>
      </c>
      <c r="AB1477" t="str">
        <f>IFERROR(_xlfn.XLOOKUP($B1477,enrollment!$A$2:$A$801,enrollment!$I$2:$I$801),"")</f>
        <v>OH</v>
      </c>
      <c r="AC1477">
        <f>IFERROR(_xlfn.XLOOKUP($B1477,enrollment!$A$2:$A$801,enrollment!$L$2:$L$801),"")</f>
        <v>48</v>
      </c>
      <c r="AD1477" t="str" cm="1">
        <f t="array" ref="AD1477">_xlfn.IFS(AC1477="","Unknown",AC1477&lt;18,"0-17",AC1477&lt;35,"18-34",AC1477&lt;50,"35-49",AC1477&lt;65,"50-64",TRUE,"65+")</f>
        <v>35-49</v>
      </c>
      <c r="AE1477">
        <f>IFERROR(_xlfn.XLOOKUP($B1477,enrollment!$A$2:$A$801,enrollment!$O$2:$O$801),"")</f>
        <v>2345678901</v>
      </c>
      <c r="AF1477">
        <f>IFERROR(_xlfn.XLOOKUP($AE1477,providers!$B$2:$B$11,providers!$Q$2:$Q$11),"")</f>
        <v>4.2</v>
      </c>
      <c r="AG1477" s="1">
        <f t="shared" si="23"/>
        <v>45352</v>
      </c>
    </row>
    <row r="1478" spans="1:33" x14ac:dyDescent="0.25">
      <c r="A1478" t="s">
        <v>1750</v>
      </c>
      <c r="B1478" t="s">
        <v>1747</v>
      </c>
      <c r="C1478">
        <v>3456789012</v>
      </c>
      <c r="D1478">
        <v>3456789012</v>
      </c>
      <c r="E1478" s="1">
        <v>45336</v>
      </c>
      <c r="F1478" s="1">
        <v>45336</v>
      </c>
      <c r="G1478" s="1">
        <v>45355</v>
      </c>
      <c r="H1478" t="s">
        <v>28</v>
      </c>
      <c r="I1478">
        <v>23</v>
      </c>
      <c r="J1478" t="s">
        <v>42</v>
      </c>
      <c r="K1478">
        <v>99284</v>
      </c>
      <c r="O1478">
        <v>1</v>
      </c>
      <c r="P1478">
        <v>2007.7</v>
      </c>
      <c r="Q1478">
        <v>1115.3900000000001</v>
      </c>
      <c r="R1478">
        <v>892.31</v>
      </c>
      <c r="S1478">
        <v>223.08</v>
      </c>
      <c r="T1478" t="s">
        <v>30</v>
      </c>
      <c r="X1478" t="s">
        <v>233</v>
      </c>
      <c r="Y1478" t="s">
        <v>32</v>
      </c>
      <c r="Z1478" t="s">
        <v>45</v>
      </c>
      <c r="AA1478" t="str">
        <f>IFERROR(_xlfn.XLOOKUP($J1478,avoidable_ed_reference!$A$2:$A$13,avoidable_ed_reference!$C$2:$C$13),"Not Classified")</f>
        <v>Non-Avoidable</v>
      </c>
      <c r="AB1478" t="str">
        <f>IFERROR(_xlfn.XLOOKUP($B1478,enrollment!$A$2:$A$801,enrollment!$I$2:$I$801),"")</f>
        <v>OH</v>
      </c>
      <c r="AC1478">
        <f>IFERROR(_xlfn.XLOOKUP($B1478,enrollment!$A$2:$A$801,enrollment!$L$2:$L$801),"")</f>
        <v>48</v>
      </c>
      <c r="AD1478" t="str" cm="1">
        <f t="array" ref="AD1478">_xlfn.IFS(AC1478="","Unknown",AC1478&lt;18,"0-17",AC1478&lt;35,"18-34",AC1478&lt;50,"35-49",AC1478&lt;65,"50-64",TRUE,"65+")</f>
        <v>35-49</v>
      </c>
      <c r="AE1478">
        <f>IFERROR(_xlfn.XLOOKUP($B1478,enrollment!$A$2:$A$801,enrollment!$O$2:$O$801),"")</f>
        <v>2345678901</v>
      </c>
      <c r="AF1478">
        <f>IFERROR(_xlfn.XLOOKUP($AE1478,providers!$B$2:$B$11,providers!$Q$2:$Q$11),"")</f>
        <v>4.2</v>
      </c>
      <c r="AG1478" s="1">
        <f t="shared" si="23"/>
        <v>45323</v>
      </c>
    </row>
    <row r="1479" spans="1:33" x14ac:dyDescent="0.25">
      <c r="A1479" t="s">
        <v>1751</v>
      </c>
      <c r="B1479" t="s">
        <v>1747</v>
      </c>
      <c r="C1479">
        <v>3456789012</v>
      </c>
      <c r="D1479">
        <v>3456789012</v>
      </c>
      <c r="E1479" s="1">
        <v>45533</v>
      </c>
      <c r="F1479" s="1">
        <v>45533</v>
      </c>
      <c r="G1479" s="1">
        <v>45547</v>
      </c>
      <c r="H1479" t="s">
        <v>28</v>
      </c>
      <c r="I1479">
        <v>22</v>
      </c>
      <c r="J1479" t="s">
        <v>29</v>
      </c>
      <c r="K1479">
        <v>90837</v>
      </c>
      <c r="O1479">
        <v>1</v>
      </c>
      <c r="P1479">
        <v>224.25</v>
      </c>
      <c r="Q1479">
        <v>166.11</v>
      </c>
      <c r="R1479">
        <v>132.88999999999999</v>
      </c>
      <c r="S1479">
        <v>33.22</v>
      </c>
      <c r="T1479" t="s">
        <v>30</v>
      </c>
      <c r="X1479" t="s">
        <v>233</v>
      </c>
      <c r="Y1479" t="s">
        <v>32</v>
      </c>
      <c r="Z1479" t="s">
        <v>33</v>
      </c>
      <c r="AA1479" t="str">
        <f>IFERROR(_xlfn.XLOOKUP($J1479,avoidable_ed_reference!$A$2:$A$13,avoidable_ed_reference!$C$2:$C$13),"Not Classified")</f>
        <v>Potentially Avoidable</v>
      </c>
      <c r="AB1479" t="str">
        <f>IFERROR(_xlfn.XLOOKUP($B1479,enrollment!$A$2:$A$801,enrollment!$I$2:$I$801),"")</f>
        <v>OH</v>
      </c>
      <c r="AC1479">
        <f>IFERROR(_xlfn.XLOOKUP($B1479,enrollment!$A$2:$A$801,enrollment!$L$2:$L$801),"")</f>
        <v>48</v>
      </c>
      <c r="AD1479" t="str" cm="1">
        <f t="array" ref="AD1479">_xlfn.IFS(AC1479="","Unknown",AC1479&lt;18,"0-17",AC1479&lt;35,"18-34",AC1479&lt;50,"35-49",AC1479&lt;65,"50-64",TRUE,"65+")</f>
        <v>35-49</v>
      </c>
      <c r="AE1479">
        <f>IFERROR(_xlfn.XLOOKUP($B1479,enrollment!$A$2:$A$801,enrollment!$O$2:$O$801),"")</f>
        <v>2345678901</v>
      </c>
      <c r="AF1479">
        <f>IFERROR(_xlfn.XLOOKUP($AE1479,providers!$B$2:$B$11,providers!$Q$2:$Q$11),"")</f>
        <v>4.2</v>
      </c>
      <c r="AG1479" s="1">
        <f t="shared" si="23"/>
        <v>45505</v>
      </c>
    </row>
    <row r="1480" spans="1:33" x14ac:dyDescent="0.25">
      <c r="A1480" t="s">
        <v>1752</v>
      </c>
      <c r="B1480" t="s">
        <v>1747</v>
      </c>
      <c r="C1480">
        <v>2345678901</v>
      </c>
      <c r="D1480">
        <v>2345678901</v>
      </c>
      <c r="E1480" s="1">
        <v>45458</v>
      </c>
      <c r="F1480" s="1">
        <v>45458</v>
      </c>
      <c r="G1480" s="1">
        <v>45478</v>
      </c>
      <c r="H1480" t="s">
        <v>28</v>
      </c>
      <c r="I1480">
        <v>11</v>
      </c>
      <c r="J1480" t="s">
        <v>38</v>
      </c>
      <c r="K1480">
        <v>99213</v>
      </c>
      <c r="O1480">
        <v>1</v>
      </c>
      <c r="P1480">
        <v>236.9</v>
      </c>
      <c r="Q1480">
        <v>175.48</v>
      </c>
      <c r="R1480">
        <v>140.38</v>
      </c>
      <c r="S1480">
        <v>35.1</v>
      </c>
      <c r="T1480" t="s">
        <v>30</v>
      </c>
      <c r="X1480" t="s">
        <v>233</v>
      </c>
      <c r="Y1480" t="s">
        <v>32</v>
      </c>
      <c r="Z1480" t="s">
        <v>39</v>
      </c>
      <c r="AA1480" t="str">
        <f>IFERROR(_xlfn.XLOOKUP($J1480,avoidable_ed_reference!$A$2:$A$13,avoidable_ed_reference!$C$2:$C$13),"Not Classified")</f>
        <v>Not Classified</v>
      </c>
      <c r="AB1480" t="str">
        <f>IFERROR(_xlfn.XLOOKUP($B1480,enrollment!$A$2:$A$801,enrollment!$I$2:$I$801),"")</f>
        <v>OH</v>
      </c>
      <c r="AC1480">
        <f>IFERROR(_xlfn.XLOOKUP($B1480,enrollment!$A$2:$A$801,enrollment!$L$2:$L$801),"")</f>
        <v>48</v>
      </c>
      <c r="AD1480" t="str" cm="1">
        <f t="array" ref="AD1480">_xlfn.IFS(AC1480="","Unknown",AC1480&lt;18,"0-17",AC1480&lt;35,"18-34",AC1480&lt;50,"35-49",AC1480&lt;65,"50-64",TRUE,"65+")</f>
        <v>35-49</v>
      </c>
      <c r="AE1480">
        <f>IFERROR(_xlfn.XLOOKUP($B1480,enrollment!$A$2:$A$801,enrollment!$O$2:$O$801),"")</f>
        <v>2345678901</v>
      </c>
      <c r="AF1480">
        <f>IFERROR(_xlfn.XLOOKUP($AE1480,providers!$B$2:$B$11,providers!$Q$2:$Q$11),"")</f>
        <v>4.2</v>
      </c>
      <c r="AG1480" s="1">
        <f t="shared" si="23"/>
        <v>45444</v>
      </c>
    </row>
    <row r="1481" spans="1:33" x14ac:dyDescent="0.25">
      <c r="A1481" t="s">
        <v>1753</v>
      </c>
      <c r="B1481" t="s">
        <v>1754</v>
      </c>
      <c r="C1481">
        <v>3456789012</v>
      </c>
      <c r="D1481">
        <v>3456789012</v>
      </c>
      <c r="E1481" s="1">
        <v>45544</v>
      </c>
      <c r="F1481" s="1">
        <v>45544</v>
      </c>
      <c r="G1481" s="1">
        <v>45575</v>
      </c>
      <c r="H1481" t="s">
        <v>28</v>
      </c>
      <c r="I1481">
        <v>11</v>
      </c>
      <c r="J1481" t="s">
        <v>38</v>
      </c>
      <c r="K1481">
        <v>99213</v>
      </c>
      <c r="O1481">
        <v>1</v>
      </c>
      <c r="P1481">
        <v>176.11</v>
      </c>
      <c r="Q1481">
        <v>130.44999999999999</v>
      </c>
      <c r="R1481">
        <v>104.36</v>
      </c>
      <c r="S1481">
        <v>26.09</v>
      </c>
      <c r="T1481" t="s">
        <v>30</v>
      </c>
      <c r="X1481" t="s">
        <v>43</v>
      </c>
      <c r="Y1481" t="s">
        <v>44</v>
      </c>
      <c r="Z1481" t="s">
        <v>39</v>
      </c>
      <c r="AA1481" t="str">
        <f>IFERROR(_xlfn.XLOOKUP($J1481,avoidable_ed_reference!$A$2:$A$13,avoidable_ed_reference!$C$2:$C$13),"Not Classified")</f>
        <v>Not Classified</v>
      </c>
      <c r="AB1481" t="str">
        <f>IFERROR(_xlfn.XLOOKUP($B1481,enrollment!$A$2:$A$801,enrollment!$I$2:$I$801),"")</f>
        <v>KY</v>
      </c>
      <c r="AC1481">
        <f>IFERROR(_xlfn.XLOOKUP($B1481,enrollment!$A$2:$A$801,enrollment!$L$2:$L$801),"")</f>
        <v>53</v>
      </c>
      <c r="AD1481" t="str" cm="1">
        <f t="array" ref="AD1481">_xlfn.IFS(AC1481="","Unknown",AC1481&lt;18,"0-17",AC1481&lt;35,"18-34",AC1481&lt;50,"35-49",AC1481&lt;65,"50-64",TRUE,"65+")</f>
        <v>50-64</v>
      </c>
      <c r="AE1481">
        <f>IFERROR(_xlfn.XLOOKUP($B1481,enrollment!$A$2:$A$801,enrollment!$O$2:$O$801),"")</f>
        <v>3456789012</v>
      </c>
      <c r="AF1481">
        <f>IFERROR(_xlfn.XLOOKUP($AE1481,providers!$B$2:$B$11,providers!$Q$2:$Q$11),"")</f>
        <v>4</v>
      </c>
      <c r="AG1481" s="1">
        <f t="shared" si="23"/>
        <v>45536</v>
      </c>
    </row>
    <row r="1482" spans="1:33" x14ac:dyDescent="0.25">
      <c r="A1482" t="s">
        <v>1755</v>
      </c>
      <c r="B1482" t="s">
        <v>1754</v>
      </c>
      <c r="C1482">
        <v>7890123456</v>
      </c>
      <c r="D1482">
        <v>7890123456</v>
      </c>
      <c r="E1482" s="1">
        <v>45336</v>
      </c>
      <c r="F1482" s="1">
        <v>45336</v>
      </c>
      <c r="G1482" s="1">
        <v>45363</v>
      </c>
      <c r="H1482" t="s">
        <v>28</v>
      </c>
      <c r="I1482">
        <v>22</v>
      </c>
      <c r="J1482" t="s">
        <v>29</v>
      </c>
      <c r="K1482">
        <v>90837</v>
      </c>
      <c r="O1482">
        <v>1</v>
      </c>
      <c r="P1482">
        <v>207.63</v>
      </c>
      <c r="Q1482">
        <v>153.80000000000001</v>
      </c>
      <c r="R1482">
        <v>123.04</v>
      </c>
      <c r="S1482">
        <v>30.76</v>
      </c>
      <c r="T1482" t="s">
        <v>30</v>
      </c>
      <c r="X1482" t="s">
        <v>43</v>
      </c>
      <c r="Y1482" t="s">
        <v>44</v>
      </c>
      <c r="Z1482" t="s">
        <v>33</v>
      </c>
      <c r="AA1482" t="str">
        <f>IFERROR(_xlfn.XLOOKUP($J1482,avoidable_ed_reference!$A$2:$A$13,avoidable_ed_reference!$C$2:$C$13),"Not Classified")</f>
        <v>Potentially Avoidable</v>
      </c>
      <c r="AB1482" t="str">
        <f>IFERROR(_xlfn.XLOOKUP($B1482,enrollment!$A$2:$A$801,enrollment!$I$2:$I$801),"")</f>
        <v>KY</v>
      </c>
      <c r="AC1482">
        <f>IFERROR(_xlfn.XLOOKUP($B1482,enrollment!$A$2:$A$801,enrollment!$L$2:$L$801),"")</f>
        <v>53</v>
      </c>
      <c r="AD1482" t="str" cm="1">
        <f t="array" ref="AD1482">_xlfn.IFS(AC1482="","Unknown",AC1482&lt;18,"0-17",AC1482&lt;35,"18-34",AC1482&lt;50,"35-49",AC1482&lt;65,"50-64",TRUE,"65+")</f>
        <v>50-64</v>
      </c>
      <c r="AE1482">
        <f>IFERROR(_xlfn.XLOOKUP($B1482,enrollment!$A$2:$A$801,enrollment!$O$2:$O$801),"")</f>
        <v>3456789012</v>
      </c>
      <c r="AF1482">
        <f>IFERROR(_xlfn.XLOOKUP($AE1482,providers!$B$2:$B$11,providers!$Q$2:$Q$11),"")</f>
        <v>4</v>
      </c>
      <c r="AG1482" s="1">
        <f t="shared" si="23"/>
        <v>45323</v>
      </c>
    </row>
    <row r="1483" spans="1:33" x14ac:dyDescent="0.25">
      <c r="A1483" t="s">
        <v>1756</v>
      </c>
      <c r="B1483" t="s">
        <v>1754</v>
      </c>
      <c r="C1483">
        <v>3456789012</v>
      </c>
      <c r="D1483">
        <v>3456789012</v>
      </c>
      <c r="E1483" s="1">
        <v>45635</v>
      </c>
      <c r="F1483" s="1">
        <v>45635</v>
      </c>
      <c r="G1483" s="1">
        <v>45669</v>
      </c>
      <c r="H1483" t="s">
        <v>67</v>
      </c>
      <c r="I1483">
        <v>21</v>
      </c>
      <c r="J1483" t="s">
        <v>99</v>
      </c>
      <c r="K1483">
        <v>99223</v>
      </c>
      <c r="O1483">
        <v>1</v>
      </c>
      <c r="P1483">
        <v>33153.910000000003</v>
      </c>
      <c r="Q1483">
        <v>21389.62</v>
      </c>
      <c r="R1483">
        <v>17111.7</v>
      </c>
      <c r="S1483">
        <v>4277.92</v>
      </c>
      <c r="T1483" t="s">
        <v>30</v>
      </c>
      <c r="V1483">
        <v>1</v>
      </c>
      <c r="W1483" s="2" t="s">
        <v>68</v>
      </c>
      <c r="X1483" t="s">
        <v>43</v>
      </c>
      <c r="Y1483" t="s">
        <v>44</v>
      </c>
      <c r="Z1483" t="s">
        <v>69</v>
      </c>
      <c r="AA1483" t="str">
        <f>IFERROR(_xlfn.XLOOKUP($J1483,avoidable_ed_reference!$A$2:$A$13,avoidable_ed_reference!$C$2:$C$13),"Not Classified")</f>
        <v>Not Classified</v>
      </c>
      <c r="AB1483" t="str">
        <f>IFERROR(_xlfn.XLOOKUP($B1483,enrollment!$A$2:$A$801,enrollment!$I$2:$I$801),"")</f>
        <v>KY</v>
      </c>
      <c r="AC1483">
        <f>IFERROR(_xlfn.XLOOKUP($B1483,enrollment!$A$2:$A$801,enrollment!$L$2:$L$801),"")</f>
        <v>53</v>
      </c>
      <c r="AD1483" t="str" cm="1">
        <f t="array" ref="AD1483">_xlfn.IFS(AC1483="","Unknown",AC1483&lt;18,"0-17",AC1483&lt;35,"18-34",AC1483&lt;50,"35-49",AC1483&lt;65,"50-64",TRUE,"65+")</f>
        <v>50-64</v>
      </c>
      <c r="AE1483">
        <f>IFERROR(_xlfn.XLOOKUP($B1483,enrollment!$A$2:$A$801,enrollment!$O$2:$O$801),"")</f>
        <v>3456789012</v>
      </c>
      <c r="AF1483">
        <f>IFERROR(_xlfn.XLOOKUP($AE1483,providers!$B$2:$B$11,providers!$Q$2:$Q$11),"")</f>
        <v>4</v>
      </c>
      <c r="AG1483" s="1">
        <f t="shared" si="23"/>
        <v>45627</v>
      </c>
    </row>
    <row r="1484" spans="1:33" x14ac:dyDescent="0.25">
      <c r="A1484" t="s">
        <v>1757</v>
      </c>
      <c r="B1484" t="s">
        <v>1754</v>
      </c>
      <c r="C1484">
        <v>3456789012</v>
      </c>
      <c r="D1484">
        <v>3456789012</v>
      </c>
      <c r="E1484" s="1">
        <v>45485</v>
      </c>
      <c r="F1484" s="1">
        <v>45485</v>
      </c>
      <c r="G1484" s="1">
        <v>45515</v>
      </c>
      <c r="H1484" t="s">
        <v>28</v>
      </c>
      <c r="I1484">
        <v>11</v>
      </c>
      <c r="J1484" t="s">
        <v>38</v>
      </c>
      <c r="K1484">
        <v>99213</v>
      </c>
      <c r="O1484">
        <v>1</v>
      </c>
      <c r="P1484">
        <v>227.89</v>
      </c>
      <c r="Q1484">
        <v>168.81</v>
      </c>
      <c r="R1484">
        <v>135.05000000000001</v>
      </c>
      <c r="S1484">
        <v>33.76</v>
      </c>
      <c r="T1484" t="s">
        <v>30</v>
      </c>
      <c r="X1484" t="s">
        <v>43</v>
      </c>
      <c r="Y1484" t="s">
        <v>44</v>
      </c>
      <c r="Z1484" t="s">
        <v>39</v>
      </c>
      <c r="AA1484" t="str">
        <f>IFERROR(_xlfn.XLOOKUP($J1484,avoidable_ed_reference!$A$2:$A$13,avoidable_ed_reference!$C$2:$C$13),"Not Classified")</f>
        <v>Not Classified</v>
      </c>
      <c r="AB1484" t="str">
        <f>IFERROR(_xlfn.XLOOKUP($B1484,enrollment!$A$2:$A$801,enrollment!$I$2:$I$801),"")</f>
        <v>KY</v>
      </c>
      <c r="AC1484">
        <f>IFERROR(_xlfn.XLOOKUP($B1484,enrollment!$A$2:$A$801,enrollment!$L$2:$L$801),"")</f>
        <v>53</v>
      </c>
      <c r="AD1484" t="str" cm="1">
        <f t="array" ref="AD1484">_xlfn.IFS(AC1484="","Unknown",AC1484&lt;18,"0-17",AC1484&lt;35,"18-34",AC1484&lt;50,"35-49",AC1484&lt;65,"50-64",TRUE,"65+")</f>
        <v>50-64</v>
      </c>
      <c r="AE1484">
        <f>IFERROR(_xlfn.XLOOKUP($B1484,enrollment!$A$2:$A$801,enrollment!$O$2:$O$801),"")</f>
        <v>3456789012</v>
      </c>
      <c r="AF1484">
        <f>IFERROR(_xlfn.XLOOKUP($AE1484,providers!$B$2:$B$11,providers!$Q$2:$Q$11),"")</f>
        <v>4</v>
      </c>
      <c r="AG1484" s="1">
        <f t="shared" si="23"/>
        <v>45474</v>
      </c>
    </row>
    <row r="1485" spans="1:33" x14ac:dyDescent="0.25">
      <c r="A1485" t="s">
        <v>1758</v>
      </c>
      <c r="B1485" t="s">
        <v>1754</v>
      </c>
      <c r="C1485">
        <v>9012345678</v>
      </c>
      <c r="D1485">
        <v>9012345678</v>
      </c>
      <c r="E1485" s="1">
        <v>45387</v>
      </c>
      <c r="F1485" s="1">
        <v>45387</v>
      </c>
      <c r="G1485" s="1">
        <v>45421</v>
      </c>
      <c r="H1485" t="s">
        <v>28</v>
      </c>
      <c r="I1485">
        <v>23</v>
      </c>
      <c r="J1485" t="s">
        <v>42</v>
      </c>
      <c r="K1485">
        <v>99284</v>
      </c>
      <c r="O1485">
        <v>1</v>
      </c>
      <c r="P1485">
        <v>1657.39</v>
      </c>
      <c r="Q1485">
        <v>920.77</v>
      </c>
      <c r="R1485">
        <v>736.62</v>
      </c>
      <c r="S1485">
        <v>184.15</v>
      </c>
      <c r="T1485" t="s">
        <v>30</v>
      </c>
      <c r="X1485" t="s">
        <v>43</v>
      </c>
      <c r="Y1485" t="s">
        <v>44</v>
      </c>
      <c r="Z1485" t="s">
        <v>45</v>
      </c>
      <c r="AA1485" t="str">
        <f>IFERROR(_xlfn.XLOOKUP($J1485,avoidable_ed_reference!$A$2:$A$13,avoidable_ed_reference!$C$2:$C$13),"Not Classified")</f>
        <v>Non-Avoidable</v>
      </c>
      <c r="AB1485" t="str">
        <f>IFERROR(_xlfn.XLOOKUP($B1485,enrollment!$A$2:$A$801,enrollment!$I$2:$I$801),"")</f>
        <v>KY</v>
      </c>
      <c r="AC1485">
        <f>IFERROR(_xlfn.XLOOKUP($B1485,enrollment!$A$2:$A$801,enrollment!$L$2:$L$801),"")</f>
        <v>53</v>
      </c>
      <c r="AD1485" t="str" cm="1">
        <f t="array" ref="AD1485">_xlfn.IFS(AC1485="","Unknown",AC1485&lt;18,"0-17",AC1485&lt;35,"18-34",AC1485&lt;50,"35-49",AC1485&lt;65,"50-64",TRUE,"65+")</f>
        <v>50-64</v>
      </c>
      <c r="AE1485">
        <f>IFERROR(_xlfn.XLOOKUP($B1485,enrollment!$A$2:$A$801,enrollment!$O$2:$O$801),"")</f>
        <v>3456789012</v>
      </c>
      <c r="AF1485">
        <f>IFERROR(_xlfn.XLOOKUP($AE1485,providers!$B$2:$B$11,providers!$Q$2:$Q$11),"")</f>
        <v>4</v>
      </c>
      <c r="AG1485" s="1">
        <f t="shared" si="23"/>
        <v>45383</v>
      </c>
    </row>
    <row r="1486" spans="1:33" x14ac:dyDescent="0.25">
      <c r="A1486" t="s">
        <v>1759</v>
      </c>
      <c r="B1486" t="s">
        <v>1754</v>
      </c>
      <c r="C1486">
        <v>2345678901</v>
      </c>
      <c r="D1486">
        <v>2345678901</v>
      </c>
      <c r="E1486" s="1">
        <v>45523</v>
      </c>
      <c r="F1486" s="1">
        <v>45523</v>
      </c>
      <c r="G1486" s="1">
        <v>45541</v>
      </c>
      <c r="H1486" t="s">
        <v>28</v>
      </c>
      <c r="I1486">
        <v>23</v>
      </c>
      <c r="J1486" t="s">
        <v>221</v>
      </c>
      <c r="K1486">
        <v>99284</v>
      </c>
      <c r="O1486">
        <v>1</v>
      </c>
      <c r="P1486">
        <v>2342.25</v>
      </c>
      <c r="Q1486">
        <v>1301.25</v>
      </c>
      <c r="R1486">
        <v>1041</v>
      </c>
      <c r="S1486">
        <v>260.25</v>
      </c>
      <c r="T1486" t="s">
        <v>30</v>
      </c>
      <c r="X1486" t="s">
        <v>43</v>
      </c>
      <c r="Y1486" t="s">
        <v>44</v>
      </c>
      <c r="Z1486" t="s">
        <v>45</v>
      </c>
      <c r="AA1486" t="str">
        <f>IFERROR(_xlfn.XLOOKUP($J1486,avoidable_ed_reference!$A$2:$A$13,avoidable_ed_reference!$C$2:$C$13),"Not Classified")</f>
        <v>Avoidable</v>
      </c>
      <c r="AB1486" t="str">
        <f>IFERROR(_xlfn.XLOOKUP($B1486,enrollment!$A$2:$A$801,enrollment!$I$2:$I$801),"")</f>
        <v>KY</v>
      </c>
      <c r="AC1486">
        <f>IFERROR(_xlfn.XLOOKUP($B1486,enrollment!$A$2:$A$801,enrollment!$L$2:$L$801),"")</f>
        <v>53</v>
      </c>
      <c r="AD1486" t="str" cm="1">
        <f t="array" ref="AD1486">_xlfn.IFS(AC1486="","Unknown",AC1486&lt;18,"0-17",AC1486&lt;35,"18-34",AC1486&lt;50,"35-49",AC1486&lt;65,"50-64",TRUE,"65+")</f>
        <v>50-64</v>
      </c>
      <c r="AE1486">
        <f>IFERROR(_xlfn.XLOOKUP($B1486,enrollment!$A$2:$A$801,enrollment!$O$2:$O$801),"")</f>
        <v>3456789012</v>
      </c>
      <c r="AF1486">
        <f>IFERROR(_xlfn.XLOOKUP($AE1486,providers!$B$2:$B$11,providers!$Q$2:$Q$11),"")</f>
        <v>4</v>
      </c>
      <c r="AG1486" s="1">
        <f t="shared" si="23"/>
        <v>45505</v>
      </c>
    </row>
    <row r="1487" spans="1:33" x14ac:dyDescent="0.25">
      <c r="A1487" t="s">
        <v>1760</v>
      </c>
      <c r="B1487" t="s">
        <v>1754</v>
      </c>
      <c r="C1487">
        <v>2233445566</v>
      </c>
      <c r="D1487">
        <v>2233445566</v>
      </c>
      <c r="E1487" s="1">
        <v>45375</v>
      </c>
      <c r="F1487" s="1">
        <v>45375</v>
      </c>
      <c r="G1487" s="1">
        <v>45395</v>
      </c>
      <c r="H1487" t="s">
        <v>28</v>
      </c>
      <c r="I1487">
        <v>23</v>
      </c>
      <c r="J1487" t="s">
        <v>77</v>
      </c>
      <c r="K1487">
        <v>99284</v>
      </c>
      <c r="O1487">
        <v>1</v>
      </c>
      <c r="P1487">
        <v>2204.46</v>
      </c>
      <c r="Q1487">
        <v>1224.7</v>
      </c>
      <c r="R1487">
        <v>979.76</v>
      </c>
      <c r="S1487">
        <v>244.94</v>
      </c>
      <c r="T1487" t="s">
        <v>30</v>
      </c>
      <c r="X1487" t="s">
        <v>43</v>
      </c>
      <c r="Y1487" t="s">
        <v>44</v>
      </c>
      <c r="Z1487" t="s">
        <v>45</v>
      </c>
      <c r="AA1487" t="str">
        <f>IFERROR(_xlfn.XLOOKUP($J1487,avoidable_ed_reference!$A$2:$A$13,avoidable_ed_reference!$C$2:$C$13),"Not Classified")</f>
        <v>Avoidable</v>
      </c>
      <c r="AB1487" t="str">
        <f>IFERROR(_xlfn.XLOOKUP($B1487,enrollment!$A$2:$A$801,enrollment!$I$2:$I$801),"")</f>
        <v>KY</v>
      </c>
      <c r="AC1487">
        <f>IFERROR(_xlfn.XLOOKUP($B1487,enrollment!$A$2:$A$801,enrollment!$L$2:$L$801),"")</f>
        <v>53</v>
      </c>
      <c r="AD1487" t="str" cm="1">
        <f t="array" ref="AD1487">_xlfn.IFS(AC1487="","Unknown",AC1487&lt;18,"0-17",AC1487&lt;35,"18-34",AC1487&lt;50,"35-49",AC1487&lt;65,"50-64",TRUE,"65+")</f>
        <v>50-64</v>
      </c>
      <c r="AE1487">
        <f>IFERROR(_xlfn.XLOOKUP($B1487,enrollment!$A$2:$A$801,enrollment!$O$2:$O$801),"")</f>
        <v>3456789012</v>
      </c>
      <c r="AF1487">
        <f>IFERROR(_xlfn.XLOOKUP($AE1487,providers!$B$2:$B$11,providers!$Q$2:$Q$11),"")</f>
        <v>4</v>
      </c>
      <c r="AG1487" s="1">
        <f t="shared" si="23"/>
        <v>45352</v>
      </c>
    </row>
    <row r="1488" spans="1:33" x14ac:dyDescent="0.25">
      <c r="A1488" t="s">
        <v>1761</v>
      </c>
      <c r="B1488" t="s">
        <v>1754</v>
      </c>
      <c r="C1488">
        <v>3456789012</v>
      </c>
      <c r="D1488">
        <v>3456789012</v>
      </c>
      <c r="E1488" s="1">
        <v>45447</v>
      </c>
      <c r="F1488" s="1">
        <v>45447</v>
      </c>
      <c r="G1488" s="1">
        <v>45474</v>
      </c>
      <c r="H1488" t="s">
        <v>28</v>
      </c>
      <c r="I1488">
        <v>11</v>
      </c>
      <c r="J1488" t="s">
        <v>35</v>
      </c>
      <c r="K1488">
        <v>99213</v>
      </c>
      <c r="O1488">
        <v>1</v>
      </c>
      <c r="P1488">
        <v>185.11</v>
      </c>
      <c r="Q1488">
        <v>137.12</v>
      </c>
      <c r="R1488">
        <v>109.7</v>
      </c>
      <c r="S1488">
        <v>27.42</v>
      </c>
      <c r="T1488" t="s">
        <v>30</v>
      </c>
      <c r="X1488" t="s">
        <v>43</v>
      </c>
      <c r="Y1488" t="s">
        <v>44</v>
      </c>
      <c r="Z1488" t="s">
        <v>39</v>
      </c>
      <c r="AA1488" t="str">
        <f>IFERROR(_xlfn.XLOOKUP($J1488,avoidable_ed_reference!$A$2:$A$13,avoidable_ed_reference!$C$2:$C$13),"Not Classified")</f>
        <v>Avoidable</v>
      </c>
      <c r="AB1488" t="str">
        <f>IFERROR(_xlfn.XLOOKUP($B1488,enrollment!$A$2:$A$801,enrollment!$I$2:$I$801),"")</f>
        <v>KY</v>
      </c>
      <c r="AC1488">
        <f>IFERROR(_xlfn.XLOOKUP($B1488,enrollment!$A$2:$A$801,enrollment!$L$2:$L$801),"")</f>
        <v>53</v>
      </c>
      <c r="AD1488" t="str" cm="1">
        <f t="array" ref="AD1488">_xlfn.IFS(AC1488="","Unknown",AC1488&lt;18,"0-17",AC1488&lt;35,"18-34",AC1488&lt;50,"35-49",AC1488&lt;65,"50-64",TRUE,"65+")</f>
        <v>50-64</v>
      </c>
      <c r="AE1488">
        <f>IFERROR(_xlfn.XLOOKUP($B1488,enrollment!$A$2:$A$801,enrollment!$O$2:$O$801),"")</f>
        <v>3456789012</v>
      </c>
      <c r="AF1488">
        <f>IFERROR(_xlfn.XLOOKUP($AE1488,providers!$B$2:$B$11,providers!$Q$2:$Q$11),"")</f>
        <v>4</v>
      </c>
      <c r="AG1488" s="1">
        <f t="shared" si="23"/>
        <v>45444</v>
      </c>
    </row>
    <row r="1489" spans="1:33" x14ac:dyDescent="0.25">
      <c r="A1489" t="s">
        <v>1762</v>
      </c>
      <c r="B1489" t="s">
        <v>1754</v>
      </c>
      <c r="C1489">
        <v>3456789012</v>
      </c>
      <c r="D1489">
        <v>3456789012</v>
      </c>
      <c r="E1489" s="1">
        <v>45555</v>
      </c>
      <c r="F1489" s="1">
        <v>45555</v>
      </c>
      <c r="G1489" s="1">
        <v>45580</v>
      </c>
      <c r="H1489" t="s">
        <v>59</v>
      </c>
      <c r="J1489" t="s">
        <v>60</v>
      </c>
      <c r="L1489" s="2" t="s">
        <v>106</v>
      </c>
      <c r="M1489" t="s">
        <v>107</v>
      </c>
      <c r="N1489" t="s">
        <v>108</v>
      </c>
      <c r="O1489">
        <v>1</v>
      </c>
      <c r="P1489">
        <v>750.01</v>
      </c>
      <c r="Q1489">
        <v>681.83</v>
      </c>
      <c r="R1489">
        <v>545.46</v>
      </c>
      <c r="S1489">
        <v>136.37</v>
      </c>
      <c r="T1489" t="s">
        <v>30</v>
      </c>
      <c r="X1489" t="s">
        <v>43</v>
      </c>
      <c r="Y1489" t="s">
        <v>44</v>
      </c>
      <c r="Z1489" t="s">
        <v>64</v>
      </c>
      <c r="AA1489" t="str">
        <f>IFERROR(_xlfn.XLOOKUP($J1489,avoidable_ed_reference!$A$2:$A$13,avoidable_ed_reference!$C$2:$C$13),"Not Classified")</f>
        <v>Not Classified</v>
      </c>
      <c r="AB1489" t="str">
        <f>IFERROR(_xlfn.XLOOKUP($B1489,enrollment!$A$2:$A$801,enrollment!$I$2:$I$801),"")</f>
        <v>KY</v>
      </c>
      <c r="AC1489">
        <f>IFERROR(_xlfn.XLOOKUP($B1489,enrollment!$A$2:$A$801,enrollment!$L$2:$L$801),"")</f>
        <v>53</v>
      </c>
      <c r="AD1489" t="str" cm="1">
        <f t="array" ref="AD1489">_xlfn.IFS(AC1489="","Unknown",AC1489&lt;18,"0-17",AC1489&lt;35,"18-34",AC1489&lt;50,"35-49",AC1489&lt;65,"50-64",TRUE,"65+")</f>
        <v>50-64</v>
      </c>
      <c r="AE1489">
        <f>IFERROR(_xlfn.XLOOKUP($B1489,enrollment!$A$2:$A$801,enrollment!$O$2:$O$801),"")</f>
        <v>3456789012</v>
      </c>
      <c r="AF1489">
        <f>IFERROR(_xlfn.XLOOKUP($AE1489,providers!$B$2:$B$11,providers!$Q$2:$Q$11),"")</f>
        <v>4</v>
      </c>
      <c r="AG1489" s="1">
        <f t="shared" si="23"/>
        <v>45536</v>
      </c>
    </row>
    <row r="1490" spans="1:33" x14ac:dyDescent="0.25">
      <c r="A1490" t="s">
        <v>1763</v>
      </c>
      <c r="B1490" t="s">
        <v>1764</v>
      </c>
      <c r="C1490">
        <v>7890123456</v>
      </c>
      <c r="D1490">
        <v>7890123456</v>
      </c>
      <c r="E1490" s="1">
        <v>45623</v>
      </c>
      <c r="F1490" s="1">
        <v>45623</v>
      </c>
      <c r="G1490" s="1">
        <v>45647</v>
      </c>
      <c r="H1490" t="s">
        <v>28</v>
      </c>
      <c r="I1490">
        <v>23</v>
      </c>
      <c r="J1490" t="s">
        <v>129</v>
      </c>
      <c r="K1490">
        <v>99284</v>
      </c>
      <c r="O1490">
        <v>1</v>
      </c>
      <c r="P1490">
        <v>1954.37</v>
      </c>
      <c r="Q1490">
        <v>1085.76</v>
      </c>
      <c r="R1490">
        <v>868.61</v>
      </c>
      <c r="S1490">
        <v>217.15</v>
      </c>
      <c r="T1490" t="s">
        <v>30</v>
      </c>
      <c r="X1490" t="s">
        <v>31</v>
      </c>
      <c r="Y1490" t="s">
        <v>32</v>
      </c>
      <c r="Z1490" t="s">
        <v>45</v>
      </c>
      <c r="AA1490" t="str">
        <f>IFERROR(_xlfn.XLOOKUP($J1490,avoidable_ed_reference!$A$2:$A$13,avoidable_ed_reference!$C$2:$C$13),"Not Classified")</f>
        <v>Potentially Avoidable</v>
      </c>
      <c r="AB1490" t="str">
        <f>IFERROR(_xlfn.XLOOKUP($B1490,enrollment!$A$2:$A$801,enrollment!$I$2:$I$801),"")</f>
        <v>KY</v>
      </c>
      <c r="AC1490">
        <f>IFERROR(_xlfn.XLOOKUP($B1490,enrollment!$A$2:$A$801,enrollment!$L$2:$L$801),"")</f>
        <v>25</v>
      </c>
      <c r="AD1490" t="str" cm="1">
        <f t="array" ref="AD1490">_xlfn.IFS(AC1490="","Unknown",AC1490&lt;18,"0-17",AC1490&lt;35,"18-34",AC1490&lt;50,"35-49",AC1490&lt;65,"50-64",TRUE,"65+")</f>
        <v>18-34</v>
      </c>
      <c r="AE1490">
        <f>IFERROR(_xlfn.XLOOKUP($B1490,enrollment!$A$2:$A$801,enrollment!$O$2:$O$801),"")</f>
        <v>9012345678</v>
      </c>
      <c r="AF1490">
        <f>IFERROR(_xlfn.XLOOKUP($AE1490,providers!$B$2:$B$11,providers!$Q$2:$Q$11),"")</f>
        <v>4.3</v>
      </c>
      <c r="AG1490" s="1">
        <f t="shared" si="23"/>
        <v>45597</v>
      </c>
    </row>
    <row r="1491" spans="1:33" x14ac:dyDescent="0.25">
      <c r="A1491" t="s">
        <v>1765</v>
      </c>
      <c r="B1491" t="s">
        <v>1764</v>
      </c>
      <c r="C1491">
        <v>5678901234</v>
      </c>
      <c r="D1491">
        <v>5678901234</v>
      </c>
      <c r="E1491" s="1">
        <v>45430</v>
      </c>
      <c r="F1491" s="1">
        <v>45430</v>
      </c>
      <c r="G1491" s="1">
        <v>45446</v>
      </c>
      <c r="H1491" t="s">
        <v>28</v>
      </c>
      <c r="I1491">
        <v>20</v>
      </c>
      <c r="J1491" t="s">
        <v>35</v>
      </c>
      <c r="K1491">
        <v>99213</v>
      </c>
      <c r="O1491">
        <v>1</v>
      </c>
      <c r="P1491">
        <v>154.47999999999999</v>
      </c>
      <c r="Q1491">
        <v>118.83</v>
      </c>
      <c r="R1491">
        <v>95.06</v>
      </c>
      <c r="S1491">
        <v>23.77</v>
      </c>
      <c r="T1491" t="s">
        <v>30</v>
      </c>
      <c r="X1491" t="s">
        <v>31</v>
      </c>
      <c r="Y1491" t="s">
        <v>32</v>
      </c>
      <c r="Z1491" t="s">
        <v>36</v>
      </c>
      <c r="AA1491" t="str">
        <f>IFERROR(_xlfn.XLOOKUP($J1491,avoidable_ed_reference!$A$2:$A$13,avoidable_ed_reference!$C$2:$C$13),"Not Classified")</f>
        <v>Avoidable</v>
      </c>
      <c r="AB1491" t="str">
        <f>IFERROR(_xlfn.XLOOKUP($B1491,enrollment!$A$2:$A$801,enrollment!$I$2:$I$801),"")</f>
        <v>KY</v>
      </c>
      <c r="AC1491">
        <f>IFERROR(_xlfn.XLOOKUP($B1491,enrollment!$A$2:$A$801,enrollment!$L$2:$L$801),"")</f>
        <v>25</v>
      </c>
      <c r="AD1491" t="str" cm="1">
        <f t="array" ref="AD1491">_xlfn.IFS(AC1491="","Unknown",AC1491&lt;18,"0-17",AC1491&lt;35,"18-34",AC1491&lt;50,"35-49",AC1491&lt;65,"50-64",TRUE,"65+")</f>
        <v>18-34</v>
      </c>
      <c r="AE1491">
        <f>IFERROR(_xlfn.XLOOKUP($B1491,enrollment!$A$2:$A$801,enrollment!$O$2:$O$801),"")</f>
        <v>9012345678</v>
      </c>
      <c r="AF1491">
        <f>IFERROR(_xlfn.XLOOKUP($AE1491,providers!$B$2:$B$11,providers!$Q$2:$Q$11),"")</f>
        <v>4.3</v>
      </c>
      <c r="AG1491" s="1">
        <f t="shared" si="23"/>
        <v>45413</v>
      </c>
    </row>
    <row r="1492" spans="1:33" x14ac:dyDescent="0.25">
      <c r="A1492" t="s">
        <v>1766</v>
      </c>
      <c r="B1492" t="s">
        <v>1764</v>
      </c>
      <c r="C1492">
        <v>9012345678</v>
      </c>
      <c r="D1492">
        <v>9012345678</v>
      </c>
      <c r="E1492" s="1">
        <v>45647</v>
      </c>
      <c r="F1492" s="1">
        <v>45647</v>
      </c>
      <c r="G1492" s="1">
        <v>45677</v>
      </c>
      <c r="H1492" t="s">
        <v>28</v>
      </c>
      <c r="I1492">
        <v>11</v>
      </c>
      <c r="J1492" t="s">
        <v>47</v>
      </c>
      <c r="K1492">
        <v>99213</v>
      </c>
      <c r="O1492">
        <v>1</v>
      </c>
      <c r="P1492">
        <v>171.75</v>
      </c>
      <c r="Q1492">
        <v>127.22</v>
      </c>
      <c r="R1492">
        <v>101.78</v>
      </c>
      <c r="S1492">
        <v>25.44</v>
      </c>
      <c r="T1492" t="s">
        <v>30</v>
      </c>
      <c r="X1492" t="s">
        <v>31</v>
      </c>
      <c r="Y1492" t="s">
        <v>32</v>
      </c>
      <c r="Z1492" t="s">
        <v>39</v>
      </c>
      <c r="AA1492" t="str">
        <f>IFERROR(_xlfn.XLOOKUP($J1492,avoidable_ed_reference!$A$2:$A$13,avoidable_ed_reference!$C$2:$C$13),"Not Classified")</f>
        <v>Not Classified</v>
      </c>
      <c r="AB1492" t="str">
        <f>IFERROR(_xlfn.XLOOKUP($B1492,enrollment!$A$2:$A$801,enrollment!$I$2:$I$801),"")</f>
        <v>KY</v>
      </c>
      <c r="AC1492">
        <f>IFERROR(_xlfn.XLOOKUP($B1492,enrollment!$A$2:$A$801,enrollment!$L$2:$L$801),"")</f>
        <v>25</v>
      </c>
      <c r="AD1492" t="str" cm="1">
        <f t="array" ref="AD1492">_xlfn.IFS(AC1492="","Unknown",AC1492&lt;18,"0-17",AC1492&lt;35,"18-34",AC1492&lt;50,"35-49",AC1492&lt;65,"50-64",TRUE,"65+")</f>
        <v>18-34</v>
      </c>
      <c r="AE1492">
        <f>IFERROR(_xlfn.XLOOKUP($B1492,enrollment!$A$2:$A$801,enrollment!$O$2:$O$801),"")</f>
        <v>9012345678</v>
      </c>
      <c r="AF1492">
        <f>IFERROR(_xlfn.XLOOKUP($AE1492,providers!$B$2:$B$11,providers!$Q$2:$Q$11),"")</f>
        <v>4.3</v>
      </c>
      <c r="AG1492" s="1">
        <f t="shared" si="23"/>
        <v>45627</v>
      </c>
    </row>
    <row r="1493" spans="1:33" x14ac:dyDescent="0.25">
      <c r="A1493" t="s">
        <v>1767</v>
      </c>
      <c r="B1493" t="s">
        <v>1764</v>
      </c>
      <c r="C1493">
        <v>2345678901</v>
      </c>
      <c r="D1493">
        <v>2345678901</v>
      </c>
      <c r="E1493" s="1">
        <v>45456</v>
      </c>
      <c r="F1493" s="1">
        <v>45456</v>
      </c>
      <c r="G1493" s="1">
        <v>45471</v>
      </c>
      <c r="H1493" t="s">
        <v>28</v>
      </c>
      <c r="I1493">
        <v>23</v>
      </c>
      <c r="J1493" t="s">
        <v>184</v>
      </c>
      <c r="K1493">
        <v>99284</v>
      </c>
      <c r="O1493">
        <v>1</v>
      </c>
      <c r="P1493">
        <v>2369.63</v>
      </c>
      <c r="Q1493">
        <v>1316.46</v>
      </c>
      <c r="R1493">
        <v>1053.17</v>
      </c>
      <c r="S1493">
        <v>263.29000000000002</v>
      </c>
      <c r="T1493" t="s">
        <v>30</v>
      </c>
      <c r="X1493" t="s">
        <v>31</v>
      </c>
      <c r="Y1493" t="s">
        <v>32</v>
      </c>
      <c r="Z1493" t="s">
        <v>45</v>
      </c>
      <c r="AA1493" t="str">
        <f>IFERROR(_xlfn.XLOOKUP($J1493,avoidable_ed_reference!$A$2:$A$13,avoidable_ed_reference!$C$2:$C$13),"Not Classified")</f>
        <v>Non-Avoidable</v>
      </c>
      <c r="AB1493" t="str">
        <f>IFERROR(_xlfn.XLOOKUP($B1493,enrollment!$A$2:$A$801,enrollment!$I$2:$I$801),"")</f>
        <v>KY</v>
      </c>
      <c r="AC1493">
        <f>IFERROR(_xlfn.XLOOKUP($B1493,enrollment!$A$2:$A$801,enrollment!$L$2:$L$801),"")</f>
        <v>25</v>
      </c>
      <c r="AD1493" t="str" cm="1">
        <f t="array" ref="AD1493">_xlfn.IFS(AC1493="","Unknown",AC1493&lt;18,"0-17",AC1493&lt;35,"18-34",AC1493&lt;50,"35-49",AC1493&lt;65,"50-64",TRUE,"65+")</f>
        <v>18-34</v>
      </c>
      <c r="AE1493">
        <f>IFERROR(_xlfn.XLOOKUP($B1493,enrollment!$A$2:$A$801,enrollment!$O$2:$O$801),"")</f>
        <v>9012345678</v>
      </c>
      <c r="AF1493">
        <f>IFERROR(_xlfn.XLOOKUP($AE1493,providers!$B$2:$B$11,providers!$Q$2:$Q$11),"")</f>
        <v>4.3</v>
      </c>
      <c r="AG1493" s="1">
        <f t="shared" si="23"/>
        <v>45444</v>
      </c>
    </row>
    <row r="1494" spans="1:33" x14ac:dyDescent="0.25">
      <c r="A1494" t="s">
        <v>1768</v>
      </c>
      <c r="B1494" t="s">
        <v>1764</v>
      </c>
      <c r="C1494">
        <v>2233445566</v>
      </c>
      <c r="D1494">
        <v>2233445566</v>
      </c>
      <c r="E1494" s="1">
        <v>45506</v>
      </c>
      <c r="F1494" s="1">
        <v>45506</v>
      </c>
      <c r="G1494" s="1">
        <v>45541</v>
      </c>
      <c r="H1494" t="s">
        <v>28</v>
      </c>
      <c r="I1494">
        <v>22</v>
      </c>
      <c r="J1494" t="s">
        <v>29</v>
      </c>
      <c r="K1494">
        <v>90837</v>
      </c>
      <c r="O1494">
        <v>1</v>
      </c>
      <c r="P1494">
        <v>281.3</v>
      </c>
      <c r="Q1494">
        <v>208.37</v>
      </c>
      <c r="R1494">
        <v>166.7</v>
      </c>
      <c r="S1494">
        <v>41.67</v>
      </c>
      <c r="T1494" t="s">
        <v>30</v>
      </c>
      <c r="X1494" t="s">
        <v>31</v>
      </c>
      <c r="Y1494" t="s">
        <v>32</v>
      </c>
      <c r="Z1494" t="s">
        <v>33</v>
      </c>
      <c r="AA1494" t="str">
        <f>IFERROR(_xlfn.XLOOKUP($J1494,avoidable_ed_reference!$A$2:$A$13,avoidable_ed_reference!$C$2:$C$13),"Not Classified")</f>
        <v>Potentially Avoidable</v>
      </c>
      <c r="AB1494" t="str">
        <f>IFERROR(_xlfn.XLOOKUP($B1494,enrollment!$A$2:$A$801,enrollment!$I$2:$I$801),"")</f>
        <v>KY</v>
      </c>
      <c r="AC1494">
        <f>IFERROR(_xlfn.XLOOKUP($B1494,enrollment!$A$2:$A$801,enrollment!$L$2:$L$801),"")</f>
        <v>25</v>
      </c>
      <c r="AD1494" t="str" cm="1">
        <f t="array" ref="AD1494">_xlfn.IFS(AC1494="","Unknown",AC1494&lt;18,"0-17",AC1494&lt;35,"18-34",AC1494&lt;50,"35-49",AC1494&lt;65,"50-64",TRUE,"65+")</f>
        <v>18-34</v>
      </c>
      <c r="AE1494">
        <f>IFERROR(_xlfn.XLOOKUP($B1494,enrollment!$A$2:$A$801,enrollment!$O$2:$O$801),"")</f>
        <v>9012345678</v>
      </c>
      <c r="AF1494">
        <f>IFERROR(_xlfn.XLOOKUP($AE1494,providers!$B$2:$B$11,providers!$Q$2:$Q$11),"")</f>
        <v>4.3</v>
      </c>
      <c r="AG1494" s="1">
        <f t="shared" si="23"/>
        <v>45505</v>
      </c>
    </row>
    <row r="1495" spans="1:33" x14ac:dyDescent="0.25">
      <c r="A1495" t="s">
        <v>1769</v>
      </c>
      <c r="B1495" t="s">
        <v>1764</v>
      </c>
      <c r="C1495">
        <v>9012345678</v>
      </c>
      <c r="D1495">
        <v>9012345678</v>
      </c>
      <c r="E1495" s="1">
        <v>45318</v>
      </c>
      <c r="F1495" s="1">
        <v>45318</v>
      </c>
      <c r="G1495" s="1">
        <v>45353</v>
      </c>
      <c r="H1495" t="s">
        <v>67</v>
      </c>
      <c r="I1495">
        <v>21</v>
      </c>
      <c r="J1495" t="s">
        <v>80</v>
      </c>
      <c r="K1495">
        <v>99223</v>
      </c>
      <c r="O1495">
        <v>1</v>
      </c>
      <c r="P1495">
        <v>26873.48</v>
      </c>
      <c r="Q1495">
        <v>17337.73</v>
      </c>
      <c r="R1495">
        <v>13870.18</v>
      </c>
      <c r="S1495">
        <v>3467.55</v>
      </c>
      <c r="T1495" t="s">
        <v>30</v>
      </c>
      <c r="V1495">
        <v>1</v>
      </c>
      <c r="W1495" s="2" t="s">
        <v>68</v>
      </c>
      <c r="X1495" t="s">
        <v>31</v>
      </c>
      <c r="Y1495" t="s">
        <v>32</v>
      </c>
      <c r="Z1495" t="s">
        <v>69</v>
      </c>
      <c r="AA1495" t="str">
        <f>IFERROR(_xlfn.XLOOKUP($J1495,avoidable_ed_reference!$A$2:$A$13,avoidable_ed_reference!$C$2:$C$13),"Not Classified")</f>
        <v>Non-Avoidable</v>
      </c>
      <c r="AB1495" t="str">
        <f>IFERROR(_xlfn.XLOOKUP($B1495,enrollment!$A$2:$A$801,enrollment!$I$2:$I$801),"")</f>
        <v>KY</v>
      </c>
      <c r="AC1495">
        <f>IFERROR(_xlfn.XLOOKUP($B1495,enrollment!$A$2:$A$801,enrollment!$L$2:$L$801),"")</f>
        <v>25</v>
      </c>
      <c r="AD1495" t="str" cm="1">
        <f t="array" ref="AD1495">_xlfn.IFS(AC1495="","Unknown",AC1495&lt;18,"0-17",AC1495&lt;35,"18-34",AC1495&lt;50,"35-49",AC1495&lt;65,"50-64",TRUE,"65+")</f>
        <v>18-34</v>
      </c>
      <c r="AE1495">
        <f>IFERROR(_xlfn.XLOOKUP($B1495,enrollment!$A$2:$A$801,enrollment!$O$2:$O$801),"")</f>
        <v>9012345678</v>
      </c>
      <c r="AF1495">
        <f>IFERROR(_xlfn.XLOOKUP($AE1495,providers!$B$2:$B$11,providers!$Q$2:$Q$11),"")</f>
        <v>4.3</v>
      </c>
      <c r="AG1495" s="1">
        <f t="shared" si="23"/>
        <v>45292</v>
      </c>
    </row>
    <row r="1496" spans="1:33" x14ac:dyDescent="0.25">
      <c r="A1496" t="s">
        <v>1770</v>
      </c>
      <c r="B1496" t="s">
        <v>1764</v>
      </c>
      <c r="C1496">
        <v>9012345678</v>
      </c>
      <c r="D1496">
        <v>9012345678</v>
      </c>
      <c r="E1496" s="1">
        <v>45413</v>
      </c>
      <c r="F1496" s="1">
        <v>45413</v>
      </c>
      <c r="G1496" s="1">
        <v>45430</v>
      </c>
      <c r="H1496" t="s">
        <v>28</v>
      </c>
      <c r="I1496">
        <v>11</v>
      </c>
      <c r="J1496" t="s">
        <v>35</v>
      </c>
      <c r="K1496">
        <v>99213</v>
      </c>
      <c r="O1496">
        <v>1</v>
      </c>
      <c r="P1496">
        <v>218.59</v>
      </c>
      <c r="Q1496">
        <v>161.91999999999999</v>
      </c>
      <c r="R1496">
        <v>129.54</v>
      </c>
      <c r="S1496">
        <v>32.380000000000003</v>
      </c>
      <c r="T1496" t="s">
        <v>30</v>
      </c>
      <c r="X1496" t="s">
        <v>31</v>
      </c>
      <c r="Y1496" t="s">
        <v>32</v>
      </c>
      <c r="Z1496" t="s">
        <v>39</v>
      </c>
      <c r="AA1496" t="str">
        <f>IFERROR(_xlfn.XLOOKUP($J1496,avoidable_ed_reference!$A$2:$A$13,avoidable_ed_reference!$C$2:$C$13),"Not Classified")</f>
        <v>Avoidable</v>
      </c>
      <c r="AB1496" t="str">
        <f>IFERROR(_xlfn.XLOOKUP($B1496,enrollment!$A$2:$A$801,enrollment!$I$2:$I$801),"")</f>
        <v>KY</v>
      </c>
      <c r="AC1496">
        <f>IFERROR(_xlfn.XLOOKUP($B1496,enrollment!$A$2:$A$801,enrollment!$L$2:$L$801),"")</f>
        <v>25</v>
      </c>
      <c r="AD1496" t="str" cm="1">
        <f t="array" ref="AD1496">_xlfn.IFS(AC1496="","Unknown",AC1496&lt;18,"0-17",AC1496&lt;35,"18-34",AC1496&lt;50,"35-49",AC1496&lt;65,"50-64",TRUE,"65+")</f>
        <v>18-34</v>
      </c>
      <c r="AE1496">
        <f>IFERROR(_xlfn.XLOOKUP($B1496,enrollment!$A$2:$A$801,enrollment!$O$2:$O$801),"")</f>
        <v>9012345678</v>
      </c>
      <c r="AF1496">
        <f>IFERROR(_xlfn.XLOOKUP($AE1496,providers!$B$2:$B$11,providers!$Q$2:$Q$11),"")</f>
        <v>4.3</v>
      </c>
      <c r="AG1496" s="1">
        <f t="shared" si="23"/>
        <v>45413</v>
      </c>
    </row>
    <row r="1497" spans="1:33" x14ac:dyDescent="0.25">
      <c r="A1497" t="s">
        <v>1771</v>
      </c>
      <c r="B1497" t="s">
        <v>1764</v>
      </c>
      <c r="C1497">
        <v>9012345678</v>
      </c>
      <c r="D1497">
        <v>9012345678</v>
      </c>
      <c r="E1497" s="1">
        <v>45336</v>
      </c>
      <c r="F1497" s="1">
        <v>45336</v>
      </c>
      <c r="G1497" s="1">
        <v>45363</v>
      </c>
      <c r="H1497" t="s">
        <v>28</v>
      </c>
      <c r="I1497">
        <v>11</v>
      </c>
      <c r="J1497" t="s">
        <v>47</v>
      </c>
      <c r="K1497">
        <v>99213</v>
      </c>
      <c r="O1497">
        <v>1</v>
      </c>
      <c r="P1497">
        <v>186.39</v>
      </c>
      <c r="Q1497">
        <v>138.07</v>
      </c>
      <c r="R1497">
        <v>110.46</v>
      </c>
      <c r="S1497">
        <v>27.61</v>
      </c>
      <c r="T1497" t="s">
        <v>30</v>
      </c>
      <c r="X1497" t="s">
        <v>31</v>
      </c>
      <c r="Y1497" t="s">
        <v>32</v>
      </c>
      <c r="Z1497" t="s">
        <v>39</v>
      </c>
      <c r="AA1497" t="str">
        <f>IFERROR(_xlfn.XLOOKUP($J1497,avoidable_ed_reference!$A$2:$A$13,avoidable_ed_reference!$C$2:$C$13),"Not Classified")</f>
        <v>Not Classified</v>
      </c>
      <c r="AB1497" t="str">
        <f>IFERROR(_xlfn.XLOOKUP($B1497,enrollment!$A$2:$A$801,enrollment!$I$2:$I$801),"")</f>
        <v>KY</v>
      </c>
      <c r="AC1497">
        <f>IFERROR(_xlfn.XLOOKUP($B1497,enrollment!$A$2:$A$801,enrollment!$L$2:$L$801),"")</f>
        <v>25</v>
      </c>
      <c r="AD1497" t="str" cm="1">
        <f t="array" ref="AD1497">_xlfn.IFS(AC1497="","Unknown",AC1497&lt;18,"0-17",AC1497&lt;35,"18-34",AC1497&lt;50,"35-49",AC1497&lt;65,"50-64",TRUE,"65+")</f>
        <v>18-34</v>
      </c>
      <c r="AE1497">
        <f>IFERROR(_xlfn.XLOOKUP($B1497,enrollment!$A$2:$A$801,enrollment!$O$2:$O$801),"")</f>
        <v>9012345678</v>
      </c>
      <c r="AF1497">
        <f>IFERROR(_xlfn.XLOOKUP($AE1497,providers!$B$2:$B$11,providers!$Q$2:$Q$11),"")</f>
        <v>4.3</v>
      </c>
      <c r="AG1497" s="1">
        <f t="shared" si="23"/>
        <v>45323</v>
      </c>
    </row>
    <row r="1498" spans="1:33" x14ac:dyDescent="0.25">
      <c r="A1498" t="s">
        <v>1772</v>
      </c>
      <c r="B1498" t="s">
        <v>1764</v>
      </c>
      <c r="C1498">
        <v>3456789012</v>
      </c>
      <c r="D1498">
        <v>3456789012</v>
      </c>
      <c r="E1498" s="1">
        <v>45383</v>
      </c>
      <c r="F1498" s="1">
        <v>45383</v>
      </c>
      <c r="G1498" s="1">
        <v>45410</v>
      </c>
      <c r="H1498" t="s">
        <v>67</v>
      </c>
      <c r="I1498">
        <v>21</v>
      </c>
      <c r="J1498" t="s">
        <v>99</v>
      </c>
      <c r="K1498">
        <v>99223</v>
      </c>
      <c r="O1498">
        <v>1</v>
      </c>
      <c r="P1498">
        <v>17593.759999999998</v>
      </c>
      <c r="Q1498">
        <v>11350.81</v>
      </c>
      <c r="R1498">
        <v>9080.65</v>
      </c>
      <c r="S1498">
        <v>2270.16</v>
      </c>
      <c r="T1498" t="s">
        <v>30</v>
      </c>
      <c r="V1498">
        <v>1</v>
      </c>
      <c r="W1498" s="2" t="s">
        <v>68</v>
      </c>
      <c r="X1498" t="s">
        <v>31</v>
      </c>
      <c r="Y1498" t="s">
        <v>32</v>
      </c>
      <c r="Z1498" t="s">
        <v>69</v>
      </c>
      <c r="AA1498" t="str">
        <f>IFERROR(_xlfn.XLOOKUP($J1498,avoidable_ed_reference!$A$2:$A$13,avoidable_ed_reference!$C$2:$C$13),"Not Classified")</f>
        <v>Not Classified</v>
      </c>
      <c r="AB1498" t="str">
        <f>IFERROR(_xlfn.XLOOKUP($B1498,enrollment!$A$2:$A$801,enrollment!$I$2:$I$801),"")</f>
        <v>KY</v>
      </c>
      <c r="AC1498">
        <f>IFERROR(_xlfn.XLOOKUP($B1498,enrollment!$A$2:$A$801,enrollment!$L$2:$L$801),"")</f>
        <v>25</v>
      </c>
      <c r="AD1498" t="str" cm="1">
        <f t="array" ref="AD1498">_xlfn.IFS(AC1498="","Unknown",AC1498&lt;18,"0-17",AC1498&lt;35,"18-34",AC1498&lt;50,"35-49",AC1498&lt;65,"50-64",TRUE,"65+")</f>
        <v>18-34</v>
      </c>
      <c r="AE1498">
        <f>IFERROR(_xlfn.XLOOKUP($B1498,enrollment!$A$2:$A$801,enrollment!$O$2:$O$801),"")</f>
        <v>9012345678</v>
      </c>
      <c r="AF1498">
        <f>IFERROR(_xlfn.XLOOKUP($AE1498,providers!$B$2:$B$11,providers!$Q$2:$Q$11),"")</f>
        <v>4.3</v>
      </c>
      <c r="AG1498" s="1">
        <f t="shared" si="23"/>
        <v>45383</v>
      </c>
    </row>
    <row r="1499" spans="1:33" x14ac:dyDescent="0.25">
      <c r="A1499" t="s">
        <v>1773</v>
      </c>
      <c r="B1499" t="s">
        <v>1764</v>
      </c>
      <c r="C1499">
        <v>9012345678</v>
      </c>
      <c r="D1499">
        <v>9012345678</v>
      </c>
      <c r="E1499" s="1">
        <v>45329</v>
      </c>
      <c r="F1499" s="1">
        <v>45329</v>
      </c>
      <c r="G1499" s="1">
        <v>45354</v>
      </c>
      <c r="H1499" t="s">
        <v>28</v>
      </c>
      <c r="I1499">
        <v>11</v>
      </c>
      <c r="J1499" t="s">
        <v>35</v>
      </c>
      <c r="K1499">
        <v>99213</v>
      </c>
      <c r="O1499">
        <v>1</v>
      </c>
      <c r="P1499">
        <v>225.37</v>
      </c>
      <c r="Q1499">
        <v>166.94</v>
      </c>
      <c r="R1499">
        <v>133.55000000000001</v>
      </c>
      <c r="S1499">
        <v>33.39</v>
      </c>
      <c r="T1499" t="s">
        <v>30</v>
      </c>
      <c r="X1499" t="s">
        <v>31</v>
      </c>
      <c r="Y1499" t="s">
        <v>32</v>
      </c>
      <c r="Z1499" t="s">
        <v>39</v>
      </c>
      <c r="AA1499" t="str">
        <f>IFERROR(_xlfn.XLOOKUP($J1499,avoidable_ed_reference!$A$2:$A$13,avoidable_ed_reference!$C$2:$C$13),"Not Classified")</f>
        <v>Avoidable</v>
      </c>
      <c r="AB1499" t="str">
        <f>IFERROR(_xlfn.XLOOKUP($B1499,enrollment!$A$2:$A$801,enrollment!$I$2:$I$801),"")</f>
        <v>KY</v>
      </c>
      <c r="AC1499">
        <f>IFERROR(_xlfn.XLOOKUP($B1499,enrollment!$A$2:$A$801,enrollment!$L$2:$L$801),"")</f>
        <v>25</v>
      </c>
      <c r="AD1499" t="str" cm="1">
        <f t="array" ref="AD1499">_xlfn.IFS(AC1499="","Unknown",AC1499&lt;18,"0-17",AC1499&lt;35,"18-34",AC1499&lt;50,"35-49",AC1499&lt;65,"50-64",TRUE,"65+")</f>
        <v>18-34</v>
      </c>
      <c r="AE1499">
        <f>IFERROR(_xlfn.XLOOKUP($B1499,enrollment!$A$2:$A$801,enrollment!$O$2:$O$801),"")</f>
        <v>9012345678</v>
      </c>
      <c r="AF1499">
        <f>IFERROR(_xlfn.XLOOKUP($AE1499,providers!$B$2:$B$11,providers!$Q$2:$Q$11),"")</f>
        <v>4.3</v>
      </c>
      <c r="AG1499" s="1">
        <f t="shared" si="23"/>
        <v>45323</v>
      </c>
    </row>
    <row r="1500" spans="1:33" x14ac:dyDescent="0.25">
      <c r="A1500" t="s">
        <v>1774</v>
      </c>
      <c r="B1500" t="s">
        <v>1775</v>
      </c>
      <c r="C1500">
        <v>9012345678</v>
      </c>
      <c r="D1500">
        <v>9012345678</v>
      </c>
      <c r="E1500" s="1">
        <v>45610</v>
      </c>
      <c r="F1500" s="1">
        <v>45610</v>
      </c>
      <c r="G1500" s="1">
        <v>45633</v>
      </c>
      <c r="H1500" t="s">
        <v>28</v>
      </c>
      <c r="I1500">
        <v>11</v>
      </c>
      <c r="J1500" t="s">
        <v>35</v>
      </c>
      <c r="K1500">
        <v>99213</v>
      </c>
      <c r="O1500">
        <v>1</v>
      </c>
      <c r="P1500">
        <v>170.41</v>
      </c>
      <c r="Q1500">
        <v>126.23</v>
      </c>
      <c r="R1500">
        <v>100.98</v>
      </c>
      <c r="S1500">
        <v>25.25</v>
      </c>
      <c r="T1500" t="s">
        <v>30</v>
      </c>
      <c r="X1500" t="s">
        <v>31</v>
      </c>
      <c r="Y1500" t="s">
        <v>32</v>
      </c>
      <c r="Z1500" t="s">
        <v>39</v>
      </c>
      <c r="AA1500" t="str">
        <f>IFERROR(_xlfn.XLOOKUP($J1500,avoidable_ed_reference!$A$2:$A$13,avoidable_ed_reference!$C$2:$C$13),"Not Classified")</f>
        <v>Avoidable</v>
      </c>
      <c r="AB1500" t="str">
        <f>IFERROR(_xlfn.XLOOKUP($B1500,enrollment!$A$2:$A$801,enrollment!$I$2:$I$801),"")</f>
        <v>KY</v>
      </c>
      <c r="AC1500">
        <f>IFERROR(_xlfn.XLOOKUP($B1500,enrollment!$A$2:$A$801,enrollment!$L$2:$L$801),"")</f>
        <v>79</v>
      </c>
      <c r="AD1500" t="str" cm="1">
        <f t="array" ref="AD1500">_xlfn.IFS(AC1500="","Unknown",AC1500&lt;18,"0-17",AC1500&lt;35,"18-34",AC1500&lt;50,"35-49",AC1500&lt;65,"50-64",TRUE,"65+")</f>
        <v>65+</v>
      </c>
      <c r="AE1500">
        <f>IFERROR(_xlfn.XLOOKUP($B1500,enrollment!$A$2:$A$801,enrollment!$O$2:$O$801),"")</f>
        <v>9012345678</v>
      </c>
      <c r="AF1500">
        <f>IFERROR(_xlfn.XLOOKUP($AE1500,providers!$B$2:$B$11,providers!$Q$2:$Q$11),"")</f>
        <v>4.3</v>
      </c>
      <c r="AG1500" s="1">
        <f t="shared" si="23"/>
        <v>45597</v>
      </c>
    </row>
    <row r="1501" spans="1:33" x14ac:dyDescent="0.25">
      <c r="A1501" t="s">
        <v>1776</v>
      </c>
      <c r="B1501" t="s">
        <v>1775</v>
      </c>
      <c r="C1501">
        <v>9012345678</v>
      </c>
      <c r="D1501">
        <v>9012345678</v>
      </c>
      <c r="E1501" s="1">
        <v>45462</v>
      </c>
      <c r="F1501" s="1">
        <v>45462</v>
      </c>
      <c r="G1501" s="1">
        <v>45486</v>
      </c>
      <c r="H1501" t="s">
        <v>28</v>
      </c>
      <c r="I1501">
        <v>11</v>
      </c>
      <c r="J1501" t="s">
        <v>47</v>
      </c>
      <c r="K1501">
        <v>99213</v>
      </c>
      <c r="O1501">
        <v>1</v>
      </c>
      <c r="P1501">
        <v>171.3</v>
      </c>
      <c r="Q1501">
        <v>126.89</v>
      </c>
      <c r="R1501">
        <v>101.51</v>
      </c>
      <c r="S1501">
        <v>25.38</v>
      </c>
      <c r="T1501" t="s">
        <v>30</v>
      </c>
      <c r="X1501" t="s">
        <v>31</v>
      </c>
      <c r="Y1501" t="s">
        <v>32</v>
      </c>
      <c r="Z1501" t="s">
        <v>39</v>
      </c>
      <c r="AA1501" t="str">
        <f>IFERROR(_xlfn.XLOOKUP($J1501,avoidable_ed_reference!$A$2:$A$13,avoidable_ed_reference!$C$2:$C$13),"Not Classified")</f>
        <v>Not Classified</v>
      </c>
      <c r="AB1501" t="str">
        <f>IFERROR(_xlfn.XLOOKUP($B1501,enrollment!$A$2:$A$801,enrollment!$I$2:$I$801),"")</f>
        <v>KY</v>
      </c>
      <c r="AC1501">
        <f>IFERROR(_xlfn.XLOOKUP($B1501,enrollment!$A$2:$A$801,enrollment!$L$2:$L$801),"")</f>
        <v>79</v>
      </c>
      <c r="AD1501" t="str" cm="1">
        <f t="array" ref="AD1501">_xlfn.IFS(AC1501="","Unknown",AC1501&lt;18,"0-17",AC1501&lt;35,"18-34",AC1501&lt;50,"35-49",AC1501&lt;65,"50-64",TRUE,"65+")</f>
        <v>65+</v>
      </c>
      <c r="AE1501">
        <f>IFERROR(_xlfn.XLOOKUP($B1501,enrollment!$A$2:$A$801,enrollment!$O$2:$O$801),"")</f>
        <v>9012345678</v>
      </c>
      <c r="AF1501">
        <f>IFERROR(_xlfn.XLOOKUP($AE1501,providers!$B$2:$B$11,providers!$Q$2:$Q$11),"")</f>
        <v>4.3</v>
      </c>
      <c r="AG1501" s="1">
        <f t="shared" si="23"/>
        <v>45444</v>
      </c>
    </row>
    <row r="1502" spans="1:33" x14ac:dyDescent="0.25">
      <c r="A1502" t="s">
        <v>1777</v>
      </c>
      <c r="B1502" t="s">
        <v>1775</v>
      </c>
      <c r="C1502">
        <v>3456789012</v>
      </c>
      <c r="D1502">
        <v>3456789012</v>
      </c>
      <c r="E1502" s="1">
        <v>45490</v>
      </c>
      <c r="F1502" s="1">
        <v>45490</v>
      </c>
      <c r="G1502" s="1">
        <v>45504</v>
      </c>
      <c r="H1502" t="s">
        <v>67</v>
      </c>
      <c r="I1502">
        <v>21</v>
      </c>
      <c r="J1502" t="s">
        <v>99</v>
      </c>
      <c r="K1502">
        <v>99223</v>
      </c>
      <c r="O1502">
        <v>1</v>
      </c>
      <c r="P1502">
        <v>20618.099999999999</v>
      </c>
      <c r="Q1502">
        <v>13302</v>
      </c>
      <c r="R1502">
        <v>10641.6</v>
      </c>
      <c r="S1502">
        <v>2660.4</v>
      </c>
      <c r="T1502" t="s">
        <v>30</v>
      </c>
      <c r="V1502">
        <v>1</v>
      </c>
      <c r="W1502" s="2" t="s">
        <v>68</v>
      </c>
      <c r="X1502" t="s">
        <v>31</v>
      </c>
      <c r="Y1502" t="s">
        <v>32</v>
      </c>
      <c r="Z1502" t="s">
        <v>69</v>
      </c>
      <c r="AA1502" t="str">
        <f>IFERROR(_xlfn.XLOOKUP($J1502,avoidable_ed_reference!$A$2:$A$13,avoidable_ed_reference!$C$2:$C$13),"Not Classified")</f>
        <v>Not Classified</v>
      </c>
      <c r="AB1502" t="str">
        <f>IFERROR(_xlfn.XLOOKUP($B1502,enrollment!$A$2:$A$801,enrollment!$I$2:$I$801),"")</f>
        <v>KY</v>
      </c>
      <c r="AC1502">
        <f>IFERROR(_xlfn.XLOOKUP($B1502,enrollment!$A$2:$A$801,enrollment!$L$2:$L$801),"")</f>
        <v>79</v>
      </c>
      <c r="AD1502" t="str" cm="1">
        <f t="array" ref="AD1502">_xlfn.IFS(AC1502="","Unknown",AC1502&lt;18,"0-17",AC1502&lt;35,"18-34",AC1502&lt;50,"35-49",AC1502&lt;65,"50-64",TRUE,"65+")</f>
        <v>65+</v>
      </c>
      <c r="AE1502">
        <f>IFERROR(_xlfn.XLOOKUP($B1502,enrollment!$A$2:$A$801,enrollment!$O$2:$O$801),"")</f>
        <v>9012345678</v>
      </c>
      <c r="AF1502">
        <f>IFERROR(_xlfn.XLOOKUP($AE1502,providers!$B$2:$B$11,providers!$Q$2:$Q$11),"")</f>
        <v>4.3</v>
      </c>
      <c r="AG1502" s="1">
        <f t="shared" si="23"/>
        <v>45474</v>
      </c>
    </row>
    <row r="1503" spans="1:33" x14ac:dyDescent="0.25">
      <c r="A1503" t="s">
        <v>1778</v>
      </c>
      <c r="B1503" t="s">
        <v>1775</v>
      </c>
      <c r="C1503">
        <v>8901234567</v>
      </c>
      <c r="D1503">
        <v>8901234567</v>
      </c>
      <c r="E1503" s="1">
        <v>45405</v>
      </c>
      <c r="F1503" s="1">
        <v>45405</v>
      </c>
      <c r="G1503" s="1">
        <v>45428</v>
      </c>
      <c r="H1503" t="s">
        <v>28</v>
      </c>
      <c r="I1503">
        <v>23</v>
      </c>
      <c r="J1503" t="s">
        <v>221</v>
      </c>
      <c r="K1503">
        <v>99284</v>
      </c>
      <c r="O1503">
        <v>1</v>
      </c>
      <c r="P1503">
        <v>2071.5500000000002</v>
      </c>
      <c r="Q1503">
        <v>1150.8599999999999</v>
      </c>
      <c r="R1503">
        <v>920.69</v>
      </c>
      <c r="S1503">
        <v>230.17</v>
      </c>
      <c r="T1503" t="s">
        <v>30</v>
      </c>
      <c r="X1503" t="s">
        <v>31</v>
      </c>
      <c r="Y1503" t="s">
        <v>32</v>
      </c>
      <c r="Z1503" t="s">
        <v>45</v>
      </c>
      <c r="AA1503" t="str">
        <f>IFERROR(_xlfn.XLOOKUP($J1503,avoidable_ed_reference!$A$2:$A$13,avoidable_ed_reference!$C$2:$C$13),"Not Classified")</f>
        <v>Avoidable</v>
      </c>
      <c r="AB1503" t="str">
        <f>IFERROR(_xlfn.XLOOKUP($B1503,enrollment!$A$2:$A$801,enrollment!$I$2:$I$801),"")</f>
        <v>KY</v>
      </c>
      <c r="AC1503">
        <f>IFERROR(_xlfn.XLOOKUP($B1503,enrollment!$A$2:$A$801,enrollment!$L$2:$L$801),"")</f>
        <v>79</v>
      </c>
      <c r="AD1503" t="str" cm="1">
        <f t="array" ref="AD1503">_xlfn.IFS(AC1503="","Unknown",AC1503&lt;18,"0-17",AC1503&lt;35,"18-34",AC1503&lt;50,"35-49",AC1503&lt;65,"50-64",TRUE,"65+")</f>
        <v>65+</v>
      </c>
      <c r="AE1503">
        <f>IFERROR(_xlfn.XLOOKUP($B1503,enrollment!$A$2:$A$801,enrollment!$O$2:$O$801),"")</f>
        <v>9012345678</v>
      </c>
      <c r="AF1503">
        <f>IFERROR(_xlfn.XLOOKUP($AE1503,providers!$B$2:$B$11,providers!$Q$2:$Q$11),"")</f>
        <v>4.3</v>
      </c>
      <c r="AG1503" s="1">
        <f t="shared" si="23"/>
        <v>45383</v>
      </c>
    </row>
    <row r="1504" spans="1:33" x14ac:dyDescent="0.25">
      <c r="A1504" t="s">
        <v>1779</v>
      </c>
      <c r="B1504" t="s">
        <v>1775</v>
      </c>
      <c r="C1504">
        <v>2233445566</v>
      </c>
      <c r="D1504">
        <v>2233445566</v>
      </c>
      <c r="E1504" s="1">
        <v>45415</v>
      </c>
      <c r="F1504" s="1">
        <v>45415</v>
      </c>
      <c r="G1504" s="1">
        <v>45439</v>
      </c>
      <c r="H1504" t="s">
        <v>59</v>
      </c>
      <c r="J1504" t="s">
        <v>47</v>
      </c>
      <c r="L1504" s="2" t="s">
        <v>82</v>
      </c>
      <c r="M1504" t="s">
        <v>83</v>
      </c>
      <c r="N1504" t="s">
        <v>84</v>
      </c>
      <c r="O1504">
        <v>1</v>
      </c>
      <c r="P1504">
        <v>1278.26</v>
      </c>
      <c r="Q1504">
        <v>1162.05</v>
      </c>
      <c r="R1504">
        <v>929.64</v>
      </c>
      <c r="S1504">
        <v>232.41</v>
      </c>
      <c r="T1504" t="s">
        <v>30</v>
      </c>
      <c r="X1504" t="s">
        <v>31</v>
      </c>
      <c r="Y1504" t="s">
        <v>32</v>
      </c>
      <c r="Z1504" t="s">
        <v>64</v>
      </c>
      <c r="AA1504" t="str">
        <f>IFERROR(_xlfn.XLOOKUP($J1504,avoidable_ed_reference!$A$2:$A$13,avoidable_ed_reference!$C$2:$C$13),"Not Classified")</f>
        <v>Not Classified</v>
      </c>
      <c r="AB1504" t="str">
        <f>IFERROR(_xlfn.XLOOKUP($B1504,enrollment!$A$2:$A$801,enrollment!$I$2:$I$801),"")</f>
        <v>KY</v>
      </c>
      <c r="AC1504">
        <f>IFERROR(_xlfn.XLOOKUP($B1504,enrollment!$A$2:$A$801,enrollment!$L$2:$L$801),"")</f>
        <v>79</v>
      </c>
      <c r="AD1504" t="str" cm="1">
        <f t="array" ref="AD1504">_xlfn.IFS(AC1504="","Unknown",AC1504&lt;18,"0-17",AC1504&lt;35,"18-34",AC1504&lt;50,"35-49",AC1504&lt;65,"50-64",TRUE,"65+")</f>
        <v>65+</v>
      </c>
      <c r="AE1504">
        <f>IFERROR(_xlfn.XLOOKUP($B1504,enrollment!$A$2:$A$801,enrollment!$O$2:$O$801),"")</f>
        <v>9012345678</v>
      </c>
      <c r="AF1504">
        <f>IFERROR(_xlfn.XLOOKUP($AE1504,providers!$B$2:$B$11,providers!$Q$2:$Q$11),"")</f>
        <v>4.3</v>
      </c>
      <c r="AG1504" s="1">
        <f t="shared" si="23"/>
        <v>45413</v>
      </c>
    </row>
    <row r="1505" spans="1:33" x14ac:dyDescent="0.25">
      <c r="A1505" t="s">
        <v>1780</v>
      </c>
      <c r="B1505" t="s">
        <v>1775</v>
      </c>
      <c r="C1505">
        <v>9012345678</v>
      </c>
      <c r="D1505">
        <v>9012345678</v>
      </c>
      <c r="E1505" s="1">
        <v>45456</v>
      </c>
      <c r="F1505" s="1">
        <v>45456</v>
      </c>
      <c r="G1505" s="1">
        <v>45480</v>
      </c>
      <c r="H1505" t="s">
        <v>28</v>
      </c>
      <c r="I1505">
        <v>11</v>
      </c>
      <c r="J1505" t="s">
        <v>35</v>
      </c>
      <c r="K1505">
        <v>99213</v>
      </c>
      <c r="O1505">
        <v>1</v>
      </c>
      <c r="P1505">
        <v>200.81</v>
      </c>
      <c r="Q1505">
        <v>148.75</v>
      </c>
      <c r="R1505">
        <v>119</v>
      </c>
      <c r="S1505">
        <v>29.75</v>
      </c>
      <c r="T1505" t="s">
        <v>30</v>
      </c>
      <c r="X1505" t="s">
        <v>31</v>
      </c>
      <c r="Y1505" t="s">
        <v>32</v>
      </c>
      <c r="Z1505" t="s">
        <v>39</v>
      </c>
      <c r="AA1505" t="str">
        <f>IFERROR(_xlfn.XLOOKUP($J1505,avoidable_ed_reference!$A$2:$A$13,avoidable_ed_reference!$C$2:$C$13),"Not Classified")</f>
        <v>Avoidable</v>
      </c>
      <c r="AB1505" t="str">
        <f>IFERROR(_xlfn.XLOOKUP($B1505,enrollment!$A$2:$A$801,enrollment!$I$2:$I$801),"")</f>
        <v>KY</v>
      </c>
      <c r="AC1505">
        <f>IFERROR(_xlfn.XLOOKUP($B1505,enrollment!$A$2:$A$801,enrollment!$L$2:$L$801),"")</f>
        <v>79</v>
      </c>
      <c r="AD1505" t="str" cm="1">
        <f t="array" ref="AD1505">_xlfn.IFS(AC1505="","Unknown",AC1505&lt;18,"0-17",AC1505&lt;35,"18-34",AC1505&lt;50,"35-49",AC1505&lt;65,"50-64",TRUE,"65+")</f>
        <v>65+</v>
      </c>
      <c r="AE1505">
        <f>IFERROR(_xlfn.XLOOKUP($B1505,enrollment!$A$2:$A$801,enrollment!$O$2:$O$801),"")</f>
        <v>9012345678</v>
      </c>
      <c r="AF1505">
        <f>IFERROR(_xlfn.XLOOKUP($AE1505,providers!$B$2:$B$11,providers!$Q$2:$Q$11),"")</f>
        <v>4.3</v>
      </c>
      <c r="AG1505" s="1">
        <f t="shared" si="23"/>
        <v>45444</v>
      </c>
    </row>
    <row r="1506" spans="1:33" x14ac:dyDescent="0.25">
      <c r="A1506" t="s">
        <v>1781</v>
      </c>
      <c r="B1506" t="s">
        <v>1775</v>
      </c>
      <c r="C1506">
        <v>5678901234</v>
      </c>
      <c r="D1506">
        <v>5678901234</v>
      </c>
      <c r="E1506" s="1">
        <v>45383</v>
      </c>
      <c r="F1506" s="1">
        <v>45383</v>
      </c>
      <c r="G1506" s="1">
        <v>45397</v>
      </c>
      <c r="H1506" t="s">
        <v>28</v>
      </c>
      <c r="I1506">
        <v>20</v>
      </c>
      <c r="J1506" t="s">
        <v>35</v>
      </c>
      <c r="K1506">
        <v>99213</v>
      </c>
      <c r="O1506">
        <v>1</v>
      </c>
      <c r="P1506">
        <v>206.01</v>
      </c>
      <c r="Q1506">
        <v>158.47</v>
      </c>
      <c r="R1506">
        <v>126.78</v>
      </c>
      <c r="S1506">
        <v>31.69</v>
      </c>
      <c r="T1506" t="s">
        <v>30</v>
      </c>
      <c r="X1506" t="s">
        <v>31</v>
      </c>
      <c r="Y1506" t="s">
        <v>32</v>
      </c>
      <c r="Z1506" t="s">
        <v>36</v>
      </c>
      <c r="AA1506" t="str">
        <f>IFERROR(_xlfn.XLOOKUP($J1506,avoidable_ed_reference!$A$2:$A$13,avoidable_ed_reference!$C$2:$C$13),"Not Classified")</f>
        <v>Avoidable</v>
      </c>
      <c r="AB1506" t="str">
        <f>IFERROR(_xlfn.XLOOKUP($B1506,enrollment!$A$2:$A$801,enrollment!$I$2:$I$801),"")</f>
        <v>KY</v>
      </c>
      <c r="AC1506">
        <f>IFERROR(_xlfn.XLOOKUP($B1506,enrollment!$A$2:$A$801,enrollment!$L$2:$L$801),"")</f>
        <v>79</v>
      </c>
      <c r="AD1506" t="str" cm="1">
        <f t="array" ref="AD1506">_xlfn.IFS(AC1506="","Unknown",AC1506&lt;18,"0-17",AC1506&lt;35,"18-34",AC1506&lt;50,"35-49",AC1506&lt;65,"50-64",TRUE,"65+")</f>
        <v>65+</v>
      </c>
      <c r="AE1506">
        <f>IFERROR(_xlfn.XLOOKUP($B1506,enrollment!$A$2:$A$801,enrollment!$O$2:$O$801),"")</f>
        <v>9012345678</v>
      </c>
      <c r="AF1506">
        <f>IFERROR(_xlfn.XLOOKUP($AE1506,providers!$B$2:$B$11,providers!$Q$2:$Q$11),"")</f>
        <v>4.3</v>
      </c>
      <c r="AG1506" s="1">
        <f t="shared" si="23"/>
        <v>45383</v>
      </c>
    </row>
    <row r="1507" spans="1:33" x14ac:dyDescent="0.25">
      <c r="A1507" t="s">
        <v>1782</v>
      </c>
      <c r="B1507" t="s">
        <v>1775</v>
      </c>
      <c r="C1507">
        <v>2345678901</v>
      </c>
      <c r="D1507">
        <v>2345678901</v>
      </c>
      <c r="E1507" s="1">
        <v>45535</v>
      </c>
      <c r="F1507" s="1">
        <v>45535</v>
      </c>
      <c r="G1507" s="1">
        <v>45560</v>
      </c>
      <c r="H1507" t="s">
        <v>28</v>
      </c>
      <c r="I1507">
        <v>22</v>
      </c>
      <c r="J1507" t="s">
        <v>29</v>
      </c>
      <c r="K1507">
        <v>90837</v>
      </c>
      <c r="O1507">
        <v>1</v>
      </c>
      <c r="P1507">
        <v>271.27999999999997</v>
      </c>
      <c r="Q1507">
        <v>200.95</v>
      </c>
      <c r="R1507">
        <v>160.76</v>
      </c>
      <c r="S1507">
        <v>40.19</v>
      </c>
      <c r="T1507" t="s">
        <v>30</v>
      </c>
      <c r="X1507" t="s">
        <v>31</v>
      </c>
      <c r="Y1507" t="s">
        <v>32</v>
      </c>
      <c r="Z1507" t="s">
        <v>33</v>
      </c>
      <c r="AA1507" t="str">
        <f>IFERROR(_xlfn.XLOOKUP($J1507,avoidable_ed_reference!$A$2:$A$13,avoidable_ed_reference!$C$2:$C$13),"Not Classified")</f>
        <v>Potentially Avoidable</v>
      </c>
      <c r="AB1507" t="str">
        <f>IFERROR(_xlfn.XLOOKUP($B1507,enrollment!$A$2:$A$801,enrollment!$I$2:$I$801),"")</f>
        <v>KY</v>
      </c>
      <c r="AC1507">
        <f>IFERROR(_xlfn.XLOOKUP($B1507,enrollment!$A$2:$A$801,enrollment!$L$2:$L$801),"")</f>
        <v>79</v>
      </c>
      <c r="AD1507" t="str" cm="1">
        <f t="array" ref="AD1507">_xlfn.IFS(AC1507="","Unknown",AC1507&lt;18,"0-17",AC1507&lt;35,"18-34",AC1507&lt;50,"35-49",AC1507&lt;65,"50-64",TRUE,"65+")</f>
        <v>65+</v>
      </c>
      <c r="AE1507">
        <f>IFERROR(_xlfn.XLOOKUP($B1507,enrollment!$A$2:$A$801,enrollment!$O$2:$O$801),"")</f>
        <v>9012345678</v>
      </c>
      <c r="AF1507">
        <f>IFERROR(_xlfn.XLOOKUP($AE1507,providers!$B$2:$B$11,providers!$Q$2:$Q$11),"")</f>
        <v>4.3</v>
      </c>
      <c r="AG1507" s="1">
        <f t="shared" si="23"/>
        <v>45505</v>
      </c>
    </row>
    <row r="1508" spans="1:33" x14ac:dyDescent="0.25">
      <c r="A1508" t="s">
        <v>1783</v>
      </c>
      <c r="B1508" t="s">
        <v>1775</v>
      </c>
      <c r="C1508">
        <v>9012345678</v>
      </c>
      <c r="D1508">
        <v>9012345678</v>
      </c>
      <c r="E1508" s="1">
        <v>45574</v>
      </c>
      <c r="F1508" s="1">
        <v>45574</v>
      </c>
      <c r="G1508" s="1">
        <v>45600</v>
      </c>
      <c r="H1508" t="s">
        <v>28</v>
      </c>
      <c r="I1508">
        <v>11</v>
      </c>
      <c r="J1508" t="s">
        <v>35</v>
      </c>
      <c r="K1508">
        <v>99213</v>
      </c>
      <c r="O1508">
        <v>1</v>
      </c>
      <c r="P1508">
        <v>184.3</v>
      </c>
      <c r="Q1508">
        <v>136.52000000000001</v>
      </c>
      <c r="R1508">
        <v>109.22</v>
      </c>
      <c r="S1508">
        <v>27.3</v>
      </c>
      <c r="T1508" t="s">
        <v>30</v>
      </c>
      <c r="X1508" t="s">
        <v>31</v>
      </c>
      <c r="Y1508" t="s">
        <v>32</v>
      </c>
      <c r="Z1508" t="s">
        <v>39</v>
      </c>
      <c r="AA1508" t="str">
        <f>IFERROR(_xlfn.XLOOKUP($J1508,avoidable_ed_reference!$A$2:$A$13,avoidable_ed_reference!$C$2:$C$13),"Not Classified")</f>
        <v>Avoidable</v>
      </c>
      <c r="AB1508" t="str">
        <f>IFERROR(_xlfn.XLOOKUP($B1508,enrollment!$A$2:$A$801,enrollment!$I$2:$I$801),"")</f>
        <v>KY</v>
      </c>
      <c r="AC1508">
        <f>IFERROR(_xlfn.XLOOKUP($B1508,enrollment!$A$2:$A$801,enrollment!$L$2:$L$801),"")</f>
        <v>79</v>
      </c>
      <c r="AD1508" t="str" cm="1">
        <f t="array" ref="AD1508">_xlfn.IFS(AC1508="","Unknown",AC1508&lt;18,"0-17",AC1508&lt;35,"18-34",AC1508&lt;50,"35-49",AC1508&lt;65,"50-64",TRUE,"65+")</f>
        <v>65+</v>
      </c>
      <c r="AE1508">
        <f>IFERROR(_xlfn.XLOOKUP($B1508,enrollment!$A$2:$A$801,enrollment!$O$2:$O$801),"")</f>
        <v>9012345678</v>
      </c>
      <c r="AF1508">
        <f>IFERROR(_xlfn.XLOOKUP($AE1508,providers!$B$2:$B$11,providers!$Q$2:$Q$11),"")</f>
        <v>4.3</v>
      </c>
      <c r="AG1508" s="1">
        <f t="shared" si="23"/>
        <v>45566</v>
      </c>
    </row>
    <row r="1509" spans="1:33" x14ac:dyDescent="0.25">
      <c r="A1509" t="s">
        <v>1784</v>
      </c>
      <c r="B1509" t="s">
        <v>1785</v>
      </c>
      <c r="C1509">
        <v>9012345678</v>
      </c>
      <c r="D1509">
        <v>9012345678</v>
      </c>
      <c r="E1509" s="1">
        <v>45313</v>
      </c>
      <c r="F1509" s="1">
        <v>45313</v>
      </c>
      <c r="G1509" s="1">
        <v>45333</v>
      </c>
      <c r="H1509" t="s">
        <v>59</v>
      </c>
      <c r="J1509" t="s">
        <v>47</v>
      </c>
      <c r="L1509" s="2" t="s">
        <v>151</v>
      </c>
      <c r="M1509" t="s">
        <v>152</v>
      </c>
      <c r="N1509" t="s">
        <v>153</v>
      </c>
      <c r="O1509">
        <v>1</v>
      </c>
      <c r="P1509">
        <v>1254.72</v>
      </c>
      <c r="Q1509">
        <v>1140.6500000000001</v>
      </c>
      <c r="R1509">
        <v>912.52</v>
      </c>
      <c r="S1509">
        <v>228.13</v>
      </c>
      <c r="T1509" t="s">
        <v>30</v>
      </c>
      <c r="X1509" t="s">
        <v>31</v>
      </c>
      <c r="Y1509" t="s">
        <v>32</v>
      </c>
      <c r="Z1509" t="s">
        <v>64</v>
      </c>
      <c r="AA1509" t="str">
        <f>IFERROR(_xlfn.XLOOKUP($J1509,avoidable_ed_reference!$A$2:$A$13,avoidable_ed_reference!$C$2:$C$13),"Not Classified")</f>
        <v>Not Classified</v>
      </c>
      <c r="AB1509" t="str">
        <f>IFERROR(_xlfn.XLOOKUP($B1509,enrollment!$A$2:$A$801,enrollment!$I$2:$I$801),"")</f>
        <v>GA</v>
      </c>
      <c r="AC1509">
        <f>IFERROR(_xlfn.XLOOKUP($B1509,enrollment!$A$2:$A$801,enrollment!$L$2:$L$801),"")</f>
        <v>78</v>
      </c>
      <c r="AD1509" t="str" cm="1">
        <f t="array" ref="AD1509">_xlfn.IFS(AC1509="","Unknown",AC1509&lt;18,"0-17",AC1509&lt;35,"18-34",AC1509&lt;50,"35-49",AC1509&lt;65,"50-64",TRUE,"65+")</f>
        <v>65+</v>
      </c>
      <c r="AE1509">
        <f>IFERROR(_xlfn.XLOOKUP($B1509,enrollment!$A$2:$A$801,enrollment!$O$2:$O$801),"")</f>
        <v>8901234567</v>
      </c>
      <c r="AF1509">
        <f>IFERROR(_xlfn.XLOOKUP($AE1509,providers!$B$2:$B$11,providers!$Q$2:$Q$11),"")</f>
        <v>3.7</v>
      </c>
      <c r="AG1509" s="1">
        <f t="shared" si="23"/>
        <v>45292</v>
      </c>
    </row>
    <row r="1510" spans="1:33" x14ac:dyDescent="0.25">
      <c r="A1510" t="s">
        <v>1786</v>
      </c>
      <c r="B1510" t="s">
        <v>1785</v>
      </c>
      <c r="C1510">
        <v>9012345678</v>
      </c>
      <c r="D1510">
        <v>9012345678</v>
      </c>
      <c r="E1510" s="1">
        <v>45651</v>
      </c>
      <c r="F1510" s="1">
        <v>45651</v>
      </c>
      <c r="G1510" s="1">
        <v>45685</v>
      </c>
      <c r="H1510" t="s">
        <v>67</v>
      </c>
      <c r="I1510">
        <v>21</v>
      </c>
      <c r="J1510" t="s">
        <v>99</v>
      </c>
      <c r="K1510">
        <v>99223</v>
      </c>
      <c r="O1510">
        <v>1</v>
      </c>
      <c r="P1510">
        <v>26167.83</v>
      </c>
      <c r="Q1510">
        <v>16882.47</v>
      </c>
      <c r="R1510">
        <v>13505.98</v>
      </c>
      <c r="S1510">
        <v>3376.49</v>
      </c>
      <c r="T1510" t="s">
        <v>30</v>
      </c>
      <c r="V1510">
        <v>1</v>
      </c>
      <c r="W1510" s="2" t="s">
        <v>68</v>
      </c>
      <c r="X1510" t="s">
        <v>31</v>
      </c>
      <c r="Y1510" t="s">
        <v>32</v>
      </c>
      <c r="Z1510" t="s">
        <v>69</v>
      </c>
      <c r="AA1510" t="str">
        <f>IFERROR(_xlfn.XLOOKUP($J1510,avoidable_ed_reference!$A$2:$A$13,avoidable_ed_reference!$C$2:$C$13),"Not Classified")</f>
        <v>Not Classified</v>
      </c>
      <c r="AB1510" t="str">
        <f>IFERROR(_xlfn.XLOOKUP($B1510,enrollment!$A$2:$A$801,enrollment!$I$2:$I$801),"")</f>
        <v>GA</v>
      </c>
      <c r="AC1510">
        <f>IFERROR(_xlfn.XLOOKUP($B1510,enrollment!$A$2:$A$801,enrollment!$L$2:$L$801),"")</f>
        <v>78</v>
      </c>
      <c r="AD1510" t="str" cm="1">
        <f t="array" ref="AD1510">_xlfn.IFS(AC1510="","Unknown",AC1510&lt;18,"0-17",AC1510&lt;35,"18-34",AC1510&lt;50,"35-49",AC1510&lt;65,"50-64",TRUE,"65+")</f>
        <v>65+</v>
      </c>
      <c r="AE1510">
        <f>IFERROR(_xlfn.XLOOKUP($B1510,enrollment!$A$2:$A$801,enrollment!$O$2:$O$801),"")</f>
        <v>8901234567</v>
      </c>
      <c r="AF1510">
        <f>IFERROR(_xlfn.XLOOKUP($AE1510,providers!$B$2:$B$11,providers!$Q$2:$Q$11),"")</f>
        <v>3.7</v>
      </c>
      <c r="AG1510" s="1">
        <f t="shared" si="23"/>
        <v>45627</v>
      </c>
    </row>
    <row r="1511" spans="1:33" x14ac:dyDescent="0.25">
      <c r="A1511" t="s">
        <v>1787</v>
      </c>
      <c r="B1511" t="s">
        <v>1785</v>
      </c>
      <c r="C1511">
        <v>5678901234</v>
      </c>
      <c r="D1511">
        <v>5678901234</v>
      </c>
      <c r="E1511" s="1">
        <v>45504</v>
      </c>
      <c r="F1511" s="1">
        <v>45504</v>
      </c>
      <c r="G1511" s="1">
        <v>45534</v>
      </c>
      <c r="H1511" t="s">
        <v>28</v>
      </c>
      <c r="I1511">
        <v>20</v>
      </c>
      <c r="J1511" t="s">
        <v>35</v>
      </c>
      <c r="K1511">
        <v>99213</v>
      </c>
      <c r="O1511">
        <v>1</v>
      </c>
      <c r="P1511">
        <v>171.77</v>
      </c>
      <c r="Q1511">
        <v>132.13</v>
      </c>
      <c r="R1511">
        <v>105.7</v>
      </c>
      <c r="S1511">
        <v>26.43</v>
      </c>
      <c r="T1511" t="s">
        <v>30</v>
      </c>
      <c r="X1511" t="s">
        <v>31</v>
      </c>
      <c r="Y1511" t="s">
        <v>32</v>
      </c>
      <c r="Z1511" t="s">
        <v>36</v>
      </c>
      <c r="AA1511" t="str">
        <f>IFERROR(_xlfn.XLOOKUP($J1511,avoidable_ed_reference!$A$2:$A$13,avoidable_ed_reference!$C$2:$C$13),"Not Classified")</f>
        <v>Avoidable</v>
      </c>
      <c r="AB1511" t="str">
        <f>IFERROR(_xlfn.XLOOKUP($B1511,enrollment!$A$2:$A$801,enrollment!$I$2:$I$801),"")</f>
        <v>GA</v>
      </c>
      <c r="AC1511">
        <f>IFERROR(_xlfn.XLOOKUP($B1511,enrollment!$A$2:$A$801,enrollment!$L$2:$L$801),"")</f>
        <v>78</v>
      </c>
      <c r="AD1511" t="str" cm="1">
        <f t="array" ref="AD1511">_xlfn.IFS(AC1511="","Unknown",AC1511&lt;18,"0-17",AC1511&lt;35,"18-34",AC1511&lt;50,"35-49",AC1511&lt;65,"50-64",TRUE,"65+")</f>
        <v>65+</v>
      </c>
      <c r="AE1511">
        <f>IFERROR(_xlfn.XLOOKUP($B1511,enrollment!$A$2:$A$801,enrollment!$O$2:$O$801),"")</f>
        <v>8901234567</v>
      </c>
      <c r="AF1511">
        <f>IFERROR(_xlfn.XLOOKUP($AE1511,providers!$B$2:$B$11,providers!$Q$2:$Q$11),"")</f>
        <v>3.7</v>
      </c>
      <c r="AG1511" s="1">
        <f t="shared" si="23"/>
        <v>45474</v>
      </c>
    </row>
    <row r="1512" spans="1:33" x14ac:dyDescent="0.25">
      <c r="A1512" t="s">
        <v>1788</v>
      </c>
      <c r="B1512" t="s">
        <v>1785</v>
      </c>
      <c r="C1512">
        <v>8901234567</v>
      </c>
      <c r="D1512">
        <v>8901234567</v>
      </c>
      <c r="E1512" s="1">
        <v>45477</v>
      </c>
      <c r="F1512" s="1">
        <v>45477</v>
      </c>
      <c r="G1512" s="1">
        <v>45492</v>
      </c>
      <c r="H1512" t="s">
        <v>28</v>
      </c>
      <c r="I1512">
        <v>11</v>
      </c>
      <c r="J1512" t="s">
        <v>38</v>
      </c>
      <c r="K1512">
        <v>99213</v>
      </c>
      <c r="O1512">
        <v>1</v>
      </c>
      <c r="P1512">
        <v>212.19</v>
      </c>
      <c r="Q1512">
        <v>157.18</v>
      </c>
      <c r="R1512">
        <v>125.74</v>
      </c>
      <c r="S1512">
        <v>31.44</v>
      </c>
      <c r="T1512" t="s">
        <v>30</v>
      </c>
      <c r="X1512" t="s">
        <v>31</v>
      </c>
      <c r="Y1512" t="s">
        <v>32</v>
      </c>
      <c r="Z1512" t="s">
        <v>39</v>
      </c>
      <c r="AA1512" t="str">
        <f>IFERROR(_xlfn.XLOOKUP($J1512,avoidable_ed_reference!$A$2:$A$13,avoidable_ed_reference!$C$2:$C$13),"Not Classified")</f>
        <v>Not Classified</v>
      </c>
      <c r="AB1512" t="str">
        <f>IFERROR(_xlfn.XLOOKUP($B1512,enrollment!$A$2:$A$801,enrollment!$I$2:$I$801),"")</f>
        <v>GA</v>
      </c>
      <c r="AC1512">
        <f>IFERROR(_xlfn.XLOOKUP($B1512,enrollment!$A$2:$A$801,enrollment!$L$2:$L$801),"")</f>
        <v>78</v>
      </c>
      <c r="AD1512" t="str" cm="1">
        <f t="array" ref="AD1512">_xlfn.IFS(AC1512="","Unknown",AC1512&lt;18,"0-17",AC1512&lt;35,"18-34",AC1512&lt;50,"35-49",AC1512&lt;65,"50-64",TRUE,"65+")</f>
        <v>65+</v>
      </c>
      <c r="AE1512">
        <f>IFERROR(_xlfn.XLOOKUP($B1512,enrollment!$A$2:$A$801,enrollment!$O$2:$O$801),"")</f>
        <v>8901234567</v>
      </c>
      <c r="AF1512">
        <f>IFERROR(_xlfn.XLOOKUP($AE1512,providers!$B$2:$B$11,providers!$Q$2:$Q$11),"")</f>
        <v>3.7</v>
      </c>
      <c r="AG1512" s="1">
        <f t="shared" si="23"/>
        <v>45474</v>
      </c>
    </row>
    <row r="1513" spans="1:33" x14ac:dyDescent="0.25">
      <c r="A1513" t="s">
        <v>1789</v>
      </c>
      <c r="B1513" t="s">
        <v>1785</v>
      </c>
      <c r="C1513">
        <v>8901234567</v>
      </c>
      <c r="D1513">
        <v>8901234567</v>
      </c>
      <c r="E1513" s="1">
        <v>45393</v>
      </c>
      <c r="F1513" s="1">
        <v>45393</v>
      </c>
      <c r="G1513" s="1">
        <v>45426</v>
      </c>
      <c r="H1513" t="s">
        <v>59</v>
      </c>
      <c r="J1513" t="s">
        <v>47</v>
      </c>
      <c r="L1513" s="2" t="s">
        <v>106</v>
      </c>
      <c r="M1513" t="s">
        <v>107</v>
      </c>
      <c r="N1513" t="s">
        <v>108</v>
      </c>
      <c r="O1513">
        <v>1</v>
      </c>
      <c r="P1513">
        <v>1124.19</v>
      </c>
      <c r="Q1513">
        <v>1021.99</v>
      </c>
      <c r="R1513">
        <v>817.59</v>
      </c>
      <c r="S1513">
        <v>204.4</v>
      </c>
      <c r="T1513" t="s">
        <v>30</v>
      </c>
      <c r="X1513" t="s">
        <v>31</v>
      </c>
      <c r="Y1513" t="s">
        <v>32</v>
      </c>
      <c r="Z1513" t="s">
        <v>64</v>
      </c>
      <c r="AA1513" t="str">
        <f>IFERROR(_xlfn.XLOOKUP($J1513,avoidable_ed_reference!$A$2:$A$13,avoidable_ed_reference!$C$2:$C$13),"Not Classified")</f>
        <v>Not Classified</v>
      </c>
      <c r="AB1513" t="str">
        <f>IFERROR(_xlfn.XLOOKUP($B1513,enrollment!$A$2:$A$801,enrollment!$I$2:$I$801),"")</f>
        <v>GA</v>
      </c>
      <c r="AC1513">
        <f>IFERROR(_xlfn.XLOOKUP($B1513,enrollment!$A$2:$A$801,enrollment!$L$2:$L$801),"")</f>
        <v>78</v>
      </c>
      <c r="AD1513" t="str" cm="1">
        <f t="array" ref="AD1513">_xlfn.IFS(AC1513="","Unknown",AC1513&lt;18,"0-17",AC1513&lt;35,"18-34",AC1513&lt;50,"35-49",AC1513&lt;65,"50-64",TRUE,"65+")</f>
        <v>65+</v>
      </c>
      <c r="AE1513">
        <f>IFERROR(_xlfn.XLOOKUP($B1513,enrollment!$A$2:$A$801,enrollment!$O$2:$O$801),"")</f>
        <v>8901234567</v>
      </c>
      <c r="AF1513">
        <f>IFERROR(_xlfn.XLOOKUP($AE1513,providers!$B$2:$B$11,providers!$Q$2:$Q$11),"")</f>
        <v>3.7</v>
      </c>
      <c r="AG1513" s="1">
        <f t="shared" si="23"/>
        <v>45383</v>
      </c>
    </row>
    <row r="1514" spans="1:33" x14ac:dyDescent="0.25">
      <c r="A1514" t="s">
        <v>1790</v>
      </c>
      <c r="B1514" t="s">
        <v>1785</v>
      </c>
      <c r="C1514">
        <v>8901234567</v>
      </c>
      <c r="D1514">
        <v>8901234567</v>
      </c>
      <c r="E1514" s="1">
        <v>45450</v>
      </c>
      <c r="F1514" s="1">
        <v>45450</v>
      </c>
      <c r="G1514" s="1">
        <v>45465</v>
      </c>
      <c r="H1514" t="s">
        <v>28</v>
      </c>
      <c r="I1514">
        <v>11</v>
      </c>
      <c r="J1514" t="s">
        <v>47</v>
      </c>
      <c r="K1514">
        <v>99213</v>
      </c>
      <c r="O1514">
        <v>1</v>
      </c>
      <c r="P1514">
        <v>190.94</v>
      </c>
      <c r="Q1514">
        <v>141.44</v>
      </c>
      <c r="R1514">
        <v>113.15</v>
      </c>
      <c r="S1514">
        <v>28.29</v>
      </c>
      <c r="T1514" t="s">
        <v>30</v>
      </c>
      <c r="X1514" t="s">
        <v>31</v>
      </c>
      <c r="Y1514" t="s">
        <v>32</v>
      </c>
      <c r="Z1514" t="s">
        <v>39</v>
      </c>
      <c r="AA1514" t="str">
        <f>IFERROR(_xlfn.XLOOKUP($J1514,avoidable_ed_reference!$A$2:$A$13,avoidable_ed_reference!$C$2:$C$13),"Not Classified")</f>
        <v>Not Classified</v>
      </c>
      <c r="AB1514" t="str">
        <f>IFERROR(_xlfn.XLOOKUP($B1514,enrollment!$A$2:$A$801,enrollment!$I$2:$I$801),"")</f>
        <v>GA</v>
      </c>
      <c r="AC1514">
        <f>IFERROR(_xlfn.XLOOKUP($B1514,enrollment!$A$2:$A$801,enrollment!$L$2:$L$801),"")</f>
        <v>78</v>
      </c>
      <c r="AD1514" t="str" cm="1">
        <f t="array" ref="AD1514">_xlfn.IFS(AC1514="","Unknown",AC1514&lt;18,"0-17",AC1514&lt;35,"18-34",AC1514&lt;50,"35-49",AC1514&lt;65,"50-64",TRUE,"65+")</f>
        <v>65+</v>
      </c>
      <c r="AE1514">
        <f>IFERROR(_xlfn.XLOOKUP($B1514,enrollment!$A$2:$A$801,enrollment!$O$2:$O$801),"")</f>
        <v>8901234567</v>
      </c>
      <c r="AF1514">
        <f>IFERROR(_xlfn.XLOOKUP($AE1514,providers!$B$2:$B$11,providers!$Q$2:$Q$11),"")</f>
        <v>3.7</v>
      </c>
      <c r="AG1514" s="1">
        <f t="shared" si="23"/>
        <v>45444</v>
      </c>
    </row>
    <row r="1515" spans="1:33" x14ac:dyDescent="0.25">
      <c r="A1515" t="s">
        <v>1791</v>
      </c>
      <c r="B1515" t="s">
        <v>1792</v>
      </c>
      <c r="C1515">
        <v>3456789012</v>
      </c>
      <c r="D1515">
        <v>3456789012</v>
      </c>
      <c r="E1515" s="1">
        <v>45592</v>
      </c>
      <c r="F1515" s="1">
        <v>45592</v>
      </c>
      <c r="G1515" s="1">
        <v>45619</v>
      </c>
      <c r="H1515" t="s">
        <v>28</v>
      </c>
      <c r="I1515">
        <v>23</v>
      </c>
      <c r="J1515" t="s">
        <v>55</v>
      </c>
      <c r="K1515">
        <v>99284</v>
      </c>
      <c r="O1515">
        <v>1</v>
      </c>
      <c r="P1515">
        <v>2312.62</v>
      </c>
      <c r="Q1515">
        <v>1284.79</v>
      </c>
      <c r="R1515">
        <v>1027.83</v>
      </c>
      <c r="S1515">
        <v>256.95999999999998</v>
      </c>
      <c r="T1515" t="s">
        <v>30</v>
      </c>
      <c r="X1515" t="s">
        <v>146</v>
      </c>
      <c r="Y1515" t="s">
        <v>147</v>
      </c>
      <c r="Z1515" t="s">
        <v>45</v>
      </c>
      <c r="AA1515" t="str">
        <f>IFERROR(_xlfn.XLOOKUP($J1515,avoidable_ed_reference!$A$2:$A$13,avoidable_ed_reference!$C$2:$C$13),"Not Classified")</f>
        <v>Potentially Avoidable</v>
      </c>
      <c r="AB1515" t="str">
        <f>IFERROR(_xlfn.XLOOKUP($B1515,enrollment!$A$2:$A$801,enrollment!$I$2:$I$801),"")</f>
        <v>TN</v>
      </c>
      <c r="AC1515">
        <f>IFERROR(_xlfn.XLOOKUP($B1515,enrollment!$A$2:$A$801,enrollment!$L$2:$L$801),"")</f>
        <v>68</v>
      </c>
      <c r="AD1515" t="str" cm="1">
        <f t="array" ref="AD1515">_xlfn.IFS(AC1515="","Unknown",AC1515&lt;18,"0-17",AC1515&lt;35,"18-34",AC1515&lt;50,"35-49",AC1515&lt;65,"50-64",TRUE,"65+")</f>
        <v>65+</v>
      </c>
      <c r="AE1515">
        <f>IFERROR(_xlfn.XLOOKUP($B1515,enrollment!$A$2:$A$801,enrollment!$O$2:$O$801),"")</f>
        <v>2233445566</v>
      </c>
      <c r="AF1515">
        <f>IFERROR(_xlfn.XLOOKUP($AE1515,providers!$B$2:$B$11,providers!$Q$2:$Q$11),"")</f>
        <v>3.5</v>
      </c>
      <c r="AG1515" s="1">
        <f t="shared" si="23"/>
        <v>45566</v>
      </c>
    </row>
    <row r="1516" spans="1:33" x14ac:dyDescent="0.25">
      <c r="A1516" t="s">
        <v>1793</v>
      </c>
      <c r="B1516" t="s">
        <v>1792</v>
      </c>
      <c r="C1516">
        <v>3456789012</v>
      </c>
      <c r="D1516">
        <v>3456789012</v>
      </c>
      <c r="E1516" s="1">
        <v>45315</v>
      </c>
      <c r="F1516" s="1">
        <v>45315</v>
      </c>
      <c r="G1516" s="1">
        <v>45335</v>
      </c>
      <c r="H1516" t="s">
        <v>28</v>
      </c>
      <c r="I1516">
        <v>23</v>
      </c>
      <c r="J1516" t="s">
        <v>221</v>
      </c>
      <c r="K1516">
        <v>99284</v>
      </c>
      <c r="O1516">
        <v>1</v>
      </c>
      <c r="P1516">
        <v>1608.35</v>
      </c>
      <c r="Q1516">
        <v>893.53</v>
      </c>
      <c r="R1516">
        <v>714.82</v>
      </c>
      <c r="S1516">
        <v>178.71</v>
      </c>
      <c r="T1516" t="s">
        <v>30</v>
      </c>
      <c r="X1516" t="s">
        <v>146</v>
      </c>
      <c r="Y1516" t="s">
        <v>147</v>
      </c>
      <c r="Z1516" t="s">
        <v>45</v>
      </c>
      <c r="AA1516" t="str">
        <f>IFERROR(_xlfn.XLOOKUP($J1516,avoidable_ed_reference!$A$2:$A$13,avoidable_ed_reference!$C$2:$C$13),"Not Classified")</f>
        <v>Avoidable</v>
      </c>
      <c r="AB1516" t="str">
        <f>IFERROR(_xlfn.XLOOKUP($B1516,enrollment!$A$2:$A$801,enrollment!$I$2:$I$801),"")</f>
        <v>TN</v>
      </c>
      <c r="AC1516">
        <f>IFERROR(_xlfn.XLOOKUP($B1516,enrollment!$A$2:$A$801,enrollment!$L$2:$L$801),"")</f>
        <v>68</v>
      </c>
      <c r="AD1516" t="str" cm="1">
        <f t="array" ref="AD1516">_xlfn.IFS(AC1516="","Unknown",AC1516&lt;18,"0-17",AC1516&lt;35,"18-34",AC1516&lt;50,"35-49",AC1516&lt;65,"50-64",TRUE,"65+")</f>
        <v>65+</v>
      </c>
      <c r="AE1516">
        <f>IFERROR(_xlfn.XLOOKUP($B1516,enrollment!$A$2:$A$801,enrollment!$O$2:$O$801),"")</f>
        <v>2233445566</v>
      </c>
      <c r="AF1516">
        <f>IFERROR(_xlfn.XLOOKUP($AE1516,providers!$B$2:$B$11,providers!$Q$2:$Q$11),"")</f>
        <v>3.5</v>
      </c>
      <c r="AG1516" s="1">
        <f t="shared" si="23"/>
        <v>45292</v>
      </c>
    </row>
    <row r="1517" spans="1:33" x14ac:dyDescent="0.25">
      <c r="A1517" t="s">
        <v>1794</v>
      </c>
      <c r="B1517" t="s">
        <v>1792</v>
      </c>
      <c r="C1517">
        <v>6789012345</v>
      </c>
      <c r="D1517">
        <v>6789012345</v>
      </c>
      <c r="E1517" s="1">
        <v>45604</v>
      </c>
      <c r="F1517" s="1">
        <v>45604</v>
      </c>
      <c r="G1517" s="1">
        <v>45626</v>
      </c>
      <c r="H1517" t="s">
        <v>28</v>
      </c>
      <c r="I1517">
        <v>23</v>
      </c>
      <c r="J1517" t="s">
        <v>55</v>
      </c>
      <c r="K1517">
        <v>99284</v>
      </c>
      <c r="O1517">
        <v>1</v>
      </c>
      <c r="P1517">
        <v>2446.69</v>
      </c>
      <c r="Q1517">
        <v>1359.27</v>
      </c>
      <c r="R1517">
        <v>1087.42</v>
      </c>
      <c r="S1517">
        <v>271.85000000000002</v>
      </c>
      <c r="T1517" t="s">
        <v>30</v>
      </c>
      <c r="X1517" t="s">
        <v>146</v>
      </c>
      <c r="Y1517" t="s">
        <v>147</v>
      </c>
      <c r="Z1517" t="s">
        <v>45</v>
      </c>
      <c r="AA1517" t="str">
        <f>IFERROR(_xlfn.XLOOKUP($J1517,avoidable_ed_reference!$A$2:$A$13,avoidable_ed_reference!$C$2:$C$13),"Not Classified")</f>
        <v>Potentially Avoidable</v>
      </c>
      <c r="AB1517" t="str">
        <f>IFERROR(_xlfn.XLOOKUP($B1517,enrollment!$A$2:$A$801,enrollment!$I$2:$I$801),"")</f>
        <v>TN</v>
      </c>
      <c r="AC1517">
        <f>IFERROR(_xlfn.XLOOKUP($B1517,enrollment!$A$2:$A$801,enrollment!$L$2:$L$801),"")</f>
        <v>68</v>
      </c>
      <c r="AD1517" t="str" cm="1">
        <f t="array" ref="AD1517">_xlfn.IFS(AC1517="","Unknown",AC1517&lt;18,"0-17",AC1517&lt;35,"18-34",AC1517&lt;50,"35-49",AC1517&lt;65,"50-64",TRUE,"65+")</f>
        <v>65+</v>
      </c>
      <c r="AE1517">
        <f>IFERROR(_xlfn.XLOOKUP($B1517,enrollment!$A$2:$A$801,enrollment!$O$2:$O$801),"")</f>
        <v>2233445566</v>
      </c>
      <c r="AF1517">
        <f>IFERROR(_xlfn.XLOOKUP($AE1517,providers!$B$2:$B$11,providers!$Q$2:$Q$11),"")</f>
        <v>3.5</v>
      </c>
      <c r="AG1517" s="1">
        <f t="shared" si="23"/>
        <v>45597</v>
      </c>
    </row>
    <row r="1518" spans="1:33" x14ac:dyDescent="0.25">
      <c r="A1518" t="s">
        <v>1795</v>
      </c>
      <c r="B1518" t="s">
        <v>1792</v>
      </c>
      <c r="C1518">
        <v>2233445566</v>
      </c>
      <c r="D1518">
        <v>2233445566</v>
      </c>
      <c r="E1518" s="1">
        <v>45573</v>
      </c>
      <c r="F1518" s="1">
        <v>45573</v>
      </c>
      <c r="G1518" s="1">
        <v>45593</v>
      </c>
      <c r="H1518" t="s">
        <v>28</v>
      </c>
      <c r="I1518">
        <v>11</v>
      </c>
      <c r="J1518" t="s">
        <v>47</v>
      </c>
      <c r="K1518">
        <v>99213</v>
      </c>
      <c r="O1518">
        <v>1</v>
      </c>
      <c r="P1518">
        <v>201.43</v>
      </c>
      <c r="Q1518">
        <v>149.21</v>
      </c>
      <c r="R1518">
        <v>119.37</v>
      </c>
      <c r="S1518">
        <v>29.84</v>
      </c>
      <c r="T1518" t="s">
        <v>30</v>
      </c>
      <c r="X1518" t="s">
        <v>146</v>
      </c>
      <c r="Y1518" t="s">
        <v>147</v>
      </c>
      <c r="Z1518" t="s">
        <v>39</v>
      </c>
      <c r="AA1518" t="str">
        <f>IFERROR(_xlfn.XLOOKUP($J1518,avoidable_ed_reference!$A$2:$A$13,avoidable_ed_reference!$C$2:$C$13),"Not Classified")</f>
        <v>Not Classified</v>
      </c>
      <c r="AB1518" t="str">
        <f>IFERROR(_xlfn.XLOOKUP($B1518,enrollment!$A$2:$A$801,enrollment!$I$2:$I$801),"")</f>
        <v>TN</v>
      </c>
      <c r="AC1518">
        <f>IFERROR(_xlfn.XLOOKUP($B1518,enrollment!$A$2:$A$801,enrollment!$L$2:$L$801),"")</f>
        <v>68</v>
      </c>
      <c r="AD1518" t="str" cm="1">
        <f t="array" ref="AD1518">_xlfn.IFS(AC1518="","Unknown",AC1518&lt;18,"0-17",AC1518&lt;35,"18-34",AC1518&lt;50,"35-49",AC1518&lt;65,"50-64",TRUE,"65+")</f>
        <v>65+</v>
      </c>
      <c r="AE1518">
        <f>IFERROR(_xlfn.XLOOKUP($B1518,enrollment!$A$2:$A$801,enrollment!$O$2:$O$801),"")</f>
        <v>2233445566</v>
      </c>
      <c r="AF1518">
        <f>IFERROR(_xlfn.XLOOKUP($AE1518,providers!$B$2:$B$11,providers!$Q$2:$Q$11),"")</f>
        <v>3.5</v>
      </c>
      <c r="AG1518" s="1">
        <f t="shared" si="23"/>
        <v>45566</v>
      </c>
    </row>
    <row r="1519" spans="1:33" x14ac:dyDescent="0.25">
      <c r="A1519" t="s">
        <v>1796</v>
      </c>
      <c r="B1519" t="s">
        <v>1792</v>
      </c>
      <c r="C1519">
        <v>2233445566</v>
      </c>
      <c r="D1519">
        <v>2233445566</v>
      </c>
      <c r="E1519" s="1">
        <v>45518</v>
      </c>
      <c r="F1519" s="1">
        <v>45518</v>
      </c>
      <c r="G1519" s="1">
        <v>45544</v>
      </c>
      <c r="H1519" t="s">
        <v>28</v>
      </c>
      <c r="I1519">
        <v>11</v>
      </c>
      <c r="J1519" t="s">
        <v>47</v>
      </c>
      <c r="K1519">
        <v>99213</v>
      </c>
      <c r="O1519">
        <v>1</v>
      </c>
      <c r="P1519">
        <v>200.14</v>
      </c>
      <c r="Q1519">
        <v>148.25</v>
      </c>
      <c r="R1519">
        <v>118.6</v>
      </c>
      <c r="S1519">
        <v>29.65</v>
      </c>
      <c r="T1519" t="s">
        <v>30</v>
      </c>
      <c r="X1519" t="s">
        <v>146</v>
      </c>
      <c r="Y1519" t="s">
        <v>147</v>
      </c>
      <c r="Z1519" t="s">
        <v>39</v>
      </c>
      <c r="AA1519" t="str">
        <f>IFERROR(_xlfn.XLOOKUP($J1519,avoidable_ed_reference!$A$2:$A$13,avoidable_ed_reference!$C$2:$C$13),"Not Classified")</f>
        <v>Not Classified</v>
      </c>
      <c r="AB1519" t="str">
        <f>IFERROR(_xlfn.XLOOKUP($B1519,enrollment!$A$2:$A$801,enrollment!$I$2:$I$801),"")</f>
        <v>TN</v>
      </c>
      <c r="AC1519">
        <f>IFERROR(_xlfn.XLOOKUP($B1519,enrollment!$A$2:$A$801,enrollment!$L$2:$L$801),"")</f>
        <v>68</v>
      </c>
      <c r="AD1519" t="str" cm="1">
        <f t="array" ref="AD1519">_xlfn.IFS(AC1519="","Unknown",AC1519&lt;18,"0-17",AC1519&lt;35,"18-34",AC1519&lt;50,"35-49",AC1519&lt;65,"50-64",TRUE,"65+")</f>
        <v>65+</v>
      </c>
      <c r="AE1519">
        <f>IFERROR(_xlfn.XLOOKUP($B1519,enrollment!$A$2:$A$801,enrollment!$O$2:$O$801),"")</f>
        <v>2233445566</v>
      </c>
      <c r="AF1519">
        <f>IFERROR(_xlfn.XLOOKUP($AE1519,providers!$B$2:$B$11,providers!$Q$2:$Q$11),"")</f>
        <v>3.5</v>
      </c>
      <c r="AG1519" s="1">
        <f t="shared" si="23"/>
        <v>45505</v>
      </c>
    </row>
    <row r="1520" spans="1:33" x14ac:dyDescent="0.25">
      <c r="A1520" t="s">
        <v>1797</v>
      </c>
      <c r="B1520" t="s">
        <v>1792</v>
      </c>
      <c r="C1520">
        <v>9012345678</v>
      </c>
      <c r="D1520">
        <v>9012345678</v>
      </c>
      <c r="E1520" s="1">
        <v>45293</v>
      </c>
      <c r="F1520" s="1">
        <v>45293</v>
      </c>
      <c r="G1520" s="1">
        <v>45320</v>
      </c>
      <c r="H1520" t="s">
        <v>28</v>
      </c>
      <c r="I1520">
        <v>23</v>
      </c>
      <c r="J1520" t="s">
        <v>29</v>
      </c>
      <c r="K1520">
        <v>99284</v>
      </c>
      <c r="O1520">
        <v>1</v>
      </c>
      <c r="P1520">
        <v>1548.56</v>
      </c>
      <c r="Q1520">
        <v>860.31</v>
      </c>
      <c r="R1520">
        <v>688.25</v>
      </c>
      <c r="S1520">
        <v>172.06</v>
      </c>
      <c r="T1520" t="s">
        <v>30</v>
      </c>
      <c r="X1520" t="s">
        <v>146</v>
      </c>
      <c r="Y1520" t="s">
        <v>147</v>
      </c>
      <c r="Z1520" t="s">
        <v>45</v>
      </c>
      <c r="AA1520" t="str">
        <f>IFERROR(_xlfn.XLOOKUP($J1520,avoidable_ed_reference!$A$2:$A$13,avoidable_ed_reference!$C$2:$C$13),"Not Classified")</f>
        <v>Potentially Avoidable</v>
      </c>
      <c r="AB1520" t="str">
        <f>IFERROR(_xlfn.XLOOKUP($B1520,enrollment!$A$2:$A$801,enrollment!$I$2:$I$801),"")</f>
        <v>TN</v>
      </c>
      <c r="AC1520">
        <f>IFERROR(_xlfn.XLOOKUP($B1520,enrollment!$A$2:$A$801,enrollment!$L$2:$L$801),"")</f>
        <v>68</v>
      </c>
      <c r="AD1520" t="str" cm="1">
        <f t="array" ref="AD1520">_xlfn.IFS(AC1520="","Unknown",AC1520&lt;18,"0-17",AC1520&lt;35,"18-34",AC1520&lt;50,"35-49",AC1520&lt;65,"50-64",TRUE,"65+")</f>
        <v>65+</v>
      </c>
      <c r="AE1520">
        <f>IFERROR(_xlfn.XLOOKUP($B1520,enrollment!$A$2:$A$801,enrollment!$O$2:$O$801),"")</f>
        <v>2233445566</v>
      </c>
      <c r="AF1520">
        <f>IFERROR(_xlfn.XLOOKUP($AE1520,providers!$B$2:$B$11,providers!$Q$2:$Q$11),"")</f>
        <v>3.5</v>
      </c>
      <c r="AG1520" s="1">
        <f t="shared" si="23"/>
        <v>45292</v>
      </c>
    </row>
    <row r="1521" spans="1:33" x14ac:dyDescent="0.25">
      <c r="A1521" t="s">
        <v>1798</v>
      </c>
      <c r="B1521" t="s">
        <v>1792</v>
      </c>
      <c r="C1521">
        <v>6789012345</v>
      </c>
      <c r="D1521">
        <v>6789012345</v>
      </c>
      <c r="E1521" s="1">
        <v>45548</v>
      </c>
      <c r="F1521" s="1">
        <v>45548</v>
      </c>
      <c r="G1521" s="1">
        <v>45562</v>
      </c>
      <c r="H1521" t="s">
        <v>28</v>
      </c>
      <c r="I1521">
        <v>22</v>
      </c>
      <c r="J1521" t="s">
        <v>29</v>
      </c>
      <c r="K1521">
        <v>90837</v>
      </c>
      <c r="O1521">
        <v>1</v>
      </c>
      <c r="P1521">
        <v>190.35</v>
      </c>
      <c r="Q1521">
        <v>141</v>
      </c>
      <c r="R1521">
        <v>112.8</v>
      </c>
      <c r="S1521">
        <v>28.2</v>
      </c>
      <c r="T1521" t="s">
        <v>30</v>
      </c>
      <c r="X1521" t="s">
        <v>146</v>
      </c>
      <c r="Y1521" t="s">
        <v>147</v>
      </c>
      <c r="Z1521" t="s">
        <v>33</v>
      </c>
      <c r="AA1521" t="str">
        <f>IFERROR(_xlfn.XLOOKUP($J1521,avoidable_ed_reference!$A$2:$A$13,avoidable_ed_reference!$C$2:$C$13),"Not Classified")</f>
        <v>Potentially Avoidable</v>
      </c>
      <c r="AB1521" t="str">
        <f>IFERROR(_xlfn.XLOOKUP($B1521,enrollment!$A$2:$A$801,enrollment!$I$2:$I$801),"")</f>
        <v>TN</v>
      </c>
      <c r="AC1521">
        <f>IFERROR(_xlfn.XLOOKUP($B1521,enrollment!$A$2:$A$801,enrollment!$L$2:$L$801),"")</f>
        <v>68</v>
      </c>
      <c r="AD1521" t="str" cm="1">
        <f t="array" ref="AD1521">_xlfn.IFS(AC1521="","Unknown",AC1521&lt;18,"0-17",AC1521&lt;35,"18-34",AC1521&lt;50,"35-49",AC1521&lt;65,"50-64",TRUE,"65+")</f>
        <v>65+</v>
      </c>
      <c r="AE1521">
        <f>IFERROR(_xlfn.XLOOKUP($B1521,enrollment!$A$2:$A$801,enrollment!$O$2:$O$801),"")</f>
        <v>2233445566</v>
      </c>
      <c r="AF1521">
        <f>IFERROR(_xlfn.XLOOKUP($AE1521,providers!$B$2:$B$11,providers!$Q$2:$Q$11),"")</f>
        <v>3.5</v>
      </c>
      <c r="AG1521" s="1">
        <f t="shared" si="23"/>
        <v>45536</v>
      </c>
    </row>
    <row r="1522" spans="1:33" x14ac:dyDescent="0.25">
      <c r="A1522" t="s">
        <v>1799</v>
      </c>
      <c r="B1522" t="s">
        <v>1792</v>
      </c>
      <c r="C1522">
        <v>7890123456</v>
      </c>
      <c r="D1522">
        <v>7890123456</v>
      </c>
      <c r="E1522" s="1">
        <v>45350</v>
      </c>
      <c r="F1522" s="1">
        <v>45350</v>
      </c>
      <c r="G1522" s="1">
        <v>45364</v>
      </c>
      <c r="H1522" t="s">
        <v>28</v>
      </c>
      <c r="I1522">
        <v>22</v>
      </c>
      <c r="J1522" t="s">
        <v>29</v>
      </c>
      <c r="K1522">
        <v>90837</v>
      </c>
      <c r="O1522">
        <v>1</v>
      </c>
      <c r="P1522">
        <v>225.67</v>
      </c>
      <c r="Q1522">
        <v>167.16</v>
      </c>
      <c r="R1522">
        <v>133.72999999999999</v>
      </c>
      <c r="S1522">
        <v>33.43</v>
      </c>
      <c r="T1522" t="s">
        <v>30</v>
      </c>
      <c r="X1522" t="s">
        <v>146</v>
      </c>
      <c r="Y1522" t="s">
        <v>147</v>
      </c>
      <c r="Z1522" t="s">
        <v>33</v>
      </c>
      <c r="AA1522" t="str">
        <f>IFERROR(_xlfn.XLOOKUP($J1522,avoidable_ed_reference!$A$2:$A$13,avoidable_ed_reference!$C$2:$C$13),"Not Classified")</f>
        <v>Potentially Avoidable</v>
      </c>
      <c r="AB1522" t="str">
        <f>IFERROR(_xlfn.XLOOKUP($B1522,enrollment!$A$2:$A$801,enrollment!$I$2:$I$801),"")</f>
        <v>TN</v>
      </c>
      <c r="AC1522">
        <f>IFERROR(_xlfn.XLOOKUP($B1522,enrollment!$A$2:$A$801,enrollment!$L$2:$L$801),"")</f>
        <v>68</v>
      </c>
      <c r="AD1522" t="str" cm="1">
        <f t="array" ref="AD1522">_xlfn.IFS(AC1522="","Unknown",AC1522&lt;18,"0-17",AC1522&lt;35,"18-34",AC1522&lt;50,"35-49",AC1522&lt;65,"50-64",TRUE,"65+")</f>
        <v>65+</v>
      </c>
      <c r="AE1522">
        <f>IFERROR(_xlfn.XLOOKUP($B1522,enrollment!$A$2:$A$801,enrollment!$O$2:$O$801),"")</f>
        <v>2233445566</v>
      </c>
      <c r="AF1522">
        <f>IFERROR(_xlfn.XLOOKUP($AE1522,providers!$B$2:$B$11,providers!$Q$2:$Q$11),"")</f>
        <v>3.5</v>
      </c>
      <c r="AG1522" s="1">
        <f t="shared" si="23"/>
        <v>45323</v>
      </c>
    </row>
    <row r="1523" spans="1:33" x14ac:dyDescent="0.25">
      <c r="A1523" t="s">
        <v>1800</v>
      </c>
      <c r="B1523" t="s">
        <v>1792</v>
      </c>
      <c r="C1523">
        <v>8901234567</v>
      </c>
      <c r="D1523">
        <v>8901234567</v>
      </c>
      <c r="E1523" s="1">
        <v>45376</v>
      </c>
      <c r="F1523" s="1">
        <v>45376</v>
      </c>
      <c r="G1523" s="1">
        <v>45396</v>
      </c>
      <c r="H1523" t="s">
        <v>28</v>
      </c>
      <c r="I1523">
        <v>22</v>
      </c>
      <c r="J1523" t="s">
        <v>29</v>
      </c>
      <c r="K1523">
        <v>90837</v>
      </c>
      <c r="O1523">
        <v>1</v>
      </c>
      <c r="P1523">
        <v>282.66000000000003</v>
      </c>
      <c r="Q1523">
        <v>209.38</v>
      </c>
      <c r="R1523">
        <v>167.5</v>
      </c>
      <c r="S1523">
        <v>41.88</v>
      </c>
      <c r="T1523" t="s">
        <v>30</v>
      </c>
      <c r="X1523" t="s">
        <v>146</v>
      </c>
      <c r="Y1523" t="s">
        <v>147</v>
      </c>
      <c r="Z1523" t="s">
        <v>33</v>
      </c>
      <c r="AA1523" t="str">
        <f>IFERROR(_xlfn.XLOOKUP($J1523,avoidable_ed_reference!$A$2:$A$13,avoidable_ed_reference!$C$2:$C$13),"Not Classified")</f>
        <v>Potentially Avoidable</v>
      </c>
      <c r="AB1523" t="str">
        <f>IFERROR(_xlfn.XLOOKUP($B1523,enrollment!$A$2:$A$801,enrollment!$I$2:$I$801),"")</f>
        <v>TN</v>
      </c>
      <c r="AC1523">
        <f>IFERROR(_xlfn.XLOOKUP($B1523,enrollment!$A$2:$A$801,enrollment!$L$2:$L$801),"")</f>
        <v>68</v>
      </c>
      <c r="AD1523" t="str" cm="1">
        <f t="array" ref="AD1523">_xlfn.IFS(AC1523="","Unknown",AC1523&lt;18,"0-17",AC1523&lt;35,"18-34",AC1523&lt;50,"35-49",AC1523&lt;65,"50-64",TRUE,"65+")</f>
        <v>65+</v>
      </c>
      <c r="AE1523">
        <f>IFERROR(_xlfn.XLOOKUP($B1523,enrollment!$A$2:$A$801,enrollment!$O$2:$O$801),"")</f>
        <v>2233445566</v>
      </c>
      <c r="AF1523">
        <f>IFERROR(_xlfn.XLOOKUP($AE1523,providers!$B$2:$B$11,providers!$Q$2:$Q$11),"")</f>
        <v>3.5</v>
      </c>
      <c r="AG1523" s="1">
        <f t="shared" si="23"/>
        <v>45352</v>
      </c>
    </row>
    <row r="1524" spans="1:33" x14ac:dyDescent="0.25">
      <c r="A1524" t="s">
        <v>1801</v>
      </c>
      <c r="B1524" t="s">
        <v>1792</v>
      </c>
      <c r="C1524">
        <v>7890123456</v>
      </c>
      <c r="D1524">
        <v>7890123456</v>
      </c>
      <c r="E1524" s="1">
        <v>45586</v>
      </c>
      <c r="F1524" s="1">
        <v>45586</v>
      </c>
      <c r="G1524" s="1">
        <v>45612</v>
      </c>
      <c r="H1524" t="s">
        <v>28</v>
      </c>
      <c r="I1524">
        <v>23</v>
      </c>
      <c r="J1524" t="s">
        <v>80</v>
      </c>
      <c r="K1524">
        <v>99284</v>
      </c>
      <c r="O1524">
        <v>1</v>
      </c>
      <c r="P1524">
        <v>1827.11</v>
      </c>
      <c r="Q1524">
        <v>1015.06</v>
      </c>
      <c r="R1524">
        <v>812.05</v>
      </c>
      <c r="S1524">
        <v>203.01</v>
      </c>
      <c r="T1524" t="s">
        <v>30</v>
      </c>
      <c r="X1524" t="s">
        <v>146</v>
      </c>
      <c r="Y1524" t="s">
        <v>147</v>
      </c>
      <c r="Z1524" t="s">
        <v>45</v>
      </c>
      <c r="AA1524" t="str">
        <f>IFERROR(_xlfn.XLOOKUP($J1524,avoidable_ed_reference!$A$2:$A$13,avoidable_ed_reference!$C$2:$C$13),"Not Classified")</f>
        <v>Non-Avoidable</v>
      </c>
      <c r="AB1524" t="str">
        <f>IFERROR(_xlfn.XLOOKUP($B1524,enrollment!$A$2:$A$801,enrollment!$I$2:$I$801),"")</f>
        <v>TN</v>
      </c>
      <c r="AC1524">
        <f>IFERROR(_xlfn.XLOOKUP($B1524,enrollment!$A$2:$A$801,enrollment!$L$2:$L$801),"")</f>
        <v>68</v>
      </c>
      <c r="AD1524" t="str" cm="1">
        <f t="array" ref="AD1524">_xlfn.IFS(AC1524="","Unknown",AC1524&lt;18,"0-17",AC1524&lt;35,"18-34",AC1524&lt;50,"35-49",AC1524&lt;65,"50-64",TRUE,"65+")</f>
        <v>65+</v>
      </c>
      <c r="AE1524">
        <f>IFERROR(_xlfn.XLOOKUP($B1524,enrollment!$A$2:$A$801,enrollment!$O$2:$O$801),"")</f>
        <v>2233445566</v>
      </c>
      <c r="AF1524">
        <f>IFERROR(_xlfn.XLOOKUP($AE1524,providers!$B$2:$B$11,providers!$Q$2:$Q$11),"")</f>
        <v>3.5</v>
      </c>
      <c r="AG1524" s="1">
        <f t="shared" si="23"/>
        <v>45566</v>
      </c>
    </row>
    <row r="1525" spans="1:33" x14ac:dyDescent="0.25">
      <c r="A1525" t="s">
        <v>1802</v>
      </c>
      <c r="B1525" t="s">
        <v>1792</v>
      </c>
      <c r="C1525">
        <v>7890123456</v>
      </c>
      <c r="D1525">
        <v>7890123456</v>
      </c>
      <c r="E1525" s="1">
        <v>45372</v>
      </c>
      <c r="F1525" s="1">
        <v>45372</v>
      </c>
      <c r="G1525" s="1">
        <v>45387</v>
      </c>
      <c r="H1525" t="s">
        <v>28</v>
      </c>
      <c r="I1525">
        <v>23</v>
      </c>
      <c r="J1525" t="s">
        <v>55</v>
      </c>
      <c r="K1525">
        <v>99284</v>
      </c>
      <c r="O1525">
        <v>1</v>
      </c>
      <c r="P1525">
        <v>1603.93</v>
      </c>
      <c r="Q1525">
        <v>891.07</v>
      </c>
      <c r="R1525">
        <v>712.86</v>
      </c>
      <c r="S1525">
        <v>178.21</v>
      </c>
      <c r="T1525" t="s">
        <v>30</v>
      </c>
      <c r="X1525" t="s">
        <v>146</v>
      </c>
      <c r="Y1525" t="s">
        <v>147</v>
      </c>
      <c r="Z1525" t="s">
        <v>45</v>
      </c>
      <c r="AA1525" t="str">
        <f>IFERROR(_xlfn.XLOOKUP($J1525,avoidable_ed_reference!$A$2:$A$13,avoidable_ed_reference!$C$2:$C$13),"Not Classified")</f>
        <v>Potentially Avoidable</v>
      </c>
      <c r="AB1525" t="str">
        <f>IFERROR(_xlfn.XLOOKUP($B1525,enrollment!$A$2:$A$801,enrollment!$I$2:$I$801),"")</f>
        <v>TN</v>
      </c>
      <c r="AC1525">
        <f>IFERROR(_xlfn.XLOOKUP($B1525,enrollment!$A$2:$A$801,enrollment!$L$2:$L$801),"")</f>
        <v>68</v>
      </c>
      <c r="AD1525" t="str" cm="1">
        <f t="array" ref="AD1525">_xlfn.IFS(AC1525="","Unknown",AC1525&lt;18,"0-17",AC1525&lt;35,"18-34",AC1525&lt;50,"35-49",AC1525&lt;65,"50-64",TRUE,"65+")</f>
        <v>65+</v>
      </c>
      <c r="AE1525">
        <f>IFERROR(_xlfn.XLOOKUP($B1525,enrollment!$A$2:$A$801,enrollment!$O$2:$O$801),"")</f>
        <v>2233445566</v>
      </c>
      <c r="AF1525">
        <f>IFERROR(_xlfn.XLOOKUP($AE1525,providers!$B$2:$B$11,providers!$Q$2:$Q$11),"")</f>
        <v>3.5</v>
      </c>
      <c r="AG1525" s="1">
        <f t="shared" si="23"/>
        <v>45352</v>
      </c>
    </row>
    <row r="1526" spans="1:33" x14ac:dyDescent="0.25">
      <c r="A1526" t="s">
        <v>1803</v>
      </c>
      <c r="B1526" t="s">
        <v>1792</v>
      </c>
      <c r="C1526">
        <v>5678901234</v>
      </c>
      <c r="D1526">
        <v>5678901234</v>
      </c>
      <c r="E1526" s="1">
        <v>45375</v>
      </c>
      <c r="F1526" s="1">
        <v>45375</v>
      </c>
      <c r="G1526" s="1">
        <v>45404</v>
      </c>
      <c r="H1526" t="s">
        <v>28</v>
      </c>
      <c r="I1526">
        <v>20</v>
      </c>
      <c r="J1526" t="s">
        <v>35</v>
      </c>
      <c r="K1526">
        <v>99213</v>
      </c>
      <c r="O1526">
        <v>1</v>
      </c>
      <c r="P1526">
        <v>197.4</v>
      </c>
      <c r="Q1526">
        <v>151.85</v>
      </c>
      <c r="R1526">
        <v>121.48</v>
      </c>
      <c r="S1526">
        <v>30.37</v>
      </c>
      <c r="T1526" t="s">
        <v>30</v>
      </c>
      <c r="X1526" t="s">
        <v>146</v>
      </c>
      <c r="Y1526" t="s">
        <v>147</v>
      </c>
      <c r="Z1526" t="s">
        <v>36</v>
      </c>
      <c r="AA1526" t="str">
        <f>IFERROR(_xlfn.XLOOKUP($J1526,avoidable_ed_reference!$A$2:$A$13,avoidable_ed_reference!$C$2:$C$13),"Not Classified")</f>
        <v>Avoidable</v>
      </c>
      <c r="AB1526" t="str">
        <f>IFERROR(_xlfn.XLOOKUP($B1526,enrollment!$A$2:$A$801,enrollment!$I$2:$I$801),"")</f>
        <v>TN</v>
      </c>
      <c r="AC1526">
        <f>IFERROR(_xlfn.XLOOKUP($B1526,enrollment!$A$2:$A$801,enrollment!$L$2:$L$801),"")</f>
        <v>68</v>
      </c>
      <c r="AD1526" t="str" cm="1">
        <f t="array" ref="AD1526">_xlfn.IFS(AC1526="","Unknown",AC1526&lt;18,"0-17",AC1526&lt;35,"18-34",AC1526&lt;50,"35-49",AC1526&lt;65,"50-64",TRUE,"65+")</f>
        <v>65+</v>
      </c>
      <c r="AE1526">
        <f>IFERROR(_xlfn.XLOOKUP($B1526,enrollment!$A$2:$A$801,enrollment!$O$2:$O$801),"")</f>
        <v>2233445566</v>
      </c>
      <c r="AF1526">
        <f>IFERROR(_xlfn.XLOOKUP($AE1526,providers!$B$2:$B$11,providers!$Q$2:$Q$11),"")</f>
        <v>3.5</v>
      </c>
      <c r="AG1526" s="1">
        <f t="shared" si="23"/>
        <v>45352</v>
      </c>
    </row>
    <row r="1527" spans="1:33" x14ac:dyDescent="0.25">
      <c r="A1527" t="s">
        <v>1804</v>
      </c>
      <c r="B1527" t="s">
        <v>1805</v>
      </c>
      <c r="C1527">
        <v>2233445566</v>
      </c>
      <c r="D1527">
        <v>2233445566</v>
      </c>
      <c r="E1527" s="1">
        <v>45434</v>
      </c>
      <c r="F1527" s="1">
        <v>45434</v>
      </c>
      <c r="G1527" s="1">
        <v>45469</v>
      </c>
      <c r="H1527" t="s">
        <v>28</v>
      </c>
      <c r="I1527">
        <v>22</v>
      </c>
      <c r="J1527" t="s">
        <v>29</v>
      </c>
      <c r="K1527">
        <v>90837</v>
      </c>
      <c r="O1527">
        <v>1</v>
      </c>
      <c r="P1527">
        <v>260.56</v>
      </c>
      <c r="Q1527">
        <v>193.01</v>
      </c>
      <c r="R1527">
        <v>154.41</v>
      </c>
      <c r="S1527">
        <v>38.6</v>
      </c>
      <c r="T1527" t="s">
        <v>30</v>
      </c>
      <c r="X1527" t="s">
        <v>31</v>
      </c>
      <c r="Y1527" t="s">
        <v>32</v>
      </c>
      <c r="Z1527" t="s">
        <v>33</v>
      </c>
      <c r="AA1527" t="str">
        <f>IFERROR(_xlfn.XLOOKUP($J1527,avoidable_ed_reference!$A$2:$A$13,avoidable_ed_reference!$C$2:$C$13),"Not Classified")</f>
        <v>Potentially Avoidable</v>
      </c>
      <c r="AB1527" t="str">
        <f>IFERROR(_xlfn.XLOOKUP($B1527,enrollment!$A$2:$A$801,enrollment!$I$2:$I$801),"")</f>
        <v>OH</v>
      </c>
      <c r="AC1527">
        <f>IFERROR(_xlfn.XLOOKUP($B1527,enrollment!$A$2:$A$801,enrollment!$L$2:$L$801),"")</f>
        <v>73</v>
      </c>
      <c r="AD1527" t="str" cm="1">
        <f t="array" ref="AD1527">_xlfn.IFS(AC1527="","Unknown",AC1527&lt;18,"0-17",AC1527&lt;35,"18-34",AC1527&lt;50,"35-49",AC1527&lt;65,"50-64",TRUE,"65+")</f>
        <v>65+</v>
      </c>
      <c r="AE1527">
        <f>IFERROR(_xlfn.XLOOKUP($B1527,enrollment!$A$2:$A$801,enrollment!$O$2:$O$801),"")</f>
        <v>6789012345</v>
      </c>
      <c r="AF1527">
        <f>IFERROR(_xlfn.XLOOKUP($AE1527,providers!$B$2:$B$11,providers!$Q$2:$Q$11),"")</f>
        <v>4.0999999999999996</v>
      </c>
      <c r="AG1527" s="1">
        <f t="shared" si="23"/>
        <v>45413</v>
      </c>
    </row>
    <row r="1528" spans="1:33" x14ac:dyDescent="0.25">
      <c r="A1528" t="s">
        <v>1806</v>
      </c>
      <c r="B1528" t="s">
        <v>1805</v>
      </c>
      <c r="C1528">
        <v>7890123456</v>
      </c>
      <c r="D1528">
        <v>7890123456</v>
      </c>
      <c r="E1528" s="1">
        <v>45425</v>
      </c>
      <c r="F1528" s="1">
        <v>45425</v>
      </c>
      <c r="G1528" s="1">
        <v>45444</v>
      </c>
      <c r="H1528" t="s">
        <v>28</v>
      </c>
      <c r="I1528">
        <v>22</v>
      </c>
      <c r="J1528" t="s">
        <v>29</v>
      </c>
      <c r="K1528">
        <v>90837</v>
      </c>
      <c r="O1528">
        <v>1</v>
      </c>
      <c r="P1528">
        <v>260.91000000000003</v>
      </c>
      <c r="Q1528">
        <v>193.27</v>
      </c>
      <c r="R1528">
        <v>154.62</v>
      </c>
      <c r="S1528">
        <v>38.65</v>
      </c>
      <c r="T1528" t="s">
        <v>30</v>
      </c>
      <c r="X1528" t="s">
        <v>31</v>
      </c>
      <c r="Y1528" t="s">
        <v>32</v>
      </c>
      <c r="Z1528" t="s">
        <v>33</v>
      </c>
      <c r="AA1528" t="str">
        <f>IFERROR(_xlfn.XLOOKUP($J1528,avoidable_ed_reference!$A$2:$A$13,avoidable_ed_reference!$C$2:$C$13),"Not Classified")</f>
        <v>Potentially Avoidable</v>
      </c>
      <c r="AB1528" t="str">
        <f>IFERROR(_xlfn.XLOOKUP($B1528,enrollment!$A$2:$A$801,enrollment!$I$2:$I$801),"")</f>
        <v>OH</v>
      </c>
      <c r="AC1528">
        <f>IFERROR(_xlfn.XLOOKUP($B1528,enrollment!$A$2:$A$801,enrollment!$L$2:$L$801),"")</f>
        <v>73</v>
      </c>
      <c r="AD1528" t="str" cm="1">
        <f t="array" ref="AD1528">_xlfn.IFS(AC1528="","Unknown",AC1528&lt;18,"0-17",AC1528&lt;35,"18-34",AC1528&lt;50,"35-49",AC1528&lt;65,"50-64",TRUE,"65+")</f>
        <v>65+</v>
      </c>
      <c r="AE1528">
        <f>IFERROR(_xlfn.XLOOKUP($B1528,enrollment!$A$2:$A$801,enrollment!$O$2:$O$801),"")</f>
        <v>6789012345</v>
      </c>
      <c r="AF1528">
        <f>IFERROR(_xlfn.XLOOKUP($AE1528,providers!$B$2:$B$11,providers!$Q$2:$Q$11),"")</f>
        <v>4.0999999999999996</v>
      </c>
      <c r="AG1528" s="1">
        <f t="shared" si="23"/>
        <v>45413</v>
      </c>
    </row>
    <row r="1529" spans="1:33" x14ac:dyDescent="0.25">
      <c r="A1529" t="s">
        <v>1807</v>
      </c>
      <c r="B1529" t="s">
        <v>1805</v>
      </c>
      <c r="C1529">
        <v>6789012345</v>
      </c>
      <c r="D1529">
        <v>6789012345</v>
      </c>
      <c r="E1529" s="1">
        <v>45487</v>
      </c>
      <c r="F1529" s="1">
        <v>45487</v>
      </c>
      <c r="G1529" s="1">
        <v>45508</v>
      </c>
      <c r="H1529" t="s">
        <v>28</v>
      </c>
      <c r="I1529">
        <v>11</v>
      </c>
      <c r="J1529" t="s">
        <v>35</v>
      </c>
      <c r="K1529">
        <v>99213</v>
      </c>
      <c r="O1529">
        <v>1</v>
      </c>
      <c r="P1529">
        <v>201.72</v>
      </c>
      <c r="Q1529">
        <v>149.41999999999999</v>
      </c>
      <c r="R1529">
        <v>119.54</v>
      </c>
      <c r="S1529">
        <v>29.88</v>
      </c>
      <c r="T1529" t="s">
        <v>30</v>
      </c>
      <c r="X1529" t="s">
        <v>31</v>
      </c>
      <c r="Y1529" t="s">
        <v>32</v>
      </c>
      <c r="Z1529" t="s">
        <v>39</v>
      </c>
      <c r="AA1529" t="str">
        <f>IFERROR(_xlfn.XLOOKUP($J1529,avoidable_ed_reference!$A$2:$A$13,avoidable_ed_reference!$C$2:$C$13),"Not Classified")</f>
        <v>Avoidable</v>
      </c>
      <c r="AB1529" t="str">
        <f>IFERROR(_xlfn.XLOOKUP($B1529,enrollment!$A$2:$A$801,enrollment!$I$2:$I$801),"")</f>
        <v>OH</v>
      </c>
      <c r="AC1529">
        <f>IFERROR(_xlfn.XLOOKUP($B1529,enrollment!$A$2:$A$801,enrollment!$L$2:$L$801),"")</f>
        <v>73</v>
      </c>
      <c r="AD1529" t="str" cm="1">
        <f t="array" ref="AD1529">_xlfn.IFS(AC1529="","Unknown",AC1529&lt;18,"0-17",AC1529&lt;35,"18-34",AC1529&lt;50,"35-49",AC1529&lt;65,"50-64",TRUE,"65+")</f>
        <v>65+</v>
      </c>
      <c r="AE1529">
        <f>IFERROR(_xlfn.XLOOKUP($B1529,enrollment!$A$2:$A$801,enrollment!$O$2:$O$801),"")</f>
        <v>6789012345</v>
      </c>
      <c r="AF1529">
        <f>IFERROR(_xlfn.XLOOKUP($AE1529,providers!$B$2:$B$11,providers!$Q$2:$Q$11),"")</f>
        <v>4.0999999999999996</v>
      </c>
      <c r="AG1529" s="1">
        <f t="shared" si="23"/>
        <v>45474</v>
      </c>
    </row>
    <row r="1530" spans="1:33" x14ac:dyDescent="0.25">
      <c r="A1530" t="s">
        <v>1808</v>
      </c>
      <c r="B1530" t="s">
        <v>1805</v>
      </c>
      <c r="C1530">
        <v>2233445566</v>
      </c>
      <c r="D1530">
        <v>2233445566</v>
      </c>
      <c r="E1530" s="1">
        <v>45359</v>
      </c>
      <c r="F1530" s="1">
        <v>45359</v>
      </c>
      <c r="G1530" s="1">
        <v>45376</v>
      </c>
      <c r="H1530" t="s">
        <v>28</v>
      </c>
      <c r="I1530">
        <v>23</v>
      </c>
      <c r="J1530" t="s">
        <v>93</v>
      </c>
      <c r="K1530">
        <v>99284</v>
      </c>
      <c r="O1530">
        <v>1</v>
      </c>
      <c r="P1530">
        <v>1749.58</v>
      </c>
      <c r="Q1530">
        <v>971.99</v>
      </c>
      <c r="R1530">
        <v>777.59</v>
      </c>
      <c r="S1530">
        <v>194.4</v>
      </c>
      <c r="T1530" t="s">
        <v>30</v>
      </c>
      <c r="X1530" t="s">
        <v>31</v>
      </c>
      <c r="Y1530" t="s">
        <v>32</v>
      </c>
      <c r="Z1530" t="s">
        <v>45</v>
      </c>
      <c r="AA1530" t="str">
        <f>IFERROR(_xlfn.XLOOKUP($J1530,avoidable_ed_reference!$A$2:$A$13,avoidable_ed_reference!$C$2:$C$13),"Not Classified")</f>
        <v>Avoidable</v>
      </c>
      <c r="AB1530" t="str">
        <f>IFERROR(_xlfn.XLOOKUP($B1530,enrollment!$A$2:$A$801,enrollment!$I$2:$I$801),"")</f>
        <v>OH</v>
      </c>
      <c r="AC1530">
        <f>IFERROR(_xlfn.XLOOKUP($B1530,enrollment!$A$2:$A$801,enrollment!$L$2:$L$801),"")</f>
        <v>73</v>
      </c>
      <c r="AD1530" t="str" cm="1">
        <f t="array" ref="AD1530">_xlfn.IFS(AC1530="","Unknown",AC1530&lt;18,"0-17",AC1530&lt;35,"18-34",AC1530&lt;50,"35-49",AC1530&lt;65,"50-64",TRUE,"65+")</f>
        <v>65+</v>
      </c>
      <c r="AE1530">
        <f>IFERROR(_xlfn.XLOOKUP($B1530,enrollment!$A$2:$A$801,enrollment!$O$2:$O$801),"")</f>
        <v>6789012345</v>
      </c>
      <c r="AF1530">
        <f>IFERROR(_xlfn.XLOOKUP($AE1530,providers!$B$2:$B$11,providers!$Q$2:$Q$11),"")</f>
        <v>4.0999999999999996</v>
      </c>
      <c r="AG1530" s="1">
        <f t="shared" si="23"/>
        <v>45352</v>
      </c>
    </row>
    <row r="1531" spans="1:33" x14ac:dyDescent="0.25">
      <c r="A1531" t="s">
        <v>1809</v>
      </c>
      <c r="B1531" t="s">
        <v>1805</v>
      </c>
      <c r="C1531">
        <v>5678901234</v>
      </c>
      <c r="D1531">
        <v>5678901234</v>
      </c>
      <c r="E1531" s="1">
        <v>45518</v>
      </c>
      <c r="F1531" s="1">
        <v>45518</v>
      </c>
      <c r="G1531" s="1">
        <v>45550</v>
      </c>
      <c r="H1531" t="s">
        <v>28</v>
      </c>
      <c r="I1531">
        <v>20</v>
      </c>
      <c r="J1531" t="s">
        <v>35</v>
      </c>
      <c r="K1531">
        <v>99213</v>
      </c>
      <c r="O1531">
        <v>1</v>
      </c>
      <c r="P1531">
        <v>155.77000000000001</v>
      </c>
      <c r="Q1531">
        <v>119.82</v>
      </c>
      <c r="R1531">
        <v>95.86</v>
      </c>
      <c r="S1531">
        <v>23.96</v>
      </c>
      <c r="T1531" t="s">
        <v>30</v>
      </c>
      <c r="X1531" t="s">
        <v>31</v>
      </c>
      <c r="Y1531" t="s">
        <v>32</v>
      </c>
      <c r="Z1531" t="s">
        <v>36</v>
      </c>
      <c r="AA1531" t="str">
        <f>IFERROR(_xlfn.XLOOKUP($J1531,avoidable_ed_reference!$A$2:$A$13,avoidable_ed_reference!$C$2:$C$13),"Not Classified")</f>
        <v>Avoidable</v>
      </c>
      <c r="AB1531" t="str">
        <f>IFERROR(_xlfn.XLOOKUP($B1531,enrollment!$A$2:$A$801,enrollment!$I$2:$I$801),"")</f>
        <v>OH</v>
      </c>
      <c r="AC1531">
        <f>IFERROR(_xlfn.XLOOKUP($B1531,enrollment!$A$2:$A$801,enrollment!$L$2:$L$801),"")</f>
        <v>73</v>
      </c>
      <c r="AD1531" t="str" cm="1">
        <f t="array" ref="AD1531">_xlfn.IFS(AC1531="","Unknown",AC1531&lt;18,"0-17",AC1531&lt;35,"18-34",AC1531&lt;50,"35-49",AC1531&lt;65,"50-64",TRUE,"65+")</f>
        <v>65+</v>
      </c>
      <c r="AE1531">
        <f>IFERROR(_xlfn.XLOOKUP($B1531,enrollment!$A$2:$A$801,enrollment!$O$2:$O$801),"")</f>
        <v>6789012345</v>
      </c>
      <c r="AF1531">
        <f>IFERROR(_xlfn.XLOOKUP($AE1531,providers!$B$2:$B$11,providers!$Q$2:$Q$11),"")</f>
        <v>4.0999999999999996</v>
      </c>
      <c r="AG1531" s="1">
        <f t="shared" si="23"/>
        <v>45505</v>
      </c>
    </row>
    <row r="1532" spans="1:33" x14ac:dyDescent="0.25">
      <c r="A1532" t="s">
        <v>1810</v>
      </c>
      <c r="B1532" t="s">
        <v>1805</v>
      </c>
      <c r="C1532">
        <v>5678901234</v>
      </c>
      <c r="D1532">
        <v>5678901234</v>
      </c>
      <c r="E1532" s="1">
        <v>45443</v>
      </c>
      <c r="F1532" s="1">
        <v>45443</v>
      </c>
      <c r="G1532" s="1">
        <v>45478</v>
      </c>
      <c r="H1532" t="s">
        <v>28</v>
      </c>
      <c r="I1532">
        <v>20</v>
      </c>
      <c r="J1532" t="s">
        <v>35</v>
      </c>
      <c r="K1532">
        <v>99213</v>
      </c>
      <c r="O1532">
        <v>1</v>
      </c>
      <c r="P1532">
        <v>184.29</v>
      </c>
      <c r="Q1532">
        <v>141.76</v>
      </c>
      <c r="R1532">
        <v>113.41</v>
      </c>
      <c r="S1532">
        <v>28.35</v>
      </c>
      <c r="T1532" t="s">
        <v>30</v>
      </c>
      <c r="X1532" t="s">
        <v>31</v>
      </c>
      <c r="Y1532" t="s">
        <v>32</v>
      </c>
      <c r="Z1532" t="s">
        <v>36</v>
      </c>
      <c r="AA1532" t="str">
        <f>IFERROR(_xlfn.XLOOKUP($J1532,avoidable_ed_reference!$A$2:$A$13,avoidable_ed_reference!$C$2:$C$13),"Not Classified")</f>
        <v>Avoidable</v>
      </c>
      <c r="AB1532" t="str">
        <f>IFERROR(_xlfn.XLOOKUP($B1532,enrollment!$A$2:$A$801,enrollment!$I$2:$I$801),"")</f>
        <v>OH</v>
      </c>
      <c r="AC1532">
        <f>IFERROR(_xlfn.XLOOKUP($B1532,enrollment!$A$2:$A$801,enrollment!$L$2:$L$801),"")</f>
        <v>73</v>
      </c>
      <c r="AD1532" t="str" cm="1">
        <f t="array" ref="AD1532">_xlfn.IFS(AC1532="","Unknown",AC1532&lt;18,"0-17",AC1532&lt;35,"18-34",AC1532&lt;50,"35-49",AC1532&lt;65,"50-64",TRUE,"65+")</f>
        <v>65+</v>
      </c>
      <c r="AE1532">
        <f>IFERROR(_xlfn.XLOOKUP($B1532,enrollment!$A$2:$A$801,enrollment!$O$2:$O$801),"")</f>
        <v>6789012345</v>
      </c>
      <c r="AF1532">
        <f>IFERROR(_xlfn.XLOOKUP($AE1532,providers!$B$2:$B$11,providers!$Q$2:$Q$11),"")</f>
        <v>4.0999999999999996</v>
      </c>
      <c r="AG1532" s="1">
        <f t="shared" si="23"/>
        <v>45413</v>
      </c>
    </row>
    <row r="1533" spans="1:33" x14ac:dyDescent="0.25">
      <c r="A1533" t="s">
        <v>1811</v>
      </c>
      <c r="B1533" t="s">
        <v>1805</v>
      </c>
      <c r="C1533">
        <v>7890123456</v>
      </c>
      <c r="D1533">
        <v>7890123456</v>
      </c>
      <c r="E1533" s="1">
        <v>45400</v>
      </c>
      <c r="F1533" s="1">
        <v>45400</v>
      </c>
      <c r="G1533" s="1">
        <v>45428</v>
      </c>
      <c r="H1533" t="s">
        <v>59</v>
      </c>
      <c r="J1533" t="s">
        <v>47</v>
      </c>
      <c r="L1533" s="2" t="s">
        <v>82</v>
      </c>
      <c r="M1533" t="s">
        <v>83</v>
      </c>
      <c r="N1533" t="s">
        <v>84</v>
      </c>
      <c r="O1533">
        <v>1</v>
      </c>
      <c r="P1533">
        <v>1234.6600000000001</v>
      </c>
      <c r="Q1533">
        <v>1122.42</v>
      </c>
      <c r="R1533">
        <v>897.94</v>
      </c>
      <c r="S1533">
        <v>224.48</v>
      </c>
      <c r="T1533" t="s">
        <v>30</v>
      </c>
      <c r="X1533" t="s">
        <v>31</v>
      </c>
      <c r="Y1533" t="s">
        <v>32</v>
      </c>
      <c r="Z1533" t="s">
        <v>64</v>
      </c>
      <c r="AA1533" t="str">
        <f>IFERROR(_xlfn.XLOOKUP($J1533,avoidable_ed_reference!$A$2:$A$13,avoidable_ed_reference!$C$2:$C$13),"Not Classified")</f>
        <v>Not Classified</v>
      </c>
      <c r="AB1533" t="str">
        <f>IFERROR(_xlfn.XLOOKUP($B1533,enrollment!$A$2:$A$801,enrollment!$I$2:$I$801),"")</f>
        <v>OH</v>
      </c>
      <c r="AC1533">
        <f>IFERROR(_xlfn.XLOOKUP($B1533,enrollment!$A$2:$A$801,enrollment!$L$2:$L$801),"")</f>
        <v>73</v>
      </c>
      <c r="AD1533" t="str" cm="1">
        <f t="array" ref="AD1533">_xlfn.IFS(AC1533="","Unknown",AC1533&lt;18,"0-17",AC1533&lt;35,"18-34",AC1533&lt;50,"35-49",AC1533&lt;65,"50-64",TRUE,"65+")</f>
        <v>65+</v>
      </c>
      <c r="AE1533">
        <f>IFERROR(_xlfn.XLOOKUP($B1533,enrollment!$A$2:$A$801,enrollment!$O$2:$O$801),"")</f>
        <v>6789012345</v>
      </c>
      <c r="AF1533">
        <f>IFERROR(_xlfn.XLOOKUP($AE1533,providers!$B$2:$B$11,providers!$Q$2:$Q$11),"")</f>
        <v>4.0999999999999996</v>
      </c>
      <c r="AG1533" s="1">
        <f t="shared" si="23"/>
        <v>45383</v>
      </c>
    </row>
    <row r="1534" spans="1:33" x14ac:dyDescent="0.25">
      <c r="A1534" t="s">
        <v>1812</v>
      </c>
      <c r="B1534" t="s">
        <v>1805</v>
      </c>
      <c r="C1534">
        <v>9012345678</v>
      </c>
      <c r="D1534">
        <v>9012345678</v>
      </c>
      <c r="E1534" s="1">
        <v>45307</v>
      </c>
      <c r="F1534" s="1">
        <v>45307</v>
      </c>
      <c r="G1534" s="1">
        <v>45323</v>
      </c>
      <c r="H1534" t="s">
        <v>28</v>
      </c>
      <c r="I1534">
        <v>23</v>
      </c>
      <c r="J1534" t="s">
        <v>42</v>
      </c>
      <c r="K1534">
        <v>99284</v>
      </c>
      <c r="O1534">
        <v>1</v>
      </c>
      <c r="P1534">
        <v>2207.59</v>
      </c>
      <c r="Q1534">
        <v>1226.44</v>
      </c>
      <c r="R1534">
        <v>981.15</v>
      </c>
      <c r="S1534">
        <v>245.29</v>
      </c>
      <c r="T1534" t="s">
        <v>30</v>
      </c>
      <c r="X1534" t="s">
        <v>31</v>
      </c>
      <c r="Y1534" t="s">
        <v>32</v>
      </c>
      <c r="Z1534" t="s">
        <v>45</v>
      </c>
      <c r="AA1534" t="str">
        <f>IFERROR(_xlfn.XLOOKUP($J1534,avoidable_ed_reference!$A$2:$A$13,avoidable_ed_reference!$C$2:$C$13),"Not Classified")</f>
        <v>Non-Avoidable</v>
      </c>
      <c r="AB1534" t="str">
        <f>IFERROR(_xlfn.XLOOKUP($B1534,enrollment!$A$2:$A$801,enrollment!$I$2:$I$801),"")</f>
        <v>OH</v>
      </c>
      <c r="AC1534">
        <f>IFERROR(_xlfn.XLOOKUP($B1534,enrollment!$A$2:$A$801,enrollment!$L$2:$L$801),"")</f>
        <v>73</v>
      </c>
      <c r="AD1534" t="str" cm="1">
        <f t="array" ref="AD1534">_xlfn.IFS(AC1534="","Unknown",AC1534&lt;18,"0-17",AC1534&lt;35,"18-34",AC1534&lt;50,"35-49",AC1534&lt;65,"50-64",TRUE,"65+")</f>
        <v>65+</v>
      </c>
      <c r="AE1534">
        <f>IFERROR(_xlfn.XLOOKUP($B1534,enrollment!$A$2:$A$801,enrollment!$O$2:$O$801),"")</f>
        <v>6789012345</v>
      </c>
      <c r="AF1534">
        <f>IFERROR(_xlfn.XLOOKUP($AE1534,providers!$B$2:$B$11,providers!$Q$2:$Q$11),"")</f>
        <v>4.0999999999999996</v>
      </c>
      <c r="AG1534" s="1">
        <f t="shared" si="23"/>
        <v>45292</v>
      </c>
    </row>
    <row r="1535" spans="1:33" x14ac:dyDescent="0.25">
      <c r="A1535" t="s">
        <v>1813</v>
      </c>
      <c r="B1535" t="s">
        <v>1805</v>
      </c>
      <c r="C1535">
        <v>6789012345</v>
      </c>
      <c r="D1535">
        <v>6789012345</v>
      </c>
      <c r="E1535" s="1">
        <v>45488</v>
      </c>
      <c r="F1535" s="1">
        <v>45488</v>
      </c>
      <c r="G1535" s="1">
        <v>45522</v>
      </c>
      <c r="H1535" t="s">
        <v>28</v>
      </c>
      <c r="I1535">
        <v>11</v>
      </c>
      <c r="J1535" t="s">
        <v>35</v>
      </c>
      <c r="K1535">
        <v>99213</v>
      </c>
      <c r="O1535">
        <v>1</v>
      </c>
      <c r="P1535">
        <v>242.39</v>
      </c>
      <c r="Q1535">
        <v>179.55</v>
      </c>
      <c r="R1535">
        <v>143.63999999999999</v>
      </c>
      <c r="S1535">
        <v>35.909999999999997</v>
      </c>
      <c r="T1535" t="s">
        <v>30</v>
      </c>
      <c r="X1535" t="s">
        <v>31</v>
      </c>
      <c r="Y1535" t="s">
        <v>32</v>
      </c>
      <c r="Z1535" t="s">
        <v>39</v>
      </c>
      <c r="AA1535" t="str">
        <f>IFERROR(_xlfn.XLOOKUP($J1535,avoidable_ed_reference!$A$2:$A$13,avoidable_ed_reference!$C$2:$C$13),"Not Classified")</f>
        <v>Avoidable</v>
      </c>
      <c r="AB1535" t="str">
        <f>IFERROR(_xlfn.XLOOKUP($B1535,enrollment!$A$2:$A$801,enrollment!$I$2:$I$801),"")</f>
        <v>OH</v>
      </c>
      <c r="AC1535">
        <f>IFERROR(_xlfn.XLOOKUP($B1535,enrollment!$A$2:$A$801,enrollment!$L$2:$L$801),"")</f>
        <v>73</v>
      </c>
      <c r="AD1535" t="str" cm="1">
        <f t="array" ref="AD1535">_xlfn.IFS(AC1535="","Unknown",AC1535&lt;18,"0-17",AC1535&lt;35,"18-34",AC1535&lt;50,"35-49",AC1535&lt;65,"50-64",TRUE,"65+")</f>
        <v>65+</v>
      </c>
      <c r="AE1535">
        <f>IFERROR(_xlfn.XLOOKUP($B1535,enrollment!$A$2:$A$801,enrollment!$O$2:$O$801),"")</f>
        <v>6789012345</v>
      </c>
      <c r="AF1535">
        <f>IFERROR(_xlfn.XLOOKUP($AE1535,providers!$B$2:$B$11,providers!$Q$2:$Q$11),"")</f>
        <v>4.0999999999999996</v>
      </c>
      <c r="AG1535" s="1">
        <f t="shared" si="23"/>
        <v>45474</v>
      </c>
    </row>
    <row r="1536" spans="1:33" x14ac:dyDescent="0.25">
      <c r="A1536" t="s">
        <v>1814</v>
      </c>
      <c r="B1536" t="s">
        <v>1805</v>
      </c>
      <c r="C1536">
        <v>2233445566</v>
      </c>
      <c r="D1536">
        <v>2233445566</v>
      </c>
      <c r="E1536" s="1">
        <v>45319</v>
      </c>
      <c r="F1536" s="1">
        <v>45319</v>
      </c>
      <c r="G1536" s="1">
        <v>45344</v>
      </c>
      <c r="H1536" t="s">
        <v>28</v>
      </c>
      <c r="I1536">
        <v>22</v>
      </c>
      <c r="J1536" t="s">
        <v>29</v>
      </c>
      <c r="K1536">
        <v>90837</v>
      </c>
      <c r="O1536">
        <v>1</v>
      </c>
      <c r="P1536">
        <v>253.68</v>
      </c>
      <c r="Q1536">
        <v>187.91</v>
      </c>
      <c r="R1536">
        <v>150.33000000000001</v>
      </c>
      <c r="S1536">
        <v>37.58</v>
      </c>
      <c r="T1536" t="s">
        <v>30</v>
      </c>
      <c r="X1536" t="s">
        <v>31</v>
      </c>
      <c r="Y1536" t="s">
        <v>32</v>
      </c>
      <c r="Z1536" t="s">
        <v>33</v>
      </c>
      <c r="AA1536" t="str">
        <f>IFERROR(_xlfn.XLOOKUP($J1536,avoidable_ed_reference!$A$2:$A$13,avoidable_ed_reference!$C$2:$C$13),"Not Classified")</f>
        <v>Potentially Avoidable</v>
      </c>
      <c r="AB1536" t="str">
        <f>IFERROR(_xlfn.XLOOKUP($B1536,enrollment!$A$2:$A$801,enrollment!$I$2:$I$801),"")</f>
        <v>OH</v>
      </c>
      <c r="AC1536">
        <f>IFERROR(_xlfn.XLOOKUP($B1536,enrollment!$A$2:$A$801,enrollment!$L$2:$L$801),"")</f>
        <v>73</v>
      </c>
      <c r="AD1536" t="str" cm="1">
        <f t="array" ref="AD1536">_xlfn.IFS(AC1536="","Unknown",AC1536&lt;18,"0-17",AC1536&lt;35,"18-34",AC1536&lt;50,"35-49",AC1536&lt;65,"50-64",TRUE,"65+")</f>
        <v>65+</v>
      </c>
      <c r="AE1536">
        <f>IFERROR(_xlfn.XLOOKUP($B1536,enrollment!$A$2:$A$801,enrollment!$O$2:$O$801),"")</f>
        <v>6789012345</v>
      </c>
      <c r="AF1536">
        <f>IFERROR(_xlfn.XLOOKUP($AE1536,providers!$B$2:$B$11,providers!$Q$2:$Q$11),"")</f>
        <v>4.0999999999999996</v>
      </c>
      <c r="AG1536" s="1">
        <f t="shared" si="23"/>
        <v>45292</v>
      </c>
    </row>
    <row r="1537" spans="1:33" x14ac:dyDescent="0.25">
      <c r="A1537" t="s">
        <v>1815</v>
      </c>
      <c r="B1537" t="s">
        <v>1816</v>
      </c>
      <c r="C1537">
        <v>3456789012</v>
      </c>
      <c r="D1537">
        <v>3456789012</v>
      </c>
      <c r="E1537" s="1">
        <v>45470</v>
      </c>
      <c r="F1537" s="1">
        <v>45470</v>
      </c>
      <c r="G1537" s="1">
        <v>45504</v>
      </c>
      <c r="H1537" t="s">
        <v>59</v>
      </c>
      <c r="J1537" t="s">
        <v>99</v>
      </c>
      <c r="L1537" s="2" t="s">
        <v>106</v>
      </c>
      <c r="M1537" t="s">
        <v>107</v>
      </c>
      <c r="N1537" t="s">
        <v>108</v>
      </c>
      <c r="O1537">
        <v>1</v>
      </c>
      <c r="P1537">
        <v>1170.3499999999999</v>
      </c>
      <c r="Q1537">
        <v>1063.95</v>
      </c>
      <c r="R1537">
        <v>851.16</v>
      </c>
      <c r="S1537">
        <v>212.79</v>
      </c>
      <c r="T1537" t="s">
        <v>30</v>
      </c>
      <c r="X1537" t="s">
        <v>52</v>
      </c>
      <c r="Y1537" t="s">
        <v>44</v>
      </c>
      <c r="Z1537" t="s">
        <v>64</v>
      </c>
      <c r="AA1537" t="str">
        <f>IFERROR(_xlfn.XLOOKUP($J1537,avoidable_ed_reference!$A$2:$A$13,avoidable_ed_reference!$C$2:$C$13),"Not Classified")</f>
        <v>Not Classified</v>
      </c>
      <c r="AB1537" t="str">
        <f>IFERROR(_xlfn.XLOOKUP($B1537,enrollment!$A$2:$A$801,enrollment!$I$2:$I$801),"")</f>
        <v>KY</v>
      </c>
      <c r="AC1537">
        <f>IFERROR(_xlfn.XLOOKUP($B1537,enrollment!$A$2:$A$801,enrollment!$L$2:$L$801),"")</f>
        <v>24</v>
      </c>
      <c r="AD1537" t="str" cm="1">
        <f t="array" ref="AD1537">_xlfn.IFS(AC1537="","Unknown",AC1537&lt;18,"0-17",AC1537&lt;35,"18-34",AC1537&lt;50,"35-49",AC1537&lt;65,"50-64",TRUE,"65+")</f>
        <v>18-34</v>
      </c>
      <c r="AE1537">
        <f>IFERROR(_xlfn.XLOOKUP($B1537,enrollment!$A$2:$A$801,enrollment!$O$2:$O$801),"")</f>
        <v>3456789012</v>
      </c>
      <c r="AF1537">
        <f>IFERROR(_xlfn.XLOOKUP($AE1537,providers!$B$2:$B$11,providers!$Q$2:$Q$11),"")</f>
        <v>4</v>
      </c>
      <c r="AG1537" s="1">
        <f t="shared" si="23"/>
        <v>45444</v>
      </c>
    </row>
    <row r="1538" spans="1:33" x14ac:dyDescent="0.25">
      <c r="A1538" t="s">
        <v>1817</v>
      </c>
      <c r="B1538" t="s">
        <v>1816</v>
      </c>
      <c r="C1538">
        <v>3456789012</v>
      </c>
      <c r="D1538">
        <v>3456789012</v>
      </c>
      <c r="E1538" s="1">
        <v>45572</v>
      </c>
      <c r="F1538" s="1">
        <v>45572</v>
      </c>
      <c r="G1538" s="1">
        <v>45593</v>
      </c>
      <c r="H1538" t="s">
        <v>28</v>
      </c>
      <c r="I1538">
        <v>11</v>
      </c>
      <c r="J1538" t="s">
        <v>47</v>
      </c>
      <c r="K1538">
        <v>99213</v>
      </c>
      <c r="O1538">
        <v>1</v>
      </c>
      <c r="P1538">
        <v>199.46</v>
      </c>
      <c r="Q1538">
        <v>147.75</v>
      </c>
      <c r="R1538">
        <v>118.2</v>
      </c>
      <c r="S1538">
        <v>29.55</v>
      </c>
      <c r="T1538" t="s">
        <v>30</v>
      </c>
      <c r="X1538" t="s">
        <v>52</v>
      </c>
      <c r="Y1538" t="s">
        <v>44</v>
      </c>
      <c r="Z1538" t="s">
        <v>39</v>
      </c>
      <c r="AA1538" t="str">
        <f>IFERROR(_xlfn.XLOOKUP($J1538,avoidable_ed_reference!$A$2:$A$13,avoidable_ed_reference!$C$2:$C$13),"Not Classified")</f>
        <v>Not Classified</v>
      </c>
      <c r="AB1538" t="str">
        <f>IFERROR(_xlfn.XLOOKUP($B1538,enrollment!$A$2:$A$801,enrollment!$I$2:$I$801),"")</f>
        <v>KY</v>
      </c>
      <c r="AC1538">
        <f>IFERROR(_xlfn.XLOOKUP($B1538,enrollment!$A$2:$A$801,enrollment!$L$2:$L$801),"")</f>
        <v>24</v>
      </c>
      <c r="AD1538" t="str" cm="1">
        <f t="array" ref="AD1538">_xlfn.IFS(AC1538="","Unknown",AC1538&lt;18,"0-17",AC1538&lt;35,"18-34",AC1538&lt;50,"35-49",AC1538&lt;65,"50-64",TRUE,"65+")</f>
        <v>18-34</v>
      </c>
      <c r="AE1538">
        <f>IFERROR(_xlfn.XLOOKUP($B1538,enrollment!$A$2:$A$801,enrollment!$O$2:$O$801),"")</f>
        <v>3456789012</v>
      </c>
      <c r="AF1538">
        <f>IFERROR(_xlfn.XLOOKUP($AE1538,providers!$B$2:$B$11,providers!$Q$2:$Q$11),"")</f>
        <v>4</v>
      </c>
      <c r="AG1538" s="1">
        <f t="shared" si="23"/>
        <v>45566</v>
      </c>
    </row>
    <row r="1539" spans="1:33" x14ac:dyDescent="0.25">
      <c r="A1539" t="s">
        <v>1818</v>
      </c>
      <c r="B1539" t="s">
        <v>1816</v>
      </c>
      <c r="C1539">
        <v>5678901234</v>
      </c>
      <c r="D1539">
        <v>5678901234</v>
      </c>
      <c r="E1539" s="1">
        <v>45415</v>
      </c>
      <c r="F1539" s="1">
        <v>45415</v>
      </c>
      <c r="G1539" s="1">
        <v>45447</v>
      </c>
      <c r="H1539" t="s">
        <v>28</v>
      </c>
      <c r="I1539">
        <v>20</v>
      </c>
      <c r="J1539" t="s">
        <v>35</v>
      </c>
      <c r="K1539">
        <v>99213</v>
      </c>
      <c r="O1539">
        <v>1</v>
      </c>
      <c r="P1539">
        <v>196.13</v>
      </c>
      <c r="Q1539">
        <v>150.87</v>
      </c>
      <c r="R1539">
        <v>120.7</v>
      </c>
      <c r="S1539">
        <v>30.17</v>
      </c>
      <c r="T1539" t="s">
        <v>30</v>
      </c>
      <c r="X1539" t="s">
        <v>52</v>
      </c>
      <c r="Y1539" t="s">
        <v>44</v>
      </c>
      <c r="Z1539" t="s">
        <v>36</v>
      </c>
      <c r="AA1539" t="str">
        <f>IFERROR(_xlfn.XLOOKUP($J1539,avoidable_ed_reference!$A$2:$A$13,avoidable_ed_reference!$C$2:$C$13),"Not Classified")</f>
        <v>Avoidable</v>
      </c>
      <c r="AB1539" t="str">
        <f>IFERROR(_xlfn.XLOOKUP($B1539,enrollment!$A$2:$A$801,enrollment!$I$2:$I$801),"")</f>
        <v>KY</v>
      </c>
      <c r="AC1539">
        <f>IFERROR(_xlfn.XLOOKUP($B1539,enrollment!$A$2:$A$801,enrollment!$L$2:$L$801),"")</f>
        <v>24</v>
      </c>
      <c r="AD1539" t="str" cm="1">
        <f t="array" ref="AD1539">_xlfn.IFS(AC1539="","Unknown",AC1539&lt;18,"0-17",AC1539&lt;35,"18-34",AC1539&lt;50,"35-49",AC1539&lt;65,"50-64",TRUE,"65+")</f>
        <v>18-34</v>
      </c>
      <c r="AE1539">
        <f>IFERROR(_xlfn.XLOOKUP($B1539,enrollment!$A$2:$A$801,enrollment!$O$2:$O$801),"")</f>
        <v>3456789012</v>
      </c>
      <c r="AF1539">
        <f>IFERROR(_xlfn.XLOOKUP($AE1539,providers!$B$2:$B$11,providers!$Q$2:$Q$11),"")</f>
        <v>4</v>
      </c>
      <c r="AG1539" s="1">
        <f t="shared" ref="AG1539:AG1602" si="24">EOMONTH(E1539,-1)+1</f>
        <v>45413</v>
      </c>
    </row>
    <row r="1540" spans="1:33" x14ac:dyDescent="0.25">
      <c r="A1540" t="s">
        <v>1819</v>
      </c>
      <c r="B1540" t="s">
        <v>1816</v>
      </c>
      <c r="C1540">
        <v>3456789012</v>
      </c>
      <c r="D1540">
        <v>3456789012</v>
      </c>
      <c r="E1540" s="1">
        <v>45455</v>
      </c>
      <c r="F1540" s="1">
        <v>45455</v>
      </c>
      <c r="G1540" s="1">
        <v>45472</v>
      </c>
      <c r="H1540" t="s">
        <v>28</v>
      </c>
      <c r="I1540">
        <v>11</v>
      </c>
      <c r="J1540" t="s">
        <v>35</v>
      </c>
      <c r="K1540">
        <v>99213</v>
      </c>
      <c r="O1540">
        <v>1</v>
      </c>
      <c r="P1540">
        <v>174.46</v>
      </c>
      <c r="Q1540">
        <v>129.22999999999999</v>
      </c>
      <c r="R1540">
        <v>103.38</v>
      </c>
      <c r="S1540">
        <v>25.85</v>
      </c>
      <c r="T1540" t="s">
        <v>30</v>
      </c>
      <c r="X1540" t="s">
        <v>52</v>
      </c>
      <c r="Y1540" t="s">
        <v>44</v>
      </c>
      <c r="Z1540" t="s">
        <v>39</v>
      </c>
      <c r="AA1540" t="str">
        <f>IFERROR(_xlfn.XLOOKUP($J1540,avoidable_ed_reference!$A$2:$A$13,avoidable_ed_reference!$C$2:$C$13),"Not Classified")</f>
        <v>Avoidable</v>
      </c>
      <c r="AB1540" t="str">
        <f>IFERROR(_xlfn.XLOOKUP($B1540,enrollment!$A$2:$A$801,enrollment!$I$2:$I$801),"")</f>
        <v>KY</v>
      </c>
      <c r="AC1540">
        <f>IFERROR(_xlfn.XLOOKUP($B1540,enrollment!$A$2:$A$801,enrollment!$L$2:$L$801),"")</f>
        <v>24</v>
      </c>
      <c r="AD1540" t="str" cm="1">
        <f t="array" ref="AD1540">_xlfn.IFS(AC1540="","Unknown",AC1540&lt;18,"0-17",AC1540&lt;35,"18-34",AC1540&lt;50,"35-49",AC1540&lt;65,"50-64",TRUE,"65+")</f>
        <v>18-34</v>
      </c>
      <c r="AE1540">
        <f>IFERROR(_xlfn.XLOOKUP($B1540,enrollment!$A$2:$A$801,enrollment!$O$2:$O$801),"")</f>
        <v>3456789012</v>
      </c>
      <c r="AF1540">
        <f>IFERROR(_xlfn.XLOOKUP($AE1540,providers!$B$2:$B$11,providers!$Q$2:$Q$11),"")</f>
        <v>4</v>
      </c>
      <c r="AG1540" s="1">
        <f t="shared" si="24"/>
        <v>45444</v>
      </c>
    </row>
    <row r="1541" spans="1:33" x14ac:dyDescent="0.25">
      <c r="A1541" t="s">
        <v>1820</v>
      </c>
      <c r="B1541" t="s">
        <v>1816</v>
      </c>
      <c r="C1541">
        <v>3456789012</v>
      </c>
      <c r="D1541">
        <v>3456789012</v>
      </c>
      <c r="E1541" s="1">
        <v>45488</v>
      </c>
      <c r="F1541" s="1">
        <v>45488</v>
      </c>
      <c r="G1541" s="1">
        <v>45513</v>
      </c>
      <c r="H1541" t="s">
        <v>28</v>
      </c>
      <c r="I1541">
        <v>11</v>
      </c>
      <c r="J1541" t="s">
        <v>38</v>
      </c>
      <c r="K1541">
        <v>99213</v>
      </c>
      <c r="O1541">
        <v>1</v>
      </c>
      <c r="P1541">
        <v>182.06</v>
      </c>
      <c r="Q1541">
        <v>134.86000000000001</v>
      </c>
      <c r="R1541">
        <v>107.89</v>
      </c>
      <c r="S1541">
        <v>26.97</v>
      </c>
      <c r="T1541" t="s">
        <v>30</v>
      </c>
      <c r="X1541" t="s">
        <v>52</v>
      </c>
      <c r="Y1541" t="s">
        <v>44</v>
      </c>
      <c r="Z1541" t="s">
        <v>39</v>
      </c>
      <c r="AA1541" t="str">
        <f>IFERROR(_xlfn.XLOOKUP($J1541,avoidable_ed_reference!$A$2:$A$13,avoidable_ed_reference!$C$2:$C$13),"Not Classified")</f>
        <v>Not Classified</v>
      </c>
      <c r="AB1541" t="str">
        <f>IFERROR(_xlfn.XLOOKUP($B1541,enrollment!$A$2:$A$801,enrollment!$I$2:$I$801),"")</f>
        <v>KY</v>
      </c>
      <c r="AC1541">
        <f>IFERROR(_xlfn.XLOOKUP($B1541,enrollment!$A$2:$A$801,enrollment!$L$2:$L$801),"")</f>
        <v>24</v>
      </c>
      <c r="AD1541" t="str" cm="1">
        <f t="array" ref="AD1541">_xlfn.IFS(AC1541="","Unknown",AC1541&lt;18,"0-17",AC1541&lt;35,"18-34",AC1541&lt;50,"35-49",AC1541&lt;65,"50-64",TRUE,"65+")</f>
        <v>18-34</v>
      </c>
      <c r="AE1541">
        <f>IFERROR(_xlfn.XLOOKUP($B1541,enrollment!$A$2:$A$801,enrollment!$O$2:$O$801),"")</f>
        <v>3456789012</v>
      </c>
      <c r="AF1541">
        <f>IFERROR(_xlfn.XLOOKUP($AE1541,providers!$B$2:$B$11,providers!$Q$2:$Q$11),"")</f>
        <v>4</v>
      </c>
      <c r="AG1541" s="1">
        <f t="shared" si="24"/>
        <v>45474</v>
      </c>
    </row>
    <row r="1542" spans="1:33" x14ac:dyDescent="0.25">
      <c r="A1542" t="s">
        <v>1821</v>
      </c>
      <c r="B1542" t="s">
        <v>1816</v>
      </c>
      <c r="C1542">
        <v>2233445566</v>
      </c>
      <c r="D1542">
        <v>2233445566</v>
      </c>
      <c r="E1542" s="1">
        <v>45597</v>
      </c>
      <c r="F1542" s="1">
        <v>45597</v>
      </c>
      <c r="G1542" s="1">
        <v>45624</v>
      </c>
      <c r="H1542" t="s">
        <v>28</v>
      </c>
      <c r="I1542">
        <v>23</v>
      </c>
      <c r="J1542" t="s">
        <v>91</v>
      </c>
      <c r="K1542">
        <v>99284</v>
      </c>
      <c r="O1542">
        <v>1</v>
      </c>
      <c r="P1542">
        <v>1611.34</v>
      </c>
      <c r="Q1542">
        <v>895.19</v>
      </c>
      <c r="R1542">
        <v>716.15</v>
      </c>
      <c r="S1542">
        <v>179.04</v>
      </c>
      <c r="T1542" t="s">
        <v>30</v>
      </c>
      <c r="X1542" t="s">
        <v>52</v>
      </c>
      <c r="Y1542" t="s">
        <v>44</v>
      </c>
      <c r="Z1542" t="s">
        <v>45</v>
      </c>
      <c r="AA1542" t="str">
        <f>IFERROR(_xlfn.XLOOKUP($J1542,avoidable_ed_reference!$A$2:$A$13,avoidable_ed_reference!$C$2:$C$13),"Not Classified")</f>
        <v>Avoidable</v>
      </c>
      <c r="AB1542" t="str">
        <f>IFERROR(_xlfn.XLOOKUP($B1542,enrollment!$A$2:$A$801,enrollment!$I$2:$I$801),"")</f>
        <v>KY</v>
      </c>
      <c r="AC1542">
        <f>IFERROR(_xlfn.XLOOKUP($B1542,enrollment!$A$2:$A$801,enrollment!$L$2:$L$801),"")</f>
        <v>24</v>
      </c>
      <c r="AD1542" t="str" cm="1">
        <f t="array" ref="AD1542">_xlfn.IFS(AC1542="","Unknown",AC1542&lt;18,"0-17",AC1542&lt;35,"18-34",AC1542&lt;50,"35-49",AC1542&lt;65,"50-64",TRUE,"65+")</f>
        <v>18-34</v>
      </c>
      <c r="AE1542">
        <f>IFERROR(_xlfn.XLOOKUP($B1542,enrollment!$A$2:$A$801,enrollment!$O$2:$O$801),"")</f>
        <v>3456789012</v>
      </c>
      <c r="AF1542">
        <f>IFERROR(_xlfn.XLOOKUP($AE1542,providers!$B$2:$B$11,providers!$Q$2:$Q$11),"")</f>
        <v>4</v>
      </c>
      <c r="AG1542" s="1">
        <f t="shared" si="24"/>
        <v>45597</v>
      </c>
    </row>
    <row r="1543" spans="1:33" x14ac:dyDescent="0.25">
      <c r="A1543" t="s">
        <v>1822</v>
      </c>
      <c r="B1543" t="s">
        <v>1816</v>
      </c>
      <c r="C1543">
        <v>3456789012</v>
      </c>
      <c r="D1543">
        <v>3456789012</v>
      </c>
      <c r="E1543" s="1">
        <v>45431</v>
      </c>
      <c r="F1543" s="1">
        <v>45431</v>
      </c>
      <c r="G1543" s="1">
        <v>45464</v>
      </c>
      <c r="H1543" t="s">
        <v>28</v>
      </c>
      <c r="I1543">
        <v>11</v>
      </c>
      <c r="J1543" t="s">
        <v>38</v>
      </c>
      <c r="K1543">
        <v>99213</v>
      </c>
      <c r="O1543">
        <v>1</v>
      </c>
      <c r="P1543">
        <v>167.51</v>
      </c>
      <c r="Q1543">
        <v>124.08</v>
      </c>
      <c r="R1543">
        <v>99.26</v>
      </c>
      <c r="S1543">
        <v>24.82</v>
      </c>
      <c r="T1543" t="s">
        <v>30</v>
      </c>
      <c r="X1543" t="s">
        <v>52</v>
      </c>
      <c r="Y1543" t="s">
        <v>44</v>
      </c>
      <c r="Z1543" t="s">
        <v>39</v>
      </c>
      <c r="AA1543" t="str">
        <f>IFERROR(_xlfn.XLOOKUP($J1543,avoidable_ed_reference!$A$2:$A$13,avoidable_ed_reference!$C$2:$C$13),"Not Classified")</f>
        <v>Not Classified</v>
      </c>
      <c r="AB1543" t="str">
        <f>IFERROR(_xlfn.XLOOKUP($B1543,enrollment!$A$2:$A$801,enrollment!$I$2:$I$801),"")</f>
        <v>KY</v>
      </c>
      <c r="AC1543">
        <f>IFERROR(_xlfn.XLOOKUP($B1543,enrollment!$A$2:$A$801,enrollment!$L$2:$L$801),"")</f>
        <v>24</v>
      </c>
      <c r="AD1543" t="str" cm="1">
        <f t="array" ref="AD1543">_xlfn.IFS(AC1543="","Unknown",AC1543&lt;18,"0-17",AC1543&lt;35,"18-34",AC1543&lt;50,"35-49",AC1543&lt;65,"50-64",TRUE,"65+")</f>
        <v>18-34</v>
      </c>
      <c r="AE1543">
        <f>IFERROR(_xlfn.XLOOKUP($B1543,enrollment!$A$2:$A$801,enrollment!$O$2:$O$801),"")</f>
        <v>3456789012</v>
      </c>
      <c r="AF1543">
        <f>IFERROR(_xlfn.XLOOKUP($AE1543,providers!$B$2:$B$11,providers!$Q$2:$Q$11),"")</f>
        <v>4</v>
      </c>
      <c r="AG1543" s="1">
        <f t="shared" si="24"/>
        <v>45413</v>
      </c>
    </row>
    <row r="1544" spans="1:33" x14ac:dyDescent="0.25">
      <c r="A1544" t="s">
        <v>1823</v>
      </c>
      <c r="B1544" t="s">
        <v>1816</v>
      </c>
      <c r="C1544">
        <v>3456789012</v>
      </c>
      <c r="D1544">
        <v>3456789012</v>
      </c>
      <c r="E1544" s="1">
        <v>45551</v>
      </c>
      <c r="F1544" s="1">
        <v>45551</v>
      </c>
      <c r="G1544" s="1">
        <v>45586</v>
      </c>
      <c r="H1544" t="s">
        <v>28</v>
      </c>
      <c r="I1544">
        <v>11</v>
      </c>
      <c r="J1544" t="s">
        <v>47</v>
      </c>
      <c r="K1544">
        <v>99213</v>
      </c>
      <c r="O1544">
        <v>1</v>
      </c>
      <c r="P1544">
        <v>184.21</v>
      </c>
      <c r="Q1544">
        <v>136.44999999999999</v>
      </c>
      <c r="R1544">
        <v>109.16</v>
      </c>
      <c r="S1544">
        <v>27.29</v>
      </c>
      <c r="T1544" t="s">
        <v>30</v>
      </c>
      <c r="X1544" t="s">
        <v>52</v>
      </c>
      <c r="Y1544" t="s">
        <v>44</v>
      </c>
      <c r="Z1544" t="s">
        <v>39</v>
      </c>
      <c r="AA1544" t="str">
        <f>IFERROR(_xlfn.XLOOKUP($J1544,avoidable_ed_reference!$A$2:$A$13,avoidable_ed_reference!$C$2:$C$13),"Not Classified")</f>
        <v>Not Classified</v>
      </c>
      <c r="AB1544" t="str">
        <f>IFERROR(_xlfn.XLOOKUP($B1544,enrollment!$A$2:$A$801,enrollment!$I$2:$I$801),"")</f>
        <v>KY</v>
      </c>
      <c r="AC1544">
        <f>IFERROR(_xlfn.XLOOKUP($B1544,enrollment!$A$2:$A$801,enrollment!$L$2:$L$801),"")</f>
        <v>24</v>
      </c>
      <c r="AD1544" t="str" cm="1">
        <f t="array" ref="AD1544">_xlfn.IFS(AC1544="","Unknown",AC1544&lt;18,"0-17",AC1544&lt;35,"18-34",AC1544&lt;50,"35-49",AC1544&lt;65,"50-64",TRUE,"65+")</f>
        <v>18-34</v>
      </c>
      <c r="AE1544">
        <f>IFERROR(_xlfn.XLOOKUP($B1544,enrollment!$A$2:$A$801,enrollment!$O$2:$O$801),"")</f>
        <v>3456789012</v>
      </c>
      <c r="AF1544">
        <f>IFERROR(_xlfn.XLOOKUP($AE1544,providers!$B$2:$B$11,providers!$Q$2:$Q$11),"")</f>
        <v>4</v>
      </c>
      <c r="AG1544" s="1">
        <f t="shared" si="24"/>
        <v>45536</v>
      </c>
    </row>
    <row r="1545" spans="1:33" x14ac:dyDescent="0.25">
      <c r="A1545" t="s">
        <v>1824</v>
      </c>
      <c r="B1545" t="s">
        <v>1816</v>
      </c>
      <c r="C1545">
        <v>5678901234</v>
      </c>
      <c r="D1545">
        <v>5678901234</v>
      </c>
      <c r="E1545" s="1">
        <v>45513</v>
      </c>
      <c r="F1545" s="1">
        <v>45513</v>
      </c>
      <c r="G1545" s="1">
        <v>45548</v>
      </c>
      <c r="H1545" t="s">
        <v>28</v>
      </c>
      <c r="I1545">
        <v>20</v>
      </c>
      <c r="J1545" t="s">
        <v>35</v>
      </c>
      <c r="K1545">
        <v>99213</v>
      </c>
      <c r="O1545">
        <v>1</v>
      </c>
      <c r="P1545">
        <v>147.97999999999999</v>
      </c>
      <c r="Q1545">
        <v>113.83</v>
      </c>
      <c r="R1545">
        <v>91.06</v>
      </c>
      <c r="S1545">
        <v>22.77</v>
      </c>
      <c r="T1545" t="s">
        <v>30</v>
      </c>
      <c r="X1545" t="s">
        <v>52</v>
      </c>
      <c r="Y1545" t="s">
        <v>44</v>
      </c>
      <c r="Z1545" t="s">
        <v>36</v>
      </c>
      <c r="AA1545" t="str">
        <f>IFERROR(_xlfn.XLOOKUP($J1545,avoidable_ed_reference!$A$2:$A$13,avoidable_ed_reference!$C$2:$C$13),"Not Classified")</f>
        <v>Avoidable</v>
      </c>
      <c r="AB1545" t="str">
        <f>IFERROR(_xlfn.XLOOKUP($B1545,enrollment!$A$2:$A$801,enrollment!$I$2:$I$801),"")</f>
        <v>KY</v>
      </c>
      <c r="AC1545">
        <f>IFERROR(_xlfn.XLOOKUP($B1545,enrollment!$A$2:$A$801,enrollment!$L$2:$L$801),"")</f>
        <v>24</v>
      </c>
      <c r="AD1545" t="str" cm="1">
        <f t="array" ref="AD1545">_xlfn.IFS(AC1545="","Unknown",AC1545&lt;18,"0-17",AC1545&lt;35,"18-34",AC1545&lt;50,"35-49",AC1545&lt;65,"50-64",TRUE,"65+")</f>
        <v>18-34</v>
      </c>
      <c r="AE1545">
        <f>IFERROR(_xlfn.XLOOKUP($B1545,enrollment!$A$2:$A$801,enrollment!$O$2:$O$801),"")</f>
        <v>3456789012</v>
      </c>
      <c r="AF1545">
        <f>IFERROR(_xlfn.XLOOKUP($AE1545,providers!$B$2:$B$11,providers!$Q$2:$Q$11),"")</f>
        <v>4</v>
      </c>
      <c r="AG1545" s="1">
        <f t="shared" si="24"/>
        <v>45505</v>
      </c>
    </row>
    <row r="1546" spans="1:33" x14ac:dyDescent="0.25">
      <c r="A1546" t="s">
        <v>1825</v>
      </c>
      <c r="B1546" t="s">
        <v>1816</v>
      </c>
      <c r="C1546">
        <v>3456789012</v>
      </c>
      <c r="D1546">
        <v>3456789012</v>
      </c>
      <c r="E1546" s="1">
        <v>45418</v>
      </c>
      <c r="F1546" s="1">
        <v>45418</v>
      </c>
      <c r="G1546" s="1">
        <v>45438</v>
      </c>
      <c r="H1546" t="s">
        <v>28</v>
      </c>
      <c r="I1546">
        <v>11</v>
      </c>
      <c r="J1546" t="s">
        <v>38</v>
      </c>
      <c r="K1546">
        <v>99213</v>
      </c>
      <c r="O1546">
        <v>1</v>
      </c>
      <c r="P1546">
        <v>182.67</v>
      </c>
      <c r="Q1546">
        <v>135.31</v>
      </c>
      <c r="R1546">
        <v>108.25</v>
      </c>
      <c r="S1546">
        <v>27.06</v>
      </c>
      <c r="T1546" t="s">
        <v>30</v>
      </c>
      <c r="X1546" t="s">
        <v>52</v>
      </c>
      <c r="Y1546" t="s">
        <v>44</v>
      </c>
      <c r="Z1546" t="s">
        <v>39</v>
      </c>
      <c r="AA1546" t="str">
        <f>IFERROR(_xlfn.XLOOKUP($J1546,avoidable_ed_reference!$A$2:$A$13,avoidable_ed_reference!$C$2:$C$13),"Not Classified")</f>
        <v>Not Classified</v>
      </c>
      <c r="AB1546" t="str">
        <f>IFERROR(_xlfn.XLOOKUP($B1546,enrollment!$A$2:$A$801,enrollment!$I$2:$I$801),"")</f>
        <v>KY</v>
      </c>
      <c r="AC1546">
        <f>IFERROR(_xlfn.XLOOKUP($B1546,enrollment!$A$2:$A$801,enrollment!$L$2:$L$801),"")</f>
        <v>24</v>
      </c>
      <c r="AD1546" t="str" cm="1">
        <f t="array" ref="AD1546">_xlfn.IFS(AC1546="","Unknown",AC1546&lt;18,"0-17",AC1546&lt;35,"18-34",AC1546&lt;50,"35-49",AC1546&lt;65,"50-64",TRUE,"65+")</f>
        <v>18-34</v>
      </c>
      <c r="AE1546">
        <f>IFERROR(_xlfn.XLOOKUP($B1546,enrollment!$A$2:$A$801,enrollment!$O$2:$O$801),"")</f>
        <v>3456789012</v>
      </c>
      <c r="AF1546">
        <f>IFERROR(_xlfn.XLOOKUP($AE1546,providers!$B$2:$B$11,providers!$Q$2:$Q$11),"")</f>
        <v>4</v>
      </c>
      <c r="AG1546" s="1">
        <f t="shared" si="24"/>
        <v>45413</v>
      </c>
    </row>
    <row r="1547" spans="1:33" x14ac:dyDescent="0.25">
      <c r="A1547" t="s">
        <v>1826</v>
      </c>
      <c r="B1547" t="s">
        <v>1827</v>
      </c>
      <c r="C1547">
        <v>3456789012</v>
      </c>
      <c r="D1547">
        <v>3456789012</v>
      </c>
      <c r="E1547" s="1">
        <v>45544</v>
      </c>
      <c r="F1547" s="1">
        <v>45544</v>
      </c>
      <c r="G1547" s="1">
        <v>45574</v>
      </c>
      <c r="H1547" t="s">
        <v>28</v>
      </c>
      <c r="I1547">
        <v>11</v>
      </c>
      <c r="J1547" t="s">
        <v>35</v>
      </c>
      <c r="K1547">
        <v>99213</v>
      </c>
      <c r="O1547">
        <v>1</v>
      </c>
      <c r="P1547">
        <v>239.17</v>
      </c>
      <c r="Q1547">
        <v>177.16</v>
      </c>
      <c r="R1547">
        <v>141.72999999999999</v>
      </c>
      <c r="S1547">
        <v>35.43</v>
      </c>
      <c r="T1547" t="s">
        <v>30</v>
      </c>
      <c r="X1547" t="s">
        <v>43</v>
      </c>
      <c r="Y1547" t="s">
        <v>44</v>
      </c>
      <c r="Z1547" t="s">
        <v>39</v>
      </c>
      <c r="AA1547" t="str">
        <f>IFERROR(_xlfn.XLOOKUP($J1547,avoidable_ed_reference!$A$2:$A$13,avoidable_ed_reference!$C$2:$C$13),"Not Classified")</f>
        <v>Avoidable</v>
      </c>
      <c r="AB1547" t="str">
        <f>IFERROR(_xlfn.XLOOKUP($B1547,enrollment!$A$2:$A$801,enrollment!$I$2:$I$801),"")</f>
        <v>KY</v>
      </c>
      <c r="AC1547">
        <f>IFERROR(_xlfn.XLOOKUP($B1547,enrollment!$A$2:$A$801,enrollment!$L$2:$L$801),"")</f>
        <v>38</v>
      </c>
      <c r="AD1547" t="str" cm="1">
        <f t="array" ref="AD1547">_xlfn.IFS(AC1547="","Unknown",AC1547&lt;18,"0-17",AC1547&lt;35,"18-34",AC1547&lt;50,"35-49",AC1547&lt;65,"50-64",TRUE,"65+")</f>
        <v>35-49</v>
      </c>
      <c r="AE1547">
        <f>IFERROR(_xlfn.XLOOKUP($B1547,enrollment!$A$2:$A$801,enrollment!$O$2:$O$801),"")</f>
        <v>3456789012</v>
      </c>
      <c r="AF1547">
        <f>IFERROR(_xlfn.XLOOKUP($AE1547,providers!$B$2:$B$11,providers!$Q$2:$Q$11),"")</f>
        <v>4</v>
      </c>
      <c r="AG1547" s="1">
        <f t="shared" si="24"/>
        <v>45536</v>
      </c>
    </row>
    <row r="1548" spans="1:33" x14ac:dyDescent="0.25">
      <c r="A1548" t="s">
        <v>1828</v>
      </c>
      <c r="B1548" t="s">
        <v>1827</v>
      </c>
      <c r="C1548">
        <v>3456789012</v>
      </c>
      <c r="D1548">
        <v>3456789012</v>
      </c>
      <c r="E1548" s="1">
        <v>45543</v>
      </c>
      <c r="F1548" s="1">
        <v>45543</v>
      </c>
      <c r="G1548" s="1">
        <v>45562</v>
      </c>
      <c r="H1548" t="s">
        <v>67</v>
      </c>
      <c r="I1548">
        <v>21</v>
      </c>
      <c r="J1548" t="s">
        <v>42</v>
      </c>
      <c r="K1548">
        <v>99223</v>
      </c>
      <c r="O1548">
        <v>1</v>
      </c>
      <c r="P1548">
        <v>18069.25</v>
      </c>
      <c r="Q1548">
        <v>11657.58</v>
      </c>
      <c r="R1548">
        <v>9326.06</v>
      </c>
      <c r="S1548">
        <v>2331.52</v>
      </c>
      <c r="T1548" t="s">
        <v>30</v>
      </c>
      <c r="V1548">
        <v>1</v>
      </c>
      <c r="W1548" s="2" t="s">
        <v>68</v>
      </c>
      <c r="X1548" t="s">
        <v>43</v>
      </c>
      <c r="Y1548" t="s">
        <v>44</v>
      </c>
      <c r="Z1548" t="s">
        <v>69</v>
      </c>
      <c r="AA1548" t="str">
        <f>IFERROR(_xlfn.XLOOKUP($J1548,avoidable_ed_reference!$A$2:$A$13,avoidable_ed_reference!$C$2:$C$13),"Not Classified")</f>
        <v>Non-Avoidable</v>
      </c>
      <c r="AB1548" t="str">
        <f>IFERROR(_xlfn.XLOOKUP($B1548,enrollment!$A$2:$A$801,enrollment!$I$2:$I$801),"")</f>
        <v>KY</v>
      </c>
      <c r="AC1548">
        <f>IFERROR(_xlfn.XLOOKUP($B1548,enrollment!$A$2:$A$801,enrollment!$L$2:$L$801),"")</f>
        <v>38</v>
      </c>
      <c r="AD1548" t="str" cm="1">
        <f t="array" ref="AD1548">_xlfn.IFS(AC1548="","Unknown",AC1548&lt;18,"0-17",AC1548&lt;35,"18-34",AC1548&lt;50,"35-49",AC1548&lt;65,"50-64",TRUE,"65+")</f>
        <v>35-49</v>
      </c>
      <c r="AE1548">
        <f>IFERROR(_xlfn.XLOOKUP($B1548,enrollment!$A$2:$A$801,enrollment!$O$2:$O$801),"")</f>
        <v>3456789012</v>
      </c>
      <c r="AF1548">
        <f>IFERROR(_xlfn.XLOOKUP($AE1548,providers!$B$2:$B$11,providers!$Q$2:$Q$11),"")</f>
        <v>4</v>
      </c>
      <c r="AG1548" s="1">
        <f t="shared" si="24"/>
        <v>45536</v>
      </c>
    </row>
    <row r="1549" spans="1:33" x14ac:dyDescent="0.25">
      <c r="A1549" t="s">
        <v>1829</v>
      </c>
      <c r="B1549" t="s">
        <v>1827</v>
      </c>
      <c r="C1549">
        <v>2233445566</v>
      </c>
      <c r="D1549">
        <v>2233445566</v>
      </c>
      <c r="E1549" s="1">
        <v>45356</v>
      </c>
      <c r="F1549" s="1">
        <v>45356</v>
      </c>
      <c r="G1549" s="1">
        <v>45384</v>
      </c>
      <c r="H1549" t="s">
        <v>28</v>
      </c>
      <c r="I1549">
        <v>23</v>
      </c>
      <c r="J1549" t="s">
        <v>29</v>
      </c>
      <c r="K1549">
        <v>99284</v>
      </c>
      <c r="O1549">
        <v>1</v>
      </c>
      <c r="P1549">
        <v>1608.28</v>
      </c>
      <c r="Q1549">
        <v>893.49</v>
      </c>
      <c r="R1549">
        <v>714.79</v>
      </c>
      <c r="S1549">
        <v>178.7</v>
      </c>
      <c r="T1549" t="s">
        <v>30</v>
      </c>
      <c r="X1549" t="s">
        <v>43</v>
      </c>
      <c r="Y1549" t="s">
        <v>44</v>
      </c>
      <c r="Z1549" t="s">
        <v>45</v>
      </c>
      <c r="AA1549" t="str">
        <f>IFERROR(_xlfn.XLOOKUP($J1549,avoidable_ed_reference!$A$2:$A$13,avoidable_ed_reference!$C$2:$C$13),"Not Classified")</f>
        <v>Potentially Avoidable</v>
      </c>
      <c r="AB1549" t="str">
        <f>IFERROR(_xlfn.XLOOKUP($B1549,enrollment!$A$2:$A$801,enrollment!$I$2:$I$801),"")</f>
        <v>KY</v>
      </c>
      <c r="AC1549">
        <f>IFERROR(_xlfn.XLOOKUP($B1549,enrollment!$A$2:$A$801,enrollment!$L$2:$L$801),"")</f>
        <v>38</v>
      </c>
      <c r="AD1549" t="str" cm="1">
        <f t="array" ref="AD1549">_xlfn.IFS(AC1549="","Unknown",AC1549&lt;18,"0-17",AC1549&lt;35,"18-34",AC1549&lt;50,"35-49",AC1549&lt;65,"50-64",TRUE,"65+")</f>
        <v>35-49</v>
      </c>
      <c r="AE1549">
        <f>IFERROR(_xlfn.XLOOKUP($B1549,enrollment!$A$2:$A$801,enrollment!$O$2:$O$801),"")</f>
        <v>3456789012</v>
      </c>
      <c r="AF1549">
        <f>IFERROR(_xlfn.XLOOKUP($AE1549,providers!$B$2:$B$11,providers!$Q$2:$Q$11),"")</f>
        <v>4</v>
      </c>
      <c r="AG1549" s="1">
        <f t="shared" si="24"/>
        <v>45352</v>
      </c>
    </row>
    <row r="1550" spans="1:33" x14ac:dyDescent="0.25">
      <c r="A1550" t="s">
        <v>1830</v>
      </c>
      <c r="B1550" t="s">
        <v>1827</v>
      </c>
      <c r="C1550">
        <v>9012345678</v>
      </c>
      <c r="D1550">
        <v>9012345678</v>
      </c>
      <c r="E1550" s="1">
        <v>45565</v>
      </c>
      <c r="F1550" s="1">
        <v>45565</v>
      </c>
      <c r="G1550" s="1">
        <v>45598</v>
      </c>
      <c r="H1550" t="s">
        <v>67</v>
      </c>
      <c r="I1550">
        <v>21</v>
      </c>
      <c r="J1550" t="s">
        <v>99</v>
      </c>
      <c r="K1550">
        <v>99223</v>
      </c>
      <c r="O1550">
        <v>1</v>
      </c>
      <c r="P1550">
        <v>23320.18</v>
      </c>
      <c r="Q1550">
        <v>15045.28</v>
      </c>
      <c r="R1550">
        <v>12036.22</v>
      </c>
      <c r="S1550">
        <v>3009.06</v>
      </c>
      <c r="T1550" t="s">
        <v>30</v>
      </c>
      <c r="V1550">
        <v>1</v>
      </c>
      <c r="W1550" s="2" t="s">
        <v>68</v>
      </c>
      <c r="X1550" t="s">
        <v>43</v>
      </c>
      <c r="Y1550" t="s">
        <v>44</v>
      </c>
      <c r="Z1550" t="s">
        <v>69</v>
      </c>
      <c r="AA1550" t="str">
        <f>IFERROR(_xlfn.XLOOKUP($J1550,avoidable_ed_reference!$A$2:$A$13,avoidable_ed_reference!$C$2:$C$13),"Not Classified")</f>
        <v>Not Classified</v>
      </c>
      <c r="AB1550" t="str">
        <f>IFERROR(_xlfn.XLOOKUP($B1550,enrollment!$A$2:$A$801,enrollment!$I$2:$I$801),"")</f>
        <v>KY</v>
      </c>
      <c r="AC1550">
        <f>IFERROR(_xlfn.XLOOKUP($B1550,enrollment!$A$2:$A$801,enrollment!$L$2:$L$801),"")</f>
        <v>38</v>
      </c>
      <c r="AD1550" t="str" cm="1">
        <f t="array" ref="AD1550">_xlfn.IFS(AC1550="","Unknown",AC1550&lt;18,"0-17",AC1550&lt;35,"18-34",AC1550&lt;50,"35-49",AC1550&lt;65,"50-64",TRUE,"65+")</f>
        <v>35-49</v>
      </c>
      <c r="AE1550">
        <f>IFERROR(_xlfn.XLOOKUP($B1550,enrollment!$A$2:$A$801,enrollment!$O$2:$O$801),"")</f>
        <v>3456789012</v>
      </c>
      <c r="AF1550">
        <f>IFERROR(_xlfn.XLOOKUP($AE1550,providers!$B$2:$B$11,providers!$Q$2:$Q$11),"")</f>
        <v>4</v>
      </c>
      <c r="AG1550" s="1">
        <f t="shared" si="24"/>
        <v>45536</v>
      </c>
    </row>
    <row r="1551" spans="1:33" x14ac:dyDescent="0.25">
      <c r="A1551" t="s">
        <v>1831</v>
      </c>
      <c r="B1551" t="s">
        <v>1827</v>
      </c>
      <c r="C1551">
        <v>3456789012</v>
      </c>
      <c r="D1551">
        <v>3456789012</v>
      </c>
      <c r="E1551" s="1">
        <v>45348</v>
      </c>
      <c r="F1551" s="1">
        <v>45348</v>
      </c>
      <c r="G1551" s="1">
        <v>45365</v>
      </c>
      <c r="H1551" t="s">
        <v>67</v>
      </c>
      <c r="I1551">
        <v>21</v>
      </c>
      <c r="J1551" t="s">
        <v>80</v>
      </c>
      <c r="K1551">
        <v>99223</v>
      </c>
      <c r="O1551">
        <v>1</v>
      </c>
      <c r="P1551">
        <v>21307.37</v>
      </c>
      <c r="Q1551">
        <v>13746.69</v>
      </c>
      <c r="R1551">
        <v>10997.35</v>
      </c>
      <c r="S1551">
        <v>2749.34</v>
      </c>
      <c r="T1551" t="s">
        <v>30</v>
      </c>
      <c r="V1551">
        <v>1</v>
      </c>
      <c r="W1551" s="2" t="s">
        <v>68</v>
      </c>
      <c r="X1551" t="s">
        <v>43</v>
      </c>
      <c r="Y1551" t="s">
        <v>44</v>
      </c>
      <c r="Z1551" t="s">
        <v>69</v>
      </c>
      <c r="AA1551" t="str">
        <f>IFERROR(_xlfn.XLOOKUP($J1551,avoidable_ed_reference!$A$2:$A$13,avoidable_ed_reference!$C$2:$C$13),"Not Classified")</f>
        <v>Non-Avoidable</v>
      </c>
      <c r="AB1551" t="str">
        <f>IFERROR(_xlfn.XLOOKUP($B1551,enrollment!$A$2:$A$801,enrollment!$I$2:$I$801),"")</f>
        <v>KY</v>
      </c>
      <c r="AC1551">
        <f>IFERROR(_xlfn.XLOOKUP($B1551,enrollment!$A$2:$A$801,enrollment!$L$2:$L$801),"")</f>
        <v>38</v>
      </c>
      <c r="AD1551" t="str" cm="1">
        <f t="array" ref="AD1551">_xlfn.IFS(AC1551="","Unknown",AC1551&lt;18,"0-17",AC1551&lt;35,"18-34",AC1551&lt;50,"35-49",AC1551&lt;65,"50-64",TRUE,"65+")</f>
        <v>35-49</v>
      </c>
      <c r="AE1551">
        <f>IFERROR(_xlfn.XLOOKUP($B1551,enrollment!$A$2:$A$801,enrollment!$O$2:$O$801),"")</f>
        <v>3456789012</v>
      </c>
      <c r="AF1551">
        <f>IFERROR(_xlfn.XLOOKUP($AE1551,providers!$B$2:$B$11,providers!$Q$2:$Q$11),"")</f>
        <v>4</v>
      </c>
      <c r="AG1551" s="1">
        <f t="shared" si="24"/>
        <v>45323</v>
      </c>
    </row>
    <row r="1552" spans="1:33" x14ac:dyDescent="0.25">
      <c r="A1552" t="s">
        <v>1832</v>
      </c>
      <c r="B1552" t="s">
        <v>1827</v>
      </c>
      <c r="C1552">
        <v>3456789012</v>
      </c>
      <c r="D1552">
        <v>3456789012</v>
      </c>
      <c r="E1552" s="1">
        <v>45481</v>
      </c>
      <c r="F1552" s="1">
        <v>45481</v>
      </c>
      <c r="G1552" s="1">
        <v>45502</v>
      </c>
      <c r="H1552" t="s">
        <v>28</v>
      </c>
      <c r="I1552">
        <v>11</v>
      </c>
      <c r="J1552" t="s">
        <v>38</v>
      </c>
      <c r="K1552">
        <v>99213</v>
      </c>
      <c r="O1552">
        <v>1</v>
      </c>
      <c r="P1552">
        <v>211.92</v>
      </c>
      <c r="Q1552">
        <v>156.97999999999999</v>
      </c>
      <c r="R1552">
        <v>125.58</v>
      </c>
      <c r="S1552">
        <v>31.4</v>
      </c>
      <c r="T1552" t="s">
        <v>30</v>
      </c>
      <c r="X1552" t="s">
        <v>43</v>
      </c>
      <c r="Y1552" t="s">
        <v>44</v>
      </c>
      <c r="Z1552" t="s">
        <v>39</v>
      </c>
      <c r="AA1552" t="str">
        <f>IFERROR(_xlfn.XLOOKUP($J1552,avoidable_ed_reference!$A$2:$A$13,avoidable_ed_reference!$C$2:$C$13),"Not Classified")</f>
        <v>Not Classified</v>
      </c>
      <c r="AB1552" t="str">
        <f>IFERROR(_xlfn.XLOOKUP($B1552,enrollment!$A$2:$A$801,enrollment!$I$2:$I$801),"")</f>
        <v>KY</v>
      </c>
      <c r="AC1552">
        <f>IFERROR(_xlfn.XLOOKUP($B1552,enrollment!$A$2:$A$801,enrollment!$L$2:$L$801),"")</f>
        <v>38</v>
      </c>
      <c r="AD1552" t="str" cm="1">
        <f t="array" ref="AD1552">_xlfn.IFS(AC1552="","Unknown",AC1552&lt;18,"0-17",AC1552&lt;35,"18-34",AC1552&lt;50,"35-49",AC1552&lt;65,"50-64",TRUE,"65+")</f>
        <v>35-49</v>
      </c>
      <c r="AE1552">
        <f>IFERROR(_xlfn.XLOOKUP($B1552,enrollment!$A$2:$A$801,enrollment!$O$2:$O$801),"")</f>
        <v>3456789012</v>
      </c>
      <c r="AF1552">
        <f>IFERROR(_xlfn.XLOOKUP($AE1552,providers!$B$2:$B$11,providers!$Q$2:$Q$11),"")</f>
        <v>4</v>
      </c>
      <c r="AG1552" s="1">
        <f t="shared" si="24"/>
        <v>45474</v>
      </c>
    </row>
    <row r="1553" spans="1:33" x14ac:dyDescent="0.25">
      <c r="A1553" t="s">
        <v>1833</v>
      </c>
      <c r="B1553" t="s">
        <v>1827</v>
      </c>
      <c r="C1553">
        <v>3456789012</v>
      </c>
      <c r="D1553">
        <v>3456789012</v>
      </c>
      <c r="E1553" s="1">
        <v>45628</v>
      </c>
      <c r="F1553" s="1">
        <v>45628</v>
      </c>
      <c r="G1553" s="1">
        <v>45649</v>
      </c>
      <c r="H1553" t="s">
        <v>28</v>
      </c>
      <c r="I1553">
        <v>11</v>
      </c>
      <c r="J1553" t="s">
        <v>47</v>
      </c>
      <c r="K1553">
        <v>99213</v>
      </c>
      <c r="O1553">
        <v>1</v>
      </c>
      <c r="P1553">
        <v>168.16</v>
      </c>
      <c r="Q1553">
        <v>124.56</v>
      </c>
      <c r="R1553">
        <v>99.65</v>
      </c>
      <c r="S1553">
        <v>24.91</v>
      </c>
      <c r="T1553" t="s">
        <v>30</v>
      </c>
      <c r="X1553" t="s">
        <v>43</v>
      </c>
      <c r="Y1553" t="s">
        <v>44</v>
      </c>
      <c r="Z1553" t="s">
        <v>39</v>
      </c>
      <c r="AA1553" t="str">
        <f>IFERROR(_xlfn.XLOOKUP($J1553,avoidable_ed_reference!$A$2:$A$13,avoidable_ed_reference!$C$2:$C$13),"Not Classified")</f>
        <v>Not Classified</v>
      </c>
      <c r="AB1553" t="str">
        <f>IFERROR(_xlfn.XLOOKUP($B1553,enrollment!$A$2:$A$801,enrollment!$I$2:$I$801),"")</f>
        <v>KY</v>
      </c>
      <c r="AC1553">
        <f>IFERROR(_xlfn.XLOOKUP($B1553,enrollment!$A$2:$A$801,enrollment!$L$2:$L$801),"")</f>
        <v>38</v>
      </c>
      <c r="AD1553" t="str" cm="1">
        <f t="array" ref="AD1553">_xlfn.IFS(AC1553="","Unknown",AC1553&lt;18,"0-17",AC1553&lt;35,"18-34",AC1553&lt;50,"35-49",AC1553&lt;65,"50-64",TRUE,"65+")</f>
        <v>35-49</v>
      </c>
      <c r="AE1553">
        <f>IFERROR(_xlfn.XLOOKUP($B1553,enrollment!$A$2:$A$801,enrollment!$O$2:$O$801),"")</f>
        <v>3456789012</v>
      </c>
      <c r="AF1553">
        <f>IFERROR(_xlfn.XLOOKUP($AE1553,providers!$B$2:$B$11,providers!$Q$2:$Q$11),"")</f>
        <v>4</v>
      </c>
      <c r="AG1553" s="1">
        <f t="shared" si="24"/>
        <v>45627</v>
      </c>
    </row>
    <row r="1554" spans="1:33" x14ac:dyDescent="0.25">
      <c r="A1554" t="s">
        <v>1834</v>
      </c>
      <c r="B1554" t="s">
        <v>1827</v>
      </c>
      <c r="C1554">
        <v>2345678901</v>
      </c>
      <c r="D1554">
        <v>2345678901</v>
      </c>
      <c r="E1554" s="1">
        <v>45369</v>
      </c>
      <c r="F1554" s="1">
        <v>45369</v>
      </c>
      <c r="G1554" s="1">
        <v>45387</v>
      </c>
      <c r="H1554" t="s">
        <v>28</v>
      </c>
      <c r="I1554">
        <v>22</v>
      </c>
      <c r="J1554" t="s">
        <v>29</v>
      </c>
      <c r="K1554">
        <v>90837</v>
      </c>
      <c r="O1554">
        <v>1</v>
      </c>
      <c r="P1554">
        <v>239.64</v>
      </c>
      <c r="Q1554">
        <v>177.51</v>
      </c>
      <c r="R1554">
        <v>142.01</v>
      </c>
      <c r="S1554">
        <v>35.5</v>
      </c>
      <c r="T1554" t="s">
        <v>30</v>
      </c>
      <c r="X1554" t="s">
        <v>43</v>
      </c>
      <c r="Y1554" t="s">
        <v>44</v>
      </c>
      <c r="Z1554" t="s">
        <v>33</v>
      </c>
      <c r="AA1554" t="str">
        <f>IFERROR(_xlfn.XLOOKUP($J1554,avoidable_ed_reference!$A$2:$A$13,avoidable_ed_reference!$C$2:$C$13),"Not Classified")</f>
        <v>Potentially Avoidable</v>
      </c>
      <c r="AB1554" t="str">
        <f>IFERROR(_xlfn.XLOOKUP($B1554,enrollment!$A$2:$A$801,enrollment!$I$2:$I$801),"")</f>
        <v>KY</v>
      </c>
      <c r="AC1554">
        <f>IFERROR(_xlfn.XLOOKUP($B1554,enrollment!$A$2:$A$801,enrollment!$L$2:$L$801),"")</f>
        <v>38</v>
      </c>
      <c r="AD1554" t="str" cm="1">
        <f t="array" ref="AD1554">_xlfn.IFS(AC1554="","Unknown",AC1554&lt;18,"0-17",AC1554&lt;35,"18-34",AC1554&lt;50,"35-49",AC1554&lt;65,"50-64",TRUE,"65+")</f>
        <v>35-49</v>
      </c>
      <c r="AE1554">
        <f>IFERROR(_xlfn.XLOOKUP($B1554,enrollment!$A$2:$A$801,enrollment!$O$2:$O$801),"")</f>
        <v>3456789012</v>
      </c>
      <c r="AF1554">
        <f>IFERROR(_xlfn.XLOOKUP($AE1554,providers!$B$2:$B$11,providers!$Q$2:$Q$11),"")</f>
        <v>4</v>
      </c>
      <c r="AG1554" s="1">
        <f t="shared" si="24"/>
        <v>45352</v>
      </c>
    </row>
    <row r="1555" spans="1:33" x14ac:dyDescent="0.25">
      <c r="A1555" t="s">
        <v>1835</v>
      </c>
      <c r="B1555" t="s">
        <v>1836</v>
      </c>
      <c r="C1555">
        <v>1122334455</v>
      </c>
      <c r="D1555">
        <v>1122334455</v>
      </c>
      <c r="E1555" s="1">
        <v>45448</v>
      </c>
      <c r="F1555" s="1">
        <v>45448</v>
      </c>
      <c r="G1555" s="1">
        <v>45476</v>
      </c>
      <c r="H1555" t="s">
        <v>28</v>
      </c>
      <c r="I1555">
        <v>11</v>
      </c>
      <c r="J1555" t="s">
        <v>38</v>
      </c>
      <c r="K1555">
        <v>99213</v>
      </c>
      <c r="O1555">
        <v>1</v>
      </c>
      <c r="P1555">
        <v>183.78</v>
      </c>
      <c r="Q1555">
        <v>136.13</v>
      </c>
      <c r="R1555">
        <v>108.9</v>
      </c>
      <c r="S1555">
        <v>27.23</v>
      </c>
      <c r="T1555" t="s">
        <v>545</v>
      </c>
      <c r="X1555" t="s">
        <v>233</v>
      </c>
      <c r="Y1555" t="s">
        <v>32</v>
      </c>
      <c r="Z1555" t="s">
        <v>39</v>
      </c>
      <c r="AA1555" t="str">
        <f>IFERROR(_xlfn.XLOOKUP($J1555,avoidable_ed_reference!$A$2:$A$13,avoidable_ed_reference!$C$2:$C$13),"Not Classified")</f>
        <v>Not Classified</v>
      </c>
      <c r="AB1555" t="str">
        <f>IFERROR(_xlfn.XLOOKUP($B1555,enrollment!$A$2:$A$801,enrollment!$I$2:$I$801),"")</f>
        <v>OH</v>
      </c>
      <c r="AC1555">
        <f>IFERROR(_xlfn.XLOOKUP($B1555,enrollment!$A$2:$A$801,enrollment!$L$2:$L$801),"")</f>
        <v>59</v>
      </c>
      <c r="AD1555" t="str" cm="1">
        <f t="array" ref="AD1555">_xlfn.IFS(AC1555="","Unknown",AC1555&lt;18,"0-17",AC1555&lt;35,"18-34",AC1555&lt;50,"35-49",AC1555&lt;65,"50-64",TRUE,"65+")</f>
        <v>50-64</v>
      </c>
      <c r="AE1555">
        <f>IFERROR(_xlfn.XLOOKUP($B1555,enrollment!$A$2:$A$801,enrollment!$O$2:$O$801),"")</f>
        <v>6789012345</v>
      </c>
      <c r="AF1555">
        <f>IFERROR(_xlfn.XLOOKUP($AE1555,providers!$B$2:$B$11,providers!$Q$2:$Q$11),"")</f>
        <v>4.0999999999999996</v>
      </c>
      <c r="AG1555" s="1">
        <f t="shared" si="24"/>
        <v>45444</v>
      </c>
    </row>
    <row r="1556" spans="1:33" x14ac:dyDescent="0.25">
      <c r="A1556" t="s">
        <v>1837</v>
      </c>
      <c r="B1556" t="s">
        <v>1836</v>
      </c>
      <c r="C1556">
        <v>6789012345</v>
      </c>
      <c r="D1556">
        <v>6789012345</v>
      </c>
      <c r="E1556" s="1">
        <v>45420</v>
      </c>
      <c r="F1556" s="1">
        <v>45420</v>
      </c>
      <c r="G1556" s="1">
        <v>45444</v>
      </c>
      <c r="H1556" t="s">
        <v>28</v>
      </c>
      <c r="I1556">
        <v>11</v>
      </c>
      <c r="J1556" t="s">
        <v>47</v>
      </c>
      <c r="K1556">
        <v>99213</v>
      </c>
      <c r="O1556">
        <v>1</v>
      </c>
      <c r="P1556">
        <v>188.28</v>
      </c>
      <c r="Q1556">
        <v>139.47</v>
      </c>
      <c r="R1556">
        <v>111.58</v>
      </c>
      <c r="S1556">
        <v>27.89</v>
      </c>
      <c r="T1556" t="s">
        <v>30</v>
      </c>
      <c r="X1556" t="s">
        <v>233</v>
      </c>
      <c r="Y1556" t="s">
        <v>32</v>
      </c>
      <c r="Z1556" t="s">
        <v>39</v>
      </c>
      <c r="AA1556" t="str">
        <f>IFERROR(_xlfn.XLOOKUP($J1556,avoidable_ed_reference!$A$2:$A$13,avoidable_ed_reference!$C$2:$C$13),"Not Classified")</f>
        <v>Not Classified</v>
      </c>
      <c r="AB1556" t="str">
        <f>IFERROR(_xlfn.XLOOKUP($B1556,enrollment!$A$2:$A$801,enrollment!$I$2:$I$801),"")</f>
        <v>OH</v>
      </c>
      <c r="AC1556">
        <f>IFERROR(_xlfn.XLOOKUP($B1556,enrollment!$A$2:$A$801,enrollment!$L$2:$L$801),"")</f>
        <v>59</v>
      </c>
      <c r="AD1556" t="str" cm="1">
        <f t="array" ref="AD1556">_xlfn.IFS(AC1556="","Unknown",AC1556&lt;18,"0-17",AC1556&lt;35,"18-34",AC1556&lt;50,"35-49",AC1556&lt;65,"50-64",TRUE,"65+")</f>
        <v>50-64</v>
      </c>
      <c r="AE1556">
        <f>IFERROR(_xlfn.XLOOKUP($B1556,enrollment!$A$2:$A$801,enrollment!$O$2:$O$801),"")</f>
        <v>6789012345</v>
      </c>
      <c r="AF1556">
        <f>IFERROR(_xlfn.XLOOKUP($AE1556,providers!$B$2:$B$11,providers!$Q$2:$Q$11),"")</f>
        <v>4.0999999999999996</v>
      </c>
      <c r="AG1556" s="1">
        <f t="shared" si="24"/>
        <v>45413</v>
      </c>
    </row>
    <row r="1557" spans="1:33" x14ac:dyDescent="0.25">
      <c r="A1557" t="s">
        <v>1838</v>
      </c>
      <c r="B1557" t="s">
        <v>1836</v>
      </c>
      <c r="C1557">
        <v>6789012345</v>
      </c>
      <c r="D1557">
        <v>6789012345</v>
      </c>
      <c r="E1557" s="1">
        <v>45526</v>
      </c>
      <c r="F1557" s="1">
        <v>45526</v>
      </c>
      <c r="G1557" s="1">
        <v>45541</v>
      </c>
      <c r="H1557" t="s">
        <v>28</v>
      </c>
      <c r="I1557">
        <v>11</v>
      </c>
      <c r="J1557" t="s">
        <v>38</v>
      </c>
      <c r="K1557">
        <v>99213</v>
      </c>
      <c r="O1557">
        <v>1</v>
      </c>
      <c r="P1557">
        <v>217.5</v>
      </c>
      <c r="Q1557">
        <v>161.11000000000001</v>
      </c>
      <c r="R1557">
        <v>128.88999999999999</v>
      </c>
      <c r="S1557">
        <v>32.22</v>
      </c>
      <c r="T1557" t="s">
        <v>30</v>
      </c>
      <c r="X1557" t="s">
        <v>233</v>
      </c>
      <c r="Y1557" t="s">
        <v>32</v>
      </c>
      <c r="Z1557" t="s">
        <v>39</v>
      </c>
      <c r="AA1557" t="str">
        <f>IFERROR(_xlfn.XLOOKUP($J1557,avoidable_ed_reference!$A$2:$A$13,avoidable_ed_reference!$C$2:$C$13),"Not Classified")</f>
        <v>Not Classified</v>
      </c>
      <c r="AB1557" t="str">
        <f>IFERROR(_xlfn.XLOOKUP($B1557,enrollment!$A$2:$A$801,enrollment!$I$2:$I$801),"")</f>
        <v>OH</v>
      </c>
      <c r="AC1557">
        <f>IFERROR(_xlfn.XLOOKUP($B1557,enrollment!$A$2:$A$801,enrollment!$L$2:$L$801),"")</f>
        <v>59</v>
      </c>
      <c r="AD1557" t="str" cm="1">
        <f t="array" ref="AD1557">_xlfn.IFS(AC1557="","Unknown",AC1557&lt;18,"0-17",AC1557&lt;35,"18-34",AC1557&lt;50,"35-49",AC1557&lt;65,"50-64",TRUE,"65+")</f>
        <v>50-64</v>
      </c>
      <c r="AE1557">
        <f>IFERROR(_xlfn.XLOOKUP($B1557,enrollment!$A$2:$A$801,enrollment!$O$2:$O$801),"")</f>
        <v>6789012345</v>
      </c>
      <c r="AF1557">
        <f>IFERROR(_xlfn.XLOOKUP($AE1557,providers!$B$2:$B$11,providers!$Q$2:$Q$11),"")</f>
        <v>4.0999999999999996</v>
      </c>
      <c r="AG1557" s="1">
        <f t="shared" si="24"/>
        <v>45505</v>
      </c>
    </row>
    <row r="1558" spans="1:33" x14ac:dyDescent="0.25">
      <c r="A1558" t="s">
        <v>1839</v>
      </c>
      <c r="B1558" t="s">
        <v>1836</v>
      </c>
      <c r="C1558">
        <v>5678901234</v>
      </c>
      <c r="D1558">
        <v>5678901234</v>
      </c>
      <c r="E1558" s="1">
        <v>45500</v>
      </c>
      <c r="F1558" s="1">
        <v>45500</v>
      </c>
      <c r="G1558" s="1">
        <v>45526</v>
      </c>
      <c r="H1558" t="s">
        <v>28</v>
      </c>
      <c r="I1558">
        <v>20</v>
      </c>
      <c r="J1558" t="s">
        <v>35</v>
      </c>
      <c r="K1558">
        <v>99213</v>
      </c>
      <c r="O1558">
        <v>1</v>
      </c>
      <c r="P1558">
        <v>206.99</v>
      </c>
      <c r="Q1558">
        <v>159.22</v>
      </c>
      <c r="R1558">
        <v>127.38</v>
      </c>
      <c r="S1558">
        <v>31.84</v>
      </c>
      <c r="T1558" t="s">
        <v>30</v>
      </c>
      <c r="X1558" t="s">
        <v>233</v>
      </c>
      <c r="Y1558" t="s">
        <v>32</v>
      </c>
      <c r="Z1558" t="s">
        <v>36</v>
      </c>
      <c r="AA1558" t="str">
        <f>IFERROR(_xlfn.XLOOKUP($J1558,avoidable_ed_reference!$A$2:$A$13,avoidable_ed_reference!$C$2:$C$13),"Not Classified")</f>
        <v>Avoidable</v>
      </c>
      <c r="AB1558" t="str">
        <f>IFERROR(_xlfn.XLOOKUP($B1558,enrollment!$A$2:$A$801,enrollment!$I$2:$I$801),"")</f>
        <v>OH</v>
      </c>
      <c r="AC1558">
        <f>IFERROR(_xlfn.XLOOKUP($B1558,enrollment!$A$2:$A$801,enrollment!$L$2:$L$801),"")</f>
        <v>59</v>
      </c>
      <c r="AD1558" t="str" cm="1">
        <f t="array" ref="AD1558">_xlfn.IFS(AC1558="","Unknown",AC1558&lt;18,"0-17",AC1558&lt;35,"18-34",AC1558&lt;50,"35-49",AC1558&lt;65,"50-64",TRUE,"65+")</f>
        <v>50-64</v>
      </c>
      <c r="AE1558">
        <f>IFERROR(_xlfn.XLOOKUP($B1558,enrollment!$A$2:$A$801,enrollment!$O$2:$O$801),"")</f>
        <v>6789012345</v>
      </c>
      <c r="AF1558">
        <f>IFERROR(_xlfn.XLOOKUP($AE1558,providers!$B$2:$B$11,providers!$Q$2:$Q$11),"")</f>
        <v>4.0999999999999996</v>
      </c>
      <c r="AG1558" s="1">
        <f t="shared" si="24"/>
        <v>45474</v>
      </c>
    </row>
    <row r="1559" spans="1:33" x14ac:dyDescent="0.25">
      <c r="A1559" t="s">
        <v>1840</v>
      </c>
      <c r="B1559" t="s">
        <v>1836</v>
      </c>
      <c r="C1559">
        <v>9012345678</v>
      </c>
      <c r="D1559">
        <v>9012345678</v>
      </c>
      <c r="E1559" s="1">
        <v>45319</v>
      </c>
      <c r="F1559" s="1">
        <v>45319</v>
      </c>
      <c r="G1559" s="1">
        <v>45348</v>
      </c>
      <c r="H1559" t="s">
        <v>67</v>
      </c>
      <c r="I1559">
        <v>21</v>
      </c>
      <c r="J1559" t="s">
        <v>99</v>
      </c>
      <c r="K1559">
        <v>99223</v>
      </c>
      <c r="O1559">
        <v>1</v>
      </c>
      <c r="P1559">
        <v>24230.16</v>
      </c>
      <c r="Q1559">
        <v>15632.36</v>
      </c>
      <c r="R1559">
        <v>12505.89</v>
      </c>
      <c r="S1559">
        <v>3126.47</v>
      </c>
      <c r="T1559" t="s">
        <v>30</v>
      </c>
      <c r="V1559">
        <v>1</v>
      </c>
      <c r="W1559" s="2" t="s">
        <v>68</v>
      </c>
      <c r="X1559" t="s">
        <v>233</v>
      </c>
      <c r="Y1559" t="s">
        <v>32</v>
      </c>
      <c r="Z1559" t="s">
        <v>69</v>
      </c>
      <c r="AA1559" t="str">
        <f>IFERROR(_xlfn.XLOOKUP($J1559,avoidable_ed_reference!$A$2:$A$13,avoidable_ed_reference!$C$2:$C$13),"Not Classified")</f>
        <v>Not Classified</v>
      </c>
      <c r="AB1559" t="str">
        <f>IFERROR(_xlfn.XLOOKUP($B1559,enrollment!$A$2:$A$801,enrollment!$I$2:$I$801),"")</f>
        <v>OH</v>
      </c>
      <c r="AC1559">
        <f>IFERROR(_xlfn.XLOOKUP($B1559,enrollment!$A$2:$A$801,enrollment!$L$2:$L$801),"")</f>
        <v>59</v>
      </c>
      <c r="AD1559" t="str" cm="1">
        <f t="array" ref="AD1559">_xlfn.IFS(AC1559="","Unknown",AC1559&lt;18,"0-17",AC1559&lt;35,"18-34",AC1559&lt;50,"35-49",AC1559&lt;65,"50-64",TRUE,"65+")</f>
        <v>50-64</v>
      </c>
      <c r="AE1559">
        <f>IFERROR(_xlfn.XLOOKUP($B1559,enrollment!$A$2:$A$801,enrollment!$O$2:$O$801),"")</f>
        <v>6789012345</v>
      </c>
      <c r="AF1559">
        <f>IFERROR(_xlfn.XLOOKUP($AE1559,providers!$B$2:$B$11,providers!$Q$2:$Q$11),"")</f>
        <v>4.0999999999999996</v>
      </c>
      <c r="AG1559" s="1">
        <f t="shared" si="24"/>
        <v>45292</v>
      </c>
    </row>
    <row r="1560" spans="1:33" x14ac:dyDescent="0.25">
      <c r="A1560" t="s">
        <v>1841</v>
      </c>
      <c r="B1560" t="s">
        <v>1836</v>
      </c>
      <c r="C1560">
        <v>8901234567</v>
      </c>
      <c r="D1560">
        <v>8901234567</v>
      </c>
      <c r="E1560" s="1">
        <v>45643</v>
      </c>
      <c r="F1560" s="1">
        <v>45643</v>
      </c>
      <c r="G1560" s="1">
        <v>45668</v>
      </c>
      <c r="H1560" t="s">
        <v>59</v>
      </c>
      <c r="J1560" t="s">
        <v>99</v>
      </c>
      <c r="L1560" s="2" t="s">
        <v>151</v>
      </c>
      <c r="M1560" t="s">
        <v>152</v>
      </c>
      <c r="N1560" t="s">
        <v>153</v>
      </c>
      <c r="O1560">
        <v>1</v>
      </c>
      <c r="P1560">
        <v>966.93</v>
      </c>
      <c r="Q1560">
        <v>879.03</v>
      </c>
      <c r="R1560">
        <v>703.22</v>
      </c>
      <c r="S1560">
        <v>175.81</v>
      </c>
      <c r="T1560" t="s">
        <v>30</v>
      </c>
      <c r="X1560" t="s">
        <v>233</v>
      </c>
      <c r="Y1560" t="s">
        <v>32</v>
      </c>
      <c r="Z1560" t="s">
        <v>64</v>
      </c>
      <c r="AA1560" t="str">
        <f>IFERROR(_xlfn.XLOOKUP($J1560,avoidable_ed_reference!$A$2:$A$13,avoidable_ed_reference!$C$2:$C$13),"Not Classified")</f>
        <v>Not Classified</v>
      </c>
      <c r="AB1560" t="str">
        <f>IFERROR(_xlfn.XLOOKUP($B1560,enrollment!$A$2:$A$801,enrollment!$I$2:$I$801),"")</f>
        <v>OH</v>
      </c>
      <c r="AC1560">
        <f>IFERROR(_xlfn.XLOOKUP($B1560,enrollment!$A$2:$A$801,enrollment!$L$2:$L$801),"")</f>
        <v>59</v>
      </c>
      <c r="AD1560" t="str" cm="1">
        <f t="array" ref="AD1560">_xlfn.IFS(AC1560="","Unknown",AC1560&lt;18,"0-17",AC1560&lt;35,"18-34",AC1560&lt;50,"35-49",AC1560&lt;65,"50-64",TRUE,"65+")</f>
        <v>50-64</v>
      </c>
      <c r="AE1560">
        <f>IFERROR(_xlfn.XLOOKUP($B1560,enrollment!$A$2:$A$801,enrollment!$O$2:$O$801),"")</f>
        <v>6789012345</v>
      </c>
      <c r="AF1560">
        <f>IFERROR(_xlfn.XLOOKUP($AE1560,providers!$B$2:$B$11,providers!$Q$2:$Q$11),"")</f>
        <v>4.0999999999999996</v>
      </c>
      <c r="AG1560" s="1">
        <f t="shared" si="24"/>
        <v>45627</v>
      </c>
    </row>
    <row r="1561" spans="1:33" x14ac:dyDescent="0.25">
      <c r="A1561" t="s">
        <v>1842</v>
      </c>
      <c r="B1561" t="s">
        <v>1836</v>
      </c>
      <c r="C1561">
        <v>6789012345</v>
      </c>
      <c r="D1561">
        <v>6789012345</v>
      </c>
      <c r="E1561" s="1">
        <v>45575</v>
      </c>
      <c r="F1561" s="1">
        <v>45575</v>
      </c>
      <c r="G1561" s="1">
        <v>45609</v>
      </c>
      <c r="H1561" t="s">
        <v>28</v>
      </c>
      <c r="I1561">
        <v>11</v>
      </c>
      <c r="J1561" t="s">
        <v>35</v>
      </c>
      <c r="K1561">
        <v>99213</v>
      </c>
      <c r="O1561">
        <v>1</v>
      </c>
      <c r="P1561">
        <v>165.82</v>
      </c>
      <c r="Q1561">
        <v>122.83</v>
      </c>
      <c r="R1561">
        <v>98.26</v>
      </c>
      <c r="S1561">
        <v>24.57</v>
      </c>
      <c r="T1561" t="s">
        <v>30</v>
      </c>
      <c r="X1561" t="s">
        <v>233</v>
      </c>
      <c r="Y1561" t="s">
        <v>32</v>
      </c>
      <c r="Z1561" t="s">
        <v>39</v>
      </c>
      <c r="AA1561" t="str">
        <f>IFERROR(_xlfn.XLOOKUP($J1561,avoidable_ed_reference!$A$2:$A$13,avoidable_ed_reference!$C$2:$C$13),"Not Classified")</f>
        <v>Avoidable</v>
      </c>
      <c r="AB1561" t="str">
        <f>IFERROR(_xlfn.XLOOKUP($B1561,enrollment!$A$2:$A$801,enrollment!$I$2:$I$801),"")</f>
        <v>OH</v>
      </c>
      <c r="AC1561">
        <f>IFERROR(_xlfn.XLOOKUP($B1561,enrollment!$A$2:$A$801,enrollment!$L$2:$L$801),"")</f>
        <v>59</v>
      </c>
      <c r="AD1561" t="str" cm="1">
        <f t="array" ref="AD1561">_xlfn.IFS(AC1561="","Unknown",AC1561&lt;18,"0-17",AC1561&lt;35,"18-34",AC1561&lt;50,"35-49",AC1561&lt;65,"50-64",TRUE,"65+")</f>
        <v>50-64</v>
      </c>
      <c r="AE1561">
        <f>IFERROR(_xlfn.XLOOKUP($B1561,enrollment!$A$2:$A$801,enrollment!$O$2:$O$801),"")</f>
        <v>6789012345</v>
      </c>
      <c r="AF1561">
        <f>IFERROR(_xlfn.XLOOKUP($AE1561,providers!$B$2:$B$11,providers!$Q$2:$Q$11),"")</f>
        <v>4.0999999999999996</v>
      </c>
      <c r="AG1561" s="1">
        <f t="shared" si="24"/>
        <v>45566</v>
      </c>
    </row>
    <row r="1562" spans="1:33" x14ac:dyDescent="0.25">
      <c r="A1562" t="s">
        <v>1843</v>
      </c>
      <c r="B1562" t="s">
        <v>1836</v>
      </c>
      <c r="C1562">
        <v>7890123456</v>
      </c>
      <c r="D1562">
        <v>7890123456</v>
      </c>
      <c r="E1562" s="1">
        <v>45316</v>
      </c>
      <c r="F1562" s="1">
        <v>45316</v>
      </c>
      <c r="G1562" s="1">
        <v>45331</v>
      </c>
      <c r="H1562" t="s">
        <v>28</v>
      </c>
      <c r="I1562">
        <v>23</v>
      </c>
      <c r="J1562" t="s">
        <v>55</v>
      </c>
      <c r="K1562">
        <v>99284</v>
      </c>
      <c r="O1562">
        <v>1</v>
      </c>
      <c r="P1562">
        <v>2341.2199999999998</v>
      </c>
      <c r="Q1562">
        <v>1300.68</v>
      </c>
      <c r="R1562">
        <v>1040.54</v>
      </c>
      <c r="S1562">
        <v>260.14</v>
      </c>
      <c r="T1562" t="s">
        <v>30</v>
      </c>
      <c r="X1562" t="s">
        <v>233</v>
      </c>
      <c r="Y1562" t="s">
        <v>32</v>
      </c>
      <c r="Z1562" t="s">
        <v>45</v>
      </c>
      <c r="AA1562" t="str">
        <f>IFERROR(_xlfn.XLOOKUP($J1562,avoidable_ed_reference!$A$2:$A$13,avoidable_ed_reference!$C$2:$C$13),"Not Classified")</f>
        <v>Potentially Avoidable</v>
      </c>
      <c r="AB1562" t="str">
        <f>IFERROR(_xlfn.XLOOKUP($B1562,enrollment!$A$2:$A$801,enrollment!$I$2:$I$801),"")</f>
        <v>OH</v>
      </c>
      <c r="AC1562">
        <f>IFERROR(_xlfn.XLOOKUP($B1562,enrollment!$A$2:$A$801,enrollment!$L$2:$L$801),"")</f>
        <v>59</v>
      </c>
      <c r="AD1562" t="str" cm="1">
        <f t="array" ref="AD1562">_xlfn.IFS(AC1562="","Unknown",AC1562&lt;18,"0-17",AC1562&lt;35,"18-34",AC1562&lt;50,"35-49",AC1562&lt;65,"50-64",TRUE,"65+")</f>
        <v>50-64</v>
      </c>
      <c r="AE1562">
        <f>IFERROR(_xlfn.XLOOKUP($B1562,enrollment!$A$2:$A$801,enrollment!$O$2:$O$801),"")</f>
        <v>6789012345</v>
      </c>
      <c r="AF1562">
        <f>IFERROR(_xlfn.XLOOKUP($AE1562,providers!$B$2:$B$11,providers!$Q$2:$Q$11),"")</f>
        <v>4.0999999999999996</v>
      </c>
      <c r="AG1562" s="1">
        <f t="shared" si="24"/>
        <v>45292</v>
      </c>
    </row>
    <row r="1563" spans="1:33" x14ac:dyDescent="0.25">
      <c r="A1563" t="s">
        <v>1844</v>
      </c>
      <c r="B1563" t="s">
        <v>1845</v>
      </c>
      <c r="C1563">
        <v>5678901234</v>
      </c>
      <c r="D1563">
        <v>5678901234</v>
      </c>
      <c r="E1563" s="1">
        <v>45484</v>
      </c>
      <c r="F1563" s="1">
        <v>45484</v>
      </c>
      <c r="G1563" s="1">
        <v>45510</v>
      </c>
      <c r="H1563" t="s">
        <v>28</v>
      </c>
      <c r="I1563">
        <v>11</v>
      </c>
      <c r="J1563" t="s">
        <v>35</v>
      </c>
      <c r="K1563">
        <v>99213</v>
      </c>
      <c r="O1563">
        <v>1</v>
      </c>
      <c r="P1563">
        <v>240.22</v>
      </c>
      <c r="Q1563">
        <v>177.94</v>
      </c>
      <c r="R1563">
        <v>142.35</v>
      </c>
      <c r="S1563">
        <v>35.590000000000003</v>
      </c>
      <c r="T1563" t="s">
        <v>30</v>
      </c>
      <c r="X1563" t="s">
        <v>31</v>
      </c>
      <c r="Y1563" t="s">
        <v>32</v>
      </c>
      <c r="Z1563" t="s">
        <v>39</v>
      </c>
      <c r="AA1563" t="str">
        <f>IFERROR(_xlfn.XLOOKUP($J1563,avoidable_ed_reference!$A$2:$A$13,avoidable_ed_reference!$C$2:$C$13),"Not Classified")</f>
        <v>Avoidable</v>
      </c>
      <c r="AB1563" t="str">
        <f>IFERROR(_xlfn.XLOOKUP($B1563,enrollment!$A$2:$A$801,enrollment!$I$2:$I$801),"")</f>
        <v>TN</v>
      </c>
      <c r="AC1563">
        <f>IFERROR(_xlfn.XLOOKUP($B1563,enrollment!$A$2:$A$801,enrollment!$L$2:$L$801),"")</f>
        <v>30</v>
      </c>
      <c r="AD1563" t="str" cm="1">
        <f t="array" ref="AD1563">_xlfn.IFS(AC1563="","Unknown",AC1563&lt;18,"0-17",AC1563&lt;35,"18-34",AC1563&lt;50,"35-49",AC1563&lt;65,"50-64",TRUE,"65+")</f>
        <v>18-34</v>
      </c>
      <c r="AE1563">
        <f>IFERROR(_xlfn.XLOOKUP($B1563,enrollment!$A$2:$A$801,enrollment!$O$2:$O$801),"")</f>
        <v>5678901234</v>
      </c>
      <c r="AF1563">
        <f>IFERROR(_xlfn.XLOOKUP($AE1563,providers!$B$2:$B$11,providers!$Q$2:$Q$11),"")</f>
        <v>3.8</v>
      </c>
      <c r="AG1563" s="1">
        <f t="shared" si="24"/>
        <v>45474</v>
      </c>
    </row>
    <row r="1564" spans="1:33" x14ac:dyDescent="0.25">
      <c r="A1564" t="s">
        <v>1846</v>
      </c>
      <c r="B1564" t="s">
        <v>1845</v>
      </c>
      <c r="C1564">
        <v>6789012345</v>
      </c>
      <c r="D1564">
        <v>6789012345</v>
      </c>
      <c r="E1564" s="1">
        <v>45567</v>
      </c>
      <c r="F1564" s="1">
        <v>45567</v>
      </c>
      <c r="G1564" s="1">
        <v>45595</v>
      </c>
      <c r="H1564" t="s">
        <v>59</v>
      </c>
      <c r="J1564" t="s">
        <v>47</v>
      </c>
      <c r="L1564" s="2" t="s">
        <v>61</v>
      </c>
      <c r="M1564" t="s">
        <v>62</v>
      </c>
      <c r="N1564" t="s">
        <v>63</v>
      </c>
      <c r="O1564">
        <v>1</v>
      </c>
      <c r="P1564">
        <v>779.79</v>
      </c>
      <c r="Q1564">
        <v>708.9</v>
      </c>
      <c r="R1564">
        <v>567.12</v>
      </c>
      <c r="S1564">
        <v>141.78</v>
      </c>
      <c r="T1564" t="s">
        <v>30</v>
      </c>
      <c r="X1564" t="s">
        <v>31</v>
      </c>
      <c r="Y1564" t="s">
        <v>32</v>
      </c>
      <c r="Z1564" t="s">
        <v>64</v>
      </c>
      <c r="AA1564" t="str">
        <f>IFERROR(_xlfn.XLOOKUP($J1564,avoidable_ed_reference!$A$2:$A$13,avoidable_ed_reference!$C$2:$C$13),"Not Classified")</f>
        <v>Not Classified</v>
      </c>
      <c r="AB1564" t="str">
        <f>IFERROR(_xlfn.XLOOKUP($B1564,enrollment!$A$2:$A$801,enrollment!$I$2:$I$801),"")</f>
        <v>TN</v>
      </c>
      <c r="AC1564">
        <f>IFERROR(_xlfn.XLOOKUP($B1564,enrollment!$A$2:$A$801,enrollment!$L$2:$L$801),"")</f>
        <v>30</v>
      </c>
      <c r="AD1564" t="str" cm="1">
        <f t="array" ref="AD1564">_xlfn.IFS(AC1564="","Unknown",AC1564&lt;18,"0-17",AC1564&lt;35,"18-34",AC1564&lt;50,"35-49",AC1564&lt;65,"50-64",TRUE,"65+")</f>
        <v>18-34</v>
      </c>
      <c r="AE1564">
        <f>IFERROR(_xlfn.XLOOKUP($B1564,enrollment!$A$2:$A$801,enrollment!$O$2:$O$801),"")</f>
        <v>5678901234</v>
      </c>
      <c r="AF1564">
        <f>IFERROR(_xlfn.XLOOKUP($AE1564,providers!$B$2:$B$11,providers!$Q$2:$Q$11),"")</f>
        <v>3.8</v>
      </c>
      <c r="AG1564" s="1">
        <f t="shared" si="24"/>
        <v>45566</v>
      </c>
    </row>
    <row r="1565" spans="1:33" x14ac:dyDescent="0.25">
      <c r="A1565" t="s">
        <v>1847</v>
      </c>
      <c r="B1565" t="s">
        <v>1845</v>
      </c>
      <c r="C1565">
        <v>5678901234</v>
      </c>
      <c r="D1565">
        <v>5678901234</v>
      </c>
      <c r="E1565" s="1">
        <v>45631</v>
      </c>
      <c r="F1565" s="1">
        <v>45631</v>
      </c>
      <c r="G1565" s="1">
        <v>45646</v>
      </c>
      <c r="H1565" t="s">
        <v>28</v>
      </c>
      <c r="I1565">
        <v>20</v>
      </c>
      <c r="J1565" t="s">
        <v>35</v>
      </c>
      <c r="K1565">
        <v>99213</v>
      </c>
      <c r="O1565">
        <v>1</v>
      </c>
      <c r="P1565">
        <v>181.09</v>
      </c>
      <c r="Q1565">
        <v>139.30000000000001</v>
      </c>
      <c r="R1565">
        <v>111.44</v>
      </c>
      <c r="S1565">
        <v>27.86</v>
      </c>
      <c r="T1565" t="s">
        <v>30</v>
      </c>
      <c r="X1565" t="s">
        <v>31</v>
      </c>
      <c r="Y1565" t="s">
        <v>32</v>
      </c>
      <c r="Z1565" t="s">
        <v>36</v>
      </c>
      <c r="AA1565" t="str">
        <f>IFERROR(_xlfn.XLOOKUP($J1565,avoidable_ed_reference!$A$2:$A$13,avoidable_ed_reference!$C$2:$C$13),"Not Classified")</f>
        <v>Avoidable</v>
      </c>
      <c r="AB1565" t="str">
        <f>IFERROR(_xlfn.XLOOKUP($B1565,enrollment!$A$2:$A$801,enrollment!$I$2:$I$801),"")</f>
        <v>TN</v>
      </c>
      <c r="AC1565">
        <f>IFERROR(_xlfn.XLOOKUP($B1565,enrollment!$A$2:$A$801,enrollment!$L$2:$L$801),"")</f>
        <v>30</v>
      </c>
      <c r="AD1565" t="str" cm="1">
        <f t="array" ref="AD1565">_xlfn.IFS(AC1565="","Unknown",AC1565&lt;18,"0-17",AC1565&lt;35,"18-34",AC1565&lt;50,"35-49",AC1565&lt;65,"50-64",TRUE,"65+")</f>
        <v>18-34</v>
      </c>
      <c r="AE1565">
        <f>IFERROR(_xlfn.XLOOKUP($B1565,enrollment!$A$2:$A$801,enrollment!$O$2:$O$801),"")</f>
        <v>5678901234</v>
      </c>
      <c r="AF1565">
        <f>IFERROR(_xlfn.XLOOKUP($AE1565,providers!$B$2:$B$11,providers!$Q$2:$Q$11),"")</f>
        <v>3.8</v>
      </c>
      <c r="AG1565" s="1">
        <f t="shared" si="24"/>
        <v>45627</v>
      </c>
    </row>
    <row r="1566" spans="1:33" x14ac:dyDescent="0.25">
      <c r="A1566" t="s">
        <v>1848</v>
      </c>
      <c r="B1566" t="s">
        <v>1849</v>
      </c>
      <c r="C1566">
        <v>8901234567</v>
      </c>
      <c r="D1566">
        <v>8901234567</v>
      </c>
      <c r="E1566" s="1">
        <v>45588</v>
      </c>
      <c r="F1566" s="1">
        <v>45588</v>
      </c>
      <c r="G1566" s="1">
        <v>45621</v>
      </c>
      <c r="H1566" t="s">
        <v>28</v>
      </c>
      <c r="I1566">
        <v>11</v>
      </c>
      <c r="J1566" t="s">
        <v>47</v>
      </c>
      <c r="K1566">
        <v>99213</v>
      </c>
      <c r="O1566">
        <v>1</v>
      </c>
      <c r="P1566">
        <v>240.33</v>
      </c>
      <c r="Q1566">
        <v>178.02</v>
      </c>
      <c r="R1566">
        <v>142.41999999999999</v>
      </c>
      <c r="S1566">
        <v>35.6</v>
      </c>
      <c r="T1566" t="s">
        <v>30</v>
      </c>
      <c r="X1566" t="s">
        <v>146</v>
      </c>
      <c r="Y1566" t="s">
        <v>147</v>
      </c>
      <c r="Z1566" t="s">
        <v>39</v>
      </c>
      <c r="AA1566" t="str">
        <f>IFERROR(_xlfn.XLOOKUP($J1566,avoidable_ed_reference!$A$2:$A$13,avoidable_ed_reference!$C$2:$C$13),"Not Classified")</f>
        <v>Not Classified</v>
      </c>
      <c r="AB1566" t="str">
        <f>IFERROR(_xlfn.XLOOKUP($B1566,enrollment!$A$2:$A$801,enrollment!$I$2:$I$801),"")</f>
        <v>GA</v>
      </c>
      <c r="AC1566">
        <f>IFERROR(_xlfn.XLOOKUP($B1566,enrollment!$A$2:$A$801,enrollment!$L$2:$L$801),"")</f>
        <v>69</v>
      </c>
      <c r="AD1566" t="str" cm="1">
        <f t="array" ref="AD1566">_xlfn.IFS(AC1566="","Unknown",AC1566&lt;18,"0-17",AC1566&lt;35,"18-34",AC1566&lt;50,"35-49",AC1566&lt;65,"50-64",TRUE,"65+")</f>
        <v>65+</v>
      </c>
      <c r="AE1566">
        <f>IFERROR(_xlfn.XLOOKUP($B1566,enrollment!$A$2:$A$801,enrollment!$O$2:$O$801),"")</f>
        <v>8901234567</v>
      </c>
      <c r="AF1566">
        <f>IFERROR(_xlfn.XLOOKUP($AE1566,providers!$B$2:$B$11,providers!$Q$2:$Q$11),"")</f>
        <v>3.7</v>
      </c>
      <c r="AG1566" s="1">
        <f t="shared" si="24"/>
        <v>45566</v>
      </c>
    </row>
    <row r="1567" spans="1:33" x14ac:dyDescent="0.25">
      <c r="A1567" t="s">
        <v>1850</v>
      </c>
      <c r="B1567" t="s">
        <v>1849</v>
      </c>
      <c r="C1567">
        <v>8901234567</v>
      </c>
      <c r="D1567">
        <v>8901234567</v>
      </c>
      <c r="E1567" s="1">
        <v>45465</v>
      </c>
      <c r="F1567" s="1">
        <v>45465</v>
      </c>
      <c r="G1567" s="1">
        <v>45480</v>
      </c>
      <c r="H1567" t="s">
        <v>28</v>
      </c>
      <c r="I1567">
        <v>11</v>
      </c>
      <c r="J1567" t="s">
        <v>35</v>
      </c>
      <c r="K1567">
        <v>99213</v>
      </c>
      <c r="O1567">
        <v>1</v>
      </c>
      <c r="P1567">
        <v>211.77</v>
      </c>
      <c r="Q1567">
        <v>156.87</v>
      </c>
      <c r="R1567">
        <v>125.5</v>
      </c>
      <c r="S1567">
        <v>31.37</v>
      </c>
      <c r="T1567" t="s">
        <v>30</v>
      </c>
      <c r="X1567" t="s">
        <v>146</v>
      </c>
      <c r="Y1567" t="s">
        <v>147</v>
      </c>
      <c r="Z1567" t="s">
        <v>39</v>
      </c>
      <c r="AA1567" t="str">
        <f>IFERROR(_xlfn.XLOOKUP($J1567,avoidable_ed_reference!$A$2:$A$13,avoidable_ed_reference!$C$2:$C$13),"Not Classified")</f>
        <v>Avoidable</v>
      </c>
      <c r="AB1567" t="str">
        <f>IFERROR(_xlfn.XLOOKUP($B1567,enrollment!$A$2:$A$801,enrollment!$I$2:$I$801),"")</f>
        <v>GA</v>
      </c>
      <c r="AC1567">
        <f>IFERROR(_xlfn.XLOOKUP($B1567,enrollment!$A$2:$A$801,enrollment!$L$2:$L$801),"")</f>
        <v>69</v>
      </c>
      <c r="AD1567" t="str" cm="1">
        <f t="array" ref="AD1567">_xlfn.IFS(AC1567="","Unknown",AC1567&lt;18,"0-17",AC1567&lt;35,"18-34",AC1567&lt;50,"35-49",AC1567&lt;65,"50-64",TRUE,"65+")</f>
        <v>65+</v>
      </c>
      <c r="AE1567">
        <f>IFERROR(_xlfn.XLOOKUP($B1567,enrollment!$A$2:$A$801,enrollment!$O$2:$O$801),"")</f>
        <v>8901234567</v>
      </c>
      <c r="AF1567">
        <f>IFERROR(_xlfn.XLOOKUP($AE1567,providers!$B$2:$B$11,providers!$Q$2:$Q$11),"")</f>
        <v>3.7</v>
      </c>
      <c r="AG1567" s="1">
        <f t="shared" si="24"/>
        <v>45444</v>
      </c>
    </row>
    <row r="1568" spans="1:33" x14ac:dyDescent="0.25">
      <c r="A1568" t="s">
        <v>1851</v>
      </c>
      <c r="B1568" t="s">
        <v>1849</v>
      </c>
      <c r="C1568">
        <v>5678901234</v>
      </c>
      <c r="D1568">
        <v>5678901234</v>
      </c>
      <c r="E1568" s="1">
        <v>45471</v>
      </c>
      <c r="F1568" s="1">
        <v>45471</v>
      </c>
      <c r="G1568" s="1">
        <v>45493</v>
      </c>
      <c r="H1568" t="s">
        <v>28</v>
      </c>
      <c r="I1568">
        <v>20</v>
      </c>
      <c r="J1568" t="s">
        <v>35</v>
      </c>
      <c r="K1568">
        <v>99213</v>
      </c>
      <c r="O1568">
        <v>1</v>
      </c>
      <c r="P1568">
        <v>164.41</v>
      </c>
      <c r="Q1568">
        <v>126.47</v>
      </c>
      <c r="R1568">
        <v>101.18</v>
      </c>
      <c r="S1568">
        <v>25.29</v>
      </c>
      <c r="T1568" t="s">
        <v>30</v>
      </c>
      <c r="X1568" t="s">
        <v>146</v>
      </c>
      <c r="Y1568" t="s">
        <v>147</v>
      </c>
      <c r="Z1568" t="s">
        <v>36</v>
      </c>
      <c r="AA1568" t="str">
        <f>IFERROR(_xlfn.XLOOKUP($J1568,avoidable_ed_reference!$A$2:$A$13,avoidable_ed_reference!$C$2:$C$13),"Not Classified")</f>
        <v>Avoidable</v>
      </c>
      <c r="AB1568" t="str">
        <f>IFERROR(_xlfn.XLOOKUP($B1568,enrollment!$A$2:$A$801,enrollment!$I$2:$I$801),"")</f>
        <v>GA</v>
      </c>
      <c r="AC1568">
        <f>IFERROR(_xlfn.XLOOKUP($B1568,enrollment!$A$2:$A$801,enrollment!$L$2:$L$801),"")</f>
        <v>69</v>
      </c>
      <c r="AD1568" t="str" cm="1">
        <f t="array" ref="AD1568">_xlfn.IFS(AC1568="","Unknown",AC1568&lt;18,"0-17",AC1568&lt;35,"18-34",AC1568&lt;50,"35-49",AC1568&lt;65,"50-64",TRUE,"65+")</f>
        <v>65+</v>
      </c>
      <c r="AE1568">
        <f>IFERROR(_xlfn.XLOOKUP($B1568,enrollment!$A$2:$A$801,enrollment!$O$2:$O$801),"")</f>
        <v>8901234567</v>
      </c>
      <c r="AF1568">
        <f>IFERROR(_xlfn.XLOOKUP($AE1568,providers!$B$2:$B$11,providers!$Q$2:$Q$11),"")</f>
        <v>3.7</v>
      </c>
      <c r="AG1568" s="1">
        <f t="shared" si="24"/>
        <v>45444</v>
      </c>
    </row>
    <row r="1569" spans="1:33" x14ac:dyDescent="0.25">
      <c r="A1569" t="s">
        <v>1852</v>
      </c>
      <c r="B1569" t="s">
        <v>1849</v>
      </c>
      <c r="C1569">
        <v>3456789012</v>
      </c>
      <c r="D1569">
        <v>3456789012</v>
      </c>
      <c r="E1569" s="1">
        <v>45583</v>
      </c>
      <c r="F1569" s="1">
        <v>45583</v>
      </c>
      <c r="G1569" s="1">
        <v>45615</v>
      </c>
      <c r="H1569" t="s">
        <v>28</v>
      </c>
      <c r="I1569">
        <v>23</v>
      </c>
      <c r="J1569" t="s">
        <v>80</v>
      </c>
      <c r="K1569">
        <v>99284</v>
      </c>
      <c r="O1569">
        <v>1</v>
      </c>
      <c r="P1569">
        <v>2392.58</v>
      </c>
      <c r="Q1569">
        <v>1329.21</v>
      </c>
      <c r="R1569">
        <v>1063.3699999999999</v>
      </c>
      <c r="S1569">
        <v>265.83999999999997</v>
      </c>
      <c r="T1569" t="s">
        <v>30</v>
      </c>
      <c r="X1569" t="s">
        <v>146</v>
      </c>
      <c r="Y1569" t="s">
        <v>147</v>
      </c>
      <c r="Z1569" t="s">
        <v>45</v>
      </c>
      <c r="AA1569" t="str">
        <f>IFERROR(_xlfn.XLOOKUP($J1569,avoidable_ed_reference!$A$2:$A$13,avoidable_ed_reference!$C$2:$C$13),"Not Classified")</f>
        <v>Non-Avoidable</v>
      </c>
      <c r="AB1569" t="str">
        <f>IFERROR(_xlfn.XLOOKUP($B1569,enrollment!$A$2:$A$801,enrollment!$I$2:$I$801),"")</f>
        <v>GA</v>
      </c>
      <c r="AC1569">
        <f>IFERROR(_xlfn.XLOOKUP($B1569,enrollment!$A$2:$A$801,enrollment!$L$2:$L$801),"")</f>
        <v>69</v>
      </c>
      <c r="AD1569" t="str" cm="1">
        <f t="array" ref="AD1569">_xlfn.IFS(AC1569="","Unknown",AC1569&lt;18,"0-17",AC1569&lt;35,"18-34",AC1569&lt;50,"35-49",AC1569&lt;65,"50-64",TRUE,"65+")</f>
        <v>65+</v>
      </c>
      <c r="AE1569">
        <f>IFERROR(_xlfn.XLOOKUP($B1569,enrollment!$A$2:$A$801,enrollment!$O$2:$O$801),"")</f>
        <v>8901234567</v>
      </c>
      <c r="AF1569">
        <f>IFERROR(_xlfn.XLOOKUP($AE1569,providers!$B$2:$B$11,providers!$Q$2:$Q$11),"")</f>
        <v>3.7</v>
      </c>
      <c r="AG1569" s="1">
        <f t="shared" si="24"/>
        <v>45566</v>
      </c>
    </row>
    <row r="1570" spans="1:33" x14ac:dyDescent="0.25">
      <c r="A1570" t="s">
        <v>1853</v>
      </c>
      <c r="B1570" t="s">
        <v>1849</v>
      </c>
      <c r="C1570">
        <v>8901234567</v>
      </c>
      <c r="D1570">
        <v>8901234567</v>
      </c>
      <c r="E1570" s="1">
        <v>45608</v>
      </c>
      <c r="F1570" s="1">
        <v>45608</v>
      </c>
      <c r="G1570" s="1">
        <v>45626</v>
      </c>
      <c r="H1570" t="s">
        <v>28</v>
      </c>
      <c r="I1570">
        <v>11</v>
      </c>
      <c r="J1570" t="s">
        <v>47</v>
      </c>
      <c r="K1570">
        <v>99213</v>
      </c>
      <c r="O1570">
        <v>1</v>
      </c>
      <c r="P1570">
        <v>213.49</v>
      </c>
      <c r="Q1570">
        <v>158.13999999999999</v>
      </c>
      <c r="R1570">
        <v>126.51</v>
      </c>
      <c r="S1570">
        <v>31.63</v>
      </c>
      <c r="T1570" t="s">
        <v>30</v>
      </c>
      <c r="X1570" t="s">
        <v>146</v>
      </c>
      <c r="Y1570" t="s">
        <v>147</v>
      </c>
      <c r="Z1570" t="s">
        <v>39</v>
      </c>
      <c r="AA1570" t="str">
        <f>IFERROR(_xlfn.XLOOKUP($J1570,avoidable_ed_reference!$A$2:$A$13,avoidable_ed_reference!$C$2:$C$13),"Not Classified")</f>
        <v>Not Classified</v>
      </c>
      <c r="AB1570" t="str">
        <f>IFERROR(_xlfn.XLOOKUP($B1570,enrollment!$A$2:$A$801,enrollment!$I$2:$I$801),"")</f>
        <v>GA</v>
      </c>
      <c r="AC1570">
        <f>IFERROR(_xlfn.XLOOKUP($B1570,enrollment!$A$2:$A$801,enrollment!$L$2:$L$801),"")</f>
        <v>69</v>
      </c>
      <c r="AD1570" t="str" cm="1">
        <f t="array" ref="AD1570">_xlfn.IFS(AC1570="","Unknown",AC1570&lt;18,"0-17",AC1570&lt;35,"18-34",AC1570&lt;50,"35-49",AC1570&lt;65,"50-64",TRUE,"65+")</f>
        <v>65+</v>
      </c>
      <c r="AE1570">
        <f>IFERROR(_xlfn.XLOOKUP($B1570,enrollment!$A$2:$A$801,enrollment!$O$2:$O$801),"")</f>
        <v>8901234567</v>
      </c>
      <c r="AF1570">
        <f>IFERROR(_xlfn.XLOOKUP($AE1570,providers!$B$2:$B$11,providers!$Q$2:$Q$11),"")</f>
        <v>3.7</v>
      </c>
      <c r="AG1570" s="1">
        <f t="shared" si="24"/>
        <v>45597</v>
      </c>
    </row>
    <row r="1571" spans="1:33" x14ac:dyDescent="0.25">
      <c r="A1571" t="s">
        <v>1854</v>
      </c>
      <c r="B1571" t="s">
        <v>1849</v>
      </c>
      <c r="C1571">
        <v>8901234567</v>
      </c>
      <c r="D1571">
        <v>8901234567</v>
      </c>
      <c r="E1571" s="1">
        <v>45465</v>
      </c>
      <c r="F1571" s="1">
        <v>45465</v>
      </c>
      <c r="G1571" s="1">
        <v>45481</v>
      </c>
      <c r="H1571" t="s">
        <v>28</v>
      </c>
      <c r="I1571">
        <v>11</v>
      </c>
      <c r="J1571" t="s">
        <v>38</v>
      </c>
      <c r="K1571">
        <v>99213</v>
      </c>
      <c r="O1571">
        <v>1</v>
      </c>
      <c r="P1571">
        <v>221.45</v>
      </c>
      <c r="Q1571">
        <v>164.04</v>
      </c>
      <c r="R1571">
        <v>131.22999999999999</v>
      </c>
      <c r="S1571">
        <v>32.81</v>
      </c>
      <c r="T1571" t="s">
        <v>30</v>
      </c>
      <c r="X1571" t="s">
        <v>146</v>
      </c>
      <c r="Y1571" t="s">
        <v>147</v>
      </c>
      <c r="Z1571" t="s">
        <v>39</v>
      </c>
      <c r="AA1571" t="str">
        <f>IFERROR(_xlfn.XLOOKUP($J1571,avoidable_ed_reference!$A$2:$A$13,avoidable_ed_reference!$C$2:$C$13),"Not Classified")</f>
        <v>Not Classified</v>
      </c>
      <c r="AB1571" t="str">
        <f>IFERROR(_xlfn.XLOOKUP($B1571,enrollment!$A$2:$A$801,enrollment!$I$2:$I$801),"")</f>
        <v>GA</v>
      </c>
      <c r="AC1571">
        <f>IFERROR(_xlfn.XLOOKUP($B1571,enrollment!$A$2:$A$801,enrollment!$L$2:$L$801),"")</f>
        <v>69</v>
      </c>
      <c r="AD1571" t="str" cm="1">
        <f t="array" ref="AD1571">_xlfn.IFS(AC1571="","Unknown",AC1571&lt;18,"0-17",AC1571&lt;35,"18-34",AC1571&lt;50,"35-49",AC1571&lt;65,"50-64",TRUE,"65+")</f>
        <v>65+</v>
      </c>
      <c r="AE1571">
        <f>IFERROR(_xlfn.XLOOKUP($B1571,enrollment!$A$2:$A$801,enrollment!$O$2:$O$801),"")</f>
        <v>8901234567</v>
      </c>
      <c r="AF1571">
        <f>IFERROR(_xlfn.XLOOKUP($AE1571,providers!$B$2:$B$11,providers!$Q$2:$Q$11),"")</f>
        <v>3.7</v>
      </c>
      <c r="AG1571" s="1">
        <f t="shared" si="24"/>
        <v>45444</v>
      </c>
    </row>
    <row r="1572" spans="1:33" x14ac:dyDescent="0.25">
      <c r="A1572" t="s">
        <v>1855</v>
      </c>
      <c r="B1572" t="s">
        <v>1856</v>
      </c>
      <c r="C1572">
        <v>8901234567</v>
      </c>
      <c r="D1572">
        <v>8901234567</v>
      </c>
      <c r="E1572" s="1">
        <v>45438</v>
      </c>
      <c r="F1572" s="1">
        <v>45438</v>
      </c>
      <c r="G1572" s="1">
        <v>45453</v>
      </c>
      <c r="H1572" t="s">
        <v>28</v>
      </c>
      <c r="I1572">
        <v>23</v>
      </c>
      <c r="J1572" t="s">
        <v>77</v>
      </c>
      <c r="K1572">
        <v>99284</v>
      </c>
      <c r="O1572">
        <v>1</v>
      </c>
      <c r="P1572">
        <v>2062.17</v>
      </c>
      <c r="Q1572">
        <v>1145.6500000000001</v>
      </c>
      <c r="R1572">
        <v>916.52</v>
      </c>
      <c r="S1572">
        <v>229.13</v>
      </c>
      <c r="T1572" t="s">
        <v>30</v>
      </c>
      <c r="X1572" t="s">
        <v>233</v>
      </c>
      <c r="Y1572" t="s">
        <v>32</v>
      </c>
      <c r="Z1572" t="s">
        <v>45</v>
      </c>
      <c r="AA1572" t="str">
        <f>IFERROR(_xlfn.XLOOKUP($J1572,avoidable_ed_reference!$A$2:$A$13,avoidable_ed_reference!$C$2:$C$13),"Not Classified")</f>
        <v>Avoidable</v>
      </c>
      <c r="AB1572" t="str">
        <f>IFERROR(_xlfn.XLOOKUP($B1572,enrollment!$A$2:$A$801,enrollment!$I$2:$I$801),"")</f>
        <v>TN</v>
      </c>
      <c r="AC1572">
        <f>IFERROR(_xlfn.XLOOKUP($B1572,enrollment!$A$2:$A$801,enrollment!$L$2:$L$801),"")</f>
        <v>56</v>
      </c>
      <c r="AD1572" t="str" cm="1">
        <f t="array" ref="AD1572">_xlfn.IFS(AC1572="","Unknown",AC1572&lt;18,"0-17",AC1572&lt;35,"18-34",AC1572&lt;50,"35-49",AC1572&lt;65,"50-64",TRUE,"65+")</f>
        <v>50-64</v>
      </c>
      <c r="AE1572">
        <f>IFERROR(_xlfn.XLOOKUP($B1572,enrollment!$A$2:$A$801,enrollment!$O$2:$O$801),"")</f>
        <v>2233445566</v>
      </c>
      <c r="AF1572">
        <f>IFERROR(_xlfn.XLOOKUP($AE1572,providers!$B$2:$B$11,providers!$Q$2:$Q$11),"")</f>
        <v>3.5</v>
      </c>
      <c r="AG1572" s="1">
        <f t="shared" si="24"/>
        <v>45413</v>
      </c>
    </row>
    <row r="1573" spans="1:33" x14ac:dyDescent="0.25">
      <c r="A1573" t="s">
        <v>1857</v>
      </c>
      <c r="B1573" t="s">
        <v>1856</v>
      </c>
      <c r="C1573">
        <v>2233445566</v>
      </c>
      <c r="D1573">
        <v>2233445566</v>
      </c>
      <c r="E1573" s="1">
        <v>45517</v>
      </c>
      <c r="F1573" s="1">
        <v>45517</v>
      </c>
      <c r="G1573" s="1">
        <v>45551</v>
      </c>
      <c r="H1573" t="s">
        <v>28</v>
      </c>
      <c r="I1573">
        <v>11</v>
      </c>
      <c r="J1573" t="s">
        <v>35</v>
      </c>
      <c r="K1573">
        <v>99213</v>
      </c>
      <c r="O1573">
        <v>1</v>
      </c>
      <c r="P1573">
        <v>181.24</v>
      </c>
      <c r="Q1573">
        <v>134.25</v>
      </c>
      <c r="R1573">
        <v>107.4</v>
      </c>
      <c r="S1573">
        <v>26.85</v>
      </c>
      <c r="T1573" t="s">
        <v>30</v>
      </c>
      <c r="X1573" t="s">
        <v>233</v>
      </c>
      <c r="Y1573" t="s">
        <v>32</v>
      </c>
      <c r="Z1573" t="s">
        <v>39</v>
      </c>
      <c r="AA1573" t="str">
        <f>IFERROR(_xlfn.XLOOKUP($J1573,avoidable_ed_reference!$A$2:$A$13,avoidable_ed_reference!$C$2:$C$13),"Not Classified")</f>
        <v>Avoidable</v>
      </c>
      <c r="AB1573" t="str">
        <f>IFERROR(_xlfn.XLOOKUP($B1573,enrollment!$A$2:$A$801,enrollment!$I$2:$I$801),"")</f>
        <v>TN</v>
      </c>
      <c r="AC1573">
        <f>IFERROR(_xlfn.XLOOKUP($B1573,enrollment!$A$2:$A$801,enrollment!$L$2:$L$801),"")</f>
        <v>56</v>
      </c>
      <c r="AD1573" t="str" cm="1">
        <f t="array" ref="AD1573">_xlfn.IFS(AC1573="","Unknown",AC1573&lt;18,"0-17",AC1573&lt;35,"18-34",AC1573&lt;50,"35-49",AC1573&lt;65,"50-64",TRUE,"65+")</f>
        <v>50-64</v>
      </c>
      <c r="AE1573">
        <f>IFERROR(_xlfn.XLOOKUP($B1573,enrollment!$A$2:$A$801,enrollment!$O$2:$O$801),"")</f>
        <v>2233445566</v>
      </c>
      <c r="AF1573">
        <f>IFERROR(_xlfn.XLOOKUP($AE1573,providers!$B$2:$B$11,providers!$Q$2:$Q$11),"")</f>
        <v>3.5</v>
      </c>
      <c r="AG1573" s="1">
        <f t="shared" si="24"/>
        <v>45505</v>
      </c>
    </row>
    <row r="1574" spans="1:33" x14ac:dyDescent="0.25">
      <c r="A1574" t="s">
        <v>1858</v>
      </c>
      <c r="B1574" t="s">
        <v>1856</v>
      </c>
      <c r="C1574">
        <v>2233445566</v>
      </c>
      <c r="D1574">
        <v>2233445566</v>
      </c>
      <c r="E1574" s="1">
        <v>45547</v>
      </c>
      <c r="F1574" s="1">
        <v>45547</v>
      </c>
      <c r="G1574" s="1">
        <v>45579</v>
      </c>
      <c r="H1574" t="s">
        <v>28</v>
      </c>
      <c r="I1574">
        <v>23</v>
      </c>
      <c r="J1574" t="s">
        <v>127</v>
      </c>
      <c r="K1574">
        <v>99284</v>
      </c>
      <c r="O1574">
        <v>1</v>
      </c>
      <c r="P1574">
        <v>2247.0100000000002</v>
      </c>
      <c r="Q1574">
        <v>1248.3399999999999</v>
      </c>
      <c r="R1574">
        <v>998.67</v>
      </c>
      <c r="S1574">
        <v>249.67</v>
      </c>
      <c r="T1574" t="s">
        <v>30</v>
      </c>
      <c r="X1574" t="s">
        <v>233</v>
      </c>
      <c r="Y1574" t="s">
        <v>32</v>
      </c>
      <c r="Z1574" t="s">
        <v>45</v>
      </c>
      <c r="AA1574" t="str">
        <f>IFERROR(_xlfn.XLOOKUP($J1574,avoidable_ed_reference!$A$2:$A$13,avoidable_ed_reference!$C$2:$C$13),"Not Classified")</f>
        <v>Avoidable</v>
      </c>
      <c r="AB1574" t="str">
        <f>IFERROR(_xlfn.XLOOKUP($B1574,enrollment!$A$2:$A$801,enrollment!$I$2:$I$801),"")</f>
        <v>TN</v>
      </c>
      <c r="AC1574">
        <f>IFERROR(_xlfn.XLOOKUP($B1574,enrollment!$A$2:$A$801,enrollment!$L$2:$L$801),"")</f>
        <v>56</v>
      </c>
      <c r="AD1574" t="str" cm="1">
        <f t="array" ref="AD1574">_xlfn.IFS(AC1574="","Unknown",AC1574&lt;18,"0-17",AC1574&lt;35,"18-34",AC1574&lt;50,"35-49",AC1574&lt;65,"50-64",TRUE,"65+")</f>
        <v>50-64</v>
      </c>
      <c r="AE1574">
        <f>IFERROR(_xlfn.XLOOKUP($B1574,enrollment!$A$2:$A$801,enrollment!$O$2:$O$801),"")</f>
        <v>2233445566</v>
      </c>
      <c r="AF1574">
        <f>IFERROR(_xlfn.XLOOKUP($AE1574,providers!$B$2:$B$11,providers!$Q$2:$Q$11),"")</f>
        <v>3.5</v>
      </c>
      <c r="AG1574" s="1">
        <f t="shared" si="24"/>
        <v>45536</v>
      </c>
    </row>
    <row r="1575" spans="1:33" x14ac:dyDescent="0.25">
      <c r="A1575" t="s">
        <v>1859</v>
      </c>
      <c r="B1575" t="s">
        <v>1856</v>
      </c>
      <c r="C1575">
        <v>2233445566</v>
      </c>
      <c r="D1575">
        <v>2233445566</v>
      </c>
      <c r="E1575" s="1">
        <v>45509</v>
      </c>
      <c r="F1575" s="1">
        <v>45509</v>
      </c>
      <c r="G1575" s="1">
        <v>45528</v>
      </c>
      <c r="H1575" t="s">
        <v>28</v>
      </c>
      <c r="I1575">
        <v>11</v>
      </c>
      <c r="J1575" t="s">
        <v>47</v>
      </c>
      <c r="K1575">
        <v>99213</v>
      </c>
      <c r="O1575">
        <v>1</v>
      </c>
      <c r="P1575">
        <v>219.9</v>
      </c>
      <c r="Q1575">
        <v>162.88999999999999</v>
      </c>
      <c r="R1575">
        <v>130.31</v>
      </c>
      <c r="S1575">
        <v>32.58</v>
      </c>
      <c r="T1575" t="s">
        <v>30</v>
      </c>
      <c r="X1575" t="s">
        <v>233</v>
      </c>
      <c r="Y1575" t="s">
        <v>32</v>
      </c>
      <c r="Z1575" t="s">
        <v>39</v>
      </c>
      <c r="AA1575" t="str">
        <f>IFERROR(_xlfn.XLOOKUP($J1575,avoidable_ed_reference!$A$2:$A$13,avoidable_ed_reference!$C$2:$C$13),"Not Classified")</f>
        <v>Not Classified</v>
      </c>
      <c r="AB1575" t="str">
        <f>IFERROR(_xlfn.XLOOKUP($B1575,enrollment!$A$2:$A$801,enrollment!$I$2:$I$801),"")</f>
        <v>TN</v>
      </c>
      <c r="AC1575">
        <f>IFERROR(_xlfn.XLOOKUP($B1575,enrollment!$A$2:$A$801,enrollment!$L$2:$L$801),"")</f>
        <v>56</v>
      </c>
      <c r="AD1575" t="str" cm="1">
        <f t="array" ref="AD1575">_xlfn.IFS(AC1575="","Unknown",AC1575&lt;18,"0-17",AC1575&lt;35,"18-34",AC1575&lt;50,"35-49",AC1575&lt;65,"50-64",TRUE,"65+")</f>
        <v>50-64</v>
      </c>
      <c r="AE1575">
        <f>IFERROR(_xlfn.XLOOKUP($B1575,enrollment!$A$2:$A$801,enrollment!$O$2:$O$801),"")</f>
        <v>2233445566</v>
      </c>
      <c r="AF1575">
        <f>IFERROR(_xlfn.XLOOKUP($AE1575,providers!$B$2:$B$11,providers!$Q$2:$Q$11),"")</f>
        <v>3.5</v>
      </c>
      <c r="AG1575" s="1">
        <f t="shared" si="24"/>
        <v>45505</v>
      </c>
    </row>
    <row r="1576" spans="1:33" x14ac:dyDescent="0.25">
      <c r="A1576" t="s">
        <v>1860</v>
      </c>
      <c r="B1576" t="s">
        <v>1856</v>
      </c>
      <c r="C1576">
        <v>2233445566</v>
      </c>
      <c r="D1576">
        <v>2233445566</v>
      </c>
      <c r="E1576" s="1">
        <v>45520</v>
      </c>
      <c r="F1576" s="1">
        <v>45520</v>
      </c>
      <c r="G1576" s="1">
        <v>45543</v>
      </c>
      <c r="H1576" t="s">
        <v>28</v>
      </c>
      <c r="I1576">
        <v>11</v>
      </c>
      <c r="J1576" t="s">
        <v>35</v>
      </c>
      <c r="K1576">
        <v>99213</v>
      </c>
      <c r="O1576">
        <v>1</v>
      </c>
      <c r="P1576">
        <v>222.26</v>
      </c>
      <c r="Q1576">
        <v>164.64</v>
      </c>
      <c r="R1576">
        <v>131.71</v>
      </c>
      <c r="S1576">
        <v>32.93</v>
      </c>
      <c r="T1576" t="s">
        <v>30</v>
      </c>
      <c r="X1576" t="s">
        <v>233</v>
      </c>
      <c r="Y1576" t="s">
        <v>32</v>
      </c>
      <c r="Z1576" t="s">
        <v>39</v>
      </c>
      <c r="AA1576" t="str">
        <f>IFERROR(_xlfn.XLOOKUP($J1576,avoidable_ed_reference!$A$2:$A$13,avoidable_ed_reference!$C$2:$C$13),"Not Classified")</f>
        <v>Avoidable</v>
      </c>
      <c r="AB1576" t="str">
        <f>IFERROR(_xlfn.XLOOKUP($B1576,enrollment!$A$2:$A$801,enrollment!$I$2:$I$801),"")</f>
        <v>TN</v>
      </c>
      <c r="AC1576">
        <f>IFERROR(_xlfn.XLOOKUP($B1576,enrollment!$A$2:$A$801,enrollment!$L$2:$L$801),"")</f>
        <v>56</v>
      </c>
      <c r="AD1576" t="str" cm="1">
        <f t="array" ref="AD1576">_xlfn.IFS(AC1576="","Unknown",AC1576&lt;18,"0-17",AC1576&lt;35,"18-34",AC1576&lt;50,"35-49",AC1576&lt;65,"50-64",TRUE,"65+")</f>
        <v>50-64</v>
      </c>
      <c r="AE1576">
        <f>IFERROR(_xlfn.XLOOKUP($B1576,enrollment!$A$2:$A$801,enrollment!$O$2:$O$801),"")</f>
        <v>2233445566</v>
      </c>
      <c r="AF1576">
        <f>IFERROR(_xlfn.XLOOKUP($AE1576,providers!$B$2:$B$11,providers!$Q$2:$Q$11),"")</f>
        <v>3.5</v>
      </c>
      <c r="AG1576" s="1">
        <f t="shared" si="24"/>
        <v>45505</v>
      </c>
    </row>
    <row r="1577" spans="1:33" x14ac:dyDescent="0.25">
      <c r="A1577" t="s">
        <v>1861</v>
      </c>
      <c r="B1577" t="s">
        <v>1856</v>
      </c>
      <c r="C1577">
        <v>9012345678</v>
      </c>
      <c r="D1577">
        <v>9012345678</v>
      </c>
      <c r="E1577" s="1">
        <v>45427</v>
      </c>
      <c r="F1577" s="1">
        <v>45427</v>
      </c>
      <c r="G1577" s="1">
        <v>45445</v>
      </c>
      <c r="H1577" t="s">
        <v>28</v>
      </c>
      <c r="I1577">
        <v>23</v>
      </c>
      <c r="J1577" t="s">
        <v>127</v>
      </c>
      <c r="K1577">
        <v>99284</v>
      </c>
      <c r="O1577">
        <v>1</v>
      </c>
      <c r="P1577">
        <v>1539.83</v>
      </c>
      <c r="Q1577">
        <v>855.46</v>
      </c>
      <c r="R1577">
        <v>684.37</v>
      </c>
      <c r="S1577">
        <v>171.09</v>
      </c>
      <c r="T1577" t="s">
        <v>30</v>
      </c>
      <c r="X1577" t="s">
        <v>233</v>
      </c>
      <c r="Y1577" t="s">
        <v>32</v>
      </c>
      <c r="Z1577" t="s">
        <v>45</v>
      </c>
      <c r="AA1577" t="str">
        <f>IFERROR(_xlfn.XLOOKUP($J1577,avoidable_ed_reference!$A$2:$A$13,avoidable_ed_reference!$C$2:$C$13),"Not Classified")</f>
        <v>Avoidable</v>
      </c>
      <c r="AB1577" t="str">
        <f>IFERROR(_xlfn.XLOOKUP($B1577,enrollment!$A$2:$A$801,enrollment!$I$2:$I$801),"")</f>
        <v>TN</v>
      </c>
      <c r="AC1577">
        <f>IFERROR(_xlfn.XLOOKUP($B1577,enrollment!$A$2:$A$801,enrollment!$L$2:$L$801),"")</f>
        <v>56</v>
      </c>
      <c r="AD1577" t="str" cm="1">
        <f t="array" ref="AD1577">_xlfn.IFS(AC1577="","Unknown",AC1577&lt;18,"0-17",AC1577&lt;35,"18-34",AC1577&lt;50,"35-49",AC1577&lt;65,"50-64",TRUE,"65+")</f>
        <v>50-64</v>
      </c>
      <c r="AE1577">
        <f>IFERROR(_xlfn.XLOOKUP($B1577,enrollment!$A$2:$A$801,enrollment!$O$2:$O$801),"")</f>
        <v>2233445566</v>
      </c>
      <c r="AF1577">
        <f>IFERROR(_xlfn.XLOOKUP($AE1577,providers!$B$2:$B$11,providers!$Q$2:$Q$11),"")</f>
        <v>3.5</v>
      </c>
      <c r="AG1577" s="1">
        <f t="shared" si="24"/>
        <v>45413</v>
      </c>
    </row>
    <row r="1578" spans="1:33" x14ac:dyDescent="0.25">
      <c r="A1578" t="s">
        <v>1862</v>
      </c>
      <c r="B1578" t="s">
        <v>1856</v>
      </c>
      <c r="C1578">
        <v>2233445566</v>
      </c>
      <c r="D1578">
        <v>2233445566</v>
      </c>
      <c r="E1578" s="1">
        <v>45374</v>
      </c>
      <c r="F1578" s="1">
        <v>45374</v>
      </c>
      <c r="G1578" s="1">
        <v>45400</v>
      </c>
      <c r="H1578" t="s">
        <v>28</v>
      </c>
      <c r="I1578">
        <v>22</v>
      </c>
      <c r="J1578" t="s">
        <v>29</v>
      </c>
      <c r="K1578">
        <v>90837</v>
      </c>
      <c r="O1578">
        <v>1</v>
      </c>
      <c r="P1578">
        <v>215.37</v>
      </c>
      <c r="Q1578">
        <v>159.53</v>
      </c>
      <c r="R1578">
        <v>127.62</v>
      </c>
      <c r="S1578">
        <v>31.91</v>
      </c>
      <c r="T1578" t="s">
        <v>30</v>
      </c>
      <c r="X1578" t="s">
        <v>233</v>
      </c>
      <c r="Y1578" t="s">
        <v>32</v>
      </c>
      <c r="Z1578" t="s">
        <v>33</v>
      </c>
      <c r="AA1578" t="str">
        <f>IFERROR(_xlfn.XLOOKUP($J1578,avoidable_ed_reference!$A$2:$A$13,avoidable_ed_reference!$C$2:$C$13),"Not Classified")</f>
        <v>Potentially Avoidable</v>
      </c>
      <c r="AB1578" t="str">
        <f>IFERROR(_xlfn.XLOOKUP($B1578,enrollment!$A$2:$A$801,enrollment!$I$2:$I$801),"")</f>
        <v>TN</v>
      </c>
      <c r="AC1578">
        <f>IFERROR(_xlfn.XLOOKUP($B1578,enrollment!$A$2:$A$801,enrollment!$L$2:$L$801),"")</f>
        <v>56</v>
      </c>
      <c r="AD1578" t="str" cm="1">
        <f t="array" ref="AD1578">_xlfn.IFS(AC1578="","Unknown",AC1578&lt;18,"0-17",AC1578&lt;35,"18-34",AC1578&lt;50,"35-49",AC1578&lt;65,"50-64",TRUE,"65+")</f>
        <v>50-64</v>
      </c>
      <c r="AE1578">
        <f>IFERROR(_xlfn.XLOOKUP($B1578,enrollment!$A$2:$A$801,enrollment!$O$2:$O$801),"")</f>
        <v>2233445566</v>
      </c>
      <c r="AF1578">
        <f>IFERROR(_xlfn.XLOOKUP($AE1578,providers!$B$2:$B$11,providers!$Q$2:$Q$11),"")</f>
        <v>3.5</v>
      </c>
      <c r="AG1578" s="1">
        <f t="shared" si="24"/>
        <v>45352</v>
      </c>
    </row>
    <row r="1579" spans="1:33" x14ac:dyDescent="0.25">
      <c r="A1579" t="s">
        <v>1863</v>
      </c>
      <c r="B1579" t="s">
        <v>1864</v>
      </c>
      <c r="C1579">
        <v>3456789012</v>
      </c>
      <c r="D1579">
        <v>3456789012</v>
      </c>
      <c r="E1579" s="1">
        <v>45521</v>
      </c>
      <c r="F1579" s="1">
        <v>45521</v>
      </c>
      <c r="G1579" s="1">
        <v>45551</v>
      </c>
      <c r="H1579" t="s">
        <v>28</v>
      </c>
      <c r="I1579">
        <v>11</v>
      </c>
      <c r="J1579" t="s">
        <v>35</v>
      </c>
      <c r="K1579">
        <v>99213</v>
      </c>
      <c r="O1579">
        <v>1</v>
      </c>
      <c r="P1579">
        <v>183.09</v>
      </c>
      <c r="Q1579">
        <v>135.62</v>
      </c>
      <c r="R1579">
        <v>108.5</v>
      </c>
      <c r="S1579">
        <v>27.12</v>
      </c>
      <c r="T1579" t="s">
        <v>30</v>
      </c>
      <c r="X1579" t="s">
        <v>146</v>
      </c>
      <c r="Y1579" t="s">
        <v>147</v>
      </c>
      <c r="Z1579" t="s">
        <v>39</v>
      </c>
      <c r="AA1579" t="str">
        <f>IFERROR(_xlfn.XLOOKUP($J1579,avoidable_ed_reference!$A$2:$A$13,avoidable_ed_reference!$C$2:$C$13),"Not Classified")</f>
        <v>Avoidable</v>
      </c>
      <c r="AB1579" t="str">
        <f>IFERROR(_xlfn.XLOOKUP($B1579,enrollment!$A$2:$A$801,enrollment!$I$2:$I$801),"")</f>
        <v>KY</v>
      </c>
      <c r="AC1579">
        <f>IFERROR(_xlfn.XLOOKUP($B1579,enrollment!$A$2:$A$801,enrollment!$L$2:$L$801),"")</f>
        <v>71</v>
      </c>
      <c r="AD1579" t="str" cm="1">
        <f t="array" ref="AD1579">_xlfn.IFS(AC1579="","Unknown",AC1579&lt;18,"0-17",AC1579&lt;35,"18-34",AC1579&lt;50,"35-49",AC1579&lt;65,"50-64",TRUE,"65+")</f>
        <v>65+</v>
      </c>
      <c r="AE1579">
        <f>IFERROR(_xlfn.XLOOKUP($B1579,enrollment!$A$2:$A$801,enrollment!$O$2:$O$801),"")</f>
        <v>3456789012</v>
      </c>
      <c r="AF1579">
        <f>IFERROR(_xlfn.XLOOKUP($AE1579,providers!$B$2:$B$11,providers!$Q$2:$Q$11),"")</f>
        <v>4</v>
      </c>
      <c r="AG1579" s="1">
        <f t="shared" si="24"/>
        <v>45505</v>
      </c>
    </row>
    <row r="1580" spans="1:33" x14ac:dyDescent="0.25">
      <c r="A1580" t="s">
        <v>1865</v>
      </c>
      <c r="B1580" t="s">
        <v>1864</v>
      </c>
      <c r="C1580">
        <v>3456789012</v>
      </c>
      <c r="D1580">
        <v>3456789012</v>
      </c>
      <c r="E1580" s="1">
        <v>45475</v>
      </c>
      <c r="F1580" s="1">
        <v>45475</v>
      </c>
      <c r="G1580" s="1">
        <v>45501</v>
      </c>
      <c r="H1580" t="s">
        <v>28</v>
      </c>
      <c r="I1580">
        <v>11</v>
      </c>
      <c r="J1580" t="s">
        <v>47</v>
      </c>
      <c r="K1580">
        <v>99213</v>
      </c>
      <c r="O1580">
        <v>1</v>
      </c>
      <c r="P1580">
        <v>173.22</v>
      </c>
      <c r="Q1580">
        <v>128.31</v>
      </c>
      <c r="R1580">
        <v>102.65</v>
      </c>
      <c r="S1580">
        <v>25.66</v>
      </c>
      <c r="T1580" t="s">
        <v>30</v>
      </c>
      <c r="X1580" t="s">
        <v>146</v>
      </c>
      <c r="Y1580" t="s">
        <v>147</v>
      </c>
      <c r="Z1580" t="s">
        <v>39</v>
      </c>
      <c r="AA1580" t="str">
        <f>IFERROR(_xlfn.XLOOKUP($J1580,avoidable_ed_reference!$A$2:$A$13,avoidable_ed_reference!$C$2:$C$13),"Not Classified")</f>
        <v>Not Classified</v>
      </c>
      <c r="AB1580" t="str">
        <f>IFERROR(_xlfn.XLOOKUP($B1580,enrollment!$A$2:$A$801,enrollment!$I$2:$I$801),"")</f>
        <v>KY</v>
      </c>
      <c r="AC1580">
        <f>IFERROR(_xlfn.XLOOKUP($B1580,enrollment!$A$2:$A$801,enrollment!$L$2:$L$801),"")</f>
        <v>71</v>
      </c>
      <c r="AD1580" t="str" cm="1">
        <f t="array" ref="AD1580">_xlfn.IFS(AC1580="","Unknown",AC1580&lt;18,"0-17",AC1580&lt;35,"18-34",AC1580&lt;50,"35-49",AC1580&lt;65,"50-64",TRUE,"65+")</f>
        <v>65+</v>
      </c>
      <c r="AE1580">
        <f>IFERROR(_xlfn.XLOOKUP($B1580,enrollment!$A$2:$A$801,enrollment!$O$2:$O$801),"")</f>
        <v>3456789012</v>
      </c>
      <c r="AF1580">
        <f>IFERROR(_xlfn.XLOOKUP($AE1580,providers!$B$2:$B$11,providers!$Q$2:$Q$11),"")</f>
        <v>4</v>
      </c>
      <c r="AG1580" s="1">
        <f t="shared" si="24"/>
        <v>45474</v>
      </c>
    </row>
    <row r="1581" spans="1:33" x14ac:dyDescent="0.25">
      <c r="A1581" t="s">
        <v>1866</v>
      </c>
      <c r="B1581" t="s">
        <v>1864</v>
      </c>
      <c r="C1581">
        <v>3456789012</v>
      </c>
      <c r="D1581">
        <v>3456789012</v>
      </c>
      <c r="E1581" s="1">
        <v>45606</v>
      </c>
      <c r="F1581" s="1">
        <v>45606</v>
      </c>
      <c r="G1581" s="1">
        <v>45620</v>
      </c>
      <c r="H1581" t="s">
        <v>28</v>
      </c>
      <c r="I1581">
        <v>22</v>
      </c>
      <c r="J1581" t="s">
        <v>29</v>
      </c>
      <c r="K1581">
        <v>90837</v>
      </c>
      <c r="O1581">
        <v>1</v>
      </c>
      <c r="P1581">
        <v>234.2</v>
      </c>
      <c r="Q1581">
        <v>173.48</v>
      </c>
      <c r="R1581">
        <v>138.78</v>
      </c>
      <c r="S1581">
        <v>34.700000000000003</v>
      </c>
      <c r="T1581" t="s">
        <v>30</v>
      </c>
      <c r="X1581" t="s">
        <v>146</v>
      </c>
      <c r="Y1581" t="s">
        <v>147</v>
      </c>
      <c r="Z1581" t="s">
        <v>33</v>
      </c>
      <c r="AA1581" t="str">
        <f>IFERROR(_xlfn.XLOOKUP($J1581,avoidable_ed_reference!$A$2:$A$13,avoidable_ed_reference!$C$2:$C$13),"Not Classified")</f>
        <v>Potentially Avoidable</v>
      </c>
      <c r="AB1581" t="str">
        <f>IFERROR(_xlfn.XLOOKUP($B1581,enrollment!$A$2:$A$801,enrollment!$I$2:$I$801),"")</f>
        <v>KY</v>
      </c>
      <c r="AC1581">
        <f>IFERROR(_xlfn.XLOOKUP($B1581,enrollment!$A$2:$A$801,enrollment!$L$2:$L$801),"")</f>
        <v>71</v>
      </c>
      <c r="AD1581" t="str" cm="1">
        <f t="array" ref="AD1581">_xlfn.IFS(AC1581="","Unknown",AC1581&lt;18,"0-17",AC1581&lt;35,"18-34",AC1581&lt;50,"35-49",AC1581&lt;65,"50-64",TRUE,"65+")</f>
        <v>65+</v>
      </c>
      <c r="AE1581">
        <f>IFERROR(_xlfn.XLOOKUP($B1581,enrollment!$A$2:$A$801,enrollment!$O$2:$O$801),"")</f>
        <v>3456789012</v>
      </c>
      <c r="AF1581">
        <f>IFERROR(_xlfn.XLOOKUP($AE1581,providers!$B$2:$B$11,providers!$Q$2:$Q$11),"")</f>
        <v>4</v>
      </c>
      <c r="AG1581" s="1">
        <f t="shared" si="24"/>
        <v>45597</v>
      </c>
    </row>
    <row r="1582" spans="1:33" x14ac:dyDescent="0.25">
      <c r="A1582" t="s">
        <v>1867</v>
      </c>
      <c r="B1582" t="s">
        <v>1864</v>
      </c>
      <c r="C1582">
        <v>5678901234</v>
      </c>
      <c r="D1582">
        <v>5678901234</v>
      </c>
      <c r="E1582" s="1">
        <v>45303</v>
      </c>
      <c r="F1582" s="1">
        <v>45303</v>
      </c>
      <c r="G1582" s="1">
        <v>45321</v>
      </c>
      <c r="H1582" t="s">
        <v>28</v>
      </c>
      <c r="I1582">
        <v>20</v>
      </c>
      <c r="J1582" t="s">
        <v>35</v>
      </c>
      <c r="K1582">
        <v>99213</v>
      </c>
      <c r="O1582">
        <v>1</v>
      </c>
      <c r="P1582">
        <v>165.33</v>
      </c>
      <c r="Q1582">
        <v>127.18</v>
      </c>
      <c r="R1582">
        <v>101.74</v>
      </c>
      <c r="S1582">
        <v>25.44</v>
      </c>
      <c r="T1582" t="s">
        <v>30</v>
      </c>
      <c r="X1582" t="s">
        <v>146</v>
      </c>
      <c r="Y1582" t="s">
        <v>147</v>
      </c>
      <c r="Z1582" t="s">
        <v>36</v>
      </c>
      <c r="AA1582" t="str">
        <f>IFERROR(_xlfn.XLOOKUP($J1582,avoidable_ed_reference!$A$2:$A$13,avoidable_ed_reference!$C$2:$C$13),"Not Classified")</f>
        <v>Avoidable</v>
      </c>
      <c r="AB1582" t="str">
        <f>IFERROR(_xlfn.XLOOKUP($B1582,enrollment!$A$2:$A$801,enrollment!$I$2:$I$801),"")</f>
        <v>KY</v>
      </c>
      <c r="AC1582">
        <f>IFERROR(_xlfn.XLOOKUP($B1582,enrollment!$A$2:$A$801,enrollment!$L$2:$L$801),"")</f>
        <v>71</v>
      </c>
      <c r="AD1582" t="str" cm="1">
        <f t="array" ref="AD1582">_xlfn.IFS(AC1582="","Unknown",AC1582&lt;18,"0-17",AC1582&lt;35,"18-34",AC1582&lt;50,"35-49",AC1582&lt;65,"50-64",TRUE,"65+")</f>
        <v>65+</v>
      </c>
      <c r="AE1582">
        <f>IFERROR(_xlfn.XLOOKUP($B1582,enrollment!$A$2:$A$801,enrollment!$O$2:$O$801),"")</f>
        <v>3456789012</v>
      </c>
      <c r="AF1582">
        <f>IFERROR(_xlfn.XLOOKUP($AE1582,providers!$B$2:$B$11,providers!$Q$2:$Q$11),"")</f>
        <v>4</v>
      </c>
      <c r="AG1582" s="1">
        <f t="shared" si="24"/>
        <v>45292</v>
      </c>
    </row>
    <row r="1583" spans="1:33" x14ac:dyDescent="0.25">
      <c r="A1583" t="s">
        <v>1868</v>
      </c>
      <c r="B1583" t="s">
        <v>1864</v>
      </c>
      <c r="C1583">
        <v>4567890123</v>
      </c>
      <c r="D1583">
        <v>4567890123</v>
      </c>
      <c r="E1583" s="1">
        <v>45380</v>
      </c>
      <c r="F1583" s="1">
        <v>45380</v>
      </c>
      <c r="G1583" s="1">
        <v>45402</v>
      </c>
      <c r="H1583" t="s">
        <v>59</v>
      </c>
      <c r="J1583" t="s">
        <v>60</v>
      </c>
      <c r="L1583" s="2" t="s">
        <v>61</v>
      </c>
      <c r="M1583" t="s">
        <v>62</v>
      </c>
      <c r="N1583" t="s">
        <v>63</v>
      </c>
      <c r="O1583">
        <v>1</v>
      </c>
      <c r="P1583">
        <v>7632.01</v>
      </c>
      <c r="Q1583">
        <v>6938.19</v>
      </c>
      <c r="R1583">
        <v>5550.55</v>
      </c>
      <c r="S1583">
        <v>1387.64</v>
      </c>
      <c r="T1583" t="s">
        <v>30</v>
      </c>
      <c r="U1583" t="s">
        <v>493</v>
      </c>
      <c r="X1583" t="s">
        <v>146</v>
      </c>
      <c r="Y1583" t="s">
        <v>147</v>
      </c>
      <c r="Z1583" t="s">
        <v>64</v>
      </c>
      <c r="AA1583" t="str">
        <f>IFERROR(_xlfn.XLOOKUP($J1583,avoidable_ed_reference!$A$2:$A$13,avoidable_ed_reference!$C$2:$C$13),"Not Classified")</f>
        <v>Not Classified</v>
      </c>
      <c r="AB1583" t="str">
        <f>IFERROR(_xlfn.XLOOKUP($B1583,enrollment!$A$2:$A$801,enrollment!$I$2:$I$801),"")</f>
        <v>KY</v>
      </c>
      <c r="AC1583">
        <f>IFERROR(_xlfn.XLOOKUP($B1583,enrollment!$A$2:$A$801,enrollment!$L$2:$L$801),"")</f>
        <v>71</v>
      </c>
      <c r="AD1583" t="str" cm="1">
        <f t="array" ref="AD1583">_xlfn.IFS(AC1583="","Unknown",AC1583&lt;18,"0-17",AC1583&lt;35,"18-34",AC1583&lt;50,"35-49",AC1583&lt;65,"50-64",TRUE,"65+")</f>
        <v>65+</v>
      </c>
      <c r="AE1583">
        <f>IFERROR(_xlfn.XLOOKUP($B1583,enrollment!$A$2:$A$801,enrollment!$O$2:$O$801),"")</f>
        <v>3456789012</v>
      </c>
      <c r="AF1583">
        <f>IFERROR(_xlfn.XLOOKUP($AE1583,providers!$B$2:$B$11,providers!$Q$2:$Q$11),"")</f>
        <v>4</v>
      </c>
      <c r="AG1583" s="1">
        <f t="shared" si="24"/>
        <v>45352</v>
      </c>
    </row>
    <row r="1584" spans="1:33" x14ac:dyDescent="0.25">
      <c r="A1584" t="s">
        <v>1869</v>
      </c>
      <c r="B1584" t="s">
        <v>1864</v>
      </c>
      <c r="C1584">
        <v>2345678901</v>
      </c>
      <c r="D1584">
        <v>2345678901</v>
      </c>
      <c r="E1584" s="1">
        <v>45393</v>
      </c>
      <c r="F1584" s="1">
        <v>45393</v>
      </c>
      <c r="G1584" s="1">
        <v>45420</v>
      </c>
      <c r="H1584" t="s">
        <v>28</v>
      </c>
      <c r="I1584">
        <v>22</v>
      </c>
      <c r="J1584" t="s">
        <v>29</v>
      </c>
      <c r="K1584">
        <v>90837</v>
      </c>
      <c r="O1584">
        <v>1</v>
      </c>
      <c r="P1584">
        <v>250.34</v>
      </c>
      <c r="Q1584">
        <v>185.44</v>
      </c>
      <c r="R1584">
        <v>148.35</v>
      </c>
      <c r="S1584">
        <v>37.090000000000003</v>
      </c>
      <c r="T1584" t="s">
        <v>30</v>
      </c>
      <c r="X1584" t="s">
        <v>146</v>
      </c>
      <c r="Y1584" t="s">
        <v>147</v>
      </c>
      <c r="Z1584" t="s">
        <v>33</v>
      </c>
      <c r="AA1584" t="str">
        <f>IFERROR(_xlfn.XLOOKUP($J1584,avoidable_ed_reference!$A$2:$A$13,avoidable_ed_reference!$C$2:$C$13),"Not Classified")</f>
        <v>Potentially Avoidable</v>
      </c>
      <c r="AB1584" t="str">
        <f>IFERROR(_xlfn.XLOOKUP($B1584,enrollment!$A$2:$A$801,enrollment!$I$2:$I$801),"")</f>
        <v>KY</v>
      </c>
      <c r="AC1584">
        <f>IFERROR(_xlfn.XLOOKUP($B1584,enrollment!$A$2:$A$801,enrollment!$L$2:$L$801),"")</f>
        <v>71</v>
      </c>
      <c r="AD1584" t="str" cm="1">
        <f t="array" ref="AD1584">_xlfn.IFS(AC1584="","Unknown",AC1584&lt;18,"0-17",AC1584&lt;35,"18-34",AC1584&lt;50,"35-49",AC1584&lt;65,"50-64",TRUE,"65+")</f>
        <v>65+</v>
      </c>
      <c r="AE1584">
        <f>IFERROR(_xlfn.XLOOKUP($B1584,enrollment!$A$2:$A$801,enrollment!$O$2:$O$801),"")</f>
        <v>3456789012</v>
      </c>
      <c r="AF1584">
        <f>IFERROR(_xlfn.XLOOKUP($AE1584,providers!$B$2:$B$11,providers!$Q$2:$Q$11),"")</f>
        <v>4</v>
      </c>
      <c r="AG1584" s="1">
        <f t="shared" si="24"/>
        <v>45383</v>
      </c>
    </row>
    <row r="1585" spans="1:33" x14ac:dyDescent="0.25">
      <c r="A1585" t="s">
        <v>1870</v>
      </c>
      <c r="B1585" t="s">
        <v>1864</v>
      </c>
      <c r="C1585">
        <v>4567890123</v>
      </c>
      <c r="D1585">
        <v>4567890123</v>
      </c>
      <c r="E1585" s="1">
        <v>45395</v>
      </c>
      <c r="F1585" s="1">
        <v>45395</v>
      </c>
      <c r="G1585" s="1">
        <v>45420</v>
      </c>
      <c r="H1585" t="s">
        <v>59</v>
      </c>
      <c r="J1585" t="s">
        <v>60</v>
      </c>
      <c r="L1585" s="2" t="s">
        <v>61</v>
      </c>
      <c r="M1585" t="s">
        <v>62</v>
      </c>
      <c r="N1585" t="s">
        <v>63</v>
      </c>
      <c r="O1585">
        <v>1</v>
      </c>
      <c r="P1585">
        <v>7696.86</v>
      </c>
      <c r="Q1585">
        <v>6997.15</v>
      </c>
      <c r="R1585">
        <v>5597.72</v>
      </c>
      <c r="S1585">
        <v>1399.43</v>
      </c>
      <c r="T1585" t="s">
        <v>30</v>
      </c>
      <c r="U1585" t="s">
        <v>493</v>
      </c>
      <c r="X1585" t="s">
        <v>146</v>
      </c>
      <c r="Y1585" t="s">
        <v>147</v>
      </c>
      <c r="Z1585" t="s">
        <v>64</v>
      </c>
      <c r="AA1585" t="str">
        <f>IFERROR(_xlfn.XLOOKUP($J1585,avoidable_ed_reference!$A$2:$A$13,avoidable_ed_reference!$C$2:$C$13),"Not Classified")</f>
        <v>Not Classified</v>
      </c>
      <c r="AB1585" t="str">
        <f>IFERROR(_xlfn.XLOOKUP($B1585,enrollment!$A$2:$A$801,enrollment!$I$2:$I$801),"")</f>
        <v>KY</v>
      </c>
      <c r="AC1585">
        <f>IFERROR(_xlfn.XLOOKUP($B1585,enrollment!$A$2:$A$801,enrollment!$L$2:$L$801),"")</f>
        <v>71</v>
      </c>
      <c r="AD1585" t="str" cm="1">
        <f t="array" ref="AD1585">_xlfn.IFS(AC1585="","Unknown",AC1585&lt;18,"0-17",AC1585&lt;35,"18-34",AC1585&lt;50,"35-49",AC1585&lt;65,"50-64",TRUE,"65+")</f>
        <v>65+</v>
      </c>
      <c r="AE1585">
        <f>IFERROR(_xlfn.XLOOKUP($B1585,enrollment!$A$2:$A$801,enrollment!$O$2:$O$801),"")</f>
        <v>3456789012</v>
      </c>
      <c r="AF1585">
        <f>IFERROR(_xlfn.XLOOKUP($AE1585,providers!$B$2:$B$11,providers!$Q$2:$Q$11),"")</f>
        <v>4</v>
      </c>
      <c r="AG1585" s="1">
        <f t="shared" si="24"/>
        <v>45383</v>
      </c>
    </row>
    <row r="1586" spans="1:33" x14ac:dyDescent="0.25">
      <c r="A1586" t="s">
        <v>1871</v>
      </c>
      <c r="B1586" t="s">
        <v>1864</v>
      </c>
      <c r="C1586">
        <v>5678901234</v>
      </c>
      <c r="D1586">
        <v>5678901234</v>
      </c>
      <c r="E1586" s="1">
        <v>45510</v>
      </c>
      <c r="F1586" s="1">
        <v>45510</v>
      </c>
      <c r="G1586" s="1">
        <v>45544</v>
      </c>
      <c r="H1586" t="s">
        <v>28</v>
      </c>
      <c r="I1586">
        <v>20</v>
      </c>
      <c r="J1586" t="s">
        <v>35</v>
      </c>
      <c r="K1586">
        <v>99213</v>
      </c>
      <c r="O1586">
        <v>1</v>
      </c>
      <c r="P1586">
        <v>143.08000000000001</v>
      </c>
      <c r="Q1586">
        <v>110.06</v>
      </c>
      <c r="R1586">
        <v>88.05</v>
      </c>
      <c r="S1586">
        <v>22.01</v>
      </c>
      <c r="T1586" t="s">
        <v>30</v>
      </c>
      <c r="X1586" t="s">
        <v>146</v>
      </c>
      <c r="Y1586" t="s">
        <v>147</v>
      </c>
      <c r="Z1586" t="s">
        <v>36</v>
      </c>
      <c r="AA1586" t="str">
        <f>IFERROR(_xlfn.XLOOKUP($J1586,avoidable_ed_reference!$A$2:$A$13,avoidable_ed_reference!$C$2:$C$13),"Not Classified")</f>
        <v>Avoidable</v>
      </c>
      <c r="AB1586" t="str">
        <f>IFERROR(_xlfn.XLOOKUP($B1586,enrollment!$A$2:$A$801,enrollment!$I$2:$I$801),"")</f>
        <v>KY</v>
      </c>
      <c r="AC1586">
        <f>IFERROR(_xlfn.XLOOKUP($B1586,enrollment!$A$2:$A$801,enrollment!$L$2:$L$801),"")</f>
        <v>71</v>
      </c>
      <c r="AD1586" t="str" cm="1">
        <f t="array" ref="AD1586">_xlfn.IFS(AC1586="","Unknown",AC1586&lt;18,"0-17",AC1586&lt;35,"18-34",AC1586&lt;50,"35-49",AC1586&lt;65,"50-64",TRUE,"65+")</f>
        <v>65+</v>
      </c>
      <c r="AE1586">
        <f>IFERROR(_xlfn.XLOOKUP($B1586,enrollment!$A$2:$A$801,enrollment!$O$2:$O$801),"")</f>
        <v>3456789012</v>
      </c>
      <c r="AF1586">
        <f>IFERROR(_xlfn.XLOOKUP($AE1586,providers!$B$2:$B$11,providers!$Q$2:$Q$11),"")</f>
        <v>4</v>
      </c>
      <c r="AG1586" s="1">
        <f t="shared" si="24"/>
        <v>45505</v>
      </c>
    </row>
    <row r="1587" spans="1:33" x14ac:dyDescent="0.25">
      <c r="A1587" t="s">
        <v>1872</v>
      </c>
      <c r="B1587" t="s">
        <v>1864</v>
      </c>
      <c r="C1587">
        <v>2233445566</v>
      </c>
      <c r="D1587">
        <v>2233445566</v>
      </c>
      <c r="E1587" s="1">
        <v>45654</v>
      </c>
      <c r="F1587" s="1">
        <v>45654</v>
      </c>
      <c r="G1587" s="1">
        <v>45673</v>
      </c>
      <c r="H1587" t="s">
        <v>28</v>
      </c>
      <c r="I1587">
        <v>23</v>
      </c>
      <c r="J1587" t="s">
        <v>29</v>
      </c>
      <c r="K1587">
        <v>99284</v>
      </c>
      <c r="O1587">
        <v>1</v>
      </c>
      <c r="P1587">
        <v>2410.31</v>
      </c>
      <c r="Q1587">
        <v>1339.06</v>
      </c>
      <c r="R1587">
        <v>1071.25</v>
      </c>
      <c r="S1587">
        <v>267.81</v>
      </c>
      <c r="T1587" t="s">
        <v>30</v>
      </c>
      <c r="X1587" t="s">
        <v>146</v>
      </c>
      <c r="Y1587" t="s">
        <v>147</v>
      </c>
      <c r="Z1587" t="s">
        <v>45</v>
      </c>
      <c r="AA1587" t="str">
        <f>IFERROR(_xlfn.XLOOKUP($J1587,avoidable_ed_reference!$A$2:$A$13,avoidable_ed_reference!$C$2:$C$13),"Not Classified")</f>
        <v>Potentially Avoidable</v>
      </c>
      <c r="AB1587" t="str">
        <f>IFERROR(_xlfn.XLOOKUP($B1587,enrollment!$A$2:$A$801,enrollment!$I$2:$I$801),"")</f>
        <v>KY</v>
      </c>
      <c r="AC1587">
        <f>IFERROR(_xlfn.XLOOKUP($B1587,enrollment!$A$2:$A$801,enrollment!$L$2:$L$801),"")</f>
        <v>71</v>
      </c>
      <c r="AD1587" t="str" cm="1">
        <f t="array" ref="AD1587">_xlfn.IFS(AC1587="","Unknown",AC1587&lt;18,"0-17",AC1587&lt;35,"18-34",AC1587&lt;50,"35-49",AC1587&lt;65,"50-64",TRUE,"65+")</f>
        <v>65+</v>
      </c>
      <c r="AE1587">
        <f>IFERROR(_xlfn.XLOOKUP($B1587,enrollment!$A$2:$A$801,enrollment!$O$2:$O$801),"")</f>
        <v>3456789012</v>
      </c>
      <c r="AF1587">
        <f>IFERROR(_xlfn.XLOOKUP($AE1587,providers!$B$2:$B$11,providers!$Q$2:$Q$11),"")</f>
        <v>4</v>
      </c>
      <c r="AG1587" s="1">
        <f t="shared" si="24"/>
        <v>45627</v>
      </c>
    </row>
    <row r="1588" spans="1:33" x14ac:dyDescent="0.25">
      <c r="A1588" t="s">
        <v>1873</v>
      </c>
      <c r="B1588" t="s">
        <v>1864</v>
      </c>
      <c r="C1588">
        <v>8901234567</v>
      </c>
      <c r="D1588">
        <v>8901234567</v>
      </c>
      <c r="E1588" s="1">
        <v>45304</v>
      </c>
      <c r="F1588" s="1">
        <v>45304</v>
      </c>
      <c r="G1588" s="1">
        <v>45325</v>
      </c>
      <c r="H1588" t="s">
        <v>28</v>
      </c>
      <c r="I1588">
        <v>22</v>
      </c>
      <c r="J1588" t="s">
        <v>29</v>
      </c>
      <c r="K1588">
        <v>90837</v>
      </c>
      <c r="O1588">
        <v>1</v>
      </c>
      <c r="P1588">
        <v>205.46</v>
      </c>
      <c r="Q1588">
        <v>152.19</v>
      </c>
      <c r="R1588">
        <v>121.75</v>
      </c>
      <c r="S1588">
        <v>30.44</v>
      </c>
      <c r="T1588" t="s">
        <v>30</v>
      </c>
      <c r="X1588" t="s">
        <v>146</v>
      </c>
      <c r="Y1588" t="s">
        <v>147</v>
      </c>
      <c r="Z1588" t="s">
        <v>33</v>
      </c>
      <c r="AA1588" t="str">
        <f>IFERROR(_xlfn.XLOOKUP($J1588,avoidable_ed_reference!$A$2:$A$13,avoidable_ed_reference!$C$2:$C$13),"Not Classified")</f>
        <v>Potentially Avoidable</v>
      </c>
      <c r="AB1588" t="str">
        <f>IFERROR(_xlfn.XLOOKUP($B1588,enrollment!$A$2:$A$801,enrollment!$I$2:$I$801),"")</f>
        <v>KY</v>
      </c>
      <c r="AC1588">
        <f>IFERROR(_xlfn.XLOOKUP($B1588,enrollment!$A$2:$A$801,enrollment!$L$2:$L$801),"")</f>
        <v>71</v>
      </c>
      <c r="AD1588" t="str" cm="1">
        <f t="array" ref="AD1588">_xlfn.IFS(AC1588="","Unknown",AC1588&lt;18,"0-17",AC1588&lt;35,"18-34",AC1588&lt;50,"35-49",AC1588&lt;65,"50-64",TRUE,"65+")</f>
        <v>65+</v>
      </c>
      <c r="AE1588">
        <f>IFERROR(_xlfn.XLOOKUP($B1588,enrollment!$A$2:$A$801,enrollment!$O$2:$O$801),"")</f>
        <v>3456789012</v>
      </c>
      <c r="AF1588">
        <f>IFERROR(_xlfn.XLOOKUP($AE1588,providers!$B$2:$B$11,providers!$Q$2:$Q$11),"")</f>
        <v>4</v>
      </c>
      <c r="AG1588" s="1">
        <f t="shared" si="24"/>
        <v>45292</v>
      </c>
    </row>
    <row r="1589" spans="1:33" x14ac:dyDescent="0.25">
      <c r="A1589" t="s">
        <v>1874</v>
      </c>
      <c r="B1589" t="s">
        <v>1864</v>
      </c>
      <c r="C1589">
        <v>3456789012</v>
      </c>
      <c r="D1589">
        <v>3456789012</v>
      </c>
      <c r="E1589" s="1">
        <v>45633</v>
      </c>
      <c r="F1589" s="1">
        <v>45633</v>
      </c>
      <c r="G1589" s="1">
        <v>45655</v>
      </c>
      <c r="H1589" t="s">
        <v>28</v>
      </c>
      <c r="I1589">
        <v>11</v>
      </c>
      <c r="J1589" t="s">
        <v>38</v>
      </c>
      <c r="K1589">
        <v>99213</v>
      </c>
      <c r="O1589">
        <v>1</v>
      </c>
      <c r="P1589">
        <v>179.31</v>
      </c>
      <c r="Q1589">
        <v>132.82</v>
      </c>
      <c r="R1589">
        <v>106.26</v>
      </c>
      <c r="S1589">
        <v>26.56</v>
      </c>
      <c r="T1589" t="s">
        <v>30</v>
      </c>
      <c r="X1589" t="s">
        <v>146</v>
      </c>
      <c r="Y1589" t="s">
        <v>147</v>
      </c>
      <c r="Z1589" t="s">
        <v>39</v>
      </c>
      <c r="AA1589" t="str">
        <f>IFERROR(_xlfn.XLOOKUP($J1589,avoidable_ed_reference!$A$2:$A$13,avoidable_ed_reference!$C$2:$C$13),"Not Classified")</f>
        <v>Not Classified</v>
      </c>
      <c r="AB1589" t="str">
        <f>IFERROR(_xlfn.XLOOKUP($B1589,enrollment!$A$2:$A$801,enrollment!$I$2:$I$801),"")</f>
        <v>KY</v>
      </c>
      <c r="AC1589">
        <f>IFERROR(_xlfn.XLOOKUP($B1589,enrollment!$A$2:$A$801,enrollment!$L$2:$L$801),"")</f>
        <v>71</v>
      </c>
      <c r="AD1589" t="str" cm="1">
        <f t="array" ref="AD1589">_xlfn.IFS(AC1589="","Unknown",AC1589&lt;18,"0-17",AC1589&lt;35,"18-34",AC1589&lt;50,"35-49",AC1589&lt;65,"50-64",TRUE,"65+")</f>
        <v>65+</v>
      </c>
      <c r="AE1589">
        <f>IFERROR(_xlfn.XLOOKUP($B1589,enrollment!$A$2:$A$801,enrollment!$O$2:$O$801),"")</f>
        <v>3456789012</v>
      </c>
      <c r="AF1589">
        <f>IFERROR(_xlfn.XLOOKUP($AE1589,providers!$B$2:$B$11,providers!$Q$2:$Q$11),"")</f>
        <v>4</v>
      </c>
      <c r="AG1589" s="1">
        <f t="shared" si="24"/>
        <v>45627</v>
      </c>
    </row>
    <row r="1590" spans="1:33" x14ac:dyDescent="0.25">
      <c r="A1590" t="s">
        <v>1875</v>
      </c>
      <c r="B1590" t="s">
        <v>1864</v>
      </c>
      <c r="C1590">
        <v>3456789012</v>
      </c>
      <c r="D1590">
        <v>3456789012</v>
      </c>
      <c r="E1590" s="1">
        <v>45559</v>
      </c>
      <c r="F1590" s="1">
        <v>45559</v>
      </c>
      <c r="G1590" s="1">
        <v>45589</v>
      </c>
      <c r="H1590" t="s">
        <v>28</v>
      </c>
      <c r="I1590">
        <v>11</v>
      </c>
      <c r="J1590" t="s">
        <v>35</v>
      </c>
      <c r="K1590">
        <v>99213</v>
      </c>
      <c r="O1590">
        <v>1</v>
      </c>
      <c r="P1590">
        <v>199.62</v>
      </c>
      <c r="Q1590">
        <v>147.87</v>
      </c>
      <c r="R1590">
        <v>118.3</v>
      </c>
      <c r="S1590">
        <v>29.57</v>
      </c>
      <c r="T1590" t="s">
        <v>30</v>
      </c>
      <c r="X1590" t="s">
        <v>146</v>
      </c>
      <c r="Y1590" t="s">
        <v>147</v>
      </c>
      <c r="Z1590" t="s">
        <v>39</v>
      </c>
      <c r="AA1590" t="str">
        <f>IFERROR(_xlfn.XLOOKUP($J1590,avoidable_ed_reference!$A$2:$A$13,avoidable_ed_reference!$C$2:$C$13),"Not Classified")</f>
        <v>Avoidable</v>
      </c>
      <c r="AB1590" t="str">
        <f>IFERROR(_xlfn.XLOOKUP($B1590,enrollment!$A$2:$A$801,enrollment!$I$2:$I$801),"")</f>
        <v>KY</v>
      </c>
      <c r="AC1590">
        <f>IFERROR(_xlfn.XLOOKUP($B1590,enrollment!$A$2:$A$801,enrollment!$L$2:$L$801),"")</f>
        <v>71</v>
      </c>
      <c r="AD1590" t="str" cm="1">
        <f t="array" ref="AD1590">_xlfn.IFS(AC1590="","Unknown",AC1590&lt;18,"0-17",AC1590&lt;35,"18-34",AC1590&lt;50,"35-49",AC1590&lt;65,"50-64",TRUE,"65+")</f>
        <v>65+</v>
      </c>
      <c r="AE1590">
        <f>IFERROR(_xlfn.XLOOKUP($B1590,enrollment!$A$2:$A$801,enrollment!$O$2:$O$801),"")</f>
        <v>3456789012</v>
      </c>
      <c r="AF1590">
        <f>IFERROR(_xlfn.XLOOKUP($AE1590,providers!$B$2:$B$11,providers!$Q$2:$Q$11),"")</f>
        <v>4</v>
      </c>
      <c r="AG1590" s="1">
        <f t="shared" si="24"/>
        <v>45536</v>
      </c>
    </row>
    <row r="1591" spans="1:33" x14ac:dyDescent="0.25">
      <c r="A1591" t="s">
        <v>1876</v>
      </c>
      <c r="B1591" t="s">
        <v>1877</v>
      </c>
      <c r="C1591">
        <v>2233445566</v>
      </c>
      <c r="D1591">
        <v>2233445566</v>
      </c>
      <c r="E1591" s="1">
        <v>45562</v>
      </c>
      <c r="F1591" s="1">
        <v>45562</v>
      </c>
      <c r="G1591" s="1">
        <v>45597</v>
      </c>
      <c r="H1591" t="s">
        <v>28</v>
      </c>
      <c r="I1591">
        <v>23</v>
      </c>
      <c r="J1591" t="s">
        <v>184</v>
      </c>
      <c r="K1591">
        <v>99284</v>
      </c>
      <c r="O1591">
        <v>1</v>
      </c>
      <c r="P1591">
        <v>1835.46</v>
      </c>
      <c r="Q1591">
        <v>1019.7</v>
      </c>
      <c r="R1591">
        <v>815.76</v>
      </c>
      <c r="S1591">
        <v>203.94</v>
      </c>
      <c r="T1591" t="s">
        <v>30</v>
      </c>
      <c r="X1591" t="s">
        <v>52</v>
      </c>
      <c r="Y1591" t="s">
        <v>44</v>
      </c>
      <c r="Z1591" t="s">
        <v>45</v>
      </c>
      <c r="AA1591" t="str">
        <f>IFERROR(_xlfn.XLOOKUP($J1591,avoidable_ed_reference!$A$2:$A$13,avoidable_ed_reference!$C$2:$C$13),"Not Classified")</f>
        <v>Non-Avoidable</v>
      </c>
      <c r="AB1591" t="str">
        <f>IFERROR(_xlfn.XLOOKUP($B1591,enrollment!$A$2:$A$801,enrollment!$I$2:$I$801),"")</f>
        <v>KY</v>
      </c>
      <c r="AC1591">
        <f>IFERROR(_xlfn.XLOOKUP($B1591,enrollment!$A$2:$A$801,enrollment!$L$2:$L$801),"")</f>
        <v>55</v>
      </c>
      <c r="AD1591" t="str" cm="1">
        <f t="array" ref="AD1591">_xlfn.IFS(AC1591="","Unknown",AC1591&lt;18,"0-17",AC1591&lt;35,"18-34",AC1591&lt;50,"35-49",AC1591&lt;65,"50-64",TRUE,"65+")</f>
        <v>50-64</v>
      </c>
      <c r="AE1591">
        <f>IFERROR(_xlfn.XLOOKUP($B1591,enrollment!$A$2:$A$801,enrollment!$O$2:$O$801),"")</f>
        <v>9012345678</v>
      </c>
      <c r="AF1591">
        <f>IFERROR(_xlfn.XLOOKUP($AE1591,providers!$B$2:$B$11,providers!$Q$2:$Q$11),"")</f>
        <v>4.3</v>
      </c>
      <c r="AG1591" s="1">
        <f t="shared" si="24"/>
        <v>45536</v>
      </c>
    </row>
    <row r="1592" spans="1:33" x14ac:dyDescent="0.25">
      <c r="A1592" t="s">
        <v>1878</v>
      </c>
      <c r="B1592" t="s">
        <v>1877</v>
      </c>
      <c r="C1592">
        <v>2345678901</v>
      </c>
      <c r="D1592">
        <v>2345678901</v>
      </c>
      <c r="E1592" s="1">
        <v>45467</v>
      </c>
      <c r="F1592" s="1">
        <v>45467</v>
      </c>
      <c r="G1592" s="1">
        <v>45486</v>
      </c>
      <c r="H1592" t="s">
        <v>28</v>
      </c>
      <c r="I1592">
        <v>23</v>
      </c>
      <c r="J1592" t="s">
        <v>127</v>
      </c>
      <c r="K1592">
        <v>99284</v>
      </c>
      <c r="O1592">
        <v>1</v>
      </c>
      <c r="P1592">
        <v>1869.05</v>
      </c>
      <c r="Q1592">
        <v>1038.3599999999999</v>
      </c>
      <c r="R1592">
        <v>830.69</v>
      </c>
      <c r="S1592">
        <v>207.67</v>
      </c>
      <c r="T1592" t="s">
        <v>30</v>
      </c>
      <c r="X1592" t="s">
        <v>52</v>
      </c>
      <c r="Y1592" t="s">
        <v>44</v>
      </c>
      <c r="Z1592" t="s">
        <v>45</v>
      </c>
      <c r="AA1592" t="str">
        <f>IFERROR(_xlfn.XLOOKUP($J1592,avoidable_ed_reference!$A$2:$A$13,avoidable_ed_reference!$C$2:$C$13),"Not Classified")</f>
        <v>Avoidable</v>
      </c>
      <c r="AB1592" t="str">
        <f>IFERROR(_xlfn.XLOOKUP($B1592,enrollment!$A$2:$A$801,enrollment!$I$2:$I$801),"")</f>
        <v>KY</v>
      </c>
      <c r="AC1592">
        <f>IFERROR(_xlfn.XLOOKUP($B1592,enrollment!$A$2:$A$801,enrollment!$L$2:$L$801),"")</f>
        <v>55</v>
      </c>
      <c r="AD1592" t="str" cm="1">
        <f t="array" ref="AD1592">_xlfn.IFS(AC1592="","Unknown",AC1592&lt;18,"0-17",AC1592&lt;35,"18-34",AC1592&lt;50,"35-49",AC1592&lt;65,"50-64",TRUE,"65+")</f>
        <v>50-64</v>
      </c>
      <c r="AE1592">
        <f>IFERROR(_xlfn.XLOOKUP($B1592,enrollment!$A$2:$A$801,enrollment!$O$2:$O$801),"")</f>
        <v>9012345678</v>
      </c>
      <c r="AF1592">
        <f>IFERROR(_xlfn.XLOOKUP($AE1592,providers!$B$2:$B$11,providers!$Q$2:$Q$11),"")</f>
        <v>4.3</v>
      </c>
      <c r="AG1592" s="1">
        <f t="shared" si="24"/>
        <v>45444</v>
      </c>
    </row>
    <row r="1593" spans="1:33" x14ac:dyDescent="0.25">
      <c r="A1593" t="s">
        <v>1879</v>
      </c>
      <c r="B1593" t="s">
        <v>1877</v>
      </c>
      <c r="C1593">
        <v>9012345678</v>
      </c>
      <c r="D1593">
        <v>9012345678</v>
      </c>
      <c r="E1593" s="1">
        <v>45383</v>
      </c>
      <c r="F1593" s="1">
        <v>45383</v>
      </c>
      <c r="G1593" s="1">
        <v>45398</v>
      </c>
      <c r="H1593" t="s">
        <v>28</v>
      </c>
      <c r="I1593">
        <v>11</v>
      </c>
      <c r="J1593" t="s">
        <v>47</v>
      </c>
      <c r="K1593">
        <v>99213</v>
      </c>
      <c r="O1593">
        <v>1</v>
      </c>
      <c r="P1593">
        <v>202.36</v>
      </c>
      <c r="Q1593">
        <v>149.9</v>
      </c>
      <c r="R1593">
        <v>119.92</v>
      </c>
      <c r="S1593">
        <v>29.98</v>
      </c>
      <c r="T1593" t="s">
        <v>30</v>
      </c>
      <c r="X1593" t="s">
        <v>52</v>
      </c>
      <c r="Y1593" t="s">
        <v>44</v>
      </c>
      <c r="Z1593" t="s">
        <v>39</v>
      </c>
      <c r="AA1593" t="str">
        <f>IFERROR(_xlfn.XLOOKUP($J1593,avoidable_ed_reference!$A$2:$A$13,avoidable_ed_reference!$C$2:$C$13),"Not Classified")</f>
        <v>Not Classified</v>
      </c>
      <c r="AB1593" t="str">
        <f>IFERROR(_xlfn.XLOOKUP($B1593,enrollment!$A$2:$A$801,enrollment!$I$2:$I$801),"")</f>
        <v>KY</v>
      </c>
      <c r="AC1593">
        <f>IFERROR(_xlfn.XLOOKUP($B1593,enrollment!$A$2:$A$801,enrollment!$L$2:$L$801),"")</f>
        <v>55</v>
      </c>
      <c r="AD1593" t="str" cm="1">
        <f t="array" ref="AD1593">_xlfn.IFS(AC1593="","Unknown",AC1593&lt;18,"0-17",AC1593&lt;35,"18-34",AC1593&lt;50,"35-49",AC1593&lt;65,"50-64",TRUE,"65+")</f>
        <v>50-64</v>
      </c>
      <c r="AE1593">
        <f>IFERROR(_xlfn.XLOOKUP($B1593,enrollment!$A$2:$A$801,enrollment!$O$2:$O$801),"")</f>
        <v>9012345678</v>
      </c>
      <c r="AF1593">
        <f>IFERROR(_xlfn.XLOOKUP($AE1593,providers!$B$2:$B$11,providers!$Q$2:$Q$11),"")</f>
        <v>4.3</v>
      </c>
      <c r="AG1593" s="1">
        <f t="shared" si="24"/>
        <v>45383</v>
      </c>
    </row>
    <row r="1594" spans="1:33" x14ac:dyDescent="0.25">
      <c r="A1594" t="s">
        <v>1880</v>
      </c>
      <c r="B1594" t="s">
        <v>1877</v>
      </c>
      <c r="C1594">
        <v>9012345678</v>
      </c>
      <c r="D1594">
        <v>9012345678</v>
      </c>
      <c r="E1594" s="1">
        <v>45336</v>
      </c>
      <c r="F1594" s="1">
        <v>45336</v>
      </c>
      <c r="G1594" s="1">
        <v>45360</v>
      </c>
      <c r="H1594" t="s">
        <v>28</v>
      </c>
      <c r="I1594">
        <v>11</v>
      </c>
      <c r="J1594" t="s">
        <v>38</v>
      </c>
      <c r="K1594">
        <v>99213</v>
      </c>
      <c r="O1594">
        <v>1</v>
      </c>
      <c r="P1594">
        <v>200.43</v>
      </c>
      <c r="Q1594">
        <v>148.47</v>
      </c>
      <c r="R1594">
        <v>118.78</v>
      </c>
      <c r="S1594">
        <v>29.69</v>
      </c>
      <c r="T1594" t="s">
        <v>30</v>
      </c>
      <c r="X1594" t="s">
        <v>52</v>
      </c>
      <c r="Y1594" t="s">
        <v>44</v>
      </c>
      <c r="Z1594" t="s">
        <v>39</v>
      </c>
      <c r="AA1594" t="str">
        <f>IFERROR(_xlfn.XLOOKUP($J1594,avoidable_ed_reference!$A$2:$A$13,avoidable_ed_reference!$C$2:$C$13),"Not Classified")</f>
        <v>Not Classified</v>
      </c>
      <c r="AB1594" t="str">
        <f>IFERROR(_xlfn.XLOOKUP($B1594,enrollment!$A$2:$A$801,enrollment!$I$2:$I$801),"")</f>
        <v>KY</v>
      </c>
      <c r="AC1594">
        <f>IFERROR(_xlfn.XLOOKUP($B1594,enrollment!$A$2:$A$801,enrollment!$L$2:$L$801),"")</f>
        <v>55</v>
      </c>
      <c r="AD1594" t="str" cm="1">
        <f t="array" ref="AD1594">_xlfn.IFS(AC1594="","Unknown",AC1594&lt;18,"0-17",AC1594&lt;35,"18-34",AC1594&lt;50,"35-49",AC1594&lt;65,"50-64",TRUE,"65+")</f>
        <v>50-64</v>
      </c>
      <c r="AE1594">
        <f>IFERROR(_xlfn.XLOOKUP($B1594,enrollment!$A$2:$A$801,enrollment!$O$2:$O$801),"")</f>
        <v>9012345678</v>
      </c>
      <c r="AF1594">
        <f>IFERROR(_xlfn.XLOOKUP($AE1594,providers!$B$2:$B$11,providers!$Q$2:$Q$11),"")</f>
        <v>4.3</v>
      </c>
      <c r="AG1594" s="1">
        <f t="shared" si="24"/>
        <v>45323</v>
      </c>
    </row>
    <row r="1595" spans="1:33" x14ac:dyDescent="0.25">
      <c r="A1595" t="s">
        <v>1881</v>
      </c>
      <c r="B1595" t="s">
        <v>1877</v>
      </c>
      <c r="C1595">
        <v>9012345678</v>
      </c>
      <c r="D1595">
        <v>9012345678</v>
      </c>
      <c r="E1595" s="1">
        <v>45401</v>
      </c>
      <c r="F1595" s="1">
        <v>45401</v>
      </c>
      <c r="G1595" s="1">
        <v>45436</v>
      </c>
      <c r="H1595" t="s">
        <v>28</v>
      </c>
      <c r="I1595">
        <v>11</v>
      </c>
      <c r="J1595" t="s">
        <v>47</v>
      </c>
      <c r="K1595">
        <v>99213</v>
      </c>
      <c r="O1595">
        <v>1</v>
      </c>
      <c r="P1595">
        <v>198.21</v>
      </c>
      <c r="Q1595">
        <v>146.82</v>
      </c>
      <c r="R1595">
        <v>117.46</v>
      </c>
      <c r="S1595">
        <v>29.36</v>
      </c>
      <c r="T1595" t="s">
        <v>30</v>
      </c>
      <c r="X1595" t="s">
        <v>52</v>
      </c>
      <c r="Y1595" t="s">
        <v>44</v>
      </c>
      <c r="Z1595" t="s">
        <v>39</v>
      </c>
      <c r="AA1595" t="str">
        <f>IFERROR(_xlfn.XLOOKUP($J1595,avoidable_ed_reference!$A$2:$A$13,avoidable_ed_reference!$C$2:$C$13),"Not Classified")</f>
        <v>Not Classified</v>
      </c>
      <c r="AB1595" t="str">
        <f>IFERROR(_xlfn.XLOOKUP($B1595,enrollment!$A$2:$A$801,enrollment!$I$2:$I$801),"")</f>
        <v>KY</v>
      </c>
      <c r="AC1595">
        <f>IFERROR(_xlfn.XLOOKUP($B1595,enrollment!$A$2:$A$801,enrollment!$L$2:$L$801),"")</f>
        <v>55</v>
      </c>
      <c r="AD1595" t="str" cm="1">
        <f t="array" ref="AD1595">_xlfn.IFS(AC1595="","Unknown",AC1595&lt;18,"0-17",AC1595&lt;35,"18-34",AC1595&lt;50,"35-49",AC1595&lt;65,"50-64",TRUE,"65+")</f>
        <v>50-64</v>
      </c>
      <c r="AE1595">
        <f>IFERROR(_xlfn.XLOOKUP($B1595,enrollment!$A$2:$A$801,enrollment!$O$2:$O$801),"")</f>
        <v>9012345678</v>
      </c>
      <c r="AF1595">
        <f>IFERROR(_xlfn.XLOOKUP($AE1595,providers!$B$2:$B$11,providers!$Q$2:$Q$11),"")</f>
        <v>4.3</v>
      </c>
      <c r="AG1595" s="1">
        <f t="shared" si="24"/>
        <v>45383</v>
      </c>
    </row>
    <row r="1596" spans="1:33" x14ac:dyDescent="0.25">
      <c r="A1596" t="s">
        <v>1882</v>
      </c>
      <c r="B1596" t="s">
        <v>1883</v>
      </c>
      <c r="C1596">
        <v>5678901234</v>
      </c>
      <c r="D1596">
        <v>5678901234</v>
      </c>
      <c r="E1596" s="1">
        <v>45580</v>
      </c>
      <c r="F1596" s="1">
        <v>45580</v>
      </c>
      <c r="G1596" s="1">
        <v>45605</v>
      </c>
      <c r="H1596" t="s">
        <v>28</v>
      </c>
      <c r="I1596">
        <v>20</v>
      </c>
      <c r="J1596" t="s">
        <v>35</v>
      </c>
      <c r="K1596">
        <v>99213</v>
      </c>
      <c r="O1596">
        <v>1</v>
      </c>
      <c r="P1596">
        <v>190.24</v>
      </c>
      <c r="Q1596">
        <v>146.34</v>
      </c>
      <c r="R1596">
        <v>117.07</v>
      </c>
      <c r="S1596">
        <v>29.27</v>
      </c>
      <c r="T1596" t="s">
        <v>30</v>
      </c>
      <c r="X1596" t="s">
        <v>146</v>
      </c>
      <c r="Y1596" t="s">
        <v>147</v>
      </c>
      <c r="Z1596" t="s">
        <v>36</v>
      </c>
      <c r="AA1596" t="str">
        <f>IFERROR(_xlfn.XLOOKUP($J1596,avoidable_ed_reference!$A$2:$A$13,avoidable_ed_reference!$C$2:$C$13),"Not Classified")</f>
        <v>Avoidable</v>
      </c>
      <c r="AB1596" t="str">
        <f>IFERROR(_xlfn.XLOOKUP($B1596,enrollment!$A$2:$A$801,enrollment!$I$2:$I$801),"")</f>
        <v>KY</v>
      </c>
      <c r="AC1596">
        <f>IFERROR(_xlfn.XLOOKUP($B1596,enrollment!$A$2:$A$801,enrollment!$L$2:$L$801),"")</f>
        <v>68</v>
      </c>
      <c r="AD1596" t="str" cm="1">
        <f t="array" ref="AD1596">_xlfn.IFS(AC1596="","Unknown",AC1596&lt;18,"0-17",AC1596&lt;35,"18-34",AC1596&lt;50,"35-49",AC1596&lt;65,"50-64",TRUE,"65+")</f>
        <v>65+</v>
      </c>
      <c r="AE1596">
        <f>IFERROR(_xlfn.XLOOKUP($B1596,enrollment!$A$2:$A$801,enrollment!$O$2:$O$801),"")</f>
        <v>9012345678</v>
      </c>
      <c r="AF1596">
        <f>IFERROR(_xlfn.XLOOKUP($AE1596,providers!$B$2:$B$11,providers!$Q$2:$Q$11),"")</f>
        <v>4.3</v>
      </c>
      <c r="AG1596" s="1">
        <f t="shared" si="24"/>
        <v>45566</v>
      </c>
    </row>
    <row r="1597" spans="1:33" x14ac:dyDescent="0.25">
      <c r="A1597" t="s">
        <v>1884</v>
      </c>
      <c r="B1597" t="s">
        <v>1883</v>
      </c>
      <c r="C1597">
        <v>5678901234</v>
      </c>
      <c r="D1597">
        <v>5678901234</v>
      </c>
      <c r="E1597" s="1">
        <v>45355</v>
      </c>
      <c r="F1597" s="1">
        <v>45355</v>
      </c>
      <c r="G1597" s="1">
        <v>45376</v>
      </c>
      <c r="H1597" t="s">
        <v>28</v>
      </c>
      <c r="I1597">
        <v>20</v>
      </c>
      <c r="J1597" t="s">
        <v>35</v>
      </c>
      <c r="K1597">
        <v>99213</v>
      </c>
      <c r="O1597">
        <v>1</v>
      </c>
      <c r="P1597">
        <v>195.9</v>
      </c>
      <c r="Q1597">
        <v>150.69</v>
      </c>
      <c r="R1597">
        <v>120.55</v>
      </c>
      <c r="S1597">
        <v>30.14</v>
      </c>
      <c r="T1597" t="s">
        <v>30</v>
      </c>
      <c r="X1597" t="s">
        <v>146</v>
      </c>
      <c r="Y1597" t="s">
        <v>147</v>
      </c>
      <c r="Z1597" t="s">
        <v>36</v>
      </c>
      <c r="AA1597" t="str">
        <f>IFERROR(_xlfn.XLOOKUP($J1597,avoidable_ed_reference!$A$2:$A$13,avoidable_ed_reference!$C$2:$C$13),"Not Classified")</f>
        <v>Avoidable</v>
      </c>
      <c r="AB1597" t="str">
        <f>IFERROR(_xlfn.XLOOKUP($B1597,enrollment!$A$2:$A$801,enrollment!$I$2:$I$801),"")</f>
        <v>KY</v>
      </c>
      <c r="AC1597">
        <f>IFERROR(_xlfn.XLOOKUP($B1597,enrollment!$A$2:$A$801,enrollment!$L$2:$L$801),"")</f>
        <v>68</v>
      </c>
      <c r="AD1597" t="str" cm="1">
        <f t="array" ref="AD1597">_xlfn.IFS(AC1597="","Unknown",AC1597&lt;18,"0-17",AC1597&lt;35,"18-34",AC1597&lt;50,"35-49",AC1597&lt;65,"50-64",TRUE,"65+")</f>
        <v>65+</v>
      </c>
      <c r="AE1597">
        <f>IFERROR(_xlfn.XLOOKUP($B1597,enrollment!$A$2:$A$801,enrollment!$O$2:$O$801),"")</f>
        <v>9012345678</v>
      </c>
      <c r="AF1597">
        <f>IFERROR(_xlfn.XLOOKUP($AE1597,providers!$B$2:$B$11,providers!$Q$2:$Q$11),"")</f>
        <v>4.3</v>
      </c>
      <c r="AG1597" s="1">
        <f t="shared" si="24"/>
        <v>45352</v>
      </c>
    </row>
    <row r="1598" spans="1:33" x14ac:dyDescent="0.25">
      <c r="A1598" t="s">
        <v>1885</v>
      </c>
      <c r="B1598" t="s">
        <v>1883</v>
      </c>
      <c r="C1598">
        <v>3456789012</v>
      </c>
      <c r="D1598">
        <v>3456789012</v>
      </c>
      <c r="E1598" s="1">
        <v>45537</v>
      </c>
      <c r="F1598" s="1">
        <v>45537</v>
      </c>
      <c r="G1598" s="1">
        <v>45552</v>
      </c>
      <c r="H1598" t="s">
        <v>67</v>
      </c>
      <c r="I1598">
        <v>21</v>
      </c>
      <c r="J1598" t="s">
        <v>99</v>
      </c>
      <c r="K1598">
        <v>99223</v>
      </c>
      <c r="O1598">
        <v>1</v>
      </c>
      <c r="P1598">
        <v>21581.94</v>
      </c>
      <c r="Q1598">
        <v>13923.83</v>
      </c>
      <c r="R1598">
        <v>11139.06</v>
      </c>
      <c r="S1598">
        <v>2784.77</v>
      </c>
      <c r="T1598" t="s">
        <v>30</v>
      </c>
      <c r="V1598">
        <v>1</v>
      </c>
      <c r="W1598" s="2" t="s">
        <v>68</v>
      </c>
      <c r="X1598" t="s">
        <v>146</v>
      </c>
      <c r="Y1598" t="s">
        <v>147</v>
      </c>
      <c r="Z1598" t="s">
        <v>69</v>
      </c>
      <c r="AA1598" t="str">
        <f>IFERROR(_xlfn.XLOOKUP($J1598,avoidable_ed_reference!$A$2:$A$13,avoidable_ed_reference!$C$2:$C$13),"Not Classified")</f>
        <v>Not Classified</v>
      </c>
      <c r="AB1598" t="str">
        <f>IFERROR(_xlfn.XLOOKUP($B1598,enrollment!$A$2:$A$801,enrollment!$I$2:$I$801),"")</f>
        <v>KY</v>
      </c>
      <c r="AC1598">
        <f>IFERROR(_xlfn.XLOOKUP($B1598,enrollment!$A$2:$A$801,enrollment!$L$2:$L$801),"")</f>
        <v>68</v>
      </c>
      <c r="AD1598" t="str" cm="1">
        <f t="array" ref="AD1598">_xlfn.IFS(AC1598="","Unknown",AC1598&lt;18,"0-17",AC1598&lt;35,"18-34",AC1598&lt;50,"35-49",AC1598&lt;65,"50-64",TRUE,"65+")</f>
        <v>65+</v>
      </c>
      <c r="AE1598">
        <f>IFERROR(_xlfn.XLOOKUP($B1598,enrollment!$A$2:$A$801,enrollment!$O$2:$O$801),"")</f>
        <v>9012345678</v>
      </c>
      <c r="AF1598">
        <f>IFERROR(_xlfn.XLOOKUP($AE1598,providers!$B$2:$B$11,providers!$Q$2:$Q$11),"")</f>
        <v>4.3</v>
      </c>
      <c r="AG1598" s="1">
        <f t="shared" si="24"/>
        <v>45536</v>
      </c>
    </row>
    <row r="1599" spans="1:33" x14ac:dyDescent="0.25">
      <c r="A1599" t="s">
        <v>1886</v>
      </c>
      <c r="B1599" t="s">
        <v>1883</v>
      </c>
      <c r="C1599">
        <v>9012345678</v>
      </c>
      <c r="D1599">
        <v>9012345678</v>
      </c>
      <c r="E1599" s="1">
        <v>45563</v>
      </c>
      <c r="F1599" s="1">
        <v>45563</v>
      </c>
      <c r="G1599" s="1">
        <v>45593</v>
      </c>
      <c r="H1599" t="s">
        <v>28</v>
      </c>
      <c r="I1599">
        <v>11</v>
      </c>
      <c r="J1599" t="s">
        <v>47</v>
      </c>
      <c r="K1599">
        <v>99213</v>
      </c>
      <c r="O1599">
        <v>1</v>
      </c>
      <c r="P1599">
        <v>172.44</v>
      </c>
      <c r="Q1599">
        <v>127.73</v>
      </c>
      <c r="R1599">
        <v>102.18</v>
      </c>
      <c r="S1599">
        <v>25.55</v>
      </c>
      <c r="T1599" t="s">
        <v>30</v>
      </c>
      <c r="X1599" t="s">
        <v>146</v>
      </c>
      <c r="Y1599" t="s">
        <v>147</v>
      </c>
      <c r="Z1599" t="s">
        <v>39</v>
      </c>
      <c r="AA1599" t="str">
        <f>IFERROR(_xlfn.XLOOKUP($J1599,avoidable_ed_reference!$A$2:$A$13,avoidable_ed_reference!$C$2:$C$13),"Not Classified")</f>
        <v>Not Classified</v>
      </c>
      <c r="AB1599" t="str">
        <f>IFERROR(_xlfn.XLOOKUP($B1599,enrollment!$A$2:$A$801,enrollment!$I$2:$I$801),"")</f>
        <v>KY</v>
      </c>
      <c r="AC1599">
        <f>IFERROR(_xlfn.XLOOKUP($B1599,enrollment!$A$2:$A$801,enrollment!$L$2:$L$801),"")</f>
        <v>68</v>
      </c>
      <c r="AD1599" t="str" cm="1">
        <f t="array" ref="AD1599">_xlfn.IFS(AC1599="","Unknown",AC1599&lt;18,"0-17",AC1599&lt;35,"18-34",AC1599&lt;50,"35-49",AC1599&lt;65,"50-64",TRUE,"65+")</f>
        <v>65+</v>
      </c>
      <c r="AE1599">
        <f>IFERROR(_xlfn.XLOOKUP($B1599,enrollment!$A$2:$A$801,enrollment!$O$2:$O$801),"")</f>
        <v>9012345678</v>
      </c>
      <c r="AF1599">
        <f>IFERROR(_xlfn.XLOOKUP($AE1599,providers!$B$2:$B$11,providers!$Q$2:$Q$11),"")</f>
        <v>4.3</v>
      </c>
      <c r="AG1599" s="1">
        <f t="shared" si="24"/>
        <v>45536</v>
      </c>
    </row>
    <row r="1600" spans="1:33" x14ac:dyDescent="0.25">
      <c r="A1600" t="s">
        <v>1887</v>
      </c>
      <c r="B1600" t="s">
        <v>1883</v>
      </c>
      <c r="C1600">
        <v>9012345678</v>
      </c>
      <c r="D1600">
        <v>9012345678</v>
      </c>
      <c r="E1600" s="1">
        <v>45630</v>
      </c>
      <c r="F1600" s="1">
        <v>45630</v>
      </c>
      <c r="G1600" s="1">
        <v>45648</v>
      </c>
      <c r="H1600" t="s">
        <v>67</v>
      </c>
      <c r="I1600">
        <v>21</v>
      </c>
      <c r="J1600" t="s">
        <v>42</v>
      </c>
      <c r="K1600">
        <v>99223</v>
      </c>
      <c r="O1600">
        <v>1</v>
      </c>
      <c r="P1600">
        <v>30209.39</v>
      </c>
      <c r="Q1600">
        <v>19489.93</v>
      </c>
      <c r="R1600">
        <v>15591.94</v>
      </c>
      <c r="S1600">
        <v>3897.99</v>
      </c>
      <c r="T1600" t="s">
        <v>30</v>
      </c>
      <c r="V1600">
        <v>1</v>
      </c>
      <c r="W1600" s="2" t="s">
        <v>68</v>
      </c>
      <c r="X1600" t="s">
        <v>146</v>
      </c>
      <c r="Y1600" t="s">
        <v>147</v>
      </c>
      <c r="Z1600" t="s">
        <v>69</v>
      </c>
      <c r="AA1600" t="str">
        <f>IFERROR(_xlfn.XLOOKUP($J1600,avoidable_ed_reference!$A$2:$A$13,avoidable_ed_reference!$C$2:$C$13),"Not Classified")</f>
        <v>Non-Avoidable</v>
      </c>
      <c r="AB1600" t="str">
        <f>IFERROR(_xlfn.XLOOKUP($B1600,enrollment!$A$2:$A$801,enrollment!$I$2:$I$801),"")</f>
        <v>KY</v>
      </c>
      <c r="AC1600">
        <f>IFERROR(_xlfn.XLOOKUP($B1600,enrollment!$A$2:$A$801,enrollment!$L$2:$L$801),"")</f>
        <v>68</v>
      </c>
      <c r="AD1600" t="str" cm="1">
        <f t="array" ref="AD1600">_xlfn.IFS(AC1600="","Unknown",AC1600&lt;18,"0-17",AC1600&lt;35,"18-34",AC1600&lt;50,"35-49",AC1600&lt;65,"50-64",TRUE,"65+")</f>
        <v>65+</v>
      </c>
      <c r="AE1600">
        <f>IFERROR(_xlfn.XLOOKUP($B1600,enrollment!$A$2:$A$801,enrollment!$O$2:$O$801),"")</f>
        <v>9012345678</v>
      </c>
      <c r="AF1600">
        <f>IFERROR(_xlfn.XLOOKUP($AE1600,providers!$B$2:$B$11,providers!$Q$2:$Q$11),"")</f>
        <v>4.3</v>
      </c>
      <c r="AG1600" s="1">
        <f t="shared" si="24"/>
        <v>45627</v>
      </c>
    </row>
    <row r="1601" spans="1:33" x14ac:dyDescent="0.25">
      <c r="A1601" t="s">
        <v>1888</v>
      </c>
      <c r="B1601" t="s">
        <v>1883</v>
      </c>
      <c r="C1601">
        <v>3456789012</v>
      </c>
      <c r="D1601">
        <v>3456789012</v>
      </c>
      <c r="E1601" s="1">
        <v>45567</v>
      </c>
      <c r="F1601" s="1">
        <v>45567</v>
      </c>
      <c r="G1601" s="1">
        <v>45591</v>
      </c>
      <c r="H1601" t="s">
        <v>59</v>
      </c>
      <c r="J1601" t="s">
        <v>47</v>
      </c>
      <c r="L1601" s="2" t="s">
        <v>82</v>
      </c>
      <c r="M1601" t="s">
        <v>83</v>
      </c>
      <c r="N1601" t="s">
        <v>84</v>
      </c>
      <c r="O1601">
        <v>1</v>
      </c>
      <c r="P1601">
        <v>1272.27</v>
      </c>
      <c r="Q1601">
        <v>1156.6099999999999</v>
      </c>
      <c r="R1601">
        <v>925.29</v>
      </c>
      <c r="S1601">
        <v>231.32</v>
      </c>
      <c r="T1601" t="s">
        <v>30</v>
      </c>
      <c r="X1601" t="s">
        <v>146</v>
      </c>
      <c r="Y1601" t="s">
        <v>147</v>
      </c>
      <c r="Z1601" t="s">
        <v>64</v>
      </c>
      <c r="AA1601" t="str">
        <f>IFERROR(_xlfn.XLOOKUP($J1601,avoidable_ed_reference!$A$2:$A$13,avoidable_ed_reference!$C$2:$C$13),"Not Classified")</f>
        <v>Not Classified</v>
      </c>
      <c r="AB1601" t="str">
        <f>IFERROR(_xlfn.XLOOKUP($B1601,enrollment!$A$2:$A$801,enrollment!$I$2:$I$801),"")</f>
        <v>KY</v>
      </c>
      <c r="AC1601">
        <f>IFERROR(_xlfn.XLOOKUP($B1601,enrollment!$A$2:$A$801,enrollment!$L$2:$L$801),"")</f>
        <v>68</v>
      </c>
      <c r="AD1601" t="str" cm="1">
        <f t="array" ref="AD1601">_xlfn.IFS(AC1601="","Unknown",AC1601&lt;18,"0-17",AC1601&lt;35,"18-34",AC1601&lt;50,"35-49",AC1601&lt;65,"50-64",TRUE,"65+")</f>
        <v>65+</v>
      </c>
      <c r="AE1601">
        <f>IFERROR(_xlfn.XLOOKUP($B1601,enrollment!$A$2:$A$801,enrollment!$O$2:$O$801),"")</f>
        <v>9012345678</v>
      </c>
      <c r="AF1601">
        <f>IFERROR(_xlfn.XLOOKUP($AE1601,providers!$B$2:$B$11,providers!$Q$2:$Q$11),"")</f>
        <v>4.3</v>
      </c>
      <c r="AG1601" s="1">
        <f t="shared" si="24"/>
        <v>45566</v>
      </c>
    </row>
    <row r="1602" spans="1:33" x14ac:dyDescent="0.25">
      <c r="A1602" t="s">
        <v>1889</v>
      </c>
      <c r="B1602" t="s">
        <v>1883</v>
      </c>
      <c r="C1602">
        <v>9012345678</v>
      </c>
      <c r="D1602">
        <v>9012345678</v>
      </c>
      <c r="E1602" s="1">
        <v>45301</v>
      </c>
      <c r="F1602" s="1">
        <v>45301</v>
      </c>
      <c r="G1602" s="1">
        <v>45332</v>
      </c>
      <c r="H1602" t="s">
        <v>59</v>
      </c>
      <c r="J1602" t="s">
        <v>99</v>
      </c>
      <c r="L1602" s="2" t="s">
        <v>61</v>
      </c>
      <c r="M1602" t="s">
        <v>62</v>
      </c>
      <c r="N1602" t="s">
        <v>63</v>
      </c>
      <c r="O1602">
        <v>1</v>
      </c>
      <c r="P1602">
        <v>900.8</v>
      </c>
      <c r="Q1602">
        <v>818.91</v>
      </c>
      <c r="R1602">
        <v>655.13</v>
      </c>
      <c r="S1602">
        <v>163.78</v>
      </c>
      <c r="T1602" t="s">
        <v>30</v>
      </c>
      <c r="X1602" t="s">
        <v>146</v>
      </c>
      <c r="Y1602" t="s">
        <v>147</v>
      </c>
      <c r="Z1602" t="s">
        <v>64</v>
      </c>
      <c r="AA1602" t="str">
        <f>IFERROR(_xlfn.XLOOKUP($J1602,avoidable_ed_reference!$A$2:$A$13,avoidable_ed_reference!$C$2:$C$13),"Not Classified")</f>
        <v>Not Classified</v>
      </c>
      <c r="AB1602" t="str">
        <f>IFERROR(_xlfn.XLOOKUP($B1602,enrollment!$A$2:$A$801,enrollment!$I$2:$I$801),"")</f>
        <v>KY</v>
      </c>
      <c r="AC1602">
        <f>IFERROR(_xlfn.XLOOKUP($B1602,enrollment!$A$2:$A$801,enrollment!$L$2:$L$801),"")</f>
        <v>68</v>
      </c>
      <c r="AD1602" t="str" cm="1">
        <f t="array" ref="AD1602">_xlfn.IFS(AC1602="","Unknown",AC1602&lt;18,"0-17",AC1602&lt;35,"18-34",AC1602&lt;50,"35-49",AC1602&lt;65,"50-64",TRUE,"65+")</f>
        <v>65+</v>
      </c>
      <c r="AE1602">
        <f>IFERROR(_xlfn.XLOOKUP($B1602,enrollment!$A$2:$A$801,enrollment!$O$2:$O$801),"")</f>
        <v>9012345678</v>
      </c>
      <c r="AF1602">
        <f>IFERROR(_xlfn.XLOOKUP($AE1602,providers!$B$2:$B$11,providers!$Q$2:$Q$11),"")</f>
        <v>4.3</v>
      </c>
      <c r="AG1602" s="1">
        <f t="shared" si="24"/>
        <v>45292</v>
      </c>
    </row>
    <row r="1603" spans="1:33" x14ac:dyDescent="0.25">
      <c r="A1603" t="s">
        <v>1890</v>
      </c>
      <c r="B1603" t="s">
        <v>1891</v>
      </c>
      <c r="C1603">
        <v>6789012345</v>
      </c>
      <c r="D1603">
        <v>6789012345</v>
      </c>
      <c r="E1603" s="1">
        <v>45464</v>
      </c>
      <c r="F1603" s="1">
        <v>45464</v>
      </c>
      <c r="G1603" s="1">
        <v>45482</v>
      </c>
      <c r="H1603" t="s">
        <v>28</v>
      </c>
      <c r="I1603">
        <v>11</v>
      </c>
      <c r="J1603" t="s">
        <v>35</v>
      </c>
      <c r="K1603">
        <v>99213</v>
      </c>
      <c r="O1603">
        <v>1</v>
      </c>
      <c r="P1603">
        <v>174.5</v>
      </c>
      <c r="Q1603">
        <v>129.26</v>
      </c>
      <c r="R1603">
        <v>103.41</v>
      </c>
      <c r="S1603">
        <v>25.85</v>
      </c>
      <c r="T1603" t="s">
        <v>30</v>
      </c>
      <c r="X1603" t="s">
        <v>146</v>
      </c>
      <c r="Y1603" t="s">
        <v>147</v>
      </c>
      <c r="Z1603" t="s">
        <v>39</v>
      </c>
      <c r="AA1603" t="str">
        <f>IFERROR(_xlfn.XLOOKUP($J1603,avoidable_ed_reference!$A$2:$A$13,avoidable_ed_reference!$C$2:$C$13),"Not Classified")</f>
        <v>Avoidable</v>
      </c>
      <c r="AB1603" t="str">
        <f>IFERROR(_xlfn.XLOOKUP($B1603,enrollment!$A$2:$A$801,enrollment!$I$2:$I$801),"")</f>
        <v>OH</v>
      </c>
      <c r="AC1603">
        <f>IFERROR(_xlfn.XLOOKUP($B1603,enrollment!$A$2:$A$801,enrollment!$L$2:$L$801),"")</f>
        <v>77</v>
      </c>
      <c r="AD1603" t="str" cm="1">
        <f t="array" ref="AD1603">_xlfn.IFS(AC1603="","Unknown",AC1603&lt;18,"0-17",AC1603&lt;35,"18-34",AC1603&lt;50,"35-49",AC1603&lt;65,"50-64",TRUE,"65+")</f>
        <v>65+</v>
      </c>
      <c r="AE1603">
        <f>IFERROR(_xlfn.XLOOKUP($B1603,enrollment!$A$2:$A$801,enrollment!$O$2:$O$801),"")</f>
        <v>6789012345</v>
      </c>
      <c r="AF1603">
        <f>IFERROR(_xlfn.XLOOKUP($AE1603,providers!$B$2:$B$11,providers!$Q$2:$Q$11),"")</f>
        <v>4.0999999999999996</v>
      </c>
      <c r="AG1603" s="1">
        <f t="shared" ref="AG1603:AG1666" si="25">EOMONTH(E1603,-1)+1</f>
        <v>45444</v>
      </c>
    </row>
    <row r="1604" spans="1:33" x14ac:dyDescent="0.25">
      <c r="A1604" t="s">
        <v>1892</v>
      </c>
      <c r="B1604" t="s">
        <v>1891</v>
      </c>
      <c r="C1604">
        <v>6789012345</v>
      </c>
      <c r="D1604">
        <v>6789012345</v>
      </c>
      <c r="E1604" s="1">
        <v>45365</v>
      </c>
      <c r="F1604" s="1">
        <v>45365</v>
      </c>
      <c r="G1604" s="1">
        <v>45379</v>
      </c>
      <c r="H1604" t="s">
        <v>28</v>
      </c>
      <c r="I1604">
        <v>22</v>
      </c>
      <c r="J1604" t="s">
        <v>29</v>
      </c>
      <c r="K1604">
        <v>90837</v>
      </c>
      <c r="O1604">
        <v>1</v>
      </c>
      <c r="P1604">
        <v>258.13</v>
      </c>
      <c r="Q1604">
        <v>191.21</v>
      </c>
      <c r="R1604">
        <v>152.97</v>
      </c>
      <c r="S1604">
        <v>38.24</v>
      </c>
      <c r="T1604" t="s">
        <v>30</v>
      </c>
      <c r="X1604" t="s">
        <v>146</v>
      </c>
      <c r="Y1604" t="s">
        <v>147</v>
      </c>
      <c r="Z1604" t="s">
        <v>33</v>
      </c>
      <c r="AA1604" t="str">
        <f>IFERROR(_xlfn.XLOOKUP($J1604,avoidable_ed_reference!$A$2:$A$13,avoidable_ed_reference!$C$2:$C$13),"Not Classified")</f>
        <v>Potentially Avoidable</v>
      </c>
      <c r="AB1604" t="str">
        <f>IFERROR(_xlfn.XLOOKUP($B1604,enrollment!$A$2:$A$801,enrollment!$I$2:$I$801),"")</f>
        <v>OH</v>
      </c>
      <c r="AC1604">
        <f>IFERROR(_xlfn.XLOOKUP($B1604,enrollment!$A$2:$A$801,enrollment!$L$2:$L$801),"")</f>
        <v>77</v>
      </c>
      <c r="AD1604" t="str" cm="1">
        <f t="array" ref="AD1604">_xlfn.IFS(AC1604="","Unknown",AC1604&lt;18,"0-17",AC1604&lt;35,"18-34",AC1604&lt;50,"35-49",AC1604&lt;65,"50-64",TRUE,"65+")</f>
        <v>65+</v>
      </c>
      <c r="AE1604">
        <f>IFERROR(_xlfn.XLOOKUP($B1604,enrollment!$A$2:$A$801,enrollment!$O$2:$O$801),"")</f>
        <v>6789012345</v>
      </c>
      <c r="AF1604">
        <f>IFERROR(_xlfn.XLOOKUP($AE1604,providers!$B$2:$B$11,providers!$Q$2:$Q$11),"")</f>
        <v>4.0999999999999996</v>
      </c>
      <c r="AG1604" s="1">
        <f t="shared" si="25"/>
        <v>45352</v>
      </c>
    </row>
    <row r="1605" spans="1:33" x14ac:dyDescent="0.25">
      <c r="A1605" t="s">
        <v>1893</v>
      </c>
      <c r="B1605" t="s">
        <v>1891</v>
      </c>
      <c r="C1605">
        <v>6789012345</v>
      </c>
      <c r="D1605">
        <v>6789012345</v>
      </c>
      <c r="E1605" s="1">
        <v>45567</v>
      </c>
      <c r="F1605" s="1">
        <v>45567</v>
      </c>
      <c r="G1605" s="1">
        <v>45594</v>
      </c>
      <c r="H1605" t="s">
        <v>28</v>
      </c>
      <c r="I1605">
        <v>11</v>
      </c>
      <c r="J1605" t="s">
        <v>35</v>
      </c>
      <c r="K1605">
        <v>99213</v>
      </c>
      <c r="O1605">
        <v>1</v>
      </c>
      <c r="P1605">
        <v>165.09</v>
      </c>
      <c r="Q1605">
        <v>122.29</v>
      </c>
      <c r="R1605">
        <v>97.83</v>
      </c>
      <c r="S1605">
        <v>24.46</v>
      </c>
      <c r="T1605" t="s">
        <v>30</v>
      </c>
      <c r="X1605" t="s">
        <v>146</v>
      </c>
      <c r="Y1605" t="s">
        <v>147</v>
      </c>
      <c r="Z1605" t="s">
        <v>39</v>
      </c>
      <c r="AA1605" t="str">
        <f>IFERROR(_xlfn.XLOOKUP($J1605,avoidable_ed_reference!$A$2:$A$13,avoidable_ed_reference!$C$2:$C$13),"Not Classified")</f>
        <v>Avoidable</v>
      </c>
      <c r="AB1605" t="str">
        <f>IFERROR(_xlfn.XLOOKUP($B1605,enrollment!$A$2:$A$801,enrollment!$I$2:$I$801),"")</f>
        <v>OH</v>
      </c>
      <c r="AC1605">
        <f>IFERROR(_xlfn.XLOOKUP($B1605,enrollment!$A$2:$A$801,enrollment!$L$2:$L$801),"")</f>
        <v>77</v>
      </c>
      <c r="AD1605" t="str" cm="1">
        <f t="array" ref="AD1605">_xlfn.IFS(AC1605="","Unknown",AC1605&lt;18,"0-17",AC1605&lt;35,"18-34",AC1605&lt;50,"35-49",AC1605&lt;65,"50-64",TRUE,"65+")</f>
        <v>65+</v>
      </c>
      <c r="AE1605">
        <f>IFERROR(_xlfn.XLOOKUP($B1605,enrollment!$A$2:$A$801,enrollment!$O$2:$O$801),"")</f>
        <v>6789012345</v>
      </c>
      <c r="AF1605">
        <f>IFERROR(_xlfn.XLOOKUP($AE1605,providers!$B$2:$B$11,providers!$Q$2:$Q$11),"")</f>
        <v>4.0999999999999996</v>
      </c>
      <c r="AG1605" s="1">
        <f t="shared" si="25"/>
        <v>45566</v>
      </c>
    </row>
    <row r="1606" spans="1:33" x14ac:dyDescent="0.25">
      <c r="A1606" t="s">
        <v>1894</v>
      </c>
      <c r="B1606" t="s">
        <v>1891</v>
      </c>
      <c r="C1606">
        <v>5678901234</v>
      </c>
      <c r="D1606">
        <v>5678901234</v>
      </c>
      <c r="E1606" s="1">
        <v>45495</v>
      </c>
      <c r="F1606" s="1">
        <v>45495</v>
      </c>
      <c r="G1606" s="1">
        <v>45515</v>
      </c>
      <c r="H1606" t="s">
        <v>28</v>
      </c>
      <c r="I1606">
        <v>20</v>
      </c>
      <c r="J1606" t="s">
        <v>35</v>
      </c>
      <c r="K1606">
        <v>99213</v>
      </c>
      <c r="O1606">
        <v>1</v>
      </c>
      <c r="P1606">
        <v>205.08</v>
      </c>
      <c r="Q1606">
        <v>157.75</v>
      </c>
      <c r="R1606">
        <v>126.2</v>
      </c>
      <c r="S1606">
        <v>31.55</v>
      </c>
      <c r="T1606" t="s">
        <v>30</v>
      </c>
      <c r="X1606" t="s">
        <v>146</v>
      </c>
      <c r="Y1606" t="s">
        <v>147</v>
      </c>
      <c r="Z1606" t="s">
        <v>36</v>
      </c>
      <c r="AA1606" t="str">
        <f>IFERROR(_xlfn.XLOOKUP($J1606,avoidable_ed_reference!$A$2:$A$13,avoidable_ed_reference!$C$2:$C$13),"Not Classified")</f>
        <v>Avoidable</v>
      </c>
      <c r="AB1606" t="str">
        <f>IFERROR(_xlfn.XLOOKUP($B1606,enrollment!$A$2:$A$801,enrollment!$I$2:$I$801),"")</f>
        <v>OH</v>
      </c>
      <c r="AC1606">
        <f>IFERROR(_xlfn.XLOOKUP($B1606,enrollment!$A$2:$A$801,enrollment!$L$2:$L$801),"")</f>
        <v>77</v>
      </c>
      <c r="AD1606" t="str" cm="1">
        <f t="array" ref="AD1606">_xlfn.IFS(AC1606="","Unknown",AC1606&lt;18,"0-17",AC1606&lt;35,"18-34",AC1606&lt;50,"35-49",AC1606&lt;65,"50-64",TRUE,"65+")</f>
        <v>65+</v>
      </c>
      <c r="AE1606">
        <f>IFERROR(_xlfn.XLOOKUP($B1606,enrollment!$A$2:$A$801,enrollment!$O$2:$O$801),"")</f>
        <v>6789012345</v>
      </c>
      <c r="AF1606">
        <f>IFERROR(_xlfn.XLOOKUP($AE1606,providers!$B$2:$B$11,providers!$Q$2:$Q$11),"")</f>
        <v>4.0999999999999996</v>
      </c>
      <c r="AG1606" s="1">
        <f t="shared" si="25"/>
        <v>45474</v>
      </c>
    </row>
    <row r="1607" spans="1:33" x14ac:dyDescent="0.25">
      <c r="A1607" t="s">
        <v>1895</v>
      </c>
      <c r="B1607" t="s">
        <v>1891</v>
      </c>
      <c r="C1607">
        <v>2345678901</v>
      </c>
      <c r="D1607">
        <v>2345678901</v>
      </c>
      <c r="E1607" s="1">
        <v>45444</v>
      </c>
      <c r="F1607" s="1">
        <v>45444</v>
      </c>
      <c r="G1607" s="1">
        <v>45467</v>
      </c>
      <c r="H1607" t="s">
        <v>59</v>
      </c>
      <c r="J1607" t="s">
        <v>60</v>
      </c>
      <c r="L1607" s="2" t="s">
        <v>61</v>
      </c>
      <c r="M1607" t="s">
        <v>62</v>
      </c>
      <c r="N1607" t="s">
        <v>63</v>
      </c>
      <c r="O1607">
        <v>1</v>
      </c>
      <c r="P1607">
        <v>1169.82</v>
      </c>
      <c r="Q1607">
        <v>1063.47</v>
      </c>
      <c r="R1607">
        <v>850.78</v>
      </c>
      <c r="S1607">
        <v>212.69</v>
      </c>
      <c r="T1607" t="s">
        <v>30</v>
      </c>
      <c r="X1607" t="s">
        <v>146</v>
      </c>
      <c r="Y1607" t="s">
        <v>147</v>
      </c>
      <c r="Z1607" t="s">
        <v>64</v>
      </c>
      <c r="AA1607" t="str">
        <f>IFERROR(_xlfn.XLOOKUP($J1607,avoidable_ed_reference!$A$2:$A$13,avoidable_ed_reference!$C$2:$C$13),"Not Classified")</f>
        <v>Not Classified</v>
      </c>
      <c r="AB1607" t="str">
        <f>IFERROR(_xlfn.XLOOKUP($B1607,enrollment!$A$2:$A$801,enrollment!$I$2:$I$801),"")</f>
        <v>OH</v>
      </c>
      <c r="AC1607">
        <f>IFERROR(_xlfn.XLOOKUP($B1607,enrollment!$A$2:$A$801,enrollment!$L$2:$L$801),"")</f>
        <v>77</v>
      </c>
      <c r="AD1607" t="str" cm="1">
        <f t="array" ref="AD1607">_xlfn.IFS(AC1607="","Unknown",AC1607&lt;18,"0-17",AC1607&lt;35,"18-34",AC1607&lt;50,"35-49",AC1607&lt;65,"50-64",TRUE,"65+")</f>
        <v>65+</v>
      </c>
      <c r="AE1607">
        <f>IFERROR(_xlfn.XLOOKUP($B1607,enrollment!$A$2:$A$801,enrollment!$O$2:$O$801),"")</f>
        <v>6789012345</v>
      </c>
      <c r="AF1607">
        <f>IFERROR(_xlfn.XLOOKUP($AE1607,providers!$B$2:$B$11,providers!$Q$2:$Q$11),"")</f>
        <v>4.0999999999999996</v>
      </c>
      <c r="AG1607" s="1">
        <f t="shared" si="25"/>
        <v>45444</v>
      </c>
    </row>
    <row r="1608" spans="1:33" x14ac:dyDescent="0.25">
      <c r="A1608" t="s">
        <v>1896</v>
      </c>
      <c r="B1608" t="s">
        <v>1891</v>
      </c>
      <c r="C1608">
        <v>6789012345</v>
      </c>
      <c r="D1608">
        <v>6789012345</v>
      </c>
      <c r="E1608" s="1">
        <v>45298</v>
      </c>
      <c r="F1608" s="1">
        <v>45298</v>
      </c>
      <c r="G1608" s="1">
        <v>45333</v>
      </c>
      <c r="H1608" t="s">
        <v>28</v>
      </c>
      <c r="I1608">
        <v>11</v>
      </c>
      <c r="J1608" t="s">
        <v>47</v>
      </c>
      <c r="K1608">
        <v>99213</v>
      </c>
      <c r="O1608">
        <v>1</v>
      </c>
      <c r="P1608">
        <v>234.72</v>
      </c>
      <c r="Q1608">
        <v>173.87</v>
      </c>
      <c r="R1608">
        <v>139.1</v>
      </c>
      <c r="S1608">
        <v>34.770000000000003</v>
      </c>
      <c r="T1608" t="s">
        <v>30</v>
      </c>
      <c r="X1608" t="s">
        <v>146</v>
      </c>
      <c r="Y1608" t="s">
        <v>147</v>
      </c>
      <c r="Z1608" t="s">
        <v>39</v>
      </c>
      <c r="AA1608" t="str">
        <f>IFERROR(_xlfn.XLOOKUP($J1608,avoidable_ed_reference!$A$2:$A$13,avoidable_ed_reference!$C$2:$C$13),"Not Classified")</f>
        <v>Not Classified</v>
      </c>
      <c r="AB1608" t="str">
        <f>IFERROR(_xlfn.XLOOKUP($B1608,enrollment!$A$2:$A$801,enrollment!$I$2:$I$801),"")</f>
        <v>OH</v>
      </c>
      <c r="AC1608">
        <f>IFERROR(_xlfn.XLOOKUP($B1608,enrollment!$A$2:$A$801,enrollment!$L$2:$L$801),"")</f>
        <v>77</v>
      </c>
      <c r="AD1608" t="str" cm="1">
        <f t="array" ref="AD1608">_xlfn.IFS(AC1608="","Unknown",AC1608&lt;18,"0-17",AC1608&lt;35,"18-34",AC1608&lt;50,"35-49",AC1608&lt;65,"50-64",TRUE,"65+")</f>
        <v>65+</v>
      </c>
      <c r="AE1608">
        <f>IFERROR(_xlfn.XLOOKUP($B1608,enrollment!$A$2:$A$801,enrollment!$O$2:$O$801),"")</f>
        <v>6789012345</v>
      </c>
      <c r="AF1608">
        <f>IFERROR(_xlfn.XLOOKUP($AE1608,providers!$B$2:$B$11,providers!$Q$2:$Q$11),"")</f>
        <v>4.0999999999999996</v>
      </c>
      <c r="AG1608" s="1">
        <f t="shared" si="25"/>
        <v>45292</v>
      </c>
    </row>
    <row r="1609" spans="1:33" x14ac:dyDescent="0.25">
      <c r="A1609" t="s">
        <v>1897</v>
      </c>
      <c r="B1609" t="s">
        <v>1891</v>
      </c>
      <c r="C1609">
        <v>6789012345</v>
      </c>
      <c r="D1609">
        <v>6789012345</v>
      </c>
      <c r="E1609" s="1">
        <v>45579</v>
      </c>
      <c r="F1609" s="1">
        <v>45579</v>
      </c>
      <c r="G1609" s="1">
        <v>45613</v>
      </c>
      <c r="H1609" t="s">
        <v>28</v>
      </c>
      <c r="I1609">
        <v>11</v>
      </c>
      <c r="J1609" t="s">
        <v>38</v>
      </c>
      <c r="K1609">
        <v>99213</v>
      </c>
      <c r="O1609">
        <v>1</v>
      </c>
      <c r="P1609">
        <v>198.69</v>
      </c>
      <c r="Q1609">
        <v>147.18</v>
      </c>
      <c r="R1609">
        <v>117.74</v>
      </c>
      <c r="S1609">
        <v>29.44</v>
      </c>
      <c r="T1609" t="s">
        <v>30</v>
      </c>
      <c r="X1609" t="s">
        <v>146</v>
      </c>
      <c r="Y1609" t="s">
        <v>147</v>
      </c>
      <c r="Z1609" t="s">
        <v>39</v>
      </c>
      <c r="AA1609" t="str">
        <f>IFERROR(_xlfn.XLOOKUP($J1609,avoidable_ed_reference!$A$2:$A$13,avoidable_ed_reference!$C$2:$C$13),"Not Classified")</f>
        <v>Not Classified</v>
      </c>
      <c r="AB1609" t="str">
        <f>IFERROR(_xlfn.XLOOKUP($B1609,enrollment!$A$2:$A$801,enrollment!$I$2:$I$801),"")</f>
        <v>OH</v>
      </c>
      <c r="AC1609">
        <f>IFERROR(_xlfn.XLOOKUP($B1609,enrollment!$A$2:$A$801,enrollment!$L$2:$L$801),"")</f>
        <v>77</v>
      </c>
      <c r="AD1609" t="str" cm="1">
        <f t="array" ref="AD1609">_xlfn.IFS(AC1609="","Unknown",AC1609&lt;18,"0-17",AC1609&lt;35,"18-34",AC1609&lt;50,"35-49",AC1609&lt;65,"50-64",TRUE,"65+")</f>
        <v>65+</v>
      </c>
      <c r="AE1609">
        <f>IFERROR(_xlfn.XLOOKUP($B1609,enrollment!$A$2:$A$801,enrollment!$O$2:$O$801),"")</f>
        <v>6789012345</v>
      </c>
      <c r="AF1609">
        <f>IFERROR(_xlfn.XLOOKUP($AE1609,providers!$B$2:$B$11,providers!$Q$2:$Q$11),"")</f>
        <v>4.0999999999999996</v>
      </c>
      <c r="AG1609" s="1">
        <f t="shared" si="25"/>
        <v>45566</v>
      </c>
    </row>
    <row r="1610" spans="1:33" x14ac:dyDescent="0.25">
      <c r="A1610" t="s">
        <v>1898</v>
      </c>
      <c r="B1610" t="s">
        <v>1899</v>
      </c>
      <c r="C1610">
        <v>5678901234</v>
      </c>
      <c r="D1610">
        <v>5678901234</v>
      </c>
      <c r="E1610" s="1">
        <v>45584</v>
      </c>
      <c r="F1610" s="1">
        <v>45584</v>
      </c>
      <c r="G1610" s="1">
        <v>45598</v>
      </c>
      <c r="H1610" t="s">
        <v>28</v>
      </c>
      <c r="I1610">
        <v>20</v>
      </c>
      <c r="J1610" t="s">
        <v>35</v>
      </c>
      <c r="K1610">
        <v>99213</v>
      </c>
      <c r="O1610">
        <v>1</v>
      </c>
      <c r="P1610">
        <v>144.16999999999999</v>
      </c>
      <c r="Q1610">
        <v>110.9</v>
      </c>
      <c r="R1610">
        <v>88.72</v>
      </c>
      <c r="S1610">
        <v>22.18</v>
      </c>
      <c r="T1610" t="s">
        <v>30</v>
      </c>
      <c r="X1610" t="s">
        <v>31</v>
      </c>
      <c r="Y1610" t="s">
        <v>32</v>
      </c>
      <c r="Z1610" t="s">
        <v>36</v>
      </c>
      <c r="AA1610" t="str">
        <f>IFERROR(_xlfn.XLOOKUP($J1610,avoidable_ed_reference!$A$2:$A$13,avoidable_ed_reference!$C$2:$C$13),"Not Classified")</f>
        <v>Avoidable</v>
      </c>
      <c r="AB1610" t="str">
        <f>IFERROR(_xlfn.XLOOKUP($B1610,enrollment!$A$2:$A$801,enrollment!$I$2:$I$801),"")</f>
        <v>OH</v>
      </c>
      <c r="AC1610">
        <f>IFERROR(_xlfn.XLOOKUP($B1610,enrollment!$A$2:$A$801,enrollment!$L$2:$L$801),"")</f>
        <v>82</v>
      </c>
      <c r="AD1610" t="str" cm="1">
        <f t="array" ref="AD1610">_xlfn.IFS(AC1610="","Unknown",AC1610&lt;18,"0-17",AC1610&lt;35,"18-34",AC1610&lt;50,"35-49",AC1610&lt;65,"50-64",TRUE,"65+")</f>
        <v>65+</v>
      </c>
      <c r="AE1610">
        <f>IFERROR(_xlfn.XLOOKUP($B1610,enrollment!$A$2:$A$801,enrollment!$O$2:$O$801),"")</f>
        <v>6789012345</v>
      </c>
      <c r="AF1610">
        <f>IFERROR(_xlfn.XLOOKUP($AE1610,providers!$B$2:$B$11,providers!$Q$2:$Q$11),"")</f>
        <v>4.0999999999999996</v>
      </c>
      <c r="AG1610" s="1">
        <f t="shared" si="25"/>
        <v>45566</v>
      </c>
    </row>
    <row r="1611" spans="1:33" x14ac:dyDescent="0.25">
      <c r="A1611" t="s">
        <v>1900</v>
      </c>
      <c r="B1611" t="s">
        <v>1899</v>
      </c>
      <c r="C1611">
        <v>3456789012</v>
      </c>
      <c r="D1611">
        <v>3456789012</v>
      </c>
      <c r="E1611" s="1">
        <v>45452</v>
      </c>
      <c r="F1611" s="1">
        <v>45452</v>
      </c>
      <c r="G1611" s="1">
        <v>45469</v>
      </c>
      <c r="H1611" t="s">
        <v>28</v>
      </c>
      <c r="I1611">
        <v>23</v>
      </c>
      <c r="J1611" t="s">
        <v>35</v>
      </c>
      <c r="K1611">
        <v>99284</v>
      </c>
      <c r="O1611">
        <v>1</v>
      </c>
      <c r="P1611">
        <v>1651.3</v>
      </c>
      <c r="Q1611">
        <v>917.39</v>
      </c>
      <c r="R1611">
        <v>733.91</v>
      </c>
      <c r="S1611">
        <v>183.48</v>
      </c>
      <c r="T1611" t="s">
        <v>30</v>
      </c>
      <c r="X1611" t="s">
        <v>31</v>
      </c>
      <c r="Y1611" t="s">
        <v>32</v>
      </c>
      <c r="Z1611" t="s">
        <v>45</v>
      </c>
      <c r="AA1611" t="str">
        <f>IFERROR(_xlfn.XLOOKUP($J1611,avoidable_ed_reference!$A$2:$A$13,avoidable_ed_reference!$C$2:$C$13),"Not Classified")</f>
        <v>Avoidable</v>
      </c>
      <c r="AB1611" t="str">
        <f>IFERROR(_xlfn.XLOOKUP($B1611,enrollment!$A$2:$A$801,enrollment!$I$2:$I$801),"")</f>
        <v>OH</v>
      </c>
      <c r="AC1611">
        <f>IFERROR(_xlfn.XLOOKUP($B1611,enrollment!$A$2:$A$801,enrollment!$L$2:$L$801),"")</f>
        <v>82</v>
      </c>
      <c r="AD1611" t="str" cm="1">
        <f t="array" ref="AD1611">_xlfn.IFS(AC1611="","Unknown",AC1611&lt;18,"0-17",AC1611&lt;35,"18-34",AC1611&lt;50,"35-49",AC1611&lt;65,"50-64",TRUE,"65+")</f>
        <v>65+</v>
      </c>
      <c r="AE1611">
        <f>IFERROR(_xlfn.XLOOKUP($B1611,enrollment!$A$2:$A$801,enrollment!$O$2:$O$801),"")</f>
        <v>6789012345</v>
      </c>
      <c r="AF1611">
        <f>IFERROR(_xlfn.XLOOKUP($AE1611,providers!$B$2:$B$11,providers!$Q$2:$Q$11),"")</f>
        <v>4.0999999999999996</v>
      </c>
      <c r="AG1611" s="1">
        <f t="shared" si="25"/>
        <v>45444</v>
      </c>
    </row>
    <row r="1612" spans="1:33" x14ac:dyDescent="0.25">
      <c r="A1612" t="s">
        <v>1901</v>
      </c>
      <c r="B1612" t="s">
        <v>1899</v>
      </c>
      <c r="C1612">
        <v>6789012345</v>
      </c>
      <c r="D1612">
        <v>6789012345</v>
      </c>
      <c r="E1612" s="1">
        <v>45652</v>
      </c>
      <c r="F1612" s="1">
        <v>45652</v>
      </c>
      <c r="G1612" s="1">
        <v>45673</v>
      </c>
      <c r="H1612" t="s">
        <v>28</v>
      </c>
      <c r="I1612">
        <v>11</v>
      </c>
      <c r="J1612" t="s">
        <v>38</v>
      </c>
      <c r="K1612">
        <v>99213</v>
      </c>
      <c r="O1612">
        <v>1</v>
      </c>
      <c r="P1612">
        <v>179.55</v>
      </c>
      <c r="Q1612">
        <v>133</v>
      </c>
      <c r="R1612">
        <v>106.4</v>
      </c>
      <c r="S1612">
        <v>26.6</v>
      </c>
      <c r="T1612" t="s">
        <v>30</v>
      </c>
      <c r="X1612" t="s">
        <v>31</v>
      </c>
      <c r="Y1612" t="s">
        <v>32</v>
      </c>
      <c r="Z1612" t="s">
        <v>39</v>
      </c>
      <c r="AA1612" t="str">
        <f>IFERROR(_xlfn.XLOOKUP($J1612,avoidable_ed_reference!$A$2:$A$13,avoidable_ed_reference!$C$2:$C$13),"Not Classified")</f>
        <v>Not Classified</v>
      </c>
      <c r="AB1612" t="str">
        <f>IFERROR(_xlfn.XLOOKUP($B1612,enrollment!$A$2:$A$801,enrollment!$I$2:$I$801),"")</f>
        <v>OH</v>
      </c>
      <c r="AC1612">
        <f>IFERROR(_xlfn.XLOOKUP($B1612,enrollment!$A$2:$A$801,enrollment!$L$2:$L$801),"")</f>
        <v>82</v>
      </c>
      <c r="AD1612" t="str" cm="1">
        <f t="array" ref="AD1612">_xlfn.IFS(AC1612="","Unknown",AC1612&lt;18,"0-17",AC1612&lt;35,"18-34",AC1612&lt;50,"35-49",AC1612&lt;65,"50-64",TRUE,"65+")</f>
        <v>65+</v>
      </c>
      <c r="AE1612">
        <f>IFERROR(_xlfn.XLOOKUP($B1612,enrollment!$A$2:$A$801,enrollment!$O$2:$O$801),"")</f>
        <v>6789012345</v>
      </c>
      <c r="AF1612">
        <f>IFERROR(_xlfn.XLOOKUP($AE1612,providers!$B$2:$B$11,providers!$Q$2:$Q$11),"")</f>
        <v>4.0999999999999996</v>
      </c>
      <c r="AG1612" s="1">
        <f t="shared" si="25"/>
        <v>45627</v>
      </c>
    </row>
    <row r="1613" spans="1:33" x14ac:dyDescent="0.25">
      <c r="A1613" t="s">
        <v>1902</v>
      </c>
      <c r="B1613" t="s">
        <v>1899</v>
      </c>
      <c r="C1613">
        <v>5678901234</v>
      </c>
      <c r="D1613">
        <v>5678901234</v>
      </c>
      <c r="E1613" s="1">
        <v>45470</v>
      </c>
      <c r="F1613" s="1">
        <v>45470</v>
      </c>
      <c r="G1613" s="1">
        <v>45504</v>
      </c>
      <c r="H1613" t="s">
        <v>28</v>
      </c>
      <c r="I1613">
        <v>20</v>
      </c>
      <c r="J1613" t="s">
        <v>35</v>
      </c>
      <c r="K1613">
        <v>99213</v>
      </c>
      <c r="O1613">
        <v>1</v>
      </c>
      <c r="P1613">
        <v>187.72</v>
      </c>
      <c r="Q1613">
        <v>144.4</v>
      </c>
      <c r="R1613">
        <v>115.52</v>
      </c>
      <c r="S1613">
        <v>28.88</v>
      </c>
      <c r="T1613" t="s">
        <v>30</v>
      </c>
      <c r="X1613" t="s">
        <v>31</v>
      </c>
      <c r="Y1613" t="s">
        <v>32</v>
      </c>
      <c r="Z1613" t="s">
        <v>36</v>
      </c>
      <c r="AA1613" t="str">
        <f>IFERROR(_xlfn.XLOOKUP($J1613,avoidable_ed_reference!$A$2:$A$13,avoidable_ed_reference!$C$2:$C$13),"Not Classified")</f>
        <v>Avoidable</v>
      </c>
      <c r="AB1613" t="str">
        <f>IFERROR(_xlfn.XLOOKUP($B1613,enrollment!$A$2:$A$801,enrollment!$I$2:$I$801),"")</f>
        <v>OH</v>
      </c>
      <c r="AC1613">
        <f>IFERROR(_xlfn.XLOOKUP($B1613,enrollment!$A$2:$A$801,enrollment!$L$2:$L$801),"")</f>
        <v>82</v>
      </c>
      <c r="AD1613" t="str" cm="1">
        <f t="array" ref="AD1613">_xlfn.IFS(AC1613="","Unknown",AC1613&lt;18,"0-17",AC1613&lt;35,"18-34",AC1613&lt;50,"35-49",AC1613&lt;65,"50-64",TRUE,"65+")</f>
        <v>65+</v>
      </c>
      <c r="AE1613">
        <f>IFERROR(_xlfn.XLOOKUP($B1613,enrollment!$A$2:$A$801,enrollment!$O$2:$O$801),"")</f>
        <v>6789012345</v>
      </c>
      <c r="AF1613">
        <f>IFERROR(_xlfn.XLOOKUP($AE1613,providers!$B$2:$B$11,providers!$Q$2:$Q$11),"")</f>
        <v>4.0999999999999996</v>
      </c>
      <c r="AG1613" s="1">
        <f t="shared" si="25"/>
        <v>45444</v>
      </c>
    </row>
    <row r="1614" spans="1:33" x14ac:dyDescent="0.25">
      <c r="A1614" t="s">
        <v>1903</v>
      </c>
      <c r="B1614" t="s">
        <v>1899</v>
      </c>
      <c r="C1614">
        <v>6789012345</v>
      </c>
      <c r="D1614">
        <v>6789012345</v>
      </c>
      <c r="E1614" s="1">
        <v>45631</v>
      </c>
      <c r="F1614" s="1">
        <v>45631</v>
      </c>
      <c r="G1614" s="1">
        <v>45649</v>
      </c>
      <c r="H1614" t="s">
        <v>28</v>
      </c>
      <c r="I1614">
        <v>11</v>
      </c>
      <c r="J1614" t="s">
        <v>35</v>
      </c>
      <c r="K1614">
        <v>99213</v>
      </c>
      <c r="O1614">
        <v>1</v>
      </c>
      <c r="P1614">
        <v>171.48</v>
      </c>
      <c r="Q1614">
        <v>127.02</v>
      </c>
      <c r="R1614">
        <v>101.62</v>
      </c>
      <c r="S1614">
        <v>25.4</v>
      </c>
      <c r="T1614" t="s">
        <v>30</v>
      </c>
      <c r="X1614" t="s">
        <v>31</v>
      </c>
      <c r="Y1614" t="s">
        <v>32</v>
      </c>
      <c r="Z1614" t="s">
        <v>39</v>
      </c>
      <c r="AA1614" t="str">
        <f>IFERROR(_xlfn.XLOOKUP($J1614,avoidable_ed_reference!$A$2:$A$13,avoidable_ed_reference!$C$2:$C$13),"Not Classified")</f>
        <v>Avoidable</v>
      </c>
      <c r="AB1614" t="str">
        <f>IFERROR(_xlfn.XLOOKUP($B1614,enrollment!$A$2:$A$801,enrollment!$I$2:$I$801),"")</f>
        <v>OH</v>
      </c>
      <c r="AC1614">
        <f>IFERROR(_xlfn.XLOOKUP($B1614,enrollment!$A$2:$A$801,enrollment!$L$2:$L$801),"")</f>
        <v>82</v>
      </c>
      <c r="AD1614" t="str" cm="1">
        <f t="array" ref="AD1614">_xlfn.IFS(AC1614="","Unknown",AC1614&lt;18,"0-17",AC1614&lt;35,"18-34",AC1614&lt;50,"35-49",AC1614&lt;65,"50-64",TRUE,"65+")</f>
        <v>65+</v>
      </c>
      <c r="AE1614">
        <f>IFERROR(_xlfn.XLOOKUP($B1614,enrollment!$A$2:$A$801,enrollment!$O$2:$O$801),"")</f>
        <v>6789012345</v>
      </c>
      <c r="AF1614">
        <f>IFERROR(_xlfn.XLOOKUP($AE1614,providers!$B$2:$B$11,providers!$Q$2:$Q$11),"")</f>
        <v>4.0999999999999996</v>
      </c>
      <c r="AG1614" s="1">
        <f t="shared" si="25"/>
        <v>45627</v>
      </c>
    </row>
    <row r="1615" spans="1:33" x14ac:dyDescent="0.25">
      <c r="A1615" t="s">
        <v>1904</v>
      </c>
      <c r="B1615" t="s">
        <v>1899</v>
      </c>
      <c r="C1615">
        <v>6789012345</v>
      </c>
      <c r="D1615">
        <v>6789012345</v>
      </c>
      <c r="E1615" s="1">
        <v>45415</v>
      </c>
      <c r="F1615" s="1">
        <v>45415</v>
      </c>
      <c r="G1615" s="1">
        <v>45450</v>
      </c>
      <c r="H1615" t="s">
        <v>28</v>
      </c>
      <c r="I1615">
        <v>11</v>
      </c>
      <c r="J1615" t="s">
        <v>35</v>
      </c>
      <c r="K1615">
        <v>99213</v>
      </c>
      <c r="O1615">
        <v>1</v>
      </c>
      <c r="P1615">
        <v>164.96</v>
      </c>
      <c r="Q1615">
        <v>122.19</v>
      </c>
      <c r="R1615">
        <v>97.75</v>
      </c>
      <c r="S1615">
        <v>24.44</v>
      </c>
      <c r="T1615" t="s">
        <v>30</v>
      </c>
      <c r="X1615" t="s">
        <v>31</v>
      </c>
      <c r="Y1615" t="s">
        <v>32</v>
      </c>
      <c r="Z1615" t="s">
        <v>39</v>
      </c>
      <c r="AA1615" t="str">
        <f>IFERROR(_xlfn.XLOOKUP($J1615,avoidable_ed_reference!$A$2:$A$13,avoidable_ed_reference!$C$2:$C$13),"Not Classified")</f>
        <v>Avoidable</v>
      </c>
      <c r="AB1615" t="str">
        <f>IFERROR(_xlfn.XLOOKUP($B1615,enrollment!$A$2:$A$801,enrollment!$I$2:$I$801),"")</f>
        <v>OH</v>
      </c>
      <c r="AC1615">
        <f>IFERROR(_xlfn.XLOOKUP($B1615,enrollment!$A$2:$A$801,enrollment!$L$2:$L$801),"")</f>
        <v>82</v>
      </c>
      <c r="AD1615" t="str" cm="1">
        <f t="array" ref="AD1615">_xlfn.IFS(AC1615="","Unknown",AC1615&lt;18,"0-17",AC1615&lt;35,"18-34",AC1615&lt;50,"35-49",AC1615&lt;65,"50-64",TRUE,"65+")</f>
        <v>65+</v>
      </c>
      <c r="AE1615">
        <f>IFERROR(_xlfn.XLOOKUP($B1615,enrollment!$A$2:$A$801,enrollment!$O$2:$O$801),"")</f>
        <v>6789012345</v>
      </c>
      <c r="AF1615">
        <f>IFERROR(_xlfn.XLOOKUP($AE1615,providers!$B$2:$B$11,providers!$Q$2:$Q$11),"")</f>
        <v>4.0999999999999996</v>
      </c>
      <c r="AG1615" s="1">
        <f t="shared" si="25"/>
        <v>45413</v>
      </c>
    </row>
    <row r="1616" spans="1:33" x14ac:dyDescent="0.25">
      <c r="A1616" t="s">
        <v>1905</v>
      </c>
      <c r="B1616" t="s">
        <v>1906</v>
      </c>
      <c r="C1616">
        <v>5678901234</v>
      </c>
      <c r="D1616">
        <v>5678901234</v>
      </c>
      <c r="E1616" s="1">
        <v>45467</v>
      </c>
      <c r="F1616" s="1">
        <v>45467</v>
      </c>
      <c r="G1616" s="1">
        <v>45484</v>
      </c>
      <c r="H1616" t="s">
        <v>28</v>
      </c>
      <c r="I1616">
        <v>20</v>
      </c>
      <c r="J1616" t="s">
        <v>35</v>
      </c>
      <c r="K1616">
        <v>99213</v>
      </c>
      <c r="O1616">
        <v>1</v>
      </c>
      <c r="P1616">
        <v>186.46</v>
      </c>
      <c r="Q1616">
        <v>143.43</v>
      </c>
      <c r="R1616">
        <v>114.74</v>
      </c>
      <c r="S1616">
        <v>28.69</v>
      </c>
      <c r="T1616" t="s">
        <v>30</v>
      </c>
      <c r="X1616" t="s">
        <v>31</v>
      </c>
      <c r="Y1616" t="s">
        <v>32</v>
      </c>
      <c r="Z1616" t="s">
        <v>36</v>
      </c>
      <c r="AA1616" t="str">
        <f>IFERROR(_xlfn.XLOOKUP($J1616,avoidable_ed_reference!$A$2:$A$13,avoidable_ed_reference!$C$2:$C$13),"Not Classified")</f>
        <v>Avoidable</v>
      </c>
      <c r="AB1616" t="str">
        <f>IFERROR(_xlfn.XLOOKUP($B1616,enrollment!$A$2:$A$801,enrollment!$I$2:$I$801),"")</f>
        <v>KY</v>
      </c>
      <c r="AC1616">
        <f>IFERROR(_xlfn.XLOOKUP($B1616,enrollment!$A$2:$A$801,enrollment!$L$2:$L$801),"")</f>
        <v>76</v>
      </c>
      <c r="AD1616" t="str" cm="1">
        <f t="array" ref="AD1616">_xlfn.IFS(AC1616="","Unknown",AC1616&lt;18,"0-17",AC1616&lt;35,"18-34",AC1616&lt;50,"35-49",AC1616&lt;65,"50-64",TRUE,"65+")</f>
        <v>65+</v>
      </c>
      <c r="AE1616">
        <f>IFERROR(_xlfn.XLOOKUP($B1616,enrollment!$A$2:$A$801,enrollment!$O$2:$O$801),"")</f>
        <v>9012345678</v>
      </c>
      <c r="AF1616">
        <f>IFERROR(_xlfn.XLOOKUP($AE1616,providers!$B$2:$B$11,providers!$Q$2:$Q$11),"")</f>
        <v>4.3</v>
      </c>
      <c r="AG1616" s="1">
        <f t="shared" si="25"/>
        <v>45444</v>
      </c>
    </row>
    <row r="1617" spans="1:33" x14ac:dyDescent="0.25">
      <c r="A1617" t="s">
        <v>1907</v>
      </c>
      <c r="B1617" t="s">
        <v>1906</v>
      </c>
      <c r="C1617">
        <v>9012345678</v>
      </c>
      <c r="D1617">
        <v>9012345678</v>
      </c>
      <c r="E1617" s="1">
        <v>45594</v>
      </c>
      <c r="F1617" s="1">
        <v>45594</v>
      </c>
      <c r="G1617" s="1">
        <v>45617</v>
      </c>
      <c r="H1617" t="s">
        <v>28</v>
      </c>
      <c r="I1617">
        <v>11</v>
      </c>
      <c r="J1617" t="s">
        <v>38</v>
      </c>
      <c r="K1617">
        <v>99213</v>
      </c>
      <c r="O1617">
        <v>1</v>
      </c>
      <c r="P1617">
        <v>194.17</v>
      </c>
      <c r="Q1617">
        <v>143.83000000000001</v>
      </c>
      <c r="R1617">
        <v>115.06</v>
      </c>
      <c r="S1617">
        <v>28.77</v>
      </c>
      <c r="T1617" t="s">
        <v>30</v>
      </c>
      <c r="X1617" t="s">
        <v>31</v>
      </c>
      <c r="Y1617" t="s">
        <v>32</v>
      </c>
      <c r="Z1617" t="s">
        <v>39</v>
      </c>
      <c r="AA1617" t="str">
        <f>IFERROR(_xlfn.XLOOKUP($J1617,avoidable_ed_reference!$A$2:$A$13,avoidable_ed_reference!$C$2:$C$13),"Not Classified")</f>
        <v>Not Classified</v>
      </c>
      <c r="AB1617" t="str">
        <f>IFERROR(_xlfn.XLOOKUP($B1617,enrollment!$A$2:$A$801,enrollment!$I$2:$I$801),"")</f>
        <v>KY</v>
      </c>
      <c r="AC1617">
        <f>IFERROR(_xlfn.XLOOKUP($B1617,enrollment!$A$2:$A$801,enrollment!$L$2:$L$801),"")</f>
        <v>76</v>
      </c>
      <c r="AD1617" t="str" cm="1">
        <f t="array" ref="AD1617">_xlfn.IFS(AC1617="","Unknown",AC1617&lt;18,"0-17",AC1617&lt;35,"18-34",AC1617&lt;50,"35-49",AC1617&lt;65,"50-64",TRUE,"65+")</f>
        <v>65+</v>
      </c>
      <c r="AE1617">
        <f>IFERROR(_xlfn.XLOOKUP($B1617,enrollment!$A$2:$A$801,enrollment!$O$2:$O$801),"")</f>
        <v>9012345678</v>
      </c>
      <c r="AF1617">
        <f>IFERROR(_xlfn.XLOOKUP($AE1617,providers!$B$2:$B$11,providers!$Q$2:$Q$11),"")</f>
        <v>4.3</v>
      </c>
      <c r="AG1617" s="1">
        <f t="shared" si="25"/>
        <v>45566</v>
      </c>
    </row>
    <row r="1618" spans="1:33" x14ac:dyDescent="0.25">
      <c r="A1618" t="s">
        <v>1908</v>
      </c>
      <c r="B1618" t="s">
        <v>1906</v>
      </c>
      <c r="C1618">
        <v>3456789012</v>
      </c>
      <c r="D1618">
        <v>3456789012</v>
      </c>
      <c r="E1618" s="1">
        <v>45297</v>
      </c>
      <c r="F1618" s="1">
        <v>45297</v>
      </c>
      <c r="G1618" s="1">
        <v>45311</v>
      </c>
      <c r="H1618" t="s">
        <v>67</v>
      </c>
      <c r="I1618">
        <v>21</v>
      </c>
      <c r="J1618" t="s">
        <v>80</v>
      </c>
      <c r="K1618">
        <v>99223</v>
      </c>
      <c r="O1618">
        <v>1</v>
      </c>
      <c r="P1618">
        <v>32333.59</v>
      </c>
      <c r="Q1618">
        <v>20860.38</v>
      </c>
      <c r="R1618">
        <v>16688.3</v>
      </c>
      <c r="S1618">
        <v>4172.08</v>
      </c>
      <c r="T1618" t="s">
        <v>30</v>
      </c>
      <c r="V1618">
        <v>1</v>
      </c>
      <c r="W1618" s="2" t="s">
        <v>68</v>
      </c>
      <c r="X1618" t="s">
        <v>31</v>
      </c>
      <c r="Y1618" t="s">
        <v>32</v>
      </c>
      <c r="Z1618" t="s">
        <v>69</v>
      </c>
      <c r="AA1618" t="str">
        <f>IFERROR(_xlfn.XLOOKUP($J1618,avoidable_ed_reference!$A$2:$A$13,avoidable_ed_reference!$C$2:$C$13),"Not Classified")</f>
        <v>Non-Avoidable</v>
      </c>
      <c r="AB1618" t="str">
        <f>IFERROR(_xlfn.XLOOKUP($B1618,enrollment!$A$2:$A$801,enrollment!$I$2:$I$801),"")</f>
        <v>KY</v>
      </c>
      <c r="AC1618">
        <f>IFERROR(_xlfn.XLOOKUP($B1618,enrollment!$A$2:$A$801,enrollment!$L$2:$L$801),"")</f>
        <v>76</v>
      </c>
      <c r="AD1618" t="str" cm="1">
        <f t="array" ref="AD1618">_xlfn.IFS(AC1618="","Unknown",AC1618&lt;18,"0-17",AC1618&lt;35,"18-34",AC1618&lt;50,"35-49",AC1618&lt;65,"50-64",TRUE,"65+")</f>
        <v>65+</v>
      </c>
      <c r="AE1618">
        <f>IFERROR(_xlfn.XLOOKUP($B1618,enrollment!$A$2:$A$801,enrollment!$O$2:$O$801),"")</f>
        <v>9012345678</v>
      </c>
      <c r="AF1618">
        <f>IFERROR(_xlfn.XLOOKUP($AE1618,providers!$B$2:$B$11,providers!$Q$2:$Q$11),"")</f>
        <v>4.3</v>
      </c>
      <c r="AG1618" s="1">
        <f t="shared" si="25"/>
        <v>45292</v>
      </c>
    </row>
    <row r="1619" spans="1:33" x14ac:dyDescent="0.25">
      <c r="A1619" t="s">
        <v>1909</v>
      </c>
      <c r="B1619" t="s">
        <v>1906</v>
      </c>
      <c r="C1619">
        <v>9012345678</v>
      </c>
      <c r="D1619">
        <v>9012345678</v>
      </c>
      <c r="E1619" s="1">
        <v>45344</v>
      </c>
      <c r="F1619" s="1">
        <v>45344</v>
      </c>
      <c r="G1619" s="1">
        <v>45364</v>
      </c>
      <c r="H1619" t="s">
        <v>28</v>
      </c>
      <c r="I1619">
        <v>11</v>
      </c>
      <c r="J1619" t="s">
        <v>35</v>
      </c>
      <c r="K1619">
        <v>99213</v>
      </c>
      <c r="O1619">
        <v>1</v>
      </c>
      <c r="P1619">
        <v>212.75</v>
      </c>
      <c r="Q1619">
        <v>157.59</v>
      </c>
      <c r="R1619">
        <v>126.07</v>
      </c>
      <c r="S1619">
        <v>31.52</v>
      </c>
      <c r="T1619" t="s">
        <v>30</v>
      </c>
      <c r="X1619" t="s">
        <v>31</v>
      </c>
      <c r="Y1619" t="s">
        <v>32</v>
      </c>
      <c r="Z1619" t="s">
        <v>39</v>
      </c>
      <c r="AA1619" t="str">
        <f>IFERROR(_xlfn.XLOOKUP($J1619,avoidable_ed_reference!$A$2:$A$13,avoidable_ed_reference!$C$2:$C$13),"Not Classified")</f>
        <v>Avoidable</v>
      </c>
      <c r="AB1619" t="str">
        <f>IFERROR(_xlfn.XLOOKUP($B1619,enrollment!$A$2:$A$801,enrollment!$I$2:$I$801),"")</f>
        <v>KY</v>
      </c>
      <c r="AC1619">
        <f>IFERROR(_xlfn.XLOOKUP($B1619,enrollment!$A$2:$A$801,enrollment!$L$2:$L$801),"")</f>
        <v>76</v>
      </c>
      <c r="AD1619" t="str" cm="1">
        <f t="array" ref="AD1619">_xlfn.IFS(AC1619="","Unknown",AC1619&lt;18,"0-17",AC1619&lt;35,"18-34",AC1619&lt;50,"35-49",AC1619&lt;65,"50-64",TRUE,"65+")</f>
        <v>65+</v>
      </c>
      <c r="AE1619">
        <f>IFERROR(_xlfn.XLOOKUP($B1619,enrollment!$A$2:$A$801,enrollment!$O$2:$O$801),"")</f>
        <v>9012345678</v>
      </c>
      <c r="AF1619">
        <f>IFERROR(_xlfn.XLOOKUP($AE1619,providers!$B$2:$B$11,providers!$Q$2:$Q$11),"")</f>
        <v>4.3</v>
      </c>
      <c r="AG1619" s="1">
        <f t="shared" si="25"/>
        <v>45323</v>
      </c>
    </row>
    <row r="1620" spans="1:33" x14ac:dyDescent="0.25">
      <c r="A1620" t="s">
        <v>1910</v>
      </c>
      <c r="B1620" t="s">
        <v>1906</v>
      </c>
      <c r="C1620">
        <v>2345678901</v>
      </c>
      <c r="D1620">
        <v>2345678901</v>
      </c>
      <c r="E1620" s="1">
        <v>45434</v>
      </c>
      <c r="F1620" s="1">
        <v>45434</v>
      </c>
      <c r="G1620" s="1">
        <v>45449</v>
      </c>
      <c r="H1620" t="s">
        <v>28</v>
      </c>
      <c r="I1620">
        <v>23</v>
      </c>
      <c r="J1620" t="s">
        <v>91</v>
      </c>
      <c r="K1620">
        <v>99284</v>
      </c>
      <c r="O1620">
        <v>1</v>
      </c>
      <c r="P1620">
        <v>1862.5</v>
      </c>
      <c r="Q1620">
        <v>1034.72</v>
      </c>
      <c r="R1620">
        <v>827.78</v>
      </c>
      <c r="S1620">
        <v>206.94</v>
      </c>
      <c r="T1620" t="s">
        <v>30</v>
      </c>
      <c r="X1620" t="s">
        <v>31</v>
      </c>
      <c r="Y1620" t="s">
        <v>32</v>
      </c>
      <c r="Z1620" t="s">
        <v>45</v>
      </c>
      <c r="AA1620" t="str">
        <f>IFERROR(_xlfn.XLOOKUP($J1620,avoidable_ed_reference!$A$2:$A$13,avoidable_ed_reference!$C$2:$C$13),"Not Classified")</f>
        <v>Avoidable</v>
      </c>
      <c r="AB1620" t="str">
        <f>IFERROR(_xlfn.XLOOKUP($B1620,enrollment!$A$2:$A$801,enrollment!$I$2:$I$801),"")</f>
        <v>KY</v>
      </c>
      <c r="AC1620">
        <f>IFERROR(_xlfn.XLOOKUP($B1620,enrollment!$A$2:$A$801,enrollment!$L$2:$L$801),"")</f>
        <v>76</v>
      </c>
      <c r="AD1620" t="str" cm="1">
        <f t="array" ref="AD1620">_xlfn.IFS(AC1620="","Unknown",AC1620&lt;18,"0-17",AC1620&lt;35,"18-34",AC1620&lt;50,"35-49",AC1620&lt;65,"50-64",TRUE,"65+")</f>
        <v>65+</v>
      </c>
      <c r="AE1620">
        <f>IFERROR(_xlfn.XLOOKUP($B1620,enrollment!$A$2:$A$801,enrollment!$O$2:$O$801),"")</f>
        <v>9012345678</v>
      </c>
      <c r="AF1620">
        <f>IFERROR(_xlfn.XLOOKUP($AE1620,providers!$B$2:$B$11,providers!$Q$2:$Q$11),"")</f>
        <v>4.3</v>
      </c>
      <c r="AG1620" s="1">
        <f t="shared" si="25"/>
        <v>45413</v>
      </c>
    </row>
    <row r="1621" spans="1:33" x14ac:dyDescent="0.25">
      <c r="A1621" t="s">
        <v>1911</v>
      </c>
      <c r="B1621" t="s">
        <v>1912</v>
      </c>
      <c r="C1621">
        <v>5678901234</v>
      </c>
      <c r="D1621">
        <v>5678901234</v>
      </c>
      <c r="E1621" s="1">
        <v>45596</v>
      </c>
      <c r="F1621" s="1">
        <v>45596</v>
      </c>
      <c r="G1621" s="1">
        <v>45625</v>
      </c>
      <c r="H1621" t="s">
        <v>28</v>
      </c>
      <c r="I1621">
        <v>20</v>
      </c>
      <c r="J1621" t="s">
        <v>35</v>
      </c>
      <c r="K1621">
        <v>99213</v>
      </c>
      <c r="O1621">
        <v>1</v>
      </c>
      <c r="P1621">
        <v>170.47</v>
      </c>
      <c r="Q1621">
        <v>131.13</v>
      </c>
      <c r="R1621">
        <v>104.9</v>
      </c>
      <c r="S1621">
        <v>26.23</v>
      </c>
      <c r="T1621" t="s">
        <v>30</v>
      </c>
      <c r="X1621" t="s">
        <v>31</v>
      </c>
      <c r="Y1621" t="s">
        <v>32</v>
      </c>
      <c r="Z1621" t="s">
        <v>36</v>
      </c>
      <c r="AA1621" t="str">
        <f>IFERROR(_xlfn.XLOOKUP($J1621,avoidable_ed_reference!$A$2:$A$13,avoidable_ed_reference!$C$2:$C$13),"Not Classified")</f>
        <v>Avoidable</v>
      </c>
      <c r="AB1621" t="str">
        <f>IFERROR(_xlfn.XLOOKUP($B1621,enrollment!$A$2:$A$801,enrollment!$I$2:$I$801),"")</f>
        <v>KY</v>
      </c>
      <c r="AC1621">
        <f>IFERROR(_xlfn.XLOOKUP($B1621,enrollment!$A$2:$A$801,enrollment!$L$2:$L$801),"")</f>
        <v>40</v>
      </c>
      <c r="AD1621" t="str" cm="1">
        <f t="array" ref="AD1621">_xlfn.IFS(AC1621="","Unknown",AC1621&lt;18,"0-17",AC1621&lt;35,"18-34",AC1621&lt;50,"35-49",AC1621&lt;65,"50-64",TRUE,"65+")</f>
        <v>35-49</v>
      </c>
      <c r="AE1621">
        <f>IFERROR(_xlfn.XLOOKUP($B1621,enrollment!$A$2:$A$801,enrollment!$O$2:$O$801),"")</f>
        <v>3456789012</v>
      </c>
      <c r="AF1621">
        <f>IFERROR(_xlfn.XLOOKUP($AE1621,providers!$B$2:$B$11,providers!$Q$2:$Q$11),"")</f>
        <v>4</v>
      </c>
      <c r="AG1621" s="1">
        <f t="shared" si="25"/>
        <v>45566</v>
      </c>
    </row>
    <row r="1622" spans="1:33" x14ac:dyDescent="0.25">
      <c r="A1622" t="s">
        <v>1913</v>
      </c>
      <c r="B1622" t="s">
        <v>1912</v>
      </c>
      <c r="C1622">
        <v>3456789012</v>
      </c>
      <c r="D1622">
        <v>3456789012</v>
      </c>
      <c r="E1622" s="1">
        <v>45352</v>
      </c>
      <c r="F1622" s="1">
        <v>45352</v>
      </c>
      <c r="G1622" s="1">
        <v>45374</v>
      </c>
      <c r="H1622" t="s">
        <v>28</v>
      </c>
      <c r="I1622">
        <v>11</v>
      </c>
      <c r="J1622" t="s">
        <v>35</v>
      </c>
      <c r="K1622">
        <v>99213</v>
      </c>
      <c r="O1622">
        <v>1</v>
      </c>
      <c r="P1622">
        <v>218.25</v>
      </c>
      <c r="Q1622">
        <v>161.66999999999999</v>
      </c>
      <c r="R1622">
        <v>129.34</v>
      </c>
      <c r="S1622">
        <v>32.33</v>
      </c>
      <c r="T1622" t="s">
        <v>30</v>
      </c>
      <c r="X1622" t="s">
        <v>31</v>
      </c>
      <c r="Y1622" t="s">
        <v>32</v>
      </c>
      <c r="Z1622" t="s">
        <v>39</v>
      </c>
      <c r="AA1622" t="str">
        <f>IFERROR(_xlfn.XLOOKUP($J1622,avoidable_ed_reference!$A$2:$A$13,avoidable_ed_reference!$C$2:$C$13),"Not Classified")</f>
        <v>Avoidable</v>
      </c>
      <c r="AB1622" t="str">
        <f>IFERROR(_xlfn.XLOOKUP($B1622,enrollment!$A$2:$A$801,enrollment!$I$2:$I$801),"")</f>
        <v>KY</v>
      </c>
      <c r="AC1622">
        <f>IFERROR(_xlfn.XLOOKUP($B1622,enrollment!$A$2:$A$801,enrollment!$L$2:$L$801),"")</f>
        <v>40</v>
      </c>
      <c r="AD1622" t="str" cm="1">
        <f t="array" ref="AD1622">_xlfn.IFS(AC1622="","Unknown",AC1622&lt;18,"0-17",AC1622&lt;35,"18-34",AC1622&lt;50,"35-49",AC1622&lt;65,"50-64",TRUE,"65+")</f>
        <v>35-49</v>
      </c>
      <c r="AE1622">
        <f>IFERROR(_xlfn.XLOOKUP($B1622,enrollment!$A$2:$A$801,enrollment!$O$2:$O$801),"")</f>
        <v>3456789012</v>
      </c>
      <c r="AF1622">
        <f>IFERROR(_xlfn.XLOOKUP($AE1622,providers!$B$2:$B$11,providers!$Q$2:$Q$11),"")</f>
        <v>4</v>
      </c>
      <c r="AG1622" s="1">
        <f t="shared" si="25"/>
        <v>45352</v>
      </c>
    </row>
    <row r="1623" spans="1:33" x14ac:dyDescent="0.25">
      <c r="A1623" t="s">
        <v>1914</v>
      </c>
      <c r="B1623" t="s">
        <v>1912</v>
      </c>
      <c r="C1623">
        <v>3456789012</v>
      </c>
      <c r="D1623">
        <v>3456789012</v>
      </c>
      <c r="E1623" s="1">
        <v>45505</v>
      </c>
      <c r="F1623" s="1">
        <v>45505</v>
      </c>
      <c r="G1623" s="1">
        <v>45523</v>
      </c>
      <c r="H1623" t="s">
        <v>28</v>
      </c>
      <c r="I1623">
        <v>11</v>
      </c>
      <c r="J1623" t="s">
        <v>47</v>
      </c>
      <c r="K1623">
        <v>99213</v>
      </c>
      <c r="O1623">
        <v>1</v>
      </c>
      <c r="P1623">
        <v>241.35</v>
      </c>
      <c r="Q1623">
        <v>178.78</v>
      </c>
      <c r="R1623">
        <v>143.02000000000001</v>
      </c>
      <c r="S1623">
        <v>35.76</v>
      </c>
      <c r="T1623" t="s">
        <v>30</v>
      </c>
      <c r="X1623" t="s">
        <v>31</v>
      </c>
      <c r="Y1623" t="s">
        <v>32</v>
      </c>
      <c r="Z1623" t="s">
        <v>39</v>
      </c>
      <c r="AA1623" t="str">
        <f>IFERROR(_xlfn.XLOOKUP($J1623,avoidable_ed_reference!$A$2:$A$13,avoidable_ed_reference!$C$2:$C$13),"Not Classified")</f>
        <v>Not Classified</v>
      </c>
      <c r="AB1623" t="str">
        <f>IFERROR(_xlfn.XLOOKUP($B1623,enrollment!$A$2:$A$801,enrollment!$I$2:$I$801),"")</f>
        <v>KY</v>
      </c>
      <c r="AC1623">
        <f>IFERROR(_xlfn.XLOOKUP($B1623,enrollment!$A$2:$A$801,enrollment!$L$2:$L$801),"")</f>
        <v>40</v>
      </c>
      <c r="AD1623" t="str" cm="1">
        <f t="array" ref="AD1623">_xlfn.IFS(AC1623="","Unknown",AC1623&lt;18,"0-17",AC1623&lt;35,"18-34",AC1623&lt;50,"35-49",AC1623&lt;65,"50-64",TRUE,"65+")</f>
        <v>35-49</v>
      </c>
      <c r="AE1623">
        <f>IFERROR(_xlfn.XLOOKUP($B1623,enrollment!$A$2:$A$801,enrollment!$O$2:$O$801),"")</f>
        <v>3456789012</v>
      </c>
      <c r="AF1623">
        <f>IFERROR(_xlfn.XLOOKUP($AE1623,providers!$B$2:$B$11,providers!$Q$2:$Q$11),"")</f>
        <v>4</v>
      </c>
      <c r="AG1623" s="1">
        <f t="shared" si="25"/>
        <v>45505</v>
      </c>
    </row>
    <row r="1624" spans="1:33" x14ac:dyDescent="0.25">
      <c r="A1624" t="s">
        <v>1915</v>
      </c>
      <c r="B1624" t="s">
        <v>1912</v>
      </c>
      <c r="C1624">
        <v>3456789012</v>
      </c>
      <c r="D1624">
        <v>3456789012</v>
      </c>
      <c r="E1624" s="1">
        <v>45388</v>
      </c>
      <c r="F1624" s="1">
        <v>45388</v>
      </c>
      <c r="G1624" s="1">
        <v>45412</v>
      </c>
      <c r="H1624" t="s">
        <v>28</v>
      </c>
      <c r="I1624">
        <v>11</v>
      </c>
      <c r="J1624" t="s">
        <v>35</v>
      </c>
      <c r="K1624">
        <v>99213</v>
      </c>
      <c r="O1624">
        <v>1</v>
      </c>
      <c r="P1624">
        <v>163.11000000000001</v>
      </c>
      <c r="Q1624">
        <v>120.82</v>
      </c>
      <c r="R1624">
        <v>96.66</v>
      </c>
      <c r="S1624">
        <v>24.16</v>
      </c>
      <c r="T1624" t="s">
        <v>30</v>
      </c>
      <c r="X1624" t="s">
        <v>31</v>
      </c>
      <c r="Y1624" t="s">
        <v>32</v>
      </c>
      <c r="Z1624" t="s">
        <v>39</v>
      </c>
      <c r="AA1624" t="str">
        <f>IFERROR(_xlfn.XLOOKUP($J1624,avoidable_ed_reference!$A$2:$A$13,avoidable_ed_reference!$C$2:$C$13),"Not Classified")</f>
        <v>Avoidable</v>
      </c>
      <c r="AB1624" t="str">
        <f>IFERROR(_xlfn.XLOOKUP($B1624,enrollment!$A$2:$A$801,enrollment!$I$2:$I$801),"")</f>
        <v>KY</v>
      </c>
      <c r="AC1624">
        <f>IFERROR(_xlfn.XLOOKUP($B1624,enrollment!$A$2:$A$801,enrollment!$L$2:$L$801),"")</f>
        <v>40</v>
      </c>
      <c r="AD1624" t="str" cm="1">
        <f t="array" ref="AD1624">_xlfn.IFS(AC1624="","Unknown",AC1624&lt;18,"0-17",AC1624&lt;35,"18-34",AC1624&lt;50,"35-49",AC1624&lt;65,"50-64",TRUE,"65+")</f>
        <v>35-49</v>
      </c>
      <c r="AE1624">
        <f>IFERROR(_xlfn.XLOOKUP($B1624,enrollment!$A$2:$A$801,enrollment!$O$2:$O$801),"")</f>
        <v>3456789012</v>
      </c>
      <c r="AF1624">
        <f>IFERROR(_xlfn.XLOOKUP($AE1624,providers!$B$2:$B$11,providers!$Q$2:$Q$11),"")</f>
        <v>4</v>
      </c>
      <c r="AG1624" s="1">
        <f t="shared" si="25"/>
        <v>45383</v>
      </c>
    </row>
    <row r="1625" spans="1:33" x14ac:dyDescent="0.25">
      <c r="A1625" t="s">
        <v>1916</v>
      </c>
      <c r="B1625" t="s">
        <v>1912</v>
      </c>
      <c r="C1625">
        <v>3456789012</v>
      </c>
      <c r="D1625">
        <v>3456789012</v>
      </c>
      <c r="E1625" s="1">
        <v>45454</v>
      </c>
      <c r="F1625" s="1">
        <v>45454</v>
      </c>
      <c r="G1625" s="1">
        <v>45486</v>
      </c>
      <c r="H1625" t="s">
        <v>28</v>
      </c>
      <c r="I1625">
        <v>11</v>
      </c>
      <c r="J1625" t="s">
        <v>38</v>
      </c>
      <c r="K1625">
        <v>99213</v>
      </c>
      <c r="O1625">
        <v>1</v>
      </c>
      <c r="P1625">
        <v>177.61</v>
      </c>
      <c r="Q1625">
        <v>131.56</v>
      </c>
      <c r="R1625">
        <v>105.25</v>
      </c>
      <c r="S1625">
        <v>26.31</v>
      </c>
      <c r="T1625" t="s">
        <v>30</v>
      </c>
      <c r="X1625" t="s">
        <v>31</v>
      </c>
      <c r="Y1625" t="s">
        <v>32</v>
      </c>
      <c r="Z1625" t="s">
        <v>39</v>
      </c>
      <c r="AA1625" t="str">
        <f>IFERROR(_xlfn.XLOOKUP($J1625,avoidable_ed_reference!$A$2:$A$13,avoidable_ed_reference!$C$2:$C$13),"Not Classified")</f>
        <v>Not Classified</v>
      </c>
      <c r="AB1625" t="str">
        <f>IFERROR(_xlfn.XLOOKUP($B1625,enrollment!$A$2:$A$801,enrollment!$I$2:$I$801),"")</f>
        <v>KY</v>
      </c>
      <c r="AC1625">
        <f>IFERROR(_xlfn.XLOOKUP($B1625,enrollment!$A$2:$A$801,enrollment!$L$2:$L$801),"")</f>
        <v>40</v>
      </c>
      <c r="AD1625" t="str" cm="1">
        <f t="array" ref="AD1625">_xlfn.IFS(AC1625="","Unknown",AC1625&lt;18,"0-17",AC1625&lt;35,"18-34",AC1625&lt;50,"35-49",AC1625&lt;65,"50-64",TRUE,"65+")</f>
        <v>35-49</v>
      </c>
      <c r="AE1625">
        <f>IFERROR(_xlfn.XLOOKUP($B1625,enrollment!$A$2:$A$801,enrollment!$O$2:$O$801),"")</f>
        <v>3456789012</v>
      </c>
      <c r="AF1625">
        <f>IFERROR(_xlfn.XLOOKUP($AE1625,providers!$B$2:$B$11,providers!$Q$2:$Q$11),"")</f>
        <v>4</v>
      </c>
      <c r="AG1625" s="1">
        <f t="shared" si="25"/>
        <v>45444</v>
      </c>
    </row>
    <row r="1626" spans="1:33" x14ac:dyDescent="0.25">
      <c r="A1626" t="s">
        <v>1917</v>
      </c>
      <c r="B1626" t="s">
        <v>1912</v>
      </c>
      <c r="C1626">
        <v>3456789012</v>
      </c>
      <c r="D1626">
        <v>3456789012</v>
      </c>
      <c r="E1626" s="1">
        <v>45347</v>
      </c>
      <c r="F1626" s="1">
        <v>45347</v>
      </c>
      <c r="G1626" s="1">
        <v>45382</v>
      </c>
      <c r="H1626" t="s">
        <v>28</v>
      </c>
      <c r="I1626">
        <v>11</v>
      </c>
      <c r="J1626" t="s">
        <v>35</v>
      </c>
      <c r="K1626">
        <v>99213</v>
      </c>
      <c r="O1626">
        <v>1</v>
      </c>
      <c r="P1626">
        <v>237.06</v>
      </c>
      <c r="Q1626">
        <v>175.6</v>
      </c>
      <c r="R1626">
        <v>140.47999999999999</v>
      </c>
      <c r="S1626">
        <v>35.119999999999997</v>
      </c>
      <c r="T1626" t="s">
        <v>30</v>
      </c>
      <c r="X1626" t="s">
        <v>31</v>
      </c>
      <c r="Y1626" t="s">
        <v>32</v>
      </c>
      <c r="Z1626" t="s">
        <v>39</v>
      </c>
      <c r="AA1626" t="str">
        <f>IFERROR(_xlfn.XLOOKUP($J1626,avoidable_ed_reference!$A$2:$A$13,avoidable_ed_reference!$C$2:$C$13),"Not Classified")</f>
        <v>Avoidable</v>
      </c>
      <c r="AB1626" t="str">
        <f>IFERROR(_xlfn.XLOOKUP($B1626,enrollment!$A$2:$A$801,enrollment!$I$2:$I$801),"")</f>
        <v>KY</v>
      </c>
      <c r="AC1626">
        <f>IFERROR(_xlfn.XLOOKUP($B1626,enrollment!$A$2:$A$801,enrollment!$L$2:$L$801),"")</f>
        <v>40</v>
      </c>
      <c r="AD1626" t="str" cm="1">
        <f t="array" ref="AD1626">_xlfn.IFS(AC1626="","Unknown",AC1626&lt;18,"0-17",AC1626&lt;35,"18-34",AC1626&lt;50,"35-49",AC1626&lt;65,"50-64",TRUE,"65+")</f>
        <v>35-49</v>
      </c>
      <c r="AE1626">
        <f>IFERROR(_xlfn.XLOOKUP($B1626,enrollment!$A$2:$A$801,enrollment!$O$2:$O$801),"")</f>
        <v>3456789012</v>
      </c>
      <c r="AF1626">
        <f>IFERROR(_xlfn.XLOOKUP($AE1626,providers!$B$2:$B$11,providers!$Q$2:$Q$11),"")</f>
        <v>4</v>
      </c>
      <c r="AG1626" s="1">
        <f t="shared" si="25"/>
        <v>45323</v>
      </c>
    </row>
    <row r="1627" spans="1:33" x14ac:dyDescent="0.25">
      <c r="A1627" t="s">
        <v>1918</v>
      </c>
      <c r="B1627" t="s">
        <v>1919</v>
      </c>
      <c r="C1627">
        <v>2233445566</v>
      </c>
      <c r="D1627">
        <v>2233445566</v>
      </c>
      <c r="E1627" s="1">
        <v>45530</v>
      </c>
      <c r="F1627" s="1">
        <v>45530</v>
      </c>
      <c r="G1627" s="1">
        <v>45559</v>
      </c>
      <c r="H1627" t="s">
        <v>59</v>
      </c>
      <c r="J1627" t="s">
        <v>99</v>
      </c>
      <c r="L1627" s="2" t="s">
        <v>61</v>
      </c>
      <c r="M1627" t="s">
        <v>62</v>
      </c>
      <c r="N1627" t="s">
        <v>63</v>
      </c>
      <c r="O1627">
        <v>1</v>
      </c>
      <c r="P1627">
        <v>996.47</v>
      </c>
      <c r="Q1627">
        <v>905.88</v>
      </c>
      <c r="R1627">
        <v>724.7</v>
      </c>
      <c r="S1627">
        <v>181.18</v>
      </c>
      <c r="T1627" t="s">
        <v>30</v>
      </c>
      <c r="X1627" t="s">
        <v>233</v>
      </c>
      <c r="Y1627" t="s">
        <v>32</v>
      </c>
      <c r="Z1627" t="s">
        <v>64</v>
      </c>
      <c r="AA1627" t="str">
        <f>IFERROR(_xlfn.XLOOKUP($J1627,avoidable_ed_reference!$A$2:$A$13,avoidable_ed_reference!$C$2:$C$13),"Not Classified")</f>
        <v>Not Classified</v>
      </c>
      <c r="AB1627" t="str">
        <f>IFERROR(_xlfn.XLOOKUP($B1627,enrollment!$A$2:$A$801,enrollment!$I$2:$I$801),"")</f>
        <v>TN</v>
      </c>
      <c r="AC1627">
        <f>IFERROR(_xlfn.XLOOKUP($B1627,enrollment!$A$2:$A$801,enrollment!$L$2:$L$801),"")</f>
        <v>66</v>
      </c>
      <c r="AD1627" t="str" cm="1">
        <f t="array" ref="AD1627">_xlfn.IFS(AC1627="","Unknown",AC1627&lt;18,"0-17",AC1627&lt;35,"18-34",AC1627&lt;50,"35-49",AC1627&lt;65,"50-64",TRUE,"65+")</f>
        <v>65+</v>
      </c>
      <c r="AE1627">
        <f>IFERROR(_xlfn.XLOOKUP($B1627,enrollment!$A$2:$A$801,enrollment!$O$2:$O$801),"")</f>
        <v>5678901234</v>
      </c>
      <c r="AF1627">
        <f>IFERROR(_xlfn.XLOOKUP($AE1627,providers!$B$2:$B$11,providers!$Q$2:$Q$11),"")</f>
        <v>3.8</v>
      </c>
      <c r="AG1627" s="1">
        <f t="shared" si="25"/>
        <v>45505</v>
      </c>
    </row>
    <row r="1628" spans="1:33" x14ac:dyDescent="0.25">
      <c r="A1628" t="s">
        <v>1920</v>
      </c>
      <c r="B1628" t="s">
        <v>1919</v>
      </c>
      <c r="C1628">
        <v>6789012345</v>
      </c>
      <c r="D1628">
        <v>6789012345</v>
      </c>
      <c r="E1628" s="1">
        <v>45407</v>
      </c>
      <c r="F1628" s="1">
        <v>45407</v>
      </c>
      <c r="G1628" s="1">
        <v>45425</v>
      </c>
      <c r="H1628" t="s">
        <v>28</v>
      </c>
      <c r="I1628">
        <v>22</v>
      </c>
      <c r="J1628" t="s">
        <v>29</v>
      </c>
      <c r="K1628">
        <v>90837</v>
      </c>
      <c r="O1628">
        <v>1</v>
      </c>
      <c r="P1628">
        <v>235.05</v>
      </c>
      <c r="Q1628">
        <v>174.11</v>
      </c>
      <c r="R1628">
        <v>139.29</v>
      </c>
      <c r="S1628">
        <v>34.82</v>
      </c>
      <c r="T1628" t="s">
        <v>30</v>
      </c>
      <c r="X1628" t="s">
        <v>233</v>
      </c>
      <c r="Y1628" t="s">
        <v>32</v>
      </c>
      <c r="Z1628" t="s">
        <v>33</v>
      </c>
      <c r="AA1628" t="str">
        <f>IFERROR(_xlfn.XLOOKUP($J1628,avoidable_ed_reference!$A$2:$A$13,avoidable_ed_reference!$C$2:$C$13),"Not Classified")</f>
        <v>Potentially Avoidable</v>
      </c>
      <c r="AB1628" t="str">
        <f>IFERROR(_xlfn.XLOOKUP($B1628,enrollment!$A$2:$A$801,enrollment!$I$2:$I$801),"")</f>
        <v>TN</v>
      </c>
      <c r="AC1628">
        <f>IFERROR(_xlfn.XLOOKUP($B1628,enrollment!$A$2:$A$801,enrollment!$L$2:$L$801),"")</f>
        <v>66</v>
      </c>
      <c r="AD1628" t="str" cm="1">
        <f t="array" ref="AD1628">_xlfn.IFS(AC1628="","Unknown",AC1628&lt;18,"0-17",AC1628&lt;35,"18-34",AC1628&lt;50,"35-49",AC1628&lt;65,"50-64",TRUE,"65+")</f>
        <v>65+</v>
      </c>
      <c r="AE1628">
        <f>IFERROR(_xlfn.XLOOKUP($B1628,enrollment!$A$2:$A$801,enrollment!$O$2:$O$801),"")</f>
        <v>5678901234</v>
      </c>
      <c r="AF1628">
        <f>IFERROR(_xlfn.XLOOKUP($AE1628,providers!$B$2:$B$11,providers!$Q$2:$Q$11),"")</f>
        <v>3.8</v>
      </c>
      <c r="AG1628" s="1">
        <f t="shared" si="25"/>
        <v>45383</v>
      </c>
    </row>
    <row r="1629" spans="1:33" x14ac:dyDescent="0.25">
      <c r="A1629" t="s">
        <v>1921</v>
      </c>
      <c r="B1629" t="s">
        <v>1919</v>
      </c>
      <c r="C1629">
        <v>6789012345</v>
      </c>
      <c r="D1629">
        <v>6789012345</v>
      </c>
      <c r="E1629" s="1">
        <v>45521</v>
      </c>
      <c r="F1629" s="1">
        <v>45521</v>
      </c>
      <c r="G1629" s="1">
        <v>45537</v>
      </c>
      <c r="H1629" t="s">
        <v>28</v>
      </c>
      <c r="I1629">
        <v>23</v>
      </c>
      <c r="J1629" t="s">
        <v>35</v>
      </c>
      <c r="K1629">
        <v>99284</v>
      </c>
      <c r="O1629">
        <v>1</v>
      </c>
      <c r="P1629">
        <v>2170.31</v>
      </c>
      <c r="Q1629">
        <v>1205.73</v>
      </c>
      <c r="R1629">
        <v>964.58</v>
      </c>
      <c r="S1629">
        <v>241.15</v>
      </c>
      <c r="T1629" t="s">
        <v>30</v>
      </c>
      <c r="X1629" t="s">
        <v>233</v>
      </c>
      <c r="Y1629" t="s">
        <v>32</v>
      </c>
      <c r="Z1629" t="s">
        <v>45</v>
      </c>
      <c r="AA1629" t="str">
        <f>IFERROR(_xlfn.XLOOKUP($J1629,avoidable_ed_reference!$A$2:$A$13,avoidable_ed_reference!$C$2:$C$13),"Not Classified")</f>
        <v>Avoidable</v>
      </c>
      <c r="AB1629" t="str">
        <f>IFERROR(_xlfn.XLOOKUP($B1629,enrollment!$A$2:$A$801,enrollment!$I$2:$I$801),"")</f>
        <v>TN</v>
      </c>
      <c r="AC1629">
        <f>IFERROR(_xlfn.XLOOKUP($B1629,enrollment!$A$2:$A$801,enrollment!$L$2:$L$801),"")</f>
        <v>66</v>
      </c>
      <c r="AD1629" t="str" cm="1">
        <f t="array" ref="AD1629">_xlfn.IFS(AC1629="","Unknown",AC1629&lt;18,"0-17",AC1629&lt;35,"18-34",AC1629&lt;50,"35-49",AC1629&lt;65,"50-64",TRUE,"65+")</f>
        <v>65+</v>
      </c>
      <c r="AE1629">
        <f>IFERROR(_xlfn.XLOOKUP($B1629,enrollment!$A$2:$A$801,enrollment!$O$2:$O$801),"")</f>
        <v>5678901234</v>
      </c>
      <c r="AF1629">
        <f>IFERROR(_xlfn.XLOOKUP($AE1629,providers!$B$2:$B$11,providers!$Q$2:$Q$11),"")</f>
        <v>3.8</v>
      </c>
      <c r="AG1629" s="1">
        <f t="shared" si="25"/>
        <v>45505</v>
      </c>
    </row>
    <row r="1630" spans="1:33" x14ac:dyDescent="0.25">
      <c r="A1630" t="s">
        <v>1922</v>
      </c>
      <c r="B1630" t="s">
        <v>1923</v>
      </c>
      <c r="C1630">
        <v>5678901234</v>
      </c>
      <c r="D1630">
        <v>5678901234</v>
      </c>
      <c r="E1630" s="1">
        <v>45385</v>
      </c>
      <c r="F1630" s="1">
        <v>45385</v>
      </c>
      <c r="G1630" s="1">
        <v>45417</v>
      </c>
      <c r="H1630" t="s">
        <v>28</v>
      </c>
      <c r="I1630">
        <v>20</v>
      </c>
      <c r="J1630" t="s">
        <v>35</v>
      </c>
      <c r="K1630">
        <v>99213</v>
      </c>
      <c r="O1630">
        <v>1</v>
      </c>
      <c r="P1630">
        <v>143.13</v>
      </c>
      <c r="Q1630">
        <v>110.1</v>
      </c>
      <c r="R1630">
        <v>88.08</v>
      </c>
      <c r="S1630">
        <v>22.02</v>
      </c>
      <c r="T1630" t="s">
        <v>30</v>
      </c>
      <c r="X1630" t="s">
        <v>31</v>
      </c>
      <c r="Y1630" t="s">
        <v>32</v>
      </c>
      <c r="Z1630" t="s">
        <v>36</v>
      </c>
      <c r="AA1630" t="str">
        <f>IFERROR(_xlfn.XLOOKUP($J1630,avoidable_ed_reference!$A$2:$A$13,avoidable_ed_reference!$C$2:$C$13),"Not Classified")</f>
        <v>Avoidable</v>
      </c>
      <c r="AB1630" t="str">
        <f>IFERROR(_xlfn.XLOOKUP($B1630,enrollment!$A$2:$A$801,enrollment!$I$2:$I$801),"")</f>
        <v>OH</v>
      </c>
      <c r="AC1630">
        <f>IFERROR(_xlfn.XLOOKUP($B1630,enrollment!$A$2:$A$801,enrollment!$L$2:$L$801),"")</f>
        <v>58</v>
      </c>
      <c r="AD1630" t="str" cm="1">
        <f t="array" ref="AD1630">_xlfn.IFS(AC1630="","Unknown",AC1630&lt;18,"0-17",AC1630&lt;35,"18-34",AC1630&lt;50,"35-49",AC1630&lt;65,"50-64",TRUE,"65+")</f>
        <v>50-64</v>
      </c>
      <c r="AE1630">
        <f>IFERROR(_xlfn.XLOOKUP($B1630,enrollment!$A$2:$A$801,enrollment!$O$2:$O$801),"")</f>
        <v>6789012345</v>
      </c>
      <c r="AF1630">
        <f>IFERROR(_xlfn.XLOOKUP($AE1630,providers!$B$2:$B$11,providers!$Q$2:$Q$11),"")</f>
        <v>4.0999999999999996</v>
      </c>
      <c r="AG1630" s="1">
        <f t="shared" si="25"/>
        <v>45383</v>
      </c>
    </row>
    <row r="1631" spans="1:33" x14ac:dyDescent="0.25">
      <c r="A1631" t="s">
        <v>1924</v>
      </c>
      <c r="B1631" t="s">
        <v>1923</v>
      </c>
      <c r="C1631">
        <v>6789012345</v>
      </c>
      <c r="D1631">
        <v>6789012345</v>
      </c>
      <c r="E1631" s="1">
        <v>45517</v>
      </c>
      <c r="F1631" s="1">
        <v>45517</v>
      </c>
      <c r="G1631" s="1">
        <v>45544</v>
      </c>
      <c r="H1631" t="s">
        <v>28</v>
      </c>
      <c r="I1631">
        <v>11</v>
      </c>
      <c r="J1631" t="s">
        <v>35</v>
      </c>
      <c r="K1631">
        <v>99213</v>
      </c>
      <c r="O1631">
        <v>1</v>
      </c>
      <c r="P1631">
        <v>201.81</v>
      </c>
      <c r="Q1631">
        <v>149.49</v>
      </c>
      <c r="R1631">
        <v>119.59</v>
      </c>
      <c r="S1631">
        <v>29.9</v>
      </c>
      <c r="T1631" t="s">
        <v>30</v>
      </c>
      <c r="X1631" t="s">
        <v>31</v>
      </c>
      <c r="Y1631" t="s">
        <v>32</v>
      </c>
      <c r="Z1631" t="s">
        <v>39</v>
      </c>
      <c r="AA1631" t="str">
        <f>IFERROR(_xlfn.XLOOKUP($J1631,avoidable_ed_reference!$A$2:$A$13,avoidable_ed_reference!$C$2:$C$13),"Not Classified")</f>
        <v>Avoidable</v>
      </c>
      <c r="AB1631" t="str">
        <f>IFERROR(_xlfn.XLOOKUP($B1631,enrollment!$A$2:$A$801,enrollment!$I$2:$I$801),"")</f>
        <v>OH</v>
      </c>
      <c r="AC1631">
        <f>IFERROR(_xlfn.XLOOKUP($B1631,enrollment!$A$2:$A$801,enrollment!$L$2:$L$801),"")</f>
        <v>58</v>
      </c>
      <c r="AD1631" t="str" cm="1">
        <f t="array" ref="AD1631">_xlfn.IFS(AC1631="","Unknown",AC1631&lt;18,"0-17",AC1631&lt;35,"18-34",AC1631&lt;50,"35-49",AC1631&lt;65,"50-64",TRUE,"65+")</f>
        <v>50-64</v>
      </c>
      <c r="AE1631">
        <f>IFERROR(_xlfn.XLOOKUP($B1631,enrollment!$A$2:$A$801,enrollment!$O$2:$O$801),"")</f>
        <v>6789012345</v>
      </c>
      <c r="AF1631">
        <f>IFERROR(_xlfn.XLOOKUP($AE1631,providers!$B$2:$B$11,providers!$Q$2:$Q$11),"")</f>
        <v>4.0999999999999996</v>
      </c>
      <c r="AG1631" s="1">
        <f t="shared" si="25"/>
        <v>45505</v>
      </c>
    </row>
    <row r="1632" spans="1:33" x14ac:dyDescent="0.25">
      <c r="A1632" t="s">
        <v>1925</v>
      </c>
      <c r="B1632" t="s">
        <v>1923</v>
      </c>
      <c r="C1632">
        <v>7890123456</v>
      </c>
      <c r="D1632">
        <v>7890123456</v>
      </c>
      <c r="E1632" s="1">
        <v>45491</v>
      </c>
      <c r="F1632" s="1">
        <v>45491</v>
      </c>
      <c r="G1632" s="1">
        <v>45521</v>
      </c>
      <c r="H1632" t="s">
        <v>28</v>
      </c>
      <c r="I1632">
        <v>22</v>
      </c>
      <c r="J1632" t="s">
        <v>29</v>
      </c>
      <c r="K1632">
        <v>90837</v>
      </c>
      <c r="O1632">
        <v>1</v>
      </c>
      <c r="P1632">
        <v>272.08999999999997</v>
      </c>
      <c r="Q1632">
        <v>201.55</v>
      </c>
      <c r="R1632">
        <v>161.24</v>
      </c>
      <c r="S1632">
        <v>40.31</v>
      </c>
      <c r="T1632" t="s">
        <v>30</v>
      </c>
      <c r="X1632" t="s">
        <v>31</v>
      </c>
      <c r="Y1632" t="s">
        <v>32</v>
      </c>
      <c r="Z1632" t="s">
        <v>33</v>
      </c>
      <c r="AA1632" t="str">
        <f>IFERROR(_xlfn.XLOOKUP($J1632,avoidable_ed_reference!$A$2:$A$13,avoidable_ed_reference!$C$2:$C$13),"Not Classified")</f>
        <v>Potentially Avoidable</v>
      </c>
      <c r="AB1632" t="str">
        <f>IFERROR(_xlfn.XLOOKUP($B1632,enrollment!$A$2:$A$801,enrollment!$I$2:$I$801),"")</f>
        <v>OH</v>
      </c>
      <c r="AC1632">
        <f>IFERROR(_xlfn.XLOOKUP($B1632,enrollment!$A$2:$A$801,enrollment!$L$2:$L$801),"")</f>
        <v>58</v>
      </c>
      <c r="AD1632" t="str" cm="1">
        <f t="array" ref="AD1632">_xlfn.IFS(AC1632="","Unknown",AC1632&lt;18,"0-17",AC1632&lt;35,"18-34",AC1632&lt;50,"35-49",AC1632&lt;65,"50-64",TRUE,"65+")</f>
        <v>50-64</v>
      </c>
      <c r="AE1632">
        <f>IFERROR(_xlfn.XLOOKUP($B1632,enrollment!$A$2:$A$801,enrollment!$O$2:$O$801),"")</f>
        <v>6789012345</v>
      </c>
      <c r="AF1632">
        <f>IFERROR(_xlfn.XLOOKUP($AE1632,providers!$B$2:$B$11,providers!$Q$2:$Q$11),"")</f>
        <v>4.0999999999999996</v>
      </c>
      <c r="AG1632" s="1">
        <f t="shared" si="25"/>
        <v>45474</v>
      </c>
    </row>
    <row r="1633" spans="1:33" x14ac:dyDescent="0.25">
      <c r="A1633" t="s">
        <v>1926</v>
      </c>
      <c r="B1633" t="s">
        <v>1923</v>
      </c>
      <c r="C1633">
        <v>9012345678</v>
      </c>
      <c r="D1633">
        <v>9012345678</v>
      </c>
      <c r="E1633" s="1">
        <v>45418</v>
      </c>
      <c r="F1633" s="1">
        <v>45418</v>
      </c>
      <c r="G1633" s="1">
        <v>45447</v>
      </c>
      <c r="H1633" t="s">
        <v>67</v>
      </c>
      <c r="I1633">
        <v>21</v>
      </c>
      <c r="J1633" t="s">
        <v>42</v>
      </c>
      <c r="K1633">
        <v>99223</v>
      </c>
      <c r="O1633">
        <v>1</v>
      </c>
      <c r="P1633">
        <v>18291.349999999999</v>
      </c>
      <c r="Q1633">
        <v>11800.87</v>
      </c>
      <c r="R1633">
        <v>9440.7000000000007</v>
      </c>
      <c r="S1633">
        <v>2360.17</v>
      </c>
      <c r="T1633" t="s">
        <v>30</v>
      </c>
      <c r="V1633">
        <v>1</v>
      </c>
      <c r="W1633" s="2" t="s">
        <v>68</v>
      </c>
      <c r="X1633" t="s">
        <v>31</v>
      </c>
      <c r="Y1633" t="s">
        <v>32</v>
      </c>
      <c r="Z1633" t="s">
        <v>69</v>
      </c>
      <c r="AA1633" t="str">
        <f>IFERROR(_xlfn.XLOOKUP($J1633,avoidable_ed_reference!$A$2:$A$13,avoidable_ed_reference!$C$2:$C$13),"Not Classified")</f>
        <v>Non-Avoidable</v>
      </c>
      <c r="AB1633" t="str">
        <f>IFERROR(_xlfn.XLOOKUP($B1633,enrollment!$A$2:$A$801,enrollment!$I$2:$I$801),"")</f>
        <v>OH</v>
      </c>
      <c r="AC1633">
        <f>IFERROR(_xlfn.XLOOKUP($B1633,enrollment!$A$2:$A$801,enrollment!$L$2:$L$801),"")</f>
        <v>58</v>
      </c>
      <c r="AD1633" t="str" cm="1">
        <f t="array" ref="AD1633">_xlfn.IFS(AC1633="","Unknown",AC1633&lt;18,"0-17",AC1633&lt;35,"18-34",AC1633&lt;50,"35-49",AC1633&lt;65,"50-64",TRUE,"65+")</f>
        <v>50-64</v>
      </c>
      <c r="AE1633">
        <f>IFERROR(_xlfn.XLOOKUP($B1633,enrollment!$A$2:$A$801,enrollment!$O$2:$O$801),"")</f>
        <v>6789012345</v>
      </c>
      <c r="AF1633">
        <f>IFERROR(_xlfn.XLOOKUP($AE1633,providers!$B$2:$B$11,providers!$Q$2:$Q$11),"")</f>
        <v>4.0999999999999996</v>
      </c>
      <c r="AG1633" s="1">
        <f t="shared" si="25"/>
        <v>45413</v>
      </c>
    </row>
    <row r="1634" spans="1:33" x14ac:dyDescent="0.25">
      <c r="A1634" t="s">
        <v>1927</v>
      </c>
      <c r="B1634" t="s">
        <v>1928</v>
      </c>
      <c r="C1634">
        <v>5678901234</v>
      </c>
      <c r="D1634">
        <v>5678901234</v>
      </c>
      <c r="E1634" s="1">
        <v>45384</v>
      </c>
      <c r="F1634" s="1">
        <v>45384</v>
      </c>
      <c r="G1634" s="1">
        <v>45400</v>
      </c>
      <c r="H1634" t="s">
        <v>28</v>
      </c>
      <c r="I1634">
        <v>20</v>
      </c>
      <c r="J1634" t="s">
        <v>35</v>
      </c>
      <c r="K1634">
        <v>99213</v>
      </c>
      <c r="O1634">
        <v>1</v>
      </c>
      <c r="P1634">
        <v>160.06</v>
      </c>
      <c r="Q1634">
        <v>123.12</v>
      </c>
      <c r="R1634">
        <v>98.5</v>
      </c>
      <c r="S1634">
        <v>24.62</v>
      </c>
      <c r="T1634" t="s">
        <v>30</v>
      </c>
      <c r="X1634" t="s">
        <v>43</v>
      </c>
      <c r="Y1634" t="s">
        <v>44</v>
      </c>
      <c r="Z1634" t="s">
        <v>36</v>
      </c>
      <c r="AA1634" t="str">
        <f>IFERROR(_xlfn.XLOOKUP($J1634,avoidable_ed_reference!$A$2:$A$13,avoidable_ed_reference!$C$2:$C$13),"Not Classified")</f>
        <v>Avoidable</v>
      </c>
      <c r="AB1634" t="str">
        <f>IFERROR(_xlfn.XLOOKUP($B1634,enrollment!$A$2:$A$801,enrollment!$I$2:$I$801),"")</f>
        <v>KY</v>
      </c>
      <c r="AC1634">
        <f>IFERROR(_xlfn.XLOOKUP($B1634,enrollment!$A$2:$A$801,enrollment!$L$2:$L$801),"")</f>
        <v>55</v>
      </c>
      <c r="AD1634" t="str" cm="1">
        <f t="array" ref="AD1634">_xlfn.IFS(AC1634="","Unknown",AC1634&lt;18,"0-17",AC1634&lt;35,"18-34",AC1634&lt;50,"35-49",AC1634&lt;65,"50-64",TRUE,"65+")</f>
        <v>50-64</v>
      </c>
      <c r="AE1634">
        <f>IFERROR(_xlfn.XLOOKUP($B1634,enrollment!$A$2:$A$801,enrollment!$O$2:$O$801),"")</f>
        <v>9012345678</v>
      </c>
      <c r="AF1634">
        <f>IFERROR(_xlfn.XLOOKUP($AE1634,providers!$B$2:$B$11,providers!$Q$2:$Q$11),"")</f>
        <v>4.3</v>
      </c>
      <c r="AG1634" s="1">
        <f t="shared" si="25"/>
        <v>45383</v>
      </c>
    </row>
    <row r="1635" spans="1:33" x14ac:dyDescent="0.25">
      <c r="A1635" t="s">
        <v>1929</v>
      </c>
      <c r="B1635" t="s">
        <v>1928</v>
      </c>
      <c r="C1635">
        <v>9012345678</v>
      </c>
      <c r="D1635">
        <v>9012345678</v>
      </c>
      <c r="E1635" s="1">
        <v>45641</v>
      </c>
      <c r="F1635" s="1">
        <v>45641</v>
      </c>
      <c r="G1635" s="1">
        <v>45669</v>
      </c>
      <c r="H1635" t="s">
        <v>28</v>
      </c>
      <c r="I1635">
        <v>11</v>
      </c>
      <c r="J1635" t="s">
        <v>47</v>
      </c>
      <c r="K1635">
        <v>99213</v>
      </c>
      <c r="O1635">
        <v>1</v>
      </c>
      <c r="P1635">
        <v>213.25</v>
      </c>
      <c r="Q1635">
        <v>157.96</v>
      </c>
      <c r="R1635">
        <v>126.37</v>
      </c>
      <c r="S1635">
        <v>31.59</v>
      </c>
      <c r="T1635" t="s">
        <v>30</v>
      </c>
      <c r="X1635" t="s">
        <v>43</v>
      </c>
      <c r="Y1635" t="s">
        <v>44</v>
      </c>
      <c r="Z1635" t="s">
        <v>39</v>
      </c>
      <c r="AA1635" t="str">
        <f>IFERROR(_xlfn.XLOOKUP($J1635,avoidable_ed_reference!$A$2:$A$13,avoidable_ed_reference!$C$2:$C$13),"Not Classified")</f>
        <v>Not Classified</v>
      </c>
      <c r="AB1635" t="str">
        <f>IFERROR(_xlfn.XLOOKUP($B1635,enrollment!$A$2:$A$801,enrollment!$I$2:$I$801),"")</f>
        <v>KY</v>
      </c>
      <c r="AC1635">
        <f>IFERROR(_xlfn.XLOOKUP($B1635,enrollment!$A$2:$A$801,enrollment!$L$2:$L$801),"")</f>
        <v>55</v>
      </c>
      <c r="AD1635" t="str" cm="1">
        <f t="array" ref="AD1635">_xlfn.IFS(AC1635="","Unknown",AC1635&lt;18,"0-17",AC1635&lt;35,"18-34",AC1635&lt;50,"35-49",AC1635&lt;65,"50-64",TRUE,"65+")</f>
        <v>50-64</v>
      </c>
      <c r="AE1635">
        <f>IFERROR(_xlfn.XLOOKUP($B1635,enrollment!$A$2:$A$801,enrollment!$O$2:$O$801),"")</f>
        <v>9012345678</v>
      </c>
      <c r="AF1635">
        <f>IFERROR(_xlfn.XLOOKUP($AE1635,providers!$B$2:$B$11,providers!$Q$2:$Q$11),"")</f>
        <v>4.3</v>
      </c>
      <c r="AG1635" s="1">
        <f t="shared" si="25"/>
        <v>45627</v>
      </c>
    </row>
    <row r="1636" spans="1:33" x14ac:dyDescent="0.25">
      <c r="A1636" t="s">
        <v>1930</v>
      </c>
      <c r="B1636" t="s">
        <v>1928</v>
      </c>
      <c r="C1636">
        <v>7890123456</v>
      </c>
      <c r="D1636">
        <v>7890123456</v>
      </c>
      <c r="E1636" s="1">
        <v>45606</v>
      </c>
      <c r="F1636" s="1">
        <v>45606</v>
      </c>
      <c r="G1636" s="1">
        <v>45635</v>
      </c>
      <c r="H1636" t="s">
        <v>28</v>
      </c>
      <c r="I1636">
        <v>22</v>
      </c>
      <c r="J1636" t="s">
        <v>29</v>
      </c>
      <c r="K1636">
        <v>90837</v>
      </c>
      <c r="O1636">
        <v>1</v>
      </c>
      <c r="P1636">
        <v>264.60000000000002</v>
      </c>
      <c r="Q1636">
        <v>196</v>
      </c>
      <c r="R1636">
        <v>156.80000000000001</v>
      </c>
      <c r="S1636">
        <v>39.200000000000003</v>
      </c>
      <c r="T1636" t="s">
        <v>30</v>
      </c>
      <c r="X1636" t="s">
        <v>43</v>
      </c>
      <c r="Y1636" t="s">
        <v>44</v>
      </c>
      <c r="Z1636" t="s">
        <v>33</v>
      </c>
      <c r="AA1636" t="str">
        <f>IFERROR(_xlfn.XLOOKUP($J1636,avoidable_ed_reference!$A$2:$A$13,avoidable_ed_reference!$C$2:$C$13),"Not Classified")</f>
        <v>Potentially Avoidable</v>
      </c>
      <c r="AB1636" t="str">
        <f>IFERROR(_xlfn.XLOOKUP($B1636,enrollment!$A$2:$A$801,enrollment!$I$2:$I$801),"")</f>
        <v>KY</v>
      </c>
      <c r="AC1636">
        <f>IFERROR(_xlfn.XLOOKUP($B1636,enrollment!$A$2:$A$801,enrollment!$L$2:$L$801),"")</f>
        <v>55</v>
      </c>
      <c r="AD1636" t="str" cm="1">
        <f t="array" ref="AD1636">_xlfn.IFS(AC1636="","Unknown",AC1636&lt;18,"0-17",AC1636&lt;35,"18-34",AC1636&lt;50,"35-49",AC1636&lt;65,"50-64",TRUE,"65+")</f>
        <v>50-64</v>
      </c>
      <c r="AE1636">
        <f>IFERROR(_xlfn.XLOOKUP($B1636,enrollment!$A$2:$A$801,enrollment!$O$2:$O$801),"")</f>
        <v>9012345678</v>
      </c>
      <c r="AF1636">
        <f>IFERROR(_xlfn.XLOOKUP($AE1636,providers!$B$2:$B$11,providers!$Q$2:$Q$11),"")</f>
        <v>4.3</v>
      </c>
      <c r="AG1636" s="1">
        <f t="shared" si="25"/>
        <v>45597</v>
      </c>
    </row>
    <row r="1637" spans="1:33" x14ac:dyDescent="0.25">
      <c r="A1637" t="s">
        <v>1931</v>
      </c>
      <c r="B1637" t="s">
        <v>1928</v>
      </c>
      <c r="C1637">
        <v>5678901234</v>
      </c>
      <c r="D1637">
        <v>5678901234</v>
      </c>
      <c r="E1637" s="1">
        <v>45451</v>
      </c>
      <c r="F1637" s="1">
        <v>45451</v>
      </c>
      <c r="G1637" s="1">
        <v>45468</v>
      </c>
      <c r="H1637" t="s">
        <v>28</v>
      </c>
      <c r="I1637">
        <v>20</v>
      </c>
      <c r="J1637" t="s">
        <v>35</v>
      </c>
      <c r="K1637">
        <v>99213</v>
      </c>
      <c r="O1637">
        <v>1</v>
      </c>
      <c r="P1637">
        <v>205.54</v>
      </c>
      <c r="Q1637">
        <v>158.11000000000001</v>
      </c>
      <c r="R1637">
        <v>126.49</v>
      </c>
      <c r="S1637">
        <v>31.62</v>
      </c>
      <c r="T1637" t="s">
        <v>30</v>
      </c>
      <c r="X1637" t="s">
        <v>43</v>
      </c>
      <c r="Y1637" t="s">
        <v>44</v>
      </c>
      <c r="Z1637" t="s">
        <v>36</v>
      </c>
      <c r="AA1637" t="str">
        <f>IFERROR(_xlfn.XLOOKUP($J1637,avoidable_ed_reference!$A$2:$A$13,avoidable_ed_reference!$C$2:$C$13),"Not Classified")</f>
        <v>Avoidable</v>
      </c>
      <c r="AB1637" t="str">
        <f>IFERROR(_xlfn.XLOOKUP($B1637,enrollment!$A$2:$A$801,enrollment!$I$2:$I$801),"")</f>
        <v>KY</v>
      </c>
      <c r="AC1637">
        <f>IFERROR(_xlfn.XLOOKUP($B1637,enrollment!$A$2:$A$801,enrollment!$L$2:$L$801),"")</f>
        <v>55</v>
      </c>
      <c r="AD1637" t="str" cm="1">
        <f t="array" ref="AD1637">_xlfn.IFS(AC1637="","Unknown",AC1637&lt;18,"0-17",AC1637&lt;35,"18-34",AC1637&lt;50,"35-49",AC1637&lt;65,"50-64",TRUE,"65+")</f>
        <v>50-64</v>
      </c>
      <c r="AE1637">
        <f>IFERROR(_xlfn.XLOOKUP($B1637,enrollment!$A$2:$A$801,enrollment!$O$2:$O$801),"")</f>
        <v>9012345678</v>
      </c>
      <c r="AF1637">
        <f>IFERROR(_xlfn.XLOOKUP($AE1637,providers!$B$2:$B$11,providers!$Q$2:$Q$11),"")</f>
        <v>4.3</v>
      </c>
      <c r="AG1637" s="1">
        <f t="shared" si="25"/>
        <v>45444</v>
      </c>
    </row>
    <row r="1638" spans="1:33" x14ac:dyDescent="0.25">
      <c r="A1638" t="s">
        <v>1932</v>
      </c>
      <c r="B1638" t="s">
        <v>1928</v>
      </c>
      <c r="C1638">
        <v>6789012345</v>
      </c>
      <c r="D1638">
        <v>6789012345</v>
      </c>
      <c r="E1638" s="1">
        <v>45533</v>
      </c>
      <c r="F1638" s="1">
        <v>45533</v>
      </c>
      <c r="G1638" s="1">
        <v>45568</v>
      </c>
      <c r="H1638" t="s">
        <v>59</v>
      </c>
      <c r="J1638" t="s">
        <v>47</v>
      </c>
      <c r="L1638" s="2" t="s">
        <v>82</v>
      </c>
      <c r="M1638" t="s">
        <v>83</v>
      </c>
      <c r="N1638" t="s">
        <v>84</v>
      </c>
      <c r="O1638">
        <v>1</v>
      </c>
      <c r="P1638">
        <v>1180.6199999999999</v>
      </c>
      <c r="Q1638">
        <v>1073.29</v>
      </c>
      <c r="R1638">
        <v>858.63</v>
      </c>
      <c r="S1638">
        <v>214.66</v>
      </c>
      <c r="T1638" t="s">
        <v>30</v>
      </c>
      <c r="X1638" t="s">
        <v>43</v>
      </c>
      <c r="Y1638" t="s">
        <v>44</v>
      </c>
      <c r="Z1638" t="s">
        <v>64</v>
      </c>
      <c r="AA1638" t="str">
        <f>IFERROR(_xlfn.XLOOKUP($J1638,avoidable_ed_reference!$A$2:$A$13,avoidable_ed_reference!$C$2:$C$13),"Not Classified")</f>
        <v>Not Classified</v>
      </c>
      <c r="AB1638" t="str">
        <f>IFERROR(_xlfn.XLOOKUP($B1638,enrollment!$A$2:$A$801,enrollment!$I$2:$I$801),"")</f>
        <v>KY</v>
      </c>
      <c r="AC1638">
        <f>IFERROR(_xlfn.XLOOKUP($B1638,enrollment!$A$2:$A$801,enrollment!$L$2:$L$801),"")</f>
        <v>55</v>
      </c>
      <c r="AD1638" t="str" cm="1">
        <f t="array" ref="AD1638">_xlfn.IFS(AC1638="","Unknown",AC1638&lt;18,"0-17",AC1638&lt;35,"18-34",AC1638&lt;50,"35-49",AC1638&lt;65,"50-64",TRUE,"65+")</f>
        <v>50-64</v>
      </c>
      <c r="AE1638">
        <f>IFERROR(_xlfn.XLOOKUP($B1638,enrollment!$A$2:$A$801,enrollment!$O$2:$O$801),"")</f>
        <v>9012345678</v>
      </c>
      <c r="AF1638">
        <f>IFERROR(_xlfn.XLOOKUP($AE1638,providers!$B$2:$B$11,providers!$Q$2:$Q$11),"")</f>
        <v>4.3</v>
      </c>
      <c r="AG1638" s="1">
        <f t="shared" si="25"/>
        <v>45505</v>
      </c>
    </row>
    <row r="1639" spans="1:33" x14ac:dyDescent="0.25">
      <c r="A1639" t="s">
        <v>1933</v>
      </c>
      <c r="B1639" t="s">
        <v>1928</v>
      </c>
      <c r="C1639">
        <v>8901234567</v>
      </c>
      <c r="D1639">
        <v>8901234567</v>
      </c>
      <c r="E1639" s="1">
        <v>45513</v>
      </c>
      <c r="F1639" s="1">
        <v>45513</v>
      </c>
      <c r="G1639" s="1">
        <v>45541</v>
      </c>
      <c r="H1639" t="s">
        <v>28</v>
      </c>
      <c r="I1639">
        <v>23</v>
      </c>
      <c r="J1639" t="s">
        <v>184</v>
      </c>
      <c r="K1639">
        <v>99284</v>
      </c>
      <c r="O1639">
        <v>1</v>
      </c>
      <c r="P1639">
        <v>2489.02</v>
      </c>
      <c r="Q1639">
        <v>1382.79</v>
      </c>
      <c r="R1639">
        <v>1106.23</v>
      </c>
      <c r="S1639">
        <v>276.56</v>
      </c>
      <c r="T1639" t="s">
        <v>30</v>
      </c>
      <c r="X1639" t="s">
        <v>43</v>
      </c>
      <c r="Y1639" t="s">
        <v>44</v>
      </c>
      <c r="Z1639" t="s">
        <v>45</v>
      </c>
      <c r="AA1639" t="str">
        <f>IFERROR(_xlfn.XLOOKUP($J1639,avoidable_ed_reference!$A$2:$A$13,avoidable_ed_reference!$C$2:$C$13),"Not Classified")</f>
        <v>Non-Avoidable</v>
      </c>
      <c r="AB1639" t="str">
        <f>IFERROR(_xlfn.XLOOKUP($B1639,enrollment!$A$2:$A$801,enrollment!$I$2:$I$801),"")</f>
        <v>KY</v>
      </c>
      <c r="AC1639">
        <f>IFERROR(_xlfn.XLOOKUP($B1639,enrollment!$A$2:$A$801,enrollment!$L$2:$L$801),"")</f>
        <v>55</v>
      </c>
      <c r="AD1639" t="str" cm="1">
        <f t="array" ref="AD1639">_xlfn.IFS(AC1639="","Unknown",AC1639&lt;18,"0-17",AC1639&lt;35,"18-34",AC1639&lt;50,"35-49",AC1639&lt;65,"50-64",TRUE,"65+")</f>
        <v>50-64</v>
      </c>
      <c r="AE1639">
        <f>IFERROR(_xlfn.XLOOKUP($B1639,enrollment!$A$2:$A$801,enrollment!$O$2:$O$801),"")</f>
        <v>9012345678</v>
      </c>
      <c r="AF1639">
        <f>IFERROR(_xlfn.XLOOKUP($AE1639,providers!$B$2:$B$11,providers!$Q$2:$Q$11),"")</f>
        <v>4.3</v>
      </c>
      <c r="AG1639" s="1">
        <f t="shared" si="25"/>
        <v>45505</v>
      </c>
    </row>
    <row r="1640" spans="1:33" x14ac:dyDescent="0.25">
      <c r="A1640" t="s">
        <v>1934</v>
      </c>
      <c r="B1640" t="s">
        <v>1928</v>
      </c>
      <c r="C1640">
        <v>9012345678</v>
      </c>
      <c r="D1640">
        <v>9012345678</v>
      </c>
      <c r="E1640" s="1">
        <v>45501</v>
      </c>
      <c r="F1640" s="1">
        <v>45501</v>
      </c>
      <c r="G1640" s="1">
        <v>45515</v>
      </c>
      <c r="H1640" t="s">
        <v>28</v>
      </c>
      <c r="I1640">
        <v>11</v>
      </c>
      <c r="J1640" t="s">
        <v>47</v>
      </c>
      <c r="K1640">
        <v>99213</v>
      </c>
      <c r="O1640">
        <v>1</v>
      </c>
      <c r="P1640">
        <v>162.30000000000001</v>
      </c>
      <c r="Q1640">
        <v>120.22</v>
      </c>
      <c r="R1640">
        <v>96.18</v>
      </c>
      <c r="S1640">
        <v>24.04</v>
      </c>
      <c r="T1640" t="s">
        <v>30</v>
      </c>
      <c r="X1640" t="s">
        <v>43</v>
      </c>
      <c r="Y1640" t="s">
        <v>44</v>
      </c>
      <c r="Z1640" t="s">
        <v>39</v>
      </c>
      <c r="AA1640" t="str">
        <f>IFERROR(_xlfn.XLOOKUP($J1640,avoidable_ed_reference!$A$2:$A$13,avoidable_ed_reference!$C$2:$C$13),"Not Classified")</f>
        <v>Not Classified</v>
      </c>
      <c r="AB1640" t="str">
        <f>IFERROR(_xlfn.XLOOKUP($B1640,enrollment!$A$2:$A$801,enrollment!$I$2:$I$801),"")</f>
        <v>KY</v>
      </c>
      <c r="AC1640">
        <f>IFERROR(_xlfn.XLOOKUP($B1640,enrollment!$A$2:$A$801,enrollment!$L$2:$L$801),"")</f>
        <v>55</v>
      </c>
      <c r="AD1640" t="str" cm="1">
        <f t="array" ref="AD1640">_xlfn.IFS(AC1640="","Unknown",AC1640&lt;18,"0-17",AC1640&lt;35,"18-34",AC1640&lt;50,"35-49",AC1640&lt;65,"50-64",TRUE,"65+")</f>
        <v>50-64</v>
      </c>
      <c r="AE1640">
        <f>IFERROR(_xlfn.XLOOKUP($B1640,enrollment!$A$2:$A$801,enrollment!$O$2:$O$801),"")</f>
        <v>9012345678</v>
      </c>
      <c r="AF1640">
        <f>IFERROR(_xlfn.XLOOKUP($AE1640,providers!$B$2:$B$11,providers!$Q$2:$Q$11),"")</f>
        <v>4.3</v>
      </c>
      <c r="AG1640" s="1">
        <f t="shared" si="25"/>
        <v>45474</v>
      </c>
    </row>
    <row r="1641" spans="1:33" x14ac:dyDescent="0.25">
      <c r="A1641" t="s">
        <v>1935</v>
      </c>
      <c r="B1641" t="s">
        <v>1936</v>
      </c>
      <c r="C1641">
        <v>5678901234</v>
      </c>
      <c r="D1641">
        <v>5678901234</v>
      </c>
      <c r="E1641" s="1">
        <v>45566</v>
      </c>
      <c r="F1641" s="1">
        <v>45566</v>
      </c>
      <c r="G1641" s="1">
        <v>45583</v>
      </c>
      <c r="H1641" t="s">
        <v>28</v>
      </c>
      <c r="I1641">
        <v>20</v>
      </c>
      <c r="J1641" t="s">
        <v>35</v>
      </c>
      <c r="K1641">
        <v>99213</v>
      </c>
      <c r="O1641">
        <v>1</v>
      </c>
      <c r="P1641">
        <v>157.69999999999999</v>
      </c>
      <c r="Q1641">
        <v>121.31</v>
      </c>
      <c r="R1641">
        <v>97.05</v>
      </c>
      <c r="S1641">
        <v>24.26</v>
      </c>
      <c r="T1641" t="s">
        <v>30</v>
      </c>
      <c r="X1641" t="s">
        <v>43</v>
      </c>
      <c r="Y1641" t="s">
        <v>44</v>
      </c>
      <c r="Z1641" t="s">
        <v>36</v>
      </c>
      <c r="AA1641" t="str">
        <f>IFERROR(_xlfn.XLOOKUP($J1641,avoidable_ed_reference!$A$2:$A$13,avoidable_ed_reference!$C$2:$C$13),"Not Classified")</f>
        <v>Avoidable</v>
      </c>
      <c r="AB1641" t="str">
        <f>IFERROR(_xlfn.XLOOKUP($B1641,enrollment!$A$2:$A$801,enrollment!$I$2:$I$801),"")</f>
        <v>KY</v>
      </c>
      <c r="AC1641">
        <f>IFERROR(_xlfn.XLOOKUP($B1641,enrollment!$A$2:$A$801,enrollment!$L$2:$L$801),"")</f>
        <v>77</v>
      </c>
      <c r="AD1641" t="str" cm="1">
        <f t="array" ref="AD1641">_xlfn.IFS(AC1641="","Unknown",AC1641&lt;18,"0-17",AC1641&lt;35,"18-34",AC1641&lt;50,"35-49",AC1641&lt;65,"50-64",TRUE,"65+")</f>
        <v>65+</v>
      </c>
      <c r="AE1641">
        <f>IFERROR(_xlfn.XLOOKUP($B1641,enrollment!$A$2:$A$801,enrollment!$O$2:$O$801),"")</f>
        <v>9012345678</v>
      </c>
      <c r="AF1641">
        <f>IFERROR(_xlfn.XLOOKUP($AE1641,providers!$B$2:$B$11,providers!$Q$2:$Q$11),"")</f>
        <v>4.3</v>
      </c>
      <c r="AG1641" s="1">
        <f t="shared" si="25"/>
        <v>45566</v>
      </c>
    </row>
    <row r="1642" spans="1:33" x14ac:dyDescent="0.25">
      <c r="A1642" t="s">
        <v>1937</v>
      </c>
      <c r="B1642" t="s">
        <v>1936</v>
      </c>
      <c r="C1642">
        <v>9012345678</v>
      </c>
      <c r="D1642">
        <v>9012345678</v>
      </c>
      <c r="E1642" s="1">
        <v>45605</v>
      </c>
      <c r="F1642" s="1">
        <v>45605</v>
      </c>
      <c r="G1642" s="1">
        <v>45620</v>
      </c>
      <c r="H1642" t="s">
        <v>67</v>
      </c>
      <c r="I1642">
        <v>21</v>
      </c>
      <c r="J1642" t="s">
        <v>99</v>
      </c>
      <c r="K1642">
        <v>99223</v>
      </c>
      <c r="O1642">
        <v>1</v>
      </c>
      <c r="P1642">
        <v>33477.769999999997</v>
      </c>
      <c r="Q1642">
        <v>21598.560000000001</v>
      </c>
      <c r="R1642">
        <v>17278.849999999999</v>
      </c>
      <c r="S1642">
        <v>4319.71</v>
      </c>
      <c r="T1642" t="s">
        <v>30</v>
      </c>
      <c r="V1642">
        <v>1</v>
      </c>
      <c r="W1642" s="2" t="s">
        <v>68</v>
      </c>
      <c r="X1642" t="s">
        <v>43</v>
      </c>
      <c r="Y1642" t="s">
        <v>44</v>
      </c>
      <c r="Z1642" t="s">
        <v>69</v>
      </c>
      <c r="AA1642" t="str">
        <f>IFERROR(_xlfn.XLOOKUP($J1642,avoidable_ed_reference!$A$2:$A$13,avoidable_ed_reference!$C$2:$C$13),"Not Classified")</f>
        <v>Not Classified</v>
      </c>
      <c r="AB1642" t="str">
        <f>IFERROR(_xlfn.XLOOKUP($B1642,enrollment!$A$2:$A$801,enrollment!$I$2:$I$801),"")</f>
        <v>KY</v>
      </c>
      <c r="AC1642">
        <f>IFERROR(_xlfn.XLOOKUP($B1642,enrollment!$A$2:$A$801,enrollment!$L$2:$L$801),"")</f>
        <v>77</v>
      </c>
      <c r="AD1642" t="str" cm="1">
        <f t="array" ref="AD1642">_xlfn.IFS(AC1642="","Unknown",AC1642&lt;18,"0-17",AC1642&lt;35,"18-34",AC1642&lt;50,"35-49",AC1642&lt;65,"50-64",TRUE,"65+")</f>
        <v>65+</v>
      </c>
      <c r="AE1642">
        <f>IFERROR(_xlfn.XLOOKUP($B1642,enrollment!$A$2:$A$801,enrollment!$O$2:$O$801),"")</f>
        <v>9012345678</v>
      </c>
      <c r="AF1642">
        <f>IFERROR(_xlfn.XLOOKUP($AE1642,providers!$B$2:$B$11,providers!$Q$2:$Q$11),"")</f>
        <v>4.3</v>
      </c>
      <c r="AG1642" s="1">
        <f t="shared" si="25"/>
        <v>45597</v>
      </c>
    </row>
    <row r="1643" spans="1:33" x14ac:dyDescent="0.25">
      <c r="A1643" t="s">
        <v>1938</v>
      </c>
      <c r="B1643" t="s">
        <v>1936</v>
      </c>
      <c r="C1643">
        <v>3456789012</v>
      </c>
      <c r="D1643">
        <v>3456789012</v>
      </c>
      <c r="E1643" s="1">
        <v>45299</v>
      </c>
      <c r="F1643" s="1">
        <v>45299</v>
      </c>
      <c r="G1643" s="1">
        <v>45322</v>
      </c>
      <c r="H1643" t="s">
        <v>67</v>
      </c>
      <c r="I1643">
        <v>21</v>
      </c>
      <c r="J1643" t="s">
        <v>42</v>
      </c>
      <c r="K1643">
        <v>99223</v>
      </c>
      <c r="O1643">
        <v>1</v>
      </c>
      <c r="P1643">
        <v>25185.84</v>
      </c>
      <c r="Q1643">
        <v>16248.93</v>
      </c>
      <c r="R1643">
        <v>12999.14</v>
      </c>
      <c r="S1643">
        <v>3249.79</v>
      </c>
      <c r="T1643" t="s">
        <v>30</v>
      </c>
      <c r="V1643">
        <v>1</v>
      </c>
      <c r="W1643" s="2" t="s">
        <v>68</v>
      </c>
      <c r="X1643" t="s">
        <v>43</v>
      </c>
      <c r="Y1643" t="s">
        <v>44</v>
      </c>
      <c r="Z1643" t="s">
        <v>69</v>
      </c>
      <c r="AA1643" t="str">
        <f>IFERROR(_xlfn.XLOOKUP($J1643,avoidable_ed_reference!$A$2:$A$13,avoidable_ed_reference!$C$2:$C$13),"Not Classified")</f>
        <v>Non-Avoidable</v>
      </c>
      <c r="AB1643" t="str">
        <f>IFERROR(_xlfn.XLOOKUP($B1643,enrollment!$A$2:$A$801,enrollment!$I$2:$I$801),"")</f>
        <v>KY</v>
      </c>
      <c r="AC1643">
        <f>IFERROR(_xlfn.XLOOKUP($B1643,enrollment!$A$2:$A$801,enrollment!$L$2:$L$801),"")</f>
        <v>77</v>
      </c>
      <c r="AD1643" t="str" cm="1">
        <f t="array" ref="AD1643">_xlfn.IFS(AC1643="","Unknown",AC1643&lt;18,"0-17",AC1643&lt;35,"18-34",AC1643&lt;50,"35-49",AC1643&lt;65,"50-64",TRUE,"65+")</f>
        <v>65+</v>
      </c>
      <c r="AE1643">
        <f>IFERROR(_xlfn.XLOOKUP($B1643,enrollment!$A$2:$A$801,enrollment!$O$2:$O$801),"")</f>
        <v>9012345678</v>
      </c>
      <c r="AF1643">
        <f>IFERROR(_xlfn.XLOOKUP($AE1643,providers!$B$2:$B$11,providers!$Q$2:$Q$11),"")</f>
        <v>4.3</v>
      </c>
      <c r="AG1643" s="1">
        <f t="shared" si="25"/>
        <v>45292</v>
      </c>
    </row>
    <row r="1644" spans="1:33" x14ac:dyDescent="0.25">
      <c r="A1644" t="s">
        <v>1939</v>
      </c>
      <c r="B1644" t="s">
        <v>1936</v>
      </c>
      <c r="C1644">
        <v>9012345678</v>
      </c>
      <c r="D1644">
        <v>9012345678</v>
      </c>
      <c r="E1644" s="1">
        <v>45634</v>
      </c>
      <c r="F1644" s="1">
        <v>45634</v>
      </c>
      <c r="G1644" s="1">
        <v>45653</v>
      </c>
      <c r="H1644" t="s">
        <v>28</v>
      </c>
      <c r="I1644">
        <v>11</v>
      </c>
      <c r="J1644" t="s">
        <v>35</v>
      </c>
      <c r="K1644">
        <v>99213</v>
      </c>
      <c r="O1644">
        <v>1</v>
      </c>
      <c r="P1644">
        <v>228.61</v>
      </c>
      <c r="Q1644">
        <v>169.34</v>
      </c>
      <c r="R1644">
        <v>135.47</v>
      </c>
      <c r="S1644">
        <v>33.869999999999997</v>
      </c>
      <c r="T1644" t="s">
        <v>30</v>
      </c>
      <c r="X1644" t="s">
        <v>43</v>
      </c>
      <c r="Y1644" t="s">
        <v>44</v>
      </c>
      <c r="Z1644" t="s">
        <v>39</v>
      </c>
      <c r="AA1644" t="str">
        <f>IFERROR(_xlfn.XLOOKUP($J1644,avoidable_ed_reference!$A$2:$A$13,avoidable_ed_reference!$C$2:$C$13),"Not Classified")</f>
        <v>Avoidable</v>
      </c>
      <c r="AB1644" t="str">
        <f>IFERROR(_xlfn.XLOOKUP($B1644,enrollment!$A$2:$A$801,enrollment!$I$2:$I$801),"")</f>
        <v>KY</v>
      </c>
      <c r="AC1644">
        <f>IFERROR(_xlfn.XLOOKUP($B1644,enrollment!$A$2:$A$801,enrollment!$L$2:$L$801),"")</f>
        <v>77</v>
      </c>
      <c r="AD1644" t="str" cm="1">
        <f t="array" ref="AD1644">_xlfn.IFS(AC1644="","Unknown",AC1644&lt;18,"0-17",AC1644&lt;35,"18-34",AC1644&lt;50,"35-49",AC1644&lt;65,"50-64",TRUE,"65+")</f>
        <v>65+</v>
      </c>
      <c r="AE1644">
        <f>IFERROR(_xlfn.XLOOKUP($B1644,enrollment!$A$2:$A$801,enrollment!$O$2:$O$801),"")</f>
        <v>9012345678</v>
      </c>
      <c r="AF1644">
        <f>IFERROR(_xlfn.XLOOKUP($AE1644,providers!$B$2:$B$11,providers!$Q$2:$Q$11),"")</f>
        <v>4.3</v>
      </c>
      <c r="AG1644" s="1">
        <f t="shared" si="25"/>
        <v>45627</v>
      </c>
    </row>
    <row r="1645" spans="1:33" x14ac:dyDescent="0.25">
      <c r="A1645" t="s">
        <v>1940</v>
      </c>
      <c r="B1645" t="s">
        <v>1936</v>
      </c>
      <c r="C1645">
        <v>9012345678</v>
      </c>
      <c r="D1645">
        <v>9012345678</v>
      </c>
      <c r="E1645" s="1">
        <v>45376</v>
      </c>
      <c r="F1645" s="1">
        <v>45376</v>
      </c>
      <c r="G1645" s="1">
        <v>45390</v>
      </c>
      <c r="H1645" t="s">
        <v>28</v>
      </c>
      <c r="I1645">
        <v>11</v>
      </c>
      <c r="J1645" t="s">
        <v>47</v>
      </c>
      <c r="K1645">
        <v>99213</v>
      </c>
      <c r="O1645">
        <v>1</v>
      </c>
      <c r="P1645">
        <v>181.83</v>
      </c>
      <c r="Q1645">
        <v>134.69</v>
      </c>
      <c r="R1645">
        <v>107.75</v>
      </c>
      <c r="S1645">
        <v>26.94</v>
      </c>
      <c r="T1645" t="s">
        <v>30</v>
      </c>
      <c r="X1645" t="s">
        <v>43</v>
      </c>
      <c r="Y1645" t="s">
        <v>44</v>
      </c>
      <c r="Z1645" t="s">
        <v>39</v>
      </c>
      <c r="AA1645" t="str">
        <f>IFERROR(_xlfn.XLOOKUP($J1645,avoidable_ed_reference!$A$2:$A$13,avoidable_ed_reference!$C$2:$C$13),"Not Classified")</f>
        <v>Not Classified</v>
      </c>
      <c r="AB1645" t="str">
        <f>IFERROR(_xlfn.XLOOKUP($B1645,enrollment!$A$2:$A$801,enrollment!$I$2:$I$801),"")</f>
        <v>KY</v>
      </c>
      <c r="AC1645">
        <f>IFERROR(_xlfn.XLOOKUP($B1645,enrollment!$A$2:$A$801,enrollment!$L$2:$L$801),"")</f>
        <v>77</v>
      </c>
      <c r="AD1645" t="str" cm="1">
        <f t="array" ref="AD1645">_xlfn.IFS(AC1645="","Unknown",AC1645&lt;18,"0-17",AC1645&lt;35,"18-34",AC1645&lt;50,"35-49",AC1645&lt;65,"50-64",TRUE,"65+")</f>
        <v>65+</v>
      </c>
      <c r="AE1645">
        <f>IFERROR(_xlfn.XLOOKUP($B1645,enrollment!$A$2:$A$801,enrollment!$O$2:$O$801),"")</f>
        <v>9012345678</v>
      </c>
      <c r="AF1645">
        <f>IFERROR(_xlfn.XLOOKUP($AE1645,providers!$B$2:$B$11,providers!$Q$2:$Q$11),"")</f>
        <v>4.3</v>
      </c>
      <c r="AG1645" s="1">
        <f t="shared" si="25"/>
        <v>45352</v>
      </c>
    </row>
    <row r="1646" spans="1:33" x14ac:dyDescent="0.25">
      <c r="A1646" t="s">
        <v>1941</v>
      </c>
      <c r="B1646" t="s">
        <v>1936</v>
      </c>
      <c r="C1646">
        <v>9012345678</v>
      </c>
      <c r="D1646">
        <v>9012345678</v>
      </c>
      <c r="E1646" s="1">
        <v>45537</v>
      </c>
      <c r="F1646" s="1">
        <v>45537</v>
      </c>
      <c r="G1646" s="1">
        <v>45555</v>
      </c>
      <c r="H1646" t="s">
        <v>28</v>
      </c>
      <c r="I1646">
        <v>11</v>
      </c>
      <c r="J1646" t="s">
        <v>38</v>
      </c>
      <c r="K1646">
        <v>99213</v>
      </c>
      <c r="O1646">
        <v>1</v>
      </c>
      <c r="P1646">
        <v>176.43</v>
      </c>
      <c r="Q1646">
        <v>130.69</v>
      </c>
      <c r="R1646">
        <v>104.55</v>
      </c>
      <c r="S1646">
        <v>26.14</v>
      </c>
      <c r="T1646" t="s">
        <v>30</v>
      </c>
      <c r="X1646" t="s">
        <v>43</v>
      </c>
      <c r="Y1646" t="s">
        <v>44</v>
      </c>
      <c r="Z1646" t="s">
        <v>39</v>
      </c>
      <c r="AA1646" t="str">
        <f>IFERROR(_xlfn.XLOOKUP($J1646,avoidable_ed_reference!$A$2:$A$13,avoidable_ed_reference!$C$2:$C$13),"Not Classified")</f>
        <v>Not Classified</v>
      </c>
      <c r="AB1646" t="str">
        <f>IFERROR(_xlfn.XLOOKUP($B1646,enrollment!$A$2:$A$801,enrollment!$I$2:$I$801),"")</f>
        <v>KY</v>
      </c>
      <c r="AC1646">
        <f>IFERROR(_xlfn.XLOOKUP($B1646,enrollment!$A$2:$A$801,enrollment!$L$2:$L$801),"")</f>
        <v>77</v>
      </c>
      <c r="AD1646" t="str" cm="1">
        <f t="array" ref="AD1646">_xlfn.IFS(AC1646="","Unknown",AC1646&lt;18,"0-17",AC1646&lt;35,"18-34",AC1646&lt;50,"35-49",AC1646&lt;65,"50-64",TRUE,"65+")</f>
        <v>65+</v>
      </c>
      <c r="AE1646">
        <f>IFERROR(_xlfn.XLOOKUP($B1646,enrollment!$A$2:$A$801,enrollment!$O$2:$O$801),"")</f>
        <v>9012345678</v>
      </c>
      <c r="AF1646">
        <f>IFERROR(_xlfn.XLOOKUP($AE1646,providers!$B$2:$B$11,providers!$Q$2:$Q$11),"")</f>
        <v>4.3</v>
      </c>
      <c r="AG1646" s="1">
        <f t="shared" si="25"/>
        <v>45536</v>
      </c>
    </row>
    <row r="1647" spans="1:33" x14ac:dyDescent="0.25">
      <c r="A1647" t="s">
        <v>1942</v>
      </c>
      <c r="B1647" t="s">
        <v>1936</v>
      </c>
      <c r="C1647">
        <v>9012345678</v>
      </c>
      <c r="D1647">
        <v>9012345678</v>
      </c>
      <c r="E1647" s="1">
        <v>45549</v>
      </c>
      <c r="F1647" s="1">
        <v>45549</v>
      </c>
      <c r="G1647" s="1">
        <v>45573</v>
      </c>
      <c r="H1647" t="s">
        <v>28</v>
      </c>
      <c r="I1647">
        <v>11</v>
      </c>
      <c r="J1647" t="s">
        <v>35</v>
      </c>
      <c r="K1647">
        <v>99213</v>
      </c>
      <c r="O1647">
        <v>1</v>
      </c>
      <c r="P1647">
        <v>179.01</v>
      </c>
      <c r="Q1647">
        <v>132.6</v>
      </c>
      <c r="R1647">
        <v>106.08</v>
      </c>
      <c r="S1647">
        <v>26.52</v>
      </c>
      <c r="T1647" t="s">
        <v>30</v>
      </c>
      <c r="X1647" t="s">
        <v>43</v>
      </c>
      <c r="Y1647" t="s">
        <v>44</v>
      </c>
      <c r="Z1647" t="s">
        <v>39</v>
      </c>
      <c r="AA1647" t="str">
        <f>IFERROR(_xlfn.XLOOKUP($J1647,avoidable_ed_reference!$A$2:$A$13,avoidable_ed_reference!$C$2:$C$13),"Not Classified")</f>
        <v>Avoidable</v>
      </c>
      <c r="AB1647" t="str">
        <f>IFERROR(_xlfn.XLOOKUP($B1647,enrollment!$A$2:$A$801,enrollment!$I$2:$I$801),"")</f>
        <v>KY</v>
      </c>
      <c r="AC1647">
        <f>IFERROR(_xlfn.XLOOKUP($B1647,enrollment!$A$2:$A$801,enrollment!$L$2:$L$801),"")</f>
        <v>77</v>
      </c>
      <c r="AD1647" t="str" cm="1">
        <f t="array" ref="AD1647">_xlfn.IFS(AC1647="","Unknown",AC1647&lt;18,"0-17",AC1647&lt;35,"18-34",AC1647&lt;50,"35-49",AC1647&lt;65,"50-64",TRUE,"65+")</f>
        <v>65+</v>
      </c>
      <c r="AE1647">
        <f>IFERROR(_xlfn.XLOOKUP($B1647,enrollment!$A$2:$A$801,enrollment!$O$2:$O$801),"")</f>
        <v>9012345678</v>
      </c>
      <c r="AF1647">
        <f>IFERROR(_xlfn.XLOOKUP($AE1647,providers!$B$2:$B$11,providers!$Q$2:$Q$11),"")</f>
        <v>4.3</v>
      </c>
      <c r="AG1647" s="1">
        <f t="shared" si="25"/>
        <v>45536</v>
      </c>
    </row>
    <row r="1648" spans="1:33" x14ac:dyDescent="0.25">
      <c r="A1648" t="s">
        <v>1943</v>
      </c>
      <c r="B1648" t="s">
        <v>1936</v>
      </c>
      <c r="C1648">
        <v>5678901234</v>
      </c>
      <c r="D1648">
        <v>5678901234</v>
      </c>
      <c r="E1648" s="1">
        <v>45451</v>
      </c>
      <c r="F1648" s="1">
        <v>45451</v>
      </c>
      <c r="G1648" s="1">
        <v>45474</v>
      </c>
      <c r="H1648" t="s">
        <v>28</v>
      </c>
      <c r="I1648">
        <v>20</v>
      </c>
      <c r="J1648" t="s">
        <v>35</v>
      </c>
      <c r="K1648">
        <v>99213</v>
      </c>
      <c r="O1648">
        <v>1</v>
      </c>
      <c r="P1648">
        <v>166.58</v>
      </c>
      <c r="Q1648">
        <v>128.13999999999999</v>
      </c>
      <c r="R1648">
        <v>102.51</v>
      </c>
      <c r="S1648">
        <v>25.63</v>
      </c>
      <c r="T1648" t="s">
        <v>30</v>
      </c>
      <c r="X1648" t="s">
        <v>43</v>
      </c>
      <c r="Y1648" t="s">
        <v>44</v>
      </c>
      <c r="Z1648" t="s">
        <v>36</v>
      </c>
      <c r="AA1648" t="str">
        <f>IFERROR(_xlfn.XLOOKUP($J1648,avoidable_ed_reference!$A$2:$A$13,avoidable_ed_reference!$C$2:$C$13),"Not Classified")</f>
        <v>Avoidable</v>
      </c>
      <c r="AB1648" t="str">
        <f>IFERROR(_xlfn.XLOOKUP($B1648,enrollment!$A$2:$A$801,enrollment!$I$2:$I$801),"")</f>
        <v>KY</v>
      </c>
      <c r="AC1648">
        <f>IFERROR(_xlfn.XLOOKUP($B1648,enrollment!$A$2:$A$801,enrollment!$L$2:$L$801),"")</f>
        <v>77</v>
      </c>
      <c r="AD1648" t="str" cm="1">
        <f t="array" ref="AD1648">_xlfn.IFS(AC1648="","Unknown",AC1648&lt;18,"0-17",AC1648&lt;35,"18-34",AC1648&lt;50,"35-49",AC1648&lt;65,"50-64",TRUE,"65+")</f>
        <v>65+</v>
      </c>
      <c r="AE1648">
        <f>IFERROR(_xlfn.XLOOKUP($B1648,enrollment!$A$2:$A$801,enrollment!$O$2:$O$801),"")</f>
        <v>9012345678</v>
      </c>
      <c r="AF1648">
        <f>IFERROR(_xlfn.XLOOKUP($AE1648,providers!$B$2:$B$11,providers!$Q$2:$Q$11),"")</f>
        <v>4.3</v>
      </c>
      <c r="AG1648" s="1">
        <f t="shared" si="25"/>
        <v>45444</v>
      </c>
    </row>
    <row r="1649" spans="1:33" x14ac:dyDescent="0.25">
      <c r="A1649" t="s">
        <v>1944</v>
      </c>
      <c r="B1649" t="s">
        <v>1945</v>
      </c>
      <c r="C1649">
        <v>2233445566</v>
      </c>
      <c r="D1649">
        <v>2233445566</v>
      </c>
      <c r="E1649" s="1">
        <v>45620</v>
      </c>
      <c r="F1649" s="1">
        <v>45620</v>
      </c>
      <c r="G1649" s="1">
        <v>45641</v>
      </c>
      <c r="H1649" t="s">
        <v>28</v>
      </c>
      <c r="I1649">
        <v>11</v>
      </c>
      <c r="J1649" t="s">
        <v>47</v>
      </c>
      <c r="K1649">
        <v>99213</v>
      </c>
      <c r="O1649">
        <v>1</v>
      </c>
      <c r="P1649">
        <v>192.1</v>
      </c>
      <c r="Q1649">
        <v>142.30000000000001</v>
      </c>
      <c r="R1649">
        <v>113.84</v>
      </c>
      <c r="S1649">
        <v>28.46</v>
      </c>
      <c r="T1649" t="s">
        <v>30</v>
      </c>
      <c r="X1649" t="s">
        <v>146</v>
      </c>
      <c r="Y1649" t="s">
        <v>147</v>
      </c>
      <c r="Z1649" t="s">
        <v>39</v>
      </c>
      <c r="AA1649" t="str">
        <f>IFERROR(_xlfn.XLOOKUP($J1649,avoidable_ed_reference!$A$2:$A$13,avoidable_ed_reference!$C$2:$C$13),"Not Classified")</f>
        <v>Not Classified</v>
      </c>
      <c r="AB1649" t="str">
        <f>IFERROR(_xlfn.XLOOKUP($B1649,enrollment!$A$2:$A$801,enrollment!$I$2:$I$801),"")</f>
        <v>TN</v>
      </c>
      <c r="AC1649">
        <f>IFERROR(_xlfn.XLOOKUP($B1649,enrollment!$A$2:$A$801,enrollment!$L$2:$L$801),"")</f>
        <v>82</v>
      </c>
      <c r="AD1649" t="str" cm="1">
        <f t="array" ref="AD1649">_xlfn.IFS(AC1649="","Unknown",AC1649&lt;18,"0-17",AC1649&lt;35,"18-34",AC1649&lt;50,"35-49",AC1649&lt;65,"50-64",TRUE,"65+")</f>
        <v>65+</v>
      </c>
      <c r="AE1649">
        <f>IFERROR(_xlfn.XLOOKUP($B1649,enrollment!$A$2:$A$801,enrollment!$O$2:$O$801),"")</f>
        <v>2233445566</v>
      </c>
      <c r="AF1649">
        <f>IFERROR(_xlfn.XLOOKUP($AE1649,providers!$B$2:$B$11,providers!$Q$2:$Q$11),"")</f>
        <v>3.5</v>
      </c>
      <c r="AG1649" s="1">
        <f t="shared" si="25"/>
        <v>45597</v>
      </c>
    </row>
    <row r="1650" spans="1:33" x14ac:dyDescent="0.25">
      <c r="A1650" t="s">
        <v>1946</v>
      </c>
      <c r="B1650" t="s">
        <v>1945</v>
      </c>
      <c r="C1650">
        <v>7890123456</v>
      </c>
      <c r="D1650">
        <v>7890123456</v>
      </c>
      <c r="E1650" s="1">
        <v>45555</v>
      </c>
      <c r="F1650" s="1">
        <v>45555</v>
      </c>
      <c r="G1650" s="1">
        <v>45572</v>
      </c>
      <c r="H1650" t="s">
        <v>28</v>
      </c>
      <c r="I1650">
        <v>23</v>
      </c>
      <c r="J1650" t="s">
        <v>129</v>
      </c>
      <c r="K1650">
        <v>99284</v>
      </c>
      <c r="O1650">
        <v>1</v>
      </c>
      <c r="P1650">
        <v>1775.83</v>
      </c>
      <c r="Q1650">
        <v>986.57</v>
      </c>
      <c r="R1650">
        <v>789.26</v>
      </c>
      <c r="S1650">
        <v>197.31</v>
      </c>
      <c r="T1650" t="s">
        <v>30</v>
      </c>
      <c r="X1650" t="s">
        <v>146</v>
      </c>
      <c r="Y1650" t="s">
        <v>147</v>
      </c>
      <c r="Z1650" t="s">
        <v>45</v>
      </c>
      <c r="AA1650" t="str">
        <f>IFERROR(_xlfn.XLOOKUP($J1650,avoidable_ed_reference!$A$2:$A$13,avoidable_ed_reference!$C$2:$C$13),"Not Classified")</f>
        <v>Potentially Avoidable</v>
      </c>
      <c r="AB1650" t="str">
        <f>IFERROR(_xlfn.XLOOKUP($B1650,enrollment!$A$2:$A$801,enrollment!$I$2:$I$801),"")</f>
        <v>TN</v>
      </c>
      <c r="AC1650">
        <f>IFERROR(_xlfn.XLOOKUP($B1650,enrollment!$A$2:$A$801,enrollment!$L$2:$L$801),"")</f>
        <v>82</v>
      </c>
      <c r="AD1650" t="str" cm="1">
        <f t="array" ref="AD1650">_xlfn.IFS(AC1650="","Unknown",AC1650&lt;18,"0-17",AC1650&lt;35,"18-34",AC1650&lt;50,"35-49",AC1650&lt;65,"50-64",TRUE,"65+")</f>
        <v>65+</v>
      </c>
      <c r="AE1650">
        <f>IFERROR(_xlfn.XLOOKUP($B1650,enrollment!$A$2:$A$801,enrollment!$O$2:$O$801),"")</f>
        <v>2233445566</v>
      </c>
      <c r="AF1650">
        <f>IFERROR(_xlfn.XLOOKUP($AE1650,providers!$B$2:$B$11,providers!$Q$2:$Q$11),"")</f>
        <v>3.5</v>
      </c>
      <c r="AG1650" s="1">
        <f t="shared" si="25"/>
        <v>45536</v>
      </c>
    </row>
    <row r="1651" spans="1:33" x14ac:dyDescent="0.25">
      <c r="A1651" t="s">
        <v>1947</v>
      </c>
      <c r="B1651" t="s">
        <v>1945</v>
      </c>
      <c r="C1651">
        <v>5678901234</v>
      </c>
      <c r="D1651">
        <v>5678901234</v>
      </c>
      <c r="E1651" s="1">
        <v>45367</v>
      </c>
      <c r="F1651" s="1">
        <v>45367</v>
      </c>
      <c r="G1651" s="1">
        <v>45387</v>
      </c>
      <c r="H1651" t="s">
        <v>28</v>
      </c>
      <c r="I1651">
        <v>20</v>
      </c>
      <c r="J1651" t="s">
        <v>35</v>
      </c>
      <c r="K1651">
        <v>99213</v>
      </c>
      <c r="O1651">
        <v>1</v>
      </c>
      <c r="P1651">
        <v>176.81</v>
      </c>
      <c r="Q1651">
        <v>136.01</v>
      </c>
      <c r="R1651">
        <v>108.81</v>
      </c>
      <c r="S1651">
        <v>27.2</v>
      </c>
      <c r="T1651" t="s">
        <v>30</v>
      </c>
      <c r="X1651" t="s">
        <v>146</v>
      </c>
      <c r="Y1651" t="s">
        <v>147</v>
      </c>
      <c r="Z1651" t="s">
        <v>36</v>
      </c>
      <c r="AA1651" t="str">
        <f>IFERROR(_xlfn.XLOOKUP($J1651,avoidable_ed_reference!$A$2:$A$13,avoidable_ed_reference!$C$2:$C$13),"Not Classified")</f>
        <v>Avoidable</v>
      </c>
      <c r="AB1651" t="str">
        <f>IFERROR(_xlfn.XLOOKUP($B1651,enrollment!$A$2:$A$801,enrollment!$I$2:$I$801),"")</f>
        <v>TN</v>
      </c>
      <c r="AC1651">
        <f>IFERROR(_xlfn.XLOOKUP($B1651,enrollment!$A$2:$A$801,enrollment!$L$2:$L$801),"")</f>
        <v>82</v>
      </c>
      <c r="AD1651" t="str" cm="1">
        <f t="array" ref="AD1651">_xlfn.IFS(AC1651="","Unknown",AC1651&lt;18,"0-17",AC1651&lt;35,"18-34",AC1651&lt;50,"35-49",AC1651&lt;65,"50-64",TRUE,"65+")</f>
        <v>65+</v>
      </c>
      <c r="AE1651">
        <f>IFERROR(_xlfn.XLOOKUP($B1651,enrollment!$A$2:$A$801,enrollment!$O$2:$O$801),"")</f>
        <v>2233445566</v>
      </c>
      <c r="AF1651">
        <f>IFERROR(_xlfn.XLOOKUP($AE1651,providers!$B$2:$B$11,providers!$Q$2:$Q$11),"")</f>
        <v>3.5</v>
      </c>
      <c r="AG1651" s="1">
        <f t="shared" si="25"/>
        <v>45352</v>
      </c>
    </row>
    <row r="1652" spans="1:33" x14ac:dyDescent="0.25">
      <c r="A1652" t="s">
        <v>1948</v>
      </c>
      <c r="B1652" t="s">
        <v>1945</v>
      </c>
      <c r="C1652">
        <v>7890123456</v>
      </c>
      <c r="D1652">
        <v>7890123456</v>
      </c>
      <c r="E1652" s="1">
        <v>45540</v>
      </c>
      <c r="F1652" s="1">
        <v>45540</v>
      </c>
      <c r="G1652" s="1">
        <v>45571</v>
      </c>
      <c r="H1652" t="s">
        <v>28</v>
      </c>
      <c r="I1652">
        <v>23</v>
      </c>
      <c r="J1652" t="s">
        <v>184</v>
      </c>
      <c r="K1652">
        <v>99284</v>
      </c>
      <c r="O1652">
        <v>1</v>
      </c>
      <c r="P1652">
        <v>2325.62</v>
      </c>
      <c r="Q1652">
        <v>1292.01</v>
      </c>
      <c r="R1652">
        <v>1033.6099999999999</v>
      </c>
      <c r="S1652">
        <v>258.39999999999998</v>
      </c>
      <c r="T1652" t="s">
        <v>30</v>
      </c>
      <c r="X1652" t="s">
        <v>146</v>
      </c>
      <c r="Y1652" t="s">
        <v>147</v>
      </c>
      <c r="Z1652" t="s">
        <v>45</v>
      </c>
      <c r="AA1652" t="str">
        <f>IFERROR(_xlfn.XLOOKUP($J1652,avoidable_ed_reference!$A$2:$A$13,avoidable_ed_reference!$C$2:$C$13),"Not Classified")</f>
        <v>Non-Avoidable</v>
      </c>
      <c r="AB1652" t="str">
        <f>IFERROR(_xlfn.XLOOKUP($B1652,enrollment!$A$2:$A$801,enrollment!$I$2:$I$801),"")</f>
        <v>TN</v>
      </c>
      <c r="AC1652">
        <f>IFERROR(_xlfn.XLOOKUP($B1652,enrollment!$A$2:$A$801,enrollment!$L$2:$L$801),"")</f>
        <v>82</v>
      </c>
      <c r="AD1652" t="str" cm="1">
        <f t="array" ref="AD1652">_xlfn.IFS(AC1652="","Unknown",AC1652&lt;18,"0-17",AC1652&lt;35,"18-34",AC1652&lt;50,"35-49",AC1652&lt;65,"50-64",TRUE,"65+")</f>
        <v>65+</v>
      </c>
      <c r="AE1652">
        <f>IFERROR(_xlfn.XLOOKUP($B1652,enrollment!$A$2:$A$801,enrollment!$O$2:$O$801),"")</f>
        <v>2233445566</v>
      </c>
      <c r="AF1652">
        <f>IFERROR(_xlfn.XLOOKUP($AE1652,providers!$B$2:$B$11,providers!$Q$2:$Q$11),"")</f>
        <v>3.5</v>
      </c>
      <c r="AG1652" s="1">
        <f t="shared" si="25"/>
        <v>45536</v>
      </c>
    </row>
    <row r="1653" spans="1:33" x14ac:dyDescent="0.25">
      <c r="A1653" t="s">
        <v>1949</v>
      </c>
      <c r="B1653" t="s">
        <v>1950</v>
      </c>
      <c r="C1653">
        <v>2345678901</v>
      </c>
      <c r="D1653">
        <v>2345678901</v>
      </c>
      <c r="E1653" s="1">
        <v>45407</v>
      </c>
      <c r="F1653" s="1">
        <v>45407</v>
      </c>
      <c r="G1653" s="1">
        <v>45442</v>
      </c>
      <c r="H1653" t="s">
        <v>28</v>
      </c>
      <c r="I1653">
        <v>23</v>
      </c>
      <c r="J1653" t="s">
        <v>80</v>
      </c>
      <c r="K1653">
        <v>99284</v>
      </c>
      <c r="O1653">
        <v>1</v>
      </c>
      <c r="P1653">
        <v>2510.21</v>
      </c>
      <c r="Q1653">
        <v>1394.56</v>
      </c>
      <c r="R1653">
        <v>1115.6500000000001</v>
      </c>
      <c r="S1653">
        <v>278.91000000000003</v>
      </c>
      <c r="T1653" t="s">
        <v>30</v>
      </c>
      <c r="X1653" t="s">
        <v>146</v>
      </c>
      <c r="Y1653" t="s">
        <v>147</v>
      </c>
      <c r="Z1653" t="s">
        <v>45</v>
      </c>
      <c r="AA1653" t="str">
        <f>IFERROR(_xlfn.XLOOKUP($J1653,avoidable_ed_reference!$A$2:$A$13,avoidable_ed_reference!$C$2:$C$13),"Not Classified")</f>
        <v>Non-Avoidable</v>
      </c>
      <c r="AB1653" t="str">
        <f>IFERROR(_xlfn.XLOOKUP($B1653,enrollment!$A$2:$A$801,enrollment!$I$2:$I$801),"")</f>
        <v>KY</v>
      </c>
      <c r="AC1653">
        <f>IFERROR(_xlfn.XLOOKUP($B1653,enrollment!$A$2:$A$801,enrollment!$L$2:$L$801),"")</f>
        <v>70</v>
      </c>
      <c r="AD1653" t="str" cm="1">
        <f t="array" ref="AD1653">_xlfn.IFS(AC1653="","Unknown",AC1653&lt;18,"0-17",AC1653&lt;35,"18-34",AC1653&lt;50,"35-49",AC1653&lt;65,"50-64",TRUE,"65+")</f>
        <v>65+</v>
      </c>
      <c r="AE1653">
        <f>IFERROR(_xlfn.XLOOKUP($B1653,enrollment!$A$2:$A$801,enrollment!$O$2:$O$801),"")</f>
        <v>3456789012</v>
      </c>
      <c r="AF1653">
        <f>IFERROR(_xlfn.XLOOKUP($AE1653,providers!$B$2:$B$11,providers!$Q$2:$Q$11),"")</f>
        <v>4</v>
      </c>
      <c r="AG1653" s="1">
        <f t="shared" si="25"/>
        <v>45383</v>
      </c>
    </row>
    <row r="1654" spans="1:33" x14ac:dyDescent="0.25">
      <c r="A1654" t="s">
        <v>1951</v>
      </c>
      <c r="B1654" t="s">
        <v>1950</v>
      </c>
      <c r="C1654">
        <v>9012345678</v>
      </c>
      <c r="D1654">
        <v>9012345678</v>
      </c>
      <c r="E1654" s="1">
        <v>45403</v>
      </c>
      <c r="F1654" s="1">
        <v>45403</v>
      </c>
      <c r="G1654" s="1">
        <v>45424</v>
      </c>
      <c r="H1654" t="s">
        <v>67</v>
      </c>
      <c r="I1654">
        <v>21</v>
      </c>
      <c r="J1654" t="s">
        <v>80</v>
      </c>
      <c r="K1654">
        <v>99223</v>
      </c>
      <c r="O1654">
        <v>1</v>
      </c>
      <c r="P1654">
        <v>21567.599999999999</v>
      </c>
      <c r="Q1654">
        <v>13914.58</v>
      </c>
      <c r="R1654">
        <v>11131.66</v>
      </c>
      <c r="S1654">
        <v>2782.92</v>
      </c>
      <c r="T1654" t="s">
        <v>30</v>
      </c>
      <c r="V1654">
        <v>1</v>
      </c>
      <c r="W1654" s="2" t="s">
        <v>68</v>
      </c>
      <c r="X1654" t="s">
        <v>146</v>
      </c>
      <c r="Y1654" t="s">
        <v>147</v>
      </c>
      <c r="Z1654" t="s">
        <v>69</v>
      </c>
      <c r="AA1654" t="str">
        <f>IFERROR(_xlfn.XLOOKUP($J1654,avoidable_ed_reference!$A$2:$A$13,avoidable_ed_reference!$C$2:$C$13),"Not Classified")</f>
        <v>Non-Avoidable</v>
      </c>
      <c r="AB1654" t="str">
        <f>IFERROR(_xlfn.XLOOKUP($B1654,enrollment!$A$2:$A$801,enrollment!$I$2:$I$801),"")</f>
        <v>KY</v>
      </c>
      <c r="AC1654">
        <f>IFERROR(_xlfn.XLOOKUP($B1654,enrollment!$A$2:$A$801,enrollment!$L$2:$L$801),"")</f>
        <v>70</v>
      </c>
      <c r="AD1654" t="str" cm="1">
        <f t="array" ref="AD1654">_xlfn.IFS(AC1654="","Unknown",AC1654&lt;18,"0-17",AC1654&lt;35,"18-34",AC1654&lt;50,"35-49",AC1654&lt;65,"50-64",TRUE,"65+")</f>
        <v>65+</v>
      </c>
      <c r="AE1654">
        <f>IFERROR(_xlfn.XLOOKUP($B1654,enrollment!$A$2:$A$801,enrollment!$O$2:$O$801),"")</f>
        <v>3456789012</v>
      </c>
      <c r="AF1654">
        <f>IFERROR(_xlfn.XLOOKUP($AE1654,providers!$B$2:$B$11,providers!$Q$2:$Q$11),"")</f>
        <v>4</v>
      </c>
      <c r="AG1654" s="1">
        <f t="shared" si="25"/>
        <v>45383</v>
      </c>
    </row>
    <row r="1655" spans="1:33" x14ac:dyDescent="0.25">
      <c r="A1655" t="s">
        <v>1952</v>
      </c>
      <c r="B1655" t="s">
        <v>1950</v>
      </c>
      <c r="C1655">
        <v>3456789012</v>
      </c>
      <c r="D1655">
        <v>3456789012</v>
      </c>
      <c r="E1655" s="1">
        <v>45591</v>
      </c>
      <c r="F1655" s="1">
        <v>45591</v>
      </c>
      <c r="G1655" s="1">
        <v>45625</v>
      </c>
      <c r="H1655" t="s">
        <v>28</v>
      </c>
      <c r="I1655">
        <v>11</v>
      </c>
      <c r="J1655" t="s">
        <v>35</v>
      </c>
      <c r="K1655">
        <v>99213</v>
      </c>
      <c r="O1655">
        <v>1</v>
      </c>
      <c r="P1655">
        <v>215.11</v>
      </c>
      <c r="Q1655">
        <v>159.34</v>
      </c>
      <c r="R1655">
        <v>127.47</v>
      </c>
      <c r="S1655">
        <v>31.87</v>
      </c>
      <c r="T1655" t="s">
        <v>30</v>
      </c>
      <c r="X1655" t="s">
        <v>146</v>
      </c>
      <c r="Y1655" t="s">
        <v>147</v>
      </c>
      <c r="Z1655" t="s">
        <v>39</v>
      </c>
      <c r="AA1655" t="str">
        <f>IFERROR(_xlfn.XLOOKUP($J1655,avoidable_ed_reference!$A$2:$A$13,avoidable_ed_reference!$C$2:$C$13),"Not Classified")</f>
        <v>Avoidable</v>
      </c>
      <c r="AB1655" t="str">
        <f>IFERROR(_xlfn.XLOOKUP($B1655,enrollment!$A$2:$A$801,enrollment!$I$2:$I$801),"")</f>
        <v>KY</v>
      </c>
      <c r="AC1655">
        <f>IFERROR(_xlfn.XLOOKUP($B1655,enrollment!$A$2:$A$801,enrollment!$L$2:$L$801),"")</f>
        <v>70</v>
      </c>
      <c r="AD1655" t="str" cm="1">
        <f t="array" ref="AD1655">_xlfn.IFS(AC1655="","Unknown",AC1655&lt;18,"0-17",AC1655&lt;35,"18-34",AC1655&lt;50,"35-49",AC1655&lt;65,"50-64",TRUE,"65+")</f>
        <v>65+</v>
      </c>
      <c r="AE1655">
        <f>IFERROR(_xlfn.XLOOKUP($B1655,enrollment!$A$2:$A$801,enrollment!$O$2:$O$801),"")</f>
        <v>3456789012</v>
      </c>
      <c r="AF1655">
        <f>IFERROR(_xlfn.XLOOKUP($AE1655,providers!$B$2:$B$11,providers!$Q$2:$Q$11),"")</f>
        <v>4</v>
      </c>
      <c r="AG1655" s="1">
        <f t="shared" si="25"/>
        <v>45566</v>
      </c>
    </row>
    <row r="1656" spans="1:33" x14ac:dyDescent="0.25">
      <c r="A1656" t="s">
        <v>1953</v>
      </c>
      <c r="B1656" t="s">
        <v>1950</v>
      </c>
      <c r="C1656">
        <v>3456789012</v>
      </c>
      <c r="D1656">
        <v>3456789012</v>
      </c>
      <c r="E1656" s="1">
        <v>45292</v>
      </c>
      <c r="F1656" s="1">
        <v>45292</v>
      </c>
      <c r="G1656" s="1">
        <v>45318</v>
      </c>
      <c r="H1656" t="s">
        <v>28</v>
      </c>
      <c r="I1656">
        <v>11</v>
      </c>
      <c r="J1656" t="s">
        <v>35</v>
      </c>
      <c r="K1656">
        <v>99213</v>
      </c>
      <c r="O1656">
        <v>1</v>
      </c>
      <c r="P1656">
        <v>240.98</v>
      </c>
      <c r="Q1656">
        <v>178.5</v>
      </c>
      <c r="R1656">
        <v>142.80000000000001</v>
      </c>
      <c r="S1656">
        <v>35.700000000000003</v>
      </c>
      <c r="T1656" t="s">
        <v>30</v>
      </c>
      <c r="X1656" t="s">
        <v>146</v>
      </c>
      <c r="Y1656" t="s">
        <v>147</v>
      </c>
      <c r="Z1656" t="s">
        <v>39</v>
      </c>
      <c r="AA1656" t="str">
        <f>IFERROR(_xlfn.XLOOKUP($J1656,avoidable_ed_reference!$A$2:$A$13,avoidable_ed_reference!$C$2:$C$13),"Not Classified")</f>
        <v>Avoidable</v>
      </c>
      <c r="AB1656" t="str">
        <f>IFERROR(_xlfn.XLOOKUP($B1656,enrollment!$A$2:$A$801,enrollment!$I$2:$I$801),"")</f>
        <v>KY</v>
      </c>
      <c r="AC1656">
        <f>IFERROR(_xlfn.XLOOKUP($B1656,enrollment!$A$2:$A$801,enrollment!$L$2:$L$801),"")</f>
        <v>70</v>
      </c>
      <c r="AD1656" t="str" cm="1">
        <f t="array" ref="AD1656">_xlfn.IFS(AC1656="","Unknown",AC1656&lt;18,"0-17",AC1656&lt;35,"18-34",AC1656&lt;50,"35-49",AC1656&lt;65,"50-64",TRUE,"65+")</f>
        <v>65+</v>
      </c>
      <c r="AE1656">
        <f>IFERROR(_xlfn.XLOOKUP($B1656,enrollment!$A$2:$A$801,enrollment!$O$2:$O$801),"")</f>
        <v>3456789012</v>
      </c>
      <c r="AF1656">
        <f>IFERROR(_xlfn.XLOOKUP($AE1656,providers!$B$2:$B$11,providers!$Q$2:$Q$11),"")</f>
        <v>4</v>
      </c>
      <c r="AG1656" s="1">
        <f t="shared" si="25"/>
        <v>45292</v>
      </c>
    </row>
    <row r="1657" spans="1:33" x14ac:dyDescent="0.25">
      <c r="A1657" t="s">
        <v>1954</v>
      </c>
      <c r="B1657" t="s">
        <v>1950</v>
      </c>
      <c r="C1657">
        <v>3456789012</v>
      </c>
      <c r="D1657">
        <v>3456789012</v>
      </c>
      <c r="E1657" s="1">
        <v>45365</v>
      </c>
      <c r="F1657" s="1">
        <v>45365</v>
      </c>
      <c r="G1657" s="1">
        <v>45394</v>
      </c>
      <c r="H1657" t="s">
        <v>28</v>
      </c>
      <c r="I1657">
        <v>23</v>
      </c>
      <c r="J1657" t="s">
        <v>77</v>
      </c>
      <c r="K1657">
        <v>99284</v>
      </c>
      <c r="O1657">
        <v>1</v>
      </c>
      <c r="P1657">
        <v>2278.31</v>
      </c>
      <c r="Q1657">
        <v>1265.73</v>
      </c>
      <c r="R1657">
        <v>1012.58</v>
      </c>
      <c r="S1657">
        <v>253.15</v>
      </c>
      <c r="T1657" t="s">
        <v>30</v>
      </c>
      <c r="X1657" t="s">
        <v>146</v>
      </c>
      <c r="Y1657" t="s">
        <v>147</v>
      </c>
      <c r="Z1657" t="s">
        <v>45</v>
      </c>
      <c r="AA1657" t="str">
        <f>IFERROR(_xlfn.XLOOKUP($J1657,avoidable_ed_reference!$A$2:$A$13,avoidable_ed_reference!$C$2:$C$13),"Not Classified")</f>
        <v>Avoidable</v>
      </c>
      <c r="AB1657" t="str">
        <f>IFERROR(_xlfn.XLOOKUP($B1657,enrollment!$A$2:$A$801,enrollment!$I$2:$I$801),"")</f>
        <v>KY</v>
      </c>
      <c r="AC1657">
        <f>IFERROR(_xlfn.XLOOKUP($B1657,enrollment!$A$2:$A$801,enrollment!$L$2:$L$801),"")</f>
        <v>70</v>
      </c>
      <c r="AD1657" t="str" cm="1">
        <f t="array" ref="AD1657">_xlfn.IFS(AC1657="","Unknown",AC1657&lt;18,"0-17",AC1657&lt;35,"18-34",AC1657&lt;50,"35-49",AC1657&lt;65,"50-64",TRUE,"65+")</f>
        <v>65+</v>
      </c>
      <c r="AE1657">
        <f>IFERROR(_xlfn.XLOOKUP($B1657,enrollment!$A$2:$A$801,enrollment!$O$2:$O$801),"")</f>
        <v>3456789012</v>
      </c>
      <c r="AF1657">
        <f>IFERROR(_xlfn.XLOOKUP($AE1657,providers!$B$2:$B$11,providers!$Q$2:$Q$11),"")</f>
        <v>4</v>
      </c>
      <c r="AG1657" s="1">
        <f t="shared" si="25"/>
        <v>45352</v>
      </c>
    </row>
    <row r="1658" spans="1:33" x14ac:dyDescent="0.25">
      <c r="A1658" t="s">
        <v>1955</v>
      </c>
      <c r="B1658" t="s">
        <v>1950</v>
      </c>
      <c r="C1658">
        <v>3456789012</v>
      </c>
      <c r="D1658">
        <v>3456789012</v>
      </c>
      <c r="E1658" s="1">
        <v>45477</v>
      </c>
      <c r="F1658" s="1">
        <v>45477</v>
      </c>
      <c r="G1658" s="1">
        <v>45493</v>
      </c>
      <c r="H1658" t="s">
        <v>28</v>
      </c>
      <c r="I1658">
        <v>11</v>
      </c>
      <c r="J1658" t="s">
        <v>47</v>
      </c>
      <c r="K1658">
        <v>99213</v>
      </c>
      <c r="O1658">
        <v>1</v>
      </c>
      <c r="P1658">
        <v>178.09</v>
      </c>
      <c r="Q1658">
        <v>131.91999999999999</v>
      </c>
      <c r="R1658">
        <v>105.54</v>
      </c>
      <c r="S1658">
        <v>26.38</v>
      </c>
      <c r="T1658" t="s">
        <v>30</v>
      </c>
      <c r="X1658" t="s">
        <v>146</v>
      </c>
      <c r="Y1658" t="s">
        <v>147</v>
      </c>
      <c r="Z1658" t="s">
        <v>39</v>
      </c>
      <c r="AA1658" t="str">
        <f>IFERROR(_xlfn.XLOOKUP($J1658,avoidable_ed_reference!$A$2:$A$13,avoidable_ed_reference!$C$2:$C$13),"Not Classified")</f>
        <v>Not Classified</v>
      </c>
      <c r="AB1658" t="str">
        <f>IFERROR(_xlfn.XLOOKUP($B1658,enrollment!$A$2:$A$801,enrollment!$I$2:$I$801),"")</f>
        <v>KY</v>
      </c>
      <c r="AC1658">
        <f>IFERROR(_xlfn.XLOOKUP($B1658,enrollment!$A$2:$A$801,enrollment!$L$2:$L$801),"")</f>
        <v>70</v>
      </c>
      <c r="AD1658" t="str" cm="1">
        <f t="array" ref="AD1658">_xlfn.IFS(AC1658="","Unknown",AC1658&lt;18,"0-17",AC1658&lt;35,"18-34",AC1658&lt;50,"35-49",AC1658&lt;65,"50-64",TRUE,"65+")</f>
        <v>65+</v>
      </c>
      <c r="AE1658">
        <f>IFERROR(_xlfn.XLOOKUP($B1658,enrollment!$A$2:$A$801,enrollment!$O$2:$O$801),"")</f>
        <v>3456789012</v>
      </c>
      <c r="AF1658">
        <f>IFERROR(_xlfn.XLOOKUP($AE1658,providers!$B$2:$B$11,providers!$Q$2:$Q$11),"")</f>
        <v>4</v>
      </c>
      <c r="AG1658" s="1">
        <f t="shared" si="25"/>
        <v>45474</v>
      </c>
    </row>
    <row r="1659" spans="1:33" x14ac:dyDescent="0.25">
      <c r="A1659" t="s">
        <v>1956</v>
      </c>
      <c r="B1659" t="s">
        <v>1950</v>
      </c>
      <c r="C1659">
        <v>3456789012</v>
      </c>
      <c r="D1659">
        <v>3456789012</v>
      </c>
      <c r="E1659" s="1">
        <v>45537</v>
      </c>
      <c r="F1659" s="1">
        <v>45537</v>
      </c>
      <c r="G1659" s="1">
        <v>45566</v>
      </c>
      <c r="H1659" t="s">
        <v>28</v>
      </c>
      <c r="I1659">
        <v>11</v>
      </c>
      <c r="J1659" t="s">
        <v>35</v>
      </c>
      <c r="K1659">
        <v>99213</v>
      </c>
      <c r="O1659">
        <v>1</v>
      </c>
      <c r="P1659">
        <v>241.37</v>
      </c>
      <c r="Q1659">
        <v>178.79</v>
      </c>
      <c r="R1659">
        <v>143.03</v>
      </c>
      <c r="S1659">
        <v>35.76</v>
      </c>
      <c r="T1659" t="s">
        <v>30</v>
      </c>
      <c r="X1659" t="s">
        <v>146</v>
      </c>
      <c r="Y1659" t="s">
        <v>147</v>
      </c>
      <c r="Z1659" t="s">
        <v>39</v>
      </c>
      <c r="AA1659" t="str">
        <f>IFERROR(_xlfn.XLOOKUP($J1659,avoidable_ed_reference!$A$2:$A$13,avoidable_ed_reference!$C$2:$C$13),"Not Classified")</f>
        <v>Avoidable</v>
      </c>
      <c r="AB1659" t="str">
        <f>IFERROR(_xlfn.XLOOKUP($B1659,enrollment!$A$2:$A$801,enrollment!$I$2:$I$801),"")</f>
        <v>KY</v>
      </c>
      <c r="AC1659">
        <f>IFERROR(_xlfn.XLOOKUP($B1659,enrollment!$A$2:$A$801,enrollment!$L$2:$L$801),"")</f>
        <v>70</v>
      </c>
      <c r="AD1659" t="str" cm="1">
        <f t="array" ref="AD1659">_xlfn.IFS(AC1659="","Unknown",AC1659&lt;18,"0-17",AC1659&lt;35,"18-34",AC1659&lt;50,"35-49",AC1659&lt;65,"50-64",TRUE,"65+")</f>
        <v>65+</v>
      </c>
      <c r="AE1659">
        <f>IFERROR(_xlfn.XLOOKUP($B1659,enrollment!$A$2:$A$801,enrollment!$O$2:$O$801),"")</f>
        <v>3456789012</v>
      </c>
      <c r="AF1659">
        <f>IFERROR(_xlfn.XLOOKUP($AE1659,providers!$B$2:$B$11,providers!$Q$2:$Q$11),"")</f>
        <v>4</v>
      </c>
      <c r="AG1659" s="1">
        <f t="shared" si="25"/>
        <v>45536</v>
      </c>
    </row>
    <row r="1660" spans="1:33" x14ac:dyDescent="0.25">
      <c r="A1660" t="s">
        <v>1957</v>
      </c>
      <c r="B1660" t="s">
        <v>1950</v>
      </c>
      <c r="C1660">
        <v>3456789012</v>
      </c>
      <c r="D1660">
        <v>3456789012</v>
      </c>
      <c r="E1660" s="1">
        <v>45365</v>
      </c>
      <c r="F1660" s="1">
        <v>45365</v>
      </c>
      <c r="G1660" s="1">
        <v>45395</v>
      </c>
      <c r="H1660" t="s">
        <v>28</v>
      </c>
      <c r="I1660">
        <v>11</v>
      </c>
      <c r="J1660" t="s">
        <v>38</v>
      </c>
      <c r="K1660">
        <v>99213</v>
      </c>
      <c r="O1660">
        <v>1</v>
      </c>
      <c r="P1660">
        <v>184.9</v>
      </c>
      <c r="Q1660">
        <v>136.96</v>
      </c>
      <c r="R1660">
        <v>109.57</v>
      </c>
      <c r="S1660">
        <v>27.39</v>
      </c>
      <c r="T1660" t="s">
        <v>30</v>
      </c>
      <c r="X1660" t="s">
        <v>146</v>
      </c>
      <c r="Y1660" t="s">
        <v>147</v>
      </c>
      <c r="Z1660" t="s">
        <v>39</v>
      </c>
      <c r="AA1660" t="str">
        <f>IFERROR(_xlfn.XLOOKUP($J1660,avoidable_ed_reference!$A$2:$A$13,avoidable_ed_reference!$C$2:$C$13),"Not Classified")</f>
        <v>Not Classified</v>
      </c>
      <c r="AB1660" t="str">
        <f>IFERROR(_xlfn.XLOOKUP($B1660,enrollment!$A$2:$A$801,enrollment!$I$2:$I$801),"")</f>
        <v>KY</v>
      </c>
      <c r="AC1660">
        <f>IFERROR(_xlfn.XLOOKUP($B1660,enrollment!$A$2:$A$801,enrollment!$L$2:$L$801),"")</f>
        <v>70</v>
      </c>
      <c r="AD1660" t="str" cm="1">
        <f t="array" ref="AD1660">_xlfn.IFS(AC1660="","Unknown",AC1660&lt;18,"0-17",AC1660&lt;35,"18-34",AC1660&lt;50,"35-49",AC1660&lt;65,"50-64",TRUE,"65+")</f>
        <v>65+</v>
      </c>
      <c r="AE1660">
        <f>IFERROR(_xlfn.XLOOKUP($B1660,enrollment!$A$2:$A$801,enrollment!$O$2:$O$801),"")</f>
        <v>3456789012</v>
      </c>
      <c r="AF1660">
        <f>IFERROR(_xlfn.XLOOKUP($AE1660,providers!$B$2:$B$11,providers!$Q$2:$Q$11),"")</f>
        <v>4</v>
      </c>
      <c r="AG1660" s="1">
        <f t="shared" si="25"/>
        <v>45352</v>
      </c>
    </row>
    <row r="1661" spans="1:33" x14ac:dyDescent="0.25">
      <c r="A1661" t="s">
        <v>1958</v>
      </c>
      <c r="B1661" t="s">
        <v>1950</v>
      </c>
      <c r="C1661">
        <v>3456789012</v>
      </c>
      <c r="D1661">
        <v>3456789012</v>
      </c>
      <c r="E1661" s="1">
        <v>45462</v>
      </c>
      <c r="F1661" s="1">
        <v>45462</v>
      </c>
      <c r="G1661" s="1">
        <v>45488</v>
      </c>
      <c r="H1661" t="s">
        <v>28</v>
      </c>
      <c r="I1661">
        <v>11</v>
      </c>
      <c r="J1661" t="s">
        <v>38</v>
      </c>
      <c r="K1661">
        <v>99213</v>
      </c>
      <c r="O1661">
        <v>1</v>
      </c>
      <c r="P1661">
        <v>201.64</v>
      </c>
      <c r="Q1661">
        <v>149.36000000000001</v>
      </c>
      <c r="R1661">
        <v>119.49</v>
      </c>
      <c r="S1661">
        <v>29.87</v>
      </c>
      <c r="T1661" t="s">
        <v>30</v>
      </c>
      <c r="X1661" t="s">
        <v>146</v>
      </c>
      <c r="Y1661" t="s">
        <v>147</v>
      </c>
      <c r="Z1661" t="s">
        <v>39</v>
      </c>
      <c r="AA1661" t="str">
        <f>IFERROR(_xlfn.XLOOKUP($J1661,avoidable_ed_reference!$A$2:$A$13,avoidable_ed_reference!$C$2:$C$13),"Not Classified")</f>
        <v>Not Classified</v>
      </c>
      <c r="AB1661" t="str">
        <f>IFERROR(_xlfn.XLOOKUP($B1661,enrollment!$A$2:$A$801,enrollment!$I$2:$I$801),"")</f>
        <v>KY</v>
      </c>
      <c r="AC1661">
        <f>IFERROR(_xlfn.XLOOKUP($B1661,enrollment!$A$2:$A$801,enrollment!$L$2:$L$801),"")</f>
        <v>70</v>
      </c>
      <c r="AD1661" t="str" cm="1">
        <f t="array" ref="AD1661">_xlfn.IFS(AC1661="","Unknown",AC1661&lt;18,"0-17",AC1661&lt;35,"18-34",AC1661&lt;50,"35-49",AC1661&lt;65,"50-64",TRUE,"65+")</f>
        <v>65+</v>
      </c>
      <c r="AE1661">
        <f>IFERROR(_xlfn.XLOOKUP($B1661,enrollment!$A$2:$A$801,enrollment!$O$2:$O$801),"")</f>
        <v>3456789012</v>
      </c>
      <c r="AF1661">
        <f>IFERROR(_xlfn.XLOOKUP($AE1661,providers!$B$2:$B$11,providers!$Q$2:$Q$11),"")</f>
        <v>4</v>
      </c>
      <c r="AG1661" s="1">
        <f t="shared" si="25"/>
        <v>45444</v>
      </c>
    </row>
    <row r="1662" spans="1:33" x14ac:dyDescent="0.25">
      <c r="A1662" t="s">
        <v>1959</v>
      </c>
      <c r="B1662" t="s">
        <v>1960</v>
      </c>
      <c r="C1662">
        <v>6789012345</v>
      </c>
      <c r="D1662">
        <v>6789012345</v>
      </c>
      <c r="E1662" s="1">
        <v>45364</v>
      </c>
      <c r="F1662" s="1">
        <v>45364</v>
      </c>
      <c r="G1662" s="1">
        <v>45397</v>
      </c>
      <c r="H1662" t="s">
        <v>28</v>
      </c>
      <c r="I1662">
        <v>11</v>
      </c>
      <c r="J1662" t="s">
        <v>47</v>
      </c>
      <c r="K1662">
        <v>99213</v>
      </c>
      <c r="O1662">
        <v>1</v>
      </c>
      <c r="P1662">
        <v>166.24</v>
      </c>
      <c r="Q1662">
        <v>123.14</v>
      </c>
      <c r="R1662">
        <v>98.51</v>
      </c>
      <c r="S1662">
        <v>24.63</v>
      </c>
      <c r="T1662" t="s">
        <v>30</v>
      </c>
      <c r="X1662" t="s">
        <v>31</v>
      </c>
      <c r="Y1662" t="s">
        <v>32</v>
      </c>
      <c r="Z1662" t="s">
        <v>39</v>
      </c>
      <c r="AA1662" t="str">
        <f>IFERROR(_xlfn.XLOOKUP($J1662,avoidable_ed_reference!$A$2:$A$13,avoidable_ed_reference!$C$2:$C$13),"Not Classified")</f>
        <v>Not Classified</v>
      </c>
      <c r="AB1662" t="str">
        <f>IFERROR(_xlfn.XLOOKUP($B1662,enrollment!$A$2:$A$801,enrollment!$I$2:$I$801),"")</f>
        <v>OH</v>
      </c>
      <c r="AC1662">
        <f>IFERROR(_xlfn.XLOOKUP($B1662,enrollment!$A$2:$A$801,enrollment!$L$2:$L$801),"")</f>
        <v>73</v>
      </c>
      <c r="AD1662" t="str" cm="1">
        <f t="array" ref="AD1662">_xlfn.IFS(AC1662="","Unknown",AC1662&lt;18,"0-17",AC1662&lt;35,"18-34",AC1662&lt;50,"35-49",AC1662&lt;65,"50-64",TRUE,"65+")</f>
        <v>65+</v>
      </c>
      <c r="AE1662">
        <f>IFERROR(_xlfn.XLOOKUP($B1662,enrollment!$A$2:$A$801,enrollment!$O$2:$O$801),"")</f>
        <v>6789012345</v>
      </c>
      <c r="AF1662">
        <f>IFERROR(_xlfn.XLOOKUP($AE1662,providers!$B$2:$B$11,providers!$Q$2:$Q$11),"")</f>
        <v>4.0999999999999996</v>
      </c>
      <c r="AG1662" s="1">
        <f t="shared" si="25"/>
        <v>45352</v>
      </c>
    </row>
    <row r="1663" spans="1:33" x14ac:dyDescent="0.25">
      <c r="A1663" t="s">
        <v>1961</v>
      </c>
      <c r="B1663" t="s">
        <v>1960</v>
      </c>
      <c r="C1663">
        <v>1122334455</v>
      </c>
      <c r="D1663">
        <v>1122334455</v>
      </c>
      <c r="E1663" s="1">
        <v>45571</v>
      </c>
      <c r="F1663" s="1">
        <v>45571</v>
      </c>
      <c r="G1663" s="1">
        <v>45589</v>
      </c>
      <c r="H1663" t="s">
        <v>28</v>
      </c>
      <c r="I1663">
        <v>11</v>
      </c>
      <c r="J1663" t="s">
        <v>35</v>
      </c>
      <c r="K1663">
        <v>99213</v>
      </c>
      <c r="O1663">
        <v>1</v>
      </c>
      <c r="P1663">
        <v>227.88</v>
      </c>
      <c r="Q1663">
        <v>168.8</v>
      </c>
      <c r="R1663">
        <v>135.04</v>
      </c>
      <c r="S1663">
        <v>33.76</v>
      </c>
      <c r="T1663" t="s">
        <v>545</v>
      </c>
      <c r="X1663" t="s">
        <v>31</v>
      </c>
      <c r="Y1663" t="s">
        <v>32</v>
      </c>
      <c r="Z1663" t="s">
        <v>39</v>
      </c>
      <c r="AA1663" t="str">
        <f>IFERROR(_xlfn.XLOOKUP($J1663,avoidable_ed_reference!$A$2:$A$13,avoidable_ed_reference!$C$2:$C$13),"Not Classified")</f>
        <v>Avoidable</v>
      </c>
      <c r="AB1663" t="str">
        <f>IFERROR(_xlfn.XLOOKUP($B1663,enrollment!$A$2:$A$801,enrollment!$I$2:$I$801),"")</f>
        <v>OH</v>
      </c>
      <c r="AC1663">
        <f>IFERROR(_xlfn.XLOOKUP($B1663,enrollment!$A$2:$A$801,enrollment!$L$2:$L$801),"")</f>
        <v>73</v>
      </c>
      <c r="AD1663" t="str" cm="1">
        <f t="array" ref="AD1663">_xlfn.IFS(AC1663="","Unknown",AC1663&lt;18,"0-17",AC1663&lt;35,"18-34",AC1663&lt;50,"35-49",AC1663&lt;65,"50-64",TRUE,"65+")</f>
        <v>65+</v>
      </c>
      <c r="AE1663">
        <f>IFERROR(_xlfn.XLOOKUP($B1663,enrollment!$A$2:$A$801,enrollment!$O$2:$O$801),"")</f>
        <v>6789012345</v>
      </c>
      <c r="AF1663">
        <f>IFERROR(_xlfn.XLOOKUP($AE1663,providers!$B$2:$B$11,providers!$Q$2:$Q$11),"")</f>
        <v>4.0999999999999996</v>
      </c>
      <c r="AG1663" s="1">
        <f t="shared" si="25"/>
        <v>45566</v>
      </c>
    </row>
    <row r="1664" spans="1:33" x14ac:dyDescent="0.25">
      <c r="A1664" t="s">
        <v>1962</v>
      </c>
      <c r="B1664" t="s">
        <v>1960</v>
      </c>
      <c r="C1664">
        <v>3456789012</v>
      </c>
      <c r="D1664">
        <v>3456789012</v>
      </c>
      <c r="E1664" s="1">
        <v>45504</v>
      </c>
      <c r="F1664" s="1">
        <v>45504</v>
      </c>
      <c r="G1664" s="1">
        <v>45522</v>
      </c>
      <c r="H1664" t="s">
        <v>28</v>
      </c>
      <c r="I1664">
        <v>23</v>
      </c>
      <c r="J1664" t="s">
        <v>184</v>
      </c>
      <c r="K1664">
        <v>99284</v>
      </c>
      <c r="O1664">
        <v>1</v>
      </c>
      <c r="P1664">
        <v>1595.65</v>
      </c>
      <c r="Q1664">
        <v>886.47</v>
      </c>
      <c r="R1664">
        <v>709.18</v>
      </c>
      <c r="S1664">
        <v>177.29</v>
      </c>
      <c r="T1664" t="s">
        <v>30</v>
      </c>
      <c r="X1664" t="s">
        <v>31</v>
      </c>
      <c r="Y1664" t="s">
        <v>32</v>
      </c>
      <c r="Z1664" t="s">
        <v>45</v>
      </c>
      <c r="AA1664" t="str">
        <f>IFERROR(_xlfn.XLOOKUP($J1664,avoidable_ed_reference!$A$2:$A$13,avoidable_ed_reference!$C$2:$C$13),"Not Classified")</f>
        <v>Non-Avoidable</v>
      </c>
      <c r="AB1664" t="str">
        <f>IFERROR(_xlfn.XLOOKUP($B1664,enrollment!$A$2:$A$801,enrollment!$I$2:$I$801),"")</f>
        <v>OH</v>
      </c>
      <c r="AC1664">
        <f>IFERROR(_xlfn.XLOOKUP($B1664,enrollment!$A$2:$A$801,enrollment!$L$2:$L$801),"")</f>
        <v>73</v>
      </c>
      <c r="AD1664" t="str" cm="1">
        <f t="array" ref="AD1664">_xlfn.IFS(AC1664="","Unknown",AC1664&lt;18,"0-17",AC1664&lt;35,"18-34",AC1664&lt;50,"35-49",AC1664&lt;65,"50-64",TRUE,"65+")</f>
        <v>65+</v>
      </c>
      <c r="AE1664">
        <f>IFERROR(_xlfn.XLOOKUP($B1664,enrollment!$A$2:$A$801,enrollment!$O$2:$O$801),"")</f>
        <v>6789012345</v>
      </c>
      <c r="AF1664">
        <f>IFERROR(_xlfn.XLOOKUP($AE1664,providers!$B$2:$B$11,providers!$Q$2:$Q$11),"")</f>
        <v>4.0999999999999996</v>
      </c>
      <c r="AG1664" s="1">
        <f t="shared" si="25"/>
        <v>45474</v>
      </c>
    </row>
    <row r="1665" spans="1:33" x14ac:dyDescent="0.25">
      <c r="A1665" t="s">
        <v>1963</v>
      </c>
      <c r="B1665" t="s">
        <v>1964</v>
      </c>
      <c r="C1665">
        <v>6789012345</v>
      </c>
      <c r="D1665">
        <v>6789012345</v>
      </c>
      <c r="E1665" s="1">
        <v>45643</v>
      </c>
      <c r="F1665" s="1">
        <v>45643</v>
      </c>
      <c r="G1665" s="1">
        <v>45674</v>
      </c>
      <c r="H1665" t="s">
        <v>28</v>
      </c>
      <c r="I1665">
        <v>11</v>
      </c>
      <c r="J1665" t="s">
        <v>35</v>
      </c>
      <c r="K1665">
        <v>99213</v>
      </c>
      <c r="O1665">
        <v>1</v>
      </c>
      <c r="P1665">
        <v>183.61</v>
      </c>
      <c r="Q1665">
        <v>136.01</v>
      </c>
      <c r="R1665">
        <v>108.81</v>
      </c>
      <c r="S1665">
        <v>27.2</v>
      </c>
      <c r="T1665" t="s">
        <v>30</v>
      </c>
      <c r="X1665" t="s">
        <v>233</v>
      </c>
      <c r="Y1665" t="s">
        <v>32</v>
      </c>
      <c r="Z1665" t="s">
        <v>39</v>
      </c>
      <c r="AA1665" t="str">
        <f>IFERROR(_xlfn.XLOOKUP($J1665,avoidable_ed_reference!$A$2:$A$13,avoidable_ed_reference!$C$2:$C$13),"Not Classified")</f>
        <v>Avoidable</v>
      </c>
      <c r="AB1665" t="str">
        <f>IFERROR(_xlfn.XLOOKUP($B1665,enrollment!$A$2:$A$801,enrollment!$I$2:$I$801),"")</f>
        <v>OH</v>
      </c>
      <c r="AC1665">
        <f>IFERROR(_xlfn.XLOOKUP($B1665,enrollment!$A$2:$A$801,enrollment!$L$2:$L$801),"")</f>
        <v>56</v>
      </c>
      <c r="AD1665" t="str" cm="1">
        <f t="array" ref="AD1665">_xlfn.IFS(AC1665="","Unknown",AC1665&lt;18,"0-17",AC1665&lt;35,"18-34",AC1665&lt;50,"35-49",AC1665&lt;65,"50-64",TRUE,"65+")</f>
        <v>50-64</v>
      </c>
      <c r="AE1665">
        <f>IFERROR(_xlfn.XLOOKUP($B1665,enrollment!$A$2:$A$801,enrollment!$O$2:$O$801),"")</f>
        <v>6789012345</v>
      </c>
      <c r="AF1665">
        <f>IFERROR(_xlfn.XLOOKUP($AE1665,providers!$B$2:$B$11,providers!$Q$2:$Q$11),"")</f>
        <v>4.0999999999999996</v>
      </c>
      <c r="AG1665" s="1">
        <f t="shared" si="25"/>
        <v>45627</v>
      </c>
    </row>
    <row r="1666" spans="1:33" x14ac:dyDescent="0.25">
      <c r="A1666" t="s">
        <v>1965</v>
      </c>
      <c r="B1666" t="s">
        <v>1964</v>
      </c>
      <c r="C1666">
        <v>5678901234</v>
      </c>
      <c r="D1666">
        <v>5678901234</v>
      </c>
      <c r="E1666" s="1">
        <v>45597</v>
      </c>
      <c r="F1666" s="1">
        <v>45597</v>
      </c>
      <c r="G1666" s="1">
        <v>45628</v>
      </c>
      <c r="H1666" t="s">
        <v>28</v>
      </c>
      <c r="I1666">
        <v>20</v>
      </c>
      <c r="J1666" t="s">
        <v>35</v>
      </c>
      <c r="K1666">
        <v>99213</v>
      </c>
      <c r="O1666">
        <v>1</v>
      </c>
      <c r="P1666">
        <v>188.01</v>
      </c>
      <c r="Q1666">
        <v>144.62</v>
      </c>
      <c r="R1666">
        <v>115.7</v>
      </c>
      <c r="S1666">
        <v>28.92</v>
      </c>
      <c r="T1666" t="s">
        <v>30</v>
      </c>
      <c r="X1666" t="s">
        <v>233</v>
      </c>
      <c r="Y1666" t="s">
        <v>32</v>
      </c>
      <c r="Z1666" t="s">
        <v>36</v>
      </c>
      <c r="AA1666" t="str">
        <f>IFERROR(_xlfn.XLOOKUP($J1666,avoidable_ed_reference!$A$2:$A$13,avoidable_ed_reference!$C$2:$C$13),"Not Classified")</f>
        <v>Avoidable</v>
      </c>
      <c r="AB1666" t="str">
        <f>IFERROR(_xlfn.XLOOKUP($B1666,enrollment!$A$2:$A$801,enrollment!$I$2:$I$801),"")</f>
        <v>OH</v>
      </c>
      <c r="AC1666">
        <f>IFERROR(_xlfn.XLOOKUP($B1666,enrollment!$A$2:$A$801,enrollment!$L$2:$L$801),"")</f>
        <v>56</v>
      </c>
      <c r="AD1666" t="str" cm="1">
        <f t="array" ref="AD1666">_xlfn.IFS(AC1666="","Unknown",AC1666&lt;18,"0-17",AC1666&lt;35,"18-34",AC1666&lt;50,"35-49",AC1666&lt;65,"50-64",TRUE,"65+")</f>
        <v>50-64</v>
      </c>
      <c r="AE1666">
        <f>IFERROR(_xlfn.XLOOKUP($B1666,enrollment!$A$2:$A$801,enrollment!$O$2:$O$801),"")</f>
        <v>6789012345</v>
      </c>
      <c r="AF1666">
        <f>IFERROR(_xlfn.XLOOKUP($AE1666,providers!$B$2:$B$11,providers!$Q$2:$Q$11),"")</f>
        <v>4.0999999999999996</v>
      </c>
      <c r="AG1666" s="1">
        <f t="shared" si="25"/>
        <v>45597</v>
      </c>
    </row>
    <row r="1667" spans="1:33" x14ac:dyDescent="0.25">
      <c r="A1667" t="s">
        <v>1966</v>
      </c>
      <c r="B1667" t="s">
        <v>1964</v>
      </c>
      <c r="C1667">
        <v>6789012345</v>
      </c>
      <c r="D1667">
        <v>6789012345</v>
      </c>
      <c r="E1667" s="1">
        <v>45559</v>
      </c>
      <c r="F1667" s="1">
        <v>45559</v>
      </c>
      <c r="G1667" s="1">
        <v>45576</v>
      </c>
      <c r="H1667" t="s">
        <v>28</v>
      </c>
      <c r="I1667">
        <v>11</v>
      </c>
      <c r="J1667" t="s">
        <v>47</v>
      </c>
      <c r="K1667">
        <v>99213</v>
      </c>
      <c r="O1667">
        <v>1</v>
      </c>
      <c r="P1667">
        <v>217.69</v>
      </c>
      <c r="Q1667">
        <v>161.25</v>
      </c>
      <c r="R1667">
        <v>129</v>
      </c>
      <c r="S1667">
        <v>32.25</v>
      </c>
      <c r="T1667" t="s">
        <v>30</v>
      </c>
      <c r="X1667" t="s">
        <v>233</v>
      </c>
      <c r="Y1667" t="s">
        <v>32</v>
      </c>
      <c r="Z1667" t="s">
        <v>39</v>
      </c>
      <c r="AA1667" t="str">
        <f>IFERROR(_xlfn.XLOOKUP($J1667,avoidable_ed_reference!$A$2:$A$13,avoidable_ed_reference!$C$2:$C$13),"Not Classified")</f>
        <v>Not Classified</v>
      </c>
      <c r="AB1667" t="str">
        <f>IFERROR(_xlfn.XLOOKUP($B1667,enrollment!$A$2:$A$801,enrollment!$I$2:$I$801),"")</f>
        <v>OH</v>
      </c>
      <c r="AC1667">
        <f>IFERROR(_xlfn.XLOOKUP($B1667,enrollment!$A$2:$A$801,enrollment!$L$2:$L$801),"")</f>
        <v>56</v>
      </c>
      <c r="AD1667" t="str" cm="1">
        <f t="array" ref="AD1667">_xlfn.IFS(AC1667="","Unknown",AC1667&lt;18,"0-17",AC1667&lt;35,"18-34",AC1667&lt;50,"35-49",AC1667&lt;65,"50-64",TRUE,"65+")</f>
        <v>50-64</v>
      </c>
      <c r="AE1667">
        <f>IFERROR(_xlfn.XLOOKUP($B1667,enrollment!$A$2:$A$801,enrollment!$O$2:$O$801),"")</f>
        <v>6789012345</v>
      </c>
      <c r="AF1667">
        <f>IFERROR(_xlfn.XLOOKUP($AE1667,providers!$B$2:$B$11,providers!$Q$2:$Q$11),"")</f>
        <v>4.0999999999999996</v>
      </c>
      <c r="AG1667" s="1">
        <f t="shared" ref="AG1667:AG1730" si="26">EOMONTH(E1667,-1)+1</f>
        <v>45536</v>
      </c>
    </row>
    <row r="1668" spans="1:33" x14ac:dyDescent="0.25">
      <c r="A1668" t="s">
        <v>1967</v>
      </c>
      <c r="B1668" t="s">
        <v>1964</v>
      </c>
      <c r="C1668">
        <v>6789012345</v>
      </c>
      <c r="D1668">
        <v>6789012345</v>
      </c>
      <c r="E1668" s="1">
        <v>45543</v>
      </c>
      <c r="F1668" s="1">
        <v>45543</v>
      </c>
      <c r="G1668" s="1">
        <v>45566</v>
      </c>
      <c r="H1668" t="s">
        <v>28</v>
      </c>
      <c r="I1668">
        <v>11</v>
      </c>
      <c r="J1668" t="s">
        <v>35</v>
      </c>
      <c r="K1668">
        <v>99213</v>
      </c>
      <c r="O1668">
        <v>1</v>
      </c>
      <c r="P1668">
        <v>169.97</v>
      </c>
      <c r="Q1668">
        <v>125.9</v>
      </c>
      <c r="R1668">
        <v>100.72</v>
      </c>
      <c r="S1668">
        <v>25.18</v>
      </c>
      <c r="T1668" t="s">
        <v>30</v>
      </c>
      <c r="X1668" t="s">
        <v>233</v>
      </c>
      <c r="Y1668" t="s">
        <v>32</v>
      </c>
      <c r="Z1668" t="s">
        <v>39</v>
      </c>
      <c r="AA1668" t="str">
        <f>IFERROR(_xlfn.XLOOKUP($J1668,avoidable_ed_reference!$A$2:$A$13,avoidable_ed_reference!$C$2:$C$13),"Not Classified")</f>
        <v>Avoidable</v>
      </c>
      <c r="AB1668" t="str">
        <f>IFERROR(_xlfn.XLOOKUP($B1668,enrollment!$A$2:$A$801,enrollment!$I$2:$I$801),"")</f>
        <v>OH</v>
      </c>
      <c r="AC1668">
        <f>IFERROR(_xlfn.XLOOKUP($B1668,enrollment!$A$2:$A$801,enrollment!$L$2:$L$801),"")</f>
        <v>56</v>
      </c>
      <c r="AD1668" t="str" cm="1">
        <f t="array" ref="AD1668">_xlfn.IFS(AC1668="","Unknown",AC1668&lt;18,"0-17",AC1668&lt;35,"18-34",AC1668&lt;50,"35-49",AC1668&lt;65,"50-64",TRUE,"65+")</f>
        <v>50-64</v>
      </c>
      <c r="AE1668">
        <f>IFERROR(_xlfn.XLOOKUP($B1668,enrollment!$A$2:$A$801,enrollment!$O$2:$O$801),"")</f>
        <v>6789012345</v>
      </c>
      <c r="AF1668">
        <f>IFERROR(_xlfn.XLOOKUP($AE1668,providers!$B$2:$B$11,providers!$Q$2:$Q$11),"")</f>
        <v>4.0999999999999996</v>
      </c>
      <c r="AG1668" s="1">
        <f t="shared" si="26"/>
        <v>45536</v>
      </c>
    </row>
    <row r="1669" spans="1:33" x14ac:dyDescent="0.25">
      <c r="A1669" t="s">
        <v>1968</v>
      </c>
      <c r="B1669" t="s">
        <v>1969</v>
      </c>
      <c r="C1669">
        <v>3456789012</v>
      </c>
      <c r="D1669">
        <v>3456789012</v>
      </c>
      <c r="E1669" s="1">
        <v>45581</v>
      </c>
      <c r="F1669" s="1">
        <v>45581</v>
      </c>
      <c r="G1669" s="1">
        <v>45602</v>
      </c>
      <c r="H1669" t="s">
        <v>28</v>
      </c>
      <c r="I1669">
        <v>11</v>
      </c>
      <c r="J1669" t="s">
        <v>47</v>
      </c>
      <c r="K1669">
        <v>99213</v>
      </c>
      <c r="O1669">
        <v>1</v>
      </c>
      <c r="P1669">
        <v>166.09</v>
      </c>
      <c r="Q1669">
        <v>123.03</v>
      </c>
      <c r="R1669">
        <v>98.42</v>
      </c>
      <c r="S1669">
        <v>24.61</v>
      </c>
      <c r="T1669" t="s">
        <v>30</v>
      </c>
      <c r="X1669" t="s">
        <v>31</v>
      </c>
      <c r="Y1669" t="s">
        <v>32</v>
      </c>
      <c r="Z1669" t="s">
        <v>39</v>
      </c>
      <c r="AA1669" t="str">
        <f>IFERROR(_xlfn.XLOOKUP($J1669,avoidable_ed_reference!$A$2:$A$13,avoidable_ed_reference!$C$2:$C$13),"Not Classified")</f>
        <v>Not Classified</v>
      </c>
      <c r="AB1669" t="str">
        <f>IFERROR(_xlfn.XLOOKUP($B1669,enrollment!$A$2:$A$801,enrollment!$I$2:$I$801),"")</f>
        <v>KY</v>
      </c>
      <c r="AC1669">
        <f>IFERROR(_xlfn.XLOOKUP($B1669,enrollment!$A$2:$A$801,enrollment!$L$2:$L$801),"")</f>
        <v>54</v>
      </c>
      <c r="AD1669" t="str" cm="1">
        <f t="array" ref="AD1669">_xlfn.IFS(AC1669="","Unknown",AC1669&lt;18,"0-17",AC1669&lt;35,"18-34",AC1669&lt;50,"35-49",AC1669&lt;65,"50-64",TRUE,"65+")</f>
        <v>50-64</v>
      </c>
      <c r="AE1669">
        <f>IFERROR(_xlfn.XLOOKUP($B1669,enrollment!$A$2:$A$801,enrollment!$O$2:$O$801),"")</f>
        <v>3456789012</v>
      </c>
      <c r="AF1669">
        <f>IFERROR(_xlfn.XLOOKUP($AE1669,providers!$B$2:$B$11,providers!$Q$2:$Q$11),"")</f>
        <v>4</v>
      </c>
      <c r="AG1669" s="1">
        <f t="shared" si="26"/>
        <v>45566</v>
      </c>
    </row>
    <row r="1670" spans="1:33" x14ac:dyDescent="0.25">
      <c r="A1670" t="s">
        <v>1970</v>
      </c>
      <c r="B1670" t="s">
        <v>1969</v>
      </c>
      <c r="C1670">
        <v>9012345678</v>
      </c>
      <c r="D1670">
        <v>9012345678</v>
      </c>
      <c r="E1670" s="1">
        <v>45433</v>
      </c>
      <c r="F1670" s="1">
        <v>45433</v>
      </c>
      <c r="G1670" s="1">
        <v>45453</v>
      </c>
      <c r="H1670" t="s">
        <v>67</v>
      </c>
      <c r="I1670">
        <v>21</v>
      </c>
      <c r="J1670" t="s">
        <v>80</v>
      </c>
      <c r="K1670">
        <v>99223</v>
      </c>
      <c r="O1670">
        <v>1</v>
      </c>
      <c r="P1670">
        <v>25206.74</v>
      </c>
      <c r="Q1670">
        <v>16262.41</v>
      </c>
      <c r="R1670">
        <v>13009.93</v>
      </c>
      <c r="S1670">
        <v>3252.48</v>
      </c>
      <c r="T1670" t="s">
        <v>30</v>
      </c>
      <c r="V1670">
        <v>1</v>
      </c>
      <c r="W1670" s="2" t="s">
        <v>68</v>
      </c>
      <c r="X1670" t="s">
        <v>31</v>
      </c>
      <c r="Y1670" t="s">
        <v>32</v>
      </c>
      <c r="Z1670" t="s">
        <v>69</v>
      </c>
      <c r="AA1670" t="str">
        <f>IFERROR(_xlfn.XLOOKUP($J1670,avoidable_ed_reference!$A$2:$A$13,avoidable_ed_reference!$C$2:$C$13),"Not Classified")</f>
        <v>Non-Avoidable</v>
      </c>
      <c r="AB1670" t="str">
        <f>IFERROR(_xlfn.XLOOKUP($B1670,enrollment!$A$2:$A$801,enrollment!$I$2:$I$801),"")</f>
        <v>KY</v>
      </c>
      <c r="AC1670">
        <f>IFERROR(_xlfn.XLOOKUP($B1670,enrollment!$A$2:$A$801,enrollment!$L$2:$L$801),"")</f>
        <v>54</v>
      </c>
      <c r="AD1670" t="str" cm="1">
        <f t="array" ref="AD1670">_xlfn.IFS(AC1670="","Unknown",AC1670&lt;18,"0-17",AC1670&lt;35,"18-34",AC1670&lt;50,"35-49",AC1670&lt;65,"50-64",TRUE,"65+")</f>
        <v>50-64</v>
      </c>
      <c r="AE1670">
        <f>IFERROR(_xlfn.XLOOKUP($B1670,enrollment!$A$2:$A$801,enrollment!$O$2:$O$801),"")</f>
        <v>3456789012</v>
      </c>
      <c r="AF1670">
        <f>IFERROR(_xlfn.XLOOKUP($AE1670,providers!$B$2:$B$11,providers!$Q$2:$Q$11),"")</f>
        <v>4</v>
      </c>
      <c r="AG1670" s="1">
        <f t="shared" si="26"/>
        <v>45413</v>
      </c>
    </row>
    <row r="1671" spans="1:33" x14ac:dyDescent="0.25">
      <c r="A1671" t="s">
        <v>1971</v>
      </c>
      <c r="B1671" t="s">
        <v>1969</v>
      </c>
      <c r="C1671">
        <v>9012345678</v>
      </c>
      <c r="D1671">
        <v>9012345678</v>
      </c>
      <c r="E1671" s="1">
        <v>45343</v>
      </c>
      <c r="F1671" s="1">
        <v>45343</v>
      </c>
      <c r="G1671" s="1">
        <v>45368</v>
      </c>
      <c r="H1671" t="s">
        <v>67</v>
      </c>
      <c r="I1671">
        <v>21</v>
      </c>
      <c r="J1671" t="s">
        <v>80</v>
      </c>
      <c r="K1671">
        <v>99223</v>
      </c>
      <c r="O1671">
        <v>1</v>
      </c>
      <c r="P1671">
        <v>17581.2</v>
      </c>
      <c r="Q1671">
        <v>11342.71</v>
      </c>
      <c r="R1671">
        <v>9074.17</v>
      </c>
      <c r="S1671">
        <v>2268.54</v>
      </c>
      <c r="T1671" t="s">
        <v>30</v>
      </c>
      <c r="V1671">
        <v>1</v>
      </c>
      <c r="W1671" s="2" t="s">
        <v>68</v>
      </c>
      <c r="X1671" t="s">
        <v>31</v>
      </c>
      <c r="Y1671" t="s">
        <v>32</v>
      </c>
      <c r="Z1671" t="s">
        <v>69</v>
      </c>
      <c r="AA1671" t="str">
        <f>IFERROR(_xlfn.XLOOKUP($J1671,avoidable_ed_reference!$A$2:$A$13,avoidable_ed_reference!$C$2:$C$13),"Not Classified")</f>
        <v>Non-Avoidable</v>
      </c>
      <c r="AB1671" t="str">
        <f>IFERROR(_xlfn.XLOOKUP($B1671,enrollment!$A$2:$A$801,enrollment!$I$2:$I$801),"")</f>
        <v>KY</v>
      </c>
      <c r="AC1671">
        <f>IFERROR(_xlfn.XLOOKUP($B1671,enrollment!$A$2:$A$801,enrollment!$L$2:$L$801),"")</f>
        <v>54</v>
      </c>
      <c r="AD1671" t="str" cm="1">
        <f t="array" ref="AD1671">_xlfn.IFS(AC1671="","Unknown",AC1671&lt;18,"0-17",AC1671&lt;35,"18-34",AC1671&lt;50,"35-49",AC1671&lt;65,"50-64",TRUE,"65+")</f>
        <v>50-64</v>
      </c>
      <c r="AE1671">
        <f>IFERROR(_xlfn.XLOOKUP($B1671,enrollment!$A$2:$A$801,enrollment!$O$2:$O$801),"")</f>
        <v>3456789012</v>
      </c>
      <c r="AF1671">
        <f>IFERROR(_xlfn.XLOOKUP($AE1671,providers!$B$2:$B$11,providers!$Q$2:$Q$11),"")</f>
        <v>4</v>
      </c>
      <c r="AG1671" s="1">
        <f t="shared" si="26"/>
        <v>45323</v>
      </c>
    </row>
    <row r="1672" spans="1:33" x14ac:dyDescent="0.25">
      <c r="A1672" t="s">
        <v>1972</v>
      </c>
      <c r="B1672" t="s">
        <v>1973</v>
      </c>
      <c r="C1672">
        <v>3456789012</v>
      </c>
      <c r="D1672">
        <v>3456789012</v>
      </c>
      <c r="E1672" s="1">
        <v>45543</v>
      </c>
      <c r="F1672" s="1">
        <v>45543</v>
      </c>
      <c r="G1672" s="1">
        <v>45569</v>
      </c>
      <c r="H1672" t="s">
        <v>67</v>
      </c>
      <c r="I1672">
        <v>21</v>
      </c>
      <c r="J1672" t="s">
        <v>80</v>
      </c>
      <c r="K1672">
        <v>99223</v>
      </c>
      <c r="O1672">
        <v>1</v>
      </c>
      <c r="P1672">
        <v>33340.19</v>
      </c>
      <c r="Q1672">
        <v>21509.8</v>
      </c>
      <c r="R1672">
        <v>17207.84</v>
      </c>
      <c r="S1672">
        <v>4301.96</v>
      </c>
      <c r="T1672" t="s">
        <v>30</v>
      </c>
      <c r="V1672">
        <v>1</v>
      </c>
      <c r="W1672" s="2" t="s">
        <v>68</v>
      </c>
      <c r="X1672" t="s">
        <v>146</v>
      </c>
      <c r="Y1672" t="s">
        <v>147</v>
      </c>
      <c r="Z1672" t="s">
        <v>69</v>
      </c>
      <c r="AA1672" t="str">
        <f>IFERROR(_xlfn.XLOOKUP($J1672,avoidable_ed_reference!$A$2:$A$13,avoidable_ed_reference!$C$2:$C$13),"Not Classified")</f>
        <v>Non-Avoidable</v>
      </c>
      <c r="AB1672" t="str">
        <f>IFERROR(_xlfn.XLOOKUP($B1672,enrollment!$A$2:$A$801,enrollment!$I$2:$I$801),"")</f>
        <v>KY</v>
      </c>
      <c r="AC1672">
        <f>IFERROR(_xlfn.XLOOKUP($B1672,enrollment!$A$2:$A$801,enrollment!$L$2:$L$801),"")</f>
        <v>72</v>
      </c>
      <c r="AD1672" t="str" cm="1">
        <f t="array" ref="AD1672">_xlfn.IFS(AC1672="","Unknown",AC1672&lt;18,"0-17",AC1672&lt;35,"18-34",AC1672&lt;50,"35-49",AC1672&lt;65,"50-64",TRUE,"65+")</f>
        <v>65+</v>
      </c>
      <c r="AE1672">
        <f>IFERROR(_xlfn.XLOOKUP($B1672,enrollment!$A$2:$A$801,enrollment!$O$2:$O$801),"")</f>
        <v>3456789012</v>
      </c>
      <c r="AF1672">
        <f>IFERROR(_xlfn.XLOOKUP($AE1672,providers!$B$2:$B$11,providers!$Q$2:$Q$11),"")</f>
        <v>4</v>
      </c>
      <c r="AG1672" s="1">
        <f t="shared" si="26"/>
        <v>45536</v>
      </c>
    </row>
    <row r="1673" spans="1:33" x14ac:dyDescent="0.25">
      <c r="A1673" t="s">
        <v>1974</v>
      </c>
      <c r="B1673" t="s">
        <v>1973</v>
      </c>
      <c r="C1673">
        <v>2345678901</v>
      </c>
      <c r="D1673">
        <v>2345678901</v>
      </c>
      <c r="E1673" s="1">
        <v>45546</v>
      </c>
      <c r="F1673" s="1">
        <v>45546</v>
      </c>
      <c r="G1673" s="1">
        <v>45563</v>
      </c>
      <c r="H1673" t="s">
        <v>59</v>
      </c>
      <c r="J1673" t="s">
        <v>47</v>
      </c>
      <c r="L1673" s="2" t="s">
        <v>151</v>
      </c>
      <c r="M1673" t="s">
        <v>152</v>
      </c>
      <c r="N1673" t="s">
        <v>153</v>
      </c>
      <c r="O1673">
        <v>1</v>
      </c>
      <c r="P1673">
        <v>1255.4100000000001</v>
      </c>
      <c r="Q1673">
        <v>1141.28</v>
      </c>
      <c r="R1673">
        <v>913.02</v>
      </c>
      <c r="S1673">
        <v>228.26</v>
      </c>
      <c r="T1673" t="s">
        <v>30</v>
      </c>
      <c r="X1673" t="s">
        <v>146</v>
      </c>
      <c r="Y1673" t="s">
        <v>147</v>
      </c>
      <c r="Z1673" t="s">
        <v>64</v>
      </c>
      <c r="AA1673" t="str">
        <f>IFERROR(_xlfn.XLOOKUP($J1673,avoidable_ed_reference!$A$2:$A$13,avoidable_ed_reference!$C$2:$C$13),"Not Classified")</f>
        <v>Not Classified</v>
      </c>
      <c r="AB1673" t="str">
        <f>IFERROR(_xlfn.XLOOKUP($B1673,enrollment!$A$2:$A$801,enrollment!$I$2:$I$801),"")</f>
        <v>KY</v>
      </c>
      <c r="AC1673">
        <f>IFERROR(_xlfn.XLOOKUP($B1673,enrollment!$A$2:$A$801,enrollment!$L$2:$L$801),"")</f>
        <v>72</v>
      </c>
      <c r="AD1673" t="str" cm="1">
        <f t="array" ref="AD1673">_xlfn.IFS(AC1673="","Unknown",AC1673&lt;18,"0-17",AC1673&lt;35,"18-34",AC1673&lt;50,"35-49",AC1673&lt;65,"50-64",TRUE,"65+")</f>
        <v>65+</v>
      </c>
      <c r="AE1673">
        <f>IFERROR(_xlfn.XLOOKUP($B1673,enrollment!$A$2:$A$801,enrollment!$O$2:$O$801),"")</f>
        <v>3456789012</v>
      </c>
      <c r="AF1673">
        <f>IFERROR(_xlfn.XLOOKUP($AE1673,providers!$B$2:$B$11,providers!$Q$2:$Q$11),"")</f>
        <v>4</v>
      </c>
      <c r="AG1673" s="1">
        <f t="shared" si="26"/>
        <v>45536</v>
      </c>
    </row>
    <row r="1674" spans="1:33" x14ac:dyDescent="0.25">
      <c r="A1674" t="s">
        <v>1975</v>
      </c>
      <c r="B1674" t="s">
        <v>1973</v>
      </c>
      <c r="C1674">
        <v>5678901234</v>
      </c>
      <c r="D1674">
        <v>5678901234</v>
      </c>
      <c r="E1674" s="1">
        <v>45310</v>
      </c>
      <c r="F1674" s="1">
        <v>45310</v>
      </c>
      <c r="G1674" s="1">
        <v>45331</v>
      </c>
      <c r="H1674" t="s">
        <v>28</v>
      </c>
      <c r="I1674">
        <v>20</v>
      </c>
      <c r="J1674" t="s">
        <v>35</v>
      </c>
      <c r="K1674">
        <v>99213</v>
      </c>
      <c r="O1674">
        <v>1</v>
      </c>
      <c r="P1674">
        <v>152.84</v>
      </c>
      <c r="Q1674">
        <v>117.57</v>
      </c>
      <c r="R1674">
        <v>94.06</v>
      </c>
      <c r="S1674">
        <v>23.51</v>
      </c>
      <c r="T1674" t="s">
        <v>30</v>
      </c>
      <c r="X1674" t="s">
        <v>146</v>
      </c>
      <c r="Y1674" t="s">
        <v>147</v>
      </c>
      <c r="Z1674" t="s">
        <v>36</v>
      </c>
      <c r="AA1674" t="str">
        <f>IFERROR(_xlfn.XLOOKUP($J1674,avoidable_ed_reference!$A$2:$A$13,avoidable_ed_reference!$C$2:$C$13),"Not Classified")</f>
        <v>Avoidable</v>
      </c>
      <c r="AB1674" t="str">
        <f>IFERROR(_xlfn.XLOOKUP($B1674,enrollment!$A$2:$A$801,enrollment!$I$2:$I$801),"")</f>
        <v>KY</v>
      </c>
      <c r="AC1674">
        <f>IFERROR(_xlfn.XLOOKUP($B1674,enrollment!$A$2:$A$801,enrollment!$L$2:$L$801),"")</f>
        <v>72</v>
      </c>
      <c r="AD1674" t="str" cm="1">
        <f t="array" ref="AD1674">_xlfn.IFS(AC1674="","Unknown",AC1674&lt;18,"0-17",AC1674&lt;35,"18-34",AC1674&lt;50,"35-49",AC1674&lt;65,"50-64",TRUE,"65+")</f>
        <v>65+</v>
      </c>
      <c r="AE1674">
        <f>IFERROR(_xlfn.XLOOKUP($B1674,enrollment!$A$2:$A$801,enrollment!$O$2:$O$801),"")</f>
        <v>3456789012</v>
      </c>
      <c r="AF1674">
        <f>IFERROR(_xlfn.XLOOKUP($AE1674,providers!$B$2:$B$11,providers!$Q$2:$Q$11),"")</f>
        <v>4</v>
      </c>
      <c r="AG1674" s="1">
        <f t="shared" si="26"/>
        <v>45292</v>
      </c>
    </row>
    <row r="1675" spans="1:33" x14ac:dyDescent="0.25">
      <c r="A1675" t="s">
        <v>1976</v>
      </c>
      <c r="B1675" t="s">
        <v>1977</v>
      </c>
      <c r="C1675">
        <v>5678901234</v>
      </c>
      <c r="D1675">
        <v>5678901234</v>
      </c>
      <c r="E1675" s="1">
        <v>45450</v>
      </c>
      <c r="F1675" s="1">
        <v>45450</v>
      </c>
      <c r="G1675" s="1">
        <v>45473</v>
      </c>
      <c r="H1675" t="s">
        <v>28</v>
      </c>
      <c r="I1675">
        <v>20</v>
      </c>
      <c r="J1675" t="s">
        <v>35</v>
      </c>
      <c r="K1675">
        <v>99213</v>
      </c>
      <c r="O1675">
        <v>1</v>
      </c>
      <c r="P1675">
        <v>203.5</v>
      </c>
      <c r="Q1675">
        <v>156.54</v>
      </c>
      <c r="R1675">
        <v>125.23</v>
      </c>
      <c r="S1675">
        <v>31.31</v>
      </c>
      <c r="T1675" t="s">
        <v>30</v>
      </c>
      <c r="X1675" t="s">
        <v>43</v>
      </c>
      <c r="Y1675" t="s">
        <v>44</v>
      </c>
      <c r="Z1675" t="s">
        <v>36</v>
      </c>
      <c r="AA1675" t="str">
        <f>IFERROR(_xlfn.XLOOKUP($J1675,avoidable_ed_reference!$A$2:$A$13,avoidable_ed_reference!$C$2:$C$13),"Not Classified")</f>
        <v>Avoidable</v>
      </c>
      <c r="AB1675" t="str">
        <f>IFERROR(_xlfn.XLOOKUP($B1675,enrollment!$A$2:$A$801,enrollment!$I$2:$I$801),"")</f>
        <v>KY</v>
      </c>
      <c r="AC1675">
        <f>IFERROR(_xlfn.XLOOKUP($B1675,enrollment!$A$2:$A$801,enrollment!$L$2:$L$801),"")</f>
        <v>72</v>
      </c>
      <c r="AD1675" t="str" cm="1">
        <f t="array" ref="AD1675">_xlfn.IFS(AC1675="","Unknown",AC1675&lt;18,"0-17",AC1675&lt;35,"18-34",AC1675&lt;50,"35-49",AC1675&lt;65,"50-64",TRUE,"65+")</f>
        <v>65+</v>
      </c>
      <c r="AE1675">
        <f>IFERROR(_xlfn.XLOOKUP($B1675,enrollment!$A$2:$A$801,enrollment!$O$2:$O$801),"")</f>
        <v>3456789012</v>
      </c>
      <c r="AF1675">
        <f>IFERROR(_xlfn.XLOOKUP($AE1675,providers!$B$2:$B$11,providers!$Q$2:$Q$11),"")</f>
        <v>4</v>
      </c>
      <c r="AG1675" s="1">
        <f t="shared" si="26"/>
        <v>45444</v>
      </c>
    </row>
    <row r="1676" spans="1:33" x14ac:dyDescent="0.25">
      <c r="A1676" t="s">
        <v>1978</v>
      </c>
      <c r="B1676" t="s">
        <v>1977</v>
      </c>
      <c r="C1676">
        <v>3456789012</v>
      </c>
      <c r="D1676">
        <v>3456789012</v>
      </c>
      <c r="E1676" s="1">
        <v>45609</v>
      </c>
      <c r="F1676" s="1">
        <v>45609</v>
      </c>
      <c r="G1676" s="1">
        <v>45632</v>
      </c>
      <c r="H1676" t="s">
        <v>28</v>
      </c>
      <c r="I1676">
        <v>11</v>
      </c>
      <c r="J1676" t="s">
        <v>35</v>
      </c>
      <c r="K1676">
        <v>99213</v>
      </c>
      <c r="O1676">
        <v>1</v>
      </c>
      <c r="P1676">
        <v>188.88</v>
      </c>
      <c r="Q1676">
        <v>139.91</v>
      </c>
      <c r="R1676">
        <v>111.93</v>
      </c>
      <c r="S1676">
        <v>27.98</v>
      </c>
      <c r="T1676" t="s">
        <v>30</v>
      </c>
      <c r="X1676" t="s">
        <v>43</v>
      </c>
      <c r="Y1676" t="s">
        <v>44</v>
      </c>
      <c r="Z1676" t="s">
        <v>39</v>
      </c>
      <c r="AA1676" t="str">
        <f>IFERROR(_xlfn.XLOOKUP($J1676,avoidable_ed_reference!$A$2:$A$13,avoidable_ed_reference!$C$2:$C$13),"Not Classified")</f>
        <v>Avoidable</v>
      </c>
      <c r="AB1676" t="str">
        <f>IFERROR(_xlfn.XLOOKUP($B1676,enrollment!$A$2:$A$801,enrollment!$I$2:$I$801),"")</f>
        <v>KY</v>
      </c>
      <c r="AC1676">
        <f>IFERROR(_xlfn.XLOOKUP($B1676,enrollment!$A$2:$A$801,enrollment!$L$2:$L$801),"")</f>
        <v>72</v>
      </c>
      <c r="AD1676" t="str" cm="1">
        <f t="array" ref="AD1676">_xlfn.IFS(AC1676="","Unknown",AC1676&lt;18,"0-17",AC1676&lt;35,"18-34",AC1676&lt;50,"35-49",AC1676&lt;65,"50-64",TRUE,"65+")</f>
        <v>65+</v>
      </c>
      <c r="AE1676">
        <f>IFERROR(_xlfn.XLOOKUP($B1676,enrollment!$A$2:$A$801,enrollment!$O$2:$O$801),"")</f>
        <v>3456789012</v>
      </c>
      <c r="AF1676">
        <f>IFERROR(_xlfn.XLOOKUP($AE1676,providers!$B$2:$B$11,providers!$Q$2:$Q$11),"")</f>
        <v>4</v>
      </c>
      <c r="AG1676" s="1">
        <f t="shared" si="26"/>
        <v>45597</v>
      </c>
    </row>
    <row r="1677" spans="1:33" x14ac:dyDescent="0.25">
      <c r="A1677" t="s">
        <v>1979</v>
      </c>
      <c r="B1677" t="s">
        <v>1977</v>
      </c>
      <c r="C1677">
        <v>7890123456</v>
      </c>
      <c r="D1677">
        <v>7890123456</v>
      </c>
      <c r="E1677" s="1">
        <v>45325</v>
      </c>
      <c r="F1677" s="1">
        <v>45325</v>
      </c>
      <c r="G1677" s="1">
        <v>45356</v>
      </c>
      <c r="H1677" t="s">
        <v>28</v>
      </c>
      <c r="I1677">
        <v>23</v>
      </c>
      <c r="J1677" t="s">
        <v>80</v>
      </c>
      <c r="K1677">
        <v>99284</v>
      </c>
      <c r="O1677">
        <v>1</v>
      </c>
      <c r="P1677">
        <v>2181.38</v>
      </c>
      <c r="Q1677">
        <v>1211.8800000000001</v>
      </c>
      <c r="R1677">
        <v>969.5</v>
      </c>
      <c r="S1677">
        <v>242.38</v>
      </c>
      <c r="T1677" t="s">
        <v>30</v>
      </c>
      <c r="X1677" t="s">
        <v>43</v>
      </c>
      <c r="Y1677" t="s">
        <v>44</v>
      </c>
      <c r="Z1677" t="s">
        <v>45</v>
      </c>
      <c r="AA1677" t="str">
        <f>IFERROR(_xlfn.XLOOKUP($J1677,avoidable_ed_reference!$A$2:$A$13,avoidable_ed_reference!$C$2:$C$13),"Not Classified")</f>
        <v>Non-Avoidable</v>
      </c>
      <c r="AB1677" t="str">
        <f>IFERROR(_xlfn.XLOOKUP($B1677,enrollment!$A$2:$A$801,enrollment!$I$2:$I$801),"")</f>
        <v>KY</v>
      </c>
      <c r="AC1677">
        <f>IFERROR(_xlfn.XLOOKUP($B1677,enrollment!$A$2:$A$801,enrollment!$L$2:$L$801),"")</f>
        <v>72</v>
      </c>
      <c r="AD1677" t="str" cm="1">
        <f t="array" ref="AD1677">_xlfn.IFS(AC1677="","Unknown",AC1677&lt;18,"0-17",AC1677&lt;35,"18-34",AC1677&lt;50,"35-49",AC1677&lt;65,"50-64",TRUE,"65+")</f>
        <v>65+</v>
      </c>
      <c r="AE1677">
        <f>IFERROR(_xlfn.XLOOKUP($B1677,enrollment!$A$2:$A$801,enrollment!$O$2:$O$801),"")</f>
        <v>3456789012</v>
      </c>
      <c r="AF1677">
        <f>IFERROR(_xlfn.XLOOKUP($AE1677,providers!$B$2:$B$11,providers!$Q$2:$Q$11),"")</f>
        <v>4</v>
      </c>
      <c r="AG1677" s="1">
        <f t="shared" si="26"/>
        <v>45323</v>
      </c>
    </row>
    <row r="1678" spans="1:33" x14ac:dyDescent="0.25">
      <c r="A1678" t="s">
        <v>1980</v>
      </c>
      <c r="B1678" t="s">
        <v>1977</v>
      </c>
      <c r="C1678">
        <v>3456789012</v>
      </c>
      <c r="D1678">
        <v>3456789012</v>
      </c>
      <c r="E1678" s="1">
        <v>45560</v>
      </c>
      <c r="F1678" s="1">
        <v>45560</v>
      </c>
      <c r="G1678" s="1">
        <v>45587</v>
      </c>
      <c r="H1678" t="s">
        <v>28</v>
      </c>
      <c r="I1678">
        <v>11</v>
      </c>
      <c r="J1678" t="s">
        <v>47</v>
      </c>
      <c r="K1678">
        <v>99213</v>
      </c>
      <c r="O1678">
        <v>1</v>
      </c>
      <c r="P1678">
        <v>211.06</v>
      </c>
      <c r="Q1678">
        <v>156.34</v>
      </c>
      <c r="R1678">
        <v>125.07</v>
      </c>
      <c r="S1678">
        <v>31.27</v>
      </c>
      <c r="T1678" t="s">
        <v>30</v>
      </c>
      <c r="X1678" t="s">
        <v>43</v>
      </c>
      <c r="Y1678" t="s">
        <v>44</v>
      </c>
      <c r="Z1678" t="s">
        <v>39</v>
      </c>
      <c r="AA1678" t="str">
        <f>IFERROR(_xlfn.XLOOKUP($J1678,avoidable_ed_reference!$A$2:$A$13,avoidable_ed_reference!$C$2:$C$13),"Not Classified")</f>
        <v>Not Classified</v>
      </c>
      <c r="AB1678" t="str">
        <f>IFERROR(_xlfn.XLOOKUP($B1678,enrollment!$A$2:$A$801,enrollment!$I$2:$I$801),"")</f>
        <v>KY</v>
      </c>
      <c r="AC1678">
        <f>IFERROR(_xlfn.XLOOKUP($B1678,enrollment!$A$2:$A$801,enrollment!$L$2:$L$801),"")</f>
        <v>72</v>
      </c>
      <c r="AD1678" t="str" cm="1">
        <f t="array" ref="AD1678">_xlfn.IFS(AC1678="","Unknown",AC1678&lt;18,"0-17",AC1678&lt;35,"18-34",AC1678&lt;50,"35-49",AC1678&lt;65,"50-64",TRUE,"65+")</f>
        <v>65+</v>
      </c>
      <c r="AE1678">
        <f>IFERROR(_xlfn.XLOOKUP($B1678,enrollment!$A$2:$A$801,enrollment!$O$2:$O$801),"")</f>
        <v>3456789012</v>
      </c>
      <c r="AF1678">
        <f>IFERROR(_xlfn.XLOOKUP($AE1678,providers!$B$2:$B$11,providers!$Q$2:$Q$11),"")</f>
        <v>4</v>
      </c>
      <c r="AG1678" s="1">
        <f t="shared" si="26"/>
        <v>45536</v>
      </c>
    </row>
    <row r="1679" spans="1:33" x14ac:dyDescent="0.25">
      <c r="A1679" t="s">
        <v>1981</v>
      </c>
      <c r="B1679" t="s">
        <v>1977</v>
      </c>
      <c r="C1679">
        <v>3456789012</v>
      </c>
      <c r="D1679">
        <v>3456789012</v>
      </c>
      <c r="E1679" s="1">
        <v>45442</v>
      </c>
      <c r="F1679" s="1">
        <v>45442</v>
      </c>
      <c r="G1679" s="1">
        <v>45461</v>
      </c>
      <c r="H1679" t="s">
        <v>28</v>
      </c>
      <c r="I1679">
        <v>11</v>
      </c>
      <c r="J1679" t="s">
        <v>47</v>
      </c>
      <c r="K1679">
        <v>99213</v>
      </c>
      <c r="O1679">
        <v>1</v>
      </c>
      <c r="P1679">
        <v>201.6</v>
      </c>
      <c r="Q1679">
        <v>149.33000000000001</v>
      </c>
      <c r="R1679">
        <v>119.46</v>
      </c>
      <c r="S1679">
        <v>29.87</v>
      </c>
      <c r="T1679" t="s">
        <v>30</v>
      </c>
      <c r="X1679" t="s">
        <v>43</v>
      </c>
      <c r="Y1679" t="s">
        <v>44</v>
      </c>
      <c r="Z1679" t="s">
        <v>39</v>
      </c>
      <c r="AA1679" t="str">
        <f>IFERROR(_xlfn.XLOOKUP($J1679,avoidable_ed_reference!$A$2:$A$13,avoidable_ed_reference!$C$2:$C$13),"Not Classified")</f>
        <v>Not Classified</v>
      </c>
      <c r="AB1679" t="str">
        <f>IFERROR(_xlfn.XLOOKUP($B1679,enrollment!$A$2:$A$801,enrollment!$I$2:$I$801),"")</f>
        <v>KY</v>
      </c>
      <c r="AC1679">
        <f>IFERROR(_xlfn.XLOOKUP($B1679,enrollment!$A$2:$A$801,enrollment!$L$2:$L$801),"")</f>
        <v>72</v>
      </c>
      <c r="AD1679" t="str" cm="1">
        <f t="array" ref="AD1679">_xlfn.IFS(AC1679="","Unknown",AC1679&lt;18,"0-17",AC1679&lt;35,"18-34",AC1679&lt;50,"35-49",AC1679&lt;65,"50-64",TRUE,"65+")</f>
        <v>65+</v>
      </c>
      <c r="AE1679">
        <f>IFERROR(_xlfn.XLOOKUP($B1679,enrollment!$A$2:$A$801,enrollment!$O$2:$O$801),"")</f>
        <v>3456789012</v>
      </c>
      <c r="AF1679">
        <f>IFERROR(_xlfn.XLOOKUP($AE1679,providers!$B$2:$B$11,providers!$Q$2:$Q$11),"")</f>
        <v>4</v>
      </c>
      <c r="AG1679" s="1">
        <f t="shared" si="26"/>
        <v>45413</v>
      </c>
    </row>
    <row r="1680" spans="1:33" x14ac:dyDescent="0.25">
      <c r="A1680" t="s">
        <v>1982</v>
      </c>
      <c r="B1680" t="s">
        <v>1977</v>
      </c>
      <c r="C1680">
        <v>5678901234</v>
      </c>
      <c r="D1680">
        <v>5678901234</v>
      </c>
      <c r="E1680" s="1">
        <v>45628</v>
      </c>
      <c r="F1680" s="1">
        <v>45628</v>
      </c>
      <c r="G1680" s="1">
        <v>45642</v>
      </c>
      <c r="H1680" t="s">
        <v>28</v>
      </c>
      <c r="I1680">
        <v>20</v>
      </c>
      <c r="J1680" t="s">
        <v>35</v>
      </c>
      <c r="K1680">
        <v>99213</v>
      </c>
      <c r="O1680">
        <v>1</v>
      </c>
      <c r="P1680">
        <v>186.98</v>
      </c>
      <c r="Q1680">
        <v>143.83000000000001</v>
      </c>
      <c r="R1680">
        <v>115.06</v>
      </c>
      <c r="S1680">
        <v>28.77</v>
      </c>
      <c r="T1680" t="s">
        <v>30</v>
      </c>
      <c r="X1680" t="s">
        <v>43</v>
      </c>
      <c r="Y1680" t="s">
        <v>44</v>
      </c>
      <c r="Z1680" t="s">
        <v>36</v>
      </c>
      <c r="AA1680" t="str">
        <f>IFERROR(_xlfn.XLOOKUP($J1680,avoidable_ed_reference!$A$2:$A$13,avoidable_ed_reference!$C$2:$C$13),"Not Classified")</f>
        <v>Avoidable</v>
      </c>
      <c r="AB1680" t="str">
        <f>IFERROR(_xlfn.XLOOKUP($B1680,enrollment!$A$2:$A$801,enrollment!$I$2:$I$801),"")</f>
        <v>KY</v>
      </c>
      <c r="AC1680">
        <f>IFERROR(_xlfn.XLOOKUP($B1680,enrollment!$A$2:$A$801,enrollment!$L$2:$L$801),"")</f>
        <v>72</v>
      </c>
      <c r="AD1680" t="str" cm="1">
        <f t="array" ref="AD1680">_xlfn.IFS(AC1680="","Unknown",AC1680&lt;18,"0-17",AC1680&lt;35,"18-34",AC1680&lt;50,"35-49",AC1680&lt;65,"50-64",TRUE,"65+")</f>
        <v>65+</v>
      </c>
      <c r="AE1680">
        <f>IFERROR(_xlfn.XLOOKUP($B1680,enrollment!$A$2:$A$801,enrollment!$O$2:$O$801),"")</f>
        <v>3456789012</v>
      </c>
      <c r="AF1680">
        <f>IFERROR(_xlfn.XLOOKUP($AE1680,providers!$B$2:$B$11,providers!$Q$2:$Q$11),"")</f>
        <v>4</v>
      </c>
      <c r="AG1680" s="1">
        <f t="shared" si="26"/>
        <v>45627</v>
      </c>
    </row>
    <row r="1681" spans="1:33" x14ac:dyDescent="0.25">
      <c r="A1681" t="s">
        <v>1983</v>
      </c>
      <c r="B1681" t="s">
        <v>1977</v>
      </c>
      <c r="C1681">
        <v>2233445566</v>
      </c>
      <c r="D1681">
        <v>2233445566</v>
      </c>
      <c r="E1681" s="1">
        <v>45389</v>
      </c>
      <c r="F1681" s="1">
        <v>45389</v>
      </c>
      <c r="G1681" s="1">
        <v>45416</v>
      </c>
      <c r="H1681" t="s">
        <v>28</v>
      </c>
      <c r="I1681">
        <v>23</v>
      </c>
      <c r="J1681" t="s">
        <v>42</v>
      </c>
      <c r="K1681">
        <v>99284</v>
      </c>
      <c r="O1681">
        <v>1</v>
      </c>
      <c r="P1681">
        <v>1556.78</v>
      </c>
      <c r="Q1681">
        <v>864.88</v>
      </c>
      <c r="R1681">
        <v>691.9</v>
      </c>
      <c r="S1681">
        <v>172.98</v>
      </c>
      <c r="T1681" t="s">
        <v>30</v>
      </c>
      <c r="X1681" t="s">
        <v>43</v>
      </c>
      <c r="Y1681" t="s">
        <v>44</v>
      </c>
      <c r="Z1681" t="s">
        <v>45</v>
      </c>
      <c r="AA1681" t="str">
        <f>IFERROR(_xlfn.XLOOKUP($J1681,avoidable_ed_reference!$A$2:$A$13,avoidable_ed_reference!$C$2:$C$13),"Not Classified")</f>
        <v>Non-Avoidable</v>
      </c>
      <c r="AB1681" t="str">
        <f>IFERROR(_xlfn.XLOOKUP($B1681,enrollment!$A$2:$A$801,enrollment!$I$2:$I$801),"")</f>
        <v>KY</v>
      </c>
      <c r="AC1681">
        <f>IFERROR(_xlfn.XLOOKUP($B1681,enrollment!$A$2:$A$801,enrollment!$L$2:$L$801),"")</f>
        <v>72</v>
      </c>
      <c r="AD1681" t="str" cm="1">
        <f t="array" ref="AD1681">_xlfn.IFS(AC1681="","Unknown",AC1681&lt;18,"0-17",AC1681&lt;35,"18-34",AC1681&lt;50,"35-49",AC1681&lt;65,"50-64",TRUE,"65+")</f>
        <v>65+</v>
      </c>
      <c r="AE1681">
        <f>IFERROR(_xlfn.XLOOKUP($B1681,enrollment!$A$2:$A$801,enrollment!$O$2:$O$801),"")</f>
        <v>3456789012</v>
      </c>
      <c r="AF1681">
        <f>IFERROR(_xlfn.XLOOKUP($AE1681,providers!$B$2:$B$11,providers!$Q$2:$Q$11),"")</f>
        <v>4</v>
      </c>
      <c r="AG1681" s="1">
        <f t="shared" si="26"/>
        <v>45383</v>
      </c>
    </row>
    <row r="1682" spans="1:33" x14ac:dyDescent="0.25">
      <c r="A1682" t="s">
        <v>1984</v>
      </c>
      <c r="B1682" t="s">
        <v>1985</v>
      </c>
      <c r="C1682">
        <v>8901234567</v>
      </c>
      <c r="D1682">
        <v>8901234567</v>
      </c>
      <c r="E1682" s="1">
        <v>45344</v>
      </c>
      <c r="F1682" s="1">
        <v>45344</v>
      </c>
      <c r="G1682" s="1">
        <v>45365</v>
      </c>
      <c r="H1682" t="s">
        <v>28</v>
      </c>
      <c r="I1682">
        <v>11</v>
      </c>
      <c r="J1682" t="s">
        <v>38</v>
      </c>
      <c r="K1682">
        <v>99213</v>
      </c>
      <c r="O1682">
        <v>1</v>
      </c>
      <c r="P1682">
        <v>195.98</v>
      </c>
      <c r="Q1682">
        <v>145.16999999999999</v>
      </c>
      <c r="R1682">
        <v>116.14</v>
      </c>
      <c r="S1682">
        <v>29.03</v>
      </c>
      <c r="T1682" t="s">
        <v>30</v>
      </c>
      <c r="X1682" t="s">
        <v>43</v>
      </c>
      <c r="Y1682" t="s">
        <v>44</v>
      </c>
      <c r="Z1682" t="s">
        <v>39</v>
      </c>
      <c r="AA1682" t="str">
        <f>IFERROR(_xlfn.XLOOKUP($J1682,avoidable_ed_reference!$A$2:$A$13,avoidable_ed_reference!$C$2:$C$13),"Not Classified")</f>
        <v>Not Classified</v>
      </c>
      <c r="AB1682" t="str">
        <f>IFERROR(_xlfn.XLOOKUP($B1682,enrollment!$A$2:$A$801,enrollment!$I$2:$I$801),"")</f>
        <v>GA</v>
      </c>
      <c r="AC1682">
        <f>IFERROR(_xlfn.XLOOKUP($B1682,enrollment!$A$2:$A$801,enrollment!$L$2:$L$801),"")</f>
        <v>68</v>
      </c>
      <c r="AD1682" t="str" cm="1">
        <f t="array" ref="AD1682">_xlfn.IFS(AC1682="","Unknown",AC1682&lt;18,"0-17",AC1682&lt;35,"18-34",AC1682&lt;50,"35-49",AC1682&lt;65,"50-64",TRUE,"65+")</f>
        <v>65+</v>
      </c>
      <c r="AE1682">
        <f>IFERROR(_xlfn.XLOOKUP($B1682,enrollment!$A$2:$A$801,enrollment!$O$2:$O$801),"")</f>
        <v>8901234567</v>
      </c>
      <c r="AF1682">
        <f>IFERROR(_xlfn.XLOOKUP($AE1682,providers!$B$2:$B$11,providers!$Q$2:$Q$11),"")</f>
        <v>3.7</v>
      </c>
      <c r="AG1682" s="1">
        <f t="shared" si="26"/>
        <v>45323</v>
      </c>
    </row>
    <row r="1683" spans="1:33" x14ac:dyDescent="0.25">
      <c r="A1683" t="s">
        <v>1986</v>
      </c>
      <c r="B1683" t="s">
        <v>1985</v>
      </c>
      <c r="C1683">
        <v>8901234567</v>
      </c>
      <c r="D1683">
        <v>8901234567</v>
      </c>
      <c r="E1683" s="1">
        <v>45519</v>
      </c>
      <c r="F1683" s="1">
        <v>45519</v>
      </c>
      <c r="G1683" s="1">
        <v>45550</v>
      </c>
      <c r="H1683" t="s">
        <v>28</v>
      </c>
      <c r="I1683">
        <v>11</v>
      </c>
      <c r="J1683" t="s">
        <v>47</v>
      </c>
      <c r="K1683">
        <v>99213</v>
      </c>
      <c r="O1683">
        <v>1</v>
      </c>
      <c r="P1683">
        <v>188.06</v>
      </c>
      <c r="Q1683">
        <v>139.30000000000001</v>
      </c>
      <c r="R1683">
        <v>111.44</v>
      </c>
      <c r="S1683">
        <v>27.86</v>
      </c>
      <c r="T1683" t="s">
        <v>30</v>
      </c>
      <c r="X1683" t="s">
        <v>43</v>
      </c>
      <c r="Y1683" t="s">
        <v>44</v>
      </c>
      <c r="Z1683" t="s">
        <v>39</v>
      </c>
      <c r="AA1683" t="str">
        <f>IFERROR(_xlfn.XLOOKUP($J1683,avoidable_ed_reference!$A$2:$A$13,avoidable_ed_reference!$C$2:$C$13),"Not Classified")</f>
        <v>Not Classified</v>
      </c>
      <c r="AB1683" t="str">
        <f>IFERROR(_xlfn.XLOOKUP($B1683,enrollment!$A$2:$A$801,enrollment!$I$2:$I$801),"")</f>
        <v>GA</v>
      </c>
      <c r="AC1683">
        <f>IFERROR(_xlfn.XLOOKUP($B1683,enrollment!$A$2:$A$801,enrollment!$L$2:$L$801),"")</f>
        <v>68</v>
      </c>
      <c r="AD1683" t="str" cm="1">
        <f t="array" ref="AD1683">_xlfn.IFS(AC1683="","Unknown",AC1683&lt;18,"0-17",AC1683&lt;35,"18-34",AC1683&lt;50,"35-49",AC1683&lt;65,"50-64",TRUE,"65+")</f>
        <v>65+</v>
      </c>
      <c r="AE1683">
        <f>IFERROR(_xlfn.XLOOKUP($B1683,enrollment!$A$2:$A$801,enrollment!$O$2:$O$801),"")</f>
        <v>8901234567</v>
      </c>
      <c r="AF1683">
        <f>IFERROR(_xlfn.XLOOKUP($AE1683,providers!$B$2:$B$11,providers!$Q$2:$Q$11),"")</f>
        <v>3.7</v>
      </c>
      <c r="AG1683" s="1">
        <f t="shared" si="26"/>
        <v>45505</v>
      </c>
    </row>
    <row r="1684" spans="1:33" x14ac:dyDescent="0.25">
      <c r="A1684" t="s">
        <v>1987</v>
      </c>
      <c r="B1684" t="s">
        <v>1985</v>
      </c>
      <c r="C1684">
        <v>8901234567</v>
      </c>
      <c r="D1684">
        <v>8901234567</v>
      </c>
      <c r="E1684" s="1">
        <v>45473</v>
      </c>
      <c r="F1684" s="1">
        <v>45473</v>
      </c>
      <c r="G1684" s="1">
        <v>45501</v>
      </c>
      <c r="H1684" t="s">
        <v>28</v>
      </c>
      <c r="I1684">
        <v>11</v>
      </c>
      <c r="J1684" t="s">
        <v>47</v>
      </c>
      <c r="K1684">
        <v>99213</v>
      </c>
      <c r="O1684">
        <v>1</v>
      </c>
      <c r="P1684">
        <v>220.36</v>
      </c>
      <c r="Q1684">
        <v>163.22999999999999</v>
      </c>
      <c r="R1684">
        <v>130.58000000000001</v>
      </c>
      <c r="S1684">
        <v>32.65</v>
      </c>
      <c r="T1684" t="s">
        <v>30</v>
      </c>
      <c r="X1684" t="s">
        <v>43</v>
      </c>
      <c r="Y1684" t="s">
        <v>44</v>
      </c>
      <c r="Z1684" t="s">
        <v>39</v>
      </c>
      <c r="AA1684" t="str">
        <f>IFERROR(_xlfn.XLOOKUP($J1684,avoidable_ed_reference!$A$2:$A$13,avoidable_ed_reference!$C$2:$C$13),"Not Classified")</f>
        <v>Not Classified</v>
      </c>
      <c r="AB1684" t="str">
        <f>IFERROR(_xlfn.XLOOKUP($B1684,enrollment!$A$2:$A$801,enrollment!$I$2:$I$801),"")</f>
        <v>GA</v>
      </c>
      <c r="AC1684">
        <f>IFERROR(_xlfn.XLOOKUP($B1684,enrollment!$A$2:$A$801,enrollment!$L$2:$L$801),"")</f>
        <v>68</v>
      </c>
      <c r="AD1684" t="str" cm="1">
        <f t="array" ref="AD1684">_xlfn.IFS(AC1684="","Unknown",AC1684&lt;18,"0-17",AC1684&lt;35,"18-34",AC1684&lt;50,"35-49",AC1684&lt;65,"50-64",TRUE,"65+")</f>
        <v>65+</v>
      </c>
      <c r="AE1684">
        <f>IFERROR(_xlfn.XLOOKUP($B1684,enrollment!$A$2:$A$801,enrollment!$O$2:$O$801),"")</f>
        <v>8901234567</v>
      </c>
      <c r="AF1684">
        <f>IFERROR(_xlfn.XLOOKUP($AE1684,providers!$B$2:$B$11,providers!$Q$2:$Q$11),"")</f>
        <v>3.7</v>
      </c>
      <c r="AG1684" s="1">
        <f t="shared" si="26"/>
        <v>45444</v>
      </c>
    </row>
    <row r="1685" spans="1:33" x14ac:dyDescent="0.25">
      <c r="A1685" t="s">
        <v>1988</v>
      </c>
      <c r="B1685" t="s">
        <v>1985</v>
      </c>
      <c r="C1685">
        <v>3456789012</v>
      </c>
      <c r="D1685">
        <v>3456789012</v>
      </c>
      <c r="E1685" s="1">
        <v>45351</v>
      </c>
      <c r="F1685" s="1">
        <v>45351</v>
      </c>
      <c r="G1685" s="1">
        <v>45370</v>
      </c>
      <c r="H1685" t="s">
        <v>28</v>
      </c>
      <c r="I1685">
        <v>23</v>
      </c>
      <c r="J1685" t="s">
        <v>42</v>
      </c>
      <c r="K1685">
        <v>99284</v>
      </c>
      <c r="O1685">
        <v>1</v>
      </c>
      <c r="P1685">
        <v>1960</v>
      </c>
      <c r="Q1685">
        <v>1088.8900000000001</v>
      </c>
      <c r="R1685">
        <v>871.11</v>
      </c>
      <c r="S1685">
        <v>217.78</v>
      </c>
      <c r="T1685" t="s">
        <v>30</v>
      </c>
      <c r="X1685" t="s">
        <v>43</v>
      </c>
      <c r="Y1685" t="s">
        <v>44</v>
      </c>
      <c r="Z1685" t="s">
        <v>45</v>
      </c>
      <c r="AA1685" t="str">
        <f>IFERROR(_xlfn.XLOOKUP($J1685,avoidable_ed_reference!$A$2:$A$13,avoidable_ed_reference!$C$2:$C$13),"Not Classified")</f>
        <v>Non-Avoidable</v>
      </c>
      <c r="AB1685" t="str">
        <f>IFERROR(_xlfn.XLOOKUP($B1685,enrollment!$A$2:$A$801,enrollment!$I$2:$I$801),"")</f>
        <v>GA</v>
      </c>
      <c r="AC1685">
        <f>IFERROR(_xlfn.XLOOKUP($B1685,enrollment!$A$2:$A$801,enrollment!$L$2:$L$801),"")</f>
        <v>68</v>
      </c>
      <c r="AD1685" t="str" cm="1">
        <f t="array" ref="AD1685">_xlfn.IFS(AC1685="","Unknown",AC1685&lt;18,"0-17",AC1685&lt;35,"18-34",AC1685&lt;50,"35-49",AC1685&lt;65,"50-64",TRUE,"65+")</f>
        <v>65+</v>
      </c>
      <c r="AE1685">
        <f>IFERROR(_xlfn.XLOOKUP($B1685,enrollment!$A$2:$A$801,enrollment!$O$2:$O$801),"")</f>
        <v>8901234567</v>
      </c>
      <c r="AF1685">
        <f>IFERROR(_xlfn.XLOOKUP($AE1685,providers!$B$2:$B$11,providers!$Q$2:$Q$11),"")</f>
        <v>3.7</v>
      </c>
      <c r="AG1685" s="1">
        <f t="shared" si="26"/>
        <v>45323</v>
      </c>
    </row>
    <row r="1686" spans="1:33" x14ac:dyDescent="0.25">
      <c r="A1686" t="s">
        <v>1989</v>
      </c>
      <c r="B1686" t="s">
        <v>1985</v>
      </c>
      <c r="C1686">
        <v>8901234567</v>
      </c>
      <c r="D1686">
        <v>8901234567</v>
      </c>
      <c r="E1686" s="1">
        <v>45453</v>
      </c>
      <c r="F1686" s="1">
        <v>45453</v>
      </c>
      <c r="G1686" s="1">
        <v>45471</v>
      </c>
      <c r="H1686" t="s">
        <v>28</v>
      </c>
      <c r="I1686">
        <v>11</v>
      </c>
      <c r="J1686" t="s">
        <v>35</v>
      </c>
      <c r="K1686">
        <v>99213</v>
      </c>
      <c r="O1686">
        <v>1</v>
      </c>
      <c r="P1686">
        <v>192.42</v>
      </c>
      <c r="Q1686">
        <v>142.53</v>
      </c>
      <c r="R1686">
        <v>114.02</v>
      </c>
      <c r="S1686">
        <v>28.51</v>
      </c>
      <c r="T1686" t="s">
        <v>30</v>
      </c>
      <c r="X1686" t="s">
        <v>43</v>
      </c>
      <c r="Y1686" t="s">
        <v>44</v>
      </c>
      <c r="Z1686" t="s">
        <v>39</v>
      </c>
      <c r="AA1686" t="str">
        <f>IFERROR(_xlfn.XLOOKUP($J1686,avoidable_ed_reference!$A$2:$A$13,avoidable_ed_reference!$C$2:$C$13),"Not Classified")</f>
        <v>Avoidable</v>
      </c>
      <c r="AB1686" t="str">
        <f>IFERROR(_xlfn.XLOOKUP($B1686,enrollment!$A$2:$A$801,enrollment!$I$2:$I$801),"")</f>
        <v>GA</v>
      </c>
      <c r="AC1686">
        <f>IFERROR(_xlfn.XLOOKUP($B1686,enrollment!$A$2:$A$801,enrollment!$L$2:$L$801),"")</f>
        <v>68</v>
      </c>
      <c r="AD1686" t="str" cm="1">
        <f t="array" ref="AD1686">_xlfn.IFS(AC1686="","Unknown",AC1686&lt;18,"0-17",AC1686&lt;35,"18-34",AC1686&lt;50,"35-49",AC1686&lt;65,"50-64",TRUE,"65+")</f>
        <v>65+</v>
      </c>
      <c r="AE1686">
        <f>IFERROR(_xlfn.XLOOKUP($B1686,enrollment!$A$2:$A$801,enrollment!$O$2:$O$801),"")</f>
        <v>8901234567</v>
      </c>
      <c r="AF1686">
        <f>IFERROR(_xlfn.XLOOKUP($AE1686,providers!$B$2:$B$11,providers!$Q$2:$Q$11),"")</f>
        <v>3.7</v>
      </c>
      <c r="AG1686" s="1">
        <f t="shared" si="26"/>
        <v>45444</v>
      </c>
    </row>
    <row r="1687" spans="1:33" x14ac:dyDescent="0.25">
      <c r="A1687" t="s">
        <v>1990</v>
      </c>
      <c r="B1687" t="s">
        <v>1985</v>
      </c>
      <c r="C1687">
        <v>8901234567</v>
      </c>
      <c r="D1687">
        <v>8901234567</v>
      </c>
      <c r="E1687" s="1">
        <v>45404</v>
      </c>
      <c r="F1687" s="1">
        <v>45404</v>
      </c>
      <c r="G1687" s="1">
        <v>45425</v>
      </c>
      <c r="H1687" t="s">
        <v>28</v>
      </c>
      <c r="I1687">
        <v>11</v>
      </c>
      <c r="J1687" t="s">
        <v>47</v>
      </c>
      <c r="K1687">
        <v>99213</v>
      </c>
      <c r="O1687">
        <v>1</v>
      </c>
      <c r="P1687">
        <v>218.88</v>
      </c>
      <c r="Q1687">
        <v>162.13</v>
      </c>
      <c r="R1687">
        <v>129.69999999999999</v>
      </c>
      <c r="S1687">
        <v>32.43</v>
      </c>
      <c r="T1687" t="s">
        <v>30</v>
      </c>
      <c r="X1687" t="s">
        <v>43</v>
      </c>
      <c r="Y1687" t="s">
        <v>44</v>
      </c>
      <c r="Z1687" t="s">
        <v>39</v>
      </c>
      <c r="AA1687" t="str">
        <f>IFERROR(_xlfn.XLOOKUP($J1687,avoidable_ed_reference!$A$2:$A$13,avoidable_ed_reference!$C$2:$C$13),"Not Classified")</f>
        <v>Not Classified</v>
      </c>
      <c r="AB1687" t="str">
        <f>IFERROR(_xlfn.XLOOKUP($B1687,enrollment!$A$2:$A$801,enrollment!$I$2:$I$801),"")</f>
        <v>GA</v>
      </c>
      <c r="AC1687">
        <f>IFERROR(_xlfn.XLOOKUP($B1687,enrollment!$A$2:$A$801,enrollment!$L$2:$L$801),"")</f>
        <v>68</v>
      </c>
      <c r="AD1687" t="str" cm="1">
        <f t="array" ref="AD1687">_xlfn.IFS(AC1687="","Unknown",AC1687&lt;18,"0-17",AC1687&lt;35,"18-34",AC1687&lt;50,"35-49",AC1687&lt;65,"50-64",TRUE,"65+")</f>
        <v>65+</v>
      </c>
      <c r="AE1687">
        <f>IFERROR(_xlfn.XLOOKUP($B1687,enrollment!$A$2:$A$801,enrollment!$O$2:$O$801),"")</f>
        <v>8901234567</v>
      </c>
      <c r="AF1687">
        <f>IFERROR(_xlfn.XLOOKUP($AE1687,providers!$B$2:$B$11,providers!$Q$2:$Q$11),"")</f>
        <v>3.7</v>
      </c>
      <c r="AG1687" s="1">
        <f t="shared" si="26"/>
        <v>45383</v>
      </c>
    </row>
    <row r="1688" spans="1:33" x14ac:dyDescent="0.25">
      <c r="A1688" t="s">
        <v>1991</v>
      </c>
      <c r="B1688" t="s">
        <v>1985</v>
      </c>
      <c r="C1688">
        <v>8901234567</v>
      </c>
      <c r="D1688">
        <v>8901234567</v>
      </c>
      <c r="E1688" s="1">
        <v>45482</v>
      </c>
      <c r="F1688" s="1">
        <v>45482</v>
      </c>
      <c r="G1688" s="1">
        <v>45498</v>
      </c>
      <c r="H1688" t="s">
        <v>28</v>
      </c>
      <c r="I1688">
        <v>11</v>
      </c>
      <c r="J1688" t="s">
        <v>35</v>
      </c>
      <c r="K1688">
        <v>99213</v>
      </c>
      <c r="O1688">
        <v>1</v>
      </c>
      <c r="P1688">
        <v>209.92</v>
      </c>
      <c r="Q1688">
        <v>155.5</v>
      </c>
      <c r="R1688">
        <v>124.4</v>
      </c>
      <c r="S1688">
        <v>31.1</v>
      </c>
      <c r="T1688" t="s">
        <v>30</v>
      </c>
      <c r="X1688" t="s">
        <v>43</v>
      </c>
      <c r="Y1688" t="s">
        <v>44</v>
      </c>
      <c r="Z1688" t="s">
        <v>39</v>
      </c>
      <c r="AA1688" t="str">
        <f>IFERROR(_xlfn.XLOOKUP($J1688,avoidable_ed_reference!$A$2:$A$13,avoidable_ed_reference!$C$2:$C$13),"Not Classified")</f>
        <v>Avoidable</v>
      </c>
      <c r="AB1688" t="str">
        <f>IFERROR(_xlfn.XLOOKUP($B1688,enrollment!$A$2:$A$801,enrollment!$I$2:$I$801),"")</f>
        <v>GA</v>
      </c>
      <c r="AC1688">
        <f>IFERROR(_xlfn.XLOOKUP($B1688,enrollment!$A$2:$A$801,enrollment!$L$2:$L$801),"")</f>
        <v>68</v>
      </c>
      <c r="AD1688" t="str" cm="1">
        <f t="array" ref="AD1688">_xlfn.IFS(AC1688="","Unknown",AC1688&lt;18,"0-17",AC1688&lt;35,"18-34",AC1688&lt;50,"35-49",AC1688&lt;65,"50-64",TRUE,"65+")</f>
        <v>65+</v>
      </c>
      <c r="AE1688">
        <f>IFERROR(_xlfn.XLOOKUP($B1688,enrollment!$A$2:$A$801,enrollment!$O$2:$O$801),"")</f>
        <v>8901234567</v>
      </c>
      <c r="AF1688">
        <f>IFERROR(_xlfn.XLOOKUP($AE1688,providers!$B$2:$B$11,providers!$Q$2:$Q$11),"")</f>
        <v>3.7</v>
      </c>
      <c r="AG1688" s="1">
        <f t="shared" si="26"/>
        <v>45474</v>
      </c>
    </row>
    <row r="1689" spans="1:33" x14ac:dyDescent="0.25">
      <c r="A1689" t="s">
        <v>1992</v>
      </c>
      <c r="B1689" t="s">
        <v>1985</v>
      </c>
      <c r="C1689">
        <v>8901234567</v>
      </c>
      <c r="D1689">
        <v>8901234567</v>
      </c>
      <c r="E1689" s="1">
        <v>45442</v>
      </c>
      <c r="F1689" s="1">
        <v>45442</v>
      </c>
      <c r="G1689" s="1">
        <v>45474</v>
      </c>
      <c r="H1689" t="s">
        <v>28</v>
      </c>
      <c r="I1689">
        <v>11</v>
      </c>
      <c r="J1689" t="s">
        <v>38</v>
      </c>
      <c r="K1689">
        <v>99213</v>
      </c>
      <c r="O1689">
        <v>1</v>
      </c>
      <c r="P1689">
        <v>225.88</v>
      </c>
      <c r="Q1689">
        <v>167.32</v>
      </c>
      <c r="R1689">
        <v>133.86000000000001</v>
      </c>
      <c r="S1689">
        <v>33.46</v>
      </c>
      <c r="T1689" t="s">
        <v>30</v>
      </c>
      <c r="X1689" t="s">
        <v>43</v>
      </c>
      <c r="Y1689" t="s">
        <v>44</v>
      </c>
      <c r="Z1689" t="s">
        <v>39</v>
      </c>
      <c r="AA1689" t="str">
        <f>IFERROR(_xlfn.XLOOKUP($J1689,avoidable_ed_reference!$A$2:$A$13,avoidable_ed_reference!$C$2:$C$13),"Not Classified")</f>
        <v>Not Classified</v>
      </c>
      <c r="AB1689" t="str">
        <f>IFERROR(_xlfn.XLOOKUP($B1689,enrollment!$A$2:$A$801,enrollment!$I$2:$I$801),"")</f>
        <v>GA</v>
      </c>
      <c r="AC1689">
        <f>IFERROR(_xlfn.XLOOKUP($B1689,enrollment!$A$2:$A$801,enrollment!$L$2:$L$801),"")</f>
        <v>68</v>
      </c>
      <c r="AD1689" t="str" cm="1">
        <f t="array" ref="AD1689">_xlfn.IFS(AC1689="","Unknown",AC1689&lt;18,"0-17",AC1689&lt;35,"18-34",AC1689&lt;50,"35-49",AC1689&lt;65,"50-64",TRUE,"65+")</f>
        <v>65+</v>
      </c>
      <c r="AE1689">
        <f>IFERROR(_xlfn.XLOOKUP($B1689,enrollment!$A$2:$A$801,enrollment!$O$2:$O$801),"")</f>
        <v>8901234567</v>
      </c>
      <c r="AF1689">
        <f>IFERROR(_xlfn.XLOOKUP($AE1689,providers!$B$2:$B$11,providers!$Q$2:$Q$11),"")</f>
        <v>3.7</v>
      </c>
      <c r="AG1689" s="1">
        <f t="shared" si="26"/>
        <v>45413</v>
      </c>
    </row>
    <row r="1690" spans="1:33" x14ac:dyDescent="0.25">
      <c r="A1690" t="s">
        <v>1993</v>
      </c>
      <c r="B1690" t="s">
        <v>1985</v>
      </c>
      <c r="C1690">
        <v>8901234567</v>
      </c>
      <c r="D1690">
        <v>8901234567</v>
      </c>
      <c r="E1690" s="1">
        <v>45564</v>
      </c>
      <c r="F1690" s="1">
        <v>45564</v>
      </c>
      <c r="G1690" s="1">
        <v>45587</v>
      </c>
      <c r="H1690" t="s">
        <v>28</v>
      </c>
      <c r="I1690">
        <v>11</v>
      </c>
      <c r="J1690" t="s">
        <v>47</v>
      </c>
      <c r="K1690">
        <v>99213</v>
      </c>
      <c r="O1690">
        <v>1</v>
      </c>
      <c r="P1690">
        <v>196.32</v>
      </c>
      <c r="Q1690">
        <v>145.41999999999999</v>
      </c>
      <c r="R1690">
        <v>116.34</v>
      </c>
      <c r="S1690">
        <v>29.08</v>
      </c>
      <c r="T1690" t="s">
        <v>30</v>
      </c>
      <c r="X1690" t="s">
        <v>43</v>
      </c>
      <c r="Y1690" t="s">
        <v>44</v>
      </c>
      <c r="Z1690" t="s">
        <v>39</v>
      </c>
      <c r="AA1690" t="str">
        <f>IFERROR(_xlfn.XLOOKUP($J1690,avoidable_ed_reference!$A$2:$A$13,avoidable_ed_reference!$C$2:$C$13),"Not Classified")</f>
        <v>Not Classified</v>
      </c>
      <c r="AB1690" t="str">
        <f>IFERROR(_xlfn.XLOOKUP($B1690,enrollment!$A$2:$A$801,enrollment!$I$2:$I$801),"")</f>
        <v>GA</v>
      </c>
      <c r="AC1690">
        <f>IFERROR(_xlfn.XLOOKUP($B1690,enrollment!$A$2:$A$801,enrollment!$L$2:$L$801),"")</f>
        <v>68</v>
      </c>
      <c r="AD1690" t="str" cm="1">
        <f t="array" ref="AD1690">_xlfn.IFS(AC1690="","Unknown",AC1690&lt;18,"0-17",AC1690&lt;35,"18-34",AC1690&lt;50,"35-49",AC1690&lt;65,"50-64",TRUE,"65+")</f>
        <v>65+</v>
      </c>
      <c r="AE1690">
        <f>IFERROR(_xlfn.XLOOKUP($B1690,enrollment!$A$2:$A$801,enrollment!$O$2:$O$801),"")</f>
        <v>8901234567</v>
      </c>
      <c r="AF1690">
        <f>IFERROR(_xlfn.XLOOKUP($AE1690,providers!$B$2:$B$11,providers!$Q$2:$Q$11),"")</f>
        <v>3.7</v>
      </c>
      <c r="AG1690" s="1">
        <f t="shared" si="26"/>
        <v>45536</v>
      </c>
    </row>
    <row r="1691" spans="1:33" x14ac:dyDescent="0.25">
      <c r="A1691" t="s">
        <v>1994</v>
      </c>
      <c r="B1691" t="s">
        <v>1985</v>
      </c>
      <c r="C1691">
        <v>8901234567</v>
      </c>
      <c r="D1691">
        <v>8901234567</v>
      </c>
      <c r="E1691" s="1">
        <v>45406</v>
      </c>
      <c r="F1691" s="1">
        <v>45406</v>
      </c>
      <c r="G1691" s="1">
        <v>45426</v>
      </c>
      <c r="H1691" t="s">
        <v>28</v>
      </c>
      <c r="I1691">
        <v>11</v>
      </c>
      <c r="J1691" t="s">
        <v>47</v>
      </c>
      <c r="K1691">
        <v>99213</v>
      </c>
      <c r="O1691">
        <v>1</v>
      </c>
      <c r="P1691">
        <v>188.95</v>
      </c>
      <c r="Q1691">
        <v>139.96</v>
      </c>
      <c r="R1691">
        <v>111.97</v>
      </c>
      <c r="S1691">
        <v>27.99</v>
      </c>
      <c r="T1691" t="s">
        <v>30</v>
      </c>
      <c r="X1691" t="s">
        <v>43</v>
      </c>
      <c r="Y1691" t="s">
        <v>44</v>
      </c>
      <c r="Z1691" t="s">
        <v>39</v>
      </c>
      <c r="AA1691" t="str">
        <f>IFERROR(_xlfn.XLOOKUP($J1691,avoidable_ed_reference!$A$2:$A$13,avoidable_ed_reference!$C$2:$C$13),"Not Classified")</f>
        <v>Not Classified</v>
      </c>
      <c r="AB1691" t="str">
        <f>IFERROR(_xlfn.XLOOKUP($B1691,enrollment!$A$2:$A$801,enrollment!$I$2:$I$801),"")</f>
        <v>GA</v>
      </c>
      <c r="AC1691">
        <f>IFERROR(_xlfn.XLOOKUP($B1691,enrollment!$A$2:$A$801,enrollment!$L$2:$L$801),"")</f>
        <v>68</v>
      </c>
      <c r="AD1691" t="str" cm="1">
        <f t="array" ref="AD1691">_xlfn.IFS(AC1691="","Unknown",AC1691&lt;18,"0-17",AC1691&lt;35,"18-34",AC1691&lt;50,"35-49",AC1691&lt;65,"50-64",TRUE,"65+")</f>
        <v>65+</v>
      </c>
      <c r="AE1691">
        <f>IFERROR(_xlfn.XLOOKUP($B1691,enrollment!$A$2:$A$801,enrollment!$O$2:$O$801),"")</f>
        <v>8901234567</v>
      </c>
      <c r="AF1691">
        <f>IFERROR(_xlfn.XLOOKUP($AE1691,providers!$B$2:$B$11,providers!$Q$2:$Q$11),"")</f>
        <v>3.7</v>
      </c>
      <c r="AG1691" s="1">
        <f t="shared" si="26"/>
        <v>45383</v>
      </c>
    </row>
    <row r="1692" spans="1:33" x14ac:dyDescent="0.25">
      <c r="A1692" t="s">
        <v>1995</v>
      </c>
      <c r="B1692" t="s">
        <v>1996</v>
      </c>
      <c r="C1692">
        <v>7890123456</v>
      </c>
      <c r="D1692">
        <v>7890123456</v>
      </c>
      <c r="E1692" s="1">
        <v>45600</v>
      </c>
      <c r="F1692" s="1">
        <v>45600</v>
      </c>
      <c r="G1692" s="1">
        <v>45616</v>
      </c>
      <c r="H1692" t="s">
        <v>28</v>
      </c>
      <c r="I1692">
        <v>11</v>
      </c>
      <c r="J1692" t="s">
        <v>47</v>
      </c>
      <c r="K1692">
        <v>99213</v>
      </c>
      <c r="O1692">
        <v>1</v>
      </c>
      <c r="P1692">
        <v>218.77</v>
      </c>
      <c r="Q1692">
        <v>162.05000000000001</v>
      </c>
      <c r="R1692">
        <v>129.63999999999999</v>
      </c>
      <c r="S1692">
        <v>32.409999999999997</v>
      </c>
      <c r="T1692" t="s">
        <v>30</v>
      </c>
      <c r="X1692" t="s">
        <v>233</v>
      </c>
      <c r="Y1692" t="s">
        <v>32</v>
      </c>
      <c r="Z1692" t="s">
        <v>39</v>
      </c>
      <c r="AA1692" t="str">
        <f>IFERROR(_xlfn.XLOOKUP($J1692,avoidable_ed_reference!$A$2:$A$13,avoidable_ed_reference!$C$2:$C$13),"Not Classified")</f>
        <v>Not Classified</v>
      </c>
      <c r="AB1692" t="str">
        <f>IFERROR(_xlfn.XLOOKUP($B1692,enrollment!$A$2:$A$801,enrollment!$I$2:$I$801),"")</f>
        <v>TN</v>
      </c>
      <c r="AC1692">
        <f>IFERROR(_xlfn.XLOOKUP($B1692,enrollment!$A$2:$A$801,enrollment!$L$2:$L$801),"")</f>
        <v>30</v>
      </c>
      <c r="AD1692" t="str" cm="1">
        <f t="array" ref="AD1692">_xlfn.IFS(AC1692="","Unknown",AC1692&lt;18,"0-17",AC1692&lt;35,"18-34",AC1692&lt;50,"35-49",AC1692&lt;65,"50-64",TRUE,"65+")</f>
        <v>18-34</v>
      </c>
      <c r="AE1692">
        <f>IFERROR(_xlfn.XLOOKUP($B1692,enrollment!$A$2:$A$801,enrollment!$O$2:$O$801),"")</f>
        <v>7890123456</v>
      </c>
      <c r="AF1692">
        <f>IFERROR(_xlfn.XLOOKUP($AE1692,providers!$B$2:$B$11,providers!$Q$2:$Q$11),"")</f>
        <v>3.9</v>
      </c>
      <c r="AG1692" s="1">
        <f t="shared" si="26"/>
        <v>45597</v>
      </c>
    </row>
    <row r="1693" spans="1:33" x14ac:dyDescent="0.25">
      <c r="A1693" t="s">
        <v>1997</v>
      </c>
      <c r="B1693" t="s">
        <v>1996</v>
      </c>
      <c r="C1693">
        <v>7890123456</v>
      </c>
      <c r="D1693">
        <v>7890123456</v>
      </c>
      <c r="E1693" s="1">
        <v>45335</v>
      </c>
      <c r="F1693" s="1">
        <v>45335</v>
      </c>
      <c r="G1693" s="1">
        <v>45349</v>
      </c>
      <c r="H1693" t="s">
        <v>28</v>
      </c>
      <c r="I1693">
        <v>11</v>
      </c>
      <c r="J1693" t="s">
        <v>38</v>
      </c>
      <c r="K1693">
        <v>99213</v>
      </c>
      <c r="O1693">
        <v>1</v>
      </c>
      <c r="P1693">
        <v>187.53</v>
      </c>
      <c r="Q1693">
        <v>138.91</v>
      </c>
      <c r="R1693">
        <v>111.13</v>
      </c>
      <c r="S1693">
        <v>27.78</v>
      </c>
      <c r="T1693" t="s">
        <v>30</v>
      </c>
      <c r="X1693" t="s">
        <v>233</v>
      </c>
      <c r="Y1693" t="s">
        <v>32</v>
      </c>
      <c r="Z1693" t="s">
        <v>39</v>
      </c>
      <c r="AA1693" t="str">
        <f>IFERROR(_xlfn.XLOOKUP($J1693,avoidable_ed_reference!$A$2:$A$13,avoidable_ed_reference!$C$2:$C$13),"Not Classified")</f>
        <v>Not Classified</v>
      </c>
      <c r="AB1693" t="str">
        <f>IFERROR(_xlfn.XLOOKUP($B1693,enrollment!$A$2:$A$801,enrollment!$I$2:$I$801),"")</f>
        <v>TN</v>
      </c>
      <c r="AC1693">
        <f>IFERROR(_xlfn.XLOOKUP($B1693,enrollment!$A$2:$A$801,enrollment!$L$2:$L$801),"")</f>
        <v>30</v>
      </c>
      <c r="AD1693" t="str" cm="1">
        <f t="array" ref="AD1693">_xlfn.IFS(AC1693="","Unknown",AC1693&lt;18,"0-17",AC1693&lt;35,"18-34",AC1693&lt;50,"35-49",AC1693&lt;65,"50-64",TRUE,"65+")</f>
        <v>18-34</v>
      </c>
      <c r="AE1693">
        <f>IFERROR(_xlfn.XLOOKUP($B1693,enrollment!$A$2:$A$801,enrollment!$O$2:$O$801),"")</f>
        <v>7890123456</v>
      </c>
      <c r="AF1693">
        <f>IFERROR(_xlfn.XLOOKUP($AE1693,providers!$B$2:$B$11,providers!$Q$2:$Q$11),"")</f>
        <v>3.9</v>
      </c>
      <c r="AG1693" s="1">
        <f t="shared" si="26"/>
        <v>45323</v>
      </c>
    </row>
    <row r="1694" spans="1:33" x14ac:dyDescent="0.25">
      <c r="A1694" t="s">
        <v>1998</v>
      </c>
      <c r="B1694" t="s">
        <v>1996</v>
      </c>
      <c r="C1694">
        <v>5678901234</v>
      </c>
      <c r="D1694">
        <v>5678901234</v>
      </c>
      <c r="E1694" s="1">
        <v>45295</v>
      </c>
      <c r="F1694" s="1">
        <v>45295</v>
      </c>
      <c r="G1694" s="1">
        <v>45330</v>
      </c>
      <c r="H1694" t="s">
        <v>28</v>
      </c>
      <c r="I1694">
        <v>20</v>
      </c>
      <c r="J1694" t="s">
        <v>35</v>
      </c>
      <c r="K1694">
        <v>99213</v>
      </c>
      <c r="O1694">
        <v>1</v>
      </c>
      <c r="P1694">
        <v>170.22</v>
      </c>
      <c r="Q1694">
        <v>130.94</v>
      </c>
      <c r="R1694">
        <v>104.75</v>
      </c>
      <c r="S1694">
        <v>26.19</v>
      </c>
      <c r="T1694" t="s">
        <v>30</v>
      </c>
      <c r="X1694" t="s">
        <v>233</v>
      </c>
      <c r="Y1694" t="s">
        <v>32</v>
      </c>
      <c r="Z1694" t="s">
        <v>36</v>
      </c>
      <c r="AA1694" t="str">
        <f>IFERROR(_xlfn.XLOOKUP($J1694,avoidable_ed_reference!$A$2:$A$13,avoidable_ed_reference!$C$2:$C$13),"Not Classified")</f>
        <v>Avoidable</v>
      </c>
      <c r="AB1694" t="str">
        <f>IFERROR(_xlfn.XLOOKUP($B1694,enrollment!$A$2:$A$801,enrollment!$I$2:$I$801),"")</f>
        <v>TN</v>
      </c>
      <c r="AC1694">
        <f>IFERROR(_xlfn.XLOOKUP($B1694,enrollment!$A$2:$A$801,enrollment!$L$2:$L$801),"")</f>
        <v>30</v>
      </c>
      <c r="AD1694" t="str" cm="1">
        <f t="array" ref="AD1694">_xlfn.IFS(AC1694="","Unknown",AC1694&lt;18,"0-17",AC1694&lt;35,"18-34",AC1694&lt;50,"35-49",AC1694&lt;65,"50-64",TRUE,"65+")</f>
        <v>18-34</v>
      </c>
      <c r="AE1694">
        <f>IFERROR(_xlfn.XLOOKUP($B1694,enrollment!$A$2:$A$801,enrollment!$O$2:$O$801),"")</f>
        <v>7890123456</v>
      </c>
      <c r="AF1694">
        <f>IFERROR(_xlfn.XLOOKUP($AE1694,providers!$B$2:$B$11,providers!$Q$2:$Q$11),"")</f>
        <v>3.9</v>
      </c>
      <c r="AG1694" s="1">
        <f t="shared" si="26"/>
        <v>45292</v>
      </c>
    </row>
    <row r="1695" spans="1:33" x14ac:dyDescent="0.25">
      <c r="A1695" t="s">
        <v>1999</v>
      </c>
      <c r="B1695" t="s">
        <v>1996</v>
      </c>
      <c r="C1695">
        <v>7890123456</v>
      </c>
      <c r="D1695">
        <v>7890123456</v>
      </c>
      <c r="E1695" s="1">
        <v>45355</v>
      </c>
      <c r="F1695" s="1">
        <v>45355</v>
      </c>
      <c r="G1695" s="1">
        <v>45376</v>
      </c>
      <c r="H1695" t="s">
        <v>28</v>
      </c>
      <c r="I1695">
        <v>23</v>
      </c>
      <c r="J1695" t="s">
        <v>129</v>
      </c>
      <c r="K1695">
        <v>99284</v>
      </c>
      <c r="O1695">
        <v>1</v>
      </c>
      <c r="P1695">
        <v>2273.06</v>
      </c>
      <c r="Q1695">
        <v>1262.81</v>
      </c>
      <c r="R1695">
        <v>1010.25</v>
      </c>
      <c r="S1695">
        <v>252.56</v>
      </c>
      <c r="T1695" t="s">
        <v>30</v>
      </c>
      <c r="X1695" t="s">
        <v>233</v>
      </c>
      <c r="Y1695" t="s">
        <v>32</v>
      </c>
      <c r="Z1695" t="s">
        <v>45</v>
      </c>
      <c r="AA1695" t="str">
        <f>IFERROR(_xlfn.XLOOKUP($J1695,avoidable_ed_reference!$A$2:$A$13,avoidable_ed_reference!$C$2:$C$13),"Not Classified")</f>
        <v>Potentially Avoidable</v>
      </c>
      <c r="AB1695" t="str">
        <f>IFERROR(_xlfn.XLOOKUP($B1695,enrollment!$A$2:$A$801,enrollment!$I$2:$I$801),"")</f>
        <v>TN</v>
      </c>
      <c r="AC1695">
        <f>IFERROR(_xlfn.XLOOKUP($B1695,enrollment!$A$2:$A$801,enrollment!$L$2:$L$801),"")</f>
        <v>30</v>
      </c>
      <c r="AD1695" t="str" cm="1">
        <f t="array" ref="AD1695">_xlfn.IFS(AC1695="","Unknown",AC1695&lt;18,"0-17",AC1695&lt;35,"18-34",AC1695&lt;50,"35-49",AC1695&lt;65,"50-64",TRUE,"65+")</f>
        <v>18-34</v>
      </c>
      <c r="AE1695">
        <f>IFERROR(_xlfn.XLOOKUP($B1695,enrollment!$A$2:$A$801,enrollment!$O$2:$O$801),"")</f>
        <v>7890123456</v>
      </c>
      <c r="AF1695">
        <f>IFERROR(_xlfn.XLOOKUP($AE1695,providers!$B$2:$B$11,providers!$Q$2:$Q$11),"")</f>
        <v>3.9</v>
      </c>
      <c r="AG1695" s="1">
        <f t="shared" si="26"/>
        <v>45352</v>
      </c>
    </row>
    <row r="1696" spans="1:33" x14ac:dyDescent="0.25">
      <c r="A1696" t="s">
        <v>2000</v>
      </c>
      <c r="B1696" t="s">
        <v>2001</v>
      </c>
      <c r="C1696">
        <v>5678901234</v>
      </c>
      <c r="D1696">
        <v>5678901234</v>
      </c>
      <c r="E1696" s="1">
        <v>45435</v>
      </c>
      <c r="F1696" s="1">
        <v>45435</v>
      </c>
      <c r="G1696" s="1">
        <v>45455</v>
      </c>
      <c r="H1696" t="s">
        <v>28</v>
      </c>
      <c r="I1696">
        <v>20</v>
      </c>
      <c r="J1696" t="s">
        <v>35</v>
      </c>
      <c r="K1696">
        <v>99213</v>
      </c>
      <c r="O1696">
        <v>1</v>
      </c>
      <c r="P1696">
        <v>177.09</v>
      </c>
      <c r="Q1696">
        <v>136.22</v>
      </c>
      <c r="R1696">
        <v>108.98</v>
      </c>
      <c r="S1696">
        <v>27.24</v>
      </c>
      <c r="T1696" t="s">
        <v>30</v>
      </c>
      <c r="X1696" t="s">
        <v>52</v>
      </c>
      <c r="Y1696" t="s">
        <v>44</v>
      </c>
      <c r="Z1696" t="s">
        <v>36</v>
      </c>
      <c r="AA1696" t="str">
        <f>IFERROR(_xlfn.XLOOKUP($J1696,avoidable_ed_reference!$A$2:$A$13,avoidable_ed_reference!$C$2:$C$13),"Not Classified")</f>
        <v>Avoidable</v>
      </c>
      <c r="AB1696" t="str">
        <f>IFERROR(_xlfn.XLOOKUP($B1696,enrollment!$A$2:$A$801,enrollment!$I$2:$I$801),"")</f>
        <v>KY</v>
      </c>
      <c r="AC1696">
        <f>IFERROR(_xlfn.XLOOKUP($B1696,enrollment!$A$2:$A$801,enrollment!$L$2:$L$801),"")</f>
        <v>24</v>
      </c>
      <c r="AD1696" t="str" cm="1">
        <f t="array" ref="AD1696">_xlfn.IFS(AC1696="","Unknown",AC1696&lt;18,"0-17",AC1696&lt;35,"18-34",AC1696&lt;50,"35-49",AC1696&lt;65,"50-64",TRUE,"65+")</f>
        <v>18-34</v>
      </c>
      <c r="AE1696">
        <f>IFERROR(_xlfn.XLOOKUP($B1696,enrollment!$A$2:$A$801,enrollment!$O$2:$O$801),"")</f>
        <v>9012345678</v>
      </c>
      <c r="AF1696">
        <f>IFERROR(_xlfn.XLOOKUP($AE1696,providers!$B$2:$B$11,providers!$Q$2:$Q$11),"")</f>
        <v>4.3</v>
      </c>
      <c r="AG1696" s="1">
        <f t="shared" si="26"/>
        <v>45413</v>
      </c>
    </row>
    <row r="1697" spans="1:33" x14ac:dyDescent="0.25">
      <c r="A1697" t="s">
        <v>2002</v>
      </c>
      <c r="B1697" t="s">
        <v>2001</v>
      </c>
      <c r="C1697">
        <v>2233445566</v>
      </c>
      <c r="D1697">
        <v>2233445566</v>
      </c>
      <c r="E1697" s="1">
        <v>45537</v>
      </c>
      <c r="F1697" s="1">
        <v>45537</v>
      </c>
      <c r="G1697" s="1">
        <v>45562</v>
      </c>
      <c r="H1697" t="s">
        <v>28</v>
      </c>
      <c r="I1697">
        <v>23</v>
      </c>
      <c r="J1697" t="s">
        <v>93</v>
      </c>
      <c r="K1697">
        <v>99284</v>
      </c>
      <c r="O1697">
        <v>1</v>
      </c>
      <c r="P1697">
        <v>1535.45</v>
      </c>
      <c r="Q1697">
        <v>853.03</v>
      </c>
      <c r="R1697">
        <v>682.42</v>
      </c>
      <c r="S1697">
        <v>170.61</v>
      </c>
      <c r="T1697" t="s">
        <v>30</v>
      </c>
      <c r="X1697" t="s">
        <v>52</v>
      </c>
      <c r="Y1697" t="s">
        <v>44</v>
      </c>
      <c r="Z1697" t="s">
        <v>45</v>
      </c>
      <c r="AA1697" t="str">
        <f>IFERROR(_xlfn.XLOOKUP($J1697,avoidable_ed_reference!$A$2:$A$13,avoidable_ed_reference!$C$2:$C$13),"Not Classified")</f>
        <v>Avoidable</v>
      </c>
      <c r="AB1697" t="str">
        <f>IFERROR(_xlfn.XLOOKUP($B1697,enrollment!$A$2:$A$801,enrollment!$I$2:$I$801),"")</f>
        <v>KY</v>
      </c>
      <c r="AC1697">
        <f>IFERROR(_xlfn.XLOOKUP($B1697,enrollment!$A$2:$A$801,enrollment!$L$2:$L$801),"")</f>
        <v>24</v>
      </c>
      <c r="AD1697" t="str" cm="1">
        <f t="array" ref="AD1697">_xlfn.IFS(AC1697="","Unknown",AC1697&lt;18,"0-17",AC1697&lt;35,"18-34",AC1697&lt;50,"35-49",AC1697&lt;65,"50-64",TRUE,"65+")</f>
        <v>18-34</v>
      </c>
      <c r="AE1697">
        <f>IFERROR(_xlfn.XLOOKUP($B1697,enrollment!$A$2:$A$801,enrollment!$O$2:$O$801),"")</f>
        <v>9012345678</v>
      </c>
      <c r="AF1697">
        <f>IFERROR(_xlfn.XLOOKUP($AE1697,providers!$B$2:$B$11,providers!$Q$2:$Q$11),"")</f>
        <v>4.3</v>
      </c>
      <c r="AG1697" s="1">
        <f t="shared" si="26"/>
        <v>45536</v>
      </c>
    </row>
    <row r="1698" spans="1:33" x14ac:dyDescent="0.25">
      <c r="A1698" t="s">
        <v>2003</v>
      </c>
      <c r="B1698" t="s">
        <v>2001</v>
      </c>
      <c r="C1698">
        <v>8901234567</v>
      </c>
      <c r="D1698">
        <v>8901234567</v>
      </c>
      <c r="E1698" s="1">
        <v>45387</v>
      </c>
      <c r="F1698" s="1">
        <v>45387</v>
      </c>
      <c r="G1698" s="1">
        <v>45406</v>
      </c>
      <c r="H1698" t="s">
        <v>28</v>
      </c>
      <c r="I1698">
        <v>23</v>
      </c>
      <c r="J1698" t="s">
        <v>129</v>
      </c>
      <c r="K1698">
        <v>99284</v>
      </c>
      <c r="O1698">
        <v>1</v>
      </c>
      <c r="P1698">
        <v>2422.21</v>
      </c>
      <c r="Q1698">
        <v>1345.67</v>
      </c>
      <c r="R1698">
        <v>1076.54</v>
      </c>
      <c r="S1698">
        <v>269.13</v>
      </c>
      <c r="T1698" t="s">
        <v>30</v>
      </c>
      <c r="X1698" t="s">
        <v>52</v>
      </c>
      <c r="Y1698" t="s">
        <v>44</v>
      </c>
      <c r="Z1698" t="s">
        <v>45</v>
      </c>
      <c r="AA1698" t="str">
        <f>IFERROR(_xlfn.XLOOKUP($J1698,avoidable_ed_reference!$A$2:$A$13,avoidable_ed_reference!$C$2:$C$13),"Not Classified")</f>
        <v>Potentially Avoidable</v>
      </c>
      <c r="AB1698" t="str">
        <f>IFERROR(_xlfn.XLOOKUP($B1698,enrollment!$A$2:$A$801,enrollment!$I$2:$I$801),"")</f>
        <v>KY</v>
      </c>
      <c r="AC1698">
        <f>IFERROR(_xlfn.XLOOKUP($B1698,enrollment!$A$2:$A$801,enrollment!$L$2:$L$801),"")</f>
        <v>24</v>
      </c>
      <c r="AD1698" t="str" cm="1">
        <f t="array" ref="AD1698">_xlfn.IFS(AC1698="","Unknown",AC1698&lt;18,"0-17",AC1698&lt;35,"18-34",AC1698&lt;50,"35-49",AC1698&lt;65,"50-64",TRUE,"65+")</f>
        <v>18-34</v>
      </c>
      <c r="AE1698">
        <f>IFERROR(_xlfn.XLOOKUP($B1698,enrollment!$A$2:$A$801,enrollment!$O$2:$O$801),"")</f>
        <v>9012345678</v>
      </c>
      <c r="AF1698">
        <f>IFERROR(_xlfn.XLOOKUP($AE1698,providers!$B$2:$B$11,providers!$Q$2:$Q$11),"")</f>
        <v>4.3</v>
      </c>
      <c r="AG1698" s="1">
        <f t="shared" si="26"/>
        <v>45383</v>
      </c>
    </row>
    <row r="1699" spans="1:33" x14ac:dyDescent="0.25">
      <c r="A1699" t="s">
        <v>2004</v>
      </c>
      <c r="B1699" t="s">
        <v>2001</v>
      </c>
      <c r="C1699">
        <v>9012345678</v>
      </c>
      <c r="D1699">
        <v>9012345678</v>
      </c>
      <c r="E1699" s="1">
        <v>45617</v>
      </c>
      <c r="F1699" s="1">
        <v>45617</v>
      </c>
      <c r="G1699" s="1">
        <v>45634</v>
      </c>
      <c r="H1699" t="s">
        <v>28</v>
      </c>
      <c r="I1699">
        <v>11</v>
      </c>
      <c r="J1699" t="s">
        <v>38</v>
      </c>
      <c r="K1699">
        <v>99213</v>
      </c>
      <c r="O1699">
        <v>1</v>
      </c>
      <c r="P1699">
        <v>173.53</v>
      </c>
      <c r="Q1699">
        <v>128.54</v>
      </c>
      <c r="R1699">
        <v>102.83</v>
      </c>
      <c r="S1699">
        <v>25.71</v>
      </c>
      <c r="T1699" t="s">
        <v>30</v>
      </c>
      <c r="X1699" t="s">
        <v>52</v>
      </c>
      <c r="Y1699" t="s">
        <v>44</v>
      </c>
      <c r="Z1699" t="s">
        <v>39</v>
      </c>
      <c r="AA1699" t="str">
        <f>IFERROR(_xlfn.XLOOKUP($J1699,avoidable_ed_reference!$A$2:$A$13,avoidable_ed_reference!$C$2:$C$13),"Not Classified")</f>
        <v>Not Classified</v>
      </c>
      <c r="AB1699" t="str">
        <f>IFERROR(_xlfn.XLOOKUP($B1699,enrollment!$A$2:$A$801,enrollment!$I$2:$I$801),"")</f>
        <v>KY</v>
      </c>
      <c r="AC1699">
        <f>IFERROR(_xlfn.XLOOKUP($B1699,enrollment!$A$2:$A$801,enrollment!$L$2:$L$801),"")</f>
        <v>24</v>
      </c>
      <c r="AD1699" t="str" cm="1">
        <f t="array" ref="AD1699">_xlfn.IFS(AC1699="","Unknown",AC1699&lt;18,"0-17",AC1699&lt;35,"18-34",AC1699&lt;50,"35-49",AC1699&lt;65,"50-64",TRUE,"65+")</f>
        <v>18-34</v>
      </c>
      <c r="AE1699">
        <f>IFERROR(_xlfn.XLOOKUP($B1699,enrollment!$A$2:$A$801,enrollment!$O$2:$O$801),"")</f>
        <v>9012345678</v>
      </c>
      <c r="AF1699">
        <f>IFERROR(_xlfn.XLOOKUP($AE1699,providers!$B$2:$B$11,providers!$Q$2:$Q$11),"")</f>
        <v>4.3</v>
      </c>
      <c r="AG1699" s="1">
        <f t="shared" si="26"/>
        <v>45597</v>
      </c>
    </row>
    <row r="1700" spans="1:33" x14ac:dyDescent="0.25">
      <c r="A1700" t="s">
        <v>2005</v>
      </c>
      <c r="B1700" t="s">
        <v>2001</v>
      </c>
      <c r="C1700">
        <v>7890123456</v>
      </c>
      <c r="D1700">
        <v>7890123456</v>
      </c>
      <c r="E1700" s="1">
        <v>45464</v>
      </c>
      <c r="F1700" s="1">
        <v>45464</v>
      </c>
      <c r="G1700" s="1">
        <v>45487</v>
      </c>
      <c r="H1700" t="s">
        <v>59</v>
      </c>
      <c r="J1700" t="s">
        <v>99</v>
      </c>
      <c r="L1700" s="2" t="s">
        <v>151</v>
      </c>
      <c r="M1700" t="s">
        <v>152</v>
      </c>
      <c r="N1700" t="s">
        <v>153</v>
      </c>
      <c r="O1700">
        <v>1</v>
      </c>
      <c r="P1700">
        <v>753.04</v>
      </c>
      <c r="Q1700">
        <v>684.58</v>
      </c>
      <c r="R1700">
        <v>547.66</v>
      </c>
      <c r="S1700">
        <v>136.91999999999999</v>
      </c>
      <c r="T1700" t="s">
        <v>30</v>
      </c>
      <c r="X1700" t="s">
        <v>52</v>
      </c>
      <c r="Y1700" t="s">
        <v>44</v>
      </c>
      <c r="Z1700" t="s">
        <v>64</v>
      </c>
      <c r="AA1700" t="str">
        <f>IFERROR(_xlfn.XLOOKUP($J1700,avoidable_ed_reference!$A$2:$A$13,avoidable_ed_reference!$C$2:$C$13),"Not Classified")</f>
        <v>Not Classified</v>
      </c>
      <c r="AB1700" t="str">
        <f>IFERROR(_xlfn.XLOOKUP($B1700,enrollment!$A$2:$A$801,enrollment!$I$2:$I$801),"")</f>
        <v>KY</v>
      </c>
      <c r="AC1700">
        <f>IFERROR(_xlfn.XLOOKUP($B1700,enrollment!$A$2:$A$801,enrollment!$L$2:$L$801),"")</f>
        <v>24</v>
      </c>
      <c r="AD1700" t="str" cm="1">
        <f t="array" ref="AD1700">_xlfn.IFS(AC1700="","Unknown",AC1700&lt;18,"0-17",AC1700&lt;35,"18-34",AC1700&lt;50,"35-49",AC1700&lt;65,"50-64",TRUE,"65+")</f>
        <v>18-34</v>
      </c>
      <c r="AE1700">
        <f>IFERROR(_xlfn.XLOOKUP($B1700,enrollment!$A$2:$A$801,enrollment!$O$2:$O$801),"")</f>
        <v>9012345678</v>
      </c>
      <c r="AF1700">
        <f>IFERROR(_xlfn.XLOOKUP($AE1700,providers!$B$2:$B$11,providers!$Q$2:$Q$11),"")</f>
        <v>4.3</v>
      </c>
      <c r="AG1700" s="1">
        <f t="shared" si="26"/>
        <v>45444</v>
      </c>
    </row>
    <row r="1701" spans="1:33" x14ac:dyDescent="0.25">
      <c r="A1701" t="s">
        <v>2006</v>
      </c>
      <c r="B1701" t="s">
        <v>2001</v>
      </c>
      <c r="C1701">
        <v>9012345678</v>
      </c>
      <c r="D1701">
        <v>9012345678</v>
      </c>
      <c r="E1701" s="1">
        <v>45598</v>
      </c>
      <c r="F1701" s="1">
        <v>45598</v>
      </c>
      <c r="G1701" s="1">
        <v>45632</v>
      </c>
      <c r="H1701" t="s">
        <v>28</v>
      </c>
      <c r="I1701">
        <v>11</v>
      </c>
      <c r="J1701" t="s">
        <v>38</v>
      </c>
      <c r="K1701">
        <v>99213</v>
      </c>
      <c r="O1701">
        <v>1</v>
      </c>
      <c r="P1701">
        <v>209.14</v>
      </c>
      <c r="Q1701">
        <v>154.91999999999999</v>
      </c>
      <c r="R1701">
        <v>123.94</v>
      </c>
      <c r="S1701">
        <v>30.98</v>
      </c>
      <c r="T1701" t="s">
        <v>30</v>
      </c>
      <c r="X1701" t="s">
        <v>52</v>
      </c>
      <c r="Y1701" t="s">
        <v>44</v>
      </c>
      <c r="Z1701" t="s">
        <v>39</v>
      </c>
      <c r="AA1701" t="str">
        <f>IFERROR(_xlfn.XLOOKUP($J1701,avoidable_ed_reference!$A$2:$A$13,avoidable_ed_reference!$C$2:$C$13),"Not Classified")</f>
        <v>Not Classified</v>
      </c>
      <c r="AB1701" t="str">
        <f>IFERROR(_xlfn.XLOOKUP($B1701,enrollment!$A$2:$A$801,enrollment!$I$2:$I$801),"")</f>
        <v>KY</v>
      </c>
      <c r="AC1701">
        <f>IFERROR(_xlfn.XLOOKUP($B1701,enrollment!$A$2:$A$801,enrollment!$L$2:$L$801),"")</f>
        <v>24</v>
      </c>
      <c r="AD1701" t="str" cm="1">
        <f t="array" ref="AD1701">_xlfn.IFS(AC1701="","Unknown",AC1701&lt;18,"0-17",AC1701&lt;35,"18-34",AC1701&lt;50,"35-49",AC1701&lt;65,"50-64",TRUE,"65+")</f>
        <v>18-34</v>
      </c>
      <c r="AE1701">
        <f>IFERROR(_xlfn.XLOOKUP($B1701,enrollment!$A$2:$A$801,enrollment!$O$2:$O$801),"")</f>
        <v>9012345678</v>
      </c>
      <c r="AF1701">
        <f>IFERROR(_xlfn.XLOOKUP($AE1701,providers!$B$2:$B$11,providers!$Q$2:$Q$11),"")</f>
        <v>4.3</v>
      </c>
      <c r="AG1701" s="1">
        <f t="shared" si="26"/>
        <v>45597</v>
      </c>
    </row>
    <row r="1702" spans="1:33" x14ac:dyDescent="0.25">
      <c r="A1702" t="s">
        <v>2007</v>
      </c>
      <c r="B1702" t="s">
        <v>2008</v>
      </c>
      <c r="C1702">
        <v>6789012345</v>
      </c>
      <c r="D1702">
        <v>6789012345</v>
      </c>
      <c r="E1702" s="1">
        <v>45456</v>
      </c>
      <c r="F1702" s="1">
        <v>45456</v>
      </c>
      <c r="G1702" s="1">
        <v>45483</v>
      </c>
      <c r="H1702" t="s">
        <v>28</v>
      </c>
      <c r="I1702">
        <v>23</v>
      </c>
      <c r="J1702" t="s">
        <v>129</v>
      </c>
      <c r="K1702">
        <v>99284</v>
      </c>
      <c r="O1702">
        <v>1</v>
      </c>
      <c r="P1702">
        <v>1976.76</v>
      </c>
      <c r="Q1702">
        <v>1098.2</v>
      </c>
      <c r="R1702">
        <v>878.56</v>
      </c>
      <c r="S1702">
        <v>219.64</v>
      </c>
      <c r="T1702" t="s">
        <v>30</v>
      </c>
      <c r="X1702" t="s">
        <v>233</v>
      </c>
      <c r="Y1702" t="s">
        <v>32</v>
      </c>
      <c r="Z1702" t="s">
        <v>45</v>
      </c>
      <c r="AA1702" t="str">
        <f>IFERROR(_xlfn.XLOOKUP($J1702,avoidable_ed_reference!$A$2:$A$13,avoidable_ed_reference!$C$2:$C$13),"Not Classified")</f>
        <v>Potentially Avoidable</v>
      </c>
      <c r="AB1702" t="str">
        <f>IFERROR(_xlfn.XLOOKUP($B1702,enrollment!$A$2:$A$801,enrollment!$I$2:$I$801),"")</f>
        <v>KY</v>
      </c>
      <c r="AC1702">
        <f>IFERROR(_xlfn.XLOOKUP($B1702,enrollment!$A$2:$A$801,enrollment!$L$2:$L$801),"")</f>
        <v>31</v>
      </c>
      <c r="AD1702" t="str" cm="1">
        <f t="array" ref="AD1702">_xlfn.IFS(AC1702="","Unknown",AC1702&lt;18,"0-17",AC1702&lt;35,"18-34",AC1702&lt;50,"35-49",AC1702&lt;65,"50-64",TRUE,"65+")</f>
        <v>18-34</v>
      </c>
      <c r="AE1702">
        <f>IFERROR(_xlfn.XLOOKUP($B1702,enrollment!$A$2:$A$801,enrollment!$O$2:$O$801),"")</f>
        <v>9012345678</v>
      </c>
      <c r="AF1702">
        <f>IFERROR(_xlfn.XLOOKUP($AE1702,providers!$B$2:$B$11,providers!$Q$2:$Q$11),"")</f>
        <v>4.3</v>
      </c>
      <c r="AG1702" s="1">
        <f t="shared" si="26"/>
        <v>45444</v>
      </c>
    </row>
    <row r="1703" spans="1:33" x14ac:dyDescent="0.25">
      <c r="A1703" t="s">
        <v>2009</v>
      </c>
      <c r="B1703" t="s">
        <v>2008</v>
      </c>
      <c r="C1703">
        <v>9012345678</v>
      </c>
      <c r="D1703">
        <v>9012345678</v>
      </c>
      <c r="E1703" s="1">
        <v>45327</v>
      </c>
      <c r="F1703" s="1">
        <v>45327</v>
      </c>
      <c r="G1703" s="1">
        <v>45357</v>
      </c>
      <c r="H1703" t="s">
        <v>28</v>
      </c>
      <c r="I1703">
        <v>11</v>
      </c>
      <c r="J1703" t="s">
        <v>38</v>
      </c>
      <c r="K1703">
        <v>99213</v>
      </c>
      <c r="O1703">
        <v>1</v>
      </c>
      <c r="P1703">
        <v>200.79</v>
      </c>
      <c r="Q1703">
        <v>148.72999999999999</v>
      </c>
      <c r="R1703">
        <v>118.98</v>
      </c>
      <c r="S1703">
        <v>29.75</v>
      </c>
      <c r="T1703" t="s">
        <v>30</v>
      </c>
      <c r="X1703" t="s">
        <v>233</v>
      </c>
      <c r="Y1703" t="s">
        <v>32</v>
      </c>
      <c r="Z1703" t="s">
        <v>39</v>
      </c>
      <c r="AA1703" t="str">
        <f>IFERROR(_xlfn.XLOOKUP($J1703,avoidable_ed_reference!$A$2:$A$13,avoidable_ed_reference!$C$2:$C$13),"Not Classified")</f>
        <v>Not Classified</v>
      </c>
      <c r="AB1703" t="str">
        <f>IFERROR(_xlfn.XLOOKUP($B1703,enrollment!$A$2:$A$801,enrollment!$I$2:$I$801),"")</f>
        <v>KY</v>
      </c>
      <c r="AC1703">
        <f>IFERROR(_xlfn.XLOOKUP($B1703,enrollment!$A$2:$A$801,enrollment!$L$2:$L$801),"")</f>
        <v>31</v>
      </c>
      <c r="AD1703" t="str" cm="1">
        <f t="array" ref="AD1703">_xlfn.IFS(AC1703="","Unknown",AC1703&lt;18,"0-17",AC1703&lt;35,"18-34",AC1703&lt;50,"35-49",AC1703&lt;65,"50-64",TRUE,"65+")</f>
        <v>18-34</v>
      </c>
      <c r="AE1703">
        <f>IFERROR(_xlfn.XLOOKUP($B1703,enrollment!$A$2:$A$801,enrollment!$O$2:$O$801),"")</f>
        <v>9012345678</v>
      </c>
      <c r="AF1703">
        <f>IFERROR(_xlfn.XLOOKUP($AE1703,providers!$B$2:$B$11,providers!$Q$2:$Q$11),"")</f>
        <v>4.3</v>
      </c>
      <c r="AG1703" s="1">
        <f t="shared" si="26"/>
        <v>45323</v>
      </c>
    </row>
    <row r="1704" spans="1:33" x14ac:dyDescent="0.25">
      <c r="A1704" t="s">
        <v>2010</v>
      </c>
      <c r="B1704" t="s">
        <v>2008</v>
      </c>
      <c r="C1704">
        <v>9012345678</v>
      </c>
      <c r="D1704">
        <v>9012345678</v>
      </c>
      <c r="E1704" s="1">
        <v>45363</v>
      </c>
      <c r="F1704" s="1">
        <v>45363</v>
      </c>
      <c r="G1704" s="1">
        <v>45381</v>
      </c>
      <c r="H1704" t="s">
        <v>28</v>
      </c>
      <c r="I1704">
        <v>11</v>
      </c>
      <c r="J1704" t="s">
        <v>38</v>
      </c>
      <c r="K1704">
        <v>99213</v>
      </c>
      <c r="O1704">
        <v>1</v>
      </c>
      <c r="P1704">
        <v>184.01</v>
      </c>
      <c r="Q1704">
        <v>136.30000000000001</v>
      </c>
      <c r="R1704">
        <v>109.04</v>
      </c>
      <c r="S1704">
        <v>27.26</v>
      </c>
      <c r="T1704" t="s">
        <v>30</v>
      </c>
      <c r="X1704" t="s">
        <v>233</v>
      </c>
      <c r="Y1704" t="s">
        <v>32</v>
      </c>
      <c r="Z1704" t="s">
        <v>39</v>
      </c>
      <c r="AA1704" t="str">
        <f>IFERROR(_xlfn.XLOOKUP($J1704,avoidable_ed_reference!$A$2:$A$13,avoidable_ed_reference!$C$2:$C$13),"Not Classified")</f>
        <v>Not Classified</v>
      </c>
      <c r="AB1704" t="str">
        <f>IFERROR(_xlfn.XLOOKUP($B1704,enrollment!$A$2:$A$801,enrollment!$I$2:$I$801),"")</f>
        <v>KY</v>
      </c>
      <c r="AC1704">
        <f>IFERROR(_xlfn.XLOOKUP($B1704,enrollment!$A$2:$A$801,enrollment!$L$2:$L$801),"")</f>
        <v>31</v>
      </c>
      <c r="AD1704" t="str" cm="1">
        <f t="array" ref="AD1704">_xlfn.IFS(AC1704="","Unknown",AC1704&lt;18,"0-17",AC1704&lt;35,"18-34",AC1704&lt;50,"35-49",AC1704&lt;65,"50-64",TRUE,"65+")</f>
        <v>18-34</v>
      </c>
      <c r="AE1704">
        <f>IFERROR(_xlfn.XLOOKUP($B1704,enrollment!$A$2:$A$801,enrollment!$O$2:$O$801),"")</f>
        <v>9012345678</v>
      </c>
      <c r="AF1704">
        <f>IFERROR(_xlfn.XLOOKUP($AE1704,providers!$B$2:$B$11,providers!$Q$2:$Q$11),"")</f>
        <v>4.3</v>
      </c>
      <c r="AG1704" s="1">
        <f t="shared" si="26"/>
        <v>45352</v>
      </c>
    </row>
    <row r="1705" spans="1:33" x14ac:dyDescent="0.25">
      <c r="A1705" t="s">
        <v>2011</v>
      </c>
      <c r="B1705" t="s">
        <v>2008</v>
      </c>
      <c r="C1705">
        <v>3456789012</v>
      </c>
      <c r="D1705">
        <v>3456789012</v>
      </c>
      <c r="E1705" s="1">
        <v>45378</v>
      </c>
      <c r="F1705" s="1">
        <v>45378</v>
      </c>
      <c r="G1705" s="1">
        <v>45412</v>
      </c>
      <c r="H1705" t="s">
        <v>28</v>
      </c>
      <c r="I1705">
        <v>23</v>
      </c>
      <c r="J1705" t="s">
        <v>127</v>
      </c>
      <c r="K1705">
        <v>99284</v>
      </c>
      <c r="O1705">
        <v>1</v>
      </c>
      <c r="P1705">
        <v>1845.16</v>
      </c>
      <c r="Q1705">
        <v>1025.0899999999999</v>
      </c>
      <c r="R1705">
        <v>820.07</v>
      </c>
      <c r="S1705">
        <v>205.02</v>
      </c>
      <c r="T1705" t="s">
        <v>30</v>
      </c>
      <c r="X1705" t="s">
        <v>233</v>
      </c>
      <c r="Y1705" t="s">
        <v>32</v>
      </c>
      <c r="Z1705" t="s">
        <v>45</v>
      </c>
      <c r="AA1705" t="str">
        <f>IFERROR(_xlfn.XLOOKUP($J1705,avoidable_ed_reference!$A$2:$A$13,avoidable_ed_reference!$C$2:$C$13),"Not Classified")</f>
        <v>Avoidable</v>
      </c>
      <c r="AB1705" t="str">
        <f>IFERROR(_xlfn.XLOOKUP($B1705,enrollment!$A$2:$A$801,enrollment!$I$2:$I$801),"")</f>
        <v>KY</v>
      </c>
      <c r="AC1705">
        <f>IFERROR(_xlfn.XLOOKUP($B1705,enrollment!$A$2:$A$801,enrollment!$L$2:$L$801),"")</f>
        <v>31</v>
      </c>
      <c r="AD1705" t="str" cm="1">
        <f t="array" ref="AD1705">_xlfn.IFS(AC1705="","Unknown",AC1705&lt;18,"0-17",AC1705&lt;35,"18-34",AC1705&lt;50,"35-49",AC1705&lt;65,"50-64",TRUE,"65+")</f>
        <v>18-34</v>
      </c>
      <c r="AE1705">
        <f>IFERROR(_xlfn.XLOOKUP($B1705,enrollment!$A$2:$A$801,enrollment!$O$2:$O$801),"")</f>
        <v>9012345678</v>
      </c>
      <c r="AF1705">
        <f>IFERROR(_xlfn.XLOOKUP($AE1705,providers!$B$2:$B$11,providers!$Q$2:$Q$11),"")</f>
        <v>4.3</v>
      </c>
      <c r="AG1705" s="1">
        <f t="shared" si="26"/>
        <v>45352</v>
      </c>
    </row>
    <row r="1706" spans="1:33" x14ac:dyDescent="0.25">
      <c r="A1706" t="s">
        <v>2012</v>
      </c>
      <c r="B1706" t="s">
        <v>2008</v>
      </c>
      <c r="C1706">
        <v>8901234567</v>
      </c>
      <c r="D1706">
        <v>8901234567</v>
      </c>
      <c r="E1706" s="1">
        <v>45560</v>
      </c>
      <c r="F1706" s="1">
        <v>45560</v>
      </c>
      <c r="G1706" s="1">
        <v>45589</v>
      </c>
      <c r="H1706" t="s">
        <v>59</v>
      </c>
      <c r="J1706" t="s">
        <v>99</v>
      </c>
      <c r="L1706" s="2" t="s">
        <v>61</v>
      </c>
      <c r="M1706" t="s">
        <v>62</v>
      </c>
      <c r="N1706" t="s">
        <v>63</v>
      </c>
      <c r="O1706">
        <v>1</v>
      </c>
      <c r="P1706">
        <v>760.76</v>
      </c>
      <c r="Q1706">
        <v>691.6</v>
      </c>
      <c r="R1706">
        <v>553.28</v>
      </c>
      <c r="S1706">
        <v>138.32</v>
      </c>
      <c r="T1706" t="s">
        <v>30</v>
      </c>
      <c r="X1706" t="s">
        <v>233</v>
      </c>
      <c r="Y1706" t="s">
        <v>32</v>
      </c>
      <c r="Z1706" t="s">
        <v>64</v>
      </c>
      <c r="AA1706" t="str">
        <f>IFERROR(_xlfn.XLOOKUP($J1706,avoidable_ed_reference!$A$2:$A$13,avoidable_ed_reference!$C$2:$C$13),"Not Classified")</f>
        <v>Not Classified</v>
      </c>
      <c r="AB1706" t="str">
        <f>IFERROR(_xlfn.XLOOKUP($B1706,enrollment!$A$2:$A$801,enrollment!$I$2:$I$801),"")</f>
        <v>KY</v>
      </c>
      <c r="AC1706">
        <f>IFERROR(_xlfn.XLOOKUP($B1706,enrollment!$A$2:$A$801,enrollment!$L$2:$L$801),"")</f>
        <v>31</v>
      </c>
      <c r="AD1706" t="str" cm="1">
        <f t="array" ref="AD1706">_xlfn.IFS(AC1706="","Unknown",AC1706&lt;18,"0-17",AC1706&lt;35,"18-34",AC1706&lt;50,"35-49",AC1706&lt;65,"50-64",TRUE,"65+")</f>
        <v>18-34</v>
      </c>
      <c r="AE1706">
        <f>IFERROR(_xlfn.XLOOKUP($B1706,enrollment!$A$2:$A$801,enrollment!$O$2:$O$801),"")</f>
        <v>9012345678</v>
      </c>
      <c r="AF1706">
        <f>IFERROR(_xlfn.XLOOKUP($AE1706,providers!$B$2:$B$11,providers!$Q$2:$Q$11),"")</f>
        <v>4.3</v>
      </c>
      <c r="AG1706" s="1">
        <f t="shared" si="26"/>
        <v>45536</v>
      </c>
    </row>
    <row r="1707" spans="1:33" x14ac:dyDescent="0.25">
      <c r="A1707" t="s">
        <v>2013</v>
      </c>
      <c r="B1707" t="s">
        <v>2008</v>
      </c>
      <c r="C1707">
        <v>9012345678</v>
      </c>
      <c r="D1707">
        <v>9012345678</v>
      </c>
      <c r="E1707" s="1">
        <v>45595</v>
      </c>
      <c r="F1707" s="1">
        <v>45595</v>
      </c>
      <c r="G1707" s="1">
        <v>45617</v>
      </c>
      <c r="H1707" t="s">
        <v>28</v>
      </c>
      <c r="I1707">
        <v>11</v>
      </c>
      <c r="J1707" t="s">
        <v>35</v>
      </c>
      <c r="K1707">
        <v>99213</v>
      </c>
      <c r="O1707">
        <v>1</v>
      </c>
      <c r="P1707">
        <v>202.99</v>
      </c>
      <c r="Q1707">
        <v>150.36000000000001</v>
      </c>
      <c r="R1707">
        <v>120.29</v>
      </c>
      <c r="S1707">
        <v>30.07</v>
      </c>
      <c r="T1707" t="s">
        <v>30</v>
      </c>
      <c r="X1707" t="s">
        <v>233</v>
      </c>
      <c r="Y1707" t="s">
        <v>32</v>
      </c>
      <c r="Z1707" t="s">
        <v>39</v>
      </c>
      <c r="AA1707" t="str">
        <f>IFERROR(_xlfn.XLOOKUP($J1707,avoidable_ed_reference!$A$2:$A$13,avoidable_ed_reference!$C$2:$C$13),"Not Classified")</f>
        <v>Avoidable</v>
      </c>
      <c r="AB1707" t="str">
        <f>IFERROR(_xlfn.XLOOKUP($B1707,enrollment!$A$2:$A$801,enrollment!$I$2:$I$801),"")</f>
        <v>KY</v>
      </c>
      <c r="AC1707">
        <f>IFERROR(_xlfn.XLOOKUP($B1707,enrollment!$A$2:$A$801,enrollment!$L$2:$L$801),"")</f>
        <v>31</v>
      </c>
      <c r="AD1707" t="str" cm="1">
        <f t="array" ref="AD1707">_xlfn.IFS(AC1707="","Unknown",AC1707&lt;18,"0-17",AC1707&lt;35,"18-34",AC1707&lt;50,"35-49",AC1707&lt;65,"50-64",TRUE,"65+")</f>
        <v>18-34</v>
      </c>
      <c r="AE1707">
        <f>IFERROR(_xlfn.XLOOKUP($B1707,enrollment!$A$2:$A$801,enrollment!$O$2:$O$801),"")</f>
        <v>9012345678</v>
      </c>
      <c r="AF1707">
        <f>IFERROR(_xlfn.XLOOKUP($AE1707,providers!$B$2:$B$11,providers!$Q$2:$Q$11),"")</f>
        <v>4.3</v>
      </c>
      <c r="AG1707" s="1">
        <f t="shared" si="26"/>
        <v>45566</v>
      </c>
    </row>
    <row r="1708" spans="1:33" x14ac:dyDescent="0.25">
      <c r="A1708" t="s">
        <v>2014</v>
      </c>
      <c r="B1708" t="s">
        <v>2008</v>
      </c>
      <c r="C1708">
        <v>9012345678</v>
      </c>
      <c r="D1708">
        <v>9012345678</v>
      </c>
      <c r="E1708" s="1">
        <v>45374</v>
      </c>
      <c r="F1708" s="1">
        <v>45374</v>
      </c>
      <c r="G1708" s="1">
        <v>45400</v>
      </c>
      <c r="H1708" t="s">
        <v>28</v>
      </c>
      <c r="I1708">
        <v>11</v>
      </c>
      <c r="J1708" t="s">
        <v>38</v>
      </c>
      <c r="K1708">
        <v>99213</v>
      </c>
      <c r="O1708">
        <v>1</v>
      </c>
      <c r="P1708">
        <v>199.65</v>
      </c>
      <c r="Q1708">
        <v>147.88999999999999</v>
      </c>
      <c r="R1708">
        <v>118.31</v>
      </c>
      <c r="S1708">
        <v>29.58</v>
      </c>
      <c r="T1708" t="s">
        <v>30</v>
      </c>
      <c r="X1708" t="s">
        <v>233</v>
      </c>
      <c r="Y1708" t="s">
        <v>32</v>
      </c>
      <c r="Z1708" t="s">
        <v>39</v>
      </c>
      <c r="AA1708" t="str">
        <f>IFERROR(_xlfn.XLOOKUP($J1708,avoidable_ed_reference!$A$2:$A$13,avoidable_ed_reference!$C$2:$C$13),"Not Classified")</f>
        <v>Not Classified</v>
      </c>
      <c r="AB1708" t="str">
        <f>IFERROR(_xlfn.XLOOKUP($B1708,enrollment!$A$2:$A$801,enrollment!$I$2:$I$801),"")</f>
        <v>KY</v>
      </c>
      <c r="AC1708">
        <f>IFERROR(_xlfn.XLOOKUP($B1708,enrollment!$A$2:$A$801,enrollment!$L$2:$L$801),"")</f>
        <v>31</v>
      </c>
      <c r="AD1708" t="str" cm="1">
        <f t="array" ref="AD1708">_xlfn.IFS(AC1708="","Unknown",AC1708&lt;18,"0-17",AC1708&lt;35,"18-34",AC1708&lt;50,"35-49",AC1708&lt;65,"50-64",TRUE,"65+")</f>
        <v>18-34</v>
      </c>
      <c r="AE1708">
        <f>IFERROR(_xlfn.XLOOKUP($B1708,enrollment!$A$2:$A$801,enrollment!$O$2:$O$801),"")</f>
        <v>9012345678</v>
      </c>
      <c r="AF1708">
        <f>IFERROR(_xlfn.XLOOKUP($AE1708,providers!$B$2:$B$11,providers!$Q$2:$Q$11),"")</f>
        <v>4.3</v>
      </c>
      <c r="AG1708" s="1">
        <f t="shared" si="26"/>
        <v>45352</v>
      </c>
    </row>
    <row r="1709" spans="1:33" x14ac:dyDescent="0.25">
      <c r="A1709" t="s">
        <v>2015</v>
      </c>
      <c r="B1709" t="s">
        <v>2008</v>
      </c>
      <c r="C1709">
        <v>9012345678</v>
      </c>
      <c r="D1709">
        <v>9012345678</v>
      </c>
      <c r="E1709" s="1">
        <v>45546</v>
      </c>
      <c r="F1709" s="1">
        <v>45546</v>
      </c>
      <c r="G1709" s="1">
        <v>45568</v>
      </c>
      <c r="H1709" t="s">
        <v>28</v>
      </c>
      <c r="I1709">
        <v>11</v>
      </c>
      <c r="J1709" t="s">
        <v>35</v>
      </c>
      <c r="K1709">
        <v>99213</v>
      </c>
      <c r="O1709">
        <v>1</v>
      </c>
      <c r="P1709">
        <v>175.27</v>
      </c>
      <c r="Q1709">
        <v>129.83000000000001</v>
      </c>
      <c r="R1709">
        <v>103.86</v>
      </c>
      <c r="S1709">
        <v>25.97</v>
      </c>
      <c r="T1709" t="s">
        <v>30</v>
      </c>
      <c r="X1709" t="s">
        <v>233</v>
      </c>
      <c r="Y1709" t="s">
        <v>32</v>
      </c>
      <c r="Z1709" t="s">
        <v>39</v>
      </c>
      <c r="AA1709" t="str">
        <f>IFERROR(_xlfn.XLOOKUP($J1709,avoidable_ed_reference!$A$2:$A$13,avoidable_ed_reference!$C$2:$C$13),"Not Classified")</f>
        <v>Avoidable</v>
      </c>
      <c r="AB1709" t="str">
        <f>IFERROR(_xlfn.XLOOKUP($B1709,enrollment!$A$2:$A$801,enrollment!$I$2:$I$801),"")</f>
        <v>KY</v>
      </c>
      <c r="AC1709">
        <f>IFERROR(_xlfn.XLOOKUP($B1709,enrollment!$A$2:$A$801,enrollment!$L$2:$L$801),"")</f>
        <v>31</v>
      </c>
      <c r="AD1709" t="str" cm="1">
        <f t="array" ref="AD1709">_xlfn.IFS(AC1709="","Unknown",AC1709&lt;18,"0-17",AC1709&lt;35,"18-34",AC1709&lt;50,"35-49",AC1709&lt;65,"50-64",TRUE,"65+")</f>
        <v>18-34</v>
      </c>
      <c r="AE1709">
        <f>IFERROR(_xlfn.XLOOKUP($B1709,enrollment!$A$2:$A$801,enrollment!$O$2:$O$801),"")</f>
        <v>9012345678</v>
      </c>
      <c r="AF1709">
        <f>IFERROR(_xlfn.XLOOKUP($AE1709,providers!$B$2:$B$11,providers!$Q$2:$Q$11),"")</f>
        <v>4.3</v>
      </c>
      <c r="AG1709" s="1">
        <f t="shared" si="26"/>
        <v>45536</v>
      </c>
    </row>
    <row r="1710" spans="1:33" x14ac:dyDescent="0.25">
      <c r="A1710" t="s">
        <v>2016</v>
      </c>
      <c r="B1710" t="s">
        <v>2008</v>
      </c>
      <c r="C1710">
        <v>9012345678</v>
      </c>
      <c r="D1710">
        <v>9012345678</v>
      </c>
      <c r="E1710" s="1">
        <v>45653</v>
      </c>
      <c r="F1710" s="1">
        <v>45653</v>
      </c>
      <c r="G1710" s="1">
        <v>45688</v>
      </c>
      <c r="H1710" t="s">
        <v>28</v>
      </c>
      <c r="I1710">
        <v>11</v>
      </c>
      <c r="J1710" t="s">
        <v>35</v>
      </c>
      <c r="K1710">
        <v>99213</v>
      </c>
      <c r="O1710">
        <v>1</v>
      </c>
      <c r="P1710">
        <v>174.46</v>
      </c>
      <c r="Q1710">
        <v>129.22999999999999</v>
      </c>
      <c r="R1710">
        <v>103.38</v>
      </c>
      <c r="S1710">
        <v>25.85</v>
      </c>
      <c r="T1710" t="s">
        <v>30</v>
      </c>
      <c r="X1710" t="s">
        <v>233</v>
      </c>
      <c r="Y1710" t="s">
        <v>32</v>
      </c>
      <c r="Z1710" t="s">
        <v>39</v>
      </c>
      <c r="AA1710" t="str">
        <f>IFERROR(_xlfn.XLOOKUP($J1710,avoidable_ed_reference!$A$2:$A$13,avoidable_ed_reference!$C$2:$C$13),"Not Classified")</f>
        <v>Avoidable</v>
      </c>
      <c r="AB1710" t="str">
        <f>IFERROR(_xlfn.XLOOKUP($B1710,enrollment!$A$2:$A$801,enrollment!$I$2:$I$801),"")</f>
        <v>KY</v>
      </c>
      <c r="AC1710">
        <f>IFERROR(_xlfn.XLOOKUP($B1710,enrollment!$A$2:$A$801,enrollment!$L$2:$L$801),"")</f>
        <v>31</v>
      </c>
      <c r="AD1710" t="str" cm="1">
        <f t="array" ref="AD1710">_xlfn.IFS(AC1710="","Unknown",AC1710&lt;18,"0-17",AC1710&lt;35,"18-34",AC1710&lt;50,"35-49",AC1710&lt;65,"50-64",TRUE,"65+")</f>
        <v>18-34</v>
      </c>
      <c r="AE1710">
        <f>IFERROR(_xlfn.XLOOKUP($B1710,enrollment!$A$2:$A$801,enrollment!$O$2:$O$801),"")</f>
        <v>9012345678</v>
      </c>
      <c r="AF1710">
        <f>IFERROR(_xlfn.XLOOKUP($AE1710,providers!$B$2:$B$11,providers!$Q$2:$Q$11),"")</f>
        <v>4.3</v>
      </c>
      <c r="AG1710" s="1">
        <f t="shared" si="26"/>
        <v>45627</v>
      </c>
    </row>
    <row r="1711" spans="1:33" x14ac:dyDescent="0.25">
      <c r="A1711" t="s">
        <v>2017</v>
      </c>
      <c r="B1711" t="s">
        <v>2018</v>
      </c>
      <c r="C1711">
        <v>5678901234</v>
      </c>
      <c r="D1711">
        <v>5678901234</v>
      </c>
      <c r="E1711" s="1">
        <v>45633</v>
      </c>
      <c r="F1711" s="1">
        <v>45633</v>
      </c>
      <c r="G1711" s="1">
        <v>45662</v>
      </c>
      <c r="H1711" t="s">
        <v>28</v>
      </c>
      <c r="I1711">
        <v>20</v>
      </c>
      <c r="J1711" t="s">
        <v>35</v>
      </c>
      <c r="K1711">
        <v>99213</v>
      </c>
      <c r="O1711">
        <v>1</v>
      </c>
      <c r="P1711">
        <v>151.05000000000001</v>
      </c>
      <c r="Q1711">
        <v>116.19</v>
      </c>
      <c r="R1711">
        <v>92.95</v>
      </c>
      <c r="S1711">
        <v>23.24</v>
      </c>
      <c r="T1711" t="s">
        <v>30</v>
      </c>
      <c r="X1711" t="s">
        <v>233</v>
      </c>
      <c r="Y1711" t="s">
        <v>32</v>
      </c>
      <c r="Z1711" t="s">
        <v>36</v>
      </c>
      <c r="AA1711" t="str">
        <f>IFERROR(_xlfn.XLOOKUP($J1711,avoidable_ed_reference!$A$2:$A$13,avoidable_ed_reference!$C$2:$C$13),"Not Classified")</f>
        <v>Avoidable</v>
      </c>
      <c r="AB1711" t="str">
        <f>IFERROR(_xlfn.XLOOKUP($B1711,enrollment!$A$2:$A$801,enrollment!$I$2:$I$801),"")</f>
        <v>OH</v>
      </c>
      <c r="AC1711">
        <f>IFERROR(_xlfn.XLOOKUP($B1711,enrollment!$A$2:$A$801,enrollment!$L$2:$L$801),"")</f>
        <v>32</v>
      </c>
      <c r="AD1711" t="str" cm="1">
        <f t="array" ref="AD1711">_xlfn.IFS(AC1711="","Unknown",AC1711&lt;18,"0-17",AC1711&lt;35,"18-34",AC1711&lt;50,"35-49",AC1711&lt;65,"50-64",TRUE,"65+")</f>
        <v>18-34</v>
      </c>
      <c r="AE1711">
        <f>IFERROR(_xlfn.XLOOKUP($B1711,enrollment!$A$2:$A$801,enrollment!$O$2:$O$801),"")</f>
        <v>6789012345</v>
      </c>
      <c r="AF1711">
        <f>IFERROR(_xlfn.XLOOKUP($AE1711,providers!$B$2:$B$11,providers!$Q$2:$Q$11),"")</f>
        <v>4.0999999999999996</v>
      </c>
      <c r="AG1711" s="1">
        <f t="shared" si="26"/>
        <v>45627</v>
      </c>
    </row>
    <row r="1712" spans="1:33" x14ac:dyDescent="0.25">
      <c r="A1712" t="s">
        <v>2019</v>
      </c>
      <c r="B1712" t="s">
        <v>2018</v>
      </c>
      <c r="C1712">
        <v>6789012345</v>
      </c>
      <c r="D1712">
        <v>6789012345</v>
      </c>
      <c r="E1712" s="1">
        <v>45454</v>
      </c>
      <c r="F1712" s="1">
        <v>45454</v>
      </c>
      <c r="G1712" s="1">
        <v>45486</v>
      </c>
      <c r="H1712" t="s">
        <v>28</v>
      </c>
      <c r="I1712">
        <v>23</v>
      </c>
      <c r="J1712" t="s">
        <v>29</v>
      </c>
      <c r="K1712">
        <v>99284</v>
      </c>
      <c r="O1712">
        <v>1</v>
      </c>
      <c r="P1712">
        <v>2221.65</v>
      </c>
      <c r="Q1712">
        <v>1234.25</v>
      </c>
      <c r="R1712">
        <v>987.4</v>
      </c>
      <c r="S1712">
        <v>246.85</v>
      </c>
      <c r="T1712" t="s">
        <v>30</v>
      </c>
      <c r="X1712" t="s">
        <v>233</v>
      </c>
      <c r="Y1712" t="s">
        <v>32</v>
      </c>
      <c r="Z1712" t="s">
        <v>45</v>
      </c>
      <c r="AA1712" t="str">
        <f>IFERROR(_xlfn.XLOOKUP($J1712,avoidable_ed_reference!$A$2:$A$13,avoidable_ed_reference!$C$2:$C$13),"Not Classified")</f>
        <v>Potentially Avoidable</v>
      </c>
      <c r="AB1712" t="str">
        <f>IFERROR(_xlfn.XLOOKUP($B1712,enrollment!$A$2:$A$801,enrollment!$I$2:$I$801),"")</f>
        <v>OH</v>
      </c>
      <c r="AC1712">
        <f>IFERROR(_xlfn.XLOOKUP($B1712,enrollment!$A$2:$A$801,enrollment!$L$2:$L$801),"")</f>
        <v>32</v>
      </c>
      <c r="AD1712" t="str" cm="1">
        <f t="array" ref="AD1712">_xlfn.IFS(AC1712="","Unknown",AC1712&lt;18,"0-17",AC1712&lt;35,"18-34",AC1712&lt;50,"35-49",AC1712&lt;65,"50-64",TRUE,"65+")</f>
        <v>18-34</v>
      </c>
      <c r="AE1712">
        <f>IFERROR(_xlfn.XLOOKUP($B1712,enrollment!$A$2:$A$801,enrollment!$O$2:$O$801),"")</f>
        <v>6789012345</v>
      </c>
      <c r="AF1712">
        <f>IFERROR(_xlfn.XLOOKUP($AE1712,providers!$B$2:$B$11,providers!$Q$2:$Q$11),"")</f>
        <v>4.0999999999999996</v>
      </c>
      <c r="AG1712" s="1">
        <f t="shared" si="26"/>
        <v>45444</v>
      </c>
    </row>
    <row r="1713" spans="1:33" x14ac:dyDescent="0.25">
      <c r="A1713" t="s">
        <v>2020</v>
      </c>
      <c r="B1713" t="s">
        <v>2018</v>
      </c>
      <c r="C1713">
        <v>6789012345</v>
      </c>
      <c r="D1713">
        <v>6789012345</v>
      </c>
      <c r="E1713" s="1">
        <v>45481</v>
      </c>
      <c r="F1713" s="1">
        <v>45481</v>
      </c>
      <c r="G1713" s="1">
        <v>45496</v>
      </c>
      <c r="H1713" t="s">
        <v>28</v>
      </c>
      <c r="I1713">
        <v>11</v>
      </c>
      <c r="J1713" t="s">
        <v>38</v>
      </c>
      <c r="K1713">
        <v>99213</v>
      </c>
      <c r="O1713">
        <v>1</v>
      </c>
      <c r="P1713">
        <v>200.73</v>
      </c>
      <c r="Q1713">
        <v>148.69</v>
      </c>
      <c r="R1713">
        <v>118.95</v>
      </c>
      <c r="S1713">
        <v>29.74</v>
      </c>
      <c r="T1713" t="s">
        <v>30</v>
      </c>
      <c r="X1713" t="s">
        <v>233</v>
      </c>
      <c r="Y1713" t="s">
        <v>32</v>
      </c>
      <c r="Z1713" t="s">
        <v>39</v>
      </c>
      <c r="AA1713" t="str">
        <f>IFERROR(_xlfn.XLOOKUP($J1713,avoidable_ed_reference!$A$2:$A$13,avoidable_ed_reference!$C$2:$C$13),"Not Classified")</f>
        <v>Not Classified</v>
      </c>
      <c r="AB1713" t="str">
        <f>IFERROR(_xlfn.XLOOKUP($B1713,enrollment!$A$2:$A$801,enrollment!$I$2:$I$801),"")</f>
        <v>OH</v>
      </c>
      <c r="AC1713">
        <f>IFERROR(_xlfn.XLOOKUP($B1713,enrollment!$A$2:$A$801,enrollment!$L$2:$L$801),"")</f>
        <v>32</v>
      </c>
      <c r="AD1713" t="str" cm="1">
        <f t="array" ref="AD1713">_xlfn.IFS(AC1713="","Unknown",AC1713&lt;18,"0-17",AC1713&lt;35,"18-34",AC1713&lt;50,"35-49",AC1713&lt;65,"50-64",TRUE,"65+")</f>
        <v>18-34</v>
      </c>
      <c r="AE1713">
        <f>IFERROR(_xlfn.XLOOKUP($B1713,enrollment!$A$2:$A$801,enrollment!$O$2:$O$801),"")</f>
        <v>6789012345</v>
      </c>
      <c r="AF1713">
        <f>IFERROR(_xlfn.XLOOKUP($AE1713,providers!$B$2:$B$11,providers!$Q$2:$Q$11),"")</f>
        <v>4.0999999999999996</v>
      </c>
      <c r="AG1713" s="1">
        <f t="shared" si="26"/>
        <v>45474</v>
      </c>
    </row>
    <row r="1714" spans="1:33" x14ac:dyDescent="0.25">
      <c r="A1714" t="s">
        <v>2021</v>
      </c>
      <c r="B1714" t="s">
        <v>2018</v>
      </c>
      <c r="C1714">
        <v>5678901234</v>
      </c>
      <c r="D1714">
        <v>5678901234</v>
      </c>
      <c r="E1714" s="1">
        <v>45316</v>
      </c>
      <c r="F1714" s="1">
        <v>45316</v>
      </c>
      <c r="G1714" s="1">
        <v>45331</v>
      </c>
      <c r="H1714" t="s">
        <v>28</v>
      </c>
      <c r="I1714">
        <v>20</v>
      </c>
      <c r="J1714" t="s">
        <v>35</v>
      </c>
      <c r="K1714">
        <v>99213</v>
      </c>
      <c r="O1714">
        <v>1</v>
      </c>
      <c r="P1714">
        <v>203.24</v>
      </c>
      <c r="Q1714">
        <v>156.34</v>
      </c>
      <c r="R1714">
        <v>125.07</v>
      </c>
      <c r="S1714">
        <v>31.27</v>
      </c>
      <c r="T1714" t="s">
        <v>30</v>
      </c>
      <c r="X1714" t="s">
        <v>233</v>
      </c>
      <c r="Y1714" t="s">
        <v>32</v>
      </c>
      <c r="Z1714" t="s">
        <v>36</v>
      </c>
      <c r="AA1714" t="str">
        <f>IFERROR(_xlfn.XLOOKUP($J1714,avoidable_ed_reference!$A$2:$A$13,avoidable_ed_reference!$C$2:$C$13),"Not Classified")</f>
        <v>Avoidable</v>
      </c>
      <c r="AB1714" t="str">
        <f>IFERROR(_xlfn.XLOOKUP($B1714,enrollment!$A$2:$A$801,enrollment!$I$2:$I$801),"")</f>
        <v>OH</v>
      </c>
      <c r="AC1714">
        <f>IFERROR(_xlfn.XLOOKUP($B1714,enrollment!$A$2:$A$801,enrollment!$L$2:$L$801),"")</f>
        <v>32</v>
      </c>
      <c r="AD1714" t="str" cm="1">
        <f t="array" ref="AD1714">_xlfn.IFS(AC1714="","Unknown",AC1714&lt;18,"0-17",AC1714&lt;35,"18-34",AC1714&lt;50,"35-49",AC1714&lt;65,"50-64",TRUE,"65+")</f>
        <v>18-34</v>
      </c>
      <c r="AE1714">
        <f>IFERROR(_xlfn.XLOOKUP($B1714,enrollment!$A$2:$A$801,enrollment!$O$2:$O$801),"")</f>
        <v>6789012345</v>
      </c>
      <c r="AF1714">
        <f>IFERROR(_xlfn.XLOOKUP($AE1714,providers!$B$2:$B$11,providers!$Q$2:$Q$11),"")</f>
        <v>4.0999999999999996</v>
      </c>
      <c r="AG1714" s="1">
        <f t="shared" si="26"/>
        <v>45292</v>
      </c>
    </row>
    <row r="1715" spans="1:33" x14ac:dyDescent="0.25">
      <c r="A1715" t="s">
        <v>2022</v>
      </c>
      <c r="B1715" t="s">
        <v>2018</v>
      </c>
      <c r="C1715">
        <v>6789012345</v>
      </c>
      <c r="D1715">
        <v>6789012345</v>
      </c>
      <c r="E1715" s="1">
        <v>45637</v>
      </c>
      <c r="F1715" s="1">
        <v>45637</v>
      </c>
      <c r="G1715" s="1">
        <v>45667</v>
      </c>
      <c r="H1715" t="s">
        <v>28</v>
      </c>
      <c r="I1715">
        <v>11</v>
      </c>
      <c r="J1715" t="s">
        <v>35</v>
      </c>
      <c r="K1715">
        <v>99213</v>
      </c>
      <c r="O1715">
        <v>1</v>
      </c>
      <c r="P1715">
        <v>238.13</v>
      </c>
      <c r="Q1715">
        <v>176.39</v>
      </c>
      <c r="R1715">
        <v>141.11000000000001</v>
      </c>
      <c r="S1715">
        <v>35.28</v>
      </c>
      <c r="T1715" t="s">
        <v>30</v>
      </c>
      <c r="X1715" t="s">
        <v>233</v>
      </c>
      <c r="Y1715" t="s">
        <v>32</v>
      </c>
      <c r="Z1715" t="s">
        <v>39</v>
      </c>
      <c r="AA1715" t="str">
        <f>IFERROR(_xlfn.XLOOKUP($J1715,avoidable_ed_reference!$A$2:$A$13,avoidable_ed_reference!$C$2:$C$13),"Not Classified")</f>
        <v>Avoidable</v>
      </c>
      <c r="AB1715" t="str">
        <f>IFERROR(_xlfn.XLOOKUP($B1715,enrollment!$A$2:$A$801,enrollment!$I$2:$I$801),"")</f>
        <v>OH</v>
      </c>
      <c r="AC1715">
        <f>IFERROR(_xlfn.XLOOKUP($B1715,enrollment!$A$2:$A$801,enrollment!$L$2:$L$801),"")</f>
        <v>32</v>
      </c>
      <c r="AD1715" t="str" cm="1">
        <f t="array" ref="AD1715">_xlfn.IFS(AC1715="","Unknown",AC1715&lt;18,"0-17",AC1715&lt;35,"18-34",AC1715&lt;50,"35-49",AC1715&lt;65,"50-64",TRUE,"65+")</f>
        <v>18-34</v>
      </c>
      <c r="AE1715">
        <f>IFERROR(_xlfn.XLOOKUP($B1715,enrollment!$A$2:$A$801,enrollment!$O$2:$O$801),"")</f>
        <v>6789012345</v>
      </c>
      <c r="AF1715">
        <f>IFERROR(_xlfn.XLOOKUP($AE1715,providers!$B$2:$B$11,providers!$Q$2:$Q$11),"")</f>
        <v>4.0999999999999996</v>
      </c>
      <c r="AG1715" s="1">
        <f t="shared" si="26"/>
        <v>45627</v>
      </c>
    </row>
    <row r="1716" spans="1:33" x14ac:dyDescent="0.25">
      <c r="A1716" t="s">
        <v>2023</v>
      </c>
      <c r="B1716" t="s">
        <v>2018</v>
      </c>
      <c r="C1716">
        <v>6789012345</v>
      </c>
      <c r="D1716">
        <v>6789012345</v>
      </c>
      <c r="E1716" s="1">
        <v>45354</v>
      </c>
      <c r="F1716" s="1">
        <v>45354</v>
      </c>
      <c r="G1716" s="1">
        <v>45376</v>
      </c>
      <c r="H1716" t="s">
        <v>28</v>
      </c>
      <c r="I1716">
        <v>23</v>
      </c>
      <c r="J1716" t="s">
        <v>42</v>
      </c>
      <c r="K1716">
        <v>99284</v>
      </c>
      <c r="O1716">
        <v>1</v>
      </c>
      <c r="P1716">
        <v>2320.09</v>
      </c>
      <c r="Q1716">
        <v>1288.94</v>
      </c>
      <c r="R1716">
        <v>1031.1500000000001</v>
      </c>
      <c r="S1716">
        <v>257.79000000000002</v>
      </c>
      <c r="T1716" t="s">
        <v>30</v>
      </c>
      <c r="X1716" t="s">
        <v>233</v>
      </c>
      <c r="Y1716" t="s">
        <v>32</v>
      </c>
      <c r="Z1716" t="s">
        <v>45</v>
      </c>
      <c r="AA1716" t="str">
        <f>IFERROR(_xlfn.XLOOKUP($J1716,avoidable_ed_reference!$A$2:$A$13,avoidable_ed_reference!$C$2:$C$13),"Not Classified")</f>
        <v>Non-Avoidable</v>
      </c>
      <c r="AB1716" t="str">
        <f>IFERROR(_xlfn.XLOOKUP($B1716,enrollment!$A$2:$A$801,enrollment!$I$2:$I$801),"")</f>
        <v>OH</v>
      </c>
      <c r="AC1716">
        <f>IFERROR(_xlfn.XLOOKUP($B1716,enrollment!$A$2:$A$801,enrollment!$L$2:$L$801),"")</f>
        <v>32</v>
      </c>
      <c r="AD1716" t="str" cm="1">
        <f t="array" ref="AD1716">_xlfn.IFS(AC1716="","Unknown",AC1716&lt;18,"0-17",AC1716&lt;35,"18-34",AC1716&lt;50,"35-49",AC1716&lt;65,"50-64",TRUE,"65+")</f>
        <v>18-34</v>
      </c>
      <c r="AE1716">
        <f>IFERROR(_xlfn.XLOOKUP($B1716,enrollment!$A$2:$A$801,enrollment!$O$2:$O$801),"")</f>
        <v>6789012345</v>
      </c>
      <c r="AF1716">
        <f>IFERROR(_xlfn.XLOOKUP($AE1716,providers!$B$2:$B$11,providers!$Q$2:$Q$11),"")</f>
        <v>4.0999999999999996</v>
      </c>
      <c r="AG1716" s="1">
        <f t="shared" si="26"/>
        <v>45352</v>
      </c>
    </row>
    <row r="1717" spans="1:33" x14ac:dyDescent="0.25">
      <c r="A1717" t="s">
        <v>2024</v>
      </c>
      <c r="B1717" t="s">
        <v>2018</v>
      </c>
      <c r="C1717">
        <v>3456789012</v>
      </c>
      <c r="D1717">
        <v>3456789012</v>
      </c>
      <c r="E1717" s="1">
        <v>45597</v>
      </c>
      <c r="F1717" s="1">
        <v>45597</v>
      </c>
      <c r="G1717" s="1">
        <v>45628</v>
      </c>
      <c r="H1717" t="s">
        <v>67</v>
      </c>
      <c r="I1717">
        <v>21</v>
      </c>
      <c r="J1717" t="s">
        <v>99</v>
      </c>
      <c r="K1717">
        <v>99223</v>
      </c>
      <c r="O1717">
        <v>1</v>
      </c>
      <c r="P1717">
        <v>32315.55</v>
      </c>
      <c r="Q1717">
        <v>20848.740000000002</v>
      </c>
      <c r="R1717">
        <v>16678.990000000002</v>
      </c>
      <c r="S1717">
        <v>4169.75</v>
      </c>
      <c r="T1717" t="s">
        <v>30</v>
      </c>
      <c r="V1717">
        <v>1</v>
      </c>
      <c r="W1717" s="2" t="s">
        <v>68</v>
      </c>
      <c r="X1717" t="s">
        <v>233</v>
      </c>
      <c r="Y1717" t="s">
        <v>32</v>
      </c>
      <c r="Z1717" t="s">
        <v>69</v>
      </c>
      <c r="AA1717" t="str">
        <f>IFERROR(_xlfn.XLOOKUP($J1717,avoidable_ed_reference!$A$2:$A$13,avoidable_ed_reference!$C$2:$C$13),"Not Classified")</f>
        <v>Not Classified</v>
      </c>
      <c r="AB1717" t="str">
        <f>IFERROR(_xlfn.XLOOKUP($B1717,enrollment!$A$2:$A$801,enrollment!$I$2:$I$801),"")</f>
        <v>OH</v>
      </c>
      <c r="AC1717">
        <f>IFERROR(_xlfn.XLOOKUP($B1717,enrollment!$A$2:$A$801,enrollment!$L$2:$L$801),"")</f>
        <v>32</v>
      </c>
      <c r="AD1717" t="str" cm="1">
        <f t="array" ref="AD1717">_xlfn.IFS(AC1717="","Unknown",AC1717&lt;18,"0-17",AC1717&lt;35,"18-34",AC1717&lt;50,"35-49",AC1717&lt;65,"50-64",TRUE,"65+")</f>
        <v>18-34</v>
      </c>
      <c r="AE1717">
        <f>IFERROR(_xlfn.XLOOKUP($B1717,enrollment!$A$2:$A$801,enrollment!$O$2:$O$801),"")</f>
        <v>6789012345</v>
      </c>
      <c r="AF1717">
        <f>IFERROR(_xlfn.XLOOKUP($AE1717,providers!$B$2:$B$11,providers!$Q$2:$Q$11),"")</f>
        <v>4.0999999999999996</v>
      </c>
      <c r="AG1717" s="1">
        <f t="shared" si="26"/>
        <v>45597</v>
      </c>
    </row>
    <row r="1718" spans="1:33" x14ac:dyDescent="0.25">
      <c r="A1718" t="s">
        <v>2025</v>
      </c>
      <c r="B1718" t="s">
        <v>2018</v>
      </c>
      <c r="C1718">
        <v>8901234567</v>
      </c>
      <c r="D1718">
        <v>8901234567</v>
      </c>
      <c r="E1718" s="1">
        <v>45495</v>
      </c>
      <c r="F1718" s="1">
        <v>45495</v>
      </c>
      <c r="G1718" s="1">
        <v>45525</v>
      </c>
      <c r="H1718" t="s">
        <v>59</v>
      </c>
      <c r="J1718" t="s">
        <v>99</v>
      </c>
      <c r="L1718" s="2" t="s">
        <v>151</v>
      </c>
      <c r="M1718" t="s">
        <v>152</v>
      </c>
      <c r="N1718" t="s">
        <v>153</v>
      </c>
      <c r="O1718">
        <v>1</v>
      </c>
      <c r="P1718">
        <v>1050.8900000000001</v>
      </c>
      <c r="Q1718">
        <v>955.35</v>
      </c>
      <c r="R1718">
        <v>764.28</v>
      </c>
      <c r="S1718">
        <v>191.07</v>
      </c>
      <c r="T1718" t="s">
        <v>30</v>
      </c>
      <c r="X1718" t="s">
        <v>233</v>
      </c>
      <c r="Y1718" t="s">
        <v>32</v>
      </c>
      <c r="Z1718" t="s">
        <v>64</v>
      </c>
      <c r="AA1718" t="str">
        <f>IFERROR(_xlfn.XLOOKUP($J1718,avoidable_ed_reference!$A$2:$A$13,avoidable_ed_reference!$C$2:$C$13),"Not Classified")</f>
        <v>Not Classified</v>
      </c>
      <c r="AB1718" t="str">
        <f>IFERROR(_xlfn.XLOOKUP($B1718,enrollment!$A$2:$A$801,enrollment!$I$2:$I$801),"")</f>
        <v>OH</v>
      </c>
      <c r="AC1718">
        <f>IFERROR(_xlfn.XLOOKUP($B1718,enrollment!$A$2:$A$801,enrollment!$L$2:$L$801),"")</f>
        <v>32</v>
      </c>
      <c r="AD1718" t="str" cm="1">
        <f t="array" ref="AD1718">_xlfn.IFS(AC1718="","Unknown",AC1718&lt;18,"0-17",AC1718&lt;35,"18-34",AC1718&lt;50,"35-49",AC1718&lt;65,"50-64",TRUE,"65+")</f>
        <v>18-34</v>
      </c>
      <c r="AE1718">
        <f>IFERROR(_xlfn.XLOOKUP($B1718,enrollment!$A$2:$A$801,enrollment!$O$2:$O$801),"")</f>
        <v>6789012345</v>
      </c>
      <c r="AF1718">
        <f>IFERROR(_xlfn.XLOOKUP($AE1718,providers!$B$2:$B$11,providers!$Q$2:$Q$11),"")</f>
        <v>4.0999999999999996</v>
      </c>
      <c r="AG1718" s="1">
        <f t="shared" si="26"/>
        <v>45474</v>
      </c>
    </row>
    <row r="1719" spans="1:33" x14ac:dyDescent="0.25">
      <c r="A1719" t="s">
        <v>2026</v>
      </c>
      <c r="B1719" t="s">
        <v>2027</v>
      </c>
      <c r="C1719">
        <v>5678901234</v>
      </c>
      <c r="D1719">
        <v>5678901234</v>
      </c>
      <c r="E1719" s="1">
        <v>45356</v>
      </c>
      <c r="F1719" s="1">
        <v>45356</v>
      </c>
      <c r="G1719" s="1">
        <v>45385</v>
      </c>
      <c r="H1719" t="s">
        <v>28</v>
      </c>
      <c r="I1719">
        <v>20</v>
      </c>
      <c r="J1719" t="s">
        <v>35</v>
      </c>
      <c r="K1719">
        <v>99213</v>
      </c>
      <c r="O1719">
        <v>1</v>
      </c>
      <c r="P1719">
        <v>187.29</v>
      </c>
      <c r="Q1719">
        <v>144.07</v>
      </c>
      <c r="R1719">
        <v>115.26</v>
      </c>
      <c r="S1719">
        <v>28.81</v>
      </c>
      <c r="T1719" t="s">
        <v>30</v>
      </c>
      <c r="X1719" t="s">
        <v>52</v>
      </c>
      <c r="Y1719" t="s">
        <v>44</v>
      </c>
      <c r="Z1719" t="s">
        <v>36</v>
      </c>
      <c r="AA1719" t="str">
        <f>IFERROR(_xlfn.XLOOKUP($J1719,avoidable_ed_reference!$A$2:$A$13,avoidable_ed_reference!$C$2:$C$13),"Not Classified")</f>
        <v>Avoidable</v>
      </c>
      <c r="AB1719" t="str">
        <f>IFERROR(_xlfn.XLOOKUP($B1719,enrollment!$A$2:$A$801,enrollment!$I$2:$I$801),"")</f>
        <v>OH</v>
      </c>
      <c r="AC1719">
        <f>IFERROR(_xlfn.XLOOKUP($B1719,enrollment!$A$2:$A$801,enrollment!$L$2:$L$801),"")</f>
        <v>46</v>
      </c>
      <c r="AD1719" t="str" cm="1">
        <f t="array" ref="AD1719">_xlfn.IFS(AC1719="","Unknown",AC1719&lt;18,"0-17",AC1719&lt;35,"18-34",AC1719&lt;50,"35-49",AC1719&lt;65,"50-64",TRUE,"65+")</f>
        <v>35-49</v>
      </c>
      <c r="AE1719">
        <f>IFERROR(_xlfn.XLOOKUP($B1719,enrollment!$A$2:$A$801,enrollment!$O$2:$O$801),"")</f>
        <v>6789012345</v>
      </c>
      <c r="AF1719">
        <f>IFERROR(_xlfn.XLOOKUP($AE1719,providers!$B$2:$B$11,providers!$Q$2:$Q$11),"")</f>
        <v>4.0999999999999996</v>
      </c>
      <c r="AG1719" s="1">
        <f t="shared" si="26"/>
        <v>45352</v>
      </c>
    </row>
    <row r="1720" spans="1:33" x14ac:dyDescent="0.25">
      <c r="A1720" t="s">
        <v>2028</v>
      </c>
      <c r="B1720" t="s">
        <v>2027</v>
      </c>
      <c r="C1720">
        <v>9012345678</v>
      </c>
      <c r="D1720">
        <v>9012345678</v>
      </c>
      <c r="E1720" s="1">
        <v>45400</v>
      </c>
      <c r="F1720" s="1">
        <v>45400</v>
      </c>
      <c r="G1720" s="1">
        <v>45414</v>
      </c>
      <c r="H1720" t="s">
        <v>67</v>
      </c>
      <c r="I1720">
        <v>21</v>
      </c>
      <c r="J1720" t="s">
        <v>80</v>
      </c>
      <c r="K1720">
        <v>99223</v>
      </c>
      <c r="O1720">
        <v>1</v>
      </c>
      <c r="P1720">
        <v>18504.75</v>
      </c>
      <c r="Q1720">
        <v>11938.55</v>
      </c>
      <c r="R1720">
        <v>9550.84</v>
      </c>
      <c r="S1720">
        <v>2387.71</v>
      </c>
      <c r="T1720" t="s">
        <v>30</v>
      </c>
      <c r="V1720">
        <v>1</v>
      </c>
      <c r="W1720" s="2" t="s">
        <v>68</v>
      </c>
      <c r="X1720" t="s">
        <v>52</v>
      </c>
      <c r="Y1720" t="s">
        <v>44</v>
      </c>
      <c r="Z1720" t="s">
        <v>69</v>
      </c>
      <c r="AA1720" t="str">
        <f>IFERROR(_xlfn.XLOOKUP($J1720,avoidable_ed_reference!$A$2:$A$13,avoidable_ed_reference!$C$2:$C$13),"Not Classified")</f>
        <v>Non-Avoidable</v>
      </c>
      <c r="AB1720" t="str">
        <f>IFERROR(_xlfn.XLOOKUP($B1720,enrollment!$A$2:$A$801,enrollment!$I$2:$I$801),"")</f>
        <v>OH</v>
      </c>
      <c r="AC1720">
        <f>IFERROR(_xlfn.XLOOKUP($B1720,enrollment!$A$2:$A$801,enrollment!$L$2:$L$801),"")</f>
        <v>46</v>
      </c>
      <c r="AD1720" t="str" cm="1">
        <f t="array" ref="AD1720">_xlfn.IFS(AC1720="","Unknown",AC1720&lt;18,"0-17",AC1720&lt;35,"18-34",AC1720&lt;50,"35-49",AC1720&lt;65,"50-64",TRUE,"65+")</f>
        <v>35-49</v>
      </c>
      <c r="AE1720">
        <f>IFERROR(_xlfn.XLOOKUP($B1720,enrollment!$A$2:$A$801,enrollment!$O$2:$O$801),"")</f>
        <v>6789012345</v>
      </c>
      <c r="AF1720">
        <f>IFERROR(_xlfn.XLOOKUP($AE1720,providers!$B$2:$B$11,providers!$Q$2:$Q$11),"")</f>
        <v>4.0999999999999996</v>
      </c>
      <c r="AG1720" s="1">
        <f t="shared" si="26"/>
        <v>45383</v>
      </c>
    </row>
    <row r="1721" spans="1:33" x14ac:dyDescent="0.25">
      <c r="A1721" t="s">
        <v>2029</v>
      </c>
      <c r="B1721" t="s">
        <v>2027</v>
      </c>
      <c r="C1721">
        <v>6789012345</v>
      </c>
      <c r="D1721">
        <v>6789012345</v>
      </c>
      <c r="E1721" s="1">
        <v>45501</v>
      </c>
      <c r="F1721" s="1">
        <v>45501</v>
      </c>
      <c r="G1721" s="1">
        <v>45526</v>
      </c>
      <c r="H1721" t="s">
        <v>28</v>
      </c>
      <c r="I1721">
        <v>11</v>
      </c>
      <c r="J1721" t="s">
        <v>35</v>
      </c>
      <c r="K1721">
        <v>99213</v>
      </c>
      <c r="O1721">
        <v>1</v>
      </c>
      <c r="P1721">
        <v>191.36</v>
      </c>
      <c r="Q1721">
        <v>141.75</v>
      </c>
      <c r="R1721">
        <v>113.4</v>
      </c>
      <c r="S1721">
        <v>28.35</v>
      </c>
      <c r="T1721" t="s">
        <v>30</v>
      </c>
      <c r="X1721" t="s">
        <v>52</v>
      </c>
      <c r="Y1721" t="s">
        <v>44</v>
      </c>
      <c r="Z1721" t="s">
        <v>39</v>
      </c>
      <c r="AA1721" t="str">
        <f>IFERROR(_xlfn.XLOOKUP($J1721,avoidable_ed_reference!$A$2:$A$13,avoidable_ed_reference!$C$2:$C$13),"Not Classified")</f>
        <v>Avoidable</v>
      </c>
      <c r="AB1721" t="str">
        <f>IFERROR(_xlfn.XLOOKUP($B1721,enrollment!$A$2:$A$801,enrollment!$I$2:$I$801),"")</f>
        <v>OH</v>
      </c>
      <c r="AC1721">
        <f>IFERROR(_xlfn.XLOOKUP($B1721,enrollment!$A$2:$A$801,enrollment!$L$2:$L$801),"")</f>
        <v>46</v>
      </c>
      <c r="AD1721" t="str" cm="1">
        <f t="array" ref="AD1721">_xlfn.IFS(AC1721="","Unknown",AC1721&lt;18,"0-17",AC1721&lt;35,"18-34",AC1721&lt;50,"35-49",AC1721&lt;65,"50-64",TRUE,"65+")</f>
        <v>35-49</v>
      </c>
      <c r="AE1721">
        <f>IFERROR(_xlfn.XLOOKUP($B1721,enrollment!$A$2:$A$801,enrollment!$O$2:$O$801),"")</f>
        <v>6789012345</v>
      </c>
      <c r="AF1721">
        <f>IFERROR(_xlfn.XLOOKUP($AE1721,providers!$B$2:$B$11,providers!$Q$2:$Q$11),"")</f>
        <v>4.0999999999999996</v>
      </c>
      <c r="AG1721" s="1">
        <f t="shared" si="26"/>
        <v>45474</v>
      </c>
    </row>
    <row r="1722" spans="1:33" x14ac:dyDescent="0.25">
      <c r="A1722" t="s">
        <v>2030</v>
      </c>
      <c r="B1722" t="s">
        <v>2027</v>
      </c>
      <c r="C1722">
        <v>7890123456</v>
      </c>
      <c r="D1722">
        <v>7890123456</v>
      </c>
      <c r="E1722" s="1">
        <v>45300</v>
      </c>
      <c r="F1722" s="1">
        <v>45300</v>
      </c>
      <c r="G1722" s="1">
        <v>45321</v>
      </c>
      <c r="H1722" t="s">
        <v>28</v>
      </c>
      <c r="I1722">
        <v>22</v>
      </c>
      <c r="J1722" t="s">
        <v>29</v>
      </c>
      <c r="K1722">
        <v>90837</v>
      </c>
      <c r="O1722">
        <v>1</v>
      </c>
      <c r="P1722">
        <v>237.79</v>
      </c>
      <c r="Q1722">
        <v>176.14</v>
      </c>
      <c r="R1722">
        <v>140.91</v>
      </c>
      <c r="S1722">
        <v>35.229999999999997</v>
      </c>
      <c r="T1722" t="s">
        <v>30</v>
      </c>
      <c r="X1722" t="s">
        <v>52</v>
      </c>
      <c r="Y1722" t="s">
        <v>44</v>
      </c>
      <c r="Z1722" t="s">
        <v>33</v>
      </c>
      <c r="AA1722" t="str">
        <f>IFERROR(_xlfn.XLOOKUP($J1722,avoidable_ed_reference!$A$2:$A$13,avoidable_ed_reference!$C$2:$C$13),"Not Classified")</f>
        <v>Potentially Avoidable</v>
      </c>
      <c r="AB1722" t="str">
        <f>IFERROR(_xlfn.XLOOKUP($B1722,enrollment!$A$2:$A$801,enrollment!$I$2:$I$801),"")</f>
        <v>OH</v>
      </c>
      <c r="AC1722">
        <f>IFERROR(_xlfn.XLOOKUP($B1722,enrollment!$A$2:$A$801,enrollment!$L$2:$L$801),"")</f>
        <v>46</v>
      </c>
      <c r="AD1722" t="str" cm="1">
        <f t="array" ref="AD1722">_xlfn.IFS(AC1722="","Unknown",AC1722&lt;18,"0-17",AC1722&lt;35,"18-34",AC1722&lt;50,"35-49",AC1722&lt;65,"50-64",TRUE,"65+")</f>
        <v>35-49</v>
      </c>
      <c r="AE1722">
        <f>IFERROR(_xlfn.XLOOKUP($B1722,enrollment!$A$2:$A$801,enrollment!$O$2:$O$801),"")</f>
        <v>6789012345</v>
      </c>
      <c r="AF1722">
        <f>IFERROR(_xlfn.XLOOKUP($AE1722,providers!$B$2:$B$11,providers!$Q$2:$Q$11),"")</f>
        <v>4.0999999999999996</v>
      </c>
      <c r="AG1722" s="1">
        <f t="shared" si="26"/>
        <v>45292</v>
      </c>
    </row>
    <row r="1723" spans="1:33" x14ac:dyDescent="0.25">
      <c r="A1723" t="s">
        <v>2031</v>
      </c>
      <c r="B1723" t="s">
        <v>2027</v>
      </c>
      <c r="C1723">
        <v>5678901234</v>
      </c>
      <c r="D1723">
        <v>5678901234</v>
      </c>
      <c r="E1723" s="1">
        <v>45294</v>
      </c>
      <c r="F1723" s="1">
        <v>45294</v>
      </c>
      <c r="G1723" s="1">
        <v>45325</v>
      </c>
      <c r="H1723" t="s">
        <v>28</v>
      </c>
      <c r="I1723">
        <v>20</v>
      </c>
      <c r="J1723" t="s">
        <v>35</v>
      </c>
      <c r="K1723">
        <v>99213</v>
      </c>
      <c r="O1723">
        <v>1</v>
      </c>
      <c r="P1723">
        <v>188.07</v>
      </c>
      <c r="Q1723">
        <v>144.66999999999999</v>
      </c>
      <c r="R1723">
        <v>115.74</v>
      </c>
      <c r="S1723">
        <v>28.93</v>
      </c>
      <c r="T1723" t="s">
        <v>30</v>
      </c>
      <c r="X1723" t="s">
        <v>52</v>
      </c>
      <c r="Y1723" t="s">
        <v>44</v>
      </c>
      <c r="Z1723" t="s">
        <v>36</v>
      </c>
      <c r="AA1723" t="str">
        <f>IFERROR(_xlfn.XLOOKUP($J1723,avoidable_ed_reference!$A$2:$A$13,avoidable_ed_reference!$C$2:$C$13),"Not Classified")</f>
        <v>Avoidable</v>
      </c>
      <c r="AB1723" t="str">
        <f>IFERROR(_xlfn.XLOOKUP($B1723,enrollment!$A$2:$A$801,enrollment!$I$2:$I$801),"")</f>
        <v>OH</v>
      </c>
      <c r="AC1723">
        <f>IFERROR(_xlfn.XLOOKUP($B1723,enrollment!$A$2:$A$801,enrollment!$L$2:$L$801),"")</f>
        <v>46</v>
      </c>
      <c r="AD1723" t="str" cm="1">
        <f t="array" ref="AD1723">_xlfn.IFS(AC1723="","Unknown",AC1723&lt;18,"0-17",AC1723&lt;35,"18-34",AC1723&lt;50,"35-49",AC1723&lt;65,"50-64",TRUE,"65+")</f>
        <v>35-49</v>
      </c>
      <c r="AE1723">
        <f>IFERROR(_xlfn.XLOOKUP($B1723,enrollment!$A$2:$A$801,enrollment!$O$2:$O$801),"")</f>
        <v>6789012345</v>
      </c>
      <c r="AF1723">
        <f>IFERROR(_xlfn.XLOOKUP($AE1723,providers!$B$2:$B$11,providers!$Q$2:$Q$11),"")</f>
        <v>4.0999999999999996</v>
      </c>
      <c r="AG1723" s="1">
        <f t="shared" si="26"/>
        <v>45292</v>
      </c>
    </row>
    <row r="1724" spans="1:33" x14ac:dyDescent="0.25">
      <c r="A1724" t="s">
        <v>2032</v>
      </c>
      <c r="B1724" t="s">
        <v>2027</v>
      </c>
      <c r="C1724">
        <v>6789012345</v>
      </c>
      <c r="D1724">
        <v>6789012345</v>
      </c>
      <c r="E1724" s="1">
        <v>45504</v>
      </c>
      <c r="F1724" s="1">
        <v>45504</v>
      </c>
      <c r="G1724" s="1">
        <v>45518</v>
      </c>
      <c r="H1724" t="s">
        <v>28</v>
      </c>
      <c r="I1724">
        <v>11</v>
      </c>
      <c r="J1724" t="s">
        <v>47</v>
      </c>
      <c r="K1724">
        <v>99213</v>
      </c>
      <c r="O1724">
        <v>1</v>
      </c>
      <c r="P1724">
        <v>233.63</v>
      </c>
      <c r="Q1724">
        <v>173.06</v>
      </c>
      <c r="R1724">
        <v>138.44999999999999</v>
      </c>
      <c r="S1724">
        <v>34.61</v>
      </c>
      <c r="T1724" t="s">
        <v>30</v>
      </c>
      <c r="X1724" t="s">
        <v>52</v>
      </c>
      <c r="Y1724" t="s">
        <v>44</v>
      </c>
      <c r="Z1724" t="s">
        <v>39</v>
      </c>
      <c r="AA1724" t="str">
        <f>IFERROR(_xlfn.XLOOKUP($J1724,avoidable_ed_reference!$A$2:$A$13,avoidable_ed_reference!$C$2:$C$13),"Not Classified")</f>
        <v>Not Classified</v>
      </c>
      <c r="AB1724" t="str">
        <f>IFERROR(_xlfn.XLOOKUP($B1724,enrollment!$A$2:$A$801,enrollment!$I$2:$I$801),"")</f>
        <v>OH</v>
      </c>
      <c r="AC1724">
        <f>IFERROR(_xlfn.XLOOKUP($B1724,enrollment!$A$2:$A$801,enrollment!$L$2:$L$801),"")</f>
        <v>46</v>
      </c>
      <c r="AD1724" t="str" cm="1">
        <f t="array" ref="AD1724">_xlfn.IFS(AC1724="","Unknown",AC1724&lt;18,"0-17",AC1724&lt;35,"18-34",AC1724&lt;50,"35-49",AC1724&lt;65,"50-64",TRUE,"65+")</f>
        <v>35-49</v>
      </c>
      <c r="AE1724">
        <f>IFERROR(_xlfn.XLOOKUP($B1724,enrollment!$A$2:$A$801,enrollment!$O$2:$O$801),"")</f>
        <v>6789012345</v>
      </c>
      <c r="AF1724">
        <f>IFERROR(_xlfn.XLOOKUP($AE1724,providers!$B$2:$B$11,providers!$Q$2:$Q$11),"")</f>
        <v>4.0999999999999996</v>
      </c>
      <c r="AG1724" s="1">
        <f t="shared" si="26"/>
        <v>45474</v>
      </c>
    </row>
    <row r="1725" spans="1:33" x14ac:dyDescent="0.25">
      <c r="A1725" t="s">
        <v>2033</v>
      </c>
      <c r="B1725" t="s">
        <v>2027</v>
      </c>
      <c r="C1725">
        <v>2345678901</v>
      </c>
      <c r="D1725">
        <v>2345678901</v>
      </c>
      <c r="E1725" s="1">
        <v>45428</v>
      </c>
      <c r="F1725" s="1">
        <v>45428</v>
      </c>
      <c r="G1725" s="1">
        <v>45454</v>
      </c>
      <c r="H1725" t="s">
        <v>28</v>
      </c>
      <c r="I1725">
        <v>23</v>
      </c>
      <c r="J1725" t="s">
        <v>35</v>
      </c>
      <c r="K1725">
        <v>99284</v>
      </c>
      <c r="O1725">
        <v>1</v>
      </c>
      <c r="P1725">
        <v>1751.33</v>
      </c>
      <c r="Q1725">
        <v>972.96</v>
      </c>
      <c r="R1725">
        <v>778.37</v>
      </c>
      <c r="S1725">
        <v>194.59</v>
      </c>
      <c r="T1725" t="s">
        <v>30</v>
      </c>
      <c r="X1725" t="s">
        <v>52</v>
      </c>
      <c r="Y1725" t="s">
        <v>44</v>
      </c>
      <c r="Z1725" t="s">
        <v>45</v>
      </c>
      <c r="AA1725" t="str">
        <f>IFERROR(_xlfn.XLOOKUP($J1725,avoidable_ed_reference!$A$2:$A$13,avoidable_ed_reference!$C$2:$C$13),"Not Classified")</f>
        <v>Avoidable</v>
      </c>
      <c r="AB1725" t="str">
        <f>IFERROR(_xlfn.XLOOKUP($B1725,enrollment!$A$2:$A$801,enrollment!$I$2:$I$801),"")</f>
        <v>OH</v>
      </c>
      <c r="AC1725">
        <f>IFERROR(_xlfn.XLOOKUP($B1725,enrollment!$A$2:$A$801,enrollment!$L$2:$L$801),"")</f>
        <v>46</v>
      </c>
      <c r="AD1725" t="str" cm="1">
        <f t="array" ref="AD1725">_xlfn.IFS(AC1725="","Unknown",AC1725&lt;18,"0-17",AC1725&lt;35,"18-34",AC1725&lt;50,"35-49",AC1725&lt;65,"50-64",TRUE,"65+")</f>
        <v>35-49</v>
      </c>
      <c r="AE1725">
        <f>IFERROR(_xlfn.XLOOKUP($B1725,enrollment!$A$2:$A$801,enrollment!$O$2:$O$801),"")</f>
        <v>6789012345</v>
      </c>
      <c r="AF1725">
        <f>IFERROR(_xlfn.XLOOKUP($AE1725,providers!$B$2:$B$11,providers!$Q$2:$Q$11),"")</f>
        <v>4.0999999999999996</v>
      </c>
      <c r="AG1725" s="1">
        <f t="shared" si="26"/>
        <v>45413</v>
      </c>
    </row>
    <row r="1726" spans="1:33" x14ac:dyDescent="0.25">
      <c r="A1726" t="s">
        <v>2034</v>
      </c>
      <c r="B1726" t="s">
        <v>2027</v>
      </c>
      <c r="C1726">
        <v>2345678901</v>
      </c>
      <c r="D1726">
        <v>2345678901</v>
      </c>
      <c r="E1726" s="1">
        <v>45484</v>
      </c>
      <c r="F1726" s="1">
        <v>45484</v>
      </c>
      <c r="G1726" s="1">
        <v>45517</v>
      </c>
      <c r="H1726" t="s">
        <v>28</v>
      </c>
      <c r="I1726">
        <v>22</v>
      </c>
      <c r="J1726" t="s">
        <v>29</v>
      </c>
      <c r="K1726">
        <v>90837</v>
      </c>
      <c r="O1726">
        <v>1</v>
      </c>
      <c r="P1726">
        <v>195.56</v>
      </c>
      <c r="Q1726">
        <v>144.86000000000001</v>
      </c>
      <c r="R1726">
        <v>115.89</v>
      </c>
      <c r="S1726">
        <v>28.97</v>
      </c>
      <c r="T1726" t="s">
        <v>30</v>
      </c>
      <c r="X1726" t="s">
        <v>52</v>
      </c>
      <c r="Y1726" t="s">
        <v>44</v>
      </c>
      <c r="Z1726" t="s">
        <v>33</v>
      </c>
      <c r="AA1726" t="str">
        <f>IFERROR(_xlfn.XLOOKUP($J1726,avoidable_ed_reference!$A$2:$A$13,avoidable_ed_reference!$C$2:$C$13),"Not Classified")</f>
        <v>Potentially Avoidable</v>
      </c>
      <c r="AB1726" t="str">
        <f>IFERROR(_xlfn.XLOOKUP($B1726,enrollment!$A$2:$A$801,enrollment!$I$2:$I$801),"")</f>
        <v>OH</v>
      </c>
      <c r="AC1726">
        <f>IFERROR(_xlfn.XLOOKUP($B1726,enrollment!$A$2:$A$801,enrollment!$L$2:$L$801),"")</f>
        <v>46</v>
      </c>
      <c r="AD1726" t="str" cm="1">
        <f t="array" ref="AD1726">_xlfn.IFS(AC1726="","Unknown",AC1726&lt;18,"0-17",AC1726&lt;35,"18-34",AC1726&lt;50,"35-49",AC1726&lt;65,"50-64",TRUE,"65+")</f>
        <v>35-49</v>
      </c>
      <c r="AE1726">
        <f>IFERROR(_xlfn.XLOOKUP($B1726,enrollment!$A$2:$A$801,enrollment!$O$2:$O$801),"")</f>
        <v>6789012345</v>
      </c>
      <c r="AF1726">
        <f>IFERROR(_xlfn.XLOOKUP($AE1726,providers!$B$2:$B$11,providers!$Q$2:$Q$11),"")</f>
        <v>4.0999999999999996</v>
      </c>
      <c r="AG1726" s="1">
        <f t="shared" si="26"/>
        <v>45474</v>
      </c>
    </row>
    <row r="1727" spans="1:33" x14ac:dyDescent="0.25">
      <c r="A1727" t="s">
        <v>2035</v>
      </c>
      <c r="B1727" t="s">
        <v>2036</v>
      </c>
      <c r="C1727">
        <v>9012345678</v>
      </c>
      <c r="D1727">
        <v>9012345678</v>
      </c>
      <c r="E1727" s="1">
        <v>45654</v>
      </c>
      <c r="F1727" s="1">
        <v>45654</v>
      </c>
      <c r="G1727" s="1">
        <v>45672</v>
      </c>
      <c r="H1727" t="s">
        <v>59</v>
      </c>
      <c r="J1727" t="s">
        <v>99</v>
      </c>
      <c r="L1727" s="2" t="s">
        <v>151</v>
      </c>
      <c r="M1727" t="s">
        <v>152</v>
      </c>
      <c r="N1727" t="s">
        <v>153</v>
      </c>
      <c r="O1727">
        <v>1</v>
      </c>
      <c r="P1727">
        <v>784.61</v>
      </c>
      <c r="Q1727">
        <v>713.28</v>
      </c>
      <c r="R1727">
        <v>570.62</v>
      </c>
      <c r="S1727">
        <v>142.66</v>
      </c>
      <c r="T1727" t="s">
        <v>30</v>
      </c>
      <c r="X1727" t="s">
        <v>233</v>
      </c>
      <c r="Y1727" t="s">
        <v>32</v>
      </c>
      <c r="Z1727" t="s">
        <v>64</v>
      </c>
      <c r="AA1727" t="str">
        <f>IFERROR(_xlfn.XLOOKUP($J1727,avoidable_ed_reference!$A$2:$A$13,avoidable_ed_reference!$C$2:$C$13),"Not Classified")</f>
        <v>Not Classified</v>
      </c>
      <c r="AB1727" t="str">
        <f>IFERROR(_xlfn.XLOOKUP($B1727,enrollment!$A$2:$A$801,enrollment!$I$2:$I$801),"")</f>
        <v>GA</v>
      </c>
      <c r="AC1727">
        <f>IFERROR(_xlfn.XLOOKUP($B1727,enrollment!$A$2:$A$801,enrollment!$L$2:$L$801),"")</f>
        <v>43</v>
      </c>
      <c r="AD1727" t="str" cm="1">
        <f t="array" ref="AD1727">_xlfn.IFS(AC1727="","Unknown",AC1727&lt;18,"0-17",AC1727&lt;35,"18-34",AC1727&lt;50,"35-49",AC1727&lt;65,"50-64",TRUE,"65+")</f>
        <v>35-49</v>
      </c>
      <c r="AE1727">
        <f>IFERROR(_xlfn.XLOOKUP($B1727,enrollment!$A$2:$A$801,enrollment!$O$2:$O$801),"")</f>
        <v>8901234567</v>
      </c>
      <c r="AF1727">
        <f>IFERROR(_xlfn.XLOOKUP($AE1727,providers!$B$2:$B$11,providers!$Q$2:$Q$11),"")</f>
        <v>3.7</v>
      </c>
      <c r="AG1727" s="1">
        <f t="shared" si="26"/>
        <v>45627</v>
      </c>
    </row>
    <row r="1728" spans="1:33" x14ac:dyDescent="0.25">
      <c r="A1728" t="s">
        <v>2037</v>
      </c>
      <c r="B1728" t="s">
        <v>2036</v>
      </c>
      <c r="C1728">
        <v>3456789012</v>
      </c>
      <c r="D1728">
        <v>3456789012</v>
      </c>
      <c r="E1728" s="1">
        <v>45618</v>
      </c>
      <c r="F1728" s="1">
        <v>45618</v>
      </c>
      <c r="G1728" s="1">
        <v>45647</v>
      </c>
      <c r="H1728" t="s">
        <v>67</v>
      </c>
      <c r="I1728">
        <v>21</v>
      </c>
      <c r="J1728" t="s">
        <v>42</v>
      </c>
      <c r="K1728">
        <v>99223</v>
      </c>
      <c r="O1728">
        <v>1</v>
      </c>
      <c r="P1728">
        <v>24594.33</v>
      </c>
      <c r="Q1728">
        <v>15867.31</v>
      </c>
      <c r="R1728">
        <v>12693.85</v>
      </c>
      <c r="S1728">
        <v>3173.46</v>
      </c>
      <c r="T1728" t="s">
        <v>30</v>
      </c>
      <c r="V1728">
        <v>1</v>
      </c>
      <c r="W1728" s="2" t="s">
        <v>68</v>
      </c>
      <c r="X1728" t="s">
        <v>233</v>
      </c>
      <c r="Y1728" t="s">
        <v>32</v>
      </c>
      <c r="Z1728" t="s">
        <v>69</v>
      </c>
      <c r="AA1728" t="str">
        <f>IFERROR(_xlfn.XLOOKUP($J1728,avoidable_ed_reference!$A$2:$A$13,avoidable_ed_reference!$C$2:$C$13),"Not Classified")</f>
        <v>Non-Avoidable</v>
      </c>
      <c r="AB1728" t="str">
        <f>IFERROR(_xlfn.XLOOKUP($B1728,enrollment!$A$2:$A$801,enrollment!$I$2:$I$801),"")</f>
        <v>GA</v>
      </c>
      <c r="AC1728">
        <f>IFERROR(_xlfn.XLOOKUP($B1728,enrollment!$A$2:$A$801,enrollment!$L$2:$L$801),"")</f>
        <v>43</v>
      </c>
      <c r="AD1728" t="str" cm="1">
        <f t="array" ref="AD1728">_xlfn.IFS(AC1728="","Unknown",AC1728&lt;18,"0-17",AC1728&lt;35,"18-34",AC1728&lt;50,"35-49",AC1728&lt;65,"50-64",TRUE,"65+")</f>
        <v>35-49</v>
      </c>
      <c r="AE1728">
        <f>IFERROR(_xlfn.XLOOKUP($B1728,enrollment!$A$2:$A$801,enrollment!$O$2:$O$801),"")</f>
        <v>8901234567</v>
      </c>
      <c r="AF1728">
        <f>IFERROR(_xlfn.XLOOKUP($AE1728,providers!$B$2:$B$11,providers!$Q$2:$Q$11),"")</f>
        <v>3.7</v>
      </c>
      <c r="AG1728" s="1">
        <f t="shared" si="26"/>
        <v>45597</v>
      </c>
    </row>
    <row r="1729" spans="1:33" x14ac:dyDescent="0.25">
      <c r="A1729" t="s">
        <v>2038</v>
      </c>
      <c r="B1729" t="s">
        <v>2036</v>
      </c>
      <c r="C1729">
        <v>3456789012</v>
      </c>
      <c r="D1729">
        <v>3456789012</v>
      </c>
      <c r="E1729" s="1">
        <v>45503</v>
      </c>
      <c r="F1729" s="1">
        <v>45503</v>
      </c>
      <c r="G1729" s="1">
        <v>45526</v>
      </c>
      <c r="H1729" t="s">
        <v>67</v>
      </c>
      <c r="I1729">
        <v>21</v>
      </c>
      <c r="J1729" t="s">
        <v>99</v>
      </c>
      <c r="K1729">
        <v>99223</v>
      </c>
      <c r="O1729">
        <v>1</v>
      </c>
      <c r="P1729">
        <v>17383</v>
      </c>
      <c r="Q1729">
        <v>11214.84</v>
      </c>
      <c r="R1729">
        <v>8971.8700000000008</v>
      </c>
      <c r="S1729">
        <v>2242.9699999999998</v>
      </c>
      <c r="T1729" t="s">
        <v>30</v>
      </c>
      <c r="V1729">
        <v>1</v>
      </c>
      <c r="W1729" s="2" t="s">
        <v>68</v>
      </c>
      <c r="X1729" t="s">
        <v>233</v>
      </c>
      <c r="Y1729" t="s">
        <v>32</v>
      </c>
      <c r="Z1729" t="s">
        <v>69</v>
      </c>
      <c r="AA1729" t="str">
        <f>IFERROR(_xlfn.XLOOKUP($J1729,avoidable_ed_reference!$A$2:$A$13,avoidable_ed_reference!$C$2:$C$13),"Not Classified")</f>
        <v>Not Classified</v>
      </c>
      <c r="AB1729" t="str">
        <f>IFERROR(_xlfn.XLOOKUP($B1729,enrollment!$A$2:$A$801,enrollment!$I$2:$I$801),"")</f>
        <v>GA</v>
      </c>
      <c r="AC1729">
        <f>IFERROR(_xlfn.XLOOKUP($B1729,enrollment!$A$2:$A$801,enrollment!$L$2:$L$801),"")</f>
        <v>43</v>
      </c>
      <c r="AD1729" t="str" cm="1">
        <f t="array" ref="AD1729">_xlfn.IFS(AC1729="","Unknown",AC1729&lt;18,"0-17",AC1729&lt;35,"18-34",AC1729&lt;50,"35-49",AC1729&lt;65,"50-64",TRUE,"65+")</f>
        <v>35-49</v>
      </c>
      <c r="AE1729">
        <f>IFERROR(_xlfn.XLOOKUP($B1729,enrollment!$A$2:$A$801,enrollment!$O$2:$O$801),"")</f>
        <v>8901234567</v>
      </c>
      <c r="AF1729">
        <f>IFERROR(_xlfn.XLOOKUP($AE1729,providers!$B$2:$B$11,providers!$Q$2:$Q$11),"")</f>
        <v>3.7</v>
      </c>
      <c r="AG1729" s="1">
        <f t="shared" si="26"/>
        <v>45474</v>
      </c>
    </row>
    <row r="1730" spans="1:33" x14ac:dyDescent="0.25">
      <c r="A1730" t="s">
        <v>2039</v>
      </c>
      <c r="B1730" t="s">
        <v>2036</v>
      </c>
      <c r="C1730">
        <v>8901234567</v>
      </c>
      <c r="D1730">
        <v>8901234567</v>
      </c>
      <c r="E1730" s="1">
        <v>45576</v>
      </c>
      <c r="F1730" s="1">
        <v>45576</v>
      </c>
      <c r="G1730" s="1">
        <v>45599</v>
      </c>
      <c r="H1730" t="s">
        <v>59</v>
      </c>
      <c r="J1730" t="s">
        <v>99</v>
      </c>
      <c r="L1730" s="2" t="s">
        <v>151</v>
      </c>
      <c r="M1730" t="s">
        <v>152</v>
      </c>
      <c r="N1730" t="s">
        <v>153</v>
      </c>
      <c r="O1730">
        <v>1</v>
      </c>
      <c r="P1730">
        <v>929.5</v>
      </c>
      <c r="Q1730">
        <v>845</v>
      </c>
      <c r="R1730">
        <v>676</v>
      </c>
      <c r="S1730">
        <v>169</v>
      </c>
      <c r="T1730" t="s">
        <v>30</v>
      </c>
      <c r="X1730" t="s">
        <v>233</v>
      </c>
      <c r="Y1730" t="s">
        <v>32</v>
      </c>
      <c r="Z1730" t="s">
        <v>64</v>
      </c>
      <c r="AA1730" t="str">
        <f>IFERROR(_xlfn.XLOOKUP($J1730,avoidable_ed_reference!$A$2:$A$13,avoidable_ed_reference!$C$2:$C$13),"Not Classified")</f>
        <v>Not Classified</v>
      </c>
      <c r="AB1730" t="str">
        <f>IFERROR(_xlfn.XLOOKUP($B1730,enrollment!$A$2:$A$801,enrollment!$I$2:$I$801),"")</f>
        <v>GA</v>
      </c>
      <c r="AC1730">
        <f>IFERROR(_xlfn.XLOOKUP($B1730,enrollment!$A$2:$A$801,enrollment!$L$2:$L$801),"")</f>
        <v>43</v>
      </c>
      <c r="AD1730" t="str" cm="1">
        <f t="array" ref="AD1730">_xlfn.IFS(AC1730="","Unknown",AC1730&lt;18,"0-17",AC1730&lt;35,"18-34",AC1730&lt;50,"35-49",AC1730&lt;65,"50-64",TRUE,"65+")</f>
        <v>35-49</v>
      </c>
      <c r="AE1730">
        <f>IFERROR(_xlfn.XLOOKUP($B1730,enrollment!$A$2:$A$801,enrollment!$O$2:$O$801),"")</f>
        <v>8901234567</v>
      </c>
      <c r="AF1730">
        <f>IFERROR(_xlfn.XLOOKUP($AE1730,providers!$B$2:$B$11,providers!$Q$2:$Q$11),"")</f>
        <v>3.7</v>
      </c>
      <c r="AG1730" s="1">
        <f t="shared" si="26"/>
        <v>45566</v>
      </c>
    </row>
    <row r="1731" spans="1:33" x14ac:dyDescent="0.25">
      <c r="A1731" t="s">
        <v>2040</v>
      </c>
      <c r="B1731" t="s">
        <v>2036</v>
      </c>
      <c r="C1731">
        <v>8901234567</v>
      </c>
      <c r="D1731">
        <v>8901234567</v>
      </c>
      <c r="E1731" s="1">
        <v>45576</v>
      </c>
      <c r="F1731" s="1">
        <v>45576</v>
      </c>
      <c r="G1731" s="1">
        <v>45598</v>
      </c>
      <c r="H1731" t="s">
        <v>28</v>
      </c>
      <c r="I1731">
        <v>11</v>
      </c>
      <c r="J1731" t="s">
        <v>38</v>
      </c>
      <c r="K1731">
        <v>99213</v>
      </c>
      <c r="O1731">
        <v>1</v>
      </c>
      <c r="P1731">
        <v>219.05</v>
      </c>
      <c r="Q1731">
        <v>162.26</v>
      </c>
      <c r="R1731">
        <v>129.81</v>
      </c>
      <c r="S1731">
        <v>32.450000000000003</v>
      </c>
      <c r="T1731" t="s">
        <v>30</v>
      </c>
      <c r="X1731" t="s">
        <v>233</v>
      </c>
      <c r="Y1731" t="s">
        <v>32</v>
      </c>
      <c r="Z1731" t="s">
        <v>39</v>
      </c>
      <c r="AA1731" t="str">
        <f>IFERROR(_xlfn.XLOOKUP($J1731,avoidable_ed_reference!$A$2:$A$13,avoidable_ed_reference!$C$2:$C$13),"Not Classified")</f>
        <v>Not Classified</v>
      </c>
      <c r="AB1731" t="str">
        <f>IFERROR(_xlfn.XLOOKUP($B1731,enrollment!$A$2:$A$801,enrollment!$I$2:$I$801),"")</f>
        <v>GA</v>
      </c>
      <c r="AC1731">
        <f>IFERROR(_xlfn.XLOOKUP($B1731,enrollment!$A$2:$A$801,enrollment!$L$2:$L$801),"")</f>
        <v>43</v>
      </c>
      <c r="AD1731" t="str" cm="1">
        <f t="array" ref="AD1731">_xlfn.IFS(AC1731="","Unknown",AC1731&lt;18,"0-17",AC1731&lt;35,"18-34",AC1731&lt;50,"35-49",AC1731&lt;65,"50-64",TRUE,"65+")</f>
        <v>35-49</v>
      </c>
      <c r="AE1731">
        <f>IFERROR(_xlfn.XLOOKUP($B1731,enrollment!$A$2:$A$801,enrollment!$O$2:$O$801),"")</f>
        <v>8901234567</v>
      </c>
      <c r="AF1731">
        <f>IFERROR(_xlfn.XLOOKUP($AE1731,providers!$B$2:$B$11,providers!$Q$2:$Q$11),"")</f>
        <v>3.7</v>
      </c>
      <c r="AG1731" s="1">
        <f t="shared" ref="AG1731:AG1794" si="27">EOMONTH(E1731,-1)+1</f>
        <v>45566</v>
      </c>
    </row>
    <row r="1732" spans="1:33" x14ac:dyDescent="0.25">
      <c r="A1732" t="s">
        <v>2041</v>
      </c>
      <c r="B1732" t="s">
        <v>2036</v>
      </c>
      <c r="C1732">
        <v>5678901234</v>
      </c>
      <c r="D1732">
        <v>5678901234</v>
      </c>
      <c r="E1732" s="1">
        <v>45525</v>
      </c>
      <c r="F1732" s="1">
        <v>45525</v>
      </c>
      <c r="G1732" s="1">
        <v>45555</v>
      </c>
      <c r="H1732" t="s">
        <v>28</v>
      </c>
      <c r="I1732">
        <v>20</v>
      </c>
      <c r="J1732" t="s">
        <v>35</v>
      </c>
      <c r="K1732">
        <v>99213</v>
      </c>
      <c r="O1732">
        <v>1</v>
      </c>
      <c r="P1732">
        <v>143.91999999999999</v>
      </c>
      <c r="Q1732">
        <v>110.71</v>
      </c>
      <c r="R1732">
        <v>88.57</v>
      </c>
      <c r="S1732">
        <v>22.14</v>
      </c>
      <c r="T1732" t="s">
        <v>30</v>
      </c>
      <c r="X1732" t="s">
        <v>233</v>
      </c>
      <c r="Y1732" t="s">
        <v>32</v>
      </c>
      <c r="Z1732" t="s">
        <v>36</v>
      </c>
      <c r="AA1732" t="str">
        <f>IFERROR(_xlfn.XLOOKUP($J1732,avoidable_ed_reference!$A$2:$A$13,avoidable_ed_reference!$C$2:$C$13),"Not Classified")</f>
        <v>Avoidable</v>
      </c>
      <c r="AB1732" t="str">
        <f>IFERROR(_xlfn.XLOOKUP($B1732,enrollment!$A$2:$A$801,enrollment!$I$2:$I$801),"")</f>
        <v>GA</v>
      </c>
      <c r="AC1732">
        <f>IFERROR(_xlfn.XLOOKUP($B1732,enrollment!$A$2:$A$801,enrollment!$L$2:$L$801),"")</f>
        <v>43</v>
      </c>
      <c r="AD1732" t="str" cm="1">
        <f t="array" ref="AD1732">_xlfn.IFS(AC1732="","Unknown",AC1732&lt;18,"0-17",AC1732&lt;35,"18-34",AC1732&lt;50,"35-49",AC1732&lt;65,"50-64",TRUE,"65+")</f>
        <v>35-49</v>
      </c>
      <c r="AE1732">
        <f>IFERROR(_xlfn.XLOOKUP($B1732,enrollment!$A$2:$A$801,enrollment!$O$2:$O$801),"")</f>
        <v>8901234567</v>
      </c>
      <c r="AF1732">
        <f>IFERROR(_xlfn.XLOOKUP($AE1732,providers!$B$2:$B$11,providers!$Q$2:$Q$11),"")</f>
        <v>3.7</v>
      </c>
      <c r="AG1732" s="1">
        <f t="shared" si="27"/>
        <v>45505</v>
      </c>
    </row>
    <row r="1733" spans="1:33" x14ac:dyDescent="0.25">
      <c r="A1733" t="s">
        <v>2042</v>
      </c>
      <c r="B1733" t="s">
        <v>2036</v>
      </c>
      <c r="C1733">
        <v>3456789012</v>
      </c>
      <c r="D1733">
        <v>3456789012</v>
      </c>
      <c r="E1733" s="1">
        <v>45299</v>
      </c>
      <c r="F1733" s="1">
        <v>45299</v>
      </c>
      <c r="G1733" s="1">
        <v>45326</v>
      </c>
      <c r="H1733" t="s">
        <v>67</v>
      </c>
      <c r="I1733">
        <v>21</v>
      </c>
      <c r="J1733" t="s">
        <v>99</v>
      </c>
      <c r="K1733">
        <v>99223</v>
      </c>
      <c r="O1733">
        <v>1</v>
      </c>
      <c r="P1733">
        <v>22428.17</v>
      </c>
      <c r="Q1733">
        <v>14469.79</v>
      </c>
      <c r="R1733">
        <v>11575.83</v>
      </c>
      <c r="S1733">
        <v>2893.96</v>
      </c>
      <c r="T1733" t="s">
        <v>30</v>
      </c>
      <c r="V1733">
        <v>1</v>
      </c>
      <c r="W1733" s="2" t="s">
        <v>68</v>
      </c>
      <c r="X1733" t="s">
        <v>233</v>
      </c>
      <c r="Y1733" t="s">
        <v>32</v>
      </c>
      <c r="Z1733" t="s">
        <v>69</v>
      </c>
      <c r="AA1733" t="str">
        <f>IFERROR(_xlfn.XLOOKUP($J1733,avoidable_ed_reference!$A$2:$A$13,avoidable_ed_reference!$C$2:$C$13),"Not Classified")</f>
        <v>Not Classified</v>
      </c>
      <c r="AB1733" t="str">
        <f>IFERROR(_xlfn.XLOOKUP($B1733,enrollment!$A$2:$A$801,enrollment!$I$2:$I$801),"")</f>
        <v>GA</v>
      </c>
      <c r="AC1733">
        <f>IFERROR(_xlfn.XLOOKUP($B1733,enrollment!$A$2:$A$801,enrollment!$L$2:$L$801),"")</f>
        <v>43</v>
      </c>
      <c r="AD1733" t="str" cm="1">
        <f t="array" ref="AD1733">_xlfn.IFS(AC1733="","Unknown",AC1733&lt;18,"0-17",AC1733&lt;35,"18-34",AC1733&lt;50,"35-49",AC1733&lt;65,"50-64",TRUE,"65+")</f>
        <v>35-49</v>
      </c>
      <c r="AE1733">
        <f>IFERROR(_xlfn.XLOOKUP($B1733,enrollment!$A$2:$A$801,enrollment!$O$2:$O$801),"")</f>
        <v>8901234567</v>
      </c>
      <c r="AF1733">
        <f>IFERROR(_xlfn.XLOOKUP($AE1733,providers!$B$2:$B$11,providers!$Q$2:$Q$11),"")</f>
        <v>3.7</v>
      </c>
      <c r="AG1733" s="1">
        <f t="shared" si="27"/>
        <v>45292</v>
      </c>
    </row>
    <row r="1734" spans="1:33" x14ac:dyDescent="0.25">
      <c r="A1734" t="s">
        <v>2043</v>
      </c>
      <c r="B1734" t="s">
        <v>2036</v>
      </c>
      <c r="C1734">
        <v>2233445566</v>
      </c>
      <c r="D1734">
        <v>2233445566</v>
      </c>
      <c r="E1734" s="1">
        <v>45332</v>
      </c>
      <c r="F1734" s="1">
        <v>45332</v>
      </c>
      <c r="G1734" s="1">
        <v>45357</v>
      </c>
      <c r="H1734" t="s">
        <v>28</v>
      </c>
      <c r="I1734">
        <v>23</v>
      </c>
      <c r="J1734" t="s">
        <v>127</v>
      </c>
      <c r="K1734">
        <v>99284</v>
      </c>
      <c r="O1734">
        <v>1</v>
      </c>
      <c r="P1734">
        <v>2088.6799999999998</v>
      </c>
      <c r="Q1734">
        <v>1160.3800000000001</v>
      </c>
      <c r="R1734">
        <v>928.3</v>
      </c>
      <c r="S1734">
        <v>232.08</v>
      </c>
      <c r="T1734" t="s">
        <v>30</v>
      </c>
      <c r="X1734" t="s">
        <v>233</v>
      </c>
      <c r="Y1734" t="s">
        <v>32</v>
      </c>
      <c r="Z1734" t="s">
        <v>45</v>
      </c>
      <c r="AA1734" t="str">
        <f>IFERROR(_xlfn.XLOOKUP($J1734,avoidable_ed_reference!$A$2:$A$13,avoidable_ed_reference!$C$2:$C$13),"Not Classified")</f>
        <v>Avoidable</v>
      </c>
      <c r="AB1734" t="str">
        <f>IFERROR(_xlfn.XLOOKUP($B1734,enrollment!$A$2:$A$801,enrollment!$I$2:$I$801),"")</f>
        <v>GA</v>
      </c>
      <c r="AC1734">
        <f>IFERROR(_xlfn.XLOOKUP($B1734,enrollment!$A$2:$A$801,enrollment!$L$2:$L$801),"")</f>
        <v>43</v>
      </c>
      <c r="AD1734" t="str" cm="1">
        <f t="array" ref="AD1734">_xlfn.IFS(AC1734="","Unknown",AC1734&lt;18,"0-17",AC1734&lt;35,"18-34",AC1734&lt;50,"35-49",AC1734&lt;65,"50-64",TRUE,"65+")</f>
        <v>35-49</v>
      </c>
      <c r="AE1734">
        <f>IFERROR(_xlfn.XLOOKUP($B1734,enrollment!$A$2:$A$801,enrollment!$O$2:$O$801),"")</f>
        <v>8901234567</v>
      </c>
      <c r="AF1734">
        <f>IFERROR(_xlfn.XLOOKUP($AE1734,providers!$B$2:$B$11,providers!$Q$2:$Q$11),"")</f>
        <v>3.7</v>
      </c>
      <c r="AG1734" s="1">
        <f t="shared" si="27"/>
        <v>45323</v>
      </c>
    </row>
    <row r="1735" spans="1:33" x14ac:dyDescent="0.25">
      <c r="A1735" t="s">
        <v>2044</v>
      </c>
      <c r="B1735" t="s">
        <v>2045</v>
      </c>
      <c r="C1735">
        <v>2345678901</v>
      </c>
      <c r="D1735">
        <v>2345678901</v>
      </c>
      <c r="E1735" s="1">
        <v>45503</v>
      </c>
      <c r="F1735" s="1">
        <v>45503</v>
      </c>
      <c r="G1735" s="1">
        <v>45537</v>
      </c>
      <c r="H1735" t="s">
        <v>59</v>
      </c>
      <c r="J1735" t="s">
        <v>99</v>
      </c>
      <c r="L1735" s="2" t="s">
        <v>61</v>
      </c>
      <c r="M1735" t="s">
        <v>62</v>
      </c>
      <c r="N1735" t="s">
        <v>63</v>
      </c>
      <c r="O1735">
        <v>1</v>
      </c>
      <c r="P1735">
        <v>995.56</v>
      </c>
      <c r="Q1735">
        <v>905.05</v>
      </c>
      <c r="R1735">
        <v>724.04</v>
      </c>
      <c r="S1735">
        <v>181.01</v>
      </c>
      <c r="T1735" t="s">
        <v>30</v>
      </c>
      <c r="X1735" t="s">
        <v>52</v>
      </c>
      <c r="Y1735" t="s">
        <v>44</v>
      </c>
      <c r="Z1735" t="s">
        <v>64</v>
      </c>
      <c r="AA1735" t="str">
        <f>IFERROR(_xlfn.XLOOKUP($J1735,avoidable_ed_reference!$A$2:$A$13,avoidable_ed_reference!$C$2:$C$13),"Not Classified")</f>
        <v>Not Classified</v>
      </c>
      <c r="AB1735" t="str">
        <f>IFERROR(_xlfn.XLOOKUP($B1735,enrollment!$A$2:$A$801,enrollment!$I$2:$I$801),"")</f>
        <v>OH</v>
      </c>
      <c r="AC1735">
        <f>IFERROR(_xlfn.XLOOKUP($B1735,enrollment!$A$2:$A$801,enrollment!$L$2:$L$801),"")</f>
        <v>43</v>
      </c>
      <c r="AD1735" t="str" cm="1">
        <f t="array" ref="AD1735">_xlfn.IFS(AC1735="","Unknown",AC1735&lt;18,"0-17",AC1735&lt;35,"18-34",AC1735&lt;50,"35-49",AC1735&lt;65,"50-64",TRUE,"65+")</f>
        <v>35-49</v>
      </c>
      <c r="AE1735">
        <f>IFERROR(_xlfn.XLOOKUP($B1735,enrollment!$A$2:$A$801,enrollment!$O$2:$O$801),"")</f>
        <v>6789012345</v>
      </c>
      <c r="AF1735">
        <f>IFERROR(_xlfn.XLOOKUP($AE1735,providers!$B$2:$B$11,providers!$Q$2:$Q$11),"")</f>
        <v>4.0999999999999996</v>
      </c>
      <c r="AG1735" s="1">
        <f t="shared" si="27"/>
        <v>45474</v>
      </c>
    </row>
    <row r="1736" spans="1:33" x14ac:dyDescent="0.25">
      <c r="A1736" t="s">
        <v>2046</v>
      </c>
      <c r="B1736" t="s">
        <v>2045</v>
      </c>
      <c r="C1736">
        <v>6789012345</v>
      </c>
      <c r="D1736">
        <v>6789012345</v>
      </c>
      <c r="E1736" s="1">
        <v>45337</v>
      </c>
      <c r="F1736" s="1">
        <v>45337</v>
      </c>
      <c r="G1736" s="1">
        <v>45365</v>
      </c>
      <c r="H1736" t="s">
        <v>28</v>
      </c>
      <c r="I1736">
        <v>11</v>
      </c>
      <c r="J1736" t="s">
        <v>47</v>
      </c>
      <c r="K1736">
        <v>99213</v>
      </c>
      <c r="O1736">
        <v>1</v>
      </c>
      <c r="P1736">
        <v>208.66</v>
      </c>
      <c r="Q1736">
        <v>154.56</v>
      </c>
      <c r="R1736">
        <v>123.65</v>
      </c>
      <c r="S1736">
        <v>30.91</v>
      </c>
      <c r="T1736" t="s">
        <v>30</v>
      </c>
      <c r="X1736" t="s">
        <v>52</v>
      </c>
      <c r="Y1736" t="s">
        <v>44</v>
      </c>
      <c r="Z1736" t="s">
        <v>39</v>
      </c>
      <c r="AA1736" t="str">
        <f>IFERROR(_xlfn.XLOOKUP($J1736,avoidable_ed_reference!$A$2:$A$13,avoidable_ed_reference!$C$2:$C$13),"Not Classified")</f>
        <v>Not Classified</v>
      </c>
      <c r="AB1736" t="str">
        <f>IFERROR(_xlfn.XLOOKUP($B1736,enrollment!$A$2:$A$801,enrollment!$I$2:$I$801),"")</f>
        <v>OH</v>
      </c>
      <c r="AC1736">
        <f>IFERROR(_xlfn.XLOOKUP($B1736,enrollment!$A$2:$A$801,enrollment!$L$2:$L$801),"")</f>
        <v>43</v>
      </c>
      <c r="AD1736" t="str" cm="1">
        <f t="array" ref="AD1736">_xlfn.IFS(AC1736="","Unknown",AC1736&lt;18,"0-17",AC1736&lt;35,"18-34",AC1736&lt;50,"35-49",AC1736&lt;65,"50-64",TRUE,"65+")</f>
        <v>35-49</v>
      </c>
      <c r="AE1736">
        <f>IFERROR(_xlfn.XLOOKUP($B1736,enrollment!$A$2:$A$801,enrollment!$O$2:$O$801),"")</f>
        <v>6789012345</v>
      </c>
      <c r="AF1736">
        <f>IFERROR(_xlfn.XLOOKUP($AE1736,providers!$B$2:$B$11,providers!$Q$2:$Q$11),"")</f>
        <v>4.0999999999999996</v>
      </c>
      <c r="AG1736" s="1">
        <f t="shared" si="27"/>
        <v>45323</v>
      </c>
    </row>
    <row r="1737" spans="1:33" x14ac:dyDescent="0.25">
      <c r="A1737" t="s">
        <v>2047</v>
      </c>
      <c r="B1737" t="s">
        <v>2045</v>
      </c>
      <c r="C1737">
        <v>6789012345</v>
      </c>
      <c r="D1737">
        <v>6789012345</v>
      </c>
      <c r="E1737" s="1">
        <v>45443</v>
      </c>
      <c r="F1737" s="1">
        <v>45443</v>
      </c>
      <c r="G1737" s="1">
        <v>45470</v>
      </c>
      <c r="H1737" t="s">
        <v>28</v>
      </c>
      <c r="I1737">
        <v>11</v>
      </c>
      <c r="J1737" t="s">
        <v>47</v>
      </c>
      <c r="K1737">
        <v>99213</v>
      </c>
      <c r="O1737">
        <v>1</v>
      </c>
      <c r="P1737">
        <v>179.54</v>
      </c>
      <c r="Q1737">
        <v>132.99</v>
      </c>
      <c r="R1737">
        <v>106.39</v>
      </c>
      <c r="S1737">
        <v>26.6</v>
      </c>
      <c r="T1737" t="s">
        <v>30</v>
      </c>
      <c r="X1737" t="s">
        <v>52</v>
      </c>
      <c r="Y1737" t="s">
        <v>44</v>
      </c>
      <c r="Z1737" t="s">
        <v>39</v>
      </c>
      <c r="AA1737" t="str">
        <f>IFERROR(_xlfn.XLOOKUP($J1737,avoidable_ed_reference!$A$2:$A$13,avoidable_ed_reference!$C$2:$C$13),"Not Classified")</f>
        <v>Not Classified</v>
      </c>
      <c r="AB1737" t="str">
        <f>IFERROR(_xlfn.XLOOKUP($B1737,enrollment!$A$2:$A$801,enrollment!$I$2:$I$801),"")</f>
        <v>OH</v>
      </c>
      <c r="AC1737">
        <f>IFERROR(_xlfn.XLOOKUP($B1737,enrollment!$A$2:$A$801,enrollment!$L$2:$L$801),"")</f>
        <v>43</v>
      </c>
      <c r="AD1737" t="str" cm="1">
        <f t="array" ref="AD1737">_xlfn.IFS(AC1737="","Unknown",AC1737&lt;18,"0-17",AC1737&lt;35,"18-34",AC1737&lt;50,"35-49",AC1737&lt;65,"50-64",TRUE,"65+")</f>
        <v>35-49</v>
      </c>
      <c r="AE1737">
        <f>IFERROR(_xlfn.XLOOKUP($B1737,enrollment!$A$2:$A$801,enrollment!$O$2:$O$801),"")</f>
        <v>6789012345</v>
      </c>
      <c r="AF1737">
        <f>IFERROR(_xlfn.XLOOKUP($AE1737,providers!$B$2:$B$11,providers!$Q$2:$Q$11),"")</f>
        <v>4.0999999999999996</v>
      </c>
      <c r="AG1737" s="1">
        <f t="shared" si="27"/>
        <v>45413</v>
      </c>
    </row>
    <row r="1738" spans="1:33" x14ac:dyDescent="0.25">
      <c r="A1738" t="s">
        <v>2048</v>
      </c>
      <c r="B1738" t="s">
        <v>2049</v>
      </c>
      <c r="C1738">
        <v>5678901234</v>
      </c>
      <c r="D1738">
        <v>5678901234</v>
      </c>
      <c r="E1738" s="1">
        <v>45595</v>
      </c>
      <c r="F1738" s="1">
        <v>45595</v>
      </c>
      <c r="G1738" s="1">
        <v>45629</v>
      </c>
      <c r="H1738" t="s">
        <v>28</v>
      </c>
      <c r="I1738">
        <v>20</v>
      </c>
      <c r="J1738" t="s">
        <v>35</v>
      </c>
      <c r="K1738">
        <v>99213</v>
      </c>
      <c r="O1738">
        <v>1</v>
      </c>
      <c r="P1738">
        <v>196.2</v>
      </c>
      <c r="Q1738">
        <v>150.91999999999999</v>
      </c>
      <c r="R1738">
        <v>120.74</v>
      </c>
      <c r="S1738">
        <v>30.18</v>
      </c>
      <c r="T1738" t="s">
        <v>30</v>
      </c>
      <c r="X1738" t="s">
        <v>43</v>
      </c>
      <c r="Y1738" t="s">
        <v>44</v>
      </c>
      <c r="Z1738" t="s">
        <v>36</v>
      </c>
      <c r="AA1738" t="str">
        <f>IFERROR(_xlfn.XLOOKUP($J1738,avoidable_ed_reference!$A$2:$A$13,avoidable_ed_reference!$C$2:$C$13),"Not Classified")</f>
        <v>Avoidable</v>
      </c>
      <c r="AB1738" t="str">
        <f>IFERROR(_xlfn.XLOOKUP($B1738,enrollment!$A$2:$A$801,enrollment!$I$2:$I$801),"")</f>
        <v>GA</v>
      </c>
      <c r="AC1738">
        <f>IFERROR(_xlfn.XLOOKUP($B1738,enrollment!$A$2:$A$801,enrollment!$L$2:$L$801),"")</f>
        <v>43</v>
      </c>
      <c r="AD1738" t="str" cm="1">
        <f t="array" ref="AD1738">_xlfn.IFS(AC1738="","Unknown",AC1738&lt;18,"0-17",AC1738&lt;35,"18-34",AC1738&lt;50,"35-49",AC1738&lt;65,"50-64",TRUE,"65+")</f>
        <v>35-49</v>
      </c>
      <c r="AE1738">
        <f>IFERROR(_xlfn.XLOOKUP($B1738,enrollment!$A$2:$A$801,enrollment!$O$2:$O$801),"")</f>
        <v>8901234567</v>
      </c>
      <c r="AF1738">
        <f>IFERROR(_xlfn.XLOOKUP($AE1738,providers!$B$2:$B$11,providers!$Q$2:$Q$11),"")</f>
        <v>3.7</v>
      </c>
      <c r="AG1738" s="1">
        <f t="shared" si="27"/>
        <v>45566</v>
      </c>
    </row>
    <row r="1739" spans="1:33" x14ac:dyDescent="0.25">
      <c r="A1739" t="s">
        <v>2050</v>
      </c>
      <c r="B1739" t="s">
        <v>2049</v>
      </c>
      <c r="C1739">
        <v>8901234567</v>
      </c>
      <c r="D1739">
        <v>8901234567</v>
      </c>
      <c r="E1739" s="1">
        <v>45624</v>
      </c>
      <c r="F1739" s="1">
        <v>45624</v>
      </c>
      <c r="G1739" s="1">
        <v>45641</v>
      </c>
      <c r="H1739" t="s">
        <v>28</v>
      </c>
      <c r="I1739">
        <v>11</v>
      </c>
      <c r="J1739" t="s">
        <v>35</v>
      </c>
      <c r="K1739">
        <v>99213</v>
      </c>
      <c r="O1739">
        <v>1</v>
      </c>
      <c r="P1739">
        <v>169.83</v>
      </c>
      <c r="Q1739">
        <v>125.8</v>
      </c>
      <c r="R1739">
        <v>100.64</v>
      </c>
      <c r="S1739">
        <v>25.16</v>
      </c>
      <c r="T1739" t="s">
        <v>30</v>
      </c>
      <c r="X1739" t="s">
        <v>43</v>
      </c>
      <c r="Y1739" t="s">
        <v>44</v>
      </c>
      <c r="Z1739" t="s">
        <v>39</v>
      </c>
      <c r="AA1739" t="str">
        <f>IFERROR(_xlfn.XLOOKUP($J1739,avoidable_ed_reference!$A$2:$A$13,avoidable_ed_reference!$C$2:$C$13),"Not Classified")</f>
        <v>Avoidable</v>
      </c>
      <c r="AB1739" t="str">
        <f>IFERROR(_xlfn.XLOOKUP($B1739,enrollment!$A$2:$A$801,enrollment!$I$2:$I$801),"")</f>
        <v>GA</v>
      </c>
      <c r="AC1739">
        <f>IFERROR(_xlfn.XLOOKUP($B1739,enrollment!$A$2:$A$801,enrollment!$L$2:$L$801),"")</f>
        <v>43</v>
      </c>
      <c r="AD1739" t="str" cm="1">
        <f t="array" ref="AD1739">_xlfn.IFS(AC1739="","Unknown",AC1739&lt;18,"0-17",AC1739&lt;35,"18-34",AC1739&lt;50,"35-49",AC1739&lt;65,"50-64",TRUE,"65+")</f>
        <v>35-49</v>
      </c>
      <c r="AE1739">
        <f>IFERROR(_xlfn.XLOOKUP($B1739,enrollment!$A$2:$A$801,enrollment!$O$2:$O$801),"")</f>
        <v>8901234567</v>
      </c>
      <c r="AF1739">
        <f>IFERROR(_xlfn.XLOOKUP($AE1739,providers!$B$2:$B$11,providers!$Q$2:$Q$11),"")</f>
        <v>3.7</v>
      </c>
      <c r="AG1739" s="1">
        <f t="shared" si="27"/>
        <v>45597</v>
      </c>
    </row>
    <row r="1740" spans="1:33" x14ac:dyDescent="0.25">
      <c r="A1740" t="s">
        <v>2051</v>
      </c>
      <c r="B1740" t="s">
        <v>2049</v>
      </c>
      <c r="C1740">
        <v>8901234567</v>
      </c>
      <c r="D1740">
        <v>8901234567</v>
      </c>
      <c r="E1740" s="1">
        <v>45556</v>
      </c>
      <c r="F1740" s="1">
        <v>45556</v>
      </c>
      <c r="G1740" s="1">
        <v>45583</v>
      </c>
      <c r="H1740" t="s">
        <v>28</v>
      </c>
      <c r="I1740">
        <v>11</v>
      </c>
      <c r="J1740" t="s">
        <v>38</v>
      </c>
      <c r="K1740">
        <v>99213</v>
      </c>
      <c r="O1740">
        <v>1</v>
      </c>
      <c r="P1740">
        <v>201.69</v>
      </c>
      <c r="Q1740">
        <v>149.4</v>
      </c>
      <c r="R1740">
        <v>119.52</v>
      </c>
      <c r="S1740">
        <v>29.88</v>
      </c>
      <c r="T1740" t="s">
        <v>30</v>
      </c>
      <c r="X1740" t="s">
        <v>43</v>
      </c>
      <c r="Y1740" t="s">
        <v>44</v>
      </c>
      <c r="Z1740" t="s">
        <v>39</v>
      </c>
      <c r="AA1740" t="str">
        <f>IFERROR(_xlfn.XLOOKUP($J1740,avoidable_ed_reference!$A$2:$A$13,avoidable_ed_reference!$C$2:$C$13),"Not Classified")</f>
        <v>Not Classified</v>
      </c>
      <c r="AB1740" t="str">
        <f>IFERROR(_xlfn.XLOOKUP($B1740,enrollment!$A$2:$A$801,enrollment!$I$2:$I$801),"")</f>
        <v>GA</v>
      </c>
      <c r="AC1740">
        <f>IFERROR(_xlfn.XLOOKUP($B1740,enrollment!$A$2:$A$801,enrollment!$L$2:$L$801),"")</f>
        <v>43</v>
      </c>
      <c r="AD1740" t="str" cm="1">
        <f t="array" ref="AD1740">_xlfn.IFS(AC1740="","Unknown",AC1740&lt;18,"0-17",AC1740&lt;35,"18-34",AC1740&lt;50,"35-49",AC1740&lt;65,"50-64",TRUE,"65+")</f>
        <v>35-49</v>
      </c>
      <c r="AE1740">
        <f>IFERROR(_xlfn.XLOOKUP($B1740,enrollment!$A$2:$A$801,enrollment!$O$2:$O$801),"")</f>
        <v>8901234567</v>
      </c>
      <c r="AF1740">
        <f>IFERROR(_xlfn.XLOOKUP($AE1740,providers!$B$2:$B$11,providers!$Q$2:$Q$11),"")</f>
        <v>3.7</v>
      </c>
      <c r="AG1740" s="1">
        <f t="shared" si="27"/>
        <v>45536</v>
      </c>
    </row>
    <row r="1741" spans="1:33" x14ac:dyDescent="0.25">
      <c r="A1741" t="s">
        <v>2052</v>
      </c>
      <c r="B1741" t="s">
        <v>2049</v>
      </c>
      <c r="C1741">
        <v>6789012345</v>
      </c>
      <c r="D1741">
        <v>6789012345</v>
      </c>
      <c r="E1741" s="1">
        <v>45634</v>
      </c>
      <c r="F1741" s="1">
        <v>45634</v>
      </c>
      <c r="G1741" s="1">
        <v>45664</v>
      </c>
      <c r="H1741" t="s">
        <v>28</v>
      </c>
      <c r="I1741">
        <v>22</v>
      </c>
      <c r="J1741" t="s">
        <v>29</v>
      </c>
      <c r="K1741">
        <v>90837</v>
      </c>
      <c r="O1741">
        <v>1</v>
      </c>
      <c r="P1741">
        <v>228.88</v>
      </c>
      <c r="Q1741">
        <v>169.54</v>
      </c>
      <c r="R1741">
        <v>135.63</v>
      </c>
      <c r="S1741">
        <v>33.909999999999997</v>
      </c>
      <c r="T1741" t="s">
        <v>30</v>
      </c>
      <c r="X1741" t="s">
        <v>43</v>
      </c>
      <c r="Y1741" t="s">
        <v>44</v>
      </c>
      <c r="Z1741" t="s">
        <v>33</v>
      </c>
      <c r="AA1741" t="str">
        <f>IFERROR(_xlfn.XLOOKUP($J1741,avoidable_ed_reference!$A$2:$A$13,avoidable_ed_reference!$C$2:$C$13),"Not Classified")</f>
        <v>Potentially Avoidable</v>
      </c>
      <c r="AB1741" t="str">
        <f>IFERROR(_xlfn.XLOOKUP($B1741,enrollment!$A$2:$A$801,enrollment!$I$2:$I$801),"")</f>
        <v>GA</v>
      </c>
      <c r="AC1741">
        <f>IFERROR(_xlfn.XLOOKUP($B1741,enrollment!$A$2:$A$801,enrollment!$L$2:$L$801),"")</f>
        <v>43</v>
      </c>
      <c r="AD1741" t="str" cm="1">
        <f t="array" ref="AD1741">_xlfn.IFS(AC1741="","Unknown",AC1741&lt;18,"0-17",AC1741&lt;35,"18-34",AC1741&lt;50,"35-49",AC1741&lt;65,"50-64",TRUE,"65+")</f>
        <v>35-49</v>
      </c>
      <c r="AE1741">
        <f>IFERROR(_xlfn.XLOOKUP($B1741,enrollment!$A$2:$A$801,enrollment!$O$2:$O$801),"")</f>
        <v>8901234567</v>
      </c>
      <c r="AF1741">
        <f>IFERROR(_xlfn.XLOOKUP($AE1741,providers!$B$2:$B$11,providers!$Q$2:$Q$11),"")</f>
        <v>3.7</v>
      </c>
      <c r="AG1741" s="1">
        <f t="shared" si="27"/>
        <v>45627</v>
      </c>
    </row>
    <row r="1742" spans="1:33" x14ac:dyDescent="0.25">
      <c r="A1742" t="s">
        <v>2053</v>
      </c>
      <c r="B1742" t="s">
        <v>2049</v>
      </c>
      <c r="C1742">
        <v>8901234567</v>
      </c>
      <c r="D1742">
        <v>8901234567</v>
      </c>
      <c r="E1742" s="1">
        <v>45421</v>
      </c>
      <c r="F1742" s="1">
        <v>45421</v>
      </c>
      <c r="G1742" s="1">
        <v>45449</v>
      </c>
      <c r="H1742" t="s">
        <v>28</v>
      </c>
      <c r="I1742">
        <v>11</v>
      </c>
      <c r="J1742" t="s">
        <v>35</v>
      </c>
      <c r="K1742">
        <v>99213</v>
      </c>
      <c r="O1742">
        <v>1</v>
      </c>
      <c r="P1742">
        <v>231.62</v>
      </c>
      <c r="Q1742">
        <v>171.57</v>
      </c>
      <c r="R1742">
        <v>137.26</v>
      </c>
      <c r="S1742">
        <v>34.31</v>
      </c>
      <c r="T1742" t="s">
        <v>30</v>
      </c>
      <c r="X1742" t="s">
        <v>43</v>
      </c>
      <c r="Y1742" t="s">
        <v>44</v>
      </c>
      <c r="Z1742" t="s">
        <v>39</v>
      </c>
      <c r="AA1742" t="str">
        <f>IFERROR(_xlfn.XLOOKUP($J1742,avoidable_ed_reference!$A$2:$A$13,avoidable_ed_reference!$C$2:$C$13),"Not Classified")</f>
        <v>Avoidable</v>
      </c>
      <c r="AB1742" t="str">
        <f>IFERROR(_xlfn.XLOOKUP($B1742,enrollment!$A$2:$A$801,enrollment!$I$2:$I$801),"")</f>
        <v>GA</v>
      </c>
      <c r="AC1742">
        <f>IFERROR(_xlfn.XLOOKUP($B1742,enrollment!$A$2:$A$801,enrollment!$L$2:$L$801),"")</f>
        <v>43</v>
      </c>
      <c r="AD1742" t="str" cm="1">
        <f t="array" ref="AD1742">_xlfn.IFS(AC1742="","Unknown",AC1742&lt;18,"0-17",AC1742&lt;35,"18-34",AC1742&lt;50,"35-49",AC1742&lt;65,"50-64",TRUE,"65+")</f>
        <v>35-49</v>
      </c>
      <c r="AE1742">
        <f>IFERROR(_xlfn.XLOOKUP($B1742,enrollment!$A$2:$A$801,enrollment!$O$2:$O$801),"")</f>
        <v>8901234567</v>
      </c>
      <c r="AF1742">
        <f>IFERROR(_xlfn.XLOOKUP($AE1742,providers!$B$2:$B$11,providers!$Q$2:$Q$11),"")</f>
        <v>3.7</v>
      </c>
      <c r="AG1742" s="1">
        <f t="shared" si="27"/>
        <v>45413</v>
      </c>
    </row>
    <row r="1743" spans="1:33" x14ac:dyDescent="0.25">
      <c r="A1743" t="s">
        <v>2054</v>
      </c>
      <c r="B1743" t="s">
        <v>2049</v>
      </c>
      <c r="C1743">
        <v>7890123456</v>
      </c>
      <c r="D1743">
        <v>7890123456</v>
      </c>
      <c r="E1743" s="1">
        <v>45626</v>
      </c>
      <c r="F1743" s="1">
        <v>45626</v>
      </c>
      <c r="G1743" s="1">
        <v>45647</v>
      </c>
      <c r="H1743" t="s">
        <v>28</v>
      </c>
      <c r="I1743">
        <v>23</v>
      </c>
      <c r="J1743" t="s">
        <v>184</v>
      </c>
      <c r="K1743">
        <v>99284</v>
      </c>
      <c r="O1743">
        <v>1</v>
      </c>
      <c r="P1743">
        <v>2420.73</v>
      </c>
      <c r="Q1743">
        <v>1344.85</v>
      </c>
      <c r="R1743">
        <v>1075.8800000000001</v>
      </c>
      <c r="S1743">
        <v>268.97000000000003</v>
      </c>
      <c r="T1743" t="s">
        <v>30</v>
      </c>
      <c r="X1743" t="s">
        <v>43</v>
      </c>
      <c r="Y1743" t="s">
        <v>44</v>
      </c>
      <c r="Z1743" t="s">
        <v>45</v>
      </c>
      <c r="AA1743" t="str">
        <f>IFERROR(_xlfn.XLOOKUP($J1743,avoidable_ed_reference!$A$2:$A$13,avoidable_ed_reference!$C$2:$C$13),"Not Classified")</f>
        <v>Non-Avoidable</v>
      </c>
      <c r="AB1743" t="str">
        <f>IFERROR(_xlfn.XLOOKUP($B1743,enrollment!$A$2:$A$801,enrollment!$I$2:$I$801),"")</f>
        <v>GA</v>
      </c>
      <c r="AC1743">
        <f>IFERROR(_xlfn.XLOOKUP($B1743,enrollment!$A$2:$A$801,enrollment!$L$2:$L$801),"")</f>
        <v>43</v>
      </c>
      <c r="AD1743" t="str" cm="1">
        <f t="array" ref="AD1743">_xlfn.IFS(AC1743="","Unknown",AC1743&lt;18,"0-17",AC1743&lt;35,"18-34",AC1743&lt;50,"35-49",AC1743&lt;65,"50-64",TRUE,"65+")</f>
        <v>35-49</v>
      </c>
      <c r="AE1743">
        <f>IFERROR(_xlfn.XLOOKUP($B1743,enrollment!$A$2:$A$801,enrollment!$O$2:$O$801),"")</f>
        <v>8901234567</v>
      </c>
      <c r="AF1743">
        <f>IFERROR(_xlfn.XLOOKUP($AE1743,providers!$B$2:$B$11,providers!$Q$2:$Q$11),"")</f>
        <v>3.7</v>
      </c>
      <c r="AG1743" s="1">
        <f t="shared" si="27"/>
        <v>45597</v>
      </c>
    </row>
    <row r="1744" spans="1:33" x14ac:dyDescent="0.25">
      <c r="A1744" t="s">
        <v>2055</v>
      </c>
      <c r="B1744" t="s">
        <v>2049</v>
      </c>
      <c r="C1744">
        <v>8901234567</v>
      </c>
      <c r="D1744">
        <v>8901234567</v>
      </c>
      <c r="E1744" s="1">
        <v>45475</v>
      </c>
      <c r="F1744" s="1">
        <v>45475</v>
      </c>
      <c r="G1744" s="1">
        <v>45505</v>
      </c>
      <c r="H1744" t="s">
        <v>28</v>
      </c>
      <c r="I1744">
        <v>11</v>
      </c>
      <c r="J1744" t="s">
        <v>35</v>
      </c>
      <c r="K1744">
        <v>99213</v>
      </c>
      <c r="O1744">
        <v>1</v>
      </c>
      <c r="P1744">
        <v>177.2</v>
      </c>
      <c r="Q1744">
        <v>131.26</v>
      </c>
      <c r="R1744">
        <v>105.01</v>
      </c>
      <c r="S1744">
        <v>26.25</v>
      </c>
      <c r="T1744" t="s">
        <v>30</v>
      </c>
      <c r="X1744" t="s">
        <v>43</v>
      </c>
      <c r="Y1744" t="s">
        <v>44</v>
      </c>
      <c r="Z1744" t="s">
        <v>39</v>
      </c>
      <c r="AA1744" t="str">
        <f>IFERROR(_xlfn.XLOOKUP($J1744,avoidable_ed_reference!$A$2:$A$13,avoidable_ed_reference!$C$2:$C$13),"Not Classified")</f>
        <v>Avoidable</v>
      </c>
      <c r="AB1744" t="str">
        <f>IFERROR(_xlfn.XLOOKUP($B1744,enrollment!$A$2:$A$801,enrollment!$I$2:$I$801),"")</f>
        <v>GA</v>
      </c>
      <c r="AC1744">
        <f>IFERROR(_xlfn.XLOOKUP($B1744,enrollment!$A$2:$A$801,enrollment!$L$2:$L$801),"")</f>
        <v>43</v>
      </c>
      <c r="AD1744" t="str" cm="1">
        <f t="array" ref="AD1744">_xlfn.IFS(AC1744="","Unknown",AC1744&lt;18,"0-17",AC1744&lt;35,"18-34",AC1744&lt;50,"35-49",AC1744&lt;65,"50-64",TRUE,"65+")</f>
        <v>35-49</v>
      </c>
      <c r="AE1744">
        <f>IFERROR(_xlfn.XLOOKUP($B1744,enrollment!$A$2:$A$801,enrollment!$O$2:$O$801),"")</f>
        <v>8901234567</v>
      </c>
      <c r="AF1744">
        <f>IFERROR(_xlfn.XLOOKUP($AE1744,providers!$B$2:$B$11,providers!$Q$2:$Q$11),"")</f>
        <v>3.7</v>
      </c>
      <c r="AG1744" s="1">
        <f t="shared" si="27"/>
        <v>45474</v>
      </c>
    </row>
    <row r="1745" spans="1:33" x14ac:dyDescent="0.25">
      <c r="A1745" t="s">
        <v>2056</v>
      </c>
      <c r="B1745" t="s">
        <v>2049</v>
      </c>
      <c r="C1745">
        <v>8901234567</v>
      </c>
      <c r="D1745">
        <v>8901234567</v>
      </c>
      <c r="E1745" s="1">
        <v>45590</v>
      </c>
      <c r="F1745" s="1">
        <v>45590</v>
      </c>
      <c r="G1745" s="1">
        <v>45619</v>
      </c>
      <c r="H1745" t="s">
        <v>28</v>
      </c>
      <c r="I1745">
        <v>11</v>
      </c>
      <c r="J1745" t="s">
        <v>47</v>
      </c>
      <c r="K1745">
        <v>99213</v>
      </c>
      <c r="O1745">
        <v>1</v>
      </c>
      <c r="P1745">
        <v>239.14</v>
      </c>
      <c r="Q1745">
        <v>177.14</v>
      </c>
      <c r="R1745">
        <v>141.71</v>
      </c>
      <c r="S1745">
        <v>35.43</v>
      </c>
      <c r="T1745" t="s">
        <v>30</v>
      </c>
      <c r="X1745" t="s">
        <v>43</v>
      </c>
      <c r="Y1745" t="s">
        <v>44</v>
      </c>
      <c r="Z1745" t="s">
        <v>39</v>
      </c>
      <c r="AA1745" t="str">
        <f>IFERROR(_xlfn.XLOOKUP($J1745,avoidable_ed_reference!$A$2:$A$13,avoidable_ed_reference!$C$2:$C$13),"Not Classified")</f>
        <v>Not Classified</v>
      </c>
      <c r="AB1745" t="str">
        <f>IFERROR(_xlfn.XLOOKUP($B1745,enrollment!$A$2:$A$801,enrollment!$I$2:$I$801),"")</f>
        <v>GA</v>
      </c>
      <c r="AC1745">
        <f>IFERROR(_xlfn.XLOOKUP($B1745,enrollment!$A$2:$A$801,enrollment!$L$2:$L$801),"")</f>
        <v>43</v>
      </c>
      <c r="AD1745" t="str" cm="1">
        <f t="array" ref="AD1745">_xlfn.IFS(AC1745="","Unknown",AC1745&lt;18,"0-17",AC1745&lt;35,"18-34",AC1745&lt;50,"35-49",AC1745&lt;65,"50-64",TRUE,"65+")</f>
        <v>35-49</v>
      </c>
      <c r="AE1745">
        <f>IFERROR(_xlfn.XLOOKUP($B1745,enrollment!$A$2:$A$801,enrollment!$O$2:$O$801),"")</f>
        <v>8901234567</v>
      </c>
      <c r="AF1745">
        <f>IFERROR(_xlfn.XLOOKUP($AE1745,providers!$B$2:$B$11,providers!$Q$2:$Q$11),"")</f>
        <v>3.7</v>
      </c>
      <c r="AG1745" s="1">
        <f t="shared" si="27"/>
        <v>45566</v>
      </c>
    </row>
    <row r="1746" spans="1:33" x14ac:dyDescent="0.25">
      <c r="A1746" t="s">
        <v>2057</v>
      </c>
      <c r="B1746" t="s">
        <v>2058</v>
      </c>
      <c r="C1746">
        <v>7890123456</v>
      </c>
      <c r="D1746">
        <v>7890123456</v>
      </c>
      <c r="E1746" s="1">
        <v>45425</v>
      </c>
      <c r="F1746" s="1">
        <v>45425</v>
      </c>
      <c r="G1746" s="1">
        <v>45460</v>
      </c>
      <c r="H1746" t="s">
        <v>28</v>
      </c>
      <c r="I1746">
        <v>22</v>
      </c>
      <c r="J1746" t="s">
        <v>29</v>
      </c>
      <c r="K1746">
        <v>90837</v>
      </c>
      <c r="O1746">
        <v>1</v>
      </c>
      <c r="P1746">
        <v>270.55</v>
      </c>
      <c r="Q1746">
        <v>200.41</v>
      </c>
      <c r="R1746">
        <v>160.33000000000001</v>
      </c>
      <c r="S1746">
        <v>40.08</v>
      </c>
      <c r="T1746" t="s">
        <v>30</v>
      </c>
      <c r="X1746" t="s">
        <v>146</v>
      </c>
      <c r="Y1746" t="s">
        <v>147</v>
      </c>
      <c r="Z1746" t="s">
        <v>33</v>
      </c>
      <c r="AA1746" t="str">
        <f>IFERROR(_xlfn.XLOOKUP($J1746,avoidable_ed_reference!$A$2:$A$13,avoidable_ed_reference!$C$2:$C$13),"Not Classified")</f>
        <v>Potentially Avoidable</v>
      </c>
      <c r="AB1746" t="str">
        <f>IFERROR(_xlfn.XLOOKUP($B1746,enrollment!$A$2:$A$801,enrollment!$I$2:$I$801),"")</f>
        <v>TN</v>
      </c>
      <c r="AC1746">
        <f>IFERROR(_xlfn.XLOOKUP($B1746,enrollment!$A$2:$A$801,enrollment!$L$2:$L$801),"")</f>
        <v>80</v>
      </c>
      <c r="AD1746" t="str" cm="1">
        <f t="array" ref="AD1746">_xlfn.IFS(AC1746="","Unknown",AC1746&lt;18,"0-17",AC1746&lt;35,"18-34",AC1746&lt;50,"35-49",AC1746&lt;65,"50-64",TRUE,"65+")</f>
        <v>65+</v>
      </c>
      <c r="AE1746">
        <f>IFERROR(_xlfn.XLOOKUP($B1746,enrollment!$A$2:$A$801,enrollment!$O$2:$O$801),"")</f>
        <v>7890123456</v>
      </c>
      <c r="AF1746">
        <f>IFERROR(_xlfn.XLOOKUP($AE1746,providers!$B$2:$B$11,providers!$Q$2:$Q$11),"")</f>
        <v>3.9</v>
      </c>
      <c r="AG1746" s="1">
        <f t="shared" si="27"/>
        <v>45413</v>
      </c>
    </row>
    <row r="1747" spans="1:33" x14ac:dyDescent="0.25">
      <c r="A1747" t="s">
        <v>2059</v>
      </c>
      <c r="B1747" t="s">
        <v>2058</v>
      </c>
      <c r="C1747">
        <v>9012345678</v>
      </c>
      <c r="D1747">
        <v>9012345678</v>
      </c>
      <c r="E1747" s="1">
        <v>45650</v>
      </c>
      <c r="F1747" s="1">
        <v>45650</v>
      </c>
      <c r="G1747" s="1">
        <v>45668</v>
      </c>
      <c r="H1747" t="s">
        <v>67</v>
      </c>
      <c r="I1747">
        <v>21</v>
      </c>
      <c r="J1747" t="s">
        <v>99</v>
      </c>
      <c r="K1747">
        <v>99223</v>
      </c>
      <c r="O1747">
        <v>1</v>
      </c>
      <c r="P1747">
        <v>31515.759999999998</v>
      </c>
      <c r="Q1747">
        <v>20332.75</v>
      </c>
      <c r="R1747">
        <v>16266.2</v>
      </c>
      <c r="S1747">
        <v>4066.55</v>
      </c>
      <c r="T1747" t="s">
        <v>30</v>
      </c>
      <c r="V1747">
        <v>1</v>
      </c>
      <c r="W1747" s="2" t="s">
        <v>68</v>
      </c>
      <c r="X1747" t="s">
        <v>146</v>
      </c>
      <c r="Y1747" t="s">
        <v>147</v>
      </c>
      <c r="Z1747" t="s">
        <v>69</v>
      </c>
      <c r="AA1747" t="str">
        <f>IFERROR(_xlfn.XLOOKUP($J1747,avoidable_ed_reference!$A$2:$A$13,avoidable_ed_reference!$C$2:$C$13),"Not Classified")</f>
        <v>Not Classified</v>
      </c>
      <c r="AB1747" t="str">
        <f>IFERROR(_xlfn.XLOOKUP($B1747,enrollment!$A$2:$A$801,enrollment!$I$2:$I$801),"")</f>
        <v>TN</v>
      </c>
      <c r="AC1747">
        <f>IFERROR(_xlfn.XLOOKUP($B1747,enrollment!$A$2:$A$801,enrollment!$L$2:$L$801),"")</f>
        <v>80</v>
      </c>
      <c r="AD1747" t="str" cm="1">
        <f t="array" ref="AD1747">_xlfn.IFS(AC1747="","Unknown",AC1747&lt;18,"0-17",AC1747&lt;35,"18-34",AC1747&lt;50,"35-49",AC1747&lt;65,"50-64",TRUE,"65+")</f>
        <v>65+</v>
      </c>
      <c r="AE1747">
        <f>IFERROR(_xlfn.XLOOKUP($B1747,enrollment!$A$2:$A$801,enrollment!$O$2:$O$801),"")</f>
        <v>7890123456</v>
      </c>
      <c r="AF1747">
        <f>IFERROR(_xlfn.XLOOKUP($AE1747,providers!$B$2:$B$11,providers!$Q$2:$Q$11),"")</f>
        <v>3.9</v>
      </c>
      <c r="AG1747" s="1">
        <f t="shared" si="27"/>
        <v>45627</v>
      </c>
    </row>
    <row r="1748" spans="1:33" x14ac:dyDescent="0.25">
      <c r="A1748" t="s">
        <v>2060</v>
      </c>
      <c r="B1748" t="s">
        <v>2058</v>
      </c>
      <c r="C1748">
        <v>7890123456</v>
      </c>
      <c r="D1748">
        <v>7890123456</v>
      </c>
      <c r="E1748" s="1">
        <v>45467</v>
      </c>
      <c r="F1748" s="1">
        <v>45467</v>
      </c>
      <c r="G1748" s="1">
        <v>45499</v>
      </c>
      <c r="H1748" t="s">
        <v>28</v>
      </c>
      <c r="I1748">
        <v>11</v>
      </c>
      <c r="J1748" t="s">
        <v>47</v>
      </c>
      <c r="K1748">
        <v>99213</v>
      </c>
      <c r="O1748">
        <v>1</v>
      </c>
      <c r="P1748">
        <v>174.18</v>
      </c>
      <c r="Q1748">
        <v>129.02000000000001</v>
      </c>
      <c r="R1748">
        <v>103.22</v>
      </c>
      <c r="S1748">
        <v>25.8</v>
      </c>
      <c r="T1748" t="s">
        <v>30</v>
      </c>
      <c r="X1748" t="s">
        <v>146</v>
      </c>
      <c r="Y1748" t="s">
        <v>147</v>
      </c>
      <c r="Z1748" t="s">
        <v>39</v>
      </c>
      <c r="AA1748" t="str">
        <f>IFERROR(_xlfn.XLOOKUP($J1748,avoidable_ed_reference!$A$2:$A$13,avoidable_ed_reference!$C$2:$C$13),"Not Classified")</f>
        <v>Not Classified</v>
      </c>
      <c r="AB1748" t="str">
        <f>IFERROR(_xlfn.XLOOKUP($B1748,enrollment!$A$2:$A$801,enrollment!$I$2:$I$801),"")</f>
        <v>TN</v>
      </c>
      <c r="AC1748">
        <f>IFERROR(_xlfn.XLOOKUP($B1748,enrollment!$A$2:$A$801,enrollment!$L$2:$L$801),"")</f>
        <v>80</v>
      </c>
      <c r="AD1748" t="str" cm="1">
        <f t="array" ref="AD1748">_xlfn.IFS(AC1748="","Unknown",AC1748&lt;18,"0-17",AC1748&lt;35,"18-34",AC1748&lt;50,"35-49",AC1748&lt;65,"50-64",TRUE,"65+")</f>
        <v>65+</v>
      </c>
      <c r="AE1748">
        <f>IFERROR(_xlfn.XLOOKUP($B1748,enrollment!$A$2:$A$801,enrollment!$O$2:$O$801),"")</f>
        <v>7890123456</v>
      </c>
      <c r="AF1748">
        <f>IFERROR(_xlfn.XLOOKUP($AE1748,providers!$B$2:$B$11,providers!$Q$2:$Q$11),"")</f>
        <v>3.9</v>
      </c>
      <c r="AG1748" s="1">
        <f t="shared" si="27"/>
        <v>45444</v>
      </c>
    </row>
    <row r="1749" spans="1:33" x14ac:dyDescent="0.25">
      <c r="A1749" t="s">
        <v>2061</v>
      </c>
      <c r="B1749" t="s">
        <v>2058</v>
      </c>
      <c r="C1749">
        <v>7890123456</v>
      </c>
      <c r="D1749">
        <v>7890123456</v>
      </c>
      <c r="E1749" s="1">
        <v>45358</v>
      </c>
      <c r="F1749" s="1">
        <v>45358</v>
      </c>
      <c r="G1749" s="1">
        <v>45379</v>
      </c>
      <c r="H1749" t="s">
        <v>28</v>
      </c>
      <c r="I1749">
        <v>11</v>
      </c>
      <c r="J1749" t="s">
        <v>47</v>
      </c>
      <c r="K1749">
        <v>99213</v>
      </c>
      <c r="O1749">
        <v>1</v>
      </c>
      <c r="P1749">
        <v>241.18</v>
      </c>
      <c r="Q1749">
        <v>178.65</v>
      </c>
      <c r="R1749">
        <v>142.91999999999999</v>
      </c>
      <c r="S1749">
        <v>35.729999999999997</v>
      </c>
      <c r="T1749" t="s">
        <v>30</v>
      </c>
      <c r="X1749" t="s">
        <v>146</v>
      </c>
      <c r="Y1749" t="s">
        <v>147</v>
      </c>
      <c r="Z1749" t="s">
        <v>39</v>
      </c>
      <c r="AA1749" t="str">
        <f>IFERROR(_xlfn.XLOOKUP($J1749,avoidable_ed_reference!$A$2:$A$13,avoidable_ed_reference!$C$2:$C$13),"Not Classified")</f>
        <v>Not Classified</v>
      </c>
      <c r="AB1749" t="str">
        <f>IFERROR(_xlfn.XLOOKUP($B1749,enrollment!$A$2:$A$801,enrollment!$I$2:$I$801),"")</f>
        <v>TN</v>
      </c>
      <c r="AC1749">
        <f>IFERROR(_xlfn.XLOOKUP($B1749,enrollment!$A$2:$A$801,enrollment!$L$2:$L$801),"")</f>
        <v>80</v>
      </c>
      <c r="AD1749" t="str" cm="1">
        <f t="array" ref="AD1749">_xlfn.IFS(AC1749="","Unknown",AC1749&lt;18,"0-17",AC1749&lt;35,"18-34",AC1749&lt;50,"35-49",AC1749&lt;65,"50-64",TRUE,"65+")</f>
        <v>65+</v>
      </c>
      <c r="AE1749">
        <f>IFERROR(_xlfn.XLOOKUP($B1749,enrollment!$A$2:$A$801,enrollment!$O$2:$O$801),"")</f>
        <v>7890123456</v>
      </c>
      <c r="AF1749">
        <f>IFERROR(_xlfn.XLOOKUP($AE1749,providers!$B$2:$B$11,providers!$Q$2:$Q$11),"")</f>
        <v>3.9</v>
      </c>
      <c r="AG1749" s="1">
        <f t="shared" si="27"/>
        <v>45352</v>
      </c>
    </row>
    <row r="1750" spans="1:33" x14ac:dyDescent="0.25">
      <c r="A1750" t="s">
        <v>2062</v>
      </c>
      <c r="B1750" t="s">
        <v>2063</v>
      </c>
      <c r="C1750">
        <v>5678901234</v>
      </c>
      <c r="D1750">
        <v>5678901234</v>
      </c>
      <c r="E1750" s="1">
        <v>45595</v>
      </c>
      <c r="F1750" s="1">
        <v>45595</v>
      </c>
      <c r="G1750" s="1">
        <v>45615</v>
      </c>
      <c r="H1750" t="s">
        <v>28</v>
      </c>
      <c r="I1750">
        <v>11</v>
      </c>
      <c r="J1750" t="s">
        <v>38</v>
      </c>
      <c r="K1750">
        <v>99213</v>
      </c>
      <c r="O1750">
        <v>1</v>
      </c>
      <c r="P1750">
        <v>184.25</v>
      </c>
      <c r="Q1750">
        <v>136.47999999999999</v>
      </c>
      <c r="R1750">
        <v>109.18</v>
      </c>
      <c r="S1750">
        <v>27.3</v>
      </c>
      <c r="T1750" t="s">
        <v>30</v>
      </c>
      <c r="X1750" t="s">
        <v>31</v>
      </c>
      <c r="Y1750" t="s">
        <v>32</v>
      </c>
      <c r="Z1750" t="s">
        <v>39</v>
      </c>
      <c r="AA1750" t="str">
        <f>IFERROR(_xlfn.XLOOKUP($J1750,avoidable_ed_reference!$A$2:$A$13,avoidable_ed_reference!$C$2:$C$13),"Not Classified")</f>
        <v>Not Classified</v>
      </c>
      <c r="AB1750" t="str">
        <f>IFERROR(_xlfn.XLOOKUP($B1750,enrollment!$A$2:$A$801,enrollment!$I$2:$I$801),"")</f>
        <v>TN</v>
      </c>
      <c r="AC1750">
        <f>IFERROR(_xlfn.XLOOKUP($B1750,enrollment!$A$2:$A$801,enrollment!$L$2:$L$801),"")</f>
        <v>69</v>
      </c>
      <c r="AD1750" t="str" cm="1">
        <f t="array" ref="AD1750">_xlfn.IFS(AC1750="","Unknown",AC1750&lt;18,"0-17",AC1750&lt;35,"18-34",AC1750&lt;50,"35-49",AC1750&lt;65,"50-64",TRUE,"65+")</f>
        <v>65+</v>
      </c>
      <c r="AE1750">
        <f>IFERROR(_xlfn.XLOOKUP($B1750,enrollment!$A$2:$A$801,enrollment!$O$2:$O$801),"")</f>
        <v>5678901234</v>
      </c>
      <c r="AF1750">
        <f>IFERROR(_xlfn.XLOOKUP($AE1750,providers!$B$2:$B$11,providers!$Q$2:$Q$11),"")</f>
        <v>3.8</v>
      </c>
      <c r="AG1750" s="1">
        <f t="shared" si="27"/>
        <v>45566</v>
      </c>
    </row>
    <row r="1751" spans="1:33" x14ac:dyDescent="0.25">
      <c r="A1751" t="s">
        <v>2064</v>
      </c>
      <c r="B1751" t="s">
        <v>2063</v>
      </c>
      <c r="C1751">
        <v>5678901234</v>
      </c>
      <c r="D1751">
        <v>5678901234</v>
      </c>
      <c r="E1751" s="1">
        <v>45605</v>
      </c>
      <c r="F1751" s="1">
        <v>45605</v>
      </c>
      <c r="G1751" s="1">
        <v>45629</v>
      </c>
      <c r="H1751" t="s">
        <v>28</v>
      </c>
      <c r="I1751">
        <v>11</v>
      </c>
      <c r="J1751" t="s">
        <v>47</v>
      </c>
      <c r="K1751">
        <v>99213</v>
      </c>
      <c r="O1751">
        <v>1</v>
      </c>
      <c r="P1751">
        <v>224.8</v>
      </c>
      <c r="Q1751">
        <v>166.52</v>
      </c>
      <c r="R1751">
        <v>133.22</v>
      </c>
      <c r="S1751">
        <v>33.299999999999997</v>
      </c>
      <c r="T1751" t="s">
        <v>30</v>
      </c>
      <c r="X1751" t="s">
        <v>31</v>
      </c>
      <c r="Y1751" t="s">
        <v>32</v>
      </c>
      <c r="Z1751" t="s">
        <v>39</v>
      </c>
      <c r="AA1751" t="str">
        <f>IFERROR(_xlfn.XLOOKUP($J1751,avoidable_ed_reference!$A$2:$A$13,avoidable_ed_reference!$C$2:$C$13),"Not Classified")</f>
        <v>Not Classified</v>
      </c>
      <c r="AB1751" t="str">
        <f>IFERROR(_xlfn.XLOOKUP($B1751,enrollment!$A$2:$A$801,enrollment!$I$2:$I$801),"")</f>
        <v>TN</v>
      </c>
      <c r="AC1751">
        <f>IFERROR(_xlfn.XLOOKUP($B1751,enrollment!$A$2:$A$801,enrollment!$L$2:$L$801),"")</f>
        <v>69</v>
      </c>
      <c r="AD1751" t="str" cm="1">
        <f t="array" ref="AD1751">_xlfn.IFS(AC1751="","Unknown",AC1751&lt;18,"0-17",AC1751&lt;35,"18-34",AC1751&lt;50,"35-49",AC1751&lt;65,"50-64",TRUE,"65+")</f>
        <v>65+</v>
      </c>
      <c r="AE1751">
        <f>IFERROR(_xlfn.XLOOKUP($B1751,enrollment!$A$2:$A$801,enrollment!$O$2:$O$801),"")</f>
        <v>5678901234</v>
      </c>
      <c r="AF1751">
        <f>IFERROR(_xlfn.XLOOKUP($AE1751,providers!$B$2:$B$11,providers!$Q$2:$Q$11),"")</f>
        <v>3.8</v>
      </c>
      <c r="AG1751" s="1">
        <f t="shared" si="27"/>
        <v>45597</v>
      </c>
    </row>
    <row r="1752" spans="1:33" x14ac:dyDescent="0.25">
      <c r="A1752" t="s">
        <v>2065</v>
      </c>
      <c r="B1752" t="s">
        <v>2063</v>
      </c>
      <c r="C1752">
        <v>5678901234</v>
      </c>
      <c r="D1752">
        <v>5678901234</v>
      </c>
      <c r="E1752" s="1">
        <v>45299</v>
      </c>
      <c r="F1752" s="1">
        <v>45299</v>
      </c>
      <c r="G1752" s="1">
        <v>45322</v>
      </c>
      <c r="H1752" t="s">
        <v>28</v>
      </c>
      <c r="I1752">
        <v>11</v>
      </c>
      <c r="J1752" t="s">
        <v>35</v>
      </c>
      <c r="K1752">
        <v>99213</v>
      </c>
      <c r="O1752">
        <v>1</v>
      </c>
      <c r="P1752">
        <v>236.21</v>
      </c>
      <c r="Q1752">
        <v>174.97</v>
      </c>
      <c r="R1752">
        <v>139.97999999999999</v>
      </c>
      <c r="S1752">
        <v>34.99</v>
      </c>
      <c r="T1752" t="s">
        <v>30</v>
      </c>
      <c r="X1752" t="s">
        <v>31</v>
      </c>
      <c r="Y1752" t="s">
        <v>32</v>
      </c>
      <c r="Z1752" t="s">
        <v>39</v>
      </c>
      <c r="AA1752" t="str">
        <f>IFERROR(_xlfn.XLOOKUP($J1752,avoidable_ed_reference!$A$2:$A$13,avoidable_ed_reference!$C$2:$C$13),"Not Classified")</f>
        <v>Avoidable</v>
      </c>
      <c r="AB1752" t="str">
        <f>IFERROR(_xlfn.XLOOKUP($B1752,enrollment!$A$2:$A$801,enrollment!$I$2:$I$801),"")</f>
        <v>TN</v>
      </c>
      <c r="AC1752">
        <f>IFERROR(_xlfn.XLOOKUP($B1752,enrollment!$A$2:$A$801,enrollment!$L$2:$L$801),"")</f>
        <v>69</v>
      </c>
      <c r="AD1752" t="str" cm="1">
        <f t="array" ref="AD1752">_xlfn.IFS(AC1752="","Unknown",AC1752&lt;18,"0-17",AC1752&lt;35,"18-34",AC1752&lt;50,"35-49",AC1752&lt;65,"50-64",TRUE,"65+")</f>
        <v>65+</v>
      </c>
      <c r="AE1752">
        <f>IFERROR(_xlfn.XLOOKUP($B1752,enrollment!$A$2:$A$801,enrollment!$O$2:$O$801),"")</f>
        <v>5678901234</v>
      </c>
      <c r="AF1752">
        <f>IFERROR(_xlfn.XLOOKUP($AE1752,providers!$B$2:$B$11,providers!$Q$2:$Q$11),"")</f>
        <v>3.8</v>
      </c>
      <c r="AG1752" s="1">
        <f t="shared" si="27"/>
        <v>45292</v>
      </c>
    </row>
    <row r="1753" spans="1:33" x14ac:dyDescent="0.25">
      <c r="A1753" t="s">
        <v>2066</v>
      </c>
      <c r="B1753" t="s">
        <v>2063</v>
      </c>
      <c r="C1753">
        <v>3456789012</v>
      </c>
      <c r="D1753">
        <v>3456789012</v>
      </c>
      <c r="E1753" s="1">
        <v>45574</v>
      </c>
      <c r="F1753" s="1">
        <v>45574</v>
      </c>
      <c r="G1753" s="1">
        <v>45593</v>
      </c>
      <c r="H1753" t="s">
        <v>67</v>
      </c>
      <c r="I1753">
        <v>21</v>
      </c>
      <c r="J1753" t="s">
        <v>80</v>
      </c>
      <c r="K1753">
        <v>99223</v>
      </c>
      <c r="O1753">
        <v>1</v>
      </c>
      <c r="P1753">
        <v>30340.27</v>
      </c>
      <c r="Q1753">
        <v>19574.37</v>
      </c>
      <c r="R1753">
        <v>15659.5</v>
      </c>
      <c r="S1753">
        <v>3914.87</v>
      </c>
      <c r="T1753" t="s">
        <v>30</v>
      </c>
      <c r="V1753">
        <v>1</v>
      </c>
      <c r="W1753" s="2" t="s">
        <v>68</v>
      </c>
      <c r="X1753" t="s">
        <v>31</v>
      </c>
      <c r="Y1753" t="s">
        <v>32</v>
      </c>
      <c r="Z1753" t="s">
        <v>69</v>
      </c>
      <c r="AA1753" t="str">
        <f>IFERROR(_xlfn.XLOOKUP($J1753,avoidable_ed_reference!$A$2:$A$13,avoidable_ed_reference!$C$2:$C$13),"Not Classified")</f>
        <v>Non-Avoidable</v>
      </c>
      <c r="AB1753" t="str">
        <f>IFERROR(_xlfn.XLOOKUP($B1753,enrollment!$A$2:$A$801,enrollment!$I$2:$I$801),"")</f>
        <v>TN</v>
      </c>
      <c r="AC1753">
        <f>IFERROR(_xlfn.XLOOKUP($B1753,enrollment!$A$2:$A$801,enrollment!$L$2:$L$801),"")</f>
        <v>69</v>
      </c>
      <c r="AD1753" t="str" cm="1">
        <f t="array" ref="AD1753">_xlfn.IFS(AC1753="","Unknown",AC1753&lt;18,"0-17",AC1753&lt;35,"18-34",AC1753&lt;50,"35-49",AC1753&lt;65,"50-64",TRUE,"65+")</f>
        <v>65+</v>
      </c>
      <c r="AE1753">
        <f>IFERROR(_xlfn.XLOOKUP($B1753,enrollment!$A$2:$A$801,enrollment!$O$2:$O$801),"")</f>
        <v>5678901234</v>
      </c>
      <c r="AF1753">
        <f>IFERROR(_xlfn.XLOOKUP($AE1753,providers!$B$2:$B$11,providers!$Q$2:$Q$11),"")</f>
        <v>3.8</v>
      </c>
      <c r="AG1753" s="1">
        <f t="shared" si="27"/>
        <v>45566</v>
      </c>
    </row>
    <row r="1754" spans="1:33" x14ac:dyDescent="0.25">
      <c r="A1754" t="s">
        <v>2067</v>
      </c>
      <c r="B1754" t="s">
        <v>2068</v>
      </c>
      <c r="C1754">
        <v>8901234567</v>
      </c>
      <c r="D1754">
        <v>8901234567</v>
      </c>
      <c r="E1754" s="1">
        <v>45406</v>
      </c>
      <c r="F1754" s="1">
        <v>45406</v>
      </c>
      <c r="G1754" s="1">
        <v>45432</v>
      </c>
      <c r="H1754" t="s">
        <v>28</v>
      </c>
      <c r="I1754">
        <v>22</v>
      </c>
      <c r="J1754" t="s">
        <v>29</v>
      </c>
      <c r="K1754">
        <v>90837</v>
      </c>
      <c r="O1754">
        <v>1</v>
      </c>
      <c r="P1754">
        <v>252.8</v>
      </c>
      <c r="Q1754">
        <v>187.26</v>
      </c>
      <c r="R1754">
        <v>149.81</v>
      </c>
      <c r="S1754">
        <v>37.450000000000003</v>
      </c>
      <c r="T1754" t="s">
        <v>30</v>
      </c>
      <c r="X1754" t="s">
        <v>43</v>
      </c>
      <c r="Y1754" t="s">
        <v>44</v>
      </c>
      <c r="Z1754" t="s">
        <v>33</v>
      </c>
      <c r="AA1754" t="str">
        <f>IFERROR(_xlfn.XLOOKUP($J1754,avoidable_ed_reference!$A$2:$A$13,avoidable_ed_reference!$C$2:$C$13),"Not Classified")</f>
        <v>Potentially Avoidable</v>
      </c>
      <c r="AB1754" t="str">
        <f>IFERROR(_xlfn.XLOOKUP($B1754,enrollment!$A$2:$A$801,enrollment!$I$2:$I$801),"")</f>
        <v>GA</v>
      </c>
      <c r="AC1754">
        <f>IFERROR(_xlfn.XLOOKUP($B1754,enrollment!$A$2:$A$801,enrollment!$L$2:$L$801),"")</f>
        <v>52</v>
      </c>
      <c r="AD1754" t="str" cm="1">
        <f t="array" ref="AD1754">_xlfn.IFS(AC1754="","Unknown",AC1754&lt;18,"0-17",AC1754&lt;35,"18-34",AC1754&lt;50,"35-49",AC1754&lt;65,"50-64",TRUE,"65+")</f>
        <v>50-64</v>
      </c>
      <c r="AE1754">
        <f>IFERROR(_xlfn.XLOOKUP($B1754,enrollment!$A$2:$A$801,enrollment!$O$2:$O$801),"")</f>
        <v>8901234567</v>
      </c>
      <c r="AF1754">
        <f>IFERROR(_xlfn.XLOOKUP($AE1754,providers!$B$2:$B$11,providers!$Q$2:$Q$11),"")</f>
        <v>3.7</v>
      </c>
      <c r="AG1754" s="1">
        <f t="shared" si="27"/>
        <v>45383</v>
      </c>
    </row>
    <row r="1755" spans="1:33" x14ac:dyDescent="0.25">
      <c r="A1755" t="s">
        <v>2069</v>
      </c>
      <c r="B1755" t="s">
        <v>2068</v>
      </c>
      <c r="C1755">
        <v>8901234567</v>
      </c>
      <c r="D1755">
        <v>8901234567</v>
      </c>
      <c r="E1755" s="1">
        <v>45650</v>
      </c>
      <c r="F1755" s="1">
        <v>45650</v>
      </c>
      <c r="G1755" s="1">
        <v>45680</v>
      </c>
      <c r="H1755" t="s">
        <v>28</v>
      </c>
      <c r="I1755">
        <v>11</v>
      </c>
      <c r="J1755" t="s">
        <v>47</v>
      </c>
      <c r="K1755">
        <v>99213</v>
      </c>
      <c r="O1755">
        <v>1</v>
      </c>
      <c r="P1755">
        <v>205.54</v>
      </c>
      <c r="Q1755">
        <v>152.25</v>
      </c>
      <c r="R1755">
        <v>121.8</v>
      </c>
      <c r="S1755">
        <v>30.45</v>
      </c>
      <c r="T1755" t="s">
        <v>30</v>
      </c>
      <c r="X1755" t="s">
        <v>43</v>
      </c>
      <c r="Y1755" t="s">
        <v>44</v>
      </c>
      <c r="Z1755" t="s">
        <v>39</v>
      </c>
      <c r="AA1755" t="str">
        <f>IFERROR(_xlfn.XLOOKUP($J1755,avoidable_ed_reference!$A$2:$A$13,avoidable_ed_reference!$C$2:$C$13),"Not Classified")</f>
        <v>Not Classified</v>
      </c>
      <c r="AB1755" t="str">
        <f>IFERROR(_xlfn.XLOOKUP($B1755,enrollment!$A$2:$A$801,enrollment!$I$2:$I$801),"")</f>
        <v>GA</v>
      </c>
      <c r="AC1755">
        <f>IFERROR(_xlfn.XLOOKUP($B1755,enrollment!$A$2:$A$801,enrollment!$L$2:$L$801),"")</f>
        <v>52</v>
      </c>
      <c r="AD1755" t="str" cm="1">
        <f t="array" ref="AD1755">_xlfn.IFS(AC1755="","Unknown",AC1755&lt;18,"0-17",AC1755&lt;35,"18-34",AC1755&lt;50,"35-49",AC1755&lt;65,"50-64",TRUE,"65+")</f>
        <v>50-64</v>
      </c>
      <c r="AE1755">
        <f>IFERROR(_xlfn.XLOOKUP($B1755,enrollment!$A$2:$A$801,enrollment!$O$2:$O$801),"")</f>
        <v>8901234567</v>
      </c>
      <c r="AF1755">
        <f>IFERROR(_xlfn.XLOOKUP($AE1755,providers!$B$2:$B$11,providers!$Q$2:$Q$11),"")</f>
        <v>3.7</v>
      </c>
      <c r="AG1755" s="1">
        <f t="shared" si="27"/>
        <v>45627</v>
      </c>
    </row>
    <row r="1756" spans="1:33" x14ac:dyDescent="0.25">
      <c r="A1756" t="s">
        <v>2070</v>
      </c>
      <c r="B1756" t="s">
        <v>2068</v>
      </c>
      <c r="C1756">
        <v>8901234567</v>
      </c>
      <c r="D1756">
        <v>8901234567</v>
      </c>
      <c r="E1756" s="1">
        <v>45598</v>
      </c>
      <c r="F1756" s="1">
        <v>45598</v>
      </c>
      <c r="G1756" s="1">
        <v>45630</v>
      </c>
      <c r="H1756" t="s">
        <v>28</v>
      </c>
      <c r="I1756">
        <v>11</v>
      </c>
      <c r="J1756" t="s">
        <v>35</v>
      </c>
      <c r="K1756">
        <v>99213</v>
      </c>
      <c r="O1756">
        <v>1</v>
      </c>
      <c r="P1756">
        <v>178.66</v>
      </c>
      <c r="Q1756">
        <v>132.34</v>
      </c>
      <c r="R1756">
        <v>105.87</v>
      </c>
      <c r="S1756">
        <v>26.47</v>
      </c>
      <c r="T1756" t="s">
        <v>30</v>
      </c>
      <c r="X1756" t="s">
        <v>43</v>
      </c>
      <c r="Y1756" t="s">
        <v>44</v>
      </c>
      <c r="Z1756" t="s">
        <v>39</v>
      </c>
      <c r="AA1756" t="str">
        <f>IFERROR(_xlfn.XLOOKUP($J1756,avoidable_ed_reference!$A$2:$A$13,avoidable_ed_reference!$C$2:$C$13),"Not Classified")</f>
        <v>Avoidable</v>
      </c>
      <c r="AB1756" t="str">
        <f>IFERROR(_xlfn.XLOOKUP($B1756,enrollment!$A$2:$A$801,enrollment!$I$2:$I$801),"")</f>
        <v>GA</v>
      </c>
      <c r="AC1756">
        <f>IFERROR(_xlfn.XLOOKUP($B1756,enrollment!$A$2:$A$801,enrollment!$L$2:$L$801),"")</f>
        <v>52</v>
      </c>
      <c r="AD1756" t="str" cm="1">
        <f t="array" ref="AD1756">_xlfn.IFS(AC1756="","Unknown",AC1756&lt;18,"0-17",AC1756&lt;35,"18-34",AC1756&lt;50,"35-49",AC1756&lt;65,"50-64",TRUE,"65+")</f>
        <v>50-64</v>
      </c>
      <c r="AE1756">
        <f>IFERROR(_xlfn.XLOOKUP($B1756,enrollment!$A$2:$A$801,enrollment!$O$2:$O$801),"")</f>
        <v>8901234567</v>
      </c>
      <c r="AF1756">
        <f>IFERROR(_xlfn.XLOOKUP($AE1756,providers!$B$2:$B$11,providers!$Q$2:$Q$11),"")</f>
        <v>3.7</v>
      </c>
      <c r="AG1756" s="1">
        <f t="shared" si="27"/>
        <v>45597</v>
      </c>
    </row>
    <row r="1757" spans="1:33" x14ac:dyDescent="0.25">
      <c r="A1757" t="s">
        <v>2071</v>
      </c>
      <c r="B1757" t="s">
        <v>2068</v>
      </c>
      <c r="C1757">
        <v>5678901234</v>
      </c>
      <c r="D1757">
        <v>5678901234</v>
      </c>
      <c r="E1757" s="1">
        <v>45550</v>
      </c>
      <c r="F1757" s="1">
        <v>45550</v>
      </c>
      <c r="G1757" s="1">
        <v>45577</v>
      </c>
      <c r="H1757" t="s">
        <v>28</v>
      </c>
      <c r="I1757">
        <v>20</v>
      </c>
      <c r="J1757" t="s">
        <v>35</v>
      </c>
      <c r="K1757">
        <v>99213</v>
      </c>
      <c r="O1757">
        <v>1</v>
      </c>
      <c r="P1757">
        <v>151.22</v>
      </c>
      <c r="Q1757">
        <v>116.32</v>
      </c>
      <c r="R1757">
        <v>93.06</v>
      </c>
      <c r="S1757">
        <v>23.26</v>
      </c>
      <c r="T1757" t="s">
        <v>30</v>
      </c>
      <c r="X1757" t="s">
        <v>43</v>
      </c>
      <c r="Y1757" t="s">
        <v>44</v>
      </c>
      <c r="Z1757" t="s">
        <v>36</v>
      </c>
      <c r="AA1757" t="str">
        <f>IFERROR(_xlfn.XLOOKUP($J1757,avoidable_ed_reference!$A$2:$A$13,avoidable_ed_reference!$C$2:$C$13),"Not Classified")</f>
        <v>Avoidable</v>
      </c>
      <c r="AB1757" t="str">
        <f>IFERROR(_xlfn.XLOOKUP($B1757,enrollment!$A$2:$A$801,enrollment!$I$2:$I$801),"")</f>
        <v>GA</v>
      </c>
      <c r="AC1757">
        <f>IFERROR(_xlfn.XLOOKUP($B1757,enrollment!$A$2:$A$801,enrollment!$L$2:$L$801),"")</f>
        <v>52</v>
      </c>
      <c r="AD1757" t="str" cm="1">
        <f t="array" ref="AD1757">_xlfn.IFS(AC1757="","Unknown",AC1757&lt;18,"0-17",AC1757&lt;35,"18-34",AC1757&lt;50,"35-49",AC1757&lt;65,"50-64",TRUE,"65+")</f>
        <v>50-64</v>
      </c>
      <c r="AE1757">
        <f>IFERROR(_xlfn.XLOOKUP($B1757,enrollment!$A$2:$A$801,enrollment!$O$2:$O$801),"")</f>
        <v>8901234567</v>
      </c>
      <c r="AF1757">
        <f>IFERROR(_xlfn.XLOOKUP($AE1757,providers!$B$2:$B$11,providers!$Q$2:$Q$11),"")</f>
        <v>3.7</v>
      </c>
      <c r="AG1757" s="1">
        <f t="shared" si="27"/>
        <v>45536</v>
      </c>
    </row>
    <row r="1758" spans="1:33" x14ac:dyDescent="0.25">
      <c r="A1758" t="s">
        <v>2072</v>
      </c>
      <c r="B1758" t="s">
        <v>2068</v>
      </c>
      <c r="C1758">
        <v>8901234567</v>
      </c>
      <c r="D1758">
        <v>8901234567</v>
      </c>
      <c r="E1758" s="1">
        <v>45310</v>
      </c>
      <c r="F1758" s="1">
        <v>45310</v>
      </c>
      <c r="G1758" s="1">
        <v>45326</v>
      </c>
      <c r="H1758" t="s">
        <v>28</v>
      </c>
      <c r="I1758">
        <v>11</v>
      </c>
      <c r="J1758" t="s">
        <v>35</v>
      </c>
      <c r="K1758">
        <v>99213</v>
      </c>
      <c r="O1758">
        <v>1</v>
      </c>
      <c r="P1758">
        <v>199.25</v>
      </c>
      <c r="Q1758">
        <v>147.59</v>
      </c>
      <c r="R1758">
        <v>118.07</v>
      </c>
      <c r="S1758">
        <v>29.52</v>
      </c>
      <c r="T1758" t="s">
        <v>30</v>
      </c>
      <c r="X1758" t="s">
        <v>43</v>
      </c>
      <c r="Y1758" t="s">
        <v>44</v>
      </c>
      <c r="Z1758" t="s">
        <v>39</v>
      </c>
      <c r="AA1758" t="str">
        <f>IFERROR(_xlfn.XLOOKUP($J1758,avoidable_ed_reference!$A$2:$A$13,avoidable_ed_reference!$C$2:$C$13),"Not Classified")</f>
        <v>Avoidable</v>
      </c>
      <c r="AB1758" t="str">
        <f>IFERROR(_xlfn.XLOOKUP($B1758,enrollment!$A$2:$A$801,enrollment!$I$2:$I$801),"")</f>
        <v>GA</v>
      </c>
      <c r="AC1758">
        <f>IFERROR(_xlfn.XLOOKUP($B1758,enrollment!$A$2:$A$801,enrollment!$L$2:$L$801),"")</f>
        <v>52</v>
      </c>
      <c r="AD1758" t="str" cm="1">
        <f t="array" ref="AD1758">_xlfn.IFS(AC1758="","Unknown",AC1758&lt;18,"0-17",AC1758&lt;35,"18-34",AC1758&lt;50,"35-49",AC1758&lt;65,"50-64",TRUE,"65+")</f>
        <v>50-64</v>
      </c>
      <c r="AE1758">
        <f>IFERROR(_xlfn.XLOOKUP($B1758,enrollment!$A$2:$A$801,enrollment!$O$2:$O$801),"")</f>
        <v>8901234567</v>
      </c>
      <c r="AF1758">
        <f>IFERROR(_xlfn.XLOOKUP($AE1758,providers!$B$2:$B$11,providers!$Q$2:$Q$11),"")</f>
        <v>3.7</v>
      </c>
      <c r="AG1758" s="1">
        <f t="shared" si="27"/>
        <v>45292</v>
      </c>
    </row>
    <row r="1759" spans="1:33" x14ac:dyDescent="0.25">
      <c r="A1759" t="s">
        <v>2073</v>
      </c>
      <c r="B1759" t="s">
        <v>2068</v>
      </c>
      <c r="C1759">
        <v>8901234567</v>
      </c>
      <c r="D1759">
        <v>8901234567</v>
      </c>
      <c r="E1759" s="1">
        <v>45548</v>
      </c>
      <c r="F1759" s="1">
        <v>45548</v>
      </c>
      <c r="G1759" s="1">
        <v>45563</v>
      </c>
      <c r="H1759" t="s">
        <v>28</v>
      </c>
      <c r="I1759">
        <v>11</v>
      </c>
      <c r="J1759" t="s">
        <v>47</v>
      </c>
      <c r="K1759">
        <v>99213</v>
      </c>
      <c r="O1759">
        <v>1</v>
      </c>
      <c r="P1759">
        <v>194.91</v>
      </c>
      <c r="Q1759">
        <v>144.38</v>
      </c>
      <c r="R1759">
        <v>115.5</v>
      </c>
      <c r="S1759">
        <v>28.88</v>
      </c>
      <c r="T1759" t="s">
        <v>30</v>
      </c>
      <c r="X1759" t="s">
        <v>43</v>
      </c>
      <c r="Y1759" t="s">
        <v>44</v>
      </c>
      <c r="Z1759" t="s">
        <v>39</v>
      </c>
      <c r="AA1759" t="str">
        <f>IFERROR(_xlfn.XLOOKUP($J1759,avoidable_ed_reference!$A$2:$A$13,avoidable_ed_reference!$C$2:$C$13),"Not Classified")</f>
        <v>Not Classified</v>
      </c>
      <c r="AB1759" t="str">
        <f>IFERROR(_xlfn.XLOOKUP($B1759,enrollment!$A$2:$A$801,enrollment!$I$2:$I$801),"")</f>
        <v>GA</v>
      </c>
      <c r="AC1759">
        <f>IFERROR(_xlfn.XLOOKUP($B1759,enrollment!$A$2:$A$801,enrollment!$L$2:$L$801),"")</f>
        <v>52</v>
      </c>
      <c r="AD1759" t="str" cm="1">
        <f t="array" ref="AD1759">_xlfn.IFS(AC1759="","Unknown",AC1759&lt;18,"0-17",AC1759&lt;35,"18-34",AC1759&lt;50,"35-49",AC1759&lt;65,"50-64",TRUE,"65+")</f>
        <v>50-64</v>
      </c>
      <c r="AE1759">
        <f>IFERROR(_xlfn.XLOOKUP($B1759,enrollment!$A$2:$A$801,enrollment!$O$2:$O$801),"")</f>
        <v>8901234567</v>
      </c>
      <c r="AF1759">
        <f>IFERROR(_xlfn.XLOOKUP($AE1759,providers!$B$2:$B$11,providers!$Q$2:$Q$11),"")</f>
        <v>3.7</v>
      </c>
      <c r="AG1759" s="1">
        <f t="shared" si="27"/>
        <v>45536</v>
      </c>
    </row>
    <row r="1760" spans="1:33" x14ac:dyDescent="0.25">
      <c r="A1760" t="s">
        <v>2074</v>
      </c>
      <c r="B1760" t="s">
        <v>2075</v>
      </c>
      <c r="C1760">
        <v>6789012345</v>
      </c>
      <c r="D1760">
        <v>6789012345</v>
      </c>
      <c r="E1760" s="1">
        <v>45542</v>
      </c>
      <c r="F1760" s="1">
        <v>45542</v>
      </c>
      <c r="G1760" s="1">
        <v>45561</v>
      </c>
      <c r="H1760" t="s">
        <v>28</v>
      </c>
      <c r="I1760">
        <v>23</v>
      </c>
      <c r="J1760" t="s">
        <v>93</v>
      </c>
      <c r="K1760">
        <v>99284</v>
      </c>
      <c r="O1760">
        <v>1</v>
      </c>
      <c r="P1760">
        <v>2431.64</v>
      </c>
      <c r="Q1760">
        <v>1350.91</v>
      </c>
      <c r="R1760">
        <v>1080.73</v>
      </c>
      <c r="S1760">
        <v>270.18</v>
      </c>
      <c r="T1760" t="s">
        <v>30</v>
      </c>
      <c r="X1760" t="s">
        <v>233</v>
      </c>
      <c r="Y1760" t="s">
        <v>32</v>
      </c>
      <c r="Z1760" t="s">
        <v>45</v>
      </c>
      <c r="AA1760" t="str">
        <f>IFERROR(_xlfn.XLOOKUP($J1760,avoidable_ed_reference!$A$2:$A$13,avoidable_ed_reference!$C$2:$C$13),"Not Classified")</f>
        <v>Avoidable</v>
      </c>
      <c r="AB1760" t="str">
        <f>IFERROR(_xlfn.XLOOKUP($B1760,enrollment!$A$2:$A$801,enrollment!$I$2:$I$801),"")</f>
        <v>TN</v>
      </c>
      <c r="AC1760">
        <f>IFERROR(_xlfn.XLOOKUP($B1760,enrollment!$A$2:$A$801,enrollment!$L$2:$L$801),"")</f>
        <v>46</v>
      </c>
      <c r="AD1760" t="str" cm="1">
        <f t="array" ref="AD1760">_xlfn.IFS(AC1760="","Unknown",AC1760&lt;18,"0-17",AC1760&lt;35,"18-34",AC1760&lt;50,"35-49",AC1760&lt;65,"50-64",TRUE,"65+")</f>
        <v>35-49</v>
      </c>
      <c r="AE1760">
        <f>IFERROR(_xlfn.XLOOKUP($B1760,enrollment!$A$2:$A$801,enrollment!$O$2:$O$801),"")</f>
        <v>7890123456</v>
      </c>
      <c r="AF1760">
        <f>IFERROR(_xlfn.XLOOKUP($AE1760,providers!$B$2:$B$11,providers!$Q$2:$Q$11),"")</f>
        <v>3.9</v>
      </c>
      <c r="AG1760" s="1">
        <f t="shared" si="27"/>
        <v>45536</v>
      </c>
    </row>
    <row r="1761" spans="1:33" x14ac:dyDescent="0.25">
      <c r="A1761" t="s">
        <v>2076</v>
      </c>
      <c r="B1761" t="s">
        <v>2075</v>
      </c>
      <c r="C1761">
        <v>5678901234</v>
      </c>
      <c r="D1761">
        <v>5678901234</v>
      </c>
      <c r="E1761" s="1">
        <v>45541</v>
      </c>
      <c r="F1761" s="1">
        <v>45541</v>
      </c>
      <c r="G1761" s="1">
        <v>45558</v>
      </c>
      <c r="H1761" t="s">
        <v>28</v>
      </c>
      <c r="I1761">
        <v>20</v>
      </c>
      <c r="J1761" t="s">
        <v>35</v>
      </c>
      <c r="K1761">
        <v>99213</v>
      </c>
      <c r="O1761">
        <v>1</v>
      </c>
      <c r="P1761">
        <v>160.81</v>
      </c>
      <c r="Q1761">
        <v>123.7</v>
      </c>
      <c r="R1761">
        <v>98.96</v>
      </c>
      <c r="S1761">
        <v>24.74</v>
      </c>
      <c r="T1761" t="s">
        <v>30</v>
      </c>
      <c r="X1761" t="s">
        <v>233</v>
      </c>
      <c r="Y1761" t="s">
        <v>32</v>
      </c>
      <c r="Z1761" t="s">
        <v>36</v>
      </c>
      <c r="AA1761" t="str">
        <f>IFERROR(_xlfn.XLOOKUP($J1761,avoidable_ed_reference!$A$2:$A$13,avoidable_ed_reference!$C$2:$C$13),"Not Classified")</f>
        <v>Avoidable</v>
      </c>
      <c r="AB1761" t="str">
        <f>IFERROR(_xlfn.XLOOKUP($B1761,enrollment!$A$2:$A$801,enrollment!$I$2:$I$801),"")</f>
        <v>TN</v>
      </c>
      <c r="AC1761">
        <f>IFERROR(_xlfn.XLOOKUP($B1761,enrollment!$A$2:$A$801,enrollment!$L$2:$L$801),"")</f>
        <v>46</v>
      </c>
      <c r="AD1761" t="str" cm="1">
        <f t="array" ref="AD1761">_xlfn.IFS(AC1761="","Unknown",AC1761&lt;18,"0-17",AC1761&lt;35,"18-34",AC1761&lt;50,"35-49",AC1761&lt;65,"50-64",TRUE,"65+")</f>
        <v>35-49</v>
      </c>
      <c r="AE1761">
        <f>IFERROR(_xlfn.XLOOKUP($B1761,enrollment!$A$2:$A$801,enrollment!$O$2:$O$801),"")</f>
        <v>7890123456</v>
      </c>
      <c r="AF1761">
        <f>IFERROR(_xlfn.XLOOKUP($AE1761,providers!$B$2:$B$11,providers!$Q$2:$Q$11),"")</f>
        <v>3.9</v>
      </c>
      <c r="AG1761" s="1">
        <f t="shared" si="27"/>
        <v>45536</v>
      </c>
    </row>
    <row r="1762" spans="1:33" x14ac:dyDescent="0.25">
      <c r="A1762" t="s">
        <v>2077</v>
      </c>
      <c r="B1762" t="s">
        <v>2075</v>
      </c>
      <c r="C1762">
        <v>7890123456</v>
      </c>
      <c r="D1762">
        <v>7890123456</v>
      </c>
      <c r="E1762" s="1">
        <v>45505</v>
      </c>
      <c r="F1762" s="1">
        <v>45505</v>
      </c>
      <c r="G1762" s="1">
        <v>45526</v>
      </c>
      <c r="H1762" t="s">
        <v>28</v>
      </c>
      <c r="I1762">
        <v>11</v>
      </c>
      <c r="J1762" t="s">
        <v>35</v>
      </c>
      <c r="K1762">
        <v>99213</v>
      </c>
      <c r="O1762">
        <v>1</v>
      </c>
      <c r="P1762">
        <v>184.83</v>
      </c>
      <c r="Q1762">
        <v>136.91</v>
      </c>
      <c r="R1762">
        <v>109.53</v>
      </c>
      <c r="S1762">
        <v>27.38</v>
      </c>
      <c r="T1762" t="s">
        <v>30</v>
      </c>
      <c r="X1762" t="s">
        <v>233</v>
      </c>
      <c r="Y1762" t="s">
        <v>32</v>
      </c>
      <c r="Z1762" t="s">
        <v>39</v>
      </c>
      <c r="AA1762" t="str">
        <f>IFERROR(_xlfn.XLOOKUP($J1762,avoidable_ed_reference!$A$2:$A$13,avoidable_ed_reference!$C$2:$C$13),"Not Classified")</f>
        <v>Avoidable</v>
      </c>
      <c r="AB1762" t="str">
        <f>IFERROR(_xlfn.XLOOKUP($B1762,enrollment!$A$2:$A$801,enrollment!$I$2:$I$801),"")</f>
        <v>TN</v>
      </c>
      <c r="AC1762">
        <f>IFERROR(_xlfn.XLOOKUP($B1762,enrollment!$A$2:$A$801,enrollment!$L$2:$L$801),"")</f>
        <v>46</v>
      </c>
      <c r="AD1762" t="str" cm="1">
        <f t="array" ref="AD1762">_xlfn.IFS(AC1762="","Unknown",AC1762&lt;18,"0-17",AC1762&lt;35,"18-34",AC1762&lt;50,"35-49",AC1762&lt;65,"50-64",TRUE,"65+")</f>
        <v>35-49</v>
      </c>
      <c r="AE1762">
        <f>IFERROR(_xlfn.XLOOKUP($B1762,enrollment!$A$2:$A$801,enrollment!$O$2:$O$801),"")</f>
        <v>7890123456</v>
      </c>
      <c r="AF1762">
        <f>IFERROR(_xlfn.XLOOKUP($AE1762,providers!$B$2:$B$11,providers!$Q$2:$Q$11),"")</f>
        <v>3.9</v>
      </c>
      <c r="AG1762" s="1">
        <f t="shared" si="27"/>
        <v>45505</v>
      </c>
    </row>
    <row r="1763" spans="1:33" x14ac:dyDescent="0.25">
      <c r="A1763" t="s">
        <v>2078</v>
      </c>
      <c r="B1763" t="s">
        <v>2075</v>
      </c>
      <c r="C1763">
        <v>9012345678</v>
      </c>
      <c r="D1763">
        <v>9012345678</v>
      </c>
      <c r="E1763" s="1">
        <v>45525</v>
      </c>
      <c r="F1763" s="1">
        <v>45525</v>
      </c>
      <c r="G1763" s="1">
        <v>45557</v>
      </c>
      <c r="H1763" t="s">
        <v>67</v>
      </c>
      <c r="I1763">
        <v>21</v>
      </c>
      <c r="J1763" t="s">
        <v>42</v>
      </c>
      <c r="K1763">
        <v>99223</v>
      </c>
      <c r="O1763">
        <v>1</v>
      </c>
      <c r="P1763">
        <v>20922.16</v>
      </c>
      <c r="Q1763">
        <v>13498.17</v>
      </c>
      <c r="R1763">
        <v>10798.54</v>
      </c>
      <c r="S1763">
        <v>2699.63</v>
      </c>
      <c r="T1763" t="s">
        <v>30</v>
      </c>
      <c r="V1763">
        <v>1</v>
      </c>
      <c r="W1763" s="2" t="s">
        <v>68</v>
      </c>
      <c r="X1763" t="s">
        <v>233</v>
      </c>
      <c r="Y1763" t="s">
        <v>32</v>
      </c>
      <c r="Z1763" t="s">
        <v>69</v>
      </c>
      <c r="AA1763" t="str">
        <f>IFERROR(_xlfn.XLOOKUP($J1763,avoidable_ed_reference!$A$2:$A$13,avoidable_ed_reference!$C$2:$C$13),"Not Classified")</f>
        <v>Non-Avoidable</v>
      </c>
      <c r="AB1763" t="str">
        <f>IFERROR(_xlfn.XLOOKUP($B1763,enrollment!$A$2:$A$801,enrollment!$I$2:$I$801),"")</f>
        <v>TN</v>
      </c>
      <c r="AC1763">
        <f>IFERROR(_xlfn.XLOOKUP($B1763,enrollment!$A$2:$A$801,enrollment!$L$2:$L$801),"")</f>
        <v>46</v>
      </c>
      <c r="AD1763" t="str" cm="1">
        <f t="array" ref="AD1763">_xlfn.IFS(AC1763="","Unknown",AC1763&lt;18,"0-17",AC1763&lt;35,"18-34",AC1763&lt;50,"35-49",AC1763&lt;65,"50-64",TRUE,"65+")</f>
        <v>35-49</v>
      </c>
      <c r="AE1763">
        <f>IFERROR(_xlfn.XLOOKUP($B1763,enrollment!$A$2:$A$801,enrollment!$O$2:$O$801),"")</f>
        <v>7890123456</v>
      </c>
      <c r="AF1763">
        <f>IFERROR(_xlfn.XLOOKUP($AE1763,providers!$B$2:$B$11,providers!$Q$2:$Q$11),"")</f>
        <v>3.9</v>
      </c>
      <c r="AG1763" s="1">
        <f t="shared" si="27"/>
        <v>45505</v>
      </c>
    </row>
    <row r="1764" spans="1:33" x14ac:dyDescent="0.25">
      <c r="A1764" t="s">
        <v>2079</v>
      </c>
      <c r="B1764" t="s">
        <v>2075</v>
      </c>
      <c r="C1764">
        <v>7890123456</v>
      </c>
      <c r="D1764">
        <v>7890123456</v>
      </c>
      <c r="E1764" s="1">
        <v>45351</v>
      </c>
      <c r="F1764" s="1">
        <v>45351</v>
      </c>
      <c r="G1764" s="1">
        <v>45378</v>
      </c>
      <c r="H1764" t="s">
        <v>28</v>
      </c>
      <c r="I1764">
        <v>11</v>
      </c>
      <c r="J1764" t="s">
        <v>38</v>
      </c>
      <c r="K1764">
        <v>99213</v>
      </c>
      <c r="O1764">
        <v>1</v>
      </c>
      <c r="P1764">
        <v>195.74</v>
      </c>
      <c r="Q1764">
        <v>144.99</v>
      </c>
      <c r="R1764">
        <v>115.99</v>
      </c>
      <c r="S1764">
        <v>29</v>
      </c>
      <c r="T1764" t="s">
        <v>30</v>
      </c>
      <c r="X1764" t="s">
        <v>233</v>
      </c>
      <c r="Y1764" t="s">
        <v>32</v>
      </c>
      <c r="Z1764" t="s">
        <v>39</v>
      </c>
      <c r="AA1764" t="str">
        <f>IFERROR(_xlfn.XLOOKUP($J1764,avoidable_ed_reference!$A$2:$A$13,avoidable_ed_reference!$C$2:$C$13),"Not Classified")</f>
        <v>Not Classified</v>
      </c>
      <c r="AB1764" t="str">
        <f>IFERROR(_xlfn.XLOOKUP($B1764,enrollment!$A$2:$A$801,enrollment!$I$2:$I$801),"")</f>
        <v>TN</v>
      </c>
      <c r="AC1764">
        <f>IFERROR(_xlfn.XLOOKUP($B1764,enrollment!$A$2:$A$801,enrollment!$L$2:$L$801),"")</f>
        <v>46</v>
      </c>
      <c r="AD1764" t="str" cm="1">
        <f t="array" ref="AD1764">_xlfn.IFS(AC1764="","Unknown",AC1764&lt;18,"0-17",AC1764&lt;35,"18-34",AC1764&lt;50,"35-49",AC1764&lt;65,"50-64",TRUE,"65+")</f>
        <v>35-49</v>
      </c>
      <c r="AE1764">
        <f>IFERROR(_xlfn.XLOOKUP($B1764,enrollment!$A$2:$A$801,enrollment!$O$2:$O$801),"")</f>
        <v>7890123456</v>
      </c>
      <c r="AF1764">
        <f>IFERROR(_xlfn.XLOOKUP($AE1764,providers!$B$2:$B$11,providers!$Q$2:$Q$11),"")</f>
        <v>3.9</v>
      </c>
      <c r="AG1764" s="1">
        <f t="shared" si="27"/>
        <v>45323</v>
      </c>
    </row>
    <row r="1765" spans="1:33" x14ac:dyDescent="0.25">
      <c r="A1765" t="s">
        <v>2080</v>
      </c>
      <c r="B1765" t="s">
        <v>2075</v>
      </c>
      <c r="C1765">
        <v>6789012345</v>
      </c>
      <c r="D1765">
        <v>6789012345</v>
      </c>
      <c r="E1765" s="1">
        <v>45399</v>
      </c>
      <c r="F1765" s="1">
        <v>45399</v>
      </c>
      <c r="G1765" s="1">
        <v>45426</v>
      </c>
      <c r="H1765" t="s">
        <v>28</v>
      </c>
      <c r="I1765">
        <v>23</v>
      </c>
      <c r="J1765" t="s">
        <v>93</v>
      </c>
      <c r="K1765">
        <v>99284</v>
      </c>
      <c r="O1765">
        <v>1</v>
      </c>
      <c r="P1765">
        <v>2099.3000000000002</v>
      </c>
      <c r="Q1765">
        <v>1166.28</v>
      </c>
      <c r="R1765">
        <v>933.02</v>
      </c>
      <c r="S1765">
        <v>233.26</v>
      </c>
      <c r="T1765" t="s">
        <v>30</v>
      </c>
      <c r="X1765" t="s">
        <v>233</v>
      </c>
      <c r="Y1765" t="s">
        <v>32</v>
      </c>
      <c r="Z1765" t="s">
        <v>45</v>
      </c>
      <c r="AA1765" t="str">
        <f>IFERROR(_xlfn.XLOOKUP($J1765,avoidable_ed_reference!$A$2:$A$13,avoidable_ed_reference!$C$2:$C$13),"Not Classified")</f>
        <v>Avoidable</v>
      </c>
      <c r="AB1765" t="str">
        <f>IFERROR(_xlfn.XLOOKUP($B1765,enrollment!$A$2:$A$801,enrollment!$I$2:$I$801),"")</f>
        <v>TN</v>
      </c>
      <c r="AC1765">
        <f>IFERROR(_xlfn.XLOOKUP($B1765,enrollment!$A$2:$A$801,enrollment!$L$2:$L$801),"")</f>
        <v>46</v>
      </c>
      <c r="AD1765" t="str" cm="1">
        <f t="array" ref="AD1765">_xlfn.IFS(AC1765="","Unknown",AC1765&lt;18,"0-17",AC1765&lt;35,"18-34",AC1765&lt;50,"35-49",AC1765&lt;65,"50-64",TRUE,"65+")</f>
        <v>35-49</v>
      </c>
      <c r="AE1765">
        <f>IFERROR(_xlfn.XLOOKUP($B1765,enrollment!$A$2:$A$801,enrollment!$O$2:$O$801),"")</f>
        <v>7890123456</v>
      </c>
      <c r="AF1765">
        <f>IFERROR(_xlfn.XLOOKUP($AE1765,providers!$B$2:$B$11,providers!$Q$2:$Q$11),"")</f>
        <v>3.9</v>
      </c>
      <c r="AG1765" s="1">
        <f t="shared" si="27"/>
        <v>45383</v>
      </c>
    </row>
    <row r="1766" spans="1:33" x14ac:dyDescent="0.25">
      <c r="A1766" t="s">
        <v>2081</v>
      </c>
      <c r="B1766" t="s">
        <v>2075</v>
      </c>
      <c r="C1766">
        <v>5678901234</v>
      </c>
      <c r="D1766">
        <v>5678901234</v>
      </c>
      <c r="E1766" s="1">
        <v>45495</v>
      </c>
      <c r="F1766" s="1">
        <v>45495</v>
      </c>
      <c r="G1766" s="1">
        <v>45514</v>
      </c>
      <c r="H1766" t="s">
        <v>28</v>
      </c>
      <c r="I1766">
        <v>20</v>
      </c>
      <c r="J1766" t="s">
        <v>35</v>
      </c>
      <c r="K1766">
        <v>99213</v>
      </c>
      <c r="O1766">
        <v>1</v>
      </c>
      <c r="P1766">
        <v>146.35</v>
      </c>
      <c r="Q1766">
        <v>112.58</v>
      </c>
      <c r="R1766">
        <v>90.06</v>
      </c>
      <c r="S1766">
        <v>22.52</v>
      </c>
      <c r="T1766" t="s">
        <v>30</v>
      </c>
      <c r="X1766" t="s">
        <v>233</v>
      </c>
      <c r="Y1766" t="s">
        <v>32</v>
      </c>
      <c r="Z1766" t="s">
        <v>36</v>
      </c>
      <c r="AA1766" t="str">
        <f>IFERROR(_xlfn.XLOOKUP($J1766,avoidable_ed_reference!$A$2:$A$13,avoidable_ed_reference!$C$2:$C$13),"Not Classified")</f>
        <v>Avoidable</v>
      </c>
      <c r="AB1766" t="str">
        <f>IFERROR(_xlfn.XLOOKUP($B1766,enrollment!$A$2:$A$801,enrollment!$I$2:$I$801),"")</f>
        <v>TN</v>
      </c>
      <c r="AC1766">
        <f>IFERROR(_xlfn.XLOOKUP($B1766,enrollment!$A$2:$A$801,enrollment!$L$2:$L$801),"")</f>
        <v>46</v>
      </c>
      <c r="AD1766" t="str" cm="1">
        <f t="array" ref="AD1766">_xlfn.IFS(AC1766="","Unknown",AC1766&lt;18,"0-17",AC1766&lt;35,"18-34",AC1766&lt;50,"35-49",AC1766&lt;65,"50-64",TRUE,"65+")</f>
        <v>35-49</v>
      </c>
      <c r="AE1766">
        <f>IFERROR(_xlfn.XLOOKUP($B1766,enrollment!$A$2:$A$801,enrollment!$O$2:$O$801),"")</f>
        <v>7890123456</v>
      </c>
      <c r="AF1766">
        <f>IFERROR(_xlfn.XLOOKUP($AE1766,providers!$B$2:$B$11,providers!$Q$2:$Q$11),"")</f>
        <v>3.9</v>
      </c>
      <c r="AG1766" s="1">
        <f t="shared" si="27"/>
        <v>45474</v>
      </c>
    </row>
    <row r="1767" spans="1:33" x14ac:dyDescent="0.25">
      <c r="A1767" t="s">
        <v>2082</v>
      </c>
      <c r="B1767" t="s">
        <v>2075</v>
      </c>
      <c r="C1767">
        <v>5678901234</v>
      </c>
      <c r="D1767">
        <v>5678901234</v>
      </c>
      <c r="E1767" s="1">
        <v>45376</v>
      </c>
      <c r="F1767" s="1">
        <v>45376</v>
      </c>
      <c r="G1767" s="1">
        <v>45402</v>
      </c>
      <c r="H1767" t="s">
        <v>28</v>
      </c>
      <c r="I1767">
        <v>20</v>
      </c>
      <c r="J1767" t="s">
        <v>35</v>
      </c>
      <c r="K1767">
        <v>99213</v>
      </c>
      <c r="O1767">
        <v>1</v>
      </c>
      <c r="P1767">
        <v>162.18</v>
      </c>
      <c r="Q1767">
        <v>124.75</v>
      </c>
      <c r="R1767">
        <v>99.8</v>
      </c>
      <c r="S1767">
        <v>24.95</v>
      </c>
      <c r="T1767" t="s">
        <v>30</v>
      </c>
      <c r="X1767" t="s">
        <v>233</v>
      </c>
      <c r="Y1767" t="s">
        <v>32</v>
      </c>
      <c r="Z1767" t="s">
        <v>36</v>
      </c>
      <c r="AA1767" t="str">
        <f>IFERROR(_xlfn.XLOOKUP($J1767,avoidable_ed_reference!$A$2:$A$13,avoidable_ed_reference!$C$2:$C$13),"Not Classified")</f>
        <v>Avoidable</v>
      </c>
      <c r="AB1767" t="str">
        <f>IFERROR(_xlfn.XLOOKUP($B1767,enrollment!$A$2:$A$801,enrollment!$I$2:$I$801),"")</f>
        <v>TN</v>
      </c>
      <c r="AC1767">
        <f>IFERROR(_xlfn.XLOOKUP($B1767,enrollment!$A$2:$A$801,enrollment!$L$2:$L$801),"")</f>
        <v>46</v>
      </c>
      <c r="AD1767" t="str" cm="1">
        <f t="array" ref="AD1767">_xlfn.IFS(AC1767="","Unknown",AC1767&lt;18,"0-17",AC1767&lt;35,"18-34",AC1767&lt;50,"35-49",AC1767&lt;65,"50-64",TRUE,"65+")</f>
        <v>35-49</v>
      </c>
      <c r="AE1767">
        <f>IFERROR(_xlfn.XLOOKUP($B1767,enrollment!$A$2:$A$801,enrollment!$O$2:$O$801),"")</f>
        <v>7890123456</v>
      </c>
      <c r="AF1767">
        <f>IFERROR(_xlfn.XLOOKUP($AE1767,providers!$B$2:$B$11,providers!$Q$2:$Q$11),"")</f>
        <v>3.9</v>
      </c>
      <c r="AG1767" s="1">
        <f t="shared" si="27"/>
        <v>45352</v>
      </c>
    </row>
    <row r="1768" spans="1:33" x14ac:dyDescent="0.25">
      <c r="A1768" t="s">
        <v>2083</v>
      </c>
      <c r="B1768" t="s">
        <v>2075</v>
      </c>
      <c r="C1768">
        <v>7890123456</v>
      </c>
      <c r="D1768">
        <v>7890123456</v>
      </c>
      <c r="E1768" s="1">
        <v>45300</v>
      </c>
      <c r="F1768" s="1">
        <v>45300</v>
      </c>
      <c r="G1768" s="1">
        <v>45324</v>
      </c>
      <c r="H1768" t="s">
        <v>28</v>
      </c>
      <c r="I1768">
        <v>11</v>
      </c>
      <c r="J1768" t="s">
        <v>35</v>
      </c>
      <c r="K1768">
        <v>99213</v>
      </c>
      <c r="O1768">
        <v>1</v>
      </c>
      <c r="P1768">
        <v>199.22</v>
      </c>
      <c r="Q1768">
        <v>147.57</v>
      </c>
      <c r="R1768">
        <v>118.06</v>
      </c>
      <c r="S1768">
        <v>29.51</v>
      </c>
      <c r="T1768" t="s">
        <v>30</v>
      </c>
      <c r="X1768" t="s">
        <v>233</v>
      </c>
      <c r="Y1768" t="s">
        <v>32</v>
      </c>
      <c r="Z1768" t="s">
        <v>39</v>
      </c>
      <c r="AA1768" t="str">
        <f>IFERROR(_xlfn.XLOOKUP($J1768,avoidable_ed_reference!$A$2:$A$13,avoidable_ed_reference!$C$2:$C$13),"Not Classified")</f>
        <v>Avoidable</v>
      </c>
      <c r="AB1768" t="str">
        <f>IFERROR(_xlfn.XLOOKUP($B1768,enrollment!$A$2:$A$801,enrollment!$I$2:$I$801),"")</f>
        <v>TN</v>
      </c>
      <c r="AC1768">
        <f>IFERROR(_xlfn.XLOOKUP($B1768,enrollment!$A$2:$A$801,enrollment!$L$2:$L$801),"")</f>
        <v>46</v>
      </c>
      <c r="AD1768" t="str" cm="1">
        <f t="array" ref="AD1768">_xlfn.IFS(AC1768="","Unknown",AC1768&lt;18,"0-17",AC1768&lt;35,"18-34",AC1768&lt;50,"35-49",AC1768&lt;65,"50-64",TRUE,"65+")</f>
        <v>35-49</v>
      </c>
      <c r="AE1768">
        <f>IFERROR(_xlfn.XLOOKUP($B1768,enrollment!$A$2:$A$801,enrollment!$O$2:$O$801),"")</f>
        <v>7890123456</v>
      </c>
      <c r="AF1768">
        <f>IFERROR(_xlfn.XLOOKUP($AE1768,providers!$B$2:$B$11,providers!$Q$2:$Q$11),"")</f>
        <v>3.9</v>
      </c>
      <c r="AG1768" s="1">
        <f t="shared" si="27"/>
        <v>45292</v>
      </c>
    </row>
    <row r="1769" spans="1:33" x14ac:dyDescent="0.25">
      <c r="A1769" t="s">
        <v>2084</v>
      </c>
      <c r="B1769" t="s">
        <v>2075</v>
      </c>
      <c r="C1769">
        <v>9012345678</v>
      </c>
      <c r="D1769">
        <v>9012345678</v>
      </c>
      <c r="E1769" s="1">
        <v>45632</v>
      </c>
      <c r="F1769" s="1">
        <v>45632</v>
      </c>
      <c r="G1769" s="1">
        <v>45651</v>
      </c>
      <c r="H1769" t="s">
        <v>59</v>
      </c>
      <c r="J1769" t="s">
        <v>47</v>
      </c>
      <c r="L1769" s="2" t="s">
        <v>61</v>
      </c>
      <c r="M1769" t="s">
        <v>62</v>
      </c>
      <c r="N1769" t="s">
        <v>63</v>
      </c>
      <c r="O1769">
        <v>1</v>
      </c>
      <c r="P1769">
        <v>753.26</v>
      </c>
      <c r="Q1769">
        <v>684.78</v>
      </c>
      <c r="R1769">
        <v>547.82000000000005</v>
      </c>
      <c r="S1769">
        <v>136.96</v>
      </c>
      <c r="T1769" t="s">
        <v>30</v>
      </c>
      <c r="X1769" t="s">
        <v>233</v>
      </c>
      <c r="Y1769" t="s">
        <v>32</v>
      </c>
      <c r="Z1769" t="s">
        <v>64</v>
      </c>
      <c r="AA1769" t="str">
        <f>IFERROR(_xlfn.XLOOKUP($J1769,avoidable_ed_reference!$A$2:$A$13,avoidable_ed_reference!$C$2:$C$13),"Not Classified")</f>
        <v>Not Classified</v>
      </c>
      <c r="AB1769" t="str">
        <f>IFERROR(_xlfn.XLOOKUP($B1769,enrollment!$A$2:$A$801,enrollment!$I$2:$I$801),"")</f>
        <v>TN</v>
      </c>
      <c r="AC1769">
        <f>IFERROR(_xlfn.XLOOKUP($B1769,enrollment!$A$2:$A$801,enrollment!$L$2:$L$801),"")</f>
        <v>46</v>
      </c>
      <c r="AD1769" t="str" cm="1">
        <f t="array" ref="AD1769">_xlfn.IFS(AC1769="","Unknown",AC1769&lt;18,"0-17",AC1769&lt;35,"18-34",AC1769&lt;50,"35-49",AC1769&lt;65,"50-64",TRUE,"65+")</f>
        <v>35-49</v>
      </c>
      <c r="AE1769">
        <f>IFERROR(_xlfn.XLOOKUP($B1769,enrollment!$A$2:$A$801,enrollment!$O$2:$O$801),"")</f>
        <v>7890123456</v>
      </c>
      <c r="AF1769">
        <f>IFERROR(_xlfn.XLOOKUP($AE1769,providers!$B$2:$B$11,providers!$Q$2:$Q$11),"")</f>
        <v>3.9</v>
      </c>
      <c r="AG1769" s="1">
        <f t="shared" si="27"/>
        <v>45627</v>
      </c>
    </row>
    <row r="1770" spans="1:33" x14ac:dyDescent="0.25">
      <c r="A1770" t="s">
        <v>2085</v>
      </c>
      <c r="B1770" t="s">
        <v>2086</v>
      </c>
      <c r="C1770">
        <v>8901234567</v>
      </c>
      <c r="D1770">
        <v>8901234567</v>
      </c>
      <c r="E1770" s="1">
        <v>45602</v>
      </c>
      <c r="F1770" s="1">
        <v>45602</v>
      </c>
      <c r="G1770" s="1">
        <v>45632</v>
      </c>
      <c r="H1770" t="s">
        <v>28</v>
      </c>
      <c r="I1770">
        <v>11</v>
      </c>
      <c r="J1770" t="s">
        <v>47</v>
      </c>
      <c r="K1770">
        <v>99213</v>
      </c>
      <c r="O1770">
        <v>1</v>
      </c>
      <c r="P1770">
        <v>194.02</v>
      </c>
      <c r="Q1770">
        <v>143.72</v>
      </c>
      <c r="R1770">
        <v>114.98</v>
      </c>
      <c r="S1770">
        <v>28.74</v>
      </c>
      <c r="T1770" t="s">
        <v>30</v>
      </c>
      <c r="X1770" t="s">
        <v>31</v>
      </c>
      <c r="Y1770" t="s">
        <v>32</v>
      </c>
      <c r="Z1770" t="s">
        <v>39</v>
      </c>
      <c r="AA1770" t="str">
        <f>IFERROR(_xlfn.XLOOKUP($J1770,avoidable_ed_reference!$A$2:$A$13,avoidable_ed_reference!$C$2:$C$13),"Not Classified")</f>
        <v>Not Classified</v>
      </c>
      <c r="AB1770" t="str">
        <f>IFERROR(_xlfn.XLOOKUP($B1770,enrollment!$A$2:$A$801,enrollment!$I$2:$I$801),"")</f>
        <v>GA</v>
      </c>
      <c r="AC1770">
        <f>IFERROR(_xlfn.XLOOKUP($B1770,enrollment!$A$2:$A$801,enrollment!$L$2:$L$801),"")</f>
        <v>49</v>
      </c>
      <c r="AD1770" t="str" cm="1">
        <f t="array" ref="AD1770">_xlfn.IFS(AC1770="","Unknown",AC1770&lt;18,"0-17",AC1770&lt;35,"18-34",AC1770&lt;50,"35-49",AC1770&lt;65,"50-64",TRUE,"65+")</f>
        <v>35-49</v>
      </c>
      <c r="AE1770">
        <f>IFERROR(_xlfn.XLOOKUP($B1770,enrollment!$A$2:$A$801,enrollment!$O$2:$O$801),"")</f>
        <v>8901234567</v>
      </c>
      <c r="AF1770">
        <f>IFERROR(_xlfn.XLOOKUP($AE1770,providers!$B$2:$B$11,providers!$Q$2:$Q$11),"")</f>
        <v>3.7</v>
      </c>
      <c r="AG1770" s="1">
        <f t="shared" si="27"/>
        <v>45597</v>
      </c>
    </row>
    <row r="1771" spans="1:33" x14ac:dyDescent="0.25">
      <c r="A1771" t="s">
        <v>2087</v>
      </c>
      <c r="B1771" t="s">
        <v>2086</v>
      </c>
      <c r="C1771">
        <v>8901234567</v>
      </c>
      <c r="D1771">
        <v>8901234567</v>
      </c>
      <c r="E1771" s="1">
        <v>45629</v>
      </c>
      <c r="F1771" s="1">
        <v>45629</v>
      </c>
      <c r="G1771" s="1">
        <v>45657</v>
      </c>
      <c r="H1771" t="s">
        <v>28</v>
      </c>
      <c r="I1771">
        <v>11</v>
      </c>
      <c r="J1771" t="s">
        <v>35</v>
      </c>
      <c r="K1771">
        <v>99213</v>
      </c>
      <c r="O1771">
        <v>1</v>
      </c>
      <c r="P1771">
        <v>177.27</v>
      </c>
      <c r="Q1771">
        <v>131.31</v>
      </c>
      <c r="R1771">
        <v>105.05</v>
      </c>
      <c r="S1771">
        <v>26.26</v>
      </c>
      <c r="T1771" t="s">
        <v>30</v>
      </c>
      <c r="X1771" t="s">
        <v>31</v>
      </c>
      <c r="Y1771" t="s">
        <v>32</v>
      </c>
      <c r="Z1771" t="s">
        <v>39</v>
      </c>
      <c r="AA1771" t="str">
        <f>IFERROR(_xlfn.XLOOKUP($J1771,avoidable_ed_reference!$A$2:$A$13,avoidable_ed_reference!$C$2:$C$13),"Not Classified")</f>
        <v>Avoidable</v>
      </c>
      <c r="AB1771" t="str">
        <f>IFERROR(_xlfn.XLOOKUP($B1771,enrollment!$A$2:$A$801,enrollment!$I$2:$I$801),"")</f>
        <v>GA</v>
      </c>
      <c r="AC1771">
        <f>IFERROR(_xlfn.XLOOKUP($B1771,enrollment!$A$2:$A$801,enrollment!$L$2:$L$801),"")</f>
        <v>49</v>
      </c>
      <c r="AD1771" t="str" cm="1">
        <f t="array" ref="AD1771">_xlfn.IFS(AC1771="","Unknown",AC1771&lt;18,"0-17",AC1771&lt;35,"18-34",AC1771&lt;50,"35-49",AC1771&lt;65,"50-64",TRUE,"65+")</f>
        <v>35-49</v>
      </c>
      <c r="AE1771">
        <f>IFERROR(_xlfn.XLOOKUP($B1771,enrollment!$A$2:$A$801,enrollment!$O$2:$O$801),"")</f>
        <v>8901234567</v>
      </c>
      <c r="AF1771">
        <f>IFERROR(_xlfn.XLOOKUP($AE1771,providers!$B$2:$B$11,providers!$Q$2:$Q$11),"")</f>
        <v>3.7</v>
      </c>
      <c r="AG1771" s="1">
        <f t="shared" si="27"/>
        <v>45627</v>
      </c>
    </row>
    <row r="1772" spans="1:33" x14ac:dyDescent="0.25">
      <c r="A1772" t="s">
        <v>2088</v>
      </c>
      <c r="B1772" t="s">
        <v>2086</v>
      </c>
      <c r="C1772">
        <v>8901234567</v>
      </c>
      <c r="D1772">
        <v>8901234567</v>
      </c>
      <c r="E1772" s="1">
        <v>45629</v>
      </c>
      <c r="F1772" s="1">
        <v>45629</v>
      </c>
      <c r="G1772" s="1">
        <v>45648</v>
      </c>
      <c r="H1772" t="s">
        <v>28</v>
      </c>
      <c r="I1772">
        <v>23</v>
      </c>
      <c r="J1772" t="s">
        <v>93</v>
      </c>
      <c r="K1772">
        <v>99284</v>
      </c>
      <c r="O1772">
        <v>1</v>
      </c>
      <c r="P1772">
        <v>1822.64</v>
      </c>
      <c r="Q1772">
        <v>1012.58</v>
      </c>
      <c r="R1772">
        <v>810.06</v>
      </c>
      <c r="S1772">
        <v>202.52</v>
      </c>
      <c r="T1772" t="s">
        <v>30</v>
      </c>
      <c r="X1772" t="s">
        <v>31</v>
      </c>
      <c r="Y1772" t="s">
        <v>32</v>
      </c>
      <c r="Z1772" t="s">
        <v>45</v>
      </c>
      <c r="AA1772" t="str">
        <f>IFERROR(_xlfn.XLOOKUP($J1772,avoidable_ed_reference!$A$2:$A$13,avoidable_ed_reference!$C$2:$C$13),"Not Classified")</f>
        <v>Avoidable</v>
      </c>
      <c r="AB1772" t="str">
        <f>IFERROR(_xlfn.XLOOKUP($B1772,enrollment!$A$2:$A$801,enrollment!$I$2:$I$801),"")</f>
        <v>GA</v>
      </c>
      <c r="AC1772">
        <f>IFERROR(_xlfn.XLOOKUP($B1772,enrollment!$A$2:$A$801,enrollment!$L$2:$L$801),"")</f>
        <v>49</v>
      </c>
      <c r="AD1772" t="str" cm="1">
        <f t="array" ref="AD1772">_xlfn.IFS(AC1772="","Unknown",AC1772&lt;18,"0-17",AC1772&lt;35,"18-34",AC1772&lt;50,"35-49",AC1772&lt;65,"50-64",TRUE,"65+")</f>
        <v>35-49</v>
      </c>
      <c r="AE1772">
        <f>IFERROR(_xlfn.XLOOKUP($B1772,enrollment!$A$2:$A$801,enrollment!$O$2:$O$801),"")</f>
        <v>8901234567</v>
      </c>
      <c r="AF1772">
        <f>IFERROR(_xlfn.XLOOKUP($AE1772,providers!$B$2:$B$11,providers!$Q$2:$Q$11),"")</f>
        <v>3.7</v>
      </c>
      <c r="AG1772" s="1">
        <f t="shared" si="27"/>
        <v>45627</v>
      </c>
    </row>
    <row r="1773" spans="1:33" x14ac:dyDescent="0.25">
      <c r="A1773" t="s">
        <v>2089</v>
      </c>
      <c r="B1773" t="s">
        <v>2086</v>
      </c>
      <c r="C1773">
        <v>8901234567</v>
      </c>
      <c r="D1773">
        <v>8901234567</v>
      </c>
      <c r="E1773" s="1">
        <v>45311</v>
      </c>
      <c r="F1773" s="1">
        <v>45311</v>
      </c>
      <c r="G1773" s="1">
        <v>45333</v>
      </c>
      <c r="H1773" t="s">
        <v>28</v>
      </c>
      <c r="I1773">
        <v>11</v>
      </c>
      <c r="J1773" t="s">
        <v>47</v>
      </c>
      <c r="K1773">
        <v>99213</v>
      </c>
      <c r="O1773">
        <v>1</v>
      </c>
      <c r="P1773">
        <v>237.29</v>
      </c>
      <c r="Q1773">
        <v>175.77</v>
      </c>
      <c r="R1773">
        <v>140.62</v>
      </c>
      <c r="S1773">
        <v>35.15</v>
      </c>
      <c r="T1773" t="s">
        <v>30</v>
      </c>
      <c r="X1773" t="s">
        <v>31</v>
      </c>
      <c r="Y1773" t="s">
        <v>32</v>
      </c>
      <c r="Z1773" t="s">
        <v>39</v>
      </c>
      <c r="AA1773" t="str">
        <f>IFERROR(_xlfn.XLOOKUP($J1773,avoidable_ed_reference!$A$2:$A$13,avoidable_ed_reference!$C$2:$C$13),"Not Classified")</f>
        <v>Not Classified</v>
      </c>
      <c r="AB1773" t="str">
        <f>IFERROR(_xlfn.XLOOKUP($B1773,enrollment!$A$2:$A$801,enrollment!$I$2:$I$801),"")</f>
        <v>GA</v>
      </c>
      <c r="AC1773">
        <f>IFERROR(_xlfn.XLOOKUP($B1773,enrollment!$A$2:$A$801,enrollment!$L$2:$L$801),"")</f>
        <v>49</v>
      </c>
      <c r="AD1773" t="str" cm="1">
        <f t="array" ref="AD1773">_xlfn.IFS(AC1773="","Unknown",AC1773&lt;18,"0-17",AC1773&lt;35,"18-34",AC1773&lt;50,"35-49",AC1773&lt;65,"50-64",TRUE,"65+")</f>
        <v>35-49</v>
      </c>
      <c r="AE1773">
        <f>IFERROR(_xlfn.XLOOKUP($B1773,enrollment!$A$2:$A$801,enrollment!$O$2:$O$801),"")</f>
        <v>8901234567</v>
      </c>
      <c r="AF1773">
        <f>IFERROR(_xlfn.XLOOKUP($AE1773,providers!$B$2:$B$11,providers!$Q$2:$Q$11),"")</f>
        <v>3.7</v>
      </c>
      <c r="AG1773" s="1">
        <f t="shared" si="27"/>
        <v>45292</v>
      </c>
    </row>
    <row r="1774" spans="1:33" x14ac:dyDescent="0.25">
      <c r="A1774" t="s">
        <v>2090</v>
      </c>
      <c r="B1774" t="s">
        <v>2086</v>
      </c>
      <c r="C1774">
        <v>9012345678</v>
      </c>
      <c r="D1774">
        <v>9012345678</v>
      </c>
      <c r="E1774" s="1">
        <v>45366</v>
      </c>
      <c r="F1774" s="1">
        <v>45366</v>
      </c>
      <c r="G1774" s="1">
        <v>45390</v>
      </c>
      <c r="H1774" t="s">
        <v>59</v>
      </c>
      <c r="J1774" t="s">
        <v>47</v>
      </c>
      <c r="L1774" s="2" t="s">
        <v>82</v>
      </c>
      <c r="M1774" t="s">
        <v>83</v>
      </c>
      <c r="N1774" t="s">
        <v>84</v>
      </c>
      <c r="O1774">
        <v>1</v>
      </c>
      <c r="P1774">
        <v>1164.24</v>
      </c>
      <c r="Q1774">
        <v>1058.4000000000001</v>
      </c>
      <c r="R1774">
        <v>846.72</v>
      </c>
      <c r="S1774">
        <v>211.68</v>
      </c>
      <c r="T1774" t="s">
        <v>30</v>
      </c>
      <c r="X1774" t="s">
        <v>31</v>
      </c>
      <c r="Y1774" t="s">
        <v>32</v>
      </c>
      <c r="Z1774" t="s">
        <v>64</v>
      </c>
      <c r="AA1774" t="str">
        <f>IFERROR(_xlfn.XLOOKUP($J1774,avoidable_ed_reference!$A$2:$A$13,avoidable_ed_reference!$C$2:$C$13),"Not Classified")</f>
        <v>Not Classified</v>
      </c>
      <c r="AB1774" t="str">
        <f>IFERROR(_xlfn.XLOOKUP($B1774,enrollment!$A$2:$A$801,enrollment!$I$2:$I$801),"")</f>
        <v>GA</v>
      </c>
      <c r="AC1774">
        <f>IFERROR(_xlfn.XLOOKUP($B1774,enrollment!$A$2:$A$801,enrollment!$L$2:$L$801),"")</f>
        <v>49</v>
      </c>
      <c r="AD1774" t="str" cm="1">
        <f t="array" ref="AD1774">_xlfn.IFS(AC1774="","Unknown",AC1774&lt;18,"0-17",AC1774&lt;35,"18-34",AC1774&lt;50,"35-49",AC1774&lt;65,"50-64",TRUE,"65+")</f>
        <v>35-49</v>
      </c>
      <c r="AE1774">
        <f>IFERROR(_xlfn.XLOOKUP($B1774,enrollment!$A$2:$A$801,enrollment!$O$2:$O$801),"")</f>
        <v>8901234567</v>
      </c>
      <c r="AF1774">
        <f>IFERROR(_xlfn.XLOOKUP($AE1774,providers!$B$2:$B$11,providers!$Q$2:$Q$11),"")</f>
        <v>3.7</v>
      </c>
      <c r="AG1774" s="1">
        <f t="shared" si="27"/>
        <v>45352</v>
      </c>
    </row>
    <row r="1775" spans="1:33" x14ac:dyDescent="0.25">
      <c r="A1775" t="s">
        <v>2091</v>
      </c>
      <c r="B1775" t="s">
        <v>2086</v>
      </c>
      <c r="C1775">
        <v>2233445566</v>
      </c>
      <c r="D1775">
        <v>2233445566</v>
      </c>
      <c r="E1775" s="1">
        <v>45334</v>
      </c>
      <c r="F1775" s="1">
        <v>45334</v>
      </c>
      <c r="G1775" s="1">
        <v>45356</v>
      </c>
      <c r="H1775" t="s">
        <v>28</v>
      </c>
      <c r="I1775">
        <v>22</v>
      </c>
      <c r="J1775" t="s">
        <v>29</v>
      </c>
      <c r="K1775">
        <v>90837</v>
      </c>
      <c r="O1775">
        <v>1</v>
      </c>
      <c r="P1775">
        <v>198.33</v>
      </c>
      <c r="Q1775">
        <v>146.91</v>
      </c>
      <c r="R1775">
        <v>117.53</v>
      </c>
      <c r="S1775">
        <v>29.38</v>
      </c>
      <c r="T1775" t="s">
        <v>30</v>
      </c>
      <c r="X1775" t="s">
        <v>31</v>
      </c>
      <c r="Y1775" t="s">
        <v>32</v>
      </c>
      <c r="Z1775" t="s">
        <v>33</v>
      </c>
      <c r="AA1775" t="str">
        <f>IFERROR(_xlfn.XLOOKUP($J1775,avoidable_ed_reference!$A$2:$A$13,avoidable_ed_reference!$C$2:$C$13),"Not Classified")</f>
        <v>Potentially Avoidable</v>
      </c>
      <c r="AB1775" t="str">
        <f>IFERROR(_xlfn.XLOOKUP($B1775,enrollment!$A$2:$A$801,enrollment!$I$2:$I$801),"")</f>
        <v>GA</v>
      </c>
      <c r="AC1775">
        <f>IFERROR(_xlfn.XLOOKUP($B1775,enrollment!$A$2:$A$801,enrollment!$L$2:$L$801),"")</f>
        <v>49</v>
      </c>
      <c r="AD1775" t="str" cm="1">
        <f t="array" ref="AD1775">_xlfn.IFS(AC1775="","Unknown",AC1775&lt;18,"0-17",AC1775&lt;35,"18-34",AC1775&lt;50,"35-49",AC1775&lt;65,"50-64",TRUE,"65+")</f>
        <v>35-49</v>
      </c>
      <c r="AE1775">
        <f>IFERROR(_xlfn.XLOOKUP($B1775,enrollment!$A$2:$A$801,enrollment!$O$2:$O$801),"")</f>
        <v>8901234567</v>
      </c>
      <c r="AF1775">
        <f>IFERROR(_xlfn.XLOOKUP($AE1775,providers!$B$2:$B$11,providers!$Q$2:$Q$11),"")</f>
        <v>3.7</v>
      </c>
      <c r="AG1775" s="1">
        <f t="shared" si="27"/>
        <v>45323</v>
      </c>
    </row>
    <row r="1776" spans="1:33" x14ac:dyDescent="0.25">
      <c r="A1776" t="s">
        <v>2092</v>
      </c>
      <c r="B1776" t="s">
        <v>2093</v>
      </c>
      <c r="C1776">
        <v>2233445566</v>
      </c>
      <c r="D1776">
        <v>2233445566</v>
      </c>
      <c r="E1776" s="1">
        <v>45549</v>
      </c>
      <c r="F1776" s="1">
        <v>45549</v>
      </c>
      <c r="G1776" s="1">
        <v>45577</v>
      </c>
      <c r="H1776" t="s">
        <v>28</v>
      </c>
      <c r="I1776">
        <v>23</v>
      </c>
      <c r="J1776" t="s">
        <v>91</v>
      </c>
      <c r="K1776">
        <v>99284</v>
      </c>
      <c r="O1776">
        <v>1</v>
      </c>
      <c r="P1776">
        <v>2027.29</v>
      </c>
      <c r="Q1776">
        <v>1126.27</v>
      </c>
      <c r="R1776">
        <v>901.02</v>
      </c>
      <c r="S1776">
        <v>225.25</v>
      </c>
      <c r="T1776" t="s">
        <v>30</v>
      </c>
      <c r="X1776" t="s">
        <v>52</v>
      </c>
      <c r="Y1776" t="s">
        <v>44</v>
      </c>
      <c r="Z1776" t="s">
        <v>45</v>
      </c>
      <c r="AA1776" t="str">
        <f>IFERROR(_xlfn.XLOOKUP($J1776,avoidable_ed_reference!$A$2:$A$13,avoidable_ed_reference!$C$2:$C$13),"Not Classified")</f>
        <v>Avoidable</v>
      </c>
      <c r="AB1776" t="str">
        <f>IFERROR(_xlfn.XLOOKUP($B1776,enrollment!$A$2:$A$801,enrollment!$I$2:$I$801),"")</f>
        <v>KY</v>
      </c>
      <c r="AC1776">
        <f>IFERROR(_xlfn.XLOOKUP($B1776,enrollment!$A$2:$A$801,enrollment!$L$2:$L$801),"")</f>
        <v>43</v>
      </c>
      <c r="AD1776" t="str" cm="1">
        <f t="array" ref="AD1776">_xlfn.IFS(AC1776="","Unknown",AC1776&lt;18,"0-17",AC1776&lt;35,"18-34",AC1776&lt;50,"35-49",AC1776&lt;65,"50-64",TRUE,"65+")</f>
        <v>35-49</v>
      </c>
      <c r="AE1776">
        <f>IFERROR(_xlfn.XLOOKUP($B1776,enrollment!$A$2:$A$801,enrollment!$O$2:$O$801),"")</f>
        <v>9012345678</v>
      </c>
      <c r="AF1776">
        <f>IFERROR(_xlfn.XLOOKUP($AE1776,providers!$B$2:$B$11,providers!$Q$2:$Q$11),"")</f>
        <v>4.3</v>
      </c>
      <c r="AG1776" s="1">
        <f t="shared" si="27"/>
        <v>45536</v>
      </c>
    </row>
    <row r="1777" spans="1:33" x14ac:dyDescent="0.25">
      <c r="A1777" t="s">
        <v>2094</v>
      </c>
      <c r="B1777" t="s">
        <v>2093</v>
      </c>
      <c r="C1777">
        <v>5678901234</v>
      </c>
      <c r="D1777">
        <v>5678901234</v>
      </c>
      <c r="E1777" s="1">
        <v>45649</v>
      </c>
      <c r="F1777" s="1">
        <v>45649</v>
      </c>
      <c r="G1777" s="1">
        <v>45671</v>
      </c>
      <c r="H1777" t="s">
        <v>28</v>
      </c>
      <c r="I1777">
        <v>20</v>
      </c>
      <c r="J1777" t="s">
        <v>35</v>
      </c>
      <c r="K1777">
        <v>99213</v>
      </c>
      <c r="O1777">
        <v>1</v>
      </c>
      <c r="P1777">
        <v>197.28</v>
      </c>
      <c r="Q1777">
        <v>151.75</v>
      </c>
      <c r="R1777">
        <v>121.4</v>
      </c>
      <c r="S1777">
        <v>30.35</v>
      </c>
      <c r="T1777" t="s">
        <v>30</v>
      </c>
      <c r="X1777" t="s">
        <v>52</v>
      </c>
      <c r="Y1777" t="s">
        <v>44</v>
      </c>
      <c r="Z1777" t="s">
        <v>36</v>
      </c>
      <c r="AA1777" t="str">
        <f>IFERROR(_xlfn.XLOOKUP($J1777,avoidable_ed_reference!$A$2:$A$13,avoidable_ed_reference!$C$2:$C$13),"Not Classified")</f>
        <v>Avoidable</v>
      </c>
      <c r="AB1777" t="str">
        <f>IFERROR(_xlfn.XLOOKUP($B1777,enrollment!$A$2:$A$801,enrollment!$I$2:$I$801),"")</f>
        <v>KY</v>
      </c>
      <c r="AC1777">
        <f>IFERROR(_xlfn.XLOOKUP($B1777,enrollment!$A$2:$A$801,enrollment!$L$2:$L$801),"")</f>
        <v>43</v>
      </c>
      <c r="AD1777" t="str" cm="1">
        <f t="array" ref="AD1777">_xlfn.IFS(AC1777="","Unknown",AC1777&lt;18,"0-17",AC1777&lt;35,"18-34",AC1777&lt;50,"35-49",AC1777&lt;65,"50-64",TRUE,"65+")</f>
        <v>35-49</v>
      </c>
      <c r="AE1777">
        <f>IFERROR(_xlfn.XLOOKUP($B1777,enrollment!$A$2:$A$801,enrollment!$O$2:$O$801),"")</f>
        <v>9012345678</v>
      </c>
      <c r="AF1777">
        <f>IFERROR(_xlfn.XLOOKUP($AE1777,providers!$B$2:$B$11,providers!$Q$2:$Q$11),"")</f>
        <v>4.3</v>
      </c>
      <c r="AG1777" s="1">
        <f t="shared" si="27"/>
        <v>45627</v>
      </c>
    </row>
    <row r="1778" spans="1:33" x14ac:dyDescent="0.25">
      <c r="A1778" t="s">
        <v>2095</v>
      </c>
      <c r="B1778" t="s">
        <v>2093</v>
      </c>
      <c r="C1778">
        <v>6789012345</v>
      </c>
      <c r="D1778">
        <v>6789012345</v>
      </c>
      <c r="E1778" s="1">
        <v>45630</v>
      </c>
      <c r="F1778" s="1">
        <v>45630</v>
      </c>
      <c r="G1778" s="1">
        <v>45664</v>
      </c>
      <c r="H1778" t="s">
        <v>59</v>
      </c>
      <c r="J1778" t="s">
        <v>60</v>
      </c>
      <c r="L1778" s="2" t="s">
        <v>106</v>
      </c>
      <c r="M1778" t="s">
        <v>107</v>
      </c>
      <c r="N1778" t="s">
        <v>108</v>
      </c>
      <c r="O1778">
        <v>1</v>
      </c>
      <c r="P1778">
        <v>1012.02</v>
      </c>
      <c r="Q1778">
        <v>920.02</v>
      </c>
      <c r="R1778">
        <v>736.02</v>
      </c>
      <c r="S1778">
        <v>184</v>
      </c>
      <c r="T1778" t="s">
        <v>30</v>
      </c>
      <c r="X1778" t="s">
        <v>52</v>
      </c>
      <c r="Y1778" t="s">
        <v>44</v>
      </c>
      <c r="Z1778" t="s">
        <v>64</v>
      </c>
      <c r="AA1778" t="str">
        <f>IFERROR(_xlfn.XLOOKUP($J1778,avoidable_ed_reference!$A$2:$A$13,avoidable_ed_reference!$C$2:$C$13),"Not Classified")</f>
        <v>Not Classified</v>
      </c>
      <c r="AB1778" t="str">
        <f>IFERROR(_xlfn.XLOOKUP($B1778,enrollment!$A$2:$A$801,enrollment!$I$2:$I$801),"")</f>
        <v>KY</v>
      </c>
      <c r="AC1778">
        <f>IFERROR(_xlfn.XLOOKUP($B1778,enrollment!$A$2:$A$801,enrollment!$L$2:$L$801),"")</f>
        <v>43</v>
      </c>
      <c r="AD1778" t="str" cm="1">
        <f t="array" ref="AD1778">_xlfn.IFS(AC1778="","Unknown",AC1778&lt;18,"0-17",AC1778&lt;35,"18-34",AC1778&lt;50,"35-49",AC1778&lt;65,"50-64",TRUE,"65+")</f>
        <v>35-49</v>
      </c>
      <c r="AE1778">
        <f>IFERROR(_xlfn.XLOOKUP($B1778,enrollment!$A$2:$A$801,enrollment!$O$2:$O$801),"")</f>
        <v>9012345678</v>
      </c>
      <c r="AF1778">
        <f>IFERROR(_xlfn.XLOOKUP($AE1778,providers!$B$2:$B$11,providers!$Q$2:$Q$11),"")</f>
        <v>4.3</v>
      </c>
      <c r="AG1778" s="1">
        <f t="shared" si="27"/>
        <v>45627</v>
      </c>
    </row>
    <row r="1779" spans="1:33" x14ac:dyDescent="0.25">
      <c r="A1779" t="s">
        <v>2096</v>
      </c>
      <c r="B1779" t="s">
        <v>2093</v>
      </c>
      <c r="C1779">
        <v>2345678901</v>
      </c>
      <c r="D1779">
        <v>2345678901</v>
      </c>
      <c r="E1779" s="1">
        <v>45531</v>
      </c>
      <c r="F1779" s="1">
        <v>45531</v>
      </c>
      <c r="G1779" s="1">
        <v>45551</v>
      </c>
      <c r="H1779" t="s">
        <v>59</v>
      </c>
      <c r="J1779" t="s">
        <v>47</v>
      </c>
      <c r="L1779" s="2" t="s">
        <v>61</v>
      </c>
      <c r="M1779" t="s">
        <v>62</v>
      </c>
      <c r="N1779" t="s">
        <v>63</v>
      </c>
      <c r="O1779">
        <v>1</v>
      </c>
      <c r="P1779">
        <v>1106.71</v>
      </c>
      <c r="Q1779">
        <v>1006.1</v>
      </c>
      <c r="R1779">
        <v>804.88</v>
      </c>
      <c r="S1779">
        <v>201.22</v>
      </c>
      <c r="T1779" t="s">
        <v>30</v>
      </c>
      <c r="X1779" t="s">
        <v>52</v>
      </c>
      <c r="Y1779" t="s">
        <v>44</v>
      </c>
      <c r="Z1779" t="s">
        <v>64</v>
      </c>
      <c r="AA1779" t="str">
        <f>IFERROR(_xlfn.XLOOKUP($J1779,avoidable_ed_reference!$A$2:$A$13,avoidable_ed_reference!$C$2:$C$13),"Not Classified")</f>
        <v>Not Classified</v>
      </c>
      <c r="AB1779" t="str">
        <f>IFERROR(_xlfn.XLOOKUP($B1779,enrollment!$A$2:$A$801,enrollment!$I$2:$I$801),"")</f>
        <v>KY</v>
      </c>
      <c r="AC1779">
        <f>IFERROR(_xlfn.XLOOKUP($B1779,enrollment!$A$2:$A$801,enrollment!$L$2:$L$801),"")</f>
        <v>43</v>
      </c>
      <c r="AD1779" t="str" cm="1">
        <f t="array" ref="AD1779">_xlfn.IFS(AC1779="","Unknown",AC1779&lt;18,"0-17",AC1779&lt;35,"18-34",AC1779&lt;50,"35-49",AC1779&lt;65,"50-64",TRUE,"65+")</f>
        <v>35-49</v>
      </c>
      <c r="AE1779">
        <f>IFERROR(_xlfn.XLOOKUP($B1779,enrollment!$A$2:$A$801,enrollment!$O$2:$O$801),"")</f>
        <v>9012345678</v>
      </c>
      <c r="AF1779">
        <f>IFERROR(_xlfn.XLOOKUP($AE1779,providers!$B$2:$B$11,providers!$Q$2:$Q$11),"")</f>
        <v>4.3</v>
      </c>
      <c r="AG1779" s="1">
        <f t="shared" si="27"/>
        <v>45505</v>
      </c>
    </row>
    <row r="1780" spans="1:33" x14ac:dyDescent="0.25">
      <c r="A1780" t="s">
        <v>2097</v>
      </c>
      <c r="B1780" t="s">
        <v>2098</v>
      </c>
      <c r="C1780">
        <v>2233445566</v>
      </c>
      <c r="D1780">
        <v>2233445566</v>
      </c>
      <c r="E1780" s="1">
        <v>45652</v>
      </c>
      <c r="F1780" s="1">
        <v>45652</v>
      </c>
      <c r="G1780" s="1">
        <v>45682</v>
      </c>
      <c r="H1780" t="s">
        <v>28</v>
      </c>
      <c r="I1780">
        <v>23</v>
      </c>
      <c r="J1780" t="s">
        <v>91</v>
      </c>
      <c r="K1780">
        <v>99284</v>
      </c>
      <c r="O1780">
        <v>1</v>
      </c>
      <c r="P1780">
        <v>1993.72</v>
      </c>
      <c r="Q1780">
        <v>1107.6199999999999</v>
      </c>
      <c r="R1780">
        <v>886.1</v>
      </c>
      <c r="S1780">
        <v>221.52</v>
      </c>
      <c r="T1780" t="s">
        <v>30</v>
      </c>
      <c r="X1780" t="s">
        <v>43</v>
      </c>
      <c r="Y1780" t="s">
        <v>44</v>
      </c>
      <c r="Z1780" t="s">
        <v>45</v>
      </c>
      <c r="AA1780" t="str">
        <f>IFERROR(_xlfn.XLOOKUP($J1780,avoidable_ed_reference!$A$2:$A$13,avoidable_ed_reference!$C$2:$C$13),"Not Classified")</f>
        <v>Avoidable</v>
      </c>
      <c r="AB1780" t="str">
        <f>IFERROR(_xlfn.XLOOKUP($B1780,enrollment!$A$2:$A$801,enrollment!$I$2:$I$801),"")</f>
        <v>GA</v>
      </c>
      <c r="AC1780">
        <f>IFERROR(_xlfn.XLOOKUP($B1780,enrollment!$A$2:$A$801,enrollment!$L$2:$L$801),"")</f>
        <v>73</v>
      </c>
      <c r="AD1780" t="str" cm="1">
        <f t="array" ref="AD1780">_xlfn.IFS(AC1780="","Unknown",AC1780&lt;18,"0-17",AC1780&lt;35,"18-34",AC1780&lt;50,"35-49",AC1780&lt;65,"50-64",TRUE,"65+")</f>
        <v>65+</v>
      </c>
      <c r="AE1780">
        <f>IFERROR(_xlfn.XLOOKUP($B1780,enrollment!$A$2:$A$801,enrollment!$O$2:$O$801),"")</f>
        <v>8901234567</v>
      </c>
      <c r="AF1780">
        <f>IFERROR(_xlfn.XLOOKUP($AE1780,providers!$B$2:$B$11,providers!$Q$2:$Q$11),"")</f>
        <v>3.7</v>
      </c>
      <c r="AG1780" s="1">
        <f t="shared" si="27"/>
        <v>45627</v>
      </c>
    </row>
    <row r="1781" spans="1:33" x14ac:dyDescent="0.25">
      <c r="A1781" t="s">
        <v>2099</v>
      </c>
      <c r="B1781" t="s">
        <v>2098</v>
      </c>
      <c r="C1781">
        <v>8901234567</v>
      </c>
      <c r="D1781">
        <v>8901234567</v>
      </c>
      <c r="E1781" s="1">
        <v>45593</v>
      </c>
      <c r="F1781" s="1">
        <v>45593</v>
      </c>
      <c r="G1781" s="1">
        <v>45622</v>
      </c>
      <c r="H1781" t="s">
        <v>28</v>
      </c>
      <c r="I1781">
        <v>11</v>
      </c>
      <c r="J1781" t="s">
        <v>35</v>
      </c>
      <c r="K1781">
        <v>99213</v>
      </c>
      <c r="O1781">
        <v>1</v>
      </c>
      <c r="P1781">
        <v>233</v>
      </c>
      <c r="Q1781">
        <v>172.59</v>
      </c>
      <c r="R1781">
        <v>138.07</v>
      </c>
      <c r="S1781">
        <v>34.520000000000003</v>
      </c>
      <c r="T1781" t="s">
        <v>30</v>
      </c>
      <c r="X1781" t="s">
        <v>43</v>
      </c>
      <c r="Y1781" t="s">
        <v>44</v>
      </c>
      <c r="Z1781" t="s">
        <v>39</v>
      </c>
      <c r="AA1781" t="str">
        <f>IFERROR(_xlfn.XLOOKUP($J1781,avoidable_ed_reference!$A$2:$A$13,avoidable_ed_reference!$C$2:$C$13),"Not Classified")</f>
        <v>Avoidable</v>
      </c>
      <c r="AB1781" t="str">
        <f>IFERROR(_xlfn.XLOOKUP($B1781,enrollment!$A$2:$A$801,enrollment!$I$2:$I$801),"")</f>
        <v>GA</v>
      </c>
      <c r="AC1781">
        <f>IFERROR(_xlfn.XLOOKUP($B1781,enrollment!$A$2:$A$801,enrollment!$L$2:$L$801),"")</f>
        <v>73</v>
      </c>
      <c r="AD1781" t="str" cm="1">
        <f t="array" ref="AD1781">_xlfn.IFS(AC1781="","Unknown",AC1781&lt;18,"0-17",AC1781&lt;35,"18-34",AC1781&lt;50,"35-49",AC1781&lt;65,"50-64",TRUE,"65+")</f>
        <v>65+</v>
      </c>
      <c r="AE1781">
        <f>IFERROR(_xlfn.XLOOKUP($B1781,enrollment!$A$2:$A$801,enrollment!$O$2:$O$801),"")</f>
        <v>8901234567</v>
      </c>
      <c r="AF1781">
        <f>IFERROR(_xlfn.XLOOKUP($AE1781,providers!$B$2:$B$11,providers!$Q$2:$Q$11),"")</f>
        <v>3.7</v>
      </c>
      <c r="AG1781" s="1">
        <f t="shared" si="27"/>
        <v>45566</v>
      </c>
    </row>
    <row r="1782" spans="1:33" x14ac:dyDescent="0.25">
      <c r="A1782" t="s">
        <v>2100</v>
      </c>
      <c r="B1782" t="s">
        <v>2098</v>
      </c>
      <c r="C1782">
        <v>8901234567</v>
      </c>
      <c r="D1782">
        <v>8901234567</v>
      </c>
      <c r="E1782" s="1">
        <v>45548</v>
      </c>
      <c r="F1782" s="1">
        <v>45548</v>
      </c>
      <c r="G1782" s="1">
        <v>45582</v>
      </c>
      <c r="H1782" t="s">
        <v>28</v>
      </c>
      <c r="I1782">
        <v>11</v>
      </c>
      <c r="J1782" t="s">
        <v>35</v>
      </c>
      <c r="K1782">
        <v>99213</v>
      </c>
      <c r="O1782">
        <v>1</v>
      </c>
      <c r="P1782">
        <v>220.7</v>
      </c>
      <c r="Q1782">
        <v>163.47999999999999</v>
      </c>
      <c r="R1782">
        <v>130.78</v>
      </c>
      <c r="S1782">
        <v>32.700000000000003</v>
      </c>
      <c r="T1782" t="s">
        <v>30</v>
      </c>
      <c r="X1782" t="s">
        <v>43</v>
      </c>
      <c r="Y1782" t="s">
        <v>44</v>
      </c>
      <c r="Z1782" t="s">
        <v>39</v>
      </c>
      <c r="AA1782" t="str">
        <f>IFERROR(_xlfn.XLOOKUP($J1782,avoidable_ed_reference!$A$2:$A$13,avoidable_ed_reference!$C$2:$C$13),"Not Classified")</f>
        <v>Avoidable</v>
      </c>
      <c r="AB1782" t="str">
        <f>IFERROR(_xlfn.XLOOKUP($B1782,enrollment!$A$2:$A$801,enrollment!$I$2:$I$801),"")</f>
        <v>GA</v>
      </c>
      <c r="AC1782">
        <f>IFERROR(_xlfn.XLOOKUP($B1782,enrollment!$A$2:$A$801,enrollment!$L$2:$L$801),"")</f>
        <v>73</v>
      </c>
      <c r="AD1782" t="str" cm="1">
        <f t="array" ref="AD1782">_xlfn.IFS(AC1782="","Unknown",AC1782&lt;18,"0-17",AC1782&lt;35,"18-34",AC1782&lt;50,"35-49",AC1782&lt;65,"50-64",TRUE,"65+")</f>
        <v>65+</v>
      </c>
      <c r="AE1782">
        <f>IFERROR(_xlfn.XLOOKUP($B1782,enrollment!$A$2:$A$801,enrollment!$O$2:$O$801),"")</f>
        <v>8901234567</v>
      </c>
      <c r="AF1782">
        <f>IFERROR(_xlfn.XLOOKUP($AE1782,providers!$B$2:$B$11,providers!$Q$2:$Q$11),"")</f>
        <v>3.7</v>
      </c>
      <c r="AG1782" s="1">
        <f t="shared" si="27"/>
        <v>45536</v>
      </c>
    </row>
    <row r="1783" spans="1:33" x14ac:dyDescent="0.25">
      <c r="A1783" t="s">
        <v>2101</v>
      </c>
      <c r="B1783" t="s">
        <v>2098</v>
      </c>
      <c r="C1783">
        <v>8901234567</v>
      </c>
      <c r="D1783">
        <v>8901234567</v>
      </c>
      <c r="E1783" s="1">
        <v>45575</v>
      </c>
      <c r="F1783" s="1">
        <v>45575</v>
      </c>
      <c r="G1783" s="1">
        <v>45607</v>
      </c>
      <c r="H1783" t="s">
        <v>28</v>
      </c>
      <c r="I1783">
        <v>11</v>
      </c>
      <c r="J1783" t="s">
        <v>47</v>
      </c>
      <c r="K1783">
        <v>99213</v>
      </c>
      <c r="O1783">
        <v>1</v>
      </c>
      <c r="P1783">
        <v>193.1</v>
      </c>
      <c r="Q1783">
        <v>143.04</v>
      </c>
      <c r="R1783">
        <v>114.43</v>
      </c>
      <c r="S1783">
        <v>28.61</v>
      </c>
      <c r="T1783" t="s">
        <v>30</v>
      </c>
      <c r="X1783" t="s">
        <v>43</v>
      </c>
      <c r="Y1783" t="s">
        <v>44</v>
      </c>
      <c r="Z1783" t="s">
        <v>39</v>
      </c>
      <c r="AA1783" t="str">
        <f>IFERROR(_xlfn.XLOOKUP($J1783,avoidable_ed_reference!$A$2:$A$13,avoidable_ed_reference!$C$2:$C$13),"Not Classified")</f>
        <v>Not Classified</v>
      </c>
      <c r="AB1783" t="str">
        <f>IFERROR(_xlfn.XLOOKUP($B1783,enrollment!$A$2:$A$801,enrollment!$I$2:$I$801),"")</f>
        <v>GA</v>
      </c>
      <c r="AC1783">
        <f>IFERROR(_xlfn.XLOOKUP($B1783,enrollment!$A$2:$A$801,enrollment!$L$2:$L$801),"")</f>
        <v>73</v>
      </c>
      <c r="AD1783" t="str" cm="1">
        <f t="array" ref="AD1783">_xlfn.IFS(AC1783="","Unknown",AC1783&lt;18,"0-17",AC1783&lt;35,"18-34",AC1783&lt;50,"35-49",AC1783&lt;65,"50-64",TRUE,"65+")</f>
        <v>65+</v>
      </c>
      <c r="AE1783">
        <f>IFERROR(_xlfn.XLOOKUP($B1783,enrollment!$A$2:$A$801,enrollment!$O$2:$O$801),"")</f>
        <v>8901234567</v>
      </c>
      <c r="AF1783">
        <f>IFERROR(_xlfn.XLOOKUP($AE1783,providers!$B$2:$B$11,providers!$Q$2:$Q$11),"")</f>
        <v>3.7</v>
      </c>
      <c r="AG1783" s="1">
        <f t="shared" si="27"/>
        <v>45566</v>
      </c>
    </row>
    <row r="1784" spans="1:33" x14ac:dyDescent="0.25">
      <c r="A1784" t="s">
        <v>2102</v>
      </c>
      <c r="B1784" t="s">
        <v>2098</v>
      </c>
      <c r="C1784">
        <v>8901234567</v>
      </c>
      <c r="D1784">
        <v>8901234567</v>
      </c>
      <c r="E1784" s="1">
        <v>45388</v>
      </c>
      <c r="F1784" s="1">
        <v>45388</v>
      </c>
      <c r="G1784" s="1">
        <v>45423</v>
      </c>
      <c r="H1784" t="s">
        <v>28</v>
      </c>
      <c r="I1784">
        <v>11</v>
      </c>
      <c r="J1784" t="s">
        <v>38</v>
      </c>
      <c r="K1784">
        <v>99213</v>
      </c>
      <c r="O1784">
        <v>1</v>
      </c>
      <c r="P1784">
        <v>175.72</v>
      </c>
      <c r="Q1784">
        <v>130.16</v>
      </c>
      <c r="R1784">
        <v>104.13</v>
      </c>
      <c r="S1784">
        <v>26.03</v>
      </c>
      <c r="T1784" t="s">
        <v>30</v>
      </c>
      <c r="X1784" t="s">
        <v>43</v>
      </c>
      <c r="Y1784" t="s">
        <v>44</v>
      </c>
      <c r="Z1784" t="s">
        <v>39</v>
      </c>
      <c r="AA1784" t="str">
        <f>IFERROR(_xlfn.XLOOKUP($J1784,avoidable_ed_reference!$A$2:$A$13,avoidable_ed_reference!$C$2:$C$13),"Not Classified")</f>
        <v>Not Classified</v>
      </c>
      <c r="AB1784" t="str">
        <f>IFERROR(_xlfn.XLOOKUP($B1784,enrollment!$A$2:$A$801,enrollment!$I$2:$I$801),"")</f>
        <v>GA</v>
      </c>
      <c r="AC1784">
        <f>IFERROR(_xlfn.XLOOKUP($B1784,enrollment!$A$2:$A$801,enrollment!$L$2:$L$801),"")</f>
        <v>73</v>
      </c>
      <c r="AD1784" t="str" cm="1">
        <f t="array" ref="AD1784">_xlfn.IFS(AC1784="","Unknown",AC1784&lt;18,"0-17",AC1784&lt;35,"18-34",AC1784&lt;50,"35-49",AC1784&lt;65,"50-64",TRUE,"65+")</f>
        <v>65+</v>
      </c>
      <c r="AE1784">
        <f>IFERROR(_xlfn.XLOOKUP($B1784,enrollment!$A$2:$A$801,enrollment!$O$2:$O$801),"")</f>
        <v>8901234567</v>
      </c>
      <c r="AF1784">
        <f>IFERROR(_xlfn.XLOOKUP($AE1784,providers!$B$2:$B$11,providers!$Q$2:$Q$11),"")</f>
        <v>3.7</v>
      </c>
      <c r="AG1784" s="1">
        <f t="shared" si="27"/>
        <v>45383</v>
      </c>
    </row>
    <row r="1785" spans="1:33" x14ac:dyDescent="0.25">
      <c r="A1785" t="s">
        <v>2103</v>
      </c>
      <c r="B1785" t="s">
        <v>2098</v>
      </c>
      <c r="C1785">
        <v>8901234567</v>
      </c>
      <c r="D1785">
        <v>8901234567</v>
      </c>
      <c r="E1785" s="1">
        <v>45384</v>
      </c>
      <c r="F1785" s="1">
        <v>45384</v>
      </c>
      <c r="G1785" s="1">
        <v>45399</v>
      </c>
      <c r="H1785" t="s">
        <v>28</v>
      </c>
      <c r="I1785">
        <v>11</v>
      </c>
      <c r="J1785" t="s">
        <v>38</v>
      </c>
      <c r="K1785">
        <v>99213</v>
      </c>
      <c r="O1785">
        <v>1</v>
      </c>
      <c r="P1785">
        <v>164.31</v>
      </c>
      <c r="Q1785">
        <v>121.71</v>
      </c>
      <c r="R1785">
        <v>97.37</v>
      </c>
      <c r="S1785">
        <v>24.34</v>
      </c>
      <c r="T1785" t="s">
        <v>30</v>
      </c>
      <c r="X1785" t="s">
        <v>43</v>
      </c>
      <c r="Y1785" t="s">
        <v>44</v>
      </c>
      <c r="Z1785" t="s">
        <v>39</v>
      </c>
      <c r="AA1785" t="str">
        <f>IFERROR(_xlfn.XLOOKUP($J1785,avoidable_ed_reference!$A$2:$A$13,avoidable_ed_reference!$C$2:$C$13),"Not Classified")</f>
        <v>Not Classified</v>
      </c>
      <c r="AB1785" t="str">
        <f>IFERROR(_xlfn.XLOOKUP($B1785,enrollment!$A$2:$A$801,enrollment!$I$2:$I$801),"")</f>
        <v>GA</v>
      </c>
      <c r="AC1785">
        <f>IFERROR(_xlfn.XLOOKUP($B1785,enrollment!$A$2:$A$801,enrollment!$L$2:$L$801),"")</f>
        <v>73</v>
      </c>
      <c r="AD1785" t="str" cm="1">
        <f t="array" ref="AD1785">_xlfn.IFS(AC1785="","Unknown",AC1785&lt;18,"0-17",AC1785&lt;35,"18-34",AC1785&lt;50,"35-49",AC1785&lt;65,"50-64",TRUE,"65+")</f>
        <v>65+</v>
      </c>
      <c r="AE1785">
        <f>IFERROR(_xlfn.XLOOKUP($B1785,enrollment!$A$2:$A$801,enrollment!$O$2:$O$801),"")</f>
        <v>8901234567</v>
      </c>
      <c r="AF1785">
        <f>IFERROR(_xlfn.XLOOKUP($AE1785,providers!$B$2:$B$11,providers!$Q$2:$Q$11),"")</f>
        <v>3.7</v>
      </c>
      <c r="AG1785" s="1">
        <f t="shared" si="27"/>
        <v>45383</v>
      </c>
    </row>
    <row r="1786" spans="1:33" x14ac:dyDescent="0.25">
      <c r="A1786" t="s">
        <v>2104</v>
      </c>
      <c r="B1786" t="s">
        <v>2098</v>
      </c>
      <c r="C1786">
        <v>8901234567</v>
      </c>
      <c r="D1786">
        <v>8901234567</v>
      </c>
      <c r="E1786" s="1">
        <v>45397</v>
      </c>
      <c r="F1786" s="1">
        <v>45397</v>
      </c>
      <c r="G1786" s="1">
        <v>45415</v>
      </c>
      <c r="H1786" t="s">
        <v>28</v>
      </c>
      <c r="I1786">
        <v>11</v>
      </c>
      <c r="J1786" t="s">
        <v>38</v>
      </c>
      <c r="K1786">
        <v>99213</v>
      </c>
      <c r="O1786">
        <v>1</v>
      </c>
      <c r="P1786">
        <v>203.73</v>
      </c>
      <c r="Q1786">
        <v>150.91</v>
      </c>
      <c r="R1786">
        <v>120.73</v>
      </c>
      <c r="S1786">
        <v>30.18</v>
      </c>
      <c r="T1786" t="s">
        <v>30</v>
      </c>
      <c r="X1786" t="s">
        <v>43</v>
      </c>
      <c r="Y1786" t="s">
        <v>44</v>
      </c>
      <c r="Z1786" t="s">
        <v>39</v>
      </c>
      <c r="AA1786" t="str">
        <f>IFERROR(_xlfn.XLOOKUP($J1786,avoidable_ed_reference!$A$2:$A$13,avoidable_ed_reference!$C$2:$C$13),"Not Classified")</f>
        <v>Not Classified</v>
      </c>
      <c r="AB1786" t="str">
        <f>IFERROR(_xlfn.XLOOKUP($B1786,enrollment!$A$2:$A$801,enrollment!$I$2:$I$801),"")</f>
        <v>GA</v>
      </c>
      <c r="AC1786">
        <f>IFERROR(_xlfn.XLOOKUP($B1786,enrollment!$A$2:$A$801,enrollment!$L$2:$L$801),"")</f>
        <v>73</v>
      </c>
      <c r="AD1786" t="str" cm="1">
        <f t="array" ref="AD1786">_xlfn.IFS(AC1786="","Unknown",AC1786&lt;18,"0-17",AC1786&lt;35,"18-34",AC1786&lt;50,"35-49",AC1786&lt;65,"50-64",TRUE,"65+")</f>
        <v>65+</v>
      </c>
      <c r="AE1786">
        <f>IFERROR(_xlfn.XLOOKUP($B1786,enrollment!$A$2:$A$801,enrollment!$O$2:$O$801),"")</f>
        <v>8901234567</v>
      </c>
      <c r="AF1786">
        <f>IFERROR(_xlfn.XLOOKUP($AE1786,providers!$B$2:$B$11,providers!$Q$2:$Q$11),"")</f>
        <v>3.7</v>
      </c>
      <c r="AG1786" s="1">
        <f t="shared" si="27"/>
        <v>45383</v>
      </c>
    </row>
    <row r="1787" spans="1:33" x14ac:dyDescent="0.25">
      <c r="A1787" t="s">
        <v>2105</v>
      </c>
      <c r="B1787" t="s">
        <v>2098</v>
      </c>
      <c r="C1787">
        <v>6789012345</v>
      </c>
      <c r="D1787">
        <v>6789012345</v>
      </c>
      <c r="E1787" s="1">
        <v>45463</v>
      </c>
      <c r="F1787" s="1">
        <v>45463</v>
      </c>
      <c r="G1787" s="1">
        <v>45479</v>
      </c>
      <c r="H1787" t="s">
        <v>28</v>
      </c>
      <c r="I1787">
        <v>22</v>
      </c>
      <c r="J1787" t="s">
        <v>29</v>
      </c>
      <c r="K1787">
        <v>90837</v>
      </c>
      <c r="O1787">
        <v>1</v>
      </c>
      <c r="P1787">
        <v>250.55</v>
      </c>
      <c r="Q1787">
        <v>185.59</v>
      </c>
      <c r="R1787">
        <v>148.47</v>
      </c>
      <c r="S1787">
        <v>37.119999999999997</v>
      </c>
      <c r="T1787" t="s">
        <v>30</v>
      </c>
      <c r="X1787" t="s">
        <v>43</v>
      </c>
      <c r="Y1787" t="s">
        <v>44</v>
      </c>
      <c r="Z1787" t="s">
        <v>33</v>
      </c>
      <c r="AA1787" t="str">
        <f>IFERROR(_xlfn.XLOOKUP($J1787,avoidable_ed_reference!$A$2:$A$13,avoidable_ed_reference!$C$2:$C$13),"Not Classified")</f>
        <v>Potentially Avoidable</v>
      </c>
      <c r="AB1787" t="str">
        <f>IFERROR(_xlfn.XLOOKUP($B1787,enrollment!$A$2:$A$801,enrollment!$I$2:$I$801),"")</f>
        <v>GA</v>
      </c>
      <c r="AC1787">
        <f>IFERROR(_xlfn.XLOOKUP($B1787,enrollment!$A$2:$A$801,enrollment!$L$2:$L$801),"")</f>
        <v>73</v>
      </c>
      <c r="AD1787" t="str" cm="1">
        <f t="array" ref="AD1787">_xlfn.IFS(AC1787="","Unknown",AC1787&lt;18,"0-17",AC1787&lt;35,"18-34",AC1787&lt;50,"35-49",AC1787&lt;65,"50-64",TRUE,"65+")</f>
        <v>65+</v>
      </c>
      <c r="AE1787">
        <f>IFERROR(_xlfn.XLOOKUP($B1787,enrollment!$A$2:$A$801,enrollment!$O$2:$O$801),"")</f>
        <v>8901234567</v>
      </c>
      <c r="AF1787">
        <f>IFERROR(_xlfn.XLOOKUP($AE1787,providers!$B$2:$B$11,providers!$Q$2:$Q$11),"")</f>
        <v>3.7</v>
      </c>
      <c r="AG1787" s="1">
        <f t="shared" si="27"/>
        <v>45444</v>
      </c>
    </row>
    <row r="1788" spans="1:33" x14ac:dyDescent="0.25">
      <c r="A1788" t="s">
        <v>2106</v>
      </c>
      <c r="B1788" t="s">
        <v>2107</v>
      </c>
      <c r="C1788">
        <v>3456789012</v>
      </c>
      <c r="D1788">
        <v>3456789012</v>
      </c>
      <c r="E1788" s="1">
        <v>45518</v>
      </c>
      <c r="F1788" s="1">
        <v>45518</v>
      </c>
      <c r="G1788" s="1">
        <v>45548</v>
      </c>
      <c r="H1788" t="s">
        <v>28</v>
      </c>
      <c r="I1788">
        <v>23</v>
      </c>
      <c r="J1788" t="s">
        <v>42</v>
      </c>
      <c r="K1788">
        <v>99284</v>
      </c>
      <c r="O1788">
        <v>1</v>
      </c>
      <c r="P1788">
        <v>2062.67</v>
      </c>
      <c r="Q1788">
        <v>1145.93</v>
      </c>
      <c r="R1788">
        <v>916.74</v>
      </c>
      <c r="S1788">
        <v>229.19</v>
      </c>
      <c r="T1788" t="s">
        <v>30</v>
      </c>
      <c r="X1788" t="s">
        <v>52</v>
      </c>
      <c r="Y1788" t="s">
        <v>44</v>
      </c>
      <c r="Z1788" t="s">
        <v>45</v>
      </c>
      <c r="AA1788" t="str">
        <f>IFERROR(_xlfn.XLOOKUP($J1788,avoidable_ed_reference!$A$2:$A$13,avoidable_ed_reference!$C$2:$C$13),"Not Classified")</f>
        <v>Non-Avoidable</v>
      </c>
      <c r="AB1788" t="str">
        <f>IFERROR(_xlfn.XLOOKUP($B1788,enrollment!$A$2:$A$801,enrollment!$I$2:$I$801),"")</f>
        <v>OH</v>
      </c>
      <c r="AC1788">
        <f>IFERROR(_xlfn.XLOOKUP($B1788,enrollment!$A$2:$A$801,enrollment!$L$2:$L$801),"")</f>
        <v>64</v>
      </c>
      <c r="AD1788" t="str" cm="1">
        <f t="array" ref="AD1788">_xlfn.IFS(AC1788="","Unknown",AC1788&lt;18,"0-17",AC1788&lt;35,"18-34",AC1788&lt;50,"35-49",AC1788&lt;65,"50-64",TRUE,"65+")</f>
        <v>50-64</v>
      </c>
      <c r="AE1788">
        <f>IFERROR(_xlfn.XLOOKUP($B1788,enrollment!$A$2:$A$801,enrollment!$O$2:$O$801),"")</f>
        <v>2345678901</v>
      </c>
      <c r="AF1788">
        <f>IFERROR(_xlfn.XLOOKUP($AE1788,providers!$B$2:$B$11,providers!$Q$2:$Q$11),"")</f>
        <v>4.2</v>
      </c>
      <c r="AG1788" s="1">
        <f t="shared" si="27"/>
        <v>45505</v>
      </c>
    </row>
    <row r="1789" spans="1:33" x14ac:dyDescent="0.25">
      <c r="A1789" t="s">
        <v>2108</v>
      </c>
      <c r="B1789" t="s">
        <v>2107</v>
      </c>
      <c r="C1789">
        <v>2345678901</v>
      </c>
      <c r="D1789">
        <v>2345678901</v>
      </c>
      <c r="E1789" s="1">
        <v>45341</v>
      </c>
      <c r="F1789" s="1">
        <v>45341</v>
      </c>
      <c r="G1789" s="1">
        <v>45374</v>
      </c>
      <c r="H1789" t="s">
        <v>28</v>
      </c>
      <c r="I1789">
        <v>11</v>
      </c>
      <c r="J1789" t="s">
        <v>38</v>
      </c>
      <c r="K1789">
        <v>99213</v>
      </c>
      <c r="O1789">
        <v>1</v>
      </c>
      <c r="P1789">
        <v>184.59</v>
      </c>
      <c r="Q1789">
        <v>136.72999999999999</v>
      </c>
      <c r="R1789">
        <v>109.38</v>
      </c>
      <c r="S1789">
        <v>27.35</v>
      </c>
      <c r="T1789" t="s">
        <v>30</v>
      </c>
      <c r="X1789" t="s">
        <v>52</v>
      </c>
      <c r="Y1789" t="s">
        <v>44</v>
      </c>
      <c r="Z1789" t="s">
        <v>39</v>
      </c>
      <c r="AA1789" t="str">
        <f>IFERROR(_xlfn.XLOOKUP($J1789,avoidable_ed_reference!$A$2:$A$13,avoidable_ed_reference!$C$2:$C$13),"Not Classified")</f>
        <v>Not Classified</v>
      </c>
      <c r="AB1789" t="str">
        <f>IFERROR(_xlfn.XLOOKUP($B1789,enrollment!$A$2:$A$801,enrollment!$I$2:$I$801),"")</f>
        <v>OH</v>
      </c>
      <c r="AC1789">
        <f>IFERROR(_xlfn.XLOOKUP($B1789,enrollment!$A$2:$A$801,enrollment!$L$2:$L$801),"")</f>
        <v>64</v>
      </c>
      <c r="AD1789" t="str" cm="1">
        <f t="array" ref="AD1789">_xlfn.IFS(AC1789="","Unknown",AC1789&lt;18,"0-17",AC1789&lt;35,"18-34",AC1789&lt;50,"35-49",AC1789&lt;65,"50-64",TRUE,"65+")</f>
        <v>50-64</v>
      </c>
      <c r="AE1789">
        <f>IFERROR(_xlfn.XLOOKUP($B1789,enrollment!$A$2:$A$801,enrollment!$O$2:$O$801),"")</f>
        <v>2345678901</v>
      </c>
      <c r="AF1789">
        <f>IFERROR(_xlfn.XLOOKUP($AE1789,providers!$B$2:$B$11,providers!$Q$2:$Q$11),"")</f>
        <v>4.2</v>
      </c>
      <c r="AG1789" s="1">
        <f t="shared" si="27"/>
        <v>45323</v>
      </c>
    </row>
    <row r="1790" spans="1:33" x14ac:dyDescent="0.25">
      <c r="A1790" t="s">
        <v>2109</v>
      </c>
      <c r="B1790" t="s">
        <v>2107</v>
      </c>
      <c r="C1790">
        <v>6789012345</v>
      </c>
      <c r="D1790">
        <v>6789012345</v>
      </c>
      <c r="E1790" s="1">
        <v>45593</v>
      </c>
      <c r="F1790" s="1">
        <v>45593</v>
      </c>
      <c r="G1790" s="1">
        <v>45622</v>
      </c>
      <c r="H1790" t="s">
        <v>59</v>
      </c>
      <c r="J1790" t="s">
        <v>99</v>
      </c>
      <c r="L1790" s="2" t="s">
        <v>151</v>
      </c>
      <c r="M1790" t="s">
        <v>152</v>
      </c>
      <c r="N1790" t="s">
        <v>153</v>
      </c>
      <c r="O1790">
        <v>1</v>
      </c>
      <c r="P1790">
        <v>831.37</v>
      </c>
      <c r="Q1790">
        <v>755.79</v>
      </c>
      <c r="R1790">
        <v>604.63</v>
      </c>
      <c r="S1790">
        <v>151.16</v>
      </c>
      <c r="T1790" t="s">
        <v>30</v>
      </c>
      <c r="X1790" t="s">
        <v>52</v>
      </c>
      <c r="Y1790" t="s">
        <v>44</v>
      </c>
      <c r="Z1790" t="s">
        <v>64</v>
      </c>
      <c r="AA1790" t="str">
        <f>IFERROR(_xlfn.XLOOKUP($J1790,avoidable_ed_reference!$A$2:$A$13,avoidable_ed_reference!$C$2:$C$13),"Not Classified")</f>
        <v>Not Classified</v>
      </c>
      <c r="AB1790" t="str">
        <f>IFERROR(_xlfn.XLOOKUP($B1790,enrollment!$A$2:$A$801,enrollment!$I$2:$I$801),"")</f>
        <v>OH</v>
      </c>
      <c r="AC1790">
        <f>IFERROR(_xlfn.XLOOKUP($B1790,enrollment!$A$2:$A$801,enrollment!$L$2:$L$801),"")</f>
        <v>64</v>
      </c>
      <c r="AD1790" t="str" cm="1">
        <f t="array" ref="AD1790">_xlfn.IFS(AC1790="","Unknown",AC1790&lt;18,"0-17",AC1790&lt;35,"18-34",AC1790&lt;50,"35-49",AC1790&lt;65,"50-64",TRUE,"65+")</f>
        <v>50-64</v>
      </c>
      <c r="AE1790">
        <f>IFERROR(_xlfn.XLOOKUP($B1790,enrollment!$A$2:$A$801,enrollment!$O$2:$O$801),"")</f>
        <v>2345678901</v>
      </c>
      <c r="AF1790">
        <f>IFERROR(_xlfn.XLOOKUP($AE1790,providers!$B$2:$B$11,providers!$Q$2:$Q$11),"")</f>
        <v>4.2</v>
      </c>
      <c r="AG1790" s="1">
        <f t="shared" si="27"/>
        <v>45566</v>
      </c>
    </row>
    <row r="1791" spans="1:33" x14ac:dyDescent="0.25">
      <c r="A1791" t="s">
        <v>2110</v>
      </c>
      <c r="B1791" t="s">
        <v>2107</v>
      </c>
      <c r="C1791">
        <v>5678901234</v>
      </c>
      <c r="D1791">
        <v>5678901234</v>
      </c>
      <c r="E1791" s="1">
        <v>45471</v>
      </c>
      <c r="F1791" s="1">
        <v>45471</v>
      </c>
      <c r="G1791" s="1">
        <v>45503</v>
      </c>
      <c r="H1791" t="s">
        <v>28</v>
      </c>
      <c r="I1791">
        <v>20</v>
      </c>
      <c r="J1791" t="s">
        <v>35</v>
      </c>
      <c r="K1791">
        <v>99213</v>
      </c>
      <c r="O1791">
        <v>1</v>
      </c>
      <c r="P1791">
        <v>145.04</v>
      </c>
      <c r="Q1791">
        <v>111.57</v>
      </c>
      <c r="R1791">
        <v>89.26</v>
      </c>
      <c r="S1791">
        <v>22.31</v>
      </c>
      <c r="T1791" t="s">
        <v>30</v>
      </c>
      <c r="X1791" t="s">
        <v>52</v>
      </c>
      <c r="Y1791" t="s">
        <v>44</v>
      </c>
      <c r="Z1791" t="s">
        <v>36</v>
      </c>
      <c r="AA1791" t="str">
        <f>IFERROR(_xlfn.XLOOKUP($J1791,avoidable_ed_reference!$A$2:$A$13,avoidable_ed_reference!$C$2:$C$13),"Not Classified")</f>
        <v>Avoidable</v>
      </c>
      <c r="AB1791" t="str">
        <f>IFERROR(_xlfn.XLOOKUP($B1791,enrollment!$A$2:$A$801,enrollment!$I$2:$I$801),"")</f>
        <v>OH</v>
      </c>
      <c r="AC1791">
        <f>IFERROR(_xlfn.XLOOKUP($B1791,enrollment!$A$2:$A$801,enrollment!$L$2:$L$801),"")</f>
        <v>64</v>
      </c>
      <c r="AD1791" t="str" cm="1">
        <f t="array" ref="AD1791">_xlfn.IFS(AC1791="","Unknown",AC1791&lt;18,"0-17",AC1791&lt;35,"18-34",AC1791&lt;50,"35-49",AC1791&lt;65,"50-64",TRUE,"65+")</f>
        <v>50-64</v>
      </c>
      <c r="AE1791">
        <f>IFERROR(_xlfn.XLOOKUP($B1791,enrollment!$A$2:$A$801,enrollment!$O$2:$O$801),"")</f>
        <v>2345678901</v>
      </c>
      <c r="AF1791">
        <f>IFERROR(_xlfn.XLOOKUP($AE1791,providers!$B$2:$B$11,providers!$Q$2:$Q$11),"")</f>
        <v>4.2</v>
      </c>
      <c r="AG1791" s="1">
        <f t="shared" si="27"/>
        <v>45444</v>
      </c>
    </row>
    <row r="1792" spans="1:33" x14ac:dyDescent="0.25">
      <c r="A1792" t="s">
        <v>2111</v>
      </c>
      <c r="B1792" t="s">
        <v>2107</v>
      </c>
      <c r="C1792">
        <v>2233445566</v>
      </c>
      <c r="D1792">
        <v>2233445566</v>
      </c>
      <c r="E1792" s="1">
        <v>45590</v>
      </c>
      <c r="F1792" s="1">
        <v>45590</v>
      </c>
      <c r="G1792" s="1">
        <v>45614</v>
      </c>
      <c r="H1792" t="s">
        <v>28</v>
      </c>
      <c r="I1792">
        <v>23</v>
      </c>
      <c r="J1792" t="s">
        <v>80</v>
      </c>
      <c r="K1792">
        <v>99284</v>
      </c>
      <c r="O1792">
        <v>1</v>
      </c>
      <c r="P1792">
        <v>1916.3</v>
      </c>
      <c r="Q1792">
        <v>1064.6099999999999</v>
      </c>
      <c r="R1792">
        <v>851.69</v>
      </c>
      <c r="S1792">
        <v>212.92</v>
      </c>
      <c r="T1792" t="s">
        <v>30</v>
      </c>
      <c r="X1792" t="s">
        <v>52</v>
      </c>
      <c r="Y1792" t="s">
        <v>44</v>
      </c>
      <c r="Z1792" t="s">
        <v>45</v>
      </c>
      <c r="AA1792" t="str">
        <f>IFERROR(_xlfn.XLOOKUP($J1792,avoidable_ed_reference!$A$2:$A$13,avoidable_ed_reference!$C$2:$C$13),"Not Classified")</f>
        <v>Non-Avoidable</v>
      </c>
      <c r="AB1792" t="str">
        <f>IFERROR(_xlfn.XLOOKUP($B1792,enrollment!$A$2:$A$801,enrollment!$I$2:$I$801),"")</f>
        <v>OH</v>
      </c>
      <c r="AC1792">
        <f>IFERROR(_xlfn.XLOOKUP($B1792,enrollment!$A$2:$A$801,enrollment!$L$2:$L$801),"")</f>
        <v>64</v>
      </c>
      <c r="AD1792" t="str" cm="1">
        <f t="array" ref="AD1792">_xlfn.IFS(AC1792="","Unknown",AC1792&lt;18,"0-17",AC1792&lt;35,"18-34",AC1792&lt;50,"35-49",AC1792&lt;65,"50-64",TRUE,"65+")</f>
        <v>50-64</v>
      </c>
      <c r="AE1792">
        <f>IFERROR(_xlfn.XLOOKUP($B1792,enrollment!$A$2:$A$801,enrollment!$O$2:$O$801),"")</f>
        <v>2345678901</v>
      </c>
      <c r="AF1792">
        <f>IFERROR(_xlfn.XLOOKUP($AE1792,providers!$B$2:$B$11,providers!$Q$2:$Q$11),"")</f>
        <v>4.2</v>
      </c>
      <c r="AG1792" s="1">
        <f t="shared" si="27"/>
        <v>45566</v>
      </c>
    </row>
    <row r="1793" spans="1:33" x14ac:dyDescent="0.25">
      <c r="A1793" t="s">
        <v>2112</v>
      </c>
      <c r="B1793" t="s">
        <v>2107</v>
      </c>
      <c r="C1793">
        <v>2345678901</v>
      </c>
      <c r="D1793">
        <v>2345678901</v>
      </c>
      <c r="E1793" s="1">
        <v>45467</v>
      </c>
      <c r="F1793" s="1">
        <v>45467</v>
      </c>
      <c r="G1793" s="1">
        <v>45487</v>
      </c>
      <c r="H1793" t="s">
        <v>28</v>
      </c>
      <c r="I1793">
        <v>11</v>
      </c>
      <c r="J1793" t="s">
        <v>38</v>
      </c>
      <c r="K1793">
        <v>99213</v>
      </c>
      <c r="O1793">
        <v>1</v>
      </c>
      <c r="P1793">
        <v>221.54</v>
      </c>
      <c r="Q1793">
        <v>164.1</v>
      </c>
      <c r="R1793">
        <v>131.28</v>
      </c>
      <c r="S1793">
        <v>32.82</v>
      </c>
      <c r="T1793" t="s">
        <v>30</v>
      </c>
      <c r="X1793" t="s">
        <v>52</v>
      </c>
      <c r="Y1793" t="s">
        <v>44</v>
      </c>
      <c r="Z1793" t="s">
        <v>39</v>
      </c>
      <c r="AA1793" t="str">
        <f>IFERROR(_xlfn.XLOOKUP($J1793,avoidable_ed_reference!$A$2:$A$13,avoidable_ed_reference!$C$2:$C$13),"Not Classified")</f>
        <v>Not Classified</v>
      </c>
      <c r="AB1793" t="str">
        <f>IFERROR(_xlfn.XLOOKUP($B1793,enrollment!$A$2:$A$801,enrollment!$I$2:$I$801),"")</f>
        <v>OH</v>
      </c>
      <c r="AC1793">
        <f>IFERROR(_xlfn.XLOOKUP($B1793,enrollment!$A$2:$A$801,enrollment!$L$2:$L$801),"")</f>
        <v>64</v>
      </c>
      <c r="AD1793" t="str" cm="1">
        <f t="array" ref="AD1793">_xlfn.IFS(AC1793="","Unknown",AC1793&lt;18,"0-17",AC1793&lt;35,"18-34",AC1793&lt;50,"35-49",AC1793&lt;65,"50-64",TRUE,"65+")</f>
        <v>50-64</v>
      </c>
      <c r="AE1793">
        <f>IFERROR(_xlfn.XLOOKUP($B1793,enrollment!$A$2:$A$801,enrollment!$O$2:$O$801),"")</f>
        <v>2345678901</v>
      </c>
      <c r="AF1793">
        <f>IFERROR(_xlfn.XLOOKUP($AE1793,providers!$B$2:$B$11,providers!$Q$2:$Q$11),"")</f>
        <v>4.2</v>
      </c>
      <c r="AG1793" s="1">
        <f t="shared" si="27"/>
        <v>45444</v>
      </c>
    </row>
    <row r="1794" spans="1:33" x14ac:dyDescent="0.25">
      <c r="A1794" t="s">
        <v>2113</v>
      </c>
      <c r="B1794" t="s">
        <v>2107</v>
      </c>
      <c r="C1794">
        <v>5678901234</v>
      </c>
      <c r="D1794">
        <v>5678901234</v>
      </c>
      <c r="E1794" s="1">
        <v>45330</v>
      </c>
      <c r="F1794" s="1">
        <v>45330</v>
      </c>
      <c r="G1794" s="1">
        <v>45356</v>
      </c>
      <c r="H1794" t="s">
        <v>28</v>
      </c>
      <c r="I1794">
        <v>20</v>
      </c>
      <c r="J1794" t="s">
        <v>35</v>
      </c>
      <c r="K1794">
        <v>99213</v>
      </c>
      <c r="O1794">
        <v>1</v>
      </c>
      <c r="P1794">
        <v>185.81</v>
      </c>
      <c r="Q1794">
        <v>142.93</v>
      </c>
      <c r="R1794">
        <v>114.34</v>
      </c>
      <c r="S1794">
        <v>28.59</v>
      </c>
      <c r="T1794" t="s">
        <v>30</v>
      </c>
      <c r="X1794" t="s">
        <v>52</v>
      </c>
      <c r="Y1794" t="s">
        <v>44</v>
      </c>
      <c r="Z1794" t="s">
        <v>36</v>
      </c>
      <c r="AA1794" t="str">
        <f>IFERROR(_xlfn.XLOOKUP($J1794,avoidable_ed_reference!$A$2:$A$13,avoidable_ed_reference!$C$2:$C$13),"Not Classified")</f>
        <v>Avoidable</v>
      </c>
      <c r="AB1794" t="str">
        <f>IFERROR(_xlfn.XLOOKUP($B1794,enrollment!$A$2:$A$801,enrollment!$I$2:$I$801),"")</f>
        <v>OH</v>
      </c>
      <c r="AC1794">
        <f>IFERROR(_xlfn.XLOOKUP($B1794,enrollment!$A$2:$A$801,enrollment!$L$2:$L$801),"")</f>
        <v>64</v>
      </c>
      <c r="AD1794" t="str" cm="1">
        <f t="array" ref="AD1794">_xlfn.IFS(AC1794="","Unknown",AC1794&lt;18,"0-17",AC1794&lt;35,"18-34",AC1794&lt;50,"35-49",AC1794&lt;65,"50-64",TRUE,"65+")</f>
        <v>50-64</v>
      </c>
      <c r="AE1794">
        <f>IFERROR(_xlfn.XLOOKUP($B1794,enrollment!$A$2:$A$801,enrollment!$O$2:$O$801),"")</f>
        <v>2345678901</v>
      </c>
      <c r="AF1794">
        <f>IFERROR(_xlfn.XLOOKUP($AE1794,providers!$B$2:$B$11,providers!$Q$2:$Q$11),"")</f>
        <v>4.2</v>
      </c>
      <c r="AG1794" s="1">
        <f t="shared" si="27"/>
        <v>45323</v>
      </c>
    </row>
    <row r="1795" spans="1:33" x14ac:dyDescent="0.25">
      <c r="A1795" t="s">
        <v>2114</v>
      </c>
      <c r="B1795" t="s">
        <v>2107</v>
      </c>
      <c r="C1795">
        <v>2345678901</v>
      </c>
      <c r="D1795">
        <v>2345678901</v>
      </c>
      <c r="E1795" s="1">
        <v>45628</v>
      </c>
      <c r="F1795" s="1">
        <v>45628</v>
      </c>
      <c r="G1795" s="1">
        <v>45657</v>
      </c>
      <c r="H1795" t="s">
        <v>28</v>
      </c>
      <c r="I1795">
        <v>23</v>
      </c>
      <c r="J1795" t="s">
        <v>91</v>
      </c>
      <c r="K1795">
        <v>99284</v>
      </c>
      <c r="O1795">
        <v>1</v>
      </c>
      <c r="P1795">
        <v>2361.58</v>
      </c>
      <c r="Q1795">
        <v>1311.99</v>
      </c>
      <c r="R1795">
        <v>1049.5899999999999</v>
      </c>
      <c r="S1795">
        <v>262.39999999999998</v>
      </c>
      <c r="T1795" t="s">
        <v>30</v>
      </c>
      <c r="X1795" t="s">
        <v>52</v>
      </c>
      <c r="Y1795" t="s">
        <v>44</v>
      </c>
      <c r="Z1795" t="s">
        <v>45</v>
      </c>
      <c r="AA1795" t="str">
        <f>IFERROR(_xlfn.XLOOKUP($J1795,avoidable_ed_reference!$A$2:$A$13,avoidable_ed_reference!$C$2:$C$13),"Not Classified")</f>
        <v>Avoidable</v>
      </c>
      <c r="AB1795" t="str">
        <f>IFERROR(_xlfn.XLOOKUP($B1795,enrollment!$A$2:$A$801,enrollment!$I$2:$I$801),"")</f>
        <v>OH</v>
      </c>
      <c r="AC1795">
        <f>IFERROR(_xlfn.XLOOKUP($B1795,enrollment!$A$2:$A$801,enrollment!$L$2:$L$801),"")</f>
        <v>64</v>
      </c>
      <c r="AD1795" t="str" cm="1">
        <f t="array" ref="AD1795">_xlfn.IFS(AC1795="","Unknown",AC1795&lt;18,"0-17",AC1795&lt;35,"18-34",AC1795&lt;50,"35-49",AC1795&lt;65,"50-64",TRUE,"65+")</f>
        <v>50-64</v>
      </c>
      <c r="AE1795">
        <f>IFERROR(_xlfn.XLOOKUP($B1795,enrollment!$A$2:$A$801,enrollment!$O$2:$O$801),"")</f>
        <v>2345678901</v>
      </c>
      <c r="AF1795">
        <f>IFERROR(_xlfn.XLOOKUP($AE1795,providers!$B$2:$B$11,providers!$Q$2:$Q$11),"")</f>
        <v>4.2</v>
      </c>
      <c r="AG1795" s="1">
        <f t="shared" ref="AG1795:AG1858" si="28">EOMONTH(E1795,-1)+1</f>
        <v>45627</v>
      </c>
    </row>
    <row r="1796" spans="1:33" x14ac:dyDescent="0.25">
      <c r="A1796" t="s">
        <v>2115</v>
      </c>
      <c r="B1796" t="s">
        <v>2116</v>
      </c>
      <c r="C1796">
        <v>9012345678</v>
      </c>
      <c r="D1796">
        <v>9012345678</v>
      </c>
      <c r="E1796" s="1">
        <v>45435</v>
      </c>
      <c r="F1796" s="1">
        <v>45435</v>
      </c>
      <c r="G1796" s="1">
        <v>45455</v>
      </c>
      <c r="H1796" t="s">
        <v>28</v>
      </c>
      <c r="I1796">
        <v>23</v>
      </c>
      <c r="J1796" t="s">
        <v>80</v>
      </c>
      <c r="K1796">
        <v>99284</v>
      </c>
      <c r="O1796">
        <v>1</v>
      </c>
      <c r="P1796">
        <v>2437.36</v>
      </c>
      <c r="Q1796">
        <v>1354.09</v>
      </c>
      <c r="R1796">
        <v>1083.27</v>
      </c>
      <c r="S1796">
        <v>270.82</v>
      </c>
      <c r="T1796" t="s">
        <v>30</v>
      </c>
      <c r="X1796" t="s">
        <v>31</v>
      </c>
      <c r="Y1796" t="s">
        <v>32</v>
      </c>
      <c r="Z1796" t="s">
        <v>45</v>
      </c>
      <c r="AA1796" t="str">
        <f>IFERROR(_xlfn.XLOOKUP($J1796,avoidable_ed_reference!$A$2:$A$13,avoidable_ed_reference!$C$2:$C$13),"Not Classified")</f>
        <v>Non-Avoidable</v>
      </c>
      <c r="AB1796" t="str">
        <f>IFERROR(_xlfn.XLOOKUP($B1796,enrollment!$A$2:$A$801,enrollment!$I$2:$I$801),"")</f>
        <v>TN</v>
      </c>
      <c r="AC1796">
        <f>IFERROR(_xlfn.XLOOKUP($B1796,enrollment!$A$2:$A$801,enrollment!$L$2:$L$801),"")</f>
        <v>40</v>
      </c>
      <c r="AD1796" t="str" cm="1">
        <f t="array" ref="AD1796">_xlfn.IFS(AC1796="","Unknown",AC1796&lt;18,"0-17",AC1796&lt;35,"18-34",AC1796&lt;50,"35-49",AC1796&lt;65,"50-64",TRUE,"65+")</f>
        <v>35-49</v>
      </c>
      <c r="AE1796">
        <f>IFERROR(_xlfn.XLOOKUP($B1796,enrollment!$A$2:$A$801,enrollment!$O$2:$O$801),"")</f>
        <v>5678901234</v>
      </c>
      <c r="AF1796">
        <f>IFERROR(_xlfn.XLOOKUP($AE1796,providers!$B$2:$B$11,providers!$Q$2:$Q$11),"")</f>
        <v>3.8</v>
      </c>
      <c r="AG1796" s="1">
        <f t="shared" si="28"/>
        <v>45413</v>
      </c>
    </row>
    <row r="1797" spans="1:33" x14ac:dyDescent="0.25">
      <c r="A1797" t="s">
        <v>2117</v>
      </c>
      <c r="B1797" t="s">
        <v>2116</v>
      </c>
      <c r="C1797">
        <v>7890123456</v>
      </c>
      <c r="D1797">
        <v>7890123456</v>
      </c>
      <c r="E1797" s="1">
        <v>45308</v>
      </c>
      <c r="F1797" s="1">
        <v>45308</v>
      </c>
      <c r="G1797" s="1">
        <v>45339</v>
      </c>
      <c r="H1797" t="s">
        <v>59</v>
      </c>
      <c r="J1797" t="s">
        <v>47</v>
      </c>
      <c r="L1797" s="2" t="s">
        <v>106</v>
      </c>
      <c r="M1797" t="s">
        <v>107</v>
      </c>
      <c r="N1797" t="s">
        <v>108</v>
      </c>
      <c r="O1797">
        <v>1</v>
      </c>
      <c r="P1797">
        <v>1132.48</v>
      </c>
      <c r="Q1797">
        <v>1029.53</v>
      </c>
      <c r="R1797">
        <v>823.62</v>
      </c>
      <c r="S1797">
        <v>205.91</v>
      </c>
      <c r="T1797" t="s">
        <v>30</v>
      </c>
      <c r="X1797" t="s">
        <v>31</v>
      </c>
      <c r="Y1797" t="s">
        <v>32</v>
      </c>
      <c r="Z1797" t="s">
        <v>64</v>
      </c>
      <c r="AA1797" t="str">
        <f>IFERROR(_xlfn.XLOOKUP($J1797,avoidable_ed_reference!$A$2:$A$13,avoidable_ed_reference!$C$2:$C$13),"Not Classified")</f>
        <v>Not Classified</v>
      </c>
      <c r="AB1797" t="str">
        <f>IFERROR(_xlfn.XLOOKUP($B1797,enrollment!$A$2:$A$801,enrollment!$I$2:$I$801),"")</f>
        <v>TN</v>
      </c>
      <c r="AC1797">
        <f>IFERROR(_xlfn.XLOOKUP($B1797,enrollment!$A$2:$A$801,enrollment!$L$2:$L$801),"")</f>
        <v>40</v>
      </c>
      <c r="AD1797" t="str" cm="1">
        <f t="array" ref="AD1797">_xlfn.IFS(AC1797="","Unknown",AC1797&lt;18,"0-17",AC1797&lt;35,"18-34",AC1797&lt;50,"35-49",AC1797&lt;65,"50-64",TRUE,"65+")</f>
        <v>35-49</v>
      </c>
      <c r="AE1797">
        <f>IFERROR(_xlfn.XLOOKUP($B1797,enrollment!$A$2:$A$801,enrollment!$O$2:$O$801),"")</f>
        <v>5678901234</v>
      </c>
      <c r="AF1797">
        <f>IFERROR(_xlfn.XLOOKUP($AE1797,providers!$B$2:$B$11,providers!$Q$2:$Q$11),"")</f>
        <v>3.8</v>
      </c>
      <c r="AG1797" s="1">
        <f t="shared" si="28"/>
        <v>45292</v>
      </c>
    </row>
    <row r="1798" spans="1:33" x14ac:dyDescent="0.25">
      <c r="A1798" t="s">
        <v>2118</v>
      </c>
      <c r="B1798" t="s">
        <v>2116</v>
      </c>
      <c r="C1798">
        <v>6789012345</v>
      </c>
      <c r="D1798">
        <v>6789012345</v>
      </c>
      <c r="E1798" s="1">
        <v>45412</v>
      </c>
      <c r="F1798" s="1">
        <v>45412</v>
      </c>
      <c r="G1798" s="1">
        <v>45444</v>
      </c>
      <c r="H1798" t="s">
        <v>59</v>
      </c>
      <c r="J1798" t="s">
        <v>60</v>
      </c>
      <c r="L1798" s="2" t="s">
        <v>151</v>
      </c>
      <c r="M1798" t="s">
        <v>152</v>
      </c>
      <c r="N1798" t="s">
        <v>153</v>
      </c>
      <c r="O1798">
        <v>1</v>
      </c>
      <c r="P1798">
        <v>1099.4000000000001</v>
      </c>
      <c r="Q1798">
        <v>999.45</v>
      </c>
      <c r="R1798">
        <v>799.56</v>
      </c>
      <c r="S1798">
        <v>199.89</v>
      </c>
      <c r="T1798" t="s">
        <v>30</v>
      </c>
      <c r="X1798" t="s">
        <v>31</v>
      </c>
      <c r="Y1798" t="s">
        <v>32</v>
      </c>
      <c r="Z1798" t="s">
        <v>64</v>
      </c>
      <c r="AA1798" t="str">
        <f>IFERROR(_xlfn.XLOOKUP($J1798,avoidable_ed_reference!$A$2:$A$13,avoidable_ed_reference!$C$2:$C$13),"Not Classified")</f>
        <v>Not Classified</v>
      </c>
      <c r="AB1798" t="str">
        <f>IFERROR(_xlfn.XLOOKUP($B1798,enrollment!$A$2:$A$801,enrollment!$I$2:$I$801),"")</f>
        <v>TN</v>
      </c>
      <c r="AC1798">
        <f>IFERROR(_xlfn.XLOOKUP($B1798,enrollment!$A$2:$A$801,enrollment!$L$2:$L$801),"")</f>
        <v>40</v>
      </c>
      <c r="AD1798" t="str" cm="1">
        <f t="array" ref="AD1798">_xlfn.IFS(AC1798="","Unknown",AC1798&lt;18,"0-17",AC1798&lt;35,"18-34",AC1798&lt;50,"35-49",AC1798&lt;65,"50-64",TRUE,"65+")</f>
        <v>35-49</v>
      </c>
      <c r="AE1798">
        <f>IFERROR(_xlfn.XLOOKUP($B1798,enrollment!$A$2:$A$801,enrollment!$O$2:$O$801),"")</f>
        <v>5678901234</v>
      </c>
      <c r="AF1798">
        <f>IFERROR(_xlfn.XLOOKUP($AE1798,providers!$B$2:$B$11,providers!$Q$2:$Q$11),"")</f>
        <v>3.8</v>
      </c>
      <c r="AG1798" s="1">
        <f t="shared" si="28"/>
        <v>45383</v>
      </c>
    </row>
    <row r="1799" spans="1:33" x14ac:dyDescent="0.25">
      <c r="A1799" t="s">
        <v>2119</v>
      </c>
      <c r="B1799" t="s">
        <v>2116</v>
      </c>
      <c r="C1799">
        <v>5678901234</v>
      </c>
      <c r="D1799">
        <v>5678901234</v>
      </c>
      <c r="E1799" s="1">
        <v>45392</v>
      </c>
      <c r="F1799" s="1">
        <v>45392</v>
      </c>
      <c r="G1799" s="1">
        <v>45407</v>
      </c>
      <c r="H1799" t="s">
        <v>28</v>
      </c>
      <c r="I1799">
        <v>11</v>
      </c>
      <c r="J1799" t="s">
        <v>47</v>
      </c>
      <c r="K1799">
        <v>99213</v>
      </c>
      <c r="O1799">
        <v>1</v>
      </c>
      <c r="P1799">
        <v>222.36</v>
      </c>
      <c r="Q1799">
        <v>164.71</v>
      </c>
      <c r="R1799">
        <v>131.77000000000001</v>
      </c>
      <c r="S1799">
        <v>32.94</v>
      </c>
      <c r="T1799" t="s">
        <v>30</v>
      </c>
      <c r="X1799" t="s">
        <v>31</v>
      </c>
      <c r="Y1799" t="s">
        <v>32</v>
      </c>
      <c r="Z1799" t="s">
        <v>39</v>
      </c>
      <c r="AA1799" t="str">
        <f>IFERROR(_xlfn.XLOOKUP($J1799,avoidable_ed_reference!$A$2:$A$13,avoidable_ed_reference!$C$2:$C$13),"Not Classified")</f>
        <v>Not Classified</v>
      </c>
      <c r="AB1799" t="str">
        <f>IFERROR(_xlfn.XLOOKUP($B1799,enrollment!$A$2:$A$801,enrollment!$I$2:$I$801),"")</f>
        <v>TN</v>
      </c>
      <c r="AC1799">
        <f>IFERROR(_xlfn.XLOOKUP($B1799,enrollment!$A$2:$A$801,enrollment!$L$2:$L$801),"")</f>
        <v>40</v>
      </c>
      <c r="AD1799" t="str" cm="1">
        <f t="array" ref="AD1799">_xlfn.IFS(AC1799="","Unknown",AC1799&lt;18,"0-17",AC1799&lt;35,"18-34",AC1799&lt;50,"35-49",AC1799&lt;65,"50-64",TRUE,"65+")</f>
        <v>35-49</v>
      </c>
      <c r="AE1799">
        <f>IFERROR(_xlfn.XLOOKUP($B1799,enrollment!$A$2:$A$801,enrollment!$O$2:$O$801),"")</f>
        <v>5678901234</v>
      </c>
      <c r="AF1799">
        <f>IFERROR(_xlfn.XLOOKUP($AE1799,providers!$B$2:$B$11,providers!$Q$2:$Q$11),"")</f>
        <v>3.8</v>
      </c>
      <c r="AG1799" s="1">
        <f t="shared" si="28"/>
        <v>45383</v>
      </c>
    </row>
    <row r="1800" spans="1:33" x14ac:dyDescent="0.25">
      <c r="A1800" t="s">
        <v>2120</v>
      </c>
      <c r="B1800" t="s">
        <v>2116</v>
      </c>
      <c r="C1800">
        <v>5678901234</v>
      </c>
      <c r="D1800">
        <v>5678901234</v>
      </c>
      <c r="E1800" s="1">
        <v>45529</v>
      </c>
      <c r="F1800" s="1">
        <v>45529</v>
      </c>
      <c r="G1800" s="1">
        <v>45543</v>
      </c>
      <c r="H1800" t="s">
        <v>28</v>
      </c>
      <c r="I1800">
        <v>20</v>
      </c>
      <c r="J1800" t="s">
        <v>35</v>
      </c>
      <c r="K1800">
        <v>99213</v>
      </c>
      <c r="O1800">
        <v>1</v>
      </c>
      <c r="P1800">
        <v>192.76</v>
      </c>
      <c r="Q1800">
        <v>148.28</v>
      </c>
      <c r="R1800">
        <v>118.62</v>
      </c>
      <c r="S1800">
        <v>29.66</v>
      </c>
      <c r="T1800" t="s">
        <v>30</v>
      </c>
      <c r="X1800" t="s">
        <v>31</v>
      </c>
      <c r="Y1800" t="s">
        <v>32</v>
      </c>
      <c r="Z1800" t="s">
        <v>36</v>
      </c>
      <c r="AA1800" t="str">
        <f>IFERROR(_xlfn.XLOOKUP($J1800,avoidable_ed_reference!$A$2:$A$13,avoidable_ed_reference!$C$2:$C$13),"Not Classified")</f>
        <v>Avoidable</v>
      </c>
      <c r="AB1800" t="str">
        <f>IFERROR(_xlfn.XLOOKUP($B1800,enrollment!$A$2:$A$801,enrollment!$I$2:$I$801),"")</f>
        <v>TN</v>
      </c>
      <c r="AC1800">
        <f>IFERROR(_xlfn.XLOOKUP($B1800,enrollment!$A$2:$A$801,enrollment!$L$2:$L$801),"")</f>
        <v>40</v>
      </c>
      <c r="AD1800" t="str" cm="1">
        <f t="array" ref="AD1800">_xlfn.IFS(AC1800="","Unknown",AC1800&lt;18,"0-17",AC1800&lt;35,"18-34",AC1800&lt;50,"35-49",AC1800&lt;65,"50-64",TRUE,"65+")</f>
        <v>35-49</v>
      </c>
      <c r="AE1800">
        <f>IFERROR(_xlfn.XLOOKUP($B1800,enrollment!$A$2:$A$801,enrollment!$O$2:$O$801),"")</f>
        <v>5678901234</v>
      </c>
      <c r="AF1800">
        <f>IFERROR(_xlfn.XLOOKUP($AE1800,providers!$B$2:$B$11,providers!$Q$2:$Q$11),"")</f>
        <v>3.8</v>
      </c>
      <c r="AG1800" s="1">
        <f t="shared" si="28"/>
        <v>45505</v>
      </c>
    </row>
    <row r="1801" spans="1:33" x14ac:dyDescent="0.25">
      <c r="A1801" t="s">
        <v>2121</v>
      </c>
      <c r="B1801" t="s">
        <v>2116</v>
      </c>
      <c r="C1801">
        <v>2345678901</v>
      </c>
      <c r="D1801">
        <v>2345678901</v>
      </c>
      <c r="E1801" s="1">
        <v>45653</v>
      </c>
      <c r="F1801" s="1">
        <v>45653</v>
      </c>
      <c r="G1801" s="1">
        <v>45667</v>
      </c>
      <c r="H1801" t="s">
        <v>28</v>
      </c>
      <c r="I1801">
        <v>23</v>
      </c>
      <c r="J1801" t="s">
        <v>35</v>
      </c>
      <c r="K1801">
        <v>99284</v>
      </c>
      <c r="O1801">
        <v>1</v>
      </c>
      <c r="P1801">
        <v>1567.66</v>
      </c>
      <c r="Q1801">
        <v>870.92</v>
      </c>
      <c r="R1801">
        <v>696.74</v>
      </c>
      <c r="S1801">
        <v>174.18</v>
      </c>
      <c r="T1801" t="s">
        <v>30</v>
      </c>
      <c r="X1801" t="s">
        <v>31</v>
      </c>
      <c r="Y1801" t="s">
        <v>32</v>
      </c>
      <c r="Z1801" t="s">
        <v>45</v>
      </c>
      <c r="AA1801" t="str">
        <f>IFERROR(_xlfn.XLOOKUP($J1801,avoidable_ed_reference!$A$2:$A$13,avoidable_ed_reference!$C$2:$C$13),"Not Classified")</f>
        <v>Avoidable</v>
      </c>
      <c r="AB1801" t="str">
        <f>IFERROR(_xlfn.XLOOKUP($B1801,enrollment!$A$2:$A$801,enrollment!$I$2:$I$801),"")</f>
        <v>TN</v>
      </c>
      <c r="AC1801">
        <f>IFERROR(_xlfn.XLOOKUP($B1801,enrollment!$A$2:$A$801,enrollment!$L$2:$L$801),"")</f>
        <v>40</v>
      </c>
      <c r="AD1801" t="str" cm="1">
        <f t="array" ref="AD1801">_xlfn.IFS(AC1801="","Unknown",AC1801&lt;18,"0-17",AC1801&lt;35,"18-34",AC1801&lt;50,"35-49",AC1801&lt;65,"50-64",TRUE,"65+")</f>
        <v>35-49</v>
      </c>
      <c r="AE1801">
        <f>IFERROR(_xlfn.XLOOKUP($B1801,enrollment!$A$2:$A$801,enrollment!$O$2:$O$801),"")</f>
        <v>5678901234</v>
      </c>
      <c r="AF1801">
        <f>IFERROR(_xlfn.XLOOKUP($AE1801,providers!$B$2:$B$11,providers!$Q$2:$Q$11),"")</f>
        <v>3.8</v>
      </c>
      <c r="AG1801" s="1">
        <f t="shared" si="28"/>
        <v>45627</v>
      </c>
    </row>
    <row r="1802" spans="1:33" x14ac:dyDescent="0.25">
      <c r="A1802" t="s">
        <v>2122</v>
      </c>
      <c r="B1802" t="s">
        <v>2116</v>
      </c>
      <c r="C1802">
        <v>5678901234</v>
      </c>
      <c r="D1802">
        <v>5678901234</v>
      </c>
      <c r="E1802" s="1">
        <v>45618</v>
      </c>
      <c r="F1802" s="1">
        <v>45618</v>
      </c>
      <c r="G1802" s="1">
        <v>45644</v>
      </c>
      <c r="H1802" t="s">
        <v>28</v>
      </c>
      <c r="I1802">
        <v>20</v>
      </c>
      <c r="J1802" t="s">
        <v>35</v>
      </c>
      <c r="K1802">
        <v>99213</v>
      </c>
      <c r="O1802">
        <v>1</v>
      </c>
      <c r="P1802">
        <v>181.88</v>
      </c>
      <c r="Q1802">
        <v>139.91</v>
      </c>
      <c r="R1802">
        <v>111.93</v>
      </c>
      <c r="S1802">
        <v>27.98</v>
      </c>
      <c r="T1802" t="s">
        <v>30</v>
      </c>
      <c r="X1802" t="s">
        <v>31</v>
      </c>
      <c r="Y1802" t="s">
        <v>32</v>
      </c>
      <c r="Z1802" t="s">
        <v>36</v>
      </c>
      <c r="AA1802" t="str">
        <f>IFERROR(_xlfn.XLOOKUP($J1802,avoidable_ed_reference!$A$2:$A$13,avoidable_ed_reference!$C$2:$C$13),"Not Classified")</f>
        <v>Avoidable</v>
      </c>
      <c r="AB1802" t="str">
        <f>IFERROR(_xlfn.XLOOKUP($B1802,enrollment!$A$2:$A$801,enrollment!$I$2:$I$801),"")</f>
        <v>TN</v>
      </c>
      <c r="AC1802">
        <f>IFERROR(_xlfn.XLOOKUP($B1802,enrollment!$A$2:$A$801,enrollment!$L$2:$L$801),"")</f>
        <v>40</v>
      </c>
      <c r="AD1802" t="str" cm="1">
        <f t="array" ref="AD1802">_xlfn.IFS(AC1802="","Unknown",AC1802&lt;18,"0-17",AC1802&lt;35,"18-34",AC1802&lt;50,"35-49",AC1802&lt;65,"50-64",TRUE,"65+")</f>
        <v>35-49</v>
      </c>
      <c r="AE1802">
        <f>IFERROR(_xlfn.XLOOKUP($B1802,enrollment!$A$2:$A$801,enrollment!$O$2:$O$801),"")</f>
        <v>5678901234</v>
      </c>
      <c r="AF1802">
        <f>IFERROR(_xlfn.XLOOKUP($AE1802,providers!$B$2:$B$11,providers!$Q$2:$Q$11),"")</f>
        <v>3.8</v>
      </c>
      <c r="AG1802" s="1">
        <f t="shared" si="28"/>
        <v>45597</v>
      </c>
    </row>
    <row r="1803" spans="1:33" x14ac:dyDescent="0.25">
      <c r="A1803" t="s">
        <v>2123</v>
      </c>
      <c r="B1803" t="s">
        <v>2116</v>
      </c>
      <c r="C1803">
        <v>9012345678</v>
      </c>
      <c r="D1803">
        <v>9012345678</v>
      </c>
      <c r="E1803" s="1">
        <v>45366</v>
      </c>
      <c r="F1803" s="1">
        <v>45366</v>
      </c>
      <c r="G1803" s="1">
        <v>45389</v>
      </c>
      <c r="H1803" t="s">
        <v>67</v>
      </c>
      <c r="I1803">
        <v>21</v>
      </c>
      <c r="J1803" t="s">
        <v>42</v>
      </c>
      <c r="K1803">
        <v>99223</v>
      </c>
      <c r="O1803">
        <v>1</v>
      </c>
      <c r="P1803">
        <v>30118.05</v>
      </c>
      <c r="Q1803">
        <v>19431</v>
      </c>
      <c r="R1803">
        <v>15544.8</v>
      </c>
      <c r="S1803">
        <v>3886.2</v>
      </c>
      <c r="T1803" t="s">
        <v>30</v>
      </c>
      <c r="V1803">
        <v>1</v>
      </c>
      <c r="W1803" s="2" t="s">
        <v>68</v>
      </c>
      <c r="X1803" t="s">
        <v>31</v>
      </c>
      <c r="Y1803" t="s">
        <v>32</v>
      </c>
      <c r="Z1803" t="s">
        <v>69</v>
      </c>
      <c r="AA1803" t="str">
        <f>IFERROR(_xlfn.XLOOKUP($J1803,avoidable_ed_reference!$A$2:$A$13,avoidable_ed_reference!$C$2:$C$13),"Not Classified")</f>
        <v>Non-Avoidable</v>
      </c>
      <c r="AB1803" t="str">
        <f>IFERROR(_xlfn.XLOOKUP($B1803,enrollment!$A$2:$A$801,enrollment!$I$2:$I$801),"")</f>
        <v>TN</v>
      </c>
      <c r="AC1803">
        <f>IFERROR(_xlfn.XLOOKUP($B1803,enrollment!$A$2:$A$801,enrollment!$L$2:$L$801),"")</f>
        <v>40</v>
      </c>
      <c r="AD1803" t="str" cm="1">
        <f t="array" ref="AD1803">_xlfn.IFS(AC1803="","Unknown",AC1803&lt;18,"0-17",AC1803&lt;35,"18-34",AC1803&lt;50,"35-49",AC1803&lt;65,"50-64",TRUE,"65+")</f>
        <v>35-49</v>
      </c>
      <c r="AE1803">
        <f>IFERROR(_xlfn.XLOOKUP($B1803,enrollment!$A$2:$A$801,enrollment!$O$2:$O$801),"")</f>
        <v>5678901234</v>
      </c>
      <c r="AF1803">
        <f>IFERROR(_xlfn.XLOOKUP($AE1803,providers!$B$2:$B$11,providers!$Q$2:$Q$11),"")</f>
        <v>3.8</v>
      </c>
      <c r="AG1803" s="1">
        <f t="shared" si="28"/>
        <v>45352</v>
      </c>
    </row>
    <row r="1804" spans="1:33" x14ac:dyDescent="0.25">
      <c r="A1804" t="s">
        <v>2124</v>
      </c>
      <c r="B1804" t="s">
        <v>2116</v>
      </c>
      <c r="C1804">
        <v>5678901234</v>
      </c>
      <c r="D1804">
        <v>5678901234</v>
      </c>
      <c r="E1804" s="1">
        <v>45604</v>
      </c>
      <c r="F1804" s="1">
        <v>45604</v>
      </c>
      <c r="G1804" s="1">
        <v>45638</v>
      </c>
      <c r="H1804" t="s">
        <v>28</v>
      </c>
      <c r="I1804">
        <v>11</v>
      </c>
      <c r="J1804" t="s">
        <v>38</v>
      </c>
      <c r="K1804">
        <v>99213</v>
      </c>
      <c r="O1804">
        <v>1</v>
      </c>
      <c r="P1804">
        <v>166.91</v>
      </c>
      <c r="Q1804">
        <v>123.64</v>
      </c>
      <c r="R1804">
        <v>98.91</v>
      </c>
      <c r="S1804">
        <v>24.73</v>
      </c>
      <c r="T1804" t="s">
        <v>30</v>
      </c>
      <c r="X1804" t="s">
        <v>31</v>
      </c>
      <c r="Y1804" t="s">
        <v>32</v>
      </c>
      <c r="Z1804" t="s">
        <v>39</v>
      </c>
      <c r="AA1804" t="str">
        <f>IFERROR(_xlfn.XLOOKUP($J1804,avoidable_ed_reference!$A$2:$A$13,avoidable_ed_reference!$C$2:$C$13),"Not Classified")</f>
        <v>Not Classified</v>
      </c>
      <c r="AB1804" t="str">
        <f>IFERROR(_xlfn.XLOOKUP($B1804,enrollment!$A$2:$A$801,enrollment!$I$2:$I$801),"")</f>
        <v>TN</v>
      </c>
      <c r="AC1804">
        <f>IFERROR(_xlfn.XLOOKUP($B1804,enrollment!$A$2:$A$801,enrollment!$L$2:$L$801),"")</f>
        <v>40</v>
      </c>
      <c r="AD1804" t="str" cm="1">
        <f t="array" ref="AD1804">_xlfn.IFS(AC1804="","Unknown",AC1804&lt;18,"0-17",AC1804&lt;35,"18-34",AC1804&lt;50,"35-49",AC1804&lt;65,"50-64",TRUE,"65+")</f>
        <v>35-49</v>
      </c>
      <c r="AE1804">
        <f>IFERROR(_xlfn.XLOOKUP($B1804,enrollment!$A$2:$A$801,enrollment!$O$2:$O$801),"")</f>
        <v>5678901234</v>
      </c>
      <c r="AF1804">
        <f>IFERROR(_xlfn.XLOOKUP($AE1804,providers!$B$2:$B$11,providers!$Q$2:$Q$11),"")</f>
        <v>3.8</v>
      </c>
      <c r="AG1804" s="1">
        <f t="shared" si="28"/>
        <v>45597</v>
      </c>
    </row>
    <row r="1805" spans="1:33" x14ac:dyDescent="0.25">
      <c r="A1805" t="s">
        <v>2125</v>
      </c>
      <c r="B1805" t="s">
        <v>2126</v>
      </c>
      <c r="C1805">
        <v>9012345678</v>
      </c>
      <c r="D1805">
        <v>9012345678</v>
      </c>
      <c r="E1805" s="1">
        <v>45463</v>
      </c>
      <c r="F1805" s="1">
        <v>45463</v>
      </c>
      <c r="G1805" s="1">
        <v>45482</v>
      </c>
      <c r="H1805" t="s">
        <v>28</v>
      </c>
      <c r="I1805">
        <v>11</v>
      </c>
      <c r="J1805" t="s">
        <v>47</v>
      </c>
      <c r="K1805">
        <v>99213</v>
      </c>
      <c r="O1805">
        <v>1</v>
      </c>
      <c r="P1805">
        <v>202.76</v>
      </c>
      <c r="Q1805">
        <v>150.19</v>
      </c>
      <c r="R1805">
        <v>120.15</v>
      </c>
      <c r="S1805">
        <v>30.04</v>
      </c>
      <c r="T1805" t="s">
        <v>30</v>
      </c>
      <c r="X1805" t="s">
        <v>233</v>
      </c>
      <c r="Y1805" t="s">
        <v>32</v>
      </c>
      <c r="Z1805" t="s">
        <v>39</v>
      </c>
      <c r="AA1805" t="str">
        <f>IFERROR(_xlfn.XLOOKUP($J1805,avoidable_ed_reference!$A$2:$A$13,avoidable_ed_reference!$C$2:$C$13),"Not Classified")</f>
        <v>Not Classified</v>
      </c>
      <c r="AB1805" t="str">
        <f>IFERROR(_xlfn.XLOOKUP($B1805,enrollment!$A$2:$A$801,enrollment!$I$2:$I$801),"")</f>
        <v>KY</v>
      </c>
      <c r="AC1805">
        <f>IFERROR(_xlfn.XLOOKUP($B1805,enrollment!$A$2:$A$801,enrollment!$L$2:$L$801),"")</f>
        <v>53</v>
      </c>
      <c r="AD1805" t="str" cm="1">
        <f t="array" ref="AD1805">_xlfn.IFS(AC1805="","Unknown",AC1805&lt;18,"0-17",AC1805&lt;35,"18-34",AC1805&lt;50,"35-49",AC1805&lt;65,"50-64",TRUE,"65+")</f>
        <v>50-64</v>
      </c>
      <c r="AE1805">
        <f>IFERROR(_xlfn.XLOOKUP($B1805,enrollment!$A$2:$A$801,enrollment!$O$2:$O$801),"")</f>
        <v>9012345678</v>
      </c>
      <c r="AF1805">
        <f>IFERROR(_xlfn.XLOOKUP($AE1805,providers!$B$2:$B$11,providers!$Q$2:$Q$11),"")</f>
        <v>4.3</v>
      </c>
      <c r="AG1805" s="1">
        <f t="shared" si="28"/>
        <v>45444</v>
      </c>
    </row>
    <row r="1806" spans="1:33" x14ac:dyDescent="0.25">
      <c r="A1806" t="s">
        <v>2127</v>
      </c>
      <c r="B1806" t="s">
        <v>2126</v>
      </c>
      <c r="C1806">
        <v>5678901234</v>
      </c>
      <c r="D1806">
        <v>5678901234</v>
      </c>
      <c r="E1806" s="1">
        <v>45637</v>
      </c>
      <c r="F1806" s="1">
        <v>45637</v>
      </c>
      <c r="G1806" s="1">
        <v>45656</v>
      </c>
      <c r="H1806" t="s">
        <v>28</v>
      </c>
      <c r="I1806">
        <v>20</v>
      </c>
      <c r="J1806" t="s">
        <v>35</v>
      </c>
      <c r="K1806">
        <v>99213</v>
      </c>
      <c r="O1806">
        <v>1</v>
      </c>
      <c r="P1806">
        <v>189.37</v>
      </c>
      <c r="Q1806">
        <v>145.66999999999999</v>
      </c>
      <c r="R1806">
        <v>116.54</v>
      </c>
      <c r="S1806">
        <v>29.13</v>
      </c>
      <c r="T1806" t="s">
        <v>30</v>
      </c>
      <c r="X1806" t="s">
        <v>233</v>
      </c>
      <c r="Y1806" t="s">
        <v>32</v>
      </c>
      <c r="Z1806" t="s">
        <v>36</v>
      </c>
      <c r="AA1806" t="str">
        <f>IFERROR(_xlfn.XLOOKUP($J1806,avoidable_ed_reference!$A$2:$A$13,avoidable_ed_reference!$C$2:$C$13),"Not Classified")</f>
        <v>Avoidable</v>
      </c>
      <c r="AB1806" t="str">
        <f>IFERROR(_xlfn.XLOOKUP($B1806,enrollment!$A$2:$A$801,enrollment!$I$2:$I$801),"")</f>
        <v>KY</v>
      </c>
      <c r="AC1806">
        <f>IFERROR(_xlfn.XLOOKUP($B1806,enrollment!$A$2:$A$801,enrollment!$L$2:$L$801),"")</f>
        <v>53</v>
      </c>
      <c r="AD1806" t="str" cm="1">
        <f t="array" ref="AD1806">_xlfn.IFS(AC1806="","Unknown",AC1806&lt;18,"0-17",AC1806&lt;35,"18-34",AC1806&lt;50,"35-49",AC1806&lt;65,"50-64",TRUE,"65+")</f>
        <v>50-64</v>
      </c>
      <c r="AE1806">
        <f>IFERROR(_xlfn.XLOOKUP($B1806,enrollment!$A$2:$A$801,enrollment!$O$2:$O$801),"")</f>
        <v>9012345678</v>
      </c>
      <c r="AF1806">
        <f>IFERROR(_xlfn.XLOOKUP($AE1806,providers!$B$2:$B$11,providers!$Q$2:$Q$11),"")</f>
        <v>4.3</v>
      </c>
      <c r="AG1806" s="1">
        <f t="shared" si="28"/>
        <v>45627</v>
      </c>
    </row>
    <row r="1807" spans="1:33" x14ac:dyDescent="0.25">
      <c r="A1807" t="s">
        <v>2128</v>
      </c>
      <c r="B1807" t="s">
        <v>2126</v>
      </c>
      <c r="C1807">
        <v>9012345678</v>
      </c>
      <c r="D1807">
        <v>9012345678</v>
      </c>
      <c r="E1807" s="1">
        <v>45523</v>
      </c>
      <c r="F1807" s="1">
        <v>45523</v>
      </c>
      <c r="G1807" s="1">
        <v>45537</v>
      </c>
      <c r="H1807" t="s">
        <v>28</v>
      </c>
      <c r="I1807">
        <v>11</v>
      </c>
      <c r="J1807" t="s">
        <v>35</v>
      </c>
      <c r="K1807">
        <v>99213</v>
      </c>
      <c r="O1807">
        <v>1</v>
      </c>
      <c r="P1807">
        <v>175.73</v>
      </c>
      <c r="Q1807">
        <v>130.16999999999999</v>
      </c>
      <c r="R1807">
        <v>104.14</v>
      </c>
      <c r="S1807">
        <v>26.03</v>
      </c>
      <c r="T1807" t="s">
        <v>30</v>
      </c>
      <c r="X1807" t="s">
        <v>233</v>
      </c>
      <c r="Y1807" t="s">
        <v>32</v>
      </c>
      <c r="Z1807" t="s">
        <v>39</v>
      </c>
      <c r="AA1807" t="str">
        <f>IFERROR(_xlfn.XLOOKUP($J1807,avoidable_ed_reference!$A$2:$A$13,avoidable_ed_reference!$C$2:$C$13),"Not Classified")</f>
        <v>Avoidable</v>
      </c>
      <c r="AB1807" t="str">
        <f>IFERROR(_xlfn.XLOOKUP($B1807,enrollment!$A$2:$A$801,enrollment!$I$2:$I$801),"")</f>
        <v>KY</v>
      </c>
      <c r="AC1807">
        <f>IFERROR(_xlfn.XLOOKUP($B1807,enrollment!$A$2:$A$801,enrollment!$L$2:$L$801),"")</f>
        <v>53</v>
      </c>
      <c r="AD1807" t="str" cm="1">
        <f t="array" ref="AD1807">_xlfn.IFS(AC1807="","Unknown",AC1807&lt;18,"0-17",AC1807&lt;35,"18-34",AC1807&lt;50,"35-49",AC1807&lt;65,"50-64",TRUE,"65+")</f>
        <v>50-64</v>
      </c>
      <c r="AE1807">
        <f>IFERROR(_xlfn.XLOOKUP($B1807,enrollment!$A$2:$A$801,enrollment!$O$2:$O$801),"")</f>
        <v>9012345678</v>
      </c>
      <c r="AF1807">
        <f>IFERROR(_xlfn.XLOOKUP($AE1807,providers!$B$2:$B$11,providers!$Q$2:$Q$11),"")</f>
        <v>4.3</v>
      </c>
      <c r="AG1807" s="1">
        <f t="shared" si="28"/>
        <v>45505</v>
      </c>
    </row>
    <row r="1808" spans="1:33" x14ac:dyDescent="0.25">
      <c r="A1808" t="s">
        <v>2129</v>
      </c>
      <c r="B1808" t="s">
        <v>2126</v>
      </c>
      <c r="C1808">
        <v>5678901234</v>
      </c>
      <c r="D1808">
        <v>5678901234</v>
      </c>
      <c r="E1808" s="1">
        <v>45474</v>
      </c>
      <c r="F1808" s="1">
        <v>45474</v>
      </c>
      <c r="G1808" s="1">
        <v>45494</v>
      </c>
      <c r="H1808" t="s">
        <v>28</v>
      </c>
      <c r="I1808">
        <v>20</v>
      </c>
      <c r="J1808" t="s">
        <v>35</v>
      </c>
      <c r="K1808">
        <v>99213</v>
      </c>
      <c r="O1808">
        <v>1</v>
      </c>
      <c r="P1808">
        <v>183.18</v>
      </c>
      <c r="Q1808">
        <v>140.91</v>
      </c>
      <c r="R1808">
        <v>112.73</v>
      </c>
      <c r="S1808">
        <v>28.18</v>
      </c>
      <c r="T1808" t="s">
        <v>30</v>
      </c>
      <c r="X1808" t="s">
        <v>233</v>
      </c>
      <c r="Y1808" t="s">
        <v>32</v>
      </c>
      <c r="Z1808" t="s">
        <v>36</v>
      </c>
      <c r="AA1808" t="str">
        <f>IFERROR(_xlfn.XLOOKUP($J1808,avoidable_ed_reference!$A$2:$A$13,avoidable_ed_reference!$C$2:$C$13),"Not Classified")</f>
        <v>Avoidable</v>
      </c>
      <c r="AB1808" t="str">
        <f>IFERROR(_xlfn.XLOOKUP($B1808,enrollment!$A$2:$A$801,enrollment!$I$2:$I$801),"")</f>
        <v>KY</v>
      </c>
      <c r="AC1808">
        <f>IFERROR(_xlfn.XLOOKUP($B1808,enrollment!$A$2:$A$801,enrollment!$L$2:$L$801),"")</f>
        <v>53</v>
      </c>
      <c r="AD1808" t="str" cm="1">
        <f t="array" ref="AD1808">_xlfn.IFS(AC1808="","Unknown",AC1808&lt;18,"0-17",AC1808&lt;35,"18-34",AC1808&lt;50,"35-49",AC1808&lt;65,"50-64",TRUE,"65+")</f>
        <v>50-64</v>
      </c>
      <c r="AE1808">
        <f>IFERROR(_xlfn.XLOOKUP($B1808,enrollment!$A$2:$A$801,enrollment!$O$2:$O$801),"")</f>
        <v>9012345678</v>
      </c>
      <c r="AF1808">
        <f>IFERROR(_xlfn.XLOOKUP($AE1808,providers!$B$2:$B$11,providers!$Q$2:$Q$11),"")</f>
        <v>4.3</v>
      </c>
      <c r="AG1808" s="1">
        <f t="shared" si="28"/>
        <v>45474</v>
      </c>
    </row>
    <row r="1809" spans="1:33" x14ac:dyDescent="0.25">
      <c r="A1809" t="s">
        <v>2130</v>
      </c>
      <c r="B1809" t="s">
        <v>2131</v>
      </c>
      <c r="C1809">
        <v>2345678901</v>
      </c>
      <c r="D1809">
        <v>2345678901</v>
      </c>
      <c r="E1809" s="1">
        <v>45622</v>
      </c>
      <c r="F1809" s="1">
        <v>45622</v>
      </c>
      <c r="G1809" s="1">
        <v>45642</v>
      </c>
      <c r="H1809" t="s">
        <v>28</v>
      </c>
      <c r="I1809">
        <v>22</v>
      </c>
      <c r="J1809" t="s">
        <v>29</v>
      </c>
      <c r="K1809">
        <v>90837</v>
      </c>
      <c r="O1809">
        <v>1</v>
      </c>
      <c r="P1809">
        <v>247.08</v>
      </c>
      <c r="Q1809">
        <v>183.02</v>
      </c>
      <c r="R1809">
        <v>146.41999999999999</v>
      </c>
      <c r="S1809">
        <v>36.6</v>
      </c>
      <c r="T1809" t="s">
        <v>30</v>
      </c>
      <c r="X1809" t="s">
        <v>31</v>
      </c>
      <c r="Y1809" t="s">
        <v>32</v>
      </c>
      <c r="Z1809" t="s">
        <v>33</v>
      </c>
      <c r="AA1809" t="str">
        <f>IFERROR(_xlfn.XLOOKUP($J1809,avoidable_ed_reference!$A$2:$A$13,avoidable_ed_reference!$C$2:$C$13),"Not Classified")</f>
        <v>Potentially Avoidable</v>
      </c>
      <c r="AB1809" t="str">
        <f>IFERROR(_xlfn.XLOOKUP($B1809,enrollment!$A$2:$A$801,enrollment!$I$2:$I$801),"")</f>
        <v>OH</v>
      </c>
      <c r="AC1809">
        <f>IFERROR(_xlfn.XLOOKUP($B1809,enrollment!$A$2:$A$801,enrollment!$L$2:$L$801),"")</f>
        <v>70</v>
      </c>
      <c r="AD1809" t="str" cm="1">
        <f t="array" ref="AD1809">_xlfn.IFS(AC1809="","Unknown",AC1809&lt;18,"0-17",AC1809&lt;35,"18-34",AC1809&lt;50,"35-49",AC1809&lt;65,"50-64",TRUE,"65+")</f>
        <v>65+</v>
      </c>
      <c r="AE1809">
        <f>IFERROR(_xlfn.XLOOKUP($B1809,enrollment!$A$2:$A$801,enrollment!$O$2:$O$801),"")</f>
        <v>6789012345</v>
      </c>
      <c r="AF1809">
        <f>IFERROR(_xlfn.XLOOKUP($AE1809,providers!$B$2:$B$11,providers!$Q$2:$Q$11),"")</f>
        <v>4.0999999999999996</v>
      </c>
      <c r="AG1809" s="1">
        <f t="shared" si="28"/>
        <v>45597</v>
      </c>
    </row>
    <row r="1810" spans="1:33" x14ac:dyDescent="0.25">
      <c r="A1810" t="s">
        <v>2132</v>
      </c>
      <c r="B1810" t="s">
        <v>2131</v>
      </c>
      <c r="C1810">
        <v>5678901234</v>
      </c>
      <c r="D1810">
        <v>5678901234</v>
      </c>
      <c r="E1810" s="1">
        <v>45354</v>
      </c>
      <c r="F1810" s="1">
        <v>45354</v>
      </c>
      <c r="G1810" s="1">
        <v>45375</v>
      </c>
      <c r="H1810" t="s">
        <v>28</v>
      </c>
      <c r="I1810">
        <v>20</v>
      </c>
      <c r="J1810" t="s">
        <v>35</v>
      </c>
      <c r="K1810">
        <v>99213</v>
      </c>
      <c r="O1810">
        <v>1</v>
      </c>
      <c r="P1810">
        <v>193.61</v>
      </c>
      <c r="Q1810">
        <v>148.93</v>
      </c>
      <c r="R1810">
        <v>119.14</v>
      </c>
      <c r="S1810">
        <v>29.79</v>
      </c>
      <c r="T1810" t="s">
        <v>30</v>
      </c>
      <c r="X1810" t="s">
        <v>31</v>
      </c>
      <c r="Y1810" t="s">
        <v>32</v>
      </c>
      <c r="Z1810" t="s">
        <v>36</v>
      </c>
      <c r="AA1810" t="str">
        <f>IFERROR(_xlfn.XLOOKUP($J1810,avoidable_ed_reference!$A$2:$A$13,avoidable_ed_reference!$C$2:$C$13),"Not Classified")</f>
        <v>Avoidable</v>
      </c>
      <c r="AB1810" t="str">
        <f>IFERROR(_xlfn.XLOOKUP($B1810,enrollment!$A$2:$A$801,enrollment!$I$2:$I$801),"")</f>
        <v>OH</v>
      </c>
      <c r="AC1810">
        <f>IFERROR(_xlfn.XLOOKUP($B1810,enrollment!$A$2:$A$801,enrollment!$L$2:$L$801),"")</f>
        <v>70</v>
      </c>
      <c r="AD1810" t="str" cm="1">
        <f t="array" ref="AD1810">_xlfn.IFS(AC1810="","Unknown",AC1810&lt;18,"0-17",AC1810&lt;35,"18-34",AC1810&lt;50,"35-49",AC1810&lt;65,"50-64",TRUE,"65+")</f>
        <v>65+</v>
      </c>
      <c r="AE1810">
        <f>IFERROR(_xlfn.XLOOKUP($B1810,enrollment!$A$2:$A$801,enrollment!$O$2:$O$801),"")</f>
        <v>6789012345</v>
      </c>
      <c r="AF1810">
        <f>IFERROR(_xlfn.XLOOKUP($AE1810,providers!$B$2:$B$11,providers!$Q$2:$Q$11),"")</f>
        <v>4.0999999999999996</v>
      </c>
      <c r="AG1810" s="1">
        <f t="shared" si="28"/>
        <v>45352</v>
      </c>
    </row>
    <row r="1811" spans="1:33" x14ac:dyDescent="0.25">
      <c r="A1811" t="s">
        <v>2133</v>
      </c>
      <c r="B1811" t="s">
        <v>2131</v>
      </c>
      <c r="C1811">
        <v>5678901234</v>
      </c>
      <c r="D1811">
        <v>5678901234</v>
      </c>
      <c r="E1811" s="1">
        <v>45373</v>
      </c>
      <c r="F1811" s="1">
        <v>45373</v>
      </c>
      <c r="G1811" s="1">
        <v>45402</v>
      </c>
      <c r="H1811" t="s">
        <v>28</v>
      </c>
      <c r="I1811">
        <v>20</v>
      </c>
      <c r="J1811" t="s">
        <v>35</v>
      </c>
      <c r="K1811">
        <v>99213</v>
      </c>
      <c r="O1811">
        <v>1</v>
      </c>
      <c r="P1811">
        <v>170.48</v>
      </c>
      <c r="Q1811">
        <v>131.13999999999999</v>
      </c>
      <c r="R1811">
        <v>104.91</v>
      </c>
      <c r="S1811">
        <v>26.23</v>
      </c>
      <c r="T1811" t="s">
        <v>30</v>
      </c>
      <c r="X1811" t="s">
        <v>31</v>
      </c>
      <c r="Y1811" t="s">
        <v>32</v>
      </c>
      <c r="Z1811" t="s">
        <v>36</v>
      </c>
      <c r="AA1811" t="str">
        <f>IFERROR(_xlfn.XLOOKUP($J1811,avoidable_ed_reference!$A$2:$A$13,avoidable_ed_reference!$C$2:$C$13),"Not Classified")</f>
        <v>Avoidable</v>
      </c>
      <c r="AB1811" t="str">
        <f>IFERROR(_xlfn.XLOOKUP($B1811,enrollment!$A$2:$A$801,enrollment!$I$2:$I$801),"")</f>
        <v>OH</v>
      </c>
      <c r="AC1811">
        <f>IFERROR(_xlfn.XLOOKUP($B1811,enrollment!$A$2:$A$801,enrollment!$L$2:$L$801),"")</f>
        <v>70</v>
      </c>
      <c r="AD1811" t="str" cm="1">
        <f t="array" ref="AD1811">_xlfn.IFS(AC1811="","Unknown",AC1811&lt;18,"0-17",AC1811&lt;35,"18-34",AC1811&lt;50,"35-49",AC1811&lt;65,"50-64",TRUE,"65+")</f>
        <v>65+</v>
      </c>
      <c r="AE1811">
        <f>IFERROR(_xlfn.XLOOKUP($B1811,enrollment!$A$2:$A$801,enrollment!$O$2:$O$801),"")</f>
        <v>6789012345</v>
      </c>
      <c r="AF1811">
        <f>IFERROR(_xlfn.XLOOKUP($AE1811,providers!$B$2:$B$11,providers!$Q$2:$Q$11),"")</f>
        <v>4.0999999999999996</v>
      </c>
      <c r="AG1811" s="1">
        <f t="shared" si="28"/>
        <v>45352</v>
      </c>
    </row>
    <row r="1812" spans="1:33" x14ac:dyDescent="0.25">
      <c r="A1812" t="s">
        <v>2134</v>
      </c>
      <c r="B1812" t="s">
        <v>2131</v>
      </c>
      <c r="C1812">
        <v>3456789012</v>
      </c>
      <c r="D1812">
        <v>3456789012</v>
      </c>
      <c r="E1812" s="1">
        <v>45327</v>
      </c>
      <c r="F1812" s="1">
        <v>45327</v>
      </c>
      <c r="G1812" s="1">
        <v>45352</v>
      </c>
      <c r="H1812" t="s">
        <v>59</v>
      </c>
      <c r="J1812" t="s">
        <v>47</v>
      </c>
      <c r="L1812" s="2" t="s">
        <v>82</v>
      </c>
      <c r="M1812" t="s">
        <v>83</v>
      </c>
      <c r="N1812" t="s">
        <v>84</v>
      </c>
      <c r="O1812">
        <v>1</v>
      </c>
      <c r="P1812">
        <v>1137.81</v>
      </c>
      <c r="Q1812">
        <v>1034.3699999999999</v>
      </c>
      <c r="R1812">
        <v>827.5</v>
      </c>
      <c r="S1812">
        <v>206.87</v>
      </c>
      <c r="T1812" t="s">
        <v>30</v>
      </c>
      <c r="X1812" t="s">
        <v>31</v>
      </c>
      <c r="Y1812" t="s">
        <v>32</v>
      </c>
      <c r="Z1812" t="s">
        <v>64</v>
      </c>
      <c r="AA1812" t="str">
        <f>IFERROR(_xlfn.XLOOKUP($J1812,avoidable_ed_reference!$A$2:$A$13,avoidable_ed_reference!$C$2:$C$13),"Not Classified")</f>
        <v>Not Classified</v>
      </c>
      <c r="AB1812" t="str">
        <f>IFERROR(_xlfn.XLOOKUP($B1812,enrollment!$A$2:$A$801,enrollment!$I$2:$I$801),"")</f>
        <v>OH</v>
      </c>
      <c r="AC1812">
        <f>IFERROR(_xlfn.XLOOKUP($B1812,enrollment!$A$2:$A$801,enrollment!$L$2:$L$801),"")</f>
        <v>70</v>
      </c>
      <c r="AD1812" t="str" cm="1">
        <f t="array" ref="AD1812">_xlfn.IFS(AC1812="","Unknown",AC1812&lt;18,"0-17",AC1812&lt;35,"18-34",AC1812&lt;50,"35-49",AC1812&lt;65,"50-64",TRUE,"65+")</f>
        <v>65+</v>
      </c>
      <c r="AE1812">
        <f>IFERROR(_xlfn.XLOOKUP($B1812,enrollment!$A$2:$A$801,enrollment!$O$2:$O$801),"")</f>
        <v>6789012345</v>
      </c>
      <c r="AF1812">
        <f>IFERROR(_xlfn.XLOOKUP($AE1812,providers!$B$2:$B$11,providers!$Q$2:$Q$11),"")</f>
        <v>4.0999999999999996</v>
      </c>
      <c r="AG1812" s="1">
        <f t="shared" si="28"/>
        <v>45323</v>
      </c>
    </row>
    <row r="1813" spans="1:33" x14ac:dyDescent="0.25">
      <c r="A1813" t="s">
        <v>2135</v>
      </c>
      <c r="B1813" t="s">
        <v>2131</v>
      </c>
      <c r="C1813">
        <v>1122334455</v>
      </c>
      <c r="D1813">
        <v>1122334455</v>
      </c>
      <c r="E1813" s="1">
        <v>45638</v>
      </c>
      <c r="F1813" s="1">
        <v>45638</v>
      </c>
      <c r="G1813" s="1">
        <v>45667</v>
      </c>
      <c r="H1813" t="s">
        <v>28</v>
      </c>
      <c r="I1813">
        <v>11</v>
      </c>
      <c r="J1813" t="s">
        <v>35</v>
      </c>
      <c r="K1813">
        <v>99213</v>
      </c>
      <c r="O1813">
        <v>1</v>
      </c>
      <c r="P1813">
        <v>208.16</v>
      </c>
      <c r="Q1813">
        <v>154.19</v>
      </c>
      <c r="R1813">
        <v>123.35</v>
      </c>
      <c r="S1813">
        <v>30.84</v>
      </c>
      <c r="T1813" t="s">
        <v>545</v>
      </c>
      <c r="X1813" t="s">
        <v>31</v>
      </c>
      <c r="Y1813" t="s">
        <v>32</v>
      </c>
      <c r="Z1813" t="s">
        <v>39</v>
      </c>
      <c r="AA1813" t="str">
        <f>IFERROR(_xlfn.XLOOKUP($J1813,avoidable_ed_reference!$A$2:$A$13,avoidable_ed_reference!$C$2:$C$13),"Not Classified")</f>
        <v>Avoidable</v>
      </c>
      <c r="AB1813" t="str">
        <f>IFERROR(_xlfn.XLOOKUP($B1813,enrollment!$A$2:$A$801,enrollment!$I$2:$I$801),"")</f>
        <v>OH</v>
      </c>
      <c r="AC1813">
        <f>IFERROR(_xlfn.XLOOKUP($B1813,enrollment!$A$2:$A$801,enrollment!$L$2:$L$801),"")</f>
        <v>70</v>
      </c>
      <c r="AD1813" t="str" cm="1">
        <f t="array" ref="AD1813">_xlfn.IFS(AC1813="","Unknown",AC1813&lt;18,"0-17",AC1813&lt;35,"18-34",AC1813&lt;50,"35-49",AC1813&lt;65,"50-64",TRUE,"65+")</f>
        <v>65+</v>
      </c>
      <c r="AE1813">
        <f>IFERROR(_xlfn.XLOOKUP($B1813,enrollment!$A$2:$A$801,enrollment!$O$2:$O$801),"")</f>
        <v>6789012345</v>
      </c>
      <c r="AF1813">
        <f>IFERROR(_xlfn.XLOOKUP($AE1813,providers!$B$2:$B$11,providers!$Q$2:$Q$11),"")</f>
        <v>4.0999999999999996</v>
      </c>
      <c r="AG1813" s="1">
        <f t="shared" si="28"/>
        <v>45627</v>
      </c>
    </row>
    <row r="1814" spans="1:33" x14ac:dyDescent="0.25">
      <c r="A1814" t="s">
        <v>2136</v>
      </c>
      <c r="B1814" t="s">
        <v>2131</v>
      </c>
      <c r="C1814">
        <v>6789012345</v>
      </c>
      <c r="D1814">
        <v>6789012345</v>
      </c>
      <c r="E1814" s="1">
        <v>45371</v>
      </c>
      <c r="F1814" s="1">
        <v>45371</v>
      </c>
      <c r="G1814" s="1">
        <v>45393</v>
      </c>
      <c r="H1814" t="s">
        <v>28</v>
      </c>
      <c r="I1814">
        <v>11</v>
      </c>
      <c r="J1814" t="s">
        <v>35</v>
      </c>
      <c r="K1814">
        <v>99213</v>
      </c>
      <c r="O1814">
        <v>1</v>
      </c>
      <c r="P1814">
        <v>177.38</v>
      </c>
      <c r="Q1814">
        <v>131.38999999999999</v>
      </c>
      <c r="R1814">
        <v>105.11</v>
      </c>
      <c r="S1814">
        <v>26.28</v>
      </c>
      <c r="T1814" t="s">
        <v>30</v>
      </c>
      <c r="X1814" t="s">
        <v>31</v>
      </c>
      <c r="Y1814" t="s">
        <v>32</v>
      </c>
      <c r="Z1814" t="s">
        <v>39</v>
      </c>
      <c r="AA1814" t="str">
        <f>IFERROR(_xlfn.XLOOKUP($J1814,avoidable_ed_reference!$A$2:$A$13,avoidable_ed_reference!$C$2:$C$13),"Not Classified")</f>
        <v>Avoidable</v>
      </c>
      <c r="AB1814" t="str">
        <f>IFERROR(_xlfn.XLOOKUP($B1814,enrollment!$A$2:$A$801,enrollment!$I$2:$I$801),"")</f>
        <v>OH</v>
      </c>
      <c r="AC1814">
        <f>IFERROR(_xlfn.XLOOKUP($B1814,enrollment!$A$2:$A$801,enrollment!$L$2:$L$801),"")</f>
        <v>70</v>
      </c>
      <c r="AD1814" t="str" cm="1">
        <f t="array" ref="AD1814">_xlfn.IFS(AC1814="","Unknown",AC1814&lt;18,"0-17",AC1814&lt;35,"18-34",AC1814&lt;50,"35-49",AC1814&lt;65,"50-64",TRUE,"65+")</f>
        <v>65+</v>
      </c>
      <c r="AE1814">
        <f>IFERROR(_xlfn.XLOOKUP($B1814,enrollment!$A$2:$A$801,enrollment!$O$2:$O$801),"")</f>
        <v>6789012345</v>
      </c>
      <c r="AF1814">
        <f>IFERROR(_xlfn.XLOOKUP($AE1814,providers!$B$2:$B$11,providers!$Q$2:$Q$11),"")</f>
        <v>4.0999999999999996</v>
      </c>
      <c r="AG1814" s="1">
        <f t="shared" si="28"/>
        <v>45352</v>
      </c>
    </row>
    <row r="1815" spans="1:33" x14ac:dyDescent="0.25">
      <c r="A1815" t="s">
        <v>2137</v>
      </c>
      <c r="B1815" t="s">
        <v>2131</v>
      </c>
      <c r="C1815">
        <v>6789012345</v>
      </c>
      <c r="D1815">
        <v>6789012345</v>
      </c>
      <c r="E1815" s="1">
        <v>45631</v>
      </c>
      <c r="F1815" s="1">
        <v>45631</v>
      </c>
      <c r="G1815" s="1">
        <v>45653</v>
      </c>
      <c r="H1815" t="s">
        <v>28</v>
      </c>
      <c r="I1815">
        <v>11</v>
      </c>
      <c r="J1815" t="s">
        <v>38</v>
      </c>
      <c r="K1815">
        <v>99213</v>
      </c>
      <c r="O1815">
        <v>1</v>
      </c>
      <c r="P1815">
        <v>195.76</v>
      </c>
      <c r="Q1815">
        <v>145.01</v>
      </c>
      <c r="R1815">
        <v>116.01</v>
      </c>
      <c r="S1815">
        <v>29</v>
      </c>
      <c r="T1815" t="s">
        <v>30</v>
      </c>
      <c r="X1815" t="s">
        <v>31</v>
      </c>
      <c r="Y1815" t="s">
        <v>32</v>
      </c>
      <c r="Z1815" t="s">
        <v>39</v>
      </c>
      <c r="AA1815" t="str">
        <f>IFERROR(_xlfn.XLOOKUP($J1815,avoidable_ed_reference!$A$2:$A$13,avoidable_ed_reference!$C$2:$C$13),"Not Classified")</f>
        <v>Not Classified</v>
      </c>
      <c r="AB1815" t="str">
        <f>IFERROR(_xlfn.XLOOKUP($B1815,enrollment!$A$2:$A$801,enrollment!$I$2:$I$801),"")</f>
        <v>OH</v>
      </c>
      <c r="AC1815">
        <f>IFERROR(_xlfn.XLOOKUP($B1815,enrollment!$A$2:$A$801,enrollment!$L$2:$L$801),"")</f>
        <v>70</v>
      </c>
      <c r="AD1815" t="str" cm="1">
        <f t="array" ref="AD1815">_xlfn.IFS(AC1815="","Unknown",AC1815&lt;18,"0-17",AC1815&lt;35,"18-34",AC1815&lt;50,"35-49",AC1815&lt;65,"50-64",TRUE,"65+")</f>
        <v>65+</v>
      </c>
      <c r="AE1815">
        <f>IFERROR(_xlfn.XLOOKUP($B1815,enrollment!$A$2:$A$801,enrollment!$O$2:$O$801),"")</f>
        <v>6789012345</v>
      </c>
      <c r="AF1815">
        <f>IFERROR(_xlfn.XLOOKUP($AE1815,providers!$B$2:$B$11,providers!$Q$2:$Q$11),"")</f>
        <v>4.0999999999999996</v>
      </c>
      <c r="AG1815" s="1">
        <f t="shared" si="28"/>
        <v>45627</v>
      </c>
    </row>
    <row r="1816" spans="1:33" x14ac:dyDescent="0.25">
      <c r="A1816" t="s">
        <v>2138</v>
      </c>
      <c r="B1816" t="s">
        <v>2131</v>
      </c>
      <c r="C1816">
        <v>1122334455</v>
      </c>
      <c r="D1816">
        <v>1122334455</v>
      </c>
      <c r="E1816" s="1">
        <v>45343</v>
      </c>
      <c r="F1816" s="1">
        <v>45343</v>
      </c>
      <c r="G1816" s="1">
        <v>45367</v>
      </c>
      <c r="H1816" t="s">
        <v>28</v>
      </c>
      <c r="I1816">
        <v>11</v>
      </c>
      <c r="J1816" t="s">
        <v>47</v>
      </c>
      <c r="K1816">
        <v>99213</v>
      </c>
      <c r="O1816">
        <v>1</v>
      </c>
      <c r="P1816">
        <v>183.82</v>
      </c>
      <c r="Q1816">
        <v>136.16</v>
      </c>
      <c r="R1816">
        <v>108.93</v>
      </c>
      <c r="S1816">
        <v>27.23</v>
      </c>
      <c r="T1816" t="s">
        <v>545</v>
      </c>
      <c r="X1816" t="s">
        <v>31</v>
      </c>
      <c r="Y1816" t="s">
        <v>32</v>
      </c>
      <c r="Z1816" t="s">
        <v>39</v>
      </c>
      <c r="AA1816" t="str">
        <f>IFERROR(_xlfn.XLOOKUP($J1816,avoidable_ed_reference!$A$2:$A$13,avoidable_ed_reference!$C$2:$C$13),"Not Classified")</f>
        <v>Not Classified</v>
      </c>
      <c r="AB1816" t="str">
        <f>IFERROR(_xlfn.XLOOKUP($B1816,enrollment!$A$2:$A$801,enrollment!$I$2:$I$801),"")</f>
        <v>OH</v>
      </c>
      <c r="AC1816">
        <f>IFERROR(_xlfn.XLOOKUP($B1816,enrollment!$A$2:$A$801,enrollment!$L$2:$L$801),"")</f>
        <v>70</v>
      </c>
      <c r="AD1816" t="str" cm="1">
        <f t="array" ref="AD1816">_xlfn.IFS(AC1816="","Unknown",AC1816&lt;18,"0-17",AC1816&lt;35,"18-34",AC1816&lt;50,"35-49",AC1816&lt;65,"50-64",TRUE,"65+")</f>
        <v>65+</v>
      </c>
      <c r="AE1816">
        <f>IFERROR(_xlfn.XLOOKUP($B1816,enrollment!$A$2:$A$801,enrollment!$O$2:$O$801),"")</f>
        <v>6789012345</v>
      </c>
      <c r="AF1816">
        <f>IFERROR(_xlfn.XLOOKUP($AE1816,providers!$B$2:$B$11,providers!$Q$2:$Q$11),"")</f>
        <v>4.0999999999999996</v>
      </c>
      <c r="AG1816" s="1">
        <f t="shared" si="28"/>
        <v>45323</v>
      </c>
    </row>
    <row r="1817" spans="1:33" x14ac:dyDescent="0.25">
      <c r="A1817" t="s">
        <v>2139</v>
      </c>
      <c r="B1817" t="s">
        <v>2131</v>
      </c>
      <c r="C1817">
        <v>6789012345</v>
      </c>
      <c r="D1817">
        <v>6789012345</v>
      </c>
      <c r="E1817" s="1">
        <v>45517</v>
      </c>
      <c r="F1817" s="1">
        <v>45517</v>
      </c>
      <c r="G1817" s="1">
        <v>45531</v>
      </c>
      <c r="H1817" t="s">
        <v>28</v>
      </c>
      <c r="I1817">
        <v>11</v>
      </c>
      <c r="J1817" t="s">
        <v>47</v>
      </c>
      <c r="K1817">
        <v>99213</v>
      </c>
      <c r="O1817">
        <v>1</v>
      </c>
      <c r="P1817">
        <v>188.18</v>
      </c>
      <c r="Q1817">
        <v>139.38999999999999</v>
      </c>
      <c r="R1817">
        <v>111.51</v>
      </c>
      <c r="S1817">
        <v>27.88</v>
      </c>
      <c r="T1817" t="s">
        <v>30</v>
      </c>
      <c r="X1817" t="s">
        <v>31</v>
      </c>
      <c r="Y1817" t="s">
        <v>32</v>
      </c>
      <c r="Z1817" t="s">
        <v>39</v>
      </c>
      <c r="AA1817" t="str">
        <f>IFERROR(_xlfn.XLOOKUP($J1817,avoidable_ed_reference!$A$2:$A$13,avoidable_ed_reference!$C$2:$C$13),"Not Classified")</f>
        <v>Not Classified</v>
      </c>
      <c r="AB1817" t="str">
        <f>IFERROR(_xlfn.XLOOKUP($B1817,enrollment!$A$2:$A$801,enrollment!$I$2:$I$801),"")</f>
        <v>OH</v>
      </c>
      <c r="AC1817">
        <f>IFERROR(_xlfn.XLOOKUP($B1817,enrollment!$A$2:$A$801,enrollment!$L$2:$L$801),"")</f>
        <v>70</v>
      </c>
      <c r="AD1817" t="str" cm="1">
        <f t="array" ref="AD1817">_xlfn.IFS(AC1817="","Unknown",AC1817&lt;18,"0-17",AC1817&lt;35,"18-34",AC1817&lt;50,"35-49",AC1817&lt;65,"50-64",TRUE,"65+")</f>
        <v>65+</v>
      </c>
      <c r="AE1817">
        <f>IFERROR(_xlfn.XLOOKUP($B1817,enrollment!$A$2:$A$801,enrollment!$O$2:$O$801),"")</f>
        <v>6789012345</v>
      </c>
      <c r="AF1817">
        <f>IFERROR(_xlfn.XLOOKUP($AE1817,providers!$B$2:$B$11,providers!$Q$2:$Q$11),"")</f>
        <v>4.0999999999999996</v>
      </c>
      <c r="AG1817" s="1">
        <f t="shared" si="28"/>
        <v>45505</v>
      </c>
    </row>
    <row r="1818" spans="1:33" x14ac:dyDescent="0.25">
      <c r="A1818" t="s">
        <v>2140</v>
      </c>
      <c r="B1818" t="s">
        <v>2131</v>
      </c>
      <c r="C1818">
        <v>1122334455</v>
      </c>
      <c r="D1818">
        <v>1122334455</v>
      </c>
      <c r="E1818" s="1">
        <v>45411</v>
      </c>
      <c r="F1818" s="1">
        <v>45411</v>
      </c>
      <c r="G1818" s="1">
        <v>45444</v>
      </c>
      <c r="H1818" t="s">
        <v>67</v>
      </c>
      <c r="I1818">
        <v>21</v>
      </c>
      <c r="J1818" t="s">
        <v>42</v>
      </c>
      <c r="K1818">
        <v>99223</v>
      </c>
      <c r="O1818">
        <v>1</v>
      </c>
      <c r="P1818">
        <v>31732.080000000002</v>
      </c>
      <c r="Q1818">
        <v>20472.310000000001</v>
      </c>
      <c r="R1818">
        <v>16377.85</v>
      </c>
      <c r="S1818">
        <v>4094.46</v>
      </c>
      <c r="T1818" t="s">
        <v>545</v>
      </c>
      <c r="V1818">
        <v>1</v>
      </c>
      <c r="W1818" s="2" t="s">
        <v>68</v>
      </c>
      <c r="X1818" t="s">
        <v>31</v>
      </c>
      <c r="Y1818" t="s">
        <v>32</v>
      </c>
      <c r="Z1818" t="s">
        <v>69</v>
      </c>
      <c r="AA1818" t="str">
        <f>IFERROR(_xlfn.XLOOKUP($J1818,avoidable_ed_reference!$A$2:$A$13,avoidable_ed_reference!$C$2:$C$13),"Not Classified")</f>
        <v>Non-Avoidable</v>
      </c>
      <c r="AB1818" t="str">
        <f>IFERROR(_xlfn.XLOOKUP($B1818,enrollment!$A$2:$A$801,enrollment!$I$2:$I$801),"")</f>
        <v>OH</v>
      </c>
      <c r="AC1818">
        <f>IFERROR(_xlfn.XLOOKUP($B1818,enrollment!$A$2:$A$801,enrollment!$L$2:$L$801),"")</f>
        <v>70</v>
      </c>
      <c r="AD1818" t="str" cm="1">
        <f t="array" ref="AD1818">_xlfn.IFS(AC1818="","Unknown",AC1818&lt;18,"0-17",AC1818&lt;35,"18-34",AC1818&lt;50,"35-49",AC1818&lt;65,"50-64",TRUE,"65+")</f>
        <v>65+</v>
      </c>
      <c r="AE1818">
        <f>IFERROR(_xlfn.XLOOKUP($B1818,enrollment!$A$2:$A$801,enrollment!$O$2:$O$801),"")</f>
        <v>6789012345</v>
      </c>
      <c r="AF1818">
        <f>IFERROR(_xlfn.XLOOKUP($AE1818,providers!$B$2:$B$11,providers!$Q$2:$Q$11),"")</f>
        <v>4.0999999999999996</v>
      </c>
      <c r="AG1818" s="1">
        <f t="shared" si="28"/>
        <v>45383</v>
      </c>
    </row>
    <row r="1819" spans="1:33" x14ac:dyDescent="0.25">
      <c r="A1819" t="s">
        <v>2141</v>
      </c>
      <c r="B1819" t="s">
        <v>2142</v>
      </c>
      <c r="C1819">
        <v>3456789012</v>
      </c>
      <c r="D1819">
        <v>3456789012</v>
      </c>
      <c r="E1819" s="1">
        <v>45308</v>
      </c>
      <c r="F1819" s="1">
        <v>45308</v>
      </c>
      <c r="G1819" s="1">
        <v>45331</v>
      </c>
      <c r="H1819" t="s">
        <v>28</v>
      </c>
      <c r="I1819">
        <v>23</v>
      </c>
      <c r="J1819" t="s">
        <v>93</v>
      </c>
      <c r="K1819">
        <v>99284</v>
      </c>
      <c r="O1819">
        <v>1</v>
      </c>
      <c r="P1819">
        <v>1575.67</v>
      </c>
      <c r="Q1819">
        <v>875.37</v>
      </c>
      <c r="R1819">
        <v>700.3</v>
      </c>
      <c r="S1819">
        <v>175.07</v>
      </c>
      <c r="T1819" t="s">
        <v>30</v>
      </c>
      <c r="X1819" t="s">
        <v>31</v>
      </c>
      <c r="Y1819" t="s">
        <v>32</v>
      </c>
      <c r="Z1819" t="s">
        <v>45</v>
      </c>
      <c r="AA1819" t="str">
        <f>IFERROR(_xlfn.XLOOKUP($J1819,avoidable_ed_reference!$A$2:$A$13,avoidable_ed_reference!$C$2:$C$13),"Not Classified")</f>
        <v>Avoidable</v>
      </c>
      <c r="AB1819" t="str">
        <f>IFERROR(_xlfn.XLOOKUP($B1819,enrollment!$A$2:$A$801,enrollment!$I$2:$I$801),"")</f>
        <v>GA</v>
      </c>
      <c r="AC1819">
        <f>IFERROR(_xlfn.XLOOKUP($B1819,enrollment!$A$2:$A$801,enrollment!$L$2:$L$801),"")</f>
        <v>28</v>
      </c>
      <c r="AD1819" t="str" cm="1">
        <f t="array" ref="AD1819">_xlfn.IFS(AC1819="","Unknown",AC1819&lt;18,"0-17",AC1819&lt;35,"18-34",AC1819&lt;50,"35-49",AC1819&lt;65,"50-64",TRUE,"65+")</f>
        <v>18-34</v>
      </c>
      <c r="AE1819">
        <f>IFERROR(_xlfn.XLOOKUP($B1819,enrollment!$A$2:$A$801,enrollment!$O$2:$O$801),"")</f>
        <v>8901234567</v>
      </c>
      <c r="AF1819">
        <f>IFERROR(_xlfn.XLOOKUP($AE1819,providers!$B$2:$B$11,providers!$Q$2:$Q$11),"")</f>
        <v>3.7</v>
      </c>
      <c r="AG1819" s="1">
        <f t="shared" si="28"/>
        <v>45292</v>
      </c>
    </row>
    <row r="1820" spans="1:33" x14ac:dyDescent="0.25">
      <c r="A1820" t="s">
        <v>2143</v>
      </c>
      <c r="B1820" t="s">
        <v>2142</v>
      </c>
      <c r="C1820">
        <v>8901234567</v>
      </c>
      <c r="D1820">
        <v>8901234567</v>
      </c>
      <c r="E1820" s="1">
        <v>45304</v>
      </c>
      <c r="F1820" s="1">
        <v>45304</v>
      </c>
      <c r="G1820" s="1">
        <v>45320</v>
      </c>
      <c r="H1820" t="s">
        <v>28</v>
      </c>
      <c r="I1820">
        <v>11</v>
      </c>
      <c r="J1820" t="s">
        <v>47</v>
      </c>
      <c r="K1820">
        <v>99213</v>
      </c>
      <c r="O1820">
        <v>1</v>
      </c>
      <c r="P1820">
        <v>211.67</v>
      </c>
      <c r="Q1820">
        <v>156.79</v>
      </c>
      <c r="R1820">
        <v>125.43</v>
      </c>
      <c r="S1820">
        <v>31.36</v>
      </c>
      <c r="T1820" t="s">
        <v>30</v>
      </c>
      <c r="X1820" t="s">
        <v>31</v>
      </c>
      <c r="Y1820" t="s">
        <v>32</v>
      </c>
      <c r="Z1820" t="s">
        <v>39</v>
      </c>
      <c r="AA1820" t="str">
        <f>IFERROR(_xlfn.XLOOKUP($J1820,avoidable_ed_reference!$A$2:$A$13,avoidable_ed_reference!$C$2:$C$13),"Not Classified")</f>
        <v>Not Classified</v>
      </c>
      <c r="AB1820" t="str">
        <f>IFERROR(_xlfn.XLOOKUP($B1820,enrollment!$A$2:$A$801,enrollment!$I$2:$I$801),"")</f>
        <v>GA</v>
      </c>
      <c r="AC1820">
        <f>IFERROR(_xlfn.XLOOKUP($B1820,enrollment!$A$2:$A$801,enrollment!$L$2:$L$801),"")</f>
        <v>28</v>
      </c>
      <c r="AD1820" t="str" cm="1">
        <f t="array" ref="AD1820">_xlfn.IFS(AC1820="","Unknown",AC1820&lt;18,"0-17",AC1820&lt;35,"18-34",AC1820&lt;50,"35-49",AC1820&lt;65,"50-64",TRUE,"65+")</f>
        <v>18-34</v>
      </c>
      <c r="AE1820">
        <f>IFERROR(_xlfn.XLOOKUP($B1820,enrollment!$A$2:$A$801,enrollment!$O$2:$O$801),"")</f>
        <v>8901234567</v>
      </c>
      <c r="AF1820">
        <f>IFERROR(_xlfn.XLOOKUP($AE1820,providers!$B$2:$B$11,providers!$Q$2:$Q$11),"")</f>
        <v>3.7</v>
      </c>
      <c r="AG1820" s="1">
        <f t="shared" si="28"/>
        <v>45292</v>
      </c>
    </row>
    <row r="1821" spans="1:33" x14ac:dyDescent="0.25">
      <c r="A1821" t="s">
        <v>2144</v>
      </c>
      <c r="B1821" t="s">
        <v>2142</v>
      </c>
      <c r="C1821">
        <v>5678901234</v>
      </c>
      <c r="D1821">
        <v>5678901234</v>
      </c>
      <c r="E1821" s="1">
        <v>45461</v>
      </c>
      <c r="F1821" s="1">
        <v>45461</v>
      </c>
      <c r="G1821" s="1">
        <v>45487</v>
      </c>
      <c r="H1821" t="s">
        <v>28</v>
      </c>
      <c r="I1821">
        <v>20</v>
      </c>
      <c r="J1821" t="s">
        <v>35</v>
      </c>
      <c r="K1821">
        <v>99213</v>
      </c>
      <c r="O1821">
        <v>1</v>
      </c>
      <c r="P1821">
        <v>192.69</v>
      </c>
      <c r="Q1821">
        <v>148.22</v>
      </c>
      <c r="R1821">
        <v>118.58</v>
      </c>
      <c r="S1821">
        <v>29.64</v>
      </c>
      <c r="T1821" t="s">
        <v>30</v>
      </c>
      <c r="X1821" t="s">
        <v>31</v>
      </c>
      <c r="Y1821" t="s">
        <v>32</v>
      </c>
      <c r="Z1821" t="s">
        <v>36</v>
      </c>
      <c r="AA1821" t="str">
        <f>IFERROR(_xlfn.XLOOKUP($J1821,avoidable_ed_reference!$A$2:$A$13,avoidable_ed_reference!$C$2:$C$13),"Not Classified")</f>
        <v>Avoidable</v>
      </c>
      <c r="AB1821" t="str">
        <f>IFERROR(_xlfn.XLOOKUP($B1821,enrollment!$A$2:$A$801,enrollment!$I$2:$I$801),"")</f>
        <v>GA</v>
      </c>
      <c r="AC1821">
        <f>IFERROR(_xlfn.XLOOKUP($B1821,enrollment!$A$2:$A$801,enrollment!$L$2:$L$801),"")</f>
        <v>28</v>
      </c>
      <c r="AD1821" t="str" cm="1">
        <f t="array" ref="AD1821">_xlfn.IFS(AC1821="","Unknown",AC1821&lt;18,"0-17",AC1821&lt;35,"18-34",AC1821&lt;50,"35-49",AC1821&lt;65,"50-64",TRUE,"65+")</f>
        <v>18-34</v>
      </c>
      <c r="AE1821">
        <f>IFERROR(_xlfn.XLOOKUP($B1821,enrollment!$A$2:$A$801,enrollment!$O$2:$O$801),"")</f>
        <v>8901234567</v>
      </c>
      <c r="AF1821">
        <f>IFERROR(_xlfn.XLOOKUP($AE1821,providers!$B$2:$B$11,providers!$Q$2:$Q$11),"")</f>
        <v>3.7</v>
      </c>
      <c r="AG1821" s="1">
        <f t="shared" si="28"/>
        <v>45444</v>
      </c>
    </row>
    <row r="1822" spans="1:33" x14ac:dyDescent="0.25">
      <c r="A1822" t="s">
        <v>2145</v>
      </c>
      <c r="B1822" t="s">
        <v>2142</v>
      </c>
      <c r="C1822">
        <v>8901234567</v>
      </c>
      <c r="D1822">
        <v>8901234567</v>
      </c>
      <c r="E1822" s="1">
        <v>45366</v>
      </c>
      <c r="F1822" s="1">
        <v>45366</v>
      </c>
      <c r="G1822" s="1">
        <v>45388</v>
      </c>
      <c r="H1822" t="s">
        <v>28</v>
      </c>
      <c r="I1822">
        <v>11</v>
      </c>
      <c r="J1822" t="s">
        <v>35</v>
      </c>
      <c r="K1822">
        <v>99213</v>
      </c>
      <c r="O1822">
        <v>1</v>
      </c>
      <c r="P1822">
        <v>224.75</v>
      </c>
      <c r="Q1822">
        <v>166.48</v>
      </c>
      <c r="R1822">
        <v>133.18</v>
      </c>
      <c r="S1822">
        <v>33.299999999999997</v>
      </c>
      <c r="T1822" t="s">
        <v>30</v>
      </c>
      <c r="X1822" t="s">
        <v>31</v>
      </c>
      <c r="Y1822" t="s">
        <v>32</v>
      </c>
      <c r="Z1822" t="s">
        <v>39</v>
      </c>
      <c r="AA1822" t="str">
        <f>IFERROR(_xlfn.XLOOKUP($J1822,avoidable_ed_reference!$A$2:$A$13,avoidable_ed_reference!$C$2:$C$13),"Not Classified")</f>
        <v>Avoidable</v>
      </c>
      <c r="AB1822" t="str">
        <f>IFERROR(_xlfn.XLOOKUP($B1822,enrollment!$A$2:$A$801,enrollment!$I$2:$I$801),"")</f>
        <v>GA</v>
      </c>
      <c r="AC1822">
        <f>IFERROR(_xlfn.XLOOKUP($B1822,enrollment!$A$2:$A$801,enrollment!$L$2:$L$801),"")</f>
        <v>28</v>
      </c>
      <c r="AD1822" t="str" cm="1">
        <f t="array" ref="AD1822">_xlfn.IFS(AC1822="","Unknown",AC1822&lt;18,"0-17",AC1822&lt;35,"18-34",AC1822&lt;50,"35-49",AC1822&lt;65,"50-64",TRUE,"65+")</f>
        <v>18-34</v>
      </c>
      <c r="AE1822">
        <f>IFERROR(_xlfn.XLOOKUP($B1822,enrollment!$A$2:$A$801,enrollment!$O$2:$O$801),"")</f>
        <v>8901234567</v>
      </c>
      <c r="AF1822">
        <f>IFERROR(_xlfn.XLOOKUP($AE1822,providers!$B$2:$B$11,providers!$Q$2:$Q$11),"")</f>
        <v>3.7</v>
      </c>
      <c r="AG1822" s="1">
        <f t="shared" si="28"/>
        <v>45352</v>
      </c>
    </row>
    <row r="1823" spans="1:33" x14ac:dyDescent="0.25">
      <c r="A1823" t="s">
        <v>2146</v>
      </c>
      <c r="B1823" t="s">
        <v>2142</v>
      </c>
      <c r="C1823">
        <v>8901234567</v>
      </c>
      <c r="D1823">
        <v>8901234567</v>
      </c>
      <c r="E1823" s="1">
        <v>45546</v>
      </c>
      <c r="F1823" s="1">
        <v>45546</v>
      </c>
      <c r="G1823" s="1">
        <v>45561</v>
      </c>
      <c r="H1823" t="s">
        <v>28</v>
      </c>
      <c r="I1823">
        <v>11</v>
      </c>
      <c r="J1823" t="s">
        <v>38</v>
      </c>
      <c r="K1823">
        <v>99213</v>
      </c>
      <c r="O1823">
        <v>1</v>
      </c>
      <c r="P1823">
        <v>196.78</v>
      </c>
      <c r="Q1823">
        <v>145.76</v>
      </c>
      <c r="R1823">
        <v>116.61</v>
      </c>
      <c r="S1823">
        <v>29.15</v>
      </c>
      <c r="T1823" t="s">
        <v>30</v>
      </c>
      <c r="X1823" t="s">
        <v>31</v>
      </c>
      <c r="Y1823" t="s">
        <v>32</v>
      </c>
      <c r="Z1823" t="s">
        <v>39</v>
      </c>
      <c r="AA1823" t="str">
        <f>IFERROR(_xlfn.XLOOKUP($J1823,avoidable_ed_reference!$A$2:$A$13,avoidable_ed_reference!$C$2:$C$13),"Not Classified")</f>
        <v>Not Classified</v>
      </c>
      <c r="AB1823" t="str">
        <f>IFERROR(_xlfn.XLOOKUP($B1823,enrollment!$A$2:$A$801,enrollment!$I$2:$I$801),"")</f>
        <v>GA</v>
      </c>
      <c r="AC1823">
        <f>IFERROR(_xlfn.XLOOKUP($B1823,enrollment!$A$2:$A$801,enrollment!$L$2:$L$801),"")</f>
        <v>28</v>
      </c>
      <c r="AD1823" t="str" cm="1">
        <f t="array" ref="AD1823">_xlfn.IFS(AC1823="","Unknown",AC1823&lt;18,"0-17",AC1823&lt;35,"18-34",AC1823&lt;50,"35-49",AC1823&lt;65,"50-64",TRUE,"65+")</f>
        <v>18-34</v>
      </c>
      <c r="AE1823">
        <f>IFERROR(_xlfn.XLOOKUP($B1823,enrollment!$A$2:$A$801,enrollment!$O$2:$O$801),"")</f>
        <v>8901234567</v>
      </c>
      <c r="AF1823">
        <f>IFERROR(_xlfn.XLOOKUP($AE1823,providers!$B$2:$B$11,providers!$Q$2:$Q$11),"")</f>
        <v>3.7</v>
      </c>
      <c r="AG1823" s="1">
        <f t="shared" si="28"/>
        <v>45536</v>
      </c>
    </row>
    <row r="1824" spans="1:33" x14ac:dyDescent="0.25">
      <c r="A1824" t="s">
        <v>2147</v>
      </c>
      <c r="B1824" t="s">
        <v>2142</v>
      </c>
      <c r="C1824">
        <v>5678901234</v>
      </c>
      <c r="D1824">
        <v>5678901234</v>
      </c>
      <c r="E1824" s="1">
        <v>45551</v>
      </c>
      <c r="F1824" s="1">
        <v>45551</v>
      </c>
      <c r="G1824" s="1">
        <v>45571</v>
      </c>
      <c r="H1824" t="s">
        <v>28</v>
      </c>
      <c r="I1824">
        <v>20</v>
      </c>
      <c r="J1824" t="s">
        <v>35</v>
      </c>
      <c r="K1824">
        <v>99213</v>
      </c>
      <c r="O1824">
        <v>1</v>
      </c>
      <c r="P1824">
        <v>157.52000000000001</v>
      </c>
      <c r="Q1824">
        <v>121.17</v>
      </c>
      <c r="R1824">
        <v>96.94</v>
      </c>
      <c r="S1824">
        <v>24.23</v>
      </c>
      <c r="T1824" t="s">
        <v>30</v>
      </c>
      <c r="X1824" t="s">
        <v>31</v>
      </c>
      <c r="Y1824" t="s">
        <v>32</v>
      </c>
      <c r="Z1824" t="s">
        <v>36</v>
      </c>
      <c r="AA1824" t="str">
        <f>IFERROR(_xlfn.XLOOKUP($J1824,avoidable_ed_reference!$A$2:$A$13,avoidable_ed_reference!$C$2:$C$13),"Not Classified")</f>
        <v>Avoidable</v>
      </c>
      <c r="AB1824" t="str">
        <f>IFERROR(_xlfn.XLOOKUP($B1824,enrollment!$A$2:$A$801,enrollment!$I$2:$I$801),"")</f>
        <v>GA</v>
      </c>
      <c r="AC1824">
        <f>IFERROR(_xlfn.XLOOKUP($B1824,enrollment!$A$2:$A$801,enrollment!$L$2:$L$801),"")</f>
        <v>28</v>
      </c>
      <c r="AD1824" t="str" cm="1">
        <f t="array" ref="AD1824">_xlfn.IFS(AC1824="","Unknown",AC1824&lt;18,"0-17",AC1824&lt;35,"18-34",AC1824&lt;50,"35-49",AC1824&lt;65,"50-64",TRUE,"65+")</f>
        <v>18-34</v>
      </c>
      <c r="AE1824">
        <f>IFERROR(_xlfn.XLOOKUP($B1824,enrollment!$A$2:$A$801,enrollment!$O$2:$O$801),"")</f>
        <v>8901234567</v>
      </c>
      <c r="AF1824">
        <f>IFERROR(_xlfn.XLOOKUP($AE1824,providers!$B$2:$B$11,providers!$Q$2:$Q$11),"")</f>
        <v>3.7</v>
      </c>
      <c r="AG1824" s="1">
        <f t="shared" si="28"/>
        <v>45536</v>
      </c>
    </row>
    <row r="1825" spans="1:33" x14ac:dyDescent="0.25">
      <c r="A1825" t="s">
        <v>2148</v>
      </c>
      <c r="B1825" t="s">
        <v>2142</v>
      </c>
      <c r="C1825">
        <v>8901234567</v>
      </c>
      <c r="D1825">
        <v>8901234567</v>
      </c>
      <c r="E1825" s="1">
        <v>45457</v>
      </c>
      <c r="F1825" s="1">
        <v>45457</v>
      </c>
      <c r="G1825" s="1">
        <v>45485</v>
      </c>
      <c r="H1825" t="s">
        <v>28</v>
      </c>
      <c r="I1825">
        <v>11</v>
      </c>
      <c r="J1825" t="s">
        <v>38</v>
      </c>
      <c r="K1825">
        <v>99213</v>
      </c>
      <c r="O1825">
        <v>1</v>
      </c>
      <c r="P1825">
        <v>202.81</v>
      </c>
      <c r="Q1825">
        <v>150.22999999999999</v>
      </c>
      <c r="R1825">
        <v>120.18</v>
      </c>
      <c r="S1825">
        <v>30.05</v>
      </c>
      <c r="T1825" t="s">
        <v>30</v>
      </c>
      <c r="X1825" t="s">
        <v>31</v>
      </c>
      <c r="Y1825" t="s">
        <v>32</v>
      </c>
      <c r="Z1825" t="s">
        <v>39</v>
      </c>
      <c r="AA1825" t="str">
        <f>IFERROR(_xlfn.XLOOKUP($J1825,avoidable_ed_reference!$A$2:$A$13,avoidable_ed_reference!$C$2:$C$13),"Not Classified")</f>
        <v>Not Classified</v>
      </c>
      <c r="AB1825" t="str">
        <f>IFERROR(_xlfn.XLOOKUP($B1825,enrollment!$A$2:$A$801,enrollment!$I$2:$I$801),"")</f>
        <v>GA</v>
      </c>
      <c r="AC1825">
        <f>IFERROR(_xlfn.XLOOKUP($B1825,enrollment!$A$2:$A$801,enrollment!$L$2:$L$801),"")</f>
        <v>28</v>
      </c>
      <c r="AD1825" t="str" cm="1">
        <f t="array" ref="AD1825">_xlfn.IFS(AC1825="","Unknown",AC1825&lt;18,"0-17",AC1825&lt;35,"18-34",AC1825&lt;50,"35-49",AC1825&lt;65,"50-64",TRUE,"65+")</f>
        <v>18-34</v>
      </c>
      <c r="AE1825">
        <f>IFERROR(_xlfn.XLOOKUP($B1825,enrollment!$A$2:$A$801,enrollment!$O$2:$O$801),"")</f>
        <v>8901234567</v>
      </c>
      <c r="AF1825">
        <f>IFERROR(_xlfn.XLOOKUP($AE1825,providers!$B$2:$B$11,providers!$Q$2:$Q$11),"")</f>
        <v>3.7</v>
      </c>
      <c r="AG1825" s="1">
        <f t="shared" si="28"/>
        <v>45444</v>
      </c>
    </row>
    <row r="1826" spans="1:33" x14ac:dyDescent="0.25">
      <c r="A1826" t="s">
        <v>2149</v>
      </c>
      <c r="B1826" t="s">
        <v>2142</v>
      </c>
      <c r="C1826">
        <v>7890123456</v>
      </c>
      <c r="D1826">
        <v>7890123456</v>
      </c>
      <c r="E1826" s="1">
        <v>45423</v>
      </c>
      <c r="F1826" s="1">
        <v>45423</v>
      </c>
      <c r="G1826" s="1">
        <v>45455</v>
      </c>
      <c r="H1826" t="s">
        <v>28</v>
      </c>
      <c r="I1826">
        <v>23</v>
      </c>
      <c r="J1826" t="s">
        <v>80</v>
      </c>
      <c r="K1826">
        <v>99284</v>
      </c>
      <c r="O1826">
        <v>1</v>
      </c>
      <c r="P1826">
        <v>1649.5</v>
      </c>
      <c r="Q1826">
        <v>916.39</v>
      </c>
      <c r="R1826">
        <v>733.11</v>
      </c>
      <c r="S1826">
        <v>183.28</v>
      </c>
      <c r="T1826" t="s">
        <v>30</v>
      </c>
      <c r="X1826" t="s">
        <v>31</v>
      </c>
      <c r="Y1826" t="s">
        <v>32</v>
      </c>
      <c r="Z1826" t="s">
        <v>45</v>
      </c>
      <c r="AA1826" t="str">
        <f>IFERROR(_xlfn.XLOOKUP($J1826,avoidable_ed_reference!$A$2:$A$13,avoidable_ed_reference!$C$2:$C$13),"Not Classified")</f>
        <v>Non-Avoidable</v>
      </c>
      <c r="AB1826" t="str">
        <f>IFERROR(_xlfn.XLOOKUP($B1826,enrollment!$A$2:$A$801,enrollment!$I$2:$I$801),"")</f>
        <v>GA</v>
      </c>
      <c r="AC1826">
        <f>IFERROR(_xlfn.XLOOKUP($B1826,enrollment!$A$2:$A$801,enrollment!$L$2:$L$801),"")</f>
        <v>28</v>
      </c>
      <c r="AD1826" t="str" cm="1">
        <f t="array" ref="AD1826">_xlfn.IFS(AC1826="","Unknown",AC1826&lt;18,"0-17",AC1826&lt;35,"18-34",AC1826&lt;50,"35-49",AC1826&lt;65,"50-64",TRUE,"65+")</f>
        <v>18-34</v>
      </c>
      <c r="AE1826">
        <f>IFERROR(_xlfn.XLOOKUP($B1826,enrollment!$A$2:$A$801,enrollment!$O$2:$O$801),"")</f>
        <v>8901234567</v>
      </c>
      <c r="AF1826">
        <f>IFERROR(_xlfn.XLOOKUP($AE1826,providers!$B$2:$B$11,providers!$Q$2:$Q$11),"")</f>
        <v>3.7</v>
      </c>
      <c r="AG1826" s="1">
        <f t="shared" si="28"/>
        <v>45413</v>
      </c>
    </row>
    <row r="1827" spans="1:33" x14ac:dyDescent="0.25">
      <c r="A1827" t="s">
        <v>2150</v>
      </c>
      <c r="B1827" t="s">
        <v>2151</v>
      </c>
      <c r="C1827">
        <v>9012345678</v>
      </c>
      <c r="D1827">
        <v>9012345678</v>
      </c>
      <c r="E1827" s="1">
        <v>45554</v>
      </c>
      <c r="F1827" s="1">
        <v>45554</v>
      </c>
      <c r="G1827" s="1">
        <v>45580</v>
      </c>
      <c r="H1827" t="s">
        <v>67</v>
      </c>
      <c r="I1827">
        <v>21</v>
      </c>
      <c r="J1827" t="s">
        <v>99</v>
      </c>
      <c r="K1827">
        <v>99223</v>
      </c>
      <c r="O1827">
        <v>1</v>
      </c>
      <c r="P1827">
        <v>27878.38</v>
      </c>
      <c r="Q1827">
        <v>17986.05</v>
      </c>
      <c r="R1827">
        <v>14388.84</v>
      </c>
      <c r="S1827">
        <v>3597.21</v>
      </c>
      <c r="T1827" t="s">
        <v>30</v>
      </c>
      <c r="U1827" t="s">
        <v>493</v>
      </c>
      <c r="V1827">
        <v>1</v>
      </c>
      <c r="W1827" s="2" t="s">
        <v>68</v>
      </c>
      <c r="X1827" t="s">
        <v>146</v>
      </c>
      <c r="Y1827" t="s">
        <v>147</v>
      </c>
      <c r="Z1827" t="s">
        <v>69</v>
      </c>
      <c r="AA1827" t="str">
        <f>IFERROR(_xlfn.XLOOKUP($J1827,avoidable_ed_reference!$A$2:$A$13,avoidable_ed_reference!$C$2:$C$13),"Not Classified")</f>
        <v>Not Classified</v>
      </c>
      <c r="AB1827" t="str">
        <f>IFERROR(_xlfn.XLOOKUP($B1827,enrollment!$A$2:$A$801,enrollment!$I$2:$I$801),"")</f>
        <v>KY</v>
      </c>
      <c r="AC1827">
        <f>IFERROR(_xlfn.XLOOKUP($B1827,enrollment!$A$2:$A$801,enrollment!$L$2:$L$801),"")</f>
        <v>83</v>
      </c>
      <c r="AD1827" t="str" cm="1">
        <f t="array" ref="AD1827">_xlfn.IFS(AC1827="","Unknown",AC1827&lt;18,"0-17",AC1827&lt;35,"18-34",AC1827&lt;50,"35-49",AC1827&lt;65,"50-64",TRUE,"65+")</f>
        <v>65+</v>
      </c>
      <c r="AE1827">
        <f>IFERROR(_xlfn.XLOOKUP($B1827,enrollment!$A$2:$A$801,enrollment!$O$2:$O$801),"")</f>
        <v>3456789012</v>
      </c>
      <c r="AF1827">
        <f>IFERROR(_xlfn.XLOOKUP($AE1827,providers!$B$2:$B$11,providers!$Q$2:$Q$11),"")</f>
        <v>4</v>
      </c>
      <c r="AG1827" s="1">
        <f t="shared" si="28"/>
        <v>45536</v>
      </c>
    </row>
    <row r="1828" spans="1:33" x14ac:dyDescent="0.25">
      <c r="A1828" t="s">
        <v>2152</v>
      </c>
      <c r="B1828" t="s">
        <v>2151</v>
      </c>
      <c r="C1828">
        <v>4567890123</v>
      </c>
      <c r="D1828">
        <v>4567890123</v>
      </c>
      <c r="E1828" s="1">
        <v>45441</v>
      </c>
      <c r="F1828" s="1">
        <v>45441</v>
      </c>
      <c r="G1828" s="1">
        <v>45465</v>
      </c>
      <c r="H1828" t="s">
        <v>59</v>
      </c>
      <c r="J1828" t="s">
        <v>60</v>
      </c>
      <c r="L1828" s="2" t="s">
        <v>61</v>
      </c>
      <c r="M1828" t="s">
        <v>62</v>
      </c>
      <c r="N1828" t="s">
        <v>63</v>
      </c>
      <c r="O1828">
        <v>1</v>
      </c>
      <c r="P1828">
        <v>6494.05</v>
      </c>
      <c r="Q1828">
        <v>5903.68</v>
      </c>
      <c r="R1828">
        <v>4722.9399999999996</v>
      </c>
      <c r="S1828">
        <v>1180.74</v>
      </c>
      <c r="T1828" t="s">
        <v>30</v>
      </c>
      <c r="U1828" t="s">
        <v>493</v>
      </c>
      <c r="X1828" t="s">
        <v>146</v>
      </c>
      <c r="Y1828" t="s">
        <v>147</v>
      </c>
      <c r="Z1828" t="s">
        <v>64</v>
      </c>
      <c r="AA1828" t="str">
        <f>IFERROR(_xlfn.XLOOKUP($J1828,avoidable_ed_reference!$A$2:$A$13,avoidable_ed_reference!$C$2:$C$13),"Not Classified")</f>
        <v>Not Classified</v>
      </c>
      <c r="AB1828" t="str">
        <f>IFERROR(_xlfn.XLOOKUP($B1828,enrollment!$A$2:$A$801,enrollment!$I$2:$I$801),"")</f>
        <v>KY</v>
      </c>
      <c r="AC1828">
        <f>IFERROR(_xlfn.XLOOKUP($B1828,enrollment!$A$2:$A$801,enrollment!$L$2:$L$801),"")</f>
        <v>83</v>
      </c>
      <c r="AD1828" t="str" cm="1">
        <f t="array" ref="AD1828">_xlfn.IFS(AC1828="","Unknown",AC1828&lt;18,"0-17",AC1828&lt;35,"18-34",AC1828&lt;50,"35-49",AC1828&lt;65,"50-64",TRUE,"65+")</f>
        <v>65+</v>
      </c>
      <c r="AE1828">
        <f>IFERROR(_xlfn.XLOOKUP($B1828,enrollment!$A$2:$A$801,enrollment!$O$2:$O$801),"")</f>
        <v>3456789012</v>
      </c>
      <c r="AF1828">
        <f>IFERROR(_xlfn.XLOOKUP($AE1828,providers!$B$2:$B$11,providers!$Q$2:$Q$11),"")</f>
        <v>4</v>
      </c>
      <c r="AG1828" s="1">
        <f t="shared" si="28"/>
        <v>45413</v>
      </c>
    </row>
    <row r="1829" spans="1:33" x14ac:dyDescent="0.25">
      <c r="A1829" t="s">
        <v>2153</v>
      </c>
      <c r="B1829" t="s">
        <v>2151</v>
      </c>
      <c r="C1829">
        <v>5678901234</v>
      </c>
      <c r="D1829">
        <v>5678901234</v>
      </c>
      <c r="E1829" s="1">
        <v>45305</v>
      </c>
      <c r="F1829" s="1">
        <v>45305</v>
      </c>
      <c r="G1829" s="1">
        <v>45330</v>
      </c>
      <c r="H1829" t="s">
        <v>28</v>
      </c>
      <c r="I1829">
        <v>20</v>
      </c>
      <c r="J1829" t="s">
        <v>35</v>
      </c>
      <c r="K1829">
        <v>99213</v>
      </c>
      <c r="O1829">
        <v>1</v>
      </c>
      <c r="P1829">
        <v>170.62</v>
      </c>
      <c r="Q1829">
        <v>131.25</v>
      </c>
      <c r="R1829">
        <v>105</v>
      </c>
      <c r="S1829">
        <v>26.25</v>
      </c>
      <c r="T1829" t="s">
        <v>30</v>
      </c>
      <c r="X1829" t="s">
        <v>146</v>
      </c>
      <c r="Y1829" t="s">
        <v>147</v>
      </c>
      <c r="Z1829" t="s">
        <v>36</v>
      </c>
      <c r="AA1829" t="str">
        <f>IFERROR(_xlfn.XLOOKUP($J1829,avoidable_ed_reference!$A$2:$A$13,avoidable_ed_reference!$C$2:$C$13),"Not Classified")</f>
        <v>Avoidable</v>
      </c>
      <c r="AB1829" t="str">
        <f>IFERROR(_xlfn.XLOOKUP($B1829,enrollment!$A$2:$A$801,enrollment!$I$2:$I$801),"")</f>
        <v>KY</v>
      </c>
      <c r="AC1829">
        <f>IFERROR(_xlfn.XLOOKUP($B1829,enrollment!$A$2:$A$801,enrollment!$L$2:$L$801),"")</f>
        <v>83</v>
      </c>
      <c r="AD1829" t="str" cm="1">
        <f t="array" ref="AD1829">_xlfn.IFS(AC1829="","Unknown",AC1829&lt;18,"0-17",AC1829&lt;35,"18-34",AC1829&lt;50,"35-49",AC1829&lt;65,"50-64",TRUE,"65+")</f>
        <v>65+</v>
      </c>
      <c r="AE1829">
        <f>IFERROR(_xlfn.XLOOKUP($B1829,enrollment!$A$2:$A$801,enrollment!$O$2:$O$801),"")</f>
        <v>3456789012</v>
      </c>
      <c r="AF1829">
        <f>IFERROR(_xlfn.XLOOKUP($AE1829,providers!$B$2:$B$11,providers!$Q$2:$Q$11),"")</f>
        <v>4</v>
      </c>
      <c r="AG1829" s="1">
        <f t="shared" si="28"/>
        <v>45292</v>
      </c>
    </row>
    <row r="1830" spans="1:33" x14ac:dyDescent="0.25">
      <c r="A1830" t="s">
        <v>2154</v>
      </c>
      <c r="B1830" t="s">
        <v>2151</v>
      </c>
      <c r="C1830">
        <v>3456789012</v>
      </c>
      <c r="D1830">
        <v>3456789012</v>
      </c>
      <c r="E1830" s="1">
        <v>45326</v>
      </c>
      <c r="F1830" s="1">
        <v>45326</v>
      </c>
      <c r="G1830" s="1">
        <v>45361</v>
      </c>
      <c r="H1830" t="s">
        <v>28</v>
      </c>
      <c r="I1830">
        <v>11</v>
      </c>
      <c r="J1830" t="s">
        <v>35</v>
      </c>
      <c r="K1830">
        <v>99213</v>
      </c>
      <c r="O1830">
        <v>1</v>
      </c>
      <c r="P1830">
        <v>227.65</v>
      </c>
      <c r="Q1830">
        <v>168.63</v>
      </c>
      <c r="R1830">
        <v>134.9</v>
      </c>
      <c r="S1830">
        <v>33.729999999999997</v>
      </c>
      <c r="T1830" t="s">
        <v>30</v>
      </c>
      <c r="X1830" t="s">
        <v>146</v>
      </c>
      <c r="Y1830" t="s">
        <v>147</v>
      </c>
      <c r="Z1830" t="s">
        <v>39</v>
      </c>
      <c r="AA1830" t="str">
        <f>IFERROR(_xlfn.XLOOKUP($J1830,avoidable_ed_reference!$A$2:$A$13,avoidable_ed_reference!$C$2:$C$13),"Not Classified")</f>
        <v>Avoidable</v>
      </c>
      <c r="AB1830" t="str">
        <f>IFERROR(_xlfn.XLOOKUP($B1830,enrollment!$A$2:$A$801,enrollment!$I$2:$I$801),"")</f>
        <v>KY</v>
      </c>
      <c r="AC1830">
        <f>IFERROR(_xlfn.XLOOKUP($B1830,enrollment!$A$2:$A$801,enrollment!$L$2:$L$801),"")</f>
        <v>83</v>
      </c>
      <c r="AD1830" t="str" cm="1">
        <f t="array" ref="AD1830">_xlfn.IFS(AC1830="","Unknown",AC1830&lt;18,"0-17",AC1830&lt;35,"18-34",AC1830&lt;50,"35-49",AC1830&lt;65,"50-64",TRUE,"65+")</f>
        <v>65+</v>
      </c>
      <c r="AE1830">
        <f>IFERROR(_xlfn.XLOOKUP($B1830,enrollment!$A$2:$A$801,enrollment!$O$2:$O$801),"")</f>
        <v>3456789012</v>
      </c>
      <c r="AF1830">
        <f>IFERROR(_xlfn.XLOOKUP($AE1830,providers!$B$2:$B$11,providers!$Q$2:$Q$11),"")</f>
        <v>4</v>
      </c>
      <c r="AG1830" s="1">
        <f t="shared" si="28"/>
        <v>45323</v>
      </c>
    </row>
    <row r="1831" spans="1:33" x14ac:dyDescent="0.25">
      <c r="A1831" t="s">
        <v>2155</v>
      </c>
      <c r="B1831" t="s">
        <v>2151</v>
      </c>
      <c r="C1831">
        <v>2233445566</v>
      </c>
      <c r="D1831">
        <v>2233445566</v>
      </c>
      <c r="E1831" s="1">
        <v>45305</v>
      </c>
      <c r="F1831" s="1">
        <v>45305</v>
      </c>
      <c r="G1831" s="1">
        <v>45327</v>
      </c>
      <c r="H1831" t="s">
        <v>28</v>
      </c>
      <c r="I1831">
        <v>23</v>
      </c>
      <c r="J1831" t="s">
        <v>93</v>
      </c>
      <c r="K1831">
        <v>99284</v>
      </c>
      <c r="O1831">
        <v>1</v>
      </c>
      <c r="P1831">
        <v>2435.5100000000002</v>
      </c>
      <c r="Q1831">
        <v>1353.06</v>
      </c>
      <c r="R1831">
        <v>1082.45</v>
      </c>
      <c r="S1831">
        <v>270.61</v>
      </c>
      <c r="T1831" t="s">
        <v>30</v>
      </c>
      <c r="X1831" t="s">
        <v>146</v>
      </c>
      <c r="Y1831" t="s">
        <v>147</v>
      </c>
      <c r="Z1831" t="s">
        <v>45</v>
      </c>
      <c r="AA1831" t="str">
        <f>IFERROR(_xlfn.XLOOKUP($J1831,avoidable_ed_reference!$A$2:$A$13,avoidable_ed_reference!$C$2:$C$13),"Not Classified")</f>
        <v>Avoidable</v>
      </c>
      <c r="AB1831" t="str">
        <f>IFERROR(_xlfn.XLOOKUP($B1831,enrollment!$A$2:$A$801,enrollment!$I$2:$I$801),"")</f>
        <v>KY</v>
      </c>
      <c r="AC1831">
        <f>IFERROR(_xlfn.XLOOKUP($B1831,enrollment!$A$2:$A$801,enrollment!$L$2:$L$801),"")</f>
        <v>83</v>
      </c>
      <c r="AD1831" t="str" cm="1">
        <f t="array" ref="AD1831">_xlfn.IFS(AC1831="","Unknown",AC1831&lt;18,"0-17",AC1831&lt;35,"18-34",AC1831&lt;50,"35-49",AC1831&lt;65,"50-64",TRUE,"65+")</f>
        <v>65+</v>
      </c>
      <c r="AE1831">
        <f>IFERROR(_xlfn.XLOOKUP($B1831,enrollment!$A$2:$A$801,enrollment!$O$2:$O$801),"")</f>
        <v>3456789012</v>
      </c>
      <c r="AF1831">
        <f>IFERROR(_xlfn.XLOOKUP($AE1831,providers!$B$2:$B$11,providers!$Q$2:$Q$11),"")</f>
        <v>4</v>
      </c>
      <c r="AG1831" s="1">
        <f t="shared" si="28"/>
        <v>45292</v>
      </c>
    </row>
    <row r="1832" spans="1:33" x14ac:dyDescent="0.25">
      <c r="A1832" t="s">
        <v>2156</v>
      </c>
      <c r="B1832" t="s">
        <v>2151</v>
      </c>
      <c r="C1832">
        <v>4567890123</v>
      </c>
      <c r="D1832">
        <v>4567890123</v>
      </c>
      <c r="E1832" s="1">
        <v>45649</v>
      </c>
      <c r="F1832" s="1">
        <v>45649</v>
      </c>
      <c r="G1832" s="1">
        <v>45683</v>
      </c>
      <c r="H1832" t="s">
        <v>59</v>
      </c>
      <c r="J1832" t="s">
        <v>60</v>
      </c>
      <c r="L1832" s="2" t="s">
        <v>61</v>
      </c>
      <c r="M1832" t="s">
        <v>62</v>
      </c>
      <c r="N1832" t="s">
        <v>63</v>
      </c>
      <c r="O1832">
        <v>1</v>
      </c>
      <c r="P1832">
        <v>7594.73</v>
      </c>
      <c r="Q1832">
        <v>6904.3</v>
      </c>
      <c r="R1832">
        <v>5523.44</v>
      </c>
      <c r="S1832">
        <v>1380.86</v>
      </c>
      <c r="T1832" t="s">
        <v>30</v>
      </c>
      <c r="U1832" t="s">
        <v>493</v>
      </c>
      <c r="X1832" t="s">
        <v>146</v>
      </c>
      <c r="Y1832" t="s">
        <v>147</v>
      </c>
      <c r="Z1832" t="s">
        <v>64</v>
      </c>
      <c r="AA1832" t="str">
        <f>IFERROR(_xlfn.XLOOKUP($J1832,avoidable_ed_reference!$A$2:$A$13,avoidable_ed_reference!$C$2:$C$13),"Not Classified")</f>
        <v>Not Classified</v>
      </c>
      <c r="AB1832" t="str">
        <f>IFERROR(_xlfn.XLOOKUP($B1832,enrollment!$A$2:$A$801,enrollment!$I$2:$I$801),"")</f>
        <v>KY</v>
      </c>
      <c r="AC1832">
        <f>IFERROR(_xlfn.XLOOKUP($B1832,enrollment!$A$2:$A$801,enrollment!$L$2:$L$801),"")</f>
        <v>83</v>
      </c>
      <c r="AD1832" t="str" cm="1">
        <f t="array" ref="AD1832">_xlfn.IFS(AC1832="","Unknown",AC1832&lt;18,"0-17",AC1832&lt;35,"18-34",AC1832&lt;50,"35-49",AC1832&lt;65,"50-64",TRUE,"65+")</f>
        <v>65+</v>
      </c>
      <c r="AE1832">
        <f>IFERROR(_xlfn.XLOOKUP($B1832,enrollment!$A$2:$A$801,enrollment!$O$2:$O$801),"")</f>
        <v>3456789012</v>
      </c>
      <c r="AF1832">
        <f>IFERROR(_xlfn.XLOOKUP($AE1832,providers!$B$2:$B$11,providers!$Q$2:$Q$11),"")</f>
        <v>4</v>
      </c>
      <c r="AG1832" s="1">
        <f t="shared" si="28"/>
        <v>45627</v>
      </c>
    </row>
    <row r="1833" spans="1:33" x14ac:dyDescent="0.25">
      <c r="A1833" t="s">
        <v>2157</v>
      </c>
      <c r="B1833" t="s">
        <v>2151</v>
      </c>
      <c r="C1833">
        <v>5678901234</v>
      </c>
      <c r="D1833">
        <v>5678901234</v>
      </c>
      <c r="E1833" s="1">
        <v>45417</v>
      </c>
      <c r="F1833" s="1">
        <v>45417</v>
      </c>
      <c r="G1833" s="1">
        <v>45447</v>
      </c>
      <c r="H1833" t="s">
        <v>28</v>
      </c>
      <c r="I1833">
        <v>20</v>
      </c>
      <c r="J1833" t="s">
        <v>35</v>
      </c>
      <c r="K1833">
        <v>99213</v>
      </c>
      <c r="O1833">
        <v>1</v>
      </c>
      <c r="P1833">
        <v>154.66999999999999</v>
      </c>
      <c r="Q1833">
        <v>118.98</v>
      </c>
      <c r="R1833">
        <v>95.18</v>
      </c>
      <c r="S1833">
        <v>23.8</v>
      </c>
      <c r="T1833" t="s">
        <v>30</v>
      </c>
      <c r="X1833" t="s">
        <v>146</v>
      </c>
      <c r="Y1833" t="s">
        <v>147</v>
      </c>
      <c r="Z1833" t="s">
        <v>36</v>
      </c>
      <c r="AA1833" t="str">
        <f>IFERROR(_xlfn.XLOOKUP($J1833,avoidable_ed_reference!$A$2:$A$13,avoidable_ed_reference!$C$2:$C$13),"Not Classified")</f>
        <v>Avoidable</v>
      </c>
      <c r="AB1833" t="str">
        <f>IFERROR(_xlfn.XLOOKUP($B1833,enrollment!$A$2:$A$801,enrollment!$I$2:$I$801),"")</f>
        <v>KY</v>
      </c>
      <c r="AC1833">
        <f>IFERROR(_xlfn.XLOOKUP($B1833,enrollment!$A$2:$A$801,enrollment!$L$2:$L$801),"")</f>
        <v>83</v>
      </c>
      <c r="AD1833" t="str" cm="1">
        <f t="array" ref="AD1833">_xlfn.IFS(AC1833="","Unknown",AC1833&lt;18,"0-17",AC1833&lt;35,"18-34",AC1833&lt;50,"35-49",AC1833&lt;65,"50-64",TRUE,"65+")</f>
        <v>65+</v>
      </c>
      <c r="AE1833">
        <f>IFERROR(_xlfn.XLOOKUP($B1833,enrollment!$A$2:$A$801,enrollment!$O$2:$O$801),"")</f>
        <v>3456789012</v>
      </c>
      <c r="AF1833">
        <f>IFERROR(_xlfn.XLOOKUP($AE1833,providers!$B$2:$B$11,providers!$Q$2:$Q$11),"")</f>
        <v>4</v>
      </c>
      <c r="AG1833" s="1">
        <f t="shared" si="28"/>
        <v>45413</v>
      </c>
    </row>
    <row r="1834" spans="1:33" x14ac:dyDescent="0.25">
      <c r="A1834" t="s">
        <v>2158</v>
      </c>
      <c r="B1834" t="s">
        <v>2151</v>
      </c>
      <c r="C1834">
        <v>3456789012</v>
      </c>
      <c r="D1834">
        <v>3456789012</v>
      </c>
      <c r="E1834" s="1">
        <v>45374</v>
      </c>
      <c r="F1834" s="1">
        <v>45374</v>
      </c>
      <c r="G1834" s="1">
        <v>45397</v>
      </c>
      <c r="H1834" t="s">
        <v>28</v>
      </c>
      <c r="I1834">
        <v>11</v>
      </c>
      <c r="J1834" t="s">
        <v>38</v>
      </c>
      <c r="K1834">
        <v>99213</v>
      </c>
      <c r="O1834">
        <v>1</v>
      </c>
      <c r="P1834">
        <v>227.91</v>
      </c>
      <c r="Q1834">
        <v>168.82</v>
      </c>
      <c r="R1834">
        <v>135.06</v>
      </c>
      <c r="S1834">
        <v>33.76</v>
      </c>
      <c r="T1834" t="s">
        <v>30</v>
      </c>
      <c r="X1834" t="s">
        <v>146</v>
      </c>
      <c r="Y1834" t="s">
        <v>147</v>
      </c>
      <c r="Z1834" t="s">
        <v>39</v>
      </c>
      <c r="AA1834" t="str">
        <f>IFERROR(_xlfn.XLOOKUP($J1834,avoidable_ed_reference!$A$2:$A$13,avoidable_ed_reference!$C$2:$C$13),"Not Classified")</f>
        <v>Not Classified</v>
      </c>
      <c r="AB1834" t="str">
        <f>IFERROR(_xlfn.XLOOKUP($B1834,enrollment!$A$2:$A$801,enrollment!$I$2:$I$801),"")</f>
        <v>KY</v>
      </c>
      <c r="AC1834">
        <f>IFERROR(_xlfn.XLOOKUP($B1834,enrollment!$A$2:$A$801,enrollment!$L$2:$L$801),"")</f>
        <v>83</v>
      </c>
      <c r="AD1834" t="str" cm="1">
        <f t="array" ref="AD1834">_xlfn.IFS(AC1834="","Unknown",AC1834&lt;18,"0-17",AC1834&lt;35,"18-34",AC1834&lt;50,"35-49",AC1834&lt;65,"50-64",TRUE,"65+")</f>
        <v>65+</v>
      </c>
      <c r="AE1834">
        <f>IFERROR(_xlfn.XLOOKUP($B1834,enrollment!$A$2:$A$801,enrollment!$O$2:$O$801),"")</f>
        <v>3456789012</v>
      </c>
      <c r="AF1834">
        <f>IFERROR(_xlfn.XLOOKUP($AE1834,providers!$B$2:$B$11,providers!$Q$2:$Q$11),"")</f>
        <v>4</v>
      </c>
      <c r="AG1834" s="1">
        <f t="shared" si="28"/>
        <v>45352</v>
      </c>
    </row>
    <row r="1835" spans="1:33" x14ac:dyDescent="0.25">
      <c r="A1835" t="s">
        <v>2159</v>
      </c>
      <c r="B1835" t="s">
        <v>2151</v>
      </c>
      <c r="C1835">
        <v>4567890123</v>
      </c>
      <c r="D1835">
        <v>4567890123</v>
      </c>
      <c r="E1835" s="1">
        <v>45343</v>
      </c>
      <c r="F1835" s="1">
        <v>45343</v>
      </c>
      <c r="G1835" s="1">
        <v>45371</v>
      </c>
      <c r="H1835" t="s">
        <v>59</v>
      </c>
      <c r="J1835" t="s">
        <v>60</v>
      </c>
      <c r="L1835" s="2" t="s">
        <v>61</v>
      </c>
      <c r="M1835" t="s">
        <v>62</v>
      </c>
      <c r="N1835" t="s">
        <v>63</v>
      </c>
      <c r="O1835">
        <v>1</v>
      </c>
      <c r="P1835">
        <v>7228.55</v>
      </c>
      <c r="Q1835">
        <v>6571.41</v>
      </c>
      <c r="R1835">
        <v>5257.13</v>
      </c>
      <c r="S1835">
        <v>1314.28</v>
      </c>
      <c r="T1835" t="s">
        <v>30</v>
      </c>
      <c r="U1835" t="s">
        <v>493</v>
      </c>
      <c r="X1835" t="s">
        <v>146</v>
      </c>
      <c r="Y1835" t="s">
        <v>147</v>
      </c>
      <c r="Z1835" t="s">
        <v>64</v>
      </c>
      <c r="AA1835" t="str">
        <f>IFERROR(_xlfn.XLOOKUP($J1835,avoidable_ed_reference!$A$2:$A$13,avoidable_ed_reference!$C$2:$C$13),"Not Classified")</f>
        <v>Not Classified</v>
      </c>
      <c r="AB1835" t="str">
        <f>IFERROR(_xlfn.XLOOKUP($B1835,enrollment!$A$2:$A$801,enrollment!$I$2:$I$801),"")</f>
        <v>KY</v>
      </c>
      <c r="AC1835">
        <f>IFERROR(_xlfn.XLOOKUP($B1835,enrollment!$A$2:$A$801,enrollment!$L$2:$L$801),"")</f>
        <v>83</v>
      </c>
      <c r="AD1835" t="str" cm="1">
        <f t="array" ref="AD1835">_xlfn.IFS(AC1835="","Unknown",AC1835&lt;18,"0-17",AC1835&lt;35,"18-34",AC1835&lt;50,"35-49",AC1835&lt;65,"50-64",TRUE,"65+")</f>
        <v>65+</v>
      </c>
      <c r="AE1835">
        <f>IFERROR(_xlfn.XLOOKUP($B1835,enrollment!$A$2:$A$801,enrollment!$O$2:$O$801),"")</f>
        <v>3456789012</v>
      </c>
      <c r="AF1835">
        <f>IFERROR(_xlfn.XLOOKUP($AE1835,providers!$B$2:$B$11,providers!$Q$2:$Q$11),"")</f>
        <v>4</v>
      </c>
      <c r="AG1835" s="1">
        <f t="shared" si="28"/>
        <v>45323</v>
      </c>
    </row>
    <row r="1836" spans="1:33" x14ac:dyDescent="0.25">
      <c r="A1836" t="s">
        <v>2160</v>
      </c>
      <c r="B1836" t="s">
        <v>2151</v>
      </c>
      <c r="C1836">
        <v>4567890123</v>
      </c>
      <c r="D1836">
        <v>4567890123</v>
      </c>
      <c r="E1836" s="1">
        <v>45347</v>
      </c>
      <c r="F1836" s="1">
        <v>45347</v>
      </c>
      <c r="G1836" s="1">
        <v>45375</v>
      </c>
      <c r="H1836" t="s">
        <v>59</v>
      </c>
      <c r="J1836" t="s">
        <v>60</v>
      </c>
      <c r="L1836" s="2" t="s">
        <v>61</v>
      </c>
      <c r="M1836" t="s">
        <v>62</v>
      </c>
      <c r="N1836" t="s">
        <v>63</v>
      </c>
      <c r="O1836">
        <v>1</v>
      </c>
      <c r="P1836">
        <v>6416.09</v>
      </c>
      <c r="Q1836">
        <v>5832.81</v>
      </c>
      <c r="R1836">
        <v>4666.25</v>
      </c>
      <c r="S1836">
        <v>1166.56</v>
      </c>
      <c r="T1836" t="s">
        <v>30</v>
      </c>
      <c r="U1836" t="s">
        <v>493</v>
      </c>
      <c r="X1836" t="s">
        <v>146</v>
      </c>
      <c r="Y1836" t="s">
        <v>147</v>
      </c>
      <c r="Z1836" t="s">
        <v>64</v>
      </c>
      <c r="AA1836" t="str">
        <f>IFERROR(_xlfn.XLOOKUP($J1836,avoidable_ed_reference!$A$2:$A$13,avoidable_ed_reference!$C$2:$C$13),"Not Classified")</f>
        <v>Not Classified</v>
      </c>
      <c r="AB1836" t="str">
        <f>IFERROR(_xlfn.XLOOKUP($B1836,enrollment!$A$2:$A$801,enrollment!$I$2:$I$801),"")</f>
        <v>KY</v>
      </c>
      <c r="AC1836">
        <f>IFERROR(_xlfn.XLOOKUP($B1836,enrollment!$A$2:$A$801,enrollment!$L$2:$L$801),"")</f>
        <v>83</v>
      </c>
      <c r="AD1836" t="str" cm="1">
        <f t="array" ref="AD1836">_xlfn.IFS(AC1836="","Unknown",AC1836&lt;18,"0-17",AC1836&lt;35,"18-34",AC1836&lt;50,"35-49",AC1836&lt;65,"50-64",TRUE,"65+")</f>
        <v>65+</v>
      </c>
      <c r="AE1836">
        <f>IFERROR(_xlfn.XLOOKUP($B1836,enrollment!$A$2:$A$801,enrollment!$O$2:$O$801),"")</f>
        <v>3456789012</v>
      </c>
      <c r="AF1836">
        <f>IFERROR(_xlfn.XLOOKUP($AE1836,providers!$B$2:$B$11,providers!$Q$2:$Q$11),"")</f>
        <v>4</v>
      </c>
      <c r="AG1836" s="1">
        <f t="shared" si="28"/>
        <v>45323</v>
      </c>
    </row>
    <row r="1837" spans="1:33" x14ac:dyDescent="0.25">
      <c r="A1837" t="s">
        <v>2161</v>
      </c>
      <c r="B1837" t="s">
        <v>2151</v>
      </c>
      <c r="C1837">
        <v>5678901234</v>
      </c>
      <c r="D1837">
        <v>5678901234</v>
      </c>
      <c r="E1837" s="1">
        <v>45435</v>
      </c>
      <c r="F1837" s="1">
        <v>45435</v>
      </c>
      <c r="G1837" s="1">
        <v>45465</v>
      </c>
      <c r="H1837" t="s">
        <v>28</v>
      </c>
      <c r="I1837">
        <v>20</v>
      </c>
      <c r="J1837" t="s">
        <v>35</v>
      </c>
      <c r="K1837">
        <v>99213</v>
      </c>
      <c r="O1837">
        <v>1</v>
      </c>
      <c r="P1837">
        <v>170.3</v>
      </c>
      <c r="Q1837">
        <v>131</v>
      </c>
      <c r="R1837">
        <v>104.8</v>
      </c>
      <c r="S1837">
        <v>26.2</v>
      </c>
      <c r="T1837" t="s">
        <v>30</v>
      </c>
      <c r="X1837" t="s">
        <v>146</v>
      </c>
      <c r="Y1837" t="s">
        <v>147</v>
      </c>
      <c r="Z1837" t="s">
        <v>36</v>
      </c>
      <c r="AA1837" t="str">
        <f>IFERROR(_xlfn.XLOOKUP($J1837,avoidable_ed_reference!$A$2:$A$13,avoidable_ed_reference!$C$2:$C$13),"Not Classified")</f>
        <v>Avoidable</v>
      </c>
      <c r="AB1837" t="str">
        <f>IFERROR(_xlfn.XLOOKUP($B1837,enrollment!$A$2:$A$801,enrollment!$I$2:$I$801),"")</f>
        <v>KY</v>
      </c>
      <c r="AC1837">
        <f>IFERROR(_xlfn.XLOOKUP($B1837,enrollment!$A$2:$A$801,enrollment!$L$2:$L$801),"")</f>
        <v>83</v>
      </c>
      <c r="AD1837" t="str" cm="1">
        <f t="array" ref="AD1837">_xlfn.IFS(AC1837="","Unknown",AC1837&lt;18,"0-17",AC1837&lt;35,"18-34",AC1837&lt;50,"35-49",AC1837&lt;65,"50-64",TRUE,"65+")</f>
        <v>65+</v>
      </c>
      <c r="AE1837">
        <f>IFERROR(_xlfn.XLOOKUP($B1837,enrollment!$A$2:$A$801,enrollment!$O$2:$O$801),"")</f>
        <v>3456789012</v>
      </c>
      <c r="AF1837">
        <f>IFERROR(_xlfn.XLOOKUP($AE1837,providers!$B$2:$B$11,providers!$Q$2:$Q$11),"")</f>
        <v>4</v>
      </c>
      <c r="AG1837" s="1">
        <f t="shared" si="28"/>
        <v>45413</v>
      </c>
    </row>
    <row r="1838" spans="1:33" x14ac:dyDescent="0.25">
      <c r="A1838" t="s">
        <v>2162</v>
      </c>
      <c r="B1838" t="s">
        <v>2151</v>
      </c>
      <c r="C1838">
        <v>7890123456</v>
      </c>
      <c r="D1838">
        <v>7890123456</v>
      </c>
      <c r="E1838" s="1">
        <v>45619</v>
      </c>
      <c r="F1838" s="1">
        <v>45619</v>
      </c>
      <c r="G1838" s="1">
        <v>45646</v>
      </c>
      <c r="H1838" t="s">
        <v>28</v>
      </c>
      <c r="I1838">
        <v>23</v>
      </c>
      <c r="J1838" t="s">
        <v>129</v>
      </c>
      <c r="K1838">
        <v>99284</v>
      </c>
      <c r="O1838">
        <v>1</v>
      </c>
      <c r="P1838">
        <v>1585.75</v>
      </c>
      <c r="Q1838">
        <v>880.97</v>
      </c>
      <c r="R1838">
        <v>704.78</v>
      </c>
      <c r="S1838">
        <v>176.19</v>
      </c>
      <c r="T1838" t="s">
        <v>30</v>
      </c>
      <c r="X1838" t="s">
        <v>146</v>
      </c>
      <c r="Y1838" t="s">
        <v>147</v>
      </c>
      <c r="Z1838" t="s">
        <v>45</v>
      </c>
      <c r="AA1838" t="str">
        <f>IFERROR(_xlfn.XLOOKUP($J1838,avoidable_ed_reference!$A$2:$A$13,avoidable_ed_reference!$C$2:$C$13),"Not Classified")</f>
        <v>Potentially Avoidable</v>
      </c>
      <c r="AB1838" t="str">
        <f>IFERROR(_xlfn.XLOOKUP($B1838,enrollment!$A$2:$A$801,enrollment!$I$2:$I$801),"")</f>
        <v>KY</v>
      </c>
      <c r="AC1838">
        <f>IFERROR(_xlfn.XLOOKUP($B1838,enrollment!$A$2:$A$801,enrollment!$L$2:$L$801),"")</f>
        <v>83</v>
      </c>
      <c r="AD1838" t="str" cm="1">
        <f t="array" ref="AD1838">_xlfn.IFS(AC1838="","Unknown",AC1838&lt;18,"0-17",AC1838&lt;35,"18-34",AC1838&lt;50,"35-49",AC1838&lt;65,"50-64",TRUE,"65+")</f>
        <v>65+</v>
      </c>
      <c r="AE1838">
        <f>IFERROR(_xlfn.XLOOKUP($B1838,enrollment!$A$2:$A$801,enrollment!$O$2:$O$801),"")</f>
        <v>3456789012</v>
      </c>
      <c r="AF1838">
        <f>IFERROR(_xlfn.XLOOKUP($AE1838,providers!$B$2:$B$11,providers!$Q$2:$Q$11),"")</f>
        <v>4</v>
      </c>
      <c r="AG1838" s="1">
        <f t="shared" si="28"/>
        <v>45597</v>
      </c>
    </row>
    <row r="1839" spans="1:33" x14ac:dyDescent="0.25">
      <c r="A1839" t="s">
        <v>2163</v>
      </c>
      <c r="B1839" t="s">
        <v>2151</v>
      </c>
      <c r="C1839">
        <v>3456789012</v>
      </c>
      <c r="D1839">
        <v>3456789012</v>
      </c>
      <c r="E1839" s="1">
        <v>45503</v>
      </c>
      <c r="F1839" s="1">
        <v>45503</v>
      </c>
      <c r="G1839" s="1">
        <v>45518</v>
      </c>
      <c r="H1839" t="s">
        <v>28</v>
      </c>
      <c r="I1839">
        <v>11</v>
      </c>
      <c r="J1839" t="s">
        <v>47</v>
      </c>
      <c r="K1839">
        <v>99213</v>
      </c>
      <c r="O1839">
        <v>1</v>
      </c>
      <c r="P1839">
        <v>218.21</v>
      </c>
      <c r="Q1839">
        <v>161.63999999999999</v>
      </c>
      <c r="R1839">
        <v>129.31</v>
      </c>
      <c r="S1839">
        <v>32.33</v>
      </c>
      <c r="T1839" t="s">
        <v>30</v>
      </c>
      <c r="X1839" t="s">
        <v>146</v>
      </c>
      <c r="Y1839" t="s">
        <v>147</v>
      </c>
      <c r="Z1839" t="s">
        <v>39</v>
      </c>
      <c r="AA1839" t="str">
        <f>IFERROR(_xlfn.XLOOKUP($J1839,avoidable_ed_reference!$A$2:$A$13,avoidable_ed_reference!$C$2:$C$13),"Not Classified")</f>
        <v>Not Classified</v>
      </c>
      <c r="AB1839" t="str">
        <f>IFERROR(_xlfn.XLOOKUP($B1839,enrollment!$A$2:$A$801,enrollment!$I$2:$I$801),"")</f>
        <v>KY</v>
      </c>
      <c r="AC1839">
        <f>IFERROR(_xlfn.XLOOKUP($B1839,enrollment!$A$2:$A$801,enrollment!$L$2:$L$801),"")</f>
        <v>83</v>
      </c>
      <c r="AD1839" t="str" cm="1">
        <f t="array" ref="AD1839">_xlfn.IFS(AC1839="","Unknown",AC1839&lt;18,"0-17",AC1839&lt;35,"18-34",AC1839&lt;50,"35-49",AC1839&lt;65,"50-64",TRUE,"65+")</f>
        <v>65+</v>
      </c>
      <c r="AE1839">
        <f>IFERROR(_xlfn.XLOOKUP($B1839,enrollment!$A$2:$A$801,enrollment!$O$2:$O$801),"")</f>
        <v>3456789012</v>
      </c>
      <c r="AF1839">
        <f>IFERROR(_xlfn.XLOOKUP($AE1839,providers!$B$2:$B$11,providers!$Q$2:$Q$11),"")</f>
        <v>4</v>
      </c>
      <c r="AG1839" s="1">
        <f t="shared" si="28"/>
        <v>45474</v>
      </c>
    </row>
    <row r="1840" spans="1:33" x14ac:dyDescent="0.25">
      <c r="A1840" t="s">
        <v>2164</v>
      </c>
      <c r="B1840" t="s">
        <v>2151</v>
      </c>
      <c r="C1840">
        <v>4567890123</v>
      </c>
      <c r="D1840">
        <v>4567890123</v>
      </c>
      <c r="E1840" s="1">
        <v>45381</v>
      </c>
      <c r="F1840" s="1">
        <v>45381</v>
      </c>
      <c r="G1840" s="1">
        <v>45416</v>
      </c>
      <c r="H1840" t="s">
        <v>59</v>
      </c>
      <c r="J1840" t="s">
        <v>60</v>
      </c>
      <c r="L1840" s="2" t="s">
        <v>61</v>
      </c>
      <c r="M1840" t="s">
        <v>62</v>
      </c>
      <c r="N1840" t="s">
        <v>63</v>
      </c>
      <c r="O1840">
        <v>1</v>
      </c>
      <c r="P1840">
        <v>7439.93</v>
      </c>
      <c r="Q1840">
        <v>6763.57</v>
      </c>
      <c r="R1840">
        <v>5410.86</v>
      </c>
      <c r="S1840">
        <v>1352.71</v>
      </c>
      <c r="T1840" t="s">
        <v>30</v>
      </c>
      <c r="U1840" t="s">
        <v>493</v>
      </c>
      <c r="X1840" t="s">
        <v>146</v>
      </c>
      <c r="Y1840" t="s">
        <v>147</v>
      </c>
      <c r="Z1840" t="s">
        <v>64</v>
      </c>
      <c r="AA1840" t="str">
        <f>IFERROR(_xlfn.XLOOKUP($J1840,avoidable_ed_reference!$A$2:$A$13,avoidable_ed_reference!$C$2:$C$13),"Not Classified")</f>
        <v>Not Classified</v>
      </c>
      <c r="AB1840" t="str">
        <f>IFERROR(_xlfn.XLOOKUP($B1840,enrollment!$A$2:$A$801,enrollment!$I$2:$I$801),"")</f>
        <v>KY</v>
      </c>
      <c r="AC1840">
        <f>IFERROR(_xlfn.XLOOKUP($B1840,enrollment!$A$2:$A$801,enrollment!$L$2:$L$801),"")</f>
        <v>83</v>
      </c>
      <c r="AD1840" t="str" cm="1">
        <f t="array" ref="AD1840">_xlfn.IFS(AC1840="","Unknown",AC1840&lt;18,"0-17",AC1840&lt;35,"18-34",AC1840&lt;50,"35-49",AC1840&lt;65,"50-64",TRUE,"65+")</f>
        <v>65+</v>
      </c>
      <c r="AE1840">
        <f>IFERROR(_xlfn.XLOOKUP($B1840,enrollment!$A$2:$A$801,enrollment!$O$2:$O$801),"")</f>
        <v>3456789012</v>
      </c>
      <c r="AF1840">
        <f>IFERROR(_xlfn.XLOOKUP($AE1840,providers!$B$2:$B$11,providers!$Q$2:$Q$11),"")</f>
        <v>4</v>
      </c>
      <c r="AG1840" s="1">
        <f t="shared" si="28"/>
        <v>45352</v>
      </c>
    </row>
    <row r="1841" spans="1:33" x14ac:dyDescent="0.25">
      <c r="A1841" t="s">
        <v>2165</v>
      </c>
      <c r="B1841" t="s">
        <v>2151</v>
      </c>
      <c r="C1841">
        <v>4567890123</v>
      </c>
      <c r="D1841">
        <v>4567890123</v>
      </c>
      <c r="E1841" s="1">
        <v>45489</v>
      </c>
      <c r="F1841" s="1">
        <v>45489</v>
      </c>
      <c r="G1841" s="1">
        <v>45508</v>
      </c>
      <c r="H1841" t="s">
        <v>59</v>
      </c>
      <c r="J1841" t="s">
        <v>60</v>
      </c>
      <c r="L1841" s="2" t="s">
        <v>61</v>
      </c>
      <c r="M1841" t="s">
        <v>62</v>
      </c>
      <c r="N1841" t="s">
        <v>63</v>
      </c>
      <c r="O1841">
        <v>1</v>
      </c>
      <c r="P1841">
        <v>7620.95</v>
      </c>
      <c r="Q1841">
        <v>6928.14</v>
      </c>
      <c r="R1841">
        <v>5542.51</v>
      </c>
      <c r="S1841">
        <v>1385.63</v>
      </c>
      <c r="T1841" t="s">
        <v>30</v>
      </c>
      <c r="U1841" t="s">
        <v>493</v>
      </c>
      <c r="X1841" t="s">
        <v>146</v>
      </c>
      <c r="Y1841" t="s">
        <v>147</v>
      </c>
      <c r="Z1841" t="s">
        <v>64</v>
      </c>
      <c r="AA1841" t="str">
        <f>IFERROR(_xlfn.XLOOKUP($J1841,avoidable_ed_reference!$A$2:$A$13,avoidable_ed_reference!$C$2:$C$13),"Not Classified")</f>
        <v>Not Classified</v>
      </c>
      <c r="AB1841" t="str">
        <f>IFERROR(_xlfn.XLOOKUP($B1841,enrollment!$A$2:$A$801,enrollment!$I$2:$I$801),"")</f>
        <v>KY</v>
      </c>
      <c r="AC1841">
        <f>IFERROR(_xlfn.XLOOKUP($B1841,enrollment!$A$2:$A$801,enrollment!$L$2:$L$801),"")</f>
        <v>83</v>
      </c>
      <c r="AD1841" t="str" cm="1">
        <f t="array" ref="AD1841">_xlfn.IFS(AC1841="","Unknown",AC1841&lt;18,"0-17",AC1841&lt;35,"18-34",AC1841&lt;50,"35-49",AC1841&lt;65,"50-64",TRUE,"65+")</f>
        <v>65+</v>
      </c>
      <c r="AE1841">
        <f>IFERROR(_xlfn.XLOOKUP($B1841,enrollment!$A$2:$A$801,enrollment!$O$2:$O$801),"")</f>
        <v>3456789012</v>
      </c>
      <c r="AF1841">
        <f>IFERROR(_xlfn.XLOOKUP($AE1841,providers!$B$2:$B$11,providers!$Q$2:$Q$11),"")</f>
        <v>4</v>
      </c>
      <c r="AG1841" s="1">
        <f t="shared" si="28"/>
        <v>45474</v>
      </c>
    </row>
    <row r="1842" spans="1:33" x14ac:dyDescent="0.25">
      <c r="A1842" t="s">
        <v>2166</v>
      </c>
      <c r="B1842" t="s">
        <v>2151</v>
      </c>
      <c r="C1842">
        <v>4567890123</v>
      </c>
      <c r="D1842">
        <v>4567890123</v>
      </c>
      <c r="E1842" s="1">
        <v>45557</v>
      </c>
      <c r="F1842" s="1">
        <v>45557</v>
      </c>
      <c r="G1842" s="1">
        <v>45590</v>
      </c>
      <c r="H1842" t="s">
        <v>59</v>
      </c>
      <c r="J1842" t="s">
        <v>60</v>
      </c>
      <c r="L1842" s="2" t="s">
        <v>61</v>
      </c>
      <c r="M1842" t="s">
        <v>62</v>
      </c>
      <c r="N1842" t="s">
        <v>63</v>
      </c>
      <c r="O1842">
        <v>1</v>
      </c>
      <c r="P1842">
        <v>7535.48</v>
      </c>
      <c r="Q1842">
        <v>6850.44</v>
      </c>
      <c r="R1842">
        <v>5480.35</v>
      </c>
      <c r="S1842">
        <v>1370.09</v>
      </c>
      <c r="T1842" t="s">
        <v>30</v>
      </c>
      <c r="U1842" t="s">
        <v>493</v>
      </c>
      <c r="X1842" t="s">
        <v>146</v>
      </c>
      <c r="Y1842" t="s">
        <v>147</v>
      </c>
      <c r="Z1842" t="s">
        <v>64</v>
      </c>
      <c r="AA1842" t="str">
        <f>IFERROR(_xlfn.XLOOKUP($J1842,avoidable_ed_reference!$A$2:$A$13,avoidable_ed_reference!$C$2:$C$13),"Not Classified")</f>
        <v>Not Classified</v>
      </c>
      <c r="AB1842" t="str">
        <f>IFERROR(_xlfn.XLOOKUP($B1842,enrollment!$A$2:$A$801,enrollment!$I$2:$I$801),"")</f>
        <v>KY</v>
      </c>
      <c r="AC1842">
        <f>IFERROR(_xlfn.XLOOKUP($B1842,enrollment!$A$2:$A$801,enrollment!$L$2:$L$801),"")</f>
        <v>83</v>
      </c>
      <c r="AD1842" t="str" cm="1">
        <f t="array" ref="AD1842">_xlfn.IFS(AC1842="","Unknown",AC1842&lt;18,"0-17",AC1842&lt;35,"18-34",AC1842&lt;50,"35-49",AC1842&lt;65,"50-64",TRUE,"65+")</f>
        <v>65+</v>
      </c>
      <c r="AE1842">
        <f>IFERROR(_xlfn.XLOOKUP($B1842,enrollment!$A$2:$A$801,enrollment!$O$2:$O$801),"")</f>
        <v>3456789012</v>
      </c>
      <c r="AF1842">
        <f>IFERROR(_xlfn.XLOOKUP($AE1842,providers!$B$2:$B$11,providers!$Q$2:$Q$11),"")</f>
        <v>4</v>
      </c>
      <c r="AG1842" s="1">
        <f t="shared" si="28"/>
        <v>45536</v>
      </c>
    </row>
    <row r="1843" spans="1:33" x14ac:dyDescent="0.25">
      <c r="A1843" t="s">
        <v>2167</v>
      </c>
      <c r="B1843" t="s">
        <v>2168</v>
      </c>
      <c r="C1843">
        <v>9012345678</v>
      </c>
      <c r="D1843">
        <v>9012345678</v>
      </c>
      <c r="E1843" s="1">
        <v>45639</v>
      </c>
      <c r="F1843" s="1">
        <v>45639</v>
      </c>
      <c r="G1843" s="1">
        <v>45669</v>
      </c>
      <c r="H1843" t="s">
        <v>67</v>
      </c>
      <c r="I1843">
        <v>21</v>
      </c>
      <c r="J1843" t="s">
        <v>99</v>
      </c>
      <c r="K1843">
        <v>99223</v>
      </c>
      <c r="O1843">
        <v>1</v>
      </c>
      <c r="P1843">
        <v>22667.82</v>
      </c>
      <c r="Q1843">
        <v>14624.4</v>
      </c>
      <c r="R1843">
        <v>11699.52</v>
      </c>
      <c r="S1843">
        <v>2924.88</v>
      </c>
      <c r="T1843" t="s">
        <v>30</v>
      </c>
      <c r="V1843">
        <v>1</v>
      </c>
      <c r="W1843" s="2" t="s">
        <v>68</v>
      </c>
      <c r="X1843" t="s">
        <v>43</v>
      </c>
      <c r="Y1843" t="s">
        <v>44</v>
      </c>
      <c r="Z1843" t="s">
        <v>69</v>
      </c>
      <c r="AA1843" t="str">
        <f>IFERROR(_xlfn.XLOOKUP($J1843,avoidable_ed_reference!$A$2:$A$13,avoidable_ed_reference!$C$2:$C$13),"Not Classified")</f>
        <v>Not Classified</v>
      </c>
      <c r="AB1843" t="str">
        <f>IFERROR(_xlfn.XLOOKUP($B1843,enrollment!$A$2:$A$801,enrollment!$I$2:$I$801),"")</f>
        <v>OH</v>
      </c>
      <c r="AC1843">
        <f>IFERROR(_xlfn.XLOOKUP($B1843,enrollment!$A$2:$A$801,enrollment!$L$2:$L$801),"")</f>
        <v>72</v>
      </c>
      <c r="AD1843" t="str" cm="1">
        <f t="array" ref="AD1843">_xlfn.IFS(AC1843="","Unknown",AC1843&lt;18,"0-17",AC1843&lt;35,"18-34",AC1843&lt;50,"35-49",AC1843&lt;65,"50-64",TRUE,"65+")</f>
        <v>65+</v>
      </c>
      <c r="AE1843">
        <f>IFERROR(_xlfn.XLOOKUP($B1843,enrollment!$A$2:$A$801,enrollment!$O$2:$O$801),"")</f>
        <v>2345678901</v>
      </c>
      <c r="AF1843">
        <f>IFERROR(_xlfn.XLOOKUP($AE1843,providers!$B$2:$B$11,providers!$Q$2:$Q$11),"")</f>
        <v>4.2</v>
      </c>
      <c r="AG1843" s="1">
        <f t="shared" si="28"/>
        <v>45627</v>
      </c>
    </row>
    <row r="1844" spans="1:33" x14ac:dyDescent="0.25">
      <c r="A1844" t="s">
        <v>2169</v>
      </c>
      <c r="B1844" t="s">
        <v>2168</v>
      </c>
      <c r="C1844">
        <v>2345678901</v>
      </c>
      <c r="D1844">
        <v>2345678901</v>
      </c>
      <c r="E1844" s="1">
        <v>45607</v>
      </c>
      <c r="F1844" s="1">
        <v>45607</v>
      </c>
      <c r="G1844" s="1">
        <v>45626</v>
      </c>
      <c r="H1844" t="s">
        <v>28</v>
      </c>
      <c r="I1844">
        <v>11</v>
      </c>
      <c r="J1844" t="s">
        <v>47</v>
      </c>
      <c r="K1844">
        <v>99213</v>
      </c>
      <c r="O1844">
        <v>1</v>
      </c>
      <c r="P1844">
        <v>204.2</v>
      </c>
      <c r="Q1844">
        <v>151.26</v>
      </c>
      <c r="R1844">
        <v>121.01</v>
      </c>
      <c r="S1844">
        <v>30.25</v>
      </c>
      <c r="T1844" t="s">
        <v>30</v>
      </c>
      <c r="X1844" t="s">
        <v>43</v>
      </c>
      <c r="Y1844" t="s">
        <v>44</v>
      </c>
      <c r="Z1844" t="s">
        <v>39</v>
      </c>
      <c r="AA1844" t="str">
        <f>IFERROR(_xlfn.XLOOKUP($J1844,avoidable_ed_reference!$A$2:$A$13,avoidable_ed_reference!$C$2:$C$13),"Not Classified")</f>
        <v>Not Classified</v>
      </c>
      <c r="AB1844" t="str">
        <f>IFERROR(_xlfn.XLOOKUP($B1844,enrollment!$A$2:$A$801,enrollment!$I$2:$I$801),"")</f>
        <v>OH</v>
      </c>
      <c r="AC1844">
        <f>IFERROR(_xlfn.XLOOKUP($B1844,enrollment!$A$2:$A$801,enrollment!$L$2:$L$801),"")</f>
        <v>72</v>
      </c>
      <c r="AD1844" t="str" cm="1">
        <f t="array" ref="AD1844">_xlfn.IFS(AC1844="","Unknown",AC1844&lt;18,"0-17",AC1844&lt;35,"18-34",AC1844&lt;50,"35-49",AC1844&lt;65,"50-64",TRUE,"65+")</f>
        <v>65+</v>
      </c>
      <c r="AE1844">
        <f>IFERROR(_xlfn.XLOOKUP($B1844,enrollment!$A$2:$A$801,enrollment!$O$2:$O$801),"")</f>
        <v>2345678901</v>
      </c>
      <c r="AF1844">
        <f>IFERROR(_xlfn.XLOOKUP($AE1844,providers!$B$2:$B$11,providers!$Q$2:$Q$11),"")</f>
        <v>4.2</v>
      </c>
      <c r="AG1844" s="1">
        <f t="shared" si="28"/>
        <v>45597</v>
      </c>
    </row>
    <row r="1845" spans="1:33" x14ac:dyDescent="0.25">
      <c r="A1845" t="s">
        <v>2170</v>
      </c>
      <c r="B1845" t="s">
        <v>2168</v>
      </c>
      <c r="C1845">
        <v>8901234567</v>
      </c>
      <c r="D1845">
        <v>8901234567</v>
      </c>
      <c r="E1845" s="1">
        <v>45617</v>
      </c>
      <c r="F1845" s="1">
        <v>45617</v>
      </c>
      <c r="G1845" s="1">
        <v>45632</v>
      </c>
      <c r="H1845" t="s">
        <v>28</v>
      </c>
      <c r="I1845">
        <v>23</v>
      </c>
      <c r="J1845" t="s">
        <v>93</v>
      </c>
      <c r="K1845">
        <v>99284</v>
      </c>
      <c r="O1845">
        <v>1</v>
      </c>
      <c r="P1845">
        <v>2426.4499999999998</v>
      </c>
      <c r="Q1845">
        <v>1348.03</v>
      </c>
      <c r="R1845">
        <v>1078.42</v>
      </c>
      <c r="S1845">
        <v>269.61</v>
      </c>
      <c r="T1845" t="s">
        <v>30</v>
      </c>
      <c r="X1845" t="s">
        <v>43</v>
      </c>
      <c r="Y1845" t="s">
        <v>44</v>
      </c>
      <c r="Z1845" t="s">
        <v>45</v>
      </c>
      <c r="AA1845" t="str">
        <f>IFERROR(_xlfn.XLOOKUP($J1845,avoidable_ed_reference!$A$2:$A$13,avoidable_ed_reference!$C$2:$C$13),"Not Classified")</f>
        <v>Avoidable</v>
      </c>
      <c r="AB1845" t="str">
        <f>IFERROR(_xlfn.XLOOKUP($B1845,enrollment!$A$2:$A$801,enrollment!$I$2:$I$801),"")</f>
        <v>OH</v>
      </c>
      <c r="AC1845">
        <f>IFERROR(_xlfn.XLOOKUP($B1845,enrollment!$A$2:$A$801,enrollment!$L$2:$L$801),"")</f>
        <v>72</v>
      </c>
      <c r="AD1845" t="str" cm="1">
        <f t="array" ref="AD1845">_xlfn.IFS(AC1845="","Unknown",AC1845&lt;18,"0-17",AC1845&lt;35,"18-34",AC1845&lt;50,"35-49",AC1845&lt;65,"50-64",TRUE,"65+")</f>
        <v>65+</v>
      </c>
      <c r="AE1845">
        <f>IFERROR(_xlfn.XLOOKUP($B1845,enrollment!$A$2:$A$801,enrollment!$O$2:$O$801),"")</f>
        <v>2345678901</v>
      </c>
      <c r="AF1845">
        <f>IFERROR(_xlfn.XLOOKUP($AE1845,providers!$B$2:$B$11,providers!$Q$2:$Q$11),"")</f>
        <v>4.2</v>
      </c>
      <c r="AG1845" s="1">
        <f t="shared" si="28"/>
        <v>45597</v>
      </c>
    </row>
    <row r="1846" spans="1:33" x14ac:dyDescent="0.25">
      <c r="A1846" t="s">
        <v>2171</v>
      </c>
      <c r="B1846" t="s">
        <v>2168</v>
      </c>
      <c r="C1846">
        <v>3456789012</v>
      </c>
      <c r="D1846">
        <v>3456789012</v>
      </c>
      <c r="E1846" s="1">
        <v>45476</v>
      </c>
      <c r="F1846" s="1">
        <v>45476</v>
      </c>
      <c r="G1846" s="1">
        <v>45508</v>
      </c>
      <c r="H1846" t="s">
        <v>28</v>
      </c>
      <c r="I1846">
        <v>22</v>
      </c>
      <c r="J1846" t="s">
        <v>29</v>
      </c>
      <c r="K1846">
        <v>90837</v>
      </c>
      <c r="O1846">
        <v>1</v>
      </c>
      <c r="P1846">
        <v>250.29</v>
      </c>
      <c r="Q1846">
        <v>185.4</v>
      </c>
      <c r="R1846">
        <v>148.32</v>
      </c>
      <c r="S1846">
        <v>37.08</v>
      </c>
      <c r="T1846" t="s">
        <v>30</v>
      </c>
      <c r="X1846" t="s">
        <v>43</v>
      </c>
      <c r="Y1846" t="s">
        <v>44</v>
      </c>
      <c r="Z1846" t="s">
        <v>33</v>
      </c>
      <c r="AA1846" t="str">
        <f>IFERROR(_xlfn.XLOOKUP($J1846,avoidable_ed_reference!$A$2:$A$13,avoidable_ed_reference!$C$2:$C$13),"Not Classified")</f>
        <v>Potentially Avoidable</v>
      </c>
      <c r="AB1846" t="str">
        <f>IFERROR(_xlfn.XLOOKUP($B1846,enrollment!$A$2:$A$801,enrollment!$I$2:$I$801),"")</f>
        <v>OH</v>
      </c>
      <c r="AC1846">
        <f>IFERROR(_xlfn.XLOOKUP($B1846,enrollment!$A$2:$A$801,enrollment!$L$2:$L$801),"")</f>
        <v>72</v>
      </c>
      <c r="AD1846" t="str" cm="1">
        <f t="array" ref="AD1846">_xlfn.IFS(AC1846="","Unknown",AC1846&lt;18,"0-17",AC1846&lt;35,"18-34",AC1846&lt;50,"35-49",AC1846&lt;65,"50-64",TRUE,"65+")</f>
        <v>65+</v>
      </c>
      <c r="AE1846">
        <f>IFERROR(_xlfn.XLOOKUP($B1846,enrollment!$A$2:$A$801,enrollment!$O$2:$O$801),"")</f>
        <v>2345678901</v>
      </c>
      <c r="AF1846">
        <f>IFERROR(_xlfn.XLOOKUP($AE1846,providers!$B$2:$B$11,providers!$Q$2:$Q$11),"")</f>
        <v>4.2</v>
      </c>
      <c r="AG1846" s="1">
        <f t="shared" si="28"/>
        <v>45474</v>
      </c>
    </row>
    <row r="1847" spans="1:33" x14ac:dyDescent="0.25">
      <c r="A1847" t="s">
        <v>2172</v>
      </c>
      <c r="B1847" t="s">
        <v>2168</v>
      </c>
      <c r="C1847">
        <v>2233445566</v>
      </c>
      <c r="D1847">
        <v>2233445566</v>
      </c>
      <c r="E1847" s="1">
        <v>45578</v>
      </c>
      <c r="F1847" s="1">
        <v>45578</v>
      </c>
      <c r="G1847" s="1">
        <v>45597</v>
      </c>
      <c r="H1847" t="s">
        <v>28</v>
      </c>
      <c r="I1847">
        <v>22</v>
      </c>
      <c r="J1847" t="s">
        <v>29</v>
      </c>
      <c r="K1847">
        <v>90837</v>
      </c>
      <c r="O1847">
        <v>1</v>
      </c>
      <c r="P1847">
        <v>279.36</v>
      </c>
      <c r="Q1847">
        <v>206.93</v>
      </c>
      <c r="R1847">
        <v>165.54</v>
      </c>
      <c r="S1847">
        <v>41.39</v>
      </c>
      <c r="T1847" t="s">
        <v>30</v>
      </c>
      <c r="X1847" t="s">
        <v>43</v>
      </c>
      <c r="Y1847" t="s">
        <v>44</v>
      </c>
      <c r="Z1847" t="s">
        <v>33</v>
      </c>
      <c r="AA1847" t="str">
        <f>IFERROR(_xlfn.XLOOKUP($J1847,avoidable_ed_reference!$A$2:$A$13,avoidable_ed_reference!$C$2:$C$13),"Not Classified")</f>
        <v>Potentially Avoidable</v>
      </c>
      <c r="AB1847" t="str">
        <f>IFERROR(_xlfn.XLOOKUP($B1847,enrollment!$A$2:$A$801,enrollment!$I$2:$I$801),"")</f>
        <v>OH</v>
      </c>
      <c r="AC1847">
        <f>IFERROR(_xlfn.XLOOKUP($B1847,enrollment!$A$2:$A$801,enrollment!$L$2:$L$801),"")</f>
        <v>72</v>
      </c>
      <c r="AD1847" t="str" cm="1">
        <f t="array" ref="AD1847">_xlfn.IFS(AC1847="","Unknown",AC1847&lt;18,"0-17",AC1847&lt;35,"18-34",AC1847&lt;50,"35-49",AC1847&lt;65,"50-64",TRUE,"65+")</f>
        <v>65+</v>
      </c>
      <c r="AE1847">
        <f>IFERROR(_xlfn.XLOOKUP($B1847,enrollment!$A$2:$A$801,enrollment!$O$2:$O$801),"")</f>
        <v>2345678901</v>
      </c>
      <c r="AF1847">
        <f>IFERROR(_xlfn.XLOOKUP($AE1847,providers!$B$2:$B$11,providers!$Q$2:$Q$11),"")</f>
        <v>4.2</v>
      </c>
      <c r="AG1847" s="1">
        <f t="shared" si="28"/>
        <v>45566</v>
      </c>
    </row>
    <row r="1848" spans="1:33" x14ac:dyDescent="0.25">
      <c r="A1848" t="s">
        <v>2173</v>
      </c>
      <c r="B1848" t="s">
        <v>2174</v>
      </c>
      <c r="C1848">
        <v>6789012345</v>
      </c>
      <c r="D1848">
        <v>6789012345</v>
      </c>
      <c r="E1848" s="1">
        <v>45510</v>
      </c>
      <c r="F1848" s="1">
        <v>45510</v>
      </c>
      <c r="G1848" s="1">
        <v>45530</v>
      </c>
      <c r="H1848" t="s">
        <v>28</v>
      </c>
      <c r="I1848">
        <v>11</v>
      </c>
      <c r="J1848" t="s">
        <v>38</v>
      </c>
      <c r="K1848">
        <v>99213</v>
      </c>
      <c r="O1848">
        <v>1</v>
      </c>
      <c r="P1848">
        <v>218.98</v>
      </c>
      <c r="Q1848">
        <v>162.21</v>
      </c>
      <c r="R1848">
        <v>129.77000000000001</v>
      </c>
      <c r="S1848">
        <v>32.44</v>
      </c>
      <c r="T1848" t="s">
        <v>30</v>
      </c>
      <c r="X1848" t="s">
        <v>146</v>
      </c>
      <c r="Y1848" t="s">
        <v>147</v>
      </c>
      <c r="Z1848" t="s">
        <v>39</v>
      </c>
      <c r="AA1848" t="str">
        <f>IFERROR(_xlfn.XLOOKUP($J1848,avoidable_ed_reference!$A$2:$A$13,avoidable_ed_reference!$C$2:$C$13),"Not Classified")</f>
        <v>Not Classified</v>
      </c>
      <c r="AB1848" t="str">
        <f>IFERROR(_xlfn.XLOOKUP($B1848,enrollment!$A$2:$A$801,enrollment!$I$2:$I$801),"")</f>
        <v>OH</v>
      </c>
      <c r="AC1848">
        <f>IFERROR(_xlfn.XLOOKUP($B1848,enrollment!$A$2:$A$801,enrollment!$L$2:$L$801),"")</f>
        <v>72</v>
      </c>
      <c r="AD1848" t="str" cm="1">
        <f t="array" ref="AD1848">_xlfn.IFS(AC1848="","Unknown",AC1848&lt;18,"0-17",AC1848&lt;35,"18-34",AC1848&lt;50,"35-49",AC1848&lt;65,"50-64",TRUE,"65+")</f>
        <v>65+</v>
      </c>
      <c r="AE1848">
        <f>IFERROR(_xlfn.XLOOKUP($B1848,enrollment!$A$2:$A$801,enrollment!$O$2:$O$801),"")</f>
        <v>6789012345</v>
      </c>
      <c r="AF1848">
        <f>IFERROR(_xlfn.XLOOKUP($AE1848,providers!$B$2:$B$11,providers!$Q$2:$Q$11),"")</f>
        <v>4.0999999999999996</v>
      </c>
      <c r="AG1848" s="1">
        <f t="shared" si="28"/>
        <v>45505</v>
      </c>
    </row>
    <row r="1849" spans="1:33" x14ac:dyDescent="0.25">
      <c r="A1849" t="s">
        <v>2175</v>
      </c>
      <c r="B1849" t="s">
        <v>2174</v>
      </c>
      <c r="C1849">
        <v>2345678901</v>
      </c>
      <c r="D1849">
        <v>2345678901</v>
      </c>
      <c r="E1849" s="1">
        <v>45383</v>
      </c>
      <c r="F1849" s="1">
        <v>45383</v>
      </c>
      <c r="G1849" s="1">
        <v>45414</v>
      </c>
      <c r="H1849" t="s">
        <v>28</v>
      </c>
      <c r="I1849">
        <v>22</v>
      </c>
      <c r="J1849" t="s">
        <v>29</v>
      </c>
      <c r="K1849">
        <v>90837</v>
      </c>
      <c r="O1849">
        <v>1</v>
      </c>
      <c r="P1849">
        <v>234.91</v>
      </c>
      <c r="Q1849">
        <v>174.01</v>
      </c>
      <c r="R1849">
        <v>139.21</v>
      </c>
      <c r="S1849">
        <v>34.799999999999997</v>
      </c>
      <c r="T1849" t="s">
        <v>30</v>
      </c>
      <c r="X1849" t="s">
        <v>146</v>
      </c>
      <c r="Y1849" t="s">
        <v>147</v>
      </c>
      <c r="Z1849" t="s">
        <v>33</v>
      </c>
      <c r="AA1849" t="str">
        <f>IFERROR(_xlfn.XLOOKUP($J1849,avoidable_ed_reference!$A$2:$A$13,avoidable_ed_reference!$C$2:$C$13),"Not Classified")</f>
        <v>Potentially Avoidable</v>
      </c>
      <c r="AB1849" t="str">
        <f>IFERROR(_xlfn.XLOOKUP($B1849,enrollment!$A$2:$A$801,enrollment!$I$2:$I$801),"")</f>
        <v>OH</v>
      </c>
      <c r="AC1849">
        <f>IFERROR(_xlfn.XLOOKUP($B1849,enrollment!$A$2:$A$801,enrollment!$L$2:$L$801),"")</f>
        <v>72</v>
      </c>
      <c r="AD1849" t="str" cm="1">
        <f t="array" ref="AD1849">_xlfn.IFS(AC1849="","Unknown",AC1849&lt;18,"0-17",AC1849&lt;35,"18-34",AC1849&lt;50,"35-49",AC1849&lt;65,"50-64",TRUE,"65+")</f>
        <v>65+</v>
      </c>
      <c r="AE1849">
        <f>IFERROR(_xlfn.XLOOKUP($B1849,enrollment!$A$2:$A$801,enrollment!$O$2:$O$801),"")</f>
        <v>6789012345</v>
      </c>
      <c r="AF1849">
        <f>IFERROR(_xlfn.XLOOKUP($AE1849,providers!$B$2:$B$11,providers!$Q$2:$Q$11),"")</f>
        <v>4.0999999999999996</v>
      </c>
      <c r="AG1849" s="1">
        <f t="shared" si="28"/>
        <v>45383</v>
      </c>
    </row>
    <row r="1850" spans="1:33" x14ac:dyDescent="0.25">
      <c r="A1850" t="s">
        <v>2176</v>
      </c>
      <c r="B1850" t="s">
        <v>2174</v>
      </c>
      <c r="C1850">
        <v>6789012345</v>
      </c>
      <c r="D1850">
        <v>6789012345</v>
      </c>
      <c r="E1850" s="1">
        <v>45488</v>
      </c>
      <c r="F1850" s="1">
        <v>45488</v>
      </c>
      <c r="G1850" s="1">
        <v>45505</v>
      </c>
      <c r="H1850" t="s">
        <v>28</v>
      </c>
      <c r="I1850">
        <v>11</v>
      </c>
      <c r="J1850" t="s">
        <v>35</v>
      </c>
      <c r="K1850">
        <v>99213</v>
      </c>
      <c r="O1850">
        <v>1</v>
      </c>
      <c r="P1850">
        <v>211.57</v>
      </c>
      <c r="Q1850">
        <v>156.72</v>
      </c>
      <c r="R1850">
        <v>125.38</v>
      </c>
      <c r="S1850">
        <v>31.34</v>
      </c>
      <c r="T1850" t="s">
        <v>30</v>
      </c>
      <c r="X1850" t="s">
        <v>146</v>
      </c>
      <c r="Y1850" t="s">
        <v>147</v>
      </c>
      <c r="Z1850" t="s">
        <v>39</v>
      </c>
      <c r="AA1850" t="str">
        <f>IFERROR(_xlfn.XLOOKUP($J1850,avoidable_ed_reference!$A$2:$A$13,avoidable_ed_reference!$C$2:$C$13),"Not Classified")</f>
        <v>Avoidable</v>
      </c>
      <c r="AB1850" t="str">
        <f>IFERROR(_xlfn.XLOOKUP($B1850,enrollment!$A$2:$A$801,enrollment!$I$2:$I$801),"")</f>
        <v>OH</v>
      </c>
      <c r="AC1850">
        <f>IFERROR(_xlfn.XLOOKUP($B1850,enrollment!$A$2:$A$801,enrollment!$L$2:$L$801),"")</f>
        <v>72</v>
      </c>
      <c r="AD1850" t="str" cm="1">
        <f t="array" ref="AD1850">_xlfn.IFS(AC1850="","Unknown",AC1850&lt;18,"0-17",AC1850&lt;35,"18-34",AC1850&lt;50,"35-49",AC1850&lt;65,"50-64",TRUE,"65+")</f>
        <v>65+</v>
      </c>
      <c r="AE1850">
        <f>IFERROR(_xlfn.XLOOKUP($B1850,enrollment!$A$2:$A$801,enrollment!$O$2:$O$801),"")</f>
        <v>6789012345</v>
      </c>
      <c r="AF1850">
        <f>IFERROR(_xlfn.XLOOKUP($AE1850,providers!$B$2:$B$11,providers!$Q$2:$Q$11),"")</f>
        <v>4.0999999999999996</v>
      </c>
      <c r="AG1850" s="1">
        <f t="shared" si="28"/>
        <v>45474</v>
      </c>
    </row>
    <row r="1851" spans="1:33" x14ac:dyDescent="0.25">
      <c r="A1851" t="s">
        <v>2177</v>
      </c>
      <c r="B1851" t="s">
        <v>2174</v>
      </c>
      <c r="C1851">
        <v>7890123456</v>
      </c>
      <c r="D1851">
        <v>7890123456</v>
      </c>
      <c r="E1851" s="1">
        <v>45429</v>
      </c>
      <c r="F1851" s="1">
        <v>45429</v>
      </c>
      <c r="G1851" s="1">
        <v>45445</v>
      </c>
      <c r="H1851" t="s">
        <v>28</v>
      </c>
      <c r="I1851">
        <v>23</v>
      </c>
      <c r="J1851" t="s">
        <v>93</v>
      </c>
      <c r="K1851">
        <v>99284</v>
      </c>
      <c r="O1851">
        <v>1</v>
      </c>
      <c r="P1851">
        <v>1849.79</v>
      </c>
      <c r="Q1851">
        <v>1027.6600000000001</v>
      </c>
      <c r="R1851">
        <v>822.13</v>
      </c>
      <c r="S1851">
        <v>205.53</v>
      </c>
      <c r="T1851" t="s">
        <v>30</v>
      </c>
      <c r="X1851" t="s">
        <v>146</v>
      </c>
      <c r="Y1851" t="s">
        <v>147</v>
      </c>
      <c r="Z1851" t="s">
        <v>45</v>
      </c>
      <c r="AA1851" t="str">
        <f>IFERROR(_xlfn.XLOOKUP($J1851,avoidable_ed_reference!$A$2:$A$13,avoidable_ed_reference!$C$2:$C$13),"Not Classified")</f>
        <v>Avoidable</v>
      </c>
      <c r="AB1851" t="str">
        <f>IFERROR(_xlfn.XLOOKUP($B1851,enrollment!$A$2:$A$801,enrollment!$I$2:$I$801),"")</f>
        <v>OH</v>
      </c>
      <c r="AC1851">
        <f>IFERROR(_xlfn.XLOOKUP($B1851,enrollment!$A$2:$A$801,enrollment!$L$2:$L$801),"")</f>
        <v>72</v>
      </c>
      <c r="AD1851" t="str" cm="1">
        <f t="array" ref="AD1851">_xlfn.IFS(AC1851="","Unknown",AC1851&lt;18,"0-17",AC1851&lt;35,"18-34",AC1851&lt;50,"35-49",AC1851&lt;65,"50-64",TRUE,"65+")</f>
        <v>65+</v>
      </c>
      <c r="AE1851">
        <f>IFERROR(_xlfn.XLOOKUP($B1851,enrollment!$A$2:$A$801,enrollment!$O$2:$O$801),"")</f>
        <v>6789012345</v>
      </c>
      <c r="AF1851">
        <f>IFERROR(_xlfn.XLOOKUP($AE1851,providers!$B$2:$B$11,providers!$Q$2:$Q$11),"")</f>
        <v>4.0999999999999996</v>
      </c>
      <c r="AG1851" s="1">
        <f t="shared" si="28"/>
        <v>45413</v>
      </c>
    </row>
    <row r="1852" spans="1:33" x14ac:dyDescent="0.25">
      <c r="A1852" t="s">
        <v>2178</v>
      </c>
      <c r="B1852" t="s">
        <v>2174</v>
      </c>
      <c r="C1852">
        <v>3456789012</v>
      </c>
      <c r="D1852">
        <v>3456789012</v>
      </c>
      <c r="E1852" s="1">
        <v>45629</v>
      </c>
      <c r="F1852" s="1">
        <v>45629</v>
      </c>
      <c r="G1852" s="1">
        <v>45657</v>
      </c>
      <c r="H1852" t="s">
        <v>67</v>
      </c>
      <c r="I1852">
        <v>21</v>
      </c>
      <c r="J1852" t="s">
        <v>99</v>
      </c>
      <c r="K1852">
        <v>99223</v>
      </c>
      <c r="O1852">
        <v>1</v>
      </c>
      <c r="P1852">
        <v>28448.82</v>
      </c>
      <c r="Q1852">
        <v>18354.080000000002</v>
      </c>
      <c r="R1852">
        <v>14683.26</v>
      </c>
      <c r="S1852">
        <v>3670.82</v>
      </c>
      <c r="T1852" t="s">
        <v>30</v>
      </c>
      <c r="V1852">
        <v>1</v>
      </c>
      <c r="W1852" s="2" t="s">
        <v>68</v>
      </c>
      <c r="X1852" t="s">
        <v>146</v>
      </c>
      <c r="Y1852" t="s">
        <v>147</v>
      </c>
      <c r="Z1852" t="s">
        <v>69</v>
      </c>
      <c r="AA1852" t="str">
        <f>IFERROR(_xlfn.XLOOKUP($J1852,avoidable_ed_reference!$A$2:$A$13,avoidable_ed_reference!$C$2:$C$13),"Not Classified")</f>
        <v>Not Classified</v>
      </c>
      <c r="AB1852" t="str">
        <f>IFERROR(_xlfn.XLOOKUP($B1852,enrollment!$A$2:$A$801,enrollment!$I$2:$I$801),"")</f>
        <v>OH</v>
      </c>
      <c r="AC1852">
        <f>IFERROR(_xlfn.XLOOKUP($B1852,enrollment!$A$2:$A$801,enrollment!$L$2:$L$801),"")</f>
        <v>72</v>
      </c>
      <c r="AD1852" t="str" cm="1">
        <f t="array" ref="AD1852">_xlfn.IFS(AC1852="","Unknown",AC1852&lt;18,"0-17",AC1852&lt;35,"18-34",AC1852&lt;50,"35-49",AC1852&lt;65,"50-64",TRUE,"65+")</f>
        <v>65+</v>
      </c>
      <c r="AE1852">
        <f>IFERROR(_xlfn.XLOOKUP($B1852,enrollment!$A$2:$A$801,enrollment!$O$2:$O$801),"")</f>
        <v>6789012345</v>
      </c>
      <c r="AF1852">
        <f>IFERROR(_xlfn.XLOOKUP($AE1852,providers!$B$2:$B$11,providers!$Q$2:$Q$11),"")</f>
        <v>4.0999999999999996</v>
      </c>
      <c r="AG1852" s="1">
        <f t="shared" si="28"/>
        <v>45627</v>
      </c>
    </row>
    <row r="1853" spans="1:33" x14ac:dyDescent="0.25">
      <c r="A1853" t="s">
        <v>2179</v>
      </c>
      <c r="B1853" t="s">
        <v>2174</v>
      </c>
      <c r="C1853">
        <v>6789012345</v>
      </c>
      <c r="D1853">
        <v>6789012345</v>
      </c>
      <c r="E1853" s="1">
        <v>45329</v>
      </c>
      <c r="F1853" s="1">
        <v>45329</v>
      </c>
      <c r="G1853" s="1">
        <v>45351</v>
      </c>
      <c r="H1853" t="s">
        <v>28</v>
      </c>
      <c r="I1853">
        <v>11</v>
      </c>
      <c r="J1853" t="s">
        <v>38</v>
      </c>
      <c r="K1853">
        <v>99213</v>
      </c>
      <c r="O1853">
        <v>1</v>
      </c>
      <c r="P1853">
        <v>171.75</v>
      </c>
      <c r="Q1853">
        <v>127.22</v>
      </c>
      <c r="R1853">
        <v>101.78</v>
      </c>
      <c r="S1853">
        <v>25.44</v>
      </c>
      <c r="T1853" t="s">
        <v>30</v>
      </c>
      <c r="X1853" t="s">
        <v>146</v>
      </c>
      <c r="Y1853" t="s">
        <v>147</v>
      </c>
      <c r="Z1853" t="s">
        <v>39</v>
      </c>
      <c r="AA1853" t="str">
        <f>IFERROR(_xlfn.XLOOKUP($J1853,avoidable_ed_reference!$A$2:$A$13,avoidable_ed_reference!$C$2:$C$13),"Not Classified")</f>
        <v>Not Classified</v>
      </c>
      <c r="AB1853" t="str">
        <f>IFERROR(_xlfn.XLOOKUP($B1853,enrollment!$A$2:$A$801,enrollment!$I$2:$I$801),"")</f>
        <v>OH</v>
      </c>
      <c r="AC1853">
        <f>IFERROR(_xlfn.XLOOKUP($B1853,enrollment!$A$2:$A$801,enrollment!$L$2:$L$801),"")</f>
        <v>72</v>
      </c>
      <c r="AD1853" t="str" cm="1">
        <f t="array" ref="AD1853">_xlfn.IFS(AC1853="","Unknown",AC1853&lt;18,"0-17",AC1853&lt;35,"18-34",AC1853&lt;50,"35-49",AC1853&lt;65,"50-64",TRUE,"65+")</f>
        <v>65+</v>
      </c>
      <c r="AE1853">
        <f>IFERROR(_xlfn.XLOOKUP($B1853,enrollment!$A$2:$A$801,enrollment!$O$2:$O$801),"")</f>
        <v>6789012345</v>
      </c>
      <c r="AF1853">
        <f>IFERROR(_xlfn.XLOOKUP($AE1853,providers!$B$2:$B$11,providers!$Q$2:$Q$11),"")</f>
        <v>4.0999999999999996</v>
      </c>
      <c r="AG1853" s="1">
        <f t="shared" si="28"/>
        <v>45323</v>
      </c>
    </row>
    <row r="1854" spans="1:33" x14ac:dyDescent="0.25">
      <c r="A1854" t="s">
        <v>2180</v>
      </c>
      <c r="B1854" t="s">
        <v>2181</v>
      </c>
      <c r="C1854">
        <v>3456789012</v>
      </c>
      <c r="D1854">
        <v>3456789012</v>
      </c>
      <c r="E1854" s="1">
        <v>45449</v>
      </c>
      <c r="F1854" s="1">
        <v>45449</v>
      </c>
      <c r="G1854" s="1">
        <v>45476</v>
      </c>
      <c r="H1854" t="s">
        <v>59</v>
      </c>
      <c r="J1854" t="s">
        <v>47</v>
      </c>
      <c r="L1854" s="2" t="s">
        <v>61</v>
      </c>
      <c r="M1854" t="s">
        <v>62</v>
      </c>
      <c r="N1854" t="s">
        <v>63</v>
      </c>
      <c r="O1854">
        <v>1</v>
      </c>
      <c r="P1854">
        <v>1047.3</v>
      </c>
      <c r="Q1854">
        <v>952.09</v>
      </c>
      <c r="R1854">
        <v>761.67</v>
      </c>
      <c r="S1854">
        <v>190.42</v>
      </c>
      <c r="T1854" t="s">
        <v>30</v>
      </c>
      <c r="X1854" t="s">
        <v>31</v>
      </c>
      <c r="Y1854" t="s">
        <v>32</v>
      </c>
      <c r="Z1854" t="s">
        <v>64</v>
      </c>
      <c r="AA1854" t="str">
        <f>IFERROR(_xlfn.XLOOKUP($J1854,avoidable_ed_reference!$A$2:$A$13,avoidable_ed_reference!$C$2:$C$13),"Not Classified")</f>
        <v>Not Classified</v>
      </c>
      <c r="AB1854" t="str">
        <f>IFERROR(_xlfn.XLOOKUP($B1854,enrollment!$A$2:$A$801,enrollment!$I$2:$I$801),"")</f>
        <v>TN</v>
      </c>
      <c r="AC1854">
        <f>IFERROR(_xlfn.XLOOKUP($B1854,enrollment!$A$2:$A$801,enrollment!$L$2:$L$801),"")</f>
        <v>59</v>
      </c>
      <c r="AD1854" t="str" cm="1">
        <f t="array" ref="AD1854">_xlfn.IFS(AC1854="","Unknown",AC1854&lt;18,"0-17",AC1854&lt;35,"18-34",AC1854&lt;50,"35-49",AC1854&lt;65,"50-64",TRUE,"65+")</f>
        <v>50-64</v>
      </c>
      <c r="AE1854">
        <f>IFERROR(_xlfn.XLOOKUP($B1854,enrollment!$A$2:$A$801,enrollment!$O$2:$O$801),"")</f>
        <v>7890123456</v>
      </c>
      <c r="AF1854">
        <f>IFERROR(_xlfn.XLOOKUP($AE1854,providers!$B$2:$B$11,providers!$Q$2:$Q$11),"")</f>
        <v>3.9</v>
      </c>
      <c r="AG1854" s="1">
        <f t="shared" si="28"/>
        <v>45444</v>
      </c>
    </row>
    <row r="1855" spans="1:33" x14ac:dyDescent="0.25">
      <c r="A1855" t="s">
        <v>2182</v>
      </c>
      <c r="B1855" t="s">
        <v>2181</v>
      </c>
      <c r="C1855">
        <v>3456789012</v>
      </c>
      <c r="D1855">
        <v>3456789012</v>
      </c>
      <c r="E1855" s="1">
        <v>45367</v>
      </c>
      <c r="F1855" s="1">
        <v>45367</v>
      </c>
      <c r="G1855" s="1">
        <v>45390</v>
      </c>
      <c r="H1855" t="s">
        <v>28</v>
      </c>
      <c r="I1855">
        <v>23</v>
      </c>
      <c r="J1855" t="s">
        <v>127</v>
      </c>
      <c r="K1855">
        <v>99284</v>
      </c>
      <c r="O1855">
        <v>1</v>
      </c>
      <c r="P1855">
        <v>2485.5100000000002</v>
      </c>
      <c r="Q1855">
        <v>1380.84</v>
      </c>
      <c r="R1855">
        <v>1104.67</v>
      </c>
      <c r="S1855">
        <v>276.17</v>
      </c>
      <c r="T1855" t="s">
        <v>30</v>
      </c>
      <c r="X1855" t="s">
        <v>31</v>
      </c>
      <c r="Y1855" t="s">
        <v>32</v>
      </c>
      <c r="Z1855" t="s">
        <v>45</v>
      </c>
      <c r="AA1855" t="str">
        <f>IFERROR(_xlfn.XLOOKUP($J1855,avoidable_ed_reference!$A$2:$A$13,avoidable_ed_reference!$C$2:$C$13),"Not Classified")</f>
        <v>Avoidable</v>
      </c>
      <c r="AB1855" t="str">
        <f>IFERROR(_xlfn.XLOOKUP($B1855,enrollment!$A$2:$A$801,enrollment!$I$2:$I$801),"")</f>
        <v>TN</v>
      </c>
      <c r="AC1855">
        <f>IFERROR(_xlfn.XLOOKUP($B1855,enrollment!$A$2:$A$801,enrollment!$L$2:$L$801),"")</f>
        <v>59</v>
      </c>
      <c r="AD1855" t="str" cm="1">
        <f t="array" ref="AD1855">_xlfn.IFS(AC1855="","Unknown",AC1855&lt;18,"0-17",AC1855&lt;35,"18-34",AC1855&lt;50,"35-49",AC1855&lt;65,"50-64",TRUE,"65+")</f>
        <v>50-64</v>
      </c>
      <c r="AE1855">
        <f>IFERROR(_xlfn.XLOOKUP($B1855,enrollment!$A$2:$A$801,enrollment!$O$2:$O$801),"")</f>
        <v>7890123456</v>
      </c>
      <c r="AF1855">
        <f>IFERROR(_xlfn.XLOOKUP($AE1855,providers!$B$2:$B$11,providers!$Q$2:$Q$11),"")</f>
        <v>3.9</v>
      </c>
      <c r="AG1855" s="1">
        <f t="shared" si="28"/>
        <v>45352</v>
      </c>
    </row>
    <row r="1856" spans="1:33" x14ac:dyDescent="0.25">
      <c r="A1856" t="s">
        <v>2183</v>
      </c>
      <c r="B1856" t="s">
        <v>2181</v>
      </c>
      <c r="C1856">
        <v>7890123456</v>
      </c>
      <c r="D1856">
        <v>7890123456</v>
      </c>
      <c r="E1856" s="1">
        <v>45395</v>
      </c>
      <c r="F1856" s="1">
        <v>45395</v>
      </c>
      <c r="G1856" s="1">
        <v>45414</v>
      </c>
      <c r="H1856" t="s">
        <v>28</v>
      </c>
      <c r="I1856">
        <v>11</v>
      </c>
      <c r="J1856" t="s">
        <v>35</v>
      </c>
      <c r="K1856">
        <v>99213</v>
      </c>
      <c r="O1856">
        <v>1</v>
      </c>
      <c r="P1856">
        <v>194.9</v>
      </c>
      <c r="Q1856">
        <v>144.37</v>
      </c>
      <c r="R1856">
        <v>115.5</v>
      </c>
      <c r="S1856">
        <v>28.87</v>
      </c>
      <c r="T1856" t="s">
        <v>30</v>
      </c>
      <c r="X1856" t="s">
        <v>31</v>
      </c>
      <c r="Y1856" t="s">
        <v>32</v>
      </c>
      <c r="Z1856" t="s">
        <v>39</v>
      </c>
      <c r="AA1856" t="str">
        <f>IFERROR(_xlfn.XLOOKUP($J1856,avoidable_ed_reference!$A$2:$A$13,avoidable_ed_reference!$C$2:$C$13),"Not Classified")</f>
        <v>Avoidable</v>
      </c>
      <c r="AB1856" t="str">
        <f>IFERROR(_xlfn.XLOOKUP($B1856,enrollment!$A$2:$A$801,enrollment!$I$2:$I$801),"")</f>
        <v>TN</v>
      </c>
      <c r="AC1856">
        <f>IFERROR(_xlfn.XLOOKUP($B1856,enrollment!$A$2:$A$801,enrollment!$L$2:$L$801),"")</f>
        <v>59</v>
      </c>
      <c r="AD1856" t="str" cm="1">
        <f t="array" ref="AD1856">_xlfn.IFS(AC1856="","Unknown",AC1856&lt;18,"0-17",AC1856&lt;35,"18-34",AC1856&lt;50,"35-49",AC1856&lt;65,"50-64",TRUE,"65+")</f>
        <v>50-64</v>
      </c>
      <c r="AE1856">
        <f>IFERROR(_xlfn.XLOOKUP($B1856,enrollment!$A$2:$A$801,enrollment!$O$2:$O$801),"")</f>
        <v>7890123456</v>
      </c>
      <c r="AF1856">
        <f>IFERROR(_xlfn.XLOOKUP($AE1856,providers!$B$2:$B$11,providers!$Q$2:$Q$11),"")</f>
        <v>3.9</v>
      </c>
      <c r="AG1856" s="1">
        <f t="shared" si="28"/>
        <v>45383</v>
      </c>
    </row>
    <row r="1857" spans="1:33" x14ac:dyDescent="0.25">
      <c r="A1857" t="s">
        <v>2184</v>
      </c>
      <c r="B1857" t="s">
        <v>2181</v>
      </c>
      <c r="C1857">
        <v>6789012345</v>
      </c>
      <c r="D1857">
        <v>6789012345</v>
      </c>
      <c r="E1857" s="1">
        <v>45608</v>
      </c>
      <c r="F1857" s="1">
        <v>45608</v>
      </c>
      <c r="G1857" s="1">
        <v>45626</v>
      </c>
      <c r="H1857" t="s">
        <v>28</v>
      </c>
      <c r="I1857">
        <v>23</v>
      </c>
      <c r="J1857" t="s">
        <v>93</v>
      </c>
      <c r="K1857">
        <v>99284</v>
      </c>
      <c r="O1857">
        <v>1</v>
      </c>
      <c r="P1857">
        <v>2197.96</v>
      </c>
      <c r="Q1857">
        <v>1221.0899999999999</v>
      </c>
      <c r="R1857">
        <v>976.87</v>
      </c>
      <c r="S1857">
        <v>244.22</v>
      </c>
      <c r="T1857" t="s">
        <v>30</v>
      </c>
      <c r="X1857" t="s">
        <v>31</v>
      </c>
      <c r="Y1857" t="s">
        <v>32</v>
      </c>
      <c r="Z1857" t="s">
        <v>45</v>
      </c>
      <c r="AA1857" t="str">
        <f>IFERROR(_xlfn.XLOOKUP($J1857,avoidable_ed_reference!$A$2:$A$13,avoidable_ed_reference!$C$2:$C$13),"Not Classified")</f>
        <v>Avoidable</v>
      </c>
      <c r="AB1857" t="str">
        <f>IFERROR(_xlfn.XLOOKUP($B1857,enrollment!$A$2:$A$801,enrollment!$I$2:$I$801),"")</f>
        <v>TN</v>
      </c>
      <c r="AC1857">
        <f>IFERROR(_xlfn.XLOOKUP($B1857,enrollment!$A$2:$A$801,enrollment!$L$2:$L$801),"")</f>
        <v>59</v>
      </c>
      <c r="AD1857" t="str" cm="1">
        <f t="array" ref="AD1857">_xlfn.IFS(AC1857="","Unknown",AC1857&lt;18,"0-17",AC1857&lt;35,"18-34",AC1857&lt;50,"35-49",AC1857&lt;65,"50-64",TRUE,"65+")</f>
        <v>50-64</v>
      </c>
      <c r="AE1857">
        <f>IFERROR(_xlfn.XLOOKUP($B1857,enrollment!$A$2:$A$801,enrollment!$O$2:$O$801),"")</f>
        <v>7890123456</v>
      </c>
      <c r="AF1857">
        <f>IFERROR(_xlfn.XLOOKUP($AE1857,providers!$B$2:$B$11,providers!$Q$2:$Q$11),"")</f>
        <v>3.9</v>
      </c>
      <c r="AG1857" s="1">
        <f t="shared" si="28"/>
        <v>45597</v>
      </c>
    </row>
    <row r="1858" spans="1:33" x14ac:dyDescent="0.25">
      <c r="A1858" t="s">
        <v>2185</v>
      </c>
      <c r="B1858" t="s">
        <v>2181</v>
      </c>
      <c r="C1858">
        <v>8901234567</v>
      </c>
      <c r="D1858">
        <v>8901234567</v>
      </c>
      <c r="E1858" s="1">
        <v>45467</v>
      </c>
      <c r="F1858" s="1">
        <v>45467</v>
      </c>
      <c r="G1858" s="1">
        <v>45501</v>
      </c>
      <c r="H1858" t="s">
        <v>28</v>
      </c>
      <c r="I1858">
        <v>23</v>
      </c>
      <c r="J1858" t="s">
        <v>55</v>
      </c>
      <c r="K1858">
        <v>99284</v>
      </c>
      <c r="O1858">
        <v>1</v>
      </c>
      <c r="P1858">
        <v>2164.41</v>
      </c>
      <c r="Q1858">
        <v>1202.45</v>
      </c>
      <c r="R1858">
        <v>961.96</v>
      </c>
      <c r="S1858">
        <v>240.49</v>
      </c>
      <c r="T1858" t="s">
        <v>30</v>
      </c>
      <c r="X1858" t="s">
        <v>31</v>
      </c>
      <c r="Y1858" t="s">
        <v>32</v>
      </c>
      <c r="Z1858" t="s">
        <v>45</v>
      </c>
      <c r="AA1858" t="str">
        <f>IFERROR(_xlfn.XLOOKUP($J1858,avoidable_ed_reference!$A$2:$A$13,avoidable_ed_reference!$C$2:$C$13),"Not Classified")</f>
        <v>Potentially Avoidable</v>
      </c>
      <c r="AB1858" t="str">
        <f>IFERROR(_xlfn.XLOOKUP($B1858,enrollment!$A$2:$A$801,enrollment!$I$2:$I$801),"")</f>
        <v>TN</v>
      </c>
      <c r="AC1858">
        <f>IFERROR(_xlfn.XLOOKUP($B1858,enrollment!$A$2:$A$801,enrollment!$L$2:$L$801),"")</f>
        <v>59</v>
      </c>
      <c r="AD1858" t="str" cm="1">
        <f t="array" ref="AD1858">_xlfn.IFS(AC1858="","Unknown",AC1858&lt;18,"0-17",AC1858&lt;35,"18-34",AC1858&lt;50,"35-49",AC1858&lt;65,"50-64",TRUE,"65+")</f>
        <v>50-64</v>
      </c>
      <c r="AE1858">
        <f>IFERROR(_xlfn.XLOOKUP($B1858,enrollment!$A$2:$A$801,enrollment!$O$2:$O$801),"")</f>
        <v>7890123456</v>
      </c>
      <c r="AF1858">
        <f>IFERROR(_xlfn.XLOOKUP($AE1858,providers!$B$2:$B$11,providers!$Q$2:$Q$11),"")</f>
        <v>3.9</v>
      </c>
      <c r="AG1858" s="1">
        <f t="shared" si="28"/>
        <v>45444</v>
      </c>
    </row>
    <row r="1859" spans="1:33" x14ac:dyDescent="0.25">
      <c r="A1859" t="s">
        <v>2186</v>
      </c>
      <c r="B1859" t="s">
        <v>2181</v>
      </c>
      <c r="C1859">
        <v>5678901234</v>
      </c>
      <c r="D1859">
        <v>5678901234</v>
      </c>
      <c r="E1859" s="1">
        <v>45451</v>
      </c>
      <c r="F1859" s="1">
        <v>45451</v>
      </c>
      <c r="G1859" s="1">
        <v>45481</v>
      </c>
      <c r="H1859" t="s">
        <v>28</v>
      </c>
      <c r="I1859">
        <v>20</v>
      </c>
      <c r="J1859" t="s">
        <v>35</v>
      </c>
      <c r="K1859">
        <v>99213</v>
      </c>
      <c r="O1859">
        <v>1</v>
      </c>
      <c r="P1859">
        <v>153.80000000000001</v>
      </c>
      <c r="Q1859">
        <v>118.31</v>
      </c>
      <c r="R1859">
        <v>94.65</v>
      </c>
      <c r="S1859">
        <v>23.66</v>
      </c>
      <c r="T1859" t="s">
        <v>30</v>
      </c>
      <c r="X1859" t="s">
        <v>31</v>
      </c>
      <c r="Y1859" t="s">
        <v>32</v>
      </c>
      <c r="Z1859" t="s">
        <v>36</v>
      </c>
      <c r="AA1859" t="str">
        <f>IFERROR(_xlfn.XLOOKUP($J1859,avoidable_ed_reference!$A$2:$A$13,avoidable_ed_reference!$C$2:$C$13),"Not Classified")</f>
        <v>Avoidable</v>
      </c>
      <c r="AB1859" t="str">
        <f>IFERROR(_xlfn.XLOOKUP($B1859,enrollment!$A$2:$A$801,enrollment!$I$2:$I$801),"")</f>
        <v>TN</v>
      </c>
      <c r="AC1859">
        <f>IFERROR(_xlfn.XLOOKUP($B1859,enrollment!$A$2:$A$801,enrollment!$L$2:$L$801),"")</f>
        <v>59</v>
      </c>
      <c r="AD1859" t="str" cm="1">
        <f t="array" ref="AD1859">_xlfn.IFS(AC1859="","Unknown",AC1859&lt;18,"0-17",AC1859&lt;35,"18-34",AC1859&lt;50,"35-49",AC1859&lt;65,"50-64",TRUE,"65+")</f>
        <v>50-64</v>
      </c>
      <c r="AE1859">
        <f>IFERROR(_xlfn.XLOOKUP($B1859,enrollment!$A$2:$A$801,enrollment!$O$2:$O$801),"")</f>
        <v>7890123456</v>
      </c>
      <c r="AF1859">
        <f>IFERROR(_xlfn.XLOOKUP($AE1859,providers!$B$2:$B$11,providers!$Q$2:$Q$11),"")</f>
        <v>3.9</v>
      </c>
      <c r="AG1859" s="1">
        <f t="shared" ref="AG1859:AG1922" si="29">EOMONTH(E1859,-1)+1</f>
        <v>45444</v>
      </c>
    </row>
    <row r="1860" spans="1:33" x14ac:dyDescent="0.25">
      <c r="A1860" t="s">
        <v>2187</v>
      </c>
      <c r="B1860" t="s">
        <v>2181</v>
      </c>
      <c r="C1860">
        <v>3456789012</v>
      </c>
      <c r="D1860">
        <v>3456789012</v>
      </c>
      <c r="E1860" s="1">
        <v>45477</v>
      </c>
      <c r="F1860" s="1">
        <v>45477</v>
      </c>
      <c r="G1860" s="1">
        <v>45499</v>
      </c>
      <c r="H1860" t="s">
        <v>59</v>
      </c>
      <c r="J1860" t="s">
        <v>99</v>
      </c>
      <c r="L1860" s="2" t="s">
        <v>61</v>
      </c>
      <c r="M1860" t="s">
        <v>62</v>
      </c>
      <c r="N1860" t="s">
        <v>63</v>
      </c>
      <c r="O1860">
        <v>1</v>
      </c>
      <c r="P1860">
        <v>1264.4100000000001</v>
      </c>
      <c r="Q1860">
        <v>1149.46</v>
      </c>
      <c r="R1860">
        <v>919.57</v>
      </c>
      <c r="S1860">
        <v>229.89</v>
      </c>
      <c r="T1860" t="s">
        <v>30</v>
      </c>
      <c r="X1860" t="s">
        <v>31</v>
      </c>
      <c r="Y1860" t="s">
        <v>32</v>
      </c>
      <c r="Z1860" t="s">
        <v>64</v>
      </c>
      <c r="AA1860" t="str">
        <f>IFERROR(_xlfn.XLOOKUP($J1860,avoidable_ed_reference!$A$2:$A$13,avoidable_ed_reference!$C$2:$C$13),"Not Classified")</f>
        <v>Not Classified</v>
      </c>
      <c r="AB1860" t="str">
        <f>IFERROR(_xlfn.XLOOKUP($B1860,enrollment!$A$2:$A$801,enrollment!$I$2:$I$801),"")</f>
        <v>TN</v>
      </c>
      <c r="AC1860">
        <f>IFERROR(_xlfn.XLOOKUP($B1860,enrollment!$A$2:$A$801,enrollment!$L$2:$L$801),"")</f>
        <v>59</v>
      </c>
      <c r="AD1860" t="str" cm="1">
        <f t="array" ref="AD1860">_xlfn.IFS(AC1860="","Unknown",AC1860&lt;18,"0-17",AC1860&lt;35,"18-34",AC1860&lt;50,"35-49",AC1860&lt;65,"50-64",TRUE,"65+")</f>
        <v>50-64</v>
      </c>
      <c r="AE1860">
        <f>IFERROR(_xlfn.XLOOKUP($B1860,enrollment!$A$2:$A$801,enrollment!$O$2:$O$801),"")</f>
        <v>7890123456</v>
      </c>
      <c r="AF1860">
        <f>IFERROR(_xlfn.XLOOKUP($AE1860,providers!$B$2:$B$11,providers!$Q$2:$Q$11),"")</f>
        <v>3.9</v>
      </c>
      <c r="AG1860" s="1">
        <f t="shared" si="29"/>
        <v>45474</v>
      </c>
    </row>
    <row r="1861" spans="1:33" x14ac:dyDescent="0.25">
      <c r="A1861" t="s">
        <v>2188</v>
      </c>
      <c r="B1861" t="s">
        <v>2189</v>
      </c>
      <c r="C1861">
        <v>9012345678</v>
      </c>
      <c r="D1861">
        <v>9012345678</v>
      </c>
      <c r="E1861" s="1">
        <v>45499</v>
      </c>
      <c r="F1861" s="1">
        <v>45499</v>
      </c>
      <c r="G1861" s="1">
        <v>45521</v>
      </c>
      <c r="H1861" t="s">
        <v>28</v>
      </c>
      <c r="I1861">
        <v>23</v>
      </c>
      <c r="J1861" t="s">
        <v>55</v>
      </c>
      <c r="K1861">
        <v>99284</v>
      </c>
      <c r="O1861">
        <v>1</v>
      </c>
      <c r="P1861">
        <v>2210.67</v>
      </c>
      <c r="Q1861">
        <v>1228.1500000000001</v>
      </c>
      <c r="R1861">
        <v>982.52</v>
      </c>
      <c r="S1861">
        <v>245.63</v>
      </c>
      <c r="T1861" t="s">
        <v>30</v>
      </c>
      <c r="X1861" t="s">
        <v>52</v>
      </c>
      <c r="Y1861" t="s">
        <v>44</v>
      </c>
      <c r="Z1861" t="s">
        <v>45</v>
      </c>
      <c r="AA1861" t="str">
        <f>IFERROR(_xlfn.XLOOKUP($J1861,avoidable_ed_reference!$A$2:$A$13,avoidable_ed_reference!$C$2:$C$13),"Not Classified")</f>
        <v>Potentially Avoidable</v>
      </c>
      <c r="AB1861" t="str">
        <f>IFERROR(_xlfn.XLOOKUP($B1861,enrollment!$A$2:$A$801,enrollment!$I$2:$I$801),"")</f>
        <v>OH</v>
      </c>
      <c r="AC1861">
        <f>IFERROR(_xlfn.XLOOKUP($B1861,enrollment!$A$2:$A$801,enrollment!$L$2:$L$801),"")</f>
        <v>53</v>
      </c>
      <c r="AD1861" t="str" cm="1">
        <f t="array" ref="AD1861">_xlfn.IFS(AC1861="","Unknown",AC1861&lt;18,"0-17",AC1861&lt;35,"18-34",AC1861&lt;50,"35-49",AC1861&lt;65,"50-64",TRUE,"65+")</f>
        <v>50-64</v>
      </c>
      <c r="AE1861">
        <f>IFERROR(_xlfn.XLOOKUP($B1861,enrollment!$A$2:$A$801,enrollment!$O$2:$O$801),"")</f>
        <v>2345678901</v>
      </c>
      <c r="AF1861">
        <f>IFERROR(_xlfn.XLOOKUP($AE1861,providers!$B$2:$B$11,providers!$Q$2:$Q$11),"")</f>
        <v>4.2</v>
      </c>
      <c r="AG1861" s="1">
        <f t="shared" si="29"/>
        <v>45474</v>
      </c>
    </row>
    <row r="1862" spans="1:33" x14ac:dyDescent="0.25">
      <c r="A1862" t="s">
        <v>2190</v>
      </c>
      <c r="B1862" t="s">
        <v>2189</v>
      </c>
      <c r="C1862">
        <v>9012345678</v>
      </c>
      <c r="D1862">
        <v>9012345678</v>
      </c>
      <c r="E1862" s="1">
        <v>45514</v>
      </c>
      <c r="F1862" s="1">
        <v>45514</v>
      </c>
      <c r="G1862" s="1">
        <v>45547</v>
      </c>
      <c r="H1862" t="s">
        <v>28</v>
      </c>
      <c r="I1862">
        <v>23</v>
      </c>
      <c r="J1862" t="s">
        <v>42</v>
      </c>
      <c r="K1862">
        <v>99284</v>
      </c>
      <c r="O1862">
        <v>1</v>
      </c>
      <c r="P1862">
        <v>1781.64</v>
      </c>
      <c r="Q1862">
        <v>989.8</v>
      </c>
      <c r="R1862">
        <v>791.84</v>
      </c>
      <c r="S1862">
        <v>197.96</v>
      </c>
      <c r="T1862" t="s">
        <v>30</v>
      </c>
      <c r="X1862" t="s">
        <v>52</v>
      </c>
      <c r="Y1862" t="s">
        <v>44</v>
      </c>
      <c r="Z1862" t="s">
        <v>45</v>
      </c>
      <c r="AA1862" t="str">
        <f>IFERROR(_xlfn.XLOOKUP($J1862,avoidable_ed_reference!$A$2:$A$13,avoidable_ed_reference!$C$2:$C$13),"Not Classified")</f>
        <v>Non-Avoidable</v>
      </c>
      <c r="AB1862" t="str">
        <f>IFERROR(_xlfn.XLOOKUP($B1862,enrollment!$A$2:$A$801,enrollment!$I$2:$I$801),"")</f>
        <v>OH</v>
      </c>
      <c r="AC1862">
        <f>IFERROR(_xlfn.XLOOKUP($B1862,enrollment!$A$2:$A$801,enrollment!$L$2:$L$801),"")</f>
        <v>53</v>
      </c>
      <c r="AD1862" t="str" cm="1">
        <f t="array" ref="AD1862">_xlfn.IFS(AC1862="","Unknown",AC1862&lt;18,"0-17",AC1862&lt;35,"18-34",AC1862&lt;50,"35-49",AC1862&lt;65,"50-64",TRUE,"65+")</f>
        <v>50-64</v>
      </c>
      <c r="AE1862">
        <f>IFERROR(_xlfn.XLOOKUP($B1862,enrollment!$A$2:$A$801,enrollment!$O$2:$O$801),"")</f>
        <v>2345678901</v>
      </c>
      <c r="AF1862">
        <f>IFERROR(_xlfn.XLOOKUP($AE1862,providers!$B$2:$B$11,providers!$Q$2:$Q$11),"")</f>
        <v>4.2</v>
      </c>
      <c r="AG1862" s="1">
        <f t="shared" si="29"/>
        <v>45505</v>
      </c>
    </row>
    <row r="1863" spans="1:33" x14ac:dyDescent="0.25">
      <c r="A1863" t="s">
        <v>2191</v>
      </c>
      <c r="B1863" t="s">
        <v>2189</v>
      </c>
      <c r="C1863">
        <v>2345678901</v>
      </c>
      <c r="D1863">
        <v>2345678901</v>
      </c>
      <c r="E1863" s="1">
        <v>45516</v>
      </c>
      <c r="F1863" s="1">
        <v>45516</v>
      </c>
      <c r="G1863" s="1">
        <v>45546</v>
      </c>
      <c r="H1863" t="s">
        <v>28</v>
      </c>
      <c r="I1863">
        <v>11</v>
      </c>
      <c r="J1863" t="s">
        <v>38</v>
      </c>
      <c r="K1863">
        <v>99213</v>
      </c>
      <c r="O1863">
        <v>1</v>
      </c>
      <c r="P1863">
        <v>169.6</v>
      </c>
      <c r="Q1863">
        <v>125.63</v>
      </c>
      <c r="R1863">
        <v>100.5</v>
      </c>
      <c r="S1863">
        <v>25.13</v>
      </c>
      <c r="T1863" t="s">
        <v>30</v>
      </c>
      <c r="X1863" t="s">
        <v>52</v>
      </c>
      <c r="Y1863" t="s">
        <v>44</v>
      </c>
      <c r="Z1863" t="s">
        <v>39</v>
      </c>
      <c r="AA1863" t="str">
        <f>IFERROR(_xlfn.XLOOKUP($J1863,avoidable_ed_reference!$A$2:$A$13,avoidable_ed_reference!$C$2:$C$13),"Not Classified")</f>
        <v>Not Classified</v>
      </c>
      <c r="AB1863" t="str">
        <f>IFERROR(_xlfn.XLOOKUP($B1863,enrollment!$A$2:$A$801,enrollment!$I$2:$I$801),"")</f>
        <v>OH</v>
      </c>
      <c r="AC1863">
        <f>IFERROR(_xlfn.XLOOKUP($B1863,enrollment!$A$2:$A$801,enrollment!$L$2:$L$801),"")</f>
        <v>53</v>
      </c>
      <c r="AD1863" t="str" cm="1">
        <f t="array" ref="AD1863">_xlfn.IFS(AC1863="","Unknown",AC1863&lt;18,"0-17",AC1863&lt;35,"18-34",AC1863&lt;50,"35-49",AC1863&lt;65,"50-64",TRUE,"65+")</f>
        <v>50-64</v>
      </c>
      <c r="AE1863">
        <f>IFERROR(_xlfn.XLOOKUP($B1863,enrollment!$A$2:$A$801,enrollment!$O$2:$O$801),"")</f>
        <v>2345678901</v>
      </c>
      <c r="AF1863">
        <f>IFERROR(_xlfn.XLOOKUP($AE1863,providers!$B$2:$B$11,providers!$Q$2:$Q$11),"")</f>
        <v>4.2</v>
      </c>
      <c r="AG1863" s="1">
        <f t="shared" si="29"/>
        <v>45505</v>
      </c>
    </row>
    <row r="1864" spans="1:33" x14ac:dyDescent="0.25">
      <c r="A1864" t="s">
        <v>2192</v>
      </c>
      <c r="B1864" t="s">
        <v>2193</v>
      </c>
      <c r="C1864">
        <v>5678901234</v>
      </c>
      <c r="D1864">
        <v>5678901234</v>
      </c>
      <c r="E1864" s="1">
        <v>45297</v>
      </c>
      <c r="F1864" s="1">
        <v>45297</v>
      </c>
      <c r="G1864" s="1">
        <v>45324</v>
      </c>
      <c r="H1864" t="s">
        <v>28</v>
      </c>
      <c r="I1864">
        <v>20</v>
      </c>
      <c r="J1864" t="s">
        <v>35</v>
      </c>
      <c r="K1864">
        <v>99213</v>
      </c>
      <c r="O1864">
        <v>1</v>
      </c>
      <c r="P1864">
        <v>179.76</v>
      </c>
      <c r="Q1864">
        <v>138.28</v>
      </c>
      <c r="R1864">
        <v>110.62</v>
      </c>
      <c r="S1864">
        <v>27.66</v>
      </c>
      <c r="T1864" t="s">
        <v>30</v>
      </c>
      <c r="X1864" t="s">
        <v>31</v>
      </c>
      <c r="Y1864" t="s">
        <v>32</v>
      </c>
      <c r="Z1864" t="s">
        <v>36</v>
      </c>
      <c r="AA1864" t="str">
        <f>IFERROR(_xlfn.XLOOKUP($J1864,avoidable_ed_reference!$A$2:$A$13,avoidable_ed_reference!$C$2:$C$13),"Not Classified")</f>
        <v>Avoidable</v>
      </c>
      <c r="AB1864" t="str">
        <f>IFERROR(_xlfn.XLOOKUP($B1864,enrollment!$A$2:$A$801,enrollment!$I$2:$I$801),"")</f>
        <v>KY</v>
      </c>
      <c r="AC1864">
        <f>IFERROR(_xlfn.XLOOKUP($B1864,enrollment!$A$2:$A$801,enrollment!$L$2:$L$801),"")</f>
        <v>36</v>
      </c>
      <c r="AD1864" t="str" cm="1">
        <f t="array" ref="AD1864">_xlfn.IFS(AC1864="","Unknown",AC1864&lt;18,"0-17",AC1864&lt;35,"18-34",AC1864&lt;50,"35-49",AC1864&lt;65,"50-64",TRUE,"65+")</f>
        <v>35-49</v>
      </c>
      <c r="AE1864">
        <f>IFERROR(_xlfn.XLOOKUP($B1864,enrollment!$A$2:$A$801,enrollment!$O$2:$O$801),"")</f>
        <v>9012345678</v>
      </c>
      <c r="AF1864">
        <f>IFERROR(_xlfn.XLOOKUP($AE1864,providers!$B$2:$B$11,providers!$Q$2:$Q$11),"")</f>
        <v>4.3</v>
      </c>
      <c r="AG1864" s="1">
        <f t="shared" si="29"/>
        <v>45292</v>
      </c>
    </row>
    <row r="1865" spans="1:33" x14ac:dyDescent="0.25">
      <c r="A1865" t="s">
        <v>2194</v>
      </c>
      <c r="B1865" t="s">
        <v>2193</v>
      </c>
      <c r="C1865">
        <v>8901234567</v>
      </c>
      <c r="D1865">
        <v>8901234567</v>
      </c>
      <c r="E1865" s="1">
        <v>45650</v>
      </c>
      <c r="F1865" s="1">
        <v>45650</v>
      </c>
      <c r="G1865" s="1">
        <v>45668</v>
      </c>
      <c r="H1865" t="s">
        <v>28</v>
      </c>
      <c r="I1865">
        <v>23</v>
      </c>
      <c r="J1865" t="s">
        <v>42</v>
      </c>
      <c r="K1865">
        <v>99284</v>
      </c>
      <c r="O1865">
        <v>1</v>
      </c>
      <c r="P1865">
        <v>2298.65</v>
      </c>
      <c r="Q1865">
        <v>1277.03</v>
      </c>
      <c r="R1865">
        <v>1021.62</v>
      </c>
      <c r="S1865">
        <v>255.41</v>
      </c>
      <c r="T1865" t="s">
        <v>30</v>
      </c>
      <c r="X1865" t="s">
        <v>31</v>
      </c>
      <c r="Y1865" t="s">
        <v>32</v>
      </c>
      <c r="Z1865" t="s">
        <v>45</v>
      </c>
      <c r="AA1865" t="str">
        <f>IFERROR(_xlfn.XLOOKUP($J1865,avoidable_ed_reference!$A$2:$A$13,avoidable_ed_reference!$C$2:$C$13),"Not Classified")</f>
        <v>Non-Avoidable</v>
      </c>
      <c r="AB1865" t="str">
        <f>IFERROR(_xlfn.XLOOKUP($B1865,enrollment!$A$2:$A$801,enrollment!$I$2:$I$801),"")</f>
        <v>KY</v>
      </c>
      <c r="AC1865">
        <f>IFERROR(_xlfn.XLOOKUP($B1865,enrollment!$A$2:$A$801,enrollment!$L$2:$L$801),"")</f>
        <v>36</v>
      </c>
      <c r="AD1865" t="str" cm="1">
        <f t="array" ref="AD1865">_xlfn.IFS(AC1865="","Unknown",AC1865&lt;18,"0-17",AC1865&lt;35,"18-34",AC1865&lt;50,"35-49",AC1865&lt;65,"50-64",TRUE,"65+")</f>
        <v>35-49</v>
      </c>
      <c r="AE1865">
        <f>IFERROR(_xlfn.XLOOKUP($B1865,enrollment!$A$2:$A$801,enrollment!$O$2:$O$801),"")</f>
        <v>9012345678</v>
      </c>
      <c r="AF1865">
        <f>IFERROR(_xlfn.XLOOKUP($AE1865,providers!$B$2:$B$11,providers!$Q$2:$Q$11),"")</f>
        <v>4.3</v>
      </c>
      <c r="AG1865" s="1">
        <f t="shared" si="29"/>
        <v>45627</v>
      </c>
    </row>
    <row r="1866" spans="1:33" x14ac:dyDescent="0.25">
      <c r="A1866" t="s">
        <v>2195</v>
      </c>
      <c r="B1866" t="s">
        <v>2193</v>
      </c>
      <c r="C1866">
        <v>9012345678</v>
      </c>
      <c r="D1866">
        <v>9012345678</v>
      </c>
      <c r="E1866" s="1">
        <v>45574</v>
      </c>
      <c r="F1866" s="1">
        <v>45574</v>
      </c>
      <c r="G1866" s="1">
        <v>45593</v>
      </c>
      <c r="H1866" t="s">
        <v>28</v>
      </c>
      <c r="I1866">
        <v>11</v>
      </c>
      <c r="J1866" t="s">
        <v>47</v>
      </c>
      <c r="K1866">
        <v>99213</v>
      </c>
      <c r="O1866">
        <v>1</v>
      </c>
      <c r="P1866">
        <v>201.66</v>
      </c>
      <c r="Q1866">
        <v>149.38</v>
      </c>
      <c r="R1866">
        <v>119.5</v>
      </c>
      <c r="S1866">
        <v>29.88</v>
      </c>
      <c r="T1866" t="s">
        <v>30</v>
      </c>
      <c r="X1866" t="s">
        <v>31</v>
      </c>
      <c r="Y1866" t="s">
        <v>32</v>
      </c>
      <c r="Z1866" t="s">
        <v>39</v>
      </c>
      <c r="AA1866" t="str">
        <f>IFERROR(_xlfn.XLOOKUP($J1866,avoidable_ed_reference!$A$2:$A$13,avoidable_ed_reference!$C$2:$C$13),"Not Classified")</f>
        <v>Not Classified</v>
      </c>
      <c r="AB1866" t="str">
        <f>IFERROR(_xlfn.XLOOKUP($B1866,enrollment!$A$2:$A$801,enrollment!$I$2:$I$801),"")</f>
        <v>KY</v>
      </c>
      <c r="AC1866">
        <f>IFERROR(_xlfn.XLOOKUP($B1866,enrollment!$A$2:$A$801,enrollment!$L$2:$L$801),"")</f>
        <v>36</v>
      </c>
      <c r="AD1866" t="str" cm="1">
        <f t="array" ref="AD1866">_xlfn.IFS(AC1866="","Unknown",AC1866&lt;18,"0-17",AC1866&lt;35,"18-34",AC1866&lt;50,"35-49",AC1866&lt;65,"50-64",TRUE,"65+")</f>
        <v>35-49</v>
      </c>
      <c r="AE1866">
        <f>IFERROR(_xlfn.XLOOKUP($B1866,enrollment!$A$2:$A$801,enrollment!$O$2:$O$801),"")</f>
        <v>9012345678</v>
      </c>
      <c r="AF1866">
        <f>IFERROR(_xlfn.XLOOKUP($AE1866,providers!$B$2:$B$11,providers!$Q$2:$Q$11),"")</f>
        <v>4.3</v>
      </c>
      <c r="AG1866" s="1">
        <f t="shared" si="29"/>
        <v>45566</v>
      </c>
    </row>
    <row r="1867" spans="1:33" x14ac:dyDescent="0.25">
      <c r="A1867" t="s">
        <v>2196</v>
      </c>
      <c r="B1867" t="s">
        <v>2193</v>
      </c>
      <c r="C1867">
        <v>3456789012</v>
      </c>
      <c r="D1867">
        <v>3456789012</v>
      </c>
      <c r="E1867" s="1">
        <v>45584</v>
      </c>
      <c r="F1867" s="1">
        <v>45584</v>
      </c>
      <c r="G1867" s="1">
        <v>45611</v>
      </c>
      <c r="H1867" t="s">
        <v>28</v>
      </c>
      <c r="I1867">
        <v>22</v>
      </c>
      <c r="J1867" t="s">
        <v>29</v>
      </c>
      <c r="K1867">
        <v>90837</v>
      </c>
      <c r="O1867">
        <v>1</v>
      </c>
      <c r="P1867">
        <v>239.38</v>
      </c>
      <c r="Q1867">
        <v>177.32</v>
      </c>
      <c r="R1867">
        <v>141.86000000000001</v>
      </c>
      <c r="S1867">
        <v>35.46</v>
      </c>
      <c r="T1867" t="s">
        <v>30</v>
      </c>
      <c r="X1867" t="s">
        <v>31</v>
      </c>
      <c r="Y1867" t="s">
        <v>32</v>
      </c>
      <c r="Z1867" t="s">
        <v>33</v>
      </c>
      <c r="AA1867" t="str">
        <f>IFERROR(_xlfn.XLOOKUP($J1867,avoidable_ed_reference!$A$2:$A$13,avoidable_ed_reference!$C$2:$C$13),"Not Classified")</f>
        <v>Potentially Avoidable</v>
      </c>
      <c r="AB1867" t="str">
        <f>IFERROR(_xlfn.XLOOKUP($B1867,enrollment!$A$2:$A$801,enrollment!$I$2:$I$801),"")</f>
        <v>KY</v>
      </c>
      <c r="AC1867">
        <f>IFERROR(_xlfn.XLOOKUP($B1867,enrollment!$A$2:$A$801,enrollment!$L$2:$L$801),"")</f>
        <v>36</v>
      </c>
      <c r="AD1867" t="str" cm="1">
        <f t="array" ref="AD1867">_xlfn.IFS(AC1867="","Unknown",AC1867&lt;18,"0-17",AC1867&lt;35,"18-34",AC1867&lt;50,"35-49",AC1867&lt;65,"50-64",TRUE,"65+")</f>
        <v>35-49</v>
      </c>
      <c r="AE1867">
        <f>IFERROR(_xlfn.XLOOKUP($B1867,enrollment!$A$2:$A$801,enrollment!$O$2:$O$801),"")</f>
        <v>9012345678</v>
      </c>
      <c r="AF1867">
        <f>IFERROR(_xlfn.XLOOKUP($AE1867,providers!$B$2:$B$11,providers!$Q$2:$Q$11),"")</f>
        <v>4.3</v>
      </c>
      <c r="AG1867" s="1">
        <f t="shared" si="29"/>
        <v>45566</v>
      </c>
    </row>
    <row r="1868" spans="1:33" x14ac:dyDescent="0.25">
      <c r="A1868" t="s">
        <v>2197</v>
      </c>
      <c r="B1868" t="s">
        <v>2193</v>
      </c>
      <c r="C1868">
        <v>9012345678</v>
      </c>
      <c r="D1868">
        <v>9012345678</v>
      </c>
      <c r="E1868" s="1">
        <v>45611</v>
      </c>
      <c r="F1868" s="1">
        <v>45611</v>
      </c>
      <c r="G1868" s="1">
        <v>45628</v>
      </c>
      <c r="H1868" t="s">
        <v>28</v>
      </c>
      <c r="I1868">
        <v>11</v>
      </c>
      <c r="J1868" t="s">
        <v>35</v>
      </c>
      <c r="K1868">
        <v>99213</v>
      </c>
      <c r="O1868">
        <v>1</v>
      </c>
      <c r="P1868">
        <v>179.2</v>
      </c>
      <c r="Q1868">
        <v>132.74</v>
      </c>
      <c r="R1868">
        <v>106.19</v>
      </c>
      <c r="S1868">
        <v>26.55</v>
      </c>
      <c r="T1868" t="s">
        <v>30</v>
      </c>
      <c r="X1868" t="s">
        <v>31</v>
      </c>
      <c r="Y1868" t="s">
        <v>32</v>
      </c>
      <c r="Z1868" t="s">
        <v>39</v>
      </c>
      <c r="AA1868" t="str">
        <f>IFERROR(_xlfn.XLOOKUP($J1868,avoidable_ed_reference!$A$2:$A$13,avoidable_ed_reference!$C$2:$C$13),"Not Classified")</f>
        <v>Avoidable</v>
      </c>
      <c r="AB1868" t="str">
        <f>IFERROR(_xlfn.XLOOKUP($B1868,enrollment!$A$2:$A$801,enrollment!$I$2:$I$801),"")</f>
        <v>KY</v>
      </c>
      <c r="AC1868">
        <f>IFERROR(_xlfn.XLOOKUP($B1868,enrollment!$A$2:$A$801,enrollment!$L$2:$L$801),"")</f>
        <v>36</v>
      </c>
      <c r="AD1868" t="str" cm="1">
        <f t="array" ref="AD1868">_xlfn.IFS(AC1868="","Unknown",AC1868&lt;18,"0-17",AC1868&lt;35,"18-34",AC1868&lt;50,"35-49",AC1868&lt;65,"50-64",TRUE,"65+")</f>
        <v>35-49</v>
      </c>
      <c r="AE1868">
        <f>IFERROR(_xlfn.XLOOKUP($B1868,enrollment!$A$2:$A$801,enrollment!$O$2:$O$801),"")</f>
        <v>9012345678</v>
      </c>
      <c r="AF1868">
        <f>IFERROR(_xlfn.XLOOKUP($AE1868,providers!$B$2:$B$11,providers!$Q$2:$Q$11),"")</f>
        <v>4.3</v>
      </c>
      <c r="AG1868" s="1">
        <f t="shared" si="29"/>
        <v>45597</v>
      </c>
    </row>
    <row r="1869" spans="1:33" x14ac:dyDescent="0.25">
      <c r="A1869" t="s">
        <v>2198</v>
      </c>
      <c r="B1869" t="s">
        <v>2193</v>
      </c>
      <c r="C1869">
        <v>2345678901</v>
      </c>
      <c r="D1869">
        <v>2345678901</v>
      </c>
      <c r="E1869" s="1">
        <v>45525</v>
      </c>
      <c r="F1869" s="1">
        <v>45525</v>
      </c>
      <c r="G1869" s="1">
        <v>45554</v>
      </c>
      <c r="H1869" t="s">
        <v>28</v>
      </c>
      <c r="I1869">
        <v>23</v>
      </c>
      <c r="J1869" t="s">
        <v>184</v>
      </c>
      <c r="K1869">
        <v>99284</v>
      </c>
      <c r="O1869">
        <v>1</v>
      </c>
      <c r="P1869">
        <v>1933.69</v>
      </c>
      <c r="Q1869">
        <v>1074.27</v>
      </c>
      <c r="R1869">
        <v>859.42</v>
      </c>
      <c r="S1869">
        <v>214.85</v>
      </c>
      <c r="T1869" t="s">
        <v>30</v>
      </c>
      <c r="X1869" t="s">
        <v>31</v>
      </c>
      <c r="Y1869" t="s">
        <v>32</v>
      </c>
      <c r="Z1869" t="s">
        <v>45</v>
      </c>
      <c r="AA1869" t="str">
        <f>IFERROR(_xlfn.XLOOKUP($J1869,avoidable_ed_reference!$A$2:$A$13,avoidable_ed_reference!$C$2:$C$13),"Not Classified")</f>
        <v>Non-Avoidable</v>
      </c>
      <c r="AB1869" t="str">
        <f>IFERROR(_xlfn.XLOOKUP($B1869,enrollment!$A$2:$A$801,enrollment!$I$2:$I$801),"")</f>
        <v>KY</v>
      </c>
      <c r="AC1869">
        <f>IFERROR(_xlfn.XLOOKUP($B1869,enrollment!$A$2:$A$801,enrollment!$L$2:$L$801),"")</f>
        <v>36</v>
      </c>
      <c r="AD1869" t="str" cm="1">
        <f t="array" ref="AD1869">_xlfn.IFS(AC1869="","Unknown",AC1869&lt;18,"0-17",AC1869&lt;35,"18-34",AC1869&lt;50,"35-49",AC1869&lt;65,"50-64",TRUE,"65+")</f>
        <v>35-49</v>
      </c>
      <c r="AE1869">
        <f>IFERROR(_xlfn.XLOOKUP($B1869,enrollment!$A$2:$A$801,enrollment!$O$2:$O$801),"")</f>
        <v>9012345678</v>
      </c>
      <c r="AF1869">
        <f>IFERROR(_xlfn.XLOOKUP($AE1869,providers!$B$2:$B$11,providers!$Q$2:$Q$11),"")</f>
        <v>4.3</v>
      </c>
      <c r="AG1869" s="1">
        <f t="shared" si="29"/>
        <v>45505</v>
      </c>
    </row>
    <row r="1870" spans="1:33" x14ac:dyDescent="0.25">
      <c r="A1870" t="s">
        <v>2199</v>
      </c>
      <c r="B1870" t="s">
        <v>2193</v>
      </c>
      <c r="C1870">
        <v>9012345678</v>
      </c>
      <c r="D1870">
        <v>9012345678</v>
      </c>
      <c r="E1870" s="1">
        <v>45586</v>
      </c>
      <c r="F1870" s="1">
        <v>45586</v>
      </c>
      <c r="G1870" s="1">
        <v>45613</v>
      </c>
      <c r="H1870" t="s">
        <v>28</v>
      </c>
      <c r="I1870">
        <v>11</v>
      </c>
      <c r="J1870" t="s">
        <v>35</v>
      </c>
      <c r="K1870">
        <v>99213</v>
      </c>
      <c r="O1870">
        <v>1</v>
      </c>
      <c r="P1870">
        <v>191.31</v>
      </c>
      <c r="Q1870">
        <v>141.71</v>
      </c>
      <c r="R1870">
        <v>113.37</v>
      </c>
      <c r="S1870">
        <v>28.34</v>
      </c>
      <c r="T1870" t="s">
        <v>30</v>
      </c>
      <c r="X1870" t="s">
        <v>31</v>
      </c>
      <c r="Y1870" t="s">
        <v>32</v>
      </c>
      <c r="Z1870" t="s">
        <v>39</v>
      </c>
      <c r="AA1870" t="str">
        <f>IFERROR(_xlfn.XLOOKUP($J1870,avoidable_ed_reference!$A$2:$A$13,avoidable_ed_reference!$C$2:$C$13),"Not Classified")</f>
        <v>Avoidable</v>
      </c>
      <c r="AB1870" t="str">
        <f>IFERROR(_xlfn.XLOOKUP($B1870,enrollment!$A$2:$A$801,enrollment!$I$2:$I$801),"")</f>
        <v>KY</v>
      </c>
      <c r="AC1870">
        <f>IFERROR(_xlfn.XLOOKUP($B1870,enrollment!$A$2:$A$801,enrollment!$L$2:$L$801),"")</f>
        <v>36</v>
      </c>
      <c r="AD1870" t="str" cm="1">
        <f t="array" ref="AD1870">_xlfn.IFS(AC1870="","Unknown",AC1870&lt;18,"0-17",AC1870&lt;35,"18-34",AC1870&lt;50,"35-49",AC1870&lt;65,"50-64",TRUE,"65+")</f>
        <v>35-49</v>
      </c>
      <c r="AE1870">
        <f>IFERROR(_xlfn.XLOOKUP($B1870,enrollment!$A$2:$A$801,enrollment!$O$2:$O$801),"")</f>
        <v>9012345678</v>
      </c>
      <c r="AF1870">
        <f>IFERROR(_xlfn.XLOOKUP($AE1870,providers!$B$2:$B$11,providers!$Q$2:$Q$11),"")</f>
        <v>4.3</v>
      </c>
      <c r="AG1870" s="1">
        <f t="shared" si="29"/>
        <v>45566</v>
      </c>
    </row>
    <row r="1871" spans="1:33" x14ac:dyDescent="0.25">
      <c r="A1871" t="s">
        <v>2200</v>
      </c>
      <c r="B1871" t="s">
        <v>2193</v>
      </c>
      <c r="C1871">
        <v>3456789012</v>
      </c>
      <c r="D1871">
        <v>3456789012</v>
      </c>
      <c r="E1871" s="1">
        <v>45493</v>
      </c>
      <c r="F1871" s="1">
        <v>45493</v>
      </c>
      <c r="G1871" s="1">
        <v>45528</v>
      </c>
      <c r="H1871" t="s">
        <v>67</v>
      </c>
      <c r="I1871">
        <v>21</v>
      </c>
      <c r="J1871" t="s">
        <v>80</v>
      </c>
      <c r="K1871">
        <v>99223</v>
      </c>
      <c r="O1871">
        <v>1</v>
      </c>
      <c r="P1871">
        <v>17938.63</v>
      </c>
      <c r="Q1871">
        <v>11573.31</v>
      </c>
      <c r="R1871">
        <v>9258.65</v>
      </c>
      <c r="S1871">
        <v>2314.66</v>
      </c>
      <c r="T1871" t="s">
        <v>30</v>
      </c>
      <c r="V1871">
        <v>1</v>
      </c>
      <c r="W1871" s="2" t="s">
        <v>68</v>
      </c>
      <c r="X1871" t="s">
        <v>31</v>
      </c>
      <c r="Y1871" t="s">
        <v>32</v>
      </c>
      <c r="Z1871" t="s">
        <v>69</v>
      </c>
      <c r="AA1871" t="str">
        <f>IFERROR(_xlfn.XLOOKUP($J1871,avoidable_ed_reference!$A$2:$A$13,avoidable_ed_reference!$C$2:$C$13),"Not Classified")</f>
        <v>Non-Avoidable</v>
      </c>
      <c r="AB1871" t="str">
        <f>IFERROR(_xlfn.XLOOKUP($B1871,enrollment!$A$2:$A$801,enrollment!$I$2:$I$801),"")</f>
        <v>KY</v>
      </c>
      <c r="AC1871">
        <f>IFERROR(_xlfn.XLOOKUP($B1871,enrollment!$A$2:$A$801,enrollment!$L$2:$L$801),"")</f>
        <v>36</v>
      </c>
      <c r="AD1871" t="str" cm="1">
        <f t="array" ref="AD1871">_xlfn.IFS(AC1871="","Unknown",AC1871&lt;18,"0-17",AC1871&lt;35,"18-34",AC1871&lt;50,"35-49",AC1871&lt;65,"50-64",TRUE,"65+")</f>
        <v>35-49</v>
      </c>
      <c r="AE1871">
        <f>IFERROR(_xlfn.XLOOKUP($B1871,enrollment!$A$2:$A$801,enrollment!$O$2:$O$801),"")</f>
        <v>9012345678</v>
      </c>
      <c r="AF1871">
        <f>IFERROR(_xlfn.XLOOKUP($AE1871,providers!$B$2:$B$11,providers!$Q$2:$Q$11),"")</f>
        <v>4.3</v>
      </c>
      <c r="AG1871" s="1">
        <f t="shared" si="29"/>
        <v>45474</v>
      </c>
    </row>
    <row r="1872" spans="1:33" x14ac:dyDescent="0.25">
      <c r="A1872" t="s">
        <v>2201</v>
      </c>
      <c r="B1872" t="s">
        <v>2193</v>
      </c>
      <c r="C1872">
        <v>9012345678</v>
      </c>
      <c r="D1872">
        <v>9012345678</v>
      </c>
      <c r="E1872" s="1">
        <v>45513</v>
      </c>
      <c r="F1872" s="1">
        <v>45513</v>
      </c>
      <c r="G1872" s="1">
        <v>45536</v>
      </c>
      <c r="H1872" t="s">
        <v>28</v>
      </c>
      <c r="I1872">
        <v>11</v>
      </c>
      <c r="J1872" t="s">
        <v>47</v>
      </c>
      <c r="K1872">
        <v>99213</v>
      </c>
      <c r="O1872">
        <v>1</v>
      </c>
      <c r="P1872">
        <v>203.65</v>
      </c>
      <c r="Q1872">
        <v>150.85</v>
      </c>
      <c r="R1872">
        <v>120.68</v>
      </c>
      <c r="S1872">
        <v>30.17</v>
      </c>
      <c r="T1872" t="s">
        <v>30</v>
      </c>
      <c r="X1872" t="s">
        <v>31</v>
      </c>
      <c r="Y1872" t="s">
        <v>32</v>
      </c>
      <c r="Z1872" t="s">
        <v>39</v>
      </c>
      <c r="AA1872" t="str">
        <f>IFERROR(_xlfn.XLOOKUP($J1872,avoidable_ed_reference!$A$2:$A$13,avoidable_ed_reference!$C$2:$C$13),"Not Classified")</f>
        <v>Not Classified</v>
      </c>
      <c r="AB1872" t="str">
        <f>IFERROR(_xlfn.XLOOKUP($B1872,enrollment!$A$2:$A$801,enrollment!$I$2:$I$801),"")</f>
        <v>KY</v>
      </c>
      <c r="AC1872">
        <f>IFERROR(_xlfn.XLOOKUP($B1872,enrollment!$A$2:$A$801,enrollment!$L$2:$L$801),"")</f>
        <v>36</v>
      </c>
      <c r="AD1872" t="str" cm="1">
        <f t="array" ref="AD1872">_xlfn.IFS(AC1872="","Unknown",AC1872&lt;18,"0-17",AC1872&lt;35,"18-34",AC1872&lt;50,"35-49",AC1872&lt;65,"50-64",TRUE,"65+")</f>
        <v>35-49</v>
      </c>
      <c r="AE1872">
        <f>IFERROR(_xlfn.XLOOKUP($B1872,enrollment!$A$2:$A$801,enrollment!$O$2:$O$801),"")</f>
        <v>9012345678</v>
      </c>
      <c r="AF1872">
        <f>IFERROR(_xlfn.XLOOKUP($AE1872,providers!$B$2:$B$11,providers!$Q$2:$Q$11),"")</f>
        <v>4.3</v>
      </c>
      <c r="AG1872" s="1">
        <f t="shared" si="29"/>
        <v>45505</v>
      </c>
    </row>
    <row r="1873" spans="1:33" x14ac:dyDescent="0.25">
      <c r="A1873" t="s">
        <v>2202</v>
      </c>
      <c r="B1873" t="s">
        <v>2193</v>
      </c>
      <c r="C1873">
        <v>5678901234</v>
      </c>
      <c r="D1873">
        <v>5678901234</v>
      </c>
      <c r="E1873" s="1">
        <v>45571</v>
      </c>
      <c r="F1873" s="1">
        <v>45571</v>
      </c>
      <c r="G1873" s="1">
        <v>45592</v>
      </c>
      <c r="H1873" t="s">
        <v>28</v>
      </c>
      <c r="I1873">
        <v>20</v>
      </c>
      <c r="J1873" t="s">
        <v>35</v>
      </c>
      <c r="K1873">
        <v>99213</v>
      </c>
      <c r="O1873">
        <v>1</v>
      </c>
      <c r="P1873">
        <v>195.92</v>
      </c>
      <c r="Q1873">
        <v>150.71</v>
      </c>
      <c r="R1873">
        <v>120.57</v>
      </c>
      <c r="S1873">
        <v>30.14</v>
      </c>
      <c r="T1873" t="s">
        <v>30</v>
      </c>
      <c r="X1873" t="s">
        <v>31</v>
      </c>
      <c r="Y1873" t="s">
        <v>32</v>
      </c>
      <c r="Z1873" t="s">
        <v>36</v>
      </c>
      <c r="AA1873" t="str">
        <f>IFERROR(_xlfn.XLOOKUP($J1873,avoidable_ed_reference!$A$2:$A$13,avoidable_ed_reference!$C$2:$C$13),"Not Classified")</f>
        <v>Avoidable</v>
      </c>
      <c r="AB1873" t="str">
        <f>IFERROR(_xlfn.XLOOKUP($B1873,enrollment!$A$2:$A$801,enrollment!$I$2:$I$801),"")</f>
        <v>KY</v>
      </c>
      <c r="AC1873">
        <f>IFERROR(_xlfn.XLOOKUP($B1873,enrollment!$A$2:$A$801,enrollment!$L$2:$L$801),"")</f>
        <v>36</v>
      </c>
      <c r="AD1873" t="str" cm="1">
        <f t="array" ref="AD1873">_xlfn.IFS(AC1873="","Unknown",AC1873&lt;18,"0-17",AC1873&lt;35,"18-34",AC1873&lt;50,"35-49",AC1873&lt;65,"50-64",TRUE,"65+")</f>
        <v>35-49</v>
      </c>
      <c r="AE1873">
        <f>IFERROR(_xlfn.XLOOKUP($B1873,enrollment!$A$2:$A$801,enrollment!$O$2:$O$801),"")</f>
        <v>9012345678</v>
      </c>
      <c r="AF1873">
        <f>IFERROR(_xlfn.XLOOKUP($AE1873,providers!$B$2:$B$11,providers!$Q$2:$Q$11),"")</f>
        <v>4.3</v>
      </c>
      <c r="AG1873" s="1">
        <f t="shared" si="29"/>
        <v>45566</v>
      </c>
    </row>
    <row r="1874" spans="1:33" x14ac:dyDescent="0.25">
      <c r="A1874" t="s">
        <v>2203</v>
      </c>
      <c r="B1874" t="s">
        <v>2204</v>
      </c>
      <c r="C1874">
        <v>7890123456</v>
      </c>
      <c r="D1874">
        <v>7890123456</v>
      </c>
      <c r="E1874" s="1">
        <v>45496</v>
      </c>
      <c r="F1874" s="1">
        <v>45496</v>
      </c>
      <c r="G1874" s="1">
        <v>45523</v>
      </c>
      <c r="H1874" t="s">
        <v>28</v>
      </c>
      <c r="I1874">
        <v>11</v>
      </c>
      <c r="J1874" t="s">
        <v>38</v>
      </c>
      <c r="K1874">
        <v>99213</v>
      </c>
      <c r="O1874">
        <v>1</v>
      </c>
      <c r="P1874">
        <v>226.29</v>
      </c>
      <c r="Q1874">
        <v>167.62</v>
      </c>
      <c r="R1874">
        <v>134.1</v>
      </c>
      <c r="S1874">
        <v>33.520000000000003</v>
      </c>
      <c r="T1874" t="s">
        <v>30</v>
      </c>
      <c r="X1874" t="s">
        <v>52</v>
      </c>
      <c r="Y1874" t="s">
        <v>44</v>
      </c>
      <c r="Z1874" t="s">
        <v>39</v>
      </c>
      <c r="AA1874" t="str">
        <f>IFERROR(_xlfn.XLOOKUP($J1874,avoidable_ed_reference!$A$2:$A$13,avoidable_ed_reference!$C$2:$C$13),"Not Classified")</f>
        <v>Not Classified</v>
      </c>
      <c r="AB1874" t="str">
        <f>IFERROR(_xlfn.XLOOKUP($B1874,enrollment!$A$2:$A$801,enrollment!$I$2:$I$801),"")</f>
        <v>TN</v>
      </c>
      <c r="AC1874">
        <f>IFERROR(_xlfn.XLOOKUP($B1874,enrollment!$A$2:$A$801,enrollment!$L$2:$L$801),"")</f>
        <v>33</v>
      </c>
      <c r="AD1874" t="str" cm="1">
        <f t="array" ref="AD1874">_xlfn.IFS(AC1874="","Unknown",AC1874&lt;18,"0-17",AC1874&lt;35,"18-34",AC1874&lt;50,"35-49",AC1874&lt;65,"50-64",TRUE,"65+")</f>
        <v>18-34</v>
      </c>
      <c r="AE1874">
        <f>IFERROR(_xlfn.XLOOKUP($B1874,enrollment!$A$2:$A$801,enrollment!$O$2:$O$801),"")</f>
        <v>7890123456</v>
      </c>
      <c r="AF1874">
        <f>IFERROR(_xlfn.XLOOKUP($AE1874,providers!$B$2:$B$11,providers!$Q$2:$Q$11),"")</f>
        <v>3.9</v>
      </c>
      <c r="AG1874" s="1">
        <f t="shared" si="29"/>
        <v>45474</v>
      </c>
    </row>
    <row r="1875" spans="1:33" x14ac:dyDescent="0.25">
      <c r="A1875" t="s">
        <v>2205</v>
      </c>
      <c r="B1875" t="s">
        <v>2204</v>
      </c>
      <c r="C1875">
        <v>2345678901</v>
      </c>
      <c r="D1875">
        <v>2345678901</v>
      </c>
      <c r="E1875" s="1">
        <v>45420</v>
      </c>
      <c r="F1875" s="1">
        <v>45420</v>
      </c>
      <c r="G1875" s="1">
        <v>45446</v>
      </c>
      <c r="H1875" t="s">
        <v>28</v>
      </c>
      <c r="I1875">
        <v>23</v>
      </c>
      <c r="J1875" t="s">
        <v>80</v>
      </c>
      <c r="K1875">
        <v>99284</v>
      </c>
      <c r="O1875">
        <v>1</v>
      </c>
      <c r="P1875">
        <v>2036.7</v>
      </c>
      <c r="Q1875">
        <v>1131.5</v>
      </c>
      <c r="R1875">
        <v>905.2</v>
      </c>
      <c r="S1875">
        <v>226.3</v>
      </c>
      <c r="T1875" t="s">
        <v>30</v>
      </c>
      <c r="X1875" t="s">
        <v>52</v>
      </c>
      <c r="Y1875" t="s">
        <v>44</v>
      </c>
      <c r="Z1875" t="s">
        <v>45</v>
      </c>
      <c r="AA1875" t="str">
        <f>IFERROR(_xlfn.XLOOKUP($J1875,avoidable_ed_reference!$A$2:$A$13,avoidable_ed_reference!$C$2:$C$13),"Not Classified")</f>
        <v>Non-Avoidable</v>
      </c>
      <c r="AB1875" t="str">
        <f>IFERROR(_xlfn.XLOOKUP($B1875,enrollment!$A$2:$A$801,enrollment!$I$2:$I$801),"")</f>
        <v>TN</v>
      </c>
      <c r="AC1875">
        <f>IFERROR(_xlfn.XLOOKUP($B1875,enrollment!$A$2:$A$801,enrollment!$L$2:$L$801),"")</f>
        <v>33</v>
      </c>
      <c r="AD1875" t="str" cm="1">
        <f t="array" ref="AD1875">_xlfn.IFS(AC1875="","Unknown",AC1875&lt;18,"0-17",AC1875&lt;35,"18-34",AC1875&lt;50,"35-49",AC1875&lt;65,"50-64",TRUE,"65+")</f>
        <v>18-34</v>
      </c>
      <c r="AE1875">
        <f>IFERROR(_xlfn.XLOOKUP($B1875,enrollment!$A$2:$A$801,enrollment!$O$2:$O$801),"")</f>
        <v>7890123456</v>
      </c>
      <c r="AF1875">
        <f>IFERROR(_xlfn.XLOOKUP($AE1875,providers!$B$2:$B$11,providers!$Q$2:$Q$11),"")</f>
        <v>3.9</v>
      </c>
      <c r="AG1875" s="1">
        <f t="shared" si="29"/>
        <v>45413</v>
      </c>
    </row>
    <row r="1876" spans="1:33" x14ac:dyDescent="0.25">
      <c r="A1876" t="s">
        <v>2206</v>
      </c>
      <c r="B1876" t="s">
        <v>2204</v>
      </c>
      <c r="C1876">
        <v>9012345678</v>
      </c>
      <c r="D1876">
        <v>9012345678</v>
      </c>
      <c r="E1876" s="1">
        <v>45426</v>
      </c>
      <c r="F1876" s="1">
        <v>45426</v>
      </c>
      <c r="G1876" s="1">
        <v>45442</v>
      </c>
      <c r="H1876" t="s">
        <v>28</v>
      </c>
      <c r="I1876">
        <v>23</v>
      </c>
      <c r="J1876" t="s">
        <v>93</v>
      </c>
      <c r="K1876">
        <v>99284</v>
      </c>
      <c r="O1876">
        <v>1</v>
      </c>
      <c r="P1876">
        <v>1949.54</v>
      </c>
      <c r="Q1876">
        <v>1083.08</v>
      </c>
      <c r="R1876">
        <v>866.46</v>
      </c>
      <c r="S1876">
        <v>216.62</v>
      </c>
      <c r="T1876" t="s">
        <v>30</v>
      </c>
      <c r="X1876" t="s">
        <v>52</v>
      </c>
      <c r="Y1876" t="s">
        <v>44</v>
      </c>
      <c r="Z1876" t="s">
        <v>45</v>
      </c>
      <c r="AA1876" t="str">
        <f>IFERROR(_xlfn.XLOOKUP($J1876,avoidable_ed_reference!$A$2:$A$13,avoidable_ed_reference!$C$2:$C$13),"Not Classified")</f>
        <v>Avoidable</v>
      </c>
      <c r="AB1876" t="str">
        <f>IFERROR(_xlfn.XLOOKUP($B1876,enrollment!$A$2:$A$801,enrollment!$I$2:$I$801),"")</f>
        <v>TN</v>
      </c>
      <c r="AC1876">
        <f>IFERROR(_xlfn.XLOOKUP($B1876,enrollment!$A$2:$A$801,enrollment!$L$2:$L$801),"")</f>
        <v>33</v>
      </c>
      <c r="AD1876" t="str" cm="1">
        <f t="array" ref="AD1876">_xlfn.IFS(AC1876="","Unknown",AC1876&lt;18,"0-17",AC1876&lt;35,"18-34",AC1876&lt;50,"35-49",AC1876&lt;65,"50-64",TRUE,"65+")</f>
        <v>18-34</v>
      </c>
      <c r="AE1876">
        <f>IFERROR(_xlfn.XLOOKUP($B1876,enrollment!$A$2:$A$801,enrollment!$O$2:$O$801),"")</f>
        <v>7890123456</v>
      </c>
      <c r="AF1876">
        <f>IFERROR(_xlfn.XLOOKUP($AE1876,providers!$B$2:$B$11,providers!$Q$2:$Q$11),"")</f>
        <v>3.9</v>
      </c>
      <c r="AG1876" s="1">
        <f t="shared" si="29"/>
        <v>45413</v>
      </c>
    </row>
    <row r="1877" spans="1:33" x14ac:dyDescent="0.25">
      <c r="A1877" t="s">
        <v>2207</v>
      </c>
      <c r="B1877" t="s">
        <v>2204</v>
      </c>
      <c r="C1877">
        <v>7890123456</v>
      </c>
      <c r="D1877">
        <v>7890123456</v>
      </c>
      <c r="E1877" s="1">
        <v>45530</v>
      </c>
      <c r="F1877" s="1">
        <v>45530</v>
      </c>
      <c r="G1877" s="1">
        <v>45553</v>
      </c>
      <c r="H1877" t="s">
        <v>28</v>
      </c>
      <c r="I1877">
        <v>11</v>
      </c>
      <c r="J1877" t="s">
        <v>35</v>
      </c>
      <c r="K1877">
        <v>99213</v>
      </c>
      <c r="O1877">
        <v>1</v>
      </c>
      <c r="P1877">
        <v>214.54</v>
      </c>
      <c r="Q1877">
        <v>158.91999999999999</v>
      </c>
      <c r="R1877">
        <v>127.14</v>
      </c>
      <c r="S1877">
        <v>31.78</v>
      </c>
      <c r="T1877" t="s">
        <v>30</v>
      </c>
      <c r="X1877" t="s">
        <v>52</v>
      </c>
      <c r="Y1877" t="s">
        <v>44</v>
      </c>
      <c r="Z1877" t="s">
        <v>39</v>
      </c>
      <c r="AA1877" t="str">
        <f>IFERROR(_xlfn.XLOOKUP($J1877,avoidable_ed_reference!$A$2:$A$13,avoidable_ed_reference!$C$2:$C$13),"Not Classified")</f>
        <v>Avoidable</v>
      </c>
      <c r="AB1877" t="str">
        <f>IFERROR(_xlfn.XLOOKUP($B1877,enrollment!$A$2:$A$801,enrollment!$I$2:$I$801),"")</f>
        <v>TN</v>
      </c>
      <c r="AC1877">
        <f>IFERROR(_xlfn.XLOOKUP($B1877,enrollment!$A$2:$A$801,enrollment!$L$2:$L$801),"")</f>
        <v>33</v>
      </c>
      <c r="AD1877" t="str" cm="1">
        <f t="array" ref="AD1877">_xlfn.IFS(AC1877="","Unknown",AC1877&lt;18,"0-17",AC1877&lt;35,"18-34",AC1877&lt;50,"35-49",AC1877&lt;65,"50-64",TRUE,"65+")</f>
        <v>18-34</v>
      </c>
      <c r="AE1877">
        <f>IFERROR(_xlfn.XLOOKUP($B1877,enrollment!$A$2:$A$801,enrollment!$O$2:$O$801),"")</f>
        <v>7890123456</v>
      </c>
      <c r="AF1877">
        <f>IFERROR(_xlfn.XLOOKUP($AE1877,providers!$B$2:$B$11,providers!$Q$2:$Q$11),"")</f>
        <v>3.9</v>
      </c>
      <c r="AG1877" s="1">
        <f t="shared" si="29"/>
        <v>45505</v>
      </c>
    </row>
    <row r="1878" spans="1:33" x14ac:dyDescent="0.25">
      <c r="A1878" t="s">
        <v>2208</v>
      </c>
      <c r="B1878" t="s">
        <v>2204</v>
      </c>
      <c r="C1878">
        <v>8901234567</v>
      </c>
      <c r="D1878">
        <v>8901234567</v>
      </c>
      <c r="E1878" s="1">
        <v>45503</v>
      </c>
      <c r="F1878" s="1">
        <v>45503</v>
      </c>
      <c r="G1878" s="1">
        <v>45531</v>
      </c>
      <c r="H1878" t="s">
        <v>59</v>
      </c>
      <c r="J1878" t="s">
        <v>60</v>
      </c>
      <c r="L1878" s="2" t="s">
        <v>61</v>
      </c>
      <c r="M1878" t="s">
        <v>62</v>
      </c>
      <c r="N1878" t="s">
        <v>63</v>
      </c>
      <c r="O1878">
        <v>1</v>
      </c>
      <c r="P1878">
        <v>1051.69</v>
      </c>
      <c r="Q1878">
        <v>956.08</v>
      </c>
      <c r="R1878">
        <v>764.86</v>
      </c>
      <c r="S1878">
        <v>191.22</v>
      </c>
      <c r="T1878" t="s">
        <v>30</v>
      </c>
      <c r="X1878" t="s">
        <v>52</v>
      </c>
      <c r="Y1878" t="s">
        <v>44</v>
      </c>
      <c r="Z1878" t="s">
        <v>64</v>
      </c>
      <c r="AA1878" t="str">
        <f>IFERROR(_xlfn.XLOOKUP($J1878,avoidable_ed_reference!$A$2:$A$13,avoidable_ed_reference!$C$2:$C$13),"Not Classified")</f>
        <v>Not Classified</v>
      </c>
      <c r="AB1878" t="str">
        <f>IFERROR(_xlfn.XLOOKUP($B1878,enrollment!$A$2:$A$801,enrollment!$I$2:$I$801),"")</f>
        <v>TN</v>
      </c>
      <c r="AC1878">
        <f>IFERROR(_xlfn.XLOOKUP($B1878,enrollment!$A$2:$A$801,enrollment!$L$2:$L$801),"")</f>
        <v>33</v>
      </c>
      <c r="AD1878" t="str" cm="1">
        <f t="array" ref="AD1878">_xlfn.IFS(AC1878="","Unknown",AC1878&lt;18,"0-17",AC1878&lt;35,"18-34",AC1878&lt;50,"35-49",AC1878&lt;65,"50-64",TRUE,"65+")</f>
        <v>18-34</v>
      </c>
      <c r="AE1878">
        <f>IFERROR(_xlfn.XLOOKUP($B1878,enrollment!$A$2:$A$801,enrollment!$O$2:$O$801),"")</f>
        <v>7890123456</v>
      </c>
      <c r="AF1878">
        <f>IFERROR(_xlfn.XLOOKUP($AE1878,providers!$B$2:$B$11,providers!$Q$2:$Q$11),"")</f>
        <v>3.9</v>
      </c>
      <c r="AG1878" s="1">
        <f t="shared" si="29"/>
        <v>45474</v>
      </c>
    </row>
    <row r="1879" spans="1:33" x14ac:dyDescent="0.25">
      <c r="A1879" t="s">
        <v>2209</v>
      </c>
      <c r="B1879" t="s">
        <v>2204</v>
      </c>
      <c r="C1879">
        <v>5678901234</v>
      </c>
      <c r="D1879">
        <v>5678901234</v>
      </c>
      <c r="E1879" s="1">
        <v>45536</v>
      </c>
      <c r="F1879" s="1">
        <v>45536</v>
      </c>
      <c r="G1879" s="1">
        <v>45551</v>
      </c>
      <c r="H1879" t="s">
        <v>28</v>
      </c>
      <c r="I1879">
        <v>20</v>
      </c>
      <c r="J1879" t="s">
        <v>35</v>
      </c>
      <c r="K1879">
        <v>99213</v>
      </c>
      <c r="O1879">
        <v>1</v>
      </c>
      <c r="P1879">
        <v>163.69999999999999</v>
      </c>
      <c r="Q1879">
        <v>125.92</v>
      </c>
      <c r="R1879">
        <v>100.74</v>
      </c>
      <c r="S1879">
        <v>25.18</v>
      </c>
      <c r="T1879" t="s">
        <v>30</v>
      </c>
      <c r="X1879" t="s">
        <v>52</v>
      </c>
      <c r="Y1879" t="s">
        <v>44</v>
      </c>
      <c r="Z1879" t="s">
        <v>36</v>
      </c>
      <c r="AA1879" t="str">
        <f>IFERROR(_xlfn.XLOOKUP($J1879,avoidable_ed_reference!$A$2:$A$13,avoidable_ed_reference!$C$2:$C$13),"Not Classified")</f>
        <v>Avoidable</v>
      </c>
      <c r="AB1879" t="str">
        <f>IFERROR(_xlfn.XLOOKUP($B1879,enrollment!$A$2:$A$801,enrollment!$I$2:$I$801),"")</f>
        <v>TN</v>
      </c>
      <c r="AC1879">
        <f>IFERROR(_xlfn.XLOOKUP($B1879,enrollment!$A$2:$A$801,enrollment!$L$2:$L$801),"")</f>
        <v>33</v>
      </c>
      <c r="AD1879" t="str" cm="1">
        <f t="array" ref="AD1879">_xlfn.IFS(AC1879="","Unknown",AC1879&lt;18,"0-17",AC1879&lt;35,"18-34",AC1879&lt;50,"35-49",AC1879&lt;65,"50-64",TRUE,"65+")</f>
        <v>18-34</v>
      </c>
      <c r="AE1879">
        <f>IFERROR(_xlfn.XLOOKUP($B1879,enrollment!$A$2:$A$801,enrollment!$O$2:$O$801),"")</f>
        <v>7890123456</v>
      </c>
      <c r="AF1879">
        <f>IFERROR(_xlfn.XLOOKUP($AE1879,providers!$B$2:$B$11,providers!$Q$2:$Q$11),"")</f>
        <v>3.9</v>
      </c>
      <c r="AG1879" s="1">
        <f t="shared" si="29"/>
        <v>45536</v>
      </c>
    </row>
    <row r="1880" spans="1:33" x14ac:dyDescent="0.25">
      <c r="A1880" t="s">
        <v>2210</v>
      </c>
      <c r="B1880" t="s">
        <v>2204</v>
      </c>
      <c r="C1880">
        <v>7890123456</v>
      </c>
      <c r="D1880">
        <v>7890123456</v>
      </c>
      <c r="E1880" s="1">
        <v>45574</v>
      </c>
      <c r="F1880" s="1">
        <v>45574</v>
      </c>
      <c r="G1880" s="1">
        <v>45600</v>
      </c>
      <c r="H1880" t="s">
        <v>28</v>
      </c>
      <c r="I1880">
        <v>11</v>
      </c>
      <c r="J1880" t="s">
        <v>38</v>
      </c>
      <c r="K1880">
        <v>99213</v>
      </c>
      <c r="O1880">
        <v>1</v>
      </c>
      <c r="P1880">
        <v>227.41</v>
      </c>
      <c r="Q1880">
        <v>168.45</v>
      </c>
      <c r="R1880">
        <v>134.76</v>
      </c>
      <c r="S1880">
        <v>33.69</v>
      </c>
      <c r="T1880" t="s">
        <v>30</v>
      </c>
      <c r="X1880" t="s">
        <v>52</v>
      </c>
      <c r="Y1880" t="s">
        <v>44</v>
      </c>
      <c r="Z1880" t="s">
        <v>39</v>
      </c>
      <c r="AA1880" t="str">
        <f>IFERROR(_xlfn.XLOOKUP($J1880,avoidable_ed_reference!$A$2:$A$13,avoidable_ed_reference!$C$2:$C$13),"Not Classified")</f>
        <v>Not Classified</v>
      </c>
      <c r="AB1880" t="str">
        <f>IFERROR(_xlfn.XLOOKUP($B1880,enrollment!$A$2:$A$801,enrollment!$I$2:$I$801),"")</f>
        <v>TN</v>
      </c>
      <c r="AC1880">
        <f>IFERROR(_xlfn.XLOOKUP($B1880,enrollment!$A$2:$A$801,enrollment!$L$2:$L$801),"")</f>
        <v>33</v>
      </c>
      <c r="AD1880" t="str" cm="1">
        <f t="array" ref="AD1880">_xlfn.IFS(AC1880="","Unknown",AC1880&lt;18,"0-17",AC1880&lt;35,"18-34",AC1880&lt;50,"35-49",AC1880&lt;65,"50-64",TRUE,"65+")</f>
        <v>18-34</v>
      </c>
      <c r="AE1880">
        <f>IFERROR(_xlfn.XLOOKUP($B1880,enrollment!$A$2:$A$801,enrollment!$O$2:$O$801),"")</f>
        <v>7890123456</v>
      </c>
      <c r="AF1880">
        <f>IFERROR(_xlfn.XLOOKUP($AE1880,providers!$B$2:$B$11,providers!$Q$2:$Q$11),"")</f>
        <v>3.9</v>
      </c>
      <c r="AG1880" s="1">
        <f t="shared" si="29"/>
        <v>45566</v>
      </c>
    </row>
    <row r="1881" spans="1:33" x14ac:dyDescent="0.25">
      <c r="A1881" t="s">
        <v>2211</v>
      </c>
      <c r="B1881" t="s">
        <v>2204</v>
      </c>
      <c r="C1881">
        <v>7890123456</v>
      </c>
      <c r="D1881">
        <v>7890123456</v>
      </c>
      <c r="E1881" s="1">
        <v>45649</v>
      </c>
      <c r="F1881" s="1">
        <v>45649</v>
      </c>
      <c r="G1881" s="1">
        <v>45683</v>
      </c>
      <c r="H1881" t="s">
        <v>28</v>
      </c>
      <c r="I1881">
        <v>11</v>
      </c>
      <c r="J1881" t="s">
        <v>47</v>
      </c>
      <c r="K1881">
        <v>99213</v>
      </c>
      <c r="O1881">
        <v>1</v>
      </c>
      <c r="P1881">
        <v>176.35</v>
      </c>
      <c r="Q1881">
        <v>130.63</v>
      </c>
      <c r="R1881">
        <v>104.5</v>
      </c>
      <c r="S1881">
        <v>26.13</v>
      </c>
      <c r="T1881" t="s">
        <v>30</v>
      </c>
      <c r="X1881" t="s">
        <v>52</v>
      </c>
      <c r="Y1881" t="s">
        <v>44</v>
      </c>
      <c r="Z1881" t="s">
        <v>39</v>
      </c>
      <c r="AA1881" t="str">
        <f>IFERROR(_xlfn.XLOOKUP($J1881,avoidable_ed_reference!$A$2:$A$13,avoidable_ed_reference!$C$2:$C$13),"Not Classified")</f>
        <v>Not Classified</v>
      </c>
      <c r="AB1881" t="str">
        <f>IFERROR(_xlfn.XLOOKUP($B1881,enrollment!$A$2:$A$801,enrollment!$I$2:$I$801),"")</f>
        <v>TN</v>
      </c>
      <c r="AC1881">
        <f>IFERROR(_xlfn.XLOOKUP($B1881,enrollment!$A$2:$A$801,enrollment!$L$2:$L$801),"")</f>
        <v>33</v>
      </c>
      <c r="AD1881" t="str" cm="1">
        <f t="array" ref="AD1881">_xlfn.IFS(AC1881="","Unknown",AC1881&lt;18,"0-17",AC1881&lt;35,"18-34",AC1881&lt;50,"35-49",AC1881&lt;65,"50-64",TRUE,"65+")</f>
        <v>18-34</v>
      </c>
      <c r="AE1881">
        <f>IFERROR(_xlfn.XLOOKUP($B1881,enrollment!$A$2:$A$801,enrollment!$O$2:$O$801),"")</f>
        <v>7890123456</v>
      </c>
      <c r="AF1881">
        <f>IFERROR(_xlfn.XLOOKUP($AE1881,providers!$B$2:$B$11,providers!$Q$2:$Q$11),"")</f>
        <v>3.9</v>
      </c>
      <c r="AG1881" s="1">
        <f t="shared" si="29"/>
        <v>45627</v>
      </c>
    </row>
    <row r="1882" spans="1:33" x14ac:dyDescent="0.25">
      <c r="A1882" t="s">
        <v>2212</v>
      </c>
      <c r="B1882" t="s">
        <v>2204</v>
      </c>
      <c r="C1882">
        <v>7890123456</v>
      </c>
      <c r="D1882">
        <v>7890123456</v>
      </c>
      <c r="E1882" s="1">
        <v>45489</v>
      </c>
      <c r="F1882" s="1">
        <v>45489</v>
      </c>
      <c r="G1882" s="1">
        <v>45518</v>
      </c>
      <c r="H1882" t="s">
        <v>28</v>
      </c>
      <c r="I1882">
        <v>11</v>
      </c>
      <c r="J1882" t="s">
        <v>38</v>
      </c>
      <c r="K1882">
        <v>99213</v>
      </c>
      <c r="O1882">
        <v>1</v>
      </c>
      <c r="P1882">
        <v>235.17</v>
      </c>
      <c r="Q1882">
        <v>174.2</v>
      </c>
      <c r="R1882">
        <v>139.36000000000001</v>
      </c>
      <c r="S1882">
        <v>34.840000000000003</v>
      </c>
      <c r="T1882" t="s">
        <v>30</v>
      </c>
      <c r="X1882" t="s">
        <v>52</v>
      </c>
      <c r="Y1882" t="s">
        <v>44</v>
      </c>
      <c r="Z1882" t="s">
        <v>39</v>
      </c>
      <c r="AA1882" t="str">
        <f>IFERROR(_xlfn.XLOOKUP($J1882,avoidable_ed_reference!$A$2:$A$13,avoidable_ed_reference!$C$2:$C$13),"Not Classified")</f>
        <v>Not Classified</v>
      </c>
      <c r="AB1882" t="str">
        <f>IFERROR(_xlfn.XLOOKUP($B1882,enrollment!$A$2:$A$801,enrollment!$I$2:$I$801),"")</f>
        <v>TN</v>
      </c>
      <c r="AC1882">
        <f>IFERROR(_xlfn.XLOOKUP($B1882,enrollment!$A$2:$A$801,enrollment!$L$2:$L$801),"")</f>
        <v>33</v>
      </c>
      <c r="AD1882" t="str" cm="1">
        <f t="array" ref="AD1882">_xlfn.IFS(AC1882="","Unknown",AC1882&lt;18,"0-17",AC1882&lt;35,"18-34",AC1882&lt;50,"35-49",AC1882&lt;65,"50-64",TRUE,"65+")</f>
        <v>18-34</v>
      </c>
      <c r="AE1882">
        <f>IFERROR(_xlfn.XLOOKUP($B1882,enrollment!$A$2:$A$801,enrollment!$O$2:$O$801),"")</f>
        <v>7890123456</v>
      </c>
      <c r="AF1882">
        <f>IFERROR(_xlfn.XLOOKUP($AE1882,providers!$B$2:$B$11,providers!$Q$2:$Q$11),"")</f>
        <v>3.9</v>
      </c>
      <c r="AG1882" s="1">
        <f t="shared" si="29"/>
        <v>45474</v>
      </c>
    </row>
    <row r="1883" spans="1:33" x14ac:dyDescent="0.25">
      <c r="A1883" t="s">
        <v>2213</v>
      </c>
      <c r="B1883" t="s">
        <v>2204</v>
      </c>
      <c r="C1883">
        <v>7890123456</v>
      </c>
      <c r="D1883">
        <v>7890123456</v>
      </c>
      <c r="E1883" s="1">
        <v>45538</v>
      </c>
      <c r="F1883" s="1">
        <v>45538</v>
      </c>
      <c r="G1883" s="1">
        <v>45564</v>
      </c>
      <c r="H1883" t="s">
        <v>28</v>
      </c>
      <c r="I1883">
        <v>11</v>
      </c>
      <c r="J1883" t="s">
        <v>47</v>
      </c>
      <c r="K1883">
        <v>99213</v>
      </c>
      <c r="O1883">
        <v>1</v>
      </c>
      <c r="P1883">
        <v>240.11</v>
      </c>
      <c r="Q1883">
        <v>177.86</v>
      </c>
      <c r="R1883">
        <v>142.29</v>
      </c>
      <c r="S1883">
        <v>35.57</v>
      </c>
      <c r="T1883" t="s">
        <v>30</v>
      </c>
      <c r="X1883" t="s">
        <v>52</v>
      </c>
      <c r="Y1883" t="s">
        <v>44</v>
      </c>
      <c r="Z1883" t="s">
        <v>39</v>
      </c>
      <c r="AA1883" t="str">
        <f>IFERROR(_xlfn.XLOOKUP($J1883,avoidable_ed_reference!$A$2:$A$13,avoidable_ed_reference!$C$2:$C$13),"Not Classified")</f>
        <v>Not Classified</v>
      </c>
      <c r="AB1883" t="str">
        <f>IFERROR(_xlfn.XLOOKUP($B1883,enrollment!$A$2:$A$801,enrollment!$I$2:$I$801),"")</f>
        <v>TN</v>
      </c>
      <c r="AC1883">
        <f>IFERROR(_xlfn.XLOOKUP($B1883,enrollment!$A$2:$A$801,enrollment!$L$2:$L$801),"")</f>
        <v>33</v>
      </c>
      <c r="AD1883" t="str" cm="1">
        <f t="array" ref="AD1883">_xlfn.IFS(AC1883="","Unknown",AC1883&lt;18,"0-17",AC1883&lt;35,"18-34",AC1883&lt;50,"35-49",AC1883&lt;65,"50-64",TRUE,"65+")</f>
        <v>18-34</v>
      </c>
      <c r="AE1883">
        <f>IFERROR(_xlfn.XLOOKUP($B1883,enrollment!$A$2:$A$801,enrollment!$O$2:$O$801),"")</f>
        <v>7890123456</v>
      </c>
      <c r="AF1883">
        <f>IFERROR(_xlfn.XLOOKUP($AE1883,providers!$B$2:$B$11,providers!$Q$2:$Q$11),"")</f>
        <v>3.9</v>
      </c>
      <c r="AG1883" s="1">
        <f t="shared" si="29"/>
        <v>45536</v>
      </c>
    </row>
    <row r="1884" spans="1:33" x14ac:dyDescent="0.25">
      <c r="A1884" t="s">
        <v>2214</v>
      </c>
      <c r="B1884" t="s">
        <v>2215</v>
      </c>
      <c r="C1884">
        <v>2233445566</v>
      </c>
      <c r="D1884">
        <v>2233445566</v>
      </c>
      <c r="E1884" s="1">
        <v>45332</v>
      </c>
      <c r="F1884" s="1">
        <v>45332</v>
      </c>
      <c r="G1884" s="1">
        <v>45346</v>
      </c>
      <c r="H1884" t="s">
        <v>28</v>
      </c>
      <c r="I1884">
        <v>11</v>
      </c>
      <c r="J1884" t="s">
        <v>38</v>
      </c>
      <c r="K1884">
        <v>99213</v>
      </c>
      <c r="O1884">
        <v>1</v>
      </c>
      <c r="P1884">
        <v>176.57</v>
      </c>
      <c r="Q1884">
        <v>130.79</v>
      </c>
      <c r="R1884">
        <v>104.63</v>
      </c>
      <c r="S1884">
        <v>26.16</v>
      </c>
      <c r="T1884" t="s">
        <v>30</v>
      </c>
      <c r="X1884" t="s">
        <v>31</v>
      </c>
      <c r="Y1884" t="s">
        <v>32</v>
      </c>
      <c r="Z1884" t="s">
        <v>39</v>
      </c>
      <c r="AA1884" t="str">
        <f>IFERROR(_xlfn.XLOOKUP($J1884,avoidable_ed_reference!$A$2:$A$13,avoidable_ed_reference!$C$2:$C$13),"Not Classified")</f>
        <v>Not Classified</v>
      </c>
      <c r="AB1884" t="str">
        <f>IFERROR(_xlfn.XLOOKUP($B1884,enrollment!$A$2:$A$801,enrollment!$I$2:$I$801),"")</f>
        <v>TN</v>
      </c>
      <c r="AC1884">
        <f>IFERROR(_xlfn.XLOOKUP($B1884,enrollment!$A$2:$A$801,enrollment!$L$2:$L$801),"")</f>
        <v>33</v>
      </c>
      <c r="AD1884" t="str" cm="1">
        <f t="array" ref="AD1884">_xlfn.IFS(AC1884="","Unknown",AC1884&lt;18,"0-17",AC1884&lt;35,"18-34",AC1884&lt;50,"35-49",AC1884&lt;65,"50-64",TRUE,"65+")</f>
        <v>18-34</v>
      </c>
      <c r="AE1884">
        <f>IFERROR(_xlfn.XLOOKUP($B1884,enrollment!$A$2:$A$801,enrollment!$O$2:$O$801),"")</f>
        <v>2233445566</v>
      </c>
      <c r="AF1884">
        <f>IFERROR(_xlfn.XLOOKUP($AE1884,providers!$B$2:$B$11,providers!$Q$2:$Q$11),"")</f>
        <v>3.5</v>
      </c>
      <c r="AG1884" s="1">
        <f t="shared" si="29"/>
        <v>45323</v>
      </c>
    </row>
    <row r="1885" spans="1:33" x14ac:dyDescent="0.25">
      <c r="A1885" t="s">
        <v>2216</v>
      </c>
      <c r="B1885" t="s">
        <v>2215</v>
      </c>
      <c r="C1885">
        <v>7890123456</v>
      </c>
      <c r="D1885">
        <v>7890123456</v>
      </c>
      <c r="E1885" s="1">
        <v>45582</v>
      </c>
      <c r="F1885" s="1">
        <v>45582</v>
      </c>
      <c r="G1885" s="1">
        <v>45601</v>
      </c>
      <c r="H1885" t="s">
        <v>28</v>
      </c>
      <c r="I1885">
        <v>22</v>
      </c>
      <c r="J1885" t="s">
        <v>29</v>
      </c>
      <c r="K1885">
        <v>90837</v>
      </c>
      <c r="O1885">
        <v>1</v>
      </c>
      <c r="P1885">
        <v>268.61</v>
      </c>
      <c r="Q1885">
        <v>198.97</v>
      </c>
      <c r="R1885">
        <v>159.18</v>
      </c>
      <c r="S1885">
        <v>39.79</v>
      </c>
      <c r="T1885" t="s">
        <v>30</v>
      </c>
      <c r="X1885" t="s">
        <v>31</v>
      </c>
      <c r="Y1885" t="s">
        <v>32</v>
      </c>
      <c r="Z1885" t="s">
        <v>33</v>
      </c>
      <c r="AA1885" t="str">
        <f>IFERROR(_xlfn.XLOOKUP($J1885,avoidable_ed_reference!$A$2:$A$13,avoidable_ed_reference!$C$2:$C$13),"Not Classified")</f>
        <v>Potentially Avoidable</v>
      </c>
      <c r="AB1885" t="str">
        <f>IFERROR(_xlfn.XLOOKUP($B1885,enrollment!$A$2:$A$801,enrollment!$I$2:$I$801),"")</f>
        <v>TN</v>
      </c>
      <c r="AC1885">
        <f>IFERROR(_xlfn.XLOOKUP($B1885,enrollment!$A$2:$A$801,enrollment!$L$2:$L$801),"")</f>
        <v>33</v>
      </c>
      <c r="AD1885" t="str" cm="1">
        <f t="array" ref="AD1885">_xlfn.IFS(AC1885="","Unknown",AC1885&lt;18,"0-17",AC1885&lt;35,"18-34",AC1885&lt;50,"35-49",AC1885&lt;65,"50-64",TRUE,"65+")</f>
        <v>18-34</v>
      </c>
      <c r="AE1885">
        <f>IFERROR(_xlfn.XLOOKUP($B1885,enrollment!$A$2:$A$801,enrollment!$O$2:$O$801),"")</f>
        <v>2233445566</v>
      </c>
      <c r="AF1885">
        <f>IFERROR(_xlfn.XLOOKUP($AE1885,providers!$B$2:$B$11,providers!$Q$2:$Q$11),"")</f>
        <v>3.5</v>
      </c>
      <c r="AG1885" s="1">
        <f t="shared" si="29"/>
        <v>45566</v>
      </c>
    </row>
    <row r="1886" spans="1:33" x14ac:dyDescent="0.25">
      <c r="A1886" t="s">
        <v>2217</v>
      </c>
      <c r="B1886" t="s">
        <v>2215</v>
      </c>
      <c r="C1886">
        <v>8901234567</v>
      </c>
      <c r="D1886">
        <v>8901234567</v>
      </c>
      <c r="E1886" s="1">
        <v>45401</v>
      </c>
      <c r="F1886" s="1">
        <v>45401</v>
      </c>
      <c r="G1886" s="1">
        <v>45429</v>
      </c>
      <c r="H1886" t="s">
        <v>28</v>
      </c>
      <c r="I1886">
        <v>23</v>
      </c>
      <c r="J1886" t="s">
        <v>91</v>
      </c>
      <c r="K1886">
        <v>99284</v>
      </c>
      <c r="O1886">
        <v>1</v>
      </c>
      <c r="P1886">
        <v>2084.02</v>
      </c>
      <c r="Q1886">
        <v>1157.79</v>
      </c>
      <c r="R1886">
        <v>926.23</v>
      </c>
      <c r="S1886">
        <v>231.56</v>
      </c>
      <c r="T1886" t="s">
        <v>30</v>
      </c>
      <c r="X1886" t="s">
        <v>31</v>
      </c>
      <c r="Y1886" t="s">
        <v>32</v>
      </c>
      <c r="Z1886" t="s">
        <v>45</v>
      </c>
      <c r="AA1886" t="str">
        <f>IFERROR(_xlfn.XLOOKUP($J1886,avoidable_ed_reference!$A$2:$A$13,avoidable_ed_reference!$C$2:$C$13),"Not Classified")</f>
        <v>Avoidable</v>
      </c>
      <c r="AB1886" t="str">
        <f>IFERROR(_xlfn.XLOOKUP($B1886,enrollment!$A$2:$A$801,enrollment!$I$2:$I$801),"")</f>
        <v>TN</v>
      </c>
      <c r="AC1886">
        <f>IFERROR(_xlfn.XLOOKUP($B1886,enrollment!$A$2:$A$801,enrollment!$L$2:$L$801),"")</f>
        <v>33</v>
      </c>
      <c r="AD1886" t="str" cm="1">
        <f t="array" ref="AD1886">_xlfn.IFS(AC1886="","Unknown",AC1886&lt;18,"0-17",AC1886&lt;35,"18-34",AC1886&lt;50,"35-49",AC1886&lt;65,"50-64",TRUE,"65+")</f>
        <v>18-34</v>
      </c>
      <c r="AE1886">
        <f>IFERROR(_xlfn.XLOOKUP($B1886,enrollment!$A$2:$A$801,enrollment!$O$2:$O$801),"")</f>
        <v>2233445566</v>
      </c>
      <c r="AF1886">
        <f>IFERROR(_xlfn.XLOOKUP($AE1886,providers!$B$2:$B$11,providers!$Q$2:$Q$11),"")</f>
        <v>3.5</v>
      </c>
      <c r="AG1886" s="1">
        <f t="shared" si="29"/>
        <v>45383</v>
      </c>
    </row>
    <row r="1887" spans="1:33" x14ac:dyDescent="0.25">
      <c r="A1887" t="s">
        <v>2218</v>
      </c>
      <c r="B1887" t="s">
        <v>2215</v>
      </c>
      <c r="C1887">
        <v>7890123456</v>
      </c>
      <c r="D1887">
        <v>7890123456</v>
      </c>
      <c r="E1887" s="1">
        <v>45311</v>
      </c>
      <c r="F1887" s="1">
        <v>45311</v>
      </c>
      <c r="G1887" s="1">
        <v>45335</v>
      </c>
      <c r="H1887" t="s">
        <v>28</v>
      </c>
      <c r="I1887">
        <v>23</v>
      </c>
      <c r="J1887" t="s">
        <v>127</v>
      </c>
      <c r="K1887">
        <v>99284</v>
      </c>
      <c r="O1887">
        <v>1</v>
      </c>
      <c r="P1887">
        <v>1567.82</v>
      </c>
      <c r="Q1887">
        <v>871.01</v>
      </c>
      <c r="R1887">
        <v>696.81</v>
      </c>
      <c r="S1887">
        <v>174.2</v>
      </c>
      <c r="T1887" t="s">
        <v>30</v>
      </c>
      <c r="X1887" t="s">
        <v>31</v>
      </c>
      <c r="Y1887" t="s">
        <v>32</v>
      </c>
      <c r="Z1887" t="s">
        <v>45</v>
      </c>
      <c r="AA1887" t="str">
        <f>IFERROR(_xlfn.XLOOKUP($J1887,avoidable_ed_reference!$A$2:$A$13,avoidable_ed_reference!$C$2:$C$13),"Not Classified")</f>
        <v>Avoidable</v>
      </c>
      <c r="AB1887" t="str">
        <f>IFERROR(_xlfn.XLOOKUP($B1887,enrollment!$A$2:$A$801,enrollment!$I$2:$I$801),"")</f>
        <v>TN</v>
      </c>
      <c r="AC1887">
        <f>IFERROR(_xlfn.XLOOKUP($B1887,enrollment!$A$2:$A$801,enrollment!$L$2:$L$801),"")</f>
        <v>33</v>
      </c>
      <c r="AD1887" t="str" cm="1">
        <f t="array" ref="AD1887">_xlfn.IFS(AC1887="","Unknown",AC1887&lt;18,"0-17",AC1887&lt;35,"18-34",AC1887&lt;50,"35-49",AC1887&lt;65,"50-64",TRUE,"65+")</f>
        <v>18-34</v>
      </c>
      <c r="AE1887">
        <f>IFERROR(_xlfn.XLOOKUP($B1887,enrollment!$A$2:$A$801,enrollment!$O$2:$O$801),"")</f>
        <v>2233445566</v>
      </c>
      <c r="AF1887">
        <f>IFERROR(_xlfn.XLOOKUP($AE1887,providers!$B$2:$B$11,providers!$Q$2:$Q$11),"")</f>
        <v>3.5</v>
      </c>
      <c r="AG1887" s="1">
        <f t="shared" si="29"/>
        <v>45292</v>
      </c>
    </row>
    <row r="1888" spans="1:33" x14ac:dyDescent="0.25">
      <c r="A1888" t="s">
        <v>2219</v>
      </c>
      <c r="B1888" t="s">
        <v>2215</v>
      </c>
      <c r="C1888">
        <v>3456789012</v>
      </c>
      <c r="D1888">
        <v>3456789012</v>
      </c>
      <c r="E1888" s="1">
        <v>45428</v>
      </c>
      <c r="F1888" s="1">
        <v>45428</v>
      </c>
      <c r="G1888" s="1">
        <v>45457</v>
      </c>
      <c r="H1888" t="s">
        <v>28</v>
      </c>
      <c r="I1888">
        <v>23</v>
      </c>
      <c r="J1888" t="s">
        <v>93</v>
      </c>
      <c r="K1888">
        <v>99284</v>
      </c>
      <c r="O1888">
        <v>1</v>
      </c>
      <c r="P1888">
        <v>1563.17</v>
      </c>
      <c r="Q1888">
        <v>868.43</v>
      </c>
      <c r="R1888">
        <v>694.74</v>
      </c>
      <c r="S1888">
        <v>173.69</v>
      </c>
      <c r="T1888" t="s">
        <v>30</v>
      </c>
      <c r="X1888" t="s">
        <v>31</v>
      </c>
      <c r="Y1888" t="s">
        <v>32</v>
      </c>
      <c r="Z1888" t="s">
        <v>45</v>
      </c>
      <c r="AA1888" t="str">
        <f>IFERROR(_xlfn.XLOOKUP($J1888,avoidable_ed_reference!$A$2:$A$13,avoidable_ed_reference!$C$2:$C$13),"Not Classified")</f>
        <v>Avoidable</v>
      </c>
      <c r="AB1888" t="str">
        <f>IFERROR(_xlfn.XLOOKUP($B1888,enrollment!$A$2:$A$801,enrollment!$I$2:$I$801),"")</f>
        <v>TN</v>
      </c>
      <c r="AC1888">
        <f>IFERROR(_xlfn.XLOOKUP($B1888,enrollment!$A$2:$A$801,enrollment!$L$2:$L$801),"")</f>
        <v>33</v>
      </c>
      <c r="AD1888" t="str" cm="1">
        <f t="array" ref="AD1888">_xlfn.IFS(AC1888="","Unknown",AC1888&lt;18,"0-17",AC1888&lt;35,"18-34",AC1888&lt;50,"35-49",AC1888&lt;65,"50-64",TRUE,"65+")</f>
        <v>18-34</v>
      </c>
      <c r="AE1888">
        <f>IFERROR(_xlfn.XLOOKUP($B1888,enrollment!$A$2:$A$801,enrollment!$O$2:$O$801),"")</f>
        <v>2233445566</v>
      </c>
      <c r="AF1888">
        <f>IFERROR(_xlfn.XLOOKUP($AE1888,providers!$B$2:$B$11,providers!$Q$2:$Q$11),"")</f>
        <v>3.5</v>
      </c>
      <c r="AG1888" s="1">
        <f t="shared" si="29"/>
        <v>45413</v>
      </c>
    </row>
    <row r="1889" spans="1:33" x14ac:dyDescent="0.25">
      <c r="A1889" t="s">
        <v>2220</v>
      </c>
      <c r="B1889" t="s">
        <v>2215</v>
      </c>
      <c r="C1889">
        <v>2233445566</v>
      </c>
      <c r="D1889">
        <v>2233445566</v>
      </c>
      <c r="E1889" s="1">
        <v>45567</v>
      </c>
      <c r="F1889" s="1">
        <v>45567</v>
      </c>
      <c r="G1889" s="1">
        <v>45597</v>
      </c>
      <c r="H1889" t="s">
        <v>28</v>
      </c>
      <c r="I1889">
        <v>11</v>
      </c>
      <c r="J1889" t="s">
        <v>47</v>
      </c>
      <c r="K1889">
        <v>99213</v>
      </c>
      <c r="O1889">
        <v>1</v>
      </c>
      <c r="P1889">
        <v>172.89</v>
      </c>
      <c r="Q1889">
        <v>128.07</v>
      </c>
      <c r="R1889">
        <v>102.46</v>
      </c>
      <c r="S1889">
        <v>25.61</v>
      </c>
      <c r="T1889" t="s">
        <v>30</v>
      </c>
      <c r="X1889" t="s">
        <v>31</v>
      </c>
      <c r="Y1889" t="s">
        <v>32</v>
      </c>
      <c r="Z1889" t="s">
        <v>39</v>
      </c>
      <c r="AA1889" t="str">
        <f>IFERROR(_xlfn.XLOOKUP($J1889,avoidable_ed_reference!$A$2:$A$13,avoidable_ed_reference!$C$2:$C$13),"Not Classified")</f>
        <v>Not Classified</v>
      </c>
      <c r="AB1889" t="str">
        <f>IFERROR(_xlfn.XLOOKUP($B1889,enrollment!$A$2:$A$801,enrollment!$I$2:$I$801),"")</f>
        <v>TN</v>
      </c>
      <c r="AC1889">
        <f>IFERROR(_xlfn.XLOOKUP($B1889,enrollment!$A$2:$A$801,enrollment!$L$2:$L$801),"")</f>
        <v>33</v>
      </c>
      <c r="AD1889" t="str" cm="1">
        <f t="array" ref="AD1889">_xlfn.IFS(AC1889="","Unknown",AC1889&lt;18,"0-17",AC1889&lt;35,"18-34",AC1889&lt;50,"35-49",AC1889&lt;65,"50-64",TRUE,"65+")</f>
        <v>18-34</v>
      </c>
      <c r="AE1889">
        <f>IFERROR(_xlfn.XLOOKUP($B1889,enrollment!$A$2:$A$801,enrollment!$O$2:$O$801),"")</f>
        <v>2233445566</v>
      </c>
      <c r="AF1889">
        <f>IFERROR(_xlfn.XLOOKUP($AE1889,providers!$B$2:$B$11,providers!$Q$2:$Q$11),"")</f>
        <v>3.5</v>
      </c>
      <c r="AG1889" s="1">
        <f t="shared" si="29"/>
        <v>45566</v>
      </c>
    </row>
    <row r="1890" spans="1:33" x14ac:dyDescent="0.25">
      <c r="A1890" t="s">
        <v>2221</v>
      </c>
      <c r="B1890" t="s">
        <v>2215</v>
      </c>
      <c r="C1890">
        <v>6789012345</v>
      </c>
      <c r="D1890">
        <v>6789012345</v>
      </c>
      <c r="E1890" s="1">
        <v>45506</v>
      </c>
      <c r="F1890" s="1">
        <v>45506</v>
      </c>
      <c r="G1890" s="1">
        <v>45520</v>
      </c>
      <c r="H1890" t="s">
        <v>28</v>
      </c>
      <c r="I1890">
        <v>23</v>
      </c>
      <c r="J1890" t="s">
        <v>93</v>
      </c>
      <c r="K1890">
        <v>99284</v>
      </c>
      <c r="O1890">
        <v>1</v>
      </c>
      <c r="P1890">
        <v>2212.11</v>
      </c>
      <c r="Q1890">
        <v>1228.95</v>
      </c>
      <c r="R1890">
        <v>983.16</v>
      </c>
      <c r="S1890">
        <v>245.79</v>
      </c>
      <c r="T1890" t="s">
        <v>30</v>
      </c>
      <c r="X1890" t="s">
        <v>31</v>
      </c>
      <c r="Y1890" t="s">
        <v>32</v>
      </c>
      <c r="Z1890" t="s">
        <v>45</v>
      </c>
      <c r="AA1890" t="str">
        <f>IFERROR(_xlfn.XLOOKUP($J1890,avoidable_ed_reference!$A$2:$A$13,avoidable_ed_reference!$C$2:$C$13),"Not Classified")</f>
        <v>Avoidable</v>
      </c>
      <c r="AB1890" t="str">
        <f>IFERROR(_xlfn.XLOOKUP($B1890,enrollment!$A$2:$A$801,enrollment!$I$2:$I$801),"")</f>
        <v>TN</v>
      </c>
      <c r="AC1890">
        <f>IFERROR(_xlfn.XLOOKUP($B1890,enrollment!$A$2:$A$801,enrollment!$L$2:$L$801),"")</f>
        <v>33</v>
      </c>
      <c r="AD1890" t="str" cm="1">
        <f t="array" ref="AD1890">_xlfn.IFS(AC1890="","Unknown",AC1890&lt;18,"0-17",AC1890&lt;35,"18-34",AC1890&lt;50,"35-49",AC1890&lt;65,"50-64",TRUE,"65+")</f>
        <v>18-34</v>
      </c>
      <c r="AE1890">
        <f>IFERROR(_xlfn.XLOOKUP($B1890,enrollment!$A$2:$A$801,enrollment!$O$2:$O$801),"")</f>
        <v>2233445566</v>
      </c>
      <c r="AF1890">
        <f>IFERROR(_xlfn.XLOOKUP($AE1890,providers!$B$2:$B$11,providers!$Q$2:$Q$11),"")</f>
        <v>3.5</v>
      </c>
      <c r="AG1890" s="1">
        <f t="shared" si="29"/>
        <v>45505</v>
      </c>
    </row>
    <row r="1891" spans="1:33" x14ac:dyDescent="0.25">
      <c r="A1891" t="s">
        <v>2222</v>
      </c>
      <c r="B1891" t="s">
        <v>2215</v>
      </c>
      <c r="C1891">
        <v>2233445566</v>
      </c>
      <c r="D1891">
        <v>2233445566</v>
      </c>
      <c r="E1891" s="1">
        <v>45471</v>
      </c>
      <c r="F1891" s="1">
        <v>45471</v>
      </c>
      <c r="G1891" s="1">
        <v>45506</v>
      </c>
      <c r="H1891" t="s">
        <v>28</v>
      </c>
      <c r="I1891">
        <v>22</v>
      </c>
      <c r="J1891" t="s">
        <v>29</v>
      </c>
      <c r="K1891">
        <v>90837</v>
      </c>
      <c r="O1891">
        <v>1</v>
      </c>
      <c r="P1891">
        <v>206.28</v>
      </c>
      <c r="Q1891">
        <v>152.80000000000001</v>
      </c>
      <c r="R1891">
        <v>122.24</v>
      </c>
      <c r="S1891">
        <v>30.56</v>
      </c>
      <c r="T1891" t="s">
        <v>30</v>
      </c>
      <c r="X1891" t="s">
        <v>31</v>
      </c>
      <c r="Y1891" t="s">
        <v>32</v>
      </c>
      <c r="Z1891" t="s">
        <v>33</v>
      </c>
      <c r="AA1891" t="str">
        <f>IFERROR(_xlfn.XLOOKUP($J1891,avoidable_ed_reference!$A$2:$A$13,avoidable_ed_reference!$C$2:$C$13),"Not Classified")</f>
        <v>Potentially Avoidable</v>
      </c>
      <c r="AB1891" t="str">
        <f>IFERROR(_xlfn.XLOOKUP($B1891,enrollment!$A$2:$A$801,enrollment!$I$2:$I$801),"")</f>
        <v>TN</v>
      </c>
      <c r="AC1891">
        <f>IFERROR(_xlfn.XLOOKUP($B1891,enrollment!$A$2:$A$801,enrollment!$L$2:$L$801),"")</f>
        <v>33</v>
      </c>
      <c r="AD1891" t="str" cm="1">
        <f t="array" ref="AD1891">_xlfn.IFS(AC1891="","Unknown",AC1891&lt;18,"0-17",AC1891&lt;35,"18-34",AC1891&lt;50,"35-49",AC1891&lt;65,"50-64",TRUE,"65+")</f>
        <v>18-34</v>
      </c>
      <c r="AE1891">
        <f>IFERROR(_xlfn.XLOOKUP($B1891,enrollment!$A$2:$A$801,enrollment!$O$2:$O$801),"")</f>
        <v>2233445566</v>
      </c>
      <c r="AF1891">
        <f>IFERROR(_xlfn.XLOOKUP($AE1891,providers!$B$2:$B$11,providers!$Q$2:$Q$11),"")</f>
        <v>3.5</v>
      </c>
      <c r="AG1891" s="1">
        <f t="shared" si="29"/>
        <v>45444</v>
      </c>
    </row>
    <row r="1892" spans="1:33" x14ac:dyDescent="0.25">
      <c r="A1892" t="s">
        <v>2223</v>
      </c>
      <c r="B1892" t="s">
        <v>2215</v>
      </c>
      <c r="C1892">
        <v>6789012345</v>
      </c>
      <c r="D1892">
        <v>6789012345</v>
      </c>
      <c r="E1892" s="1">
        <v>45342</v>
      </c>
      <c r="F1892" s="1">
        <v>45342</v>
      </c>
      <c r="G1892" s="1">
        <v>45361</v>
      </c>
      <c r="H1892" t="s">
        <v>28</v>
      </c>
      <c r="I1892">
        <v>23</v>
      </c>
      <c r="J1892" t="s">
        <v>221</v>
      </c>
      <c r="K1892">
        <v>99284</v>
      </c>
      <c r="O1892">
        <v>1</v>
      </c>
      <c r="P1892">
        <v>2037.15</v>
      </c>
      <c r="Q1892">
        <v>1131.75</v>
      </c>
      <c r="R1892">
        <v>905.4</v>
      </c>
      <c r="S1892">
        <v>226.35</v>
      </c>
      <c r="T1892" t="s">
        <v>30</v>
      </c>
      <c r="X1892" t="s">
        <v>31</v>
      </c>
      <c r="Y1892" t="s">
        <v>32</v>
      </c>
      <c r="Z1892" t="s">
        <v>45</v>
      </c>
      <c r="AA1892" t="str">
        <f>IFERROR(_xlfn.XLOOKUP($J1892,avoidable_ed_reference!$A$2:$A$13,avoidable_ed_reference!$C$2:$C$13),"Not Classified")</f>
        <v>Avoidable</v>
      </c>
      <c r="AB1892" t="str">
        <f>IFERROR(_xlfn.XLOOKUP($B1892,enrollment!$A$2:$A$801,enrollment!$I$2:$I$801),"")</f>
        <v>TN</v>
      </c>
      <c r="AC1892">
        <f>IFERROR(_xlfn.XLOOKUP($B1892,enrollment!$A$2:$A$801,enrollment!$L$2:$L$801),"")</f>
        <v>33</v>
      </c>
      <c r="AD1892" t="str" cm="1">
        <f t="array" ref="AD1892">_xlfn.IFS(AC1892="","Unknown",AC1892&lt;18,"0-17",AC1892&lt;35,"18-34",AC1892&lt;50,"35-49",AC1892&lt;65,"50-64",TRUE,"65+")</f>
        <v>18-34</v>
      </c>
      <c r="AE1892">
        <f>IFERROR(_xlfn.XLOOKUP($B1892,enrollment!$A$2:$A$801,enrollment!$O$2:$O$801),"")</f>
        <v>2233445566</v>
      </c>
      <c r="AF1892">
        <f>IFERROR(_xlfn.XLOOKUP($AE1892,providers!$B$2:$B$11,providers!$Q$2:$Q$11),"")</f>
        <v>3.5</v>
      </c>
      <c r="AG1892" s="1">
        <f t="shared" si="29"/>
        <v>45323</v>
      </c>
    </row>
    <row r="1893" spans="1:33" x14ac:dyDescent="0.25">
      <c r="A1893" t="s">
        <v>2224</v>
      </c>
      <c r="B1893" t="s">
        <v>2225</v>
      </c>
      <c r="C1893">
        <v>9012345678</v>
      </c>
      <c r="D1893">
        <v>9012345678</v>
      </c>
      <c r="E1893" s="1">
        <v>45516</v>
      </c>
      <c r="F1893" s="1">
        <v>45516</v>
      </c>
      <c r="G1893" s="1">
        <v>45550</v>
      </c>
      <c r="H1893" t="s">
        <v>28</v>
      </c>
      <c r="I1893">
        <v>23</v>
      </c>
      <c r="J1893" t="s">
        <v>77</v>
      </c>
      <c r="K1893">
        <v>99284</v>
      </c>
      <c r="O1893">
        <v>1</v>
      </c>
      <c r="P1893">
        <v>1864.13</v>
      </c>
      <c r="Q1893">
        <v>1035.6300000000001</v>
      </c>
      <c r="R1893">
        <v>828.5</v>
      </c>
      <c r="S1893">
        <v>207.13</v>
      </c>
      <c r="T1893" t="s">
        <v>30</v>
      </c>
      <c r="X1893" t="s">
        <v>31</v>
      </c>
      <c r="Y1893" t="s">
        <v>32</v>
      </c>
      <c r="Z1893" t="s">
        <v>45</v>
      </c>
      <c r="AA1893" t="str">
        <f>IFERROR(_xlfn.XLOOKUP($J1893,avoidable_ed_reference!$A$2:$A$13,avoidable_ed_reference!$C$2:$C$13),"Not Classified")</f>
        <v>Avoidable</v>
      </c>
      <c r="AB1893" t="str">
        <f>IFERROR(_xlfn.XLOOKUP($B1893,enrollment!$A$2:$A$801,enrollment!$I$2:$I$801),"")</f>
        <v>OH</v>
      </c>
      <c r="AC1893">
        <f>IFERROR(_xlfn.XLOOKUP($B1893,enrollment!$A$2:$A$801,enrollment!$L$2:$L$801),"")</f>
        <v>41</v>
      </c>
      <c r="AD1893" t="str" cm="1">
        <f t="array" ref="AD1893">_xlfn.IFS(AC1893="","Unknown",AC1893&lt;18,"0-17",AC1893&lt;35,"18-34",AC1893&lt;50,"35-49",AC1893&lt;65,"50-64",TRUE,"65+")</f>
        <v>35-49</v>
      </c>
      <c r="AE1893">
        <f>IFERROR(_xlfn.XLOOKUP($B1893,enrollment!$A$2:$A$801,enrollment!$O$2:$O$801),"")</f>
        <v>2345678901</v>
      </c>
      <c r="AF1893">
        <f>IFERROR(_xlfn.XLOOKUP($AE1893,providers!$B$2:$B$11,providers!$Q$2:$Q$11),"")</f>
        <v>4.2</v>
      </c>
      <c r="AG1893" s="1">
        <f t="shared" si="29"/>
        <v>45505</v>
      </c>
    </row>
    <row r="1894" spans="1:33" x14ac:dyDescent="0.25">
      <c r="A1894" t="s">
        <v>2226</v>
      </c>
      <c r="B1894" t="s">
        <v>2225</v>
      </c>
      <c r="C1894">
        <v>3456789012</v>
      </c>
      <c r="D1894">
        <v>3456789012</v>
      </c>
      <c r="E1894" s="1">
        <v>45601</v>
      </c>
      <c r="F1894" s="1">
        <v>45601</v>
      </c>
      <c r="G1894" s="1">
        <v>45631</v>
      </c>
      <c r="H1894" t="s">
        <v>67</v>
      </c>
      <c r="I1894">
        <v>21</v>
      </c>
      <c r="J1894" t="s">
        <v>80</v>
      </c>
      <c r="K1894">
        <v>99223</v>
      </c>
      <c r="O1894">
        <v>1</v>
      </c>
      <c r="P1894">
        <v>25606.46</v>
      </c>
      <c r="Q1894">
        <v>16520.3</v>
      </c>
      <c r="R1894">
        <v>13216.24</v>
      </c>
      <c r="S1894">
        <v>3304.06</v>
      </c>
      <c r="T1894" t="s">
        <v>30</v>
      </c>
      <c r="V1894">
        <v>1</v>
      </c>
      <c r="W1894" s="2" t="s">
        <v>68</v>
      </c>
      <c r="X1894" t="s">
        <v>31</v>
      </c>
      <c r="Y1894" t="s">
        <v>32</v>
      </c>
      <c r="Z1894" t="s">
        <v>69</v>
      </c>
      <c r="AA1894" t="str">
        <f>IFERROR(_xlfn.XLOOKUP($J1894,avoidable_ed_reference!$A$2:$A$13,avoidable_ed_reference!$C$2:$C$13),"Not Classified")</f>
        <v>Non-Avoidable</v>
      </c>
      <c r="AB1894" t="str">
        <f>IFERROR(_xlfn.XLOOKUP($B1894,enrollment!$A$2:$A$801,enrollment!$I$2:$I$801),"")</f>
        <v>OH</v>
      </c>
      <c r="AC1894">
        <f>IFERROR(_xlfn.XLOOKUP($B1894,enrollment!$A$2:$A$801,enrollment!$L$2:$L$801),"")</f>
        <v>41</v>
      </c>
      <c r="AD1894" t="str" cm="1">
        <f t="array" ref="AD1894">_xlfn.IFS(AC1894="","Unknown",AC1894&lt;18,"0-17",AC1894&lt;35,"18-34",AC1894&lt;50,"35-49",AC1894&lt;65,"50-64",TRUE,"65+")</f>
        <v>35-49</v>
      </c>
      <c r="AE1894">
        <f>IFERROR(_xlfn.XLOOKUP($B1894,enrollment!$A$2:$A$801,enrollment!$O$2:$O$801),"")</f>
        <v>2345678901</v>
      </c>
      <c r="AF1894">
        <f>IFERROR(_xlfn.XLOOKUP($AE1894,providers!$B$2:$B$11,providers!$Q$2:$Q$11),"")</f>
        <v>4.2</v>
      </c>
      <c r="AG1894" s="1">
        <f t="shared" si="29"/>
        <v>45597</v>
      </c>
    </row>
    <row r="1895" spans="1:33" x14ac:dyDescent="0.25">
      <c r="A1895" t="s">
        <v>2227</v>
      </c>
      <c r="B1895" t="s">
        <v>2225</v>
      </c>
      <c r="C1895">
        <v>5678901234</v>
      </c>
      <c r="D1895">
        <v>5678901234</v>
      </c>
      <c r="E1895" s="1">
        <v>45378</v>
      </c>
      <c r="F1895" s="1">
        <v>45378</v>
      </c>
      <c r="G1895" s="1">
        <v>45392</v>
      </c>
      <c r="H1895" t="s">
        <v>28</v>
      </c>
      <c r="I1895">
        <v>20</v>
      </c>
      <c r="J1895" t="s">
        <v>35</v>
      </c>
      <c r="K1895">
        <v>99213</v>
      </c>
      <c r="O1895">
        <v>1</v>
      </c>
      <c r="P1895">
        <v>192.83</v>
      </c>
      <c r="Q1895">
        <v>148.33000000000001</v>
      </c>
      <c r="R1895">
        <v>118.66</v>
      </c>
      <c r="S1895">
        <v>29.67</v>
      </c>
      <c r="T1895" t="s">
        <v>30</v>
      </c>
      <c r="X1895" t="s">
        <v>31</v>
      </c>
      <c r="Y1895" t="s">
        <v>32</v>
      </c>
      <c r="Z1895" t="s">
        <v>36</v>
      </c>
      <c r="AA1895" t="str">
        <f>IFERROR(_xlfn.XLOOKUP($J1895,avoidable_ed_reference!$A$2:$A$13,avoidable_ed_reference!$C$2:$C$13),"Not Classified")</f>
        <v>Avoidable</v>
      </c>
      <c r="AB1895" t="str">
        <f>IFERROR(_xlfn.XLOOKUP($B1895,enrollment!$A$2:$A$801,enrollment!$I$2:$I$801),"")</f>
        <v>OH</v>
      </c>
      <c r="AC1895">
        <f>IFERROR(_xlfn.XLOOKUP($B1895,enrollment!$A$2:$A$801,enrollment!$L$2:$L$801),"")</f>
        <v>41</v>
      </c>
      <c r="AD1895" t="str" cm="1">
        <f t="array" ref="AD1895">_xlfn.IFS(AC1895="","Unknown",AC1895&lt;18,"0-17",AC1895&lt;35,"18-34",AC1895&lt;50,"35-49",AC1895&lt;65,"50-64",TRUE,"65+")</f>
        <v>35-49</v>
      </c>
      <c r="AE1895">
        <f>IFERROR(_xlfn.XLOOKUP($B1895,enrollment!$A$2:$A$801,enrollment!$O$2:$O$801),"")</f>
        <v>2345678901</v>
      </c>
      <c r="AF1895">
        <f>IFERROR(_xlfn.XLOOKUP($AE1895,providers!$B$2:$B$11,providers!$Q$2:$Q$11),"")</f>
        <v>4.2</v>
      </c>
      <c r="AG1895" s="1">
        <f t="shared" si="29"/>
        <v>45352</v>
      </c>
    </row>
    <row r="1896" spans="1:33" x14ac:dyDescent="0.25">
      <c r="A1896" t="s">
        <v>2228</v>
      </c>
      <c r="B1896" t="s">
        <v>2225</v>
      </c>
      <c r="C1896">
        <v>8901234567</v>
      </c>
      <c r="D1896">
        <v>8901234567</v>
      </c>
      <c r="E1896" s="1">
        <v>45354</v>
      </c>
      <c r="F1896" s="1">
        <v>45354</v>
      </c>
      <c r="G1896" s="1">
        <v>45377</v>
      </c>
      <c r="H1896" t="s">
        <v>28</v>
      </c>
      <c r="I1896">
        <v>22</v>
      </c>
      <c r="J1896" t="s">
        <v>29</v>
      </c>
      <c r="K1896">
        <v>90837</v>
      </c>
      <c r="O1896">
        <v>1</v>
      </c>
      <c r="P1896">
        <v>246.59</v>
      </c>
      <c r="Q1896">
        <v>182.66</v>
      </c>
      <c r="R1896">
        <v>146.13</v>
      </c>
      <c r="S1896">
        <v>36.53</v>
      </c>
      <c r="T1896" t="s">
        <v>30</v>
      </c>
      <c r="X1896" t="s">
        <v>31</v>
      </c>
      <c r="Y1896" t="s">
        <v>32</v>
      </c>
      <c r="Z1896" t="s">
        <v>33</v>
      </c>
      <c r="AA1896" t="str">
        <f>IFERROR(_xlfn.XLOOKUP($J1896,avoidable_ed_reference!$A$2:$A$13,avoidable_ed_reference!$C$2:$C$13),"Not Classified")</f>
        <v>Potentially Avoidable</v>
      </c>
      <c r="AB1896" t="str">
        <f>IFERROR(_xlfn.XLOOKUP($B1896,enrollment!$A$2:$A$801,enrollment!$I$2:$I$801),"")</f>
        <v>OH</v>
      </c>
      <c r="AC1896">
        <f>IFERROR(_xlfn.XLOOKUP($B1896,enrollment!$A$2:$A$801,enrollment!$L$2:$L$801),"")</f>
        <v>41</v>
      </c>
      <c r="AD1896" t="str" cm="1">
        <f t="array" ref="AD1896">_xlfn.IFS(AC1896="","Unknown",AC1896&lt;18,"0-17",AC1896&lt;35,"18-34",AC1896&lt;50,"35-49",AC1896&lt;65,"50-64",TRUE,"65+")</f>
        <v>35-49</v>
      </c>
      <c r="AE1896">
        <f>IFERROR(_xlfn.XLOOKUP($B1896,enrollment!$A$2:$A$801,enrollment!$O$2:$O$801),"")</f>
        <v>2345678901</v>
      </c>
      <c r="AF1896">
        <f>IFERROR(_xlfn.XLOOKUP($AE1896,providers!$B$2:$B$11,providers!$Q$2:$Q$11),"")</f>
        <v>4.2</v>
      </c>
      <c r="AG1896" s="1">
        <f t="shared" si="29"/>
        <v>45352</v>
      </c>
    </row>
    <row r="1897" spans="1:33" x14ac:dyDescent="0.25">
      <c r="A1897" t="s">
        <v>2229</v>
      </c>
      <c r="B1897" t="s">
        <v>2225</v>
      </c>
      <c r="C1897">
        <v>2345678901</v>
      </c>
      <c r="D1897">
        <v>2345678901</v>
      </c>
      <c r="E1897" s="1">
        <v>45293</v>
      </c>
      <c r="F1897" s="1">
        <v>45293</v>
      </c>
      <c r="G1897" s="1">
        <v>45318</v>
      </c>
      <c r="H1897" t="s">
        <v>28</v>
      </c>
      <c r="I1897">
        <v>11</v>
      </c>
      <c r="J1897" t="s">
        <v>47</v>
      </c>
      <c r="K1897">
        <v>99213</v>
      </c>
      <c r="O1897">
        <v>1</v>
      </c>
      <c r="P1897">
        <v>197.46</v>
      </c>
      <c r="Q1897">
        <v>146.27000000000001</v>
      </c>
      <c r="R1897">
        <v>117.02</v>
      </c>
      <c r="S1897">
        <v>29.25</v>
      </c>
      <c r="T1897" t="s">
        <v>30</v>
      </c>
      <c r="X1897" t="s">
        <v>31</v>
      </c>
      <c r="Y1897" t="s">
        <v>32</v>
      </c>
      <c r="Z1897" t="s">
        <v>39</v>
      </c>
      <c r="AA1897" t="str">
        <f>IFERROR(_xlfn.XLOOKUP($J1897,avoidable_ed_reference!$A$2:$A$13,avoidable_ed_reference!$C$2:$C$13),"Not Classified")</f>
        <v>Not Classified</v>
      </c>
      <c r="AB1897" t="str">
        <f>IFERROR(_xlfn.XLOOKUP($B1897,enrollment!$A$2:$A$801,enrollment!$I$2:$I$801),"")</f>
        <v>OH</v>
      </c>
      <c r="AC1897">
        <f>IFERROR(_xlfn.XLOOKUP($B1897,enrollment!$A$2:$A$801,enrollment!$L$2:$L$801),"")</f>
        <v>41</v>
      </c>
      <c r="AD1897" t="str" cm="1">
        <f t="array" ref="AD1897">_xlfn.IFS(AC1897="","Unknown",AC1897&lt;18,"0-17",AC1897&lt;35,"18-34",AC1897&lt;50,"35-49",AC1897&lt;65,"50-64",TRUE,"65+")</f>
        <v>35-49</v>
      </c>
      <c r="AE1897">
        <f>IFERROR(_xlfn.XLOOKUP($B1897,enrollment!$A$2:$A$801,enrollment!$O$2:$O$801),"")</f>
        <v>2345678901</v>
      </c>
      <c r="AF1897">
        <f>IFERROR(_xlfn.XLOOKUP($AE1897,providers!$B$2:$B$11,providers!$Q$2:$Q$11),"")</f>
        <v>4.2</v>
      </c>
      <c r="AG1897" s="1">
        <f t="shared" si="29"/>
        <v>45292</v>
      </c>
    </row>
    <row r="1898" spans="1:33" x14ac:dyDescent="0.25">
      <c r="A1898" t="s">
        <v>2230</v>
      </c>
      <c r="B1898" t="s">
        <v>2225</v>
      </c>
      <c r="C1898">
        <v>2233445566</v>
      </c>
      <c r="D1898">
        <v>2233445566</v>
      </c>
      <c r="E1898" s="1">
        <v>45619</v>
      </c>
      <c r="F1898" s="1">
        <v>45619</v>
      </c>
      <c r="G1898" s="1">
        <v>45638</v>
      </c>
      <c r="H1898" t="s">
        <v>59</v>
      </c>
      <c r="J1898" t="s">
        <v>99</v>
      </c>
      <c r="L1898" s="2" t="s">
        <v>151</v>
      </c>
      <c r="M1898" t="s">
        <v>152</v>
      </c>
      <c r="N1898" t="s">
        <v>153</v>
      </c>
      <c r="O1898">
        <v>1</v>
      </c>
      <c r="P1898">
        <v>965.99</v>
      </c>
      <c r="Q1898">
        <v>878.17</v>
      </c>
      <c r="R1898">
        <v>702.54</v>
      </c>
      <c r="S1898">
        <v>175.63</v>
      </c>
      <c r="T1898" t="s">
        <v>30</v>
      </c>
      <c r="X1898" t="s">
        <v>31</v>
      </c>
      <c r="Y1898" t="s">
        <v>32</v>
      </c>
      <c r="Z1898" t="s">
        <v>64</v>
      </c>
      <c r="AA1898" t="str">
        <f>IFERROR(_xlfn.XLOOKUP($J1898,avoidable_ed_reference!$A$2:$A$13,avoidable_ed_reference!$C$2:$C$13),"Not Classified")</f>
        <v>Not Classified</v>
      </c>
      <c r="AB1898" t="str">
        <f>IFERROR(_xlfn.XLOOKUP($B1898,enrollment!$A$2:$A$801,enrollment!$I$2:$I$801),"")</f>
        <v>OH</v>
      </c>
      <c r="AC1898">
        <f>IFERROR(_xlfn.XLOOKUP($B1898,enrollment!$A$2:$A$801,enrollment!$L$2:$L$801),"")</f>
        <v>41</v>
      </c>
      <c r="AD1898" t="str" cm="1">
        <f t="array" ref="AD1898">_xlfn.IFS(AC1898="","Unknown",AC1898&lt;18,"0-17",AC1898&lt;35,"18-34",AC1898&lt;50,"35-49",AC1898&lt;65,"50-64",TRUE,"65+")</f>
        <v>35-49</v>
      </c>
      <c r="AE1898">
        <f>IFERROR(_xlfn.XLOOKUP($B1898,enrollment!$A$2:$A$801,enrollment!$O$2:$O$801),"")</f>
        <v>2345678901</v>
      </c>
      <c r="AF1898">
        <f>IFERROR(_xlfn.XLOOKUP($AE1898,providers!$B$2:$B$11,providers!$Q$2:$Q$11),"")</f>
        <v>4.2</v>
      </c>
      <c r="AG1898" s="1">
        <f t="shared" si="29"/>
        <v>45597</v>
      </c>
    </row>
    <row r="1899" spans="1:33" x14ac:dyDescent="0.25">
      <c r="A1899" t="s">
        <v>2231</v>
      </c>
      <c r="B1899" t="s">
        <v>2225</v>
      </c>
      <c r="C1899">
        <v>9012345678</v>
      </c>
      <c r="D1899">
        <v>9012345678</v>
      </c>
      <c r="E1899" s="1">
        <v>45533</v>
      </c>
      <c r="F1899" s="1">
        <v>45533</v>
      </c>
      <c r="G1899" s="1">
        <v>45560</v>
      </c>
      <c r="H1899" t="s">
        <v>28</v>
      </c>
      <c r="I1899">
        <v>23</v>
      </c>
      <c r="J1899" t="s">
        <v>184</v>
      </c>
      <c r="K1899">
        <v>99284</v>
      </c>
      <c r="O1899">
        <v>1</v>
      </c>
      <c r="P1899">
        <v>2108.02</v>
      </c>
      <c r="Q1899">
        <v>1171.1199999999999</v>
      </c>
      <c r="R1899">
        <v>936.9</v>
      </c>
      <c r="S1899">
        <v>234.22</v>
      </c>
      <c r="T1899" t="s">
        <v>30</v>
      </c>
      <c r="X1899" t="s">
        <v>31</v>
      </c>
      <c r="Y1899" t="s">
        <v>32</v>
      </c>
      <c r="Z1899" t="s">
        <v>45</v>
      </c>
      <c r="AA1899" t="str">
        <f>IFERROR(_xlfn.XLOOKUP($J1899,avoidable_ed_reference!$A$2:$A$13,avoidable_ed_reference!$C$2:$C$13),"Not Classified")</f>
        <v>Non-Avoidable</v>
      </c>
      <c r="AB1899" t="str">
        <f>IFERROR(_xlfn.XLOOKUP($B1899,enrollment!$A$2:$A$801,enrollment!$I$2:$I$801),"")</f>
        <v>OH</v>
      </c>
      <c r="AC1899">
        <f>IFERROR(_xlfn.XLOOKUP($B1899,enrollment!$A$2:$A$801,enrollment!$L$2:$L$801),"")</f>
        <v>41</v>
      </c>
      <c r="AD1899" t="str" cm="1">
        <f t="array" ref="AD1899">_xlfn.IFS(AC1899="","Unknown",AC1899&lt;18,"0-17",AC1899&lt;35,"18-34",AC1899&lt;50,"35-49",AC1899&lt;65,"50-64",TRUE,"65+")</f>
        <v>35-49</v>
      </c>
      <c r="AE1899">
        <f>IFERROR(_xlfn.XLOOKUP($B1899,enrollment!$A$2:$A$801,enrollment!$O$2:$O$801),"")</f>
        <v>2345678901</v>
      </c>
      <c r="AF1899">
        <f>IFERROR(_xlfn.XLOOKUP($AE1899,providers!$B$2:$B$11,providers!$Q$2:$Q$11),"")</f>
        <v>4.2</v>
      </c>
      <c r="AG1899" s="1">
        <f t="shared" si="29"/>
        <v>45505</v>
      </c>
    </row>
    <row r="1900" spans="1:33" x14ac:dyDescent="0.25">
      <c r="A1900" t="s">
        <v>2232</v>
      </c>
      <c r="B1900" t="s">
        <v>2225</v>
      </c>
      <c r="C1900">
        <v>2345678901</v>
      </c>
      <c r="D1900">
        <v>2345678901</v>
      </c>
      <c r="E1900" s="1">
        <v>45463</v>
      </c>
      <c r="F1900" s="1">
        <v>45463</v>
      </c>
      <c r="G1900" s="1">
        <v>45491</v>
      </c>
      <c r="H1900" t="s">
        <v>59</v>
      </c>
      <c r="J1900" t="s">
        <v>47</v>
      </c>
      <c r="L1900" s="2" t="s">
        <v>61</v>
      </c>
      <c r="M1900" t="s">
        <v>62</v>
      </c>
      <c r="N1900" t="s">
        <v>63</v>
      </c>
      <c r="O1900">
        <v>1</v>
      </c>
      <c r="P1900">
        <v>1054.06</v>
      </c>
      <c r="Q1900">
        <v>958.24</v>
      </c>
      <c r="R1900">
        <v>766.59</v>
      </c>
      <c r="S1900">
        <v>191.65</v>
      </c>
      <c r="T1900" t="s">
        <v>30</v>
      </c>
      <c r="X1900" t="s">
        <v>31</v>
      </c>
      <c r="Y1900" t="s">
        <v>32</v>
      </c>
      <c r="Z1900" t="s">
        <v>64</v>
      </c>
      <c r="AA1900" t="str">
        <f>IFERROR(_xlfn.XLOOKUP($J1900,avoidable_ed_reference!$A$2:$A$13,avoidable_ed_reference!$C$2:$C$13),"Not Classified")</f>
        <v>Not Classified</v>
      </c>
      <c r="AB1900" t="str">
        <f>IFERROR(_xlfn.XLOOKUP($B1900,enrollment!$A$2:$A$801,enrollment!$I$2:$I$801),"")</f>
        <v>OH</v>
      </c>
      <c r="AC1900">
        <f>IFERROR(_xlfn.XLOOKUP($B1900,enrollment!$A$2:$A$801,enrollment!$L$2:$L$801),"")</f>
        <v>41</v>
      </c>
      <c r="AD1900" t="str" cm="1">
        <f t="array" ref="AD1900">_xlfn.IFS(AC1900="","Unknown",AC1900&lt;18,"0-17",AC1900&lt;35,"18-34",AC1900&lt;50,"35-49",AC1900&lt;65,"50-64",TRUE,"65+")</f>
        <v>35-49</v>
      </c>
      <c r="AE1900">
        <f>IFERROR(_xlfn.XLOOKUP($B1900,enrollment!$A$2:$A$801,enrollment!$O$2:$O$801),"")</f>
        <v>2345678901</v>
      </c>
      <c r="AF1900">
        <f>IFERROR(_xlfn.XLOOKUP($AE1900,providers!$B$2:$B$11,providers!$Q$2:$Q$11),"")</f>
        <v>4.2</v>
      </c>
      <c r="AG1900" s="1">
        <f t="shared" si="29"/>
        <v>45444</v>
      </c>
    </row>
    <row r="1901" spans="1:33" x14ac:dyDescent="0.25">
      <c r="A1901" t="s">
        <v>2233</v>
      </c>
      <c r="B1901" t="s">
        <v>2225</v>
      </c>
      <c r="C1901">
        <v>2345678901</v>
      </c>
      <c r="D1901">
        <v>2345678901</v>
      </c>
      <c r="E1901" s="1">
        <v>45636</v>
      </c>
      <c r="F1901" s="1">
        <v>45636</v>
      </c>
      <c r="G1901" s="1">
        <v>45669</v>
      </c>
      <c r="H1901" t="s">
        <v>28</v>
      </c>
      <c r="I1901">
        <v>11</v>
      </c>
      <c r="J1901" t="s">
        <v>47</v>
      </c>
      <c r="K1901">
        <v>99213</v>
      </c>
      <c r="O1901">
        <v>1</v>
      </c>
      <c r="P1901">
        <v>193.1</v>
      </c>
      <c r="Q1901">
        <v>143.04</v>
      </c>
      <c r="R1901">
        <v>114.43</v>
      </c>
      <c r="S1901">
        <v>28.61</v>
      </c>
      <c r="T1901" t="s">
        <v>30</v>
      </c>
      <c r="X1901" t="s">
        <v>31</v>
      </c>
      <c r="Y1901" t="s">
        <v>32</v>
      </c>
      <c r="Z1901" t="s">
        <v>39</v>
      </c>
      <c r="AA1901" t="str">
        <f>IFERROR(_xlfn.XLOOKUP($J1901,avoidable_ed_reference!$A$2:$A$13,avoidable_ed_reference!$C$2:$C$13),"Not Classified")</f>
        <v>Not Classified</v>
      </c>
      <c r="AB1901" t="str">
        <f>IFERROR(_xlfn.XLOOKUP($B1901,enrollment!$A$2:$A$801,enrollment!$I$2:$I$801),"")</f>
        <v>OH</v>
      </c>
      <c r="AC1901">
        <f>IFERROR(_xlfn.XLOOKUP($B1901,enrollment!$A$2:$A$801,enrollment!$L$2:$L$801),"")</f>
        <v>41</v>
      </c>
      <c r="AD1901" t="str" cm="1">
        <f t="array" ref="AD1901">_xlfn.IFS(AC1901="","Unknown",AC1901&lt;18,"0-17",AC1901&lt;35,"18-34",AC1901&lt;50,"35-49",AC1901&lt;65,"50-64",TRUE,"65+")</f>
        <v>35-49</v>
      </c>
      <c r="AE1901">
        <f>IFERROR(_xlfn.XLOOKUP($B1901,enrollment!$A$2:$A$801,enrollment!$O$2:$O$801),"")</f>
        <v>2345678901</v>
      </c>
      <c r="AF1901">
        <f>IFERROR(_xlfn.XLOOKUP($AE1901,providers!$B$2:$B$11,providers!$Q$2:$Q$11),"")</f>
        <v>4.2</v>
      </c>
      <c r="AG1901" s="1">
        <f t="shared" si="29"/>
        <v>45627</v>
      </c>
    </row>
    <row r="1902" spans="1:33" x14ac:dyDescent="0.25">
      <c r="A1902" t="s">
        <v>2234</v>
      </c>
      <c r="B1902" t="s">
        <v>2235</v>
      </c>
      <c r="C1902">
        <v>5678901234</v>
      </c>
      <c r="D1902">
        <v>5678901234</v>
      </c>
      <c r="E1902" s="1">
        <v>45606</v>
      </c>
      <c r="F1902" s="1">
        <v>45606</v>
      </c>
      <c r="G1902" s="1">
        <v>45633</v>
      </c>
      <c r="H1902" t="s">
        <v>28</v>
      </c>
      <c r="I1902">
        <v>20</v>
      </c>
      <c r="J1902" t="s">
        <v>35</v>
      </c>
      <c r="K1902">
        <v>99213</v>
      </c>
      <c r="O1902">
        <v>1</v>
      </c>
      <c r="P1902">
        <v>166.96</v>
      </c>
      <c r="Q1902">
        <v>128.43</v>
      </c>
      <c r="R1902">
        <v>102.74</v>
      </c>
      <c r="S1902">
        <v>25.69</v>
      </c>
      <c r="T1902" t="s">
        <v>30</v>
      </c>
      <c r="X1902" t="s">
        <v>31</v>
      </c>
      <c r="Y1902" t="s">
        <v>32</v>
      </c>
      <c r="Z1902" t="s">
        <v>36</v>
      </c>
      <c r="AA1902" t="str">
        <f>IFERROR(_xlfn.XLOOKUP($J1902,avoidable_ed_reference!$A$2:$A$13,avoidable_ed_reference!$C$2:$C$13),"Not Classified")</f>
        <v>Avoidable</v>
      </c>
      <c r="AB1902" t="str">
        <f>IFERROR(_xlfn.XLOOKUP($B1902,enrollment!$A$2:$A$801,enrollment!$I$2:$I$801),"")</f>
        <v>OH</v>
      </c>
      <c r="AC1902">
        <f>IFERROR(_xlfn.XLOOKUP($B1902,enrollment!$A$2:$A$801,enrollment!$L$2:$L$801),"")</f>
        <v>26</v>
      </c>
      <c r="AD1902" t="str" cm="1">
        <f t="array" ref="AD1902">_xlfn.IFS(AC1902="","Unknown",AC1902&lt;18,"0-17",AC1902&lt;35,"18-34",AC1902&lt;50,"35-49",AC1902&lt;65,"50-64",TRUE,"65+")</f>
        <v>18-34</v>
      </c>
      <c r="AE1902">
        <f>IFERROR(_xlfn.XLOOKUP($B1902,enrollment!$A$2:$A$801,enrollment!$O$2:$O$801),"")</f>
        <v>6789012345</v>
      </c>
      <c r="AF1902">
        <f>IFERROR(_xlfn.XLOOKUP($AE1902,providers!$B$2:$B$11,providers!$Q$2:$Q$11),"")</f>
        <v>4.0999999999999996</v>
      </c>
      <c r="AG1902" s="1">
        <f t="shared" si="29"/>
        <v>45597</v>
      </c>
    </row>
    <row r="1903" spans="1:33" x14ac:dyDescent="0.25">
      <c r="A1903" t="s">
        <v>2236</v>
      </c>
      <c r="B1903" t="s">
        <v>2235</v>
      </c>
      <c r="C1903">
        <v>6789012345</v>
      </c>
      <c r="D1903">
        <v>6789012345</v>
      </c>
      <c r="E1903" s="1">
        <v>45348</v>
      </c>
      <c r="F1903" s="1">
        <v>45348</v>
      </c>
      <c r="G1903" s="1">
        <v>45362</v>
      </c>
      <c r="H1903" t="s">
        <v>28</v>
      </c>
      <c r="I1903">
        <v>11</v>
      </c>
      <c r="J1903" t="s">
        <v>47</v>
      </c>
      <c r="K1903">
        <v>99213</v>
      </c>
      <c r="O1903">
        <v>1</v>
      </c>
      <c r="P1903">
        <v>228.93</v>
      </c>
      <c r="Q1903">
        <v>169.58</v>
      </c>
      <c r="R1903">
        <v>135.66</v>
      </c>
      <c r="S1903">
        <v>33.92</v>
      </c>
      <c r="T1903" t="s">
        <v>30</v>
      </c>
      <c r="X1903" t="s">
        <v>31</v>
      </c>
      <c r="Y1903" t="s">
        <v>32</v>
      </c>
      <c r="Z1903" t="s">
        <v>39</v>
      </c>
      <c r="AA1903" t="str">
        <f>IFERROR(_xlfn.XLOOKUP($J1903,avoidable_ed_reference!$A$2:$A$13,avoidable_ed_reference!$C$2:$C$13),"Not Classified")</f>
        <v>Not Classified</v>
      </c>
      <c r="AB1903" t="str">
        <f>IFERROR(_xlfn.XLOOKUP($B1903,enrollment!$A$2:$A$801,enrollment!$I$2:$I$801),"")</f>
        <v>OH</v>
      </c>
      <c r="AC1903">
        <f>IFERROR(_xlfn.XLOOKUP($B1903,enrollment!$A$2:$A$801,enrollment!$L$2:$L$801),"")</f>
        <v>26</v>
      </c>
      <c r="AD1903" t="str" cm="1">
        <f t="array" ref="AD1903">_xlfn.IFS(AC1903="","Unknown",AC1903&lt;18,"0-17",AC1903&lt;35,"18-34",AC1903&lt;50,"35-49",AC1903&lt;65,"50-64",TRUE,"65+")</f>
        <v>18-34</v>
      </c>
      <c r="AE1903">
        <f>IFERROR(_xlfn.XLOOKUP($B1903,enrollment!$A$2:$A$801,enrollment!$O$2:$O$801),"")</f>
        <v>6789012345</v>
      </c>
      <c r="AF1903">
        <f>IFERROR(_xlfn.XLOOKUP($AE1903,providers!$B$2:$B$11,providers!$Q$2:$Q$11),"")</f>
        <v>4.0999999999999996</v>
      </c>
      <c r="AG1903" s="1">
        <f t="shared" si="29"/>
        <v>45323</v>
      </c>
    </row>
    <row r="1904" spans="1:33" x14ac:dyDescent="0.25">
      <c r="A1904" t="s">
        <v>2237</v>
      </c>
      <c r="B1904" t="s">
        <v>2235</v>
      </c>
      <c r="C1904">
        <v>6789012345</v>
      </c>
      <c r="D1904">
        <v>6789012345</v>
      </c>
      <c r="E1904" s="1">
        <v>45299</v>
      </c>
      <c r="F1904" s="1">
        <v>45299</v>
      </c>
      <c r="G1904" s="1">
        <v>45318</v>
      </c>
      <c r="H1904" t="s">
        <v>28</v>
      </c>
      <c r="I1904">
        <v>11</v>
      </c>
      <c r="J1904" t="s">
        <v>47</v>
      </c>
      <c r="K1904">
        <v>99213</v>
      </c>
      <c r="O1904">
        <v>1</v>
      </c>
      <c r="P1904">
        <v>220.52</v>
      </c>
      <c r="Q1904">
        <v>163.35</v>
      </c>
      <c r="R1904">
        <v>130.68</v>
      </c>
      <c r="S1904">
        <v>32.67</v>
      </c>
      <c r="T1904" t="s">
        <v>30</v>
      </c>
      <c r="X1904" t="s">
        <v>31</v>
      </c>
      <c r="Y1904" t="s">
        <v>32</v>
      </c>
      <c r="Z1904" t="s">
        <v>39</v>
      </c>
      <c r="AA1904" t="str">
        <f>IFERROR(_xlfn.XLOOKUP($J1904,avoidable_ed_reference!$A$2:$A$13,avoidable_ed_reference!$C$2:$C$13),"Not Classified")</f>
        <v>Not Classified</v>
      </c>
      <c r="AB1904" t="str">
        <f>IFERROR(_xlfn.XLOOKUP($B1904,enrollment!$A$2:$A$801,enrollment!$I$2:$I$801),"")</f>
        <v>OH</v>
      </c>
      <c r="AC1904">
        <f>IFERROR(_xlfn.XLOOKUP($B1904,enrollment!$A$2:$A$801,enrollment!$L$2:$L$801),"")</f>
        <v>26</v>
      </c>
      <c r="AD1904" t="str" cm="1">
        <f t="array" ref="AD1904">_xlfn.IFS(AC1904="","Unknown",AC1904&lt;18,"0-17",AC1904&lt;35,"18-34",AC1904&lt;50,"35-49",AC1904&lt;65,"50-64",TRUE,"65+")</f>
        <v>18-34</v>
      </c>
      <c r="AE1904">
        <f>IFERROR(_xlfn.XLOOKUP($B1904,enrollment!$A$2:$A$801,enrollment!$O$2:$O$801),"")</f>
        <v>6789012345</v>
      </c>
      <c r="AF1904">
        <f>IFERROR(_xlfn.XLOOKUP($AE1904,providers!$B$2:$B$11,providers!$Q$2:$Q$11),"")</f>
        <v>4.0999999999999996</v>
      </c>
      <c r="AG1904" s="1">
        <f t="shared" si="29"/>
        <v>45292</v>
      </c>
    </row>
    <row r="1905" spans="1:33" x14ac:dyDescent="0.25">
      <c r="A1905" t="s">
        <v>2238</v>
      </c>
      <c r="B1905" t="s">
        <v>2235</v>
      </c>
      <c r="C1905">
        <v>7890123456</v>
      </c>
      <c r="D1905">
        <v>7890123456</v>
      </c>
      <c r="E1905" s="1">
        <v>45468</v>
      </c>
      <c r="F1905" s="1">
        <v>45468</v>
      </c>
      <c r="G1905" s="1">
        <v>45494</v>
      </c>
      <c r="H1905" t="s">
        <v>28</v>
      </c>
      <c r="I1905">
        <v>23</v>
      </c>
      <c r="J1905" t="s">
        <v>221</v>
      </c>
      <c r="K1905">
        <v>99284</v>
      </c>
      <c r="O1905">
        <v>1</v>
      </c>
      <c r="P1905">
        <v>1702.03</v>
      </c>
      <c r="Q1905">
        <v>945.57</v>
      </c>
      <c r="R1905">
        <v>756.46</v>
      </c>
      <c r="S1905">
        <v>189.11</v>
      </c>
      <c r="T1905" t="s">
        <v>30</v>
      </c>
      <c r="X1905" t="s">
        <v>31</v>
      </c>
      <c r="Y1905" t="s">
        <v>32</v>
      </c>
      <c r="Z1905" t="s">
        <v>45</v>
      </c>
      <c r="AA1905" t="str">
        <f>IFERROR(_xlfn.XLOOKUP($J1905,avoidable_ed_reference!$A$2:$A$13,avoidable_ed_reference!$C$2:$C$13),"Not Classified")</f>
        <v>Avoidable</v>
      </c>
      <c r="AB1905" t="str">
        <f>IFERROR(_xlfn.XLOOKUP($B1905,enrollment!$A$2:$A$801,enrollment!$I$2:$I$801),"")</f>
        <v>OH</v>
      </c>
      <c r="AC1905">
        <f>IFERROR(_xlfn.XLOOKUP($B1905,enrollment!$A$2:$A$801,enrollment!$L$2:$L$801),"")</f>
        <v>26</v>
      </c>
      <c r="AD1905" t="str" cm="1">
        <f t="array" ref="AD1905">_xlfn.IFS(AC1905="","Unknown",AC1905&lt;18,"0-17",AC1905&lt;35,"18-34",AC1905&lt;50,"35-49",AC1905&lt;65,"50-64",TRUE,"65+")</f>
        <v>18-34</v>
      </c>
      <c r="AE1905">
        <f>IFERROR(_xlfn.XLOOKUP($B1905,enrollment!$A$2:$A$801,enrollment!$O$2:$O$801),"")</f>
        <v>6789012345</v>
      </c>
      <c r="AF1905">
        <f>IFERROR(_xlfn.XLOOKUP($AE1905,providers!$B$2:$B$11,providers!$Q$2:$Q$11),"")</f>
        <v>4.0999999999999996</v>
      </c>
      <c r="AG1905" s="1">
        <f t="shared" si="29"/>
        <v>45444</v>
      </c>
    </row>
    <row r="1906" spans="1:33" x14ac:dyDescent="0.25">
      <c r="A1906" t="s">
        <v>2239</v>
      </c>
      <c r="B1906" t="s">
        <v>2235</v>
      </c>
      <c r="C1906">
        <v>6789012345</v>
      </c>
      <c r="D1906">
        <v>6789012345</v>
      </c>
      <c r="E1906" s="1">
        <v>45334</v>
      </c>
      <c r="F1906" s="1">
        <v>45334</v>
      </c>
      <c r="G1906" s="1">
        <v>45368</v>
      </c>
      <c r="H1906" t="s">
        <v>28</v>
      </c>
      <c r="I1906">
        <v>11</v>
      </c>
      <c r="J1906" t="s">
        <v>35</v>
      </c>
      <c r="K1906">
        <v>99213</v>
      </c>
      <c r="O1906">
        <v>1</v>
      </c>
      <c r="P1906">
        <v>197.01</v>
      </c>
      <c r="Q1906">
        <v>145.93</v>
      </c>
      <c r="R1906">
        <v>116.74</v>
      </c>
      <c r="S1906">
        <v>29.19</v>
      </c>
      <c r="T1906" t="s">
        <v>30</v>
      </c>
      <c r="X1906" t="s">
        <v>31</v>
      </c>
      <c r="Y1906" t="s">
        <v>32</v>
      </c>
      <c r="Z1906" t="s">
        <v>39</v>
      </c>
      <c r="AA1906" t="str">
        <f>IFERROR(_xlfn.XLOOKUP($J1906,avoidable_ed_reference!$A$2:$A$13,avoidable_ed_reference!$C$2:$C$13),"Not Classified")</f>
        <v>Avoidable</v>
      </c>
      <c r="AB1906" t="str">
        <f>IFERROR(_xlfn.XLOOKUP($B1906,enrollment!$A$2:$A$801,enrollment!$I$2:$I$801),"")</f>
        <v>OH</v>
      </c>
      <c r="AC1906">
        <f>IFERROR(_xlfn.XLOOKUP($B1906,enrollment!$A$2:$A$801,enrollment!$L$2:$L$801),"")</f>
        <v>26</v>
      </c>
      <c r="AD1906" t="str" cm="1">
        <f t="array" ref="AD1906">_xlfn.IFS(AC1906="","Unknown",AC1906&lt;18,"0-17",AC1906&lt;35,"18-34",AC1906&lt;50,"35-49",AC1906&lt;65,"50-64",TRUE,"65+")</f>
        <v>18-34</v>
      </c>
      <c r="AE1906">
        <f>IFERROR(_xlfn.XLOOKUP($B1906,enrollment!$A$2:$A$801,enrollment!$O$2:$O$801),"")</f>
        <v>6789012345</v>
      </c>
      <c r="AF1906">
        <f>IFERROR(_xlfn.XLOOKUP($AE1906,providers!$B$2:$B$11,providers!$Q$2:$Q$11),"")</f>
        <v>4.0999999999999996</v>
      </c>
      <c r="AG1906" s="1">
        <f t="shared" si="29"/>
        <v>45323</v>
      </c>
    </row>
    <row r="1907" spans="1:33" x14ac:dyDescent="0.25">
      <c r="A1907" t="s">
        <v>2240</v>
      </c>
      <c r="B1907" t="s">
        <v>2235</v>
      </c>
      <c r="C1907">
        <v>5678901234</v>
      </c>
      <c r="D1907">
        <v>5678901234</v>
      </c>
      <c r="E1907" s="1">
        <v>45576</v>
      </c>
      <c r="F1907" s="1">
        <v>45576</v>
      </c>
      <c r="G1907" s="1">
        <v>45602</v>
      </c>
      <c r="H1907" t="s">
        <v>28</v>
      </c>
      <c r="I1907">
        <v>20</v>
      </c>
      <c r="J1907" t="s">
        <v>35</v>
      </c>
      <c r="K1907">
        <v>99213</v>
      </c>
      <c r="O1907">
        <v>1</v>
      </c>
      <c r="P1907">
        <v>160.74</v>
      </c>
      <c r="Q1907">
        <v>123.65</v>
      </c>
      <c r="R1907">
        <v>98.92</v>
      </c>
      <c r="S1907">
        <v>24.73</v>
      </c>
      <c r="T1907" t="s">
        <v>30</v>
      </c>
      <c r="X1907" t="s">
        <v>31</v>
      </c>
      <c r="Y1907" t="s">
        <v>32</v>
      </c>
      <c r="Z1907" t="s">
        <v>36</v>
      </c>
      <c r="AA1907" t="str">
        <f>IFERROR(_xlfn.XLOOKUP($J1907,avoidable_ed_reference!$A$2:$A$13,avoidable_ed_reference!$C$2:$C$13),"Not Classified")</f>
        <v>Avoidable</v>
      </c>
      <c r="AB1907" t="str">
        <f>IFERROR(_xlfn.XLOOKUP($B1907,enrollment!$A$2:$A$801,enrollment!$I$2:$I$801),"")</f>
        <v>OH</v>
      </c>
      <c r="AC1907">
        <f>IFERROR(_xlfn.XLOOKUP($B1907,enrollment!$A$2:$A$801,enrollment!$L$2:$L$801),"")</f>
        <v>26</v>
      </c>
      <c r="AD1907" t="str" cm="1">
        <f t="array" ref="AD1907">_xlfn.IFS(AC1907="","Unknown",AC1907&lt;18,"0-17",AC1907&lt;35,"18-34",AC1907&lt;50,"35-49",AC1907&lt;65,"50-64",TRUE,"65+")</f>
        <v>18-34</v>
      </c>
      <c r="AE1907">
        <f>IFERROR(_xlfn.XLOOKUP($B1907,enrollment!$A$2:$A$801,enrollment!$O$2:$O$801),"")</f>
        <v>6789012345</v>
      </c>
      <c r="AF1907">
        <f>IFERROR(_xlfn.XLOOKUP($AE1907,providers!$B$2:$B$11,providers!$Q$2:$Q$11),"")</f>
        <v>4.0999999999999996</v>
      </c>
      <c r="AG1907" s="1">
        <f t="shared" si="29"/>
        <v>45566</v>
      </c>
    </row>
    <row r="1908" spans="1:33" x14ac:dyDescent="0.25">
      <c r="A1908" t="s">
        <v>2241</v>
      </c>
      <c r="B1908" t="s">
        <v>2235</v>
      </c>
      <c r="C1908">
        <v>2345678901</v>
      </c>
      <c r="D1908">
        <v>2345678901</v>
      </c>
      <c r="E1908" s="1">
        <v>45479</v>
      </c>
      <c r="F1908" s="1">
        <v>45479</v>
      </c>
      <c r="G1908" s="1">
        <v>45501</v>
      </c>
      <c r="H1908" t="s">
        <v>28</v>
      </c>
      <c r="I1908">
        <v>23</v>
      </c>
      <c r="J1908" t="s">
        <v>80</v>
      </c>
      <c r="K1908">
        <v>99284</v>
      </c>
      <c r="O1908">
        <v>1</v>
      </c>
      <c r="P1908">
        <v>2373.0100000000002</v>
      </c>
      <c r="Q1908">
        <v>1318.34</v>
      </c>
      <c r="R1908">
        <v>1054.67</v>
      </c>
      <c r="S1908">
        <v>263.67</v>
      </c>
      <c r="T1908" t="s">
        <v>30</v>
      </c>
      <c r="X1908" t="s">
        <v>31</v>
      </c>
      <c r="Y1908" t="s">
        <v>32</v>
      </c>
      <c r="Z1908" t="s">
        <v>45</v>
      </c>
      <c r="AA1908" t="str">
        <f>IFERROR(_xlfn.XLOOKUP($J1908,avoidable_ed_reference!$A$2:$A$13,avoidable_ed_reference!$C$2:$C$13),"Not Classified")</f>
        <v>Non-Avoidable</v>
      </c>
      <c r="AB1908" t="str">
        <f>IFERROR(_xlfn.XLOOKUP($B1908,enrollment!$A$2:$A$801,enrollment!$I$2:$I$801),"")</f>
        <v>OH</v>
      </c>
      <c r="AC1908">
        <f>IFERROR(_xlfn.XLOOKUP($B1908,enrollment!$A$2:$A$801,enrollment!$L$2:$L$801),"")</f>
        <v>26</v>
      </c>
      <c r="AD1908" t="str" cm="1">
        <f t="array" ref="AD1908">_xlfn.IFS(AC1908="","Unknown",AC1908&lt;18,"0-17",AC1908&lt;35,"18-34",AC1908&lt;50,"35-49",AC1908&lt;65,"50-64",TRUE,"65+")</f>
        <v>18-34</v>
      </c>
      <c r="AE1908">
        <f>IFERROR(_xlfn.XLOOKUP($B1908,enrollment!$A$2:$A$801,enrollment!$O$2:$O$801),"")</f>
        <v>6789012345</v>
      </c>
      <c r="AF1908">
        <f>IFERROR(_xlfn.XLOOKUP($AE1908,providers!$B$2:$B$11,providers!$Q$2:$Q$11),"")</f>
        <v>4.0999999999999996</v>
      </c>
      <c r="AG1908" s="1">
        <f t="shared" si="29"/>
        <v>45474</v>
      </c>
    </row>
    <row r="1909" spans="1:33" x14ac:dyDescent="0.25">
      <c r="A1909" t="s">
        <v>2242</v>
      </c>
      <c r="B1909" t="s">
        <v>2243</v>
      </c>
      <c r="C1909">
        <v>3456789012</v>
      </c>
      <c r="D1909">
        <v>3456789012</v>
      </c>
      <c r="E1909" s="1">
        <v>45399</v>
      </c>
      <c r="F1909" s="1">
        <v>45399</v>
      </c>
      <c r="G1909" s="1">
        <v>45430</v>
      </c>
      <c r="H1909" t="s">
        <v>67</v>
      </c>
      <c r="I1909">
        <v>21</v>
      </c>
      <c r="J1909" t="s">
        <v>42</v>
      </c>
      <c r="K1909">
        <v>99223</v>
      </c>
      <c r="O1909">
        <v>1</v>
      </c>
      <c r="P1909">
        <v>20751.54</v>
      </c>
      <c r="Q1909">
        <v>13388.09</v>
      </c>
      <c r="R1909">
        <v>10710.47</v>
      </c>
      <c r="S1909">
        <v>2677.62</v>
      </c>
      <c r="T1909" t="s">
        <v>30</v>
      </c>
      <c r="V1909">
        <v>1</v>
      </c>
      <c r="W1909" s="2" t="s">
        <v>68</v>
      </c>
      <c r="X1909" t="s">
        <v>146</v>
      </c>
      <c r="Y1909" t="s">
        <v>147</v>
      </c>
      <c r="Z1909" t="s">
        <v>69</v>
      </c>
      <c r="AA1909" t="str">
        <f>IFERROR(_xlfn.XLOOKUP($J1909,avoidable_ed_reference!$A$2:$A$13,avoidable_ed_reference!$C$2:$C$13),"Not Classified")</f>
        <v>Non-Avoidable</v>
      </c>
      <c r="AB1909" t="str">
        <f>IFERROR(_xlfn.XLOOKUP($B1909,enrollment!$A$2:$A$801,enrollment!$I$2:$I$801),"")</f>
        <v>KY</v>
      </c>
      <c r="AC1909">
        <f>IFERROR(_xlfn.XLOOKUP($B1909,enrollment!$A$2:$A$801,enrollment!$L$2:$L$801),"")</f>
        <v>85</v>
      </c>
      <c r="AD1909" t="str" cm="1">
        <f t="array" ref="AD1909">_xlfn.IFS(AC1909="","Unknown",AC1909&lt;18,"0-17",AC1909&lt;35,"18-34",AC1909&lt;50,"35-49",AC1909&lt;65,"50-64",TRUE,"65+")</f>
        <v>65+</v>
      </c>
      <c r="AE1909">
        <f>IFERROR(_xlfn.XLOOKUP($B1909,enrollment!$A$2:$A$801,enrollment!$O$2:$O$801),"")</f>
        <v>3456789012</v>
      </c>
      <c r="AF1909">
        <f>IFERROR(_xlfn.XLOOKUP($AE1909,providers!$B$2:$B$11,providers!$Q$2:$Q$11),"")</f>
        <v>4</v>
      </c>
      <c r="AG1909" s="1">
        <f t="shared" si="29"/>
        <v>45383</v>
      </c>
    </row>
    <row r="1910" spans="1:33" x14ac:dyDescent="0.25">
      <c r="A1910" t="s">
        <v>2244</v>
      </c>
      <c r="B1910" t="s">
        <v>2243</v>
      </c>
      <c r="C1910">
        <v>8901234567</v>
      </c>
      <c r="D1910">
        <v>8901234567</v>
      </c>
      <c r="E1910" s="1">
        <v>45451</v>
      </c>
      <c r="F1910" s="1">
        <v>45451</v>
      </c>
      <c r="G1910" s="1">
        <v>45473</v>
      </c>
      <c r="H1910" t="s">
        <v>59</v>
      </c>
      <c r="J1910" t="s">
        <v>99</v>
      </c>
      <c r="L1910" s="2" t="s">
        <v>106</v>
      </c>
      <c r="M1910" t="s">
        <v>107</v>
      </c>
      <c r="N1910" t="s">
        <v>108</v>
      </c>
      <c r="O1910">
        <v>1</v>
      </c>
      <c r="P1910">
        <v>1221.9000000000001</v>
      </c>
      <c r="Q1910">
        <v>1110.82</v>
      </c>
      <c r="R1910">
        <v>888.66</v>
      </c>
      <c r="S1910">
        <v>222.16</v>
      </c>
      <c r="T1910" t="s">
        <v>30</v>
      </c>
      <c r="X1910" t="s">
        <v>146</v>
      </c>
      <c r="Y1910" t="s">
        <v>147</v>
      </c>
      <c r="Z1910" t="s">
        <v>64</v>
      </c>
      <c r="AA1910" t="str">
        <f>IFERROR(_xlfn.XLOOKUP($J1910,avoidable_ed_reference!$A$2:$A$13,avoidable_ed_reference!$C$2:$C$13),"Not Classified")</f>
        <v>Not Classified</v>
      </c>
      <c r="AB1910" t="str">
        <f>IFERROR(_xlfn.XLOOKUP($B1910,enrollment!$A$2:$A$801,enrollment!$I$2:$I$801),"")</f>
        <v>KY</v>
      </c>
      <c r="AC1910">
        <f>IFERROR(_xlfn.XLOOKUP($B1910,enrollment!$A$2:$A$801,enrollment!$L$2:$L$801),"")</f>
        <v>85</v>
      </c>
      <c r="AD1910" t="str" cm="1">
        <f t="array" ref="AD1910">_xlfn.IFS(AC1910="","Unknown",AC1910&lt;18,"0-17",AC1910&lt;35,"18-34",AC1910&lt;50,"35-49",AC1910&lt;65,"50-64",TRUE,"65+")</f>
        <v>65+</v>
      </c>
      <c r="AE1910">
        <f>IFERROR(_xlfn.XLOOKUP($B1910,enrollment!$A$2:$A$801,enrollment!$O$2:$O$801),"")</f>
        <v>3456789012</v>
      </c>
      <c r="AF1910">
        <f>IFERROR(_xlfn.XLOOKUP($AE1910,providers!$B$2:$B$11,providers!$Q$2:$Q$11),"")</f>
        <v>4</v>
      </c>
      <c r="AG1910" s="1">
        <f t="shared" si="29"/>
        <v>45444</v>
      </c>
    </row>
    <row r="1911" spans="1:33" x14ac:dyDescent="0.25">
      <c r="A1911" t="s">
        <v>2245</v>
      </c>
      <c r="B1911" t="s">
        <v>2243</v>
      </c>
      <c r="C1911">
        <v>3456789012</v>
      </c>
      <c r="D1911">
        <v>3456789012</v>
      </c>
      <c r="E1911" s="1">
        <v>45426</v>
      </c>
      <c r="F1911" s="1">
        <v>45426</v>
      </c>
      <c r="G1911" s="1">
        <v>45447</v>
      </c>
      <c r="H1911" t="s">
        <v>28</v>
      </c>
      <c r="I1911">
        <v>11</v>
      </c>
      <c r="J1911" t="s">
        <v>35</v>
      </c>
      <c r="K1911">
        <v>99213</v>
      </c>
      <c r="O1911">
        <v>1</v>
      </c>
      <c r="P1911">
        <v>179.04</v>
      </c>
      <c r="Q1911">
        <v>132.62</v>
      </c>
      <c r="R1911">
        <v>106.1</v>
      </c>
      <c r="S1911">
        <v>26.52</v>
      </c>
      <c r="T1911" t="s">
        <v>30</v>
      </c>
      <c r="X1911" t="s">
        <v>146</v>
      </c>
      <c r="Y1911" t="s">
        <v>147</v>
      </c>
      <c r="Z1911" t="s">
        <v>39</v>
      </c>
      <c r="AA1911" t="str">
        <f>IFERROR(_xlfn.XLOOKUP($J1911,avoidable_ed_reference!$A$2:$A$13,avoidable_ed_reference!$C$2:$C$13),"Not Classified")</f>
        <v>Avoidable</v>
      </c>
      <c r="AB1911" t="str">
        <f>IFERROR(_xlfn.XLOOKUP($B1911,enrollment!$A$2:$A$801,enrollment!$I$2:$I$801),"")</f>
        <v>KY</v>
      </c>
      <c r="AC1911">
        <f>IFERROR(_xlfn.XLOOKUP($B1911,enrollment!$A$2:$A$801,enrollment!$L$2:$L$801),"")</f>
        <v>85</v>
      </c>
      <c r="AD1911" t="str" cm="1">
        <f t="array" ref="AD1911">_xlfn.IFS(AC1911="","Unknown",AC1911&lt;18,"0-17",AC1911&lt;35,"18-34",AC1911&lt;50,"35-49",AC1911&lt;65,"50-64",TRUE,"65+")</f>
        <v>65+</v>
      </c>
      <c r="AE1911">
        <f>IFERROR(_xlfn.XLOOKUP($B1911,enrollment!$A$2:$A$801,enrollment!$O$2:$O$801),"")</f>
        <v>3456789012</v>
      </c>
      <c r="AF1911">
        <f>IFERROR(_xlfn.XLOOKUP($AE1911,providers!$B$2:$B$11,providers!$Q$2:$Q$11),"")</f>
        <v>4</v>
      </c>
      <c r="AG1911" s="1">
        <f t="shared" si="29"/>
        <v>45413</v>
      </c>
    </row>
    <row r="1912" spans="1:33" x14ac:dyDescent="0.25">
      <c r="A1912" t="s">
        <v>2246</v>
      </c>
      <c r="B1912" t="s">
        <v>2243</v>
      </c>
      <c r="C1912">
        <v>5678901234</v>
      </c>
      <c r="D1912">
        <v>5678901234</v>
      </c>
      <c r="E1912" s="1">
        <v>45454</v>
      </c>
      <c r="F1912" s="1">
        <v>45454</v>
      </c>
      <c r="G1912" s="1">
        <v>45488</v>
      </c>
      <c r="H1912" t="s">
        <v>28</v>
      </c>
      <c r="I1912">
        <v>20</v>
      </c>
      <c r="J1912" t="s">
        <v>35</v>
      </c>
      <c r="K1912">
        <v>99213</v>
      </c>
      <c r="O1912">
        <v>1</v>
      </c>
      <c r="P1912">
        <v>199.04</v>
      </c>
      <c r="Q1912">
        <v>153.11000000000001</v>
      </c>
      <c r="R1912">
        <v>122.49</v>
      </c>
      <c r="S1912">
        <v>30.62</v>
      </c>
      <c r="T1912" t="s">
        <v>30</v>
      </c>
      <c r="X1912" t="s">
        <v>146</v>
      </c>
      <c r="Y1912" t="s">
        <v>147</v>
      </c>
      <c r="Z1912" t="s">
        <v>36</v>
      </c>
      <c r="AA1912" t="str">
        <f>IFERROR(_xlfn.XLOOKUP($J1912,avoidable_ed_reference!$A$2:$A$13,avoidable_ed_reference!$C$2:$C$13),"Not Classified")</f>
        <v>Avoidable</v>
      </c>
      <c r="AB1912" t="str">
        <f>IFERROR(_xlfn.XLOOKUP($B1912,enrollment!$A$2:$A$801,enrollment!$I$2:$I$801),"")</f>
        <v>KY</v>
      </c>
      <c r="AC1912">
        <f>IFERROR(_xlfn.XLOOKUP($B1912,enrollment!$A$2:$A$801,enrollment!$L$2:$L$801),"")</f>
        <v>85</v>
      </c>
      <c r="AD1912" t="str" cm="1">
        <f t="array" ref="AD1912">_xlfn.IFS(AC1912="","Unknown",AC1912&lt;18,"0-17",AC1912&lt;35,"18-34",AC1912&lt;50,"35-49",AC1912&lt;65,"50-64",TRUE,"65+")</f>
        <v>65+</v>
      </c>
      <c r="AE1912">
        <f>IFERROR(_xlfn.XLOOKUP($B1912,enrollment!$A$2:$A$801,enrollment!$O$2:$O$801),"")</f>
        <v>3456789012</v>
      </c>
      <c r="AF1912">
        <f>IFERROR(_xlfn.XLOOKUP($AE1912,providers!$B$2:$B$11,providers!$Q$2:$Q$11),"")</f>
        <v>4</v>
      </c>
      <c r="AG1912" s="1">
        <f t="shared" si="29"/>
        <v>45444</v>
      </c>
    </row>
    <row r="1913" spans="1:33" x14ac:dyDescent="0.25">
      <c r="A1913" t="s">
        <v>2247</v>
      </c>
      <c r="B1913" t="s">
        <v>2243</v>
      </c>
      <c r="C1913">
        <v>3456789012</v>
      </c>
      <c r="D1913">
        <v>3456789012</v>
      </c>
      <c r="E1913" s="1">
        <v>45535</v>
      </c>
      <c r="F1913" s="1">
        <v>45535</v>
      </c>
      <c r="G1913" s="1">
        <v>45554</v>
      </c>
      <c r="H1913" t="s">
        <v>28</v>
      </c>
      <c r="I1913">
        <v>11</v>
      </c>
      <c r="J1913" t="s">
        <v>35</v>
      </c>
      <c r="K1913">
        <v>99213</v>
      </c>
      <c r="O1913">
        <v>1</v>
      </c>
      <c r="P1913">
        <v>169.6</v>
      </c>
      <c r="Q1913">
        <v>125.63</v>
      </c>
      <c r="R1913">
        <v>100.5</v>
      </c>
      <c r="S1913">
        <v>25.13</v>
      </c>
      <c r="T1913" t="s">
        <v>30</v>
      </c>
      <c r="X1913" t="s">
        <v>146</v>
      </c>
      <c r="Y1913" t="s">
        <v>147</v>
      </c>
      <c r="Z1913" t="s">
        <v>39</v>
      </c>
      <c r="AA1913" t="str">
        <f>IFERROR(_xlfn.XLOOKUP($J1913,avoidable_ed_reference!$A$2:$A$13,avoidable_ed_reference!$C$2:$C$13),"Not Classified")</f>
        <v>Avoidable</v>
      </c>
      <c r="AB1913" t="str">
        <f>IFERROR(_xlfn.XLOOKUP($B1913,enrollment!$A$2:$A$801,enrollment!$I$2:$I$801),"")</f>
        <v>KY</v>
      </c>
      <c r="AC1913">
        <f>IFERROR(_xlfn.XLOOKUP($B1913,enrollment!$A$2:$A$801,enrollment!$L$2:$L$801),"")</f>
        <v>85</v>
      </c>
      <c r="AD1913" t="str" cm="1">
        <f t="array" ref="AD1913">_xlfn.IFS(AC1913="","Unknown",AC1913&lt;18,"0-17",AC1913&lt;35,"18-34",AC1913&lt;50,"35-49",AC1913&lt;65,"50-64",TRUE,"65+")</f>
        <v>65+</v>
      </c>
      <c r="AE1913">
        <f>IFERROR(_xlfn.XLOOKUP($B1913,enrollment!$A$2:$A$801,enrollment!$O$2:$O$801),"")</f>
        <v>3456789012</v>
      </c>
      <c r="AF1913">
        <f>IFERROR(_xlfn.XLOOKUP($AE1913,providers!$B$2:$B$11,providers!$Q$2:$Q$11),"")</f>
        <v>4</v>
      </c>
      <c r="AG1913" s="1">
        <f t="shared" si="29"/>
        <v>45505</v>
      </c>
    </row>
    <row r="1914" spans="1:33" x14ac:dyDescent="0.25">
      <c r="A1914" t="s">
        <v>2248</v>
      </c>
      <c r="B1914" t="s">
        <v>2243</v>
      </c>
      <c r="C1914">
        <v>6789012345</v>
      </c>
      <c r="D1914">
        <v>6789012345</v>
      </c>
      <c r="E1914" s="1">
        <v>45481</v>
      </c>
      <c r="F1914" s="1">
        <v>45481</v>
      </c>
      <c r="G1914" s="1">
        <v>45514</v>
      </c>
      <c r="H1914" t="s">
        <v>28</v>
      </c>
      <c r="I1914">
        <v>23</v>
      </c>
      <c r="J1914" t="s">
        <v>29</v>
      </c>
      <c r="K1914">
        <v>99284</v>
      </c>
      <c r="O1914">
        <v>1</v>
      </c>
      <c r="P1914">
        <v>2392.34</v>
      </c>
      <c r="Q1914">
        <v>1329.08</v>
      </c>
      <c r="R1914">
        <v>1063.26</v>
      </c>
      <c r="S1914">
        <v>265.82</v>
      </c>
      <c r="T1914" t="s">
        <v>30</v>
      </c>
      <c r="X1914" t="s">
        <v>146</v>
      </c>
      <c r="Y1914" t="s">
        <v>147</v>
      </c>
      <c r="Z1914" t="s">
        <v>45</v>
      </c>
      <c r="AA1914" t="str">
        <f>IFERROR(_xlfn.XLOOKUP($J1914,avoidable_ed_reference!$A$2:$A$13,avoidable_ed_reference!$C$2:$C$13),"Not Classified")</f>
        <v>Potentially Avoidable</v>
      </c>
      <c r="AB1914" t="str">
        <f>IFERROR(_xlfn.XLOOKUP($B1914,enrollment!$A$2:$A$801,enrollment!$I$2:$I$801),"")</f>
        <v>KY</v>
      </c>
      <c r="AC1914">
        <f>IFERROR(_xlfn.XLOOKUP($B1914,enrollment!$A$2:$A$801,enrollment!$L$2:$L$801),"")</f>
        <v>85</v>
      </c>
      <c r="AD1914" t="str" cm="1">
        <f t="array" ref="AD1914">_xlfn.IFS(AC1914="","Unknown",AC1914&lt;18,"0-17",AC1914&lt;35,"18-34",AC1914&lt;50,"35-49",AC1914&lt;65,"50-64",TRUE,"65+")</f>
        <v>65+</v>
      </c>
      <c r="AE1914">
        <f>IFERROR(_xlfn.XLOOKUP($B1914,enrollment!$A$2:$A$801,enrollment!$O$2:$O$801),"")</f>
        <v>3456789012</v>
      </c>
      <c r="AF1914">
        <f>IFERROR(_xlfn.XLOOKUP($AE1914,providers!$B$2:$B$11,providers!$Q$2:$Q$11),"")</f>
        <v>4</v>
      </c>
      <c r="AG1914" s="1">
        <f t="shared" si="29"/>
        <v>45474</v>
      </c>
    </row>
    <row r="1915" spans="1:33" x14ac:dyDescent="0.25">
      <c r="A1915" t="s">
        <v>2249</v>
      </c>
      <c r="B1915" t="s">
        <v>2243</v>
      </c>
      <c r="C1915">
        <v>3456789012</v>
      </c>
      <c r="D1915">
        <v>3456789012</v>
      </c>
      <c r="E1915" s="1">
        <v>45593</v>
      </c>
      <c r="F1915" s="1">
        <v>45593</v>
      </c>
      <c r="G1915" s="1">
        <v>45622</v>
      </c>
      <c r="H1915" t="s">
        <v>28</v>
      </c>
      <c r="I1915">
        <v>11</v>
      </c>
      <c r="J1915" t="s">
        <v>38</v>
      </c>
      <c r="K1915">
        <v>99213</v>
      </c>
      <c r="O1915">
        <v>1</v>
      </c>
      <c r="P1915">
        <v>191.88</v>
      </c>
      <c r="Q1915">
        <v>142.13</v>
      </c>
      <c r="R1915">
        <v>113.7</v>
      </c>
      <c r="S1915">
        <v>28.43</v>
      </c>
      <c r="T1915" t="s">
        <v>30</v>
      </c>
      <c r="X1915" t="s">
        <v>146</v>
      </c>
      <c r="Y1915" t="s">
        <v>147</v>
      </c>
      <c r="Z1915" t="s">
        <v>39</v>
      </c>
      <c r="AA1915" t="str">
        <f>IFERROR(_xlfn.XLOOKUP($J1915,avoidable_ed_reference!$A$2:$A$13,avoidable_ed_reference!$C$2:$C$13),"Not Classified")</f>
        <v>Not Classified</v>
      </c>
      <c r="AB1915" t="str">
        <f>IFERROR(_xlfn.XLOOKUP($B1915,enrollment!$A$2:$A$801,enrollment!$I$2:$I$801),"")</f>
        <v>KY</v>
      </c>
      <c r="AC1915">
        <f>IFERROR(_xlfn.XLOOKUP($B1915,enrollment!$A$2:$A$801,enrollment!$L$2:$L$801),"")</f>
        <v>85</v>
      </c>
      <c r="AD1915" t="str" cm="1">
        <f t="array" ref="AD1915">_xlfn.IFS(AC1915="","Unknown",AC1915&lt;18,"0-17",AC1915&lt;35,"18-34",AC1915&lt;50,"35-49",AC1915&lt;65,"50-64",TRUE,"65+")</f>
        <v>65+</v>
      </c>
      <c r="AE1915">
        <f>IFERROR(_xlfn.XLOOKUP($B1915,enrollment!$A$2:$A$801,enrollment!$O$2:$O$801),"")</f>
        <v>3456789012</v>
      </c>
      <c r="AF1915">
        <f>IFERROR(_xlfn.XLOOKUP($AE1915,providers!$B$2:$B$11,providers!$Q$2:$Q$11),"")</f>
        <v>4</v>
      </c>
      <c r="AG1915" s="1">
        <f t="shared" si="29"/>
        <v>45566</v>
      </c>
    </row>
    <row r="1916" spans="1:33" x14ac:dyDescent="0.25">
      <c r="A1916" t="s">
        <v>2250</v>
      </c>
      <c r="B1916" t="s">
        <v>2243</v>
      </c>
      <c r="C1916">
        <v>3456789012</v>
      </c>
      <c r="D1916">
        <v>3456789012</v>
      </c>
      <c r="E1916" s="1">
        <v>45427</v>
      </c>
      <c r="F1916" s="1">
        <v>45427</v>
      </c>
      <c r="G1916" s="1">
        <v>45455</v>
      </c>
      <c r="H1916" t="s">
        <v>28</v>
      </c>
      <c r="I1916">
        <v>11</v>
      </c>
      <c r="J1916" t="s">
        <v>35</v>
      </c>
      <c r="K1916">
        <v>99213</v>
      </c>
      <c r="O1916">
        <v>1</v>
      </c>
      <c r="P1916">
        <v>238.86</v>
      </c>
      <c r="Q1916">
        <v>176.93</v>
      </c>
      <c r="R1916">
        <v>141.54</v>
      </c>
      <c r="S1916">
        <v>35.39</v>
      </c>
      <c r="T1916" t="s">
        <v>30</v>
      </c>
      <c r="X1916" t="s">
        <v>146</v>
      </c>
      <c r="Y1916" t="s">
        <v>147</v>
      </c>
      <c r="Z1916" t="s">
        <v>39</v>
      </c>
      <c r="AA1916" t="str">
        <f>IFERROR(_xlfn.XLOOKUP($J1916,avoidable_ed_reference!$A$2:$A$13,avoidable_ed_reference!$C$2:$C$13),"Not Classified")</f>
        <v>Avoidable</v>
      </c>
      <c r="AB1916" t="str">
        <f>IFERROR(_xlfn.XLOOKUP($B1916,enrollment!$A$2:$A$801,enrollment!$I$2:$I$801),"")</f>
        <v>KY</v>
      </c>
      <c r="AC1916">
        <f>IFERROR(_xlfn.XLOOKUP($B1916,enrollment!$A$2:$A$801,enrollment!$L$2:$L$801),"")</f>
        <v>85</v>
      </c>
      <c r="AD1916" t="str" cm="1">
        <f t="array" ref="AD1916">_xlfn.IFS(AC1916="","Unknown",AC1916&lt;18,"0-17",AC1916&lt;35,"18-34",AC1916&lt;50,"35-49",AC1916&lt;65,"50-64",TRUE,"65+")</f>
        <v>65+</v>
      </c>
      <c r="AE1916">
        <f>IFERROR(_xlfn.XLOOKUP($B1916,enrollment!$A$2:$A$801,enrollment!$O$2:$O$801),"")</f>
        <v>3456789012</v>
      </c>
      <c r="AF1916">
        <f>IFERROR(_xlfn.XLOOKUP($AE1916,providers!$B$2:$B$11,providers!$Q$2:$Q$11),"")</f>
        <v>4</v>
      </c>
      <c r="AG1916" s="1">
        <f t="shared" si="29"/>
        <v>45413</v>
      </c>
    </row>
    <row r="1917" spans="1:33" x14ac:dyDescent="0.25">
      <c r="A1917" t="s">
        <v>2251</v>
      </c>
      <c r="B1917" t="s">
        <v>2252</v>
      </c>
      <c r="C1917">
        <v>7890123456</v>
      </c>
      <c r="D1917">
        <v>7890123456</v>
      </c>
      <c r="E1917" s="1">
        <v>45635</v>
      </c>
      <c r="F1917" s="1">
        <v>45635</v>
      </c>
      <c r="G1917" s="1">
        <v>45653</v>
      </c>
      <c r="H1917" t="s">
        <v>28</v>
      </c>
      <c r="I1917">
        <v>11</v>
      </c>
      <c r="J1917" t="s">
        <v>47</v>
      </c>
      <c r="K1917">
        <v>99213</v>
      </c>
      <c r="O1917">
        <v>1</v>
      </c>
      <c r="P1917">
        <v>178.07</v>
      </c>
      <c r="Q1917">
        <v>131.9</v>
      </c>
      <c r="R1917">
        <v>105.52</v>
      </c>
      <c r="S1917">
        <v>26.38</v>
      </c>
      <c r="T1917" t="s">
        <v>30</v>
      </c>
      <c r="X1917" t="s">
        <v>31</v>
      </c>
      <c r="Y1917" t="s">
        <v>32</v>
      </c>
      <c r="Z1917" t="s">
        <v>39</v>
      </c>
      <c r="AA1917" t="str">
        <f>IFERROR(_xlfn.XLOOKUP($J1917,avoidable_ed_reference!$A$2:$A$13,avoidable_ed_reference!$C$2:$C$13),"Not Classified")</f>
        <v>Not Classified</v>
      </c>
      <c r="AB1917" t="str">
        <f>IFERROR(_xlfn.XLOOKUP($B1917,enrollment!$A$2:$A$801,enrollment!$I$2:$I$801),"")</f>
        <v>TN</v>
      </c>
      <c r="AC1917">
        <f>IFERROR(_xlfn.XLOOKUP($B1917,enrollment!$A$2:$A$801,enrollment!$L$2:$L$801),"")</f>
        <v>65</v>
      </c>
      <c r="AD1917" t="str" cm="1">
        <f t="array" ref="AD1917">_xlfn.IFS(AC1917="","Unknown",AC1917&lt;18,"0-17",AC1917&lt;35,"18-34",AC1917&lt;50,"35-49",AC1917&lt;65,"50-64",TRUE,"65+")</f>
        <v>65+</v>
      </c>
      <c r="AE1917">
        <f>IFERROR(_xlfn.XLOOKUP($B1917,enrollment!$A$2:$A$801,enrollment!$O$2:$O$801),"")</f>
        <v>7890123456</v>
      </c>
      <c r="AF1917">
        <f>IFERROR(_xlfn.XLOOKUP($AE1917,providers!$B$2:$B$11,providers!$Q$2:$Q$11),"")</f>
        <v>3.9</v>
      </c>
      <c r="AG1917" s="1">
        <f t="shared" si="29"/>
        <v>45627</v>
      </c>
    </row>
    <row r="1918" spans="1:33" x14ac:dyDescent="0.25">
      <c r="A1918" t="s">
        <v>2253</v>
      </c>
      <c r="B1918" t="s">
        <v>2252</v>
      </c>
      <c r="C1918">
        <v>7890123456</v>
      </c>
      <c r="D1918">
        <v>7890123456</v>
      </c>
      <c r="E1918" s="1">
        <v>45501</v>
      </c>
      <c r="F1918" s="1">
        <v>45501</v>
      </c>
      <c r="G1918" s="1">
        <v>45530</v>
      </c>
      <c r="H1918" t="s">
        <v>28</v>
      </c>
      <c r="I1918">
        <v>11</v>
      </c>
      <c r="J1918" t="s">
        <v>35</v>
      </c>
      <c r="K1918">
        <v>99213</v>
      </c>
      <c r="O1918">
        <v>1</v>
      </c>
      <c r="P1918">
        <v>194.82</v>
      </c>
      <c r="Q1918">
        <v>144.31</v>
      </c>
      <c r="R1918">
        <v>115.45</v>
      </c>
      <c r="S1918">
        <v>28.86</v>
      </c>
      <c r="T1918" t="s">
        <v>30</v>
      </c>
      <c r="X1918" t="s">
        <v>31</v>
      </c>
      <c r="Y1918" t="s">
        <v>32</v>
      </c>
      <c r="Z1918" t="s">
        <v>39</v>
      </c>
      <c r="AA1918" t="str">
        <f>IFERROR(_xlfn.XLOOKUP($J1918,avoidable_ed_reference!$A$2:$A$13,avoidable_ed_reference!$C$2:$C$13),"Not Classified")</f>
        <v>Avoidable</v>
      </c>
      <c r="AB1918" t="str">
        <f>IFERROR(_xlfn.XLOOKUP($B1918,enrollment!$A$2:$A$801,enrollment!$I$2:$I$801),"")</f>
        <v>TN</v>
      </c>
      <c r="AC1918">
        <f>IFERROR(_xlfn.XLOOKUP($B1918,enrollment!$A$2:$A$801,enrollment!$L$2:$L$801),"")</f>
        <v>65</v>
      </c>
      <c r="AD1918" t="str" cm="1">
        <f t="array" ref="AD1918">_xlfn.IFS(AC1918="","Unknown",AC1918&lt;18,"0-17",AC1918&lt;35,"18-34",AC1918&lt;50,"35-49",AC1918&lt;65,"50-64",TRUE,"65+")</f>
        <v>65+</v>
      </c>
      <c r="AE1918">
        <f>IFERROR(_xlfn.XLOOKUP($B1918,enrollment!$A$2:$A$801,enrollment!$O$2:$O$801),"")</f>
        <v>7890123456</v>
      </c>
      <c r="AF1918">
        <f>IFERROR(_xlfn.XLOOKUP($AE1918,providers!$B$2:$B$11,providers!$Q$2:$Q$11),"")</f>
        <v>3.9</v>
      </c>
      <c r="AG1918" s="1">
        <f t="shared" si="29"/>
        <v>45474</v>
      </c>
    </row>
    <row r="1919" spans="1:33" x14ac:dyDescent="0.25">
      <c r="A1919" t="s">
        <v>2254</v>
      </c>
      <c r="B1919" t="s">
        <v>2252</v>
      </c>
      <c r="C1919">
        <v>7890123456</v>
      </c>
      <c r="D1919">
        <v>7890123456</v>
      </c>
      <c r="E1919" s="1">
        <v>45582</v>
      </c>
      <c r="F1919" s="1">
        <v>45582</v>
      </c>
      <c r="G1919" s="1">
        <v>45612</v>
      </c>
      <c r="H1919" t="s">
        <v>28</v>
      </c>
      <c r="I1919">
        <v>11</v>
      </c>
      <c r="J1919" t="s">
        <v>38</v>
      </c>
      <c r="K1919">
        <v>99213</v>
      </c>
      <c r="O1919">
        <v>1</v>
      </c>
      <c r="P1919">
        <v>222.6</v>
      </c>
      <c r="Q1919">
        <v>164.89</v>
      </c>
      <c r="R1919">
        <v>131.91</v>
      </c>
      <c r="S1919">
        <v>32.979999999999997</v>
      </c>
      <c r="T1919" t="s">
        <v>30</v>
      </c>
      <c r="X1919" t="s">
        <v>31</v>
      </c>
      <c r="Y1919" t="s">
        <v>32</v>
      </c>
      <c r="Z1919" t="s">
        <v>39</v>
      </c>
      <c r="AA1919" t="str">
        <f>IFERROR(_xlfn.XLOOKUP($J1919,avoidable_ed_reference!$A$2:$A$13,avoidable_ed_reference!$C$2:$C$13),"Not Classified")</f>
        <v>Not Classified</v>
      </c>
      <c r="AB1919" t="str">
        <f>IFERROR(_xlfn.XLOOKUP($B1919,enrollment!$A$2:$A$801,enrollment!$I$2:$I$801),"")</f>
        <v>TN</v>
      </c>
      <c r="AC1919">
        <f>IFERROR(_xlfn.XLOOKUP($B1919,enrollment!$A$2:$A$801,enrollment!$L$2:$L$801),"")</f>
        <v>65</v>
      </c>
      <c r="AD1919" t="str" cm="1">
        <f t="array" ref="AD1919">_xlfn.IFS(AC1919="","Unknown",AC1919&lt;18,"0-17",AC1919&lt;35,"18-34",AC1919&lt;50,"35-49",AC1919&lt;65,"50-64",TRUE,"65+")</f>
        <v>65+</v>
      </c>
      <c r="AE1919">
        <f>IFERROR(_xlfn.XLOOKUP($B1919,enrollment!$A$2:$A$801,enrollment!$O$2:$O$801),"")</f>
        <v>7890123456</v>
      </c>
      <c r="AF1919">
        <f>IFERROR(_xlfn.XLOOKUP($AE1919,providers!$B$2:$B$11,providers!$Q$2:$Q$11),"")</f>
        <v>3.9</v>
      </c>
      <c r="AG1919" s="1">
        <f t="shared" si="29"/>
        <v>45566</v>
      </c>
    </row>
    <row r="1920" spans="1:33" x14ac:dyDescent="0.25">
      <c r="A1920" t="s">
        <v>2255</v>
      </c>
      <c r="B1920" t="s">
        <v>2252</v>
      </c>
      <c r="C1920">
        <v>3456789012</v>
      </c>
      <c r="D1920">
        <v>3456789012</v>
      </c>
      <c r="E1920" s="1">
        <v>45336</v>
      </c>
      <c r="F1920" s="1">
        <v>45336</v>
      </c>
      <c r="G1920" s="1">
        <v>45353</v>
      </c>
      <c r="H1920" t="s">
        <v>28</v>
      </c>
      <c r="I1920">
        <v>23</v>
      </c>
      <c r="J1920" t="s">
        <v>93</v>
      </c>
      <c r="K1920">
        <v>99284</v>
      </c>
      <c r="O1920">
        <v>1</v>
      </c>
      <c r="P1920">
        <v>2393.89</v>
      </c>
      <c r="Q1920">
        <v>1329.94</v>
      </c>
      <c r="R1920">
        <v>1063.95</v>
      </c>
      <c r="S1920">
        <v>265.99</v>
      </c>
      <c r="T1920" t="s">
        <v>30</v>
      </c>
      <c r="X1920" t="s">
        <v>31</v>
      </c>
      <c r="Y1920" t="s">
        <v>32</v>
      </c>
      <c r="Z1920" t="s">
        <v>45</v>
      </c>
      <c r="AA1920" t="str">
        <f>IFERROR(_xlfn.XLOOKUP($J1920,avoidable_ed_reference!$A$2:$A$13,avoidable_ed_reference!$C$2:$C$13),"Not Classified")</f>
        <v>Avoidable</v>
      </c>
      <c r="AB1920" t="str">
        <f>IFERROR(_xlfn.XLOOKUP($B1920,enrollment!$A$2:$A$801,enrollment!$I$2:$I$801),"")</f>
        <v>TN</v>
      </c>
      <c r="AC1920">
        <f>IFERROR(_xlfn.XLOOKUP($B1920,enrollment!$A$2:$A$801,enrollment!$L$2:$L$801),"")</f>
        <v>65</v>
      </c>
      <c r="AD1920" t="str" cm="1">
        <f t="array" ref="AD1920">_xlfn.IFS(AC1920="","Unknown",AC1920&lt;18,"0-17",AC1920&lt;35,"18-34",AC1920&lt;50,"35-49",AC1920&lt;65,"50-64",TRUE,"65+")</f>
        <v>65+</v>
      </c>
      <c r="AE1920">
        <f>IFERROR(_xlfn.XLOOKUP($B1920,enrollment!$A$2:$A$801,enrollment!$O$2:$O$801),"")</f>
        <v>7890123456</v>
      </c>
      <c r="AF1920">
        <f>IFERROR(_xlfn.XLOOKUP($AE1920,providers!$B$2:$B$11,providers!$Q$2:$Q$11),"")</f>
        <v>3.9</v>
      </c>
      <c r="AG1920" s="1">
        <f t="shared" si="29"/>
        <v>45323</v>
      </c>
    </row>
    <row r="1921" spans="1:33" x14ac:dyDescent="0.25">
      <c r="A1921" t="s">
        <v>2256</v>
      </c>
      <c r="B1921" t="s">
        <v>2252</v>
      </c>
      <c r="C1921">
        <v>2345678901</v>
      </c>
      <c r="D1921">
        <v>2345678901</v>
      </c>
      <c r="E1921" s="1">
        <v>45644</v>
      </c>
      <c r="F1921" s="1">
        <v>45644</v>
      </c>
      <c r="G1921" s="1">
        <v>45669</v>
      </c>
      <c r="H1921" t="s">
        <v>28</v>
      </c>
      <c r="I1921">
        <v>23</v>
      </c>
      <c r="J1921" t="s">
        <v>29</v>
      </c>
      <c r="K1921">
        <v>99284</v>
      </c>
      <c r="O1921">
        <v>1</v>
      </c>
      <c r="P1921">
        <v>1691.78</v>
      </c>
      <c r="Q1921">
        <v>939.88</v>
      </c>
      <c r="R1921">
        <v>751.9</v>
      </c>
      <c r="S1921">
        <v>187.98</v>
      </c>
      <c r="T1921" t="s">
        <v>30</v>
      </c>
      <c r="X1921" t="s">
        <v>31</v>
      </c>
      <c r="Y1921" t="s">
        <v>32</v>
      </c>
      <c r="Z1921" t="s">
        <v>45</v>
      </c>
      <c r="AA1921" t="str">
        <f>IFERROR(_xlfn.XLOOKUP($J1921,avoidable_ed_reference!$A$2:$A$13,avoidable_ed_reference!$C$2:$C$13),"Not Classified")</f>
        <v>Potentially Avoidable</v>
      </c>
      <c r="AB1921" t="str">
        <f>IFERROR(_xlfn.XLOOKUP($B1921,enrollment!$A$2:$A$801,enrollment!$I$2:$I$801),"")</f>
        <v>TN</v>
      </c>
      <c r="AC1921">
        <f>IFERROR(_xlfn.XLOOKUP($B1921,enrollment!$A$2:$A$801,enrollment!$L$2:$L$801),"")</f>
        <v>65</v>
      </c>
      <c r="AD1921" t="str" cm="1">
        <f t="array" ref="AD1921">_xlfn.IFS(AC1921="","Unknown",AC1921&lt;18,"0-17",AC1921&lt;35,"18-34",AC1921&lt;50,"35-49",AC1921&lt;65,"50-64",TRUE,"65+")</f>
        <v>65+</v>
      </c>
      <c r="AE1921">
        <f>IFERROR(_xlfn.XLOOKUP($B1921,enrollment!$A$2:$A$801,enrollment!$O$2:$O$801),"")</f>
        <v>7890123456</v>
      </c>
      <c r="AF1921">
        <f>IFERROR(_xlfn.XLOOKUP($AE1921,providers!$B$2:$B$11,providers!$Q$2:$Q$11),"")</f>
        <v>3.9</v>
      </c>
      <c r="AG1921" s="1">
        <f t="shared" si="29"/>
        <v>45627</v>
      </c>
    </row>
    <row r="1922" spans="1:33" x14ac:dyDescent="0.25">
      <c r="A1922" t="s">
        <v>2257</v>
      </c>
      <c r="B1922" t="s">
        <v>2258</v>
      </c>
      <c r="C1922">
        <v>2345678901</v>
      </c>
      <c r="D1922">
        <v>2345678901</v>
      </c>
      <c r="E1922" s="1">
        <v>45638</v>
      </c>
      <c r="F1922" s="1">
        <v>45638</v>
      </c>
      <c r="G1922" s="1">
        <v>45657</v>
      </c>
      <c r="H1922" t="s">
        <v>28</v>
      </c>
      <c r="I1922">
        <v>11</v>
      </c>
      <c r="J1922" t="s">
        <v>35</v>
      </c>
      <c r="K1922">
        <v>99213</v>
      </c>
      <c r="O1922">
        <v>1</v>
      </c>
      <c r="P1922">
        <v>235.99</v>
      </c>
      <c r="Q1922">
        <v>174.81</v>
      </c>
      <c r="R1922">
        <v>139.85</v>
      </c>
      <c r="S1922">
        <v>34.96</v>
      </c>
      <c r="T1922" t="s">
        <v>30</v>
      </c>
      <c r="X1922" t="s">
        <v>52</v>
      </c>
      <c r="Y1922" t="s">
        <v>44</v>
      </c>
      <c r="Z1922" t="s">
        <v>39</v>
      </c>
      <c r="AA1922" t="str">
        <f>IFERROR(_xlfn.XLOOKUP($J1922,avoidable_ed_reference!$A$2:$A$13,avoidable_ed_reference!$C$2:$C$13),"Not Classified")</f>
        <v>Avoidable</v>
      </c>
      <c r="AB1922" t="str">
        <f>IFERROR(_xlfn.XLOOKUP($B1922,enrollment!$A$2:$A$801,enrollment!$I$2:$I$801),"")</f>
        <v>OH</v>
      </c>
      <c r="AC1922">
        <f>IFERROR(_xlfn.XLOOKUP($B1922,enrollment!$A$2:$A$801,enrollment!$L$2:$L$801),"")</f>
        <v>35</v>
      </c>
      <c r="AD1922" t="str" cm="1">
        <f t="array" ref="AD1922">_xlfn.IFS(AC1922="","Unknown",AC1922&lt;18,"0-17",AC1922&lt;35,"18-34",AC1922&lt;50,"35-49",AC1922&lt;65,"50-64",TRUE,"65+")</f>
        <v>35-49</v>
      </c>
      <c r="AE1922">
        <f>IFERROR(_xlfn.XLOOKUP($B1922,enrollment!$A$2:$A$801,enrollment!$O$2:$O$801),"")</f>
        <v>2345678901</v>
      </c>
      <c r="AF1922">
        <f>IFERROR(_xlfn.XLOOKUP($AE1922,providers!$B$2:$B$11,providers!$Q$2:$Q$11),"")</f>
        <v>4.2</v>
      </c>
      <c r="AG1922" s="1">
        <f t="shared" si="29"/>
        <v>45627</v>
      </c>
    </row>
    <row r="1923" spans="1:33" x14ac:dyDescent="0.25">
      <c r="A1923" t="s">
        <v>2259</v>
      </c>
      <c r="B1923" t="s">
        <v>2258</v>
      </c>
      <c r="C1923">
        <v>7890123456</v>
      </c>
      <c r="D1923">
        <v>7890123456</v>
      </c>
      <c r="E1923" s="1">
        <v>45408</v>
      </c>
      <c r="F1923" s="1">
        <v>45408</v>
      </c>
      <c r="G1923" s="1">
        <v>45429</v>
      </c>
      <c r="H1923" t="s">
        <v>28</v>
      </c>
      <c r="I1923">
        <v>23</v>
      </c>
      <c r="J1923" t="s">
        <v>80</v>
      </c>
      <c r="K1923">
        <v>99284</v>
      </c>
      <c r="O1923">
        <v>1</v>
      </c>
      <c r="P1923">
        <v>1590.88</v>
      </c>
      <c r="Q1923">
        <v>883.82</v>
      </c>
      <c r="R1923">
        <v>707.06</v>
      </c>
      <c r="S1923">
        <v>176.76</v>
      </c>
      <c r="T1923" t="s">
        <v>30</v>
      </c>
      <c r="X1923" t="s">
        <v>52</v>
      </c>
      <c r="Y1923" t="s">
        <v>44</v>
      </c>
      <c r="Z1923" t="s">
        <v>45</v>
      </c>
      <c r="AA1923" t="str">
        <f>IFERROR(_xlfn.XLOOKUP($J1923,avoidable_ed_reference!$A$2:$A$13,avoidable_ed_reference!$C$2:$C$13),"Not Classified")</f>
        <v>Non-Avoidable</v>
      </c>
      <c r="AB1923" t="str">
        <f>IFERROR(_xlfn.XLOOKUP($B1923,enrollment!$A$2:$A$801,enrollment!$I$2:$I$801),"")</f>
        <v>OH</v>
      </c>
      <c r="AC1923">
        <f>IFERROR(_xlfn.XLOOKUP($B1923,enrollment!$A$2:$A$801,enrollment!$L$2:$L$801),"")</f>
        <v>35</v>
      </c>
      <c r="AD1923" t="str" cm="1">
        <f t="array" ref="AD1923">_xlfn.IFS(AC1923="","Unknown",AC1923&lt;18,"0-17",AC1923&lt;35,"18-34",AC1923&lt;50,"35-49",AC1923&lt;65,"50-64",TRUE,"65+")</f>
        <v>35-49</v>
      </c>
      <c r="AE1923">
        <f>IFERROR(_xlfn.XLOOKUP($B1923,enrollment!$A$2:$A$801,enrollment!$O$2:$O$801),"")</f>
        <v>2345678901</v>
      </c>
      <c r="AF1923">
        <f>IFERROR(_xlfn.XLOOKUP($AE1923,providers!$B$2:$B$11,providers!$Q$2:$Q$11),"")</f>
        <v>4.2</v>
      </c>
      <c r="AG1923" s="1">
        <f t="shared" ref="AG1923:AG1986" si="30">EOMONTH(E1923,-1)+1</f>
        <v>45383</v>
      </c>
    </row>
    <row r="1924" spans="1:33" x14ac:dyDescent="0.25">
      <c r="A1924" t="s">
        <v>2260</v>
      </c>
      <c r="B1924" t="s">
        <v>2258</v>
      </c>
      <c r="C1924">
        <v>8901234567</v>
      </c>
      <c r="D1924">
        <v>8901234567</v>
      </c>
      <c r="E1924" s="1">
        <v>45654</v>
      </c>
      <c r="F1924" s="1">
        <v>45654</v>
      </c>
      <c r="G1924" s="1">
        <v>45671</v>
      </c>
      <c r="H1924" t="s">
        <v>28</v>
      </c>
      <c r="I1924">
        <v>22</v>
      </c>
      <c r="J1924" t="s">
        <v>29</v>
      </c>
      <c r="K1924">
        <v>90837</v>
      </c>
      <c r="O1924">
        <v>1</v>
      </c>
      <c r="P1924">
        <v>233.04</v>
      </c>
      <c r="Q1924">
        <v>172.62</v>
      </c>
      <c r="R1924">
        <v>138.1</v>
      </c>
      <c r="S1924">
        <v>34.520000000000003</v>
      </c>
      <c r="T1924" t="s">
        <v>30</v>
      </c>
      <c r="X1924" t="s">
        <v>52</v>
      </c>
      <c r="Y1924" t="s">
        <v>44</v>
      </c>
      <c r="Z1924" t="s">
        <v>33</v>
      </c>
      <c r="AA1924" t="str">
        <f>IFERROR(_xlfn.XLOOKUP($J1924,avoidable_ed_reference!$A$2:$A$13,avoidable_ed_reference!$C$2:$C$13),"Not Classified")</f>
        <v>Potentially Avoidable</v>
      </c>
      <c r="AB1924" t="str">
        <f>IFERROR(_xlfn.XLOOKUP($B1924,enrollment!$A$2:$A$801,enrollment!$I$2:$I$801),"")</f>
        <v>OH</v>
      </c>
      <c r="AC1924">
        <f>IFERROR(_xlfn.XLOOKUP($B1924,enrollment!$A$2:$A$801,enrollment!$L$2:$L$801),"")</f>
        <v>35</v>
      </c>
      <c r="AD1924" t="str" cm="1">
        <f t="array" ref="AD1924">_xlfn.IFS(AC1924="","Unknown",AC1924&lt;18,"0-17",AC1924&lt;35,"18-34",AC1924&lt;50,"35-49",AC1924&lt;65,"50-64",TRUE,"65+")</f>
        <v>35-49</v>
      </c>
      <c r="AE1924">
        <f>IFERROR(_xlfn.XLOOKUP($B1924,enrollment!$A$2:$A$801,enrollment!$O$2:$O$801),"")</f>
        <v>2345678901</v>
      </c>
      <c r="AF1924">
        <f>IFERROR(_xlfn.XLOOKUP($AE1924,providers!$B$2:$B$11,providers!$Q$2:$Q$11),"")</f>
        <v>4.2</v>
      </c>
      <c r="AG1924" s="1">
        <f t="shared" si="30"/>
        <v>45627</v>
      </c>
    </row>
    <row r="1925" spans="1:33" x14ac:dyDescent="0.25">
      <c r="A1925" t="s">
        <v>2261</v>
      </c>
      <c r="B1925" t="s">
        <v>2258</v>
      </c>
      <c r="C1925">
        <v>9012345678</v>
      </c>
      <c r="D1925">
        <v>9012345678</v>
      </c>
      <c r="E1925" s="1">
        <v>45303</v>
      </c>
      <c r="F1925" s="1">
        <v>45303</v>
      </c>
      <c r="G1925" s="1">
        <v>45322</v>
      </c>
      <c r="H1925" t="s">
        <v>67</v>
      </c>
      <c r="I1925">
        <v>21</v>
      </c>
      <c r="J1925" t="s">
        <v>99</v>
      </c>
      <c r="K1925">
        <v>99223</v>
      </c>
      <c r="O1925">
        <v>1</v>
      </c>
      <c r="P1925">
        <v>33602.31</v>
      </c>
      <c r="Q1925">
        <v>21678.91</v>
      </c>
      <c r="R1925">
        <v>17343.13</v>
      </c>
      <c r="S1925">
        <v>4335.78</v>
      </c>
      <c r="T1925" t="s">
        <v>30</v>
      </c>
      <c r="V1925">
        <v>1</v>
      </c>
      <c r="W1925" s="2" t="s">
        <v>68</v>
      </c>
      <c r="X1925" t="s">
        <v>52</v>
      </c>
      <c r="Y1925" t="s">
        <v>44</v>
      </c>
      <c r="Z1925" t="s">
        <v>69</v>
      </c>
      <c r="AA1925" t="str">
        <f>IFERROR(_xlfn.XLOOKUP($J1925,avoidable_ed_reference!$A$2:$A$13,avoidable_ed_reference!$C$2:$C$13),"Not Classified")</f>
        <v>Not Classified</v>
      </c>
      <c r="AB1925" t="str">
        <f>IFERROR(_xlfn.XLOOKUP($B1925,enrollment!$A$2:$A$801,enrollment!$I$2:$I$801),"")</f>
        <v>OH</v>
      </c>
      <c r="AC1925">
        <f>IFERROR(_xlfn.XLOOKUP($B1925,enrollment!$A$2:$A$801,enrollment!$L$2:$L$801),"")</f>
        <v>35</v>
      </c>
      <c r="AD1925" t="str" cm="1">
        <f t="array" ref="AD1925">_xlfn.IFS(AC1925="","Unknown",AC1925&lt;18,"0-17",AC1925&lt;35,"18-34",AC1925&lt;50,"35-49",AC1925&lt;65,"50-64",TRUE,"65+")</f>
        <v>35-49</v>
      </c>
      <c r="AE1925">
        <f>IFERROR(_xlfn.XLOOKUP($B1925,enrollment!$A$2:$A$801,enrollment!$O$2:$O$801),"")</f>
        <v>2345678901</v>
      </c>
      <c r="AF1925">
        <f>IFERROR(_xlfn.XLOOKUP($AE1925,providers!$B$2:$B$11,providers!$Q$2:$Q$11),"")</f>
        <v>4.2</v>
      </c>
      <c r="AG1925" s="1">
        <f t="shared" si="30"/>
        <v>45292</v>
      </c>
    </row>
    <row r="1926" spans="1:33" x14ac:dyDescent="0.25">
      <c r="A1926" t="s">
        <v>2262</v>
      </c>
      <c r="B1926" t="s">
        <v>2258</v>
      </c>
      <c r="C1926">
        <v>9012345678</v>
      </c>
      <c r="D1926">
        <v>9012345678</v>
      </c>
      <c r="E1926" s="1">
        <v>45587</v>
      </c>
      <c r="F1926" s="1">
        <v>45587</v>
      </c>
      <c r="G1926" s="1">
        <v>45618</v>
      </c>
      <c r="H1926" t="s">
        <v>59</v>
      </c>
      <c r="J1926" t="s">
        <v>99</v>
      </c>
      <c r="L1926" s="2" t="s">
        <v>151</v>
      </c>
      <c r="M1926" t="s">
        <v>152</v>
      </c>
      <c r="N1926" t="s">
        <v>153</v>
      </c>
      <c r="O1926">
        <v>1</v>
      </c>
      <c r="P1926">
        <v>1073.6400000000001</v>
      </c>
      <c r="Q1926">
        <v>976.04</v>
      </c>
      <c r="R1926">
        <v>780.83</v>
      </c>
      <c r="S1926">
        <v>195.21</v>
      </c>
      <c r="T1926" t="s">
        <v>30</v>
      </c>
      <c r="X1926" t="s">
        <v>52</v>
      </c>
      <c r="Y1926" t="s">
        <v>44</v>
      </c>
      <c r="Z1926" t="s">
        <v>64</v>
      </c>
      <c r="AA1926" t="str">
        <f>IFERROR(_xlfn.XLOOKUP($J1926,avoidable_ed_reference!$A$2:$A$13,avoidable_ed_reference!$C$2:$C$13),"Not Classified")</f>
        <v>Not Classified</v>
      </c>
      <c r="AB1926" t="str">
        <f>IFERROR(_xlfn.XLOOKUP($B1926,enrollment!$A$2:$A$801,enrollment!$I$2:$I$801),"")</f>
        <v>OH</v>
      </c>
      <c r="AC1926">
        <f>IFERROR(_xlfn.XLOOKUP($B1926,enrollment!$A$2:$A$801,enrollment!$L$2:$L$801),"")</f>
        <v>35</v>
      </c>
      <c r="AD1926" t="str" cm="1">
        <f t="array" ref="AD1926">_xlfn.IFS(AC1926="","Unknown",AC1926&lt;18,"0-17",AC1926&lt;35,"18-34",AC1926&lt;50,"35-49",AC1926&lt;65,"50-64",TRUE,"65+")</f>
        <v>35-49</v>
      </c>
      <c r="AE1926">
        <f>IFERROR(_xlfn.XLOOKUP($B1926,enrollment!$A$2:$A$801,enrollment!$O$2:$O$801),"")</f>
        <v>2345678901</v>
      </c>
      <c r="AF1926">
        <f>IFERROR(_xlfn.XLOOKUP($AE1926,providers!$B$2:$B$11,providers!$Q$2:$Q$11),"")</f>
        <v>4.2</v>
      </c>
      <c r="AG1926" s="1">
        <f t="shared" si="30"/>
        <v>45566</v>
      </c>
    </row>
    <row r="1927" spans="1:33" x14ac:dyDescent="0.25">
      <c r="A1927" t="s">
        <v>2263</v>
      </c>
      <c r="B1927" t="s">
        <v>2258</v>
      </c>
      <c r="C1927">
        <v>2345678901</v>
      </c>
      <c r="D1927">
        <v>2345678901</v>
      </c>
      <c r="E1927" s="1">
        <v>45561</v>
      </c>
      <c r="F1927" s="1">
        <v>45561</v>
      </c>
      <c r="G1927" s="1">
        <v>45589</v>
      </c>
      <c r="H1927" t="s">
        <v>28</v>
      </c>
      <c r="I1927">
        <v>11</v>
      </c>
      <c r="J1927" t="s">
        <v>38</v>
      </c>
      <c r="K1927">
        <v>99213</v>
      </c>
      <c r="O1927">
        <v>1</v>
      </c>
      <c r="P1927">
        <v>166.98</v>
      </c>
      <c r="Q1927">
        <v>123.69</v>
      </c>
      <c r="R1927">
        <v>98.95</v>
      </c>
      <c r="S1927">
        <v>24.74</v>
      </c>
      <c r="T1927" t="s">
        <v>30</v>
      </c>
      <c r="X1927" t="s">
        <v>52</v>
      </c>
      <c r="Y1927" t="s">
        <v>44</v>
      </c>
      <c r="Z1927" t="s">
        <v>39</v>
      </c>
      <c r="AA1927" t="str">
        <f>IFERROR(_xlfn.XLOOKUP($J1927,avoidable_ed_reference!$A$2:$A$13,avoidable_ed_reference!$C$2:$C$13),"Not Classified")</f>
        <v>Not Classified</v>
      </c>
      <c r="AB1927" t="str">
        <f>IFERROR(_xlfn.XLOOKUP($B1927,enrollment!$A$2:$A$801,enrollment!$I$2:$I$801),"")</f>
        <v>OH</v>
      </c>
      <c r="AC1927">
        <f>IFERROR(_xlfn.XLOOKUP($B1927,enrollment!$A$2:$A$801,enrollment!$L$2:$L$801),"")</f>
        <v>35</v>
      </c>
      <c r="AD1927" t="str" cm="1">
        <f t="array" ref="AD1927">_xlfn.IFS(AC1927="","Unknown",AC1927&lt;18,"0-17",AC1927&lt;35,"18-34",AC1927&lt;50,"35-49",AC1927&lt;65,"50-64",TRUE,"65+")</f>
        <v>35-49</v>
      </c>
      <c r="AE1927">
        <f>IFERROR(_xlfn.XLOOKUP($B1927,enrollment!$A$2:$A$801,enrollment!$O$2:$O$801),"")</f>
        <v>2345678901</v>
      </c>
      <c r="AF1927">
        <f>IFERROR(_xlfn.XLOOKUP($AE1927,providers!$B$2:$B$11,providers!$Q$2:$Q$11),"")</f>
        <v>4.2</v>
      </c>
      <c r="AG1927" s="1">
        <f t="shared" si="30"/>
        <v>45536</v>
      </c>
    </row>
    <row r="1928" spans="1:33" x14ac:dyDescent="0.25">
      <c r="A1928" t="s">
        <v>2264</v>
      </c>
      <c r="B1928" t="s">
        <v>2265</v>
      </c>
      <c r="C1928">
        <v>2233445566</v>
      </c>
      <c r="D1928">
        <v>2233445566</v>
      </c>
      <c r="E1928" s="1">
        <v>45398</v>
      </c>
      <c r="F1928" s="1">
        <v>45398</v>
      </c>
      <c r="G1928" s="1">
        <v>45432</v>
      </c>
      <c r="H1928" t="s">
        <v>28</v>
      </c>
      <c r="I1928">
        <v>22</v>
      </c>
      <c r="J1928" t="s">
        <v>29</v>
      </c>
      <c r="K1928">
        <v>90837</v>
      </c>
      <c r="O1928">
        <v>1</v>
      </c>
      <c r="P1928">
        <v>197.21</v>
      </c>
      <c r="Q1928">
        <v>146.08000000000001</v>
      </c>
      <c r="R1928">
        <v>116.86</v>
      </c>
      <c r="S1928">
        <v>29.22</v>
      </c>
      <c r="T1928" t="s">
        <v>30</v>
      </c>
      <c r="X1928" t="s">
        <v>52</v>
      </c>
      <c r="Y1928" t="s">
        <v>44</v>
      </c>
      <c r="Z1928" t="s">
        <v>33</v>
      </c>
      <c r="AA1928" t="str">
        <f>IFERROR(_xlfn.XLOOKUP($J1928,avoidable_ed_reference!$A$2:$A$13,avoidable_ed_reference!$C$2:$C$13),"Not Classified")</f>
        <v>Potentially Avoidable</v>
      </c>
      <c r="AB1928" t="str">
        <f>IFERROR(_xlfn.XLOOKUP($B1928,enrollment!$A$2:$A$801,enrollment!$I$2:$I$801),"")</f>
        <v>GA</v>
      </c>
      <c r="AC1928">
        <f>IFERROR(_xlfn.XLOOKUP($B1928,enrollment!$A$2:$A$801,enrollment!$L$2:$L$801),"")</f>
        <v>78</v>
      </c>
      <c r="AD1928" t="str" cm="1">
        <f t="array" ref="AD1928">_xlfn.IFS(AC1928="","Unknown",AC1928&lt;18,"0-17",AC1928&lt;35,"18-34",AC1928&lt;50,"35-49",AC1928&lt;65,"50-64",TRUE,"65+")</f>
        <v>65+</v>
      </c>
      <c r="AE1928">
        <f>IFERROR(_xlfn.XLOOKUP($B1928,enrollment!$A$2:$A$801,enrollment!$O$2:$O$801),"")</f>
        <v>8901234567</v>
      </c>
      <c r="AF1928">
        <f>IFERROR(_xlfn.XLOOKUP($AE1928,providers!$B$2:$B$11,providers!$Q$2:$Q$11),"")</f>
        <v>3.7</v>
      </c>
      <c r="AG1928" s="1">
        <f t="shared" si="30"/>
        <v>45383</v>
      </c>
    </row>
    <row r="1929" spans="1:33" x14ac:dyDescent="0.25">
      <c r="A1929" t="s">
        <v>2266</v>
      </c>
      <c r="B1929" t="s">
        <v>2265</v>
      </c>
      <c r="C1929">
        <v>8901234567</v>
      </c>
      <c r="D1929">
        <v>8901234567</v>
      </c>
      <c r="E1929" s="1">
        <v>45407</v>
      </c>
      <c r="F1929" s="1">
        <v>45407</v>
      </c>
      <c r="G1929" s="1">
        <v>45433</v>
      </c>
      <c r="H1929" t="s">
        <v>28</v>
      </c>
      <c r="I1929">
        <v>11</v>
      </c>
      <c r="J1929" t="s">
        <v>47</v>
      </c>
      <c r="K1929">
        <v>99213</v>
      </c>
      <c r="O1929">
        <v>1</v>
      </c>
      <c r="P1929">
        <v>199.45</v>
      </c>
      <c r="Q1929">
        <v>147.74</v>
      </c>
      <c r="R1929">
        <v>118.19</v>
      </c>
      <c r="S1929">
        <v>29.55</v>
      </c>
      <c r="T1929" t="s">
        <v>30</v>
      </c>
      <c r="X1929" t="s">
        <v>52</v>
      </c>
      <c r="Y1929" t="s">
        <v>44</v>
      </c>
      <c r="Z1929" t="s">
        <v>39</v>
      </c>
      <c r="AA1929" t="str">
        <f>IFERROR(_xlfn.XLOOKUP($J1929,avoidable_ed_reference!$A$2:$A$13,avoidable_ed_reference!$C$2:$C$13),"Not Classified")</f>
        <v>Not Classified</v>
      </c>
      <c r="AB1929" t="str">
        <f>IFERROR(_xlfn.XLOOKUP($B1929,enrollment!$A$2:$A$801,enrollment!$I$2:$I$801),"")</f>
        <v>GA</v>
      </c>
      <c r="AC1929">
        <f>IFERROR(_xlfn.XLOOKUP($B1929,enrollment!$A$2:$A$801,enrollment!$L$2:$L$801),"")</f>
        <v>78</v>
      </c>
      <c r="AD1929" t="str" cm="1">
        <f t="array" ref="AD1929">_xlfn.IFS(AC1929="","Unknown",AC1929&lt;18,"0-17",AC1929&lt;35,"18-34",AC1929&lt;50,"35-49",AC1929&lt;65,"50-64",TRUE,"65+")</f>
        <v>65+</v>
      </c>
      <c r="AE1929">
        <f>IFERROR(_xlfn.XLOOKUP($B1929,enrollment!$A$2:$A$801,enrollment!$O$2:$O$801),"")</f>
        <v>8901234567</v>
      </c>
      <c r="AF1929">
        <f>IFERROR(_xlfn.XLOOKUP($AE1929,providers!$B$2:$B$11,providers!$Q$2:$Q$11),"")</f>
        <v>3.7</v>
      </c>
      <c r="AG1929" s="1">
        <f t="shared" si="30"/>
        <v>45383</v>
      </c>
    </row>
    <row r="1930" spans="1:33" x14ac:dyDescent="0.25">
      <c r="A1930" t="s">
        <v>2267</v>
      </c>
      <c r="B1930" t="s">
        <v>2265</v>
      </c>
      <c r="C1930">
        <v>8901234567</v>
      </c>
      <c r="D1930">
        <v>8901234567</v>
      </c>
      <c r="E1930" s="1">
        <v>45387</v>
      </c>
      <c r="F1930" s="1">
        <v>45387</v>
      </c>
      <c r="G1930" s="1">
        <v>45408</v>
      </c>
      <c r="H1930" t="s">
        <v>28</v>
      </c>
      <c r="I1930">
        <v>11</v>
      </c>
      <c r="J1930" t="s">
        <v>47</v>
      </c>
      <c r="K1930">
        <v>99213</v>
      </c>
      <c r="O1930">
        <v>1</v>
      </c>
      <c r="P1930">
        <v>202.57</v>
      </c>
      <c r="Q1930">
        <v>150.05000000000001</v>
      </c>
      <c r="R1930">
        <v>120.04</v>
      </c>
      <c r="S1930">
        <v>30.01</v>
      </c>
      <c r="T1930" t="s">
        <v>30</v>
      </c>
      <c r="X1930" t="s">
        <v>52</v>
      </c>
      <c r="Y1930" t="s">
        <v>44</v>
      </c>
      <c r="Z1930" t="s">
        <v>39</v>
      </c>
      <c r="AA1930" t="str">
        <f>IFERROR(_xlfn.XLOOKUP($J1930,avoidable_ed_reference!$A$2:$A$13,avoidable_ed_reference!$C$2:$C$13),"Not Classified")</f>
        <v>Not Classified</v>
      </c>
      <c r="AB1930" t="str">
        <f>IFERROR(_xlfn.XLOOKUP($B1930,enrollment!$A$2:$A$801,enrollment!$I$2:$I$801),"")</f>
        <v>GA</v>
      </c>
      <c r="AC1930">
        <f>IFERROR(_xlfn.XLOOKUP($B1930,enrollment!$A$2:$A$801,enrollment!$L$2:$L$801),"")</f>
        <v>78</v>
      </c>
      <c r="AD1930" t="str" cm="1">
        <f t="array" ref="AD1930">_xlfn.IFS(AC1930="","Unknown",AC1930&lt;18,"0-17",AC1930&lt;35,"18-34",AC1930&lt;50,"35-49",AC1930&lt;65,"50-64",TRUE,"65+")</f>
        <v>65+</v>
      </c>
      <c r="AE1930">
        <f>IFERROR(_xlfn.XLOOKUP($B1930,enrollment!$A$2:$A$801,enrollment!$O$2:$O$801),"")</f>
        <v>8901234567</v>
      </c>
      <c r="AF1930">
        <f>IFERROR(_xlfn.XLOOKUP($AE1930,providers!$B$2:$B$11,providers!$Q$2:$Q$11),"")</f>
        <v>3.7</v>
      </c>
      <c r="AG1930" s="1">
        <f t="shared" si="30"/>
        <v>45383</v>
      </c>
    </row>
    <row r="1931" spans="1:33" x14ac:dyDescent="0.25">
      <c r="A1931" t="s">
        <v>2268</v>
      </c>
      <c r="B1931" t="s">
        <v>2265</v>
      </c>
      <c r="C1931">
        <v>8901234567</v>
      </c>
      <c r="D1931">
        <v>8901234567</v>
      </c>
      <c r="E1931" s="1">
        <v>45592</v>
      </c>
      <c r="F1931" s="1">
        <v>45592</v>
      </c>
      <c r="G1931" s="1">
        <v>45617</v>
      </c>
      <c r="H1931" t="s">
        <v>28</v>
      </c>
      <c r="I1931">
        <v>11</v>
      </c>
      <c r="J1931" t="s">
        <v>38</v>
      </c>
      <c r="K1931">
        <v>99213</v>
      </c>
      <c r="O1931">
        <v>1</v>
      </c>
      <c r="P1931">
        <v>234.23</v>
      </c>
      <c r="Q1931">
        <v>173.5</v>
      </c>
      <c r="R1931">
        <v>138.80000000000001</v>
      </c>
      <c r="S1931">
        <v>34.700000000000003</v>
      </c>
      <c r="T1931" t="s">
        <v>30</v>
      </c>
      <c r="X1931" t="s">
        <v>52</v>
      </c>
      <c r="Y1931" t="s">
        <v>44</v>
      </c>
      <c r="Z1931" t="s">
        <v>39</v>
      </c>
      <c r="AA1931" t="str">
        <f>IFERROR(_xlfn.XLOOKUP($J1931,avoidable_ed_reference!$A$2:$A$13,avoidable_ed_reference!$C$2:$C$13),"Not Classified")</f>
        <v>Not Classified</v>
      </c>
      <c r="AB1931" t="str">
        <f>IFERROR(_xlfn.XLOOKUP($B1931,enrollment!$A$2:$A$801,enrollment!$I$2:$I$801),"")</f>
        <v>GA</v>
      </c>
      <c r="AC1931">
        <f>IFERROR(_xlfn.XLOOKUP($B1931,enrollment!$A$2:$A$801,enrollment!$L$2:$L$801),"")</f>
        <v>78</v>
      </c>
      <c r="AD1931" t="str" cm="1">
        <f t="array" ref="AD1931">_xlfn.IFS(AC1931="","Unknown",AC1931&lt;18,"0-17",AC1931&lt;35,"18-34",AC1931&lt;50,"35-49",AC1931&lt;65,"50-64",TRUE,"65+")</f>
        <v>65+</v>
      </c>
      <c r="AE1931">
        <f>IFERROR(_xlfn.XLOOKUP($B1931,enrollment!$A$2:$A$801,enrollment!$O$2:$O$801),"")</f>
        <v>8901234567</v>
      </c>
      <c r="AF1931">
        <f>IFERROR(_xlfn.XLOOKUP($AE1931,providers!$B$2:$B$11,providers!$Q$2:$Q$11),"")</f>
        <v>3.7</v>
      </c>
      <c r="AG1931" s="1">
        <f t="shared" si="30"/>
        <v>45566</v>
      </c>
    </row>
    <row r="1932" spans="1:33" x14ac:dyDescent="0.25">
      <c r="A1932" t="s">
        <v>2269</v>
      </c>
      <c r="B1932" t="s">
        <v>2265</v>
      </c>
      <c r="C1932">
        <v>8901234567</v>
      </c>
      <c r="D1932">
        <v>8901234567</v>
      </c>
      <c r="E1932" s="1">
        <v>45547</v>
      </c>
      <c r="F1932" s="1">
        <v>45547</v>
      </c>
      <c r="G1932" s="1">
        <v>45571</v>
      </c>
      <c r="H1932" t="s">
        <v>28</v>
      </c>
      <c r="I1932">
        <v>11</v>
      </c>
      <c r="J1932" t="s">
        <v>38</v>
      </c>
      <c r="K1932">
        <v>99213</v>
      </c>
      <c r="O1932">
        <v>1</v>
      </c>
      <c r="P1932">
        <v>179.7</v>
      </c>
      <c r="Q1932">
        <v>133.11000000000001</v>
      </c>
      <c r="R1932">
        <v>106.49</v>
      </c>
      <c r="S1932">
        <v>26.62</v>
      </c>
      <c r="T1932" t="s">
        <v>30</v>
      </c>
      <c r="X1932" t="s">
        <v>52</v>
      </c>
      <c r="Y1932" t="s">
        <v>44</v>
      </c>
      <c r="Z1932" t="s">
        <v>39</v>
      </c>
      <c r="AA1932" t="str">
        <f>IFERROR(_xlfn.XLOOKUP($J1932,avoidable_ed_reference!$A$2:$A$13,avoidable_ed_reference!$C$2:$C$13),"Not Classified")</f>
        <v>Not Classified</v>
      </c>
      <c r="AB1932" t="str">
        <f>IFERROR(_xlfn.XLOOKUP($B1932,enrollment!$A$2:$A$801,enrollment!$I$2:$I$801),"")</f>
        <v>GA</v>
      </c>
      <c r="AC1932">
        <f>IFERROR(_xlfn.XLOOKUP($B1932,enrollment!$A$2:$A$801,enrollment!$L$2:$L$801),"")</f>
        <v>78</v>
      </c>
      <c r="AD1932" t="str" cm="1">
        <f t="array" ref="AD1932">_xlfn.IFS(AC1932="","Unknown",AC1932&lt;18,"0-17",AC1932&lt;35,"18-34",AC1932&lt;50,"35-49",AC1932&lt;65,"50-64",TRUE,"65+")</f>
        <v>65+</v>
      </c>
      <c r="AE1932">
        <f>IFERROR(_xlfn.XLOOKUP($B1932,enrollment!$A$2:$A$801,enrollment!$O$2:$O$801),"")</f>
        <v>8901234567</v>
      </c>
      <c r="AF1932">
        <f>IFERROR(_xlfn.XLOOKUP($AE1932,providers!$B$2:$B$11,providers!$Q$2:$Q$11),"")</f>
        <v>3.7</v>
      </c>
      <c r="AG1932" s="1">
        <f t="shared" si="30"/>
        <v>45536</v>
      </c>
    </row>
    <row r="1933" spans="1:33" x14ac:dyDescent="0.25">
      <c r="A1933" t="s">
        <v>2270</v>
      </c>
      <c r="B1933" t="s">
        <v>2265</v>
      </c>
      <c r="C1933">
        <v>9012345678</v>
      </c>
      <c r="D1933">
        <v>9012345678</v>
      </c>
      <c r="E1933" s="1">
        <v>45344</v>
      </c>
      <c r="F1933" s="1">
        <v>45344</v>
      </c>
      <c r="G1933" s="1">
        <v>45364</v>
      </c>
      <c r="H1933" t="s">
        <v>28</v>
      </c>
      <c r="I1933">
        <v>23</v>
      </c>
      <c r="J1933" t="s">
        <v>55</v>
      </c>
      <c r="K1933">
        <v>99284</v>
      </c>
      <c r="O1933">
        <v>1</v>
      </c>
      <c r="P1933">
        <v>2468.66</v>
      </c>
      <c r="Q1933">
        <v>1371.48</v>
      </c>
      <c r="R1933">
        <v>1097.18</v>
      </c>
      <c r="S1933">
        <v>274.3</v>
      </c>
      <c r="T1933" t="s">
        <v>30</v>
      </c>
      <c r="X1933" t="s">
        <v>52</v>
      </c>
      <c r="Y1933" t="s">
        <v>44</v>
      </c>
      <c r="Z1933" t="s">
        <v>45</v>
      </c>
      <c r="AA1933" t="str">
        <f>IFERROR(_xlfn.XLOOKUP($J1933,avoidable_ed_reference!$A$2:$A$13,avoidable_ed_reference!$C$2:$C$13),"Not Classified")</f>
        <v>Potentially Avoidable</v>
      </c>
      <c r="AB1933" t="str">
        <f>IFERROR(_xlfn.XLOOKUP($B1933,enrollment!$A$2:$A$801,enrollment!$I$2:$I$801),"")</f>
        <v>GA</v>
      </c>
      <c r="AC1933">
        <f>IFERROR(_xlfn.XLOOKUP($B1933,enrollment!$A$2:$A$801,enrollment!$L$2:$L$801),"")</f>
        <v>78</v>
      </c>
      <c r="AD1933" t="str" cm="1">
        <f t="array" ref="AD1933">_xlfn.IFS(AC1933="","Unknown",AC1933&lt;18,"0-17",AC1933&lt;35,"18-34",AC1933&lt;50,"35-49",AC1933&lt;65,"50-64",TRUE,"65+")</f>
        <v>65+</v>
      </c>
      <c r="AE1933">
        <f>IFERROR(_xlfn.XLOOKUP($B1933,enrollment!$A$2:$A$801,enrollment!$O$2:$O$801),"")</f>
        <v>8901234567</v>
      </c>
      <c r="AF1933">
        <f>IFERROR(_xlfn.XLOOKUP($AE1933,providers!$B$2:$B$11,providers!$Q$2:$Q$11),"")</f>
        <v>3.7</v>
      </c>
      <c r="AG1933" s="1">
        <f t="shared" si="30"/>
        <v>45323</v>
      </c>
    </row>
    <row r="1934" spans="1:33" x14ac:dyDescent="0.25">
      <c r="A1934" t="s">
        <v>2271</v>
      </c>
      <c r="B1934" t="s">
        <v>2265</v>
      </c>
      <c r="C1934">
        <v>8901234567</v>
      </c>
      <c r="D1934">
        <v>8901234567</v>
      </c>
      <c r="E1934" s="1">
        <v>45631</v>
      </c>
      <c r="F1934" s="1">
        <v>45631</v>
      </c>
      <c r="G1934" s="1">
        <v>45654</v>
      </c>
      <c r="H1934" t="s">
        <v>28</v>
      </c>
      <c r="I1934">
        <v>11</v>
      </c>
      <c r="J1934" t="s">
        <v>35</v>
      </c>
      <c r="K1934">
        <v>99213</v>
      </c>
      <c r="O1934">
        <v>1</v>
      </c>
      <c r="P1934">
        <v>176.09</v>
      </c>
      <c r="Q1934">
        <v>130.44</v>
      </c>
      <c r="R1934">
        <v>104.35</v>
      </c>
      <c r="S1934">
        <v>26.09</v>
      </c>
      <c r="T1934" t="s">
        <v>30</v>
      </c>
      <c r="X1934" t="s">
        <v>52</v>
      </c>
      <c r="Y1934" t="s">
        <v>44</v>
      </c>
      <c r="Z1934" t="s">
        <v>39</v>
      </c>
      <c r="AA1934" t="str">
        <f>IFERROR(_xlfn.XLOOKUP($J1934,avoidable_ed_reference!$A$2:$A$13,avoidable_ed_reference!$C$2:$C$13),"Not Classified")</f>
        <v>Avoidable</v>
      </c>
      <c r="AB1934" t="str">
        <f>IFERROR(_xlfn.XLOOKUP($B1934,enrollment!$A$2:$A$801,enrollment!$I$2:$I$801),"")</f>
        <v>GA</v>
      </c>
      <c r="AC1934">
        <f>IFERROR(_xlfn.XLOOKUP($B1934,enrollment!$A$2:$A$801,enrollment!$L$2:$L$801),"")</f>
        <v>78</v>
      </c>
      <c r="AD1934" t="str" cm="1">
        <f t="array" ref="AD1934">_xlfn.IFS(AC1934="","Unknown",AC1934&lt;18,"0-17",AC1934&lt;35,"18-34",AC1934&lt;50,"35-49",AC1934&lt;65,"50-64",TRUE,"65+")</f>
        <v>65+</v>
      </c>
      <c r="AE1934">
        <f>IFERROR(_xlfn.XLOOKUP($B1934,enrollment!$A$2:$A$801,enrollment!$O$2:$O$801),"")</f>
        <v>8901234567</v>
      </c>
      <c r="AF1934">
        <f>IFERROR(_xlfn.XLOOKUP($AE1934,providers!$B$2:$B$11,providers!$Q$2:$Q$11),"")</f>
        <v>3.7</v>
      </c>
      <c r="AG1934" s="1">
        <f t="shared" si="30"/>
        <v>45627</v>
      </c>
    </row>
    <row r="1935" spans="1:33" x14ac:dyDescent="0.25">
      <c r="A1935" t="s">
        <v>2272</v>
      </c>
      <c r="B1935" t="s">
        <v>2265</v>
      </c>
      <c r="C1935">
        <v>6789012345</v>
      </c>
      <c r="D1935">
        <v>6789012345</v>
      </c>
      <c r="E1935" s="1">
        <v>45346</v>
      </c>
      <c r="F1935" s="1">
        <v>45346</v>
      </c>
      <c r="G1935" s="1">
        <v>45373</v>
      </c>
      <c r="H1935" t="s">
        <v>59</v>
      </c>
      <c r="J1935" t="s">
        <v>99</v>
      </c>
      <c r="L1935" s="2" t="s">
        <v>151</v>
      </c>
      <c r="M1935" t="s">
        <v>152</v>
      </c>
      <c r="N1935" t="s">
        <v>153</v>
      </c>
      <c r="O1935">
        <v>1</v>
      </c>
      <c r="P1935">
        <v>1101.57</v>
      </c>
      <c r="Q1935">
        <v>1001.43</v>
      </c>
      <c r="R1935">
        <v>801.14</v>
      </c>
      <c r="S1935">
        <v>200.29</v>
      </c>
      <c r="T1935" t="s">
        <v>30</v>
      </c>
      <c r="X1935" t="s">
        <v>52</v>
      </c>
      <c r="Y1935" t="s">
        <v>44</v>
      </c>
      <c r="Z1935" t="s">
        <v>64</v>
      </c>
      <c r="AA1935" t="str">
        <f>IFERROR(_xlfn.XLOOKUP($J1935,avoidable_ed_reference!$A$2:$A$13,avoidable_ed_reference!$C$2:$C$13),"Not Classified")</f>
        <v>Not Classified</v>
      </c>
      <c r="AB1935" t="str">
        <f>IFERROR(_xlfn.XLOOKUP($B1935,enrollment!$A$2:$A$801,enrollment!$I$2:$I$801),"")</f>
        <v>GA</v>
      </c>
      <c r="AC1935">
        <f>IFERROR(_xlfn.XLOOKUP($B1935,enrollment!$A$2:$A$801,enrollment!$L$2:$L$801),"")</f>
        <v>78</v>
      </c>
      <c r="AD1935" t="str" cm="1">
        <f t="array" ref="AD1935">_xlfn.IFS(AC1935="","Unknown",AC1935&lt;18,"0-17",AC1935&lt;35,"18-34",AC1935&lt;50,"35-49",AC1935&lt;65,"50-64",TRUE,"65+")</f>
        <v>65+</v>
      </c>
      <c r="AE1935">
        <f>IFERROR(_xlfn.XLOOKUP($B1935,enrollment!$A$2:$A$801,enrollment!$O$2:$O$801),"")</f>
        <v>8901234567</v>
      </c>
      <c r="AF1935">
        <f>IFERROR(_xlfn.XLOOKUP($AE1935,providers!$B$2:$B$11,providers!$Q$2:$Q$11),"")</f>
        <v>3.7</v>
      </c>
      <c r="AG1935" s="1">
        <f t="shared" si="30"/>
        <v>45323</v>
      </c>
    </row>
    <row r="1936" spans="1:33" x14ac:dyDescent="0.25">
      <c r="A1936" t="s">
        <v>2273</v>
      </c>
      <c r="B1936" t="s">
        <v>2265</v>
      </c>
      <c r="C1936">
        <v>8901234567</v>
      </c>
      <c r="D1936">
        <v>8901234567</v>
      </c>
      <c r="E1936" s="1">
        <v>45378</v>
      </c>
      <c r="F1936" s="1">
        <v>45378</v>
      </c>
      <c r="G1936" s="1">
        <v>45402</v>
      </c>
      <c r="H1936" t="s">
        <v>28</v>
      </c>
      <c r="I1936">
        <v>23</v>
      </c>
      <c r="J1936" t="s">
        <v>55</v>
      </c>
      <c r="K1936">
        <v>99284</v>
      </c>
      <c r="O1936">
        <v>1</v>
      </c>
      <c r="P1936">
        <v>1999.6</v>
      </c>
      <c r="Q1936">
        <v>1110.8900000000001</v>
      </c>
      <c r="R1936">
        <v>888.71</v>
      </c>
      <c r="S1936">
        <v>222.18</v>
      </c>
      <c r="T1936" t="s">
        <v>30</v>
      </c>
      <c r="X1936" t="s">
        <v>52</v>
      </c>
      <c r="Y1936" t="s">
        <v>44</v>
      </c>
      <c r="Z1936" t="s">
        <v>45</v>
      </c>
      <c r="AA1936" t="str">
        <f>IFERROR(_xlfn.XLOOKUP($J1936,avoidable_ed_reference!$A$2:$A$13,avoidable_ed_reference!$C$2:$C$13),"Not Classified")</f>
        <v>Potentially Avoidable</v>
      </c>
      <c r="AB1936" t="str">
        <f>IFERROR(_xlfn.XLOOKUP($B1936,enrollment!$A$2:$A$801,enrollment!$I$2:$I$801),"")</f>
        <v>GA</v>
      </c>
      <c r="AC1936">
        <f>IFERROR(_xlfn.XLOOKUP($B1936,enrollment!$A$2:$A$801,enrollment!$L$2:$L$801),"")</f>
        <v>78</v>
      </c>
      <c r="AD1936" t="str" cm="1">
        <f t="array" ref="AD1936">_xlfn.IFS(AC1936="","Unknown",AC1936&lt;18,"0-17",AC1936&lt;35,"18-34",AC1936&lt;50,"35-49",AC1936&lt;65,"50-64",TRUE,"65+")</f>
        <v>65+</v>
      </c>
      <c r="AE1936">
        <f>IFERROR(_xlfn.XLOOKUP($B1936,enrollment!$A$2:$A$801,enrollment!$O$2:$O$801),"")</f>
        <v>8901234567</v>
      </c>
      <c r="AF1936">
        <f>IFERROR(_xlfn.XLOOKUP($AE1936,providers!$B$2:$B$11,providers!$Q$2:$Q$11),"")</f>
        <v>3.7</v>
      </c>
      <c r="AG1936" s="1">
        <f t="shared" si="30"/>
        <v>45352</v>
      </c>
    </row>
    <row r="1937" spans="1:33" x14ac:dyDescent="0.25">
      <c r="A1937" t="s">
        <v>2274</v>
      </c>
      <c r="B1937" t="s">
        <v>2275</v>
      </c>
      <c r="C1937">
        <v>2345678901</v>
      </c>
      <c r="D1937">
        <v>2345678901</v>
      </c>
      <c r="E1937" s="1">
        <v>45576</v>
      </c>
      <c r="F1937" s="1">
        <v>45576</v>
      </c>
      <c r="G1937" s="1">
        <v>45604</v>
      </c>
      <c r="H1937" t="s">
        <v>28</v>
      </c>
      <c r="I1937">
        <v>23</v>
      </c>
      <c r="J1937" t="s">
        <v>129</v>
      </c>
      <c r="K1937">
        <v>99284</v>
      </c>
      <c r="O1937">
        <v>1</v>
      </c>
      <c r="P1937">
        <v>2508.37</v>
      </c>
      <c r="Q1937">
        <v>1393.54</v>
      </c>
      <c r="R1937">
        <v>1114.83</v>
      </c>
      <c r="S1937">
        <v>278.70999999999998</v>
      </c>
      <c r="T1937" t="s">
        <v>30</v>
      </c>
      <c r="X1937" t="s">
        <v>31</v>
      </c>
      <c r="Y1937" t="s">
        <v>32</v>
      </c>
      <c r="Z1937" t="s">
        <v>45</v>
      </c>
      <c r="AA1937" t="str">
        <f>IFERROR(_xlfn.XLOOKUP($J1937,avoidable_ed_reference!$A$2:$A$13,avoidable_ed_reference!$C$2:$C$13),"Not Classified")</f>
        <v>Potentially Avoidable</v>
      </c>
      <c r="AB1937" t="str">
        <f>IFERROR(_xlfn.XLOOKUP($B1937,enrollment!$A$2:$A$801,enrollment!$I$2:$I$801),"")</f>
        <v>TN</v>
      </c>
      <c r="AC1937">
        <f>IFERROR(_xlfn.XLOOKUP($B1937,enrollment!$A$2:$A$801,enrollment!$L$2:$L$801),"")</f>
        <v>39</v>
      </c>
      <c r="AD1937" t="str" cm="1">
        <f t="array" ref="AD1937">_xlfn.IFS(AC1937="","Unknown",AC1937&lt;18,"0-17",AC1937&lt;35,"18-34",AC1937&lt;50,"35-49",AC1937&lt;65,"50-64",TRUE,"65+")</f>
        <v>35-49</v>
      </c>
      <c r="AE1937">
        <f>IFERROR(_xlfn.XLOOKUP($B1937,enrollment!$A$2:$A$801,enrollment!$O$2:$O$801),"")</f>
        <v>2233445566</v>
      </c>
      <c r="AF1937">
        <f>IFERROR(_xlfn.XLOOKUP($AE1937,providers!$B$2:$B$11,providers!$Q$2:$Q$11),"")</f>
        <v>3.5</v>
      </c>
      <c r="AG1937" s="1">
        <f t="shared" si="30"/>
        <v>45566</v>
      </c>
    </row>
    <row r="1938" spans="1:33" x14ac:dyDescent="0.25">
      <c r="A1938" t="s">
        <v>2276</v>
      </c>
      <c r="B1938" t="s">
        <v>2275</v>
      </c>
      <c r="C1938">
        <v>2233445566</v>
      </c>
      <c r="D1938">
        <v>2233445566</v>
      </c>
      <c r="E1938" s="1">
        <v>45534</v>
      </c>
      <c r="F1938" s="1">
        <v>45534</v>
      </c>
      <c r="G1938" s="1">
        <v>45563</v>
      </c>
      <c r="H1938" t="s">
        <v>28</v>
      </c>
      <c r="I1938">
        <v>11</v>
      </c>
      <c r="J1938" t="s">
        <v>35</v>
      </c>
      <c r="K1938">
        <v>99213</v>
      </c>
      <c r="O1938">
        <v>1</v>
      </c>
      <c r="P1938">
        <v>231.63</v>
      </c>
      <c r="Q1938">
        <v>171.58</v>
      </c>
      <c r="R1938">
        <v>137.26</v>
      </c>
      <c r="S1938">
        <v>34.32</v>
      </c>
      <c r="T1938" t="s">
        <v>30</v>
      </c>
      <c r="X1938" t="s">
        <v>31</v>
      </c>
      <c r="Y1938" t="s">
        <v>32</v>
      </c>
      <c r="Z1938" t="s">
        <v>39</v>
      </c>
      <c r="AA1938" t="str">
        <f>IFERROR(_xlfn.XLOOKUP($J1938,avoidable_ed_reference!$A$2:$A$13,avoidable_ed_reference!$C$2:$C$13),"Not Classified")</f>
        <v>Avoidable</v>
      </c>
      <c r="AB1938" t="str">
        <f>IFERROR(_xlfn.XLOOKUP($B1938,enrollment!$A$2:$A$801,enrollment!$I$2:$I$801),"")</f>
        <v>TN</v>
      </c>
      <c r="AC1938">
        <f>IFERROR(_xlfn.XLOOKUP($B1938,enrollment!$A$2:$A$801,enrollment!$L$2:$L$801),"")</f>
        <v>39</v>
      </c>
      <c r="AD1938" t="str" cm="1">
        <f t="array" ref="AD1938">_xlfn.IFS(AC1938="","Unknown",AC1938&lt;18,"0-17",AC1938&lt;35,"18-34",AC1938&lt;50,"35-49",AC1938&lt;65,"50-64",TRUE,"65+")</f>
        <v>35-49</v>
      </c>
      <c r="AE1938">
        <f>IFERROR(_xlfn.XLOOKUP($B1938,enrollment!$A$2:$A$801,enrollment!$O$2:$O$801),"")</f>
        <v>2233445566</v>
      </c>
      <c r="AF1938">
        <f>IFERROR(_xlfn.XLOOKUP($AE1938,providers!$B$2:$B$11,providers!$Q$2:$Q$11),"")</f>
        <v>3.5</v>
      </c>
      <c r="AG1938" s="1">
        <f t="shared" si="30"/>
        <v>45505</v>
      </c>
    </row>
    <row r="1939" spans="1:33" x14ac:dyDescent="0.25">
      <c r="A1939" t="s">
        <v>2277</v>
      </c>
      <c r="B1939" t="s">
        <v>2275</v>
      </c>
      <c r="C1939">
        <v>5678901234</v>
      </c>
      <c r="D1939">
        <v>5678901234</v>
      </c>
      <c r="E1939" s="1">
        <v>45604</v>
      </c>
      <c r="F1939" s="1">
        <v>45604</v>
      </c>
      <c r="G1939" s="1">
        <v>45625</v>
      </c>
      <c r="H1939" t="s">
        <v>28</v>
      </c>
      <c r="I1939">
        <v>20</v>
      </c>
      <c r="J1939" t="s">
        <v>35</v>
      </c>
      <c r="K1939">
        <v>99213</v>
      </c>
      <c r="O1939">
        <v>1</v>
      </c>
      <c r="P1939">
        <v>162.15</v>
      </c>
      <c r="Q1939">
        <v>124.73</v>
      </c>
      <c r="R1939">
        <v>99.78</v>
      </c>
      <c r="S1939">
        <v>24.95</v>
      </c>
      <c r="T1939" t="s">
        <v>30</v>
      </c>
      <c r="X1939" t="s">
        <v>31</v>
      </c>
      <c r="Y1939" t="s">
        <v>32</v>
      </c>
      <c r="Z1939" t="s">
        <v>36</v>
      </c>
      <c r="AA1939" t="str">
        <f>IFERROR(_xlfn.XLOOKUP($J1939,avoidable_ed_reference!$A$2:$A$13,avoidable_ed_reference!$C$2:$C$13),"Not Classified")</f>
        <v>Avoidable</v>
      </c>
      <c r="AB1939" t="str">
        <f>IFERROR(_xlfn.XLOOKUP($B1939,enrollment!$A$2:$A$801,enrollment!$I$2:$I$801),"")</f>
        <v>TN</v>
      </c>
      <c r="AC1939">
        <f>IFERROR(_xlfn.XLOOKUP($B1939,enrollment!$A$2:$A$801,enrollment!$L$2:$L$801),"")</f>
        <v>39</v>
      </c>
      <c r="AD1939" t="str" cm="1">
        <f t="array" ref="AD1939">_xlfn.IFS(AC1939="","Unknown",AC1939&lt;18,"0-17",AC1939&lt;35,"18-34",AC1939&lt;50,"35-49",AC1939&lt;65,"50-64",TRUE,"65+")</f>
        <v>35-49</v>
      </c>
      <c r="AE1939">
        <f>IFERROR(_xlfn.XLOOKUP($B1939,enrollment!$A$2:$A$801,enrollment!$O$2:$O$801),"")</f>
        <v>2233445566</v>
      </c>
      <c r="AF1939">
        <f>IFERROR(_xlfn.XLOOKUP($AE1939,providers!$B$2:$B$11,providers!$Q$2:$Q$11),"")</f>
        <v>3.5</v>
      </c>
      <c r="AG1939" s="1">
        <f t="shared" si="30"/>
        <v>45597</v>
      </c>
    </row>
    <row r="1940" spans="1:33" x14ac:dyDescent="0.25">
      <c r="A1940" t="s">
        <v>2278</v>
      </c>
      <c r="B1940" t="s">
        <v>2275</v>
      </c>
      <c r="C1940">
        <v>2233445566</v>
      </c>
      <c r="D1940">
        <v>2233445566</v>
      </c>
      <c r="E1940" s="1">
        <v>45308</v>
      </c>
      <c r="F1940" s="1">
        <v>45308</v>
      </c>
      <c r="G1940" s="1">
        <v>45336</v>
      </c>
      <c r="H1940" t="s">
        <v>28</v>
      </c>
      <c r="I1940">
        <v>11</v>
      </c>
      <c r="J1940" t="s">
        <v>38</v>
      </c>
      <c r="K1940">
        <v>99213</v>
      </c>
      <c r="O1940">
        <v>1</v>
      </c>
      <c r="P1940">
        <v>236.37</v>
      </c>
      <c r="Q1940">
        <v>175.09</v>
      </c>
      <c r="R1940">
        <v>140.07</v>
      </c>
      <c r="S1940">
        <v>35.020000000000003</v>
      </c>
      <c r="T1940" t="s">
        <v>30</v>
      </c>
      <c r="X1940" t="s">
        <v>31</v>
      </c>
      <c r="Y1940" t="s">
        <v>32</v>
      </c>
      <c r="Z1940" t="s">
        <v>39</v>
      </c>
      <c r="AA1940" t="str">
        <f>IFERROR(_xlfn.XLOOKUP($J1940,avoidable_ed_reference!$A$2:$A$13,avoidable_ed_reference!$C$2:$C$13),"Not Classified")</f>
        <v>Not Classified</v>
      </c>
      <c r="AB1940" t="str">
        <f>IFERROR(_xlfn.XLOOKUP($B1940,enrollment!$A$2:$A$801,enrollment!$I$2:$I$801),"")</f>
        <v>TN</v>
      </c>
      <c r="AC1940">
        <f>IFERROR(_xlfn.XLOOKUP($B1940,enrollment!$A$2:$A$801,enrollment!$L$2:$L$801),"")</f>
        <v>39</v>
      </c>
      <c r="AD1940" t="str" cm="1">
        <f t="array" ref="AD1940">_xlfn.IFS(AC1940="","Unknown",AC1940&lt;18,"0-17",AC1940&lt;35,"18-34",AC1940&lt;50,"35-49",AC1940&lt;65,"50-64",TRUE,"65+")</f>
        <v>35-49</v>
      </c>
      <c r="AE1940">
        <f>IFERROR(_xlfn.XLOOKUP($B1940,enrollment!$A$2:$A$801,enrollment!$O$2:$O$801),"")</f>
        <v>2233445566</v>
      </c>
      <c r="AF1940">
        <f>IFERROR(_xlfn.XLOOKUP($AE1940,providers!$B$2:$B$11,providers!$Q$2:$Q$11),"")</f>
        <v>3.5</v>
      </c>
      <c r="AG1940" s="1">
        <f t="shared" si="30"/>
        <v>45292</v>
      </c>
    </row>
    <row r="1941" spans="1:33" x14ac:dyDescent="0.25">
      <c r="A1941" t="s">
        <v>2279</v>
      </c>
      <c r="B1941" t="s">
        <v>2275</v>
      </c>
      <c r="C1941">
        <v>2233445566</v>
      </c>
      <c r="D1941">
        <v>2233445566</v>
      </c>
      <c r="E1941" s="1">
        <v>45408</v>
      </c>
      <c r="F1941" s="1">
        <v>45408</v>
      </c>
      <c r="G1941" s="1">
        <v>45443</v>
      </c>
      <c r="H1941" t="s">
        <v>28</v>
      </c>
      <c r="I1941">
        <v>23</v>
      </c>
      <c r="J1941" t="s">
        <v>55</v>
      </c>
      <c r="K1941">
        <v>99284</v>
      </c>
      <c r="O1941">
        <v>1</v>
      </c>
      <c r="P1941">
        <v>1605.01</v>
      </c>
      <c r="Q1941">
        <v>891.67</v>
      </c>
      <c r="R1941">
        <v>713.34</v>
      </c>
      <c r="S1941">
        <v>178.33</v>
      </c>
      <c r="T1941" t="s">
        <v>30</v>
      </c>
      <c r="X1941" t="s">
        <v>31</v>
      </c>
      <c r="Y1941" t="s">
        <v>32</v>
      </c>
      <c r="Z1941" t="s">
        <v>45</v>
      </c>
      <c r="AA1941" t="str">
        <f>IFERROR(_xlfn.XLOOKUP($J1941,avoidable_ed_reference!$A$2:$A$13,avoidable_ed_reference!$C$2:$C$13),"Not Classified")</f>
        <v>Potentially Avoidable</v>
      </c>
      <c r="AB1941" t="str">
        <f>IFERROR(_xlfn.XLOOKUP($B1941,enrollment!$A$2:$A$801,enrollment!$I$2:$I$801),"")</f>
        <v>TN</v>
      </c>
      <c r="AC1941">
        <f>IFERROR(_xlfn.XLOOKUP($B1941,enrollment!$A$2:$A$801,enrollment!$L$2:$L$801),"")</f>
        <v>39</v>
      </c>
      <c r="AD1941" t="str" cm="1">
        <f t="array" ref="AD1941">_xlfn.IFS(AC1941="","Unknown",AC1941&lt;18,"0-17",AC1941&lt;35,"18-34",AC1941&lt;50,"35-49",AC1941&lt;65,"50-64",TRUE,"65+")</f>
        <v>35-49</v>
      </c>
      <c r="AE1941">
        <f>IFERROR(_xlfn.XLOOKUP($B1941,enrollment!$A$2:$A$801,enrollment!$O$2:$O$801),"")</f>
        <v>2233445566</v>
      </c>
      <c r="AF1941">
        <f>IFERROR(_xlfn.XLOOKUP($AE1941,providers!$B$2:$B$11,providers!$Q$2:$Q$11),"")</f>
        <v>3.5</v>
      </c>
      <c r="AG1941" s="1">
        <f t="shared" si="30"/>
        <v>45383</v>
      </c>
    </row>
    <row r="1942" spans="1:33" x14ac:dyDescent="0.25">
      <c r="A1942" t="s">
        <v>2280</v>
      </c>
      <c r="B1942" t="s">
        <v>2275</v>
      </c>
      <c r="C1942">
        <v>2233445566</v>
      </c>
      <c r="D1942">
        <v>2233445566</v>
      </c>
      <c r="E1942" s="1">
        <v>45610</v>
      </c>
      <c r="F1942" s="1">
        <v>45610</v>
      </c>
      <c r="G1942" s="1">
        <v>45642</v>
      </c>
      <c r="H1942" t="s">
        <v>28</v>
      </c>
      <c r="I1942">
        <v>23</v>
      </c>
      <c r="J1942" t="s">
        <v>127</v>
      </c>
      <c r="K1942">
        <v>99284</v>
      </c>
      <c r="O1942">
        <v>1</v>
      </c>
      <c r="P1942">
        <v>1698.05</v>
      </c>
      <c r="Q1942">
        <v>943.36</v>
      </c>
      <c r="R1942">
        <v>754.69</v>
      </c>
      <c r="S1942">
        <v>188.67</v>
      </c>
      <c r="T1942" t="s">
        <v>30</v>
      </c>
      <c r="X1942" t="s">
        <v>31</v>
      </c>
      <c r="Y1942" t="s">
        <v>32</v>
      </c>
      <c r="Z1942" t="s">
        <v>45</v>
      </c>
      <c r="AA1942" t="str">
        <f>IFERROR(_xlfn.XLOOKUP($J1942,avoidable_ed_reference!$A$2:$A$13,avoidable_ed_reference!$C$2:$C$13),"Not Classified")</f>
        <v>Avoidable</v>
      </c>
      <c r="AB1942" t="str">
        <f>IFERROR(_xlfn.XLOOKUP($B1942,enrollment!$A$2:$A$801,enrollment!$I$2:$I$801),"")</f>
        <v>TN</v>
      </c>
      <c r="AC1942">
        <f>IFERROR(_xlfn.XLOOKUP($B1942,enrollment!$A$2:$A$801,enrollment!$L$2:$L$801),"")</f>
        <v>39</v>
      </c>
      <c r="AD1942" t="str" cm="1">
        <f t="array" ref="AD1942">_xlfn.IFS(AC1942="","Unknown",AC1942&lt;18,"0-17",AC1942&lt;35,"18-34",AC1942&lt;50,"35-49",AC1942&lt;65,"50-64",TRUE,"65+")</f>
        <v>35-49</v>
      </c>
      <c r="AE1942">
        <f>IFERROR(_xlfn.XLOOKUP($B1942,enrollment!$A$2:$A$801,enrollment!$O$2:$O$801),"")</f>
        <v>2233445566</v>
      </c>
      <c r="AF1942">
        <f>IFERROR(_xlfn.XLOOKUP($AE1942,providers!$B$2:$B$11,providers!$Q$2:$Q$11),"")</f>
        <v>3.5</v>
      </c>
      <c r="AG1942" s="1">
        <f t="shared" si="30"/>
        <v>45597</v>
      </c>
    </row>
    <row r="1943" spans="1:33" x14ac:dyDescent="0.25">
      <c r="A1943" t="s">
        <v>2281</v>
      </c>
      <c r="B1943" t="s">
        <v>2275</v>
      </c>
      <c r="C1943">
        <v>5678901234</v>
      </c>
      <c r="D1943">
        <v>5678901234</v>
      </c>
      <c r="E1943" s="1">
        <v>45654</v>
      </c>
      <c r="F1943" s="1">
        <v>45654</v>
      </c>
      <c r="G1943" s="1">
        <v>45688</v>
      </c>
      <c r="H1943" t="s">
        <v>28</v>
      </c>
      <c r="I1943">
        <v>20</v>
      </c>
      <c r="J1943" t="s">
        <v>35</v>
      </c>
      <c r="K1943">
        <v>99213</v>
      </c>
      <c r="O1943">
        <v>1</v>
      </c>
      <c r="P1943">
        <v>192.45</v>
      </c>
      <c r="Q1943">
        <v>148.04</v>
      </c>
      <c r="R1943">
        <v>118.43</v>
      </c>
      <c r="S1943">
        <v>29.61</v>
      </c>
      <c r="T1943" t="s">
        <v>30</v>
      </c>
      <c r="X1943" t="s">
        <v>31</v>
      </c>
      <c r="Y1943" t="s">
        <v>32</v>
      </c>
      <c r="Z1943" t="s">
        <v>36</v>
      </c>
      <c r="AA1943" t="str">
        <f>IFERROR(_xlfn.XLOOKUP($J1943,avoidable_ed_reference!$A$2:$A$13,avoidable_ed_reference!$C$2:$C$13),"Not Classified")</f>
        <v>Avoidable</v>
      </c>
      <c r="AB1943" t="str">
        <f>IFERROR(_xlfn.XLOOKUP($B1943,enrollment!$A$2:$A$801,enrollment!$I$2:$I$801),"")</f>
        <v>TN</v>
      </c>
      <c r="AC1943">
        <f>IFERROR(_xlfn.XLOOKUP($B1943,enrollment!$A$2:$A$801,enrollment!$L$2:$L$801),"")</f>
        <v>39</v>
      </c>
      <c r="AD1943" t="str" cm="1">
        <f t="array" ref="AD1943">_xlfn.IFS(AC1943="","Unknown",AC1943&lt;18,"0-17",AC1943&lt;35,"18-34",AC1943&lt;50,"35-49",AC1943&lt;65,"50-64",TRUE,"65+")</f>
        <v>35-49</v>
      </c>
      <c r="AE1943">
        <f>IFERROR(_xlfn.XLOOKUP($B1943,enrollment!$A$2:$A$801,enrollment!$O$2:$O$801),"")</f>
        <v>2233445566</v>
      </c>
      <c r="AF1943">
        <f>IFERROR(_xlfn.XLOOKUP($AE1943,providers!$B$2:$B$11,providers!$Q$2:$Q$11),"")</f>
        <v>3.5</v>
      </c>
      <c r="AG1943" s="1">
        <f t="shared" si="30"/>
        <v>45627</v>
      </c>
    </row>
    <row r="1944" spans="1:33" x14ac:dyDescent="0.25">
      <c r="A1944" t="s">
        <v>2282</v>
      </c>
      <c r="B1944" t="s">
        <v>2275</v>
      </c>
      <c r="C1944">
        <v>7890123456</v>
      </c>
      <c r="D1944">
        <v>7890123456</v>
      </c>
      <c r="E1944" s="1">
        <v>45592</v>
      </c>
      <c r="F1944" s="1">
        <v>45592</v>
      </c>
      <c r="G1944" s="1">
        <v>45610</v>
      </c>
      <c r="H1944" t="s">
        <v>28</v>
      </c>
      <c r="I1944">
        <v>23</v>
      </c>
      <c r="J1944" t="s">
        <v>42</v>
      </c>
      <c r="K1944">
        <v>99284</v>
      </c>
      <c r="O1944">
        <v>1</v>
      </c>
      <c r="P1944">
        <v>1756.44</v>
      </c>
      <c r="Q1944">
        <v>975.8</v>
      </c>
      <c r="R1944">
        <v>780.64</v>
      </c>
      <c r="S1944">
        <v>195.16</v>
      </c>
      <c r="T1944" t="s">
        <v>30</v>
      </c>
      <c r="X1944" t="s">
        <v>31</v>
      </c>
      <c r="Y1944" t="s">
        <v>32</v>
      </c>
      <c r="Z1944" t="s">
        <v>45</v>
      </c>
      <c r="AA1944" t="str">
        <f>IFERROR(_xlfn.XLOOKUP($J1944,avoidable_ed_reference!$A$2:$A$13,avoidable_ed_reference!$C$2:$C$13),"Not Classified")</f>
        <v>Non-Avoidable</v>
      </c>
      <c r="AB1944" t="str">
        <f>IFERROR(_xlfn.XLOOKUP($B1944,enrollment!$A$2:$A$801,enrollment!$I$2:$I$801),"")</f>
        <v>TN</v>
      </c>
      <c r="AC1944">
        <f>IFERROR(_xlfn.XLOOKUP($B1944,enrollment!$A$2:$A$801,enrollment!$L$2:$L$801),"")</f>
        <v>39</v>
      </c>
      <c r="AD1944" t="str" cm="1">
        <f t="array" ref="AD1944">_xlfn.IFS(AC1944="","Unknown",AC1944&lt;18,"0-17",AC1944&lt;35,"18-34",AC1944&lt;50,"35-49",AC1944&lt;65,"50-64",TRUE,"65+")</f>
        <v>35-49</v>
      </c>
      <c r="AE1944">
        <f>IFERROR(_xlfn.XLOOKUP($B1944,enrollment!$A$2:$A$801,enrollment!$O$2:$O$801),"")</f>
        <v>2233445566</v>
      </c>
      <c r="AF1944">
        <f>IFERROR(_xlfn.XLOOKUP($AE1944,providers!$B$2:$B$11,providers!$Q$2:$Q$11),"")</f>
        <v>3.5</v>
      </c>
      <c r="AG1944" s="1">
        <f t="shared" si="30"/>
        <v>45566</v>
      </c>
    </row>
    <row r="1945" spans="1:33" x14ac:dyDescent="0.25">
      <c r="A1945" t="s">
        <v>2283</v>
      </c>
      <c r="B1945" t="s">
        <v>2275</v>
      </c>
      <c r="C1945">
        <v>2233445566</v>
      </c>
      <c r="D1945">
        <v>2233445566</v>
      </c>
      <c r="E1945" s="1">
        <v>45454</v>
      </c>
      <c r="F1945" s="1">
        <v>45454</v>
      </c>
      <c r="G1945" s="1">
        <v>45481</v>
      </c>
      <c r="H1945" t="s">
        <v>28</v>
      </c>
      <c r="I1945">
        <v>23</v>
      </c>
      <c r="J1945" t="s">
        <v>42</v>
      </c>
      <c r="K1945">
        <v>99284</v>
      </c>
      <c r="O1945">
        <v>1</v>
      </c>
      <c r="P1945">
        <v>1630.91</v>
      </c>
      <c r="Q1945">
        <v>906.06</v>
      </c>
      <c r="R1945">
        <v>724.85</v>
      </c>
      <c r="S1945">
        <v>181.21</v>
      </c>
      <c r="T1945" t="s">
        <v>30</v>
      </c>
      <c r="X1945" t="s">
        <v>31</v>
      </c>
      <c r="Y1945" t="s">
        <v>32</v>
      </c>
      <c r="Z1945" t="s">
        <v>45</v>
      </c>
      <c r="AA1945" t="str">
        <f>IFERROR(_xlfn.XLOOKUP($J1945,avoidable_ed_reference!$A$2:$A$13,avoidable_ed_reference!$C$2:$C$13),"Not Classified")</f>
        <v>Non-Avoidable</v>
      </c>
      <c r="AB1945" t="str">
        <f>IFERROR(_xlfn.XLOOKUP($B1945,enrollment!$A$2:$A$801,enrollment!$I$2:$I$801),"")</f>
        <v>TN</v>
      </c>
      <c r="AC1945">
        <f>IFERROR(_xlfn.XLOOKUP($B1945,enrollment!$A$2:$A$801,enrollment!$L$2:$L$801),"")</f>
        <v>39</v>
      </c>
      <c r="AD1945" t="str" cm="1">
        <f t="array" ref="AD1945">_xlfn.IFS(AC1945="","Unknown",AC1945&lt;18,"0-17",AC1945&lt;35,"18-34",AC1945&lt;50,"35-49",AC1945&lt;65,"50-64",TRUE,"65+")</f>
        <v>35-49</v>
      </c>
      <c r="AE1945">
        <f>IFERROR(_xlfn.XLOOKUP($B1945,enrollment!$A$2:$A$801,enrollment!$O$2:$O$801),"")</f>
        <v>2233445566</v>
      </c>
      <c r="AF1945">
        <f>IFERROR(_xlfn.XLOOKUP($AE1945,providers!$B$2:$B$11,providers!$Q$2:$Q$11),"")</f>
        <v>3.5</v>
      </c>
      <c r="AG1945" s="1">
        <f t="shared" si="30"/>
        <v>45444</v>
      </c>
    </row>
    <row r="1946" spans="1:33" x14ac:dyDescent="0.25">
      <c r="A1946" t="s">
        <v>2284</v>
      </c>
      <c r="B1946" t="s">
        <v>2275</v>
      </c>
      <c r="C1946">
        <v>3456789012</v>
      </c>
      <c r="D1946">
        <v>3456789012</v>
      </c>
      <c r="E1946" s="1">
        <v>45333</v>
      </c>
      <c r="F1946" s="1">
        <v>45333</v>
      </c>
      <c r="G1946" s="1">
        <v>45358</v>
      </c>
      <c r="H1946" t="s">
        <v>28</v>
      </c>
      <c r="I1946">
        <v>23</v>
      </c>
      <c r="J1946" t="s">
        <v>91</v>
      </c>
      <c r="K1946">
        <v>99284</v>
      </c>
      <c r="O1946">
        <v>1</v>
      </c>
      <c r="P1946">
        <v>2159.62</v>
      </c>
      <c r="Q1946">
        <v>1199.79</v>
      </c>
      <c r="R1946">
        <v>959.83</v>
      </c>
      <c r="S1946">
        <v>239.96</v>
      </c>
      <c r="T1946" t="s">
        <v>30</v>
      </c>
      <c r="X1946" t="s">
        <v>31</v>
      </c>
      <c r="Y1946" t="s">
        <v>32</v>
      </c>
      <c r="Z1946" t="s">
        <v>45</v>
      </c>
      <c r="AA1946" t="str">
        <f>IFERROR(_xlfn.XLOOKUP($J1946,avoidable_ed_reference!$A$2:$A$13,avoidable_ed_reference!$C$2:$C$13),"Not Classified")</f>
        <v>Avoidable</v>
      </c>
      <c r="AB1946" t="str">
        <f>IFERROR(_xlfn.XLOOKUP($B1946,enrollment!$A$2:$A$801,enrollment!$I$2:$I$801),"")</f>
        <v>TN</v>
      </c>
      <c r="AC1946">
        <f>IFERROR(_xlfn.XLOOKUP($B1946,enrollment!$A$2:$A$801,enrollment!$L$2:$L$801),"")</f>
        <v>39</v>
      </c>
      <c r="AD1946" t="str" cm="1">
        <f t="array" ref="AD1946">_xlfn.IFS(AC1946="","Unknown",AC1946&lt;18,"0-17",AC1946&lt;35,"18-34",AC1946&lt;50,"35-49",AC1946&lt;65,"50-64",TRUE,"65+")</f>
        <v>35-49</v>
      </c>
      <c r="AE1946">
        <f>IFERROR(_xlfn.XLOOKUP($B1946,enrollment!$A$2:$A$801,enrollment!$O$2:$O$801),"")</f>
        <v>2233445566</v>
      </c>
      <c r="AF1946">
        <f>IFERROR(_xlfn.XLOOKUP($AE1946,providers!$B$2:$B$11,providers!$Q$2:$Q$11),"")</f>
        <v>3.5</v>
      </c>
      <c r="AG1946" s="1">
        <f t="shared" si="30"/>
        <v>45323</v>
      </c>
    </row>
    <row r="1947" spans="1:33" x14ac:dyDescent="0.25">
      <c r="A1947" t="s">
        <v>2285</v>
      </c>
      <c r="B1947" t="s">
        <v>2275</v>
      </c>
      <c r="C1947">
        <v>2345678901</v>
      </c>
      <c r="D1947">
        <v>2345678901</v>
      </c>
      <c r="E1947" s="1">
        <v>45504</v>
      </c>
      <c r="F1947" s="1">
        <v>45504</v>
      </c>
      <c r="G1947" s="1">
        <v>45537</v>
      </c>
      <c r="H1947" t="s">
        <v>28</v>
      </c>
      <c r="I1947">
        <v>23</v>
      </c>
      <c r="J1947" t="s">
        <v>221</v>
      </c>
      <c r="K1947">
        <v>99284</v>
      </c>
      <c r="O1947">
        <v>1</v>
      </c>
      <c r="P1947">
        <v>2305.5100000000002</v>
      </c>
      <c r="Q1947">
        <v>1280.8399999999999</v>
      </c>
      <c r="R1947">
        <v>1024.67</v>
      </c>
      <c r="S1947">
        <v>256.17</v>
      </c>
      <c r="T1947" t="s">
        <v>30</v>
      </c>
      <c r="X1947" t="s">
        <v>31</v>
      </c>
      <c r="Y1947" t="s">
        <v>32</v>
      </c>
      <c r="Z1947" t="s">
        <v>45</v>
      </c>
      <c r="AA1947" t="str">
        <f>IFERROR(_xlfn.XLOOKUP($J1947,avoidable_ed_reference!$A$2:$A$13,avoidable_ed_reference!$C$2:$C$13),"Not Classified")</f>
        <v>Avoidable</v>
      </c>
      <c r="AB1947" t="str">
        <f>IFERROR(_xlfn.XLOOKUP($B1947,enrollment!$A$2:$A$801,enrollment!$I$2:$I$801),"")</f>
        <v>TN</v>
      </c>
      <c r="AC1947">
        <f>IFERROR(_xlfn.XLOOKUP($B1947,enrollment!$A$2:$A$801,enrollment!$L$2:$L$801),"")</f>
        <v>39</v>
      </c>
      <c r="AD1947" t="str" cm="1">
        <f t="array" ref="AD1947">_xlfn.IFS(AC1947="","Unknown",AC1947&lt;18,"0-17",AC1947&lt;35,"18-34",AC1947&lt;50,"35-49",AC1947&lt;65,"50-64",TRUE,"65+")</f>
        <v>35-49</v>
      </c>
      <c r="AE1947">
        <f>IFERROR(_xlfn.XLOOKUP($B1947,enrollment!$A$2:$A$801,enrollment!$O$2:$O$801),"")</f>
        <v>2233445566</v>
      </c>
      <c r="AF1947">
        <f>IFERROR(_xlfn.XLOOKUP($AE1947,providers!$B$2:$B$11,providers!$Q$2:$Q$11),"")</f>
        <v>3.5</v>
      </c>
      <c r="AG1947" s="1">
        <f t="shared" si="30"/>
        <v>45474</v>
      </c>
    </row>
    <row r="1948" spans="1:33" x14ac:dyDescent="0.25">
      <c r="A1948" t="s">
        <v>2286</v>
      </c>
      <c r="B1948" t="s">
        <v>2275</v>
      </c>
      <c r="C1948">
        <v>7890123456</v>
      </c>
      <c r="D1948">
        <v>7890123456</v>
      </c>
      <c r="E1948" s="1">
        <v>45583</v>
      </c>
      <c r="F1948" s="1">
        <v>45583</v>
      </c>
      <c r="G1948" s="1">
        <v>45608</v>
      </c>
      <c r="H1948" t="s">
        <v>28</v>
      </c>
      <c r="I1948">
        <v>23</v>
      </c>
      <c r="J1948" t="s">
        <v>29</v>
      </c>
      <c r="K1948">
        <v>99284</v>
      </c>
      <c r="O1948">
        <v>1</v>
      </c>
      <c r="P1948">
        <v>1536.44</v>
      </c>
      <c r="Q1948">
        <v>853.58</v>
      </c>
      <c r="R1948">
        <v>682.86</v>
      </c>
      <c r="S1948">
        <v>170.72</v>
      </c>
      <c r="T1948" t="s">
        <v>30</v>
      </c>
      <c r="X1948" t="s">
        <v>31</v>
      </c>
      <c r="Y1948" t="s">
        <v>32</v>
      </c>
      <c r="Z1948" t="s">
        <v>45</v>
      </c>
      <c r="AA1948" t="str">
        <f>IFERROR(_xlfn.XLOOKUP($J1948,avoidable_ed_reference!$A$2:$A$13,avoidable_ed_reference!$C$2:$C$13),"Not Classified")</f>
        <v>Potentially Avoidable</v>
      </c>
      <c r="AB1948" t="str">
        <f>IFERROR(_xlfn.XLOOKUP($B1948,enrollment!$A$2:$A$801,enrollment!$I$2:$I$801),"")</f>
        <v>TN</v>
      </c>
      <c r="AC1948">
        <f>IFERROR(_xlfn.XLOOKUP($B1948,enrollment!$A$2:$A$801,enrollment!$L$2:$L$801),"")</f>
        <v>39</v>
      </c>
      <c r="AD1948" t="str" cm="1">
        <f t="array" ref="AD1948">_xlfn.IFS(AC1948="","Unknown",AC1948&lt;18,"0-17",AC1948&lt;35,"18-34",AC1948&lt;50,"35-49",AC1948&lt;65,"50-64",TRUE,"65+")</f>
        <v>35-49</v>
      </c>
      <c r="AE1948">
        <f>IFERROR(_xlfn.XLOOKUP($B1948,enrollment!$A$2:$A$801,enrollment!$O$2:$O$801),"")</f>
        <v>2233445566</v>
      </c>
      <c r="AF1948">
        <f>IFERROR(_xlfn.XLOOKUP($AE1948,providers!$B$2:$B$11,providers!$Q$2:$Q$11),"")</f>
        <v>3.5</v>
      </c>
      <c r="AG1948" s="1">
        <f t="shared" si="30"/>
        <v>45566</v>
      </c>
    </row>
    <row r="1949" spans="1:33" x14ac:dyDescent="0.25">
      <c r="A1949" t="s">
        <v>2287</v>
      </c>
      <c r="B1949" t="s">
        <v>2275</v>
      </c>
      <c r="C1949">
        <v>2233445566</v>
      </c>
      <c r="D1949">
        <v>2233445566</v>
      </c>
      <c r="E1949" s="1">
        <v>45576</v>
      </c>
      <c r="F1949" s="1">
        <v>45576</v>
      </c>
      <c r="G1949" s="1">
        <v>45593</v>
      </c>
      <c r="H1949" t="s">
        <v>28</v>
      </c>
      <c r="I1949">
        <v>11</v>
      </c>
      <c r="J1949" t="s">
        <v>38</v>
      </c>
      <c r="K1949">
        <v>99213</v>
      </c>
      <c r="O1949">
        <v>1</v>
      </c>
      <c r="P1949">
        <v>223.32</v>
      </c>
      <c r="Q1949">
        <v>165.42</v>
      </c>
      <c r="R1949">
        <v>132.34</v>
      </c>
      <c r="S1949">
        <v>33.08</v>
      </c>
      <c r="T1949" t="s">
        <v>30</v>
      </c>
      <c r="X1949" t="s">
        <v>31</v>
      </c>
      <c r="Y1949" t="s">
        <v>32</v>
      </c>
      <c r="Z1949" t="s">
        <v>39</v>
      </c>
      <c r="AA1949" t="str">
        <f>IFERROR(_xlfn.XLOOKUP($J1949,avoidable_ed_reference!$A$2:$A$13,avoidable_ed_reference!$C$2:$C$13),"Not Classified")</f>
        <v>Not Classified</v>
      </c>
      <c r="AB1949" t="str">
        <f>IFERROR(_xlfn.XLOOKUP($B1949,enrollment!$A$2:$A$801,enrollment!$I$2:$I$801),"")</f>
        <v>TN</v>
      </c>
      <c r="AC1949">
        <f>IFERROR(_xlfn.XLOOKUP($B1949,enrollment!$A$2:$A$801,enrollment!$L$2:$L$801),"")</f>
        <v>39</v>
      </c>
      <c r="AD1949" t="str" cm="1">
        <f t="array" ref="AD1949">_xlfn.IFS(AC1949="","Unknown",AC1949&lt;18,"0-17",AC1949&lt;35,"18-34",AC1949&lt;50,"35-49",AC1949&lt;65,"50-64",TRUE,"65+")</f>
        <v>35-49</v>
      </c>
      <c r="AE1949">
        <f>IFERROR(_xlfn.XLOOKUP($B1949,enrollment!$A$2:$A$801,enrollment!$O$2:$O$801),"")</f>
        <v>2233445566</v>
      </c>
      <c r="AF1949">
        <f>IFERROR(_xlfn.XLOOKUP($AE1949,providers!$B$2:$B$11,providers!$Q$2:$Q$11),"")</f>
        <v>3.5</v>
      </c>
      <c r="AG1949" s="1">
        <f t="shared" si="30"/>
        <v>45566</v>
      </c>
    </row>
    <row r="1950" spans="1:33" x14ac:dyDescent="0.25">
      <c r="A1950" t="s">
        <v>2288</v>
      </c>
      <c r="B1950" t="s">
        <v>2275</v>
      </c>
      <c r="C1950">
        <v>2345678901</v>
      </c>
      <c r="D1950">
        <v>2345678901</v>
      </c>
      <c r="E1950" s="1">
        <v>45350</v>
      </c>
      <c r="F1950" s="1">
        <v>45350</v>
      </c>
      <c r="G1950" s="1">
        <v>45384</v>
      </c>
      <c r="H1950" t="s">
        <v>28</v>
      </c>
      <c r="I1950">
        <v>23</v>
      </c>
      <c r="J1950" t="s">
        <v>129</v>
      </c>
      <c r="K1950">
        <v>99284</v>
      </c>
      <c r="O1950">
        <v>1</v>
      </c>
      <c r="P1950">
        <v>1670.85</v>
      </c>
      <c r="Q1950">
        <v>928.25</v>
      </c>
      <c r="R1950">
        <v>742.6</v>
      </c>
      <c r="S1950">
        <v>185.65</v>
      </c>
      <c r="T1950" t="s">
        <v>30</v>
      </c>
      <c r="X1950" t="s">
        <v>31</v>
      </c>
      <c r="Y1950" t="s">
        <v>32</v>
      </c>
      <c r="Z1950" t="s">
        <v>45</v>
      </c>
      <c r="AA1950" t="str">
        <f>IFERROR(_xlfn.XLOOKUP($J1950,avoidable_ed_reference!$A$2:$A$13,avoidable_ed_reference!$C$2:$C$13),"Not Classified")</f>
        <v>Potentially Avoidable</v>
      </c>
      <c r="AB1950" t="str">
        <f>IFERROR(_xlfn.XLOOKUP($B1950,enrollment!$A$2:$A$801,enrollment!$I$2:$I$801),"")</f>
        <v>TN</v>
      </c>
      <c r="AC1950">
        <f>IFERROR(_xlfn.XLOOKUP($B1950,enrollment!$A$2:$A$801,enrollment!$L$2:$L$801),"")</f>
        <v>39</v>
      </c>
      <c r="AD1950" t="str" cm="1">
        <f t="array" ref="AD1950">_xlfn.IFS(AC1950="","Unknown",AC1950&lt;18,"0-17",AC1950&lt;35,"18-34",AC1950&lt;50,"35-49",AC1950&lt;65,"50-64",TRUE,"65+")</f>
        <v>35-49</v>
      </c>
      <c r="AE1950">
        <f>IFERROR(_xlfn.XLOOKUP($B1950,enrollment!$A$2:$A$801,enrollment!$O$2:$O$801),"")</f>
        <v>2233445566</v>
      </c>
      <c r="AF1950">
        <f>IFERROR(_xlfn.XLOOKUP($AE1950,providers!$B$2:$B$11,providers!$Q$2:$Q$11),"")</f>
        <v>3.5</v>
      </c>
      <c r="AG1950" s="1">
        <f t="shared" si="30"/>
        <v>45323</v>
      </c>
    </row>
    <row r="1951" spans="1:33" x14ac:dyDescent="0.25">
      <c r="A1951" t="s">
        <v>2289</v>
      </c>
      <c r="B1951" t="s">
        <v>2290</v>
      </c>
      <c r="C1951">
        <v>3456789012</v>
      </c>
      <c r="D1951">
        <v>3456789012</v>
      </c>
      <c r="E1951" s="1">
        <v>45337</v>
      </c>
      <c r="F1951" s="1">
        <v>45337</v>
      </c>
      <c r="G1951" s="1">
        <v>45369</v>
      </c>
      <c r="H1951" t="s">
        <v>67</v>
      </c>
      <c r="I1951">
        <v>21</v>
      </c>
      <c r="J1951" t="s">
        <v>99</v>
      </c>
      <c r="K1951">
        <v>99223</v>
      </c>
      <c r="O1951">
        <v>1</v>
      </c>
      <c r="P1951">
        <v>22814.33</v>
      </c>
      <c r="Q1951">
        <v>14718.92</v>
      </c>
      <c r="R1951">
        <v>11775.14</v>
      </c>
      <c r="S1951">
        <v>2943.78</v>
      </c>
      <c r="T1951" t="s">
        <v>30</v>
      </c>
      <c r="V1951">
        <v>1</v>
      </c>
      <c r="W1951" s="2" t="s">
        <v>68</v>
      </c>
      <c r="X1951" t="s">
        <v>233</v>
      </c>
      <c r="Y1951" t="s">
        <v>32</v>
      </c>
      <c r="Z1951" t="s">
        <v>69</v>
      </c>
      <c r="AA1951" t="str">
        <f>IFERROR(_xlfn.XLOOKUP($J1951,avoidable_ed_reference!$A$2:$A$13,avoidable_ed_reference!$C$2:$C$13),"Not Classified")</f>
        <v>Not Classified</v>
      </c>
      <c r="AB1951" t="str">
        <f>IFERROR(_xlfn.XLOOKUP($B1951,enrollment!$A$2:$A$801,enrollment!$I$2:$I$801),"")</f>
        <v>TN</v>
      </c>
      <c r="AC1951">
        <f>IFERROR(_xlfn.XLOOKUP($B1951,enrollment!$A$2:$A$801,enrollment!$L$2:$L$801),"")</f>
        <v>65</v>
      </c>
      <c r="AD1951" t="str" cm="1">
        <f t="array" ref="AD1951">_xlfn.IFS(AC1951="","Unknown",AC1951&lt;18,"0-17",AC1951&lt;35,"18-34",AC1951&lt;50,"35-49",AC1951&lt;65,"50-64",TRUE,"65+")</f>
        <v>65+</v>
      </c>
      <c r="AE1951">
        <f>IFERROR(_xlfn.XLOOKUP($B1951,enrollment!$A$2:$A$801,enrollment!$O$2:$O$801),"")</f>
        <v>5678901234</v>
      </c>
      <c r="AF1951">
        <f>IFERROR(_xlfn.XLOOKUP($AE1951,providers!$B$2:$B$11,providers!$Q$2:$Q$11),"")</f>
        <v>3.8</v>
      </c>
      <c r="AG1951" s="1">
        <f t="shared" si="30"/>
        <v>45323</v>
      </c>
    </row>
    <row r="1952" spans="1:33" x14ac:dyDescent="0.25">
      <c r="A1952" t="s">
        <v>2291</v>
      </c>
      <c r="B1952" t="s">
        <v>2290</v>
      </c>
      <c r="C1952">
        <v>5678901234</v>
      </c>
      <c r="D1952">
        <v>5678901234</v>
      </c>
      <c r="E1952" s="1">
        <v>45522</v>
      </c>
      <c r="F1952" s="1">
        <v>45522</v>
      </c>
      <c r="G1952" s="1">
        <v>45557</v>
      </c>
      <c r="H1952" t="s">
        <v>28</v>
      </c>
      <c r="I1952">
        <v>20</v>
      </c>
      <c r="J1952" t="s">
        <v>35</v>
      </c>
      <c r="K1952">
        <v>99213</v>
      </c>
      <c r="O1952">
        <v>1</v>
      </c>
      <c r="P1952">
        <v>166.23</v>
      </c>
      <c r="Q1952">
        <v>127.87</v>
      </c>
      <c r="R1952">
        <v>102.3</v>
      </c>
      <c r="S1952">
        <v>25.57</v>
      </c>
      <c r="T1952" t="s">
        <v>30</v>
      </c>
      <c r="X1952" t="s">
        <v>233</v>
      </c>
      <c r="Y1952" t="s">
        <v>32</v>
      </c>
      <c r="Z1952" t="s">
        <v>36</v>
      </c>
      <c r="AA1952" t="str">
        <f>IFERROR(_xlfn.XLOOKUP($J1952,avoidable_ed_reference!$A$2:$A$13,avoidable_ed_reference!$C$2:$C$13),"Not Classified")</f>
        <v>Avoidable</v>
      </c>
      <c r="AB1952" t="str">
        <f>IFERROR(_xlfn.XLOOKUP($B1952,enrollment!$A$2:$A$801,enrollment!$I$2:$I$801),"")</f>
        <v>TN</v>
      </c>
      <c r="AC1952">
        <f>IFERROR(_xlfn.XLOOKUP($B1952,enrollment!$A$2:$A$801,enrollment!$L$2:$L$801),"")</f>
        <v>65</v>
      </c>
      <c r="AD1952" t="str" cm="1">
        <f t="array" ref="AD1952">_xlfn.IFS(AC1952="","Unknown",AC1952&lt;18,"0-17",AC1952&lt;35,"18-34",AC1952&lt;50,"35-49",AC1952&lt;65,"50-64",TRUE,"65+")</f>
        <v>65+</v>
      </c>
      <c r="AE1952">
        <f>IFERROR(_xlfn.XLOOKUP($B1952,enrollment!$A$2:$A$801,enrollment!$O$2:$O$801),"")</f>
        <v>5678901234</v>
      </c>
      <c r="AF1952">
        <f>IFERROR(_xlfn.XLOOKUP($AE1952,providers!$B$2:$B$11,providers!$Q$2:$Q$11),"")</f>
        <v>3.8</v>
      </c>
      <c r="AG1952" s="1">
        <f t="shared" si="30"/>
        <v>45505</v>
      </c>
    </row>
    <row r="1953" spans="1:33" x14ac:dyDescent="0.25">
      <c r="A1953" t="s">
        <v>2292</v>
      </c>
      <c r="B1953" t="s">
        <v>2290</v>
      </c>
      <c r="C1953">
        <v>5678901234</v>
      </c>
      <c r="D1953">
        <v>5678901234</v>
      </c>
      <c r="E1953" s="1">
        <v>45356</v>
      </c>
      <c r="F1953" s="1">
        <v>45356</v>
      </c>
      <c r="G1953" s="1">
        <v>45373</v>
      </c>
      <c r="H1953" t="s">
        <v>28</v>
      </c>
      <c r="I1953">
        <v>20</v>
      </c>
      <c r="J1953" t="s">
        <v>35</v>
      </c>
      <c r="K1953">
        <v>99213</v>
      </c>
      <c r="O1953">
        <v>1</v>
      </c>
      <c r="P1953">
        <v>196.01</v>
      </c>
      <c r="Q1953">
        <v>150.78</v>
      </c>
      <c r="R1953">
        <v>120.62</v>
      </c>
      <c r="S1953">
        <v>30.16</v>
      </c>
      <c r="T1953" t="s">
        <v>30</v>
      </c>
      <c r="X1953" t="s">
        <v>233</v>
      </c>
      <c r="Y1953" t="s">
        <v>32</v>
      </c>
      <c r="Z1953" t="s">
        <v>36</v>
      </c>
      <c r="AA1953" t="str">
        <f>IFERROR(_xlfn.XLOOKUP($J1953,avoidable_ed_reference!$A$2:$A$13,avoidable_ed_reference!$C$2:$C$13),"Not Classified")</f>
        <v>Avoidable</v>
      </c>
      <c r="AB1953" t="str">
        <f>IFERROR(_xlfn.XLOOKUP($B1953,enrollment!$A$2:$A$801,enrollment!$I$2:$I$801),"")</f>
        <v>TN</v>
      </c>
      <c r="AC1953">
        <f>IFERROR(_xlfn.XLOOKUP($B1953,enrollment!$A$2:$A$801,enrollment!$L$2:$L$801),"")</f>
        <v>65</v>
      </c>
      <c r="AD1953" t="str" cm="1">
        <f t="array" ref="AD1953">_xlfn.IFS(AC1953="","Unknown",AC1953&lt;18,"0-17",AC1953&lt;35,"18-34",AC1953&lt;50,"35-49",AC1953&lt;65,"50-64",TRUE,"65+")</f>
        <v>65+</v>
      </c>
      <c r="AE1953">
        <f>IFERROR(_xlfn.XLOOKUP($B1953,enrollment!$A$2:$A$801,enrollment!$O$2:$O$801),"")</f>
        <v>5678901234</v>
      </c>
      <c r="AF1953">
        <f>IFERROR(_xlfn.XLOOKUP($AE1953,providers!$B$2:$B$11,providers!$Q$2:$Q$11),"")</f>
        <v>3.8</v>
      </c>
      <c r="AG1953" s="1">
        <f t="shared" si="30"/>
        <v>45352</v>
      </c>
    </row>
    <row r="1954" spans="1:33" x14ac:dyDescent="0.25">
      <c r="A1954" t="s">
        <v>2293</v>
      </c>
      <c r="B1954" t="s">
        <v>2290</v>
      </c>
      <c r="C1954">
        <v>5678901234</v>
      </c>
      <c r="D1954">
        <v>5678901234</v>
      </c>
      <c r="E1954" s="1">
        <v>45647</v>
      </c>
      <c r="F1954" s="1">
        <v>45647</v>
      </c>
      <c r="G1954" s="1">
        <v>45680</v>
      </c>
      <c r="H1954" t="s">
        <v>28</v>
      </c>
      <c r="I1954">
        <v>20</v>
      </c>
      <c r="J1954" t="s">
        <v>35</v>
      </c>
      <c r="K1954">
        <v>99213</v>
      </c>
      <c r="O1954">
        <v>1</v>
      </c>
      <c r="P1954">
        <v>170.99</v>
      </c>
      <c r="Q1954">
        <v>131.53</v>
      </c>
      <c r="R1954">
        <v>105.22</v>
      </c>
      <c r="S1954">
        <v>26.31</v>
      </c>
      <c r="T1954" t="s">
        <v>30</v>
      </c>
      <c r="X1954" t="s">
        <v>233</v>
      </c>
      <c r="Y1954" t="s">
        <v>32</v>
      </c>
      <c r="Z1954" t="s">
        <v>36</v>
      </c>
      <c r="AA1954" t="str">
        <f>IFERROR(_xlfn.XLOOKUP($J1954,avoidable_ed_reference!$A$2:$A$13,avoidable_ed_reference!$C$2:$C$13),"Not Classified")</f>
        <v>Avoidable</v>
      </c>
      <c r="AB1954" t="str">
        <f>IFERROR(_xlfn.XLOOKUP($B1954,enrollment!$A$2:$A$801,enrollment!$I$2:$I$801),"")</f>
        <v>TN</v>
      </c>
      <c r="AC1954">
        <f>IFERROR(_xlfn.XLOOKUP($B1954,enrollment!$A$2:$A$801,enrollment!$L$2:$L$801),"")</f>
        <v>65</v>
      </c>
      <c r="AD1954" t="str" cm="1">
        <f t="array" ref="AD1954">_xlfn.IFS(AC1954="","Unknown",AC1954&lt;18,"0-17",AC1954&lt;35,"18-34",AC1954&lt;50,"35-49",AC1954&lt;65,"50-64",TRUE,"65+")</f>
        <v>65+</v>
      </c>
      <c r="AE1954">
        <f>IFERROR(_xlfn.XLOOKUP($B1954,enrollment!$A$2:$A$801,enrollment!$O$2:$O$801),"")</f>
        <v>5678901234</v>
      </c>
      <c r="AF1954">
        <f>IFERROR(_xlfn.XLOOKUP($AE1954,providers!$B$2:$B$11,providers!$Q$2:$Q$11),"")</f>
        <v>3.8</v>
      </c>
      <c r="AG1954" s="1">
        <f t="shared" si="30"/>
        <v>45627</v>
      </c>
    </row>
    <row r="1955" spans="1:33" x14ac:dyDescent="0.25">
      <c r="A1955" t="s">
        <v>2294</v>
      </c>
      <c r="B1955" t="s">
        <v>2290</v>
      </c>
      <c r="C1955">
        <v>5678901234</v>
      </c>
      <c r="D1955">
        <v>5678901234</v>
      </c>
      <c r="E1955" s="1">
        <v>45499</v>
      </c>
      <c r="F1955" s="1">
        <v>45499</v>
      </c>
      <c r="G1955" s="1">
        <v>45516</v>
      </c>
      <c r="H1955" t="s">
        <v>28</v>
      </c>
      <c r="I1955">
        <v>11</v>
      </c>
      <c r="J1955" t="s">
        <v>35</v>
      </c>
      <c r="K1955">
        <v>99213</v>
      </c>
      <c r="O1955">
        <v>1</v>
      </c>
      <c r="P1955">
        <v>187.26</v>
      </c>
      <c r="Q1955">
        <v>138.71</v>
      </c>
      <c r="R1955">
        <v>110.97</v>
      </c>
      <c r="S1955">
        <v>27.74</v>
      </c>
      <c r="T1955" t="s">
        <v>30</v>
      </c>
      <c r="X1955" t="s">
        <v>233</v>
      </c>
      <c r="Y1955" t="s">
        <v>32</v>
      </c>
      <c r="Z1955" t="s">
        <v>39</v>
      </c>
      <c r="AA1955" t="str">
        <f>IFERROR(_xlfn.XLOOKUP($J1955,avoidable_ed_reference!$A$2:$A$13,avoidable_ed_reference!$C$2:$C$13),"Not Classified")</f>
        <v>Avoidable</v>
      </c>
      <c r="AB1955" t="str">
        <f>IFERROR(_xlfn.XLOOKUP($B1955,enrollment!$A$2:$A$801,enrollment!$I$2:$I$801),"")</f>
        <v>TN</v>
      </c>
      <c r="AC1955">
        <f>IFERROR(_xlfn.XLOOKUP($B1955,enrollment!$A$2:$A$801,enrollment!$L$2:$L$801),"")</f>
        <v>65</v>
      </c>
      <c r="AD1955" t="str" cm="1">
        <f t="array" ref="AD1955">_xlfn.IFS(AC1955="","Unknown",AC1955&lt;18,"0-17",AC1955&lt;35,"18-34",AC1955&lt;50,"35-49",AC1955&lt;65,"50-64",TRUE,"65+")</f>
        <v>65+</v>
      </c>
      <c r="AE1955">
        <f>IFERROR(_xlfn.XLOOKUP($B1955,enrollment!$A$2:$A$801,enrollment!$O$2:$O$801),"")</f>
        <v>5678901234</v>
      </c>
      <c r="AF1955">
        <f>IFERROR(_xlfn.XLOOKUP($AE1955,providers!$B$2:$B$11,providers!$Q$2:$Q$11),"")</f>
        <v>3.8</v>
      </c>
      <c r="AG1955" s="1">
        <f t="shared" si="30"/>
        <v>45474</v>
      </c>
    </row>
    <row r="1956" spans="1:33" x14ac:dyDescent="0.25">
      <c r="A1956" t="s">
        <v>2295</v>
      </c>
      <c r="B1956" t="s">
        <v>2296</v>
      </c>
      <c r="C1956">
        <v>7890123456</v>
      </c>
      <c r="D1956">
        <v>7890123456</v>
      </c>
      <c r="E1956" s="1">
        <v>45482</v>
      </c>
      <c r="F1956" s="1">
        <v>45482</v>
      </c>
      <c r="G1956" s="1">
        <v>45497</v>
      </c>
      <c r="H1956" t="s">
        <v>28</v>
      </c>
      <c r="I1956">
        <v>11</v>
      </c>
      <c r="J1956" t="s">
        <v>38</v>
      </c>
      <c r="K1956">
        <v>99213</v>
      </c>
      <c r="O1956">
        <v>1</v>
      </c>
      <c r="P1956">
        <v>192.58</v>
      </c>
      <c r="Q1956">
        <v>142.65</v>
      </c>
      <c r="R1956">
        <v>114.12</v>
      </c>
      <c r="S1956">
        <v>28.53</v>
      </c>
      <c r="T1956" t="s">
        <v>30</v>
      </c>
      <c r="X1956" t="s">
        <v>233</v>
      </c>
      <c r="Y1956" t="s">
        <v>32</v>
      </c>
      <c r="Z1956" t="s">
        <v>39</v>
      </c>
      <c r="AA1956" t="str">
        <f>IFERROR(_xlfn.XLOOKUP($J1956,avoidable_ed_reference!$A$2:$A$13,avoidable_ed_reference!$C$2:$C$13),"Not Classified")</f>
        <v>Not Classified</v>
      </c>
      <c r="AB1956" t="str">
        <f>IFERROR(_xlfn.XLOOKUP($B1956,enrollment!$A$2:$A$801,enrollment!$I$2:$I$801),"")</f>
        <v>TN</v>
      </c>
      <c r="AC1956">
        <f>IFERROR(_xlfn.XLOOKUP($B1956,enrollment!$A$2:$A$801,enrollment!$L$2:$L$801),"")</f>
        <v>76</v>
      </c>
      <c r="AD1956" t="str" cm="1">
        <f t="array" ref="AD1956">_xlfn.IFS(AC1956="","Unknown",AC1956&lt;18,"0-17",AC1956&lt;35,"18-34",AC1956&lt;50,"35-49",AC1956&lt;65,"50-64",TRUE,"65+")</f>
        <v>65+</v>
      </c>
      <c r="AE1956">
        <f>IFERROR(_xlfn.XLOOKUP($B1956,enrollment!$A$2:$A$801,enrollment!$O$2:$O$801),"")</f>
        <v>7890123456</v>
      </c>
      <c r="AF1956">
        <f>IFERROR(_xlfn.XLOOKUP($AE1956,providers!$B$2:$B$11,providers!$Q$2:$Q$11),"")</f>
        <v>3.9</v>
      </c>
      <c r="AG1956" s="1">
        <f t="shared" si="30"/>
        <v>45474</v>
      </c>
    </row>
    <row r="1957" spans="1:33" x14ac:dyDescent="0.25">
      <c r="A1957" t="s">
        <v>2297</v>
      </c>
      <c r="B1957" t="s">
        <v>2296</v>
      </c>
      <c r="C1957">
        <v>6789012345</v>
      </c>
      <c r="D1957">
        <v>6789012345</v>
      </c>
      <c r="E1957" s="1">
        <v>45491</v>
      </c>
      <c r="F1957" s="1">
        <v>45491</v>
      </c>
      <c r="G1957" s="1">
        <v>45524</v>
      </c>
      <c r="H1957" t="s">
        <v>28</v>
      </c>
      <c r="I1957">
        <v>23</v>
      </c>
      <c r="J1957" t="s">
        <v>127</v>
      </c>
      <c r="K1957">
        <v>99284</v>
      </c>
      <c r="O1957">
        <v>1</v>
      </c>
      <c r="P1957">
        <v>2222.5</v>
      </c>
      <c r="Q1957">
        <v>1234.72</v>
      </c>
      <c r="R1957">
        <v>987.78</v>
      </c>
      <c r="S1957">
        <v>246.94</v>
      </c>
      <c r="T1957" t="s">
        <v>30</v>
      </c>
      <c r="X1957" t="s">
        <v>233</v>
      </c>
      <c r="Y1957" t="s">
        <v>32</v>
      </c>
      <c r="Z1957" t="s">
        <v>45</v>
      </c>
      <c r="AA1957" t="str">
        <f>IFERROR(_xlfn.XLOOKUP($J1957,avoidable_ed_reference!$A$2:$A$13,avoidable_ed_reference!$C$2:$C$13),"Not Classified")</f>
        <v>Avoidable</v>
      </c>
      <c r="AB1957" t="str">
        <f>IFERROR(_xlfn.XLOOKUP($B1957,enrollment!$A$2:$A$801,enrollment!$I$2:$I$801),"")</f>
        <v>TN</v>
      </c>
      <c r="AC1957">
        <f>IFERROR(_xlfn.XLOOKUP($B1957,enrollment!$A$2:$A$801,enrollment!$L$2:$L$801),"")</f>
        <v>76</v>
      </c>
      <c r="AD1957" t="str" cm="1">
        <f t="array" ref="AD1957">_xlfn.IFS(AC1957="","Unknown",AC1957&lt;18,"0-17",AC1957&lt;35,"18-34",AC1957&lt;50,"35-49",AC1957&lt;65,"50-64",TRUE,"65+")</f>
        <v>65+</v>
      </c>
      <c r="AE1957">
        <f>IFERROR(_xlfn.XLOOKUP($B1957,enrollment!$A$2:$A$801,enrollment!$O$2:$O$801),"")</f>
        <v>7890123456</v>
      </c>
      <c r="AF1957">
        <f>IFERROR(_xlfn.XLOOKUP($AE1957,providers!$B$2:$B$11,providers!$Q$2:$Q$11),"")</f>
        <v>3.9</v>
      </c>
      <c r="AG1957" s="1">
        <f t="shared" si="30"/>
        <v>45474</v>
      </c>
    </row>
    <row r="1958" spans="1:33" x14ac:dyDescent="0.25">
      <c r="A1958" t="s">
        <v>2298</v>
      </c>
      <c r="B1958" t="s">
        <v>2296</v>
      </c>
      <c r="C1958">
        <v>7890123456</v>
      </c>
      <c r="D1958">
        <v>7890123456</v>
      </c>
      <c r="E1958" s="1">
        <v>45603</v>
      </c>
      <c r="F1958" s="1">
        <v>45603</v>
      </c>
      <c r="G1958" s="1">
        <v>45617</v>
      </c>
      <c r="H1958" t="s">
        <v>28</v>
      </c>
      <c r="I1958">
        <v>11</v>
      </c>
      <c r="J1958" t="s">
        <v>47</v>
      </c>
      <c r="K1958">
        <v>99213</v>
      </c>
      <c r="O1958">
        <v>1</v>
      </c>
      <c r="P1958">
        <v>242.18</v>
      </c>
      <c r="Q1958">
        <v>179.39</v>
      </c>
      <c r="R1958">
        <v>143.51</v>
      </c>
      <c r="S1958">
        <v>35.880000000000003</v>
      </c>
      <c r="T1958" t="s">
        <v>30</v>
      </c>
      <c r="X1958" t="s">
        <v>233</v>
      </c>
      <c r="Y1958" t="s">
        <v>32</v>
      </c>
      <c r="Z1958" t="s">
        <v>39</v>
      </c>
      <c r="AA1958" t="str">
        <f>IFERROR(_xlfn.XLOOKUP($J1958,avoidable_ed_reference!$A$2:$A$13,avoidable_ed_reference!$C$2:$C$13),"Not Classified")</f>
        <v>Not Classified</v>
      </c>
      <c r="AB1958" t="str">
        <f>IFERROR(_xlfn.XLOOKUP($B1958,enrollment!$A$2:$A$801,enrollment!$I$2:$I$801),"")</f>
        <v>TN</v>
      </c>
      <c r="AC1958">
        <f>IFERROR(_xlfn.XLOOKUP($B1958,enrollment!$A$2:$A$801,enrollment!$L$2:$L$801),"")</f>
        <v>76</v>
      </c>
      <c r="AD1958" t="str" cm="1">
        <f t="array" ref="AD1958">_xlfn.IFS(AC1958="","Unknown",AC1958&lt;18,"0-17",AC1958&lt;35,"18-34",AC1958&lt;50,"35-49",AC1958&lt;65,"50-64",TRUE,"65+")</f>
        <v>65+</v>
      </c>
      <c r="AE1958">
        <f>IFERROR(_xlfn.XLOOKUP($B1958,enrollment!$A$2:$A$801,enrollment!$O$2:$O$801),"")</f>
        <v>7890123456</v>
      </c>
      <c r="AF1958">
        <f>IFERROR(_xlfn.XLOOKUP($AE1958,providers!$B$2:$B$11,providers!$Q$2:$Q$11),"")</f>
        <v>3.9</v>
      </c>
      <c r="AG1958" s="1">
        <f t="shared" si="30"/>
        <v>45597</v>
      </c>
    </row>
    <row r="1959" spans="1:33" x14ac:dyDescent="0.25">
      <c r="A1959" t="s">
        <v>2299</v>
      </c>
      <c r="B1959" t="s">
        <v>2296</v>
      </c>
      <c r="C1959">
        <v>7890123456</v>
      </c>
      <c r="D1959">
        <v>7890123456</v>
      </c>
      <c r="E1959" s="1">
        <v>45622</v>
      </c>
      <c r="F1959" s="1">
        <v>45622</v>
      </c>
      <c r="G1959" s="1">
        <v>45644</v>
      </c>
      <c r="H1959" t="s">
        <v>28</v>
      </c>
      <c r="I1959">
        <v>11</v>
      </c>
      <c r="J1959" t="s">
        <v>38</v>
      </c>
      <c r="K1959">
        <v>99213</v>
      </c>
      <c r="O1959">
        <v>1</v>
      </c>
      <c r="P1959">
        <v>225.5</v>
      </c>
      <c r="Q1959">
        <v>167.04</v>
      </c>
      <c r="R1959">
        <v>133.63</v>
      </c>
      <c r="S1959">
        <v>33.409999999999997</v>
      </c>
      <c r="T1959" t="s">
        <v>30</v>
      </c>
      <c r="X1959" t="s">
        <v>233</v>
      </c>
      <c r="Y1959" t="s">
        <v>32</v>
      </c>
      <c r="Z1959" t="s">
        <v>39</v>
      </c>
      <c r="AA1959" t="str">
        <f>IFERROR(_xlfn.XLOOKUP($J1959,avoidable_ed_reference!$A$2:$A$13,avoidable_ed_reference!$C$2:$C$13),"Not Classified")</f>
        <v>Not Classified</v>
      </c>
      <c r="AB1959" t="str">
        <f>IFERROR(_xlfn.XLOOKUP($B1959,enrollment!$A$2:$A$801,enrollment!$I$2:$I$801),"")</f>
        <v>TN</v>
      </c>
      <c r="AC1959">
        <f>IFERROR(_xlfn.XLOOKUP($B1959,enrollment!$A$2:$A$801,enrollment!$L$2:$L$801),"")</f>
        <v>76</v>
      </c>
      <c r="AD1959" t="str" cm="1">
        <f t="array" ref="AD1959">_xlfn.IFS(AC1959="","Unknown",AC1959&lt;18,"0-17",AC1959&lt;35,"18-34",AC1959&lt;50,"35-49",AC1959&lt;65,"50-64",TRUE,"65+")</f>
        <v>65+</v>
      </c>
      <c r="AE1959">
        <f>IFERROR(_xlfn.XLOOKUP($B1959,enrollment!$A$2:$A$801,enrollment!$O$2:$O$801),"")</f>
        <v>7890123456</v>
      </c>
      <c r="AF1959">
        <f>IFERROR(_xlfn.XLOOKUP($AE1959,providers!$B$2:$B$11,providers!$Q$2:$Q$11),"")</f>
        <v>3.9</v>
      </c>
      <c r="AG1959" s="1">
        <f t="shared" si="30"/>
        <v>45597</v>
      </c>
    </row>
    <row r="1960" spans="1:33" x14ac:dyDescent="0.25">
      <c r="A1960" t="s">
        <v>2300</v>
      </c>
      <c r="B1960" t="s">
        <v>2296</v>
      </c>
      <c r="C1960">
        <v>3456789012</v>
      </c>
      <c r="D1960">
        <v>3456789012</v>
      </c>
      <c r="E1960" s="1">
        <v>45436</v>
      </c>
      <c r="F1960" s="1">
        <v>45436</v>
      </c>
      <c r="G1960" s="1">
        <v>45464</v>
      </c>
      <c r="H1960" t="s">
        <v>67</v>
      </c>
      <c r="I1960">
        <v>21</v>
      </c>
      <c r="J1960" t="s">
        <v>99</v>
      </c>
      <c r="K1960">
        <v>99223</v>
      </c>
      <c r="O1960">
        <v>1</v>
      </c>
      <c r="P1960">
        <v>26955.71</v>
      </c>
      <c r="Q1960">
        <v>17390.78</v>
      </c>
      <c r="R1960">
        <v>13912.62</v>
      </c>
      <c r="S1960">
        <v>3478.16</v>
      </c>
      <c r="T1960" t="s">
        <v>30</v>
      </c>
      <c r="V1960">
        <v>1</v>
      </c>
      <c r="W1960" s="2" t="s">
        <v>68</v>
      </c>
      <c r="X1960" t="s">
        <v>233</v>
      </c>
      <c r="Y1960" t="s">
        <v>32</v>
      </c>
      <c r="Z1960" t="s">
        <v>69</v>
      </c>
      <c r="AA1960" t="str">
        <f>IFERROR(_xlfn.XLOOKUP($J1960,avoidable_ed_reference!$A$2:$A$13,avoidable_ed_reference!$C$2:$C$13),"Not Classified")</f>
        <v>Not Classified</v>
      </c>
      <c r="AB1960" t="str">
        <f>IFERROR(_xlfn.XLOOKUP($B1960,enrollment!$A$2:$A$801,enrollment!$I$2:$I$801),"")</f>
        <v>TN</v>
      </c>
      <c r="AC1960">
        <f>IFERROR(_xlfn.XLOOKUP($B1960,enrollment!$A$2:$A$801,enrollment!$L$2:$L$801),"")</f>
        <v>76</v>
      </c>
      <c r="AD1960" t="str" cm="1">
        <f t="array" ref="AD1960">_xlfn.IFS(AC1960="","Unknown",AC1960&lt;18,"0-17",AC1960&lt;35,"18-34",AC1960&lt;50,"35-49",AC1960&lt;65,"50-64",TRUE,"65+")</f>
        <v>65+</v>
      </c>
      <c r="AE1960">
        <f>IFERROR(_xlfn.XLOOKUP($B1960,enrollment!$A$2:$A$801,enrollment!$O$2:$O$801),"")</f>
        <v>7890123456</v>
      </c>
      <c r="AF1960">
        <f>IFERROR(_xlfn.XLOOKUP($AE1960,providers!$B$2:$B$11,providers!$Q$2:$Q$11),"")</f>
        <v>3.9</v>
      </c>
      <c r="AG1960" s="1">
        <f t="shared" si="30"/>
        <v>45413</v>
      </c>
    </row>
    <row r="1961" spans="1:33" x14ac:dyDescent="0.25">
      <c r="A1961" t="s">
        <v>2301</v>
      </c>
      <c r="B1961" t="s">
        <v>2296</v>
      </c>
      <c r="C1961">
        <v>7890123456</v>
      </c>
      <c r="D1961">
        <v>7890123456</v>
      </c>
      <c r="E1961" s="1">
        <v>45352</v>
      </c>
      <c r="F1961" s="1">
        <v>45352</v>
      </c>
      <c r="G1961" s="1">
        <v>45382</v>
      </c>
      <c r="H1961" t="s">
        <v>28</v>
      </c>
      <c r="I1961">
        <v>23</v>
      </c>
      <c r="J1961" t="s">
        <v>91</v>
      </c>
      <c r="K1961">
        <v>99284</v>
      </c>
      <c r="O1961">
        <v>1</v>
      </c>
      <c r="P1961">
        <v>2333.9899999999998</v>
      </c>
      <c r="Q1961">
        <v>1296.6600000000001</v>
      </c>
      <c r="R1961">
        <v>1037.33</v>
      </c>
      <c r="S1961">
        <v>259.33</v>
      </c>
      <c r="T1961" t="s">
        <v>30</v>
      </c>
      <c r="X1961" t="s">
        <v>233</v>
      </c>
      <c r="Y1961" t="s">
        <v>32</v>
      </c>
      <c r="Z1961" t="s">
        <v>45</v>
      </c>
      <c r="AA1961" t="str">
        <f>IFERROR(_xlfn.XLOOKUP($J1961,avoidable_ed_reference!$A$2:$A$13,avoidable_ed_reference!$C$2:$C$13),"Not Classified")</f>
        <v>Avoidable</v>
      </c>
      <c r="AB1961" t="str">
        <f>IFERROR(_xlfn.XLOOKUP($B1961,enrollment!$A$2:$A$801,enrollment!$I$2:$I$801),"")</f>
        <v>TN</v>
      </c>
      <c r="AC1961">
        <f>IFERROR(_xlfn.XLOOKUP($B1961,enrollment!$A$2:$A$801,enrollment!$L$2:$L$801),"")</f>
        <v>76</v>
      </c>
      <c r="AD1961" t="str" cm="1">
        <f t="array" ref="AD1961">_xlfn.IFS(AC1961="","Unknown",AC1961&lt;18,"0-17",AC1961&lt;35,"18-34",AC1961&lt;50,"35-49",AC1961&lt;65,"50-64",TRUE,"65+")</f>
        <v>65+</v>
      </c>
      <c r="AE1961">
        <f>IFERROR(_xlfn.XLOOKUP($B1961,enrollment!$A$2:$A$801,enrollment!$O$2:$O$801),"")</f>
        <v>7890123456</v>
      </c>
      <c r="AF1961">
        <f>IFERROR(_xlfn.XLOOKUP($AE1961,providers!$B$2:$B$11,providers!$Q$2:$Q$11),"")</f>
        <v>3.9</v>
      </c>
      <c r="AG1961" s="1">
        <f t="shared" si="30"/>
        <v>45352</v>
      </c>
    </row>
    <row r="1962" spans="1:33" x14ac:dyDescent="0.25">
      <c r="A1962" t="s">
        <v>2302</v>
      </c>
      <c r="B1962" t="s">
        <v>2296</v>
      </c>
      <c r="C1962">
        <v>5678901234</v>
      </c>
      <c r="D1962">
        <v>5678901234</v>
      </c>
      <c r="E1962" s="1">
        <v>45347</v>
      </c>
      <c r="F1962" s="1">
        <v>45347</v>
      </c>
      <c r="G1962" s="1">
        <v>45379</v>
      </c>
      <c r="H1962" t="s">
        <v>28</v>
      </c>
      <c r="I1962">
        <v>20</v>
      </c>
      <c r="J1962" t="s">
        <v>35</v>
      </c>
      <c r="K1962">
        <v>99213</v>
      </c>
      <c r="O1962">
        <v>1</v>
      </c>
      <c r="P1962">
        <v>206.83</v>
      </c>
      <c r="Q1962">
        <v>159.1</v>
      </c>
      <c r="R1962">
        <v>127.28</v>
      </c>
      <c r="S1962">
        <v>31.82</v>
      </c>
      <c r="T1962" t="s">
        <v>30</v>
      </c>
      <c r="X1962" t="s">
        <v>233</v>
      </c>
      <c r="Y1962" t="s">
        <v>32</v>
      </c>
      <c r="Z1962" t="s">
        <v>36</v>
      </c>
      <c r="AA1962" t="str">
        <f>IFERROR(_xlfn.XLOOKUP($J1962,avoidable_ed_reference!$A$2:$A$13,avoidable_ed_reference!$C$2:$C$13),"Not Classified")</f>
        <v>Avoidable</v>
      </c>
      <c r="AB1962" t="str">
        <f>IFERROR(_xlfn.XLOOKUP($B1962,enrollment!$A$2:$A$801,enrollment!$I$2:$I$801),"")</f>
        <v>TN</v>
      </c>
      <c r="AC1962">
        <f>IFERROR(_xlfn.XLOOKUP($B1962,enrollment!$A$2:$A$801,enrollment!$L$2:$L$801),"")</f>
        <v>76</v>
      </c>
      <c r="AD1962" t="str" cm="1">
        <f t="array" ref="AD1962">_xlfn.IFS(AC1962="","Unknown",AC1962&lt;18,"0-17",AC1962&lt;35,"18-34",AC1962&lt;50,"35-49",AC1962&lt;65,"50-64",TRUE,"65+")</f>
        <v>65+</v>
      </c>
      <c r="AE1962">
        <f>IFERROR(_xlfn.XLOOKUP($B1962,enrollment!$A$2:$A$801,enrollment!$O$2:$O$801),"")</f>
        <v>7890123456</v>
      </c>
      <c r="AF1962">
        <f>IFERROR(_xlfn.XLOOKUP($AE1962,providers!$B$2:$B$11,providers!$Q$2:$Q$11),"")</f>
        <v>3.9</v>
      </c>
      <c r="AG1962" s="1">
        <f t="shared" si="30"/>
        <v>45323</v>
      </c>
    </row>
    <row r="1963" spans="1:33" x14ac:dyDescent="0.25">
      <c r="A1963" t="s">
        <v>2303</v>
      </c>
      <c r="B1963" t="s">
        <v>2304</v>
      </c>
      <c r="C1963">
        <v>9012345678</v>
      </c>
      <c r="D1963">
        <v>9012345678</v>
      </c>
      <c r="E1963" s="1">
        <v>45496</v>
      </c>
      <c r="F1963" s="1">
        <v>45496</v>
      </c>
      <c r="G1963" s="1">
        <v>45512</v>
      </c>
      <c r="H1963" t="s">
        <v>59</v>
      </c>
      <c r="J1963" t="s">
        <v>60</v>
      </c>
      <c r="L1963" s="2" t="s">
        <v>61</v>
      </c>
      <c r="M1963" t="s">
        <v>62</v>
      </c>
      <c r="N1963" t="s">
        <v>63</v>
      </c>
      <c r="O1963">
        <v>1</v>
      </c>
      <c r="P1963">
        <v>956.92</v>
      </c>
      <c r="Q1963">
        <v>869.93</v>
      </c>
      <c r="R1963">
        <v>695.94</v>
      </c>
      <c r="S1963">
        <v>173.99</v>
      </c>
      <c r="T1963" t="s">
        <v>30</v>
      </c>
      <c r="X1963" t="s">
        <v>146</v>
      </c>
      <c r="Y1963" t="s">
        <v>147</v>
      </c>
      <c r="Z1963" t="s">
        <v>64</v>
      </c>
      <c r="AA1963" t="str">
        <f>IFERROR(_xlfn.XLOOKUP($J1963,avoidable_ed_reference!$A$2:$A$13,avoidable_ed_reference!$C$2:$C$13),"Not Classified")</f>
        <v>Not Classified</v>
      </c>
      <c r="AB1963" t="str">
        <f>IFERROR(_xlfn.XLOOKUP($B1963,enrollment!$A$2:$A$801,enrollment!$I$2:$I$801),"")</f>
        <v>OH</v>
      </c>
      <c r="AC1963">
        <f>IFERROR(_xlfn.XLOOKUP($B1963,enrollment!$A$2:$A$801,enrollment!$L$2:$L$801),"")</f>
        <v>66</v>
      </c>
      <c r="AD1963" t="str" cm="1">
        <f t="array" ref="AD1963">_xlfn.IFS(AC1963="","Unknown",AC1963&lt;18,"0-17",AC1963&lt;35,"18-34",AC1963&lt;50,"35-49",AC1963&lt;65,"50-64",TRUE,"65+")</f>
        <v>65+</v>
      </c>
      <c r="AE1963">
        <f>IFERROR(_xlfn.XLOOKUP($B1963,enrollment!$A$2:$A$801,enrollment!$O$2:$O$801),"")</f>
        <v>6789012345</v>
      </c>
      <c r="AF1963">
        <f>IFERROR(_xlfn.XLOOKUP($AE1963,providers!$B$2:$B$11,providers!$Q$2:$Q$11),"")</f>
        <v>4.0999999999999996</v>
      </c>
      <c r="AG1963" s="1">
        <f t="shared" si="30"/>
        <v>45474</v>
      </c>
    </row>
    <row r="1964" spans="1:33" x14ac:dyDescent="0.25">
      <c r="A1964" t="s">
        <v>2305</v>
      </c>
      <c r="B1964" t="s">
        <v>2304</v>
      </c>
      <c r="C1964">
        <v>6789012345</v>
      </c>
      <c r="D1964">
        <v>6789012345</v>
      </c>
      <c r="E1964" s="1">
        <v>45336</v>
      </c>
      <c r="F1964" s="1">
        <v>45336</v>
      </c>
      <c r="G1964" s="1">
        <v>45361</v>
      </c>
      <c r="H1964" t="s">
        <v>28</v>
      </c>
      <c r="I1964">
        <v>11</v>
      </c>
      <c r="J1964" t="s">
        <v>35</v>
      </c>
      <c r="K1964">
        <v>99213</v>
      </c>
      <c r="O1964">
        <v>1</v>
      </c>
      <c r="P1964">
        <v>234.39</v>
      </c>
      <c r="Q1964">
        <v>173.62</v>
      </c>
      <c r="R1964">
        <v>138.9</v>
      </c>
      <c r="S1964">
        <v>34.72</v>
      </c>
      <c r="T1964" t="s">
        <v>30</v>
      </c>
      <c r="X1964" t="s">
        <v>146</v>
      </c>
      <c r="Y1964" t="s">
        <v>147</v>
      </c>
      <c r="Z1964" t="s">
        <v>39</v>
      </c>
      <c r="AA1964" t="str">
        <f>IFERROR(_xlfn.XLOOKUP($J1964,avoidable_ed_reference!$A$2:$A$13,avoidable_ed_reference!$C$2:$C$13),"Not Classified")</f>
        <v>Avoidable</v>
      </c>
      <c r="AB1964" t="str">
        <f>IFERROR(_xlfn.XLOOKUP($B1964,enrollment!$A$2:$A$801,enrollment!$I$2:$I$801),"")</f>
        <v>OH</v>
      </c>
      <c r="AC1964">
        <f>IFERROR(_xlfn.XLOOKUP($B1964,enrollment!$A$2:$A$801,enrollment!$L$2:$L$801),"")</f>
        <v>66</v>
      </c>
      <c r="AD1964" t="str" cm="1">
        <f t="array" ref="AD1964">_xlfn.IFS(AC1964="","Unknown",AC1964&lt;18,"0-17",AC1964&lt;35,"18-34",AC1964&lt;50,"35-49",AC1964&lt;65,"50-64",TRUE,"65+")</f>
        <v>65+</v>
      </c>
      <c r="AE1964">
        <f>IFERROR(_xlfn.XLOOKUP($B1964,enrollment!$A$2:$A$801,enrollment!$O$2:$O$801),"")</f>
        <v>6789012345</v>
      </c>
      <c r="AF1964">
        <f>IFERROR(_xlfn.XLOOKUP($AE1964,providers!$B$2:$B$11,providers!$Q$2:$Q$11),"")</f>
        <v>4.0999999999999996</v>
      </c>
      <c r="AG1964" s="1">
        <f t="shared" si="30"/>
        <v>45323</v>
      </c>
    </row>
    <row r="1965" spans="1:33" x14ac:dyDescent="0.25">
      <c r="A1965" t="s">
        <v>2306</v>
      </c>
      <c r="B1965" t="s">
        <v>2304</v>
      </c>
      <c r="C1965">
        <v>6789012345</v>
      </c>
      <c r="D1965">
        <v>6789012345</v>
      </c>
      <c r="E1965" s="1">
        <v>45471</v>
      </c>
      <c r="F1965" s="1">
        <v>45471</v>
      </c>
      <c r="G1965" s="1">
        <v>45488</v>
      </c>
      <c r="H1965" t="s">
        <v>28</v>
      </c>
      <c r="I1965">
        <v>11</v>
      </c>
      <c r="J1965" t="s">
        <v>38</v>
      </c>
      <c r="K1965">
        <v>99213</v>
      </c>
      <c r="O1965">
        <v>1</v>
      </c>
      <c r="P1965">
        <v>192.67</v>
      </c>
      <c r="Q1965">
        <v>142.72</v>
      </c>
      <c r="R1965">
        <v>114.18</v>
      </c>
      <c r="S1965">
        <v>28.54</v>
      </c>
      <c r="T1965" t="s">
        <v>30</v>
      </c>
      <c r="X1965" t="s">
        <v>146</v>
      </c>
      <c r="Y1965" t="s">
        <v>147</v>
      </c>
      <c r="Z1965" t="s">
        <v>39</v>
      </c>
      <c r="AA1965" t="str">
        <f>IFERROR(_xlfn.XLOOKUP($J1965,avoidable_ed_reference!$A$2:$A$13,avoidable_ed_reference!$C$2:$C$13),"Not Classified")</f>
        <v>Not Classified</v>
      </c>
      <c r="AB1965" t="str">
        <f>IFERROR(_xlfn.XLOOKUP($B1965,enrollment!$A$2:$A$801,enrollment!$I$2:$I$801),"")</f>
        <v>OH</v>
      </c>
      <c r="AC1965">
        <f>IFERROR(_xlfn.XLOOKUP($B1965,enrollment!$A$2:$A$801,enrollment!$L$2:$L$801),"")</f>
        <v>66</v>
      </c>
      <c r="AD1965" t="str" cm="1">
        <f t="array" ref="AD1965">_xlfn.IFS(AC1965="","Unknown",AC1965&lt;18,"0-17",AC1965&lt;35,"18-34",AC1965&lt;50,"35-49",AC1965&lt;65,"50-64",TRUE,"65+")</f>
        <v>65+</v>
      </c>
      <c r="AE1965">
        <f>IFERROR(_xlfn.XLOOKUP($B1965,enrollment!$A$2:$A$801,enrollment!$O$2:$O$801),"")</f>
        <v>6789012345</v>
      </c>
      <c r="AF1965">
        <f>IFERROR(_xlfn.XLOOKUP($AE1965,providers!$B$2:$B$11,providers!$Q$2:$Q$11),"")</f>
        <v>4.0999999999999996</v>
      </c>
      <c r="AG1965" s="1">
        <f t="shared" si="30"/>
        <v>45444</v>
      </c>
    </row>
    <row r="1966" spans="1:33" x14ac:dyDescent="0.25">
      <c r="A1966" t="s">
        <v>2307</v>
      </c>
      <c r="B1966" t="s">
        <v>2304</v>
      </c>
      <c r="C1966">
        <v>6789012345</v>
      </c>
      <c r="D1966">
        <v>6789012345</v>
      </c>
      <c r="E1966" s="1">
        <v>45338</v>
      </c>
      <c r="F1966" s="1">
        <v>45338</v>
      </c>
      <c r="G1966" s="1">
        <v>45362</v>
      </c>
      <c r="H1966" t="s">
        <v>28</v>
      </c>
      <c r="I1966">
        <v>11</v>
      </c>
      <c r="J1966" t="s">
        <v>38</v>
      </c>
      <c r="K1966">
        <v>99213</v>
      </c>
      <c r="O1966">
        <v>1</v>
      </c>
      <c r="P1966">
        <v>177.42</v>
      </c>
      <c r="Q1966">
        <v>131.41999999999999</v>
      </c>
      <c r="R1966">
        <v>105.14</v>
      </c>
      <c r="S1966">
        <v>26.28</v>
      </c>
      <c r="T1966" t="s">
        <v>30</v>
      </c>
      <c r="X1966" t="s">
        <v>146</v>
      </c>
      <c r="Y1966" t="s">
        <v>147</v>
      </c>
      <c r="Z1966" t="s">
        <v>39</v>
      </c>
      <c r="AA1966" t="str">
        <f>IFERROR(_xlfn.XLOOKUP($J1966,avoidable_ed_reference!$A$2:$A$13,avoidable_ed_reference!$C$2:$C$13),"Not Classified")</f>
        <v>Not Classified</v>
      </c>
      <c r="AB1966" t="str">
        <f>IFERROR(_xlfn.XLOOKUP($B1966,enrollment!$A$2:$A$801,enrollment!$I$2:$I$801),"")</f>
        <v>OH</v>
      </c>
      <c r="AC1966">
        <f>IFERROR(_xlfn.XLOOKUP($B1966,enrollment!$A$2:$A$801,enrollment!$L$2:$L$801),"")</f>
        <v>66</v>
      </c>
      <c r="AD1966" t="str" cm="1">
        <f t="array" ref="AD1966">_xlfn.IFS(AC1966="","Unknown",AC1966&lt;18,"0-17",AC1966&lt;35,"18-34",AC1966&lt;50,"35-49",AC1966&lt;65,"50-64",TRUE,"65+")</f>
        <v>65+</v>
      </c>
      <c r="AE1966">
        <f>IFERROR(_xlfn.XLOOKUP($B1966,enrollment!$A$2:$A$801,enrollment!$O$2:$O$801),"")</f>
        <v>6789012345</v>
      </c>
      <c r="AF1966">
        <f>IFERROR(_xlfn.XLOOKUP($AE1966,providers!$B$2:$B$11,providers!$Q$2:$Q$11),"")</f>
        <v>4.0999999999999996</v>
      </c>
      <c r="AG1966" s="1">
        <f t="shared" si="30"/>
        <v>45323</v>
      </c>
    </row>
    <row r="1967" spans="1:33" x14ac:dyDescent="0.25">
      <c r="A1967" t="s">
        <v>2308</v>
      </c>
      <c r="B1967" t="s">
        <v>2304</v>
      </c>
      <c r="C1967">
        <v>6789012345</v>
      </c>
      <c r="D1967">
        <v>6789012345</v>
      </c>
      <c r="E1967" s="1">
        <v>45615</v>
      </c>
      <c r="F1967" s="1">
        <v>45615</v>
      </c>
      <c r="G1967" s="1">
        <v>45632</v>
      </c>
      <c r="H1967" t="s">
        <v>28</v>
      </c>
      <c r="I1967">
        <v>11</v>
      </c>
      <c r="J1967" t="s">
        <v>35</v>
      </c>
      <c r="K1967">
        <v>99213</v>
      </c>
      <c r="O1967">
        <v>1</v>
      </c>
      <c r="P1967">
        <v>222.49</v>
      </c>
      <c r="Q1967">
        <v>164.81</v>
      </c>
      <c r="R1967">
        <v>131.85</v>
      </c>
      <c r="S1967">
        <v>32.96</v>
      </c>
      <c r="T1967" t="s">
        <v>30</v>
      </c>
      <c r="X1967" t="s">
        <v>146</v>
      </c>
      <c r="Y1967" t="s">
        <v>147</v>
      </c>
      <c r="Z1967" t="s">
        <v>39</v>
      </c>
      <c r="AA1967" t="str">
        <f>IFERROR(_xlfn.XLOOKUP($J1967,avoidable_ed_reference!$A$2:$A$13,avoidable_ed_reference!$C$2:$C$13),"Not Classified")</f>
        <v>Avoidable</v>
      </c>
      <c r="AB1967" t="str">
        <f>IFERROR(_xlfn.XLOOKUP($B1967,enrollment!$A$2:$A$801,enrollment!$I$2:$I$801),"")</f>
        <v>OH</v>
      </c>
      <c r="AC1967">
        <f>IFERROR(_xlfn.XLOOKUP($B1967,enrollment!$A$2:$A$801,enrollment!$L$2:$L$801),"")</f>
        <v>66</v>
      </c>
      <c r="AD1967" t="str" cm="1">
        <f t="array" ref="AD1967">_xlfn.IFS(AC1967="","Unknown",AC1967&lt;18,"0-17",AC1967&lt;35,"18-34",AC1967&lt;50,"35-49",AC1967&lt;65,"50-64",TRUE,"65+")</f>
        <v>65+</v>
      </c>
      <c r="AE1967">
        <f>IFERROR(_xlfn.XLOOKUP($B1967,enrollment!$A$2:$A$801,enrollment!$O$2:$O$801),"")</f>
        <v>6789012345</v>
      </c>
      <c r="AF1967">
        <f>IFERROR(_xlfn.XLOOKUP($AE1967,providers!$B$2:$B$11,providers!$Q$2:$Q$11),"")</f>
        <v>4.0999999999999996</v>
      </c>
      <c r="AG1967" s="1">
        <f t="shared" si="30"/>
        <v>45597</v>
      </c>
    </row>
    <row r="1968" spans="1:33" x14ac:dyDescent="0.25">
      <c r="A1968" t="s">
        <v>2309</v>
      </c>
      <c r="B1968" t="s">
        <v>2310</v>
      </c>
      <c r="C1968">
        <v>9012345678</v>
      </c>
      <c r="D1968">
        <v>9012345678</v>
      </c>
      <c r="E1968" s="1">
        <v>45322</v>
      </c>
      <c r="F1968" s="1">
        <v>45322</v>
      </c>
      <c r="G1968" s="1">
        <v>45340</v>
      </c>
      <c r="H1968" t="s">
        <v>28</v>
      </c>
      <c r="I1968">
        <v>11</v>
      </c>
      <c r="J1968" t="s">
        <v>35</v>
      </c>
      <c r="K1968">
        <v>99213</v>
      </c>
      <c r="O1968">
        <v>1</v>
      </c>
      <c r="P1968">
        <v>162.63</v>
      </c>
      <c r="Q1968">
        <v>120.47</v>
      </c>
      <c r="R1968">
        <v>96.38</v>
      </c>
      <c r="S1968">
        <v>24.09</v>
      </c>
      <c r="T1968" t="s">
        <v>30</v>
      </c>
      <c r="X1968" t="s">
        <v>146</v>
      </c>
      <c r="Y1968" t="s">
        <v>147</v>
      </c>
      <c r="Z1968" t="s">
        <v>39</v>
      </c>
      <c r="AA1968" t="str">
        <f>IFERROR(_xlfn.XLOOKUP($J1968,avoidable_ed_reference!$A$2:$A$13,avoidable_ed_reference!$C$2:$C$13),"Not Classified")</f>
        <v>Avoidable</v>
      </c>
      <c r="AB1968" t="str">
        <f>IFERROR(_xlfn.XLOOKUP($B1968,enrollment!$A$2:$A$801,enrollment!$I$2:$I$801),"")</f>
        <v>KY</v>
      </c>
      <c r="AC1968">
        <f>IFERROR(_xlfn.XLOOKUP($B1968,enrollment!$A$2:$A$801,enrollment!$L$2:$L$801),"")</f>
        <v>67</v>
      </c>
      <c r="AD1968" t="str" cm="1">
        <f t="array" ref="AD1968">_xlfn.IFS(AC1968="","Unknown",AC1968&lt;18,"0-17",AC1968&lt;35,"18-34",AC1968&lt;50,"35-49",AC1968&lt;65,"50-64",TRUE,"65+")</f>
        <v>65+</v>
      </c>
      <c r="AE1968">
        <f>IFERROR(_xlfn.XLOOKUP($B1968,enrollment!$A$2:$A$801,enrollment!$O$2:$O$801),"")</f>
        <v>9012345678</v>
      </c>
      <c r="AF1968">
        <f>IFERROR(_xlfn.XLOOKUP($AE1968,providers!$B$2:$B$11,providers!$Q$2:$Q$11),"")</f>
        <v>4.3</v>
      </c>
      <c r="AG1968" s="1">
        <f t="shared" si="30"/>
        <v>45292</v>
      </c>
    </row>
    <row r="1969" spans="1:33" x14ac:dyDescent="0.25">
      <c r="A1969" t="s">
        <v>2311</v>
      </c>
      <c r="B1969" t="s">
        <v>2310</v>
      </c>
      <c r="C1969">
        <v>3456789012</v>
      </c>
      <c r="D1969">
        <v>3456789012</v>
      </c>
      <c r="E1969" s="1">
        <v>45529</v>
      </c>
      <c r="F1969" s="1">
        <v>45529</v>
      </c>
      <c r="G1969" s="1">
        <v>45564</v>
      </c>
      <c r="H1969" t="s">
        <v>59</v>
      </c>
      <c r="J1969" t="s">
        <v>60</v>
      </c>
      <c r="L1969" s="2" t="s">
        <v>82</v>
      </c>
      <c r="M1969" t="s">
        <v>83</v>
      </c>
      <c r="N1969" t="s">
        <v>84</v>
      </c>
      <c r="O1969">
        <v>1</v>
      </c>
      <c r="P1969">
        <v>1111.31</v>
      </c>
      <c r="Q1969">
        <v>1010.28</v>
      </c>
      <c r="R1969">
        <v>808.22</v>
      </c>
      <c r="S1969">
        <v>202.06</v>
      </c>
      <c r="T1969" t="s">
        <v>30</v>
      </c>
      <c r="X1969" t="s">
        <v>146</v>
      </c>
      <c r="Y1969" t="s">
        <v>147</v>
      </c>
      <c r="Z1969" t="s">
        <v>64</v>
      </c>
      <c r="AA1969" t="str">
        <f>IFERROR(_xlfn.XLOOKUP($J1969,avoidable_ed_reference!$A$2:$A$13,avoidable_ed_reference!$C$2:$C$13),"Not Classified")</f>
        <v>Not Classified</v>
      </c>
      <c r="AB1969" t="str">
        <f>IFERROR(_xlfn.XLOOKUP($B1969,enrollment!$A$2:$A$801,enrollment!$I$2:$I$801),"")</f>
        <v>KY</v>
      </c>
      <c r="AC1969">
        <f>IFERROR(_xlfn.XLOOKUP($B1969,enrollment!$A$2:$A$801,enrollment!$L$2:$L$801),"")</f>
        <v>67</v>
      </c>
      <c r="AD1969" t="str" cm="1">
        <f t="array" ref="AD1969">_xlfn.IFS(AC1969="","Unknown",AC1969&lt;18,"0-17",AC1969&lt;35,"18-34",AC1969&lt;50,"35-49",AC1969&lt;65,"50-64",TRUE,"65+")</f>
        <v>65+</v>
      </c>
      <c r="AE1969">
        <f>IFERROR(_xlfn.XLOOKUP($B1969,enrollment!$A$2:$A$801,enrollment!$O$2:$O$801),"")</f>
        <v>9012345678</v>
      </c>
      <c r="AF1969">
        <f>IFERROR(_xlfn.XLOOKUP($AE1969,providers!$B$2:$B$11,providers!$Q$2:$Q$11),"")</f>
        <v>4.3</v>
      </c>
      <c r="AG1969" s="1">
        <f t="shared" si="30"/>
        <v>45505</v>
      </c>
    </row>
    <row r="1970" spans="1:33" x14ac:dyDescent="0.25">
      <c r="A1970" t="s">
        <v>2312</v>
      </c>
      <c r="B1970" t="s">
        <v>2310</v>
      </c>
      <c r="C1970">
        <v>9012345678</v>
      </c>
      <c r="D1970">
        <v>9012345678</v>
      </c>
      <c r="E1970" s="1">
        <v>45562</v>
      </c>
      <c r="F1970" s="1">
        <v>45562</v>
      </c>
      <c r="G1970" s="1">
        <v>45581</v>
      </c>
      <c r="H1970" t="s">
        <v>28</v>
      </c>
      <c r="I1970">
        <v>11</v>
      </c>
      <c r="J1970" t="s">
        <v>38</v>
      </c>
      <c r="K1970">
        <v>99213</v>
      </c>
      <c r="O1970">
        <v>1</v>
      </c>
      <c r="P1970">
        <v>229.36</v>
      </c>
      <c r="Q1970">
        <v>169.9</v>
      </c>
      <c r="R1970">
        <v>135.91999999999999</v>
      </c>
      <c r="S1970">
        <v>33.979999999999997</v>
      </c>
      <c r="T1970" t="s">
        <v>30</v>
      </c>
      <c r="X1970" t="s">
        <v>146</v>
      </c>
      <c r="Y1970" t="s">
        <v>147</v>
      </c>
      <c r="Z1970" t="s">
        <v>39</v>
      </c>
      <c r="AA1970" t="str">
        <f>IFERROR(_xlfn.XLOOKUP($J1970,avoidable_ed_reference!$A$2:$A$13,avoidable_ed_reference!$C$2:$C$13),"Not Classified")</f>
        <v>Not Classified</v>
      </c>
      <c r="AB1970" t="str">
        <f>IFERROR(_xlfn.XLOOKUP($B1970,enrollment!$A$2:$A$801,enrollment!$I$2:$I$801),"")</f>
        <v>KY</v>
      </c>
      <c r="AC1970">
        <f>IFERROR(_xlfn.XLOOKUP($B1970,enrollment!$A$2:$A$801,enrollment!$L$2:$L$801),"")</f>
        <v>67</v>
      </c>
      <c r="AD1970" t="str" cm="1">
        <f t="array" ref="AD1970">_xlfn.IFS(AC1970="","Unknown",AC1970&lt;18,"0-17",AC1970&lt;35,"18-34",AC1970&lt;50,"35-49",AC1970&lt;65,"50-64",TRUE,"65+")</f>
        <v>65+</v>
      </c>
      <c r="AE1970">
        <f>IFERROR(_xlfn.XLOOKUP($B1970,enrollment!$A$2:$A$801,enrollment!$O$2:$O$801),"")</f>
        <v>9012345678</v>
      </c>
      <c r="AF1970">
        <f>IFERROR(_xlfn.XLOOKUP($AE1970,providers!$B$2:$B$11,providers!$Q$2:$Q$11),"")</f>
        <v>4.3</v>
      </c>
      <c r="AG1970" s="1">
        <f t="shared" si="30"/>
        <v>45536</v>
      </c>
    </row>
    <row r="1971" spans="1:33" x14ac:dyDescent="0.25">
      <c r="A1971" t="s">
        <v>2313</v>
      </c>
      <c r="B1971" t="s">
        <v>2314</v>
      </c>
      <c r="C1971">
        <v>5678901234</v>
      </c>
      <c r="D1971">
        <v>5678901234</v>
      </c>
      <c r="E1971" s="1">
        <v>45357</v>
      </c>
      <c r="F1971" s="1">
        <v>45357</v>
      </c>
      <c r="G1971" s="1">
        <v>45371</v>
      </c>
      <c r="H1971" t="s">
        <v>28</v>
      </c>
      <c r="I1971">
        <v>20</v>
      </c>
      <c r="J1971" t="s">
        <v>35</v>
      </c>
      <c r="K1971">
        <v>99213</v>
      </c>
      <c r="O1971">
        <v>1</v>
      </c>
      <c r="P1971">
        <v>168.31</v>
      </c>
      <c r="Q1971">
        <v>129.47</v>
      </c>
      <c r="R1971">
        <v>103.58</v>
      </c>
      <c r="S1971">
        <v>25.89</v>
      </c>
      <c r="T1971" t="s">
        <v>30</v>
      </c>
      <c r="X1971" t="s">
        <v>52</v>
      </c>
      <c r="Y1971" t="s">
        <v>44</v>
      </c>
      <c r="Z1971" t="s">
        <v>36</v>
      </c>
      <c r="AA1971" t="str">
        <f>IFERROR(_xlfn.XLOOKUP($J1971,avoidable_ed_reference!$A$2:$A$13,avoidable_ed_reference!$C$2:$C$13),"Not Classified")</f>
        <v>Avoidable</v>
      </c>
      <c r="AB1971" t="str">
        <f>IFERROR(_xlfn.XLOOKUP($B1971,enrollment!$A$2:$A$801,enrollment!$I$2:$I$801),"")</f>
        <v>GA</v>
      </c>
      <c r="AC1971">
        <f>IFERROR(_xlfn.XLOOKUP($B1971,enrollment!$A$2:$A$801,enrollment!$L$2:$L$801),"")</f>
        <v>68</v>
      </c>
      <c r="AD1971" t="str" cm="1">
        <f t="array" ref="AD1971">_xlfn.IFS(AC1971="","Unknown",AC1971&lt;18,"0-17",AC1971&lt;35,"18-34",AC1971&lt;50,"35-49",AC1971&lt;65,"50-64",TRUE,"65+")</f>
        <v>65+</v>
      </c>
      <c r="AE1971">
        <f>IFERROR(_xlfn.XLOOKUP($B1971,enrollment!$A$2:$A$801,enrollment!$O$2:$O$801),"")</f>
        <v>8901234567</v>
      </c>
      <c r="AF1971">
        <f>IFERROR(_xlfn.XLOOKUP($AE1971,providers!$B$2:$B$11,providers!$Q$2:$Q$11),"")</f>
        <v>3.7</v>
      </c>
      <c r="AG1971" s="1">
        <f t="shared" si="30"/>
        <v>45352</v>
      </c>
    </row>
    <row r="1972" spans="1:33" x14ac:dyDescent="0.25">
      <c r="A1972" t="s">
        <v>2315</v>
      </c>
      <c r="B1972" t="s">
        <v>2314</v>
      </c>
      <c r="C1972">
        <v>2345678901</v>
      </c>
      <c r="D1972">
        <v>2345678901</v>
      </c>
      <c r="E1972" s="1">
        <v>45491</v>
      </c>
      <c r="F1972" s="1">
        <v>45491</v>
      </c>
      <c r="G1972" s="1">
        <v>45525</v>
      </c>
      <c r="H1972" t="s">
        <v>28</v>
      </c>
      <c r="I1972">
        <v>23</v>
      </c>
      <c r="J1972" t="s">
        <v>42</v>
      </c>
      <c r="K1972">
        <v>99284</v>
      </c>
      <c r="O1972">
        <v>1</v>
      </c>
      <c r="P1972">
        <v>1618.49</v>
      </c>
      <c r="Q1972">
        <v>899.16</v>
      </c>
      <c r="R1972">
        <v>719.33</v>
      </c>
      <c r="S1972">
        <v>179.83</v>
      </c>
      <c r="T1972" t="s">
        <v>30</v>
      </c>
      <c r="X1972" t="s">
        <v>52</v>
      </c>
      <c r="Y1972" t="s">
        <v>44</v>
      </c>
      <c r="Z1972" t="s">
        <v>45</v>
      </c>
      <c r="AA1972" t="str">
        <f>IFERROR(_xlfn.XLOOKUP($J1972,avoidable_ed_reference!$A$2:$A$13,avoidable_ed_reference!$C$2:$C$13),"Not Classified")</f>
        <v>Non-Avoidable</v>
      </c>
      <c r="AB1972" t="str">
        <f>IFERROR(_xlfn.XLOOKUP($B1972,enrollment!$A$2:$A$801,enrollment!$I$2:$I$801),"")</f>
        <v>GA</v>
      </c>
      <c r="AC1972">
        <f>IFERROR(_xlfn.XLOOKUP($B1972,enrollment!$A$2:$A$801,enrollment!$L$2:$L$801),"")</f>
        <v>68</v>
      </c>
      <c r="AD1972" t="str" cm="1">
        <f t="array" ref="AD1972">_xlfn.IFS(AC1972="","Unknown",AC1972&lt;18,"0-17",AC1972&lt;35,"18-34",AC1972&lt;50,"35-49",AC1972&lt;65,"50-64",TRUE,"65+")</f>
        <v>65+</v>
      </c>
      <c r="AE1972">
        <f>IFERROR(_xlfn.XLOOKUP($B1972,enrollment!$A$2:$A$801,enrollment!$O$2:$O$801),"")</f>
        <v>8901234567</v>
      </c>
      <c r="AF1972">
        <f>IFERROR(_xlfn.XLOOKUP($AE1972,providers!$B$2:$B$11,providers!$Q$2:$Q$11),"")</f>
        <v>3.7</v>
      </c>
      <c r="AG1972" s="1">
        <f t="shared" si="30"/>
        <v>45474</v>
      </c>
    </row>
    <row r="1973" spans="1:33" x14ac:dyDescent="0.25">
      <c r="A1973" t="s">
        <v>2316</v>
      </c>
      <c r="B1973" t="s">
        <v>2314</v>
      </c>
      <c r="C1973">
        <v>2233445566</v>
      </c>
      <c r="D1973">
        <v>2233445566</v>
      </c>
      <c r="E1973" s="1">
        <v>45371</v>
      </c>
      <c r="F1973" s="1">
        <v>45371</v>
      </c>
      <c r="G1973" s="1">
        <v>45385</v>
      </c>
      <c r="H1973" t="s">
        <v>59</v>
      </c>
      <c r="J1973" t="s">
        <v>60</v>
      </c>
      <c r="L1973" s="2" t="s">
        <v>151</v>
      </c>
      <c r="M1973" t="s">
        <v>152</v>
      </c>
      <c r="N1973" t="s">
        <v>153</v>
      </c>
      <c r="O1973">
        <v>1</v>
      </c>
      <c r="P1973">
        <v>806.39</v>
      </c>
      <c r="Q1973">
        <v>733.08</v>
      </c>
      <c r="R1973">
        <v>586.46</v>
      </c>
      <c r="S1973">
        <v>146.62</v>
      </c>
      <c r="T1973" t="s">
        <v>30</v>
      </c>
      <c r="X1973" t="s">
        <v>52</v>
      </c>
      <c r="Y1973" t="s">
        <v>44</v>
      </c>
      <c r="Z1973" t="s">
        <v>64</v>
      </c>
      <c r="AA1973" t="str">
        <f>IFERROR(_xlfn.XLOOKUP($J1973,avoidable_ed_reference!$A$2:$A$13,avoidable_ed_reference!$C$2:$C$13),"Not Classified")</f>
        <v>Not Classified</v>
      </c>
      <c r="AB1973" t="str">
        <f>IFERROR(_xlfn.XLOOKUP($B1973,enrollment!$A$2:$A$801,enrollment!$I$2:$I$801),"")</f>
        <v>GA</v>
      </c>
      <c r="AC1973">
        <f>IFERROR(_xlfn.XLOOKUP($B1973,enrollment!$A$2:$A$801,enrollment!$L$2:$L$801),"")</f>
        <v>68</v>
      </c>
      <c r="AD1973" t="str" cm="1">
        <f t="array" ref="AD1973">_xlfn.IFS(AC1973="","Unknown",AC1973&lt;18,"0-17",AC1973&lt;35,"18-34",AC1973&lt;50,"35-49",AC1973&lt;65,"50-64",TRUE,"65+")</f>
        <v>65+</v>
      </c>
      <c r="AE1973">
        <f>IFERROR(_xlfn.XLOOKUP($B1973,enrollment!$A$2:$A$801,enrollment!$O$2:$O$801),"")</f>
        <v>8901234567</v>
      </c>
      <c r="AF1973">
        <f>IFERROR(_xlfn.XLOOKUP($AE1973,providers!$B$2:$B$11,providers!$Q$2:$Q$11),"")</f>
        <v>3.7</v>
      </c>
      <c r="AG1973" s="1">
        <f t="shared" si="30"/>
        <v>45352</v>
      </c>
    </row>
    <row r="1974" spans="1:33" x14ac:dyDescent="0.25">
      <c r="A1974" t="s">
        <v>2317</v>
      </c>
      <c r="B1974" t="s">
        <v>2314</v>
      </c>
      <c r="C1974">
        <v>9012345678</v>
      </c>
      <c r="D1974">
        <v>9012345678</v>
      </c>
      <c r="E1974" s="1">
        <v>45619</v>
      </c>
      <c r="F1974" s="1">
        <v>45619</v>
      </c>
      <c r="G1974" s="1">
        <v>45650</v>
      </c>
      <c r="H1974" t="s">
        <v>59</v>
      </c>
      <c r="J1974" t="s">
        <v>47</v>
      </c>
      <c r="L1974" s="2" t="s">
        <v>61</v>
      </c>
      <c r="M1974" t="s">
        <v>62</v>
      </c>
      <c r="N1974" t="s">
        <v>63</v>
      </c>
      <c r="O1974">
        <v>1</v>
      </c>
      <c r="P1974">
        <v>1035.73</v>
      </c>
      <c r="Q1974">
        <v>941.57</v>
      </c>
      <c r="R1974">
        <v>753.26</v>
      </c>
      <c r="S1974">
        <v>188.31</v>
      </c>
      <c r="T1974" t="s">
        <v>30</v>
      </c>
      <c r="X1974" t="s">
        <v>52</v>
      </c>
      <c r="Y1974" t="s">
        <v>44</v>
      </c>
      <c r="Z1974" t="s">
        <v>64</v>
      </c>
      <c r="AA1974" t="str">
        <f>IFERROR(_xlfn.XLOOKUP($J1974,avoidable_ed_reference!$A$2:$A$13,avoidable_ed_reference!$C$2:$C$13),"Not Classified")</f>
        <v>Not Classified</v>
      </c>
      <c r="AB1974" t="str">
        <f>IFERROR(_xlfn.XLOOKUP($B1974,enrollment!$A$2:$A$801,enrollment!$I$2:$I$801),"")</f>
        <v>GA</v>
      </c>
      <c r="AC1974">
        <f>IFERROR(_xlfn.XLOOKUP($B1974,enrollment!$A$2:$A$801,enrollment!$L$2:$L$801),"")</f>
        <v>68</v>
      </c>
      <c r="AD1974" t="str" cm="1">
        <f t="array" ref="AD1974">_xlfn.IFS(AC1974="","Unknown",AC1974&lt;18,"0-17",AC1974&lt;35,"18-34",AC1974&lt;50,"35-49",AC1974&lt;65,"50-64",TRUE,"65+")</f>
        <v>65+</v>
      </c>
      <c r="AE1974">
        <f>IFERROR(_xlfn.XLOOKUP($B1974,enrollment!$A$2:$A$801,enrollment!$O$2:$O$801),"")</f>
        <v>8901234567</v>
      </c>
      <c r="AF1974">
        <f>IFERROR(_xlfn.XLOOKUP($AE1974,providers!$B$2:$B$11,providers!$Q$2:$Q$11),"")</f>
        <v>3.7</v>
      </c>
      <c r="AG1974" s="1">
        <f t="shared" si="30"/>
        <v>45597</v>
      </c>
    </row>
    <row r="1975" spans="1:33" x14ac:dyDescent="0.25">
      <c r="A1975" t="s">
        <v>2318</v>
      </c>
      <c r="B1975" t="s">
        <v>2314</v>
      </c>
      <c r="C1975">
        <v>8901234567</v>
      </c>
      <c r="D1975">
        <v>8901234567</v>
      </c>
      <c r="E1975" s="1">
        <v>45468</v>
      </c>
      <c r="F1975" s="1">
        <v>45468</v>
      </c>
      <c r="G1975" s="1">
        <v>45484</v>
      </c>
      <c r="H1975" t="s">
        <v>28</v>
      </c>
      <c r="I1975">
        <v>11</v>
      </c>
      <c r="J1975" t="s">
        <v>47</v>
      </c>
      <c r="K1975">
        <v>99213</v>
      </c>
      <c r="O1975">
        <v>1</v>
      </c>
      <c r="P1975">
        <v>184.56</v>
      </c>
      <c r="Q1975">
        <v>136.71</v>
      </c>
      <c r="R1975">
        <v>109.37</v>
      </c>
      <c r="S1975">
        <v>27.34</v>
      </c>
      <c r="T1975" t="s">
        <v>30</v>
      </c>
      <c r="X1975" t="s">
        <v>52</v>
      </c>
      <c r="Y1975" t="s">
        <v>44</v>
      </c>
      <c r="Z1975" t="s">
        <v>39</v>
      </c>
      <c r="AA1975" t="str">
        <f>IFERROR(_xlfn.XLOOKUP($J1975,avoidable_ed_reference!$A$2:$A$13,avoidable_ed_reference!$C$2:$C$13),"Not Classified")</f>
        <v>Not Classified</v>
      </c>
      <c r="AB1975" t="str">
        <f>IFERROR(_xlfn.XLOOKUP($B1975,enrollment!$A$2:$A$801,enrollment!$I$2:$I$801),"")</f>
        <v>GA</v>
      </c>
      <c r="AC1975">
        <f>IFERROR(_xlfn.XLOOKUP($B1975,enrollment!$A$2:$A$801,enrollment!$L$2:$L$801),"")</f>
        <v>68</v>
      </c>
      <c r="AD1975" t="str" cm="1">
        <f t="array" ref="AD1975">_xlfn.IFS(AC1975="","Unknown",AC1975&lt;18,"0-17",AC1975&lt;35,"18-34",AC1975&lt;50,"35-49",AC1975&lt;65,"50-64",TRUE,"65+")</f>
        <v>65+</v>
      </c>
      <c r="AE1975">
        <f>IFERROR(_xlfn.XLOOKUP($B1975,enrollment!$A$2:$A$801,enrollment!$O$2:$O$801),"")</f>
        <v>8901234567</v>
      </c>
      <c r="AF1975">
        <f>IFERROR(_xlfn.XLOOKUP($AE1975,providers!$B$2:$B$11,providers!$Q$2:$Q$11),"")</f>
        <v>3.7</v>
      </c>
      <c r="AG1975" s="1">
        <f t="shared" si="30"/>
        <v>45444</v>
      </c>
    </row>
    <row r="1976" spans="1:33" x14ac:dyDescent="0.25">
      <c r="A1976" t="s">
        <v>2319</v>
      </c>
      <c r="B1976" t="s">
        <v>2314</v>
      </c>
      <c r="C1976">
        <v>8901234567</v>
      </c>
      <c r="D1976">
        <v>8901234567</v>
      </c>
      <c r="E1976" s="1">
        <v>45402</v>
      </c>
      <c r="F1976" s="1">
        <v>45402</v>
      </c>
      <c r="G1976" s="1">
        <v>45431</v>
      </c>
      <c r="H1976" t="s">
        <v>28</v>
      </c>
      <c r="I1976">
        <v>11</v>
      </c>
      <c r="J1976" t="s">
        <v>38</v>
      </c>
      <c r="K1976">
        <v>99213</v>
      </c>
      <c r="O1976">
        <v>1</v>
      </c>
      <c r="P1976">
        <v>228.08</v>
      </c>
      <c r="Q1976">
        <v>168.95</v>
      </c>
      <c r="R1976">
        <v>135.16</v>
      </c>
      <c r="S1976">
        <v>33.79</v>
      </c>
      <c r="T1976" t="s">
        <v>30</v>
      </c>
      <c r="X1976" t="s">
        <v>52</v>
      </c>
      <c r="Y1976" t="s">
        <v>44</v>
      </c>
      <c r="Z1976" t="s">
        <v>39</v>
      </c>
      <c r="AA1976" t="str">
        <f>IFERROR(_xlfn.XLOOKUP($J1976,avoidable_ed_reference!$A$2:$A$13,avoidable_ed_reference!$C$2:$C$13),"Not Classified")</f>
        <v>Not Classified</v>
      </c>
      <c r="AB1976" t="str">
        <f>IFERROR(_xlfn.XLOOKUP($B1976,enrollment!$A$2:$A$801,enrollment!$I$2:$I$801),"")</f>
        <v>GA</v>
      </c>
      <c r="AC1976">
        <f>IFERROR(_xlfn.XLOOKUP($B1976,enrollment!$A$2:$A$801,enrollment!$L$2:$L$801),"")</f>
        <v>68</v>
      </c>
      <c r="AD1976" t="str" cm="1">
        <f t="array" ref="AD1976">_xlfn.IFS(AC1976="","Unknown",AC1976&lt;18,"0-17",AC1976&lt;35,"18-34",AC1976&lt;50,"35-49",AC1976&lt;65,"50-64",TRUE,"65+")</f>
        <v>65+</v>
      </c>
      <c r="AE1976">
        <f>IFERROR(_xlfn.XLOOKUP($B1976,enrollment!$A$2:$A$801,enrollment!$O$2:$O$801),"")</f>
        <v>8901234567</v>
      </c>
      <c r="AF1976">
        <f>IFERROR(_xlfn.XLOOKUP($AE1976,providers!$B$2:$B$11,providers!$Q$2:$Q$11),"")</f>
        <v>3.7</v>
      </c>
      <c r="AG1976" s="1">
        <f t="shared" si="30"/>
        <v>45383</v>
      </c>
    </row>
    <row r="1977" spans="1:33" x14ac:dyDescent="0.25">
      <c r="A1977" t="s">
        <v>2320</v>
      </c>
      <c r="B1977" t="s">
        <v>2314</v>
      </c>
      <c r="C1977">
        <v>2345678901</v>
      </c>
      <c r="D1977">
        <v>2345678901</v>
      </c>
      <c r="E1977" s="1">
        <v>45648</v>
      </c>
      <c r="F1977" s="1">
        <v>45648</v>
      </c>
      <c r="G1977" s="1">
        <v>45671</v>
      </c>
      <c r="H1977" t="s">
        <v>28</v>
      </c>
      <c r="I1977">
        <v>23</v>
      </c>
      <c r="J1977" t="s">
        <v>77</v>
      </c>
      <c r="K1977">
        <v>99284</v>
      </c>
      <c r="O1977">
        <v>1</v>
      </c>
      <c r="P1977">
        <v>1909.21</v>
      </c>
      <c r="Q1977">
        <v>1060.67</v>
      </c>
      <c r="R1977">
        <v>848.54</v>
      </c>
      <c r="S1977">
        <v>212.13</v>
      </c>
      <c r="T1977" t="s">
        <v>30</v>
      </c>
      <c r="X1977" t="s">
        <v>52</v>
      </c>
      <c r="Y1977" t="s">
        <v>44</v>
      </c>
      <c r="Z1977" t="s">
        <v>45</v>
      </c>
      <c r="AA1977" t="str">
        <f>IFERROR(_xlfn.XLOOKUP($J1977,avoidable_ed_reference!$A$2:$A$13,avoidable_ed_reference!$C$2:$C$13),"Not Classified")</f>
        <v>Avoidable</v>
      </c>
      <c r="AB1977" t="str">
        <f>IFERROR(_xlfn.XLOOKUP($B1977,enrollment!$A$2:$A$801,enrollment!$I$2:$I$801),"")</f>
        <v>GA</v>
      </c>
      <c r="AC1977">
        <f>IFERROR(_xlfn.XLOOKUP($B1977,enrollment!$A$2:$A$801,enrollment!$L$2:$L$801),"")</f>
        <v>68</v>
      </c>
      <c r="AD1977" t="str" cm="1">
        <f t="array" ref="AD1977">_xlfn.IFS(AC1977="","Unknown",AC1977&lt;18,"0-17",AC1977&lt;35,"18-34",AC1977&lt;50,"35-49",AC1977&lt;65,"50-64",TRUE,"65+")</f>
        <v>65+</v>
      </c>
      <c r="AE1977">
        <f>IFERROR(_xlfn.XLOOKUP($B1977,enrollment!$A$2:$A$801,enrollment!$O$2:$O$801),"")</f>
        <v>8901234567</v>
      </c>
      <c r="AF1977">
        <f>IFERROR(_xlfn.XLOOKUP($AE1977,providers!$B$2:$B$11,providers!$Q$2:$Q$11),"")</f>
        <v>3.7</v>
      </c>
      <c r="AG1977" s="1">
        <f t="shared" si="30"/>
        <v>45627</v>
      </c>
    </row>
    <row r="1978" spans="1:33" x14ac:dyDescent="0.25">
      <c r="A1978" t="s">
        <v>2321</v>
      </c>
      <c r="B1978" t="s">
        <v>2314</v>
      </c>
      <c r="C1978">
        <v>5678901234</v>
      </c>
      <c r="D1978">
        <v>5678901234</v>
      </c>
      <c r="E1978" s="1">
        <v>45439</v>
      </c>
      <c r="F1978" s="1">
        <v>45439</v>
      </c>
      <c r="G1978" s="1">
        <v>45462</v>
      </c>
      <c r="H1978" t="s">
        <v>28</v>
      </c>
      <c r="I1978">
        <v>20</v>
      </c>
      <c r="J1978" t="s">
        <v>35</v>
      </c>
      <c r="K1978">
        <v>99213</v>
      </c>
      <c r="O1978">
        <v>1</v>
      </c>
      <c r="P1978">
        <v>191.54</v>
      </c>
      <c r="Q1978">
        <v>147.34</v>
      </c>
      <c r="R1978">
        <v>117.87</v>
      </c>
      <c r="S1978">
        <v>29.47</v>
      </c>
      <c r="T1978" t="s">
        <v>30</v>
      </c>
      <c r="X1978" t="s">
        <v>52</v>
      </c>
      <c r="Y1978" t="s">
        <v>44</v>
      </c>
      <c r="Z1978" t="s">
        <v>36</v>
      </c>
      <c r="AA1978" t="str">
        <f>IFERROR(_xlfn.XLOOKUP($J1978,avoidable_ed_reference!$A$2:$A$13,avoidable_ed_reference!$C$2:$C$13),"Not Classified")</f>
        <v>Avoidable</v>
      </c>
      <c r="AB1978" t="str">
        <f>IFERROR(_xlfn.XLOOKUP($B1978,enrollment!$A$2:$A$801,enrollment!$I$2:$I$801),"")</f>
        <v>GA</v>
      </c>
      <c r="AC1978">
        <f>IFERROR(_xlfn.XLOOKUP($B1978,enrollment!$A$2:$A$801,enrollment!$L$2:$L$801),"")</f>
        <v>68</v>
      </c>
      <c r="AD1978" t="str" cm="1">
        <f t="array" ref="AD1978">_xlfn.IFS(AC1978="","Unknown",AC1978&lt;18,"0-17",AC1978&lt;35,"18-34",AC1978&lt;50,"35-49",AC1978&lt;65,"50-64",TRUE,"65+")</f>
        <v>65+</v>
      </c>
      <c r="AE1978">
        <f>IFERROR(_xlfn.XLOOKUP($B1978,enrollment!$A$2:$A$801,enrollment!$O$2:$O$801),"")</f>
        <v>8901234567</v>
      </c>
      <c r="AF1978">
        <f>IFERROR(_xlfn.XLOOKUP($AE1978,providers!$B$2:$B$11,providers!$Q$2:$Q$11),"")</f>
        <v>3.7</v>
      </c>
      <c r="AG1978" s="1">
        <f t="shared" si="30"/>
        <v>45413</v>
      </c>
    </row>
    <row r="1979" spans="1:33" x14ac:dyDescent="0.25">
      <c r="A1979" t="s">
        <v>2322</v>
      </c>
      <c r="B1979" t="s">
        <v>2314</v>
      </c>
      <c r="C1979">
        <v>2233445566</v>
      </c>
      <c r="D1979">
        <v>2233445566</v>
      </c>
      <c r="E1979" s="1">
        <v>45307</v>
      </c>
      <c r="F1979" s="1">
        <v>45307</v>
      </c>
      <c r="G1979" s="1">
        <v>45321</v>
      </c>
      <c r="H1979" t="s">
        <v>59</v>
      </c>
      <c r="J1979" t="s">
        <v>60</v>
      </c>
      <c r="L1979" s="2" t="s">
        <v>82</v>
      </c>
      <c r="M1979" t="s">
        <v>83</v>
      </c>
      <c r="N1979" t="s">
        <v>84</v>
      </c>
      <c r="O1979">
        <v>1</v>
      </c>
      <c r="P1979">
        <v>1071.6199999999999</v>
      </c>
      <c r="Q1979">
        <v>974.2</v>
      </c>
      <c r="R1979">
        <v>779.36</v>
      </c>
      <c r="S1979">
        <v>194.84</v>
      </c>
      <c r="T1979" t="s">
        <v>30</v>
      </c>
      <c r="X1979" t="s">
        <v>52</v>
      </c>
      <c r="Y1979" t="s">
        <v>44</v>
      </c>
      <c r="Z1979" t="s">
        <v>64</v>
      </c>
      <c r="AA1979" t="str">
        <f>IFERROR(_xlfn.XLOOKUP($J1979,avoidable_ed_reference!$A$2:$A$13,avoidable_ed_reference!$C$2:$C$13),"Not Classified")</f>
        <v>Not Classified</v>
      </c>
      <c r="AB1979" t="str">
        <f>IFERROR(_xlfn.XLOOKUP($B1979,enrollment!$A$2:$A$801,enrollment!$I$2:$I$801),"")</f>
        <v>GA</v>
      </c>
      <c r="AC1979">
        <f>IFERROR(_xlfn.XLOOKUP($B1979,enrollment!$A$2:$A$801,enrollment!$L$2:$L$801),"")</f>
        <v>68</v>
      </c>
      <c r="AD1979" t="str" cm="1">
        <f t="array" ref="AD1979">_xlfn.IFS(AC1979="","Unknown",AC1979&lt;18,"0-17",AC1979&lt;35,"18-34",AC1979&lt;50,"35-49",AC1979&lt;65,"50-64",TRUE,"65+")</f>
        <v>65+</v>
      </c>
      <c r="AE1979">
        <f>IFERROR(_xlfn.XLOOKUP($B1979,enrollment!$A$2:$A$801,enrollment!$O$2:$O$801),"")</f>
        <v>8901234567</v>
      </c>
      <c r="AF1979">
        <f>IFERROR(_xlfn.XLOOKUP($AE1979,providers!$B$2:$B$11,providers!$Q$2:$Q$11),"")</f>
        <v>3.7</v>
      </c>
      <c r="AG1979" s="1">
        <f t="shared" si="30"/>
        <v>45292</v>
      </c>
    </row>
    <row r="1980" spans="1:33" x14ac:dyDescent="0.25">
      <c r="A1980" t="s">
        <v>2323</v>
      </c>
      <c r="B1980" t="s">
        <v>2314</v>
      </c>
      <c r="C1980">
        <v>8901234567</v>
      </c>
      <c r="D1980">
        <v>8901234567</v>
      </c>
      <c r="E1980" s="1">
        <v>45632</v>
      </c>
      <c r="F1980" s="1">
        <v>45632</v>
      </c>
      <c r="G1980" s="1">
        <v>45660</v>
      </c>
      <c r="H1980" t="s">
        <v>28</v>
      </c>
      <c r="I1980">
        <v>11</v>
      </c>
      <c r="J1980" t="s">
        <v>35</v>
      </c>
      <c r="K1980">
        <v>99213</v>
      </c>
      <c r="O1980">
        <v>1</v>
      </c>
      <c r="P1980">
        <v>179.64</v>
      </c>
      <c r="Q1980">
        <v>133.07</v>
      </c>
      <c r="R1980">
        <v>106.46</v>
      </c>
      <c r="S1980">
        <v>26.61</v>
      </c>
      <c r="T1980" t="s">
        <v>30</v>
      </c>
      <c r="X1980" t="s">
        <v>52</v>
      </c>
      <c r="Y1980" t="s">
        <v>44</v>
      </c>
      <c r="Z1980" t="s">
        <v>39</v>
      </c>
      <c r="AA1980" t="str">
        <f>IFERROR(_xlfn.XLOOKUP($J1980,avoidable_ed_reference!$A$2:$A$13,avoidable_ed_reference!$C$2:$C$13),"Not Classified")</f>
        <v>Avoidable</v>
      </c>
      <c r="AB1980" t="str">
        <f>IFERROR(_xlfn.XLOOKUP($B1980,enrollment!$A$2:$A$801,enrollment!$I$2:$I$801),"")</f>
        <v>GA</v>
      </c>
      <c r="AC1980">
        <f>IFERROR(_xlfn.XLOOKUP($B1980,enrollment!$A$2:$A$801,enrollment!$L$2:$L$801),"")</f>
        <v>68</v>
      </c>
      <c r="AD1980" t="str" cm="1">
        <f t="array" ref="AD1980">_xlfn.IFS(AC1980="","Unknown",AC1980&lt;18,"0-17",AC1980&lt;35,"18-34",AC1980&lt;50,"35-49",AC1980&lt;65,"50-64",TRUE,"65+")</f>
        <v>65+</v>
      </c>
      <c r="AE1980">
        <f>IFERROR(_xlfn.XLOOKUP($B1980,enrollment!$A$2:$A$801,enrollment!$O$2:$O$801),"")</f>
        <v>8901234567</v>
      </c>
      <c r="AF1980">
        <f>IFERROR(_xlfn.XLOOKUP($AE1980,providers!$B$2:$B$11,providers!$Q$2:$Q$11),"")</f>
        <v>3.7</v>
      </c>
      <c r="AG1980" s="1">
        <f t="shared" si="30"/>
        <v>45627</v>
      </c>
    </row>
    <row r="1981" spans="1:33" x14ac:dyDescent="0.25">
      <c r="A1981" t="s">
        <v>2324</v>
      </c>
      <c r="B1981" t="s">
        <v>2314</v>
      </c>
      <c r="C1981">
        <v>8901234567</v>
      </c>
      <c r="D1981">
        <v>8901234567</v>
      </c>
      <c r="E1981" s="1">
        <v>45608</v>
      </c>
      <c r="F1981" s="1">
        <v>45608</v>
      </c>
      <c r="G1981" s="1">
        <v>45643</v>
      </c>
      <c r="H1981" t="s">
        <v>28</v>
      </c>
      <c r="I1981">
        <v>11</v>
      </c>
      <c r="J1981" t="s">
        <v>47</v>
      </c>
      <c r="K1981">
        <v>99213</v>
      </c>
      <c r="O1981">
        <v>1</v>
      </c>
      <c r="P1981">
        <v>195.68</v>
      </c>
      <c r="Q1981">
        <v>144.94999999999999</v>
      </c>
      <c r="R1981">
        <v>115.96</v>
      </c>
      <c r="S1981">
        <v>28.99</v>
      </c>
      <c r="T1981" t="s">
        <v>30</v>
      </c>
      <c r="X1981" t="s">
        <v>52</v>
      </c>
      <c r="Y1981" t="s">
        <v>44</v>
      </c>
      <c r="Z1981" t="s">
        <v>39</v>
      </c>
      <c r="AA1981" t="str">
        <f>IFERROR(_xlfn.XLOOKUP($J1981,avoidable_ed_reference!$A$2:$A$13,avoidable_ed_reference!$C$2:$C$13),"Not Classified")</f>
        <v>Not Classified</v>
      </c>
      <c r="AB1981" t="str">
        <f>IFERROR(_xlfn.XLOOKUP($B1981,enrollment!$A$2:$A$801,enrollment!$I$2:$I$801),"")</f>
        <v>GA</v>
      </c>
      <c r="AC1981">
        <f>IFERROR(_xlfn.XLOOKUP($B1981,enrollment!$A$2:$A$801,enrollment!$L$2:$L$801),"")</f>
        <v>68</v>
      </c>
      <c r="AD1981" t="str" cm="1">
        <f t="array" ref="AD1981">_xlfn.IFS(AC1981="","Unknown",AC1981&lt;18,"0-17",AC1981&lt;35,"18-34",AC1981&lt;50,"35-49",AC1981&lt;65,"50-64",TRUE,"65+")</f>
        <v>65+</v>
      </c>
      <c r="AE1981">
        <f>IFERROR(_xlfn.XLOOKUP($B1981,enrollment!$A$2:$A$801,enrollment!$O$2:$O$801),"")</f>
        <v>8901234567</v>
      </c>
      <c r="AF1981">
        <f>IFERROR(_xlfn.XLOOKUP($AE1981,providers!$B$2:$B$11,providers!$Q$2:$Q$11),"")</f>
        <v>3.7</v>
      </c>
      <c r="AG1981" s="1">
        <f t="shared" si="30"/>
        <v>45597</v>
      </c>
    </row>
    <row r="1982" spans="1:33" x14ac:dyDescent="0.25">
      <c r="A1982" t="s">
        <v>2325</v>
      </c>
      <c r="B1982" t="s">
        <v>2314</v>
      </c>
      <c r="C1982">
        <v>9012345678</v>
      </c>
      <c r="D1982">
        <v>9012345678</v>
      </c>
      <c r="E1982" s="1">
        <v>45485</v>
      </c>
      <c r="F1982" s="1">
        <v>45485</v>
      </c>
      <c r="G1982" s="1">
        <v>45500</v>
      </c>
      <c r="H1982" t="s">
        <v>67</v>
      </c>
      <c r="I1982">
        <v>21</v>
      </c>
      <c r="J1982" t="s">
        <v>99</v>
      </c>
      <c r="K1982">
        <v>99223</v>
      </c>
      <c r="O1982">
        <v>1</v>
      </c>
      <c r="P1982">
        <v>20141.72</v>
      </c>
      <c r="Q1982">
        <v>12994.66</v>
      </c>
      <c r="R1982">
        <v>10395.73</v>
      </c>
      <c r="S1982">
        <v>2598.9299999999998</v>
      </c>
      <c r="T1982" t="s">
        <v>30</v>
      </c>
      <c r="V1982">
        <v>1</v>
      </c>
      <c r="W1982" s="2" t="s">
        <v>68</v>
      </c>
      <c r="X1982" t="s">
        <v>52</v>
      </c>
      <c r="Y1982" t="s">
        <v>44</v>
      </c>
      <c r="Z1982" t="s">
        <v>69</v>
      </c>
      <c r="AA1982" t="str">
        <f>IFERROR(_xlfn.XLOOKUP($J1982,avoidable_ed_reference!$A$2:$A$13,avoidable_ed_reference!$C$2:$C$13),"Not Classified")</f>
        <v>Not Classified</v>
      </c>
      <c r="AB1982" t="str">
        <f>IFERROR(_xlfn.XLOOKUP($B1982,enrollment!$A$2:$A$801,enrollment!$I$2:$I$801),"")</f>
        <v>GA</v>
      </c>
      <c r="AC1982">
        <f>IFERROR(_xlfn.XLOOKUP($B1982,enrollment!$A$2:$A$801,enrollment!$L$2:$L$801),"")</f>
        <v>68</v>
      </c>
      <c r="AD1982" t="str" cm="1">
        <f t="array" ref="AD1982">_xlfn.IFS(AC1982="","Unknown",AC1982&lt;18,"0-17",AC1982&lt;35,"18-34",AC1982&lt;50,"35-49",AC1982&lt;65,"50-64",TRUE,"65+")</f>
        <v>65+</v>
      </c>
      <c r="AE1982">
        <f>IFERROR(_xlfn.XLOOKUP($B1982,enrollment!$A$2:$A$801,enrollment!$O$2:$O$801),"")</f>
        <v>8901234567</v>
      </c>
      <c r="AF1982">
        <f>IFERROR(_xlfn.XLOOKUP($AE1982,providers!$B$2:$B$11,providers!$Q$2:$Q$11),"")</f>
        <v>3.7</v>
      </c>
      <c r="AG1982" s="1">
        <f t="shared" si="30"/>
        <v>45474</v>
      </c>
    </row>
    <row r="1983" spans="1:33" x14ac:dyDescent="0.25">
      <c r="A1983" t="s">
        <v>2326</v>
      </c>
      <c r="B1983" t="s">
        <v>2327</v>
      </c>
      <c r="C1983">
        <v>6789012345</v>
      </c>
      <c r="D1983">
        <v>6789012345</v>
      </c>
      <c r="E1983" s="1">
        <v>45651</v>
      </c>
      <c r="F1983" s="1">
        <v>45651</v>
      </c>
      <c r="G1983" s="1">
        <v>45676</v>
      </c>
      <c r="H1983" t="s">
        <v>28</v>
      </c>
      <c r="I1983">
        <v>22</v>
      </c>
      <c r="J1983" t="s">
        <v>29</v>
      </c>
      <c r="K1983">
        <v>90837</v>
      </c>
      <c r="O1983">
        <v>1</v>
      </c>
      <c r="P1983">
        <v>221.16</v>
      </c>
      <c r="Q1983">
        <v>163.82</v>
      </c>
      <c r="R1983">
        <v>131.06</v>
      </c>
      <c r="S1983">
        <v>32.76</v>
      </c>
      <c r="T1983" t="s">
        <v>30</v>
      </c>
      <c r="X1983" t="s">
        <v>233</v>
      </c>
      <c r="Y1983" t="s">
        <v>32</v>
      </c>
      <c r="Z1983" t="s">
        <v>33</v>
      </c>
      <c r="AA1983" t="str">
        <f>IFERROR(_xlfn.XLOOKUP($J1983,avoidable_ed_reference!$A$2:$A$13,avoidable_ed_reference!$C$2:$C$13),"Not Classified")</f>
        <v>Potentially Avoidable</v>
      </c>
      <c r="AB1983" t="str">
        <f>IFERROR(_xlfn.XLOOKUP($B1983,enrollment!$A$2:$A$801,enrollment!$I$2:$I$801),"")</f>
        <v>OH</v>
      </c>
      <c r="AC1983">
        <f>IFERROR(_xlfn.XLOOKUP($B1983,enrollment!$A$2:$A$801,enrollment!$L$2:$L$801),"")</f>
        <v>41</v>
      </c>
      <c r="AD1983" t="str" cm="1">
        <f t="array" ref="AD1983">_xlfn.IFS(AC1983="","Unknown",AC1983&lt;18,"0-17",AC1983&lt;35,"18-34",AC1983&lt;50,"35-49",AC1983&lt;65,"50-64",TRUE,"65+")</f>
        <v>35-49</v>
      </c>
      <c r="AE1983">
        <f>IFERROR(_xlfn.XLOOKUP($B1983,enrollment!$A$2:$A$801,enrollment!$O$2:$O$801),"")</f>
        <v>6789012345</v>
      </c>
      <c r="AF1983">
        <f>IFERROR(_xlfn.XLOOKUP($AE1983,providers!$B$2:$B$11,providers!$Q$2:$Q$11),"")</f>
        <v>4.0999999999999996</v>
      </c>
      <c r="AG1983" s="1">
        <f t="shared" si="30"/>
        <v>45627</v>
      </c>
    </row>
    <row r="1984" spans="1:33" x14ac:dyDescent="0.25">
      <c r="A1984" t="s">
        <v>2328</v>
      </c>
      <c r="B1984" t="s">
        <v>2327</v>
      </c>
      <c r="C1984">
        <v>9012345678</v>
      </c>
      <c r="D1984">
        <v>9012345678</v>
      </c>
      <c r="E1984" s="1">
        <v>45454</v>
      </c>
      <c r="F1984" s="1">
        <v>45454</v>
      </c>
      <c r="G1984" s="1">
        <v>45483</v>
      </c>
      <c r="H1984" t="s">
        <v>67</v>
      </c>
      <c r="I1984">
        <v>21</v>
      </c>
      <c r="J1984" t="s">
        <v>42</v>
      </c>
      <c r="K1984">
        <v>99223</v>
      </c>
      <c r="O1984">
        <v>1</v>
      </c>
      <c r="P1984">
        <v>18321.310000000001</v>
      </c>
      <c r="Q1984">
        <v>11820.2</v>
      </c>
      <c r="R1984">
        <v>9456.16</v>
      </c>
      <c r="S1984">
        <v>2364.04</v>
      </c>
      <c r="T1984" t="s">
        <v>30</v>
      </c>
      <c r="V1984">
        <v>1</v>
      </c>
      <c r="W1984" s="2" t="s">
        <v>68</v>
      </c>
      <c r="X1984" t="s">
        <v>233</v>
      </c>
      <c r="Y1984" t="s">
        <v>32</v>
      </c>
      <c r="Z1984" t="s">
        <v>69</v>
      </c>
      <c r="AA1984" t="str">
        <f>IFERROR(_xlfn.XLOOKUP($J1984,avoidable_ed_reference!$A$2:$A$13,avoidable_ed_reference!$C$2:$C$13),"Not Classified")</f>
        <v>Non-Avoidable</v>
      </c>
      <c r="AB1984" t="str">
        <f>IFERROR(_xlfn.XLOOKUP($B1984,enrollment!$A$2:$A$801,enrollment!$I$2:$I$801),"")</f>
        <v>OH</v>
      </c>
      <c r="AC1984">
        <f>IFERROR(_xlfn.XLOOKUP($B1984,enrollment!$A$2:$A$801,enrollment!$L$2:$L$801),"")</f>
        <v>41</v>
      </c>
      <c r="AD1984" t="str" cm="1">
        <f t="array" ref="AD1984">_xlfn.IFS(AC1984="","Unknown",AC1984&lt;18,"0-17",AC1984&lt;35,"18-34",AC1984&lt;50,"35-49",AC1984&lt;65,"50-64",TRUE,"65+")</f>
        <v>35-49</v>
      </c>
      <c r="AE1984">
        <f>IFERROR(_xlfn.XLOOKUP($B1984,enrollment!$A$2:$A$801,enrollment!$O$2:$O$801),"")</f>
        <v>6789012345</v>
      </c>
      <c r="AF1984">
        <f>IFERROR(_xlfn.XLOOKUP($AE1984,providers!$B$2:$B$11,providers!$Q$2:$Q$11),"")</f>
        <v>4.0999999999999996</v>
      </c>
      <c r="AG1984" s="1">
        <f t="shared" si="30"/>
        <v>45444</v>
      </c>
    </row>
    <row r="1985" spans="1:33" x14ac:dyDescent="0.25">
      <c r="A1985" t="s">
        <v>2329</v>
      </c>
      <c r="B1985" t="s">
        <v>2327</v>
      </c>
      <c r="C1985">
        <v>8901234567</v>
      </c>
      <c r="D1985">
        <v>8901234567</v>
      </c>
      <c r="E1985" s="1">
        <v>45579</v>
      </c>
      <c r="F1985" s="1">
        <v>45579</v>
      </c>
      <c r="G1985" s="1">
        <v>45604</v>
      </c>
      <c r="H1985" t="s">
        <v>28</v>
      </c>
      <c r="I1985">
        <v>22</v>
      </c>
      <c r="J1985" t="s">
        <v>29</v>
      </c>
      <c r="K1985">
        <v>90837</v>
      </c>
      <c r="O1985">
        <v>1</v>
      </c>
      <c r="P1985">
        <v>198.04</v>
      </c>
      <c r="Q1985">
        <v>146.69999999999999</v>
      </c>
      <c r="R1985">
        <v>117.36</v>
      </c>
      <c r="S1985">
        <v>29.34</v>
      </c>
      <c r="T1985" t="s">
        <v>30</v>
      </c>
      <c r="X1985" t="s">
        <v>233</v>
      </c>
      <c r="Y1985" t="s">
        <v>32</v>
      </c>
      <c r="Z1985" t="s">
        <v>33</v>
      </c>
      <c r="AA1985" t="str">
        <f>IFERROR(_xlfn.XLOOKUP($J1985,avoidable_ed_reference!$A$2:$A$13,avoidable_ed_reference!$C$2:$C$13),"Not Classified")</f>
        <v>Potentially Avoidable</v>
      </c>
      <c r="AB1985" t="str">
        <f>IFERROR(_xlfn.XLOOKUP($B1985,enrollment!$A$2:$A$801,enrollment!$I$2:$I$801),"")</f>
        <v>OH</v>
      </c>
      <c r="AC1985">
        <f>IFERROR(_xlfn.XLOOKUP($B1985,enrollment!$A$2:$A$801,enrollment!$L$2:$L$801),"")</f>
        <v>41</v>
      </c>
      <c r="AD1985" t="str" cm="1">
        <f t="array" ref="AD1985">_xlfn.IFS(AC1985="","Unknown",AC1985&lt;18,"0-17",AC1985&lt;35,"18-34",AC1985&lt;50,"35-49",AC1985&lt;65,"50-64",TRUE,"65+")</f>
        <v>35-49</v>
      </c>
      <c r="AE1985">
        <f>IFERROR(_xlfn.XLOOKUP($B1985,enrollment!$A$2:$A$801,enrollment!$O$2:$O$801),"")</f>
        <v>6789012345</v>
      </c>
      <c r="AF1985">
        <f>IFERROR(_xlfn.XLOOKUP($AE1985,providers!$B$2:$B$11,providers!$Q$2:$Q$11),"")</f>
        <v>4.0999999999999996</v>
      </c>
      <c r="AG1985" s="1">
        <f t="shared" si="30"/>
        <v>45566</v>
      </c>
    </row>
    <row r="1986" spans="1:33" x14ac:dyDescent="0.25">
      <c r="A1986" t="s">
        <v>2330</v>
      </c>
      <c r="B1986" t="s">
        <v>2327</v>
      </c>
      <c r="C1986">
        <v>5678901234</v>
      </c>
      <c r="D1986">
        <v>5678901234</v>
      </c>
      <c r="E1986" s="1">
        <v>45336</v>
      </c>
      <c r="F1986" s="1">
        <v>45336</v>
      </c>
      <c r="G1986" s="1">
        <v>45360</v>
      </c>
      <c r="H1986" t="s">
        <v>28</v>
      </c>
      <c r="I1986">
        <v>20</v>
      </c>
      <c r="J1986" t="s">
        <v>35</v>
      </c>
      <c r="K1986">
        <v>99213</v>
      </c>
      <c r="O1986">
        <v>1</v>
      </c>
      <c r="P1986">
        <v>148.03</v>
      </c>
      <c r="Q1986">
        <v>113.87</v>
      </c>
      <c r="R1986">
        <v>91.1</v>
      </c>
      <c r="S1986">
        <v>22.77</v>
      </c>
      <c r="T1986" t="s">
        <v>30</v>
      </c>
      <c r="X1986" t="s">
        <v>233</v>
      </c>
      <c r="Y1986" t="s">
        <v>32</v>
      </c>
      <c r="Z1986" t="s">
        <v>36</v>
      </c>
      <c r="AA1986" t="str">
        <f>IFERROR(_xlfn.XLOOKUP($J1986,avoidable_ed_reference!$A$2:$A$13,avoidable_ed_reference!$C$2:$C$13),"Not Classified")</f>
        <v>Avoidable</v>
      </c>
      <c r="AB1986" t="str">
        <f>IFERROR(_xlfn.XLOOKUP($B1986,enrollment!$A$2:$A$801,enrollment!$I$2:$I$801),"")</f>
        <v>OH</v>
      </c>
      <c r="AC1986">
        <f>IFERROR(_xlfn.XLOOKUP($B1986,enrollment!$A$2:$A$801,enrollment!$L$2:$L$801),"")</f>
        <v>41</v>
      </c>
      <c r="AD1986" t="str" cm="1">
        <f t="array" ref="AD1986">_xlfn.IFS(AC1986="","Unknown",AC1986&lt;18,"0-17",AC1986&lt;35,"18-34",AC1986&lt;50,"35-49",AC1986&lt;65,"50-64",TRUE,"65+")</f>
        <v>35-49</v>
      </c>
      <c r="AE1986">
        <f>IFERROR(_xlfn.XLOOKUP($B1986,enrollment!$A$2:$A$801,enrollment!$O$2:$O$801),"")</f>
        <v>6789012345</v>
      </c>
      <c r="AF1986">
        <f>IFERROR(_xlfn.XLOOKUP($AE1986,providers!$B$2:$B$11,providers!$Q$2:$Q$11),"")</f>
        <v>4.0999999999999996</v>
      </c>
      <c r="AG1986" s="1">
        <f t="shared" si="30"/>
        <v>45323</v>
      </c>
    </row>
    <row r="1987" spans="1:33" x14ac:dyDescent="0.25">
      <c r="A1987" t="s">
        <v>2331</v>
      </c>
      <c r="B1987" t="s">
        <v>2327</v>
      </c>
      <c r="C1987">
        <v>7890123456</v>
      </c>
      <c r="D1987">
        <v>7890123456</v>
      </c>
      <c r="E1987" s="1">
        <v>45411</v>
      </c>
      <c r="F1987" s="1">
        <v>45411</v>
      </c>
      <c r="G1987" s="1">
        <v>45435</v>
      </c>
      <c r="H1987" t="s">
        <v>28</v>
      </c>
      <c r="I1987">
        <v>23</v>
      </c>
      <c r="J1987" t="s">
        <v>127</v>
      </c>
      <c r="K1987">
        <v>99284</v>
      </c>
      <c r="O1987">
        <v>1</v>
      </c>
      <c r="P1987">
        <v>2487.58</v>
      </c>
      <c r="Q1987">
        <v>1381.99</v>
      </c>
      <c r="R1987">
        <v>1105.5899999999999</v>
      </c>
      <c r="S1987">
        <v>276.39999999999998</v>
      </c>
      <c r="T1987" t="s">
        <v>30</v>
      </c>
      <c r="X1987" t="s">
        <v>233</v>
      </c>
      <c r="Y1987" t="s">
        <v>32</v>
      </c>
      <c r="Z1987" t="s">
        <v>45</v>
      </c>
      <c r="AA1987" t="str">
        <f>IFERROR(_xlfn.XLOOKUP($J1987,avoidable_ed_reference!$A$2:$A$13,avoidable_ed_reference!$C$2:$C$13),"Not Classified")</f>
        <v>Avoidable</v>
      </c>
      <c r="AB1987" t="str">
        <f>IFERROR(_xlfn.XLOOKUP($B1987,enrollment!$A$2:$A$801,enrollment!$I$2:$I$801),"")</f>
        <v>OH</v>
      </c>
      <c r="AC1987">
        <f>IFERROR(_xlfn.XLOOKUP($B1987,enrollment!$A$2:$A$801,enrollment!$L$2:$L$801),"")</f>
        <v>41</v>
      </c>
      <c r="AD1987" t="str" cm="1">
        <f t="array" ref="AD1987">_xlfn.IFS(AC1987="","Unknown",AC1987&lt;18,"0-17",AC1987&lt;35,"18-34",AC1987&lt;50,"35-49",AC1987&lt;65,"50-64",TRUE,"65+")</f>
        <v>35-49</v>
      </c>
      <c r="AE1987">
        <f>IFERROR(_xlfn.XLOOKUP($B1987,enrollment!$A$2:$A$801,enrollment!$O$2:$O$801),"")</f>
        <v>6789012345</v>
      </c>
      <c r="AF1987">
        <f>IFERROR(_xlfn.XLOOKUP($AE1987,providers!$B$2:$B$11,providers!$Q$2:$Q$11),"")</f>
        <v>4.0999999999999996</v>
      </c>
      <c r="AG1987" s="1">
        <f t="shared" ref="AG1987:AG2050" si="31">EOMONTH(E1987,-1)+1</f>
        <v>45383</v>
      </c>
    </row>
    <row r="1988" spans="1:33" x14ac:dyDescent="0.25">
      <c r="A1988" t="s">
        <v>2332</v>
      </c>
      <c r="B1988" t="s">
        <v>2327</v>
      </c>
      <c r="C1988">
        <v>5678901234</v>
      </c>
      <c r="D1988">
        <v>5678901234</v>
      </c>
      <c r="E1988" s="1">
        <v>45610</v>
      </c>
      <c r="F1988" s="1">
        <v>45610</v>
      </c>
      <c r="G1988" s="1">
        <v>45636</v>
      </c>
      <c r="H1988" t="s">
        <v>28</v>
      </c>
      <c r="I1988">
        <v>20</v>
      </c>
      <c r="J1988" t="s">
        <v>35</v>
      </c>
      <c r="K1988">
        <v>99213</v>
      </c>
      <c r="O1988">
        <v>1</v>
      </c>
      <c r="P1988">
        <v>205.36</v>
      </c>
      <c r="Q1988">
        <v>157.97</v>
      </c>
      <c r="R1988">
        <v>126.38</v>
      </c>
      <c r="S1988">
        <v>31.59</v>
      </c>
      <c r="T1988" t="s">
        <v>30</v>
      </c>
      <c r="X1988" t="s">
        <v>233</v>
      </c>
      <c r="Y1988" t="s">
        <v>32</v>
      </c>
      <c r="Z1988" t="s">
        <v>36</v>
      </c>
      <c r="AA1988" t="str">
        <f>IFERROR(_xlfn.XLOOKUP($J1988,avoidable_ed_reference!$A$2:$A$13,avoidable_ed_reference!$C$2:$C$13),"Not Classified")</f>
        <v>Avoidable</v>
      </c>
      <c r="AB1988" t="str">
        <f>IFERROR(_xlfn.XLOOKUP($B1988,enrollment!$A$2:$A$801,enrollment!$I$2:$I$801),"")</f>
        <v>OH</v>
      </c>
      <c r="AC1988">
        <f>IFERROR(_xlfn.XLOOKUP($B1988,enrollment!$A$2:$A$801,enrollment!$L$2:$L$801),"")</f>
        <v>41</v>
      </c>
      <c r="AD1988" t="str" cm="1">
        <f t="array" ref="AD1988">_xlfn.IFS(AC1988="","Unknown",AC1988&lt;18,"0-17",AC1988&lt;35,"18-34",AC1988&lt;50,"35-49",AC1988&lt;65,"50-64",TRUE,"65+")</f>
        <v>35-49</v>
      </c>
      <c r="AE1988">
        <f>IFERROR(_xlfn.XLOOKUP($B1988,enrollment!$A$2:$A$801,enrollment!$O$2:$O$801),"")</f>
        <v>6789012345</v>
      </c>
      <c r="AF1988">
        <f>IFERROR(_xlfn.XLOOKUP($AE1988,providers!$B$2:$B$11,providers!$Q$2:$Q$11),"")</f>
        <v>4.0999999999999996</v>
      </c>
      <c r="AG1988" s="1">
        <f t="shared" si="31"/>
        <v>45597</v>
      </c>
    </row>
    <row r="1989" spans="1:33" x14ac:dyDescent="0.25">
      <c r="A1989" t="s">
        <v>2333</v>
      </c>
      <c r="B1989" t="s">
        <v>2327</v>
      </c>
      <c r="C1989">
        <v>6789012345</v>
      </c>
      <c r="D1989">
        <v>6789012345</v>
      </c>
      <c r="E1989" s="1">
        <v>45606</v>
      </c>
      <c r="F1989" s="1">
        <v>45606</v>
      </c>
      <c r="G1989" s="1">
        <v>45639</v>
      </c>
      <c r="H1989" t="s">
        <v>28</v>
      </c>
      <c r="I1989">
        <v>22</v>
      </c>
      <c r="J1989" t="s">
        <v>29</v>
      </c>
      <c r="K1989">
        <v>90837</v>
      </c>
      <c r="O1989">
        <v>1</v>
      </c>
      <c r="P1989">
        <v>271.94</v>
      </c>
      <c r="Q1989">
        <v>201.44</v>
      </c>
      <c r="R1989">
        <v>161.15</v>
      </c>
      <c r="S1989">
        <v>40.29</v>
      </c>
      <c r="T1989" t="s">
        <v>30</v>
      </c>
      <c r="X1989" t="s">
        <v>233</v>
      </c>
      <c r="Y1989" t="s">
        <v>32</v>
      </c>
      <c r="Z1989" t="s">
        <v>33</v>
      </c>
      <c r="AA1989" t="str">
        <f>IFERROR(_xlfn.XLOOKUP($J1989,avoidable_ed_reference!$A$2:$A$13,avoidable_ed_reference!$C$2:$C$13),"Not Classified")</f>
        <v>Potentially Avoidable</v>
      </c>
      <c r="AB1989" t="str">
        <f>IFERROR(_xlfn.XLOOKUP($B1989,enrollment!$A$2:$A$801,enrollment!$I$2:$I$801),"")</f>
        <v>OH</v>
      </c>
      <c r="AC1989">
        <f>IFERROR(_xlfn.XLOOKUP($B1989,enrollment!$A$2:$A$801,enrollment!$L$2:$L$801),"")</f>
        <v>41</v>
      </c>
      <c r="AD1989" t="str" cm="1">
        <f t="array" ref="AD1989">_xlfn.IFS(AC1989="","Unknown",AC1989&lt;18,"0-17",AC1989&lt;35,"18-34",AC1989&lt;50,"35-49",AC1989&lt;65,"50-64",TRUE,"65+")</f>
        <v>35-49</v>
      </c>
      <c r="AE1989">
        <f>IFERROR(_xlfn.XLOOKUP($B1989,enrollment!$A$2:$A$801,enrollment!$O$2:$O$801),"")</f>
        <v>6789012345</v>
      </c>
      <c r="AF1989">
        <f>IFERROR(_xlfn.XLOOKUP($AE1989,providers!$B$2:$B$11,providers!$Q$2:$Q$11),"")</f>
        <v>4.0999999999999996</v>
      </c>
      <c r="AG1989" s="1">
        <f t="shared" si="31"/>
        <v>45597</v>
      </c>
    </row>
    <row r="1990" spans="1:33" x14ac:dyDescent="0.25">
      <c r="A1990" t="s">
        <v>2334</v>
      </c>
      <c r="B1990" t="s">
        <v>2327</v>
      </c>
      <c r="C1990">
        <v>2233445566</v>
      </c>
      <c r="D1990">
        <v>2233445566</v>
      </c>
      <c r="E1990" s="1">
        <v>45542</v>
      </c>
      <c r="F1990" s="1">
        <v>45542</v>
      </c>
      <c r="G1990" s="1">
        <v>45577</v>
      </c>
      <c r="H1990" t="s">
        <v>28</v>
      </c>
      <c r="I1990">
        <v>23</v>
      </c>
      <c r="J1990" t="s">
        <v>127</v>
      </c>
      <c r="K1990">
        <v>99284</v>
      </c>
      <c r="O1990">
        <v>1</v>
      </c>
      <c r="P1990">
        <v>2353.2800000000002</v>
      </c>
      <c r="Q1990">
        <v>1307.3800000000001</v>
      </c>
      <c r="R1990">
        <v>1045.9000000000001</v>
      </c>
      <c r="S1990">
        <v>261.48</v>
      </c>
      <c r="T1990" t="s">
        <v>30</v>
      </c>
      <c r="X1990" t="s">
        <v>233</v>
      </c>
      <c r="Y1990" t="s">
        <v>32</v>
      </c>
      <c r="Z1990" t="s">
        <v>45</v>
      </c>
      <c r="AA1990" t="str">
        <f>IFERROR(_xlfn.XLOOKUP($J1990,avoidable_ed_reference!$A$2:$A$13,avoidable_ed_reference!$C$2:$C$13),"Not Classified")</f>
        <v>Avoidable</v>
      </c>
      <c r="AB1990" t="str">
        <f>IFERROR(_xlfn.XLOOKUP($B1990,enrollment!$A$2:$A$801,enrollment!$I$2:$I$801),"")</f>
        <v>OH</v>
      </c>
      <c r="AC1990">
        <f>IFERROR(_xlfn.XLOOKUP($B1990,enrollment!$A$2:$A$801,enrollment!$L$2:$L$801),"")</f>
        <v>41</v>
      </c>
      <c r="AD1990" t="str" cm="1">
        <f t="array" ref="AD1990">_xlfn.IFS(AC1990="","Unknown",AC1990&lt;18,"0-17",AC1990&lt;35,"18-34",AC1990&lt;50,"35-49",AC1990&lt;65,"50-64",TRUE,"65+")</f>
        <v>35-49</v>
      </c>
      <c r="AE1990">
        <f>IFERROR(_xlfn.XLOOKUP($B1990,enrollment!$A$2:$A$801,enrollment!$O$2:$O$801),"")</f>
        <v>6789012345</v>
      </c>
      <c r="AF1990">
        <f>IFERROR(_xlfn.XLOOKUP($AE1990,providers!$B$2:$B$11,providers!$Q$2:$Q$11),"")</f>
        <v>4.0999999999999996</v>
      </c>
      <c r="AG1990" s="1">
        <f t="shared" si="31"/>
        <v>45536</v>
      </c>
    </row>
    <row r="1991" spans="1:33" x14ac:dyDescent="0.25">
      <c r="A1991" t="s">
        <v>2335</v>
      </c>
      <c r="B1991" t="s">
        <v>2327</v>
      </c>
      <c r="C1991">
        <v>9012345678</v>
      </c>
      <c r="D1991">
        <v>9012345678</v>
      </c>
      <c r="E1991" s="1">
        <v>45607</v>
      </c>
      <c r="F1991" s="1">
        <v>45607</v>
      </c>
      <c r="G1991" s="1">
        <v>45626</v>
      </c>
      <c r="H1991" t="s">
        <v>28</v>
      </c>
      <c r="I1991">
        <v>23</v>
      </c>
      <c r="J1991" t="s">
        <v>35</v>
      </c>
      <c r="K1991">
        <v>99284</v>
      </c>
      <c r="O1991">
        <v>1</v>
      </c>
      <c r="P1991">
        <v>2151.41</v>
      </c>
      <c r="Q1991">
        <v>1195.23</v>
      </c>
      <c r="R1991">
        <v>956.18</v>
      </c>
      <c r="S1991">
        <v>239.05</v>
      </c>
      <c r="T1991" t="s">
        <v>30</v>
      </c>
      <c r="X1991" t="s">
        <v>233</v>
      </c>
      <c r="Y1991" t="s">
        <v>32</v>
      </c>
      <c r="Z1991" t="s">
        <v>45</v>
      </c>
      <c r="AA1991" t="str">
        <f>IFERROR(_xlfn.XLOOKUP($J1991,avoidable_ed_reference!$A$2:$A$13,avoidable_ed_reference!$C$2:$C$13),"Not Classified")</f>
        <v>Avoidable</v>
      </c>
      <c r="AB1991" t="str">
        <f>IFERROR(_xlfn.XLOOKUP($B1991,enrollment!$A$2:$A$801,enrollment!$I$2:$I$801),"")</f>
        <v>OH</v>
      </c>
      <c r="AC1991">
        <f>IFERROR(_xlfn.XLOOKUP($B1991,enrollment!$A$2:$A$801,enrollment!$L$2:$L$801),"")</f>
        <v>41</v>
      </c>
      <c r="AD1991" t="str" cm="1">
        <f t="array" ref="AD1991">_xlfn.IFS(AC1991="","Unknown",AC1991&lt;18,"0-17",AC1991&lt;35,"18-34",AC1991&lt;50,"35-49",AC1991&lt;65,"50-64",TRUE,"65+")</f>
        <v>35-49</v>
      </c>
      <c r="AE1991">
        <f>IFERROR(_xlfn.XLOOKUP($B1991,enrollment!$A$2:$A$801,enrollment!$O$2:$O$801),"")</f>
        <v>6789012345</v>
      </c>
      <c r="AF1991">
        <f>IFERROR(_xlfn.XLOOKUP($AE1991,providers!$B$2:$B$11,providers!$Q$2:$Q$11),"")</f>
        <v>4.0999999999999996</v>
      </c>
      <c r="AG1991" s="1">
        <f t="shared" si="31"/>
        <v>45597</v>
      </c>
    </row>
    <row r="1992" spans="1:33" x14ac:dyDescent="0.25">
      <c r="A1992" t="s">
        <v>2336</v>
      </c>
      <c r="B1992" t="s">
        <v>2327</v>
      </c>
      <c r="C1992">
        <v>9012345678</v>
      </c>
      <c r="D1992">
        <v>9012345678</v>
      </c>
      <c r="E1992" s="1">
        <v>45599</v>
      </c>
      <c r="F1992" s="1">
        <v>45599</v>
      </c>
      <c r="G1992" s="1">
        <v>45634</v>
      </c>
      <c r="H1992" t="s">
        <v>59</v>
      </c>
      <c r="J1992" t="s">
        <v>47</v>
      </c>
      <c r="L1992" s="2" t="s">
        <v>151</v>
      </c>
      <c r="M1992" t="s">
        <v>152</v>
      </c>
      <c r="N1992" t="s">
        <v>153</v>
      </c>
      <c r="O1992">
        <v>1</v>
      </c>
      <c r="P1992">
        <v>1036.4100000000001</v>
      </c>
      <c r="Q1992">
        <v>942.19</v>
      </c>
      <c r="R1992">
        <v>753.75</v>
      </c>
      <c r="S1992">
        <v>188.44</v>
      </c>
      <c r="T1992" t="s">
        <v>30</v>
      </c>
      <c r="X1992" t="s">
        <v>233</v>
      </c>
      <c r="Y1992" t="s">
        <v>32</v>
      </c>
      <c r="Z1992" t="s">
        <v>64</v>
      </c>
      <c r="AA1992" t="str">
        <f>IFERROR(_xlfn.XLOOKUP($J1992,avoidable_ed_reference!$A$2:$A$13,avoidable_ed_reference!$C$2:$C$13),"Not Classified")</f>
        <v>Not Classified</v>
      </c>
      <c r="AB1992" t="str">
        <f>IFERROR(_xlfn.XLOOKUP($B1992,enrollment!$A$2:$A$801,enrollment!$I$2:$I$801),"")</f>
        <v>OH</v>
      </c>
      <c r="AC1992">
        <f>IFERROR(_xlfn.XLOOKUP($B1992,enrollment!$A$2:$A$801,enrollment!$L$2:$L$801),"")</f>
        <v>41</v>
      </c>
      <c r="AD1992" t="str" cm="1">
        <f t="array" ref="AD1992">_xlfn.IFS(AC1992="","Unknown",AC1992&lt;18,"0-17",AC1992&lt;35,"18-34",AC1992&lt;50,"35-49",AC1992&lt;65,"50-64",TRUE,"65+")</f>
        <v>35-49</v>
      </c>
      <c r="AE1992">
        <f>IFERROR(_xlfn.XLOOKUP($B1992,enrollment!$A$2:$A$801,enrollment!$O$2:$O$801),"")</f>
        <v>6789012345</v>
      </c>
      <c r="AF1992">
        <f>IFERROR(_xlfn.XLOOKUP($AE1992,providers!$B$2:$B$11,providers!$Q$2:$Q$11),"")</f>
        <v>4.0999999999999996</v>
      </c>
      <c r="AG1992" s="1">
        <f t="shared" si="31"/>
        <v>45597</v>
      </c>
    </row>
    <row r="1993" spans="1:33" x14ac:dyDescent="0.25">
      <c r="A1993" t="s">
        <v>2337</v>
      </c>
      <c r="B1993" t="s">
        <v>2338</v>
      </c>
      <c r="C1993">
        <v>9012345678</v>
      </c>
      <c r="D1993">
        <v>9012345678</v>
      </c>
      <c r="E1993" s="1">
        <v>45348</v>
      </c>
      <c r="F1993" s="1">
        <v>45348</v>
      </c>
      <c r="G1993" s="1">
        <v>45362</v>
      </c>
      <c r="H1993" t="s">
        <v>67</v>
      </c>
      <c r="I1993">
        <v>21</v>
      </c>
      <c r="J1993" t="s">
        <v>99</v>
      </c>
      <c r="K1993">
        <v>99223</v>
      </c>
      <c r="O1993">
        <v>1</v>
      </c>
      <c r="P1993">
        <v>33790.589999999997</v>
      </c>
      <c r="Q1993">
        <v>21800.38</v>
      </c>
      <c r="R1993">
        <v>17440.3</v>
      </c>
      <c r="S1993">
        <v>4360.08</v>
      </c>
      <c r="T1993" t="s">
        <v>30</v>
      </c>
      <c r="V1993">
        <v>1</v>
      </c>
      <c r="W1993" s="2" t="s">
        <v>68</v>
      </c>
      <c r="X1993" t="s">
        <v>31</v>
      </c>
      <c r="Y1993" t="s">
        <v>32</v>
      </c>
      <c r="Z1993" t="s">
        <v>69</v>
      </c>
      <c r="AA1993" t="str">
        <f>IFERROR(_xlfn.XLOOKUP($J1993,avoidable_ed_reference!$A$2:$A$13,avoidable_ed_reference!$C$2:$C$13),"Not Classified")</f>
        <v>Not Classified</v>
      </c>
      <c r="AB1993" t="str">
        <f>IFERROR(_xlfn.XLOOKUP($B1993,enrollment!$A$2:$A$801,enrollment!$I$2:$I$801),"")</f>
        <v>TN</v>
      </c>
      <c r="AC1993">
        <f>IFERROR(_xlfn.XLOOKUP($B1993,enrollment!$A$2:$A$801,enrollment!$L$2:$L$801),"")</f>
        <v>77</v>
      </c>
      <c r="AD1993" t="str" cm="1">
        <f t="array" ref="AD1993">_xlfn.IFS(AC1993="","Unknown",AC1993&lt;18,"0-17",AC1993&lt;35,"18-34",AC1993&lt;50,"35-49",AC1993&lt;65,"50-64",TRUE,"65+")</f>
        <v>65+</v>
      </c>
      <c r="AE1993">
        <f>IFERROR(_xlfn.XLOOKUP($B1993,enrollment!$A$2:$A$801,enrollment!$O$2:$O$801),"")</f>
        <v>5678901234</v>
      </c>
      <c r="AF1993">
        <f>IFERROR(_xlfn.XLOOKUP($AE1993,providers!$B$2:$B$11,providers!$Q$2:$Q$11),"")</f>
        <v>3.8</v>
      </c>
      <c r="AG1993" s="1">
        <f t="shared" si="31"/>
        <v>45323</v>
      </c>
    </row>
    <row r="1994" spans="1:33" x14ac:dyDescent="0.25">
      <c r="A1994" t="s">
        <v>2339</v>
      </c>
      <c r="B1994" t="s">
        <v>2338</v>
      </c>
      <c r="C1994">
        <v>3456789012</v>
      </c>
      <c r="D1994">
        <v>3456789012</v>
      </c>
      <c r="E1994" s="1">
        <v>45513</v>
      </c>
      <c r="F1994" s="1">
        <v>45513</v>
      </c>
      <c r="G1994" s="1">
        <v>45536</v>
      </c>
      <c r="H1994" t="s">
        <v>59</v>
      </c>
      <c r="J1994" t="s">
        <v>99</v>
      </c>
      <c r="L1994" s="2" t="s">
        <v>82</v>
      </c>
      <c r="M1994" t="s">
        <v>83</v>
      </c>
      <c r="N1994" t="s">
        <v>84</v>
      </c>
      <c r="O1994">
        <v>1</v>
      </c>
      <c r="P1994">
        <v>1303.82</v>
      </c>
      <c r="Q1994">
        <v>1185.29</v>
      </c>
      <c r="R1994">
        <v>948.23</v>
      </c>
      <c r="S1994">
        <v>237.06</v>
      </c>
      <c r="T1994" t="s">
        <v>30</v>
      </c>
      <c r="X1994" t="s">
        <v>31</v>
      </c>
      <c r="Y1994" t="s">
        <v>32</v>
      </c>
      <c r="Z1994" t="s">
        <v>64</v>
      </c>
      <c r="AA1994" t="str">
        <f>IFERROR(_xlfn.XLOOKUP($J1994,avoidable_ed_reference!$A$2:$A$13,avoidable_ed_reference!$C$2:$C$13),"Not Classified")</f>
        <v>Not Classified</v>
      </c>
      <c r="AB1994" t="str">
        <f>IFERROR(_xlfn.XLOOKUP($B1994,enrollment!$A$2:$A$801,enrollment!$I$2:$I$801),"")</f>
        <v>TN</v>
      </c>
      <c r="AC1994">
        <f>IFERROR(_xlfn.XLOOKUP($B1994,enrollment!$A$2:$A$801,enrollment!$L$2:$L$801),"")</f>
        <v>77</v>
      </c>
      <c r="AD1994" t="str" cm="1">
        <f t="array" ref="AD1994">_xlfn.IFS(AC1994="","Unknown",AC1994&lt;18,"0-17",AC1994&lt;35,"18-34",AC1994&lt;50,"35-49",AC1994&lt;65,"50-64",TRUE,"65+")</f>
        <v>65+</v>
      </c>
      <c r="AE1994">
        <f>IFERROR(_xlfn.XLOOKUP($B1994,enrollment!$A$2:$A$801,enrollment!$O$2:$O$801),"")</f>
        <v>5678901234</v>
      </c>
      <c r="AF1994">
        <f>IFERROR(_xlfn.XLOOKUP($AE1994,providers!$B$2:$B$11,providers!$Q$2:$Q$11),"")</f>
        <v>3.8</v>
      </c>
      <c r="AG1994" s="1">
        <f t="shared" si="31"/>
        <v>45505</v>
      </c>
    </row>
    <row r="1995" spans="1:33" x14ac:dyDescent="0.25">
      <c r="A1995" t="s">
        <v>2340</v>
      </c>
      <c r="B1995" t="s">
        <v>2338</v>
      </c>
      <c r="C1995">
        <v>5678901234</v>
      </c>
      <c r="D1995">
        <v>5678901234</v>
      </c>
      <c r="E1995" s="1">
        <v>45590</v>
      </c>
      <c r="F1995" s="1">
        <v>45590</v>
      </c>
      <c r="G1995" s="1">
        <v>45619</v>
      </c>
      <c r="H1995" t="s">
        <v>28</v>
      </c>
      <c r="I1995">
        <v>11</v>
      </c>
      <c r="J1995" t="s">
        <v>38</v>
      </c>
      <c r="K1995">
        <v>99213</v>
      </c>
      <c r="O1995">
        <v>1</v>
      </c>
      <c r="P1995">
        <v>218.94</v>
      </c>
      <c r="Q1995">
        <v>162.18</v>
      </c>
      <c r="R1995">
        <v>129.74</v>
      </c>
      <c r="S1995">
        <v>32.44</v>
      </c>
      <c r="T1995" t="s">
        <v>30</v>
      </c>
      <c r="X1995" t="s">
        <v>31</v>
      </c>
      <c r="Y1995" t="s">
        <v>32</v>
      </c>
      <c r="Z1995" t="s">
        <v>39</v>
      </c>
      <c r="AA1995" t="str">
        <f>IFERROR(_xlfn.XLOOKUP($J1995,avoidable_ed_reference!$A$2:$A$13,avoidable_ed_reference!$C$2:$C$13),"Not Classified")</f>
        <v>Not Classified</v>
      </c>
      <c r="AB1995" t="str">
        <f>IFERROR(_xlfn.XLOOKUP($B1995,enrollment!$A$2:$A$801,enrollment!$I$2:$I$801),"")</f>
        <v>TN</v>
      </c>
      <c r="AC1995">
        <f>IFERROR(_xlfn.XLOOKUP($B1995,enrollment!$A$2:$A$801,enrollment!$L$2:$L$801),"")</f>
        <v>77</v>
      </c>
      <c r="AD1995" t="str" cm="1">
        <f t="array" ref="AD1995">_xlfn.IFS(AC1995="","Unknown",AC1995&lt;18,"0-17",AC1995&lt;35,"18-34",AC1995&lt;50,"35-49",AC1995&lt;65,"50-64",TRUE,"65+")</f>
        <v>65+</v>
      </c>
      <c r="AE1995">
        <f>IFERROR(_xlfn.XLOOKUP($B1995,enrollment!$A$2:$A$801,enrollment!$O$2:$O$801),"")</f>
        <v>5678901234</v>
      </c>
      <c r="AF1995">
        <f>IFERROR(_xlfn.XLOOKUP($AE1995,providers!$B$2:$B$11,providers!$Q$2:$Q$11),"")</f>
        <v>3.8</v>
      </c>
      <c r="AG1995" s="1">
        <f t="shared" si="31"/>
        <v>45566</v>
      </c>
    </row>
    <row r="1996" spans="1:33" x14ac:dyDescent="0.25">
      <c r="A1996" t="s">
        <v>2341</v>
      </c>
      <c r="B1996" t="s">
        <v>2338</v>
      </c>
      <c r="C1996">
        <v>2345678901</v>
      </c>
      <c r="D1996">
        <v>2345678901</v>
      </c>
      <c r="E1996" s="1">
        <v>45381</v>
      </c>
      <c r="F1996" s="1">
        <v>45381</v>
      </c>
      <c r="G1996" s="1">
        <v>45409</v>
      </c>
      <c r="H1996" t="s">
        <v>28</v>
      </c>
      <c r="I1996">
        <v>23</v>
      </c>
      <c r="J1996" t="s">
        <v>127</v>
      </c>
      <c r="K1996">
        <v>99284</v>
      </c>
      <c r="O1996">
        <v>1</v>
      </c>
      <c r="P1996">
        <v>1754.93</v>
      </c>
      <c r="Q1996">
        <v>974.96</v>
      </c>
      <c r="R1996">
        <v>779.97</v>
      </c>
      <c r="S1996">
        <v>194.99</v>
      </c>
      <c r="T1996" t="s">
        <v>30</v>
      </c>
      <c r="X1996" t="s">
        <v>31</v>
      </c>
      <c r="Y1996" t="s">
        <v>32</v>
      </c>
      <c r="Z1996" t="s">
        <v>45</v>
      </c>
      <c r="AA1996" t="str">
        <f>IFERROR(_xlfn.XLOOKUP($J1996,avoidable_ed_reference!$A$2:$A$13,avoidable_ed_reference!$C$2:$C$13),"Not Classified")</f>
        <v>Avoidable</v>
      </c>
      <c r="AB1996" t="str">
        <f>IFERROR(_xlfn.XLOOKUP($B1996,enrollment!$A$2:$A$801,enrollment!$I$2:$I$801),"")</f>
        <v>TN</v>
      </c>
      <c r="AC1996">
        <f>IFERROR(_xlfn.XLOOKUP($B1996,enrollment!$A$2:$A$801,enrollment!$L$2:$L$801),"")</f>
        <v>77</v>
      </c>
      <c r="AD1996" t="str" cm="1">
        <f t="array" ref="AD1996">_xlfn.IFS(AC1996="","Unknown",AC1996&lt;18,"0-17",AC1996&lt;35,"18-34",AC1996&lt;50,"35-49",AC1996&lt;65,"50-64",TRUE,"65+")</f>
        <v>65+</v>
      </c>
      <c r="AE1996">
        <f>IFERROR(_xlfn.XLOOKUP($B1996,enrollment!$A$2:$A$801,enrollment!$O$2:$O$801),"")</f>
        <v>5678901234</v>
      </c>
      <c r="AF1996">
        <f>IFERROR(_xlfn.XLOOKUP($AE1996,providers!$B$2:$B$11,providers!$Q$2:$Q$11),"")</f>
        <v>3.8</v>
      </c>
      <c r="AG1996" s="1">
        <f t="shared" si="31"/>
        <v>45352</v>
      </c>
    </row>
    <row r="1997" spans="1:33" x14ac:dyDescent="0.25">
      <c r="A1997" t="s">
        <v>2342</v>
      </c>
      <c r="B1997" t="s">
        <v>2338</v>
      </c>
      <c r="C1997">
        <v>5678901234</v>
      </c>
      <c r="D1997">
        <v>5678901234</v>
      </c>
      <c r="E1997" s="1">
        <v>45415</v>
      </c>
      <c r="F1997" s="1">
        <v>45415</v>
      </c>
      <c r="G1997" s="1">
        <v>45443</v>
      </c>
      <c r="H1997" t="s">
        <v>28</v>
      </c>
      <c r="I1997">
        <v>11</v>
      </c>
      <c r="J1997" t="s">
        <v>38</v>
      </c>
      <c r="K1997">
        <v>99213</v>
      </c>
      <c r="O1997">
        <v>1</v>
      </c>
      <c r="P1997">
        <v>227.21</v>
      </c>
      <c r="Q1997">
        <v>168.3</v>
      </c>
      <c r="R1997">
        <v>134.63999999999999</v>
      </c>
      <c r="S1997">
        <v>33.659999999999997</v>
      </c>
      <c r="T1997" t="s">
        <v>30</v>
      </c>
      <c r="X1997" t="s">
        <v>31</v>
      </c>
      <c r="Y1997" t="s">
        <v>32</v>
      </c>
      <c r="Z1997" t="s">
        <v>39</v>
      </c>
      <c r="AA1997" t="str">
        <f>IFERROR(_xlfn.XLOOKUP($J1997,avoidable_ed_reference!$A$2:$A$13,avoidable_ed_reference!$C$2:$C$13),"Not Classified")</f>
        <v>Not Classified</v>
      </c>
      <c r="AB1997" t="str">
        <f>IFERROR(_xlfn.XLOOKUP($B1997,enrollment!$A$2:$A$801,enrollment!$I$2:$I$801),"")</f>
        <v>TN</v>
      </c>
      <c r="AC1997">
        <f>IFERROR(_xlfn.XLOOKUP($B1997,enrollment!$A$2:$A$801,enrollment!$L$2:$L$801),"")</f>
        <v>77</v>
      </c>
      <c r="AD1997" t="str" cm="1">
        <f t="array" ref="AD1997">_xlfn.IFS(AC1997="","Unknown",AC1997&lt;18,"0-17",AC1997&lt;35,"18-34",AC1997&lt;50,"35-49",AC1997&lt;65,"50-64",TRUE,"65+")</f>
        <v>65+</v>
      </c>
      <c r="AE1997">
        <f>IFERROR(_xlfn.XLOOKUP($B1997,enrollment!$A$2:$A$801,enrollment!$O$2:$O$801),"")</f>
        <v>5678901234</v>
      </c>
      <c r="AF1997">
        <f>IFERROR(_xlfn.XLOOKUP($AE1997,providers!$B$2:$B$11,providers!$Q$2:$Q$11),"")</f>
        <v>3.8</v>
      </c>
      <c r="AG1997" s="1">
        <f t="shared" si="31"/>
        <v>45413</v>
      </c>
    </row>
    <row r="1998" spans="1:33" x14ac:dyDescent="0.25">
      <c r="A1998" t="s">
        <v>2343</v>
      </c>
      <c r="B1998" t="s">
        <v>2338</v>
      </c>
      <c r="C1998">
        <v>5678901234</v>
      </c>
      <c r="D1998">
        <v>5678901234</v>
      </c>
      <c r="E1998" s="1">
        <v>45586</v>
      </c>
      <c r="F1998" s="1">
        <v>45586</v>
      </c>
      <c r="G1998" s="1">
        <v>45604</v>
      </c>
      <c r="H1998" t="s">
        <v>28</v>
      </c>
      <c r="I1998">
        <v>11</v>
      </c>
      <c r="J1998" t="s">
        <v>35</v>
      </c>
      <c r="K1998">
        <v>99213</v>
      </c>
      <c r="O1998">
        <v>1</v>
      </c>
      <c r="P1998">
        <v>233.23</v>
      </c>
      <c r="Q1998">
        <v>172.76</v>
      </c>
      <c r="R1998">
        <v>138.21</v>
      </c>
      <c r="S1998">
        <v>34.549999999999997</v>
      </c>
      <c r="T1998" t="s">
        <v>30</v>
      </c>
      <c r="X1998" t="s">
        <v>31</v>
      </c>
      <c r="Y1998" t="s">
        <v>32</v>
      </c>
      <c r="Z1998" t="s">
        <v>39</v>
      </c>
      <c r="AA1998" t="str">
        <f>IFERROR(_xlfn.XLOOKUP($J1998,avoidable_ed_reference!$A$2:$A$13,avoidable_ed_reference!$C$2:$C$13),"Not Classified")</f>
        <v>Avoidable</v>
      </c>
      <c r="AB1998" t="str">
        <f>IFERROR(_xlfn.XLOOKUP($B1998,enrollment!$A$2:$A$801,enrollment!$I$2:$I$801),"")</f>
        <v>TN</v>
      </c>
      <c r="AC1998">
        <f>IFERROR(_xlfn.XLOOKUP($B1998,enrollment!$A$2:$A$801,enrollment!$L$2:$L$801),"")</f>
        <v>77</v>
      </c>
      <c r="AD1998" t="str" cm="1">
        <f t="array" ref="AD1998">_xlfn.IFS(AC1998="","Unknown",AC1998&lt;18,"0-17",AC1998&lt;35,"18-34",AC1998&lt;50,"35-49",AC1998&lt;65,"50-64",TRUE,"65+")</f>
        <v>65+</v>
      </c>
      <c r="AE1998">
        <f>IFERROR(_xlfn.XLOOKUP($B1998,enrollment!$A$2:$A$801,enrollment!$O$2:$O$801),"")</f>
        <v>5678901234</v>
      </c>
      <c r="AF1998">
        <f>IFERROR(_xlfn.XLOOKUP($AE1998,providers!$B$2:$B$11,providers!$Q$2:$Q$11),"")</f>
        <v>3.8</v>
      </c>
      <c r="AG1998" s="1">
        <f t="shared" si="31"/>
        <v>45566</v>
      </c>
    </row>
    <row r="1999" spans="1:33" x14ac:dyDescent="0.25">
      <c r="A1999" t="s">
        <v>2344</v>
      </c>
      <c r="B1999" t="s">
        <v>2338</v>
      </c>
      <c r="C1999">
        <v>8901234567</v>
      </c>
      <c r="D1999">
        <v>8901234567</v>
      </c>
      <c r="E1999" s="1">
        <v>45552</v>
      </c>
      <c r="F1999" s="1">
        <v>45552</v>
      </c>
      <c r="G1999" s="1">
        <v>45587</v>
      </c>
      <c r="H1999" t="s">
        <v>28</v>
      </c>
      <c r="I1999">
        <v>22</v>
      </c>
      <c r="J1999" t="s">
        <v>29</v>
      </c>
      <c r="K1999">
        <v>90837</v>
      </c>
      <c r="O1999">
        <v>1</v>
      </c>
      <c r="P1999">
        <v>271.24</v>
      </c>
      <c r="Q1999">
        <v>200.92</v>
      </c>
      <c r="R1999">
        <v>160.74</v>
      </c>
      <c r="S1999">
        <v>40.18</v>
      </c>
      <c r="T1999" t="s">
        <v>30</v>
      </c>
      <c r="X1999" t="s">
        <v>31</v>
      </c>
      <c r="Y1999" t="s">
        <v>32</v>
      </c>
      <c r="Z1999" t="s">
        <v>33</v>
      </c>
      <c r="AA1999" t="str">
        <f>IFERROR(_xlfn.XLOOKUP($J1999,avoidable_ed_reference!$A$2:$A$13,avoidable_ed_reference!$C$2:$C$13),"Not Classified")</f>
        <v>Potentially Avoidable</v>
      </c>
      <c r="AB1999" t="str">
        <f>IFERROR(_xlfn.XLOOKUP($B1999,enrollment!$A$2:$A$801,enrollment!$I$2:$I$801),"")</f>
        <v>TN</v>
      </c>
      <c r="AC1999">
        <f>IFERROR(_xlfn.XLOOKUP($B1999,enrollment!$A$2:$A$801,enrollment!$L$2:$L$801),"")</f>
        <v>77</v>
      </c>
      <c r="AD1999" t="str" cm="1">
        <f t="array" ref="AD1999">_xlfn.IFS(AC1999="","Unknown",AC1999&lt;18,"0-17",AC1999&lt;35,"18-34",AC1999&lt;50,"35-49",AC1999&lt;65,"50-64",TRUE,"65+")</f>
        <v>65+</v>
      </c>
      <c r="AE1999">
        <f>IFERROR(_xlfn.XLOOKUP($B1999,enrollment!$A$2:$A$801,enrollment!$O$2:$O$801),"")</f>
        <v>5678901234</v>
      </c>
      <c r="AF1999">
        <f>IFERROR(_xlfn.XLOOKUP($AE1999,providers!$B$2:$B$11,providers!$Q$2:$Q$11),"")</f>
        <v>3.8</v>
      </c>
      <c r="AG1999" s="1">
        <f t="shared" si="31"/>
        <v>45536</v>
      </c>
    </row>
    <row r="2000" spans="1:33" x14ac:dyDescent="0.25">
      <c r="A2000" t="s">
        <v>2345</v>
      </c>
      <c r="B2000" t="s">
        <v>2338</v>
      </c>
      <c r="C2000">
        <v>5678901234</v>
      </c>
      <c r="D2000">
        <v>5678901234</v>
      </c>
      <c r="E2000" s="1">
        <v>45583</v>
      </c>
      <c r="F2000" s="1">
        <v>45583</v>
      </c>
      <c r="G2000" s="1">
        <v>45618</v>
      </c>
      <c r="H2000" t="s">
        <v>28</v>
      </c>
      <c r="I2000">
        <v>11</v>
      </c>
      <c r="J2000" t="s">
        <v>38</v>
      </c>
      <c r="K2000">
        <v>99213</v>
      </c>
      <c r="O2000">
        <v>1</v>
      </c>
      <c r="P2000">
        <v>217.61</v>
      </c>
      <c r="Q2000">
        <v>161.19</v>
      </c>
      <c r="R2000">
        <v>128.94999999999999</v>
      </c>
      <c r="S2000">
        <v>32.24</v>
      </c>
      <c r="T2000" t="s">
        <v>30</v>
      </c>
      <c r="X2000" t="s">
        <v>31</v>
      </c>
      <c r="Y2000" t="s">
        <v>32</v>
      </c>
      <c r="Z2000" t="s">
        <v>39</v>
      </c>
      <c r="AA2000" t="str">
        <f>IFERROR(_xlfn.XLOOKUP($J2000,avoidable_ed_reference!$A$2:$A$13,avoidable_ed_reference!$C$2:$C$13),"Not Classified")</f>
        <v>Not Classified</v>
      </c>
      <c r="AB2000" t="str">
        <f>IFERROR(_xlfn.XLOOKUP($B2000,enrollment!$A$2:$A$801,enrollment!$I$2:$I$801),"")</f>
        <v>TN</v>
      </c>
      <c r="AC2000">
        <f>IFERROR(_xlfn.XLOOKUP($B2000,enrollment!$A$2:$A$801,enrollment!$L$2:$L$801),"")</f>
        <v>77</v>
      </c>
      <c r="AD2000" t="str" cm="1">
        <f t="array" ref="AD2000">_xlfn.IFS(AC2000="","Unknown",AC2000&lt;18,"0-17",AC2000&lt;35,"18-34",AC2000&lt;50,"35-49",AC2000&lt;65,"50-64",TRUE,"65+")</f>
        <v>65+</v>
      </c>
      <c r="AE2000">
        <f>IFERROR(_xlfn.XLOOKUP($B2000,enrollment!$A$2:$A$801,enrollment!$O$2:$O$801),"")</f>
        <v>5678901234</v>
      </c>
      <c r="AF2000">
        <f>IFERROR(_xlfn.XLOOKUP($AE2000,providers!$B$2:$B$11,providers!$Q$2:$Q$11),"")</f>
        <v>3.8</v>
      </c>
      <c r="AG2000" s="1">
        <f t="shared" si="31"/>
        <v>45566</v>
      </c>
    </row>
    <row r="2001" spans="1:33" x14ac:dyDescent="0.25">
      <c r="A2001" t="s">
        <v>2346</v>
      </c>
      <c r="B2001" t="s">
        <v>2347</v>
      </c>
      <c r="C2001">
        <v>8901234567</v>
      </c>
      <c r="D2001">
        <v>8901234567</v>
      </c>
      <c r="E2001" s="1">
        <v>45370</v>
      </c>
      <c r="F2001" s="1">
        <v>45370</v>
      </c>
      <c r="G2001" s="1">
        <v>45389</v>
      </c>
      <c r="H2001" t="s">
        <v>28</v>
      </c>
      <c r="I2001">
        <v>11</v>
      </c>
      <c r="J2001" t="s">
        <v>38</v>
      </c>
      <c r="K2001">
        <v>99213</v>
      </c>
      <c r="O2001">
        <v>1</v>
      </c>
      <c r="P2001">
        <v>197.18</v>
      </c>
      <c r="Q2001">
        <v>146.06</v>
      </c>
      <c r="R2001">
        <v>116.85</v>
      </c>
      <c r="S2001">
        <v>29.21</v>
      </c>
      <c r="T2001" t="s">
        <v>30</v>
      </c>
      <c r="X2001" t="s">
        <v>233</v>
      </c>
      <c r="Y2001" t="s">
        <v>32</v>
      </c>
      <c r="Z2001" t="s">
        <v>39</v>
      </c>
      <c r="AA2001" t="str">
        <f>IFERROR(_xlfn.XLOOKUP($J2001,avoidable_ed_reference!$A$2:$A$13,avoidable_ed_reference!$C$2:$C$13),"Not Classified")</f>
        <v>Not Classified</v>
      </c>
      <c r="AB2001" t="str">
        <f>IFERROR(_xlfn.XLOOKUP($B2001,enrollment!$A$2:$A$801,enrollment!$I$2:$I$801),"")</f>
        <v>GA</v>
      </c>
      <c r="AC2001">
        <f>IFERROR(_xlfn.XLOOKUP($B2001,enrollment!$A$2:$A$801,enrollment!$L$2:$L$801),"")</f>
        <v>68</v>
      </c>
      <c r="AD2001" t="str" cm="1">
        <f t="array" ref="AD2001">_xlfn.IFS(AC2001="","Unknown",AC2001&lt;18,"0-17",AC2001&lt;35,"18-34",AC2001&lt;50,"35-49",AC2001&lt;65,"50-64",TRUE,"65+")</f>
        <v>65+</v>
      </c>
      <c r="AE2001">
        <f>IFERROR(_xlfn.XLOOKUP($B2001,enrollment!$A$2:$A$801,enrollment!$O$2:$O$801),"")</f>
        <v>8901234567</v>
      </c>
      <c r="AF2001">
        <f>IFERROR(_xlfn.XLOOKUP($AE2001,providers!$B$2:$B$11,providers!$Q$2:$Q$11),"")</f>
        <v>3.7</v>
      </c>
      <c r="AG2001" s="1">
        <f t="shared" si="31"/>
        <v>45352</v>
      </c>
    </row>
    <row r="2002" spans="1:33" x14ac:dyDescent="0.25">
      <c r="A2002" t="s">
        <v>2348</v>
      </c>
      <c r="B2002" t="s">
        <v>2347</v>
      </c>
      <c r="C2002">
        <v>2233445566</v>
      </c>
      <c r="D2002">
        <v>2233445566</v>
      </c>
      <c r="E2002" s="1">
        <v>45308</v>
      </c>
      <c r="F2002" s="1">
        <v>45308</v>
      </c>
      <c r="G2002" s="1">
        <v>45324</v>
      </c>
      <c r="H2002" t="s">
        <v>59</v>
      </c>
      <c r="J2002" t="s">
        <v>99</v>
      </c>
      <c r="L2002" s="2" t="s">
        <v>106</v>
      </c>
      <c r="M2002" t="s">
        <v>107</v>
      </c>
      <c r="N2002" t="s">
        <v>108</v>
      </c>
      <c r="O2002">
        <v>1</v>
      </c>
      <c r="P2002">
        <v>833.61</v>
      </c>
      <c r="Q2002">
        <v>757.83</v>
      </c>
      <c r="R2002">
        <v>606.26</v>
      </c>
      <c r="S2002">
        <v>151.57</v>
      </c>
      <c r="T2002" t="s">
        <v>30</v>
      </c>
      <c r="X2002" t="s">
        <v>233</v>
      </c>
      <c r="Y2002" t="s">
        <v>32</v>
      </c>
      <c r="Z2002" t="s">
        <v>64</v>
      </c>
      <c r="AA2002" t="str">
        <f>IFERROR(_xlfn.XLOOKUP($J2002,avoidable_ed_reference!$A$2:$A$13,avoidable_ed_reference!$C$2:$C$13),"Not Classified")</f>
        <v>Not Classified</v>
      </c>
      <c r="AB2002" t="str">
        <f>IFERROR(_xlfn.XLOOKUP($B2002,enrollment!$A$2:$A$801,enrollment!$I$2:$I$801),"")</f>
        <v>GA</v>
      </c>
      <c r="AC2002">
        <f>IFERROR(_xlfn.XLOOKUP($B2002,enrollment!$A$2:$A$801,enrollment!$L$2:$L$801),"")</f>
        <v>68</v>
      </c>
      <c r="AD2002" t="str" cm="1">
        <f t="array" ref="AD2002">_xlfn.IFS(AC2002="","Unknown",AC2002&lt;18,"0-17",AC2002&lt;35,"18-34",AC2002&lt;50,"35-49",AC2002&lt;65,"50-64",TRUE,"65+")</f>
        <v>65+</v>
      </c>
      <c r="AE2002">
        <f>IFERROR(_xlfn.XLOOKUP($B2002,enrollment!$A$2:$A$801,enrollment!$O$2:$O$801),"")</f>
        <v>8901234567</v>
      </c>
      <c r="AF2002">
        <f>IFERROR(_xlfn.XLOOKUP($AE2002,providers!$B$2:$B$11,providers!$Q$2:$Q$11),"")</f>
        <v>3.7</v>
      </c>
      <c r="AG2002" s="1">
        <f t="shared" si="31"/>
        <v>45292</v>
      </c>
    </row>
    <row r="2003" spans="1:33" x14ac:dyDescent="0.25">
      <c r="A2003" t="s">
        <v>2349</v>
      </c>
      <c r="B2003" t="s">
        <v>2347</v>
      </c>
      <c r="C2003">
        <v>8901234567</v>
      </c>
      <c r="D2003">
        <v>8901234567</v>
      </c>
      <c r="E2003" s="1">
        <v>45353</v>
      </c>
      <c r="F2003" s="1">
        <v>45353</v>
      </c>
      <c r="G2003" s="1">
        <v>45384</v>
      </c>
      <c r="H2003" t="s">
        <v>28</v>
      </c>
      <c r="I2003">
        <v>11</v>
      </c>
      <c r="J2003" t="s">
        <v>35</v>
      </c>
      <c r="K2003">
        <v>99213</v>
      </c>
      <c r="O2003">
        <v>1</v>
      </c>
      <c r="P2003">
        <v>162.19</v>
      </c>
      <c r="Q2003">
        <v>120.14</v>
      </c>
      <c r="R2003">
        <v>96.11</v>
      </c>
      <c r="S2003">
        <v>24.03</v>
      </c>
      <c r="T2003" t="s">
        <v>30</v>
      </c>
      <c r="X2003" t="s">
        <v>233</v>
      </c>
      <c r="Y2003" t="s">
        <v>32</v>
      </c>
      <c r="Z2003" t="s">
        <v>39</v>
      </c>
      <c r="AA2003" t="str">
        <f>IFERROR(_xlfn.XLOOKUP($J2003,avoidable_ed_reference!$A$2:$A$13,avoidable_ed_reference!$C$2:$C$13),"Not Classified")</f>
        <v>Avoidable</v>
      </c>
      <c r="AB2003" t="str">
        <f>IFERROR(_xlfn.XLOOKUP($B2003,enrollment!$A$2:$A$801,enrollment!$I$2:$I$801),"")</f>
        <v>GA</v>
      </c>
      <c r="AC2003">
        <f>IFERROR(_xlfn.XLOOKUP($B2003,enrollment!$A$2:$A$801,enrollment!$L$2:$L$801),"")</f>
        <v>68</v>
      </c>
      <c r="AD2003" t="str" cm="1">
        <f t="array" ref="AD2003">_xlfn.IFS(AC2003="","Unknown",AC2003&lt;18,"0-17",AC2003&lt;35,"18-34",AC2003&lt;50,"35-49",AC2003&lt;65,"50-64",TRUE,"65+")</f>
        <v>65+</v>
      </c>
      <c r="AE2003">
        <f>IFERROR(_xlfn.XLOOKUP($B2003,enrollment!$A$2:$A$801,enrollment!$O$2:$O$801),"")</f>
        <v>8901234567</v>
      </c>
      <c r="AF2003">
        <f>IFERROR(_xlfn.XLOOKUP($AE2003,providers!$B$2:$B$11,providers!$Q$2:$Q$11),"")</f>
        <v>3.7</v>
      </c>
      <c r="AG2003" s="1">
        <f t="shared" si="31"/>
        <v>45352</v>
      </c>
    </row>
    <row r="2004" spans="1:33" x14ac:dyDescent="0.25">
      <c r="A2004" t="s">
        <v>2350</v>
      </c>
      <c r="B2004" t="s">
        <v>2347</v>
      </c>
      <c r="C2004">
        <v>8901234567</v>
      </c>
      <c r="D2004">
        <v>8901234567</v>
      </c>
      <c r="E2004" s="1">
        <v>45345</v>
      </c>
      <c r="F2004" s="1">
        <v>45345</v>
      </c>
      <c r="G2004" s="1">
        <v>45370</v>
      </c>
      <c r="H2004" t="s">
        <v>28</v>
      </c>
      <c r="I2004">
        <v>11</v>
      </c>
      <c r="J2004" t="s">
        <v>35</v>
      </c>
      <c r="K2004">
        <v>99213</v>
      </c>
      <c r="O2004">
        <v>1</v>
      </c>
      <c r="P2004">
        <v>180.18</v>
      </c>
      <c r="Q2004">
        <v>133.47</v>
      </c>
      <c r="R2004">
        <v>106.78</v>
      </c>
      <c r="S2004">
        <v>26.69</v>
      </c>
      <c r="T2004" t="s">
        <v>30</v>
      </c>
      <c r="X2004" t="s">
        <v>233</v>
      </c>
      <c r="Y2004" t="s">
        <v>32</v>
      </c>
      <c r="Z2004" t="s">
        <v>39</v>
      </c>
      <c r="AA2004" t="str">
        <f>IFERROR(_xlfn.XLOOKUP($J2004,avoidable_ed_reference!$A$2:$A$13,avoidable_ed_reference!$C$2:$C$13),"Not Classified")</f>
        <v>Avoidable</v>
      </c>
      <c r="AB2004" t="str">
        <f>IFERROR(_xlfn.XLOOKUP($B2004,enrollment!$A$2:$A$801,enrollment!$I$2:$I$801),"")</f>
        <v>GA</v>
      </c>
      <c r="AC2004">
        <f>IFERROR(_xlfn.XLOOKUP($B2004,enrollment!$A$2:$A$801,enrollment!$L$2:$L$801),"")</f>
        <v>68</v>
      </c>
      <c r="AD2004" t="str" cm="1">
        <f t="array" ref="AD2004">_xlfn.IFS(AC2004="","Unknown",AC2004&lt;18,"0-17",AC2004&lt;35,"18-34",AC2004&lt;50,"35-49",AC2004&lt;65,"50-64",TRUE,"65+")</f>
        <v>65+</v>
      </c>
      <c r="AE2004">
        <f>IFERROR(_xlfn.XLOOKUP($B2004,enrollment!$A$2:$A$801,enrollment!$O$2:$O$801),"")</f>
        <v>8901234567</v>
      </c>
      <c r="AF2004">
        <f>IFERROR(_xlfn.XLOOKUP($AE2004,providers!$B$2:$B$11,providers!$Q$2:$Q$11),"")</f>
        <v>3.7</v>
      </c>
      <c r="AG2004" s="1">
        <f t="shared" si="31"/>
        <v>45323</v>
      </c>
    </row>
    <row r="2005" spans="1:33" x14ac:dyDescent="0.25">
      <c r="A2005" t="s">
        <v>2351</v>
      </c>
      <c r="B2005" t="s">
        <v>2347</v>
      </c>
      <c r="C2005">
        <v>8901234567</v>
      </c>
      <c r="D2005">
        <v>8901234567</v>
      </c>
      <c r="E2005" s="1">
        <v>45521</v>
      </c>
      <c r="F2005" s="1">
        <v>45521</v>
      </c>
      <c r="G2005" s="1">
        <v>45553</v>
      </c>
      <c r="H2005" t="s">
        <v>28</v>
      </c>
      <c r="I2005">
        <v>11</v>
      </c>
      <c r="J2005" t="s">
        <v>47</v>
      </c>
      <c r="K2005">
        <v>99213</v>
      </c>
      <c r="O2005">
        <v>1</v>
      </c>
      <c r="P2005">
        <v>196.64</v>
      </c>
      <c r="Q2005">
        <v>145.66</v>
      </c>
      <c r="R2005">
        <v>116.53</v>
      </c>
      <c r="S2005">
        <v>29.13</v>
      </c>
      <c r="T2005" t="s">
        <v>30</v>
      </c>
      <c r="X2005" t="s">
        <v>233</v>
      </c>
      <c r="Y2005" t="s">
        <v>32</v>
      </c>
      <c r="Z2005" t="s">
        <v>39</v>
      </c>
      <c r="AA2005" t="str">
        <f>IFERROR(_xlfn.XLOOKUP($J2005,avoidable_ed_reference!$A$2:$A$13,avoidable_ed_reference!$C$2:$C$13),"Not Classified")</f>
        <v>Not Classified</v>
      </c>
      <c r="AB2005" t="str">
        <f>IFERROR(_xlfn.XLOOKUP($B2005,enrollment!$A$2:$A$801,enrollment!$I$2:$I$801),"")</f>
        <v>GA</v>
      </c>
      <c r="AC2005">
        <f>IFERROR(_xlfn.XLOOKUP($B2005,enrollment!$A$2:$A$801,enrollment!$L$2:$L$801),"")</f>
        <v>68</v>
      </c>
      <c r="AD2005" t="str" cm="1">
        <f t="array" ref="AD2005">_xlfn.IFS(AC2005="","Unknown",AC2005&lt;18,"0-17",AC2005&lt;35,"18-34",AC2005&lt;50,"35-49",AC2005&lt;65,"50-64",TRUE,"65+")</f>
        <v>65+</v>
      </c>
      <c r="AE2005">
        <f>IFERROR(_xlfn.XLOOKUP($B2005,enrollment!$A$2:$A$801,enrollment!$O$2:$O$801),"")</f>
        <v>8901234567</v>
      </c>
      <c r="AF2005">
        <f>IFERROR(_xlfn.XLOOKUP($AE2005,providers!$B$2:$B$11,providers!$Q$2:$Q$11),"")</f>
        <v>3.7</v>
      </c>
      <c r="AG2005" s="1">
        <f t="shared" si="31"/>
        <v>45505</v>
      </c>
    </row>
    <row r="2006" spans="1:33" x14ac:dyDescent="0.25">
      <c r="A2006" t="s">
        <v>2352</v>
      </c>
      <c r="B2006" t="s">
        <v>2347</v>
      </c>
      <c r="C2006">
        <v>6789012345</v>
      </c>
      <c r="D2006">
        <v>6789012345</v>
      </c>
      <c r="E2006" s="1">
        <v>45566</v>
      </c>
      <c r="F2006" s="1">
        <v>45566</v>
      </c>
      <c r="G2006" s="1">
        <v>45585</v>
      </c>
      <c r="H2006" t="s">
        <v>28</v>
      </c>
      <c r="I2006">
        <v>23</v>
      </c>
      <c r="J2006" t="s">
        <v>129</v>
      </c>
      <c r="K2006">
        <v>99284</v>
      </c>
      <c r="O2006">
        <v>1</v>
      </c>
      <c r="P2006">
        <v>1904.51</v>
      </c>
      <c r="Q2006">
        <v>1058.06</v>
      </c>
      <c r="R2006">
        <v>846.45</v>
      </c>
      <c r="S2006">
        <v>211.61</v>
      </c>
      <c r="T2006" t="s">
        <v>30</v>
      </c>
      <c r="X2006" t="s">
        <v>233</v>
      </c>
      <c r="Y2006" t="s">
        <v>32</v>
      </c>
      <c r="Z2006" t="s">
        <v>45</v>
      </c>
      <c r="AA2006" t="str">
        <f>IFERROR(_xlfn.XLOOKUP($J2006,avoidable_ed_reference!$A$2:$A$13,avoidable_ed_reference!$C$2:$C$13),"Not Classified")</f>
        <v>Potentially Avoidable</v>
      </c>
      <c r="AB2006" t="str">
        <f>IFERROR(_xlfn.XLOOKUP($B2006,enrollment!$A$2:$A$801,enrollment!$I$2:$I$801),"")</f>
        <v>GA</v>
      </c>
      <c r="AC2006">
        <f>IFERROR(_xlfn.XLOOKUP($B2006,enrollment!$A$2:$A$801,enrollment!$L$2:$L$801),"")</f>
        <v>68</v>
      </c>
      <c r="AD2006" t="str" cm="1">
        <f t="array" ref="AD2006">_xlfn.IFS(AC2006="","Unknown",AC2006&lt;18,"0-17",AC2006&lt;35,"18-34",AC2006&lt;50,"35-49",AC2006&lt;65,"50-64",TRUE,"65+")</f>
        <v>65+</v>
      </c>
      <c r="AE2006">
        <f>IFERROR(_xlfn.XLOOKUP($B2006,enrollment!$A$2:$A$801,enrollment!$O$2:$O$801),"")</f>
        <v>8901234567</v>
      </c>
      <c r="AF2006">
        <f>IFERROR(_xlfn.XLOOKUP($AE2006,providers!$B$2:$B$11,providers!$Q$2:$Q$11),"")</f>
        <v>3.7</v>
      </c>
      <c r="AG2006" s="1">
        <f t="shared" si="31"/>
        <v>45566</v>
      </c>
    </row>
    <row r="2007" spans="1:33" x14ac:dyDescent="0.25">
      <c r="A2007" t="s">
        <v>2353</v>
      </c>
      <c r="B2007" t="s">
        <v>2347</v>
      </c>
      <c r="C2007">
        <v>8901234567</v>
      </c>
      <c r="D2007">
        <v>8901234567</v>
      </c>
      <c r="E2007" s="1">
        <v>45589</v>
      </c>
      <c r="F2007" s="1">
        <v>45589</v>
      </c>
      <c r="G2007" s="1">
        <v>45611</v>
      </c>
      <c r="H2007" t="s">
        <v>28</v>
      </c>
      <c r="I2007">
        <v>11</v>
      </c>
      <c r="J2007" t="s">
        <v>35</v>
      </c>
      <c r="K2007">
        <v>99213</v>
      </c>
      <c r="O2007">
        <v>1</v>
      </c>
      <c r="P2007">
        <v>162.69999999999999</v>
      </c>
      <c r="Q2007">
        <v>120.52</v>
      </c>
      <c r="R2007">
        <v>96.42</v>
      </c>
      <c r="S2007">
        <v>24.1</v>
      </c>
      <c r="T2007" t="s">
        <v>30</v>
      </c>
      <c r="X2007" t="s">
        <v>233</v>
      </c>
      <c r="Y2007" t="s">
        <v>32</v>
      </c>
      <c r="Z2007" t="s">
        <v>39</v>
      </c>
      <c r="AA2007" t="str">
        <f>IFERROR(_xlfn.XLOOKUP($J2007,avoidable_ed_reference!$A$2:$A$13,avoidable_ed_reference!$C$2:$C$13),"Not Classified")</f>
        <v>Avoidable</v>
      </c>
      <c r="AB2007" t="str">
        <f>IFERROR(_xlfn.XLOOKUP($B2007,enrollment!$A$2:$A$801,enrollment!$I$2:$I$801),"")</f>
        <v>GA</v>
      </c>
      <c r="AC2007">
        <f>IFERROR(_xlfn.XLOOKUP($B2007,enrollment!$A$2:$A$801,enrollment!$L$2:$L$801),"")</f>
        <v>68</v>
      </c>
      <c r="AD2007" t="str" cm="1">
        <f t="array" ref="AD2007">_xlfn.IFS(AC2007="","Unknown",AC2007&lt;18,"0-17",AC2007&lt;35,"18-34",AC2007&lt;50,"35-49",AC2007&lt;65,"50-64",TRUE,"65+")</f>
        <v>65+</v>
      </c>
      <c r="AE2007">
        <f>IFERROR(_xlfn.XLOOKUP($B2007,enrollment!$A$2:$A$801,enrollment!$O$2:$O$801),"")</f>
        <v>8901234567</v>
      </c>
      <c r="AF2007">
        <f>IFERROR(_xlfn.XLOOKUP($AE2007,providers!$B$2:$B$11,providers!$Q$2:$Q$11),"")</f>
        <v>3.7</v>
      </c>
      <c r="AG2007" s="1">
        <f t="shared" si="31"/>
        <v>45566</v>
      </c>
    </row>
    <row r="2008" spans="1:33" x14ac:dyDescent="0.25">
      <c r="A2008" t="s">
        <v>2354</v>
      </c>
      <c r="B2008" t="s">
        <v>2347</v>
      </c>
      <c r="C2008">
        <v>7890123456</v>
      </c>
      <c r="D2008">
        <v>7890123456</v>
      </c>
      <c r="E2008" s="1">
        <v>45451</v>
      </c>
      <c r="F2008" s="1">
        <v>45451</v>
      </c>
      <c r="G2008" s="1">
        <v>45484</v>
      </c>
      <c r="H2008" t="s">
        <v>28</v>
      </c>
      <c r="I2008">
        <v>22</v>
      </c>
      <c r="J2008" t="s">
        <v>29</v>
      </c>
      <c r="K2008">
        <v>90837</v>
      </c>
      <c r="O2008">
        <v>1</v>
      </c>
      <c r="P2008">
        <v>190.5</v>
      </c>
      <c r="Q2008">
        <v>141.11000000000001</v>
      </c>
      <c r="R2008">
        <v>112.89</v>
      </c>
      <c r="S2008">
        <v>28.22</v>
      </c>
      <c r="T2008" t="s">
        <v>30</v>
      </c>
      <c r="X2008" t="s">
        <v>233</v>
      </c>
      <c r="Y2008" t="s">
        <v>32</v>
      </c>
      <c r="Z2008" t="s">
        <v>33</v>
      </c>
      <c r="AA2008" t="str">
        <f>IFERROR(_xlfn.XLOOKUP($J2008,avoidable_ed_reference!$A$2:$A$13,avoidable_ed_reference!$C$2:$C$13),"Not Classified")</f>
        <v>Potentially Avoidable</v>
      </c>
      <c r="AB2008" t="str">
        <f>IFERROR(_xlfn.XLOOKUP($B2008,enrollment!$A$2:$A$801,enrollment!$I$2:$I$801),"")</f>
        <v>GA</v>
      </c>
      <c r="AC2008">
        <f>IFERROR(_xlfn.XLOOKUP($B2008,enrollment!$A$2:$A$801,enrollment!$L$2:$L$801),"")</f>
        <v>68</v>
      </c>
      <c r="AD2008" t="str" cm="1">
        <f t="array" ref="AD2008">_xlfn.IFS(AC2008="","Unknown",AC2008&lt;18,"0-17",AC2008&lt;35,"18-34",AC2008&lt;50,"35-49",AC2008&lt;65,"50-64",TRUE,"65+")</f>
        <v>65+</v>
      </c>
      <c r="AE2008">
        <f>IFERROR(_xlfn.XLOOKUP($B2008,enrollment!$A$2:$A$801,enrollment!$O$2:$O$801),"")</f>
        <v>8901234567</v>
      </c>
      <c r="AF2008">
        <f>IFERROR(_xlfn.XLOOKUP($AE2008,providers!$B$2:$B$11,providers!$Q$2:$Q$11),"")</f>
        <v>3.7</v>
      </c>
      <c r="AG2008" s="1">
        <f t="shared" si="31"/>
        <v>45444</v>
      </c>
    </row>
    <row r="2009" spans="1:33" x14ac:dyDescent="0.25">
      <c r="A2009" t="s">
        <v>2355</v>
      </c>
      <c r="B2009" t="s">
        <v>2347</v>
      </c>
      <c r="C2009">
        <v>5678901234</v>
      </c>
      <c r="D2009">
        <v>5678901234</v>
      </c>
      <c r="E2009" s="1">
        <v>45300</v>
      </c>
      <c r="F2009" s="1">
        <v>45300</v>
      </c>
      <c r="G2009" s="1">
        <v>45323</v>
      </c>
      <c r="H2009" t="s">
        <v>28</v>
      </c>
      <c r="I2009">
        <v>20</v>
      </c>
      <c r="J2009" t="s">
        <v>35</v>
      </c>
      <c r="K2009">
        <v>99213</v>
      </c>
      <c r="O2009">
        <v>1</v>
      </c>
      <c r="P2009">
        <v>148.07</v>
      </c>
      <c r="Q2009">
        <v>113.9</v>
      </c>
      <c r="R2009">
        <v>91.12</v>
      </c>
      <c r="S2009">
        <v>22.78</v>
      </c>
      <c r="T2009" t="s">
        <v>30</v>
      </c>
      <c r="X2009" t="s">
        <v>233</v>
      </c>
      <c r="Y2009" t="s">
        <v>32</v>
      </c>
      <c r="Z2009" t="s">
        <v>36</v>
      </c>
      <c r="AA2009" t="str">
        <f>IFERROR(_xlfn.XLOOKUP($J2009,avoidable_ed_reference!$A$2:$A$13,avoidable_ed_reference!$C$2:$C$13),"Not Classified")</f>
        <v>Avoidable</v>
      </c>
      <c r="AB2009" t="str">
        <f>IFERROR(_xlfn.XLOOKUP($B2009,enrollment!$A$2:$A$801,enrollment!$I$2:$I$801),"")</f>
        <v>GA</v>
      </c>
      <c r="AC2009">
        <f>IFERROR(_xlfn.XLOOKUP($B2009,enrollment!$A$2:$A$801,enrollment!$L$2:$L$801),"")</f>
        <v>68</v>
      </c>
      <c r="AD2009" t="str" cm="1">
        <f t="array" ref="AD2009">_xlfn.IFS(AC2009="","Unknown",AC2009&lt;18,"0-17",AC2009&lt;35,"18-34",AC2009&lt;50,"35-49",AC2009&lt;65,"50-64",TRUE,"65+")</f>
        <v>65+</v>
      </c>
      <c r="AE2009">
        <f>IFERROR(_xlfn.XLOOKUP($B2009,enrollment!$A$2:$A$801,enrollment!$O$2:$O$801),"")</f>
        <v>8901234567</v>
      </c>
      <c r="AF2009">
        <f>IFERROR(_xlfn.XLOOKUP($AE2009,providers!$B$2:$B$11,providers!$Q$2:$Q$11),"")</f>
        <v>3.7</v>
      </c>
      <c r="AG2009" s="1">
        <f t="shared" si="31"/>
        <v>45292</v>
      </c>
    </row>
    <row r="2010" spans="1:33" x14ac:dyDescent="0.25">
      <c r="A2010" t="s">
        <v>2356</v>
      </c>
      <c r="B2010" t="s">
        <v>2357</v>
      </c>
      <c r="C2010">
        <v>2233445566</v>
      </c>
      <c r="D2010">
        <v>2233445566</v>
      </c>
      <c r="E2010" s="1">
        <v>45360</v>
      </c>
      <c r="F2010" s="1">
        <v>45360</v>
      </c>
      <c r="G2010" s="1">
        <v>45376</v>
      </c>
      <c r="H2010" t="s">
        <v>59</v>
      </c>
      <c r="J2010" t="s">
        <v>60</v>
      </c>
      <c r="L2010" s="2" t="s">
        <v>106</v>
      </c>
      <c r="M2010" t="s">
        <v>107</v>
      </c>
      <c r="N2010" t="s">
        <v>108</v>
      </c>
      <c r="O2010">
        <v>1</v>
      </c>
      <c r="P2010">
        <v>1127.23</v>
      </c>
      <c r="Q2010">
        <v>1024.75</v>
      </c>
      <c r="R2010">
        <v>819.8</v>
      </c>
      <c r="S2010">
        <v>204.95</v>
      </c>
      <c r="T2010" t="s">
        <v>30</v>
      </c>
      <c r="X2010" t="s">
        <v>146</v>
      </c>
      <c r="Y2010" t="s">
        <v>147</v>
      </c>
      <c r="Z2010" t="s">
        <v>64</v>
      </c>
      <c r="AA2010" t="str">
        <f>IFERROR(_xlfn.XLOOKUP($J2010,avoidable_ed_reference!$A$2:$A$13,avoidable_ed_reference!$C$2:$C$13),"Not Classified")</f>
        <v>Not Classified</v>
      </c>
      <c r="AB2010" t="str">
        <f>IFERROR(_xlfn.XLOOKUP($B2010,enrollment!$A$2:$A$801,enrollment!$I$2:$I$801),"")</f>
        <v>TN</v>
      </c>
      <c r="AC2010">
        <f>IFERROR(_xlfn.XLOOKUP($B2010,enrollment!$A$2:$A$801,enrollment!$L$2:$L$801),"")</f>
        <v>66</v>
      </c>
      <c r="AD2010" t="str" cm="1">
        <f t="array" ref="AD2010">_xlfn.IFS(AC2010="","Unknown",AC2010&lt;18,"0-17",AC2010&lt;35,"18-34",AC2010&lt;50,"35-49",AC2010&lt;65,"50-64",TRUE,"65+")</f>
        <v>65+</v>
      </c>
      <c r="AE2010">
        <f>IFERROR(_xlfn.XLOOKUP($B2010,enrollment!$A$2:$A$801,enrollment!$O$2:$O$801),"")</f>
        <v>7890123456</v>
      </c>
      <c r="AF2010">
        <f>IFERROR(_xlfn.XLOOKUP($AE2010,providers!$B$2:$B$11,providers!$Q$2:$Q$11),"")</f>
        <v>3.9</v>
      </c>
      <c r="AG2010" s="1">
        <f t="shared" si="31"/>
        <v>45352</v>
      </c>
    </row>
    <row r="2011" spans="1:33" x14ac:dyDescent="0.25">
      <c r="A2011" t="s">
        <v>2358</v>
      </c>
      <c r="B2011" t="s">
        <v>2357</v>
      </c>
      <c r="C2011">
        <v>2233445566</v>
      </c>
      <c r="D2011">
        <v>2233445566</v>
      </c>
      <c r="E2011" s="1">
        <v>45541</v>
      </c>
      <c r="F2011" s="1">
        <v>45541</v>
      </c>
      <c r="G2011" s="1">
        <v>45572</v>
      </c>
      <c r="H2011" t="s">
        <v>28</v>
      </c>
      <c r="I2011">
        <v>22</v>
      </c>
      <c r="J2011" t="s">
        <v>29</v>
      </c>
      <c r="K2011">
        <v>90837</v>
      </c>
      <c r="O2011">
        <v>1</v>
      </c>
      <c r="P2011">
        <v>264.07</v>
      </c>
      <c r="Q2011">
        <v>195.61</v>
      </c>
      <c r="R2011">
        <v>156.49</v>
      </c>
      <c r="S2011">
        <v>39.119999999999997</v>
      </c>
      <c r="T2011" t="s">
        <v>30</v>
      </c>
      <c r="X2011" t="s">
        <v>146</v>
      </c>
      <c r="Y2011" t="s">
        <v>147</v>
      </c>
      <c r="Z2011" t="s">
        <v>33</v>
      </c>
      <c r="AA2011" t="str">
        <f>IFERROR(_xlfn.XLOOKUP($J2011,avoidable_ed_reference!$A$2:$A$13,avoidable_ed_reference!$C$2:$C$13),"Not Classified")</f>
        <v>Potentially Avoidable</v>
      </c>
      <c r="AB2011" t="str">
        <f>IFERROR(_xlfn.XLOOKUP($B2011,enrollment!$A$2:$A$801,enrollment!$I$2:$I$801),"")</f>
        <v>TN</v>
      </c>
      <c r="AC2011">
        <f>IFERROR(_xlfn.XLOOKUP($B2011,enrollment!$A$2:$A$801,enrollment!$L$2:$L$801),"")</f>
        <v>66</v>
      </c>
      <c r="AD2011" t="str" cm="1">
        <f t="array" ref="AD2011">_xlfn.IFS(AC2011="","Unknown",AC2011&lt;18,"0-17",AC2011&lt;35,"18-34",AC2011&lt;50,"35-49",AC2011&lt;65,"50-64",TRUE,"65+")</f>
        <v>65+</v>
      </c>
      <c r="AE2011">
        <f>IFERROR(_xlfn.XLOOKUP($B2011,enrollment!$A$2:$A$801,enrollment!$O$2:$O$801),"")</f>
        <v>7890123456</v>
      </c>
      <c r="AF2011">
        <f>IFERROR(_xlfn.XLOOKUP($AE2011,providers!$B$2:$B$11,providers!$Q$2:$Q$11),"")</f>
        <v>3.9</v>
      </c>
      <c r="AG2011" s="1">
        <f t="shared" si="31"/>
        <v>45536</v>
      </c>
    </row>
    <row r="2012" spans="1:33" x14ac:dyDescent="0.25">
      <c r="A2012" t="s">
        <v>2359</v>
      </c>
      <c r="B2012" t="s">
        <v>2357</v>
      </c>
      <c r="C2012">
        <v>7890123456</v>
      </c>
      <c r="D2012">
        <v>7890123456</v>
      </c>
      <c r="E2012" s="1">
        <v>45369</v>
      </c>
      <c r="F2012" s="1">
        <v>45369</v>
      </c>
      <c r="G2012" s="1">
        <v>45400</v>
      </c>
      <c r="H2012" t="s">
        <v>28</v>
      </c>
      <c r="I2012">
        <v>11</v>
      </c>
      <c r="J2012" t="s">
        <v>38</v>
      </c>
      <c r="K2012">
        <v>99213</v>
      </c>
      <c r="O2012">
        <v>1</v>
      </c>
      <c r="P2012">
        <v>230.01</v>
      </c>
      <c r="Q2012">
        <v>170.38</v>
      </c>
      <c r="R2012">
        <v>136.30000000000001</v>
      </c>
      <c r="S2012">
        <v>34.08</v>
      </c>
      <c r="T2012" t="s">
        <v>30</v>
      </c>
      <c r="X2012" t="s">
        <v>146</v>
      </c>
      <c r="Y2012" t="s">
        <v>147</v>
      </c>
      <c r="Z2012" t="s">
        <v>39</v>
      </c>
      <c r="AA2012" t="str">
        <f>IFERROR(_xlfn.XLOOKUP($J2012,avoidable_ed_reference!$A$2:$A$13,avoidable_ed_reference!$C$2:$C$13),"Not Classified")</f>
        <v>Not Classified</v>
      </c>
      <c r="AB2012" t="str">
        <f>IFERROR(_xlfn.XLOOKUP($B2012,enrollment!$A$2:$A$801,enrollment!$I$2:$I$801),"")</f>
        <v>TN</v>
      </c>
      <c r="AC2012">
        <f>IFERROR(_xlfn.XLOOKUP($B2012,enrollment!$A$2:$A$801,enrollment!$L$2:$L$801),"")</f>
        <v>66</v>
      </c>
      <c r="AD2012" t="str" cm="1">
        <f t="array" ref="AD2012">_xlfn.IFS(AC2012="","Unknown",AC2012&lt;18,"0-17",AC2012&lt;35,"18-34",AC2012&lt;50,"35-49",AC2012&lt;65,"50-64",TRUE,"65+")</f>
        <v>65+</v>
      </c>
      <c r="AE2012">
        <f>IFERROR(_xlfn.XLOOKUP($B2012,enrollment!$A$2:$A$801,enrollment!$O$2:$O$801),"")</f>
        <v>7890123456</v>
      </c>
      <c r="AF2012">
        <f>IFERROR(_xlfn.XLOOKUP($AE2012,providers!$B$2:$B$11,providers!$Q$2:$Q$11),"")</f>
        <v>3.9</v>
      </c>
      <c r="AG2012" s="1">
        <f t="shared" si="31"/>
        <v>45352</v>
      </c>
    </row>
    <row r="2013" spans="1:33" x14ac:dyDescent="0.25">
      <c r="A2013" t="s">
        <v>2360</v>
      </c>
      <c r="B2013" t="s">
        <v>2357</v>
      </c>
      <c r="C2013">
        <v>2345678901</v>
      </c>
      <c r="D2013">
        <v>2345678901</v>
      </c>
      <c r="E2013" s="1">
        <v>45552</v>
      </c>
      <c r="F2013" s="1">
        <v>45552</v>
      </c>
      <c r="G2013" s="1">
        <v>45587</v>
      </c>
      <c r="H2013" t="s">
        <v>28</v>
      </c>
      <c r="I2013">
        <v>23</v>
      </c>
      <c r="J2013" t="s">
        <v>80</v>
      </c>
      <c r="K2013">
        <v>99284</v>
      </c>
      <c r="O2013">
        <v>1</v>
      </c>
      <c r="P2013">
        <v>2480.44</v>
      </c>
      <c r="Q2013">
        <v>1378.02</v>
      </c>
      <c r="R2013">
        <v>1102.42</v>
      </c>
      <c r="S2013">
        <v>275.60000000000002</v>
      </c>
      <c r="T2013" t="s">
        <v>30</v>
      </c>
      <c r="X2013" t="s">
        <v>146</v>
      </c>
      <c r="Y2013" t="s">
        <v>147</v>
      </c>
      <c r="Z2013" t="s">
        <v>45</v>
      </c>
      <c r="AA2013" t="str">
        <f>IFERROR(_xlfn.XLOOKUP($J2013,avoidable_ed_reference!$A$2:$A$13,avoidable_ed_reference!$C$2:$C$13),"Not Classified")</f>
        <v>Non-Avoidable</v>
      </c>
      <c r="AB2013" t="str">
        <f>IFERROR(_xlfn.XLOOKUP($B2013,enrollment!$A$2:$A$801,enrollment!$I$2:$I$801),"")</f>
        <v>TN</v>
      </c>
      <c r="AC2013">
        <f>IFERROR(_xlfn.XLOOKUP($B2013,enrollment!$A$2:$A$801,enrollment!$L$2:$L$801),"")</f>
        <v>66</v>
      </c>
      <c r="AD2013" t="str" cm="1">
        <f t="array" ref="AD2013">_xlfn.IFS(AC2013="","Unknown",AC2013&lt;18,"0-17",AC2013&lt;35,"18-34",AC2013&lt;50,"35-49",AC2013&lt;65,"50-64",TRUE,"65+")</f>
        <v>65+</v>
      </c>
      <c r="AE2013">
        <f>IFERROR(_xlfn.XLOOKUP($B2013,enrollment!$A$2:$A$801,enrollment!$O$2:$O$801),"")</f>
        <v>7890123456</v>
      </c>
      <c r="AF2013">
        <f>IFERROR(_xlfn.XLOOKUP($AE2013,providers!$B$2:$B$11,providers!$Q$2:$Q$11),"")</f>
        <v>3.9</v>
      </c>
      <c r="AG2013" s="1">
        <f t="shared" si="31"/>
        <v>45536</v>
      </c>
    </row>
    <row r="2014" spans="1:33" x14ac:dyDescent="0.25">
      <c r="A2014" t="s">
        <v>2361</v>
      </c>
      <c r="B2014" t="s">
        <v>2357</v>
      </c>
      <c r="C2014">
        <v>3456789012</v>
      </c>
      <c r="D2014">
        <v>3456789012</v>
      </c>
      <c r="E2014" s="1">
        <v>45449</v>
      </c>
      <c r="F2014" s="1">
        <v>45449</v>
      </c>
      <c r="G2014" s="1">
        <v>45467</v>
      </c>
      <c r="H2014" t="s">
        <v>28</v>
      </c>
      <c r="I2014">
        <v>22</v>
      </c>
      <c r="J2014" t="s">
        <v>29</v>
      </c>
      <c r="K2014">
        <v>90837</v>
      </c>
      <c r="O2014">
        <v>1</v>
      </c>
      <c r="P2014">
        <v>224.1</v>
      </c>
      <c r="Q2014">
        <v>166</v>
      </c>
      <c r="R2014">
        <v>132.80000000000001</v>
      </c>
      <c r="S2014">
        <v>33.200000000000003</v>
      </c>
      <c r="T2014" t="s">
        <v>30</v>
      </c>
      <c r="X2014" t="s">
        <v>146</v>
      </c>
      <c r="Y2014" t="s">
        <v>147</v>
      </c>
      <c r="Z2014" t="s">
        <v>33</v>
      </c>
      <c r="AA2014" t="str">
        <f>IFERROR(_xlfn.XLOOKUP($J2014,avoidable_ed_reference!$A$2:$A$13,avoidable_ed_reference!$C$2:$C$13),"Not Classified")</f>
        <v>Potentially Avoidable</v>
      </c>
      <c r="AB2014" t="str">
        <f>IFERROR(_xlfn.XLOOKUP($B2014,enrollment!$A$2:$A$801,enrollment!$I$2:$I$801),"")</f>
        <v>TN</v>
      </c>
      <c r="AC2014">
        <f>IFERROR(_xlfn.XLOOKUP($B2014,enrollment!$A$2:$A$801,enrollment!$L$2:$L$801),"")</f>
        <v>66</v>
      </c>
      <c r="AD2014" t="str" cm="1">
        <f t="array" ref="AD2014">_xlfn.IFS(AC2014="","Unknown",AC2014&lt;18,"0-17",AC2014&lt;35,"18-34",AC2014&lt;50,"35-49",AC2014&lt;65,"50-64",TRUE,"65+")</f>
        <v>65+</v>
      </c>
      <c r="AE2014">
        <f>IFERROR(_xlfn.XLOOKUP($B2014,enrollment!$A$2:$A$801,enrollment!$O$2:$O$801),"")</f>
        <v>7890123456</v>
      </c>
      <c r="AF2014">
        <f>IFERROR(_xlfn.XLOOKUP($AE2014,providers!$B$2:$B$11,providers!$Q$2:$Q$11),"")</f>
        <v>3.9</v>
      </c>
      <c r="AG2014" s="1">
        <f t="shared" si="31"/>
        <v>45444</v>
      </c>
    </row>
    <row r="2015" spans="1:33" x14ac:dyDescent="0.25">
      <c r="A2015" t="s">
        <v>2362</v>
      </c>
      <c r="B2015" t="s">
        <v>2357</v>
      </c>
      <c r="C2015">
        <v>5678901234</v>
      </c>
      <c r="D2015">
        <v>5678901234</v>
      </c>
      <c r="E2015" s="1">
        <v>45526</v>
      </c>
      <c r="F2015" s="1">
        <v>45526</v>
      </c>
      <c r="G2015" s="1">
        <v>45552</v>
      </c>
      <c r="H2015" t="s">
        <v>28</v>
      </c>
      <c r="I2015">
        <v>20</v>
      </c>
      <c r="J2015" t="s">
        <v>35</v>
      </c>
      <c r="K2015">
        <v>99213</v>
      </c>
      <c r="O2015">
        <v>1</v>
      </c>
      <c r="P2015">
        <v>174.33</v>
      </c>
      <c r="Q2015">
        <v>134.1</v>
      </c>
      <c r="R2015">
        <v>107.28</v>
      </c>
      <c r="S2015">
        <v>26.82</v>
      </c>
      <c r="T2015" t="s">
        <v>30</v>
      </c>
      <c r="X2015" t="s">
        <v>146</v>
      </c>
      <c r="Y2015" t="s">
        <v>147</v>
      </c>
      <c r="Z2015" t="s">
        <v>36</v>
      </c>
      <c r="AA2015" t="str">
        <f>IFERROR(_xlfn.XLOOKUP($J2015,avoidable_ed_reference!$A$2:$A$13,avoidable_ed_reference!$C$2:$C$13),"Not Classified")</f>
        <v>Avoidable</v>
      </c>
      <c r="AB2015" t="str">
        <f>IFERROR(_xlfn.XLOOKUP($B2015,enrollment!$A$2:$A$801,enrollment!$I$2:$I$801),"")</f>
        <v>TN</v>
      </c>
      <c r="AC2015">
        <f>IFERROR(_xlfn.XLOOKUP($B2015,enrollment!$A$2:$A$801,enrollment!$L$2:$L$801),"")</f>
        <v>66</v>
      </c>
      <c r="AD2015" t="str" cm="1">
        <f t="array" ref="AD2015">_xlfn.IFS(AC2015="","Unknown",AC2015&lt;18,"0-17",AC2015&lt;35,"18-34",AC2015&lt;50,"35-49",AC2015&lt;65,"50-64",TRUE,"65+")</f>
        <v>65+</v>
      </c>
      <c r="AE2015">
        <f>IFERROR(_xlfn.XLOOKUP($B2015,enrollment!$A$2:$A$801,enrollment!$O$2:$O$801),"")</f>
        <v>7890123456</v>
      </c>
      <c r="AF2015">
        <f>IFERROR(_xlfn.XLOOKUP($AE2015,providers!$B$2:$B$11,providers!$Q$2:$Q$11),"")</f>
        <v>3.9</v>
      </c>
      <c r="AG2015" s="1">
        <f t="shared" si="31"/>
        <v>45505</v>
      </c>
    </row>
    <row r="2016" spans="1:33" x14ac:dyDescent="0.25">
      <c r="A2016" t="s">
        <v>2363</v>
      </c>
      <c r="B2016" t="s">
        <v>2357</v>
      </c>
      <c r="C2016">
        <v>7890123456</v>
      </c>
      <c r="D2016">
        <v>7890123456</v>
      </c>
      <c r="E2016" s="1">
        <v>45648</v>
      </c>
      <c r="F2016" s="1">
        <v>45648</v>
      </c>
      <c r="G2016" s="1">
        <v>45675</v>
      </c>
      <c r="H2016" t="s">
        <v>28</v>
      </c>
      <c r="I2016">
        <v>11</v>
      </c>
      <c r="J2016" t="s">
        <v>47</v>
      </c>
      <c r="K2016">
        <v>99213</v>
      </c>
      <c r="O2016">
        <v>1</v>
      </c>
      <c r="P2016">
        <v>214.84</v>
      </c>
      <c r="Q2016">
        <v>159.13999999999999</v>
      </c>
      <c r="R2016">
        <v>127.31</v>
      </c>
      <c r="S2016">
        <v>31.83</v>
      </c>
      <c r="T2016" t="s">
        <v>30</v>
      </c>
      <c r="X2016" t="s">
        <v>146</v>
      </c>
      <c r="Y2016" t="s">
        <v>147</v>
      </c>
      <c r="Z2016" t="s">
        <v>39</v>
      </c>
      <c r="AA2016" t="str">
        <f>IFERROR(_xlfn.XLOOKUP($J2016,avoidable_ed_reference!$A$2:$A$13,avoidable_ed_reference!$C$2:$C$13),"Not Classified")</f>
        <v>Not Classified</v>
      </c>
      <c r="AB2016" t="str">
        <f>IFERROR(_xlfn.XLOOKUP($B2016,enrollment!$A$2:$A$801,enrollment!$I$2:$I$801),"")</f>
        <v>TN</v>
      </c>
      <c r="AC2016">
        <f>IFERROR(_xlfn.XLOOKUP($B2016,enrollment!$A$2:$A$801,enrollment!$L$2:$L$801),"")</f>
        <v>66</v>
      </c>
      <c r="AD2016" t="str" cm="1">
        <f t="array" ref="AD2016">_xlfn.IFS(AC2016="","Unknown",AC2016&lt;18,"0-17",AC2016&lt;35,"18-34",AC2016&lt;50,"35-49",AC2016&lt;65,"50-64",TRUE,"65+")</f>
        <v>65+</v>
      </c>
      <c r="AE2016">
        <f>IFERROR(_xlfn.XLOOKUP($B2016,enrollment!$A$2:$A$801,enrollment!$O$2:$O$801),"")</f>
        <v>7890123456</v>
      </c>
      <c r="AF2016">
        <f>IFERROR(_xlfn.XLOOKUP($AE2016,providers!$B$2:$B$11,providers!$Q$2:$Q$11),"")</f>
        <v>3.9</v>
      </c>
      <c r="AG2016" s="1">
        <f t="shared" si="31"/>
        <v>45627</v>
      </c>
    </row>
    <row r="2017" spans="1:33" x14ac:dyDescent="0.25">
      <c r="A2017" t="s">
        <v>2364</v>
      </c>
      <c r="B2017" t="s">
        <v>2357</v>
      </c>
      <c r="C2017">
        <v>5678901234</v>
      </c>
      <c r="D2017">
        <v>5678901234</v>
      </c>
      <c r="E2017" s="1">
        <v>45484</v>
      </c>
      <c r="F2017" s="1">
        <v>45484</v>
      </c>
      <c r="G2017" s="1">
        <v>45502</v>
      </c>
      <c r="H2017" t="s">
        <v>28</v>
      </c>
      <c r="I2017">
        <v>20</v>
      </c>
      <c r="J2017" t="s">
        <v>35</v>
      </c>
      <c r="K2017">
        <v>99213</v>
      </c>
      <c r="O2017">
        <v>1</v>
      </c>
      <c r="P2017">
        <v>152.07</v>
      </c>
      <c r="Q2017">
        <v>116.98</v>
      </c>
      <c r="R2017">
        <v>93.58</v>
      </c>
      <c r="S2017">
        <v>23.4</v>
      </c>
      <c r="T2017" t="s">
        <v>30</v>
      </c>
      <c r="X2017" t="s">
        <v>146</v>
      </c>
      <c r="Y2017" t="s">
        <v>147</v>
      </c>
      <c r="Z2017" t="s">
        <v>36</v>
      </c>
      <c r="AA2017" t="str">
        <f>IFERROR(_xlfn.XLOOKUP($J2017,avoidable_ed_reference!$A$2:$A$13,avoidable_ed_reference!$C$2:$C$13),"Not Classified")</f>
        <v>Avoidable</v>
      </c>
      <c r="AB2017" t="str">
        <f>IFERROR(_xlfn.XLOOKUP($B2017,enrollment!$A$2:$A$801,enrollment!$I$2:$I$801),"")</f>
        <v>TN</v>
      </c>
      <c r="AC2017">
        <f>IFERROR(_xlfn.XLOOKUP($B2017,enrollment!$A$2:$A$801,enrollment!$L$2:$L$801),"")</f>
        <v>66</v>
      </c>
      <c r="AD2017" t="str" cm="1">
        <f t="array" ref="AD2017">_xlfn.IFS(AC2017="","Unknown",AC2017&lt;18,"0-17",AC2017&lt;35,"18-34",AC2017&lt;50,"35-49",AC2017&lt;65,"50-64",TRUE,"65+")</f>
        <v>65+</v>
      </c>
      <c r="AE2017">
        <f>IFERROR(_xlfn.XLOOKUP($B2017,enrollment!$A$2:$A$801,enrollment!$O$2:$O$801),"")</f>
        <v>7890123456</v>
      </c>
      <c r="AF2017">
        <f>IFERROR(_xlfn.XLOOKUP($AE2017,providers!$B$2:$B$11,providers!$Q$2:$Q$11),"")</f>
        <v>3.9</v>
      </c>
      <c r="AG2017" s="1">
        <f t="shared" si="31"/>
        <v>45474</v>
      </c>
    </row>
    <row r="2018" spans="1:33" x14ac:dyDescent="0.25">
      <c r="A2018" t="s">
        <v>2365</v>
      </c>
      <c r="B2018" t="s">
        <v>2366</v>
      </c>
      <c r="C2018">
        <v>9012345678</v>
      </c>
      <c r="D2018">
        <v>9012345678</v>
      </c>
      <c r="E2018" s="1">
        <v>45305</v>
      </c>
      <c r="F2018" s="1">
        <v>45305</v>
      </c>
      <c r="G2018" s="1">
        <v>45331</v>
      </c>
      <c r="H2018" t="s">
        <v>28</v>
      </c>
      <c r="I2018">
        <v>11</v>
      </c>
      <c r="J2018" t="s">
        <v>47</v>
      </c>
      <c r="K2018">
        <v>99213</v>
      </c>
      <c r="O2018">
        <v>1</v>
      </c>
      <c r="P2018">
        <v>212.87</v>
      </c>
      <c r="Q2018">
        <v>157.68</v>
      </c>
      <c r="R2018">
        <v>126.14</v>
      </c>
      <c r="S2018">
        <v>31.54</v>
      </c>
      <c r="T2018" t="s">
        <v>30</v>
      </c>
      <c r="X2018" t="s">
        <v>31</v>
      </c>
      <c r="Y2018" t="s">
        <v>32</v>
      </c>
      <c r="Z2018" t="s">
        <v>39</v>
      </c>
      <c r="AA2018" t="str">
        <f>IFERROR(_xlfn.XLOOKUP($J2018,avoidable_ed_reference!$A$2:$A$13,avoidable_ed_reference!$C$2:$C$13),"Not Classified")</f>
        <v>Not Classified</v>
      </c>
      <c r="AB2018" t="str">
        <f>IFERROR(_xlfn.XLOOKUP($B2018,enrollment!$A$2:$A$801,enrollment!$I$2:$I$801),"")</f>
        <v>KY</v>
      </c>
      <c r="AC2018">
        <f>IFERROR(_xlfn.XLOOKUP($B2018,enrollment!$A$2:$A$801,enrollment!$L$2:$L$801),"")</f>
        <v>69</v>
      </c>
      <c r="AD2018" t="str" cm="1">
        <f t="array" ref="AD2018">_xlfn.IFS(AC2018="","Unknown",AC2018&lt;18,"0-17",AC2018&lt;35,"18-34",AC2018&lt;50,"35-49",AC2018&lt;65,"50-64",TRUE,"65+")</f>
        <v>65+</v>
      </c>
      <c r="AE2018">
        <f>IFERROR(_xlfn.XLOOKUP($B2018,enrollment!$A$2:$A$801,enrollment!$O$2:$O$801),"")</f>
        <v>9012345678</v>
      </c>
      <c r="AF2018">
        <f>IFERROR(_xlfn.XLOOKUP($AE2018,providers!$B$2:$B$11,providers!$Q$2:$Q$11),"")</f>
        <v>4.3</v>
      </c>
      <c r="AG2018" s="1">
        <f t="shared" si="31"/>
        <v>45292</v>
      </c>
    </row>
    <row r="2019" spans="1:33" x14ac:dyDescent="0.25">
      <c r="A2019" t="s">
        <v>2367</v>
      </c>
      <c r="B2019" t="s">
        <v>2366</v>
      </c>
      <c r="C2019">
        <v>2345678901</v>
      </c>
      <c r="D2019">
        <v>2345678901</v>
      </c>
      <c r="E2019" s="1">
        <v>45452</v>
      </c>
      <c r="F2019" s="1">
        <v>45452</v>
      </c>
      <c r="G2019" s="1">
        <v>45486</v>
      </c>
      <c r="H2019" t="s">
        <v>28</v>
      </c>
      <c r="I2019">
        <v>22</v>
      </c>
      <c r="J2019" t="s">
        <v>29</v>
      </c>
      <c r="K2019">
        <v>90837</v>
      </c>
      <c r="O2019">
        <v>1</v>
      </c>
      <c r="P2019">
        <v>212.45</v>
      </c>
      <c r="Q2019">
        <v>157.37</v>
      </c>
      <c r="R2019">
        <v>125.9</v>
      </c>
      <c r="S2019">
        <v>31.47</v>
      </c>
      <c r="T2019" t="s">
        <v>30</v>
      </c>
      <c r="X2019" t="s">
        <v>31</v>
      </c>
      <c r="Y2019" t="s">
        <v>32</v>
      </c>
      <c r="Z2019" t="s">
        <v>33</v>
      </c>
      <c r="AA2019" t="str">
        <f>IFERROR(_xlfn.XLOOKUP($J2019,avoidable_ed_reference!$A$2:$A$13,avoidable_ed_reference!$C$2:$C$13),"Not Classified")</f>
        <v>Potentially Avoidable</v>
      </c>
      <c r="AB2019" t="str">
        <f>IFERROR(_xlfn.XLOOKUP($B2019,enrollment!$A$2:$A$801,enrollment!$I$2:$I$801),"")</f>
        <v>KY</v>
      </c>
      <c r="AC2019">
        <f>IFERROR(_xlfn.XLOOKUP($B2019,enrollment!$A$2:$A$801,enrollment!$L$2:$L$801),"")</f>
        <v>69</v>
      </c>
      <c r="AD2019" t="str" cm="1">
        <f t="array" ref="AD2019">_xlfn.IFS(AC2019="","Unknown",AC2019&lt;18,"0-17",AC2019&lt;35,"18-34",AC2019&lt;50,"35-49",AC2019&lt;65,"50-64",TRUE,"65+")</f>
        <v>65+</v>
      </c>
      <c r="AE2019">
        <f>IFERROR(_xlfn.XLOOKUP($B2019,enrollment!$A$2:$A$801,enrollment!$O$2:$O$801),"")</f>
        <v>9012345678</v>
      </c>
      <c r="AF2019">
        <f>IFERROR(_xlfn.XLOOKUP($AE2019,providers!$B$2:$B$11,providers!$Q$2:$Q$11),"")</f>
        <v>4.3</v>
      </c>
      <c r="AG2019" s="1">
        <f t="shared" si="31"/>
        <v>45444</v>
      </c>
    </row>
    <row r="2020" spans="1:33" x14ac:dyDescent="0.25">
      <c r="A2020" t="s">
        <v>2368</v>
      </c>
      <c r="B2020" t="s">
        <v>2366</v>
      </c>
      <c r="C2020">
        <v>9012345678</v>
      </c>
      <c r="D2020">
        <v>9012345678</v>
      </c>
      <c r="E2020" s="1">
        <v>45521</v>
      </c>
      <c r="F2020" s="1">
        <v>45521</v>
      </c>
      <c r="G2020" s="1">
        <v>45552</v>
      </c>
      <c r="H2020" t="s">
        <v>28</v>
      </c>
      <c r="I2020">
        <v>11</v>
      </c>
      <c r="J2020" t="s">
        <v>47</v>
      </c>
      <c r="K2020">
        <v>99213</v>
      </c>
      <c r="O2020">
        <v>1</v>
      </c>
      <c r="P2020">
        <v>180.52</v>
      </c>
      <c r="Q2020">
        <v>133.72</v>
      </c>
      <c r="R2020">
        <v>106.98</v>
      </c>
      <c r="S2020">
        <v>26.74</v>
      </c>
      <c r="T2020" t="s">
        <v>30</v>
      </c>
      <c r="X2020" t="s">
        <v>31</v>
      </c>
      <c r="Y2020" t="s">
        <v>32</v>
      </c>
      <c r="Z2020" t="s">
        <v>39</v>
      </c>
      <c r="AA2020" t="str">
        <f>IFERROR(_xlfn.XLOOKUP($J2020,avoidable_ed_reference!$A$2:$A$13,avoidable_ed_reference!$C$2:$C$13),"Not Classified")</f>
        <v>Not Classified</v>
      </c>
      <c r="AB2020" t="str">
        <f>IFERROR(_xlfn.XLOOKUP($B2020,enrollment!$A$2:$A$801,enrollment!$I$2:$I$801),"")</f>
        <v>KY</v>
      </c>
      <c r="AC2020">
        <f>IFERROR(_xlfn.XLOOKUP($B2020,enrollment!$A$2:$A$801,enrollment!$L$2:$L$801),"")</f>
        <v>69</v>
      </c>
      <c r="AD2020" t="str" cm="1">
        <f t="array" ref="AD2020">_xlfn.IFS(AC2020="","Unknown",AC2020&lt;18,"0-17",AC2020&lt;35,"18-34",AC2020&lt;50,"35-49",AC2020&lt;65,"50-64",TRUE,"65+")</f>
        <v>65+</v>
      </c>
      <c r="AE2020">
        <f>IFERROR(_xlfn.XLOOKUP($B2020,enrollment!$A$2:$A$801,enrollment!$O$2:$O$801),"")</f>
        <v>9012345678</v>
      </c>
      <c r="AF2020">
        <f>IFERROR(_xlfn.XLOOKUP($AE2020,providers!$B$2:$B$11,providers!$Q$2:$Q$11),"")</f>
        <v>4.3</v>
      </c>
      <c r="AG2020" s="1">
        <f t="shared" si="31"/>
        <v>45505</v>
      </c>
    </row>
    <row r="2021" spans="1:33" x14ac:dyDescent="0.25">
      <c r="A2021" t="s">
        <v>2369</v>
      </c>
      <c r="B2021" t="s">
        <v>2366</v>
      </c>
      <c r="C2021">
        <v>9012345678</v>
      </c>
      <c r="D2021">
        <v>9012345678</v>
      </c>
      <c r="E2021" s="1">
        <v>45336</v>
      </c>
      <c r="F2021" s="1">
        <v>45336</v>
      </c>
      <c r="G2021" s="1">
        <v>45359</v>
      </c>
      <c r="H2021" t="s">
        <v>28</v>
      </c>
      <c r="I2021">
        <v>11</v>
      </c>
      <c r="J2021" t="s">
        <v>47</v>
      </c>
      <c r="K2021">
        <v>99213</v>
      </c>
      <c r="O2021">
        <v>1</v>
      </c>
      <c r="P2021">
        <v>221.28</v>
      </c>
      <c r="Q2021">
        <v>163.91</v>
      </c>
      <c r="R2021">
        <v>131.13</v>
      </c>
      <c r="S2021">
        <v>32.78</v>
      </c>
      <c r="T2021" t="s">
        <v>30</v>
      </c>
      <c r="X2021" t="s">
        <v>31</v>
      </c>
      <c r="Y2021" t="s">
        <v>32</v>
      </c>
      <c r="Z2021" t="s">
        <v>39</v>
      </c>
      <c r="AA2021" t="str">
        <f>IFERROR(_xlfn.XLOOKUP($J2021,avoidable_ed_reference!$A$2:$A$13,avoidable_ed_reference!$C$2:$C$13),"Not Classified")</f>
        <v>Not Classified</v>
      </c>
      <c r="AB2021" t="str">
        <f>IFERROR(_xlfn.XLOOKUP($B2021,enrollment!$A$2:$A$801,enrollment!$I$2:$I$801),"")</f>
        <v>KY</v>
      </c>
      <c r="AC2021">
        <f>IFERROR(_xlfn.XLOOKUP($B2021,enrollment!$A$2:$A$801,enrollment!$L$2:$L$801),"")</f>
        <v>69</v>
      </c>
      <c r="AD2021" t="str" cm="1">
        <f t="array" ref="AD2021">_xlfn.IFS(AC2021="","Unknown",AC2021&lt;18,"0-17",AC2021&lt;35,"18-34",AC2021&lt;50,"35-49",AC2021&lt;65,"50-64",TRUE,"65+")</f>
        <v>65+</v>
      </c>
      <c r="AE2021">
        <f>IFERROR(_xlfn.XLOOKUP($B2021,enrollment!$A$2:$A$801,enrollment!$O$2:$O$801),"")</f>
        <v>9012345678</v>
      </c>
      <c r="AF2021">
        <f>IFERROR(_xlfn.XLOOKUP($AE2021,providers!$B$2:$B$11,providers!$Q$2:$Q$11),"")</f>
        <v>4.3</v>
      </c>
      <c r="AG2021" s="1">
        <f t="shared" si="31"/>
        <v>45323</v>
      </c>
    </row>
    <row r="2022" spans="1:33" x14ac:dyDescent="0.25">
      <c r="A2022" t="s">
        <v>2370</v>
      </c>
      <c r="B2022" t="s">
        <v>2366</v>
      </c>
      <c r="C2022">
        <v>9012345678</v>
      </c>
      <c r="D2022">
        <v>9012345678</v>
      </c>
      <c r="E2022" s="1">
        <v>45306</v>
      </c>
      <c r="F2022" s="1">
        <v>45306</v>
      </c>
      <c r="G2022" s="1">
        <v>45338</v>
      </c>
      <c r="H2022" t="s">
        <v>28</v>
      </c>
      <c r="I2022">
        <v>11</v>
      </c>
      <c r="J2022" t="s">
        <v>47</v>
      </c>
      <c r="K2022">
        <v>99213</v>
      </c>
      <c r="O2022">
        <v>1</v>
      </c>
      <c r="P2022">
        <v>180.83</v>
      </c>
      <c r="Q2022">
        <v>133.94999999999999</v>
      </c>
      <c r="R2022">
        <v>107.16</v>
      </c>
      <c r="S2022">
        <v>26.79</v>
      </c>
      <c r="T2022" t="s">
        <v>30</v>
      </c>
      <c r="X2022" t="s">
        <v>31</v>
      </c>
      <c r="Y2022" t="s">
        <v>32</v>
      </c>
      <c r="Z2022" t="s">
        <v>39</v>
      </c>
      <c r="AA2022" t="str">
        <f>IFERROR(_xlfn.XLOOKUP($J2022,avoidable_ed_reference!$A$2:$A$13,avoidable_ed_reference!$C$2:$C$13),"Not Classified")</f>
        <v>Not Classified</v>
      </c>
      <c r="AB2022" t="str">
        <f>IFERROR(_xlfn.XLOOKUP($B2022,enrollment!$A$2:$A$801,enrollment!$I$2:$I$801),"")</f>
        <v>KY</v>
      </c>
      <c r="AC2022">
        <f>IFERROR(_xlfn.XLOOKUP($B2022,enrollment!$A$2:$A$801,enrollment!$L$2:$L$801),"")</f>
        <v>69</v>
      </c>
      <c r="AD2022" t="str" cm="1">
        <f t="array" ref="AD2022">_xlfn.IFS(AC2022="","Unknown",AC2022&lt;18,"0-17",AC2022&lt;35,"18-34",AC2022&lt;50,"35-49",AC2022&lt;65,"50-64",TRUE,"65+")</f>
        <v>65+</v>
      </c>
      <c r="AE2022">
        <f>IFERROR(_xlfn.XLOOKUP($B2022,enrollment!$A$2:$A$801,enrollment!$O$2:$O$801),"")</f>
        <v>9012345678</v>
      </c>
      <c r="AF2022">
        <f>IFERROR(_xlfn.XLOOKUP($AE2022,providers!$B$2:$B$11,providers!$Q$2:$Q$11),"")</f>
        <v>4.3</v>
      </c>
      <c r="AG2022" s="1">
        <f t="shared" si="31"/>
        <v>45292</v>
      </c>
    </row>
    <row r="2023" spans="1:33" x14ac:dyDescent="0.25">
      <c r="A2023" t="s">
        <v>2371</v>
      </c>
      <c r="B2023" t="s">
        <v>2366</v>
      </c>
      <c r="C2023">
        <v>3456789012</v>
      </c>
      <c r="D2023">
        <v>3456789012</v>
      </c>
      <c r="E2023" s="1">
        <v>45307</v>
      </c>
      <c r="F2023" s="1">
        <v>45307</v>
      </c>
      <c r="G2023" s="1">
        <v>45321</v>
      </c>
      <c r="H2023" t="s">
        <v>28</v>
      </c>
      <c r="I2023">
        <v>23</v>
      </c>
      <c r="J2023" t="s">
        <v>55</v>
      </c>
      <c r="K2023">
        <v>99284</v>
      </c>
      <c r="O2023">
        <v>1</v>
      </c>
      <c r="P2023">
        <v>1775.39</v>
      </c>
      <c r="Q2023">
        <v>986.33</v>
      </c>
      <c r="R2023">
        <v>789.06</v>
      </c>
      <c r="S2023">
        <v>197.27</v>
      </c>
      <c r="T2023" t="s">
        <v>30</v>
      </c>
      <c r="X2023" t="s">
        <v>31</v>
      </c>
      <c r="Y2023" t="s">
        <v>32</v>
      </c>
      <c r="Z2023" t="s">
        <v>45</v>
      </c>
      <c r="AA2023" t="str">
        <f>IFERROR(_xlfn.XLOOKUP($J2023,avoidable_ed_reference!$A$2:$A$13,avoidable_ed_reference!$C$2:$C$13),"Not Classified")</f>
        <v>Potentially Avoidable</v>
      </c>
      <c r="AB2023" t="str">
        <f>IFERROR(_xlfn.XLOOKUP($B2023,enrollment!$A$2:$A$801,enrollment!$I$2:$I$801),"")</f>
        <v>KY</v>
      </c>
      <c r="AC2023">
        <f>IFERROR(_xlfn.XLOOKUP($B2023,enrollment!$A$2:$A$801,enrollment!$L$2:$L$801),"")</f>
        <v>69</v>
      </c>
      <c r="AD2023" t="str" cm="1">
        <f t="array" ref="AD2023">_xlfn.IFS(AC2023="","Unknown",AC2023&lt;18,"0-17",AC2023&lt;35,"18-34",AC2023&lt;50,"35-49",AC2023&lt;65,"50-64",TRUE,"65+")</f>
        <v>65+</v>
      </c>
      <c r="AE2023">
        <f>IFERROR(_xlfn.XLOOKUP($B2023,enrollment!$A$2:$A$801,enrollment!$O$2:$O$801),"")</f>
        <v>9012345678</v>
      </c>
      <c r="AF2023">
        <f>IFERROR(_xlfn.XLOOKUP($AE2023,providers!$B$2:$B$11,providers!$Q$2:$Q$11),"")</f>
        <v>4.3</v>
      </c>
      <c r="AG2023" s="1">
        <f t="shared" si="31"/>
        <v>45292</v>
      </c>
    </row>
    <row r="2024" spans="1:33" x14ac:dyDescent="0.25">
      <c r="A2024" t="s">
        <v>2372</v>
      </c>
      <c r="B2024" t="s">
        <v>2373</v>
      </c>
      <c r="C2024">
        <v>5678901234</v>
      </c>
      <c r="D2024">
        <v>5678901234</v>
      </c>
      <c r="E2024" s="1">
        <v>45352</v>
      </c>
      <c r="F2024" s="1">
        <v>45352</v>
      </c>
      <c r="G2024" s="1">
        <v>45385</v>
      </c>
      <c r="H2024" t="s">
        <v>28</v>
      </c>
      <c r="I2024">
        <v>20</v>
      </c>
      <c r="J2024" t="s">
        <v>35</v>
      </c>
      <c r="K2024">
        <v>99213</v>
      </c>
      <c r="O2024">
        <v>1</v>
      </c>
      <c r="P2024">
        <v>203.06</v>
      </c>
      <c r="Q2024">
        <v>156.19999999999999</v>
      </c>
      <c r="R2024">
        <v>124.96</v>
      </c>
      <c r="S2024">
        <v>31.24</v>
      </c>
      <c r="T2024" t="s">
        <v>30</v>
      </c>
      <c r="X2024" t="s">
        <v>43</v>
      </c>
      <c r="Y2024" t="s">
        <v>44</v>
      </c>
      <c r="Z2024" t="s">
        <v>36</v>
      </c>
      <c r="AA2024" t="str">
        <f>IFERROR(_xlfn.XLOOKUP($J2024,avoidable_ed_reference!$A$2:$A$13,avoidable_ed_reference!$C$2:$C$13),"Not Classified")</f>
        <v>Avoidable</v>
      </c>
      <c r="AB2024" t="str">
        <f>IFERROR(_xlfn.XLOOKUP($B2024,enrollment!$A$2:$A$801,enrollment!$I$2:$I$801),"")</f>
        <v>KY</v>
      </c>
      <c r="AC2024">
        <f>IFERROR(_xlfn.XLOOKUP($B2024,enrollment!$A$2:$A$801,enrollment!$L$2:$L$801),"")</f>
        <v>63</v>
      </c>
      <c r="AD2024" t="str" cm="1">
        <f t="array" ref="AD2024">_xlfn.IFS(AC2024="","Unknown",AC2024&lt;18,"0-17",AC2024&lt;35,"18-34",AC2024&lt;50,"35-49",AC2024&lt;65,"50-64",TRUE,"65+")</f>
        <v>50-64</v>
      </c>
      <c r="AE2024">
        <f>IFERROR(_xlfn.XLOOKUP($B2024,enrollment!$A$2:$A$801,enrollment!$O$2:$O$801),"")</f>
        <v>9012345678</v>
      </c>
      <c r="AF2024">
        <f>IFERROR(_xlfn.XLOOKUP($AE2024,providers!$B$2:$B$11,providers!$Q$2:$Q$11),"")</f>
        <v>4.3</v>
      </c>
      <c r="AG2024" s="1">
        <f t="shared" si="31"/>
        <v>45352</v>
      </c>
    </row>
    <row r="2025" spans="1:33" x14ac:dyDescent="0.25">
      <c r="A2025" t="s">
        <v>2374</v>
      </c>
      <c r="B2025" t="s">
        <v>2373</v>
      </c>
      <c r="C2025">
        <v>9012345678</v>
      </c>
      <c r="D2025">
        <v>9012345678</v>
      </c>
      <c r="E2025" s="1">
        <v>45604</v>
      </c>
      <c r="F2025" s="1">
        <v>45604</v>
      </c>
      <c r="G2025" s="1">
        <v>45628</v>
      </c>
      <c r="H2025" t="s">
        <v>28</v>
      </c>
      <c r="I2025">
        <v>11</v>
      </c>
      <c r="J2025" t="s">
        <v>35</v>
      </c>
      <c r="K2025">
        <v>99213</v>
      </c>
      <c r="O2025">
        <v>1</v>
      </c>
      <c r="P2025">
        <v>237.45</v>
      </c>
      <c r="Q2025">
        <v>175.89</v>
      </c>
      <c r="R2025">
        <v>140.71</v>
      </c>
      <c r="S2025">
        <v>35.18</v>
      </c>
      <c r="T2025" t="s">
        <v>30</v>
      </c>
      <c r="X2025" t="s">
        <v>43</v>
      </c>
      <c r="Y2025" t="s">
        <v>44</v>
      </c>
      <c r="Z2025" t="s">
        <v>39</v>
      </c>
      <c r="AA2025" t="str">
        <f>IFERROR(_xlfn.XLOOKUP($J2025,avoidable_ed_reference!$A$2:$A$13,avoidable_ed_reference!$C$2:$C$13),"Not Classified")</f>
        <v>Avoidable</v>
      </c>
      <c r="AB2025" t="str">
        <f>IFERROR(_xlfn.XLOOKUP($B2025,enrollment!$A$2:$A$801,enrollment!$I$2:$I$801),"")</f>
        <v>KY</v>
      </c>
      <c r="AC2025">
        <f>IFERROR(_xlfn.XLOOKUP($B2025,enrollment!$A$2:$A$801,enrollment!$L$2:$L$801),"")</f>
        <v>63</v>
      </c>
      <c r="AD2025" t="str" cm="1">
        <f t="array" ref="AD2025">_xlfn.IFS(AC2025="","Unknown",AC2025&lt;18,"0-17",AC2025&lt;35,"18-34",AC2025&lt;50,"35-49",AC2025&lt;65,"50-64",TRUE,"65+")</f>
        <v>50-64</v>
      </c>
      <c r="AE2025">
        <f>IFERROR(_xlfn.XLOOKUP($B2025,enrollment!$A$2:$A$801,enrollment!$O$2:$O$801),"")</f>
        <v>9012345678</v>
      </c>
      <c r="AF2025">
        <f>IFERROR(_xlfn.XLOOKUP($AE2025,providers!$B$2:$B$11,providers!$Q$2:$Q$11),"")</f>
        <v>4.3</v>
      </c>
      <c r="AG2025" s="1">
        <f t="shared" si="31"/>
        <v>45597</v>
      </c>
    </row>
    <row r="2026" spans="1:33" x14ac:dyDescent="0.25">
      <c r="A2026" t="s">
        <v>2375</v>
      </c>
      <c r="B2026" t="s">
        <v>2373</v>
      </c>
      <c r="C2026">
        <v>9012345678</v>
      </c>
      <c r="D2026">
        <v>9012345678</v>
      </c>
      <c r="E2026" s="1">
        <v>45508</v>
      </c>
      <c r="F2026" s="1">
        <v>45508</v>
      </c>
      <c r="G2026" s="1">
        <v>45541</v>
      </c>
      <c r="H2026" t="s">
        <v>28</v>
      </c>
      <c r="I2026">
        <v>11</v>
      </c>
      <c r="J2026" t="s">
        <v>47</v>
      </c>
      <c r="K2026">
        <v>99213</v>
      </c>
      <c r="O2026">
        <v>1</v>
      </c>
      <c r="P2026">
        <v>237.51</v>
      </c>
      <c r="Q2026">
        <v>175.93</v>
      </c>
      <c r="R2026">
        <v>140.74</v>
      </c>
      <c r="S2026">
        <v>35.19</v>
      </c>
      <c r="T2026" t="s">
        <v>30</v>
      </c>
      <c r="X2026" t="s">
        <v>43</v>
      </c>
      <c r="Y2026" t="s">
        <v>44</v>
      </c>
      <c r="Z2026" t="s">
        <v>39</v>
      </c>
      <c r="AA2026" t="str">
        <f>IFERROR(_xlfn.XLOOKUP($J2026,avoidable_ed_reference!$A$2:$A$13,avoidable_ed_reference!$C$2:$C$13),"Not Classified")</f>
        <v>Not Classified</v>
      </c>
      <c r="AB2026" t="str">
        <f>IFERROR(_xlfn.XLOOKUP($B2026,enrollment!$A$2:$A$801,enrollment!$I$2:$I$801),"")</f>
        <v>KY</v>
      </c>
      <c r="AC2026">
        <f>IFERROR(_xlfn.XLOOKUP($B2026,enrollment!$A$2:$A$801,enrollment!$L$2:$L$801),"")</f>
        <v>63</v>
      </c>
      <c r="AD2026" t="str" cm="1">
        <f t="array" ref="AD2026">_xlfn.IFS(AC2026="","Unknown",AC2026&lt;18,"0-17",AC2026&lt;35,"18-34",AC2026&lt;50,"35-49",AC2026&lt;65,"50-64",TRUE,"65+")</f>
        <v>50-64</v>
      </c>
      <c r="AE2026">
        <f>IFERROR(_xlfn.XLOOKUP($B2026,enrollment!$A$2:$A$801,enrollment!$O$2:$O$801),"")</f>
        <v>9012345678</v>
      </c>
      <c r="AF2026">
        <f>IFERROR(_xlfn.XLOOKUP($AE2026,providers!$B$2:$B$11,providers!$Q$2:$Q$11),"")</f>
        <v>4.3</v>
      </c>
      <c r="AG2026" s="1">
        <f t="shared" si="31"/>
        <v>45505</v>
      </c>
    </row>
    <row r="2027" spans="1:33" x14ac:dyDescent="0.25">
      <c r="A2027" t="s">
        <v>2376</v>
      </c>
      <c r="B2027" t="s">
        <v>2373</v>
      </c>
      <c r="C2027">
        <v>9012345678</v>
      </c>
      <c r="D2027">
        <v>9012345678</v>
      </c>
      <c r="E2027" s="1">
        <v>45508</v>
      </c>
      <c r="F2027" s="1">
        <v>45508</v>
      </c>
      <c r="G2027" s="1">
        <v>45529</v>
      </c>
      <c r="H2027" t="s">
        <v>28</v>
      </c>
      <c r="I2027">
        <v>11</v>
      </c>
      <c r="J2027" t="s">
        <v>35</v>
      </c>
      <c r="K2027">
        <v>99213</v>
      </c>
      <c r="O2027">
        <v>1</v>
      </c>
      <c r="P2027">
        <v>200.48</v>
      </c>
      <c r="Q2027">
        <v>148.5</v>
      </c>
      <c r="R2027">
        <v>118.8</v>
      </c>
      <c r="S2027">
        <v>29.7</v>
      </c>
      <c r="T2027" t="s">
        <v>30</v>
      </c>
      <c r="X2027" t="s">
        <v>43</v>
      </c>
      <c r="Y2027" t="s">
        <v>44</v>
      </c>
      <c r="Z2027" t="s">
        <v>39</v>
      </c>
      <c r="AA2027" t="str">
        <f>IFERROR(_xlfn.XLOOKUP($J2027,avoidable_ed_reference!$A$2:$A$13,avoidable_ed_reference!$C$2:$C$13),"Not Classified")</f>
        <v>Avoidable</v>
      </c>
      <c r="AB2027" t="str">
        <f>IFERROR(_xlfn.XLOOKUP($B2027,enrollment!$A$2:$A$801,enrollment!$I$2:$I$801),"")</f>
        <v>KY</v>
      </c>
      <c r="AC2027">
        <f>IFERROR(_xlfn.XLOOKUP($B2027,enrollment!$A$2:$A$801,enrollment!$L$2:$L$801),"")</f>
        <v>63</v>
      </c>
      <c r="AD2027" t="str" cm="1">
        <f t="array" ref="AD2027">_xlfn.IFS(AC2027="","Unknown",AC2027&lt;18,"0-17",AC2027&lt;35,"18-34",AC2027&lt;50,"35-49",AC2027&lt;65,"50-64",TRUE,"65+")</f>
        <v>50-64</v>
      </c>
      <c r="AE2027">
        <f>IFERROR(_xlfn.XLOOKUP($B2027,enrollment!$A$2:$A$801,enrollment!$O$2:$O$801),"")</f>
        <v>9012345678</v>
      </c>
      <c r="AF2027">
        <f>IFERROR(_xlfn.XLOOKUP($AE2027,providers!$B$2:$B$11,providers!$Q$2:$Q$11),"")</f>
        <v>4.3</v>
      </c>
      <c r="AG2027" s="1">
        <f t="shared" si="31"/>
        <v>45505</v>
      </c>
    </row>
    <row r="2028" spans="1:33" x14ac:dyDescent="0.25">
      <c r="A2028" t="s">
        <v>2377</v>
      </c>
      <c r="B2028" t="s">
        <v>2373</v>
      </c>
      <c r="C2028">
        <v>9012345678</v>
      </c>
      <c r="D2028">
        <v>9012345678</v>
      </c>
      <c r="E2028" s="1">
        <v>45386</v>
      </c>
      <c r="F2028" s="1">
        <v>45386</v>
      </c>
      <c r="G2028" s="1">
        <v>45419</v>
      </c>
      <c r="H2028" t="s">
        <v>28</v>
      </c>
      <c r="I2028">
        <v>11</v>
      </c>
      <c r="J2028" t="s">
        <v>35</v>
      </c>
      <c r="K2028">
        <v>99213</v>
      </c>
      <c r="O2028">
        <v>1</v>
      </c>
      <c r="P2028">
        <v>194.29</v>
      </c>
      <c r="Q2028">
        <v>143.91999999999999</v>
      </c>
      <c r="R2028">
        <v>115.14</v>
      </c>
      <c r="S2028">
        <v>28.78</v>
      </c>
      <c r="T2028" t="s">
        <v>30</v>
      </c>
      <c r="X2028" t="s">
        <v>43</v>
      </c>
      <c r="Y2028" t="s">
        <v>44</v>
      </c>
      <c r="Z2028" t="s">
        <v>39</v>
      </c>
      <c r="AA2028" t="str">
        <f>IFERROR(_xlfn.XLOOKUP($J2028,avoidable_ed_reference!$A$2:$A$13,avoidable_ed_reference!$C$2:$C$13),"Not Classified")</f>
        <v>Avoidable</v>
      </c>
      <c r="AB2028" t="str">
        <f>IFERROR(_xlfn.XLOOKUP($B2028,enrollment!$A$2:$A$801,enrollment!$I$2:$I$801),"")</f>
        <v>KY</v>
      </c>
      <c r="AC2028">
        <f>IFERROR(_xlfn.XLOOKUP($B2028,enrollment!$A$2:$A$801,enrollment!$L$2:$L$801),"")</f>
        <v>63</v>
      </c>
      <c r="AD2028" t="str" cm="1">
        <f t="array" ref="AD2028">_xlfn.IFS(AC2028="","Unknown",AC2028&lt;18,"0-17",AC2028&lt;35,"18-34",AC2028&lt;50,"35-49",AC2028&lt;65,"50-64",TRUE,"65+")</f>
        <v>50-64</v>
      </c>
      <c r="AE2028">
        <f>IFERROR(_xlfn.XLOOKUP($B2028,enrollment!$A$2:$A$801,enrollment!$O$2:$O$801),"")</f>
        <v>9012345678</v>
      </c>
      <c r="AF2028">
        <f>IFERROR(_xlfn.XLOOKUP($AE2028,providers!$B$2:$B$11,providers!$Q$2:$Q$11),"")</f>
        <v>4.3</v>
      </c>
      <c r="AG2028" s="1">
        <f t="shared" si="31"/>
        <v>45383</v>
      </c>
    </row>
    <row r="2029" spans="1:33" x14ac:dyDescent="0.25">
      <c r="A2029" t="s">
        <v>2378</v>
      </c>
      <c r="B2029" t="s">
        <v>2379</v>
      </c>
      <c r="C2029">
        <v>5678901234</v>
      </c>
      <c r="D2029">
        <v>5678901234</v>
      </c>
      <c r="E2029" s="1">
        <v>45582</v>
      </c>
      <c r="F2029" s="1">
        <v>45582</v>
      </c>
      <c r="G2029" s="1">
        <v>45598</v>
      </c>
      <c r="H2029" t="s">
        <v>28</v>
      </c>
      <c r="I2029">
        <v>20</v>
      </c>
      <c r="J2029" t="s">
        <v>35</v>
      </c>
      <c r="K2029">
        <v>99213</v>
      </c>
      <c r="O2029">
        <v>1</v>
      </c>
      <c r="P2029">
        <v>203.64</v>
      </c>
      <c r="Q2029">
        <v>156.65</v>
      </c>
      <c r="R2029">
        <v>125.32</v>
      </c>
      <c r="S2029">
        <v>31.33</v>
      </c>
      <c r="T2029" t="s">
        <v>30</v>
      </c>
      <c r="X2029" t="s">
        <v>233</v>
      </c>
      <c r="Y2029" t="s">
        <v>32</v>
      </c>
      <c r="Z2029" t="s">
        <v>36</v>
      </c>
      <c r="AA2029" t="str">
        <f>IFERROR(_xlfn.XLOOKUP($J2029,avoidable_ed_reference!$A$2:$A$13,avoidable_ed_reference!$C$2:$C$13),"Not Classified")</f>
        <v>Avoidable</v>
      </c>
      <c r="AB2029" t="str">
        <f>IFERROR(_xlfn.XLOOKUP($B2029,enrollment!$A$2:$A$801,enrollment!$I$2:$I$801),"")</f>
        <v>TN</v>
      </c>
      <c r="AC2029">
        <f>IFERROR(_xlfn.XLOOKUP($B2029,enrollment!$A$2:$A$801,enrollment!$L$2:$L$801),"")</f>
        <v>58</v>
      </c>
      <c r="AD2029" t="str" cm="1">
        <f t="array" ref="AD2029">_xlfn.IFS(AC2029="","Unknown",AC2029&lt;18,"0-17",AC2029&lt;35,"18-34",AC2029&lt;50,"35-49",AC2029&lt;65,"50-64",TRUE,"65+")</f>
        <v>50-64</v>
      </c>
      <c r="AE2029">
        <f>IFERROR(_xlfn.XLOOKUP($B2029,enrollment!$A$2:$A$801,enrollment!$O$2:$O$801),"")</f>
        <v>2233445566</v>
      </c>
      <c r="AF2029">
        <f>IFERROR(_xlfn.XLOOKUP($AE2029,providers!$B$2:$B$11,providers!$Q$2:$Q$11),"")</f>
        <v>3.5</v>
      </c>
      <c r="AG2029" s="1">
        <f t="shared" si="31"/>
        <v>45566</v>
      </c>
    </row>
    <row r="2030" spans="1:33" x14ac:dyDescent="0.25">
      <c r="A2030" t="s">
        <v>2380</v>
      </c>
      <c r="B2030" t="s">
        <v>2379</v>
      </c>
      <c r="C2030">
        <v>6789012345</v>
      </c>
      <c r="D2030">
        <v>6789012345</v>
      </c>
      <c r="E2030" s="1">
        <v>45586</v>
      </c>
      <c r="F2030" s="1">
        <v>45586</v>
      </c>
      <c r="G2030" s="1">
        <v>45620</v>
      </c>
      <c r="H2030" t="s">
        <v>28</v>
      </c>
      <c r="I2030">
        <v>23</v>
      </c>
      <c r="J2030" t="s">
        <v>29</v>
      </c>
      <c r="K2030">
        <v>99284</v>
      </c>
      <c r="O2030">
        <v>1</v>
      </c>
      <c r="P2030">
        <v>2452.09</v>
      </c>
      <c r="Q2030">
        <v>1362.27</v>
      </c>
      <c r="R2030">
        <v>1089.82</v>
      </c>
      <c r="S2030">
        <v>272.45</v>
      </c>
      <c r="T2030" t="s">
        <v>30</v>
      </c>
      <c r="X2030" t="s">
        <v>233</v>
      </c>
      <c r="Y2030" t="s">
        <v>32</v>
      </c>
      <c r="Z2030" t="s">
        <v>45</v>
      </c>
      <c r="AA2030" t="str">
        <f>IFERROR(_xlfn.XLOOKUP($J2030,avoidable_ed_reference!$A$2:$A$13,avoidable_ed_reference!$C$2:$C$13),"Not Classified")</f>
        <v>Potentially Avoidable</v>
      </c>
      <c r="AB2030" t="str">
        <f>IFERROR(_xlfn.XLOOKUP($B2030,enrollment!$A$2:$A$801,enrollment!$I$2:$I$801),"")</f>
        <v>TN</v>
      </c>
      <c r="AC2030">
        <f>IFERROR(_xlfn.XLOOKUP($B2030,enrollment!$A$2:$A$801,enrollment!$L$2:$L$801),"")</f>
        <v>58</v>
      </c>
      <c r="AD2030" t="str" cm="1">
        <f t="array" ref="AD2030">_xlfn.IFS(AC2030="","Unknown",AC2030&lt;18,"0-17",AC2030&lt;35,"18-34",AC2030&lt;50,"35-49",AC2030&lt;65,"50-64",TRUE,"65+")</f>
        <v>50-64</v>
      </c>
      <c r="AE2030">
        <f>IFERROR(_xlfn.XLOOKUP($B2030,enrollment!$A$2:$A$801,enrollment!$O$2:$O$801),"")</f>
        <v>2233445566</v>
      </c>
      <c r="AF2030">
        <f>IFERROR(_xlfn.XLOOKUP($AE2030,providers!$B$2:$B$11,providers!$Q$2:$Q$11),"")</f>
        <v>3.5</v>
      </c>
      <c r="AG2030" s="1">
        <f t="shared" si="31"/>
        <v>45566</v>
      </c>
    </row>
    <row r="2031" spans="1:33" x14ac:dyDescent="0.25">
      <c r="A2031" t="s">
        <v>2381</v>
      </c>
      <c r="B2031" t="s">
        <v>2379</v>
      </c>
      <c r="C2031">
        <v>2345678901</v>
      </c>
      <c r="D2031">
        <v>2345678901</v>
      </c>
      <c r="E2031" s="1">
        <v>45403</v>
      </c>
      <c r="F2031" s="1">
        <v>45403</v>
      </c>
      <c r="G2031" s="1">
        <v>45434</v>
      </c>
      <c r="H2031" t="s">
        <v>28</v>
      </c>
      <c r="I2031">
        <v>22</v>
      </c>
      <c r="J2031" t="s">
        <v>29</v>
      </c>
      <c r="K2031">
        <v>90837</v>
      </c>
      <c r="O2031">
        <v>1</v>
      </c>
      <c r="P2031">
        <v>259.08</v>
      </c>
      <c r="Q2031">
        <v>191.91</v>
      </c>
      <c r="R2031">
        <v>153.53</v>
      </c>
      <c r="S2031">
        <v>38.380000000000003</v>
      </c>
      <c r="T2031" t="s">
        <v>30</v>
      </c>
      <c r="X2031" t="s">
        <v>233</v>
      </c>
      <c r="Y2031" t="s">
        <v>32</v>
      </c>
      <c r="Z2031" t="s">
        <v>33</v>
      </c>
      <c r="AA2031" t="str">
        <f>IFERROR(_xlfn.XLOOKUP($J2031,avoidable_ed_reference!$A$2:$A$13,avoidable_ed_reference!$C$2:$C$13),"Not Classified")</f>
        <v>Potentially Avoidable</v>
      </c>
      <c r="AB2031" t="str">
        <f>IFERROR(_xlfn.XLOOKUP($B2031,enrollment!$A$2:$A$801,enrollment!$I$2:$I$801),"")</f>
        <v>TN</v>
      </c>
      <c r="AC2031">
        <f>IFERROR(_xlfn.XLOOKUP($B2031,enrollment!$A$2:$A$801,enrollment!$L$2:$L$801),"")</f>
        <v>58</v>
      </c>
      <c r="AD2031" t="str" cm="1">
        <f t="array" ref="AD2031">_xlfn.IFS(AC2031="","Unknown",AC2031&lt;18,"0-17",AC2031&lt;35,"18-34",AC2031&lt;50,"35-49",AC2031&lt;65,"50-64",TRUE,"65+")</f>
        <v>50-64</v>
      </c>
      <c r="AE2031">
        <f>IFERROR(_xlfn.XLOOKUP($B2031,enrollment!$A$2:$A$801,enrollment!$O$2:$O$801),"")</f>
        <v>2233445566</v>
      </c>
      <c r="AF2031">
        <f>IFERROR(_xlfn.XLOOKUP($AE2031,providers!$B$2:$B$11,providers!$Q$2:$Q$11),"")</f>
        <v>3.5</v>
      </c>
      <c r="AG2031" s="1">
        <f t="shared" si="31"/>
        <v>45383</v>
      </c>
    </row>
    <row r="2032" spans="1:33" x14ac:dyDescent="0.25">
      <c r="A2032" t="s">
        <v>2382</v>
      </c>
      <c r="B2032" t="s">
        <v>2379</v>
      </c>
      <c r="C2032">
        <v>5678901234</v>
      </c>
      <c r="D2032">
        <v>5678901234</v>
      </c>
      <c r="E2032" s="1">
        <v>45636</v>
      </c>
      <c r="F2032" s="1">
        <v>45636</v>
      </c>
      <c r="G2032" s="1">
        <v>45669</v>
      </c>
      <c r="H2032" t="s">
        <v>28</v>
      </c>
      <c r="I2032">
        <v>20</v>
      </c>
      <c r="J2032" t="s">
        <v>35</v>
      </c>
      <c r="K2032">
        <v>99213</v>
      </c>
      <c r="O2032">
        <v>1</v>
      </c>
      <c r="P2032">
        <v>195.66</v>
      </c>
      <c r="Q2032">
        <v>150.51</v>
      </c>
      <c r="R2032">
        <v>120.41</v>
      </c>
      <c r="S2032">
        <v>30.1</v>
      </c>
      <c r="T2032" t="s">
        <v>30</v>
      </c>
      <c r="X2032" t="s">
        <v>233</v>
      </c>
      <c r="Y2032" t="s">
        <v>32</v>
      </c>
      <c r="Z2032" t="s">
        <v>36</v>
      </c>
      <c r="AA2032" t="str">
        <f>IFERROR(_xlfn.XLOOKUP($J2032,avoidable_ed_reference!$A$2:$A$13,avoidable_ed_reference!$C$2:$C$13),"Not Classified")</f>
        <v>Avoidable</v>
      </c>
      <c r="AB2032" t="str">
        <f>IFERROR(_xlfn.XLOOKUP($B2032,enrollment!$A$2:$A$801,enrollment!$I$2:$I$801),"")</f>
        <v>TN</v>
      </c>
      <c r="AC2032">
        <f>IFERROR(_xlfn.XLOOKUP($B2032,enrollment!$A$2:$A$801,enrollment!$L$2:$L$801),"")</f>
        <v>58</v>
      </c>
      <c r="AD2032" t="str" cm="1">
        <f t="array" ref="AD2032">_xlfn.IFS(AC2032="","Unknown",AC2032&lt;18,"0-17",AC2032&lt;35,"18-34",AC2032&lt;50,"35-49",AC2032&lt;65,"50-64",TRUE,"65+")</f>
        <v>50-64</v>
      </c>
      <c r="AE2032">
        <f>IFERROR(_xlfn.XLOOKUP($B2032,enrollment!$A$2:$A$801,enrollment!$O$2:$O$801),"")</f>
        <v>2233445566</v>
      </c>
      <c r="AF2032">
        <f>IFERROR(_xlfn.XLOOKUP($AE2032,providers!$B$2:$B$11,providers!$Q$2:$Q$11),"")</f>
        <v>3.5</v>
      </c>
      <c r="AG2032" s="1">
        <f t="shared" si="31"/>
        <v>45627</v>
      </c>
    </row>
    <row r="2033" spans="1:33" x14ac:dyDescent="0.25">
      <c r="A2033" t="s">
        <v>2383</v>
      </c>
      <c r="B2033" t="s">
        <v>2379</v>
      </c>
      <c r="C2033">
        <v>2233445566</v>
      </c>
      <c r="D2033">
        <v>2233445566</v>
      </c>
      <c r="E2033" s="1">
        <v>45401</v>
      </c>
      <c r="F2033" s="1">
        <v>45401</v>
      </c>
      <c r="G2033" s="1">
        <v>45431</v>
      </c>
      <c r="H2033" t="s">
        <v>28</v>
      </c>
      <c r="I2033">
        <v>11</v>
      </c>
      <c r="J2033" t="s">
        <v>38</v>
      </c>
      <c r="K2033">
        <v>99213</v>
      </c>
      <c r="O2033">
        <v>1</v>
      </c>
      <c r="P2033">
        <v>225.33</v>
      </c>
      <c r="Q2033">
        <v>166.91</v>
      </c>
      <c r="R2033">
        <v>133.53</v>
      </c>
      <c r="S2033">
        <v>33.380000000000003</v>
      </c>
      <c r="T2033" t="s">
        <v>30</v>
      </c>
      <c r="X2033" t="s">
        <v>233</v>
      </c>
      <c r="Y2033" t="s">
        <v>32</v>
      </c>
      <c r="Z2033" t="s">
        <v>39</v>
      </c>
      <c r="AA2033" t="str">
        <f>IFERROR(_xlfn.XLOOKUP($J2033,avoidable_ed_reference!$A$2:$A$13,avoidable_ed_reference!$C$2:$C$13),"Not Classified")</f>
        <v>Not Classified</v>
      </c>
      <c r="AB2033" t="str">
        <f>IFERROR(_xlfn.XLOOKUP($B2033,enrollment!$A$2:$A$801,enrollment!$I$2:$I$801),"")</f>
        <v>TN</v>
      </c>
      <c r="AC2033">
        <f>IFERROR(_xlfn.XLOOKUP($B2033,enrollment!$A$2:$A$801,enrollment!$L$2:$L$801),"")</f>
        <v>58</v>
      </c>
      <c r="AD2033" t="str" cm="1">
        <f t="array" ref="AD2033">_xlfn.IFS(AC2033="","Unknown",AC2033&lt;18,"0-17",AC2033&lt;35,"18-34",AC2033&lt;50,"35-49",AC2033&lt;65,"50-64",TRUE,"65+")</f>
        <v>50-64</v>
      </c>
      <c r="AE2033">
        <f>IFERROR(_xlfn.XLOOKUP($B2033,enrollment!$A$2:$A$801,enrollment!$O$2:$O$801),"")</f>
        <v>2233445566</v>
      </c>
      <c r="AF2033">
        <f>IFERROR(_xlfn.XLOOKUP($AE2033,providers!$B$2:$B$11,providers!$Q$2:$Q$11),"")</f>
        <v>3.5</v>
      </c>
      <c r="AG2033" s="1">
        <f t="shared" si="31"/>
        <v>45383</v>
      </c>
    </row>
    <row r="2034" spans="1:33" x14ac:dyDescent="0.25">
      <c r="A2034" t="s">
        <v>2384</v>
      </c>
      <c r="B2034" t="s">
        <v>2379</v>
      </c>
      <c r="C2034">
        <v>3456789012</v>
      </c>
      <c r="D2034">
        <v>3456789012</v>
      </c>
      <c r="E2034" s="1">
        <v>45622</v>
      </c>
      <c r="F2034" s="1">
        <v>45622</v>
      </c>
      <c r="G2034" s="1">
        <v>45641</v>
      </c>
      <c r="H2034" t="s">
        <v>28</v>
      </c>
      <c r="I2034">
        <v>23</v>
      </c>
      <c r="J2034" t="s">
        <v>80</v>
      </c>
      <c r="K2034">
        <v>99284</v>
      </c>
      <c r="O2034">
        <v>1</v>
      </c>
      <c r="P2034">
        <v>1584.95</v>
      </c>
      <c r="Q2034">
        <v>880.53</v>
      </c>
      <c r="R2034">
        <v>704.42</v>
      </c>
      <c r="S2034">
        <v>176.11</v>
      </c>
      <c r="T2034" t="s">
        <v>30</v>
      </c>
      <c r="X2034" t="s">
        <v>233</v>
      </c>
      <c r="Y2034" t="s">
        <v>32</v>
      </c>
      <c r="Z2034" t="s">
        <v>45</v>
      </c>
      <c r="AA2034" t="str">
        <f>IFERROR(_xlfn.XLOOKUP($J2034,avoidable_ed_reference!$A$2:$A$13,avoidable_ed_reference!$C$2:$C$13),"Not Classified")</f>
        <v>Non-Avoidable</v>
      </c>
      <c r="AB2034" t="str">
        <f>IFERROR(_xlfn.XLOOKUP($B2034,enrollment!$A$2:$A$801,enrollment!$I$2:$I$801),"")</f>
        <v>TN</v>
      </c>
      <c r="AC2034">
        <f>IFERROR(_xlfn.XLOOKUP($B2034,enrollment!$A$2:$A$801,enrollment!$L$2:$L$801),"")</f>
        <v>58</v>
      </c>
      <c r="AD2034" t="str" cm="1">
        <f t="array" ref="AD2034">_xlfn.IFS(AC2034="","Unknown",AC2034&lt;18,"0-17",AC2034&lt;35,"18-34",AC2034&lt;50,"35-49",AC2034&lt;65,"50-64",TRUE,"65+")</f>
        <v>50-64</v>
      </c>
      <c r="AE2034">
        <f>IFERROR(_xlfn.XLOOKUP($B2034,enrollment!$A$2:$A$801,enrollment!$O$2:$O$801),"")</f>
        <v>2233445566</v>
      </c>
      <c r="AF2034">
        <f>IFERROR(_xlfn.XLOOKUP($AE2034,providers!$B$2:$B$11,providers!$Q$2:$Q$11),"")</f>
        <v>3.5</v>
      </c>
      <c r="AG2034" s="1">
        <f t="shared" si="31"/>
        <v>45597</v>
      </c>
    </row>
    <row r="2035" spans="1:33" x14ac:dyDescent="0.25">
      <c r="A2035" t="s">
        <v>2385</v>
      </c>
      <c r="B2035" t="s">
        <v>2379</v>
      </c>
      <c r="C2035">
        <v>2233445566</v>
      </c>
      <c r="D2035">
        <v>2233445566</v>
      </c>
      <c r="E2035" s="1">
        <v>45478</v>
      </c>
      <c r="F2035" s="1">
        <v>45478</v>
      </c>
      <c r="G2035" s="1">
        <v>45509</v>
      </c>
      <c r="H2035" t="s">
        <v>28</v>
      </c>
      <c r="I2035">
        <v>23</v>
      </c>
      <c r="J2035" t="s">
        <v>35</v>
      </c>
      <c r="K2035">
        <v>99284</v>
      </c>
      <c r="O2035">
        <v>1</v>
      </c>
      <c r="P2035">
        <v>1905.86</v>
      </c>
      <c r="Q2035">
        <v>1058.81</v>
      </c>
      <c r="R2035">
        <v>847.05</v>
      </c>
      <c r="S2035">
        <v>211.76</v>
      </c>
      <c r="T2035" t="s">
        <v>30</v>
      </c>
      <c r="X2035" t="s">
        <v>233</v>
      </c>
      <c r="Y2035" t="s">
        <v>32</v>
      </c>
      <c r="Z2035" t="s">
        <v>45</v>
      </c>
      <c r="AA2035" t="str">
        <f>IFERROR(_xlfn.XLOOKUP($J2035,avoidable_ed_reference!$A$2:$A$13,avoidable_ed_reference!$C$2:$C$13),"Not Classified")</f>
        <v>Avoidable</v>
      </c>
      <c r="AB2035" t="str">
        <f>IFERROR(_xlfn.XLOOKUP($B2035,enrollment!$A$2:$A$801,enrollment!$I$2:$I$801),"")</f>
        <v>TN</v>
      </c>
      <c r="AC2035">
        <f>IFERROR(_xlfn.XLOOKUP($B2035,enrollment!$A$2:$A$801,enrollment!$L$2:$L$801),"")</f>
        <v>58</v>
      </c>
      <c r="AD2035" t="str" cm="1">
        <f t="array" ref="AD2035">_xlfn.IFS(AC2035="","Unknown",AC2035&lt;18,"0-17",AC2035&lt;35,"18-34",AC2035&lt;50,"35-49",AC2035&lt;65,"50-64",TRUE,"65+")</f>
        <v>50-64</v>
      </c>
      <c r="AE2035">
        <f>IFERROR(_xlfn.XLOOKUP($B2035,enrollment!$A$2:$A$801,enrollment!$O$2:$O$801),"")</f>
        <v>2233445566</v>
      </c>
      <c r="AF2035">
        <f>IFERROR(_xlfn.XLOOKUP($AE2035,providers!$B$2:$B$11,providers!$Q$2:$Q$11),"")</f>
        <v>3.5</v>
      </c>
      <c r="AG2035" s="1">
        <f t="shared" si="31"/>
        <v>45474</v>
      </c>
    </row>
    <row r="2036" spans="1:33" x14ac:dyDescent="0.25">
      <c r="A2036" t="s">
        <v>2386</v>
      </c>
      <c r="B2036" t="s">
        <v>2379</v>
      </c>
      <c r="C2036">
        <v>2233445566</v>
      </c>
      <c r="D2036">
        <v>2233445566</v>
      </c>
      <c r="E2036" s="1">
        <v>45422</v>
      </c>
      <c r="F2036" s="1">
        <v>45422</v>
      </c>
      <c r="G2036" s="1">
        <v>45436</v>
      </c>
      <c r="H2036" t="s">
        <v>28</v>
      </c>
      <c r="I2036">
        <v>11</v>
      </c>
      <c r="J2036" t="s">
        <v>35</v>
      </c>
      <c r="K2036">
        <v>99213</v>
      </c>
      <c r="O2036">
        <v>1</v>
      </c>
      <c r="P2036">
        <v>215.68</v>
      </c>
      <c r="Q2036">
        <v>159.76</v>
      </c>
      <c r="R2036">
        <v>127.81</v>
      </c>
      <c r="S2036">
        <v>31.95</v>
      </c>
      <c r="T2036" t="s">
        <v>30</v>
      </c>
      <c r="X2036" t="s">
        <v>233</v>
      </c>
      <c r="Y2036" t="s">
        <v>32</v>
      </c>
      <c r="Z2036" t="s">
        <v>39</v>
      </c>
      <c r="AA2036" t="str">
        <f>IFERROR(_xlfn.XLOOKUP($J2036,avoidable_ed_reference!$A$2:$A$13,avoidable_ed_reference!$C$2:$C$13),"Not Classified")</f>
        <v>Avoidable</v>
      </c>
      <c r="AB2036" t="str">
        <f>IFERROR(_xlfn.XLOOKUP($B2036,enrollment!$A$2:$A$801,enrollment!$I$2:$I$801),"")</f>
        <v>TN</v>
      </c>
      <c r="AC2036">
        <f>IFERROR(_xlfn.XLOOKUP($B2036,enrollment!$A$2:$A$801,enrollment!$L$2:$L$801),"")</f>
        <v>58</v>
      </c>
      <c r="AD2036" t="str" cm="1">
        <f t="array" ref="AD2036">_xlfn.IFS(AC2036="","Unknown",AC2036&lt;18,"0-17",AC2036&lt;35,"18-34",AC2036&lt;50,"35-49",AC2036&lt;65,"50-64",TRUE,"65+")</f>
        <v>50-64</v>
      </c>
      <c r="AE2036">
        <f>IFERROR(_xlfn.XLOOKUP($B2036,enrollment!$A$2:$A$801,enrollment!$O$2:$O$801),"")</f>
        <v>2233445566</v>
      </c>
      <c r="AF2036">
        <f>IFERROR(_xlfn.XLOOKUP($AE2036,providers!$B$2:$B$11,providers!$Q$2:$Q$11),"")</f>
        <v>3.5</v>
      </c>
      <c r="AG2036" s="1">
        <f t="shared" si="31"/>
        <v>45413</v>
      </c>
    </row>
    <row r="2037" spans="1:33" x14ac:dyDescent="0.25">
      <c r="A2037" t="s">
        <v>2387</v>
      </c>
      <c r="B2037" t="s">
        <v>2379</v>
      </c>
      <c r="C2037">
        <v>7890123456</v>
      </c>
      <c r="D2037">
        <v>7890123456</v>
      </c>
      <c r="E2037" s="1">
        <v>45639</v>
      </c>
      <c r="F2037" s="1">
        <v>45639</v>
      </c>
      <c r="G2037" s="1">
        <v>45671</v>
      </c>
      <c r="H2037" t="s">
        <v>28</v>
      </c>
      <c r="I2037">
        <v>23</v>
      </c>
      <c r="J2037" t="s">
        <v>35</v>
      </c>
      <c r="K2037">
        <v>99284</v>
      </c>
      <c r="O2037">
        <v>1</v>
      </c>
      <c r="P2037">
        <v>2131.09</v>
      </c>
      <c r="Q2037">
        <v>1183.94</v>
      </c>
      <c r="R2037">
        <v>947.15</v>
      </c>
      <c r="S2037">
        <v>236.79</v>
      </c>
      <c r="T2037" t="s">
        <v>30</v>
      </c>
      <c r="X2037" t="s">
        <v>233</v>
      </c>
      <c r="Y2037" t="s">
        <v>32</v>
      </c>
      <c r="Z2037" t="s">
        <v>45</v>
      </c>
      <c r="AA2037" t="str">
        <f>IFERROR(_xlfn.XLOOKUP($J2037,avoidable_ed_reference!$A$2:$A$13,avoidable_ed_reference!$C$2:$C$13),"Not Classified")</f>
        <v>Avoidable</v>
      </c>
      <c r="AB2037" t="str">
        <f>IFERROR(_xlfn.XLOOKUP($B2037,enrollment!$A$2:$A$801,enrollment!$I$2:$I$801),"")</f>
        <v>TN</v>
      </c>
      <c r="AC2037">
        <f>IFERROR(_xlfn.XLOOKUP($B2037,enrollment!$A$2:$A$801,enrollment!$L$2:$L$801),"")</f>
        <v>58</v>
      </c>
      <c r="AD2037" t="str" cm="1">
        <f t="array" ref="AD2037">_xlfn.IFS(AC2037="","Unknown",AC2037&lt;18,"0-17",AC2037&lt;35,"18-34",AC2037&lt;50,"35-49",AC2037&lt;65,"50-64",TRUE,"65+")</f>
        <v>50-64</v>
      </c>
      <c r="AE2037">
        <f>IFERROR(_xlfn.XLOOKUP($B2037,enrollment!$A$2:$A$801,enrollment!$O$2:$O$801),"")</f>
        <v>2233445566</v>
      </c>
      <c r="AF2037">
        <f>IFERROR(_xlfn.XLOOKUP($AE2037,providers!$B$2:$B$11,providers!$Q$2:$Q$11),"")</f>
        <v>3.5</v>
      </c>
      <c r="AG2037" s="1">
        <f t="shared" si="31"/>
        <v>45627</v>
      </c>
    </row>
    <row r="2038" spans="1:33" x14ac:dyDescent="0.25">
      <c r="A2038" t="s">
        <v>2388</v>
      </c>
      <c r="B2038" t="s">
        <v>2379</v>
      </c>
      <c r="C2038">
        <v>2345678901</v>
      </c>
      <c r="D2038">
        <v>2345678901</v>
      </c>
      <c r="E2038" s="1">
        <v>45639</v>
      </c>
      <c r="F2038" s="1">
        <v>45639</v>
      </c>
      <c r="G2038" s="1">
        <v>45654</v>
      </c>
      <c r="H2038" t="s">
        <v>28</v>
      </c>
      <c r="I2038">
        <v>23</v>
      </c>
      <c r="J2038" t="s">
        <v>42</v>
      </c>
      <c r="K2038">
        <v>99284</v>
      </c>
      <c r="O2038">
        <v>1</v>
      </c>
      <c r="P2038">
        <v>2364.6999999999998</v>
      </c>
      <c r="Q2038">
        <v>1313.72</v>
      </c>
      <c r="R2038">
        <v>1050.98</v>
      </c>
      <c r="S2038">
        <v>262.74</v>
      </c>
      <c r="T2038" t="s">
        <v>30</v>
      </c>
      <c r="X2038" t="s">
        <v>233</v>
      </c>
      <c r="Y2038" t="s">
        <v>32</v>
      </c>
      <c r="Z2038" t="s">
        <v>45</v>
      </c>
      <c r="AA2038" t="str">
        <f>IFERROR(_xlfn.XLOOKUP($J2038,avoidable_ed_reference!$A$2:$A$13,avoidable_ed_reference!$C$2:$C$13),"Not Classified")</f>
        <v>Non-Avoidable</v>
      </c>
      <c r="AB2038" t="str">
        <f>IFERROR(_xlfn.XLOOKUP($B2038,enrollment!$A$2:$A$801,enrollment!$I$2:$I$801),"")</f>
        <v>TN</v>
      </c>
      <c r="AC2038">
        <f>IFERROR(_xlfn.XLOOKUP($B2038,enrollment!$A$2:$A$801,enrollment!$L$2:$L$801),"")</f>
        <v>58</v>
      </c>
      <c r="AD2038" t="str" cm="1">
        <f t="array" ref="AD2038">_xlfn.IFS(AC2038="","Unknown",AC2038&lt;18,"0-17",AC2038&lt;35,"18-34",AC2038&lt;50,"35-49",AC2038&lt;65,"50-64",TRUE,"65+")</f>
        <v>50-64</v>
      </c>
      <c r="AE2038">
        <f>IFERROR(_xlfn.XLOOKUP($B2038,enrollment!$A$2:$A$801,enrollment!$O$2:$O$801),"")</f>
        <v>2233445566</v>
      </c>
      <c r="AF2038">
        <f>IFERROR(_xlfn.XLOOKUP($AE2038,providers!$B$2:$B$11,providers!$Q$2:$Q$11),"")</f>
        <v>3.5</v>
      </c>
      <c r="AG2038" s="1">
        <f t="shared" si="31"/>
        <v>45627</v>
      </c>
    </row>
    <row r="2039" spans="1:33" x14ac:dyDescent="0.25">
      <c r="A2039" t="s">
        <v>2389</v>
      </c>
      <c r="B2039" t="s">
        <v>2390</v>
      </c>
      <c r="C2039">
        <v>8901234567</v>
      </c>
      <c r="D2039">
        <v>8901234567</v>
      </c>
      <c r="E2039" s="1">
        <v>45407</v>
      </c>
      <c r="F2039" s="1">
        <v>45407</v>
      </c>
      <c r="G2039" s="1">
        <v>45430</v>
      </c>
      <c r="H2039" t="s">
        <v>28</v>
      </c>
      <c r="I2039">
        <v>11</v>
      </c>
      <c r="J2039" t="s">
        <v>38</v>
      </c>
      <c r="K2039">
        <v>99213</v>
      </c>
      <c r="O2039">
        <v>1</v>
      </c>
      <c r="P2039">
        <v>173.18</v>
      </c>
      <c r="Q2039">
        <v>128.28</v>
      </c>
      <c r="R2039">
        <v>102.62</v>
      </c>
      <c r="S2039">
        <v>25.66</v>
      </c>
      <c r="T2039" t="s">
        <v>30</v>
      </c>
      <c r="X2039" t="s">
        <v>52</v>
      </c>
      <c r="Y2039" t="s">
        <v>44</v>
      </c>
      <c r="Z2039" t="s">
        <v>39</v>
      </c>
      <c r="AA2039" t="str">
        <f>IFERROR(_xlfn.XLOOKUP($J2039,avoidable_ed_reference!$A$2:$A$13,avoidable_ed_reference!$C$2:$C$13),"Not Classified")</f>
        <v>Not Classified</v>
      </c>
      <c r="AB2039" t="str">
        <f>IFERROR(_xlfn.XLOOKUP($B2039,enrollment!$A$2:$A$801,enrollment!$I$2:$I$801),"")</f>
        <v>GA</v>
      </c>
      <c r="AC2039">
        <f>IFERROR(_xlfn.XLOOKUP($B2039,enrollment!$A$2:$A$801,enrollment!$L$2:$L$801),"")</f>
        <v>30</v>
      </c>
      <c r="AD2039" t="str" cm="1">
        <f t="array" ref="AD2039">_xlfn.IFS(AC2039="","Unknown",AC2039&lt;18,"0-17",AC2039&lt;35,"18-34",AC2039&lt;50,"35-49",AC2039&lt;65,"50-64",TRUE,"65+")</f>
        <v>18-34</v>
      </c>
      <c r="AE2039">
        <f>IFERROR(_xlfn.XLOOKUP($B2039,enrollment!$A$2:$A$801,enrollment!$O$2:$O$801),"")</f>
        <v>8901234567</v>
      </c>
      <c r="AF2039">
        <f>IFERROR(_xlfn.XLOOKUP($AE2039,providers!$B$2:$B$11,providers!$Q$2:$Q$11),"")</f>
        <v>3.7</v>
      </c>
      <c r="AG2039" s="1">
        <f t="shared" si="31"/>
        <v>45383</v>
      </c>
    </row>
    <row r="2040" spans="1:33" x14ac:dyDescent="0.25">
      <c r="A2040" t="s">
        <v>2391</v>
      </c>
      <c r="B2040" t="s">
        <v>2390</v>
      </c>
      <c r="C2040">
        <v>5678901234</v>
      </c>
      <c r="D2040">
        <v>5678901234</v>
      </c>
      <c r="E2040" s="1">
        <v>45484</v>
      </c>
      <c r="F2040" s="1">
        <v>45484</v>
      </c>
      <c r="G2040" s="1">
        <v>45512</v>
      </c>
      <c r="H2040" t="s">
        <v>28</v>
      </c>
      <c r="I2040">
        <v>20</v>
      </c>
      <c r="J2040" t="s">
        <v>35</v>
      </c>
      <c r="K2040">
        <v>99213</v>
      </c>
      <c r="O2040">
        <v>1</v>
      </c>
      <c r="P2040">
        <v>159.19999999999999</v>
      </c>
      <c r="Q2040">
        <v>122.46</v>
      </c>
      <c r="R2040">
        <v>97.97</v>
      </c>
      <c r="S2040">
        <v>24.49</v>
      </c>
      <c r="T2040" t="s">
        <v>30</v>
      </c>
      <c r="X2040" t="s">
        <v>52</v>
      </c>
      <c r="Y2040" t="s">
        <v>44</v>
      </c>
      <c r="Z2040" t="s">
        <v>36</v>
      </c>
      <c r="AA2040" t="str">
        <f>IFERROR(_xlfn.XLOOKUP($J2040,avoidable_ed_reference!$A$2:$A$13,avoidable_ed_reference!$C$2:$C$13),"Not Classified")</f>
        <v>Avoidable</v>
      </c>
      <c r="AB2040" t="str">
        <f>IFERROR(_xlfn.XLOOKUP($B2040,enrollment!$A$2:$A$801,enrollment!$I$2:$I$801),"")</f>
        <v>GA</v>
      </c>
      <c r="AC2040">
        <f>IFERROR(_xlfn.XLOOKUP($B2040,enrollment!$A$2:$A$801,enrollment!$L$2:$L$801),"")</f>
        <v>30</v>
      </c>
      <c r="AD2040" t="str" cm="1">
        <f t="array" ref="AD2040">_xlfn.IFS(AC2040="","Unknown",AC2040&lt;18,"0-17",AC2040&lt;35,"18-34",AC2040&lt;50,"35-49",AC2040&lt;65,"50-64",TRUE,"65+")</f>
        <v>18-34</v>
      </c>
      <c r="AE2040">
        <f>IFERROR(_xlfn.XLOOKUP($B2040,enrollment!$A$2:$A$801,enrollment!$O$2:$O$801),"")</f>
        <v>8901234567</v>
      </c>
      <c r="AF2040">
        <f>IFERROR(_xlfn.XLOOKUP($AE2040,providers!$B$2:$B$11,providers!$Q$2:$Q$11),"")</f>
        <v>3.7</v>
      </c>
      <c r="AG2040" s="1">
        <f t="shared" si="31"/>
        <v>45474</v>
      </c>
    </row>
    <row r="2041" spans="1:33" x14ac:dyDescent="0.25">
      <c r="A2041" t="s">
        <v>2392</v>
      </c>
      <c r="B2041" t="s">
        <v>2390</v>
      </c>
      <c r="C2041">
        <v>9012345678</v>
      </c>
      <c r="D2041">
        <v>9012345678</v>
      </c>
      <c r="E2041" s="1">
        <v>45567</v>
      </c>
      <c r="F2041" s="1">
        <v>45567</v>
      </c>
      <c r="G2041" s="1">
        <v>45595</v>
      </c>
      <c r="H2041" t="s">
        <v>59</v>
      </c>
      <c r="J2041" t="s">
        <v>60</v>
      </c>
      <c r="L2041" s="2" t="s">
        <v>151</v>
      </c>
      <c r="M2041" t="s">
        <v>152</v>
      </c>
      <c r="N2041" t="s">
        <v>153</v>
      </c>
      <c r="O2041">
        <v>1</v>
      </c>
      <c r="P2041">
        <v>1056.6500000000001</v>
      </c>
      <c r="Q2041">
        <v>960.59</v>
      </c>
      <c r="R2041">
        <v>768.47</v>
      </c>
      <c r="S2041">
        <v>192.12</v>
      </c>
      <c r="T2041" t="s">
        <v>30</v>
      </c>
      <c r="X2041" t="s">
        <v>52</v>
      </c>
      <c r="Y2041" t="s">
        <v>44</v>
      </c>
      <c r="Z2041" t="s">
        <v>64</v>
      </c>
      <c r="AA2041" t="str">
        <f>IFERROR(_xlfn.XLOOKUP($J2041,avoidable_ed_reference!$A$2:$A$13,avoidable_ed_reference!$C$2:$C$13),"Not Classified")</f>
        <v>Not Classified</v>
      </c>
      <c r="AB2041" t="str">
        <f>IFERROR(_xlfn.XLOOKUP($B2041,enrollment!$A$2:$A$801,enrollment!$I$2:$I$801),"")</f>
        <v>GA</v>
      </c>
      <c r="AC2041">
        <f>IFERROR(_xlfn.XLOOKUP($B2041,enrollment!$A$2:$A$801,enrollment!$L$2:$L$801),"")</f>
        <v>30</v>
      </c>
      <c r="AD2041" t="str" cm="1">
        <f t="array" ref="AD2041">_xlfn.IFS(AC2041="","Unknown",AC2041&lt;18,"0-17",AC2041&lt;35,"18-34",AC2041&lt;50,"35-49",AC2041&lt;65,"50-64",TRUE,"65+")</f>
        <v>18-34</v>
      </c>
      <c r="AE2041">
        <f>IFERROR(_xlfn.XLOOKUP($B2041,enrollment!$A$2:$A$801,enrollment!$O$2:$O$801),"")</f>
        <v>8901234567</v>
      </c>
      <c r="AF2041">
        <f>IFERROR(_xlfn.XLOOKUP($AE2041,providers!$B$2:$B$11,providers!$Q$2:$Q$11),"")</f>
        <v>3.7</v>
      </c>
      <c r="AG2041" s="1">
        <f t="shared" si="31"/>
        <v>45566</v>
      </c>
    </row>
    <row r="2042" spans="1:33" x14ac:dyDescent="0.25">
      <c r="A2042" t="s">
        <v>2393</v>
      </c>
      <c r="B2042" t="s">
        <v>2390</v>
      </c>
      <c r="C2042">
        <v>5678901234</v>
      </c>
      <c r="D2042">
        <v>5678901234</v>
      </c>
      <c r="E2042" s="1">
        <v>45360</v>
      </c>
      <c r="F2042" s="1">
        <v>45360</v>
      </c>
      <c r="G2042" s="1">
        <v>45391</v>
      </c>
      <c r="H2042" t="s">
        <v>28</v>
      </c>
      <c r="I2042">
        <v>20</v>
      </c>
      <c r="J2042" t="s">
        <v>35</v>
      </c>
      <c r="K2042">
        <v>99213</v>
      </c>
      <c r="O2042">
        <v>1</v>
      </c>
      <c r="P2042">
        <v>143.29</v>
      </c>
      <c r="Q2042">
        <v>110.22</v>
      </c>
      <c r="R2042">
        <v>88.18</v>
      </c>
      <c r="S2042">
        <v>22.04</v>
      </c>
      <c r="T2042" t="s">
        <v>30</v>
      </c>
      <c r="X2042" t="s">
        <v>52</v>
      </c>
      <c r="Y2042" t="s">
        <v>44</v>
      </c>
      <c r="Z2042" t="s">
        <v>36</v>
      </c>
      <c r="AA2042" t="str">
        <f>IFERROR(_xlfn.XLOOKUP($J2042,avoidable_ed_reference!$A$2:$A$13,avoidable_ed_reference!$C$2:$C$13),"Not Classified")</f>
        <v>Avoidable</v>
      </c>
      <c r="AB2042" t="str">
        <f>IFERROR(_xlfn.XLOOKUP($B2042,enrollment!$A$2:$A$801,enrollment!$I$2:$I$801),"")</f>
        <v>GA</v>
      </c>
      <c r="AC2042">
        <f>IFERROR(_xlfn.XLOOKUP($B2042,enrollment!$A$2:$A$801,enrollment!$L$2:$L$801),"")</f>
        <v>30</v>
      </c>
      <c r="AD2042" t="str" cm="1">
        <f t="array" ref="AD2042">_xlfn.IFS(AC2042="","Unknown",AC2042&lt;18,"0-17",AC2042&lt;35,"18-34",AC2042&lt;50,"35-49",AC2042&lt;65,"50-64",TRUE,"65+")</f>
        <v>18-34</v>
      </c>
      <c r="AE2042">
        <f>IFERROR(_xlfn.XLOOKUP($B2042,enrollment!$A$2:$A$801,enrollment!$O$2:$O$801),"")</f>
        <v>8901234567</v>
      </c>
      <c r="AF2042">
        <f>IFERROR(_xlfn.XLOOKUP($AE2042,providers!$B$2:$B$11,providers!$Q$2:$Q$11),"")</f>
        <v>3.7</v>
      </c>
      <c r="AG2042" s="1">
        <f t="shared" si="31"/>
        <v>45352</v>
      </c>
    </row>
    <row r="2043" spans="1:33" x14ac:dyDescent="0.25">
      <c r="A2043" t="s">
        <v>2394</v>
      </c>
      <c r="B2043" t="s">
        <v>2390</v>
      </c>
      <c r="C2043">
        <v>8901234567</v>
      </c>
      <c r="D2043">
        <v>8901234567</v>
      </c>
      <c r="E2043" s="1">
        <v>45344</v>
      </c>
      <c r="F2043" s="1">
        <v>45344</v>
      </c>
      <c r="G2043" s="1">
        <v>45364</v>
      </c>
      <c r="H2043" t="s">
        <v>59</v>
      </c>
      <c r="J2043" t="s">
        <v>60</v>
      </c>
      <c r="L2043" s="2" t="s">
        <v>106</v>
      </c>
      <c r="M2043" t="s">
        <v>107</v>
      </c>
      <c r="N2043" t="s">
        <v>108</v>
      </c>
      <c r="O2043">
        <v>1</v>
      </c>
      <c r="P2043">
        <v>859.43</v>
      </c>
      <c r="Q2043">
        <v>781.3</v>
      </c>
      <c r="R2043">
        <v>625.04</v>
      </c>
      <c r="S2043">
        <v>156.26</v>
      </c>
      <c r="T2043" t="s">
        <v>30</v>
      </c>
      <c r="X2043" t="s">
        <v>52</v>
      </c>
      <c r="Y2043" t="s">
        <v>44</v>
      </c>
      <c r="Z2043" t="s">
        <v>64</v>
      </c>
      <c r="AA2043" t="str">
        <f>IFERROR(_xlfn.XLOOKUP($J2043,avoidable_ed_reference!$A$2:$A$13,avoidable_ed_reference!$C$2:$C$13),"Not Classified")</f>
        <v>Not Classified</v>
      </c>
      <c r="AB2043" t="str">
        <f>IFERROR(_xlfn.XLOOKUP($B2043,enrollment!$A$2:$A$801,enrollment!$I$2:$I$801),"")</f>
        <v>GA</v>
      </c>
      <c r="AC2043">
        <f>IFERROR(_xlfn.XLOOKUP($B2043,enrollment!$A$2:$A$801,enrollment!$L$2:$L$801),"")</f>
        <v>30</v>
      </c>
      <c r="AD2043" t="str" cm="1">
        <f t="array" ref="AD2043">_xlfn.IFS(AC2043="","Unknown",AC2043&lt;18,"0-17",AC2043&lt;35,"18-34",AC2043&lt;50,"35-49",AC2043&lt;65,"50-64",TRUE,"65+")</f>
        <v>18-34</v>
      </c>
      <c r="AE2043">
        <f>IFERROR(_xlfn.XLOOKUP($B2043,enrollment!$A$2:$A$801,enrollment!$O$2:$O$801),"")</f>
        <v>8901234567</v>
      </c>
      <c r="AF2043">
        <f>IFERROR(_xlfn.XLOOKUP($AE2043,providers!$B$2:$B$11,providers!$Q$2:$Q$11),"")</f>
        <v>3.7</v>
      </c>
      <c r="AG2043" s="1">
        <f t="shared" si="31"/>
        <v>45323</v>
      </c>
    </row>
    <row r="2044" spans="1:33" x14ac:dyDescent="0.25">
      <c r="A2044" t="s">
        <v>2395</v>
      </c>
      <c r="B2044" t="s">
        <v>2390</v>
      </c>
      <c r="C2044">
        <v>3456789012</v>
      </c>
      <c r="D2044">
        <v>3456789012</v>
      </c>
      <c r="E2044" s="1">
        <v>45399</v>
      </c>
      <c r="F2044" s="1">
        <v>45399</v>
      </c>
      <c r="G2044" s="1">
        <v>45415</v>
      </c>
      <c r="H2044" t="s">
        <v>67</v>
      </c>
      <c r="I2044">
        <v>21</v>
      </c>
      <c r="J2044" t="s">
        <v>80</v>
      </c>
      <c r="K2044">
        <v>99223</v>
      </c>
      <c r="O2044">
        <v>1</v>
      </c>
      <c r="P2044">
        <v>24599.99</v>
      </c>
      <c r="Q2044">
        <v>15870.96</v>
      </c>
      <c r="R2044">
        <v>12696.77</v>
      </c>
      <c r="S2044">
        <v>3174.19</v>
      </c>
      <c r="T2044" t="s">
        <v>30</v>
      </c>
      <c r="V2044">
        <v>1</v>
      </c>
      <c r="W2044" s="2" t="s">
        <v>68</v>
      </c>
      <c r="X2044" t="s">
        <v>52</v>
      </c>
      <c r="Y2044" t="s">
        <v>44</v>
      </c>
      <c r="Z2044" t="s">
        <v>69</v>
      </c>
      <c r="AA2044" t="str">
        <f>IFERROR(_xlfn.XLOOKUP($J2044,avoidable_ed_reference!$A$2:$A$13,avoidable_ed_reference!$C$2:$C$13),"Not Classified")</f>
        <v>Non-Avoidable</v>
      </c>
      <c r="AB2044" t="str">
        <f>IFERROR(_xlfn.XLOOKUP($B2044,enrollment!$A$2:$A$801,enrollment!$I$2:$I$801),"")</f>
        <v>GA</v>
      </c>
      <c r="AC2044">
        <f>IFERROR(_xlfn.XLOOKUP($B2044,enrollment!$A$2:$A$801,enrollment!$L$2:$L$801),"")</f>
        <v>30</v>
      </c>
      <c r="AD2044" t="str" cm="1">
        <f t="array" ref="AD2044">_xlfn.IFS(AC2044="","Unknown",AC2044&lt;18,"0-17",AC2044&lt;35,"18-34",AC2044&lt;50,"35-49",AC2044&lt;65,"50-64",TRUE,"65+")</f>
        <v>18-34</v>
      </c>
      <c r="AE2044">
        <f>IFERROR(_xlfn.XLOOKUP($B2044,enrollment!$A$2:$A$801,enrollment!$O$2:$O$801),"")</f>
        <v>8901234567</v>
      </c>
      <c r="AF2044">
        <f>IFERROR(_xlfn.XLOOKUP($AE2044,providers!$B$2:$B$11,providers!$Q$2:$Q$11),"")</f>
        <v>3.7</v>
      </c>
      <c r="AG2044" s="1">
        <f t="shared" si="31"/>
        <v>45383</v>
      </c>
    </row>
    <row r="2045" spans="1:33" x14ac:dyDescent="0.25">
      <c r="A2045" t="s">
        <v>2396</v>
      </c>
      <c r="B2045" t="s">
        <v>2390</v>
      </c>
      <c r="C2045">
        <v>8901234567</v>
      </c>
      <c r="D2045">
        <v>8901234567</v>
      </c>
      <c r="E2045" s="1">
        <v>45378</v>
      </c>
      <c r="F2045" s="1">
        <v>45378</v>
      </c>
      <c r="G2045" s="1">
        <v>45403</v>
      </c>
      <c r="H2045" t="s">
        <v>28</v>
      </c>
      <c r="I2045">
        <v>11</v>
      </c>
      <c r="J2045" t="s">
        <v>35</v>
      </c>
      <c r="K2045">
        <v>99213</v>
      </c>
      <c r="O2045">
        <v>1</v>
      </c>
      <c r="P2045">
        <v>183.17</v>
      </c>
      <c r="Q2045">
        <v>135.68</v>
      </c>
      <c r="R2045">
        <v>108.54</v>
      </c>
      <c r="S2045">
        <v>27.14</v>
      </c>
      <c r="T2045" t="s">
        <v>30</v>
      </c>
      <c r="X2045" t="s">
        <v>52</v>
      </c>
      <c r="Y2045" t="s">
        <v>44</v>
      </c>
      <c r="Z2045" t="s">
        <v>39</v>
      </c>
      <c r="AA2045" t="str">
        <f>IFERROR(_xlfn.XLOOKUP($J2045,avoidable_ed_reference!$A$2:$A$13,avoidable_ed_reference!$C$2:$C$13),"Not Classified")</f>
        <v>Avoidable</v>
      </c>
      <c r="AB2045" t="str">
        <f>IFERROR(_xlfn.XLOOKUP($B2045,enrollment!$A$2:$A$801,enrollment!$I$2:$I$801),"")</f>
        <v>GA</v>
      </c>
      <c r="AC2045">
        <f>IFERROR(_xlfn.XLOOKUP($B2045,enrollment!$A$2:$A$801,enrollment!$L$2:$L$801),"")</f>
        <v>30</v>
      </c>
      <c r="AD2045" t="str" cm="1">
        <f t="array" ref="AD2045">_xlfn.IFS(AC2045="","Unknown",AC2045&lt;18,"0-17",AC2045&lt;35,"18-34",AC2045&lt;50,"35-49",AC2045&lt;65,"50-64",TRUE,"65+")</f>
        <v>18-34</v>
      </c>
      <c r="AE2045">
        <f>IFERROR(_xlfn.XLOOKUP($B2045,enrollment!$A$2:$A$801,enrollment!$O$2:$O$801),"")</f>
        <v>8901234567</v>
      </c>
      <c r="AF2045">
        <f>IFERROR(_xlfn.XLOOKUP($AE2045,providers!$B$2:$B$11,providers!$Q$2:$Q$11),"")</f>
        <v>3.7</v>
      </c>
      <c r="AG2045" s="1">
        <f t="shared" si="31"/>
        <v>45352</v>
      </c>
    </row>
    <row r="2046" spans="1:33" x14ac:dyDescent="0.25">
      <c r="A2046" t="s">
        <v>2397</v>
      </c>
      <c r="B2046" t="s">
        <v>2390</v>
      </c>
      <c r="C2046">
        <v>9012345678</v>
      </c>
      <c r="D2046">
        <v>9012345678</v>
      </c>
      <c r="E2046" s="1">
        <v>45361</v>
      </c>
      <c r="F2046" s="1">
        <v>45361</v>
      </c>
      <c r="G2046" s="1">
        <v>45384</v>
      </c>
      <c r="H2046" t="s">
        <v>28</v>
      </c>
      <c r="I2046">
        <v>23</v>
      </c>
      <c r="J2046" t="s">
        <v>93</v>
      </c>
      <c r="K2046">
        <v>99284</v>
      </c>
      <c r="O2046">
        <v>1</v>
      </c>
      <c r="P2046">
        <v>1827.86</v>
      </c>
      <c r="Q2046">
        <v>1015.48</v>
      </c>
      <c r="R2046">
        <v>812.38</v>
      </c>
      <c r="S2046">
        <v>203.1</v>
      </c>
      <c r="T2046" t="s">
        <v>30</v>
      </c>
      <c r="X2046" t="s">
        <v>52</v>
      </c>
      <c r="Y2046" t="s">
        <v>44</v>
      </c>
      <c r="Z2046" t="s">
        <v>45</v>
      </c>
      <c r="AA2046" t="str">
        <f>IFERROR(_xlfn.XLOOKUP($J2046,avoidable_ed_reference!$A$2:$A$13,avoidable_ed_reference!$C$2:$C$13),"Not Classified")</f>
        <v>Avoidable</v>
      </c>
      <c r="AB2046" t="str">
        <f>IFERROR(_xlfn.XLOOKUP($B2046,enrollment!$A$2:$A$801,enrollment!$I$2:$I$801),"")</f>
        <v>GA</v>
      </c>
      <c r="AC2046">
        <f>IFERROR(_xlfn.XLOOKUP($B2046,enrollment!$A$2:$A$801,enrollment!$L$2:$L$801),"")</f>
        <v>30</v>
      </c>
      <c r="AD2046" t="str" cm="1">
        <f t="array" ref="AD2046">_xlfn.IFS(AC2046="","Unknown",AC2046&lt;18,"0-17",AC2046&lt;35,"18-34",AC2046&lt;50,"35-49",AC2046&lt;65,"50-64",TRUE,"65+")</f>
        <v>18-34</v>
      </c>
      <c r="AE2046">
        <f>IFERROR(_xlfn.XLOOKUP($B2046,enrollment!$A$2:$A$801,enrollment!$O$2:$O$801),"")</f>
        <v>8901234567</v>
      </c>
      <c r="AF2046">
        <f>IFERROR(_xlfn.XLOOKUP($AE2046,providers!$B$2:$B$11,providers!$Q$2:$Q$11),"")</f>
        <v>3.7</v>
      </c>
      <c r="AG2046" s="1">
        <f t="shared" si="31"/>
        <v>45352</v>
      </c>
    </row>
    <row r="2047" spans="1:33" x14ac:dyDescent="0.25">
      <c r="A2047" t="s">
        <v>2398</v>
      </c>
      <c r="B2047" t="s">
        <v>2390</v>
      </c>
      <c r="C2047">
        <v>3456789012</v>
      </c>
      <c r="D2047">
        <v>3456789012</v>
      </c>
      <c r="E2047" s="1">
        <v>45447</v>
      </c>
      <c r="F2047" s="1">
        <v>45447</v>
      </c>
      <c r="G2047" s="1">
        <v>45474</v>
      </c>
      <c r="H2047" t="s">
        <v>67</v>
      </c>
      <c r="I2047">
        <v>21</v>
      </c>
      <c r="J2047" t="s">
        <v>99</v>
      </c>
      <c r="K2047">
        <v>99223</v>
      </c>
      <c r="O2047">
        <v>1</v>
      </c>
      <c r="P2047">
        <v>22043.08</v>
      </c>
      <c r="Q2047">
        <v>14221.34</v>
      </c>
      <c r="R2047">
        <v>11377.07</v>
      </c>
      <c r="S2047">
        <v>2844.27</v>
      </c>
      <c r="T2047" t="s">
        <v>30</v>
      </c>
      <c r="V2047">
        <v>1</v>
      </c>
      <c r="W2047" s="2" t="s">
        <v>68</v>
      </c>
      <c r="X2047" t="s">
        <v>52</v>
      </c>
      <c r="Y2047" t="s">
        <v>44</v>
      </c>
      <c r="Z2047" t="s">
        <v>69</v>
      </c>
      <c r="AA2047" t="str">
        <f>IFERROR(_xlfn.XLOOKUP($J2047,avoidable_ed_reference!$A$2:$A$13,avoidable_ed_reference!$C$2:$C$13),"Not Classified")</f>
        <v>Not Classified</v>
      </c>
      <c r="AB2047" t="str">
        <f>IFERROR(_xlfn.XLOOKUP($B2047,enrollment!$A$2:$A$801,enrollment!$I$2:$I$801),"")</f>
        <v>GA</v>
      </c>
      <c r="AC2047">
        <f>IFERROR(_xlfn.XLOOKUP($B2047,enrollment!$A$2:$A$801,enrollment!$L$2:$L$801),"")</f>
        <v>30</v>
      </c>
      <c r="AD2047" t="str" cm="1">
        <f t="array" ref="AD2047">_xlfn.IFS(AC2047="","Unknown",AC2047&lt;18,"0-17",AC2047&lt;35,"18-34",AC2047&lt;50,"35-49",AC2047&lt;65,"50-64",TRUE,"65+")</f>
        <v>18-34</v>
      </c>
      <c r="AE2047">
        <f>IFERROR(_xlfn.XLOOKUP($B2047,enrollment!$A$2:$A$801,enrollment!$O$2:$O$801),"")</f>
        <v>8901234567</v>
      </c>
      <c r="AF2047">
        <f>IFERROR(_xlfn.XLOOKUP($AE2047,providers!$B$2:$B$11,providers!$Q$2:$Q$11),"")</f>
        <v>3.7</v>
      </c>
      <c r="AG2047" s="1">
        <f t="shared" si="31"/>
        <v>45444</v>
      </c>
    </row>
    <row r="2048" spans="1:33" x14ac:dyDescent="0.25">
      <c r="A2048" t="s">
        <v>2399</v>
      </c>
      <c r="B2048" t="s">
        <v>2400</v>
      </c>
      <c r="C2048">
        <v>8901234567</v>
      </c>
      <c r="D2048">
        <v>8901234567</v>
      </c>
      <c r="E2048" s="1">
        <v>45421</v>
      </c>
      <c r="F2048" s="1">
        <v>45421</v>
      </c>
      <c r="G2048" s="1">
        <v>45445</v>
      </c>
      <c r="H2048" t="s">
        <v>59</v>
      </c>
      <c r="J2048" t="s">
        <v>47</v>
      </c>
      <c r="L2048" s="2" t="s">
        <v>151</v>
      </c>
      <c r="M2048" t="s">
        <v>152</v>
      </c>
      <c r="N2048" t="s">
        <v>153</v>
      </c>
      <c r="O2048">
        <v>1</v>
      </c>
      <c r="P2048">
        <v>1009.3</v>
      </c>
      <c r="Q2048">
        <v>917.55</v>
      </c>
      <c r="R2048">
        <v>734.04</v>
      </c>
      <c r="S2048">
        <v>183.51</v>
      </c>
      <c r="T2048" t="s">
        <v>30</v>
      </c>
      <c r="X2048" t="s">
        <v>52</v>
      </c>
      <c r="Y2048" t="s">
        <v>44</v>
      </c>
      <c r="Z2048" t="s">
        <v>64</v>
      </c>
      <c r="AA2048" t="str">
        <f>IFERROR(_xlfn.XLOOKUP($J2048,avoidable_ed_reference!$A$2:$A$13,avoidable_ed_reference!$C$2:$C$13),"Not Classified")</f>
        <v>Not Classified</v>
      </c>
      <c r="AB2048" t="str">
        <f>IFERROR(_xlfn.XLOOKUP($B2048,enrollment!$A$2:$A$801,enrollment!$I$2:$I$801),"")</f>
        <v>OH</v>
      </c>
      <c r="AC2048">
        <f>IFERROR(_xlfn.XLOOKUP($B2048,enrollment!$A$2:$A$801,enrollment!$L$2:$L$801),"")</f>
        <v>57</v>
      </c>
      <c r="AD2048" t="str" cm="1">
        <f t="array" ref="AD2048">_xlfn.IFS(AC2048="","Unknown",AC2048&lt;18,"0-17",AC2048&lt;35,"18-34",AC2048&lt;50,"35-49",AC2048&lt;65,"50-64",TRUE,"65+")</f>
        <v>50-64</v>
      </c>
      <c r="AE2048">
        <f>IFERROR(_xlfn.XLOOKUP($B2048,enrollment!$A$2:$A$801,enrollment!$O$2:$O$801),"")</f>
        <v>6789012345</v>
      </c>
      <c r="AF2048">
        <f>IFERROR(_xlfn.XLOOKUP($AE2048,providers!$B$2:$B$11,providers!$Q$2:$Q$11),"")</f>
        <v>4.0999999999999996</v>
      </c>
      <c r="AG2048" s="1">
        <f t="shared" si="31"/>
        <v>45413</v>
      </c>
    </row>
    <row r="2049" spans="1:33" x14ac:dyDescent="0.25">
      <c r="A2049" t="s">
        <v>2401</v>
      </c>
      <c r="B2049" t="s">
        <v>2400</v>
      </c>
      <c r="C2049">
        <v>6789012345</v>
      </c>
      <c r="D2049">
        <v>6789012345</v>
      </c>
      <c r="E2049" s="1">
        <v>45620</v>
      </c>
      <c r="F2049" s="1">
        <v>45620</v>
      </c>
      <c r="G2049" s="1">
        <v>45639</v>
      </c>
      <c r="H2049" t="s">
        <v>28</v>
      </c>
      <c r="I2049">
        <v>11</v>
      </c>
      <c r="J2049" t="s">
        <v>35</v>
      </c>
      <c r="K2049">
        <v>99213</v>
      </c>
      <c r="O2049">
        <v>1</v>
      </c>
      <c r="P2049">
        <v>193.54</v>
      </c>
      <c r="Q2049">
        <v>143.36000000000001</v>
      </c>
      <c r="R2049">
        <v>114.69</v>
      </c>
      <c r="S2049">
        <v>28.67</v>
      </c>
      <c r="T2049" t="s">
        <v>30</v>
      </c>
      <c r="X2049" t="s">
        <v>52</v>
      </c>
      <c r="Y2049" t="s">
        <v>44</v>
      </c>
      <c r="Z2049" t="s">
        <v>39</v>
      </c>
      <c r="AA2049" t="str">
        <f>IFERROR(_xlfn.XLOOKUP($J2049,avoidable_ed_reference!$A$2:$A$13,avoidable_ed_reference!$C$2:$C$13),"Not Classified")</f>
        <v>Avoidable</v>
      </c>
      <c r="AB2049" t="str">
        <f>IFERROR(_xlfn.XLOOKUP($B2049,enrollment!$A$2:$A$801,enrollment!$I$2:$I$801),"")</f>
        <v>OH</v>
      </c>
      <c r="AC2049">
        <f>IFERROR(_xlfn.XLOOKUP($B2049,enrollment!$A$2:$A$801,enrollment!$L$2:$L$801),"")</f>
        <v>57</v>
      </c>
      <c r="AD2049" t="str" cm="1">
        <f t="array" ref="AD2049">_xlfn.IFS(AC2049="","Unknown",AC2049&lt;18,"0-17",AC2049&lt;35,"18-34",AC2049&lt;50,"35-49",AC2049&lt;65,"50-64",TRUE,"65+")</f>
        <v>50-64</v>
      </c>
      <c r="AE2049">
        <f>IFERROR(_xlfn.XLOOKUP($B2049,enrollment!$A$2:$A$801,enrollment!$O$2:$O$801),"")</f>
        <v>6789012345</v>
      </c>
      <c r="AF2049">
        <f>IFERROR(_xlfn.XLOOKUP($AE2049,providers!$B$2:$B$11,providers!$Q$2:$Q$11),"")</f>
        <v>4.0999999999999996</v>
      </c>
      <c r="AG2049" s="1">
        <f t="shared" si="31"/>
        <v>45597</v>
      </c>
    </row>
    <row r="2050" spans="1:33" x14ac:dyDescent="0.25">
      <c r="A2050" t="s">
        <v>2402</v>
      </c>
      <c r="B2050" t="s">
        <v>2400</v>
      </c>
      <c r="C2050">
        <v>6789012345</v>
      </c>
      <c r="D2050">
        <v>6789012345</v>
      </c>
      <c r="E2050" s="1">
        <v>45362</v>
      </c>
      <c r="F2050" s="1">
        <v>45362</v>
      </c>
      <c r="G2050" s="1">
        <v>45388</v>
      </c>
      <c r="H2050" t="s">
        <v>28</v>
      </c>
      <c r="I2050">
        <v>11</v>
      </c>
      <c r="J2050" t="s">
        <v>47</v>
      </c>
      <c r="K2050">
        <v>99213</v>
      </c>
      <c r="O2050">
        <v>1</v>
      </c>
      <c r="P2050">
        <v>195.78</v>
      </c>
      <c r="Q2050">
        <v>145.02000000000001</v>
      </c>
      <c r="R2050">
        <v>116.02</v>
      </c>
      <c r="S2050">
        <v>29</v>
      </c>
      <c r="T2050" t="s">
        <v>30</v>
      </c>
      <c r="X2050" t="s">
        <v>52</v>
      </c>
      <c r="Y2050" t="s">
        <v>44</v>
      </c>
      <c r="Z2050" t="s">
        <v>39</v>
      </c>
      <c r="AA2050" t="str">
        <f>IFERROR(_xlfn.XLOOKUP($J2050,avoidable_ed_reference!$A$2:$A$13,avoidable_ed_reference!$C$2:$C$13),"Not Classified")</f>
        <v>Not Classified</v>
      </c>
      <c r="AB2050" t="str">
        <f>IFERROR(_xlfn.XLOOKUP($B2050,enrollment!$A$2:$A$801,enrollment!$I$2:$I$801),"")</f>
        <v>OH</v>
      </c>
      <c r="AC2050">
        <f>IFERROR(_xlfn.XLOOKUP($B2050,enrollment!$A$2:$A$801,enrollment!$L$2:$L$801),"")</f>
        <v>57</v>
      </c>
      <c r="AD2050" t="str" cm="1">
        <f t="array" ref="AD2050">_xlfn.IFS(AC2050="","Unknown",AC2050&lt;18,"0-17",AC2050&lt;35,"18-34",AC2050&lt;50,"35-49",AC2050&lt;65,"50-64",TRUE,"65+")</f>
        <v>50-64</v>
      </c>
      <c r="AE2050">
        <f>IFERROR(_xlfn.XLOOKUP($B2050,enrollment!$A$2:$A$801,enrollment!$O$2:$O$801),"")</f>
        <v>6789012345</v>
      </c>
      <c r="AF2050">
        <f>IFERROR(_xlfn.XLOOKUP($AE2050,providers!$B$2:$B$11,providers!$Q$2:$Q$11),"")</f>
        <v>4.0999999999999996</v>
      </c>
      <c r="AG2050" s="1">
        <f t="shared" si="31"/>
        <v>45352</v>
      </c>
    </row>
    <row r="2051" spans="1:33" x14ac:dyDescent="0.25">
      <c r="A2051" t="s">
        <v>2403</v>
      </c>
      <c r="B2051" t="s">
        <v>2400</v>
      </c>
      <c r="C2051">
        <v>9012345678</v>
      </c>
      <c r="D2051">
        <v>9012345678</v>
      </c>
      <c r="E2051" s="1">
        <v>45475</v>
      </c>
      <c r="F2051" s="1">
        <v>45475</v>
      </c>
      <c r="G2051" s="1">
        <v>45501</v>
      </c>
      <c r="H2051" t="s">
        <v>67</v>
      </c>
      <c r="I2051">
        <v>21</v>
      </c>
      <c r="J2051" t="s">
        <v>42</v>
      </c>
      <c r="K2051">
        <v>99223</v>
      </c>
      <c r="O2051">
        <v>1</v>
      </c>
      <c r="P2051">
        <v>25555.8</v>
      </c>
      <c r="Q2051">
        <v>16487.61</v>
      </c>
      <c r="R2051">
        <v>13190.09</v>
      </c>
      <c r="S2051">
        <v>3297.52</v>
      </c>
      <c r="T2051" t="s">
        <v>30</v>
      </c>
      <c r="V2051">
        <v>1</v>
      </c>
      <c r="W2051" s="2" t="s">
        <v>68</v>
      </c>
      <c r="X2051" t="s">
        <v>52</v>
      </c>
      <c r="Y2051" t="s">
        <v>44</v>
      </c>
      <c r="Z2051" t="s">
        <v>69</v>
      </c>
      <c r="AA2051" t="str">
        <f>IFERROR(_xlfn.XLOOKUP($J2051,avoidable_ed_reference!$A$2:$A$13,avoidable_ed_reference!$C$2:$C$13),"Not Classified")</f>
        <v>Non-Avoidable</v>
      </c>
      <c r="AB2051" t="str">
        <f>IFERROR(_xlfn.XLOOKUP($B2051,enrollment!$A$2:$A$801,enrollment!$I$2:$I$801),"")</f>
        <v>OH</v>
      </c>
      <c r="AC2051">
        <f>IFERROR(_xlfn.XLOOKUP($B2051,enrollment!$A$2:$A$801,enrollment!$L$2:$L$801),"")</f>
        <v>57</v>
      </c>
      <c r="AD2051" t="str" cm="1">
        <f t="array" ref="AD2051">_xlfn.IFS(AC2051="","Unknown",AC2051&lt;18,"0-17",AC2051&lt;35,"18-34",AC2051&lt;50,"35-49",AC2051&lt;65,"50-64",TRUE,"65+")</f>
        <v>50-64</v>
      </c>
      <c r="AE2051">
        <f>IFERROR(_xlfn.XLOOKUP($B2051,enrollment!$A$2:$A$801,enrollment!$O$2:$O$801),"")</f>
        <v>6789012345</v>
      </c>
      <c r="AF2051">
        <f>IFERROR(_xlfn.XLOOKUP($AE2051,providers!$B$2:$B$11,providers!$Q$2:$Q$11),"")</f>
        <v>4.0999999999999996</v>
      </c>
      <c r="AG2051" s="1">
        <f t="shared" ref="AG2051:AG2114" si="32">EOMONTH(E2051,-1)+1</f>
        <v>45474</v>
      </c>
    </row>
    <row r="2052" spans="1:33" x14ac:dyDescent="0.25">
      <c r="A2052" t="s">
        <v>2404</v>
      </c>
      <c r="B2052" t="s">
        <v>2400</v>
      </c>
      <c r="C2052">
        <v>6789012345</v>
      </c>
      <c r="D2052">
        <v>6789012345</v>
      </c>
      <c r="E2052" s="1">
        <v>45586</v>
      </c>
      <c r="F2052" s="1">
        <v>45586</v>
      </c>
      <c r="G2052" s="1">
        <v>45605</v>
      </c>
      <c r="H2052" t="s">
        <v>28</v>
      </c>
      <c r="I2052">
        <v>11</v>
      </c>
      <c r="J2052" t="s">
        <v>47</v>
      </c>
      <c r="K2052">
        <v>99213</v>
      </c>
      <c r="O2052">
        <v>1</v>
      </c>
      <c r="P2052">
        <v>170.75</v>
      </c>
      <c r="Q2052">
        <v>126.48</v>
      </c>
      <c r="R2052">
        <v>101.18</v>
      </c>
      <c r="S2052">
        <v>25.3</v>
      </c>
      <c r="T2052" t="s">
        <v>30</v>
      </c>
      <c r="X2052" t="s">
        <v>52</v>
      </c>
      <c r="Y2052" t="s">
        <v>44</v>
      </c>
      <c r="Z2052" t="s">
        <v>39</v>
      </c>
      <c r="AA2052" t="str">
        <f>IFERROR(_xlfn.XLOOKUP($J2052,avoidable_ed_reference!$A$2:$A$13,avoidable_ed_reference!$C$2:$C$13),"Not Classified")</f>
        <v>Not Classified</v>
      </c>
      <c r="AB2052" t="str">
        <f>IFERROR(_xlfn.XLOOKUP($B2052,enrollment!$A$2:$A$801,enrollment!$I$2:$I$801),"")</f>
        <v>OH</v>
      </c>
      <c r="AC2052">
        <f>IFERROR(_xlfn.XLOOKUP($B2052,enrollment!$A$2:$A$801,enrollment!$L$2:$L$801),"")</f>
        <v>57</v>
      </c>
      <c r="AD2052" t="str" cm="1">
        <f t="array" ref="AD2052">_xlfn.IFS(AC2052="","Unknown",AC2052&lt;18,"0-17",AC2052&lt;35,"18-34",AC2052&lt;50,"35-49",AC2052&lt;65,"50-64",TRUE,"65+")</f>
        <v>50-64</v>
      </c>
      <c r="AE2052">
        <f>IFERROR(_xlfn.XLOOKUP($B2052,enrollment!$A$2:$A$801,enrollment!$O$2:$O$801),"")</f>
        <v>6789012345</v>
      </c>
      <c r="AF2052">
        <f>IFERROR(_xlfn.XLOOKUP($AE2052,providers!$B$2:$B$11,providers!$Q$2:$Q$11),"")</f>
        <v>4.0999999999999996</v>
      </c>
      <c r="AG2052" s="1">
        <f t="shared" si="32"/>
        <v>45566</v>
      </c>
    </row>
    <row r="2053" spans="1:33" x14ac:dyDescent="0.25">
      <c r="A2053" t="s">
        <v>2405</v>
      </c>
      <c r="B2053" t="s">
        <v>2400</v>
      </c>
      <c r="C2053">
        <v>2345678901</v>
      </c>
      <c r="D2053">
        <v>2345678901</v>
      </c>
      <c r="E2053" s="1">
        <v>45391</v>
      </c>
      <c r="F2053" s="1">
        <v>45391</v>
      </c>
      <c r="G2053" s="1">
        <v>45423</v>
      </c>
      <c r="H2053" t="s">
        <v>28</v>
      </c>
      <c r="I2053">
        <v>23</v>
      </c>
      <c r="J2053" t="s">
        <v>184</v>
      </c>
      <c r="K2053">
        <v>99284</v>
      </c>
      <c r="O2053">
        <v>1</v>
      </c>
      <c r="P2053">
        <v>1917.76</v>
      </c>
      <c r="Q2053">
        <v>1065.42</v>
      </c>
      <c r="R2053">
        <v>852.34</v>
      </c>
      <c r="S2053">
        <v>213.08</v>
      </c>
      <c r="T2053" t="s">
        <v>30</v>
      </c>
      <c r="X2053" t="s">
        <v>52</v>
      </c>
      <c r="Y2053" t="s">
        <v>44</v>
      </c>
      <c r="Z2053" t="s">
        <v>45</v>
      </c>
      <c r="AA2053" t="str">
        <f>IFERROR(_xlfn.XLOOKUP($J2053,avoidable_ed_reference!$A$2:$A$13,avoidable_ed_reference!$C$2:$C$13),"Not Classified")</f>
        <v>Non-Avoidable</v>
      </c>
      <c r="AB2053" t="str">
        <f>IFERROR(_xlfn.XLOOKUP($B2053,enrollment!$A$2:$A$801,enrollment!$I$2:$I$801),"")</f>
        <v>OH</v>
      </c>
      <c r="AC2053">
        <f>IFERROR(_xlfn.XLOOKUP($B2053,enrollment!$A$2:$A$801,enrollment!$L$2:$L$801),"")</f>
        <v>57</v>
      </c>
      <c r="AD2053" t="str" cm="1">
        <f t="array" ref="AD2053">_xlfn.IFS(AC2053="","Unknown",AC2053&lt;18,"0-17",AC2053&lt;35,"18-34",AC2053&lt;50,"35-49",AC2053&lt;65,"50-64",TRUE,"65+")</f>
        <v>50-64</v>
      </c>
      <c r="AE2053">
        <f>IFERROR(_xlfn.XLOOKUP($B2053,enrollment!$A$2:$A$801,enrollment!$O$2:$O$801),"")</f>
        <v>6789012345</v>
      </c>
      <c r="AF2053">
        <f>IFERROR(_xlfn.XLOOKUP($AE2053,providers!$B$2:$B$11,providers!$Q$2:$Q$11),"")</f>
        <v>4.0999999999999996</v>
      </c>
      <c r="AG2053" s="1">
        <f t="shared" si="32"/>
        <v>45383</v>
      </c>
    </row>
    <row r="2054" spans="1:33" x14ac:dyDescent="0.25">
      <c r="A2054" t="s">
        <v>2406</v>
      </c>
      <c r="B2054" t="s">
        <v>2400</v>
      </c>
      <c r="C2054">
        <v>5678901234</v>
      </c>
      <c r="D2054">
        <v>5678901234</v>
      </c>
      <c r="E2054" s="1">
        <v>45333</v>
      </c>
      <c r="F2054" s="1">
        <v>45333</v>
      </c>
      <c r="G2054" s="1">
        <v>45360</v>
      </c>
      <c r="H2054" t="s">
        <v>28</v>
      </c>
      <c r="I2054">
        <v>20</v>
      </c>
      <c r="J2054" t="s">
        <v>35</v>
      </c>
      <c r="K2054">
        <v>99213</v>
      </c>
      <c r="O2054">
        <v>1</v>
      </c>
      <c r="P2054">
        <v>199.12</v>
      </c>
      <c r="Q2054">
        <v>153.16999999999999</v>
      </c>
      <c r="R2054">
        <v>122.54</v>
      </c>
      <c r="S2054">
        <v>30.63</v>
      </c>
      <c r="T2054" t="s">
        <v>30</v>
      </c>
      <c r="X2054" t="s">
        <v>52</v>
      </c>
      <c r="Y2054" t="s">
        <v>44</v>
      </c>
      <c r="Z2054" t="s">
        <v>36</v>
      </c>
      <c r="AA2054" t="str">
        <f>IFERROR(_xlfn.XLOOKUP($J2054,avoidable_ed_reference!$A$2:$A$13,avoidable_ed_reference!$C$2:$C$13),"Not Classified")</f>
        <v>Avoidable</v>
      </c>
      <c r="AB2054" t="str">
        <f>IFERROR(_xlfn.XLOOKUP($B2054,enrollment!$A$2:$A$801,enrollment!$I$2:$I$801),"")</f>
        <v>OH</v>
      </c>
      <c r="AC2054">
        <f>IFERROR(_xlfn.XLOOKUP($B2054,enrollment!$A$2:$A$801,enrollment!$L$2:$L$801),"")</f>
        <v>57</v>
      </c>
      <c r="AD2054" t="str" cm="1">
        <f t="array" ref="AD2054">_xlfn.IFS(AC2054="","Unknown",AC2054&lt;18,"0-17",AC2054&lt;35,"18-34",AC2054&lt;50,"35-49",AC2054&lt;65,"50-64",TRUE,"65+")</f>
        <v>50-64</v>
      </c>
      <c r="AE2054">
        <f>IFERROR(_xlfn.XLOOKUP($B2054,enrollment!$A$2:$A$801,enrollment!$O$2:$O$801),"")</f>
        <v>6789012345</v>
      </c>
      <c r="AF2054">
        <f>IFERROR(_xlfn.XLOOKUP($AE2054,providers!$B$2:$B$11,providers!$Q$2:$Q$11),"")</f>
        <v>4.0999999999999996</v>
      </c>
      <c r="AG2054" s="1">
        <f t="shared" si="32"/>
        <v>45323</v>
      </c>
    </row>
    <row r="2055" spans="1:33" x14ac:dyDescent="0.25">
      <c r="A2055" t="s">
        <v>2407</v>
      </c>
      <c r="B2055" t="s">
        <v>2408</v>
      </c>
      <c r="C2055">
        <v>2345678901</v>
      </c>
      <c r="D2055">
        <v>2345678901</v>
      </c>
      <c r="E2055" s="1">
        <v>45389</v>
      </c>
      <c r="F2055" s="1">
        <v>45389</v>
      </c>
      <c r="G2055" s="1">
        <v>45415</v>
      </c>
      <c r="H2055" t="s">
        <v>59</v>
      </c>
      <c r="J2055" t="s">
        <v>60</v>
      </c>
      <c r="L2055" s="2" t="s">
        <v>106</v>
      </c>
      <c r="M2055" t="s">
        <v>107</v>
      </c>
      <c r="N2055" t="s">
        <v>108</v>
      </c>
      <c r="O2055">
        <v>1</v>
      </c>
      <c r="P2055">
        <v>1003.97</v>
      </c>
      <c r="Q2055">
        <v>912.7</v>
      </c>
      <c r="R2055">
        <v>730.16</v>
      </c>
      <c r="S2055">
        <v>182.54</v>
      </c>
      <c r="T2055" t="s">
        <v>30</v>
      </c>
      <c r="X2055" t="s">
        <v>31</v>
      </c>
      <c r="Y2055" t="s">
        <v>32</v>
      </c>
      <c r="Z2055" t="s">
        <v>64</v>
      </c>
      <c r="AA2055" t="str">
        <f>IFERROR(_xlfn.XLOOKUP($J2055,avoidable_ed_reference!$A$2:$A$13,avoidable_ed_reference!$C$2:$C$13),"Not Classified")</f>
        <v>Not Classified</v>
      </c>
      <c r="AB2055" t="str">
        <f>IFERROR(_xlfn.XLOOKUP($B2055,enrollment!$A$2:$A$801,enrollment!$I$2:$I$801),"")</f>
        <v>GA</v>
      </c>
      <c r="AC2055">
        <f>IFERROR(_xlfn.XLOOKUP($B2055,enrollment!$A$2:$A$801,enrollment!$L$2:$L$801),"")</f>
        <v>72</v>
      </c>
      <c r="AD2055" t="str" cm="1">
        <f t="array" ref="AD2055">_xlfn.IFS(AC2055="","Unknown",AC2055&lt;18,"0-17",AC2055&lt;35,"18-34",AC2055&lt;50,"35-49",AC2055&lt;65,"50-64",TRUE,"65+")</f>
        <v>65+</v>
      </c>
      <c r="AE2055">
        <f>IFERROR(_xlfn.XLOOKUP($B2055,enrollment!$A$2:$A$801,enrollment!$O$2:$O$801),"")</f>
        <v>8901234567</v>
      </c>
      <c r="AF2055">
        <f>IFERROR(_xlfn.XLOOKUP($AE2055,providers!$B$2:$B$11,providers!$Q$2:$Q$11),"")</f>
        <v>3.7</v>
      </c>
      <c r="AG2055" s="1">
        <f t="shared" si="32"/>
        <v>45383</v>
      </c>
    </row>
    <row r="2056" spans="1:33" x14ac:dyDescent="0.25">
      <c r="A2056" t="s">
        <v>2409</v>
      </c>
      <c r="B2056" t="s">
        <v>2408</v>
      </c>
      <c r="C2056">
        <v>8901234567</v>
      </c>
      <c r="D2056">
        <v>8901234567</v>
      </c>
      <c r="E2056" s="1">
        <v>45330</v>
      </c>
      <c r="F2056" s="1">
        <v>45330</v>
      </c>
      <c r="G2056" s="1">
        <v>45349</v>
      </c>
      <c r="H2056" t="s">
        <v>28</v>
      </c>
      <c r="I2056">
        <v>11</v>
      </c>
      <c r="J2056" t="s">
        <v>38</v>
      </c>
      <c r="K2056">
        <v>99213</v>
      </c>
      <c r="O2056">
        <v>1</v>
      </c>
      <c r="P2056">
        <v>206.52</v>
      </c>
      <c r="Q2056">
        <v>152.97999999999999</v>
      </c>
      <c r="R2056">
        <v>122.38</v>
      </c>
      <c r="S2056">
        <v>30.6</v>
      </c>
      <c r="T2056" t="s">
        <v>30</v>
      </c>
      <c r="X2056" t="s">
        <v>31</v>
      </c>
      <c r="Y2056" t="s">
        <v>32</v>
      </c>
      <c r="Z2056" t="s">
        <v>39</v>
      </c>
      <c r="AA2056" t="str">
        <f>IFERROR(_xlfn.XLOOKUP($J2056,avoidable_ed_reference!$A$2:$A$13,avoidable_ed_reference!$C$2:$C$13),"Not Classified")</f>
        <v>Not Classified</v>
      </c>
      <c r="AB2056" t="str">
        <f>IFERROR(_xlfn.XLOOKUP($B2056,enrollment!$A$2:$A$801,enrollment!$I$2:$I$801),"")</f>
        <v>GA</v>
      </c>
      <c r="AC2056">
        <f>IFERROR(_xlfn.XLOOKUP($B2056,enrollment!$A$2:$A$801,enrollment!$L$2:$L$801),"")</f>
        <v>72</v>
      </c>
      <c r="AD2056" t="str" cm="1">
        <f t="array" ref="AD2056">_xlfn.IFS(AC2056="","Unknown",AC2056&lt;18,"0-17",AC2056&lt;35,"18-34",AC2056&lt;50,"35-49",AC2056&lt;65,"50-64",TRUE,"65+")</f>
        <v>65+</v>
      </c>
      <c r="AE2056">
        <f>IFERROR(_xlfn.XLOOKUP($B2056,enrollment!$A$2:$A$801,enrollment!$O$2:$O$801),"")</f>
        <v>8901234567</v>
      </c>
      <c r="AF2056">
        <f>IFERROR(_xlfn.XLOOKUP($AE2056,providers!$B$2:$B$11,providers!$Q$2:$Q$11),"")</f>
        <v>3.7</v>
      </c>
      <c r="AG2056" s="1">
        <f t="shared" si="32"/>
        <v>45323</v>
      </c>
    </row>
    <row r="2057" spans="1:33" x14ac:dyDescent="0.25">
      <c r="A2057" t="s">
        <v>2410</v>
      </c>
      <c r="B2057" t="s">
        <v>2408</v>
      </c>
      <c r="C2057">
        <v>8901234567</v>
      </c>
      <c r="D2057">
        <v>8901234567</v>
      </c>
      <c r="E2057" s="1">
        <v>45566</v>
      </c>
      <c r="F2057" s="1">
        <v>45566</v>
      </c>
      <c r="G2057" s="1">
        <v>45598</v>
      </c>
      <c r="H2057" t="s">
        <v>28</v>
      </c>
      <c r="I2057">
        <v>11</v>
      </c>
      <c r="J2057" t="s">
        <v>47</v>
      </c>
      <c r="K2057">
        <v>99213</v>
      </c>
      <c r="O2057">
        <v>1</v>
      </c>
      <c r="P2057">
        <v>239.49</v>
      </c>
      <c r="Q2057">
        <v>177.4</v>
      </c>
      <c r="R2057">
        <v>141.91999999999999</v>
      </c>
      <c r="S2057">
        <v>35.479999999999997</v>
      </c>
      <c r="T2057" t="s">
        <v>30</v>
      </c>
      <c r="X2057" t="s">
        <v>31</v>
      </c>
      <c r="Y2057" t="s">
        <v>32</v>
      </c>
      <c r="Z2057" t="s">
        <v>39</v>
      </c>
      <c r="AA2057" t="str">
        <f>IFERROR(_xlfn.XLOOKUP($J2057,avoidable_ed_reference!$A$2:$A$13,avoidable_ed_reference!$C$2:$C$13),"Not Classified")</f>
        <v>Not Classified</v>
      </c>
      <c r="AB2057" t="str">
        <f>IFERROR(_xlfn.XLOOKUP($B2057,enrollment!$A$2:$A$801,enrollment!$I$2:$I$801),"")</f>
        <v>GA</v>
      </c>
      <c r="AC2057">
        <f>IFERROR(_xlfn.XLOOKUP($B2057,enrollment!$A$2:$A$801,enrollment!$L$2:$L$801),"")</f>
        <v>72</v>
      </c>
      <c r="AD2057" t="str" cm="1">
        <f t="array" ref="AD2057">_xlfn.IFS(AC2057="","Unknown",AC2057&lt;18,"0-17",AC2057&lt;35,"18-34",AC2057&lt;50,"35-49",AC2057&lt;65,"50-64",TRUE,"65+")</f>
        <v>65+</v>
      </c>
      <c r="AE2057">
        <f>IFERROR(_xlfn.XLOOKUP($B2057,enrollment!$A$2:$A$801,enrollment!$O$2:$O$801),"")</f>
        <v>8901234567</v>
      </c>
      <c r="AF2057">
        <f>IFERROR(_xlfn.XLOOKUP($AE2057,providers!$B$2:$B$11,providers!$Q$2:$Q$11),"")</f>
        <v>3.7</v>
      </c>
      <c r="AG2057" s="1">
        <f t="shared" si="32"/>
        <v>45566</v>
      </c>
    </row>
    <row r="2058" spans="1:33" x14ac:dyDescent="0.25">
      <c r="A2058" t="s">
        <v>2411</v>
      </c>
      <c r="B2058" t="s">
        <v>2408</v>
      </c>
      <c r="C2058">
        <v>2233445566</v>
      </c>
      <c r="D2058">
        <v>2233445566</v>
      </c>
      <c r="E2058" s="1">
        <v>45385</v>
      </c>
      <c r="F2058" s="1">
        <v>45385</v>
      </c>
      <c r="G2058" s="1">
        <v>45403</v>
      </c>
      <c r="H2058" t="s">
        <v>28</v>
      </c>
      <c r="I2058">
        <v>23</v>
      </c>
      <c r="J2058" t="s">
        <v>184</v>
      </c>
      <c r="K2058">
        <v>99284</v>
      </c>
      <c r="O2058">
        <v>1</v>
      </c>
      <c r="P2058">
        <v>1898.19</v>
      </c>
      <c r="Q2058">
        <v>1054.55</v>
      </c>
      <c r="R2058">
        <v>843.64</v>
      </c>
      <c r="S2058">
        <v>210.91</v>
      </c>
      <c r="T2058" t="s">
        <v>30</v>
      </c>
      <c r="X2058" t="s">
        <v>31</v>
      </c>
      <c r="Y2058" t="s">
        <v>32</v>
      </c>
      <c r="Z2058" t="s">
        <v>45</v>
      </c>
      <c r="AA2058" t="str">
        <f>IFERROR(_xlfn.XLOOKUP($J2058,avoidable_ed_reference!$A$2:$A$13,avoidable_ed_reference!$C$2:$C$13),"Not Classified")</f>
        <v>Non-Avoidable</v>
      </c>
      <c r="AB2058" t="str">
        <f>IFERROR(_xlfn.XLOOKUP($B2058,enrollment!$A$2:$A$801,enrollment!$I$2:$I$801),"")</f>
        <v>GA</v>
      </c>
      <c r="AC2058">
        <f>IFERROR(_xlfn.XLOOKUP($B2058,enrollment!$A$2:$A$801,enrollment!$L$2:$L$801),"")</f>
        <v>72</v>
      </c>
      <c r="AD2058" t="str" cm="1">
        <f t="array" ref="AD2058">_xlfn.IFS(AC2058="","Unknown",AC2058&lt;18,"0-17",AC2058&lt;35,"18-34",AC2058&lt;50,"35-49",AC2058&lt;65,"50-64",TRUE,"65+")</f>
        <v>65+</v>
      </c>
      <c r="AE2058">
        <f>IFERROR(_xlfn.XLOOKUP($B2058,enrollment!$A$2:$A$801,enrollment!$O$2:$O$801),"")</f>
        <v>8901234567</v>
      </c>
      <c r="AF2058">
        <f>IFERROR(_xlfn.XLOOKUP($AE2058,providers!$B$2:$B$11,providers!$Q$2:$Q$11),"")</f>
        <v>3.7</v>
      </c>
      <c r="AG2058" s="1">
        <f t="shared" si="32"/>
        <v>45383</v>
      </c>
    </row>
    <row r="2059" spans="1:33" x14ac:dyDescent="0.25">
      <c r="A2059" t="s">
        <v>2412</v>
      </c>
      <c r="B2059" t="s">
        <v>2408</v>
      </c>
      <c r="C2059">
        <v>5678901234</v>
      </c>
      <c r="D2059">
        <v>5678901234</v>
      </c>
      <c r="E2059" s="1">
        <v>45520</v>
      </c>
      <c r="F2059" s="1">
        <v>45520</v>
      </c>
      <c r="G2059" s="1">
        <v>45542</v>
      </c>
      <c r="H2059" t="s">
        <v>28</v>
      </c>
      <c r="I2059">
        <v>20</v>
      </c>
      <c r="J2059" t="s">
        <v>35</v>
      </c>
      <c r="K2059">
        <v>99213</v>
      </c>
      <c r="O2059">
        <v>1</v>
      </c>
      <c r="P2059">
        <v>182.78</v>
      </c>
      <c r="Q2059">
        <v>140.6</v>
      </c>
      <c r="R2059">
        <v>112.48</v>
      </c>
      <c r="S2059">
        <v>28.12</v>
      </c>
      <c r="T2059" t="s">
        <v>30</v>
      </c>
      <c r="X2059" t="s">
        <v>31</v>
      </c>
      <c r="Y2059" t="s">
        <v>32</v>
      </c>
      <c r="Z2059" t="s">
        <v>36</v>
      </c>
      <c r="AA2059" t="str">
        <f>IFERROR(_xlfn.XLOOKUP($J2059,avoidable_ed_reference!$A$2:$A$13,avoidable_ed_reference!$C$2:$C$13),"Not Classified")</f>
        <v>Avoidable</v>
      </c>
      <c r="AB2059" t="str">
        <f>IFERROR(_xlfn.XLOOKUP($B2059,enrollment!$A$2:$A$801,enrollment!$I$2:$I$801),"")</f>
        <v>GA</v>
      </c>
      <c r="AC2059">
        <f>IFERROR(_xlfn.XLOOKUP($B2059,enrollment!$A$2:$A$801,enrollment!$L$2:$L$801),"")</f>
        <v>72</v>
      </c>
      <c r="AD2059" t="str" cm="1">
        <f t="array" ref="AD2059">_xlfn.IFS(AC2059="","Unknown",AC2059&lt;18,"0-17",AC2059&lt;35,"18-34",AC2059&lt;50,"35-49",AC2059&lt;65,"50-64",TRUE,"65+")</f>
        <v>65+</v>
      </c>
      <c r="AE2059">
        <f>IFERROR(_xlfn.XLOOKUP($B2059,enrollment!$A$2:$A$801,enrollment!$O$2:$O$801),"")</f>
        <v>8901234567</v>
      </c>
      <c r="AF2059">
        <f>IFERROR(_xlfn.XLOOKUP($AE2059,providers!$B$2:$B$11,providers!$Q$2:$Q$11),"")</f>
        <v>3.7</v>
      </c>
      <c r="AG2059" s="1">
        <f t="shared" si="32"/>
        <v>45505</v>
      </c>
    </row>
    <row r="2060" spans="1:33" x14ac:dyDescent="0.25">
      <c r="A2060" t="s">
        <v>2413</v>
      </c>
      <c r="B2060" t="s">
        <v>2408</v>
      </c>
      <c r="C2060">
        <v>8901234567</v>
      </c>
      <c r="D2060">
        <v>8901234567</v>
      </c>
      <c r="E2060" s="1">
        <v>45606</v>
      </c>
      <c r="F2060" s="1">
        <v>45606</v>
      </c>
      <c r="G2060" s="1">
        <v>45632</v>
      </c>
      <c r="H2060" t="s">
        <v>28</v>
      </c>
      <c r="I2060">
        <v>11</v>
      </c>
      <c r="J2060" t="s">
        <v>38</v>
      </c>
      <c r="K2060">
        <v>99213</v>
      </c>
      <c r="O2060">
        <v>1</v>
      </c>
      <c r="P2060">
        <v>224.3</v>
      </c>
      <c r="Q2060">
        <v>166.15</v>
      </c>
      <c r="R2060">
        <v>132.91999999999999</v>
      </c>
      <c r="S2060">
        <v>33.229999999999997</v>
      </c>
      <c r="T2060" t="s">
        <v>30</v>
      </c>
      <c r="X2060" t="s">
        <v>31</v>
      </c>
      <c r="Y2060" t="s">
        <v>32</v>
      </c>
      <c r="Z2060" t="s">
        <v>39</v>
      </c>
      <c r="AA2060" t="str">
        <f>IFERROR(_xlfn.XLOOKUP($J2060,avoidable_ed_reference!$A$2:$A$13,avoidable_ed_reference!$C$2:$C$13),"Not Classified")</f>
        <v>Not Classified</v>
      </c>
      <c r="AB2060" t="str">
        <f>IFERROR(_xlfn.XLOOKUP($B2060,enrollment!$A$2:$A$801,enrollment!$I$2:$I$801),"")</f>
        <v>GA</v>
      </c>
      <c r="AC2060">
        <f>IFERROR(_xlfn.XLOOKUP($B2060,enrollment!$A$2:$A$801,enrollment!$L$2:$L$801),"")</f>
        <v>72</v>
      </c>
      <c r="AD2060" t="str" cm="1">
        <f t="array" ref="AD2060">_xlfn.IFS(AC2060="","Unknown",AC2060&lt;18,"0-17",AC2060&lt;35,"18-34",AC2060&lt;50,"35-49",AC2060&lt;65,"50-64",TRUE,"65+")</f>
        <v>65+</v>
      </c>
      <c r="AE2060">
        <f>IFERROR(_xlfn.XLOOKUP($B2060,enrollment!$A$2:$A$801,enrollment!$O$2:$O$801),"")</f>
        <v>8901234567</v>
      </c>
      <c r="AF2060">
        <f>IFERROR(_xlfn.XLOOKUP($AE2060,providers!$B$2:$B$11,providers!$Q$2:$Q$11),"")</f>
        <v>3.7</v>
      </c>
      <c r="AG2060" s="1">
        <f t="shared" si="32"/>
        <v>45597</v>
      </c>
    </row>
    <row r="2061" spans="1:33" x14ac:dyDescent="0.25">
      <c r="A2061" t="s">
        <v>2414</v>
      </c>
      <c r="B2061" t="s">
        <v>2408</v>
      </c>
      <c r="C2061">
        <v>3456789012</v>
      </c>
      <c r="D2061">
        <v>3456789012</v>
      </c>
      <c r="E2061" s="1">
        <v>45636</v>
      </c>
      <c r="F2061" s="1">
        <v>45636</v>
      </c>
      <c r="G2061" s="1">
        <v>45659</v>
      </c>
      <c r="H2061" t="s">
        <v>67</v>
      </c>
      <c r="I2061">
        <v>21</v>
      </c>
      <c r="J2061" t="s">
        <v>80</v>
      </c>
      <c r="K2061">
        <v>99223</v>
      </c>
      <c r="O2061">
        <v>1</v>
      </c>
      <c r="P2061">
        <v>17174.82</v>
      </c>
      <c r="Q2061">
        <v>11080.53</v>
      </c>
      <c r="R2061">
        <v>8864.42</v>
      </c>
      <c r="S2061">
        <v>2216.11</v>
      </c>
      <c r="T2061" t="s">
        <v>30</v>
      </c>
      <c r="V2061">
        <v>1</v>
      </c>
      <c r="W2061" s="2" t="s">
        <v>68</v>
      </c>
      <c r="X2061" t="s">
        <v>31</v>
      </c>
      <c r="Y2061" t="s">
        <v>32</v>
      </c>
      <c r="Z2061" t="s">
        <v>69</v>
      </c>
      <c r="AA2061" t="str">
        <f>IFERROR(_xlfn.XLOOKUP($J2061,avoidable_ed_reference!$A$2:$A$13,avoidable_ed_reference!$C$2:$C$13),"Not Classified")</f>
        <v>Non-Avoidable</v>
      </c>
      <c r="AB2061" t="str">
        <f>IFERROR(_xlfn.XLOOKUP($B2061,enrollment!$A$2:$A$801,enrollment!$I$2:$I$801),"")</f>
        <v>GA</v>
      </c>
      <c r="AC2061">
        <f>IFERROR(_xlfn.XLOOKUP($B2061,enrollment!$A$2:$A$801,enrollment!$L$2:$L$801),"")</f>
        <v>72</v>
      </c>
      <c r="AD2061" t="str" cm="1">
        <f t="array" ref="AD2061">_xlfn.IFS(AC2061="","Unknown",AC2061&lt;18,"0-17",AC2061&lt;35,"18-34",AC2061&lt;50,"35-49",AC2061&lt;65,"50-64",TRUE,"65+")</f>
        <v>65+</v>
      </c>
      <c r="AE2061">
        <f>IFERROR(_xlfn.XLOOKUP($B2061,enrollment!$A$2:$A$801,enrollment!$O$2:$O$801),"")</f>
        <v>8901234567</v>
      </c>
      <c r="AF2061">
        <f>IFERROR(_xlfn.XLOOKUP($AE2061,providers!$B$2:$B$11,providers!$Q$2:$Q$11),"")</f>
        <v>3.7</v>
      </c>
      <c r="AG2061" s="1">
        <f t="shared" si="32"/>
        <v>45627</v>
      </c>
    </row>
    <row r="2062" spans="1:33" x14ac:dyDescent="0.25">
      <c r="A2062" t="s">
        <v>2415</v>
      </c>
      <c r="B2062" t="s">
        <v>2416</v>
      </c>
      <c r="C2062">
        <v>2233445566</v>
      </c>
      <c r="D2062">
        <v>2233445566</v>
      </c>
      <c r="E2062" s="1">
        <v>45371</v>
      </c>
      <c r="F2062" s="1">
        <v>45371</v>
      </c>
      <c r="G2062" s="1">
        <v>45400</v>
      </c>
      <c r="H2062" t="s">
        <v>59</v>
      </c>
      <c r="J2062" t="s">
        <v>60</v>
      </c>
      <c r="L2062" s="2" t="s">
        <v>61</v>
      </c>
      <c r="M2062" t="s">
        <v>62</v>
      </c>
      <c r="N2062" t="s">
        <v>63</v>
      </c>
      <c r="O2062">
        <v>1</v>
      </c>
      <c r="P2062">
        <v>826.76</v>
      </c>
      <c r="Q2062">
        <v>751.6</v>
      </c>
      <c r="R2062">
        <v>601.28</v>
      </c>
      <c r="S2062">
        <v>150.32</v>
      </c>
      <c r="T2062" t="s">
        <v>30</v>
      </c>
      <c r="X2062" t="s">
        <v>52</v>
      </c>
      <c r="Y2062" t="s">
        <v>44</v>
      </c>
      <c r="Z2062" t="s">
        <v>64</v>
      </c>
      <c r="AA2062" t="str">
        <f>IFERROR(_xlfn.XLOOKUP($J2062,avoidable_ed_reference!$A$2:$A$13,avoidable_ed_reference!$C$2:$C$13),"Not Classified")</f>
        <v>Not Classified</v>
      </c>
      <c r="AB2062" t="str">
        <f>IFERROR(_xlfn.XLOOKUP($B2062,enrollment!$A$2:$A$801,enrollment!$I$2:$I$801),"")</f>
        <v>KY</v>
      </c>
      <c r="AC2062">
        <f>IFERROR(_xlfn.XLOOKUP($B2062,enrollment!$A$2:$A$801,enrollment!$L$2:$L$801),"")</f>
        <v>22</v>
      </c>
      <c r="AD2062" t="str" cm="1">
        <f t="array" ref="AD2062">_xlfn.IFS(AC2062="","Unknown",AC2062&lt;18,"0-17",AC2062&lt;35,"18-34",AC2062&lt;50,"35-49",AC2062&lt;65,"50-64",TRUE,"65+")</f>
        <v>18-34</v>
      </c>
      <c r="AE2062">
        <f>IFERROR(_xlfn.XLOOKUP($B2062,enrollment!$A$2:$A$801,enrollment!$O$2:$O$801),"")</f>
        <v>9012345678</v>
      </c>
      <c r="AF2062">
        <f>IFERROR(_xlfn.XLOOKUP($AE2062,providers!$B$2:$B$11,providers!$Q$2:$Q$11),"")</f>
        <v>4.3</v>
      </c>
      <c r="AG2062" s="1">
        <f t="shared" si="32"/>
        <v>45352</v>
      </c>
    </row>
    <row r="2063" spans="1:33" x14ac:dyDescent="0.25">
      <c r="A2063" t="s">
        <v>2417</v>
      </c>
      <c r="B2063" t="s">
        <v>2416</v>
      </c>
      <c r="C2063">
        <v>5678901234</v>
      </c>
      <c r="D2063">
        <v>5678901234</v>
      </c>
      <c r="E2063" s="1">
        <v>45503</v>
      </c>
      <c r="F2063" s="1">
        <v>45503</v>
      </c>
      <c r="G2063" s="1">
        <v>45536</v>
      </c>
      <c r="H2063" t="s">
        <v>28</v>
      </c>
      <c r="I2063">
        <v>20</v>
      </c>
      <c r="J2063" t="s">
        <v>35</v>
      </c>
      <c r="K2063">
        <v>99213</v>
      </c>
      <c r="O2063">
        <v>1</v>
      </c>
      <c r="P2063">
        <v>206.54</v>
      </c>
      <c r="Q2063">
        <v>158.88</v>
      </c>
      <c r="R2063">
        <v>127.1</v>
      </c>
      <c r="S2063">
        <v>31.78</v>
      </c>
      <c r="T2063" t="s">
        <v>30</v>
      </c>
      <c r="X2063" t="s">
        <v>52</v>
      </c>
      <c r="Y2063" t="s">
        <v>44</v>
      </c>
      <c r="Z2063" t="s">
        <v>36</v>
      </c>
      <c r="AA2063" t="str">
        <f>IFERROR(_xlfn.XLOOKUP($J2063,avoidable_ed_reference!$A$2:$A$13,avoidable_ed_reference!$C$2:$C$13),"Not Classified")</f>
        <v>Avoidable</v>
      </c>
      <c r="AB2063" t="str">
        <f>IFERROR(_xlfn.XLOOKUP($B2063,enrollment!$A$2:$A$801,enrollment!$I$2:$I$801),"")</f>
        <v>KY</v>
      </c>
      <c r="AC2063">
        <f>IFERROR(_xlfn.XLOOKUP($B2063,enrollment!$A$2:$A$801,enrollment!$L$2:$L$801),"")</f>
        <v>22</v>
      </c>
      <c r="AD2063" t="str" cm="1">
        <f t="array" ref="AD2063">_xlfn.IFS(AC2063="","Unknown",AC2063&lt;18,"0-17",AC2063&lt;35,"18-34",AC2063&lt;50,"35-49",AC2063&lt;65,"50-64",TRUE,"65+")</f>
        <v>18-34</v>
      </c>
      <c r="AE2063">
        <f>IFERROR(_xlfn.XLOOKUP($B2063,enrollment!$A$2:$A$801,enrollment!$O$2:$O$801),"")</f>
        <v>9012345678</v>
      </c>
      <c r="AF2063">
        <f>IFERROR(_xlfn.XLOOKUP($AE2063,providers!$B$2:$B$11,providers!$Q$2:$Q$11),"")</f>
        <v>4.3</v>
      </c>
      <c r="AG2063" s="1">
        <f t="shared" si="32"/>
        <v>45474</v>
      </c>
    </row>
    <row r="2064" spans="1:33" x14ac:dyDescent="0.25">
      <c r="A2064" t="s">
        <v>2418</v>
      </c>
      <c r="B2064" t="s">
        <v>2416</v>
      </c>
      <c r="C2064">
        <v>9012345678</v>
      </c>
      <c r="D2064">
        <v>9012345678</v>
      </c>
      <c r="E2064" s="1">
        <v>45386</v>
      </c>
      <c r="F2064" s="1">
        <v>45386</v>
      </c>
      <c r="G2064" s="1">
        <v>45413</v>
      </c>
      <c r="H2064" t="s">
        <v>28</v>
      </c>
      <c r="I2064">
        <v>11</v>
      </c>
      <c r="J2064" t="s">
        <v>47</v>
      </c>
      <c r="K2064">
        <v>99213</v>
      </c>
      <c r="O2064">
        <v>1</v>
      </c>
      <c r="P2064">
        <v>191.73</v>
      </c>
      <c r="Q2064">
        <v>142.02000000000001</v>
      </c>
      <c r="R2064">
        <v>113.62</v>
      </c>
      <c r="S2064">
        <v>28.4</v>
      </c>
      <c r="T2064" t="s">
        <v>30</v>
      </c>
      <c r="X2064" t="s">
        <v>52</v>
      </c>
      <c r="Y2064" t="s">
        <v>44</v>
      </c>
      <c r="Z2064" t="s">
        <v>39</v>
      </c>
      <c r="AA2064" t="str">
        <f>IFERROR(_xlfn.XLOOKUP($J2064,avoidable_ed_reference!$A$2:$A$13,avoidable_ed_reference!$C$2:$C$13),"Not Classified")</f>
        <v>Not Classified</v>
      </c>
      <c r="AB2064" t="str">
        <f>IFERROR(_xlfn.XLOOKUP($B2064,enrollment!$A$2:$A$801,enrollment!$I$2:$I$801),"")</f>
        <v>KY</v>
      </c>
      <c r="AC2064">
        <f>IFERROR(_xlfn.XLOOKUP($B2064,enrollment!$A$2:$A$801,enrollment!$L$2:$L$801),"")</f>
        <v>22</v>
      </c>
      <c r="AD2064" t="str" cm="1">
        <f t="array" ref="AD2064">_xlfn.IFS(AC2064="","Unknown",AC2064&lt;18,"0-17",AC2064&lt;35,"18-34",AC2064&lt;50,"35-49",AC2064&lt;65,"50-64",TRUE,"65+")</f>
        <v>18-34</v>
      </c>
      <c r="AE2064">
        <f>IFERROR(_xlfn.XLOOKUP($B2064,enrollment!$A$2:$A$801,enrollment!$O$2:$O$801),"")</f>
        <v>9012345678</v>
      </c>
      <c r="AF2064">
        <f>IFERROR(_xlfn.XLOOKUP($AE2064,providers!$B$2:$B$11,providers!$Q$2:$Q$11),"")</f>
        <v>4.3</v>
      </c>
      <c r="AG2064" s="1">
        <f t="shared" si="32"/>
        <v>45383</v>
      </c>
    </row>
    <row r="2065" spans="1:33" x14ac:dyDescent="0.25">
      <c r="A2065" t="s">
        <v>2419</v>
      </c>
      <c r="B2065" t="s">
        <v>2420</v>
      </c>
      <c r="C2065">
        <v>6789012345</v>
      </c>
      <c r="D2065">
        <v>6789012345</v>
      </c>
      <c r="E2065" s="1">
        <v>45522</v>
      </c>
      <c r="F2065" s="1">
        <v>45522</v>
      </c>
      <c r="G2065" s="1">
        <v>45540</v>
      </c>
      <c r="H2065" t="s">
        <v>28</v>
      </c>
      <c r="I2065">
        <v>11</v>
      </c>
      <c r="J2065" t="s">
        <v>47</v>
      </c>
      <c r="K2065">
        <v>99213</v>
      </c>
      <c r="O2065">
        <v>1</v>
      </c>
      <c r="P2065">
        <v>232.12</v>
      </c>
      <c r="Q2065">
        <v>171.94</v>
      </c>
      <c r="R2065">
        <v>137.55000000000001</v>
      </c>
      <c r="S2065">
        <v>34.39</v>
      </c>
      <c r="T2065" t="s">
        <v>30</v>
      </c>
      <c r="X2065" t="s">
        <v>43</v>
      </c>
      <c r="Y2065" t="s">
        <v>44</v>
      </c>
      <c r="Z2065" t="s">
        <v>39</v>
      </c>
      <c r="AA2065" t="str">
        <f>IFERROR(_xlfn.XLOOKUP($J2065,avoidable_ed_reference!$A$2:$A$13,avoidable_ed_reference!$C$2:$C$13),"Not Classified")</f>
        <v>Not Classified</v>
      </c>
      <c r="AB2065" t="str">
        <f>IFERROR(_xlfn.XLOOKUP($B2065,enrollment!$A$2:$A$801,enrollment!$I$2:$I$801),"")</f>
        <v>OH</v>
      </c>
      <c r="AC2065">
        <f>IFERROR(_xlfn.XLOOKUP($B2065,enrollment!$A$2:$A$801,enrollment!$L$2:$L$801),"")</f>
        <v>74</v>
      </c>
      <c r="AD2065" t="str" cm="1">
        <f t="array" ref="AD2065">_xlfn.IFS(AC2065="","Unknown",AC2065&lt;18,"0-17",AC2065&lt;35,"18-34",AC2065&lt;50,"35-49",AC2065&lt;65,"50-64",TRUE,"65+")</f>
        <v>65+</v>
      </c>
      <c r="AE2065">
        <f>IFERROR(_xlfn.XLOOKUP($B2065,enrollment!$A$2:$A$801,enrollment!$O$2:$O$801),"")</f>
        <v>6789012345</v>
      </c>
      <c r="AF2065">
        <f>IFERROR(_xlfn.XLOOKUP($AE2065,providers!$B$2:$B$11,providers!$Q$2:$Q$11),"")</f>
        <v>4.0999999999999996</v>
      </c>
      <c r="AG2065" s="1">
        <f t="shared" si="32"/>
        <v>45505</v>
      </c>
    </row>
    <row r="2066" spans="1:33" x14ac:dyDescent="0.25">
      <c r="A2066" t="s">
        <v>2421</v>
      </c>
      <c r="B2066" t="s">
        <v>2420</v>
      </c>
      <c r="C2066">
        <v>2233445566</v>
      </c>
      <c r="D2066">
        <v>2233445566</v>
      </c>
      <c r="E2066" s="1">
        <v>45535</v>
      </c>
      <c r="F2066" s="1">
        <v>45535</v>
      </c>
      <c r="G2066" s="1">
        <v>45570</v>
      </c>
      <c r="H2066" t="s">
        <v>28</v>
      </c>
      <c r="I2066">
        <v>22</v>
      </c>
      <c r="J2066" t="s">
        <v>29</v>
      </c>
      <c r="K2066">
        <v>90837</v>
      </c>
      <c r="O2066">
        <v>1</v>
      </c>
      <c r="P2066">
        <v>215.76</v>
      </c>
      <c r="Q2066">
        <v>159.82</v>
      </c>
      <c r="R2066">
        <v>127.86</v>
      </c>
      <c r="S2066">
        <v>31.96</v>
      </c>
      <c r="T2066" t="s">
        <v>30</v>
      </c>
      <c r="X2066" t="s">
        <v>43</v>
      </c>
      <c r="Y2066" t="s">
        <v>44</v>
      </c>
      <c r="Z2066" t="s">
        <v>33</v>
      </c>
      <c r="AA2066" t="str">
        <f>IFERROR(_xlfn.XLOOKUP($J2066,avoidable_ed_reference!$A$2:$A$13,avoidable_ed_reference!$C$2:$C$13),"Not Classified")</f>
        <v>Potentially Avoidable</v>
      </c>
      <c r="AB2066" t="str">
        <f>IFERROR(_xlfn.XLOOKUP($B2066,enrollment!$A$2:$A$801,enrollment!$I$2:$I$801),"")</f>
        <v>OH</v>
      </c>
      <c r="AC2066">
        <f>IFERROR(_xlfn.XLOOKUP($B2066,enrollment!$A$2:$A$801,enrollment!$L$2:$L$801),"")</f>
        <v>74</v>
      </c>
      <c r="AD2066" t="str" cm="1">
        <f t="array" ref="AD2066">_xlfn.IFS(AC2066="","Unknown",AC2066&lt;18,"0-17",AC2066&lt;35,"18-34",AC2066&lt;50,"35-49",AC2066&lt;65,"50-64",TRUE,"65+")</f>
        <v>65+</v>
      </c>
      <c r="AE2066">
        <f>IFERROR(_xlfn.XLOOKUP($B2066,enrollment!$A$2:$A$801,enrollment!$O$2:$O$801),"")</f>
        <v>6789012345</v>
      </c>
      <c r="AF2066">
        <f>IFERROR(_xlfn.XLOOKUP($AE2066,providers!$B$2:$B$11,providers!$Q$2:$Q$11),"")</f>
        <v>4.0999999999999996</v>
      </c>
      <c r="AG2066" s="1">
        <f t="shared" si="32"/>
        <v>45505</v>
      </c>
    </row>
    <row r="2067" spans="1:33" x14ac:dyDescent="0.25">
      <c r="A2067" t="s">
        <v>2422</v>
      </c>
      <c r="B2067" t="s">
        <v>2420</v>
      </c>
      <c r="C2067">
        <v>2345678901</v>
      </c>
      <c r="D2067">
        <v>2345678901</v>
      </c>
      <c r="E2067" s="1">
        <v>45401</v>
      </c>
      <c r="F2067" s="1">
        <v>45401</v>
      </c>
      <c r="G2067" s="1">
        <v>45424</v>
      </c>
      <c r="H2067" t="s">
        <v>59</v>
      </c>
      <c r="J2067" t="s">
        <v>99</v>
      </c>
      <c r="L2067" s="2" t="s">
        <v>61</v>
      </c>
      <c r="M2067" t="s">
        <v>62</v>
      </c>
      <c r="N2067" t="s">
        <v>63</v>
      </c>
      <c r="O2067">
        <v>1</v>
      </c>
      <c r="P2067">
        <v>1289.4000000000001</v>
      </c>
      <c r="Q2067">
        <v>1172.18</v>
      </c>
      <c r="R2067">
        <v>937.74</v>
      </c>
      <c r="S2067">
        <v>234.44</v>
      </c>
      <c r="T2067" t="s">
        <v>30</v>
      </c>
      <c r="X2067" t="s">
        <v>43</v>
      </c>
      <c r="Y2067" t="s">
        <v>44</v>
      </c>
      <c r="Z2067" t="s">
        <v>64</v>
      </c>
      <c r="AA2067" t="str">
        <f>IFERROR(_xlfn.XLOOKUP($J2067,avoidable_ed_reference!$A$2:$A$13,avoidable_ed_reference!$C$2:$C$13),"Not Classified")</f>
        <v>Not Classified</v>
      </c>
      <c r="AB2067" t="str">
        <f>IFERROR(_xlfn.XLOOKUP($B2067,enrollment!$A$2:$A$801,enrollment!$I$2:$I$801),"")</f>
        <v>OH</v>
      </c>
      <c r="AC2067">
        <f>IFERROR(_xlfn.XLOOKUP($B2067,enrollment!$A$2:$A$801,enrollment!$L$2:$L$801),"")</f>
        <v>74</v>
      </c>
      <c r="AD2067" t="str" cm="1">
        <f t="array" ref="AD2067">_xlfn.IFS(AC2067="","Unknown",AC2067&lt;18,"0-17",AC2067&lt;35,"18-34",AC2067&lt;50,"35-49",AC2067&lt;65,"50-64",TRUE,"65+")</f>
        <v>65+</v>
      </c>
      <c r="AE2067">
        <f>IFERROR(_xlfn.XLOOKUP($B2067,enrollment!$A$2:$A$801,enrollment!$O$2:$O$801),"")</f>
        <v>6789012345</v>
      </c>
      <c r="AF2067">
        <f>IFERROR(_xlfn.XLOOKUP($AE2067,providers!$B$2:$B$11,providers!$Q$2:$Q$11),"")</f>
        <v>4.0999999999999996</v>
      </c>
      <c r="AG2067" s="1">
        <f t="shared" si="32"/>
        <v>45383</v>
      </c>
    </row>
    <row r="2068" spans="1:33" x14ac:dyDescent="0.25">
      <c r="A2068" t="s">
        <v>2423</v>
      </c>
      <c r="B2068" t="s">
        <v>2420</v>
      </c>
      <c r="C2068">
        <v>6789012345</v>
      </c>
      <c r="D2068">
        <v>6789012345</v>
      </c>
      <c r="E2068" s="1">
        <v>45381</v>
      </c>
      <c r="F2068" s="1">
        <v>45381</v>
      </c>
      <c r="G2068" s="1">
        <v>45395</v>
      </c>
      <c r="H2068" t="s">
        <v>28</v>
      </c>
      <c r="I2068">
        <v>11</v>
      </c>
      <c r="J2068" t="s">
        <v>47</v>
      </c>
      <c r="K2068">
        <v>99213</v>
      </c>
      <c r="O2068">
        <v>1</v>
      </c>
      <c r="P2068">
        <v>196.6</v>
      </c>
      <c r="Q2068">
        <v>145.63</v>
      </c>
      <c r="R2068">
        <v>116.5</v>
      </c>
      <c r="S2068">
        <v>29.13</v>
      </c>
      <c r="T2068" t="s">
        <v>30</v>
      </c>
      <c r="X2068" t="s">
        <v>43</v>
      </c>
      <c r="Y2068" t="s">
        <v>44</v>
      </c>
      <c r="Z2068" t="s">
        <v>39</v>
      </c>
      <c r="AA2068" t="str">
        <f>IFERROR(_xlfn.XLOOKUP($J2068,avoidable_ed_reference!$A$2:$A$13,avoidable_ed_reference!$C$2:$C$13),"Not Classified")</f>
        <v>Not Classified</v>
      </c>
      <c r="AB2068" t="str">
        <f>IFERROR(_xlfn.XLOOKUP($B2068,enrollment!$A$2:$A$801,enrollment!$I$2:$I$801),"")</f>
        <v>OH</v>
      </c>
      <c r="AC2068">
        <f>IFERROR(_xlfn.XLOOKUP($B2068,enrollment!$A$2:$A$801,enrollment!$L$2:$L$801),"")</f>
        <v>74</v>
      </c>
      <c r="AD2068" t="str" cm="1">
        <f t="array" ref="AD2068">_xlfn.IFS(AC2068="","Unknown",AC2068&lt;18,"0-17",AC2068&lt;35,"18-34",AC2068&lt;50,"35-49",AC2068&lt;65,"50-64",TRUE,"65+")</f>
        <v>65+</v>
      </c>
      <c r="AE2068">
        <f>IFERROR(_xlfn.XLOOKUP($B2068,enrollment!$A$2:$A$801,enrollment!$O$2:$O$801),"")</f>
        <v>6789012345</v>
      </c>
      <c r="AF2068">
        <f>IFERROR(_xlfn.XLOOKUP($AE2068,providers!$B$2:$B$11,providers!$Q$2:$Q$11),"")</f>
        <v>4.0999999999999996</v>
      </c>
      <c r="AG2068" s="1">
        <f t="shared" si="32"/>
        <v>45352</v>
      </c>
    </row>
    <row r="2069" spans="1:33" x14ac:dyDescent="0.25">
      <c r="A2069" t="s">
        <v>2424</v>
      </c>
      <c r="B2069" t="s">
        <v>2420</v>
      </c>
      <c r="C2069">
        <v>6789012345</v>
      </c>
      <c r="D2069">
        <v>6789012345</v>
      </c>
      <c r="E2069" s="1">
        <v>45622</v>
      </c>
      <c r="F2069" s="1">
        <v>45622</v>
      </c>
      <c r="G2069" s="1">
        <v>45655</v>
      </c>
      <c r="H2069" t="s">
        <v>28</v>
      </c>
      <c r="I2069">
        <v>11</v>
      </c>
      <c r="J2069" t="s">
        <v>38</v>
      </c>
      <c r="K2069">
        <v>99213</v>
      </c>
      <c r="O2069">
        <v>1</v>
      </c>
      <c r="P2069">
        <v>224.09</v>
      </c>
      <c r="Q2069">
        <v>165.99</v>
      </c>
      <c r="R2069">
        <v>132.79</v>
      </c>
      <c r="S2069">
        <v>33.200000000000003</v>
      </c>
      <c r="T2069" t="s">
        <v>30</v>
      </c>
      <c r="X2069" t="s">
        <v>43</v>
      </c>
      <c r="Y2069" t="s">
        <v>44</v>
      </c>
      <c r="Z2069" t="s">
        <v>39</v>
      </c>
      <c r="AA2069" t="str">
        <f>IFERROR(_xlfn.XLOOKUP($J2069,avoidable_ed_reference!$A$2:$A$13,avoidable_ed_reference!$C$2:$C$13),"Not Classified")</f>
        <v>Not Classified</v>
      </c>
      <c r="AB2069" t="str">
        <f>IFERROR(_xlfn.XLOOKUP($B2069,enrollment!$A$2:$A$801,enrollment!$I$2:$I$801),"")</f>
        <v>OH</v>
      </c>
      <c r="AC2069">
        <f>IFERROR(_xlfn.XLOOKUP($B2069,enrollment!$A$2:$A$801,enrollment!$L$2:$L$801),"")</f>
        <v>74</v>
      </c>
      <c r="AD2069" t="str" cm="1">
        <f t="array" ref="AD2069">_xlfn.IFS(AC2069="","Unknown",AC2069&lt;18,"0-17",AC2069&lt;35,"18-34",AC2069&lt;50,"35-49",AC2069&lt;65,"50-64",TRUE,"65+")</f>
        <v>65+</v>
      </c>
      <c r="AE2069">
        <f>IFERROR(_xlfn.XLOOKUP($B2069,enrollment!$A$2:$A$801,enrollment!$O$2:$O$801),"")</f>
        <v>6789012345</v>
      </c>
      <c r="AF2069">
        <f>IFERROR(_xlfn.XLOOKUP($AE2069,providers!$B$2:$B$11,providers!$Q$2:$Q$11),"")</f>
        <v>4.0999999999999996</v>
      </c>
      <c r="AG2069" s="1">
        <f t="shared" si="32"/>
        <v>45597</v>
      </c>
    </row>
    <row r="2070" spans="1:33" x14ac:dyDescent="0.25">
      <c r="A2070" t="s">
        <v>2425</v>
      </c>
      <c r="B2070" t="s">
        <v>2420</v>
      </c>
      <c r="C2070">
        <v>3456789012</v>
      </c>
      <c r="D2070">
        <v>3456789012</v>
      </c>
      <c r="E2070" s="1">
        <v>45454</v>
      </c>
      <c r="F2070" s="1">
        <v>45454</v>
      </c>
      <c r="G2070" s="1">
        <v>45474</v>
      </c>
      <c r="H2070" t="s">
        <v>67</v>
      </c>
      <c r="I2070">
        <v>21</v>
      </c>
      <c r="J2070" t="s">
        <v>80</v>
      </c>
      <c r="K2070">
        <v>99223</v>
      </c>
      <c r="O2070">
        <v>1</v>
      </c>
      <c r="P2070">
        <v>26861.95</v>
      </c>
      <c r="Q2070">
        <v>17330.29</v>
      </c>
      <c r="R2070">
        <v>13864.23</v>
      </c>
      <c r="S2070">
        <v>3466.06</v>
      </c>
      <c r="T2070" t="s">
        <v>30</v>
      </c>
      <c r="V2070">
        <v>1</v>
      </c>
      <c r="W2070" s="2" t="s">
        <v>68</v>
      </c>
      <c r="X2070" t="s">
        <v>43</v>
      </c>
      <c r="Y2070" t="s">
        <v>44</v>
      </c>
      <c r="Z2070" t="s">
        <v>69</v>
      </c>
      <c r="AA2070" t="str">
        <f>IFERROR(_xlfn.XLOOKUP($J2070,avoidable_ed_reference!$A$2:$A$13,avoidable_ed_reference!$C$2:$C$13),"Not Classified")</f>
        <v>Non-Avoidable</v>
      </c>
      <c r="AB2070" t="str">
        <f>IFERROR(_xlfn.XLOOKUP($B2070,enrollment!$A$2:$A$801,enrollment!$I$2:$I$801),"")</f>
        <v>OH</v>
      </c>
      <c r="AC2070">
        <f>IFERROR(_xlfn.XLOOKUP($B2070,enrollment!$A$2:$A$801,enrollment!$L$2:$L$801),"")</f>
        <v>74</v>
      </c>
      <c r="AD2070" t="str" cm="1">
        <f t="array" ref="AD2070">_xlfn.IFS(AC2070="","Unknown",AC2070&lt;18,"0-17",AC2070&lt;35,"18-34",AC2070&lt;50,"35-49",AC2070&lt;65,"50-64",TRUE,"65+")</f>
        <v>65+</v>
      </c>
      <c r="AE2070">
        <f>IFERROR(_xlfn.XLOOKUP($B2070,enrollment!$A$2:$A$801,enrollment!$O$2:$O$801),"")</f>
        <v>6789012345</v>
      </c>
      <c r="AF2070">
        <f>IFERROR(_xlfn.XLOOKUP($AE2070,providers!$B$2:$B$11,providers!$Q$2:$Q$11),"")</f>
        <v>4.0999999999999996</v>
      </c>
      <c r="AG2070" s="1">
        <f t="shared" si="32"/>
        <v>45444</v>
      </c>
    </row>
    <row r="2071" spans="1:33" x14ac:dyDescent="0.25">
      <c r="A2071" t="s">
        <v>2426</v>
      </c>
      <c r="B2071" t="s">
        <v>2420</v>
      </c>
      <c r="C2071">
        <v>2233445566</v>
      </c>
      <c r="D2071">
        <v>2233445566</v>
      </c>
      <c r="E2071" s="1">
        <v>45565</v>
      </c>
      <c r="F2071" s="1">
        <v>45565</v>
      </c>
      <c r="G2071" s="1">
        <v>45584</v>
      </c>
      <c r="H2071" t="s">
        <v>28</v>
      </c>
      <c r="I2071">
        <v>22</v>
      </c>
      <c r="J2071" t="s">
        <v>29</v>
      </c>
      <c r="K2071">
        <v>90837</v>
      </c>
      <c r="O2071">
        <v>1</v>
      </c>
      <c r="P2071">
        <v>189.82</v>
      </c>
      <c r="Q2071">
        <v>140.61000000000001</v>
      </c>
      <c r="R2071">
        <v>112.49</v>
      </c>
      <c r="S2071">
        <v>28.12</v>
      </c>
      <c r="T2071" t="s">
        <v>30</v>
      </c>
      <c r="X2071" t="s">
        <v>43</v>
      </c>
      <c r="Y2071" t="s">
        <v>44</v>
      </c>
      <c r="Z2071" t="s">
        <v>33</v>
      </c>
      <c r="AA2071" t="str">
        <f>IFERROR(_xlfn.XLOOKUP($J2071,avoidable_ed_reference!$A$2:$A$13,avoidable_ed_reference!$C$2:$C$13),"Not Classified")</f>
        <v>Potentially Avoidable</v>
      </c>
      <c r="AB2071" t="str">
        <f>IFERROR(_xlfn.XLOOKUP($B2071,enrollment!$A$2:$A$801,enrollment!$I$2:$I$801),"")</f>
        <v>OH</v>
      </c>
      <c r="AC2071">
        <f>IFERROR(_xlfn.XLOOKUP($B2071,enrollment!$A$2:$A$801,enrollment!$L$2:$L$801),"")</f>
        <v>74</v>
      </c>
      <c r="AD2071" t="str" cm="1">
        <f t="array" ref="AD2071">_xlfn.IFS(AC2071="","Unknown",AC2071&lt;18,"0-17",AC2071&lt;35,"18-34",AC2071&lt;50,"35-49",AC2071&lt;65,"50-64",TRUE,"65+")</f>
        <v>65+</v>
      </c>
      <c r="AE2071">
        <f>IFERROR(_xlfn.XLOOKUP($B2071,enrollment!$A$2:$A$801,enrollment!$O$2:$O$801),"")</f>
        <v>6789012345</v>
      </c>
      <c r="AF2071">
        <f>IFERROR(_xlfn.XLOOKUP($AE2071,providers!$B$2:$B$11,providers!$Q$2:$Q$11),"")</f>
        <v>4.0999999999999996</v>
      </c>
      <c r="AG2071" s="1">
        <f t="shared" si="32"/>
        <v>45536</v>
      </c>
    </row>
    <row r="2072" spans="1:33" x14ac:dyDescent="0.25">
      <c r="A2072" t="s">
        <v>2427</v>
      </c>
      <c r="B2072" t="s">
        <v>2420</v>
      </c>
      <c r="C2072">
        <v>6789012345</v>
      </c>
      <c r="D2072">
        <v>6789012345</v>
      </c>
      <c r="E2072" s="1">
        <v>45298</v>
      </c>
      <c r="F2072" s="1">
        <v>45298</v>
      </c>
      <c r="G2072" s="1">
        <v>45331</v>
      </c>
      <c r="H2072" t="s">
        <v>28</v>
      </c>
      <c r="I2072">
        <v>11</v>
      </c>
      <c r="J2072" t="s">
        <v>47</v>
      </c>
      <c r="K2072">
        <v>99213</v>
      </c>
      <c r="O2072">
        <v>1</v>
      </c>
      <c r="P2072">
        <v>239.42</v>
      </c>
      <c r="Q2072">
        <v>177.35</v>
      </c>
      <c r="R2072">
        <v>141.88</v>
      </c>
      <c r="S2072">
        <v>35.47</v>
      </c>
      <c r="T2072" t="s">
        <v>30</v>
      </c>
      <c r="X2072" t="s">
        <v>43</v>
      </c>
      <c r="Y2072" t="s">
        <v>44</v>
      </c>
      <c r="Z2072" t="s">
        <v>39</v>
      </c>
      <c r="AA2072" t="str">
        <f>IFERROR(_xlfn.XLOOKUP($J2072,avoidable_ed_reference!$A$2:$A$13,avoidable_ed_reference!$C$2:$C$13),"Not Classified")</f>
        <v>Not Classified</v>
      </c>
      <c r="AB2072" t="str">
        <f>IFERROR(_xlfn.XLOOKUP($B2072,enrollment!$A$2:$A$801,enrollment!$I$2:$I$801),"")</f>
        <v>OH</v>
      </c>
      <c r="AC2072">
        <f>IFERROR(_xlfn.XLOOKUP($B2072,enrollment!$A$2:$A$801,enrollment!$L$2:$L$801),"")</f>
        <v>74</v>
      </c>
      <c r="AD2072" t="str" cm="1">
        <f t="array" ref="AD2072">_xlfn.IFS(AC2072="","Unknown",AC2072&lt;18,"0-17",AC2072&lt;35,"18-34",AC2072&lt;50,"35-49",AC2072&lt;65,"50-64",TRUE,"65+")</f>
        <v>65+</v>
      </c>
      <c r="AE2072">
        <f>IFERROR(_xlfn.XLOOKUP($B2072,enrollment!$A$2:$A$801,enrollment!$O$2:$O$801),"")</f>
        <v>6789012345</v>
      </c>
      <c r="AF2072">
        <f>IFERROR(_xlfn.XLOOKUP($AE2072,providers!$B$2:$B$11,providers!$Q$2:$Q$11),"")</f>
        <v>4.0999999999999996</v>
      </c>
      <c r="AG2072" s="1">
        <f t="shared" si="32"/>
        <v>45292</v>
      </c>
    </row>
    <row r="2073" spans="1:33" x14ac:dyDescent="0.25">
      <c r="A2073" t="s">
        <v>2428</v>
      </c>
      <c r="B2073" t="s">
        <v>2420</v>
      </c>
      <c r="C2073">
        <v>9012345678</v>
      </c>
      <c r="D2073">
        <v>9012345678</v>
      </c>
      <c r="E2073" s="1">
        <v>45557</v>
      </c>
      <c r="F2073" s="1">
        <v>45557</v>
      </c>
      <c r="G2073" s="1">
        <v>45591</v>
      </c>
      <c r="H2073" t="s">
        <v>67</v>
      </c>
      <c r="I2073">
        <v>21</v>
      </c>
      <c r="J2073" t="s">
        <v>99</v>
      </c>
      <c r="K2073">
        <v>99223</v>
      </c>
      <c r="O2073">
        <v>1</v>
      </c>
      <c r="P2073">
        <v>32855.199999999997</v>
      </c>
      <c r="Q2073">
        <v>21196.9</v>
      </c>
      <c r="R2073">
        <v>16957.52</v>
      </c>
      <c r="S2073">
        <v>4239.38</v>
      </c>
      <c r="T2073" t="s">
        <v>30</v>
      </c>
      <c r="V2073">
        <v>1</v>
      </c>
      <c r="W2073" s="2" t="s">
        <v>68</v>
      </c>
      <c r="X2073" t="s">
        <v>43</v>
      </c>
      <c r="Y2073" t="s">
        <v>44</v>
      </c>
      <c r="Z2073" t="s">
        <v>69</v>
      </c>
      <c r="AA2073" t="str">
        <f>IFERROR(_xlfn.XLOOKUP($J2073,avoidable_ed_reference!$A$2:$A$13,avoidable_ed_reference!$C$2:$C$13),"Not Classified")</f>
        <v>Not Classified</v>
      </c>
      <c r="AB2073" t="str">
        <f>IFERROR(_xlfn.XLOOKUP($B2073,enrollment!$A$2:$A$801,enrollment!$I$2:$I$801),"")</f>
        <v>OH</v>
      </c>
      <c r="AC2073">
        <f>IFERROR(_xlfn.XLOOKUP($B2073,enrollment!$A$2:$A$801,enrollment!$L$2:$L$801),"")</f>
        <v>74</v>
      </c>
      <c r="AD2073" t="str" cm="1">
        <f t="array" ref="AD2073">_xlfn.IFS(AC2073="","Unknown",AC2073&lt;18,"0-17",AC2073&lt;35,"18-34",AC2073&lt;50,"35-49",AC2073&lt;65,"50-64",TRUE,"65+")</f>
        <v>65+</v>
      </c>
      <c r="AE2073">
        <f>IFERROR(_xlfn.XLOOKUP($B2073,enrollment!$A$2:$A$801,enrollment!$O$2:$O$801),"")</f>
        <v>6789012345</v>
      </c>
      <c r="AF2073">
        <f>IFERROR(_xlfn.XLOOKUP($AE2073,providers!$B$2:$B$11,providers!$Q$2:$Q$11),"")</f>
        <v>4.0999999999999996</v>
      </c>
      <c r="AG2073" s="1">
        <f t="shared" si="32"/>
        <v>45536</v>
      </c>
    </row>
    <row r="2074" spans="1:33" x14ac:dyDescent="0.25">
      <c r="A2074" t="s">
        <v>2429</v>
      </c>
      <c r="B2074" t="s">
        <v>2420</v>
      </c>
      <c r="C2074">
        <v>6789012345</v>
      </c>
      <c r="D2074">
        <v>6789012345</v>
      </c>
      <c r="E2074" s="1">
        <v>45598</v>
      </c>
      <c r="F2074" s="1">
        <v>45598</v>
      </c>
      <c r="G2074" s="1">
        <v>45613</v>
      </c>
      <c r="H2074" t="s">
        <v>28</v>
      </c>
      <c r="I2074">
        <v>11</v>
      </c>
      <c r="J2074" t="s">
        <v>38</v>
      </c>
      <c r="K2074">
        <v>99213</v>
      </c>
      <c r="O2074">
        <v>1</v>
      </c>
      <c r="P2074">
        <v>238.75</v>
      </c>
      <c r="Q2074">
        <v>176.85</v>
      </c>
      <c r="R2074">
        <v>141.47999999999999</v>
      </c>
      <c r="S2074">
        <v>35.369999999999997</v>
      </c>
      <c r="T2074" t="s">
        <v>30</v>
      </c>
      <c r="X2074" t="s">
        <v>43</v>
      </c>
      <c r="Y2074" t="s">
        <v>44</v>
      </c>
      <c r="Z2074" t="s">
        <v>39</v>
      </c>
      <c r="AA2074" t="str">
        <f>IFERROR(_xlfn.XLOOKUP($J2074,avoidable_ed_reference!$A$2:$A$13,avoidable_ed_reference!$C$2:$C$13),"Not Classified")</f>
        <v>Not Classified</v>
      </c>
      <c r="AB2074" t="str">
        <f>IFERROR(_xlfn.XLOOKUP($B2074,enrollment!$A$2:$A$801,enrollment!$I$2:$I$801),"")</f>
        <v>OH</v>
      </c>
      <c r="AC2074">
        <f>IFERROR(_xlfn.XLOOKUP($B2074,enrollment!$A$2:$A$801,enrollment!$L$2:$L$801),"")</f>
        <v>74</v>
      </c>
      <c r="AD2074" t="str" cm="1">
        <f t="array" ref="AD2074">_xlfn.IFS(AC2074="","Unknown",AC2074&lt;18,"0-17",AC2074&lt;35,"18-34",AC2074&lt;50,"35-49",AC2074&lt;65,"50-64",TRUE,"65+")</f>
        <v>65+</v>
      </c>
      <c r="AE2074">
        <f>IFERROR(_xlfn.XLOOKUP($B2074,enrollment!$A$2:$A$801,enrollment!$O$2:$O$801),"")</f>
        <v>6789012345</v>
      </c>
      <c r="AF2074">
        <f>IFERROR(_xlfn.XLOOKUP($AE2074,providers!$B$2:$B$11,providers!$Q$2:$Q$11),"")</f>
        <v>4.0999999999999996</v>
      </c>
      <c r="AG2074" s="1">
        <f t="shared" si="32"/>
        <v>45597</v>
      </c>
    </row>
    <row r="2075" spans="1:33" x14ac:dyDescent="0.25">
      <c r="A2075" t="s">
        <v>2430</v>
      </c>
      <c r="B2075" t="s">
        <v>2431</v>
      </c>
      <c r="C2075">
        <v>2345678901</v>
      </c>
      <c r="D2075">
        <v>2345678901</v>
      </c>
      <c r="E2075" s="1">
        <v>45331</v>
      </c>
      <c r="F2075" s="1">
        <v>45331</v>
      </c>
      <c r="G2075" s="1">
        <v>45346</v>
      </c>
      <c r="H2075" t="s">
        <v>28</v>
      </c>
      <c r="I2075">
        <v>11</v>
      </c>
      <c r="J2075" t="s">
        <v>35</v>
      </c>
      <c r="K2075">
        <v>99213</v>
      </c>
      <c r="O2075">
        <v>1</v>
      </c>
      <c r="P2075">
        <v>187.78</v>
      </c>
      <c r="Q2075">
        <v>139.1</v>
      </c>
      <c r="R2075">
        <v>111.28</v>
      </c>
      <c r="S2075">
        <v>27.82</v>
      </c>
      <c r="T2075" t="s">
        <v>30</v>
      </c>
      <c r="X2075" t="s">
        <v>43</v>
      </c>
      <c r="Y2075" t="s">
        <v>44</v>
      </c>
      <c r="Z2075" t="s">
        <v>39</v>
      </c>
      <c r="AA2075" t="str">
        <f>IFERROR(_xlfn.XLOOKUP($J2075,avoidable_ed_reference!$A$2:$A$13,avoidable_ed_reference!$C$2:$C$13),"Not Classified")</f>
        <v>Avoidable</v>
      </c>
      <c r="AB2075" t="str">
        <f>IFERROR(_xlfn.XLOOKUP($B2075,enrollment!$A$2:$A$801,enrollment!$I$2:$I$801),"")</f>
        <v>TN</v>
      </c>
      <c r="AC2075">
        <f>IFERROR(_xlfn.XLOOKUP($B2075,enrollment!$A$2:$A$801,enrollment!$L$2:$L$801),"")</f>
        <v>77</v>
      </c>
      <c r="AD2075" t="str" cm="1">
        <f t="array" ref="AD2075">_xlfn.IFS(AC2075="","Unknown",AC2075&lt;18,"0-17",AC2075&lt;35,"18-34",AC2075&lt;50,"35-49",AC2075&lt;65,"50-64",TRUE,"65+")</f>
        <v>65+</v>
      </c>
      <c r="AE2075">
        <f>IFERROR(_xlfn.XLOOKUP($B2075,enrollment!$A$2:$A$801,enrollment!$O$2:$O$801),"")</f>
        <v>0</v>
      </c>
      <c r="AF2075" t="str">
        <f>IFERROR(_xlfn.XLOOKUP($AE2075,providers!$B$2:$B$11,providers!$Q$2:$Q$11),"")</f>
        <v/>
      </c>
      <c r="AG2075" s="1">
        <f t="shared" si="32"/>
        <v>45323</v>
      </c>
    </row>
    <row r="2076" spans="1:33" x14ac:dyDescent="0.25">
      <c r="A2076" t="s">
        <v>2432</v>
      </c>
      <c r="B2076" t="s">
        <v>2431</v>
      </c>
      <c r="C2076">
        <v>9012345678</v>
      </c>
      <c r="D2076">
        <v>9012345678</v>
      </c>
      <c r="E2076" s="1">
        <v>45607</v>
      </c>
      <c r="F2076" s="1">
        <v>45607</v>
      </c>
      <c r="G2076" s="1">
        <v>45642</v>
      </c>
      <c r="H2076" t="s">
        <v>28</v>
      </c>
      <c r="I2076">
        <v>11</v>
      </c>
      <c r="J2076" t="s">
        <v>35</v>
      </c>
      <c r="K2076">
        <v>99213</v>
      </c>
      <c r="O2076">
        <v>1</v>
      </c>
      <c r="P2076">
        <v>187.8</v>
      </c>
      <c r="Q2076">
        <v>139.11000000000001</v>
      </c>
      <c r="R2076">
        <v>111.29</v>
      </c>
      <c r="S2076">
        <v>27.82</v>
      </c>
      <c r="T2076" t="s">
        <v>30</v>
      </c>
      <c r="X2076" t="s">
        <v>43</v>
      </c>
      <c r="Y2076" t="s">
        <v>44</v>
      </c>
      <c r="Z2076" t="s">
        <v>39</v>
      </c>
      <c r="AA2076" t="str">
        <f>IFERROR(_xlfn.XLOOKUP($J2076,avoidable_ed_reference!$A$2:$A$13,avoidable_ed_reference!$C$2:$C$13),"Not Classified")</f>
        <v>Avoidable</v>
      </c>
      <c r="AB2076" t="str">
        <f>IFERROR(_xlfn.XLOOKUP($B2076,enrollment!$A$2:$A$801,enrollment!$I$2:$I$801),"")</f>
        <v>TN</v>
      </c>
      <c r="AC2076">
        <f>IFERROR(_xlfn.XLOOKUP($B2076,enrollment!$A$2:$A$801,enrollment!$L$2:$L$801),"")</f>
        <v>77</v>
      </c>
      <c r="AD2076" t="str" cm="1">
        <f t="array" ref="AD2076">_xlfn.IFS(AC2076="","Unknown",AC2076&lt;18,"0-17",AC2076&lt;35,"18-34",AC2076&lt;50,"35-49",AC2076&lt;65,"50-64",TRUE,"65+")</f>
        <v>65+</v>
      </c>
      <c r="AE2076">
        <f>IFERROR(_xlfn.XLOOKUP($B2076,enrollment!$A$2:$A$801,enrollment!$O$2:$O$801),"")</f>
        <v>0</v>
      </c>
      <c r="AF2076" t="str">
        <f>IFERROR(_xlfn.XLOOKUP($AE2076,providers!$B$2:$B$11,providers!$Q$2:$Q$11),"")</f>
        <v/>
      </c>
      <c r="AG2076" s="1">
        <f t="shared" si="32"/>
        <v>45597</v>
      </c>
    </row>
    <row r="2077" spans="1:33" x14ac:dyDescent="0.25">
      <c r="A2077" t="s">
        <v>2433</v>
      </c>
      <c r="B2077" t="s">
        <v>2431</v>
      </c>
      <c r="C2077">
        <v>2233445566</v>
      </c>
      <c r="D2077">
        <v>2233445566</v>
      </c>
      <c r="E2077" s="1">
        <v>45442</v>
      </c>
      <c r="F2077" s="1">
        <v>45442</v>
      </c>
      <c r="G2077" s="1">
        <v>45458</v>
      </c>
      <c r="H2077" t="s">
        <v>28</v>
      </c>
      <c r="I2077">
        <v>23</v>
      </c>
      <c r="J2077" t="s">
        <v>184</v>
      </c>
      <c r="K2077">
        <v>99284</v>
      </c>
      <c r="O2077">
        <v>1</v>
      </c>
      <c r="P2077">
        <v>1996.6</v>
      </c>
      <c r="Q2077">
        <v>1109.22</v>
      </c>
      <c r="R2077">
        <v>887.38</v>
      </c>
      <c r="S2077">
        <v>221.84</v>
      </c>
      <c r="T2077" t="s">
        <v>30</v>
      </c>
      <c r="X2077" t="s">
        <v>43</v>
      </c>
      <c r="Y2077" t="s">
        <v>44</v>
      </c>
      <c r="Z2077" t="s">
        <v>45</v>
      </c>
      <c r="AA2077" t="str">
        <f>IFERROR(_xlfn.XLOOKUP($J2077,avoidable_ed_reference!$A$2:$A$13,avoidable_ed_reference!$C$2:$C$13),"Not Classified")</f>
        <v>Non-Avoidable</v>
      </c>
      <c r="AB2077" t="str">
        <f>IFERROR(_xlfn.XLOOKUP($B2077,enrollment!$A$2:$A$801,enrollment!$I$2:$I$801),"")</f>
        <v>TN</v>
      </c>
      <c r="AC2077">
        <f>IFERROR(_xlfn.XLOOKUP($B2077,enrollment!$A$2:$A$801,enrollment!$L$2:$L$801),"")</f>
        <v>77</v>
      </c>
      <c r="AD2077" t="str" cm="1">
        <f t="array" ref="AD2077">_xlfn.IFS(AC2077="","Unknown",AC2077&lt;18,"0-17",AC2077&lt;35,"18-34",AC2077&lt;50,"35-49",AC2077&lt;65,"50-64",TRUE,"65+")</f>
        <v>65+</v>
      </c>
      <c r="AE2077">
        <f>IFERROR(_xlfn.XLOOKUP($B2077,enrollment!$A$2:$A$801,enrollment!$O$2:$O$801),"")</f>
        <v>0</v>
      </c>
      <c r="AF2077" t="str">
        <f>IFERROR(_xlfn.XLOOKUP($AE2077,providers!$B$2:$B$11,providers!$Q$2:$Q$11),"")</f>
        <v/>
      </c>
      <c r="AG2077" s="1">
        <f t="shared" si="32"/>
        <v>45413</v>
      </c>
    </row>
    <row r="2078" spans="1:33" x14ac:dyDescent="0.25">
      <c r="A2078" t="s">
        <v>2434</v>
      </c>
      <c r="B2078" t="s">
        <v>2431</v>
      </c>
      <c r="C2078">
        <v>2233445566</v>
      </c>
      <c r="D2078">
        <v>2233445566</v>
      </c>
      <c r="E2078" s="1">
        <v>45357</v>
      </c>
      <c r="F2078" s="1">
        <v>45357</v>
      </c>
      <c r="G2078" s="1">
        <v>45372</v>
      </c>
      <c r="H2078" t="s">
        <v>28</v>
      </c>
      <c r="I2078">
        <v>23</v>
      </c>
      <c r="J2078" t="s">
        <v>29</v>
      </c>
      <c r="K2078">
        <v>99284</v>
      </c>
      <c r="O2078">
        <v>1</v>
      </c>
      <c r="P2078">
        <v>2024.91</v>
      </c>
      <c r="Q2078">
        <v>1124.95</v>
      </c>
      <c r="R2078">
        <v>899.96</v>
      </c>
      <c r="S2078">
        <v>224.99</v>
      </c>
      <c r="T2078" t="s">
        <v>30</v>
      </c>
      <c r="X2078" t="s">
        <v>43</v>
      </c>
      <c r="Y2078" t="s">
        <v>44</v>
      </c>
      <c r="Z2078" t="s">
        <v>45</v>
      </c>
      <c r="AA2078" t="str">
        <f>IFERROR(_xlfn.XLOOKUP($J2078,avoidable_ed_reference!$A$2:$A$13,avoidable_ed_reference!$C$2:$C$13),"Not Classified")</f>
        <v>Potentially Avoidable</v>
      </c>
      <c r="AB2078" t="str">
        <f>IFERROR(_xlfn.XLOOKUP($B2078,enrollment!$A$2:$A$801,enrollment!$I$2:$I$801),"")</f>
        <v>TN</v>
      </c>
      <c r="AC2078">
        <f>IFERROR(_xlfn.XLOOKUP($B2078,enrollment!$A$2:$A$801,enrollment!$L$2:$L$801),"")</f>
        <v>77</v>
      </c>
      <c r="AD2078" t="str" cm="1">
        <f t="array" ref="AD2078">_xlfn.IFS(AC2078="","Unknown",AC2078&lt;18,"0-17",AC2078&lt;35,"18-34",AC2078&lt;50,"35-49",AC2078&lt;65,"50-64",TRUE,"65+")</f>
        <v>65+</v>
      </c>
      <c r="AE2078">
        <f>IFERROR(_xlfn.XLOOKUP($B2078,enrollment!$A$2:$A$801,enrollment!$O$2:$O$801),"")</f>
        <v>0</v>
      </c>
      <c r="AF2078" t="str">
        <f>IFERROR(_xlfn.XLOOKUP($AE2078,providers!$B$2:$B$11,providers!$Q$2:$Q$11),"")</f>
        <v/>
      </c>
      <c r="AG2078" s="1">
        <f t="shared" si="32"/>
        <v>45352</v>
      </c>
    </row>
    <row r="2079" spans="1:33" x14ac:dyDescent="0.25">
      <c r="A2079" t="s">
        <v>2435</v>
      </c>
      <c r="B2079" t="s">
        <v>2431</v>
      </c>
      <c r="C2079">
        <v>3456789012</v>
      </c>
      <c r="D2079">
        <v>3456789012</v>
      </c>
      <c r="E2079" s="1">
        <v>45372</v>
      </c>
      <c r="F2079" s="1">
        <v>45372</v>
      </c>
      <c r="G2079" s="1">
        <v>45405</v>
      </c>
      <c r="H2079" t="s">
        <v>28</v>
      </c>
      <c r="I2079">
        <v>22</v>
      </c>
      <c r="J2079" t="s">
        <v>29</v>
      </c>
      <c r="K2079">
        <v>90837</v>
      </c>
      <c r="O2079">
        <v>1</v>
      </c>
      <c r="P2079">
        <v>199.6</v>
      </c>
      <c r="Q2079">
        <v>147.85</v>
      </c>
      <c r="R2079">
        <v>118.28</v>
      </c>
      <c r="S2079">
        <v>29.57</v>
      </c>
      <c r="T2079" t="s">
        <v>30</v>
      </c>
      <c r="X2079" t="s">
        <v>43</v>
      </c>
      <c r="Y2079" t="s">
        <v>44</v>
      </c>
      <c r="Z2079" t="s">
        <v>33</v>
      </c>
      <c r="AA2079" t="str">
        <f>IFERROR(_xlfn.XLOOKUP($J2079,avoidable_ed_reference!$A$2:$A$13,avoidable_ed_reference!$C$2:$C$13),"Not Classified")</f>
        <v>Potentially Avoidable</v>
      </c>
      <c r="AB2079" t="str">
        <f>IFERROR(_xlfn.XLOOKUP($B2079,enrollment!$A$2:$A$801,enrollment!$I$2:$I$801),"")</f>
        <v>TN</v>
      </c>
      <c r="AC2079">
        <f>IFERROR(_xlfn.XLOOKUP($B2079,enrollment!$A$2:$A$801,enrollment!$L$2:$L$801),"")</f>
        <v>77</v>
      </c>
      <c r="AD2079" t="str" cm="1">
        <f t="array" ref="AD2079">_xlfn.IFS(AC2079="","Unknown",AC2079&lt;18,"0-17",AC2079&lt;35,"18-34",AC2079&lt;50,"35-49",AC2079&lt;65,"50-64",TRUE,"65+")</f>
        <v>65+</v>
      </c>
      <c r="AE2079">
        <f>IFERROR(_xlfn.XLOOKUP($B2079,enrollment!$A$2:$A$801,enrollment!$O$2:$O$801),"")</f>
        <v>0</v>
      </c>
      <c r="AF2079" t="str">
        <f>IFERROR(_xlfn.XLOOKUP($AE2079,providers!$B$2:$B$11,providers!$Q$2:$Q$11),"")</f>
        <v/>
      </c>
      <c r="AG2079" s="1">
        <f t="shared" si="32"/>
        <v>45352</v>
      </c>
    </row>
    <row r="2080" spans="1:33" x14ac:dyDescent="0.25">
      <c r="A2080" t="s">
        <v>2436</v>
      </c>
      <c r="B2080" t="s">
        <v>2431</v>
      </c>
      <c r="C2080">
        <v>6789012345</v>
      </c>
      <c r="D2080">
        <v>6789012345</v>
      </c>
      <c r="E2080" s="1">
        <v>45647</v>
      </c>
      <c r="F2080" s="1">
        <v>45647</v>
      </c>
      <c r="G2080" s="1">
        <v>45680</v>
      </c>
      <c r="H2080" t="s">
        <v>28</v>
      </c>
      <c r="I2080">
        <v>11</v>
      </c>
      <c r="J2080" t="s">
        <v>47</v>
      </c>
      <c r="K2080">
        <v>99213</v>
      </c>
      <c r="O2080">
        <v>1</v>
      </c>
      <c r="P2080">
        <v>189.5</v>
      </c>
      <c r="Q2080">
        <v>140.37</v>
      </c>
      <c r="R2080">
        <v>112.3</v>
      </c>
      <c r="S2080">
        <v>28.07</v>
      </c>
      <c r="T2080" t="s">
        <v>30</v>
      </c>
      <c r="X2080" t="s">
        <v>43</v>
      </c>
      <c r="Y2080" t="s">
        <v>44</v>
      </c>
      <c r="Z2080" t="s">
        <v>39</v>
      </c>
      <c r="AA2080" t="str">
        <f>IFERROR(_xlfn.XLOOKUP($J2080,avoidable_ed_reference!$A$2:$A$13,avoidable_ed_reference!$C$2:$C$13),"Not Classified")</f>
        <v>Not Classified</v>
      </c>
      <c r="AB2080" t="str">
        <f>IFERROR(_xlfn.XLOOKUP($B2080,enrollment!$A$2:$A$801,enrollment!$I$2:$I$801),"")</f>
        <v>TN</v>
      </c>
      <c r="AC2080">
        <f>IFERROR(_xlfn.XLOOKUP($B2080,enrollment!$A$2:$A$801,enrollment!$L$2:$L$801),"")</f>
        <v>77</v>
      </c>
      <c r="AD2080" t="str" cm="1">
        <f t="array" ref="AD2080">_xlfn.IFS(AC2080="","Unknown",AC2080&lt;18,"0-17",AC2080&lt;35,"18-34",AC2080&lt;50,"35-49",AC2080&lt;65,"50-64",TRUE,"65+")</f>
        <v>65+</v>
      </c>
      <c r="AE2080">
        <f>IFERROR(_xlfn.XLOOKUP($B2080,enrollment!$A$2:$A$801,enrollment!$O$2:$O$801),"")</f>
        <v>0</v>
      </c>
      <c r="AF2080" t="str">
        <f>IFERROR(_xlfn.XLOOKUP($AE2080,providers!$B$2:$B$11,providers!$Q$2:$Q$11),"")</f>
        <v/>
      </c>
      <c r="AG2080" s="1">
        <f t="shared" si="32"/>
        <v>45627</v>
      </c>
    </row>
    <row r="2081" spans="1:33" x14ac:dyDescent="0.25">
      <c r="A2081" t="s">
        <v>2437</v>
      </c>
      <c r="B2081" t="s">
        <v>2431</v>
      </c>
      <c r="C2081">
        <v>2233445566</v>
      </c>
      <c r="D2081">
        <v>2233445566</v>
      </c>
      <c r="E2081" s="1">
        <v>45306</v>
      </c>
      <c r="F2081" s="1">
        <v>45306</v>
      </c>
      <c r="G2081" s="1">
        <v>45341</v>
      </c>
      <c r="H2081" t="s">
        <v>28</v>
      </c>
      <c r="I2081">
        <v>23</v>
      </c>
      <c r="J2081" t="s">
        <v>35</v>
      </c>
      <c r="K2081">
        <v>99284</v>
      </c>
      <c r="O2081">
        <v>1</v>
      </c>
      <c r="P2081">
        <v>2132.37</v>
      </c>
      <c r="Q2081">
        <v>1184.6500000000001</v>
      </c>
      <c r="R2081">
        <v>947.72</v>
      </c>
      <c r="S2081">
        <v>236.93</v>
      </c>
      <c r="T2081" t="s">
        <v>30</v>
      </c>
      <c r="X2081" t="s">
        <v>43</v>
      </c>
      <c r="Y2081" t="s">
        <v>44</v>
      </c>
      <c r="Z2081" t="s">
        <v>45</v>
      </c>
      <c r="AA2081" t="str">
        <f>IFERROR(_xlfn.XLOOKUP($J2081,avoidable_ed_reference!$A$2:$A$13,avoidable_ed_reference!$C$2:$C$13),"Not Classified")</f>
        <v>Avoidable</v>
      </c>
      <c r="AB2081" t="str">
        <f>IFERROR(_xlfn.XLOOKUP($B2081,enrollment!$A$2:$A$801,enrollment!$I$2:$I$801),"")</f>
        <v>TN</v>
      </c>
      <c r="AC2081">
        <f>IFERROR(_xlfn.XLOOKUP($B2081,enrollment!$A$2:$A$801,enrollment!$L$2:$L$801),"")</f>
        <v>77</v>
      </c>
      <c r="AD2081" t="str" cm="1">
        <f t="array" ref="AD2081">_xlfn.IFS(AC2081="","Unknown",AC2081&lt;18,"0-17",AC2081&lt;35,"18-34",AC2081&lt;50,"35-49",AC2081&lt;65,"50-64",TRUE,"65+")</f>
        <v>65+</v>
      </c>
      <c r="AE2081">
        <f>IFERROR(_xlfn.XLOOKUP($B2081,enrollment!$A$2:$A$801,enrollment!$O$2:$O$801),"")</f>
        <v>0</v>
      </c>
      <c r="AF2081" t="str">
        <f>IFERROR(_xlfn.XLOOKUP($AE2081,providers!$B$2:$B$11,providers!$Q$2:$Q$11),"")</f>
        <v/>
      </c>
      <c r="AG2081" s="1">
        <f t="shared" si="32"/>
        <v>45292</v>
      </c>
    </row>
    <row r="2082" spans="1:33" x14ac:dyDescent="0.25">
      <c r="A2082" t="s">
        <v>2438</v>
      </c>
      <c r="B2082" t="s">
        <v>2431</v>
      </c>
      <c r="C2082">
        <v>2233445566</v>
      </c>
      <c r="D2082">
        <v>2233445566</v>
      </c>
      <c r="E2082" s="1">
        <v>45447</v>
      </c>
      <c r="F2082" s="1">
        <v>45447</v>
      </c>
      <c r="G2082" s="1">
        <v>45481</v>
      </c>
      <c r="H2082" t="s">
        <v>28</v>
      </c>
      <c r="I2082">
        <v>23</v>
      </c>
      <c r="J2082" t="s">
        <v>35</v>
      </c>
      <c r="K2082">
        <v>99284</v>
      </c>
      <c r="O2082">
        <v>1</v>
      </c>
      <c r="P2082">
        <v>2034.72</v>
      </c>
      <c r="Q2082">
        <v>1130.4000000000001</v>
      </c>
      <c r="R2082">
        <v>904.32</v>
      </c>
      <c r="S2082">
        <v>226.08</v>
      </c>
      <c r="T2082" t="s">
        <v>30</v>
      </c>
      <c r="X2082" t="s">
        <v>43</v>
      </c>
      <c r="Y2082" t="s">
        <v>44</v>
      </c>
      <c r="Z2082" t="s">
        <v>45</v>
      </c>
      <c r="AA2082" t="str">
        <f>IFERROR(_xlfn.XLOOKUP($J2082,avoidable_ed_reference!$A$2:$A$13,avoidable_ed_reference!$C$2:$C$13),"Not Classified")</f>
        <v>Avoidable</v>
      </c>
      <c r="AB2082" t="str">
        <f>IFERROR(_xlfn.XLOOKUP($B2082,enrollment!$A$2:$A$801,enrollment!$I$2:$I$801),"")</f>
        <v>TN</v>
      </c>
      <c r="AC2082">
        <f>IFERROR(_xlfn.XLOOKUP($B2082,enrollment!$A$2:$A$801,enrollment!$L$2:$L$801),"")</f>
        <v>77</v>
      </c>
      <c r="AD2082" t="str" cm="1">
        <f t="array" ref="AD2082">_xlfn.IFS(AC2082="","Unknown",AC2082&lt;18,"0-17",AC2082&lt;35,"18-34",AC2082&lt;50,"35-49",AC2082&lt;65,"50-64",TRUE,"65+")</f>
        <v>65+</v>
      </c>
      <c r="AE2082">
        <f>IFERROR(_xlfn.XLOOKUP($B2082,enrollment!$A$2:$A$801,enrollment!$O$2:$O$801),"")</f>
        <v>0</v>
      </c>
      <c r="AF2082" t="str">
        <f>IFERROR(_xlfn.XLOOKUP($AE2082,providers!$B$2:$B$11,providers!$Q$2:$Q$11),"")</f>
        <v/>
      </c>
      <c r="AG2082" s="1">
        <f t="shared" si="32"/>
        <v>45444</v>
      </c>
    </row>
    <row r="2083" spans="1:33" x14ac:dyDescent="0.25">
      <c r="A2083" t="s">
        <v>2439</v>
      </c>
      <c r="B2083" t="s">
        <v>2431</v>
      </c>
      <c r="C2083">
        <v>7890123456</v>
      </c>
      <c r="D2083">
        <v>7890123456</v>
      </c>
      <c r="E2083" s="1">
        <v>45508</v>
      </c>
      <c r="F2083" s="1">
        <v>45508</v>
      </c>
      <c r="G2083" s="1">
        <v>45543</v>
      </c>
      <c r="H2083" t="s">
        <v>28</v>
      </c>
      <c r="I2083">
        <v>11</v>
      </c>
      <c r="J2083" t="s">
        <v>35</v>
      </c>
      <c r="K2083">
        <v>99213</v>
      </c>
      <c r="O2083">
        <v>1</v>
      </c>
      <c r="P2083">
        <v>228.3</v>
      </c>
      <c r="Q2083">
        <v>169.11</v>
      </c>
      <c r="R2083">
        <v>135.29</v>
      </c>
      <c r="S2083">
        <v>33.82</v>
      </c>
      <c r="T2083" t="s">
        <v>30</v>
      </c>
      <c r="X2083" t="s">
        <v>43</v>
      </c>
      <c r="Y2083" t="s">
        <v>44</v>
      </c>
      <c r="Z2083" t="s">
        <v>39</v>
      </c>
      <c r="AA2083" t="str">
        <f>IFERROR(_xlfn.XLOOKUP($J2083,avoidable_ed_reference!$A$2:$A$13,avoidable_ed_reference!$C$2:$C$13),"Not Classified")</f>
        <v>Avoidable</v>
      </c>
      <c r="AB2083" t="str">
        <f>IFERROR(_xlfn.XLOOKUP($B2083,enrollment!$A$2:$A$801,enrollment!$I$2:$I$801),"")</f>
        <v>TN</v>
      </c>
      <c r="AC2083">
        <f>IFERROR(_xlfn.XLOOKUP($B2083,enrollment!$A$2:$A$801,enrollment!$L$2:$L$801),"")</f>
        <v>77</v>
      </c>
      <c r="AD2083" t="str" cm="1">
        <f t="array" ref="AD2083">_xlfn.IFS(AC2083="","Unknown",AC2083&lt;18,"0-17",AC2083&lt;35,"18-34",AC2083&lt;50,"35-49",AC2083&lt;65,"50-64",TRUE,"65+")</f>
        <v>65+</v>
      </c>
      <c r="AE2083">
        <f>IFERROR(_xlfn.XLOOKUP($B2083,enrollment!$A$2:$A$801,enrollment!$O$2:$O$801),"")</f>
        <v>0</v>
      </c>
      <c r="AF2083" t="str">
        <f>IFERROR(_xlfn.XLOOKUP($AE2083,providers!$B$2:$B$11,providers!$Q$2:$Q$11),"")</f>
        <v/>
      </c>
      <c r="AG2083" s="1">
        <f t="shared" si="32"/>
        <v>45505</v>
      </c>
    </row>
    <row r="2084" spans="1:33" x14ac:dyDescent="0.25">
      <c r="A2084" t="s">
        <v>2440</v>
      </c>
      <c r="B2084" t="s">
        <v>2441</v>
      </c>
      <c r="C2084">
        <v>5678901234</v>
      </c>
      <c r="D2084">
        <v>5678901234</v>
      </c>
      <c r="E2084" s="1">
        <v>45600</v>
      </c>
      <c r="F2084" s="1">
        <v>45600</v>
      </c>
      <c r="G2084" s="1">
        <v>45618</v>
      </c>
      <c r="H2084" t="s">
        <v>28</v>
      </c>
      <c r="I2084">
        <v>11</v>
      </c>
      <c r="J2084" t="s">
        <v>38</v>
      </c>
      <c r="K2084">
        <v>99213</v>
      </c>
      <c r="O2084">
        <v>1</v>
      </c>
      <c r="P2084">
        <v>219.5</v>
      </c>
      <c r="Q2084">
        <v>162.59</v>
      </c>
      <c r="R2084">
        <v>130.07</v>
      </c>
      <c r="S2084">
        <v>32.520000000000003</v>
      </c>
      <c r="T2084" t="s">
        <v>30</v>
      </c>
      <c r="X2084" t="s">
        <v>43</v>
      </c>
      <c r="Y2084" t="s">
        <v>44</v>
      </c>
      <c r="Z2084" t="s">
        <v>39</v>
      </c>
      <c r="AA2084" t="str">
        <f>IFERROR(_xlfn.XLOOKUP($J2084,avoidable_ed_reference!$A$2:$A$13,avoidable_ed_reference!$C$2:$C$13),"Not Classified")</f>
        <v>Not Classified</v>
      </c>
      <c r="AB2084" t="str">
        <f>IFERROR(_xlfn.XLOOKUP($B2084,enrollment!$A$2:$A$801,enrollment!$I$2:$I$801),"")</f>
        <v>TN</v>
      </c>
      <c r="AC2084">
        <f>IFERROR(_xlfn.XLOOKUP($B2084,enrollment!$A$2:$A$801,enrollment!$L$2:$L$801),"")</f>
        <v>36</v>
      </c>
      <c r="AD2084" t="str" cm="1">
        <f t="array" ref="AD2084">_xlfn.IFS(AC2084="","Unknown",AC2084&lt;18,"0-17",AC2084&lt;35,"18-34",AC2084&lt;50,"35-49",AC2084&lt;65,"50-64",TRUE,"65+")</f>
        <v>35-49</v>
      </c>
      <c r="AE2084">
        <f>IFERROR(_xlfn.XLOOKUP($B2084,enrollment!$A$2:$A$801,enrollment!$O$2:$O$801),"")</f>
        <v>5678901234</v>
      </c>
      <c r="AF2084">
        <f>IFERROR(_xlfn.XLOOKUP($AE2084,providers!$B$2:$B$11,providers!$Q$2:$Q$11),"")</f>
        <v>3.8</v>
      </c>
      <c r="AG2084" s="1">
        <f t="shared" si="32"/>
        <v>45597</v>
      </c>
    </row>
    <row r="2085" spans="1:33" x14ac:dyDescent="0.25">
      <c r="A2085" t="s">
        <v>2442</v>
      </c>
      <c r="B2085" t="s">
        <v>2441</v>
      </c>
      <c r="C2085">
        <v>8901234567</v>
      </c>
      <c r="D2085">
        <v>8901234567</v>
      </c>
      <c r="E2085" s="1">
        <v>45317</v>
      </c>
      <c r="F2085" s="1">
        <v>45317</v>
      </c>
      <c r="G2085" s="1">
        <v>45342</v>
      </c>
      <c r="H2085" t="s">
        <v>28</v>
      </c>
      <c r="I2085">
        <v>23</v>
      </c>
      <c r="J2085" t="s">
        <v>127</v>
      </c>
      <c r="K2085">
        <v>99284</v>
      </c>
      <c r="O2085">
        <v>1</v>
      </c>
      <c r="P2085">
        <v>2392.7199999999998</v>
      </c>
      <c r="Q2085">
        <v>1329.29</v>
      </c>
      <c r="R2085">
        <v>1063.43</v>
      </c>
      <c r="S2085">
        <v>265.86</v>
      </c>
      <c r="T2085" t="s">
        <v>30</v>
      </c>
      <c r="X2085" t="s">
        <v>43</v>
      </c>
      <c r="Y2085" t="s">
        <v>44</v>
      </c>
      <c r="Z2085" t="s">
        <v>45</v>
      </c>
      <c r="AA2085" t="str">
        <f>IFERROR(_xlfn.XLOOKUP($J2085,avoidable_ed_reference!$A$2:$A$13,avoidable_ed_reference!$C$2:$C$13),"Not Classified")</f>
        <v>Avoidable</v>
      </c>
      <c r="AB2085" t="str">
        <f>IFERROR(_xlfn.XLOOKUP($B2085,enrollment!$A$2:$A$801,enrollment!$I$2:$I$801),"")</f>
        <v>TN</v>
      </c>
      <c r="AC2085">
        <f>IFERROR(_xlfn.XLOOKUP($B2085,enrollment!$A$2:$A$801,enrollment!$L$2:$L$801),"")</f>
        <v>36</v>
      </c>
      <c r="AD2085" t="str" cm="1">
        <f t="array" ref="AD2085">_xlfn.IFS(AC2085="","Unknown",AC2085&lt;18,"0-17",AC2085&lt;35,"18-34",AC2085&lt;50,"35-49",AC2085&lt;65,"50-64",TRUE,"65+")</f>
        <v>35-49</v>
      </c>
      <c r="AE2085">
        <f>IFERROR(_xlfn.XLOOKUP($B2085,enrollment!$A$2:$A$801,enrollment!$O$2:$O$801),"")</f>
        <v>5678901234</v>
      </c>
      <c r="AF2085">
        <f>IFERROR(_xlfn.XLOOKUP($AE2085,providers!$B$2:$B$11,providers!$Q$2:$Q$11),"")</f>
        <v>3.8</v>
      </c>
      <c r="AG2085" s="1">
        <f t="shared" si="32"/>
        <v>45292</v>
      </c>
    </row>
    <row r="2086" spans="1:33" x14ac:dyDescent="0.25">
      <c r="A2086" t="s">
        <v>2443</v>
      </c>
      <c r="B2086" t="s">
        <v>2441</v>
      </c>
      <c r="C2086">
        <v>5678901234</v>
      </c>
      <c r="D2086">
        <v>5678901234</v>
      </c>
      <c r="E2086" s="1">
        <v>45506</v>
      </c>
      <c r="F2086" s="1">
        <v>45506</v>
      </c>
      <c r="G2086" s="1">
        <v>45521</v>
      </c>
      <c r="H2086" t="s">
        <v>28</v>
      </c>
      <c r="I2086">
        <v>11</v>
      </c>
      <c r="J2086" t="s">
        <v>38</v>
      </c>
      <c r="K2086">
        <v>99213</v>
      </c>
      <c r="O2086">
        <v>1</v>
      </c>
      <c r="P2086">
        <v>179.71</v>
      </c>
      <c r="Q2086">
        <v>133.12</v>
      </c>
      <c r="R2086">
        <v>106.5</v>
      </c>
      <c r="S2086">
        <v>26.62</v>
      </c>
      <c r="T2086" t="s">
        <v>30</v>
      </c>
      <c r="X2086" t="s">
        <v>43</v>
      </c>
      <c r="Y2086" t="s">
        <v>44</v>
      </c>
      <c r="Z2086" t="s">
        <v>39</v>
      </c>
      <c r="AA2086" t="str">
        <f>IFERROR(_xlfn.XLOOKUP($J2086,avoidable_ed_reference!$A$2:$A$13,avoidable_ed_reference!$C$2:$C$13),"Not Classified")</f>
        <v>Not Classified</v>
      </c>
      <c r="AB2086" t="str">
        <f>IFERROR(_xlfn.XLOOKUP($B2086,enrollment!$A$2:$A$801,enrollment!$I$2:$I$801),"")</f>
        <v>TN</v>
      </c>
      <c r="AC2086">
        <f>IFERROR(_xlfn.XLOOKUP($B2086,enrollment!$A$2:$A$801,enrollment!$L$2:$L$801),"")</f>
        <v>36</v>
      </c>
      <c r="AD2086" t="str" cm="1">
        <f t="array" ref="AD2086">_xlfn.IFS(AC2086="","Unknown",AC2086&lt;18,"0-17",AC2086&lt;35,"18-34",AC2086&lt;50,"35-49",AC2086&lt;65,"50-64",TRUE,"65+")</f>
        <v>35-49</v>
      </c>
      <c r="AE2086">
        <f>IFERROR(_xlfn.XLOOKUP($B2086,enrollment!$A$2:$A$801,enrollment!$O$2:$O$801),"")</f>
        <v>5678901234</v>
      </c>
      <c r="AF2086">
        <f>IFERROR(_xlfn.XLOOKUP($AE2086,providers!$B$2:$B$11,providers!$Q$2:$Q$11),"")</f>
        <v>3.8</v>
      </c>
      <c r="AG2086" s="1">
        <f t="shared" si="32"/>
        <v>45505</v>
      </c>
    </row>
    <row r="2087" spans="1:33" x14ac:dyDescent="0.25">
      <c r="A2087" t="s">
        <v>2444</v>
      </c>
      <c r="B2087" t="s">
        <v>2441</v>
      </c>
      <c r="C2087">
        <v>5678901234</v>
      </c>
      <c r="D2087">
        <v>5678901234</v>
      </c>
      <c r="E2087" s="1">
        <v>45652</v>
      </c>
      <c r="F2087" s="1">
        <v>45652</v>
      </c>
      <c r="G2087" s="1">
        <v>45686</v>
      </c>
      <c r="H2087" t="s">
        <v>28</v>
      </c>
      <c r="I2087">
        <v>11</v>
      </c>
      <c r="J2087" t="s">
        <v>47</v>
      </c>
      <c r="K2087">
        <v>99213</v>
      </c>
      <c r="O2087">
        <v>1</v>
      </c>
      <c r="P2087">
        <v>214.68</v>
      </c>
      <c r="Q2087">
        <v>159.02000000000001</v>
      </c>
      <c r="R2087">
        <v>127.22</v>
      </c>
      <c r="S2087">
        <v>31.8</v>
      </c>
      <c r="T2087" t="s">
        <v>30</v>
      </c>
      <c r="X2087" t="s">
        <v>43</v>
      </c>
      <c r="Y2087" t="s">
        <v>44</v>
      </c>
      <c r="Z2087" t="s">
        <v>39</v>
      </c>
      <c r="AA2087" t="str">
        <f>IFERROR(_xlfn.XLOOKUP($J2087,avoidable_ed_reference!$A$2:$A$13,avoidable_ed_reference!$C$2:$C$13),"Not Classified")</f>
        <v>Not Classified</v>
      </c>
      <c r="AB2087" t="str">
        <f>IFERROR(_xlfn.XLOOKUP($B2087,enrollment!$A$2:$A$801,enrollment!$I$2:$I$801),"")</f>
        <v>TN</v>
      </c>
      <c r="AC2087">
        <f>IFERROR(_xlfn.XLOOKUP($B2087,enrollment!$A$2:$A$801,enrollment!$L$2:$L$801),"")</f>
        <v>36</v>
      </c>
      <c r="AD2087" t="str" cm="1">
        <f t="array" ref="AD2087">_xlfn.IFS(AC2087="","Unknown",AC2087&lt;18,"0-17",AC2087&lt;35,"18-34",AC2087&lt;50,"35-49",AC2087&lt;65,"50-64",TRUE,"65+")</f>
        <v>35-49</v>
      </c>
      <c r="AE2087">
        <f>IFERROR(_xlfn.XLOOKUP($B2087,enrollment!$A$2:$A$801,enrollment!$O$2:$O$801),"")</f>
        <v>5678901234</v>
      </c>
      <c r="AF2087">
        <f>IFERROR(_xlfn.XLOOKUP($AE2087,providers!$B$2:$B$11,providers!$Q$2:$Q$11),"")</f>
        <v>3.8</v>
      </c>
      <c r="AG2087" s="1">
        <f t="shared" si="32"/>
        <v>45627</v>
      </c>
    </row>
    <row r="2088" spans="1:33" x14ac:dyDescent="0.25">
      <c r="A2088" t="s">
        <v>2445</v>
      </c>
      <c r="B2088" t="s">
        <v>2441</v>
      </c>
      <c r="C2088">
        <v>3456789012</v>
      </c>
      <c r="D2088">
        <v>3456789012</v>
      </c>
      <c r="E2088" s="1">
        <v>45316</v>
      </c>
      <c r="F2088" s="1">
        <v>45316</v>
      </c>
      <c r="G2088" s="1">
        <v>45351</v>
      </c>
      <c r="H2088" t="s">
        <v>67</v>
      </c>
      <c r="I2088">
        <v>21</v>
      </c>
      <c r="J2088" t="s">
        <v>42</v>
      </c>
      <c r="K2088">
        <v>99223</v>
      </c>
      <c r="O2088">
        <v>1</v>
      </c>
      <c r="P2088">
        <v>27320.41</v>
      </c>
      <c r="Q2088">
        <v>17626.07</v>
      </c>
      <c r="R2088">
        <v>14100.86</v>
      </c>
      <c r="S2088">
        <v>3525.21</v>
      </c>
      <c r="T2088" t="s">
        <v>30</v>
      </c>
      <c r="V2088">
        <v>1</v>
      </c>
      <c r="W2088" s="2" t="s">
        <v>68</v>
      </c>
      <c r="X2088" t="s">
        <v>43</v>
      </c>
      <c r="Y2088" t="s">
        <v>44</v>
      </c>
      <c r="Z2088" t="s">
        <v>69</v>
      </c>
      <c r="AA2088" t="str">
        <f>IFERROR(_xlfn.XLOOKUP($J2088,avoidable_ed_reference!$A$2:$A$13,avoidable_ed_reference!$C$2:$C$13),"Not Classified")</f>
        <v>Non-Avoidable</v>
      </c>
      <c r="AB2088" t="str">
        <f>IFERROR(_xlfn.XLOOKUP($B2088,enrollment!$A$2:$A$801,enrollment!$I$2:$I$801),"")</f>
        <v>TN</v>
      </c>
      <c r="AC2088">
        <f>IFERROR(_xlfn.XLOOKUP($B2088,enrollment!$A$2:$A$801,enrollment!$L$2:$L$801),"")</f>
        <v>36</v>
      </c>
      <c r="AD2088" t="str" cm="1">
        <f t="array" ref="AD2088">_xlfn.IFS(AC2088="","Unknown",AC2088&lt;18,"0-17",AC2088&lt;35,"18-34",AC2088&lt;50,"35-49",AC2088&lt;65,"50-64",TRUE,"65+")</f>
        <v>35-49</v>
      </c>
      <c r="AE2088">
        <f>IFERROR(_xlfn.XLOOKUP($B2088,enrollment!$A$2:$A$801,enrollment!$O$2:$O$801),"")</f>
        <v>5678901234</v>
      </c>
      <c r="AF2088">
        <f>IFERROR(_xlfn.XLOOKUP($AE2088,providers!$B$2:$B$11,providers!$Q$2:$Q$11),"")</f>
        <v>3.8</v>
      </c>
      <c r="AG2088" s="1">
        <f t="shared" si="32"/>
        <v>45292</v>
      </c>
    </row>
    <row r="2089" spans="1:33" x14ac:dyDescent="0.25">
      <c r="A2089" t="s">
        <v>2446</v>
      </c>
      <c r="B2089" t="s">
        <v>2441</v>
      </c>
      <c r="C2089">
        <v>7890123456</v>
      </c>
      <c r="D2089">
        <v>7890123456</v>
      </c>
      <c r="E2089" s="1">
        <v>45431</v>
      </c>
      <c r="F2089" s="1">
        <v>45431</v>
      </c>
      <c r="G2089" s="1">
        <v>45464</v>
      </c>
      <c r="H2089" t="s">
        <v>59</v>
      </c>
      <c r="J2089" t="s">
        <v>47</v>
      </c>
      <c r="L2089" s="2" t="s">
        <v>151</v>
      </c>
      <c r="M2089" t="s">
        <v>152</v>
      </c>
      <c r="N2089" t="s">
        <v>153</v>
      </c>
      <c r="O2089">
        <v>1</v>
      </c>
      <c r="P2089">
        <v>1030.26</v>
      </c>
      <c r="Q2089">
        <v>936.6</v>
      </c>
      <c r="R2089">
        <v>749.28</v>
      </c>
      <c r="S2089">
        <v>187.32</v>
      </c>
      <c r="T2089" t="s">
        <v>30</v>
      </c>
      <c r="X2089" t="s">
        <v>43</v>
      </c>
      <c r="Y2089" t="s">
        <v>44</v>
      </c>
      <c r="Z2089" t="s">
        <v>64</v>
      </c>
      <c r="AA2089" t="str">
        <f>IFERROR(_xlfn.XLOOKUP($J2089,avoidable_ed_reference!$A$2:$A$13,avoidable_ed_reference!$C$2:$C$13),"Not Classified")</f>
        <v>Not Classified</v>
      </c>
      <c r="AB2089" t="str">
        <f>IFERROR(_xlfn.XLOOKUP($B2089,enrollment!$A$2:$A$801,enrollment!$I$2:$I$801),"")</f>
        <v>TN</v>
      </c>
      <c r="AC2089">
        <f>IFERROR(_xlfn.XLOOKUP($B2089,enrollment!$A$2:$A$801,enrollment!$L$2:$L$801),"")</f>
        <v>36</v>
      </c>
      <c r="AD2089" t="str" cm="1">
        <f t="array" ref="AD2089">_xlfn.IFS(AC2089="","Unknown",AC2089&lt;18,"0-17",AC2089&lt;35,"18-34",AC2089&lt;50,"35-49",AC2089&lt;65,"50-64",TRUE,"65+")</f>
        <v>35-49</v>
      </c>
      <c r="AE2089">
        <f>IFERROR(_xlfn.XLOOKUP($B2089,enrollment!$A$2:$A$801,enrollment!$O$2:$O$801),"")</f>
        <v>5678901234</v>
      </c>
      <c r="AF2089">
        <f>IFERROR(_xlfn.XLOOKUP($AE2089,providers!$B$2:$B$11,providers!$Q$2:$Q$11),"")</f>
        <v>3.8</v>
      </c>
      <c r="AG2089" s="1">
        <f t="shared" si="32"/>
        <v>45413</v>
      </c>
    </row>
    <row r="2090" spans="1:33" x14ac:dyDescent="0.25">
      <c r="A2090" t="s">
        <v>2447</v>
      </c>
      <c r="B2090" t="s">
        <v>2441</v>
      </c>
      <c r="C2090">
        <v>5678901234</v>
      </c>
      <c r="D2090">
        <v>5678901234</v>
      </c>
      <c r="E2090" s="1">
        <v>45305</v>
      </c>
      <c r="F2090" s="1">
        <v>45305</v>
      </c>
      <c r="G2090" s="1">
        <v>45327</v>
      </c>
      <c r="H2090" t="s">
        <v>28</v>
      </c>
      <c r="I2090">
        <v>11</v>
      </c>
      <c r="J2090" t="s">
        <v>35</v>
      </c>
      <c r="K2090">
        <v>99213</v>
      </c>
      <c r="O2090">
        <v>1</v>
      </c>
      <c r="P2090">
        <v>176.92</v>
      </c>
      <c r="Q2090">
        <v>131.05000000000001</v>
      </c>
      <c r="R2090">
        <v>104.84</v>
      </c>
      <c r="S2090">
        <v>26.21</v>
      </c>
      <c r="T2090" t="s">
        <v>30</v>
      </c>
      <c r="X2090" t="s">
        <v>43</v>
      </c>
      <c r="Y2090" t="s">
        <v>44</v>
      </c>
      <c r="Z2090" t="s">
        <v>39</v>
      </c>
      <c r="AA2090" t="str">
        <f>IFERROR(_xlfn.XLOOKUP($J2090,avoidable_ed_reference!$A$2:$A$13,avoidable_ed_reference!$C$2:$C$13),"Not Classified")</f>
        <v>Avoidable</v>
      </c>
      <c r="AB2090" t="str">
        <f>IFERROR(_xlfn.XLOOKUP($B2090,enrollment!$A$2:$A$801,enrollment!$I$2:$I$801),"")</f>
        <v>TN</v>
      </c>
      <c r="AC2090">
        <f>IFERROR(_xlfn.XLOOKUP($B2090,enrollment!$A$2:$A$801,enrollment!$L$2:$L$801),"")</f>
        <v>36</v>
      </c>
      <c r="AD2090" t="str" cm="1">
        <f t="array" ref="AD2090">_xlfn.IFS(AC2090="","Unknown",AC2090&lt;18,"0-17",AC2090&lt;35,"18-34",AC2090&lt;50,"35-49",AC2090&lt;65,"50-64",TRUE,"65+")</f>
        <v>35-49</v>
      </c>
      <c r="AE2090">
        <f>IFERROR(_xlfn.XLOOKUP($B2090,enrollment!$A$2:$A$801,enrollment!$O$2:$O$801),"")</f>
        <v>5678901234</v>
      </c>
      <c r="AF2090">
        <f>IFERROR(_xlfn.XLOOKUP($AE2090,providers!$B$2:$B$11,providers!$Q$2:$Q$11),"")</f>
        <v>3.8</v>
      </c>
      <c r="AG2090" s="1">
        <f t="shared" si="32"/>
        <v>45292</v>
      </c>
    </row>
    <row r="2091" spans="1:33" x14ac:dyDescent="0.25">
      <c r="A2091" t="s">
        <v>2448</v>
      </c>
      <c r="B2091" t="s">
        <v>2441</v>
      </c>
      <c r="C2091">
        <v>3456789012</v>
      </c>
      <c r="D2091">
        <v>3456789012</v>
      </c>
      <c r="E2091" s="1">
        <v>45628</v>
      </c>
      <c r="F2091" s="1">
        <v>45628</v>
      </c>
      <c r="G2091" s="1">
        <v>45656</v>
      </c>
      <c r="H2091" t="s">
        <v>67</v>
      </c>
      <c r="I2091">
        <v>21</v>
      </c>
      <c r="J2091" t="s">
        <v>99</v>
      </c>
      <c r="K2091">
        <v>99223</v>
      </c>
      <c r="O2091">
        <v>1</v>
      </c>
      <c r="P2091">
        <v>31083.84</v>
      </c>
      <c r="Q2091">
        <v>20054.09</v>
      </c>
      <c r="R2091">
        <v>16043.27</v>
      </c>
      <c r="S2091">
        <v>4010.82</v>
      </c>
      <c r="T2091" t="s">
        <v>30</v>
      </c>
      <c r="V2091">
        <v>1</v>
      </c>
      <c r="W2091" s="2" t="s">
        <v>68</v>
      </c>
      <c r="X2091" t="s">
        <v>43</v>
      </c>
      <c r="Y2091" t="s">
        <v>44</v>
      </c>
      <c r="Z2091" t="s">
        <v>69</v>
      </c>
      <c r="AA2091" t="str">
        <f>IFERROR(_xlfn.XLOOKUP($J2091,avoidable_ed_reference!$A$2:$A$13,avoidable_ed_reference!$C$2:$C$13),"Not Classified")</f>
        <v>Not Classified</v>
      </c>
      <c r="AB2091" t="str">
        <f>IFERROR(_xlfn.XLOOKUP($B2091,enrollment!$A$2:$A$801,enrollment!$I$2:$I$801),"")</f>
        <v>TN</v>
      </c>
      <c r="AC2091">
        <f>IFERROR(_xlfn.XLOOKUP($B2091,enrollment!$A$2:$A$801,enrollment!$L$2:$L$801),"")</f>
        <v>36</v>
      </c>
      <c r="AD2091" t="str" cm="1">
        <f t="array" ref="AD2091">_xlfn.IFS(AC2091="","Unknown",AC2091&lt;18,"0-17",AC2091&lt;35,"18-34",AC2091&lt;50,"35-49",AC2091&lt;65,"50-64",TRUE,"65+")</f>
        <v>35-49</v>
      </c>
      <c r="AE2091">
        <f>IFERROR(_xlfn.XLOOKUP($B2091,enrollment!$A$2:$A$801,enrollment!$O$2:$O$801),"")</f>
        <v>5678901234</v>
      </c>
      <c r="AF2091">
        <f>IFERROR(_xlfn.XLOOKUP($AE2091,providers!$B$2:$B$11,providers!$Q$2:$Q$11),"")</f>
        <v>3.8</v>
      </c>
      <c r="AG2091" s="1">
        <f t="shared" si="32"/>
        <v>45627</v>
      </c>
    </row>
    <row r="2092" spans="1:33" x14ac:dyDescent="0.25">
      <c r="A2092" t="s">
        <v>2449</v>
      </c>
      <c r="B2092" t="s">
        <v>2450</v>
      </c>
      <c r="C2092">
        <v>5678901234</v>
      </c>
      <c r="D2092">
        <v>5678901234</v>
      </c>
      <c r="E2092" s="1">
        <v>45452</v>
      </c>
      <c r="F2092" s="1">
        <v>45452</v>
      </c>
      <c r="G2092" s="1">
        <v>45476</v>
      </c>
      <c r="H2092" t="s">
        <v>28</v>
      </c>
      <c r="I2092">
        <v>20</v>
      </c>
      <c r="J2092" t="s">
        <v>35</v>
      </c>
      <c r="K2092">
        <v>99213</v>
      </c>
      <c r="O2092">
        <v>1</v>
      </c>
      <c r="P2092">
        <v>167.27</v>
      </c>
      <c r="Q2092">
        <v>128.66999999999999</v>
      </c>
      <c r="R2092">
        <v>102.94</v>
      </c>
      <c r="S2092">
        <v>25.73</v>
      </c>
      <c r="T2092" t="s">
        <v>30</v>
      </c>
      <c r="X2092" t="s">
        <v>233</v>
      </c>
      <c r="Y2092" t="s">
        <v>32</v>
      </c>
      <c r="Z2092" t="s">
        <v>36</v>
      </c>
      <c r="AA2092" t="str">
        <f>IFERROR(_xlfn.XLOOKUP($J2092,avoidable_ed_reference!$A$2:$A$13,avoidable_ed_reference!$C$2:$C$13),"Not Classified")</f>
        <v>Avoidable</v>
      </c>
      <c r="AB2092" t="str">
        <f>IFERROR(_xlfn.XLOOKUP($B2092,enrollment!$A$2:$A$801,enrollment!$I$2:$I$801),"")</f>
        <v>OH</v>
      </c>
      <c r="AC2092">
        <f>IFERROR(_xlfn.XLOOKUP($B2092,enrollment!$A$2:$A$801,enrollment!$L$2:$L$801),"")</f>
        <v>35</v>
      </c>
      <c r="AD2092" t="str" cm="1">
        <f t="array" ref="AD2092">_xlfn.IFS(AC2092="","Unknown",AC2092&lt;18,"0-17",AC2092&lt;35,"18-34",AC2092&lt;50,"35-49",AC2092&lt;65,"50-64",TRUE,"65+")</f>
        <v>35-49</v>
      </c>
      <c r="AE2092">
        <f>IFERROR(_xlfn.XLOOKUP($B2092,enrollment!$A$2:$A$801,enrollment!$O$2:$O$801),"")</f>
        <v>6789012345</v>
      </c>
      <c r="AF2092">
        <f>IFERROR(_xlfn.XLOOKUP($AE2092,providers!$B$2:$B$11,providers!$Q$2:$Q$11),"")</f>
        <v>4.0999999999999996</v>
      </c>
      <c r="AG2092" s="1">
        <f t="shared" si="32"/>
        <v>45444</v>
      </c>
    </row>
    <row r="2093" spans="1:33" x14ac:dyDescent="0.25">
      <c r="A2093" t="s">
        <v>2451</v>
      </c>
      <c r="B2093" t="s">
        <v>2450</v>
      </c>
      <c r="C2093">
        <v>6789012345</v>
      </c>
      <c r="D2093">
        <v>6789012345</v>
      </c>
      <c r="E2093" s="1">
        <v>45497</v>
      </c>
      <c r="F2093" s="1">
        <v>45497</v>
      </c>
      <c r="G2093" s="1">
        <v>45528</v>
      </c>
      <c r="H2093" t="s">
        <v>28</v>
      </c>
      <c r="I2093">
        <v>23</v>
      </c>
      <c r="J2093" t="s">
        <v>184</v>
      </c>
      <c r="K2093">
        <v>99284</v>
      </c>
      <c r="O2093">
        <v>1</v>
      </c>
      <c r="P2093">
        <v>2238.91</v>
      </c>
      <c r="Q2093">
        <v>1243.8399999999999</v>
      </c>
      <c r="R2093">
        <v>995.07</v>
      </c>
      <c r="S2093">
        <v>248.77</v>
      </c>
      <c r="T2093" t="s">
        <v>30</v>
      </c>
      <c r="X2093" t="s">
        <v>233</v>
      </c>
      <c r="Y2093" t="s">
        <v>32</v>
      </c>
      <c r="Z2093" t="s">
        <v>45</v>
      </c>
      <c r="AA2093" t="str">
        <f>IFERROR(_xlfn.XLOOKUP($J2093,avoidable_ed_reference!$A$2:$A$13,avoidable_ed_reference!$C$2:$C$13),"Not Classified")</f>
        <v>Non-Avoidable</v>
      </c>
      <c r="AB2093" t="str">
        <f>IFERROR(_xlfn.XLOOKUP($B2093,enrollment!$A$2:$A$801,enrollment!$I$2:$I$801),"")</f>
        <v>OH</v>
      </c>
      <c r="AC2093">
        <f>IFERROR(_xlfn.XLOOKUP($B2093,enrollment!$A$2:$A$801,enrollment!$L$2:$L$801),"")</f>
        <v>35</v>
      </c>
      <c r="AD2093" t="str" cm="1">
        <f t="array" ref="AD2093">_xlfn.IFS(AC2093="","Unknown",AC2093&lt;18,"0-17",AC2093&lt;35,"18-34",AC2093&lt;50,"35-49",AC2093&lt;65,"50-64",TRUE,"65+")</f>
        <v>35-49</v>
      </c>
      <c r="AE2093">
        <f>IFERROR(_xlfn.XLOOKUP($B2093,enrollment!$A$2:$A$801,enrollment!$O$2:$O$801),"")</f>
        <v>6789012345</v>
      </c>
      <c r="AF2093">
        <f>IFERROR(_xlfn.XLOOKUP($AE2093,providers!$B$2:$B$11,providers!$Q$2:$Q$11),"")</f>
        <v>4.0999999999999996</v>
      </c>
      <c r="AG2093" s="1">
        <f t="shared" si="32"/>
        <v>45474</v>
      </c>
    </row>
    <row r="2094" spans="1:33" x14ac:dyDescent="0.25">
      <c r="A2094" t="s">
        <v>2452</v>
      </c>
      <c r="B2094" t="s">
        <v>2450</v>
      </c>
      <c r="C2094">
        <v>6789012345</v>
      </c>
      <c r="D2094">
        <v>6789012345</v>
      </c>
      <c r="E2094" s="1">
        <v>45351</v>
      </c>
      <c r="F2094" s="1">
        <v>45351</v>
      </c>
      <c r="G2094" s="1">
        <v>45367</v>
      </c>
      <c r="H2094" t="s">
        <v>28</v>
      </c>
      <c r="I2094">
        <v>11</v>
      </c>
      <c r="J2094" t="s">
        <v>47</v>
      </c>
      <c r="K2094">
        <v>99213</v>
      </c>
      <c r="O2094">
        <v>1</v>
      </c>
      <c r="P2094">
        <v>210.92</v>
      </c>
      <c r="Q2094">
        <v>156.24</v>
      </c>
      <c r="R2094">
        <v>124.99</v>
      </c>
      <c r="S2094">
        <v>31.25</v>
      </c>
      <c r="T2094" t="s">
        <v>30</v>
      </c>
      <c r="X2094" t="s">
        <v>233</v>
      </c>
      <c r="Y2094" t="s">
        <v>32</v>
      </c>
      <c r="Z2094" t="s">
        <v>39</v>
      </c>
      <c r="AA2094" t="str">
        <f>IFERROR(_xlfn.XLOOKUP($J2094,avoidable_ed_reference!$A$2:$A$13,avoidable_ed_reference!$C$2:$C$13),"Not Classified")</f>
        <v>Not Classified</v>
      </c>
      <c r="AB2094" t="str">
        <f>IFERROR(_xlfn.XLOOKUP($B2094,enrollment!$A$2:$A$801,enrollment!$I$2:$I$801),"")</f>
        <v>OH</v>
      </c>
      <c r="AC2094">
        <f>IFERROR(_xlfn.XLOOKUP($B2094,enrollment!$A$2:$A$801,enrollment!$L$2:$L$801),"")</f>
        <v>35</v>
      </c>
      <c r="AD2094" t="str" cm="1">
        <f t="array" ref="AD2094">_xlfn.IFS(AC2094="","Unknown",AC2094&lt;18,"0-17",AC2094&lt;35,"18-34",AC2094&lt;50,"35-49",AC2094&lt;65,"50-64",TRUE,"65+")</f>
        <v>35-49</v>
      </c>
      <c r="AE2094">
        <f>IFERROR(_xlfn.XLOOKUP($B2094,enrollment!$A$2:$A$801,enrollment!$O$2:$O$801),"")</f>
        <v>6789012345</v>
      </c>
      <c r="AF2094">
        <f>IFERROR(_xlfn.XLOOKUP($AE2094,providers!$B$2:$B$11,providers!$Q$2:$Q$11),"")</f>
        <v>4.0999999999999996</v>
      </c>
      <c r="AG2094" s="1">
        <f t="shared" si="32"/>
        <v>45323</v>
      </c>
    </row>
    <row r="2095" spans="1:33" x14ac:dyDescent="0.25">
      <c r="A2095" t="s">
        <v>2453</v>
      </c>
      <c r="B2095" t="s">
        <v>2450</v>
      </c>
      <c r="C2095">
        <v>5678901234</v>
      </c>
      <c r="D2095">
        <v>5678901234</v>
      </c>
      <c r="E2095" s="1">
        <v>45312</v>
      </c>
      <c r="F2095" s="1">
        <v>45312</v>
      </c>
      <c r="G2095" s="1">
        <v>45333</v>
      </c>
      <c r="H2095" t="s">
        <v>28</v>
      </c>
      <c r="I2095">
        <v>20</v>
      </c>
      <c r="J2095" t="s">
        <v>35</v>
      </c>
      <c r="K2095">
        <v>99213</v>
      </c>
      <c r="O2095">
        <v>1</v>
      </c>
      <c r="P2095">
        <v>183.09</v>
      </c>
      <c r="Q2095">
        <v>140.84</v>
      </c>
      <c r="R2095">
        <v>112.67</v>
      </c>
      <c r="S2095">
        <v>28.17</v>
      </c>
      <c r="T2095" t="s">
        <v>30</v>
      </c>
      <c r="X2095" t="s">
        <v>233</v>
      </c>
      <c r="Y2095" t="s">
        <v>32</v>
      </c>
      <c r="Z2095" t="s">
        <v>36</v>
      </c>
      <c r="AA2095" t="str">
        <f>IFERROR(_xlfn.XLOOKUP($J2095,avoidable_ed_reference!$A$2:$A$13,avoidable_ed_reference!$C$2:$C$13),"Not Classified")</f>
        <v>Avoidable</v>
      </c>
      <c r="AB2095" t="str">
        <f>IFERROR(_xlfn.XLOOKUP($B2095,enrollment!$A$2:$A$801,enrollment!$I$2:$I$801),"")</f>
        <v>OH</v>
      </c>
      <c r="AC2095">
        <f>IFERROR(_xlfn.XLOOKUP($B2095,enrollment!$A$2:$A$801,enrollment!$L$2:$L$801),"")</f>
        <v>35</v>
      </c>
      <c r="AD2095" t="str" cm="1">
        <f t="array" ref="AD2095">_xlfn.IFS(AC2095="","Unknown",AC2095&lt;18,"0-17",AC2095&lt;35,"18-34",AC2095&lt;50,"35-49",AC2095&lt;65,"50-64",TRUE,"65+")</f>
        <v>35-49</v>
      </c>
      <c r="AE2095">
        <f>IFERROR(_xlfn.XLOOKUP($B2095,enrollment!$A$2:$A$801,enrollment!$O$2:$O$801),"")</f>
        <v>6789012345</v>
      </c>
      <c r="AF2095">
        <f>IFERROR(_xlfn.XLOOKUP($AE2095,providers!$B$2:$B$11,providers!$Q$2:$Q$11),"")</f>
        <v>4.0999999999999996</v>
      </c>
      <c r="AG2095" s="1">
        <f t="shared" si="32"/>
        <v>45292</v>
      </c>
    </row>
    <row r="2096" spans="1:33" x14ac:dyDescent="0.25">
      <c r="A2096" t="s">
        <v>2454</v>
      </c>
      <c r="B2096" t="s">
        <v>2450</v>
      </c>
      <c r="C2096">
        <v>8901234567</v>
      </c>
      <c r="D2096">
        <v>8901234567</v>
      </c>
      <c r="E2096" s="1">
        <v>45297</v>
      </c>
      <c r="F2096" s="1">
        <v>45297</v>
      </c>
      <c r="G2096" s="1">
        <v>45312</v>
      </c>
      <c r="H2096" t="s">
        <v>28</v>
      </c>
      <c r="I2096">
        <v>22</v>
      </c>
      <c r="J2096" t="s">
        <v>29</v>
      </c>
      <c r="K2096">
        <v>90837</v>
      </c>
      <c r="O2096">
        <v>1</v>
      </c>
      <c r="P2096">
        <v>213.42</v>
      </c>
      <c r="Q2096">
        <v>158.09</v>
      </c>
      <c r="R2096">
        <v>126.47</v>
      </c>
      <c r="S2096">
        <v>31.62</v>
      </c>
      <c r="T2096" t="s">
        <v>30</v>
      </c>
      <c r="X2096" t="s">
        <v>233</v>
      </c>
      <c r="Y2096" t="s">
        <v>32</v>
      </c>
      <c r="Z2096" t="s">
        <v>33</v>
      </c>
      <c r="AA2096" t="str">
        <f>IFERROR(_xlfn.XLOOKUP($J2096,avoidable_ed_reference!$A$2:$A$13,avoidable_ed_reference!$C$2:$C$13),"Not Classified")</f>
        <v>Potentially Avoidable</v>
      </c>
      <c r="AB2096" t="str">
        <f>IFERROR(_xlfn.XLOOKUP($B2096,enrollment!$A$2:$A$801,enrollment!$I$2:$I$801),"")</f>
        <v>OH</v>
      </c>
      <c r="AC2096">
        <f>IFERROR(_xlfn.XLOOKUP($B2096,enrollment!$A$2:$A$801,enrollment!$L$2:$L$801),"")</f>
        <v>35</v>
      </c>
      <c r="AD2096" t="str" cm="1">
        <f t="array" ref="AD2096">_xlfn.IFS(AC2096="","Unknown",AC2096&lt;18,"0-17",AC2096&lt;35,"18-34",AC2096&lt;50,"35-49",AC2096&lt;65,"50-64",TRUE,"65+")</f>
        <v>35-49</v>
      </c>
      <c r="AE2096">
        <f>IFERROR(_xlfn.XLOOKUP($B2096,enrollment!$A$2:$A$801,enrollment!$O$2:$O$801),"")</f>
        <v>6789012345</v>
      </c>
      <c r="AF2096">
        <f>IFERROR(_xlfn.XLOOKUP($AE2096,providers!$B$2:$B$11,providers!$Q$2:$Q$11),"")</f>
        <v>4.0999999999999996</v>
      </c>
      <c r="AG2096" s="1">
        <f t="shared" si="32"/>
        <v>45292</v>
      </c>
    </row>
    <row r="2097" spans="1:33" x14ac:dyDescent="0.25">
      <c r="A2097" t="s">
        <v>2455</v>
      </c>
      <c r="B2097" t="s">
        <v>2450</v>
      </c>
      <c r="C2097">
        <v>8901234567</v>
      </c>
      <c r="D2097">
        <v>8901234567</v>
      </c>
      <c r="E2097" s="1">
        <v>45339</v>
      </c>
      <c r="F2097" s="1">
        <v>45339</v>
      </c>
      <c r="G2097" s="1">
        <v>45370</v>
      </c>
      <c r="H2097" t="s">
        <v>59</v>
      </c>
      <c r="J2097" t="s">
        <v>99</v>
      </c>
      <c r="L2097" s="2" t="s">
        <v>151</v>
      </c>
      <c r="M2097" t="s">
        <v>152</v>
      </c>
      <c r="N2097" t="s">
        <v>153</v>
      </c>
      <c r="O2097">
        <v>1</v>
      </c>
      <c r="P2097">
        <v>925.75</v>
      </c>
      <c r="Q2097">
        <v>841.59</v>
      </c>
      <c r="R2097">
        <v>673.27</v>
      </c>
      <c r="S2097">
        <v>168.32</v>
      </c>
      <c r="T2097" t="s">
        <v>30</v>
      </c>
      <c r="X2097" t="s">
        <v>233</v>
      </c>
      <c r="Y2097" t="s">
        <v>32</v>
      </c>
      <c r="Z2097" t="s">
        <v>64</v>
      </c>
      <c r="AA2097" t="str">
        <f>IFERROR(_xlfn.XLOOKUP($J2097,avoidable_ed_reference!$A$2:$A$13,avoidable_ed_reference!$C$2:$C$13),"Not Classified")</f>
        <v>Not Classified</v>
      </c>
      <c r="AB2097" t="str">
        <f>IFERROR(_xlfn.XLOOKUP($B2097,enrollment!$A$2:$A$801,enrollment!$I$2:$I$801),"")</f>
        <v>OH</v>
      </c>
      <c r="AC2097">
        <f>IFERROR(_xlfn.XLOOKUP($B2097,enrollment!$A$2:$A$801,enrollment!$L$2:$L$801),"")</f>
        <v>35</v>
      </c>
      <c r="AD2097" t="str" cm="1">
        <f t="array" ref="AD2097">_xlfn.IFS(AC2097="","Unknown",AC2097&lt;18,"0-17",AC2097&lt;35,"18-34",AC2097&lt;50,"35-49",AC2097&lt;65,"50-64",TRUE,"65+")</f>
        <v>35-49</v>
      </c>
      <c r="AE2097">
        <f>IFERROR(_xlfn.XLOOKUP($B2097,enrollment!$A$2:$A$801,enrollment!$O$2:$O$801),"")</f>
        <v>6789012345</v>
      </c>
      <c r="AF2097">
        <f>IFERROR(_xlfn.XLOOKUP($AE2097,providers!$B$2:$B$11,providers!$Q$2:$Q$11),"")</f>
        <v>4.0999999999999996</v>
      </c>
      <c r="AG2097" s="1">
        <f t="shared" si="32"/>
        <v>45323</v>
      </c>
    </row>
    <row r="2098" spans="1:33" x14ac:dyDescent="0.25">
      <c r="A2098" t="s">
        <v>2456</v>
      </c>
      <c r="B2098" t="s">
        <v>2457</v>
      </c>
      <c r="C2098">
        <v>6789012345</v>
      </c>
      <c r="D2098">
        <v>6789012345</v>
      </c>
      <c r="E2098" s="1">
        <v>45417</v>
      </c>
      <c r="F2098" s="1">
        <v>45417</v>
      </c>
      <c r="G2098" s="1">
        <v>45439</v>
      </c>
      <c r="H2098" t="s">
        <v>59</v>
      </c>
      <c r="J2098" t="s">
        <v>47</v>
      </c>
      <c r="L2098" s="2" t="s">
        <v>151</v>
      </c>
      <c r="M2098" t="s">
        <v>152</v>
      </c>
      <c r="N2098" t="s">
        <v>153</v>
      </c>
      <c r="O2098">
        <v>1</v>
      </c>
      <c r="P2098">
        <v>719.9</v>
      </c>
      <c r="Q2098">
        <v>654.45000000000005</v>
      </c>
      <c r="R2098">
        <v>523.55999999999995</v>
      </c>
      <c r="S2098">
        <v>130.88999999999999</v>
      </c>
      <c r="T2098" t="s">
        <v>30</v>
      </c>
      <c r="X2098" t="s">
        <v>233</v>
      </c>
      <c r="Y2098" t="s">
        <v>32</v>
      </c>
      <c r="Z2098" t="s">
        <v>64</v>
      </c>
      <c r="AA2098" t="str">
        <f>IFERROR(_xlfn.XLOOKUP($J2098,avoidable_ed_reference!$A$2:$A$13,avoidable_ed_reference!$C$2:$C$13),"Not Classified")</f>
        <v>Not Classified</v>
      </c>
      <c r="AB2098" t="str">
        <f>IFERROR(_xlfn.XLOOKUP($B2098,enrollment!$A$2:$A$801,enrollment!$I$2:$I$801),"")</f>
        <v>TN</v>
      </c>
      <c r="AC2098">
        <f>IFERROR(_xlfn.XLOOKUP($B2098,enrollment!$A$2:$A$801,enrollment!$L$2:$L$801),"")</f>
        <v>61</v>
      </c>
      <c r="AD2098" t="str" cm="1">
        <f t="array" ref="AD2098">_xlfn.IFS(AC2098="","Unknown",AC2098&lt;18,"0-17",AC2098&lt;35,"18-34",AC2098&lt;50,"35-49",AC2098&lt;65,"50-64",TRUE,"65+")</f>
        <v>50-64</v>
      </c>
      <c r="AE2098">
        <f>IFERROR(_xlfn.XLOOKUP($B2098,enrollment!$A$2:$A$801,enrollment!$O$2:$O$801),"")</f>
        <v>7890123456</v>
      </c>
      <c r="AF2098">
        <f>IFERROR(_xlfn.XLOOKUP($AE2098,providers!$B$2:$B$11,providers!$Q$2:$Q$11),"")</f>
        <v>3.9</v>
      </c>
      <c r="AG2098" s="1">
        <f t="shared" si="32"/>
        <v>45413</v>
      </c>
    </row>
    <row r="2099" spans="1:33" x14ac:dyDescent="0.25">
      <c r="A2099" t="s">
        <v>2458</v>
      </c>
      <c r="B2099" t="s">
        <v>2457</v>
      </c>
      <c r="C2099">
        <v>7890123456</v>
      </c>
      <c r="D2099">
        <v>7890123456</v>
      </c>
      <c r="E2099" s="1">
        <v>45317</v>
      </c>
      <c r="F2099" s="1">
        <v>45317</v>
      </c>
      <c r="G2099" s="1">
        <v>45336</v>
      </c>
      <c r="H2099" t="s">
        <v>28</v>
      </c>
      <c r="I2099">
        <v>11</v>
      </c>
      <c r="J2099" t="s">
        <v>47</v>
      </c>
      <c r="K2099">
        <v>99213</v>
      </c>
      <c r="O2099">
        <v>1</v>
      </c>
      <c r="P2099">
        <v>217.01</v>
      </c>
      <c r="Q2099">
        <v>160.75</v>
      </c>
      <c r="R2099">
        <v>128.6</v>
      </c>
      <c r="S2099">
        <v>32.15</v>
      </c>
      <c r="T2099" t="s">
        <v>30</v>
      </c>
      <c r="X2099" t="s">
        <v>233</v>
      </c>
      <c r="Y2099" t="s">
        <v>32</v>
      </c>
      <c r="Z2099" t="s">
        <v>39</v>
      </c>
      <c r="AA2099" t="str">
        <f>IFERROR(_xlfn.XLOOKUP($J2099,avoidable_ed_reference!$A$2:$A$13,avoidable_ed_reference!$C$2:$C$13),"Not Classified")</f>
        <v>Not Classified</v>
      </c>
      <c r="AB2099" t="str">
        <f>IFERROR(_xlfn.XLOOKUP($B2099,enrollment!$A$2:$A$801,enrollment!$I$2:$I$801),"")</f>
        <v>TN</v>
      </c>
      <c r="AC2099">
        <f>IFERROR(_xlfn.XLOOKUP($B2099,enrollment!$A$2:$A$801,enrollment!$L$2:$L$801),"")</f>
        <v>61</v>
      </c>
      <c r="AD2099" t="str" cm="1">
        <f t="array" ref="AD2099">_xlfn.IFS(AC2099="","Unknown",AC2099&lt;18,"0-17",AC2099&lt;35,"18-34",AC2099&lt;50,"35-49",AC2099&lt;65,"50-64",TRUE,"65+")</f>
        <v>50-64</v>
      </c>
      <c r="AE2099">
        <f>IFERROR(_xlfn.XLOOKUP($B2099,enrollment!$A$2:$A$801,enrollment!$O$2:$O$801),"")</f>
        <v>7890123456</v>
      </c>
      <c r="AF2099">
        <f>IFERROR(_xlfn.XLOOKUP($AE2099,providers!$B$2:$B$11,providers!$Q$2:$Q$11),"")</f>
        <v>3.9</v>
      </c>
      <c r="AG2099" s="1">
        <f t="shared" si="32"/>
        <v>45292</v>
      </c>
    </row>
    <row r="2100" spans="1:33" x14ac:dyDescent="0.25">
      <c r="A2100" t="s">
        <v>2459</v>
      </c>
      <c r="B2100" t="s">
        <v>2457</v>
      </c>
      <c r="C2100">
        <v>5678901234</v>
      </c>
      <c r="D2100">
        <v>5678901234</v>
      </c>
      <c r="E2100" s="1">
        <v>45644</v>
      </c>
      <c r="F2100" s="1">
        <v>45644</v>
      </c>
      <c r="G2100" s="1">
        <v>45675</v>
      </c>
      <c r="H2100" t="s">
        <v>28</v>
      </c>
      <c r="I2100">
        <v>20</v>
      </c>
      <c r="J2100" t="s">
        <v>35</v>
      </c>
      <c r="K2100">
        <v>99213</v>
      </c>
      <c r="O2100">
        <v>1</v>
      </c>
      <c r="P2100">
        <v>192.17</v>
      </c>
      <c r="Q2100">
        <v>147.82</v>
      </c>
      <c r="R2100">
        <v>118.26</v>
      </c>
      <c r="S2100">
        <v>29.56</v>
      </c>
      <c r="T2100" t="s">
        <v>30</v>
      </c>
      <c r="X2100" t="s">
        <v>233</v>
      </c>
      <c r="Y2100" t="s">
        <v>32</v>
      </c>
      <c r="Z2100" t="s">
        <v>36</v>
      </c>
      <c r="AA2100" t="str">
        <f>IFERROR(_xlfn.XLOOKUP($J2100,avoidable_ed_reference!$A$2:$A$13,avoidable_ed_reference!$C$2:$C$13),"Not Classified")</f>
        <v>Avoidable</v>
      </c>
      <c r="AB2100" t="str">
        <f>IFERROR(_xlfn.XLOOKUP($B2100,enrollment!$A$2:$A$801,enrollment!$I$2:$I$801),"")</f>
        <v>TN</v>
      </c>
      <c r="AC2100">
        <f>IFERROR(_xlfn.XLOOKUP($B2100,enrollment!$A$2:$A$801,enrollment!$L$2:$L$801),"")</f>
        <v>61</v>
      </c>
      <c r="AD2100" t="str" cm="1">
        <f t="array" ref="AD2100">_xlfn.IFS(AC2100="","Unknown",AC2100&lt;18,"0-17",AC2100&lt;35,"18-34",AC2100&lt;50,"35-49",AC2100&lt;65,"50-64",TRUE,"65+")</f>
        <v>50-64</v>
      </c>
      <c r="AE2100">
        <f>IFERROR(_xlfn.XLOOKUP($B2100,enrollment!$A$2:$A$801,enrollment!$O$2:$O$801),"")</f>
        <v>7890123456</v>
      </c>
      <c r="AF2100">
        <f>IFERROR(_xlfn.XLOOKUP($AE2100,providers!$B$2:$B$11,providers!$Q$2:$Q$11),"")</f>
        <v>3.9</v>
      </c>
      <c r="AG2100" s="1">
        <f t="shared" si="32"/>
        <v>45627</v>
      </c>
    </row>
    <row r="2101" spans="1:33" x14ac:dyDescent="0.25">
      <c r="A2101" t="s">
        <v>2460</v>
      </c>
      <c r="B2101" t="s">
        <v>2461</v>
      </c>
      <c r="C2101">
        <v>5678901234</v>
      </c>
      <c r="D2101">
        <v>5678901234</v>
      </c>
      <c r="E2101" s="1">
        <v>45347</v>
      </c>
      <c r="F2101" s="1">
        <v>45347</v>
      </c>
      <c r="G2101" s="1">
        <v>45375</v>
      </c>
      <c r="H2101" t="s">
        <v>28</v>
      </c>
      <c r="I2101">
        <v>20</v>
      </c>
      <c r="J2101" t="s">
        <v>35</v>
      </c>
      <c r="K2101">
        <v>99213</v>
      </c>
      <c r="O2101">
        <v>1</v>
      </c>
      <c r="P2101">
        <v>175.75</v>
      </c>
      <c r="Q2101">
        <v>135.19</v>
      </c>
      <c r="R2101">
        <v>108.15</v>
      </c>
      <c r="S2101">
        <v>27.04</v>
      </c>
      <c r="T2101" t="s">
        <v>30</v>
      </c>
      <c r="X2101" t="s">
        <v>43</v>
      </c>
      <c r="Y2101" t="s">
        <v>44</v>
      </c>
      <c r="Z2101" t="s">
        <v>36</v>
      </c>
      <c r="AA2101" t="str">
        <f>IFERROR(_xlfn.XLOOKUP($J2101,avoidable_ed_reference!$A$2:$A$13,avoidable_ed_reference!$C$2:$C$13),"Not Classified")</f>
        <v>Avoidable</v>
      </c>
      <c r="AB2101" t="str">
        <f>IFERROR(_xlfn.XLOOKUP($B2101,enrollment!$A$2:$A$801,enrollment!$I$2:$I$801),"")</f>
        <v>OH</v>
      </c>
      <c r="AC2101">
        <f>IFERROR(_xlfn.XLOOKUP($B2101,enrollment!$A$2:$A$801,enrollment!$L$2:$L$801),"")</f>
        <v>68</v>
      </c>
      <c r="AD2101" t="str" cm="1">
        <f t="array" ref="AD2101">_xlfn.IFS(AC2101="","Unknown",AC2101&lt;18,"0-17",AC2101&lt;35,"18-34",AC2101&lt;50,"35-49",AC2101&lt;65,"50-64",TRUE,"65+")</f>
        <v>65+</v>
      </c>
      <c r="AE2101">
        <f>IFERROR(_xlfn.XLOOKUP($B2101,enrollment!$A$2:$A$801,enrollment!$O$2:$O$801),"")</f>
        <v>2345678901</v>
      </c>
      <c r="AF2101">
        <f>IFERROR(_xlfn.XLOOKUP($AE2101,providers!$B$2:$B$11,providers!$Q$2:$Q$11),"")</f>
        <v>4.2</v>
      </c>
      <c r="AG2101" s="1">
        <f t="shared" si="32"/>
        <v>45323</v>
      </c>
    </row>
    <row r="2102" spans="1:33" x14ac:dyDescent="0.25">
      <c r="A2102" t="s">
        <v>2462</v>
      </c>
      <c r="B2102" t="s">
        <v>2461</v>
      </c>
      <c r="C2102">
        <v>6789012345</v>
      </c>
      <c r="D2102">
        <v>6789012345</v>
      </c>
      <c r="E2102" s="1">
        <v>45549</v>
      </c>
      <c r="F2102" s="1">
        <v>45549</v>
      </c>
      <c r="G2102" s="1">
        <v>45571</v>
      </c>
      <c r="H2102" t="s">
        <v>28</v>
      </c>
      <c r="I2102">
        <v>22</v>
      </c>
      <c r="J2102" t="s">
        <v>29</v>
      </c>
      <c r="K2102">
        <v>90837</v>
      </c>
      <c r="O2102">
        <v>1</v>
      </c>
      <c r="P2102">
        <v>215.8</v>
      </c>
      <c r="Q2102">
        <v>159.85</v>
      </c>
      <c r="R2102">
        <v>127.88</v>
      </c>
      <c r="S2102">
        <v>31.97</v>
      </c>
      <c r="T2102" t="s">
        <v>30</v>
      </c>
      <c r="X2102" t="s">
        <v>43</v>
      </c>
      <c r="Y2102" t="s">
        <v>44</v>
      </c>
      <c r="Z2102" t="s">
        <v>33</v>
      </c>
      <c r="AA2102" t="str">
        <f>IFERROR(_xlfn.XLOOKUP($J2102,avoidable_ed_reference!$A$2:$A$13,avoidable_ed_reference!$C$2:$C$13),"Not Classified")</f>
        <v>Potentially Avoidable</v>
      </c>
      <c r="AB2102" t="str">
        <f>IFERROR(_xlfn.XLOOKUP($B2102,enrollment!$A$2:$A$801,enrollment!$I$2:$I$801),"")</f>
        <v>OH</v>
      </c>
      <c r="AC2102">
        <f>IFERROR(_xlfn.XLOOKUP($B2102,enrollment!$A$2:$A$801,enrollment!$L$2:$L$801),"")</f>
        <v>68</v>
      </c>
      <c r="AD2102" t="str" cm="1">
        <f t="array" ref="AD2102">_xlfn.IFS(AC2102="","Unknown",AC2102&lt;18,"0-17",AC2102&lt;35,"18-34",AC2102&lt;50,"35-49",AC2102&lt;65,"50-64",TRUE,"65+")</f>
        <v>65+</v>
      </c>
      <c r="AE2102">
        <f>IFERROR(_xlfn.XLOOKUP($B2102,enrollment!$A$2:$A$801,enrollment!$O$2:$O$801),"")</f>
        <v>2345678901</v>
      </c>
      <c r="AF2102">
        <f>IFERROR(_xlfn.XLOOKUP($AE2102,providers!$B$2:$B$11,providers!$Q$2:$Q$11),"")</f>
        <v>4.2</v>
      </c>
      <c r="AG2102" s="1">
        <f t="shared" si="32"/>
        <v>45536</v>
      </c>
    </row>
    <row r="2103" spans="1:33" x14ac:dyDescent="0.25">
      <c r="A2103" t="s">
        <v>2463</v>
      </c>
      <c r="B2103" t="s">
        <v>2461</v>
      </c>
      <c r="C2103">
        <v>8901234567</v>
      </c>
      <c r="D2103">
        <v>8901234567</v>
      </c>
      <c r="E2103" s="1">
        <v>45568</v>
      </c>
      <c r="F2103" s="1">
        <v>45568</v>
      </c>
      <c r="G2103" s="1">
        <v>45603</v>
      </c>
      <c r="H2103" t="s">
        <v>28</v>
      </c>
      <c r="I2103">
        <v>23</v>
      </c>
      <c r="J2103" t="s">
        <v>77</v>
      </c>
      <c r="K2103">
        <v>99284</v>
      </c>
      <c r="O2103">
        <v>1</v>
      </c>
      <c r="P2103">
        <v>2105.33</v>
      </c>
      <c r="Q2103">
        <v>1169.6300000000001</v>
      </c>
      <c r="R2103">
        <v>935.7</v>
      </c>
      <c r="S2103">
        <v>233.93</v>
      </c>
      <c r="T2103" t="s">
        <v>30</v>
      </c>
      <c r="X2103" t="s">
        <v>43</v>
      </c>
      <c r="Y2103" t="s">
        <v>44</v>
      </c>
      <c r="Z2103" t="s">
        <v>45</v>
      </c>
      <c r="AA2103" t="str">
        <f>IFERROR(_xlfn.XLOOKUP($J2103,avoidable_ed_reference!$A$2:$A$13,avoidable_ed_reference!$C$2:$C$13),"Not Classified")</f>
        <v>Avoidable</v>
      </c>
      <c r="AB2103" t="str">
        <f>IFERROR(_xlfn.XLOOKUP($B2103,enrollment!$A$2:$A$801,enrollment!$I$2:$I$801),"")</f>
        <v>OH</v>
      </c>
      <c r="AC2103">
        <f>IFERROR(_xlfn.XLOOKUP($B2103,enrollment!$A$2:$A$801,enrollment!$L$2:$L$801),"")</f>
        <v>68</v>
      </c>
      <c r="AD2103" t="str" cm="1">
        <f t="array" ref="AD2103">_xlfn.IFS(AC2103="","Unknown",AC2103&lt;18,"0-17",AC2103&lt;35,"18-34",AC2103&lt;50,"35-49",AC2103&lt;65,"50-64",TRUE,"65+")</f>
        <v>65+</v>
      </c>
      <c r="AE2103">
        <f>IFERROR(_xlfn.XLOOKUP($B2103,enrollment!$A$2:$A$801,enrollment!$O$2:$O$801),"")</f>
        <v>2345678901</v>
      </c>
      <c r="AF2103">
        <f>IFERROR(_xlfn.XLOOKUP($AE2103,providers!$B$2:$B$11,providers!$Q$2:$Q$11),"")</f>
        <v>4.2</v>
      </c>
      <c r="AG2103" s="1">
        <f t="shared" si="32"/>
        <v>45566</v>
      </c>
    </row>
    <row r="2104" spans="1:33" x14ac:dyDescent="0.25">
      <c r="A2104" t="s">
        <v>2464</v>
      </c>
      <c r="B2104" t="s">
        <v>2461</v>
      </c>
      <c r="C2104">
        <v>3456789012</v>
      </c>
      <c r="D2104">
        <v>3456789012</v>
      </c>
      <c r="E2104" s="1">
        <v>45310</v>
      </c>
      <c r="F2104" s="1">
        <v>45310</v>
      </c>
      <c r="G2104" s="1">
        <v>45325</v>
      </c>
      <c r="H2104" t="s">
        <v>67</v>
      </c>
      <c r="I2104">
        <v>21</v>
      </c>
      <c r="J2104" t="s">
        <v>80</v>
      </c>
      <c r="K2104">
        <v>99223</v>
      </c>
      <c r="O2104">
        <v>1</v>
      </c>
      <c r="P2104">
        <v>30463.439999999999</v>
      </c>
      <c r="Q2104">
        <v>19653.830000000002</v>
      </c>
      <c r="R2104">
        <v>15723.06</v>
      </c>
      <c r="S2104">
        <v>3930.77</v>
      </c>
      <c r="T2104" t="s">
        <v>30</v>
      </c>
      <c r="V2104">
        <v>1</v>
      </c>
      <c r="W2104" s="2" t="s">
        <v>68</v>
      </c>
      <c r="X2104" t="s">
        <v>43</v>
      </c>
      <c r="Y2104" t="s">
        <v>44</v>
      </c>
      <c r="Z2104" t="s">
        <v>69</v>
      </c>
      <c r="AA2104" t="str">
        <f>IFERROR(_xlfn.XLOOKUP($J2104,avoidable_ed_reference!$A$2:$A$13,avoidable_ed_reference!$C$2:$C$13),"Not Classified")</f>
        <v>Non-Avoidable</v>
      </c>
      <c r="AB2104" t="str">
        <f>IFERROR(_xlfn.XLOOKUP($B2104,enrollment!$A$2:$A$801,enrollment!$I$2:$I$801),"")</f>
        <v>OH</v>
      </c>
      <c r="AC2104">
        <f>IFERROR(_xlfn.XLOOKUP($B2104,enrollment!$A$2:$A$801,enrollment!$L$2:$L$801),"")</f>
        <v>68</v>
      </c>
      <c r="AD2104" t="str" cm="1">
        <f t="array" ref="AD2104">_xlfn.IFS(AC2104="","Unknown",AC2104&lt;18,"0-17",AC2104&lt;35,"18-34",AC2104&lt;50,"35-49",AC2104&lt;65,"50-64",TRUE,"65+")</f>
        <v>65+</v>
      </c>
      <c r="AE2104">
        <f>IFERROR(_xlfn.XLOOKUP($B2104,enrollment!$A$2:$A$801,enrollment!$O$2:$O$801),"")</f>
        <v>2345678901</v>
      </c>
      <c r="AF2104">
        <f>IFERROR(_xlfn.XLOOKUP($AE2104,providers!$B$2:$B$11,providers!$Q$2:$Q$11),"")</f>
        <v>4.2</v>
      </c>
      <c r="AG2104" s="1">
        <f t="shared" si="32"/>
        <v>45292</v>
      </c>
    </row>
    <row r="2105" spans="1:33" x14ac:dyDescent="0.25">
      <c r="A2105" t="s">
        <v>2465</v>
      </c>
      <c r="B2105" t="s">
        <v>2461</v>
      </c>
      <c r="C2105">
        <v>2345678901</v>
      </c>
      <c r="D2105">
        <v>2345678901</v>
      </c>
      <c r="E2105" s="1">
        <v>45392</v>
      </c>
      <c r="F2105" s="1">
        <v>45392</v>
      </c>
      <c r="G2105" s="1">
        <v>45409</v>
      </c>
      <c r="H2105" t="s">
        <v>28</v>
      </c>
      <c r="I2105">
        <v>11</v>
      </c>
      <c r="J2105" t="s">
        <v>38</v>
      </c>
      <c r="K2105">
        <v>99213</v>
      </c>
      <c r="O2105">
        <v>1</v>
      </c>
      <c r="P2105">
        <v>227.21</v>
      </c>
      <c r="Q2105">
        <v>168.3</v>
      </c>
      <c r="R2105">
        <v>134.63999999999999</v>
      </c>
      <c r="S2105">
        <v>33.659999999999997</v>
      </c>
      <c r="T2105" t="s">
        <v>30</v>
      </c>
      <c r="X2105" t="s">
        <v>43</v>
      </c>
      <c r="Y2105" t="s">
        <v>44</v>
      </c>
      <c r="Z2105" t="s">
        <v>39</v>
      </c>
      <c r="AA2105" t="str">
        <f>IFERROR(_xlfn.XLOOKUP($J2105,avoidable_ed_reference!$A$2:$A$13,avoidable_ed_reference!$C$2:$C$13),"Not Classified")</f>
        <v>Not Classified</v>
      </c>
      <c r="AB2105" t="str">
        <f>IFERROR(_xlfn.XLOOKUP($B2105,enrollment!$A$2:$A$801,enrollment!$I$2:$I$801),"")</f>
        <v>OH</v>
      </c>
      <c r="AC2105">
        <f>IFERROR(_xlfn.XLOOKUP($B2105,enrollment!$A$2:$A$801,enrollment!$L$2:$L$801),"")</f>
        <v>68</v>
      </c>
      <c r="AD2105" t="str" cm="1">
        <f t="array" ref="AD2105">_xlfn.IFS(AC2105="","Unknown",AC2105&lt;18,"0-17",AC2105&lt;35,"18-34",AC2105&lt;50,"35-49",AC2105&lt;65,"50-64",TRUE,"65+")</f>
        <v>65+</v>
      </c>
      <c r="AE2105">
        <f>IFERROR(_xlfn.XLOOKUP($B2105,enrollment!$A$2:$A$801,enrollment!$O$2:$O$801),"")</f>
        <v>2345678901</v>
      </c>
      <c r="AF2105">
        <f>IFERROR(_xlfn.XLOOKUP($AE2105,providers!$B$2:$B$11,providers!$Q$2:$Q$11),"")</f>
        <v>4.2</v>
      </c>
      <c r="AG2105" s="1">
        <f t="shared" si="32"/>
        <v>45383</v>
      </c>
    </row>
    <row r="2106" spans="1:33" x14ac:dyDescent="0.25">
      <c r="A2106" t="s">
        <v>2466</v>
      </c>
      <c r="B2106" t="s">
        <v>2461</v>
      </c>
      <c r="C2106">
        <v>3456789012</v>
      </c>
      <c r="D2106">
        <v>3456789012</v>
      </c>
      <c r="E2106" s="1">
        <v>45655</v>
      </c>
      <c r="F2106" s="1">
        <v>45655</v>
      </c>
      <c r="G2106" s="1">
        <v>45672</v>
      </c>
      <c r="H2106" t="s">
        <v>67</v>
      </c>
      <c r="I2106">
        <v>21</v>
      </c>
      <c r="J2106" t="s">
        <v>42</v>
      </c>
      <c r="K2106">
        <v>99223</v>
      </c>
      <c r="O2106">
        <v>1</v>
      </c>
      <c r="P2106">
        <v>17877.47</v>
      </c>
      <c r="Q2106">
        <v>11533.85</v>
      </c>
      <c r="R2106">
        <v>9227.08</v>
      </c>
      <c r="S2106">
        <v>2306.77</v>
      </c>
      <c r="T2106" t="s">
        <v>30</v>
      </c>
      <c r="V2106">
        <v>1</v>
      </c>
      <c r="W2106" s="2" t="s">
        <v>68</v>
      </c>
      <c r="X2106" t="s">
        <v>43</v>
      </c>
      <c r="Y2106" t="s">
        <v>44</v>
      </c>
      <c r="Z2106" t="s">
        <v>69</v>
      </c>
      <c r="AA2106" t="str">
        <f>IFERROR(_xlfn.XLOOKUP($J2106,avoidable_ed_reference!$A$2:$A$13,avoidable_ed_reference!$C$2:$C$13),"Not Classified")</f>
        <v>Non-Avoidable</v>
      </c>
      <c r="AB2106" t="str">
        <f>IFERROR(_xlfn.XLOOKUP($B2106,enrollment!$A$2:$A$801,enrollment!$I$2:$I$801),"")</f>
        <v>OH</v>
      </c>
      <c r="AC2106">
        <f>IFERROR(_xlfn.XLOOKUP($B2106,enrollment!$A$2:$A$801,enrollment!$L$2:$L$801),"")</f>
        <v>68</v>
      </c>
      <c r="AD2106" t="str" cm="1">
        <f t="array" ref="AD2106">_xlfn.IFS(AC2106="","Unknown",AC2106&lt;18,"0-17",AC2106&lt;35,"18-34",AC2106&lt;50,"35-49",AC2106&lt;65,"50-64",TRUE,"65+")</f>
        <v>65+</v>
      </c>
      <c r="AE2106">
        <f>IFERROR(_xlfn.XLOOKUP($B2106,enrollment!$A$2:$A$801,enrollment!$O$2:$O$801),"")</f>
        <v>2345678901</v>
      </c>
      <c r="AF2106">
        <f>IFERROR(_xlfn.XLOOKUP($AE2106,providers!$B$2:$B$11,providers!$Q$2:$Q$11),"")</f>
        <v>4.2</v>
      </c>
      <c r="AG2106" s="1">
        <f t="shared" si="32"/>
        <v>45627</v>
      </c>
    </row>
    <row r="2107" spans="1:33" x14ac:dyDescent="0.25">
      <c r="A2107" t="s">
        <v>2467</v>
      </c>
      <c r="B2107" t="s">
        <v>2461</v>
      </c>
      <c r="C2107">
        <v>2233445566</v>
      </c>
      <c r="D2107">
        <v>2233445566</v>
      </c>
      <c r="E2107" s="1">
        <v>45574</v>
      </c>
      <c r="F2107" s="1">
        <v>45574</v>
      </c>
      <c r="G2107" s="1">
        <v>45601</v>
      </c>
      <c r="H2107" t="s">
        <v>28</v>
      </c>
      <c r="I2107">
        <v>22</v>
      </c>
      <c r="J2107" t="s">
        <v>29</v>
      </c>
      <c r="K2107">
        <v>90837</v>
      </c>
      <c r="O2107">
        <v>1</v>
      </c>
      <c r="P2107">
        <v>200.27</v>
      </c>
      <c r="Q2107">
        <v>148.35</v>
      </c>
      <c r="R2107">
        <v>118.68</v>
      </c>
      <c r="S2107">
        <v>29.67</v>
      </c>
      <c r="T2107" t="s">
        <v>30</v>
      </c>
      <c r="X2107" t="s">
        <v>43</v>
      </c>
      <c r="Y2107" t="s">
        <v>44</v>
      </c>
      <c r="Z2107" t="s">
        <v>33</v>
      </c>
      <c r="AA2107" t="str">
        <f>IFERROR(_xlfn.XLOOKUP($J2107,avoidable_ed_reference!$A$2:$A$13,avoidable_ed_reference!$C$2:$C$13),"Not Classified")</f>
        <v>Potentially Avoidable</v>
      </c>
      <c r="AB2107" t="str">
        <f>IFERROR(_xlfn.XLOOKUP($B2107,enrollment!$A$2:$A$801,enrollment!$I$2:$I$801),"")</f>
        <v>OH</v>
      </c>
      <c r="AC2107">
        <f>IFERROR(_xlfn.XLOOKUP($B2107,enrollment!$A$2:$A$801,enrollment!$L$2:$L$801),"")</f>
        <v>68</v>
      </c>
      <c r="AD2107" t="str" cm="1">
        <f t="array" ref="AD2107">_xlfn.IFS(AC2107="","Unknown",AC2107&lt;18,"0-17",AC2107&lt;35,"18-34",AC2107&lt;50,"35-49",AC2107&lt;65,"50-64",TRUE,"65+")</f>
        <v>65+</v>
      </c>
      <c r="AE2107">
        <f>IFERROR(_xlfn.XLOOKUP($B2107,enrollment!$A$2:$A$801,enrollment!$O$2:$O$801),"")</f>
        <v>2345678901</v>
      </c>
      <c r="AF2107">
        <f>IFERROR(_xlfn.XLOOKUP($AE2107,providers!$B$2:$B$11,providers!$Q$2:$Q$11),"")</f>
        <v>4.2</v>
      </c>
      <c r="AG2107" s="1">
        <f t="shared" si="32"/>
        <v>45566</v>
      </c>
    </row>
    <row r="2108" spans="1:33" x14ac:dyDescent="0.25">
      <c r="A2108" t="s">
        <v>2468</v>
      </c>
      <c r="B2108" t="s">
        <v>2461</v>
      </c>
      <c r="C2108">
        <v>2345678901</v>
      </c>
      <c r="D2108">
        <v>2345678901</v>
      </c>
      <c r="E2108" s="1">
        <v>45543</v>
      </c>
      <c r="F2108" s="1">
        <v>45543</v>
      </c>
      <c r="G2108" s="1">
        <v>45572</v>
      </c>
      <c r="H2108" t="s">
        <v>28</v>
      </c>
      <c r="I2108">
        <v>11</v>
      </c>
      <c r="J2108" t="s">
        <v>47</v>
      </c>
      <c r="K2108">
        <v>99213</v>
      </c>
      <c r="O2108">
        <v>1</v>
      </c>
      <c r="P2108">
        <v>238.91</v>
      </c>
      <c r="Q2108">
        <v>176.97</v>
      </c>
      <c r="R2108">
        <v>141.58000000000001</v>
      </c>
      <c r="S2108">
        <v>35.39</v>
      </c>
      <c r="T2108" t="s">
        <v>30</v>
      </c>
      <c r="X2108" t="s">
        <v>43</v>
      </c>
      <c r="Y2108" t="s">
        <v>44</v>
      </c>
      <c r="Z2108" t="s">
        <v>39</v>
      </c>
      <c r="AA2108" t="str">
        <f>IFERROR(_xlfn.XLOOKUP($J2108,avoidable_ed_reference!$A$2:$A$13,avoidable_ed_reference!$C$2:$C$13),"Not Classified")</f>
        <v>Not Classified</v>
      </c>
      <c r="AB2108" t="str">
        <f>IFERROR(_xlfn.XLOOKUP($B2108,enrollment!$A$2:$A$801,enrollment!$I$2:$I$801),"")</f>
        <v>OH</v>
      </c>
      <c r="AC2108">
        <f>IFERROR(_xlfn.XLOOKUP($B2108,enrollment!$A$2:$A$801,enrollment!$L$2:$L$801),"")</f>
        <v>68</v>
      </c>
      <c r="AD2108" t="str" cm="1">
        <f t="array" ref="AD2108">_xlfn.IFS(AC2108="","Unknown",AC2108&lt;18,"0-17",AC2108&lt;35,"18-34",AC2108&lt;50,"35-49",AC2108&lt;65,"50-64",TRUE,"65+")</f>
        <v>65+</v>
      </c>
      <c r="AE2108">
        <f>IFERROR(_xlfn.XLOOKUP($B2108,enrollment!$A$2:$A$801,enrollment!$O$2:$O$801),"")</f>
        <v>2345678901</v>
      </c>
      <c r="AF2108">
        <f>IFERROR(_xlfn.XLOOKUP($AE2108,providers!$B$2:$B$11,providers!$Q$2:$Q$11),"")</f>
        <v>4.2</v>
      </c>
      <c r="AG2108" s="1">
        <f t="shared" si="32"/>
        <v>45536</v>
      </c>
    </row>
    <row r="2109" spans="1:33" x14ac:dyDescent="0.25">
      <c r="A2109" t="s">
        <v>2469</v>
      </c>
      <c r="B2109" t="s">
        <v>2461</v>
      </c>
      <c r="C2109">
        <v>7890123456</v>
      </c>
      <c r="D2109">
        <v>7890123456</v>
      </c>
      <c r="E2109" s="1">
        <v>45292</v>
      </c>
      <c r="F2109" s="1">
        <v>45292</v>
      </c>
      <c r="G2109" s="1">
        <v>45324</v>
      </c>
      <c r="H2109" t="s">
        <v>28</v>
      </c>
      <c r="I2109">
        <v>22</v>
      </c>
      <c r="J2109" t="s">
        <v>29</v>
      </c>
      <c r="K2109">
        <v>90837</v>
      </c>
      <c r="O2109">
        <v>1</v>
      </c>
      <c r="P2109">
        <v>235.05</v>
      </c>
      <c r="Q2109">
        <v>174.11</v>
      </c>
      <c r="R2109">
        <v>139.29</v>
      </c>
      <c r="S2109">
        <v>34.82</v>
      </c>
      <c r="T2109" t="s">
        <v>30</v>
      </c>
      <c r="X2109" t="s">
        <v>43</v>
      </c>
      <c r="Y2109" t="s">
        <v>44</v>
      </c>
      <c r="Z2109" t="s">
        <v>33</v>
      </c>
      <c r="AA2109" t="str">
        <f>IFERROR(_xlfn.XLOOKUP($J2109,avoidable_ed_reference!$A$2:$A$13,avoidable_ed_reference!$C$2:$C$13),"Not Classified")</f>
        <v>Potentially Avoidable</v>
      </c>
      <c r="AB2109" t="str">
        <f>IFERROR(_xlfn.XLOOKUP($B2109,enrollment!$A$2:$A$801,enrollment!$I$2:$I$801),"")</f>
        <v>OH</v>
      </c>
      <c r="AC2109">
        <f>IFERROR(_xlfn.XLOOKUP($B2109,enrollment!$A$2:$A$801,enrollment!$L$2:$L$801),"")</f>
        <v>68</v>
      </c>
      <c r="AD2109" t="str" cm="1">
        <f t="array" ref="AD2109">_xlfn.IFS(AC2109="","Unknown",AC2109&lt;18,"0-17",AC2109&lt;35,"18-34",AC2109&lt;50,"35-49",AC2109&lt;65,"50-64",TRUE,"65+")</f>
        <v>65+</v>
      </c>
      <c r="AE2109">
        <f>IFERROR(_xlfn.XLOOKUP($B2109,enrollment!$A$2:$A$801,enrollment!$O$2:$O$801),"")</f>
        <v>2345678901</v>
      </c>
      <c r="AF2109">
        <f>IFERROR(_xlfn.XLOOKUP($AE2109,providers!$B$2:$B$11,providers!$Q$2:$Q$11),"")</f>
        <v>4.2</v>
      </c>
      <c r="AG2109" s="1">
        <f t="shared" si="32"/>
        <v>45292</v>
      </c>
    </row>
    <row r="2110" spans="1:33" x14ac:dyDescent="0.25">
      <c r="A2110" t="s">
        <v>2470</v>
      </c>
      <c r="B2110" t="s">
        <v>2461</v>
      </c>
      <c r="C2110">
        <v>2345678901</v>
      </c>
      <c r="D2110">
        <v>2345678901</v>
      </c>
      <c r="E2110" s="1">
        <v>45327</v>
      </c>
      <c r="F2110" s="1">
        <v>45327</v>
      </c>
      <c r="G2110" s="1">
        <v>45345</v>
      </c>
      <c r="H2110" t="s">
        <v>28</v>
      </c>
      <c r="I2110">
        <v>11</v>
      </c>
      <c r="J2110" t="s">
        <v>35</v>
      </c>
      <c r="K2110">
        <v>99213</v>
      </c>
      <c r="O2110">
        <v>1</v>
      </c>
      <c r="P2110">
        <v>217.97</v>
      </c>
      <c r="Q2110">
        <v>161.46</v>
      </c>
      <c r="R2110">
        <v>129.16999999999999</v>
      </c>
      <c r="S2110">
        <v>32.29</v>
      </c>
      <c r="T2110" t="s">
        <v>30</v>
      </c>
      <c r="X2110" t="s">
        <v>43</v>
      </c>
      <c r="Y2110" t="s">
        <v>44</v>
      </c>
      <c r="Z2110" t="s">
        <v>39</v>
      </c>
      <c r="AA2110" t="str">
        <f>IFERROR(_xlfn.XLOOKUP($J2110,avoidable_ed_reference!$A$2:$A$13,avoidable_ed_reference!$C$2:$C$13),"Not Classified")</f>
        <v>Avoidable</v>
      </c>
      <c r="AB2110" t="str">
        <f>IFERROR(_xlfn.XLOOKUP($B2110,enrollment!$A$2:$A$801,enrollment!$I$2:$I$801),"")</f>
        <v>OH</v>
      </c>
      <c r="AC2110">
        <f>IFERROR(_xlfn.XLOOKUP($B2110,enrollment!$A$2:$A$801,enrollment!$L$2:$L$801),"")</f>
        <v>68</v>
      </c>
      <c r="AD2110" t="str" cm="1">
        <f t="array" ref="AD2110">_xlfn.IFS(AC2110="","Unknown",AC2110&lt;18,"0-17",AC2110&lt;35,"18-34",AC2110&lt;50,"35-49",AC2110&lt;65,"50-64",TRUE,"65+")</f>
        <v>65+</v>
      </c>
      <c r="AE2110">
        <f>IFERROR(_xlfn.XLOOKUP($B2110,enrollment!$A$2:$A$801,enrollment!$O$2:$O$801),"")</f>
        <v>2345678901</v>
      </c>
      <c r="AF2110">
        <f>IFERROR(_xlfn.XLOOKUP($AE2110,providers!$B$2:$B$11,providers!$Q$2:$Q$11),"")</f>
        <v>4.2</v>
      </c>
      <c r="AG2110" s="1">
        <f t="shared" si="32"/>
        <v>45323</v>
      </c>
    </row>
    <row r="2111" spans="1:33" x14ac:dyDescent="0.25">
      <c r="A2111" t="s">
        <v>2471</v>
      </c>
      <c r="B2111" t="s">
        <v>2461</v>
      </c>
      <c r="C2111">
        <v>2345678901</v>
      </c>
      <c r="D2111">
        <v>2345678901</v>
      </c>
      <c r="E2111" s="1">
        <v>45422</v>
      </c>
      <c r="F2111" s="1">
        <v>45422</v>
      </c>
      <c r="G2111" s="1">
        <v>45447</v>
      </c>
      <c r="H2111" t="s">
        <v>28</v>
      </c>
      <c r="I2111">
        <v>11</v>
      </c>
      <c r="J2111" t="s">
        <v>35</v>
      </c>
      <c r="K2111">
        <v>99213</v>
      </c>
      <c r="O2111">
        <v>1</v>
      </c>
      <c r="P2111">
        <v>233.04</v>
      </c>
      <c r="Q2111">
        <v>172.62</v>
      </c>
      <c r="R2111">
        <v>138.1</v>
      </c>
      <c r="S2111">
        <v>34.520000000000003</v>
      </c>
      <c r="T2111" t="s">
        <v>30</v>
      </c>
      <c r="X2111" t="s">
        <v>43</v>
      </c>
      <c r="Y2111" t="s">
        <v>44</v>
      </c>
      <c r="Z2111" t="s">
        <v>39</v>
      </c>
      <c r="AA2111" t="str">
        <f>IFERROR(_xlfn.XLOOKUP($J2111,avoidable_ed_reference!$A$2:$A$13,avoidable_ed_reference!$C$2:$C$13),"Not Classified")</f>
        <v>Avoidable</v>
      </c>
      <c r="AB2111" t="str">
        <f>IFERROR(_xlfn.XLOOKUP($B2111,enrollment!$A$2:$A$801,enrollment!$I$2:$I$801),"")</f>
        <v>OH</v>
      </c>
      <c r="AC2111">
        <f>IFERROR(_xlfn.XLOOKUP($B2111,enrollment!$A$2:$A$801,enrollment!$L$2:$L$801),"")</f>
        <v>68</v>
      </c>
      <c r="AD2111" t="str" cm="1">
        <f t="array" ref="AD2111">_xlfn.IFS(AC2111="","Unknown",AC2111&lt;18,"0-17",AC2111&lt;35,"18-34",AC2111&lt;50,"35-49",AC2111&lt;65,"50-64",TRUE,"65+")</f>
        <v>65+</v>
      </c>
      <c r="AE2111">
        <f>IFERROR(_xlfn.XLOOKUP($B2111,enrollment!$A$2:$A$801,enrollment!$O$2:$O$801),"")</f>
        <v>2345678901</v>
      </c>
      <c r="AF2111">
        <f>IFERROR(_xlfn.XLOOKUP($AE2111,providers!$B$2:$B$11,providers!$Q$2:$Q$11),"")</f>
        <v>4.2</v>
      </c>
      <c r="AG2111" s="1">
        <f t="shared" si="32"/>
        <v>45413</v>
      </c>
    </row>
    <row r="2112" spans="1:33" x14ac:dyDescent="0.25">
      <c r="A2112" t="s">
        <v>2472</v>
      </c>
      <c r="B2112" t="s">
        <v>2461</v>
      </c>
      <c r="C2112">
        <v>9012345678</v>
      </c>
      <c r="D2112">
        <v>9012345678</v>
      </c>
      <c r="E2112" s="1">
        <v>45384</v>
      </c>
      <c r="F2112" s="1">
        <v>45384</v>
      </c>
      <c r="G2112" s="1">
        <v>45401</v>
      </c>
      <c r="H2112" t="s">
        <v>59</v>
      </c>
      <c r="J2112" t="s">
        <v>60</v>
      </c>
      <c r="L2112" s="2" t="s">
        <v>82</v>
      </c>
      <c r="M2112" t="s">
        <v>83</v>
      </c>
      <c r="N2112" t="s">
        <v>84</v>
      </c>
      <c r="O2112">
        <v>1</v>
      </c>
      <c r="P2112">
        <v>942.22</v>
      </c>
      <c r="Q2112">
        <v>856.56</v>
      </c>
      <c r="R2112">
        <v>685.25</v>
      </c>
      <c r="S2112">
        <v>171.31</v>
      </c>
      <c r="T2112" t="s">
        <v>30</v>
      </c>
      <c r="X2112" t="s">
        <v>43</v>
      </c>
      <c r="Y2112" t="s">
        <v>44</v>
      </c>
      <c r="Z2112" t="s">
        <v>64</v>
      </c>
      <c r="AA2112" t="str">
        <f>IFERROR(_xlfn.XLOOKUP($J2112,avoidable_ed_reference!$A$2:$A$13,avoidable_ed_reference!$C$2:$C$13),"Not Classified")</f>
        <v>Not Classified</v>
      </c>
      <c r="AB2112" t="str">
        <f>IFERROR(_xlfn.XLOOKUP($B2112,enrollment!$A$2:$A$801,enrollment!$I$2:$I$801),"")</f>
        <v>OH</v>
      </c>
      <c r="AC2112">
        <f>IFERROR(_xlfn.XLOOKUP($B2112,enrollment!$A$2:$A$801,enrollment!$L$2:$L$801),"")</f>
        <v>68</v>
      </c>
      <c r="AD2112" t="str" cm="1">
        <f t="array" ref="AD2112">_xlfn.IFS(AC2112="","Unknown",AC2112&lt;18,"0-17",AC2112&lt;35,"18-34",AC2112&lt;50,"35-49",AC2112&lt;65,"50-64",TRUE,"65+")</f>
        <v>65+</v>
      </c>
      <c r="AE2112">
        <f>IFERROR(_xlfn.XLOOKUP($B2112,enrollment!$A$2:$A$801,enrollment!$O$2:$O$801),"")</f>
        <v>2345678901</v>
      </c>
      <c r="AF2112">
        <f>IFERROR(_xlfn.XLOOKUP($AE2112,providers!$B$2:$B$11,providers!$Q$2:$Q$11),"")</f>
        <v>4.2</v>
      </c>
      <c r="AG2112" s="1">
        <f t="shared" si="32"/>
        <v>45383</v>
      </c>
    </row>
    <row r="2113" spans="1:33" x14ac:dyDescent="0.25">
      <c r="A2113" t="s">
        <v>2473</v>
      </c>
      <c r="B2113" t="s">
        <v>2461</v>
      </c>
      <c r="C2113">
        <v>2345678901</v>
      </c>
      <c r="D2113">
        <v>2345678901</v>
      </c>
      <c r="E2113" s="1">
        <v>45551</v>
      </c>
      <c r="F2113" s="1">
        <v>45551</v>
      </c>
      <c r="G2113" s="1">
        <v>45578</v>
      </c>
      <c r="H2113" t="s">
        <v>28</v>
      </c>
      <c r="I2113">
        <v>11</v>
      </c>
      <c r="J2113" t="s">
        <v>35</v>
      </c>
      <c r="K2113">
        <v>99213</v>
      </c>
      <c r="O2113">
        <v>1</v>
      </c>
      <c r="P2113">
        <v>239.42</v>
      </c>
      <c r="Q2113">
        <v>177.35</v>
      </c>
      <c r="R2113">
        <v>141.88</v>
      </c>
      <c r="S2113">
        <v>35.47</v>
      </c>
      <c r="T2113" t="s">
        <v>30</v>
      </c>
      <c r="X2113" t="s">
        <v>43</v>
      </c>
      <c r="Y2113" t="s">
        <v>44</v>
      </c>
      <c r="Z2113" t="s">
        <v>39</v>
      </c>
      <c r="AA2113" t="str">
        <f>IFERROR(_xlfn.XLOOKUP($J2113,avoidable_ed_reference!$A$2:$A$13,avoidable_ed_reference!$C$2:$C$13),"Not Classified")</f>
        <v>Avoidable</v>
      </c>
      <c r="AB2113" t="str">
        <f>IFERROR(_xlfn.XLOOKUP($B2113,enrollment!$A$2:$A$801,enrollment!$I$2:$I$801),"")</f>
        <v>OH</v>
      </c>
      <c r="AC2113">
        <f>IFERROR(_xlfn.XLOOKUP($B2113,enrollment!$A$2:$A$801,enrollment!$L$2:$L$801),"")</f>
        <v>68</v>
      </c>
      <c r="AD2113" t="str" cm="1">
        <f t="array" ref="AD2113">_xlfn.IFS(AC2113="","Unknown",AC2113&lt;18,"0-17",AC2113&lt;35,"18-34",AC2113&lt;50,"35-49",AC2113&lt;65,"50-64",TRUE,"65+")</f>
        <v>65+</v>
      </c>
      <c r="AE2113">
        <f>IFERROR(_xlfn.XLOOKUP($B2113,enrollment!$A$2:$A$801,enrollment!$O$2:$O$801),"")</f>
        <v>2345678901</v>
      </c>
      <c r="AF2113">
        <f>IFERROR(_xlfn.XLOOKUP($AE2113,providers!$B$2:$B$11,providers!$Q$2:$Q$11),"")</f>
        <v>4.2</v>
      </c>
      <c r="AG2113" s="1">
        <f t="shared" si="32"/>
        <v>45536</v>
      </c>
    </row>
    <row r="2114" spans="1:33" x14ac:dyDescent="0.25">
      <c r="A2114" t="s">
        <v>2474</v>
      </c>
      <c r="B2114" t="s">
        <v>2461</v>
      </c>
      <c r="C2114">
        <v>6789012345</v>
      </c>
      <c r="D2114">
        <v>6789012345</v>
      </c>
      <c r="E2114" s="1">
        <v>45610</v>
      </c>
      <c r="F2114" s="1">
        <v>45610</v>
      </c>
      <c r="G2114" s="1">
        <v>45642</v>
      </c>
      <c r="H2114" t="s">
        <v>28</v>
      </c>
      <c r="I2114">
        <v>23</v>
      </c>
      <c r="J2114" t="s">
        <v>184</v>
      </c>
      <c r="K2114">
        <v>99284</v>
      </c>
      <c r="O2114">
        <v>1</v>
      </c>
      <c r="P2114">
        <v>1567.84</v>
      </c>
      <c r="Q2114">
        <v>871.02</v>
      </c>
      <c r="R2114">
        <v>696.82</v>
      </c>
      <c r="S2114">
        <v>174.2</v>
      </c>
      <c r="T2114" t="s">
        <v>30</v>
      </c>
      <c r="X2114" t="s">
        <v>43</v>
      </c>
      <c r="Y2114" t="s">
        <v>44</v>
      </c>
      <c r="Z2114" t="s">
        <v>45</v>
      </c>
      <c r="AA2114" t="str">
        <f>IFERROR(_xlfn.XLOOKUP($J2114,avoidable_ed_reference!$A$2:$A$13,avoidable_ed_reference!$C$2:$C$13),"Not Classified")</f>
        <v>Non-Avoidable</v>
      </c>
      <c r="AB2114" t="str">
        <f>IFERROR(_xlfn.XLOOKUP($B2114,enrollment!$A$2:$A$801,enrollment!$I$2:$I$801),"")</f>
        <v>OH</v>
      </c>
      <c r="AC2114">
        <f>IFERROR(_xlfn.XLOOKUP($B2114,enrollment!$A$2:$A$801,enrollment!$L$2:$L$801),"")</f>
        <v>68</v>
      </c>
      <c r="AD2114" t="str" cm="1">
        <f t="array" ref="AD2114">_xlfn.IFS(AC2114="","Unknown",AC2114&lt;18,"0-17",AC2114&lt;35,"18-34",AC2114&lt;50,"35-49",AC2114&lt;65,"50-64",TRUE,"65+")</f>
        <v>65+</v>
      </c>
      <c r="AE2114">
        <f>IFERROR(_xlfn.XLOOKUP($B2114,enrollment!$A$2:$A$801,enrollment!$O$2:$O$801),"")</f>
        <v>2345678901</v>
      </c>
      <c r="AF2114">
        <f>IFERROR(_xlfn.XLOOKUP($AE2114,providers!$B$2:$B$11,providers!$Q$2:$Q$11),"")</f>
        <v>4.2</v>
      </c>
      <c r="AG2114" s="1">
        <f t="shared" si="32"/>
        <v>45597</v>
      </c>
    </row>
    <row r="2115" spans="1:33" x14ac:dyDescent="0.25">
      <c r="A2115" t="s">
        <v>2475</v>
      </c>
      <c r="B2115" t="s">
        <v>2461</v>
      </c>
      <c r="C2115">
        <v>2345678901</v>
      </c>
      <c r="D2115">
        <v>2345678901</v>
      </c>
      <c r="E2115" s="1">
        <v>45410</v>
      </c>
      <c r="F2115" s="1">
        <v>45410</v>
      </c>
      <c r="G2115" s="1">
        <v>45430</v>
      </c>
      <c r="H2115" t="s">
        <v>28</v>
      </c>
      <c r="I2115">
        <v>11</v>
      </c>
      <c r="J2115" t="s">
        <v>47</v>
      </c>
      <c r="K2115">
        <v>99213</v>
      </c>
      <c r="O2115">
        <v>1</v>
      </c>
      <c r="P2115">
        <v>220.01</v>
      </c>
      <c r="Q2115">
        <v>162.97</v>
      </c>
      <c r="R2115">
        <v>130.38</v>
      </c>
      <c r="S2115">
        <v>32.590000000000003</v>
      </c>
      <c r="T2115" t="s">
        <v>30</v>
      </c>
      <c r="X2115" t="s">
        <v>43</v>
      </c>
      <c r="Y2115" t="s">
        <v>44</v>
      </c>
      <c r="Z2115" t="s">
        <v>39</v>
      </c>
      <c r="AA2115" t="str">
        <f>IFERROR(_xlfn.XLOOKUP($J2115,avoidable_ed_reference!$A$2:$A$13,avoidable_ed_reference!$C$2:$C$13),"Not Classified")</f>
        <v>Not Classified</v>
      </c>
      <c r="AB2115" t="str">
        <f>IFERROR(_xlfn.XLOOKUP($B2115,enrollment!$A$2:$A$801,enrollment!$I$2:$I$801),"")</f>
        <v>OH</v>
      </c>
      <c r="AC2115">
        <f>IFERROR(_xlfn.XLOOKUP($B2115,enrollment!$A$2:$A$801,enrollment!$L$2:$L$801),"")</f>
        <v>68</v>
      </c>
      <c r="AD2115" t="str" cm="1">
        <f t="array" ref="AD2115">_xlfn.IFS(AC2115="","Unknown",AC2115&lt;18,"0-17",AC2115&lt;35,"18-34",AC2115&lt;50,"35-49",AC2115&lt;65,"50-64",TRUE,"65+")</f>
        <v>65+</v>
      </c>
      <c r="AE2115">
        <f>IFERROR(_xlfn.XLOOKUP($B2115,enrollment!$A$2:$A$801,enrollment!$O$2:$O$801),"")</f>
        <v>2345678901</v>
      </c>
      <c r="AF2115">
        <f>IFERROR(_xlfn.XLOOKUP($AE2115,providers!$B$2:$B$11,providers!$Q$2:$Q$11),"")</f>
        <v>4.2</v>
      </c>
      <c r="AG2115" s="1">
        <f t="shared" ref="AG2115:AG2178" si="33">EOMONTH(E2115,-1)+1</f>
        <v>45383</v>
      </c>
    </row>
    <row r="2116" spans="1:33" x14ac:dyDescent="0.25">
      <c r="A2116" t="s">
        <v>2476</v>
      </c>
      <c r="B2116" t="s">
        <v>2461</v>
      </c>
      <c r="C2116">
        <v>3456789012</v>
      </c>
      <c r="D2116">
        <v>3456789012</v>
      </c>
      <c r="E2116" s="1">
        <v>45403</v>
      </c>
      <c r="F2116" s="1">
        <v>45403</v>
      </c>
      <c r="G2116" s="1">
        <v>45435</v>
      </c>
      <c r="H2116" t="s">
        <v>59</v>
      </c>
      <c r="J2116" t="s">
        <v>99</v>
      </c>
      <c r="L2116" s="2" t="s">
        <v>82</v>
      </c>
      <c r="M2116" t="s">
        <v>83</v>
      </c>
      <c r="N2116" t="s">
        <v>84</v>
      </c>
      <c r="O2116">
        <v>1</v>
      </c>
      <c r="P2116">
        <v>1200.0899999999999</v>
      </c>
      <c r="Q2116">
        <v>1090.99</v>
      </c>
      <c r="R2116">
        <v>872.79</v>
      </c>
      <c r="S2116">
        <v>218.2</v>
      </c>
      <c r="T2116" t="s">
        <v>30</v>
      </c>
      <c r="X2116" t="s">
        <v>43</v>
      </c>
      <c r="Y2116" t="s">
        <v>44</v>
      </c>
      <c r="Z2116" t="s">
        <v>64</v>
      </c>
      <c r="AA2116" t="str">
        <f>IFERROR(_xlfn.XLOOKUP($J2116,avoidable_ed_reference!$A$2:$A$13,avoidable_ed_reference!$C$2:$C$13),"Not Classified")</f>
        <v>Not Classified</v>
      </c>
      <c r="AB2116" t="str">
        <f>IFERROR(_xlfn.XLOOKUP($B2116,enrollment!$A$2:$A$801,enrollment!$I$2:$I$801),"")</f>
        <v>OH</v>
      </c>
      <c r="AC2116">
        <f>IFERROR(_xlfn.XLOOKUP($B2116,enrollment!$A$2:$A$801,enrollment!$L$2:$L$801),"")</f>
        <v>68</v>
      </c>
      <c r="AD2116" t="str" cm="1">
        <f t="array" ref="AD2116">_xlfn.IFS(AC2116="","Unknown",AC2116&lt;18,"0-17",AC2116&lt;35,"18-34",AC2116&lt;50,"35-49",AC2116&lt;65,"50-64",TRUE,"65+")</f>
        <v>65+</v>
      </c>
      <c r="AE2116">
        <f>IFERROR(_xlfn.XLOOKUP($B2116,enrollment!$A$2:$A$801,enrollment!$O$2:$O$801),"")</f>
        <v>2345678901</v>
      </c>
      <c r="AF2116">
        <f>IFERROR(_xlfn.XLOOKUP($AE2116,providers!$B$2:$B$11,providers!$Q$2:$Q$11),"")</f>
        <v>4.2</v>
      </c>
      <c r="AG2116" s="1">
        <f t="shared" si="33"/>
        <v>45383</v>
      </c>
    </row>
    <row r="2117" spans="1:33" x14ac:dyDescent="0.25">
      <c r="A2117" t="s">
        <v>2477</v>
      </c>
      <c r="B2117" t="s">
        <v>2461</v>
      </c>
      <c r="C2117">
        <v>8901234567</v>
      </c>
      <c r="D2117">
        <v>8901234567</v>
      </c>
      <c r="E2117" s="1">
        <v>45565</v>
      </c>
      <c r="F2117" s="1">
        <v>45565</v>
      </c>
      <c r="G2117" s="1">
        <v>45597</v>
      </c>
      <c r="H2117" t="s">
        <v>59</v>
      </c>
      <c r="J2117" t="s">
        <v>47</v>
      </c>
      <c r="L2117" s="2" t="s">
        <v>106</v>
      </c>
      <c r="M2117" t="s">
        <v>107</v>
      </c>
      <c r="N2117" t="s">
        <v>108</v>
      </c>
      <c r="O2117">
        <v>1</v>
      </c>
      <c r="P2117">
        <v>928.09</v>
      </c>
      <c r="Q2117">
        <v>843.72</v>
      </c>
      <c r="R2117">
        <v>674.98</v>
      </c>
      <c r="S2117">
        <v>168.74</v>
      </c>
      <c r="T2117" t="s">
        <v>30</v>
      </c>
      <c r="X2117" t="s">
        <v>43</v>
      </c>
      <c r="Y2117" t="s">
        <v>44</v>
      </c>
      <c r="Z2117" t="s">
        <v>64</v>
      </c>
      <c r="AA2117" t="str">
        <f>IFERROR(_xlfn.XLOOKUP($J2117,avoidable_ed_reference!$A$2:$A$13,avoidable_ed_reference!$C$2:$C$13),"Not Classified")</f>
        <v>Not Classified</v>
      </c>
      <c r="AB2117" t="str">
        <f>IFERROR(_xlfn.XLOOKUP($B2117,enrollment!$A$2:$A$801,enrollment!$I$2:$I$801),"")</f>
        <v>OH</v>
      </c>
      <c r="AC2117">
        <f>IFERROR(_xlfn.XLOOKUP($B2117,enrollment!$A$2:$A$801,enrollment!$L$2:$L$801),"")</f>
        <v>68</v>
      </c>
      <c r="AD2117" t="str" cm="1">
        <f t="array" ref="AD2117">_xlfn.IFS(AC2117="","Unknown",AC2117&lt;18,"0-17",AC2117&lt;35,"18-34",AC2117&lt;50,"35-49",AC2117&lt;65,"50-64",TRUE,"65+")</f>
        <v>65+</v>
      </c>
      <c r="AE2117">
        <f>IFERROR(_xlfn.XLOOKUP($B2117,enrollment!$A$2:$A$801,enrollment!$O$2:$O$801),"")</f>
        <v>2345678901</v>
      </c>
      <c r="AF2117">
        <f>IFERROR(_xlfn.XLOOKUP($AE2117,providers!$B$2:$B$11,providers!$Q$2:$Q$11),"")</f>
        <v>4.2</v>
      </c>
      <c r="AG2117" s="1">
        <f t="shared" si="33"/>
        <v>45536</v>
      </c>
    </row>
    <row r="2118" spans="1:33" x14ac:dyDescent="0.25">
      <c r="A2118" t="s">
        <v>2478</v>
      </c>
      <c r="B2118" t="s">
        <v>2461</v>
      </c>
      <c r="C2118">
        <v>2345678901</v>
      </c>
      <c r="D2118">
        <v>2345678901</v>
      </c>
      <c r="E2118" s="1">
        <v>45524</v>
      </c>
      <c r="F2118" s="1">
        <v>45524</v>
      </c>
      <c r="G2118" s="1">
        <v>45541</v>
      </c>
      <c r="H2118" t="s">
        <v>28</v>
      </c>
      <c r="I2118">
        <v>23</v>
      </c>
      <c r="J2118" t="s">
        <v>91</v>
      </c>
      <c r="K2118">
        <v>99284</v>
      </c>
      <c r="O2118">
        <v>1</v>
      </c>
      <c r="P2118">
        <v>2517.48</v>
      </c>
      <c r="Q2118">
        <v>1398.6</v>
      </c>
      <c r="R2118">
        <v>1118.8800000000001</v>
      </c>
      <c r="S2118">
        <v>279.72000000000003</v>
      </c>
      <c r="T2118" t="s">
        <v>30</v>
      </c>
      <c r="X2118" t="s">
        <v>43</v>
      </c>
      <c r="Y2118" t="s">
        <v>44</v>
      </c>
      <c r="Z2118" t="s">
        <v>45</v>
      </c>
      <c r="AA2118" t="str">
        <f>IFERROR(_xlfn.XLOOKUP($J2118,avoidable_ed_reference!$A$2:$A$13,avoidable_ed_reference!$C$2:$C$13),"Not Classified")</f>
        <v>Avoidable</v>
      </c>
      <c r="AB2118" t="str">
        <f>IFERROR(_xlfn.XLOOKUP($B2118,enrollment!$A$2:$A$801,enrollment!$I$2:$I$801),"")</f>
        <v>OH</v>
      </c>
      <c r="AC2118">
        <f>IFERROR(_xlfn.XLOOKUP($B2118,enrollment!$A$2:$A$801,enrollment!$L$2:$L$801),"")</f>
        <v>68</v>
      </c>
      <c r="AD2118" t="str" cm="1">
        <f t="array" ref="AD2118">_xlfn.IFS(AC2118="","Unknown",AC2118&lt;18,"0-17",AC2118&lt;35,"18-34",AC2118&lt;50,"35-49",AC2118&lt;65,"50-64",TRUE,"65+")</f>
        <v>65+</v>
      </c>
      <c r="AE2118">
        <f>IFERROR(_xlfn.XLOOKUP($B2118,enrollment!$A$2:$A$801,enrollment!$O$2:$O$801),"")</f>
        <v>2345678901</v>
      </c>
      <c r="AF2118">
        <f>IFERROR(_xlfn.XLOOKUP($AE2118,providers!$B$2:$B$11,providers!$Q$2:$Q$11),"")</f>
        <v>4.2</v>
      </c>
      <c r="AG2118" s="1">
        <f t="shared" si="33"/>
        <v>45505</v>
      </c>
    </row>
    <row r="2119" spans="1:33" x14ac:dyDescent="0.25">
      <c r="A2119" t="s">
        <v>2479</v>
      </c>
      <c r="B2119" t="s">
        <v>2461</v>
      </c>
      <c r="C2119">
        <v>3456789012</v>
      </c>
      <c r="D2119">
        <v>3456789012</v>
      </c>
      <c r="E2119" s="1">
        <v>45488</v>
      </c>
      <c r="F2119" s="1">
        <v>45488</v>
      </c>
      <c r="G2119" s="1">
        <v>45511</v>
      </c>
      <c r="H2119" t="s">
        <v>67</v>
      </c>
      <c r="I2119">
        <v>21</v>
      </c>
      <c r="J2119" t="s">
        <v>80</v>
      </c>
      <c r="K2119">
        <v>99223</v>
      </c>
      <c r="O2119">
        <v>1</v>
      </c>
      <c r="P2119">
        <v>25065.27</v>
      </c>
      <c r="Q2119">
        <v>16171.14</v>
      </c>
      <c r="R2119">
        <v>12936.91</v>
      </c>
      <c r="S2119">
        <v>3234.23</v>
      </c>
      <c r="T2119" t="s">
        <v>30</v>
      </c>
      <c r="V2119">
        <v>1</v>
      </c>
      <c r="W2119" s="2" t="s">
        <v>68</v>
      </c>
      <c r="X2119" t="s">
        <v>43</v>
      </c>
      <c r="Y2119" t="s">
        <v>44</v>
      </c>
      <c r="Z2119" t="s">
        <v>69</v>
      </c>
      <c r="AA2119" t="str">
        <f>IFERROR(_xlfn.XLOOKUP($J2119,avoidable_ed_reference!$A$2:$A$13,avoidable_ed_reference!$C$2:$C$13),"Not Classified")</f>
        <v>Non-Avoidable</v>
      </c>
      <c r="AB2119" t="str">
        <f>IFERROR(_xlfn.XLOOKUP($B2119,enrollment!$A$2:$A$801,enrollment!$I$2:$I$801),"")</f>
        <v>OH</v>
      </c>
      <c r="AC2119">
        <f>IFERROR(_xlfn.XLOOKUP($B2119,enrollment!$A$2:$A$801,enrollment!$L$2:$L$801),"")</f>
        <v>68</v>
      </c>
      <c r="AD2119" t="str" cm="1">
        <f t="array" ref="AD2119">_xlfn.IFS(AC2119="","Unknown",AC2119&lt;18,"0-17",AC2119&lt;35,"18-34",AC2119&lt;50,"35-49",AC2119&lt;65,"50-64",TRUE,"65+")</f>
        <v>65+</v>
      </c>
      <c r="AE2119">
        <f>IFERROR(_xlfn.XLOOKUP($B2119,enrollment!$A$2:$A$801,enrollment!$O$2:$O$801),"")</f>
        <v>2345678901</v>
      </c>
      <c r="AF2119">
        <f>IFERROR(_xlfn.XLOOKUP($AE2119,providers!$B$2:$B$11,providers!$Q$2:$Q$11),"")</f>
        <v>4.2</v>
      </c>
      <c r="AG2119" s="1">
        <f t="shared" si="33"/>
        <v>45474</v>
      </c>
    </row>
    <row r="2120" spans="1:33" x14ac:dyDescent="0.25">
      <c r="A2120" t="s">
        <v>2480</v>
      </c>
      <c r="B2120" t="s">
        <v>2461</v>
      </c>
      <c r="C2120">
        <v>2345678901</v>
      </c>
      <c r="D2120">
        <v>2345678901</v>
      </c>
      <c r="E2120" s="1">
        <v>45589</v>
      </c>
      <c r="F2120" s="1">
        <v>45589</v>
      </c>
      <c r="G2120" s="1">
        <v>45616</v>
      </c>
      <c r="H2120" t="s">
        <v>28</v>
      </c>
      <c r="I2120">
        <v>11</v>
      </c>
      <c r="J2120" t="s">
        <v>38</v>
      </c>
      <c r="K2120">
        <v>99213</v>
      </c>
      <c r="O2120">
        <v>1</v>
      </c>
      <c r="P2120">
        <v>207.4</v>
      </c>
      <c r="Q2120">
        <v>153.63</v>
      </c>
      <c r="R2120">
        <v>122.9</v>
      </c>
      <c r="S2120">
        <v>30.73</v>
      </c>
      <c r="T2120" t="s">
        <v>30</v>
      </c>
      <c r="X2120" t="s">
        <v>43</v>
      </c>
      <c r="Y2120" t="s">
        <v>44</v>
      </c>
      <c r="Z2120" t="s">
        <v>39</v>
      </c>
      <c r="AA2120" t="str">
        <f>IFERROR(_xlfn.XLOOKUP($J2120,avoidable_ed_reference!$A$2:$A$13,avoidable_ed_reference!$C$2:$C$13),"Not Classified")</f>
        <v>Not Classified</v>
      </c>
      <c r="AB2120" t="str">
        <f>IFERROR(_xlfn.XLOOKUP($B2120,enrollment!$A$2:$A$801,enrollment!$I$2:$I$801),"")</f>
        <v>OH</v>
      </c>
      <c r="AC2120">
        <f>IFERROR(_xlfn.XLOOKUP($B2120,enrollment!$A$2:$A$801,enrollment!$L$2:$L$801),"")</f>
        <v>68</v>
      </c>
      <c r="AD2120" t="str" cm="1">
        <f t="array" ref="AD2120">_xlfn.IFS(AC2120="","Unknown",AC2120&lt;18,"0-17",AC2120&lt;35,"18-34",AC2120&lt;50,"35-49",AC2120&lt;65,"50-64",TRUE,"65+")</f>
        <v>65+</v>
      </c>
      <c r="AE2120">
        <f>IFERROR(_xlfn.XLOOKUP($B2120,enrollment!$A$2:$A$801,enrollment!$O$2:$O$801),"")</f>
        <v>2345678901</v>
      </c>
      <c r="AF2120">
        <f>IFERROR(_xlfn.XLOOKUP($AE2120,providers!$B$2:$B$11,providers!$Q$2:$Q$11),"")</f>
        <v>4.2</v>
      </c>
      <c r="AG2120" s="1">
        <f t="shared" si="33"/>
        <v>45566</v>
      </c>
    </row>
    <row r="2121" spans="1:33" x14ac:dyDescent="0.25">
      <c r="A2121" t="s">
        <v>2481</v>
      </c>
      <c r="B2121" t="s">
        <v>2461</v>
      </c>
      <c r="C2121">
        <v>3456789012</v>
      </c>
      <c r="D2121">
        <v>3456789012</v>
      </c>
      <c r="E2121" s="1">
        <v>45317</v>
      </c>
      <c r="F2121" s="1">
        <v>45317</v>
      </c>
      <c r="G2121" s="1">
        <v>45345</v>
      </c>
      <c r="H2121" t="s">
        <v>28</v>
      </c>
      <c r="I2121">
        <v>23</v>
      </c>
      <c r="J2121" t="s">
        <v>91</v>
      </c>
      <c r="K2121">
        <v>99284</v>
      </c>
      <c r="O2121">
        <v>1</v>
      </c>
      <c r="P2121">
        <v>2387.3200000000002</v>
      </c>
      <c r="Q2121">
        <v>1326.29</v>
      </c>
      <c r="R2121">
        <v>1061.03</v>
      </c>
      <c r="S2121">
        <v>265.26</v>
      </c>
      <c r="T2121" t="s">
        <v>30</v>
      </c>
      <c r="X2121" t="s">
        <v>43</v>
      </c>
      <c r="Y2121" t="s">
        <v>44</v>
      </c>
      <c r="Z2121" t="s">
        <v>45</v>
      </c>
      <c r="AA2121" t="str">
        <f>IFERROR(_xlfn.XLOOKUP($J2121,avoidable_ed_reference!$A$2:$A$13,avoidable_ed_reference!$C$2:$C$13),"Not Classified")</f>
        <v>Avoidable</v>
      </c>
      <c r="AB2121" t="str">
        <f>IFERROR(_xlfn.XLOOKUP($B2121,enrollment!$A$2:$A$801,enrollment!$I$2:$I$801),"")</f>
        <v>OH</v>
      </c>
      <c r="AC2121">
        <f>IFERROR(_xlfn.XLOOKUP($B2121,enrollment!$A$2:$A$801,enrollment!$L$2:$L$801),"")</f>
        <v>68</v>
      </c>
      <c r="AD2121" t="str" cm="1">
        <f t="array" ref="AD2121">_xlfn.IFS(AC2121="","Unknown",AC2121&lt;18,"0-17",AC2121&lt;35,"18-34",AC2121&lt;50,"35-49",AC2121&lt;65,"50-64",TRUE,"65+")</f>
        <v>65+</v>
      </c>
      <c r="AE2121">
        <f>IFERROR(_xlfn.XLOOKUP($B2121,enrollment!$A$2:$A$801,enrollment!$O$2:$O$801),"")</f>
        <v>2345678901</v>
      </c>
      <c r="AF2121">
        <f>IFERROR(_xlfn.XLOOKUP($AE2121,providers!$B$2:$B$11,providers!$Q$2:$Q$11),"")</f>
        <v>4.2</v>
      </c>
      <c r="AG2121" s="1">
        <f t="shared" si="33"/>
        <v>45292</v>
      </c>
    </row>
    <row r="2122" spans="1:33" x14ac:dyDescent="0.25">
      <c r="A2122" t="s">
        <v>2482</v>
      </c>
      <c r="B2122" t="s">
        <v>2461</v>
      </c>
      <c r="C2122">
        <v>2345678901</v>
      </c>
      <c r="D2122">
        <v>2345678901</v>
      </c>
      <c r="E2122" s="1">
        <v>45639</v>
      </c>
      <c r="F2122" s="1">
        <v>45639</v>
      </c>
      <c r="G2122" s="1">
        <v>45657</v>
      </c>
      <c r="H2122" t="s">
        <v>28</v>
      </c>
      <c r="I2122">
        <v>11</v>
      </c>
      <c r="J2122" t="s">
        <v>35</v>
      </c>
      <c r="K2122">
        <v>99213</v>
      </c>
      <c r="O2122">
        <v>1</v>
      </c>
      <c r="P2122">
        <v>210.67</v>
      </c>
      <c r="Q2122">
        <v>156.05000000000001</v>
      </c>
      <c r="R2122">
        <v>124.84</v>
      </c>
      <c r="S2122">
        <v>31.21</v>
      </c>
      <c r="T2122" t="s">
        <v>30</v>
      </c>
      <c r="X2122" t="s">
        <v>43</v>
      </c>
      <c r="Y2122" t="s">
        <v>44</v>
      </c>
      <c r="Z2122" t="s">
        <v>39</v>
      </c>
      <c r="AA2122" t="str">
        <f>IFERROR(_xlfn.XLOOKUP($J2122,avoidable_ed_reference!$A$2:$A$13,avoidable_ed_reference!$C$2:$C$13),"Not Classified")</f>
        <v>Avoidable</v>
      </c>
      <c r="AB2122" t="str">
        <f>IFERROR(_xlfn.XLOOKUP($B2122,enrollment!$A$2:$A$801,enrollment!$I$2:$I$801),"")</f>
        <v>OH</v>
      </c>
      <c r="AC2122">
        <f>IFERROR(_xlfn.XLOOKUP($B2122,enrollment!$A$2:$A$801,enrollment!$L$2:$L$801),"")</f>
        <v>68</v>
      </c>
      <c r="AD2122" t="str" cm="1">
        <f t="array" ref="AD2122">_xlfn.IFS(AC2122="","Unknown",AC2122&lt;18,"0-17",AC2122&lt;35,"18-34",AC2122&lt;50,"35-49",AC2122&lt;65,"50-64",TRUE,"65+")</f>
        <v>65+</v>
      </c>
      <c r="AE2122">
        <f>IFERROR(_xlfn.XLOOKUP($B2122,enrollment!$A$2:$A$801,enrollment!$O$2:$O$801),"")</f>
        <v>2345678901</v>
      </c>
      <c r="AF2122">
        <f>IFERROR(_xlfn.XLOOKUP($AE2122,providers!$B$2:$B$11,providers!$Q$2:$Q$11),"")</f>
        <v>4.2</v>
      </c>
      <c r="AG2122" s="1">
        <f t="shared" si="33"/>
        <v>45627</v>
      </c>
    </row>
    <row r="2123" spans="1:33" x14ac:dyDescent="0.25">
      <c r="A2123" t="s">
        <v>2483</v>
      </c>
      <c r="B2123" t="s">
        <v>2461</v>
      </c>
      <c r="C2123">
        <v>2345678901</v>
      </c>
      <c r="D2123">
        <v>2345678901</v>
      </c>
      <c r="E2123" s="1">
        <v>45332</v>
      </c>
      <c r="F2123" s="1">
        <v>45332</v>
      </c>
      <c r="G2123" s="1">
        <v>45362</v>
      </c>
      <c r="H2123" t="s">
        <v>28</v>
      </c>
      <c r="I2123">
        <v>23</v>
      </c>
      <c r="J2123" t="s">
        <v>184</v>
      </c>
      <c r="K2123">
        <v>99284</v>
      </c>
      <c r="O2123">
        <v>1</v>
      </c>
      <c r="P2123">
        <v>1942.22</v>
      </c>
      <c r="Q2123">
        <v>1079.01</v>
      </c>
      <c r="R2123">
        <v>863.21</v>
      </c>
      <c r="S2123">
        <v>215.8</v>
      </c>
      <c r="T2123" t="s">
        <v>30</v>
      </c>
      <c r="X2123" t="s">
        <v>43</v>
      </c>
      <c r="Y2123" t="s">
        <v>44</v>
      </c>
      <c r="Z2123" t="s">
        <v>45</v>
      </c>
      <c r="AA2123" t="str">
        <f>IFERROR(_xlfn.XLOOKUP($J2123,avoidable_ed_reference!$A$2:$A$13,avoidable_ed_reference!$C$2:$C$13),"Not Classified")</f>
        <v>Non-Avoidable</v>
      </c>
      <c r="AB2123" t="str">
        <f>IFERROR(_xlfn.XLOOKUP($B2123,enrollment!$A$2:$A$801,enrollment!$I$2:$I$801),"")</f>
        <v>OH</v>
      </c>
      <c r="AC2123">
        <f>IFERROR(_xlfn.XLOOKUP($B2123,enrollment!$A$2:$A$801,enrollment!$L$2:$L$801),"")</f>
        <v>68</v>
      </c>
      <c r="AD2123" t="str" cm="1">
        <f t="array" ref="AD2123">_xlfn.IFS(AC2123="","Unknown",AC2123&lt;18,"0-17",AC2123&lt;35,"18-34",AC2123&lt;50,"35-49",AC2123&lt;65,"50-64",TRUE,"65+")</f>
        <v>65+</v>
      </c>
      <c r="AE2123">
        <f>IFERROR(_xlfn.XLOOKUP($B2123,enrollment!$A$2:$A$801,enrollment!$O$2:$O$801),"")</f>
        <v>2345678901</v>
      </c>
      <c r="AF2123">
        <f>IFERROR(_xlfn.XLOOKUP($AE2123,providers!$B$2:$B$11,providers!$Q$2:$Q$11),"")</f>
        <v>4.2</v>
      </c>
      <c r="AG2123" s="1">
        <f t="shared" si="33"/>
        <v>45323</v>
      </c>
    </row>
    <row r="2124" spans="1:33" x14ac:dyDescent="0.25">
      <c r="A2124" t="s">
        <v>2484</v>
      </c>
      <c r="B2124" t="s">
        <v>2461</v>
      </c>
      <c r="C2124">
        <v>2345678901</v>
      </c>
      <c r="D2124">
        <v>2345678901</v>
      </c>
      <c r="E2124" s="1">
        <v>45438</v>
      </c>
      <c r="F2124" s="1">
        <v>45438</v>
      </c>
      <c r="G2124" s="1">
        <v>45461</v>
      </c>
      <c r="H2124" t="s">
        <v>28</v>
      </c>
      <c r="I2124">
        <v>11</v>
      </c>
      <c r="J2124" t="s">
        <v>35</v>
      </c>
      <c r="K2124">
        <v>99213</v>
      </c>
      <c r="O2124">
        <v>1</v>
      </c>
      <c r="P2124">
        <v>173.5</v>
      </c>
      <c r="Q2124">
        <v>128.52000000000001</v>
      </c>
      <c r="R2124">
        <v>102.82</v>
      </c>
      <c r="S2124">
        <v>25.7</v>
      </c>
      <c r="T2124" t="s">
        <v>30</v>
      </c>
      <c r="X2124" t="s">
        <v>43</v>
      </c>
      <c r="Y2124" t="s">
        <v>44</v>
      </c>
      <c r="Z2124" t="s">
        <v>39</v>
      </c>
      <c r="AA2124" t="str">
        <f>IFERROR(_xlfn.XLOOKUP($J2124,avoidable_ed_reference!$A$2:$A$13,avoidable_ed_reference!$C$2:$C$13),"Not Classified")</f>
        <v>Avoidable</v>
      </c>
      <c r="AB2124" t="str">
        <f>IFERROR(_xlfn.XLOOKUP($B2124,enrollment!$A$2:$A$801,enrollment!$I$2:$I$801),"")</f>
        <v>OH</v>
      </c>
      <c r="AC2124">
        <f>IFERROR(_xlfn.XLOOKUP($B2124,enrollment!$A$2:$A$801,enrollment!$L$2:$L$801),"")</f>
        <v>68</v>
      </c>
      <c r="AD2124" t="str" cm="1">
        <f t="array" ref="AD2124">_xlfn.IFS(AC2124="","Unknown",AC2124&lt;18,"0-17",AC2124&lt;35,"18-34",AC2124&lt;50,"35-49",AC2124&lt;65,"50-64",TRUE,"65+")</f>
        <v>65+</v>
      </c>
      <c r="AE2124">
        <f>IFERROR(_xlfn.XLOOKUP($B2124,enrollment!$A$2:$A$801,enrollment!$O$2:$O$801),"")</f>
        <v>2345678901</v>
      </c>
      <c r="AF2124">
        <f>IFERROR(_xlfn.XLOOKUP($AE2124,providers!$B$2:$B$11,providers!$Q$2:$Q$11),"")</f>
        <v>4.2</v>
      </c>
      <c r="AG2124" s="1">
        <f t="shared" si="33"/>
        <v>45413</v>
      </c>
    </row>
    <row r="2125" spans="1:33" x14ac:dyDescent="0.25">
      <c r="A2125" t="s">
        <v>2485</v>
      </c>
      <c r="B2125" t="s">
        <v>2486</v>
      </c>
      <c r="C2125">
        <v>7890123456</v>
      </c>
      <c r="D2125">
        <v>7890123456</v>
      </c>
      <c r="E2125" s="1">
        <v>45440</v>
      </c>
      <c r="F2125" s="1">
        <v>45440</v>
      </c>
      <c r="G2125" s="1">
        <v>45462</v>
      </c>
      <c r="H2125" t="s">
        <v>28</v>
      </c>
      <c r="I2125">
        <v>11</v>
      </c>
      <c r="J2125" t="s">
        <v>47</v>
      </c>
      <c r="K2125">
        <v>99213</v>
      </c>
      <c r="O2125">
        <v>1</v>
      </c>
      <c r="P2125">
        <v>221.76</v>
      </c>
      <c r="Q2125">
        <v>164.27</v>
      </c>
      <c r="R2125">
        <v>131.41999999999999</v>
      </c>
      <c r="S2125">
        <v>32.85</v>
      </c>
      <c r="T2125" t="s">
        <v>30</v>
      </c>
      <c r="X2125" t="s">
        <v>52</v>
      </c>
      <c r="Y2125" t="s">
        <v>44</v>
      </c>
      <c r="Z2125" t="s">
        <v>39</v>
      </c>
      <c r="AA2125" t="str">
        <f>IFERROR(_xlfn.XLOOKUP($J2125,avoidable_ed_reference!$A$2:$A$13,avoidable_ed_reference!$C$2:$C$13),"Not Classified")</f>
        <v>Not Classified</v>
      </c>
      <c r="AB2125" t="str">
        <f>IFERROR(_xlfn.XLOOKUP($B2125,enrollment!$A$2:$A$801,enrollment!$I$2:$I$801),"")</f>
        <v>TN</v>
      </c>
      <c r="AC2125">
        <f>IFERROR(_xlfn.XLOOKUP($B2125,enrollment!$A$2:$A$801,enrollment!$L$2:$L$801),"")</f>
        <v>36</v>
      </c>
      <c r="AD2125" t="str" cm="1">
        <f t="array" ref="AD2125">_xlfn.IFS(AC2125="","Unknown",AC2125&lt;18,"0-17",AC2125&lt;35,"18-34",AC2125&lt;50,"35-49",AC2125&lt;65,"50-64",TRUE,"65+")</f>
        <v>35-49</v>
      </c>
      <c r="AE2125">
        <f>IFERROR(_xlfn.XLOOKUP($B2125,enrollment!$A$2:$A$801,enrollment!$O$2:$O$801),"")</f>
        <v>7890123456</v>
      </c>
      <c r="AF2125">
        <f>IFERROR(_xlfn.XLOOKUP($AE2125,providers!$B$2:$B$11,providers!$Q$2:$Q$11),"")</f>
        <v>3.9</v>
      </c>
      <c r="AG2125" s="1">
        <f t="shared" si="33"/>
        <v>45413</v>
      </c>
    </row>
    <row r="2126" spans="1:33" x14ac:dyDescent="0.25">
      <c r="A2126" t="s">
        <v>2487</v>
      </c>
      <c r="B2126" t="s">
        <v>2486</v>
      </c>
      <c r="C2126">
        <v>3456789012</v>
      </c>
      <c r="D2126">
        <v>3456789012</v>
      </c>
      <c r="E2126" s="1">
        <v>45303</v>
      </c>
      <c r="F2126" s="1">
        <v>45303</v>
      </c>
      <c r="G2126" s="1">
        <v>45328</v>
      </c>
      <c r="H2126" t="s">
        <v>28</v>
      </c>
      <c r="I2126">
        <v>23</v>
      </c>
      <c r="J2126" t="s">
        <v>91</v>
      </c>
      <c r="K2126">
        <v>99284</v>
      </c>
      <c r="O2126">
        <v>1</v>
      </c>
      <c r="P2126">
        <v>2026.8</v>
      </c>
      <c r="Q2126">
        <v>1126</v>
      </c>
      <c r="R2126">
        <v>900.8</v>
      </c>
      <c r="S2126">
        <v>225.2</v>
      </c>
      <c r="T2126" t="s">
        <v>30</v>
      </c>
      <c r="X2126" t="s">
        <v>52</v>
      </c>
      <c r="Y2126" t="s">
        <v>44</v>
      </c>
      <c r="Z2126" t="s">
        <v>45</v>
      </c>
      <c r="AA2126" t="str">
        <f>IFERROR(_xlfn.XLOOKUP($J2126,avoidable_ed_reference!$A$2:$A$13,avoidable_ed_reference!$C$2:$C$13),"Not Classified")</f>
        <v>Avoidable</v>
      </c>
      <c r="AB2126" t="str">
        <f>IFERROR(_xlfn.XLOOKUP($B2126,enrollment!$A$2:$A$801,enrollment!$I$2:$I$801),"")</f>
        <v>TN</v>
      </c>
      <c r="AC2126">
        <f>IFERROR(_xlfn.XLOOKUP($B2126,enrollment!$A$2:$A$801,enrollment!$L$2:$L$801),"")</f>
        <v>36</v>
      </c>
      <c r="AD2126" t="str" cm="1">
        <f t="array" ref="AD2126">_xlfn.IFS(AC2126="","Unknown",AC2126&lt;18,"0-17",AC2126&lt;35,"18-34",AC2126&lt;50,"35-49",AC2126&lt;65,"50-64",TRUE,"65+")</f>
        <v>35-49</v>
      </c>
      <c r="AE2126">
        <f>IFERROR(_xlfn.XLOOKUP($B2126,enrollment!$A$2:$A$801,enrollment!$O$2:$O$801),"")</f>
        <v>7890123456</v>
      </c>
      <c r="AF2126">
        <f>IFERROR(_xlfn.XLOOKUP($AE2126,providers!$B$2:$B$11,providers!$Q$2:$Q$11),"")</f>
        <v>3.9</v>
      </c>
      <c r="AG2126" s="1">
        <f t="shared" si="33"/>
        <v>45292</v>
      </c>
    </row>
    <row r="2127" spans="1:33" x14ac:dyDescent="0.25">
      <c r="A2127" t="s">
        <v>2488</v>
      </c>
      <c r="B2127" t="s">
        <v>2486</v>
      </c>
      <c r="C2127">
        <v>7890123456</v>
      </c>
      <c r="D2127">
        <v>7890123456</v>
      </c>
      <c r="E2127" s="1">
        <v>45589</v>
      </c>
      <c r="F2127" s="1">
        <v>45589</v>
      </c>
      <c r="G2127" s="1">
        <v>45623</v>
      </c>
      <c r="H2127" t="s">
        <v>28</v>
      </c>
      <c r="I2127">
        <v>11</v>
      </c>
      <c r="J2127" t="s">
        <v>47</v>
      </c>
      <c r="K2127">
        <v>99213</v>
      </c>
      <c r="O2127">
        <v>1</v>
      </c>
      <c r="P2127">
        <v>224.42</v>
      </c>
      <c r="Q2127">
        <v>166.24</v>
      </c>
      <c r="R2127">
        <v>132.99</v>
      </c>
      <c r="S2127">
        <v>33.25</v>
      </c>
      <c r="T2127" t="s">
        <v>30</v>
      </c>
      <c r="X2127" t="s">
        <v>52</v>
      </c>
      <c r="Y2127" t="s">
        <v>44</v>
      </c>
      <c r="Z2127" t="s">
        <v>39</v>
      </c>
      <c r="AA2127" t="str">
        <f>IFERROR(_xlfn.XLOOKUP($J2127,avoidable_ed_reference!$A$2:$A$13,avoidable_ed_reference!$C$2:$C$13),"Not Classified")</f>
        <v>Not Classified</v>
      </c>
      <c r="AB2127" t="str">
        <f>IFERROR(_xlfn.XLOOKUP($B2127,enrollment!$A$2:$A$801,enrollment!$I$2:$I$801),"")</f>
        <v>TN</v>
      </c>
      <c r="AC2127">
        <f>IFERROR(_xlfn.XLOOKUP($B2127,enrollment!$A$2:$A$801,enrollment!$L$2:$L$801),"")</f>
        <v>36</v>
      </c>
      <c r="AD2127" t="str" cm="1">
        <f t="array" ref="AD2127">_xlfn.IFS(AC2127="","Unknown",AC2127&lt;18,"0-17",AC2127&lt;35,"18-34",AC2127&lt;50,"35-49",AC2127&lt;65,"50-64",TRUE,"65+")</f>
        <v>35-49</v>
      </c>
      <c r="AE2127">
        <f>IFERROR(_xlfn.XLOOKUP($B2127,enrollment!$A$2:$A$801,enrollment!$O$2:$O$801),"")</f>
        <v>7890123456</v>
      </c>
      <c r="AF2127">
        <f>IFERROR(_xlfn.XLOOKUP($AE2127,providers!$B$2:$B$11,providers!$Q$2:$Q$11),"")</f>
        <v>3.9</v>
      </c>
      <c r="AG2127" s="1">
        <f t="shared" si="33"/>
        <v>45566</v>
      </c>
    </row>
    <row r="2128" spans="1:33" x14ac:dyDescent="0.25">
      <c r="A2128" t="s">
        <v>2489</v>
      </c>
      <c r="B2128" t="s">
        <v>2486</v>
      </c>
      <c r="C2128">
        <v>7890123456</v>
      </c>
      <c r="D2128">
        <v>7890123456</v>
      </c>
      <c r="E2128" s="1">
        <v>45515</v>
      </c>
      <c r="F2128" s="1">
        <v>45515</v>
      </c>
      <c r="G2128" s="1">
        <v>45536</v>
      </c>
      <c r="H2128" t="s">
        <v>28</v>
      </c>
      <c r="I2128">
        <v>11</v>
      </c>
      <c r="J2128" t="s">
        <v>38</v>
      </c>
      <c r="K2128">
        <v>99213</v>
      </c>
      <c r="O2128">
        <v>1</v>
      </c>
      <c r="P2128">
        <v>205.96</v>
      </c>
      <c r="Q2128">
        <v>152.56</v>
      </c>
      <c r="R2128">
        <v>122.05</v>
      </c>
      <c r="S2128">
        <v>30.51</v>
      </c>
      <c r="T2128" t="s">
        <v>30</v>
      </c>
      <c r="X2128" t="s">
        <v>52</v>
      </c>
      <c r="Y2128" t="s">
        <v>44</v>
      </c>
      <c r="Z2128" t="s">
        <v>39</v>
      </c>
      <c r="AA2128" t="str">
        <f>IFERROR(_xlfn.XLOOKUP($J2128,avoidable_ed_reference!$A$2:$A$13,avoidable_ed_reference!$C$2:$C$13),"Not Classified")</f>
        <v>Not Classified</v>
      </c>
      <c r="AB2128" t="str">
        <f>IFERROR(_xlfn.XLOOKUP($B2128,enrollment!$A$2:$A$801,enrollment!$I$2:$I$801),"")</f>
        <v>TN</v>
      </c>
      <c r="AC2128">
        <f>IFERROR(_xlfn.XLOOKUP($B2128,enrollment!$A$2:$A$801,enrollment!$L$2:$L$801),"")</f>
        <v>36</v>
      </c>
      <c r="AD2128" t="str" cm="1">
        <f t="array" ref="AD2128">_xlfn.IFS(AC2128="","Unknown",AC2128&lt;18,"0-17",AC2128&lt;35,"18-34",AC2128&lt;50,"35-49",AC2128&lt;65,"50-64",TRUE,"65+")</f>
        <v>35-49</v>
      </c>
      <c r="AE2128">
        <f>IFERROR(_xlfn.XLOOKUP($B2128,enrollment!$A$2:$A$801,enrollment!$O$2:$O$801),"")</f>
        <v>7890123456</v>
      </c>
      <c r="AF2128">
        <f>IFERROR(_xlfn.XLOOKUP($AE2128,providers!$B$2:$B$11,providers!$Q$2:$Q$11),"")</f>
        <v>3.9</v>
      </c>
      <c r="AG2128" s="1">
        <f t="shared" si="33"/>
        <v>45505</v>
      </c>
    </row>
    <row r="2129" spans="1:33" x14ac:dyDescent="0.25">
      <c r="A2129" t="s">
        <v>2490</v>
      </c>
      <c r="B2129" t="s">
        <v>2486</v>
      </c>
      <c r="C2129">
        <v>7890123456</v>
      </c>
      <c r="D2129">
        <v>7890123456</v>
      </c>
      <c r="E2129" s="1">
        <v>45579</v>
      </c>
      <c r="F2129" s="1">
        <v>45579</v>
      </c>
      <c r="G2129" s="1">
        <v>45593</v>
      </c>
      <c r="H2129" t="s">
        <v>28</v>
      </c>
      <c r="I2129">
        <v>11</v>
      </c>
      <c r="J2129" t="s">
        <v>38</v>
      </c>
      <c r="K2129">
        <v>99213</v>
      </c>
      <c r="O2129">
        <v>1</v>
      </c>
      <c r="P2129">
        <v>192.56</v>
      </c>
      <c r="Q2129">
        <v>142.63999999999999</v>
      </c>
      <c r="R2129">
        <v>114.11</v>
      </c>
      <c r="S2129">
        <v>28.53</v>
      </c>
      <c r="T2129" t="s">
        <v>30</v>
      </c>
      <c r="X2129" t="s">
        <v>52</v>
      </c>
      <c r="Y2129" t="s">
        <v>44</v>
      </c>
      <c r="Z2129" t="s">
        <v>39</v>
      </c>
      <c r="AA2129" t="str">
        <f>IFERROR(_xlfn.XLOOKUP($J2129,avoidable_ed_reference!$A$2:$A$13,avoidable_ed_reference!$C$2:$C$13),"Not Classified")</f>
        <v>Not Classified</v>
      </c>
      <c r="AB2129" t="str">
        <f>IFERROR(_xlfn.XLOOKUP($B2129,enrollment!$A$2:$A$801,enrollment!$I$2:$I$801),"")</f>
        <v>TN</v>
      </c>
      <c r="AC2129">
        <f>IFERROR(_xlfn.XLOOKUP($B2129,enrollment!$A$2:$A$801,enrollment!$L$2:$L$801),"")</f>
        <v>36</v>
      </c>
      <c r="AD2129" t="str" cm="1">
        <f t="array" ref="AD2129">_xlfn.IFS(AC2129="","Unknown",AC2129&lt;18,"0-17",AC2129&lt;35,"18-34",AC2129&lt;50,"35-49",AC2129&lt;65,"50-64",TRUE,"65+")</f>
        <v>35-49</v>
      </c>
      <c r="AE2129">
        <f>IFERROR(_xlfn.XLOOKUP($B2129,enrollment!$A$2:$A$801,enrollment!$O$2:$O$801),"")</f>
        <v>7890123456</v>
      </c>
      <c r="AF2129">
        <f>IFERROR(_xlfn.XLOOKUP($AE2129,providers!$B$2:$B$11,providers!$Q$2:$Q$11),"")</f>
        <v>3.9</v>
      </c>
      <c r="AG2129" s="1">
        <f t="shared" si="33"/>
        <v>45566</v>
      </c>
    </row>
    <row r="2130" spans="1:33" x14ac:dyDescent="0.25">
      <c r="A2130" t="s">
        <v>2491</v>
      </c>
      <c r="B2130" t="s">
        <v>2486</v>
      </c>
      <c r="C2130">
        <v>9012345678</v>
      </c>
      <c r="D2130">
        <v>9012345678</v>
      </c>
      <c r="E2130" s="1">
        <v>45310</v>
      </c>
      <c r="F2130" s="1">
        <v>45310</v>
      </c>
      <c r="G2130" s="1">
        <v>45337</v>
      </c>
      <c r="H2130" t="s">
        <v>67</v>
      </c>
      <c r="I2130">
        <v>21</v>
      </c>
      <c r="J2130" t="s">
        <v>99</v>
      </c>
      <c r="K2130">
        <v>99223</v>
      </c>
      <c r="O2130">
        <v>1</v>
      </c>
      <c r="P2130">
        <v>24929.74</v>
      </c>
      <c r="Q2130">
        <v>16083.7</v>
      </c>
      <c r="R2130">
        <v>12866.96</v>
      </c>
      <c r="S2130">
        <v>3216.74</v>
      </c>
      <c r="T2130" t="s">
        <v>30</v>
      </c>
      <c r="V2130">
        <v>1</v>
      </c>
      <c r="W2130" s="2" t="s">
        <v>68</v>
      </c>
      <c r="X2130" t="s">
        <v>52</v>
      </c>
      <c r="Y2130" t="s">
        <v>44</v>
      </c>
      <c r="Z2130" t="s">
        <v>69</v>
      </c>
      <c r="AA2130" t="str">
        <f>IFERROR(_xlfn.XLOOKUP($J2130,avoidable_ed_reference!$A$2:$A$13,avoidable_ed_reference!$C$2:$C$13),"Not Classified")</f>
        <v>Not Classified</v>
      </c>
      <c r="AB2130" t="str">
        <f>IFERROR(_xlfn.XLOOKUP($B2130,enrollment!$A$2:$A$801,enrollment!$I$2:$I$801),"")</f>
        <v>TN</v>
      </c>
      <c r="AC2130">
        <f>IFERROR(_xlfn.XLOOKUP($B2130,enrollment!$A$2:$A$801,enrollment!$L$2:$L$801),"")</f>
        <v>36</v>
      </c>
      <c r="AD2130" t="str" cm="1">
        <f t="array" ref="AD2130">_xlfn.IFS(AC2130="","Unknown",AC2130&lt;18,"0-17",AC2130&lt;35,"18-34",AC2130&lt;50,"35-49",AC2130&lt;65,"50-64",TRUE,"65+")</f>
        <v>35-49</v>
      </c>
      <c r="AE2130">
        <f>IFERROR(_xlfn.XLOOKUP($B2130,enrollment!$A$2:$A$801,enrollment!$O$2:$O$801),"")</f>
        <v>7890123456</v>
      </c>
      <c r="AF2130">
        <f>IFERROR(_xlfn.XLOOKUP($AE2130,providers!$B$2:$B$11,providers!$Q$2:$Q$11),"")</f>
        <v>3.9</v>
      </c>
      <c r="AG2130" s="1">
        <f t="shared" si="33"/>
        <v>45292</v>
      </c>
    </row>
    <row r="2131" spans="1:33" x14ac:dyDescent="0.25">
      <c r="A2131" t="s">
        <v>2492</v>
      </c>
      <c r="B2131" t="s">
        <v>2486</v>
      </c>
      <c r="C2131">
        <v>9012345678</v>
      </c>
      <c r="D2131">
        <v>9012345678</v>
      </c>
      <c r="E2131" s="1">
        <v>45644</v>
      </c>
      <c r="F2131" s="1">
        <v>45644</v>
      </c>
      <c r="G2131" s="1">
        <v>45664</v>
      </c>
      <c r="H2131" t="s">
        <v>28</v>
      </c>
      <c r="I2131">
        <v>22</v>
      </c>
      <c r="J2131" t="s">
        <v>29</v>
      </c>
      <c r="K2131">
        <v>90837</v>
      </c>
      <c r="O2131">
        <v>1</v>
      </c>
      <c r="P2131">
        <v>233.1</v>
      </c>
      <c r="Q2131">
        <v>172.67</v>
      </c>
      <c r="R2131">
        <v>138.13999999999999</v>
      </c>
      <c r="S2131">
        <v>34.53</v>
      </c>
      <c r="T2131" t="s">
        <v>30</v>
      </c>
      <c r="X2131" t="s">
        <v>52</v>
      </c>
      <c r="Y2131" t="s">
        <v>44</v>
      </c>
      <c r="Z2131" t="s">
        <v>33</v>
      </c>
      <c r="AA2131" t="str">
        <f>IFERROR(_xlfn.XLOOKUP($J2131,avoidable_ed_reference!$A$2:$A$13,avoidable_ed_reference!$C$2:$C$13),"Not Classified")</f>
        <v>Potentially Avoidable</v>
      </c>
      <c r="AB2131" t="str">
        <f>IFERROR(_xlfn.XLOOKUP($B2131,enrollment!$A$2:$A$801,enrollment!$I$2:$I$801),"")</f>
        <v>TN</v>
      </c>
      <c r="AC2131">
        <f>IFERROR(_xlfn.XLOOKUP($B2131,enrollment!$A$2:$A$801,enrollment!$L$2:$L$801),"")</f>
        <v>36</v>
      </c>
      <c r="AD2131" t="str" cm="1">
        <f t="array" ref="AD2131">_xlfn.IFS(AC2131="","Unknown",AC2131&lt;18,"0-17",AC2131&lt;35,"18-34",AC2131&lt;50,"35-49",AC2131&lt;65,"50-64",TRUE,"65+")</f>
        <v>35-49</v>
      </c>
      <c r="AE2131">
        <f>IFERROR(_xlfn.XLOOKUP($B2131,enrollment!$A$2:$A$801,enrollment!$O$2:$O$801),"")</f>
        <v>7890123456</v>
      </c>
      <c r="AF2131">
        <f>IFERROR(_xlfn.XLOOKUP($AE2131,providers!$B$2:$B$11,providers!$Q$2:$Q$11),"")</f>
        <v>3.9</v>
      </c>
      <c r="AG2131" s="1">
        <f t="shared" si="33"/>
        <v>45627</v>
      </c>
    </row>
    <row r="2132" spans="1:33" x14ac:dyDescent="0.25">
      <c r="A2132" t="s">
        <v>2493</v>
      </c>
      <c r="B2132" t="s">
        <v>2486</v>
      </c>
      <c r="C2132">
        <v>9012345678</v>
      </c>
      <c r="D2132">
        <v>9012345678</v>
      </c>
      <c r="E2132" s="1">
        <v>45370</v>
      </c>
      <c r="F2132" s="1">
        <v>45370</v>
      </c>
      <c r="G2132" s="1">
        <v>45398</v>
      </c>
      <c r="H2132" t="s">
        <v>28</v>
      </c>
      <c r="I2132">
        <v>22</v>
      </c>
      <c r="J2132" t="s">
        <v>29</v>
      </c>
      <c r="K2132">
        <v>90837</v>
      </c>
      <c r="O2132">
        <v>1</v>
      </c>
      <c r="P2132">
        <v>201.45</v>
      </c>
      <c r="Q2132">
        <v>149.22</v>
      </c>
      <c r="R2132">
        <v>119.38</v>
      </c>
      <c r="S2132">
        <v>29.84</v>
      </c>
      <c r="T2132" t="s">
        <v>30</v>
      </c>
      <c r="X2132" t="s">
        <v>52</v>
      </c>
      <c r="Y2132" t="s">
        <v>44</v>
      </c>
      <c r="Z2132" t="s">
        <v>33</v>
      </c>
      <c r="AA2132" t="str">
        <f>IFERROR(_xlfn.XLOOKUP($J2132,avoidable_ed_reference!$A$2:$A$13,avoidable_ed_reference!$C$2:$C$13),"Not Classified")</f>
        <v>Potentially Avoidable</v>
      </c>
      <c r="AB2132" t="str">
        <f>IFERROR(_xlfn.XLOOKUP($B2132,enrollment!$A$2:$A$801,enrollment!$I$2:$I$801),"")</f>
        <v>TN</v>
      </c>
      <c r="AC2132">
        <f>IFERROR(_xlfn.XLOOKUP($B2132,enrollment!$A$2:$A$801,enrollment!$L$2:$L$801),"")</f>
        <v>36</v>
      </c>
      <c r="AD2132" t="str" cm="1">
        <f t="array" ref="AD2132">_xlfn.IFS(AC2132="","Unknown",AC2132&lt;18,"0-17",AC2132&lt;35,"18-34",AC2132&lt;50,"35-49",AC2132&lt;65,"50-64",TRUE,"65+")</f>
        <v>35-49</v>
      </c>
      <c r="AE2132">
        <f>IFERROR(_xlfn.XLOOKUP($B2132,enrollment!$A$2:$A$801,enrollment!$O$2:$O$801),"")</f>
        <v>7890123456</v>
      </c>
      <c r="AF2132">
        <f>IFERROR(_xlfn.XLOOKUP($AE2132,providers!$B$2:$B$11,providers!$Q$2:$Q$11),"")</f>
        <v>3.9</v>
      </c>
      <c r="AG2132" s="1">
        <f t="shared" si="33"/>
        <v>45352</v>
      </c>
    </row>
    <row r="2133" spans="1:33" x14ac:dyDescent="0.25">
      <c r="A2133" t="s">
        <v>2494</v>
      </c>
      <c r="B2133" t="s">
        <v>2486</v>
      </c>
      <c r="C2133">
        <v>3456789012</v>
      </c>
      <c r="D2133">
        <v>3456789012</v>
      </c>
      <c r="E2133" s="1">
        <v>45593</v>
      </c>
      <c r="F2133" s="1">
        <v>45593</v>
      </c>
      <c r="G2133" s="1">
        <v>45615</v>
      </c>
      <c r="H2133" t="s">
        <v>67</v>
      </c>
      <c r="I2133">
        <v>21</v>
      </c>
      <c r="J2133" t="s">
        <v>99</v>
      </c>
      <c r="K2133">
        <v>99223</v>
      </c>
      <c r="O2133">
        <v>1</v>
      </c>
      <c r="P2133">
        <v>18877.96</v>
      </c>
      <c r="Q2133">
        <v>12179.33</v>
      </c>
      <c r="R2133">
        <v>9743.4599999999991</v>
      </c>
      <c r="S2133">
        <v>2435.87</v>
      </c>
      <c r="T2133" t="s">
        <v>30</v>
      </c>
      <c r="V2133">
        <v>1</v>
      </c>
      <c r="W2133" s="2" t="s">
        <v>68</v>
      </c>
      <c r="X2133" t="s">
        <v>52</v>
      </c>
      <c r="Y2133" t="s">
        <v>44</v>
      </c>
      <c r="Z2133" t="s">
        <v>69</v>
      </c>
      <c r="AA2133" t="str">
        <f>IFERROR(_xlfn.XLOOKUP($J2133,avoidable_ed_reference!$A$2:$A$13,avoidable_ed_reference!$C$2:$C$13),"Not Classified")</f>
        <v>Not Classified</v>
      </c>
      <c r="AB2133" t="str">
        <f>IFERROR(_xlfn.XLOOKUP($B2133,enrollment!$A$2:$A$801,enrollment!$I$2:$I$801),"")</f>
        <v>TN</v>
      </c>
      <c r="AC2133">
        <f>IFERROR(_xlfn.XLOOKUP($B2133,enrollment!$A$2:$A$801,enrollment!$L$2:$L$801),"")</f>
        <v>36</v>
      </c>
      <c r="AD2133" t="str" cm="1">
        <f t="array" ref="AD2133">_xlfn.IFS(AC2133="","Unknown",AC2133&lt;18,"0-17",AC2133&lt;35,"18-34",AC2133&lt;50,"35-49",AC2133&lt;65,"50-64",TRUE,"65+")</f>
        <v>35-49</v>
      </c>
      <c r="AE2133">
        <f>IFERROR(_xlfn.XLOOKUP($B2133,enrollment!$A$2:$A$801,enrollment!$O$2:$O$801),"")</f>
        <v>7890123456</v>
      </c>
      <c r="AF2133">
        <f>IFERROR(_xlfn.XLOOKUP($AE2133,providers!$B$2:$B$11,providers!$Q$2:$Q$11),"")</f>
        <v>3.9</v>
      </c>
      <c r="AG2133" s="1">
        <f t="shared" si="33"/>
        <v>45566</v>
      </c>
    </row>
    <row r="2134" spans="1:33" x14ac:dyDescent="0.25">
      <c r="A2134" t="s">
        <v>2495</v>
      </c>
      <c r="B2134" t="s">
        <v>2486</v>
      </c>
      <c r="C2134">
        <v>7890123456</v>
      </c>
      <c r="D2134">
        <v>7890123456</v>
      </c>
      <c r="E2134" s="1">
        <v>45522</v>
      </c>
      <c r="F2134" s="1">
        <v>45522</v>
      </c>
      <c r="G2134" s="1">
        <v>45542</v>
      </c>
      <c r="H2134" t="s">
        <v>28</v>
      </c>
      <c r="I2134">
        <v>11</v>
      </c>
      <c r="J2134" t="s">
        <v>38</v>
      </c>
      <c r="K2134">
        <v>99213</v>
      </c>
      <c r="O2134">
        <v>1</v>
      </c>
      <c r="P2134">
        <v>168.49</v>
      </c>
      <c r="Q2134">
        <v>124.81</v>
      </c>
      <c r="R2134">
        <v>99.85</v>
      </c>
      <c r="S2134">
        <v>24.96</v>
      </c>
      <c r="T2134" t="s">
        <v>30</v>
      </c>
      <c r="X2134" t="s">
        <v>52</v>
      </c>
      <c r="Y2134" t="s">
        <v>44</v>
      </c>
      <c r="Z2134" t="s">
        <v>39</v>
      </c>
      <c r="AA2134" t="str">
        <f>IFERROR(_xlfn.XLOOKUP($J2134,avoidable_ed_reference!$A$2:$A$13,avoidable_ed_reference!$C$2:$C$13),"Not Classified")</f>
        <v>Not Classified</v>
      </c>
      <c r="AB2134" t="str">
        <f>IFERROR(_xlfn.XLOOKUP($B2134,enrollment!$A$2:$A$801,enrollment!$I$2:$I$801),"")</f>
        <v>TN</v>
      </c>
      <c r="AC2134">
        <f>IFERROR(_xlfn.XLOOKUP($B2134,enrollment!$A$2:$A$801,enrollment!$L$2:$L$801),"")</f>
        <v>36</v>
      </c>
      <c r="AD2134" t="str" cm="1">
        <f t="array" ref="AD2134">_xlfn.IFS(AC2134="","Unknown",AC2134&lt;18,"0-17",AC2134&lt;35,"18-34",AC2134&lt;50,"35-49",AC2134&lt;65,"50-64",TRUE,"65+")</f>
        <v>35-49</v>
      </c>
      <c r="AE2134">
        <f>IFERROR(_xlfn.XLOOKUP($B2134,enrollment!$A$2:$A$801,enrollment!$O$2:$O$801),"")</f>
        <v>7890123456</v>
      </c>
      <c r="AF2134">
        <f>IFERROR(_xlfn.XLOOKUP($AE2134,providers!$B$2:$B$11,providers!$Q$2:$Q$11),"")</f>
        <v>3.9</v>
      </c>
      <c r="AG2134" s="1">
        <f t="shared" si="33"/>
        <v>45505</v>
      </c>
    </row>
    <row r="2135" spans="1:33" x14ac:dyDescent="0.25">
      <c r="A2135" t="s">
        <v>2496</v>
      </c>
      <c r="B2135" t="s">
        <v>2486</v>
      </c>
      <c r="C2135">
        <v>6789012345</v>
      </c>
      <c r="D2135">
        <v>6789012345</v>
      </c>
      <c r="E2135" s="1">
        <v>45302</v>
      </c>
      <c r="F2135" s="1">
        <v>45302</v>
      </c>
      <c r="G2135" s="1">
        <v>45323</v>
      </c>
      <c r="H2135" t="s">
        <v>28</v>
      </c>
      <c r="I2135">
        <v>23</v>
      </c>
      <c r="J2135" t="s">
        <v>55</v>
      </c>
      <c r="K2135">
        <v>99284</v>
      </c>
      <c r="O2135">
        <v>1</v>
      </c>
      <c r="P2135">
        <v>1743.28</v>
      </c>
      <c r="Q2135">
        <v>968.49</v>
      </c>
      <c r="R2135">
        <v>774.79</v>
      </c>
      <c r="S2135">
        <v>193.7</v>
      </c>
      <c r="T2135" t="s">
        <v>30</v>
      </c>
      <c r="X2135" t="s">
        <v>52</v>
      </c>
      <c r="Y2135" t="s">
        <v>44</v>
      </c>
      <c r="Z2135" t="s">
        <v>45</v>
      </c>
      <c r="AA2135" t="str">
        <f>IFERROR(_xlfn.XLOOKUP($J2135,avoidable_ed_reference!$A$2:$A$13,avoidable_ed_reference!$C$2:$C$13),"Not Classified")</f>
        <v>Potentially Avoidable</v>
      </c>
      <c r="AB2135" t="str">
        <f>IFERROR(_xlfn.XLOOKUP($B2135,enrollment!$A$2:$A$801,enrollment!$I$2:$I$801),"")</f>
        <v>TN</v>
      </c>
      <c r="AC2135">
        <f>IFERROR(_xlfn.XLOOKUP($B2135,enrollment!$A$2:$A$801,enrollment!$L$2:$L$801),"")</f>
        <v>36</v>
      </c>
      <c r="AD2135" t="str" cm="1">
        <f t="array" ref="AD2135">_xlfn.IFS(AC2135="","Unknown",AC2135&lt;18,"0-17",AC2135&lt;35,"18-34",AC2135&lt;50,"35-49",AC2135&lt;65,"50-64",TRUE,"65+")</f>
        <v>35-49</v>
      </c>
      <c r="AE2135">
        <f>IFERROR(_xlfn.XLOOKUP($B2135,enrollment!$A$2:$A$801,enrollment!$O$2:$O$801),"")</f>
        <v>7890123456</v>
      </c>
      <c r="AF2135">
        <f>IFERROR(_xlfn.XLOOKUP($AE2135,providers!$B$2:$B$11,providers!$Q$2:$Q$11),"")</f>
        <v>3.9</v>
      </c>
      <c r="AG2135" s="1">
        <f t="shared" si="33"/>
        <v>45292</v>
      </c>
    </row>
    <row r="2136" spans="1:33" x14ac:dyDescent="0.25">
      <c r="A2136" t="s">
        <v>2497</v>
      </c>
      <c r="B2136" t="s">
        <v>2486</v>
      </c>
      <c r="C2136">
        <v>9012345678</v>
      </c>
      <c r="D2136">
        <v>9012345678</v>
      </c>
      <c r="E2136" s="1">
        <v>45419</v>
      </c>
      <c r="F2136" s="1">
        <v>45419</v>
      </c>
      <c r="G2136" s="1">
        <v>45433</v>
      </c>
      <c r="H2136" t="s">
        <v>67</v>
      </c>
      <c r="I2136">
        <v>21</v>
      </c>
      <c r="J2136" t="s">
        <v>80</v>
      </c>
      <c r="K2136">
        <v>99223</v>
      </c>
      <c r="O2136">
        <v>1</v>
      </c>
      <c r="P2136">
        <v>25292.99</v>
      </c>
      <c r="Q2136">
        <v>16318.06</v>
      </c>
      <c r="R2136">
        <v>13054.45</v>
      </c>
      <c r="S2136">
        <v>3263.61</v>
      </c>
      <c r="T2136" t="s">
        <v>30</v>
      </c>
      <c r="V2136">
        <v>1</v>
      </c>
      <c r="W2136" s="2" t="s">
        <v>68</v>
      </c>
      <c r="X2136" t="s">
        <v>52</v>
      </c>
      <c r="Y2136" t="s">
        <v>44</v>
      </c>
      <c r="Z2136" t="s">
        <v>69</v>
      </c>
      <c r="AA2136" t="str">
        <f>IFERROR(_xlfn.XLOOKUP($J2136,avoidable_ed_reference!$A$2:$A$13,avoidable_ed_reference!$C$2:$C$13),"Not Classified")</f>
        <v>Non-Avoidable</v>
      </c>
      <c r="AB2136" t="str">
        <f>IFERROR(_xlfn.XLOOKUP($B2136,enrollment!$A$2:$A$801,enrollment!$I$2:$I$801),"")</f>
        <v>TN</v>
      </c>
      <c r="AC2136">
        <f>IFERROR(_xlfn.XLOOKUP($B2136,enrollment!$A$2:$A$801,enrollment!$L$2:$L$801),"")</f>
        <v>36</v>
      </c>
      <c r="AD2136" t="str" cm="1">
        <f t="array" ref="AD2136">_xlfn.IFS(AC2136="","Unknown",AC2136&lt;18,"0-17",AC2136&lt;35,"18-34",AC2136&lt;50,"35-49",AC2136&lt;65,"50-64",TRUE,"65+")</f>
        <v>35-49</v>
      </c>
      <c r="AE2136">
        <f>IFERROR(_xlfn.XLOOKUP($B2136,enrollment!$A$2:$A$801,enrollment!$O$2:$O$801),"")</f>
        <v>7890123456</v>
      </c>
      <c r="AF2136">
        <f>IFERROR(_xlfn.XLOOKUP($AE2136,providers!$B$2:$B$11,providers!$Q$2:$Q$11),"")</f>
        <v>3.9</v>
      </c>
      <c r="AG2136" s="1">
        <f t="shared" si="33"/>
        <v>45413</v>
      </c>
    </row>
    <row r="2137" spans="1:33" x14ac:dyDescent="0.25">
      <c r="A2137" t="s">
        <v>2498</v>
      </c>
      <c r="B2137" t="s">
        <v>2486</v>
      </c>
      <c r="C2137">
        <v>7890123456</v>
      </c>
      <c r="D2137">
        <v>7890123456</v>
      </c>
      <c r="E2137" s="1">
        <v>45623</v>
      </c>
      <c r="F2137" s="1">
        <v>45623</v>
      </c>
      <c r="G2137" s="1">
        <v>45650</v>
      </c>
      <c r="H2137" t="s">
        <v>59</v>
      </c>
      <c r="J2137" t="s">
        <v>60</v>
      </c>
      <c r="L2137" s="2" t="s">
        <v>151</v>
      </c>
      <c r="M2137" t="s">
        <v>152</v>
      </c>
      <c r="N2137" t="s">
        <v>153</v>
      </c>
      <c r="O2137">
        <v>1</v>
      </c>
      <c r="P2137">
        <v>898.91</v>
      </c>
      <c r="Q2137">
        <v>817.19</v>
      </c>
      <c r="R2137">
        <v>653.75</v>
      </c>
      <c r="S2137">
        <v>163.44</v>
      </c>
      <c r="T2137" t="s">
        <v>30</v>
      </c>
      <c r="X2137" t="s">
        <v>52</v>
      </c>
      <c r="Y2137" t="s">
        <v>44</v>
      </c>
      <c r="Z2137" t="s">
        <v>64</v>
      </c>
      <c r="AA2137" t="str">
        <f>IFERROR(_xlfn.XLOOKUP($J2137,avoidable_ed_reference!$A$2:$A$13,avoidable_ed_reference!$C$2:$C$13),"Not Classified")</f>
        <v>Not Classified</v>
      </c>
      <c r="AB2137" t="str">
        <f>IFERROR(_xlfn.XLOOKUP($B2137,enrollment!$A$2:$A$801,enrollment!$I$2:$I$801),"")</f>
        <v>TN</v>
      </c>
      <c r="AC2137">
        <f>IFERROR(_xlfn.XLOOKUP($B2137,enrollment!$A$2:$A$801,enrollment!$L$2:$L$801),"")</f>
        <v>36</v>
      </c>
      <c r="AD2137" t="str" cm="1">
        <f t="array" ref="AD2137">_xlfn.IFS(AC2137="","Unknown",AC2137&lt;18,"0-17",AC2137&lt;35,"18-34",AC2137&lt;50,"35-49",AC2137&lt;65,"50-64",TRUE,"65+")</f>
        <v>35-49</v>
      </c>
      <c r="AE2137">
        <f>IFERROR(_xlfn.XLOOKUP($B2137,enrollment!$A$2:$A$801,enrollment!$O$2:$O$801),"")</f>
        <v>7890123456</v>
      </c>
      <c r="AF2137">
        <f>IFERROR(_xlfn.XLOOKUP($AE2137,providers!$B$2:$B$11,providers!$Q$2:$Q$11),"")</f>
        <v>3.9</v>
      </c>
      <c r="AG2137" s="1">
        <f t="shared" si="33"/>
        <v>45597</v>
      </c>
    </row>
    <row r="2138" spans="1:33" x14ac:dyDescent="0.25">
      <c r="A2138" t="s">
        <v>2499</v>
      </c>
      <c r="B2138" t="s">
        <v>2486</v>
      </c>
      <c r="C2138">
        <v>7890123456</v>
      </c>
      <c r="D2138">
        <v>7890123456</v>
      </c>
      <c r="E2138" s="1">
        <v>45423</v>
      </c>
      <c r="F2138" s="1">
        <v>45423</v>
      </c>
      <c r="G2138" s="1">
        <v>45458</v>
      </c>
      <c r="H2138" t="s">
        <v>28</v>
      </c>
      <c r="I2138">
        <v>11</v>
      </c>
      <c r="J2138" t="s">
        <v>47</v>
      </c>
      <c r="K2138">
        <v>99213</v>
      </c>
      <c r="O2138">
        <v>1</v>
      </c>
      <c r="P2138">
        <v>218.43</v>
      </c>
      <c r="Q2138">
        <v>161.80000000000001</v>
      </c>
      <c r="R2138">
        <v>129.44</v>
      </c>
      <c r="S2138">
        <v>32.36</v>
      </c>
      <c r="T2138" t="s">
        <v>30</v>
      </c>
      <c r="X2138" t="s">
        <v>52</v>
      </c>
      <c r="Y2138" t="s">
        <v>44</v>
      </c>
      <c r="Z2138" t="s">
        <v>39</v>
      </c>
      <c r="AA2138" t="str">
        <f>IFERROR(_xlfn.XLOOKUP($J2138,avoidable_ed_reference!$A$2:$A$13,avoidable_ed_reference!$C$2:$C$13),"Not Classified")</f>
        <v>Not Classified</v>
      </c>
      <c r="AB2138" t="str">
        <f>IFERROR(_xlfn.XLOOKUP($B2138,enrollment!$A$2:$A$801,enrollment!$I$2:$I$801),"")</f>
        <v>TN</v>
      </c>
      <c r="AC2138">
        <f>IFERROR(_xlfn.XLOOKUP($B2138,enrollment!$A$2:$A$801,enrollment!$L$2:$L$801),"")</f>
        <v>36</v>
      </c>
      <c r="AD2138" t="str" cm="1">
        <f t="array" ref="AD2138">_xlfn.IFS(AC2138="","Unknown",AC2138&lt;18,"0-17",AC2138&lt;35,"18-34",AC2138&lt;50,"35-49",AC2138&lt;65,"50-64",TRUE,"65+")</f>
        <v>35-49</v>
      </c>
      <c r="AE2138">
        <f>IFERROR(_xlfn.XLOOKUP($B2138,enrollment!$A$2:$A$801,enrollment!$O$2:$O$801),"")</f>
        <v>7890123456</v>
      </c>
      <c r="AF2138">
        <f>IFERROR(_xlfn.XLOOKUP($AE2138,providers!$B$2:$B$11,providers!$Q$2:$Q$11),"")</f>
        <v>3.9</v>
      </c>
      <c r="AG2138" s="1">
        <f t="shared" si="33"/>
        <v>45413</v>
      </c>
    </row>
    <row r="2139" spans="1:33" x14ac:dyDescent="0.25">
      <c r="A2139" t="s">
        <v>2500</v>
      </c>
      <c r="B2139" t="s">
        <v>2486</v>
      </c>
      <c r="C2139">
        <v>7890123456</v>
      </c>
      <c r="D2139">
        <v>7890123456</v>
      </c>
      <c r="E2139" s="1">
        <v>45298</v>
      </c>
      <c r="F2139" s="1">
        <v>45298</v>
      </c>
      <c r="G2139" s="1">
        <v>45326</v>
      </c>
      <c r="H2139" t="s">
        <v>28</v>
      </c>
      <c r="I2139">
        <v>11</v>
      </c>
      <c r="J2139" t="s">
        <v>38</v>
      </c>
      <c r="K2139">
        <v>99213</v>
      </c>
      <c r="O2139">
        <v>1</v>
      </c>
      <c r="P2139">
        <v>235.78</v>
      </c>
      <c r="Q2139">
        <v>174.65</v>
      </c>
      <c r="R2139">
        <v>139.72</v>
      </c>
      <c r="S2139">
        <v>34.93</v>
      </c>
      <c r="T2139" t="s">
        <v>30</v>
      </c>
      <c r="X2139" t="s">
        <v>52</v>
      </c>
      <c r="Y2139" t="s">
        <v>44</v>
      </c>
      <c r="Z2139" t="s">
        <v>39</v>
      </c>
      <c r="AA2139" t="str">
        <f>IFERROR(_xlfn.XLOOKUP($J2139,avoidable_ed_reference!$A$2:$A$13,avoidable_ed_reference!$C$2:$C$13),"Not Classified")</f>
        <v>Not Classified</v>
      </c>
      <c r="AB2139" t="str">
        <f>IFERROR(_xlfn.XLOOKUP($B2139,enrollment!$A$2:$A$801,enrollment!$I$2:$I$801),"")</f>
        <v>TN</v>
      </c>
      <c r="AC2139">
        <f>IFERROR(_xlfn.XLOOKUP($B2139,enrollment!$A$2:$A$801,enrollment!$L$2:$L$801),"")</f>
        <v>36</v>
      </c>
      <c r="AD2139" t="str" cm="1">
        <f t="array" ref="AD2139">_xlfn.IFS(AC2139="","Unknown",AC2139&lt;18,"0-17",AC2139&lt;35,"18-34",AC2139&lt;50,"35-49",AC2139&lt;65,"50-64",TRUE,"65+")</f>
        <v>35-49</v>
      </c>
      <c r="AE2139">
        <f>IFERROR(_xlfn.XLOOKUP($B2139,enrollment!$A$2:$A$801,enrollment!$O$2:$O$801),"")</f>
        <v>7890123456</v>
      </c>
      <c r="AF2139">
        <f>IFERROR(_xlfn.XLOOKUP($AE2139,providers!$B$2:$B$11,providers!$Q$2:$Q$11),"")</f>
        <v>3.9</v>
      </c>
      <c r="AG2139" s="1">
        <f t="shared" si="33"/>
        <v>45292</v>
      </c>
    </row>
    <row r="2140" spans="1:33" x14ac:dyDescent="0.25">
      <c r="A2140" t="s">
        <v>2501</v>
      </c>
      <c r="B2140" t="s">
        <v>2486</v>
      </c>
      <c r="C2140">
        <v>5678901234</v>
      </c>
      <c r="D2140">
        <v>5678901234</v>
      </c>
      <c r="E2140" s="1">
        <v>45396</v>
      </c>
      <c r="F2140" s="1">
        <v>45396</v>
      </c>
      <c r="G2140" s="1">
        <v>45418</v>
      </c>
      <c r="H2140" t="s">
        <v>28</v>
      </c>
      <c r="I2140">
        <v>20</v>
      </c>
      <c r="J2140" t="s">
        <v>35</v>
      </c>
      <c r="K2140">
        <v>99213</v>
      </c>
      <c r="O2140">
        <v>1</v>
      </c>
      <c r="P2140">
        <v>185.39</v>
      </c>
      <c r="Q2140">
        <v>142.61000000000001</v>
      </c>
      <c r="R2140">
        <v>114.09</v>
      </c>
      <c r="S2140">
        <v>28.52</v>
      </c>
      <c r="T2140" t="s">
        <v>30</v>
      </c>
      <c r="X2140" t="s">
        <v>52</v>
      </c>
      <c r="Y2140" t="s">
        <v>44</v>
      </c>
      <c r="Z2140" t="s">
        <v>36</v>
      </c>
      <c r="AA2140" t="str">
        <f>IFERROR(_xlfn.XLOOKUP($J2140,avoidable_ed_reference!$A$2:$A$13,avoidable_ed_reference!$C$2:$C$13),"Not Classified")</f>
        <v>Avoidable</v>
      </c>
      <c r="AB2140" t="str">
        <f>IFERROR(_xlfn.XLOOKUP($B2140,enrollment!$A$2:$A$801,enrollment!$I$2:$I$801),"")</f>
        <v>TN</v>
      </c>
      <c r="AC2140">
        <f>IFERROR(_xlfn.XLOOKUP($B2140,enrollment!$A$2:$A$801,enrollment!$L$2:$L$801),"")</f>
        <v>36</v>
      </c>
      <c r="AD2140" t="str" cm="1">
        <f t="array" ref="AD2140">_xlfn.IFS(AC2140="","Unknown",AC2140&lt;18,"0-17",AC2140&lt;35,"18-34",AC2140&lt;50,"35-49",AC2140&lt;65,"50-64",TRUE,"65+")</f>
        <v>35-49</v>
      </c>
      <c r="AE2140">
        <f>IFERROR(_xlfn.XLOOKUP($B2140,enrollment!$A$2:$A$801,enrollment!$O$2:$O$801),"")</f>
        <v>7890123456</v>
      </c>
      <c r="AF2140">
        <f>IFERROR(_xlfn.XLOOKUP($AE2140,providers!$B$2:$B$11,providers!$Q$2:$Q$11),"")</f>
        <v>3.9</v>
      </c>
      <c r="AG2140" s="1">
        <f t="shared" si="33"/>
        <v>45383</v>
      </c>
    </row>
    <row r="2141" spans="1:33" x14ac:dyDescent="0.25">
      <c r="A2141" t="s">
        <v>2502</v>
      </c>
      <c r="B2141" t="s">
        <v>2486</v>
      </c>
      <c r="C2141">
        <v>3456789012</v>
      </c>
      <c r="D2141">
        <v>3456789012</v>
      </c>
      <c r="E2141" s="1">
        <v>45406</v>
      </c>
      <c r="F2141" s="1">
        <v>45406</v>
      </c>
      <c r="G2141" s="1">
        <v>45421</v>
      </c>
      <c r="H2141" t="s">
        <v>67</v>
      </c>
      <c r="I2141">
        <v>21</v>
      </c>
      <c r="J2141" t="s">
        <v>42</v>
      </c>
      <c r="K2141">
        <v>99223</v>
      </c>
      <c r="O2141">
        <v>1</v>
      </c>
      <c r="P2141">
        <v>18332.38</v>
      </c>
      <c r="Q2141">
        <v>11827.34</v>
      </c>
      <c r="R2141">
        <v>9461.8700000000008</v>
      </c>
      <c r="S2141">
        <v>2365.4699999999998</v>
      </c>
      <c r="T2141" t="s">
        <v>30</v>
      </c>
      <c r="V2141">
        <v>1</v>
      </c>
      <c r="W2141" s="2" t="s">
        <v>68</v>
      </c>
      <c r="X2141" t="s">
        <v>52</v>
      </c>
      <c r="Y2141" t="s">
        <v>44</v>
      </c>
      <c r="Z2141" t="s">
        <v>69</v>
      </c>
      <c r="AA2141" t="str">
        <f>IFERROR(_xlfn.XLOOKUP($J2141,avoidable_ed_reference!$A$2:$A$13,avoidable_ed_reference!$C$2:$C$13),"Not Classified")</f>
        <v>Non-Avoidable</v>
      </c>
      <c r="AB2141" t="str">
        <f>IFERROR(_xlfn.XLOOKUP($B2141,enrollment!$A$2:$A$801,enrollment!$I$2:$I$801),"")</f>
        <v>TN</v>
      </c>
      <c r="AC2141">
        <f>IFERROR(_xlfn.XLOOKUP($B2141,enrollment!$A$2:$A$801,enrollment!$L$2:$L$801),"")</f>
        <v>36</v>
      </c>
      <c r="AD2141" t="str" cm="1">
        <f t="array" ref="AD2141">_xlfn.IFS(AC2141="","Unknown",AC2141&lt;18,"0-17",AC2141&lt;35,"18-34",AC2141&lt;50,"35-49",AC2141&lt;65,"50-64",TRUE,"65+")</f>
        <v>35-49</v>
      </c>
      <c r="AE2141">
        <f>IFERROR(_xlfn.XLOOKUP($B2141,enrollment!$A$2:$A$801,enrollment!$O$2:$O$801),"")</f>
        <v>7890123456</v>
      </c>
      <c r="AF2141">
        <f>IFERROR(_xlfn.XLOOKUP($AE2141,providers!$B$2:$B$11,providers!$Q$2:$Q$11),"")</f>
        <v>3.9</v>
      </c>
      <c r="AG2141" s="1">
        <f t="shared" si="33"/>
        <v>45383</v>
      </c>
    </row>
    <row r="2142" spans="1:33" x14ac:dyDescent="0.25">
      <c r="A2142" t="s">
        <v>2503</v>
      </c>
      <c r="B2142" t="s">
        <v>2486</v>
      </c>
      <c r="C2142">
        <v>7890123456</v>
      </c>
      <c r="D2142">
        <v>7890123456</v>
      </c>
      <c r="E2142" s="1">
        <v>45603</v>
      </c>
      <c r="F2142" s="1">
        <v>45603</v>
      </c>
      <c r="G2142" s="1">
        <v>45617</v>
      </c>
      <c r="H2142" t="s">
        <v>28</v>
      </c>
      <c r="I2142">
        <v>11</v>
      </c>
      <c r="J2142" t="s">
        <v>35</v>
      </c>
      <c r="K2142">
        <v>99213</v>
      </c>
      <c r="O2142">
        <v>1</v>
      </c>
      <c r="P2142">
        <v>209.06</v>
      </c>
      <c r="Q2142">
        <v>154.86000000000001</v>
      </c>
      <c r="R2142">
        <v>123.89</v>
      </c>
      <c r="S2142">
        <v>30.97</v>
      </c>
      <c r="T2142" t="s">
        <v>30</v>
      </c>
      <c r="X2142" t="s">
        <v>52</v>
      </c>
      <c r="Y2142" t="s">
        <v>44</v>
      </c>
      <c r="Z2142" t="s">
        <v>39</v>
      </c>
      <c r="AA2142" t="str">
        <f>IFERROR(_xlfn.XLOOKUP($J2142,avoidable_ed_reference!$A$2:$A$13,avoidable_ed_reference!$C$2:$C$13),"Not Classified")</f>
        <v>Avoidable</v>
      </c>
      <c r="AB2142" t="str">
        <f>IFERROR(_xlfn.XLOOKUP($B2142,enrollment!$A$2:$A$801,enrollment!$I$2:$I$801),"")</f>
        <v>TN</v>
      </c>
      <c r="AC2142">
        <f>IFERROR(_xlfn.XLOOKUP($B2142,enrollment!$A$2:$A$801,enrollment!$L$2:$L$801),"")</f>
        <v>36</v>
      </c>
      <c r="AD2142" t="str" cm="1">
        <f t="array" ref="AD2142">_xlfn.IFS(AC2142="","Unknown",AC2142&lt;18,"0-17",AC2142&lt;35,"18-34",AC2142&lt;50,"35-49",AC2142&lt;65,"50-64",TRUE,"65+")</f>
        <v>35-49</v>
      </c>
      <c r="AE2142">
        <f>IFERROR(_xlfn.XLOOKUP($B2142,enrollment!$A$2:$A$801,enrollment!$O$2:$O$801),"")</f>
        <v>7890123456</v>
      </c>
      <c r="AF2142">
        <f>IFERROR(_xlfn.XLOOKUP($AE2142,providers!$B$2:$B$11,providers!$Q$2:$Q$11),"")</f>
        <v>3.9</v>
      </c>
      <c r="AG2142" s="1">
        <f t="shared" si="33"/>
        <v>45597</v>
      </c>
    </row>
    <row r="2143" spans="1:33" x14ac:dyDescent="0.25">
      <c r="A2143" t="s">
        <v>2504</v>
      </c>
      <c r="B2143" t="s">
        <v>2486</v>
      </c>
      <c r="C2143">
        <v>3456789012</v>
      </c>
      <c r="D2143">
        <v>3456789012</v>
      </c>
      <c r="E2143" s="1">
        <v>45417</v>
      </c>
      <c r="F2143" s="1">
        <v>45417</v>
      </c>
      <c r="G2143" s="1">
        <v>45449</v>
      </c>
      <c r="H2143" t="s">
        <v>67</v>
      </c>
      <c r="I2143">
        <v>21</v>
      </c>
      <c r="J2143" t="s">
        <v>99</v>
      </c>
      <c r="K2143">
        <v>99223</v>
      </c>
      <c r="O2143">
        <v>1</v>
      </c>
      <c r="P2143">
        <v>26407.06</v>
      </c>
      <c r="Q2143">
        <v>17036.810000000001</v>
      </c>
      <c r="R2143">
        <v>13629.45</v>
      </c>
      <c r="S2143">
        <v>3407.36</v>
      </c>
      <c r="T2143" t="s">
        <v>30</v>
      </c>
      <c r="V2143">
        <v>1</v>
      </c>
      <c r="W2143" s="2" t="s">
        <v>68</v>
      </c>
      <c r="X2143" t="s">
        <v>52</v>
      </c>
      <c r="Y2143" t="s">
        <v>44</v>
      </c>
      <c r="Z2143" t="s">
        <v>69</v>
      </c>
      <c r="AA2143" t="str">
        <f>IFERROR(_xlfn.XLOOKUP($J2143,avoidable_ed_reference!$A$2:$A$13,avoidable_ed_reference!$C$2:$C$13),"Not Classified")</f>
        <v>Not Classified</v>
      </c>
      <c r="AB2143" t="str">
        <f>IFERROR(_xlfn.XLOOKUP($B2143,enrollment!$A$2:$A$801,enrollment!$I$2:$I$801),"")</f>
        <v>TN</v>
      </c>
      <c r="AC2143">
        <f>IFERROR(_xlfn.XLOOKUP($B2143,enrollment!$A$2:$A$801,enrollment!$L$2:$L$801),"")</f>
        <v>36</v>
      </c>
      <c r="AD2143" t="str" cm="1">
        <f t="array" ref="AD2143">_xlfn.IFS(AC2143="","Unknown",AC2143&lt;18,"0-17",AC2143&lt;35,"18-34",AC2143&lt;50,"35-49",AC2143&lt;65,"50-64",TRUE,"65+")</f>
        <v>35-49</v>
      </c>
      <c r="AE2143">
        <f>IFERROR(_xlfn.XLOOKUP($B2143,enrollment!$A$2:$A$801,enrollment!$O$2:$O$801),"")</f>
        <v>7890123456</v>
      </c>
      <c r="AF2143">
        <f>IFERROR(_xlfn.XLOOKUP($AE2143,providers!$B$2:$B$11,providers!$Q$2:$Q$11),"")</f>
        <v>3.9</v>
      </c>
      <c r="AG2143" s="1">
        <f t="shared" si="33"/>
        <v>45413</v>
      </c>
    </row>
    <row r="2144" spans="1:33" x14ac:dyDescent="0.25">
      <c r="A2144" t="s">
        <v>2505</v>
      </c>
      <c r="B2144" t="s">
        <v>2486</v>
      </c>
      <c r="C2144">
        <v>9012345678</v>
      </c>
      <c r="D2144">
        <v>9012345678</v>
      </c>
      <c r="E2144" s="1">
        <v>45411</v>
      </c>
      <c r="F2144" s="1">
        <v>45411</v>
      </c>
      <c r="G2144" s="1">
        <v>45425</v>
      </c>
      <c r="H2144" t="s">
        <v>28</v>
      </c>
      <c r="I2144">
        <v>22</v>
      </c>
      <c r="J2144" t="s">
        <v>29</v>
      </c>
      <c r="K2144">
        <v>90837</v>
      </c>
      <c r="O2144">
        <v>1</v>
      </c>
      <c r="P2144">
        <v>257.05</v>
      </c>
      <c r="Q2144">
        <v>190.41</v>
      </c>
      <c r="R2144">
        <v>152.33000000000001</v>
      </c>
      <c r="S2144">
        <v>38.08</v>
      </c>
      <c r="T2144" t="s">
        <v>30</v>
      </c>
      <c r="X2144" t="s">
        <v>52</v>
      </c>
      <c r="Y2144" t="s">
        <v>44</v>
      </c>
      <c r="Z2144" t="s">
        <v>33</v>
      </c>
      <c r="AA2144" t="str">
        <f>IFERROR(_xlfn.XLOOKUP($J2144,avoidable_ed_reference!$A$2:$A$13,avoidable_ed_reference!$C$2:$C$13),"Not Classified")</f>
        <v>Potentially Avoidable</v>
      </c>
      <c r="AB2144" t="str">
        <f>IFERROR(_xlfn.XLOOKUP($B2144,enrollment!$A$2:$A$801,enrollment!$I$2:$I$801),"")</f>
        <v>TN</v>
      </c>
      <c r="AC2144">
        <f>IFERROR(_xlfn.XLOOKUP($B2144,enrollment!$A$2:$A$801,enrollment!$L$2:$L$801),"")</f>
        <v>36</v>
      </c>
      <c r="AD2144" t="str" cm="1">
        <f t="array" ref="AD2144">_xlfn.IFS(AC2144="","Unknown",AC2144&lt;18,"0-17",AC2144&lt;35,"18-34",AC2144&lt;50,"35-49",AC2144&lt;65,"50-64",TRUE,"65+")</f>
        <v>35-49</v>
      </c>
      <c r="AE2144">
        <f>IFERROR(_xlfn.XLOOKUP($B2144,enrollment!$A$2:$A$801,enrollment!$O$2:$O$801),"")</f>
        <v>7890123456</v>
      </c>
      <c r="AF2144">
        <f>IFERROR(_xlfn.XLOOKUP($AE2144,providers!$B$2:$B$11,providers!$Q$2:$Q$11),"")</f>
        <v>3.9</v>
      </c>
      <c r="AG2144" s="1">
        <f t="shared" si="33"/>
        <v>45383</v>
      </c>
    </row>
    <row r="2145" spans="1:33" x14ac:dyDescent="0.25">
      <c r="A2145" t="s">
        <v>2506</v>
      </c>
      <c r="B2145" t="s">
        <v>2486</v>
      </c>
      <c r="C2145">
        <v>8901234567</v>
      </c>
      <c r="D2145">
        <v>8901234567</v>
      </c>
      <c r="E2145" s="1">
        <v>45517</v>
      </c>
      <c r="F2145" s="1">
        <v>45517</v>
      </c>
      <c r="G2145" s="1">
        <v>45549</v>
      </c>
      <c r="H2145" t="s">
        <v>28</v>
      </c>
      <c r="I2145">
        <v>22</v>
      </c>
      <c r="J2145" t="s">
        <v>29</v>
      </c>
      <c r="K2145">
        <v>90837</v>
      </c>
      <c r="O2145">
        <v>1</v>
      </c>
      <c r="P2145">
        <v>224.36</v>
      </c>
      <c r="Q2145">
        <v>166.19</v>
      </c>
      <c r="R2145">
        <v>132.94999999999999</v>
      </c>
      <c r="S2145">
        <v>33.24</v>
      </c>
      <c r="T2145" t="s">
        <v>30</v>
      </c>
      <c r="X2145" t="s">
        <v>52</v>
      </c>
      <c r="Y2145" t="s">
        <v>44</v>
      </c>
      <c r="Z2145" t="s">
        <v>33</v>
      </c>
      <c r="AA2145" t="str">
        <f>IFERROR(_xlfn.XLOOKUP($J2145,avoidable_ed_reference!$A$2:$A$13,avoidable_ed_reference!$C$2:$C$13),"Not Classified")</f>
        <v>Potentially Avoidable</v>
      </c>
      <c r="AB2145" t="str">
        <f>IFERROR(_xlfn.XLOOKUP($B2145,enrollment!$A$2:$A$801,enrollment!$I$2:$I$801),"")</f>
        <v>TN</v>
      </c>
      <c r="AC2145">
        <f>IFERROR(_xlfn.XLOOKUP($B2145,enrollment!$A$2:$A$801,enrollment!$L$2:$L$801),"")</f>
        <v>36</v>
      </c>
      <c r="AD2145" t="str" cm="1">
        <f t="array" ref="AD2145">_xlfn.IFS(AC2145="","Unknown",AC2145&lt;18,"0-17",AC2145&lt;35,"18-34",AC2145&lt;50,"35-49",AC2145&lt;65,"50-64",TRUE,"65+")</f>
        <v>35-49</v>
      </c>
      <c r="AE2145">
        <f>IFERROR(_xlfn.XLOOKUP($B2145,enrollment!$A$2:$A$801,enrollment!$O$2:$O$801),"")</f>
        <v>7890123456</v>
      </c>
      <c r="AF2145">
        <f>IFERROR(_xlfn.XLOOKUP($AE2145,providers!$B$2:$B$11,providers!$Q$2:$Q$11),"")</f>
        <v>3.9</v>
      </c>
      <c r="AG2145" s="1">
        <f t="shared" si="33"/>
        <v>45505</v>
      </c>
    </row>
    <row r="2146" spans="1:33" x14ac:dyDescent="0.25">
      <c r="A2146" t="s">
        <v>2507</v>
      </c>
      <c r="B2146" t="s">
        <v>2486</v>
      </c>
      <c r="C2146">
        <v>3456789012</v>
      </c>
      <c r="D2146">
        <v>3456789012</v>
      </c>
      <c r="E2146" s="1">
        <v>45387</v>
      </c>
      <c r="F2146" s="1">
        <v>45387</v>
      </c>
      <c r="G2146" s="1">
        <v>45419</v>
      </c>
      <c r="H2146" t="s">
        <v>28</v>
      </c>
      <c r="I2146">
        <v>23</v>
      </c>
      <c r="J2146" t="s">
        <v>184</v>
      </c>
      <c r="K2146">
        <v>99284</v>
      </c>
      <c r="O2146">
        <v>1</v>
      </c>
      <c r="P2146">
        <v>1573.96</v>
      </c>
      <c r="Q2146">
        <v>874.42</v>
      </c>
      <c r="R2146">
        <v>699.54</v>
      </c>
      <c r="S2146">
        <v>174.88</v>
      </c>
      <c r="T2146" t="s">
        <v>30</v>
      </c>
      <c r="X2146" t="s">
        <v>52</v>
      </c>
      <c r="Y2146" t="s">
        <v>44</v>
      </c>
      <c r="Z2146" t="s">
        <v>45</v>
      </c>
      <c r="AA2146" t="str">
        <f>IFERROR(_xlfn.XLOOKUP($J2146,avoidable_ed_reference!$A$2:$A$13,avoidable_ed_reference!$C$2:$C$13),"Not Classified")</f>
        <v>Non-Avoidable</v>
      </c>
      <c r="AB2146" t="str">
        <f>IFERROR(_xlfn.XLOOKUP($B2146,enrollment!$A$2:$A$801,enrollment!$I$2:$I$801),"")</f>
        <v>TN</v>
      </c>
      <c r="AC2146">
        <f>IFERROR(_xlfn.XLOOKUP($B2146,enrollment!$A$2:$A$801,enrollment!$L$2:$L$801),"")</f>
        <v>36</v>
      </c>
      <c r="AD2146" t="str" cm="1">
        <f t="array" ref="AD2146">_xlfn.IFS(AC2146="","Unknown",AC2146&lt;18,"0-17",AC2146&lt;35,"18-34",AC2146&lt;50,"35-49",AC2146&lt;65,"50-64",TRUE,"65+")</f>
        <v>35-49</v>
      </c>
      <c r="AE2146">
        <f>IFERROR(_xlfn.XLOOKUP($B2146,enrollment!$A$2:$A$801,enrollment!$O$2:$O$801),"")</f>
        <v>7890123456</v>
      </c>
      <c r="AF2146">
        <f>IFERROR(_xlfn.XLOOKUP($AE2146,providers!$B$2:$B$11,providers!$Q$2:$Q$11),"")</f>
        <v>3.9</v>
      </c>
      <c r="AG2146" s="1">
        <f t="shared" si="33"/>
        <v>45383</v>
      </c>
    </row>
    <row r="2147" spans="1:33" x14ac:dyDescent="0.25">
      <c r="A2147" t="s">
        <v>2508</v>
      </c>
      <c r="B2147" t="s">
        <v>2509</v>
      </c>
      <c r="C2147">
        <v>3456789012</v>
      </c>
      <c r="D2147">
        <v>3456789012</v>
      </c>
      <c r="E2147" s="1">
        <v>45509</v>
      </c>
      <c r="F2147" s="1">
        <v>45509</v>
      </c>
      <c r="G2147" s="1">
        <v>45534</v>
      </c>
      <c r="H2147" t="s">
        <v>67</v>
      </c>
      <c r="I2147">
        <v>21</v>
      </c>
      <c r="J2147" t="s">
        <v>42</v>
      </c>
      <c r="K2147">
        <v>99223</v>
      </c>
      <c r="O2147">
        <v>1</v>
      </c>
      <c r="P2147">
        <v>20950.64</v>
      </c>
      <c r="Q2147">
        <v>13516.54</v>
      </c>
      <c r="R2147">
        <v>10813.23</v>
      </c>
      <c r="S2147">
        <v>2703.31</v>
      </c>
      <c r="T2147" t="s">
        <v>30</v>
      </c>
      <c r="V2147">
        <v>1</v>
      </c>
      <c r="W2147" s="2" t="s">
        <v>68</v>
      </c>
      <c r="X2147" t="s">
        <v>43</v>
      </c>
      <c r="Y2147" t="s">
        <v>44</v>
      </c>
      <c r="Z2147" t="s">
        <v>69</v>
      </c>
      <c r="AA2147" t="str">
        <f>IFERROR(_xlfn.XLOOKUP($J2147,avoidable_ed_reference!$A$2:$A$13,avoidable_ed_reference!$C$2:$C$13),"Not Classified")</f>
        <v>Non-Avoidable</v>
      </c>
      <c r="AB2147" t="str">
        <f>IFERROR(_xlfn.XLOOKUP($B2147,enrollment!$A$2:$A$801,enrollment!$I$2:$I$801),"")</f>
        <v>GA</v>
      </c>
      <c r="AC2147">
        <f>IFERROR(_xlfn.XLOOKUP($B2147,enrollment!$A$2:$A$801,enrollment!$L$2:$L$801),"")</f>
        <v>53</v>
      </c>
      <c r="AD2147" t="str" cm="1">
        <f t="array" ref="AD2147">_xlfn.IFS(AC2147="","Unknown",AC2147&lt;18,"0-17",AC2147&lt;35,"18-34",AC2147&lt;50,"35-49",AC2147&lt;65,"50-64",TRUE,"65+")</f>
        <v>50-64</v>
      </c>
      <c r="AE2147">
        <f>IFERROR(_xlfn.XLOOKUP($B2147,enrollment!$A$2:$A$801,enrollment!$O$2:$O$801),"")</f>
        <v>8901234567</v>
      </c>
      <c r="AF2147">
        <f>IFERROR(_xlfn.XLOOKUP($AE2147,providers!$B$2:$B$11,providers!$Q$2:$Q$11),"")</f>
        <v>3.7</v>
      </c>
      <c r="AG2147" s="1">
        <f t="shared" si="33"/>
        <v>45505</v>
      </c>
    </row>
    <row r="2148" spans="1:33" x14ac:dyDescent="0.25">
      <c r="A2148" t="s">
        <v>2510</v>
      </c>
      <c r="B2148" t="s">
        <v>2509</v>
      </c>
      <c r="C2148">
        <v>8901234567</v>
      </c>
      <c r="D2148">
        <v>8901234567</v>
      </c>
      <c r="E2148" s="1">
        <v>45490</v>
      </c>
      <c r="F2148" s="1">
        <v>45490</v>
      </c>
      <c r="G2148" s="1">
        <v>45519</v>
      </c>
      <c r="H2148" t="s">
        <v>28</v>
      </c>
      <c r="I2148">
        <v>11</v>
      </c>
      <c r="J2148" t="s">
        <v>47</v>
      </c>
      <c r="K2148">
        <v>99213</v>
      </c>
      <c r="O2148">
        <v>1</v>
      </c>
      <c r="P2148">
        <v>229.23</v>
      </c>
      <c r="Q2148">
        <v>169.8</v>
      </c>
      <c r="R2148">
        <v>135.84</v>
      </c>
      <c r="S2148">
        <v>33.96</v>
      </c>
      <c r="T2148" t="s">
        <v>30</v>
      </c>
      <c r="X2148" t="s">
        <v>43</v>
      </c>
      <c r="Y2148" t="s">
        <v>44</v>
      </c>
      <c r="Z2148" t="s">
        <v>39</v>
      </c>
      <c r="AA2148" t="str">
        <f>IFERROR(_xlfn.XLOOKUP($J2148,avoidable_ed_reference!$A$2:$A$13,avoidable_ed_reference!$C$2:$C$13),"Not Classified")</f>
        <v>Not Classified</v>
      </c>
      <c r="AB2148" t="str">
        <f>IFERROR(_xlfn.XLOOKUP($B2148,enrollment!$A$2:$A$801,enrollment!$I$2:$I$801),"")</f>
        <v>GA</v>
      </c>
      <c r="AC2148">
        <f>IFERROR(_xlfn.XLOOKUP($B2148,enrollment!$A$2:$A$801,enrollment!$L$2:$L$801),"")</f>
        <v>53</v>
      </c>
      <c r="AD2148" t="str" cm="1">
        <f t="array" ref="AD2148">_xlfn.IFS(AC2148="","Unknown",AC2148&lt;18,"0-17",AC2148&lt;35,"18-34",AC2148&lt;50,"35-49",AC2148&lt;65,"50-64",TRUE,"65+")</f>
        <v>50-64</v>
      </c>
      <c r="AE2148">
        <f>IFERROR(_xlfn.XLOOKUP($B2148,enrollment!$A$2:$A$801,enrollment!$O$2:$O$801),"")</f>
        <v>8901234567</v>
      </c>
      <c r="AF2148">
        <f>IFERROR(_xlfn.XLOOKUP($AE2148,providers!$B$2:$B$11,providers!$Q$2:$Q$11),"")</f>
        <v>3.7</v>
      </c>
      <c r="AG2148" s="1">
        <f t="shared" si="33"/>
        <v>45474</v>
      </c>
    </row>
    <row r="2149" spans="1:33" x14ac:dyDescent="0.25">
      <c r="A2149" t="s">
        <v>2511</v>
      </c>
      <c r="B2149" t="s">
        <v>2509</v>
      </c>
      <c r="C2149">
        <v>8901234567</v>
      </c>
      <c r="D2149">
        <v>8901234567</v>
      </c>
      <c r="E2149" s="1">
        <v>45517</v>
      </c>
      <c r="F2149" s="1">
        <v>45517</v>
      </c>
      <c r="G2149" s="1">
        <v>45538</v>
      </c>
      <c r="H2149" t="s">
        <v>28</v>
      </c>
      <c r="I2149">
        <v>11</v>
      </c>
      <c r="J2149" t="s">
        <v>47</v>
      </c>
      <c r="K2149">
        <v>99213</v>
      </c>
      <c r="O2149">
        <v>1</v>
      </c>
      <c r="P2149">
        <v>216.11</v>
      </c>
      <c r="Q2149">
        <v>160.08000000000001</v>
      </c>
      <c r="R2149">
        <v>128.06</v>
      </c>
      <c r="S2149">
        <v>32.020000000000003</v>
      </c>
      <c r="T2149" t="s">
        <v>30</v>
      </c>
      <c r="X2149" t="s">
        <v>43</v>
      </c>
      <c r="Y2149" t="s">
        <v>44</v>
      </c>
      <c r="Z2149" t="s">
        <v>39</v>
      </c>
      <c r="AA2149" t="str">
        <f>IFERROR(_xlfn.XLOOKUP($J2149,avoidable_ed_reference!$A$2:$A$13,avoidable_ed_reference!$C$2:$C$13),"Not Classified")</f>
        <v>Not Classified</v>
      </c>
      <c r="AB2149" t="str">
        <f>IFERROR(_xlfn.XLOOKUP($B2149,enrollment!$A$2:$A$801,enrollment!$I$2:$I$801),"")</f>
        <v>GA</v>
      </c>
      <c r="AC2149">
        <f>IFERROR(_xlfn.XLOOKUP($B2149,enrollment!$A$2:$A$801,enrollment!$L$2:$L$801),"")</f>
        <v>53</v>
      </c>
      <c r="AD2149" t="str" cm="1">
        <f t="array" ref="AD2149">_xlfn.IFS(AC2149="","Unknown",AC2149&lt;18,"0-17",AC2149&lt;35,"18-34",AC2149&lt;50,"35-49",AC2149&lt;65,"50-64",TRUE,"65+")</f>
        <v>50-64</v>
      </c>
      <c r="AE2149">
        <f>IFERROR(_xlfn.XLOOKUP($B2149,enrollment!$A$2:$A$801,enrollment!$O$2:$O$801),"")</f>
        <v>8901234567</v>
      </c>
      <c r="AF2149">
        <f>IFERROR(_xlfn.XLOOKUP($AE2149,providers!$B$2:$B$11,providers!$Q$2:$Q$11),"")</f>
        <v>3.7</v>
      </c>
      <c r="AG2149" s="1">
        <f t="shared" si="33"/>
        <v>45505</v>
      </c>
    </row>
    <row r="2150" spans="1:33" x14ac:dyDescent="0.25">
      <c r="A2150" t="s">
        <v>2512</v>
      </c>
      <c r="B2150" t="s">
        <v>2509</v>
      </c>
      <c r="C2150">
        <v>9012345678</v>
      </c>
      <c r="D2150">
        <v>9012345678</v>
      </c>
      <c r="E2150" s="1">
        <v>45598</v>
      </c>
      <c r="F2150" s="1">
        <v>45598</v>
      </c>
      <c r="G2150" s="1">
        <v>45618</v>
      </c>
      <c r="H2150" t="s">
        <v>67</v>
      </c>
      <c r="I2150">
        <v>21</v>
      </c>
      <c r="J2150" t="s">
        <v>99</v>
      </c>
      <c r="K2150">
        <v>99223</v>
      </c>
      <c r="O2150">
        <v>1</v>
      </c>
      <c r="P2150">
        <v>28334.73</v>
      </c>
      <c r="Q2150">
        <v>18280.47</v>
      </c>
      <c r="R2150">
        <v>14624.38</v>
      </c>
      <c r="S2150">
        <v>3656.09</v>
      </c>
      <c r="T2150" t="s">
        <v>30</v>
      </c>
      <c r="V2150">
        <v>1</v>
      </c>
      <c r="W2150" s="2" t="s">
        <v>68</v>
      </c>
      <c r="X2150" t="s">
        <v>43</v>
      </c>
      <c r="Y2150" t="s">
        <v>44</v>
      </c>
      <c r="Z2150" t="s">
        <v>69</v>
      </c>
      <c r="AA2150" t="str">
        <f>IFERROR(_xlfn.XLOOKUP($J2150,avoidable_ed_reference!$A$2:$A$13,avoidable_ed_reference!$C$2:$C$13),"Not Classified")</f>
        <v>Not Classified</v>
      </c>
      <c r="AB2150" t="str">
        <f>IFERROR(_xlfn.XLOOKUP($B2150,enrollment!$A$2:$A$801,enrollment!$I$2:$I$801),"")</f>
        <v>GA</v>
      </c>
      <c r="AC2150">
        <f>IFERROR(_xlfn.XLOOKUP($B2150,enrollment!$A$2:$A$801,enrollment!$L$2:$L$801),"")</f>
        <v>53</v>
      </c>
      <c r="AD2150" t="str" cm="1">
        <f t="array" ref="AD2150">_xlfn.IFS(AC2150="","Unknown",AC2150&lt;18,"0-17",AC2150&lt;35,"18-34",AC2150&lt;50,"35-49",AC2150&lt;65,"50-64",TRUE,"65+")</f>
        <v>50-64</v>
      </c>
      <c r="AE2150">
        <f>IFERROR(_xlfn.XLOOKUP($B2150,enrollment!$A$2:$A$801,enrollment!$O$2:$O$801),"")</f>
        <v>8901234567</v>
      </c>
      <c r="AF2150">
        <f>IFERROR(_xlfn.XLOOKUP($AE2150,providers!$B$2:$B$11,providers!$Q$2:$Q$11),"")</f>
        <v>3.7</v>
      </c>
      <c r="AG2150" s="1">
        <f t="shared" si="33"/>
        <v>45597</v>
      </c>
    </row>
    <row r="2151" spans="1:33" x14ac:dyDescent="0.25">
      <c r="A2151" t="s">
        <v>2513</v>
      </c>
      <c r="B2151" t="s">
        <v>2509</v>
      </c>
      <c r="C2151">
        <v>8901234567</v>
      </c>
      <c r="D2151">
        <v>8901234567</v>
      </c>
      <c r="E2151" s="1">
        <v>45407</v>
      </c>
      <c r="F2151" s="1">
        <v>45407</v>
      </c>
      <c r="G2151" s="1">
        <v>45434</v>
      </c>
      <c r="H2151" t="s">
        <v>28</v>
      </c>
      <c r="I2151">
        <v>23</v>
      </c>
      <c r="J2151" t="s">
        <v>91</v>
      </c>
      <c r="K2151">
        <v>99284</v>
      </c>
      <c r="O2151">
        <v>1</v>
      </c>
      <c r="P2151">
        <v>1788.25</v>
      </c>
      <c r="Q2151">
        <v>993.47</v>
      </c>
      <c r="R2151">
        <v>794.78</v>
      </c>
      <c r="S2151">
        <v>198.69</v>
      </c>
      <c r="T2151" t="s">
        <v>30</v>
      </c>
      <c r="X2151" t="s">
        <v>43</v>
      </c>
      <c r="Y2151" t="s">
        <v>44</v>
      </c>
      <c r="Z2151" t="s">
        <v>45</v>
      </c>
      <c r="AA2151" t="str">
        <f>IFERROR(_xlfn.XLOOKUP($J2151,avoidable_ed_reference!$A$2:$A$13,avoidable_ed_reference!$C$2:$C$13),"Not Classified")</f>
        <v>Avoidable</v>
      </c>
      <c r="AB2151" t="str">
        <f>IFERROR(_xlfn.XLOOKUP($B2151,enrollment!$A$2:$A$801,enrollment!$I$2:$I$801),"")</f>
        <v>GA</v>
      </c>
      <c r="AC2151">
        <f>IFERROR(_xlfn.XLOOKUP($B2151,enrollment!$A$2:$A$801,enrollment!$L$2:$L$801),"")</f>
        <v>53</v>
      </c>
      <c r="AD2151" t="str" cm="1">
        <f t="array" ref="AD2151">_xlfn.IFS(AC2151="","Unknown",AC2151&lt;18,"0-17",AC2151&lt;35,"18-34",AC2151&lt;50,"35-49",AC2151&lt;65,"50-64",TRUE,"65+")</f>
        <v>50-64</v>
      </c>
      <c r="AE2151">
        <f>IFERROR(_xlfn.XLOOKUP($B2151,enrollment!$A$2:$A$801,enrollment!$O$2:$O$801),"")</f>
        <v>8901234567</v>
      </c>
      <c r="AF2151">
        <f>IFERROR(_xlfn.XLOOKUP($AE2151,providers!$B$2:$B$11,providers!$Q$2:$Q$11),"")</f>
        <v>3.7</v>
      </c>
      <c r="AG2151" s="1">
        <f t="shared" si="33"/>
        <v>45383</v>
      </c>
    </row>
    <row r="2152" spans="1:33" x14ac:dyDescent="0.25">
      <c r="A2152" t="s">
        <v>2514</v>
      </c>
      <c r="B2152" t="s">
        <v>2509</v>
      </c>
      <c r="C2152">
        <v>2233445566</v>
      </c>
      <c r="D2152">
        <v>2233445566</v>
      </c>
      <c r="E2152" s="1">
        <v>45625</v>
      </c>
      <c r="F2152" s="1">
        <v>45625</v>
      </c>
      <c r="G2152" s="1">
        <v>45645</v>
      </c>
      <c r="H2152" t="s">
        <v>28</v>
      </c>
      <c r="I2152">
        <v>23</v>
      </c>
      <c r="J2152" t="s">
        <v>184</v>
      </c>
      <c r="K2152">
        <v>99284</v>
      </c>
      <c r="O2152">
        <v>1</v>
      </c>
      <c r="P2152">
        <v>2037.53</v>
      </c>
      <c r="Q2152">
        <v>1131.96</v>
      </c>
      <c r="R2152">
        <v>905.57</v>
      </c>
      <c r="S2152">
        <v>226.39</v>
      </c>
      <c r="T2152" t="s">
        <v>30</v>
      </c>
      <c r="X2152" t="s">
        <v>43</v>
      </c>
      <c r="Y2152" t="s">
        <v>44</v>
      </c>
      <c r="Z2152" t="s">
        <v>45</v>
      </c>
      <c r="AA2152" t="str">
        <f>IFERROR(_xlfn.XLOOKUP($J2152,avoidable_ed_reference!$A$2:$A$13,avoidable_ed_reference!$C$2:$C$13),"Not Classified")</f>
        <v>Non-Avoidable</v>
      </c>
      <c r="AB2152" t="str">
        <f>IFERROR(_xlfn.XLOOKUP($B2152,enrollment!$A$2:$A$801,enrollment!$I$2:$I$801),"")</f>
        <v>GA</v>
      </c>
      <c r="AC2152">
        <f>IFERROR(_xlfn.XLOOKUP($B2152,enrollment!$A$2:$A$801,enrollment!$L$2:$L$801),"")</f>
        <v>53</v>
      </c>
      <c r="AD2152" t="str" cm="1">
        <f t="array" ref="AD2152">_xlfn.IFS(AC2152="","Unknown",AC2152&lt;18,"0-17",AC2152&lt;35,"18-34",AC2152&lt;50,"35-49",AC2152&lt;65,"50-64",TRUE,"65+")</f>
        <v>50-64</v>
      </c>
      <c r="AE2152">
        <f>IFERROR(_xlfn.XLOOKUP($B2152,enrollment!$A$2:$A$801,enrollment!$O$2:$O$801),"")</f>
        <v>8901234567</v>
      </c>
      <c r="AF2152">
        <f>IFERROR(_xlfn.XLOOKUP($AE2152,providers!$B$2:$B$11,providers!$Q$2:$Q$11),"")</f>
        <v>3.7</v>
      </c>
      <c r="AG2152" s="1">
        <f t="shared" si="33"/>
        <v>45597</v>
      </c>
    </row>
    <row r="2153" spans="1:33" x14ac:dyDescent="0.25">
      <c r="A2153" t="s">
        <v>2515</v>
      </c>
      <c r="B2153" t="s">
        <v>2509</v>
      </c>
      <c r="C2153">
        <v>7890123456</v>
      </c>
      <c r="D2153">
        <v>7890123456</v>
      </c>
      <c r="E2153" s="1">
        <v>45376</v>
      </c>
      <c r="F2153" s="1">
        <v>45376</v>
      </c>
      <c r="G2153" s="1">
        <v>45393</v>
      </c>
      <c r="H2153" t="s">
        <v>28</v>
      </c>
      <c r="I2153">
        <v>23</v>
      </c>
      <c r="J2153" t="s">
        <v>184</v>
      </c>
      <c r="K2153">
        <v>99284</v>
      </c>
      <c r="O2153">
        <v>1</v>
      </c>
      <c r="P2153">
        <v>1627.04</v>
      </c>
      <c r="Q2153">
        <v>903.91</v>
      </c>
      <c r="R2153">
        <v>723.13</v>
      </c>
      <c r="S2153">
        <v>180.78</v>
      </c>
      <c r="T2153" t="s">
        <v>30</v>
      </c>
      <c r="X2153" t="s">
        <v>43</v>
      </c>
      <c r="Y2153" t="s">
        <v>44</v>
      </c>
      <c r="Z2153" t="s">
        <v>45</v>
      </c>
      <c r="AA2153" t="str">
        <f>IFERROR(_xlfn.XLOOKUP($J2153,avoidable_ed_reference!$A$2:$A$13,avoidable_ed_reference!$C$2:$C$13),"Not Classified")</f>
        <v>Non-Avoidable</v>
      </c>
      <c r="AB2153" t="str">
        <f>IFERROR(_xlfn.XLOOKUP($B2153,enrollment!$A$2:$A$801,enrollment!$I$2:$I$801),"")</f>
        <v>GA</v>
      </c>
      <c r="AC2153">
        <f>IFERROR(_xlfn.XLOOKUP($B2153,enrollment!$A$2:$A$801,enrollment!$L$2:$L$801),"")</f>
        <v>53</v>
      </c>
      <c r="AD2153" t="str" cm="1">
        <f t="array" ref="AD2153">_xlfn.IFS(AC2153="","Unknown",AC2153&lt;18,"0-17",AC2153&lt;35,"18-34",AC2153&lt;50,"35-49",AC2153&lt;65,"50-64",TRUE,"65+")</f>
        <v>50-64</v>
      </c>
      <c r="AE2153">
        <f>IFERROR(_xlfn.XLOOKUP($B2153,enrollment!$A$2:$A$801,enrollment!$O$2:$O$801),"")</f>
        <v>8901234567</v>
      </c>
      <c r="AF2153">
        <f>IFERROR(_xlfn.XLOOKUP($AE2153,providers!$B$2:$B$11,providers!$Q$2:$Q$11),"")</f>
        <v>3.7</v>
      </c>
      <c r="AG2153" s="1">
        <f t="shared" si="33"/>
        <v>45352</v>
      </c>
    </row>
    <row r="2154" spans="1:33" x14ac:dyDescent="0.25">
      <c r="A2154" t="s">
        <v>2516</v>
      </c>
      <c r="B2154" t="s">
        <v>2509</v>
      </c>
      <c r="C2154">
        <v>7890123456</v>
      </c>
      <c r="D2154">
        <v>7890123456</v>
      </c>
      <c r="E2154" s="1">
        <v>45368</v>
      </c>
      <c r="F2154" s="1">
        <v>45368</v>
      </c>
      <c r="G2154" s="1">
        <v>45383</v>
      </c>
      <c r="H2154" t="s">
        <v>28</v>
      </c>
      <c r="I2154">
        <v>22</v>
      </c>
      <c r="J2154" t="s">
        <v>29</v>
      </c>
      <c r="K2154">
        <v>90837</v>
      </c>
      <c r="O2154">
        <v>1</v>
      </c>
      <c r="P2154">
        <v>263.55</v>
      </c>
      <c r="Q2154">
        <v>195.22</v>
      </c>
      <c r="R2154">
        <v>156.18</v>
      </c>
      <c r="S2154">
        <v>39.04</v>
      </c>
      <c r="T2154" t="s">
        <v>30</v>
      </c>
      <c r="X2154" t="s">
        <v>43</v>
      </c>
      <c r="Y2154" t="s">
        <v>44</v>
      </c>
      <c r="Z2154" t="s">
        <v>33</v>
      </c>
      <c r="AA2154" t="str">
        <f>IFERROR(_xlfn.XLOOKUP($J2154,avoidable_ed_reference!$A$2:$A$13,avoidable_ed_reference!$C$2:$C$13),"Not Classified")</f>
        <v>Potentially Avoidable</v>
      </c>
      <c r="AB2154" t="str">
        <f>IFERROR(_xlfn.XLOOKUP($B2154,enrollment!$A$2:$A$801,enrollment!$I$2:$I$801),"")</f>
        <v>GA</v>
      </c>
      <c r="AC2154">
        <f>IFERROR(_xlfn.XLOOKUP($B2154,enrollment!$A$2:$A$801,enrollment!$L$2:$L$801),"")</f>
        <v>53</v>
      </c>
      <c r="AD2154" t="str" cm="1">
        <f t="array" ref="AD2154">_xlfn.IFS(AC2154="","Unknown",AC2154&lt;18,"0-17",AC2154&lt;35,"18-34",AC2154&lt;50,"35-49",AC2154&lt;65,"50-64",TRUE,"65+")</f>
        <v>50-64</v>
      </c>
      <c r="AE2154">
        <f>IFERROR(_xlfn.XLOOKUP($B2154,enrollment!$A$2:$A$801,enrollment!$O$2:$O$801),"")</f>
        <v>8901234567</v>
      </c>
      <c r="AF2154">
        <f>IFERROR(_xlfn.XLOOKUP($AE2154,providers!$B$2:$B$11,providers!$Q$2:$Q$11),"")</f>
        <v>3.7</v>
      </c>
      <c r="AG2154" s="1">
        <f t="shared" si="33"/>
        <v>45352</v>
      </c>
    </row>
    <row r="2155" spans="1:33" x14ac:dyDescent="0.25">
      <c r="A2155" t="s">
        <v>2517</v>
      </c>
      <c r="B2155" t="s">
        <v>2518</v>
      </c>
      <c r="C2155">
        <v>3456789012</v>
      </c>
      <c r="D2155">
        <v>3456789012</v>
      </c>
      <c r="E2155" s="1">
        <v>45404</v>
      </c>
      <c r="F2155" s="1">
        <v>45404</v>
      </c>
      <c r="G2155" s="1">
        <v>45428</v>
      </c>
      <c r="H2155" t="s">
        <v>28</v>
      </c>
      <c r="I2155">
        <v>11</v>
      </c>
      <c r="J2155" t="s">
        <v>47</v>
      </c>
      <c r="K2155">
        <v>99213</v>
      </c>
      <c r="O2155">
        <v>1</v>
      </c>
      <c r="P2155">
        <v>168.2</v>
      </c>
      <c r="Q2155">
        <v>124.59</v>
      </c>
      <c r="R2155">
        <v>99.67</v>
      </c>
      <c r="S2155">
        <v>24.92</v>
      </c>
      <c r="T2155" t="s">
        <v>30</v>
      </c>
      <c r="X2155" t="s">
        <v>31</v>
      </c>
      <c r="Y2155" t="s">
        <v>32</v>
      </c>
      <c r="Z2155" t="s">
        <v>39</v>
      </c>
      <c r="AA2155" t="str">
        <f>IFERROR(_xlfn.XLOOKUP($J2155,avoidable_ed_reference!$A$2:$A$13,avoidable_ed_reference!$C$2:$C$13),"Not Classified")</f>
        <v>Not Classified</v>
      </c>
      <c r="AB2155" t="str">
        <f>IFERROR(_xlfn.XLOOKUP($B2155,enrollment!$A$2:$A$801,enrollment!$I$2:$I$801),"")</f>
        <v>KY</v>
      </c>
      <c r="AC2155">
        <f>IFERROR(_xlfn.XLOOKUP($B2155,enrollment!$A$2:$A$801,enrollment!$L$2:$L$801),"")</f>
        <v>68</v>
      </c>
      <c r="AD2155" t="str" cm="1">
        <f t="array" ref="AD2155">_xlfn.IFS(AC2155="","Unknown",AC2155&lt;18,"0-17",AC2155&lt;35,"18-34",AC2155&lt;50,"35-49",AC2155&lt;65,"50-64",TRUE,"65+")</f>
        <v>65+</v>
      </c>
      <c r="AE2155">
        <f>IFERROR(_xlfn.XLOOKUP($B2155,enrollment!$A$2:$A$801,enrollment!$O$2:$O$801),"")</f>
        <v>3456789012</v>
      </c>
      <c r="AF2155">
        <f>IFERROR(_xlfn.XLOOKUP($AE2155,providers!$B$2:$B$11,providers!$Q$2:$Q$11),"")</f>
        <v>4</v>
      </c>
      <c r="AG2155" s="1">
        <f t="shared" si="33"/>
        <v>45383</v>
      </c>
    </row>
    <row r="2156" spans="1:33" x14ac:dyDescent="0.25">
      <c r="A2156" t="s">
        <v>2519</v>
      </c>
      <c r="B2156" t="s">
        <v>2518</v>
      </c>
      <c r="C2156">
        <v>3456789012</v>
      </c>
      <c r="D2156">
        <v>3456789012</v>
      </c>
      <c r="E2156" s="1">
        <v>45402</v>
      </c>
      <c r="F2156" s="1">
        <v>45402</v>
      </c>
      <c r="G2156" s="1">
        <v>45422</v>
      </c>
      <c r="H2156" t="s">
        <v>28</v>
      </c>
      <c r="I2156">
        <v>11</v>
      </c>
      <c r="J2156" t="s">
        <v>35</v>
      </c>
      <c r="K2156">
        <v>99213</v>
      </c>
      <c r="O2156">
        <v>1</v>
      </c>
      <c r="P2156">
        <v>242.66</v>
      </c>
      <c r="Q2156">
        <v>179.75</v>
      </c>
      <c r="R2156">
        <v>143.80000000000001</v>
      </c>
      <c r="S2156">
        <v>35.950000000000003</v>
      </c>
      <c r="T2156" t="s">
        <v>30</v>
      </c>
      <c r="X2156" t="s">
        <v>31</v>
      </c>
      <c r="Y2156" t="s">
        <v>32</v>
      </c>
      <c r="Z2156" t="s">
        <v>39</v>
      </c>
      <c r="AA2156" t="str">
        <f>IFERROR(_xlfn.XLOOKUP($J2156,avoidable_ed_reference!$A$2:$A$13,avoidable_ed_reference!$C$2:$C$13),"Not Classified")</f>
        <v>Avoidable</v>
      </c>
      <c r="AB2156" t="str">
        <f>IFERROR(_xlfn.XLOOKUP($B2156,enrollment!$A$2:$A$801,enrollment!$I$2:$I$801),"")</f>
        <v>KY</v>
      </c>
      <c r="AC2156">
        <f>IFERROR(_xlfn.XLOOKUP($B2156,enrollment!$A$2:$A$801,enrollment!$L$2:$L$801),"")</f>
        <v>68</v>
      </c>
      <c r="AD2156" t="str" cm="1">
        <f t="array" ref="AD2156">_xlfn.IFS(AC2156="","Unknown",AC2156&lt;18,"0-17",AC2156&lt;35,"18-34",AC2156&lt;50,"35-49",AC2156&lt;65,"50-64",TRUE,"65+")</f>
        <v>65+</v>
      </c>
      <c r="AE2156">
        <f>IFERROR(_xlfn.XLOOKUP($B2156,enrollment!$A$2:$A$801,enrollment!$O$2:$O$801),"")</f>
        <v>3456789012</v>
      </c>
      <c r="AF2156">
        <f>IFERROR(_xlfn.XLOOKUP($AE2156,providers!$B$2:$B$11,providers!$Q$2:$Q$11),"")</f>
        <v>4</v>
      </c>
      <c r="AG2156" s="1">
        <f t="shared" si="33"/>
        <v>45383</v>
      </c>
    </row>
    <row r="2157" spans="1:33" x14ac:dyDescent="0.25">
      <c r="A2157" t="s">
        <v>2520</v>
      </c>
      <c r="B2157" t="s">
        <v>2518</v>
      </c>
      <c r="C2157">
        <v>5678901234</v>
      </c>
      <c r="D2157">
        <v>5678901234</v>
      </c>
      <c r="E2157" s="1">
        <v>45509</v>
      </c>
      <c r="F2157" s="1">
        <v>45509</v>
      </c>
      <c r="G2157" s="1">
        <v>45534</v>
      </c>
      <c r="H2157" t="s">
        <v>28</v>
      </c>
      <c r="I2157">
        <v>20</v>
      </c>
      <c r="J2157" t="s">
        <v>35</v>
      </c>
      <c r="K2157">
        <v>99213</v>
      </c>
      <c r="O2157">
        <v>1</v>
      </c>
      <c r="P2157">
        <v>193.26</v>
      </c>
      <c r="Q2157">
        <v>148.66</v>
      </c>
      <c r="R2157">
        <v>118.93</v>
      </c>
      <c r="S2157">
        <v>29.73</v>
      </c>
      <c r="T2157" t="s">
        <v>30</v>
      </c>
      <c r="X2157" t="s">
        <v>31</v>
      </c>
      <c r="Y2157" t="s">
        <v>32</v>
      </c>
      <c r="Z2157" t="s">
        <v>36</v>
      </c>
      <c r="AA2157" t="str">
        <f>IFERROR(_xlfn.XLOOKUP($J2157,avoidable_ed_reference!$A$2:$A$13,avoidable_ed_reference!$C$2:$C$13),"Not Classified")</f>
        <v>Avoidable</v>
      </c>
      <c r="AB2157" t="str">
        <f>IFERROR(_xlfn.XLOOKUP($B2157,enrollment!$A$2:$A$801,enrollment!$I$2:$I$801),"")</f>
        <v>KY</v>
      </c>
      <c r="AC2157">
        <f>IFERROR(_xlfn.XLOOKUP($B2157,enrollment!$A$2:$A$801,enrollment!$L$2:$L$801),"")</f>
        <v>68</v>
      </c>
      <c r="AD2157" t="str" cm="1">
        <f t="array" ref="AD2157">_xlfn.IFS(AC2157="","Unknown",AC2157&lt;18,"0-17",AC2157&lt;35,"18-34",AC2157&lt;50,"35-49",AC2157&lt;65,"50-64",TRUE,"65+")</f>
        <v>65+</v>
      </c>
      <c r="AE2157">
        <f>IFERROR(_xlfn.XLOOKUP($B2157,enrollment!$A$2:$A$801,enrollment!$O$2:$O$801),"")</f>
        <v>3456789012</v>
      </c>
      <c r="AF2157">
        <f>IFERROR(_xlfn.XLOOKUP($AE2157,providers!$B$2:$B$11,providers!$Q$2:$Q$11),"")</f>
        <v>4</v>
      </c>
      <c r="AG2157" s="1">
        <f t="shared" si="33"/>
        <v>45505</v>
      </c>
    </row>
    <row r="2158" spans="1:33" x14ac:dyDescent="0.25">
      <c r="A2158" t="s">
        <v>2521</v>
      </c>
      <c r="B2158" t="s">
        <v>2522</v>
      </c>
      <c r="C2158">
        <v>5678901234</v>
      </c>
      <c r="D2158">
        <v>5678901234</v>
      </c>
      <c r="E2158" s="1">
        <v>45638</v>
      </c>
      <c r="F2158" s="1">
        <v>45638</v>
      </c>
      <c r="G2158" s="1">
        <v>45668</v>
      </c>
      <c r="H2158" t="s">
        <v>28</v>
      </c>
      <c r="I2158">
        <v>11</v>
      </c>
      <c r="J2158" t="s">
        <v>35</v>
      </c>
      <c r="K2158">
        <v>99213</v>
      </c>
      <c r="O2158">
        <v>1</v>
      </c>
      <c r="P2158">
        <v>203.49</v>
      </c>
      <c r="Q2158">
        <v>150.72999999999999</v>
      </c>
      <c r="R2158">
        <v>120.58</v>
      </c>
      <c r="S2158">
        <v>30.15</v>
      </c>
      <c r="T2158" t="s">
        <v>30</v>
      </c>
      <c r="X2158" t="s">
        <v>52</v>
      </c>
      <c r="Y2158" t="s">
        <v>44</v>
      </c>
      <c r="Z2158" t="s">
        <v>39</v>
      </c>
      <c r="AA2158" t="str">
        <f>IFERROR(_xlfn.XLOOKUP($J2158,avoidable_ed_reference!$A$2:$A$13,avoidable_ed_reference!$C$2:$C$13),"Not Classified")</f>
        <v>Avoidable</v>
      </c>
      <c r="AB2158" t="str">
        <f>IFERROR(_xlfn.XLOOKUP($B2158,enrollment!$A$2:$A$801,enrollment!$I$2:$I$801),"")</f>
        <v>TN</v>
      </c>
      <c r="AC2158">
        <f>IFERROR(_xlfn.XLOOKUP($B2158,enrollment!$A$2:$A$801,enrollment!$L$2:$L$801),"")</f>
        <v>22</v>
      </c>
      <c r="AD2158" t="str" cm="1">
        <f t="array" ref="AD2158">_xlfn.IFS(AC2158="","Unknown",AC2158&lt;18,"0-17",AC2158&lt;35,"18-34",AC2158&lt;50,"35-49",AC2158&lt;65,"50-64",TRUE,"65+")</f>
        <v>18-34</v>
      </c>
      <c r="AE2158">
        <f>IFERROR(_xlfn.XLOOKUP($B2158,enrollment!$A$2:$A$801,enrollment!$O$2:$O$801),"")</f>
        <v>5678901234</v>
      </c>
      <c r="AF2158">
        <f>IFERROR(_xlfn.XLOOKUP($AE2158,providers!$B$2:$B$11,providers!$Q$2:$Q$11),"")</f>
        <v>3.8</v>
      </c>
      <c r="AG2158" s="1">
        <f t="shared" si="33"/>
        <v>45627</v>
      </c>
    </row>
    <row r="2159" spans="1:33" x14ac:dyDescent="0.25">
      <c r="A2159" t="s">
        <v>2523</v>
      </c>
      <c r="B2159" t="s">
        <v>2522</v>
      </c>
      <c r="C2159">
        <v>6789012345</v>
      </c>
      <c r="D2159">
        <v>6789012345</v>
      </c>
      <c r="E2159" s="1">
        <v>45330</v>
      </c>
      <c r="F2159" s="1">
        <v>45330</v>
      </c>
      <c r="G2159" s="1">
        <v>45345</v>
      </c>
      <c r="H2159" t="s">
        <v>28</v>
      </c>
      <c r="I2159">
        <v>22</v>
      </c>
      <c r="J2159" t="s">
        <v>29</v>
      </c>
      <c r="K2159">
        <v>90837</v>
      </c>
      <c r="O2159">
        <v>1</v>
      </c>
      <c r="P2159">
        <v>203.18</v>
      </c>
      <c r="Q2159">
        <v>150.5</v>
      </c>
      <c r="R2159">
        <v>120.4</v>
      </c>
      <c r="S2159">
        <v>30.1</v>
      </c>
      <c r="T2159" t="s">
        <v>30</v>
      </c>
      <c r="X2159" t="s">
        <v>52</v>
      </c>
      <c r="Y2159" t="s">
        <v>44</v>
      </c>
      <c r="Z2159" t="s">
        <v>33</v>
      </c>
      <c r="AA2159" t="str">
        <f>IFERROR(_xlfn.XLOOKUP($J2159,avoidable_ed_reference!$A$2:$A$13,avoidable_ed_reference!$C$2:$C$13),"Not Classified")</f>
        <v>Potentially Avoidable</v>
      </c>
      <c r="AB2159" t="str">
        <f>IFERROR(_xlfn.XLOOKUP($B2159,enrollment!$A$2:$A$801,enrollment!$I$2:$I$801),"")</f>
        <v>TN</v>
      </c>
      <c r="AC2159">
        <f>IFERROR(_xlfn.XLOOKUP($B2159,enrollment!$A$2:$A$801,enrollment!$L$2:$L$801),"")</f>
        <v>22</v>
      </c>
      <c r="AD2159" t="str" cm="1">
        <f t="array" ref="AD2159">_xlfn.IFS(AC2159="","Unknown",AC2159&lt;18,"0-17",AC2159&lt;35,"18-34",AC2159&lt;50,"35-49",AC2159&lt;65,"50-64",TRUE,"65+")</f>
        <v>18-34</v>
      </c>
      <c r="AE2159">
        <f>IFERROR(_xlfn.XLOOKUP($B2159,enrollment!$A$2:$A$801,enrollment!$O$2:$O$801),"")</f>
        <v>5678901234</v>
      </c>
      <c r="AF2159">
        <f>IFERROR(_xlfn.XLOOKUP($AE2159,providers!$B$2:$B$11,providers!$Q$2:$Q$11),"")</f>
        <v>3.8</v>
      </c>
      <c r="AG2159" s="1">
        <f t="shared" si="33"/>
        <v>45323</v>
      </c>
    </row>
    <row r="2160" spans="1:33" x14ac:dyDescent="0.25">
      <c r="A2160" t="s">
        <v>2524</v>
      </c>
      <c r="B2160" t="s">
        <v>2522</v>
      </c>
      <c r="C2160">
        <v>8901234567</v>
      </c>
      <c r="D2160">
        <v>8901234567</v>
      </c>
      <c r="E2160" s="1">
        <v>45417</v>
      </c>
      <c r="F2160" s="1">
        <v>45417</v>
      </c>
      <c r="G2160" s="1">
        <v>45447</v>
      </c>
      <c r="H2160" t="s">
        <v>59</v>
      </c>
      <c r="J2160" t="s">
        <v>99</v>
      </c>
      <c r="L2160" s="2" t="s">
        <v>106</v>
      </c>
      <c r="M2160" t="s">
        <v>107</v>
      </c>
      <c r="N2160" t="s">
        <v>108</v>
      </c>
      <c r="O2160">
        <v>1</v>
      </c>
      <c r="P2160">
        <v>1289.3800000000001</v>
      </c>
      <c r="Q2160">
        <v>1172.1600000000001</v>
      </c>
      <c r="R2160">
        <v>937.73</v>
      </c>
      <c r="S2160">
        <v>234.43</v>
      </c>
      <c r="T2160" t="s">
        <v>30</v>
      </c>
      <c r="X2160" t="s">
        <v>52</v>
      </c>
      <c r="Y2160" t="s">
        <v>44</v>
      </c>
      <c r="Z2160" t="s">
        <v>64</v>
      </c>
      <c r="AA2160" t="str">
        <f>IFERROR(_xlfn.XLOOKUP($J2160,avoidable_ed_reference!$A$2:$A$13,avoidable_ed_reference!$C$2:$C$13),"Not Classified")</f>
        <v>Not Classified</v>
      </c>
      <c r="AB2160" t="str">
        <f>IFERROR(_xlfn.XLOOKUP($B2160,enrollment!$A$2:$A$801,enrollment!$I$2:$I$801),"")</f>
        <v>TN</v>
      </c>
      <c r="AC2160">
        <f>IFERROR(_xlfn.XLOOKUP($B2160,enrollment!$A$2:$A$801,enrollment!$L$2:$L$801),"")</f>
        <v>22</v>
      </c>
      <c r="AD2160" t="str" cm="1">
        <f t="array" ref="AD2160">_xlfn.IFS(AC2160="","Unknown",AC2160&lt;18,"0-17",AC2160&lt;35,"18-34",AC2160&lt;50,"35-49",AC2160&lt;65,"50-64",TRUE,"65+")</f>
        <v>18-34</v>
      </c>
      <c r="AE2160">
        <f>IFERROR(_xlfn.XLOOKUP($B2160,enrollment!$A$2:$A$801,enrollment!$O$2:$O$801),"")</f>
        <v>5678901234</v>
      </c>
      <c r="AF2160">
        <f>IFERROR(_xlfn.XLOOKUP($AE2160,providers!$B$2:$B$11,providers!$Q$2:$Q$11),"")</f>
        <v>3.8</v>
      </c>
      <c r="AG2160" s="1">
        <f t="shared" si="33"/>
        <v>45413</v>
      </c>
    </row>
    <row r="2161" spans="1:33" x14ac:dyDescent="0.25">
      <c r="A2161" t="s">
        <v>2525</v>
      </c>
      <c r="B2161" t="s">
        <v>2522</v>
      </c>
      <c r="C2161">
        <v>2233445566</v>
      </c>
      <c r="D2161">
        <v>2233445566</v>
      </c>
      <c r="E2161" s="1">
        <v>45476</v>
      </c>
      <c r="F2161" s="1">
        <v>45476</v>
      </c>
      <c r="G2161" s="1">
        <v>45508</v>
      </c>
      <c r="H2161" t="s">
        <v>28</v>
      </c>
      <c r="I2161">
        <v>23</v>
      </c>
      <c r="J2161" t="s">
        <v>80</v>
      </c>
      <c r="K2161">
        <v>99284</v>
      </c>
      <c r="O2161">
        <v>1</v>
      </c>
      <c r="P2161">
        <v>2517.9299999999998</v>
      </c>
      <c r="Q2161">
        <v>1398.85</v>
      </c>
      <c r="R2161">
        <v>1119.08</v>
      </c>
      <c r="S2161">
        <v>279.77</v>
      </c>
      <c r="T2161" t="s">
        <v>30</v>
      </c>
      <c r="X2161" t="s">
        <v>52</v>
      </c>
      <c r="Y2161" t="s">
        <v>44</v>
      </c>
      <c r="Z2161" t="s">
        <v>45</v>
      </c>
      <c r="AA2161" t="str">
        <f>IFERROR(_xlfn.XLOOKUP($J2161,avoidable_ed_reference!$A$2:$A$13,avoidable_ed_reference!$C$2:$C$13),"Not Classified")</f>
        <v>Non-Avoidable</v>
      </c>
      <c r="AB2161" t="str">
        <f>IFERROR(_xlfn.XLOOKUP($B2161,enrollment!$A$2:$A$801,enrollment!$I$2:$I$801),"")</f>
        <v>TN</v>
      </c>
      <c r="AC2161">
        <f>IFERROR(_xlfn.XLOOKUP($B2161,enrollment!$A$2:$A$801,enrollment!$L$2:$L$801),"")</f>
        <v>22</v>
      </c>
      <c r="AD2161" t="str" cm="1">
        <f t="array" ref="AD2161">_xlfn.IFS(AC2161="","Unknown",AC2161&lt;18,"0-17",AC2161&lt;35,"18-34",AC2161&lt;50,"35-49",AC2161&lt;65,"50-64",TRUE,"65+")</f>
        <v>18-34</v>
      </c>
      <c r="AE2161">
        <f>IFERROR(_xlfn.XLOOKUP($B2161,enrollment!$A$2:$A$801,enrollment!$O$2:$O$801),"")</f>
        <v>5678901234</v>
      </c>
      <c r="AF2161">
        <f>IFERROR(_xlfn.XLOOKUP($AE2161,providers!$B$2:$B$11,providers!$Q$2:$Q$11),"")</f>
        <v>3.8</v>
      </c>
      <c r="AG2161" s="1">
        <f t="shared" si="33"/>
        <v>45474</v>
      </c>
    </row>
    <row r="2162" spans="1:33" x14ac:dyDescent="0.25">
      <c r="A2162" t="s">
        <v>2526</v>
      </c>
      <c r="B2162" t="s">
        <v>2522</v>
      </c>
      <c r="C2162">
        <v>5678901234</v>
      </c>
      <c r="D2162">
        <v>5678901234</v>
      </c>
      <c r="E2162" s="1">
        <v>45317</v>
      </c>
      <c r="F2162" s="1">
        <v>45317</v>
      </c>
      <c r="G2162" s="1">
        <v>45337</v>
      </c>
      <c r="H2162" t="s">
        <v>28</v>
      </c>
      <c r="I2162">
        <v>11</v>
      </c>
      <c r="J2162" t="s">
        <v>35</v>
      </c>
      <c r="K2162">
        <v>99213</v>
      </c>
      <c r="O2162">
        <v>1</v>
      </c>
      <c r="P2162">
        <v>209.14</v>
      </c>
      <c r="Q2162">
        <v>154.91999999999999</v>
      </c>
      <c r="R2162">
        <v>123.94</v>
      </c>
      <c r="S2162">
        <v>30.98</v>
      </c>
      <c r="T2162" t="s">
        <v>30</v>
      </c>
      <c r="X2162" t="s">
        <v>52</v>
      </c>
      <c r="Y2162" t="s">
        <v>44</v>
      </c>
      <c r="Z2162" t="s">
        <v>39</v>
      </c>
      <c r="AA2162" t="str">
        <f>IFERROR(_xlfn.XLOOKUP($J2162,avoidable_ed_reference!$A$2:$A$13,avoidable_ed_reference!$C$2:$C$13),"Not Classified")</f>
        <v>Avoidable</v>
      </c>
      <c r="AB2162" t="str">
        <f>IFERROR(_xlfn.XLOOKUP($B2162,enrollment!$A$2:$A$801,enrollment!$I$2:$I$801),"")</f>
        <v>TN</v>
      </c>
      <c r="AC2162">
        <f>IFERROR(_xlfn.XLOOKUP($B2162,enrollment!$A$2:$A$801,enrollment!$L$2:$L$801),"")</f>
        <v>22</v>
      </c>
      <c r="AD2162" t="str" cm="1">
        <f t="array" ref="AD2162">_xlfn.IFS(AC2162="","Unknown",AC2162&lt;18,"0-17",AC2162&lt;35,"18-34",AC2162&lt;50,"35-49",AC2162&lt;65,"50-64",TRUE,"65+")</f>
        <v>18-34</v>
      </c>
      <c r="AE2162">
        <f>IFERROR(_xlfn.XLOOKUP($B2162,enrollment!$A$2:$A$801,enrollment!$O$2:$O$801),"")</f>
        <v>5678901234</v>
      </c>
      <c r="AF2162">
        <f>IFERROR(_xlfn.XLOOKUP($AE2162,providers!$B$2:$B$11,providers!$Q$2:$Q$11),"")</f>
        <v>3.8</v>
      </c>
      <c r="AG2162" s="1">
        <f t="shared" si="33"/>
        <v>45292</v>
      </c>
    </row>
    <row r="2163" spans="1:33" x14ac:dyDescent="0.25">
      <c r="A2163" t="s">
        <v>2527</v>
      </c>
      <c r="B2163" t="s">
        <v>2528</v>
      </c>
      <c r="C2163">
        <v>5678901234</v>
      </c>
      <c r="D2163">
        <v>5678901234</v>
      </c>
      <c r="E2163" s="1">
        <v>45628</v>
      </c>
      <c r="F2163" s="1">
        <v>45628</v>
      </c>
      <c r="G2163" s="1">
        <v>45654</v>
      </c>
      <c r="H2163" t="s">
        <v>28</v>
      </c>
      <c r="I2163">
        <v>20</v>
      </c>
      <c r="J2163" t="s">
        <v>35</v>
      </c>
      <c r="K2163">
        <v>99213</v>
      </c>
      <c r="O2163">
        <v>1</v>
      </c>
      <c r="P2163">
        <v>189.97</v>
      </c>
      <c r="Q2163">
        <v>146.13</v>
      </c>
      <c r="R2163">
        <v>116.9</v>
      </c>
      <c r="S2163">
        <v>29.23</v>
      </c>
      <c r="T2163" t="s">
        <v>30</v>
      </c>
      <c r="X2163" t="s">
        <v>233</v>
      </c>
      <c r="Y2163" t="s">
        <v>32</v>
      </c>
      <c r="Z2163" t="s">
        <v>36</v>
      </c>
      <c r="AA2163" t="str">
        <f>IFERROR(_xlfn.XLOOKUP($J2163,avoidable_ed_reference!$A$2:$A$13,avoidable_ed_reference!$C$2:$C$13),"Not Classified")</f>
        <v>Avoidable</v>
      </c>
      <c r="AB2163" t="str">
        <f>IFERROR(_xlfn.XLOOKUP($B2163,enrollment!$A$2:$A$801,enrollment!$I$2:$I$801),"")</f>
        <v>TN</v>
      </c>
      <c r="AC2163">
        <f>IFERROR(_xlfn.XLOOKUP($B2163,enrollment!$A$2:$A$801,enrollment!$L$2:$L$801),"")</f>
        <v>79</v>
      </c>
      <c r="AD2163" t="str" cm="1">
        <f t="array" ref="AD2163">_xlfn.IFS(AC2163="","Unknown",AC2163&lt;18,"0-17",AC2163&lt;35,"18-34",AC2163&lt;50,"35-49",AC2163&lt;65,"50-64",TRUE,"65+")</f>
        <v>65+</v>
      </c>
      <c r="AE2163">
        <f>IFERROR(_xlfn.XLOOKUP($B2163,enrollment!$A$2:$A$801,enrollment!$O$2:$O$801),"")</f>
        <v>5678901234</v>
      </c>
      <c r="AF2163">
        <f>IFERROR(_xlfn.XLOOKUP($AE2163,providers!$B$2:$B$11,providers!$Q$2:$Q$11),"")</f>
        <v>3.8</v>
      </c>
      <c r="AG2163" s="1">
        <f t="shared" si="33"/>
        <v>45627</v>
      </c>
    </row>
    <row r="2164" spans="1:33" x14ac:dyDescent="0.25">
      <c r="A2164" t="s">
        <v>2529</v>
      </c>
      <c r="B2164" t="s">
        <v>2528</v>
      </c>
      <c r="C2164">
        <v>5678901234</v>
      </c>
      <c r="D2164">
        <v>5678901234</v>
      </c>
      <c r="E2164" s="1">
        <v>45615</v>
      </c>
      <c r="F2164" s="1">
        <v>45615</v>
      </c>
      <c r="G2164" s="1">
        <v>45635</v>
      </c>
      <c r="H2164" t="s">
        <v>28</v>
      </c>
      <c r="I2164">
        <v>11</v>
      </c>
      <c r="J2164" t="s">
        <v>47</v>
      </c>
      <c r="K2164">
        <v>99213</v>
      </c>
      <c r="O2164">
        <v>1</v>
      </c>
      <c r="P2164">
        <v>214.72</v>
      </c>
      <c r="Q2164">
        <v>159.05000000000001</v>
      </c>
      <c r="R2164">
        <v>127.24</v>
      </c>
      <c r="S2164">
        <v>31.81</v>
      </c>
      <c r="T2164" t="s">
        <v>30</v>
      </c>
      <c r="X2164" t="s">
        <v>233</v>
      </c>
      <c r="Y2164" t="s">
        <v>32</v>
      </c>
      <c r="Z2164" t="s">
        <v>39</v>
      </c>
      <c r="AA2164" t="str">
        <f>IFERROR(_xlfn.XLOOKUP($J2164,avoidable_ed_reference!$A$2:$A$13,avoidable_ed_reference!$C$2:$C$13),"Not Classified")</f>
        <v>Not Classified</v>
      </c>
      <c r="AB2164" t="str">
        <f>IFERROR(_xlfn.XLOOKUP($B2164,enrollment!$A$2:$A$801,enrollment!$I$2:$I$801),"")</f>
        <v>TN</v>
      </c>
      <c r="AC2164">
        <f>IFERROR(_xlfn.XLOOKUP($B2164,enrollment!$A$2:$A$801,enrollment!$L$2:$L$801),"")</f>
        <v>79</v>
      </c>
      <c r="AD2164" t="str" cm="1">
        <f t="array" ref="AD2164">_xlfn.IFS(AC2164="","Unknown",AC2164&lt;18,"0-17",AC2164&lt;35,"18-34",AC2164&lt;50,"35-49",AC2164&lt;65,"50-64",TRUE,"65+")</f>
        <v>65+</v>
      </c>
      <c r="AE2164">
        <f>IFERROR(_xlfn.XLOOKUP($B2164,enrollment!$A$2:$A$801,enrollment!$O$2:$O$801),"")</f>
        <v>5678901234</v>
      </c>
      <c r="AF2164">
        <f>IFERROR(_xlfn.XLOOKUP($AE2164,providers!$B$2:$B$11,providers!$Q$2:$Q$11),"")</f>
        <v>3.8</v>
      </c>
      <c r="AG2164" s="1">
        <f t="shared" si="33"/>
        <v>45597</v>
      </c>
    </row>
    <row r="2165" spans="1:33" x14ac:dyDescent="0.25">
      <c r="A2165" t="s">
        <v>2530</v>
      </c>
      <c r="B2165" t="s">
        <v>2528</v>
      </c>
      <c r="C2165">
        <v>9012345678</v>
      </c>
      <c r="D2165">
        <v>9012345678</v>
      </c>
      <c r="E2165" s="1">
        <v>45408</v>
      </c>
      <c r="F2165" s="1">
        <v>45408</v>
      </c>
      <c r="G2165" s="1">
        <v>45422</v>
      </c>
      <c r="H2165" t="s">
        <v>67</v>
      </c>
      <c r="I2165">
        <v>21</v>
      </c>
      <c r="J2165" t="s">
        <v>80</v>
      </c>
      <c r="K2165">
        <v>99223</v>
      </c>
      <c r="O2165">
        <v>1</v>
      </c>
      <c r="P2165">
        <v>24622.2</v>
      </c>
      <c r="Q2165">
        <v>15885.29</v>
      </c>
      <c r="R2165">
        <v>12708.23</v>
      </c>
      <c r="S2165">
        <v>3177.06</v>
      </c>
      <c r="T2165" t="s">
        <v>30</v>
      </c>
      <c r="V2165">
        <v>1</v>
      </c>
      <c r="W2165" s="2" t="s">
        <v>68</v>
      </c>
      <c r="X2165" t="s">
        <v>233</v>
      </c>
      <c r="Y2165" t="s">
        <v>32</v>
      </c>
      <c r="Z2165" t="s">
        <v>69</v>
      </c>
      <c r="AA2165" t="str">
        <f>IFERROR(_xlfn.XLOOKUP($J2165,avoidable_ed_reference!$A$2:$A$13,avoidable_ed_reference!$C$2:$C$13),"Not Classified")</f>
        <v>Non-Avoidable</v>
      </c>
      <c r="AB2165" t="str">
        <f>IFERROR(_xlfn.XLOOKUP($B2165,enrollment!$A$2:$A$801,enrollment!$I$2:$I$801),"")</f>
        <v>TN</v>
      </c>
      <c r="AC2165">
        <f>IFERROR(_xlfn.XLOOKUP($B2165,enrollment!$A$2:$A$801,enrollment!$L$2:$L$801),"")</f>
        <v>79</v>
      </c>
      <c r="AD2165" t="str" cm="1">
        <f t="array" ref="AD2165">_xlfn.IFS(AC2165="","Unknown",AC2165&lt;18,"0-17",AC2165&lt;35,"18-34",AC2165&lt;50,"35-49",AC2165&lt;65,"50-64",TRUE,"65+")</f>
        <v>65+</v>
      </c>
      <c r="AE2165">
        <f>IFERROR(_xlfn.XLOOKUP($B2165,enrollment!$A$2:$A$801,enrollment!$O$2:$O$801),"")</f>
        <v>5678901234</v>
      </c>
      <c r="AF2165">
        <f>IFERROR(_xlfn.XLOOKUP($AE2165,providers!$B$2:$B$11,providers!$Q$2:$Q$11),"")</f>
        <v>3.8</v>
      </c>
      <c r="AG2165" s="1">
        <f t="shared" si="33"/>
        <v>45383</v>
      </c>
    </row>
    <row r="2166" spans="1:33" x14ac:dyDescent="0.25">
      <c r="A2166" t="s">
        <v>2531</v>
      </c>
      <c r="B2166" t="s">
        <v>2528</v>
      </c>
      <c r="C2166">
        <v>3456789012</v>
      </c>
      <c r="D2166">
        <v>3456789012</v>
      </c>
      <c r="E2166" s="1">
        <v>45338</v>
      </c>
      <c r="F2166" s="1">
        <v>45338</v>
      </c>
      <c r="G2166" s="1">
        <v>45364</v>
      </c>
      <c r="H2166" t="s">
        <v>28</v>
      </c>
      <c r="I2166">
        <v>23</v>
      </c>
      <c r="J2166" t="s">
        <v>127</v>
      </c>
      <c r="K2166">
        <v>99284</v>
      </c>
      <c r="O2166">
        <v>1</v>
      </c>
      <c r="P2166">
        <v>1575.97</v>
      </c>
      <c r="Q2166">
        <v>875.54</v>
      </c>
      <c r="R2166">
        <v>700.43</v>
      </c>
      <c r="S2166">
        <v>175.11</v>
      </c>
      <c r="T2166" t="s">
        <v>30</v>
      </c>
      <c r="X2166" t="s">
        <v>233</v>
      </c>
      <c r="Y2166" t="s">
        <v>32</v>
      </c>
      <c r="Z2166" t="s">
        <v>45</v>
      </c>
      <c r="AA2166" t="str">
        <f>IFERROR(_xlfn.XLOOKUP($J2166,avoidable_ed_reference!$A$2:$A$13,avoidable_ed_reference!$C$2:$C$13),"Not Classified")</f>
        <v>Avoidable</v>
      </c>
      <c r="AB2166" t="str">
        <f>IFERROR(_xlfn.XLOOKUP($B2166,enrollment!$A$2:$A$801,enrollment!$I$2:$I$801),"")</f>
        <v>TN</v>
      </c>
      <c r="AC2166">
        <f>IFERROR(_xlfn.XLOOKUP($B2166,enrollment!$A$2:$A$801,enrollment!$L$2:$L$801),"")</f>
        <v>79</v>
      </c>
      <c r="AD2166" t="str" cm="1">
        <f t="array" ref="AD2166">_xlfn.IFS(AC2166="","Unknown",AC2166&lt;18,"0-17",AC2166&lt;35,"18-34",AC2166&lt;50,"35-49",AC2166&lt;65,"50-64",TRUE,"65+")</f>
        <v>65+</v>
      </c>
      <c r="AE2166">
        <f>IFERROR(_xlfn.XLOOKUP($B2166,enrollment!$A$2:$A$801,enrollment!$O$2:$O$801),"")</f>
        <v>5678901234</v>
      </c>
      <c r="AF2166">
        <f>IFERROR(_xlfn.XLOOKUP($AE2166,providers!$B$2:$B$11,providers!$Q$2:$Q$11),"")</f>
        <v>3.8</v>
      </c>
      <c r="AG2166" s="1">
        <f t="shared" si="33"/>
        <v>45323</v>
      </c>
    </row>
    <row r="2167" spans="1:33" x14ac:dyDescent="0.25">
      <c r="A2167" t="s">
        <v>2532</v>
      </c>
      <c r="B2167" t="s">
        <v>2528</v>
      </c>
      <c r="C2167">
        <v>5678901234</v>
      </c>
      <c r="D2167">
        <v>5678901234</v>
      </c>
      <c r="E2167" s="1">
        <v>45316</v>
      </c>
      <c r="F2167" s="1">
        <v>45316</v>
      </c>
      <c r="G2167" s="1">
        <v>45336</v>
      </c>
      <c r="H2167" t="s">
        <v>28</v>
      </c>
      <c r="I2167">
        <v>11</v>
      </c>
      <c r="J2167" t="s">
        <v>38</v>
      </c>
      <c r="K2167">
        <v>99213</v>
      </c>
      <c r="O2167">
        <v>1</v>
      </c>
      <c r="P2167">
        <v>172.87</v>
      </c>
      <c r="Q2167">
        <v>128.05000000000001</v>
      </c>
      <c r="R2167">
        <v>102.44</v>
      </c>
      <c r="S2167">
        <v>25.61</v>
      </c>
      <c r="T2167" t="s">
        <v>30</v>
      </c>
      <c r="X2167" t="s">
        <v>233</v>
      </c>
      <c r="Y2167" t="s">
        <v>32</v>
      </c>
      <c r="Z2167" t="s">
        <v>39</v>
      </c>
      <c r="AA2167" t="str">
        <f>IFERROR(_xlfn.XLOOKUP($J2167,avoidable_ed_reference!$A$2:$A$13,avoidable_ed_reference!$C$2:$C$13),"Not Classified")</f>
        <v>Not Classified</v>
      </c>
      <c r="AB2167" t="str">
        <f>IFERROR(_xlfn.XLOOKUP($B2167,enrollment!$A$2:$A$801,enrollment!$I$2:$I$801),"")</f>
        <v>TN</v>
      </c>
      <c r="AC2167">
        <f>IFERROR(_xlfn.XLOOKUP($B2167,enrollment!$A$2:$A$801,enrollment!$L$2:$L$801),"")</f>
        <v>79</v>
      </c>
      <c r="AD2167" t="str" cm="1">
        <f t="array" ref="AD2167">_xlfn.IFS(AC2167="","Unknown",AC2167&lt;18,"0-17",AC2167&lt;35,"18-34",AC2167&lt;50,"35-49",AC2167&lt;65,"50-64",TRUE,"65+")</f>
        <v>65+</v>
      </c>
      <c r="AE2167">
        <f>IFERROR(_xlfn.XLOOKUP($B2167,enrollment!$A$2:$A$801,enrollment!$O$2:$O$801),"")</f>
        <v>5678901234</v>
      </c>
      <c r="AF2167">
        <f>IFERROR(_xlfn.XLOOKUP($AE2167,providers!$B$2:$B$11,providers!$Q$2:$Q$11),"")</f>
        <v>3.8</v>
      </c>
      <c r="AG2167" s="1">
        <f t="shared" si="33"/>
        <v>45292</v>
      </c>
    </row>
    <row r="2168" spans="1:33" x14ac:dyDescent="0.25">
      <c r="A2168" t="s">
        <v>2533</v>
      </c>
      <c r="B2168" t="s">
        <v>2528</v>
      </c>
      <c r="C2168">
        <v>5678901234</v>
      </c>
      <c r="D2168">
        <v>5678901234</v>
      </c>
      <c r="E2168" s="1">
        <v>45639</v>
      </c>
      <c r="F2168" s="1">
        <v>45639</v>
      </c>
      <c r="G2168" s="1">
        <v>45673</v>
      </c>
      <c r="H2168" t="s">
        <v>28</v>
      </c>
      <c r="I2168">
        <v>11</v>
      </c>
      <c r="J2168" t="s">
        <v>35</v>
      </c>
      <c r="K2168">
        <v>99213</v>
      </c>
      <c r="O2168">
        <v>1</v>
      </c>
      <c r="P2168">
        <v>202.2</v>
      </c>
      <c r="Q2168">
        <v>149.78</v>
      </c>
      <c r="R2168">
        <v>119.82</v>
      </c>
      <c r="S2168">
        <v>29.96</v>
      </c>
      <c r="T2168" t="s">
        <v>30</v>
      </c>
      <c r="X2168" t="s">
        <v>233</v>
      </c>
      <c r="Y2168" t="s">
        <v>32</v>
      </c>
      <c r="Z2168" t="s">
        <v>39</v>
      </c>
      <c r="AA2168" t="str">
        <f>IFERROR(_xlfn.XLOOKUP($J2168,avoidable_ed_reference!$A$2:$A$13,avoidable_ed_reference!$C$2:$C$13),"Not Classified")</f>
        <v>Avoidable</v>
      </c>
      <c r="AB2168" t="str">
        <f>IFERROR(_xlfn.XLOOKUP($B2168,enrollment!$A$2:$A$801,enrollment!$I$2:$I$801),"")</f>
        <v>TN</v>
      </c>
      <c r="AC2168">
        <f>IFERROR(_xlfn.XLOOKUP($B2168,enrollment!$A$2:$A$801,enrollment!$L$2:$L$801),"")</f>
        <v>79</v>
      </c>
      <c r="AD2168" t="str" cm="1">
        <f t="array" ref="AD2168">_xlfn.IFS(AC2168="","Unknown",AC2168&lt;18,"0-17",AC2168&lt;35,"18-34",AC2168&lt;50,"35-49",AC2168&lt;65,"50-64",TRUE,"65+")</f>
        <v>65+</v>
      </c>
      <c r="AE2168">
        <f>IFERROR(_xlfn.XLOOKUP($B2168,enrollment!$A$2:$A$801,enrollment!$O$2:$O$801),"")</f>
        <v>5678901234</v>
      </c>
      <c r="AF2168">
        <f>IFERROR(_xlfn.XLOOKUP($AE2168,providers!$B$2:$B$11,providers!$Q$2:$Q$11),"")</f>
        <v>3.8</v>
      </c>
      <c r="AG2168" s="1">
        <f t="shared" si="33"/>
        <v>45627</v>
      </c>
    </row>
    <row r="2169" spans="1:33" x14ac:dyDescent="0.25">
      <c r="A2169" t="s">
        <v>2534</v>
      </c>
      <c r="B2169" t="s">
        <v>2528</v>
      </c>
      <c r="C2169">
        <v>3456789012</v>
      </c>
      <c r="D2169">
        <v>3456789012</v>
      </c>
      <c r="E2169" s="1">
        <v>45482</v>
      </c>
      <c r="F2169" s="1">
        <v>45482</v>
      </c>
      <c r="G2169" s="1">
        <v>45509</v>
      </c>
      <c r="H2169" t="s">
        <v>28</v>
      </c>
      <c r="I2169">
        <v>23</v>
      </c>
      <c r="J2169" t="s">
        <v>80</v>
      </c>
      <c r="K2169">
        <v>99284</v>
      </c>
      <c r="O2169">
        <v>1</v>
      </c>
      <c r="P2169">
        <v>1985.11</v>
      </c>
      <c r="Q2169">
        <v>1102.8399999999999</v>
      </c>
      <c r="R2169">
        <v>882.27</v>
      </c>
      <c r="S2169">
        <v>220.57</v>
      </c>
      <c r="T2169" t="s">
        <v>30</v>
      </c>
      <c r="X2169" t="s">
        <v>233</v>
      </c>
      <c r="Y2169" t="s">
        <v>32</v>
      </c>
      <c r="Z2169" t="s">
        <v>45</v>
      </c>
      <c r="AA2169" t="str">
        <f>IFERROR(_xlfn.XLOOKUP($J2169,avoidable_ed_reference!$A$2:$A$13,avoidable_ed_reference!$C$2:$C$13),"Not Classified")</f>
        <v>Non-Avoidable</v>
      </c>
      <c r="AB2169" t="str">
        <f>IFERROR(_xlfn.XLOOKUP($B2169,enrollment!$A$2:$A$801,enrollment!$I$2:$I$801),"")</f>
        <v>TN</v>
      </c>
      <c r="AC2169">
        <f>IFERROR(_xlfn.XLOOKUP($B2169,enrollment!$A$2:$A$801,enrollment!$L$2:$L$801),"")</f>
        <v>79</v>
      </c>
      <c r="AD2169" t="str" cm="1">
        <f t="array" ref="AD2169">_xlfn.IFS(AC2169="","Unknown",AC2169&lt;18,"0-17",AC2169&lt;35,"18-34",AC2169&lt;50,"35-49",AC2169&lt;65,"50-64",TRUE,"65+")</f>
        <v>65+</v>
      </c>
      <c r="AE2169">
        <f>IFERROR(_xlfn.XLOOKUP($B2169,enrollment!$A$2:$A$801,enrollment!$O$2:$O$801),"")</f>
        <v>5678901234</v>
      </c>
      <c r="AF2169">
        <f>IFERROR(_xlfn.XLOOKUP($AE2169,providers!$B$2:$B$11,providers!$Q$2:$Q$11),"")</f>
        <v>3.8</v>
      </c>
      <c r="AG2169" s="1">
        <f t="shared" si="33"/>
        <v>45474</v>
      </c>
    </row>
    <row r="2170" spans="1:33" x14ac:dyDescent="0.25">
      <c r="A2170" t="s">
        <v>2535</v>
      </c>
      <c r="B2170" t="s">
        <v>2528</v>
      </c>
      <c r="C2170">
        <v>6789012345</v>
      </c>
      <c r="D2170">
        <v>6789012345</v>
      </c>
      <c r="E2170" s="1">
        <v>45398</v>
      </c>
      <c r="F2170" s="1">
        <v>45398</v>
      </c>
      <c r="G2170" s="1">
        <v>45417</v>
      </c>
      <c r="H2170" t="s">
        <v>59</v>
      </c>
      <c r="J2170" t="s">
        <v>60</v>
      </c>
      <c r="L2170" s="2" t="s">
        <v>61</v>
      </c>
      <c r="M2170" t="s">
        <v>62</v>
      </c>
      <c r="N2170" t="s">
        <v>63</v>
      </c>
      <c r="O2170">
        <v>1</v>
      </c>
      <c r="P2170">
        <v>770.03</v>
      </c>
      <c r="Q2170">
        <v>700.03</v>
      </c>
      <c r="R2170">
        <v>560.02</v>
      </c>
      <c r="S2170">
        <v>140.01</v>
      </c>
      <c r="T2170" t="s">
        <v>30</v>
      </c>
      <c r="X2170" t="s">
        <v>233</v>
      </c>
      <c r="Y2170" t="s">
        <v>32</v>
      </c>
      <c r="Z2170" t="s">
        <v>64</v>
      </c>
      <c r="AA2170" t="str">
        <f>IFERROR(_xlfn.XLOOKUP($J2170,avoidable_ed_reference!$A$2:$A$13,avoidable_ed_reference!$C$2:$C$13),"Not Classified")</f>
        <v>Not Classified</v>
      </c>
      <c r="AB2170" t="str">
        <f>IFERROR(_xlfn.XLOOKUP($B2170,enrollment!$A$2:$A$801,enrollment!$I$2:$I$801),"")</f>
        <v>TN</v>
      </c>
      <c r="AC2170">
        <f>IFERROR(_xlfn.XLOOKUP($B2170,enrollment!$A$2:$A$801,enrollment!$L$2:$L$801),"")</f>
        <v>79</v>
      </c>
      <c r="AD2170" t="str" cm="1">
        <f t="array" ref="AD2170">_xlfn.IFS(AC2170="","Unknown",AC2170&lt;18,"0-17",AC2170&lt;35,"18-34",AC2170&lt;50,"35-49",AC2170&lt;65,"50-64",TRUE,"65+")</f>
        <v>65+</v>
      </c>
      <c r="AE2170">
        <f>IFERROR(_xlfn.XLOOKUP($B2170,enrollment!$A$2:$A$801,enrollment!$O$2:$O$801),"")</f>
        <v>5678901234</v>
      </c>
      <c r="AF2170">
        <f>IFERROR(_xlfn.XLOOKUP($AE2170,providers!$B$2:$B$11,providers!$Q$2:$Q$11),"")</f>
        <v>3.8</v>
      </c>
      <c r="AG2170" s="1">
        <f t="shared" si="33"/>
        <v>45383</v>
      </c>
    </row>
    <row r="2171" spans="1:33" x14ac:dyDescent="0.25">
      <c r="A2171" t="s">
        <v>2536</v>
      </c>
      <c r="B2171" t="s">
        <v>2528</v>
      </c>
      <c r="C2171">
        <v>7890123456</v>
      </c>
      <c r="D2171">
        <v>7890123456</v>
      </c>
      <c r="E2171" s="1">
        <v>45507</v>
      </c>
      <c r="F2171" s="1">
        <v>45507</v>
      </c>
      <c r="G2171" s="1">
        <v>45541</v>
      </c>
      <c r="H2171" t="s">
        <v>59</v>
      </c>
      <c r="J2171" t="s">
        <v>47</v>
      </c>
      <c r="L2171" s="2" t="s">
        <v>106</v>
      </c>
      <c r="M2171" t="s">
        <v>107</v>
      </c>
      <c r="N2171" t="s">
        <v>108</v>
      </c>
      <c r="O2171">
        <v>1</v>
      </c>
      <c r="P2171">
        <v>1214.6500000000001</v>
      </c>
      <c r="Q2171">
        <v>1104.23</v>
      </c>
      <c r="R2171">
        <v>883.38</v>
      </c>
      <c r="S2171">
        <v>220.85</v>
      </c>
      <c r="T2171" t="s">
        <v>30</v>
      </c>
      <c r="X2171" t="s">
        <v>233</v>
      </c>
      <c r="Y2171" t="s">
        <v>32</v>
      </c>
      <c r="Z2171" t="s">
        <v>64</v>
      </c>
      <c r="AA2171" t="str">
        <f>IFERROR(_xlfn.XLOOKUP($J2171,avoidable_ed_reference!$A$2:$A$13,avoidable_ed_reference!$C$2:$C$13),"Not Classified")</f>
        <v>Not Classified</v>
      </c>
      <c r="AB2171" t="str">
        <f>IFERROR(_xlfn.XLOOKUP($B2171,enrollment!$A$2:$A$801,enrollment!$I$2:$I$801),"")</f>
        <v>TN</v>
      </c>
      <c r="AC2171">
        <f>IFERROR(_xlfn.XLOOKUP($B2171,enrollment!$A$2:$A$801,enrollment!$L$2:$L$801),"")</f>
        <v>79</v>
      </c>
      <c r="AD2171" t="str" cm="1">
        <f t="array" ref="AD2171">_xlfn.IFS(AC2171="","Unknown",AC2171&lt;18,"0-17",AC2171&lt;35,"18-34",AC2171&lt;50,"35-49",AC2171&lt;65,"50-64",TRUE,"65+")</f>
        <v>65+</v>
      </c>
      <c r="AE2171">
        <f>IFERROR(_xlfn.XLOOKUP($B2171,enrollment!$A$2:$A$801,enrollment!$O$2:$O$801),"")</f>
        <v>5678901234</v>
      </c>
      <c r="AF2171">
        <f>IFERROR(_xlfn.XLOOKUP($AE2171,providers!$B$2:$B$11,providers!$Q$2:$Q$11),"")</f>
        <v>3.8</v>
      </c>
      <c r="AG2171" s="1">
        <f t="shared" si="33"/>
        <v>45505</v>
      </c>
    </row>
    <row r="2172" spans="1:33" x14ac:dyDescent="0.25">
      <c r="A2172" t="s">
        <v>2537</v>
      </c>
      <c r="B2172" t="s">
        <v>2528</v>
      </c>
      <c r="C2172">
        <v>5678901234</v>
      </c>
      <c r="D2172">
        <v>5678901234</v>
      </c>
      <c r="E2172" s="1">
        <v>45426</v>
      </c>
      <c r="F2172" s="1">
        <v>45426</v>
      </c>
      <c r="G2172" s="1">
        <v>45458</v>
      </c>
      <c r="H2172" t="s">
        <v>28</v>
      </c>
      <c r="I2172">
        <v>11</v>
      </c>
      <c r="J2172" t="s">
        <v>38</v>
      </c>
      <c r="K2172">
        <v>99213</v>
      </c>
      <c r="O2172">
        <v>1</v>
      </c>
      <c r="P2172">
        <v>193.14</v>
      </c>
      <c r="Q2172">
        <v>143.07</v>
      </c>
      <c r="R2172">
        <v>114.46</v>
      </c>
      <c r="S2172">
        <v>28.61</v>
      </c>
      <c r="T2172" t="s">
        <v>30</v>
      </c>
      <c r="X2172" t="s">
        <v>233</v>
      </c>
      <c r="Y2172" t="s">
        <v>32</v>
      </c>
      <c r="Z2172" t="s">
        <v>39</v>
      </c>
      <c r="AA2172" t="str">
        <f>IFERROR(_xlfn.XLOOKUP($J2172,avoidable_ed_reference!$A$2:$A$13,avoidable_ed_reference!$C$2:$C$13),"Not Classified")</f>
        <v>Not Classified</v>
      </c>
      <c r="AB2172" t="str">
        <f>IFERROR(_xlfn.XLOOKUP($B2172,enrollment!$A$2:$A$801,enrollment!$I$2:$I$801),"")</f>
        <v>TN</v>
      </c>
      <c r="AC2172">
        <f>IFERROR(_xlfn.XLOOKUP($B2172,enrollment!$A$2:$A$801,enrollment!$L$2:$L$801),"")</f>
        <v>79</v>
      </c>
      <c r="AD2172" t="str" cm="1">
        <f t="array" ref="AD2172">_xlfn.IFS(AC2172="","Unknown",AC2172&lt;18,"0-17",AC2172&lt;35,"18-34",AC2172&lt;50,"35-49",AC2172&lt;65,"50-64",TRUE,"65+")</f>
        <v>65+</v>
      </c>
      <c r="AE2172">
        <f>IFERROR(_xlfn.XLOOKUP($B2172,enrollment!$A$2:$A$801,enrollment!$O$2:$O$801),"")</f>
        <v>5678901234</v>
      </c>
      <c r="AF2172">
        <f>IFERROR(_xlfn.XLOOKUP($AE2172,providers!$B$2:$B$11,providers!$Q$2:$Q$11),"")</f>
        <v>3.8</v>
      </c>
      <c r="AG2172" s="1">
        <f t="shared" si="33"/>
        <v>45413</v>
      </c>
    </row>
    <row r="2173" spans="1:33" x14ac:dyDescent="0.25">
      <c r="A2173" t="s">
        <v>2538</v>
      </c>
      <c r="B2173" t="s">
        <v>2539</v>
      </c>
      <c r="C2173">
        <v>6789012345</v>
      </c>
      <c r="D2173">
        <v>6789012345</v>
      </c>
      <c r="E2173" s="1">
        <v>45464</v>
      </c>
      <c r="F2173" s="1">
        <v>45464</v>
      </c>
      <c r="G2173" s="1">
        <v>45495</v>
      </c>
      <c r="H2173" t="s">
        <v>28</v>
      </c>
      <c r="I2173">
        <v>23</v>
      </c>
      <c r="J2173" t="s">
        <v>55</v>
      </c>
      <c r="K2173">
        <v>99284</v>
      </c>
      <c r="O2173">
        <v>1</v>
      </c>
      <c r="P2173">
        <v>1888.96</v>
      </c>
      <c r="Q2173">
        <v>1049.42</v>
      </c>
      <c r="R2173">
        <v>839.54</v>
      </c>
      <c r="S2173">
        <v>209.88</v>
      </c>
      <c r="T2173" t="s">
        <v>30</v>
      </c>
      <c r="X2173" t="s">
        <v>233</v>
      </c>
      <c r="Y2173" t="s">
        <v>32</v>
      </c>
      <c r="Z2173" t="s">
        <v>45</v>
      </c>
      <c r="AA2173" t="str">
        <f>IFERROR(_xlfn.XLOOKUP($J2173,avoidable_ed_reference!$A$2:$A$13,avoidable_ed_reference!$C$2:$C$13),"Not Classified")</f>
        <v>Potentially Avoidable</v>
      </c>
      <c r="AB2173" t="str">
        <f>IFERROR(_xlfn.XLOOKUP($B2173,enrollment!$A$2:$A$801,enrollment!$I$2:$I$801),"")</f>
        <v>OH</v>
      </c>
      <c r="AC2173">
        <f>IFERROR(_xlfn.XLOOKUP($B2173,enrollment!$A$2:$A$801,enrollment!$L$2:$L$801),"")</f>
        <v>73</v>
      </c>
      <c r="AD2173" t="str" cm="1">
        <f t="array" ref="AD2173">_xlfn.IFS(AC2173="","Unknown",AC2173&lt;18,"0-17",AC2173&lt;35,"18-34",AC2173&lt;50,"35-49",AC2173&lt;65,"50-64",TRUE,"65+")</f>
        <v>65+</v>
      </c>
      <c r="AE2173">
        <f>IFERROR(_xlfn.XLOOKUP($B2173,enrollment!$A$2:$A$801,enrollment!$O$2:$O$801),"")</f>
        <v>6789012345</v>
      </c>
      <c r="AF2173">
        <f>IFERROR(_xlfn.XLOOKUP($AE2173,providers!$B$2:$B$11,providers!$Q$2:$Q$11),"")</f>
        <v>4.0999999999999996</v>
      </c>
      <c r="AG2173" s="1">
        <f t="shared" si="33"/>
        <v>45444</v>
      </c>
    </row>
    <row r="2174" spans="1:33" x14ac:dyDescent="0.25">
      <c r="A2174" t="s">
        <v>2540</v>
      </c>
      <c r="B2174" t="s">
        <v>2539</v>
      </c>
      <c r="C2174">
        <v>6789012345</v>
      </c>
      <c r="D2174">
        <v>6789012345</v>
      </c>
      <c r="E2174" s="1">
        <v>45576</v>
      </c>
      <c r="F2174" s="1">
        <v>45576</v>
      </c>
      <c r="G2174" s="1">
        <v>45601</v>
      </c>
      <c r="H2174" t="s">
        <v>28</v>
      </c>
      <c r="I2174">
        <v>11</v>
      </c>
      <c r="J2174" t="s">
        <v>47</v>
      </c>
      <c r="K2174">
        <v>99213</v>
      </c>
      <c r="O2174">
        <v>1</v>
      </c>
      <c r="P2174">
        <v>166.66</v>
      </c>
      <c r="Q2174">
        <v>123.45</v>
      </c>
      <c r="R2174">
        <v>98.76</v>
      </c>
      <c r="S2174">
        <v>24.69</v>
      </c>
      <c r="T2174" t="s">
        <v>30</v>
      </c>
      <c r="X2174" t="s">
        <v>233</v>
      </c>
      <c r="Y2174" t="s">
        <v>32</v>
      </c>
      <c r="Z2174" t="s">
        <v>39</v>
      </c>
      <c r="AA2174" t="str">
        <f>IFERROR(_xlfn.XLOOKUP($J2174,avoidable_ed_reference!$A$2:$A$13,avoidable_ed_reference!$C$2:$C$13),"Not Classified")</f>
        <v>Not Classified</v>
      </c>
      <c r="AB2174" t="str">
        <f>IFERROR(_xlfn.XLOOKUP($B2174,enrollment!$A$2:$A$801,enrollment!$I$2:$I$801),"")</f>
        <v>OH</v>
      </c>
      <c r="AC2174">
        <f>IFERROR(_xlfn.XLOOKUP($B2174,enrollment!$A$2:$A$801,enrollment!$L$2:$L$801),"")</f>
        <v>73</v>
      </c>
      <c r="AD2174" t="str" cm="1">
        <f t="array" ref="AD2174">_xlfn.IFS(AC2174="","Unknown",AC2174&lt;18,"0-17",AC2174&lt;35,"18-34",AC2174&lt;50,"35-49",AC2174&lt;65,"50-64",TRUE,"65+")</f>
        <v>65+</v>
      </c>
      <c r="AE2174">
        <f>IFERROR(_xlfn.XLOOKUP($B2174,enrollment!$A$2:$A$801,enrollment!$O$2:$O$801),"")</f>
        <v>6789012345</v>
      </c>
      <c r="AF2174">
        <f>IFERROR(_xlfn.XLOOKUP($AE2174,providers!$B$2:$B$11,providers!$Q$2:$Q$11),"")</f>
        <v>4.0999999999999996</v>
      </c>
      <c r="AG2174" s="1">
        <f t="shared" si="33"/>
        <v>45566</v>
      </c>
    </row>
    <row r="2175" spans="1:33" x14ac:dyDescent="0.25">
      <c r="A2175" t="s">
        <v>2541</v>
      </c>
      <c r="B2175" t="s">
        <v>2539</v>
      </c>
      <c r="C2175">
        <v>3456789012</v>
      </c>
      <c r="D2175">
        <v>3456789012</v>
      </c>
      <c r="E2175" s="1">
        <v>45370</v>
      </c>
      <c r="F2175" s="1">
        <v>45370</v>
      </c>
      <c r="G2175" s="1">
        <v>45401</v>
      </c>
      <c r="H2175" t="s">
        <v>28</v>
      </c>
      <c r="I2175">
        <v>23</v>
      </c>
      <c r="J2175" t="s">
        <v>91</v>
      </c>
      <c r="K2175">
        <v>99284</v>
      </c>
      <c r="O2175">
        <v>1</v>
      </c>
      <c r="P2175">
        <v>2122.79</v>
      </c>
      <c r="Q2175">
        <v>1179.33</v>
      </c>
      <c r="R2175">
        <v>943.46</v>
      </c>
      <c r="S2175">
        <v>235.87</v>
      </c>
      <c r="T2175" t="s">
        <v>30</v>
      </c>
      <c r="X2175" t="s">
        <v>233</v>
      </c>
      <c r="Y2175" t="s">
        <v>32</v>
      </c>
      <c r="Z2175" t="s">
        <v>45</v>
      </c>
      <c r="AA2175" t="str">
        <f>IFERROR(_xlfn.XLOOKUP($J2175,avoidable_ed_reference!$A$2:$A$13,avoidable_ed_reference!$C$2:$C$13),"Not Classified")</f>
        <v>Avoidable</v>
      </c>
      <c r="AB2175" t="str">
        <f>IFERROR(_xlfn.XLOOKUP($B2175,enrollment!$A$2:$A$801,enrollment!$I$2:$I$801),"")</f>
        <v>OH</v>
      </c>
      <c r="AC2175">
        <f>IFERROR(_xlfn.XLOOKUP($B2175,enrollment!$A$2:$A$801,enrollment!$L$2:$L$801),"")</f>
        <v>73</v>
      </c>
      <c r="AD2175" t="str" cm="1">
        <f t="array" ref="AD2175">_xlfn.IFS(AC2175="","Unknown",AC2175&lt;18,"0-17",AC2175&lt;35,"18-34",AC2175&lt;50,"35-49",AC2175&lt;65,"50-64",TRUE,"65+")</f>
        <v>65+</v>
      </c>
      <c r="AE2175">
        <f>IFERROR(_xlfn.XLOOKUP($B2175,enrollment!$A$2:$A$801,enrollment!$O$2:$O$801),"")</f>
        <v>6789012345</v>
      </c>
      <c r="AF2175">
        <f>IFERROR(_xlfn.XLOOKUP($AE2175,providers!$B$2:$B$11,providers!$Q$2:$Q$11),"")</f>
        <v>4.0999999999999996</v>
      </c>
      <c r="AG2175" s="1">
        <f t="shared" si="33"/>
        <v>45352</v>
      </c>
    </row>
    <row r="2176" spans="1:33" x14ac:dyDescent="0.25">
      <c r="A2176" t="s">
        <v>2542</v>
      </c>
      <c r="B2176" t="s">
        <v>2539</v>
      </c>
      <c r="C2176">
        <v>2345678901</v>
      </c>
      <c r="D2176">
        <v>2345678901</v>
      </c>
      <c r="E2176" s="1">
        <v>45553</v>
      </c>
      <c r="F2176" s="1">
        <v>45553</v>
      </c>
      <c r="G2176" s="1">
        <v>45573</v>
      </c>
      <c r="H2176" t="s">
        <v>28</v>
      </c>
      <c r="I2176">
        <v>23</v>
      </c>
      <c r="J2176" t="s">
        <v>42</v>
      </c>
      <c r="K2176">
        <v>99284</v>
      </c>
      <c r="O2176">
        <v>1</v>
      </c>
      <c r="P2176">
        <v>2184.0300000000002</v>
      </c>
      <c r="Q2176">
        <v>1213.3499999999999</v>
      </c>
      <c r="R2176">
        <v>970.68</v>
      </c>
      <c r="S2176">
        <v>242.67</v>
      </c>
      <c r="T2176" t="s">
        <v>30</v>
      </c>
      <c r="X2176" t="s">
        <v>233</v>
      </c>
      <c r="Y2176" t="s">
        <v>32</v>
      </c>
      <c r="Z2176" t="s">
        <v>45</v>
      </c>
      <c r="AA2176" t="str">
        <f>IFERROR(_xlfn.XLOOKUP($J2176,avoidable_ed_reference!$A$2:$A$13,avoidable_ed_reference!$C$2:$C$13),"Not Classified")</f>
        <v>Non-Avoidable</v>
      </c>
      <c r="AB2176" t="str">
        <f>IFERROR(_xlfn.XLOOKUP($B2176,enrollment!$A$2:$A$801,enrollment!$I$2:$I$801),"")</f>
        <v>OH</v>
      </c>
      <c r="AC2176">
        <f>IFERROR(_xlfn.XLOOKUP($B2176,enrollment!$A$2:$A$801,enrollment!$L$2:$L$801),"")</f>
        <v>73</v>
      </c>
      <c r="AD2176" t="str" cm="1">
        <f t="array" ref="AD2176">_xlfn.IFS(AC2176="","Unknown",AC2176&lt;18,"0-17",AC2176&lt;35,"18-34",AC2176&lt;50,"35-49",AC2176&lt;65,"50-64",TRUE,"65+")</f>
        <v>65+</v>
      </c>
      <c r="AE2176">
        <f>IFERROR(_xlfn.XLOOKUP($B2176,enrollment!$A$2:$A$801,enrollment!$O$2:$O$801),"")</f>
        <v>6789012345</v>
      </c>
      <c r="AF2176">
        <f>IFERROR(_xlfn.XLOOKUP($AE2176,providers!$B$2:$B$11,providers!$Q$2:$Q$11),"")</f>
        <v>4.0999999999999996</v>
      </c>
      <c r="AG2176" s="1">
        <f t="shared" si="33"/>
        <v>45536</v>
      </c>
    </row>
    <row r="2177" spans="1:33" x14ac:dyDescent="0.25">
      <c r="A2177" t="s">
        <v>2543</v>
      </c>
      <c r="B2177" t="s">
        <v>2539</v>
      </c>
      <c r="C2177">
        <v>6789012345</v>
      </c>
      <c r="D2177">
        <v>6789012345</v>
      </c>
      <c r="E2177" s="1">
        <v>45374</v>
      </c>
      <c r="F2177" s="1">
        <v>45374</v>
      </c>
      <c r="G2177" s="1">
        <v>45408</v>
      </c>
      <c r="H2177" t="s">
        <v>28</v>
      </c>
      <c r="I2177">
        <v>11</v>
      </c>
      <c r="J2177" t="s">
        <v>47</v>
      </c>
      <c r="K2177">
        <v>99213</v>
      </c>
      <c r="O2177">
        <v>1</v>
      </c>
      <c r="P2177">
        <v>234.41</v>
      </c>
      <c r="Q2177">
        <v>173.64</v>
      </c>
      <c r="R2177">
        <v>138.91</v>
      </c>
      <c r="S2177">
        <v>34.729999999999997</v>
      </c>
      <c r="T2177" t="s">
        <v>30</v>
      </c>
      <c r="X2177" t="s">
        <v>233</v>
      </c>
      <c r="Y2177" t="s">
        <v>32</v>
      </c>
      <c r="Z2177" t="s">
        <v>39</v>
      </c>
      <c r="AA2177" t="str">
        <f>IFERROR(_xlfn.XLOOKUP($J2177,avoidable_ed_reference!$A$2:$A$13,avoidable_ed_reference!$C$2:$C$13),"Not Classified")</f>
        <v>Not Classified</v>
      </c>
      <c r="AB2177" t="str">
        <f>IFERROR(_xlfn.XLOOKUP($B2177,enrollment!$A$2:$A$801,enrollment!$I$2:$I$801),"")</f>
        <v>OH</v>
      </c>
      <c r="AC2177">
        <f>IFERROR(_xlfn.XLOOKUP($B2177,enrollment!$A$2:$A$801,enrollment!$L$2:$L$801),"")</f>
        <v>73</v>
      </c>
      <c r="AD2177" t="str" cm="1">
        <f t="array" ref="AD2177">_xlfn.IFS(AC2177="","Unknown",AC2177&lt;18,"0-17",AC2177&lt;35,"18-34",AC2177&lt;50,"35-49",AC2177&lt;65,"50-64",TRUE,"65+")</f>
        <v>65+</v>
      </c>
      <c r="AE2177">
        <f>IFERROR(_xlfn.XLOOKUP($B2177,enrollment!$A$2:$A$801,enrollment!$O$2:$O$801),"")</f>
        <v>6789012345</v>
      </c>
      <c r="AF2177">
        <f>IFERROR(_xlfn.XLOOKUP($AE2177,providers!$B$2:$B$11,providers!$Q$2:$Q$11),"")</f>
        <v>4.0999999999999996</v>
      </c>
      <c r="AG2177" s="1">
        <f t="shared" si="33"/>
        <v>45352</v>
      </c>
    </row>
    <row r="2178" spans="1:33" x14ac:dyDescent="0.25">
      <c r="A2178" t="s">
        <v>2544</v>
      </c>
      <c r="B2178" t="s">
        <v>2539</v>
      </c>
      <c r="C2178">
        <v>6789012345</v>
      </c>
      <c r="D2178">
        <v>6789012345</v>
      </c>
      <c r="E2178" s="1">
        <v>45498</v>
      </c>
      <c r="F2178" s="1">
        <v>45498</v>
      </c>
      <c r="G2178" s="1">
        <v>45520</v>
      </c>
      <c r="H2178" t="s">
        <v>28</v>
      </c>
      <c r="I2178">
        <v>11</v>
      </c>
      <c r="J2178" t="s">
        <v>38</v>
      </c>
      <c r="K2178">
        <v>99213</v>
      </c>
      <c r="O2178">
        <v>1</v>
      </c>
      <c r="P2178">
        <v>162.72</v>
      </c>
      <c r="Q2178">
        <v>120.53</v>
      </c>
      <c r="R2178">
        <v>96.42</v>
      </c>
      <c r="S2178">
        <v>24.11</v>
      </c>
      <c r="T2178" t="s">
        <v>30</v>
      </c>
      <c r="X2178" t="s">
        <v>233</v>
      </c>
      <c r="Y2178" t="s">
        <v>32</v>
      </c>
      <c r="Z2178" t="s">
        <v>39</v>
      </c>
      <c r="AA2178" t="str">
        <f>IFERROR(_xlfn.XLOOKUP($J2178,avoidable_ed_reference!$A$2:$A$13,avoidable_ed_reference!$C$2:$C$13),"Not Classified")</f>
        <v>Not Classified</v>
      </c>
      <c r="AB2178" t="str">
        <f>IFERROR(_xlfn.XLOOKUP($B2178,enrollment!$A$2:$A$801,enrollment!$I$2:$I$801),"")</f>
        <v>OH</v>
      </c>
      <c r="AC2178">
        <f>IFERROR(_xlfn.XLOOKUP($B2178,enrollment!$A$2:$A$801,enrollment!$L$2:$L$801),"")</f>
        <v>73</v>
      </c>
      <c r="AD2178" t="str" cm="1">
        <f t="array" ref="AD2178">_xlfn.IFS(AC2178="","Unknown",AC2178&lt;18,"0-17",AC2178&lt;35,"18-34",AC2178&lt;50,"35-49",AC2178&lt;65,"50-64",TRUE,"65+")</f>
        <v>65+</v>
      </c>
      <c r="AE2178">
        <f>IFERROR(_xlfn.XLOOKUP($B2178,enrollment!$A$2:$A$801,enrollment!$O$2:$O$801),"")</f>
        <v>6789012345</v>
      </c>
      <c r="AF2178">
        <f>IFERROR(_xlfn.XLOOKUP($AE2178,providers!$B$2:$B$11,providers!$Q$2:$Q$11),"")</f>
        <v>4.0999999999999996</v>
      </c>
      <c r="AG2178" s="1">
        <f t="shared" si="33"/>
        <v>45474</v>
      </c>
    </row>
    <row r="2179" spans="1:33" x14ac:dyDescent="0.25">
      <c r="A2179" t="s">
        <v>2545</v>
      </c>
      <c r="B2179" t="s">
        <v>2546</v>
      </c>
      <c r="C2179">
        <v>2345678901</v>
      </c>
      <c r="D2179">
        <v>2345678901</v>
      </c>
      <c r="E2179" s="1">
        <v>45346</v>
      </c>
      <c r="F2179" s="1">
        <v>45346</v>
      </c>
      <c r="G2179" s="1">
        <v>45366</v>
      </c>
      <c r="H2179" t="s">
        <v>59</v>
      </c>
      <c r="J2179" t="s">
        <v>47</v>
      </c>
      <c r="L2179" s="2" t="s">
        <v>151</v>
      </c>
      <c r="M2179" t="s">
        <v>152</v>
      </c>
      <c r="N2179" t="s">
        <v>153</v>
      </c>
      <c r="O2179">
        <v>1</v>
      </c>
      <c r="P2179">
        <v>1300.6400000000001</v>
      </c>
      <c r="Q2179">
        <v>1182.4000000000001</v>
      </c>
      <c r="R2179">
        <v>945.92</v>
      </c>
      <c r="S2179">
        <v>236.48</v>
      </c>
      <c r="T2179" t="s">
        <v>30</v>
      </c>
      <c r="X2179" t="s">
        <v>43</v>
      </c>
      <c r="Y2179" t="s">
        <v>44</v>
      </c>
      <c r="Z2179" t="s">
        <v>64</v>
      </c>
      <c r="AA2179" t="str">
        <f>IFERROR(_xlfn.XLOOKUP($J2179,avoidable_ed_reference!$A$2:$A$13,avoidable_ed_reference!$C$2:$C$13),"Not Classified")</f>
        <v>Not Classified</v>
      </c>
      <c r="AB2179" t="str">
        <f>IFERROR(_xlfn.XLOOKUP($B2179,enrollment!$A$2:$A$801,enrollment!$I$2:$I$801),"")</f>
        <v>KY</v>
      </c>
      <c r="AC2179">
        <f>IFERROR(_xlfn.XLOOKUP($B2179,enrollment!$A$2:$A$801,enrollment!$L$2:$L$801),"")</f>
        <v>34</v>
      </c>
      <c r="AD2179" t="str" cm="1">
        <f t="array" ref="AD2179">_xlfn.IFS(AC2179="","Unknown",AC2179&lt;18,"0-17",AC2179&lt;35,"18-34",AC2179&lt;50,"35-49",AC2179&lt;65,"50-64",TRUE,"65+")</f>
        <v>18-34</v>
      </c>
      <c r="AE2179">
        <f>IFERROR(_xlfn.XLOOKUP($B2179,enrollment!$A$2:$A$801,enrollment!$O$2:$O$801),"")</f>
        <v>3456789012</v>
      </c>
      <c r="AF2179">
        <f>IFERROR(_xlfn.XLOOKUP($AE2179,providers!$B$2:$B$11,providers!$Q$2:$Q$11),"")</f>
        <v>4</v>
      </c>
      <c r="AG2179" s="1">
        <f t="shared" ref="AG2179:AG2242" si="34">EOMONTH(E2179,-1)+1</f>
        <v>45323</v>
      </c>
    </row>
    <row r="2180" spans="1:33" x14ac:dyDescent="0.25">
      <c r="A2180" t="s">
        <v>2547</v>
      </c>
      <c r="B2180" t="s">
        <v>2546</v>
      </c>
      <c r="C2180">
        <v>3456789012</v>
      </c>
      <c r="D2180">
        <v>3456789012</v>
      </c>
      <c r="E2180" s="1">
        <v>45583</v>
      </c>
      <c r="F2180" s="1">
        <v>45583</v>
      </c>
      <c r="G2180" s="1">
        <v>45604</v>
      </c>
      <c r="H2180" t="s">
        <v>28</v>
      </c>
      <c r="I2180">
        <v>11</v>
      </c>
      <c r="J2180" t="s">
        <v>35</v>
      </c>
      <c r="K2180">
        <v>99213</v>
      </c>
      <c r="O2180">
        <v>1</v>
      </c>
      <c r="P2180">
        <v>203.85</v>
      </c>
      <c r="Q2180">
        <v>151</v>
      </c>
      <c r="R2180">
        <v>120.8</v>
      </c>
      <c r="S2180">
        <v>30.2</v>
      </c>
      <c r="T2180" t="s">
        <v>30</v>
      </c>
      <c r="X2180" t="s">
        <v>43</v>
      </c>
      <c r="Y2180" t="s">
        <v>44</v>
      </c>
      <c r="Z2180" t="s">
        <v>39</v>
      </c>
      <c r="AA2180" t="str">
        <f>IFERROR(_xlfn.XLOOKUP($J2180,avoidable_ed_reference!$A$2:$A$13,avoidable_ed_reference!$C$2:$C$13),"Not Classified")</f>
        <v>Avoidable</v>
      </c>
      <c r="AB2180" t="str">
        <f>IFERROR(_xlfn.XLOOKUP($B2180,enrollment!$A$2:$A$801,enrollment!$I$2:$I$801),"")</f>
        <v>KY</v>
      </c>
      <c r="AC2180">
        <f>IFERROR(_xlfn.XLOOKUP($B2180,enrollment!$A$2:$A$801,enrollment!$L$2:$L$801),"")</f>
        <v>34</v>
      </c>
      <c r="AD2180" t="str" cm="1">
        <f t="array" ref="AD2180">_xlfn.IFS(AC2180="","Unknown",AC2180&lt;18,"0-17",AC2180&lt;35,"18-34",AC2180&lt;50,"35-49",AC2180&lt;65,"50-64",TRUE,"65+")</f>
        <v>18-34</v>
      </c>
      <c r="AE2180">
        <f>IFERROR(_xlfn.XLOOKUP($B2180,enrollment!$A$2:$A$801,enrollment!$O$2:$O$801),"")</f>
        <v>3456789012</v>
      </c>
      <c r="AF2180">
        <f>IFERROR(_xlfn.XLOOKUP($AE2180,providers!$B$2:$B$11,providers!$Q$2:$Q$11),"")</f>
        <v>4</v>
      </c>
      <c r="AG2180" s="1">
        <f t="shared" si="34"/>
        <v>45566</v>
      </c>
    </row>
    <row r="2181" spans="1:33" x14ac:dyDescent="0.25">
      <c r="A2181" t="s">
        <v>2548</v>
      </c>
      <c r="B2181" t="s">
        <v>2546</v>
      </c>
      <c r="C2181">
        <v>9012345678</v>
      </c>
      <c r="D2181">
        <v>9012345678</v>
      </c>
      <c r="E2181" s="1">
        <v>45391</v>
      </c>
      <c r="F2181" s="1">
        <v>45391</v>
      </c>
      <c r="G2181" s="1">
        <v>45416</v>
      </c>
      <c r="H2181" t="s">
        <v>28</v>
      </c>
      <c r="I2181">
        <v>23</v>
      </c>
      <c r="J2181" t="s">
        <v>127</v>
      </c>
      <c r="K2181">
        <v>99284</v>
      </c>
      <c r="O2181">
        <v>1</v>
      </c>
      <c r="P2181">
        <v>2062.17</v>
      </c>
      <c r="Q2181">
        <v>1145.6500000000001</v>
      </c>
      <c r="R2181">
        <v>916.52</v>
      </c>
      <c r="S2181">
        <v>229.13</v>
      </c>
      <c r="T2181" t="s">
        <v>30</v>
      </c>
      <c r="X2181" t="s">
        <v>43</v>
      </c>
      <c r="Y2181" t="s">
        <v>44</v>
      </c>
      <c r="Z2181" t="s">
        <v>45</v>
      </c>
      <c r="AA2181" t="str">
        <f>IFERROR(_xlfn.XLOOKUP($J2181,avoidable_ed_reference!$A$2:$A$13,avoidable_ed_reference!$C$2:$C$13),"Not Classified")</f>
        <v>Avoidable</v>
      </c>
      <c r="AB2181" t="str">
        <f>IFERROR(_xlfn.XLOOKUP($B2181,enrollment!$A$2:$A$801,enrollment!$I$2:$I$801),"")</f>
        <v>KY</v>
      </c>
      <c r="AC2181">
        <f>IFERROR(_xlfn.XLOOKUP($B2181,enrollment!$A$2:$A$801,enrollment!$L$2:$L$801),"")</f>
        <v>34</v>
      </c>
      <c r="AD2181" t="str" cm="1">
        <f t="array" ref="AD2181">_xlfn.IFS(AC2181="","Unknown",AC2181&lt;18,"0-17",AC2181&lt;35,"18-34",AC2181&lt;50,"35-49",AC2181&lt;65,"50-64",TRUE,"65+")</f>
        <v>18-34</v>
      </c>
      <c r="AE2181">
        <f>IFERROR(_xlfn.XLOOKUP($B2181,enrollment!$A$2:$A$801,enrollment!$O$2:$O$801),"")</f>
        <v>3456789012</v>
      </c>
      <c r="AF2181">
        <f>IFERROR(_xlfn.XLOOKUP($AE2181,providers!$B$2:$B$11,providers!$Q$2:$Q$11),"")</f>
        <v>4</v>
      </c>
      <c r="AG2181" s="1">
        <f t="shared" si="34"/>
        <v>45383</v>
      </c>
    </row>
    <row r="2182" spans="1:33" x14ac:dyDescent="0.25">
      <c r="A2182" t="s">
        <v>2549</v>
      </c>
      <c r="B2182" t="s">
        <v>2550</v>
      </c>
      <c r="C2182">
        <v>3456789012</v>
      </c>
      <c r="D2182">
        <v>3456789012</v>
      </c>
      <c r="E2182" s="1">
        <v>45305</v>
      </c>
      <c r="F2182" s="1">
        <v>45305</v>
      </c>
      <c r="G2182" s="1">
        <v>45327</v>
      </c>
      <c r="H2182" t="s">
        <v>28</v>
      </c>
      <c r="I2182">
        <v>11</v>
      </c>
      <c r="J2182" t="s">
        <v>35</v>
      </c>
      <c r="K2182">
        <v>99213</v>
      </c>
      <c r="O2182">
        <v>1</v>
      </c>
      <c r="P2182">
        <v>175.07</v>
      </c>
      <c r="Q2182">
        <v>129.68</v>
      </c>
      <c r="R2182">
        <v>103.74</v>
      </c>
      <c r="S2182">
        <v>25.94</v>
      </c>
      <c r="T2182" t="s">
        <v>30</v>
      </c>
      <c r="X2182" t="s">
        <v>43</v>
      </c>
      <c r="Y2182" t="s">
        <v>44</v>
      </c>
      <c r="Z2182" t="s">
        <v>39</v>
      </c>
      <c r="AA2182" t="str">
        <f>IFERROR(_xlfn.XLOOKUP($J2182,avoidable_ed_reference!$A$2:$A$13,avoidable_ed_reference!$C$2:$C$13),"Not Classified")</f>
        <v>Avoidable</v>
      </c>
      <c r="AB2182" t="str">
        <f>IFERROR(_xlfn.XLOOKUP($B2182,enrollment!$A$2:$A$801,enrollment!$I$2:$I$801),"")</f>
        <v>KY</v>
      </c>
      <c r="AC2182">
        <f>IFERROR(_xlfn.XLOOKUP($B2182,enrollment!$A$2:$A$801,enrollment!$L$2:$L$801),"")</f>
        <v>72</v>
      </c>
      <c r="AD2182" t="str" cm="1">
        <f t="array" ref="AD2182">_xlfn.IFS(AC2182="","Unknown",AC2182&lt;18,"0-17",AC2182&lt;35,"18-34",AC2182&lt;50,"35-49",AC2182&lt;65,"50-64",TRUE,"65+")</f>
        <v>65+</v>
      </c>
      <c r="AE2182">
        <f>IFERROR(_xlfn.XLOOKUP($B2182,enrollment!$A$2:$A$801,enrollment!$O$2:$O$801),"")</f>
        <v>3456789012</v>
      </c>
      <c r="AF2182">
        <f>IFERROR(_xlfn.XLOOKUP($AE2182,providers!$B$2:$B$11,providers!$Q$2:$Q$11),"")</f>
        <v>4</v>
      </c>
      <c r="AG2182" s="1">
        <f t="shared" si="34"/>
        <v>45292</v>
      </c>
    </row>
    <row r="2183" spans="1:33" x14ac:dyDescent="0.25">
      <c r="A2183" t="s">
        <v>2551</v>
      </c>
      <c r="B2183" t="s">
        <v>2550</v>
      </c>
      <c r="C2183">
        <v>9012345678</v>
      </c>
      <c r="D2183">
        <v>9012345678</v>
      </c>
      <c r="E2183" s="1">
        <v>45622</v>
      </c>
      <c r="F2183" s="1">
        <v>45622</v>
      </c>
      <c r="G2183" s="1">
        <v>45641</v>
      </c>
      <c r="H2183" t="s">
        <v>67</v>
      </c>
      <c r="I2183">
        <v>21</v>
      </c>
      <c r="J2183" t="s">
        <v>99</v>
      </c>
      <c r="K2183">
        <v>99223</v>
      </c>
      <c r="O2183">
        <v>1</v>
      </c>
      <c r="P2183">
        <v>31051.52</v>
      </c>
      <c r="Q2183">
        <v>20033.240000000002</v>
      </c>
      <c r="R2183">
        <v>16026.59</v>
      </c>
      <c r="S2183">
        <v>4006.65</v>
      </c>
      <c r="T2183" t="s">
        <v>30</v>
      </c>
      <c r="V2183">
        <v>1</v>
      </c>
      <c r="W2183" s="2" t="s">
        <v>68</v>
      </c>
      <c r="X2183" t="s">
        <v>43</v>
      </c>
      <c r="Y2183" t="s">
        <v>44</v>
      </c>
      <c r="Z2183" t="s">
        <v>69</v>
      </c>
      <c r="AA2183" t="str">
        <f>IFERROR(_xlfn.XLOOKUP($J2183,avoidable_ed_reference!$A$2:$A$13,avoidable_ed_reference!$C$2:$C$13),"Not Classified")</f>
        <v>Not Classified</v>
      </c>
      <c r="AB2183" t="str">
        <f>IFERROR(_xlfn.XLOOKUP($B2183,enrollment!$A$2:$A$801,enrollment!$I$2:$I$801),"")</f>
        <v>KY</v>
      </c>
      <c r="AC2183">
        <f>IFERROR(_xlfn.XLOOKUP($B2183,enrollment!$A$2:$A$801,enrollment!$L$2:$L$801),"")</f>
        <v>72</v>
      </c>
      <c r="AD2183" t="str" cm="1">
        <f t="array" ref="AD2183">_xlfn.IFS(AC2183="","Unknown",AC2183&lt;18,"0-17",AC2183&lt;35,"18-34",AC2183&lt;50,"35-49",AC2183&lt;65,"50-64",TRUE,"65+")</f>
        <v>65+</v>
      </c>
      <c r="AE2183">
        <f>IFERROR(_xlfn.XLOOKUP($B2183,enrollment!$A$2:$A$801,enrollment!$O$2:$O$801),"")</f>
        <v>3456789012</v>
      </c>
      <c r="AF2183">
        <f>IFERROR(_xlfn.XLOOKUP($AE2183,providers!$B$2:$B$11,providers!$Q$2:$Q$11),"")</f>
        <v>4</v>
      </c>
      <c r="AG2183" s="1">
        <f t="shared" si="34"/>
        <v>45597</v>
      </c>
    </row>
    <row r="2184" spans="1:33" x14ac:dyDescent="0.25">
      <c r="A2184" t="s">
        <v>2552</v>
      </c>
      <c r="B2184" t="s">
        <v>2550</v>
      </c>
      <c r="C2184">
        <v>7890123456</v>
      </c>
      <c r="D2184">
        <v>7890123456</v>
      </c>
      <c r="E2184" s="1">
        <v>45595</v>
      </c>
      <c r="F2184" s="1">
        <v>45595</v>
      </c>
      <c r="G2184" s="1">
        <v>45615</v>
      </c>
      <c r="H2184" t="s">
        <v>28</v>
      </c>
      <c r="I2184">
        <v>23</v>
      </c>
      <c r="J2184" t="s">
        <v>29</v>
      </c>
      <c r="K2184">
        <v>99284</v>
      </c>
      <c r="O2184">
        <v>1</v>
      </c>
      <c r="P2184">
        <v>1881.58</v>
      </c>
      <c r="Q2184">
        <v>1045.32</v>
      </c>
      <c r="R2184">
        <v>836.26</v>
      </c>
      <c r="S2184">
        <v>209.06</v>
      </c>
      <c r="T2184" t="s">
        <v>30</v>
      </c>
      <c r="X2184" t="s">
        <v>43</v>
      </c>
      <c r="Y2184" t="s">
        <v>44</v>
      </c>
      <c r="Z2184" t="s">
        <v>45</v>
      </c>
      <c r="AA2184" t="str">
        <f>IFERROR(_xlfn.XLOOKUP($J2184,avoidable_ed_reference!$A$2:$A$13,avoidable_ed_reference!$C$2:$C$13),"Not Classified")</f>
        <v>Potentially Avoidable</v>
      </c>
      <c r="AB2184" t="str">
        <f>IFERROR(_xlfn.XLOOKUP($B2184,enrollment!$A$2:$A$801,enrollment!$I$2:$I$801),"")</f>
        <v>KY</v>
      </c>
      <c r="AC2184">
        <f>IFERROR(_xlfn.XLOOKUP($B2184,enrollment!$A$2:$A$801,enrollment!$L$2:$L$801),"")</f>
        <v>72</v>
      </c>
      <c r="AD2184" t="str" cm="1">
        <f t="array" ref="AD2184">_xlfn.IFS(AC2184="","Unknown",AC2184&lt;18,"0-17",AC2184&lt;35,"18-34",AC2184&lt;50,"35-49",AC2184&lt;65,"50-64",TRUE,"65+")</f>
        <v>65+</v>
      </c>
      <c r="AE2184">
        <f>IFERROR(_xlfn.XLOOKUP($B2184,enrollment!$A$2:$A$801,enrollment!$O$2:$O$801),"")</f>
        <v>3456789012</v>
      </c>
      <c r="AF2184">
        <f>IFERROR(_xlfn.XLOOKUP($AE2184,providers!$B$2:$B$11,providers!$Q$2:$Q$11),"")</f>
        <v>4</v>
      </c>
      <c r="AG2184" s="1">
        <f t="shared" si="34"/>
        <v>45566</v>
      </c>
    </row>
    <row r="2185" spans="1:33" x14ac:dyDescent="0.25">
      <c r="A2185" t="s">
        <v>2553</v>
      </c>
      <c r="B2185" t="s">
        <v>2550</v>
      </c>
      <c r="C2185">
        <v>5678901234</v>
      </c>
      <c r="D2185">
        <v>5678901234</v>
      </c>
      <c r="E2185" s="1">
        <v>45425</v>
      </c>
      <c r="F2185" s="1">
        <v>45425</v>
      </c>
      <c r="G2185" s="1">
        <v>45443</v>
      </c>
      <c r="H2185" t="s">
        <v>28</v>
      </c>
      <c r="I2185">
        <v>20</v>
      </c>
      <c r="J2185" t="s">
        <v>35</v>
      </c>
      <c r="K2185">
        <v>99213</v>
      </c>
      <c r="O2185">
        <v>1</v>
      </c>
      <c r="P2185">
        <v>191.61</v>
      </c>
      <c r="Q2185">
        <v>147.38999999999999</v>
      </c>
      <c r="R2185">
        <v>117.91</v>
      </c>
      <c r="S2185">
        <v>29.48</v>
      </c>
      <c r="T2185" t="s">
        <v>30</v>
      </c>
      <c r="X2185" t="s">
        <v>43</v>
      </c>
      <c r="Y2185" t="s">
        <v>44</v>
      </c>
      <c r="Z2185" t="s">
        <v>36</v>
      </c>
      <c r="AA2185" t="str">
        <f>IFERROR(_xlfn.XLOOKUP($J2185,avoidable_ed_reference!$A$2:$A$13,avoidable_ed_reference!$C$2:$C$13),"Not Classified")</f>
        <v>Avoidable</v>
      </c>
      <c r="AB2185" t="str">
        <f>IFERROR(_xlfn.XLOOKUP($B2185,enrollment!$A$2:$A$801,enrollment!$I$2:$I$801),"")</f>
        <v>KY</v>
      </c>
      <c r="AC2185">
        <f>IFERROR(_xlfn.XLOOKUP($B2185,enrollment!$A$2:$A$801,enrollment!$L$2:$L$801),"")</f>
        <v>72</v>
      </c>
      <c r="AD2185" t="str" cm="1">
        <f t="array" ref="AD2185">_xlfn.IFS(AC2185="","Unknown",AC2185&lt;18,"0-17",AC2185&lt;35,"18-34",AC2185&lt;50,"35-49",AC2185&lt;65,"50-64",TRUE,"65+")</f>
        <v>65+</v>
      </c>
      <c r="AE2185">
        <f>IFERROR(_xlfn.XLOOKUP($B2185,enrollment!$A$2:$A$801,enrollment!$O$2:$O$801),"")</f>
        <v>3456789012</v>
      </c>
      <c r="AF2185">
        <f>IFERROR(_xlfn.XLOOKUP($AE2185,providers!$B$2:$B$11,providers!$Q$2:$Q$11),"")</f>
        <v>4</v>
      </c>
      <c r="AG2185" s="1">
        <f t="shared" si="34"/>
        <v>45413</v>
      </c>
    </row>
    <row r="2186" spans="1:33" x14ac:dyDescent="0.25">
      <c r="A2186" t="s">
        <v>2554</v>
      </c>
      <c r="B2186" t="s">
        <v>2550</v>
      </c>
      <c r="C2186">
        <v>3456789012</v>
      </c>
      <c r="D2186">
        <v>3456789012</v>
      </c>
      <c r="E2186" s="1">
        <v>45418</v>
      </c>
      <c r="F2186" s="1">
        <v>45418</v>
      </c>
      <c r="G2186" s="1">
        <v>45447</v>
      </c>
      <c r="H2186" t="s">
        <v>28</v>
      </c>
      <c r="I2186">
        <v>11</v>
      </c>
      <c r="J2186" t="s">
        <v>47</v>
      </c>
      <c r="K2186">
        <v>99213</v>
      </c>
      <c r="O2186">
        <v>1</v>
      </c>
      <c r="P2186">
        <v>200.27</v>
      </c>
      <c r="Q2186">
        <v>148.35</v>
      </c>
      <c r="R2186">
        <v>118.68</v>
      </c>
      <c r="S2186">
        <v>29.67</v>
      </c>
      <c r="T2186" t="s">
        <v>30</v>
      </c>
      <c r="X2186" t="s">
        <v>43</v>
      </c>
      <c r="Y2186" t="s">
        <v>44</v>
      </c>
      <c r="Z2186" t="s">
        <v>39</v>
      </c>
      <c r="AA2186" t="str">
        <f>IFERROR(_xlfn.XLOOKUP($J2186,avoidable_ed_reference!$A$2:$A$13,avoidable_ed_reference!$C$2:$C$13),"Not Classified")</f>
        <v>Not Classified</v>
      </c>
      <c r="AB2186" t="str">
        <f>IFERROR(_xlfn.XLOOKUP($B2186,enrollment!$A$2:$A$801,enrollment!$I$2:$I$801),"")</f>
        <v>KY</v>
      </c>
      <c r="AC2186">
        <f>IFERROR(_xlfn.XLOOKUP($B2186,enrollment!$A$2:$A$801,enrollment!$L$2:$L$801),"")</f>
        <v>72</v>
      </c>
      <c r="AD2186" t="str" cm="1">
        <f t="array" ref="AD2186">_xlfn.IFS(AC2186="","Unknown",AC2186&lt;18,"0-17",AC2186&lt;35,"18-34",AC2186&lt;50,"35-49",AC2186&lt;65,"50-64",TRUE,"65+")</f>
        <v>65+</v>
      </c>
      <c r="AE2186">
        <f>IFERROR(_xlfn.XLOOKUP($B2186,enrollment!$A$2:$A$801,enrollment!$O$2:$O$801),"")</f>
        <v>3456789012</v>
      </c>
      <c r="AF2186">
        <f>IFERROR(_xlfn.XLOOKUP($AE2186,providers!$B$2:$B$11,providers!$Q$2:$Q$11),"")</f>
        <v>4</v>
      </c>
      <c r="AG2186" s="1">
        <f t="shared" si="34"/>
        <v>45413</v>
      </c>
    </row>
    <row r="2187" spans="1:33" x14ac:dyDescent="0.25">
      <c r="A2187" t="s">
        <v>2555</v>
      </c>
      <c r="B2187" t="s">
        <v>2550</v>
      </c>
      <c r="C2187">
        <v>3456789012</v>
      </c>
      <c r="D2187">
        <v>3456789012</v>
      </c>
      <c r="E2187" s="1">
        <v>45314</v>
      </c>
      <c r="F2187" s="1">
        <v>45314</v>
      </c>
      <c r="G2187" s="1">
        <v>45345</v>
      </c>
      <c r="H2187" t="s">
        <v>28</v>
      </c>
      <c r="I2187">
        <v>11</v>
      </c>
      <c r="J2187" t="s">
        <v>47</v>
      </c>
      <c r="K2187">
        <v>99213</v>
      </c>
      <c r="O2187">
        <v>1</v>
      </c>
      <c r="P2187">
        <v>201.74</v>
      </c>
      <c r="Q2187">
        <v>149.44</v>
      </c>
      <c r="R2187">
        <v>119.55</v>
      </c>
      <c r="S2187">
        <v>29.89</v>
      </c>
      <c r="T2187" t="s">
        <v>30</v>
      </c>
      <c r="X2187" t="s">
        <v>43</v>
      </c>
      <c r="Y2187" t="s">
        <v>44</v>
      </c>
      <c r="Z2187" t="s">
        <v>39</v>
      </c>
      <c r="AA2187" t="str">
        <f>IFERROR(_xlfn.XLOOKUP($J2187,avoidable_ed_reference!$A$2:$A$13,avoidable_ed_reference!$C$2:$C$13),"Not Classified")</f>
        <v>Not Classified</v>
      </c>
      <c r="AB2187" t="str">
        <f>IFERROR(_xlfn.XLOOKUP($B2187,enrollment!$A$2:$A$801,enrollment!$I$2:$I$801),"")</f>
        <v>KY</v>
      </c>
      <c r="AC2187">
        <f>IFERROR(_xlfn.XLOOKUP($B2187,enrollment!$A$2:$A$801,enrollment!$L$2:$L$801),"")</f>
        <v>72</v>
      </c>
      <c r="AD2187" t="str" cm="1">
        <f t="array" ref="AD2187">_xlfn.IFS(AC2187="","Unknown",AC2187&lt;18,"0-17",AC2187&lt;35,"18-34",AC2187&lt;50,"35-49",AC2187&lt;65,"50-64",TRUE,"65+")</f>
        <v>65+</v>
      </c>
      <c r="AE2187">
        <f>IFERROR(_xlfn.XLOOKUP($B2187,enrollment!$A$2:$A$801,enrollment!$O$2:$O$801),"")</f>
        <v>3456789012</v>
      </c>
      <c r="AF2187">
        <f>IFERROR(_xlfn.XLOOKUP($AE2187,providers!$B$2:$B$11,providers!$Q$2:$Q$11),"")</f>
        <v>4</v>
      </c>
      <c r="AG2187" s="1">
        <f t="shared" si="34"/>
        <v>45292</v>
      </c>
    </row>
    <row r="2188" spans="1:33" x14ac:dyDescent="0.25">
      <c r="A2188" t="s">
        <v>2556</v>
      </c>
      <c r="B2188" t="s">
        <v>2550</v>
      </c>
      <c r="C2188">
        <v>5678901234</v>
      </c>
      <c r="D2188">
        <v>5678901234</v>
      </c>
      <c r="E2188" s="1">
        <v>45526</v>
      </c>
      <c r="F2188" s="1">
        <v>45526</v>
      </c>
      <c r="G2188" s="1">
        <v>45547</v>
      </c>
      <c r="H2188" t="s">
        <v>28</v>
      </c>
      <c r="I2188">
        <v>20</v>
      </c>
      <c r="J2188" t="s">
        <v>35</v>
      </c>
      <c r="K2188">
        <v>99213</v>
      </c>
      <c r="O2188">
        <v>1</v>
      </c>
      <c r="P2188">
        <v>148.58000000000001</v>
      </c>
      <c r="Q2188">
        <v>114.29</v>
      </c>
      <c r="R2188">
        <v>91.43</v>
      </c>
      <c r="S2188">
        <v>22.86</v>
      </c>
      <c r="T2188" t="s">
        <v>30</v>
      </c>
      <c r="X2188" t="s">
        <v>43</v>
      </c>
      <c r="Y2188" t="s">
        <v>44</v>
      </c>
      <c r="Z2188" t="s">
        <v>36</v>
      </c>
      <c r="AA2188" t="str">
        <f>IFERROR(_xlfn.XLOOKUP($J2188,avoidable_ed_reference!$A$2:$A$13,avoidable_ed_reference!$C$2:$C$13),"Not Classified")</f>
        <v>Avoidable</v>
      </c>
      <c r="AB2188" t="str">
        <f>IFERROR(_xlfn.XLOOKUP($B2188,enrollment!$A$2:$A$801,enrollment!$I$2:$I$801),"")</f>
        <v>KY</v>
      </c>
      <c r="AC2188">
        <f>IFERROR(_xlfn.XLOOKUP($B2188,enrollment!$A$2:$A$801,enrollment!$L$2:$L$801),"")</f>
        <v>72</v>
      </c>
      <c r="AD2188" t="str" cm="1">
        <f t="array" ref="AD2188">_xlfn.IFS(AC2188="","Unknown",AC2188&lt;18,"0-17",AC2188&lt;35,"18-34",AC2188&lt;50,"35-49",AC2188&lt;65,"50-64",TRUE,"65+")</f>
        <v>65+</v>
      </c>
      <c r="AE2188">
        <f>IFERROR(_xlfn.XLOOKUP($B2188,enrollment!$A$2:$A$801,enrollment!$O$2:$O$801),"")</f>
        <v>3456789012</v>
      </c>
      <c r="AF2188">
        <f>IFERROR(_xlfn.XLOOKUP($AE2188,providers!$B$2:$B$11,providers!$Q$2:$Q$11),"")</f>
        <v>4</v>
      </c>
      <c r="AG2188" s="1">
        <f t="shared" si="34"/>
        <v>45505</v>
      </c>
    </row>
    <row r="2189" spans="1:33" x14ac:dyDescent="0.25">
      <c r="A2189" t="s">
        <v>2557</v>
      </c>
      <c r="B2189" t="s">
        <v>2550</v>
      </c>
      <c r="C2189">
        <v>3456789012</v>
      </c>
      <c r="D2189">
        <v>3456789012</v>
      </c>
      <c r="E2189" s="1">
        <v>45519</v>
      </c>
      <c r="F2189" s="1">
        <v>45519</v>
      </c>
      <c r="G2189" s="1">
        <v>45537</v>
      </c>
      <c r="H2189" t="s">
        <v>28</v>
      </c>
      <c r="I2189">
        <v>11</v>
      </c>
      <c r="J2189" t="s">
        <v>35</v>
      </c>
      <c r="K2189">
        <v>99213</v>
      </c>
      <c r="O2189">
        <v>1</v>
      </c>
      <c r="P2189">
        <v>231.3</v>
      </c>
      <c r="Q2189">
        <v>171.33</v>
      </c>
      <c r="R2189">
        <v>137.06</v>
      </c>
      <c r="S2189">
        <v>34.270000000000003</v>
      </c>
      <c r="T2189" t="s">
        <v>30</v>
      </c>
      <c r="X2189" t="s">
        <v>43</v>
      </c>
      <c r="Y2189" t="s">
        <v>44</v>
      </c>
      <c r="Z2189" t="s">
        <v>39</v>
      </c>
      <c r="AA2189" t="str">
        <f>IFERROR(_xlfn.XLOOKUP($J2189,avoidable_ed_reference!$A$2:$A$13,avoidable_ed_reference!$C$2:$C$13),"Not Classified")</f>
        <v>Avoidable</v>
      </c>
      <c r="AB2189" t="str">
        <f>IFERROR(_xlfn.XLOOKUP($B2189,enrollment!$A$2:$A$801,enrollment!$I$2:$I$801),"")</f>
        <v>KY</v>
      </c>
      <c r="AC2189">
        <f>IFERROR(_xlfn.XLOOKUP($B2189,enrollment!$A$2:$A$801,enrollment!$L$2:$L$801),"")</f>
        <v>72</v>
      </c>
      <c r="AD2189" t="str" cm="1">
        <f t="array" ref="AD2189">_xlfn.IFS(AC2189="","Unknown",AC2189&lt;18,"0-17",AC2189&lt;35,"18-34",AC2189&lt;50,"35-49",AC2189&lt;65,"50-64",TRUE,"65+")</f>
        <v>65+</v>
      </c>
      <c r="AE2189">
        <f>IFERROR(_xlfn.XLOOKUP($B2189,enrollment!$A$2:$A$801,enrollment!$O$2:$O$801),"")</f>
        <v>3456789012</v>
      </c>
      <c r="AF2189">
        <f>IFERROR(_xlfn.XLOOKUP($AE2189,providers!$B$2:$B$11,providers!$Q$2:$Q$11),"")</f>
        <v>4</v>
      </c>
      <c r="AG2189" s="1">
        <f t="shared" si="34"/>
        <v>45505</v>
      </c>
    </row>
    <row r="2190" spans="1:33" x14ac:dyDescent="0.25">
      <c r="A2190" t="s">
        <v>2558</v>
      </c>
      <c r="B2190" t="s">
        <v>2550</v>
      </c>
      <c r="C2190">
        <v>3456789012</v>
      </c>
      <c r="D2190">
        <v>3456789012</v>
      </c>
      <c r="E2190" s="1">
        <v>45305</v>
      </c>
      <c r="F2190" s="1">
        <v>45305</v>
      </c>
      <c r="G2190" s="1">
        <v>45339</v>
      </c>
      <c r="H2190" t="s">
        <v>28</v>
      </c>
      <c r="I2190">
        <v>11</v>
      </c>
      <c r="J2190" t="s">
        <v>47</v>
      </c>
      <c r="K2190">
        <v>99213</v>
      </c>
      <c r="O2190">
        <v>1</v>
      </c>
      <c r="P2190">
        <v>241.24</v>
      </c>
      <c r="Q2190">
        <v>178.7</v>
      </c>
      <c r="R2190">
        <v>142.96</v>
      </c>
      <c r="S2190">
        <v>35.74</v>
      </c>
      <c r="T2190" t="s">
        <v>30</v>
      </c>
      <c r="X2190" t="s">
        <v>43</v>
      </c>
      <c r="Y2190" t="s">
        <v>44</v>
      </c>
      <c r="Z2190" t="s">
        <v>39</v>
      </c>
      <c r="AA2190" t="str">
        <f>IFERROR(_xlfn.XLOOKUP($J2190,avoidable_ed_reference!$A$2:$A$13,avoidable_ed_reference!$C$2:$C$13),"Not Classified")</f>
        <v>Not Classified</v>
      </c>
      <c r="AB2190" t="str">
        <f>IFERROR(_xlfn.XLOOKUP($B2190,enrollment!$A$2:$A$801,enrollment!$I$2:$I$801),"")</f>
        <v>KY</v>
      </c>
      <c r="AC2190">
        <f>IFERROR(_xlfn.XLOOKUP($B2190,enrollment!$A$2:$A$801,enrollment!$L$2:$L$801),"")</f>
        <v>72</v>
      </c>
      <c r="AD2190" t="str" cm="1">
        <f t="array" ref="AD2190">_xlfn.IFS(AC2190="","Unknown",AC2190&lt;18,"0-17",AC2190&lt;35,"18-34",AC2190&lt;50,"35-49",AC2190&lt;65,"50-64",TRUE,"65+")</f>
        <v>65+</v>
      </c>
      <c r="AE2190">
        <f>IFERROR(_xlfn.XLOOKUP($B2190,enrollment!$A$2:$A$801,enrollment!$O$2:$O$801),"")</f>
        <v>3456789012</v>
      </c>
      <c r="AF2190">
        <f>IFERROR(_xlfn.XLOOKUP($AE2190,providers!$B$2:$B$11,providers!$Q$2:$Q$11),"")</f>
        <v>4</v>
      </c>
      <c r="AG2190" s="1">
        <f t="shared" si="34"/>
        <v>45292</v>
      </c>
    </row>
    <row r="2191" spans="1:33" x14ac:dyDescent="0.25">
      <c r="A2191" t="s">
        <v>2559</v>
      </c>
      <c r="B2191" t="s">
        <v>2550</v>
      </c>
      <c r="C2191">
        <v>9012345678</v>
      </c>
      <c r="D2191">
        <v>9012345678</v>
      </c>
      <c r="E2191" s="1">
        <v>45646</v>
      </c>
      <c r="F2191" s="1">
        <v>45646</v>
      </c>
      <c r="G2191" s="1">
        <v>45663</v>
      </c>
      <c r="H2191" t="s">
        <v>67</v>
      </c>
      <c r="I2191">
        <v>21</v>
      </c>
      <c r="J2191" t="s">
        <v>80</v>
      </c>
      <c r="K2191">
        <v>99223</v>
      </c>
      <c r="O2191">
        <v>1</v>
      </c>
      <c r="P2191">
        <v>18498.52</v>
      </c>
      <c r="Q2191">
        <v>11934.53</v>
      </c>
      <c r="R2191">
        <v>9547.6200000000008</v>
      </c>
      <c r="S2191">
        <v>2386.91</v>
      </c>
      <c r="T2191" t="s">
        <v>30</v>
      </c>
      <c r="V2191">
        <v>1</v>
      </c>
      <c r="W2191" s="2" t="s">
        <v>68</v>
      </c>
      <c r="X2191" t="s">
        <v>43</v>
      </c>
      <c r="Y2191" t="s">
        <v>44</v>
      </c>
      <c r="Z2191" t="s">
        <v>69</v>
      </c>
      <c r="AA2191" t="str">
        <f>IFERROR(_xlfn.XLOOKUP($J2191,avoidable_ed_reference!$A$2:$A$13,avoidable_ed_reference!$C$2:$C$13),"Not Classified")</f>
        <v>Non-Avoidable</v>
      </c>
      <c r="AB2191" t="str">
        <f>IFERROR(_xlfn.XLOOKUP($B2191,enrollment!$A$2:$A$801,enrollment!$I$2:$I$801),"")</f>
        <v>KY</v>
      </c>
      <c r="AC2191">
        <f>IFERROR(_xlfn.XLOOKUP($B2191,enrollment!$A$2:$A$801,enrollment!$L$2:$L$801),"")</f>
        <v>72</v>
      </c>
      <c r="AD2191" t="str" cm="1">
        <f t="array" ref="AD2191">_xlfn.IFS(AC2191="","Unknown",AC2191&lt;18,"0-17",AC2191&lt;35,"18-34",AC2191&lt;50,"35-49",AC2191&lt;65,"50-64",TRUE,"65+")</f>
        <v>65+</v>
      </c>
      <c r="AE2191">
        <f>IFERROR(_xlfn.XLOOKUP($B2191,enrollment!$A$2:$A$801,enrollment!$O$2:$O$801),"")</f>
        <v>3456789012</v>
      </c>
      <c r="AF2191">
        <f>IFERROR(_xlfn.XLOOKUP($AE2191,providers!$B$2:$B$11,providers!$Q$2:$Q$11),"")</f>
        <v>4</v>
      </c>
      <c r="AG2191" s="1">
        <f t="shared" si="34"/>
        <v>45627</v>
      </c>
    </row>
    <row r="2192" spans="1:33" x14ac:dyDescent="0.25">
      <c r="A2192" t="s">
        <v>2560</v>
      </c>
      <c r="B2192" t="s">
        <v>2561</v>
      </c>
      <c r="C2192">
        <v>8901234567</v>
      </c>
      <c r="D2192">
        <v>8901234567</v>
      </c>
      <c r="E2192" s="1">
        <v>45605</v>
      </c>
      <c r="F2192" s="1">
        <v>45605</v>
      </c>
      <c r="G2192" s="1">
        <v>45626</v>
      </c>
      <c r="H2192" t="s">
        <v>59</v>
      </c>
      <c r="J2192" t="s">
        <v>99</v>
      </c>
      <c r="L2192" s="2" t="s">
        <v>106</v>
      </c>
      <c r="M2192" t="s">
        <v>107</v>
      </c>
      <c r="N2192" t="s">
        <v>108</v>
      </c>
      <c r="O2192">
        <v>1</v>
      </c>
      <c r="P2192">
        <v>846.56</v>
      </c>
      <c r="Q2192">
        <v>769.6</v>
      </c>
      <c r="R2192">
        <v>615.67999999999995</v>
      </c>
      <c r="S2192">
        <v>153.91999999999999</v>
      </c>
      <c r="T2192" t="s">
        <v>30</v>
      </c>
      <c r="X2192" t="s">
        <v>146</v>
      </c>
      <c r="Y2192" t="s">
        <v>147</v>
      </c>
      <c r="Z2192" t="s">
        <v>64</v>
      </c>
      <c r="AA2192" t="str">
        <f>IFERROR(_xlfn.XLOOKUP($J2192,avoidable_ed_reference!$A$2:$A$13,avoidable_ed_reference!$C$2:$C$13),"Not Classified")</f>
        <v>Not Classified</v>
      </c>
      <c r="AB2192" t="str">
        <f>IFERROR(_xlfn.XLOOKUP($B2192,enrollment!$A$2:$A$801,enrollment!$I$2:$I$801),"")</f>
        <v>OH</v>
      </c>
      <c r="AC2192">
        <f>IFERROR(_xlfn.XLOOKUP($B2192,enrollment!$A$2:$A$801,enrollment!$L$2:$L$801),"")</f>
        <v>82</v>
      </c>
      <c r="AD2192" t="str" cm="1">
        <f t="array" ref="AD2192">_xlfn.IFS(AC2192="","Unknown",AC2192&lt;18,"0-17",AC2192&lt;35,"18-34",AC2192&lt;50,"35-49",AC2192&lt;65,"50-64",TRUE,"65+")</f>
        <v>65+</v>
      </c>
      <c r="AE2192">
        <f>IFERROR(_xlfn.XLOOKUP($B2192,enrollment!$A$2:$A$801,enrollment!$O$2:$O$801),"")</f>
        <v>6789012345</v>
      </c>
      <c r="AF2192">
        <f>IFERROR(_xlfn.XLOOKUP($AE2192,providers!$B$2:$B$11,providers!$Q$2:$Q$11),"")</f>
        <v>4.0999999999999996</v>
      </c>
      <c r="AG2192" s="1">
        <f t="shared" si="34"/>
        <v>45597</v>
      </c>
    </row>
    <row r="2193" spans="1:33" x14ac:dyDescent="0.25">
      <c r="A2193" t="s">
        <v>2562</v>
      </c>
      <c r="B2193" t="s">
        <v>2561</v>
      </c>
      <c r="C2193">
        <v>7890123456</v>
      </c>
      <c r="D2193">
        <v>7890123456</v>
      </c>
      <c r="E2193" s="1">
        <v>45536</v>
      </c>
      <c r="F2193" s="1">
        <v>45536</v>
      </c>
      <c r="G2193" s="1">
        <v>45550</v>
      </c>
      <c r="H2193" t="s">
        <v>59</v>
      </c>
      <c r="J2193" t="s">
        <v>99</v>
      </c>
      <c r="L2193" s="2" t="s">
        <v>106</v>
      </c>
      <c r="M2193" t="s">
        <v>107</v>
      </c>
      <c r="N2193" t="s">
        <v>108</v>
      </c>
      <c r="O2193">
        <v>1</v>
      </c>
      <c r="P2193">
        <v>938.61</v>
      </c>
      <c r="Q2193">
        <v>853.28</v>
      </c>
      <c r="R2193">
        <v>682.62</v>
      </c>
      <c r="S2193">
        <v>170.66</v>
      </c>
      <c r="T2193" t="s">
        <v>30</v>
      </c>
      <c r="X2193" t="s">
        <v>146</v>
      </c>
      <c r="Y2193" t="s">
        <v>147</v>
      </c>
      <c r="Z2193" t="s">
        <v>64</v>
      </c>
      <c r="AA2193" t="str">
        <f>IFERROR(_xlfn.XLOOKUP($J2193,avoidable_ed_reference!$A$2:$A$13,avoidable_ed_reference!$C$2:$C$13),"Not Classified")</f>
        <v>Not Classified</v>
      </c>
      <c r="AB2193" t="str">
        <f>IFERROR(_xlfn.XLOOKUP($B2193,enrollment!$A$2:$A$801,enrollment!$I$2:$I$801),"")</f>
        <v>OH</v>
      </c>
      <c r="AC2193">
        <f>IFERROR(_xlfn.XLOOKUP($B2193,enrollment!$A$2:$A$801,enrollment!$L$2:$L$801),"")</f>
        <v>82</v>
      </c>
      <c r="AD2193" t="str" cm="1">
        <f t="array" ref="AD2193">_xlfn.IFS(AC2193="","Unknown",AC2193&lt;18,"0-17",AC2193&lt;35,"18-34",AC2193&lt;50,"35-49",AC2193&lt;65,"50-64",TRUE,"65+")</f>
        <v>65+</v>
      </c>
      <c r="AE2193">
        <f>IFERROR(_xlfn.XLOOKUP($B2193,enrollment!$A$2:$A$801,enrollment!$O$2:$O$801),"")</f>
        <v>6789012345</v>
      </c>
      <c r="AF2193">
        <f>IFERROR(_xlfn.XLOOKUP($AE2193,providers!$B$2:$B$11,providers!$Q$2:$Q$11),"")</f>
        <v>4.0999999999999996</v>
      </c>
      <c r="AG2193" s="1">
        <f t="shared" si="34"/>
        <v>45536</v>
      </c>
    </row>
    <row r="2194" spans="1:33" x14ac:dyDescent="0.25">
      <c r="A2194" t="s">
        <v>2563</v>
      </c>
      <c r="B2194" t="s">
        <v>2561</v>
      </c>
      <c r="C2194">
        <v>2233445566</v>
      </c>
      <c r="D2194">
        <v>2233445566</v>
      </c>
      <c r="E2194" s="1">
        <v>45343</v>
      </c>
      <c r="F2194" s="1">
        <v>45343</v>
      </c>
      <c r="G2194" s="1">
        <v>45370</v>
      </c>
      <c r="H2194" t="s">
        <v>28</v>
      </c>
      <c r="I2194">
        <v>23</v>
      </c>
      <c r="J2194" t="s">
        <v>91</v>
      </c>
      <c r="K2194">
        <v>99284</v>
      </c>
      <c r="O2194">
        <v>1</v>
      </c>
      <c r="P2194">
        <v>1547.19</v>
      </c>
      <c r="Q2194">
        <v>859.55</v>
      </c>
      <c r="R2194">
        <v>687.64</v>
      </c>
      <c r="S2194">
        <v>171.91</v>
      </c>
      <c r="T2194" t="s">
        <v>30</v>
      </c>
      <c r="X2194" t="s">
        <v>146</v>
      </c>
      <c r="Y2194" t="s">
        <v>147</v>
      </c>
      <c r="Z2194" t="s">
        <v>45</v>
      </c>
      <c r="AA2194" t="str">
        <f>IFERROR(_xlfn.XLOOKUP($J2194,avoidable_ed_reference!$A$2:$A$13,avoidable_ed_reference!$C$2:$C$13),"Not Classified")</f>
        <v>Avoidable</v>
      </c>
      <c r="AB2194" t="str">
        <f>IFERROR(_xlfn.XLOOKUP($B2194,enrollment!$A$2:$A$801,enrollment!$I$2:$I$801),"")</f>
        <v>OH</v>
      </c>
      <c r="AC2194">
        <f>IFERROR(_xlfn.XLOOKUP($B2194,enrollment!$A$2:$A$801,enrollment!$L$2:$L$801),"")</f>
        <v>82</v>
      </c>
      <c r="AD2194" t="str" cm="1">
        <f t="array" ref="AD2194">_xlfn.IFS(AC2194="","Unknown",AC2194&lt;18,"0-17",AC2194&lt;35,"18-34",AC2194&lt;50,"35-49",AC2194&lt;65,"50-64",TRUE,"65+")</f>
        <v>65+</v>
      </c>
      <c r="AE2194">
        <f>IFERROR(_xlfn.XLOOKUP($B2194,enrollment!$A$2:$A$801,enrollment!$O$2:$O$801),"")</f>
        <v>6789012345</v>
      </c>
      <c r="AF2194">
        <f>IFERROR(_xlfn.XLOOKUP($AE2194,providers!$B$2:$B$11,providers!$Q$2:$Q$11),"")</f>
        <v>4.0999999999999996</v>
      </c>
      <c r="AG2194" s="1">
        <f t="shared" si="34"/>
        <v>45323</v>
      </c>
    </row>
    <row r="2195" spans="1:33" x14ac:dyDescent="0.25">
      <c r="A2195" t="s">
        <v>2564</v>
      </c>
      <c r="B2195" t="s">
        <v>2561</v>
      </c>
      <c r="C2195">
        <v>9012345678</v>
      </c>
      <c r="D2195">
        <v>9012345678</v>
      </c>
      <c r="E2195" s="1">
        <v>45478</v>
      </c>
      <c r="F2195" s="1">
        <v>45478</v>
      </c>
      <c r="G2195" s="1">
        <v>45496</v>
      </c>
      <c r="H2195" t="s">
        <v>28</v>
      </c>
      <c r="I2195">
        <v>23</v>
      </c>
      <c r="J2195" t="s">
        <v>77</v>
      </c>
      <c r="K2195">
        <v>99284</v>
      </c>
      <c r="O2195">
        <v>1</v>
      </c>
      <c r="P2195">
        <v>2259.0700000000002</v>
      </c>
      <c r="Q2195">
        <v>1255.04</v>
      </c>
      <c r="R2195">
        <v>1004.03</v>
      </c>
      <c r="S2195">
        <v>251.01</v>
      </c>
      <c r="T2195" t="s">
        <v>30</v>
      </c>
      <c r="X2195" t="s">
        <v>146</v>
      </c>
      <c r="Y2195" t="s">
        <v>147</v>
      </c>
      <c r="Z2195" t="s">
        <v>45</v>
      </c>
      <c r="AA2195" t="str">
        <f>IFERROR(_xlfn.XLOOKUP($J2195,avoidable_ed_reference!$A$2:$A$13,avoidable_ed_reference!$C$2:$C$13),"Not Classified")</f>
        <v>Avoidable</v>
      </c>
      <c r="AB2195" t="str">
        <f>IFERROR(_xlfn.XLOOKUP($B2195,enrollment!$A$2:$A$801,enrollment!$I$2:$I$801),"")</f>
        <v>OH</v>
      </c>
      <c r="AC2195">
        <f>IFERROR(_xlfn.XLOOKUP($B2195,enrollment!$A$2:$A$801,enrollment!$L$2:$L$801),"")</f>
        <v>82</v>
      </c>
      <c r="AD2195" t="str" cm="1">
        <f t="array" ref="AD2195">_xlfn.IFS(AC2195="","Unknown",AC2195&lt;18,"0-17",AC2195&lt;35,"18-34",AC2195&lt;50,"35-49",AC2195&lt;65,"50-64",TRUE,"65+")</f>
        <v>65+</v>
      </c>
      <c r="AE2195">
        <f>IFERROR(_xlfn.XLOOKUP($B2195,enrollment!$A$2:$A$801,enrollment!$O$2:$O$801),"")</f>
        <v>6789012345</v>
      </c>
      <c r="AF2195">
        <f>IFERROR(_xlfn.XLOOKUP($AE2195,providers!$B$2:$B$11,providers!$Q$2:$Q$11),"")</f>
        <v>4.0999999999999996</v>
      </c>
      <c r="AG2195" s="1">
        <f t="shared" si="34"/>
        <v>45474</v>
      </c>
    </row>
    <row r="2196" spans="1:33" x14ac:dyDescent="0.25">
      <c r="A2196" t="s">
        <v>2565</v>
      </c>
      <c r="B2196" t="s">
        <v>2561</v>
      </c>
      <c r="C2196">
        <v>7890123456</v>
      </c>
      <c r="D2196">
        <v>7890123456</v>
      </c>
      <c r="E2196" s="1">
        <v>45486</v>
      </c>
      <c r="F2196" s="1">
        <v>45486</v>
      </c>
      <c r="G2196" s="1">
        <v>45508</v>
      </c>
      <c r="H2196" t="s">
        <v>28</v>
      </c>
      <c r="I2196">
        <v>23</v>
      </c>
      <c r="J2196" t="s">
        <v>77</v>
      </c>
      <c r="K2196">
        <v>99284</v>
      </c>
      <c r="O2196">
        <v>1</v>
      </c>
      <c r="P2196">
        <v>1919.3</v>
      </c>
      <c r="Q2196">
        <v>1066.28</v>
      </c>
      <c r="R2196">
        <v>853.02</v>
      </c>
      <c r="S2196">
        <v>213.26</v>
      </c>
      <c r="T2196" t="s">
        <v>30</v>
      </c>
      <c r="X2196" t="s">
        <v>146</v>
      </c>
      <c r="Y2196" t="s">
        <v>147</v>
      </c>
      <c r="Z2196" t="s">
        <v>45</v>
      </c>
      <c r="AA2196" t="str">
        <f>IFERROR(_xlfn.XLOOKUP($J2196,avoidable_ed_reference!$A$2:$A$13,avoidable_ed_reference!$C$2:$C$13),"Not Classified")</f>
        <v>Avoidable</v>
      </c>
      <c r="AB2196" t="str">
        <f>IFERROR(_xlfn.XLOOKUP($B2196,enrollment!$A$2:$A$801,enrollment!$I$2:$I$801),"")</f>
        <v>OH</v>
      </c>
      <c r="AC2196">
        <f>IFERROR(_xlfn.XLOOKUP($B2196,enrollment!$A$2:$A$801,enrollment!$L$2:$L$801),"")</f>
        <v>82</v>
      </c>
      <c r="AD2196" t="str" cm="1">
        <f t="array" ref="AD2196">_xlfn.IFS(AC2196="","Unknown",AC2196&lt;18,"0-17",AC2196&lt;35,"18-34",AC2196&lt;50,"35-49",AC2196&lt;65,"50-64",TRUE,"65+")</f>
        <v>65+</v>
      </c>
      <c r="AE2196">
        <f>IFERROR(_xlfn.XLOOKUP($B2196,enrollment!$A$2:$A$801,enrollment!$O$2:$O$801),"")</f>
        <v>6789012345</v>
      </c>
      <c r="AF2196">
        <f>IFERROR(_xlfn.XLOOKUP($AE2196,providers!$B$2:$B$11,providers!$Q$2:$Q$11),"")</f>
        <v>4.0999999999999996</v>
      </c>
      <c r="AG2196" s="1">
        <f t="shared" si="34"/>
        <v>45474</v>
      </c>
    </row>
    <row r="2197" spans="1:33" x14ac:dyDescent="0.25">
      <c r="A2197" t="s">
        <v>2566</v>
      </c>
      <c r="B2197" t="s">
        <v>2561</v>
      </c>
      <c r="C2197">
        <v>6789012345</v>
      </c>
      <c r="D2197">
        <v>6789012345</v>
      </c>
      <c r="E2197" s="1">
        <v>45420</v>
      </c>
      <c r="F2197" s="1">
        <v>45420</v>
      </c>
      <c r="G2197" s="1">
        <v>45441</v>
      </c>
      <c r="H2197" t="s">
        <v>28</v>
      </c>
      <c r="I2197">
        <v>11</v>
      </c>
      <c r="J2197" t="s">
        <v>35</v>
      </c>
      <c r="K2197">
        <v>99213</v>
      </c>
      <c r="O2197">
        <v>1</v>
      </c>
      <c r="P2197">
        <v>235.2</v>
      </c>
      <c r="Q2197">
        <v>174.22</v>
      </c>
      <c r="R2197">
        <v>139.38</v>
      </c>
      <c r="S2197">
        <v>34.840000000000003</v>
      </c>
      <c r="T2197" t="s">
        <v>30</v>
      </c>
      <c r="X2197" t="s">
        <v>146</v>
      </c>
      <c r="Y2197" t="s">
        <v>147</v>
      </c>
      <c r="Z2197" t="s">
        <v>39</v>
      </c>
      <c r="AA2197" t="str">
        <f>IFERROR(_xlfn.XLOOKUP($J2197,avoidable_ed_reference!$A$2:$A$13,avoidable_ed_reference!$C$2:$C$13),"Not Classified")</f>
        <v>Avoidable</v>
      </c>
      <c r="AB2197" t="str">
        <f>IFERROR(_xlfn.XLOOKUP($B2197,enrollment!$A$2:$A$801,enrollment!$I$2:$I$801),"")</f>
        <v>OH</v>
      </c>
      <c r="AC2197">
        <f>IFERROR(_xlfn.XLOOKUP($B2197,enrollment!$A$2:$A$801,enrollment!$L$2:$L$801),"")</f>
        <v>82</v>
      </c>
      <c r="AD2197" t="str" cm="1">
        <f t="array" ref="AD2197">_xlfn.IFS(AC2197="","Unknown",AC2197&lt;18,"0-17",AC2197&lt;35,"18-34",AC2197&lt;50,"35-49",AC2197&lt;65,"50-64",TRUE,"65+")</f>
        <v>65+</v>
      </c>
      <c r="AE2197">
        <f>IFERROR(_xlfn.XLOOKUP($B2197,enrollment!$A$2:$A$801,enrollment!$O$2:$O$801),"")</f>
        <v>6789012345</v>
      </c>
      <c r="AF2197">
        <f>IFERROR(_xlfn.XLOOKUP($AE2197,providers!$B$2:$B$11,providers!$Q$2:$Q$11),"")</f>
        <v>4.0999999999999996</v>
      </c>
      <c r="AG2197" s="1">
        <f t="shared" si="34"/>
        <v>45413</v>
      </c>
    </row>
    <row r="2198" spans="1:33" x14ac:dyDescent="0.25">
      <c r="A2198" t="s">
        <v>2567</v>
      </c>
      <c r="B2198" t="s">
        <v>2568</v>
      </c>
      <c r="C2198">
        <v>6789012345</v>
      </c>
      <c r="D2198">
        <v>6789012345</v>
      </c>
      <c r="E2198" s="1">
        <v>45294</v>
      </c>
      <c r="F2198" s="1">
        <v>45294</v>
      </c>
      <c r="G2198" s="1">
        <v>45327</v>
      </c>
      <c r="H2198" t="s">
        <v>28</v>
      </c>
      <c r="I2198">
        <v>23</v>
      </c>
      <c r="J2198" t="s">
        <v>35</v>
      </c>
      <c r="K2198">
        <v>99284</v>
      </c>
      <c r="O2198">
        <v>1</v>
      </c>
      <c r="P2198">
        <v>1787.27</v>
      </c>
      <c r="Q2198">
        <v>992.93</v>
      </c>
      <c r="R2198">
        <v>794.34</v>
      </c>
      <c r="S2198">
        <v>198.59</v>
      </c>
      <c r="T2198" t="s">
        <v>30</v>
      </c>
      <c r="X2198" t="s">
        <v>43</v>
      </c>
      <c r="Y2198" t="s">
        <v>44</v>
      </c>
      <c r="Z2198" t="s">
        <v>45</v>
      </c>
      <c r="AA2198" t="str">
        <f>IFERROR(_xlfn.XLOOKUP($J2198,avoidable_ed_reference!$A$2:$A$13,avoidable_ed_reference!$C$2:$C$13),"Not Classified")</f>
        <v>Avoidable</v>
      </c>
      <c r="AB2198" t="str">
        <f>IFERROR(_xlfn.XLOOKUP($B2198,enrollment!$A$2:$A$801,enrollment!$I$2:$I$801),"")</f>
        <v>TN</v>
      </c>
      <c r="AC2198">
        <f>IFERROR(_xlfn.XLOOKUP($B2198,enrollment!$A$2:$A$801,enrollment!$L$2:$L$801),"")</f>
        <v>41</v>
      </c>
      <c r="AD2198" t="str" cm="1">
        <f t="array" ref="AD2198">_xlfn.IFS(AC2198="","Unknown",AC2198&lt;18,"0-17",AC2198&lt;35,"18-34",AC2198&lt;50,"35-49",AC2198&lt;65,"50-64",TRUE,"65+")</f>
        <v>35-49</v>
      </c>
      <c r="AE2198">
        <f>IFERROR(_xlfn.XLOOKUP($B2198,enrollment!$A$2:$A$801,enrollment!$O$2:$O$801),"")</f>
        <v>2233445566</v>
      </c>
      <c r="AF2198">
        <f>IFERROR(_xlfn.XLOOKUP($AE2198,providers!$B$2:$B$11,providers!$Q$2:$Q$11),"")</f>
        <v>3.5</v>
      </c>
      <c r="AG2198" s="1">
        <f t="shared" si="34"/>
        <v>45292</v>
      </c>
    </row>
    <row r="2199" spans="1:33" x14ac:dyDescent="0.25">
      <c r="A2199" t="s">
        <v>2569</v>
      </c>
      <c r="B2199" t="s">
        <v>2568</v>
      </c>
      <c r="C2199">
        <v>2233445566</v>
      </c>
      <c r="D2199">
        <v>2233445566</v>
      </c>
      <c r="E2199" s="1">
        <v>45379</v>
      </c>
      <c r="F2199" s="1">
        <v>45379</v>
      </c>
      <c r="G2199" s="1">
        <v>45414</v>
      </c>
      <c r="H2199" t="s">
        <v>28</v>
      </c>
      <c r="I2199">
        <v>11</v>
      </c>
      <c r="J2199" t="s">
        <v>35</v>
      </c>
      <c r="K2199">
        <v>99213</v>
      </c>
      <c r="O2199">
        <v>1</v>
      </c>
      <c r="P2199">
        <v>205.34</v>
      </c>
      <c r="Q2199">
        <v>152.1</v>
      </c>
      <c r="R2199">
        <v>121.68</v>
      </c>
      <c r="S2199">
        <v>30.42</v>
      </c>
      <c r="T2199" t="s">
        <v>30</v>
      </c>
      <c r="X2199" t="s">
        <v>43</v>
      </c>
      <c r="Y2199" t="s">
        <v>44</v>
      </c>
      <c r="Z2199" t="s">
        <v>39</v>
      </c>
      <c r="AA2199" t="str">
        <f>IFERROR(_xlfn.XLOOKUP($J2199,avoidable_ed_reference!$A$2:$A$13,avoidable_ed_reference!$C$2:$C$13),"Not Classified")</f>
        <v>Avoidable</v>
      </c>
      <c r="AB2199" t="str">
        <f>IFERROR(_xlfn.XLOOKUP($B2199,enrollment!$A$2:$A$801,enrollment!$I$2:$I$801),"")</f>
        <v>TN</v>
      </c>
      <c r="AC2199">
        <f>IFERROR(_xlfn.XLOOKUP($B2199,enrollment!$A$2:$A$801,enrollment!$L$2:$L$801),"")</f>
        <v>41</v>
      </c>
      <c r="AD2199" t="str" cm="1">
        <f t="array" ref="AD2199">_xlfn.IFS(AC2199="","Unknown",AC2199&lt;18,"0-17",AC2199&lt;35,"18-34",AC2199&lt;50,"35-49",AC2199&lt;65,"50-64",TRUE,"65+")</f>
        <v>35-49</v>
      </c>
      <c r="AE2199">
        <f>IFERROR(_xlfn.XLOOKUP($B2199,enrollment!$A$2:$A$801,enrollment!$O$2:$O$801),"")</f>
        <v>2233445566</v>
      </c>
      <c r="AF2199">
        <f>IFERROR(_xlfn.XLOOKUP($AE2199,providers!$B$2:$B$11,providers!$Q$2:$Q$11),"")</f>
        <v>3.5</v>
      </c>
      <c r="AG2199" s="1">
        <f t="shared" si="34"/>
        <v>45352</v>
      </c>
    </row>
    <row r="2200" spans="1:33" x14ac:dyDescent="0.25">
      <c r="A2200" t="s">
        <v>2570</v>
      </c>
      <c r="B2200" t="s">
        <v>2568</v>
      </c>
      <c r="C2200">
        <v>2233445566</v>
      </c>
      <c r="D2200">
        <v>2233445566</v>
      </c>
      <c r="E2200" s="1">
        <v>45611</v>
      </c>
      <c r="F2200" s="1">
        <v>45611</v>
      </c>
      <c r="G2200" s="1">
        <v>45626</v>
      </c>
      <c r="H2200" t="s">
        <v>28</v>
      </c>
      <c r="I2200">
        <v>23</v>
      </c>
      <c r="J2200" t="s">
        <v>91</v>
      </c>
      <c r="K2200">
        <v>99284</v>
      </c>
      <c r="O2200">
        <v>1</v>
      </c>
      <c r="P2200">
        <v>1928.61</v>
      </c>
      <c r="Q2200">
        <v>1071.45</v>
      </c>
      <c r="R2200">
        <v>857.16</v>
      </c>
      <c r="S2200">
        <v>214.29</v>
      </c>
      <c r="T2200" t="s">
        <v>30</v>
      </c>
      <c r="X2200" t="s">
        <v>43</v>
      </c>
      <c r="Y2200" t="s">
        <v>44</v>
      </c>
      <c r="Z2200" t="s">
        <v>45</v>
      </c>
      <c r="AA2200" t="str">
        <f>IFERROR(_xlfn.XLOOKUP($J2200,avoidable_ed_reference!$A$2:$A$13,avoidable_ed_reference!$C$2:$C$13),"Not Classified")</f>
        <v>Avoidable</v>
      </c>
      <c r="AB2200" t="str">
        <f>IFERROR(_xlfn.XLOOKUP($B2200,enrollment!$A$2:$A$801,enrollment!$I$2:$I$801),"")</f>
        <v>TN</v>
      </c>
      <c r="AC2200">
        <f>IFERROR(_xlfn.XLOOKUP($B2200,enrollment!$A$2:$A$801,enrollment!$L$2:$L$801),"")</f>
        <v>41</v>
      </c>
      <c r="AD2200" t="str" cm="1">
        <f t="array" ref="AD2200">_xlfn.IFS(AC2200="","Unknown",AC2200&lt;18,"0-17",AC2200&lt;35,"18-34",AC2200&lt;50,"35-49",AC2200&lt;65,"50-64",TRUE,"65+")</f>
        <v>35-49</v>
      </c>
      <c r="AE2200">
        <f>IFERROR(_xlfn.XLOOKUP($B2200,enrollment!$A$2:$A$801,enrollment!$O$2:$O$801),"")</f>
        <v>2233445566</v>
      </c>
      <c r="AF2200">
        <f>IFERROR(_xlfn.XLOOKUP($AE2200,providers!$B$2:$B$11,providers!$Q$2:$Q$11),"")</f>
        <v>3.5</v>
      </c>
      <c r="AG2200" s="1">
        <f t="shared" si="34"/>
        <v>45597</v>
      </c>
    </row>
    <row r="2201" spans="1:33" x14ac:dyDescent="0.25">
      <c r="A2201" t="s">
        <v>2571</v>
      </c>
      <c r="B2201" t="s">
        <v>2568</v>
      </c>
      <c r="C2201">
        <v>3456789012</v>
      </c>
      <c r="D2201">
        <v>3456789012</v>
      </c>
      <c r="E2201" s="1">
        <v>45627</v>
      </c>
      <c r="F2201" s="1">
        <v>45627</v>
      </c>
      <c r="G2201" s="1">
        <v>45647</v>
      </c>
      <c r="H2201" t="s">
        <v>28</v>
      </c>
      <c r="I2201">
        <v>23</v>
      </c>
      <c r="J2201" t="s">
        <v>42</v>
      </c>
      <c r="K2201">
        <v>99284</v>
      </c>
      <c r="O2201">
        <v>1</v>
      </c>
      <c r="P2201">
        <v>2465.41</v>
      </c>
      <c r="Q2201">
        <v>1369.67</v>
      </c>
      <c r="R2201">
        <v>1095.74</v>
      </c>
      <c r="S2201">
        <v>273.93</v>
      </c>
      <c r="T2201" t="s">
        <v>30</v>
      </c>
      <c r="X2201" t="s">
        <v>43</v>
      </c>
      <c r="Y2201" t="s">
        <v>44</v>
      </c>
      <c r="Z2201" t="s">
        <v>45</v>
      </c>
      <c r="AA2201" t="str">
        <f>IFERROR(_xlfn.XLOOKUP($J2201,avoidable_ed_reference!$A$2:$A$13,avoidable_ed_reference!$C$2:$C$13),"Not Classified")</f>
        <v>Non-Avoidable</v>
      </c>
      <c r="AB2201" t="str">
        <f>IFERROR(_xlfn.XLOOKUP($B2201,enrollment!$A$2:$A$801,enrollment!$I$2:$I$801),"")</f>
        <v>TN</v>
      </c>
      <c r="AC2201">
        <f>IFERROR(_xlfn.XLOOKUP($B2201,enrollment!$A$2:$A$801,enrollment!$L$2:$L$801),"")</f>
        <v>41</v>
      </c>
      <c r="AD2201" t="str" cm="1">
        <f t="array" ref="AD2201">_xlfn.IFS(AC2201="","Unknown",AC2201&lt;18,"0-17",AC2201&lt;35,"18-34",AC2201&lt;50,"35-49",AC2201&lt;65,"50-64",TRUE,"65+")</f>
        <v>35-49</v>
      </c>
      <c r="AE2201">
        <f>IFERROR(_xlfn.XLOOKUP($B2201,enrollment!$A$2:$A$801,enrollment!$O$2:$O$801),"")</f>
        <v>2233445566</v>
      </c>
      <c r="AF2201">
        <f>IFERROR(_xlfn.XLOOKUP($AE2201,providers!$B$2:$B$11,providers!$Q$2:$Q$11),"")</f>
        <v>3.5</v>
      </c>
      <c r="AG2201" s="1">
        <f t="shared" si="34"/>
        <v>45627</v>
      </c>
    </row>
    <row r="2202" spans="1:33" x14ac:dyDescent="0.25">
      <c r="A2202" t="s">
        <v>2572</v>
      </c>
      <c r="B2202" t="s">
        <v>2568</v>
      </c>
      <c r="C2202">
        <v>8901234567</v>
      </c>
      <c r="D2202">
        <v>8901234567</v>
      </c>
      <c r="E2202" s="1">
        <v>45431</v>
      </c>
      <c r="F2202" s="1">
        <v>45431</v>
      </c>
      <c r="G2202" s="1">
        <v>45450</v>
      </c>
      <c r="H2202" t="s">
        <v>28</v>
      </c>
      <c r="I2202">
        <v>23</v>
      </c>
      <c r="J2202" t="s">
        <v>221</v>
      </c>
      <c r="K2202">
        <v>99284</v>
      </c>
      <c r="O2202">
        <v>1</v>
      </c>
      <c r="P2202">
        <v>2327.96</v>
      </c>
      <c r="Q2202">
        <v>1293.31</v>
      </c>
      <c r="R2202">
        <v>1034.6500000000001</v>
      </c>
      <c r="S2202">
        <v>258.66000000000003</v>
      </c>
      <c r="T2202" t="s">
        <v>30</v>
      </c>
      <c r="X2202" t="s">
        <v>43</v>
      </c>
      <c r="Y2202" t="s">
        <v>44</v>
      </c>
      <c r="Z2202" t="s">
        <v>45</v>
      </c>
      <c r="AA2202" t="str">
        <f>IFERROR(_xlfn.XLOOKUP($J2202,avoidable_ed_reference!$A$2:$A$13,avoidable_ed_reference!$C$2:$C$13),"Not Classified")</f>
        <v>Avoidable</v>
      </c>
      <c r="AB2202" t="str">
        <f>IFERROR(_xlfn.XLOOKUP($B2202,enrollment!$A$2:$A$801,enrollment!$I$2:$I$801),"")</f>
        <v>TN</v>
      </c>
      <c r="AC2202">
        <f>IFERROR(_xlfn.XLOOKUP($B2202,enrollment!$A$2:$A$801,enrollment!$L$2:$L$801),"")</f>
        <v>41</v>
      </c>
      <c r="AD2202" t="str" cm="1">
        <f t="array" ref="AD2202">_xlfn.IFS(AC2202="","Unknown",AC2202&lt;18,"0-17",AC2202&lt;35,"18-34",AC2202&lt;50,"35-49",AC2202&lt;65,"50-64",TRUE,"65+")</f>
        <v>35-49</v>
      </c>
      <c r="AE2202">
        <f>IFERROR(_xlfn.XLOOKUP($B2202,enrollment!$A$2:$A$801,enrollment!$O$2:$O$801),"")</f>
        <v>2233445566</v>
      </c>
      <c r="AF2202">
        <f>IFERROR(_xlfn.XLOOKUP($AE2202,providers!$B$2:$B$11,providers!$Q$2:$Q$11),"")</f>
        <v>3.5</v>
      </c>
      <c r="AG2202" s="1">
        <f t="shared" si="34"/>
        <v>45413</v>
      </c>
    </row>
    <row r="2203" spans="1:33" x14ac:dyDescent="0.25">
      <c r="A2203" t="s">
        <v>2573</v>
      </c>
      <c r="B2203" t="s">
        <v>2568</v>
      </c>
      <c r="C2203">
        <v>2233445566</v>
      </c>
      <c r="D2203">
        <v>2233445566</v>
      </c>
      <c r="E2203" s="1">
        <v>45329</v>
      </c>
      <c r="F2203" s="1">
        <v>45329</v>
      </c>
      <c r="G2203" s="1">
        <v>45350</v>
      </c>
      <c r="H2203" t="s">
        <v>28</v>
      </c>
      <c r="I2203">
        <v>11</v>
      </c>
      <c r="J2203" t="s">
        <v>38</v>
      </c>
      <c r="K2203">
        <v>99213</v>
      </c>
      <c r="O2203">
        <v>1</v>
      </c>
      <c r="P2203">
        <v>209.7</v>
      </c>
      <c r="Q2203">
        <v>155.33000000000001</v>
      </c>
      <c r="R2203">
        <v>124.26</v>
      </c>
      <c r="S2203">
        <v>31.07</v>
      </c>
      <c r="T2203" t="s">
        <v>30</v>
      </c>
      <c r="X2203" t="s">
        <v>43</v>
      </c>
      <c r="Y2203" t="s">
        <v>44</v>
      </c>
      <c r="Z2203" t="s">
        <v>39</v>
      </c>
      <c r="AA2203" t="str">
        <f>IFERROR(_xlfn.XLOOKUP($J2203,avoidable_ed_reference!$A$2:$A$13,avoidable_ed_reference!$C$2:$C$13),"Not Classified")</f>
        <v>Not Classified</v>
      </c>
      <c r="AB2203" t="str">
        <f>IFERROR(_xlfn.XLOOKUP($B2203,enrollment!$A$2:$A$801,enrollment!$I$2:$I$801),"")</f>
        <v>TN</v>
      </c>
      <c r="AC2203">
        <f>IFERROR(_xlfn.XLOOKUP($B2203,enrollment!$A$2:$A$801,enrollment!$L$2:$L$801),"")</f>
        <v>41</v>
      </c>
      <c r="AD2203" t="str" cm="1">
        <f t="array" ref="AD2203">_xlfn.IFS(AC2203="","Unknown",AC2203&lt;18,"0-17",AC2203&lt;35,"18-34",AC2203&lt;50,"35-49",AC2203&lt;65,"50-64",TRUE,"65+")</f>
        <v>35-49</v>
      </c>
      <c r="AE2203">
        <f>IFERROR(_xlfn.XLOOKUP($B2203,enrollment!$A$2:$A$801,enrollment!$O$2:$O$801),"")</f>
        <v>2233445566</v>
      </c>
      <c r="AF2203">
        <f>IFERROR(_xlfn.XLOOKUP($AE2203,providers!$B$2:$B$11,providers!$Q$2:$Q$11),"")</f>
        <v>3.5</v>
      </c>
      <c r="AG2203" s="1">
        <f t="shared" si="34"/>
        <v>45323</v>
      </c>
    </row>
    <row r="2204" spans="1:33" x14ac:dyDescent="0.25">
      <c r="A2204" t="s">
        <v>2574</v>
      </c>
      <c r="B2204" t="s">
        <v>2568</v>
      </c>
      <c r="C2204">
        <v>5678901234</v>
      </c>
      <c r="D2204">
        <v>5678901234</v>
      </c>
      <c r="E2204" s="1">
        <v>45321</v>
      </c>
      <c r="F2204" s="1">
        <v>45321</v>
      </c>
      <c r="G2204" s="1">
        <v>45345</v>
      </c>
      <c r="H2204" t="s">
        <v>28</v>
      </c>
      <c r="I2204">
        <v>20</v>
      </c>
      <c r="J2204" t="s">
        <v>35</v>
      </c>
      <c r="K2204">
        <v>99213</v>
      </c>
      <c r="O2204">
        <v>1</v>
      </c>
      <c r="P2204">
        <v>203.2</v>
      </c>
      <c r="Q2204">
        <v>156.31</v>
      </c>
      <c r="R2204">
        <v>125.05</v>
      </c>
      <c r="S2204">
        <v>31.26</v>
      </c>
      <c r="T2204" t="s">
        <v>30</v>
      </c>
      <c r="X2204" t="s">
        <v>43</v>
      </c>
      <c r="Y2204" t="s">
        <v>44</v>
      </c>
      <c r="Z2204" t="s">
        <v>36</v>
      </c>
      <c r="AA2204" t="str">
        <f>IFERROR(_xlfn.XLOOKUP($J2204,avoidable_ed_reference!$A$2:$A$13,avoidable_ed_reference!$C$2:$C$13),"Not Classified")</f>
        <v>Avoidable</v>
      </c>
      <c r="AB2204" t="str">
        <f>IFERROR(_xlfn.XLOOKUP($B2204,enrollment!$A$2:$A$801,enrollment!$I$2:$I$801),"")</f>
        <v>TN</v>
      </c>
      <c r="AC2204">
        <f>IFERROR(_xlfn.XLOOKUP($B2204,enrollment!$A$2:$A$801,enrollment!$L$2:$L$801),"")</f>
        <v>41</v>
      </c>
      <c r="AD2204" t="str" cm="1">
        <f t="array" ref="AD2204">_xlfn.IFS(AC2204="","Unknown",AC2204&lt;18,"0-17",AC2204&lt;35,"18-34",AC2204&lt;50,"35-49",AC2204&lt;65,"50-64",TRUE,"65+")</f>
        <v>35-49</v>
      </c>
      <c r="AE2204">
        <f>IFERROR(_xlfn.XLOOKUP($B2204,enrollment!$A$2:$A$801,enrollment!$O$2:$O$801),"")</f>
        <v>2233445566</v>
      </c>
      <c r="AF2204">
        <f>IFERROR(_xlfn.XLOOKUP($AE2204,providers!$B$2:$B$11,providers!$Q$2:$Q$11),"")</f>
        <v>3.5</v>
      </c>
      <c r="AG2204" s="1">
        <f t="shared" si="34"/>
        <v>45292</v>
      </c>
    </row>
    <row r="2205" spans="1:33" x14ac:dyDescent="0.25">
      <c r="A2205" t="s">
        <v>2575</v>
      </c>
      <c r="B2205" t="s">
        <v>2568</v>
      </c>
      <c r="C2205">
        <v>3456789012</v>
      </c>
      <c r="D2205">
        <v>3456789012</v>
      </c>
      <c r="E2205" s="1">
        <v>45389</v>
      </c>
      <c r="F2205" s="1">
        <v>45389</v>
      </c>
      <c r="G2205" s="1">
        <v>45414</v>
      </c>
      <c r="H2205" t="s">
        <v>28</v>
      </c>
      <c r="I2205">
        <v>23</v>
      </c>
      <c r="J2205" t="s">
        <v>77</v>
      </c>
      <c r="K2205">
        <v>99284</v>
      </c>
      <c r="O2205">
        <v>1</v>
      </c>
      <c r="P2205">
        <v>2097.31</v>
      </c>
      <c r="Q2205">
        <v>1165.17</v>
      </c>
      <c r="R2205">
        <v>932.14</v>
      </c>
      <c r="S2205">
        <v>233.03</v>
      </c>
      <c r="T2205" t="s">
        <v>30</v>
      </c>
      <c r="X2205" t="s">
        <v>43</v>
      </c>
      <c r="Y2205" t="s">
        <v>44</v>
      </c>
      <c r="Z2205" t="s">
        <v>45</v>
      </c>
      <c r="AA2205" t="str">
        <f>IFERROR(_xlfn.XLOOKUP($J2205,avoidable_ed_reference!$A$2:$A$13,avoidable_ed_reference!$C$2:$C$13),"Not Classified")</f>
        <v>Avoidable</v>
      </c>
      <c r="AB2205" t="str">
        <f>IFERROR(_xlfn.XLOOKUP($B2205,enrollment!$A$2:$A$801,enrollment!$I$2:$I$801),"")</f>
        <v>TN</v>
      </c>
      <c r="AC2205">
        <f>IFERROR(_xlfn.XLOOKUP($B2205,enrollment!$A$2:$A$801,enrollment!$L$2:$L$801),"")</f>
        <v>41</v>
      </c>
      <c r="AD2205" t="str" cm="1">
        <f t="array" ref="AD2205">_xlfn.IFS(AC2205="","Unknown",AC2205&lt;18,"0-17",AC2205&lt;35,"18-34",AC2205&lt;50,"35-49",AC2205&lt;65,"50-64",TRUE,"65+")</f>
        <v>35-49</v>
      </c>
      <c r="AE2205">
        <f>IFERROR(_xlfn.XLOOKUP($B2205,enrollment!$A$2:$A$801,enrollment!$O$2:$O$801),"")</f>
        <v>2233445566</v>
      </c>
      <c r="AF2205">
        <f>IFERROR(_xlfn.XLOOKUP($AE2205,providers!$B$2:$B$11,providers!$Q$2:$Q$11),"")</f>
        <v>3.5</v>
      </c>
      <c r="AG2205" s="1">
        <f t="shared" si="34"/>
        <v>45383</v>
      </c>
    </row>
    <row r="2206" spans="1:33" x14ac:dyDescent="0.25">
      <c r="A2206" t="s">
        <v>2576</v>
      </c>
      <c r="B2206" t="s">
        <v>2568</v>
      </c>
      <c r="C2206">
        <v>2233445566</v>
      </c>
      <c r="D2206">
        <v>2233445566</v>
      </c>
      <c r="E2206" s="1">
        <v>45401</v>
      </c>
      <c r="F2206" s="1">
        <v>45401</v>
      </c>
      <c r="G2206" s="1">
        <v>45424</v>
      </c>
      <c r="H2206" t="s">
        <v>28</v>
      </c>
      <c r="I2206">
        <v>11</v>
      </c>
      <c r="J2206" t="s">
        <v>47</v>
      </c>
      <c r="K2206">
        <v>99213</v>
      </c>
      <c r="O2206">
        <v>1</v>
      </c>
      <c r="P2206">
        <v>229.12</v>
      </c>
      <c r="Q2206">
        <v>169.72</v>
      </c>
      <c r="R2206">
        <v>135.78</v>
      </c>
      <c r="S2206">
        <v>33.94</v>
      </c>
      <c r="T2206" t="s">
        <v>30</v>
      </c>
      <c r="X2206" t="s">
        <v>43</v>
      </c>
      <c r="Y2206" t="s">
        <v>44</v>
      </c>
      <c r="Z2206" t="s">
        <v>39</v>
      </c>
      <c r="AA2206" t="str">
        <f>IFERROR(_xlfn.XLOOKUP($J2206,avoidable_ed_reference!$A$2:$A$13,avoidable_ed_reference!$C$2:$C$13),"Not Classified")</f>
        <v>Not Classified</v>
      </c>
      <c r="AB2206" t="str">
        <f>IFERROR(_xlfn.XLOOKUP($B2206,enrollment!$A$2:$A$801,enrollment!$I$2:$I$801),"")</f>
        <v>TN</v>
      </c>
      <c r="AC2206">
        <f>IFERROR(_xlfn.XLOOKUP($B2206,enrollment!$A$2:$A$801,enrollment!$L$2:$L$801),"")</f>
        <v>41</v>
      </c>
      <c r="AD2206" t="str" cm="1">
        <f t="array" ref="AD2206">_xlfn.IFS(AC2206="","Unknown",AC2206&lt;18,"0-17",AC2206&lt;35,"18-34",AC2206&lt;50,"35-49",AC2206&lt;65,"50-64",TRUE,"65+")</f>
        <v>35-49</v>
      </c>
      <c r="AE2206">
        <f>IFERROR(_xlfn.XLOOKUP($B2206,enrollment!$A$2:$A$801,enrollment!$O$2:$O$801),"")</f>
        <v>2233445566</v>
      </c>
      <c r="AF2206">
        <f>IFERROR(_xlfn.XLOOKUP($AE2206,providers!$B$2:$B$11,providers!$Q$2:$Q$11),"")</f>
        <v>3.5</v>
      </c>
      <c r="AG2206" s="1">
        <f t="shared" si="34"/>
        <v>45383</v>
      </c>
    </row>
    <row r="2207" spans="1:33" x14ac:dyDescent="0.25">
      <c r="A2207" t="s">
        <v>2577</v>
      </c>
      <c r="B2207" t="s">
        <v>2568</v>
      </c>
      <c r="C2207">
        <v>9012345678</v>
      </c>
      <c r="D2207">
        <v>9012345678</v>
      </c>
      <c r="E2207" s="1">
        <v>45545</v>
      </c>
      <c r="F2207" s="1">
        <v>45545</v>
      </c>
      <c r="G2207" s="1">
        <v>45561</v>
      </c>
      <c r="H2207" t="s">
        <v>28</v>
      </c>
      <c r="I2207">
        <v>23</v>
      </c>
      <c r="J2207" t="s">
        <v>35</v>
      </c>
      <c r="K2207">
        <v>99284</v>
      </c>
      <c r="O2207">
        <v>1</v>
      </c>
      <c r="P2207">
        <v>1768.3</v>
      </c>
      <c r="Q2207">
        <v>982.39</v>
      </c>
      <c r="R2207">
        <v>785.91</v>
      </c>
      <c r="S2207">
        <v>196.48</v>
      </c>
      <c r="T2207" t="s">
        <v>30</v>
      </c>
      <c r="X2207" t="s">
        <v>43</v>
      </c>
      <c r="Y2207" t="s">
        <v>44</v>
      </c>
      <c r="Z2207" t="s">
        <v>45</v>
      </c>
      <c r="AA2207" t="str">
        <f>IFERROR(_xlfn.XLOOKUP($J2207,avoidable_ed_reference!$A$2:$A$13,avoidable_ed_reference!$C$2:$C$13),"Not Classified")</f>
        <v>Avoidable</v>
      </c>
      <c r="AB2207" t="str">
        <f>IFERROR(_xlfn.XLOOKUP($B2207,enrollment!$A$2:$A$801,enrollment!$I$2:$I$801),"")</f>
        <v>TN</v>
      </c>
      <c r="AC2207">
        <f>IFERROR(_xlfn.XLOOKUP($B2207,enrollment!$A$2:$A$801,enrollment!$L$2:$L$801),"")</f>
        <v>41</v>
      </c>
      <c r="AD2207" t="str" cm="1">
        <f t="array" ref="AD2207">_xlfn.IFS(AC2207="","Unknown",AC2207&lt;18,"0-17",AC2207&lt;35,"18-34",AC2207&lt;50,"35-49",AC2207&lt;65,"50-64",TRUE,"65+")</f>
        <v>35-49</v>
      </c>
      <c r="AE2207">
        <f>IFERROR(_xlfn.XLOOKUP($B2207,enrollment!$A$2:$A$801,enrollment!$O$2:$O$801),"")</f>
        <v>2233445566</v>
      </c>
      <c r="AF2207">
        <f>IFERROR(_xlfn.XLOOKUP($AE2207,providers!$B$2:$B$11,providers!$Q$2:$Q$11),"")</f>
        <v>3.5</v>
      </c>
      <c r="AG2207" s="1">
        <f t="shared" si="34"/>
        <v>45536</v>
      </c>
    </row>
    <row r="2208" spans="1:33" x14ac:dyDescent="0.25">
      <c r="A2208" t="s">
        <v>2578</v>
      </c>
      <c r="B2208" t="s">
        <v>2579</v>
      </c>
      <c r="C2208">
        <v>8901234567</v>
      </c>
      <c r="D2208">
        <v>8901234567</v>
      </c>
      <c r="E2208" s="1">
        <v>45373</v>
      </c>
      <c r="F2208" s="1">
        <v>45373</v>
      </c>
      <c r="G2208" s="1">
        <v>45389</v>
      </c>
      <c r="H2208" t="s">
        <v>28</v>
      </c>
      <c r="I2208">
        <v>23</v>
      </c>
      <c r="J2208" t="s">
        <v>91</v>
      </c>
      <c r="K2208">
        <v>99284</v>
      </c>
      <c r="O2208">
        <v>1</v>
      </c>
      <c r="P2208">
        <v>1958.24</v>
      </c>
      <c r="Q2208">
        <v>1087.9100000000001</v>
      </c>
      <c r="R2208">
        <v>870.33</v>
      </c>
      <c r="S2208">
        <v>217.58</v>
      </c>
      <c r="T2208" t="s">
        <v>30</v>
      </c>
      <c r="X2208" t="s">
        <v>233</v>
      </c>
      <c r="Y2208" t="s">
        <v>32</v>
      </c>
      <c r="Z2208" t="s">
        <v>45</v>
      </c>
      <c r="AA2208" t="str">
        <f>IFERROR(_xlfn.XLOOKUP($J2208,avoidable_ed_reference!$A$2:$A$13,avoidable_ed_reference!$C$2:$C$13),"Not Classified")</f>
        <v>Avoidable</v>
      </c>
      <c r="AB2208" t="str">
        <f>IFERROR(_xlfn.XLOOKUP($B2208,enrollment!$A$2:$A$801,enrollment!$I$2:$I$801),"")</f>
        <v>TN</v>
      </c>
      <c r="AC2208">
        <f>IFERROR(_xlfn.XLOOKUP($B2208,enrollment!$A$2:$A$801,enrollment!$L$2:$L$801),"")</f>
        <v>82</v>
      </c>
      <c r="AD2208" t="str" cm="1">
        <f t="array" ref="AD2208">_xlfn.IFS(AC2208="","Unknown",AC2208&lt;18,"0-17",AC2208&lt;35,"18-34",AC2208&lt;50,"35-49",AC2208&lt;65,"50-64",TRUE,"65+")</f>
        <v>65+</v>
      </c>
      <c r="AE2208">
        <f>IFERROR(_xlfn.XLOOKUP($B2208,enrollment!$A$2:$A$801,enrollment!$O$2:$O$801),"")</f>
        <v>2233445566</v>
      </c>
      <c r="AF2208">
        <f>IFERROR(_xlfn.XLOOKUP($AE2208,providers!$B$2:$B$11,providers!$Q$2:$Q$11),"")</f>
        <v>3.5</v>
      </c>
      <c r="AG2208" s="1">
        <f t="shared" si="34"/>
        <v>45352</v>
      </c>
    </row>
    <row r="2209" spans="1:33" x14ac:dyDescent="0.25">
      <c r="A2209" t="s">
        <v>2580</v>
      </c>
      <c r="B2209" t="s">
        <v>2579</v>
      </c>
      <c r="C2209">
        <v>7890123456</v>
      </c>
      <c r="D2209">
        <v>7890123456</v>
      </c>
      <c r="E2209" s="1">
        <v>45435</v>
      </c>
      <c r="F2209" s="1">
        <v>45435</v>
      </c>
      <c r="G2209" s="1">
        <v>45462</v>
      </c>
      <c r="H2209" t="s">
        <v>28</v>
      </c>
      <c r="I2209">
        <v>23</v>
      </c>
      <c r="J2209" t="s">
        <v>93</v>
      </c>
      <c r="K2209">
        <v>99284</v>
      </c>
      <c r="O2209">
        <v>1</v>
      </c>
      <c r="P2209">
        <v>1847.72</v>
      </c>
      <c r="Q2209">
        <v>1026.51</v>
      </c>
      <c r="R2209">
        <v>821.21</v>
      </c>
      <c r="S2209">
        <v>205.3</v>
      </c>
      <c r="T2209" t="s">
        <v>30</v>
      </c>
      <c r="X2209" t="s">
        <v>233</v>
      </c>
      <c r="Y2209" t="s">
        <v>32</v>
      </c>
      <c r="Z2209" t="s">
        <v>45</v>
      </c>
      <c r="AA2209" t="str">
        <f>IFERROR(_xlfn.XLOOKUP($J2209,avoidable_ed_reference!$A$2:$A$13,avoidable_ed_reference!$C$2:$C$13),"Not Classified")</f>
        <v>Avoidable</v>
      </c>
      <c r="AB2209" t="str">
        <f>IFERROR(_xlfn.XLOOKUP($B2209,enrollment!$A$2:$A$801,enrollment!$I$2:$I$801),"")</f>
        <v>TN</v>
      </c>
      <c r="AC2209">
        <f>IFERROR(_xlfn.XLOOKUP($B2209,enrollment!$A$2:$A$801,enrollment!$L$2:$L$801),"")</f>
        <v>82</v>
      </c>
      <c r="AD2209" t="str" cm="1">
        <f t="array" ref="AD2209">_xlfn.IFS(AC2209="","Unknown",AC2209&lt;18,"0-17",AC2209&lt;35,"18-34",AC2209&lt;50,"35-49",AC2209&lt;65,"50-64",TRUE,"65+")</f>
        <v>65+</v>
      </c>
      <c r="AE2209">
        <f>IFERROR(_xlfn.XLOOKUP($B2209,enrollment!$A$2:$A$801,enrollment!$O$2:$O$801),"")</f>
        <v>2233445566</v>
      </c>
      <c r="AF2209">
        <f>IFERROR(_xlfn.XLOOKUP($AE2209,providers!$B$2:$B$11,providers!$Q$2:$Q$11),"")</f>
        <v>3.5</v>
      </c>
      <c r="AG2209" s="1">
        <f t="shared" si="34"/>
        <v>45413</v>
      </c>
    </row>
    <row r="2210" spans="1:33" x14ac:dyDescent="0.25">
      <c r="A2210" t="s">
        <v>2581</v>
      </c>
      <c r="B2210" t="s">
        <v>2579</v>
      </c>
      <c r="C2210">
        <v>5678901234</v>
      </c>
      <c r="D2210">
        <v>5678901234</v>
      </c>
      <c r="E2210" s="1">
        <v>45653</v>
      </c>
      <c r="F2210" s="1">
        <v>45653</v>
      </c>
      <c r="G2210" s="1">
        <v>45680</v>
      </c>
      <c r="H2210" t="s">
        <v>28</v>
      </c>
      <c r="I2210">
        <v>20</v>
      </c>
      <c r="J2210" t="s">
        <v>35</v>
      </c>
      <c r="K2210">
        <v>99213</v>
      </c>
      <c r="O2210">
        <v>1</v>
      </c>
      <c r="P2210">
        <v>190.22</v>
      </c>
      <c r="Q2210">
        <v>146.32</v>
      </c>
      <c r="R2210">
        <v>117.06</v>
      </c>
      <c r="S2210">
        <v>29.26</v>
      </c>
      <c r="T2210" t="s">
        <v>30</v>
      </c>
      <c r="X2210" t="s">
        <v>233</v>
      </c>
      <c r="Y2210" t="s">
        <v>32</v>
      </c>
      <c r="Z2210" t="s">
        <v>36</v>
      </c>
      <c r="AA2210" t="str">
        <f>IFERROR(_xlfn.XLOOKUP($J2210,avoidable_ed_reference!$A$2:$A$13,avoidable_ed_reference!$C$2:$C$13),"Not Classified")</f>
        <v>Avoidable</v>
      </c>
      <c r="AB2210" t="str">
        <f>IFERROR(_xlfn.XLOOKUP($B2210,enrollment!$A$2:$A$801,enrollment!$I$2:$I$801),"")</f>
        <v>TN</v>
      </c>
      <c r="AC2210">
        <f>IFERROR(_xlfn.XLOOKUP($B2210,enrollment!$A$2:$A$801,enrollment!$L$2:$L$801),"")</f>
        <v>82</v>
      </c>
      <c r="AD2210" t="str" cm="1">
        <f t="array" ref="AD2210">_xlfn.IFS(AC2210="","Unknown",AC2210&lt;18,"0-17",AC2210&lt;35,"18-34",AC2210&lt;50,"35-49",AC2210&lt;65,"50-64",TRUE,"65+")</f>
        <v>65+</v>
      </c>
      <c r="AE2210">
        <f>IFERROR(_xlfn.XLOOKUP($B2210,enrollment!$A$2:$A$801,enrollment!$O$2:$O$801),"")</f>
        <v>2233445566</v>
      </c>
      <c r="AF2210">
        <f>IFERROR(_xlfn.XLOOKUP($AE2210,providers!$B$2:$B$11,providers!$Q$2:$Q$11),"")</f>
        <v>3.5</v>
      </c>
      <c r="AG2210" s="1">
        <f t="shared" si="34"/>
        <v>45627</v>
      </c>
    </row>
    <row r="2211" spans="1:33" x14ac:dyDescent="0.25">
      <c r="A2211" t="s">
        <v>2582</v>
      </c>
      <c r="B2211" t="s">
        <v>2579</v>
      </c>
      <c r="C2211">
        <v>9012345678</v>
      </c>
      <c r="D2211">
        <v>9012345678</v>
      </c>
      <c r="E2211" s="1">
        <v>45479</v>
      </c>
      <c r="F2211" s="1">
        <v>45479</v>
      </c>
      <c r="G2211" s="1">
        <v>45495</v>
      </c>
      <c r="H2211" t="s">
        <v>28</v>
      </c>
      <c r="I2211">
        <v>23</v>
      </c>
      <c r="J2211" t="s">
        <v>29</v>
      </c>
      <c r="K2211">
        <v>99284</v>
      </c>
      <c r="O2211">
        <v>1</v>
      </c>
      <c r="P2211">
        <v>1738.15</v>
      </c>
      <c r="Q2211">
        <v>965.64</v>
      </c>
      <c r="R2211">
        <v>772.51</v>
      </c>
      <c r="S2211">
        <v>193.13</v>
      </c>
      <c r="T2211" t="s">
        <v>30</v>
      </c>
      <c r="X2211" t="s">
        <v>233</v>
      </c>
      <c r="Y2211" t="s">
        <v>32</v>
      </c>
      <c r="Z2211" t="s">
        <v>45</v>
      </c>
      <c r="AA2211" t="str">
        <f>IFERROR(_xlfn.XLOOKUP($J2211,avoidable_ed_reference!$A$2:$A$13,avoidable_ed_reference!$C$2:$C$13),"Not Classified")</f>
        <v>Potentially Avoidable</v>
      </c>
      <c r="AB2211" t="str">
        <f>IFERROR(_xlfn.XLOOKUP($B2211,enrollment!$A$2:$A$801,enrollment!$I$2:$I$801),"")</f>
        <v>TN</v>
      </c>
      <c r="AC2211">
        <f>IFERROR(_xlfn.XLOOKUP($B2211,enrollment!$A$2:$A$801,enrollment!$L$2:$L$801),"")</f>
        <v>82</v>
      </c>
      <c r="AD2211" t="str" cm="1">
        <f t="array" ref="AD2211">_xlfn.IFS(AC2211="","Unknown",AC2211&lt;18,"0-17",AC2211&lt;35,"18-34",AC2211&lt;50,"35-49",AC2211&lt;65,"50-64",TRUE,"65+")</f>
        <v>65+</v>
      </c>
      <c r="AE2211">
        <f>IFERROR(_xlfn.XLOOKUP($B2211,enrollment!$A$2:$A$801,enrollment!$O$2:$O$801),"")</f>
        <v>2233445566</v>
      </c>
      <c r="AF2211">
        <f>IFERROR(_xlfn.XLOOKUP($AE2211,providers!$B$2:$B$11,providers!$Q$2:$Q$11),"")</f>
        <v>3.5</v>
      </c>
      <c r="AG2211" s="1">
        <f t="shared" si="34"/>
        <v>45474</v>
      </c>
    </row>
    <row r="2212" spans="1:33" x14ac:dyDescent="0.25">
      <c r="A2212" t="s">
        <v>2583</v>
      </c>
      <c r="B2212" t="s">
        <v>2579</v>
      </c>
      <c r="C2212">
        <v>3456789012</v>
      </c>
      <c r="D2212">
        <v>3456789012</v>
      </c>
      <c r="E2212" s="1">
        <v>45447</v>
      </c>
      <c r="F2212" s="1">
        <v>45447</v>
      </c>
      <c r="G2212" s="1">
        <v>45478</v>
      </c>
      <c r="H2212" t="s">
        <v>28</v>
      </c>
      <c r="I2212">
        <v>23</v>
      </c>
      <c r="J2212" t="s">
        <v>77</v>
      </c>
      <c r="K2212">
        <v>99284</v>
      </c>
      <c r="O2212">
        <v>1</v>
      </c>
      <c r="P2212">
        <v>1601.53</v>
      </c>
      <c r="Q2212">
        <v>889.74</v>
      </c>
      <c r="R2212">
        <v>711.79</v>
      </c>
      <c r="S2212">
        <v>177.95</v>
      </c>
      <c r="T2212" t="s">
        <v>30</v>
      </c>
      <c r="X2212" t="s">
        <v>233</v>
      </c>
      <c r="Y2212" t="s">
        <v>32</v>
      </c>
      <c r="Z2212" t="s">
        <v>45</v>
      </c>
      <c r="AA2212" t="str">
        <f>IFERROR(_xlfn.XLOOKUP($J2212,avoidable_ed_reference!$A$2:$A$13,avoidable_ed_reference!$C$2:$C$13),"Not Classified")</f>
        <v>Avoidable</v>
      </c>
      <c r="AB2212" t="str">
        <f>IFERROR(_xlfn.XLOOKUP($B2212,enrollment!$A$2:$A$801,enrollment!$I$2:$I$801),"")</f>
        <v>TN</v>
      </c>
      <c r="AC2212">
        <f>IFERROR(_xlfn.XLOOKUP($B2212,enrollment!$A$2:$A$801,enrollment!$L$2:$L$801),"")</f>
        <v>82</v>
      </c>
      <c r="AD2212" t="str" cm="1">
        <f t="array" ref="AD2212">_xlfn.IFS(AC2212="","Unknown",AC2212&lt;18,"0-17",AC2212&lt;35,"18-34",AC2212&lt;50,"35-49",AC2212&lt;65,"50-64",TRUE,"65+")</f>
        <v>65+</v>
      </c>
      <c r="AE2212">
        <f>IFERROR(_xlfn.XLOOKUP($B2212,enrollment!$A$2:$A$801,enrollment!$O$2:$O$801),"")</f>
        <v>2233445566</v>
      </c>
      <c r="AF2212">
        <f>IFERROR(_xlfn.XLOOKUP($AE2212,providers!$B$2:$B$11,providers!$Q$2:$Q$11),"")</f>
        <v>3.5</v>
      </c>
      <c r="AG2212" s="1">
        <f t="shared" si="34"/>
        <v>45444</v>
      </c>
    </row>
    <row r="2213" spans="1:33" x14ac:dyDescent="0.25">
      <c r="A2213" t="s">
        <v>2584</v>
      </c>
      <c r="B2213" t="s">
        <v>2579</v>
      </c>
      <c r="C2213">
        <v>8901234567</v>
      </c>
      <c r="D2213">
        <v>8901234567</v>
      </c>
      <c r="E2213" s="1">
        <v>45572</v>
      </c>
      <c r="F2213" s="1">
        <v>45572</v>
      </c>
      <c r="G2213" s="1">
        <v>45592</v>
      </c>
      <c r="H2213" t="s">
        <v>28</v>
      </c>
      <c r="I2213">
        <v>23</v>
      </c>
      <c r="J2213" t="s">
        <v>93</v>
      </c>
      <c r="K2213">
        <v>99284</v>
      </c>
      <c r="O2213">
        <v>1</v>
      </c>
      <c r="P2213">
        <v>1654.38</v>
      </c>
      <c r="Q2213">
        <v>919.1</v>
      </c>
      <c r="R2213">
        <v>735.28</v>
      </c>
      <c r="S2213">
        <v>183.82</v>
      </c>
      <c r="T2213" t="s">
        <v>30</v>
      </c>
      <c r="X2213" t="s">
        <v>233</v>
      </c>
      <c r="Y2213" t="s">
        <v>32</v>
      </c>
      <c r="Z2213" t="s">
        <v>45</v>
      </c>
      <c r="AA2213" t="str">
        <f>IFERROR(_xlfn.XLOOKUP($J2213,avoidable_ed_reference!$A$2:$A$13,avoidable_ed_reference!$C$2:$C$13),"Not Classified")</f>
        <v>Avoidable</v>
      </c>
      <c r="AB2213" t="str">
        <f>IFERROR(_xlfn.XLOOKUP($B2213,enrollment!$A$2:$A$801,enrollment!$I$2:$I$801),"")</f>
        <v>TN</v>
      </c>
      <c r="AC2213">
        <f>IFERROR(_xlfn.XLOOKUP($B2213,enrollment!$A$2:$A$801,enrollment!$L$2:$L$801),"")</f>
        <v>82</v>
      </c>
      <c r="AD2213" t="str" cm="1">
        <f t="array" ref="AD2213">_xlfn.IFS(AC2213="","Unknown",AC2213&lt;18,"0-17",AC2213&lt;35,"18-34",AC2213&lt;50,"35-49",AC2213&lt;65,"50-64",TRUE,"65+")</f>
        <v>65+</v>
      </c>
      <c r="AE2213">
        <f>IFERROR(_xlfn.XLOOKUP($B2213,enrollment!$A$2:$A$801,enrollment!$O$2:$O$801),"")</f>
        <v>2233445566</v>
      </c>
      <c r="AF2213">
        <f>IFERROR(_xlfn.XLOOKUP($AE2213,providers!$B$2:$B$11,providers!$Q$2:$Q$11),"")</f>
        <v>3.5</v>
      </c>
      <c r="AG2213" s="1">
        <f t="shared" si="34"/>
        <v>45566</v>
      </c>
    </row>
    <row r="2214" spans="1:33" x14ac:dyDescent="0.25">
      <c r="A2214" t="s">
        <v>2585</v>
      </c>
      <c r="B2214" t="s">
        <v>2579</v>
      </c>
      <c r="C2214">
        <v>2233445566</v>
      </c>
      <c r="D2214">
        <v>2233445566</v>
      </c>
      <c r="E2214" s="1">
        <v>45636</v>
      </c>
      <c r="F2214" s="1">
        <v>45636</v>
      </c>
      <c r="G2214" s="1">
        <v>45659</v>
      </c>
      <c r="H2214" t="s">
        <v>28</v>
      </c>
      <c r="I2214">
        <v>11</v>
      </c>
      <c r="J2214" t="s">
        <v>38</v>
      </c>
      <c r="K2214">
        <v>99213</v>
      </c>
      <c r="O2214">
        <v>1</v>
      </c>
      <c r="P2214">
        <v>223.34</v>
      </c>
      <c r="Q2214">
        <v>165.44</v>
      </c>
      <c r="R2214">
        <v>132.35</v>
      </c>
      <c r="S2214">
        <v>33.090000000000003</v>
      </c>
      <c r="T2214" t="s">
        <v>30</v>
      </c>
      <c r="X2214" t="s">
        <v>233</v>
      </c>
      <c r="Y2214" t="s">
        <v>32</v>
      </c>
      <c r="Z2214" t="s">
        <v>39</v>
      </c>
      <c r="AA2214" t="str">
        <f>IFERROR(_xlfn.XLOOKUP($J2214,avoidable_ed_reference!$A$2:$A$13,avoidable_ed_reference!$C$2:$C$13),"Not Classified")</f>
        <v>Not Classified</v>
      </c>
      <c r="AB2214" t="str">
        <f>IFERROR(_xlfn.XLOOKUP($B2214,enrollment!$A$2:$A$801,enrollment!$I$2:$I$801),"")</f>
        <v>TN</v>
      </c>
      <c r="AC2214">
        <f>IFERROR(_xlfn.XLOOKUP($B2214,enrollment!$A$2:$A$801,enrollment!$L$2:$L$801),"")</f>
        <v>82</v>
      </c>
      <c r="AD2214" t="str" cm="1">
        <f t="array" ref="AD2214">_xlfn.IFS(AC2214="","Unknown",AC2214&lt;18,"0-17",AC2214&lt;35,"18-34",AC2214&lt;50,"35-49",AC2214&lt;65,"50-64",TRUE,"65+")</f>
        <v>65+</v>
      </c>
      <c r="AE2214">
        <f>IFERROR(_xlfn.XLOOKUP($B2214,enrollment!$A$2:$A$801,enrollment!$O$2:$O$801),"")</f>
        <v>2233445566</v>
      </c>
      <c r="AF2214">
        <f>IFERROR(_xlfn.XLOOKUP($AE2214,providers!$B$2:$B$11,providers!$Q$2:$Q$11),"")</f>
        <v>3.5</v>
      </c>
      <c r="AG2214" s="1">
        <f t="shared" si="34"/>
        <v>45627</v>
      </c>
    </row>
    <row r="2215" spans="1:33" x14ac:dyDescent="0.25">
      <c r="A2215" t="s">
        <v>2586</v>
      </c>
      <c r="B2215" t="s">
        <v>2579</v>
      </c>
      <c r="C2215">
        <v>2233445566</v>
      </c>
      <c r="D2215">
        <v>2233445566</v>
      </c>
      <c r="E2215" s="1">
        <v>45337</v>
      </c>
      <c r="F2215" s="1">
        <v>45337</v>
      </c>
      <c r="G2215" s="1">
        <v>45355</v>
      </c>
      <c r="H2215" t="s">
        <v>28</v>
      </c>
      <c r="I2215">
        <v>23</v>
      </c>
      <c r="J2215" t="s">
        <v>29</v>
      </c>
      <c r="K2215">
        <v>99284</v>
      </c>
      <c r="O2215">
        <v>1</v>
      </c>
      <c r="P2215">
        <v>1588.36</v>
      </c>
      <c r="Q2215">
        <v>882.42</v>
      </c>
      <c r="R2215">
        <v>705.94</v>
      </c>
      <c r="S2215">
        <v>176.48</v>
      </c>
      <c r="T2215" t="s">
        <v>30</v>
      </c>
      <c r="X2215" t="s">
        <v>233</v>
      </c>
      <c r="Y2215" t="s">
        <v>32</v>
      </c>
      <c r="Z2215" t="s">
        <v>45</v>
      </c>
      <c r="AA2215" t="str">
        <f>IFERROR(_xlfn.XLOOKUP($J2215,avoidable_ed_reference!$A$2:$A$13,avoidable_ed_reference!$C$2:$C$13),"Not Classified")</f>
        <v>Potentially Avoidable</v>
      </c>
      <c r="AB2215" t="str">
        <f>IFERROR(_xlfn.XLOOKUP($B2215,enrollment!$A$2:$A$801,enrollment!$I$2:$I$801),"")</f>
        <v>TN</v>
      </c>
      <c r="AC2215">
        <f>IFERROR(_xlfn.XLOOKUP($B2215,enrollment!$A$2:$A$801,enrollment!$L$2:$L$801),"")</f>
        <v>82</v>
      </c>
      <c r="AD2215" t="str" cm="1">
        <f t="array" ref="AD2215">_xlfn.IFS(AC2215="","Unknown",AC2215&lt;18,"0-17",AC2215&lt;35,"18-34",AC2215&lt;50,"35-49",AC2215&lt;65,"50-64",TRUE,"65+")</f>
        <v>65+</v>
      </c>
      <c r="AE2215">
        <f>IFERROR(_xlfn.XLOOKUP($B2215,enrollment!$A$2:$A$801,enrollment!$O$2:$O$801),"")</f>
        <v>2233445566</v>
      </c>
      <c r="AF2215">
        <f>IFERROR(_xlfn.XLOOKUP($AE2215,providers!$B$2:$B$11,providers!$Q$2:$Q$11),"")</f>
        <v>3.5</v>
      </c>
      <c r="AG2215" s="1">
        <f t="shared" si="34"/>
        <v>45323</v>
      </c>
    </row>
    <row r="2216" spans="1:33" x14ac:dyDescent="0.25">
      <c r="A2216" t="s">
        <v>2587</v>
      </c>
      <c r="B2216" t="s">
        <v>2579</v>
      </c>
      <c r="C2216">
        <v>8901234567</v>
      </c>
      <c r="D2216">
        <v>8901234567</v>
      </c>
      <c r="E2216" s="1">
        <v>45451</v>
      </c>
      <c r="F2216" s="1">
        <v>45451</v>
      </c>
      <c r="G2216" s="1">
        <v>45475</v>
      </c>
      <c r="H2216" t="s">
        <v>28</v>
      </c>
      <c r="I2216">
        <v>23</v>
      </c>
      <c r="J2216" t="s">
        <v>77</v>
      </c>
      <c r="K2216">
        <v>99284</v>
      </c>
      <c r="O2216">
        <v>1</v>
      </c>
      <c r="P2216">
        <v>1833.57</v>
      </c>
      <c r="Q2216">
        <v>1018.65</v>
      </c>
      <c r="R2216">
        <v>814.92</v>
      </c>
      <c r="S2216">
        <v>203.73</v>
      </c>
      <c r="T2216" t="s">
        <v>30</v>
      </c>
      <c r="X2216" t="s">
        <v>233</v>
      </c>
      <c r="Y2216" t="s">
        <v>32</v>
      </c>
      <c r="Z2216" t="s">
        <v>45</v>
      </c>
      <c r="AA2216" t="str">
        <f>IFERROR(_xlfn.XLOOKUP($J2216,avoidable_ed_reference!$A$2:$A$13,avoidable_ed_reference!$C$2:$C$13),"Not Classified")</f>
        <v>Avoidable</v>
      </c>
      <c r="AB2216" t="str">
        <f>IFERROR(_xlfn.XLOOKUP($B2216,enrollment!$A$2:$A$801,enrollment!$I$2:$I$801),"")</f>
        <v>TN</v>
      </c>
      <c r="AC2216">
        <f>IFERROR(_xlfn.XLOOKUP($B2216,enrollment!$A$2:$A$801,enrollment!$L$2:$L$801),"")</f>
        <v>82</v>
      </c>
      <c r="AD2216" t="str" cm="1">
        <f t="array" ref="AD2216">_xlfn.IFS(AC2216="","Unknown",AC2216&lt;18,"0-17",AC2216&lt;35,"18-34",AC2216&lt;50,"35-49",AC2216&lt;65,"50-64",TRUE,"65+")</f>
        <v>65+</v>
      </c>
      <c r="AE2216">
        <f>IFERROR(_xlfn.XLOOKUP($B2216,enrollment!$A$2:$A$801,enrollment!$O$2:$O$801),"")</f>
        <v>2233445566</v>
      </c>
      <c r="AF2216">
        <f>IFERROR(_xlfn.XLOOKUP($AE2216,providers!$B$2:$B$11,providers!$Q$2:$Q$11),"")</f>
        <v>3.5</v>
      </c>
      <c r="AG2216" s="1">
        <f t="shared" si="34"/>
        <v>45444</v>
      </c>
    </row>
    <row r="2217" spans="1:33" x14ac:dyDescent="0.25">
      <c r="A2217" t="s">
        <v>2588</v>
      </c>
      <c r="B2217" t="s">
        <v>2579</v>
      </c>
      <c r="C2217">
        <v>2345678901</v>
      </c>
      <c r="D2217">
        <v>2345678901</v>
      </c>
      <c r="E2217" s="1">
        <v>45433</v>
      </c>
      <c r="F2217" s="1">
        <v>45433</v>
      </c>
      <c r="G2217" s="1">
        <v>45449</v>
      </c>
      <c r="H2217" t="s">
        <v>28</v>
      </c>
      <c r="I2217">
        <v>23</v>
      </c>
      <c r="J2217" t="s">
        <v>221</v>
      </c>
      <c r="K2217">
        <v>99284</v>
      </c>
      <c r="O2217">
        <v>1</v>
      </c>
      <c r="P2217">
        <v>1723.55</v>
      </c>
      <c r="Q2217">
        <v>957.53</v>
      </c>
      <c r="R2217">
        <v>766.02</v>
      </c>
      <c r="S2217">
        <v>191.51</v>
      </c>
      <c r="T2217" t="s">
        <v>30</v>
      </c>
      <c r="X2217" t="s">
        <v>233</v>
      </c>
      <c r="Y2217" t="s">
        <v>32</v>
      </c>
      <c r="Z2217" t="s">
        <v>45</v>
      </c>
      <c r="AA2217" t="str">
        <f>IFERROR(_xlfn.XLOOKUP($J2217,avoidable_ed_reference!$A$2:$A$13,avoidable_ed_reference!$C$2:$C$13),"Not Classified")</f>
        <v>Avoidable</v>
      </c>
      <c r="AB2217" t="str">
        <f>IFERROR(_xlfn.XLOOKUP($B2217,enrollment!$A$2:$A$801,enrollment!$I$2:$I$801),"")</f>
        <v>TN</v>
      </c>
      <c r="AC2217">
        <f>IFERROR(_xlfn.XLOOKUP($B2217,enrollment!$A$2:$A$801,enrollment!$L$2:$L$801),"")</f>
        <v>82</v>
      </c>
      <c r="AD2217" t="str" cm="1">
        <f t="array" ref="AD2217">_xlfn.IFS(AC2217="","Unknown",AC2217&lt;18,"0-17",AC2217&lt;35,"18-34",AC2217&lt;50,"35-49",AC2217&lt;65,"50-64",TRUE,"65+")</f>
        <v>65+</v>
      </c>
      <c r="AE2217">
        <f>IFERROR(_xlfn.XLOOKUP($B2217,enrollment!$A$2:$A$801,enrollment!$O$2:$O$801),"")</f>
        <v>2233445566</v>
      </c>
      <c r="AF2217">
        <f>IFERROR(_xlfn.XLOOKUP($AE2217,providers!$B$2:$B$11,providers!$Q$2:$Q$11),"")</f>
        <v>3.5</v>
      </c>
      <c r="AG2217" s="1">
        <f t="shared" si="34"/>
        <v>45413</v>
      </c>
    </row>
    <row r="2218" spans="1:33" x14ac:dyDescent="0.25">
      <c r="A2218" t="s">
        <v>2589</v>
      </c>
      <c r="B2218" t="s">
        <v>2579</v>
      </c>
      <c r="C2218">
        <v>3456789012</v>
      </c>
      <c r="D2218">
        <v>3456789012</v>
      </c>
      <c r="E2218" s="1">
        <v>45358</v>
      </c>
      <c r="F2218" s="1">
        <v>45358</v>
      </c>
      <c r="G2218" s="1">
        <v>45382</v>
      </c>
      <c r="H2218" t="s">
        <v>28</v>
      </c>
      <c r="I2218">
        <v>23</v>
      </c>
      <c r="J2218" t="s">
        <v>184</v>
      </c>
      <c r="K2218">
        <v>99284</v>
      </c>
      <c r="O2218">
        <v>1</v>
      </c>
      <c r="P2218">
        <v>1714.23</v>
      </c>
      <c r="Q2218">
        <v>952.35</v>
      </c>
      <c r="R2218">
        <v>761.88</v>
      </c>
      <c r="S2218">
        <v>190.47</v>
      </c>
      <c r="T2218" t="s">
        <v>30</v>
      </c>
      <c r="X2218" t="s">
        <v>233</v>
      </c>
      <c r="Y2218" t="s">
        <v>32</v>
      </c>
      <c r="Z2218" t="s">
        <v>45</v>
      </c>
      <c r="AA2218" t="str">
        <f>IFERROR(_xlfn.XLOOKUP($J2218,avoidable_ed_reference!$A$2:$A$13,avoidable_ed_reference!$C$2:$C$13),"Not Classified")</f>
        <v>Non-Avoidable</v>
      </c>
      <c r="AB2218" t="str">
        <f>IFERROR(_xlfn.XLOOKUP($B2218,enrollment!$A$2:$A$801,enrollment!$I$2:$I$801),"")</f>
        <v>TN</v>
      </c>
      <c r="AC2218">
        <f>IFERROR(_xlfn.XLOOKUP($B2218,enrollment!$A$2:$A$801,enrollment!$L$2:$L$801),"")</f>
        <v>82</v>
      </c>
      <c r="AD2218" t="str" cm="1">
        <f t="array" ref="AD2218">_xlfn.IFS(AC2218="","Unknown",AC2218&lt;18,"0-17",AC2218&lt;35,"18-34",AC2218&lt;50,"35-49",AC2218&lt;65,"50-64",TRUE,"65+")</f>
        <v>65+</v>
      </c>
      <c r="AE2218">
        <f>IFERROR(_xlfn.XLOOKUP($B2218,enrollment!$A$2:$A$801,enrollment!$O$2:$O$801),"")</f>
        <v>2233445566</v>
      </c>
      <c r="AF2218">
        <f>IFERROR(_xlfn.XLOOKUP($AE2218,providers!$B$2:$B$11,providers!$Q$2:$Q$11),"")</f>
        <v>3.5</v>
      </c>
      <c r="AG2218" s="1">
        <f t="shared" si="34"/>
        <v>45352</v>
      </c>
    </row>
    <row r="2219" spans="1:33" x14ac:dyDescent="0.25">
      <c r="A2219" t="s">
        <v>2590</v>
      </c>
      <c r="B2219" t="s">
        <v>2579</v>
      </c>
      <c r="C2219">
        <v>3456789012</v>
      </c>
      <c r="D2219">
        <v>3456789012</v>
      </c>
      <c r="E2219" s="1">
        <v>45413</v>
      </c>
      <c r="F2219" s="1">
        <v>45413</v>
      </c>
      <c r="G2219" s="1">
        <v>45427</v>
      </c>
      <c r="H2219" t="s">
        <v>28</v>
      </c>
      <c r="I2219">
        <v>23</v>
      </c>
      <c r="J2219" t="s">
        <v>29</v>
      </c>
      <c r="K2219">
        <v>99284</v>
      </c>
      <c r="O2219">
        <v>1</v>
      </c>
      <c r="P2219">
        <v>2304.52</v>
      </c>
      <c r="Q2219">
        <v>1280.29</v>
      </c>
      <c r="R2219">
        <v>1024.23</v>
      </c>
      <c r="S2219">
        <v>256.06</v>
      </c>
      <c r="T2219" t="s">
        <v>30</v>
      </c>
      <c r="X2219" t="s">
        <v>233</v>
      </c>
      <c r="Y2219" t="s">
        <v>32</v>
      </c>
      <c r="Z2219" t="s">
        <v>45</v>
      </c>
      <c r="AA2219" t="str">
        <f>IFERROR(_xlfn.XLOOKUP($J2219,avoidable_ed_reference!$A$2:$A$13,avoidable_ed_reference!$C$2:$C$13),"Not Classified")</f>
        <v>Potentially Avoidable</v>
      </c>
      <c r="AB2219" t="str">
        <f>IFERROR(_xlfn.XLOOKUP($B2219,enrollment!$A$2:$A$801,enrollment!$I$2:$I$801),"")</f>
        <v>TN</v>
      </c>
      <c r="AC2219">
        <f>IFERROR(_xlfn.XLOOKUP($B2219,enrollment!$A$2:$A$801,enrollment!$L$2:$L$801),"")</f>
        <v>82</v>
      </c>
      <c r="AD2219" t="str" cm="1">
        <f t="array" ref="AD2219">_xlfn.IFS(AC2219="","Unknown",AC2219&lt;18,"0-17",AC2219&lt;35,"18-34",AC2219&lt;50,"35-49",AC2219&lt;65,"50-64",TRUE,"65+")</f>
        <v>65+</v>
      </c>
      <c r="AE2219">
        <f>IFERROR(_xlfn.XLOOKUP($B2219,enrollment!$A$2:$A$801,enrollment!$O$2:$O$801),"")</f>
        <v>2233445566</v>
      </c>
      <c r="AF2219">
        <f>IFERROR(_xlfn.XLOOKUP($AE2219,providers!$B$2:$B$11,providers!$Q$2:$Q$11),"")</f>
        <v>3.5</v>
      </c>
      <c r="AG2219" s="1">
        <f t="shared" si="34"/>
        <v>45413</v>
      </c>
    </row>
    <row r="2220" spans="1:33" x14ac:dyDescent="0.25">
      <c r="A2220" t="s">
        <v>2591</v>
      </c>
      <c r="B2220" t="s">
        <v>2579</v>
      </c>
      <c r="C2220">
        <v>9012345678</v>
      </c>
      <c r="D2220">
        <v>9012345678</v>
      </c>
      <c r="E2220" s="1">
        <v>45449</v>
      </c>
      <c r="F2220" s="1">
        <v>45449</v>
      </c>
      <c r="G2220" s="1">
        <v>45470</v>
      </c>
      <c r="H2220" t="s">
        <v>28</v>
      </c>
      <c r="I2220">
        <v>22</v>
      </c>
      <c r="J2220" t="s">
        <v>29</v>
      </c>
      <c r="K2220">
        <v>90837</v>
      </c>
      <c r="O2220">
        <v>1</v>
      </c>
      <c r="P2220">
        <v>241.02</v>
      </c>
      <c r="Q2220">
        <v>178.53</v>
      </c>
      <c r="R2220">
        <v>142.82</v>
      </c>
      <c r="S2220">
        <v>35.71</v>
      </c>
      <c r="T2220" t="s">
        <v>30</v>
      </c>
      <c r="X2220" t="s">
        <v>233</v>
      </c>
      <c r="Y2220" t="s">
        <v>32</v>
      </c>
      <c r="Z2220" t="s">
        <v>33</v>
      </c>
      <c r="AA2220" t="str">
        <f>IFERROR(_xlfn.XLOOKUP($J2220,avoidable_ed_reference!$A$2:$A$13,avoidable_ed_reference!$C$2:$C$13),"Not Classified")</f>
        <v>Potentially Avoidable</v>
      </c>
      <c r="AB2220" t="str">
        <f>IFERROR(_xlfn.XLOOKUP($B2220,enrollment!$A$2:$A$801,enrollment!$I$2:$I$801),"")</f>
        <v>TN</v>
      </c>
      <c r="AC2220">
        <f>IFERROR(_xlfn.XLOOKUP($B2220,enrollment!$A$2:$A$801,enrollment!$L$2:$L$801),"")</f>
        <v>82</v>
      </c>
      <c r="AD2220" t="str" cm="1">
        <f t="array" ref="AD2220">_xlfn.IFS(AC2220="","Unknown",AC2220&lt;18,"0-17",AC2220&lt;35,"18-34",AC2220&lt;50,"35-49",AC2220&lt;65,"50-64",TRUE,"65+")</f>
        <v>65+</v>
      </c>
      <c r="AE2220">
        <f>IFERROR(_xlfn.XLOOKUP($B2220,enrollment!$A$2:$A$801,enrollment!$O$2:$O$801),"")</f>
        <v>2233445566</v>
      </c>
      <c r="AF2220">
        <f>IFERROR(_xlfn.XLOOKUP($AE2220,providers!$B$2:$B$11,providers!$Q$2:$Q$11),"")</f>
        <v>3.5</v>
      </c>
      <c r="AG2220" s="1">
        <f t="shared" si="34"/>
        <v>45444</v>
      </c>
    </row>
    <row r="2221" spans="1:33" x14ac:dyDescent="0.25">
      <c r="A2221" t="s">
        <v>2592</v>
      </c>
      <c r="B2221" t="s">
        <v>2579</v>
      </c>
      <c r="C2221">
        <v>3456789012</v>
      </c>
      <c r="D2221">
        <v>3456789012</v>
      </c>
      <c r="E2221" s="1">
        <v>45363</v>
      </c>
      <c r="F2221" s="1">
        <v>45363</v>
      </c>
      <c r="G2221" s="1">
        <v>45385</v>
      </c>
      <c r="H2221" t="s">
        <v>28</v>
      </c>
      <c r="I2221">
        <v>23</v>
      </c>
      <c r="J2221" t="s">
        <v>35</v>
      </c>
      <c r="K2221">
        <v>99284</v>
      </c>
      <c r="O2221">
        <v>1</v>
      </c>
      <c r="P2221">
        <v>2445.9299999999998</v>
      </c>
      <c r="Q2221">
        <v>1358.85</v>
      </c>
      <c r="R2221">
        <v>1087.08</v>
      </c>
      <c r="S2221">
        <v>271.77</v>
      </c>
      <c r="T2221" t="s">
        <v>30</v>
      </c>
      <c r="X2221" t="s">
        <v>233</v>
      </c>
      <c r="Y2221" t="s">
        <v>32</v>
      </c>
      <c r="Z2221" t="s">
        <v>45</v>
      </c>
      <c r="AA2221" t="str">
        <f>IFERROR(_xlfn.XLOOKUP($J2221,avoidable_ed_reference!$A$2:$A$13,avoidable_ed_reference!$C$2:$C$13),"Not Classified")</f>
        <v>Avoidable</v>
      </c>
      <c r="AB2221" t="str">
        <f>IFERROR(_xlfn.XLOOKUP($B2221,enrollment!$A$2:$A$801,enrollment!$I$2:$I$801),"")</f>
        <v>TN</v>
      </c>
      <c r="AC2221">
        <f>IFERROR(_xlfn.XLOOKUP($B2221,enrollment!$A$2:$A$801,enrollment!$L$2:$L$801),"")</f>
        <v>82</v>
      </c>
      <c r="AD2221" t="str" cm="1">
        <f t="array" ref="AD2221">_xlfn.IFS(AC2221="","Unknown",AC2221&lt;18,"0-17",AC2221&lt;35,"18-34",AC2221&lt;50,"35-49",AC2221&lt;65,"50-64",TRUE,"65+")</f>
        <v>65+</v>
      </c>
      <c r="AE2221">
        <f>IFERROR(_xlfn.XLOOKUP($B2221,enrollment!$A$2:$A$801,enrollment!$O$2:$O$801),"")</f>
        <v>2233445566</v>
      </c>
      <c r="AF2221">
        <f>IFERROR(_xlfn.XLOOKUP($AE2221,providers!$B$2:$B$11,providers!$Q$2:$Q$11),"")</f>
        <v>3.5</v>
      </c>
      <c r="AG2221" s="1">
        <f t="shared" si="34"/>
        <v>45352</v>
      </c>
    </row>
    <row r="2222" spans="1:33" x14ac:dyDescent="0.25">
      <c r="A2222" t="s">
        <v>2593</v>
      </c>
      <c r="B2222" t="s">
        <v>2594</v>
      </c>
      <c r="C2222">
        <v>5678901234</v>
      </c>
      <c r="D2222">
        <v>5678901234</v>
      </c>
      <c r="E2222" s="1">
        <v>45460</v>
      </c>
      <c r="F2222" s="1">
        <v>45460</v>
      </c>
      <c r="G2222" s="1">
        <v>45486</v>
      </c>
      <c r="H2222" t="s">
        <v>28</v>
      </c>
      <c r="I2222">
        <v>20</v>
      </c>
      <c r="J2222" t="s">
        <v>35</v>
      </c>
      <c r="K2222">
        <v>99213</v>
      </c>
      <c r="O2222">
        <v>1</v>
      </c>
      <c r="P2222">
        <v>181.99</v>
      </c>
      <c r="Q2222">
        <v>139.99</v>
      </c>
      <c r="R2222">
        <v>111.99</v>
      </c>
      <c r="S2222">
        <v>28</v>
      </c>
      <c r="T2222" t="s">
        <v>30</v>
      </c>
      <c r="X2222" t="s">
        <v>52</v>
      </c>
      <c r="Y2222" t="s">
        <v>44</v>
      </c>
      <c r="Z2222" t="s">
        <v>36</v>
      </c>
      <c r="AA2222" t="str">
        <f>IFERROR(_xlfn.XLOOKUP($J2222,avoidable_ed_reference!$A$2:$A$13,avoidable_ed_reference!$C$2:$C$13),"Not Classified")</f>
        <v>Avoidable</v>
      </c>
      <c r="AB2222" t="str">
        <f>IFERROR(_xlfn.XLOOKUP($B2222,enrollment!$A$2:$A$801,enrollment!$I$2:$I$801),"")</f>
        <v>OH</v>
      </c>
      <c r="AC2222">
        <f>IFERROR(_xlfn.XLOOKUP($B2222,enrollment!$A$2:$A$801,enrollment!$L$2:$L$801),"")</f>
        <v>69</v>
      </c>
      <c r="AD2222" t="str" cm="1">
        <f t="array" ref="AD2222">_xlfn.IFS(AC2222="","Unknown",AC2222&lt;18,"0-17",AC2222&lt;35,"18-34",AC2222&lt;50,"35-49",AC2222&lt;65,"50-64",TRUE,"65+")</f>
        <v>65+</v>
      </c>
      <c r="AE2222">
        <f>IFERROR(_xlfn.XLOOKUP($B2222,enrollment!$A$2:$A$801,enrollment!$O$2:$O$801),"")</f>
        <v>2345678901</v>
      </c>
      <c r="AF2222">
        <f>IFERROR(_xlfn.XLOOKUP($AE2222,providers!$B$2:$B$11,providers!$Q$2:$Q$11),"")</f>
        <v>4.2</v>
      </c>
      <c r="AG2222" s="1">
        <f t="shared" si="34"/>
        <v>45444</v>
      </c>
    </row>
    <row r="2223" spans="1:33" x14ac:dyDescent="0.25">
      <c r="A2223" t="s">
        <v>2595</v>
      </c>
      <c r="B2223" t="s">
        <v>2594</v>
      </c>
      <c r="C2223">
        <v>2345678901</v>
      </c>
      <c r="D2223">
        <v>2345678901</v>
      </c>
      <c r="E2223" s="1">
        <v>45335</v>
      </c>
      <c r="F2223" s="1">
        <v>45335</v>
      </c>
      <c r="G2223" s="1">
        <v>45368</v>
      </c>
      <c r="H2223" t="s">
        <v>28</v>
      </c>
      <c r="I2223">
        <v>11</v>
      </c>
      <c r="J2223" t="s">
        <v>35</v>
      </c>
      <c r="K2223">
        <v>99213</v>
      </c>
      <c r="O2223">
        <v>1</v>
      </c>
      <c r="P2223">
        <v>201.7</v>
      </c>
      <c r="Q2223">
        <v>149.41</v>
      </c>
      <c r="R2223">
        <v>119.53</v>
      </c>
      <c r="S2223">
        <v>29.88</v>
      </c>
      <c r="T2223" t="s">
        <v>30</v>
      </c>
      <c r="X2223" t="s">
        <v>52</v>
      </c>
      <c r="Y2223" t="s">
        <v>44</v>
      </c>
      <c r="Z2223" t="s">
        <v>39</v>
      </c>
      <c r="AA2223" t="str">
        <f>IFERROR(_xlfn.XLOOKUP($J2223,avoidable_ed_reference!$A$2:$A$13,avoidable_ed_reference!$C$2:$C$13),"Not Classified")</f>
        <v>Avoidable</v>
      </c>
      <c r="AB2223" t="str">
        <f>IFERROR(_xlfn.XLOOKUP($B2223,enrollment!$A$2:$A$801,enrollment!$I$2:$I$801),"")</f>
        <v>OH</v>
      </c>
      <c r="AC2223">
        <f>IFERROR(_xlfn.XLOOKUP($B2223,enrollment!$A$2:$A$801,enrollment!$L$2:$L$801),"")</f>
        <v>69</v>
      </c>
      <c r="AD2223" t="str" cm="1">
        <f t="array" ref="AD2223">_xlfn.IFS(AC2223="","Unknown",AC2223&lt;18,"0-17",AC2223&lt;35,"18-34",AC2223&lt;50,"35-49",AC2223&lt;65,"50-64",TRUE,"65+")</f>
        <v>65+</v>
      </c>
      <c r="AE2223">
        <f>IFERROR(_xlfn.XLOOKUP($B2223,enrollment!$A$2:$A$801,enrollment!$O$2:$O$801),"")</f>
        <v>2345678901</v>
      </c>
      <c r="AF2223">
        <f>IFERROR(_xlfn.XLOOKUP($AE2223,providers!$B$2:$B$11,providers!$Q$2:$Q$11),"")</f>
        <v>4.2</v>
      </c>
      <c r="AG2223" s="1">
        <f t="shared" si="34"/>
        <v>45323</v>
      </c>
    </row>
    <row r="2224" spans="1:33" x14ac:dyDescent="0.25">
      <c r="A2224" t="s">
        <v>2596</v>
      </c>
      <c r="B2224" t="s">
        <v>2594</v>
      </c>
      <c r="C2224">
        <v>2233445566</v>
      </c>
      <c r="D2224">
        <v>2233445566</v>
      </c>
      <c r="E2224" s="1">
        <v>45656</v>
      </c>
      <c r="F2224" s="1">
        <v>45656</v>
      </c>
      <c r="G2224" s="1">
        <v>45679</v>
      </c>
      <c r="H2224" t="s">
        <v>28</v>
      </c>
      <c r="I2224">
        <v>23</v>
      </c>
      <c r="J2224" t="s">
        <v>42</v>
      </c>
      <c r="K2224">
        <v>99284</v>
      </c>
      <c r="O2224">
        <v>1</v>
      </c>
      <c r="P2224">
        <v>2189.9</v>
      </c>
      <c r="Q2224">
        <v>1216.6099999999999</v>
      </c>
      <c r="R2224">
        <v>973.29</v>
      </c>
      <c r="S2224">
        <v>243.32</v>
      </c>
      <c r="T2224" t="s">
        <v>30</v>
      </c>
      <c r="X2224" t="s">
        <v>52</v>
      </c>
      <c r="Y2224" t="s">
        <v>44</v>
      </c>
      <c r="Z2224" t="s">
        <v>45</v>
      </c>
      <c r="AA2224" t="str">
        <f>IFERROR(_xlfn.XLOOKUP($J2224,avoidable_ed_reference!$A$2:$A$13,avoidable_ed_reference!$C$2:$C$13),"Not Classified")</f>
        <v>Non-Avoidable</v>
      </c>
      <c r="AB2224" t="str">
        <f>IFERROR(_xlfn.XLOOKUP($B2224,enrollment!$A$2:$A$801,enrollment!$I$2:$I$801),"")</f>
        <v>OH</v>
      </c>
      <c r="AC2224">
        <f>IFERROR(_xlfn.XLOOKUP($B2224,enrollment!$A$2:$A$801,enrollment!$L$2:$L$801),"")</f>
        <v>69</v>
      </c>
      <c r="AD2224" t="str" cm="1">
        <f t="array" ref="AD2224">_xlfn.IFS(AC2224="","Unknown",AC2224&lt;18,"0-17",AC2224&lt;35,"18-34",AC2224&lt;50,"35-49",AC2224&lt;65,"50-64",TRUE,"65+")</f>
        <v>65+</v>
      </c>
      <c r="AE2224">
        <f>IFERROR(_xlfn.XLOOKUP($B2224,enrollment!$A$2:$A$801,enrollment!$O$2:$O$801),"")</f>
        <v>2345678901</v>
      </c>
      <c r="AF2224">
        <f>IFERROR(_xlfn.XLOOKUP($AE2224,providers!$B$2:$B$11,providers!$Q$2:$Q$11),"")</f>
        <v>4.2</v>
      </c>
      <c r="AG2224" s="1">
        <f t="shared" si="34"/>
        <v>45627</v>
      </c>
    </row>
    <row r="2225" spans="1:33" x14ac:dyDescent="0.25">
      <c r="A2225" t="s">
        <v>2597</v>
      </c>
      <c r="B2225" t="s">
        <v>2594</v>
      </c>
      <c r="C2225">
        <v>2345678901</v>
      </c>
      <c r="D2225">
        <v>2345678901</v>
      </c>
      <c r="E2225" s="1">
        <v>45556</v>
      </c>
      <c r="F2225" s="1">
        <v>45556</v>
      </c>
      <c r="G2225" s="1">
        <v>45589</v>
      </c>
      <c r="H2225" t="s">
        <v>28</v>
      </c>
      <c r="I2225">
        <v>11</v>
      </c>
      <c r="J2225" t="s">
        <v>47</v>
      </c>
      <c r="K2225">
        <v>99213</v>
      </c>
      <c r="O2225">
        <v>1</v>
      </c>
      <c r="P2225">
        <v>166.23</v>
      </c>
      <c r="Q2225">
        <v>123.13</v>
      </c>
      <c r="R2225">
        <v>98.5</v>
      </c>
      <c r="S2225">
        <v>24.63</v>
      </c>
      <c r="T2225" t="s">
        <v>30</v>
      </c>
      <c r="X2225" t="s">
        <v>52</v>
      </c>
      <c r="Y2225" t="s">
        <v>44</v>
      </c>
      <c r="Z2225" t="s">
        <v>39</v>
      </c>
      <c r="AA2225" t="str">
        <f>IFERROR(_xlfn.XLOOKUP($J2225,avoidable_ed_reference!$A$2:$A$13,avoidable_ed_reference!$C$2:$C$13),"Not Classified")</f>
        <v>Not Classified</v>
      </c>
      <c r="AB2225" t="str">
        <f>IFERROR(_xlfn.XLOOKUP($B2225,enrollment!$A$2:$A$801,enrollment!$I$2:$I$801),"")</f>
        <v>OH</v>
      </c>
      <c r="AC2225">
        <f>IFERROR(_xlfn.XLOOKUP($B2225,enrollment!$A$2:$A$801,enrollment!$L$2:$L$801),"")</f>
        <v>69</v>
      </c>
      <c r="AD2225" t="str" cm="1">
        <f t="array" ref="AD2225">_xlfn.IFS(AC2225="","Unknown",AC2225&lt;18,"0-17",AC2225&lt;35,"18-34",AC2225&lt;50,"35-49",AC2225&lt;65,"50-64",TRUE,"65+")</f>
        <v>65+</v>
      </c>
      <c r="AE2225">
        <f>IFERROR(_xlfn.XLOOKUP($B2225,enrollment!$A$2:$A$801,enrollment!$O$2:$O$801),"")</f>
        <v>2345678901</v>
      </c>
      <c r="AF2225">
        <f>IFERROR(_xlfn.XLOOKUP($AE2225,providers!$B$2:$B$11,providers!$Q$2:$Q$11),"")</f>
        <v>4.2</v>
      </c>
      <c r="AG2225" s="1">
        <f t="shared" si="34"/>
        <v>45536</v>
      </c>
    </row>
    <row r="2226" spans="1:33" x14ac:dyDescent="0.25">
      <c r="A2226" t="s">
        <v>2598</v>
      </c>
      <c r="B2226" t="s">
        <v>2599</v>
      </c>
      <c r="C2226">
        <v>3456789012</v>
      </c>
      <c r="D2226">
        <v>3456789012</v>
      </c>
      <c r="E2226" s="1">
        <v>45611</v>
      </c>
      <c r="F2226" s="1">
        <v>45611</v>
      </c>
      <c r="G2226" s="1">
        <v>45639</v>
      </c>
      <c r="H2226" t="s">
        <v>28</v>
      </c>
      <c r="I2226">
        <v>23</v>
      </c>
      <c r="J2226" t="s">
        <v>129</v>
      </c>
      <c r="K2226">
        <v>99284</v>
      </c>
      <c r="O2226">
        <v>1</v>
      </c>
      <c r="P2226">
        <v>1981.64</v>
      </c>
      <c r="Q2226">
        <v>1100.9100000000001</v>
      </c>
      <c r="R2226">
        <v>880.73</v>
      </c>
      <c r="S2226">
        <v>220.18</v>
      </c>
      <c r="T2226" t="s">
        <v>30</v>
      </c>
      <c r="X2226" t="s">
        <v>146</v>
      </c>
      <c r="Y2226" t="s">
        <v>147</v>
      </c>
      <c r="Z2226" t="s">
        <v>45</v>
      </c>
      <c r="AA2226" t="str">
        <f>IFERROR(_xlfn.XLOOKUP($J2226,avoidable_ed_reference!$A$2:$A$13,avoidable_ed_reference!$C$2:$C$13),"Not Classified")</f>
        <v>Potentially Avoidable</v>
      </c>
      <c r="AB2226" t="str">
        <f>IFERROR(_xlfn.XLOOKUP($B2226,enrollment!$A$2:$A$801,enrollment!$I$2:$I$801),"")</f>
        <v>GA</v>
      </c>
      <c r="AC2226">
        <f>IFERROR(_xlfn.XLOOKUP($B2226,enrollment!$A$2:$A$801,enrollment!$L$2:$L$801),"")</f>
        <v>85</v>
      </c>
      <c r="AD2226" t="str" cm="1">
        <f t="array" ref="AD2226">_xlfn.IFS(AC2226="","Unknown",AC2226&lt;18,"0-17",AC2226&lt;35,"18-34",AC2226&lt;50,"35-49",AC2226&lt;65,"50-64",TRUE,"65+")</f>
        <v>65+</v>
      </c>
      <c r="AE2226">
        <f>IFERROR(_xlfn.XLOOKUP($B2226,enrollment!$A$2:$A$801,enrollment!$O$2:$O$801),"")</f>
        <v>8901234567</v>
      </c>
      <c r="AF2226">
        <f>IFERROR(_xlfn.XLOOKUP($AE2226,providers!$B$2:$B$11,providers!$Q$2:$Q$11),"")</f>
        <v>3.7</v>
      </c>
      <c r="AG2226" s="1">
        <f t="shared" si="34"/>
        <v>45597</v>
      </c>
    </row>
    <row r="2227" spans="1:33" x14ac:dyDescent="0.25">
      <c r="A2227" t="s">
        <v>2600</v>
      </c>
      <c r="B2227" t="s">
        <v>2599</v>
      </c>
      <c r="C2227">
        <v>2233445566</v>
      </c>
      <c r="D2227">
        <v>2233445566</v>
      </c>
      <c r="E2227" s="1">
        <v>45656</v>
      </c>
      <c r="F2227" s="1">
        <v>45656</v>
      </c>
      <c r="G2227" s="1">
        <v>45671</v>
      </c>
      <c r="H2227" t="s">
        <v>28</v>
      </c>
      <c r="I2227">
        <v>22</v>
      </c>
      <c r="J2227" t="s">
        <v>29</v>
      </c>
      <c r="K2227">
        <v>90837</v>
      </c>
      <c r="O2227">
        <v>1</v>
      </c>
      <c r="P2227">
        <v>237.95</v>
      </c>
      <c r="Q2227">
        <v>176.26</v>
      </c>
      <c r="R2227">
        <v>141.01</v>
      </c>
      <c r="S2227">
        <v>35.25</v>
      </c>
      <c r="T2227" t="s">
        <v>30</v>
      </c>
      <c r="X2227" t="s">
        <v>146</v>
      </c>
      <c r="Y2227" t="s">
        <v>147</v>
      </c>
      <c r="Z2227" t="s">
        <v>33</v>
      </c>
      <c r="AA2227" t="str">
        <f>IFERROR(_xlfn.XLOOKUP($J2227,avoidable_ed_reference!$A$2:$A$13,avoidable_ed_reference!$C$2:$C$13),"Not Classified")</f>
        <v>Potentially Avoidable</v>
      </c>
      <c r="AB2227" t="str">
        <f>IFERROR(_xlfn.XLOOKUP($B2227,enrollment!$A$2:$A$801,enrollment!$I$2:$I$801),"")</f>
        <v>GA</v>
      </c>
      <c r="AC2227">
        <f>IFERROR(_xlfn.XLOOKUP($B2227,enrollment!$A$2:$A$801,enrollment!$L$2:$L$801),"")</f>
        <v>85</v>
      </c>
      <c r="AD2227" t="str" cm="1">
        <f t="array" ref="AD2227">_xlfn.IFS(AC2227="","Unknown",AC2227&lt;18,"0-17",AC2227&lt;35,"18-34",AC2227&lt;50,"35-49",AC2227&lt;65,"50-64",TRUE,"65+")</f>
        <v>65+</v>
      </c>
      <c r="AE2227">
        <f>IFERROR(_xlfn.XLOOKUP($B2227,enrollment!$A$2:$A$801,enrollment!$O$2:$O$801),"")</f>
        <v>8901234567</v>
      </c>
      <c r="AF2227">
        <f>IFERROR(_xlfn.XLOOKUP($AE2227,providers!$B$2:$B$11,providers!$Q$2:$Q$11),"")</f>
        <v>3.7</v>
      </c>
      <c r="AG2227" s="1">
        <f t="shared" si="34"/>
        <v>45627</v>
      </c>
    </row>
    <row r="2228" spans="1:33" x14ac:dyDescent="0.25">
      <c r="A2228" t="s">
        <v>2601</v>
      </c>
      <c r="B2228" t="s">
        <v>2599</v>
      </c>
      <c r="C2228">
        <v>8901234567</v>
      </c>
      <c r="D2228">
        <v>8901234567</v>
      </c>
      <c r="E2228" s="1">
        <v>45632</v>
      </c>
      <c r="F2228" s="1">
        <v>45632</v>
      </c>
      <c r="G2228" s="1">
        <v>45662</v>
      </c>
      <c r="H2228" t="s">
        <v>28</v>
      </c>
      <c r="I2228">
        <v>11</v>
      </c>
      <c r="J2228" t="s">
        <v>35</v>
      </c>
      <c r="K2228">
        <v>99213</v>
      </c>
      <c r="O2228">
        <v>1</v>
      </c>
      <c r="P2228">
        <v>233.83</v>
      </c>
      <c r="Q2228">
        <v>173.21</v>
      </c>
      <c r="R2228">
        <v>138.57</v>
      </c>
      <c r="S2228">
        <v>34.64</v>
      </c>
      <c r="T2228" t="s">
        <v>30</v>
      </c>
      <c r="X2228" t="s">
        <v>146</v>
      </c>
      <c r="Y2228" t="s">
        <v>147</v>
      </c>
      <c r="Z2228" t="s">
        <v>39</v>
      </c>
      <c r="AA2228" t="str">
        <f>IFERROR(_xlfn.XLOOKUP($J2228,avoidable_ed_reference!$A$2:$A$13,avoidable_ed_reference!$C$2:$C$13),"Not Classified")</f>
        <v>Avoidable</v>
      </c>
      <c r="AB2228" t="str">
        <f>IFERROR(_xlfn.XLOOKUP($B2228,enrollment!$A$2:$A$801,enrollment!$I$2:$I$801),"")</f>
        <v>GA</v>
      </c>
      <c r="AC2228">
        <f>IFERROR(_xlfn.XLOOKUP($B2228,enrollment!$A$2:$A$801,enrollment!$L$2:$L$801),"")</f>
        <v>85</v>
      </c>
      <c r="AD2228" t="str" cm="1">
        <f t="array" ref="AD2228">_xlfn.IFS(AC2228="","Unknown",AC2228&lt;18,"0-17",AC2228&lt;35,"18-34",AC2228&lt;50,"35-49",AC2228&lt;65,"50-64",TRUE,"65+")</f>
        <v>65+</v>
      </c>
      <c r="AE2228">
        <f>IFERROR(_xlfn.XLOOKUP($B2228,enrollment!$A$2:$A$801,enrollment!$O$2:$O$801),"")</f>
        <v>8901234567</v>
      </c>
      <c r="AF2228">
        <f>IFERROR(_xlfn.XLOOKUP($AE2228,providers!$B$2:$B$11,providers!$Q$2:$Q$11),"")</f>
        <v>3.7</v>
      </c>
      <c r="AG2228" s="1">
        <f t="shared" si="34"/>
        <v>45627</v>
      </c>
    </row>
    <row r="2229" spans="1:33" x14ac:dyDescent="0.25">
      <c r="A2229" t="s">
        <v>2602</v>
      </c>
      <c r="B2229" t="s">
        <v>2599</v>
      </c>
      <c r="C2229">
        <v>2233445566</v>
      </c>
      <c r="D2229">
        <v>2233445566</v>
      </c>
      <c r="E2229" s="1">
        <v>45469</v>
      </c>
      <c r="F2229" s="1">
        <v>45469</v>
      </c>
      <c r="G2229" s="1">
        <v>45494</v>
      </c>
      <c r="H2229" t="s">
        <v>28</v>
      </c>
      <c r="I2229">
        <v>22</v>
      </c>
      <c r="J2229" t="s">
        <v>29</v>
      </c>
      <c r="K2229">
        <v>90837</v>
      </c>
      <c r="O2229">
        <v>1</v>
      </c>
      <c r="P2229">
        <v>192.19</v>
      </c>
      <c r="Q2229">
        <v>142.36000000000001</v>
      </c>
      <c r="R2229">
        <v>113.89</v>
      </c>
      <c r="S2229">
        <v>28.47</v>
      </c>
      <c r="T2229" t="s">
        <v>30</v>
      </c>
      <c r="X2229" t="s">
        <v>146</v>
      </c>
      <c r="Y2229" t="s">
        <v>147</v>
      </c>
      <c r="Z2229" t="s">
        <v>33</v>
      </c>
      <c r="AA2229" t="str">
        <f>IFERROR(_xlfn.XLOOKUP($J2229,avoidable_ed_reference!$A$2:$A$13,avoidable_ed_reference!$C$2:$C$13),"Not Classified")</f>
        <v>Potentially Avoidable</v>
      </c>
      <c r="AB2229" t="str">
        <f>IFERROR(_xlfn.XLOOKUP($B2229,enrollment!$A$2:$A$801,enrollment!$I$2:$I$801),"")</f>
        <v>GA</v>
      </c>
      <c r="AC2229">
        <f>IFERROR(_xlfn.XLOOKUP($B2229,enrollment!$A$2:$A$801,enrollment!$L$2:$L$801),"")</f>
        <v>85</v>
      </c>
      <c r="AD2229" t="str" cm="1">
        <f t="array" ref="AD2229">_xlfn.IFS(AC2229="","Unknown",AC2229&lt;18,"0-17",AC2229&lt;35,"18-34",AC2229&lt;50,"35-49",AC2229&lt;65,"50-64",TRUE,"65+")</f>
        <v>65+</v>
      </c>
      <c r="AE2229">
        <f>IFERROR(_xlfn.XLOOKUP($B2229,enrollment!$A$2:$A$801,enrollment!$O$2:$O$801),"")</f>
        <v>8901234567</v>
      </c>
      <c r="AF2229">
        <f>IFERROR(_xlfn.XLOOKUP($AE2229,providers!$B$2:$B$11,providers!$Q$2:$Q$11),"")</f>
        <v>3.7</v>
      </c>
      <c r="AG2229" s="1">
        <f t="shared" si="34"/>
        <v>45444</v>
      </c>
    </row>
    <row r="2230" spans="1:33" x14ac:dyDescent="0.25">
      <c r="A2230" t="s">
        <v>2603</v>
      </c>
      <c r="B2230" t="s">
        <v>2599</v>
      </c>
      <c r="C2230">
        <v>9012345678</v>
      </c>
      <c r="D2230">
        <v>9012345678</v>
      </c>
      <c r="E2230" s="1">
        <v>45486</v>
      </c>
      <c r="F2230" s="1">
        <v>45486</v>
      </c>
      <c r="G2230" s="1">
        <v>45515</v>
      </c>
      <c r="H2230" t="s">
        <v>67</v>
      </c>
      <c r="I2230">
        <v>21</v>
      </c>
      <c r="J2230" t="s">
        <v>99</v>
      </c>
      <c r="K2230">
        <v>99223</v>
      </c>
      <c r="O2230">
        <v>1</v>
      </c>
      <c r="P2230">
        <v>26668.31</v>
      </c>
      <c r="Q2230">
        <v>17205.36</v>
      </c>
      <c r="R2230">
        <v>13764.29</v>
      </c>
      <c r="S2230">
        <v>3441.07</v>
      </c>
      <c r="T2230" t="s">
        <v>30</v>
      </c>
      <c r="V2230">
        <v>1</v>
      </c>
      <c r="W2230" s="2" t="s">
        <v>68</v>
      </c>
      <c r="X2230" t="s">
        <v>146</v>
      </c>
      <c r="Y2230" t="s">
        <v>147</v>
      </c>
      <c r="Z2230" t="s">
        <v>69</v>
      </c>
      <c r="AA2230" t="str">
        <f>IFERROR(_xlfn.XLOOKUP($J2230,avoidable_ed_reference!$A$2:$A$13,avoidable_ed_reference!$C$2:$C$13),"Not Classified")</f>
        <v>Not Classified</v>
      </c>
      <c r="AB2230" t="str">
        <f>IFERROR(_xlfn.XLOOKUP($B2230,enrollment!$A$2:$A$801,enrollment!$I$2:$I$801),"")</f>
        <v>GA</v>
      </c>
      <c r="AC2230">
        <f>IFERROR(_xlfn.XLOOKUP($B2230,enrollment!$A$2:$A$801,enrollment!$L$2:$L$801),"")</f>
        <v>85</v>
      </c>
      <c r="AD2230" t="str" cm="1">
        <f t="array" ref="AD2230">_xlfn.IFS(AC2230="","Unknown",AC2230&lt;18,"0-17",AC2230&lt;35,"18-34",AC2230&lt;50,"35-49",AC2230&lt;65,"50-64",TRUE,"65+")</f>
        <v>65+</v>
      </c>
      <c r="AE2230">
        <f>IFERROR(_xlfn.XLOOKUP($B2230,enrollment!$A$2:$A$801,enrollment!$O$2:$O$801),"")</f>
        <v>8901234567</v>
      </c>
      <c r="AF2230">
        <f>IFERROR(_xlfn.XLOOKUP($AE2230,providers!$B$2:$B$11,providers!$Q$2:$Q$11),"")</f>
        <v>3.7</v>
      </c>
      <c r="AG2230" s="1">
        <f t="shared" si="34"/>
        <v>45474</v>
      </c>
    </row>
    <row r="2231" spans="1:33" x14ac:dyDescent="0.25">
      <c r="A2231" t="s">
        <v>2604</v>
      </c>
      <c r="B2231" t="s">
        <v>2599</v>
      </c>
      <c r="C2231">
        <v>5678901234</v>
      </c>
      <c r="D2231">
        <v>5678901234</v>
      </c>
      <c r="E2231" s="1">
        <v>45565</v>
      </c>
      <c r="F2231" s="1">
        <v>45565</v>
      </c>
      <c r="G2231" s="1">
        <v>45593</v>
      </c>
      <c r="H2231" t="s">
        <v>28</v>
      </c>
      <c r="I2231">
        <v>20</v>
      </c>
      <c r="J2231" t="s">
        <v>35</v>
      </c>
      <c r="K2231">
        <v>99213</v>
      </c>
      <c r="O2231">
        <v>1</v>
      </c>
      <c r="P2231">
        <v>145.94</v>
      </c>
      <c r="Q2231">
        <v>112.26</v>
      </c>
      <c r="R2231">
        <v>89.81</v>
      </c>
      <c r="S2231">
        <v>22.45</v>
      </c>
      <c r="T2231" t="s">
        <v>30</v>
      </c>
      <c r="X2231" t="s">
        <v>146</v>
      </c>
      <c r="Y2231" t="s">
        <v>147</v>
      </c>
      <c r="Z2231" t="s">
        <v>36</v>
      </c>
      <c r="AA2231" t="str">
        <f>IFERROR(_xlfn.XLOOKUP($J2231,avoidable_ed_reference!$A$2:$A$13,avoidable_ed_reference!$C$2:$C$13),"Not Classified")</f>
        <v>Avoidable</v>
      </c>
      <c r="AB2231" t="str">
        <f>IFERROR(_xlfn.XLOOKUP($B2231,enrollment!$A$2:$A$801,enrollment!$I$2:$I$801),"")</f>
        <v>GA</v>
      </c>
      <c r="AC2231">
        <f>IFERROR(_xlfn.XLOOKUP($B2231,enrollment!$A$2:$A$801,enrollment!$L$2:$L$801),"")</f>
        <v>85</v>
      </c>
      <c r="AD2231" t="str" cm="1">
        <f t="array" ref="AD2231">_xlfn.IFS(AC2231="","Unknown",AC2231&lt;18,"0-17",AC2231&lt;35,"18-34",AC2231&lt;50,"35-49",AC2231&lt;65,"50-64",TRUE,"65+")</f>
        <v>65+</v>
      </c>
      <c r="AE2231">
        <f>IFERROR(_xlfn.XLOOKUP($B2231,enrollment!$A$2:$A$801,enrollment!$O$2:$O$801),"")</f>
        <v>8901234567</v>
      </c>
      <c r="AF2231">
        <f>IFERROR(_xlfn.XLOOKUP($AE2231,providers!$B$2:$B$11,providers!$Q$2:$Q$11),"")</f>
        <v>3.7</v>
      </c>
      <c r="AG2231" s="1">
        <f t="shared" si="34"/>
        <v>45536</v>
      </c>
    </row>
    <row r="2232" spans="1:33" x14ac:dyDescent="0.25">
      <c r="A2232" t="s">
        <v>2605</v>
      </c>
      <c r="B2232" t="s">
        <v>2599</v>
      </c>
      <c r="C2232">
        <v>8901234567</v>
      </c>
      <c r="D2232">
        <v>8901234567</v>
      </c>
      <c r="E2232" s="1">
        <v>45610</v>
      </c>
      <c r="F2232" s="1">
        <v>45610</v>
      </c>
      <c r="G2232" s="1">
        <v>45634</v>
      </c>
      <c r="H2232" t="s">
        <v>28</v>
      </c>
      <c r="I2232">
        <v>23</v>
      </c>
      <c r="J2232" t="s">
        <v>55</v>
      </c>
      <c r="K2232">
        <v>99284</v>
      </c>
      <c r="O2232">
        <v>1</v>
      </c>
      <c r="P2232">
        <v>1638.52</v>
      </c>
      <c r="Q2232">
        <v>910.29</v>
      </c>
      <c r="R2232">
        <v>728.23</v>
      </c>
      <c r="S2232">
        <v>182.06</v>
      </c>
      <c r="T2232" t="s">
        <v>30</v>
      </c>
      <c r="X2232" t="s">
        <v>146</v>
      </c>
      <c r="Y2232" t="s">
        <v>147</v>
      </c>
      <c r="Z2232" t="s">
        <v>45</v>
      </c>
      <c r="AA2232" t="str">
        <f>IFERROR(_xlfn.XLOOKUP($J2232,avoidable_ed_reference!$A$2:$A$13,avoidable_ed_reference!$C$2:$C$13),"Not Classified")</f>
        <v>Potentially Avoidable</v>
      </c>
      <c r="AB2232" t="str">
        <f>IFERROR(_xlfn.XLOOKUP($B2232,enrollment!$A$2:$A$801,enrollment!$I$2:$I$801),"")</f>
        <v>GA</v>
      </c>
      <c r="AC2232">
        <f>IFERROR(_xlfn.XLOOKUP($B2232,enrollment!$A$2:$A$801,enrollment!$L$2:$L$801),"")</f>
        <v>85</v>
      </c>
      <c r="AD2232" t="str" cm="1">
        <f t="array" ref="AD2232">_xlfn.IFS(AC2232="","Unknown",AC2232&lt;18,"0-17",AC2232&lt;35,"18-34",AC2232&lt;50,"35-49",AC2232&lt;65,"50-64",TRUE,"65+")</f>
        <v>65+</v>
      </c>
      <c r="AE2232">
        <f>IFERROR(_xlfn.XLOOKUP($B2232,enrollment!$A$2:$A$801,enrollment!$O$2:$O$801),"")</f>
        <v>8901234567</v>
      </c>
      <c r="AF2232">
        <f>IFERROR(_xlfn.XLOOKUP($AE2232,providers!$B$2:$B$11,providers!$Q$2:$Q$11),"")</f>
        <v>3.7</v>
      </c>
      <c r="AG2232" s="1">
        <f t="shared" si="34"/>
        <v>45597</v>
      </c>
    </row>
    <row r="2233" spans="1:33" x14ac:dyDescent="0.25">
      <c r="A2233" t="s">
        <v>2606</v>
      </c>
      <c r="B2233" t="s">
        <v>2607</v>
      </c>
      <c r="C2233">
        <v>5678901234</v>
      </c>
      <c r="D2233">
        <v>5678901234</v>
      </c>
      <c r="E2233" s="1">
        <v>45533</v>
      </c>
      <c r="F2233" s="1">
        <v>45533</v>
      </c>
      <c r="G2233" s="1">
        <v>45563</v>
      </c>
      <c r="H2233" t="s">
        <v>28</v>
      </c>
      <c r="I2233">
        <v>20</v>
      </c>
      <c r="J2233" t="s">
        <v>35</v>
      </c>
      <c r="K2233">
        <v>99213</v>
      </c>
      <c r="O2233">
        <v>1</v>
      </c>
      <c r="P2233">
        <v>191.7</v>
      </c>
      <c r="Q2233">
        <v>147.46</v>
      </c>
      <c r="R2233">
        <v>117.97</v>
      </c>
      <c r="S2233">
        <v>29.49</v>
      </c>
      <c r="T2233" t="s">
        <v>30</v>
      </c>
      <c r="X2233" t="s">
        <v>52</v>
      </c>
      <c r="Y2233" t="s">
        <v>44</v>
      </c>
      <c r="Z2233" t="s">
        <v>36</v>
      </c>
      <c r="AA2233" t="str">
        <f>IFERROR(_xlfn.XLOOKUP($J2233,avoidable_ed_reference!$A$2:$A$13,avoidable_ed_reference!$C$2:$C$13),"Not Classified")</f>
        <v>Avoidable</v>
      </c>
      <c r="AB2233" t="str">
        <f>IFERROR(_xlfn.XLOOKUP($B2233,enrollment!$A$2:$A$801,enrollment!$I$2:$I$801),"")</f>
        <v>TN</v>
      </c>
      <c r="AC2233">
        <f>IFERROR(_xlfn.XLOOKUP($B2233,enrollment!$A$2:$A$801,enrollment!$L$2:$L$801),"")</f>
        <v>29</v>
      </c>
      <c r="AD2233" t="str" cm="1">
        <f t="array" ref="AD2233">_xlfn.IFS(AC2233="","Unknown",AC2233&lt;18,"0-17",AC2233&lt;35,"18-34",AC2233&lt;50,"35-49",AC2233&lt;65,"50-64",TRUE,"65+")</f>
        <v>18-34</v>
      </c>
      <c r="AE2233">
        <f>IFERROR(_xlfn.XLOOKUP($B2233,enrollment!$A$2:$A$801,enrollment!$O$2:$O$801),"")</f>
        <v>7890123456</v>
      </c>
      <c r="AF2233">
        <f>IFERROR(_xlfn.XLOOKUP($AE2233,providers!$B$2:$B$11,providers!$Q$2:$Q$11),"")</f>
        <v>3.9</v>
      </c>
      <c r="AG2233" s="1">
        <f t="shared" si="34"/>
        <v>45505</v>
      </c>
    </row>
    <row r="2234" spans="1:33" x14ac:dyDescent="0.25">
      <c r="A2234" t="s">
        <v>2608</v>
      </c>
      <c r="B2234" t="s">
        <v>2607</v>
      </c>
      <c r="C2234">
        <v>2233445566</v>
      </c>
      <c r="D2234">
        <v>2233445566</v>
      </c>
      <c r="E2234" s="1">
        <v>45627</v>
      </c>
      <c r="F2234" s="1">
        <v>45627</v>
      </c>
      <c r="G2234" s="1">
        <v>45661</v>
      </c>
      <c r="H2234" t="s">
        <v>28</v>
      </c>
      <c r="I2234">
        <v>23</v>
      </c>
      <c r="J2234" t="s">
        <v>80</v>
      </c>
      <c r="K2234">
        <v>99284</v>
      </c>
      <c r="O2234">
        <v>1</v>
      </c>
      <c r="P2234">
        <v>2465.39</v>
      </c>
      <c r="Q2234">
        <v>1369.66</v>
      </c>
      <c r="R2234">
        <v>1095.73</v>
      </c>
      <c r="S2234">
        <v>273.93</v>
      </c>
      <c r="T2234" t="s">
        <v>30</v>
      </c>
      <c r="X2234" t="s">
        <v>52</v>
      </c>
      <c r="Y2234" t="s">
        <v>44</v>
      </c>
      <c r="Z2234" t="s">
        <v>45</v>
      </c>
      <c r="AA2234" t="str">
        <f>IFERROR(_xlfn.XLOOKUP($J2234,avoidable_ed_reference!$A$2:$A$13,avoidable_ed_reference!$C$2:$C$13),"Not Classified")</f>
        <v>Non-Avoidable</v>
      </c>
      <c r="AB2234" t="str">
        <f>IFERROR(_xlfn.XLOOKUP($B2234,enrollment!$A$2:$A$801,enrollment!$I$2:$I$801),"")</f>
        <v>TN</v>
      </c>
      <c r="AC2234">
        <f>IFERROR(_xlfn.XLOOKUP($B2234,enrollment!$A$2:$A$801,enrollment!$L$2:$L$801),"")</f>
        <v>29</v>
      </c>
      <c r="AD2234" t="str" cm="1">
        <f t="array" ref="AD2234">_xlfn.IFS(AC2234="","Unknown",AC2234&lt;18,"0-17",AC2234&lt;35,"18-34",AC2234&lt;50,"35-49",AC2234&lt;65,"50-64",TRUE,"65+")</f>
        <v>18-34</v>
      </c>
      <c r="AE2234">
        <f>IFERROR(_xlfn.XLOOKUP($B2234,enrollment!$A$2:$A$801,enrollment!$O$2:$O$801),"")</f>
        <v>7890123456</v>
      </c>
      <c r="AF2234">
        <f>IFERROR(_xlfn.XLOOKUP($AE2234,providers!$B$2:$B$11,providers!$Q$2:$Q$11),"")</f>
        <v>3.9</v>
      </c>
      <c r="AG2234" s="1">
        <f t="shared" si="34"/>
        <v>45627</v>
      </c>
    </row>
    <row r="2235" spans="1:33" x14ac:dyDescent="0.25">
      <c r="A2235" t="s">
        <v>2609</v>
      </c>
      <c r="B2235" t="s">
        <v>2607</v>
      </c>
      <c r="C2235">
        <v>9012345678</v>
      </c>
      <c r="D2235">
        <v>9012345678</v>
      </c>
      <c r="E2235" s="1">
        <v>45496</v>
      </c>
      <c r="F2235" s="1">
        <v>45496</v>
      </c>
      <c r="G2235" s="1">
        <v>45529</v>
      </c>
      <c r="H2235" t="s">
        <v>67</v>
      </c>
      <c r="I2235">
        <v>21</v>
      </c>
      <c r="J2235" t="s">
        <v>99</v>
      </c>
      <c r="K2235">
        <v>99223</v>
      </c>
      <c r="O2235">
        <v>1</v>
      </c>
      <c r="P2235">
        <v>19238.04</v>
      </c>
      <c r="Q2235">
        <v>12411.64</v>
      </c>
      <c r="R2235">
        <v>9929.31</v>
      </c>
      <c r="S2235">
        <v>2482.33</v>
      </c>
      <c r="T2235" t="s">
        <v>30</v>
      </c>
      <c r="V2235">
        <v>1</v>
      </c>
      <c r="W2235" s="2" t="s">
        <v>68</v>
      </c>
      <c r="X2235" t="s">
        <v>52</v>
      </c>
      <c r="Y2235" t="s">
        <v>44</v>
      </c>
      <c r="Z2235" t="s">
        <v>69</v>
      </c>
      <c r="AA2235" t="str">
        <f>IFERROR(_xlfn.XLOOKUP($J2235,avoidable_ed_reference!$A$2:$A$13,avoidable_ed_reference!$C$2:$C$13),"Not Classified")</f>
        <v>Not Classified</v>
      </c>
      <c r="AB2235" t="str">
        <f>IFERROR(_xlfn.XLOOKUP($B2235,enrollment!$A$2:$A$801,enrollment!$I$2:$I$801),"")</f>
        <v>TN</v>
      </c>
      <c r="AC2235">
        <f>IFERROR(_xlfn.XLOOKUP($B2235,enrollment!$A$2:$A$801,enrollment!$L$2:$L$801),"")</f>
        <v>29</v>
      </c>
      <c r="AD2235" t="str" cm="1">
        <f t="array" ref="AD2235">_xlfn.IFS(AC2235="","Unknown",AC2235&lt;18,"0-17",AC2235&lt;35,"18-34",AC2235&lt;50,"35-49",AC2235&lt;65,"50-64",TRUE,"65+")</f>
        <v>18-34</v>
      </c>
      <c r="AE2235">
        <f>IFERROR(_xlfn.XLOOKUP($B2235,enrollment!$A$2:$A$801,enrollment!$O$2:$O$801),"")</f>
        <v>7890123456</v>
      </c>
      <c r="AF2235">
        <f>IFERROR(_xlfn.XLOOKUP($AE2235,providers!$B$2:$B$11,providers!$Q$2:$Q$11),"")</f>
        <v>3.9</v>
      </c>
      <c r="AG2235" s="1">
        <f t="shared" si="34"/>
        <v>45474</v>
      </c>
    </row>
    <row r="2236" spans="1:33" x14ac:dyDescent="0.25">
      <c r="A2236" t="s">
        <v>2610</v>
      </c>
      <c r="B2236" t="s">
        <v>2607</v>
      </c>
      <c r="C2236">
        <v>7890123456</v>
      </c>
      <c r="D2236">
        <v>7890123456</v>
      </c>
      <c r="E2236" s="1">
        <v>45313</v>
      </c>
      <c r="F2236" s="1">
        <v>45313</v>
      </c>
      <c r="G2236" s="1">
        <v>45334</v>
      </c>
      <c r="H2236" t="s">
        <v>28</v>
      </c>
      <c r="I2236">
        <v>11</v>
      </c>
      <c r="J2236" t="s">
        <v>47</v>
      </c>
      <c r="K2236">
        <v>99213</v>
      </c>
      <c r="O2236">
        <v>1</v>
      </c>
      <c r="P2236">
        <v>187.08</v>
      </c>
      <c r="Q2236">
        <v>138.58000000000001</v>
      </c>
      <c r="R2236">
        <v>110.86</v>
      </c>
      <c r="S2236">
        <v>27.72</v>
      </c>
      <c r="T2236" t="s">
        <v>30</v>
      </c>
      <c r="X2236" t="s">
        <v>52</v>
      </c>
      <c r="Y2236" t="s">
        <v>44</v>
      </c>
      <c r="Z2236" t="s">
        <v>39</v>
      </c>
      <c r="AA2236" t="str">
        <f>IFERROR(_xlfn.XLOOKUP($J2236,avoidable_ed_reference!$A$2:$A$13,avoidable_ed_reference!$C$2:$C$13),"Not Classified")</f>
        <v>Not Classified</v>
      </c>
      <c r="AB2236" t="str">
        <f>IFERROR(_xlfn.XLOOKUP($B2236,enrollment!$A$2:$A$801,enrollment!$I$2:$I$801),"")</f>
        <v>TN</v>
      </c>
      <c r="AC2236">
        <f>IFERROR(_xlfn.XLOOKUP($B2236,enrollment!$A$2:$A$801,enrollment!$L$2:$L$801),"")</f>
        <v>29</v>
      </c>
      <c r="AD2236" t="str" cm="1">
        <f t="array" ref="AD2236">_xlfn.IFS(AC2236="","Unknown",AC2236&lt;18,"0-17",AC2236&lt;35,"18-34",AC2236&lt;50,"35-49",AC2236&lt;65,"50-64",TRUE,"65+")</f>
        <v>18-34</v>
      </c>
      <c r="AE2236">
        <f>IFERROR(_xlfn.XLOOKUP($B2236,enrollment!$A$2:$A$801,enrollment!$O$2:$O$801),"")</f>
        <v>7890123456</v>
      </c>
      <c r="AF2236">
        <f>IFERROR(_xlfn.XLOOKUP($AE2236,providers!$B$2:$B$11,providers!$Q$2:$Q$11),"")</f>
        <v>3.9</v>
      </c>
      <c r="AG2236" s="1">
        <f t="shared" si="34"/>
        <v>45292</v>
      </c>
    </row>
    <row r="2237" spans="1:33" x14ac:dyDescent="0.25">
      <c r="A2237" t="s">
        <v>2611</v>
      </c>
      <c r="B2237" t="s">
        <v>2607</v>
      </c>
      <c r="C2237">
        <v>3456789012</v>
      </c>
      <c r="D2237">
        <v>3456789012</v>
      </c>
      <c r="E2237" s="1">
        <v>45617</v>
      </c>
      <c r="F2237" s="1">
        <v>45617</v>
      </c>
      <c r="G2237" s="1">
        <v>45649</v>
      </c>
      <c r="H2237" t="s">
        <v>67</v>
      </c>
      <c r="I2237">
        <v>21</v>
      </c>
      <c r="J2237" t="s">
        <v>42</v>
      </c>
      <c r="K2237">
        <v>99223</v>
      </c>
      <c r="O2237">
        <v>1</v>
      </c>
      <c r="P2237">
        <v>32979.089999999997</v>
      </c>
      <c r="Q2237">
        <v>21276.83</v>
      </c>
      <c r="R2237">
        <v>17021.46</v>
      </c>
      <c r="S2237">
        <v>4255.37</v>
      </c>
      <c r="T2237" t="s">
        <v>30</v>
      </c>
      <c r="V2237">
        <v>1</v>
      </c>
      <c r="W2237" s="2" t="s">
        <v>68</v>
      </c>
      <c r="X2237" t="s">
        <v>52</v>
      </c>
      <c r="Y2237" t="s">
        <v>44</v>
      </c>
      <c r="Z2237" t="s">
        <v>69</v>
      </c>
      <c r="AA2237" t="str">
        <f>IFERROR(_xlfn.XLOOKUP($J2237,avoidable_ed_reference!$A$2:$A$13,avoidable_ed_reference!$C$2:$C$13),"Not Classified")</f>
        <v>Non-Avoidable</v>
      </c>
      <c r="AB2237" t="str">
        <f>IFERROR(_xlfn.XLOOKUP($B2237,enrollment!$A$2:$A$801,enrollment!$I$2:$I$801),"")</f>
        <v>TN</v>
      </c>
      <c r="AC2237">
        <f>IFERROR(_xlfn.XLOOKUP($B2237,enrollment!$A$2:$A$801,enrollment!$L$2:$L$801),"")</f>
        <v>29</v>
      </c>
      <c r="AD2237" t="str" cm="1">
        <f t="array" ref="AD2237">_xlfn.IFS(AC2237="","Unknown",AC2237&lt;18,"0-17",AC2237&lt;35,"18-34",AC2237&lt;50,"35-49",AC2237&lt;65,"50-64",TRUE,"65+")</f>
        <v>18-34</v>
      </c>
      <c r="AE2237">
        <f>IFERROR(_xlfn.XLOOKUP($B2237,enrollment!$A$2:$A$801,enrollment!$O$2:$O$801),"")</f>
        <v>7890123456</v>
      </c>
      <c r="AF2237">
        <f>IFERROR(_xlfn.XLOOKUP($AE2237,providers!$B$2:$B$11,providers!$Q$2:$Q$11),"")</f>
        <v>3.9</v>
      </c>
      <c r="AG2237" s="1">
        <f t="shared" si="34"/>
        <v>45597</v>
      </c>
    </row>
    <row r="2238" spans="1:33" x14ac:dyDescent="0.25">
      <c r="A2238" t="s">
        <v>2612</v>
      </c>
      <c r="B2238" t="s">
        <v>2613</v>
      </c>
      <c r="C2238">
        <v>2345678901</v>
      </c>
      <c r="D2238">
        <v>2345678901</v>
      </c>
      <c r="E2238" s="1">
        <v>45454</v>
      </c>
      <c r="F2238" s="1">
        <v>45454</v>
      </c>
      <c r="G2238" s="1">
        <v>45473</v>
      </c>
      <c r="H2238" t="s">
        <v>28</v>
      </c>
      <c r="I2238">
        <v>11</v>
      </c>
      <c r="J2238" t="s">
        <v>38</v>
      </c>
      <c r="K2238">
        <v>99213</v>
      </c>
      <c r="O2238">
        <v>1</v>
      </c>
      <c r="P2238">
        <v>224.95</v>
      </c>
      <c r="Q2238">
        <v>166.63</v>
      </c>
      <c r="R2238">
        <v>133.30000000000001</v>
      </c>
      <c r="S2238">
        <v>33.33</v>
      </c>
      <c r="T2238" t="s">
        <v>30</v>
      </c>
      <c r="X2238" t="s">
        <v>31</v>
      </c>
      <c r="Y2238" t="s">
        <v>32</v>
      </c>
      <c r="Z2238" t="s">
        <v>39</v>
      </c>
      <c r="AA2238" t="str">
        <f>IFERROR(_xlfn.XLOOKUP($J2238,avoidable_ed_reference!$A$2:$A$13,avoidable_ed_reference!$C$2:$C$13),"Not Classified")</f>
        <v>Not Classified</v>
      </c>
      <c r="AB2238" t="str">
        <f>IFERROR(_xlfn.XLOOKUP($B2238,enrollment!$A$2:$A$801,enrollment!$I$2:$I$801),"")</f>
        <v>OH</v>
      </c>
      <c r="AC2238">
        <f>IFERROR(_xlfn.XLOOKUP($B2238,enrollment!$A$2:$A$801,enrollment!$L$2:$L$801),"")</f>
        <v>58</v>
      </c>
      <c r="AD2238" t="str" cm="1">
        <f t="array" ref="AD2238">_xlfn.IFS(AC2238="","Unknown",AC2238&lt;18,"0-17",AC2238&lt;35,"18-34",AC2238&lt;50,"35-49",AC2238&lt;65,"50-64",TRUE,"65+")</f>
        <v>50-64</v>
      </c>
      <c r="AE2238">
        <f>IFERROR(_xlfn.XLOOKUP($B2238,enrollment!$A$2:$A$801,enrollment!$O$2:$O$801),"")</f>
        <v>2345678901</v>
      </c>
      <c r="AF2238">
        <f>IFERROR(_xlfn.XLOOKUP($AE2238,providers!$B$2:$B$11,providers!$Q$2:$Q$11),"")</f>
        <v>4.2</v>
      </c>
      <c r="AG2238" s="1">
        <f t="shared" si="34"/>
        <v>45444</v>
      </c>
    </row>
    <row r="2239" spans="1:33" x14ac:dyDescent="0.25">
      <c r="A2239" t="s">
        <v>2614</v>
      </c>
      <c r="B2239" t="s">
        <v>2613</v>
      </c>
      <c r="C2239">
        <v>2345678901</v>
      </c>
      <c r="D2239">
        <v>2345678901</v>
      </c>
      <c r="E2239" s="1">
        <v>45364</v>
      </c>
      <c r="F2239" s="1">
        <v>45364</v>
      </c>
      <c r="G2239" s="1">
        <v>45395</v>
      </c>
      <c r="H2239" t="s">
        <v>28</v>
      </c>
      <c r="I2239">
        <v>11</v>
      </c>
      <c r="J2239" t="s">
        <v>38</v>
      </c>
      <c r="K2239">
        <v>99213</v>
      </c>
      <c r="O2239">
        <v>1</v>
      </c>
      <c r="P2239">
        <v>185.06</v>
      </c>
      <c r="Q2239">
        <v>137.08000000000001</v>
      </c>
      <c r="R2239">
        <v>109.66</v>
      </c>
      <c r="S2239">
        <v>27.42</v>
      </c>
      <c r="T2239" t="s">
        <v>30</v>
      </c>
      <c r="X2239" t="s">
        <v>31</v>
      </c>
      <c r="Y2239" t="s">
        <v>32</v>
      </c>
      <c r="Z2239" t="s">
        <v>39</v>
      </c>
      <c r="AA2239" t="str">
        <f>IFERROR(_xlfn.XLOOKUP($J2239,avoidable_ed_reference!$A$2:$A$13,avoidable_ed_reference!$C$2:$C$13),"Not Classified")</f>
        <v>Not Classified</v>
      </c>
      <c r="AB2239" t="str">
        <f>IFERROR(_xlfn.XLOOKUP($B2239,enrollment!$A$2:$A$801,enrollment!$I$2:$I$801),"")</f>
        <v>OH</v>
      </c>
      <c r="AC2239">
        <f>IFERROR(_xlfn.XLOOKUP($B2239,enrollment!$A$2:$A$801,enrollment!$L$2:$L$801),"")</f>
        <v>58</v>
      </c>
      <c r="AD2239" t="str" cm="1">
        <f t="array" ref="AD2239">_xlfn.IFS(AC2239="","Unknown",AC2239&lt;18,"0-17",AC2239&lt;35,"18-34",AC2239&lt;50,"35-49",AC2239&lt;65,"50-64",TRUE,"65+")</f>
        <v>50-64</v>
      </c>
      <c r="AE2239">
        <f>IFERROR(_xlfn.XLOOKUP($B2239,enrollment!$A$2:$A$801,enrollment!$O$2:$O$801),"")</f>
        <v>2345678901</v>
      </c>
      <c r="AF2239">
        <f>IFERROR(_xlfn.XLOOKUP($AE2239,providers!$B$2:$B$11,providers!$Q$2:$Q$11),"")</f>
        <v>4.2</v>
      </c>
      <c r="AG2239" s="1">
        <f t="shared" si="34"/>
        <v>45352</v>
      </c>
    </row>
    <row r="2240" spans="1:33" x14ac:dyDescent="0.25">
      <c r="A2240" t="s">
        <v>2615</v>
      </c>
      <c r="B2240" t="s">
        <v>2613</v>
      </c>
      <c r="C2240">
        <v>2345678901</v>
      </c>
      <c r="D2240">
        <v>2345678901</v>
      </c>
      <c r="E2240" s="1">
        <v>45515</v>
      </c>
      <c r="F2240" s="1">
        <v>45515</v>
      </c>
      <c r="G2240" s="1">
        <v>45545</v>
      </c>
      <c r="H2240" t="s">
        <v>28</v>
      </c>
      <c r="I2240">
        <v>23</v>
      </c>
      <c r="J2240" t="s">
        <v>80</v>
      </c>
      <c r="K2240">
        <v>99284</v>
      </c>
      <c r="O2240">
        <v>1</v>
      </c>
      <c r="P2240">
        <v>2143.08</v>
      </c>
      <c r="Q2240">
        <v>1190.5999999999999</v>
      </c>
      <c r="R2240">
        <v>952.48</v>
      </c>
      <c r="S2240">
        <v>238.12</v>
      </c>
      <c r="T2240" t="s">
        <v>30</v>
      </c>
      <c r="X2240" t="s">
        <v>31</v>
      </c>
      <c r="Y2240" t="s">
        <v>32</v>
      </c>
      <c r="Z2240" t="s">
        <v>45</v>
      </c>
      <c r="AA2240" t="str">
        <f>IFERROR(_xlfn.XLOOKUP($J2240,avoidable_ed_reference!$A$2:$A$13,avoidable_ed_reference!$C$2:$C$13),"Not Classified")</f>
        <v>Non-Avoidable</v>
      </c>
      <c r="AB2240" t="str">
        <f>IFERROR(_xlfn.XLOOKUP($B2240,enrollment!$A$2:$A$801,enrollment!$I$2:$I$801),"")</f>
        <v>OH</v>
      </c>
      <c r="AC2240">
        <f>IFERROR(_xlfn.XLOOKUP($B2240,enrollment!$A$2:$A$801,enrollment!$L$2:$L$801),"")</f>
        <v>58</v>
      </c>
      <c r="AD2240" t="str" cm="1">
        <f t="array" ref="AD2240">_xlfn.IFS(AC2240="","Unknown",AC2240&lt;18,"0-17",AC2240&lt;35,"18-34",AC2240&lt;50,"35-49",AC2240&lt;65,"50-64",TRUE,"65+")</f>
        <v>50-64</v>
      </c>
      <c r="AE2240">
        <f>IFERROR(_xlfn.XLOOKUP($B2240,enrollment!$A$2:$A$801,enrollment!$O$2:$O$801),"")</f>
        <v>2345678901</v>
      </c>
      <c r="AF2240">
        <f>IFERROR(_xlfn.XLOOKUP($AE2240,providers!$B$2:$B$11,providers!$Q$2:$Q$11),"")</f>
        <v>4.2</v>
      </c>
      <c r="AG2240" s="1">
        <f t="shared" si="34"/>
        <v>45505</v>
      </c>
    </row>
    <row r="2241" spans="1:33" x14ac:dyDescent="0.25">
      <c r="A2241" t="s">
        <v>2616</v>
      </c>
      <c r="B2241" t="s">
        <v>2613</v>
      </c>
      <c r="C2241">
        <v>5678901234</v>
      </c>
      <c r="D2241">
        <v>5678901234</v>
      </c>
      <c r="E2241" s="1">
        <v>45360</v>
      </c>
      <c r="F2241" s="1">
        <v>45360</v>
      </c>
      <c r="G2241" s="1">
        <v>45392</v>
      </c>
      <c r="H2241" t="s">
        <v>28</v>
      </c>
      <c r="I2241">
        <v>20</v>
      </c>
      <c r="J2241" t="s">
        <v>35</v>
      </c>
      <c r="K2241">
        <v>99213</v>
      </c>
      <c r="O2241">
        <v>1</v>
      </c>
      <c r="P2241">
        <v>167.23</v>
      </c>
      <c r="Q2241">
        <v>128.63999999999999</v>
      </c>
      <c r="R2241">
        <v>102.91</v>
      </c>
      <c r="S2241">
        <v>25.73</v>
      </c>
      <c r="T2241" t="s">
        <v>30</v>
      </c>
      <c r="X2241" t="s">
        <v>31</v>
      </c>
      <c r="Y2241" t="s">
        <v>32</v>
      </c>
      <c r="Z2241" t="s">
        <v>36</v>
      </c>
      <c r="AA2241" t="str">
        <f>IFERROR(_xlfn.XLOOKUP($J2241,avoidable_ed_reference!$A$2:$A$13,avoidable_ed_reference!$C$2:$C$13),"Not Classified")</f>
        <v>Avoidable</v>
      </c>
      <c r="AB2241" t="str">
        <f>IFERROR(_xlfn.XLOOKUP($B2241,enrollment!$A$2:$A$801,enrollment!$I$2:$I$801),"")</f>
        <v>OH</v>
      </c>
      <c r="AC2241">
        <f>IFERROR(_xlfn.XLOOKUP($B2241,enrollment!$A$2:$A$801,enrollment!$L$2:$L$801),"")</f>
        <v>58</v>
      </c>
      <c r="AD2241" t="str" cm="1">
        <f t="array" ref="AD2241">_xlfn.IFS(AC2241="","Unknown",AC2241&lt;18,"0-17",AC2241&lt;35,"18-34",AC2241&lt;50,"35-49",AC2241&lt;65,"50-64",TRUE,"65+")</f>
        <v>50-64</v>
      </c>
      <c r="AE2241">
        <f>IFERROR(_xlfn.XLOOKUP($B2241,enrollment!$A$2:$A$801,enrollment!$O$2:$O$801),"")</f>
        <v>2345678901</v>
      </c>
      <c r="AF2241">
        <f>IFERROR(_xlfn.XLOOKUP($AE2241,providers!$B$2:$B$11,providers!$Q$2:$Q$11),"")</f>
        <v>4.2</v>
      </c>
      <c r="AG2241" s="1">
        <f t="shared" si="34"/>
        <v>45352</v>
      </c>
    </row>
    <row r="2242" spans="1:33" x14ac:dyDescent="0.25">
      <c r="A2242" t="s">
        <v>2617</v>
      </c>
      <c r="B2242" t="s">
        <v>2618</v>
      </c>
      <c r="C2242">
        <v>8901234567</v>
      </c>
      <c r="D2242">
        <v>8901234567</v>
      </c>
      <c r="E2242" s="1">
        <v>45517</v>
      </c>
      <c r="F2242" s="1">
        <v>45517</v>
      </c>
      <c r="G2242" s="1">
        <v>45551</v>
      </c>
      <c r="H2242" t="s">
        <v>28</v>
      </c>
      <c r="I2242">
        <v>23</v>
      </c>
      <c r="J2242" t="s">
        <v>35</v>
      </c>
      <c r="K2242">
        <v>99284</v>
      </c>
      <c r="O2242">
        <v>1</v>
      </c>
      <c r="P2242">
        <v>1701.49</v>
      </c>
      <c r="Q2242">
        <v>945.27</v>
      </c>
      <c r="R2242">
        <v>756.22</v>
      </c>
      <c r="S2242">
        <v>189.05</v>
      </c>
      <c r="T2242" t="s">
        <v>30</v>
      </c>
      <c r="X2242" t="s">
        <v>31</v>
      </c>
      <c r="Y2242" t="s">
        <v>32</v>
      </c>
      <c r="Z2242" t="s">
        <v>45</v>
      </c>
      <c r="AA2242" t="str">
        <f>IFERROR(_xlfn.XLOOKUP($J2242,avoidable_ed_reference!$A$2:$A$13,avoidable_ed_reference!$C$2:$C$13),"Not Classified")</f>
        <v>Avoidable</v>
      </c>
      <c r="AB2242" t="str">
        <f>IFERROR(_xlfn.XLOOKUP($B2242,enrollment!$A$2:$A$801,enrollment!$I$2:$I$801),"")</f>
        <v>KY</v>
      </c>
      <c r="AC2242">
        <f>IFERROR(_xlfn.XLOOKUP($B2242,enrollment!$A$2:$A$801,enrollment!$L$2:$L$801),"")</f>
        <v>33</v>
      </c>
      <c r="AD2242" t="str" cm="1">
        <f t="array" ref="AD2242">_xlfn.IFS(AC2242="","Unknown",AC2242&lt;18,"0-17",AC2242&lt;35,"18-34",AC2242&lt;50,"35-49",AC2242&lt;65,"50-64",TRUE,"65+")</f>
        <v>18-34</v>
      </c>
      <c r="AE2242">
        <f>IFERROR(_xlfn.XLOOKUP($B2242,enrollment!$A$2:$A$801,enrollment!$O$2:$O$801),"")</f>
        <v>9012345678</v>
      </c>
      <c r="AF2242">
        <f>IFERROR(_xlfn.XLOOKUP($AE2242,providers!$B$2:$B$11,providers!$Q$2:$Q$11),"")</f>
        <v>4.3</v>
      </c>
      <c r="AG2242" s="1">
        <f t="shared" si="34"/>
        <v>45505</v>
      </c>
    </row>
    <row r="2243" spans="1:33" x14ac:dyDescent="0.25">
      <c r="A2243" t="s">
        <v>2619</v>
      </c>
      <c r="B2243" t="s">
        <v>2618</v>
      </c>
      <c r="C2243">
        <v>5678901234</v>
      </c>
      <c r="D2243">
        <v>5678901234</v>
      </c>
      <c r="E2243" s="1">
        <v>45573</v>
      </c>
      <c r="F2243" s="1">
        <v>45573</v>
      </c>
      <c r="G2243" s="1">
        <v>45600</v>
      </c>
      <c r="H2243" t="s">
        <v>28</v>
      </c>
      <c r="I2243">
        <v>20</v>
      </c>
      <c r="J2243" t="s">
        <v>35</v>
      </c>
      <c r="K2243">
        <v>99213</v>
      </c>
      <c r="O2243">
        <v>1</v>
      </c>
      <c r="P2243">
        <v>175.36</v>
      </c>
      <c r="Q2243">
        <v>134.88999999999999</v>
      </c>
      <c r="R2243">
        <v>107.91</v>
      </c>
      <c r="S2243">
        <v>26.98</v>
      </c>
      <c r="T2243" t="s">
        <v>30</v>
      </c>
      <c r="X2243" t="s">
        <v>31</v>
      </c>
      <c r="Y2243" t="s">
        <v>32</v>
      </c>
      <c r="Z2243" t="s">
        <v>36</v>
      </c>
      <c r="AA2243" t="str">
        <f>IFERROR(_xlfn.XLOOKUP($J2243,avoidable_ed_reference!$A$2:$A$13,avoidable_ed_reference!$C$2:$C$13),"Not Classified")</f>
        <v>Avoidable</v>
      </c>
      <c r="AB2243" t="str">
        <f>IFERROR(_xlfn.XLOOKUP($B2243,enrollment!$A$2:$A$801,enrollment!$I$2:$I$801),"")</f>
        <v>KY</v>
      </c>
      <c r="AC2243">
        <f>IFERROR(_xlfn.XLOOKUP($B2243,enrollment!$A$2:$A$801,enrollment!$L$2:$L$801),"")</f>
        <v>33</v>
      </c>
      <c r="AD2243" t="str" cm="1">
        <f t="array" ref="AD2243">_xlfn.IFS(AC2243="","Unknown",AC2243&lt;18,"0-17",AC2243&lt;35,"18-34",AC2243&lt;50,"35-49",AC2243&lt;65,"50-64",TRUE,"65+")</f>
        <v>18-34</v>
      </c>
      <c r="AE2243">
        <f>IFERROR(_xlfn.XLOOKUP($B2243,enrollment!$A$2:$A$801,enrollment!$O$2:$O$801),"")</f>
        <v>9012345678</v>
      </c>
      <c r="AF2243">
        <f>IFERROR(_xlfn.XLOOKUP($AE2243,providers!$B$2:$B$11,providers!$Q$2:$Q$11),"")</f>
        <v>4.3</v>
      </c>
      <c r="AG2243" s="1">
        <f t="shared" ref="AG2243:AG2306" si="35">EOMONTH(E2243,-1)+1</f>
        <v>45566</v>
      </c>
    </row>
    <row r="2244" spans="1:33" x14ac:dyDescent="0.25">
      <c r="A2244" t="s">
        <v>2620</v>
      </c>
      <c r="B2244" t="s">
        <v>2618</v>
      </c>
      <c r="C2244">
        <v>5678901234</v>
      </c>
      <c r="D2244">
        <v>5678901234</v>
      </c>
      <c r="E2244" s="1">
        <v>45651</v>
      </c>
      <c r="F2244" s="1">
        <v>45651</v>
      </c>
      <c r="G2244" s="1">
        <v>45674</v>
      </c>
      <c r="H2244" t="s">
        <v>28</v>
      </c>
      <c r="I2244">
        <v>20</v>
      </c>
      <c r="J2244" t="s">
        <v>35</v>
      </c>
      <c r="K2244">
        <v>99213</v>
      </c>
      <c r="O2244">
        <v>1</v>
      </c>
      <c r="P2244">
        <v>158.5</v>
      </c>
      <c r="Q2244">
        <v>121.92</v>
      </c>
      <c r="R2244">
        <v>97.54</v>
      </c>
      <c r="S2244">
        <v>24.38</v>
      </c>
      <c r="T2244" t="s">
        <v>30</v>
      </c>
      <c r="X2244" t="s">
        <v>31</v>
      </c>
      <c r="Y2244" t="s">
        <v>32</v>
      </c>
      <c r="Z2244" t="s">
        <v>36</v>
      </c>
      <c r="AA2244" t="str">
        <f>IFERROR(_xlfn.XLOOKUP($J2244,avoidable_ed_reference!$A$2:$A$13,avoidable_ed_reference!$C$2:$C$13),"Not Classified")</f>
        <v>Avoidable</v>
      </c>
      <c r="AB2244" t="str">
        <f>IFERROR(_xlfn.XLOOKUP($B2244,enrollment!$A$2:$A$801,enrollment!$I$2:$I$801),"")</f>
        <v>KY</v>
      </c>
      <c r="AC2244">
        <f>IFERROR(_xlfn.XLOOKUP($B2244,enrollment!$A$2:$A$801,enrollment!$L$2:$L$801),"")</f>
        <v>33</v>
      </c>
      <c r="AD2244" t="str" cm="1">
        <f t="array" ref="AD2244">_xlfn.IFS(AC2244="","Unknown",AC2244&lt;18,"0-17",AC2244&lt;35,"18-34",AC2244&lt;50,"35-49",AC2244&lt;65,"50-64",TRUE,"65+")</f>
        <v>18-34</v>
      </c>
      <c r="AE2244">
        <f>IFERROR(_xlfn.XLOOKUP($B2244,enrollment!$A$2:$A$801,enrollment!$O$2:$O$801),"")</f>
        <v>9012345678</v>
      </c>
      <c r="AF2244">
        <f>IFERROR(_xlfn.XLOOKUP($AE2244,providers!$B$2:$B$11,providers!$Q$2:$Q$11),"")</f>
        <v>4.3</v>
      </c>
      <c r="AG2244" s="1">
        <f t="shared" si="35"/>
        <v>45627</v>
      </c>
    </row>
    <row r="2245" spans="1:33" x14ac:dyDescent="0.25">
      <c r="A2245" t="s">
        <v>2621</v>
      </c>
      <c r="B2245" t="s">
        <v>2618</v>
      </c>
      <c r="C2245">
        <v>9012345678</v>
      </c>
      <c r="D2245">
        <v>9012345678</v>
      </c>
      <c r="E2245" s="1">
        <v>45489</v>
      </c>
      <c r="F2245" s="1">
        <v>45489</v>
      </c>
      <c r="G2245" s="1">
        <v>45519</v>
      </c>
      <c r="H2245" t="s">
        <v>59</v>
      </c>
      <c r="J2245" t="s">
        <v>99</v>
      </c>
      <c r="L2245" s="2" t="s">
        <v>82</v>
      </c>
      <c r="M2245" t="s">
        <v>83</v>
      </c>
      <c r="N2245" t="s">
        <v>84</v>
      </c>
      <c r="O2245">
        <v>1</v>
      </c>
      <c r="P2245">
        <v>1002.33</v>
      </c>
      <c r="Q2245">
        <v>911.21</v>
      </c>
      <c r="R2245">
        <v>728.97</v>
      </c>
      <c r="S2245">
        <v>182.24</v>
      </c>
      <c r="T2245" t="s">
        <v>30</v>
      </c>
      <c r="X2245" t="s">
        <v>31</v>
      </c>
      <c r="Y2245" t="s">
        <v>32</v>
      </c>
      <c r="Z2245" t="s">
        <v>64</v>
      </c>
      <c r="AA2245" t="str">
        <f>IFERROR(_xlfn.XLOOKUP($J2245,avoidable_ed_reference!$A$2:$A$13,avoidable_ed_reference!$C$2:$C$13),"Not Classified")</f>
        <v>Not Classified</v>
      </c>
      <c r="AB2245" t="str">
        <f>IFERROR(_xlfn.XLOOKUP($B2245,enrollment!$A$2:$A$801,enrollment!$I$2:$I$801),"")</f>
        <v>KY</v>
      </c>
      <c r="AC2245">
        <f>IFERROR(_xlfn.XLOOKUP($B2245,enrollment!$A$2:$A$801,enrollment!$L$2:$L$801),"")</f>
        <v>33</v>
      </c>
      <c r="AD2245" t="str" cm="1">
        <f t="array" ref="AD2245">_xlfn.IFS(AC2245="","Unknown",AC2245&lt;18,"0-17",AC2245&lt;35,"18-34",AC2245&lt;50,"35-49",AC2245&lt;65,"50-64",TRUE,"65+")</f>
        <v>18-34</v>
      </c>
      <c r="AE2245">
        <f>IFERROR(_xlfn.XLOOKUP($B2245,enrollment!$A$2:$A$801,enrollment!$O$2:$O$801),"")</f>
        <v>9012345678</v>
      </c>
      <c r="AF2245">
        <f>IFERROR(_xlfn.XLOOKUP($AE2245,providers!$B$2:$B$11,providers!$Q$2:$Q$11),"")</f>
        <v>4.3</v>
      </c>
      <c r="AG2245" s="1">
        <f t="shared" si="35"/>
        <v>45474</v>
      </c>
    </row>
    <row r="2246" spans="1:33" x14ac:dyDescent="0.25">
      <c r="A2246" t="s">
        <v>2622</v>
      </c>
      <c r="B2246" t="s">
        <v>2618</v>
      </c>
      <c r="C2246">
        <v>9012345678</v>
      </c>
      <c r="D2246">
        <v>9012345678</v>
      </c>
      <c r="E2246" s="1">
        <v>45504</v>
      </c>
      <c r="F2246" s="1">
        <v>45504</v>
      </c>
      <c r="G2246" s="1">
        <v>45538</v>
      </c>
      <c r="H2246" t="s">
        <v>28</v>
      </c>
      <c r="I2246">
        <v>11</v>
      </c>
      <c r="J2246" t="s">
        <v>35</v>
      </c>
      <c r="K2246">
        <v>99213</v>
      </c>
      <c r="O2246">
        <v>1</v>
      </c>
      <c r="P2246">
        <v>240.98</v>
      </c>
      <c r="Q2246">
        <v>178.5</v>
      </c>
      <c r="R2246">
        <v>142.80000000000001</v>
      </c>
      <c r="S2246">
        <v>35.700000000000003</v>
      </c>
      <c r="T2246" t="s">
        <v>30</v>
      </c>
      <c r="X2246" t="s">
        <v>31</v>
      </c>
      <c r="Y2246" t="s">
        <v>32</v>
      </c>
      <c r="Z2246" t="s">
        <v>39</v>
      </c>
      <c r="AA2246" t="str">
        <f>IFERROR(_xlfn.XLOOKUP($J2246,avoidable_ed_reference!$A$2:$A$13,avoidable_ed_reference!$C$2:$C$13),"Not Classified")</f>
        <v>Avoidable</v>
      </c>
      <c r="AB2246" t="str">
        <f>IFERROR(_xlfn.XLOOKUP($B2246,enrollment!$A$2:$A$801,enrollment!$I$2:$I$801),"")</f>
        <v>KY</v>
      </c>
      <c r="AC2246">
        <f>IFERROR(_xlfn.XLOOKUP($B2246,enrollment!$A$2:$A$801,enrollment!$L$2:$L$801),"")</f>
        <v>33</v>
      </c>
      <c r="AD2246" t="str" cm="1">
        <f t="array" ref="AD2246">_xlfn.IFS(AC2246="","Unknown",AC2246&lt;18,"0-17",AC2246&lt;35,"18-34",AC2246&lt;50,"35-49",AC2246&lt;65,"50-64",TRUE,"65+")</f>
        <v>18-34</v>
      </c>
      <c r="AE2246">
        <f>IFERROR(_xlfn.XLOOKUP($B2246,enrollment!$A$2:$A$801,enrollment!$O$2:$O$801),"")</f>
        <v>9012345678</v>
      </c>
      <c r="AF2246">
        <f>IFERROR(_xlfn.XLOOKUP($AE2246,providers!$B$2:$B$11,providers!$Q$2:$Q$11),"")</f>
        <v>4.3</v>
      </c>
      <c r="AG2246" s="1">
        <f t="shared" si="35"/>
        <v>45474</v>
      </c>
    </row>
    <row r="2247" spans="1:33" x14ac:dyDescent="0.25">
      <c r="A2247" t="s">
        <v>2623</v>
      </c>
      <c r="B2247" t="s">
        <v>2618</v>
      </c>
      <c r="C2247">
        <v>9012345678</v>
      </c>
      <c r="D2247">
        <v>9012345678</v>
      </c>
      <c r="E2247" s="1">
        <v>45394</v>
      </c>
      <c r="F2247" s="1">
        <v>45394</v>
      </c>
      <c r="G2247" s="1">
        <v>45418</v>
      </c>
      <c r="H2247" t="s">
        <v>28</v>
      </c>
      <c r="I2247">
        <v>11</v>
      </c>
      <c r="J2247" t="s">
        <v>38</v>
      </c>
      <c r="K2247">
        <v>99213</v>
      </c>
      <c r="O2247">
        <v>1</v>
      </c>
      <c r="P2247">
        <v>167.21</v>
      </c>
      <c r="Q2247">
        <v>123.86</v>
      </c>
      <c r="R2247">
        <v>99.09</v>
      </c>
      <c r="S2247">
        <v>24.77</v>
      </c>
      <c r="T2247" t="s">
        <v>30</v>
      </c>
      <c r="X2247" t="s">
        <v>31</v>
      </c>
      <c r="Y2247" t="s">
        <v>32</v>
      </c>
      <c r="Z2247" t="s">
        <v>39</v>
      </c>
      <c r="AA2247" t="str">
        <f>IFERROR(_xlfn.XLOOKUP($J2247,avoidable_ed_reference!$A$2:$A$13,avoidable_ed_reference!$C$2:$C$13),"Not Classified")</f>
        <v>Not Classified</v>
      </c>
      <c r="AB2247" t="str">
        <f>IFERROR(_xlfn.XLOOKUP($B2247,enrollment!$A$2:$A$801,enrollment!$I$2:$I$801),"")</f>
        <v>KY</v>
      </c>
      <c r="AC2247">
        <f>IFERROR(_xlfn.XLOOKUP($B2247,enrollment!$A$2:$A$801,enrollment!$L$2:$L$801),"")</f>
        <v>33</v>
      </c>
      <c r="AD2247" t="str" cm="1">
        <f t="array" ref="AD2247">_xlfn.IFS(AC2247="","Unknown",AC2247&lt;18,"0-17",AC2247&lt;35,"18-34",AC2247&lt;50,"35-49",AC2247&lt;65,"50-64",TRUE,"65+")</f>
        <v>18-34</v>
      </c>
      <c r="AE2247">
        <f>IFERROR(_xlfn.XLOOKUP($B2247,enrollment!$A$2:$A$801,enrollment!$O$2:$O$801),"")</f>
        <v>9012345678</v>
      </c>
      <c r="AF2247">
        <f>IFERROR(_xlfn.XLOOKUP($AE2247,providers!$B$2:$B$11,providers!$Q$2:$Q$11),"")</f>
        <v>4.3</v>
      </c>
      <c r="AG2247" s="1">
        <f t="shared" si="35"/>
        <v>45383</v>
      </c>
    </row>
    <row r="2248" spans="1:33" x14ac:dyDescent="0.25">
      <c r="A2248" t="s">
        <v>2624</v>
      </c>
      <c r="B2248" t="s">
        <v>2618</v>
      </c>
      <c r="C2248">
        <v>9012345678</v>
      </c>
      <c r="D2248">
        <v>9012345678</v>
      </c>
      <c r="E2248" s="1">
        <v>45496</v>
      </c>
      <c r="F2248" s="1">
        <v>45496</v>
      </c>
      <c r="G2248" s="1">
        <v>45528</v>
      </c>
      <c r="H2248" t="s">
        <v>28</v>
      </c>
      <c r="I2248">
        <v>11</v>
      </c>
      <c r="J2248" t="s">
        <v>47</v>
      </c>
      <c r="K2248">
        <v>99213</v>
      </c>
      <c r="O2248">
        <v>1</v>
      </c>
      <c r="P2248">
        <v>228.93</v>
      </c>
      <c r="Q2248">
        <v>169.58</v>
      </c>
      <c r="R2248">
        <v>135.66</v>
      </c>
      <c r="S2248">
        <v>33.92</v>
      </c>
      <c r="T2248" t="s">
        <v>30</v>
      </c>
      <c r="X2248" t="s">
        <v>31</v>
      </c>
      <c r="Y2248" t="s">
        <v>32</v>
      </c>
      <c r="Z2248" t="s">
        <v>39</v>
      </c>
      <c r="AA2248" t="str">
        <f>IFERROR(_xlfn.XLOOKUP($J2248,avoidable_ed_reference!$A$2:$A$13,avoidable_ed_reference!$C$2:$C$13),"Not Classified")</f>
        <v>Not Classified</v>
      </c>
      <c r="AB2248" t="str">
        <f>IFERROR(_xlfn.XLOOKUP($B2248,enrollment!$A$2:$A$801,enrollment!$I$2:$I$801),"")</f>
        <v>KY</v>
      </c>
      <c r="AC2248">
        <f>IFERROR(_xlfn.XLOOKUP($B2248,enrollment!$A$2:$A$801,enrollment!$L$2:$L$801),"")</f>
        <v>33</v>
      </c>
      <c r="AD2248" t="str" cm="1">
        <f t="array" ref="AD2248">_xlfn.IFS(AC2248="","Unknown",AC2248&lt;18,"0-17",AC2248&lt;35,"18-34",AC2248&lt;50,"35-49",AC2248&lt;65,"50-64",TRUE,"65+")</f>
        <v>18-34</v>
      </c>
      <c r="AE2248">
        <f>IFERROR(_xlfn.XLOOKUP($B2248,enrollment!$A$2:$A$801,enrollment!$O$2:$O$801),"")</f>
        <v>9012345678</v>
      </c>
      <c r="AF2248">
        <f>IFERROR(_xlfn.XLOOKUP($AE2248,providers!$B$2:$B$11,providers!$Q$2:$Q$11),"")</f>
        <v>4.3</v>
      </c>
      <c r="AG2248" s="1">
        <f t="shared" si="35"/>
        <v>45474</v>
      </c>
    </row>
    <row r="2249" spans="1:33" x14ac:dyDescent="0.25">
      <c r="A2249" t="s">
        <v>2625</v>
      </c>
      <c r="B2249" t="s">
        <v>2618</v>
      </c>
      <c r="C2249">
        <v>9012345678</v>
      </c>
      <c r="D2249">
        <v>9012345678</v>
      </c>
      <c r="E2249" s="1">
        <v>45617</v>
      </c>
      <c r="F2249" s="1">
        <v>45617</v>
      </c>
      <c r="G2249" s="1">
        <v>45637</v>
      </c>
      <c r="H2249" t="s">
        <v>28</v>
      </c>
      <c r="I2249">
        <v>11</v>
      </c>
      <c r="J2249" t="s">
        <v>38</v>
      </c>
      <c r="K2249">
        <v>99213</v>
      </c>
      <c r="O2249">
        <v>1</v>
      </c>
      <c r="P2249">
        <v>182.28</v>
      </c>
      <c r="Q2249">
        <v>135.02000000000001</v>
      </c>
      <c r="R2249">
        <v>108.02</v>
      </c>
      <c r="S2249">
        <v>27</v>
      </c>
      <c r="T2249" t="s">
        <v>30</v>
      </c>
      <c r="X2249" t="s">
        <v>31</v>
      </c>
      <c r="Y2249" t="s">
        <v>32</v>
      </c>
      <c r="Z2249" t="s">
        <v>39</v>
      </c>
      <c r="AA2249" t="str">
        <f>IFERROR(_xlfn.XLOOKUP($J2249,avoidable_ed_reference!$A$2:$A$13,avoidable_ed_reference!$C$2:$C$13),"Not Classified")</f>
        <v>Not Classified</v>
      </c>
      <c r="AB2249" t="str">
        <f>IFERROR(_xlfn.XLOOKUP($B2249,enrollment!$A$2:$A$801,enrollment!$I$2:$I$801),"")</f>
        <v>KY</v>
      </c>
      <c r="AC2249">
        <f>IFERROR(_xlfn.XLOOKUP($B2249,enrollment!$A$2:$A$801,enrollment!$L$2:$L$801),"")</f>
        <v>33</v>
      </c>
      <c r="AD2249" t="str" cm="1">
        <f t="array" ref="AD2249">_xlfn.IFS(AC2249="","Unknown",AC2249&lt;18,"0-17",AC2249&lt;35,"18-34",AC2249&lt;50,"35-49",AC2249&lt;65,"50-64",TRUE,"65+")</f>
        <v>18-34</v>
      </c>
      <c r="AE2249">
        <f>IFERROR(_xlfn.XLOOKUP($B2249,enrollment!$A$2:$A$801,enrollment!$O$2:$O$801),"")</f>
        <v>9012345678</v>
      </c>
      <c r="AF2249">
        <f>IFERROR(_xlfn.XLOOKUP($AE2249,providers!$B$2:$B$11,providers!$Q$2:$Q$11),"")</f>
        <v>4.3</v>
      </c>
      <c r="AG2249" s="1">
        <f t="shared" si="35"/>
        <v>45597</v>
      </c>
    </row>
    <row r="2250" spans="1:33" x14ac:dyDescent="0.25">
      <c r="A2250" t="s">
        <v>2626</v>
      </c>
      <c r="B2250" t="s">
        <v>2627</v>
      </c>
      <c r="C2250">
        <v>9012345678</v>
      </c>
      <c r="D2250">
        <v>9012345678</v>
      </c>
      <c r="E2250" s="1">
        <v>45579</v>
      </c>
      <c r="F2250" s="1">
        <v>45579</v>
      </c>
      <c r="G2250" s="1">
        <v>45596</v>
      </c>
      <c r="H2250" t="s">
        <v>28</v>
      </c>
      <c r="I2250">
        <v>11</v>
      </c>
      <c r="J2250" t="s">
        <v>47</v>
      </c>
      <c r="K2250">
        <v>99213</v>
      </c>
      <c r="O2250">
        <v>1</v>
      </c>
      <c r="P2250">
        <v>233.43</v>
      </c>
      <c r="Q2250">
        <v>172.91</v>
      </c>
      <c r="R2250">
        <v>138.33000000000001</v>
      </c>
      <c r="S2250">
        <v>34.58</v>
      </c>
      <c r="T2250" t="s">
        <v>30</v>
      </c>
      <c r="X2250" t="s">
        <v>31</v>
      </c>
      <c r="Y2250" t="s">
        <v>32</v>
      </c>
      <c r="Z2250" t="s">
        <v>39</v>
      </c>
      <c r="AA2250" t="str">
        <f>IFERROR(_xlfn.XLOOKUP($J2250,avoidable_ed_reference!$A$2:$A$13,avoidable_ed_reference!$C$2:$C$13),"Not Classified")</f>
        <v>Not Classified</v>
      </c>
      <c r="AB2250" t="str">
        <f>IFERROR(_xlfn.XLOOKUP($B2250,enrollment!$A$2:$A$801,enrollment!$I$2:$I$801),"")</f>
        <v>KY</v>
      </c>
      <c r="AC2250">
        <f>IFERROR(_xlfn.XLOOKUP($B2250,enrollment!$A$2:$A$801,enrollment!$L$2:$L$801),"")</f>
        <v>72</v>
      </c>
      <c r="AD2250" t="str" cm="1">
        <f t="array" ref="AD2250">_xlfn.IFS(AC2250="","Unknown",AC2250&lt;18,"0-17",AC2250&lt;35,"18-34",AC2250&lt;50,"35-49",AC2250&lt;65,"50-64",TRUE,"65+")</f>
        <v>65+</v>
      </c>
      <c r="AE2250">
        <f>IFERROR(_xlfn.XLOOKUP($B2250,enrollment!$A$2:$A$801,enrollment!$O$2:$O$801),"")</f>
        <v>9012345678</v>
      </c>
      <c r="AF2250">
        <f>IFERROR(_xlfn.XLOOKUP($AE2250,providers!$B$2:$B$11,providers!$Q$2:$Q$11),"")</f>
        <v>4.3</v>
      </c>
      <c r="AG2250" s="1">
        <f t="shared" si="35"/>
        <v>45566</v>
      </c>
    </row>
    <row r="2251" spans="1:33" x14ac:dyDescent="0.25">
      <c r="A2251" t="s">
        <v>2628</v>
      </c>
      <c r="B2251" t="s">
        <v>2627</v>
      </c>
      <c r="C2251">
        <v>9012345678</v>
      </c>
      <c r="D2251">
        <v>9012345678</v>
      </c>
      <c r="E2251" s="1">
        <v>45522</v>
      </c>
      <c r="F2251" s="1">
        <v>45522</v>
      </c>
      <c r="G2251" s="1">
        <v>45556</v>
      </c>
      <c r="H2251" t="s">
        <v>28</v>
      </c>
      <c r="I2251">
        <v>11</v>
      </c>
      <c r="J2251" t="s">
        <v>35</v>
      </c>
      <c r="K2251">
        <v>99213</v>
      </c>
      <c r="O2251">
        <v>1</v>
      </c>
      <c r="P2251">
        <v>194.66</v>
      </c>
      <c r="Q2251">
        <v>144.19</v>
      </c>
      <c r="R2251">
        <v>115.35</v>
      </c>
      <c r="S2251">
        <v>28.84</v>
      </c>
      <c r="T2251" t="s">
        <v>30</v>
      </c>
      <c r="X2251" t="s">
        <v>31</v>
      </c>
      <c r="Y2251" t="s">
        <v>32</v>
      </c>
      <c r="Z2251" t="s">
        <v>39</v>
      </c>
      <c r="AA2251" t="str">
        <f>IFERROR(_xlfn.XLOOKUP($J2251,avoidable_ed_reference!$A$2:$A$13,avoidable_ed_reference!$C$2:$C$13),"Not Classified")</f>
        <v>Avoidable</v>
      </c>
      <c r="AB2251" t="str">
        <f>IFERROR(_xlfn.XLOOKUP($B2251,enrollment!$A$2:$A$801,enrollment!$I$2:$I$801),"")</f>
        <v>KY</v>
      </c>
      <c r="AC2251">
        <f>IFERROR(_xlfn.XLOOKUP($B2251,enrollment!$A$2:$A$801,enrollment!$L$2:$L$801),"")</f>
        <v>72</v>
      </c>
      <c r="AD2251" t="str" cm="1">
        <f t="array" ref="AD2251">_xlfn.IFS(AC2251="","Unknown",AC2251&lt;18,"0-17",AC2251&lt;35,"18-34",AC2251&lt;50,"35-49",AC2251&lt;65,"50-64",TRUE,"65+")</f>
        <v>65+</v>
      </c>
      <c r="AE2251">
        <f>IFERROR(_xlfn.XLOOKUP($B2251,enrollment!$A$2:$A$801,enrollment!$O$2:$O$801),"")</f>
        <v>9012345678</v>
      </c>
      <c r="AF2251">
        <f>IFERROR(_xlfn.XLOOKUP($AE2251,providers!$B$2:$B$11,providers!$Q$2:$Q$11),"")</f>
        <v>4.3</v>
      </c>
      <c r="AG2251" s="1">
        <f t="shared" si="35"/>
        <v>45505</v>
      </c>
    </row>
    <row r="2252" spans="1:33" x14ac:dyDescent="0.25">
      <c r="A2252" t="s">
        <v>2629</v>
      </c>
      <c r="B2252" t="s">
        <v>2627</v>
      </c>
      <c r="C2252">
        <v>9012345678</v>
      </c>
      <c r="D2252">
        <v>9012345678</v>
      </c>
      <c r="E2252" s="1">
        <v>45619</v>
      </c>
      <c r="F2252" s="1">
        <v>45619</v>
      </c>
      <c r="G2252" s="1">
        <v>45639</v>
      </c>
      <c r="H2252" t="s">
        <v>28</v>
      </c>
      <c r="I2252">
        <v>11</v>
      </c>
      <c r="J2252" t="s">
        <v>35</v>
      </c>
      <c r="K2252">
        <v>99213</v>
      </c>
      <c r="O2252">
        <v>1</v>
      </c>
      <c r="P2252">
        <v>164.88</v>
      </c>
      <c r="Q2252">
        <v>122.13</v>
      </c>
      <c r="R2252">
        <v>97.7</v>
      </c>
      <c r="S2252">
        <v>24.43</v>
      </c>
      <c r="T2252" t="s">
        <v>30</v>
      </c>
      <c r="X2252" t="s">
        <v>31</v>
      </c>
      <c r="Y2252" t="s">
        <v>32</v>
      </c>
      <c r="Z2252" t="s">
        <v>39</v>
      </c>
      <c r="AA2252" t="str">
        <f>IFERROR(_xlfn.XLOOKUP($J2252,avoidable_ed_reference!$A$2:$A$13,avoidable_ed_reference!$C$2:$C$13),"Not Classified")</f>
        <v>Avoidable</v>
      </c>
      <c r="AB2252" t="str">
        <f>IFERROR(_xlfn.XLOOKUP($B2252,enrollment!$A$2:$A$801,enrollment!$I$2:$I$801),"")</f>
        <v>KY</v>
      </c>
      <c r="AC2252">
        <f>IFERROR(_xlfn.XLOOKUP($B2252,enrollment!$A$2:$A$801,enrollment!$L$2:$L$801),"")</f>
        <v>72</v>
      </c>
      <c r="AD2252" t="str" cm="1">
        <f t="array" ref="AD2252">_xlfn.IFS(AC2252="","Unknown",AC2252&lt;18,"0-17",AC2252&lt;35,"18-34",AC2252&lt;50,"35-49",AC2252&lt;65,"50-64",TRUE,"65+")</f>
        <v>65+</v>
      </c>
      <c r="AE2252">
        <f>IFERROR(_xlfn.XLOOKUP($B2252,enrollment!$A$2:$A$801,enrollment!$O$2:$O$801),"")</f>
        <v>9012345678</v>
      </c>
      <c r="AF2252">
        <f>IFERROR(_xlfn.XLOOKUP($AE2252,providers!$B$2:$B$11,providers!$Q$2:$Q$11),"")</f>
        <v>4.3</v>
      </c>
      <c r="AG2252" s="1">
        <f t="shared" si="35"/>
        <v>45597</v>
      </c>
    </row>
    <row r="2253" spans="1:33" x14ac:dyDescent="0.25">
      <c r="A2253" t="s">
        <v>2630</v>
      </c>
      <c r="B2253" t="s">
        <v>2627</v>
      </c>
      <c r="C2253">
        <v>5678901234</v>
      </c>
      <c r="D2253">
        <v>5678901234</v>
      </c>
      <c r="E2253" s="1">
        <v>45479</v>
      </c>
      <c r="F2253" s="1">
        <v>45479</v>
      </c>
      <c r="G2253" s="1">
        <v>45507</v>
      </c>
      <c r="H2253" t="s">
        <v>28</v>
      </c>
      <c r="I2253">
        <v>20</v>
      </c>
      <c r="J2253" t="s">
        <v>35</v>
      </c>
      <c r="K2253">
        <v>99213</v>
      </c>
      <c r="O2253">
        <v>1</v>
      </c>
      <c r="P2253">
        <v>159.68</v>
      </c>
      <c r="Q2253">
        <v>122.83</v>
      </c>
      <c r="R2253">
        <v>98.26</v>
      </c>
      <c r="S2253">
        <v>24.57</v>
      </c>
      <c r="T2253" t="s">
        <v>30</v>
      </c>
      <c r="X2253" t="s">
        <v>31</v>
      </c>
      <c r="Y2253" t="s">
        <v>32</v>
      </c>
      <c r="Z2253" t="s">
        <v>36</v>
      </c>
      <c r="AA2253" t="str">
        <f>IFERROR(_xlfn.XLOOKUP($J2253,avoidable_ed_reference!$A$2:$A$13,avoidable_ed_reference!$C$2:$C$13),"Not Classified")</f>
        <v>Avoidable</v>
      </c>
      <c r="AB2253" t="str">
        <f>IFERROR(_xlfn.XLOOKUP($B2253,enrollment!$A$2:$A$801,enrollment!$I$2:$I$801),"")</f>
        <v>KY</v>
      </c>
      <c r="AC2253">
        <f>IFERROR(_xlfn.XLOOKUP($B2253,enrollment!$A$2:$A$801,enrollment!$L$2:$L$801),"")</f>
        <v>72</v>
      </c>
      <c r="AD2253" t="str" cm="1">
        <f t="array" ref="AD2253">_xlfn.IFS(AC2253="","Unknown",AC2253&lt;18,"0-17",AC2253&lt;35,"18-34",AC2253&lt;50,"35-49",AC2253&lt;65,"50-64",TRUE,"65+")</f>
        <v>65+</v>
      </c>
      <c r="AE2253">
        <f>IFERROR(_xlfn.XLOOKUP($B2253,enrollment!$A$2:$A$801,enrollment!$O$2:$O$801),"")</f>
        <v>9012345678</v>
      </c>
      <c r="AF2253">
        <f>IFERROR(_xlfn.XLOOKUP($AE2253,providers!$B$2:$B$11,providers!$Q$2:$Q$11),"")</f>
        <v>4.3</v>
      </c>
      <c r="AG2253" s="1">
        <f t="shared" si="35"/>
        <v>45474</v>
      </c>
    </row>
    <row r="2254" spans="1:33" x14ac:dyDescent="0.25">
      <c r="A2254" t="s">
        <v>2631</v>
      </c>
      <c r="B2254" t="s">
        <v>2627</v>
      </c>
      <c r="C2254">
        <v>3456789012</v>
      </c>
      <c r="D2254">
        <v>3456789012</v>
      </c>
      <c r="E2254" s="1">
        <v>45473</v>
      </c>
      <c r="F2254" s="1">
        <v>45473</v>
      </c>
      <c r="G2254" s="1">
        <v>45500</v>
      </c>
      <c r="H2254" t="s">
        <v>28</v>
      </c>
      <c r="I2254">
        <v>23</v>
      </c>
      <c r="J2254" t="s">
        <v>127</v>
      </c>
      <c r="K2254">
        <v>99284</v>
      </c>
      <c r="O2254">
        <v>1</v>
      </c>
      <c r="P2254">
        <v>1949.8</v>
      </c>
      <c r="Q2254">
        <v>1083.22</v>
      </c>
      <c r="R2254">
        <v>866.58</v>
      </c>
      <c r="S2254">
        <v>216.64</v>
      </c>
      <c r="T2254" t="s">
        <v>30</v>
      </c>
      <c r="X2254" t="s">
        <v>31</v>
      </c>
      <c r="Y2254" t="s">
        <v>32</v>
      </c>
      <c r="Z2254" t="s">
        <v>45</v>
      </c>
      <c r="AA2254" t="str">
        <f>IFERROR(_xlfn.XLOOKUP($J2254,avoidable_ed_reference!$A$2:$A$13,avoidable_ed_reference!$C$2:$C$13),"Not Classified")</f>
        <v>Avoidable</v>
      </c>
      <c r="AB2254" t="str">
        <f>IFERROR(_xlfn.XLOOKUP($B2254,enrollment!$A$2:$A$801,enrollment!$I$2:$I$801),"")</f>
        <v>KY</v>
      </c>
      <c r="AC2254">
        <f>IFERROR(_xlfn.XLOOKUP($B2254,enrollment!$A$2:$A$801,enrollment!$L$2:$L$801),"")</f>
        <v>72</v>
      </c>
      <c r="AD2254" t="str" cm="1">
        <f t="array" ref="AD2254">_xlfn.IFS(AC2254="","Unknown",AC2254&lt;18,"0-17",AC2254&lt;35,"18-34",AC2254&lt;50,"35-49",AC2254&lt;65,"50-64",TRUE,"65+")</f>
        <v>65+</v>
      </c>
      <c r="AE2254">
        <f>IFERROR(_xlfn.XLOOKUP($B2254,enrollment!$A$2:$A$801,enrollment!$O$2:$O$801),"")</f>
        <v>9012345678</v>
      </c>
      <c r="AF2254">
        <f>IFERROR(_xlfn.XLOOKUP($AE2254,providers!$B$2:$B$11,providers!$Q$2:$Q$11),"")</f>
        <v>4.3</v>
      </c>
      <c r="AG2254" s="1">
        <f t="shared" si="35"/>
        <v>45444</v>
      </c>
    </row>
    <row r="2255" spans="1:33" x14ac:dyDescent="0.25">
      <c r="A2255" t="s">
        <v>2632</v>
      </c>
      <c r="B2255" t="s">
        <v>2627</v>
      </c>
      <c r="C2255">
        <v>5678901234</v>
      </c>
      <c r="D2255">
        <v>5678901234</v>
      </c>
      <c r="E2255" s="1">
        <v>45586</v>
      </c>
      <c r="F2255" s="1">
        <v>45586</v>
      </c>
      <c r="G2255" s="1">
        <v>45620</v>
      </c>
      <c r="H2255" t="s">
        <v>28</v>
      </c>
      <c r="I2255">
        <v>20</v>
      </c>
      <c r="J2255" t="s">
        <v>35</v>
      </c>
      <c r="K2255">
        <v>99213</v>
      </c>
      <c r="O2255">
        <v>1</v>
      </c>
      <c r="P2255">
        <v>189.71</v>
      </c>
      <c r="Q2255">
        <v>145.93</v>
      </c>
      <c r="R2255">
        <v>116.74</v>
      </c>
      <c r="S2255">
        <v>29.19</v>
      </c>
      <c r="T2255" t="s">
        <v>30</v>
      </c>
      <c r="X2255" t="s">
        <v>31</v>
      </c>
      <c r="Y2255" t="s">
        <v>32</v>
      </c>
      <c r="Z2255" t="s">
        <v>36</v>
      </c>
      <c r="AA2255" t="str">
        <f>IFERROR(_xlfn.XLOOKUP($J2255,avoidable_ed_reference!$A$2:$A$13,avoidable_ed_reference!$C$2:$C$13),"Not Classified")</f>
        <v>Avoidable</v>
      </c>
      <c r="AB2255" t="str">
        <f>IFERROR(_xlfn.XLOOKUP($B2255,enrollment!$A$2:$A$801,enrollment!$I$2:$I$801),"")</f>
        <v>KY</v>
      </c>
      <c r="AC2255">
        <f>IFERROR(_xlfn.XLOOKUP($B2255,enrollment!$A$2:$A$801,enrollment!$L$2:$L$801),"")</f>
        <v>72</v>
      </c>
      <c r="AD2255" t="str" cm="1">
        <f t="array" ref="AD2255">_xlfn.IFS(AC2255="","Unknown",AC2255&lt;18,"0-17",AC2255&lt;35,"18-34",AC2255&lt;50,"35-49",AC2255&lt;65,"50-64",TRUE,"65+")</f>
        <v>65+</v>
      </c>
      <c r="AE2255">
        <f>IFERROR(_xlfn.XLOOKUP($B2255,enrollment!$A$2:$A$801,enrollment!$O$2:$O$801),"")</f>
        <v>9012345678</v>
      </c>
      <c r="AF2255">
        <f>IFERROR(_xlfn.XLOOKUP($AE2255,providers!$B$2:$B$11,providers!$Q$2:$Q$11),"")</f>
        <v>4.3</v>
      </c>
      <c r="AG2255" s="1">
        <f t="shared" si="35"/>
        <v>45566</v>
      </c>
    </row>
    <row r="2256" spans="1:33" x14ac:dyDescent="0.25">
      <c r="A2256" t="s">
        <v>2633</v>
      </c>
      <c r="B2256" t="s">
        <v>2627</v>
      </c>
      <c r="C2256">
        <v>5678901234</v>
      </c>
      <c r="D2256">
        <v>5678901234</v>
      </c>
      <c r="E2256" s="1">
        <v>45520</v>
      </c>
      <c r="F2256" s="1">
        <v>45520</v>
      </c>
      <c r="G2256" s="1">
        <v>45543</v>
      </c>
      <c r="H2256" t="s">
        <v>28</v>
      </c>
      <c r="I2256">
        <v>20</v>
      </c>
      <c r="J2256" t="s">
        <v>35</v>
      </c>
      <c r="K2256">
        <v>99213</v>
      </c>
      <c r="O2256">
        <v>1</v>
      </c>
      <c r="P2256">
        <v>157.6</v>
      </c>
      <c r="Q2256">
        <v>121.23</v>
      </c>
      <c r="R2256">
        <v>96.98</v>
      </c>
      <c r="S2256">
        <v>24.25</v>
      </c>
      <c r="T2256" t="s">
        <v>30</v>
      </c>
      <c r="X2256" t="s">
        <v>31</v>
      </c>
      <c r="Y2256" t="s">
        <v>32</v>
      </c>
      <c r="Z2256" t="s">
        <v>36</v>
      </c>
      <c r="AA2256" t="str">
        <f>IFERROR(_xlfn.XLOOKUP($J2256,avoidable_ed_reference!$A$2:$A$13,avoidable_ed_reference!$C$2:$C$13),"Not Classified")</f>
        <v>Avoidable</v>
      </c>
      <c r="AB2256" t="str">
        <f>IFERROR(_xlfn.XLOOKUP($B2256,enrollment!$A$2:$A$801,enrollment!$I$2:$I$801),"")</f>
        <v>KY</v>
      </c>
      <c r="AC2256">
        <f>IFERROR(_xlfn.XLOOKUP($B2256,enrollment!$A$2:$A$801,enrollment!$L$2:$L$801),"")</f>
        <v>72</v>
      </c>
      <c r="AD2256" t="str" cm="1">
        <f t="array" ref="AD2256">_xlfn.IFS(AC2256="","Unknown",AC2256&lt;18,"0-17",AC2256&lt;35,"18-34",AC2256&lt;50,"35-49",AC2256&lt;65,"50-64",TRUE,"65+")</f>
        <v>65+</v>
      </c>
      <c r="AE2256">
        <f>IFERROR(_xlfn.XLOOKUP($B2256,enrollment!$A$2:$A$801,enrollment!$O$2:$O$801),"")</f>
        <v>9012345678</v>
      </c>
      <c r="AF2256">
        <f>IFERROR(_xlfn.XLOOKUP($AE2256,providers!$B$2:$B$11,providers!$Q$2:$Q$11),"")</f>
        <v>4.3</v>
      </c>
      <c r="AG2256" s="1">
        <f t="shared" si="35"/>
        <v>45505</v>
      </c>
    </row>
    <row r="2257" spans="1:33" x14ac:dyDescent="0.25">
      <c r="A2257" t="s">
        <v>2634</v>
      </c>
      <c r="B2257" t="s">
        <v>2627</v>
      </c>
      <c r="C2257">
        <v>2345678901</v>
      </c>
      <c r="D2257">
        <v>2345678901</v>
      </c>
      <c r="E2257" s="1">
        <v>45341</v>
      </c>
      <c r="F2257" s="1">
        <v>45341</v>
      </c>
      <c r="G2257" s="1">
        <v>45371</v>
      </c>
      <c r="H2257" t="s">
        <v>59</v>
      </c>
      <c r="J2257" t="s">
        <v>47</v>
      </c>
      <c r="L2257" s="2" t="s">
        <v>106</v>
      </c>
      <c r="M2257" t="s">
        <v>107</v>
      </c>
      <c r="N2257" t="s">
        <v>108</v>
      </c>
      <c r="O2257">
        <v>1</v>
      </c>
      <c r="P2257">
        <v>771.34</v>
      </c>
      <c r="Q2257">
        <v>701.22</v>
      </c>
      <c r="R2257">
        <v>560.98</v>
      </c>
      <c r="S2257">
        <v>140.24</v>
      </c>
      <c r="T2257" t="s">
        <v>30</v>
      </c>
      <c r="X2257" t="s">
        <v>31</v>
      </c>
      <c r="Y2257" t="s">
        <v>32</v>
      </c>
      <c r="Z2257" t="s">
        <v>64</v>
      </c>
      <c r="AA2257" t="str">
        <f>IFERROR(_xlfn.XLOOKUP($J2257,avoidable_ed_reference!$A$2:$A$13,avoidable_ed_reference!$C$2:$C$13),"Not Classified")</f>
        <v>Not Classified</v>
      </c>
      <c r="AB2257" t="str">
        <f>IFERROR(_xlfn.XLOOKUP($B2257,enrollment!$A$2:$A$801,enrollment!$I$2:$I$801),"")</f>
        <v>KY</v>
      </c>
      <c r="AC2257">
        <f>IFERROR(_xlfn.XLOOKUP($B2257,enrollment!$A$2:$A$801,enrollment!$L$2:$L$801),"")</f>
        <v>72</v>
      </c>
      <c r="AD2257" t="str" cm="1">
        <f t="array" ref="AD2257">_xlfn.IFS(AC2257="","Unknown",AC2257&lt;18,"0-17",AC2257&lt;35,"18-34",AC2257&lt;50,"35-49",AC2257&lt;65,"50-64",TRUE,"65+")</f>
        <v>65+</v>
      </c>
      <c r="AE2257">
        <f>IFERROR(_xlfn.XLOOKUP($B2257,enrollment!$A$2:$A$801,enrollment!$O$2:$O$801),"")</f>
        <v>9012345678</v>
      </c>
      <c r="AF2257">
        <f>IFERROR(_xlfn.XLOOKUP($AE2257,providers!$B$2:$B$11,providers!$Q$2:$Q$11),"")</f>
        <v>4.3</v>
      </c>
      <c r="AG2257" s="1">
        <f t="shared" si="35"/>
        <v>45323</v>
      </c>
    </row>
    <row r="2258" spans="1:33" x14ac:dyDescent="0.25">
      <c r="A2258" t="s">
        <v>2635</v>
      </c>
      <c r="B2258" t="s">
        <v>2636</v>
      </c>
      <c r="C2258">
        <v>5678901234</v>
      </c>
      <c r="D2258">
        <v>5678901234</v>
      </c>
      <c r="E2258" s="1">
        <v>45391</v>
      </c>
      <c r="F2258" s="1">
        <v>45391</v>
      </c>
      <c r="G2258" s="1">
        <v>45419</v>
      </c>
      <c r="H2258" t="s">
        <v>28</v>
      </c>
      <c r="I2258">
        <v>20</v>
      </c>
      <c r="J2258" t="s">
        <v>35</v>
      </c>
      <c r="K2258">
        <v>99213</v>
      </c>
      <c r="O2258">
        <v>1</v>
      </c>
      <c r="P2258">
        <v>179.08</v>
      </c>
      <c r="Q2258">
        <v>137.75</v>
      </c>
      <c r="R2258">
        <v>110.2</v>
      </c>
      <c r="S2258">
        <v>27.55</v>
      </c>
      <c r="T2258" t="s">
        <v>30</v>
      </c>
      <c r="X2258" t="s">
        <v>52</v>
      </c>
      <c r="Y2258" t="s">
        <v>44</v>
      </c>
      <c r="Z2258" t="s">
        <v>36</v>
      </c>
      <c r="AA2258" t="str">
        <f>IFERROR(_xlfn.XLOOKUP($J2258,avoidable_ed_reference!$A$2:$A$13,avoidable_ed_reference!$C$2:$C$13),"Not Classified")</f>
        <v>Avoidable</v>
      </c>
      <c r="AB2258" t="str">
        <f>IFERROR(_xlfn.XLOOKUP($B2258,enrollment!$A$2:$A$801,enrollment!$I$2:$I$801),"")</f>
        <v>KY</v>
      </c>
      <c r="AC2258">
        <f>IFERROR(_xlfn.XLOOKUP($B2258,enrollment!$A$2:$A$801,enrollment!$L$2:$L$801),"")</f>
        <v>42</v>
      </c>
      <c r="AD2258" t="str" cm="1">
        <f t="array" ref="AD2258">_xlfn.IFS(AC2258="","Unknown",AC2258&lt;18,"0-17",AC2258&lt;35,"18-34",AC2258&lt;50,"35-49",AC2258&lt;65,"50-64",TRUE,"65+")</f>
        <v>35-49</v>
      </c>
      <c r="AE2258">
        <f>IFERROR(_xlfn.XLOOKUP($B2258,enrollment!$A$2:$A$801,enrollment!$O$2:$O$801),"")</f>
        <v>9012345678</v>
      </c>
      <c r="AF2258">
        <f>IFERROR(_xlfn.XLOOKUP($AE2258,providers!$B$2:$B$11,providers!$Q$2:$Q$11),"")</f>
        <v>4.3</v>
      </c>
      <c r="AG2258" s="1">
        <f t="shared" si="35"/>
        <v>45383</v>
      </c>
    </row>
    <row r="2259" spans="1:33" x14ac:dyDescent="0.25">
      <c r="A2259" t="s">
        <v>2637</v>
      </c>
      <c r="B2259" t="s">
        <v>2636</v>
      </c>
      <c r="C2259">
        <v>7890123456</v>
      </c>
      <c r="D2259">
        <v>7890123456</v>
      </c>
      <c r="E2259" s="1">
        <v>45617</v>
      </c>
      <c r="F2259" s="1">
        <v>45617</v>
      </c>
      <c r="G2259" s="1">
        <v>45642</v>
      </c>
      <c r="H2259" t="s">
        <v>28</v>
      </c>
      <c r="I2259">
        <v>23</v>
      </c>
      <c r="J2259" t="s">
        <v>42</v>
      </c>
      <c r="K2259">
        <v>99284</v>
      </c>
      <c r="O2259">
        <v>1</v>
      </c>
      <c r="P2259">
        <v>1904.51</v>
      </c>
      <c r="Q2259">
        <v>1058.06</v>
      </c>
      <c r="R2259">
        <v>846.45</v>
      </c>
      <c r="S2259">
        <v>211.61</v>
      </c>
      <c r="T2259" t="s">
        <v>30</v>
      </c>
      <c r="X2259" t="s">
        <v>52</v>
      </c>
      <c r="Y2259" t="s">
        <v>44</v>
      </c>
      <c r="Z2259" t="s">
        <v>45</v>
      </c>
      <c r="AA2259" t="str">
        <f>IFERROR(_xlfn.XLOOKUP($J2259,avoidable_ed_reference!$A$2:$A$13,avoidable_ed_reference!$C$2:$C$13),"Not Classified")</f>
        <v>Non-Avoidable</v>
      </c>
      <c r="AB2259" t="str">
        <f>IFERROR(_xlfn.XLOOKUP($B2259,enrollment!$A$2:$A$801,enrollment!$I$2:$I$801),"")</f>
        <v>KY</v>
      </c>
      <c r="AC2259">
        <f>IFERROR(_xlfn.XLOOKUP($B2259,enrollment!$A$2:$A$801,enrollment!$L$2:$L$801),"")</f>
        <v>42</v>
      </c>
      <c r="AD2259" t="str" cm="1">
        <f t="array" ref="AD2259">_xlfn.IFS(AC2259="","Unknown",AC2259&lt;18,"0-17",AC2259&lt;35,"18-34",AC2259&lt;50,"35-49",AC2259&lt;65,"50-64",TRUE,"65+")</f>
        <v>35-49</v>
      </c>
      <c r="AE2259">
        <f>IFERROR(_xlfn.XLOOKUP($B2259,enrollment!$A$2:$A$801,enrollment!$O$2:$O$801),"")</f>
        <v>9012345678</v>
      </c>
      <c r="AF2259">
        <f>IFERROR(_xlfn.XLOOKUP($AE2259,providers!$B$2:$B$11,providers!$Q$2:$Q$11),"")</f>
        <v>4.3</v>
      </c>
      <c r="AG2259" s="1">
        <f t="shared" si="35"/>
        <v>45597</v>
      </c>
    </row>
    <row r="2260" spans="1:33" x14ac:dyDescent="0.25">
      <c r="A2260" t="s">
        <v>2638</v>
      </c>
      <c r="B2260" t="s">
        <v>2636</v>
      </c>
      <c r="C2260">
        <v>5678901234</v>
      </c>
      <c r="D2260">
        <v>5678901234</v>
      </c>
      <c r="E2260" s="1">
        <v>45591</v>
      </c>
      <c r="F2260" s="1">
        <v>45591</v>
      </c>
      <c r="G2260" s="1">
        <v>45610</v>
      </c>
      <c r="H2260" t="s">
        <v>28</v>
      </c>
      <c r="I2260">
        <v>20</v>
      </c>
      <c r="J2260" t="s">
        <v>35</v>
      </c>
      <c r="K2260">
        <v>99213</v>
      </c>
      <c r="O2260">
        <v>1</v>
      </c>
      <c r="P2260">
        <v>196</v>
      </c>
      <c r="Q2260">
        <v>150.77000000000001</v>
      </c>
      <c r="R2260">
        <v>120.62</v>
      </c>
      <c r="S2260">
        <v>30.15</v>
      </c>
      <c r="T2260" t="s">
        <v>30</v>
      </c>
      <c r="X2260" t="s">
        <v>52</v>
      </c>
      <c r="Y2260" t="s">
        <v>44</v>
      </c>
      <c r="Z2260" t="s">
        <v>36</v>
      </c>
      <c r="AA2260" t="str">
        <f>IFERROR(_xlfn.XLOOKUP($J2260,avoidable_ed_reference!$A$2:$A$13,avoidable_ed_reference!$C$2:$C$13),"Not Classified")</f>
        <v>Avoidable</v>
      </c>
      <c r="AB2260" t="str">
        <f>IFERROR(_xlfn.XLOOKUP($B2260,enrollment!$A$2:$A$801,enrollment!$I$2:$I$801),"")</f>
        <v>KY</v>
      </c>
      <c r="AC2260">
        <f>IFERROR(_xlfn.XLOOKUP($B2260,enrollment!$A$2:$A$801,enrollment!$L$2:$L$801),"")</f>
        <v>42</v>
      </c>
      <c r="AD2260" t="str" cm="1">
        <f t="array" ref="AD2260">_xlfn.IFS(AC2260="","Unknown",AC2260&lt;18,"0-17",AC2260&lt;35,"18-34",AC2260&lt;50,"35-49",AC2260&lt;65,"50-64",TRUE,"65+")</f>
        <v>35-49</v>
      </c>
      <c r="AE2260">
        <f>IFERROR(_xlfn.XLOOKUP($B2260,enrollment!$A$2:$A$801,enrollment!$O$2:$O$801),"")</f>
        <v>9012345678</v>
      </c>
      <c r="AF2260">
        <f>IFERROR(_xlfn.XLOOKUP($AE2260,providers!$B$2:$B$11,providers!$Q$2:$Q$11),"")</f>
        <v>4.3</v>
      </c>
      <c r="AG2260" s="1">
        <f t="shared" si="35"/>
        <v>45566</v>
      </c>
    </row>
    <row r="2261" spans="1:33" x14ac:dyDescent="0.25">
      <c r="A2261" t="s">
        <v>2639</v>
      </c>
      <c r="B2261" t="s">
        <v>2636</v>
      </c>
      <c r="C2261">
        <v>9012345678</v>
      </c>
      <c r="D2261">
        <v>9012345678</v>
      </c>
      <c r="E2261" s="1">
        <v>45421</v>
      </c>
      <c r="F2261" s="1">
        <v>45421</v>
      </c>
      <c r="G2261" s="1">
        <v>45442</v>
      </c>
      <c r="H2261" t="s">
        <v>28</v>
      </c>
      <c r="I2261">
        <v>11</v>
      </c>
      <c r="J2261" t="s">
        <v>38</v>
      </c>
      <c r="K2261">
        <v>99213</v>
      </c>
      <c r="O2261">
        <v>1</v>
      </c>
      <c r="P2261">
        <v>182.16</v>
      </c>
      <c r="Q2261">
        <v>134.93</v>
      </c>
      <c r="R2261">
        <v>107.94</v>
      </c>
      <c r="S2261">
        <v>26.99</v>
      </c>
      <c r="T2261" t="s">
        <v>30</v>
      </c>
      <c r="X2261" t="s">
        <v>52</v>
      </c>
      <c r="Y2261" t="s">
        <v>44</v>
      </c>
      <c r="Z2261" t="s">
        <v>39</v>
      </c>
      <c r="AA2261" t="str">
        <f>IFERROR(_xlfn.XLOOKUP($J2261,avoidable_ed_reference!$A$2:$A$13,avoidable_ed_reference!$C$2:$C$13),"Not Classified")</f>
        <v>Not Classified</v>
      </c>
      <c r="AB2261" t="str">
        <f>IFERROR(_xlfn.XLOOKUP($B2261,enrollment!$A$2:$A$801,enrollment!$I$2:$I$801),"")</f>
        <v>KY</v>
      </c>
      <c r="AC2261">
        <f>IFERROR(_xlfn.XLOOKUP($B2261,enrollment!$A$2:$A$801,enrollment!$L$2:$L$801),"")</f>
        <v>42</v>
      </c>
      <c r="AD2261" t="str" cm="1">
        <f t="array" ref="AD2261">_xlfn.IFS(AC2261="","Unknown",AC2261&lt;18,"0-17",AC2261&lt;35,"18-34",AC2261&lt;50,"35-49",AC2261&lt;65,"50-64",TRUE,"65+")</f>
        <v>35-49</v>
      </c>
      <c r="AE2261">
        <f>IFERROR(_xlfn.XLOOKUP($B2261,enrollment!$A$2:$A$801,enrollment!$O$2:$O$801),"")</f>
        <v>9012345678</v>
      </c>
      <c r="AF2261">
        <f>IFERROR(_xlfn.XLOOKUP($AE2261,providers!$B$2:$B$11,providers!$Q$2:$Q$11),"")</f>
        <v>4.3</v>
      </c>
      <c r="AG2261" s="1">
        <f t="shared" si="35"/>
        <v>45413</v>
      </c>
    </row>
    <row r="2262" spans="1:33" x14ac:dyDescent="0.25">
      <c r="A2262" t="s">
        <v>2640</v>
      </c>
      <c r="B2262" t="s">
        <v>2641</v>
      </c>
      <c r="C2262">
        <v>6789012345</v>
      </c>
      <c r="D2262">
        <v>6789012345</v>
      </c>
      <c r="E2262" s="1">
        <v>45422</v>
      </c>
      <c r="F2262" s="1">
        <v>45422</v>
      </c>
      <c r="G2262" s="1">
        <v>45450</v>
      </c>
      <c r="H2262" t="s">
        <v>28</v>
      </c>
      <c r="I2262">
        <v>11</v>
      </c>
      <c r="J2262" t="s">
        <v>35</v>
      </c>
      <c r="K2262">
        <v>99213</v>
      </c>
      <c r="O2262">
        <v>1</v>
      </c>
      <c r="P2262">
        <v>182.33</v>
      </c>
      <c r="Q2262">
        <v>135.06</v>
      </c>
      <c r="R2262">
        <v>108.05</v>
      </c>
      <c r="S2262">
        <v>27.01</v>
      </c>
      <c r="T2262" t="s">
        <v>30</v>
      </c>
      <c r="X2262" t="s">
        <v>43</v>
      </c>
      <c r="Y2262" t="s">
        <v>44</v>
      </c>
      <c r="Z2262" t="s">
        <v>39</v>
      </c>
      <c r="AA2262" t="str">
        <f>IFERROR(_xlfn.XLOOKUP($J2262,avoidable_ed_reference!$A$2:$A$13,avoidable_ed_reference!$C$2:$C$13),"Not Classified")</f>
        <v>Avoidable</v>
      </c>
      <c r="AB2262" t="str">
        <f>IFERROR(_xlfn.XLOOKUP($B2262,enrollment!$A$2:$A$801,enrollment!$I$2:$I$801),"")</f>
        <v>OH</v>
      </c>
      <c r="AC2262">
        <f>IFERROR(_xlfn.XLOOKUP($B2262,enrollment!$A$2:$A$801,enrollment!$L$2:$L$801),"")</f>
        <v>34</v>
      </c>
      <c r="AD2262" t="str" cm="1">
        <f t="array" ref="AD2262">_xlfn.IFS(AC2262="","Unknown",AC2262&lt;18,"0-17",AC2262&lt;35,"18-34",AC2262&lt;50,"35-49",AC2262&lt;65,"50-64",TRUE,"65+")</f>
        <v>18-34</v>
      </c>
      <c r="AE2262">
        <f>IFERROR(_xlfn.XLOOKUP($B2262,enrollment!$A$2:$A$801,enrollment!$O$2:$O$801),"")</f>
        <v>6789012345</v>
      </c>
      <c r="AF2262">
        <f>IFERROR(_xlfn.XLOOKUP($AE2262,providers!$B$2:$B$11,providers!$Q$2:$Q$11),"")</f>
        <v>4.0999999999999996</v>
      </c>
      <c r="AG2262" s="1">
        <f t="shared" si="35"/>
        <v>45413</v>
      </c>
    </row>
    <row r="2263" spans="1:33" x14ac:dyDescent="0.25">
      <c r="A2263" t="s">
        <v>2642</v>
      </c>
      <c r="B2263" t="s">
        <v>2641</v>
      </c>
      <c r="C2263">
        <v>3456789012</v>
      </c>
      <c r="D2263">
        <v>3456789012</v>
      </c>
      <c r="E2263" s="1">
        <v>45541</v>
      </c>
      <c r="F2263" s="1">
        <v>45541</v>
      </c>
      <c r="G2263" s="1">
        <v>45567</v>
      </c>
      <c r="H2263" t="s">
        <v>59</v>
      </c>
      <c r="J2263" t="s">
        <v>47</v>
      </c>
      <c r="L2263" s="2" t="s">
        <v>151</v>
      </c>
      <c r="M2263" t="s">
        <v>152</v>
      </c>
      <c r="N2263" t="s">
        <v>153</v>
      </c>
      <c r="O2263">
        <v>1</v>
      </c>
      <c r="P2263">
        <v>963.47</v>
      </c>
      <c r="Q2263">
        <v>875.88</v>
      </c>
      <c r="R2263">
        <v>700.7</v>
      </c>
      <c r="S2263">
        <v>175.18</v>
      </c>
      <c r="T2263" t="s">
        <v>30</v>
      </c>
      <c r="X2263" t="s">
        <v>43</v>
      </c>
      <c r="Y2263" t="s">
        <v>44</v>
      </c>
      <c r="Z2263" t="s">
        <v>64</v>
      </c>
      <c r="AA2263" t="str">
        <f>IFERROR(_xlfn.XLOOKUP($J2263,avoidable_ed_reference!$A$2:$A$13,avoidable_ed_reference!$C$2:$C$13),"Not Classified")</f>
        <v>Not Classified</v>
      </c>
      <c r="AB2263" t="str">
        <f>IFERROR(_xlfn.XLOOKUP($B2263,enrollment!$A$2:$A$801,enrollment!$I$2:$I$801),"")</f>
        <v>OH</v>
      </c>
      <c r="AC2263">
        <f>IFERROR(_xlfn.XLOOKUP($B2263,enrollment!$A$2:$A$801,enrollment!$L$2:$L$801),"")</f>
        <v>34</v>
      </c>
      <c r="AD2263" t="str" cm="1">
        <f t="array" ref="AD2263">_xlfn.IFS(AC2263="","Unknown",AC2263&lt;18,"0-17",AC2263&lt;35,"18-34",AC2263&lt;50,"35-49",AC2263&lt;65,"50-64",TRUE,"65+")</f>
        <v>18-34</v>
      </c>
      <c r="AE2263">
        <f>IFERROR(_xlfn.XLOOKUP($B2263,enrollment!$A$2:$A$801,enrollment!$O$2:$O$801),"")</f>
        <v>6789012345</v>
      </c>
      <c r="AF2263">
        <f>IFERROR(_xlfn.XLOOKUP($AE2263,providers!$B$2:$B$11,providers!$Q$2:$Q$11),"")</f>
        <v>4.0999999999999996</v>
      </c>
      <c r="AG2263" s="1">
        <f t="shared" si="35"/>
        <v>45536</v>
      </c>
    </row>
    <row r="2264" spans="1:33" x14ac:dyDescent="0.25">
      <c r="A2264" t="s">
        <v>2643</v>
      </c>
      <c r="B2264" t="s">
        <v>2641</v>
      </c>
      <c r="C2264">
        <v>6789012345</v>
      </c>
      <c r="D2264">
        <v>6789012345</v>
      </c>
      <c r="E2264" s="1">
        <v>45296</v>
      </c>
      <c r="F2264" s="1">
        <v>45296</v>
      </c>
      <c r="G2264" s="1">
        <v>45322</v>
      </c>
      <c r="H2264" t="s">
        <v>28</v>
      </c>
      <c r="I2264">
        <v>11</v>
      </c>
      <c r="J2264" t="s">
        <v>38</v>
      </c>
      <c r="K2264">
        <v>99213</v>
      </c>
      <c r="O2264">
        <v>1</v>
      </c>
      <c r="P2264">
        <v>224.55</v>
      </c>
      <c r="Q2264">
        <v>166.33</v>
      </c>
      <c r="R2264">
        <v>133.06</v>
      </c>
      <c r="S2264">
        <v>33.270000000000003</v>
      </c>
      <c r="T2264" t="s">
        <v>30</v>
      </c>
      <c r="X2264" t="s">
        <v>43</v>
      </c>
      <c r="Y2264" t="s">
        <v>44</v>
      </c>
      <c r="Z2264" t="s">
        <v>39</v>
      </c>
      <c r="AA2264" t="str">
        <f>IFERROR(_xlfn.XLOOKUP($J2264,avoidable_ed_reference!$A$2:$A$13,avoidable_ed_reference!$C$2:$C$13),"Not Classified")</f>
        <v>Not Classified</v>
      </c>
      <c r="AB2264" t="str">
        <f>IFERROR(_xlfn.XLOOKUP($B2264,enrollment!$A$2:$A$801,enrollment!$I$2:$I$801),"")</f>
        <v>OH</v>
      </c>
      <c r="AC2264">
        <f>IFERROR(_xlfn.XLOOKUP($B2264,enrollment!$A$2:$A$801,enrollment!$L$2:$L$801),"")</f>
        <v>34</v>
      </c>
      <c r="AD2264" t="str" cm="1">
        <f t="array" ref="AD2264">_xlfn.IFS(AC2264="","Unknown",AC2264&lt;18,"0-17",AC2264&lt;35,"18-34",AC2264&lt;50,"35-49",AC2264&lt;65,"50-64",TRUE,"65+")</f>
        <v>18-34</v>
      </c>
      <c r="AE2264">
        <f>IFERROR(_xlfn.XLOOKUP($B2264,enrollment!$A$2:$A$801,enrollment!$O$2:$O$801),"")</f>
        <v>6789012345</v>
      </c>
      <c r="AF2264">
        <f>IFERROR(_xlfn.XLOOKUP($AE2264,providers!$B$2:$B$11,providers!$Q$2:$Q$11),"")</f>
        <v>4.0999999999999996</v>
      </c>
      <c r="AG2264" s="1">
        <f t="shared" si="35"/>
        <v>45292</v>
      </c>
    </row>
    <row r="2265" spans="1:33" x14ac:dyDescent="0.25">
      <c r="A2265" t="s">
        <v>2644</v>
      </c>
      <c r="B2265" t="s">
        <v>2645</v>
      </c>
      <c r="C2265">
        <v>5678901234</v>
      </c>
      <c r="D2265">
        <v>5678901234</v>
      </c>
      <c r="E2265" s="1">
        <v>45562</v>
      </c>
      <c r="F2265" s="1">
        <v>45562</v>
      </c>
      <c r="G2265" s="1">
        <v>45587</v>
      </c>
      <c r="H2265" t="s">
        <v>28</v>
      </c>
      <c r="I2265">
        <v>11</v>
      </c>
      <c r="J2265" t="s">
        <v>35</v>
      </c>
      <c r="K2265">
        <v>99213</v>
      </c>
      <c r="O2265">
        <v>1</v>
      </c>
      <c r="P2265">
        <v>178.28</v>
      </c>
      <c r="Q2265">
        <v>132.06</v>
      </c>
      <c r="R2265">
        <v>105.65</v>
      </c>
      <c r="S2265">
        <v>26.41</v>
      </c>
      <c r="T2265" t="s">
        <v>30</v>
      </c>
      <c r="X2265" t="s">
        <v>43</v>
      </c>
      <c r="Y2265" t="s">
        <v>44</v>
      </c>
      <c r="Z2265" t="s">
        <v>39</v>
      </c>
      <c r="AA2265" t="str">
        <f>IFERROR(_xlfn.XLOOKUP($J2265,avoidable_ed_reference!$A$2:$A$13,avoidable_ed_reference!$C$2:$C$13),"Not Classified")</f>
        <v>Avoidable</v>
      </c>
      <c r="AB2265" t="str">
        <f>IFERROR(_xlfn.XLOOKUP($B2265,enrollment!$A$2:$A$801,enrollment!$I$2:$I$801),"")</f>
        <v>TN</v>
      </c>
      <c r="AC2265">
        <f>IFERROR(_xlfn.XLOOKUP($B2265,enrollment!$A$2:$A$801,enrollment!$L$2:$L$801),"")</f>
        <v>61</v>
      </c>
      <c r="AD2265" t="str" cm="1">
        <f t="array" ref="AD2265">_xlfn.IFS(AC2265="","Unknown",AC2265&lt;18,"0-17",AC2265&lt;35,"18-34",AC2265&lt;50,"35-49",AC2265&lt;65,"50-64",TRUE,"65+")</f>
        <v>50-64</v>
      </c>
      <c r="AE2265">
        <f>IFERROR(_xlfn.XLOOKUP($B2265,enrollment!$A$2:$A$801,enrollment!$O$2:$O$801),"")</f>
        <v>5678901234</v>
      </c>
      <c r="AF2265">
        <f>IFERROR(_xlfn.XLOOKUP($AE2265,providers!$B$2:$B$11,providers!$Q$2:$Q$11),"")</f>
        <v>3.8</v>
      </c>
      <c r="AG2265" s="1">
        <f t="shared" si="35"/>
        <v>45536</v>
      </c>
    </row>
    <row r="2266" spans="1:33" x14ac:dyDescent="0.25">
      <c r="A2266" t="s">
        <v>2646</v>
      </c>
      <c r="B2266" t="s">
        <v>2645</v>
      </c>
      <c r="C2266">
        <v>8901234567</v>
      </c>
      <c r="D2266">
        <v>8901234567</v>
      </c>
      <c r="E2266" s="1">
        <v>45332</v>
      </c>
      <c r="F2266" s="1">
        <v>45332</v>
      </c>
      <c r="G2266" s="1">
        <v>45355</v>
      </c>
      <c r="H2266" t="s">
        <v>59</v>
      </c>
      <c r="J2266" t="s">
        <v>60</v>
      </c>
      <c r="L2266" s="2" t="s">
        <v>61</v>
      </c>
      <c r="M2266" t="s">
        <v>62</v>
      </c>
      <c r="N2266" t="s">
        <v>63</v>
      </c>
      <c r="O2266">
        <v>1</v>
      </c>
      <c r="P2266">
        <v>1250.73</v>
      </c>
      <c r="Q2266">
        <v>1137.03</v>
      </c>
      <c r="R2266">
        <v>909.62</v>
      </c>
      <c r="S2266">
        <v>227.41</v>
      </c>
      <c r="T2266" t="s">
        <v>30</v>
      </c>
      <c r="X2266" t="s">
        <v>43</v>
      </c>
      <c r="Y2266" t="s">
        <v>44</v>
      </c>
      <c r="Z2266" t="s">
        <v>64</v>
      </c>
      <c r="AA2266" t="str">
        <f>IFERROR(_xlfn.XLOOKUP($J2266,avoidable_ed_reference!$A$2:$A$13,avoidable_ed_reference!$C$2:$C$13),"Not Classified")</f>
        <v>Not Classified</v>
      </c>
      <c r="AB2266" t="str">
        <f>IFERROR(_xlfn.XLOOKUP($B2266,enrollment!$A$2:$A$801,enrollment!$I$2:$I$801),"")</f>
        <v>TN</v>
      </c>
      <c r="AC2266">
        <f>IFERROR(_xlfn.XLOOKUP($B2266,enrollment!$A$2:$A$801,enrollment!$L$2:$L$801),"")</f>
        <v>61</v>
      </c>
      <c r="AD2266" t="str" cm="1">
        <f t="array" ref="AD2266">_xlfn.IFS(AC2266="","Unknown",AC2266&lt;18,"0-17",AC2266&lt;35,"18-34",AC2266&lt;50,"35-49",AC2266&lt;65,"50-64",TRUE,"65+")</f>
        <v>50-64</v>
      </c>
      <c r="AE2266">
        <f>IFERROR(_xlfn.XLOOKUP($B2266,enrollment!$A$2:$A$801,enrollment!$O$2:$O$801),"")</f>
        <v>5678901234</v>
      </c>
      <c r="AF2266">
        <f>IFERROR(_xlfn.XLOOKUP($AE2266,providers!$B$2:$B$11,providers!$Q$2:$Q$11),"")</f>
        <v>3.8</v>
      </c>
      <c r="AG2266" s="1">
        <f t="shared" si="35"/>
        <v>45323</v>
      </c>
    </row>
    <row r="2267" spans="1:33" x14ac:dyDescent="0.25">
      <c r="A2267" t="s">
        <v>2647</v>
      </c>
      <c r="B2267" t="s">
        <v>2645</v>
      </c>
      <c r="C2267">
        <v>8901234567</v>
      </c>
      <c r="D2267">
        <v>8901234567</v>
      </c>
      <c r="E2267" s="1">
        <v>45620</v>
      </c>
      <c r="F2267" s="1">
        <v>45620</v>
      </c>
      <c r="G2267" s="1">
        <v>45639</v>
      </c>
      <c r="H2267" t="s">
        <v>59</v>
      </c>
      <c r="J2267" t="s">
        <v>60</v>
      </c>
      <c r="L2267" s="2" t="s">
        <v>82</v>
      </c>
      <c r="M2267" t="s">
        <v>83</v>
      </c>
      <c r="N2267" t="s">
        <v>84</v>
      </c>
      <c r="O2267">
        <v>1</v>
      </c>
      <c r="P2267">
        <v>1221.72</v>
      </c>
      <c r="Q2267">
        <v>1110.6500000000001</v>
      </c>
      <c r="R2267">
        <v>888.52</v>
      </c>
      <c r="S2267">
        <v>222.13</v>
      </c>
      <c r="T2267" t="s">
        <v>30</v>
      </c>
      <c r="X2267" t="s">
        <v>43</v>
      </c>
      <c r="Y2267" t="s">
        <v>44</v>
      </c>
      <c r="Z2267" t="s">
        <v>64</v>
      </c>
      <c r="AA2267" t="str">
        <f>IFERROR(_xlfn.XLOOKUP($J2267,avoidable_ed_reference!$A$2:$A$13,avoidable_ed_reference!$C$2:$C$13),"Not Classified")</f>
        <v>Not Classified</v>
      </c>
      <c r="AB2267" t="str">
        <f>IFERROR(_xlfn.XLOOKUP($B2267,enrollment!$A$2:$A$801,enrollment!$I$2:$I$801),"")</f>
        <v>TN</v>
      </c>
      <c r="AC2267">
        <f>IFERROR(_xlfn.XLOOKUP($B2267,enrollment!$A$2:$A$801,enrollment!$L$2:$L$801),"")</f>
        <v>61</v>
      </c>
      <c r="AD2267" t="str" cm="1">
        <f t="array" ref="AD2267">_xlfn.IFS(AC2267="","Unknown",AC2267&lt;18,"0-17",AC2267&lt;35,"18-34",AC2267&lt;50,"35-49",AC2267&lt;65,"50-64",TRUE,"65+")</f>
        <v>50-64</v>
      </c>
      <c r="AE2267">
        <f>IFERROR(_xlfn.XLOOKUP($B2267,enrollment!$A$2:$A$801,enrollment!$O$2:$O$801),"")</f>
        <v>5678901234</v>
      </c>
      <c r="AF2267">
        <f>IFERROR(_xlfn.XLOOKUP($AE2267,providers!$B$2:$B$11,providers!$Q$2:$Q$11),"")</f>
        <v>3.8</v>
      </c>
      <c r="AG2267" s="1">
        <f t="shared" si="35"/>
        <v>45597</v>
      </c>
    </row>
    <row r="2268" spans="1:33" x14ac:dyDescent="0.25">
      <c r="A2268" t="s">
        <v>2648</v>
      </c>
      <c r="B2268" t="s">
        <v>2645</v>
      </c>
      <c r="C2268">
        <v>9012345678</v>
      </c>
      <c r="D2268">
        <v>9012345678</v>
      </c>
      <c r="E2268" s="1">
        <v>45402</v>
      </c>
      <c r="F2268" s="1">
        <v>45402</v>
      </c>
      <c r="G2268" s="1">
        <v>45422</v>
      </c>
      <c r="H2268" t="s">
        <v>67</v>
      </c>
      <c r="I2268">
        <v>21</v>
      </c>
      <c r="J2268" t="s">
        <v>42</v>
      </c>
      <c r="K2268">
        <v>99223</v>
      </c>
      <c r="O2268">
        <v>1</v>
      </c>
      <c r="P2268">
        <v>26455.25</v>
      </c>
      <c r="Q2268">
        <v>17067.900000000001</v>
      </c>
      <c r="R2268">
        <v>13654.32</v>
      </c>
      <c r="S2268">
        <v>3413.58</v>
      </c>
      <c r="T2268" t="s">
        <v>30</v>
      </c>
      <c r="V2268">
        <v>1</v>
      </c>
      <c r="W2268" s="2" t="s">
        <v>68</v>
      </c>
      <c r="X2268" t="s">
        <v>43</v>
      </c>
      <c r="Y2268" t="s">
        <v>44</v>
      </c>
      <c r="Z2268" t="s">
        <v>69</v>
      </c>
      <c r="AA2268" t="str">
        <f>IFERROR(_xlfn.XLOOKUP($J2268,avoidable_ed_reference!$A$2:$A$13,avoidable_ed_reference!$C$2:$C$13),"Not Classified")</f>
        <v>Non-Avoidable</v>
      </c>
      <c r="AB2268" t="str">
        <f>IFERROR(_xlfn.XLOOKUP($B2268,enrollment!$A$2:$A$801,enrollment!$I$2:$I$801),"")</f>
        <v>TN</v>
      </c>
      <c r="AC2268">
        <f>IFERROR(_xlfn.XLOOKUP($B2268,enrollment!$A$2:$A$801,enrollment!$L$2:$L$801),"")</f>
        <v>61</v>
      </c>
      <c r="AD2268" t="str" cm="1">
        <f t="array" ref="AD2268">_xlfn.IFS(AC2268="","Unknown",AC2268&lt;18,"0-17",AC2268&lt;35,"18-34",AC2268&lt;50,"35-49",AC2268&lt;65,"50-64",TRUE,"65+")</f>
        <v>50-64</v>
      </c>
      <c r="AE2268">
        <f>IFERROR(_xlfn.XLOOKUP($B2268,enrollment!$A$2:$A$801,enrollment!$O$2:$O$801),"")</f>
        <v>5678901234</v>
      </c>
      <c r="AF2268">
        <f>IFERROR(_xlfn.XLOOKUP($AE2268,providers!$B$2:$B$11,providers!$Q$2:$Q$11),"")</f>
        <v>3.8</v>
      </c>
      <c r="AG2268" s="1">
        <f t="shared" si="35"/>
        <v>45383</v>
      </c>
    </row>
    <row r="2269" spans="1:33" x14ac:dyDescent="0.25">
      <c r="A2269" t="s">
        <v>2649</v>
      </c>
      <c r="B2269" t="s">
        <v>2645</v>
      </c>
      <c r="C2269">
        <v>9012345678</v>
      </c>
      <c r="D2269">
        <v>9012345678</v>
      </c>
      <c r="E2269" s="1">
        <v>45645</v>
      </c>
      <c r="F2269" s="1">
        <v>45645</v>
      </c>
      <c r="G2269" s="1">
        <v>45661</v>
      </c>
      <c r="H2269" t="s">
        <v>67</v>
      </c>
      <c r="I2269">
        <v>21</v>
      </c>
      <c r="J2269" t="s">
        <v>42</v>
      </c>
      <c r="K2269">
        <v>99223</v>
      </c>
      <c r="O2269">
        <v>1</v>
      </c>
      <c r="P2269">
        <v>25802.49</v>
      </c>
      <c r="Q2269">
        <v>16646.77</v>
      </c>
      <c r="R2269">
        <v>13317.42</v>
      </c>
      <c r="S2269">
        <v>3329.35</v>
      </c>
      <c r="T2269" t="s">
        <v>30</v>
      </c>
      <c r="V2269">
        <v>1</v>
      </c>
      <c r="W2269" s="2" t="s">
        <v>68</v>
      </c>
      <c r="X2269" t="s">
        <v>43</v>
      </c>
      <c r="Y2269" t="s">
        <v>44</v>
      </c>
      <c r="Z2269" t="s">
        <v>69</v>
      </c>
      <c r="AA2269" t="str">
        <f>IFERROR(_xlfn.XLOOKUP($J2269,avoidable_ed_reference!$A$2:$A$13,avoidable_ed_reference!$C$2:$C$13),"Not Classified")</f>
        <v>Non-Avoidable</v>
      </c>
      <c r="AB2269" t="str">
        <f>IFERROR(_xlfn.XLOOKUP($B2269,enrollment!$A$2:$A$801,enrollment!$I$2:$I$801),"")</f>
        <v>TN</v>
      </c>
      <c r="AC2269">
        <f>IFERROR(_xlfn.XLOOKUP($B2269,enrollment!$A$2:$A$801,enrollment!$L$2:$L$801),"")</f>
        <v>61</v>
      </c>
      <c r="AD2269" t="str" cm="1">
        <f t="array" ref="AD2269">_xlfn.IFS(AC2269="","Unknown",AC2269&lt;18,"0-17",AC2269&lt;35,"18-34",AC2269&lt;50,"35-49",AC2269&lt;65,"50-64",TRUE,"65+")</f>
        <v>50-64</v>
      </c>
      <c r="AE2269">
        <f>IFERROR(_xlfn.XLOOKUP($B2269,enrollment!$A$2:$A$801,enrollment!$O$2:$O$801),"")</f>
        <v>5678901234</v>
      </c>
      <c r="AF2269">
        <f>IFERROR(_xlfn.XLOOKUP($AE2269,providers!$B$2:$B$11,providers!$Q$2:$Q$11),"")</f>
        <v>3.8</v>
      </c>
      <c r="AG2269" s="1">
        <f t="shared" si="35"/>
        <v>45627</v>
      </c>
    </row>
    <row r="2270" spans="1:33" x14ac:dyDescent="0.25">
      <c r="A2270" t="s">
        <v>2650</v>
      </c>
      <c r="B2270" t="s">
        <v>2645</v>
      </c>
      <c r="C2270">
        <v>7890123456</v>
      </c>
      <c r="D2270">
        <v>7890123456</v>
      </c>
      <c r="E2270" s="1">
        <v>45504</v>
      </c>
      <c r="F2270" s="1">
        <v>45504</v>
      </c>
      <c r="G2270" s="1">
        <v>45522</v>
      </c>
      <c r="H2270" t="s">
        <v>28</v>
      </c>
      <c r="I2270">
        <v>23</v>
      </c>
      <c r="J2270" t="s">
        <v>127</v>
      </c>
      <c r="K2270">
        <v>99284</v>
      </c>
      <c r="O2270">
        <v>1</v>
      </c>
      <c r="P2270">
        <v>1566.49</v>
      </c>
      <c r="Q2270">
        <v>870.27</v>
      </c>
      <c r="R2270">
        <v>696.22</v>
      </c>
      <c r="S2270">
        <v>174.05</v>
      </c>
      <c r="T2270" t="s">
        <v>30</v>
      </c>
      <c r="X2270" t="s">
        <v>43</v>
      </c>
      <c r="Y2270" t="s">
        <v>44</v>
      </c>
      <c r="Z2270" t="s">
        <v>45</v>
      </c>
      <c r="AA2270" t="str">
        <f>IFERROR(_xlfn.XLOOKUP($J2270,avoidable_ed_reference!$A$2:$A$13,avoidable_ed_reference!$C$2:$C$13),"Not Classified")</f>
        <v>Avoidable</v>
      </c>
      <c r="AB2270" t="str">
        <f>IFERROR(_xlfn.XLOOKUP($B2270,enrollment!$A$2:$A$801,enrollment!$I$2:$I$801),"")</f>
        <v>TN</v>
      </c>
      <c r="AC2270">
        <f>IFERROR(_xlfn.XLOOKUP($B2270,enrollment!$A$2:$A$801,enrollment!$L$2:$L$801),"")</f>
        <v>61</v>
      </c>
      <c r="AD2270" t="str" cm="1">
        <f t="array" ref="AD2270">_xlfn.IFS(AC2270="","Unknown",AC2270&lt;18,"0-17",AC2270&lt;35,"18-34",AC2270&lt;50,"35-49",AC2270&lt;65,"50-64",TRUE,"65+")</f>
        <v>50-64</v>
      </c>
      <c r="AE2270">
        <f>IFERROR(_xlfn.XLOOKUP($B2270,enrollment!$A$2:$A$801,enrollment!$O$2:$O$801),"")</f>
        <v>5678901234</v>
      </c>
      <c r="AF2270">
        <f>IFERROR(_xlfn.XLOOKUP($AE2270,providers!$B$2:$B$11,providers!$Q$2:$Q$11),"")</f>
        <v>3.8</v>
      </c>
      <c r="AG2270" s="1">
        <f t="shared" si="35"/>
        <v>45474</v>
      </c>
    </row>
    <row r="2271" spans="1:33" x14ac:dyDescent="0.25">
      <c r="A2271" t="s">
        <v>2651</v>
      </c>
      <c r="B2271" t="s">
        <v>2645</v>
      </c>
      <c r="C2271">
        <v>6789012345</v>
      </c>
      <c r="D2271">
        <v>6789012345</v>
      </c>
      <c r="E2271" s="1">
        <v>45349</v>
      </c>
      <c r="F2271" s="1">
        <v>45349</v>
      </c>
      <c r="G2271" s="1">
        <v>45364</v>
      </c>
      <c r="H2271" t="s">
        <v>28</v>
      </c>
      <c r="I2271">
        <v>23</v>
      </c>
      <c r="J2271" t="s">
        <v>55</v>
      </c>
      <c r="K2271">
        <v>99284</v>
      </c>
      <c r="O2271">
        <v>1</v>
      </c>
      <c r="P2271">
        <v>1563.55</v>
      </c>
      <c r="Q2271">
        <v>868.64</v>
      </c>
      <c r="R2271">
        <v>694.91</v>
      </c>
      <c r="S2271">
        <v>173.73</v>
      </c>
      <c r="T2271" t="s">
        <v>30</v>
      </c>
      <c r="X2271" t="s">
        <v>43</v>
      </c>
      <c r="Y2271" t="s">
        <v>44</v>
      </c>
      <c r="Z2271" t="s">
        <v>45</v>
      </c>
      <c r="AA2271" t="str">
        <f>IFERROR(_xlfn.XLOOKUP($J2271,avoidable_ed_reference!$A$2:$A$13,avoidable_ed_reference!$C$2:$C$13),"Not Classified")</f>
        <v>Potentially Avoidable</v>
      </c>
      <c r="AB2271" t="str">
        <f>IFERROR(_xlfn.XLOOKUP($B2271,enrollment!$A$2:$A$801,enrollment!$I$2:$I$801),"")</f>
        <v>TN</v>
      </c>
      <c r="AC2271">
        <f>IFERROR(_xlfn.XLOOKUP($B2271,enrollment!$A$2:$A$801,enrollment!$L$2:$L$801),"")</f>
        <v>61</v>
      </c>
      <c r="AD2271" t="str" cm="1">
        <f t="array" ref="AD2271">_xlfn.IFS(AC2271="","Unknown",AC2271&lt;18,"0-17",AC2271&lt;35,"18-34",AC2271&lt;50,"35-49",AC2271&lt;65,"50-64",TRUE,"65+")</f>
        <v>50-64</v>
      </c>
      <c r="AE2271">
        <f>IFERROR(_xlfn.XLOOKUP($B2271,enrollment!$A$2:$A$801,enrollment!$O$2:$O$801),"")</f>
        <v>5678901234</v>
      </c>
      <c r="AF2271">
        <f>IFERROR(_xlfn.XLOOKUP($AE2271,providers!$B$2:$B$11,providers!$Q$2:$Q$11),"")</f>
        <v>3.8</v>
      </c>
      <c r="AG2271" s="1">
        <f t="shared" si="35"/>
        <v>45323</v>
      </c>
    </row>
    <row r="2272" spans="1:33" x14ac:dyDescent="0.25">
      <c r="A2272" t="s">
        <v>2652</v>
      </c>
      <c r="B2272" t="s">
        <v>2645</v>
      </c>
      <c r="C2272">
        <v>7890123456</v>
      </c>
      <c r="D2272">
        <v>7890123456</v>
      </c>
      <c r="E2272" s="1">
        <v>45625</v>
      </c>
      <c r="F2272" s="1">
        <v>45625</v>
      </c>
      <c r="G2272" s="1">
        <v>45640</v>
      </c>
      <c r="H2272" t="s">
        <v>59</v>
      </c>
      <c r="J2272" t="s">
        <v>47</v>
      </c>
      <c r="L2272" s="2" t="s">
        <v>151</v>
      </c>
      <c r="M2272" t="s">
        <v>152</v>
      </c>
      <c r="N2272" t="s">
        <v>153</v>
      </c>
      <c r="O2272">
        <v>1</v>
      </c>
      <c r="P2272">
        <v>1142.4000000000001</v>
      </c>
      <c r="Q2272">
        <v>1038.55</v>
      </c>
      <c r="R2272">
        <v>830.84</v>
      </c>
      <c r="S2272">
        <v>207.71</v>
      </c>
      <c r="T2272" t="s">
        <v>30</v>
      </c>
      <c r="X2272" t="s">
        <v>43</v>
      </c>
      <c r="Y2272" t="s">
        <v>44</v>
      </c>
      <c r="Z2272" t="s">
        <v>64</v>
      </c>
      <c r="AA2272" t="str">
        <f>IFERROR(_xlfn.XLOOKUP($J2272,avoidable_ed_reference!$A$2:$A$13,avoidable_ed_reference!$C$2:$C$13),"Not Classified")</f>
        <v>Not Classified</v>
      </c>
      <c r="AB2272" t="str">
        <f>IFERROR(_xlfn.XLOOKUP($B2272,enrollment!$A$2:$A$801,enrollment!$I$2:$I$801),"")</f>
        <v>TN</v>
      </c>
      <c r="AC2272">
        <f>IFERROR(_xlfn.XLOOKUP($B2272,enrollment!$A$2:$A$801,enrollment!$L$2:$L$801),"")</f>
        <v>61</v>
      </c>
      <c r="AD2272" t="str" cm="1">
        <f t="array" ref="AD2272">_xlfn.IFS(AC2272="","Unknown",AC2272&lt;18,"0-17",AC2272&lt;35,"18-34",AC2272&lt;50,"35-49",AC2272&lt;65,"50-64",TRUE,"65+")</f>
        <v>50-64</v>
      </c>
      <c r="AE2272">
        <f>IFERROR(_xlfn.XLOOKUP($B2272,enrollment!$A$2:$A$801,enrollment!$O$2:$O$801),"")</f>
        <v>5678901234</v>
      </c>
      <c r="AF2272">
        <f>IFERROR(_xlfn.XLOOKUP($AE2272,providers!$B$2:$B$11,providers!$Q$2:$Q$11),"")</f>
        <v>3.8</v>
      </c>
      <c r="AG2272" s="1">
        <f t="shared" si="35"/>
        <v>45597</v>
      </c>
    </row>
    <row r="2273" spans="1:33" x14ac:dyDescent="0.25">
      <c r="A2273" t="s">
        <v>2653</v>
      </c>
      <c r="B2273" t="s">
        <v>2645</v>
      </c>
      <c r="C2273">
        <v>3456789012</v>
      </c>
      <c r="D2273">
        <v>3456789012</v>
      </c>
      <c r="E2273" s="1">
        <v>45461</v>
      </c>
      <c r="F2273" s="1">
        <v>45461</v>
      </c>
      <c r="G2273" s="1">
        <v>45486</v>
      </c>
      <c r="H2273" t="s">
        <v>67</v>
      </c>
      <c r="I2273">
        <v>21</v>
      </c>
      <c r="J2273" t="s">
        <v>99</v>
      </c>
      <c r="K2273">
        <v>99223</v>
      </c>
      <c r="O2273">
        <v>1</v>
      </c>
      <c r="P2273">
        <v>30180.639999999999</v>
      </c>
      <c r="Q2273">
        <v>19471.38</v>
      </c>
      <c r="R2273">
        <v>15577.1</v>
      </c>
      <c r="S2273">
        <v>3894.28</v>
      </c>
      <c r="T2273" t="s">
        <v>30</v>
      </c>
      <c r="V2273">
        <v>1</v>
      </c>
      <c r="W2273" s="2" t="s">
        <v>68</v>
      </c>
      <c r="X2273" t="s">
        <v>43</v>
      </c>
      <c r="Y2273" t="s">
        <v>44</v>
      </c>
      <c r="Z2273" t="s">
        <v>69</v>
      </c>
      <c r="AA2273" t="str">
        <f>IFERROR(_xlfn.XLOOKUP($J2273,avoidable_ed_reference!$A$2:$A$13,avoidable_ed_reference!$C$2:$C$13),"Not Classified")</f>
        <v>Not Classified</v>
      </c>
      <c r="AB2273" t="str">
        <f>IFERROR(_xlfn.XLOOKUP($B2273,enrollment!$A$2:$A$801,enrollment!$I$2:$I$801),"")</f>
        <v>TN</v>
      </c>
      <c r="AC2273">
        <f>IFERROR(_xlfn.XLOOKUP($B2273,enrollment!$A$2:$A$801,enrollment!$L$2:$L$801),"")</f>
        <v>61</v>
      </c>
      <c r="AD2273" t="str" cm="1">
        <f t="array" ref="AD2273">_xlfn.IFS(AC2273="","Unknown",AC2273&lt;18,"0-17",AC2273&lt;35,"18-34",AC2273&lt;50,"35-49",AC2273&lt;65,"50-64",TRUE,"65+")</f>
        <v>50-64</v>
      </c>
      <c r="AE2273">
        <f>IFERROR(_xlfn.XLOOKUP($B2273,enrollment!$A$2:$A$801,enrollment!$O$2:$O$801),"")</f>
        <v>5678901234</v>
      </c>
      <c r="AF2273">
        <f>IFERROR(_xlfn.XLOOKUP($AE2273,providers!$B$2:$B$11,providers!$Q$2:$Q$11),"")</f>
        <v>3.8</v>
      </c>
      <c r="AG2273" s="1">
        <f t="shared" si="35"/>
        <v>45444</v>
      </c>
    </row>
    <row r="2274" spans="1:33" x14ac:dyDescent="0.25">
      <c r="A2274" t="s">
        <v>2654</v>
      </c>
      <c r="B2274" t="s">
        <v>2655</v>
      </c>
      <c r="C2274">
        <v>7890123456</v>
      </c>
      <c r="D2274">
        <v>7890123456</v>
      </c>
      <c r="E2274" s="1">
        <v>45618</v>
      </c>
      <c r="F2274" s="1">
        <v>45618</v>
      </c>
      <c r="G2274" s="1">
        <v>45634</v>
      </c>
      <c r="H2274" t="s">
        <v>28</v>
      </c>
      <c r="I2274">
        <v>23</v>
      </c>
      <c r="J2274" t="s">
        <v>129</v>
      </c>
      <c r="K2274">
        <v>99284</v>
      </c>
      <c r="O2274">
        <v>1</v>
      </c>
      <c r="P2274">
        <v>1597.19</v>
      </c>
      <c r="Q2274">
        <v>887.33</v>
      </c>
      <c r="R2274">
        <v>709.86</v>
      </c>
      <c r="S2274">
        <v>177.47</v>
      </c>
      <c r="T2274" t="s">
        <v>30</v>
      </c>
      <c r="X2274" t="s">
        <v>146</v>
      </c>
      <c r="Y2274" t="s">
        <v>147</v>
      </c>
      <c r="Z2274" t="s">
        <v>45</v>
      </c>
      <c r="AA2274" t="str">
        <f>IFERROR(_xlfn.XLOOKUP($J2274,avoidable_ed_reference!$A$2:$A$13,avoidable_ed_reference!$C$2:$C$13),"Not Classified")</f>
        <v>Potentially Avoidable</v>
      </c>
      <c r="AB2274" t="str">
        <f>IFERROR(_xlfn.XLOOKUP($B2274,enrollment!$A$2:$A$801,enrollment!$I$2:$I$801),"")</f>
        <v>GA</v>
      </c>
      <c r="AC2274">
        <f>IFERROR(_xlfn.XLOOKUP($B2274,enrollment!$A$2:$A$801,enrollment!$L$2:$L$801),"")</f>
        <v>83</v>
      </c>
      <c r="AD2274" t="str" cm="1">
        <f t="array" ref="AD2274">_xlfn.IFS(AC2274="","Unknown",AC2274&lt;18,"0-17",AC2274&lt;35,"18-34",AC2274&lt;50,"35-49",AC2274&lt;65,"50-64",TRUE,"65+")</f>
        <v>65+</v>
      </c>
      <c r="AE2274">
        <f>IFERROR(_xlfn.XLOOKUP($B2274,enrollment!$A$2:$A$801,enrollment!$O$2:$O$801),"")</f>
        <v>8901234567</v>
      </c>
      <c r="AF2274">
        <f>IFERROR(_xlfn.XLOOKUP($AE2274,providers!$B$2:$B$11,providers!$Q$2:$Q$11),"")</f>
        <v>3.7</v>
      </c>
      <c r="AG2274" s="1">
        <f t="shared" si="35"/>
        <v>45597</v>
      </c>
    </row>
    <row r="2275" spans="1:33" x14ac:dyDescent="0.25">
      <c r="A2275" t="s">
        <v>2656</v>
      </c>
      <c r="B2275" t="s">
        <v>2655</v>
      </c>
      <c r="C2275">
        <v>7890123456</v>
      </c>
      <c r="D2275">
        <v>7890123456</v>
      </c>
      <c r="E2275" s="1">
        <v>45580</v>
      </c>
      <c r="F2275" s="1">
        <v>45580</v>
      </c>
      <c r="G2275" s="1">
        <v>45602</v>
      </c>
      <c r="H2275" t="s">
        <v>59</v>
      </c>
      <c r="J2275" t="s">
        <v>60</v>
      </c>
      <c r="L2275" s="2" t="s">
        <v>151</v>
      </c>
      <c r="M2275" t="s">
        <v>152</v>
      </c>
      <c r="N2275" t="s">
        <v>153</v>
      </c>
      <c r="O2275">
        <v>1</v>
      </c>
      <c r="P2275">
        <v>918.91</v>
      </c>
      <c r="Q2275">
        <v>835.37</v>
      </c>
      <c r="R2275">
        <v>668.3</v>
      </c>
      <c r="S2275">
        <v>167.07</v>
      </c>
      <c r="T2275" t="s">
        <v>30</v>
      </c>
      <c r="X2275" t="s">
        <v>146</v>
      </c>
      <c r="Y2275" t="s">
        <v>147</v>
      </c>
      <c r="Z2275" t="s">
        <v>64</v>
      </c>
      <c r="AA2275" t="str">
        <f>IFERROR(_xlfn.XLOOKUP($J2275,avoidable_ed_reference!$A$2:$A$13,avoidable_ed_reference!$C$2:$C$13),"Not Classified")</f>
        <v>Not Classified</v>
      </c>
      <c r="AB2275" t="str">
        <f>IFERROR(_xlfn.XLOOKUP($B2275,enrollment!$A$2:$A$801,enrollment!$I$2:$I$801),"")</f>
        <v>GA</v>
      </c>
      <c r="AC2275">
        <f>IFERROR(_xlfn.XLOOKUP($B2275,enrollment!$A$2:$A$801,enrollment!$L$2:$L$801),"")</f>
        <v>83</v>
      </c>
      <c r="AD2275" t="str" cm="1">
        <f t="array" ref="AD2275">_xlfn.IFS(AC2275="","Unknown",AC2275&lt;18,"0-17",AC2275&lt;35,"18-34",AC2275&lt;50,"35-49",AC2275&lt;65,"50-64",TRUE,"65+")</f>
        <v>65+</v>
      </c>
      <c r="AE2275">
        <f>IFERROR(_xlfn.XLOOKUP($B2275,enrollment!$A$2:$A$801,enrollment!$O$2:$O$801),"")</f>
        <v>8901234567</v>
      </c>
      <c r="AF2275">
        <f>IFERROR(_xlfn.XLOOKUP($AE2275,providers!$B$2:$B$11,providers!$Q$2:$Q$11),"")</f>
        <v>3.7</v>
      </c>
      <c r="AG2275" s="1">
        <f t="shared" si="35"/>
        <v>45566</v>
      </c>
    </row>
    <row r="2276" spans="1:33" x14ac:dyDescent="0.25">
      <c r="A2276" t="s">
        <v>2657</v>
      </c>
      <c r="B2276" t="s">
        <v>2655</v>
      </c>
      <c r="C2276">
        <v>3456789012</v>
      </c>
      <c r="D2276">
        <v>3456789012</v>
      </c>
      <c r="E2276" s="1">
        <v>45540</v>
      </c>
      <c r="F2276" s="1">
        <v>45540</v>
      </c>
      <c r="G2276" s="1">
        <v>45575</v>
      </c>
      <c r="H2276" t="s">
        <v>28</v>
      </c>
      <c r="I2276">
        <v>22</v>
      </c>
      <c r="J2276" t="s">
        <v>29</v>
      </c>
      <c r="K2276">
        <v>90837</v>
      </c>
      <c r="O2276">
        <v>1</v>
      </c>
      <c r="P2276">
        <v>273.35000000000002</v>
      </c>
      <c r="Q2276">
        <v>202.48</v>
      </c>
      <c r="R2276">
        <v>161.97999999999999</v>
      </c>
      <c r="S2276">
        <v>40.5</v>
      </c>
      <c r="T2276" t="s">
        <v>30</v>
      </c>
      <c r="X2276" t="s">
        <v>146</v>
      </c>
      <c r="Y2276" t="s">
        <v>147</v>
      </c>
      <c r="Z2276" t="s">
        <v>33</v>
      </c>
      <c r="AA2276" t="str">
        <f>IFERROR(_xlfn.XLOOKUP($J2276,avoidable_ed_reference!$A$2:$A$13,avoidable_ed_reference!$C$2:$C$13),"Not Classified")</f>
        <v>Potentially Avoidable</v>
      </c>
      <c r="AB2276" t="str">
        <f>IFERROR(_xlfn.XLOOKUP($B2276,enrollment!$A$2:$A$801,enrollment!$I$2:$I$801),"")</f>
        <v>GA</v>
      </c>
      <c r="AC2276">
        <f>IFERROR(_xlfn.XLOOKUP($B2276,enrollment!$A$2:$A$801,enrollment!$L$2:$L$801),"")</f>
        <v>83</v>
      </c>
      <c r="AD2276" t="str" cm="1">
        <f t="array" ref="AD2276">_xlfn.IFS(AC2276="","Unknown",AC2276&lt;18,"0-17",AC2276&lt;35,"18-34",AC2276&lt;50,"35-49",AC2276&lt;65,"50-64",TRUE,"65+")</f>
        <v>65+</v>
      </c>
      <c r="AE2276">
        <f>IFERROR(_xlfn.XLOOKUP($B2276,enrollment!$A$2:$A$801,enrollment!$O$2:$O$801),"")</f>
        <v>8901234567</v>
      </c>
      <c r="AF2276">
        <f>IFERROR(_xlfn.XLOOKUP($AE2276,providers!$B$2:$B$11,providers!$Q$2:$Q$11),"")</f>
        <v>3.7</v>
      </c>
      <c r="AG2276" s="1">
        <f t="shared" si="35"/>
        <v>45536</v>
      </c>
    </row>
    <row r="2277" spans="1:33" x14ac:dyDescent="0.25">
      <c r="A2277" t="s">
        <v>2658</v>
      </c>
      <c r="B2277" t="s">
        <v>2655</v>
      </c>
      <c r="C2277">
        <v>3456789012</v>
      </c>
      <c r="D2277">
        <v>3456789012</v>
      </c>
      <c r="E2277" s="1">
        <v>45340</v>
      </c>
      <c r="F2277" s="1">
        <v>45340</v>
      </c>
      <c r="G2277" s="1">
        <v>45359</v>
      </c>
      <c r="H2277" t="s">
        <v>59</v>
      </c>
      <c r="J2277" t="s">
        <v>99</v>
      </c>
      <c r="L2277" s="2" t="s">
        <v>61</v>
      </c>
      <c r="M2277" t="s">
        <v>62</v>
      </c>
      <c r="N2277" t="s">
        <v>63</v>
      </c>
      <c r="O2277">
        <v>1</v>
      </c>
      <c r="P2277">
        <v>991.62</v>
      </c>
      <c r="Q2277">
        <v>901.47</v>
      </c>
      <c r="R2277">
        <v>721.18</v>
      </c>
      <c r="S2277">
        <v>180.29</v>
      </c>
      <c r="T2277" t="s">
        <v>30</v>
      </c>
      <c r="X2277" t="s">
        <v>146</v>
      </c>
      <c r="Y2277" t="s">
        <v>147</v>
      </c>
      <c r="Z2277" t="s">
        <v>64</v>
      </c>
      <c r="AA2277" t="str">
        <f>IFERROR(_xlfn.XLOOKUP($J2277,avoidable_ed_reference!$A$2:$A$13,avoidable_ed_reference!$C$2:$C$13),"Not Classified")</f>
        <v>Not Classified</v>
      </c>
      <c r="AB2277" t="str">
        <f>IFERROR(_xlfn.XLOOKUP($B2277,enrollment!$A$2:$A$801,enrollment!$I$2:$I$801),"")</f>
        <v>GA</v>
      </c>
      <c r="AC2277">
        <f>IFERROR(_xlfn.XLOOKUP($B2277,enrollment!$A$2:$A$801,enrollment!$L$2:$L$801),"")</f>
        <v>83</v>
      </c>
      <c r="AD2277" t="str" cm="1">
        <f t="array" ref="AD2277">_xlfn.IFS(AC2277="","Unknown",AC2277&lt;18,"0-17",AC2277&lt;35,"18-34",AC2277&lt;50,"35-49",AC2277&lt;65,"50-64",TRUE,"65+")</f>
        <v>65+</v>
      </c>
      <c r="AE2277">
        <f>IFERROR(_xlfn.XLOOKUP($B2277,enrollment!$A$2:$A$801,enrollment!$O$2:$O$801),"")</f>
        <v>8901234567</v>
      </c>
      <c r="AF2277">
        <f>IFERROR(_xlfn.XLOOKUP($AE2277,providers!$B$2:$B$11,providers!$Q$2:$Q$11),"")</f>
        <v>3.7</v>
      </c>
      <c r="AG2277" s="1">
        <f t="shared" si="35"/>
        <v>45323</v>
      </c>
    </row>
    <row r="2278" spans="1:33" x14ac:dyDescent="0.25">
      <c r="A2278" t="s">
        <v>2659</v>
      </c>
      <c r="B2278" t="s">
        <v>2655</v>
      </c>
      <c r="C2278">
        <v>8901234567</v>
      </c>
      <c r="D2278">
        <v>8901234567</v>
      </c>
      <c r="E2278" s="1">
        <v>45358</v>
      </c>
      <c r="F2278" s="1">
        <v>45358</v>
      </c>
      <c r="G2278" s="1">
        <v>45375</v>
      </c>
      <c r="H2278" t="s">
        <v>28</v>
      </c>
      <c r="I2278">
        <v>11</v>
      </c>
      <c r="J2278" t="s">
        <v>38</v>
      </c>
      <c r="K2278">
        <v>99213</v>
      </c>
      <c r="O2278">
        <v>1</v>
      </c>
      <c r="P2278">
        <v>218.11</v>
      </c>
      <c r="Q2278">
        <v>161.56</v>
      </c>
      <c r="R2278">
        <v>129.25</v>
      </c>
      <c r="S2278">
        <v>32.31</v>
      </c>
      <c r="T2278" t="s">
        <v>30</v>
      </c>
      <c r="X2278" t="s">
        <v>146</v>
      </c>
      <c r="Y2278" t="s">
        <v>147</v>
      </c>
      <c r="Z2278" t="s">
        <v>39</v>
      </c>
      <c r="AA2278" t="str">
        <f>IFERROR(_xlfn.XLOOKUP($J2278,avoidable_ed_reference!$A$2:$A$13,avoidable_ed_reference!$C$2:$C$13),"Not Classified")</f>
        <v>Not Classified</v>
      </c>
      <c r="AB2278" t="str">
        <f>IFERROR(_xlfn.XLOOKUP($B2278,enrollment!$A$2:$A$801,enrollment!$I$2:$I$801),"")</f>
        <v>GA</v>
      </c>
      <c r="AC2278">
        <f>IFERROR(_xlfn.XLOOKUP($B2278,enrollment!$A$2:$A$801,enrollment!$L$2:$L$801),"")</f>
        <v>83</v>
      </c>
      <c r="AD2278" t="str" cm="1">
        <f t="array" ref="AD2278">_xlfn.IFS(AC2278="","Unknown",AC2278&lt;18,"0-17",AC2278&lt;35,"18-34",AC2278&lt;50,"35-49",AC2278&lt;65,"50-64",TRUE,"65+")</f>
        <v>65+</v>
      </c>
      <c r="AE2278">
        <f>IFERROR(_xlfn.XLOOKUP($B2278,enrollment!$A$2:$A$801,enrollment!$O$2:$O$801),"")</f>
        <v>8901234567</v>
      </c>
      <c r="AF2278">
        <f>IFERROR(_xlfn.XLOOKUP($AE2278,providers!$B$2:$B$11,providers!$Q$2:$Q$11),"")</f>
        <v>3.7</v>
      </c>
      <c r="AG2278" s="1">
        <f t="shared" si="35"/>
        <v>45352</v>
      </c>
    </row>
    <row r="2279" spans="1:33" x14ac:dyDescent="0.25">
      <c r="A2279" t="s">
        <v>2660</v>
      </c>
      <c r="B2279" t="s">
        <v>2655</v>
      </c>
      <c r="C2279">
        <v>9012345678</v>
      </c>
      <c r="D2279">
        <v>9012345678</v>
      </c>
      <c r="E2279" s="1">
        <v>45537</v>
      </c>
      <c r="F2279" s="1">
        <v>45537</v>
      </c>
      <c r="G2279" s="1">
        <v>45571</v>
      </c>
      <c r="H2279" t="s">
        <v>67</v>
      </c>
      <c r="I2279">
        <v>21</v>
      </c>
      <c r="J2279" t="s">
        <v>80</v>
      </c>
      <c r="K2279">
        <v>99223</v>
      </c>
      <c r="O2279">
        <v>1</v>
      </c>
      <c r="P2279">
        <v>21542.43</v>
      </c>
      <c r="Q2279">
        <v>13898.34</v>
      </c>
      <c r="R2279">
        <v>11118.67</v>
      </c>
      <c r="S2279">
        <v>2779.67</v>
      </c>
      <c r="T2279" t="s">
        <v>30</v>
      </c>
      <c r="V2279">
        <v>1</v>
      </c>
      <c r="W2279" s="2" t="s">
        <v>68</v>
      </c>
      <c r="X2279" t="s">
        <v>146</v>
      </c>
      <c r="Y2279" t="s">
        <v>147</v>
      </c>
      <c r="Z2279" t="s">
        <v>69</v>
      </c>
      <c r="AA2279" t="str">
        <f>IFERROR(_xlfn.XLOOKUP($J2279,avoidable_ed_reference!$A$2:$A$13,avoidable_ed_reference!$C$2:$C$13),"Not Classified")</f>
        <v>Non-Avoidable</v>
      </c>
      <c r="AB2279" t="str">
        <f>IFERROR(_xlfn.XLOOKUP($B2279,enrollment!$A$2:$A$801,enrollment!$I$2:$I$801),"")</f>
        <v>GA</v>
      </c>
      <c r="AC2279">
        <f>IFERROR(_xlfn.XLOOKUP($B2279,enrollment!$A$2:$A$801,enrollment!$L$2:$L$801),"")</f>
        <v>83</v>
      </c>
      <c r="AD2279" t="str" cm="1">
        <f t="array" ref="AD2279">_xlfn.IFS(AC2279="","Unknown",AC2279&lt;18,"0-17",AC2279&lt;35,"18-34",AC2279&lt;50,"35-49",AC2279&lt;65,"50-64",TRUE,"65+")</f>
        <v>65+</v>
      </c>
      <c r="AE2279">
        <f>IFERROR(_xlfn.XLOOKUP($B2279,enrollment!$A$2:$A$801,enrollment!$O$2:$O$801),"")</f>
        <v>8901234567</v>
      </c>
      <c r="AF2279">
        <f>IFERROR(_xlfn.XLOOKUP($AE2279,providers!$B$2:$B$11,providers!$Q$2:$Q$11),"")</f>
        <v>3.7</v>
      </c>
      <c r="AG2279" s="1">
        <f t="shared" si="35"/>
        <v>45536</v>
      </c>
    </row>
    <row r="2280" spans="1:33" x14ac:dyDescent="0.25">
      <c r="A2280" t="s">
        <v>2661</v>
      </c>
      <c r="B2280" t="s">
        <v>2655</v>
      </c>
      <c r="C2280">
        <v>2233445566</v>
      </c>
      <c r="D2280">
        <v>2233445566</v>
      </c>
      <c r="E2280" s="1">
        <v>45481</v>
      </c>
      <c r="F2280" s="1">
        <v>45481</v>
      </c>
      <c r="G2280" s="1">
        <v>45515</v>
      </c>
      <c r="H2280" t="s">
        <v>59</v>
      </c>
      <c r="J2280" t="s">
        <v>99</v>
      </c>
      <c r="L2280" s="2" t="s">
        <v>106</v>
      </c>
      <c r="M2280" t="s">
        <v>107</v>
      </c>
      <c r="N2280" t="s">
        <v>108</v>
      </c>
      <c r="O2280">
        <v>1</v>
      </c>
      <c r="P2280">
        <v>790.52</v>
      </c>
      <c r="Q2280">
        <v>718.65</v>
      </c>
      <c r="R2280">
        <v>574.91999999999996</v>
      </c>
      <c r="S2280">
        <v>143.72999999999999</v>
      </c>
      <c r="T2280" t="s">
        <v>30</v>
      </c>
      <c r="X2280" t="s">
        <v>146</v>
      </c>
      <c r="Y2280" t="s">
        <v>147</v>
      </c>
      <c r="Z2280" t="s">
        <v>64</v>
      </c>
      <c r="AA2280" t="str">
        <f>IFERROR(_xlfn.XLOOKUP($J2280,avoidable_ed_reference!$A$2:$A$13,avoidable_ed_reference!$C$2:$C$13),"Not Classified")</f>
        <v>Not Classified</v>
      </c>
      <c r="AB2280" t="str">
        <f>IFERROR(_xlfn.XLOOKUP($B2280,enrollment!$A$2:$A$801,enrollment!$I$2:$I$801),"")</f>
        <v>GA</v>
      </c>
      <c r="AC2280">
        <f>IFERROR(_xlfn.XLOOKUP($B2280,enrollment!$A$2:$A$801,enrollment!$L$2:$L$801),"")</f>
        <v>83</v>
      </c>
      <c r="AD2280" t="str" cm="1">
        <f t="array" ref="AD2280">_xlfn.IFS(AC2280="","Unknown",AC2280&lt;18,"0-17",AC2280&lt;35,"18-34",AC2280&lt;50,"35-49",AC2280&lt;65,"50-64",TRUE,"65+")</f>
        <v>65+</v>
      </c>
      <c r="AE2280">
        <f>IFERROR(_xlfn.XLOOKUP($B2280,enrollment!$A$2:$A$801,enrollment!$O$2:$O$801),"")</f>
        <v>8901234567</v>
      </c>
      <c r="AF2280">
        <f>IFERROR(_xlfn.XLOOKUP($AE2280,providers!$B$2:$B$11,providers!$Q$2:$Q$11),"")</f>
        <v>3.7</v>
      </c>
      <c r="AG2280" s="1">
        <f t="shared" si="35"/>
        <v>45474</v>
      </c>
    </row>
    <row r="2281" spans="1:33" x14ac:dyDescent="0.25">
      <c r="A2281" t="s">
        <v>2662</v>
      </c>
      <c r="B2281" t="s">
        <v>2655</v>
      </c>
      <c r="C2281">
        <v>8901234567</v>
      </c>
      <c r="D2281">
        <v>8901234567</v>
      </c>
      <c r="E2281" s="1">
        <v>45311</v>
      </c>
      <c r="F2281" s="1">
        <v>45311</v>
      </c>
      <c r="G2281" s="1">
        <v>45342</v>
      </c>
      <c r="H2281" t="s">
        <v>28</v>
      </c>
      <c r="I2281">
        <v>11</v>
      </c>
      <c r="J2281" t="s">
        <v>35</v>
      </c>
      <c r="K2281">
        <v>99213</v>
      </c>
      <c r="O2281">
        <v>1</v>
      </c>
      <c r="P2281">
        <v>241.57</v>
      </c>
      <c r="Q2281">
        <v>178.94</v>
      </c>
      <c r="R2281">
        <v>143.15</v>
      </c>
      <c r="S2281">
        <v>35.79</v>
      </c>
      <c r="T2281" t="s">
        <v>30</v>
      </c>
      <c r="X2281" t="s">
        <v>146</v>
      </c>
      <c r="Y2281" t="s">
        <v>147</v>
      </c>
      <c r="Z2281" t="s">
        <v>39</v>
      </c>
      <c r="AA2281" t="str">
        <f>IFERROR(_xlfn.XLOOKUP($J2281,avoidable_ed_reference!$A$2:$A$13,avoidable_ed_reference!$C$2:$C$13),"Not Classified")</f>
        <v>Avoidable</v>
      </c>
      <c r="AB2281" t="str">
        <f>IFERROR(_xlfn.XLOOKUP($B2281,enrollment!$A$2:$A$801,enrollment!$I$2:$I$801),"")</f>
        <v>GA</v>
      </c>
      <c r="AC2281">
        <f>IFERROR(_xlfn.XLOOKUP($B2281,enrollment!$A$2:$A$801,enrollment!$L$2:$L$801),"")</f>
        <v>83</v>
      </c>
      <c r="AD2281" t="str" cm="1">
        <f t="array" ref="AD2281">_xlfn.IFS(AC2281="","Unknown",AC2281&lt;18,"0-17",AC2281&lt;35,"18-34",AC2281&lt;50,"35-49",AC2281&lt;65,"50-64",TRUE,"65+")</f>
        <v>65+</v>
      </c>
      <c r="AE2281">
        <f>IFERROR(_xlfn.XLOOKUP($B2281,enrollment!$A$2:$A$801,enrollment!$O$2:$O$801),"")</f>
        <v>8901234567</v>
      </c>
      <c r="AF2281">
        <f>IFERROR(_xlfn.XLOOKUP($AE2281,providers!$B$2:$B$11,providers!$Q$2:$Q$11),"")</f>
        <v>3.7</v>
      </c>
      <c r="AG2281" s="1">
        <f t="shared" si="35"/>
        <v>45292</v>
      </c>
    </row>
    <row r="2282" spans="1:33" x14ac:dyDescent="0.25">
      <c r="A2282" t="s">
        <v>2663</v>
      </c>
      <c r="B2282" t="s">
        <v>2655</v>
      </c>
      <c r="C2282">
        <v>5678901234</v>
      </c>
      <c r="D2282">
        <v>5678901234</v>
      </c>
      <c r="E2282" s="1">
        <v>45348</v>
      </c>
      <c r="F2282" s="1">
        <v>45348</v>
      </c>
      <c r="G2282" s="1">
        <v>45379</v>
      </c>
      <c r="H2282" t="s">
        <v>28</v>
      </c>
      <c r="I2282">
        <v>20</v>
      </c>
      <c r="J2282" t="s">
        <v>35</v>
      </c>
      <c r="K2282">
        <v>99213</v>
      </c>
      <c r="O2282">
        <v>1</v>
      </c>
      <c r="P2282">
        <v>168.49</v>
      </c>
      <c r="Q2282">
        <v>129.61000000000001</v>
      </c>
      <c r="R2282">
        <v>103.69</v>
      </c>
      <c r="S2282">
        <v>25.92</v>
      </c>
      <c r="T2282" t="s">
        <v>30</v>
      </c>
      <c r="X2282" t="s">
        <v>146</v>
      </c>
      <c r="Y2282" t="s">
        <v>147</v>
      </c>
      <c r="Z2282" t="s">
        <v>36</v>
      </c>
      <c r="AA2282" t="str">
        <f>IFERROR(_xlfn.XLOOKUP($J2282,avoidable_ed_reference!$A$2:$A$13,avoidable_ed_reference!$C$2:$C$13),"Not Classified")</f>
        <v>Avoidable</v>
      </c>
      <c r="AB2282" t="str">
        <f>IFERROR(_xlfn.XLOOKUP($B2282,enrollment!$A$2:$A$801,enrollment!$I$2:$I$801),"")</f>
        <v>GA</v>
      </c>
      <c r="AC2282">
        <f>IFERROR(_xlfn.XLOOKUP($B2282,enrollment!$A$2:$A$801,enrollment!$L$2:$L$801),"")</f>
        <v>83</v>
      </c>
      <c r="AD2282" t="str" cm="1">
        <f t="array" ref="AD2282">_xlfn.IFS(AC2282="","Unknown",AC2282&lt;18,"0-17",AC2282&lt;35,"18-34",AC2282&lt;50,"35-49",AC2282&lt;65,"50-64",TRUE,"65+")</f>
        <v>65+</v>
      </c>
      <c r="AE2282">
        <f>IFERROR(_xlfn.XLOOKUP($B2282,enrollment!$A$2:$A$801,enrollment!$O$2:$O$801),"")</f>
        <v>8901234567</v>
      </c>
      <c r="AF2282">
        <f>IFERROR(_xlfn.XLOOKUP($AE2282,providers!$B$2:$B$11,providers!$Q$2:$Q$11),"")</f>
        <v>3.7</v>
      </c>
      <c r="AG2282" s="1">
        <f t="shared" si="35"/>
        <v>45323</v>
      </c>
    </row>
    <row r="2283" spans="1:33" x14ac:dyDescent="0.25">
      <c r="A2283" t="s">
        <v>2664</v>
      </c>
      <c r="B2283" t="s">
        <v>2655</v>
      </c>
      <c r="C2283">
        <v>9012345678</v>
      </c>
      <c r="D2283">
        <v>9012345678</v>
      </c>
      <c r="E2283" s="1">
        <v>45438</v>
      </c>
      <c r="F2283" s="1">
        <v>45438</v>
      </c>
      <c r="G2283" s="1">
        <v>45471</v>
      </c>
      <c r="H2283" t="s">
        <v>59</v>
      </c>
      <c r="J2283" t="s">
        <v>60</v>
      </c>
      <c r="L2283" s="2" t="s">
        <v>151</v>
      </c>
      <c r="M2283" t="s">
        <v>152</v>
      </c>
      <c r="N2283" t="s">
        <v>153</v>
      </c>
      <c r="O2283">
        <v>1</v>
      </c>
      <c r="P2283">
        <v>782.06</v>
      </c>
      <c r="Q2283">
        <v>710.96</v>
      </c>
      <c r="R2283">
        <v>568.77</v>
      </c>
      <c r="S2283">
        <v>142.19</v>
      </c>
      <c r="T2283" t="s">
        <v>30</v>
      </c>
      <c r="X2283" t="s">
        <v>146</v>
      </c>
      <c r="Y2283" t="s">
        <v>147</v>
      </c>
      <c r="Z2283" t="s">
        <v>64</v>
      </c>
      <c r="AA2283" t="str">
        <f>IFERROR(_xlfn.XLOOKUP($J2283,avoidable_ed_reference!$A$2:$A$13,avoidable_ed_reference!$C$2:$C$13),"Not Classified")</f>
        <v>Not Classified</v>
      </c>
      <c r="AB2283" t="str">
        <f>IFERROR(_xlfn.XLOOKUP($B2283,enrollment!$A$2:$A$801,enrollment!$I$2:$I$801),"")</f>
        <v>GA</v>
      </c>
      <c r="AC2283">
        <f>IFERROR(_xlfn.XLOOKUP($B2283,enrollment!$A$2:$A$801,enrollment!$L$2:$L$801),"")</f>
        <v>83</v>
      </c>
      <c r="AD2283" t="str" cm="1">
        <f t="array" ref="AD2283">_xlfn.IFS(AC2283="","Unknown",AC2283&lt;18,"0-17",AC2283&lt;35,"18-34",AC2283&lt;50,"35-49",AC2283&lt;65,"50-64",TRUE,"65+")</f>
        <v>65+</v>
      </c>
      <c r="AE2283">
        <f>IFERROR(_xlfn.XLOOKUP($B2283,enrollment!$A$2:$A$801,enrollment!$O$2:$O$801),"")</f>
        <v>8901234567</v>
      </c>
      <c r="AF2283">
        <f>IFERROR(_xlfn.XLOOKUP($AE2283,providers!$B$2:$B$11,providers!$Q$2:$Q$11),"")</f>
        <v>3.7</v>
      </c>
      <c r="AG2283" s="1">
        <f t="shared" si="35"/>
        <v>45413</v>
      </c>
    </row>
    <row r="2284" spans="1:33" x14ac:dyDescent="0.25">
      <c r="A2284" t="s">
        <v>2665</v>
      </c>
      <c r="B2284" t="s">
        <v>2655</v>
      </c>
      <c r="C2284">
        <v>8901234567</v>
      </c>
      <c r="D2284">
        <v>8901234567</v>
      </c>
      <c r="E2284" s="1">
        <v>45615</v>
      </c>
      <c r="F2284" s="1">
        <v>45615</v>
      </c>
      <c r="G2284" s="1">
        <v>45639</v>
      </c>
      <c r="H2284" t="s">
        <v>28</v>
      </c>
      <c r="I2284">
        <v>11</v>
      </c>
      <c r="J2284" t="s">
        <v>47</v>
      </c>
      <c r="K2284">
        <v>99213</v>
      </c>
      <c r="O2284">
        <v>1</v>
      </c>
      <c r="P2284">
        <v>175.68</v>
      </c>
      <c r="Q2284">
        <v>130.13</v>
      </c>
      <c r="R2284">
        <v>104.1</v>
      </c>
      <c r="S2284">
        <v>26.03</v>
      </c>
      <c r="T2284" t="s">
        <v>30</v>
      </c>
      <c r="X2284" t="s">
        <v>146</v>
      </c>
      <c r="Y2284" t="s">
        <v>147</v>
      </c>
      <c r="Z2284" t="s">
        <v>39</v>
      </c>
      <c r="AA2284" t="str">
        <f>IFERROR(_xlfn.XLOOKUP($J2284,avoidable_ed_reference!$A$2:$A$13,avoidable_ed_reference!$C$2:$C$13),"Not Classified")</f>
        <v>Not Classified</v>
      </c>
      <c r="AB2284" t="str">
        <f>IFERROR(_xlfn.XLOOKUP($B2284,enrollment!$A$2:$A$801,enrollment!$I$2:$I$801),"")</f>
        <v>GA</v>
      </c>
      <c r="AC2284">
        <f>IFERROR(_xlfn.XLOOKUP($B2284,enrollment!$A$2:$A$801,enrollment!$L$2:$L$801),"")</f>
        <v>83</v>
      </c>
      <c r="AD2284" t="str" cm="1">
        <f t="array" ref="AD2284">_xlfn.IFS(AC2284="","Unknown",AC2284&lt;18,"0-17",AC2284&lt;35,"18-34",AC2284&lt;50,"35-49",AC2284&lt;65,"50-64",TRUE,"65+")</f>
        <v>65+</v>
      </c>
      <c r="AE2284">
        <f>IFERROR(_xlfn.XLOOKUP($B2284,enrollment!$A$2:$A$801,enrollment!$O$2:$O$801),"")</f>
        <v>8901234567</v>
      </c>
      <c r="AF2284">
        <f>IFERROR(_xlfn.XLOOKUP($AE2284,providers!$B$2:$B$11,providers!$Q$2:$Q$11),"")</f>
        <v>3.7</v>
      </c>
      <c r="AG2284" s="1">
        <f t="shared" si="35"/>
        <v>45597</v>
      </c>
    </row>
    <row r="2285" spans="1:33" x14ac:dyDescent="0.25">
      <c r="A2285" t="s">
        <v>2666</v>
      </c>
      <c r="B2285" t="s">
        <v>2655</v>
      </c>
      <c r="C2285">
        <v>8901234567</v>
      </c>
      <c r="D2285">
        <v>8901234567</v>
      </c>
      <c r="E2285" s="1">
        <v>45578</v>
      </c>
      <c r="F2285" s="1">
        <v>45578</v>
      </c>
      <c r="G2285" s="1">
        <v>45601</v>
      </c>
      <c r="H2285" t="s">
        <v>28</v>
      </c>
      <c r="I2285">
        <v>11</v>
      </c>
      <c r="J2285" t="s">
        <v>35</v>
      </c>
      <c r="K2285">
        <v>99213</v>
      </c>
      <c r="O2285">
        <v>1</v>
      </c>
      <c r="P2285">
        <v>198.58</v>
      </c>
      <c r="Q2285">
        <v>147.1</v>
      </c>
      <c r="R2285">
        <v>117.68</v>
      </c>
      <c r="S2285">
        <v>29.42</v>
      </c>
      <c r="T2285" t="s">
        <v>30</v>
      </c>
      <c r="X2285" t="s">
        <v>146</v>
      </c>
      <c r="Y2285" t="s">
        <v>147</v>
      </c>
      <c r="Z2285" t="s">
        <v>39</v>
      </c>
      <c r="AA2285" t="str">
        <f>IFERROR(_xlfn.XLOOKUP($J2285,avoidable_ed_reference!$A$2:$A$13,avoidable_ed_reference!$C$2:$C$13),"Not Classified")</f>
        <v>Avoidable</v>
      </c>
      <c r="AB2285" t="str">
        <f>IFERROR(_xlfn.XLOOKUP($B2285,enrollment!$A$2:$A$801,enrollment!$I$2:$I$801),"")</f>
        <v>GA</v>
      </c>
      <c r="AC2285">
        <f>IFERROR(_xlfn.XLOOKUP($B2285,enrollment!$A$2:$A$801,enrollment!$L$2:$L$801),"")</f>
        <v>83</v>
      </c>
      <c r="AD2285" t="str" cm="1">
        <f t="array" ref="AD2285">_xlfn.IFS(AC2285="","Unknown",AC2285&lt;18,"0-17",AC2285&lt;35,"18-34",AC2285&lt;50,"35-49",AC2285&lt;65,"50-64",TRUE,"65+")</f>
        <v>65+</v>
      </c>
      <c r="AE2285">
        <f>IFERROR(_xlfn.XLOOKUP($B2285,enrollment!$A$2:$A$801,enrollment!$O$2:$O$801),"")</f>
        <v>8901234567</v>
      </c>
      <c r="AF2285">
        <f>IFERROR(_xlfn.XLOOKUP($AE2285,providers!$B$2:$B$11,providers!$Q$2:$Q$11),"")</f>
        <v>3.7</v>
      </c>
      <c r="AG2285" s="1">
        <f t="shared" si="35"/>
        <v>45566</v>
      </c>
    </row>
    <row r="2286" spans="1:33" x14ac:dyDescent="0.25">
      <c r="A2286" t="s">
        <v>2667</v>
      </c>
      <c r="B2286" t="s">
        <v>2655</v>
      </c>
      <c r="C2286">
        <v>5678901234</v>
      </c>
      <c r="D2286">
        <v>5678901234</v>
      </c>
      <c r="E2286" s="1">
        <v>45594</v>
      </c>
      <c r="F2286" s="1">
        <v>45594</v>
      </c>
      <c r="G2286" s="1">
        <v>45629</v>
      </c>
      <c r="H2286" t="s">
        <v>28</v>
      </c>
      <c r="I2286">
        <v>20</v>
      </c>
      <c r="J2286" t="s">
        <v>35</v>
      </c>
      <c r="K2286">
        <v>99213</v>
      </c>
      <c r="O2286">
        <v>1</v>
      </c>
      <c r="P2286">
        <v>207.61</v>
      </c>
      <c r="Q2286">
        <v>159.69999999999999</v>
      </c>
      <c r="R2286">
        <v>127.76</v>
      </c>
      <c r="S2286">
        <v>31.94</v>
      </c>
      <c r="T2286" t="s">
        <v>30</v>
      </c>
      <c r="X2286" t="s">
        <v>146</v>
      </c>
      <c r="Y2286" t="s">
        <v>147</v>
      </c>
      <c r="Z2286" t="s">
        <v>36</v>
      </c>
      <c r="AA2286" t="str">
        <f>IFERROR(_xlfn.XLOOKUP($J2286,avoidable_ed_reference!$A$2:$A$13,avoidable_ed_reference!$C$2:$C$13),"Not Classified")</f>
        <v>Avoidable</v>
      </c>
      <c r="AB2286" t="str">
        <f>IFERROR(_xlfn.XLOOKUP($B2286,enrollment!$A$2:$A$801,enrollment!$I$2:$I$801),"")</f>
        <v>GA</v>
      </c>
      <c r="AC2286">
        <f>IFERROR(_xlfn.XLOOKUP($B2286,enrollment!$A$2:$A$801,enrollment!$L$2:$L$801),"")</f>
        <v>83</v>
      </c>
      <c r="AD2286" t="str" cm="1">
        <f t="array" ref="AD2286">_xlfn.IFS(AC2286="","Unknown",AC2286&lt;18,"0-17",AC2286&lt;35,"18-34",AC2286&lt;50,"35-49",AC2286&lt;65,"50-64",TRUE,"65+")</f>
        <v>65+</v>
      </c>
      <c r="AE2286">
        <f>IFERROR(_xlfn.XLOOKUP($B2286,enrollment!$A$2:$A$801,enrollment!$O$2:$O$801),"")</f>
        <v>8901234567</v>
      </c>
      <c r="AF2286">
        <f>IFERROR(_xlfn.XLOOKUP($AE2286,providers!$B$2:$B$11,providers!$Q$2:$Q$11),"")</f>
        <v>3.7</v>
      </c>
      <c r="AG2286" s="1">
        <f t="shared" si="35"/>
        <v>45566</v>
      </c>
    </row>
    <row r="2287" spans="1:33" x14ac:dyDescent="0.25">
      <c r="A2287" t="s">
        <v>2668</v>
      </c>
      <c r="B2287" t="s">
        <v>2655</v>
      </c>
      <c r="C2287">
        <v>5678901234</v>
      </c>
      <c r="D2287">
        <v>5678901234</v>
      </c>
      <c r="E2287" s="1">
        <v>45348</v>
      </c>
      <c r="F2287" s="1">
        <v>45348</v>
      </c>
      <c r="G2287" s="1">
        <v>45375</v>
      </c>
      <c r="H2287" t="s">
        <v>28</v>
      </c>
      <c r="I2287">
        <v>20</v>
      </c>
      <c r="J2287" t="s">
        <v>35</v>
      </c>
      <c r="K2287">
        <v>99213</v>
      </c>
      <c r="O2287">
        <v>1</v>
      </c>
      <c r="P2287">
        <v>196.35</v>
      </c>
      <c r="Q2287">
        <v>151.04</v>
      </c>
      <c r="R2287">
        <v>120.83</v>
      </c>
      <c r="S2287">
        <v>30.21</v>
      </c>
      <c r="T2287" t="s">
        <v>30</v>
      </c>
      <c r="X2287" t="s">
        <v>146</v>
      </c>
      <c r="Y2287" t="s">
        <v>147</v>
      </c>
      <c r="Z2287" t="s">
        <v>36</v>
      </c>
      <c r="AA2287" t="str">
        <f>IFERROR(_xlfn.XLOOKUP($J2287,avoidable_ed_reference!$A$2:$A$13,avoidable_ed_reference!$C$2:$C$13),"Not Classified")</f>
        <v>Avoidable</v>
      </c>
      <c r="AB2287" t="str">
        <f>IFERROR(_xlfn.XLOOKUP($B2287,enrollment!$A$2:$A$801,enrollment!$I$2:$I$801),"")</f>
        <v>GA</v>
      </c>
      <c r="AC2287">
        <f>IFERROR(_xlfn.XLOOKUP($B2287,enrollment!$A$2:$A$801,enrollment!$L$2:$L$801),"")</f>
        <v>83</v>
      </c>
      <c r="AD2287" t="str" cm="1">
        <f t="array" ref="AD2287">_xlfn.IFS(AC2287="","Unknown",AC2287&lt;18,"0-17",AC2287&lt;35,"18-34",AC2287&lt;50,"35-49",AC2287&lt;65,"50-64",TRUE,"65+")</f>
        <v>65+</v>
      </c>
      <c r="AE2287">
        <f>IFERROR(_xlfn.XLOOKUP($B2287,enrollment!$A$2:$A$801,enrollment!$O$2:$O$801),"")</f>
        <v>8901234567</v>
      </c>
      <c r="AF2287">
        <f>IFERROR(_xlfn.XLOOKUP($AE2287,providers!$B$2:$B$11,providers!$Q$2:$Q$11),"")</f>
        <v>3.7</v>
      </c>
      <c r="AG2287" s="1">
        <f t="shared" si="35"/>
        <v>45323</v>
      </c>
    </row>
    <row r="2288" spans="1:33" x14ac:dyDescent="0.25">
      <c r="A2288" t="s">
        <v>2669</v>
      </c>
      <c r="B2288" t="s">
        <v>2655</v>
      </c>
      <c r="C2288">
        <v>3456789012</v>
      </c>
      <c r="D2288">
        <v>3456789012</v>
      </c>
      <c r="E2288" s="1">
        <v>45439</v>
      </c>
      <c r="F2288" s="1">
        <v>45439</v>
      </c>
      <c r="G2288" s="1">
        <v>45453</v>
      </c>
      <c r="H2288" t="s">
        <v>59</v>
      </c>
      <c r="J2288" t="s">
        <v>60</v>
      </c>
      <c r="L2288" s="2" t="s">
        <v>61</v>
      </c>
      <c r="M2288" t="s">
        <v>62</v>
      </c>
      <c r="N2288" t="s">
        <v>63</v>
      </c>
      <c r="O2288">
        <v>1</v>
      </c>
      <c r="P2288">
        <v>875.01</v>
      </c>
      <c r="Q2288">
        <v>795.46</v>
      </c>
      <c r="R2288">
        <v>636.37</v>
      </c>
      <c r="S2288">
        <v>159.09</v>
      </c>
      <c r="T2288" t="s">
        <v>30</v>
      </c>
      <c r="X2288" t="s">
        <v>146</v>
      </c>
      <c r="Y2288" t="s">
        <v>147</v>
      </c>
      <c r="Z2288" t="s">
        <v>64</v>
      </c>
      <c r="AA2288" t="str">
        <f>IFERROR(_xlfn.XLOOKUP($J2288,avoidable_ed_reference!$A$2:$A$13,avoidable_ed_reference!$C$2:$C$13),"Not Classified")</f>
        <v>Not Classified</v>
      </c>
      <c r="AB2288" t="str">
        <f>IFERROR(_xlfn.XLOOKUP($B2288,enrollment!$A$2:$A$801,enrollment!$I$2:$I$801),"")</f>
        <v>GA</v>
      </c>
      <c r="AC2288">
        <f>IFERROR(_xlfn.XLOOKUP($B2288,enrollment!$A$2:$A$801,enrollment!$L$2:$L$801),"")</f>
        <v>83</v>
      </c>
      <c r="AD2288" t="str" cm="1">
        <f t="array" ref="AD2288">_xlfn.IFS(AC2288="","Unknown",AC2288&lt;18,"0-17",AC2288&lt;35,"18-34",AC2288&lt;50,"35-49",AC2288&lt;65,"50-64",TRUE,"65+")</f>
        <v>65+</v>
      </c>
      <c r="AE2288">
        <f>IFERROR(_xlfn.XLOOKUP($B2288,enrollment!$A$2:$A$801,enrollment!$O$2:$O$801),"")</f>
        <v>8901234567</v>
      </c>
      <c r="AF2288">
        <f>IFERROR(_xlfn.XLOOKUP($AE2288,providers!$B$2:$B$11,providers!$Q$2:$Q$11),"")</f>
        <v>3.7</v>
      </c>
      <c r="AG2288" s="1">
        <f t="shared" si="35"/>
        <v>45413</v>
      </c>
    </row>
    <row r="2289" spans="1:33" x14ac:dyDescent="0.25">
      <c r="A2289" t="s">
        <v>2670</v>
      </c>
      <c r="B2289" t="s">
        <v>2671</v>
      </c>
      <c r="C2289">
        <v>7890123456</v>
      </c>
      <c r="D2289">
        <v>7890123456</v>
      </c>
      <c r="E2289" s="1">
        <v>45605</v>
      </c>
      <c r="F2289" s="1">
        <v>45605</v>
      </c>
      <c r="G2289" s="1">
        <v>45636</v>
      </c>
      <c r="H2289" t="s">
        <v>28</v>
      </c>
      <c r="I2289">
        <v>23</v>
      </c>
      <c r="J2289" t="s">
        <v>55</v>
      </c>
      <c r="K2289">
        <v>99284</v>
      </c>
      <c r="O2289">
        <v>1</v>
      </c>
      <c r="P2289">
        <v>2054.34</v>
      </c>
      <c r="Q2289">
        <v>1141.3</v>
      </c>
      <c r="R2289">
        <v>913.04</v>
      </c>
      <c r="S2289">
        <v>228.26</v>
      </c>
      <c r="T2289" t="s">
        <v>30</v>
      </c>
      <c r="X2289" t="s">
        <v>146</v>
      </c>
      <c r="Y2289" t="s">
        <v>147</v>
      </c>
      <c r="Z2289" t="s">
        <v>45</v>
      </c>
      <c r="AA2289" t="str">
        <f>IFERROR(_xlfn.XLOOKUP($J2289,avoidable_ed_reference!$A$2:$A$13,avoidable_ed_reference!$C$2:$C$13),"Not Classified")</f>
        <v>Potentially Avoidable</v>
      </c>
      <c r="AB2289" t="str">
        <f>IFERROR(_xlfn.XLOOKUP($B2289,enrollment!$A$2:$A$801,enrollment!$I$2:$I$801),"")</f>
        <v>GA</v>
      </c>
      <c r="AC2289">
        <f>IFERROR(_xlfn.XLOOKUP($B2289,enrollment!$A$2:$A$801,enrollment!$L$2:$L$801),"")</f>
        <v>73</v>
      </c>
      <c r="AD2289" t="str" cm="1">
        <f t="array" ref="AD2289">_xlfn.IFS(AC2289="","Unknown",AC2289&lt;18,"0-17",AC2289&lt;35,"18-34",AC2289&lt;50,"35-49",AC2289&lt;65,"50-64",TRUE,"65+")</f>
        <v>65+</v>
      </c>
      <c r="AE2289">
        <f>IFERROR(_xlfn.XLOOKUP($B2289,enrollment!$A$2:$A$801,enrollment!$O$2:$O$801),"")</f>
        <v>8901234567</v>
      </c>
      <c r="AF2289">
        <f>IFERROR(_xlfn.XLOOKUP($AE2289,providers!$B$2:$B$11,providers!$Q$2:$Q$11),"")</f>
        <v>3.7</v>
      </c>
      <c r="AG2289" s="1">
        <f t="shared" si="35"/>
        <v>45597</v>
      </c>
    </row>
    <row r="2290" spans="1:33" x14ac:dyDescent="0.25">
      <c r="A2290" t="s">
        <v>2672</v>
      </c>
      <c r="B2290" t="s">
        <v>2671</v>
      </c>
      <c r="C2290">
        <v>5678901234</v>
      </c>
      <c r="D2290">
        <v>5678901234</v>
      </c>
      <c r="E2290" s="1">
        <v>45521</v>
      </c>
      <c r="F2290" s="1">
        <v>45521</v>
      </c>
      <c r="G2290" s="1">
        <v>45555</v>
      </c>
      <c r="H2290" t="s">
        <v>28</v>
      </c>
      <c r="I2290">
        <v>20</v>
      </c>
      <c r="J2290" t="s">
        <v>35</v>
      </c>
      <c r="K2290">
        <v>99213</v>
      </c>
      <c r="O2290">
        <v>1</v>
      </c>
      <c r="P2290">
        <v>148.19</v>
      </c>
      <c r="Q2290">
        <v>113.99</v>
      </c>
      <c r="R2290">
        <v>91.19</v>
      </c>
      <c r="S2290">
        <v>22.8</v>
      </c>
      <c r="T2290" t="s">
        <v>30</v>
      </c>
      <c r="X2290" t="s">
        <v>146</v>
      </c>
      <c r="Y2290" t="s">
        <v>147</v>
      </c>
      <c r="Z2290" t="s">
        <v>36</v>
      </c>
      <c r="AA2290" t="str">
        <f>IFERROR(_xlfn.XLOOKUP($J2290,avoidable_ed_reference!$A$2:$A$13,avoidable_ed_reference!$C$2:$C$13),"Not Classified")</f>
        <v>Avoidable</v>
      </c>
      <c r="AB2290" t="str">
        <f>IFERROR(_xlfn.XLOOKUP($B2290,enrollment!$A$2:$A$801,enrollment!$I$2:$I$801),"")</f>
        <v>GA</v>
      </c>
      <c r="AC2290">
        <f>IFERROR(_xlfn.XLOOKUP($B2290,enrollment!$A$2:$A$801,enrollment!$L$2:$L$801),"")</f>
        <v>73</v>
      </c>
      <c r="AD2290" t="str" cm="1">
        <f t="array" ref="AD2290">_xlfn.IFS(AC2290="","Unknown",AC2290&lt;18,"0-17",AC2290&lt;35,"18-34",AC2290&lt;50,"35-49",AC2290&lt;65,"50-64",TRUE,"65+")</f>
        <v>65+</v>
      </c>
      <c r="AE2290">
        <f>IFERROR(_xlfn.XLOOKUP($B2290,enrollment!$A$2:$A$801,enrollment!$O$2:$O$801),"")</f>
        <v>8901234567</v>
      </c>
      <c r="AF2290">
        <f>IFERROR(_xlfn.XLOOKUP($AE2290,providers!$B$2:$B$11,providers!$Q$2:$Q$11),"")</f>
        <v>3.7</v>
      </c>
      <c r="AG2290" s="1">
        <f t="shared" si="35"/>
        <v>45505</v>
      </c>
    </row>
    <row r="2291" spans="1:33" x14ac:dyDescent="0.25">
      <c r="A2291" t="s">
        <v>2673</v>
      </c>
      <c r="B2291" t="s">
        <v>2671</v>
      </c>
      <c r="C2291">
        <v>2345678901</v>
      </c>
      <c r="D2291">
        <v>2345678901</v>
      </c>
      <c r="E2291" s="1">
        <v>45483</v>
      </c>
      <c r="F2291" s="1">
        <v>45483</v>
      </c>
      <c r="G2291" s="1">
        <v>45497</v>
      </c>
      <c r="H2291" t="s">
        <v>28</v>
      </c>
      <c r="I2291">
        <v>22</v>
      </c>
      <c r="J2291" t="s">
        <v>29</v>
      </c>
      <c r="K2291">
        <v>90837</v>
      </c>
      <c r="O2291">
        <v>1</v>
      </c>
      <c r="P2291">
        <v>214.27</v>
      </c>
      <c r="Q2291">
        <v>158.72</v>
      </c>
      <c r="R2291">
        <v>126.98</v>
      </c>
      <c r="S2291">
        <v>31.74</v>
      </c>
      <c r="T2291" t="s">
        <v>30</v>
      </c>
      <c r="X2291" t="s">
        <v>146</v>
      </c>
      <c r="Y2291" t="s">
        <v>147</v>
      </c>
      <c r="Z2291" t="s">
        <v>33</v>
      </c>
      <c r="AA2291" t="str">
        <f>IFERROR(_xlfn.XLOOKUP($J2291,avoidable_ed_reference!$A$2:$A$13,avoidable_ed_reference!$C$2:$C$13),"Not Classified")</f>
        <v>Potentially Avoidable</v>
      </c>
      <c r="AB2291" t="str">
        <f>IFERROR(_xlfn.XLOOKUP($B2291,enrollment!$A$2:$A$801,enrollment!$I$2:$I$801),"")</f>
        <v>GA</v>
      </c>
      <c r="AC2291">
        <f>IFERROR(_xlfn.XLOOKUP($B2291,enrollment!$A$2:$A$801,enrollment!$L$2:$L$801),"")</f>
        <v>73</v>
      </c>
      <c r="AD2291" t="str" cm="1">
        <f t="array" ref="AD2291">_xlfn.IFS(AC2291="","Unknown",AC2291&lt;18,"0-17",AC2291&lt;35,"18-34",AC2291&lt;50,"35-49",AC2291&lt;65,"50-64",TRUE,"65+")</f>
        <v>65+</v>
      </c>
      <c r="AE2291">
        <f>IFERROR(_xlfn.XLOOKUP($B2291,enrollment!$A$2:$A$801,enrollment!$O$2:$O$801),"")</f>
        <v>8901234567</v>
      </c>
      <c r="AF2291">
        <f>IFERROR(_xlfn.XLOOKUP($AE2291,providers!$B$2:$B$11,providers!$Q$2:$Q$11),"")</f>
        <v>3.7</v>
      </c>
      <c r="AG2291" s="1">
        <f t="shared" si="35"/>
        <v>45474</v>
      </c>
    </row>
    <row r="2292" spans="1:33" x14ac:dyDescent="0.25">
      <c r="A2292" t="s">
        <v>2674</v>
      </c>
      <c r="B2292" t="s">
        <v>2671</v>
      </c>
      <c r="C2292">
        <v>6789012345</v>
      </c>
      <c r="D2292">
        <v>6789012345</v>
      </c>
      <c r="E2292" s="1">
        <v>45565</v>
      </c>
      <c r="F2292" s="1">
        <v>45565</v>
      </c>
      <c r="G2292" s="1">
        <v>45587</v>
      </c>
      <c r="H2292" t="s">
        <v>28</v>
      </c>
      <c r="I2292">
        <v>23</v>
      </c>
      <c r="J2292" t="s">
        <v>80</v>
      </c>
      <c r="K2292">
        <v>99284</v>
      </c>
      <c r="O2292">
        <v>1</v>
      </c>
      <c r="P2292">
        <v>2494.58</v>
      </c>
      <c r="Q2292">
        <v>1385.88</v>
      </c>
      <c r="R2292">
        <v>1108.7</v>
      </c>
      <c r="S2292">
        <v>277.18</v>
      </c>
      <c r="T2292" t="s">
        <v>30</v>
      </c>
      <c r="X2292" t="s">
        <v>146</v>
      </c>
      <c r="Y2292" t="s">
        <v>147</v>
      </c>
      <c r="Z2292" t="s">
        <v>45</v>
      </c>
      <c r="AA2292" t="str">
        <f>IFERROR(_xlfn.XLOOKUP($J2292,avoidable_ed_reference!$A$2:$A$13,avoidable_ed_reference!$C$2:$C$13),"Not Classified")</f>
        <v>Non-Avoidable</v>
      </c>
      <c r="AB2292" t="str">
        <f>IFERROR(_xlfn.XLOOKUP($B2292,enrollment!$A$2:$A$801,enrollment!$I$2:$I$801),"")</f>
        <v>GA</v>
      </c>
      <c r="AC2292">
        <f>IFERROR(_xlfn.XLOOKUP($B2292,enrollment!$A$2:$A$801,enrollment!$L$2:$L$801),"")</f>
        <v>73</v>
      </c>
      <c r="AD2292" t="str" cm="1">
        <f t="array" ref="AD2292">_xlfn.IFS(AC2292="","Unknown",AC2292&lt;18,"0-17",AC2292&lt;35,"18-34",AC2292&lt;50,"35-49",AC2292&lt;65,"50-64",TRUE,"65+")</f>
        <v>65+</v>
      </c>
      <c r="AE2292">
        <f>IFERROR(_xlfn.XLOOKUP($B2292,enrollment!$A$2:$A$801,enrollment!$O$2:$O$801),"")</f>
        <v>8901234567</v>
      </c>
      <c r="AF2292">
        <f>IFERROR(_xlfn.XLOOKUP($AE2292,providers!$B$2:$B$11,providers!$Q$2:$Q$11),"")</f>
        <v>3.7</v>
      </c>
      <c r="AG2292" s="1">
        <f t="shared" si="35"/>
        <v>45536</v>
      </c>
    </row>
    <row r="2293" spans="1:33" x14ac:dyDescent="0.25">
      <c r="A2293" t="s">
        <v>2675</v>
      </c>
      <c r="B2293" t="s">
        <v>2671</v>
      </c>
      <c r="C2293">
        <v>8901234567</v>
      </c>
      <c r="D2293">
        <v>8901234567</v>
      </c>
      <c r="E2293" s="1">
        <v>45592</v>
      </c>
      <c r="F2293" s="1">
        <v>45592</v>
      </c>
      <c r="G2293" s="1">
        <v>45608</v>
      </c>
      <c r="H2293" t="s">
        <v>28</v>
      </c>
      <c r="I2293">
        <v>11</v>
      </c>
      <c r="J2293" t="s">
        <v>38</v>
      </c>
      <c r="K2293">
        <v>99213</v>
      </c>
      <c r="O2293">
        <v>1</v>
      </c>
      <c r="P2293">
        <v>217.4</v>
      </c>
      <c r="Q2293">
        <v>161.04</v>
      </c>
      <c r="R2293">
        <v>128.83000000000001</v>
      </c>
      <c r="S2293">
        <v>32.21</v>
      </c>
      <c r="T2293" t="s">
        <v>30</v>
      </c>
      <c r="X2293" t="s">
        <v>146</v>
      </c>
      <c r="Y2293" t="s">
        <v>147</v>
      </c>
      <c r="Z2293" t="s">
        <v>39</v>
      </c>
      <c r="AA2293" t="str">
        <f>IFERROR(_xlfn.XLOOKUP($J2293,avoidable_ed_reference!$A$2:$A$13,avoidable_ed_reference!$C$2:$C$13),"Not Classified")</f>
        <v>Not Classified</v>
      </c>
      <c r="AB2293" t="str">
        <f>IFERROR(_xlfn.XLOOKUP($B2293,enrollment!$A$2:$A$801,enrollment!$I$2:$I$801),"")</f>
        <v>GA</v>
      </c>
      <c r="AC2293">
        <f>IFERROR(_xlfn.XLOOKUP($B2293,enrollment!$A$2:$A$801,enrollment!$L$2:$L$801),"")</f>
        <v>73</v>
      </c>
      <c r="AD2293" t="str" cm="1">
        <f t="array" ref="AD2293">_xlfn.IFS(AC2293="","Unknown",AC2293&lt;18,"0-17",AC2293&lt;35,"18-34",AC2293&lt;50,"35-49",AC2293&lt;65,"50-64",TRUE,"65+")</f>
        <v>65+</v>
      </c>
      <c r="AE2293">
        <f>IFERROR(_xlfn.XLOOKUP($B2293,enrollment!$A$2:$A$801,enrollment!$O$2:$O$801),"")</f>
        <v>8901234567</v>
      </c>
      <c r="AF2293">
        <f>IFERROR(_xlfn.XLOOKUP($AE2293,providers!$B$2:$B$11,providers!$Q$2:$Q$11),"")</f>
        <v>3.7</v>
      </c>
      <c r="AG2293" s="1">
        <f t="shared" si="35"/>
        <v>45566</v>
      </c>
    </row>
    <row r="2294" spans="1:33" x14ac:dyDescent="0.25">
      <c r="A2294" t="s">
        <v>2676</v>
      </c>
      <c r="B2294" t="s">
        <v>2671</v>
      </c>
      <c r="C2294">
        <v>8901234567</v>
      </c>
      <c r="D2294">
        <v>8901234567</v>
      </c>
      <c r="E2294" s="1">
        <v>45549</v>
      </c>
      <c r="F2294" s="1">
        <v>45549</v>
      </c>
      <c r="G2294" s="1">
        <v>45580</v>
      </c>
      <c r="H2294" t="s">
        <v>28</v>
      </c>
      <c r="I2294">
        <v>11</v>
      </c>
      <c r="J2294" t="s">
        <v>35</v>
      </c>
      <c r="K2294">
        <v>99213</v>
      </c>
      <c r="O2294">
        <v>1</v>
      </c>
      <c r="P2294">
        <v>217.65</v>
      </c>
      <c r="Q2294">
        <v>161.22</v>
      </c>
      <c r="R2294">
        <v>128.97999999999999</v>
      </c>
      <c r="S2294">
        <v>32.24</v>
      </c>
      <c r="T2294" t="s">
        <v>30</v>
      </c>
      <c r="X2294" t="s">
        <v>146</v>
      </c>
      <c r="Y2294" t="s">
        <v>147</v>
      </c>
      <c r="Z2294" t="s">
        <v>39</v>
      </c>
      <c r="AA2294" t="str">
        <f>IFERROR(_xlfn.XLOOKUP($J2294,avoidable_ed_reference!$A$2:$A$13,avoidable_ed_reference!$C$2:$C$13),"Not Classified")</f>
        <v>Avoidable</v>
      </c>
      <c r="AB2294" t="str">
        <f>IFERROR(_xlfn.XLOOKUP($B2294,enrollment!$A$2:$A$801,enrollment!$I$2:$I$801),"")</f>
        <v>GA</v>
      </c>
      <c r="AC2294">
        <f>IFERROR(_xlfn.XLOOKUP($B2294,enrollment!$A$2:$A$801,enrollment!$L$2:$L$801),"")</f>
        <v>73</v>
      </c>
      <c r="AD2294" t="str" cm="1">
        <f t="array" ref="AD2294">_xlfn.IFS(AC2294="","Unknown",AC2294&lt;18,"0-17",AC2294&lt;35,"18-34",AC2294&lt;50,"35-49",AC2294&lt;65,"50-64",TRUE,"65+")</f>
        <v>65+</v>
      </c>
      <c r="AE2294">
        <f>IFERROR(_xlfn.XLOOKUP($B2294,enrollment!$A$2:$A$801,enrollment!$O$2:$O$801),"")</f>
        <v>8901234567</v>
      </c>
      <c r="AF2294">
        <f>IFERROR(_xlfn.XLOOKUP($AE2294,providers!$B$2:$B$11,providers!$Q$2:$Q$11),"")</f>
        <v>3.7</v>
      </c>
      <c r="AG2294" s="1">
        <f t="shared" si="35"/>
        <v>45536</v>
      </c>
    </row>
    <row r="2295" spans="1:33" x14ac:dyDescent="0.25">
      <c r="A2295" t="s">
        <v>2677</v>
      </c>
      <c r="B2295" t="s">
        <v>2671</v>
      </c>
      <c r="C2295">
        <v>8901234567</v>
      </c>
      <c r="D2295">
        <v>8901234567</v>
      </c>
      <c r="E2295" s="1">
        <v>45498</v>
      </c>
      <c r="F2295" s="1">
        <v>45498</v>
      </c>
      <c r="G2295" s="1">
        <v>45529</v>
      </c>
      <c r="H2295" t="s">
        <v>28</v>
      </c>
      <c r="I2295">
        <v>11</v>
      </c>
      <c r="J2295" t="s">
        <v>35</v>
      </c>
      <c r="K2295">
        <v>99213</v>
      </c>
      <c r="O2295">
        <v>1</v>
      </c>
      <c r="P2295">
        <v>237.05</v>
      </c>
      <c r="Q2295">
        <v>175.59</v>
      </c>
      <c r="R2295">
        <v>140.47</v>
      </c>
      <c r="S2295">
        <v>35.119999999999997</v>
      </c>
      <c r="T2295" t="s">
        <v>30</v>
      </c>
      <c r="X2295" t="s">
        <v>146</v>
      </c>
      <c r="Y2295" t="s">
        <v>147</v>
      </c>
      <c r="Z2295" t="s">
        <v>39</v>
      </c>
      <c r="AA2295" t="str">
        <f>IFERROR(_xlfn.XLOOKUP($J2295,avoidable_ed_reference!$A$2:$A$13,avoidable_ed_reference!$C$2:$C$13),"Not Classified")</f>
        <v>Avoidable</v>
      </c>
      <c r="AB2295" t="str">
        <f>IFERROR(_xlfn.XLOOKUP($B2295,enrollment!$A$2:$A$801,enrollment!$I$2:$I$801),"")</f>
        <v>GA</v>
      </c>
      <c r="AC2295">
        <f>IFERROR(_xlfn.XLOOKUP($B2295,enrollment!$A$2:$A$801,enrollment!$L$2:$L$801),"")</f>
        <v>73</v>
      </c>
      <c r="AD2295" t="str" cm="1">
        <f t="array" ref="AD2295">_xlfn.IFS(AC2295="","Unknown",AC2295&lt;18,"0-17",AC2295&lt;35,"18-34",AC2295&lt;50,"35-49",AC2295&lt;65,"50-64",TRUE,"65+")</f>
        <v>65+</v>
      </c>
      <c r="AE2295">
        <f>IFERROR(_xlfn.XLOOKUP($B2295,enrollment!$A$2:$A$801,enrollment!$O$2:$O$801),"")</f>
        <v>8901234567</v>
      </c>
      <c r="AF2295">
        <f>IFERROR(_xlfn.XLOOKUP($AE2295,providers!$B$2:$B$11,providers!$Q$2:$Q$11),"")</f>
        <v>3.7</v>
      </c>
      <c r="AG2295" s="1">
        <f t="shared" si="35"/>
        <v>45474</v>
      </c>
    </row>
    <row r="2296" spans="1:33" x14ac:dyDescent="0.25">
      <c r="A2296" t="s">
        <v>2678</v>
      </c>
      <c r="B2296" t="s">
        <v>2671</v>
      </c>
      <c r="C2296">
        <v>8901234567</v>
      </c>
      <c r="D2296">
        <v>8901234567</v>
      </c>
      <c r="E2296" s="1">
        <v>45423</v>
      </c>
      <c r="F2296" s="1">
        <v>45423</v>
      </c>
      <c r="G2296" s="1">
        <v>45438</v>
      </c>
      <c r="H2296" t="s">
        <v>28</v>
      </c>
      <c r="I2296">
        <v>11</v>
      </c>
      <c r="J2296" t="s">
        <v>35</v>
      </c>
      <c r="K2296">
        <v>99213</v>
      </c>
      <c r="O2296">
        <v>1</v>
      </c>
      <c r="P2296">
        <v>163.26</v>
      </c>
      <c r="Q2296">
        <v>120.93</v>
      </c>
      <c r="R2296">
        <v>96.74</v>
      </c>
      <c r="S2296">
        <v>24.19</v>
      </c>
      <c r="T2296" t="s">
        <v>30</v>
      </c>
      <c r="X2296" t="s">
        <v>146</v>
      </c>
      <c r="Y2296" t="s">
        <v>147</v>
      </c>
      <c r="Z2296" t="s">
        <v>39</v>
      </c>
      <c r="AA2296" t="str">
        <f>IFERROR(_xlfn.XLOOKUP($J2296,avoidable_ed_reference!$A$2:$A$13,avoidable_ed_reference!$C$2:$C$13),"Not Classified")</f>
        <v>Avoidable</v>
      </c>
      <c r="AB2296" t="str">
        <f>IFERROR(_xlfn.XLOOKUP($B2296,enrollment!$A$2:$A$801,enrollment!$I$2:$I$801),"")</f>
        <v>GA</v>
      </c>
      <c r="AC2296">
        <f>IFERROR(_xlfn.XLOOKUP($B2296,enrollment!$A$2:$A$801,enrollment!$L$2:$L$801),"")</f>
        <v>73</v>
      </c>
      <c r="AD2296" t="str" cm="1">
        <f t="array" ref="AD2296">_xlfn.IFS(AC2296="","Unknown",AC2296&lt;18,"0-17",AC2296&lt;35,"18-34",AC2296&lt;50,"35-49",AC2296&lt;65,"50-64",TRUE,"65+")</f>
        <v>65+</v>
      </c>
      <c r="AE2296">
        <f>IFERROR(_xlfn.XLOOKUP($B2296,enrollment!$A$2:$A$801,enrollment!$O$2:$O$801),"")</f>
        <v>8901234567</v>
      </c>
      <c r="AF2296">
        <f>IFERROR(_xlfn.XLOOKUP($AE2296,providers!$B$2:$B$11,providers!$Q$2:$Q$11),"")</f>
        <v>3.7</v>
      </c>
      <c r="AG2296" s="1">
        <f t="shared" si="35"/>
        <v>45413</v>
      </c>
    </row>
    <row r="2297" spans="1:33" x14ac:dyDescent="0.25">
      <c r="A2297" t="s">
        <v>2679</v>
      </c>
      <c r="B2297" t="s">
        <v>2671</v>
      </c>
      <c r="C2297">
        <v>3456789012</v>
      </c>
      <c r="D2297">
        <v>3456789012</v>
      </c>
      <c r="E2297" s="1">
        <v>45424</v>
      </c>
      <c r="F2297" s="1">
        <v>45424</v>
      </c>
      <c r="G2297" s="1">
        <v>45450</v>
      </c>
      <c r="H2297" t="s">
        <v>67</v>
      </c>
      <c r="I2297">
        <v>21</v>
      </c>
      <c r="J2297" t="s">
        <v>42</v>
      </c>
      <c r="K2297">
        <v>99223</v>
      </c>
      <c r="O2297">
        <v>1</v>
      </c>
      <c r="P2297">
        <v>17987.080000000002</v>
      </c>
      <c r="Q2297">
        <v>11604.57</v>
      </c>
      <c r="R2297">
        <v>9283.66</v>
      </c>
      <c r="S2297">
        <v>2320.91</v>
      </c>
      <c r="T2297" t="s">
        <v>30</v>
      </c>
      <c r="V2297">
        <v>1</v>
      </c>
      <c r="W2297" s="2" t="s">
        <v>68</v>
      </c>
      <c r="X2297" t="s">
        <v>146</v>
      </c>
      <c r="Y2297" t="s">
        <v>147</v>
      </c>
      <c r="Z2297" t="s">
        <v>69</v>
      </c>
      <c r="AA2297" t="str">
        <f>IFERROR(_xlfn.XLOOKUP($J2297,avoidable_ed_reference!$A$2:$A$13,avoidable_ed_reference!$C$2:$C$13),"Not Classified")</f>
        <v>Non-Avoidable</v>
      </c>
      <c r="AB2297" t="str">
        <f>IFERROR(_xlfn.XLOOKUP($B2297,enrollment!$A$2:$A$801,enrollment!$I$2:$I$801),"")</f>
        <v>GA</v>
      </c>
      <c r="AC2297">
        <f>IFERROR(_xlfn.XLOOKUP($B2297,enrollment!$A$2:$A$801,enrollment!$L$2:$L$801),"")</f>
        <v>73</v>
      </c>
      <c r="AD2297" t="str" cm="1">
        <f t="array" ref="AD2297">_xlfn.IFS(AC2297="","Unknown",AC2297&lt;18,"0-17",AC2297&lt;35,"18-34",AC2297&lt;50,"35-49",AC2297&lt;65,"50-64",TRUE,"65+")</f>
        <v>65+</v>
      </c>
      <c r="AE2297">
        <f>IFERROR(_xlfn.XLOOKUP($B2297,enrollment!$A$2:$A$801,enrollment!$O$2:$O$801),"")</f>
        <v>8901234567</v>
      </c>
      <c r="AF2297">
        <f>IFERROR(_xlfn.XLOOKUP($AE2297,providers!$B$2:$B$11,providers!$Q$2:$Q$11),"")</f>
        <v>3.7</v>
      </c>
      <c r="AG2297" s="1">
        <f t="shared" si="35"/>
        <v>45413</v>
      </c>
    </row>
    <row r="2298" spans="1:33" x14ac:dyDescent="0.25">
      <c r="A2298" t="s">
        <v>2680</v>
      </c>
      <c r="B2298" t="s">
        <v>2681</v>
      </c>
      <c r="C2298">
        <v>2233445566</v>
      </c>
      <c r="D2298">
        <v>2233445566</v>
      </c>
      <c r="E2298" s="1">
        <v>45614</v>
      </c>
      <c r="F2298" s="1">
        <v>45614</v>
      </c>
      <c r="G2298" s="1">
        <v>45629</v>
      </c>
      <c r="H2298" t="s">
        <v>59</v>
      </c>
      <c r="J2298" t="s">
        <v>99</v>
      </c>
      <c r="L2298" s="2" t="s">
        <v>151</v>
      </c>
      <c r="M2298" t="s">
        <v>152</v>
      </c>
      <c r="N2298" t="s">
        <v>153</v>
      </c>
      <c r="O2298">
        <v>1</v>
      </c>
      <c r="P2298">
        <v>1144.33</v>
      </c>
      <c r="Q2298">
        <v>1040.3</v>
      </c>
      <c r="R2298">
        <v>832.24</v>
      </c>
      <c r="S2298">
        <v>208.06</v>
      </c>
      <c r="T2298" t="s">
        <v>30</v>
      </c>
      <c r="X2298" t="s">
        <v>146</v>
      </c>
      <c r="Y2298" t="s">
        <v>147</v>
      </c>
      <c r="Z2298" t="s">
        <v>64</v>
      </c>
      <c r="AA2298" t="str">
        <f>IFERROR(_xlfn.XLOOKUP($J2298,avoidable_ed_reference!$A$2:$A$13,avoidable_ed_reference!$C$2:$C$13),"Not Classified")</f>
        <v>Not Classified</v>
      </c>
      <c r="AB2298" t="str">
        <f>IFERROR(_xlfn.XLOOKUP($B2298,enrollment!$A$2:$A$801,enrollment!$I$2:$I$801),"")</f>
        <v>TN</v>
      </c>
      <c r="AC2298">
        <f>IFERROR(_xlfn.XLOOKUP($B2298,enrollment!$A$2:$A$801,enrollment!$L$2:$L$801),"")</f>
        <v>75</v>
      </c>
      <c r="AD2298" t="str" cm="1">
        <f t="array" ref="AD2298">_xlfn.IFS(AC2298="","Unknown",AC2298&lt;18,"0-17",AC2298&lt;35,"18-34",AC2298&lt;50,"35-49",AC2298&lt;65,"50-64",TRUE,"65+")</f>
        <v>65+</v>
      </c>
      <c r="AE2298">
        <f>IFERROR(_xlfn.XLOOKUP($B2298,enrollment!$A$2:$A$801,enrollment!$O$2:$O$801),"")</f>
        <v>7890123456</v>
      </c>
      <c r="AF2298">
        <f>IFERROR(_xlfn.XLOOKUP($AE2298,providers!$B$2:$B$11,providers!$Q$2:$Q$11),"")</f>
        <v>3.9</v>
      </c>
      <c r="AG2298" s="1">
        <f t="shared" si="35"/>
        <v>45597</v>
      </c>
    </row>
    <row r="2299" spans="1:33" x14ac:dyDescent="0.25">
      <c r="A2299" t="s">
        <v>2682</v>
      </c>
      <c r="B2299" t="s">
        <v>2681</v>
      </c>
      <c r="C2299">
        <v>7890123456</v>
      </c>
      <c r="D2299">
        <v>7890123456</v>
      </c>
      <c r="E2299" s="1">
        <v>45304</v>
      </c>
      <c r="F2299" s="1">
        <v>45304</v>
      </c>
      <c r="G2299" s="1">
        <v>45327</v>
      </c>
      <c r="H2299" t="s">
        <v>28</v>
      </c>
      <c r="I2299">
        <v>11</v>
      </c>
      <c r="J2299" t="s">
        <v>47</v>
      </c>
      <c r="K2299">
        <v>99213</v>
      </c>
      <c r="O2299">
        <v>1</v>
      </c>
      <c r="P2299">
        <v>224.14</v>
      </c>
      <c r="Q2299">
        <v>166.03</v>
      </c>
      <c r="R2299">
        <v>132.82</v>
      </c>
      <c r="S2299">
        <v>33.21</v>
      </c>
      <c r="T2299" t="s">
        <v>30</v>
      </c>
      <c r="X2299" t="s">
        <v>146</v>
      </c>
      <c r="Y2299" t="s">
        <v>147</v>
      </c>
      <c r="Z2299" t="s">
        <v>39</v>
      </c>
      <c r="AA2299" t="str">
        <f>IFERROR(_xlfn.XLOOKUP($J2299,avoidable_ed_reference!$A$2:$A$13,avoidable_ed_reference!$C$2:$C$13),"Not Classified")</f>
        <v>Not Classified</v>
      </c>
      <c r="AB2299" t="str">
        <f>IFERROR(_xlfn.XLOOKUP($B2299,enrollment!$A$2:$A$801,enrollment!$I$2:$I$801),"")</f>
        <v>TN</v>
      </c>
      <c r="AC2299">
        <f>IFERROR(_xlfn.XLOOKUP($B2299,enrollment!$A$2:$A$801,enrollment!$L$2:$L$801),"")</f>
        <v>75</v>
      </c>
      <c r="AD2299" t="str" cm="1">
        <f t="array" ref="AD2299">_xlfn.IFS(AC2299="","Unknown",AC2299&lt;18,"0-17",AC2299&lt;35,"18-34",AC2299&lt;50,"35-49",AC2299&lt;65,"50-64",TRUE,"65+")</f>
        <v>65+</v>
      </c>
      <c r="AE2299">
        <f>IFERROR(_xlfn.XLOOKUP($B2299,enrollment!$A$2:$A$801,enrollment!$O$2:$O$801),"")</f>
        <v>7890123456</v>
      </c>
      <c r="AF2299">
        <f>IFERROR(_xlfn.XLOOKUP($AE2299,providers!$B$2:$B$11,providers!$Q$2:$Q$11),"")</f>
        <v>3.9</v>
      </c>
      <c r="AG2299" s="1">
        <f t="shared" si="35"/>
        <v>45292</v>
      </c>
    </row>
    <row r="2300" spans="1:33" x14ac:dyDescent="0.25">
      <c r="A2300" t="s">
        <v>2683</v>
      </c>
      <c r="B2300" t="s">
        <v>2681</v>
      </c>
      <c r="C2300">
        <v>5678901234</v>
      </c>
      <c r="D2300">
        <v>5678901234</v>
      </c>
      <c r="E2300" s="1">
        <v>45331</v>
      </c>
      <c r="F2300" s="1">
        <v>45331</v>
      </c>
      <c r="G2300" s="1">
        <v>45353</v>
      </c>
      <c r="H2300" t="s">
        <v>28</v>
      </c>
      <c r="I2300">
        <v>20</v>
      </c>
      <c r="J2300" t="s">
        <v>35</v>
      </c>
      <c r="K2300">
        <v>99213</v>
      </c>
      <c r="O2300">
        <v>1</v>
      </c>
      <c r="P2300">
        <v>202.15</v>
      </c>
      <c r="Q2300">
        <v>155.5</v>
      </c>
      <c r="R2300">
        <v>124.4</v>
      </c>
      <c r="S2300">
        <v>31.1</v>
      </c>
      <c r="T2300" t="s">
        <v>30</v>
      </c>
      <c r="X2300" t="s">
        <v>146</v>
      </c>
      <c r="Y2300" t="s">
        <v>147</v>
      </c>
      <c r="Z2300" t="s">
        <v>36</v>
      </c>
      <c r="AA2300" t="str">
        <f>IFERROR(_xlfn.XLOOKUP($J2300,avoidable_ed_reference!$A$2:$A$13,avoidable_ed_reference!$C$2:$C$13),"Not Classified")</f>
        <v>Avoidable</v>
      </c>
      <c r="AB2300" t="str">
        <f>IFERROR(_xlfn.XLOOKUP($B2300,enrollment!$A$2:$A$801,enrollment!$I$2:$I$801),"")</f>
        <v>TN</v>
      </c>
      <c r="AC2300">
        <f>IFERROR(_xlfn.XLOOKUP($B2300,enrollment!$A$2:$A$801,enrollment!$L$2:$L$801),"")</f>
        <v>75</v>
      </c>
      <c r="AD2300" t="str" cm="1">
        <f t="array" ref="AD2300">_xlfn.IFS(AC2300="","Unknown",AC2300&lt;18,"0-17",AC2300&lt;35,"18-34",AC2300&lt;50,"35-49",AC2300&lt;65,"50-64",TRUE,"65+")</f>
        <v>65+</v>
      </c>
      <c r="AE2300">
        <f>IFERROR(_xlfn.XLOOKUP($B2300,enrollment!$A$2:$A$801,enrollment!$O$2:$O$801),"")</f>
        <v>7890123456</v>
      </c>
      <c r="AF2300">
        <f>IFERROR(_xlfn.XLOOKUP($AE2300,providers!$B$2:$B$11,providers!$Q$2:$Q$11),"")</f>
        <v>3.9</v>
      </c>
      <c r="AG2300" s="1">
        <f t="shared" si="35"/>
        <v>45323</v>
      </c>
    </row>
    <row r="2301" spans="1:33" x14ac:dyDescent="0.25">
      <c r="A2301" t="s">
        <v>2684</v>
      </c>
      <c r="B2301" t="s">
        <v>2681</v>
      </c>
      <c r="C2301">
        <v>3456789012</v>
      </c>
      <c r="D2301">
        <v>3456789012</v>
      </c>
      <c r="E2301" s="1">
        <v>45346</v>
      </c>
      <c r="F2301" s="1">
        <v>45346</v>
      </c>
      <c r="G2301" s="1">
        <v>45364</v>
      </c>
      <c r="H2301" t="s">
        <v>67</v>
      </c>
      <c r="I2301">
        <v>21</v>
      </c>
      <c r="J2301" t="s">
        <v>80</v>
      </c>
      <c r="K2301">
        <v>99223</v>
      </c>
      <c r="O2301">
        <v>1</v>
      </c>
      <c r="P2301">
        <v>22863.23</v>
      </c>
      <c r="Q2301">
        <v>14750.47</v>
      </c>
      <c r="R2301">
        <v>11800.38</v>
      </c>
      <c r="S2301">
        <v>2950.09</v>
      </c>
      <c r="T2301" t="s">
        <v>30</v>
      </c>
      <c r="V2301">
        <v>1</v>
      </c>
      <c r="W2301" s="2" t="s">
        <v>68</v>
      </c>
      <c r="X2301" t="s">
        <v>146</v>
      </c>
      <c r="Y2301" t="s">
        <v>147</v>
      </c>
      <c r="Z2301" t="s">
        <v>69</v>
      </c>
      <c r="AA2301" t="str">
        <f>IFERROR(_xlfn.XLOOKUP($J2301,avoidable_ed_reference!$A$2:$A$13,avoidable_ed_reference!$C$2:$C$13),"Not Classified")</f>
        <v>Non-Avoidable</v>
      </c>
      <c r="AB2301" t="str">
        <f>IFERROR(_xlfn.XLOOKUP($B2301,enrollment!$A$2:$A$801,enrollment!$I$2:$I$801),"")</f>
        <v>TN</v>
      </c>
      <c r="AC2301">
        <f>IFERROR(_xlfn.XLOOKUP($B2301,enrollment!$A$2:$A$801,enrollment!$L$2:$L$801),"")</f>
        <v>75</v>
      </c>
      <c r="AD2301" t="str" cm="1">
        <f t="array" ref="AD2301">_xlfn.IFS(AC2301="","Unknown",AC2301&lt;18,"0-17",AC2301&lt;35,"18-34",AC2301&lt;50,"35-49",AC2301&lt;65,"50-64",TRUE,"65+")</f>
        <v>65+</v>
      </c>
      <c r="AE2301">
        <f>IFERROR(_xlfn.XLOOKUP($B2301,enrollment!$A$2:$A$801,enrollment!$O$2:$O$801),"")</f>
        <v>7890123456</v>
      </c>
      <c r="AF2301">
        <f>IFERROR(_xlfn.XLOOKUP($AE2301,providers!$B$2:$B$11,providers!$Q$2:$Q$11),"")</f>
        <v>3.9</v>
      </c>
      <c r="AG2301" s="1">
        <f t="shared" si="35"/>
        <v>45323</v>
      </c>
    </row>
    <row r="2302" spans="1:33" x14ac:dyDescent="0.25">
      <c r="A2302" t="s">
        <v>2685</v>
      </c>
      <c r="B2302" t="s">
        <v>2686</v>
      </c>
      <c r="C2302">
        <v>3456789012</v>
      </c>
      <c r="D2302">
        <v>3456789012</v>
      </c>
      <c r="E2302" s="1">
        <v>45467</v>
      </c>
      <c r="F2302" s="1">
        <v>45467</v>
      </c>
      <c r="G2302" s="1">
        <v>45501</v>
      </c>
      <c r="H2302" t="s">
        <v>28</v>
      </c>
      <c r="I2302">
        <v>11</v>
      </c>
      <c r="J2302" t="s">
        <v>35</v>
      </c>
      <c r="K2302">
        <v>99213</v>
      </c>
      <c r="O2302">
        <v>1</v>
      </c>
      <c r="P2302">
        <v>164.97</v>
      </c>
      <c r="Q2302">
        <v>122.2</v>
      </c>
      <c r="R2302">
        <v>97.76</v>
      </c>
      <c r="S2302">
        <v>24.44</v>
      </c>
      <c r="T2302" t="s">
        <v>30</v>
      </c>
      <c r="X2302" t="s">
        <v>146</v>
      </c>
      <c r="Y2302" t="s">
        <v>147</v>
      </c>
      <c r="Z2302" t="s">
        <v>39</v>
      </c>
      <c r="AA2302" t="str">
        <f>IFERROR(_xlfn.XLOOKUP($J2302,avoidable_ed_reference!$A$2:$A$13,avoidable_ed_reference!$C$2:$C$13),"Not Classified")</f>
        <v>Avoidable</v>
      </c>
      <c r="AB2302" t="str">
        <f>IFERROR(_xlfn.XLOOKUP($B2302,enrollment!$A$2:$A$801,enrollment!$I$2:$I$801),"")</f>
        <v>KY</v>
      </c>
      <c r="AC2302">
        <f>IFERROR(_xlfn.XLOOKUP($B2302,enrollment!$A$2:$A$801,enrollment!$L$2:$L$801),"")</f>
        <v>85</v>
      </c>
      <c r="AD2302" t="str" cm="1">
        <f t="array" ref="AD2302">_xlfn.IFS(AC2302="","Unknown",AC2302&lt;18,"0-17",AC2302&lt;35,"18-34",AC2302&lt;50,"35-49",AC2302&lt;65,"50-64",TRUE,"65+")</f>
        <v>65+</v>
      </c>
      <c r="AE2302">
        <f>IFERROR(_xlfn.XLOOKUP($B2302,enrollment!$A$2:$A$801,enrollment!$O$2:$O$801),"")</f>
        <v>3456789012</v>
      </c>
      <c r="AF2302">
        <f>IFERROR(_xlfn.XLOOKUP($AE2302,providers!$B$2:$B$11,providers!$Q$2:$Q$11),"")</f>
        <v>4</v>
      </c>
      <c r="AG2302" s="1">
        <f t="shared" si="35"/>
        <v>45444</v>
      </c>
    </row>
    <row r="2303" spans="1:33" x14ac:dyDescent="0.25">
      <c r="A2303" t="s">
        <v>2687</v>
      </c>
      <c r="B2303" t="s">
        <v>2686</v>
      </c>
      <c r="C2303">
        <v>3456789012</v>
      </c>
      <c r="D2303">
        <v>3456789012</v>
      </c>
      <c r="E2303" s="1">
        <v>45301</v>
      </c>
      <c r="F2303" s="1">
        <v>45301</v>
      </c>
      <c r="G2303" s="1">
        <v>45327</v>
      </c>
      <c r="H2303" t="s">
        <v>28</v>
      </c>
      <c r="I2303">
        <v>11</v>
      </c>
      <c r="J2303" t="s">
        <v>47</v>
      </c>
      <c r="K2303">
        <v>99213</v>
      </c>
      <c r="O2303">
        <v>1</v>
      </c>
      <c r="P2303">
        <v>205.81</v>
      </c>
      <c r="Q2303">
        <v>152.44999999999999</v>
      </c>
      <c r="R2303">
        <v>121.96</v>
      </c>
      <c r="S2303">
        <v>30.49</v>
      </c>
      <c r="T2303" t="s">
        <v>30</v>
      </c>
      <c r="X2303" t="s">
        <v>146</v>
      </c>
      <c r="Y2303" t="s">
        <v>147</v>
      </c>
      <c r="Z2303" t="s">
        <v>39</v>
      </c>
      <c r="AA2303" t="str">
        <f>IFERROR(_xlfn.XLOOKUP($J2303,avoidable_ed_reference!$A$2:$A$13,avoidable_ed_reference!$C$2:$C$13),"Not Classified")</f>
        <v>Not Classified</v>
      </c>
      <c r="AB2303" t="str">
        <f>IFERROR(_xlfn.XLOOKUP($B2303,enrollment!$A$2:$A$801,enrollment!$I$2:$I$801),"")</f>
        <v>KY</v>
      </c>
      <c r="AC2303">
        <f>IFERROR(_xlfn.XLOOKUP($B2303,enrollment!$A$2:$A$801,enrollment!$L$2:$L$801),"")</f>
        <v>85</v>
      </c>
      <c r="AD2303" t="str" cm="1">
        <f t="array" ref="AD2303">_xlfn.IFS(AC2303="","Unknown",AC2303&lt;18,"0-17",AC2303&lt;35,"18-34",AC2303&lt;50,"35-49",AC2303&lt;65,"50-64",TRUE,"65+")</f>
        <v>65+</v>
      </c>
      <c r="AE2303">
        <f>IFERROR(_xlfn.XLOOKUP($B2303,enrollment!$A$2:$A$801,enrollment!$O$2:$O$801),"")</f>
        <v>3456789012</v>
      </c>
      <c r="AF2303">
        <f>IFERROR(_xlfn.XLOOKUP($AE2303,providers!$B$2:$B$11,providers!$Q$2:$Q$11),"")</f>
        <v>4</v>
      </c>
      <c r="AG2303" s="1">
        <f t="shared" si="35"/>
        <v>45292</v>
      </c>
    </row>
    <row r="2304" spans="1:33" x14ac:dyDescent="0.25">
      <c r="A2304" t="s">
        <v>2688</v>
      </c>
      <c r="B2304" t="s">
        <v>2686</v>
      </c>
      <c r="C2304">
        <v>9012345678</v>
      </c>
      <c r="D2304">
        <v>9012345678</v>
      </c>
      <c r="E2304" s="1">
        <v>45335</v>
      </c>
      <c r="F2304" s="1">
        <v>45335</v>
      </c>
      <c r="G2304" s="1">
        <v>45351</v>
      </c>
      <c r="H2304" t="s">
        <v>67</v>
      </c>
      <c r="I2304">
        <v>21</v>
      </c>
      <c r="J2304" t="s">
        <v>99</v>
      </c>
      <c r="K2304">
        <v>99223</v>
      </c>
      <c r="O2304">
        <v>1</v>
      </c>
      <c r="P2304">
        <v>32536.55</v>
      </c>
      <c r="Q2304">
        <v>20991.32</v>
      </c>
      <c r="R2304">
        <v>16793.060000000001</v>
      </c>
      <c r="S2304">
        <v>4198.26</v>
      </c>
      <c r="T2304" t="s">
        <v>30</v>
      </c>
      <c r="U2304" t="s">
        <v>493</v>
      </c>
      <c r="V2304">
        <v>1</v>
      </c>
      <c r="W2304" s="2" t="s">
        <v>68</v>
      </c>
      <c r="X2304" t="s">
        <v>146</v>
      </c>
      <c r="Y2304" t="s">
        <v>147</v>
      </c>
      <c r="Z2304" t="s">
        <v>69</v>
      </c>
      <c r="AA2304" t="str">
        <f>IFERROR(_xlfn.XLOOKUP($J2304,avoidable_ed_reference!$A$2:$A$13,avoidable_ed_reference!$C$2:$C$13),"Not Classified")</f>
        <v>Not Classified</v>
      </c>
      <c r="AB2304" t="str">
        <f>IFERROR(_xlfn.XLOOKUP($B2304,enrollment!$A$2:$A$801,enrollment!$I$2:$I$801),"")</f>
        <v>KY</v>
      </c>
      <c r="AC2304">
        <f>IFERROR(_xlfn.XLOOKUP($B2304,enrollment!$A$2:$A$801,enrollment!$L$2:$L$801),"")</f>
        <v>85</v>
      </c>
      <c r="AD2304" t="str" cm="1">
        <f t="array" ref="AD2304">_xlfn.IFS(AC2304="","Unknown",AC2304&lt;18,"0-17",AC2304&lt;35,"18-34",AC2304&lt;50,"35-49",AC2304&lt;65,"50-64",TRUE,"65+")</f>
        <v>65+</v>
      </c>
      <c r="AE2304">
        <f>IFERROR(_xlfn.XLOOKUP($B2304,enrollment!$A$2:$A$801,enrollment!$O$2:$O$801),"")</f>
        <v>3456789012</v>
      </c>
      <c r="AF2304">
        <f>IFERROR(_xlfn.XLOOKUP($AE2304,providers!$B$2:$B$11,providers!$Q$2:$Q$11),"")</f>
        <v>4</v>
      </c>
      <c r="AG2304" s="1">
        <f t="shared" si="35"/>
        <v>45323</v>
      </c>
    </row>
    <row r="2305" spans="1:33" x14ac:dyDescent="0.25">
      <c r="A2305" t="s">
        <v>2689</v>
      </c>
      <c r="B2305" t="s">
        <v>2686</v>
      </c>
      <c r="C2305">
        <v>4567890123</v>
      </c>
      <c r="D2305">
        <v>4567890123</v>
      </c>
      <c r="E2305" s="1">
        <v>45410</v>
      </c>
      <c r="F2305" s="1">
        <v>45410</v>
      </c>
      <c r="G2305" s="1">
        <v>45434</v>
      </c>
      <c r="H2305" t="s">
        <v>59</v>
      </c>
      <c r="J2305" t="s">
        <v>60</v>
      </c>
      <c r="L2305" s="2" t="s">
        <v>61</v>
      </c>
      <c r="M2305" t="s">
        <v>62</v>
      </c>
      <c r="N2305" t="s">
        <v>63</v>
      </c>
      <c r="O2305">
        <v>1</v>
      </c>
      <c r="P2305">
        <v>6687.98</v>
      </c>
      <c r="Q2305">
        <v>6079.98</v>
      </c>
      <c r="R2305">
        <v>4863.9799999999996</v>
      </c>
      <c r="S2305">
        <v>1216</v>
      </c>
      <c r="T2305" t="s">
        <v>30</v>
      </c>
      <c r="U2305" t="s">
        <v>493</v>
      </c>
      <c r="X2305" t="s">
        <v>146</v>
      </c>
      <c r="Y2305" t="s">
        <v>147</v>
      </c>
      <c r="Z2305" t="s">
        <v>64</v>
      </c>
      <c r="AA2305" t="str">
        <f>IFERROR(_xlfn.XLOOKUP($J2305,avoidable_ed_reference!$A$2:$A$13,avoidable_ed_reference!$C$2:$C$13),"Not Classified")</f>
        <v>Not Classified</v>
      </c>
      <c r="AB2305" t="str">
        <f>IFERROR(_xlfn.XLOOKUP($B2305,enrollment!$A$2:$A$801,enrollment!$I$2:$I$801),"")</f>
        <v>KY</v>
      </c>
      <c r="AC2305">
        <f>IFERROR(_xlfn.XLOOKUP($B2305,enrollment!$A$2:$A$801,enrollment!$L$2:$L$801),"")</f>
        <v>85</v>
      </c>
      <c r="AD2305" t="str" cm="1">
        <f t="array" ref="AD2305">_xlfn.IFS(AC2305="","Unknown",AC2305&lt;18,"0-17",AC2305&lt;35,"18-34",AC2305&lt;50,"35-49",AC2305&lt;65,"50-64",TRUE,"65+")</f>
        <v>65+</v>
      </c>
      <c r="AE2305">
        <f>IFERROR(_xlfn.XLOOKUP($B2305,enrollment!$A$2:$A$801,enrollment!$O$2:$O$801),"")</f>
        <v>3456789012</v>
      </c>
      <c r="AF2305">
        <f>IFERROR(_xlfn.XLOOKUP($AE2305,providers!$B$2:$B$11,providers!$Q$2:$Q$11),"")</f>
        <v>4</v>
      </c>
      <c r="AG2305" s="1">
        <f t="shared" si="35"/>
        <v>45383</v>
      </c>
    </row>
    <row r="2306" spans="1:33" x14ac:dyDescent="0.25">
      <c r="A2306" t="s">
        <v>2690</v>
      </c>
      <c r="B2306" t="s">
        <v>2686</v>
      </c>
      <c r="C2306">
        <v>7890123456</v>
      </c>
      <c r="D2306">
        <v>7890123456</v>
      </c>
      <c r="E2306" s="1">
        <v>45623</v>
      </c>
      <c r="F2306" s="1">
        <v>45623</v>
      </c>
      <c r="G2306" s="1">
        <v>45640</v>
      </c>
      <c r="H2306" t="s">
        <v>28</v>
      </c>
      <c r="I2306">
        <v>23</v>
      </c>
      <c r="J2306" t="s">
        <v>127</v>
      </c>
      <c r="K2306">
        <v>99284</v>
      </c>
      <c r="O2306">
        <v>1</v>
      </c>
      <c r="P2306">
        <v>1602.77</v>
      </c>
      <c r="Q2306">
        <v>890.43</v>
      </c>
      <c r="R2306">
        <v>712.34</v>
      </c>
      <c r="S2306">
        <v>178.09</v>
      </c>
      <c r="T2306" t="s">
        <v>30</v>
      </c>
      <c r="X2306" t="s">
        <v>146</v>
      </c>
      <c r="Y2306" t="s">
        <v>147</v>
      </c>
      <c r="Z2306" t="s">
        <v>45</v>
      </c>
      <c r="AA2306" t="str">
        <f>IFERROR(_xlfn.XLOOKUP($J2306,avoidable_ed_reference!$A$2:$A$13,avoidable_ed_reference!$C$2:$C$13),"Not Classified")</f>
        <v>Avoidable</v>
      </c>
      <c r="AB2306" t="str">
        <f>IFERROR(_xlfn.XLOOKUP($B2306,enrollment!$A$2:$A$801,enrollment!$I$2:$I$801),"")</f>
        <v>KY</v>
      </c>
      <c r="AC2306">
        <f>IFERROR(_xlfn.XLOOKUP($B2306,enrollment!$A$2:$A$801,enrollment!$L$2:$L$801),"")</f>
        <v>85</v>
      </c>
      <c r="AD2306" t="str" cm="1">
        <f t="array" ref="AD2306">_xlfn.IFS(AC2306="","Unknown",AC2306&lt;18,"0-17",AC2306&lt;35,"18-34",AC2306&lt;50,"35-49",AC2306&lt;65,"50-64",TRUE,"65+")</f>
        <v>65+</v>
      </c>
      <c r="AE2306">
        <f>IFERROR(_xlfn.XLOOKUP($B2306,enrollment!$A$2:$A$801,enrollment!$O$2:$O$801),"")</f>
        <v>3456789012</v>
      </c>
      <c r="AF2306">
        <f>IFERROR(_xlfn.XLOOKUP($AE2306,providers!$B$2:$B$11,providers!$Q$2:$Q$11),"")</f>
        <v>4</v>
      </c>
      <c r="AG2306" s="1">
        <f t="shared" si="35"/>
        <v>45597</v>
      </c>
    </row>
    <row r="2307" spans="1:33" x14ac:dyDescent="0.25">
      <c r="A2307" t="s">
        <v>2691</v>
      </c>
      <c r="B2307" t="s">
        <v>2686</v>
      </c>
      <c r="C2307">
        <v>3456789012</v>
      </c>
      <c r="D2307">
        <v>3456789012</v>
      </c>
      <c r="E2307" s="1">
        <v>45451</v>
      </c>
      <c r="F2307" s="1">
        <v>45451</v>
      </c>
      <c r="G2307" s="1">
        <v>45473</v>
      </c>
      <c r="H2307" t="s">
        <v>28</v>
      </c>
      <c r="I2307">
        <v>11</v>
      </c>
      <c r="J2307" t="s">
        <v>35</v>
      </c>
      <c r="K2307">
        <v>99213</v>
      </c>
      <c r="O2307">
        <v>1</v>
      </c>
      <c r="P2307">
        <v>216.22</v>
      </c>
      <c r="Q2307">
        <v>160.16</v>
      </c>
      <c r="R2307">
        <v>128.13</v>
      </c>
      <c r="S2307">
        <v>32.03</v>
      </c>
      <c r="T2307" t="s">
        <v>30</v>
      </c>
      <c r="X2307" t="s">
        <v>146</v>
      </c>
      <c r="Y2307" t="s">
        <v>147</v>
      </c>
      <c r="Z2307" t="s">
        <v>39</v>
      </c>
      <c r="AA2307" t="str">
        <f>IFERROR(_xlfn.XLOOKUP($J2307,avoidable_ed_reference!$A$2:$A$13,avoidable_ed_reference!$C$2:$C$13),"Not Classified")</f>
        <v>Avoidable</v>
      </c>
      <c r="AB2307" t="str">
        <f>IFERROR(_xlfn.XLOOKUP($B2307,enrollment!$A$2:$A$801,enrollment!$I$2:$I$801),"")</f>
        <v>KY</v>
      </c>
      <c r="AC2307">
        <f>IFERROR(_xlfn.XLOOKUP($B2307,enrollment!$A$2:$A$801,enrollment!$L$2:$L$801),"")</f>
        <v>85</v>
      </c>
      <c r="AD2307" t="str" cm="1">
        <f t="array" ref="AD2307">_xlfn.IFS(AC2307="","Unknown",AC2307&lt;18,"0-17",AC2307&lt;35,"18-34",AC2307&lt;50,"35-49",AC2307&lt;65,"50-64",TRUE,"65+")</f>
        <v>65+</v>
      </c>
      <c r="AE2307">
        <f>IFERROR(_xlfn.XLOOKUP($B2307,enrollment!$A$2:$A$801,enrollment!$O$2:$O$801),"")</f>
        <v>3456789012</v>
      </c>
      <c r="AF2307">
        <f>IFERROR(_xlfn.XLOOKUP($AE2307,providers!$B$2:$B$11,providers!$Q$2:$Q$11),"")</f>
        <v>4</v>
      </c>
      <c r="AG2307" s="1">
        <f t="shared" ref="AG2307:AG2370" si="36">EOMONTH(E2307,-1)+1</f>
        <v>45444</v>
      </c>
    </row>
    <row r="2308" spans="1:33" x14ac:dyDescent="0.25">
      <c r="A2308" t="s">
        <v>2692</v>
      </c>
      <c r="B2308" t="s">
        <v>2686</v>
      </c>
      <c r="C2308">
        <v>3456789012</v>
      </c>
      <c r="D2308">
        <v>3456789012</v>
      </c>
      <c r="E2308" s="1">
        <v>45342</v>
      </c>
      <c r="F2308" s="1">
        <v>45342</v>
      </c>
      <c r="G2308" s="1">
        <v>45363</v>
      </c>
      <c r="H2308" t="s">
        <v>28</v>
      </c>
      <c r="I2308">
        <v>11</v>
      </c>
      <c r="J2308" t="s">
        <v>47</v>
      </c>
      <c r="K2308">
        <v>99213</v>
      </c>
      <c r="O2308">
        <v>1</v>
      </c>
      <c r="P2308">
        <v>173.39</v>
      </c>
      <c r="Q2308">
        <v>128.44</v>
      </c>
      <c r="R2308">
        <v>102.75</v>
      </c>
      <c r="S2308">
        <v>25.69</v>
      </c>
      <c r="T2308" t="s">
        <v>30</v>
      </c>
      <c r="X2308" t="s">
        <v>146</v>
      </c>
      <c r="Y2308" t="s">
        <v>147</v>
      </c>
      <c r="Z2308" t="s">
        <v>39</v>
      </c>
      <c r="AA2308" t="str">
        <f>IFERROR(_xlfn.XLOOKUP($J2308,avoidable_ed_reference!$A$2:$A$13,avoidable_ed_reference!$C$2:$C$13),"Not Classified")</f>
        <v>Not Classified</v>
      </c>
      <c r="AB2308" t="str">
        <f>IFERROR(_xlfn.XLOOKUP($B2308,enrollment!$A$2:$A$801,enrollment!$I$2:$I$801),"")</f>
        <v>KY</v>
      </c>
      <c r="AC2308">
        <f>IFERROR(_xlfn.XLOOKUP($B2308,enrollment!$A$2:$A$801,enrollment!$L$2:$L$801),"")</f>
        <v>85</v>
      </c>
      <c r="AD2308" t="str" cm="1">
        <f t="array" ref="AD2308">_xlfn.IFS(AC2308="","Unknown",AC2308&lt;18,"0-17",AC2308&lt;35,"18-34",AC2308&lt;50,"35-49",AC2308&lt;65,"50-64",TRUE,"65+")</f>
        <v>65+</v>
      </c>
      <c r="AE2308">
        <f>IFERROR(_xlfn.XLOOKUP($B2308,enrollment!$A$2:$A$801,enrollment!$O$2:$O$801),"")</f>
        <v>3456789012</v>
      </c>
      <c r="AF2308">
        <f>IFERROR(_xlfn.XLOOKUP($AE2308,providers!$B$2:$B$11,providers!$Q$2:$Q$11),"")</f>
        <v>4</v>
      </c>
      <c r="AG2308" s="1">
        <f t="shared" si="36"/>
        <v>45323</v>
      </c>
    </row>
    <row r="2309" spans="1:33" x14ac:dyDescent="0.25">
      <c r="A2309" t="s">
        <v>2693</v>
      </c>
      <c r="B2309" t="s">
        <v>2686</v>
      </c>
      <c r="C2309">
        <v>3456789012</v>
      </c>
      <c r="D2309">
        <v>3456789012</v>
      </c>
      <c r="E2309" s="1">
        <v>45336</v>
      </c>
      <c r="F2309" s="1">
        <v>45336</v>
      </c>
      <c r="G2309" s="1">
        <v>45369</v>
      </c>
      <c r="H2309" t="s">
        <v>28</v>
      </c>
      <c r="I2309">
        <v>11</v>
      </c>
      <c r="J2309" t="s">
        <v>47</v>
      </c>
      <c r="K2309">
        <v>99213</v>
      </c>
      <c r="O2309">
        <v>1</v>
      </c>
      <c r="P2309">
        <v>173.19</v>
      </c>
      <c r="Q2309">
        <v>128.29</v>
      </c>
      <c r="R2309">
        <v>102.63</v>
      </c>
      <c r="S2309">
        <v>25.66</v>
      </c>
      <c r="T2309" t="s">
        <v>30</v>
      </c>
      <c r="X2309" t="s">
        <v>146</v>
      </c>
      <c r="Y2309" t="s">
        <v>147</v>
      </c>
      <c r="Z2309" t="s">
        <v>39</v>
      </c>
      <c r="AA2309" t="str">
        <f>IFERROR(_xlfn.XLOOKUP($J2309,avoidable_ed_reference!$A$2:$A$13,avoidable_ed_reference!$C$2:$C$13),"Not Classified")</f>
        <v>Not Classified</v>
      </c>
      <c r="AB2309" t="str">
        <f>IFERROR(_xlfn.XLOOKUP($B2309,enrollment!$A$2:$A$801,enrollment!$I$2:$I$801),"")</f>
        <v>KY</v>
      </c>
      <c r="AC2309">
        <f>IFERROR(_xlfn.XLOOKUP($B2309,enrollment!$A$2:$A$801,enrollment!$L$2:$L$801),"")</f>
        <v>85</v>
      </c>
      <c r="AD2309" t="str" cm="1">
        <f t="array" ref="AD2309">_xlfn.IFS(AC2309="","Unknown",AC2309&lt;18,"0-17",AC2309&lt;35,"18-34",AC2309&lt;50,"35-49",AC2309&lt;65,"50-64",TRUE,"65+")</f>
        <v>65+</v>
      </c>
      <c r="AE2309">
        <f>IFERROR(_xlfn.XLOOKUP($B2309,enrollment!$A$2:$A$801,enrollment!$O$2:$O$801),"")</f>
        <v>3456789012</v>
      </c>
      <c r="AF2309">
        <f>IFERROR(_xlfn.XLOOKUP($AE2309,providers!$B$2:$B$11,providers!$Q$2:$Q$11),"")</f>
        <v>4</v>
      </c>
      <c r="AG2309" s="1">
        <f t="shared" si="36"/>
        <v>45323</v>
      </c>
    </row>
    <row r="2310" spans="1:33" x14ac:dyDescent="0.25">
      <c r="A2310" t="s">
        <v>2694</v>
      </c>
      <c r="B2310" t="s">
        <v>2686</v>
      </c>
      <c r="C2310">
        <v>6789012345</v>
      </c>
      <c r="D2310">
        <v>6789012345</v>
      </c>
      <c r="E2310" s="1">
        <v>45488</v>
      </c>
      <c r="F2310" s="1">
        <v>45488</v>
      </c>
      <c r="G2310" s="1">
        <v>45504</v>
      </c>
      <c r="H2310" t="s">
        <v>28</v>
      </c>
      <c r="I2310">
        <v>23</v>
      </c>
      <c r="J2310" t="s">
        <v>93</v>
      </c>
      <c r="K2310">
        <v>99284</v>
      </c>
      <c r="O2310">
        <v>1</v>
      </c>
      <c r="P2310">
        <v>1790.17</v>
      </c>
      <c r="Q2310">
        <v>994.54</v>
      </c>
      <c r="R2310">
        <v>795.63</v>
      </c>
      <c r="S2310">
        <v>198.91</v>
      </c>
      <c r="T2310" t="s">
        <v>30</v>
      </c>
      <c r="X2310" t="s">
        <v>146</v>
      </c>
      <c r="Y2310" t="s">
        <v>147</v>
      </c>
      <c r="Z2310" t="s">
        <v>45</v>
      </c>
      <c r="AA2310" t="str">
        <f>IFERROR(_xlfn.XLOOKUP($J2310,avoidable_ed_reference!$A$2:$A$13,avoidable_ed_reference!$C$2:$C$13),"Not Classified")</f>
        <v>Avoidable</v>
      </c>
      <c r="AB2310" t="str">
        <f>IFERROR(_xlfn.XLOOKUP($B2310,enrollment!$A$2:$A$801,enrollment!$I$2:$I$801),"")</f>
        <v>KY</v>
      </c>
      <c r="AC2310">
        <f>IFERROR(_xlfn.XLOOKUP($B2310,enrollment!$A$2:$A$801,enrollment!$L$2:$L$801),"")</f>
        <v>85</v>
      </c>
      <c r="AD2310" t="str" cm="1">
        <f t="array" ref="AD2310">_xlfn.IFS(AC2310="","Unknown",AC2310&lt;18,"0-17",AC2310&lt;35,"18-34",AC2310&lt;50,"35-49",AC2310&lt;65,"50-64",TRUE,"65+")</f>
        <v>65+</v>
      </c>
      <c r="AE2310">
        <f>IFERROR(_xlfn.XLOOKUP($B2310,enrollment!$A$2:$A$801,enrollment!$O$2:$O$801),"")</f>
        <v>3456789012</v>
      </c>
      <c r="AF2310">
        <f>IFERROR(_xlfn.XLOOKUP($AE2310,providers!$B$2:$B$11,providers!$Q$2:$Q$11),"")</f>
        <v>4</v>
      </c>
      <c r="AG2310" s="1">
        <f t="shared" si="36"/>
        <v>45474</v>
      </c>
    </row>
    <row r="2311" spans="1:33" x14ac:dyDescent="0.25">
      <c r="A2311" t="s">
        <v>2695</v>
      </c>
      <c r="B2311" t="s">
        <v>2686</v>
      </c>
      <c r="C2311">
        <v>3456789012</v>
      </c>
      <c r="D2311">
        <v>3456789012</v>
      </c>
      <c r="E2311" s="1">
        <v>45480</v>
      </c>
      <c r="F2311" s="1">
        <v>45480</v>
      </c>
      <c r="G2311" s="1">
        <v>45503</v>
      </c>
      <c r="H2311" t="s">
        <v>28</v>
      </c>
      <c r="I2311">
        <v>11</v>
      </c>
      <c r="J2311" t="s">
        <v>47</v>
      </c>
      <c r="K2311">
        <v>99213</v>
      </c>
      <c r="O2311">
        <v>1</v>
      </c>
      <c r="P2311">
        <v>222.26</v>
      </c>
      <c r="Q2311">
        <v>164.64</v>
      </c>
      <c r="R2311">
        <v>131.71</v>
      </c>
      <c r="S2311">
        <v>32.93</v>
      </c>
      <c r="T2311" t="s">
        <v>30</v>
      </c>
      <c r="X2311" t="s">
        <v>146</v>
      </c>
      <c r="Y2311" t="s">
        <v>147</v>
      </c>
      <c r="Z2311" t="s">
        <v>39</v>
      </c>
      <c r="AA2311" t="str">
        <f>IFERROR(_xlfn.XLOOKUP($J2311,avoidable_ed_reference!$A$2:$A$13,avoidable_ed_reference!$C$2:$C$13),"Not Classified")</f>
        <v>Not Classified</v>
      </c>
      <c r="AB2311" t="str">
        <f>IFERROR(_xlfn.XLOOKUP($B2311,enrollment!$A$2:$A$801,enrollment!$I$2:$I$801),"")</f>
        <v>KY</v>
      </c>
      <c r="AC2311">
        <f>IFERROR(_xlfn.XLOOKUP($B2311,enrollment!$A$2:$A$801,enrollment!$L$2:$L$801),"")</f>
        <v>85</v>
      </c>
      <c r="AD2311" t="str" cm="1">
        <f t="array" ref="AD2311">_xlfn.IFS(AC2311="","Unknown",AC2311&lt;18,"0-17",AC2311&lt;35,"18-34",AC2311&lt;50,"35-49",AC2311&lt;65,"50-64",TRUE,"65+")</f>
        <v>65+</v>
      </c>
      <c r="AE2311">
        <f>IFERROR(_xlfn.XLOOKUP($B2311,enrollment!$A$2:$A$801,enrollment!$O$2:$O$801),"")</f>
        <v>3456789012</v>
      </c>
      <c r="AF2311">
        <f>IFERROR(_xlfn.XLOOKUP($AE2311,providers!$B$2:$B$11,providers!$Q$2:$Q$11),"")</f>
        <v>4</v>
      </c>
      <c r="AG2311" s="1">
        <f t="shared" si="36"/>
        <v>45474</v>
      </c>
    </row>
    <row r="2312" spans="1:33" x14ac:dyDescent="0.25">
      <c r="A2312" t="s">
        <v>2696</v>
      </c>
      <c r="B2312" t="s">
        <v>2686</v>
      </c>
      <c r="C2312">
        <v>3456789012</v>
      </c>
      <c r="D2312">
        <v>3456789012</v>
      </c>
      <c r="E2312" s="1">
        <v>45400</v>
      </c>
      <c r="F2312" s="1">
        <v>45400</v>
      </c>
      <c r="G2312" s="1">
        <v>45426</v>
      </c>
      <c r="H2312" t="s">
        <v>28</v>
      </c>
      <c r="I2312">
        <v>11</v>
      </c>
      <c r="J2312" t="s">
        <v>47</v>
      </c>
      <c r="K2312">
        <v>99213</v>
      </c>
      <c r="O2312">
        <v>1</v>
      </c>
      <c r="P2312">
        <v>199.54</v>
      </c>
      <c r="Q2312">
        <v>147.81</v>
      </c>
      <c r="R2312">
        <v>118.25</v>
      </c>
      <c r="S2312">
        <v>29.56</v>
      </c>
      <c r="T2312" t="s">
        <v>30</v>
      </c>
      <c r="X2312" t="s">
        <v>146</v>
      </c>
      <c r="Y2312" t="s">
        <v>147</v>
      </c>
      <c r="Z2312" t="s">
        <v>39</v>
      </c>
      <c r="AA2312" t="str">
        <f>IFERROR(_xlfn.XLOOKUP($J2312,avoidable_ed_reference!$A$2:$A$13,avoidable_ed_reference!$C$2:$C$13),"Not Classified")</f>
        <v>Not Classified</v>
      </c>
      <c r="AB2312" t="str">
        <f>IFERROR(_xlfn.XLOOKUP($B2312,enrollment!$A$2:$A$801,enrollment!$I$2:$I$801),"")</f>
        <v>KY</v>
      </c>
      <c r="AC2312">
        <f>IFERROR(_xlfn.XLOOKUP($B2312,enrollment!$A$2:$A$801,enrollment!$L$2:$L$801),"")</f>
        <v>85</v>
      </c>
      <c r="AD2312" t="str" cm="1">
        <f t="array" ref="AD2312">_xlfn.IFS(AC2312="","Unknown",AC2312&lt;18,"0-17",AC2312&lt;35,"18-34",AC2312&lt;50,"35-49",AC2312&lt;65,"50-64",TRUE,"65+")</f>
        <v>65+</v>
      </c>
      <c r="AE2312">
        <f>IFERROR(_xlfn.XLOOKUP($B2312,enrollment!$A$2:$A$801,enrollment!$O$2:$O$801),"")</f>
        <v>3456789012</v>
      </c>
      <c r="AF2312">
        <f>IFERROR(_xlfn.XLOOKUP($AE2312,providers!$B$2:$B$11,providers!$Q$2:$Q$11),"")</f>
        <v>4</v>
      </c>
      <c r="AG2312" s="1">
        <f t="shared" si="36"/>
        <v>45383</v>
      </c>
    </row>
    <row r="2313" spans="1:33" x14ac:dyDescent="0.25">
      <c r="A2313" t="s">
        <v>2697</v>
      </c>
      <c r="B2313" t="s">
        <v>2686</v>
      </c>
      <c r="C2313">
        <v>3456789012</v>
      </c>
      <c r="D2313">
        <v>3456789012</v>
      </c>
      <c r="E2313" s="1">
        <v>45436</v>
      </c>
      <c r="F2313" s="1">
        <v>45436</v>
      </c>
      <c r="G2313" s="1">
        <v>45467</v>
      </c>
      <c r="H2313" t="s">
        <v>67</v>
      </c>
      <c r="I2313">
        <v>21</v>
      </c>
      <c r="J2313" t="s">
        <v>99</v>
      </c>
      <c r="K2313">
        <v>99223</v>
      </c>
      <c r="O2313">
        <v>1</v>
      </c>
      <c r="P2313">
        <v>27116.77</v>
      </c>
      <c r="Q2313">
        <v>17494.689999999999</v>
      </c>
      <c r="R2313">
        <v>13995.75</v>
      </c>
      <c r="S2313">
        <v>3498.94</v>
      </c>
      <c r="T2313" t="s">
        <v>30</v>
      </c>
      <c r="U2313" t="s">
        <v>493</v>
      </c>
      <c r="V2313">
        <v>1</v>
      </c>
      <c r="W2313" s="2" t="s">
        <v>68</v>
      </c>
      <c r="X2313" t="s">
        <v>146</v>
      </c>
      <c r="Y2313" t="s">
        <v>147</v>
      </c>
      <c r="Z2313" t="s">
        <v>69</v>
      </c>
      <c r="AA2313" t="str">
        <f>IFERROR(_xlfn.XLOOKUP($J2313,avoidable_ed_reference!$A$2:$A$13,avoidable_ed_reference!$C$2:$C$13),"Not Classified")</f>
        <v>Not Classified</v>
      </c>
      <c r="AB2313" t="str">
        <f>IFERROR(_xlfn.XLOOKUP($B2313,enrollment!$A$2:$A$801,enrollment!$I$2:$I$801),"")</f>
        <v>KY</v>
      </c>
      <c r="AC2313">
        <f>IFERROR(_xlfn.XLOOKUP($B2313,enrollment!$A$2:$A$801,enrollment!$L$2:$L$801),"")</f>
        <v>85</v>
      </c>
      <c r="AD2313" t="str" cm="1">
        <f t="array" ref="AD2313">_xlfn.IFS(AC2313="","Unknown",AC2313&lt;18,"0-17",AC2313&lt;35,"18-34",AC2313&lt;50,"35-49",AC2313&lt;65,"50-64",TRUE,"65+")</f>
        <v>65+</v>
      </c>
      <c r="AE2313">
        <f>IFERROR(_xlfn.XLOOKUP($B2313,enrollment!$A$2:$A$801,enrollment!$O$2:$O$801),"")</f>
        <v>3456789012</v>
      </c>
      <c r="AF2313">
        <f>IFERROR(_xlfn.XLOOKUP($AE2313,providers!$B$2:$B$11,providers!$Q$2:$Q$11),"")</f>
        <v>4</v>
      </c>
      <c r="AG2313" s="1">
        <f t="shared" si="36"/>
        <v>45413</v>
      </c>
    </row>
    <row r="2314" spans="1:33" x14ac:dyDescent="0.25">
      <c r="A2314" t="s">
        <v>2698</v>
      </c>
      <c r="B2314" t="s">
        <v>2686</v>
      </c>
      <c r="C2314">
        <v>7890123456</v>
      </c>
      <c r="D2314">
        <v>7890123456</v>
      </c>
      <c r="E2314" s="1">
        <v>45456</v>
      </c>
      <c r="F2314" s="1">
        <v>45456</v>
      </c>
      <c r="G2314" s="1">
        <v>45491</v>
      </c>
      <c r="H2314" t="s">
        <v>28</v>
      </c>
      <c r="I2314">
        <v>23</v>
      </c>
      <c r="J2314" t="s">
        <v>29</v>
      </c>
      <c r="K2314">
        <v>99284</v>
      </c>
      <c r="O2314">
        <v>1</v>
      </c>
      <c r="P2314">
        <v>1981.39</v>
      </c>
      <c r="Q2314">
        <v>1100.77</v>
      </c>
      <c r="R2314">
        <v>880.62</v>
      </c>
      <c r="S2314">
        <v>220.15</v>
      </c>
      <c r="T2314" t="s">
        <v>30</v>
      </c>
      <c r="X2314" t="s">
        <v>146</v>
      </c>
      <c r="Y2314" t="s">
        <v>147</v>
      </c>
      <c r="Z2314" t="s">
        <v>45</v>
      </c>
      <c r="AA2314" t="str">
        <f>IFERROR(_xlfn.XLOOKUP($J2314,avoidable_ed_reference!$A$2:$A$13,avoidable_ed_reference!$C$2:$C$13),"Not Classified")</f>
        <v>Potentially Avoidable</v>
      </c>
      <c r="AB2314" t="str">
        <f>IFERROR(_xlfn.XLOOKUP($B2314,enrollment!$A$2:$A$801,enrollment!$I$2:$I$801),"")</f>
        <v>KY</v>
      </c>
      <c r="AC2314">
        <f>IFERROR(_xlfn.XLOOKUP($B2314,enrollment!$A$2:$A$801,enrollment!$L$2:$L$801),"")</f>
        <v>85</v>
      </c>
      <c r="AD2314" t="str" cm="1">
        <f t="array" ref="AD2314">_xlfn.IFS(AC2314="","Unknown",AC2314&lt;18,"0-17",AC2314&lt;35,"18-34",AC2314&lt;50,"35-49",AC2314&lt;65,"50-64",TRUE,"65+")</f>
        <v>65+</v>
      </c>
      <c r="AE2314">
        <f>IFERROR(_xlfn.XLOOKUP($B2314,enrollment!$A$2:$A$801,enrollment!$O$2:$O$801),"")</f>
        <v>3456789012</v>
      </c>
      <c r="AF2314">
        <f>IFERROR(_xlfn.XLOOKUP($AE2314,providers!$B$2:$B$11,providers!$Q$2:$Q$11),"")</f>
        <v>4</v>
      </c>
      <c r="AG2314" s="1">
        <f t="shared" si="36"/>
        <v>45444</v>
      </c>
    </row>
    <row r="2315" spans="1:33" x14ac:dyDescent="0.25">
      <c r="A2315" t="s">
        <v>2699</v>
      </c>
      <c r="B2315" t="s">
        <v>2686</v>
      </c>
      <c r="C2315">
        <v>3456789012</v>
      </c>
      <c r="D2315">
        <v>3456789012</v>
      </c>
      <c r="E2315" s="1">
        <v>45653</v>
      </c>
      <c r="F2315" s="1">
        <v>45653</v>
      </c>
      <c r="G2315" s="1">
        <v>45669</v>
      </c>
      <c r="H2315" t="s">
        <v>28</v>
      </c>
      <c r="I2315">
        <v>22</v>
      </c>
      <c r="J2315" t="s">
        <v>29</v>
      </c>
      <c r="K2315">
        <v>90837</v>
      </c>
      <c r="O2315">
        <v>1</v>
      </c>
      <c r="P2315">
        <v>241.39</v>
      </c>
      <c r="Q2315">
        <v>178.81</v>
      </c>
      <c r="R2315">
        <v>143.05000000000001</v>
      </c>
      <c r="S2315">
        <v>35.76</v>
      </c>
      <c r="T2315" t="s">
        <v>30</v>
      </c>
      <c r="X2315" t="s">
        <v>146</v>
      </c>
      <c r="Y2315" t="s">
        <v>147</v>
      </c>
      <c r="Z2315" t="s">
        <v>33</v>
      </c>
      <c r="AA2315" t="str">
        <f>IFERROR(_xlfn.XLOOKUP($J2315,avoidable_ed_reference!$A$2:$A$13,avoidable_ed_reference!$C$2:$C$13),"Not Classified")</f>
        <v>Potentially Avoidable</v>
      </c>
      <c r="AB2315" t="str">
        <f>IFERROR(_xlfn.XLOOKUP($B2315,enrollment!$A$2:$A$801,enrollment!$I$2:$I$801),"")</f>
        <v>KY</v>
      </c>
      <c r="AC2315">
        <f>IFERROR(_xlfn.XLOOKUP($B2315,enrollment!$A$2:$A$801,enrollment!$L$2:$L$801),"")</f>
        <v>85</v>
      </c>
      <c r="AD2315" t="str" cm="1">
        <f t="array" ref="AD2315">_xlfn.IFS(AC2315="","Unknown",AC2315&lt;18,"0-17",AC2315&lt;35,"18-34",AC2315&lt;50,"35-49",AC2315&lt;65,"50-64",TRUE,"65+")</f>
        <v>65+</v>
      </c>
      <c r="AE2315">
        <f>IFERROR(_xlfn.XLOOKUP($B2315,enrollment!$A$2:$A$801,enrollment!$O$2:$O$801),"")</f>
        <v>3456789012</v>
      </c>
      <c r="AF2315">
        <f>IFERROR(_xlfn.XLOOKUP($AE2315,providers!$B$2:$B$11,providers!$Q$2:$Q$11),"")</f>
        <v>4</v>
      </c>
      <c r="AG2315" s="1">
        <f t="shared" si="36"/>
        <v>45627</v>
      </c>
    </row>
    <row r="2316" spans="1:33" x14ac:dyDescent="0.25">
      <c r="A2316" t="s">
        <v>2700</v>
      </c>
      <c r="B2316" t="s">
        <v>2686</v>
      </c>
      <c r="C2316">
        <v>3456789012</v>
      </c>
      <c r="D2316">
        <v>3456789012</v>
      </c>
      <c r="E2316" s="1">
        <v>45501</v>
      </c>
      <c r="F2316" s="1">
        <v>45501</v>
      </c>
      <c r="G2316" s="1">
        <v>45518</v>
      </c>
      <c r="H2316" t="s">
        <v>28</v>
      </c>
      <c r="I2316">
        <v>11</v>
      </c>
      <c r="J2316" t="s">
        <v>35</v>
      </c>
      <c r="K2316">
        <v>99213</v>
      </c>
      <c r="O2316">
        <v>1</v>
      </c>
      <c r="P2316">
        <v>199.96</v>
      </c>
      <c r="Q2316">
        <v>148.12</v>
      </c>
      <c r="R2316">
        <v>118.5</v>
      </c>
      <c r="S2316">
        <v>29.62</v>
      </c>
      <c r="T2316" t="s">
        <v>30</v>
      </c>
      <c r="X2316" t="s">
        <v>146</v>
      </c>
      <c r="Y2316" t="s">
        <v>147</v>
      </c>
      <c r="Z2316" t="s">
        <v>39</v>
      </c>
      <c r="AA2316" t="str">
        <f>IFERROR(_xlfn.XLOOKUP($J2316,avoidable_ed_reference!$A$2:$A$13,avoidable_ed_reference!$C$2:$C$13),"Not Classified")</f>
        <v>Avoidable</v>
      </c>
      <c r="AB2316" t="str">
        <f>IFERROR(_xlfn.XLOOKUP($B2316,enrollment!$A$2:$A$801,enrollment!$I$2:$I$801),"")</f>
        <v>KY</v>
      </c>
      <c r="AC2316">
        <f>IFERROR(_xlfn.XLOOKUP($B2316,enrollment!$A$2:$A$801,enrollment!$L$2:$L$801),"")</f>
        <v>85</v>
      </c>
      <c r="AD2316" t="str" cm="1">
        <f t="array" ref="AD2316">_xlfn.IFS(AC2316="","Unknown",AC2316&lt;18,"0-17",AC2316&lt;35,"18-34",AC2316&lt;50,"35-49",AC2316&lt;65,"50-64",TRUE,"65+")</f>
        <v>65+</v>
      </c>
      <c r="AE2316">
        <f>IFERROR(_xlfn.XLOOKUP($B2316,enrollment!$A$2:$A$801,enrollment!$O$2:$O$801),"")</f>
        <v>3456789012</v>
      </c>
      <c r="AF2316">
        <f>IFERROR(_xlfn.XLOOKUP($AE2316,providers!$B$2:$B$11,providers!$Q$2:$Q$11),"")</f>
        <v>4</v>
      </c>
      <c r="AG2316" s="1">
        <f t="shared" si="36"/>
        <v>45474</v>
      </c>
    </row>
    <row r="2317" spans="1:33" x14ac:dyDescent="0.25">
      <c r="A2317" t="s">
        <v>2701</v>
      </c>
      <c r="B2317" t="s">
        <v>2686</v>
      </c>
      <c r="C2317">
        <v>3456789012</v>
      </c>
      <c r="D2317">
        <v>3456789012</v>
      </c>
      <c r="E2317" s="1">
        <v>45587</v>
      </c>
      <c r="F2317" s="1">
        <v>45587</v>
      </c>
      <c r="G2317" s="1">
        <v>45608</v>
      </c>
      <c r="H2317" t="s">
        <v>28</v>
      </c>
      <c r="I2317">
        <v>11</v>
      </c>
      <c r="J2317" t="s">
        <v>35</v>
      </c>
      <c r="K2317">
        <v>99213</v>
      </c>
      <c r="O2317">
        <v>1</v>
      </c>
      <c r="P2317">
        <v>172.57</v>
      </c>
      <c r="Q2317">
        <v>127.83</v>
      </c>
      <c r="R2317">
        <v>102.26</v>
      </c>
      <c r="S2317">
        <v>25.57</v>
      </c>
      <c r="T2317" t="s">
        <v>30</v>
      </c>
      <c r="X2317" t="s">
        <v>146</v>
      </c>
      <c r="Y2317" t="s">
        <v>147</v>
      </c>
      <c r="Z2317" t="s">
        <v>39</v>
      </c>
      <c r="AA2317" t="str">
        <f>IFERROR(_xlfn.XLOOKUP($J2317,avoidable_ed_reference!$A$2:$A$13,avoidable_ed_reference!$C$2:$C$13),"Not Classified")</f>
        <v>Avoidable</v>
      </c>
      <c r="AB2317" t="str">
        <f>IFERROR(_xlfn.XLOOKUP($B2317,enrollment!$A$2:$A$801,enrollment!$I$2:$I$801),"")</f>
        <v>KY</v>
      </c>
      <c r="AC2317">
        <f>IFERROR(_xlfn.XLOOKUP($B2317,enrollment!$A$2:$A$801,enrollment!$L$2:$L$801),"")</f>
        <v>85</v>
      </c>
      <c r="AD2317" t="str" cm="1">
        <f t="array" ref="AD2317">_xlfn.IFS(AC2317="","Unknown",AC2317&lt;18,"0-17",AC2317&lt;35,"18-34",AC2317&lt;50,"35-49",AC2317&lt;65,"50-64",TRUE,"65+")</f>
        <v>65+</v>
      </c>
      <c r="AE2317">
        <f>IFERROR(_xlfn.XLOOKUP($B2317,enrollment!$A$2:$A$801,enrollment!$O$2:$O$801),"")</f>
        <v>3456789012</v>
      </c>
      <c r="AF2317">
        <f>IFERROR(_xlfn.XLOOKUP($AE2317,providers!$B$2:$B$11,providers!$Q$2:$Q$11),"")</f>
        <v>4</v>
      </c>
      <c r="AG2317" s="1">
        <f t="shared" si="36"/>
        <v>45566</v>
      </c>
    </row>
    <row r="2318" spans="1:33" x14ac:dyDescent="0.25">
      <c r="A2318" t="s">
        <v>2702</v>
      </c>
      <c r="B2318" t="s">
        <v>2686</v>
      </c>
      <c r="C2318">
        <v>3456789012</v>
      </c>
      <c r="D2318">
        <v>3456789012</v>
      </c>
      <c r="E2318" s="1">
        <v>45629</v>
      </c>
      <c r="F2318" s="1">
        <v>45629</v>
      </c>
      <c r="G2318" s="1">
        <v>45657</v>
      </c>
      <c r="H2318" t="s">
        <v>67</v>
      </c>
      <c r="I2318">
        <v>21</v>
      </c>
      <c r="J2318" t="s">
        <v>99</v>
      </c>
      <c r="K2318">
        <v>99223</v>
      </c>
      <c r="O2318">
        <v>1</v>
      </c>
      <c r="P2318">
        <v>34084.980000000003</v>
      </c>
      <c r="Q2318">
        <v>21990.31</v>
      </c>
      <c r="R2318">
        <v>17592.25</v>
      </c>
      <c r="S2318">
        <v>4398.0600000000004</v>
      </c>
      <c r="T2318" t="s">
        <v>30</v>
      </c>
      <c r="U2318" t="s">
        <v>493</v>
      </c>
      <c r="V2318">
        <v>1</v>
      </c>
      <c r="W2318" s="2" t="s">
        <v>68</v>
      </c>
      <c r="X2318" t="s">
        <v>146</v>
      </c>
      <c r="Y2318" t="s">
        <v>147</v>
      </c>
      <c r="Z2318" t="s">
        <v>69</v>
      </c>
      <c r="AA2318" t="str">
        <f>IFERROR(_xlfn.XLOOKUP($J2318,avoidable_ed_reference!$A$2:$A$13,avoidable_ed_reference!$C$2:$C$13),"Not Classified")</f>
        <v>Not Classified</v>
      </c>
      <c r="AB2318" t="str">
        <f>IFERROR(_xlfn.XLOOKUP($B2318,enrollment!$A$2:$A$801,enrollment!$I$2:$I$801),"")</f>
        <v>KY</v>
      </c>
      <c r="AC2318">
        <f>IFERROR(_xlfn.XLOOKUP($B2318,enrollment!$A$2:$A$801,enrollment!$L$2:$L$801),"")</f>
        <v>85</v>
      </c>
      <c r="AD2318" t="str" cm="1">
        <f t="array" ref="AD2318">_xlfn.IFS(AC2318="","Unknown",AC2318&lt;18,"0-17",AC2318&lt;35,"18-34",AC2318&lt;50,"35-49",AC2318&lt;65,"50-64",TRUE,"65+")</f>
        <v>65+</v>
      </c>
      <c r="AE2318">
        <f>IFERROR(_xlfn.XLOOKUP($B2318,enrollment!$A$2:$A$801,enrollment!$O$2:$O$801),"")</f>
        <v>3456789012</v>
      </c>
      <c r="AF2318">
        <f>IFERROR(_xlfn.XLOOKUP($AE2318,providers!$B$2:$B$11,providers!$Q$2:$Q$11),"")</f>
        <v>4</v>
      </c>
      <c r="AG2318" s="1">
        <f t="shared" si="36"/>
        <v>45627</v>
      </c>
    </row>
    <row r="2319" spans="1:33" x14ac:dyDescent="0.25">
      <c r="A2319" t="s">
        <v>2703</v>
      </c>
      <c r="B2319" t="s">
        <v>2686</v>
      </c>
      <c r="C2319">
        <v>6789012345</v>
      </c>
      <c r="D2319">
        <v>6789012345</v>
      </c>
      <c r="E2319" s="1">
        <v>45564</v>
      </c>
      <c r="F2319" s="1">
        <v>45564</v>
      </c>
      <c r="G2319" s="1">
        <v>45598</v>
      </c>
      <c r="H2319" t="s">
        <v>28</v>
      </c>
      <c r="I2319">
        <v>22</v>
      </c>
      <c r="J2319" t="s">
        <v>29</v>
      </c>
      <c r="K2319">
        <v>90837</v>
      </c>
      <c r="O2319">
        <v>1</v>
      </c>
      <c r="P2319">
        <v>238.25</v>
      </c>
      <c r="Q2319">
        <v>176.48</v>
      </c>
      <c r="R2319">
        <v>141.18</v>
      </c>
      <c r="S2319">
        <v>35.299999999999997</v>
      </c>
      <c r="T2319" t="s">
        <v>30</v>
      </c>
      <c r="X2319" t="s">
        <v>146</v>
      </c>
      <c r="Y2319" t="s">
        <v>147</v>
      </c>
      <c r="Z2319" t="s">
        <v>33</v>
      </c>
      <c r="AA2319" t="str">
        <f>IFERROR(_xlfn.XLOOKUP($J2319,avoidable_ed_reference!$A$2:$A$13,avoidable_ed_reference!$C$2:$C$13),"Not Classified")</f>
        <v>Potentially Avoidable</v>
      </c>
      <c r="AB2319" t="str">
        <f>IFERROR(_xlfn.XLOOKUP($B2319,enrollment!$A$2:$A$801,enrollment!$I$2:$I$801),"")</f>
        <v>KY</v>
      </c>
      <c r="AC2319">
        <f>IFERROR(_xlfn.XLOOKUP($B2319,enrollment!$A$2:$A$801,enrollment!$L$2:$L$801),"")</f>
        <v>85</v>
      </c>
      <c r="AD2319" t="str" cm="1">
        <f t="array" ref="AD2319">_xlfn.IFS(AC2319="","Unknown",AC2319&lt;18,"0-17",AC2319&lt;35,"18-34",AC2319&lt;50,"35-49",AC2319&lt;65,"50-64",TRUE,"65+")</f>
        <v>65+</v>
      </c>
      <c r="AE2319">
        <f>IFERROR(_xlfn.XLOOKUP($B2319,enrollment!$A$2:$A$801,enrollment!$O$2:$O$801),"")</f>
        <v>3456789012</v>
      </c>
      <c r="AF2319">
        <f>IFERROR(_xlfn.XLOOKUP($AE2319,providers!$B$2:$B$11,providers!$Q$2:$Q$11),"")</f>
        <v>4</v>
      </c>
      <c r="AG2319" s="1">
        <f t="shared" si="36"/>
        <v>45536</v>
      </c>
    </row>
    <row r="2320" spans="1:33" x14ac:dyDescent="0.25">
      <c r="A2320" t="s">
        <v>2704</v>
      </c>
      <c r="B2320" t="s">
        <v>2705</v>
      </c>
      <c r="C2320">
        <v>9012345678</v>
      </c>
      <c r="D2320">
        <v>9012345678</v>
      </c>
      <c r="E2320" s="1">
        <v>45571</v>
      </c>
      <c r="F2320" s="1">
        <v>45571</v>
      </c>
      <c r="G2320" s="1">
        <v>45602</v>
      </c>
      <c r="H2320" t="s">
        <v>28</v>
      </c>
      <c r="I2320">
        <v>11</v>
      </c>
      <c r="J2320" t="s">
        <v>47</v>
      </c>
      <c r="K2320">
        <v>99213</v>
      </c>
      <c r="O2320">
        <v>1</v>
      </c>
      <c r="P2320">
        <v>202.05</v>
      </c>
      <c r="Q2320">
        <v>149.66999999999999</v>
      </c>
      <c r="R2320">
        <v>119.74</v>
      </c>
      <c r="S2320">
        <v>29.93</v>
      </c>
      <c r="T2320" t="s">
        <v>30</v>
      </c>
      <c r="X2320" t="s">
        <v>52</v>
      </c>
      <c r="Y2320" t="s">
        <v>44</v>
      </c>
      <c r="Z2320" t="s">
        <v>39</v>
      </c>
      <c r="AA2320" t="str">
        <f>IFERROR(_xlfn.XLOOKUP($J2320,avoidable_ed_reference!$A$2:$A$13,avoidable_ed_reference!$C$2:$C$13),"Not Classified")</f>
        <v>Not Classified</v>
      </c>
      <c r="AB2320" t="str">
        <f>IFERROR(_xlfn.XLOOKUP($B2320,enrollment!$A$2:$A$801,enrollment!$I$2:$I$801),"")</f>
        <v>KY</v>
      </c>
      <c r="AC2320">
        <f>IFERROR(_xlfn.XLOOKUP($B2320,enrollment!$A$2:$A$801,enrollment!$L$2:$L$801),"")</f>
        <v>38</v>
      </c>
      <c r="AD2320" t="str" cm="1">
        <f t="array" ref="AD2320">_xlfn.IFS(AC2320="","Unknown",AC2320&lt;18,"0-17",AC2320&lt;35,"18-34",AC2320&lt;50,"35-49",AC2320&lt;65,"50-64",TRUE,"65+")</f>
        <v>35-49</v>
      </c>
      <c r="AE2320">
        <f>IFERROR(_xlfn.XLOOKUP($B2320,enrollment!$A$2:$A$801,enrollment!$O$2:$O$801),"")</f>
        <v>9012345678</v>
      </c>
      <c r="AF2320">
        <f>IFERROR(_xlfn.XLOOKUP($AE2320,providers!$B$2:$B$11,providers!$Q$2:$Q$11),"")</f>
        <v>4.3</v>
      </c>
      <c r="AG2320" s="1">
        <f t="shared" si="36"/>
        <v>45566</v>
      </c>
    </row>
    <row r="2321" spans="1:33" x14ac:dyDescent="0.25">
      <c r="A2321" t="s">
        <v>2706</v>
      </c>
      <c r="B2321" t="s">
        <v>2705</v>
      </c>
      <c r="C2321">
        <v>8901234567</v>
      </c>
      <c r="D2321">
        <v>8901234567</v>
      </c>
      <c r="E2321" s="1">
        <v>45528</v>
      </c>
      <c r="F2321" s="1">
        <v>45528</v>
      </c>
      <c r="G2321" s="1">
        <v>45561</v>
      </c>
      <c r="H2321" t="s">
        <v>28</v>
      </c>
      <c r="I2321">
        <v>23</v>
      </c>
      <c r="J2321" t="s">
        <v>221</v>
      </c>
      <c r="K2321">
        <v>99284</v>
      </c>
      <c r="O2321">
        <v>1</v>
      </c>
      <c r="P2321">
        <v>2096.8200000000002</v>
      </c>
      <c r="Q2321">
        <v>1164.9000000000001</v>
      </c>
      <c r="R2321">
        <v>931.92</v>
      </c>
      <c r="S2321">
        <v>232.98</v>
      </c>
      <c r="T2321" t="s">
        <v>30</v>
      </c>
      <c r="X2321" t="s">
        <v>52</v>
      </c>
      <c r="Y2321" t="s">
        <v>44</v>
      </c>
      <c r="Z2321" t="s">
        <v>45</v>
      </c>
      <c r="AA2321" t="str">
        <f>IFERROR(_xlfn.XLOOKUP($J2321,avoidable_ed_reference!$A$2:$A$13,avoidable_ed_reference!$C$2:$C$13),"Not Classified")</f>
        <v>Avoidable</v>
      </c>
      <c r="AB2321" t="str">
        <f>IFERROR(_xlfn.XLOOKUP($B2321,enrollment!$A$2:$A$801,enrollment!$I$2:$I$801),"")</f>
        <v>KY</v>
      </c>
      <c r="AC2321">
        <f>IFERROR(_xlfn.XLOOKUP($B2321,enrollment!$A$2:$A$801,enrollment!$L$2:$L$801),"")</f>
        <v>38</v>
      </c>
      <c r="AD2321" t="str" cm="1">
        <f t="array" ref="AD2321">_xlfn.IFS(AC2321="","Unknown",AC2321&lt;18,"0-17",AC2321&lt;35,"18-34",AC2321&lt;50,"35-49",AC2321&lt;65,"50-64",TRUE,"65+")</f>
        <v>35-49</v>
      </c>
      <c r="AE2321">
        <f>IFERROR(_xlfn.XLOOKUP($B2321,enrollment!$A$2:$A$801,enrollment!$O$2:$O$801),"")</f>
        <v>9012345678</v>
      </c>
      <c r="AF2321">
        <f>IFERROR(_xlfn.XLOOKUP($AE2321,providers!$B$2:$B$11,providers!$Q$2:$Q$11),"")</f>
        <v>4.3</v>
      </c>
      <c r="AG2321" s="1">
        <f t="shared" si="36"/>
        <v>45505</v>
      </c>
    </row>
    <row r="2322" spans="1:33" x14ac:dyDescent="0.25">
      <c r="A2322" t="s">
        <v>2707</v>
      </c>
      <c r="B2322" t="s">
        <v>2705</v>
      </c>
      <c r="C2322">
        <v>7890123456</v>
      </c>
      <c r="D2322">
        <v>7890123456</v>
      </c>
      <c r="E2322" s="1">
        <v>45365</v>
      </c>
      <c r="F2322" s="1">
        <v>45365</v>
      </c>
      <c r="G2322" s="1">
        <v>45384</v>
      </c>
      <c r="H2322" t="s">
        <v>28</v>
      </c>
      <c r="I2322">
        <v>23</v>
      </c>
      <c r="J2322" t="s">
        <v>221</v>
      </c>
      <c r="K2322">
        <v>99284</v>
      </c>
      <c r="O2322">
        <v>1</v>
      </c>
      <c r="P2322">
        <v>1645</v>
      </c>
      <c r="Q2322">
        <v>913.89</v>
      </c>
      <c r="R2322">
        <v>731.11</v>
      </c>
      <c r="S2322">
        <v>182.78</v>
      </c>
      <c r="T2322" t="s">
        <v>30</v>
      </c>
      <c r="X2322" t="s">
        <v>52</v>
      </c>
      <c r="Y2322" t="s">
        <v>44</v>
      </c>
      <c r="Z2322" t="s">
        <v>45</v>
      </c>
      <c r="AA2322" t="str">
        <f>IFERROR(_xlfn.XLOOKUP($J2322,avoidable_ed_reference!$A$2:$A$13,avoidable_ed_reference!$C$2:$C$13),"Not Classified")</f>
        <v>Avoidable</v>
      </c>
      <c r="AB2322" t="str">
        <f>IFERROR(_xlfn.XLOOKUP($B2322,enrollment!$A$2:$A$801,enrollment!$I$2:$I$801),"")</f>
        <v>KY</v>
      </c>
      <c r="AC2322">
        <f>IFERROR(_xlfn.XLOOKUP($B2322,enrollment!$A$2:$A$801,enrollment!$L$2:$L$801),"")</f>
        <v>38</v>
      </c>
      <c r="AD2322" t="str" cm="1">
        <f t="array" ref="AD2322">_xlfn.IFS(AC2322="","Unknown",AC2322&lt;18,"0-17",AC2322&lt;35,"18-34",AC2322&lt;50,"35-49",AC2322&lt;65,"50-64",TRUE,"65+")</f>
        <v>35-49</v>
      </c>
      <c r="AE2322">
        <f>IFERROR(_xlfn.XLOOKUP($B2322,enrollment!$A$2:$A$801,enrollment!$O$2:$O$801),"")</f>
        <v>9012345678</v>
      </c>
      <c r="AF2322">
        <f>IFERROR(_xlfn.XLOOKUP($AE2322,providers!$B$2:$B$11,providers!$Q$2:$Q$11),"")</f>
        <v>4.3</v>
      </c>
      <c r="AG2322" s="1">
        <f t="shared" si="36"/>
        <v>45352</v>
      </c>
    </row>
    <row r="2323" spans="1:33" x14ac:dyDescent="0.25">
      <c r="A2323" t="s">
        <v>2708</v>
      </c>
      <c r="B2323" t="s">
        <v>2705</v>
      </c>
      <c r="C2323">
        <v>3456789012</v>
      </c>
      <c r="D2323">
        <v>3456789012</v>
      </c>
      <c r="E2323" s="1">
        <v>45343</v>
      </c>
      <c r="F2323" s="1">
        <v>45343</v>
      </c>
      <c r="G2323" s="1">
        <v>45368</v>
      </c>
      <c r="H2323" t="s">
        <v>59</v>
      </c>
      <c r="J2323" t="s">
        <v>47</v>
      </c>
      <c r="L2323" s="2" t="s">
        <v>106</v>
      </c>
      <c r="M2323" t="s">
        <v>107</v>
      </c>
      <c r="N2323" t="s">
        <v>108</v>
      </c>
      <c r="O2323">
        <v>1</v>
      </c>
      <c r="P2323">
        <v>973.28</v>
      </c>
      <c r="Q2323">
        <v>884.8</v>
      </c>
      <c r="R2323">
        <v>707.84</v>
      </c>
      <c r="S2323">
        <v>176.96</v>
      </c>
      <c r="T2323" t="s">
        <v>30</v>
      </c>
      <c r="X2323" t="s">
        <v>52</v>
      </c>
      <c r="Y2323" t="s">
        <v>44</v>
      </c>
      <c r="Z2323" t="s">
        <v>64</v>
      </c>
      <c r="AA2323" t="str">
        <f>IFERROR(_xlfn.XLOOKUP($J2323,avoidable_ed_reference!$A$2:$A$13,avoidable_ed_reference!$C$2:$C$13),"Not Classified")</f>
        <v>Not Classified</v>
      </c>
      <c r="AB2323" t="str">
        <f>IFERROR(_xlfn.XLOOKUP($B2323,enrollment!$A$2:$A$801,enrollment!$I$2:$I$801),"")</f>
        <v>KY</v>
      </c>
      <c r="AC2323">
        <f>IFERROR(_xlfn.XLOOKUP($B2323,enrollment!$A$2:$A$801,enrollment!$L$2:$L$801),"")</f>
        <v>38</v>
      </c>
      <c r="AD2323" t="str" cm="1">
        <f t="array" ref="AD2323">_xlfn.IFS(AC2323="","Unknown",AC2323&lt;18,"0-17",AC2323&lt;35,"18-34",AC2323&lt;50,"35-49",AC2323&lt;65,"50-64",TRUE,"65+")</f>
        <v>35-49</v>
      </c>
      <c r="AE2323">
        <f>IFERROR(_xlfn.XLOOKUP($B2323,enrollment!$A$2:$A$801,enrollment!$O$2:$O$801),"")</f>
        <v>9012345678</v>
      </c>
      <c r="AF2323">
        <f>IFERROR(_xlfn.XLOOKUP($AE2323,providers!$B$2:$B$11,providers!$Q$2:$Q$11),"")</f>
        <v>4.3</v>
      </c>
      <c r="AG2323" s="1">
        <f t="shared" si="36"/>
        <v>45323</v>
      </c>
    </row>
    <row r="2324" spans="1:33" x14ac:dyDescent="0.25">
      <c r="A2324" t="s">
        <v>2709</v>
      </c>
      <c r="B2324" t="s">
        <v>2705</v>
      </c>
      <c r="C2324">
        <v>9012345678</v>
      </c>
      <c r="D2324">
        <v>9012345678</v>
      </c>
      <c r="E2324" s="1">
        <v>45305</v>
      </c>
      <c r="F2324" s="1">
        <v>45305</v>
      </c>
      <c r="G2324" s="1">
        <v>45324</v>
      </c>
      <c r="H2324" t="s">
        <v>28</v>
      </c>
      <c r="I2324">
        <v>11</v>
      </c>
      <c r="J2324" t="s">
        <v>47</v>
      </c>
      <c r="K2324">
        <v>99213</v>
      </c>
      <c r="O2324">
        <v>1</v>
      </c>
      <c r="P2324">
        <v>184.99</v>
      </c>
      <c r="Q2324">
        <v>137.03</v>
      </c>
      <c r="R2324">
        <v>109.62</v>
      </c>
      <c r="S2324">
        <v>27.41</v>
      </c>
      <c r="T2324" t="s">
        <v>30</v>
      </c>
      <c r="X2324" t="s">
        <v>52</v>
      </c>
      <c r="Y2324" t="s">
        <v>44</v>
      </c>
      <c r="Z2324" t="s">
        <v>39</v>
      </c>
      <c r="AA2324" t="str">
        <f>IFERROR(_xlfn.XLOOKUP($J2324,avoidable_ed_reference!$A$2:$A$13,avoidable_ed_reference!$C$2:$C$13),"Not Classified")</f>
        <v>Not Classified</v>
      </c>
      <c r="AB2324" t="str">
        <f>IFERROR(_xlfn.XLOOKUP($B2324,enrollment!$A$2:$A$801,enrollment!$I$2:$I$801),"")</f>
        <v>KY</v>
      </c>
      <c r="AC2324">
        <f>IFERROR(_xlfn.XLOOKUP($B2324,enrollment!$A$2:$A$801,enrollment!$L$2:$L$801),"")</f>
        <v>38</v>
      </c>
      <c r="AD2324" t="str" cm="1">
        <f t="array" ref="AD2324">_xlfn.IFS(AC2324="","Unknown",AC2324&lt;18,"0-17",AC2324&lt;35,"18-34",AC2324&lt;50,"35-49",AC2324&lt;65,"50-64",TRUE,"65+")</f>
        <v>35-49</v>
      </c>
      <c r="AE2324">
        <f>IFERROR(_xlfn.XLOOKUP($B2324,enrollment!$A$2:$A$801,enrollment!$O$2:$O$801),"")</f>
        <v>9012345678</v>
      </c>
      <c r="AF2324">
        <f>IFERROR(_xlfn.XLOOKUP($AE2324,providers!$B$2:$B$11,providers!$Q$2:$Q$11),"")</f>
        <v>4.3</v>
      </c>
      <c r="AG2324" s="1">
        <f t="shared" si="36"/>
        <v>45292</v>
      </c>
    </row>
    <row r="2325" spans="1:33" x14ac:dyDescent="0.25">
      <c r="A2325" t="s">
        <v>2710</v>
      </c>
      <c r="B2325" t="s">
        <v>2705</v>
      </c>
      <c r="C2325">
        <v>3456789012</v>
      </c>
      <c r="D2325">
        <v>3456789012</v>
      </c>
      <c r="E2325" s="1">
        <v>45306</v>
      </c>
      <c r="F2325" s="1">
        <v>45306</v>
      </c>
      <c r="G2325" s="1">
        <v>45333</v>
      </c>
      <c r="H2325" t="s">
        <v>59</v>
      </c>
      <c r="J2325" t="s">
        <v>47</v>
      </c>
      <c r="L2325" s="2" t="s">
        <v>82</v>
      </c>
      <c r="M2325" t="s">
        <v>83</v>
      </c>
      <c r="N2325" t="s">
        <v>84</v>
      </c>
      <c r="O2325">
        <v>1</v>
      </c>
      <c r="P2325">
        <v>741.79</v>
      </c>
      <c r="Q2325">
        <v>674.35</v>
      </c>
      <c r="R2325">
        <v>539.48</v>
      </c>
      <c r="S2325">
        <v>134.87</v>
      </c>
      <c r="T2325" t="s">
        <v>30</v>
      </c>
      <c r="X2325" t="s">
        <v>52</v>
      </c>
      <c r="Y2325" t="s">
        <v>44</v>
      </c>
      <c r="Z2325" t="s">
        <v>64</v>
      </c>
      <c r="AA2325" t="str">
        <f>IFERROR(_xlfn.XLOOKUP($J2325,avoidable_ed_reference!$A$2:$A$13,avoidable_ed_reference!$C$2:$C$13),"Not Classified")</f>
        <v>Not Classified</v>
      </c>
      <c r="AB2325" t="str">
        <f>IFERROR(_xlfn.XLOOKUP($B2325,enrollment!$A$2:$A$801,enrollment!$I$2:$I$801),"")</f>
        <v>KY</v>
      </c>
      <c r="AC2325">
        <f>IFERROR(_xlfn.XLOOKUP($B2325,enrollment!$A$2:$A$801,enrollment!$L$2:$L$801),"")</f>
        <v>38</v>
      </c>
      <c r="AD2325" t="str" cm="1">
        <f t="array" ref="AD2325">_xlfn.IFS(AC2325="","Unknown",AC2325&lt;18,"0-17",AC2325&lt;35,"18-34",AC2325&lt;50,"35-49",AC2325&lt;65,"50-64",TRUE,"65+")</f>
        <v>35-49</v>
      </c>
      <c r="AE2325">
        <f>IFERROR(_xlfn.XLOOKUP($B2325,enrollment!$A$2:$A$801,enrollment!$O$2:$O$801),"")</f>
        <v>9012345678</v>
      </c>
      <c r="AF2325">
        <f>IFERROR(_xlfn.XLOOKUP($AE2325,providers!$B$2:$B$11,providers!$Q$2:$Q$11),"")</f>
        <v>4.3</v>
      </c>
      <c r="AG2325" s="1">
        <f t="shared" si="36"/>
        <v>45292</v>
      </c>
    </row>
    <row r="2326" spans="1:33" x14ac:dyDescent="0.25">
      <c r="A2326" t="s">
        <v>2711</v>
      </c>
      <c r="B2326" t="s">
        <v>2705</v>
      </c>
      <c r="C2326">
        <v>5678901234</v>
      </c>
      <c r="D2326">
        <v>5678901234</v>
      </c>
      <c r="E2326" s="1">
        <v>45293</v>
      </c>
      <c r="F2326" s="1">
        <v>45293</v>
      </c>
      <c r="G2326" s="1">
        <v>45316</v>
      </c>
      <c r="H2326" t="s">
        <v>28</v>
      </c>
      <c r="I2326">
        <v>20</v>
      </c>
      <c r="J2326" t="s">
        <v>35</v>
      </c>
      <c r="K2326">
        <v>99213</v>
      </c>
      <c r="O2326">
        <v>1</v>
      </c>
      <c r="P2326">
        <v>144.12</v>
      </c>
      <c r="Q2326">
        <v>110.86</v>
      </c>
      <c r="R2326">
        <v>88.69</v>
      </c>
      <c r="S2326">
        <v>22.17</v>
      </c>
      <c r="T2326" t="s">
        <v>30</v>
      </c>
      <c r="X2326" t="s">
        <v>52</v>
      </c>
      <c r="Y2326" t="s">
        <v>44</v>
      </c>
      <c r="Z2326" t="s">
        <v>36</v>
      </c>
      <c r="AA2326" t="str">
        <f>IFERROR(_xlfn.XLOOKUP($J2326,avoidable_ed_reference!$A$2:$A$13,avoidable_ed_reference!$C$2:$C$13),"Not Classified")</f>
        <v>Avoidable</v>
      </c>
      <c r="AB2326" t="str">
        <f>IFERROR(_xlfn.XLOOKUP($B2326,enrollment!$A$2:$A$801,enrollment!$I$2:$I$801),"")</f>
        <v>KY</v>
      </c>
      <c r="AC2326">
        <f>IFERROR(_xlfn.XLOOKUP($B2326,enrollment!$A$2:$A$801,enrollment!$L$2:$L$801),"")</f>
        <v>38</v>
      </c>
      <c r="AD2326" t="str" cm="1">
        <f t="array" ref="AD2326">_xlfn.IFS(AC2326="","Unknown",AC2326&lt;18,"0-17",AC2326&lt;35,"18-34",AC2326&lt;50,"35-49",AC2326&lt;65,"50-64",TRUE,"65+")</f>
        <v>35-49</v>
      </c>
      <c r="AE2326">
        <f>IFERROR(_xlfn.XLOOKUP($B2326,enrollment!$A$2:$A$801,enrollment!$O$2:$O$801),"")</f>
        <v>9012345678</v>
      </c>
      <c r="AF2326">
        <f>IFERROR(_xlfn.XLOOKUP($AE2326,providers!$B$2:$B$11,providers!$Q$2:$Q$11),"")</f>
        <v>4.3</v>
      </c>
      <c r="AG2326" s="1">
        <f t="shared" si="36"/>
        <v>45292</v>
      </c>
    </row>
    <row r="2327" spans="1:33" x14ac:dyDescent="0.25">
      <c r="A2327" t="s">
        <v>2712</v>
      </c>
      <c r="B2327" t="s">
        <v>2713</v>
      </c>
      <c r="C2327">
        <v>5678901234</v>
      </c>
      <c r="D2327">
        <v>5678901234</v>
      </c>
      <c r="E2327" s="1">
        <v>45316</v>
      </c>
      <c r="F2327" s="1">
        <v>45316</v>
      </c>
      <c r="G2327" s="1">
        <v>45331</v>
      </c>
      <c r="H2327" t="s">
        <v>28</v>
      </c>
      <c r="I2327">
        <v>20</v>
      </c>
      <c r="J2327" t="s">
        <v>35</v>
      </c>
      <c r="K2327">
        <v>99213</v>
      </c>
      <c r="O2327">
        <v>1</v>
      </c>
      <c r="P2327">
        <v>165.93</v>
      </c>
      <c r="Q2327">
        <v>127.64</v>
      </c>
      <c r="R2327">
        <v>102.11</v>
      </c>
      <c r="S2327">
        <v>25.53</v>
      </c>
      <c r="T2327" t="s">
        <v>30</v>
      </c>
      <c r="X2327" t="s">
        <v>43</v>
      </c>
      <c r="Y2327" t="s">
        <v>44</v>
      </c>
      <c r="Z2327" t="s">
        <v>36</v>
      </c>
      <c r="AA2327" t="str">
        <f>IFERROR(_xlfn.XLOOKUP($J2327,avoidable_ed_reference!$A$2:$A$13,avoidable_ed_reference!$C$2:$C$13),"Not Classified")</f>
        <v>Avoidable</v>
      </c>
      <c r="AB2327" t="str">
        <f>IFERROR(_xlfn.XLOOKUP($B2327,enrollment!$A$2:$A$801,enrollment!$I$2:$I$801),"")</f>
        <v>GA</v>
      </c>
      <c r="AC2327">
        <f>IFERROR(_xlfn.XLOOKUP($B2327,enrollment!$A$2:$A$801,enrollment!$L$2:$L$801),"")</f>
        <v>50</v>
      </c>
      <c r="AD2327" t="str" cm="1">
        <f t="array" ref="AD2327">_xlfn.IFS(AC2327="","Unknown",AC2327&lt;18,"0-17",AC2327&lt;35,"18-34",AC2327&lt;50,"35-49",AC2327&lt;65,"50-64",TRUE,"65+")</f>
        <v>50-64</v>
      </c>
      <c r="AE2327">
        <f>IFERROR(_xlfn.XLOOKUP($B2327,enrollment!$A$2:$A$801,enrollment!$O$2:$O$801),"")</f>
        <v>8901234567</v>
      </c>
      <c r="AF2327">
        <f>IFERROR(_xlfn.XLOOKUP($AE2327,providers!$B$2:$B$11,providers!$Q$2:$Q$11),"")</f>
        <v>3.7</v>
      </c>
      <c r="AG2327" s="1">
        <f t="shared" si="36"/>
        <v>45292</v>
      </c>
    </row>
    <row r="2328" spans="1:33" x14ac:dyDescent="0.25">
      <c r="A2328" t="s">
        <v>2714</v>
      </c>
      <c r="B2328" t="s">
        <v>2713</v>
      </c>
      <c r="C2328">
        <v>3456789012</v>
      </c>
      <c r="D2328">
        <v>3456789012</v>
      </c>
      <c r="E2328" s="1">
        <v>45525</v>
      </c>
      <c r="F2328" s="1">
        <v>45525</v>
      </c>
      <c r="G2328" s="1">
        <v>45549</v>
      </c>
      <c r="H2328" t="s">
        <v>67</v>
      </c>
      <c r="I2328">
        <v>21</v>
      </c>
      <c r="J2328" t="s">
        <v>99</v>
      </c>
      <c r="K2328">
        <v>99223</v>
      </c>
      <c r="O2328">
        <v>1</v>
      </c>
      <c r="P2328">
        <v>27812.97</v>
      </c>
      <c r="Q2328">
        <v>17943.849999999999</v>
      </c>
      <c r="R2328">
        <v>14355.08</v>
      </c>
      <c r="S2328">
        <v>3588.77</v>
      </c>
      <c r="T2328" t="s">
        <v>30</v>
      </c>
      <c r="V2328">
        <v>1</v>
      </c>
      <c r="W2328" s="2" t="s">
        <v>68</v>
      </c>
      <c r="X2328" t="s">
        <v>43</v>
      </c>
      <c r="Y2328" t="s">
        <v>44</v>
      </c>
      <c r="Z2328" t="s">
        <v>69</v>
      </c>
      <c r="AA2328" t="str">
        <f>IFERROR(_xlfn.XLOOKUP($J2328,avoidable_ed_reference!$A$2:$A$13,avoidable_ed_reference!$C$2:$C$13),"Not Classified")</f>
        <v>Not Classified</v>
      </c>
      <c r="AB2328" t="str">
        <f>IFERROR(_xlfn.XLOOKUP($B2328,enrollment!$A$2:$A$801,enrollment!$I$2:$I$801),"")</f>
        <v>GA</v>
      </c>
      <c r="AC2328">
        <f>IFERROR(_xlfn.XLOOKUP($B2328,enrollment!$A$2:$A$801,enrollment!$L$2:$L$801),"")</f>
        <v>50</v>
      </c>
      <c r="AD2328" t="str" cm="1">
        <f t="array" ref="AD2328">_xlfn.IFS(AC2328="","Unknown",AC2328&lt;18,"0-17",AC2328&lt;35,"18-34",AC2328&lt;50,"35-49",AC2328&lt;65,"50-64",TRUE,"65+")</f>
        <v>50-64</v>
      </c>
      <c r="AE2328">
        <f>IFERROR(_xlfn.XLOOKUP($B2328,enrollment!$A$2:$A$801,enrollment!$O$2:$O$801),"")</f>
        <v>8901234567</v>
      </c>
      <c r="AF2328">
        <f>IFERROR(_xlfn.XLOOKUP($AE2328,providers!$B$2:$B$11,providers!$Q$2:$Q$11),"")</f>
        <v>3.7</v>
      </c>
      <c r="AG2328" s="1">
        <f t="shared" si="36"/>
        <v>45505</v>
      </c>
    </row>
    <row r="2329" spans="1:33" x14ac:dyDescent="0.25">
      <c r="A2329" t="s">
        <v>2715</v>
      </c>
      <c r="B2329" t="s">
        <v>2713</v>
      </c>
      <c r="C2329">
        <v>8901234567</v>
      </c>
      <c r="D2329">
        <v>8901234567</v>
      </c>
      <c r="E2329" s="1">
        <v>45366</v>
      </c>
      <c r="F2329" s="1">
        <v>45366</v>
      </c>
      <c r="G2329" s="1">
        <v>45387</v>
      </c>
      <c r="H2329" t="s">
        <v>28</v>
      </c>
      <c r="I2329">
        <v>22</v>
      </c>
      <c r="J2329" t="s">
        <v>29</v>
      </c>
      <c r="K2329">
        <v>90837</v>
      </c>
      <c r="O2329">
        <v>1</v>
      </c>
      <c r="P2329">
        <v>217.71</v>
      </c>
      <c r="Q2329">
        <v>161.27000000000001</v>
      </c>
      <c r="R2329">
        <v>129.02000000000001</v>
      </c>
      <c r="S2329">
        <v>32.25</v>
      </c>
      <c r="T2329" t="s">
        <v>30</v>
      </c>
      <c r="X2329" t="s">
        <v>43</v>
      </c>
      <c r="Y2329" t="s">
        <v>44</v>
      </c>
      <c r="Z2329" t="s">
        <v>33</v>
      </c>
      <c r="AA2329" t="str">
        <f>IFERROR(_xlfn.XLOOKUP($J2329,avoidable_ed_reference!$A$2:$A$13,avoidable_ed_reference!$C$2:$C$13),"Not Classified")</f>
        <v>Potentially Avoidable</v>
      </c>
      <c r="AB2329" t="str">
        <f>IFERROR(_xlfn.XLOOKUP($B2329,enrollment!$A$2:$A$801,enrollment!$I$2:$I$801),"")</f>
        <v>GA</v>
      </c>
      <c r="AC2329">
        <f>IFERROR(_xlfn.XLOOKUP($B2329,enrollment!$A$2:$A$801,enrollment!$L$2:$L$801),"")</f>
        <v>50</v>
      </c>
      <c r="AD2329" t="str" cm="1">
        <f t="array" ref="AD2329">_xlfn.IFS(AC2329="","Unknown",AC2329&lt;18,"0-17",AC2329&lt;35,"18-34",AC2329&lt;50,"35-49",AC2329&lt;65,"50-64",TRUE,"65+")</f>
        <v>50-64</v>
      </c>
      <c r="AE2329">
        <f>IFERROR(_xlfn.XLOOKUP($B2329,enrollment!$A$2:$A$801,enrollment!$O$2:$O$801),"")</f>
        <v>8901234567</v>
      </c>
      <c r="AF2329">
        <f>IFERROR(_xlfn.XLOOKUP($AE2329,providers!$B$2:$B$11,providers!$Q$2:$Q$11),"")</f>
        <v>3.7</v>
      </c>
      <c r="AG2329" s="1">
        <f t="shared" si="36"/>
        <v>45352</v>
      </c>
    </row>
    <row r="2330" spans="1:33" x14ac:dyDescent="0.25">
      <c r="A2330" t="s">
        <v>2716</v>
      </c>
      <c r="B2330" t="s">
        <v>2713</v>
      </c>
      <c r="C2330">
        <v>9012345678</v>
      </c>
      <c r="D2330">
        <v>9012345678</v>
      </c>
      <c r="E2330" s="1">
        <v>45485</v>
      </c>
      <c r="F2330" s="1">
        <v>45485</v>
      </c>
      <c r="G2330" s="1">
        <v>45504</v>
      </c>
      <c r="H2330" t="s">
        <v>67</v>
      </c>
      <c r="I2330">
        <v>21</v>
      </c>
      <c r="J2330" t="s">
        <v>80</v>
      </c>
      <c r="K2330">
        <v>99223</v>
      </c>
      <c r="O2330">
        <v>1</v>
      </c>
      <c r="P2330">
        <v>20285.560000000001</v>
      </c>
      <c r="Q2330">
        <v>13087.46</v>
      </c>
      <c r="R2330">
        <v>10469.969999999999</v>
      </c>
      <c r="S2330">
        <v>2617.4899999999998</v>
      </c>
      <c r="T2330" t="s">
        <v>30</v>
      </c>
      <c r="V2330">
        <v>1</v>
      </c>
      <c r="W2330" s="2" t="s">
        <v>68</v>
      </c>
      <c r="X2330" t="s">
        <v>43</v>
      </c>
      <c r="Y2330" t="s">
        <v>44</v>
      </c>
      <c r="Z2330" t="s">
        <v>69</v>
      </c>
      <c r="AA2330" t="str">
        <f>IFERROR(_xlfn.XLOOKUP($J2330,avoidable_ed_reference!$A$2:$A$13,avoidable_ed_reference!$C$2:$C$13),"Not Classified")</f>
        <v>Non-Avoidable</v>
      </c>
      <c r="AB2330" t="str">
        <f>IFERROR(_xlfn.XLOOKUP($B2330,enrollment!$A$2:$A$801,enrollment!$I$2:$I$801),"")</f>
        <v>GA</v>
      </c>
      <c r="AC2330">
        <f>IFERROR(_xlfn.XLOOKUP($B2330,enrollment!$A$2:$A$801,enrollment!$L$2:$L$801),"")</f>
        <v>50</v>
      </c>
      <c r="AD2330" t="str" cm="1">
        <f t="array" ref="AD2330">_xlfn.IFS(AC2330="","Unknown",AC2330&lt;18,"0-17",AC2330&lt;35,"18-34",AC2330&lt;50,"35-49",AC2330&lt;65,"50-64",TRUE,"65+")</f>
        <v>50-64</v>
      </c>
      <c r="AE2330">
        <f>IFERROR(_xlfn.XLOOKUP($B2330,enrollment!$A$2:$A$801,enrollment!$O$2:$O$801),"")</f>
        <v>8901234567</v>
      </c>
      <c r="AF2330">
        <f>IFERROR(_xlfn.XLOOKUP($AE2330,providers!$B$2:$B$11,providers!$Q$2:$Q$11),"")</f>
        <v>3.7</v>
      </c>
      <c r="AG2330" s="1">
        <f t="shared" si="36"/>
        <v>45474</v>
      </c>
    </row>
    <row r="2331" spans="1:33" x14ac:dyDescent="0.25">
      <c r="A2331" t="s">
        <v>2717</v>
      </c>
      <c r="B2331" t="s">
        <v>2713</v>
      </c>
      <c r="C2331">
        <v>5678901234</v>
      </c>
      <c r="D2331">
        <v>5678901234</v>
      </c>
      <c r="E2331" s="1">
        <v>45590</v>
      </c>
      <c r="F2331" s="1">
        <v>45590</v>
      </c>
      <c r="G2331" s="1">
        <v>45622</v>
      </c>
      <c r="H2331" t="s">
        <v>28</v>
      </c>
      <c r="I2331">
        <v>20</v>
      </c>
      <c r="J2331" t="s">
        <v>35</v>
      </c>
      <c r="K2331">
        <v>99213</v>
      </c>
      <c r="O2331">
        <v>1</v>
      </c>
      <c r="P2331">
        <v>191.52</v>
      </c>
      <c r="Q2331">
        <v>147.32</v>
      </c>
      <c r="R2331">
        <v>117.86</v>
      </c>
      <c r="S2331">
        <v>29.46</v>
      </c>
      <c r="T2331" t="s">
        <v>30</v>
      </c>
      <c r="X2331" t="s">
        <v>43</v>
      </c>
      <c r="Y2331" t="s">
        <v>44</v>
      </c>
      <c r="Z2331" t="s">
        <v>36</v>
      </c>
      <c r="AA2331" t="str">
        <f>IFERROR(_xlfn.XLOOKUP($J2331,avoidable_ed_reference!$A$2:$A$13,avoidable_ed_reference!$C$2:$C$13),"Not Classified")</f>
        <v>Avoidable</v>
      </c>
      <c r="AB2331" t="str">
        <f>IFERROR(_xlfn.XLOOKUP($B2331,enrollment!$A$2:$A$801,enrollment!$I$2:$I$801),"")</f>
        <v>GA</v>
      </c>
      <c r="AC2331">
        <f>IFERROR(_xlfn.XLOOKUP($B2331,enrollment!$A$2:$A$801,enrollment!$L$2:$L$801),"")</f>
        <v>50</v>
      </c>
      <c r="AD2331" t="str" cm="1">
        <f t="array" ref="AD2331">_xlfn.IFS(AC2331="","Unknown",AC2331&lt;18,"0-17",AC2331&lt;35,"18-34",AC2331&lt;50,"35-49",AC2331&lt;65,"50-64",TRUE,"65+")</f>
        <v>50-64</v>
      </c>
      <c r="AE2331">
        <f>IFERROR(_xlfn.XLOOKUP($B2331,enrollment!$A$2:$A$801,enrollment!$O$2:$O$801),"")</f>
        <v>8901234567</v>
      </c>
      <c r="AF2331">
        <f>IFERROR(_xlfn.XLOOKUP($AE2331,providers!$B$2:$B$11,providers!$Q$2:$Q$11),"")</f>
        <v>3.7</v>
      </c>
      <c r="AG2331" s="1">
        <f t="shared" si="36"/>
        <v>45566</v>
      </c>
    </row>
    <row r="2332" spans="1:33" x14ac:dyDescent="0.25">
      <c r="A2332" t="s">
        <v>2718</v>
      </c>
      <c r="B2332" t="s">
        <v>2719</v>
      </c>
      <c r="C2332">
        <v>2345678901</v>
      </c>
      <c r="D2332">
        <v>2345678901</v>
      </c>
      <c r="E2332" s="1">
        <v>45438</v>
      </c>
      <c r="F2332" s="1">
        <v>45438</v>
      </c>
      <c r="G2332" s="1">
        <v>45454</v>
      </c>
      <c r="H2332" t="s">
        <v>28</v>
      </c>
      <c r="I2332">
        <v>23</v>
      </c>
      <c r="J2332" t="s">
        <v>55</v>
      </c>
      <c r="K2332">
        <v>99284</v>
      </c>
      <c r="O2332">
        <v>1</v>
      </c>
      <c r="P2332">
        <v>2125.96</v>
      </c>
      <c r="Q2332">
        <v>1181.0899999999999</v>
      </c>
      <c r="R2332">
        <v>944.87</v>
      </c>
      <c r="S2332">
        <v>236.22</v>
      </c>
      <c r="T2332" t="s">
        <v>30</v>
      </c>
      <c r="X2332" t="s">
        <v>52</v>
      </c>
      <c r="Y2332" t="s">
        <v>44</v>
      </c>
      <c r="Z2332" t="s">
        <v>45</v>
      </c>
      <c r="AA2332" t="str">
        <f>IFERROR(_xlfn.XLOOKUP($J2332,avoidable_ed_reference!$A$2:$A$13,avoidable_ed_reference!$C$2:$C$13),"Not Classified")</f>
        <v>Potentially Avoidable</v>
      </c>
      <c r="AB2332" t="str">
        <f>IFERROR(_xlfn.XLOOKUP($B2332,enrollment!$A$2:$A$801,enrollment!$I$2:$I$801),"")</f>
        <v>OH</v>
      </c>
      <c r="AC2332">
        <f>IFERROR(_xlfn.XLOOKUP($B2332,enrollment!$A$2:$A$801,enrollment!$L$2:$L$801),"")</f>
        <v>33</v>
      </c>
      <c r="AD2332" t="str" cm="1">
        <f t="array" ref="AD2332">_xlfn.IFS(AC2332="","Unknown",AC2332&lt;18,"0-17",AC2332&lt;35,"18-34",AC2332&lt;50,"35-49",AC2332&lt;65,"50-64",TRUE,"65+")</f>
        <v>18-34</v>
      </c>
      <c r="AE2332">
        <f>IFERROR(_xlfn.XLOOKUP($B2332,enrollment!$A$2:$A$801,enrollment!$O$2:$O$801),"")</f>
        <v>6789012345</v>
      </c>
      <c r="AF2332">
        <f>IFERROR(_xlfn.XLOOKUP($AE2332,providers!$B$2:$B$11,providers!$Q$2:$Q$11),"")</f>
        <v>4.0999999999999996</v>
      </c>
      <c r="AG2332" s="1">
        <f t="shared" si="36"/>
        <v>45413</v>
      </c>
    </row>
    <row r="2333" spans="1:33" x14ac:dyDescent="0.25">
      <c r="A2333" t="s">
        <v>2720</v>
      </c>
      <c r="B2333" t="s">
        <v>2719</v>
      </c>
      <c r="C2333">
        <v>9012345678</v>
      </c>
      <c r="D2333">
        <v>9012345678</v>
      </c>
      <c r="E2333" s="1">
        <v>45425</v>
      </c>
      <c r="F2333" s="1">
        <v>45425</v>
      </c>
      <c r="G2333" s="1">
        <v>45449</v>
      </c>
      <c r="H2333" t="s">
        <v>67</v>
      </c>
      <c r="I2333">
        <v>21</v>
      </c>
      <c r="J2333" t="s">
        <v>42</v>
      </c>
      <c r="K2333">
        <v>99223</v>
      </c>
      <c r="O2333">
        <v>1</v>
      </c>
      <c r="P2333">
        <v>19997.28</v>
      </c>
      <c r="Q2333">
        <v>12901.47</v>
      </c>
      <c r="R2333">
        <v>10321.18</v>
      </c>
      <c r="S2333">
        <v>2580.29</v>
      </c>
      <c r="T2333" t="s">
        <v>30</v>
      </c>
      <c r="V2333">
        <v>1</v>
      </c>
      <c r="W2333" s="2" t="s">
        <v>68</v>
      </c>
      <c r="X2333" t="s">
        <v>52</v>
      </c>
      <c r="Y2333" t="s">
        <v>44</v>
      </c>
      <c r="Z2333" t="s">
        <v>69</v>
      </c>
      <c r="AA2333" t="str">
        <f>IFERROR(_xlfn.XLOOKUP($J2333,avoidable_ed_reference!$A$2:$A$13,avoidable_ed_reference!$C$2:$C$13),"Not Classified")</f>
        <v>Non-Avoidable</v>
      </c>
      <c r="AB2333" t="str">
        <f>IFERROR(_xlfn.XLOOKUP($B2333,enrollment!$A$2:$A$801,enrollment!$I$2:$I$801),"")</f>
        <v>OH</v>
      </c>
      <c r="AC2333">
        <f>IFERROR(_xlfn.XLOOKUP($B2333,enrollment!$A$2:$A$801,enrollment!$L$2:$L$801),"")</f>
        <v>33</v>
      </c>
      <c r="AD2333" t="str" cm="1">
        <f t="array" ref="AD2333">_xlfn.IFS(AC2333="","Unknown",AC2333&lt;18,"0-17",AC2333&lt;35,"18-34",AC2333&lt;50,"35-49",AC2333&lt;65,"50-64",TRUE,"65+")</f>
        <v>18-34</v>
      </c>
      <c r="AE2333">
        <f>IFERROR(_xlfn.XLOOKUP($B2333,enrollment!$A$2:$A$801,enrollment!$O$2:$O$801),"")</f>
        <v>6789012345</v>
      </c>
      <c r="AF2333">
        <f>IFERROR(_xlfn.XLOOKUP($AE2333,providers!$B$2:$B$11,providers!$Q$2:$Q$11),"")</f>
        <v>4.0999999999999996</v>
      </c>
      <c r="AG2333" s="1">
        <f t="shared" si="36"/>
        <v>45413</v>
      </c>
    </row>
    <row r="2334" spans="1:33" x14ac:dyDescent="0.25">
      <c r="A2334" t="s">
        <v>2721</v>
      </c>
      <c r="B2334" t="s">
        <v>2719</v>
      </c>
      <c r="C2334">
        <v>6789012345</v>
      </c>
      <c r="D2334">
        <v>6789012345</v>
      </c>
      <c r="E2334" s="1">
        <v>45437</v>
      </c>
      <c r="F2334" s="1">
        <v>45437</v>
      </c>
      <c r="G2334" s="1">
        <v>45464</v>
      </c>
      <c r="H2334" t="s">
        <v>28</v>
      </c>
      <c r="I2334">
        <v>11</v>
      </c>
      <c r="J2334" t="s">
        <v>47</v>
      </c>
      <c r="K2334">
        <v>99213</v>
      </c>
      <c r="O2334">
        <v>1</v>
      </c>
      <c r="P2334">
        <v>172.88</v>
      </c>
      <c r="Q2334">
        <v>128.06</v>
      </c>
      <c r="R2334">
        <v>102.45</v>
      </c>
      <c r="S2334">
        <v>25.61</v>
      </c>
      <c r="T2334" t="s">
        <v>30</v>
      </c>
      <c r="X2334" t="s">
        <v>52</v>
      </c>
      <c r="Y2334" t="s">
        <v>44</v>
      </c>
      <c r="Z2334" t="s">
        <v>39</v>
      </c>
      <c r="AA2334" t="str">
        <f>IFERROR(_xlfn.XLOOKUP($J2334,avoidable_ed_reference!$A$2:$A$13,avoidable_ed_reference!$C$2:$C$13),"Not Classified")</f>
        <v>Not Classified</v>
      </c>
      <c r="AB2334" t="str">
        <f>IFERROR(_xlfn.XLOOKUP($B2334,enrollment!$A$2:$A$801,enrollment!$I$2:$I$801),"")</f>
        <v>OH</v>
      </c>
      <c r="AC2334">
        <f>IFERROR(_xlfn.XLOOKUP($B2334,enrollment!$A$2:$A$801,enrollment!$L$2:$L$801),"")</f>
        <v>33</v>
      </c>
      <c r="AD2334" t="str" cm="1">
        <f t="array" ref="AD2334">_xlfn.IFS(AC2334="","Unknown",AC2334&lt;18,"0-17",AC2334&lt;35,"18-34",AC2334&lt;50,"35-49",AC2334&lt;65,"50-64",TRUE,"65+")</f>
        <v>18-34</v>
      </c>
      <c r="AE2334">
        <f>IFERROR(_xlfn.XLOOKUP($B2334,enrollment!$A$2:$A$801,enrollment!$O$2:$O$801),"")</f>
        <v>6789012345</v>
      </c>
      <c r="AF2334">
        <f>IFERROR(_xlfn.XLOOKUP($AE2334,providers!$B$2:$B$11,providers!$Q$2:$Q$11),"")</f>
        <v>4.0999999999999996</v>
      </c>
      <c r="AG2334" s="1">
        <f t="shared" si="36"/>
        <v>45413</v>
      </c>
    </row>
    <row r="2335" spans="1:33" x14ac:dyDescent="0.25">
      <c r="A2335" t="s">
        <v>2722</v>
      </c>
      <c r="B2335" t="s">
        <v>2723</v>
      </c>
      <c r="C2335">
        <v>3456789012</v>
      </c>
      <c r="D2335">
        <v>3456789012</v>
      </c>
      <c r="E2335" s="1">
        <v>45519</v>
      </c>
      <c r="F2335" s="1">
        <v>45519</v>
      </c>
      <c r="G2335" s="1">
        <v>45538</v>
      </c>
      <c r="H2335" t="s">
        <v>28</v>
      </c>
      <c r="I2335">
        <v>11</v>
      </c>
      <c r="J2335" t="s">
        <v>47</v>
      </c>
      <c r="K2335">
        <v>99213</v>
      </c>
      <c r="O2335">
        <v>1</v>
      </c>
      <c r="P2335">
        <v>221.97</v>
      </c>
      <c r="Q2335">
        <v>164.42</v>
      </c>
      <c r="R2335">
        <v>131.54</v>
      </c>
      <c r="S2335">
        <v>32.880000000000003</v>
      </c>
      <c r="T2335" t="s">
        <v>30</v>
      </c>
      <c r="X2335" t="s">
        <v>43</v>
      </c>
      <c r="Y2335" t="s">
        <v>44</v>
      </c>
      <c r="Z2335" t="s">
        <v>39</v>
      </c>
      <c r="AA2335" t="str">
        <f>IFERROR(_xlfn.XLOOKUP($J2335,avoidable_ed_reference!$A$2:$A$13,avoidable_ed_reference!$C$2:$C$13),"Not Classified")</f>
        <v>Not Classified</v>
      </c>
      <c r="AB2335" t="str">
        <f>IFERROR(_xlfn.XLOOKUP($B2335,enrollment!$A$2:$A$801,enrollment!$I$2:$I$801),"")</f>
        <v>KY</v>
      </c>
      <c r="AC2335">
        <f>IFERROR(_xlfn.XLOOKUP($B2335,enrollment!$A$2:$A$801,enrollment!$L$2:$L$801),"")</f>
        <v>25</v>
      </c>
      <c r="AD2335" t="str" cm="1">
        <f t="array" ref="AD2335">_xlfn.IFS(AC2335="","Unknown",AC2335&lt;18,"0-17",AC2335&lt;35,"18-34",AC2335&lt;50,"35-49",AC2335&lt;65,"50-64",TRUE,"65+")</f>
        <v>18-34</v>
      </c>
      <c r="AE2335">
        <f>IFERROR(_xlfn.XLOOKUP($B2335,enrollment!$A$2:$A$801,enrollment!$O$2:$O$801),"")</f>
        <v>3456789012</v>
      </c>
      <c r="AF2335">
        <f>IFERROR(_xlfn.XLOOKUP($AE2335,providers!$B$2:$B$11,providers!$Q$2:$Q$11),"")</f>
        <v>4</v>
      </c>
      <c r="AG2335" s="1">
        <f t="shared" si="36"/>
        <v>45505</v>
      </c>
    </row>
    <row r="2336" spans="1:33" x14ac:dyDescent="0.25">
      <c r="A2336" t="s">
        <v>2724</v>
      </c>
      <c r="B2336" t="s">
        <v>2723</v>
      </c>
      <c r="C2336">
        <v>3456789012</v>
      </c>
      <c r="D2336">
        <v>3456789012</v>
      </c>
      <c r="E2336" s="1">
        <v>45420</v>
      </c>
      <c r="F2336" s="1">
        <v>45420</v>
      </c>
      <c r="G2336" s="1">
        <v>45439</v>
      </c>
      <c r="H2336" t="s">
        <v>28</v>
      </c>
      <c r="I2336">
        <v>11</v>
      </c>
      <c r="J2336" t="s">
        <v>38</v>
      </c>
      <c r="K2336">
        <v>99213</v>
      </c>
      <c r="O2336">
        <v>1</v>
      </c>
      <c r="P2336">
        <v>186.02</v>
      </c>
      <c r="Q2336">
        <v>137.79</v>
      </c>
      <c r="R2336">
        <v>110.23</v>
      </c>
      <c r="S2336">
        <v>27.56</v>
      </c>
      <c r="T2336" t="s">
        <v>30</v>
      </c>
      <c r="X2336" t="s">
        <v>43</v>
      </c>
      <c r="Y2336" t="s">
        <v>44</v>
      </c>
      <c r="Z2336" t="s">
        <v>39</v>
      </c>
      <c r="AA2336" t="str">
        <f>IFERROR(_xlfn.XLOOKUP($J2336,avoidable_ed_reference!$A$2:$A$13,avoidable_ed_reference!$C$2:$C$13),"Not Classified")</f>
        <v>Not Classified</v>
      </c>
      <c r="AB2336" t="str">
        <f>IFERROR(_xlfn.XLOOKUP($B2336,enrollment!$A$2:$A$801,enrollment!$I$2:$I$801),"")</f>
        <v>KY</v>
      </c>
      <c r="AC2336">
        <f>IFERROR(_xlfn.XLOOKUP($B2336,enrollment!$A$2:$A$801,enrollment!$L$2:$L$801),"")</f>
        <v>25</v>
      </c>
      <c r="AD2336" t="str" cm="1">
        <f t="array" ref="AD2336">_xlfn.IFS(AC2336="","Unknown",AC2336&lt;18,"0-17",AC2336&lt;35,"18-34",AC2336&lt;50,"35-49",AC2336&lt;65,"50-64",TRUE,"65+")</f>
        <v>18-34</v>
      </c>
      <c r="AE2336">
        <f>IFERROR(_xlfn.XLOOKUP($B2336,enrollment!$A$2:$A$801,enrollment!$O$2:$O$801),"")</f>
        <v>3456789012</v>
      </c>
      <c r="AF2336">
        <f>IFERROR(_xlfn.XLOOKUP($AE2336,providers!$B$2:$B$11,providers!$Q$2:$Q$11),"")</f>
        <v>4</v>
      </c>
      <c r="AG2336" s="1">
        <f t="shared" si="36"/>
        <v>45413</v>
      </c>
    </row>
    <row r="2337" spans="1:33" x14ac:dyDescent="0.25">
      <c r="A2337" t="s">
        <v>2725</v>
      </c>
      <c r="B2337" t="s">
        <v>2723</v>
      </c>
      <c r="C2337">
        <v>3456789012</v>
      </c>
      <c r="D2337">
        <v>3456789012</v>
      </c>
      <c r="E2337" s="1">
        <v>45326</v>
      </c>
      <c r="F2337" s="1">
        <v>45326</v>
      </c>
      <c r="G2337" s="1">
        <v>45344</v>
      </c>
      <c r="H2337" t="s">
        <v>28</v>
      </c>
      <c r="I2337">
        <v>11</v>
      </c>
      <c r="J2337" t="s">
        <v>38</v>
      </c>
      <c r="K2337">
        <v>99213</v>
      </c>
      <c r="O2337">
        <v>1</v>
      </c>
      <c r="P2337">
        <v>211.11</v>
      </c>
      <c r="Q2337">
        <v>156.38</v>
      </c>
      <c r="R2337">
        <v>125.1</v>
      </c>
      <c r="S2337">
        <v>31.28</v>
      </c>
      <c r="T2337" t="s">
        <v>30</v>
      </c>
      <c r="X2337" t="s">
        <v>43</v>
      </c>
      <c r="Y2337" t="s">
        <v>44</v>
      </c>
      <c r="Z2337" t="s">
        <v>39</v>
      </c>
      <c r="AA2337" t="str">
        <f>IFERROR(_xlfn.XLOOKUP($J2337,avoidable_ed_reference!$A$2:$A$13,avoidable_ed_reference!$C$2:$C$13),"Not Classified")</f>
        <v>Not Classified</v>
      </c>
      <c r="AB2337" t="str">
        <f>IFERROR(_xlfn.XLOOKUP($B2337,enrollment!$A$2:$A$801,enrollment!$I$2:$I$801),"")</f>
        <v>KY</v>
      </c>
      <c r="AC2337">
        <f>IFERROR(_xlfn.XLOOKUP($B2337,enrollment!$A$2:$A$801,enrollment!$L$2:$L$801),"")</f>
        <v>25</v>
      </c>
      <c r="AD2337" t="str" cm="1">
        <f t="array" ref="AD2337">_xlfn.IFS(AC2337="","Unknown",AC2337&lt;18,"0-17",AC2337&lt;35,"18-34",AC2337&lt;50,"35-49",AC2337&lt;65,"50-64",TRUE,"65+")</f>
        <v>18-34</v>
      </c>
      <c r="AE2337">
        <f>IFERROR(_xlfn.XLOOKUP($B2337,enrollment!$A$2:$A$801,enrollment!$O$2:$O$801),"")</f>
        <v>3456789012</v>
      </c>
      <c r="AF2337">
        <f>IFERROR(_xlfn.XLOOKUP($AE2337,providers!$B$2:$B$11,providers!$Q$2:$Q$11),"")</f>
        <v>4</v>
      </c>
      <c r="AG2337" s="1">
        <f t="shared" si="36"/>
        <v>45323</v>
      </c>
    </row>
    <row r="2338" spans="1:33" x14ac:dyDescent="0.25">
      <c r="A2338" t="s">
        <v>2726</v>
      </c>
      <c r="B2338" t="s">
        <v>2723</v>
      </c>
      <c r="C2338">
        <v>7890123456</v>
      </c>
      <c r="D2338">
        <v>7890123456</v>
      </c>
      <c r="E2338" s="1">
        <v>45506</v>
      </c>
      <c r="F2338" s="1">
        <v>45506</v>
      </c>
      <c r="G2338" s="1">
        <v>45539</v>
      </c>
      <c r="H2338" t="s">
        <v>28</v>
      </c>
      <c r="I2338">
        <v>23</v>
      </c>
      <c r="J2338" t="s">
        <v>91</v>
      </c>
      <c r="K2338">
        <v>99284</v>
      </c>
      <c r="O2338">
        <v>1</v>
      </c>
      <c r="P2338">
        <v>2044.39</v>
      </c>
      <c r="Q2338">
        <v>1135.77</v>
      </c>
      <c r="R2338">
        <v>908.62</v>
      </c>
      <c r="S2338">
        <v>227.15</v>
      </c>
      <c r="T2338" t="s">
        <v>30</v>
      </c>
      <c r="X2338" t="s">
        <v>43</v>
      </c>
      <c r="Y2338" t="s">
        <v>44</v>
      </c>
      <c r="Z2338" t="s">
        <v>45</v>
      </c>
      <c r="AA2338" t="str">
        <f>IFERROR(_xlfn.XLOOKUP($J2338,avoidable_ed_reference!$A$2:$A$13,avoidable_ed_reference!$C$2:$C$13),"Not Classified")</f>
        <v>Avoidable</v>
      </c>
      <c r="AB2338" t="str">
        <f>IFERROR(_xlfn.XLOOKUP($B2338,enrollment!$A$2:$A$801,enrollment!$I$2:$I$801),"")</f>
        <v>KY</v>
      </c>
      <c r="AC2338">
        <f>IFERROR(_xlfn.XLOOKUP($B2338,enrollment!$A$2:$A$801,enrollment!$L$2:$L$801),"")</f>
        <v>25</v>
      </c>
      <c r="AD2338" t="str" cm="1">
        <f t="array" ref="AD2338">_xlfn.IFS(AC2338="","Unknown",AC2338&lt;18,"0-17",AC2338&lt;35,"18-34",AC2338&lt;50,"35-49",AC2338&lt;65,"50-64",TRUE,"65+")</f>
        <v>18-34</v>
      </c>
      <c r="AE2338">
        <f>IFERROR(_xlfn.XLOOKUP($B2338,enrollment!$A$2:$A$801,enrollment!$O$2:$O$801),"")</f>
        <v>3456789012</v>
      </c>
      <c r="AF2338">
        <f>IFERROR(_xlfn.XLOOKUP($AE2338,providers!$B$2:$B$11,providers!$Q$2:$Q$11),"")</f>
        <v>4</v>
      </c>
      <c r="AG2338" s="1">
        <f t="shared" si="36"/>
        <v>45505</v>
      </c>
    </row>
    <row r="2339" spans="1:33" x14ac:dyDescent="0.25">
      <c r="A2339" t="s">
        <v>2727</v>
      </c>
      <c r="B2339" t="s">
        <v>2723</v>
      </c>
      <c r="C2339">
        <v>3456789012</v>
      </c>
      <c r="D2339">
        <v>3456789012</v>
      </c>
      <c r="E2339" s="1">
        <v>45320</v>
      </c>
      <c r="F2339" s="1">
        <v>45320</v>
      </c>
      <c r="G2339" s="1">
        <v>45346</v>
      </c>
      <c r="H2339" t="s">
        <v>28</v>
      </c>
      <c r="I2339">
        <v>11</v>
      </c>
      <c r="J2339" t="s">
        <v>35</v>
      </c>
      <c r="K2339">
        <v>99213</v>
      </c>
      <c r="O2339">
        <v>1</v>
      </c>
      <c r="P2339">
        <v>173.8</v>
      </c>
      <c r="Q2339">
        <v>128.74</v>
      </c>
      <c r="R2339">
        <v>102.99</v>
      </c>
      <c r="S2339">
        <v>25.75</v>
      </c>
      <c r="T2339" t="s">
        <v>30</v>
      </c>
      <c r="X2339" t="s">
        <v>43</v>
      </c>
      <c r="Y2339" t="s">
        <v>44</v>
      </c>
      <c r="Z2339" t="s">
        <v>39</v>
      </c>
      <c r="AA2339" t="str">
        <f>IFERROR(_xlfn.XLOOKUP($J2339,avoidable_ed_reference!$A$2:$A$13,avoidable_ed_reference!$C$2:$C$13),"Not Classified")</f>
        <v>Avoidable</v>
      </c>
      <c r="AB2339" t="str">
        <f>IFERROR(_xlfn.XLOOKUP($B2339,enrollment!$A$2:$A$801,enrollment!$I$2:$I$801),"")</f>
        <v>KY</v>
      </c>
      <c r="AC2339">
        <f>IFERROR(_xlfn.XLOOKUP($B2339,enrollment!$A$2:$A$801,enrollment!$L$2:$L$801),"")</f>
        <v>25</v>
      </c>
      <c r="AD2339" t="str" cm="1">
        <f t="array" ref="AD2339">_xlfn.IFS(AC2339="","Unknown",AC2339&lt;18,"0-17",AC2339&lt;35,"18-34",AC2339&lt;50,"35-49",AC2339&lt;65,"50-64",TRUE,"65+")</f>
        <v>18-34</v>
      </c>
      <c r="AE2339">
        <f>IFERROR(_xlfn.XLOOKUP($B2339,enrollment!$A$2:$A$801,enrollment!$O$2:$O$801),"")</f>
        <v>3456789012</v>
      </c>
      <c r="AF2339">
        <f>IFERROR(_xlfn.XLOOKUP($AE2339,providers!$B$2:$B$11,providers!$Q$2:$Q$11),"")</f>
        <v>4</v>
      </c>
      <c r="AG2339" s="1">
        <f t="shared" si="36"/>
        <v>45292</v>
      </c>
    </row>
    <row r="2340" spans="1:33" x14ac:dyDescent="0.25">
      <c r="A2340" t="s">
        <v>2728</v>
      </c>
      <c r="B2340" t="s">
        <v>2723</v>
      </c>
      <c r="C2340">
        <v>3456789012</v>
      </c>
      <c r="D2340">
        <v>3456789012</v>
      </c>
      <c r="E2340" s="1">
        <v>45422</v>
      </c>
      <c r="F2340" s="1">
        <v>45422</v>
      </c>
      <c r="G2340" s="1">
        <v>45451</v>
      </c>
      <c r="H2340" t="s">
        <v>28</v>
      </c>
      <c r="I2340">
        <v>11</v>
      </c>
      <c r="J2340" t="s">
        <v>38</v>
      </c>
      <c r="K2340">
        <v>99213</v>
      </c>
      <c r="O2340">
        <v>1</v>
      </c>
      <c r="P2340">
        <v>210.45</v>
      </c>
      <c r="Q2340">
        <v>155.88999999999999</v>
      </c>
      <c r="R2340">
        <v>124.71</v>
      </c>
      <c r="S2340">
        <v>31.18</v>
      </c>
      <c r="T2340" t="s">
        <v>30</v>
      </c>
      <c r="X2340" t="s">
        <v>43</v>
      </c>
      <c r="Y2340" t="s">
        <v>44</v>
      </c>
      <c r="Z2340" t="s">
        <v>39</v>
      </c>
      <c r="AA2340" t="str">
        <f>IFERROR(_xlfn.XLOOKUP($J2340,avoidable_ed_reference!$A$2:$A$13,avoidable_ed_reference!$C$2:$C$13),"Not Classified")</f>
        <v>Not Classified</v>
      </c>
      <c r="AB2340" t="str">
        <f>IFERROR(_xlfn.XLOOKUP($B2340,enrollment!$A$2:$A$801,enrollment!$I$2:$I$801),"")</f>
        <v>KY</v>
      </c>
      <c r="AC2340">
        <f>IFERROR(_xlfn.XLOOKUP($B2340,enrollment!$A$2:$A$801,enrollment!$L$2:$L$801),"")</f>
        <v>25</v>
      </c>
      <c r="AD2340" t="str" cm="1">
        <f t="array" ref="AD2340">_xlfn.IFS(AC2340="","Unknown",AC2340&lt;18,"0-17",AC2340&lt;35,"18-34",AC2340&lt;50,"35-49",AC2340&lt;65,"50-64",TRUE,"65+")</f>
        <v>18-34</v>
      </c>
      <c r="AE2340">
        <f>IFERROR(_xlfn.XLOOKUP($B2340,enrollment!$A$2:$A$801,enrollment!$O$2:$O$801),"")</f>
        <v>3456789012</v>
      </c>
      <c r="AF2340">
        <f>IFERROR(_xlfn.XLOOKUP($AE2340,providers!$B$2:$B$11,providers!$Q$2:$Q$11),"")</f>
        <v>4</v>
      </c>
      <c r="AG2340" s="1">
        <f t="shared" si="36"/>
        <v>45413</v>
      </c>
    </row>
    <row r="2341" spans="1:33" x14ac:dyDescent="0.25">
      <c r="A2341" t="s">
        <v>2729</v>
      </c>
      <c r="B2341" t="s">
        <v>2723</v>
      </c>
      <c r="C2341">
        <v>3456789012</v>
      </c>
      <c r="D2341">
        <v>3456789012</v>
      </c>
      <c r="E2341" s="1">
        <v>45341</v>
      </c>
      <c r="F2341" s="1">
        <v>45341</v>
      </c>
      <c r="G2341" s="1">
        <v>45367</v>
      </c>
      <c r="H2341" t="s">
        <v>28</v>
      </c>
      <c r="I2341">
        <v>11</v>
      </c>
      <c r="J2341" t="s">
        <v>38</v>
      </c>
      <c r="K2341">
        <v>99213</v>
      </c>
      <c r="O2341">
        <v>1</v>
      </c>
      <c r="P2341">
        <v>172.04</v>
      </c>
      <c r="Q2341">
        <v>127.44</v>
      </c>
      <c r="R2341">
        <v>101.95</v>
      </c>
      <c r="S2341">
        <v>25.49</v>
      </c>
      <c r="T2341" t="s">
        <v>30</v>
      </c>
      <c r="X2341" t="s">
        <v>43</v>
      </c>
      <c r="Y2341" t="s">
        <v>44</v>
      </c>
      <c r="Z2341" t="s">
        <v>39</v>
      </c>
      <c r="AA2341" t="str">
        <f>IFERROR(_xlfn.XLOOKUP($J2341,avoidable_ed_reference!$A$2:$A$13,avoidable_ed_reference!$C$2:$C$13),"Not Classified")</f>
        <v>Not Classified</v>
      </c>
      <c r="AB2341" t="str">
        <f>IFERROR(_xlfn.XLOOKUP($B2341,enrollment!$A$2:$A$801,enrollment!$I$2:$I$801),"")</f>
        <v>KY</v>
      </c>
      <c r="AC2341">
        <f>IFERROR(_xlfn.XLOOKUP($B2341,enrollment!$A$2:$A$801,enrollment!$L$2:$L$801),"")</f>
        <v>25</v>
      </c>
      <c r="AD2341" t="str" cm="1">
        <f t="array" ref="AD2341">_xlfn.IFS(AC2341="","Unknown",AC2341&lt;18,"0-17",AC2341&lt;35,"18-34",AC2341&lt;50,"35-49",AC2341&lt;65,"50-64",TRUE,"65+")</f>
        <v>18-34</v>
      </c>
      <c r="AE2341">
        <f>IFERROR(_xlfn.XLOOKUP($B2341,enrollment!$A$2:$A$801,enrollment!$O$2:$O$801),"")</f>
        <v>3456789012</v>
      </c>
      <c r="AF2341">
        <f>IFERROR(_xlfn.XLOOKUP($AE2341,providers!$B$2:$B$11,providers!$Q$2:$Q$11),"")</f>
        <v>4</v>
      </c>
      <c r="AG2341" s="1">
        <f t="shared" si="36"/>
        <v>45323</v>
      </c>
    </row>
    <row r="2342" spans="1:33" x14ac:dyDescent="0.25">
      <c r="A2342" t="s">
        <v>2730</v>
      </c>
      <c r="B2342" t="s">
        <v>2731</v>
      </c>
      <c r="C2342">
        <v>9012345678</v>
      </c>
      <c r="D2342">
        <v>9012345678</v>
      </c>
      <c r="E2342" s="1">
        <v>45349</v>
      </c>
      <c r="F2342" s="1">
        <v>45349</v>
      </c>
      <c r="G2342" s="1">
        <v>45380</v>
      </c>
      <c r="H2342" t="s">
        <v>28</v>
      </c>
      <c r="I2342">
        <v>23</v>
      </c>
      <c r="J2342" t="s">
        <v>80</v>
      </c>
      <c r="K2342">
        <v>99284</v>
      </c>
      <c r="O2342">
        <v>1</v>
      </c>
      <c r="P2342">
        <v>1659.92</v>
      </c>
      <c r="Q2342">
        <v>922.18</v>
      </c>
      <c r="R2342">
        <v>737.74</v>
      </c>
      <c r="S2342">
        <v>184.44</v>
      </c>
      <c r="T2342" t="s">
        <v>30</v>
      </c>
      <c r="X2342" t="s">
        <v>52</v>
      </c>
      <c r="Y2342" t="s">
        <v>44</v>
      </c>
      <c r="Z2342" t="s">
        <v>45</v>
      </c>
      <c r="AA2342" t="str">
        <f>IFERROR(_xlfn.XLOOKUP($J2342,avoidable_ed_reference!$A$2:$A$13,avoidable_ed_reference!$C$2:$C$13),"Not Classified")</f>
        <v>Non-Avoidable</v>
      </c>
      <c r="AB2342" t="str">
        <f>IFERROR(_xlfn.XLOOKUP($B2342,enrollment!$A$2:$A$801,enrollment!$I$2:$I$801),"")</f>
        <v>TN</v>
      </c>
      <c r="AC2342">
        <f>IFERROR(_xlfn.XLOOKUP($B2342,enrollment!$A$2:$A$801,enrollment!$L$2:$L$801),"")</f>
        <v>26</v>
      </c>
      <c r="AD2342" t="str" cm="1">
        <f t="array" ref="AD2342">_xlfn.IFS(AC2342="","Unknown",AC2342&lt;18,"0-17",AC2342&lt;35,"18-34",AC2342&lt;50,"35-49",AC2342&lt;65,"50-64",TRUE,"65+")</f>
        <v>18-34</v>
      </c>
      <c r="AE2342">
        <f>IFERROR(_xlfn.XLOOKUP($B2342,enrollment!$A$2:$A$801,enrollment!$O$2:$O$801),"")</f>
        <v>0</v>
      </c>
      <c r="AF2342" t="str">
        <f>IFERROR(_xlfn.XLOOKUP($AE2342,providers!$B$2:$B$11,providers!$Q$2:$Q$11),"")</f>
        <v/>
      </c>
      <c r="AG2342" s="1">
        <f t="shared" si="36"/>
        <v>45323</v>
      </c>
    </row>
    <row r="2343" spans="1:33" x14ac:dyDescent="0.25">
      <c r="A2343" t="s">
        <v>2732</v>
      </c>
      <c r="B2343" t="s">
        <v>2731</v>
      </c>
      <c r="C2343">
        <v>9012345678</v>
      </c>
      <c r="D2343">
        <v>9012345678</v>
      </c>
      <c r="E2343" s="1">
        <v>45624</v>
      </c>
      <c r="F2343" s="1">
        <v>45624</v>
      </c>
      <c r="G2343" s="1">
        <v>45650</v>
      </c>
      <c r="H2343" t="s">
        <v>28</v>
      </c>
      <c r="I2343">
        <v>11</v>
      </c>
      <c r="J2343" t="s">
        <v>38</v>
      </c>
      <c r="K2343">
        <v>99213</v>
      </c>
      <c r="O2343">
        <v>1</v>
      </c>
      <c r="P2343">
        <v>227.66</v>
      </c>
      <c r="Q2343">
        <v>168.64</v>
      </c>
      <c r="R2343">
        <v>134.91</v>
      </c>
      <c r="S2343">
        <v>33.729999999999997</v>
      </c>
      <c r="T2343" t="s">
        <v>30</v>
      </c>
      <c r="X2343" t="s">
        <v>52</v>
      </c>
      <c r="Y2343" t="s">
        <v>44</v>
      </c>
      <c r="Z2343" t="s">
        <v>39</v>
      </c>
      <c r="AA2343" t="str">
        <f>IFERROR(_xlfn.XLOOKUP($J2343,avoidable_ed_reference!$A$2:$A$13,avoidable_ed_reference!$C$2:$C$13),"Not Classified")</f>
        <v>Not Classified</v>
      </c>
      <c r="AB2343" t="str">
        <f>IFERROR(_xlfn.XLOOKUP($B2343,enrollment!$A$2:$A$801,enrollment!$I$2:$I$801),"")</f>
        <v>TN</v>
      </c>
      <c r="AC2343">
        <f>IFERROR(_xlfn.XLOOKUP($B2343,enrollment!$A$2:$A$801,enrollment!$L$2:$L$801),"")</f>
        <v>26</v>
      </c>
      <c r="AD2343" t="str" cm="1">
        <f t="array" ref="AD2343">_xlfn.IFS(AC2343="","Unknown",AC2343&lt;18,"0-17",AC2343&lt;35,"18-34",AC2343&lt;50,"35-49",AC2343&lt;65,"50-64",TRUE,"65+")</f>
        <v>18-34</v>
      </c>
      <c r="AE2343">
        <f>IFERROR(_xlfn.XLOOKUP($B2343,enrollment!$A$2:$A$801,enrollment!$O$2:$O$801),"")</f>
        <v>0</v>
      </c>
      <c r="AF2343" t="str">
        <f>IFERROR(_xlfn.XLOOKUP($AE2343,providers!$B$2:$B$11,providers!$Q$2:$Q$11),"")</f>
        <v/>
      </c>
      <c r="AG2343" s="1">
        <f t="shared" si="36"/>
        <v>45597</v>
      </c>
    </row>
    <row r="2344" spans="1:33" x14ac:dyDescent="0.25">
      <c r="A2344" t="s">
        <v>2733</v>
      </c>
      <c r="B2344" t="s">
        <v>2731</v>
      </c>
      <c r="C2344">
        <v>7890123456</v>
      </c>
      <c r="D2344">
        <v>7890123456</v>
      </c>
      <c r="E2344" s="1">
        <v>45637</v>
      </c>
      <c r="F2344" s="1">
        <v>45637</v>
      </c>
      <c r="G2344" s="1">
        <v>45666</v>
      </c>
      <c r="H2344" t="s">
        <v>28</v>
      </c>
      <c r="I2344">
        <v>23</v>
      </c>
      <c r="J2344" t="s">
        <v>77</v>
      </c>
      <c r="K2344">
        <v>99284</v>
      </c>
      <c r="O2344">
        <v>1</v>
      </c>
      <c r="P2344">
        <v>2459.7199999999998</v>
      </c>
      <c r="Q2344">
        <v>1366.51</v>
      </c>
      <c r="R2344">
        <v>1093.21</v>
      </c>
      <c r="S2344">
        <v>273.3</v>
      </c>
      <c r="T2344" t="s">
        <v>30</v>
      </c>
      <c r="X2344" t="s">
        <v>52</v>
      </c>
      <c r="Y2344" t="s">
        <v>44</v>
      </c>
      <c r="Z2344" t="s">
        <v>45</v>
      </c>
      <c r="AA2344" t="str">
        <f>IFERROR(_xlfn.XLOOKUP($J2344,avoidable_ed_reference!$A$2:$A$13,avoidable_ed_reference!$C$2:$C$13),"Not Classified")</f>
        <v>Avoidable</v>
      </c>
      <c r="AB2344" t="str">
        <f>IFERROR(_xlfn.XLOOKUP($B2344,enrollment!$A$2:$A$801,enrollment!$I$2:$I$801),"")</f>
        <v>TN</v>
      </c>
      <c r="AC2344">
        <f>IFERROR(_xlfn.XLOOKUP($B2344,enrollment!$A$2:$A$801,enrollment!$L$2:$L$801),"")</f>
        <v>26</v>
      </c>
      <c r="AD2344" t="str" cm="1">
        <f t="array" ref="AD2344">_xlfn.IFS(AC2344="","Unknown",AC2344&lt;18,"0-17",AC2344&lt;35,"18-34",AC2344&lt;50,"35-49",AC2344&lt;65,"50-64",TRUE,"65+")</f>
        <v>18-34</v>
      </c>
      <c r="AE2344">
        <f>IFERROR(_xlfn.XLOOKUP($B2344,enrollment!$A$2:$A$801,enrollment!$O$2:$O$801),"")</f>
        <v>0</v>
      </c>
      <c r="AF2344" t="str">
        <f>IFERROR(_xlfn.XLOOKUP($AE2344,providers!$B$2:$B$11,providers!$Q$2:$Q$11),"")</f>
        <v/>
      </c>
      <c r="AG2344" s="1">
        <f t="shared" si="36"/>
        <v>45627</v>
      </c>
    </row>
    <row r="2345" spans="1:33" x14ac:dyDescent="0.25">
      <c r="A2345" t="s">
        <v>2734</v>
      </c>
      <c r="B2345" t="s">
        <v>2731</v>
      </c>
      <c r="C2345">
        <v>8901234567</v>
      </c>
      <c r="D2345">
        <v>8901234567</v>
      </c>
      <c r="E2345" s="1">
        <v>45509</v>
      </c>
      <c r="F2345" s="1">
        <v>45509</v>
      </c>
      <c r="G2345" s="1">
        <v>45544</v>
      </c>
      <c r="H2345" t="s">
        <v>28</v>
      </c>
      <c r="I2345">
        <v>23</v>
      </c>
      <c r="J2345" t="s">
        <v>129</v>
      </c>
      <c r="K2345">
        <v>99284</v>
      </c>
      <c r="O2345">
        <v>1</v>
      </c>
      <c r="P2345">
        <v>2059.4699999999998</v>
      </c>
      <c r="Q2345">
        <v>1144.1500000000001</v>
      </c>
      <c r="R2345">
        <v>915.32</v>
      </c>
      <c r="S2345">
        <v>228.83</v>
      </c>
      <c r="T2345" t="s">
        <v>30</v>
      </c>
      <c r="X2345" t="s">
        <v>52</v>
      </c>
      <c r="Y2345" t="s">
        <v>44</v>
      </c>
      <c r="Z2345" t="s">
        <v>45</v>
      </c>
      <c r="AA2345" t="str">
        <f>IFERROR(_xlfn.XLOOKUP($J2345,avoidable_ed_reference!$A$2:$A$13,avoidable_ed_reference!$C$2:$C$13),"Not Classified")</f>
        <v>Potentially Avoidable</v>
      </c>
      <c r="AB2345" t="str">
        <f>IFERROR(_xlfn.XLOOKUP($B2345,enrollment!$A$2:$A$801,enrollment!$I$2:$I$801),"")</f>
        <v>TN</v>
      </c>
      <c r="AC2345">
        <f>IFERROR(_xlfn.XLOOKUP($B2345,enrollment!$A$2:$A$801,enrollment!$L$2:$L$801),"")</f>
        <v>26</v>
      </c>
      <c r="AD2345" t="str" cm="1">
        <f t="array" ref="AD2345">_xlfn.IFS(AC2345="","Unknown",AC2345&lt;18,"0-17",AC2345&lt;35,"18-34",AC2345&lt;50,"35-49",AC2345&lt;65,"50-64",TRUE,"65+")</f>
        <v>18-34</v>
      </c>
      <c r="AE2345">
        <f>IFERROR(_xlfn.XLOOKUP($B2345,enrollment!$A$2:$A$801,enrollment!$O$2:$O$801),"")</f>
        <v>0</v>
      </c>
      <c r="AF2345" t="str">
        <f>IFERROR(_xlfn.XLOOKUP($AE2345,providers!$B$2:$B$11,providers!$Q$2:$Q$11),"")</f>
        <v/>
      </c>
      <c r="AG2345" s="1">
        <f t="shared" si="36"/>
        <v>45505</v>
      </c>
    </row>
    <row r="2346" spans="1:33" x14ac:dyDescent="0.25">
      <c r="A2346" t="s">
        <v>2735</v>
      </c>
      <c r="B2346" t="s">
        <v>2731</v>
      </c>
      <c r="C2346">
        <v>5678901234</v>
      </c>
      <c r="D2346">
        <v>5678901234</v>
      </c>
      <c r="E2346" s="1">
        <v>45307</v>
      </c>
      <c r="F2346" s="1">
        <v>45307</v>
      </c>
      <c r="G2346" s="1">
        <v>45321</v>
      </c>
      <c r="H2346" t="s">
        <v>28</v>
      </c>
      <c r="I2346">
        <v>20</v>
      </c>
      <c r="J2346" t="s">
        <v>35</v>
      </c>
      <c r="K2346">
        <v>99213</v>
      </c>
      <c r="O2346">
        <v>1</v>
      </c>
      <c r="P2346">
        <v>184.82</v>
      </c>
      <c r="Q2346">
        <v>142.16999999999999</v>
      </c>
      <c r="R2346">
        <v>113.74</v>
      </c>
      <c r="S2346">
        <v>28.43</v>
      </c>
      <c r="T2346" t="s">
        <v>30</v>
      </c>
      <c r="X2346" t="s">
        <v>52</v>
      </c>
      <c r="Y2346" t="s">
        <v>44</v>
      </c>
      <c r="Z2346" t="s">
        <v>36</v>
      </c>
      <c r="AA2346" t="str">
        <f>IFERROR(_xlfn.XLOOKUP($J2346,avoidable_ed_reference!$A$2:$A$13,avoidable_ed_reference!$C$2:$C$13),"Not Classified")</f>
        <v>Avoidable</v>
      </c>
      <c r="AB2346" t="str">
        <f>IFERROR(_xlfn.XLOOKUP($B2346,enrollment!$A$2:$A$801,enrollment!$I$2:$I$801),"")</f>
        <v>TN</v>
      </c>
      <c r="AC2346">
        <f>IFERROR(_xlfn.XLOOKUP($B2346,enrollment!$A$2:$A$801,enrollment!$L$2:$L$801),"")</f>
        <v>26</v>
      </c>
      <c r="AD2346" t="str" cm="1">
        <f t="array" ref="AD2346">_xlfn.IFS(AC2346="","Unknown",AC2346&lt;18,"0-17",AC2346&lt;35,"18-34",AC2346&lt;50,"35-49",AC2346&lt;65,"50-64",TRUE,"65+")</f>
        <v>18-34</v>
      </c>
      <c r="AE2346">
        <f>IFERROR(_xlfn.XLOOKUP($B2346,enrollment!$A$2:$A$801,enrollment!$O$2:$O$801),"")</f>
        <v>0</v>
      </c>
      <c r="AF2346" t="str">
        <f>IFERROR(_xlfn.XLOOKUP($AE2346,providers!$B$2:$B$11,providers!$Q$2:$Q$11),"")</f>
        <v/>
      </c>
      <c r="AG2346" s="1">
        <f t="shared" si="36"/>
        <v>45292</v>
      </c>
    </row>
    <row r="2347" spans="1:33" x14ac:dyDescent="0.25">
      <c r="A2347" t="s">
        <v>2736</v>
      </c>
      <c r="B2347" t="s">
        <v>2731</v>
      </c>
      <c r="C2347">
        <v>7890123456</v>
      </c>
      <c r="D2347">
        <v>7890123456</v>
      </c>
      <c r="E2347" s="1">
        <v>45615</v>
      </c>
      <c r="F2347" s="1">
        <v>45615</v>
      </c>
      <c r="G2347" s="1">
        <v>45634</v>
      </c>
      <c r="H2347" t="s">
        <v>28</v>
      </c>
      <c r="I2347">
        <v>23</v>
      </c>
      <c r="J2347" t="s">
        <v>91</v>
      </c>
      <c r="K2347">
        <v>99284</v>
      </c>
      <c r="O2347">
        <v>1</v>
      </c>
      <c r="P2347">
        <v>1778.81</v>
      </c>
      <c r="Q2347">
        <v>988.23</v>
      </c>
      <c r="R2347">
        <v>790.58</v>
      </c>
      <c r="S2347">
        <v>197.65</v>
      </c>
      <c r="T2347" t="s">
        <v>30</v>
      </c>
      <c r="X2347" t="s">
        <v>52</v>
      </c>
      <c r="Y2347" t="s">
        <v>44</v>
      </c>
      <c r="Z2347" t="s">
        <v>45</v>
      </c>
      <c r="AA2347" t="str">
        <f>IFERROR(_xlfn.XLOOKUP($J2347,avoidable_ed_reference!$A$2:$A$13,avoidable_ed_reference!$C$2:$C$13),"Not Classified")</f>
        <v>Avoidable</v>
      </c>
      <c r="AB2347" t="str">
        <f>IFERROR(_xlfn.XLOOKUP($B2347,enrollment!$A$2:$A$801,enrollment!$I$2:$I$801),"")</f>
        <v>TN</v>
      </c>
      <c r="AC2347">
        <f>IFERROR(_xlfn.XLOOKUP($B2347,enrollment!$A$2:$A$801,enrollment!$L$2:$L$801),"")</f>
        <v>26</v>
      </c>
      <c r="AD2347" t="str" cm="1">
        <f t="array" ref="AD2347">_xlfn.IFS(AC2347="","Unknown",AC2347&lt;18,"0-17",AC2347&lt;35,"18-34",AC2347&lt;50,"35-49",AC2347&lt;65,"50-64",TRUE,"65+")</f>
        <v>18-34</v>
      </c>
      <c r="AE2347">
        <f>IFERROR(_xlfn.XLOOKUP($B2347,enrollment!$A$2:$A$801,enrollment!$O$2:$O$801),"")</f>
        <v>0</v>
      </c>
      <c r="AF2347" t="str">
        <f>IFERROR(_xlfn.XLOOKUP($AE2347,providers!$B$2:$B$11,providers!$Q$2:$Q$11),"")</f>
        <v/>
      </c>
      <c r="AG2347" s="1">
        <f t="shared" si="36"/>
        <v>45597</v>
      </c>
    </row>
    <row r="2348" spans="1:33" x14ac:dyDescent="0.25">
      <c r="A2348" t="s">
        <v>2737</v>
      </c>
      <c r="B2348" t="s">
        <v>2731</v>
      </c>
      <c r="C2348">
        <v>3456789012</v>
      </c>
      <c r="D2348">
        <v>3456789012</v>
      </c>
      <c r="E2348" s="1">
        <v>45643</v>
      </c>
      <c r="F2348" s="1">
        <v>45643</v>
      </c>
      <c r="G2348" s="1">
        <v>45673</v>
      </c>
      <c r="H2348" t="s">
        <v>28</v>
      </c>
      <c r="I2348">
        <v>23</v>
      </c>
      <c r="J2348" t="s">
        <v>129</v>
      </c>
      <c r="K2348">
        <v>99284</v>
      </c>
      <c r="O2348">
        <v>1</v>
      </c>
      <c r="P2348">
        <v>1553.76</v>
      </c>
      <c r="Q2348">
        <v>863.2</v>
      </c>
      <c r="R2348">
        <v>690.56</v>
      </c>
      <c r="S2348">
        <v>172.64</v>
      </c>
      <c r="T2348" t="s">
        <v>30</v>
      </c>
      <c r="X2348" t="s">
        <v>52</v>
      </c>
      <c r="Y2348" t="s">
        <v>44</v>
      </c>
      <c r="Z2348" t="s">
        <v>45</v>
      </c>
      <c r="AA2348" t="str">
        <f>IFERROR(_xlfn.XLOOKUP($J2348,avoidable_ed_reference!$A$2:$A$13,avoidable_ed_reference!$C$2:$C$13),"Not Classified")</f>
        <v>Potentially Avoidable</v>
      </c>
      <c r="AB2348" t="str">
        <f>IFERROR(_xlfn.XLOOKUP($B2348,enrollment!$A$2:$A$801,enrollment!$I$2:$I$801),"")</f>
        <v>TN</v>
      </c>
      <c r="AC2348">
        <f>IFERROR(_xlfn.XLOOKUP($B2348,enrollment!$A$2:$A$801,enrollment!$L$2:$L$801),"")</f>
        <v>26</v>
      </c>
      <c r="AD2348" t="str" cm="1">
        <f t="array" ref="AD2348">_xlfn.IFS(AC2348="","Unknown",AC2348&lt;18,"0-17",AC2348&lt;35,"18-34",AC2348&lt;50,"35-49",AC2348&lt;65,"50-64",TRUE,"65+")</f>
        <v>18-34</v>
      </c>
      <c r="AE2348">
        <f>IFERROR(_xlfn.XLOOKUP($B2348,enrollment!$A$2:$A$801,enrollment!$O$2:$O$801),"")</f>
        <v>0</v>
      </c>
      <c r="AF2348" t="str">
        <f>IFERROR(_xlfn.XLOOKUP($AE2348,providers!$B$2:$B$11,providers!$Q$2:$Q$11),"")</f>
        <v/>
      </c>
      <c r="AG2348" s="1">
        <f t="shared" si="36"/>
        <v>45627</v>
      </c>
    </row>
    <row r="2349" spans="1:33" x14ac:dyDescent="0.25">
      <c r="A2349" t="s">
        <v>2738</v>
      </c>
      <c r="B2349" t="s">
        <v>2731</v>
      </c>
      <c r="C2349">
        <v>8901234567</v>
      </c>
      <c r="D2349">
        <v>8901234567</v>
      </c>
      <c r="E2349" s="1">
        <v>45476</v>
      </c>
      <c r="F2349" s="1">
        <v>45476</v>
      </c>
      <c r="G2349" s="1">
        <v>45491</v>
      </c>
      <c r="H2349" t="s">
        <v>28</v>
      </c>
      <c r="I2349">
        <v>23</v>
      </c>
      <c r="J2349" t="s">
        <v>91</v>
      </c>
      <c r="K2349">
        <v>99284</v>
      </c>
      <c r="O2349">
        <v>1</v>
      </c>
      <c r="P2349">
        <v>2401.02</v>
      </c>
      <c r="Q2349">
        <v>1333.9</v>
      </c>
      <c r="R2349">
        <v>1067.1199999999999</v>
      </c>
      <c r="S2349">
        <v>266.77999999999997</v>
      </c>
      <c r="T2349" t="s">
        <v>30</v>
      </c>
      <c r="X2349" t="s">
        <v>52</v>
      </c>
      <c r="Y2349" t="s">
        <v>44</v>
      </c>
      <c r="Z2349" t="s">
        <v>45</v>
      </c>
      <c r="AA2349" t="str">
        <f>IFERROR(_xlfn.XLOOKUP($J2349,avoidable_ed_reference!$A$2:$A$13,avoidable_ed_reference!$C$2:$C$13),"Not Classified")</f>
        <v>Avoidable</v>
      </c>
      <c r="AB2349" t="str">
        <f>IFERROR(_xlfn.XLOOKUP($B2349,enrollment!$A$2:$A$801,enrollment!$I$2:$I$801),"")</f>
        <v>TN</v>
      </c>
      <c r="AC2349">
        <f>IFERROR(_xlfn.XLOOKUP($B2349,enrollment!$A$2:$A$801,enrollment!$L$2:$L$801),"")</f>
        <v>26</v>
      </c>
      <c r="AD2349" t="str" cm="1">
        <f t="array" ref="AD2349">_xlfn.IFS(AC2349="","Unknown",AC2349&lt;18,"0-17",AC2349&lt;35,"18-34",AC2349&lt;50,"35-49",AC2349&lt;65,"50-64",TRUE,"65+")</f>
        <v>18-34</v>
      </c>
      <c r="AE2349">
        <f>IFERROR(_xlfn.XLOOKUP($B2349,enrollment!$A$2:$A$801,enrollment!$O$2:$O$801),"")</f>
        <v>0</v>
      </c>
      <c r="AF2349" t="str">
        <f>IFERROR(_xlfn.XLOOKUP($AE2349,providers!$B$2:$B$11,providers!$Q$2:$Q$11),"")</f>
        <v/>
      </c>
      <c r="AG2349" s="1">
        <f t="shared" si="36"/>
        <v>45474</v>
      </c>
    </row>
    <row r="2350" spans="1:33" x14ac:dyDescent="0.25">
      <c r="A2350" t="s">
        <v>2739</v>
      </c>
      <c r="B2350" t="s">
        <v>2731</v>
      </c>
      <c r="C2350">
        <v>2345678901</v>
      </c>
      <c r="D2350">
        <v>2345678901</v>
      </c>
      <c r="E2350" s="1">
        <v>45461</v>
      </c>
      <c r="F2350" s="1">
        <v>45461</v>
      </c>
      <c r="G2350" s="1">
        <v>45493</v>
      </c>
      <c r="H2350" t="s">
        <v>28</v>
      </c>
      <c r="I2350">
        <v>23</v>
      </c>
      <c r="J2350" t="s">
        <v>184</v>
      </c>
      <c r="K2350">
        <v>99284</v>
      </c>
      <c r="O2350">
        <v>1</v>
      </c>
      <c r="P2350">
        <v>2120.4499999999998</v>
      </c>
      <c r="Q2350">
        <v>1178.03</v>
      </c>
      <c r="R2350">
        <v>942.42</v>
      </c>
      <c r="S2350">
        <v>235.61</v>
      </c>
      <c r="T2350" t="s">
        <v>30</v>
      </c>
      <c r="X2350" t="s">
        <v>52</v>
      </c>
      <c r="Y2350" t="s">
        <v>44</v>
      </c>
      <c r="Z2350" t="s">
        <v>45</v>
      </c>
      <c r="AA2350" t="str">
        <f>IFERROR(_xlfn.XLOOKUP($J2350,avoidable_ed_reference!$A$2:$A$13,avoidable_ed_reference!$C$2:$C$13),"Not Classified")</f>
        <v>Non-Avoidable</v>
      </c>
      <c r="AB2350" t="str">
        <f>IFERROR(_xlfn.XLOOKUP($B2350,enrollment!$A$2:$A$801,enrollment!$I$2:$I$801),"")</f>
        <v>TN</v>
      </c>
      <c r="AC2350">
        <f>IFERROR(_xlfn.XLOOKUP($B2350,enrollment!$A$2:$A$801,enrollment!$L$2:$L$801),"")</f>
        <v>26</v>
      </c>
      <c r="AD2350" t="str" cm="1">
        <f t="array" ref="AD2350">_xlfn.IFS(AC2350="","Unknown",AC2350&lt;18,"0-17",AC2350&lt;35,"18-34",AC2350&lt;50,"35-49",AC2350&lt;65,"50-64",TRUE,"65+")</f>
        <v>18-34</v>
      </c>
      <c r="AE2350">
        <f>IFERROR(_xlfn.XLOOKUP($B2350,enrollment!$A$2:$A$801,enrollment!$O$2:$O$801),"")</f>
        <v>0</v>
      </c>
      <c r="AF2350" t="str">
        <f>IFERROR(_xlfn.XLOOKUP($AE2350,providers!$B$2:$B$11,providers!$Q$2:$Q$11),"")</f>
        <v/>
      </c>
      <c r="AG2350" s="1">
        <f t="shared" si="36"/>
        <v>45444</v>
      </c>
    </row>
    <row r="2351" spans="1:33" x14ac:dyDescent="0.25">
      <c r="A2351" t="s">
        <v>2740</v>
      </c>
      <c r="B2351" t="s">
        <v>2731</v>
      </c>
      <c r="C2351">
        <v>9012345678</v>
      </c>
      <c r="D2351">
        <v>9012345678</v>
      </c>
      <c r="E2351" s="1">
        <v>45608</v>
      </c>
      <c r="F2351" s="1">
        <v>45608</v>
      </c>
      <c r="G2351" s="1">
        <v>45634</v>
      </c>
      <c r="H2351" t="s">
        <v>28</v>
      </c>
      <c r="I2351">
        <v>23</v>
      </c>
      <c r="J2351" t="s">
        <v>55</v>
      </c>
      <c r="K2351">
        <v>99284</v>
      </c>
      <c r="O2351">
        <v>1</v>
      </c>
      <c r="P2351">
        <v>2210.4</v>
      </c>
      <c r="Q2351">
        <v>1228</v>
      </c>
      <c r="R2351">
        <v>982.4</v>
      </c>
      <c r="S2351">
        <v>245.6</v>
      </c>
      <c r="T2351" t="s">
        <v>30</v>
      </c>
      <c r="X2351" t="s">
        <v>52</v>
      </c>
      <c r="Y2351" t="s">
        <v>44</v>
      </c>
      <c r="Z2351" t="s">
        <v>45</v>
      </c>
      <c r="AA2351" t="str">
        <f>IFERROR(_xlfn.XLOOKUP($J2351,avoidable_ed_reference!$A$2:$A$13,avoidable_ed_reference!$C$2:$C$13),"Not Classified")</f>
        <v>Potentially Avoidable</v>
      </c>
      <c r="AB2351" t="str">
        <f>IFERROR(_xlfn.XLOOKUP($B2351,enrollment!$A$2:$A$801,enrollment!$I$2:$I$801),"")</f>
        <v>TN</v>
      </c>
      <c r="AC2351">
        <f>IFERROR(_xlfn.XLOOKUP($B2351,enrollment!$A$2:$A$801,enrollment!$L$2:$L$801),"")</f>
        <v>26</v>
      </c>
      <c r="AD2351" t="str" cm="1">
        <f t="array" ref="AD2351">_xlfn.IFS(AC2351="","Unknown",AC2351&lt;18,"0-17",AC2351&lt;35,"18-34",AC2351&lt;50,"35-49",AC2351&lt;65,"50-64",TRUE,"65+")</f>
        <v>18-34</v>
      </c>
      <c r="AE2351">
        <f>IFERROR(_xlfn.XLOOKUP($B2351,enrollment!$A$2:$A$801,enrollment!$O$2:$O$801),"")</f>
        <v>0</v>
      </c>
      <c r="AF2351" t="str">
        <f>IFERROR(_xlfn.XLOOKUP($AE2351,providers!$B$2:$B$11,providers!$Q$2:$Q$11),"")</f>
        <v/>
      </c>
      <c r="AG2351" s="1">
        <f t="shared" si="36"/>
        <v>45597</v>
      </c>
    </row>
    <row r="2352" spans="1:33" x14ac:dyDescent="0.25">
      <c r="A2352" t="s">
        <v>2741</v>
      </c>
      <c r="B2352" t="s">
        <v>2742</v>
      </c>
      <c r="C2352">
        <v>6789012345</v>
      </c>
      <c r="D2352">
        <v>6789012345</v>
      </c>
      <c r="E2352" s="1">
        <v>45505</v>
      </c>
      <c r="F2352" s="1">
        <v>45505</v>
      </c>
      <c r="G2352" s="1">
        <v>45535</v>
      </c>
      <c r="H2352" t="s">
        <v>28</v>
      </c>
      <c r="I2352">
        <v>11</v>
      </c>
      <c r="J2352" t="s">
        <v>38</v>
      </c>
      <c r="K2352">
        <v>99213</v>
      </c>
      <c r="O2352">
        <v>1</v>
      </c>
      <c r="P2352">
        <v>219.21</v>
      </c>
      <c r="Q2352">
        <v>162.38</v>
      </c>
      <c r="R2352">
        <v>129.9</v>
      </c>
      <c r="S2352">
        <v>32.479999999999997</v>
      </c>
      <c r="T2352" t="s">
        <v>30</v>
      </c>
      <c r="X2352" t="s">
        <v>233</v>
      </c>
      <c r="Y2352" t="s">
        <v>32</v>
      </c>
      <c r="Z2352" t="s">
        <v>39</v>
      </c>
      <c r="AA2352" t="str">
        <f>IFERROR(_xlfn.XLOOKUP($J2352,avoidable_ed_reference!$A$2:$A$13,avoidable_ed_reference!$C$2:$C$13),"Not Classified")</f>
        <v>Not Classified</v>
      </c>
      <c r="AB2352" t="str">
        <f>IFERROR(_xlfn.XLOOKUP($B2352,enrollment!$A$2:$A$801,enrollment!$I$2:$I$801),"")</f>
        <v>OH</v>
      </c>
      <c r="AC2352">
        <f>IFERROR(_xlfn.XLOOKUP($B2352,enrollment!$A$2:$A$801,enrollment!$L$2:$L$801),"")</f>
        <v>28</v>
      </c>
      <c r="AD2352" t="str" cm="1">
        <f t="array" ref="AD2352">_xlfn.IFS(AC2352="","Unknown",AC2352&lt;18,"0-17",AC2352&lt;35,"18-34",AC2352&lt;50,"35-49",AC2352&lt;65,"50-64",TRUE,"65+")</f>
        <v>18-34</v>
      </c>
      <c r="AE2352">
        <f>IFERROR(_xlfn.XLOOKUP($B2352,enrollment!$A$2:$A$801,enrollment!$O$2:$O$801),"")</f>
        <v>6789012345</v>
      </c>
      <c r="AF2352">
        <f>IFERROR(_xlfn.XLOOKUP($AE2352,providers!$B$2:$B$11,providers!$Q$2:$Q$11),"")</f>
        <v>4.0999999999999996</v>
      </c>
      <c r="AG2352" s="1">
        <f t="shared" si="36"/>
        <v>45505</v>
      </c>
    </row>
    <row r="2353" spans="1:33" x14ac:dyDescent="0.25">
      <c r="A2353" t="s">
        <v>2743</v>
      </c>
      <c r="B2353" t="s">
        <v>2742</v>
      </c>
      <c r="C2353">
        <v>8901234567</v>
      </c>
      <c r="D2353">
        <v>8901234567</v>
      </c>
      <c r="E2353" s="1">
        <v>45422</v>
      </c>
      <c r="F2353" s="1">
        <v>45422</v>
      </c>
      <c r="G2353" s="1">
        <v>45450</v>
      </c>
      <c r="H2353" t="s">
        <v>59</v>
      </c>
      <c r="J2353" t="s">
        <v>47</v>
      </c>
      <c r="L2353" s="2" t="s">
        <v>82</v>
      </c>
      <c r="M2353" t="s">
        <v>83</v>
      </c>
      <c r="N2353" t="s">
        <v>84</v>
      </c>
      <c r="O2353">
        <v>1</v>
      </c>
      <c r="P2353">
        <v>1251.1300000000001</v>
      </c>
      <c r="Q2353">
        <v>1137.3900000000001</v>
      </c>
      <c r="R2353">
        <v>909.91</v>
      </c>
      <c r="S2353">
        <v>227.48</v>
      </c>
      <c r="T2353" t="s">
        <v>30</v>
      </c>
      <c r="X2353" t="s">
        <v>233</v>
      </c>
      <c r="Y2353" t="s">
        <v>32</v>
      </c>
      <c r="Z2353" t="s">
        <v>64</v>
      </c>
      <c r="AA2353" t="str">
        <f>IFERROR(_xlfn.XLOOKUP($J2353,avoidable_ed_reference!$A$2:$A$13,avoidable_ed_reference!$C$2:$C$13),"Not Classified")</f>
        <v>Not Classified</v>
      </c>
      <c r="AB2353" t="str">
        <f>IFERROR(_xlfn.XLOOKUP($B2353,enrollment!$A$2:$A$801,enrollment!$I$2:$I$801),"")</f>
        <v>OH</v>
      </c>
      <c r="AC2353">
        <f>IFERROR(_xlfn.XLOOKUP($B2353,enrollment!$A$2:$A$801,enrollment!$L$2:$L$801),"")</f>
        <v>28</v>
      </c>
      <c r="AD2353" t="str" cm="1">
        <f t="array" ref="AD2353">_xlfn.IFS(AC2353="","Unknown",AC2353&lt;18,"0-17",AC2353&lt;35,"18-34",AC2353&lt;50,"35-49",AC2353&lt;65,"50-64",TRUE,"65+")</f>
        <v>18-34</v>
      </c>
      <c r="AE2353">
        <f>IFERROR(_xlfn.XLOOKUP($B2353,enrollment!$A$2:$A$801,enrollment!$O$2:$O$801),"")</f>
        <v>6789012345</v>
      </c>
      <c r="AF2353">
        <f>IFERROR(_xlfn.XLOOKUP($AE2353,providers!$B$2:$B$11,providers!$Q$2:$Q$11),"")</f>
        <v>4.0999999999999996</v>
      </c>
      <c r="AG2353" s="1">
        <f t="shared" si="36"/>
        <v>45413</v>
      </c>
    </row>
    <row r="2354" spans="1:33" x14ac:dyDescent="0.25">
      <c r="A2354" t="s">
        <v>2744</v>
      </c>
      <c r="B2354" t="s">
        <v>2742</v>
      </c>
      <c r="C2354">
        <v>9012345678</v>
      </c>
      <c r="D2354">
        <v>9012345678</v>
      </c>
      <c r="E2354" s="1">
        <v>45457</v>
      </c>
      <c r="F2354" s="1">
        <v>45457</v>
      </c>
      <c r="G2354" s="1">
        <v>45473</v>
      </c>
      <c r="H2354" t="s">
        <v>67</v>
      </c>
      <c r="I2354">
        <v>21</v>
      </c>
      <c r="J2354" t="s">
        <v>80</v>
      </c>
      <c r="K2354">
        <v>99223</v>
      </c>
      <c r="O2354">
        <v>1</v>
      </c>
      <c r="P2354">
        <v>17458.419999999998</v>
      </c>
      <c r="Q2354">
        <v>11263.5</v>
      </c>
      <c r="R2354">
        <v>9010.7999999999993</v>
      </c>
      <c r="S2354">
        <v>2252.6999999999998</v>
      </c>
      <c r="T2354" t="s">
        <v>30</v>
      </c>
      <c r="V2354">
        <v>1</v>
      </c>
      <c r="W2354" s="2" t="s">
        <v>68</v>
      </c>
      <c r="X2354" t="s">
        <v>233</v>
      </c>
      <c r="Y2354" t="s">
        <v>32</v>
      </c>
      <c r="Z2354" t="s">
        <v>69</v>
      </c>
      <c r="AA2354" t="str">
        <f>IFERROR(_xlfn.XLOOKUP($J2354,avoidable_ed_reference!$A$2:$A$13,avoidable_ed_reference!$C$2:$C$13),"Not Classified")</f>
        <v>Non-Avoidable</v>
      </c>
      <c r="AB2354" t="str">
        <f>IFERROR(_xlfn.XLOOKUP($B2354,enrollment!$A$2:$A$801,enrollment!$I$2:$I$801),"")</f>
        <v>OH</v>
      </c>
      <c r="AC2354">
        <f>IFERROR(_xlfn.XLOOKUP($B2354,enrollment!$A$2:$A$801,enrollment!$L$2:$L$801),"")</f>
        <v>28</v>
      </c>
      <c r="AD2354" t="str" cm="1">
        <f t="array" ref="AD2354">_xlfn.IFS(AC2354="","Unknown",AC2354&lt;18,"0-17",AC2354&lt;35,"18-34",AC2354&lt;50,"35-49",AC2354&lt;65,"50-64",TRUE,"65+")</f>
        <v>18-34</v>
      </c>
      <c r="AE2354">
        <f>IFERROR(_xlfn.XLOOKUP($B2354,enrollment!$A$2:$A$801,enrollment!$O$2:$O$801),"")</f>
        <v>6789012345</v>
      </c>
      <c r="AF2354">
        <f>IFERROR(_xlfn.XLOOKUP($AE2354,providers!$B$2:$B$11,providers!$Q$2:$Q$11),"")</f>
        <v>4.0999999999999996</v>
      </c>
      <c r="AG2354" s="1">
        <f t="shared" si="36"/>
        <v>45444</v>
      </c>
    </row>
    <row r="2355" spans="1:33" x14ac:dyDescent="0.25">
      <c r="A2355" t="s">
        <v>2745</v>
      </c>
      <c r="B2355" t="s">
        <v>2742</v>
      </c>
      <c r="C2355">
        <v>3456789012</v>
      </c>
      <c r="D2355">
        <v>3456789012</v>
      </c>
      <c r="E2355" s="1">
        <v>45591</v>
      </c>
      <c r="F2355" s="1">
        <v>45591</v>
      </c>
      <c r="G2355" s="1">
        <v>45607</v>
      </c>
      <c r="H2355" t="s">
        <v>67</v>
      </c>
      <c r="I2355">
        <v>21</v>
      </c>
      <c r="J2355" t="s">
        <v>99</v>
      </c>
      <c r="K2355">
        <v>99223</v>
      </c>
      <c r="O2355">
        <v>1</v>
      </c>
      <c r="P2355">
        <v>20294.099999999999</v>
      </c>
      <c r="Q2355">
        <v>13092.97</v>
      </c>
      <c r="R2355">
        <v>10474.379999999999</v>
      </c>
      <c r="S2355">
        <v>2618.59</v>
      </c>
      <c r="T2355" t="s">
        <v>30</v>
      </c>
      <c r="V2355">
        <v>1</v>
      </c>
      <c r="W2355" s="2" t="s">
        <v>68</v>
      </c>
      <c r="X2355" t="s">
        <v>233</v>
      </c>
      <c r="Y2355" t="s">
        <v>32</v>
      </c>
      <c r="Z2355" t="s">
        <v>69</v>
      </c>
      <c r="AA2355" t="str">
        <f>IFERROR(_xlfn.XLOOKUP($J2355,avoidable_ed_reference!$A$2:$A$13,avoidable_ed_reference!$C$2:$C$13),"Not Classified")</f>
        <v>Not Classified</v>
      </c>
      <c r="AB2355" t="str">
        <f>IFERROR(_xlfn.XLOOKUP($B2355,enrollment!$A$2:$A$801,enrollment!$I$2:$I$801),"")</f>
        <v>OH</v>
      </c>
      <c r="AC2355">
        <f>IFERROR(_xlfn.XLOOKUP($B2355,enrollment!$A$2:$A$801,enrollment!$L$2:$L$801),"")</f>
        <v>28</v>
      </c>
      <c r="AD2355" t="str" cm="1">
        <f t="array" ref="AD2355">_xlfn.IFS(AC2355="","Unknown",AC2355&lt;18,"0-17",AC2355&lt;35,"18-34",AC2355&lt;50,"35-49",AC2355&lt;65,"50-64",TRUE,"65+")</f>
        <v>18-34</v>
      </c>
      <c r="AE2355">
        <f>IFERROR(_xlfn.XLOOKUP($B2355,enrollment!$A$2:$A$801,enrollment!$O$2:$O$801),"")</f>
        <v>6789012345</v>
      </c>
      <c r="AF2355">
        <f>IFERROR(_xlfn.XLOOKUP($AE2355,providers!$B$2:$B$11,providers!$Q$2:$Q$11),"")</f>
        <v>4.0999999999999996</v>
      </c>
      <c r="AG2355" s="1">
        <f t="shared" si="36"/>
        <v>45566</v>
      </c>
    </row>
    <row r="2356" spans="1:33" x14ac:dyDescent="0.25">
      <c r="A2356" t="s">
        <v>2746</v>
      </c>
      <c r="B2356" t="s">
        <v>2742</v>
      </c>
      <c r="C2356">
        <v>6789012345</v>
      </c>
      <c r="D2356">
        <v>6789012345</v>
      </c>
      <c r="E2356" s="1">
        <v>45524</v>
      </c>
      <c r="F2356" s="1">
        <v>45524</v>
      </c>
      <c r="G2356" s="1">
        <v>45553</v>
      </c>
      <c r="H2356" t="s">
        <v>28</v>
      </c>
      <c r="I2356">
        <v>11</v>
      </c>
      <c r="J2356" t="s">
        <v>47</v>
      </c>
      <c r="K2356">
        <v>99213</v>
      </c>
      <c r="O2356">
        <v>1</v>
      </c>
      <c r="P2356">
        <v>165.75</v>
      </c>
      <c r="Q2356">
        <v>122.78</v>
      </c>
      <c r="R2356">
        <v>98.22</v>
      </c>
      <c r="S2356">
        <v>24.56</v>
      </c>
      <c r="T2356" t="s">
        <v>30</v>
      </c>
      <c r="X2356" t="s">
        <v>233</v>
      </c>
      <c r="Y2356" t="s">
        <v>32</v>
      </c>
      <c r="Z2356" t="s">
        <v>39</v>
      </c>
      <c r="AA2356" t="str">
        <f>IFERROR(_xlfn.XLOOKUP($J2356,avoidable_ed_reference!$A$2:$A$13,avoidable_ed_reference!$C$2:$C$13),"Not Classified")</f>
        <v>Not Classified</v>
      </c>
      <c r="AB2356" t="str">
        <f>IFERROR(_xlfn.XLOOKUP($B2356,enrollment!$A$2:$A$801,enrollment!$I$2:$I$801),"")</f>
        <v>OH</v>
      </c>
      <c r="AC2356">
        <f>IFERROR(_xlfn.XLOOKUP($B2356,enrollment!$A$2:$A$801,enrollment!$L$2:$L$801),"")</f>
        <v>28</v>
      </c>
      <c r="AD2356" t="str" cm="1">
        <f t="array" ref="AD2356">_xlfn.IFS(AC2356="","Unknown",AC2356&lt;18,"0-17",AC2356&lt;35,"18-34",AC2356&lt;50,"35-49",AC2356&lt;65,"50-64",TRUE,"65+")</f>
        <v>18-34</v>
      </c>
      <c r="AE2356">
        <f>IFERROR(_xlfn.XLOOKUP($B2356,enrollment!$A$2:$A$801,enrollment!$O$2:$O$801),"")</f>
        <v>6789012345</v>
      </c>
      <c r="AF2356">
        <f>IFERROR(_xlfn.XLOOKUP($AE2356,providers!$B$2:$B$11,providers!$Q$2:$Q$11),"")</f>
        <v>4.0999999999999996</v>
      </c>
      <c r="AG2356" s="1">
        <f t="shared" si="36"/>
        <v>45505</v>
      </c>
    </row>
    <row r="2357" spans="1:33" x14ac:dyDescent="0.25">
      <c r="A2357" t="s">
        <v>2747</v>
      </c>
      <c r="B2357" t="s">
        <v>2742</v>
      </c>
      <c r="C2357">
        <v>3456789012</v>
      </c>
      <c r="D2357">
        <v>3456789012</v>
      </c>
      <c r="E2357" s="1">
        <v>45459</v>
      </c>
      <c r="F2357" s="1">
        <v>45459</v>
      </c>
      <c r="G2357" s="1">
        <v>45484</v>
      </c>
      <c r="H2357" t="s">
        <v>28</v>
      </c>
      <c r="I2357">
        <v>23</v>
      </c>
      <c r="J2357" t="s">
        <v>80</v>
      </c>
      <c r="K2357">
        <v>99284</v>
      </c>
      <c r="O2357">
        <v>1</v>
      </c>
      <c r="P2357">
        <v>1608.35</v>
      </c>
      <c r="Q2357">
        <v>893.53</v>
      </c>
      <c r="R2357">
        <v>714.82</v>
      </c>
      <c r="S2357">
        <v>178.71</v>
      </c>
      <c r="T2357" t="s">
        <v>30</v>
      </c>
      <c r="X2357" t="s">
        <v>233</v>
      </c>
      <c r="Y2357" t="s">
        <v>32</v>
      </c>
      <c r="Z2357" t="s">
        <v>45</v>
      </c>
      <c r="AA2357" t="str">
        <f>IFERROR(_xlfn.XLOOKUP($J2357,avoidable_ed_reference!$A$2:$A$13,avoidable_ed_reference!$C$2:$C$13),"Not Classified")</f>
        <v>Non-Avoidable</v>
      </c>
      <c r="AB2357" t="str">
        <f>IFERROR(_xlfn.XLOOKUP($B2357,enrollment!$A$2:$A$801,enrollment!$I$2:$I$801),"")</f>
        <v>OH</v>
      </c>
      <c r="AC2357">
        <f>IFERROR(_xlfn.XLOOKUP($B2357,enrollment!$A$2:$A$801,enrollment!$L$2:$L$801),"")</f>
        <v>28</v>
      </c>
      <c r="AD2357" t="str" cm="1">
        <f t="array" ref="AD2357">_xlfn.IFS(AC2357="","Unknown",AC2357&lt;18,"0-17",AC2357&lt;35,"18-34",AC2357&lt;50,"35-49",AC2357&lt;65,"50-64",TRUE,"65+")</f>
        <v>18-34</v>
      </c>
      <c r="AE2357">
        <f>IFERROR(_xlfn.XLOOKUP($B2357,enrollment!$A$2:$A$801,enrollment!$O$2:$O$801),"")</f>
        <v>6789012345</v>
      </c>
      <c r="AF2357">
        <f>IFERROR(_xlfn.XLOOKUP($AE2357,providers!$B$2:$B$11,providers!$Q$2:$Q$11),"")</f>
        <v>4.0999999999999996</v>
      </c>
      <c r="AG2357" s="1">
        <f t="shared" si="36"/>
        <v>45444</v>
      </c>
    </row>
    <row r="2358" spans="1:33" x14ac:dyDescent="0.25">
      <c r="A2358" t="s">
        <v>2748</v>
      </c>
      <c r="B2358" t="s">
        <v>2749</v>
      </c>
      <c r="C2358">
        <v>9012345678</v>
      </c>
      <c r="D2358">
        <v>9012345678</v>
      </c>
      <c r="E2358" s="1">
        <v>45397</v>
      </c>
      <c r="F2358" s="1">
        <v>45397</v>
      </c>
      <c r="G2358" s="1">
        <v>45413</v>
      </c>
      <c r="H2358" t="s">
        <v>67</v>
      </c>
      <c r="I2358">
        <v>21</v>
      </c>
      <c r="J2358" t="s">
        <v>42</v>
      </c>
      <c r="K2358">
        <v>99223</v>
      </c>
      <c r="O2358">
        <v>1</v>
      </c>
      <c r="P2358">
        <v>27451.15</v>
      </c>
      <c r="Q2358">
        <v>17710.419999999998</v>
      </c>
      <c r="R2358">
        <v>14168.34</v>
      </c>
      <c r="S2358">
        <v>3542.08</v>
      </c>
      <c r="T2358" t="s">
        <v>30</v>
      </c>
      <c r="V2358">
        <v>1</v>
      </c>
      <c r="W2358" s="2" t="s">
        <v>68</v>
      </c>
      <c r="X2358" t="s">
        <v>43</v>
      </c>
      <c r="Y2358" t="s">
        <v>44</v>
      </c>
      <c r="Z2358" t="s">
        <v>69</v>
      </c>
      <c r="AA2358" t="str">
        <f>IFERROR(_xlfn.XLOOKUP($J2358,avoidable_ed_reference!$A$2:$A$13,avoidable_ed_reference!$C$2:$C$13),"Not Classified")</f>
        <v>Non-Avoidable</v>
      </c>
      <c r="AB2358" t="str">
        <f>IFERROR(_xlfn.XLOOKUP($B2358,enrollment!$A$2:$A$801,enrollment!$I$2:$I$801),"")</f>
        <v>TN</v>
      </c>
      <c r="AC2358">
        <f>IFERROR(_xlfn.XLOOKUP($B2358,enrollment!$A$2:$A$801,enrollment!$L$2:$L$801),"")</f>
        <v>71</v>
      </c>
      <c r="AD2358" t="str" cm="1">
        <f t="array" ref="AD2358">_xlfn.IFS(AC2358="","Unknown",AC2358&lt;18,"0-17",AC2358&lt;35,"18-34",AC2358&lt;50,"35-49",AC2358&lt;65,"50-64",TRUE,"65+")</f>
        <v>65+</v>
      </c>
      <c r="AE2358">
        <f>IFERROR(_xlfn.XLOOKUP($B2358,enrollment!$A$2:$A$801,enrollment!$O$2:$O$801),"")</f>
        <v>7890123456</v>
      </c>
      <c r="AF2358">
        <f>IFERROR(_xlfn.XLOOKUP($AE2358,providers!$B$2:$B$11,providers!$Q$2:$Q$11),"")</f>
        <v>3.9</v>
      </c>
      <c r="AG2358" s="1">
        <f t="shared" si="36"/>
        <v>45383</v>
      </c>
    </row>
    <row r="2359" spans="1:33" x14ac:dyDescent="0.25">
      <c r="A2359" t="s">
        <v>2750</v>
      </c>
      <c r="B2359" t="s">
        <v>2749</v>
      </c>
      <c r="C2359">
        <v>7890123456</v>
      </c>
      <c r="D2359">
        <v>7890123456</v>
      </c>
      <c r="E2359" s="1">
        <v>45558</v>
      </c>
      <c r="F2359" s="1">
        <v>45558</v>
      </c>
      <c r="G2359" s="1">
        <v>45580</v>
      </c>
      <c r="H2359" t="s">
        <v>28</v>
      </c>
      <c r="I2359">
        <v>11</v>
      </c>
      <c r="J2359" t="s">
        <v>47</v>
      </c>
      <c r="K2359">
        <v>99213</v>
      </c>
      <c r="O2359">
        <v>1</v>
      </c>
      <c r="P2359">
        <v>228.02</v>
      </c>
      <c r="Q2359">
        <v>168.9</v>
      </c>
      <c r="R2359">
        <v>135.12</v>
      </c>
      <c r="S2359">
        <v>33.78</v>
      </c>
      <c r="T2359" t="s">
        <v>30</v>
      </c>
      <c r="X2359" t="s">
        <v>43</v>
      </c>
      <c r="Y2359" t="s">
        <v>44</v>
      </c>
      <c r="Z2359" t="s">
        <v>39</v>
      </c>
      <c r="AA2359" t="str">
        <f>IFERROR(_xlfn.XLOOKUP($J2359,avoidable_ed_reference!$A$2:$A$13,avoidable_ed_reference!$C$2:$C$13),"Not Classified")</f>
        <v>Not Classified</v>
      </c>
      <c r="AB2359" t="str">
        <f>IFERROR(_xlfn.XLOOKUP($B2359,enrollment!$A$2:$A$801,enrollment!$I$2:$I$801),"")</f>
        <v>TN</v>
      </c>
      <c r="AC2359">
        <f>IFERROR(_xlfn.XLOOKUP($B2359,enrollment!$A$2:$A$801,enrollment!$L$2:$L$801),"")</f>
        <v>71</v>
      </c>
      <c r="AD2359" t="str" cm="1">
        <f t="array" ref="AD2359">_xlfn.IFS(AC2359="","Unknown",AC2359&lt;18,"0-17",AC2359&lt;35,"18-34",AC2359&lt;50,"35-49",AC2359&lt;65,"50-64",TRUE,"65+")</f>
        <v>65+</v>
      </c>
      <c r="AE2359">
        <f>IFERROR(_xlfn.XLOOKUP($B2359,enrollment!$A$2:$A$801,enrollment!$O$2:$O$801),"")</f>
        <v>7890123456</v>
      </c>
      <c r="AF2359">
        <f>IFERROR(_xlfn.XLOOKUP($AE2359,providers!$B$2:$B$11,providers!$Q$2:$Q$11),"")</f>
        <v>3.9</v>
      </c>
      <c r="AG2359" s="1">
        <f t="shared" si="36"/>
        <v>45536</v>
      </c>
    </row>
    <row r="2360" spans="1:33" x14ac:dyDescent="0.25">
      <c r="A2360" t="s">
        <v>2751</v>
      </c>
      <c r="B2360" t="s">
        <v>2749</v>
      </c>
      <c r="C2360">
        <v>7890123456</v>
      </c>
      <c r="D2360">
        <v>7890123456</v>
      </c>
      <c r="E2360" s="1">
        <v>45634</v>
      </c>
      <c r="F2360" s="1">
        <v>45634</v>
      </c>
      <c r="G2360" s="1">
        <v>45662</v>
      </c>
      <c r="H2360" t="s">
        <v>28</v>
      </c>
      <c r="I2360">
        <v>11</v>
      </c>
      <c r="J2360" t="s">
        <v>38</v>
      </c>
      <c r="K2360">
        <v>99213</v>
      </c>
      <c r="O2360">
        <v>1</v>
      </c>
      <c r="P2360">
        <v>212.88</v>
      </c>
      <c r="Q2360">
        <v>157.69</v>
      </c>
      <c r="R2360">
        <v>126.15</v>
      </c>
      <c r="S2360">
        <v>31.54</v>
      </c>
      <c r="T2360" t="s">
        <v>30</v>
      </c>
      <c r="X2360" t="s">
        <v>43</v>
      </c>
      <c r="Y2360" t="s">
        <v>44</v>
      </c>
      <c r="Z2360" t="s">
        <v>39</v>
      </c>
      <c r="AA2360" t="str">
        <f>IFERROR(_xlfn.XLOOKUP($J2360,avoidable_ed_reference!$A$2:$A$13,avoidable_ed_reference!$C$2:$C$13),"Not Classified")</f>
        <v>Not Classified</v>
      </c>
      <c r="AB2360" t="str">
        <f>IFERROR(_xlfn.XLOOKUP($B2360,enrollment!$A$2:$A$801,enrollment!$I$2:$I$801),"")</f>
        <v>TN</v>
      </c>
      <c r="AC2360">
        <f>IFERROR(_xlfn.XLOOKUP($B2360,enrollment!$A$2:$A$801,enrollment!$L$2:$L$801),"")</f>
        <v>71</v>
      </c>
      <c r="AD2360" t="str" cm="1">
        <f t="array" ref="AD2360">_xlfn.IFS(AC2360="","Unknown",AC2360&lt;18,"0-17",AC2360&lt;35,"18-34",AC2360&lt;50,"35-49",AC2360&lt;65,"50-64",TRUE,"65+")</f>
        <v>65+</v>
      </c>
      <c r="AE2360">
        <f>IFERROR(_xlfn.XLOOKUP($B2360,enrollment!$A$2:$A$801,enrollment!$O$2:$O$801),"")</f>
        <v>7890123456</v>
      </c>
      <c r="AF2360">
        <f>IFERROR(_xlfn.XLOOKUP($AE2360,providers!$B$2:$B$11,providers!$Q$2:$Q$11),"")</f>
        <v>3.9</v>
      </c>
      <c r="AG2360" s="1">
        <f t="shared" si="36"/>
        <v>45627</v>
      </c>
    </row>
    <row r="2361" spans="1:33" x14ac:dyDescent="0.25">
      <c r="A2361" t="s">
        <v>2752</v>
      </c>
      <c r="B2361" t="s">
        <v>2749</v>
      </c>
      <c r="C2361">
        <v>5678901234</v>
      </c>
      <c r="D2361">
        <v>5678901234</v>
      </c>
      <c r="E2361" s="1">
        <v>45608</v>
      </c>
      <c r="F2361" s="1">
        <v>45608</v>
      </c>
      <c r="G2361" s="1">
        <v>45630</v>
      </c>
      <c r="H2361" t="s">
        <v>28</v>
      </c>
      <c r="I2361">
        <v>20</v>
      </c>
      <c r="J2361" t="s">
        <v>35</v>
      </c>
      <c r="K2361">
        <v>99213</v>
      </c>
      <c r="O2361">
        <v>1</v>
      </c>
      <c r="P2361">
        <v>176.92</v>
      </c>
      <c r="Q2361">
        <v>136.09</v>
      </c>
      <c r="R2361">
        <v>108.87</v>
      </c>
      <c r="S2361">
        <v>27.22</v>
      </c>
      <c r="T2361" t="s">
        <v>30</v>
      </c>
      <c r="X2361" t="s">
        <v>43</v>
      </c>
      <c r="Y2361" t="s">
        <v>44</v>
      </c>
      <c r="Z2361" t="s">
        <v>36</v>
      </c>
      <c r="AA2361" t="str">
        <f>IFERROR(_xlfn.XLOOKUP($J2361,avoidable_ed_reference!$A$2:$A$13,avoidable_ed_reference!$C$2:$C$13),"Not Classified")</f>
        <v>Avoidable</v>
      </c>
      <c r="AB2361" t="str">
        <f>IFERROR(_xlfn.XLOOKUP($B2361,enrollment!$A$2:$A$801,enrollment!$I$2:$I$801),"")</f>
        <v>TN</v>
      </c>
      <c r="AC2361">
        <f>IFERROR(_xlfn.XLOOKUP($B2361,enrollment!$A$2:$A$801,enrollment!$L$2:$L$801),"")</f>
        <v>71</v>
      </c>
      <c r="AD2361" t="str" cm="1">
        <f t="array" ref="AD2361">_xlfn.IFS(AC2361="","Unknown",AC2361&lt;18,"0-17",AC2361&lt;35,"18-34",AC2361&lt;50,"35-49",AC2361&lt;65,"50-64",TRUE,"65+")</f>
        <v>65+</v>
      </c>
      <c r="AE2361">
        <f>IFERROR(_xlfn.XLOOKUP($B2361,enrollment!$A$2:$A$801,enrollment!$O$2:$O$801),"")</f>
        <v>7890123456</v>
      </c>
      <c r="AF2361">
        <f>IFERROR(_xlfn.XLOOKUP($AE2361,providers!$B$2:$B$11,providers!$Q$2:$Q$11),"")</f>
        <v>3.9</v>
      </c>
      <c r="AG2361" s="1">
        <f t="shared" si="36"/>
        <v>45597</v>
      </c>
    </row>
    <row r="2362" spans="1:33" x14ac:dyDescent="0.25">
      <c r="A2362" t="s">
        <v>2753</v>
      </c>
      <c r="B2362" t="s">
        <v>2754</v>
      </c>
      <c r="C2362">
        <v>6789012345</v>
      </c>
      <c r="D2362">
        <v>6789012345</v>
      </c>
      <c r="E2362" s="1">
        <v>45354</v>
      </c>
      <c r="F2362" s="1">
        <v>45354</v>
      </c>
      <c r="G2362" s="1">
        <v>45378</v>
      </c>
      <c r="H2362" t="s">
        <v>28</v>
      </c>
      <c r="I2362">
        <v>11</v>
      </c>
      <c r="J2362" t="s">
        <v>47</v>
      </c>
      <c r="K2362">
        <v>99213</v>
      </c>
      <c r="O2362">
        <v>1</v>
      </c>
      <c r="P2362">
        <v>227.48</v>
      </c>
      <c r="Q2362">
        <v>168.5</v>
      </c>
      <c r="R2362">
        <v>134.80000000000001</v>
      </c>
      <c r="S2362">
        <v>33.700000000000003</v>
      </c>
      <c r="T2362" t="s">
        <v>30</v>
      </c>
      <c r="X2362" t="s">
        <v>233</v>
      </c>
      <c r="Y2362" t="s">
        <v>32</v>
      </c>
      <c r="Z2362" t="s">
        <v>39</v>
      </c>
      <c r="AA2362" t="str">
        <f>IFERROR(_xlfn.XLOOKUP($J2362,avoidable_ed_reference!$A$2:$A$13,avoidable_ed_reference!$C$2:$C$13),"Not Classified")</f>
        <v>Not Classified</v>
      </c>
      <c r="AB2362" t="str">
        <f>IFERROR(_xlfn.XLOOKUP($B2362,enrollment!$A$2:$A$801,enrollment!$I$2:$I$801),"")</f>
        <v>OH</v>
      </c>
      <c r="AC2362">
        <f>IFERROR(_xlfn.XLOOKUP($B2362,enrollment!$A$2:$A$801,enrollment!$L$2:$L$801),"")</f>
        <v>64</v>
      </c>
      <c r="AD2362" t="str" cm="1">
        <f t="array" ref="AD2362">_xlfn.IFS(AC2362="","Unknown",AC2362&lt;18,"0-17",AC2362&lt;35,"18-34",AC2362&lt;50,"35-49",AC2362&lt;65,"50-64",TRUE,"65+")</f>
        <v>50-64</v>
      </c>
      <c r="AE2362">
        <f>IFERROR(_xlfn.XLOOKUP($B2362,enrollment!$A$2:$A$801,enrollment!$O$2:$O$801),"")</f>
        <v>6789012345</v>
      </c>
      <c r="AF2362">
        <f>IFERROR(_xlfn.XLOOKUP($AE2362,providers!$B$2:$B$11,providers!$Q$2:$Q$11),"")</f>
        <v>4.0999999999999996</v>
      </c>
      <c r="AG2362" s="1">
        <f t="shared" si="36"/>
        <v>45352</v>
      </c>
    </row>
    <row r="2363" spans="1:33" x14ac:dyDescent="0.25">
      <c r="A2363" t="s">
        <v>2755</v>
      </c>
      <c r="B2363" t="s">
        <v>2754</v>
      </c>
      <c r="C2363">
        <v>8901234567</v>
      </c>
      <c r="D2363">
        <v>8901234567</v>
      </c>
      <c r="E2363" s="1">
        <v>45338</v>
      </c>
      <c r="F2363" s="1">
        <v>45338</v>
      </c>
      <c r="G2363" s="1">
        <v>45360</v>
      </c>
      <c r="H2363" t="s">
        <v>28</v>
      </c>
      <c r="I2363">
        <v>23</v>
      </c>
      <c r="J2363" t="s">
        <v>80</v>
      </c>
      <c r="K2363">
        <v>99284</v>
      </c>
      <c r="O2363">
        <v>1</v>
      </c>
      <c r="P2363">
        <v>1900.49</v>
      </c>
      <c r="Q2363">
        <v>1055.83</v>
      </c>
      <c r="R2363">
        <v>844.66</v>
      </c>
      <c r="S2363">
        <v>211.17</v>
      </c>
      <c r="T2363" t="s">
        <v>30</v>
      </c>
      <c r="X2363" t="s">
        <v>233</v>
      </c>
      <c r="Y2363" t="s">
        <v>32</v>
      </c>
      <c r="Z2363" t="s">
        <v>45</v>
      </c>
      <c r="AA2363" t="str">
        <f>IFERROR(_xlfn.XLOOKUP($J2363,avoidable_ed_reference!$A$2:$A$13,avoidable_ed_reference!$C$2:$C$13),"Not Classified")</f>
        <v>Non-Avoidable</v>
      </c>
      <c r="AB2363" t="str">
        <f>IFERROR(_xlfn.XLOOKUP($B2363,enrollment!$A$2:$A$801,enrollment!$I$2:$I$801),"")</f>
        <v>OH</v>
      </c>
      <c r="AC2363">
        <f>IFERROR(_xlfn.XLOOKUP($B2363,enrollment!$A$2:$A$801,enrollment!$L$2:$L$801),"")</f>
        <v>64</v>
      </c>
      <c r="AD2363" t="str" cm="1">
        <f t="array" ref="AD2363">_xlfn.IFS(AC2363="","Unknown",AC2363&lt;18,"0-17",AC2363&lt;35,"18-34",AC2363&lt;50,"35-49",AC2363&lt;65,"50-64",TRUE,"65+")</f>
        <v>50-64</v>
      </c>
      <c r="AE2363">
        <f>IFERROR(_xlfn.XLOOKUP($B2363,enrollment!$A$2:$A$801,enrollment!$O$2:$O$801),"")</f>
        <v>6789012345</v>
      </c>
      <c r="AF2363">
        <f>IFERROR(_xlfn.XLOOKUP($AE2363,providers!$B$2:$B$11,providers!$Q$2:$Q$11),"")</f>
        <v>4.0999999999999996</v>
      </c>
      <c r="AG2363" s="1">
        <f t="shared" si="36"/>
        <v>45323</v>
      </c>
    </row>
    <row r="2364" spans="1:33" x14ac:dyDescent="0.25">
      <c r="A2364" t="s">
        <v>2756</v>
      </c>
      <c r="B2364" t="s">
        <v>2754</v>
      </c>
      <c r="C2364">
        <v>5678901234</v>
      </c>
      <c r="D2364">
        <v>5678901234</v>
      </c>
      <c r="E2364" s="1">
        <v>45435</v>
      </c>
      <c r="F2364" s="1">
        <v>45435</v>
      </c>
      <c r="G2364" s="1">
        <v>45470</v>
      </c>
      <c r="H2364" t="s">
        <v>28</v>
      </c>
      <c r="I2364">
        <v>20</v>
      </c>
      <c r="J2364" t="s">
        <v>35</v>
      </c>
      <c r="K2364">
        <v>99213</v>
      </c>
      <c r="O2364">
        <v>1</v>
      </c>
      <c r="P2364">
        <v>150.22</v>
      </c>
      <c r="Q2364">
        <v>115.55</v>
      </c>
      <c r="R2364">
        <v>92.44</v>
      </c>
      <c r="S2364">
        <v>23.11</v>
      </c>
      <c r="T2364" t="s">
        <v>30</v>
      </c>
      <c r="X2364" t="s">
        <v>233</v>
      </c>
      <c r="Y2364" t="s">
        <v>32</v>
      </c>
      <c r="Z2364" t="s">
        <v>36</v>
      </c>
      <c r="AA2364" t="str">
        <f>IFERROR(_xlfn.XLOOKUP($J2364,avoidable_ed_reference!$A$2:$A$13,avoidable_ed_reference!$C$2:$C$13),"Not Classified")</f>
        <v>Avoidable</v>
      </c>
      <c r="AB2364" t="str">
        <f>IFERROR(_xlfn.XLOOKUP($B2364,enrollment!$A$2:$A$801,enrollment!$I$2:$I$801),"")</f>
        <v>OH</v>
      </c>
      <c r="AC2364">
        <f>IFERROR(_xlfn.XLOOKUP($B2364,enrollment!$A$2:$A$801,enrollment!$L$2:$L$801),"")</f>
        <v>64</v>
      </c>
      <c r="AD2364" t="str" cm="1">
        <f t="array" ref="AD2364">_xlfn.IFS(AC2364="","Unknown",AC2364&lt;18,"0-17",AC2364&lt;35,"18-34",AC2364&lt;50,"35-49",AC2364&lt;65,"50-64",TRUE,"65+")</f>
        <v>50-64</v>
      </c>
      <c r="AE2364">
        <f>IFERROR(_xlfn.XLOOKUP($B2364,enrollment!$A$2:$A$801,enrollment!$O$2:$O$801),"")</f>
        <v>6789012345</v>
      </c>
      <c r="AF2364">
        <f>IFERROR(_xlfn.XLOOKUP($AE2364,providers!$B$2:$B$11,providers!$Q$2:$Q$11),"")</f>
        <v>4.0999999999999996</v>
      </c>
      <c r="AG2364" s="1">
        <f t="shared" si="36"/>
        <v>45413</v>
      </c>
    </row>
    <row r="2365" spans="1:33" x14ac:dyDescent="0.25">
      <c r="A2365" t="s">
        <v>2757</v>
      </c>
      <c r="B2365" t="s">
        <v>2758</v>
      </c>
      <c r="C2365">
        <v>9012345678</v>
      </c>
      <c r="D2365">
        <v>9012345678</v>
      </c>
      <c r="E2365" s="1">
        <v>45405</v>
      </c>
      <c r="F2365" s="1">
        <v>45405</v>
      </c>
      <c r="G2365" s="1">
        <v>45437</v>
      </c>
      <c r="H2365" t="s">
        <v>59</v>
      </c>
      <c r="J2365" t="s">
        <v>60</v>
      </c>
      <c r="L2365" s="2" t="s">
        <v>106</v>
      </c>
      <c r="M2365" t="s">
        <v>107</v>
      </c>
      <c r="N2365" t="s">
        <v>108</v>
      </c>
      <c r="O2365">
        <v>1</v>
      </c>
      <c r="P2365">
        <v>1118.06</v>
      </c>
      <c r="Q2365">
        <v>1016.42</v>
      </c>
      <c r="R2365">
        <v>813.14</v>
      </c>
      <c r="S2365">
        <v>203.28</v>
      </c>
      <c r="T2365" t="s">
        <v>30</v>
      </c>
      <c r="X2365" t="s">
        <v>31</v>
      </c>
      <c r="Y2365" t="s">
        <v>32</v>
      </c>
      <c r="Z2365" t="s">
        <v>64</v>
      </c>
      <c r="AA2365" t="str">
        <f>IFERROR(_xlfn.XLOOKUP($J2365,avoidable_ed_reference!$A$2:$A$13,avoidable_ed_reference!$C$2:$C$13),"Not Classified")</f>
        <v>Not Classified</v>
      </c>
      <c r="AB2365" t="str">
        <f>IFERROR(_xlfn.XLOOKUP($B2365,enrollment!$A$2:$A$801,enrollment!$I$2:$I$801),"")</f>
        <v>KY</v>
      </c>
      <c r="AC2365">
        <f>IFERROR(_xlfn.XLOOKUP($B2365,enrollment!$A$2:$A$801,enrollment!$L$2:$L$801),"")</f>
        <v>36</v>
      </c>
      <c r="AD2365" t="str" cm="1">
        <f t="array" ref="AD2365">_xlfn.IFS(AC2365="","Unknown",AC2365&lt;18,"0-17",AC2365&lt;35,"18-34",AC2365&lt;50,"35-49",AC2365&lt;65,"50-64",TRUE,"65+")</f>
        <v>35-49</v>
      </c>
      <c r="AE2365">
        <f>IFERROR(_xlfn.XLOOKUP($B2365,enrollment!$A$2:$A$801,enrollment!$O$2:$O$801),"")</f>
        <v>3456789012</v>
      </c>
      <c r="AF2365">
        <f>IFERROR(_xlfn.XLOOKUP($AE2365,providers!$B$2:$B$11,providers!$Q$2:$Q$11),"")</f>
        <v>4</v>
      </c>
      <c r="AG2365" s="1">
        <f t="shared" si="36"/>
        <v>45383</v>
      </c>
    </row>
    <row r="2366" spans="1:33" x14ac:dyDescent="0.25">
      <c r="A2366" t="s">
        <v>2759</v>
      </c>
      <c r="B2366" t="s">
        <v>2758</v>
      </c>
      <c r="C2366">
        <v>9012345678</v>
      </c>
      <c r="D2366">
        <v>9012345678</v>
      </c>
      <c r="E2366" s="1">
        <v>45448</v>
      </c>
      <c r="F2366" s="1">
        <v>45448</v>
      </c>
      <c r="G2366" s="1">
        <v>45472</v>
      </c>
      <c r="H2366" t="s">
        <v>59</v>
      </c>
      <c r="J2366" t="s">
        <v>60</v>
      </c>
      <c r="L2366" s="2" t="s">
        <v>106</v>
      </c>
      <c r="M2366" t="s">
        <v>107</v>
      </c>
      <c r="N2366" t="s">
        <v>108</v>
      </c>
      <c r="O2366">
        <v>1</v>
      </c>
      <c r="P2366">
        <v>1178.94</v>
      </c>
      <c r="Q2366">
        <v>1071.76</v>
      </c>
      <c r="R2366">
        <v>857.41</v>
      </c>
      <c r="S2366">
        <v>214.35</v>
      </c>
      <c r="T2366" t="s">
        <v>30</v>
      </c>
      <c r="X2366" t="s">
        <v>31</v>
      </c>
      <c r="Y2366" t="s">
        <v>32</v>
      </c>
      <c r="Z2366" t="s">
        <v>64</v>
      </c>
      <c r="AA2366" t="str">
        <f>IFERROR(_xlfn.XLOOKUP($J2366,avoidable_ed_reference!$A$2:$A$13,avoidable_ed_reference!$C$2:$C$13),"Not Classified")</f>
        <v>Not Classified</v>
      </c>
      <c r="AB2366" t="str">
        <f>IFERROR(_xlfn.XLOOKUP($B2366,enrollment!$A$2:$A$801,enrollment!$I$2:$I$801),"")</f>
        <v>KY</v>
      </c>
      <c r="AC2366">
        <f>IFERROR(_xlfn.XLOOKUP($B2366,enrollment!$A$2:$A$801,enrollment!$L$2:$L$801),"")</f>
        <v>36</v>
      </c>
      <c r="AD2366" t="str" cm="1">
        <f t="array" ref="AD2366">_xlfn.IFS(AC2366="","Unknown",AC2366&lt;18,"0-17",AC2366&lt;35,"18-34",AC2366&lt;50,"35-49",AC2366&lt;65,"50-64",TRUE,"65+")</f>
        <v>35-49</v>
      </c>
      <c r="AE2366">
        <f>IFERROR(_xlfn.XLOOKUP($B2366,enrollment!$A$2:$A$801,enrollment!$O$2:$O$801),"")</f>
        <v>3456789012</v>
      </c>
      <c r="AF2366">
        <f>IFERROR(_xlfn.XLOOKUP($AE2366,providers!$B$2:$B$11,providers!$Q$2:$Q$11),"")</f>
        <v>4</v>
      </c>
      <c r="AG2366" s="1">
        <f t="shared" si="36"/>
        <v>45444</v>
      </c>
    </row>
    <row r="2367" spans="1:33" x14ac:dyDescent="0.25">
      <c r="A2367" t="s">
        <v>2760</v>
      </c>
      <c r="B2367" t="s">
        <v>2758</v>
      </c>
      <c r="C2367">
        <v>3456789012</v>
      </c>
      <c r="D2367">
        <v>3456789012</v>
      </c>
      <c r="E2367" s="1">
        <v>45495</v>
      </c>
      <c r="F2367" s="1">
        <v>45495</v>
      </c>
      <c r="G2367" s="1">
        <v>45527</v>
      </c>
      <c r="H2367" t="s">
        <v>28</v>
      </c>
      <c r="I2367">
        <v>11</v>
      </c>
      <c r="J2367" t="s">
        <v>38</v>
      </c>
      <c r="K2367">
        <v>99213</v>
      </c>
      <c r="O2367">
        <v>1</v>
      </c>
      <c r="P2367">
        <v>171.65</v>
      </c>
      <c r="Q2367">
        <v>127.15</v>
      </c>
      <c r="R2367">
        <v>101.72</v>
      </c>
      <c r="S2367">
        <v>25.43</v>
      </c>
      <c r="T2367" t="s">
        <v>30</v>
      </c>
      <c r="X2367" t="s">
        <v>31</v>
      </c>
      <c r="Y2367" t="s">
        <v>32</v>
      </c>
      <c r="Z2367" t="s">
        <v>39</v>
      </c>
      <c r="AA2367" t="str">
        <f>IFERROR(_xlfn.XLOOKUP($J2367,avoidable_ed_reference!$A$2:$A$13,avoidable_ed_reference!$C$2:$C$13),"Not Classified")</f>
        <v>Not Classified</v>
      </c>
      <c r="AB2367" t="str">
        <f>IFERROR(_xlfn.XLOOKUP($B2367,enrollment!$A$2:$A$801,enrollment!$I$2:$I$801),"")</f>
        <v>KY</v>
      </c>
      <c r="AC2367">
        <f>IFERROR(_xlfn.XLOOKUP($B2367,enrollment!$A$2:$A$801,enrollment!$L$2:$L$801),"")</f>
        <v>36</v>
      </c>
      <c r="AD2367" t="str" cm="1">
        <f t="array" ref="AD2367">_xlfn.IFS(AC2367="","Unknown",AC2367&lt;18,"0-17",AC2367&lt;35,"18-34",AC2367&lt;50,"35-49",AC2367&lt;65,"50-64",TRUE,"65+")</f>
        <v>35-49</v>
      </c>
      <c r="AE2367">
        <f>IFERROR(_xlfn.XLOOKUP($B2367,enrollment!$A$2:$A$801,enrollment!$O$2:$O$801),"")</f>
        <v>3456789012</v>
      </c>
      <c r="AF2367">
        <f>IFERROR(_xlfn.XLOOKUP($AE2367,providers!$B$2:$B$11,providers!$Q$2:$Q$11),"")</f>
        <v>4</v>
      </c>
      <c r="AG2367" s="1">
        <f t="shared" si="36"/>
        <v>45474</v>
      </c>
    </row>
    <row r="2368" spans="1:33" x14ac:dyDescent="0.25">
      <c r="A2368" t="s">
        <v>2761</v>
      </c>
      <c r="B2368" t="s">
        <v>2762</v>
      </c>
      <c r="C2368">
        <v>8901234567</v>
      </c>
      <c r="D2368">
        <v>8901234567</v>
      </c>
      <c r="E2368" s="1">
        <v>45553</v>
      </c>
      <c r="F2368" s="1">
        <v>45553</v>
      </c>
      <c r="G2368" s="1">
        <v>45569</v>
      </c>
      <c r="H2368" t="s">
        <v>59</v>
      </c>
      <c r="J2368" t="s">
        <v>60</v>
      </c>
      <c r="L2368" s="2" t="s">
        <v>61</v>
      </c>
      <c r="M2368" t="s">
        <v>62</v>
      </c>
      <c r="N2368" t="s">
        <v>63</v>
      </c>
      <c r="O2368">
        <v>1</v>
      </c>
      <c r="P2368">
        <v>1287.81</v>
      </c>
      <c r="Q2368">
        <v>1170.74</v>
      </c>
      <c r="R2368">
        <v>936.59</v>
      </c>
      <c r="S2368">
        <v>234.15</v>
      </c>
      <c r="T2368" t="s">
        <v>30</v>
      </c>
      <c r="X2368" t="s">
        <v>233</v>
      </c>
      <c r="Y2368" t="s">
        <v>32</v>
      </c>
      <c r="Z2368" t="s">
        <v>64</v>
      </c>
      <c r="AA2368" t="str">
        <f>IFERROR(_xlfn.XLOOKUP($J2368,avoidable_ed_reference!$A$2:$A$13,avoidable_ed_reference!$C$2:$C$13),"Not Classified")</f>
        <v>Not Classified</v>
      </c>
      <c r="AB2368" t="str">
        <f>IFERROR(_xlfn.XLOOKUP($B2368,enrollment!$A$2:$A$801,enrollment!$I$2:$I$801),"")</f>
        <v>OH</v>
      </c>
      <c r="AC2368">
        <f>IFERROR(_xlfn.XLOOKUP($B2368,enrollment!$A$2:$A$801,enrollment!$L$2:$L$801),"")</f>
        <v>60</v>
      </c>
      <c r="AD2368" t="str" cm="1">
        <f t="array" ref="AD2368">_xlfn.IFS(AC2368="","Unknown",AC2368&lt;18,"0-17",AC2368&lt;35,"18-34",AC2368&lt;50,"35-49",AC2368&lt;65,"50-64",TRUE,"65+")</f>
        <v>50-64</v>
      </c>
      <c r="AE2368">
        <f>IFERROR(_xlfn.XLOOKUP($B2368,enrollment!$A$2:$A$801,enrollment!$O$2:$O$801),"")</f>
        <v>2345678901</v>
      </c>
      <c r="AF2368">
        <f>IFERROR(_xlfn.XLOOKUP($AE2368,providers!$B$2:$B$11,providers!$Q$2:$Q$11),"")</f>
        <v>4.2</v>
      </c>
      <c r="AG2368" s="1">
        <f t="shared" si="36"/>
        <v>45536</v>
      </c>
    </row>
    <row r="2369" spans="1:33" x14ac:dyDescent="0.25">
      <c r="A2369" t="s">
        <v>2763</v>
      </c>
      <c r="B2369" t="s">
        <v>2762</v>
      </c>
      <c r="C2369">
        <v>7890123456</v>
      </c>
      <c r="D2369">
        <v>7890123456</v>
      </c>
      <c r="E2369" s="1">
        <v>45300</v>
      </c>
      <c r="F2369" s="1">
        <v>45300</v>
      </c>
      <c r="G2369" s="1">
        <v>45329</v>
      </c>
      <c r="H2369" t="s">
        <v>28</v>
      </c>
      <c r="I2369">
        <v>23</v>
      </c>
      <c r="J2369" t="s">
        <v>29</v>
      </c>
      <c r="K2369">
        <v>99284</v>
      </c>
      <c r="O2369">
        <v>1</v>
      </c>
      <c r="P2369">
        <v>2042.12</v>
      </c>
      <c r="Q2369">
        <v>1134.51</v>
      </c>
      <c r="R2369">
        <v>907.61</v>
      </c>
      <c r="S2369">
        <v>226.9</v>
      </c>
      <c r="T2369" t="s">
        <v>30</v>
      </c>
      <c r="X2369" t="s">
        <v>233</v>
      </c>
      <c r="Y2369" t="s">
        <v>32</v>
      </c>
      <c r="Z2369" t="s">
        <v>45</v>
      </c>
      <c r="AA2369" t="str">
        <f>IFERROR(_xlfn.XLOOKUP($J2369,avoidable_ed_reference!$A$2:$A$13,avoidable_ed_reference!$C$2:$C$13),"Not Classified")</f>
        <v>Potentially Avoidable</v>
      </c>
      <c r="AB2369" t="str">
        <f>IFERROR(_xlfn.XLOOKUP($B2369,enrollment!$A$2:$A$801,enrollment!$I$2:$I$801),"")</f>
        <v>OH</v>
      </c>
      <c r="AC2369">
        <f>IFERROR(_xlfn.XLOOKUP($B2369,enrollment!$A$2:$A$801,enrollment!$L$2:$L$801),"")</f>
        <v>60</v>
      </c>
      <c r="AD2369" t="str" cm="1">
        <f t="array" ref="AD2369">_xlfn.IFS(AC2369="","Unknown",AC2369&lt;18,"0-17",AC2369&lt;35,"18-34",AC2369&lt;50,"35-49",AC2369&lt;65,"50-64",TRUE,"65+")</f>
        <v>50-64</v>
      </c>
      <c r="AE2369">
        <f>IFERROR(_xlfn.XLOOKUP($B2369,enrollment!$A$2:$A$801,enrollment!$O$2:$O$801),"")</f>
        <v>2345678901</v>
      </c>
      <c r="AF2369">
        <f>IFERROR(_xlfn.XLOOKUP($AE2369,providers!$B$2:$B$11,providers!$Q$2:$Q$11),"")</f>
        <v>4.2</v>
      </c>
      <c r="AG2369" s="1">
        <f t="shared" si="36"/>
        <v>45292</v>
      </c>
    </row>
    <row r="2370" spans="1:33" x14ac:dyDescent="0.25">
      <c r="A2370" t="s">
        <v>2764</v>
      </c>
      <c r="B2370" t="s">
        <v>2762</v>
      </c>
      <c r="C2370">
        <v>2345678901</v>
      </c>
      <c r="D2370">
        <v>2345678901</v>
      </c>
      <c r="E2370" s="1">
        <v>45567</v>
      </c>
      <c r="F2370" s="1">
        <v>45567</v>
      </c>
      <c r="G2370" s="1">
        <v>45586</v>
      </c>
      <c r="H2370" t="s">
        <v>28</v>
      </c>
      <c r="I2370">
        <v>11</v>
      </c>
      <c r="J2370" t="s">
        <v>35</v>
      </c>
      <c r="K2370">
        <v>99213</v>
      </c>
      <c r="O2370">
        <v>1</v>
      </c>
      <c r="P2370">
        <v>237.07</v>
      </c>
      <c r="Q2370">
        <v>175.61</v>
      </c>
      <c r="R2370">
        <v>140.49</v>
      </c>
      <c r="S2370">
        <v>35.119999999999997</v>
      </c>
      <c r="T2370" t="s">
        <v>30</v>
      </c>
      <c r="X2370" t="s">
        <v>233</v>
      </c>
      <c r="Y2370" t="s">
        <v>32</v>
      </c>
      <c r="Z2370" t="s">
        <v>39</v>
      </c>
      <c r="AA2370" t="str">
        <f>IFERROR(_xlfn.XLOOKUP($J2370,avoidable_ed_reference!$A$2:$A$13,avoidable_ed_reference!$C$2:$C$13),"Not Classified")</f>
        <v>Avoidable</v>
      </c>
      <c r="AB2370" t="str">
        <f>IFERROR(_xlfn.XLOOKUP($B2370,enrollment!$A$2:$A$801,enrollment!$I$2:$I$801),"")</f>
        <v>OH</v>
      </c>
      <c r="AC2370">
        <f>IFERROR(_xlfn.XLOOKUP($B2370,enrollment!$A$2:$A$801,enrollment!$L$2:$L$801),"")</f>
        <v>60</v>
      </c>
      <c r="AD2370" t="str" cm="1">
        <f t="array" ref="AD2370">_xlfn.IFS(AC2370="","Unknown",AC2370&lt;18,"0-17",AC2370&lt;35,"18-34",AC2370&lt;50,"35-49",AC2370&lt;65,"50-64",TRUE,"65+")</f>
        <v>50-64</v>
      </c>
      <c r="AE2370">
        <f>IFERROR(_xlfn.XLOOKUP($B2370,enrollment!$A$2:$A$801,enrollment!$O$2:$O$801),"")</f>
        <v>2345678901</v>
      </c>
      <c r="AF2370">
        <f>IFERROR(_xlfn.XLOOKUP($AE2370,providers!$B$2:$B$11,providers!$Q$2:$Q$11),"")</f>
        <v>4.2</v>
      </c>
      <c r="AG2370" s="1">
        <f t="shared" si="36"/>
        <v>45566</v>
      </c>
    </row>
    <row r="2371" spans="1:33" x14ac:dyDescent="0.25">
      <c r="A2371" t="s">
        <v>2765</v>
      </c>
      <c r="B2371" t="s">
        <v>2762</v>
      </c>
      <c r="C2371">
        <v>2345678901</v>
      </c>
      <c r="D2371">
        <v>2345678901</v>
      </c>
      <c r="E2371" s="1">
        <v>45475</v>
      </c>
      <c r="F2371" s="1">
        <v>45475</v>
      </c>
      <c r="G2371" s="1">
        <v>45510</v>
      </c>
      <c r="H2371" t="s">
        <v>28</v>
      </c>
      <c r="I2371">
        <v>11</v>
      </c>
      <c r="J2371" t="s">
        <v>35</v>
      </c>
      <c r="K2371">
        <v>99213</v>
      </c>
      <c r="O2371">
        <v>1</v>
      </c>
      <c r="P2371">
        <v>207.51</v>
      </c>
      <c r="Q2371">
        <v>153.71</v>
      </c>
      <c r="R2371">
        <v>122.97</v>
      </c>
      <c r="S2371">
        <v>30.74</v>
      </c>
      <c r="T2371" t="s">
        <v>30</v>
      </c>
      <c r="X2371" t="s">
        <v>233</v>
      </c>
      <c r="Y2371" t="s">
        <v>32</v>
      </c>
      <c r="Z2371" t="s">
        <v>39</v>
      </c>
      <c r="AA2371" t="str">
        <f>IFERROR(_xlfn.XLOOKUP($J2371,avoidable_ed_reference!$A$2:$A$13,avoidable_ed_reference!$C$2:$C$13),"Not Classified")</f>
        <v>Avoidable</v>
      </c>
      <c r="AB2371" t="str">
        <f>IFERROR(_xlfn.XLOOKUP($B2371,enrollment!$A$2:$A$801,enrollment!$I$2:$I$801),"")</f>
        <v>OH</v>
      </c>
      <c r="AC2371">
        <f>IFERROR(_xlfn.XLOOKUP($B2371,enrollment!$A$2:$A$801,enrollment!$L$2:$L$801),"")</f>
        <v>60</v>
      </c>
      <c r="AD2371" t="str" cm="1">
        <f t="array" ref="AD2371">_xlfn.IFS(AC2371="","Unknown",AC2371&lt;18,"0-17",AC2371&lt;35,"18-34",AC2371&lt;50,"35-49",AC2371&lt;65,"50-64",TRUE,"65+")</f>
        <v>50-64</v>
      </c>
      <c r="AE2371">
        <f>IFERROR(_xlfn.XLOOKUP($B2371,enrollment!$A$2:$A$801,enrollment!$O$2:$O$801),"")</f>
        <v>2345678901</v>
      </c>
      <c r="AF2371">
        <f>IFERROR(_xlfn.XLOOKUP($AE2371,providers!$B$2:$B$11,providers!$Q$2:$Q$11),"")</f>
        <v>4.2</v>
      </c>
      <c r="AG2371" s="1">
        <f t="shared" ref="AG2371:AG2434" si="37">EOMONTH(E2371,-1)+1</f>
        <v>45474</v>
      </c>
    </row>
    <row r="2372" spans="1:33" x14ac:dyDescent="0.25">
      <c r="A2372" t="s">
        <v>2766</v>
      </c>
      <c r="B2372" t="s">
        <v>2762</v>
      </c>
      <c r="C2372">
        <v>2345678901</v>
      </c>
      <c r="D2372">
        <v>2345678901</v>
      </c>
      <c r="E2372" s="1">
        <v>45647</v>
      </c>
      <c r="F2372" s="1">
        <v>45647</v>
      </c>
      <c r="G2372" s="1">
        <v>45661</v>
      </c>
      <c r="H2372" t="s">
        <v>28</v>
      </c>
      <c r="I2372">
        <v>11</v>
      </c>
      <c r="J2372" t="s">
        <v>35</v>
      </c>
      <c r="K2372">
        <v>99213</v>
      </c>
      <c r="O2372">
        <v>1</v>
      </c>
      <c r="P2372">
        <v>232.31</v>
      </c>
      <c r="Q2372">
        <v>172.08</v>
      </c>
      <c r="R2372">
        <v>137.66</v>
      </c>
      <c r="S2372">
        <v>34.42</v>
      </c>
      <c r="T2372" t="s">
        <v>30</v>
      </c>
      <c r="X2372" t="s">
        <v>233</v>
      </c>
      <c r="Y2372" t="s">
        <v>32</v>
      </c>
      <c r="Z2372" t="s">
        <v>39</v>
      </c>
      <c r="AA2372" t="str">
        <f>IFERROR(_xlfn.XLOOKUP($J2372,avoidable_ed_reference!$A$2:$A$13,avoidable_ed_reference!$C$2:$C$13),"Not Classified")</f>
        <v>Avoidable</v>
      </c>
      <c r="AB2372" t="str">
        <f>IFERROR(_xlfn.XLOOKUP($B2372,enrollment!$A$2:$A$801,enrollment!$I$2:$I$801),"")</f>
        <v>OH</v>
      </c>
      <c r="AC2372">
        <f>IFERROR(_xlfn.XLOOKUP($B2372,enrollment!$A$2:$A$801,enrollment!$L$2:$L$801),"")</f>
        <v>60</v>
      </c>
      <c r="AD2372" t="str" cm="1">
        <f t="array" ref="AD2372">_xlfn.IFS(AC2372="","Unknown",AC2372&lt;18,"0-17",AC2372&lt;35,"18-34",AC2372&lt;50,"35-49",AC2372&lt;65,"50-64",TRUE,"65+")</f>
        <v>50-64</v>
      </c>
      <c r="AE2372">
        <f>IFERROR(_xlfn.XLOOKUP($B2372,enrollment!$A$2:$A$801,enrollment!$O$2:$O$801),"")</f>
        <v>2345678901</v>
      </c>
      <c r="AF2372">
        <f>IFERROR(_xlfn.XLOOKUP($AE2372,providers!$B$2:$B$11,providers!$Q$2:$Q$11),"")</f>
        <v>4.2</v>
      </c>
      <c r="AG2372" s="1">
        <f t="shared" si="37"/>
        <v>45627</v>
      </c>
    </row>
    <row r="2373" spans="1:33" x14ac:dyDescent="0.25">
      <c r="A2373" t="s">
        <v>2767</v>
      </c>
      <c r="B2373" t="s">
        <v>2762</v>
      </c>
      <c r="C2373">
        <v>2345678901</v>
      </c>
      <c r="D2373">
        <v>2345678901</v>
      </c>
      <c r="E2373" s="1">
        <v>45590</v>
      </c>
      <c r="F2373" s="1">
        <v>45590</v>
      </c>
      <c r="G2373" s="1">
        <v>45609</v>
      </c>
      <c r="H2373" t="s">
        <v>28</v>
      </c>
      <c r="I2373">
        <v>11</v>
      </c>
      <c r="J2373" t="s">
        <v>38</v>
      </c>
      <c r="K2373">
        <v>99213</v>
      </c>
      <c r="O2373">
        <v>1</v>
      </c>
      <c r="P2373">
        <v>201.92</v>
      </c>
      <c r="Q2373">
        <v>149.57</v>
      </c>
      <c r="R2373">
        <v>119.66</v>
      </c>
      <c r="S2373">
        <v>29.91</v>
      </c>
      <c r="T2373" t="s">
        <v>30</v>
      </c>
      <c r="X2373" t="s">
        <v>233</v>
      </c>
      <c r="Y2373" t="s">
        <v>32</v>
      </c>
      <c r="Z2373" t="s">
        <v>39</v>
      </c>
      <c r="AA2373" t="str">
        <f>IFERROR(_xlfn.XLOOKUP($J2373,avoidable_ed_reference!$A$2:$A$13,avoidable_ed_reference!$C$2:$C$13),"Not Classified")</f>
        <v>Not Classified</v>
      </c>
      <c r="AB2373" t="str">
        <f>IFERROR(_xlfn.XLOOKUP($B2373,enrollment!$A$2:$A$801,enrollment!$I$2:$I$801),"")</f>
        <v>OH</v>
      </c>
      <c r="AC2373">
        <f>IFERROR(_xlfn.XLOOKUP($B2373,enrollment!$A$2:$A$801,enrollment!$L$2:$L$801),"")</f>
        <v>60</v>
      </c>
      <c r="AD2373" t="str" cm="1">
        <f t="array" ref="AD2373">_xlfn.IFS(AC2373="","Unknown",AC2373&lt;18,"0-17",AC2373&lt;35,"18-34",AC2373&lt;50,"35-49",AC2373&lt;65,"50-64",TRUE,"65+")</f>
        <v>50-64</v>
      </c>
      <c r="AE2373">
        <f>IFERROR(_xlfn.XLOOKUP($B2373,enrollment!$A$2:$A$801,enrollment!$O$2:$O$801),"")</f>
        <v>2345678901</v>
      </c>
      <c r="AF2373">
        <f>IFERROR(_xlfn.XLOOKUP($AE2373,providers!$B$2:$B$11,providers!$Q$2:$Q$11),"")</f>
        <v>4.2</v>
      </c>
      <c r="AG2373" s="1">
        <f t="shared" si="37"/>
        <v>45566</v>
      </c>
    </row>
    <row r="2374" spans="1:33" x14ac:dyDescent="0.25">
      <c r="A2374" t="s">
        <v>2768</v>
      </c>
      <c r="B2374" t="s">
        <v>2762</v>
      </c>
      <c r="C2374">
        <v>2345678901</v>
      </c>
      <c r="D2374">
        <v>2345678901</v>
      </c>
      <c r="E2374" s="1">
        <v>45462</v>
      </c>
      <c r="F2374" s="1">
        <v>45462</v>
      </c>
      <c r="G2374" s="1">
        <v>45494</v>
      </c>
      <c r="H2374" t="s">
        <v>28</v>
      </c>
      <c r="I2374">
        <v>11</v>
      </c>
      <c r="J2374" t="s">
        <v>47</v>
      </c>
      <c r="K2374">
        <v>99213</v>
      </c>
      <c r="O2374">
        <v>1</v>
      </c>
      <c r="P2374">
        <v>178.58</v>
      </c>
      <c r="Q2374">
        <v>132.28</v>
      </c>
      <c r="R2374">
        <v>105.82</v>
      </c>
      <c r="S2374">
        <v>26.46</v>
      </c>
      <c r="T2374" t="s">
        <v>30</v>
      </c>
      <c r="X2374" t="s">
        <v>233</v>
      </c>
      <c r="Y2374" t="s">
        <v>32</v>
      </c>
      <c r="Z2374" t="s">
        <v>39</v>
      </c>
      <c r="AA2374" t="str">
        <f>IFERROR(_xlfn.XLOOKUP($J2374,avoidable_ed_reference!$A$2:$A$13,avoidable_ed_reference!$C$2:$C$13),"Not Classified")</f>
        <v>Not Classified</v>
      </c>
      <c r="AB2374" t="str">
        <f>IFERROR(_xlfn.XLOOKUP($B2374,enrollment!$A$2:$A$801,enrollment!$I$2:$I$801),"")</f>
        <v>OH</v>
      </c>
      <c r="AC2374">
        <f>IFERROR(_xlfn.XLOOKUP($B2374,enrollment!$A$2:$A$801,enrollment!$L$2:$L$801),"")</f>
        <v>60</v>
      </c>
      <c r="AD2374" t="str" cm="1">
        <f t="array" ref="AD2374">_xlfn.IFS(AC2374="","Unknown",AC2374&lt;18,"0-17",AC2374&lt;35,"18-34",AC2374&lt;50,"35-49",AC2374&lt;65,"50-64",TRUE,"65+")</f>
        <v>50-64</v>
      </c>
      <c r="AE2374">
        <f>IFERROR(_xlfn.XLOOKUP($B2374,enrollment!$A$2:$A$801,enrollment!$O$2:$O$801),"")</f>
        <v>2345678901</v>
      </c>
      <c r="AF2374">
        <f>IFERROR(_xlfn.XLOOKUP($AE2374,providers!$B$2:$B$11,providers!$Q$2:$Q$11),"")</f>
        <v>4.2</v>
      </c>
      <c r="AG2374" s="1">
        <f t="shared" si="37"/>
        <v>45444</v>
      </c>
    </row>
    <row r="2375" spans="1:33" x14ac:dyDescent="0.25">
      <c r="A2375" t="s">
        <v>2769</v>
      </c>
      <c r="B2375" t="s">
        <v>2770</v>
      </c>
      <c r="C2375">
        <v>5678901234</v>
      </c>
      <c r="D2375">
        <v>5678901234</v>
      </c>
      <c r="E2375" s="1">
        <v>45492</v>
      </c>
      <c r="F2375" s="1">
        <v>45492</v>
      </c>
      <c r="G2375" s="1">
        <v>45525</v>
      </c>
      <c r="H2375" t="s">
        <v>28</v>
      </c>
      <c r="I2375">
        <v>20</v>
      </c>
      <c r="J2375" t="s">
        <v>35</v>
      </c>
      <c r="K2375">
        <v>99213</v>
      </c>
      <c r="O2375">
        <v>1</v>
      </c>
      <c r="P2375">
        <v>187.99</v>
      </c>
      <c r="Q2375">
        <v>144.61000000000001</v>
      </c>
      <c r="R2375">
        <v>115.69</v>
      </c>
      <c r="S2375">
        <v>28.92</v>
      </c>
      <c r="T2375" t="s">
        <v>30</v>
      </c>
      <c r="X2375" t="s">
        <v>146</v>
      </c>
      <c r="Y2375" t="s">
        <v>147</v>
      </c>
      <c r="Z2375" t="s">
        <v>36</v>
      </c>
      <c r="AA2375" t="str">
        <f>IFERROR(_xlfn.XLOOKUP($J2375,avoidable_ed_reference!$A$2:$A$13,avoidable_ed_reference!$C$2:$C$13),"Not Classified")</f>
        <v>Avoidable</v>
      </c>
      <c r="AB2375" t="str">
        <f>IFERROR(_xlfn.XLOOKUP($B2375,enrollment!$A$2:$A$801,enrollment!$I$2:$I$801),"")</f>
        <v>OH</v>
      </c>
      <c r="AC2375">
        <f>IFERROR(_xlfn.XLOOKUP($B2375,enrollment!$A$2:$A$801,enrollment!$L$2:$L$801),"")</f>
        <v>69</v>
      </c>
      <c r="AD2375" t="str" cm="1">
        <f t="array" ref="AD2375">_xlfn.IFS(AC2375="","Unknown",AC2375&lt;18,"0-17",AC2375&lt;35,"18-34",AC2375&lt;50,"35-49",AC2375&lt;65,"50-64",TRUE,"65+")</f>
        <v>65+</v>
      </c>
      <c r="AE2375">
        <f>IFERROR(_xlfn.XLOOKUP($B2375,enrollment!$A$2:$A$801,enrollment!$O$2:$O$801),"")</f>
        <v>2345678901</v>
      </c>
      <c r="AF2375">
        <f>IFERROR(_xlfn.XLOOKUP($AE2375,providers!$B$2:$B$11,providers!$Q$2:$Q$11),"")</f>
        <v>4.2</v>
      </c>
      <c r="AG2375" s="1">
        <f t="shared" si="37"/>
        <v>45474</v>
      </c>
    </row>
    <row r="2376" spans="1:33" x14ac:dyDescent="0.25">
      <c r="A2376" t="s">
        <v>2771</v>
      </c>
      <c r="B2376" t="s">
        <v>2770</v>
      </c>
      <c r="C2376">
        <v>3456789012</v>
      </c>
      <c r="D2376">
        <v>3456789012</v>
      </c>
      <c r="E2376" s="1">
        <v>45647</v>
      </c>
      <c r="F2376" s="1">
        <v>45647</v>
      </c>
      <c r="G2376" s="1">
        <v>45665</v>
      </c>
      <c r="H2376" t="s">
        <v>67</v>
      </c>
      <c r="I2376">
        <v>21</v>
      </c>
      <c r="J2376" t="s">
        <v>42</v>
      </c>
      <c r="K2376">
        <v>99223</v>
      </c>
      <c r="O2376">
        <v>1</v>
      </c>
      <c r="P2376">
        <v>29233.46</v>
      </c>
      <c r="Q2376">
        <v>18860.3</v>
      </c>
      <c r="R2376">
        <v>15088.24</v>
      </c>
      <c r="S2376">
        <v>3772.06</v>
      </c>
      <c r="T2376" t="s">
        <v>30</v>
      </c>
      <c r="V2376">
        <v>1</v>
      </c>
      <c r="W2376" s="2" t="s">
        <v>68</v>
      </c>
      <c r="X2376" t="s">
        <v>146</v>
      </c>
      <c r="Y2376" t="s">
        <v>147</v>
      </c>
      <c r="Z2376" t="s">
        <v>69</v>
      </c>
      <c r="AA2376" t="str">
        <f>IFERROR(_xlfn.XLOOKUP($J2376,avoidable_ed_reference!$A$2:$A$13,avoidable_ed_reference!$C$2:$C$13),"Not Classified")</f>
        <v>Non-Avoidable</v>
      </c>
      <c r="AB2376" t="str">
        <f>IFERROR(_xlfn.XLOOKUP($B2376,enrollment!$A$2:$A$801,enrollment!$I$2:$I$801),"")</f>
        <v>OH</v>
      </c>
      <c r="AC2376">
        <f>IFERROR(_xlfn.XLOOKUP($B2376,enrollment!$A$2:$A$801,enrollment!$L$2:$L$801),"")</f>
        <v>69</v>
      </c>
      <c r="AD2376" t="str" cm="1">
        <f t="array" ref="AD2376">_xlfn.IFS(AC2376="","Unknown",AC2376&lt;18,"0-17",AC2376&lt;35,"18-34",AC2376&lt;50,"35-49",AC2376&lt;65,"50-64",TRUE,"65+")</f>
        <v>65+</v>
      </c>
      <c r="AE2376">
        <f>IFERROR(_xlfn.XLOOKUP($B2376,enrollment!$A$2:$A$801,enrollment!$O$2:$O$801),"")</f>
        <v>2345678901</v>
      </c>
      <c r="AF2376">
        <f>IFERROR(_xlfn.XLOOKUP($AE2376,providers!$B$2:$B$11,providers!$Q$2:$Q$11),"")</f>
        <v>4.2</v>
      </c>
      <c r="AG2376" s="1">
        <f t="shared" si="37"/>
        <v>45627</v>
      </c>
    </row>
    <row r="2377" spans="1:33" x14ac:dyDescent="0.25">
      <c r="A2377" t="s">
        <v>2772</v>
      </c>
      <c r="B2377" t="s">
        <v>2770</v>
      </c>
      <c r="C2377">
        <v>2345678901</v>
      </c>
      <c r="D2377">
        <v>2345678901</v>
      </c>
      <c r="E2377" s="1">
        <v>45598</v>
      </c>
      <c r="F2377" s="1">
        <v>45598</v>
      </c>
      <c r="G2377" s="1">
        <v>45625</v>
      </c>
      <c r="H2377" t="s">
        <v>28</v>
      </c>
      <c r="I2377">
        <v>11</v>
      </c>
      <c r="J2377" t="s">
        <v>35</v>
      </c>
      <c r="K2377">
        <v>99213</v>
      </c>
      <c r="O2377">
        <v>1</v>
      </c>
      <c r="P2377">
        <v>211.83</v>
      </c>
      <c r="Q2377">
        <v>156.91</v>
      </c>
      <c r="R2377">
        <v>125.53</v>
      </c>
      <c r="S2377">
        <v>31.38</v>
      </c>
      <c r="T2377" t="s">
        <v>30</v>
      </c>
      <c r="X2377" t="s">
        <v>146</v>
      </c>
      <c r="Y2377" t="s">
        <v>147</v>
      </c>
      <c r="Z2377" t="s">
        <v>39</v>
      </c>
      <c r="AA2377" t="str">
        <f>IFERROR(_xlfn.XLOOKUP($J2377,avoidable_ed_reference!$A$2:$A$13,avoidable_ed_reference!$C$2:$C$13),"Not Classified")</f>
        <v>Avoidable</v>
      </c>
      <c r="AB2377" t="str">
        <f>IFERROR(_xlfn.XLOOKUP($B2377,enrollment!$A$2:$A$801,enrollment!$I$2:$I$801),"")</f>
        <v>OH</v>
      </c>
      <c r="AC2377">
        <f>IFERROR(_xlfn.XLOOKUP($B2377,enrollment!$A$2:$A$801,enrollment!$L$2:$L$801),"")</f>
        <v>69</v>
      </c>
      <c r="AD2377" t="str" cm="1">
        <f t="array" ref="AD2377">_xlfn.IFS(AC2377="","Unknown",AC2377&lt;18,"0-17",AC2377&lt;35,"18-34",AC2377&lt;50,"35-49",AC2377&lt;65,"50-64",TRUE,"65+")</f>
        <v>65+</v>
      </c>
      <c r="AE2377">
        <f>IFERROR(_xlfn.XLOOKUP($B2377,enrollment!$A$2:$A$801,enrollment!$O$2:$O$801),"")</f>
        <v>2345678901</v>
      </c>
      <c r="AF2377">
        <f>IFERROR(_xlfn.XLOOKUP($AE2377,providers!$B$2:$B$11,providers!$Q$2:$Q$11),"")</f>
        <v>4.2</v>
      </c>
      <c r="AG2377" s="1">
        <f t="shared" si="37"/>
        <v>45597</v>
      </c>
    </row>
    <row r="2378" spans="1:33" x14ac:dyDescent="0.25">
      <c r="A2378" t="s">
        <v>2773</v>
      </c>
      <c r="B2378" t="s">
        <v>2770</v>
      </c>
      <c r="C2378">
        <v>2345678901</v>
      </c>
      <c r="D2378">
        <v>2345678901</v>
      </c>
      <c r="E2378" s="1">
        <v>45513</v>
      </c>
      <c r="F2378" s="1">
        <v>45513</v>
      </c>
      <c r="G2378" s="1">
        <v>45533</v>
      </c>
      <c r="H2378" t="s">
        <v>28</v>
      </c>
      <c r="I2378">
        <v>11</v>
      </c>
      <c r="J2378" t="s">
        <v>35</v>
      </c>
      <c r="K2378">
        <v>99213</v>
      </c>
      <c r="O2378">
        <v>1</v>
      </c>
      <c r="P2378">
        <v>212.71</v>
      </c>
      <c r="Q2378">
        <v>157.56</v>
      </c>
      <c r="R2378">
        <v>126.05</v>
      </c>
      <c r="S2378">
        <v>31.51</v>
      </c>
      <c r="T2378" t="s">
        <v>30</v>
      </c>
      <c r="X2378" t="s">
        <v>146</v>
      </c>
      <c r="Y2378" t="s">
        <v>147</v>
      </c>
      <c r="Z2378" t="s">
        <v>39</v>
      </c>
      <c r="AA2378" t="str">
        <f>IFERROR(_xlfn.XLOOKUP($J2378,avoidable_ed_reference!$A$2:$A$13,avoidable_ed_reference!$C$2:$C$13),"Not Classified")</f>
        <v>Avoidable</v>
      </c>
      <c r="AB2378" t="str">
        <f>IFERROR(_xlfn.XLOOKUP($B2378,enrollment!$A$2:$A$801,enrollment!$I$2:$I$801),"")</f>
        <v>OH</v>
      </c>
      <c r="AC2378">
        <f>IFERROR(_xlfn.XLOOKUP($B2378,enrollment!$A$2:$A$801,enrollment!$L$2:$L$801),"")</f>
        <v>69</v>
      </c>
      <c r="AD2378" t="str" cm="1">
        <f t="array" ref="AD2378">_xlfn.IFS(AC2378="","Unknown",AC2378&lt;18,"0-17",AC2378&lt;35,"18-34",AC2378&lt;50,"35-49",AC2378&lt;65,"50-64",TRUE,"65+")</f>
        <v>65+</v>
      </c>
      <c r="AE2378">
        <f>IFERROR(_xlfn.XLOOKUP($B2378,enrollment!$A$2:$A$801,enrollment!$O$2:$O$801),"")</f>
        <v>2345678901</v>
      </c>
      <c r="AF2378">
        <f>IFERROR(_xlfn.XLOOKUP($AE2378,providers!$B$2:$B$11,providers!$Q$2:$Q$11),"")</f>
        <v>4.2</v>
      </c>
      <c r="AG2378" s="1">
        <f t="shared" si="37"/>
        <v>45505</v>
      </c>
    </row>
    <row r="2379" spans="1:33" x14ac:dyDescent="0.25">
      <c r="A2379" t="s">
        <v>2774</v>
      </c>
      <c r="B2379" t="s">
        <v>2770</v>
      </c>
      <c r="C2379">
        <v>2345678901</v>
      </c>
      <c r="D2379">
        <v>2345678901</v>
      </c>
      <c r="E2379" s="1">
        <v>45391</v>
      </c>
      <c r="F2379" s="1">
        <v>45391</v>
      </c>
      <c r="G2379" s="1">
        <v>45411</v>
      </c>
      <c r="H2379" t="s">
        <v>28</v>
      </c>
      <c r="I2379">
        <v>11</v>
      </c>
      <c r="J2379" t="s">
        <v>38</v>
      </c>
      <c r="K2379">
        <v>99213</v>
      </c>
      <c r="O2379">
        <v>1</v>
      </c>
      <c r="P2379">
        <v>178.69</v>
      </c>
      <c r="Q2379">
        <v>132.36000000000001</v>
      </c>
      <c r="R2379">
        <v>105.89</v>
      </c>
      <c r="S2379">
        <v>26.47</v>
      </c>
      <c r="T2379" t="s">
        <v>30</v>
      </c>
      <c r="X2379" t="s">
        <v>146</v>
      </c>
      <c r="Y2379" t="s">
        <v>147</v>
      </c>
      <c r="Z2379" t="s">
        <v>39</v>
      </c>
      <c r="AA2379" t="str">
        <f>IFERROR(_xlfn.XLOOKUP($J2379,avoidable_ed_reference!$A$2:$A$13,avoidable_ed_reference!$C$2:$C$13),"Not Classified")</f>
        <v>Not Classified</v>
      </c>
      <c r="AB2379" t="str">
        <f>IFERROR(_xlfn.XLOOKUP($B2379,enrollment!$A$2:$A$801,enrollment!$I$2:$I$801),"")</f>
        <v>OH</v>
      </c>
      <c r="AC2379">
        <f>IFERROR(_xlfn.XLOOKUP($B2379,enrollment!$A$2:$A$801,enrollment!$L$2:$L$801),"")</f>
        <v>69</v>
      </c>
      <c r="AD2379" t="str" cm="1">
        <f t="array" ref="AD2379">_xlfn.IFS(AC2379="","Unknown",AC2379&lt;18,"0-17",AC2379&lt;35,"18-34",AC2379&lt;50,"35-49",AC2379&lt;65,"50-64",TRUE,"65+")</f>
        <v>65+</v>
      </c>
      <c r="AE2379">
        <f>IFERROR(_xlfn.XLOOKUP($B2379,enrollment!$A$2:$A$801,enrollment!$O$2:$O$801),"")</f>
        <v>2345678901</v>
      </c>
      <c r="AF2379">
        <f>IFERROR(_xlfn.XLOOKUP($AE2379,providers!$B$2:$B$11,providers!$Q$2:$Q$11),"")</f>
        <v>4.2</v>
      </c>
      <c r="AG2379" s="1">
        <f t="shared" si="37"/>
        <v>45383</v>
      </c>
    </row>
    <row r="2380" spans="1:33" x14ac:dyDescent="0.25">
      <c r="A2380" t="s">
        <v>2775</v>
      </c>
      <c r="B2380" t="s">
        <v>2770</v>
      </c>
      <c r="C2380">
        <v>2345678901</v>
      </c>
      <c r="D2380">
        <v>2345678901</v>
      </c>
      <c r="E2380" s="1">
        <v>45502</v>
      </c>
      <c r="F2380" s="1">
        <v>45502</v>
      </c>
      <c r="G2380" s="1">
        <v>45523</v>
      </c>
      <c r="H2380" t="s">
        <v>28</v>
      </c>
      <c r="I2380">
        <v>11</v>
      </c>
      <c r="J2380" t="s">
        <v>38</v>
      </c>
      <c r="K2380">
        <v>99213</v>
      </c>
      <c r="O2380">
        <v>1</v>
      </c>
      <c r="P2380">
        <v>180.2</v>
      </c>
      <c r="Q2380">
        <v>133.47999999999999</v>
      </c>
      <c r="R2380">
        <v>106.78</v>
      </c>
      <c r="S2380">
        <v>26.7</v>
      </c>
      <c r="T2380" t="s">
        <v>30</v>
      </c>
      <c r="X2380" t="s">
        <v>146</v>
      </c>
      <c r="Y2380" t="s">
        <v>147</v>
      </c>
      <c r="Z2380" t="s">
        <v>39</v>
      </c>
      <c r="AA2380" t="str">
        <f>IFERROR(_xlfn.XLOOKUP($J2380,avoidable_ed_reference!$A$2:$A$13,avoidable_ed_reference!$C$2:$C$13),"Not Classified")</f>
        <v>Not Classified</v>
      </c>
      <c r="AB2380" t="str">
        <f>IFERROR(_xlfn.XLOOKUP($B2380,enrollment!$A$2:$A$801,enrollment!$I$2:$I$801),"")</f>
        <v>OH</v>
      </c>
      <c r="AC2380">
        <f>IFERROR(_xlfn.XLOOKUP($B2380,enrollment!$A$2:$A$801,enrollment!$L$2:$L$801),"")</f>
        <v>69</v>
      </c>
      <c r="AD2380" t="str" cm="1">
        <f t="array" ref="AD2380">_xlfn.IFS(AC2380="","Unknown",AC2380&lt;18,"0-17",AC2380&lt;35,"18-34",AC2380&lt;50,"35-49",AC2380&lt;65,"50-64",TRUE,"65+")</f>
        <v>65+</v>
      </c>
      <c r="AE2380">
        <f>IFERROR(_xlfn.XLOOKUP($B2380,enrollment!$A$2:$A$801,enrollment!$O$2:$O$801),"")</f>
        <v>2345678901</v>
      </c>
      <c r="AF2380">
        <f>IFERROR(_xlfn.XLOOKUP($AE2380,providers!$B$2:$B$11,providers!$Q$2:$Q$11),"")</f>
        <v>4.2</v>
      </c>
      <c r="AG2380" s="1">
        <f t="shared" si="37"/>
        <v>45474</v>
      </c>
    </row>
    <row r="2381" spans="1:33" x14ac:dyDescent="0.25">
      <c r="A2381" t="s">
        <v>2776</v>
      </c>
      <c r="B2381" t="s">
        <v>2770</v>
      </c>
      <c r="C2381">
        <v>6789012345</v>
      </c>
      <c r="D2381">
        <v>6789012345</v>
      </c>
      <c r="E2381" s="1">
        <v>45591</v>
      </c>
      <c r="F2381" s="1">
        <v>45591</v>
      </c>
      <c r="G2381" s="1">
        <v>45619</v>
      </c>
      <c r="H2381" t="s">
        <v>28</v>
      </c>
      <c r="I2381">
        <v>23</v>
      </c>
      <c r="J2381" t="s">
        <v>221</v>
      </c>
      <c r="K2381">
        <v>99284</v>
      </c>
      <c r="O2381">
        <v>1</v>
      </c>
      <c r="P2381">
        <v>2476.0300000000002</v>
      </c>
      <c r="Q2381">
        <v>1375.57</v>
      </c>
      <c r="R2381">
        <v>1100.46</v>
      </c>
      <c r="S2381">
        <v>275.11</v>
      </c>
      <c r="T2381" t="s">
        <v>30</v>
      </c>
      <c r="X2381" t="s">
        <v>146</v>
      </c>
      <c r="Y2381" t="s">
        <v>147</v>
      </c>
      <c r="Z2381" t="s">
        <v>45</v>
      </c>
      <c r="AA2381" t="str">
        <f>IFERROR(_xlfn.XLOOKUP($J2381,avoidable_ed_reference!$A$2:$A$13,avoidable_ed_reference!$C$2:$C$13),"Not Classified")</f>
        <v>Avoidable</v>
      </c>
      <c r="AB2381" t="str">
        <f>IFERROR(_xlfn.XLOOKUP($B2381,enrollment!$A$2:$A$801,enrollment!$I$2:$I$801),"")</f>
        <v>OH</v>
      </c>
      <c r="AC2381">
        <f>IFERROR(_xlfn.XLOOKUP($B2381,enrollment!$A$2:$A$801,enrollment!$L$2:$L$801),"")</f>
        <v>69</v>
      </c>
      <c r="AD2381" t="str" cm="1">
        <f t="array" ref="AD2381">_xlfn.IFS(AC2381="","Unknown",AC2381&lt;18,"0-17",AC2381&lt;35,"18-34",AC2381&lt;50,"35-49",AC2381&lt;65,"50-64",TRUE,"65+")</f>
        <v>65+</v>
      </c>
      <c r="AE2381">
        <f>IFERROR(_xlfn.XLOOKUP($B2381,enrollment!$A$2:$A$801,enrollment!$O$2:$O$801),"")</f>
        <v>2345678901</v>
      </c>
      <c r="AF2381">
        <f>IFERROR(_xlfn.XLOOKUP($AE2381,providers!$B$2:$B$11,providers!$Q$2:$Q$11),"")</f>
        <v>4.2</v>
      </c>
      <c r="AG2381" s="1">
        <f t="shared" si="37"/>
        <v>45566</v>
      </c>
    </row>
    <row r="2382" spans="1:33" x14ac:dyDescent="0.25">
      <c r="A2382" t="s">
        <v>2777</v>
      </c>
      <c r="B2382" t="s">
        <v>2770</v>
      </c>
      <c r="C2382">
        <v>5678901234</v>
      </c>
      <c r="D2382">
        <v>5678901234</v>
      </c>
      <c r="E2382" s="1">
        <v>45371</v>
      </c>
      <c r="F2382" s="1">
        <v>45371</v>
      </c>
      <c r="G2382" s="1">
        <v>45385</v>
      </c>
      <c r="H2382" t="s">
        <v>28</v>
      </c>
      <c r="I2382">
        <v>20</v>
      </c>
      <c r="J2382" t="s">
        <v>35</v>
      </c>
      <c r="K2382">
        <v>99213</v>
      </c>
      <c r="O2382">
        <v>1</v>
      </c>
      <c r="P2382">
        <v>144.33000000000001</v>
      </c>
      <c r="Q2382">
        <v>111.02</v>
      </c>
      <c r="R2382">
        <v>88.82</v>
      </c>
      <c r="S2382">
        <v>22.2</v>
      </c>
      <c r="T2382" t="s">
        <v>30</v>
      </c>
      <c r="X2382" t="s">
        <v>146</v>
      </c>
      <c r="Y2382" t="s">
        <v>147</v>
      </c>
      <c r="Z2382" t="s">
        <v>36</v>
      </c>
      <c r="AA2382" t="str">
        <f>IFERROR(_xlfn.XLOOKUP($J2382,avoidable_ed_reference!$A$2:$A$13,avoidable_ed_reference!$C$2:$C$13),"Not Classified")</f>
        <v>Avoidable</v>
      </c>
      <c r="AB2382" t="str">
        <f>IFERROR(_xlfn.XLOOKUP($B2382,enrollment!$A$2:$A$801,enrollment!$I$2:$I$801),"")</f>
        <v>OH</v>
      </c>
      <c r="AC2382">
        <f>IFERROR(_xlfn.XLOOKUP($B2382,enrollment!$A$2:$A$801,enrollment!$L$2:$L$801),"")</f>
        <v>69</v>
      </c>
      <c r="AD2382" t="str" cm="1">
        <f t="array" ref="AD2382">_xlfn.IFS(AC2382="","Unknown",AC2382&lt;18,"0-17",AC2382&lt;35,"18-34",AC2382&lt;50,"35-49",AC2382&lt;65,"50-64",TRUE,"65+")</f>
        <v>65+</v>
      </c>
      <c r="AE2382">
        <f>IFERROR(_xlfn.XLOOKUP($B2382,enrollment!$A$2:$A$801,enrollment!$O$2:$O$801),"")</f>
        <v>2345678901</v>
      </c>
      <c r="AF2382">
        <f>IFERROR(_xlfn.XLOOKUP($AE2382,providers!$B$2:$B$11,providers!$Q$2:$Q$11),"")</f>
        <v>4.2</v>
      </c>
      <c r="AG2382" s="1">
        <f t="shared" si="37"/>
        <v>45352</v>
      </c>
    </row>
    <row r="2383" spans="1:33" x14ac:dyDescent="0.25">
      <c r="A2383" t="s">
        <v>2778</v>
      </c>
      <c r="B2383" t="s">
        <v>2770</v>
      </c>
      <c r="C2383">
        <v>5678901234</v>
      </c>
      <c r="D2383">
        <v>5678901234</v>
      </c>
      <c r="E2383" s="1">
        <v>45651</v>
      </c>
      <c r="F2383" s="1">
        <v>45651</v>
      </c>
      <c r="G2383" s="1">
        <v>45682</v>
      </c>
      <c r="H2383" t="s">
        <v>28</v>
      </c>
      <c r="I2383">
        <v>20</v>
      </c>
      <c r="J2383" t="s">
        <v>35</v>
      </c>
      <c r="K2383">
        <v>99213</v>
      </c>
      <c r="O2383">
        <v>1</v>
      </c>
      <c r="P2383">
        <v>152.97</v>
      </c>
      <c r="Q2383">
        <v>117.67</v>
      </c>
      <c r="R2383">
        <v>94.14</v>
      </c>
      <c r="S2383">
        <v>23.53</v>
      </c>
      <c r="T2383" t="s">
        <v>30</v>
      </c>
      <c r="X2383" t="s">
        <v>146</v>
      </c>
      <c r="Y2383" t="s">
        <v>147</v>
      </c>
      <c r="Z2383" t="s">
        <v>36</v>
      </c>
      <c r="AA2383" t="str">
        <f>IFERROR(_xlfn.XLOOKUP($J2383,avoidable_ed_reference!$A$2:$A$13,avoidable_ed_reference!$C$2:$C$13),"Not Classified")</f>
        <v>Avoidable</v>
      </c>
      <c r="AB2383" t="str">
        <f>IFERROR(_xlfn.XLOOKUP($B2383,enrollment!$A$2:$A$801,enrollment!$I$2:$I$801),"")</f>
        <v>OH</v>
      </c>
      <c r="AC2383">
        <f>IFERROR(_xlfn.XLOOKUP($B2383,enrollment!$A$2:$A$801,enrollment!$L$2:$L$801),"")</f>
        <v>69</v>
      </c>
      <c r="AD2383" t="str" cm="1">
        <f t="array" ref="AD2383">_xlfn.IFS(AC2383="","Unknown",AC2383&lt;18,"0-17",AC2383&lt;35,"18-34",AC2383&lt;50,"35-49",AC2383&lt;65,"50-64",TRUE,"65+")</f>
        <v>65+</v>
      </c>
      <c r="AE2383">
        <f>IFERROR(_xlfn.XLOOKUP($B2383,enrollment!$A$2:$A$801,enrollment!$O$2:$O$801),"")</f>
        <v>2345678901</v>
      </c>
      <c r="AF2383">
        <f>IFERROR(_xlfn.XLOOKUP($AE2383,providers!$B$2:$B$11,providers!$Q$2:$Q$11),"")</f>
        <v>4.2</v>
      </c>
      <c r="AG2383" s="1">
        <f t="shared" si="37"/>
        <v>45627</v>
      </c>
    </row>
    <row r="2384" spans="1:33" x14ac:dyDescent="0.25">
      <c r="A2384" t="s">
        <v>2779</v>
      </c>
      <c r="B2384" t="s">
        <v>2780</v>
      </c>
      <c r="C2384">
        <v>9012345678</v>
      </c>
      <c r="D2384">
        <v>9012345678</v>
      </c>
      <c r="E2384" s="1">
        <v>45308</v>
      </c>
      <c r="F2384" s="1">
        <v>45308</v>
      </c>
      <c r="G2384" s="1">
        <v>45340</v>
      </c>
      <c r="H2384" t="s">
        <v>28</v>
      </c>
      <c r="I2384">
        <v>11</v>
      </c>
      <c r="J2384" t="s">
        <v>35</v>
      </c>
      <c r="K2384">
        <v>99213</v>
      </c>
      <c r="O2384">
        <v>1</v>
      </c>
      <c r="P2384">
        <v>216.57</v>
      </c>
      <c r="Q2384">
        <v>160.41999999999999</v>
      </c>
      <c r="R2384">
        <v>128.34</v>
      </c>
      <c r="S2384">
        <v>32.08</v>
      </c>
      <c r="T2384" t="s">
        <v>30</v>
      </c>
      <c r="X2384" t="s">
        <v>43</v>
      </c>
      <c r="Y2384" t="s">
        <v>44</v>
      </c>
      <c r="Z2384" t="s">
        <v>39</v>
      </c>
      <c r="AA2384" t="str">
        <f>IFERROR(_xlfn.XLOOKUP($J2384,avoidable_ed_reference!$A$2:$A$13,avoidable_ed_reference!$C$2:$C$13),"Not Classified")</f>
        <v>Avoidable</v>
      </c>
      <c r="AB2384" t="str">
        <f>IFERROR(_xlfn.XLOOKUP($B2384,enrollment!$A$2:$A$801,enrollment!$I$2:$I$801),"")</f>
        <v>KY</v>
      </c>
      <c r="AC2384">
        <f>IFERROR(_xlfn.XLOOKUP($B2384,enrollment!$A$2:$A$801,enrollment!$L$2:$L$801),"")</f>
        <v>72</v>
      </c>
      <c r="AD2384" t="str" cm="1">
        <f t="array" ref="AD2384">_xlfn.IFS(AC2384="","Unknown",AC2384&lt;18,"0-17",AC2384&lt;35,"18-34",AC2384&lt;50,"35-49",AC2384&lt;65,"50-64",TRUE,"65+")</f>
        <v>65+</v>
      </c>
      <c r="AE2384">
        <f>IFERROR(_xlfn.XLOOKUP($B2384,enrollment!$A$2:$A$801,enrollment!$O$2:$O$801),"")</f>
        <v>9012345678</v>
      </c>
      <c r="AF2384">
        <f>IFERROR(_xlfn.XLOOKUP($AE2384,providers!$B$2:$B$11,providers!$Q$2:$Q$11),"")</f>
        <v>4.3</v>
      </c>
      <c r="AG2384" s="1">
        <f t="shared" si="37"/>
        <v>45292</v>
      </c>
    </row>
    <row r="2385" spans="1:33" x14ac:dyDescent="0.25">
      <c r="A2385" t="s">
        <v>2781</v>
      </c>
      <c r="B2385" t="s">
        <v>2780</v>
      </c>
      <c r="C2385">
        <v>8901234567</v>
      </c>
      <c r="D2385">
        <v>8901234567</v>
      </c>
      <c r="E2385" s="1">
        <v>45379</v>
      </c>
      <c r="F2385" s="1">
        <v>45379</v>
      </c>
      <c r="G2385" s="1">
        <v>45405</v>
      </c>
      <c r="H2385" t="s">
        <v>28</v>
      </c>
      <c r="I2385">
        <v>22</v>
      </c>
      <c r="J2385" t="s">
        <v>29</v>
      </c>
      <c r="K2385">
        <v>90837</v>
      </c>
      <c r="O2385">
        <v>1</v>
      </c>
      <c r="P2385">
        <v>241.16</v>
      </c>
      <c r="Q2385">
        <v>178.64</v>
      </c>
      <c r="R2385">
        <v>142.91</v>
      </c>
      <c r="S2385">
        <v>35.729999999999997</v>
      </c>
      <c r="T2385" t="s">
        <v>30</v>
      </c>
      <c r="X2385" t="s">
        <v>43</v>
      </c>
      <c r="Y2385" t="s">
        <v>44</v>
      </c>
      <c r="Z2385" t="s">
        <v>33</v>
      </c>
      <c r="AA2385" t="str">
        <f>IFERROR(_xlfn.XLOOKUP($J2385,avoidable_ed_reference!$A$2:$A$13,avoidable_ed_reference!$C$2:$C$13),"Not Classified")</f>
        <v>Potentially Avoidable</v>
      </c>
      <c r="AB2385" t="str">
        <f>IFERROR(_xlfn.XLOOKUP($B2385,enrollment!$A$2:$A$801,enrollment!$I$2:$I$801),"")</f>
        <v>KY</v>
      </c>
      <c r="AC2385">
        <f>IFERROR(_xlfn.XLOOKUP($B2385,enrollment!$A$2:$A$801,enrollment!$L$2:$L$801),"")</f>
        <v>72</v>
      </c>
      <c r="AD2385" t="str" cm="1">
        <f t="array" ref="AD2385">_xlfn.IFS(AC2385="","Unknown",AC2385&lt;18,"0-17",AC2385&lt;35,"18-34",AC2385&lt;50,"35-49",AC2385&lt;65,"50-64",TRUE,"65+")</f>
        <v>65+</v>
      </c>
      <c r="AE2385">
        <f>IFERROR(_xlfn.XLOOKUP($B2385,enrollment!$A$2:$A$801,enrollment!$O$2:$O$801),"")</f>
        <v>9012345678</v>
      </c>
      <c r="AF2385">
        <f>IFERROR(_xlfn.XLOOKUP($AE2385,providers!$B$2:$B$11,providers!$Q$2:$Q$11),"")</f>
        <v>4.3</v>
      </c>
      <c r="AG2385" s="1">
        <f t="shared" si="37"/>
        <v>45352</v>
      </c>
    </row>
    <row r="2386" spans="1:33" x14ac:dyDescent="0.25">
      <c r="A2386" t="s">
        <v>2782</v>
      </c>
      <c r="B2386" t="s">
        <v>2780</v>
      </c>
      <c r="C2386">
        <v>9012345678</v>
      </c>
      <c r="D2386">
        <v>9012345678</v>
      </c>
      <c r="E2386" s="1">
        <v>45400</v>
      </c>
      <c r="F2386" s="1">
        <v>45400</v>
      </c>
      <c r="G2386" s="1">
        <v>45422</v>
      </c>
      <c r="H2386" t="s">
        <v>28</v>
      </c>
      <c r="I2386">
        <v>11</v>
      </c>
      <c r="J2386" t="s">
        <v>47</v>
      </c>
      <c r="K2386">
        <v>99213</v>
      </c>
      <c r="O2386">
        <v>1</v>
      </c>
      <c r="P2386">
        <v>210.91</v>
      </c>
      <c r="Q2386">
        <v>156.22999999999999</v>
      </c>
      <c r="R2386">
        <v>124.98</v>
      </c>
      <c r="S2386">
        <v>31.25</v>
      </c>
      <c r="T2386" t="s">
        <v>30</v>
      </c>
      <c r="X2386" t="s">
        <v>43</v>
      </c>
      <c r="Y2386" t="s">
        <v>44</v>
      </c>
      <c r="Z2386" t="s">
        <v>39</v>
      </c>
      <c r="AA2386" t="str">
        <f>IFERROR(_xlfn.XLOOKUP($J2386,avoidable_ed_reference!$A$2:$A$13,avoidable_ed_reference!$C$2:$C$13),"Not Classified")</f>
        <v>Not Classified</v>
      </c>
      <c r="AB2386" t="str">
        <f>IFERROR(_xlfn.XLOOKUP($B2386,enrollment!$A$2:$A$801,enrollment!$I$2:$I$801),"")</f>
        <v>KY</v>
      </c>
      <c r="AC2386">
        <f>IFERROR(_xlfn.XLOOKUP($B2386,enrollment!$A$2:$A$801,enrollment!$L$2:$L$801),"")</f>
        <v>72</v>
      </c>
      <c r="AD2386" t="str" cm="1">
        <f t="array" ref="AD2386">_xlfn.IFS(AC2386="","Unknown",AC2386&lt;18,"0-17",AC2386&lt;35,"18-34",AC2386&lt;50,"35-49",AC2386&lt;65,"50-64",TRUE,"65+")</f>
        <v>65+</v>
      </c>
      <c r="AE2386">
        <f>IFERROR(_xlfn.XLOOKUP($B2386,enrollment!$A$2:$A$801,enrollment!$O$2:$O$801),"")</f>
        <v>9012345678</v>
      </c>
      <c r="AF2386">
        <f>IFERROR(_xlfn.XLOOKUP($AE2386,providers!$B$2:$B$11,providers!$Q$2:$Q$11),"")</f>
        <v>4.3</v>
      </c>
      <c r="AG2386" s="1">
        <f t="shared" si="37"/>
        <v>45383</v>
      </c>
    </row>
    <row r="2387" spans="1:33" x14ac:dyDescent="0.25">
      <c r="A2387" t="s">
        <v>2783</v>
      </c>
      <c r="B2387" t="s">
        <v>2780</v>
      </c>
      <c r="C2387">
        <v>9012345678</v>
      </c>
      <c r="D2387">
        <v>9012345678</v>
      </c>
      <c r="E2387" s="1">
        <v>45610</v>
      </c>
      <c r="F2387" s="1">
        <v>45610</v>
      </c>
      <c r="G2387" s="1">
        <v>45632</v>
      </c>
      <c r="H2387" t="s">
        <v>28</v>
      </c>
      <c r="I2387">
        <v>11</v>
      </c>
      <c r="J2387" t="s">
        <v>35</v>
      </c>
      <c r="K2387">
        <v>99213</v>
      </c>
      <c r="O2387">
        <v>1</v>
      </c>
      <c r="P2387">
        <v>190.69</v>
      </c>
      <c r="Q2387">
        <v>141.25</v>
      </c>
      <c r="R2387">
        <v>113</v>
      </c>
      <c r="S2387">
        <v>28.25</v>
      </c>
      <c r="T2387" t="s">
        <v>30</v>
      </c>
      <c r="X2387" t="s">
        <v>43</v>
      </c>
      <c r="Y2387" t="s">
        <v>44</v>
      </c>
      <c r="Z2387" t="s">
        <v>39</v>
      </c>
      <c r="AA2387" t="str">
        <f>IFERROR(_xlfn.XLOOKUP($J2387,avoidable_ed_reference!$A$2:$A$13,avoidable_ed_reference!$C$2:$C$13),"Not Classified")</f>
        <v>Avoidable</v>
      </c>
      <c r="AB2387" t="str">
        <f>IFERROR(_xlfn.XLOOKUP($B2387,enrollment!$A$2:$A$801,enrollment!$I$2:$I$801),"")</f>
        <v>KY</v>
      </c>
      <c r="AC2387">
        <f>IFERROR(_xlfn.XLOOKUP($B2387,enrollment!$A$2:$A$801,enrollment!$L$2:$L$801),"")</f>
        <v>72</v>
      </c>
      <c r="AD2387" t="str" cm="1">
        <f t="array" ref="AD2387">_xlfn.IFS(AC2387="","Unknown",AC2387&lt;18,"0-17",AC2387&lt;35,"18-34",AC2387&lt;50,"35-49",AC2387&lt;65,"50-64",TRUE,"65+")</f>
        <v>65+</v>
      </c>
      <c r="AE2387">
        <f>IFERROR(_xlfn.XLOOKUP($B2387,enrollment!$A$2:$A$801,enrollment!$O$2:$O$801),"")</f>
        <v>9012345678</v>
      </c>
      <c r="AF2387">
        <f>IFERROR(_xlfn.XLOOKUP($AE2387,providers!$B$2:$B$11,providers!$Q$2:$Q$11),"")</f>
        <v>4.3</v>
      </c>
      <c r="AG2387" s="1">
        <f t="shared" si="37"/>
        <v>45597</v>
      </c>
    </row>
    <row r="2388" spans="1:33" x14ac:dyDescent="0.25">
      <c r="A2388" t="s">
        <v>2784</v>
      </c>
      <c r="B2388" t="s">
        <v>2780</v>
      </c>
      <c r="C2388">
        <v>9012345678</v>
      </c>
      <c r="D2388">
        <v>9012345678</v>
      </c>
      <c r="E2388" s="1">
        <v>45412</v>
      </c>
      <c r="F2388" s="1">
        <v>45412</v>
      </c>
      <c r="G2388" s="1">
        <v>45446</v>
      </c>
      <c r="H2388" t="s">
        <v>28</v>
      </c>
      <c r="I2388">
        <v>11</v>
      </c>
      <c r="J2388" t="s">
        <v>47</v>
      </c>
      <c r="K2388">
        <v>99213</v>
      </c>
      <c r="O2388">
        <v>1</v>
      </c>
      <c r="P2388">
        <v>215.43</v>
      </c>
      <c r="Q2388">
        <v>159.58000000000001</v>
      </c>
      <c r="R2388">
        <v>127.66</v>
      </c>
      <c r="S2388">
        <v>31.92</v>
      </c>
      <c r="T2388" t="s">
        <v>30</v>
      </c>
      <c r="X2388" t="s">
        <v>43</v>
      </c>
      <c r="Y2388" t="s">
        <v>44</v>
      </c>
      <c r="Z2388" t="s">
        <v>39</v>
      </c>
      <c r="AA2388" t="str">
        <f>IFERROR(_xlfn.XLOOKUP($J2388,avoidable_ed_reference!$A$2:$A$13,avoidable_ed_reference!$C$2:$C$13),"Not Classified")</f>
        <v>Not Classified</v>
      </c>
      <c r="AB2388" t="str">
        <f>IFERROR(_xlfn.XLOOKUP($B2388,enrollment!$A$2:$A$801,enrollment!$I$2:$I$801),"")</f>
        <v>KY</v>
      </c>
      <c r="AC2388">
        <f>IFERROR(_xlfn.XLOOKUP($B2388,enrollment!$A$2:$A$801,enrollment!$L$2:$L$801),"")</f>
        <v>72</v>
      </c>
      <c r="AD2388" t="str" cm="1">
        <f t="array" ref="AD2388">_xlfn.IFS(AC2388="","Unknown",AC2388&lt;18,"0-17",AC2388&lt;35,"18-34",AC2388&lt;50,"35-49",AC2388&lt;65,"50-64",TRUE,"65+")</f>
        <v>65+</v>
      </c>
      <c r="AE2388">
        <f>IFERROR(_xlfn.XLOOKUP($B2388,enrollment!$A$2:$A$801,enrollment!$O$2:$O$801),"")</f>
        <v>9012345678</v>
      </c>
      <c r="AF2388">
        <f>IFERROR(_xlfn.XLOOKUP($AE2388,providers!$B$2:$B$11,providers!$Q$2:$Q$11),"")</f>
        <v>4.3</v>
      </c>
      <c r="AG2388" s="1">
        <f t="shared" si="37"/>
        <v>45383</v>
      </c>
    </row>
    <row r="2389" spans="1:33" x14ac:dyDescent="0.25">
      <c r="A2389" t="s">
        <v>2785</v>
      </c>
      <c r="B2389" t="s">
        <v>2780</v>
      </c>
      <c r="C2389">
        <v>8901234567</v>
      </c>
      <c r="D2389">
        <v>8901234567</v>
      </c>
      <c r="E2389" s="1">
        <v>45433</v>
      </c>
      <c r="F2389" s="1">
        <v>45433</v>
      </c>
      <c r="G2389" s="1">
        <v>45461</v>
      </c>
      <c r="H2389" t="s">
        <v>28</v>
      </c>
      <c r="I2389">
        <v>23</v>
      </c>
      <c r="J2389" t="s">
        <v>42</v>
      </c>
      <c r="K2389">
        <v>99284</v>
      </c>
      <c r="O2389">
        <v>1</v>
      </c>
      <c r="P2389">
        <v>1850.18</v>
      </c>
      <c r="Q2389">
        <v>1027.8800000000001</v>
      </c>
      <c r="R2389">
        <v>822.3</v>
      </c>
      <c r="S2389">
        <v>205.58</v>
      </c>
      <c r="T2389" t="s">
        <v>30</v>
      </c>
      <c r="X2389" t="s">
        <v>43</v>
      </c>
      <c r="Y2389" t="s">
        <v>44</v>
      </c>
      <c r="Z2389" t="s">
        <v>45</v>
      </c>
      <c r="AA2389" t="str">
        <f>IFERROR(_xlfn.XLOOKUP($J2389,avoidable_ed_reference!$A$2:$A$13,avoidable_ed_reference!$C$2:$C$13),"Not Classified")</f>
        <v>Non-Avoidable</v>
      </c>
      <c r="AB2389" t="str">
        <f>IFERROR(_xlfn.XLOOKUP($B2389,enrollment!$A$2:$A$801,enrollment!$I$2:$I$801),"")</f>
        <v>KY</v>
      </c>
      <c r="AC2389">
        <f>IFERROR(_xlfn.XLOOKUP($B2389,enrollment!$A$2:$A$801,enrollment!$L$2:$L$801),"")</f>
        <v>72</v>
      </c>
      <c r="AD2389" t="str" cm="1">
        <f t="array" ref="AD2389">_xlfn.IFS(AC2389="","Unknown",AC2389&lt;18,"0-17",AC2389&lt;35,"18-34",AC2389&lt;50,"35-49",AC2389&lt;65,"50-64",TRUE,"65+")</f>
        <v>65+</v>
      </c>
      <c r="AE2389">
        <f>IFERROR(_xlfn.XLOOKUP($B2389,enrollment!$A$2:$A$801,enrollment!$O$2:$O$801),"")</f>
        <v>9012345678</v>
      </c>
      <c r="AF2389">
        <f>IFERROR(_xlfn.XLOOKUP($AE2389,providers!$B$2:$B$11,providers!$Q$2:$Q$11),"")</f>
        <v>4.3</v>
      </c>
      <c r="AG2389" s="1">
        <f t="shared" si="37"/>
        <v>45413</v>
      </c>
    </row>
    <row r="2390" spans="1:33" x14ac:dyDescent="0.25">
      <c r="A2390" t="s">
        <v>2786</v>
      </c>
      <c r="B2390" t="s">
        <v>2780</v>
      </c>
      <c r="C2390">
        <v>9012345678</v>
      </c>
      <c r="D2390">
        <v>9012345678</v>
      </c>
      <c r="E2390" s="1">
        <v>45327</v>
      </c>
      <c r="F2390" s="1">
        <v>45327</v>
      </c>
      <c r="G2390" s="1">
        <v>45345</v>
      </c>
      <c r="H2390" t="s">
        <v>28</v>
      </c>
      <c r="I2390">
        <v>11</v>
      </c>
      <c r="J2390" t="s">
        <v>38</v>
      </c>
      <c r="K2390">
        <v>99213</v>
      </c>
      <c r="O2390">
        <v>1</v>
      </c>
      <c r="P2390">
        <v>181.28</v>
      </c>
      <c r="Q2390">
        <v>134.28</v>
      </c>
      <c r="R2390">
        <v>107.42</v>
      </c>
      <c r="S2390">
        <v>26.86</v>
      </c>
      <c r="T2390" t="s">
        <v>30</v>
      </c>
      <c r="X2390" t="s">
        <v>43</v>
      </c>
      <c r="Y2390" t="s">
        <v>44</v>
      </c>
      <c r="Z2390" t="s">
        <v>39</v>
      </c>
      <c r="AA2390" t="str">
        <f>IFERROR(_xlfn.XLOOKUP($J2390,avoidable_ed_reference!$A$2:$A$13,avoidable_ed_reference!$C$2:$C$13),"Not Classified")</f>
        <v>Not Classified</v>
      </c>
      <c r="AB2390" t="str">
        <f>IFERROR(_xlfn.XLOOKUP($B2390,enrollment!$A$2:$A$801,enrollment!$I$2:$I$801),"")</f>
        <v>KY</v>
      </c>
      <c r="AC2390">
        <f>IFERROR(_xlfn.XLOOKUP($B2390,enrollment!$A$2:$A$801,enrollment!$L$2:$L$801),"")</f>
        <v>72</v>
      </c>
      <c r="AD2390" t="str" cm="1">
        <f t="array" ref="AD2390">_xlfn.IFS(AC2390="","Unknown",AC2390&lt;18,"0-17",AC2390&lt;35,"18-34",AC2390&lt;50,"35-49",AC2390&lt;65,"50-64",TRUE,"65+")</f>
        <v>65+</v>
      </c>
      <c r="AE2390">
        <f>IFERROR(_xlfn.XLOOKUP($B2390,enrollment!$A$2:$A$801,enrollment!$O$2:$O$801),"")</f>
        <v>9012345678</v>
      </c>
      <c r="AF2390">
        <f>IFERROR(_xlfn.XLOOKUP($AE2390,providers!$B$2:$B$11,providers!$Q$2:$Q$11),"")</f>
        <v>4.3</v>
      </c>
      <c r="AG2390" s="1">
        <f t="shared" si="37"/>
        <v>45323</v>
      </c>
    </row>
    <row r="2391" spans="1:33" x14ac:dyDescent="0.25">
      <c r="A2391" t="s">
        <v>2787</v>
      </c>
      <c r="B2391" t="s">
        <v>2780</v>
      </c>
      <c r="C2391">
        <v>2345678901</v>
      </c>
      <c r="D2391">
        <v>2345678901</v>
      </c>
      <c r="E2391" s="1">
        <v>45365</v>
      </c>
      <c r="F2391" s="1">
        <v>45365</v>
      </c>
      <c r="G2391" s="1">
        <v>45399</v>
      </c>
      <c r="H2391" t="s">
        <v>28</v>
      </c>
      <c r="I2391">
        <v>23</v>
      </c>
      <c r="J2391" t="s">
        <v>80</v>
      </c>
      <c r="K2391">
        <v>99284</v>
      </c>
      <c r="O2391">
        <v>1</v>
      </c>
      <c r="P2391">
        <v>1646.66</v>
      </c>
      <c r="Q2391">
        <v>914.81</v>
      </c>
      <c r="R2391">
        <v>731.85</v>
      </c>
      <c r="S2391">
        <v>182.96</v>
      </c>
      <c r="T2391" t="s">
        <v>30</v>
      </c>
      <c r="X2391" t="s">
        <v>43</v>
      </c>
      <c r="Y2391" t="s">
        <v>44</v>
      </c>
      <c r="Z2391" t="s">
        <v>45</v>
      </c>
      <c r="AA2391" t="str">
        <f>IFERROR(_xlfn.XLOOKUP($J2391,avoidable_ed_reference!$A$2:$A$13,avoidable_ed_reference!$C$2:$C$13),"Not Classified")</f>
        <v>Non-Avoidable</v>
      </c>
      <c r="AB2391" t="str">
        <f>IFERROR(_xlfn.XLOOKUP($B2391,enrollment!$A$2:$A$801,enrollment!$I$2:$I$801),"")</f>
        <v>KY</v>
      </c>
      <c r="AC2391">
        <f>IFERROR(_xlfn.XLOOKUP($B2391,enrollment!$A$2:$A$801,enrollment!$L$2:$L$801),"")</f>
        <v>72</v>
      </c>
      <c r="AD2391" t="str" cm="1">
        <f t="array" ref="AD2391">_xlfn.IFS(AC2391="","Unknown",AC2391&lt;18,"0-17",AC2391&lt;35,"18-34",AC2391&lt;50,"35-49",AC2391&lt;65,"50-64",TRUE,"65+")</f>
        <v>65+</v>
      </c>
      <c r="AE2391">
        <f>IFERROR(_xlfn.XLOOKUP($B2391,enrollment!$A$2:$A$801,enrollment!$O$2:$O$801),"")</f>
        <v>9012345678</v>
      </c>
      <c r="AF2391">
        <f>IFERROR(_xlfn.XLOOKUP($AE2391,providers!$B$2:$B$11,providers!$Q$2:$Q$11),"")</f>
        <v>4.3</v>
      </c>
      <c r="AG2391" s="1">
        <f t="shared" si="37"/>
        <v>45352</v>
      </c>
    </row>
    <row r="2392" spans="1:33" x14ac:dyDescent="0.25">
      <c r="A2392" t="s">
        <v>2788</v>
      </c>
      <c r="B2392" t="s">
        <v>2780</v>
      </c>
      <c r="C2392">
        <v>3456789012</v>
      </c>
      <c r="D2392">
        <v>3456789012</v>
      </c>
      <c r="E2392" s="1">
        <v>45480</v>
      </c>
      <c r="F2392" s="1">
        <v>45480</v>
      </c>
      <c r="G2392" s="1">
        <v>45495</v>
      </c>
      <c r="H2392" t="s">
        <v>59</v>
      </c>
      <c r="J2392" t="s">
        <v>60</v>
      </c>
      <c r="L2392" s="2" t="s">
        <v>106</v>
      </c>
      <c r="M2392" t="s">
        <v>107</v>
      </c>
      <c r="N2392" t="s">
        <v>108</v>
      </c>
      <c r="O2392">
        <v>1</v>
      </c>
      <c r="P2392">
        <v>1157.8399999999999</v>
      </c>
      <c r="Q2392">
        <v>1052.58</v>
      </c>
      <c r="R2392">
        <v>842.06</v>
      </c>
      <c r="S2392">
        <v>210.52</v>
      </c>
      <c r="T2392" t="s">
        <v>30</v>
      </c>
      <c r="X2392" t="s">
        <v>43</v>
      </c>
      <c r="Y2392" t="s">
        <v>44</v>
      </c>
      <c r="Z2392" t="s">
        <v>64</v>
      </c>
      <c r="AA2392" t="str">
        <f>IFERROR(_xlfn.XLOOKUP($J2392,avoidable_ed_reference!$A$2:$A$13,avoidable_ed_reference!$C$2:$C$13),"Not Classified")</f>
        <v>Not Classified</v>
      </c>
      <c r="AB2392" t="str">
        <f>IFERROR(_xlfn.XLOOKUP($B2392,enrollment!$A$2:$A$801,enrollment!$I$2:$I$801),"")</f>
        <v>KY</v>
      </c>
      <c r="AC2392">
        <f>IFERROR(_xlfn.XLOOKUP($B2392,enrollment!$A$2:$A$801,enrollment!$L$2:$L$801),"")</f>
        <v>72</v>
      </c>
      <c r="AD2392" t="str" cm="1">
        <f t="array" ref="AD2392">_xlfn.IFS(AC2392="","Unknown",AC2392&lt;18,"0-17",AC2392&lt;35,"18-34",AC2392&lt;50,"35-49",AC2392&lt;65,"50-64",TRUE,"65+")</f>
        <v>65+</v>
      </c>
      <c r="AE2392">
        <f>IFERROR(_xlfn.XLOOKUP($B2392,enrollment!$A$2:$A$801,enrollment!$O$2:$O$801),"")</f>
        <v>9012345678</v>
      </c>
      <c r="AF2392">
        <f>IFERROR(_xlfn.XLOOKUP($AE2392,providers!$B$2:$B$11,providers!$Q$2:$Q$11),"")</f>
        <v>4.3</v>
      </c>
      <c r="AG2392" s="1">
        <f t="shared" si="37"/>
        <v>45474</v>
      </c>
    </row>
    <row r="2393" spans="1:33" x14ac:dyDescent="0.25">
      <c r="A2393" t="s">
        <v>2789</v>
      </c>
      <c r="B2393" t="s">
        <v>2780</v>
      </c>
      <c r="C2393">
        <v>9012345678</v>
      </c>
      <c r="D2393">
        <v>9012345678</v>
      </c>
      <c r="E2393" s="1">
        <v>45346</v>
      </c>
      <c r="F2393" s="1">
        <v>45346</v>
      </c>
      <c r="G2393" s="1">
        <v>45374</v>
      </c>
      <c r="H2393" t="s">
        <v>67</v>
      </c>
      <c r="I2393">
        <v>21</v>
      </c>
      <c r="J2393" t="s">
        <v>99</v>
      </c>
      <c r="K2393">
        <v>99223</v>
      </c>
      <c r="O2393">
        <v>1</v>
      </c>
      <c r="P2393">
        <v>24093.93</v>
      </c>
      <c r="Q2393">
        <v>15544.47</v>
      </c>
      <c r="R2393">
        <v>12435.58</v>
      </c>
      <c r="S2393">
        <v>3108.89</v>
      </c>
      <c r="T2393" t="s">
        <v>30</v>
      </c>
      <c r="V2393">
        <v>1</v>
      </c>
      <c r="W2393" s="2" t="s">
        <v>68</v>
      </c>
      <c r="X2393" t="s">
        <v>43</v>
      </c>
      <c r="Y2393" t="s">
        <v>44</v>
      </c>
      <c r="Z2393" t="s">
        <v>69</v>
      </c>
      <c r="AA2393" t="str">
        <f>IFERROR(_xlfn.XLOOKUP($J2393,avoidable_ed_reference!$A$2:$A$13,avoidable_ed_reference!$C$2:$C$13),"Not Classified")</f>
        <v>Not Classified</v>
      </c>
      <c r="AB2393" t="str">
        <f>IFERROR(_xlfn.XLOOKUP($B2393,enrollment!$A$2:$A$801,enrollment!$I$2:$I$801),"")</f>
        <v>KY</v>
      </c>
      <c r="AC2393">
        <f>IFERROR(_xlfn.XLOOKUP($B2393,enrollment!$A$2:$A$801,enrollment!$L$2:$L$801),"")</f>
        <v>72</v>
      </c>
      <c r="AD2393" t="str" cm="1">
        <f t="array" ref="AD2393">_xlfn.IFS(AC2393="","Unknown",AC2393&lt;18,"0-17",AC2393&lt;35,"18-34",AC2393&lt;50,"35-49",AC2393&lt;65,"50-64",TRUE,"65+")</f>
        <v>65+</v>
      </c>
      <c r="AE2393">
        <f>IFERROR(_xlfn.XLOOKUP($B2393,enrollment!$A$2:$A$801,enrollment!$O$2:$O$801),"")</f>
        <v>9012345678</v>
      </c>
      <c r="AF2393">
        <f>IFERROR(_xlfn.XLOOKUP($AE2393,providers!$B$2:$B$11,providers!$Q$2:$Q$11),"")</f>
        <v>4.3</v>
      </c>
      <c r="AG2393" s="1">
        <f t="shared" si="37"/>
        <v>45323</v>
      </c>
    </row>
    <row r="2394" spans="1:33" x14ac:dyDescent="0.25">
      <c r="A2394" t="s">
        <v>2790</v>
      </c>
      <c r="B2394" t="s">
        <v>2791</v>
      </c>
      <c r="C2394">
        <v>8901234567</v>
      </c>
      <c r="D2394">
        <v>8901234567</v>
      </c>
      <c r="E2394" s="1">
        <v>45598</v>
      </c>
      <c r="F2394" s="1">
        <v>45598</v>
      </c>
      <c r="G2394" s="1">
        <v>45628</v>
      </c>
      <c r="H2394" t="s">
        <v>28</v>
      </c>
      <c r="I2394">
        <v>11</v>
      </c>
      <c r="J2394" t="s">
        <v>35</v>
      </c>
      <c r="K2394">
        <v>99213</v>
      </c>
      <c r="O2394">
        <v>1</v>
      </c>
      <c r="P2394">
        <v>200.23</v>
      </c>
      <c r="Q2394">
        <v>148.32</v>
      </c>
      <c r="R2394">
        <v>118.66</v>
      </c>
      <c r="S2394">
        <v>29.66</v>
      </c>
      <c r="T2394" t="s">
        <v>30</v>
      </c>
      <c r="X2394" t="s">
        <v>43</v>
      </c>
      <c r="Y2394" t="s">
        <v>44</v>
      </c>
      <c r="Z2394" t="s">
        <v>39</v>
      </c>
      <c r="AA2394" t="str">
        <f>IFERROR(_xlfn.XLOOKUP($J2394,avoidable_ed_reference!$A$2:$A$13,avoidable_ed_reference!$C$2:$C$13),"Not Classified")</f>
        <v>Avoidable</v>
      </c>
      <c r="AB2394" t="str">
        <f>IFERROR(_xlfn.XLOOKUP($B2394,enrollment!$A$2:$A$801,enrollment!$I$2:$I$801),"")</f>
        <v>GA</v>
      </c>
      <c r="AC2394">
        <f>IFERROR(_xlfn.XLOOKUP($B2394,enrollment!$A$2:$A$801,enrollment!$L$2:$L$801),"")</f>
        <v>38</v>
      </c>
      <c r="AD2394" t="str" cm="1">
        <f t="array" ref="AD2394">_xlfn.IFS(AC2394="","Unknown",AC2394&lt;18,"0-17",AC2394&lt;35,"18-34",AC2394&lt;50,"35-49",AC2394&lt;65,"50-64",TRUE,"65+")</f>
        <v>35-49</v>
      </c>
      <c r="AE2394">
        <f>IFERROR(_xlfn.XLOOKUP($B2394,enrollment!$A$2:$A$801,enrollment!$O$2:$O$801),"")</f>
        <v>8901234567</v>
      </c>
      <c r="AF2394">
        <f>IFERROR(_xlfn.XLOOKUP($AE2394,providers!$B$2:$B$11,providers!$Q$2:$Q$11),"")</f>
        <v>3.7</v>
      </c>
      <c r="AG2394" s="1">
        <f t="shared" si="37"/>
        <v>45597</v>
      </c>
    </row>
    <row r="2395" spans="1:33" x14ac:dyDescent="0.25">
      <c r="A2395" t="s">
        <v>2792</v>
      </c>
      <c r="B2395" t="s">
        <v>2791</v>
      </c>
      <c r="C2395">
        <v>9012345678</v>
      </c>
      <c r="D2395">
        <v>9012345678</v>
      </c>
      <c r="E2395" s="1">
        <v>45626</v>
      </c>
      <c r="F2395" s="1">
        <v>45626</v>
      </c>
      <c r="G2395" s="1">
        <v>45640</v>
      </c>
      <c r="H2395" t="s">
        <v>67</v>
      </c>
      <c r="I2395">
        <v>21</v>
      </c>
      <c r="J2395" t="s">
        <v>42</v>
      </c>
      <c r="K2395">
        <v>99223</v>
      </c>
      <c r="O2395">
        <v>1</v>
      </c>
      <c r="P2395">
        <v>20490.77</v>
      </c>
      <c r="Q2395">
        <v>13219.85</v>
      </c>
      <c r="R2395">
        <v>10575.88</v>
      </c>
      <c r="S2395">
        <v>2643.97</v>
      </c>
      <c r="T2395" t="s">
        <v>30</v>
      </c>
      <c r="V2395">
        <v>1</v>
      </c>
      <c r="W2395" s="2" t="s">
        <v>68</v>
      </c>
      <c r="X2395" t="s">
        <v>43</v>
      </c>
      <c r="Y2395" t="s">
        <v>44</v>
      </c>
      <c r="Z2395" t="s">
        <v>69</v>
      </c>
      <c r="AA2395" t="str">
        <f>IFERROR(_xlfn.XLOOKUP($J2395,avoidable_ed_reference!$A$2:$A$13,avoidable_ed_reference!$C$2:$C$13),"Not Classified")</f>
        <v>Non-Avoidable</v>
      </c>
      <c r="AB2395" t="str">
        <f>IFERROR(_xlfn.XLOOKUP($B2395,enrollment!$A$2:$A$801,enrollment!$I$2:$I$801),"")</f>
        <v>GA</v>
      </c>
      <c r="AC2395">
        <f>IFERROR(_xlfn.XLOOKUP($B2395,enrollment!$A$2:$A$801,enrollment!$L$2:$L$801),"")</f>
        <v>38</v>
      </c>
      <c r="AD2395" t="str" cm="1">
        <f t="array" ref="AD2395">_xlfn.IFS(AC2395="","Unknown",AC2395&lt;18,"0-17",AC2395&lt;35,"18-34",AC2395&lt;50,"35-49",AC2395&lt;65,"50-64",TRUE,"65+")</f>
        <v>35-49</v>
      </c>
      <c r="AE2395">
        <f>IFERROR(_xlfn.XLOOKUP($B2395,enrollment!$A$2:$A$801,enrollment!$O$2:$O$801),"")</f>
        <v>8901234567</v>
      </c>
      <c r="AF2395">
        <f>IFERROR(_xlfn.XLOOKUP($AE2395,providers!$B$2:$B$11,providers!$Q$2:$Q$11),"")</f>
        <v>3.7</v>
      </c>
      <c r="AG2395" s="1">
        <f t="shared" si="37"/>
        <v>45597</v>
      </c>
    </row>
    <row r="2396" spans="1:33" x14ac:dyDescent="0.25">
      <c r="A2396" t="s">
        <v>2793</v>
      </c>
      <c r="B2396" t="s">
        <v>2791</v>
      </c>
      <c r="C2396">
        <v>8901234567</v>
      </c>
      <c r="D2396">
        <v>8901234567</v>
      </c>
      <c r="E2396" s="1">
        <v>45385</v>
      </c>
      <c r="F2396" s="1">
        <v>45385</v>
      </c>
      <c r="G2396" s="1">
        <v>45409</v>
      </c>
      <c r="H2396" t="s">
        <v>28</v>
      </c>
      <c r="I2396">
        <v>11</v>
      </c>
      <c r="J2396" t="s">
        <v>38</v>
      </c>
      <c r="K2396">
        <v>99213</v>
      </c>
      <c r="O2396">
        <v>1</v>
      </c>
      <c r="P2396">
        <v>216.53</v>
      </c>
      <c r="Q2396">
        <v>160.38999999999999</v>
      </c>
      <c r="R2396">
        <v>128.31</v>
      </c>
      <c r="S2396">
        <v>32.08</v>
      </c>
      <c r="T2396" t="s">
        <v>30</v>
      </c>
      <c r="X2396" t="s">
        <v>43</v>
      </c>
      <c r="Y2396" t="s">
        <v>44</v>
      </c>
      <c r="Z2396" t="s">
        <v>39</v>
      </c>
      <c r="AA2396" t="str">
        <f>IFERROR(_xlfn.XLOOKUP($J2396,avoidable_ed_reference!$A$2:$A$13,avoidable_ed_reference!$C$2:$C$13),"Not Classified")</f>
        <v>Not Classified</v>
      </c>
      <c r="AB2396" t="str">
        <f>IFERROR(_xlfn.XLOOKUP($B2396,enrollment!$A$2:$A$801,enrollment!$I$2:$I$801),"")</f>
        <v>GA</v>
      </c>
      <c r="AC2396">
        <f>IFERROR(_xlfn.XLOOKUP($B2396,enrollment!$A$2:$A$801,enrollment!$L$2:$L$801),"")</f>
        <v>38</v>
      </c>
      <c r="AD2396" t="str" cm="1">
        <f t="array" ref="AD2396">_xlfn.IFS(AC2396="","Unknown",AC2396&lt;18,"0-17",AC2396&lt;35,"18-34",AC2396&lt;50,"35-49",AC2396&lt;65,"50-64",TRUE,"65+")</f>
        <v>35-49</v>
      </c>
      <c r="AE2396">
        <f>IFERROR(_xlfn.XLOOKUP($B2396,enrollment!$A$2:$A$801,enrollment!$O$2:$O$801),"")</f>
        <v>8901234567</v>
      </c>
      <c r="AF2396">
        <f>IFERROR(_xlfn.XLOOKUP($AE2396,providers!$B$2:$B$11,providers!$Q$2:$Q$11),"")</f>
        <v>3.7</v>
      </c>
      <c r="AG2396" s="1">
        <f t="shared" si="37"/>
        <v>45383</v>
      </c>
    </row>
    <row r="2397" spans="1:33" x14ac:dyDescent="0.25">
      <c r="A2397" t="s">
        <v>2794</v>
      </c>
      <c r="B2397" t="s">
        <v>2791</v>
      </c>
      <c r="C2397">
        <v>8901234567</v>
      </c>
      <c r="D2397">
        <v>8901234567</v>
      </c>
      <c r="E2397" s="1">
        <v>45469</v>
      </c>
      <c r="F2397" s="1">
        <v>45469</v>
      </c>
      <c r="G2397" s="1">
        <v>45496</v>
      </c>
      <c r="H2397" t="s">
        <v>28</v>
      </c>
      <c r="I2397">
        <v>11</v>
      </c>
      <c r="J2397" t="s">
        <v>38</v>
      </c>
      <c r="K2397">
        <v>99213</v>
      </c>
      <c r="O2397">
        <v>1</v>
      </c>
      <c r="P2397">
        <v>194.06</v>
      </c>
      <c r="Q2397">
        <v>143.75</v>
      </c>
      <c r="R2397">
        <v>115</v>
      </c>
      <c r="S2397">
        <v>28.75</v>
      </c>
      <c r="T2397" t="s">
        <v>30</v>
      </c>
      <c r="X2397" t="s">
        <v>43</v>
      </c>
      <c r="Y2397" t="s">
        <v>44</v>
      </c>
      <c r="Z2397" t="s">
        <v>39</v>
      </c>
      <c r="AA2397" t="str">
        <f>IFERROR(_xlfn.XLOOKUP($J2397,avoidable_ed_reference!$A$2:$A$13,avoidable_ed_reference!$C$2:$C$13),"Not Classified")</f>
        <v>Not Classified</v>
      </c>
      <c r="AB2397" t="str">
        <f>IFERROR(_xlfn.XLOOKUP($B2397,enrollment!$A$2:$A$801,enrollment!$I$2:$I$801),"")</f>
        <v>GA</v>
      </c>
      <c r="AC2397">
        <f>IFERROR(_xlfn.XLOOKUP($B2397,enrollment!$A$2:$A$801,enrollment!$L$2:$L$801),"")</f>
        <v>38</v>
      </c>
      <c r="AD2397" t="str" cm="1">
        <f t="array" ref="AD2397">_xlfn.IFS(AC2397="","Unknown",AC2397&lt;18,"0-17",AC2397&lt;35,"18-34",AC2397&lt;50,"35-49",AC2397&lt;65,"50-64",TRUE,"65+")</f>
        <v>35-49</v>
      </c>
      <c r="AE2397">
        <f>IFERROR(_xlfn.XLOOKUP($B2397,enrollment!$A$2:$A$801,enrollment!$O$2:$O$801),"")</f>
        <v>8901234567</v>
      </c>
      <c r="AF2397">
        <f>IFERROR(_xlfn.XLOOKUP($AE2397,providers!$B$2:$B$11,providers!$Q$2:$Q$11),"")</f>
        <v>3.7</v>
      </c>
      <c r="AG2397" s="1">
        <f t="shared" si="37"/>
        <v>45444</v>
      </c>
    </row>
    <row r="2398" spans="1:33" x14ac:dyDescent="0.25">
      <c r="A2398" t="s">
        <v>2795</v>
      </c>
      <c r="B2398" t="s">
        <v>2791</v>
      </c>
      <c r="C2398">
        <v>8901234567</v>
      </c>
      <c r="D2398">
        <v>8901234567</v>
      </c>
      <c r="E2398" s="1">
        <v>45557</v>
      </c>
      <c r="F2398" s="1">
        <v>45557</v>
      </c>
      <c r="G2398" s="1">
        <v>45580</v>
      </c>
      <c r="H2398" t="s">
        <v>28</v>
      </c>
      <c r="I2398">
        <v>11</v>
      </c>
      <c r="J2398" t="s">
        <v>35</v>
      </c>
      <c r="K2398">
        <v>99213</v>
      </c>
      <c r="O2398">
        <v>1</v>
      </c>
      <c r="P2398">
        <v>215.2</v>
      </c>
      <c r="Q2398">
        <v>159.41</v>
      </c>
      <c r="R2398">
        <v>127.53</v>
      </c>
      <c r="S2398">
        <v>31.88</v>
      </c>
      <c r="T2398" t="s">
        <v>30</v>
      </c>
      <c r="X2398" t="s">
        <v>43</v>
      </c>
      <c r="Y2398" t="s">
        <v>44</v>
      </c>
      <c r="Z2398" t="s">
        <v>39</v>
      </c>
      <c r="AA2398" t="str">
        <f>IFERROR(_xlfn.XLOOKUP($J2398,avoidable_ed_reference!$A$2:$A$13,avoidable_ed_reference!$C$2:$C$13),"Not Classified")</f>
        <v>Avoidable</v>
      </c>
      <c r="AB2398" t="str">
        <f>IFERROR(_xlfn.XLOOKUP($B2398,enrollment!$A$2:$A$801,enrollment!$I$2:$I$801),"")</f>
        <v>GA</v>
      </c>
      <c r="AC2398">
        <f>IFERROR(_xlfn.XLOOKUP($B2398,enrollment!$A$2:$A$801,enrollment!$L$2:$L$801),"")</f>
        <v>38</v>
      </c>
      <c r="AD2398" t="str" cm="1">
        <f t="array" ref="AD2398">_xlfn.IFS(AC2398="","Unknown",AC2398&lt;18,"0-17",AC2398&lt;35,"18-34",AC2398&lt;50,"35-49",AC2398&lt;65,"50-64",TRUE,"65+")</f>
        <v>35-49</v>
      </c>
      <c r="AE2398">
        <f>IFERROR(_xlfn.XLOOKUP($B2398,enrollment!$A$2:$A$801,enrollment!$O$2:$O$801),"")</f>
        <v>8901234567</v>
      </c>
      <c r="AF2398">
        <f>IFERROR(_xlfn.XLOOKUP($AE2398,providers!$B$2:$B$11,providers!$Q$2:$Q$11),"")</f>
        <v>3.7</v>
      </c>
      <c r="AG2398" s="1">
        <f t="shared" si="37"/>
        <v>45536</v>
      </c>
    </row>
    <row r="2399" spans="1:33" x14ac:dyDescent="0.25">
      <c r="A2399" t="s">
        <v>2796</v>
      </c>
      <c r="B2399" t="s">
        <v>2791</v>
      </c>
      <c r="C2399">
        <v>2233445566</v>
      </c>
      <c r="D2399">
        <v>2233445566</v>
      </c>
      <c r="E2399" s="1">
        <v>45351</v>
      </c>
      <c r="F2399" s="1">
        <v>45351</v>
      </c>
      <c r="G2399" s="1">
        <v>45386</v>
      </c>
      <c r="H2399" t="s">
        <v>28</v>
      </c>
      <c r="I2399">
        <v>23</v>
      </c>
      <c r="J2399" t="s">
        <v>80</v>
      </c>
      <c r="K2399">
        <v>99284</v>
      </c>
      <c r="O2399">
        <v>1</v>
      </c>
      <c r="P2399">
        <v>1824.35</v>
      </c>
      <c r="Q2399">
        <v>1013.53</v>
      </c>
      <c r="R2399">
        <v>810.82</v>
      </c>
      <c r="S2399">
        <v>202.71</v>
      </c>
      <c r="T2399" t="s">
        <v>30</v>
      </c>
      <c r="X2399" t="s">
        <v>43</v>
      </c>
      <c r="Y2399" t="s">
        <v>44</v>
      </c>
      <c r="Z2399" t="s">
        <v>45</v>
      </c>
      <c r="AA2399" t="str">
        <f>IFERROR(_xlfn.XLOOKUP($J2399,avoidable_ed_reference!$A$2:$A$13,avoidable_ed_reference!$C$2:$C$13),"Not Classified")</f>
        <v>Non-Avoidable</v>
      </c>
      <c r="AB2399" t="str">
        <f>IFERROR(_xlfn.XLOOKUP($B2399,enrollment!$A$2:$A$801,enrollment!$I$2:$I$801),"")</f>
        <v>GA</v>
      </c>
      <c r="AC2399">
        <f>IFERROR(_xlfn.XLOOKUP($B2399,enrollment!$A$2:$A$801,enrollment!$L$2:$L$801),"")</f>
        <v>38</v>
      </c>
      <c r="AD2399" t="str" cm="1">
        <f t="array" ref="AD2399">_xlfn.IFS(AC2399="","Unknown",AC2399&lt;18,"0-17",AC2399&lt;35,"18-34",AC2399&lt;50,"35-49",AC2399&lt;65,"50-64",TRUE,"65+")</f>
        <v>35-49</v>
      </c>
      <c r="AE2399">
        <f>IFERROR(_xlfn.XLOOKUP($B2399,enrollment!$A$2:$A$801,enrollment!$O$2:$O$801),"")</f>
        <v>8901234567</v>
      </c>
      <c r="AF2399">
        <f>IFERROR(_xlfn.XLOOKUP($AE2399,providers!$B$2:$B$11,providers!$Q$2:$Q$11),"")</f>
        <v>3.7</v>
      </c>
      <c r="AG2399" s="1">
        <f t="shared" si="37"/>
        <v>45323</v>
      </c>
    </row>
    <row r="2400" spans="1:33" x14ac:dyDescent="0.25">
      <c r="A2400" t="s">
        <v>2797</v>
      </c>
      <c r="B2400" t="s">
        <v>2791</v>
      </c>
      <c r="C2400">
        <v>8901234567</v>
      </c>
      <c r="D2400">
        <v>8901234567</v>
      </c>
      <c r="E2400" s="1">
        <v>45504</v>
      </c>
      <c r="F2400" s="1">
        <v>45504</v>
      </c>
      <c r="G2400" s="1">
        <v>45536</v>
      </c>
      <c r="H2400" t="s">
        <v>28</v>
      </c>
      <c r="I2400">
        <v>11</v>
      </c>
      <c r="J2400" t="s">
        <v>47</v>
      </c>
      <c r="K2400">
        <v>99213</v>
      </c>
      <c r="O2400">
        <v>1</v>
      </c>
      <c r="P2400">
        <v>241.6</v>
      </c>
      <c r="Q2400">
        <v>178.96</v>
      </c>
      <c r="R2400">
        <v>143.16999999999999</v>
      </c>
      <c r="S2400">
        <v>35.79</v>
      </c>
      <c r="T2400" t="s">
        <v>30</v>
      </c>
      <c r="X2400" t="s">
        <v>43</v>
      </c>
      <c r="Y2400" t="s">
        <v>44</v>
      </c>
      <c r="Z2400" t="s">
        <v>39</v>
      </c>
      <c r="AA2400" t="str">
        <f>IFERROR(_xlfn.XLOOKUP($J2400,avoidable_ed_reference!$A$2:$A$13,avoidable_ed_reference!$C$2:$C$13),"Not Classified")</f>
        <v>Not Classified</v>
      </c>
      <c r="AB2400" t="str">
        <f>IFERROR(_xlfn.XLOOKUP($B2400,enrollment!$A$2:$A$801,enrollment!$I$2:$I$801),"")</f>
        <v>GA</v>
      </c>
      <c r="AC2400">
        <f>IFERROR(_xlfn.XLOOKUP($B2400,enrollment!$A$2:$A$801,enrollment!$L$2:$L$801),"")</f>
        <v>38</v>
      </c>
      <c r="AD2400" t="str" cm="1">
        <f t="array" ref="AD2400">_xlfn.IFS(AC2400="","Unknown",AC2400&lt;18,"0-17",AC2400&lt;35,"18-34",AC2400&lt;50,"35-49",AC2400&lt;65,"50-64",TRUE,"65+")</f>
        <v>35-49</v>
      </c>
      <c r="AE2400">
        <f>IFERROR(_xlfn.XLOOKUP($B2400,enrollment!$A$2:$A$801,enrollment!$O$2:$O$801),"")</f>
        <v>8901234567</v>
      </c>
      <c r="AF2400">
        <f>IFERROR(_xlfn.XLOOKUP($AE2400,providers!$B$2:$B$11,providers!$Q$2:$Q$11),"")</f>
        <v>3.7</v>
      </c>
      <c r="AG2400" s="1">
        <f t="shared" si="37"/>
        <v>45474</v>
      </c>
    </row>
    <row r="2401" spans="1:33" x14ac:dyDescent="0.25">
      <c r="A2401" t="s">
        <v>2798</v>
      </c>
      <c r="B2401" t="s">
        <v>2791</v>
      </c>
      <c r="C2401">
        <v>8901234567</v>
      </c>
      <c r="D2401">
        <v>8901234567</v>
      </c>
      <c r="E2401" s="1">
        <v>45617</v>
      </c>
      <c r="F2401" s="1">
        <v>45617</v>
      </c>
      <c r="G2401" s="1">
        <v>45637</v>
      </c>
      <c r="H2401" t="s">
        <v>28</v>
      </c>
      <c r="I2401">
        <v>11</v>
      </c>
      <c r="J2401" t="s">
        <v>38</v>
      </c>
      <c r="K2401">
        <v>99213</v>
      </c>
      <c r="O2401">
        <v>1</v>
      </c>
      <c r="P2401">
        <v>239.58</v>
      </c>
      <c r="Q2401">
        <v>177.47</v>
      </c>
      <c r="R2401">
        <v>141.97999999999999</v>
      </c>
      <c r="S2401">
        <v>35.49</v>
      </c>
      <c r="T2401" t="s">
        <v>30</v>
      </c>
      <c r="X2401" t="s">
        <v>43</v>
      </c>
      <c r="Y2401" t="s">
        <v>44</v>
      </c>
      <c r="Z2401" t="s">
        <v>39</v>
      </c>
      <c r="AA2401" t="str">
        <f>IFERROR(_xlfn.XLOOKUP($J2401,avoidable_ed_reference!$A$2:$A$13,avoidable_ed_reference!$C$2:$C$13),"Not Classified")</f>
        <v>Not Classified</v>
      </c>
      <c r="AB2401" t="str">
        <f>IFERROR(_xlfn.XLOOKUP($B2401,enrollment!$A$2:$A$801,enrollment!$I$2:$I$801),"")</f>
        <v>GA</v>
      </c>
      <c r="AC2401">
        <f>IFERROR(_xlfn.XLOOKUP($B2401,enrollment!$A$2:$A$801,enrollment!$L$2:$L$801),"")</f>
        <v>38</v>
      </c>
      <c r="AD2401" t="str" cm="1">
        <f t="array" ref="AD2401">_xlfn.IFS(AC2401="","Unknown",AC2401&lt;18,"0-17",AC2401&lt;35,"18-34",AC2401&lt;50,"35-49",AC2401&lt;65,"50-64",TRUE,"65+")</f>
        <v>35-49</v>
      </c>
      <c r="AE2401">
        <f>IFERROR(_xlfn.XLOOKUP($B2401,enrollment!$A$2:$A$801,enrollment!$O$2:$O$801),"")</f>
        <v>8901234567</v>
      </c>
      <c r="AF2401">
        <f>IFERROR(_xlfn.XLOOKUP($AE2401,providers!$B$2:$B$11,providers!$Q$2:$Q$11),"")</f>
        <v>3.7</v>
      </c>
      <c r="AG2401" s="1">
        <f t="shared" si="37"/>
        <v>45597</v>
      </c>
    </row>
    <row r="2402" spans="1:33" x14ac:dyDescent="0.25">
      <c r="A2402" t="s">
        <v>2799</v>
      </c>
      <c r="B2402" t="s">
        <v>2791</v>
      </c>
      <c r="C2402">
        <v>7890123456</v>
      </c>
      <c r="D2402">
        <v>7890123456</v>
      </c>
      <c r="E2402" s="1">
        <v>45613</v>
      </c>
      <c r="F2402" s="1">
        <v>45613</v>
      </c>
      <c r="G2402" s="1">
        <v>45636</v>
      </c>
      <c r="H2402" t="s">
        <v>28</v>
      </c>
      <c r="I2402">
        <v>23</v>
      </c>
      <c r="J2402" t="s">
        <v>35</v>
      </c>
      <c r="K2402">
        <v>99284</v>
      </c>
      <c r="O2402">
        <v>1</v>
      </c>
      <c r="P2402">
        <v>2228.17</v>
      </c>
      <c r="Q2402">
        <v>1237.8699999999999</v>
      </c>
      <c r="R2402">
        <v>990.3</v>
      </c>
      <c r="S2402">
        <v>247.57</v>
      </c>
      <c r="T2402" t="s">
        <v>30</v>
      </c>
      <c r="X2402" t="s">
        <v>43</v>
      </c>
      <c r="Y2402" t="s">
        <v>44</v>
      </c>
      <c r="Z2402" t="s">
        <v>45</v>
      </c>
      <c r="AA2402" t="str">
        <f>IFERROR(_xlfn.XLOOKUP($J2402,avoidable_ed_reference!$A$2:$A$13,avoidable_ed_reference!$C$2:$C$13),"Not Classified")</f>
        <v>Avoidable</v>
      </c>
      <c r="AB2402" t="str">
        <f>IFERROR(_xlfn.XLOOKUP($B2402,enrollment!$A$2:$A$801,enrollment!$I$2:$I$801),"")</f>
        <v>GA</v>
      </c>
      <c r="AC2402">
        <f>IFERROR(_xlfn.XLOOKUP($B2402,enrollment!$A$2:$A$801,enrollment!$L$2:$L$801),"")</f>
        <v>38</v>
      </c>
      <c r="AD2402" t="str" cm="1">
        <f t="array" ref="AD2402">_xlfn.IFS(AC2402="","Unknown",AC2402&lt;18,"0-17",AC2402&lt;35,"18-34",AC2402&lt;50,"35-49",AC2402&lt;65,"50-64",TRUE,"65+")</f>
        <v>35-49</v>
      </c>
      <c r="AE2402">
        <f>IFERROR(_xlfn.XLOOKUP($B2402,enrollment!$A$2:$A$801,enrollment!$O$2:$O$801),"")</f>
        <v>8901234567</v>
      </c>
      <c r="AF2402">
        <f>IFERROR(_xlfn.XLOOKUP($AE2402,providers!$B$2:$B$11,providers!$Q$2:$Q$11),"")</f>
        <v>3.7</v>
      </c>
      <c r="AG2402" s="1">
        <f t="shared" si="37"/>
        <v>45597</v>
      </c>
    </row>
    <row r="2403" spans="1:33" x14ac:dyDescent="0.25">
      <c r="A2403" t="s">
        <v>2800</v>
      </c>
      <c r="B2403" t="s">
        <v>2791</v>
      </c>
      <c r="C2403">
        <v>7890123456</v>
      </c>
      <c r="D2403">
        <v>7890123456</v>
      </c>
      <c r="E2403" s="1">
        <v>45465</v>
      </c>
      <c r="F2403" s="1">
        <v>45465</v>
      </c>
      <c r="G2403" s="1">
        <v>45484</v>
      </c>
      <c r="H2403" t="s">
        <v>28</v>
      </c>
      <c r="I2403">
        <v>23</v>
      </c>
      <c r="J2403" t="s">
        <v>184</v>
      </c>
      <c r="K2403">
        <v>99284</v>
      </c>
      <c r="O2403">
        <v>1</v>
      </c>
      <c r="P2403">
        <v>1657.53</v>
      </c>
      <c r="Q2403">
        <v>920.85</v>
      </c>
      <c r="R2403">
        <v>736.68</v>
      </c>
      <c r="S2403">
        <v>184.17</v>
      </c>
      <c r="T2403" t="s">
        <v>30</v>
      </c>
      <c r="X2403" t="s">
        <v>43</v>
      </c>
      <c r="Y2403" t="s">
        <v>44</v>
      </c>
      <c r="Z2403" t="s">
        <v>45</v>
      </c>
      <c r="AA2403" t="str">
        <f>IFERROR(_xlfn.XLOOKUP($J2403,avoidable_ed_reference!$A$2:$A$13,avoidable_ed_reference!$C$2:$C$13),"Not Classified")</f>
        <v>Non-Avoidable</v>
      </c>
      <c r="AB2403" t="str">
        <f>IFERROR(_xlfn.XLOOKUP($B2403,enrollment!$A$2:$A$801,enrollment!$I$2:$I$801),"")</f>
        <v>GA</v>
      </c>
      <c r="AC2403">
        <f>IFERROR(_xlfn.XLOOKUP($B2403,enrollment!$A$2:$A$801,enrollment!$L$2:$L$801),"")</f>
        <v>38</v>
      </c>
      <c r="AD2403" t="str" cm="1">
        <f t="array" ref="AD2403">_xlfn.IFS(AC2403="","Unknown",AC2403&lt;18,"0-17",AC2403&lt;35,"18-34",AC2403&lt;50,"35-49",AC2403&lt;65,"50-64",TRUE,"65+")</f>
        <v>35-49</v>
      </c>
      <c r="AE2403">
        <f>IFERROR(_xlfn.XLOOKUP($B2403,enrollment!$A$2:$A$801,enrollment!$O$2:$O$801),"")</f>
        <v>8901234567</v>
      </c>
      <c r="AF2403">
        <f>IFERROR(_xlfn.XLOOKUP($AE2403,providers!$B$2:$B$11,providers!$Q$2:$Q$11),"")</f>
        <v>3.7</v>
      </c>
      <c r="AG2403" s="1">
        <f t="shared" si="37"/>
        <v>45444</v>
      </c>
    </row>
    <row r="2404" spans="1:33" x14ac:dyDescent="0.25">
      <c r="A2404" t="s">
        <v>2801</v>
      </c>
      <c r="B2404" t="s">
        <v>2802</v>
      </c>
      <c r="C2404">
        <v>6789012345</v>
      </c>
      <c r="D2404">
        <v>6789012345</v>
      </c>
      <c r="E2404" s="1">
        <v>45332</v>
      </c>
      <c r="F2404" s="1">
        <v>45332</v>
      </c>
      <c r="G2404" s="1">
        <v>45353</v>
      </c>
      <c r="H2404" t="s">
        <v>28</v>
      </c>
      <c r="I2404">
        <v>11</v>
      </c>
      <c r="J2404" t="s">
        <v>38</v>
      </c>
      <c r="K2404">
        <v>99213</v>
      </c>
      <c r="O2404">
        <v>1</v>
      </c>
      <c r="P2404">
        <v>228.03</v>
      </c>
      <c r="Q2404">
        <v>168.91</v>
      </c>
      <c r="R2404">
        <v>135.13</v>
      </c>
      <c r="S2404">
        <v>33.78</v>
      </c>
      <c r="T2404" t="s">
        <v>30</v>
      </c>
      <c r="X2404" t="s">
        <v>31</v>
      </c>
      <c r="Y2404" t="s">
        <v>32</v>
      </c>
      <c r="Z2404" t="s">
        <v>39</v>
      </c>
      <c r="AA2404" t="str">
        <f>IFERROR(_xlfn.XLOOKUP($J2404,avoidable_ed_reference!$A$2:$A$13,avoidable_ed_reference!$C$2:$C$13),"Not Classified")</f>
        <v>Not Classified</v>
      </c>
      <c r="AB2404" t="str">
        <f>IFERROR(_xlfn.XLOOKUP($B2404,enrollment!$A$2:$A$801,enrollment!$I$2:$I$801),"")</f>
        <v>OH</v>
      </c>
      <c r="AC2404">
        <f>IFERROR(_xlfn.XLOOKUP($B2404,enrollment!$A$2:$A$801,enrollment!$L$2:$L$801),"")</f>
        <v>26</v>
      </c>
      <c r="AD2404" t="str" cm="1">
        <f t="array" ref="AD2404">_xlfn.IFS(AC2404="","Unknown",AC2404&lt;18,"0-17",AC2404&lt;35,"18-34",AC2404&lt;50,"35-49",AC2404&lt;65,"50-64",TRUE,"65+")</f>
        <v>18-34</v>
      </c>
      <c r="AE2404">
        <f>IFERROR(_xlfn.XLOOKUP($B2404,enrollment!$A$2:$A$801,enrollment!$O$2:$O$801),"")</f>
        <v>6789012345</v>
      </c>
      <c r="AF2404">
        <f>IFERROR(_xlfn.XLOOKUP($AE2404,providers!$B$2:$B$11,providers!$Q$2:$Q$11),"")</f>
        <v>4.0999999999999996</v>
      </c>
      <c r="AG2404" s="1">
        <f t="shared" si="37"/>
        <v>45323</v>
      </c>
    </row>
    <row r="2405" spans="1:33" x14ac:dyDescent="0.25">
      <c r="A2405" t="s">
        <v>2803</v>
      </c>
      <c r="B2405" t="s">
        <v>2802</v>
      </c>
      <c r="C2405">
        <v>2233445566</v>
      </c>
      <c r="D2405">
        <v>2233445566</v>
      </c>
      <c r="E2405" s="1">
        <v>45566</v>
      </c>
      <c r="F2405" s="1">
        <v>45566</v>
      </c>
      <c r="G2405" s="1">
        <v>45581</v>
      </c>
      <c r="H2405" t="s">
        <v>28</v>
      </c>
      <c r="I2405">
        <v>23</v>
      </c>
      <c r="J2405" t="s">
        <v>42</v>
      </c>
      <c r="K2405">
        <v>99284</v>
      </c>
      <c r="O2405">
        <v>1</v>
      </c>
      <c r="P2405">
        <v>2425.4299999999998</v>
      </c>
      <c r="Q2405">
        <v>1347.46</v>
      </c>
      <c r="R2405">
        <v>1077.97</v>
      </c>
      <c r="S2405">
        <v>269.49</v>
      </c>
      <c r="T2405" t="s">
        <v>30</v>
      </c>
      <c r="X2405" t="s">
        <v>31</v>
      </c>
      <c r="Y2405" t="s">
        <v>32</v>
      </c>
      <c r="Z2405" t="s">
        <v>45</v>
      </c>
      <c r="AA2405" t="str">
        <f>IFERROR(_xlfn.XLOOKUP($J2405,avoidable_ed_reference!$A$2:$A$13,avoidable_ed_reference!$C$2:$C$13),"Not Classified")</f>
        <v>Non-Avoidable</v>
      </c>
      <c r="AB2405" t="str">
        <f>IFERROR(_xlfn.XLOOKUP($B2405,enrollment!$A$2:$A$801,enrollment!$I$2:$I$801),"")</f>
        <v>OH</v>
      </c>
      <c r="AC2405">
        <f>IFERROR(_xlfn.XLOOKUP($B2405,enrollment!$A$2:$A$801,enrollment!$L$2:$L$801),"")</f>
        <v>26</v>
      </c>
      <c r="AD2405" t="str" cm="1">
        <f t="array" ref="AD2405">_xlfn.IFS(AC2405="","Unknown",AC2405&lt;18,"0-17",AC2405&lt;35,"18-34",AC2405&lt;50,"35-49",AC2405&lt;65,"50-64",TRUE,"65+")</f>
        <v>18-34</v>
      </c>
      <c r="AE2405">
        <f>IFERROR(_xlfn.XLOOKUP($B2405,enrollment!$A$2:$A$801,enrollment!$O$2:$O$801),"")</f>
        <v>6789012345</v>
      </c>
      <c r="AF2405">
        <f>IFERROR(_xlfn.XLOOKUP($AE2405,providers!$B$2:$B$11,providers!$Q$2:$Q$11),"")</f>
        <v>4.0999999999999996</v>
      </c>
      <c r="AG2405" s="1">
        <f t="shared" si="37"/>
        <v>45566</v>
      </c>
    </row>
    <row r="2406" spans="1:33" x14ac:dyDescent="0.25">
      <c r="A2406" t="s">
        <v>2804</v>
      </c>
      <c r="B2406" t="s">
        <v>2802</v>
      </c>
      <c r="C2406">
        <v>6789012345</v>
      </c>
      <c r="D2406">
        <v>6789012345</v>
      </c>
      <c r="E2406" s="1">
        <v>45537</v>
      </c>
      <c r="F2406" s="1">
        <v>45537</v>
      </c>
      <c r="G2406" s="1">
        <v>45565</v>
      </c>
      <c r="H2406" t="s">
        <v>28</v>
      </c>
      <c r="I2406">
        <v>11</v>
      </c>
      <c r="J2406" t="s">
        <v>35</v>
      </c>
      <c r="K2406">
        <v>99213</v>
      </c>
      <c r="O2406">
        <v>1</v>
      </c>
      <c r="P2406">
        <v>217.93</v>
      </c>
      <c r="Q2406">
        <v>161.43</v>
      </c>
      <c r="R2406">
        <v>129.13999999999999</v>
      </c>
      <c r="S2406">
        <v>32.29</v>
      </c>
      <c r="T2406" t="s">
        <v>30</v>
      </c>
      <c r="X2406" t="s">
        <v>31</v>
      </c>
      <c r="Y2406" t="s">
        <v>32</v>
      </c>
      <c r="Z2406" t="s">
        <v>39</v>
      </c>
      <c r="AA2406" t="str">
        <f>IFERROR(_xlfn.XLOOKUP($J2406,avoidable_ed_reference!$A$2:$A$13,avoidable_ed_reference!$C$2:$C$13),"Not Classified")</f>
        <v>Avoidable</v>
      </c>
      <c r="AB2406" t="str">
        <f>IFERROR(_xlfn.XLOOKUP($B2406,enrollment!$A$2:$A$801,enrollment!$I$2:$I$801),"")</f>
        <v>OH</v>
      </c>
      <c r="AC2406">
        <f>IFERROR(_xlfn.XLOOKUP($B2406,enrollment!$A$2:$A$801,enrollment!$L$2:$L$801),"")</f>
        <v>26</v>
      </c>
      <c r="AD2406" t="str" cm="1">
        <f t="array" ref="AD2406">_xlfn.IFS(AC2406="","Unknown",AC2406&lt;18,"0-17",AC2406&lt;35,"18-34",AC2406&lt;50,"35-49",AC2406&lt;65,"50-64",TRUE,"65+")</f>
        <v>18-34</v>
      </c>
      <c r="AE2406">
        <f>IFERROR(_xlfn.XLOOKUP($B2406,enrollment!$A$2:$A$801,enrollment!$O$2:$O$801),"")</f>
        <v>6789012345</v>
      </c>
      <c r="AF2406">
        <f>IFERROR(_xlfn.XLOOKUP($AE2406,providers!$B$2:$B$11,providers!$Q$2:$Q$11),"")</f>
        <v>4.0999999999999996</v>
      </c>
      <c r="AG2406" s="1">
        <f t="shared" si="37"/>
        <v>45536</v>
      </c>
    </row>
    <row r="2407" spans="1:33" x14ac:dyDescent="0.25">
      <c r="A2407" t="s">
        <v>2805</v>
      </c>
      <c r="B2407" t="s">
        <v>2802</v>
      </c>
      <c r="C2407">
        <v>7890123456</v>
      </c>
      <c r="D2407">
        <v>7890123456</v>
      </c>
      <c r="E2407" s="1">
        <v>45508</v>
      </c>
      <c r="F2407" s="1">
        <v>45508</v>
      </c>
      <c r="G2407" s="1">
        <v>45540</v>
      </c>
      <c r="H2407" t="s">
        <v>59</v>
      </c>
      <c r="J2407" t="s">
        <v>47</v>
      </c>
      <c r="L2407" s="2" t="s">
        <v>106</v>
      </c>
      <c r="M2407" t="s">
        <v>107</v>
      </c>
      <c r="N2407" t="s">
        <v>108</v>
      </c>
      <c r="O2407">
        <v>1</v>
      </c>
      <c r="P2407">
        <v>922.6</v>
      </c>
      <c r="Q2407">
        <v>838.73</v>
      </c>
      <c r="R2407">
        <v>670.98</v>
      </c>
      <c r="S2407">
        <v>167.75</v>
      </c>
      <c r="T2407" t="s">
        <v>30</v>
      </c>
      <c r="X2407" t="s">
        <v>31</v>
      </c>
      <c r="Y2407" t="s">
        <v>32</v>
      </c>
      <c r="Z2407" t="s">
        <v>64</v>
      </c>
      <c r="AA2407" t="str">
        <f>IFERROR(_xlfn.XLOOKUP($J2407,avoidable_ed_reference!$A$2:$A$13,avoidable_ed_reference!$C$2:$C$13),"Not Classified")</f>
        <v>Not Classified</v>
      </c>
      <c r="AB2407" t="str">
        <f>IFERROR(_xlfn.XLOOKUP($B2407,enrollment!$A$2:$A$801,enrollment!$I$2:$I$801),"")</f>
        <v>OH</v>
      </c>
      <c r="AC2407">
        <f>IFERROR(_xlfn.XLOOKUP($B2407,enrollment!$A$2:$A$801,enrollment!$L$2:$L$801),"")</f>
        <v>26</v>
      </c>
      <c r="AD2407" t="str" cm="1">
        <f t="array" ref="AD2407">_xlfn.IFS(AC2407="","Unknown",AC2407&lt;18,"0-17",AC2407&lt;35,"18-34",AC2407&lt;50,"35-49",AC2407&lt;65,"50-64",TRUE,"65+")</f>
        <v>18-34</v>
      </c>
      <c r="AE2407">
        <f>IFERROR(_xlfn.XLOOKUP($B2407,enrollment!$A$2:$A$801,enrollment!$O$2:$O$801),"")</f>
        <v>6789012345</v>
      </c>
      <c r="AF2407">
        <f>IFERROR(_xlfn.XLOOKUP($AE2407,providers!$B$2:$B$11,providers!$Q$2:$Q$11),"")</f>
        <v>4.0999999999999996</v>
      </c>
      <c r="AG2407" s="1">
        <f t="shared" si="37"/>
        <v>45505</v>
      </c>
    </row>
    <row r="2408" spans="1:33" x14ac:dyDescent="0.25">
      <c r="A2408" t="s">
        <v>2806</v>
      </c>
      <c r="B2408" t="s">
        <v>2802</v>
      </c>
      <c r="C2408">
        <v>6789012345</v>
      </c>
      <c r="D2408">
        <v>6789012345</v>
      </c>
      <c r="E2408" s="1">
        <v>45469</v>
      </c>
      <c r="F2408" s="1">
        <v>45469</v>
      </c>
      <c r="G2408" s="1">
        <v>45504</v>
      </c>
      <c r="H2408" t="s">
        <v>28</v>
      </c>
      <c r="I2408">
        <v>11</v>
      </c>
      <c r="J2408" t="s">
        <v>35</v>
      </c>
      <c r="K2408">
        <v>99213</v>
      </c>
      <c r="O2408">
        <v>1</v>
      </c>
      <c r="P2408">
        <v>220.4</v>
      </c>
      <c r="Q2408">
        <v>163.26</v>
      </c>
      <c r="R2408">
        <v>130.61000000000001</v>
      </c>
      <c r="S2408">
        <v>32.65</v>
      </c>
      <c r="T2408" t="s">
        <v>30</v>
      </c>
      <c r="X2408" t="s">
        <v>31</v>
      </c>
      <c r="Y2408" t="s">
        <v>32</v>
      </c>
      <c r="Z2408" t="s">
        <v>39</v>
      </c>
      <c r="AA2408" t="str">
        <f>IFERROR(_xlfn.XLOOKUP($J2408,avoidable_ed_reference!$A$2:$A$13,avoidable_ed_reference!$C$2:$C$13),"Not Classified")</f>
        <v>Avoidable</v>
      </c>
      <c r="AB2408" t="str">
        <f>IFERROR(_xlfn.XLOOKUP($B2408,enrollment!$A$2:$A$801,enrollment!$I$2:$I$801),"")</f>
        <v>OH</v>
      </c>
      <c r="AC2408">
        <f>IFERROR(_xlfn.XLOOKUP($B2408,enrollment!$A$2:$A$801,enrollment!$L$2:$L$801),"")</f>
        <v>26</v>
      </c>
      <c r="AD2408" t="str" cm="1">
        <f t="array" ref="AD2408">_xlfn.IFS(AC2408="","Unknown",AC2408&lt;18,"0-17",AC2408&lt;35,"18-34",AC2408&lt;50,"35-49",AC2408&lt;65,"50-64",TRUE,"65+")</f>
        <v>18-34</v>
      </c>
      <c r="AE2408">
        <f>IFERROR(_xlfn.XLOOKUP($B2408,enrollment!$A$2:$A$801,enrollment!$O$2:$O$801),"")</f>
        <v>6789012345</v>
      </c>
      <c r="AF2408">
        <f>IFERROR(_xlfn.XLOOKUP($AE2408,providers!$B$2:$B$11,providers!$Q$2:$Q$11),"")</f>
        <v>4.0999999999999996</v>
      </c>
      <c r="AG2408" s="1">
        <f t="shared" si="37"/>
        <v>45444</v>
      </c>
    </row>
    <row r="2409" spans="1:33" x14ac:dyDescent="0.25">
      <c r="A2409" t="s">
        <v>2807</v>
      </c>
      <c r="B2409" t="s">
        <v>2808</v>
      </c>
      <c r="C2409">
        <v>9012345678</v>
      </c>
      <c r="D2409">
        <v>9012345678</v>
      </c>
      <c r="E2409" s="1">
        <v>45530</v>
      </c>
      <c r="F2409" s="1">
        <v>45530</v>
      </c>
      <c r="G2409" s="1">
        <v>45545</v>
      </c>
      <c r="H2409" t="s">
        <v>28</v>
      </c>
      <c r="I2409">
        <v>22</v>
      </c>
      <c r="J2409" t="s">
        <v>29</v>
      </c>
      <c r="K2409">
        <v>90837</v>
      </c>
      <c r="O2409">
        <v>1</v>
      </c>
      <c r="P2409">
        <v>220.39</v>
      </c>
      <c r="Q2409">
        <v>163.25</v>
      </c>
      <c r="R2409">
        <v>130.6</v>
      </c>
      <c r="S2409">
        <v>32.65</v>
      </c>
      <c r="T2409" t="s">
        <v>30</v>
      </c>
      <c r="X2409" t="s">
        <v>31</v>
      </c>
      <c r="Y2409" t="s">
        <v>32</v>
      </c>
      <c r="Z2409" t="s">
        <v>33</v>
      </c>
      <c r="AA2409" t="str">
        <f>IFERROR(_xlfn.XLOOKUP($J2409,avoidable_ed_reference!$A$2:$A$13,avoidable_ed_reference!$C$2:$C$13),"Not Classified")</f>
        <v>Potentially Avoidable</v>
      </c>
      <c r="AB2409" t="str">
        <f>IFERROR(_xlfn.XLOOKUP($B2409,enrollment!$A$2:$A$801,enrollment!$I$2:$I$801),"")</f>
        <v>KY</v>
      </c>
      <c r="AC2409">
        <f>IFERROR(_xlfn.XLOOKUP($B2409,enrollment!$A$2:$A$801,enrollment!$L$2:$L$801),"")</f>
        <v>59</v>
      </c>
      <c r="AD2409" t="str" cm="1">
        <f t="array" ref="AD2409">_xlfn.IFS(AC2409="","Unknown",AC2409&lt;18,"0-17",AC2409&lt;35,"18-34",AC2409&lt;50,"35-49",AC2409&lt;65,"50-64",TRUE,"65+")</f>
        <v>50-64</v>
      </c>
      <c r="AE2409">
        <f>IFERROR(_xlfn.XLOOKUP($B2409,enrollment!$A$2:$A$801,enrollment!$O$2:$O$801),"")</f>
        <v>3456789012</v>
      </c>
      <c r="AF2409">
        <f>IFERROR(_xlfn.XLOOKUP($AE2409,providers!$B$2:$B$11,providers!$Q$2:$Q$11),"")</f>
        <v>4</v>
      </c>
      <c r="AG2409" s="1">
        <f t="shared" si="37"/>
        <v>45505</v>
      </c>
    </row>
    <row r="2410" spans="1:33" x14ac:dyDescent="0.25">
      <c r="A2410" t="s">
        <v>2809</v>
      </c>
      <c r="B2410" t="s">
        <v>2808</v>
      </c>
      <c r="C2410">
        <v>9012345678</v>
      </c>
      <c r="D2410">
        <v>9012345678</v>
      </c>
      <c r="E2410" s="1">
        <v>45388</v>
      </c>
      <c r="F2410" s="1">
        <v>45388</v>
      </c>
      <c r="G2410" s="1">
        <v>45402</v>
      </c>
      <c r="H2410" t="s">
        <v>28</v>
      </c>
      <c r="I2410">
        <v>22</v>
      </c>
      <c r="J2410" t="s">
        <v>29</v>
      </c>
      <c r="K2410">
        <v>90837</v>
      </c>
      <c r="O2410">
        <v>1</v>
      </c>
      <c r="P2410">
        <v>196.24</v>
      </c>
      <c r="Q2410">
        <v>145.36000000000001</v>
      </c>
      <c r="R2410">
        <v>116.29</v>
      </c>
      <c r="S2410">
        <v>29.07</v>
      </c>
      <c r="T2410" t="s">
        <v>30</v>
      </c>
      <c r="X2410" t="s">
        <v>31</v>
      </c>
      <c r="Y2410" t="s">
        <v>32</v>
      </c>
      <c r="Z2410" t="s">
        <v>33</v>
      </c>
      <c r="AA2410" t="str">
        <f>IFERROR(_xlfn.XLOOKUP($J2410,avoidable_ed_reference!$A$2:$A$13,avoidable_ed_reference!$C$2:$C$13),"Not Classified")</f>
        <v>Potentially Avoidable</v>
      </c>
      <c r="AB2410" t="str">
        <f>IFERROR(_xlfn.XLOOKUP($B2410,enrollment!$A$2:$A$801,enrollment!$I$2:$I$801),"")</f>
        <v>KY</v>
      </c>
      <c r="AC2410">
        <f>IFERROR(_xlfn.XLOOKUP($B2410,enrollment!$A$2:$A$801,enrollment!$L$2:$L$801),"")</f>
        <v>59</v>
      </c>
      <c r="AD2410" t="str" cm="1">
        <f t="array" ref="AD2410">_xlfn.IFS(AC2410="","Unknown",AC2410&lt;18,"0-17",AC2410&lt;35,"18-34",AC2410&lt;50,"35-49",AC2410&lt;65,"50-64",TRUE,"65+")</f>
        <v>50-64</v>
      </c>
      <c r="AE2410">
        <f>IFERROR(_xlfn.XLOOKUP($B2410,enrollment!$A$2:$A$801,enrollment!$O$2:$O$801),"")</f>
        <v>3456789012</v>
      </c>
      <c r="AF2410">
        <f>IFERROR(_xlfn.XLOOKUP($AE2410,providers!$B$2:$B$11,providers!$Q$2:$Q$11),"")</f>
        <v>4</v>
      </c>
      <c r="AG2410" s="1">
        <f t="shared" si="37"/>
        <v>45383</v>
      </c>
    </row>
    <row r="2411" spans="1:33" x14ac:dyDescent="0.25">
      <c r="A2411" t="s">
        <v>2810</v>
      </c>
      <c r="B2411" t="s">
        <v>2808</v>
      </c>
      <c r="C2411">
        <v>2233445566</v>
      </c>
      <c r="D2411">
        <v>2233445566</v>
      </c>
      <c r="E2411" s="1">
        <v>45455</v>
      </c>
      <c r="F2411" s="1">
        <v>45455</v>
      </c>
      <c r="G2411" s="1">
        <v>45471</v>
      </c>
      <c r="H2411" t="s">
        <v>28</v>
      </c>
      <c r="I2411">
        <v>23</v>
      </c>
      <c r="J2411" t="s">
        <v>127</v>
      </c>
      <c r="K2411">
        <v>99284</v>
      </c>
      <c r="O2411">
        <v>1</v>
      </c>
      <c r="P2411">
        <v>2075.4</v>
      </c>
      <c r="Q2411">
        <v>1153</v>
      </c>
      <c r="R2411">
        <v>922.4</v>
      </c>
      <c r="S2411">
        <v>230.6</v>
      </c>
      <c r="T2411" t="s">
        <v>30</v>
      </c>
      <c r="X2411" t="s">
        <v>31</v>
      </c>
      <c r="Y2411" t="s">
        <v>32</v>
      </c>
      <c r="Z2411" t="s">
        <v>45</v>
      </c>
      <c r="AA2411" t="str">
        <f>IFERROR(_xlfn.XLOOKUP($J2411,avoidable_ed_reference!$A$2:$A$13,avoidable_ed_reference!$C$2:$C$13),"Not Classified")</f>
        <v>Avoidable</v>
      </c>
      <c r="AB2411" t="str">
        <f>IFERROR(_xlfn.XLOOKUP($B2411,enrollment!$A$2:$A$801,enrollment!$I$2:$I$801),"")</f>
        <v>KY</v>
      </c>
      <c r="AC2411">
        <f>IFERROR(_xlfn.XLOOKUP($B2411,enrollment!$A$2:$A$801,enrollment!$L$2:$L$801),"")</f>
        <v>59</v>
      </c>
      <c r="AD2411" t="str" cm="1">
        <f t="array" ref="AD2411">_xlfn.IFS(AC2411="","Unknown",AC2411&lt;18,"0-17",AC2411&lt;35,"18-34",AC2411&lt;50,"35-49",AC2411&lt;65,"50-64",TRUE,"65+")</f>
        <v>50-64</v>
      </c>
      <c r="AE2411">
        <f>IFERROR(_xlfn.XLOOKUP($B2411,enrollment!$A$2:$A$801,enrollment!$O$2:$O$801),"")</f>
        <v>3456789012</v>
      </c>
      <c r="AF2411">
        <f>IFERROR(_xlfn.XLOOKUP($AE2411,providers!$B$2:$B$11,providers!$Q$2:$Q$11),"")</f>
        <v>4</v>
      </c>
      <c r="AG2411" s="1">
        <f t="shared" si="37"/>
        <v>45444</v>
      </c>
    </row>
    <row r="2412" spans="1:33" x14ac:dyDescent="0.25">
      <c r="A2412" t="s">
        <v>2811</v>
      </c>
      <c r="B2412" t="s">
        <v>2808</v>
      </c>
      <c r="C2412">
        <v>5678901234</v>
      </c>
      <c r="D2412">
        <v>5678901234</v>
      </c>
      <c r="E2412" s="1">
        <v>45585</v>
      </c>
      <c r="F2412" s="1">
        <v>45585</v>
      </c>
      <c r="G2412" s="1">
        <v>45616</v>
      </c>
      <c r="H2412" t="s">
        <v>28</v>
      </c>
      <c r="I2412">
        <v>20</v>
      </c>
      <c r="J2412" t="s">
        <v>35</v>
      </c>
      <c r="K2412">
        <v>99213</v>
      </c>
      <c r="O2412">
        <v>1</v>
      </c>
      <c r="P2412">
        <v>184.33</v>
      </c>
      <c r="Q2412">
        <v>141.79</v>
      </c>
      <c r="R2412">
        <v>113.43</v>
      </c>
      <c r="S2412">
        <v>28.36</v>
      </c>
      <c r="T2412" t="s">
        <v>30</v>
      </c>
      <c r="X2412" t="s">
        <v>31</v>
      </c>
      <c r="Y2412" t="s">
        <v>32</v>
      </c>
      <c r="Z2412" t="s">
        <v>36</v>
      </c>
      <c r="AA2412" t="str">
        <f>IFERROR(_xlfn.XLOOKUP($J2412,avoidable_ed_reference!$A$2:$A$13,avoidable_ed_reference!$C$2:$C$13),"Not Classified")</f>
        <v>Avoidable</v>
      </c>
      <c r="AB2412" t="str">
        <f>IFERROR(_xlfn.XLOOKUP($B2412,enrollment!$A$2:$A$801,enrollment!$I$2:$I$801),"")</f>
        <v>KY</v>
      </c>
      <c r="AC2412">
        <f>IFERROR(_xlfn.XLOOKUP($B2412,enrollment!$A$2:$A$801,enrollment!$L$2:$L$801),"")</f>
        <v>59</v>
      </c>
      <c r="AD2412" t="str" cm="1">
        <f t="array" ref="AD2412">_xlfn.IFS(AC2412="","Unknown",AC2412&lt;18,"0-17",AC2412&lt;35,"18-34",AC2412&lt;50,"35-49",AC2412&lt;65,"50-64",TRUE,"65+")</f>
        <v>50-64</v>
      </c>
      <c r="AE2412">
        <f>IFERROR(_xlfn.XLOOKUP($B2412,enrollment!$A$2:$A$801,enrollment!$O$2:$O$801),"")</f>
        <v>3456789012</v>
      </c>
      <c r="AF2412">
        <f>IFERROR(_xlfn.XLOOKUP($AE2412,providers!$B$2:$B$11,providers!$Q$2:$Q$11),"")</f>
        <v>4</v>
      </c>
      <c r="AG2412" s="1">
        <f t="shared" si="37"/>
        <v>45566</v>
      </c>
    </row>
    <row r="2413" spans="1:33" x14ac:dyDescent="0.25">
      <c r="A2413" t="s">
        <v>2812</v>
      </c>
      <c r="B2413" t="s">
        <v>2808</v>
      </c>
      <c r="C2413">
        <v>5678901234</v>
      </c>
      <c r="D2413">
        <v>5678901234</v>
      </c>
      <c r="E2413" s="1">
        <v>45579</v>
      </c>
      <c r="F2413" s="1">
        <v>45579</v>
      </c>
      <c r="G2413" s="1">
        <v>45594</v>
      </c>
      <c r="H2413" t="s">
        <v>28</v>
      </c>
      <c r="I2413">
        <v>20</v>
      </c>
      <c r="J2413" t="s">
        <v>35</v>
      </c>
      <c r="K2413">
        <v>99213</v>
      </c>
      <c r="O2413">
        <v>1</v>
      </c>
      <c r="P2413">
        <v>188.34</v>
      </c>
      <c r="Q2413">
        <v>144.88</v>
      </c>
      <c r="R2413">
        <v>115.9</v>
      </c>
      <c r="S2413">
        <v>28.98</v>
      </c>
      <c r="T2413" t="s">
        <v>30</v>
      </c>
      <c r="X2413" t="s">
        <v>31</v>
      </c>
      <c r="Y2413" t="s">
        <v>32</v>
      </c>
      <c r="Z2413" t="s">
        <v>36</v>
      </c>
      <c r="AA2413" t="str">
        <f>IFERROR(_xlfn.XLOOKUP($J2413,avoidable_ed_reference!$A$2:$A$13,avoidable_ed_reference!$C$2:$C$13),"Not Classified")</f>
        <v>Avoidable</v>
      </c>
      <c r="AB2413" t="str">
        <f>IFERROR(_xlfn.XLOOKUP($B2413,enrollment!$A$2:$A$801,enrollment!$I$2:$I$801),"")</f>
        <v>KY</v>
      </c>
      <c r="AC2413">
        <f>IFERROR(_xlfn.XLOOKUP($B2413,enrollment!$A$2:$A$801,enrollment!$L$2:$L$801),"")</f>
        <v>59</v>
      </c>
      <c r="AD2413" t="str" cm="1">
        <f t="array" ref="AD2413">_xlfn.IFS(AC2413="","Unknown",AC2413&lt;18,"0-17",AC2413&lt;35,"18-34",AC2413&lt;50,"35-49",AC2413&lt;65,"50-64",TRUE,"65+")</f>
        <v>50-64</v>
      </c>
      <c r="AE2413">
        <f>IFERROR(_xlfn.XLOOKUP($B2413,enrollment!$A$2:$A$801,enrollment!$O$2:$O$801),"")</f>
        <v>3456789012</v>
      </c>
      <c r="AF2413">
        <f>IFERROR(_xlfn.XLOOKUP($AE2413,providers!$B$2:$B$11,providers!$Q$2:$Q$11),"")</f>
        <v>4</v>
      </c>
      <c r="AG2413" s="1">
        <f t="shared" si="37"/>
        <v>45566</v>
      </c>
    </row>
    <row r="2414" spans="1:33" x14ac:dyDescent="0.25">
      <c r="A2414" t="s">
        <v>2813</v>
      </c>
      <c r="B2414" t="s">
        <v>2808</v>
      </c>
      <c r="C2414">
        <v>9012345678</v>
      </c>
      <c r="D2414">
        <v>9012345678</v>
      </c>
      <c r="E2414" s="1">
        <v>45588</v>
      </c>
      <c r="F2414" s="1">
        <v>45588</v>
      </c>
      <c r="G2414" s="1">
        <v>45615</v>
      </c>
      <c r="H2414" t="s">
        <v>67</v>
      </c>
      <c r="I2414">
        <v>21</v>
      </c>
      <c r="J2414" t="s">
        <v>42</v>
      </c>
      <c r="K2414">
        <v>99223</v>
      </c>
      <c r="O2414">
        <v>1</v>
      </c>
      <c r="P2414">
        <v>26387.51</v>
      </c>
      <c r="Q2414">
        <v>17024.2</v>
      </c>
      <c r="R2414">
        <v>13619.36</v>
      </c>
      <c r="S2414">
        <v>3404.84</v>
      </c>
      <c r="T2414" t="s">
        <v>30</v>
      </c>
      <c r="V2414">
        <v>1</v>
      </c>
      <c r="W2414" s="2" t="s">
        <v>68</v>
      </c>
      <c r="X2414" t="s">
        <v>31</v>
      </c>
      <c r="Y2414" t="s">
        <v>32</v>
      </c>
      <c r="Z2414" t="s">
        <v>69</v>
      </c>
      <c r="AA2414" t="str">
        <f>IFERROR(_xlfn.XLOOKUP($J2414,avoidable_ed_reference!$A$2:$A$13,avoidable_ed_reference!$C$2:$C$13),"Not Classified")</f>
        <v>Non-Avoidable</v>
      </c>
      <c r="AB2414" t="str">
        <f>IFERROR(_xlfn.XLOOKUP($B2414,enrollment!$A$2:$A$801,enrollment!$I$2:$I$801),"")</f>
        <v>KY</v>
      </c>
      <c r="AC2414">
        <f>IFERROR(_xlfn.XLOOKUP($B2414,enrollment!$A$2:$A$801,enrollment!$L$2:$L$801),"")</f>
        <v>59</v>
      </c>
      <c r="AD2414" t="str" cm="1">
        <f t="array" ref="AD2414">_xlfn.IFS(AC2414="","Unknown",AC2414&lt;18,"0-17",AC2414&lt;35,"18-34",AC2414&lt;50,"35-49",AC2414&lt;65,"50-64",TRUE,"65+")</f>
        <v>50-64</v>
      </c>
      <c r="AE2414">
        <f>IFERROR(_xlfn.XLOOKUP($B2414,enrollment!$A$2:$A$801,enrollment!$O$2:$O$801),"")</f>
        <v>3456789012</v>
      </c>
      <c r="AF2414">
        <f>IFERROR(_xlfn.XLOOKUP($AE2414,providers!$B$2:$B$11,providers!$Q$2:$Q$11),"")</f>
        <v>4</v>
      </c>
      <c r="AG2414" s="1">
        <f t="shared" si="37"/>
        <v>45566</v>
      </c>
    </row>
    <row r="2415" spans="1:33" x14ac:dyDescent="0.25">
      <c r="A2415" t="s">
        <v>2814</v>
      </c>
      <c r="B2415" t="s">
        <v>2808</v>
      </c>
      <c r="C2415">
        <v>3456789012</v>
      </c>
      <c r="D2415">
        <v>3456789012</v>
      </c>
      <c r="E2415" s="1">
        <v>45527</v>
      </c>
      <c r="F2415" s="1">
        <v>45527</v>
      </c>
      <c r="G2415" s="1">
        <v>45548</v>
      </c>
      <c r="H2415" t="s">
        <v>28</v>
      </c>
      <c r="I2415">
        <v>11</v>
      </c>
      <c r="J2415" t="s">
        <v>47</v>
      </c>
      <c r="K2415">
        <v>99213</v>
      </c>
      <c r="O2415">
        <v>1</v>
      </c>
      <c r="P2415">
        <v>231.31</v>
      </c>
      <c r="Q2415">
        <v>171.34</v>
      </c>
      <c r="R2415">
        <v>137.07</v>
      </c>
      <c r="S2415">
        <v>34.270000000000003</v>
      </c>
      <c r="T2415" t="s">
        <v>30</v>
      </c>
      <c r="X2415" t="s">
        <v>31</v>
      </c>
      <c r="Y2415" t="s">
        <v>32</v>
      </c>
      <c r="Z2415" t="s">
        <v>39</v>
      </c>
      <c r="AA2415" t="str">
        <f>IFERROR(_xlfn.XLOOKUP($J2415,avoidable_ed_reference!$A$2:$A$13,avoidable_ed_reference!$C$2:$C$13),"Not Classified")</f>
        <v>Not Classified</v>
      </c>
      <c r="AB2415" t="str">
        <f>IFERROR(_xlfn.XLOOKUP($B2415,enrollment!$A$2:$A$801,enrollment!$I$2:$I$801),"")</f>
        <v>KY</v>
      </c>
      <c r="AC2415">
        <f>IFERROR(_xlfn.XLOOKUP($B2415,enrollment!$A$2:$A$801,enrollment!$L$2:$L$801),"")</f>
        <v>59</v>
      </c>
      <c r="AD2415" t="str" cm="1">
        <f t="array" ref="AD2415">_xlfn.IFS(AC2415="","Unknown",AC2415&lt;18,"0-17",AC2415&lt;35,"18-34",AC2415&lt;50,"35-49",AC2415&lt;65,"50-64",TRUE,"65+")</f>
        <v>50-64</v>
      </c>
      <c r="AE2415">
        <f>IFERROR(_xlfn.XLOOKUP($B2415,enrollment!$A$2:$A$801,enrollment!$O$2:$O$801),"")</f>
        <v>3456789012</v>
      </c>
      <c r="AF2415">
        <f>IFERROR(_xlfn.XLOOKUP($AE2415,providers!$B$2:$B$11,providers!$Q$2:$Q$11),"")</f>
        <v>4</v>
      </c>
      <c r="AG2415" s="1">
        <f t="shared" si="37"/>
        <v>45505</v>
      </c>
    </row>
    <row r="2416" spans="1:33" x14ac:dyDescent="0.25">
      <c r="A2416" t="s">
        <v>2815</v>
      </c>
      <c r="B2416" t="s">
        <v>2808</v>
      </c>
      <c r="C2416">
        <v>3456789012</v>
      </c>
      <c r="D2416">
        <v>3456789012</v>
      </c>
      <c r="E2416" s="1">
        <v>45355</v>
      </c>
      <c r="F2416" s="1">
        <v>45355</v>
      </c>
      <c r="G2416" s="1">
        <v>45380</v>
      </c>
      <c r="H2416" t="s">
        <v>28</v>
      </c>
      <c r="I2416">
        <v>11</v>
      </c>
      <c r="J2416" t="s">
        <v>47</v>
      </c>
      <c r="K2416">
        <v>99213</v>
      </c>
      <c r="O2416">
        <v>1</v>
      </c>
      <c r="P2416">
        <v>239.65</v>
      </c>
      <c r="Q2416">
        <v>177.52</v>
      </c>
      <c r="R2416">
        <v>142.02000000000001</v>
      </c>
      <c r="S2416">
        <v>35.5</v>
      </c>
      <c r="T2416" t="s">
        <v>30</v>
      </c>
      <c r="X2416" t="s">
        <v>31</v>
      </c>
      <c r="Y2416" t="s">
        <v>32</v>
      </c>
      <c r="Z2416" t="s">
        <v>39</v>
      </c>
      <c r="AA2416" t="str">
        <f>IFERROR(_xlfn.XLOOKUP($J2416,avoidable_ed_reference!$A$2:$A$13,avoidable_ed_reference!$C$2:$C$13),"Not Classified")</f>
        <v>Not Classified</v>
      </c>
      <c r="AB2416" t="str">
        <f>IFERROR(_xlfn.XLOOKUP($B2416,enrollment!$A$2:$A$801,enrollment!$I$2:$I$801),"")</f>
        <v>KY</v>
      </c>
      <c r="AC2416">
        <f>IFERROR(_xlfn.XLOOKUP($B2416,enrollment!$A$2:$A$801,enrollment!$L$2:$L$801),"")</f>
        <v>59</v>
      </c>
      <c r="AD2416" t="str" cm="1">
        <f t="array" ref="AD2416">_xlfn.IFS(AC2416="","Unknown",AC2416&lt;18,"0-17",AC2416&lt;35,"18-34",AC2416&lt;50,"35-49",AC2416&lt;65,"50-64",TRUE,"65+")</f>
        <v>50-64</v>
      </c>
      <c r="AE2416">
        <f>IFERROR(_xlfn.XLOOKUP($B2416,enrollment!$A$2:$A$801,enrollment!$O$2:$O$801),"")</f>
        <v>3456789012</v>
      </c>
      <c r="AF2416">
        <f>IFERROR(_xlfn.XLOOKUP($AE2416,providers!$B$2:$B$11,providers!$Q$2:$Q$11),"")</f>
        <v>4</v>
      </c>
      <c r="AG2416" s="1">
        <f t="shared" si="37"/>
        <v>45352</v>
      </c>
    </row>
    <row r="2417" spans="1:33" x14ac:dyDescent="0.25">
      <c r="A2417" t="s">
        <v>2816</v>
      </c>
      <c r="B2417" t="s">
        <v>2808</v>
      </c>
      <c r="C2417">
        <v>9012345678</v>
      </c>
      <c r="D2417">
        <v>9012345678</v>
      </c>
      <c r="E2417" s="1">
        <v>45629</v>
      </c>
      <c r="F2417" s="1">
        <v>45629</v>
      </c>
      <c r="G2417" s="1">
        <v>45643</v>
      </c>
      <c r="H2417" t="s">
        <v>59</v>
      </c>
      <c r="J2417" t="s">
        <v>60</v>
      </c>
      <c r="L2417" s="2" t="s">
        <v>82</v>
      </c>
      <c r="M2417" t="s">
        <v>83</v>
      </c>
      <c r="N2417" t="s">
        <v>84</v>
      </c>
      <c r="O2417">
        <v>1</v>
      </c>
      <c r="P2417">
        <v>1098.49</v>
      </c>
      <c r="Q2417">
        <v>998.63</v>
      </c>
      <c r="R2417">
        <v>798.9</v>
      </c>
      <c r="S2417">
        <v>199.73</v>
      </c>
      <c r="T2417" t="s">
        <v>30</v>
      </c>
      <c r="X2417" t="s">
        <v>31</v>
      </c>
      <c r="Y2417" t="s">
        <v>32</v>
      </c>
      <c r="Z2417" t="s">
        <v>64</v>
      </c>
      <c r="AA2417" t="str">
        <f>IFERROR(_xlfn.XLOOKUP($J2417,avoidable_ed_reference!$A$2:$A$13,avoidable_ed_reference!$C$2:$C$13),"Not Classified")</f>
        <v>Not Classified</v>
      </c>
      <c r="AB2417" t="str">
        <f>IFERROR(_xlfn.XLOOKUP($B2417,enrollment!$A$2:$A$801,enrollment!$I$2:$I$801),"")</f>
        <v>KY</v>
      </c>
      <c r="AC2417">
        <f>IFERROR(_xlfn.XLOOKUP($B2417,enrollment!$A$2:$A$801,enrollment!$L$2:$L$801),"")</f>
        <v>59</v>
      </c>
      <c r="AD2417" t="str" cm="1">
        <f t="array" ref="AD2417">_xlfn.IFS(AC2417="","Unknown",AC2417&lt;18,"0-17",AC2417&lt;35,"18-34",AC2417&lt;50,"35-49",AC2417&lt;65,"50-64",TRUE,"65+")</f>
        <v>50-64</v>
      </c>
      <c r="AE2417">
        <f>IFERROR(_xlfn.XLOOKUP($B2417,enrollment!$A$2:$A$801,enrollment!$O$2:$O$801),"")</f>
        <v>3456789012</v>
      </c>
      <c r="AF2417">
        <f>IFERROR(_xlfn.XLOOKUP($AE2417,providers!$B$2:$B$11,providers!$Q$2:$Q$11),"")</f>
        <v>4</v>
      </c>
      <c r="AG2417" s="1">
        <f t="shared" si="37"/>
        <v>45627</v>
      </c>
    </row>
    <row r="2418" spans="1:33" x14ac:dyDescent="0.25">
      <c r="A2418" t="s">
        <v>2817</v>
      </c>
      <c r="B2418" t="s">
        <v>2808</v>
      </c>
      <c r="C2418">
        <v>3456789012</v>
      </c>
      <c r="D2418">
        <v>3456789012</v>
      </c>
      <c r="E2418" s="1">
        <v>45641</v>
      </c>
      <c r="F2418" s="1">
        <v>45641</v>
      </c>
      <c r="G2418" s="1">
        <v>45656</v>
      </c>
      <c r="H2418" t="s">
        <v>67</v>
      </c>
      <c r="I2418">
        <v>21</v>
      </c>
      <c r="J2418" t="s">
        <v>80</v>
      </c>
      <c r="K2418">
        <v>99223</v>
      </c>
      <c r="O2418">
        <v>1</v>
      </c>
      <c r="P2418">
        <v>17506.580000000002</v>
      </c>
      <c r="Q2418">
        <v>11294.57</v>
      </c>
      <c r="R2418">
        <v>9035.66</v>
      </c>
      <c r="S2418">
        <v>2258.91</v>
      </c>
      <c r="T2418" t="s">
        <v>30</v>
      </c>
      <c r="V2418">
        <v>1</v>
      </c>
      <c r="W2418" s="2" t="s">
        <v>68</v>
      </c>
      <c r="X2418" t="s">
        <v>31</v>
      </c>
      <c r="Y2418" t="s">
        <v>32</v>
      </c>
      <c r="Z2418" t="s">
        <v>69</v>
      </c>
      <c r="AA2418" t="str">
        <f>IFERROR(_xlfn.XLOOKUP($J2418,avoidable_ed_reference!$A$2:$A$13,avoidable_ed_reference!$C$2:$C$13),"Not Classified")</f>
        <v>Non-Avoidable</v>
      </c>
      <c r="AB2418" t="str">
        <f>IFERROR(_xlfn.XLOOKUP($B2418,enrollment!$A$2:$A$801,enrollment!$I$2:$I$801),"")</f>
        <v>KY</v>
      </c>
      <c r="AC2418">
        <f>IFERROR(_xlfn.XLOOKUP($B2418,enrollment!$A$2:$A$801,enrollment!$L$2:$L$801),"")</f>
        <v>59</v>
      </c>
      <c r="AD2418" t="str" cm="1">
        <f t="array" ref="AD2418">_xlfn.IFS(AC2418="","Unknown",AC2418&lt;18,"0-17",AC2418&lt;35,"18-34",AC2418&lt;50,"35-49",AC2418&lt;65,"50-64",TRUE,"65+")</f>
        <v>50-64</v>
      </c>
      <c r="AE2418">
        <f>IFERROR(_xlfn.XLOOKUP($B2418,enrollment!$A$2:$A$801,enrollment!$O$2:$O$801),"")</f>
        <v>3456789012</v>
      </c>
      <c r="AF2418">
        <f>IFERROR(_xlfn.XLOOKUP($AE2418,providers!$B$2:$B$11,providers!$Q$2:$Q$11),"")</f>
        <v>4</v>
      </c>
      <c r="AG2418" s="1">
        <f t="shared" si="37"/>
        <v>45627</v>
      </c>
    </row>
    <row r="2419" spans="1:33" x14ac:dyDescent="0.25">
      <c r="A2419" t="s">
        <v>2818</v>
      </c>
      <c r="B2419" t="s">
        <v>2819</v>
      </c>
      <c r="C2419">
        <v>9012345678</v>
      </c>
      <c r="D2419">
        <v>9012345678</v>
      </c>
      <c r="E2419" s="1">
        <v>45358</v>
      </c>
      <c r="F2419" s="1">
        <v>45358</v>
      </c>
      <c r="G2419" s="1">
        <v>45375</v>
      </c>
      <c r="H2419" t="s">
        <v>67</v>
      </c>
      <c r="I2419">
        <v>21</v>
      </c>
      <c r="J2419" t="s">
        <v>42</v>
      </c>
      <c r="K2419">
        <v>99223</v>
      </c>
      <c r="O2419">
        <v>1</v>
      </c>
      <c r="P2419">
        <v>25902.02</v>
      </c>
      <c r="Q2419">
        <v>16710.98</v>
      </c>
      <c r="R2419">
        <v>13368.78</v>
      </c>
      <c r="S2419">
        <v>3342.2</v>
      </c>
      <c r="T2419" t="s">
        <v>30</v>
      </c>
      <c r="V2419">
        <v>1</v>
      </c>
      <c r="W2419" s="2" t="s">
        <v>68</v>
      </c>
      <c r="X2419" t="s">
        <v>146</v>
      </c>
      <c r="Y2419" t="s">
        <v>147</v>
      </c>
      <c r="Z2419" t="s">
        <v>69</v>
      </c>
      <c r="AA2419" t="str">
        <f>IFERROR(_xlfn.XLOOKUP($J2419,avoidable_ed_reference!$A$2:$A$13,avoidable_ed_reference!$C$2:$C$13),"Not Classified")</f>
        <v>Non-Avoidable</v>
      </c>
      <c r="AB2419" t="str">
        <f>IFERROR(_xlfn.XLOOKUP($B2419,enrollment!$A$2:$A$801,enrollment!$I$2:$I$801),"")</f>
        <v>GA</v>
      </c>
      <c r="AC2419">
        <f>IFERROR(_xlfn.XLOOKUP($B2419,enrollment!$A$2:$A$801,enrollment!$L$2:$L$801),"")</f>
        <v>74</v>
      </c>
      <c r="AD2419" t="str" cm="1">
        <f t="array" ref="AD2419">_xlfn.IFS(AC2419="","Unknown",AC2419&lt;18,"0-17",AC2419&lt;35,"18-34",AC2419&lt;50,"35-49",AC2419&lt;65,"50-64",TRUE,"65+")</f>
        <v>65+</v>
      </c>
      <c r="AE2419">
        <f>IFERROR(_xlfn.XLOOKUP($B2419,enrollment!$A$2:$A$801,enrollment!$O$2:$O$801),"")</f>
        <v>8901234567</v>
      </c>
      <c r="AF2419">
        <f>IFERROR(_xlfn.XLOOKUP($AE2419,providers!$B$2:$B$11,providers!$Q$2:$Q$11),"")</f>
        <v>3.7</v>
      </c>
      <c r="AG2419" s="1">
        <f t="shared" si="37"/>
        <v>45352</v>
      </c>
    </row>
    <row r="2420" spans="1:33" x14ac:dyDescent="0.25">
      <c r="A2420" t="s">
        <v>2820</v>
      </c>
      <c r="B2420" t="s">
        <v>2819</v>
      </c>
      <c r="C2420">
        <v>8901234567</v>
      </c>
      <c r="D2420">
        <v>8901234567</v>
      </c>
      <c r="E2420" s="1">
        <v>45656</v>
      </c>
      <c r="F2420" s="1">
        <v>45656</v>
      </c>
      <c r="G2420" s="1">
        <v>45678</v>
      </c>
      <c r="H2420" t="s">
        <v>28</v>
      </c>
      <c r="I2420">
        <v>11</v>
      </c>
      <c r="J2420" t="s">
        <v>38</v>
      </c>
      <c r="K2420">
        <v>99213</v>
      </c>
      <c r="O2420">
        <v>1</v>
      </c>
      <c r="P2420">
        <v>197.84</v>
      </c>
      <c r="Q2420">
        <v>146.55000000000001</v>
      </c>
      <c r="R2420">
        <v>117.24</v>
      </c>
      <c r="S2420">
        <v>29.31</v>
      </c>
      <c r="T2420" t="s">
        <v>30</v>
      </c>
      <c r="X2420" t="s">
        <v>146</v>
      </c>
      <c r="Y2420" t="s">
        <v>147</v>
      </c>
      <c r="Z2420" t="s">
        <v>39</v>
      </c>
      <c r="AA2420" t="str">
        <f>IFERROR(_xlfn.XLOOKUP($J2420,avoidable_ed_reference!$A$2:$A$13,avoidable_ed_reference!$C$2:$C$13),"Not Classified")</f>
        <v>Not Classified</v>
      </c>
      <c r="AB2420" t="str">
        <f>IFERROR(_xlfn.XLOOKUP($B2420,enrollment!$A$2:$A$801,enrollment!$I$2:$I$801),"")</f>
        <v>GA</v>
      </c>
      <c r="AC2420">
        <f>IFERROR(_xlfn.XLOOKUP($B2420,enrollment!$A$2:$A$801,enrollment!$L$2:$L$801),"")</f>
        <v>74</v>
      </c>
      <c r="AD2420" t="str" cm="1">
        <f t="array" ref="AD2420">_xlfn.IFS(AC2420="","Unknown",AC2420&lt;18,"0-17",AC2420&lt;35,"18-34",AC2420&lt;50,"35-49",AC2420&lt;65,"50-64",TRUE,"65+")</f>
        <v>65+</v>
      </c>
      <c r="AE2420">
        <f>IFERROR(_xlfn.XLOOKUP($B2420,enrollment!$A$2:$A$801,enrollment!$O$2:$O$801),"")</f>
        <v>8901234567</v>
      </c>
      <c r="AF2420">
        <f>IFERROR(_xlfn.XLOOKUP($AE2420,providers!$B$2:$B$11,providers!$Q$2:$Q$11),"")</f>
        <v>3.7</v>
      </c>
      <c r="AG2420" s="1">
        <f t="shared" si="37"/>
        <v>45627</v>
      </c>
    </row>
    <row r="2421" spans="1:33" x14ac:dyDescent="0.25">
      <c r="A2421" t="s">
        <v>2821</v>
      </c>
      <c r="B2421" t="s">
        <v>2819</v>
      </c>
      <c r="C2421">
        <v>7890123456</v>
      </c>
      <c r="D2421">
        <v>7890123456</v>
      </c>
      <c r="E2421" s="1">
        <v>45444</v>
      </c>
      <c r="F2421" s="1">
        <v>45444</v>
      </c>
      <c r="G2421" s="1">
        <v>45477</v>
      </c>
      <c r="H2421" t="s">
        <v>59</v>
      </c>
      <c r="J2421" t="s">
        <v>60</v>
      </c>
      <c r="L2421" s="2" t="s">
        <v>151</v>
      </c>
      <c r="M2421" t="s">
        <v>152</v>
      </c>
      <c r="N2421" t="s">
        <v>153</v>
      </c>
      <c r="O2421">
        <v>1</v>
      </c>
      <c r="P2421">
        <v>943.12</v>
      </c>
      <c r="Q2421">
        <v>857.38</v>
      </c>
      <c r="R2421">
        <v>685.9</v>
      </c>
      <c r="S2421">
        <v>171.48</v>
      </c>
      <c r="T2421" t="s">
        <v>30</v>
      </c>
      <c r="X2421" t="s">
        <v>146</v>
      </c>
      <c r="Y2421" t="s">
        <v>147</v>
      </c>
      <c r="Z2421" t="s">
        <v>64</v>
      </c>
      <c r="AA2421" t="str">
        <f>IFERROR(_xlfn.XLOOKUP($J2421,avoidable_ed_reference!$A$2:$A$13,avoidable_ed_reference!$C$2:$C$13),"Not Classified")</f>
        <v>Not Classified</v>
      </c>
      <c r="AB2421" t="str">
        <f>IFERROR(_xlfn.XLOOKUP($B2421,enrollment!$A$2:$A$801,enrollment!$I$2:$I$801),"")</f>
        <v>GA</v>
      </c>
      <c r="AC2421">
        <f>IFERROR(_xlfn.XLOOKUP($B2421,enrollment!$A$2:$A$801,enrollment!$L$2:$L$801),"")</f>
        <v>74</v>
      </c>
      <c r="AD2421" t="str" cm="1">
        <f t="array" ref="AD2421">_xlfn.IFS(AC2421="","Unknown",AC2421&lt;18,"0-17",AC2421&lt;35,"18-34",AC2421&lt;50,"35-49",AC2421&lt;65,"50-64",TRUE,"65+")</f>
        <v>65+</v>
      </c>
      <c r="AE2421">
        <f>IFERROR(_xlfn.XLOOKUP($B2421,enrollment!$A$2:$A$801,enrollment!$O$2:$O$801),"")</f>
        <v>8901234567</v>
      </c>
      <c r="AF2421">
        <f>IFERROR(_xlfn.XLOOKUP($AE2421,providers!$B$2:$B$11,providers!$Q$2:$Q$11),"")</f>
        <v>3.7</v>
      </c>
      <c r="AG2421" s="1">
        <f t="shared" si="37"/>
        <v>45444</v>
      </c>
    </row>
    <row r="2422" spans="1:33" x14ac:dyDescent="0.25">
      <c r="A2422" t="s">
        <v>2822</v>
      </c>
      <c r="B2422" t="s">
        <v>2819</v>
      </c>
      <c r="C2422">
        <v>8901234567</v>
      </c>
      <c r="D2422">
        <v>8901234567</v>
      </c>
      <c r="E2422" s="1">
        <v>45554</v>
      </c>
      <c r="F2422" s="1">
        <v>45554</v>
      </c>
      <c r="G2422" s="1">
        <v>45571</v>
      </c>
      <c r="H2422" t="s">
        <v>28</v>
      </c>
      <c r="I2422">
        <v>11</v>
      </c>
      <c r="J2422" t="s">
        <v>35</v>
      </c>
      <c r="K2422">
        <v>99213</v>
      </c>
      <c r="O2422">
        <v>1</v>
      </c>
      <c r="P2422">
        <v>239.17</v>
      </c>
      <c r="Q2422">
        <v>177.16</v>
      </c>
      <c r="R2422">
        <v>141.72999999999999</v>
      </c>
      <c r="S2422">
        <v>35.43</v>
      </c>
      <c r="T2422" t="s">
        <v>30</v>
      </c>
      <c r="X2422" t="s">
        <v>146</v>
      </c>
      <c r="Y2422" t="s">
        <v>147</v>
      </c>
      <c r="Z2422" t="s">
        <v>39</v>
      </c>
      <c r="AA2422" t="str">
        <f>IFERROR(_xlfn.XLOOKUP($J2422,avoidable_ed_reference!$A$2:$A$13,avoidable_ed_reference!$C$2:$C$13),"Not Classified")</f>
        <v>Avoidable</v>
      </c>
      <c r="AB2422" t="str">
        <f>IFERROR(_xlfn.XLOOKUP($B2422,enrollment!$A$2:$A$801,enrollment!$I$2:$I$801),"")</f>
        <v>GA</v>
      </c>
      <c r="AC2422">
        <f>IFERROR(_xlfn.XLOOKUP($B2422,enrollment!$A$2:$A$801,enrollment!$L$2:$L$801),"")</f>
        <v>74</v>
      </c>
      <c r="AD2422" t="str" cm="1">
        <f t="array" ref="AD2422">_xlfn.IFS(AC2422="","Unknown",AC2422&lt;18,"0-17",AC2422&lt;35,"18-34",AC2422&lt;50,"35-49",AC2422&lt;65,"50-64",TRUE,"65+")</f>
        <v>65+</v>
      </c>
      <c r="AE2422">
        <f>IFERROR(_xlfn.XLOOKUP($B2422,enrollment!$A$2:$A$801,enrollment!$O$2:$O$801),"")</f>
        <v>8901234567</v>
      </c>
      <c r="AF2422">
        <f>IFERROR(_xlfn.XLOOKUP($AE2422,providers!$B$2:$B$11,providers!$Q$2:$Q$11),"")</f>
        <v>3.7</v>
      </c>
      <c r="AG2422" s="1">
        <f t="shared" si="37"/>
        <v>45536</v>
      </c>
    </row>
    <row r="2423" spans="1:33" x14ac:dyDescent="0.25">
      <c r="A2423" t="s">
        <v>2823</v>
      </c>
      <c r="B2423" t="s">
        <v>2824</v>
      </c>
      <c r="C2423">
        <v>6789012345</v>
      </c>
      <c r="D2423">
        <v>6789012345</v>
      </c>
      <c r="E2423" s="1">
        <v>45442</v>
      </c>
      <c r="F2423" s="1">
        <v>45442</v>
      </c>
      <c r="G2423" s="1">
        <v>45461</v>
      </c>
      <c r="H2423" t="s">
        <v>59</v>
      </c>
      <c r="J2423" t="s">
        <v>47</v>
      </c>
      <c r="L2423" s="2" t="s">
        <v>151</v>
      </c>
      <c r="M2423" t="s">
        <v>152</v>
      </c>
      <c r="N2423" t="s">
        <v>153</v>
      </c>
      <c r="O2423">
        <v>1</v>
      </c>
      <c r="P2423">
        <v>936</v>
      </c>
      <c r="Q2423">
        <v>850.91</v>
      </c>
      <c r="R2423">
        <v>680.73</v>
      </c>
      <c r="S2423">
        <v>170.18</v>
      </c>
      <c r="T2423" t="s">
        <v>30</v>
      </c>
      <c r="X2423" t="s">
        <v>52</v>
      </c>
      <c r="Y2423" t="s">
        <v>44</v>
      </c>
      <c r="Z2423" t="s">
        <v>64</v>
      </c>
      <c r="AA2423" t="str">
        <f>IFERROR(_xlfn.XLOOKUP($J2423,avoidable_ed_reference!$A$2:$A$13,avoidable_ed_reference!$C$2:$C$13),"Not Classified")</f>
        <v>Not Classified</v>
      </c>
      <c r="AB2423" t="str">
        <f>IFERROR(_xlfn.XLOOKUP($B2423,enrollment!$A$2:$A$801,enrollment!$I$2:$I$801),"")</f>
        <v>TN</v>
      </c>
      <c r="AC2423">
        <f>IFERROR(_xlfn.XLOOKUP($B2423,enrollment!$A$2:$A$801,enrollment!$L$2:$L$801),"")</f>
        <v>28</v>
      </c>
      <c r="AD2423" t="str" cm="1">
        <f t="array" ref="AD2423">_xlfn.IFS(AC2423="","Unknown",AC2423&lt;18,"0-17",AC2423&lt;35,"18-34",AC2423&lt;50,"35-49",AC2423&lt;65,"50-64",TRUE,"65+")</f>
        <v>18-34</v>
      </c>
      <c r="AE2423">
        <f>IFERROR(_xlfn.XLOOKUP($B2423,enrollment!$A$2:$A$801,enrollment!$O$2:$O$801),"")</f>
        <v>5678901234</v>
      </c>
      <c r="AF2423">
        <f>IFERROR(_xlfn.XLOOKUP($AE2423,providers!$B$2:$B$11,providers!$Q$2:$Q$11),"")</f>
        <v>3.8</v>
      </c>
      <c r="AG2423" s="1">
        <f t="shared" si="37"/>
        <v>45413</v>
      </c>
    </row>
    <row r="2424" spans="1:33" x14ac:dyDescent="0.25">
      <c r="A2424" t="s">
        <v>2825</v>
      </c>
      <c r="B2424" t="s">
        <v>2824</v>
      </c>
      <c r="C2424">
        <v>9012345678</v>
      </c>
      <c r="D2424">
        <v>9012345678</v>
      </c>
      <c r="E2424" s="1">
        <v>45517</v>
      </c>
      <c r="F2424" s="1">
        <v>45517</v>
      </c>
      <c r="G2424" s="1">
        <v>45534</v>
      </c>
      <c r="H2424" t="s">
        <v>67</v>
      </c>
      <c r="I2424">
        <v>21</v>
      </c>
      <c r="J2424" t="s">
        <v>80</v>
      </c>
      <c r="K2424">
        <v>99223</v>
      </c>
      <c r="O2424">
        <v>1</v>
      </c>
      <c r="P2424">
        <v>23103.77</v>
      </c>
      <c r="Q2424">
        <v>14905.66</v>
      </c>
      <c r="R2424">
        <v>11924.53</v>
      </c>
      <c r="S2424">
        <v>2981.13</v>
      </c>
      <c r="T2424" t="s">
        <v>30</v>
      </c>
      <c r="V2424">
        <v>1</v>
      </c>
      <c r="W2424" s="2" t="s">
        <v>68</v>
      </c>
      <c r="X2424" t="s">
        <v>52</v>
      </c>
      <c r="Y2424" t="s">
        <v>44</v>
      </c>
      <c r="Z2424" t="s">
        <v>69</v>
      </c>
      <c r="AA2424" t="str">
        <f>IFERROR(_xlfn.XLOOKUP($J2424,avoidable_ed_reference!$A$2:$A$13,avoidable_ed_reference!$C$2:$C$13),"Not Classified")</f>
        <v>Non-Avoidable</v>
      </c>
      <c r="AB2424" t="str">
        <f>IFERROR(_xlfn.XLOOKUP($B2424,enrollment!$A$2:$A$801,enrollment!$I$2:$I$801),"")</f>
        <v>TN</v>
      </c>
      <c r="AC2424">
        <f>IFERROR(_xlfn.XLOOKUP($B2424,enrollment!$A$2:$A$801,enrollment!$L$2:$L$801),"")</f>
        <v>28</v>
      </c>
      <c r="AD2424" t="str" cm="1">
        <f t="array" ref="AD2424">_xlfn.IFS(AC2424="","Unknown",AC2424&lt;18,"0-17",AC2424&lt;35,"18-34",AC2424&lt;50,"35-49",AC2424&lt;65,"50-64",TRUE,"65+")</f>
        <v>18-34</v>
      </c>
      <c r="AE2424">
        <f>IFERROR(_xlfn.XLOOKUP($B2424,enrollment!$A$2:$A$801,enrollment!$O$2:$O$801),"")</f>
        <v>5678901234</v>
      </c>
      <c r="AF2424">
        <f>IFERROR(_xlfn.XLOOKUP($AE2424,providers!$B$2:$B$11,providers!$Q$2:$Q$11),"")</f>
        <v>3.8</v>
      </c>
      <c r="AG2424" s="1">
        <f t="shared" si="37"/>
        <v>45505</v>
      </c>
    </row>
    <row r="2425" spans="1:33" x14ac:dyDescent="0.25">
      <c r="A2425" t="s">
        <v>2826</v>
      </c>
      <c r="B2425" t="s">
        <v>2824</v>
      </c>
      <c r="C2425">
        <v>7890123456</v>
      </c>
      <c r="D2425">
        <v>7890123456</v>
      </c>
      <c r="E2425" s="1">
        <v>45460</v>
      </c>
      <c r="F2425" s="1">
        <v>45460</v>
      </c>
      <c r="G2425" s="1">
        <v>45475</v>
      </c>
      <c r="H2425" t="s">
        <v>59</v>
      </c>
      <c r="J2425" t="s">
        <v>99</v>
      </c>
      <c r="L2425" s="2" t="s">
        <v>151</v>
      </c>
      <c r="M2425" t="s">
        <v>152</v>
      </c>
      <c r="N2425" t="s">
        <v>153</v>
      </c>
      <c r="O2425">
        <v>1</v>
      </c>
      <c r="P2425">
        <v>1063.1199999999999</v>
      </c>
      <c r="Q2425">
        <v>966.47</v>
      </c>
      <c r="R2425">
        <v>773.18</v>
      </c>
      <c r="S2425">
        <v>193.29</v>
      </c>
      <c r="T2425" t="s">
        <v>30</v>
      </c>
      <c r="X2425" t="s">
        <v>52</v>
      </c>
      <c r="Y2425" t="s">
        <v>44</v>
      </c>
      <c r="Z2425" t="s">
        <v>64</v>
      </c>
      <c r="AA2425" t="str">
        <f>IFERROR(_xlfn.XLOOKUP($J2425,avoidable_ed_reference!$A$2:$A$13,avoidable_ed_reference!$C$2:$C$13),"Not Classified")</f>
        <v>Not Classified</v>
      </c>
      <c r="AB2425" t="str">
        <f>IFERROR(_xlfn.XLOOKUP($B2425,enrollment!$A$2:$A$801,enrollment!$I$2:$I$801),"")</f>
        <v>TN</v>
      </c>
      <c r="AC2425">
        <f>IFERROR(_xlfn.XLOOKUP($B2425,enrollment!$A$2:$A$801,enrollment!$L$2:$L$801),"")</f>
        <v>28</v>
      </c>
      <c r="AD2425" t="str" cm="1">
        <f t="array" ref="AD2425">_xlfn.IFS(AC2425="","Unknown",AC2425&lt;18,"0-17",AC2425&lt;35,"18-34",AC2425&lt;50,"35-49",AC2425&lt;65,"50-64",TRUE,"65+")</f>
        <v>18-34</v>
      </c>
      <c r="AE2425">
        <f>IFERROR(_xlfn.XLOOKUP($B2425,enrollment!$A$2:$A$801,enrollment!$O$2:$O$801),"")</f>
        <v>5678901234</v>
      </c>
      <c r="AF2425">
        <f>IFERROR(_xlfn.XLOOKUP($AE2425,providers!$B$2:$B$11,providers!$Q$2:$Q$11),"")</f>
        <v>3.8</v>
      </c>
      <c r="AG2425" s="1">
        <f t="shared" si="37"/>
        <v>45444</v>
      </c>
    </row>
    <row r="2426" spans="1:33" x14ac:dyDescent="0.25">
      <c r="A2426" t="s">
        <v>2827</v>
      </c>
      <c r="B2426" t="s">
        <v>2824</v>
      </c>
      <c r="C2426">
        <v>5678901234</v>
      </c>
      <c r="D2426">
        <v>5678901234</v>
      </c>
      <c r="E2426" s="1">
        <v>45371</v>
      </c>
      <c r="F2426" s="1">
        <v>45371</v>
      </c>
      <c r="G2426" s="1">
        <v>45398</v>
      </c>
      <c r="H2426" t="s">
        <v>28</v>
      </c>
      <c r="I2426">
        <v>11</v>
      </c>
      <c r="J2426" t="s">
        <v>38</v>
      </c>
      <c r="K2426">
        <v>99213</v>
      </c>
      <c r="O2426">
        <v>1</v>
      </c>
      <c r="P2426">
        <v>194.97</v>
      </c>
      <c r="Q2426">
        <v>144.41999999999999</v>
      </c>
      <c r="R2426">
        <v>115.54</v>
      </c>
      <c r="S2426">
        <v>28.88</v>
      </c>
      <c r="T2426" t="s">
        <v>30</v>
      </c>
      <c r="X2426" t="s">
        <v>52</v>
      </c>
      <c r="Y2426" t="s">
        <v>44</v>
      </c>
      <c r="Z2426" t="s">
        <v>39</v>
      </c>
      <c r="AA2426" t="str">
        <f>IFERROR(_xlfn.XLOOKUP($J2426,avoidable_ed_reference!$A$2:$A$13,avoidable_ed_reference!$C$2:$C$13),"Not Classified")</f>
        <v>Not Classified</v>
      </c>
      <c r="AB2426" t="str">
        <f>IFERROR(_xlfn.XLOOKUP($B2426,enrollment!$A$2:$A$801,enrollment!$I$2:$I$801),"")</f>
        <v>TN</v>
      </c>
      <c r="AC2426">
        <f>IFERROR(_xlfn.XLOOKUP($B2426,enrollment!$A$2:$A$801,enrollment!$L$2:$L$801),"")</f>
        <v>28</v>
      </c>
      <c r="AD2426" t="str" cm="1">
        <f t="array" ref="AD2426">_xlfn.IFS(AC2426="","Unknown",AC2426&lt;18,"0-17",AC2426&lt;35,"18-34",AC2426&lt;50,"35-49",AC2426&lt;65,"50-64",TRUE,"65+")</f>
        <v>18-34</v>
      </c>
      <c r="AE2426">
        <f>IFERROR(_xlfn.XLOOKUP($B2426,enrollment!$A$2:$A$801,enrollment!$O$2:$O$801),"")</f>
        <v>5678901234</v>
      </c>
      <c r="AF2426">
        <f>IFERROR(_xlfn.XLOOKUP($AE2426,providers!$B$2:$B$11,providers!$Q$2:$Q$11),"")</f>
        <v>3.8</v>
      </c>
      <c r="AG2426" s="1">
        <f t="shared" si="37"/>
        <v>45352</v>
      </c>
    </row>
    <row r="2427" spans="1:33" x14ac:dyDescent="0.25">
      <c r="A2427" t="s">
        <v>2828</v>
      </c>
      <c r="B2427" t="s">
        <v>2824</v>
      </c>
      <c r="C2427">
        <v>9012345678</v>
      </c>
      <c r="D2427">
        <v>9012345678</v>
      </c>
      <c r="E2427" s="1">
        <v>45462</v>
      </c>
      <c r="F2427" s="1">
        <v>45462</v>
      </c>
      <c r="G2427" s="1">
        <v>45481</v>
      </c>
      <c r="H2427" t="s">
        <v>67</v>
      </c>
      <c r="I2427">
        <v>21</v>
      </c>
      <c r="J2427" t="s">
        <v>42</v>
      </c>
      <c r="K2427">
        <v>99223</v>
      </c>
      <c r="O2427">
        <v>1</v>
      </c>
      <c r="P2427">
        <v>22685.89</v>
      </c>
      <c r="Q2427">
        <v>14636.06</v>
      </c>
      <c r="R2427">
        <v>11708.85</v>
      </c>
      <c r="S2427">
        <v>2927.21</v>
      </c>
      <c r="T2427" t="s">
        <v>30</v>
      </c>
      <c r="V2427">
        <v>1</v>
      </c>
      <c r="W2427" s="2" t="s">
        <v>68</v>
      </c>
      <c r="X2427" t="s">
        <v>52</v>
      </c>
      <c r="Y2427" t="s">
        <v>44</v>
      </c>
      <c r="Z2427" t="s">
        <v>69</v>
      </c>
      <c r="AA2427" t="str">
        <f>IFERROR(_xlfn.XLOOKUP($J2427,avoidable_ed_reference!$A$2:$A$13,avoidable_ed_reference!$C$2:$C$13),"Not Classified")</f>
        <v>Non-Avoidable</v>
      </c>
      <c r="AB2427" t="str">
        <f>IFERROR(_xlfn.XLOOKUP($B2427,enrollment!$A$2:$A$801,enrollment!$I$2:$I$801),"")</f>
        <v>TN</v>
      </c>
      <c r="AC2427">
        <f>IFERROR(_xlfn.XLOOKUP($B2427,enrollment!$A$2:$A$801,enrollment!$L$2:$L$801),"")</f>
        <v>28</v>
      </c>
      <c r="AD2427" t="str" cm="1">
        <f t="array" ref="AD2427">_xlfn.IFS(AC2427="","Unknown",AC2427&lt;18,"0-17",AC2427&lt;35,"18-34",AC2427&lt;50,"35-49",AC2427&lt;65,"50-64",TRUE,"65+")</f>
        <v>18-34</v>
      </c>
      <c r="AE2427">
        <f>IFERROR(_xlfn.XLOOKUP($B2427,enrollment!$A$2:$A$801,enrollment!$O$2:$O$801),"")</f>
        <v>5678901234</v>
      </c>
      <c r="AF2427">
        <f>IFERROR(_xlfn.XLOOKUP($AE2427,providers!$B$2:$B$11,providers!$Q$2:$Q$11),"")</f>
        <v>3.8</v>
      </c>
      <c r="AG2427" s="1">
        <f t="shared" si="37"/>
        <v>45444</v>
      </c>
    </row>
    <row r="2428" spans="1:33" x14ac:dyDescent="0.25">
      <c r="A2428" t="s">
        <v>2829</v>
      </c>
      <c r="B2428" t="s">
        <v>2824</v>
      </c>
      <c r="C2428">
        <v>5678901234</v>
      </c>
      <c r="D2428">
        <v>5678901234</v>
      </c>
      <c r="E2428" s="1">
        <v>45595</v>
      </c>
      <c r="F2428" s="1">
        <v>45595</v>
      </c>
      <c r="G2428" s="1">
        <v>45611</v>
      </c>
      <c r="H2428" t="s">
        <v>28</v>
      </c>
      <c r="I2428">
        <v>11</v>
      </c>
      <c r="J2428" t="s">
        <v>47</v>
      </c>
      <c r="K2428">
        <v>99213</v>
      </c>
      <c r="O2428">
        <v>1</v>
      </c>
      <c r="P2428">
        <v>219.31</v>
      </c>
      <c r="Q2428">
        <v>162.44999999999999</v>
      </c>
      <c r="R2428">
        <v>129.96</v>
      </c>
      <c r="S2428">
        <v>32.49</v>
      </c>
      <c r="T2428" t="s">
        <v>30</v>
      </c>
      <c r="X2428" t="s">
        <v>52</v>
      </c>
      <c r="Y2428" t="s">
        <v>44</v>
      </c>
      <c r="Z2428" t="s">
        <v>39</v>
      </c>
      <c r="AA2428" t="str">
        <f>IFERROR(_xlfn.XLOOKUP($J2428,avoidable_ed_reference!$A$2:$A$13,avoidable_ed_reference!$C$2:$C$13),"Not Classified")</f>
        <v>Not Classified</v>
      </c>
      <c r="AB2428" t="str">
        <f>IFERROR(_xlfn.XLOOKUP($B2428,enrollment!$A$2:$A$801,enrollment!$I$2:$I$801),"")</f>
        <v>TN</v>
      </c>
      <c r="AC2428">
        <f>IFERROR(_xlfn.XLOOKUP($B2428,enrollment!$A$2:$A$801,enrollment!$L$2:$L$801),"")</f>
        <v>28</v>
      </c>
      <c r="AD2428" t="str" cm="1">
        <f t="array" ref="AD2428">_xlfn.IFS(AC2428="","Unknown",AC2428&lt;18,"0-17",AC2428&lt;35,"18-34",AC2428&lt;50,"35-49",AC2428&lt;65,"50-64",TRUE,"65+")</f>
        <v>18-34</v>
      </c>
      <c r="AE2428">
        <f>IFERROR(_xlfn.XLOOKUP($B2428,enrollment!$A$2:$A$801,enrollment!$O$2:$O$801),"")</f>
        <v>5678901234</v>
      </c>
      <c r="AF2428">
        <f>IFERROR(_xlfn.XLOOKUP($AE2428,providers!$B$2:$B$11,providers!$Q$2:$Q$11),"")</f>
        <v>3.8</v>
      </c>
      <c r="AG2428" s="1">
        <f t="shared" si="37"/>
        <v>45566</v>
      </c>
    </row>
    <row r="2429" spans="1:33" x14ac:dyDescent="0.25">
      <c r="A2429" t="s">
        <v>2830</v>
      </c>
      <c r="B2429" t="s">
        <v>2824</v>
      </c>
      <c r="C2429">
        <v>3456789012</v>
      </c>
      <c r="D2429">
        <v>3456789012</v>
      </c>
      <c r="E2429" s="1">
        <v>45543</v>
      </c>
      <c r="F2429" s="1">
        <v>45543</v>
      </c>
      <c r="G2429" s="1">
        <v>45567</v>
      </c>
      <c r="H2429" t="s">
        <v>28</v>
      </c>
      <c r="I2429">
        <v>23</v>
      </c>
      <c r="J2429" t="s">
        <v>221</v>
      </c>
      <c r="K2429">
        <v>99284</v>
      </c>
      <c r="O2429">
        <v>1</v>
      </c>
      <c r="P2429">
        <v>2276.5100000000002</v>
      </c>
      <c r="Q2429">
        <v>1264.73</v>
      </c>
      <c r="R2429">
        <v>1011.78</v>
      </c>
      <c r="S2429">
        <v>252.95</v>
      </c>
      <c r="T2429" t="s">
        <v>30</v>
      </c>
      <c r="X2429" t="s">
        <v>52</v>
      </c>
      <c r="Y2429" t="s">
        <v>44</v>
      </c>
      <c r="Z2429" t="s">
        <v>45</v>
      </c>
      <c r="AA2429" t="str">
        <f>IFERROR(_xlfn.XLOOKUP($J2429,avoidable_ed_reference!$A$2:$A$13,avoidable_ed_reference!$C$2:$C$13),"Not Classified")</f>
        <v>Avoidable</v>
      </c>
      <c r="AB2429" t="str">
        <f>IFERROR(_xlfn.XLOOKUP($B2429,enrollment!$A$2:$A$801,enrollment!$I$2:$I$801),"")</f>
        <v>TN</v>
      </c>
      <c r="AC2429">
        <f>IFERROR(_xlfn.XLOOKUP($B2429,enrollment!$A$2:$A$801,enrollment!$L$2:$L$801),"")</f>
        <v>28</v>
      </c>
      <c r="AD2429" t="str" cm="1">
        <f t="array" ref="AD2429">_xlfn.IFS(AC2429="","Unknown",AC2429&lt;18,"0-17",AC2429&lt;35,"18-34",AC2429&lt;50,"35-49",AC2429&lt;65,"50-64",TRUE,"65+")</f>
        <v>18-34</v>
      </c>
      <c r="AE2429">
        <f>IFERROR(_xlfn.XLOOKUP($B2429,enrollment!$A$2:$A$801,enrollment!$O$2:$O$801),"")</f>
        <v>5678901234</v>
      </c>
      <c r="AF2429">
        <f>IFERROR(_xlfn.XLOOKUP($AE2429,providers!$B$2:$B$11,providers!$Q$2:$Q$11),"")</f>
        <v>3.8</v>
      </c>
      <c r="AG2429" s="1">
        <f t="shared" si="37"/>
        <v>45536</v>
      </c>
    </row>
    <row r="2430" spans="1:33" x14ac:dyDescent="0.25">
      <c r="A2430" t="s">
        <v>2831</v>
      </c>
      <c r="B2430" t="s">
        <v>2824</v>
      </c>
      <c r="C2430">
        <v>3456789012</v>
      </c>
      <c r="D2430">
        <v>3456789012</v>
      </c>
      <c r="E2430" s="1">
        <v>45490</v>
      </c>
      <c r="F2430" s="1">
        <v>45490</v>
      </c>
      <c r="G2430" s="1">
        <v>45518</v>
      </c>
      <c r="H2430" t="s">
        <v>67</v>
      </c>
      <c r="I2430">
        <v>21</v>
      </c>
      <c r="J2430" t="s">
        <v>42</v>
      </c>
      <c r="K2430">
        <v>99223</v>
      </c>
      <c r="O2430">
        <v>1</v>
      </c>
      <c r="P2430">
        <v>24322.51</v>
      </c>
      <c r="Q2430">
        <v>15691.94</v>
      </c>
      <c r="R2430">
        <v>12553.55</v>
      </c>
      <c r="S2430">
        <v>3138.39</v>
      </c>
      <c r="T2430" t="s">
        <v>30</v>
      </c>
      <c r="V2430">
        <v>1</v>
      </c>
      <c r="W2430" s="2" t="s">
        <v>68</v>
      </c>
      <c r="X2430" t="s">
        <v>52</v>
      </c>
      <c r="Y2430" t="s">
        <v>44</v>
      </c>
      <c r="Z2430" t="s">
        <v>69</v>
      </c>
      <c r="AA2430" t="str">
        <f>IFERROR(_xlfn.XLOOKUP($J2430,avoidable_ed_reference!$A$2:$A$13,avoidable_ed_reference!$C$2:$C$13),"Not Classified")</f>
        <v>Non-Avoidable</v>
      </c>
      <c r="AB2430" t="str">
        <f>IFERROR(_xlfn.XLOOKUP($B2430,enrollment!$A$2:$A$801,enrollment!$I$2:$I$801),"")</f>
        <v>TN</v>
      </c>
      <c r="AC2430">
        <f>IFERROR(_xlfn.XLOOKUP($B2430,enrollment!$A$2:$A$801,enrollment!$L$2:$L$801),"")</f>
        <v>28</v>
      </c>
      <c r="AD2430" t="str" cm="1">
        <f t="array" ref="AD2430">_xlfn.IFS(AC2430="","Unknown",AC2430&lt;18,"0-17",AC2430&lt;35,"18-34",AC2430&lt;50,"35-49",AC2430&lt;65,"50-64",TRUE,"65+")</f>
        <v>18-34</v>
      </c>
      <c r="AE2430">
        <f>IFERROR(_xlfn.XLOOKUP($B2430,enrollment!$A$2:$A$801,enrollment!$O$2:$O$801),"")</f>
        <v>5678901234</v>
      </c>
      <c r="AF2430">
        <f>IFERROR(_xlfn.XLOOKUP($AE2430,providers!$B$2:$B$11,providers!$Q$2:$Q$11),"")</f>
        <v>3.8</v>
      </c>
      <c r="AG2430" s="1">
        <f t="shared" si="37"/>
        <v>45474</v>
      </c>
    </row>
    <row r="2431" spans="1:33" x14ac:dyDescent="0.25">
      <c r="A2431" t="s">
        <v>2832</v>
      </c>
      <c r="B2431" t="s">
        <v>2824</v>
      </c>
      <c r="C2431">
        <v>6789012345</v>
      </c>
      <c r="D2431">
        <v>6789012345</v>
      </c>
      <c r="E2431" s="1">
        <v>45621</v>
      </c>
      <c r="F2431" s="1">
        <v>45621</v>
      </c>
      <c r="G2431" s="1">
        <v>45642</v>
      </c>
      <c r="H2431" t="s">
        <v>28</v>
      </c>
      <c r="I2431">
        <v>23</v>
      </c>
      <c r="J2431" t="s">
        <v>221</v>
      </c>
      <c r="K2431">
        <v>99284</v>
      </c>
      <c r="O2431">
        <v>1</v>
      </c>
      <c r="P2431">
        <v>1606.95</v>
      </c>
      <c r="Q2431">
        <v>892.75</v>
      </c>
      <c r="R2431">
        <v>714.2</v>
      </c>
      <c r="S2431">
        <v>178.55</v>
      </c>
      <c r="T2431" t="s">
        <v>30</v>
      </c>
      <c r="X2431" t="s">
        <v>52</v>
      </c>
      <c r="Y2431" t="s">
        <v>44</v>
      </c>
      <c r="Z2431" t="s">
        <v>45</v>
      </c>
      <c r="AA2431" t="str">
        <f>IFERROR(_xlfn.XLOOKUP($J2431,avoidable_ed_reference!$A$2:$A$13,avoidable_ed_reference!$C$2:$C$13),"Not Classified")</f>
        <v>Avoidable</v>
      </c>
      <c r="AB2431" t="str">
        <f>IFERROR(_xlfn.XLOOKUP($B2431,enrollment!$A$2:$A$801,enrollment!$I$2:$I$801),"")</f>
        <v>TN</v>
      </c>
      <c r="AC2431">
        <f>IFERROR(_xlfn.XLOOKUP($B2431,enrollment!$A$2:$A$801,enrollment!$L$2:$L$801),"")</f>
        <v>28</v>
      </c>
      <c r="AD2431" t="str" cm="1">
        <f t="array" ref="AD2431">_xlfn.IFS(AC2431="","Unknown",AC2431&lt;18,"0-17",AC2431&lt;35,"18-34",AC2431&lt;50,"35-49",AC2431&lt;65,"50-64",TRUE,"65+")</f>
        <v>18-34</v>
      </c>
      <c r="AE2431">
        <f>IFERROR(_xlfn.XLOOKUP($B2431,enrollment!$A$2:$A$801,enrollment!$O$2:$O$801),"")</f>
        <v>5678901234</v>
      </c>
      <c r="AF2431">
        <f>IFERROR(_xlfn.XLOOKUP($AE2431,providers!$B$2:$B$11,providers!$Q$2:$Q$11),"")</f>
        <v>3.8</v>
      </c>
      <c r="AG2431" s="1">
        <f t="shared" si="37"/>
        <v>45597</v>
      </c>
    </row>
    <row r="2432" spans="1:33" x14ac:dyDescent="0.25">
      <c r="A2432" t="s">
        <v>2833</v>
      </c>
      <c r="B2432" t="s">
        <v>2834</v>
      </c>
      <c r="C2432">
        <v>2233445566</v>
      </c>
      <c r="D2432">
        <v>2233445566</v>
      </c>
      <c r="E2432" s="1">
        <v>45548</v>
      </c>
      <c r="F2432" s="1">
        <v>45548</v>
      </c>
      <c r="G2432" s="1">
        <v>45577</v>
      </c>
      <c r="H2432" t="s">
        <v>28</v>
      </c>
      <c r="I2432">
        <v>22</v>
      </c>
      <c r="J2432" t="s">
        <v>29</v>
      </c>
      <c r="K2432">
        <v>90837</v>
      </c>
      <c r="O2432">
        <v>1</v>
      </c>
      <c r="P2432">
        <v>194.02</v>
      </c>
      <c r="Q2432">
        <v>143.72</v>
      </c>
      <c r="R2432">
        <v>114.98</v>
      </c>
      <c r="S2432">
        <v>28.74</v>
      </c>
      <c r="T2432" t="s">
        <v>30</v>
      </c>
      <c r="X2432" t="s">
        <v>31</v>
      </c>
      <c r="Y2432" t="s">
        <v>32</v>
      </c>
      <c r="Z2432" t="s">
        <v>33</v>
      </c>
      <c r="AA2432" t="str">
        <f>IFERROR(_xlfn.XLOOKUP($J2432,avoidable_ed_reference!$A$2:$A$13,avoidable_ed_reference!$C$2:$C$13),"Not Classified")</f>
        <v>Potentially Avoidable</v>
      </c>
      <c r="AB2432" t="str">
        <f>IFERROR(_xlfn.XLOOKUP($B2432,enrollment!$A$2:$A$801,enrollment!$I$2:$I$801),"")</f>
        <v>GA</v>
      </c>
      <c r="AC2432">
        <f>IFERROR(_xlfn.XLOOKUP($B2432,enrollment!$A$2:$A$801,enrollment!$L$2:$L$801),"")</f>
        <v>73</v>
      </c>
      <c r="AD2432" t="str" cm="1">
        <f t="array" ref="AD2432">_xlfn.IFS(AC2432="","Unknown",AC2432&lt;18,"0-17",AC2432&lt;35,"18-34",AC2432&lt;50,"35-49",AC2432&lt;65,"50-64",TRUE,"65+")</f>
        <v>65+</v>
      </c>
      <c r="AE2432">
        <f>IFERROR(_xlfn.XLOOKUP($B2432,enrollment!$A$2:$A$801,enrollment!$O$2:$O$801),"")</f>
        <v>8901234567</v>
      </c>
      <c r="AF2432">
        <f>IFERROR(_xlfn.XLOOKUP($AE2432,providers!$B$2:$B$11,providers!$Q$2:$Q$11),"")</f>
        <v>3.7</v>
      </c>
      <c r="AG2432" s="1">
        <f t="shared" si="37"/>
        <v>45536</v>
      </c>
    </row>
    <row r="2433" spans="1:33" x14ac:dyDescent="0.25">
      <c r="A2433" t="s">
        <v>2835</v>
      </c>
      <c r="B2433" t="s">
        <v>2834</v>
      </c>
      <c r="C2433">
        <v>8901234567</v>
      </c>
      <c r="D2433">
        <v>8901234567</v>
      </c>
      <c r="E2433" s="1">
        <v>45416</v>
      </c>
      <c r="F2433" s="1">
        <v>45416</v>
      </c>
      <c r="G2433" s="1">
        <v>45439</v>
      </c>
      <c r="H2433" t="s">
        <v>28</v>
      </c>
      <c r="I2433">
        <v>11</v>
      </c>
      <c r="J2433" t="s">
        <v>35</v>
      </c>
      <c r="K2433">
        <v>99213</v>
      </c>
      <c r="O2433">
        <v>1</v>
      </c>
      <c r="P2433">
        <v>163.61000000000001</v>
      </c>
      <c r="Q2433">
        <v>121.19</v>
      </c>
      <c r="R2433">
        <v>96.95</v>
      </c>
      <c r="S2433">
        <v>24.24</v>
      </c>
      <c r="T2433" t="s">
        <v>30</v>
      </c>
      <c r="X2433" t="s">
        <v>31</v>
      </c>
      <c r="Y2433" t="s">
        <v>32</v>
      </c>
      <c r="Z2433" t="s">
        <v>39</v>
      </c>
      <c r="AA2433" t="str">
        <f>IFERROR(_xlfn.XLOOKUP($J2433,avoidable_ed_reference!$A$2:$A$13,avoidable_ed_reference!$C$2:$C$13),"Not Classified")</f>
        <v>Avoidable</v>
      </c>
      <c r="AB2433" t="str">
        <f>IFERROR(_xlfn.XLOOKUP($B2433,enrollment!$A$2:$A$801,enrollment!$I$2:$I$801),"")</f>
        <v>GA</v>
      </c>
      <c r="AC2433">
        <f>IFERROR(_xlfn.XLOOKUP($B2433,enrollment!$A$2:$A$801,enrollment!$L$2:$L$801),"")</f>
        <v>73</v>
      </c>
      <c r="AD2433" t="str" cm="1">
        <f t="array" ref="AD2433">_xlfn.IFS(AC2433="","Unknown",AC2433&lt;18,"0-17",AC2433&lt;35,"18-34",AC2433&lt;50,"35-49",AC2433&lt;65,"50-64",TRUE,"65+")</f>
        <v>65+</v>
      </c>
      <c r="AE2433">
        <f>IFERROR(_xlfn.XLOOKUP($B2433,enrollment!$A$2:$A$801,enrollment!$O$2:$O$801),"")</f>
        <v>8901234567</v>
      </c>
      <c r="AF2433">
        <f>IFERROR(_xlfn.XLOOKUP($AE2433,providers!$B$2:$B$11,providers!$Q$2:$Q$11),"")</f>
        <v>3.7</v>
      </c>
      <c r="AG2433" s="1">
        <f t="shared" si="37"/>
        <v>45413</v>
      </c>
    </row>
    <row r="2434" spans="1:33" x14ac:dyDescent="0.25">
      <c r="A2434" t="s">
        <v>2836</v>
      </c>
      <c r="B2434" t="s">
        <v>2834</v>
      </c>
      <c r="C2434">
        <v>3456789012</v>
      </c>
      <c r="D2434">
        <v>3456789012</v>
      </c>
      <c r="E2434" s="1">
        <v>45483</v>
      </c>
      <c r="F2434" s="1">
        <v>45483</v>
      </c>
      <c r="G2434" s="1">
        <v>45515</v>
      </c>
      <c r="H2434" t="s">
        <v>67</v>
      </c>
      <c r="I2434">
        <v>21</v>
      </c>
      <c r="J2434" t="s">
        <v>42</v>
      </c>
      <c r="K2434">
        <v>99223</v>
      </c>
      <c r="O2434">
        <v>1</v>
      </c>
      <c r="P2434">
        <v>29305.59</v>
      </c>
      <c r="Q2434">
        <v>18906.830000000002</v>
      </c>
      <c r="R2434">
        <v>15125.46</v>
      </c>
      <c r="S2434">
        <v>3781.37</v>
      </c>
      <c r="T2434" t="s">
        <v>30</v>
      </c>
      <c r="V2434">
        <v>1</v>
      </c>
      <c r="W2434" s="2" t="s">
        <v>68</v>
      </c>
      <c r="X2434" t="s">
        <v>31</v>
      </c>
      <c r="Y2434" t="s">
        <v>32</v>
      </c>
      <c r="Z2434" t="s">
        <v>69</v>
      </c>
      <c r="AA2434" t="str">
        <f>IFERROR(_xlfn.XLOOKUP($J2434,avoidable_ed_reference!$A$2:$A$13,avoidable_ed_reference!$C$2:$C$13),"Not Classified")</f>
        <v>Non-Avoidable</v>
      </c>
      <c r="AB2434" t="str">
        <f>IFERROR(_xlfn.XLOOKUP($B2434,enrollment!$A$2:$A$801,enrollment!$I$2:$I$801),"")</f>
        <v>GA</v>
      </c>
      <c r="AC2434">
        <f>IFERROR(_xlfn.XLOOKUP($B2434,enrollment!$A$2:$A$801,enrollment!$L$2:$L$801),"")</f>
        <v>73</v>
      </c>
      <c r="AD2434" t="str" cm="1">
        <f t="array" ref="AD2434">_xlfn.IFS(AC2434="","Unknown",AC2434&lt;18,"0-17",AC2434&lt;35,"18-34",AC2434&lt;50,"35-49",AC2434&lt;65,"50-64",TRUE,"65+")</f>
        <v>65+</v>
      </c>
      <c r="AE2434">
        <f>IFERROR(_xlfn.XLOOKUP($B2434,enrollment!$A$2:$A$801,enrollment!$O$2:$O$801),"")</f>
        <v>8901234567</v>
      </c>
      <c r="AF2434">
        <f>IFERROR(_xlfn.XLOOKUP($AE2434,providers!$B$2:$B$11,providers!$Q$2:$Q$11),"")</f>
        <v>3.7</v>
      </c>
      <c r="AG2434" s="1">
        <f t="shared" si="37"/>
        <v>45474</v>
      </c>
    </row>
    <row r="2435" spans="1:33" x14ac:dyDescent="0.25">
      <c r="A2435" t="s">
        <v>2837</v>
      </c>
      <c r="B2435" t="s">
        <v>2834</v>
      </c>
      <c r="C2435">
        <v>9012345678</v>
      </c>
      <c r="D2435">
        <v>9012345678</v>
      </c>
      <c r="E2435" s="1">
        <v>45437</v>
      </c>
      <c r="F2435" s="1">
        <v>45437</v>
      </c>
      <c r="G2435" s="1">
        <v>45463</v>
      </c>
      <c r="H2435" t="s">
        <v>28</v>
      </c>
      <c r="I2435">
        <v>23</v>
      </c>
      <c r="J2435" t="s">
        <v>29</v>
      </c>
      <c r="K2435">
        <v>99284</v>
      </c>
      <c r="O2435">
        <v>1</v>
      </c>
      <c r="P2435">
        <v>2270.5</v>
      </c>
      <c r="Q2435">
        <v>1261.3900000000001</v>
      </c>
      <c r="R2435">
        <v>1009.11</v>
      </c>
      <c r="S2435">
        <v>252.28</v>
      </c>
      <c r="T2435" t="s">
        <v>30</v>
      </c>
      <c r="X2435" t="s">
        <v>31</v>
      </c>
      <c r="Y2435" t="s">
        <v>32</v>
      </c>
      <c r="Z2435" t="s">
        <v>45</v>
      </c>
      <c r="AA2435" t="str">
        <f>IFERROR(_xlfn.XLOOKUP($J2435,avoidable_ed_reference!$A$2:$A$13,avoidable_ed_reference!$C$2:$C$13),"Not Classified")</f>
        <v>Potentially Avoidable</v>
      </c>
      <c r="AB2435" t="str">
        <f>IFERROR(_xlfn.XLOOKUP($B2435,enrollment!$A$2:$A$801,enrollment!$I$2:$I$801),"")</f>
        <v>GA</v>
      </c>
      <c r="AC2435">
        <f>IFERROR(_xlfn.XLOOKUP($B2435,enrollment!$A$2:$A$801,enrollment!$L$2:$L$801),"")</f>
        <v>73</v>
      </c>
      <c r="AD2435" t="str" cm="1">
        <f t="array" ref="AD2435">_xlfn.IFS(AC2435="","Unknown",AC2435&lt;18,"0-17",AC2435&lt;35,"18-34",AC2435&lt;50,"35-49",AC2435&lt;65,"50-64",TRUE,"65+")</f>
        <v>65+</v>
      </c>
      <c r="AE2435">
        <f>IFERROR(_xlfn.XLOOKUP($B2435,enrollment!$A$2:$A$801,enrollment!$O$2:$O$801),"")</f>
        <v>8901234567</v>
      </c>
      <c r="AF2435">
        <f>IFERROR(_xlfn.XLOOKUP($AE2435,providers!$B$2:$B$11,providers!$Q$2:$Q$11),"")</f>
        <v>3.7</v>
      </c>
      <c r="AG2435" s="1">
        <f t="shared" ref="AG2435:AG2498" si="38">EOMONTH(E2435,-1)+1</f>
        <v>45413</v>
      </c>
    </row>
    <row r="2436" spans="1:33" x14ac:dyDescent="0.25">
      <c r="A2436" t="s">
        <v>2838</v>
      </c>
      <c r="B2436" t="s">
        <v>2839</v>
      </c>
      <c r="C2436">
        <v>6789012345</v>
      </c>
      <c r="D2436">
        <v>6789012345</v>
      </c>
      <c r="E2436" s="1">
        <v>45431</v>
      </c>
      <c r="F2436" s="1">
        <v>45431</v>
      </c>
      <c r="G2436" s="1">
        <v>45451</v>
      </c>
      <c r="H2436" t="s">
        <v>28</v>
      </c>
      <c r="I2436">
        <v>23</v>
      </c>
      <c r="J2436" t="s">
        <v>184</v>
      </c>
      <c r="K2436">
        <v>99284</v>
      </c>
      <c r="O2436">
        <v>1</v>
      </c>
      <c r="P2436">
        <v>1967.65</v>
      </c>
      <c r="Q2436">
        <v>1093.1400000000001</v>
      </c>
      <c r="R2436">
        <v>874.51</v>
      </c>
      <c r="S2436">
        <v>218.63</v>
      </c>
      <c r="T2436" t="s">
        <v>30</v>
      </c>
      <c r="X2436" t="s">
        <v>146</v>
      </c>
      <c r="Y2436" t="s">
        <v>147</v>
      </c>
      <c r="Z2436" t="s">
        <v>45</v>
      </c>
      <c r="AA2436" t="str">
        <f>IFERROR(_xlfn.XLOOKUP($J2436,avoidable_ed_reference!$A$2:$A$13,avoidable_ed_reference!$C$2:$C$13),"Not Classified")</f>
        <v>Non-Avoidable</v>
      </c>
      <c r="AB2436" t="str">
        <f>IFERROR(_xlfn.XLOOKUP($B2436,enrollment!$A$2:$A$801,enrollment!$I$2:$I$801),"")</f>
        <v>TN</v>
      </c>
      <c r="AC2436">
        <f>IFERROR(_xlfn.XLOOKUP($B2436,enrollment!$A$2:$A$801,enrollment!$L$2:$L$801),"")</f>
        <v>71</v>
      </c>
      <c r="AD2436" t="str" cm="1">
        <f t="array" ref="AD2436">_xlfn.IFS(AC2436="","Unknown",AC2436&lt;18,"0-17",AC2436&lt;35,"18-34",AC2436&lt;50,"35-49",AC2436&lt;65,"50-64",TRUE,"65+")</f>
        <v>65+</v>
      </c>
      <c r="AE2436">
        <f>IFERROR(_xlfn.XLOOKUP($B2436,enrollment!$A$2:$A$801,enrollment!$O$2:$O$801),"")</f>
        <v>2233445566</v>
      </c>
      <c r="AF2436">
        <f>IFERROR(_xlfn.XLOOKUP($AE2436,providers!$B$2:$B$11,providers!$Q$2:$Q$11),"")</f>
        <v>3.5</v>
      </c>
      <c r="AG2436" s="1">
        <f t="shared" si="38"/>
        <v>45413</v>
      </c>
    </row>
    <row r="2437" spans="1:33" x14ac:dyDescent="0.25">
      <c r="A2437" t="s">
        <v>2840</v>
      </c>
      <c r="B2437" t="s">
        <v>2839</v>
      </c>
      <c r="C2437">
        <v>2345678901</v>
      </c>
      <c r="D2437">
        <v>2345678901</v>
      </c>
      <c r="E2437" s="1">
        <v>45602</v>
      </c>
      <c r="F2437" s="1">
        <v>45602</v>
      </c>
      <c r="G2437" s="1">
        <v>45633</v>
      </c>
      <c r="H2437" t="s">
        <v>28</v>
      </c>
      <c r="I2437">
        <v>23</v>
      </c>
      <c r="J2437" t="s">
        <v>35</v>
      </c>
      <c r="K2437">
        <v>99284</v>
      </c>
      <c r="O2437">
        <v>1</v>
      </c>
      <c r="P2437">
        <v>1856.34</v>
      </c>
      <c r="Q2437">
        <v>1031.3</v>
      </c>
      <c r="R2437">
        <v>825.04</v>
      </c>
      <c r="S2437">
        <v>206.26</v>
      </c>
      <c r="T2437" t="s">
        <v>30</v>
      </c>
      <c r="X2437" t="s">
        <v>146</v>
      </c>
      <c r="Y2437" t="s">
        <v>147</v>
      </c>
      <c r="Z2437" t="s">
        <v>45</v>
      </c>
      <c r="AA2437" t="str">
        <f>IFERROR(_xlfn.XLOOKUP($J2437,avoidable_ed_reference!$A$2:$A$13,avoidable_ed_reference!$C$2:$C$13),"Not Classified")</f>
        <v>Avoidable</v>
      </c>
      <c r="AB2437" t="str">
        <f>IFERROR(_xlfn.XLOOKUP($B2437,enrollment!$A$2:$A$801,enrollment!$I$2:$I$801),"")</f>
        <v>TN</v>
      </c>
      <c r="AC2437">
        <f>IFERROR(_xlfn.XLOOKUP($B2437,enrollment!$A$2:$A$801,enrollment!$L$2:$L$801),"")</f>
        <v>71</v>
      </c>
      <c r="AD2437" t="str" cm="1">
        <f t="array" ref="AD2437">_xlfn.IFS(AC2437="","Unknown",AC2437&lt;18,"0-17",AC2437&lt;35,"18-34",AC2437&lt;50,"35-49",AC2437&lt;65,"50-64",TRUE,"65+")</f>
        <v>65+</v>
      </c>
      <c r="AE2437">
        <f>IFERROR(_xlfn.XLOOKUP($B2437,enrollment!$A$2:$A$801,enrollment!$O$2:$O$801),"")</f>
        <v>2233445566</v>
      </c>
      <c r="AF2437">
        <f>IFERROR(_xlfn.XLOOKUP($AE2437,providers!$B$2:$B$11,providers!$Q$2:$Q$11),"")</f>
        <v>3.5</v>
      </c>
      <c r="AG2437" s="1">
        <f t="shared" si="38"/>
        <v>45597</v>
      </c>
    </row>
    <row r="2438" spans="1:33" x14ac:dyDescent="0.25">
      <c r="A2438" t="s">
        <v>2841</v>
      </c>
      <c r="B2438" t="s">
        <v>2839</v>
      </c>
      <c r="C2438">
        <v>7890123456</v>
      </c>
      <c r="D2438">
        <v>7890123456</v>
      </c>
      <c r="E2438" s="1">
        <v>45428</v>
      </c>
      <c r="F2438" s="1">
        <v>45428</v>
      </c>
      <c r="G2438" s="1">
        <v>45453</v>
      </c>
      <c r="H2438" t="s">
        <v>28</v>
      </c>
      <c r="I2438">
        <v>23</v>
      </c>
      <c r="J2438" t="s">
        <v>29</v>
      </c>
      <c r="K2438">
        <v>99284</v>
      </c>
      <c r="O2438">
        <v>1</v>
      </c>
      <c r="P2438">
        <v>2038.68</v>
      </c>
      <c r="Q2438">
        <v>1132.5999999999999</v>
      </c>
      <c r="R2438">
        <v>906.08</v>
      </c>
      <c r="S2438">
        <v>226.52</v>
      </c>
      <c r="T2438" t="s">
        <v>30</v>
      </c>
      <c r="X2438" t="s">
        <v>146</v>
      </c>
      <c r="Y2438" t="s">
        <v>147</v>
      </c>
      <c r="Z2438" t="s">
        <v>45</v>
      </c>
      <c r="AA2438" t="str">
        <f>IFERROR(_xlfn.XLOOKUP($J2438,avoidable_ed_reference!$A$2:$A$13,avoidable_ed_reference!$C$2:$C$13),"Not Classified")</f>
        <v>Potentially Avoidable</v>
      </c>
      <c r="AB2438" t="str">
        <f>IFERROR(_xlfn.XLOOKUP($B2438,enrollment!$A$2:$A$801,enrollment!$I$2:$I$801),"")</f>
        <v>TN</v>
      </c>
      <c r="AC2438">
        <f>IFERROR(_xlfn.XLOOKUP($B2438,enrollment!$A$2:$A$801,enrollment!$L$2:$L$801),"")</f>
        <v>71</v>
      </c>
      <c r="AD2438" t="str" cm="1">
        <f t="array" ref="AD2438">_xlfn.IFS(AC2438="","Unknown",AC2438&lt;18,"0-17",AC2438&lt;35,"18-34",AC2438&lt;50,"35-49",AC2438&lt;65,"50-64",TRUE,"65+")</f>
        <v>65+</v>
      </c>
      <c r="AE2438">
        <f>IFERROR(_xlfn.XLOOKUP($B2438,enrollment!$A$2:$A$801,enrollment!$O$2:$O$801),"")</f>
        <v>2233445566</v>
      </c>
      <c r="AF2438">
        <f>IFERROR(_xlfn.XLOOKUP($AE2438,providers!$B$2:$B$11,providers!$Q$2:$Q$11),"")</f>
        <v>3.5</v>
      </c>
      <c r="AG2438" s="1">
        <f t="shared" si="38"/>
        <v>45413</v>
      </c>
    </row>
    <row r="2439" spans="1:33" x14ac:dyDescent="0.25">
      <c r="A2439" t="s">
        <v>2842</v>
      </c>
      <c r="B2439" t="s">
        <v>2839</v>
      </c>
      <c r="C2439">
        <v>6789012345</v>
      </c>
      <c r="D2439">
        <v>6789012345</v>
      </c>
      <c r="E2439" s="1">
        <v>45469</v>
      </c>
      <c r="F2439" s="1">
        <v>45469</v>
      </c>
      <c r="G2439" s="1">
        <v>45487</v>
      </c>
      <c r="H2439" t="s">
        <v>28</v>
      </c>
      <c r="I2439">
        <v>22</v>
      </c>
      <c r="J2439" t="s">
        <v>29</v>
      </c>
      <c r="K2439">
        <v>90837</v>
      </c>
      <c r="O2439">
        <v>1</v>
      </c>
      <c r="P2439">
        <v>238.8</v>
      </c>
      <c r="Q2439">
        <v>176.89</v>
      </c>
      <c r="R2439">
        <v>141.51</v>
      </c>
      <c r="S2439">
        <v>35.380000000000003</v>
      </c>
      <c r="T2439" t="s">
        <v>30</v>
      </c>
      <c r="X2439" t="s">
        <v>146</v>
      </c>
      <c r="Y2439" t="s">
        <v>147</v>
      </c>
      <c r="Z2439" t="s">
        <v>33</v>
      </c>
      <c r="AA2439" t="str">
        <f>IFERROR(_xlfn.XLOOKUP($J2439,avoidable_ed_reference!$A$2:$A$13,avoidable_ed_reference!$C$2:$C$13),"Not Classified")</f>
        <v>Potentially Avoidable</v>
      </c>
      <c r="AB2439" t="str">
        <f>IFERROR(_xlfn.XLOOKUP($B2439,enrollment!$A$2:$A$801,enrollment!$I$2:$I$801),"")</f>
        <v>TN</v>
      </c>
      <c r="AC2439">
        <f>IFERROR(_xlfn.XLOOKUP($B2439,enrollment!$A$2:$A$801,enrollment!$L$2:$L$801),"")</f>
        <v>71</v>
      </c>
      <c r="AD2439" t="str" cm="1">
        <f t="array" ref="AD2439">_xlfn.IFS(AC2439="","Unknown",AC2439&lt;18,"0-17",AC2439&lt;35,"18-34",AC2439&lt;50,"35-49",AC2439&lt;65,"50-64",TRUE,"65+")</f>
        <v>65+</v>
      </c>
      <c r="AE2439">
        <f>IFERROR(_xlfn.XLOOKUP($B2439,enrollment!$A$2:$A$801,enrollment!$O$2:$O$801),"")</f>
        <v>2233445566</v>
      </c>
      <c r="AF2439">
        <f>IFERROR(_xlfn.XLOOKUP($AE2439,providers!$B$2:$B$11,providers!$Q$2:$Q$11),"")</f>
        <v>3.5</v>
      </c>
      <c r="AG2439" s="1">
        <f t="shared" si="38"/>
        <v>45444</v>
      </c>
    </row>
    <row r="2440" spans="1:33" x14ac:dyDescent="0.25">
      <c r="A2440" t="s">
        <v>2843</v>
      </c>
      <c r="B2440" t="s">
        <v>2839</v>
      </c>
      <c r="C2440">
        <v>8901234567</v>
      </c>
      <c r="D2440">
        <v>8901234567</v>
      </c>
      <c r="E2440" s="1">
        <v>45545</v>
      </c>
      <c r="F2440" s="1">
        <v>45545</v>
      </c>
      <c r="G2440" s="1">
        <v>45562</v>
      </c>
      <c r="H2440" t="s">
        <v>28</v>
      </c>
      <c r="I2440">
        <v>23</v>
      </c>
      <c r="J2440" t="s">
        <v>35</v>
      </c>
      <c r="K2440">
        <v>99284</v>
      </c>
      <c r="O2440">
        <v>1</v>
      </c>
      <c r="P2440">
        <v>1972.55</v>
      </c>
      <c r="Q2440">
        <v>1095.8599999999999</v>
      </c>
      <c r="R2440">
        <v>876.69</v>
      </c>
      <c r="S2440">
        <v>219.17</v>
      </c>
      <c r="T2440" t="s">
        <v>30</v>
      </c>
      <c r="X2440" t="s">
        <v>146</v>
      </c>
      <c r="Y2440" t="s">
        <v>147</v>
      </c>
      <c r="Z2440" t="s">
        <v>45</v>
      </c>
      <c r="AA2440" t="str">
        <f>IFERROR(_xlfn.XLOOKUP($J2440,avoidable_ed_reference!$A$2:$A$13,avoidable_ed_reference!$C$2:$C$13),"Not Classified")</f>
        <v>Avoidable</v>
      </c>
      <c r="AB2440" t="str">
        <f>IFERROR(_xlfn.XLOOKUP($B2440,enrollment!$A$2:$A$801,enrollment!$I$2:$I$801),"")</f>
        <v>TN</v>
      </c>
      <c r="AC2440">
        <f>IFERROR(_xlfn.XLOOKUP($B2440,enrollment!$A$2:$A$801,enrollment!$L$2:$L$801),"")</f>
        <v>71</v>
      </c>
      <c r="AD2440" t="str" cm="1">
        <f t="array" ref="AD2440">_xlfn.IFS(AC2440="","Unknown",AC2440&lt;18,"0-17",AC2440&lt;35,"18-34",AC2440&lt;50,"35-49",AC2440&lt;65,"50-64",TRUE,"65+")</f>
        <v>65+</v>
      </c>
      <c r="AE2440">
        <f>IFERROR(_xlfn.XLOOKUP($B2440,enrollment!$A$2:$A$801,enrollment!$O$2:$O$801),"")</f>
        <v>2233445566</v>
      </c>
      <c r="AF2440">
        <f>IFERROR(_xlfn.XLOOKUP($AE2440,providers!$B$2:$B$11,providers!$Q$2:$Q$11),"")</f>
        <v>3.5</v>
      </c>
      <c r="AG2440" s="1">
        <f t="shared" si="38"/>
        <v>45536</v>
      </c>
    </row>
    <row r="2441" spans="1:33" x14ac:dyDescent="0.25">
      <c r="A2441" t="s">
        <v>2844</v>
      </c>
      <c r="B2441" t="s">
        <v>2839</v>
      </c>
      <c r="C2441">
        <v>2345678901</v>
      </c>
      <c r="D2441">
        <v>2345678901</v>
      </c>
      <c r="E2441" s="1">
        <v>45446</v>
      </c>
      <c r="F2441" s="1">
        <v>45446</v>
      </c>
      <c r="G2441" s="1">
        <v>45471</v>
      </c>
      <c r="H2441" t="s">
        <v>28</v>
      </c>
      <c r="I2441">
        <v>23</v>
      </c>
      <c r="J2441" t="s">
        <v>77</v>
      </c>
      <c r="K2441">
        <v>99284</v>
      </c>
      <c r="O2441">
        <v>1</v>
      </c>
      <c r="P2441">
        <v>2425.09</v>
      </c>
      <c r="Q2441">
        <v>1347.27</v>
      </c>
      <c r="R2441">
        <v>1077.82</v>
      </c>
      <c r="S2441">
        <v>269.45</v>
      </c>
      <c r="T2441" t="s">
        <v>30</v>
      </c>
      <c r="X2441" t="s">
        <v>146</v>
      </c>
      <c r="Y2441" t="s">
        <v>147</v>
      </c>
      <c r="Z2441" t="s">
        <v>45</v>
      </c>
      <c r="AA2441" t="str">
        <f>IFERROR(_xlfn.XLOOKUP($J2441,avoidable_ed_reference!$A$2:$A$13,avoidable_ed_reference!$C$2:$C$13),"Not Classified")</f>
        <v>Avoidable</v>
      </c>
      <c r="AB2441" t="str">
        <f>IFERROR(_xlfn.XLOOKUP($B2441,enrollment!$A$2:$A$801,enrollment!$I$2:$I$801),"")</f>
        <v>TN</v>
      </c>
      <c r="AC2441">
        <f>IFERROR(_xlfn.XLOOKUP($B2441,enrollment!$A$2:$A$801,enrollment!$L$2:$L$801),"")</f>
        <v>71</v>
      </c>
      <c r="AD2441" t="str" cm="1">
        <f t="array" ref="AD2441">_xlfn.IFS(AC2441="","Unknown",AC2441&lt;18,"0-17",AC2441&lt;35,"18-34",AC2441&lt;50,"35-49",AC2441&lt;65,"50-64",TRUE,"65+")</f>
        <v>65+</v>
      </c>
      <c r="AE2441">
        <f>IFERROR(_xlfn.XLOOKUP($B2441,enrollment!$A$2:$A$801,enrollment!$O$2:$O$801),"")</f>
        <v>2233445566</v>
      </c>
      <c r="AF2441">
        <f>IFERROR(_xlfn.XLOOKUP($AE2441,providers!$B$2:$B$11,providers!$Q$2:$Q$11),"")</f>
        <v>3.5</v>
      </c>
      <c r="AG2441" s="1">
        <f t="shared" si="38"/>
        <v>45444</v>
      </c>
    </row>
    <row r="2442" spans="1:33" x14ac:dyDescent="0.25">
      <c r="A2442" t="s">
        <v>2845</v>
      </c>
      <c r="B2442" t="s">
        <v>2846</v>
      </c>
      <c r="C2442">
        <v>2345678901</v>
      </c>
      <c r="D2442">
        <v>2345678901</v>
      </c>
      <c r="E2442" s="1">
        <v>45508</v>
      </c>
      <c r="F2442" s="1">
        <v>45508</v>
      </c>
      <c r="G2442" s="1">
        <v>45524</v>
      </c>
      <c r="H2442" t="s">
        <v>28</v>
      </c>
      <c r="I2442">
        <v>22</v>
      </c>
      <c r="J2442" t="s">
        <v>29</v>
      </c>
      <c r="K2442">
        <v>90837</v>
      </c>
      <c r="O2442">
        <v>1</v>
      </c>
      <c r="P2442">
        <v>275.20999999999998</v>
      </c>
      <c r="Q2442">
        <v>203.86</v>
      </c>
      <c r="R2442">
        <v>163.09</v>
      </c>
      <c r="S2442">
        <v>40.770000000000003</v>
      </c>
      <c r="T2442" t="s">
        <v>30</v>
      </c>
      <c r="X2442" t="s">
        <v>146</v>
      </c>
      <c r="Y2442" t="s">
        <v>147</v>
      </c>
      <c r="Z2442" t="s">
        <v>33</v>
      </c>
      <c r="AA2442" t="str">
        <f>IFERROR(_xlfn.XLOOKUP($J2442,avoidable_ed_reference!$A$2:$A$13,avoidable_ed_reference!$C$2:$C$13),"Not Classified")</f>
        <v>Potentially Avoidable</v>
      </c>
      <c r="AB2442" t="str">
        <f>IFERROR(_xlfn.XLOOKUP($B2442,enrollment!$A$2:$A$801,enrollment!$I$2:$I$801),"")</f>
        <v>GA</v>
      </c>
      <c r="AC2442">
        <f>IFERROR(_xlfn.XLOOKUP($B2442,enrollment!$A$2:$A$801,enrollment!$L$2:$L$801),"")</f>
        <v>82</v>
      </c>
      <c r="AD2442" t="str" cm="1">
        <f t="array" ref="AD2442">_xlfn.IFS(AC2442="","Unknown",AC2442&lt;18,"0-17",AC2442&lt;35,"18-34",AC2442&lt;50,"35-49",AC2442&lt;65,"50-64",TRUE,"65+")</f>
        <v>65+</v>
      </c>
      <c r="AE2442">
        <f>IFERROR(_xlfn.XLOOKUP($B2442,enrollment!$A$2:$A$801,enrollment!$O$2:$O$801),"")</f>
        <v>8901234567</v>
      </c>
      <c r="AF2442">
        <f>IFERROR(_xlfn.XLOOKUP($AE2442,providers!$B$2:$B$11,providers!$Q$2:$Q$11),"")</f>
        <v>3.7</v>
      </c>
      <c r="AG2442" s="1">
        <f t="shared" si="38"/>
        <v>45505</v>
      </c>
    </row>
    <row r="2443" spans="1:33" x14ac:dyDescent="0.25">
      <c r="A2443" t="s">
        <v>2847</v>
      </c>
      <c r="B2443" t="s">
        <v>2846</v>
      </c>
      <c r="C2443">
        <v>8901234567</v>
      </c>
      <c r="D2443">
        <v>8901234567</v>
      </c>
      <c r="E2443" s="1">
        <v>45434</v>
      </c>
      <c r="F2443" s="1">
        <v>45434</v>
      </c>
      <c r="G2443" s="1">
        <v>45448</v>
      </c>
      <c r="H2443" t="s">
        <v>28</v>
      </c>
      <c r="I2443">
        <v>11</v>
      </c>
      <c r="J2443" t="s">
        <v>38</v>
      </c>
      <c r="K2443">
        <v>99213</v>
      </c>
      <c r="O2443">
        <v>1</v>
      </c>
      <c r="P2443">
        <v>175.53</v>
      </c>
      <c r="Q2443">
        <v>130.02000000000001</v>
      </c>
      <c r="R2443">
        <v>104.02</v>
      </c>
      <c r="S2443">
        <v>26</v>
      </c>
      <c r="T2443" t="s">
        <v>30</v>
      </c>
      <c r="X2443" t="s">
        <v>146</v>
      </c>
      <c r="Y2443" t="s">
        <v>147</v>
      </c>
      <c r="Z2443" t="s">
        <v>39</v>
      </c>
      <c r="AA2443" t="str">
        <f>IFERROR(_xlfn.XLOOKUP($J2443,avoidable_ed_reference!$A$2:$A$13,avoidable_ed_reference!$C$2:$C$13),"Not Classified")</f>
        <v>Not Classified</v>
      </c>
      <c r="AB2443" t="str">
        <f>IFERROR(_xlfn.XLOOKUP($B2443,enrollment!$A$2:$A$801,enrollment!$I$2:$I$801),"")</f>
        <v>GA</v>
      </c>
      <c r="AC2443">
        <f>IFERROR(_xlfn.XLOOKUP($B2443,enrollment!$A$2:$A$801,enrollment!$L$2:$L$801),"")</f>
        <v>82</v>
      </c>
      <c r="AD2443" t="str" cm="1">
        <f t="array" ref="AD2443">_xlfn.IFS(AC2443="","Unknown",AC2443&lt;18,"0-17",AC2443&lt;35,"18-34",AC2443&lt;50,"35-49",AC2443&lt;65,"50-64",TRUE,"65+")</f>
        <v>65+</v>
      </c>
      <c r="AE2443">
        <f>IFERROR(_xlfn.XLOOKUP($B2443,enrollment!$A$2:$A$801,enrollment!$O$2:$O$801),"")</f>
        <v>8901234567</v>
      </c>
      <c r="AF2443">
        <f>IFERROR(_xlfn.XLOOKUP($AE2443,providers!$B$2:$B$11,providers!$Q$2:$Q$11),"")</f>
        <v>3.7</v>
      </c>
      <c r="AG2443" s="1">
        <f t="shared" si="38"/>
        <v>45413</v>
      </c>
    </row>
    <row r="2444" spans="1:33" x14ac:dyDescent="0.25">
      <c r="A2444" t="s">
        <v>2848</v>
      </c>
      <c r="B2444" t="s">
        <v>2846</v>
      </c>
      <c r="C2444">
        <v>8901234567</v>
      </c>
      <c r="D2444">
        <v>8901234567</v>
      </c>
      <c r="E2444" s="1">
        <v>45395</v>
      </c>
      <c r="F2444" s="1">
        <v>45395</v>
      </c>
      <c r="G2444" s="1">
        <v>45420</v>
      </c>
      <c r="H2444" t="s">
        <v>28</v>
      </c>
      <c r="I2444">
        <v>11</v>
      </c>
      <c r="J2444" t="s">
        <v>38</v>
      </c>
      <c r="K2444">
        <v>99213</v>
      </c>
      <c r="O2444">
        <v>1</v>
      </c>
      <c r="P2444">
        <v>231.61</v>
      </c>
      <c r="Q2444">
        <v>171.56</v>
      </c>
      <c r="R2444">
        <v>137.25</v>
      </c>
      <c r="S2444">
        <v>34.31</v>
      </c>
      <c r="T2444" t="s">
        <v>30</v>
      </c>
      <c r="X2444" t="s">
        <v>146</v>
      </c>
      <c r="Y2444" t="s">
        <v>147</v>
      </c>
      <c r="Z2444" t="s">
        <v>39</v>
      </c>
      <c r="AA2444" t="str">
        <f>IFERROR(_xlfn.XLOOKUP($J2444,avoidable_ed_reference!$A$2:$A$13,avoidable_ed_reference!$C$2:$C$13),"Not Classified")</f>
        <v>Not Classified</v>
      </c>
      <c r="AB2444" t="str">
        <f>IFERROR(_xlfn.XLOOKUP($B2444,enrollment!$A$2:$A$801,enrollment!$I$2:$I$801),"")</f>
        <v>GA</v>
      </c>
      <c r="AC2444">
        <f>IFERROR(_xlfn.XLOOKUP($B2444,enrollment!$A$2:$A$801,enrollment!$L$2:$L$801),"")</f>
        <v>82</v>
      </c>
      <c r="AD2444" t="str" cm="1">
        <f t="array" ref="AD2444">_xlfn.IFS(AC2444="","Unknown",AC2444&lt;18,"0-17",AC2444&lt;35,"18-34",AC2444&lt;50,"35-49",AC2444&lt;65,"50-64",TRUE,"65+")</f>
        <v>65+</v>
      </c>
      <c r="AE2444">
        <f>IFERROR(_xlfn.XLOOKUP($B2444,enrollment!$A$2:$A$801,enrollment!$O$2:$O$801),"")</f>
        <v>8901234567</v>
      </c>
      <c r="AF2444">
        <f>IFERROR(_xlfn.XLOOKUP($AE2444,providers!$B$2:$B$11,providers!$Q$2:$Q$11),"")</f>
        <v>3.7</v>
      </c>
      <c r="AG2444" s="1">
        <f t="shared" si="38"/>
        <v>45383</v>
      </c>
    </row>
    <row r="2445" spans="1:33" x14ac:dyDescent="0.25">
      <c r="A2445" t="s">
        <v>2849</v>
      </c>
      <c r="B2445" t="s">
        <v>2846</v>
      </c>
      <c r="C2445">
        <v>9012345678</v>
      </c>
      <c r="D2445">
        <v>9012345678</v>
      </c>
      <c r="E2445" s="1">
        <v>45327</v>
      </c>
      <c r="F2445" s="1">
        <v>45327</v>
      </c>
      <c r="G2445" s="1">
        <v>45357</v>
      </c>
      <c r="H2445" t="s">
        <v>28</v>
      </c>
      <c r="I2445">
        <v>22</v>
      </c>
      <c r="J2445" t="s">
        <v>29</v>
      </c>
      <c r="K2445">
        <v>90837</v>
      </c>
      <c r="O2445">
        <v>1</v>
      </c>
      <c r="P2445">
        <v>209.92</v>
      </c>
      <c r="Q2445">
        <v>155.5</v>
      </c>
      <c r="R2445">
        <v>124.4</v>
      </c>
      <c r="S2445">
        <v>31.1</v>
      </c>
      <c r="T2445" t="s">
        <v>30</v>
      </c>
      <c r="X2445" t="s">
        <v>146</v>
      </c>
      <c r="Y2445" t="s">
        <v>147</v>
      </c>
      <c r="Z2445" t="s">
        <v>33</v>
      </c>
      <c r="AA2445" t="str">
        <f>IFERROR(_xlfn.XLOOKUP($J2445,avoidable_ed_reference!$A$2:$A$13,avoidable_ed_reference!$C$2:$C$13),"Not Classified")</f>
        <v>Potentially Avoidable</v>
      </c>
      <c r="AB2445" t="str">
        <f>IFERROR(_xlfn.XLOOKUP($B2445,enrollment!$A$2:$A$801,enrollment!$I$2:$I$801),"")</f>
        <v>GA</v>
      </c>
      <c r="AC2445">
        <f>IFERROR(_xlfn.XLOOKUP($B2445,enrollment!$A$2:$A$801,enrollment!$L$2:$L$801),"")</f>
        <v>82</v>
      </c>
      <c r="AD2445" t="str" cm="1">
        <f t="array" ref="AD2445">_xlfn.IFS(AC2445="","Unknown",AC2445&lt;18,"0-17",AC2445&lt;35,"18-34",AC2445&lt;50,"35-49",AC2445&lt;65,"50-64",TRUE,"65+")</f>
        <v>65+</v>
      </c>
      <c r="AE2445">
        <f>IFERROR(_xlfn.XLOOKUP($B2445,enrollment!$A$2:$A$801,enrollment!$O$2:$O$801),"")</f>
        <v>8901234567</v>
      </c>
      <c r="AF2445">
        <f>IFERROR(_xlfn.XLOOKUP($AE2445,providers!$B$2:$B$11,providers!$Q$2:$Q$11),"")</f>
        <v>3.7</v>
      </c>
      <c r="AG2445" s="1">
        <f t="shared" si="38"/>
        <v>45323</v>
      </c>
    </row>
    <row r="2446" spans="1:33" x14ac:dyDescent="0.25">
      <c r="A2446" t="s">
        <v>2850</v>
      </c>
      <c r="B2446" t="s">
        <v>2846</v>
      </c>
      <c r="C2446">
        <v>3456789012</v>
      </c>
      <c r="D2446">
        <v>3456789012</v>
      </c>
      <c r="E2446" s="1">
        <v>45530</v>
      </c>
      <c r="F2446" s="1">
        <v>45530</v>
      </c>
      <c r="G2446" s="1">
        <v>45563</v>
      </c>
      <c r="H2446" t="s">
        <v>67</v>
      </c>
      <c r="I2446">
        <v>21</v>
      </c>
      <c r="J2446" t="s">
        <v>80</v>
      </c>
      <c r="K2446">
        <v>99223</v>
      </c>
      <c r="O2446">
        <v>1</v>
      </c>
      <c r="P2446">
        <v>29494.38</v>
      </c>
      <c r="Q2446">
        <v>19028.63</v>
      </c>
      <c r="R2446">
        <v>15222.9</v>
      </c>
      <c r="S2446">
        <v>3805.73</v>
      </c>
      <c r="T2446" t="s">
        <v>30</v>
      </c>
      <c r="V2446">
        <v>1</v>
      </c>
      <c r="W2446" s="2" t="s">
        <v>68</v>
      </c>
      <c r="X2446" t="s">
        <v>146</v>
      </c>
      <c r="Y2446" t="s">
        <v>147</v>
      </c>
      <c r="Z2446" t="s">
        <v>69</v>
      </c>
      <c r="AA2446" t="str">
        <f>IFERROR(_xlfn.XLOOKUP($J2446,avoidable_ed_reference!$A$2:$A$13,avoidable_ed_reference!$C$2:$C$13),"Not Classified")</f>
        <v>Non-Avoidable</v>
      </c>
      <c r="AB2446" t="str">
        <f>IFERROR(_xlfn.XLOOKUP($B2446,enrollment!$A$2:$A$801,enrollment!$I$2:$I$801),"")</f>
        <v>GA</v>
      </c>
      <c r="AC2446">
        <f>IFERROR(_xlfn.XLOOKUP($B2446,enrollment!$A$2:$A$801,enrollment!$L$2:$L$801),"")</f>
        <v>82</v>
      </c>
      <c r="AD2446" t="str" cm="1">
        <f t="array" ref="AD2446">_xlfn.IFS(AC2446="","Unknown",AC2446&lt;18,"0-17",AC2446&lt;35,"18-34",AC2446&lt;50,"35-49",AC2446&lt;65,"50-64",TRUE,"65+")</f>
        <v>65+</v>
      </c>
      <c r="AE2446">
        <f>IFERROR(_xlfn.XLOOKUP($B2446,enrollment!$A$2:$A$801,enrollment!$O$2:$O$801),"")</f>
        <v>8901234567</v>
      </c>
      <c r="AF2446">
        <f>IFERROR(_xlfn.XLOOKUP($AE2446,providers!$B$2:$B$11,providers!$Q$2:$Q$11),"")</f>
        <v>3.7</v>
      </c>
      <c r="AG2446" s="1">
        <f t="shared" si="38"/>
        <v>45505</v>
      </c>
    </row>
    <row r="2447" spans="1:33" x14ac:dyDescent="0.25">
      <c r="A2447" t="s">
        <v>2851</v>
      </c>
      <c r="B2447" t="s">
        <v>2846</v>
      </c>
      <c r="C2447">
        <v>8901234567</v>
      </c>
      <c r="D2447">
        <v>8901234567</v>
      </c>
      <c r="E2447" s="1">
        <v>45622</v>
      </c>
      <c r="F2447" s="1">
        <v>45622</v>
      </c>
      <c r="G2447" s="1">
        <v>45653</v>
      </c>
      <c r="H2447" t="s">
        <v>28</v>
      </c>
      <c r="I2447">
        <v>11</v>
      </c>
      <c r="J2447" t="s">
        <v>35</v>
      </c>
      <c r="K2447">
        <v>99213</v>
      </c>
      <c r="O2447">
        <v>1</v>
      </c>
      <c r="P2447">
        <v>215.06</v>
      </c>
      <c r="Q2447">
        <v>159.30000000000001</v>
      </c>
      <c r="R2447">
        <v>127.44</v>
      </c>
      <c r="S2447">
        <v>31.86</v>
      </c>
      <c r="T2447" t="s">
        <v>30</v>
      </c>
      <c r="X2447" t="s">
        <v>146</v>
      </c>
      <c r="Y2447" t="s">
        <v>147</v>
      </c>
      <c r="Z2447" t="s">
        <v>39</v>
      </c>
      <c r="AA2447" t="str">
        <f>IFERROR(_xlfn.XLOOKUP($J2447,avoidable_ed_reference!$A$2:$A$13,avoidable_ed_reference!$C$2:$C$13),"Not Classified")</f>
        <v>Avoidable</v>
      </c>
      <c r="AB2447" t="str">
        <f>IFERROR(_xlfn.XLOOKUP($B2447,enrollment!$A$2:$A$801,enrollment!$I$2:$I$801),"")</f>
        <v>GA</v>
      </c>
      <c r="AC2447">
        <f>IFERROR(_xlfn.XLOOKUP($B2447,enrollment!$A$2:$A$801,enrollment!$L$2:$L$801),"")</f>
        <v>82</v>
      </c>
      <c r="AD2447" t="str" cm="1">
        <f t="array" ref="AD2447">_xlfn.IFS(AC2447="","Unknown",AC2447&lt;18,"0-17",AC2447&lt;35,"18-34",AC2447&lt;50,"35-49",AC2447&lt;65,"50-64",TRUE,"65+")</f>
        <v>65+</v>
      </c>
      <c r="AE2447">
        <f>IFERROR(_xlfn.XLOOKUP($B2447,enrollment!$A$2:$A$801,enrollment!$O$2:$O$801),"")</f>
        <v>8901234567</v>
      </c>
      <c r="AF2447">
        <f>IFERROR(_xlfn.XLOOKUP($AE2447,providers!$B$2:$B$11,providers!$Q$2:$Q$11),"")</f>
        <v>3.7</v>
      </c>
      <c r="AG2447" s="1">
        <f t="shared" si="38"/>
        <v>45597</v>
      </c>
    </row>
    <row r="2448" spans="1:33" x14ac:dyDescent="0.25">
      <c r="A2448" t="s">
        <v>2852</v>
      </c>
      <c r="B2448" t="s">
        <v>2846</v>
      </c>
      <c r="C2448">
        <v>8901234567</v>
      </c>
      <c r="D2448">
        <v>8901234567</v>
      </c>
      <c r="E2448" s="1">
        <v>45489</v>
      </c>
      <c r="F2448" s="1">
        <v>45489</v>
      </c>
      <c r="G2448" s="1">
        <v>45522</v>
      </c>
      <c r="H2448" t="s">
        <v>28</v>
      </c>
      <c r="I2448">
        <v>11</v>
      </c>
      <c r="J2448" t="s">
        <v>35</v>
      </c>
      <c r="K2448">
        <v>99213</v>
      </c>
      <c r="O2448">
        <v>1</v>
      </c>
      <c r="P2448">
        <v>234.25</v>
      </c>
      <c r="Q2448">
        <v>173.52</v>
      </c>
      <c r="R2448">
        <v>138.82</v>
      </c>
      <c r="S2448">
        <v>34.700000000000003</v>
      </c>
      <c r="T2448" t="s">
        <v>30</v>
      </c>
      <c r="X2448" t="s">
        <v>146</v>
      </c>
      <c r="Y2448" t="s">
        <v>147</v>
      </c>
      <c r="Z2448" t="s">
        <v>39</v>
      </c>
      <c r="AA2448" t="str">
        <f>IFERROR(_xlfn.XLOOKUP($J2448,avoidable_ed_reference!$A$2:$A$13,avoidable_ed_reference!$C$2:$C$13),"Not Classified")</f>
        <v>Avoidable</v>
      </c>
      <c r="AB2448" t="str">
        <f>IFERROR(_xlfn.XLOOKUP($B2448,enrollment!$A$2:$A$801,enrollment!$I$2:$I$801),"")</f>
        <v>GA</v>
      </c>
      <c r="AC2448">
        <f>IFERROR(_xlfn.XLOOKUP($B2448,enrollment!$A$2:$A$801,enrollment!$L$2:$L$801),"")</f>
        <v>82</v>
      </c>
      <c r="AD2448" t="str" cm="1">
        <f t="array" ref="AD2448">_xlfn.IFS(AC2448="","Unknown",AC2448&lt;18,"0-17",AC2448&lt;35,"18-34",AC2448&lt;50,"35-49",AC2448&lt;65,"50-64",TRUE,"65+")</f>
        <v>65+</v>
      </c>
      <c r="AE2448">
        <f>IFERROR(_xlfn.XLOOKUP($B2448,enrollment!$A$2:$A$801,enrollment!$O$2:$O$801),"")</f>
        <v>8901234567</v>
      </c>
      <c r="AF2448">
        <f>IFERROR(_xlfn.XLOOKUP($AE2448,providers!$B$2:$B$11,providers!$Q$2:$Q$11),"")</f>
        <v>3.7</v>
      </c>
      <c r="AG2448" s="1">
        <f t="shared" si="38"/>
        <v>45474</v>
      </c>
    </row>
    <row r="2449" spans="1:33" x14ac:dyDescent="0.25">
      <c r="A2449" t="s">
        <v>2853</v>
      </c>
      <c r="B2449" t="s">
        <v>2846</v>
      </c>
      <c r="C2449">
        <v>9012345678</v>
      </c>
      <c r="D2449">
        <v>9012345678</v>
      </c>
      <c r="E2449" s="1">
        <v>45351</v>
      </c>
      <c r="F2449" s="1">
        <v>45351</v>
      </c>
      <c r="G2449" s="1">
        <v>45378</v>
      </c>
      <c r="H2449" t="s">
        <v>28</v>
      </c>
      <c r="I2449">
        <v>23</v>
      </c>
      <c r="J2449" t="s">
        <v>80</v>
      </c>
      <c r="K2449">
        <v>99284</v>
      </c>
      <c r="O2449">
        <v>1</v>
      </c>
      <c r="P2449">
        <v>2148.5500000000002</v>
      </c>
      <c r="Q2449">
        <v>1193.6400000000001</v>
      </c>
      <c r="R2449">
        <v>954.91</v>
      </c>
      <c r="S2449">
        <v>238.73</v>
      </c>
      <c r="T2449" t="s">
        <v>30</v>
      </c>
      <c r="X2449" t="s">
        <v>146</v>
      </c>
      <c r="Y2449" t="s">
        <v>147</v>
      </c>
      <c r="Z2449" t="s">
        <v>45</v>
      </c>
      <c r="AA2449" t="str">
        <f>IFERROR(_xlfn.XLOOKUP($J2449,avoidable_ed_reference!$A$2:$A$13,avoidable_ed_reference!$C$2:$C$13),"Not Classified")</f>
        <v>Non-Avoidable</v>
      </c>
      <c r="AB2449" t="str">
        <f>IFERROR(_xlfn.XLOOKUP($B2449,enrollment!$A$2:$A$801,enrollment!$I$2:$I$801),"")</f>
        <v>GA</v>
      </c>
      <c r="AC2449">
        <f>IFERROR(_xlfn.XLOOKUP($B2449,enrollment!$A$2:$A$801,enrollment!$L$2:$L$801),"")</f>
        <v>82</v>
      </c>
      <c r="AD2449" t="str" cm="1">
        <f t="array" ref="AD2449">_xlfn.IFS(AC2449="","Unknown",AC2449&lt;18,"0-17",AC2449&lt;35,"18-34",AC2449&lt;50,"35-49",AC2449&lt;65,"50-64",TRUE,"65+")</f>
        <v>65+</v>
      </c>
      <c r="AE2449">
        <f>IFERROR(_xlfn.XLOOKUP($B2449,enrollment!$A$2:$A$801,enrollment!$O$2:$O$801),"")</f>
        <v>8901234567</v>
      </c>
      <c r="AF2449">
        <f>IFERROR(_xlfn.XLOOKUP($AE2449,providers!$B$2:$B$11,providers!$Q$2:$Q$11),"")</f>
        <v>3.7</v>
      </c>
      <c r="AG2449" s="1">
        <f t="shared" si="38"/>
        <v>45323</v>
      </c>
    </row>
    <row r="2450" spans="1:33" x14ac:dyDescent="0.25">
      <c r="A2450" t="s">
        <v>2854</v>
      </c>
      <c r="B2450" t="s">
        <v>2855</v>
      </c>
      <c r="C2450">
        <v>3456789012</v>
      </c>
      <c r="D2450">
        <v>3456789012</v>
      </c>
      <c r="E2450" s="1">
        <v>45344</v>
      </c>
      <c r="F2450" s="1">
        <v>45344</v>
      </c>
      <c r="G2450" s="1">
        <v>45370</v>
      </c>
      <c r="H2450" t="s">
        <v>28</v>
      </c>
      <c r="I2450">
        <v>11</v>
      </c>
      <c r="J2450" t="s">
        <v>38</v>
      </c>
      <c r="K2450">
        <v>99213</v>
      </c>
      <c r="O2450">
        <v>1</v>
      </c>
      <c r="P2450">
        <v>169.99</v>
      </c>
      <c r="Q2450">
        <v>125.92</v>
      </c>
      <c r="R2450">
        <v>100.74</v>
      </c>
      <c r="S2450">
        <v>25.18</v>
      </c>
      <c r="T2450" t="s">
        <v>30</v>
      </c>
      <c r="X2450" t="s">
        <v>146</v>
      </c>
      <c r="Y2450" t="s">
        <v>147</v>
      </c>
      <c r="Z2450" t="s">
        <v>39</v>
      </c>
      <c r="AA2450" t="str">
        <f>IFERROR(_xlfn.XLOOKUP($J2450,avoidable_ed_reference!$A$2:$A$13,avoidable_ed_reference!$C$2:$C$13),"Not Classified")</f>
        <v>Not Classified</v>
      </c>
      <c r="AB2450" t="str">
        <f>IFERROR(_xlfn.XLOOKUP($B2450,enrollment!$A$2:$A$801,enrollment!$I$2:$I$801),"")</f>
        <v>KY</v>
      </c>
      <c r="AC2450">
        <f>IFERROR(_xlfn.XLOOKUP($B2450,enrollment!$A$2:$A$801,enrollment!$L$2:$L$801),"")</f>
        <v>72</v>
      </c>
      <c r="AD2450" t="str" cm="1">
        <f t="array" ref="AD2450">_xlfn.IFS(AC2450="","Unknown",AC2450&lt;18,"0-17",AC2450&lt;35,"18-34",AC2450&lt;50,"35-49",AC2450&lt;65,"50-64",TRUE,"65+")</f>
        <v>65+</v>
      </c>
      <c r="AE2450">
        <f>IFERROR(_xlfn.XLOOKUP($B2450,enrollment!$A$2:$A$801,enrollment!$O$2:$O$801),"")</f>
        <v>3456789012</v>
      </c>
      <c r="AF2450">
        <f>IFERROR(_xlfn.XLOOKUP($AE2450,providers!$B$2:$B$11,providers!$Q$2:$Q$11),"")</f>
        <v>4</v>
      </c>
      <c r="AG2450" s="1">
        <f t="shared" si="38"/>
        <v>45323</v>
      </c>
    </row>
    <row r="2451" spans="1:33" x14ac:dyDescent="0.25">
      <c r="A2451" t="s">
        <v>2856</v>
      </c>
      <c r="B2451" t="s">
        <v>2855</v>
      </c>
      <c r="C2451">
        <v>6789012345</v>
      </c>
      <c r="D2451">
        <v>6789012345</v>
      </c>
      <c r="E2451" s="1">
        <v>45346</v>
      </c>
      <c r="F2451" s="1">
        <v>45346</v>
      </c>
      <c r="G2451" s="1">
        <v>45376</v>
      </c>
      <c r="H2451" t="s">
        <v>28</v>
      </c>
      <c r="I2451">
        <v>23</v>
      </c>
      <c r="J2451" t="s">
        <v>93</v>
      </c>
      <c r="K2451">
        <v>99284</v>
      </c>
      <c r="O2451">
        <v>1</v>
      </c>
      <c r="P2451">
        <v>2205.81</v>
      </c>
      <c r="Q2451">
        <v>1225.45</v>
      </c>
      <c r="R2451">
        <v>980.36</v>
      </c>
      <c r="S2451">
        <v>245.09</v>
      </c>
      <c r="T2451" t="s">
        <v>30</v>
      </c>
      <c r="X2451" t="s">
        <v>146</v>
      </c>
      <c r="Y2451" t="s">
        <v>147</v>
      </c>
      <c r="Z2451" t="s">
        <v>45</v>
      </c>
      <c r="AA2451" t="str">
        <f>IFERROR(_xlfn.XLOOKUP($J2451,avoidable_ed_reference!$A$2:$A$13,avoidable_ed_reference!$C$2:$C$13),"Not Classified")</f>
        <v>Avoidable</v>
      </c>
      <c r="AB2451" t="str">
        <f>IFERROR(_xlfn.XLOOKUP($B2451,enrollment!$A$2:$A$801,enrollment!$I$2:$I$801),"")</f>
        <v>KY</v>
      </c>
      <c r="AC2451">
        <f>IFERROR(_xlfn.XLOOKUP($B2451,enrollment!$A$2:$A$801,enrollment!$L$2:$L$801),"")</f>
        <v>72</v>
      </c>
      <c r="AD2451" t="str" cm="1">
        <f t="array" ref="AD2451">_xlfn.IFS(AC2451="","Unknown",AC2451&lt;18,"0-17",AC2451&lt;35,"18-34",AC2451&lt;50,"35-49",AC2451&lt;65,"50-64",TRUE,"65+")</f>
        <v>65+</v>
      </c>
      <c r="AE2451">
        <f>IFERROR(_xlfn.XLOOKUP($B2451,enrollment!$A$2:$A$801,enrollment!$O$2:$O$801),"")</f>
        <v>3456789012</v>
      </c>
      <c r="AF2451">
        <f>IFERROR(_xlfn.XLOOKUP($AE2451,providers!$B$2:$B$11,providers!$Q$2:$Q$11),"")</f>
        <v>4</v>
      </c>
      <c r="AG2451" s="1">
        <f t="shared" si="38"/>
        <v>45323</v>
      </c>
    </row>
    <row r="2452" spans="1:33" x14ac:dyDescent="0.25">
      <c r="A2452" t="s">
        <v>2857</v>
      </c>
      <c r="B2452" t="s">
        <v>2855</v>
      </c>
      <c r="C2452">
        <v>5678901234</v>
      </c>
      <c r="D2452">
        <v>5678901234</v>
      </c>
      <c r="E2452" s="1">
        <v>45318</v>
      </c>
      <c r="F2452" s="1">
        <v>45318</v>
      </c>
      <c r="G2452" s="1">
        <v>45352</v>
      </c>
      <c r="H2452" t="s">
        <v>28</v>
      </c>
      <c r="I2452">
        <v>20</v>
      </c>
      <c r="J2452" t="s">
        <v>35</v>
      </c>
      <c r="K2452">
        <v>99213</v>
      </c>
      <c r="O2452">
        <v>1</v>
      </c>
      <c r="P2452">
        <v>156.44</v>
      </c>
      <c r="Q2452">
        <v>120.34</v>
      </c>
      <c r="R2452">
        <v>96.27</v>
      </c>
      <c r="S2452">
        <v>24.07</v>
      </c>
      <c r="T2452" t="s">
        <v>30</v>
      </c>
      <c r="X2452" t="s">
        <v>146</v>
      </c>
      <c r="Y2452" t="s">
        <v>147</v>
      </c>
      <c r="Z2452" t="s">
        <v>36</v>
      </c>
      <c r="AA2452" t="str">
        <f>IFERROR(_xlfn.XLOOKUP($J2452,avoidable_ed_reference!$A$2:$A$13,avoidable_ed_reference!$C$2:$C$13),"Not Classified")</f>
        <v>Avoidable</v>
      </c>
      <c r="AB2452" t="str">
        <f>IFERROR(_xlfn.XLOOKUP($B2452,enrollment!$A$2:$A$801,enrollment!$I$2:$I$801),"")</f>
        <v>KY</v>
      </c>
      <c r="AC2452">
        <f>IFERROR(_xlfn.XLOOKUP($B2452,enrollment!$A$2:$A$801,enrollment!$L$2:$L$801),"")</f>
        <v>72</v>
      </c>
      <c r="AD2452" t="str" cm="1">
        <f t="array" ref="AD2452">_xlfn.IFS(AC2452="","Unknown",AC2452&lt;18,"0-17",AC2452&lt;35,"18-34",AC2452&lt;50,"35-49",AC2452&lt;65,"50-64",TRUE,"65+")</f>
        <v>65+</v>
      </c>
      <c r="AE2452">
        <f>IFERROR(_xlfn.XLOOKUP($B2452,enrollment!$A$2:$A$801,enrollment!$O$2:$O$801),"")</f>
        <v>3456789012</v>
      </c>
      <c r="AF2452">
        <f>IFERROR(_xlfn.XLOOKUP($AE2452,providers!$B$2:$B$11,providers!$Q$2:$Q$11),"")</f>
        <v>4</v>
      </c>
      <c r="AG2452" s="1">
        <f t="shared" si="38"/>
        <v>45292</v>
      </c>
    </row>
    <row r="2453" spans="1:33" x14ac:dyDescent="0.25">
      <c r="A2453" t="s">
        <v>2858</v>
      </c>
      <c r="B2453" t="s">
        <v>2855</v>
      </c>
      <c r="C2453">
        <v>3456789012</v>
      </c>
      <c r="D2453">
        <v>3456789012</v>
      </c>
      <c r="E2453" s="1">
        <v>45358</v>
      </c>
      <c r="F2453" s="1">
        <v>45358</v>
      </c>
      <c r="G2453" s="1">
        <v>45379</v>
      </c>
      <c r="H2453" t="s">
        <v>28</v>
      </c>
      <c r="I2453">
        <v>11</v>
      </c>
      <c r="J2453" t="s">
        <v>47</v>
      </c>
      <c r="K2453">
        <v>99213</v>
      </c>
      <c r="O2453">
        <v>1</v>
      </c>
      <c r="P2453">
        <v>240.76</v>
      </c>
      <c r="Q2453">
        <v>178.34</v>
      </c>
      <c r="R2453">
        <v>142.66999999999999</v>
      </c>
      <c r="S2453">
        <v>35.67</v>
      </c>
      <c r="T2453" t="s">
        <v>30</v>
      </c>
      <c r="X2453" t="s">
        <v>146</v>
      </c>
      <c r="Y2453" t="s">
        <v>147</v>
      </c>
      <c r="Z2453" t="s">
        <v>39</v>
      </c>
      <c r="AA2453" t="str">
        <f>IFERROR(_xlfn.XLOOKUP($J2453,avoidable_ed_reference!$A$2:$A$13,avoidable_ed_reference!$C$2:$C$13),"Not Classified")</f>
        <v>Not Classified</v>
      </c>
      <c r="AB2453" t="str">
        <f>IFERROR(_xlfn.XLOOKUP($B2453,enrollment!$A$2:$A$801,enrollment!$I$2:$I$801),"")</f>
        <v>KY</v>
      </c>
      <c r="AC2453">
        <f>IFERROR(_xlfn.XLOOKUP($B2453,enrollment!$A$2:$A$801,enrollment!$L$2:$L$801),"")</f>
        <v>72</v>
      </c>
      <c r="AD2453" t="str" cm="1">
        <f t="array" ref="AD2453">_xlfn.IFS(AC2453="","Unknown",AC2453&lt;18,"0-17",AC2453&lt;35,"18-34",AC2453&lt;50,"35-49",AC2453&lt;65,"50-64",TRUE,"65+")</f>
        <v>65+</v>
      </c>
      <c r="AE2453">
        <f>IFERROR(_xlfn.XLOOKUP($B2453,enrollment!$A$2:$A$801,enrollment!$O$2:$O$801),"")</f>
        <v>3456789012</v>
      </c>
      <c r="AF2453">
        <f>IFERROR(_xlfn.XLOOKUP($AE2453,providers!$B$2:$B$11,providers!$Q$2:$Q$11),"")</f>
        <v>4</v>
      </c>
      <c r="AG2453" s="1">
        <f t="shared" si="38"/>
        <v>45352</v>
      </c>
    </row>
    <row r="2454" spans="1:33" x14ac:dyDescent="0.25">
      <c r="A2454" t="s">
        <v>2859</v>
      </c>
      <c r="B2454" t="s">
        <v>2855</v>
      </c>
      <c r="C2454">
        <v>3456789012</v>
      </c>
      <c r="D2454">
        <v>3456789012</v>
      </c>
      <c r="E2454" s="1">
        <v>45478</v>
      </c>
      <c r="F2454" s="1">
        <v>45478</v>
      </c>
      <c r="G2454" s="1">
        <v>45497</v>
      </c>
      <c r="H2454" t="s">
        <v>28</v>
      </c>
      <c r="I2454">
        <v>11</v>
      </c>
      <c r="J2454" t="s">
        <v>35</v>
      </c>
      <c r="K2454">
        <v>99213</v>
      </c>
      <c r="O2454">
        <v>1</v>
      </c>
      <c r="P2454">
        <v>180.94</v>
      </c>
      <c r="Q2454">
        <v>134.03</v>
      </c>
      <c r="R2454">
        <v>107.22</v>
      </c>
      <c r="S2454">
        <v>26.81</v>
      </c>
      <c r="T2454" t="s">
        <v>30</v>
      </c>
      <c r="X2454" t="s">
        <v>146</v>
      </c>
      <c r="Y2454" t="s">
        <v>147</v>
      </c>
      <c r="Z2454" t="s">
        <v>39</v>
      </c>
      <c r="AA2454" t="str">
        <f>IFERROR(_xlfn.XLOOKUP($J2454,avoidable_ed_reference!$A$2:$A$13,avoidable_ed_reference!$C$2:$C$13),"Not Classified")</f>
        <v>Avoidable</v>
      </c>
      <c r="AB2454" t="str">
        <f>IFERROR(_xlfn.XLOOKUP($B2454,enrollment!$A$2:$A$801,enrollment!$I$2:$I$801),"")</f>
        <v>KY</v>
      </c>
      <c r="AC2454">
        <f>IFERROR(_xlfn.XLOOKUP($B2454,enrollment!$A$2:$A$801,enrollment!$L$2:$L$801),"")</f>
        <v>72</v>
      </c>
      <c r="AD2454" t="str" cm="1">
        <f t="array" ref="AD2454">_xlfn.IFS(AC2454="","Unknown",AC2454&lt;18,"0-17",AC2454&lt;35,"18-34",AC2454&lt;50,"35-49",AC2454&lt;65,"50-64",TRUE,"65+")</f>
        <v>65+</v>
      </c>
      <c r="AE2454">
        <f>IFERROR(_xlfn.XLOOKUP($B2454,enrollment!$A$2:$A$801,enrollment!$O$2:$O$801),"")</f>
        <v>3456789012</v>
      </c>
      <c r="AF2454">
        <f>IFERROR(_xlfn.XLOOKUP($AE2454,providers!$B$2:$B$11,providers!$Q$2:$Q$11),"")</f>
        <v>4</v>
      </c>
      <c r="AG2454" s="1">
        <f t="shared" si="38"/>
        <v>45474</v>
      </c>
    </row>
    <row r="2455" spans="1:33" x14ac:dyDescent="0.25">
      <c r="A2455" t="s">
        <v>2860</v>
      </c>
      <c r="B2455" t="s">
        <v>2855</v>
      </c>
      <c r="C2455">
        <v>5678901234</v>
      </c>
      <c r="D2455">
        <v>5678901234</v>
      </c>
      <c r="E2455" s="1">
        <v>45645</v>
      </c>
      <c r="F2455" s="1">
        <v>45645</v>
      </c>
      <c r="G2455" s="1">
        <v>45665</v>
      </c>
      <c r="H2455" t="s">
        <v>28</v>
      </c>
      <c r="I2455">
        <v>20</v>
      </c>
      <c r="J2455" t="s">
        <v>35</v>
      </c>
      <c r="K2455">
        <v>99213</v>
      </c>
      <c r="O2455">
        <v>1</v>
      </c>
      <c r="P2455">
        <v>203.7</v>
      </c>
      <c r="Q2455">
        <v>156.69</v>
      </c>
      <c r="R2455">
        <v>125.35</v>
      </c>
      <c r="S2455">
        <v>31.34</v>
      </c>
      <c r="T2455" t="s">
        <v>30</v>
      </c>
      <c r="X2455" t="s">
        <v>146</v>
      </c>
      <c r="Y2455" t="s">
        <v>147</v>
      </c>
      <c r="Z2455" t="s">
        <v>36</v>
      </c>
      <c r="AA2455" t="str">
        <f>IFERROR(_xlfn.XLOOKUP($J2455,avoidable_ed_reference!$A$2:$A$13,avoidable_ed_reference!$C$2:$C$13),"Not Classified")</f>
        <v>Avoidable</v>
      </c>
      <c r="AB2455" t="str">
        <f>IFERROR(_xlfn.XLOOKUP($B2455,enrollment!$A$2:$A$801,enrollment!$I$2:$I$801),"")</f>
        <v>KY</v>
      </c>
      <c r="AC2455">
        <f>IFERROR(_xlfn.XLOOKUP($B2455,enrollment!$A$2:$A$801,enrollment!$L$2:$L$801),"")</f>
        <v>72</v>
      </c>
      <c r="AD2455" t="str" cm="1">
        <f t="array" ref="AD2455">_xlfn.IFS(AC2455="","Unknown",AC2455&lt;18,"0-17",AC2455&lt;35,"18-34",AC2455&lt;50,"35-49",AC2455&lt;65,"50-64",TRUE,"65+")</f>
        <v>65+</v>
      </c>
      <c r="AE2455">
        <f>IFERROR(_xlfn.XLOOKUP($B2455,enrollment!$A$2:$A$801,enrollment!$O$2:$O$801),"")</f>
        <v>3456789012</v>
      </c>
      <c r="AF2455">
        <f>IFERROR(_xlfn.XLOOKUP($AE2455,providers!$B$2:$B$11,providers!$Q$2:$Q$11),"")</f>
        <v>4</v>
      </c>
      <c r="AG2455" s="1">
        <f t="shared" si="38"/>
        <v>45627</v>
      </c>
    </row>
    <row r="2456" spans="1:33" x14ac:dyDescent="0.25">
      <c r="A2456" t="s">
        <v>2861</v>
      </c>
      <c r="B2456" t="s">
        <v>2855</v>
      </c>
      <c r="C2456">
        <v>2345678901</v>
      </c>
      <c r="D2456">
        <v>2345678901</v>
      </c>
      <c r="E2456" s="1">
        <v>45412</v>
      </c>
      <c r="F2456" s="1">
        <v>45412</v>
      </c>
      <c r="G2456" s="1">
        <v>45435</v>
      </c>
      <c r="H2456" t="s">
        <v>28</v>
      </c>
      <c r="I2456">
        <v>23</v>
      </c>
      <c r="J2456" t="s">
        <v>129</v>
      </c>
      <c r="K2456">
        <v>99284</v>
      </c>
      <c r="O2456">
        <v>1</v>
      </c>
      <c r="P2456">
        <v>1807.27</v>
      </c>
      <c r="Q2456">
        <v>1004.04</v>
      </c>
      <c r="R2456">
        <v>803.23</v>
      </c>
      <c r="S2456">
        <v>200.81</v>
      </c>
      <c r="T2456" t="s">
        <v>30</v>
      </c>
      <c r="X2456" t="s">
        <v>146</v>
      </c>
      <c r="Y2456" t="s">
        <v>147</v>
      </c>
      <c r="Z2456" t="s">
        <v>45</v>
      </c>
      <c r="AA2456" t="str">
        <f>IFERROR(_xlfn.XLOOKUP($J2456,avoidable_ed_reference!$A$2:$A$13,avoidable_ed_reference!$C$2:$C$13),"Not Classified")</f>
        <v>Potentially Avoidable</v>
      </c>
      <c r="AB2456" t="str">
        <f>IFERROR(_xlfn.XLOOKUP($B2456,enrollment!$A$2:$A$801,enrollment!$I$2:$I$801),"")</f>
        <v>KY</v>
      </c>
      <c r="AC2456">
        <f>IFERROR(_xlfn.XLOOKUP($B2456,enrollment!$A$2:$A$801,enrollment!$L$2:$L$801),"")</f>
        <v>72</v>
      </c>
      <c r="AD2456" t="str" cm="1">
        <f t="array" ref="AD2456">_xlfn.IFS(AC2456="","Unknown",AC2456&lt;18,"0-17",AC2456&lt;35,"18-34",AC2456&lt;50,"35-49",AC2456&lt;65,"50-64",TRUE,"65+")</f>
        <v>65+</v>
      </c>
      <c r="AE2456">
        <f>IFERROR(_xlfn.XLOOKUP($B2456,enrollment!$A$2:$A$801,enrollment!$O$2:$O$801),"")</f>
        <v>3456789012</v>
      </c>
      <c r="AF2456">
        <f>IFERROR(_xlfn.XLOOKUP($AE2456,providers!$B$2:$B$11,providers!$Q$2:$Q$11),"")</f>
        <v>4</v>
      </c>
      <c r="AG2456" s="1">
        <f t="shared" si="38"/>
        <v>45383</v>
      </c>
    </row>
    <row r="2457" spans="1:33" x14ac:dyDescent="0.25">
      <c r="A2457" t="s">
        <v>2862</v>
      </c>
      <c r="B2457" t="s">
        <v>2855</v>
      </c>
      <c r="C2457">
        <v>6789012345</v>
      </c>
      <c r="D2457">
        <v>6789012345</v>
      </c>
      <c r="E2457" s="1">
        <v>45602</v>
      </c>
      <c r="F2457" s="1">
        <v>45602</v>
      </c>
      <c r="G2457" s="1">
        <v>45618</v>
      </c>
      <c r="H2457" t="s">
        <v>28</v>
      </c>
      <c r="I2457">
        <v>23</v>
      </c>
      <c r="J2457" t="s">
        <v>42</v>
      </c>
      <c r="K2457">
        <v>99284</v>
      </c>
      <c r="O2457">
        <v>1</v>
      </c>
      <c r="P2457">
        <v>2468.3200000000002</v>
      </c>
      <c r="Q2457">
        <v>1371.29</v>
      </c>
      <c r="R2457">
        <v>1097.03</v>
      </c>
      <c r="S2457">
        <v>274.26</v>
      </c>
      <c r="T2457" t="s">
        <v>30</v>
      </c>
      <c r="X2457" t="s">
        <v>146</v>
      </c>
      <c r="Y2457" t="s">
        <v>147</v>
      </c>
      <c r="Z2457" t="s">
        <v>45</v>
      </c>
      <c r="AA2457" t="str">
        <f>IFERROR(_xlfn.XLOOKUP($J2457,avoidable_ed_reference!$A$2:$A$13,avoidable_ed_reference!$C$2:$C$13),"Not Classified")</f>
        <v>Non-Avoidable</v>
      </c>
      <c r="AB2457" t="str">
        <f>IFERROR(_xlfn.XLOOKUP($B2457,enrollment!$A$2:$A$801,enrollment!$I$2:$I$801),"")</f>
        <v>KY</v>
      </c>
      <c r="AC2457">
        <f>IFERROR(_xlfn.XLOOKUP($B2457,enrollment!$A$2:$A$801,enrollment!$L$2:$L$801),"")</f>
        <v>72</v>
      </c>
      <c r="AD2457" t="str" cm="1">
        <f t="array" ref="AD2457">_xlfn.IFS(AC2457="","Unknown",AC2457&lt;18,"0-17",AC2457&lt;35,"18-34",AC2457&lt;50,"35-49",AC2457&lt;65,"50-64",TRUE,"65+")</f>
        <v>65+</v>
      </c>
      <c r="AE2457">
        <f>IFERROR(_xlfn.XLOOKUP($B2457,enrollment!$A$2:$A$801,enrollment!$O$2:$O$801),"")</f>
        <v>3456789012</v>
      </c>
      <c r="AF2457">
        <f>IFERROR(_xlfn.XLOOKUP($AE2457,providers!$B$2:$B$11,providers!$Q$2:$Q$11),"")</f>
        <v>4</v>
      </c>
      <c r="AG2457" s="1">
        <f t="shared" si="38"/>
        <v>45597</v>
      </c>
    </row>
    <row r="2458" spans="1:33" x14ac:dyDescent="0.25">
      <c r="A2458" t="s">
        <v>2863</v>
      </c>
      <c r="B2458" t="s">
        <v>2864</v>
      </c>
      <c r="C2458">
        <v>9012345678</v>
      </c>
      <c r="D2458">
        <v>9012345678</v>
      </c>
      <c r="E2458" s="1">
        <v>45459</v>
      </c>
      <c r="F2458" s="1">
        <v>45459</v>
      </c>
      <c r="G2458" s="1">
        <v>45488</v>
      </c>
      <c r="H2458" t="s">
        <v>59</v>
      </c>
      <c r="J2458" t="s">
        <v>47</v>
      </c>
      <c r="L2458" s="2" t="s">
        <v>61</v>
      </c>
      <c r="M2458" t="s">
        <v>62</v>
      </c>
      <c r="N2458" t="s">
        <v>63</v>
      </c>
      <c r="O2458">
        <v>1</v>
      </c>
      <c r="P2458">
        <v>884.74</v>
      </c>
      <c r="Q2458">
        <v>804.31</v>
      </c>
      <c r="R2458">
        <v>643.45000000000005</v>
      </c>
      <c r="S2458">
        <v>160.86000000000001</v>
      </c>
      <c r="T2458" t="s">
        <v>30</v>
      </c>
      <c r="X2458" t="s">
        <v>52</v>
      </c>
      <c r="Y2458" t="s">
        <v>44</v>
      </c>
      <c r="Z2458" t="s">
        <v>64</v>
      </c>
      <c r="AA2458" t="str">
        <f>IFERROR(_xlfn.XLOOKUP($J2458,avoidable_ed_reference!$A$2:$A$13,avoidable_ed_reference!$C$2:$C$13),"Not Classified")</f>
        <v>Not Classified</v>
      </c>
      <c r="AB2458" t="str">
        <f>IFERROR(_xlfn.XLOOKUP($B2458,enrollment!$A$2:$A$801,enrollment!$I$2:$I$801),"")</f>
        <v>TN</v>
      </c>
      <c r="AC2458">
        <f>IFERROR(_xlfn.XLOOKUP($B2458,enrollment!$A$2:$A$801,enrollment!$L$2:$L$801),"")</f>
        <v>55</v>
      </c>
      <c r="AD2458" t="str" cm="1">
        <f t="array" ref="AD2458">_xlfn.IFS(AC2458="","Unknown",AC2458&lt;18,"0-17",AC2458&lt;35,"18-34",AC2458&lt;50,"35-49",AC2458&lt;65,"50-64",TRUE,"65+")</f>
        <v>50-64</v>
      </c>
      <c r="AE2458">
        <f>IFERROR(_xlfn.XLOOKUP($B2458,enrollment!$A$2:$A$801,enrollment!$O$2:$O$801),"")</f>
        <v>5678901234</v>
      </c>
      <c r="AF2458">
        <f>IFERROR(_xlfn.XLOOKUP($AE2458,providers!$B$2:$B$11,providers!$Q$2:$Q$11),"")</f>
        <v>3.8</v>
      </c>
      <c r="AG2458" s="1">
        <f t="shared" si="38"/>
        <v>45444</v>
      </c>
    </row>
    <row r="2459" spans="1:33" x14ac:dyDescent="0.25">
      <c r="A2459" t="s">
        <v>2865</v>
      </c>
      <c r="B2459" t="s">
        <v>2864</v>
      </c>
      <c r="C2459">
        <v>5678901234</v>
      </c>
      <c r="D2459">
        <v>5678901234</v>
      </c>
      <c r="E2459" s="1">
        <v>45380</v>
      </c>
      <c r="F2459" s="1">
        <v>45380</v>
      </c>
      <c r="G2459" s="1">
        <v>45400</v>
      </c>
      <c r="H2459" t="s">
        <v>28</v>
      </c>
      <c r="I2459">
        <v>11</v>
      </c>
      <c r="J2459" t="s">
        <v>38</v>
      </c>
      <c r="K2459">
        <v>99213</v>
      </c>
      <c r="O2459">
        <v>1</v>
      </c>
      <c r="P2459">
        <v>214.85</v>
      </c>
      <c r="Q2459">
        <v>159.15</v>
      </c>
      <c r="R2459">
        <v>127.32</v>
      </c>
      <c r="S2459">
        <v>31.83</v>
      </c>
      <c r="T2459" t="s">
        <v>30</v>
      </c>
      <c r="X2459" t="s">
        <v>52</v>
      </c>
      <c r="Y2459" t="s">
        <v>44</v>
      </c>
      <c r="Z2459" t="s">
        <v>39</v>
      </c>
      <c r="AA2459" t="str">
        <f>IFERROR(_xlfn.XLOOKUP($J2459,avoidable_ed_reference!$A$2:$A$13,avoidable_ed_reference!$C$2:$C$13),"Not Classified")</f>
        <v>Not Classified</v>
      </c>
      <c r="AB2459" t="str">
        <f>IFERROR(_xlfn.XLOOKUP($B2459,enrollment!$A$2:$A$801,enrollment!$I$2:$I$801),"")</f>
        <v>TN</v>
      </c>
      <c r="AC2459">
        <f>IFERROR(_xlfn.XLOOKUP($B2459,enrollment!$A$2:$A$801,enrollment!$L$2:$L$801),"")</f>
        <v>55</v>
      </c>
      <c r="AD2459" t="str" cm="1">
        <f t="array" ref="AD2459">_xlfn.IFS(AC2459="","Unknown",AC2459&lt;18,"0-17",AC2459&lt;35,"18-34",AC2459&lt;50,"35-49",AC2459&lt;65,"50-64",TRUE,"65+")</f>
        <v>50-64</v>
      </c>
      <c r="AE2459">
        <f>IFERROR(_xlfn.XLOOKUP($B2459,enrollment!$A$2:$A$801,enrollment!$O$2:$O$801),"")</f>
        <v>5678901234</v>
      </c>
      <c r="AF2459">
        <f>IFERROR(_xlfn.XLOOKUP($AE2459,providers!$B$2:$B$11,providers!$Q$2:$Q$11),"")</f>
        <v>3.8</v>
      </c>
      <c r="AG2459" s="1">
        <f t="shared" si="38"/>
        <v>45352</v>
      </c>
    </row>
    <row r="2460" spans="1:33" x14ac:dyDescent="0.25">
      <c r="A2460" t="s">
        <v>2866</v>
      </c>
      <c r="B2460" t="s">
        <v>2864</v>
      </c>
      <c r="C2460">
        <v>2233445566</v>
      </c>
      <c r="D2460">
        <v>2233445566</v>
      </c>
      <c r="E2460" s="1">
        <v>45361</v>
      </c>
      <c r="F2460" s="1">
        <v>45361</v>
      </c>
      <c r="G2460" s="1">
        <v>45388</v>
      </c>
      <c r="H2460" t="s">
        <v>59</v>
      </c>
      <c r="J2460" t="s">
        <v>60</v>
      </c>
      <c r="L2460" s="2" t="s">
        <v>106</v>
      </c>
      <c r="M2460" t="s">
        <v>107</v>
      </c>
      <c r="N2460" t="s">
        <v>108</v>
      </c>
      <c r="O2460">
        <v>1</v>
      </c>
      <c r="P2460">
        <v>1231.8599999999999</v>
      </c>
      <c r="Q2460">
        <v>1119.8699999999999</v>
      </c>
      <c r="R2460">
        <v>895.9</v>
      </c>
      <c r="S2460">
        <v>223.97</v>
      </c>
      <c r="T2460" t="s">
        <v>30</v>
      </c>
      <c r="X2460" t="s">
        <v>52</v>
      </c>
      <c r="Y2460" t="s">
        <v>44</v>
      </c>
      <c r="Z2460" t="s">
        <v>64</v>
      </c>
      <c r="AA2460" t="str">
        <f>IFERROR(_xlfn.XLOOKUP($J2460,avoidable_ed_reference!$A$2:$A$13,avoidable_ed_reference!$C$2:$C$13),"Not Classified")</f>
        <v>Not Classified</v>
      </c>
      <c r="AB2460" t="str">
        <f>IFERROR(_xlfn.XLOOKUP($B2460,enrollment!$A$2:$A$801,enrollment!$I$2:$I$801),"")</f>
        <v>TN</v>
      </c>
      <c r="AC2460">
        <f>IFERROR(_xlfn.XLOOKUP($B2460,enrollment!$A$2:$A$801,enrollment!$L$2:$L$801),"")</f>
        <v>55</v>
      </c>
      <c r="AD2460" t="str" cm="1">
        <f t="array" ref="AD2460">_xlfn.IFS(AC2460="","Unknown",AC2460&lt;18,"0-17",AC2460&lt;35,"18-34",AC2460&lt;50,"35-49",AC2460&lt;65,"50-64",TRUE,"65+")</f>
        <v>50-64</v>
      </c>
      <c r="AE2460">
        <f>IFERROR(_xlfn.XLOOKUP($B2460,enrollment!$A$2:$A$801,enrollment!$O$2:$O$801),"")</f>
        <v>5678901234</v>
      </c>
      <c r="AF2460">
        <f>IFERROR(_xlfn.XLOOKUP($AE2460,providers!$B$2:$B$11,providers!$Q$2:$Q$11),"")</f>
        <v>3.8</v>
      </c>
      <c r="AG2460" s="1">
        <f t="shared" si="38"/>
        <v>45352</v>
      </c>
    </row>
    <row r="2461" spans="1:33" x14ac:dyDescent="0.25">
      <c r="A2461" t="s">
        <v>2867</v>
      </c>
      <c r="B2461" t="s">
        <v>2864</v>
      </c>
      <c r="C2461">
        <v>2233445566</v>
      </c>
      <c r="D2461">
        <v>2233445566</v>
      </c>
      <c r="E2461" s="1">
        <v>45525</v>
      </c>
      <c r="F2461" s="1">
        <v>45525</v>
      </c>
      <c r="G2461" s="1">
        <v>45553</v>
      </c>
      <c r="H2461" t="s">
        <v>28</v>
      </c>
      <c r="I2461">
        <v>22</v>
      </c>
      <c r="J2461" t="s">
        <v>29</v>
      </c>
      <c r="K2461">
        <v>90837</v>
      </c>
      <c r="O2461">
        <v>1</v>
      </c>
      <c r="P2461">
        <v>213.17</v>
      </c>
      <c r="Q2461">
        <v>157.9</v>
      </c>
      <c r="R2461">
        <v>126.32</v>
      </c>
      <c r="S2461">
        <v>31.58</v>
      </c>
      <c r="T2461" t="s">
        <v>30</v>
      </c>
      <c r="X2461" t="s">
        <v>52</v>
      </c>
      <c r="Y2461" t="s">
        <v>44</v>
      </c>
      <c r="Z2461" t="s">
        <v>33</v>
      </c>
      <c r="AA2461" t="str">
        <f>IFERROR(_xlfn.XLOOKUP($J2461,avoidable_ed_reference!$A$2:$A$13,avoidable_ed_reference!$C$2:$C$13),"Not Classified")</f>
        <v>Potentially Avoidable</v>
      </c>
      <c r="AB2461" t="str">
        <f>IFERROR(_xlfn.XLOOKUP($B2461,enrollment!$A$2:$A$801,enrollment!$I$2:$I$801),"")</f>
        <v>TN</v>
      </c>
      <c r="AC2461">
        <f>IFERROR(_xlfn.XLOOKUP($B2461,enrollment!$A$2:$A$801,enrollment!$L$2:$L$801),"")</f>
        <v>55</v>
      </c>
      <c r="AD2461" t="str" cm="1">
        <f t="array" ref="AD2461">_xlfn.IFS(AC2461="","Unknown",AC2461&lt;18,"0-17",AC2461&lt;35,"18-34",AC2461&lt;50,"35-49",AC2461&lt;65,"50-64",TRUE,"65+")</f>
        <v>50-64</v>
      </c>
      <c r="AE2461">
        <f>IFERROR(_xlfn.XLOOKUP($B2461,enrollment!$A$2:$A$801,enrollment!$O$2:$O$801),"")</f>
        <v>5678901234</v>
      </c>
      <c r="AF2461">
        <f>IFERROR(_xlfn.XLOOKUP($AE2461,providers!$B$2:$B$11,providers!$Q$2:$Q$11),"")</f>
        <v>3.8</v>
      </c>
      <c r="AG2461" s="1">
        <f t="shared" si="38"/>
        <v>45505</v>
      </c>
    </row>
    <row r="2462" spans="1:33" x14ac:dyDescent="0.25">
      <c r="A2462" t="s">
        <v>2868</v>
      </c>
      <c r="B2462" t="s">
        <v>2864</v>
      </c>
      <c r="C2462">
        <v>5678901234</v>
      </c>
      <c r="D2462">
        <v>5678901234</v>
      </c>
      <c r="E2462" s="1">
        <v>45304</v>
      </c>
      <c r="F2462" s="1">
        <v>45304</v>
      </c>
      <c r="G2462" s="1">
        <v>45332</v>
      </c>
      <c r="H2462" t="s">
        <v>28</v>
      </c>
      <c r="I2462">
        <v>11</v>
      </c>
      <c r="J2462" t="s">
        <v>35</v>
      </c>
      <c r="K2462">
        <v>99213</v>
      </c>
      <c r="O2462">
        <v>1</v>
      </c>
      <c r="P2462">
        <v>167.82</v>
      </c>
      <c r="Q2462">
        <v>124.31</v>
      </c>
      <c r="R2462">
        <v>99.45</v>
      </c>
      <c r="S2462">
        <v>24.86</v>
      </c>
      <c r="T2462" t="s">
        <v>30</v>
      </c>
      <c r="X2462" t="s">
        <v>52</v>
      </c>
      <c r="Y2462" t="s">
        <v>44</v>
      </c>
      <c r="Z2462" t="s">
        <v>39</v>
      </c>
      <c r="AA2462" t="str">
        <f>IFERROR(_xlfn.XLOOKUP($J2462,avoidable_ed_reference!$A$2:$A$13,avoidable_ed_reference!$C$2:$C$13),"Not Classified")</f>
        <v>Avoidable</v>
      </c>
      <c r="AB2462" t="str">
        <f>IFERROR(_xlfn.XLOOKUP($B2462,enrollment!$A$2:$A$801,enrollment!$I$2:$I$801),"")</f>
        <v>TN</v>
      </c>
      <c r="AC2462">
        <f>IFERROR(_xlfn.XLOOKUP($B2462,enrollment!$A$2:$A$801,enrollment!$L$2:$L$801),"")</f>
        <v>55</v>
      </c>
      <c r="AD2462" t="str" cm="1">
        <f t="array" ref="AD2462">_xlfn.IFS(AC2462="","Unknown",AC2462&lt;18,"0-17",AC2462&lt;35,"18-34",AC2462&lt;50,"35-49",AC2462&lt;65,"50-64",TRUE,"65+")</f>
        <v>50-64</v>
      </c>
      <c r="AE2462">
        <f>IFERROR(_xlfn.XLOOKUP($B2462,enrollment!$A$2:$A$801,enrollment!$O$2:$O$801),"")</f>
        <v>5678901234</v>
      </c>
      <c r="AF2462">
        <f>IFERROR(_xlfn.XLOOKUP($AE2462,providers!$B$2:$B$11,providers!$Q$2:$Q$11),"")</f>
        <v>3.8</v>
      </c>
      <c r="AG2462" s="1">
        <f t="shared" si="38"/>
        <v>45292</v>
      </c>
    </row>
    <row r="2463" spans="1:33" x14ac:dyDescent="0.25">
      <c r="A2463" t="s">
        <v>2869</v>
      </c>
      <c r="B2463" t="s">
        <v>2864</v>
      </c>
      <c r="C2463">
        <v>5678901234</v>
      </c>
      <c r="D2463">
        <v>5678901234</v>
      </c>
      <c r="E2463" s="1">
        <v>45467</v>
      </c>
      <c r="F2463" s="1">
        <v>45467</v>
      </c>
      <c r="G2463" s="1">
        <v>45499</v>
      </c>
      <c r="H2463" t="s">
        <v>28</v>
      </c>
      <c r="I2463">
        <v>11</v>
      </c>
      <c r="J2463" t="s">
        <v>38</v>
      </c>
      <c r="K2463">
        <v>99213</v>
      </c>
      <c r="O2463">
        <v>1</v>
      </c>
      <c r="P2463">
        <v>177.48</v>
      </c>
      <c r="Q2463">
        <v>131.47</v>
      </c>
      <c r="R2463">
        <v>105.18</v>
      </c>
      <c r="S2463">
        <v>26.29</v>
      </c>
      <c r="T2463" t="s">
        <v>30</v>
      </c>
      <c r="X2463" t="s">
        <v>52</v>
      </c>
      <c r="Y2463" t="s">
        <v>44</v>
      </c>
      <c r="Z2463" t="s">
        <v>39</v>
      </c>
      <c r="AA2463" t="str">
        <f>IFERROR(_xlfn.XLOOKUP($J2463,avoidable_ed_reference!$A$2:$A$13,avoidable_ed_reference!$C$2:$C$13),"Not Classified")</f>
        <v>Not Classified</v>
      </c>
      <c r="AB2463" t="str">
        <f>IFERROR(_xlfn.XLOOKUP($B2463,enrollment!$A$2:$A$801,enrollment!$I$2:$I$801),"")</f>
        <v>TN</v>
      </c>
      <c r="AC2463">
        <f>IFERROR(_xlfn.XLOOKUP($B2463,enrollment!$A$2:$A$801,enrollment!$L$2:$L$801),"")</f>
        <v>55</v>
      </c>
      <c r="AD2463" t="str" cm="1">
        <f t="array" ref="AD2463">_xlfn.IFS(AC2463="","Unknown",AC2463&lt;18,"0-17",AC2463&lt;35,"18-34",AC2463&lt;50,"35-49",AC2463&lt;65,"50-64",TRUE,"65+")</f>
        <v>50-64</v>
      </c>
      <c r="AE2463">
        <f>IFERROR(_xlfn.XLOOKUP($B2463,enrollment!$A$2:$A$801,enrollment!$O$2:$O$801),"")</f>
        <v>5678901234</v>
      </c>
      <c r="AF2463">
        <f>IFERROR(_xlfn.XLOOKUP($AE2463,providers!$B$2:$B$11,providers!$Q$2:$Q$11),"")</f>
        <v>3.8</v>
      </c>
      <c r="AG2463" s="1">
        <f t="shared" si="38"/>
        <v>45444</v>
      </c>
    </row>
    <row r="2464" spans="1:33" x14ac:dyDescent="0.25">
      <c r="A2464" t="s">
        <v>2870</v>
      </c>
      <c r="B2464" t="s">
        <v>2864</v>
      </c>
      <c r="C2464">
        <v>7890123456</v>
      </c>
      <c r="D2464">
        <v>7890123456</v>
      </c>
      <c r="E2464" s="1">
        <v>45586</v>
      </c>
      <c r="F2464" s="1">
        <v>45586</v>
      </c>
      <c r="G2464" s="1">
        <v>45620</v>
      </c>
      <c r="H2464" t="s">
        <v>59</v>
      </c>
      <c r="J2464" t="s">
        <v>99</v>
      </c>
      <c r="L2464" s="2" t="s">
        <v>106</v>
      </c>
      <c r="M2464" t="s">
        <v>107</v>
      </c>
      <c r="N2464" t="s">
        <v>108</v>
      </c>
      <c r="O2464">
        <v>1</v>
      </c>
      <c r="P2464">
        <v>1130.5</v>
      </c>
      <c r="Q2464">
        <v>1027.73</v>
      </c>
      <c r="R2464">
        <v>822.18</v>
      </c>
      <c r="S2464">
        <v>205.55</v>
      </c>
      <c r="T2464" t="s">
        <v>30</v>
      </c>
      <c r="X2464" t="s">
        <v>52</v>
      </c>
      <c r="Y2464" t="s">
        <v>44</v>
      </c>
      <c r="Z2464" t="s">
        <v>64</v>
      </c>
      <c r="AA2464" t="str">
        <f>IFERROR(_xlfn.XLOOKUP($J2464,avoidable_ed_reference!$A$2:$A$13,avoidable_ed_reference!$C$2:$C$13),"Not Classified")</f>
        <v>Not Classified</v>
      </c>
      <c r="AB2464" t="str">
        <f>IFERROR(_xlfn.XLOOKUP($B2464,enrollment!$A$2:$A$801,enrollment!$I$2:$I$801),"")</f>
        <v>TN</v>
      </c>
      <c r="AC2464">
        <f>IFERROR(_xlfn.XLOOKUP($B2464,enrollment!$A$2:$A$801,enrollment!$L$2:$L$801),"")</f>
        <v>55</v>
      </c>
      <c r="AD2464" t="str" cm="1">
        <f t="array" ref="AD2464">_xlfn.IFS(AC2464="","Unknown",AC2464&lt;18,"0-17",AC2464&lt;35,"18-34",AC2464&lt;50,"35-49",AC2464&lt;65,"50-64",TRUE,"65+")</f>
        <v>50-64</v>
      </c>
      <c r="AE2464">
        <f>IFERROR(_xlfn.XLOOKUP($B2464,enrollment!$A$2:$A$801,enrollment!$O$2:$O$801),"")</f>
        <v>5678901234</v>
      </c>
      <c r="AF2464">
        <f>IFERROR(_xlfn.XLOOKUP($AE2464,providers!$B$2:$B$11,providers!$Q$2:$Q$11),"")</f>
        <v>3.8</v>
      </c>
      <c r="AG2464" s="1">
        <f t="shared" si="38"/>
        <v>45566</v>
      </c>
    </row>
    <row r="2465" spans="1:33" x14ac:dyDescent="0.25">
      <c r="A2465" t="s">
        <v>2871</v>
      </c>
      <c r="B2465" t="s">
        <v>2864</v>
      </c>
      <c r="C2465">
        <v>5678901234</v>
      </c>
      <c r="D2465">
        <v>5678901234</v>
      </c>
      <c r="E2465" s="1">
        <v>45304</v>
      </c>
      <c r="F2465" s="1">
        <v>45304</v>
      </c>
      <c r="G2465" s="1">
        <v>45334</v>
      </c>
      <c r="H2465" t="s">
        <v>28</v>
      </c>
      <c r="I2465">
        <v>11</v>
      </c>
      <c r="J2465" t="s">
        <v>38</v>
      </c>
      <c r="K2465">
        <v>99213</v>
      </c>
      <c r="O2465">
        <v>1</v>
      </c>
      <c r="P2465">
        <v>200.15</v>
      </c>
      <c r="Q2465">
        <v>148.26</v>
      </c>
      <c r="R2465">
        <v>118.61</v>
      </c>
      <c r="S2465">
        <v>29.65</v>
      </c>
      <c r="T2465" t="s">
        <v>30</v>
      </c>
      <c r="X2465" t="s">
        <v>52</v>
      </c>
      <c r="Y2465" t="s">
        <v>44</v>
      </c>
      <c r="Z2465" t="s">
        <v>39</v>
      </c>
      <c r="AA2465" t="str">
        <f>IFERROR(_xlfn.XLOOKUP($J2465,avoidable_ed_reference!$A$2:$A$13,avoidable_ed_reference!$C$2:$C$13),"Not Classified")</f>
        <v>Not Classified</v>
      </c>
      <c r="AB2465" t="str">
        <f>IFERROR(_xlfn.XLOOKUP($B2465,enrollment!$A$2:$A$801,enrollment!$I$2:$I$801),"")</f>
        <v>TN</v>
      </c>
      <c r="AC2465">
        <f>IFERROR(_xlfn.XLOOKUP($B2465,enrollment!$A$2:$A$801,enrollment!$L$2:$L$801),"")</f>
        <v>55</v>
      </c>
      <c r="AD2465" t="str" cm="1">
        <f t="array" ref="AD2465">_xlfn.IFS(AC2465="","Unknown",AC2465&lt;18,"0-17",AC2465&lt;35,"18-34",AC2465&lt;50,"35-49",AC2465&lt;65,"50-64",TRUE,"65+")</f>
        <v>50-64</v>
      </c>
      <c r="AE2465">
        <f>IFERROR(_xlfn.XLOOKUP($B2465,enrollment!$A$2:$A$801,enrollment!$O$2:$O$801),"")</f>
        <v>5678901234</v>
      </c>
      <c r="AF2465">
        <f>IFERROR(_xlfn.XLOOKUP($AE2465,providers!$B$2:$B$11,providers!$Q$2:$Q$11),"")</f>
        <v>3.8</v>
      </c>
      <c r="AG2465" s="1">
        <f t="shared" si="38"/>
        <v>45292</v>
      </c>
    </row>
    <row r="2466" spans="1:33" x14ac:dyDescent="0.25">
      <c r="A2466" t="s">
        <v>2872</v>
      </c>
      <c r="B2466" t="s">
        <v>2873</v>
      </c>
      <c r="C2466">
        <v>8901234567</v>
      </c>
      <c r="D2466">
        <v>8901234567</v>
      </c>
      <c r="E2466" s="1">
        <v>45489</v>
      </c>
      <c r="F2466" s="1">
        <v>45489</v>
      </c>
      <c r="G2466" s="1">
        <v>45519</v>
      </c>
      <c r="H2466" t="s">
        <v>28</v>
      </c>
      <c r="I2466">
        <v>11</v>
      </c>
      <c r="J2466" t="s">
        <v>47</v>
      </c>
      <c r="K2466">
        <v>99213</v>
      </c>
      <c r="O2466">
        <v>1</v>
      </c>
      <c r="P2466">
        <v>235.78</v>
      </c>
      <c r="Q2466">
        <v>174.65</v>
      </c>
      <c r="R2466">
        <v>139.72</v>
      </c>
      <c r="S2466">
        <v>34.93</v>
      </c>
      <c r="T2466" t="s">
        <v>30</v>
      </c>
      <c r="X2466" t="s">
        <v>233</v>
      </c>
      <c r="Y2466" t="s">
        <v>32</v>
      </c>
      <c r="Z2466" t="s">
        <v>39</v>
      </c>
      <c r="AA2466" t="str">
        <f>IFERROR(_xlfn.XLOOKUP($J2466,avoidable_ed_reference!$A$2:$A$13,avoidable_ed_reference!$C$2:$C$13),"Not Classified")</f>
        <v>Not Classified</v>
      </c>
      <c r="AB2466" t="str">
        <f>IFERROR(_xlfn.XLOOKUP($B2466,enrollment!$A$2:$A$801,enrollment!$I$2:$I$801),"")</f>
        <v>GA</v>
      </c>
      <c r="AC2466">
        <f>IFERROR(_xlfn.XLOOKUP($B2466,enrollment!$A$2:$A$801,enrollment!$L$2:$L$801),"")</f>
        <v>54</v>
      </c>
      <c r="AD2466" t="str" cm="1">
        <f t="array" ref="AD2466">_xlfn.IFS(AC2466="","Unknown",AC2466&lt;18,"0-17",AC2466&lt;35,"18-34",AC2466&lt;50,"35-49",AC2466&lt;65,"50-64",TRUE,"65+")</f>
        <v>50-64</v>
      </c>
      <c r="AE2466">
        <f>IFERROR(_xlfn.XLOOKUP($B2466,enrollment!$A$2:$A$801,enrollment!$O$2:$O$801),"")</f>
        <v>8901234567</v>
      </c>
      <c r="AF2466">
        <f>IFERROR(_xlfn.XLOOKUP($AE2466,providers!$B$2:$B$11,providers!$Q$2:$Q$11),"")</f>
        <v>3.7</v>
      </c>
      <c r="AG2466" s="1">
        <f t="shared" si="38"/>
        <v>45474</v>
      </c>
    </row>
    <row r="2467" spans="1:33" x14ac:dyDescent="0.25">
      <c r="A2467" t="s">
        <v>2874</v>
      </c>
      <c r="B2467" t="s">
        <v>2873</v>
      </c>
      <c r="C2467">
        <v>7890123456</v>
      </c>
      <c r="D2467">
        <v>7890123456</v>
      </c>
      <c r="E2467" s="1">
        <v>45452</v>
      </c>
      <c r="F2467" s="1">
        <v>45452</v>
      </c>
      <c r="G2467" s="1">
        <v>45479</v>
      </c>
      <c r="H2467" t="s">
        <v>28</v>
      </c>
      <c r="I2467">
        <v>23</v>
      </c>
      <c r="J2467" t="s">
        <v>93</v>
      </c>
      <c r="K2467">
        <v>99284</v>
      </c>
      <c r="O2467">
        <v>1</v>
      </c>
      <c r="P2467">
        <v>2126.21</v>
      </c>
      <c r="Q2467">
        <v>1181.23</v>
      </c>
      <c r="R2467">
        <v>944.98</v>
      </c>
      <c r="S2467">
        <v>236.25</v>
      </c>
      <c r="T2467" t="s">
        <v>30</v>
      </c>
      <c r="X2467" t="s">
        <v>233</v>
      </c>
      <c r="Y2467" t="s">
        <v>32</v>
      </c>
      <c r="Z2467" t="s">
        <v>45</v>
      </c>
      <c r="AA2467" t="str">
        <f>IFERROR(_xlfn.XLOOKUP($J2467,avoidable_ed_reference!$A$2:$A$13,avoidable_ed_reference!$C$2:$C$13),"Not Classified")</f>
        <v>Avoidable</v>
      </c>
      <c r="AB2467" t="str">
        <f>IFERROR(_xlfn.XLOOKUP($B2467,enrollment!$A$2:$A$801,enrollment!$I$2:$I$801),"")</f>
        <v>GA</v>
      </c>
      <c r="AC2467">
        <f>IFERROR(_xlfn.XLOOKUP($B2467,enrollment!$A$2:$A$801,enrollment!$L$2:$L$801),"")</f>
        <v>54</v>
      </c>
      <c r="AD2467" t="str" cm="1">
        <f t="array" ref="AD2467">_xlfn.IFS(AC2467="","Unknown",AC2467&lt;18,"0-17",AC2467&lt;35,"18-34",AC2467&lt;50,"35-49",AC2467&lt;65,"50-64",TRUE,"65+")</f>
        <v>50-64</v>
      </c>
      <c r="AE2467">
        <f>IFERROR(_xlfn.XLOOKUP($B2467,enrollment!$A$2:$A$801,enrollment!$O$2:$O$801),"")</f>
        <v>8901234567</v>
      </c>
      <c r="AF2467">
        <f>IFERROR(_xlfn.XLOOKUP($AE2467,providers!$B$2:$B$11,providers!$Q$2:$Q$11),"")</f>
        <v>3.7</v>
      </c>
      <c r="AG2467" s="1">
        <f t="shared" si="38"/>
        <v>45444</v>
      </c>
    </row>
    <row r="2468" spans="1:33" x14ac:dyDescent="0.25">
      <c r="A2468" t="s">
        <v>2875</v>
      </c>
      <c r="B2468" t="s">
        <v>2873</v>
      </c>
      <c r="C2468">
        <v>3456789012</v>
      </c>
      <c r="D2468">
        <v>3456789012</v>
      </c>
      <c r="E2468" s="1">
        <v>45544</v>
      </c>
      <c r="F2468" s="1">
        <v>45544</v>
      </c>
      <c r="G2468" s="1">
        <v>45573</v>
      </c>
      <c r="H2468" t="s">
        <v>67</v>
      </c>
      <c r="I2468">
        <v>21</v>
      </c>
      <c r="J2468" t="s">
        <v>99</v>
      </c>
      <c r="K2468">
        <v>99223</v>
      </c>
      <c r="O2468">
        <v>1</v>
      </c>
      <c r="P2468">
        <v>26888.59</v>
      </c>
      <c r="Q2468">
        <v>17347.48</v>
      </c>
      <c r="R2468">
        <v>13877.98</v>
      </c>
      <c r="S2468">
        <v>3469.5</v>
      </c>
      <c r="T2468" t="s">
        <v>30</v>
      </c>
      <c r="V2468">
        <v>1</v>
      </c>
      <c r="W2468" s="2" t="s">
        <v>68</v>
      </c>
      <c r="X2468" t="s">
        <v>233</v>
      </c>
      <c r="Y2468" t="s">
        <v>32</v>
      </c>
      <c r="Z2468" t="s">
        <v>69</v>
      </c>
      <c r="AA2468" t="str">
        <f>IFERROR(_xlfn.XLOOKUP($J2468,avoidable_ed_reference!$A$2:$A$13,avoidable_ed_reference!$C$2:$C$13),"Not Classified")</f>
        <v>Not Classified</v>
      </c>
      <c r="AB2468" t="str">
        <f>IFERROR(_xlfn.XLOOKUP($B2468,enrollment!$A$2:$A$801,enrollment!$I$2:$I$801),"")</f>
        <v>GA</v>
      </c>
      <c r="AC2468">
        <f>IFERROR(_xlfn.XLOOKUP($B2468,enrollment!$A$2:$A$801,enrollment!$L$2:$L$801),"")</f>
        <v>54</v>
      </c>
      <c r="AD2468" t="str" cm="1">
        <f t="array" ref="AD2468">_xlfn.IFS(AC2468="","Unknown",AC2468&lt;18,"0-17",AC2468&lt;35,"18-34",AC2468&lt;50,"35-49",AC2468&lt;65,"50-64",TRUE,"65+")</f>
        <v>50-64</v>
      </c>
      <c r="AE2468">
        <f>IFERROR(_xlfn.XLOOKUP($B2468,enrollment!$A$2:$A$801,enrollment!$O$2:$O$801),"")</f>
        <v>8901234567</v>
      </c>
      <c r="AF2468">
        <f>IFERROR(_xlfn.XLOOKUP($AE2468,providers!$B$2:$B$11,providers!$Q$2:$Q$11),"")</f>
        <v>3.7</v>
      </c>
      <c r="AG2468" s="1">
        <f t="shared" si="38"/>
        <v>45536</v>
      </c>
    </row>
    <row r="2469" spans="1:33" x14ac:dyDescent="0.25">
      <c r="A2469" t="s">
        <v>2876</v>
      </c>
      <c r="B2469" t="s">
        <v>2877</v>
      </c>
      <c r="C2469">
        <v>3456789012</v>
      </c>
      <c r="D2469">
        <v>3456789012</v>
      </c>
      <c r="E2469" s="1">
        <v>45521</v>
      </c>
      <c r="F2469" s="1">
        <v>45521</v>
      </c>
      <c r="G2469" s="1">
        <v>45550</v>
      </c>
      <c r="H2469" t="s">
        <v>28</v>
      </c>
      <c r="I2469">
        <v>11</v>
      </c>
      <c r="J2469" t="s">
        <v>47</v>
      </c>
      <c r="K2469">
        <v>99213</v>
      </c>
      <c r="O2469">
        <v>1</v>
      </c>
      <c r="P2469">
        <v>167.82</v>
      </c>
      <c r="Q2469">
        <v>124.31</v>
      </c>
      <c r="R2469">
        <v>99.45</v>
      </c>
      <c r="S2469">
        <v>24.86</v>
      </c>
      <c r="T2469" t="s">
        <v>30</v>
      </c>
      <c r="X2469" t="s">
        <v>52</v>
      </c>
      <c r="Y2469" t="s">
        <v>44</v>
      </c>
      <c r="Z2469" t="s">
        <v>39</v>
      </c>
      <c r="AA2469" t="str">
        <f>IFERROR(_xlfn.XLOOKUP($J2469,avoidable_ed_reference!$A$2:$A$13,avoidable_ed_reference!$C$2:$C$13),"Not Classified")</f>
        <v>Not Classified</v>
      </c>
      <c r="AB2469" t="str">
        <f>IFERROR(_xlfn.XLOOKUP($B2469,enrollment!$A$2:$A$801,enrollment!$I$2:$I$801),"")</f>
        <v>KY</v>
      </c>
      <c r="AC2469">
        <f>IFERROR(_xlfn.XLOOKUP($B2469,enrollment!$A$2:$A$801,enrollment!$L$2:$L$801),"")</f>
        <v>27</v>
      </c>
      <c r="AD2469" t="str" cm="1">
        <f t="array" ref="AD2469">_xlfn.IFS(AC2469="","Unknown",AC2469&lt;18,"0-17",AC2469&lt;35,"18-34",AC2469&lt;50,"35-49",AC2469&lt;65,"50-64",TRUE,"65+")</f>
        <v>18-34</v>
      </c>
      <c r="AE2469">
        <f>IFERROR(_xlfn.XLOOKUP($B2469,enrollment!$A$2:$A$801,enrollment!$O$2:$O$801),"")</f>
        <v>3456789012</v>
      </c>
      <c r="AF2469">
        <f>IFERROR(_xlfn.XLOOKUP($AE2469,providers!$B$2:$B$11,providers!$Q$2:$Q$11),"")</f>
        <v>4</v>
      </c>
      <c r="AG2469" s="1">
        <f t="shared" si="38"/>
        <v>45505</v>
      </c>
    </row>
    <row r="2470" spans="1:33" x14ac:dyDescent="0.25">
      <c r="A2470" t="s">
        <v>2878</v>
      </c>
      <c r="B2470" t="s">
        <v>2877</v>
      </c>
      <c r="C2470">
        <v>3456789012</v>
      </c>
      <c r="D2470">
        <v>3456789012</v>
      </c>
      <c r="E2470" s="1">
        <v>45649</v>
      </c>
      <c r="F2470" s="1">
        <v>45649</v>
      </c>
      <c r="G2470" s="1">
        <v>45683</v>
      </c>
      <c r="H2470" t="s">
        <v>28</v>
      </c>
      <c r="I2470">
        <v>11</v>
      </c>
      <c r="J2470" t="s">
        <v>35</v>
      </c>
      <c r="K2470">
        <v>99213</v>
      </c>
      <c r="O2470">
        <v>1</v>
      </c>
      <c r="P2470">
        <v>207.17</v>
      </c>
      <c r="Q2470">
        <v>153.46</v>
      </c>
      <c r="R2470">
        <v>122.77</v>
      </c>
      <c r="S2470">
        <v>30.69</v>
      </c>
      <c r="T2470" t="s">
        <v>30</v>
      </c>
      <c r="X2470" t="s">
        <v>52</v>
      </c>
      <c r="Y2470" t="s">
        <v>44</v>
      </c>
      <c r="Z2470" t="s">
        <v>39</v>
      </c>
      <c r="AA2470" t="str">
        <f>IFERROR(_xlfn.XLOOKUP($J2470,avoidable_ed_reference!$A$2:$A$13,avoidable_ed_reference!$C$2:$C$13),"Not Classified")</f>
        <v>Avoidable</v>
      </c>
      <c r="AB2470" t="str">
        <f>IFERROR(_xlfn.XLOOKUP($B2470,enrollment!$A$2:$A$801,enrollment!$I$2:$I$801),"")</f>
        <v>KY</v>
      </c>
      <c r="AC2470">
        <f>IFERROR(_xlfn.XLOOKUP($B2470,enrollment!$A$2:$A$801,enrollment!$L$2:$L$801),"")</f>
        <v>27</v>
      </c>
      <c r="AD2470" t="str" cm="1">
        <f t="array" ref="AD2470">_xlfn.IFS(AC2470="","Unknown",AC2470&lt;18,"0-17",AC2470&lt;35,"18-34",AC2470&lt;50,"35-49",AC2470&lt;65,"50-64",TRUE,"65+")</f>
        <v>18-34</v>
      </c>
      <c r="AE2470">
        <f>IFERROR(_xlfn.XLOOKUP($B2470,enrollment!$A$2:$A$801,enrollment!$O$2:$O$801),"")</f>
        <v>3456789012</v>
      </c>
      <c r="AF2470">
        <f>IFERROR(_xlfn.XLOOKUP($AE2470,providers!$B$2:$B$11,providers!$Q$2:$Q$11),"")</f>
        <v>4</v>
      </c>
      <c r="AG2470" s="1">
        <f t="shared" si="38"/>
        <v>45627</v>
      </c>
    </row>
    <row r="2471" spans="1:33" x14ac:dyDescent="0.25">
      <c r="A2471" t="s">
        <v>2879</v>
      </c>
      <c r="B2471" t="s">
        <v>2877</v>
      </c>
      <c r="C2471">
        <v>3456789012</v>
      </c>
      <c r="D2471">
        <v>3456789012</v>
      </c>
      <c r="E2471" s="1">
        <v>45536</v>
      </c>
      <c r="F2471" s="1">
        <v>45536</v>
      </c>
      <c r="G2471" s="1">
        <v>45555</v>
      </c>
      <c r="H2471" t="s">
        <v>59</v>
      </c>
      <c r="J2471" t="s">
        <v>47</v>
      </c>
      <c r="L2471" s="2" t="s">
        <v>61</v>
      </c>
      <c r="M2471" t="s">
        <v>62</v>
      </c>
      <c r="N2471" t="s">
        <v>63</v>
      </c>
      <c r="O2471">
        <v>1</v>
      </c>
      <c r="P2471">
        <v>888.2</v>
      </c>
      <c r="Q2471">
        <v>807.45</v>
      </c>
      <c r="R2471">
        <v>645.96</v>
      </c>
      <c r="S2471">
        <v>161.49</v>
      </c>
      <c r="T2471" t="s">
        <v>30</v>
      </c>
      <c r="X2471" t="s">
        <v>52</v>
      </c>
      <c r="Y2471" t="s">
        <v>44</v>
      </c>
      <c r="Z2471" t="s">
        <v>64</v>
      </c>
      <c r="AA2471" t="str">
        <f>IFERROR(_xlfn.XLOOKUP($J2471,avoidable_ed_reference!$A$2:$A$13,avoidable_ed_reference!$C$2:$C$13),"Not Classified")</f>
        <v>Not Classified</v>
      </c>
      <c r="AB2471" t="str">
        <f>IFERROR(_xlfn.XLOOKUP($B2471,enrollment!$A$2:$A$801,enrollment!$I$2:$I$801),"")</f>
        <v>KY</v>
      </c>
      <c r="AC2471">
        <f>IFERROR(_xlfn.XLOOKUP($B2471,enrollment!$A$2:$A$801,enrollment!$L$2:$L$801),"")</f>
        <v>27</v>
      </c>
      <c r="AD2471" t="str" cm="1">
        <f t="array" ref="AD2471">_xlfn.IFS(AC2471="","Unknown",AC2471&lt;18,"0-17",AC2471&lt;35,"18-34",AC2471&lt;50,"35-49",AC2471&lt;65,"50-64",TRUE,"65+")</f>
        <v>18-34</v>
      </c>
      <c r="AE2471">
        <f>IFERROR(_xlfn.XLOOKUP($B2471,enrollment!$A$2:$A$801,enrollment!$O$2:$O$801),"")</f>
        <v>3456789012</v>
      </c>
      <c r="AF2471">
        <f>IFERROR(_xlfn.XLOOKUP($AE2471,providers!$B$2:$B$11,providers!$Q$2:$Q$11),"")</f>
        <v>4</v>
      </c>
      <c r="AG2471" s="1">
        <f t="shared" si="38"/>
        <v>45536</v>
      </c>
    </row>
    <row r="2472" spans="1:33" x14ac:dyDescent="0.25">
      <c r="A2472" t="s">
        <v>2880</v>
      </c>
      <c r="B2472" t="s">
        <v>2877</v>
      </c>
      <c r="C2472">
        <v>3456789012</v>
      </c>
      <c r="D2472">
        <v>3456789012</v>
      </c>
      <c r="E2472" s="1">
        <v>45592</v>
      </c>
      <c r="F2472" s="1">
        <v>45592</v>
      </c>
      <c r="G2472" s="1">
        <v>45618</v>
      </c>
      <c r="H2472" t="s">
        <v>28</v>
      </c>
      <c r="I2472">
        <v>11</v>
      </c>
      <c r="J2472" t="s">
        <v>47</v>
      </c>
      <c r="K2472">
        <v>99213</v>
      </c>
      <c r="O2472">
        <v>1</v>
      </c>
      <c r="P2472">
        <v>193.75</v>
      </c>
      <c r="Q2472">
        <v>143.52000000000001</v>
      </c>
      <c r="R2472">
        <v>114.82</v>
      </c>
      <c r="S2472">
        <v>28.7</v>
      </c>
      <c r="T2472" t="s">
        <v>30</v>
      </c>
      <c r="X2472" t="s">
        <v>52</v>
      </c>
      <c r="Y2472" t="s">
        <v>44</v>
      </c>
      <c r="Z2472" t="s">
        <v>39</v>
      </c>
      <c r="AA2472" t="str">
        <f>IFERROR(_xlfn.XLOOKUP($J2472,avoidable_ed_reference!$A$2:$A$13,avoidable_ed_reference!$C$2:$C$13),"Not Classified")</f>
        <v>Not Classified</v>
      </c>
      <c r="AB2472" t="str">
        <f>IFERROR(_xlfn.XLOOKUP($B2472,enrollment!$A$2:$A$801,enrollment!$I$2:$I$801),"")</f>
        <v>KY</v>
      </c>
      <c r="AC2472">
        <f>IFERROR(_xlfn.XLOOKUP($B2472,enrollment!$A$2:$A$801,enrollment!$L$2:$L$801),"")</f>
        <v>27</v>
      </c>
      <c r="AD2472" t="str" cm="1">
        <f t="array" ref="AD2472">_xlfn.IFS(AC2472="","Unknown",AC2472&lt;18,"0-17",AC2472&lt;35,"18-34",AC2472&lt;50,"35-49",AC2472&lt;65,"50-64",TRUE,"65+")</f>
        <v>18-34</v>
      </c>
      <c r="AE2472">
        <f>IFERROR(_xlfn.XLOOKUP($B2472,enrollment!$A$2:$A$801,enrollment!$O$2:$O$801),"")</f>
        <v>3456789012</v>
      </c>
      <c r="AF2472">
        <f>IFERROR(_xlfn.XLOOKUP($AE2472,providers!$B$2:$B$11,providers!$Q$2:$Q$11),"")</f>
        <v>4</v>
      </c>
      <c r="AG2472" s="1">
        <f t="shared" si="38"/>
        <v>45566</v>
      </c>
    </row>
    <row r="2473" spans="1:33" x14ac:dyDescent="0.25">
      <c r="A2473" t="s">
        <v>2881</v>
      </c>
      <c r="B2473" t="s">
        <v>2882</v>
      </c>
      <c r="C2473">
        <v>7890123456</v>
      </c>
      <c r="D2473">
        <v>7890123456</v>
      </c>
      <c r="E2473" s="1">
        <v>45610</v>
      </c>
      <c r="F2473" s="1">
        <v>45610</v>
      </c>
      <c r="G2473" s="1">
        <v>45642</v>
      </c>
      <c r="H2473" t="s">
        <v>28</v>
      </c>
      <c r="I2473">
        <v>11</v>
      </c>
      <c r="J2473" t="s">
        <v>38</v>
      </c>
      <c r="K2473">
        <v>99213</v>
      </c>
      <c r="O2473">
        <v>1</v>
      </c>
      <c r="P2473">
        <v>194.83</v>
      </c>
      <c r="Q2473">
        <v>144.32</v>
      </c>
      <c r="R2473">
        <v>115.46</v>
      </c>
      <c r="S2473">
        <v>28.86</v>
      </c>
      <c r="T2473" t="s">
        <v>30</v>
      </c>
      <c r="X2473" t="s">
        <v>52</v>
      </c>
      <c r="Y2473" t="s">
        <v>44</v>
      </c>
      <c r="Z2473" t="s">
        <v>39</v>
      </c>
      <c r="AA2473" t="str">
        <f>IFERROR(_xlfn.XLOOKUP($J2473,avoidable_ed_reference!$A$2:$A$13,avoidable_ed_reference!$C$2:$C$13),"Not Classified")</f>
        <v>Not Classified</v>
      </c>
      <c r="AB2473" t="str">
        <f>IFERROR(_xlfn.XLOOKUP($B2473,enrollment!$A$2:$A$801,enrollment!$I$2:$I$801),"")</f>
        <v>TN</v>
      </c>
      <c r="AC2473">
        <f>IFERROR(_xlfn.XLOOKUP($B2473,enrollment!$A$2:$A$801,enrollment!$L$2:$L$801),"")</f>
        <v>34</v>
      </c>
      <c r="AD2473" t="str" cm="1">
        <f t="array" ref="AD2473">_xlfn.IFS(AC2473="","Unknown",AC2473&lt;18,"0-17",AC2473&lt;35,"18-34",AC2473&lt;50,"35-49",AC2473&lt;65,"50-64",TRUE,"65+")</f>
        <v>18-34</v>
      </c>
      <c r="AE2473">
        <f>IFERROR(_xlfn.XLOOKUP($B2473,enrollment!$A$2:$A$801,enrollment!$O$2:$O$801),"")</f>
        <v>7890123456</v>
      </c>
      <c r="AF2473">
        <f>IFERROR(_xlfn.XLOOKUP($AE2473,providers!$B$2:$B$11,providers!$Q$2:$Q$11),"")</f>
        <v>3.9</v>
      </c>
      <c r="AG2473" s="1">
        <f t="shared" si="38"/>
        <v>45597</v>
      </c>
    </row>
    <row r="2474" spans="1:33" x14ac:dyDescent="0.25">
      <c r="A2474" t="s">
        <v>2883</v>
      </c>
      <c r="B2474" t="s">
        <v>2882</v>
      </c>
      <c r="C2474">
        <v>7890123456</v>
      </c>
      <c r="D2474">
        <v>7890123456</v>
      </c>
      <c r="E2474" s="1">
        <v>45561</v>
      </c>
      <c r="F2474" s="1">
        <v>45561</v>
      </c>
      <c r="G2474" s="1">
        <v>45585</v>
      </c>
      <c r="H2474" t="s">
        <v>28</v>
      </c>
      <c r="I2474">
        <v>11</v>
      </c>
      <c r="J2474" t="s">
        <v>47</v>
      </c>
      <c r="K2474">
        <v>99213</v>
      </c>
      <c r="O2474">
        <v>1</v>
      </c>
      <c r="P2474">
        <v>199.14</v>
      </c>
      <c r="Q2474">
        <v>147.51</v>
      </c>
      <c r="R2474">
        <v>118.01</v>
      </c>
      <c r="S2474">
        <v>29.5</v>
      </c>
      <c r="T2474" t="s">
        <v>30</v>
      </c>
      <c r="X2474" t="s">
        <v>52</v>
      </c>
      <c r="Y2474" t="s">
        <v>44</v>
      </c>
      <c r="Z2474" t="s">
        <v>39</v>
      </c>
      <c r="AA2474" t="str">
        <f>IFERROR(_xlfn.XLOOKUP($J2474,avoidable_ed_reference!$A$2:$A$13,avoidable_ed_reference!$C$2:$C$13),"Not Classified")</f>
        <v>Not Classified</v>
      </c>
      <c r="AB2474" t="str">
        <f>IFERROR(_xlfn.XLOOKUP($B2474,enrollment!$A$2:$A$801,enrollment!$I$2:$I$801),"")</f>
        <v>TN</v>
      </c>
      <c r="AC2474">
        <f>IFERROR(_xlfn.XLOOKUP($B2474,enrollment!$A$2:$A$801,enrollment!$L$2:$L$801),"")</f>
        <v>34</v>
      </c>
      <c r="AD2474" t="str" cm="1">
        <f t="array" ref="AD2474">_xlfn.IFS(AC2474="","Unknown",AC2474&lt;18,"0-17",AC2474&lt;35,"18-34",AC2474&lt;50,"35-49",AC2474&lt;65,"50-64",TRUE,"65+")</f>
        <v>18-34</v>
      </c>
      <c r="AE2474">
        <f>IFERROR(_xlfn.XLOOKUP($B2474,enrollment!$A$2:$A$801,enrollment!$O$2:$O$801),"")</f>
        <v>7890123456</v>
      </c>
      <c r="AF2474">
        <f>IFERROR(_xlfn.XLOOKUP($AE2474,providers!$B$2:$B$11,providers!$Q$2:$Q$11),"")</f>
        <v>3.9</v>
      </c>
      <c r="AG2474" s="1">
        <f t="shared" si="38"/>
        <v>45536</v>
      </c>
    </row>
    <row r="2475" spans="1:33" x14ac:dyDescent="0.25">
      <c r="A2475" t="s">
        <v>2884</v>
      </c>
      <c r="B2475" t="s">
        <v>2882</v>
      </c>
      <c r="C2475">
        <v>9012345678</v>
      </c>
      <c r="D2475">
        <v>9012345678</v>
      </c>
      <c r="E2475" s="1">
        <v>45635</v>
      </c>
      <c r="F2475" s="1">
        <v>45635</v>
      </c>
      <c r="G2475" s="1">
        <v>45660</v>
      </c>
      <c r="H2475" t="s">
        <v>59</v>
      </c>
      <c r="J2475" t="s">
        <v>60</v>
      </c>
      <c r="L2475" s="2" t="s">
        <v>106</v>
      </c>
      <c r="M2475" t="s">
        <v>107</v>
      </c>
      <c r="N2475" t="s">
        <v>108</v>
      </c>
      <c r="O2475">
        <v>1</v>
      </c>
      <c r="P2475">
        <v>999.1</v>
      </c>
      <c r="Q2475">
        <v>908.27</v>
      </c>
      <c r="R2475">
        <v>726.62</v>
      </c>
      <c r="S2475">
        <v>181.65</v>
      </c>
      <c r="T2475" t="s">
        <v>30</v>
      </c>
      <c r="X2475" t="s">
        <v>52</v>
      </c>
      <c r="Y2475" t="s">
        <v>44</v>
      </c>
      <c r="Z2475" t="s">
        <v>64</v>
      </c>
      <c r="AA2475" t="str">
        <f>IFERROR(_xlfn.XLOOKUP($J2475,avoidable_ed_reference!$A$2:$A$13,avoidable_ed_reference!$C$2:$C$13),"Not Classified")</f>
        <v>Not Classified</v>
      </c>
      <c r="AB2475" t="str">
        <f>IFERROR(_xlfn.XLOOKUP($B2475,enrollment!$A$2:$A$801,enrollment!$I$2:$I$801),"")</f>
        <v>TN</v>
      </c>
      <c r="AC2475">
        <f>IFERROR(_xlfn.XLOOKUP($B2475,enrollment!$A$2:$A$801,enrollment!$L$2:$L$801),"")</f>
        <v>34</v>
      </c>
      <c r="AD2475" t="str" cm="1">
        <f t="array" ref="AD2475">_xlfn.IFS(AC2475="","Unknown",AC2475&lt;18,"0-17",AC2475&lt;35,"18-34",AC2475&lt;50,"35-49",AC2475&lt;65,"50-64",TRUE,"65+")</f>
        <v>18-34</v>
      </c>
      <c r="AE2475">
        <f>IFERROR(_xlfn.XLOOKUP($B2475,enrollment!$A$2:$A$801,enrollment!$O$2:$O$801),"")</f>
        <v>7890123456</v>
      </c>
      <c r="AF2475">
        <f>IFERROR(_xlfn.XLOOKUP($AE2475,providers!$B$2:$B$11,providers!$Q$2:$Q$11),"")</f>
        <v>3.9</v>
      </c>
      <c r="AG2475" s="1">
        <f t="shared" si="38"/>
        <v>45627</v>
      </c>
    </row>
    <row r="2476" spans="1:33" x14ac:dyDescent="0.25">
      <c r="A2476" t="s">
        <v>2885</v>
      </c>
      <c r="B2476" t="s">
        <v>2882</v>
      </c>
      <c r="C2476">
        <v>7890123456</v>
      </c>
      <c r="D2476">
        <v>7890123456</v>
      </c>
      <c r="E2476" s="1">
        <v>45502</v>
      </c>
      <c r="F2476" s="1">
        <v>45502</v>
      </c>
      <c r="G2476" s="1">
        <v>45530</v>
      </c>
      <c r="H2476" t="s">
        <v>59</v>
      </c>
      <c r="J2476" t="s">
        <v>99</v>
      </c>
      <c r="L2476" s="2" t="s">
        <v>151</v>
      </c>
      <c r="M2476" t="s">
        <v>152</v>
      </c>
      <c r="N2476" t="s">
        <v>153</v>
      </c>
      <c r="O2476">
        <v>1</v>
      </c>
      <c r="P2476">
        <v>894.88</v>
      </c>
      <c r="Q2476">
        <v>813.53</v>
      </c>
      <c r="R2476">
        <v>650.82000000000005</v>
      </c>
      <c r="S2476">
        <v>162.71</v>
      </c>
      <c r="T2476" t="s">
        <v>30</v>
      </c>
      <c r="X2476" t="s">
        <v>52</v>
      </c>
      <c r="Y2476" t="s">
        <v>44</v>
      </c>
      <c r="Z2476" t="s">
        <v>64</v>
      </c>
      <c r="AA2476" t="str">
        <f>IFERROR(_xlfn.XLOOKUP($J2476,avoidable_ed_reference!$A$2:$A$13,avoidable_ed_reference!$C$2:$C$13),"Not Classified")</f>
        <v>Not Classified</v>
      </c>
      <c r="AB2476" t="str">
        <f>IFERROR(_xlfn.XLOOKUP($B2476,enrollment!$A$2:$A$801,enrollment!$I$2:$I$801),"")</f>
        <v>TN</v>
      </c>
      <c r="AC2476">
        <f>IFERROR(_xlfn.XLOOKUP($B2476,enrollment!$A$2:$A$801,enrollment!$L$2:$L$801),"")</f>
        <v>34</v>
      </c>
      <c r="AD2476" t="str" cm="1">
        <f t="array" ref="AD2476">_xlfn.IFS(AC2476="","Unknown",AC2476&lt;18,"0-17",AC2476&lt;35,"18-34",AC2476&lt;50,"35-49",AC2476&lt;65,"50-64",TRUE,"65+")</f>
        <v>18-34</v>
      </c>
      <c r="AE2476">
        <f>IFERROR(_xlfn.XLOOKUP($B2476,enrollment!$A$2:$A$801,enrollment!$O$2:$O$801),"")</f>
        <v>7890123456</v>
      </c>
      <c r="AF2476">
        <f>IFERROR(_xlfn.XLOOKUP($AE2476,providers!$B$2:$B$11,providers!$Q$2:$Q$11),"")</f>
        <v>3.9</v>
      </c>
      <c r="AG2476" s="1">
        <f t="shared" si="38"/>
        <v>45474</v>
      </c>
    </row>
    <row r="2477" spans="1:33" x14ac:dyDescent="0.25">
      <c r="A2477" t="s">
        <v>2886</v>
      </c>
      <c r="B2477" t="s">
        <v>2882</v>
      </c>
      <c r="C2477">
        <v>7890123456</v>
      </c>
      <c r="D2477">
        <v>7890123456</v>
      </c>
      <c r="E2477" s="1">
        <v>45446</v>
      </c>
      <c r="F2477" s="1">
        <v>45446</v>
      </c>
      <c r="G2477" s="1">
        <v>45467</v>
      </c>
      <c r="H2477" t="s">
        <v>28</v>
      </c>
      <c r="I2477">
        <v>11</v>
      </c>
      <c r="J2477" t="s">
        <v>35</v>
      </c>
      <c r="K2477">
        <v>99213</v>
      </c>
      <c r="O2477">
        <v>1</v>
      </c>
      <c r="P2477">
        <v>215.5</v>
      </c>
      <c r="Q2477">
        <v>159.63</v>
      </c>
      <c r="R2477">
        <v>127.7</v>
      </c>
      <c r="S2477">
        <v>31.93</v>
      </c>
      <c r="T2477" t="s">
        <v>30</v>
      </c>
      <c r="X2477" t="s">
        <v>52</v>
      </c>
      <c r="Y2477" t="s">
        <v>44</v>
      </c>
      <c r="Z2477" t="s">
        <v>39</v>
      </c>
      <c r="AA2477" t="str">
        <f>IFERROR(_xlfn.XLOOKUP($J2477,avoidable_ed_reference!$A$2:$A$13,avoidable_ed_reference!$C$2:$C$13),"Not Classified")</f>
        <v>Avoidable</v>
      </c>
      <c r="AB2477" t="str">
        <f>IFERROR(_xlfn.XLOOKUP($B2477,enrollment!$A$2:$A$801,enrollment!$I$2:$I$801),"")</f>
        <v>TN</v>
      </c>
      <c r="AC2477">
        <f>IFERROR(_xlfn.XLOOKUP($B2477,enrollment!$A$2:$A$801,enrollment!$L$2:$L$801),"")</f>
        <v>34</v>
      </c>
      <c r="AD2477" t="str" cm="1">
        <f t="array" ref="AD2477">_xlfn.IFS(AC2477="","Unknown",AC2477&lt;18,"0-17",AC2477&lt;35,"18-34",AC2477&lt;50,"35-49",AC2477&lt;65,"50-64",TRUE,"65+")</f>
        <v>18-34</v>
      </c>
      <c r="AE2477">
        <f>IFERROR(_xlfn.XLOOKUP($B2477,enrollment!$A$2:$A$801,enrollment!$O$2:$O$801),"")</f>
        <v>7890123456</v>
      </c>
      <c r="AF2477">
        <f>IFERROR(_xlfn.XLOOKUP($AE2477,providers!$B$2:$B$11,providers!$Q$2:$Q$11),"")</f>
        <v>3.9</v>
      </c>
      <c r="AG2477" s="1">
        <f t="shared" si="38"/>
        <v>45444</v>
      </c>
    </row>
    <row r="2478" spans="1:33" x14ac:dyDescent="0.25">
      <c r="A2478" t="s">
        <v>2887</v>
      </c>
      <c r="B2478" t="s">
        <v>2882</v>
      </c>
      <c r="C2478">
        <v>7890123456</v>
      </c>
      <c r="D2478">
        <v>7890123456</v>
      </c>
      <c r="E2478" s="1">
        <v>45456</v>
      </c>
      <c r="F2478" s="1">
        <v>45456</v>
      </c>
      <c r="G2478" s="1">
        <v>45478</v>
      </c>
      <c r="H2478" t="s">
        <v>28</v>
      </c>
      <c r="I2478">
        <v>11</v>
      </c>
      <c r="J2478" t="s">
        <v>35</v>
      </c>
      <c r="K2478">
        <v>99213</v>
      </c>
      <c r="O2478">
        <v>1</v>
      </c>
      <c r="P2478">
        <v>165.59</v>
      </c>
      <c r="Q2478">
        <v>122.66</v>
      </c>
      <c r="R2478">
        <v>98.13</v>
      </c>
      <c r="S2478">
        <v>24.53</v>
      </c>
      <c r="T2478" t="s">
        <v>30</v>
      </c>
      <c r="X2478" t="s">
        <v>52</v>
      </c>
      <c r="Y2478" t="s">
        <v>44</v>
      </c>
      <c r="Z2478" t="s">
        <v>39</v>
      </c>
      <c r="AA2478" t="str">
        <f>IFERROR(_xlfn.XLOOKUP($J2478,avoidable_ed_reference!$A$2:$A$13,avoidable_ed_reference!$C$2:$C$13),"Not Classified")</f>
        <v>Avoidable</v>
      </c>
      <c r="AB2478" t="str">
        <f>IFERROR(_xlfn.XLOOKUP($B2478,enrollment!$A$2:$A$801,enrollment!$I$2:$I$801),"")</f>
        <v>TN</v>
      </c>
      <c r="AC2478">
        <f>IFERROR(_xlfn.XLOOKUP($B2478,enrollment!$A$2:$A$801,enrollment!$L$2:$L$801),"")</f>
        <v>34</v>
      </c>
      <c r="AD2478" t="str" cm="1">
        <f t="array" ref="AD2478">_xlfn.IFS(AC2478="","Unknown",AC2478&lt;18,"0-17",AC2478&lt;35,"18-34",AC2478&lt;50,"35-49",AC2478&lt;65,"50-64",TRUE,"65+")</f>
        <v>18-34</v>
      </c>
      <c r="AE2478">
        <f>IFERROR(_xlfn.XLOOKUP($B2478,enrollment!$A$2:$A$801,enrollment!$O$2:$O$801),"")</f>
        <v>7890123456</v>
      </c>
      <c r="AF2478">
        <f>IFERROR(_xlfn.XLOOKUP($AE2478,providers!$B$2:$B$11,providers!$Q$2:$Q$11),"")</f>
        <v>3.9</v>
      </c>
      <c r="AG2478" s="1">
        <f t="shared" si="38"/>
        <v>45444</v>
      </c>
    </row>
    <row r="2479" spans="1:33" x14ac:dyDescent="0.25">
      <c r="A2479" t="s">
        <v>2888</v>
      </c>
      <c r="B2479" t="s">
        <v>2882</v>
      </c>
      <c r="C2479">
        <v>7890123456</v>
      </c>
      <c r="D2479">
        <v>7890123456</v>
      </c>
      <c r="E2479" s="1">
        <v>45466</v>
      </c>
      <c r="F2479" s="1">
        <v>45466</v>
      </c>
      <c r="G2479" s="1">
        <v>45491</v>
      </c>
      <c r="H2479" t="s">
        <v>28</v>
      </c>
      <c r="I2479">
        <v>22</v>
      </c>
      <c r="J2479" t="s">
        <v>29</v>
      </c>
      <c r="K2479">
        <v>90837</v>
      </c>
      <c r="O2479">
        <v>1</v>
      </c>
      <c r="P2479">
        <v>243.32</v>
      </c>
      <c r="Q2479">
        <v>180.24</v>
      </c>
      <c r="R2479">
        <v>144.19</v>
      </c>
      <c r="S2479">
        <v>36.049999999999997</v>
      </c>
      <c r="T2479" t="s">
        <v>30</v>
      </c>
      <c r="X2479" t="s">
        <v>52</v>
      </c>
      <c r="Y2479" t="s">
        <v>44</v>
      </c>
      <c r="Z2479" t="s">
        <v>33</v>
      </c>
      <c r="AA2479" t="str">
        <f>IFERROR(_xlfn.XLOOKUP($J2479,avoidable_ed_reference!$A$2:$A$13,avoidable_ed_reference!$C$2:$C$13),"Not Classified")</f>
        <v>Potentially Avoidable</v>
      </c>
      <c r="AB2479" t="str">
        <f>IFERROR(_xlfn.XLOOKUP($B2479,enrollment!$A$2:$A$801,enrollment!$I$2:$I$801),"")</f>
        <v>TN</v>
      </c>
      <c r="AC2479">
        <f>IFERROR(_xlfn.XLOOKUP($B2479,enrollment!$A$2:$A$801,enrollment!$L$2:$L$801),"")</f>
        <v>34</v>
      </c>
      <c r="AD2479" t="str" cm="1">
        <f t="array" ref="AD2479">_xlfn.IFS(AC2479="","Unknown",AC2479&lt;18,"0-17",AC2479&lt;35,"18-34",AC2479&lt;50,"35-49",AC2479&lt;65,"50-64",TRUE,"65+")</f>
        <v>18-34</v>
      </c>
      <c r="AE2479">
        <f>IFERROR(_xlfn.XLOOKUP($B2479,enrollment!$A$2:$A$801,enrollment!$O$2:$O$801),"")</f>
        <v>7890123456</v>
      </c>
      <c r="AF2479">
        <f>IFERROR(_xlfn.XLOOKUP($AE2479,providers!$B$2:$B$11,providers!$Q$2:$Q$11),"")</f>
        <v>3.9</v>
      </c>
      <c r="AG2479" s="1">
        <f t="shared" si="38"/>
        <v>45444</v>
      </c>
    </row>
    <row r="2480" spans="1:33" x14ac:dyDescent="0.25">
      <c r="A2480" t="s">
        <v>2889</v>
      </c>
      <c r="B2480" t="s">
        <v>2882</v>
      </c>
      <c r="C2480">
        <v>3456789012</v>
      </c>
      <c r="D2480">
        <v>3456789012</v>
      </c>
      <c r="E2480" s="1">
        <v>45354</v>
      </c>
      <c r="F2480" s="1">
        <v>45354</v>
      </c>
      <c r="G2480" s="1">
        <v>45372</v>
      </c>
      <c r="H2480" t="s">
        <v>28</v>
      </c>
      <c r="I2480">
        <v>23</v>
      </c>
      <c r="J2480" t="s">
        <v>127</v>
      </c>
      <c r="K2480">
        <v>99284</v>
      </c>
      <c r="O2480">
        <v>1</v>
      </c>
      <c r="P2480">
        <v>1879.45</v>
      </c>
      <c r="Q2480">
        <v>1044.1400000000001</v>
      </c>
      <c r="R2480">
        <v>835.31</v>
      </c>
      <c r="S2480">
        <v>208.83</v>
      </c>
      <c r="T2480" t="s">
        <v>30</v>
      </c>
      <c r="X2480" t="s">
        <v>52</v>
      </c>
      <c r="Y2480" t="s">
        <v>44</v>
      </c>
      <c r="Z2480" t="s">
        <v>45</v>
      </c>
      <c r="AA2480" t="str">
        <f>IFERROR(_xlfn.XLOOKUP($J2480,avoidable_ed_reference!$A$2:$A$13,avoidable_ed_reference!$C$2:$C$13),"Not Classified")</f>
        <v>Avoidable</v>
      </c>
      <c r="AB2480" t="str">
        <f>IFERROR(_xlfn.XLOOKUP($B2480,enrollment!$A$2:$A$801,enrollment!$I$2:$I$801),"")</f>
        <v>TN</v>
      </c>
      <c r="AC2480">
        <f>IFERROR(_xlfn.XLOOKUP($B2480,enrollment!$A$2:$A$801,enrollment!$L$2:$L$801),"")</f>
        <v>34</v>
      </c>
      <c r="AD2480" t="str" cm="1">
        <f t="array" ref="AD2480">_xlfn.IFS(AC2480="","Unknown",AC2480&lt;18,"0-17",AC2480&lt;35,"18-34",AC2480&lt;50,"35-49",AC2480&lt;65,"50-64",TRUE,"65+")</f>
        <v>18-34</v>
      </c>
      <c r="AE2480">
        <f>IFERROR(_xlfn.XLOOKUP($B2480,enrollment!$A$2:$A$801,enrollment!$O$2:$O$801),"")</f>
        <v>7890123456</v>
      </c>
      <c r="AF2480">
        <f>IFERROR(_xlfn.XLOOKUP($AE2480,providers!$B$2:$B$11,providers!$Q$2:$Q$11),"")</f>
        <v>3.9</v>
      </c>
      <c r="AG2480" s="1">
        <f t="shared" si="38"/>
        <v>45352</v>
      </c>
    </row>
    <row r="2481" spans="1:33" x14ac:dyDescent="0.25">
      <c r="A2481" t="s">
        <v>2890</v>
      </c>
      <c r="B2481" t="s">
        <v>2891</v>
      </c>
      <c r="C2481">
        <v>6789012345</v>
      </c>
      <c r="D2481">
        <v>6789012345</v>
      </c>
      <c r="E2481" s="1">
        <v>45526</v>
      </c>
      <c r="F2481" s="1">
        <v>45526</v>
      </c>
      <c r="G2481" s="1">
        <v>45561</v>
      </c>
      <c r="H2481" t="s">
        <v>28</v>
      </c>
      <c r="I2481">
        <v>23</v>
      </c>
      <c r="J2481" t="s">
        <v>42</v>
      </c>
      <c r="K2481">
        <v>99284</v>
      </c>
      <c r="O2481">
        <v>1</v>
      </c>
      <c r="P2481">
        <v>2093.7399999999998</v>
      </c>
      <c r="Q2481">
        <v>1163.19</v>
      </c>
      <c r="R2481">
        <v>930.55</v>
      </c>
      <c r="S2481">
        <v>232.64</v>
      </c>
      <c r="T2481" t="s">
        <v>30</v>
      </c>
      <c r="X2481" t="s">
        <v>233</v>
      </c>
      <c r="Y2481" t="s">
        <v>32</v>
      </c>
      <c r="Z2481" t="s">
        <v>45</v>
      </c>
      <c r="AA2481" t="str">
        <f>IFERROR(_xlfn.XLOOKUP($J2481,avoidable_ed_reference!$A$2:$A$13,avoidable_ed_reference!$C$2:$C$13),"Not Classified")</f>
        <v>Non-Avoidable</v>
      </c>
      <c r="AB2481" t="str">
        <f>IFERROR(_xlfn.XLOOKUP($B2481,enrollment!$A$2:$A$801,enrollment!$I$2:$I$801),"")</f>
        <v>KY</v>
      </c>
      <c r="AC2481">
        <f>IFERROR(_xlfn.XLOOKUP($B2481,enrollment!$A$2:$A$801,enrollment!$L$2:$L$801),"")</f>
        <v>55</v>
      </c>
      <c r="AD2481" t="str" cm="1">
        <f t="array" ref="AD2481">_xlfn.IFS(AC2481="","Unknown",AC2481&lt;18,"0-17",AC2481&lt;35,"18-34",AC2481&lt;50,"35-49",AC2481&lt;65,"50-64",TRUE,"65+")</f>
        <v>50-64</v>
      </c>
      <c r="AE2481">
        <f>IFERROR(_xlfn.XLOOKUP($B2481,enrollment!$A$2:$A$801,enrollment!$O$2:$O$801),"")</f>
        <v>9012345678</v>
      </c>
      <c r="AF2481">
        <f>IFERROR(_xlfn.XLOOKUP($AE2481,providers!$B$2:$B$11,providers!$Q$2:$Q$11),"")</f>
        <v>4.3</v>
      </c>
      <c r="AG2481" s="1">
        <f t="shared" si="38"/>
        <v>45505</v>
      </c>
    </row>
    <row r="2482" spans="1:33" x14ac:dyDescent="0.25">
      <c r="A2482" t="s">
        <v>2892</v>
      </c>
      <c r="B2482" t="s">
        <v>2891</v>
      </c>
      <c r="C2482">
        <v>3456789012</v>
      </c>
      <c r="D2482">
        <v>3456789012</v>
      </c>
      <c r="E2482" s="1">
        <v>45494</v>
      </c>
      <c r="F2482" s="1">
        <v>45494</v>
      </c>
      <c r="G2482" s="1">
        <v>45523</v>
      </c>
      <c r="H2482" t="s">
        <v>28</v>
      </c>
      <c r="I2482">
        <v>22</v>
      </c>
      <c r="J2482" t="s">
        <v>29</v>
      </c>
      <c r="K2482">
        <v>90837</v>
      </c>
      <c r="O2482">
        <v>1</v>
      </c>
      <c r="P2482">
        <v>243.42</v>
      </c>
      <c r="Q2482">
        <v>180.31</v>
      </c>
      <c r="R2482">
        <v>144.25</v>
      </c>
      <c r="S2482">
        <v>36.06</v>
      </c>
      <c r="T2482" t="s">
        <v>30</v>
      </c>
      <c r="X2482" t="s">
        <v>233</v>
      </c>
      <c r="Y2482" t="s">
        <v>32</v>
      </c>
      <c r="Z2482" t="s">
        <v>33</v>
      </c>
      <c r="AA2482" t="str">
        <f>IFERROR(_xlfn.XLOOKUP($J2482,avoidable_ed_reference!$A$2:$A$13,avoidable_ed_reference!$C$2:$C$13),"Not Classified")</f>
        <v>Potentially Avoidable</v>
      </c>
      <c r="AB2482" t="str">
        <f>IFERROR(_xlfn.XLOOKUP($B2482,enrollment!$A$2:$A$801,enrollment!$I$2:$I$801),"")</f>
        <v>KY</v>
      </c>
      <c r="AC2482">
        <f>IFERROR(_xlfn.XLOOKUP($B2482,enrollment!$A$2:$A$801,enrollment!$L$2:$L$801),"")</f>
        <v>55</v>
      </c>
      <c r="AD2482" t="str" cm="1">
        <f t="array" ref="AD2482">_xlfn.IFS(AC2482="","Unknown",AC2482&lt;18,"0-17",AC2482&lt;35,"18-34",AC2482&lt;50,"35-49",AC2482&lt;65,"50-64",TRUE,"65+")</f>
        <v>50-64</v>
      </c>
      <c r="AE2482">
        <f>IFERROR(_xlfn.XLOOKUP($B2482,enrollment!$A$2:$A$801,enrollment!$O$2:$O$801),"")</f>
        <v>9012345678</v>
      </c>
      <c r="AF2482">
        <f>IFERROR(_xlfn.XLOOKUP($AE2482,providers!$B$2:$B$11,providers!$Q$2:$Q$11),"")</f>
        <v>4.3</v>
      </c>
      <c r="AG2482" s="1">
        <f t="shared" si="38"/>
        <v>45474</v>
      </c>
    </row>
    <row r="2483" spans="1:33" x14ac:dyDescent="0.25">
      <c r="A2483" t="s">
        <v>2893</v>
      </c>
      <c r="B2483" t="s">
        <v>2891</v>
      </c>
      <c r="C2483">
        <v>3456789012</v>
      </c>
      <c r="D2483">
        <v>3456789012</v>
      </c>
      <c r="E2483" s="1">
        <v>45592</v>
      </c>
      <c r="F2483" s="1">
        <v>45592</v>
      </c>
      <c r="G2483" s="1">
        <v>45609</v>
      </c>
      <c r="H2483" t="s">
        <v>67</v>
      </c>
      <c r="I2483">
        <v>21</v>
      </c>
      <c r="J2483" t="s">
        <v>80</v>
      </c>
      <c r="K2483">
        <v>99223</v>
      </c>
      <c r="O2483">
        <v>1</v>
      </c>
      <c r="P2483">
        <v>23576.93</v>
      </c>
      <c r="Q2483">
        <v>15210.92</v>
      </c>
      <c r="R2483">
        <v>12168.74</v>
      </c>
      <c r="S2483">
        <v>3042.18</v>
      </c>
      <c r="T2483" t="s">
        <v>30</v>
      </c>
      <c r="V2483">
        <v>1</v>
      </c>
      <c r="W2483" s="2" t="s">
        <v>68</v>
      </c>
      <c r="X2483" t="s">
        <v>233</v>
      </c>
      <c r="Y2483" t="s">
        <v>32</v>
      </c>
      <c r="Z2483" t="s">
        <v>69</v>
      </c>
      <c r="AA2483" t="str">
        <f>IFERROR(_xlfn.XLOOKUP($J2483,avoidable_ed_reference!$A$2:$A$13,avoidable_ed_reference!$C$2:$C$13),"Not Classified")</f>
        <v>Non-Avoidable</v>
      </c>
      <c r="AB2483" t="str">
        <f>IFERROR(_xlfn.XLOOKUP($B2483,enrollment!$A$2:$A$801,enrollment!$I$2:$I$801),"")</f>
        <v>KY</v>
      </c>
      <c r="AC2483">
        <f>IFERROR(_xlfn.XLOOKUP($B2483,enrollment!$A$2:$A$801,enrollment!$L$2:$L$801),"")</f>
        <v>55</v>
      </c>
      <c r="AD2483" t="str" cm="1">
        <f t="array" ref="AD2483">_xlfn.IFS(AC2483="","Unknown",AC2483&lt;18,"0-17",AC2483&lt;35,"18-34",AC2483&lt;50,"35-49",AC2483&lt;65,"50-64",TRUE,"65+")</f>
        <v>50-64</v>
      </c>
      <c r="AE2483">
        <f>IFERROR(_xlfn.XLOOKUP($B2483,enrollment!$A$2:$A$801,enrollment!$O$2:$O$801),"")</f>
        <v>9012345678</v>
      </c>
      <c r="AF2483">
        <f>IFERROR(_xlfn.XLOOKUP($AE2483,providers!$B$2:$B$11,providers!$Q$2:$Q$11),"")</f>
        <v>4.3</v>
      </c>
      <c r="AG2483" s="1">
        <f t="shared" si="38"/>
        <v>45566</v>
      </c>
    </row>
    <row r="2484" spans="1:33" x14ac:dyDescent="0.25">
      <c r="A2484" t="s">
        <v>2894</v>
      </c>
      <c r="B2484" t="s">
        <v>2891</v>
      </c>
      <c r="C2484">
        <v>9012345678</v>
      </c>
      <c r="D2484">
        <v>9012345678</v>
      </c>
      <c r="E2484" s="1">
        <v>45295</v>
      </c>
      <c r="F2484" s="1">
        <v>45295</v>
      </c>
      <c r="G2484" s="1">
        <v>45314</v>
      </c>
      <c r="H2484" t="s">
        <v>28</v>
      </c>
      <c r="I2484">
        <v>11</v>
      </c>
      <c r="J2484" t="s">
        <v>38</v>
      </c>
      <c r="K2484">
        <v>99213</v>
      </c>
      <c r="O2484">
        <v>1</v>
      </c>
      <c r="P2484">
        <v>226.69</v>
      </c>
      <c r="Q2484">
        <v>167.92</v>
      </c>
      <c r="R2484">
        <v>134.34</v>
      </c>
      <c r="S2484">
        <v>33.58</v>
      </c>
      <c r="T2484" t="s">
        <v>30</v>
      </c>
      <c r="X2484" t="s">
        <v>233</v>
      </c>
      <c r="Y2484" t="s">
        <v>32</v>
      </c>
      <c r="Z2484" t="s">
        <v>39</v>
      </c>
      <c r="AA2484" t="str">
        <f>IFERROR(_xlfn.XLOOKUP($J2484,avoidable_ed_reference!$A$2:$A$13,avoidable_ed_reference!$C$2:$C$13),"Not Classified")</f>
        <v>Not Classified</v>
      </c>
      <c r="AB2484" t="str">
        <f>IFERROR(_xlfn.XLOOKUP($B2484,enrollment!$A$2:$A$801,enrollment!$I$2:$I$801),"")</f>
        <v>KY</v>
      </c>
      <c r="AC2484">
        <f>IFERROR(_xlfn.XLOOKUP($B2484,enrollment!$A$2:$A$801,enrollment!$L$2:$L$801),"")</f>
        <v>55</v>
      </c>
      <c r="AD2484" t="str" cm="1">
        <f t="array" ref="AD2484">_xlfn.IFS(AC2484="","Unknown",AC2484&lt;18,"0-17",AC2484&lt;35,"18-34",AC2484&lt;50,"35-49",AC2484&lt;65,"50-64",TRUE,"65+")</f>
        <v>50-64</v>
      </c>
      <c r="AE2484">
        <f>IFERROR(_xlfn.XLOOKUP($B2484,enrollment!$A$2:$A$801,enrollment!$O$2:$O$801),"")</f>
        <v>9012345678</v>
      </c>
      <c r="AF2484">
        <f>IFERROR(_xlfn.XLOOKUP($AE2484,providers!$B$2:$B$11,providers!$Q$2:$Q$11),"")</f>
        <v>4.3</v>
      </c>
      <c r="AG2484" s="1">
        <f t="shared" si="38"/>
        <v>45292</v>
      </c>
    </row>
    <row r="2485" spans="1:33" x14ac:dyDescent="0.25">
      <c r="A2485" t="s">
        <v>2895</v>
      </c>
      <c r="B2485" t="s">
        <v>2891</v>
      </c>
      <c r="C2485">
        <v>2345678901</v>
      </c>
      <c r="D2485">
        <v>2345678901</v>
      </c>
      <c r="E2485" s="1">
        <v>45387</v>
      </c>
      <c r="F2485" s="1">
        <v>45387</v>
      </c>
      <c r="G2485" s="1">
        <v>45402</v>
      </c>
      <c r="H2485" t="s">
        <v>28</v>
      </c>
      <c r="I2485">
        <v>22</v>
      </c>
      <c r="J2485" t="s">
        <v>29</v>
      </c>
      <c r="K2485">
        <v>90837</v>
      </c>
      <c r="O2485">
        <v>1</v>
      </c>
      <c r="P2485">
        <v>281.91000000000003</v>
      </c>
      <c r="Q2485">
        <v>208.82</v>
      </c>
      <c r="R2485">
        <v>167.06</v>
      </c>
      <c r="S2485">
        <v>41.76</v>
      </c>
      <c r="T2485" t="s">
        <v>30</v>
      </c>
      <c r="X2485" t="s">
        <v>233</v>
      </c>
      <c r="Y2485" t="s">
        <v>32</v>
      </c>
      <c r="Z2485" t="s">
        <v>33</v>
      </c>
      <c r="AA2485" t="str">
        <f>IFERROR(_xlfn.XLOOKUP($J2485,avoidable_ed_reference!$A$2:$A$13,avoidable_ed_reference!$C$2:$C$13),"Not Classified")</f>
        <v>Potentially Avoidable</v>
      </c>
      <c r="AB2485" t="str">
        <f>IFERROR(_xlfn.XLOOKUP($B2485,enrollment!$A$2:$A$801,enrollment!$I$2:$I$801),"")</f>
        <v>KY</v>
      </c>
      <c r="AC2485">
        <f>IFERROR(_xlfn.XLOOKUP($B2485,enrollment!$A$2:$A$801,enrollment!$L$2:$L$801),"")</f>
        <v>55</v>
      </c>
      <c r="AD2485" t="str" cm="1">
        <f t="array" ref="AD2485">_xlfn.IFS(AC2485="","Unknown",AC2485&lt;18,"0-17",AC2485&lt;35,"18-34",AC2485&lt;50,"35-49",AC2485&lt;65,"50-64",TRUE,"65+")</f>
        <v>50-64</v>
      </c>
      <c r="AE2485">
        <f>IFERROR(_xlfn.XLOOKUP($B2485,enrollment!$A$2:$A$801,enrollment!$O$2:$O$801),"")</f>
        <v>9012345678</v>
      </c>
      <c r="AF2485">
        <f>IFERROR(_xlfn.XLOOKUP($AE2485,providers!$B$2:$B$11,providers!$Q$2:$Q$11),"")</f>
        <v>4.3</v>
      </c>
      <c r="AG2485" s="1">
        <f t="shared" si="38"/>
        <v>45383</v>
      </c>
    </row>
    <row r="2486" spans="1:33" x14ac:dyDescent="0.25">
      <c r="A2486" t="s">
        <v>2896</v>
      </c>
      <c r="B2486" t="s">
        <v>2897</v>
      </c>
      <c r="C2486">
        <v>8901234567</v>
      </c>
      <c r="D2486">
        <v>8901234567</v>
      </c>
      <c r="E2486" s="1">
        <v>45426</v>
      </c>
      <c r="F2486" s="1">
        <v>45426</v>
      </c>
      <c r="G2486" s="1">
        <v>45445</v>
      </c>
      <c r="H2486" t="s">
        <v>28</v>
      </c>
      <c r="I2486">
        <v>11</v>
      </c>
      <c r="J2486" t="s">
        <v>38</v>
      </c>
      <c r="K2486">
        <v>99213</v>
      </c>
      <c r="O2486">
        <v>1</v>
      </c>
      <c r="P2486">
        <v>185.58</v>
      </c>
      <c r="Q2486">
        <v>137.47</v>
      </c>
      <c r="R2486">
        <v>109.98</v>
      </c>
      <c r="S2486">
        <v>27.49</v>
      </c>
      <c r="T2486" t="s">
        <v>30</v>
      </c>
      <c r="X2486" t="s">
        <v>31</v>
      </c>
      <c r="Y2486" t="s">
        <v>32</v>
      </c>
      <c r="Z2486" t="s">
        <v>39</v>
      </c>
      <c r="AA2486" t="str">
        <f>IFERROR(_xlfn.XLOOKUP($J2486,avoidable_ed_reference!$A$2:$A$13,avoidable_ed_reference!$C$2:$C$13),"Not Classified")</f>
        <v>Not Classified</v>
      </c>
      <c r="AB2486" t="str">
        <f>IFERROR(_xlfn.XLOOKUP($B2486,enrollment!$A$2:$A$801,enrollment!$I$2:$I$801),"")</f>
        <v>GA</v>
      </c>
      <c r="AC2486">
        <f>IFERROR(_xlfn.XLOOKUP($B2486,enrollment!$A$2:$A$801,enrollment!$L$2:$L$801),"")</f>
        <v>56</v>
      </c>
      <c r="AD2486" t="str" cm="1">
        <f t="array" ref="AD2486">_xlfn.IFS(AC2486="","Unknown",AC2486&lt;18,"0-17",AC2486&lt;35,"18-34",AC2486&lt;50,"35-49",AC2486&lt;65,"50-64",TRUE,"65+")</f>
        <v>50-64</v>
      </c>
      <c r="AE2486">
        <f>IFERROR(_xlfn.XLOOKUP($B2486,enrollment!$A$2:$A$801,enrollment!$O$2:$O$801),"")</f>
        <v>8901234567</v>
      </c>
      <c r="AF2486">
        <f>IFERROR(_xlfn.XLOOKUP($AE2486,providers!$B$2:$B$11,providers!$Q$2:$Q$11),"")</f>
        <v>3.7</v>
      </c>
      <c r="AG2486" s="1">
        <f t="shared" si="38"/>
        <v>45413</v>
      </c>
    </row>
    <row r="2487" spans="1:33" x14ac:dyDescent="0.25">
      <c r="A2487" t="s">
        <v>2898</v>
      </c>
      <c r="B2487" t="s">
        <v>2897</v>
      </c>
      <c r="C2487">
        <v>3456789012</v>
      </c>
      <c r="D2487">
        <v>3456789012</v>
      </c>
      <c r="E2487" s="1">
        <v>45326</v>
      </c>
      <c r="F2487" s="1">
        <v>45326</v>
      </c>
      <c r="G2487" s="1">
        <v>45341</v>
      </c>
      <c r="H2487" t="s">
        <v>28</v>
      </c>
      <c r="I2487">
        <v>22</v>
      </c>
      <c r="J2487" t="s">
        <v>29</v>
      </c>
      <c r="K2487">
        <v>90837</v>
      </c>
      <c r="O2487">
        <v>1</v>
      </c>
      <c r="P2487">
        <v>272.62</v>
      </c>
      <c r="Q2487">
        <v>201.94</v>
      </c>
      <c r="R2487">
        <v>161.55000000000001</v>
      </c>
      <c r="S2487">
        <v>40.39</v>
      </c>
      <c r="T2487" t="s">
        <v>30</v>
      </c>
      <c r="X2487" t="s">
        <v>31</v>
      </c>
      <c r="Y2487" t="s">
        <v>32</v>
      </c>
      <c r="Z2487" t="s">
        <v>33</v>
      </c>
      <c r="AA2487" t="str">
        <f>IFERROR(_xlfn.XLOOKUP($J2487,avoidable_ed_reference!$A$2:$A$13,avoidable_ed_reference!$C$2:$C$13),"Not Classified")</f>
        <v>Potentially Avoidable</v>
      </c>
      <c r="AB2487" t="str">
        <f>IFERROR(_xlfn.XLOOKUP($B2487,enrollment!$A$2:$A$801,enrollment!$I$2:$I$801),"")</f>
        <v>GA</v>
      </c>
      <c r="AC2487">
        <f>IFERROR(_xlfn.XLOOKUP($B2487,enrollment!$A$2:$A$801,enrollment!$L$2:$L$801),"")</f>
        <v>56</v>
      </c>
      <c r="AD2487" t="str" cm="1">
        <f t="array" ref="AD2487">_xlfn.IFS(AC2487="","Unknown",AC2487&lt;18,"0-17",AC2487&lt;35,"18-34",AC2487&lt;50,"35-49",AC2487&lt;65,"50-64",TRUE,"65+")</f>
        <v>50-64</v>
      </c>
      <c r="AE2487">
        <f>IFERROR(_xlfn.XLOOKUP($B2487,enrollment!$A$2:$A$801,enrollment!$O$2:$O$801),"")</f>
        <v>8901234567</v>
      </c>
      <c r="AF2487">
        <f>IFERROR(_xlfn.XLOOKUP($AE2487,providers!$B$2:$B$11,providers!$Q$2:$Q$11),"")</f>
        <v>3.7</v>
      </c>
      <c r="AG2487" s="1">
        <f t="shared" si="38"/>
        <v>45323</v>
      </c>
    </row>
    <row r="2488" spans="1:33" x14ac:dyDescent="0.25">
      <c r="A2488" t="s">
        <v>2899</v>
      </c>
      <c r="B2488" t="s">
        <v>2897</v>
      </c>
      <c r="C2488">
        <v>8901234567</v>
      </c>
      <c r="D2488">
        <v>8901234567</v>
      </c>
      <c r="E2488" s="1">
        <v>45613</v>
      </c>
      <c r="F2488" s="1">
        <v>45613</v>
      </c>
      <c r="G2488" s="1">
        <v>45632</v>
      </c>
      <c r="H2488" t="s">
        <v>28</v>
      </c>
      <c r="I2488">
        <v>11</v>
      </c>
      <c r="J2488" t="s">
        <v>38</v>
      </c>
      <c r="K2488">
        <v>99213</v>
      </c>
      <c r="O2488">
        <v>1</v>
      </c>
      <c r="P2488">
        <v>189.86</v>
      </c>
      <c r="Q2488">
        <v>140.63999999999999</v>
      </c>
      <c r="R2488">
        <v>112.51</v>
      </c>
      <c r="S2488">
        <v>28.13</v>
      </c>
      <c r="T2488" t="s">
        <v>30</v>
      </c>
      <c r="X2488" t="s">
        <v>31</v>
      </c>
      <c r="Y2488" t="s">
        <v>32</v>
      </c>
      <c r="Z2488" t="s">
        <v>39</v>
      </c>
      <c r="AA2488" t="str">
        <f>IFERROR(_xlfn.XLOOKUP($J2488,avoidable_ed_reference!$A$2:$A$13,avoidable_ed_reference!$C$2:$C$13),"Not Classified")</f>
        <v>Not Classified</v>
      </c>
      <c r="AB2488" t="str">
        <f>IFERROR(_xlfn.XLOOKUP($B2488,enrollment!$A$2:$A$801,enrollment!$I$2:$I$801),"")</f>
        <v>GA</v>
      </c>
      <c r="AC2488">
        <f>IFERROR(_xlfn.XLOOKUP($B2488,enrollment!$A$2:$A$801,enrollment!$L$2:$L$801),"")</f>
        <v>56</v>
      </c>
      <c r="AD2488" t="str" cm="1">
        <f t="array" ref="AD2488">_xlfn.IFS(AC2488="","Unknown",AC2488&lt;18,"0-17",AC2488&lt;35,"18-34",AC2488&lt;50,"35-49",AC2488&lt;65,"50-64",TRUE,"65+")</f>
        <v>50-64</v>
      </c>
      <c r="AE2488">
        <f>IFERROR(_xlfn.XLOOKUP($B2488,enrollment!$A$2:$A$801,enrollment!$O$2:$O$801),"")</f>
        <v>8901234567</v>
      </c>
      <c r="AF2488">
        <f>IFERROR(_xlfn.XLOOKUP($AE2488,providers!$B$2:$B$11,providers!$Q$2:$Q$11),"")</f>
        <v>3.7</v>
      </c>
      <c r="AG2488" s="1">
        <f t="shared" si="38"/>
        <v>45597</v>
      </c>
    </row>
    <row r="2489" spans="1:33" x14ac:dyDescent="0.25">
      <c r="A2489" t="s">
        <v>2900</v>
      </c>
      <c r="B2489" t="s">
        <v>2897</v>
      </c>
      <c r="C2489">
        <v>8901234567</v>
      </c>
      <c r="D2489">
        <v>8901234567</v>
      </c>
      <c r="E2489" s="1">
        <v>45621</v>
      </c>
      <c r="F2489" s="1">
        <v>45621</v>
      </c>
      <c r="G2489" s="1">
        <v>45636</v>
      </c>
      <c r="H2489" t="s">
        <v>28</v>
      </c>
      <c r="I2489">
        <v>11</v>
      </c>
      <c r="J2489" t="s">
        <v>47</v>
      </c>
      <c r="K2489">
        <v>99213</v>
      </c>
      <c r="O2489">
        <v>1</v>
      </c>
      <c r="P2489">
        <v>209.98</v>
      </c>
      <c r="Q2489">
        <v>155.54</v>
      </c>
      <c r="R2489">
        <v>124.43</v>
      </c>
      <c r="S2489">
        <v>31.11</v>
      </c>
      <c r="T2489" t="s">
        <v>30</v>
      </c>
      <c r="X2489" t="s">
        <v>31</v>
      </c>
      <c r="Y2489" t="s">
        <v>32</v>
      </c>
      <c r="Z2489" t="s">
        <v>39</v>
      </c>
      <c r="AA2489" t="str">
        <f>IFERROR(_xlfn.XLOOKUP($J2489,avoidable_ed_reference!$A$2:$A$13,avoidable_ed_reference!$C$2:$C$13),"Not Classified")</f>
        <v>Not Classified</v>
      </c>
      <c r="AB2489" t="str">
        <f>IFERROR(_xlfn.XLOOKUP($B2489,enrollment!$A$2:$A$801,enrollment!$I$2:$I$801),"")</f>
        <v>GA</v>
      </c>
      <c r="AC2489">
        <f>IFERROR(_xlfn.XLOOKUP($B2489,enrollment!$A$2:$A$801,enrollment!$L$2:$L$801),"")</f>
        <v>56</v>
      </c>
      <c r="AD2489" t="str" cm="1">
        <f t="array" ref="AD2489">_xlfn.IFS(AC2489="","Unknown",AC2489&lt;18,"0-17",AC2489&lt;35,"18-34",AC2489&lt;50,"35-49",AC2489&lt;65,"50-64",TRUE,"65+")</f>
        <v>50-64</v>
      </c>
      <c r="AE2489">
        <f>IFERROR(_xlfn.XLOOKUP($B2489,enrollment!$A$2:$A$801,enrollment!$O$2:$O$801),"")</f>
        <v>8901234567</v>
      </c>
      <c r="AF2489">
        <f>IFERROR(_xlfn.XLOOKUP($AE2489,providers!$B$2:$B$11,providers!$Q$2:$Q$11),"")</f>
        <v>3.7</v>
      </c>
      <c r="AG2489" s="1">
        <f t="shared" si="38"/>
        <v>45597</v>
      </c>
    </row>
    <row r="2490" spans="1:33" x14ac:dyDescent="0.25">
      <c r="A2490" t="s">
        <v>2901</v>
      </c>
      <c r="B2490" t="s">
        <v>2897</v>
      </c>
      <c r="C2490">
        <v>8901234567</v>
      </c>
      <c r="D2490">
        <v>8901234567</v>
      </c>
      <c r="E2490" s="1">
        <v>45343</v>
      </c>
      <c r="F2490" s="1">
        <v>45343</v>
      </c>
      <c r="G2490" s="1">
        <v>45378</v>
      </c>
      <c r="H2490" t="s">
        <v>28</v>
      </c>
      <c r="I2490">
        <v>11</v>
      </c>
      <c r="J2490" t="s">
        <v>38</v>
      </c>
      <c r="K2490">
        <v>99213</v>
      </c>
      <c r="O2490">
        <v>1</v>
      </c>
      <c r="P2490">
        <v>178.38</v>
      </c>
      <c r="Q2490">
        <v>132.13</v>
      </c>
      <c r="R2490">
        <v>105.7</v>
      </c>
      <c r="S2490">
        <v>26.43</v>
      </c>
      <c r="T2490" t="s">
        <v>30</v>
      </c>
      <c r="X2490" t="s">
        <v>31</v>
      </c>
      <c r="Y2490" t="s">
        <v>32</v>
      </c>
      <c r="Z2490" t="s">
        <v>39</v>
      </c>
      <c r="AA2490" t="str">
        <f>IFERROR(_xlfn.XLOOKUP($J2490,avoidable_ed_reference!$A$2:$A$13,avoidable_ed_reference!$C$2:$C$13),"Not Classified")</f>
        <v>Not Classified</v>
      </c>
      <c r="AB2490" t="str">
        <f>IFERROR(_xlfn.XLOOKUP($B2490,enrollment!$A$2:$A$801,enrollment!$I$2:$I$801),"")</f>
        <v>GA</v>
      </c>
      <c r="AC2490">
        <f>IFERROR(_xlfn.XLOOKUP($B2490,enrollment!$A$2:$A$801,enrollment!$L$2:$L$801),"")</f>
        <v>56</v>
      </c>
      <c r="AD2490" t="str" cm="1">
        <f t="array" ref="AD2490">_xlfn.IFS(AC2490="","Unknown",AC2490&lt;18,"0-17",AC2490&lt;35,"18-34",AC2490&lt;50,"35-49",AC2490&lt;65,"50-64",TRUE,"65+")</f>
        <v>50-64</v>
      </c>
      <c r="AE2490">
        <f>IFERROR(_xlfn.XLOOKUP($B2490,enrollment!$A$2:$A$801,enrollment!$O$2:$O$801),"")</f>
        <v>8901234567</v>
      </c>
      <c r="AF2490">
        <f>IFERROR(_xlfn.XLOOKUP($AE2490,providers!$B$2:$B$11,providers!$Q$2:$Q$11),"")</f>
        <v>3.7</v>
      </c>
      <c r="AG2490" s="1">
        <f t="shared" si="38"/>
        <v>45323</v>
      </c>
    </row>
    <row r="2491" spans="1:33" x14ac:dyDescent="0.25">
      <c r="A2491" t="s">
        <v>2902</v>
      </c>
      <c r="B2491" t="s">
        <v>2897</v>
      </c>
      <c r="C2491">
        <v>3456789012</v>
      </c>
      <c r="D2491">
        <v>3456789012</v>
      </c>
      <c r="E2491" s="1">
        <v>45306</v>
      </c>
      <c r="F2491" s="1">
        <v>45306</v>
      </c>
      <c r="G2491" s="1">
        <v>45324</v>
      </c>
      <c r="H2491" t="s">
        <v>28</v>
      </c>
      <c r="I2491">
        <v>23</v>
      </c>
      <c r="J2491" t="s">
        <v>80</v>
      </c>
      <c r="K2491">
        <v>99284</v>
      </c>
      <c r="O2491">
        <v>1</v>
      </c>
      <c r="P2491">
        <v>1571.71</v>
      </c>
      <c r="Q2491">
        <v>873.17</v>
      </c>
      <c r="R2491">
        <v>698.54</v>
      </c>
      <c r="S2491">
        <v>174.63</v>
      </c>
      <c r="T2491" t="s">
        <v>30</v>
      </c>
      <c r="X2491" t="s">
        <v>31</v>
      </c>
      <c r="Y2491" t="s">
        <v>32</v>
      </c>
      <c r="Z2491" t="s">
        <v>45</v>
      </c>
      <c r="AA2491" t="str">
        <f>IFERROR(_xlfn.XLOOKUP($J2491,avoidable_ed_reference!$A$2:$A$13,avoidable_ed_reference!$C$2:$C$13),"Not Classified")</f>
        <v>Non-Avoidable</v>
      </c>
      <c r="AB2491" t="str">
        <f>IFERROR(_xlfn.XLOOKUP($B2491,enrollment!$A$2:$A$801,enrollment!$I$2:$I$801),"")</f>
        <v>GA</v>
      </c>
      <c r="AC2491">
        <f>IFERROR(_xlfn.XLOOKUP($B2491,enrollment!$A$2:$A$801,enrollment!$L$2:$L$801),"")</f>
        <v>56</v>
      </c>
      <c r="AD2491" t="str" cm="1">
        <f t="array" ref="AD2491">_xlfn.IFS(AC2491="","Unknown",AC2491&lt;18,"0-17",AC2491&lt;35,"18-34",AC2491&lt;50,"35-49",AC2491&lt;65,"50-64",TRUE,"65+")</f>
        <v>50-64</v>
      </c>
      <c r="AE2491">
        <f>IFERROR(_xlfn.XLOOKUP($B2491,enrollment!$A$2:$A$801,enrollment!$O$2:$O$801),"")</f>
        <v>8901234567</v>
      </c>
      <c r="AF2491">
        <f>IFERROR(_xlfn.XLOOKUP($AE2491,providers!$B$2:$B$11,providers!$Q$2:$Q$11),"")</f>
        <v>3.7</v>
      </c>
      <c r="AG2491" s="1">
        <f t="shared" si="38"/>
        <v>45292</v>
      </c>
    </row>
    <row r="2492" spans="1:33" x14ac:dyDescent="0.25">
      <c r="A2492" t="s">
        <v>2903</v>
      </c>
      <c r="B2492" t="s">
        <v>2897</v>
      </c>
      <c r="C2492">
        <v>3456789012</v>
      </c>
      <c r="D2492">
        <v>3456789012</v>
      </c>
      <c r="E2492" s="1">
        <v>45506</v>
      </c>
      <c r="F2492" s="1">
        <v>45506</v>
      </c>
      <c r="G2492" s="1">
        <v>45530</v>
      </c>
      <c r="H2492" t="s">
        <v>67</v>
      </c>
      <c r="I2492">
        <v>21</v>
      </c>
      <c r="J2492" t="s">
        <v>99</v>
      </c>
      <c r="K2492">
        <v>99223</v>
      </c>
      <c r="O2492">
        <v>1</v>
      </c>
      <c r="P2492">
        <v>17557.830000000002</v>
      </c>
      <c r="Q2492">
        <v>11327.63</v>
      </c>
      <c r="R2492">
        <v>9062.1</v>
      </c>
      <c r="S2492">
        <v>2265.5300000000002</v>
      </c>
      <c r="T2492" t="s">
        <v>30</v>
      </c>
      <c r="V2492">
        <v>1</v>
      </c>
      <c r="W2492" s="2" t="s">
        <v>68</v>
      </c>
      <c r="X2492" t="s">
        <v>31</v>
      </c>
      <c r="Y2492" t="s">
        <v>32</v>
      </c>
      <c r="Z2492" t="s">
        <v>69</v>
      </c>
      <c r="AA2492" t="str">
        <f>IFERROR(_xlfn.XLOOKUP($J2492,avoidable_ed_reference!$A$2:$A$13,avoidable_ed_reference!$C$2:$C$13),"Not Classified")</f>
        <v>Not Classified</v>
      </c>
      <c r="AB2492" t="str">
        <f>IFERROR(_xlfn.XLOOKUP($B2492,enrollment!$A$2:$A$801,enrollment!$I$2:$I$801),"")</f>
        <v>GA</v>
      </c>
      <c r="AC2492">
        <f>IFERROR(_xlfn.XLOOKUP($B2492,enrollment!$A$2:$A$801,enrollment!$L$2:$L$801),"")</f>
        <v>56</v>
      </c>
      <c r="AD2492" t="str" cm="1">
        <f t="array" ref="AD2492">_xlfn.IFS(AC2492="","Unknown",AC2492&lt;18,"0-17",AC2492&lt;35,"18-34",AC2492&lt;50,"35-49",AC2492&lt;65,"50-64",TRUE,"65+")</f>
        <v>50-64</v>
      </c>
      <c r="AE2492">
        <f>IFERROR(_xlfn.XLOOKUP($B2492,enrollment!$A$2:$A$801,enrollment!$O$2:$O$801),"")</f>
        <v>8901234567</v>
      </c>
      <c r="AF2492">
        <f>IFERROR(_xlfn.XLOOKUP($AE2492,providers!$B$2:$B$11,providers!$Q$2:$Q$11),"")</f>
        <v>3.7</v>
      </c>
      <c r="AG2492" s="1">
        <f t="shared" si="38"/>
        <v>45505</v>
      </c>
    </row>
    <row r="2493" spans="1:33" x14ac:dyDescent="0.25">
      <c r="A2493" t="s">
        <v>2904</v>
      </c>
      <c r="B2493" t="s">
        <v>2897</v>
      </c>
      <c r="C2493">
        <v>8901234567</v>
      </c>
      <c r="D2493">
        <v>8901234567</v>
      </c>
      <c r="E2493" s="1">
        <v>45438</v>
      </c>
      <c r="F2493" s="1">
        <v>45438</v>
      </c>
      <c r="G2493" s="1">
        <v>45462</v>
      </c>
      <c r="H2493" t="s">
        <v>28</v>
      </c>
      <c r="I2493">
        <v>23</v>
      </c>
      <c r="J2493" t="s">
        <v>29</v>
      </c>
      <c r="K2493">
        <v>99284</v>
      </c>
      <c r="O2493">
        <v>1</v>
      </c>
      <c r="P2493">
        <v>2346.8200000000002</v>
      </c>
      <c r="Q2493">
        <v>1303.79</v>
      </c>
      <c r="R2493">
        <v>1043.03</v>
      </c>
      <c r="S2493">
        <v>260.76</v>
      </c>
      <c r="T2493" t="s">
        <v>30</v>
      </c>
      <c r="X2493" t="s">
        <v>31</v>
      </c>
      <c r="Y2493" t="s">
        <v>32</v>
      </c>
      <c r="Z2493" t="s">
        <v>45</v>
      </c>
      <c r="AA2493" t="str">
        <f>IFERROR(_xlfn.XLOOKUP($J2493,avoidable_ed_reference!$A$2:$A$13,avoidable_ed_reference!$C$2:$C$13),"Not Classified")</f>
        <v>Potentially Avoidable</v>
      </c>
      <c r="AB2493" t="str">
        <f>IFERROR(_xlfn.XLOOKUP($B2493,enrollment!$A$2:$A$801,enrollment!$I$2:$I$801),"")</f>
        <v>GA</v>
      </c>
      <c r="AC2493">
        <f>IFERROR(_xlfn.XLOOKUP($B2493,enrollment!$A$2:$A$801,enrollment!$L$2:$L$801),"")</f>
        <v>56</v>
      </c>
      <c r="AD2493" t="str" cm="1">
        <f t="array" ref="AD2493">_xlfn.IFS(AC2493="","Unknown",AC2493&lt;18,"0-17",AC2493&lt;35,"18-34",AC2493&lt;50,"35-49",AC2493&lt;65,"50-64",TRUE,"65+")</f>
        <v>50-64</v>
      </c>
      <c r="AE2493">
        <f>IFERROR(_xlfn.XLOOKUP($B2493,enrollment!$A$2:$A$801,enrollment!$O$2:$O$801),"")</f>
        <v>8901234567</v>
      </c>
      <c r="AF2493">
        <f>IFERROR(_xlfn.XLOOKUP($AE2493,providers!$B$2:$B$11,providers!$Q$2:$Q$11),"")</f>
        <v>3.7</v>
      </c>
      <c r="AG2493" s="1">
        <f t="shared" si="38"/>
        <v>45413</v>
      </c>
    </row>
    <row r="2494" spans="1:33" x14ac:dyDescent="0.25">
      <c r="A2494" t="s">
        <v>2905</v>
      </c>
      <c r="B2494" t="s">
        <v>2906</v>
      </c>
      <c r="C2494">
        <v>5678901234</v>
      </c>
      <c r="D2494">
        <v>5678901234</v>
      </c>
      <c r="E2494" s="1">
        <v>45338</v>
      </c>
      <c r="F2494" s="1">
        <v>45338</v>
      </c>
      <c r="G2494" s="1">
        <v>45373</v>
      </c>
      <c r="H2494" t="s">
        <v>28</v>
      </c>
      <c r="I2494">
        <v>11</v>
      </c>
      <c r="J2494" t="s">
        <v>35</v>
      </c>
      <c r="K2494">
        <v>99213</v>
      </c>
      <c r="O2494">
        <v>1</v>
      </c>
      <c r="P2494">
        <v>198.84</v>
      </c>
      <c r="Q2494">
        <v>147.29</v>
      </c>
      <c r="R2494">
        <v>117.83</v>
      </c>
      <c r="S2494">
        <v>29.46</v>
      </c>
      <c r="T2494" t="s">
        <v>30</v>
      </c>
      <c r="X2494" t="s">
        <v>233</v>
      </c>
      <c r="Y2494" t="s">
        <v>32</v>
      </c>
      <c r="Z2494" t="s">
        <v>39</v>
      </c>
      <c r="AA2494" t="str">
        <f>IFERROR(_xlfn.XLOOKUP($J2494,avoidable_ed_reference!$A$2:$A$13,avoidable_ed_reference!$C$2:$C$13),"Not Classified")</f>
        <v>Avoidable</v>
      </c>
      <c r="AB2494" t="str">
        <f>IFERROR(_xlfn.XLOOKUP($B2494,enrollment!$A$2:$A$801,enrollment!$I$2:$I$801),"")</f>
        <v>TN</v>
      </c>
      <c r="AC2494">
        <f>IFERROR(_xlfn.XLOOKUP($B2494,enrollment!$A$2:$A$801,enrollment!$L$2:$L$801),"")</f>
        <v>81</v>
      </c>
      <c r="AD2494" t="str" cm="1">
        <f t="array" ref="AD2494">_xlfn.IFS(AC2494="","Unknown",AC2494&lt;18,"0-17",AC2494&lt;35,"18-34",AC2494&lt;50,"35-49",AC2494&lt;65,"50-64",TRUE,"65+")</f>
        <v>65+</v>
      </c>
      <c r="AE2494">
        <f>IFERROR(_xlfn.XLOOKUP($B2494,enrollment!$A$2:$A$801,enrollment!$O$2:$O$801),"")</f>
        <v>5678901234</v>
      </c>
      <c r="AF2494">
        <f>IFERROR(_xlfn.XLOOKUP($AE2494,providers!$B$2:$B$11,providers!$Q$2:$Q$11),"")</f>
        <v>3.8</v>
      </c>
      <c r="AG2494" s="1">
        <f t="shared" si="38"/>
        <v>45323</v>
      </c>
    </row>
    <row r="2495" spans="1:33" x14ac:dyDescent="0.25">
      <c r="A2495" t="s">
        <v>2907</v>
      </c>
      <c r="B2495" t="s">
        <v>2906</v>
      </c>
      <c r="C2495">
        <v>5678901234</v>
      </c>
      <c r="D2495">
        <v>5678901234</v>
      </c>
      <c r="E2495" s="1">
        <v>45423</v>
      </c>
      <c r="F2495" s="1">
        <v>45423</v>
      </c>
      <c r="G2495" s="1">
        <v>45445</v>
      </c>
      <c r="H2495" t="s">
        <v>28</v>
      </c>
      <c r="I2495">
        <v>20</v>
      </c>
      <c r="J2495" t="s">
        <v>35</v>
      </c>
      <c r="K2495">
        <v>99213</v>
      </c>
      <c r="O2495">
        <v>1</v>
      </c>
      <c r="P2495">
        <v>174.51</v>
      </c>
      <c r="Q2495">
        <v>134.24</v>
      </c>
      <c r="R2495">
        <v>107.39</v>
      </c>
      <c r="S2495">
        <v>26.85</v>
      </c>
      <c r="T2495" t="s">
        <v>30</v>
      </c>
      <c r="X2495" t="s">
        <v>233</v>
      </c>
      <c r="Y2495" t="s">
        <v>32</v>
      </c>
      <c r="Z2495" t="s">
        <v>36</v>
      </c>
      <c r="AA2495" t="str">
        <f>IFERROR(_xlfn.XLOOKUP($J2495,avoidable_ed_reference!$A$2:$A$13,avoidable_ed_reference!$C$2:$C$13),"Not Classified")</f>
        <v>Avoidable</v>
      </c>
      <c r="AB2495" t="str">
        <f>IFERROR(_xlfn.XLOOKUP($B2495,enrollment!$A$2:$A$801,enrollment!$I$2:$I$801),"")</f>
        <v>TN</v>
      </c>
      <c r="AC2495">
        <f>IFERROR(_xlfn.XLOOKUP($B2495,enrollment!$A$2:$A$801,enrollment!$L$2:$L$801),"")</f>
        <v>81</v>
      </c>
      <c r="AD2495" t="str" cm="1">
        <f t="array" ref="AD2495">_xlfn.IFS(AC2495="","Unknown",AC2495&lt;18,"0-17",AC2495&lt;35,"18-34",AC2495&lt;50,"35-49",AC2495&lt;65,"50-64",TRUE,"65+")</f>
        <v>65+</v>
      </c>
      <c r="AE2495">
        <f>IFERROR(_xlfn.XLOOKUP($B2495,enrollment!$A$2:$A$801,enrollment!$O$2:$O$801),"")</f>
        <v>5678901234</v>
      </c>
      <c r="AF2495">
        <f>IFERROR(_xlfn.XLOOKUP($AE2495,providers!$B$2:$B$11,providers!$Q$2:$Q$11),"")</f>
        <v>3.8</v>
      </c>
      <c r="AG2495" s="1">
        <f t="shared" si="38"/>
        <v>45413</v>
      </c>
    </row>
    <row r="2496" spans="1:33" x14ac:dyDescent="0.25">
      <c r="A2496" t="s">
        <v>2908</v>
      </c>
      <c r="B2496" t="s">
        <v>2906</v>
      </c>
      <c r="C2496">
        <v>2233445566</v>
      </c>
      <c r="D2496">
        <v>2233445566</v>
      </c>
      <c r="E2496" s="1">
        <v>45654</v>
      </c>
      <c r="F2496" s="1">
        <v>45654</v>
      </c>
      <c r="G2496" s="1">
        <v>45674</v>
      </c>
      <c r="H2496" t="s">
        <v>28</v>
      </c>
      <c r="I2496">
        <v>23</v>
      </c>
      <c r="J2496" t="s">
        <v>35</v>
      </c>
      <c r="K2496">
        <v>99284</v>
      </c>
      <c r="O2496">
        <v>1</v>
      </c>
      <c r="P2496">
        <v>2405.25</v>
      </c>
      <c r="Q2496">
        <v>1336.25</v>
      </c>
      <c r="R2496">
        <v>1069</v>
      </c>
      <c r="S2496">
        <v>267.25</v>
      </c>
      <c r="T2496" t="s">
        <v>30</v>
      </c>
      <c r="X2496" t="s">
        <v>233</v>
      </c>
      <c r="Y2496" t="s">
        <v>32</v>
      </c>
      <c r="Z2496" t="s">
        <v>45</v>
      </c>
      <c r="AA2496" t="str">
        <f>IFERROR(_xlfn.XLOOKUP($J2496,avoidable_ed_reference!$A$2:$A$13,avoidable_ed_reference!$C$2:$C$13),"Not Classified")</f>
        <v>Avoidable</v>
      </c>
      <c r="AB2496" t="str">
        <f>IFERROR(_xlfn.XLOOKUP($B2496,enrollment!$A$2:$A$801,enrollment!$I$2:$I$801),"")</f>
        <v>TN</v>
      </c>
      <c r="AC2496">
        <f>IFERROR(_xlfn.XLOOKUP($B2496,enrollment!$A$2:$A$801,enrollment!$L$2:$L$801),"")</f>
        <v>81</v>
      </c>
      <c r="AD2496" t="str" cm="1">
        <f t="array" ref="AD2496">_xlfn.IFS(AC2496="","Unknown",AC2496&lt;18,"0-17",AC2496&lt;35,"18-34",AC2496&lt;50,"35-49",AC2496&lt;65,"50-64",TRUE,"65+")</f>
        <v>65+</v>
      </c>
      <c r="AE2496">
        <f>IFERROR(_xlfn.XLOOKUP($B2496,enrollment!$A$2:$A$801,enrollment!$O$2:$O$801),"")</f>
        <v>5678901234</v>
      </c>
      <c r="AF2496">
        <f>IFERROR(_xlfn.XLOOKUP($AE2496,providers!$B$2:$B$11,providers!$Q$2:$Q$11),"")</f>
        <v>3.8</v>
      </c>
      <c r="AG2496" s="1">
        <f t="shared" si="38"/>
        <v>45627</v>
      </c>
    </row>
    <row r="2497" spans="1:33" x14ac:dyDescent="0.25">
      <c r="A2497" t="s">
        <v>2909</v>
      </c>
      <c r="B2497" t="s">
        <v>2906</v>
      </c>
      <c r="C2497">
        <v>2233445566</v>
      </c>
      <c r="D2497">
        <v>2233445566</v>
      </c>
      <c r="E2497" s="1">
        <v>45373</v>
      </c>
      <c r="F2497" s="1">
        <v>45373</v>
      </c>
      <c r="G2497" s="1">
        <v>45405</v>
      </c>
      <c r="H2497" t="s">
        <v>28</v>
      </c>
      <c r="I2497">
        <v>23</v>
      </c>
      <c r="J2497" t="s">
        <v>80</v>
      </c>
      <c r="K2497">
        <v>99284</v>
      </c>
      <c r="O2497">
        <v>1</v>
      </c>
      <c r="P2497">
        <v>2364.3200000000002</v>
      </c>
      <c r="Q2497">
        <v>1313.51</v>
      </c>
      <c r="R2497">
        <v>1050.81</v>
      </c>
      <c r="S2497">
        <v>262.7</v>
      </c>
      <c r="T2497" t="s">
        <v>30</v>
      </c>
      <c r="X2497" t="s">
        <v>233</v>
      </c>
      <c r="Y2497" t="s">
        <v>32</v>
      </c>
      <c r="Z2497" t="s">
        <v>45</v>
      </c>
      <c r="AA2497" t="str">
        <f>IFERROR(_xlfn.XLOOKUP($J2497,avoidable_ed_reference!$A$2:$A$13,avoidable_ed_reference!$C$2:$C$13),"Not Classified")</f>
        <v>Non-Avoidable</v>
      </c>
      <c r="AB2497" t="str">
        <f>IFERROR(_xlfn.XLOOKUP($B2497,enrollment!$A$2:$A$801,enrollment!$I$2:$I$801),"")</f>
        <v>TN</v>
      </c>
      <c r="AC2497">
        <f>IFERROR(_xlfn.XLOOKUP($B2497,enrollment!$A$2:$A$801,enrollment!$L$2:$L$801),"")</f>
        <v>81</v>
      </c>
      <c r="AD2497" t="str" cm="1">
        <f t="array" ref="AD2497">_xlfn.IFS(AC2497="","Unknown",AC2497&lt;18,"0-17",AC2497&lt;35,"18-34",AC2497&lt;50,"35-49",AC2497&lt;65,"50-64",TRUE,"65+")</f>
        <v>65+</v>
      </c>
      <c r="AE2497">
        <f>IFERROR(_xlfn.XLOOKUP($B2497,enrollment!$A$2:$A$801,enrollment!$O$2:$O$801),"")</f>
        <v>5678901234</v>
      </c>
      <c r="AF2497">
        <f>IFERROR(_xlfn.XLOOKUP($AE2497,providers!$B$2:$B$11,providers!$Q$2:$Q$11),"")</f>
        <v>3.8</v>
      </c>
      <c r="AG2497" s="1">
        <f t="shared" si="38"/>
        <v>45352</v>
      </c>
    </row>
    <row r="2498" spans="1:33" x14ac:dyDescent="0.25">
      <c r="A2498" t="s">
        <v>2910</v>
      </c>
      <c r="B2498" t="s">
        <v>2911</v>
      </c>
      <c r="C2498">
        <v>5678901234</v>
      </c>
      <c r="D2498">
        <v>5678901234</v>
      </c>
      <c r="E2498" s="1">
        <v>45365</v>
      </c>
      <c r="F2498" s="1">
        <v>45365</v>
      </c>
      <c r="G2498" s="1">
        <v>45388</v>
      </c>
      <c r="H2498" t="s">
        <v>28</v>
      </c>
      <c r="I2498">
        <v>11</v>
      </c>
      <c r="J2498" t="s">
        <v>38</v>
      </c>
      <c r="K2498">
        <v>99213</v>
      </c>
      <c r="O2498">
        <v>1</v>
      </c>
      <c r="P2498">
        <v>179.7</v>
      </c>
      <c r="Q2498">
        <v>133.11000000000001</v>
      </c>
      <c r="R2498">
        <v>106.49</v>
      </c>
      <c r="S2498">
        <v>26.62</v>
      </c>
      <c r="T2498" t="s">
        <v>30</v>
      </c>
      <c r="X2498" t="s">
        <v>52</v>
      </c>
      <c r="Y2498" t="s">
        <v>44</v>
      </c>
      <c r="Z2498" t="s">
        <v>39</v>
      </c>
      <c r="AA2498" t="str">
        <f>IFERROR(_xlfn.XLOOKUP($J2498,avoidable_ed_reference!$A$2:$A$13,avoidable_ed_reference!$C$2:$C$13),"Not Classified")</f>
        <v>Not Classified</v>
      </c>
      <c r="AB2498" t="str">
        <f>IFERROR(_xlfn.XLOOKUP($B2498,enrollment!$A$2:$A$801,enrollment!$I$2:$I$801),"")</f>
        <v>TN</v>
      </c>
      <c r="AC2498">
        <f>IFERROR(_xlfn.XLOOKUP($B2498,enrollment!$A$2:$A$801,enrollment!$L$2:$L$801),"")</f>
        <v>37</v>
      </c>
      <c r="AD2498" t="str" cm="1">
        <f t="array" ref="AD2498">_xlfn.IFS(AC2498="","Unknown",AC2498&lt;18,"0-17",AC2498&lt;35,"18-34",AC2498&lt;50,"35-49",AC2498&lt;65,"50-64",TRUE,"65+")</f>
        <v>35-49</v>
      </c>
      <c r="AE2498">
        <f>IFERROR(_xlfn.XLOOKUP($B2498,enrollment!$A$2:$A$801,enrollment!$O$2:$O$801),"")</f>
        <v>5678901234</v>
      </c>
      <c r="AF2498">
        <f>IFERROR(_xlfn.XLOOKUP($AE2498,providers!$B$2:$B$11,providers!$Q$2:$Q$11),"")</f>
        <v>3.8</v>
      </c>
      <c r="AG2498" s="1">
        <f t="shared" si="38"/>
        <v>45352</v>
      </c>
    </row>
    <row r="2499" spans="1:33" x14ac:dyDescent="0.25">
      <c r="A2499" t="s">
        <v>2912</v>
      </c>
      <c r="B2499" t="s">
        <v>2911</v>
      </c>
      <c r="C2499">
        <v>5678901234</v>
      </c>
      <c r="D2499">
        <v>5678901234</v>
      </c>
      <c r="E2499" s="1">
        <v>45526</v>
      </c>
      <c r="F2499" s="1">
        <v>45526</v>
      </c>
      <c r="G2499" s="1">
        <v>45546</v>
      </c>
      <c r="H2499" t="s">
        <v>28</v>
      </c>
      <c r="I2499">
        <v>11</v>
      </c>
      <c r="J2499" t="s">
        <v>35</v>
      </c>
      <c r="K2499">
        <v>99213</v>
      </c>
      <c r="O2499">
        <v>1</v>
      </c>
      <c r="P2499">
        <v>195.83</v>
      </c>
      <c r="Q2499">
        <v>145.06</v>
      </c>
      <c r="R2499">
        <v>116.05</v>
      </c>
      <c r="S2499">
        <v>29.01</v>
      </c>
      <c r="T2499" t="s">
        <v>30</v>
      </c>
      <c r="X2499" t="s">
        <v>52</v>
      </c>
      <c r="Y2499" t="s">
        <v>44</v>
      </c>
      <c r="Z2499" t="s">
        <v>39</v>
      </c>
      <c r="AA2499" t="str">
        <f>IFERROR(_xlfn.XLOOKUP($J2499,avoidable_ed_reference!$A$2:$A$13,avoidable_ed_reference!$C$2:$C$13),"Not Classified")</f>
        <v>Avoidable</v>
      </c>
      <c r="AB2499" t="str">
        <f>IFERROR(_xlfn.XLOOKUP($B2499,enrollment!$A$2:$A$801,enrollment!$I$2:$I$801),"")</f>
        <v>TN</v>
      </c>
      <c r="AC2499">
        <f>IFERROR(_xlfn.XLOOKUP($B2499,enrollment!$A$2:$A$801,enrollment!$L$2:$L$801),"")</f>
        <v>37</v>
      </c>
      <c r="AD2499" t="str" cm="1">
        <f t="array" ref="AD2499">_xlfn.IFS(AC2499="","Unknown",AC2499&lt;18,"0-17",AC2499&lt;35,"18-34",AC2499&lt;50,"35-49",AC2499&lt;65,"50-64",TRUE,"65+")</f>
        <v>35-49</v>
      </c>
      <c r="AE2499">
        <f>IFERROR(_xlfn.XLOOKUP($B2499,enrollment!$A$2:$A$801,enrollment!$O$2:$O$801),"")</f>
        <v>5678901234</v>
      </c>
      <c r="AF2499">
        <f>IFERROR(_xlfn.XLOOKUP($AE2499,providers!$B$2:$B$11,providers!$Q$2:$Q$11),"")</f>
        <v>3.8</v>
      </c>
      <c r="AG2499" s="1">
        <f t="shared" ref="AG2499:AG2562" si="39">EOMONTH(E2499,-1)+1</f>
        <v>45505</v>
      </c>
    </row>
    <row r="2500" spans="1:33" x14ac:dyDescent="0.25">
      <c r="A2500" t="s">
        <v>2913</v>
      </c>
      <c r="B2500" t="s">
        <v>2911</v>
      </c>
      <c r="C2500">
        <v>5678901234</v>
      </c>
      <c r="D2500">
        <v>5678901234</v>
      </c>
      <c r="E2500" s="1">
        <v>45523</v>
      </c>
      <c r="F2500" s="1">
        <v>45523</v>
      </c>
      <c r="G2500" s="1">
        <v>45539</v>
      </c>
      <c r="H2500" t="s">
        <v>28</v>
      </c>
      <c r="I2500">
        <v>11</v>
      </c>
      <c r="J2500" t="s">
        <v>38</v>
      </c>
      <c r="K2500">
        <v>99213</v>
      </c>
      <c r="O2500">
        <v>1</v>
      </c>
      <c r="P2500">
        <v>223.71</v>
      </c>
      <c r="Q2500">
        <v>165.71</v>
      </c>
      <c r="R2500">
        <v>132.57</v>
      </c>
      <c r="S2500">
        <v>33.14</v>
      </c>
      <c r="T2500" t="s">
        <v>30</v>
      </c>
      <c r="X2500" t="s">
        <v>52</v>
      </c>
      <c r="Y2500" t="s">
        <v>44</v>
      </c>
      <c r="Z2500" t="s">
        <v>39</v>
      </c>
      <c r="AA2500" t="str">
        <f>IFERROR(_xlfn.XLOOKUP($J2500,avoidable_ed_reference!$A$2:$A$13,avoidable_ed_reference!$C$2:$C$13),"Not Classified")</f>
        <v>Not Classified</v>
      </c>
      <c r="AB2500" t="str">
        <f>IFERROR(_xlfn.XLOOKUP($B2500,enrollment!$A$2:$A$801,enrollment!$I$2:$I$801),"")</f>
        <v>TN</v>
      </c>
      <c r="AC2500">
        <f>IFERROR(_xlfn.XLOOKUP($B2500,enrollment!$A$2:$A$801,enrollment!$L$2:$L$801),"")</f>
        <v>37</v>
      </c>
      <c r="AD2500" t="str" cm="1">
        <f t="array" ref="AD2500">_xlfn.IFS(AC2500="","Unknown",AC2500&lt;18,"0-17",AC2500&lt;35,"18-34",AC2500&lt;50,"35-49",AC2500&lt;65,"50-64",TRUE,"65+")</f>
        <v>35-49</v>
      </c>
      <c r="AE2500">
        <f>IFERROR(_xlfn.XLOOKUP($B2500,enrollment!$A$2:$A$801,enrollment!$O$2:$O$801),"")</f>
        <v>5678901234</v>
      </c>
      <c r="AF2500">
        <f>IFERROR(_xlfn.XLOOKUP($AE2500,providers!$B$2:$B$11,providers!$Q$2:$Q$11),"")</f>
        <v>3.8</v>
      </c>
      <c r="AG2500" s="1">
        <f t="shared" si="39"/>
        <v>45505</v>
      </c>
    </row>
    <row r="2501" spans="1:33" x14ac:dyDescent="0.25">
      <c r="A2501" t="s">
        <v>2914</v>
      </c>
      <c r="B2501" t="s">
        <v>2911</v>
      </c>
      <c r="C2501">
        <v>5678901234</v>
      </c>
      <c r="D2501">
        <v>5678901234</v>
      </c>
      <c r="E2501" s="1">
        <v>45318</v>
      </c>
      <c r="F2501" s="1">
        <v>45318</v>
      </c>
      <c r="G2501" s="1">
        <v>45347</v>
      </c>
      <c r="H2501" t="s">
        <v>28</v>
      </c>
      <c r="I2501">
        <v>11</v>
      </c>
      <c r="J2501" t="s">
        <v>35</v>
      </c>
      <c r="K2501">
        <v>99213</v>
      </c>
      <c r="O2501">
        <v>1</v>
      </c>
      <c r="P2501">
        <v>190.57</v>
      </c>
      <c r="Q2501">
        <v>141.16</v>
      </c>
      <c r="R2501">
        <v>112.93</v>
      </c>
      <c r="S2501">
        <v>28.23</v>
      </c>
      <c r="T2501" t="s">
        <v>30</v>
      </c>
      <c r="X2501" t="s">
        <v>52</v>
      </c>
      <c r="Y2501" t="s">
        <v>44</v>
      </c>
      <c r="Z2501" t="s">
        <v>39</v>
      </c>
      <c r="AA2501" t="str">
        <f>IFERROR(_xlfn.XLOOKUP($J2501,avoidable_ed_reference!$A$2:$A$13,avoidable_ed_reference!$C$2:$C$13),"Not Classified")</f>
        <v>Avoidable</v>
      </c>
      <c r="AB2501" t="str">
        <f>IFERROR(_xlfn.XLOOKUP($B2501,enrollment!$A$2:$A$801,enrollment!$I$2:$I$801),"")</f>
        <v>TN</v>
      </c>
      <c r="AC2501">
        <f>IFERROR(_xlfn.XLOOKUP($B2501,enrollment!$A$2:$A$801,enrollment!$L$2:$L$801),"")</f>
        <v>37</v>
      </c>
      <c r="AD2501" t="str" cm="1">
        <f t="array" ref="AD2501">_xlfn.IFS(AC2501="","Unknown",AC2501&lt;18,"0-17",AC2501&lt;35,"18-34",AC2501&lt;50,"35-49",AC2501&lt;65,"50-64",TRUE,"65+")</f>
        <v>35-49</v>
      </c>
      <c r="AE2501">
        <f>IFERROR(_xlfn.XLOOKUP($B2501,enrollment!$A$2:$A$801,enrollment!$O$2:$O$801),"")</f>
        <v>5678901234</v>
      </c>
      <c r="AF2501">
        <f>IFERROR(_xlfn.XLOOKUP($AE2501,providers!$B$2:$B$11,providers!$Q$2:$Q$11),"")</f>
        <v>3.8</v>
      </c>
      <c r="AG2501" s="1">
        <f t="shared" si="39"/>
        <v>45292</v>
      </c>
    </row>
    <row r="2502" spans="1:33" x14ac:dyDescent="0.25">
      <c r="A2502" t="s">
        <v>2915</v>
      </c>
      <c r="B2502" t="s">
        <v>2911</v>
      </c>
      <c r="C2502">
        <v>3456789012</v>
      </c>
      <c r="D2502">
        <v>3456789012</v>
      </c>
      <c r="E2502" s="1">
        <v>45363</v>
      </c>
      <c r="F2502" s="1">
        <v>45363</v>
      </c>
      <c r="G2502" s="1">
        <v>45390</v>
      </c>
      <c r="H2502" t="s">
        <v>67</v>
      </c>
      <c r="I2502">
        <v>21</v>
      </c>
      <c r="J2502" t="s">
        <v>80</v>
      </c>
      <c r="K2502">
        <v>99223</v>
      </c>
      <c r="O2502">
        <v>1</v>
      </c>
      <c r="P2502">
        <v>19571.18</v>
      </c>
      <c r="Q2502">
        <v>12626.57</v>
      </c>
      <c r="R2502">
        <v>10101.26</v>
      </c>
      <c r="S2502">
        <v>2525.31</v>
      </c>
      <c r="T2502" t="s">
        <v>30</v>
      </c>
      <c r="V2502">
        <v>1</v>
      </c>
      <c r="W2502" s="2" t="s">
        <v>68</v>
      </c>
      <c r="X2502" t="s">
        <v>52</v>
      </c>
      <c r="Y2502" t="s">
        <v>44</v>
      </c>
      <c r="Z2502" t="s">
        <v>69</v>
      </c>
      <c r="AA2502" t="str">
        <f>IFERROR(_xlfn.XLOOKUP($J2502,avoidable_ed_reference!$A$2:$A$13,avoidable_ed_reference!$C$2:$C$13),"Not Classified")</f>
        <v>Non-Avoidable</v>
      </c>
      <c r="AB2502" t="str">
        <f>IFERROR(_xlfn.XLOOKUP($B2502,enrollment!$A$2:$A$801,enrollment!$I$2:$I$801),"")</f>
        <v>TN</v>
      </c>
      <c r="AC2502">
        <f>IFERROR(_xlfn.XLOOKUP($B2502,enrollment!$A$2:$A$801,enrollment!$L$2:$L$801),"")</f>
        <v>37</v>
      </c>
      <c r="AD2502" t="str" cm="1">
        <f t="array" ref="AD2502">_xlfn.IFS(AC2502="","Unknown",AC2502&lt;18,"0-17",AC2502&lt;35,"18-34",AC2502&lt;50,"35-49",AC2502&lt;65,"50-64",TRUE,"65+")</f>
        <v>35-49</v>
      </c>
      <c r="AE2502">
        <f>IFERROR(_xlfn.XLOOKUP($B2502,enrollment!$A$2:$A$801,enrollment!$O$2:$O$801),"")</f>
        <v>5678901234</v>
      </c>
      <c r="AF2502">
        <f>IFERROR(_xlfn.XLOOKUP($AE2502,providers!$B$2:$B$11,providers!$Q$2:$Q$11),"")</f>
        <v>3.8</v>
      </c>
      <c r="AG2502" s="1">
        <f t="shared" si="39"/>
        <v>45352</v>
      </c>
    </row>
    <row r="2503" spans="1:33" x14ac:dyDescent="0.25">
      <c r="A2503" t="s">
        <v>2916</v>
      </c>
      <c r="B2503" t="s">
        <v>2917</v>
      </c>
      <c r="C2503">
        <v>6789012345</v>
      </c>
      <c r="D2503">
        <v>6789012345</v>
      </c>
      <c r="E2503" s="1">
        <v>45414</v>
      </c>
      <c r="F2503" s="1">
        <v>45414</v>
      </c>
      <c r="G2503" s="1">
        <v>45442</v>
      </c>
      <c r="H2503" t="s">
        <v>28</v>
      </c>
      <c r="I2503">
        <v>11</v>
      </c>
      <c r="J2503" t="s">
        <v>38</v>
      </c>
      <c r="K2503">
        <v>99213</v>
      </c>
      <c r="O2503">
        <v>1</v>
      </c>
      <c r="P2503">
        <v>231.69</v>
      </c>
      <c r="Q2503">
        <v>171.62</v>
      </c>
      <c r="R2503">
        <v>137.30000000000001</v>
      </c>
      <c r="S2503">
        <v>34.32</v>
      </c>
      <c r="T2503" t="s">
        <v>30</v>
      </c>
      <c r="X2503" t="s">
        <v>146</v>
      </c>
      <c r="Y2503" t="s">
        <v>147</v>
      </c>
      <c r="Z2503" t="s">
        <v>39</v>
      </c>
      <c r="AA2503" t="str">
        <f>IFERROR(_xlfn.XLOOKUP($J2503,avoidable_ed_reference!$A$2:$A$13,avoidable_ed_reference!$C$2:$C$13),"Not Classified")</f>
        <v>Not Classified</v>
      </c>
      <c r="AB2503" t="str">
        <f>IFERROR(_xlfn.XLOOKUP($B2503,enrollment!$A$2:$A$801,enrollment!$I$2:$I$801),"")</f>
        <v>OH</v>
      </c>
      <c r="AC2503">
        <f>IFERROR(_xlfn.XLOOKUP($B2503,enrollment!$A$2:$A$801,enrollment!$L$2:$L$801),"")</f>
        <v>69</v>
      </c>
      <c r="AD2503" t="str" cm="1">
        <f t="array" ref="AD2503">_xlfn.IFS(AC2503="","Unknown",AC2503&lt;18,"0-17",AC2503&lt;35,"18-34",AC2503&lt;50,"35-49",AC2503&lt;65,"50-64",TRUE,"65+")</f>
        <v>65+</v>
      </c>
      <c r="AE2503">
        <f>IFERROR(_xlfn.XLOOKUP($B2503,enrollment!$A$2:$A$801,enrollment!$O$2:$O$801),"")</f>
        <v>6789012345</v>
      </c>
      <c r="AF2503">
        <f>IFERROR(_xlfn.XLOOKUP($AE2503,providers!$B$2:$B$11,providers!$Q$2:$Q$11),"")</f>
        <v>4.0999999999999996</v>
      </c>
      <c r="AG2503" s="1">
        <f t="shared" si="39"/>
        <v>45413</v>
      </c>
    </row>
    <row r="2504" spans="1:33" x14ac:dyDescent="0.25">
      <c r="A2504" t="s">
        <v>2918</v>
      </c>
      <c r="B2504" t="s">
        <v>2917</v>
      </c>
      <c r="C2504">
        <v>8901234567</v>
      </c>
      <c r="D2504">
        <v>8901234567</v>
      </c>
      <c r="E2504" s="1">
        <v>45391</v>
      </c>
      <c r="F2504" s="1">
        <v>45391</v>
      </c>
      <c r="G2504" s="1">
        <v>45422</v>
      </c>
      <c r="H2504" t="s">
        <v>59</v>
      </c>
      <c r="J2504" t="s">
        <v>47</v>
      </c>
      <c r="L2504" s="2" t="s">
        <v>82</v>
      </c>
      <c r="M2504" t="s">
        <v>83</v>
      </c>
      <c r="N2504" t="s">
        <v>84</v>
      </c>
      <c r="O2504">
        <v>1</v>
      </c>
      <c r="P2504">
        <v>982.5</v>
      </c>
      <c r="Q2504">
        <v>893.18</v>
      </c>
      <c r="R2504">
        <v>714.54</v>
      </c>
      <c r="S2504">
        <v>178.64</v>
      </c>
      <c r="T2504" t="s">
        <v>30</v>
      </c>
      <c r="X2504" t="s">
        <v>146</v>
      </c>
      <c r="Y2504" t="s">
        <v>147</v>
      </c>
      <c r="Z2504" t="s">
        <v>64</v>
      </c>
      <c r="AA2504" t="str">
        <f>IFERROR(_xlfn.XLOOKUP($J2504,avoidable_ed_reference!$A$2:$A$13,avoidable_ed_reference!$C$2:$C$13),"Not Classified")</f>
        <v>Not Classified</v>
      </c>
      <c r="AB2504" t="str">
        <f>IFERROR(_xlfn.XLOOKUP($B2504,enrollment!$A$2:$A$801,enrollment!$I$2:$I$801),"")</f>
        <v>OH</v>
      </c>
      <c r="AC2504">
        <f>IFERROR(_xlfn.XLOOKUP($B2504,enrollment!$A$2:$A$801,enrollment!$L$2:$L$801),"")</f>
        <v>69</v>
      </c>
      <c r="AD2504" t="str" cm="1">
        <f t="array" ref="AD2504">_xlfn.IFS(AC2504="","Unknown",AC2504&lt;18,"0-17",AC2504&lt;35,"18-34",AC2504&lt;50,"35-49",AC2504&lt;65,"50-64",TRUE,"65+")</f>
        <v>65+</v>
      </c>
      <c r="AE2504">
        <f>IFERROR(_xlfn.XLOOKUP($B2504,enrollment!$A$2:$A$801,enrollment!$O$2:$O$801),"")</f>
        <v>6789012345</v>
      </c>
      <c r="AF2504">
        <f>IFERROR(_xlfn.XLOOKUP($AE2504,providers!$B$2:$B$11,providers!$Q$2:$Q$11),"")</f>
        <v>4.0999999999999996</v>
      </c>
      <c r="AG2504" s="1">
        <f t="shared" si="39"/>
        <v>45383</v>
      </c>
    </row>
    <row r="2505" spans="1:33" x14ac:dyDescent="0.25">
      <c r="A2505" t="s">
        <v>2919</v>
      </c>
      <c r="B2505" t="s">
        <v>2917</v>
      </c>
      <c r="C2505">
        <v>8901234567</v>
      </c>
      <c r="D2505">
        <v>8901234567</v>
      </c>
      <c r="E2505" s="1">
        <v>45308</v>
      </c>
      <c r="F2505" s="1">
        <v>45308</v>
      </c>
      <c r="G2505" s="1">
        <v>45335</v>
      </c>
      <c r="H2505" t="s">
        <v>28</v>
      </c>
      <c r="I2505">
        <v>23</v>
      </c>
      <c r="J2505" t="s">
        <v>77</v>
      </c>
      <c r="K2505">
        <v>99284</v>
      </c>
      <c r="O2505">
        <v>1</v>
      </c>
      <c r="P2505">
        <v>1735.76</v>
      </c>
      <c r="Q2505">
        <v>964.31</v>
      </c>
      <c r="R2505">
        <v>771.45</v>
      </c>
      <c r="S2505">
        <v>192.86</v>
      </c>
      <c r="T2505" t="s">
        <v>30</v>
      </c>
      <c r="X2505" t="s">
        <v>146</v>
      </c>
      <c r="Y2505" t="s">
        <v>147</v>
      </c>
      <c r="Z2505" t="s">
        <v>45</v>
      </c>
      <c r="AA2505" t="str">
        <f>IFERROR(_xlfn.XLOOKUP($J2505,avoidable_ed_reference!$A$2:$A$13,avoidable_ed_reference!$C$2:$C$13),"Not Classified")</f>
        <v>Avoidable</v>
      </c>
      <c r="AB2505" t="str">
        <f>IFERROR(_xlfn.XLOOKUP($B2505,enrollment!$A$2:$A$801,enrollment!$I$2:$I$801),"")</f>
        <v>OH</v>
      </c>
      <c r="AC2505">
        <f>IFERROR(_xlfn.XLOOKUP($B2505,enrollment!$A$2:$A$801,enrollment!$L$2:$L$801),"")</f>
        <v>69</v>
      </c>
      <c r="AD2505" t="str" cm="1">
        <f t="array" ref="AD2505">_xlfn.IFS(AC2505="","Unknown",AC2505&lt;18,"0-17",AC2505&lt;35,"18-34",AC2505&lt;50,"35-49",AC2505&lt;65,"50-64",TRUE,"65+")</f>
        <v>65+</v>
      </c>
      <c r="AE2505">
        <f>IFERROR(_xlfn.XLOOKUP($B2505,enrollment!$A$2:$A$801,enrollment!$O$2:$O$801),"")</f>
        <v>6789012345</v>
      </c>
      <c r="AF2505">
        <f>IFERROR(_xlfn.XLOOKUP($AE2505,providers!$B$2:$B$11,providers!$Q$2:$Q$11),"")</f>
        <v>4.0999999999999996</v>
      </c>
      <c r="AG2505" s="1">
        <f t="shared" si="39"/>
        <v>45292</v>
      </c>
    </row>
    <row r="2506" spans="1:33" x14ac:dyDescent="0.25">
      <c r="A2506" t="s">
        <v>2920</v>
      </c>
      <c r="B2506" t="s">
        <v>2921</v>
      </c>
      <c r="C2506">
        <v>7890123456</v>
      </c>
      <c r="D2506">
        <v>7890123456</v>
      </c>
      <c r="E2506" s="1">
        <v>45587</v>
      </c>
      <c r="F2506" s="1">
        <v>45587</v>
      </c>
      <c r="G2506" s="1">
        <v>45602</v>
      </c>
      <c r="H2506" t="s">
        <v>28</v>
      </c>
      <c r="I2506">
        <v>23</v>
      </c>
      <c r="J2506" t="s">
        <v>129</v>
      </c>
      <c r="K2506">
        <v>99284</v>
      </c>
      <c r="O2506">
        <v>1</v>
      </c>
      <c r="P2506">
        <v>2482.4899999999998</v>
      </c>
      <c r="Q2506">
        <v>1379.16</v>
      </c>
      <c r="R2506">
        <v>1103.33</v>
      </c>
      <c r="S2506">
        <v>275.83</v>
      </c>
      <c r="T2506" t="s">
        <v>30</v>
      </c>
      <c r="X2506" t="s">
        <v>43</v>
      </c>
      <c r="Y2506" t="s">
        <v>44</v>
      </c>
      <c r="Z2506" t="s">
        <v>45</v>
      </c>
      <c r="AA2506" t="str">
        <f>IFERROR(_xlfn.XLOOKUP($J2506,avoidable_ed_reference!$A$2:$A$13,avoidable_ed_reference!$C$2:$C$13),"Not Classified")</f>
        <v>Potentially Avoidable</v>
      </c>
      <c r="AB2506" t="str">
        <f>IFERROR(_xlfn.XLOOKUP($B2506,enrollment!$A$2:$A$801,enrollment!$I$2:$I$801),"")</f>
        <v>OH</v>
      </c>
      <c r="AC2506">
        <f>IFERROR(_xlfn.XLOOKUP($B2506,enrollment!$A$2:$A$801,enrollment!$L$2:$L$801),"")</f>
        <v>52</v>
      </c>
      <c r="AD2506" t="str" cm="1">
        <f t="array" ref="AD2506">_xlfn.IFS(AC2506="","Unknown",AC2506&lt;18,"0-17",AC2506&lt;35,"18-34",AC2506&lt;50,"35-49",AC2506&lt;65,"50-64",TRUE,"65+")</f>
        <v>50-64</v>
      </c>
      <c r="AE2506">
        <f>IFERROR(_xlfn.XLOOKUP($B2506,enrollment!$A$2:$A$801,enrollment!$O$2:$O$801),"")</f>
        <v>2345678901</v>
      </c>
      <c r="AF2506">
        <f>IFERROR(_xlfn.XLOOKUP($AE2506,providers!$B$2:$B$11,providers!$Q$2:$Q$11),"")</f>
        <v>4.2</v>
      </c>
      <c r="AG2506" s="1">
        <f t="shared" si="39"/>
        <v>45566</v>
      </c>
    </row>
    <row r="2507" spans="1:33" x14ac:dyDescent="0.25">
      <c r="A2507" t="s">
        <v>2922</v>
      </c>
      <c r="B2507" t="s">
        <v>2921</v>
      </c>
      <c r="C2507">
        <v>2345678901</v>
      </c>
      <c r="D2507">
        <v>2345678901</v>
      </c>
      <c r="E2507" s="1">
        <v>45470</v>
      </c>
      <c r="F2507" s="1">
        <v>45470</v>
      </c>
      <c r="G2507" s="1">
        <v>45505</v>
      </c>
      <c r="H2507" t="s">
        <v>28</v>
      </c>
      <c r="I2507">
        <v>11</v>
      </c>
      <c r="J2507" t="s">
        <v>38</v>
      </c>
      <c r="K2507">
        <v>99213</v>
      </c>
      <c r="O2507">
        <v>1</v>
      </c>
      <c r="P2507">
        <v>184.11</v>
      </c>
      <c r="Q2507">
        <v>136.38</v>
      </c>
      <c r="R2507">
        <v>109.1</v>
      </c>
      <c r="S2507">
        <v>27.28</v>
      </c>
      <c r="T2507" t="s">
        <v>30</v>
      </c>
      <c r="X2507" t="s">
        <v>43</v>
      </c>
      <c r="Y2507" t="s">
        <v>44</v>
      </c>
      <c r="Z2507" t="s">
        <v>39</v>
      </c>
      <c r="AA2507" t="str">
        <f>IFERROR(_xlfn.XLOOKUP($J2507,avoidable_ed_reference!$A$2:$A$13,avoidable_ed_reference!$C$2:$C$13),"Not Classified")</f>
        <v>Not Classified</v>
      </c>
      <c r="AB2507" t="str">
        <f>IFERROR(_xlfn.XLOOKUP($B2507,enrollment!$A$2:$A$801,enrollment!$I$2:$I$801),"")</f>
        <v>OH</v>
      </c>
      <c r="AC2507">
        <f>IFERROR(_xlfn.XLOOKUP($B2507,enrollment!$A$2:$A$801,enrollment!$L$2:$L$801),"")</f>
        <v>52</v>
      </c>
      <c r="AD2507" t="str" cm="1">
        <f t="array" ref="AD2507">_xlfn.IFS(AC2507="","Unknown",AC2507&lt;18,"0-17",AC2507&lt;35,"18-34",AC2507&lt;50,"35-49",AC2507&lt;65,"50-64",TRUE,"65+")</f>
        <v>50-64</v>
      </c>
      <c r="AE2507">
        <f>IFERROR(_xlfn.XLOOKUP($B2507,enrollment!$A$2:$A$801,enrollment!$O$2:$O$801),"")</f>
        <v>2345678901</v>
      </c>
      <c r="AF2507">
        <f>IFERROR(_xlfn.XLOOKUP($AE2507,providers!$B$2:$B$11,providers!$Q$2:$Q$11),"")</f>
        <v>4.2</v>
      </c>
      <c r="AG2507" s="1">
        <f t="shared" si="39"/>
        <v>45444</v>
      </c>
    </row>
    <row r="2508" spans="1:33" x14ac:dyDescent="0.25">
      <c r="A2508" t="s">
        <v>2923</v>
      </c>
      <c r="B2508" t="s">
        <v>2921</v>
      </c>
      <c r="C2508">
        <v>2345678901</v>
      </c>
      <c r="D2508">
        <v>2345678901</v>
      </c>
      <c r="E2508" s="1">
        <v>45627</v>
      </c>
      <c r="F2508" s="1">
        <v>45627</v>
      </c>
      <c r="G2508" s="1">
        <v>45656</v>
      </c>
      <c r="H2508" t="s">
        <v>28</v>
      </c>
      <c r="I2508">
        <v>11</v>
      </c>
      <c r="J2508" t="s">
        <v>35</v>
      </c>
      <c r="K2508">
        <v>99213</v>
      </c>
      <c r="O2508">
        <v>1</v>
      </c>
      <c r="P2508">
        <v>205.59</v>
      </c>
      <c r="Q2508">
        <v>152.29</v>
      </c>
      <c r="R2508">
        <v>121.83</v>
      </c>
      <c r="S2508">
        <v>30.46</v>
      </c>
      <c r="T2508" t="s">
        <v>30</v>
      </c>
      <c r="X2508" t="s">
        <v>43</v>
      </c>
      <c r="Y2508" t="s">
        <v>44</v>
      </c>
      <c r="Z2508" t="s">
        <v>39</v>
      </c>
      <c r="AA2508" t="str">
        <f>IFERROR(_xlfn.XLOOKUP($J2508,avoidable_ed_reference!$A$2:$A$13,avoidable_ed_reference!$C$2:$C$13),"Not Classified")</f>
        <v>Avoidable</v>
      </c>
      <c r="AB2508" t="str">
        <f>IFERROR(_xlfn.XLOOKUP($B2508,enrollment!$A$2:$A$801,enrollment!$I$2:$I$801),"")</f>
        <v>OH</v>
      </c>
      <c r="AC2508">
        <f>IFERROR(_xlfn.XLOOKUP($B2508,enrollment!$A$2:$A$801,enrollment!$L$2:$L$801),"")</f>
        <v>52</v>
      </c>
      <c r="AD2508" t="str" cm="1">
        <f t="array" ref="AD2508">_xlfn.IFS(AC2508="","Unknown",AC2508&lt;18,"0-17",AC2508&lt;35,"18-34",AC2508&lt;50,"35-49",AC2508&lt;65,"50-64",TRUE,"65+")</f>
        <v>50-64</v>
      </c>
      <c r="AE2508">
        <f>IFERROR(_xlfn.XLOOKUP($B2508,enrollment!$A$2:$A$801,enrollment!$O$2:$O$801),"")</f>
        <v>2345678901</v>
      </c>
      <c r="AF2508">
        <f>IFERROR(_xlfn.XLOOKUP($AE2508,providers!$B$2:$B$11,providers!$Q$2:$Q$11),"")</f>
        <v>4.2</v>
      </c>
      <c r="AG2508" s="1">
        <f t="shared" si="39"/>
        <v>45627</v>
      </c>
    </row>
    <row r="2509" spans="1:33" x14ac:dyDescent="0.25">
      <c r="A2509" t="s">
        <v>2924</v>
      </c>
      <c r="B2509" t="s">
        <v>2921</v>
      </c>
      <c r="C2509">
        <v>2345678901</v>
      </c>
      <c r="D2509">
        <v>2345678901</v>
      </c>
      <c r="E2509" s="1">
        <v>45432</v>
      </c>
      <c r="F2509" s="1">
        <v>45432</v>
      </c>
      <c r="G2509" s="1">
        <v>45464</v>
      </c>
      <c r="H2509" t="s">
        <v>28</v>
      </c>
      <c r="I2509">
        <v>11</v>
      </c>
      <c r="J2509" t="s">
        <v>47</v>
      </c>
      <c r="K2509">
        <v>99213</v>
      </c>
      <c r="O2509">
        <v>1</v>
      </c>
      <c r="P2509">
        <v>241.24</v>
      </c>
      <c r="Q2509">
        <v>178.7</v>
      </c>
      <c r="R2509">
        <v>142.96</v>
      </c>
      <c r="S2509">
        <v>35.74</v>
      </c>
      <c r="T2509" t="s">
        <v>30</v>
      </c>
      <c r="X2509" t="s">
        <v>43</v>
      </c>
      <c r="Y2509" t="s">
        <v>44</v>
      </c>
      <c r="Z2509" t="s">
        <v>39</v>
      </c>
      <c r="AA2509" t="str">
        <f>IFERROR(_xlfn.XLOOKUP($J2509,avoidable_ed_reference!$A$2:$A$13,avoidable_ed_reference!$C$2:$C$13),"Not Classified")</f>
        <v>Not Classified</v>
      </c>
      <c r="AB2509" t="str">
        <f>IFERROR(_xlfn.XLOOKUP($B2509,enrollment!$A$2:$A$801,enrollment!$I$2:$I$801),"")</f>
        <v>OH</v>
      </c>
      <c r="AC2509">
        <f>IFERROR(_xlfn.XLOOKUP($B2509,enrollment!$A$2:$A$801,enrollment!$L$2:$L$801),"")</f>
        <v>52</v>
      </c>
      <c r="AD2509" t="str" cm="1">
        <f t="array" ref="AD2509">_xlfn.IFS(AC2509="","Unknown",AC2509&lt;18,"0-17",AC2509&lt;35,"18-34",AC2509&lt;50,"35-49",AC2509&lt;65,"50-64",TRUE,"65+")</f>
        <v>50-64</v>
      </c>
      <c r="AE2509">
        <f>IFERROR(_xlfn.XLOOKUP($B2509,enrollment!$A$2:$A$801,enrollment!$O$2:$O$801),"")</f>
        <v>2345678901</v>
      </c>
      <c r="AF2509">
        <f>IFERROR(_xlfn.XLOOKUP($AE2509,providers!$B$2:$B$11,providers!$Q$2:$Q$11),"")</f>
        <v>4.2</v>
      </c>
      <c r="AG2509" s="1">
        <f t="shared" si="39"/>
        <v>45413</v>
      </c>
    </row>
    <row r="2510" spans="1:33" x14ac:dyDescent="0.25">
      <c r="A2510" t="s">
        <v>2925</v>
      </c>
      <c r="B2510" t="s">
        <v>2921</v>
      </c>
      <c r="C2510">
        <v>7890123456</v>
      </c>
      <c r="D2510">
        <v>7890123456</v>
      </c>
      <c r="E2510" s="1">
        <v>45379</v>
      </c>
      <c r="F2510" s="1">
        <v>45379</v>
      </c>
      <c r="G2510" s="1">
        <v>45406</v>
      </c>
      <c r="H2510" t="s">
        <v>28</v>
      </c>
      <c r="I2510">
        <v>22</v>
      </c>
      <c r="J2510" t="s">
        <v>29</v>
      </c>
      <c r="K2510">
        <v>90837</v>
      </c>
      <c r="O2510">
        <v>1</v>
      </c>
      <c r="P2510">
        <v>248.71</v>
      </c>
      <c r="Q2510">
        <v>184.23</v>
      </c>
      <c r="R2510">
        <v>147.38</v>
      </c>
      <c r="S2510">
        <v>36.85</v>
      </c>
      <c r="T2510" t="s">
        <v>30</v>
      </c>
      <c r="X2510" t="s">
        <v>43</v>
      </c>
      <c r="Y2510" t="s">
        <v>44</v>
      </c>
      <c r="Z2510" t="s">
        <v>33</v>
      </c>
      <c r="AA2510" t="str">
        <f>IFERROR(_xlfn.XLOOKUP($J2510,avoidable_ed_reference!$A$2:$A$13,avoidable_ed_reference!$C$2:$C$13),"Not Classified")</f>
        <v>Potentially Avoidable</v>
      </c>
      <c r="AB2510" t="str">
        <f>IFERROR(_xlfn.XLOOKUP($B2510,enrollment!$A$2:$A$801,enrollment!$I$2:$I$801),"")</f>
        <v>OH</v>
      </c>
      <c r="AC2510">
        <f>IFERROR(_xlfn.XLOOKUP($B2510,enrollment!$A$2:$A$801,enrollment!$L$2:$L$801),"")</f>
        <v>52</v>
      </c>
      <c r="AD2510" t="str" cm="1">
        <f t="array" ref="AD2510">_xlfn.IFS(AC2510="","Unknown",AC2510&lt;18,"0-17",AC2510&lt;35,"18-34",AC2510&lt;50,"35-49",AC2510&lt;65,"50-64",TRUE,"65+")</f>
        <v>50-64</v>
      </c>
      <c r="AE2510">
        <f>IFERROR(_xlfn.XLOOKUP($B2510,enrollment!$A$2:$A$801,enrollment!$O$2:$O$801),"")</f>
        <v>2345678901</v>
      </c>
      <c r="AF2510">
        <f>IFERROR(_xlfn.XLOOKUP($AE2510,providers!$B$2:$B$11,providers!$Q$2:$Q$11),"")</f>
        <v>4.2</v>
      </c>
      <c r="AG2510" s="1">
        <f t="shared" si="39"/>
        <v>45352</v>
      </c>
    </row>
    <row r="2511" spans="1:33" x14ac:dyDescent="0.25">
      <c r="A2511" t="s">
        <v>2926</v>
      </c>
      <c r="B2511" t="s">
        <v>2921</v>
      </c>
      <c r="C2511">
        <v>2345678901</v>
      </c>
      <c r="D2511">
        <v>2345678901</v>
      </c>
      <c r="E2511" s="1">
        <v>45631</v>
      </c>
      <c r="F2511" s="1">
        <v>45631</v>
      </c>
      <c r="G2511" s="1">
        <v>45652</v>
      </c>
      <c r="H2511" t="s">
        <v>28</v>
      </c>
      <c r="I2511">
        <v>11</v>
      </c>
      <c r="J2511" t="s">
        <v>38</v>
      </c>
      <c r="K2511">
        <v>99213</v>
      </c>
      <c r="O2511">
        <v>1</v>
      </c>
      <c r="P2511">
        <v>203.34</v>
      </c>
      <c r="Q2511">
        <v>150.62</v>
      </c>
      <c r="R2511">
        <v>120.5</v>
      </c>
      <c r="S2511">
        <v>30.12</v>
      </c>
      <c r="T2511" t="s">
        <v>30</v>
      </c>
      <c r="X2511" t="s">
        <v>43</v>
      </c>
      <c r="Y2511" t="s">
        <v>44</v>
      </c>
      <c r="Z2511" t="s">
        <v>39</v>
      </c>
      <c r="AA2511" t="str">
        <f>IFERROR(_xlfn.XLOOKUP($J2511,avoidable_ed_reference!$A$2:$A$13,avoidable_ed_reference!$C$2:$C$13),"Not Classified")</f>
        <v>Not Classified</v>
      </c>
      <c r="AB2511" t="str">
        <f>IFERROR(_xlfn.XLOOKUP($B2511,enrollment!$A$2:$A$801,enrollment!$I$2:$I$801),"")</f>
        <v>OH</v>
      </c>
      <c r="AC2511">
        <f>IFERROR(_xlfn.XLOOKUP($B2511,enrollment!$A$2:$A$801,enrollment!$L$2:$L$801),"")</f>
        <v>52</v>
      </c>
      <c r="AD2511" t="str" cm="1">
        <f t="array" ref="AD2511">_xlfn.IFS(AC2511="","Unknown",AC2511&lt;18,"0-17",AC2511&lt;35,"18-34",AC2511&lt;50,"35-49",AC2511&lt;65,"50-64",TRUE,"65+")</f>
        <v>50-64</v>
      </c>
      <c r="AE2511">
        <f>IFERROR(_xlfn.XLOOKUP($B2511,enrollment!$A$2:$A$801,enrollment!$O$2:$O$801),"")</f>
        <v>2345678901</v>
      </c>
      <c r="AF2511">
        <f>IFERROR(_xlfn.XLOOKUP($AE2511,providers!$B$2:$B$11,providers!$Q$2:$Q$11),"")</f>
        <v>4.2</v>
      </c>
      <c r="AG2511" s="1">
        <f t="shared" si="39"/>
        <v>45627</v>
      </c>
    </row>
    <row r="2512" spans="1:33" x14ac:dyDescent="0.25">
      <c r="A2512" t="s">
        <v>2927</v>
      </c>
      <c r="B2512" t="s">
        <v>2921</v>
      </c>
      <c r="C2512">
        <v>9012345678</v>
      </c>
      <c r="D2512">
        <v>9012345678</v>
      </c>
      <c r="E2512" s="1">
        <v>45348</v>
      </c>
      <c r="F2512" s="1">
        <v>45348</v>
      </c>
      <c r="G2512" s="1">
        <v>45366</v>
      </c>
      <c r="H2512" t="s">
        <v>28</v>
      </c>
      <c r="I2512">
        <v>23</v>
      </c>
      <c r="J2512" t="s">
        <v>80</v>
      </c>
      <c r="K2512">
        <v>99284</v>
      </c>
      <c r="O2512">
        <v>1</v>
      </c>
      <c r="P2512">
        <v>2096.5700000000002</v>
      </c>
      <c r="Q2512">
        <v>1164.76</v>
      </c>
      <c r="R2512">
        <v>931.81</v>
      </c>
      <c r="S2512">
        <v>232.95</v>
      </c>
      <c r="T2512" t="s">
        <v>30</v>
      </c>
      <c r="X2512" t="s">
        <v>43</v>
      </c>
      <c r="Y2512" t="s">
        <v>44</v>
      </c>
      <c r="Z2512" t="s">
        <v>45</v>
      </c>
      <c r="AA2512" t="str">
        <f>IFERROR(_xlfn.XLOOKUP($J2512,avoidable_ed_reference!$A$2:$A$13,avoidable_ed_reference!$C$2:$C$13),"Not Classified")</f>
        <v>Non-Avoidable</v>
      </c>
      <c r="AB2512" t="str">
        <f>IFERROR(_xlfn.XLOOKUP($B2512,enrollment!$A$2:$A$801,enrollment!$I$2:$I$801),"")</f>
        <v>OH</v>
      </c>
      <c r="AC2512">
        <f>IFERROR(_xlfn.XLOOKUP($B2512,enrollment!$A$2:$A$801,enrollment!$L$2:$L$801),"")</f>
        <v>52</v>
      </c>
      <c r="AD2512" t="str" cm="1">
        <f t="array" ref="AD2512">_xlfn.IFS(AC2512="","Unknown",AC2512&lt;18,"0-17",AC2512&lt;35,"18-34",AC2512&lt;50,"35-49",AC2512&lt;65,"50-64",TRUE,"65+")</f>
        <v>50-64</v>
      </c>
      <c r="AE2512">
        <f>IFERROR(_xlfn.XLOOKUP($B2512,enrollment!$A$2:$A$801,enrollment!$O$2:$O$801),"")</f>
        <v>2345678901</v>
      </c>
      <c r="AF2512">
        <f>IFERROR(_xlfn.XLOOKUP($AE2512,providers!$B$2:$B$11,providers!$Q$2:$Q$11),"")</f>
        <v>4.2</v>
      </c>
      <c r="AG2512" s="1">
        <f t="shared" si="39"/>
        <v>45323</v>
      </c>
    </row>
    <row r="2513" spans="1:33" x14ac:dyDescent="0.25">
      <c r="A2513" t="s">
        <v>2928</v>
      </c>
      <c r="B2513" t="s">
        <v>2921</v>
      </c>
      <c r="C2513">
        <v>2345678901</v>
      </c>
      <c r="D2513">
        <v>2345678901</v>
      </c>
      <c r="E2513" s="1">
        <v>45594</v>
      </c>
      <c r="F2513" s="1">
        <v>45594</v>
      </c>
      <c r="G2513" s="1">
        <v>45610</v>
      </c>
      <c r="H2513" t="s">
        <v>28</v>
      </c>
      <c r="I2513">
        <v>11</v>
      </c>
      <c r="J2513" t="s">
        <v>35</v>
      </c>
      <c r="K2513">
        <v>99213</v>
      </c>
      <c r="O2513">
        <v>1</v>
      </c>
      <c r="P2513">
        <v>175.38</v>
      </c>
      <c r="Q2513">
        <v>129.91</v>
      </c>
      <c r="R2513">
        <v>103.93</v>
      </c>
      <c r="S2513">
        <v>25.98</v>
      </c>
      <c r="T2513" t="s">
        <v>30</v>
      </c>
      <c r="X2513" t="s">
        <v>43</v>
      </c>
      <c r="Y2513" t="s">
        <v>44</v>
      </c>
      <c r="Z2513" t="s">
        <v>39</v>
      </c>
      <c r="AA2513" t="str">
        <f>IFERROR(_xlfn.XLOOKUP($J2513,avoidable_ed_reference!$A$2:$A$13,avoidable_ed_reference!$C$2:$C$13),"Not Classified")</f>
        <v>Avoidable</v>
      </c>
      <c r="AB2513" t="str">
        <f>IFERROR(_xlfn.XLOOKUP($B2513,enrollment!$A$2:$A$801,enrollment!$I$2:$I$801),"")</f>
        <v>OH</v>
      </c>
      <c r="AC2513">
        <f>IFERROR(_xlfn.XLOOKUP($B2513,enrollment!$A$2:$A$801,enrollment!$L$2:$L$801),"")</f>
        <v>52</v>
      </c>
      <c r="AD2513" t="str" cm="1">
        <f t="array" ref="AD2513">_xlfn.IFS(AC2513="","Unknown",AC2513&lt;18,"0-17",AC2513&lt;35,"18-34",AC2513&lt;50,"35-49",AC2513&lt;65,"50-64",TRUE,"65+")</f>
        <v>50-64</v>
      </c>
      <c r="AE2513">
        <f>IFERROR(_xlfn.XLOOKUP($B2513,enrollment!$A$2:$A$801,enrollment!$O$2:$O$801),"")</f>
        <v>2345678901</v>
      </c>
      <c r="AF2513">
        <f>IFERROR(_xlfn.XLOOKUP($AE2513,providers!$B$2:$B$11,providers!$Q$2:$Q$11),"")</f>
        <v>4.2</v>
      </c>
      <c r="AG2513" s="1">
        <f t="shared" si="39"/>
        <v>45566</v>
      </c>
    </row>
    <row r="2514" spans="1:33" x14ac:dyDescent="0.25">
      <c r="A2514" t="s">
        <v>2929</v>
      </c>
      <c r="B2514" t="s">
        <v>2921</v>
      </c>
      <c r="C2514">
        <v>8901234567</v>
      </c>
      <c r="D2514">
        <v>8901234567</v>
      </c>
      <c r="E2514" s="1">
        <v>45560</v>
      </c>
      <c r="F2514" s="1">
        <v>45560</v>
      </c>
      <c r="G2514" s="1">
        <v>45589</v>
      </c>
      <c r="H2514" t="s">
        <v>28</v>
      </c>
      <c r="I2514">
        <v>22</v>
      </c>
      <c r="J2514" t="s">
        <v>29</v>
      </c>
      <c r="K2514">
        <v>90837</v>
      </c>
      <c r="O2514">
        <v>1</v>
      </c>
      <c r="P2514">
        <v>238.45</v>
      </c>
      <c r="Q2514">
        <v>176.63</v>
      </c>
      <c r="R2514">
        <v>141.30000000000001</v>
      </c>
      <c r="S2514">
        <v>35.33</v>
      </c>
      <c r="T2514" t="s">
        <v>30</v>
      </c>
      <c r="X2514" t="s">
        <v>43</v>
      </c>
      <c r="Y2514" t="s">
        <v>44</v>
      </c>
      <c r="Z2514" t="s">
        <v>33</v>
      </c>
      <c r="AA2514" t="str">
        <f>IFERROR(_xlfn.XLOOKUP($J2514,avoidable_ed_reference!$A$2:$A$13,avoidable_ed_reference!$C$2:$C$13),"Not Classified")</f>
        <v>Potentially Avoidable</v>
      </c>
      <c r="AB2514" t="str">
        <f>IFERROR(_xlfn.XLOOKUP($B2514,enrollment!$A$2:$A$801,enrollment!$I$2:$I$801),"")</f>
        <v>OH</v>
      </c>
      <c r="AC2514">
        <f>IFERROR(_xlfn.XLOOKUP($B2514,enrollment!$A$2:$A$801,enrollment!$L$2:$L$801),"")</f>
        <v>52</v>
      </c>
      <c r="AD2514" t="str" cm="1">
        <f t="array" ref="AD2514">_xlfn.IFS(AC2514="","Unknown",AC2514&lt;18,"0-17",AC2514&lt;35,"18-34",AC2514&lt;50,"35-49",AC2514&lt;65,"50-64",TRUE,"65+")</f>
        <v>50-64</v>
      </c>
      <c r="AE2514">
        <f>IFERROR(_xlfn.XLOOKUP($B2514,enrollment!$A$2:$A$801,enrollment!$O$2:$O$801),"")</f>
        <v>2345678901</v>
      </c>
      <c r="AF2514">
        <f>IFERROR(_xlfn.XLOOKUP($AE2514,providers!$B$2:$B$11,providers!$Q$2:$Q$11),"")</f>
        <v>4.2</v>
      </c>
      <c r="AG2514" s="1">
        <f t="shared" si="39"/>
        <v>45536</v>
      </c>
    </row>
    <row r="2515" spans="1:33" x14ac:dyDescent="0.25">
      <c r="A2515" t="s">
        <v>2930</v>
      </c>
      <c r="B2515" t="s">
        <v>2931</v>
      </c>
      <c r="C2515">
        <v>9012345678</v>
      </c>
      <c r="D2515">
        <v>9012345678</v>
      </c>
      <c r="E2515" s="1">
        <v>45554</v>
      </c>
      <c r="F2515" s="1">
        <v>45554</v>
      </c>
      <c r="G2515" s="1">
        <v>45588</v>
      </c>
      <c r="H2515" t="s">
        <v>28</v>
      </c>
      <c r="I2515">
        <v>23</v>
      </c>
      <c r="J2515" t="s">
        <v>127</v>
      </c>
      <c r="K2515">
        <v>99284</v>
      </c>
      <c r="O2515">
        <v>1</v>
      </c>
      <c r="P2515">
        <v>2149.52</v>
      </c>
      <c r="Q2515">
        <v>1194.18</v>
      </c>
      <c r="R2515">
        <v>955.34</v>
      </c>
      <c r="S2515">
        <v>238.84</v>
      </c>
      <c r="T2515" t="s">
        <v>30</v>
      </c>
      <c r="X2515" t="s">
        <v>31</v>
      </c>
      <c r="Y2515" t="s">
        <v>32</v>
      </c>
      <c r="Z2515" t="s">
        <v>45</v>
      </c>
      <c r="AA2515" t="str">
        <f>IFERROR(_xlfn.XLOOKUP($J2515,avoidable_ed_reference!$A$2:$A$13,avoidable_ed_reference!$C$2:$C$13),"Not Classified")</f>
        <v>Avoidable</v>
      </c>
      <c r="AB2515" t="str">
        <f>IFERROR(_xlfn.XLOOKUP($B2515,enrollment!$A$2:$A$801,enrollment!$I$2:$I$801),"")</f>
        <v>TN</v>
      </c>
      <c r="AC2515">
        <f>IFERROR(_xlfn.XLOOKUP($B2515,enrollment!$A$2:$A$801,enrollment!$L$2:$L$801),"")</f>
        <v>35</v>
      </c>
      <c r="AD2515" t="str" cm="1">
        <f t="array" ref="AD2515">_xlfn.IFS(AC2515="","Unknown",AC2515&lt;18,"0-17",AC2515&lt;35,"18-34",AC2515&lt;50,"35-49",AC2515&lt;65,"50-64",TRUE,"65+")</f>
        <v>35-49</v>
      </c>
      <c r="AE2515">
        <f>IFERROR(_xlfn.XLOOKUP($B2515,enrollment!$A$2:$A$801,enrollment!$O$2:$O$801),"")</f>
        <v>2233445566</v>
      </c>
      <c r="AF2515">
        <f>IFERROR(_xlfn.XLOOKUP($AE2515,providers!$B$2:$B$11,providers!$Q$2:$Q$11),"")</f>
        <v>3.5</v>
      </c>
      <c r="AG2515" s="1">
        <f t="shared" si="39"/>
        <v>45536</v>
      </c>
    </row>
    <row r="2516" spans="1:33" x14ac:dyDescent="0.25">
      <c r="A2516" t="s">
        <v>2932</v>
      </c>
      <c r="B2516" t="s">
        <v>2931</v>
      </c>
      <c r="C2516">
        <v>2233445566</v>
      </c>
      <c r="D2516">
        <v>2233445566</v>
      </c>
      <c r="E2516" s="1">
        <v>45500</v>
      </c>
      <c r="F2516" s="1">
        <v>45500</v>
      </c>
      <c r="G2516" s="1">
        <v>45517</v>
      </c>
      <c r="H2516" t="s">
        <v>28</v>
      </c>
      <c r="I2516">
        <v>11</v>
      </c>
      <c r="J2516" t="s">
        <v>35</v>
      </c>
      <c r="K2516">
        <v>99213</v>
      </c>
      <c r="O2516">
        <v>1</v>
      </c>
      <c r="P2516">
        <v>189.15</v>
      </c>
      <c r="Q2516">
        <v>140.11000000000001</v>
      </c>
      <c r="R2516">
        <v>112.09</v>
      </c>
      <c r="S2516">
        <v>28.02</v>
      </c>
      <c r="T2516" t="s">
        <v>30</v>
      </c>
      <c r="X2516" t="s">
        <v>31</v>
      </c>
      <c r="Y2516" t="s">
        <v>32</v>
      </c>
      <c r="Z2516" t="s">
        <v>39</v>
      </c>
      <c r="AA2516" t="str">
        <f>IFERROR(_xlfn.XLOOKUP($J2516,avoidable_ed_reference!$A$2:$A$13,avoidable_ed_reference!$C$2:$C$13),"Not Classified")</f>
        <v>Avoidable</v>
      </c>
      <c r="AB2516" t="str">
        <f>IFERROR(_xlfn.XLOOKUP($B2516,enrollment!$A$2:$A$801,enrollment!$I$2:$I$801),"")</f>
        <v>TN</v>
      </c>
      <c r="AC2516">
        <f>IFERROR(_xlfn.XLOOKUP($B2516,enrollment!$A$2:$A$801,enrollment!$L$2:$L$801),"")</f>
        <v>35</v>
      </c>
      <c r="AD2516" t="str" cm="1">
        <f t="array" ref="AD2516">_xlfn.IFS(AC2516="","Unknown",AC2516&lt;18,"0-17",AC2516&lt;35,"18-34",AC2516&lt;50,"35-49",AC2516&lt;65,"50-64",TRUE,"65+")</f>
        <v>35-49</v>
      </c>
      <c r="AE2516">
        <f>IFERROR(_xlfn.XLOOKUP($B2516,enrollment!$A$2:$A$801,enrollment!$O$2:$O$801),"")</f>
        <v>2233445566</v>
      </c>
      <c r="AF2516">
        <f>IFERROR(_xlfn.XLOOKUP($AE2516,providers!$B$2:$B$11,providers!$Q$2:$Q$11),"")</f>
        <v>3.5</v>
      </c>
      <c r="AG2516" s="1">
        <f t="shared" si="39"/>
        <v>45474</v>
      </c>
    </row>
    <row r="2517" spans="1:33" x14ac:dyDescent="0.25">
      <c r="A2517" t="s">
        <v>2933</v>
      </c>
      <c r="B2517" t="s">
        <v>2931</v>
      </c>
      <c r="C2517">
        <v>2233445566</v>
      </c>
      <c r="D2517">
        <v>2233445566</v>
      </c>
      <c r="E2517" s="1">
        <v>45358</v>
      </c>
      <c r="F2517" s="1">
        <v>45358</v>
      </c>
      <c r="G2517" s="1">
        <v>45381</v>
      </c>
      <c r="H2517" t="s">
        <v>28</v>
      </c>
      <c r="I2517">
        <v>11</v>
      </c>
      <c r="J2517" t="s">
        <v>35</v>
      </c>
      <c r="K2517">
        <v>99213</v>
      </c>
      <c r="O2517">
        <v>1</v>
      </c>
      <c r="P2517">
        <v>228.28</v>
      </c>
      <c r="Q2517">
        <v>169.1</v>
      </c>
      <c r="R2517">
        <v>135.28</v>
      </c>
      <c r="S2517">
        <v>33.82</v>
      </c>
      <c r="T2517" t="s">
        <v>30</v>
      </c>
      <c r="X2517" t="s">
        <v>31</v>
      </c>
      <c r="Y2517" t="s">
        <v>32</v>
      </c>
      <c r="Z2517" t="s">
        <v>39</v>
      </c>
      <c r="AA2517" t="str">
        <f>IFERROR(_xlfn.XLOOKUP($J2517,avoidable_ed_reference!$A$2:$A$13,avoidable_ed_reference!$C$2:$C$13),"Not Classified")</f>
        <v>Avoidable</v>
      </c>
      <c r="AB2517" t="str">
        <f>IFERROR(_xlfn.XLOOKUP($B2517,enrollment!$A$2:$A$801,enrollment!$I$2:$I$801),"")</f>
        <v>TN</v>
      </c>
      <c r="AC2517">
        <f>IFERROR(_xlfn.XLOOKUP($B2517,enrollment!$A$2:$A$801,enrollment!$L$2:$L$801),"")</f>
        <v>35</v>
      </c>
      <c r="AD2517" t="str" cm="1">
        <f t="array" ref="AD2517">_xlfn.IFS(AC2517="","Unknown",AC2517&lt;18,"0-17",AC2517&lt;35,"18-34",AC2517&lt;50,"35-49",AC2517&lt;65,"50-64",TRUE,"65+")</f>
        <v>35-49</v>
      </c>
      <c r="AE2517">
        <f>IFERROR(_xlfn.XLOOKUP($B2517,enrollment!$A$2:$A$801,enrollment!$O$2:$O$801),"")</f>
        <v>2233445566</v>
      </c>
      <c r="AF2517">
        <f>IFERROR(_xlfn.XLOOKUP($AE2517,providers!$B$2:$B$11,providers!$Q$2:$Q$11),"")</f>
        <v>3.5</v>
      </c>
      <c r="AG2517" s="1">
        <f t="shared" si="39"/>
        <v>45352</v>
      </c>
    </row>
    <row r="2518" spans="1:33" x14ac:dyDescent="0.25">
      <c r="A2518" t="s">
        <v>2934</v>
      </c>
      <c r="B2518" t="s">
        <v>2931</v>
      </c>
      <c r="C2518">
        <v>7890123456</v>
      </c>
      <c r="D2518">
        <v>7890123456</v>
      </c>
      <c r="E2518" s="1">
        <v>45543</v>
      </c>
      <c r="F2518" s="1">
        <v>45543</v>
      </c>
      <c r="G2518" s="1">
        <v>45574</v>
      </c>
      <c r="H2518" t="s">
        <v>28</v>
      </c>
      <c r="I2518">
        <v>23</v>
      </c>
      <c r="J2518" t="s">
        <v>93</v>
      </c>
      <c r="K2518">
        <v>99284</v>
      </c>
      <c r="O2518">
        <v>1</v>
      </c>
      <c r="P2518">
        <v>2082.13</v>
      </c>
      <c r="Q2518">
        <v>1156.74</v>
      </c>
      <c r="R2518">
        <v>925.39</v>
      </c>
      <c r="S2518">
        <v>231.35</v>
      </c>
      <c r="T2518" t="s">
        <v>30</v>
      </c>
      <c r="X2518" t="s">
        <v>31</v>
      </c>
      <c r="Y2518" t="s">
        <v>32</v>
      </c>
      <c r="Z2518" t="s">
        <v>45</v>
      </c>
      <c r="AA2518" t="str">
        <f>IFERROR(_xlfn.XLOOKUP($J2518,avoidable_ed_reference!$A$2:$A$13,avoidable_ed_reference!$C$2:$C$13),"Not Classified")</f>
        <v>Avoidable</v>
      </c>
      <c r="AB2518" t="str">
        <f>IFERROR(_xlfn.XLOOKUP($B2518,enrollment!$A$2:$A$801,enrollment!$I$2:$I$801),"")</f>
        <v>TN</v>
      </c>
      <c r="AC2518">
        <f>IFERROR(_xlfn.XLOOKUP($B2518,enrollment!$A$2:$A$801,enrollment!$L$2:$L$801),"")</f>
        <v>35</v>
      </c>
      <c r="AD2518" t="str" cm="1">
        <f t="array" ref="AD2518">_xlfn.IFS(AC2518="","Unknown",AC2518&lt;18,"0-17",AC2518&lt;35,"18-34",AC2518&lt;50,"35-49",AC2518&lt;65,"50-64",TRUE,"65+")</f>
        <v>35-49</v>
      </c>
      <c r="AE2518">
        <f>IFERROR(_xlfn.XLOOKUP($B2518,enrollment!$A$2:$A$801,enrollment!$O$2:$O$801),"")</f>
        <v>2233445566</v>
      </c>
      <c r="AF2518">
        <f>IFERROR(_xlfn.XLOOKUP($AE2518,providers!$B$2:$B$11,providers!$Q$2:$Q$11),"")</f>
        <v>3.5</v>
      </c>
      <c r="AG2518" s="1">
        <f t="shared" si="39"/>
        <v>45536</v>
      </c>
    </row>
    <row r="2519" spans="1:33" x14ac:dyDescent="0.25">
      <c r="A2519" t="s">
        <v>2935</v>
      </c>
      <c r="B2519" t="s">
        <v>2931</v>
      </c>
      <c r="C2519">
        <v>2233445566</v>
      </c>
      <c r="D2519">
        <v>2233445566</v>
      </c>
      <c r="E2519" s="1">
        <v>45540</v>
      </c>
      <c r="F2519" s="1">
        <v>45540</v>
      </c>
      <c r="G2519" s="1">
        <v>45556</v>
      </c>
      <c r="H2519" t="s">
        <v>28</v>
      </c>
      <c r="I2519">
        <v>23</v>
      </c>
      <c r="J2519" t="s">
        <v>91</v>
      </c>
      <c r="K2519">
        <v>99284</v>
      </c>
      <c r="O2519">
        <v>1</v>
      </c>
      <c r="P2519">
        <v>2408.44</v>
      </c>
      <c r="Q2519">
        <v>1338.02</v>
      </c>
      <c r="R2519">
        <v>1070.42</v>
      </c>
      <c r="S2519">
        <v>267.60000000000002</v>
      </c>
      <c r="T2519" t="s">
        <v>30</v>
      </c>
      <c r="X2519" t="s">
        <v>31</v>
      </c>
      <c r="Y2519" t="s">
        <v>32</v>
      </c>
      <c r="Z2519" t="s">
        <v>45</v>
      </c>
      <c r="AA2519" t="str">
        <f>IFERROR(_xlfn.XLOOKUP($J2519,avoidable_ed_reference!$A$2:$A$13,avoidable_ed_reference!$C$2:$C$13),"Not Classified")</f>
        <v>Avoidable</v>
      </c>
      <c r="AB2519" t="str">
        <f>IFERROR(_xlfn.XLOOKUP($B2519,enrollment!$A$2:$A$801,enrollment!$I$2:$I$801),"")</f>
        <v>TN</v>
      </c>
      <c r="AC2519">
        <f>IFERROR(_xlfn.XLOOKUP($B2519,enrollment!$A$2:$A$801,enrollment!$L$2:$L$801),"")</f>
        <v>35</v>
      </c>
      <c r="AD2519" t="str" cm="1">
        <f t="array" ref="AD2519">_xlfn.IFS(AC2519="","Unknown",AC2519&lt;18,"0-17",AC2519&lt;35,"18-34",AC2519&lt;50,"35-49",AC2519&lt;65,"50-64",TRUE,"65+")</f>
        <v>35-49</v>
      </c>
      <c r="AE2519">
        <f>IFERROR(_xlfn.XLOOKUP($B2519,enrollment!$A$2:$A$801,enrollment!$O$2:$O$801),"")</f>
        <v>2233445566</v>
      </c>
      <c r="AF2519">
        <f>IFERROR(_xlfn.XLOOKUP($AE2519,providers!$B$2:$B$11,providers!$Q$2:$Q$11),"")</f>
        <v>3.5</v>
      </c>
      <c r="AG2519" s="1">
        <f t="shared" si="39"/>
        <v>45536</v>
      </c>
    </row>
    <row r="2520" spans="1:33" x14ac:dyDescent="0.25">
      <c r="A2520" t="s">
        <v>2936</v>
      </c>
      <c r="B2520" t="s">
        <v>2931</v>
      </c>
      <c r="C2520">
        <v>3456789012</v>
      </c>
      <c r="D2520">
        <v>3456789012</v>
      </c>
      <c r="E2520" s="1">
        <v>45628</v>
      </c>
      <c r="F2520" s="1">
        <v>45628</v>
      </c>
      <c r="G2520" s="1">
        <v>45650</v>
      </c>
      <c r="H2520" t="s">
        <v>28</v>
      </c>
      <c r="I2520">
        <v>23</v>
      </c>
      <c r="J2520" t="s">
        <v>91</v>
      </c>
      <c r="K2520">
        <v>99284</v>
      </c>
      <c r="O2520">
        <v>1</v>
      </c>
      <c r="P2520">
        <v>2419.15</v>
      </c>
      <c r="Q2520">
        <v>1343.97</v>
      </c>
      <c r="R2520">
        <v>1075.18</v>
      </c>
      <c r="S2520">
        <v>268.79000000000002</v>
      </c>
      <c r="T2520" t="s">
        <v>30</v>
      </c>
      <c r="X2520" t="s">
        <v>31</v>
      </c>
      <c r="Y2520" t="s">
        <v>32</v>
      </c>
      <c r="Z2520" t="s">
        <v>45</v>
      </c>
      <c r="AA2520" t="str">
        <f>IFERROR(_xlfn.XLOOKUP($J2520,avoidable_ed_reference!$A$2:$A$13,avoidable_ed_reference!$C$2:$C$13),"Not Classified")</f>
        <v>Avoidable</v>
      </c>
      <c r="AB2520" t="str">
        <f>IFERROR(_xlfn.XLOOKUP($B2520,enrollment!$A$2:$A$801,enrollment!$I$2:$I$801),"")</f>
        <v>TN</v>
      </c>
      <c r="AC2520">
        <f>IFERROR(_xlfn.XLOOKUP($B2520,enrollment!$A$2:$A$801,enrollment!$L$2:$L$801),"")</f>
        <v>35</v>
      </c>
      <c r="AD2520" t="str" cm="1">
        <f t="array" ref="AD2520">_xlfn.IFS(AC2520="","Unknown",AC2520&lt;18,"0-17",AC2520&lt;35,"18-34",AC2520&lt;50,"35-49",AC2520&lt;65,"50-64",TRUE,"65+")</f>
        <v>35-49</v>
      </c>
      <c r="AE2520">
        <f>IFERROR(_xlfn.XLOOKUP($B2520,enrollment!$A$2:$A$801,enrollment!$O$2:$O$801),"")</f>
        <v>2233445566</v>
      </c>
      <c r="AF2520">
        <f>IFERROR(_xlfn.XLOOKUP($AE2520,providers!$B$2:$B$11,providers!$Q$2:$Q$11),"")</f>
        <v>3.5</v>
      </c>
      <c r="AG2520" s="1">
        <f t="shared" si="39"/>
        <v>45627</v>
      </c>
    </row>
    <row r="2521" spans="1:33" x14ac:dyDescent="0.25">
      <c r="A2521" t="s">
        <v>2937</v>
      </c>
      <c r="B2521" t="s">
        <v>2931</v>
      </c>
      <c r="C2521">
        <v>5678901234</v>
      </c>
      <c r="D2521">
        <v>5678901234</v>
      </c>
      <c r="E2521" s="1">
        <v>45607</v>
      </c>
      <c r="F2521" s="1">
        <v>45607</v>
      </c>
      <c r="G2521" s="1">
        <v>45637</v>
      </c>
      <c r="H2521" t="s">
        <v>28</v>
      </c>
      <c r="I2521">
        <v>20</v>
      </c>
      <c r="J2521" t="s">
        <v>35</v>
      </c>
      <c r="K2521">
        <v>99213</v>
      </c>
      <c r="O2521">
        <v>1</v>
      </c>
      <c r="P2521">
        <v>157.53</v>
      </c>
      <c r="Q2521">
        <v>121.18</v>
      </c>
      <c r="R2521">
        <v>96.94</v>
      </c>
      <c r="S2521">
        <v>24.24</v>
      </c>
      <c r="T2521" t="s">
        <v>30</v>
      </c>
      <c r="X2521" t="s">
        <v>31</v>
      </c>
      <c r="Y2521" t="s">
        <v>32</v>
      </c>
      <c r="Z2521" t="s">
        <v>36</v>
      </c>
      <c r="AA2521" t="str">
        <f>IFERROR(_xlfn.XLOOKUP($J2521,avoidable_ed_reference!$A$2:$A$13,avoidable_ed_reference!$C$2:$C$13),"Not Classified")</f>
        <v>Avoidable</v>
      </c>
      <c r="AB2521" t="str">
        <f>IFERROR(_xlfn.XLOOKUP($B2521,enrollment!$A$2:$A$801,enrollment!$I$2:$I$801),"")</f>
        <v>TN</v>
      </c>
      <c r="AC2521">
        <f>IFERROR(_xlfn.XLOOKUP($B2521,enrollment!$A$2:$A$801,enrollment!$L$2:$L$801),"")</f>
        <v>35</v>
      </c>
      <c r="AD2521" t="str" cm="1">
        <f t="array" ref="AD2521">_xlfn.IFS(AC2521="","Unknown",AC2521&lt;18,"0-17",AC2521&lt;35,"18-34",AC2521&lt;50,"35-49",AC2521&lt;65,"50-64",TRUE,"65+")</f>
        <v>35-49</v>
      </c>
      <c r="AE2521">
        <f>IFERROR(_xlfn.XLOOKUP($B2521,enrollment!$A$2:$A$801,enrollment!$O$2:$O$801),"")</f>
        <v>2233445566</v>
      </c>
      <c r="AF2521">
        <f>IFERROR(_xlfn.XLOOKUP($AE2521,providers!$B$2:$B$11,providers!$Q$2:$Q$11),"")</f>
        <v>3.5</v>
      </c>
      <c r="AG2521" s="1">
        <f t="shared" si="39"/>
        <v>45597</v>
      </c>
    </row>
    <row r="2522" spans="1:33" x14ac:dyDescent="0.25">
      <c r="A2522" t="s">
        <v>2938</v>
      </c>
      <c r="B2522" t="s">
        <v>2939</v>
      </c>
      <c r="C2522">
        <v>9012345678</v>
      </c>
      <c r="D2522">
        <v>9012345678</v>
      </c>
      <c r="E2522" s="1">
        <v>45644</v>
      </c>
      <c r="F2522" s="1">
        <v>45644</v>
      </c>
      <c r="G2522" s="1">
        <v>45661</v>
      </c>
      <c r="H2522" t="s">
        <v>67</v>
      </c>
      <c r="I2522">
        <v>21</v>
      </c>
      <c r="J2522" t="s">
        <v>80</v>
      </c>
      <c r="K2522">
        <v>99223</v>
      </c>
      <c r="O2522">
        <v>1</v>
      </c>
      <c r="P2522">
        <v>21567.13</v>
      </c>
      <c r="Q2522">
        <v>13914.28</v>
      </c>
      <c r="R2522">
        <v>11131.42</v>
      </c>
      <c r="S2522">
        <v>2782.86</v>
      </c>
      <c r="T2522" t="s">
        <v>30</v>
      </c>
      <c r="V2522">
        <v>1</v>
      </c>
      <c r="W2522" s="2" t="s">
        <v>68</v>
      </c>
      <c r="X2522" t="s">
        <v>43</v>
      </c>
      <c r="Y2522" t="s">
        <v>44</v>
      </c>
      <c r="Z2522" t="s">
        <v>69</v>
      </c>
      <c r="AA2522" t="str">
        <f>IFERROR(_xlfn.XLOOKUP($J2522,avoidable_ed_reference!$A$2:$A$13,avoidable_ed_reference!$C$2:$C$13),"Not Classified")</f>
        <v>Non-Avoidable</v>
      </c>
      <c r="AB2522" t="str">
        <f>IFERROR(_xlfn.XLOOKUP($B2522,enrollment!$A$2:$A$801,enrollment!$I$2:$I$801),"")</f>
        <v>KY</v>
      </c>
      <c r="AC2522">
        <f>IFERROR(_xlfn.XLOOKUP($B2522,enrollment!$A$2:$A$801,enrollment!$L$2:$L$801),"")</f>
        <v>25</v>
      </c>
      <c r="AD2522" t="str" cm="1">
        <f t="array" ref="AD2522">_xlfn.IFS(AC2522="","Unknown",AC2522&lt;18,"0-17",AC2522&lt;35,"18-34",AC2522&lt;50,"35-49",AC2522&lt;65,"50-64",TRUE,"65+")</f>
        <v>18-34</v>
      </c>
      <c r="AE2522">
        <f>IFERROR(_xlfn.XLOOKUP($B2522,enrollment!$A$2:$A$801,enrollment!$O$2:$O$801),"")</f>
        <v>3456789012</v>
      </c>
      <c r="AF2522">
        <f>IFERROR(_xlfn.XLOOKUP($AE2522,providers!$B$2:$B$11,providers!$Q$2:$Q$11),"")</f>
        <v>4</v>
      </c>
      <c r="AG2522" s="1">
        <f t="shared" si="39"/>
        <v>45627</v>
      </c>
    </row>
    <row r="2523" spans="1:33" x14ac:dyDescent="0.25">
      <c r="A2523" t="s">
        <v>2940</v>
      </c>
      <c r="B2523" t="s">
        <v>2939</v>
      </c>
      <c r="C2523">
        <v>2345678901</v>
      </c>
      <c r="D2523">
        <v>2345678901</v>
      </c>
      <c r="E2523" s="1">
        <v>45598</v>
      </c>
      <c r="F2523" s="1">
        <v>45598</v>
      </c>
      <c r="G2523" s="1">
        <v>45616</v>
      </c>
      <c r="H2523" t="s">
        <v>59</v>
      </c>
      <c r="J2523" t="s">
        <v>47</v>
      </c>
      <c r="L2523" s="2" t="s">
        <v>151</v>
      </c>
      <c r="M2523" t="s">
        <v>152</v>
      </c>
      <c r="N2523" t="s">
        <v>153</v>
      </c>
      <c r="O2523">
        <v>1</v>
      </c>
      <c r="P2523">
        <v>997.37</v>
      </c>
      <c r="Q2523">
        <v>906.7</v>
      </c>
      <c r="R2523">
        <v>725.36</v>
      </c>
      <c r="S2523">
        <v>181.34</v>
      </c>
      <c r="T2523" t="s">
        <v>30</v>
      </c>
      <c r="X2523" t="s">
        <v>43</v>
      </c>
      <c r="Y2523" t="s">
        <v>44</v>
      </c>
      <c r="Z2523" t="s">
        <v>64</v>
      </c>
      <c r="AA2523" t="str">
        <f>IFERROR(_xlfn.XLOOKUP($J2523,avoidable_ed_reference!$A$2:$A$13,avoidable_ed_reference!$C$2:$C$13),"Not Classified")</f>
        <v>Not Classified</v>
      </c>
      <c r="AB2523" t="str">
        <f>IFERROR(_xlfn.XLOOKUP($B2523,enrollment!$A$2:$A$801,enrollment!$I$2:$I$801),"")</f>
        <v>KY</v>
      </c>
      <c r="AC2523">
        <f>IFERROR(_xlfn.XLOOKUP($B2523,enrollment!$A$2:$A$801,enrollment!$L$2:$L$801),"")</f>
        <v>25</v>
      </c>
      <c r="AD2523" t="str" cm="1">
        <f t="array" ref="AD2523">_xlfn.IFS(AC2523="","Unknown",AC2523&lt;18,"0-17",AC2523&lt;35,"18-34",AC2523&lt;50,"35-49",AC2523&lt;65,"50-64",TRUE,"65+")</f>
        <v>18-34</v>
      </c>
      <c r="AE2523">
        <f>IFERROR(_xlfn.XLOOKUP($B2523,enrollment!$A$2:$A$801,enrollment!$O$2:$O$801),"")</f>
        <v>3456789012</v>
      </c>
      <c r="AF2523">
        <f>IFERROR(_xlfn.XLOOKUP($AE2523,providers!$B$2:$B$11,providers!$Q$2:$Q$11),"")</f>
        <v>4</v>
      </c>
      <c r="AG2523" s="1">
        <f t="shared" si="39"/>
        <v>45597</v>
      </c>
    </row>
    <row r="2524" spans="1:33" x14ac:dyDescent="0.25">
      <c r="A2524" t="s">
        <v>2941</v>
      </c>
      <c r="B2524" t="s">
        <v>2939</v>
      </c>
      <c r="C2524">
        <v>5678901234</v>
      </c>
      <c r="D2524">
        <v>5678901234</v>
      </c>
      <c r="E2524" s="1">
        <v>45562</v>
      </c>
      <c r="F2524" s="1">
        <v>45562</v>
      </c>
      <c r="G2524" s="1">
        <v>45593</v>
      </c>
      <c r="H2524" t="s">
        <v>28</v>
      </c>
      <c r="I2524">
        <v>20</v>
      </c>
      <c r="J2524" t="s">
        <v>35</v>
      </c>
      <c r="K2524">
        <v>99213</v>
      </c>
      <c r="O2524">
        <v>1</v>
      </c>
      <c r="P2524">
        <v>147.62</v>
      </c>
      <c r="Q2524">
        <v>113.55</v>
      </c>
      <c r="R2524">
        <v>90.84</v>
      </c>
      <c r="S2524">
        <v>22.71</v>
      </c>
      <c r="T2524" t="s">
        <v>30</v>
      </c>
      <c r="X2524" t="s">
        <v>43</v>
      </c>
      <c r="Y2524" t="s">
        <v>44</v>
      </c>
      <c r="Z2524" t="s">
        <v>36</v>
      </c>
      <c r="AA2524" t="str">
        <f>IFERROR(_xlfn.XLOOKUP($J2524,avoidable_ed_reference!$A$2:$A$13,avoidable_ed_reference!$C$2:$C$13),"Not Classified")</f>
        <v>Avoidable</v>
      </c>
      <c r="AB2524" t="str">
        <f>IFERROR(_xlfn.XLOOKUP($B2524,enrollment!$A$2:$A$801,enrollment!$I$2:$I$801),"")</f>
        <v>KY</v>
      </c>
      <c r="AC2524">
        <f>IFERROR(_xlfn.XLOOKUP($B2524,enrollment!$A$2:$A$801,enrollment!$L$2:$L$801),"")</f>
        <v>25</v>
      </c>
      <c r="AD2524" t="str" cm="1">
        <f t="array" ref="AD2524">_xlfn.IFS(AC2524="","Unknown",AC2524&lt;18,"0-17",AC2524&lt;35,"18-34",AC2524&lt;50,"35-49",AC2524&lt;65,"50-64",TRUE,"65+")</f>
        <v>18-34</v>
      </c>
      <c r="AE2524">
        <f>IFERROR(_xlfn.XLOOKUP($B2524,enrollment!$A$2:$A$801,enrollment!$O$2:$O$801),"")</f>
        <v>3456789012</v>
      </c>
      <c r="AF2524">
        <f>IFERROR(_xlfn.XLOOKUP($AE2524,providers!$B$2:$B$11,providers!$Q$2:$Q$11),"")</f>
        <v>4</v>
      </c>
      <c r="AG2524" s="1">
        <f t="shared" si="39"/>
        <v>45536</v>
      </c>
    </row>
    <row r="2525" spans="1:33" x14ac:dyDescent="0.25">
      <c r="A2525" t="s">
        <v>2942</v>
      </c>
      <c r="B2525" t="s">
        <v>2939</v>
      </c>
      <c r="C2525">
        <v>3456789012</v>
      </c>
      <c r="D2525">
        <v>3456789012</v>
      </c>
      <c r="E2525" s="1">
        <v>45369</v>
      </c>
      <c r="F2525" s="1">
        <v>45369</v>
      </c>
      <c r="G2525" s="1">
        <v>45399</v>
      </c>
      <c r="H2525" t="s">
        <v>28</v>
      </c>
      <c r="I2525">
        <v>11</v>
      </c>
      <c r="J2525" t="s">
        <v>35</v>
      </c>
      <c r="K2525">
        <v>99213</v>
      </c>
      <c r="O2525">
        <v>1</v>
      </c>
      <c r="P2525">
        <v>220.59</v>
      </c>
      <c r="Q2525">
        <v>163.4</v>
      </c>
      <c r="R2525">
        <v>130.72</v>
      </c>
      <c r="S2525">
        <v>32.68</v>
      </c>
      <c r="T2525" t="s">
        <v>30</v>
      </c>
      <c r="X2525" t="s">
        <v>43</v>
      </c>
      <c r="Y2525" t="s">
        <v>44</v>
      </c>
      <c r="Z2525" t="s">
        <v>39</v>
      </c>
      <c r="AA2525" t="str">
        <f>IFERROR(_xlfn.XLOOKUP($J2525,avoidable_ed_reference!$A$2:$A$13,avoidable_ed_reference!$C$2:$C$13),"Not Classified")</f>
        <v>Avoidable</v>
      </c>
      <c r="AB2525" t="str">
        <f>IFERROR(_xlfn.XLOOKUP($B2525,enrollment!$A$2:$A$801,enrollment!$I$2:$I$801),"")</f>
        <v>KY</v>
      </c>
      <c r="AC2525">
        <f>IFERROR(_xlfn.XLOOKUP($B2525,enrollment!$A$2:$A$801,enrollment!$L$2:$L$801),"")</f>
        <v>25</v>
      </c>
      <c r="AD2525" t="str" cm="1">
        <f t="array" ref="AD2525">_xlfn.IFS(AC2525="","Unknown",AC2525&lt;18,"0-17",AC2525&lt;35,"18-34",AC2525&lt;50,"35-49",AC2525&lt;65,"50-64",TRUE,"65+")</f>
        <v>18-34</v>
      </c>
      <c r="AE2525">
        <f>IFERROR(_xlfn.XLOOKUP($B2525,enrollment!$A$2:$A$801,enrollment!$O$2:$O$801),"")</f>
        <v>3456789012</v>
      </c>
      <c r="AF2525">
        <f>IFERROR(_xlfn.XLOOKUP($AE2525,providers!$B$2:$B$11,providers!$Q$2:$Q$11),"")</f>
        <v>4</v>
      </c>
      <c r="AG2525" s="1">
        <f t="shared" si="39"/>
        <v>45352</v>
      </c>
    </row>
    <row r="2526" spans="1:33" x14ac:dyDescent="0.25">
      <c r="A2526" t="s">
        <v>2943</v>
      </c>
      <c r="B2526" t="s">
        <v>2939</v>
      </c>
      <c r="C2526">
        <v>3456789012</v>
      </c>
      <c r="D2526">
        <v>3456789012</v>
      </c>
      <c r="E2526" s="1">
        <v>45443</v>
      </c>
      <c r="F2526" s="1">
        <v>45443</v>
      </c>
      <c r="G2526" s="1">
        <v>45465</v>
      </c>
      <c r="H2526" t="s">
        <v>28</v>
      </c>
      <c r="I2526">
        <v>11</v>
      </c>
      <c r="J2526" t="s">
        <v>47</v>
      </c>
      <c r="K2526">
        <v>99213</v>
      </c>
      <c r="O2526">
        <v>1</v>
      </c>
      <c r="P2526">
        <v>186.66</v>
      </c>
      <c r="Q2526">
        <v>138.27000000000001</v>
      </c>
      <c r="R2526">
        <v>110.62</v>
      </c>
      <c r="S2526">
        <v>27.65</v>
      </c>
      <c r="T2526" t="s">
        <v>30</v>
      </c>
      <c r="X2526" t="s">
        <v>43</v>
      </c>
      <c r="Y2526" t="s">
        <v>44</v>
      </c>
      <c r="Z2526" t="s">
        <v>39</v>
      </c>
      <c r="AA2526" t="str">
        <f>IFERROR(_xlfn.XLOOKUP($J2526,avoidable_ed_reference!$A$2:$A$13,avoidable_ed_reference!$C$2:$C$13),"Not Classified")</f>
        <v>Not Classified</v>
      </c>
      <c r="AB2526" t="str">
        <f>IFERROR(_xlfn.XLOOKUP($B2526,enrollment!$A$2:$A$801,enrollment!$I$2:$I$801),"")</f>
        <v>KY</v>
      </c>
      <c r="AC2526">
        <f>IFERROR(_xlfn.XLOOKUP($B2526,enrollment!$A$2:$A$801,enrollment!$L$2:$L$801),"")</f>
        <v>25</v>
      </c>
      <c r="AD2526" t="str" cm="1">
        <f t="array" ref="AD2526">_xlfn.IFS(AC2526="","Unknown",AC2526&lt;18,"0-17",AC2526&lt;35,"18-34",AC2526&lt;50,"35-49",AC2526&lt;65,"50-64",TRUE,"65+")</f>
        <v>18-34</v>
      </c>
      <c r="AE2526">
        <f>IFERROR(_xlfn.XLOOKUP($B2526,enrollment!$A$2:$A$801,enrollment!$O$2:$O$801),"")</f>
        <v>3456789012</v>
      </c>
      <c r="AF2526">
        <f>IFERROR(_xlfn.XLOOKUP($AE2526,providers!$B$2:$B$11,providers!$Q$2:$Q$11),"")</f>
        <v>4</v>
      </c>
      <c r="AG2526" s="1">
        <f t="shared" si="39"/>
        <v>45413</v>
      </c>
    </row>
    <row r="2527" spans="1:33" x14ac:dyDescent="0.25">
      <c r="A2527" t="s">
        <v>2944</v>
      </c>
      <c r="B2527" t="s">
        <v>2939</v>
      </c>
      <c r="C2527">
        <v>3456789012</v>
      </c>
      <c r="D2527">
        <v>3456789012</v>
      </c>
      <c r="E2527" s="1">
        <v>45300</v>
      </c>
      <c r="F2527" s="1">
        <v>45300</v>
      </c>
      <c r="G2527" s="1">
        <v>45331</v>
      </c>
      <c r="H2527" t="s">
        <v>28</v>
      </c>
      <c r="I2527">
        <v>11</v>
      </c>
      <c r="J2527" t="s">
        <v>47</v>
      </c>
      <c r="K2527">
        <v>99213</v>
      </c>
      <c r="O2527">
        <v>1</v>
      </c>
      <c r="P2527">
        <v>181.08</v>
      </c>
      <c r="Q2527">
        <v>134.13</v>
      </c>
      <c r="R2527">
        <v>107.3</v>
      </c>
      <c r="S2527">
        <v>26.83</v>
      </c>
      <c r="T2527" t="s">
        <v>30</v>
      </c>
      <c r="X2527" t="s">
        <v>43</v>
      </c>
      <c r="Y2527" t="s">
        <v>44</v>
      </c>
      <c r="Z2527" t="s">
        <v>39</v>
      </c>
      <c r="AA2527" t="str">
        <f>IFERROR(_xlfn.XLOOKUP($J2527,avoidable_ed_reference!$A$2:$A$13,avoidable_ed_reference!$C$2:$C$13),"Not Classified")</f>
        <v>Not Classified</v>
      </c>
      <c r="AB2527" t="str">
        <f>IFERROR(_xlfn.XLOOKUP($B2527,enrollment!$A$2:$A$801,enrollment!$I$2:$I$801),"")</f>
        <v>KY</v>
      </c>
      <c r="AC2527">
        <f>IFERROR(_xlfn.XLOOKUP($B2527,enrollment!$A$2:$A$801,enrollment!$L$2:$L$801),"")</f>
        <v>25</v>
      </c>
      <c r="AD2527" t="str" cm="1">
        <f t="array" ref="AD2527">_xlfn.IFS(AC2527="","Unknown",AC2527&lt;18,"0-17",AC2527&lt;35,"18-34",AC2527&lt;50,"35-49",AC2527&lt;65,"50-64",TRUE,"65+")</f>
        <v>18-34</v>
      </c>
      <c r="AE2527">
        <f>IFERROR(_xlfn.XLOOKUP($B2527,enrollment!$A$2:$A$801,enrollment!$O$2:$O$801),"")</f>
        <v>3456789012</v>
      </c>
      <c r="AF2527">
        <f>IFERROR(_xlfn.XLOOKUP($AE2527,providers!$B$2:$B$11,providers!$Q$2:$Q$11),"")</f>
        <v>4</v>
      </c>
      <c r="AG2527" s="1">
        <f t="shared" si="39"/>
        <v>45292</v>
      </c>
    </row>
    <row r="2528" spans="1:33" x14ac:dyDescent="0.25">
      <c r="A2528" t="s">
        <v>2945</v>
      </c>
      <c r="B2528" t="s">
        <v>2939</v>
      </c>
      <c r="C2528">
        <v>9012345678</v>
      </c>
      <c r="D2528">
        <v>9012345678</v>
      </c>
      <c r="E2528" s="1">
        <v>45364</v>
      </c>
      <c r="F2528" s="1">
        <v>45364</v>
      </c>
      <c r="G2528" s="1">
        <v>45387</v>
      </c>
      <c r="H2528" t="s">
        <v>59</v>
      </c>
      <c r="J2528" t="s">
        <v>60</v>
      </c>
      <c r="L2528" s="2" t="s">
        <v>151</v>
      </c>
      <c r="M2528" t="s">
        <v>152</v>
      </c>
      <c r="N2528" t="s">
        <v>153</v>
      </c>
      <c r="O2528">
        <v>1</v>
      </c>
      <c r="P2528">
        <v>1048.23</v>
      </c>
      <c r="Q2528">
        <v>952.94</v>
      </c>
      <c r="R2528">
        <v>762.35</v>
      </c>
      <c r="S2528">
        <v>190.59</v>
      </c>
      <c r="T2528" t="s">
        <v>30</v>
      </c>
      <c r="X2528" t="s">
        <v>43</v>
      </c>
      <c r="Y2528" t="s">
        <v>44</v>
      </c>
      <c r="Z2528" t="s">
        <v>64</v>
      </c>
      <c r="AA2528" t="str">
        <f>IFERROR(_xlfn.XLOOKUP($J2528,avoidable_ed_reference!$A$2:$A$13,avoidable_ed_reference!$C$2:$C$13),"Not Classified")</f>
        <v>Not Classified</v>
      </c>
      <c r="AB2528" t="str">
        <f>IFERROR(_xlfn.XLOOKUP($B2528,enrollment!$A$2:$A$801,enrollment!$I$2:$I$801),"")</f>
        <v>KY</v>
      </c>
      <c r="AC2528">
        <f>IFERROR(_xlfn.XLOOKUP($B2528,enrollment!$A$2:$A$801,enrollment!$L$2:$L$801),"")</f>
        <v>25</v>
      </c>
      <c r="AD2528" t="str" cm="1">
        <f t="array" ref="AD2528">_xlfn.IFS(AC2528="","Unknown",AC2528&lt;18,"0-17",AC2528&lt;35,"18-34",AC2528&lt;50,"35-49",AC2528&lt;65,"50-64",TRUE,"65+")</f>
        <v>18-34</v>
      </c>
      <c r="AE2528">
        <f>IFERROR(_xlfn.XLOOKUP($B2528,enrollment!$A$2:$A$801,enrollment!$O$2:$O$801),"")</f>
        <v>3456789012</v>
      </c>
      <c r="AF2528">
        <f>IFERROR(_xlfn.XLOOKUP($AE2528,providers!$B$2:$B$11,providers!$Q$2:$Q$11),"")</f>
        <v>4</v>
      </c>
      <c r="AG2528" s="1">
        <f t="shared" si="39"/>
        <v>45352</v>
      </c>
    </row>
    <row r="2529" spans="1:33" x14ac:dyDescent="0.25">
      <c r="A2529" t="s">
        <v>2946</v>
      </c>
      <c r="B2529" t="s">
        <v>2947</v>
      </c>
      <c r="C2529">
        <v>3456789012</v>
      </c>
      <c r="D2529">
        <v>3456789012</v>
      </c>
      <c r="E2529" s="1">
        <v>45339</v>
      </c>
      <c r="F2529" s="1">
        <v>45339</v>
      </c>
      <c r="G2529" s="1">
        <v>45367</v>
      </c>
      <c r="H2529" t="s">
        <v>28</v>
      </c>
      <c r="I2529">
        <v>11</v>
      </c>
      <c r="J2529" t="s">
        <v>38</v>
      </c>
      <c r="K2529">
        <v>99213</v>
      </c>
      <c r="O2529">
        <v>1</v>
      </c>
      <c r="P2529">
        <v>235.36</v>
      </c>
      <c r="Q2529">
        <v>174.34</v>
      </c>
      <c r="R2529">
        <v>139.47</v>
      </c>
      <c r="S2529">
        <v>34.869999999999997</v>
      </c>
      <c r="T2529" t="s">
        <v>30</v>
      </c>
      <c r="X2529" t="s">
        <v>146</v>
      </c>
      <c r="Y2529" t="s">
        <v>147</v>
      </c>
      <c r="Z2529" t="s">
        <v>39</v>
      </c>
      <c r="AA2529" t="str">
        <f>IFERROR(_xlfn.XLOOKUP($J2529,avoidable_ed_reference!$A$2:$A$13,avoidable_ed_reference!$C$2:$C$13),"Not Classified")</f>
        <v>Not Classified</v>
      </c>
      <c r="AB2529" t="str">
        <f>IFERROR(_xlfn.XLOOKUP($B2529,enrollment!$A$2:$A$801,enrollment!$I$2:$I$801),"")</f>
        <v>KY</v>
      </c>
      <c r="AC2529">
        <f>IFERROR(_xlfn.XLOOKUP($B2529,enrollment!$A$2:$A$801,enrollment!$L$2:$L$801),"")</f>
        <v>82</v>
      </c>
      <c r="AD2529" t="str" cm="1">
        <f t="array" ref="AD2529">_xlfn.IFS(AC2529="","Unknown",AC2529&lt;18,"0-17",AC2529&lt;35,"18-34",AC2529&lt;50,"35-49",AC2529&lt;65,"50-64",TRUE,"65+")</f>
        <v>65+</v>
      </c>
      <c r="AE2529">
        <f>IFERROR(_xlfn.XLOOKUP($B2529,enrollment!$A$2:$A$801,enrollment!$O$2:$O$801),"")</f>
        <v>3456789012</v>
      </c>
      <c r="AF2529">
        <f>IFERROR(_xlfn.XLOOKUP($AE2529,providers!$B$2:$B$11,providers!$Q$2:$Q$11),"")</f>
        <v>4</v>
      </c>
      <c r="AG2529" s="1">
        <f t="shared" si="39"/>
        <v>45323</v>
      </c>
    </row>
    <row r="2530" spans="1:33" x14ac:dyDescent="0.25">
      <c r="A2530" t="s">
        <v>2948</v>
      </c>
      <c r="B2530" t="s">
        <v>2947</v>
      </c>
      <c r="C2530">
        <v>3456789012</v>
      </c>
      <c r="D2530">
        <v>3456789012</v>
      </c>
      <c r="E2530" s="1">
        <v>45385</v>
      </c>
      <c r="F2530" s="1">
        <v>45385</v>
      </c>
      <c r="G2530" s="1">
        <v>45406</v>
      </c>
      <c r="H2530" t="s">
        <v>28</v>
      </c>
      <c r="I2530">
        <v>11</v>
      </c>
      <c r="J2530" t="s">
        <v>47</v>
      </c>
      <c r="K2530">
        <v>99213</v>
      </c>
      <c r="O2530">
        <v>1</v>
      </c>
      <c r="P2530">
        <v>180.71</v>
      </c>
      <c r="Q2530">
        <v>133.86000000000001</v>
      </c>
      <c r="R2530">
        <v>107.09</v>
      </c>
      <c r="S2530">
        <v>26.77</v>
      </c>
      <c r="T2530" t="s">
        <v>30</v>
      </c>
      <c r="X2530" t="s">
        <v>146</v>
      </c>
      <c r="Y2530" t="s">
        <v>147</v>
      </c>
      <c r="Z2530" t="s">
        <v>39</v>
      </c>
      <c r="AA2530" t="str">
        <f>IFERROR(_xlfn.XLOOKUP($J2530,avoidable_ed_reference!$A$2:$A$13,avoidable_ed_reference!$C$2:$C$13),"Not Classified")</f>
        <v>Not Classified</v>
      </c>
      <c r="AB2530" t="str">
        <f>IFERROR(_xlfn.XLOOKUP($B2530,enrollment!$A$2:$A$801,enrollment!$I$2:$I$801),"")</f>
        <v>KY</v>
      </c>
      <c r="AC2530">
        <f>IFERROR(_xlfn.XLOOKUP($B2530,enrollment!$A$2:$A$801,enrollment!$L$2:$L$801),"")</f>
        <v>82</v>
      </c>
      <c r="AD2530" t="str" cm="1">
        <f t="array" ref="AD2530">_xlfn.IFS(AC2530="","Unknown",AC2530&lt;18,"0-17",AC2530&lt;35,"18-34",AC2530&lt;50,"35-49",AC2530&lt;65,"50-64",TRUE,"65+")</f>
        <v>65+</v>
      </c>
      <c r="AE2530">
        <f>IFERROR(_xlfn.XLOOKUP($B2530,enrollment!$A$2:$A$801,enrollment!$O$2:$O$801),"")</f>
        <v>3456789012</v>
      </c>
      <c r="AF2530">
        <f>IFERROR(_xlfn.XLOOKUP($AE2530,providers!$B$2:$B$11,providers!$Q$2:$Q$11),"")</f>
        <v>4</v>
      </c>
      <c r="AG2530" s="1">
        <f t="shared" si="39"/>
        <v>45383</v>
      </c>
    </row>
    <row r="2531" spans="1:33" x14ac:dyDescent="0.25">
      <c r="A2531" t="s">
        <v>2949</v>
      </c>
      <c r="B2531" t="s">
        <v>2947</v>
      </c>
      <c r="C2531">
        <v>3456789012</v>
      </c>
      <c r="D2531">
        <v>3456789012</v>
      </c>
      <c r="E2531" s="1">
        <v>45310</v>
      </c>
      <c r="F2531" s="1">
        <v>45310</v>
      </c>
      <c r="G2531" s="1">
        <v>45343</v>
      </c>
      <c r="H2531" t="s">
        <v>28</v>
      </c>
      <c r="I2531">
        <v>11</v>
      </c>
      <c r="J2531" t="s">
        <v>38</v>
      </c>
      <c r="K2531">
        <v>99213</v>
      </c>
      <c r="O2531">
        <v>1</v>
      </c>
      <c r="P2531">
        <v>237.52</v>
      </c>
      <c r="Q2531">
        <v>175.94</v>
      </c>
      <c r="R2531">
        <v>140.75</v>
      </c>
      <c r="S2531">
        <v>35.19</v>
      </c>
      <c r="T2531" t="s">
        <v>30</v>
      </c>
      <c r="X2531" t="s">
        <v>146</v>
      </c>
      <c r="Y2531" t="s">
        <v>147</v>
      </c>
      <c r="Z2531" t="s">
        <v>39</v>
      </c>
      <c r="AA2531" t="str">
        <f>IFERROR(_xlfn.XLOOKUP($J2531,avoidable_ed_reference!$A$2:$A$13,avoidable_ed_reference!$C$2:$C$13),"Not Classified")</f>
        <v>Not Classified</v>
      </c>
      <c r="AB2531" t="str">
        <f>IFERROR(_xlfn.XLOOKUP($B2531,enrollment!$A$2:$A$801,enrollment!$I$2:$I$801),"")</f>
        <v>KY</v>
      </c>
      <c r="AC2531">
        <f>IFERROR(_xlfn.XLOOKUP($B2531,enrollment!$A$2:$A$801,enrollment!$L$2:$L$801),"")</f>
        <v>82</v>
      </c>
      <c r="AD2531" t="str" cm="1">
        <f t="array" ref="AD2531">_xlfn.IFS(AC2531="","Unknown",AC2531&lt;18,"0-17",AC2531&lt;35,"18-34",AC2531&lt;50,"35-49",AC2531&lt;65,"50-64",TRUE,"65+")</f>
        <v>65+</v>
      </c>
      <c r="AE2531">
        <f>IFERROR(_xlfn.XLOOKUP($B2531,enrollment!$A$2:$A$801,enrollment!$O$2:$O$801),"")</f>
        <v>3456789012</v>
      </c>
      <c r="AF2531">
        <f>IFERROR(_xlfn.XLOOKUP($AE2531,providers!$B$2:$B$11,providers!$Q$2:$Q$11),"")</f>
        <v>4</v>
      </c>
      <c r="AG2531" s="1">
        <f t="shared" si="39"/>
        <v>45292</v>
      </c>
    </row>
    <row r="2532" spans="1:33" x14ac:dyDescent="0.25">
      <c r="A2532" t="s">
        <v>2950</v>
      </c>
      <c r="B2532" t="s">
        <v>2947</v>
      </c>
      <c r="C2532">
        <v>5678901234</v>
      </c>
      <c r="D2532">
        <v>5678901234</v>
      </c>
      <c r="E2532" s="1">
        <v>45370</v>
      </c>
      <c r="F2532" s="1">
        <v>45370</v>
      </c>
      <c r="G2532" s="1">
        <v>45397</v>
      </c>
      <c r="H2532" t="s">
        <v>28</v>
      </c>
      <c r="I2532">
        <v>20</v>
      </c>
      <c r="J2532" t="s">
        <v>35</v>
      </c>
      <c r="K2532">
        <v>99213</v>
      </c>
      <c r="O2532">
        <v>1</v>
      </c>
      <c r="P2532">
        <v>159.69</v>
      </c>
      <c r="Q2532">
        <v>122.84</v>
      </c>
      <c r="R2532">
        <v>98.27</v>
      </c>
      <c r="S2532">
        <v>24.57</v>
      </c>
      <c r="T2532" t="s">
        <v>30</v>
      </c>
      <c r="X2532" t="s">
        <v>146</v>
      </c>
      <c r="Y2532" t="s">
        <v>147</v>
      </c>
      <c r="Z2532" t="s">
        <v>36</v>
      </c>
      <c r="AA2532" t="str">
        <f>IFERROR(_xlfn.XLOOKUP($J2532,avoidable_ed_reference!$A$2:$A$13,avoidable_ed_reference!$C$2:$C$13),"Not Classified")</f>
        <v>Avoidable</v>
      </c>
      <c r="AB2532" t="str">
        <f>IFERROR(_xlfn.XLOOKUP($B2532,enrollment!$A$2:$A$801,enrollment!$I$2:$I$801),"")</f>
        <v>KY</v>
      </c>
      <c r="AC2532">
        <f>IFERROR(_xlfn.XLOOKUP($B2532,enrollment!$A$2:$A$801,enrollment!$L$2:$L$801),"")</f>
        <v>82</v>
      </c>
      <c r="AD2532" t="str" cm="1">
        <f t="array" ref="AD2532">_xlfn.IFS(AC2532="","Unknown",AC2532&lt;18,"0-17",AC2532&lt;35,"18-34",AC2532&lt;50,"35-49",AC2532&lt;65,"50-64",TRUE,"65+")</f>
        <v>65+</v>
      </c>
      <c r="AE2532">
        <f>IFERROR(_xlfn.XLOOKUP($B2532,enrollment!$A$2:$A$801,enrollment!$O$2:$O$801),"")</f>
        <v>3456789012</v>
      </c>
      <c r="AF2532">
        <f>IFERROR(_xlfn.XLOOKUP($AE2532,providers!$B$2:$B$11,providers!$Q$2:$Q$11),"")</f>
        <v>4</v>
      </c>
      <c r="AG2532" s="1">
        <f t="shared" si="39"/>
        <v>45352</v>
      </c>
    </row>
    <row r="2533" spans="1:33" x14ac:dyDescent="0.25">
      <c r="A2533" t="s">
        <v>2951</v>
      </c>
      <c r="B2533" t="s">
        <v>2947</v>
      </c>
      <c r="C2533">
        <v>9012345678</v>
      </c>
      <c r="D2533">
        <v>9012345678</v>
      </c>
      <c r="E2533" s="1">
        <v>45642</v>
      </c>
      <c r="F2533" s="1">
        <v>45642</v>
      </c>
      <c r="G2533" s="1">
        <v>45667</v>
      </c>
      <c r="H2533" t="s">
        <v>28</v>
      </c>
      <c r="I2533">
        <v>22</v>
      </c>
      <c r="J2533" t="s">
        <v>29</v>
      </c>
      <c r="K2533">
        <v>90837</v>
      </c>
      <c r="O2533">
        <v>1</v>
      </c>
      <c r="P2533">
        <v>225.77</v>
      </c>
      <c r="Q2533">
        <v>167.24</v>
      </c>
      <c r="R2533">
        <v>133.79</v>
      </c>
      <c r="S2533">
        <v>33.450000000000003</v>
      </c>
      <c r="T2533" t="s">
        <v>30</v>
      </c>
      <c r="X2533" t="s">
        <v>146</v>
      </c>
      <c r="Y2533" t="s">
        <v>147</v>
      </c>
      <c r="Z2533" t="s">
        <v>33</v>
      </c>
      <c r="AA2533" t="str">
        <f>IFERROR(_xlfn.XLOOKUP($J2533,avoidable_ed_reference!$A$2:$A$13,avoidable_ed_reference!$C$2:$C$13),"Not Classified")</f>
        <v>Potentially Avoidable</v>
      </c>
      <c r="AB2533" t="str">
        <f>IFERROR(_xlfn.XLOOKUP($B2533,enrollment!$A$2:$A$801,enrollment!$I$2:$I$801),"")</f>
        <v>KY</v>
      </c>
      <c r="AC2533">
        <f>IFERROR(_xlfn.XLOOKUP($B2533,enrollment!$A$2:$A$801,enrollment!$L$2:$L$801),"")</f>
        <v>82</v>
      </c>
      <c r="AD2533" t="str" cm="1">
        <f t="array" ref="AD2533">_xlfn.IFS(AC2533="","Unknown",AC2533&lt;18,"0-17",AC2533&lt;35,"18-34",AC2533&lt;50,"35-49",AC2533&lt;65,"50-64",TRUE,"65+")</f>
        <v>65+</v>
      </c>
      <c r="AE2533">
        <f>IFERROR(_xlfn.XLOOKUP($B2533,enrollment!$A$2:$A$801,enrollment!$O$2:$O$801),"")</f>
        <v>3456789012</v>
      </c>
      <c r="AF2533">
        <f>IFERROR(_xlfn.XLOOKUP($AE2533,providers!$B$2:$B$11,providers!$Q$2:$Q$11),"")</f>
        <v>4</v>
      </c>
      <c r="AG2533" s="1">
        <f t="shared" si="39"/>
        <v>45627</v>
      </c>
    </row>
    <row r="2534" spans="1:33" x14ac:dyDescent="0.25">
      <c r="A2534" t="s">
        <v>2952</v>
      </c>
      <c r="B2534" t="s">
        <v>2953</v>
      </c>
      <c r="C2534">
        <v>1122334455</v>
      </c>
      <c r="D2534">
        <v>1122334455</v>
      </c>
      <c r="E2534" s="1">
        <v>45417</v>
      </c>
      <c r="F2534" s="1">
        <v>45417</v>
      </c>
      <c r="G2534" s="1">
        <v>45431</v>
      </c>
      <c r="H2534" t="s">
        <v>28</v>
      </c>
      <c r="I2534">
        <v>11</v>
      </c>
      <c r="J2534" t="s">
        <v>38</v>
      </c>
      <c r="K2534">
        <v>99213</v>
      </c>
      <c r="O2534">
        <v>1</v>
      </c>
      <c r="P2534">
        <v>233.2</v>
      </c>
      <c r="Q2534">
        <v>172.74</v>
      </c>
      <c r="R2534">
        <v>138.19</v>
      </c>
      <c r="S2534">
        <v>34.549999999999997</v>
      </c>
      <c r="T2534" t="s">
        <v>545</v>
      </c>
      <c r="X2534" t="s">
        <v>31</v>
      </c>
      <c r="Y2534" t="s">
        <v>32</v>
      </c>
      <c r="Z2534" t="s">
        <v>39</v>
      </c>
      <c r="AA2534" t="str">
        <f>IFERROR(_xlfn.XLOOKUP($J2534,avoidable_ed_reference!$A$2:$A$13,avoidable_ed_reference!$C$2:$C$13),"Not Classified")</f>
        <v>Not Classified</v>
      </c>
      <c r="AB2534" t="str">
        <f>IFERROR(_xlfn.XLOOKUP($B2534,enrollment!$A$2:$A$801,enrollment!$I$2:$I$801),"")</f>
        <v>OH</v>
      </c>
      <c r="AC2534">
        <f>IFERROR(_xlfn.XLOOKUP($B2534,enrollment!$A$2:$A$801,enrollment!$L$2:$L$801),"")</f>
        <v>82</v>
      </c>
      <c r="AD2534" t="str" cm="1">
        <f t="array" ref="AD2534">_xlfn.IFS(AC2534="","Unknown",AC2534&lt;18,"0-17",AC2534&lt;35,"18-34",AC2534&lt;50,"35-49",AC2534&lt;65,"50-64",TRUE,"65+")</f>
        <v>65+</v>
      </c>
      <c r="AE2534">
        <f>IFERROR(_xlfn.XLOOKUP($B2534,enrollment!$A$2:$A$801,enrollment!$O$2:$O$801),"")</f>
        <v>2345678901</v>
      </c>
      <c r="AF2534">
        <f>IFERROR(_xlfn.XLOOKUP($AE2534,providers!$B$2:$B$11,providers!$Q$2:$Q$11),"")</f>
        <v>4.2</v>
      </c>
      <c r="AG2534" s="1">
        <f t="shared" si="39"/>
        <v>45413</v>
      </c>
    </row>
    <row r="2535" spans="1:33" x14ac:dyDescent="0.25">
      <c r="A2535" t="s">
        <v>2954</v>
      </c>
      <c r="B2535" t="s">
        <v>2953</v>
      </c>
      <c r="C2535">
        <v>9012345678</v>
      </c>
      <c r="D2535">
        <v>9012345678</v>
      </c>
      <c r="E2535" s="1">
        <v>45650</v>
      </c>
      <c r="F2535" s="1">
        <v>45650</v>
      </c>
      <c r="G2535" s="1">
        <v>45678</v>
      </c>
      <c r="H2535" t="s">
        <v>28</v>
      </c>
      <c r="I2535">
        <v>22</v>
      </c>
      <c r="J2535" t="s">
        <v>29</v>
      </c>
      <c r="K2535">
        <v>90837</v>
      </c>
      <c r="O2535">
        <v>1</v>
      </c>
      <c r="P2535">
        <v>255.76</v>
      </c>
      <c r="Q2535">
        <v>189.45</v>
      </c>
      <c r="R2535">
        <v>151.56</v>
      </c>
      <c r="S2535">
        <v>37.89</v>
      </c>
      <c r="T2535" t="s">
        <v>30</v>
      </c>
      <c r="X2535" t="s">
        <v>31</v>
      </c>
      <c r="Y2535" t="s">
        <v>32</v>
      </c>
      <c r="Z2535" t="s">
        <v>33</v>
      </c>
      <c r="AA2535" t="str">
        <f>IFERROR(_xlfn.XLOOKUP($J2535,avoidable_ed_reference!$A$2:$A$13,avoidable_ed_reference!$C$2:$C$13),"Not Classified")</f>
        <v>Potentially Avoidable</v>
      </c>
      <c r="AB2535" t="str">
        <f>IFERROR(_xlfn.XLOOKUP($B2535,enrollment!$A$2:$A$801,enrollment!$I$2:$I$801),"")</f>
        <v>OH</v>
      </c>
      <c r="AC2535">
        <f>IFERROR(_xlfn.XLOOKUP($B2535,enrollment!$A$2:$A$801,enrollment!$L$2:$L$801),"")</f>
        <v>82</v>
      </c>
      <c r="AD2535" t="str" cm="1">
        <f t="array" ref="AD2535">_xlfn.IFS(AC2535="","Unknown",AC2535&lt;18,"0-17",AC2535&lt;35,"18-34",AC2535&lt;50,"35-49",AC2535&lt;65,"50-64",TRUE,"65+")</f>
        <v>65+</v>
      </c>
      <c r="AE2535">
        <f>IFERROR(_xlfn.XLOOKUP($B2535,enrollment!$A$2:$A$801,enrollment!$O$2:$O$801),"")</f>
        <v>2345678901</v>
      </c>
      <c r="AF2535">
        <f>IFERROR(_xlfn.XLOOKUP($AE2535,providers!$B$2:$B$11,providers!$Q$2:$Q$11),"")</f>
        <v>4.2</v>
      </c>
      <c r="AG2535" s="1">
        <f t="shared" si="39"/>
        <v>45627</v>
      </c>
    </row>
    <row r="2536" spans="1:33" x14ac:dyDescent="0.25">
      <c r="A2536" t="s">
        <v>2955</v>
      </c>
      <c r="B2536" t="s">
        <v>2953</v>
      </c>
      <c r="C2536">
        <v>2345678901</v>
      </c>
      <c r="D2536">
        <v>2345678901</v>
      </c>
      <c r="E2536" s="1">
        <v>45561</v>
      </c>
      <c r="F2536" s="1">
        <v>45561</v>
      </c>
      <c r="G2536" s="1">
        <v>45595</v>
      </c>
      <c r="H2536" t="s">
        <v>28</v>
      </c>
      <c r="I2536">
        <v>23</v>
      </c>
      <c r="J2536" t="s">
        <v>77</v>
      </c>
      <c r="K2536">
        <v>99284</v>
      </c>
      <c r="O2536">
        <v>1</v>
      </c>
      <c r="P2536">
        <v>2485.48</v>
      </c>
      <c r="Q2536">
        <v>1380.82</v>
      </c>
      <c r="R2536">
        <v>1104.6600000000001</v>
      </c>
      <c r="S2536">
        <v>276.16000000000003</v>
      </c>
      <c r="T2536" t="s">
        <v>30</v>
      </c>
      <c r="X2536" t="s">
        <v>31</v>
      </c>
      <c r="Y2536" t="s">
        <v>32</v>
      </c>
      <c r="Z2536" t="s">
        <v>45</v>
      </c>
      <c r="AA2536" t="str">
        <f>IFERROR(_xlfn.XLOOKUP($J2536,avoidable_ed_reference!$A$2:$A$13,avoidable_ed_reference!$C$2:$C$13),"Not Classified")</f>
        <v>Avoidable</v>
      </c>
      <c r="AB2536" t="str">
        <f>IFERROR(_xlfn.XLOOKUP($B2536,enrollment!$A$2:$A$801,enrollment!$I$2:$I$801),"")</f>
        <v>OH</v>
      </c>
      <c r="AC2536">
        <f>IFERROR(_xlfn.XLOOKUP($B2536,enrollment!$A$2:$A$801,enrollment!$L$2:$L$801),"")</f>
        <v>82</v>
      </c>
      <c r="AD2536" t="str" cm="1">
        <f t="array" ref="AD2536">_xlfn.IFS(AC2536="","Unknown",AC2536&lt;18,"0-17",AC2536&lt;35,"18-34",AC2536&lt;50,"35-49",AC2536&lt;65,"50-64",TRUE,"65+")</f>
        <v>65+</v>
      </c>
      <c r="AE2536">
        <f>IFERROR(_xlfn.XLOOKUP($B2536,enrollment!$A$2:$A$801,enrollment!$O$2:$O$801),"")</f>
        <v>2345678901</v>
      </c>
      <c r="AF2536">
        <f>IFERROR(_xlfn.XLOOKUP($AE2536,providers!$B$2:$B$11,providers!$Q$2:$Q$11),"")</f>
        <v>4.2</v>
      </c>
      <c r="AG2536" s="1">
        <f t="shared" si="39"/>
        <v>45536</v>
      </c>
    </row>
    <row r="2537" spans="1:33" x14ac:dyDescent="0.25">
      <c r="A2537" t="s">
        <v>2956</v>
      </c>
      <c r="B2537" t="s">
        <v>2953</v>
      </c>
      <c r="C2537">
        <v>2345678901</v>
      </c>
      <c r="D2537">
        <v>2345678901</v>
      </c>
      <c r="E2537" s="1">
        <v>45580</v>
      </c>
      <c r="F2537" s="1">
        <v>45580</v>
      </c>
      <c r="G2537" s="1">
        <v>45599</v>
      </c>
      <c r="H2537" t="s">
        <v>28</v>
      </c>
      <c r="I2537">
        <v>11</v>
      </c>
      <c r="J2537" t="s">
        <v>47</v>
      </c>
      <c r="K2537">
        <v>99213</v>
      </c>
      <c r="O2537">
        <v>1</v>
      </c>
      <c r="P2537">
        <v>213.3</v>
      </c>
      <c r="Q2537">
        <v>158</v>
      </c>
      <c r="R2537">
        <v>126.4</v>
      </c>
      <c r="S2537">
        <v>31.6</v>
      </c>
      <c r="T2537" t="s">
        <v>30</v>
      </c>
      <c r="X2537" t="s">
        <v>31</v>
      </c>
      <c r="Y2537" t="s">
        <v>32</v>
      </c>
      <c r="Z2537" t="s">
        <v>39</v>
      </c>
      <c r="AA2537" t="str">
        <f>IFERROR(_xlfn.XLOOKUP($J2537,avoidable_ed_reference!$A$2:$A$13,avoidable_ed_reference!$C$2:$C$13),"Not Classified")</f>
        <v>Not Classified</v>
      </c>
      <c r="AB2537" t="str">
        <f>IFERROR(_xlfn.XLOOKUP($B2537,enrollment!$A$2:$A$801,enrollment!$I$2:$I$801),"")</f>
        <v>OH</v>
      </c>
      <c r="AC2537">
        <f>IFERROR(_xlfn.XLOOKUP($B2537,enrollment!$A$2:$A$801,enrollment!$L$2:$L$801),"")</f>
        <v>82</v>
      </c>
      <c r="AD2537" t="str" cm="1">
        <f t="array" ref="AD2537">_xlfn.IFS(AC2537="","Unknown",AC2537&lt;18,"0-17",AC2537&lt;35,"18-34",AC2537&lt;50,"35-49",AC2537&lt;65,"50-64",TRUE,"65+")</f>
        <v>65+</v>
      </c>
      <c r="AE2537">
        <f>IFERROR(_xlfn.XLOOKUP($B2537,enrollment!$A$2:$A$801,enrollment!$O$2:$O$801),"")</f>
        <v>2345678901</v>
      </c>
      <c r="AF2537">
        <f>IFERROR(_xlfn.XLOOKUP($AE2537,providers!$B$2:$B$11,providers!$Q$2:$Q$11),"")</f>
        <v>4.2</v>
      </c>
      <c r="AG2537" s="1">
        <f t="shared" si="39"/>
        <v>45566</v>
      </c>
    </row>
    <row r="2538" spans="1:33" x14ac:dyDescent="0.25">
      <c r="A2538" t="s">
        <v>2957</v>
      </c>
      <c r="B2538" t="s">
        <v>2953</v>
      </c>
      <c r="C2538">
        <v>2345678901</v>
      </c>
      <c r="D2538">
        <v>2345678901</v>
      </c>
      <c r="E2538" s="1">
        <v>45294</v>
      </c>
      <c r="F2538" s="1">
        <v>45294</v>
      </c>
      <c r="G2538" s="1">
        <v>45318</v>
      </c>
      <c r="H2538" t="s">
        <v>28</v>
      </c>
      <c r="I2538">
        <v>11</v>
      </c>
      <c r="J2538" t="s">
        <v>38</v>
      </c>
      <c r="K2538">
        <v>99213</v>
      </c>
      <c r="O2538">
        <v>1</v>
      </c>
      <c r="P2538">
        <v>180.83</v>
      </c>
      <c r="Q2538">
        <v>133.94999999999999</v>
      </c>
      <c r="R2538">
        <v>107.16</v>
      </c>
      <c r="S2538">
        <v>26.79</v>
      </c>
      <c r="T2538" t="s">
        <v>30</v>
      </c>
      <c r="X2538" t="s">
        <v>31</v>
      </c>
      <c r="Y2538" t="s">
        <v>32</v>
      </c>
      <c r="Z2538" t="s">
        <v>39</v>
      </c>
      <c r="AA2538" t="str">
        <f>IFERROR(_xlfn.XLOOKUP($J2538,avoidable_ed_reference!$A$2:$A$13,avoidable_ed_reference!$C$2:$C$13),"Not Classified")</f>
        <v>Not Classified</v>
      </c>
      <c r="AB2538" t="str">
        <f>IFERROR(_xlfn.XLOOKUP($B2538,enrollment!$A$2:$A$801,enrollment!$I$2:$I$801),"")</f>
        <v>OH</v>
      </c>
      <c r="AC2538">
        <f>IFERROR(_xlfn.XLOOKUP($B2538,enrollment!$A$2:$A$801,enrollment!$L$2:$L$801),"")</f>
        <v>82</v>
      </c>
      <c r="AD2538" t="str" cm="1">
        <f t="array" ref="AD2538">_xlfn.IFS(AC2538="","Unknown",AC2538&lt;18,"0-17",AC2538&lt;35,"18-34",AC2538&lt;50,"35-49",AC2538&lt;65,"50-64",TRUE,"65+")</f>
        <v>65+</v>
      </c>
      <c r="AE2538">
        <f>IFERROR(_xlfn.XLOOKUP($B2538,enrollment!$A$2:$A$801,enrollment!$O$2:$O$801),"")</f>
        <v>2345678901</v>
      </c>
      <c r="AF2538">
        <f>IFERROR(_xlfn.XLOOKUP($AE2538,providers!$B$2:$B$11,providers!$Q$2:$Q$11),"")</f>
        <v>4.2</v>
      </c>
      <c r="AG2538" s="1">
        <f t="shared" si="39"/>
        <v>45292</v>
      </c>
    </row>
    <row r="2539" spans="1:33" x14ac:dyDescent="0.25">
      <c r="A2539" t="s">
        <v>2958</v>
      </c>
      <c r="B2539" t="s">
        <v>2953</v>
      </c>
      <c r="C2539">
        <v>2345678901</v>
      </c>
      <c r="D2539">
        <v>2345678901</v>
      </c>
      <c r="E2539" s="1">
        <v>45504</v>
      </c>
      <c r="F2539" s="1">
        <v>45504</v>
      </c>
      <c r="G2539" s="1">
        <v>45524</v>
      </c>
      <c r="H2539" t="s">
        <v>28</v>
      </c>
      <c r="I2539">
        <v>11</v>
      </c>
      <c r="J2539" t="s">
        <v>35</v>
      </c>
      <c r="K2539">
        <v>99213</v>
      </c>
      <c r="O2539">
        <v>1</v>
      </c>
      <c r="P2539">
        <v>172.17</v>
      </c>
      <c r="Q2539">
        <v>127.53</v>
      </c>
      <c r="R2539">
        <v>102.02</v>
      </c>
      <c r="S2539">
        <v>25.51</v>
      </c>
      <c r="T2539" t="s">
        <v>30</v>
      </c>
      <c r="X2539" t="s">
        <v>31</v>
      </c>
      <c r="Y2539" t="s">
        <v>32</v>
      </c>
      <c r="Z2539" t="s">
        <v>39</v>
      </c>
      <c r="AA2539" t="str">
        <f>IFERROR(_xlfn.XLOOKUP($J2539,avoidable_ed_reference!$A$2:$A$13,avoidable_ed_reference!$C$2:$C$13),"Not Classified")</f>
        <v>Avoidable</v>
      </c>
      <c r="AB2539" t="str">
        <f>IFERROR(_xlfn.XLOOKUP($B2539,enrollment!$A$2:$A$801,enrollment!$I$2:$I$801),"")</f>
        <v>OH</v>
      </c>
      <c r="AC2539">
        <f>IFERROR(_xlfn.XLOOKUP($B2539,enrollment!$A$2:$A$801,enrollment!$L$2:$L$801),"")</f>
        <v>82</v>
      </c>
      <c r="AD2539" t="str" cm="1">
        <f t="array" ref="AD2539">_xlfn.IFS(AC2539="","Unknown",AC2539&lt;18,"0-17",AC2539&lt;35,"18-34",AC2539&lt;50,"35-49",AC2539&lt;65,"50-64",TRUE,"65+")</f>
        <v>65+</v>
      </c>
      <c r="AE2539">
        <f>IFERROR(_xlfn.XLOOKUP($B2539,enrollment!$A$2:$A$801,enrollment!$O$2:$O$801),"")</f>
        <v>2345678901</v>
      </c>
      <c r="AF2539">
        <f>IFERROR(_xlfn.XLOOKUP($AE2539,providers!$B$2:$B$11,providers!$Q$2:$Q$11),"")</f>
        <v>4.2</v>
      </c>
      <c r="AG2539" s="1">
        <f t="shared" si="39"/>
        <v>45474</v>
      </c>
    </row>
    <row r="2540" spans="1:33" x14ac:dyDescent="0.25">
      <c r="A2540" t="s">
        <v>2959</v>
      </c>
      <c r="B2540" t="s">
        <v>2953</v>
      </c>
      <c r="C2540">
        <v>2345678901</v>
      </c>
      <c r="D2540">
        <v>2345678901</v>
      </c>
      <c r="E2540" s="1">
        <v>45625</v>
      </c>
      <c r="F2540" s="1">
        <v>45625</v>
      </c>
      <c r="G2540" s="1">
        <v>45640</v>
      </c>
      <c r="H2540" t="s">
        <v>28</v>
      </c>
      <c r="I2540">
        <v>11</v>
      </c>
      <c r="J2540" t="s">
        <v>38</v>
      </c>
      <c r="K2540">
        <v>99213</v>
      </c>
      <c r="O2540">
        <v>1</v>
      </c>
      <c r="P2540">
        <v>188.04</v>
      </c>
      <c r="Q2540">
        <v>139.29</v>
      </c>
      <c r="R2540">
        <v>111.43</v>
      </c>
      <c r="S2540">
        <v>27.86</v>
      </c>
      <c r="T2540" t="s">
        <v>30</v>
      </c>
      <c r="X2540" t="s">
        <v>31</v>
      </c>
      <c r="Y2540" t="s">
        <v>32</v>
      </c>
      <c r="Z2540" t="s">
        <v>39</v>
      </c>
      <c r="AA2540" t="str">
        <f>IFERROR(_xlfn.XLOOKUP($J2540,avoidable_ed_reference!$A$2:$A$13,avoidable_ed_reference!$C$2:$C$13),"Not Classified")</f>
        <v>Not Classified</v>
      </c>
      <c r="AB2540" t="str">
        <f>IFERROR(_xlfn.XLOOKUP($B2540,enrollment!$A$2:$A$801,enrollment!$I$2:$I$801),"")</f>
        <v>OH</v>
      </c>
      <c r="AC2540">
        <f>IFERROR(_xlfn.XLOOKUP($B2540,enrollment!$A$2:$A$801,enrollment!$L$2:$L$801),"")</f>
        <v>82</v>
      </c>
      <c r="AD2540" t="str" cm="1">
        <f t="array" ref="AD2540">_xlfn.IFS(AC2540="","Unknown",AC2540&lt;18,"0-17",AC2540&lt;35,"18-34",AC2540&lt;50,"35-49",AC2540&lt;65,"50-64",TRUE,"65+")</f>
        <v>65+</v>
      </c>
      <c r="AE2540">
        <f>IFERROR(_xlfn.XLOOKUP($B2540,enrollment!$A$2:$A$801,enrollment!$O$2:$O$801),"")</f>
        <v>2345678901</v>
      </c>
      <c r="AF2540">
        <f>IFERROR(_xlfn.XLOOKUP($AE2540,providers!$B$2:$B$11,providers!$Q$2:$Q$11),"")</f>
        <v>4.2</v>
      </c>
      <c r="AG2540" s="1">
        <f t="shared" si="39"/>
        <v>45597</v>
      </c>
    </row>
    <row r="2541" spans="1:33" x14ac:dyDescent="0.25">
      <c r="A2541" t="s">
        <v>2960</v>
      </c>
      <c r="B2541" t="s">
        <v>2953</v>
      </c>
      <c r="C2541">
        <v>3456789012</v>
      </c>
      <c r="D2541">
        <v>3456789012</v>
      </c>
      <c r="E2541" s="1">
        <v>45465</v>
      </c>
      <c r="F2541" s="1">
        <v>45465</v>
      </c>
      <c r="G2541" s="1">
        <v>45480</v>
      </c>
      <c r="H2541" t="s">
        <v>28</v>
      </c>
      <c r="I2541">
        <v>23</v>
      </c>
      <c r="J2541" t="s">
        <v>35</v>
      </c>
      <c r="K2541">
        <v>99284</v>
      </c>
      <c r="O2541">
        <v>1</v>
      </c>
      <c r="P2541">
        <v>2000.88</v>
      </c>
      <c r="Q2541">
        <v>1111.5999999999999</v>
      </c>
      <c r="R2541">
        <v>889.28</v>
      </c>
      <c r="S2541">
        <v>222.32</v>
      </c>
      <c r="T2541" t="s">
        <v>30</v>
      </c>
      <c r="X2541" t="s">
        <v>31</v>
      </c>
      <c r="Y2541" t="s">
        <v>32</v>
      </c>
      <c r="Z2541" t="s">
        <v>45</v>
      </c>
      <c r="AA2541" t="str">
        <f>IFERROR(_xlfn.XLOOKUP($J2541,avoidable_ed_reference!$A$2:$A$13,avoidable_ed_reference!$C$2:$C$13),"Not Classified")</f>
        <v>Avoidable</v>
      </c>
      <c r="AB2541" t="str">
        <f>IFERROR(_xlfn.XLOOKUP($B2541,enrollment!$A$2:$A$801,enrollment!$I$2:$I$801),"")</f>
        <v>OH</v>
      </c>
      <c r="AC2541">
        <f>IFERROR(_xlfn.XLOOKUP($B2541,enrollment!$A$2:$A$801,enrollment!$L$2:$L$801),"")</f>
        <v>82</v>
      </c>
      <c r="AD2541" t="str" cm="1">
        <f t="array" ref="AD2541">_xlfn.IFS(AC2541="","Unknown",AC2541&lt;18,"0-17",AC2541&lt;35,"18-34",AC2541&lt;50,"35-49",AC2541&lt;65,"50-64",TRUE,"65+")</f>
        <v>65+</v>
      </c>
      <c r="AE2541">
        <f>IFERROR(_xlfn.XLOOKUP($B2541,enrollment!$A$2:$A$801,enrollment!$O$2:$O$801),"")</f>
        <v>2345678901</v>
      </c>
      <c r="AF2541">
        <f>IFERROR(_xlfn.XLOOKUP($AE2541,providers!$B$2:$B$11,providers!$Q$2:$Q$11),"")</f>
        <v>4.2</v>
      </c>
      <c r="AG2541" s="1">
        <f t="shared" si="39"/>
        <v>45444</v>
      </c>
    </row>
    <row r="2542" spans="1:33" x14ac:dyDescent="0.25">
      <c r="A2542" t="s">
        <v>2961</v>
      </c>
      <c r="B2542" t="s">
        <v>2953</v>
      </c>
      <c r="C2542">
        <v>2233445566</v>
      </c>
      <c r="D2542">
        <v>2233445566</v>
      </c>
      <c r="E2542" s="1">
        <v>45492</v>
      </c>
      <c r="F2542" s="1">
        <v>45492</v>
      </c>
      <c r="G2542" s="1">
        <v>45512</v>
      </c>
      <c r="H2542" t="s">
        <v>28</v>
      </c>
      <c r="I2542">
        <v>23</v>
      </c>
      <c r="J2542" t="s">
        <v>93</v>
      </c>
      <c r="K2542">
        <v>99284</v>
      </c>
      <c r="O2542">
        <v>1</v>
      </c>
      <c r="P2542">
        <v>1555.52</v>
      </c>
      <c r="Q2542">
        <v>864.18</v>
      </c>
      <c r="R2542">
        <v>691.34</v>
      </c>
      <c r="S2542">
        <v>172.84</v>
      </c>
      <c r="T2542" t="s">
        <v>30</v>
      </c>
      <c r="X2542" t="s">
        <v>31</v>
      </c>
      <c r="Y2542" t="s">
        <v>32</v>
      </c>
      <c r="Z2542" t="s">
        <v>45</v>
      </c>
      <c r="AA2542" t="str">
        <f>IFERROR(_xlfn.XLOOKUP($J2542,avoidable_ed_reference!$A$2:$A$13,avoidable_ed_reference!$C$2:$C$13),"Not Classified")</f>
        <v>Avoidable</v>
      </c>
      <c r="AB2542" t="str">
        <f>IFERROR(_xlfn.XLOOKUP($B2542,enrollment!$A$2:$A$801,enrollment!$I$2:$I$801),"")</f>
        <v>OH</v>
      </c>
      <c r="AC2542">
        <f>IFERROR(_xlfn.XLOOKUP($B2542,enrollment!$A$2:$A$801,enrollment!$L$2:$L$801),"")</f>
        <v>82</v>
      </c>
      <c r="AD2542" t="str" cm="1">
        <f t="array" ref="AD2542">_xlfn.IFS(AC2542="","Unknown",AC2542&lt;18,"0-17",AC2542&lt;35,"18-34",AC2542&lt;50,"35-49",AC2542&lt;65,"50-64",TRUE,"65+")</f>
        <v>65+</v>
      </c>
      <c r="AE2542">
        <f>IFERROR(_xlfn.XLOOKUP($B2542,enrollment!$A$2:$A$801,enrollment!$O$2:$O$801),"")</f>
        <v>2345678901</v>
      </c>
      <c r="AF2542">
        <f>IFERROR(_xlfn.XLOOKUP($AE2542,providers!$B$2:$B$11,providers!$Q$2:$Q$11),"")</f>
        <v>4.2</v>
      </c>
      <c r="AG2542" s="1">
        <f t="shared" si="39"/>
        <v>45474</v>
      </c>
    </row>
    <row r="2543" spans="1:33" x14ac:dyDescent="0.25">
      <c r="A2543" t="s">
        <v>2962</v>
      </c>
      <c r="B2543" t="s">
        <v>2963</v>
      </c>
      <c r="C2543">
        <v>2345678901</v>
      </c>
      <c r="D2543">
        <v>2345678901</v>
      </c>
      <c r="E2543" s="1">
        <v>45578</v>
      </c>
      <c r="F2543" s="1">
        <v>45578</v>
      </c>
      <c r="G2543" s="1">
        <v>45609</v>
      </c>
      <c r="H2543" t="s">
        <v>28</v>
      </c>
      <c r="I2543">
        <v>22</v>
      </c>
      <c r="J2543" t="s">
        <v>29</v>
      </c>
      <c r="K2543">
        <v>90837</v>
      </c>
      <c r="O2543">
        <v>1</v>
      </c>
      <c r="P2543">
        <v>219.5</v>
      </c>
      <c r="Q2543">
        <v>162.59</v>
      </c>
      <c r="R2543">
        <v>130.07</v>
      </c>
      <c r="S2543">
        <v>32.520000000000003</v>
      </c>
      <c r="T2543" t="s">
        <v>30</v>
      </c>
      <c r="X2543" t="s">
        <v>233</v>
      </c>
      <c r="Y2543" t="s">
        <v>32</v>
      </c>
      <c r="Z2543" t="s">
        <v>33</v>
      </c>
      <c r="AA2543" t="str">
        <f>IFERROR(_xlfn.XLOOKUP($J2543,avoidable_ed_reference!$A$2:$A$13,avoidable_ed_reference!$C$2:$C$13),"Not Classified")</f>
        <v>Potentially Avoidable</v>
      </c>
      <c r="AB2543" t="str">
        <f>IFERROR(_xlfn.XLOOKUP($B2543,enrollment!$A$2:$A$801,enrollment!$I$2:$I$801),"")</f>
        <v>KY</v>
      </c>
      <c r="AC2543">
        <f>IFERROR(_xlfn.XLOOKUP($B2543,enrollment!$A$2:$A$801,enrollment!$L$2:$L$801),"")</f>
        <v>25</v>
      </c>
      <c r="AD2543" t="str" cm="1">
        <f t="array" ref="AD2543">_xlfn.IFS(AC2543="","Unknown",AC2543&lt;18,"0-17",AC2543&lt;35,"18-34",AC2543&lt;50,"35-49",AC2543&lt;65,"50-64",TRUE,"65+")</f>
        <v>18-34</v>
      </c>
      <c r="AE2543">
        <f>IFERROR(_xlfn.XLOOKUP($B2543,enrollment!$A$2:$A$801,enrollment!$O$2:$O$801),"")</f>
        <v>9012345678</v>
      </c>
      <c r="AF2543">
        <f>IFERROR(_xlfn.XLOOKUP($AE2543,providers!$B$2:$B$11,providers!$Q$2:$Q$11),"")</f>
        <v>4.3</v>
      </c>
      <c r="AG2543" s="1">
        <f t="shared" si="39"/>
        <v>45566</v>
      </c>
    </row>
    <row r="2544" spans="1:33" x14ac:dyDescent="0.25">
      <c r="A2544" t="s">
        <v>2964</v>
      </c>
      <c r="B2544" t="s">
        <v>2963</v>
      </c>
      <c r="C2544">
        <v>9012345678</v>
      </c>
      <c r="D2544">
        <v>9012345678</v>
      </c>
      <c r="E2544" s="1">
        <v>45538</v>
      </c>
      <c r="F2544" s="1">
        <v>45538</v>
      </c>
      <c r="G2544" s="1">
        <v>45554</v>
      </c>
      <c r="H2544" t="s">
        <v>28</v>
      </c>
      <c r="I2544">
        <v>11</v>
      </c>
      <c r="J2544" t="s">
        <v>35</v>
      </c>
      <c r="K2544">
        <v>99213</v>
      </c>
      <c r="O2544">
        <v>1</v>
      </c>
      <c r="P2544">
        <v>184.63</v>
      </c>
      <c r="Q2544">
        <v>136.76</v>
      </c>
      <c r="R2544">
        <v>109.41</v>
      </c>
      <c r="S2544">
        <v>27.35</v>
      </c>
      <c r="T2544" t="s">
        <v>30</v>
      </c>
      <c r="X2544" t="s">
        <v>233</v>
      </c>
      <c r="Y2544" t="s">
        <v>32</v>
      </c>
      <c r="Z2544" t="s">
        <v>39</v>
      </c>
      <c r="AA2544" t="str">
        <f>IFERROR(_xlfn.XLOOKUP($J2544,avoidable_ed_reference!$A$2:$A$13,avoidable_ed_reference!$C$2:$C$13),"Not Classified")</f>
        <v>Avoidable</v>
      </c>
      <c r="AB2544" t="str">
        <f>IFERROR(_xlfn.XLOOKUP($B2544,enrollment!$A$2:$A$801,enrollment!$I$2:$I$801),"")</f>
        <v>KY</v>
      </c>
      <c r="AC2544">
        <f>IFERROR(_xlfn.XLOOKUP($B2544,enrollment!$A$2:$A$801,enrollment!$L$2:$L$801),"")</f>
        <v>25</v>
      </c>
      <c r="AD2544" t="str" cm="1">
        <f t="array" ref="AD2544">_xlfn.IFS(AC2544="","Unknown",AC2544&lt;18,"0-17",AC2544&lt;35,"18-34",AC2544&lt;50,"35-49",AC2544&lt;65,"50-64",TRUE,"65+")</f>
        <v>18-34</v>
      </c>
      <c r="AE2544">
        <f>IFERROR(_xlfn.XLOOKUP($B2544,enrollment!$A$2:$A$801,enrollment!$O$2:$O$801),"")</f>
        <v>9012345678</v>
      </c>
      <c r="AF2544">
        <f>IFERROR(_xlfn.XLOOKUP($AE2544,providers!$B$2:$B$11,providers!$Q$2:$Q$11),"")</f>
        <v>4.3</v>
      </c>
      <c r="AG2544" s="1">
        <f t="shared" si="39"/>
        <v>45536</v>
      </c>
    </row>
    <row r="2545" spans="1:33" x14ac:dyDescent="0.25">
      <c r="A2545" t="s">
        <v>2965</v>
      </c>
      <c r="B2545" t="s">
        <v>2963</v>
      </c>
      <c r="C2545">
        <v>3456789012</v>
      </c>
      <c r="D2545">
        <v>3456789012</v>
      </c>
      <c r="E2545" s="1">
        <v>45435</v>
      </c>
      <c r="F2545" s="1">
        <v>45435</v>
      </c>
      <c r="G2545" s="1">
        <v>45453</v>
      </c>
      <c r="H2545" t="s">
        <v>67</v>
      </c>
      <c r="I2545">
        <v>21</v>
      </c>
      <c r="J2545" t="s">
        <v>42</v>
      </c>
      <c r="K2545">
        <v>99223</v>
      </c>
      <c r="O2545">
        <v>1</v>
      </c>
      <c r="P2545">
        <v>23713.14</v>
      </c>
      <c r="Q2545">
        <v>15298.8</v>
      </c>
      <c r="R2545">
        <v>12239.04</v>
      </c>
      <c r="S2545">
        <v>3059.76</v>
      </c>
      <c r="T2545" t="s">
        <v>30</v>
      </c>
      <c r="V2545">
        <v>1</v>
      </c>
      <c r="W2545" s="2" t="s">
        <v>68</v>
      </c>
      <c r="X2545" t="s">
        <v>233</v>
      </c>
      <c r="Y2545" t="s">
        <v>32</v>
      </c>
      <c r="Z2545" t="s">
        <v>69</v>
      </c>
      <c r="AA2545" t="str">
        <f>IFERROR(_xlfn.XLOOKUP($J2545,avoidable_ed_reference!$A$2:$A$13,avoidable_ed_reference!$C$2:$C$13),"Not Classified")</f>
        <v>Non-Avoidable</v>
      </c>
      <c r="AB2545" t="str">
        <f>IFERROR(_xlfn.XLOOKUP($B2545,enrollment!$A$2:$A$801,enrollment!$I$2:$I$801),"")</f>
        <v>KY</v>
      </c>
      <c r="AC2545">
        <f>IFERROR(_xlfn.XLOOKUP($B2545,enrollment!$A$2:$A$801,enrollment!$L$2:$L$801),"")</f>
        <v>25</v>
      </c>
      <c r="AD2545" t="str" cm="1">
        <f t="array" ref="AD2545">_xlfn.IFS(AC2545="","Unknown",AC2545&lt;18,"0-17",AC2545&lt;35,"18-34",AC2545&lt;50,"35-49",AC2545&lt;65,"50-64",TRUE,"65+")</f>
        <v>18-34</v>
      </c>
      <c r="AE2545">
        <f>IFERROR(_xlfn.XLOOKUP($B2545,enrollment!$A$2:$A$801,enrollment!$O$2:$O$801),"")</f>
        <v>9012345678</v>
      </c>
      <c r="AF2545">
        <f>IFERROR(_xlfn.XLOOKUP($AE2545,providers!$B$2:$B$11,providers!$Q$2:$Q$11),"")</f>
        <v>4.3</v>
      </c>
      <c r="AG2545" s="1">
        <f t="shared" si="39"/>
        <v>45413</v>
      </c>
    </row>
    <row r="2546" spans="1:33" x14ac:dyDescent="0.25">
      <c r="A2546" t="s">
        <v>2966</v>
      </c>
      <c r="B2546" t="s">
        <v>2967</v>
      </c>
      <c r="C2546">
        <v>7890123456</v>
      </c>
      <c r="D2546">
        <v>7890123456</v>
      </c>
      <c r="E2546" s="1">
        <v>45508</v>
      </c>
      <c r="F2546" s="1">
        <v>45508</v>
      </c>
      <c r="G2546" s="1">
        <v>45526</v>
      </c>
      <c r="H2546" t="s">
        <v>28</v>
      </c>
      <c r="I2546">
        <v>23</v>
      </c>
      <c r="J2546" t="s">
        <v>42</v>
      </c>
      <c r="K2546">
        <v>99284</v>
      </c>
      <c r="O2546">
        <v>1</v>
      </c>
      <c r="P2546">
        <v>2043.79</v>
      </c>
      <c r="Q2546">
        <v>1135.44</v>
      </c>
      <c r="R2546">
        <v>908.35</v>
      </c>
      <c r="S2546">
        <v>227.09</v>
      </c>
      <c r="T2546" t="s">
        <v>30</v>
      </c>
      <c r="X2546" t="s">
        <v>31</v>
      </c>
      <c r="Y2546" t="s">
        <v>32</v>
      </c>
      <c r="Z2546" t="s">
        <v>45</v>
      </c>
      <c r="AA2546" t="str">
        <f>IFERROR(_xlfn.XLOOKUP($J2546,avoidable_ed_reference!$A$2:$A$13,avoidable_ed_reference!$C$2:$C$13),"Not Classified")</f>
        <v>Non-Avoidable</v>
      </c>
      <c r="AB2546" t="str">
        <f>IFERROR(_xlfn.XLOOKUP($B2546,enrollment!$A$2:$A$801,enrollment!$I$2:$I$801),"")</f>
        <v>GA</v>
      </c>
      <c r="AC2546">
        <f>IFERROR(_xlfn.XLOOKUP($B2546,enrollment!$A$2:$A$801,enrollment!$L$2:$L$801),"")</f>
        <v>58</v>
      </c>
      <c r="AD2546" t="str" cm="1">
        <f t="array" ref="AD2546">_xlfn.IFS(AC2546="","Unknown",AC2546&lt;18,"0-17",AC2546&lt;35,"18-34",AC2546&lt;50,"35-49",AC2546&lt;65,"50-64",TRUE,"65+")</f>
        <v>50-64</v>
      </c>
      <c r="AE2546">
        <f>IFERROR(_xlfn.XLOOKUP($B2546,enrollment!$A$2:$A$801,enrollment!$O$2:$O$801),"")</f>
        <v>8901234567</v>
      </c>
      <c r="AF2546">
        <f>IFERROR(_xlfn.XLOOKUP($AE2546,providers!$B$2:$B$11,providers!$Q$2:$Q$11),"")</f>
        <v>3.7</v>
      </c>
      <c r="AG2546" s="1">
        <f t="shared" si="39"/>
        <v>45505</v>
      </c>
    </row>
    <row r="2547" spans="1:33" x14ac:dyDescent="0.25">
      <c r="A2547" t="s">
        <v>2968</v>
      </c>
      <c r="B2547" t="s">
        <v>2967</v>
      </c>
      <c r="C2547">
        <v>2233445566</v>
      </c>
      <c r="D2547">
        <v>2233445566</v>
      </c>
      <c r="E2547" s="1">
        <v>45306</v>
      </c>
      <c r="F2547" s="1">
        <v>45306</v>
      </c>
      <c r="G2547" s="1">
        <v>45325</v>
      </c>
      <c r="H2547" t="s">
        <v>28</v>
      </c>
      <c r="I2547">
        <v>22</v>
      </c>
      <c r="J2547" t="s">
        <v>29</v>
      </c>
      <c r="K2547">
        <v>90837</v>
      </c>
      <c r="O2547">
        <v>1</v>
      </c>
      <c r="P2547">
        <v>200.95</v>
      </c>
      <c r="Q2547">
        <v>148.85</v>
      </c>
      <c r="R2547">
        <v>119.08</v>
      </c>
      <c r="S2547">
        <v>29.77</v>
      </c>
      <c r="T2547" t="s">
        <v>30</v>
      </c>
      <c r="X2547" t="s">
        <v>31</v>
      </c>
      <c r="Y2547" t="s">
        <v>32</v>
      </c>
      <c r="Z2547" t="s">
        <v>33</v>
      </c>
      <c r="AA2547" t="str">
        <f>IFERROR(_xlfn.XLOOKUP($J2547,avoidable_ed_reference!$A$2:$A$13,avoidable_ed_reference!$C$2:$C$13),"Not Classified")</f>
        <v>Potentially Avoidable</v>
      </c>
      <c r="AB2547" t="str">
        <f>IFERROR(_xlfn.XLOOKUP($B2547,enrollment!$A$2:$A$801,enrollment!$I$2:$I$801),"")</f>
        <v>GA</v>
      </c>
      <c r="AC2547">
        <f>IFERROR(_xlfn.XLOOKUP($B2547,enrollment!$A$2:$A$801,enrollment!$L$2:$L$801),"")</f>
        <v>58</v>
      </c>
      <c r="AD2547" t="str" cm="1">
        <f t="array" ref="AD2547">_xlfn.IFS(AC2547="","Unknown",AC2547&lt;18,"0-17",AC2547&lt;35,"18-34",AC2547&lt;50,"35-49",AC2547&lt;65,"50-64",TRUE,"65+")</f>
        <v>50-64</v>
      </c>
      <c r="AE2547">
        <f>IFERROR(_xlfn.XLOOKUP($B2547,enrollment!$A$2:$A$801,enrollment!$O$2:$O$801),"")</f>
        <v>8901234567</v>
      </c>
      <c r="AF2547">
        <f>IFERROR(_xlfn.XLOOKUP($AE2547,providers!$B$2:$B$11,providers!$Q$2:$Q$11),"")</f>
        <v>3.7</v>
      </c>
      <c r="AG2547" s="1">
        <f t="shared" si="39"/>
        <v>45292</v>
      </c>
    </row>
    <row r="2548" spans="1:33" x14ac:dyDescent="0.25">
      <c r="A2548" t="s">
        <v>2969</v>
      </c>
      <c r="B2548" t="s">
        <v>2967</v>
      </c>
      <c r="C2548">
        <v>6789012345</v>
      </c>
      <c r="D2548">
        <v>6789012345</v>
      </c>
      <c r="E2548" s="1">
        <v>45569</v>
      </c>
      <c r="F2548" s="1">
        <v>45569</v>
      </c>
      <c r="G2548" s="1">
        <v>45593</v>
      </c>
      <c r="H2548" t="s">
        <v>28</v>
      </c>
      <c r="I2548">
        <v>23</v>
      </c>
      <c r="J2548" t="s">
        <v>77</v>
      </c>
      <c r="K2548">
        <v>99284</v>
      </c>
      <c r="O2548">
        <v>1</v>
      </c>
      <c r="P2548">
        <v>1912.55</v>
      </c>
      <c r="Q2548">
        <v>1062.53</v>
      </c>
      <c r="R2548">
        <v>850.02</v>
      </c>
      <c r="S2548">
        <v>212.51</v>
      </c>
      <c r="T2548" t="s">
        <v>30</v>
      </c>
      <c r="X2548" t="s">
        <v>31</v>
      </c>
      <c r="Y2548" t="s">
        <v>32</v>
      </c>
      <c r="Z2548" t="s">
        <v>45</v>
      </c>
      <c r="AA2548" t="str">
        <f>IFERROR(_xlfn.XLOOKUP($J2548,avoidable_ed_reference!$A$2:$A$13,avoidable_ed_reference!$C$2:$C$13),"Not Classified")</f>
        <v>Avoidable</v>
      </c>
      <c r="AB2548" t="str">
        <f>IFERROR(_xlfn.XLOOKUP($B2548,enrollment!$A$2:$A$801,enrollment!$I$2:$I$801),"")</f>
        <v>GA</v>
      </c>
      <c r="AC2548">
        <f>IFERROR(_xlfn.XLOOKUP($B2548,enrollment!$A$2:$A$801,enrollment!$L$2:$L$801),"")</f>
        <v>58</v>
      </c>
      <c r="AD2548" t="str" cm="1">
        <f t="array" ref="AD2548">_xlfn.IFS(AC2548="","Unknown",AC2548&lt;18,"0-17",AC2548&lt;35,"18-34",AC2548&lt;50,"35-49",AC2548&lt;65,"50-64",TRUE,"65+")</f>
        <v>50-64</v>
      </c>
      <c r="AE2548">
        <f>IFERROR(_xlfn.XLOOKUP($B2548,enrollment!$A$2:$A$801,enrollment!$O$2:$O$801),"")</f>
        <v>8901234567</v>
      </c>
      <c r="AF2548">
        <f>IFERROR(_xlfn.XLOOKUP($AE2548,providers!$B$2:$B$11,providers!$Q$2:$Q$11),"")</f>
        <v>3.7</v>
      </c>
      <c r="AG2548" s="1">
        <f t="shared" si="39"/>
        <v>45566</v>
      </c>
    </row>
    <row r="2549" spans="1:33" x14ac:dyDescent="0.25">
      <c r="A2549" t="s">
        <v>2970</v>
      </c>
      <c r="B2549" t="s">
        <v>2967</v>
      </c>
      <c r="C2549">
        <v>5678901234</v>
      </c>
      <c r="D2549">
        <v>5678901234</v>
      </c>
      <c r="E2549" s="1">
        <v>45415</v>
      </c>
      <c r="F2549" s="1">
        <v>45415</v>
      </c>
      <c r="G2549" s="1">
        <v>45444</v>
      </c>
      <c r="H2549" t="s">
        <v>28</v>
      </c>
      <c r="I2549">
        <v>20</v>
      </c>
      <c r="J2549" t="s">
        <v>35</v>
      </c>
      <c r="K2549">
        <v>99213</v>
      </c>
      <c r="O2549">
        <v>1</v>
      </c>
      <c r="P2549">
        <v>197.29</v>
      </c>
      <c r="Q2549">
        <v>151.76</v>
      </c>
      <c r="R2549">
        <v>121.41</v>
      </c>
      <c r="S2549">
        <v>30.35</v>
      </c>
      <c r="T2549" t="s">
        <v>30</v>
      </c>
      <c r="X2549" t="s">
        <v>31</v>
      </c>
      <c r="Y2549" t="s">
        <v>32</v>
      </c>
      <c r="Z2549" t="s">
        <v>36</v>
      </c>
      <c r="AA2549" t="str">
        <f>IFERROR(_xlfn.XLOOKUP($J2549,avoidable_ed_reference!$A$2:$A$13,avoidable_ed_reference!$C$2:$C$13),"Not Classified")</f>
        <v>Avoidable</v>
      </c>
      <c r="AB2549" t="str">
        <f>IFERROR(_xlfn.XLOOKUP($B2549,enrollment!$A$2:$A$801,enrollment!$I$2:$I$801),"")</f>
        <v>GA</v>
      </c>
      <c r="AC2549">
        <f>IFERROR(_xlfn.XLOOKUP($B2549,enrollment!$A$2:$A$801,enrollment!$L$2:$L$801),"")</f>
        <v>58</v>
      </c>
      <c r="AD2549" t="str" cm="1">
        <f t="array" ref="AD2549">_xlfn.IFS(AC2549="","Unknown",AC2549&lt;18,"0-17",AC2549&lt;35,"18-34",AC2549&lt;50,"35-49",AC2549&lt;65,"50-64",TRUE,"65+")</f>
        <v>50-64</v>
      </c>
      <c r="AE2549">
        <f>IFERROR(_xlfn.XLOOKUP($B2549,enrollment!$A$2:$A$801,enrollment!$O$2:$O$801),"")</f>
        <v>8901234567</v>
      </c>
      <c r="AF2549">
        <f>IFERROR(_xlfn.XLOOKUP($AE2549,providers!$B$2:$B$11,providers!$Q$2:$Q$11),"")</f>
        <v>3.7</v>
      </c>
      <c r="AG2549" s="1">
        <f t="shared" si="39"/>
        <v>45413</v>
      </c>
    </row>
    <row r="2550" spans="1:33" x14ac:dyDescent="0.25">
      <c r="A2550" t="s">
        <v>2971</v>
      </c>
      <c r="B2550" t="s">
        <v>2967</v>
      </c>
      <c r="C2550">
        <v>5678901234</v>
      </c>
      <c r="D2550">
        <v>5678901234</v>
      </c>
      <c r="E2550" s="1">
        <v>45490</v>
      </c>
      <c r="F2550" s="1">
        <v>45490</v>
      </c>
      <c r="G2550" s="1">
        <v>45511</v>
      </c>
      <c r="H2550" t="s">
        <v>28</v>
      </c>
      <c r="I2550">
        <v>20</v>
      </c>
      <c r="J2550" t="s">
        <v>35</v>
      </c>
      <c r="K2550">
        <v>99213</v>
      </c>
      <c r="O2550">
        <v>1</v>
      </c>
      <c r="P2550">
        <v>150.28</v>
      </c>
      <c r="Q2550">
        <v>115.6</v>
      </c>
      <c r="R2550">
        <v>92.48</v>
      </c>
      <c r="S2550">
        <v>23.12</v>
      </c>
      <c r="T2550" t="s">
        <v>30</v>
      </c>
      <c r="X2550" t="s">
        <v>31</v>
      </c>
      <c r="Y2550" t="s">
        <v>32</v>
      </c>
      <c r="Z2550" t="s">
        <v>36</v>
      </c>
      <c r="AA2550" t="str">
        <f>IFERROR(_xlfn.XLOOKUP($J2550,avoidable_ed_reference!$A$2:$A$13,avoidable_ed_reference!$C$2:$C$13),"Not Classified")</f>
        <v>Avoidable</v>
      </c>
      <c r="AB2550" t="str">
        <f>IFERROR(_xlfn.XLOOKUP($B2550,enrollment!$A$2:$A$801,enrollment!$I$2:$I$801),"")</f>
        <v>GA</v>
      </c>
      <c r="AC2550">
        <f>IFERROR(_xlfn.XLOOKUP($B2550,enrollment!$A$2:$A$801,enrollment!$L$2:$L$801),"")</f>
        <v>58</v>
      </c>
      <c r="AD2550" t="str" cm="1">
        <f t="array" ref="AD2550">_xlfn.IFS(AC2550="","Unknown",AC2550&lt;18,"0-17",AC2550&lt;35,"18-34",AC2550&lt;50,"35-49",AC2550&lt;65,"50-64",TRUE,"65+")</f>
        <v>50-64</v>
      </c>
      <c r="AE2550">
        <f>IFERROR(_xlfn.XLOOKUP($B2550,enrollment!$A$2:$A$801,enrollment!$O$2:$O$801),"")</f>
        <v>8901234567</v>
      </c>
      <c r="AF2550">
        <f>IFERROR(_xlfn.XLOOKUP($AE2550,providers!$B$2:$B$11,providers!$Q$2:$Q$11),"")</f>
        <v>3.7</v>
      </c>
      <c r="AG2550" s="1">
        <f t="shared" si="39"/>
        <v>45474</v>
      </c>
    </row>
    <row r="2551" spans="1:33" x14ac:dyDescent="0.25">
      <c r="A2551" t="s">
        <v>2972</v>
      </c>
      <c r="B2551" t="s">
        <v>2967</v>
      </c>
      <c r="C2551">
        <v>8901234567</v>
      </c>
      <c r="D2551">
        <v>8901234567</v>
      </c>
      <c r="E2551" s="1">
        <v>45363</v>
      </c>
      <c r="F2551" s="1">
        <v>45363</v>
      </c>
      <c r="G2551" s="1">
        <v>45381</v>
      </c>
      <c r="H2551" t="s">
        <v>28</v>
      </c>
      <c r="I2551">
        <v>11</v>
      </c>
      <c r="J2551" t="s">
        <v>35</v>
      </c>
      <c r="K2551">
        <v>99213</v>
      </c>
      <c r="O2551">
        <v>1</v>
      </c>
      <c r="P2551">
        <v>186.35</v>
      </c>
      <c r="Q2551">
        <v>138.04</v>
      </c>
      <c r="R2551">
        <v>110.43</v>
      </c>
      <c r="S2551">
        <v>27.61</v>
      </c>
      <c r="T2551" t="s">
        <v>30</v>
      </c>
      <c r="X2551" t="s">
        <v>31</v>
      </c>
      <c r="Y2551" t="s">
        <v>32</v>
      </c>
      <c r="Z2551" t="s">
        <v>39</v>
      </c>
      <c r="AA2551" t="str">
        <f>IFERROR(_xlfn.XLOOKUP($J2551,avoidable_ed_reference!$A$2:$A$13,avoidable_ed_reference!$C$2:$C$13),"Not Classified")</f>
        <v>Avoidable</v>
      </c>
      <c r="AB2551" t="str">
        <f>IFERROR(_xlfn.XLOOKUP($B2551,enrollment!$A$2:$A$801,enrollment!$I$2:$I$801),"")</f>
        <v>GA</v>
      </c>
      <c r="AC2551">
        <f>IFERROR(_xlfn.XLOOKUP($B2551,enrollment!$A$2:$A$801,enrollment!$L$2:$L$801),"")</f>
        <v>58</v>
      </c>
      <c r="AD2551" t="str" cm="1">
        <f t="array" ref="AD2551">_xlfn.IFS(AC2551="","Unknown",AC2551&lt;18,"0-17",AC2551&lt;35,"18-34",AC2551&lt;50,"35-49",AC2551&lt;65,"50-64",TRUE,"65+")</f>
        <v>50-64</v>
      </c>
      <c r="AE2551">
        <f>IFERROR(_xlfn.XLOOKUP($B2551,enrollment!$A$2:$A$801,enrollment!$O$2:$O$801),"")</f>
        <v>8901234567</v>
      </c>
      <c r="AF2551">
        <f>IFERROR(_xlfn.XLOOKUP($AE2551,providers!$B$2:$B$11,providers!$Q$2:$Q$11),"")</f>
        <v>3.7</v>
      </c>
      <c r="AG2551" s="1">
        <f t="shared" si="39"/>
        <v>45352</v>
      </c>
    </row>
    <row r="2552" spans="1:33" x14ac:dyDescent="0.25">
      <c r="A2552" t="s">
        <v>2973</v>
      </c>
      <c r="B2552" t="s">
        <v>2967</v>
      </c>
      <c r="C2552">
        <v>8901234567</v>
      </c>
      <c r="D2552">
        <v>8901234567</v>
      </c>
      <c r="E2552" s="1">
        <v>45545</v>
      </c>
      <c r="F2552" s="1">
        <v>45545</v>
      </c>
      <c r="G2552" s="1">
        <v>45564</v>
      </c>
      <c r="H2552" t="s">
        <v>28</v>
      </c>
      <c r="I2552">
        <v>11</v>
      </c>
      <c r="J2552" t="s">
        <v>38</v>
      </c>
      <c r="K2552">
        <v>99213</v>
      </c>
      <c r="O2552">
        <v>1</v>
      </c>
      <c r="P2552">
        <v>165.2</v>
      </c>
      <c r="Q2552">
        <v>122.37</v>
      </c>
      <c r="R2552">
        <v>97.9</v>
      </c>
      <c r="S2552">
        <v>24.47</v>
      </c>
      <c r="T2552" t="s">
        <v>30</v>
      </c>
      <c r="X2552" t="s">
        <v>31</v>
      </c>
      <c r="Y2552" t="s">
        <v>32</v>
      </c>
      <c r="Z2552" t="s">
        <v>39</v>
      </c>
      <c r="AA2552" t="str">
        <f>IFERROR(_xlfn.XLOOKUP($J2552,avoidable_ed_reference!$A$2:$A$13,avoidable_ed_reference!$C$2:$C$13),"Not Classified")</f>
        <v>Not Classified</v>
      </c>
      <c r="AB2552" t="str">
        <f>IFERROR(_xlfn.XLOOKUP($B2552,enrollment!$A$2:$A$801,enrollment!$I$2:$I$801),"")</f>
        <v>GA</v>
      </c>
      <c r="AC2552">
        <f>IFERROR(_xlfn.XLOOKUP($B2552,enrollment!$A$2:$A$801,enrollment!$L$2:$L$801),"")</f>
        <v>58</v>
      </c>
      <c r="AD2552" t="str" cm="1">
        <f t="array" ref="AD2552">_xlfn.IFS(AC2552="","Unknown",AC2552&lt;18,"0-17",AC2552&lt;35,"18-34",AC2552&lt;50,"35-49",AC2552&lt;65,"50-64",TRUE,"65+")</f>
        <v>50-64</v>
      </c>
      <c r="AE2552">
        <f>IFERROR(_xlfn.XLOOKUP($B2552,enrollment!$A$2:$A$801,enrollment!$O$2:$O$801),"")</f>
        <v>8901234567</v>
      </c>
      <c r="AF2552">
        <f>IFERROR(_xlfn.XLOOKUP($AE2552,providers!$B$2:$B$11,providers!$Q$2:$Q$11),"")</f>
        <v>3.7</v>
      </c>
      <c r="AG2552" s="1">
        <f t="shared" si="39"/>
        <v>45536</v>
      </c>
    </row>
    <row r="2553" spans="1:33" x14ac:dyDescent="0.25">
      <c r="A2553" t="s">
        <v>2974</v>
      </c>
      <c r="B2553" t="s">
        <v>2967</v>
      </c>
      <c r="C2553">
        <v>3456789012</v>
      </c>
      <c r="D2553">
        <v>3456789012</v>
      </c>
      <c r="E2553" s="1">
        <v>45505</v>
      </c>
      <c r="F2553" s="1">
        <v>45505</v>
      </c>
      <c r="G2553" s="1">
        <v>45519</v>
      </c>
      <c r="H2553" t="s">
        <v>28</v>
      </c>
      <c r="I2553">
        <v>23</v>
      </c>
      <c r="J2553" t="s">
        <v>91</v>
      </c>
      <c r="K2553">
        <v>99284</v>
      </c>
      <c r="O2553">
        <v>1</v>
      </c>
      <c r="P2553">
        <v>2040.77</v>
      </c>
      <c r="Q2553">
        <v>1133.76</v>
      </c>
      <c r="R2553">
        <v>907.01</v>
      </c>
      <c r="S2553">
        <v>226.75</v>
      </c>
      <c r="T2553" t="s">
        <v>30</v>
      </c>
      <c r="X2553" t="s">
        <v>31</v>
      </c>
      <c r="Y2553" t="s">
        <v>32</v>
      </c>
      <c r="Z2553" t="s">
        <v>45</v>
      </c>
      <c r="AA2553" t="str">
        <f>IFERROR(_xlfn.XLOOKUP($J2553,avoidable_ed_reference!$A$2:$A$13,avoidable_ed_reference!$C$2:$C$13),"Not Classified")</f>
        <v>Avoidable</v>
      </c>
      <c r="AB2553" t="str">
        <f>IFERROR(_xlfn.XLOOKUP($B2553,enrollment!$A$2:$A$801,enrollment!$I$2:$I$801),"")</f>
        <v>GA</v>
      </c>
      <c r="AC2553">
        <f>IFERROR(_xlfn.XLOOKUP($B2553,enrollment!$A$2:$A$801,enrollment!$L$2:$L$801),"")</f>
        <v>58</v>
      </c>
      <c r="AD2553" t="str" cm="1">
        <f t="array" ref="AD2553">_xlfn.IFS(AC2553="","Unknown",AC2553&lt;18,"0-17",AC2553&lt;35,"18-34",AC2553&lt;50,"35-49",AC2553&lt;65,"50-64",TRUE,"65+")</f>
        <v>50-64</v>
      </c>
      <c r="AE2553">
        <f>IFERROR(_xlfn.XLOOKUP($B2553,enrollment!$A$2:$A$801,enrollment!$O$2:$O$801),"")</f>
        <v>8901234567</v>
      </c>
      <c r="AF2553">
        <f>IFERROR(_xlfn.XLOOKUP($AE2553,providers!$B$2:$B$11,providers!$Q$2:$Q$11),"")</f>
        <v>3.7</v>
      </c>
      <c r="AG2553" s="1">
        <f t="shared" si="39"/>
        <v>45505</v>
      </c>
    </row>
    <row r="2554" spans="1:33" x14ac:dyDescent="0.25">
      <c r="A2554" t="s">
        <v>2975</v>
      </c>
      <c r="B2554" t="s">
        <v>2967</v>
      </c>
      <c r="C2554">
        <v>2233445566</v>
      </c>
      <c r="D2554">
        <v>2233445566</v>
      </c>
      <c r="E2554" s="1">
        <v>45496</v>
      </c>
      <c r="F2554" s="1">
        <v>45496</v>
      </c>
      <c r="G2554" s="1">
        <v>45527</v>
      </c>
      <c r="H2554" t="s">
        <v>59</v>
      </c>
      <c r="J2554" t="s">
        <v>60</v>
      </c>
      <c r="L2554" s="2" t="s">
        <v>151</v>
      </c>
      <c r="M2554" t="s">
        <v>152</v>
      </c>
      <c r="N2554" t="s">
        <v>153</v>
      </c>
      <c r="O2554">
        <v>1</v>
      </c>
      <c r="P2554">
        <v>1313.41</v>
      </c>
      <c r="Q2554">
        <v>1194.01</v>
      </c>
      <c r="R2554">
        <v>955.21</v>
      </c>
      <c r="S2554">
        <v>238.8</v>
      </c>
      <c r="T2554" t="s">
        <v>30</v>
      </c>
      <c r="X2554" t="s">
        <v>31</v>
      </c>
      <c r="Y2554" t="s">
        <v>32</v>
      </c>
      <c r="Z2554" t="s">
        <v>64</v>
      </c>
      <c r="AA2554" t="str">
        <f>IFERROR(_xlfn.XLOOKUP($J2554,avoidable_ed_reference!$A$2:$A$13,avoidable_ed_reference!$C$2:$C$13),"Not Classified")</f>
        <v>Not Classified</v>
      </c>
      <c r="AB2554" t="str">
        <f>IFERROR(_xlfn.XLOOKUP($B2554,enrollment!$A$2:$A$801,enrollment!$I$2:$I$801),"")</f>
        <v>GA</v>
      </c>
      <c r="AC2554">
        <f>IFERROR(_xlfn.XLOOKUP($B2554,enrollment!$A$2:$A$801,enrollment!$L$2:$L$801),"")</f>
        <v>58</v>
      </c>
      <c r="AD2554" t="str" cm="1">
        <f t="array" ref="AD2554">_xlfn.IFS(AC2554="","Unknown",AC2554&lt;18,"0-17",AC2554&lt;35,"18-34",AC2554&lt;50,"35-49",AC2554&lt;65,"50-64",TRUE,"65+")</f>
        <v>50-64</v>
      </c>
      <c r="AE2554">
        <f>IFERROR(_xlfn.XLOOKUP($B2554,enrollment!$A$2:$A$801,enrollment!$O$2:$O$801),"")</f>
        <v>8901234567</v>
      </c>
      <c r="AF2554">
        <f>IFERROR(_xlfn.XLOOKUP($AE2554,providers!$B$2:$B$11,providers!$Q$2:$Q$11),"")</f>
        <v>3.7</v>
      </c>
      <c r="AG2554" s="1">
        <f t="shared" si="39"/>
        <v>45474</v>
      </c>
    </row>
    <row r="2555" spans="1:33" x14ac:dyDescent="0.25">
      <c r="A2555" t="s">
        <v>2976</v>
      </c>
      <c r="B2555" t="s">
        <v>2967</v>
      </c>
      <c r="C2555">
        <v>2345678901</v>
      </c>
      <c r="D2555">
        <v>2345678901</v>
      </c>
      <c r="E2555" s="1">
        <v>45331</v>
      </c>
      <c r="F2555" s="1">
        <v>45331</v>
      </c>
      <c r="G2555" s="1">
        <v>45353</v>
      </c>
      <c r="H2555" t="s">
        <v>28</v>
      </c>
      <c r="I2555">
        <v>23</v>
      </c>
      <c r="J2555" t="s">
        <v>42</v>
      </c>
      <c r="K2555">
        <v>99284</v>
      </c>
      <c r="O2555">
        <v>1</v>
      </c>
      <c r="P2555">
        <v>2306.52</v>
      </c>
      <c r="Q2555">
        <v>1281.4000000000001</v>
      </c>
      <c r="R2555">
        <v>1025.1199999999999</v>
      </c>
      <c r="S2555">
        <v>256.27999999999997</v>
      </c>
      <c r="T2555" t="s">
        <v>30</v>
      </c>
      <c r="X2555" t="s">
        <v>31</v>
      </c>
      <c r="Y2555" t="s">
        <v>32</v>
      </c>
      <c r="Z2555" t="s">
        <v>45</v>
      </c>
      <c r="AA2555" t="str">
        <f>IFERROR(_xlfn.XLOOKUP($J2555,avoidable_ed_reference!$A$2:$A$13,avoidable_ed_reference!$C$2:$C$13),"Not Classified")</f>
        <v>Non-Avoidable</v>
      </c>
      <c r="AB2555" t="str">
        <f>IFERROR(_xlfn.XLOOKUP($B2555,enrollment!$A$2:$A$801,enrollment!$I$2:$I$801),"")</f>
        <v>GA</v>
      </c>
      <c r="AC2555">
        <f>IFERROR(_xlfn.XLOOKUP($B2555,enrollment!$A$2:$A$801,enrollment!$L$2:$L$801),"")</f>
        <v>58</v>
      </c>
      <c r="AD2555" t="str" cm="1">
        <f t="array" ref="AD2555">_xlfn.IFS(AC2555="","Unknown",AC2555&lt;18,"0-17",AC2555&lt;35,"18-34",AC2555&lt;50,"35-49",AC2555&lt;65,"50-64",TRUE,"65+")</f>
        <v>50-64</v>
      </c>
      <c r="AE2555">
        <f>IFERROR(_xlfn.XLOOKUP($B2555,enrollment!$A$2:$A$801,enrollment!$O$2:$O$801),"")</f>
        <v>8901234567</v>
      </c>
      <c r="AF2555">
        <f>IFERROR(_xlfn.XLOOKUP($AE2555,providers!$B$2:$B$11,providers!$Q$2:$Q$11),"")</f>
        <v>3.7</v>
      </c>
      <c r="AG2555" s="1">
        <f t="shared" si="39"/>
        <v>45323</v>
      </c>
    </row>
    <row r="2556" spans="1:33" x14ac:dyDescent="0.25">
      <c r="A2556" t="s">
        <v>2977</v>
      </c>
      <c r="B2556" t="s">
        <v>2978</v>
      </c>
      <c r="C2556">
        <v>5678901234</v>
      </c>
      <c r="D2556">
        <v>5678901234</v>
      </c>
      <c r="E2556" s="1">
        <v>45570</v>
      </c>
      <c r="F2556" s="1">
        <v>45570</v>
      </c>
      <c r="G2556" s="1">
        <v>45591</v>
      </c>
      <c r="H2556" t="s">
        <v>28</v>
      </c>
      <c r="I2556">
        <v>20</v>
      </c>
      <c r="J2556" t="s">
        <v>35</v>
      </c>
      <c r="K2556">
        <v>99213</v>
      </c>
      <c r="O2556">
        <v>1</v>
      </c>
      <c r="P2556">
        <v>151.09</v>
      </c>
      <c r="Q2556">
        <v>116.22</v>
      </c>
      <c r="R2556">
        <v>92.98</v>
      </c>
      <c r="S2556">
        <v>23.24</v>
      </c>
      <c r="T2556" t="s">
        <v>30</v>
      </c>
      <c r="X2556" t="s">
        <v>146</v>
      </c>
      <c r="Y2556" t="s">
        <v>147</v>
      </c>
      <c r="Z2556" t="s">
        <v>36</v>
      </c>
      <c r="AA2556" t="str">
        <f>IFERROR(_xlfn.XLOOKUP($J2556,avoidable_ed_reference!$A$2:$A$13,avoidable_ed_reference!$C$2:$C$13),"Not Classified")</f>
        <v>Avoidable</v>
      </c>
      <c r="AB2556" t="str">
        <f>IFERROR(_xlfn.XLOOKUP($B2556,enrollment!$A$2:$A$801,enrollment!$I$2:$I$801),"")</f>
        <v>TN</v>
      </c>
      <c r="AC2556">
        <f>IFERROR(_xlfn.XLOOKUP($B2556,enrollment!$A$2:$A$801,enrollment!$L$2:$L$801),"")</f>
        <v>72</v>
      </c>
      <c r="AD2556" t="str" cm="1">
        <f t="array" ref="AD2556">_xlfn.IFS(AC2556="","Unknown",AC2556&lt;18,"0-17",AC2556&lt;35,"18-34",AC2556&lt;50,"35-49",AC2556&lt;65,"50-64",TRUE,"65+")</f>
        <v>65+</v>
      </c>
      <c r="AE2556">
        <f>IFERROR(_xlfn.XLOOKUP($B2556,enrollment!$A$2:$A$801,enrollment!$O$2:$O$801),"")</f>
        <v>7890123456</v>
      </c>
      <c r="AF2556">
        <f>IFERROR(_xlfn.XLOOKUP($AE2556,providers!$B$2:$B$11,providers!$Q$2:$Q$11),"")</f>
        <v>3.9</v>
      </c>
      <c r="AG2556" s="1">
        <f t="shared" si="39"/>
        <v>45566</v>
      </c>
    </row>
    <row r="2557" spans="1:33" x14ac:dyDescent="0.25">
      <c r="A2557" t="s">
        <v>2979</v>
      </c>
      <c r="B2557" t="s">
        <v>2978</v>
      </c>
      <c r="C2557">
        <v>7890123456</v>
      </c>
      <c r="D2557">
        <v>7890123456</v>
      </c>
      <c r="E2557" s="1">
        <v>45615</v>
      </c>
      <c r="F2557" s="1">
        <v>45615</v>
      </c>
      <c r="G2557" s="1">
        <v>45638</v>
      </c>
      <c r="H2557" t="s">
        <v>28</v>
      </c>
      <c r="I2557">
        <v>11</v>
      </c>
      <c r="J2557" t="s">
        <v>47</v>
      </c>
      <c r="K2557">
        <v>99213</v>
      </c>
      <c r="O2557">
        <v>1</v>
      </c>
      <c r="P2557">
        <v>217.04</v>
      </c>
      <c r="Q2557">
        <v>160.77000000000001</v>
      </c>
      <c r="R2557">
        <v>128.62</v>
      </c>
      <c r="S2557">
        <v>32.15</v>
      </c>
      <c r="T2557" t="s">
        <v>30</v>
      </c>
      <c r="X2557" t="s">
        <v>146</v>
      </c>
      <c r="Y2557" t="s">
        <v>147</v>
      </c>
      <c r="Z2557" t="s">
        <v>39</v>
      </c>
      <c r="AA2557" t="str">
        <f>IFERROR(_xlfn.XLOOKUP($J2557,avoidable_ed_reference!$A$2:$A$13,avoidable_ed_reference!$C$2:$C$13),"Not Classified")</f>
        <v>Not Classified</v>
      </c>
      <c r="AB2557" t="str">
        <f>IFERROR(_xlfn.XLOOKUP($B2557,enrollment!$A$2:$A$801,enrollment!$I$2:$I$801),"")</f>
        <v>TN</v>
      </c>
      <c r="AC2557">
        <f>IFERROR(_xlfn.XLOOKUP($B2557,enrollment!$A$2:$A$801,enrollment!$L$2:$L$801),"")</f>
        <v>72</v>
      </c>
      <c r="AD2557" t="str" cm="1">
        <f t="array" ref="AD2557">_xlfn.IFS(AC2557="","Unknown",AC2557&lt;18,"0-17",AC2557&lt;35,"18-34",AC2557&lt;50,"35-49",AC2557&lt;65,"50-64",TRUE,"65+")</f>
        <v>65+</v>
      </c>
      <c r="AE2557">
        <f>IFERROR(_xlfn.XLOOKUP($B2557,enrollment!$A$2:$A$801,enrollment!$O$2:$O$801),"")</f>
        <v>7890123456</v>
      </c>
      <c r="AF2557">
        <f>IFERROR(_xlfn.XLOOKUP($AE2557,providers!$B$2:$B$11,providers!$Q$2:$Q$11),"")</f>
        <v>3.9</v>
      </c>
      <c r="AG2557" s="1">
        <f t="shared" si="39"/>
        <v>45597</v>
      </c>
    </row>
    <row r="2558" spans="1:33" x14ac:dyDescent="0.25">
      <c r="A2558" t="s">
        <v>2980</v>
      </c>
      <c r="B2558" t="s">
        <v>2978</v>
      </c>
      <c r="C2558">
        <v>7890123456</v>
      </c>
      <c r="D2558">
        <v>7890123456</v>
      </c>
      <c r="E2558" s="1">
        <v>45325</v>
      </c>
      <c r="F2558" s="1">
        <v>45325</v>
      </c>
      <c r="G2558" s="1">
        <v>45357</v>
      </c>
      <c r="H2558" t="s">
        <v>28</v>
      </c>
      <c r="I2558">
        <v>23</v>
      </c>
      <c r="J2558" t="s">
        <v>127</v>
      </c>
      <c r="K2558">
        <v>99284</v>
      </c>
      <c r="O2558">
        <v>1</v>
      </c>
      <c r="P2558">
        <v>2222.9499999999998</v>
      </c>
      <c r="Q2558">
        <v>1234.97</v>
      </c>
      <c r="R2558">
        <v>987.98</v>
      </c>
      <c r="S2558">
        <v>246.99</v>
      </c>
      <c r="T2558" t="s">
        <v>30</v>
      </c>
      <c r="X2558" t="s">
        <v>146</v>
      </c>
      <c r="Y2558" t="s">
        <v>147</v>
      </c>
      <c r="Z2558" t="s">
        <v>45</v>
      </c>
      <c r="AA2558" t="str">
        <f>IFERROR(_xlfn.XLOOKUP($J2558,avoidable_ed_reference!$A$2:$A$13,avoidable_ed_reference!$C$2:$C$13),"Not Classified")</f>
        <v>Avoidable</v>
      </c>
      <c r="AB2558" t="str">
        <f>IFERROR(_xlfn.XLOOKUP($B2558,enrollment!$A$2:$A$801,enrollment!$I$2:$I$801),"")</f>
        <v>TN</v>
      </c>
      <c r="AC2558">
        <f>IFERROR(_xlfn.XLOOKUP($B2558,enrollment!$A$2:$A$801,enrollment!$L$2:$L$801),"")</f>
        <v>72</v>
      </c>
      <c r="AD2558" t="str" cm="1">
        <f t="array" ref="AD2558">_xlfn.IFS(AC2558="","Unknown",AC2558&lt;18,"0-17",AC2558&lt;35,"18-34",AC2558&lt;50,"35-49",AC2558&lt;65,"50-64",TRUE,"65+")</f>
        <v>65+</v>
      </c>
      <c r="AE2558">
        <f>IFERROR(_xlfn.XLOOKUP($B2558,enrollment!$A$2:$A$801,enrollment!$O$2:$O$801),"")</f>
        <v>7890123456</v>
      </c>
      <c r="AF2558">
        <f>IFERROR(_xlfn.XLOOKUP($AE2558,providers!$B$2:$B$11,providers!$Q$2:$Q$11),"")</f>
        <v>3.9</v>
      </c>
      <c r="AG2558" s="1">
        <f t="shared" si="39"/>
        <v>45323</v>
      </c>
    </row>
    <row r="2559" spans="1:33" x14ac:dyDescent="0.25">
      <c r="A2559" t="s">
        <v>2981</v>
      </c>
      <c r="B2559" t="s">
        <v>2978</v>
      </c>
      <c r="C2559">
        <v>7890123456</v>
      </c>
      <c r="D2559">
        <v>7890123456</v>
      </c>
      <c r="E2559" s="1">
        <v>45619</v>
      </c>
      <c r="F2559" s="1">
        <v>45619</v>
      </c>
      <c r="G2559" s="1">
        <v>45635</v>
      </c>
      <c r="H2559" t="s">
        <v>28</v>
      </c>
      <c r="I2559">
        <v>11</v>
      </c>
      <c r="J2559" t="s">
        <v>38</v>
      </c>
      <c r="K2559">
        <v>99213</v>
      </c>
      <c r="O2559">
        <v>1</v>
      </c>
      <c r="P2559">
        <v>226.53</v>
      </c>
      <c r="Q2559">
        <v>167.8</v>
      </c>
      <c r="R2559">
        <v>134.24</v>
      </c>
      <c r="S2559">
        <v>33.56</v>
      </c>
      <c r="T2559" t="s">
        <v>30</v>
      </c>
      <c r="X2559" t="s">
        <v>146</v>
      </c>
      <c r="Y2559" t="s">
        <v>147</v>
      </c>
      <c r="Z2559" t="s">
        <v>39</v>
      </c>
      <c r="AA2559" t="str">
        <f>IFERROR(_xlfn.XLOOKUP($J2559,avoidable_ed_reference!$A$2:$A$13,avoidable_ed_reference!$C$2:$C$13),"Not Classified")</f>
        <v>Not Classified</v>
      </c>
      <c r="AB2559" t="str">
        <f>IFERROR(_xlfn.XLOOKUP($B2559,enrollment!$A$2:$A$801,enrollment!$I$2:$I$801),"")</f>
        <v>TN</v>
      </c>
      <c r="AC2559">
        <f>IFERROR(_xlfn.XLOOKUP($B2559,enrollment!$A$2:$A$801,enrollment!$L$2:$L$801),"")</f>
        <v>72</v>
      </c>
      <c r="AD2559" t="str" cm="1">
        <f t="array" ref="AD2559">_xlfn.IFS(AC2559="","Unknown",AC2559&lt;18,"0-17",AC2559&lt;35,"18-34",AC2559&lt;50,"35-49",AC2559&lt;65,"50-64",TRUE,"65+")</f>
        <v>65+</v>
      </c>
      <c r="AE2559">
        <f>IFERROR(_xlfn.XLOOKUP($B2559,enrollment!$A$2:$A$801,enrollment!$O$2:$O$801),"")</f>
        <v>7890123456</v>
      </c>
      <c r="AF2559">
        <f>IFERROR(_xlfn.XLOOKUP($AE2559,providers!$B$2:$B$11,providers!$Q$2:$Q$11),"")</f>
        <v>3.9</v>
      </c>
      <c r="AG2559" s="1">
        <f t="shared" si="39"/>
        <v>45597</v>
      </c>
    </row>
    <row r="2560" spans="1:33" x14ac:dyDescent="0.25">
      <c r="A2560" t="s">
        <v>2982</v>
      </c>
      <c r="B2560" t="s">
        <v>2978</v>
      </c>
      <c r="C2560">
        <v>7890123456</v>
      </c>
      <c r="D2560">
        <v>7890123456</v>
      </c>
      <c r="E2560" s="1">
        <v>45536</v>
      </c>
      <c r="F2560" s="1">
        <v>45536</v>
      </c>
      <c r="G2560" s="1">
        <v>45558</v>
      </c>
      <c r="H2560" t="s">
        <v>28</v>
      </c>
      <c r="I2560">
        <v>11</v>
      </c>
      <c r="J2560" t="s">
        <v>38</v>
      </c>
      <c r="K2560">
        <v>99213</v>
      </c>
      <c r="O2560">
        <v>1</v>
      </c>
      <c r="P2560">
        <v>188.8</v>
      </c>
      <c r="Q2560">
        <v>139.85</v>
      </c>
      <c r="R2560">
        <v>111.88</v>
      </c>
      <c r="S2560">
        <v>27.97</v>
      </c>
      <c r="T2560" t="s">
        <v>30</v>
      </c>
      <c r="X2560" t="s">
        <v>146</v>
      </c>
      <c r="Y2560" t="s">
        <v>147</v>
      </c>
      <c r="Z2560" t="s">
        <v>39</v>
      </c>
      <c r="AA2560" t="str">
        <f>IFERROR(_xlfn.XLOOKUP($J2560,avoidable_ed_reference!$A$2:$A$13,avoidable_ed_reference!$C$2:$C$13),"Not Classified")</f>
        <v>Not Classified</v>
      </c>
      <c r="AB2560" t="str">
        <f>IFERROR(_xlfn.XLOOKUP($B2560,enrollment!$A$2:$A$801,enrollment!$I$2:$I$801),"")</f>
        <v>TN</v>
      </c>
      <c r="AC2560">
        <f>IFERROR(_xlfn.XLOOKUP($B2560,enrollment!$A$2:$A$801,enrollment!$L$2:$L$801),"")</f>
        <v>72</v>
      </c>
      <c r="AD2560" t="str" cm="1">
        <f t="array" ref="AD2560">_xlfn.IFS(AC2560="","Unknown",AC2560&lt;18,"0-17",AC2560&lt;35,"18-34",AC2560&lt;50,"35-49",AC2560&lt;65,"50-64",TRUE,"65+")</f>
        <v>65+</v>
      </c>
      <c r="AE2560">
        <f>IFERROR(_xlfn.XLOOKUP($B2560,enrollment!$A$2:$A$801,enrollment!$O$2:$O$801),"")</f>
        <v>7890123456</v>
      </c>
      <c r="AF2560">
        <f>IFERROR(_xlfn.XLOOKUP($AE2560,providers!$B$2:$B$11,providers!$Q$2:$Q$11),"")</f>
        <v>3.9</v>
      </c>
      <c r="AG2560" s="1">
        <f t="shared" si="39"/>
        <v>45536</v>
      </c>
    </row>
    <row r="2561" spans="1:33" x14ac:dyDescent="0.25">
      <c r="A2561" t="s">
        <v>2983</v>
      </c>
      <c r="B2561" t="s">
        <v>2978</v>
      </c>
      <c r="C2561">
        <v>9012345678</v>
      </c>
      <c r="D2561">
        <v>9012345678</v>
      </c>
      <c r="E2561" s="1">
        <v>45619</v>
      </c>
      <c r="F2561" s="1">
        <v>45619</v>
      </c>
      <c r="G2561" s="1">
        <v>45647</v>
      </c>
      <c r="H2561" t="s">
        <v>28</v>
      </c>
      <c r="I2561">
        <v>22</v>
      </c>
      <c r="J2561" t="s">
        <v>29</v>
      </c>
      <c r="K2561">
        <v>90837</v>
      </c>
      <c r="O2561">
        <v>1</v>
      </c>
      <c r="P2561">
        <v>230.42</v>
      </c>
      <c r="Q2561">
        <v>170.68</v>
      </c>
      <c r="R2561">
        <v>136.54</v>
      </c>
      <c r="S2561">
        <v>34.14</v>
      </c>
      <c r="T2561" t="s">
        <v>30</v>
      </c>
      <c r="X2561" t="s">
        <v>146</v>
      </c>
      <c r="Y2561" t="s">
        <v>147</v>
      </c>
      <c r="Z2561" t="s">
        <v>33</v>
      </c>
      <c r="AA2561" t="str">
        <f>IFERROR(_xlfn.XLOOKUP($J2561,avoidable_ed_reference!$A$2:$A$13,avoidable_ed_reference!$C$2:$C$13),"Not Classified")</f>
        <v>Potentially Avoidable</v>
      </c>
      <c r="AB2561" t="str">
        <f>IFERROR(_xlfn.XLOOKUP($B2561,enrollment!$A$2:$A$801,enrollment!$I$2:$I$801),"")</f>
        <v>TN</v>
      </c>
      <c r="AC2561">
        <f>IFERROR(_xlfn.XLOOKUP($B2561,enrollment!$A$2:$A$801,enrollment!$L$2:$L$801),"")</f>
        <v>72</v>
      </c>
      <c r="AD2561" t="str" cm="1">
        <f t="array" ref="AD2561">_xlfn.IFS(AC2561="","Unknown",AC2561&lt;18,"0-17",AC2561&lt;35,"18-34",AC2561&lt;50,"35-49",AC2561&lt;65,"50-64",TRUE,"65+")</f>
        <v>65+</v>
      </c>
      <c r="AE2561">
        <f>IFERROR(_xlfn.XLOOKUP($B2561,enrollment!$A$2:$A$801,enrollment!$O$2:$O$801),"")</f>
        <v>7890123456</v>
      </c>
      <c r="AF2561">
        <f>IFERROR(_xlfn.XLOOKUP($AE2561,providers!$B$2:$B$11,providers!$Q$2:$Q$11),"")</f>
        <v>3.9</v>
      </c>
      <c r="AG2561" s="1">
        <f t="shared" si="39"/>
        <v>45597</v>
      </c>
    </row>
    <row r="2562" spans="1:33" x14ac:dyDescent="0.25">
      <c r="A2562" t="s">
        <v>2984</v>
      </c>
      <c r="B2562" t="s">
        <v>2978</v>
      </c>
      <c r="C2562">
        <v>4567890123</v>
      </c>
      <c r="D2562">
        <v>4567890123</v>
      </c>
      <c r="E2562" s="1">
        <v>45428</v>
      </c>
      <c r="F2562" s="1">
        <v>45428</v>
      </c>
      <c r="G2562" s="1">
        <v>45461</v>
      </c>
      <c r="H2562" t="s">
        <v>59</v>
      </c>
      <c r="J2562" t="s">
        <v>60</v>
      </c>
      <c r="L2562" s="2" t="s">
        <v>61</v>
      </c>
      <c r="M2562" t="s">
        <v>62</v>
      </c>
      <c r="N2562" t="s">
        <v>63</v>
      </c>
      <c r="O2562">
        <v>1</v>
      </c>
      <c r="P2562">
        <v>7465.91</v>
      </c>
      <c r="Q2562">
        <v>6787.19</v>
      </c>
      <c r="R2562">
        <v>5429.75</v>
      </c>
      <c r="S2562">
        <v>1357.44</v>
      </c>
      <c r="T2562" t="s">
        <v>30</v>
      </c>
      <c r="U2562" t="s">
        <v>493</v>
      </c>
      <c r="X2562" t="s">
        <v>146</v>
      </c>
      <c r="Y2562" t="s">
        <v>147</v>
      </c>
      <c r="Z2562" t="s">
        <v>64</v>
      </c>
      <c r="AA2562" t="str">
        <f>IFERROR(_xlfn.XLOOKUP($J2562,avoidable_ed_reference!$A$2:$A$13,avoidable_ed_reference!$C$2:$C$13),"Not Classified")</f>
        <v>Not Classified</v>
      </c>
      <c r="AB2562" t="str">
        <f>IFERROR(_xlfn.XLOOKUP($B2562,enrollment!$A$2:$A$801,enrollment!$I$2:$I$801),"")</f>
        <v>TN</v>
      </c>
      <c r="AC2562">
        <f>IFERROR(_xlfn.XLOOKUP($B2562,enrollment!$A$2:$A$801,enrollment!$L$2:$L$801),"")</f>
        <v>72</v>
      </c>
      <c r="AD2562" t="str" cm="1">
        <f t="array" ref="AD2562">_xlfn.IFS(AC2562="","Unknown",AC2562&lt;18,"0-17",AC2562&lt;35,"18-34",AC2562&lt;50,"35-49",AC2562&lt;65,"50-64",TRUE,"65+")</f>
        <v>65+</v>
      </c>
      <c r="AE2562">
        <f>IFERROR(_xlfn.XLOOKUP($B2562,enrollment!$A$2:$A$801,enrollment!$O$2:$O$801),"")</f>
        <v>7890123456</v>
      </c>
      <c r="AF2562">
        <f>IFERROR(_xlfn.XLOOKUP($AE2562,providers!$B$2:$B$11,providers!$Q$2:$Q$11),"")</f>
        <v>3.9</v>
      </c>
      <c r="AG2562" s="1">
        <f t="shared" si="39"/>
        <v>45413</v>
      </c>
    </row>
    <row r="2563" spans="1:33" x14ac:dyDescent="0.25">
      <c r="A2563" t="s">
        <v>2985</v>
      </c>
      <c r="B2563" t="s">
        <v>2978</v>
      </c>
      <c r="C2563">
        <v>9012345678</v>
      </c>
      <c r="D2563">
        <v>9012345678</v>
      </c>
      <c r="E2563" s="1">
        <v>45455</v>
      </c>
      <c r="F2563" s="1">
        <v>45455</v>
      </c>
      <c r="G2563" s="1">
        <v>45473</v>
      </c>
      <c r="H2563" t="s">
        <v>67</v>
      </c>
      <c r="I2563">
        <v>21</v>
      </c>
      <c r="J2563" t="s">
        <v>99</v>
      </c>
      <c r="K2563">
        <v>99223</v>
      </c>
      <c r="O2563">
        <v>1</v>
      </c>
      <c r="P2563">
        <v>24307.29</v>
      </c>
      <c r="Q2563">
        <v>15682.12</v>
      </c>
      <c r="R2563">
        <v>12545.7</v>
      </c>
      <c r="S2563">
        <v>3136.42</v>
      </c>
      <c r="T2563" t="s">
        <v>30</v>
      </c>
      <c r="U2563" t="s">
        <v>493</v>
      </c>
      <c r="V2563">
        <v>1</v>
      </c>
      <c r="W2563" s="2" t="s">
        <v>68</v>
      </c>
      <c r="X2563" t="s">
        <v>146</v>
      </c>
      <c r="Y2563" t="s">
        <v>147</v>
      </c>
      <c r="Z2563" t="s">
        <v>69</v>
      </c>
      <c r="AA2563" t="str">
        <f>IFERROR(_xlfn.XLOOKUP($J2563,avoidable_ed_reference!$A$2:$A$13,avoidable_ed_reference!$C$2:$C$13),"Not Classified")</f>
        <v>Not Classified</v>
      </c>
      <c r="AB2563" t="str">
        <f>IFERROR(_xlfn.XLOOKUP($B2563,enrollment!$A$2:$A$801,enrollment!$I$2:$I$801),"")</f>
        <v>TN</v>
      </c>
      <c r="AC2563">
        <f>IFERROR(_xlfn.XLOOKUP($B2563,enrollment!$A$2:$A$801,enrollment!$L$2:$L$801),"")</f>
        <v>72</v>
      </c>
      <c r="AD2563" t="str" cm="1">
        <f t="array" ref="AD2563">_xlfn.IFS(AC2563="","Unknown",AC2563&lt;18,"0-17",AC2563&lt;35,"18-34",AC2563&lt;50,"35-49",AC2563&lt;65,"50-64",TRUE,"65+")</f>
        <v>65+</v>
      </c>
      <c r="AE2563">
        <f>IFERROR(_xlfn.XLOOKUP($B2563,enrollment!$A$2:$A$801,enrollment!$O$2:$O$801),"")</f>
        <v>7890123456</v>
      </c>
      <c r="AF2563">
        <f>IFERROR(_xlfn.XLOOKUP($AE2563,providers!$B$2:$B$11,providers!$Q$2:$Q$11),"")</f>
        <v>3.9</v>
      </c>
      <c r="AG2563" s="1">
        <f t="shared" ref="AG2563:AG2626" si="40">EOMONTH(E2563,-1)+1</f>
        <v>45444</v>
      </c>
    </row>
    <row r="2564" spans="1:33" x14ac:dyDescent="0.25">
      <c r="A2564" t="s">
        <v>2986</v>
      </c>
      <c r="B2564" t="s">
        <v>2978</v>
      </c>
      <c r="C2564">
        <v>4567890123</v>
      </c>
      <c r="D2564">
        <v>4567890123</v>
      </c>
      <c r="E2564" s="1">
        <v>45334</v>
      </c>
      <c r="F2564" s="1">
        <v>45334</v>
      </c>
      <c r="G2564" s="1">
        <v>45356</v>
      </c>
      <c r="H2564" t="s">
        <v>59</v>
      </c>
      <c r="J2564" t="s">
        <v>60</v>
      </c>
      <c r="L2564" s="2" t="s">
        <v>61</v>
      </c>
      <c r="M2564" t="s">
        <v>62</v>
      </c>
      <c r="N2564" t="s">
        <v>63</v>
      </c>
      <c r="O2564">
        <v>1</v>
      </c>
      <c r="P2564">
        <v>7643.12</v>
      </c>
      <c r="Q2564">
        <v>6948.29</v>
      </c>
      <c r="R2564">
        <v>5558.63</v>
      </c>
      <c r="S2564">
        <v>1389.66</v>
      </c>
      <c r="T2564" t="s">
        <v>30</v>
      </c>
      <c r="U2564" t="s">
        <v>493</v>
      </c>
      <c r="X2564" t="s">
        <v>146</v>
      </c>
      <c r="Y2564" t="s">
        <v>147</v>
      </c>
      <c r="Z2564" t="s">
        <v>64</v>
      </c>
      <c r="AA2564" t="str">
        <f>IFERROR(_xlfn.XLOOKUP($J2564,avoidable_ed_reference!$A$2:$A$13,avoidable_ed_reference!$C$2:$C$13),"Not Classified")</f>
        <v>Not Classified</v>
      </c>
      <c r="AB2564" t="str">
        <f>IFERROR(_xlfn.XLOOKUP($B2564,enrollment!$A$2:$A$801,enrollment!$I$2:$I$801),"")</f>
        <v>TN</v>
      </c>
      <c r="AC2564">
        <f>IFERROR(_xlfn.XLOOKUP($B2564,enrollment!$A$2:$A$801,enrollment!$L$2:$L$801),"")</f>
        <v>72</v>
      </c>
      <c r="AD2564" t="str" cm="1">
        <f t="array" ref="AD2564">_xlfn.IFS(AC2564="","Unknown",AC2564&lt;18,"0-17",AC2564&lt;35,"18-34",AC2564&lt;50,"35-49",AC2564&lt;65,"50-64",TRUE,"65+")</f>
        <v>65+</v>
      </c>
      <c r="AE2564">
        <f>IFERROR(_xlfn.XLOOKUP($B2564,enrollment!$A$2:$A$801,enrollment!$O$2:$O$801),"")</f>
        <v>7890123456</v>
      </c>
      <c r="AF2564">
        <f>IFERROR(_xlfn.XLOOKUP($AE2564,providers!$B$2:$B$11,providers!$Q$2:$Q$11),"")</f>
        <v>3.9</v>
      </c>
      <c r="AG2564" s="1">
        <f t="shared" si="40"/>
        <v>45323</v>
      </c>
    </row>
    <row r="2565" spans="1:33" x14ac:dyDescent="0.25">
      <c r="A2565" t="s">
        <v>2987</v>
      </c>
      <c r="B2565" t="s">
        <v>2978</v>
      </c>
      <c r="C2565">
        <v>4567890123</v>
      </c>
      <c r="D2565">
        <v>4567890123</v>
      </c>
      <c r="E2565" s="1">
        <v>45555</v>
      </c>
      <c r="F2565" s="1">
        <v>45555</v>
      </c>
      <c r="G2565" s="1">
        <v>45572</v>
      </c>
      <c r="H2565" t="s">
        <v>59</v>
      </c>
      <c r="J2565" t="s">
        <v>60</v>
      </c>
      <c r="L2565" s="2" t="s">
        <v>61</v>
      </c>
      <c r="M2565" t="s">
        <v>62</v>
      </c>
      <c r="N2565" t="s">
        <v>63</v>
      </c>
      <c r="O2565">
        <v>1</v>
      </c>
      <c r="P2565">
        <v>7146.85</v>
      </c>
      <c r="Q2565">
        <v>6497.14</v>
      </c>
      <c r="R2565">
        <v>5197.71</v>
      </c>
      <c r="S2565">
        <v>1299.43</v>
      </c>
      <c r="T2565" t="s">
        <v>30</v>
      </c>
      <c r="U2565" t="s">
        <v>493</v>
      </c>
      <c r="X2565" t="s">
        <v>146</v>
      </c>
      <c r="Y2565" t="s">
        <v>147</v>
      </c>
      <c r="Z2565" t="s">
        <v>64</v>
      </c>
      <c r="AA2565" t="str">
        <f>IFERROR(_xlfn.XLOOKUP($J2565,avoidable_ed_reference!$A$2:$A$13,avoidable_ed_reference!$C$2:$C$13),"Not Classified")</f>
        <v>Not Classified</v>
      </c>
      <c r="AB2565" t="str">
        <f>IFERROR(_xlfn.XLOOKUP($B2565,enrollment!$A$2:$A$801,enrollment!$I$2:$I$801),"")</f>
        <v>TN</v>
      </c>
      <c r="AC2565">
        <f>IFERROR(_xlfn.XLOOKUP($B2565,enrollment!$A$2:$A$801,enrollment!$L$2:$L$801),"")</f>
        <v>72</v>
      </c>
      <c r="AD2565" t="str" cm="1">
        <f t="array" ref="AD2565">_xlfn.IFS(AC2565="","Unknown",AC2565&lt;18,"0-17",AC2565&lt;35,"18-34",AC2565&lt;50,"35-49",AC2565&lt;65,"50-64",TRUE,"65+")</f>
        <v>65+</v>
      </c>
      <c r="AE2565">
        <f>IFERROR(_xlfn.XLOOKUP($B2565,enrollment!$A$2:$A$801,enrollment!$O$2:$O$801),"")</f>
        <v>7890123456</v>
      </c>
      <c r="AF2565">
        <f>IFERROR(_xlfn.XLOOKUP($AE2565,providers!$B$2:$B$11,providers!$Q$2:$Q$11),"")</f>
        <v>3.9</v>
      </c>
      <c r="AG2565" s="1">
        <f t="shared" si="40"/>
        <v>45536</v>
      </c>
    </row>
    <row r="2566" spans="1:33" x14ac:dyDescent="0.25">
      <c r="A2566" t="s">
        <v>2988</v>
      </c>
      <c r="B2566" t="s">
        <v>2978</v>
      </c>
      <c r="C2566">
        <v>5678901234</v>
      </c>
      <c r="D2566">
        <v>5678901234</v>
      </c>
      <c r="E2566" s="1">
        <v>45430</v>
      </c>
      <c r="F2566" s="1">
        <v>45430</v>
      </c>
      <c r="G2566" s="1">
        <v>45461</v>
      </c>
      <c r="H2566" t="s">
        <v>28</v>
      </c>
      <c r="I2566">
        <v>20</v>
      </c>
      <c r="J2566" t="s">
        <v>35</v>
      </c>
      <c r="K2566">
        <v>99213</v>
      </c>
      <c r="O2566">
        <v>1</v>
      </c>
      <c r="P2566">
        <v>174.99</v>
      </c>
      <c r="Q2566">
        <v>134.61000000000001</v>
      </c>
      <c r="R2566">
        <v>107.69</v>
      </c>
      <c r="S2566">
        <v>26.92</v>
      </c>
      <c r="T2566" t="s">
        <v>30</v>
      </c>
      <c r="X2566" t="s">
        <v>146</v>
      </c>
      <c r="Y2566" t="s">
        <v>147</v>
      </c>
      <c r="Z2566" t="s">
        <v>36</v>
      </c>
      <c r="AA2566" t="str">
        <f>IFERROR(_xlfn.XLOOKUP($J2566,avoidable_ed_reference!$A$2:$A$13,avoidable_ed_reference!$C$2:$C$13),"Not Classified")</f>
        <v>Avoidable</v>
      </c>
      <c r="AB2566" t="str">
        <f>IFERROR(_xlfn.XLOOKUP($B2566,enrollment!$A$2:$A$801,enrollment!$I$2:$I$801),"")</f>
        <v>TN</v>
      </c>
      <c r="AC2566">
        <f>IFERROR(_xlfn.XLOOKUP($B2566,enrollment!$A$2:$A$801,enrollment!$L$2:$L$801),"")</f>
        <v>72</v>
      </c>
      <c r="AD2566" t="str" cm="1">
        <f t="array" ref="AD2566">_xlfn.IFS(AC2566="","Unknown",AC2566&lt;18,"0-17",AC2566&lt;35,"18-34",AC2566&lt;50,"35-49",AC2566&lt;65,"50-64",TRUE,"65+")</f>
        <v>65+</v>
      </c>
      <c r="AE2566">
        <f>IFERROR(_xlfn.XLOOKUP($B2566,enrollment!$A$2:$A$801,enrollment!$O$2:$O$801),"")</f>
        <v>7890123456</v>
      </c>
      <c r="AF2566">
        <f>IFERROR(_xlfn.XLOOKUP($AE2566,providers!$B$2:$B$11,providers!$Q$2:$Q$11),"")</f>
        <v>3.9</v>
      </c>
      <c r="AG2566" s="1">
        <f t="shared" si="40"/>
        <v>45413</v>
      </c>
    </row>
    <row r="2567" spans="1:33" x14ac:dyDescent="0.25">
      <c r="A2567" t="s">
        <v>2989</v>
      </c>
      <c r="B2567" t="s">
        <v>2978</v>
      </c>
      <c r="C2567">
        <v>9012345678</v>
      </c>
      <c r="D2567">
        <v>9012345678</v>
      </c>
      <c r="E2567" s="1">
        <v>45626</v>
      </c>
      <c r="F2567" s="1">
        <v>45626</v>
      </c>
      <c r="G2567" s="1">
        <v>45657</v>
      </c>
      <c r="H2567" t="s">
        <v>67</v>
      </c>
      <c r="I2567">
        <v>21</v>
      </c>
      <c r="J2567" t="s">
        <v>99</v>
      </c>
      <c r="K2567">
        <v>99223</v>
      </c>
      <c r="O2567">
        <v>1</v>
      </c>
      <c r="P2567">
        <v>25866.86</v>
      </c>
      <c r="Q2567">
        <v>16688.3</v>
      </c>
      <c r="R2567">
        <v>13350.64</v>
      </c>
      <c r="S2567">
        <v>3337.66</v>
      </c>
      <c r="T2567" t="s">
        <v>30</v>
      </c>
      <c r="U2567" t="s">
        <v>493</v>
      </c>
      <c r="V2567">
        <v>1</v>
      </c>
      <c r="W2567" s="2" t="s">
        <v>68</v>
      </c>
      <c r="X2567" t="s">
        <v>146</v>
      </c>
      <c r="Y2567" t="s">
        <v>147</v>
      </c>
      <c r="Z2567" t="s">
        <v>69</v>
      </c>
      <c r="AA2567" t="str">
        <f>IFERROR(_xlfn.XLOOKUP($J2567,avoidable_ed_reference!$A$2:$A$13,avoidable_ed_reference!$C$2:$C$13),"Not Classified")</f>
        <v>Not Classified</v>
      </c>
      <c r="AB2567" t="str">
        <f>IFERROR(_xlfn.XLOOKUP($B2567,enrollment!$A$2:$A$801,enrollment!$I$2:$I$801),"")</f>
        <v>TN</v>
      </c>
      <c r="AC2567">
        <f>IFERROR(_xlfn.XLOOKUP($B2567,enrollment!$A$2:$A$801,enrollment!$L$2:$L$801),"")</f>
        <v>72</v>
      </c>
      <c r="AD2567" t="str" cm="1">
        <f t="array" ref="AD2567">_xlfn.IFS(AC2567="","Unknown",AC2567&lt;18,"0-17",AC2567&lt;35,"18-34",AC2567&lt;50,"35-49",AC2567&lt;65,"50-64",TRUE,"65+")</f>
        <v>65+</v>
      </c>
      <c r="AE2567">
        <f>IFERROR(_xlfn.XLOOKUP($B2567,enrollment!$A$2:$A$801,enrollment!$O$2:$O$801),"")</f>
        <v>7890123456</v>
      </c>
      <c r="AF2567">
        <f>IFERROR(_xlfn.XLOOKUP($AE2567,providers!$B$2:$B$11,providers!$Q$2:$Q$11),"")</f>
        <v>3.9</v>
      </c>
      <c r="AG2567" s="1">
        <f t="shared" si="40"/>
        <v>45597</v>
      </c>
    </row>
    <row r="2568" spans="1:33" x14ac:dyDescent="0.25">
      <c r="A2568" t="s">
        <v>2990</v>
      </c>
      <c r="B2568" t="s">
        <v>2991</v>
      </c>
      <c r="C2568">
        <v>5678901234</v>
      </c>
      <c r="D2568">
        <v>5678901234</v>
      </c>
      <c r="E2568" s="1">
        <v>45517</v>
      </c>
      <c r="F2568" s="1">
        <v>45517</v>
      </c>
      <c r="G2568" s="1">
        <v>45550</v>
      </c>
      <c r="H2568" t="s">
        <v>28</v>
      </c>
      <c r="I2568">
        <v>20</v>
      </c>
      <c r="J2568" t="s">
        <v>35</v>
      </c>
      <c r="K2568">
        <v>99213</v>
      </c>
      <c r="O2568">
        <v>1</v>
      </c>
      <c r="P2568">
        <v>158.22</v>
      </c>
      <c r="Q2568">
        <v>121.71</v>
      </c>
      <c r="R2568">
        <v>97.37</v>
      </c>
      <c r="S2568">
        <v>24.34</v>
      </c>
      <c r="T2568" t="s">
        <v>30</v>
      </c>
      <c r="X2568" t="s">
        <v>52</v>
      </c>
      <c r="Y2568" t="s">
        <v>44</v>
      </c>
      <c r="Z2568" t="s">
        <v>36</v>
      </c>
      <c r="AA2568" t="str">
        <f>IFERROR(_xlfn.XLOOKUP($J2568,avoidable_ed_reference!$A$2:$A$13,avoidable_ed_reference!$C$2:$C$13),"Not Classified")</f>
        <v>Avoidable</v>
      </c>
      <c r="AB2568" t="str">
        <f>IFERROR(_xlfn.XLOOKUP($B2568,enrollment!$A$2:$A$801,enrollment!$I$2:$I$801),"")</f>
        <v>TN</v>
      </c>
      <c r="AC2568">
        <f>IFERROR(_xlfn.XLOOKUP($B2568,enrollment!$A$2:$A$801,enrollment!$L$2:$L$801),"")</f>
        <v>68</v>
      </c>
      <c r="AD2568" t="str" cm="1">
        <f t="array" ref="AD2568">_xlfn.IFS(AC2568="","Unknown",AC2568&lt;18,"0-17",AC2568&lt;35,"18-34",AC2568&lt;50,"35-49",AC2568&lt;65,"50-64",TRUE,"65+")</f>
        <v>65+</v>
      </c>
      <c r="AE2568">
        <f>IFERROR(_xlfn.XLOOKUP($B2568,enrollment!$A$2:$A$801,enrollment!$O$2:$O$801),"")</f>
        <v>7890123456</v>
      </c>
      <c r="AF2568">
        <f>IFERROR(_xlfn.XLOOKUP($AE2568,providers!$B$2:$B$11,providers!$Q$2:$Q$11),"")</f>
        <v>3.9</v>
      </c>
      <c r="AG2568" s="1">
        <f t="shared" si="40"/>
        <v>45505</v>
      </c>
    </row>
    <row r="2569" spans="1:33" x14ac:dyDescent="0.25">
      <c r="A2569" t="s">
        <v>2992</v>
      </c>
      <c r="B2569" t="s">
        <v>2991</v>
      </c>
      <c r="C2569">
        <v>7890123456</v>
      </c>
      <c r="D2569">
        <v>7890123456</v>
      </c>
      <c r="E2569" s="1">
        <v>45632</v>
      </c>
      <c r="F2569" s="1">
        <v>45632</v>
      </c>
      <c r="G2569" s="1">
        <v>45646</v>
      </c>
      <c r="H2569" t="s">
        <v>28</v>
      </c>
      <c r="I2569">
        <v>23</v>
      </c>
      <c r="J2569" t="s">
        <v>129</v>
      </c>
      <c r="K2569">
        <v>99284</v>
      </c>
      <c r="O2569">
        <v>1</v>
      </c>
      <c r="P2569">
        <v>2486.6999999999998</v>
      </c>
      <c r="Q2569">
        <v>1381.5</v>
      </c>
      <c r="R2569">
        <v>1105.2</v>
      </c>
      <c r="S2569">
        <v>276.3</v>
      </c>
      <c r="T2569" t="s">
        <v>30</v>
      </c>
      <c r="X2569" t="s">
        <v>52</v>
      </c>
      <c r="Y2569" t="s">
        <v>44</v>
      </c>
      <c r="Z2569" t="s">
        <v>45</v>
      </c>
      <c r="AA2569" t="str">
        <f>IFERROR(_xlfn.XLOOKUP($J2569,avoidable_ed_reference!$A$2:$A$13,avoidable_ed_reference!$C$2:$C$13),"Not Classified")</f>
        <v>Potentially Avoidable</v>
      </c>
      <c r="AB2569" t="str">
        <f>IFERROR(_xlfn.XLOOKUP($B2569,enrollment!$A$2:$A$801,enrollment!$I$2:$I$801),"")</f>
        <v>TN</v>
      </c>
      <c r="AC2569">
        <f>IFERROR(_xlfn.XLOOKUP($B2569,enrollment!$A$2:$A$801,enrollment!$L$2:$L$801),"")</f>
        <v>68</v>
      </c>
      <c r="AD2569" t="str" cm="1">
        <f t="array" ref="AD2569">_xlfn.IFS(AC2569="","Unknown",AC2569&lt;18,"0-17",AC2569&lt;35,"18-34",AC2569&lt;50,"35-49",AC2569&lt;65,"50-64",TRUE,"65+")</f>
        <v>65+</v>
      </c>
      <c r="AE2569">
        <f>IFERROR(_xlfn.XLOOKUP($B2569,enrollment!$A$2:$A$801,enrollment!$O$2:$O$801),"")</f>
        <v>7890123456</v>
      </c>
      <c r="AF2569">
        <f>IFERROR(_xlfn.XLOOKUP($AE2569,providers!$B$2:$B$11,providers!$Q$2:$Q$11),"")</f>
        <v>3.9</v>
      </c>
      <c r="AG2569" s="1">
        <f t="shared" si="40"/>
        <v>45627</v>
      </c>
    </row>
    <row r="2570" spans="1:33" x14ac:dyDescent="0.25">
      <c r="A2570" t="s">
        <v>2993</v>
      </c>
      <c r="B2570" t="s">
        <v>2991</v>
      </c>
      <c r="C2570">
        <v>7890123456</v>
      </c>
      <c r="D2570">
        <v>7890123456</v>
      </c>
      <c r="E2570" s="1">
        <v>45466</v>
      </c>
      <c r="F2570" s="1">
        <v>45466</v>
      </c>
      <c r="G2570" s="1">
        <v>45481</v>
      </c>
      <c r="H2570" t="s">
        <v>28</v>
      </c>
      <c r="I2570">
        <v>11</v>
      </c>
      <c r="J2570" t="s">
        <v>38</v>
      </c>
      <c r="K2570">
        <v>99213</v>
      </c>
      <c r="O2570">
        <v>1</v>
      </c>
      <c r="P2570">
        <v>230.26</v>
      </c>
      <c r="Q2570">
        <v>170.56</v>
      </c>
      <c r="R2570">
        <v>136.44999999999999</v>
      </c>
      <c r="S2570">
        <v>34.11</v>
      </c>
      <c r="T2570" t="s">
        <v>30</v>
      </c>
      <c r="X2570" t="s">
        <v>52</v>
      </c>
      <c r="Y2570" t="s">
        <v>44</v>
      </c>
      <c r="Z2570" t="s">
        <v>39</v>
      </c>
      <c r="AA2570" t="str">
        <f>IFERROR(_xlfn.XLOOKUP($J2570,avoidable_ed_reference!$A$2:$A$13,avoidable_ed_reference!$C$2:$C$13),"Not Classified")</f>
        <v>Not Classified</v>
      </c>
      <c r="AB2570" t="str">
        <f>IFERROR(_xlfn.XLOOKUP($B2570,enrollment!$A$2:$A$801,enrollment!$I$2:$I$801),"")</f>
        <v>TN</v>
      </c>
      <c r="AC2570">
        <f>IFERROR(_xlfn.XLOOKUP($B2570,enrollment!$A$2:$A$801,enrollment!$L$2:$L$801),"")</f>
        <v>68</v>
      </c>
      <c r="AD2570" t="str" cm="1">
        <f t="array" ref="AD2570">_xlfn.IFS(AC2570="","Unknown",AC2570&lt;18,"0-17",AC2570&lt;35,"18-34",AC2570&lt;50,"35-49",AC2570&lt;65,"50-64",TRUE,"65+")</f>
        <v>65+</v>
      </c>
      <c r="AE2570">
        <f>IFERROR(_xlfn.XLOOKUP($B2570,enrollment!$A$2:$A$801,enrollment!$O$2:$O$801),"")</f>
        <v>7890123456</v>
      </c>
      <c r="AF2570">
        <f>IFERROR(_xlfn.XLOOKUP($AE2570,providers!$B$2:$B$11,providers!$Q$2:$Q$11),"")</f>
        <v>3.9</v>
      </c>
      <c r="AG2570" s="1">
        <f t="shared" si="40"/>
        <v>45444</v>
      </c>
    </row>
    <row r="2571" spans="1:33" x14ac:dyDescent="0.25">
      <c r="A2571" t="s">
        <v>2994</v>
      </c>
      <c r="B2571" t="s">
        <v>2991</v>
      </c>
      <c r="C2571">
        <v>7890123456</v>
      </c>
      <c r="D2571">
        <v>7890123456</v>
      </c>
      <c r="E2571" s="1">
        <v>45635</v>
      </c>
      <c r="F2571" s="1">
        <v>45635</v>
      </c>
      <c r="G2571" s="1">
        <v>45663</v>
      </c>
      <c r="H2571" t="s">
        <v>28</v>
      </c>
      <c r="I2571">
        <v>11</v>
      </c>
      <c r="J2571" t="s">
        <v>38</v>
      </c>
      <c r="K2571">
        <v>99213</v>
      </c>
      <c r="O2571">
        <v>1</v>
      </c>
      <c r="P2571">
        <v>206.78</v>
      </c>
      <c r="Q2571">
        <v>153.16999999999999</v>
      </c>
      <c r="R2571">
        <v>122.54</v>
      </c>
      <c r="S2571">
        <v>30.63</v>
      </c>
      <c r="T2571" t="s">
        <v>30</v>
      </c>
      <c r="X2571" t="s">
        <v>52</v>
      </c>
      <c r="Y2571" t="s">
        <v>44</v>
      </c>
      <c r="Z2571" t="s">
        <v>39</v>
      </c>
      <c r="AA2571" t="str">
        <f>IFERROR(_xlfn.XLOOKUP($J2571,avoidable_ed_reference!$A$2:$A$13,avoidable_ed_reference!$C$2:$C$13),"Not Classified")</f>
        <v>Not Classified</v>
      </c>
      <c r="AB2571" t="str">
        <f>IFERROR(_xlfn.XLOOKUP($B2571,enrollment!$A$2:$A$801,enrollment!$I$2:$I$801),"")</f>
        <v>TN</v>
      </c>
      <c r="AC2571">
        <f>IFERROR(_xlfn.XLOOKUP($B2571,enrollment!$A$2:$A$801,enrollment!$L$2:$L$801),"")</f>
        <v>68</v>
      </c>
      <c r="AD2571" t="str" cm="1">
        <f t="array" ref="AD2571">_xlfn.IFS(AC2571="","Unknown",AC2571&lt;18,"0-17",AC2571&lt;35,"18-34",AC2571&lt;50,"35-49",AC2571&lt;65,"50-64",TRUE,"65+")</f>
        <v>65+</v>
      </c>
      <c r="AE2571">
        <f>IFERROR(_xlfn.XLOOKUP($B2571,enrollment!$A$2:$A$801,enrollment!$O$2:$O$801),"")</f>
        <v>7890123456</v>
      </c>
      <c r="AF2571">
        <f>IFERROR(_xlfn.XLOOKUP($AE2571,providers!$B$2:$B$11,providers!$Q$2:$Q$11),"")</f>
        <v>3.9</v>
      </c>
      <c r="AG2571" s="1">
        <f t="shared" si="40"/>
        <v>45627</v>
      </c>
    </row>
    <row r="2572" spans="1:33" x14ac:dyDescent="0.25">
      <c r="A2572" t="s">
        <v>2995</v>
      </c>
      <c r="B2572" t="s">
        <v>2991</v>
      </c>
      <c r="C2572">
        <v>7890123456</v>
      </c>
      <c r="D2572">
        <v>7890123456</v>
      </c>
      <c r="E2572" s="1">
        <v>45540</v>
      </c>
      <c r="F2572" s="1">
        <v>45540</v>
      </c>
      <c r="G2572" s="1">
        <v>45558</v>
      </c>
      <c r="H2572" t="s">
        <v>28</v>
      </c>
      <c r="I2572">
        <v>11</v>
      </c>
      <c r="J2572" t="s">
        <v>47</v>
      </c>
      <c r="K2572">
        <v>99213</v>
      </c>
      <c r="O2572">
        <v>1</v>
      </c>
      <c r="P2572">
        <v>230.01</v>
      </c>
      <c r="Q2572">
        <v>170.38</v>
      </c>
      <c r="R2572">
        <v>136.30000000000001</v>
      </c>
      <c r="S2572">
        <v>34.08</v>
      </c>
      <c r="T2572" t="s">
        <v>30</v>
      </c>
      <c r="X2572" t="s">
        <v>52</v>
      </c>
      <c r="Y2572" t="s">
        <v>44</v>
      </c>
      <c r="Z2572" t="s">
        <v>39</v>
      </c>
      <c r="AA2572" t="str">
        <f>IFERROR(_xlfn.XLOOKUP($J2572,avoidable_ed_reference!$A$2:$A$13,avoidable_ed_reference!$C$2:$C$13),"Not Classified")</f>
        <v>Not Classified</v>
      </c>
      <c r="AB2572" t="str">
        <f>IFERROR(_xlfn.XLOOKUP($B2572,enrollment!$A$2:$A$801,enrollment!$I$2:$I$801),"")</f>
        <v>TN</v>
      </c>
      <c r="AC2572">
        <f>IFERROR(_xlfn.XLOOKUP($B2572,enrollment!$A$2:$A$801,enrollment!$L$2:$L$801),"")</f>
        <v>68</v>
      </c>
      <c r="AD2572" t="str" cm="1">
        <f t="array" ref="AD2572">_xlfn.IFS(AC2572="","Unknown",AC2572&lt;18,"0-17",AC2572&lt;35,"18-34",AC2572&lt;50,"35-49",AC2572&lt;65,"50-64",TRUE,"65+")</f>
        <v>65+</v>
      </c>
      <c r="AE2572">
        <f>IFERROR(_xlfn.XLOOKUP($B2572,enrollment!$A$2:$A$801,enrollment!$O$2:$O$801),"")</f>
        <v>7890123456</v>
      </c>
      <c r="AF2572">
        <f>IFERROR(_xlfn.XLOOKUP($AE2572,providers!$B$2:$B$11,providers!$Q$2:$Q$11),"")</f>
        <v>3.9</v>
      </c>
      <c r="AG2572" s="1">
        <f t="shared" si="40"/>
        <v>45536</v>
      </c>
    </row>
    <row r="2573" spans="1:33" x14ac:dyDescent="0.25">
      <c r="A2573" t="s">
        <v>2996</v>
      </c>
      <c r="B2573" t="s">
        <v>2991</v>
      </c>
      <c r="C2573">
        <v>5678901234</v>
      </c>
      <c r="D2573">
        <v>5678901234</v>
      </c>
      <c r="E2573" s="1">
        <v>45441</v>
      </c>
      <c r="F2573" s="1">
        <v>45441</v>
      </c>
      <c r="G2573" s="1">
        <v>45469</v>
      </c>
      <c r="H2573" t="s">
        <v>28</v>
      </c>
      <c r="I2573">
        <v>20</v>
      </c>
      <c r="J2573" t="s">
        <v>35</v>
      </c>
      <c r="K2573">
        <v>99213</v>
      </c>
      <c r="O2573">
        <v>1</v>
      </c>
      <c r="P2573">
        <v>144.85</v>
      </c>
      <c r="Q2573">
        <v>111.42</v>
      </c>
      <c r="R2573">
        <v>89.14</v>
      </c>
      <c r="S2573">
        <v>22.28</v>
      </c>
      <c r="T2573" t="s">
        <v>30</v>
      </c>
      <c r="X2573" t="s">
        <v>52</v>
      </c>
      <c r="Y2573" t="s">
        <v>44</v>
      </c>
      <c r="Z2573" t="s">
        <v>36</v>
      </c>
      <c r="AA2573" t="str">
        <f>IFERROR(_xlfn.XLOOKUP($J2573,avoidable_ed_reference!$A$2:$A$13,avoidable_ed_reference!$C$2:$C$13),"Not Classified")</f>
        <v>Avoidable</v>
      </c>
      <c r="AB2573" t="str">
        <f>IFERROR(_xlfn.XLOOKUP($B2573,enrollment!$A$2:$A$801,enrollment!$I$2:$I$801),"")</f>
        <v>TN</v>
      </c>
      <c r="AC2573">
        <f>IFERROR(_xlfn.XLOOKUP($B2573,enrollment!$A$2:$A$801,enrollment!$L$2:$L$801),"")</f>
        <v>68</v>
      </c>
      <c r="AD2573" t="str" cm="1">
        <f t="array" ref="AD2573">_xlfn.IFS(AC2573="","Unknown",AC2573&lt;18,"0-17",AC2573&lt;35,"18-34",AC2573&lt;50,"35-49",AC2573&lt;65,"50-64",TRUE,"65+")</f>
        <v>65+</v>
      </c>
      <c r="AE2573">
        <f>IFERROR(_xlfn.XLOOKUP($B2573,enrollment!$A$2:$A$801,enrollment!$O$2:$O$801),"")</f>
        <v>7890123456</v>
      </c>
      <c r="AF2573">
        <f>IFERROR(_xlfn.XLOOKUP($AE2573,providers!$B$2:$B$11,providers!$Q$2:$Q$11),"")</f>
        <v>3.9</v>
      </c>
      <c r="AG2573" s="1">
        <f t="shared" si="40"/>
        <v>45413</v>
      </c>
    </row>
    <row r="2574" spans="1:33" x14ac:dyDescent="0.25">
      <c r="A2574" t="s">
        <v>2997</v>
      </c>
      <c r="B2574" t="s">
        <v>2991</v>
      </c>
      <c r="C2574">
        <v>7890123456</v>
      </c>
      <c r="D2574">
        <v>7890123456</v>
      </c>
      <c r="E2574" s="1">
        <v>45417</v>
      </c>
      <c r="F2574" s="1">
        <v>45417</v>
      </c>
      <c r="G2574" s="1">
        <v>45434</v>
      </c>
      <c r="H2574" t="s">
        <v>28</v>
      </c>
      <c r="I2574">
        <v>11</v>
      </c>
      <c r="J2574" t="s">
        <v>35</v>
      </c>
      <c r="K2574">
        <v>99213</v>
      </c>
      <c r="O2574">
        <v>1</v>
      </c>
      <c r="P2574">
        <v>189.18</v>
      </c>
      <c r="Q2574">
        <v>140.13</v>
      </c>
      <c r="R2574">
        <v>112.1</v>
      </c>
      <c r="S2574">
        <v>28.03</v>
      </c>
      <c r="T2574" t="s">
        <v>30</v>
      </c>
      <c r="X2574" t="s">
        <v>52</v>
      </c>
      <c r="Y2574" t="s">
        <v>44</v>
      </c>
      <c r="Z2574" t="s">
        <v>39</v>
      </c>
      <c r="AA2574" t="str">
        <f>IFERROR(_xlfn.XLOOKUP($J2574,avoidable_ed_reference!$A$2:$A$13,avoidable_ed_reference!$C$2:$C$13),"Not Classified")</f>
        <v>Avoidable</v>
      </c>
      <c r="AB2574" t="str">
        <f>IFERROR(_xlfn.XLOOKUP($B2574,enrollment!$A$2:$A$801,enrollment!$I$2:$I$801),"")</f>
        <v>TN</v>
      </c>
      <c r="AC2574">
        <f>IFERROR(_xlfn.XLOOKUP($B2574,enrollment!$A$2:$A$801,enrollment!$L$2:$L$801),"")</f>
        <v>68</v>
      </c>
      <c r="AD2574" t="str" cm="1">
        <f t="array" ref="AD2574">_xlfn.IFS(AC2574="","Unknown",AC2574&lt;18,"0-17",AC2574&lt;35,"18-34",AC2574&lt;50,"35-49",AC2574&lt;65,"50-64",TRUE,"65+")</f>
        <v>65+</v>
      </c>
      <c r="AE2574">
        <f>IFERROR(_xlfn.XLOOKUP($B2574,enrollment!$A$2:$A$801,enrollment!$O$2:$O$801),"")</f>
        <v>7890123456</v>
      </c>
      <c r="AF2574">
        <f>IFERROR(_xlfn.XLOOKUP($AE2574,providers!$B$2:$B$11,providers!$Q$2:$Q$11),"")</f>
        <v>3.9</v>
      </c>
      <c r="AG2574" s="1">
        <f t="shared" si="40"/>
        <v>45413</v>
      </c>
    </row>
    <row r="2575" spans="1:33" x14ac:dyDescent="0.25">
      <c r="A2575" t="s">
        <v>2998</v>
      </c>
      <c r="B2575" t="s">
        <v>2991</v>
      </c>
      <c r="C2575">
        <v>5678901234</v>
      </c>
      <c r="D2575">
        <v>5678901234</v>
      </c>
      <c r="E2575" s="1">
        <v>45609</v>
      </c>
      <c r="F2575" s="1">
        <v>45609</v>
      </c>
      <c r="G2575" s="1">
        <v>45634</v>
      </c>
      <c r="H2575" t="s">
        <v>28</v>
      </c>
      <c r="I2575">
        <v>20</v>
      </c>
      <c r="J2575" t="s">
        <v>35</v>
      </c>
      <c r="K2575">
        <v>99213</v>
      </c>
      <c r="O2575">
        <v>1</v>
      </c>
      <c r="P2575">
        <v>189.98</v>
      </c>
      <c r="Q2575">
        <v>146.13999999999999</v>
      </c>
      <c r="R2575">
        <v>116.91</v>
      </c>
      <c r="S2575">
        <v>29.23</v>
      </c>
      <c r="T2575" t="s">
        <v>30</v>
      </c>
      <c r="X2575" t="s">
        <v>52</v>
      </c>
      <c r="Y2575" t="s">
        <v>44</v>
      </c>
      <c r="Z2575" t="s">
        <v>36</v>
      </c>
      <c r="AA2575" t="str">
        <f>IFERROR(_xlfn.XLOOKUP($J2575,avoidable_ed_reference!$A$2:$A$13,avoidable_ed_reference!$C$2:$C$13),"Not Classified")</f>
        <v>Avoidable</v>
      </c>
      <c r="AB2575" t="str">
        <f>IFERROR(_xlfn.XLOOKUP($B2575,enrollment!$A$2:$A$801,enrollment!$I$2:$I$801),"")</f>
        <v>TN</v>
      </c>
      <c r="AC2575">
        <f>IFERROR(_xlfn.XLOOKUP($B2575,enrollment!$A$2:$A$801,enrollment!$L$2:$L$801),"")</f>
        <v>68</v>
      </c>
      <c r="AD2575" t="str" cm="1">
        <f t="array" ref="AD2575">_xlfn.IFS(AC2575="","Unknown",AC2575&lt;18,"0-17",AC2575&lt;35,"18-34",AC2575&lt;50,"35-49",AC2575&lt;65,"50-64",TRUE,"65+")</f>
        <v>65+</v>
      </c>
      <c r="AE2575">
        <f>IFERROR(_xlfn.XLOOKUP($B2575,enrollment!$A$2:$A$801,enrollment!$O$2:$O$801),"")</f>
        <v>7890123456</v>
      </c>
      <c r="AF2575">
        <f>IFERROR(_xlfn.XLOOKUP($AE2575,providers!$B$2:$B$11,providers!$Q$2:$Q$11),"")</f>
        <v>3.9</v>
      </c>
      <c r="AG2575" s="1">
        <f t="shared" si="40"/>
        <v>45597</v>
      </c>
    </row>
    <row r="2576" spans="1:33" x14ac:dyDescent="0.25">
      <c r="A2576" t="s">
        <v>2999</v>
      </c>
      <c r="B2576" t="s">
        <v>3000</v>
      </c>
      <c r="C2576">
        <v>8901234567</v>
      </c>
      <c r="D2576">
        <v>8901234567</v>
      </c>
      <c r="E2576" s="1">
        <v>45450</v>
      </c>
      <c r="F2576" s="1">
        <v>45450</v>
      </c>
      <c r="G2576" s="1">
        <v>45483</v>
      </c>
      <c r="H2576" t="s">
        <v>59</v>
      </c>
      <c r="J2576" t="s">
        <v>47</v>
      </c>
      <c r="L2576" s="2" t="s">
        <v>106</v>
      </c>
      <c r="M2576" t="s">
        <v>107</v>
      </c>
      <c r="N2576" t="s">
        <v>108</v>
      </c>
      <c r="O2576">
        <v>1</v>
      </c>
      <c r="P2576">
        <v>783.22</v>
      </c>
      <c r="Q2576">
        <v>712.02</v>
      </c>
      <c r="R2576">
        <v>569.62</v>
      </c>
      <c r="S2576">
        <v>142.4</v>
      </c>
      <c r="T2576" t="s">
        <v>30</v>
      </c>
      <c r="X2576" t="s">
        <v>43</v>
      </c>
      <c r="Y2576" t="s">
        <v>44</v>
      </c>
      <c r="Z2576" t="s">
        <v>64</v>
      </c>
      <c r="AA2576" t="str">
        <f>IFERROR(_xlfn.XLOOKUP($J2576,avoidable_ed_reference!$A$2:$A$13,avoidable_ed_reference!$C$2:$C$13),"Not Classified")</f>
        <v>Not Classified</v>
      </c>
      <c r="AB2576" t="str">
        <f>IFERROR(_xlfn.XLOOKUP($B2576,enrollment!$A$2:$A$801,enrollment!$I$2:$I$801),"")</f>
        <v>TN</v>
      </c>
      <c r="AC2576">
        <f>IFERROR(_xlfn.XLOOKUP($B2576,enrollment!$A$2:$A$801,enrollment!$L$2:$L$801),"")</f>
        <v>43</v>
      </c>
      <c r="AD2576" t="str" cm="1">
        <f t="array" ref="AD2576">_xlfn.IFS(AC2576="","Unknown",AC2576&lt;18,"0-17",AC2576&lt;35,"18-34",AC2576&lt;50,"35-49",AC2576&lt;65,"50-64",TRUE,"65+")</f>
        <v>35-49</v>
      </c>
      <c r="AE2576">
        <f>IFERROR(_xlfn.XLOOKUP($B2576,enrollment!$A$2:$A$801,enrollment!$O$2:$O$801),"")</f>
        <v>7890123456</v>
      </c>
      <c r="AF2576">
        <f>IFERROR(_xlfn.XLOOKUP($AE2576,providers!$B$2:$B$11,providers!$Q$2:$Q$11),"")</f>
        <v>3.9</v>
      </c>
      <c r="AG2576" s="1">
        <f t="shared" si="40"/>
        <v>45444</v>
      </c>
    </row>
    <row r="2577" spans="1:33" x14ac:dyDescent="0.25">
      <c r="A2577" t="s">
        <v>3001</v>
      </c>
      <c r="B2577" t="s">
        <v>3000</v>
      </c>
      <c r="C2577">
        <v>3456789012</v>
      </c>
      <c r="D2577">
        <v>3456789012</v>
      </c>
      <c r="E2577" s="1">
        <v>45365</v>
      </c>
      <c r="F2577" s="1">
        <v>45365</v>
      </c>
      <c r="G2577" s="1">
        <v>45394</v>
      </c>
      <c r="H2577" t="s">
        <v>67</v>
      </c>
      <c r="I2577">
        <v>21</v>
      </c>
      <c r="J2577" t="s">
        <v>99</v>
      </c>
      <c r="K2577">
        <v>99223</v>
      </c>
      <c r="O2577">
        <v>1</v>
      </c>
      <c r="P2577">
        <v>19951.18</v>
      </c>
      <c r="Q2577">
        <v>12871.73</v>
      </c>
      <c r="R2577">
        <v>10297.379999999999</v>
      </c>
      <c r="S2577">
        <v>2574.35</v>
      </c>
      <c r="T2577" t="s">
        <v>30</v>
      </c>
      <c r="V2577">
        <v>1</v>
      </c>
      <c r="W2577" s="2" t="s">
        <v>68</v>
      </c>
      <c r="X2577" t="s">
        <v>43</v>
      </c>
      <c r="Y2577" t="s">
        <v>44</v>
      </c>
      <c r="Z2577" t="s">
        <v>69</v>
      </c>
      <c r="AA2577" t="str">
        <f>IFERROR(_xlfn.XLOOKUP($J2577,avoidable_ed_reference!$A$2:$A$13,avoidable_ed_reference!$C$2:$C$13),"Not Classified")</f>
        <v>Not Classified</v>
      </c>
      <c r="AB2577" t="str">
        <f>IFERROR(_xlfn.XLOOKUP($B2577,enrollment!$A$2:$A$801,enrollment!$I$2:$I$801),"")</f>
        <v>TN</v>
      </c>
      <c r="AC2577">
        <f>IFERROR(_xlfn.XLOOKUP($B2577,enrollment!$A$2:$A$801,enrollment!$L$2:$L$801),"")</f>
        <v>43</v>
      </c>
      <c r="AD2577" t="str" cm="1">
        <f t="array" ref="AD2577">_xlfn.IFS(AC2577="","Unknown",AC2577&lt;18,"0-17",AC2577&lt;35,"18-34",AC2577&lt;50,"35-49",AC2577&lt;65,"50-64",TRUE,"65+")</f>
        <v>35-49</v>
      </c>
      <c r="AE2577">
        <f>IFERROR(_xlfn.XLOOKUP($B2577,enrollment!$A$2:$A$801,enrollment!$O$2:$O$801),"")</f>
        <v>7890123456</v>
      </c>
      <c r="AF2577">
        <f>IFERROR(_xlfn.XLOOKUP($AE2577,providers!$B$2:$B$11,providers!$Q$2:$Q$11),"")</f>
        <v>3.9</v>
      </c>
      <c r="AG2577" s="1">
        <f t="shared" si="40"/>
        <v>45352</v>
      </c>
    </row>
    <row r="2578" spans="1:33" x14ac:dyDescent="0.25">
      <c r="A2578" t="s">
        <v>3002</v>
      </c>
      <c r="B2578" t="s">
        <v>3000</v>
      </c>
      <c r="C2578">
        <v>7890123456</v>
      </c>
      <c r="D2578">
        <v>7890123456</v>
      </c>
      <c r="E2578" s="1">
        <v>45543</v>
      </c>
      <c r="F2578" s="1">
        <v>45543</v>
      </c>
      <c r="G2578" s="1">
        <v>45558</v>
      </c>
      <c r="H2578" t="s">
        <v>28</v>
      </c>
      <c r="I2578">
        <v>11</v>
      </c>
      <c r="J2578" t="s">
        <v>38</v>
      </c>
      <c r="K2578">
        <v>99213</v>
      </c>
      <c r="O2578">
        <v>1</v>
      </c>
      <c r="P2578">
        <v>187.78</v>
      </c>
      <c r="Q2578">
        <v>139.1</v>
      </c>
      <c r="R2578">
        <v>111.28</v>
      </c>
      <c r="S2578">
        <v>27.82</v>
      </c>
      <c r="T2578" t="s">
        <v>30</v>
      </c>
      <c r="X2578" t="s">
        <v>43</v>
      </c>
      <c r="Y2578" t="s">
        <v>44</v>
      </c>
      <c r="Z2578" t="s">
        <v>39</v>
      </c>
      <c r="AA2578" t="str">
        <f>IFERROR(_xlfn.XLOOKUP($J2578,avoidable_ed_reference!$A$2:$A$13,avoidable_ed_reference!$C$2:$C$13),"Not Classified")</f>
        <v>Not Classified</v>
      </c>
      <c r="AB2578" t="str">
        <f>IFERROR(_xlfn.XLOOKUP($B2578,enrollment!$A$2:$A$801,enrollment!$I$2:$I$801),"")</f>
        <v>TN</v>
      </c>
      <c r="AC2578">
        <f>IFERROR(_xlfn.XLOOKUP($B2578,enrollment!$A$2:$A$801,enrollment!$L$2:$L$801),"")</f>
        <v>43</v>
      </c>
      <c r="AD2578" t="str" cm="1">
        <f t="array" ref="AD2578">_xlfn.IFS(AC2578="","Unknown",AC2578&lt;18,"0-17",AC2578&lt;35,"18-34",AC2578&lt;50,"35-49",AC2578&lt;65,"50-64",TRUE,"65+")</f>
        <v>35-49</v>
      </c>
      <c r="AE2578">
        <f>IFERROR(_xlfn.XLOOKUP($B2578,enrollment!$A$2:$A$801,enrollment!$O$2:$O$801),"")</f>
        <v>7890123456</v>
      </c>
      <c r="AF2578">
        <f>IFERROR(_xlfn.XLOOKUP($AE2578,providers!$B$2:$B$11,providers!$Q$2:$Q$11),"")</f>
        <v>3.9</v>
      </c>
      <c r="AG2578" s="1">
        <f t="shared" si="40"/>
        <v>45536</v>
      </c>
    </row>
    <row r="2579" spans="1:33" x14ac:dyDescent="0.25">
      <c r="A2579" t="s">
        <v>3003</v>
      </c>
      <c r="B2579" t="s">
        <v>3000</v>
      </c>
      <c r="C2579">
        <v>5678901234</v>
      </c>
      <c r="D2579">
        <v>5678901234</v>
      </c>
      <c r="E2579" s="1">
        <v>45435</v>
      </c>
      <c r="F2579" s="1">
        <v>45435</v>
      </c>
      <c r="G2579" s="1">
        <v>45466</v>
      </c>
      <c r="H2579" t="s">
        <v>28</v>
      </c>
      <c r="I2579">
        <v>20</v>
      </c>
      <c r="J2579" t="s">
        <v>35</v>
      </c>
      <c r="K2579">
        <v>99213</v>
      </c>
      <c r="O2579">
        <v>1</v>
      </c>
      <c r="P2579">
        <v>176.97</v>
      </c>
      <c r="Q2579">
        <v>136.13</v>
      </c>
      <c r="R2579">
        <v>108.9</v>
      </c>
      <c r="S2579">
        <v>27.23</v>
      </c>
      <c r="T2579" t="s">
        <v>30</v>
      </c>
      <c r="X2579" t="s">
        <v>43</v>
      </c>
      <c r="Y2579" t="s">
        <v>44</v>
      </c>
      <c r="Z2579" t="s">
        <v>36</v>
      </c>
      <c r="AA2579" t="str">
        <f>IFERROR(_xlfn.XLOOKUP($J2579,avoidable_ed_reference!$A$2:$A$13,avoidable_ed_reference!$C$2:$C$13),"Not Classified")</f>
        <v>Avoidable</v>
      </c>
      <c r="AB2579" t="str">
        <f>IFERROR(_xlfn.XLOOKUP($B2579,enrollment!$A$2:$A$801,enrollment!$I$2:$I$801),"")</f>
        <v>TN</v>
      </c>
      <c r="AC2579">
        <f>IFERROR(_xlfn.XLOOKUP($B2579,enrollment!$A$2:$A$801,enrollment!$L$2:$L$801),"")</f>
        <v>43</v>
      </c>
      <c r="AD2579" t="str" cm="1">
        <f t="array" ref="AD2579">_xlfn.IFS(AC2579="","Unknown",AC2579&lt;18,"0-17",AC2579&lt;35,"18-34",AC2579&lt;50,"35-49",AC2579&lt;65,"50-64",TRUE,"65+")</f>
        <v>35-49</v>
      </c>
      <c r="AE2579">
        <f>IFERROR(_xlfn.XLOOKUP($B2579,enrollment!$A$2:$A$801,enrollment!$O$2:$O$801),"")</f>
        <v>7890123456</v>
      </c>
      <c r="AF2579">
        <f>IFERROR(_xlfn.XLOOKUP($AE2579,providers!$B$2:$B$11,providers!$Q$2:$Q$11),"")</f>
        <v>3.9</v>
      </c>
      <c r="AG2579" s="1">
        <f t="shared" si="40"/>
        <v>45413</v>
      </c>
    </row>
    <row r="2580" spans="1:33" x14ac:dyDescent="0.25">
      <c r="A2580" t="s">
        <v>3004</v>
      </c>
      <c r="B2580" t="s">
        <v>3000</v>
      </c>
      <c r="C2580">
        <v>8901234567</v>
      </c>
      <c r="D2580">
        <v>8901234567</v>
      </c>
      <c r="E2580" s="1">
        <v>45328</v>
      </c>
      <c r="F2580" s="1">
        <v>45328</v>
      </c>
      <c r="G2580" s="1">
        <v>45356</v>
      </c>
      <c r="H2580" t="s">
        <v>59</v>
      </c>
      <c r="J2580" t="s">
        <v>60</v>
      </c>
      <c r="L2580" s="2" t="s">
        <v>61</v>
      </c>
      <c r="M2580" t="s">
        <v>62</v>
      </c>
      <c r="N2580" t="s">
        <v>63</v>
      </c>
      <c r="O2580">
        <v>1</v>
      </c>
      <c r="P2580">
        <v>1033.3</v>
      </c>
      <c r="Q2580">
        <v>939.36</v>
      </c>
      <c r="R2580">
        <v>751.49</v>
      </c>
      <c r="S2580">
        <v>187.87</v>
      </c>
      <c r="T2580" t="s">
        <v>30</v>
      </c>
      <c r="X2580" t="s">
        <v>43</v>
      </c>
      <c r="Y2580" t="s">
        <v>44</v>
      </c>
      <c r="Z2580" t="s">
        <v>64</v>
      </c>
      <c r="AA2580" t="str">
        <f>IFERROR(_xlfn.XLOOKUP($J2580,avoidable_ed_reference!$A$2:$A$13,avoidable_ed_reference!$C$2:$C$13),"Not Classified")</f>
        <v>Not Classified</v>
      </c>
      <c r="AB2580" t="str">
        <f>IFERROR(_xlfn.XLOOKUP($B2580,enrollment!$A$2:$A$801,enrollment!$I$2:$I$801),"")</f>
        <v>TN</v>
      </c>
      <c r="AC2580">
        <f>IFERROR(_xlfn.XLOOKUP($B2580,enrollment!$A$2:$A$801,enrollment!$L$2:$L$801),"")</f>
        <v>43</v>
      </c>
      <c r="AD2580" t="str" cm="1">
        <f t="array" ref="AD2580">_xlfn.IFS(AC2580="","Unknown",AC2580&lt;18,"0-17",AC2580&lt;35,"18-34",AC2580&lt;50,"35-49",AC2580&lt;65,"50-64",TRUE,"65+")</f>
        <v>35-49</v>
      </c>
      <c r="AE2580">
        <f>IFERROR(_xlfn.XLOOKUP($B2580,enrollment!$A$2:$A$801,enrollment!$O$2:$O$801),"")</f>
        <v>7890123456</v>
      </c>
      <c r="AF2580">
        <f>IFERROR(_xlfn.XLOOKUP($AE2580,providers!$B$2:$B$11,providers!$Q$2:$Q$11),"")</f>
        <v>3.9</v>
      </c>
      <c r="AG2580" s="1">
        <f t="shared" si="40"/>
        <v>45323</v>
      </c>
    </row>
    <row r="2581" spans="1:33" x14ac:dyDescent="0.25">
      <c r="A2581" t="s">
        <v>3005</v>
      </c>
      <c r="B2581" t="s">
        <v>3000</v>
      </c>
      <c r="C2581">
        <v>7890123456</v>
      </c>
      <c r="D2581">
        <v>7890123456</v>
      </c>
      <c r="E2581" s="1">
        <v>45647</v>
      </c>
      <c r="F2581" s="1">
        <v>45647</v>
      </c>
      <c r="G2581" s="1">
        <v>45666</v>
      </c>
      <c r="H2581" t="s">
        <v>28</v>
      </c>
      <c r="I2581">
        <v>11</v>
      </c>
      <c r="J2581" t="s">
        <v>38</v>
      </c>
      <c r="K2581">
        <v>99213</v>
      </c>
      <c r="O2581">
        <v>1</v>
      </c>
      <c r="P2581">
        <v>225.49</v>
      </c>
      <c r="Q2581">
        <v>167.03</v>
      </c>
      <c r="R2581">
        <v>133.62</v>
      </c>
      <c r="S2581">
        <v>33.409999999999997</v>
      </c>
      <c r="T2581" t="s">
        <v>30</v>
      </c>
      <c r="X2581" t="s">
        <v>43</v>
      </c>
      <c r="Y2581" t="s">
        <v>44</v>
      </c>
      <c r="Z2581" t="s">
        <v>39</v>
      </c>
      <c r="AA2581" t="str">
        <f>IFERROR(_xlfn.XLOOKUP($J2581,avoidable_ed_reference!$A$2:$A$13,avoidable_ed_reference!$C$2:$C$13),"Not Classified")</f>
        <v>Not Classified</v>
      </c>
      <c r="AB2581" t="str">
        <f>IFERROR(_xlfn.XLOOKUP($B2581,enrollment!$A$2:$A$801,enrollment!$I$2:$I$801),"")</f>
        <v>TN</v>
      </c>
      <c r="AC2581">
        <f>IFERROR(_xlfn.XLOOKUP($B2581,enrollment!$A$2:$A$801,enrollment!$L$2:$L$801),"")</f>
        <v>43</v>
      </c>
      <c r="AD2581" t="str" cm="1">
        <f t="array" ref="AD2581">_xlfn.IFS(AC2581="","Unknown",AC2581&lt;18,"0-17",AC2581&lt;35,"18-34",AC2581&lt;50,"35-49",AC2581&lt;65,"50-64",TRUE,"65+")</f>
        <v>35-49</v>
      </c>
      <c r="AE2581">
        <f>IFERROR(_xlfn.XLOOKUP($B2581,enrollment!$A$2:$A$801,enrollment!$O$2:$O$801),"")</f>
        <v>7890123456</v>
      </c>
      <c r="AF2581">
        <f>IFERROR(_xlfn.XLOOKUP($AE2581,providers!$B$2:$B$11,providers!$Q$2:$Q$11),"")</f>
        <v>3.9</v>
      </c>
      <c r="AG2581" s="1">
        <f t="shared" si="40"/>
        <v>45627</v>
      </c>
    </row>
    <row r="2582" spans="1:33" x14ac:dyDescent="0.25">
      <c r="A2582" t="s">
        <v>3006</v>
      </c>
      <c r="B2582" t="s">
        <v>3000</v>
      </c>
      <c r="C2582">
        <v>8901234567</v>
      </c>
      <c r="D2582">
        <v>8901234567</v>
      </c>
      <c r="E2582" s="1">
        <v>45335</v>
      </c>
      <c r="F2582" s="1">
        <v>45335</v>
      </c>
      <c r="G2582" s="1">
        <v>45369</v>
      </c>
      <c r="H2582" t="s">
        <v>59</v>
      </c>
      <c r="J2582" t="s">
        <v>60</v>
      </c>
      <c r="L2582" s="2" t="s">
        <v>106</v>
      </c>
      <c r="M2582" t="s">
        <v>107</v>
      </c>
      <c r="N2582" t="s">
        <v>108</v>
      </c>
      <c r="O2582">
        <v>1</v>
      </c>
      <c r="P2582">
        <v>1026.82</v>
      </c>
      <c r="Q2582">
        <v>933.47</v>
      </c>
      <c r="R2582">
        <v>746.78</v>
      </c>
      <c r="S2582">
        <v>186.69</v>
      </c>
      <c r="T2582" t="s">
        <v>30</v>
      </c>
      <c r="X2582" t="s">
        <v>43</v>
      </c>
      <c r="Y2582" t="s">
        <v>44</v>
      </c>
      <c r="Z2582" t="s">
        <v>64</v>
      </c>
      <c r="AA2582" t="str">
        <f>IFERROR(_xlfn.XLOOKUP($J2582,avoidable_ed_reference!$A$2:$A$13,avoidable_ed_reference!$C$2:$C$13),"Not Classified")</f>
        <v>Not Classified</v>
      </c>
      <c r="AB2582" t="str">
        <f>IFERROR(_xlfn.XLOOKUP($B2582,enrollment!$A$2:$A$801,enrollment!$I$2:$I$801),"")</f>
        <v>TN</v>
      </c>
      <c r="AC2582">
        <f>IFERROR(_xlfn.XLOOKUP($B2582,enrollment!$A$2:$A$801,enrollment!$L$2:$L$801),"")</f>
        <v>43</v>
      </c>
      <c r="AD2582" t="str" cm="1">
        <f t="array" ref="AD2582">_xlfn.IFS(AC2582="","Unknown",AC2582&lt;18,"0-17",AC2582&lt;35,"18-34",AC2582&lt;50,"35-49",AC2582&lt;65,"50-64",TRUE,"65+")</f>
        <v>35-49</v>
      </c>
      <c r="AE2582">
        <f>IFERROR(_xlfn.XLOOKUP($B2582,enrollment!$A$2:$A$801,enrollment!$O$2:$O$801),"")</f>
        <v>7890123456</v>
      </c>
      <c r="AF2582">
        <f>IFERROR(_xlfn.XLOOKUP($AE2582,providers!$B$2:$B$11,providers!$Q$2:$Q$11),"")</f>
        <v>3.9</v>
      </c>
      <c r="AG2582" s="1">
        <f t="shared" si="40"/>
        <v>45323</v>
      </c>
    </row>
    <row r="2583" spans="1:33" x14ac:dyDescent="0.25">
      <c r="A2583" t="s">
        <v>3007</v>
      </c>
      <c r="B2583" t="s">
        <v>3000</v>
      </c>
      <c r="C2583">
        <v>3456789012</v>
      </c>
      <c r="D2583">
        <v>3456789012</v>
      </c>
      <c r="E2583" s="1">
        <v>45368</v>
      </c>
      <c r="F2583" s="1">
        <v>45368</v>
      </c>
      <c r="G2583" s="1">
        <v>45385</v>
      </c>
      <c r="H2583" t="s">
        <v>28</v>
      </c>
      <c r="I2583">
        <v>22</v>
      </c>
      <c r="J2583" t="s">
        <v>29</v>
      </c>
      <c r="K2583">
        <v>90837</v>
      </c>
      <c r="O2583">
        <v>1</v>
      </c>
      <c r="P2583">
        <v>245.59</v>
      </c>
      <c r="Q2583">
        <v>181.92</v>
      </c>
      <c r="R2583">
        <v>145.54</v>
      </c>
      <c r="S2583">
        <v>36.380000000000003</v>
      </c>
      <c r="T2583" t="s">
        <v>30</v>
      </c>
      <c r="X2583" t="s">
        <v>43</v>
      </c>
      <c r="Y2583" t="s">
        <v>44</v>
      </c>
      <c r="Z2583" t="s">
        <v>33</v>
      </c>
      <c r="AA2583" t="str">
        <f>IFERROR(_xlfn.XLOOKUP($J2583,avoidable_ed_reference!$A$2:$A$13,avoidable_ed_reference!$C$2:$C$13),"Not Classified")</f>
        <v>Potentially Avoidable</v>
      </c>
      <c r="AB2583" t="str">
        <f>IFERROR(_xlfn.XLOOKUP($B2583,enrollment!$A$2:$A$801,enrollment!$I$2:$I$801),"")</f>
        <v>TN</v>
      </c>
      <c r="AC2583">
        <f>IFERROR(_xlfn.XLOOKUP($B2583,enrollment!$A$2:$A$801,enrollment!$L$2:$L$801),"")</f>
        <v>43</v>
      </c>
      <c r="AD2583" t="str" cm="1">
        <f t="array" ref="AD2583">_xlfn.IFS(AC2583="","Unknown",AC2583&lt;18,"0-17",AC2583&lt;35,"18-34",AC2583&lt;50,"35-49",AC2583&lt;65,"50-64",TRUE,"65+")</f>
        <v>35-49</v>
      </c>
      <c r="AE2583">
        <f>IFERROR(_xlfn.XLOOKUP($B2583,enrollment!$A$2:$A$801,enrollment!$O$2:$O$801),"")</f>
        <v>7890123456</v>
      </c>
      <c r="AF2583">
        <f>IFERROR(_xlfn.XLOOKUP($AE2583,providers!$B$2:$B$11,providers!$Q$2:$Q$11),"")</f>
        <v>3.9</v>
      </c>
      <c r="AG2583" s="1">
        <f t="shared" si="40"/>
        <v>45352</v>
      </c>
    </row>
    <row r="2584" spans="1:33" x14ac:dyDescent="0.25">
      <c r="A2584" t="s">
        <v>3008</v>
      </c>
      <c r="B2584" t="s">
        <v>3000</v>
      </c>
      <c r="C2584">
        <v>7890123456</v>
      </c>
      <c r="D2584">
        <v>7890123456</v>
      </c>
      <c r="E2584" s="1">
        <v>45540</v>
      </c>
      <c r="F2584" s="1">
        <v>45540</v>
      </c>
      <c r="G2584" s="1">
        <v>45566</v>
      </c>
      <c r="H2584" t="s">
        <v>28</v>
      </c>
      <c r="I2584">
        <v>11</v>
      </c>
      <c r="J2584" t="s">
        <v>38</v>
      </c>
      <c r="K2584">
        <v>99213</v>
      </c>
      <c r="O2584">
        <v>1</v>
      </c>
      <c r="P2584">
        <v>170.95</v>
      </c>
      <c r="Q2584">
        <v>126.63</v>
      </c>
      <c r="R2584">
        <v>101.3</v>
      </c>
      <c r="S2584">
        <v>25.33</v>
      </c>
      <c r="T2584" t="s">
        <v>30</v>
      </c>
      <c r="X2584" t="s">
        <v>43</v>
      </c>
      <c r="Y2584" t="s">
        <v>44</v>
      </c>
      <c r="Z2584" t="s">
        <v>39</v>
      </c>
      <c r="AA2584" t="str">
        <f>IFERROR(_xlfn.XLOOKUP($J2584,avoidable_ed_reference!$A$2:$A$13,avoidable_ed_reference!$C$2:$C$13),"Not Classified")</f>
        <v>Not Classified</v>
      </c>
      <c r="AB2584" t="str">
        <f>IFERROR(_xlfn.XLOOKUP($B2584,enrollment!$A$2:$A$801,enrollment!$I$2:$I$801),"")</f>
        <v>TN</v>
      </c>
      <c r="AC2584">
        <f>IFERROR(_xlfn.XLOOKUP($B2584,enrollment!$A$2:$A$801,enrollment!$L$2:$L$801),"")</f>
        <v>43</v>
      </c>
      <c r="AD2584" t="str" cm="1">
        <f t="array" ref="AD2584">_xlfn.IFS(AC2584="","Unknown",AC2584&lt;18,"0-17",AC2584&lt;35,"18-34",AC2584&lt;50,"35-49",AC2584&lt;65,"50-64",TRUE,"65+")</f>
        <v>35-49</v>
      </c>
      <c r="AE2584">
        <f>IFERROR(_xlfn.XLOOKUP($B2584,enrollment!$A$2:$A$801,enrollment!$O$2:$O$801),"")</f>
        <v>7890123456</v>
      </c>
      <c r="AF2584">
        <f>IFERROR(_xlfn.XLOOKUP($AE2584,providers!$B$2:$B$11,providers!$Q$2:$Q$11),"")</f>
        <v>3.9</v>
      </c>
      <c r="AG2584" s="1">
        <f t="shared" si="40"/>
        <v>45536</v>
      </c>
    </row>
    <row r="2585" spans="1:33" x14ac:dyDescent="0.25">
      <c r="A2585" t="s">
        <v>3009</v>
      </c>
      <c r="B2585" t="s">
        <v>3010</v>
      </c>
      <c r="C2585">
        <v>8901234567</v>
      </c>
      <c r="D2585">
        <v>8901234567</v>
      </c>
      <c r="E2585" s="1">
        <v>45411</v>
      </c>
      <c r="F2585" s="1">
        <v>45411</v>
      </c>
      <c r="G2585" s="1">
        <v>45446</v>
      </c>
      <c r="H2585" t="s">
        <v>59</v>
      </c>
      <c r="J2585" t="s">
        <v>47</v>
      </c>
      <c r="L2585" s="2" t="s">
        <v>151</v>
      </c>
      <c r="M2585" t="s">
        <v>152</v>
      </c>
      <c r="N2585" t="s">
        <v>153</v>
      </c>
      <c r="O2585">
        <v>1</v>
      </c>
      <c r="P2585">
        <v>968.32</v>
      </c>
      <c r="Q2585">
        <v>880.29</v>
      </c>
      <c r="R2585">
        <v>704.23</v>
      </c>
      <c r="S2585">
        <v>176.06</v>
      </c>
      <c r="T2585" t="s">
        <v>30</v>
      </c>
      <c r="X2585" t="s">
        <v>52</v>
      </c>
      <c r="Y2585" t="s">
        <v>44</v>
      </c>
      <c r="Z2585" t="s">
        <v>64</v>
      </c>
      <c r="AA2585" t="str">
        <f>IFERROR(_xlfn.XLOOKUP($J2585,avoidable_ed_reference!$A$2:$A$13,avoidable_ed_reference!$C$2:$C$13),"Not Classified")</f>
        <v>Not Classified</v>
      </c>
      <c r="AB2585" t="str">
        <f>IFERROR(_xlfn.XLOOKUP($B2585,enrollment!$A$2:$A$801,enrollment!$I$2:$I$801),"")</f>
        <v>OH</v>
      </c>
      <c r="AC2585">
        <f>IFERROR(_xlfn.XLOOKUP($B2585,enrollment!$A$2:$A$801,enrollment!$L$2:$L$801),"")</f>
        <v>52</v>
      </c>
      <c r="AD2585" t="str" cm="1">
        <f t="array" ref="AD2585">_xlfn.IFS(AC2585="","Unknown",AC2585&lt;18,"0-17",AC2585&lt;35,"18-34",AC2585&lt;50,"35-49",AC2585&lt;65,"50-64",TRUE,"65+")</f>
        <v>50-64</v>
      </c>
      <c r="AE2585">
        <f>IFERROR(_xlfn.XLOOKUP($B2585,enrollment!$A$2:$A$801,enrollment!$O$2:$O$801),"")</f>
        <v>6789012345</v>
      </c>
      <c r="AF2585">
        <f>IFERROR(_xlfn.XLOOKUP($AE2585,providers!$B$2:$B$11,providers!$Q$2:$Q$11),"")</f>
        <v>4.0999999999999996</v>
      </c>
      <c r="AG2585" s="1">
        <f t="shared" si="40"/>
        <v>45383</v>
      </c>
    </row>
    <row r="2586" spans="1:33" x14ac:dyDescent="0.25">
      <c r="A2586" t="s">
        <v>3011</v>
      </c>
      <c r="B2586" t="s">
        <v>3010</v>
      </c>
      <c r="C2586">
        <v>9012345678</v>
      </c>
      <c r="D2586">
        <v>9012345678</v>
      </c>
      <c r="E2586" s="1">
        <v>45428</v>
      </c>
      <c r="F2586" s="1">
        <v>45428</v>
      </c>
      <c r="G2586" s="1">
        <v>45450</v>
      </c>
      <c r="H2586" t="s">
        <v>67</v>
      </c>
      <c r="I2586">
        <v>21</v>
      </c>
      <c r="J2586" t="s">
        <v>42</v>
      </c>
      <c r="K2586">
        <v>99223</v>
      </c>
      <c r="O2586">
        <v>1</v>
      </c>
      <c r="P2586">
        <v>31142.97</v>
      </c>
      <c r="Q2586">
        <v>20092.240000000002</v>
      </c>
      <c r="R2586">
        <v>16073.79</v>
      </c>
      <c r="S2586">
        <v>4018.45</v>
      </c>
      <c r="T2586" t="s">
        <v>30</v>
      </c>
      <c r="V2586">
        <v>1</v>
      </c>
      <c r="W2586" s="2" t="s">
        <v>68</v>
      </c>
      <c r="X2586" t="s">
        <v>52</v>
      </c>
      <c r="Y2586" t="s">
        <v>44</v>
      </c>
      <c r="Z2586" t="s">
        <v>69</v>
      </c>
      <c r="AA2586" t="str">
        <f>IFERROR(_xlfn.XLOOKUP($J2586,avoidable_ed_reference!$A$2:$A$13,avoidable_ed_reference!$C$2:$C$13),"Not Classified")</f>
        <v>Non-Avoidable</v>
      </c>
      <c r="AB2586" t="str">
        <f>IFERROR(_xlfn.XLOOKUP($B2586,enrollment!$A$2:$A$801,enrollment!$I$2:$I$801),"")</f>
        <v>OH</v>
      </c>
      <c r="AC2586">
        <f>IFERROR(_xlfn.XLOOKUP($B2586,enrollment!$A$2:$A$801,enrollment!$L$2:$L$801),"")</f>
        <v>52</v>
      </c>
      <c r="AD2586" t="str" cm="1">
        <f t="array" ref="AD2586">_xlfn.IFS(AC2586="","Unknown",AC2586&lt;18,"0-17",AC2586&lt;35,"18-34",AC2586&lt;50,"35-49",AC2586&lt;65,"50-64",TRUE,"65+")</f>
        <v>50-64</v>
      </c>
      <c r="AE2586">
        <f>IFERROR(_xlfn.XLOOKUP($B2586,enrollment!$A$2:$A$801,enrollment!$O$2:$O$801),"")</f>
        <v>6789012345</v>
      </c>
      <c r="AF2586">
        <f>IFERROR(_xlfn.XLOOKUP($AE2586,providers!$B$2:$B$11,providers!$Q$2:$Q$11),"")</f>
        <v>4.0999999999999996</v>
      </c>
      <c r="AG2586" s="1">
        <f t="shared" si="40"/>
        <v>45413</v>
      </c>
    </row>
    <row r="2587" spans="1:33" x14ac:dyDescent="0.25">
      <c r="A2587" t="s">
        <v>3012</v>
      </c>
      <c r="B2587" t="s">
        <v>3010</v>
      </c>
      <c r="C2587">
        <v>8901234567</v>
      </c>
      <c r="D2587">
        <v>8901234567</v>
      </c>
      <c r="E2587" s="1">
        <v>45460</v>
      </c>
      <c r="F2587" s="1">
        <v>45460</v>
      </c>
      <c r="G2587" s="1">
        <v>45485</v>
      </c>
      <c r="H2587" t="s">
        <v>28</v>
      </c>
      <c r="I2587">
        <v>23</v>
      </c>
      <c r="J2587" t="s">
        <v>184</v>
      </c>
      <c r="K2587">
        <v>99284</v>
      </c>
      <c r="O2587">
        <v>1</v>
      </c>
      <c r="P2587">
        <v>2155.8200000000002</v>
      </c>
      <c r="Q2587">
        <v>1197.68</v>
      </c>
      <c r="R2587">
        <v>958.14</v>
      </c>
      <c r="S2587">
        <v>239.54</v>
      </c>
      <c r="T2587" t="s">
        <v>30</v>
      </c>
      <c r="X2587" t="s">
        <v>52</v>
      </c>
      <c r="Y2587" t="s">
        <v>44</v>
      </c>
      <c r="Z2587" t="s">
        <v>45</v>
      </c>
      <c r="AA2587" t="str">
        <f>IFERROR(_xlfn.XLOOKUP($J2587,avoidable_ed_reference!$A$2:$A$13,avoidable_ed_reference!$C$2:$C$13),"Not Classified")</f>
        <v>Non-Avoidable</v>
      </c>
      <c r="AB2587" t="str">
        <f>IFERROR(_xlfn.XLOOKUP($B2587,enrollment!$A$2:$A$801,enrollment!$I$2:$I$801),"")</f>
        <v>OH</v>
      </c>
      <c r="AC2587">
        <f>IFERROR(_xlfn.XLOOKUP($B2587,enrollment!$A$2:$A$801,enrollment!$L$2:$L$801),"")</f>
        <v>52</v>
      </c>
      <c r="AD2587" t="str" cm="1">
        <f t="array" ref="AD2587">_xlfn.IFS(AC2587="","Unknown",AC2587&lt;18,"0-17",AC2587&lt;35,"18-34",AC2587&lt;50,"35-49",AC2587&lt;65,"50-64",TRUE,"65+")</f>
        <v>50-64</v>
      </c>
      <c r="AE2587">
        <f>IFERROR(_xlfn.XLOOKUP($B2587,enrollment!$A$2:$A$801,enrollment!$O$2:$O$801),"")</f>
        <v>6789012345</v>
      </c>
      <c r="AF2587">
        <f>IFERROR(_xlfn.XLOOKUP($AE2587,providers!$B$2:$B$11,providers!$Q$2:$Q$11),"")</f>
        <v>4.0999999999999996</v>
      </c>
      <c r="AG2587" s="1">
        <f t="shared" si="40"/>
        <v>45444</v>
      </c>
    </row>
    <row r="2588" spans="1:33" x14ac:dyDescent="0.25">
      <c r="A2588" t="s">
        <v>3013</v>
      </c>
      <c r="B2588" t="s">
        <v>3010</v>
      </c>
      <c r="C2588">
        <v>1122334455</v>
      </c>
      <c r="D2588">
        <v>1122334455</v>
      </c>
      <c r="E2588" s="1">
        <v>45458</v>
      </c>
      <c r="F2588" s="1">
        <v>45458</v>
      </c>
      <c r="G2588" s="1">
        <v>45476</v>
      </c>
      <c r="H2588" t="s">
        <v>28</v>
      </c>
      <c r="I2588">
        <v>11</v>
      </c>
      <c r="J2588" t="s">
        <v>38</v>
      </c>
      <c r="K2588">
        <v>99213</v>
      </c>
      <c r="O2588">
        <v>1</v>
      </c>
      <c r="P2588">
        <v>236.13</v>
      </c>
      <c r="Q2588">
        <v>174.91</v>
      </c>
      <c r="R2588">
        <v>139.93</v>
      </c>
      <c r="S2588">
        <v>34.979999999999997</v>
      </c>
      <c r="T2588" t="s">
        <v>545</v>
      </c>
      <c r="X2588" t="s">
        <v>52</v>
      </c>
      <c r="Y2588" t="s">
        <v>44</v>
      </c>
      <c r="Z2588" t="s">
        <v>39</v>
      </c>
      <c r="AA2588" t="str">
        <f>IFERROR(_xlfn.XLOOKUP($J2588,avoidable_ed_reference!$A$2:$A$13,avoidable_ed_reference!$C$2:$C$13),"Not Classified")</f>
        <v>Not Classified</v>
      </c>
      <c r="AB2588" t="str">
        <f>IFERROR(_xlfn.XLOOKUP($B2588,enrollment!$A$2:$A$801,enrollment!$I$2:$I$801),"")</f>
        <v>OH</v>
      </c>
      <c r="AC2588">
        <f>IFERROR(_xlfn.XLOOKUP($B2588,enrollment!$A$2:$A$801,enrollment!$L$2:$L$801),"")</f>
        <v>52</v>
      </c>
      <c r="AD2588" t="str" cm="1">
        <f t="array" ref="AD2588">_xlfn.IFS(AC2588="","Unknown",AC2588&lt;18,"0-17",AC2588&lt;35,"18-34",AC2588&lt;50,"35-49",AC2588&lt;65,"50-64",TRUE,"65+")</f>
        <v>50-64</v>
      </c>
      <c r="AE2588">
        <f>IFERROR(_xlfn.XLOOKUP($B2588,enrollment!$A$2:$A$801,enrollment!$O$2:$O$801),"")</f>
        <v>6789012345</v>
      </c>
      <c r="AF2588">
        <f>IFERROR(_xlfn.XLOOKUP($AE2588,providers!$B$2:$B$11,providers!$Q$2:$Q$11),"")</f>
        <v>4.0999999999999996</v>
      </c>
      <c r="AG2588" s="1">
        <f t="shared" si="40"/>
        <v>45444</v>
      </c>
    </row>
    <row r="2589" spans="1:33" x14ac:dyDescent="0.25">
      <c r="A2589" t="s">
        <v>3014</v>
      </c>
      <c r="B2589" t="s">
        <v>3010</v>
      </c>
      <c r="C2589">
        <v>1122334455</v>
      </c>
      <c r="D2589">
        <v>1122334455</v>
      </c>
      <c r="E2589" s="1">
        <v>45454</v>
      </c>
      <c r="F2589" s="1">
        <v>45454</v>
      </c>
      <c r="G2589" s="1">
        <v>45485</v>
      </c>
      <c r="H2589" t="s">
        <v>67</v>
      </c>
      <c r="I2589">
        <v>21</v>
      </c>
      <c r="J2589" t="s">
        <v>42</v>
      </c>
      <c r="K2589">
        <v>99223</v>
      </c>
      <c r="O2589">
        <v>1</v>
      </c>
      <c r="P2589">
        <v>24263.3</v>
      </c>
      <c r="Q2589">
        <v>15653.74</v>
      </c>
      <c r="R2589">
        <v>12522.99</v>
      </c>
      <c r="S2589">
        <v>3130.75</v>
      </c>
      <c r="T2589" t="s">
        <v>545</v>
      </c>
      <c r="V2589">
        <v>1</v>
      </c>
      <c r="W2589" s="2" t="s">
        <v>68</v>
      </c>
      <c r="X2589" t="s">
        <v>52</v>
      </c>
      <c r="Y2589" t="s">
        <v>44</v>
      </c>
      <c r="Z2589" t="s">
        <v>69</v>
      </c>
      <c r="AA2589" t="str">
        <f>IFERROR(_xlfn.XLOOKUP($J2589,avoidable_ed_reference!$A$2:$A$13,avoidable_ed_reference!$C$2:$C$13),"Not Classified")</f>
        <v>Non-Avoidable</v>
      </c>
      <c r="AB2589" t="str">
        <f>IFERROR(_xlfn.XLOOKUP($B2589,enrollment!$A$2:$A$801,enrollment!$I$2:$I$801),"")</f>
        <v>OH</v>
      </c>
      <c r="AC2589">
        <f>IFERROR(_xlfn.XLOOKUP($B2589,enrollment!$A$2:$A$801,enrollment!$L$2:$L$801),"")</f>
        <v>52</v>
      </c>
      <c r="AD2589" t="str" cm="1">
        <f t="array" ref="AD2589">_xlfn.IFS(AC2589="","Unknown",AC2589&lt;18,"0-17",AC2589&lt;35,"18-34",AC2589&lt;50,"35-49",AC2589&lt;65,"50-64",TRUE,"65+")</f>
        <v>50-64</v>
      </c>
      <c r="AE2589">
        <f>IFERROR(_xlfn.XLOOKUP($B2589,enrollment!$A$2:$A$801,enrollment!$O$2:$O$801),"")</f>
        <v>6789012345</v>
      </c>
      <c r="AF2589">
        <f>IFERROR(_xlfn.XLOOKUP($AE2589,providers!$B$2:$B$11,providers!$Q$2:$Q$11),"")</f>
        <v>4.0999999999999996</v>
      </c>
      <c r="AG2589" s="1">
        <f t="shared" si="40"/>
        <v>45444</v>
      </c>
    </row>
    <row r="2590" spans="1:33" x14ac:dyDescent="0.25">
      <c r="A2590" t="s">
        <v>3015</v>
      </c>
      <c r="B2590" t="s">
        <v>3010</v>
      </c>
      <c r="C2590">
        <v>1122334455</v>
      </c>
      <c r="D2590">
        <v>1122334455</v>
      </c>
      <c r="E2590" s="1">
        <v>45616</v>
      </c>
      <c r="F2590" s="1">
        <v>45616</v>
      </c>
      <c r="G2590" s="1">
        <v>45645</v>
      </c>
      <c r="H2590" t="s">
        <v>67</v>
      </c>
      <c r="I2590">
        <v>21</v>
      </c>
      <c r="J2590" t="s">
        <v>99</v>
      </c>
      <c r="K2590">
        <v>99223</v>
      </c>
      <c r="O2590">
        <v>1</v>
      </c>
      <c r="P2590">
        <v>17532.14</v>
      </c>
      <c r="Q2590">
        <v>11311.06</v>
      </c>
      <c r="R2590">
        <v>9048.85</v>
      </c>
      <c r="S2590">
        <v>2262.21</v>
      </c>
      <c r="T2590" t="s">
        <v>545</v>
      </c>
      <c r="V2590">
        <v>1</v>
      </c>
      <c r="W2590" s="2" t="s">
        <v>68</v>
      </c>
      <c r="X2590" t="s">
        <v>52</v>
      </c>
      <c r="Y2590" t="s">
        <v>44</v>
      </c>
      <c r="Z2590" t="s">
        <v>69</v>
      </c>
      <c r="AA2590" t="str">
        <f>IFERROR(_xlfn.XLOOKUP($J2590,avoidable_ed_reference!$A$2:$A$13,avoidable_ed_reference!$C$2:$C$13),"Not Classified")</f>
        <v>Not Classified</v>
      </c>
      <c r="AB2590" t="str">
        <f>IFERROR(_xlfn.XLOOKUP($B2590,enrollment!$A$2:$A$801,enrollment!$I$2:$I$801),"")</f>
        <v>OH</v>
      </c>
      <c r="AC2590">
        <f>IFERROR(_xlfn.XLOOKUP($B2590,enrollment!$A$2:$A$801,enrollment!$L$2:$L$801),"")</f>
        <v>52</v>
      </c>
      <c r="AD2590" t="str" cm="1">
        <f t="array" ref="AD2590">_xlfn.IFS(AC2590="","Unknown",AC2590&lt;18,"0-17",AC2590&lt;35,"18-34",AC2590&lt;50,"35-49",AC2590&lt;65,"50-64",TRUE,"65+")</f>
        <v>50-64</v>
      </c>
      <c r="AE2590">
        <f>IFERROR(_xlfn.XLOOKUP($B2590,enrollment!$A$2:$A$801,enrollment!$O$2:$O$801),"")</f>
        <v>6789012345</v>
      </c>
      <c r="AF2590">
        <f>IFERROR(_xlfn.XLOOKUP($AE2590,providers!$B$2:$B$11,providers!$Q$2:$Q$11),"")</f>
        <v>4.0999999999999996</v>
      </c>
      <c r="AG2590" s="1">
        <f t="shared" si="40"/>
        <v>45597</v>
      </c>
    </row>
    <row r="2591" spans="1:33" x14ac:dyDescent="0.25">
      <c r="A2591" t="s">
        <v>3016</v>
      </c>
      <c r="B2591" t="s">
        <v>3010</v>
      </c>
      <c r="C2591">
        <v>3456789012</v>
      </c>
      <c r="D2591">
        <v>3456789012</v>
      </c>
      <c r="E2591" s="1">
        <v>45311</v>
      </c>
      <c r="F2591" s="1">
        <v>45311</v>
      </c>
      <c r="G2591" s="1">
        <v>45341</v>
      </c>
      <c r="H2591" t="s">
        <v>28</v>
      </c>
      <c r="I2591">
        <v>23</v>
      </c>
      <c r="J2591" t="s">
        <v>55</v>
      </c>
      <c r="K2591">
        <v>99284</v>
      </c>
      <c r="O2591">
        <v>1</v>
      </c>
      <c r="P2591">
        <v>2247.9699999999998</v>
      </c>
      <c r="Q2591">
        <v>1248.8699999999999</v>
      </c>
      <c r="R2591">
        <v>999.1</v>
      </c>
      <c r="S2591">
        <v>249.77</v>
      </c>
      <c r="T2591" t="s">
        <v>30</v>
      </c>
      <c r="X2591" t="s">
        <v>52</v>
      </c>
      <c r="Y2591" t="s">
        <v>44</v>
      </c>
      <c r="Z2591" t="s">
        <v>45</v>
      </c>
      <c r="AA2591" t="str">
        <f>IFERROR(_xlfn.XLOOKUP($J2591,avoidable_ed_reference!$A$2:$A$13,avoidable_ed_reference!$C$2:$C$13),"Not Classified")</f>
        <v>Potentially Avoidable</v>
      </c>
      <c r="AB2591" t="str">
        <f>IFERROR(_xlfn.XLOOKUP($B2591,enrollment!$A$2:$A$801,enrollment!$I$2:$I$801),"")</f>
        <v>OH</v>
      </c>
      <c r="AC2591">
        <f>IFERROR(_xlfn.XLOOKUP($B2591,enrollment!$A$2:$A$801,enrollment!$L$2:$L$801),"")</f>
        <v>52</v>
      </c>
      <c r="AD2591" t="str" cm="1">
        <f t="array" ref="AD2591">_xlfn.IFS(AC2591="","Unknown",AC2591&lt;18,"0-17",AC2591&lt;35,"18-34",AC2591&lt;50,"35-49",AC2591&lt;65,"50-64",TRUE,"65+")</f>
        <v>50-64</v>
      </c>
      <c r="AE2591">
        <f>IFERROR(_xlfn.XLOOKUP($B2591,enrollment!$A$2:$A$801,enrollment!$O$2:$O$801),"")</f>
        <v>6789012345</v>
      </c>
      <c r="AF2591">
        <f>IFERROR(_xlfn.XLOOKUP($AE2591,providers!$B$2:$B$11,providers!$Q$2:$Q$11),"")</f>
        <v>4.0999999999999996</v>
      </c>
      <c r="AG2591" s="1">
        <f t="shared" si="40"/>
        <v>45292</v>
      </c>
    </row>
    <row r="2592" spans="1:33" x14ac:dyDescent="0.25">
      <c r="A2592" t="s">
        <v>3017</v>
      </c>
      <c r="B2592" t="s">
        <v>3018</v>
      </c>
      <c r="C2592">
        <v>9012345678</v>
      </c>
      <c r="D2592">
        <v>9012345678</v>
      </c>
      <c r="E2592" s="1">
        <v>45579</v>
      </c>
      <c r="F2592" s="1">
        <v>45579</v>
      </c>
      <c r="G2592" s="1">
        <v>45604</v>
      </c>
      <c r="H2592" t="s">
        <v>28</v>
      </c>
      <c r="I2592">
        <v>11</v>
      </c>
      <c r="J2592" t="s">
        <v>35</v>
      </c>
      <c r="K2592">
        <v>99213</v>
      </c>
      <c r="O2592">
        <v>1</v>
      </c>
      <c r="P2592">
        <v>240.5</v>
      </c>
      <c r="Q2592">
        <v>178.15</v>
      </c>
      <c r="R2592">
        <v>142.52000000000001</v>
      </c>
      <c r="S2592">
        <v>35.630000000000003</v>
      </c>
      <c r="T2592" t="s">
        <v>30</v>
      </c>
      <c r="X2592" t="s">
        <v>52</v>
      </c>
      <c r="Y2592" t="s">
        <v>44</v>
      </c>
      <c r="Z2592" t="s">
        <v>39</v>
      </c>
      <c r="AA2592" t="str">
        <f>IFERROR(_xlfn.XLOOKUP($J2592,avoidable_ed_reference!$A$2:$A$13,avoidable_ed_reference!$C$2:$C$13),"Not Classified")</f>
        <v>Avoidable</v>
      </c>
      <c r="AB2592" t="str">
        <f>IFERROR(_xlfn.XLOOKUP($B2592,enrollment!$A$2:$A$801,enrollment!$I$2:$I$801),"")</f>
        <v>KY</v>
      </c>
      <c r="AC2592">
        <f>IFERROR(_xlfn.XLOOKUP($B2592,enrollment!$A$2:$A$801,enrollment!$L$2:$L$801),"")</f>
        <v>64</v>
      </c>
      <c r="AD2592" t="str" cm="1">
        <f t="array" ref="AD2592">_xlfn.IFS(AC2592="","Unknown",AC2592&lt;18,"0-17",AC2592&lt;35,"18-34",AC2592&lt;50,"35-49",AC2592&lt;65,"50-64",TRUE,"65+")</f>
        <v>50-64</v>
      </c>
      <c r="AE2592">
        <f>IFERROR(_xlfn.XLOOKUP($B2592,enrollment!$A$2:$A$801,enrollment!$O$2:$O$801),"")</f>
        <v>9012345678</v>
      </c>
      <c r="AF2592">
        <f>IFERROR(_xlfn.XLOOKUP($AE2592,providers!$B$2:$B$11,providers!$Q$2:$Q$11),"")</f>
        <v>4.3</v>
      </c>
      <c r="AG2592" s="1">
        <f t="shared" si="40"/>
        <v>45566</v>
      </c>
    </row>
    <row r="2593" spans="1:33" x14ac:dyDescent="0.25">
      <c r="A2593" t="s">
        <v>3019</v>
      </c>
      <c r="B2593" t="s">
        <v>3018</v>
      </c>
      <c r="C2593">
        <v>9012345678</v>
      </c>
      <c r="D2593">
        <v>9012345678</v>
      </c>
      <c r="E2593" s="1">
        <v>45627</v>
      </c>
      <c r="F2593" s="1">
        <v>45627</v>
      </c>
      <c r="G2593" s="1">
        <v>45661</v>
      </c>
      <c r="H2593" t="s">
        <v>28</v>
      </c>
      <c r="I2593">
        <v>11</v>
      </c>
      <c r="J2593" t="s">
        <v>35</v>
      </c>
      <c r="K2593">
        <v>99213</v>
      </c>
      <c r="O2593">
        <v>1</v>
      </c>
      <c r="P2593">
        <v>219.1</v>
      </c>
      <c r="Q2593">
        <v>162.30000000000001</v>
      </c>
      <c r="R2593">
        <v>129.84</v>
      </c>
      <c r="S2593">
        <v>32.46</v>
      </c>
      <c r="T2593" t="s">
        <v>30</v>
      </c>
      <c r="X2593" t="s">
        <v>52</v>
      </c>
      <c r="Y2593" t="s">
        <v>44</v>
      </c>
      <c r="Z2593" t="s">
        <v>39</v>
      </c>
      <c r="AA2593" t="str">
        <f>IFERROR(_xlfn.XLOOKUP($J2593,avoidable_ed_reference!$A$2:$A$13,avoidable_ed_reference!$C$2:$C$13),"Not Classified")</f>
        <v>Avoidable</v>
      </c>
      <c r="AB2593" t="str">
        <f>IFERROR(_xlfn.XLOOKUP($B2593,enrollment!$A$2:$A$801,enrollment!$I$2:$I$801),"")</f>
        <v>KY</v>
      </c>
      <c r="AC2593">
        <f>IFERROR(_xlfn.XLOOKUP($B2593,enrollment!$A$2:$A$801,enrollment!$L$2:$L$801),"")</f>
        <v>64</v>
      </c>
      <c r="AD2593" t="str" cm="1">
        <f t="array" ref="AD2593">_xlfn.IFS(AC2593="","Unknown",AC2593&lt;18,"0-17",AC2593&lt;35,"18-34",AC2593&lt;50,"35-49",AC2593&lt;65,"50-64",TRUE,"65+")</f>
        <v>50-64</v>
      </c>
      <c r="AE2593">
        <f>IFERROR(_xlfn.XLOOKUP($B2593,enrollment!$A$2:$A$801,enrollment!$O$2:$O$801),"")</f>
        <v>9012345678</v>
      </c>
      <c r="AF2593">
        <f>IFERROR(_xlfn.XLOOKUP($AE2593,providers!$B$2:$B$11,providers!$Q$2:$Q$11),"")</f>
        <v>4.3</v>
      </c>
      <c r="AG2593" s="1">
        <f t="shared" si="40"/>
        <v>45627</v>
      </c>
    </row>
    <row r="2594" spans="1:33" x14ac:dyDescent="0.25">
      <c r="A2594" t="s">
        <v>3020</v>
      </c>
      <c r="B2594" t="s">
        <v>3018</v>
      </c>
      <c r="C2594">
        <v>7890123456</v>
      </c>
      <c r="D2594">
        <v>7890123456</v>
      </c>
      <c r="E2594" s="1">
        <v>45488</v>
      </c>
      <c r="F2594" s="1">
        <v>45488</v>
      </c>
      <c r="G2594" s="1">
        <v>45504</v>
      </c>
      <c r="H2594" t="s">
        <v>59</v>
      </c>
      <c r="J2594" t="s">
        <v>47</v>
      </c>
      <c r="L2594" s="2" t="s">
        <v>106</v>
      </c>
      <c r="M2594" t="s">
        <v>107</v>
      </c>
      <c r="N2594" t="s">
        <v>108</v>
      </c>
      <c r="O2594">
        <v>1</v>
      </c>
      <c r="P2594">
        <v>1012.76</v>
      </c>
      <c r="Q2594">
        <v>920.69</v>
      </c>
      <c r="R2594">
        <v>736.55</v>
      </c>
      <c r="S2594">
        <v>184.14</v>
      </c>
      <c r="T2594" t="s">
        <v>30</v>
      </c>
      <c r="X2594" t="s">
        <v>52</v>
      </c>
      <c r="Y2594" t="s">
        <v>44</v>
      </c>
      <c r="Z2594" t="s">
        <v>64</v>
      </c>
      <c r="AA2594" t="str">
        <f>IFERROR(_xlfn.XLOOKUP($J2594,avoidable_ed_reference!$A$2:$A$13,avoidable_ed_reference!$C$2:$C$13),"Not Classified")</f>
        <v>Not Classified</v>
      </c>
      <c r="AB2594" t="str">
        <f>IFERROR(_xlfn.XLOOKUP($B2594,enrollment!$A$2:$A$801,enrollment!$I$2:$I$801),"")</f>
        <v>KY</v>
      </c>
      <c r="AC2594">
        <f>IFERROR(_xlfn.XLOOKUP($B2594,enrollment!$A$2:$A$801,enrollment!$L$2:$L$801),"")</f>
        <v>64</v>
      </c>
      <c r="AD2594" t="str" cm="1">
        <f t="array" ref="AD2594">_xlfn.IFS(AC2594="","Unknown",AC2594&lt;18,"0-17",AC2594&lt;35,"18-34",AC2594&lt;50,"35-49",AC2594&lt;65,"50-64",TRUE,"65+")</f>
        <v>50-64</v>
      </c>
      <c r="AE2594">
        <f>IFERROR(_xlfn.XLOOKUP($B2594,enrollment!$A$2:$A$801,enrollment!$O$2:$O$801),"")</f>
        <v>9012345678</v>
      </c>
      <c r="AF2594">
        <f>IFERROR(_xlfn.XLOOKUP($AE2594,providers!$B$2:$B$11,providers!$Q$2:$Q$11),"")</f>
        <v>4.3</v>
      </c>
      <c r="AG2594" s="1">
        <f t="shared" si="40"/>
        <v>45474</v>
      </c>
    </row>
    <row r="2595" spans="1:33" x14ac:dyDescent="0.25">
      <c r="A2595" t="s">
        <v>3021</v>
      </c>
      <c r="B2595" t="s">
        <v>3018</v>
      </c>
      <c r="C2595">
        <v>2233445566</v>
      </c>
      <c r="D2595">
        <v>2233445566</v>
      </c>
      <c r="E2595" s="1">
        <v>45302</v>
      </c>
      <c r="F2595" s="1">
        <v>45302</v>
      </c>
      <c r="G2595" s="1">
        <v>45326</v>
      </c>
      <c r="H2595" t="s">
        <v>28</v>
      </c>
      <c r="I2595">
        <v>23</v>
      </c>
      <c r="J2595" t="s">
        <v>55</v>
      </c>
      <c r="K2595">
        <v>99284</v>
      </c>
      <c r="O2595">
        <v>1</v>
      </c>
      <c r="P2595">
        <v>1967.11</v>
      </c>
      <c r="Q2595">
        <v>1092.8399999999999</v>
      </c>
      <c r="R2595">
        <v>874.27</v>
      </c>
      <c r="S2595">
        <v>218.57</v>
      </c>
      <c r="T2595" t="s">
        <v>30</v>
      </c>
      <c r="X2595" t="s">
        <v>52</v>
      </c>
      <c r="Y2595" t="s">
        <v>44</v>
      </c>
      <c r="Z2595" t="s">
        <v>45</v>
      </c>
      <c r="AA2595" t="str">
        <f>IFERROR(_xlfn.XLOOKUP($J2595,avoidable_ed_reference!$A$2:$A$13,avoidable_ed_reference!$C$2:$C$13),"Not Classified")</f>
        <v>Potentially Avoidable</v>
      </c>
      <c r="AB2595" t="str">
        <f>IFERROR(_xlfn.XLOOKUP($B2595,enrollment!$A$2:$A$801,enrollment!$I$2:$I$801),"")</f>
        <v>KY</v>
      </c>
      <c r="AC2595">
        <f>IFERROR(_xlfn.XLOOKUP($B2595,enrollment!$A$2:$A$801,enrollment!$L$2:$L$801),"")</f>
        <v>64</v>
      </c>
      <c r="AD2595" t="str" cm="1">
        <f t="array" ref="AD2595">_xlfn.IFS(AC2595="","Unknown",AC2595&lt;18,"0-17",AC2595&lt;35,"18-34",AC2595&lt;50,"35-49",AC2595&lt;65,"50-64",TRUE,"65+")</f>
        <v>50-64</v>
      </c>
      <c r="AE2595">
        <f>IFERROR(_xlfn.XLOOKUP($B2595,enrollment!$A$2:$A$801,enrollment!$O$2:$O$801),"")</f>
        <v>9012345678</v>
      </c>
      <c r="AF2595">
        <f>IFERROR(_xlfn.XLOOKUP($AE2595,providers!$B$2:$B$11,providers!$Q$2:$Q$11),"")</f>
        <v>4.3</v>
      </c>
      <c r="AG2595" s="1">
        <f t="shared" si="40"/>
        <v>45292</v>
      </c>
    </row>
    <row r="2596" spans="1:33" x14ac:dyDescent="0.25">
      <c r="A2596" t="s">
        <v>3022</v>
      </c>
      <c r="B2596" t="s">
        <v>3018</v>
      </c>
      <c r="C2596">
        <v>9012345678</v>
      </c>
      <c r="D2596">
        <v>9012345678</v>
      </c>
      <c r="E2596" s="1">
        <v>45323</v>
      </c>
      <c r="F2596" s="1">
        <v>45323</v>
      </c>
      <c r="G2596" s="1">
        <v>45347</v>
      </c>
      <c r="H2596" t="s">
        <v>28</v>
      </c>
      <c r="I2596">
        <v>11</v>
      </c>
      <c r="J2596" t="s">
        <v>47</v>
      </c>
      <c r="K2596">
        <v>99213</v>
      </c>
      <c r="O2596">
        <v>1</v>
      </c>
      <c r="P2596">
        <v>238.09</v>
      </c>
      <c r="Q2596">
        <v>176.36</v>
      </c>
      <c r="R2596">
        <v>141.09</v>
      </c>
      <c r="S2596">
        <v>35.270000000000003</v>
      </c>
      <c r="T2596" t="s">
        <v>30</v>
      </c>
      <c r="X2596" t="s">
        <v>52</v>
      </c>
      <c r="Y2596" t="s">
        <v>44</v>
      </c>
      <c r="Z2596" t="s">
        <v>39</v>
      </c>
      <c r="AA2596" t="str">
        <f>IFERROR(_xlfn.XLOOKUP($J2596,avoidable_ed_reference!$A$2:$A$13,avoidable_ed_reference!$C$2:$C$13),"Not Classified")</f>
        <v>Not Classified</v>
      </c>
      <c r="AB2596" t="str">
        <f>IFERROR(_xlfn.XLOOKUP($B2596,enrollment!$A$2:$A$801,enrollment!$I$2:$I$801),"")</f>
        <v>KY</v>
      </c>
      <c r="AC2596">
        <f>IFERROR(_xlfn.XLOOKUP($B2596,enrollment!$A$2:$A$801,enrollment!$L$2:$L$801),"")</f>
        <v>64</v>
      </c>
      <c r="AD2596" t="str" cm="1">
        <f t="array" ref="AD2596">_xlfn.IFS(AC2596="","Unknown",AC2596&lt;18,"0-17",AC2596&lt;35,"18-34",AC2596&lt;50,"35-49",AC2596&lt;65,"50-64",TRUE,"65+")</f>
        <v>50-64</v>
      </c>
      <c r="AE2596">
        <f>IFERROR(_xlfn.XLOOKUP($B2596,enrollment!$A$2:$A$801,enrollment!$O$2:$O$801),"")</f>
        <v>9012345678</v>
      </c>
      <c r="AF2596">
        <f>IFERROR(_xlfn.XLOOKUP($AE2596,providers!$B$2:$B$11,providers!$Q$2:$Q$11),"")</f>
        <v>4.3</v>
      </c>
      <c r="AG2596" s="1">
        <f t="shared" si="40"/>
        <v>45323</v>
      </c>
    </row>
    <row r="2597" spans="1:33" x14ac:dyDescent="0.25">
      <c r="A2597" t="s">
        <v>3023</v>
      </c>
      <c r="B2597" t="s">
        <v>3018</v>
      </c>
      <c r="C2597">
        <v>6789012345</v>
      </c>
      <c r="D2597">
        <v>6789012345</v>
      </c>
      <c r="E2597" s="1">
        <v>45617</v>
      </c>
      <c r="F2597" s="1">
        <v>45617</v>
      </c>
      <c r="G2597" s="1">
        <v>45640</v>
      </c>
      <c r="H2597" t="s">
        <v>28</v>
      </c>
      <c r="I2597">
        <v>23</v>
      </c>
      <c r="J2597" t="s">
        <v>129</v>
      </c>
      <c r="K2597">
        <v>99284</v>
      </c>
      <c r="O2597">
        <v>1</v>
      </c>
      <c r="P2597">
        <v>1684.78</v>
      </c>
      <c r="Q2597">
        <v>935.99</v>
      </c>
      <c r="R2597">
        <v>748.79</v>
      </c>
      <c r="S2597">
        <v>187.2</v>
      </c>
      <c r="T2597" t="s">
        <v>30</v>
      </c>
      <c r="X2597" t="s">
        <v>52</v>
      </c>
      <c r="Y2597" t="s">
        <v>44</v>
      </c>
      <c r="Z2597" t="s">
        <v>45</v>
      </c>
      <c r="AA2597" t="str">
        <f>IFERROR(_xlfn.XLOOKUP($J2597,avoidable_ed_reference!$A$2:$A$13,avoidable_ed_reference!$C$2:$C$13),"Not Classified")</f>
        <v>Potentially Avoidable</v>
      </c>
      <c r="AB2597" t="str">
        <f>IFERROR(_xlfn.XLOOKUP($B2597,enrollment!$A$2:$A$801,enrollment!$I$2:$I$801),"")</f>
        <v>KY</v>
      </c>
      <c r="AC2597">
        <f>IFERROR(_xlfn.XLOOKUP($B2597,enrollment!$A$2:$A$801,enrollment!$L$2:$L$801),"")</f>
        <v>64</v>
      </c>
      <c r="AD2597" t="str" cm="1">
        <f t="array" ref="AD2597">_xlfn.IFS(AC2597="","Unknown",AC2597&lt;18,"0-17",AC2597&lt;35,"18-34",AC2597&lt;50,"35-49",AC2597&lt;65,"50-64",TRUE,"65+")</f>
        <v>50-64</v>
      </c>
      <c r="AE2597">
        <f>IFERROR(_xlfn.XLOOKUP($B2597,enrollment!$A$2:$A$801,enrollment!$O$2:$O$801),"")</f>
        <v>9012345678</v>
      </c>
      <c r="AF2597">
        <f>IFERROR(_xlfn.XLOOKUP($AE2597,providers!$B$2:$B$11,providers!$Q$2:$Q$11),"")</f>
        <v>4.3</v>
      </c>
      <c r="AG2597" s="1">
        <f t="shared" si="40"/>
        <v>45597</v>
      </c>
    </row>
    <row r="2598" spans="1:33" x14ac:dyDescent="0.25">
      <c r="A2598" t="s">
        <v>3024</v>
      </c>
      <c r="B2598" t="s">
        <v>3018</v>
      </c>
      <c r="C2598">
        <v>7890123456</v>
      </c>
      <c r="D2598">
        <v>7890123456</v>
      </c>
      <c r="E2598" s="1">
        <v>45531</v>
      </c>
      <c r="F2598" s="1">
        <v>45531</v>
      </c>
      <c r="G2598" s="1">
        <v>45556</v>
      </c>
      <c r="H2598" t="s">
        <v>28</v>
      </c>
      <c r="I2598">
        <v>22</v>
      </c>
      <c r="J2598" t="s">
        <v>29</v>
      </c>
      <c r="K2598">
        <v>90837</v>
      </c>
      <c r="O2598">
        <v>1</v>
      </c>
      <c r="P2598">
        <v>233.52</v>
      </c>
      <c r="Q2598">
        <v>172.98</v>
      </c>
      <c r="R2598">
        <v>138.38</v>
      </c>
      <c r="S2598">
        <v>34.6</v>
      </c>
      <c r="T2598" t="s">
        <v>30</v>
      </c>
      <c r="X2598" t="s">
        <v>52</v>
      </c>
      <c r="Y2598" t="s">
        <v>44</v>
      </c>
      <c r="Z2598" t="s">
        <v>33</v>
      </c>
      <c r="AA2598" t="str">
        <f>IFERROR(_xlfn.XLOOKUP($J2598,avoidable_ed_reference!$A$2:$A$13,avoidable_ed_reference!$C$2:$C$13),"Not Classified")</f>
        <v>Potentially Avoidable</v>
      </c>
      <c r="AB2598" t="str">
        <f>IFERROR(_xlfn.XLOOKUP($B2598,enrollment!$A$2:$A$801,enrollment!$I$2:$I$801),"")</f>
        <v>KY</v>
      </c>
      <c r="AC2598">
        <f>IFERROR(_xlfn.XLOOKUP($B2598,enrollment!$A$2:$A$801,enrollment!$L$2:$L$801),"")</f>
        <v>64</v>
      </c>
      <c r="AD2598" t="str" cm="1">
        <f t="array" ref="AD2598">_xlfn.IFS(AC2598="","Unknown",AC2598&lt;18,"0-17",AC2598&lt;35,"18-34",AC2598&lt;50,"35-49",AC2598&lt;65,"50-64",TRUE,"65+")</f>
        <v>50-64</v>
      </c>
      <c r="AE2598">
        <f>IFERROR(_xlfn.XLOOKUP($B2598,enrollment!$A$2:$A$801,enrollment!$O$2:$O$801),"")</f>
        <v>9012345678</v>
      </c>
      <c r="AF2598">
        <f>IFERROR(_xlfn.XLOOKUP($AE2598,providers!$B$2:$B$11,providers!$Q$2:$Q$11),"")</f>
        <v>4.3</v>
      </c>
      <c r="AG2598" s="1">
        <f t="shared" si="40"/>
        <v>45505</v>
      </c>
    </row>
    <row r="2599" spans="1:33" x14ac:dyDescent="0.25">
      <c r="A2599" t="s">
        <v>3025</v>
      </c>
      <c r="B2599" t="s">
        <v>3018</v>
      </c>
      <c r="C2599">
        <v>2345678901</v>
      </c>
      <c r="D2599">
        <v>2345678901</v>
      </c>
      <c r="E2599" s="1">
        <v>45476</v>
      </c>
      <c r="F2599" s="1">
        <v>45476</v>
      </c>
      <c r="G2599" s="1">
        <v>45490</v>
      </c>
      <c r="H2599" t="s">
        <v>28</v>
      </c>
      <c r="I2599">
        <v>22</v>
      </c>
      <c r="J2599" t="s">
        <v>29</v>
      </c>
      <c r="K2599">
        <v>90837</v>
      </c>
      <c r="O2599">
        <v>1</v>
      </c>
      <c r="P2599">
        <v>211.65</v>
      </c>
      <c r="Q2599">
        <v>156.78</v>
      </c>
      <c r="R2599">
        <v>125.42</v>
      </c>
      <c r="S2599">
        <v>31.36</v>
      </c>
      <c r="T2599" t="s">
        <v>30</v>
      </c>
      <c r="X2599" t="s">
        <v>52</v>
      </c>
      <c r="Y2599" t="s">
        <v>44</v>
      </c>
      <c r="Z2599" t="s">
        <v>33</v>
      </c>
      <c r="AA2599" t="str">
        <f>IFERROR(_xlfn.XLOOKUP($J2599,avoidable_ed_reference!$A$2:$A$13,avoidable_ed_reference!$C$2:$C$13),"Not Classified")</f>
        <v>Potentially Avoidable</v>
      </c>
      <c r="AB2599" t="str">
        <f>IFERROR(_xlfn.XLOOKUP($B2599,enrollment!$A$2:$A$801,enrollment!$I$2:$I$801),"")</f>
        <v>KY</v>
      </c>
      <c r="AC2599">
        <f>IFERROR(_xlfn.XLOOKUP($B2599,enrollment!$A$2:$A$801,enrollment!$L$2:$L$801),"")</f>
        <v>64</v>
      </c>
      <c r="AD2599" t="str" cm="1">
        <f t="array" ref="AD2599">_xlfn.IFS(AC2599="","Unknown",AC2599&lt;18,"0-17",AC2599&lt;35,"18-34",AC2599&lt;50,"35-49",AC2599&lt;65,"50-64",TRUE,"65+")</f>
        <v>50-64</v>
      </c>
      <c r="AE2599">
        <f>IFERROR(_xlfn.XLOOKUP($B2599,enrollment!$A$2:$A$801,enrollment!$O$2:$O$801),"")</f>
        <v>9012345678</v>
      </c>
      <c r="AF2599">
        <f>IFERROR(_xlfn.XLOOKUP($AE2599,providers!$B$2:$B$11,providers!$Q$2:$Q$11),"")</f>
        <v>4.3</v>
      </c>
      <c r="AG2599" s="1">
        <f t="shared" si="40"/>
        <v>45474</v>
      </c>
    </row>
    <row r="2600" spans="1:33" x14ac:dyDescent="0.25">
      <c r="A2600" t="s">
        <v>3026</v>
      </c>
      <c r="B2600" t="s">
        <v>3018</v>
      </c>
      <c r="C2600">
        <v>9012345678</v>
      </c>
      <c r="D2600">
        <v>9012345678</v>
      </c>
      <c r="E2600" s="1">
        <v>45637</v>
      </c>
      <c r="F2600" s="1">
        <v>45637</v>
      </c>
      <c r="G2600" s="1">
        <v>45663</v>
      </c>
      <c r="H2600" t="s">
        <v>28</v>
      </c>
      <c r="I2600">
        <v>11</v>
      </c>
      <c r="J2600" t="s">
        <v>35</v>
      </c>
      <c r="K2600">
        <v>99213</v>
      </c>
      <c r="O2600">
        <v>1</v>
      </c>
      <c r="P2600">
        <v>173.79</v>
      </c>
      <c r="Q2600">
        <v>128.72999999999999</v>
      </c>
      <c r="R2600">
        <v>102.98</v>
      </c>
      <c r="S2600">
        <v>25.75</v>
      </c>
      <c r="T2600" t="s">
        <v>30</v>
      </c>
      <c r="X2600" t="s">
        <v>52</v>
      </c>
      <c r="Y2600" t="s">
        <v>44</v>
      </c>
      <c r="Z2600" t="s">
        <v>39</v>
      </c>
      <c r="AA2600" t="str">
        <f>IFERROR(_xlfn.XLOOKUP($J2600,avoidable_ed_reference!$A$2:$A$13,avoidable_ed_reference!$C$2:$C$13),"Not Classified")</f>
        <v>Avoidable</v>
      </c>
      <c r="AB2600" t="str">
        <f>IFERROR(_xlfn.XLOOKUP($B2600,enrollment!$A$2:$A$801,enrollment!$I$2:$I$801),"")</f>
        <v>KY</v>
      </c>
      <c r="AC2600">
        <f>IFERROR(_xlfn.XLOOKUP($B2600,enrollment!$A$2:$A$801,enrollment!$L$2:$L$801),"")</f>
        <v>64</v>
      </c>
      <c r="AD2600" t="str" cm="1">
        <f t="array" ref="AD2600">_xlfn.IFS(AC2600="","Unknown",AC2600&lt;18,"0-17",AC2600&lt;35,"18-34",AC2600&lt;50,"35-49",AC2600&lt;65,"50-64",TRUE,"65+")</f>
        <v>50-64</v>
      </c>
      <c r="AE2600">
        <f>IFERROR(_xlfn.XLOOKUP($B2600,enrollment!$A$2:$A$801,enrollment!$O$2:$O$801),"")</f>
        <v>9012345678</v>
      </c>
      <c r="AF2600">
        <f>IFERROR(_xlfn.XLOOKUP($AE2600,providers!$B$2:$B$11,providers!$Q$2:$Q$11),"")</f>
        <v>4.3</v>
      </c>
      <c r="AG2600" s="1">
        <f t="shared" si="40"/>
        <v>45627</v>
      </c>
    </row>
    <row r="2601" spans="1:33" x14ac:dyDescent="0.25">
      <c r="A2601" t="s">
        <v>3027</v>
      </c>
      <c r="B2601" t="s">
        <v>3028</v>
      </c>
      <c r="C2601">
        <v>5678901234</v>
      </c>
      <c r="D2601">
        <v>5678901234</v>
      </c>
      <c r="E2601" s="1">
        <v>45324</v>
      </c>
      <c r="F2601" s="1">
        <v>45324</v>
      </c>
      <c r="G2601" s="1">
        <v>45356</v>
      </c>
      <c r="H2601" t="s">
        <v>28</v>
      </c>
      <c r="I2601">
        <v>11</v>
      </c>
      <c r="J2601" t="s">
        <v>38</v>
      </c>
      <c r="K2601">
        <v>99213</v>
      </c>
      <c r="O2601">
        <v>1</v>
      </c>
      <c r="P2601">
        <v>174.07</v>
      </c>
      <c r="Q2601">
        <v>128.94</v>
      </c>
      <c r="R2601">
        <v>103.15</v>
      </c>
      <c r="S2601">
        <v>25.79</v>
      </c>
      <c r="T2601" t="s">
        <v>30</v>
      </c>
      <c r="X2601" t="s">
        <v>233</v>
      </c>
      <c r="Y2601" t="s">
        <v>32</v>
      </c>
      <c r="Z2601" t="s">
        <v>39</v>
      </c>
      <c r="AA2601" t="str">
        <f>IFERROR(_xlfn.XLOOKUP($J2601,avoidable_ed_reference!$A$2:$A$13,avoidable_ed_reference!$C$2:$C$13),"Not Classified")</f>
        <v>Not Classified</v>
      </c>
      <c r="AB2601" t="str">
        <f>IFERROR(_xlfn.XLOOKUP($B2601,enrollment!$A$2:$A$801,enrollment!$I$2:$I$801),"")</f>
        <v>TN</v>
      </c>
      <c r="AC2601">
        <f>IFERROR(_xlfn.XLOOKUP($B2601,enrollment!$A$2:$A$801,enrollment!$L$2:$L$801),"")</f>
        <v>33</v>
      </c>
      <c r="AD2601" t="str" cm="1">
        <f t="array" ref="AD2601">_xlfn.IFS(AC2601="","Unknown",AC2601&lt;18,"0-17",AC2601&lt;35,"18-34",AC2601&lt;50,"35-49",AC2601&lt;65,"50-64",TRUE,"65+")</f>
        <v>18-34</v>
      </c>
      <c r="AE2601">
        <f>IFERROR(_xlfn.XLOOKUP($B2601,enrollment!$A$2:$A$801,enrollment!$O$2:$O$801),"")</f>
        <v>5678901234</v>
      </c>
      <c r="AF2601">
        <f>IFERROR(_xlfn.XLOOKUP($AE2601,providers!$B$2:$B$11,providers!$Q$2:$Q$11),"")</f>
        <v>3.8</v>
      </c>
      <c r="AG2601" s="1">
        <f t="shared" si="40"/>
        <v>45323</v>
      </c>
    </row>
    <row r="2602" spans="1:33" x14ac:dyDescent="0.25">
      <c r="A2602" t="s">
        <v>3029</v>
      </c>
      <c r="B2602" t="s">
        <v>3028</v>
      </c>
      <c r="C2602">
        <v>8901234567</v>
      </c>
      <c r="D2602">
        <v>8901234567</v>
      </c>
      <c r="E2602" s="1">
        <v>45418</v>
      </c>
      <c r="F2602" s="1">
        <v>45418</v>
      </c>
      <c r="G2602" s="1">
        <v>45453</v>
      </c>
      <c r="H2602" t="s">
        <v>28</v>
      </c>
      <c r="I2602">
        <v>22</v>
      </c>
      <c r="J2602" t="s">
        <v>29</v>
      </c>
      <c r="K2602">
        <v>90837</v>
      </c>
      <c r="O2602">
        <v>1</v>
      </c>
      <c r="P2602">
        <v>264.64</v>
      </c>
      <c r="Q2602">
        <v>196.03</v>
      </c>
      <c r="R2602">
        <v>156.82</v>
      </c>
      <c r="S2602">
        <v>39.21</v>
      </c>
      <c r="T2602" t="s">
        <v>30</v>
      </c>
      <c r="X2602" t="s">
        <v>233</v>
      </c>
      <c r="Y2602" t="s">
        <v>32</v>
      </c>
      <c r="Z2602" t="s">
        <v>33</v>
      </c>
      <c r="AA2602" t="str">
        <f>IFERROR(_xlfn.XLOOKUP($J2602,avoidable_ed_reference!$A$2:$A$13,avoidable_ed_reference!$C$2:$C$13),"Not Classified")</f>
        <v>Potentially Avoidable</v>
      </c>
      <c r="AB2602" t="str">
        <f>IFERROR(_xlfn.XLOOKUP($B2602,enrollment!$A$2:$A$801,enrollment!$I$2:$I$801),"")</f>
        <v>TN</v>
      </c>
      <c r="AC2602">
        <f>IFERROR(_xlfn.XLOOKUP($B2602,enrollment!$A$2:$A$801,enrollment!$L$2:$L$801),"")</f>
        <v>33</v>
      </c>
      <c r="AD2602" t="str" cm="1">
        <f t="array" ref="AD2602">_xlfn.IFS(AC2602="","Unknown",AC2602&lt;18,"0-17",AC2602&lt;35,"18-34",AC2602&lt;50,"35-49",AC2602&lt;65,"50-64",TRUE,"65+")</f>
        <v>18-34</v>
      </c>
      <c r="AE2602">
        <f>IFERROR(_xlfn.XLOOKUP($B2602,enrollment!$A$2:$A$801,enrollment!$O$2:$O$801),"")</f>
        <v>5678901234</v>
      </c>
      <c r="AF2602">
        <f>IFERROR(_xlfn.XLOOKUP($AE2602,providers!$B$2:$B$11,providers!$Q$2:$Q$11),"")</f>
        <v>3.8</v>
      </c>
      <c r="AG2602" s="1">
        <f t="shared" si="40"/>
        <v>45413</v>
      </c>
    </row>
    <row r="2603" spans="1:33" x14ac:dyDescent="0.25">
      <c r="A2603" t="s">
        <v>3030</v>
      </c>
      <c r="B2603" t="s">
        <v>3028</v>
      </c>
      <c r="C2603">
        <v>3456789012</v>
      </c>
      <c r="D2603">
        <v>3456789012</v>
      </c>
      <c r="E2603" s="1">
        <v>45649</v>
      </c>
      <c r="F2603" s="1">
        <v>45649</v>
      </c>
      <c r="G2603" s="1">
        <v>45666</v>
      </c>
      <c r="H2603" t="s">
        <v>28</v>
      </c>
      <c r="I2603">
        <v>23</v>
      </c>
      <c r="J2603" t="s">
        <v>93</v>
      </c>
      <c r="K2603">
        <v>99284</v>
      </c>
      <c r="O2603">
        <v>1</v>
      </c>
      <c r="P2603">
        <v>2307.1</v>
      </c>
      <c r="Q2603">
        <v>1281.72</v>
      </c>
      <c r="R2603">
        <v>1025.3800000000001</v>
      </c>
      <c r="S2603">
        <v>256.33999999999997</v>
      </c>
      <c r="T2603" t="s">
        <v>30</v>
      </c>
      <c r="X2603" t="s">
        <v>233</v>
      </c>
      <c r="Y2603" t="s">
        <v>32</v>
      </c>
      <c r="Z2603" t="s">
        <v>45</v>
      </c>
      <c r="AA2603" t="str">
        <f>IFERROR(_xlfn.XLOOKUP($J2603,avoidable_ed_reference!$A$2:$A$13,avoidable_ed_reference!$C$2:$C$13),"Not Classified")</f>
        <v>Avoidable</v>
      </c>
      <c r="AB2603" t="str">
        <f>IFERROR(_xlfn.XLOOKUP($B2603,enrollment!$A$2:$A$801,enrollment!$I$2:$I$801),"")</f>
        <v>TN</v>
      </c>
      <c r="AC2603">
        <f>IFERROR(_xlfn.XLOOKUP($B2603,enrollment!$A$2:$A$801,enrollment!$L$2:$L$801),"")</f>
        <v>33</v>
      </c>
      <c r="AD2603" t="str" cm="1">
        <f t="array" ref="AD2603">_xlfn.IFS(AC2603="","Unknown",AC2603&lt;18,"0-17",AC2603&lt;35,"18-34",AC2603&lt;50,"35-49",AC2603&lt;65,"50-64",TRUE,"65+")</f>
        <v>18-34</v>
      </c>
      <c r="AE2603">
        <f>IFERROR(_xlfn.XLOOKUP($B2603,enrollment!$A$2:$A$801,enrollment!$O$2:$O$801),"")</f>
        <v>5678901234</v>
      </c>
      <c r="AF2603">
        <f>IFERROR(_xlfn.XLOOKUP($AE2603,providers!$B$2:$B$11,providers!$Q$2:$Q$11),"")</f>
        <v>3.8</v>
      </c>
      <c r="AG2603" s="1">
        <f t="shared" si="40"/>
        <v>45627</v>
      </c>
    </row>
    <row r="2604" spans="1:33" x14ac:dyDescent="0.25">
      <c r="A2604" t="s">
        <v>3031</v>
      </c>
      <c r="B2604" t="s">
        <v>3028</v>
      </c>
      <c r="C2604">
        <v>2233445566</v>
      </c>
      <c r="D2604">
        <v>2233445566</v>
      </c>
      <c r="E2604" s="1">
        <v>45536</v>
      </c>
      <c r="F2604" s="1">
        <v>45536</v>
      </c>
      <c r="G2604" s="1">
        <v>45561</v>
      </c>
      <c r="H2604" t="s">
        <v>28</v>
      </c>
      <c r="I2604">
        <v>22</v>
      </c>
      <c r="J2604" t="s">
        <v>29</v>
      </c>
      <c r="K2604">
        <v>90837</v>
      </c>
      <c r="O2604">
        <v>1</v>
      </c>
      <c r="P2604">
        <v>259.16000000000003</v>
      </c>
      <c r="Q2604">
        <v>191.97</v>
      </c>
      <c r="R2604">
        <v>153.58000000000001</v>
      </c>
      <c r="S2604">
        <v>38.39</v>
      </c>
      <c r="T2604" t="s">
        <v>30</v>
      </c>
      <c r="X2604" t="s">
        <v>233</v>
      </c>
      <c r="Y2604" t="s">
        <v>32</v>
      </c>
      <c r="Z2604" t="s">
        <v>33</v>
      </c>
      <c r="AA2604" t="str">
        <f>IFERROR(_xlfn.XLOOKUP($J2604,avoidable_ed_reference!$A$2:$A$13,avoidable_ed_reference!$C$2:$C$13),"Not Classified")</f>
        <v>Potentially Avoidable</v>
      </c>
      <c r="AB2604" t="str">
        <f>IFERROR(_xlfn.XLOOKUP($B2604,enrollment!$A$2:$A$801,enrollment!$I$2:$I$801),"")</f>
        <v>TN</v>
      </c>
      <c r="AC2604">
        <f>IFERROR(_xlfn.XLOOKUP($B2604,enrollment!$A$2:$A$801,enrollment!$L$2:$L$801),"")</f>
        <v>33</v>
      </c>
      <c r="AD2604" t="str" cm="1">
        <f t="array" ref="AD2604">_xlfn.IFS(AC2604="","Unknown",AC2604&lt;18,"0-17",AC2604&lt;35,"18-34",AC2604&lt;50,"35-49",AC2604&lt;65,"50-64",TRUE,"65+")</f>
        <v>18-34</v>
      </c>
      <c r="AE2604">
        <f>IFERROR(_xlfn.XLOOKUP($B2604,enrollment!$A$2:$A$801,enrollment!$O$2:$O$801),"")</f>
        <v>5678901234</v>
      </c>
      <c r="AF2604">
        <f>IFERROR(_xlfn.XLOOKUP($AE2604,providers!$B$2:$B$11,providers!$Q$2:$Q$11),"")</f>
        <v>3.8</v>
      </c>
      <c r="AG2604" s="1">
        <f t="shared" si="40"/>
        <v>45536</v>
      </c>
    </row>
    <row r="2605" spans="1:33" x14ac:dyDescent="0.25">
      <c r="A2605" t="s">
        <v>3032</v>
      </c>
      <c r="B2605" t="s">
        <v>3028</v>
      </c>
      <c r="C2605">
        <v>9012345678</v>
      </c>
      <c r="D2605">
        <v>9012345678</v>
      </c>
      <c r="E2605" s="1">
        <v>45307</v>
      </c>
      <c r="F2605" s="1">
        <v>45307</v>
      </c>
      <c r="G2605" s="1">
        <v>45325</v>
      </c>
      <c r="H2605" t="s">
        <v>28</v>
      </c>
      <c r="I2605">
        <v>23</v>
      </c>
      <c r="J2605" t="s">
        <v>221</v>
      </c>
      <c r="K2605">
        <v>99284</v>
      </c>
      <c r="O2605">
        <v>1</v>
      </c>
      <c r="P2605">
        <v>2438.84</v>
      </c>
      <c r="Q2605">
        <v>1354.91</v>
      </c>
      <c r="R2605">
        <v>1083.93</v>
      </c>
      <c r="S2605">
        <v>270.98</v>
      </c>
      <c r="T2605" t="s">
        <v>30</v>
      </c>
      <c r="X2605" t="s">
        <v>233</v>
      </c>
      <c r="Y2605" t="s">
        <v>32</v>
      </c>
      <c r="Z2605" t="s">
        <v>45</v>
      </c>
      <c r="AA2605" t="str">
        <f>IFERROR(_xlfn.XLOOKUP($J2605,avoidable_ed_reference!$A$2:$A$13,avoidable_ed_reference!$C$2:$C$13),"Not Classified")</f>
        <v>Avoidable</v>
      </c>
      <c r="AB2605" t="str">
        <f>IFERROR(_xlfn.XLOOKUP($B2605,enrollment!$A$2:$A$801,enrollment!$I$2:$I$801),"")</f>
        <v>TN</v>
      </c>
      <c r="AC2605">
        <f>IFERROR(_xlfn.XLOOKUP($B2605,enrollment!$A$2:$A$801,enrollment!$L$2:$L$801),"")</f>
        <v>33</v>
      </c>
      <c r="AD2605" t="str" cm="1">
        <f t="array" ref="AD2605">_xlfn.IFS(AC2605="","Unknown",AC2605&lt;18,"0-17",AC2605&lt;35,"18-34",AC2605&lt;50,"35-49",AC2605&lt;65,"50-64",TRUE,"65+")</f>
        <v>18-34</v>
      </c>
      <c r="AE2605">
        <f>IFERROR(_xlfn.XLOOKUP($B2605,enrollment!$A$2:$A$801,enrollment!$O$2:$O$801),"")</f>
        <v>5678901234</v>
      </c>
      <c r="AF2605">
        <f>IFERROR(_xlfn.XLOOKUP($AE2605,providers!$B$2:$B$11,providers!$Q$2:$Q$11),"")</f>
        <v>3.8</v>
      </c>
      <c r="AG2605" s="1">
        <f t="shared" si="40"/>
        <v>45292</v>
      </c>
    </row>
    <row r="2606" spans="1:33" x14ac:dyDescent="0.25">
      <c r="A2606" t="s">
        <v>3033</v>
      </c>
      <c r="B2606" t="s">
        <v>3028</v>
      </c>
      <c r="C2606">
        <v>5678901234</v>
      </c>
      <c r="D2606">
        <v>5678901234</v>
      </c>
      <c r="E2606" s="1">
        <v>45464</v>
      </c>
      <c r="F2606" s="1">
        <v>45464</v>
      </c>
      <c r="G2606" s="1">
        <v>45495</v>
      </c>
      <c r="H2606" t="s">
        <v>28</v>
      </c>
      <c r="I2606">
        <v>11</v>
      </c>
      <c r="J2606" t="s">
        <v>35</v>
      </c>
      <c r="K2606">
        <v>99213</v>
      </c>
      <c r="O2606">
        <v>1</v>
      </c>
      <c r="P2606">
        <v>221.54</v>
      </c>
      <c r="Q2606">
        <v>164.1</v>
      </c>
      <c r="R2606">
        <v>131.28</v>
      </c>
      <c r="S2606">
        <v>32.82</v>
      </c>
      <c r="T2606" t="s">
        <v>30</v>
      </c>
      <c r="X2606" t="s">
        <v>233</v>
      </c>
      <c r="Y2606" t="s">
        <v>32</v>
      </c>
      <c r="Z2606" t="s">
        <v>39</v>
      </c>
      <c r="AA2606" t="str">
        <f>IFERROR(_xlfn.XLOOKUP($J2606,avoidable_ed_reference!$A$2:$A$13,avoidable_ed_reference!$C$2:$C$13),"Not Classified")</f>
        <v>Avoidable</v>
      </c>
      <c r="AB2606" t="str">
        <f>IFERROR(_xlfn.XLOOKUP($B2606,enrollment!$A$2:$A$801,enrollment!$I$2:$I$801),"")</f>
        <v>TN</v>
      </c>
      <c r="AC2606">
        <f>IFERROR(_xlfn.XLOOKUP($B2606,enrollment!$A$2:$A$801,enrollment!$L$2:$L$801),"")</f>
        <v>33</v>
      </c>
      <c r="AD2606" t="str" cm="1">
        <f t="array" ref="AD2606">_xlfn.IFS(AC2606="","Unknown",AC2606&lt;18,"0-17",AC2606&lt;35,"18-34",AC2606&lt;50,"35-49",AC2606&lt;65,"50-64",TRUE,"65+")</f>
        <v>18-34</v>
      </c>
      <c r="AE2606">
        <f>IFERROR(_xlfn.XLOOKUP($B2606,enrollment!$A$2:$A$801,enrollment!$O$2:$O$801),"")</f>
        <v>5678901234</v>
      </c>
      <c r="AF2606">
        <f>IFERROR(_xlfn.XLOOKUP($AE2606,providers!$B$2:$B$11,providers!$Q$2:$Q$11),"")</f>
        <v>3.8</v>
      </c>
      <c r="AG2606" s="1">
        <f t="shared" si="40"/>
        <v>45444</v>
      </c>
    </row>
    <row r="2607" spans="1:33" x14ac:dyDescent="0.25">
      <c r="A2607" t="s">
        <v>3034</v>
      </c>
      <c r="B2607" t="s">
        <v>3035</v>
      </c>
      <c r="C2607">
        <v>3456789012</v>
      </c>
      <c r="D2607">
        <v>3456789012</v>
      </c>
      <c r="E2607" s="1">
        <v>45453</v>
      </c>
      <c r="F2607" s="1">
        <v>45453</v>
      </c>
      <c r="G2607" s="1">
        <v>45480</v>
      </c>
      <c r="H2607" t="s">
        <v>28</v>
      </c>
      <c r="I2607">
        <v>23</v>
      </c>
      <c r="J2607" t="s">
        <v>221</v>
      </c>
      <c r="K2607">
        <v>99284</v>
      </c>
      <c r="O2607">
        <v>1</v>
      </c>
      <c r="P2607">
        <v>1537.31</v>
      </c>
      <c r="Q2607">
        <v>854.06</v>
      </c>
      <c r="R2607">
        <v>683.25</v>
      </c>
      <c r="S2607">
        <v>170.81</v>
      </c>
      <c r="T2607" t="s">
        <v>30</v>
      </c>
      <c r="X2607" t="s">
        <v>233</v>
      </c>
      <c r="Y2607" t="s">
        <v>32</v>
      </c>
      <c r="Z2607" t="s">
        <v>45</v>
      </c>
      <c r="AA2607" t="str">
        <f>IFERROR(_xlfn.XLOOKUP($J2607,avoidable_ed_reference!$A$2:$A$13,avoidable_ed_reference!$C$2:$C$13),"Not Classified")</f>
        <v>Avoidable</v>
      </c>
      <c r="AB2607" t="str">
        <f>IFERROR(_xlfn.XLOOKUP($B2607,enrollment!$A$2:$A$801,enrollment!$I$2:$I$801),"")</f>
        <v>OH</v>
      </c>
      <c r="AC2607">
        <f>IFERROR(_xlfn.XLOOKUP($B2607,enrollment!$A$2:$A$801,enrollment!$L$2:$L$801),"")</f>
        <v>50</v>
      </c>
      <c r="AD2607" t="str" cm="1">
        <f t="array" ref="AD2607">_xlfn.IFS(AC2607="","Unknown",AC2607&lt;18,"0-17",AC2607&lt;35,"18-34",AC2607&lt;50,"35-49",AC2607&lt;65,"50-64",TRUE,"65+")</f>
        <v>50-64</v>
      </c>
      <c r="AE2607">
        <f>IFERROR(_xlfn.XLOOKUP($B2607,enrollment!$A$2:$A$801,enrollment!$O$2:$O$801),"")</f>
        <v>2345678901</v>
      </c>
      <c r="AF2607">
        <f>IFERROR(_xlfn.XLOOKUP($AE2607,providers!$B$2:$B$11,providers!$Q$2:$Q$11),"")</f>
        <v>4.2</v>
      </c>
      <c r="AG2607" s="1">
        <f t="shared" si="40"/>
        <v>45444</v>
      </c>
    </row>
    <row r="2608" spans="1:33" x14ac:dyDescent="0.25">
      <c r="A2608" t="s">
        <v>3036</v>
      </c>
      <c r="B2608" t="s">
        <v>3035</v>
      </c>
      <c r="C2608">
        <v>2345678901</v>
      </c>
      <c r="D2608">
        <v>2345678901</v>
      </c>
      <c r="E2608" s="1">
        <v>45405</v>
      </c>
      <c r="F2608" s="1">
        <v>45405</v>
      </c>
      <c r="G2608" s="1">
        <v>45431</v>
      </c>
      <c r="H2608" t="s">
        <v>28</v>
      </c>
      <c r="I2608">
        <v>11</v>
      </c>
      <c r="J2608" t="s">
        <v>35</v>
      </c>
      <c r="K2608">
        <v>99213</v>
      </c>
      <c r="O2608">
        <v>1</v>
      </c>
      <c r="P2608">
        <v>216.32</v>
      </c>
      <c r="Q2608">
        <v>160.24</v>
      </c>
      <c r="R2608">
        <v>128.19</v>
      </c>
      <c r="S2608">
        <v>32.049999999999997</v>
      </c>
      <c r="T2608" t="s">
        <v>30</v>
      </c>
      <c r="X2608" t="s">
        <v>233</v>
      </c>
      <c r="Y2608" t="s">
        <v>32</v>
      </c>
      <c r="Z2608" t="s">
        <v>39</v>
      </c>
      <c r="AA2608" t="str">
        <f>IFERROR(_xlfn.XLOOKUP($J2608,avoidable_ed_reference!$A$2:$A$13,avoidable_ed_reference!$C$2:$C$13),"Not Classified")</f>
        <v>Avoidable</v>
      </c>
      <c r="AB2608" t="str">
        <f>IFERROR(_xlfn.XLOOKUP($B2608,enrollment!$A$2:$A$801,enrollment!$I$2:$I$801),"")</f>
        <v>OH</v>
      </c>
      <c r="AC2608">
        <f>IFERROR(_xlfn.XLOOKUP($B2608,enrollment!$A$2:$A$801,enrollment!$L$2:$L$801),"")</f>
        <v>50</v>
      </c>
      <c r="AD2608" t="str" cm="1">
        <f t="array" ref="AD2608">_xlfn.IFS(AC2608="","Unknown",AC2608&lt;18,"0-17",AC2608&lt;35,"18-34",AC2608&lt;50,"35-49",AC2608&lt;65,"50-64",TRUE,"65+")</f>
        <v>50-64</v>
      </c>
      <c r="AE2608">
        <f>IFERROR(_xlfn.XLOOKUP($B2608,enrollment!$A$2:$A$801,enrollment!$O$2:$O$801),"")</f>
        <v>2345678901</v>
      </c>
      <c r="AF2608">
        <f>IFERROR(_xlfn.XLOOKUP($AE2608,providers!$B$2:$B$11,providers!$Q$2:$Q$11),"")</f>
        <v>4.2</v>
      </c>
      <c r="AG2608" s="1">
        <f t="shared" si="40"/>
        <v>45383</v>
      </c>
    </row>
    <row r="2609" spans="1:33" x14ac:dyDescent="0.25">
      <c r="A2609" t="s">
        <v>3037</v>
      </c>
      <c r="B2609" t="s">
        <v>3035</v>
      </c>
      <c r="C2609">
        <v>2345678901</v>
      </c>
      <c r="D2609">
        <v>2345678901</v>
      </c>
      <c r="E2609" s="1">
        <v>45483</v>
      </c>
      <c r="F2609" s="1">
        <v>45483</v>
      </c>
      <c r="G2609" s="1">
        <v>45502</v>
      </c>
      <c r="H2609" t="s">
        <v>28</v>
      </c>
      <c r="I2609">
        <v>11</v>
      </c>
      <c r="J2609" t="s">
        <v>38</v>
      </c>
      <c r="K2609">
        <v>99213</v>
      </c>
      <c r="O2609">
        <v>1</v>
      </c>
      <c r="P2609">
        <v>167.31</v>
      </c>
      <c r="Q2609">
        <v>123.93</v>
      </c>
      <c r="R2609">
        <v>99.14</v>
      </c>
      <c r="S2609">
        <v>24.79</v>
      </c>
      <c r="T2609" t="s">
        <v>30</v>
      </c>
      <c r="X2609" t="s">
        <v>233</v>
      </c>
      <c r="Y2609" t="s">
        <v>32</v>
      </c>
      <c r="Z2609" t="s">
        <v>39</v>
      </c>
      <c r="AA2609" t="str">
        <f>IFERROR(_xlfn.XLOOKUP($J2609,avoidable_ed_reference!$A$2:$A$13,avoidable_ed_reference!$C$2:$C$13),"Not Classified")</f>
        <v>Not Classified</v>
      </c>
      <c r="AB2609" t="str">
        <f>IFERROR(_xlfn.XLOOKUP($B2609,enrollment!$A$2:$A$801,enrollment!$I$2:$I$801),"")</f>
        <v>OH</v>
      </c>
      <c r="AC2609">
        <f>IFERROR(_xlfn.XLOOKUP($B2609,enrollment!$A$2:$A$801,enrollment!$L$2:$L$801),"")</f>
        <v>50</v>
      </c>
      <c r="AD2609" t="str" cm="1">
        <f t="array" ref="AD2609">_xlfn.IFS(AC2609="","Unknown",AC2609&lt;18,"0-17",AC2609&lt;35,"18-34",AC2609&lt;50,"35-49",AC2609&lt;65,"50-64",TRUE,"65+")</f>
        <v>50-64</v>
      </c>
      <c r="AE2609">
        <f>IFERROR(_xlfn.XLOOKUP($B2609,enrollment!$A$2:$A$801,enrollment!$O$2:$O$801),"")</f>
        <v>2345678901</v>
      </c>
      <c r="AF2609">
        <f>IFERROR(_xlfn.XLOOKUP($AE2609,providers!$B$2:$B$11,providers!$Q$2:$Q$11),"")</f>
        <v>4.2</v>
      </c>
      <c r="AG2609" s="1">
        <f t="shared" si="40"/>
        <v>45474</v>
      </c>
    </row>
    <row r="2610" spans="1:33" x14ac:dyDescent="0.25">
      <c r="A2610" t="s">
        <v>3038</v>
      </c>
      <c r="B2610" t="s">
        <v>3035</v>
      </c>
      <c r="C2610">
        <v>5678901234</v>
      </c>
      <c r="D2610">
        <v>5678901234</v>
      </c>
      <c r="E2610" s="1">
        <v>45576</v>
      </c>
      <c r="F2610" s="1">
        <v>45576</v>
      </c>
      <c r="G2610" s="1">
        <v>45595</v>
      </c>
      <c r="H2610" t="s">
        <v>28</v>
      </c>
      <c r="I2610">
        <v>20</v>
      </c>
      <c r="J2610" t="s">
        <v>35</v>
      </c>
      <c r="K2610">
        <v>99213</v>
      </c>
      <c r="O2610">
        <v>1</v>
      </c>
      <c r="P2610">
        <v>147.44999999999999</v>
      </c>
      <c r="Q2610">
        <v>113.42</v>
      </c>
      <c r="R2610">
        <v>90.74</v>
      </c>
      <c r="S2610">
        <v>22.68</v>
      </c>
      <c r="T2610" t="s">
        <v>30</v>
      </c>
      <c r="X2610" t="s">
        <v>233</v>
      </c>
      <c r="Y2610" t="s">
        <v>32</v>
      </c>
      <c r="Z2610" t="s">
        <v>36</v>
      </c>
      <c r="AA2610" t="str">
        <f>IFERROR(_xlfn.XLOOKUP($J2610,avoidable_ed_reference!$A$2:$A$13,avoidable_ed_reference!$C$2:$C$13),"Not Classified")</f>
        <v>Avoidable</v>
      </c>
      <c r="AB2610" t="str">
        <f>IFERROR(_xlfn.XLOOKUP($B2610,enrollment!$A$2:$A$801,enrollment!$I$2:$I$801),"")</f>
        <v>OH</v>
      </c>
      <c r="AC2610">
        <f>IFERROR(_xlfn.XLOOKUP($B2610,enrollment!$A$2:$A$801,enrollment!$L$2:$L$801),"")</f>
        <v>50</v>
      </c>
      <c r="AD2610" t="str" cm="1">
        <f t="array" ref="AD2610">_xlfn.IFS(AC2610="","Unknown",AC2610&lt;18,"0-17",AC2610&lt;35,"18-34",AC2610&lt;50,"35-49",AC2610&lt;65,"50-64",TRUE,"65+")</f>
        <v>50-64</v>
      </c>
      <c r="AE2610">
        <f>IFERROR(_xlfn.XLOOKUP($B2610,enrollment!$A$2:$A$801,enrollment!$O$2:$O$801),"")</f>
        <v>2345678901</v>
      </c>
      <c r="AF2610">
        <f>IFERROR(_xlfn.XLOOKUP($AE2610,providers!$B$2:$B$11,providers!$Q$2:$Q$11),"")</f>
        <v>4.2</v>
      </c>
      <c r="AG2610" s="1">
        <f t="shared" si="40"/>
        <v>45566</v>
      </c>
    </row>
    <row r="2611" spans="1:33" x14ac:dyDescent="0.25">
      <c r="A2611" t="s">
        <v>3039</v>
      </c>
      <c r="B2611" t="s">
        <v>3035</v>
      </c>
      <c r="C2611">
        <v>9012345678</v>
      </c>
      <c r="D2611">
        <v>9012345678</v>
      </c>
      <c r="E2611" s="1">
        <v>45591</v>
      </c>
      <c r="F2611" s="1">
        <v>45591</v>
      </c>
      <c r="G2611" s="1">
        <v>45611</v>
      </c>
      <c r="H2611" t="s">
        <v>67</v>
      </c>
      <c r="I2611">
        <v>21</v>
      </c>
      <c r="J2611" t="s">
        <v>42</v>
      </c>
      <c r="K2611">
        <v>99223</v>
      </c>
      <c r="O2611">
        <v>1</v>
      </c>
      <c r="P2611">
        <v>19125.509999999998</v>
      </c>
      <c r="Q2611">
        <v>12339.04</v>
      </c>
      <c r="R2611">
        <v>9871.23</v>
      </c>
      <c r="S2611">
        <v>2467.81</v>
      </c>
      <c r="T2611" t="s">
        <v>30</v>
      </c>
      <c r="V2611">
        <v>1</v>
      </c>
      <c r="W2611" s="2" t="s">
        <v>68</v>
      </c>
      <c r="X2611" t="s">
        <v>233</v>
      </c>
      <c r="Y2611" t="s">
        <v>32</v>
      </c>
      <c r="Z2611" t="s">
        <v>69</v>
      </c>
      <c r="AA2611" t="str">
        <f>IFERROR(_xlfn.XLOOKUP($J2611,avoidable_ed_reference!$A$2:$A$13,avoidable_ed_reference!$C$2:$C$13),"Not Classified")</f>
        <v>Non-Avoidable</v>
      </c>
      <c r="AB2611" t="str">
        <f>IFERROR(_xlfn.XLOOKUP($B2611,enrollment!$A$2:$A$801,enrollment!$I$2:$I$801),"")</f>
        <v>OH</v>
      </c>
      <c r="AC2611">
        <f>IFERROR(_xlfn.XLOOKUP($B2611,enrollment!$A$2:$A$801,enrollment!$L$2:$L$801),"")</f>
        <v>50</v>
      </c>
      <c r="AD2611" t="str" cm="1">
        <f t="array" ref="AD2611">_xlfn.IFS(AC2611="","Unknown",AC2611&lt;18,"0-17",AC2611&lt;35,"18-34",AC2611&lt;50,"35-49",AC2611&lt;65,"50-64",TRUE,"65+")</f>
        <v>50-64</v>
      </c>
      <c r="AE2611">
        <f>IFERROR(_xlfn.XLOOKUP($B2611,enrollment!$A$2:$A$801,enrollment!$O$2:$O$801),"")</f>
        <v>2345678901</v>
      </c>
      <c r="AF2611">
        <f>IFERROR(_xlfn.XLOOKUP($AE2611,providers!$B$2:$B$11,providers!$Q$2:$Q$11),"")</f>
        <v>4.2</v>
      </c>
      <c r="AG2611" s="1">
        <f t="shared" si="40"/>
        <v>45566</v>
      </c>
    </row>
    <row r="2612" spans="1:33" x14ac:dyDescent="0.25">
      <c r="A2612" t="s">
        <v>3040</v>
      </c>
      <c r="B2612" t="s">
        <v>3035</v>
      </c>
      <c r="C2612">
        <v>2345678901</v>
      </c>
      <c r="D2612">
        <v>2345678901</v>
      </c>
      <c r="E2612" s="1">
        <v>45627</v>
      </c>
      <c r="F2612" s="1">
        <v>45627</v>
      </c>
      <c r="G2612" s="1">
        <v>45660</v>
      </c>
      <c r="H2612" t="s">
        <v>28</v>
      </c>
      <c r="I2612">
        <v>11</v>
      </c>
      <c r="J2612" t="s">
        <v>38</v>
      </c>
      <c r="K2612">
        <v>99213</v>
      </c>
      <c r="O2612">
        <v>1</v>
      </c>
      <c r="P2612">
        <v>200.03</v>
      </c>
      <c r="Q2612">
        <v>148.16999999999999</v>
      </c>
      <c r="R2612">
        <v>118.54</v>
      </c>
      <c r="S2612">
        <v>29.63</v>
      </c>
      <c r="T2612" t="s">
        <v>30</v>
      </c>
      <c r="X2612" t="s">
        <v>233</v>
      </c>
      <c r="Y2612" t="s">
        <v>32</v>
      </c>
      <c r="Z2612" t="s">
        <v>39</v>
      </c>
      <c r="AA2612" t="str">
        <f>IFERROR(_xlfn.XLOOKUP($J2612,avoidable_ed_reference!$A$2:$A$13,avoidable_ed_reference!$C$2:$C$13),"Not Classified")</f>
        <v>Not Classified</v>
      </c>
      <c r="AB2612" t="str">
        <f>IFERROR(_xlfn.XLOOKUP($B2612,enrollment!$A$2:$A$801,enrollment!$I$2:$I$801),"")</f>
        <v>OH</v>
      </c>
      <c r="AC2612">
        <f>IFERROR(_xlfn.XLOOKUP($B2612,enrollment!$A$2:$A$801,enrollment!$L$2:$L$801),"")</f>
        <v>50</v>
      </c>
      <c r="AD2612" t="str" cm="1">
        <f t="array" ref="AD2612">_xlfn.IFS(AC2612="","Unknown",AC2612&lt;18,"0-17",AC2612&lt;35,"18-34",AC2612&lt;50,"35-49",AC2612&lt;65,"50-64",TRUE,"65+")</f>
        <v>50-64</v>
      </c>
      <c r="AE2612">
        <f>IFERROR(_xlfn.XLOOKUP($B2612,enrollment!$A$2:$A$801,enrollment!$O$2:$O$801),"")</f>
        <v>2345678901</v>
      </c>
      <c r="AF2612">
        <f>IFERROR(_xlfn.XLOOKUP($AE2612,providers!$B$2:$B$11,providers!$Q$2:$Q$11),"")</f>
        <v>4.2</v>
      </c>
      <c r="AG2612" s="1">
        <f t="shared" si="40"/>
        <v>45627</v>
      </c>
    </row>
    <row r="2613" spans="1:33" x14ac:dyDescent="0.25">
      <c r="A2613" t="s">
        <v>3041</v>
      </c>
      <c r="B2613" t="s">
        <v>3035</v>
      </c>
      <c r="C2613">
        <v>2345678901</v>
      </c>
      <c r="D2613">
        <v>2345678901</v>
      </c>
      <c r="E2613" s="1">
        <v>45374</v>
      </c>
      <c r="F2613" s="1">
        <v>45374</v>
      </c>
      <c r="G2613" s="1">
        <v>45404</v>
      </c>
      <c r="H2613" t="s">
        <v>28</v>
      </c>
      <c r="I2613">
        <v>11</v>
      </c>
      <c r="J2613" t="s">
        <v>47</v>
      </c>
      <c r="K2613">
        <v>99213</v>
      </c>
      <c r="O2613">
        <v>1</v>
      </c>
      <c r="P2613">
        <v>205.52</v>
      </c>
      <c r="Q2613">
        <v>152.24</v>
      </c>
      <c r="R2613">
        <v>121.79</v>
      </c>
      <c r="S2613">
        <v>30.45</v>
      </c>
      <c r="T2613" t="s">
        <v>30</v>
      </c>
      <c r="X2613" t="s">
        <v>233</v>
      </c>
      <c r="Y2613" t="s">
        <v>32</v>
      </c>
      <c r="Z2613" t="s">
        <v>39</v>
      </c>
      <c r="AA2613" t="str">
        <f>IFERROR(_xlfn.XLOOKUP($J2613,avoidable_ed_reference!$A$2:$A$13,avoidable_ed_reference!$C$2:$C$13),"Not Classified")</f>
        <v>Not Classified</v>
      </c>
      <c r="AB2613" t="str">
        <f>IFERROR(_xlfn.XLOOKUP($B2613,enrollment!$A$2:$A$801,enrollment!$I$2:$I$801),"")</f>
        <v>OH</v>
      </c>
      <c r="AC2613">
        <f>IFERROR(_xlfn.XLOOKUP($B2613,enrollment!$A$2:$A$801,enrollment!$L$2:$L$801),"")</f>
        <v>50</v>
      </c>
      <c r="AD2613" t="str" cm="1">
        <f t="array" ref="AD2613">_xlfn.IFS(AC2613="","Unknown",AC2613&lt;18,"0-17",AC2613&lt;35,"18-34",AC2613&lt;50,"35-49",AC2613&lt;65,"50-64",TRUE,"65+")</f>
        <v>50-64</v>
      </c>
      <c r="AE2613">
        <f>IFERROR(_xlfn.XLOOKUP($B2613,enrollment!$A$2:$A$801,enrollment!$O$2:$O$801),"")</f>
        <v>2345678901</v>
      </c>
      <c r="AF2613">
        <f>IFERROR(_xlfn.XLOOKUP($AE2613,providers!$B$2:$B$11,providers!$Q$2:$Q$11),"")</f>
        <v>4.2</v>
      </c>
      <c r="AG2613" s="1">
        <f t="shared" si="40"/>
        <v>45352</v>
      </c>
    </row>
    <row r="2614" spans="1:33" x14ac:dyDescent="0.25">
      <c r="A2614" t="s">
        <v>3042</v>
      </c>
      <c r="B2614" t="s">
        <v>3035</v>
      </c>
      <c r="C2614">
        <v>3456789012</v>
      </c>
      <c r="D2614">
        <v>3456789012</v>
      </c>
      <c r="E2614" s="1">
        <v>45562</v>
      </c>
      <c r="F2614" s="1">
        <v>45562</v>
      </c>
      <c r="G2614" s="1">
        <v>45591</v>
      </c>
      <c r="H2614" t="s">
        <v>67</v>
      </c>
      <c r="I2614">
        <v>21</v>
      </c>
      <c r="J2614" t="s">
        <v>80</v>
      </c>
      <c r="K2614">
        <v>99223</v>
      </c>
      <c r="O2614">
        <v>1</v>
      </c>
      <c r="P2614">
        <v>26938.49</v>
      </c>
      <c r="Q2614">
        <v>17379.669999999998</v>
      </c>
      <c r="R2614">
        <v>13903.74</v>
      </c>
      <c r="S2614">
        <v>3475.93</v>
      </c>
      <c r="T2614" t="s">
        <v>30</v>
      </c>
      <c r="V2614">
        <v>1</v>
      </c>
      <c r="W2614" s="2" t="s">
        <v>68</v>
      </c>
      <c r="X2614" t="s">
        <v>233</v>
      </c>
      <c r="Y2614" t="s">
        <v>32</v>
      </c>
      <c r="Z2614" t="s">
        <v>69</v>
      </c>
      <c r="AA2614" t="str">
        <f>IFERROR(_xlfn.XLOOKUP($J2614,avoidable_ed_reference!$A$2:$A$13,avoidable_ed_reference!$C$2:$C$13),"Not Classified")</f>
        <v>Non-Avoidable</v>
      </c>
      <c r="AB2614" t="str">
        <f>IFERROR(_xlfn.XLOOKUP($B2614,enrollment!$A$2:$A$801,enrollment!$I$2:$I$801),"")</f>
        <v>OH</v>
      </c>
      <c r="AC2614">
        <f>IFERROR(_xlfn.XLOOKUP($B2614,enrollment!$A$2:$A$801,enrollment!$L$2:$L$801),"")</f>
        <v>50</v>
      </c>
      <c r="AD2614" t="str" cm="1">
        <f t="array" ref="AD2614">_xlfn.IFS(AC2614="","Unknown",AC2614&lt;18,"0-17",AC2614&lt;35,"18-34",AC2614&lt;50,"35-49",AC2614&lt;65,"50-64",TRUE,"65+")</f>
        <v>50-64</v>
      </c>
      <c r="AE2614">
        <f>IFERROR(_xlfn.XLOOKUP($B2614,enrollment!$A$2:$A$801,enrollment!$O$2:$O$801),"")</f>
        <v>2345678901</v>
      </c>
      <c r="AF2614">
        <f>IFERROR(_xlfn.XLOOKUP($AE2614,providers!$B$2:$B$11,providers!$Q$2:$Q$11),"")</f>
        <v>4.2</v>
      </c>
      <c r="AG2614" s="1">
        <f t="shared" si="40"/>
        <v>45536</v>
      </c>
    </row>
    <row r="2615" spans="1:33" x14ac:dyDescent="0.25">
      <c r="A2615" t="s">
        <v>3043</v>
      </c>
      <c r="B2615" t="s">
        <v>3035</v>
      </c>
      <c r="C2615">
        <v>2345678901</v>
      </c>
      <c r="D2615">
        <v>2345678901</v>
      </c>
      <c r="E2615" s="1">
        <v>45504</v>
      </c>
      <c r="F2615" s="1">
        <v>45504</v>
      </c>
      <c r="G2615" s="1">
        <v>45533</v>
      </c>
      <c r="H2615" t="s">
        <v>28</v>
      </c>
      <c r="I2615">
        <v>11</v>
      </c>
      <c r="J2615" t="s">
        <v>35</v>
      </c>
      <c r="K2615">
        <v>99213</v>
      </c>
      <c r="O2615">
        <v>1</v>
      </c>
      <c r="P2615">
        <v>204.44</v>
      </c>
      <c r="Q2615">
        <v>151.44</v>
      </c>
      <c r="R2615">
        <v>121.15</v>
      </c>
      <c r="S2615">
        <v>30.29</v>
      </c>
      <c r="T2615" t="s">
        <v>30</v>
      </c>
      <c r="X2615" t="s">
        <v>233</v>
      </c>
      <c r="Y2615" t="s">
        <v>32</v>
      </c>
      <c r="Z2615" t="s">
        <v>39</v>
      </c>
      <c r="AA2615" t="str">
        <f>IFERROR(_xlfn.XLOOKUP($J2615,avoidable_ed_reference!$A$2:$A$13,avoidable_ed_reference!$C$2:$C$13),"Not Classified")</f>
        <v>Avoidable</v>
      </c>
      <c r="AB2615" t="str">
        <f>IFERROR(_xlfn.XLOOKUP($B2615,enrollment!$A$2:$A$801,enrollment!$I$2:$I$801),"")</f>
        <v>OH</v>
      </c>
      <c r="AC2615">
        <f>IFERROR(_xlfn.XLOOKUP($B2615,enrollment!$A$2:$A$801,enrollment!$L$2:$L$801),"")</f>
        <v>50</v>
      </c>
      <c r="AD2615" t="str" cm="1">
        <f t="array" ref="AD2615">_xlfn.IFS(AC2615="","Unknown",AC2615&lt;18,"0-17",AC2615&lt;35,"18-34",AC2615&lt;50,"35-49",AC2615&lt;65,"50-64",TRUE,"65+")</f>
        <v>50-64</v>
      </c>
      <c r="AE2615">
        <f>IFERROR(_xlfn.XLOOKUP($B2615,enrollment!$A$2:$A$801,enrollment!$O$2:$O$801),"")</f>
        <v>2345678901</v>
      </c>
      <c r="AF2615">
        <f>IFERROR(_xlfn.XLOOKUP($AE2615,providers!$B$2:$B$11,providers!$Q$2:$Q$11),"")</f>
        <v>4.2</v>
      </c>
      <c r="AG2615" s="1">
        <f t="shared" si="40"/>
        <v>45474</v>
      </c>
    </row>
    <row r="2616" spans="1:33" x14ac:dyDescent="0.25">
      <c r="A2616" t="s">
        <v>3044</v>
      </c>
      <c r="B2616" t="s">
        <v>3035</v>
      </c>
      <c r="C2616">
        <v>2345678901</v>
      </c>
      <c r="D2616">
        <v>2345678901</v>
      </c>
      <c r="E2616" s="1">
        <v>45612</v>
      </c>
      <c r="F2616" s="1">
        <v>45612</v>
      </c>
      <c r="G2616" s="1">
        <v>45632</v>
      </c>
      <c r="H2616" t="s">
        <v>28</v>
      </c>
      <c r="I2616">
        <v>11</v>
      </c>
      <c r="J2616" t="s">
        <v>38</v>
      </c>
      <c r="K2616">
        <v>99213</v>
      </c>
      <c r="O2616">
        <v>1</v>
      </c>
      <c r="P2616">
        <v>191.23</v>
      </c>
      <c r="Q2616">
        <v>141.65</v>
      </c>
      <c r="R2616">
        <v>113.32</v>
      </c>
      <c r="S2616">
        <v>28.33</v>
      </c>
      <c r="T2616" t="s">
        <v>30</v>
      </c>
      <c r="X2616" t="s">
        <v>233</v>
      </c>
      <c r="Y2616" t="s">
        <v>32</v>
      </c>
      <c r="Z2616" t="s">
        <v>39</v>
      </c>
      <c r="AA2616" t="str">
        <f>IFERROR(_xlfn.XLOOKUP($J2616,avoidable_ed_reference!$A$2:$A$13,avoidable_ed_reference!$C$2:$C$13),"Not Classified")</f>
        <v>Not Classified</v>
      </c>
      <c r="AB2616" t="str">
        <f>IFERROR(_xlfn.XLOOKUP($B2616,enrollment!$A$2:$A$801,enrollment!$I$2:$I$801),"")</f>
        <v>OH</v>
      </c>
      <c r="AC2616">
        <f>IFERROR(_xlfn.XLOOKUP($B2616,enrollment!$A$2:$A$801,enrollment!$L$2:$L$801),"")</f>
        <v>50</v>
      </c>
      <c r="AD2616" t="str" cm="1">
        <f t="array" ref="AD2616">_xlfn.IFS(AC2616="","Unknown",AC2616&lt;18,"0-17",AC2616&lt;35,"18-34",AC2616&lt;50,"35-49",AC2616&lt;65,"50-64",TRUE,"65+")</f>
        <v>50-64</v>
      </c>
      <c r="AE2616">
        <f>IFERROR(_xlfn.XLOOKUP($B2616,enrollment!$A$2:$A$801,enrollment!$O$2:$O$801),"")</f>
        <v>2345678901</v>
      </c>
      <c r="AF2616">
        <f>IFERROR(_xlfn.XLOOKUP($AE2616,providers!$B$2:$B$11,providers!$Q$2:$Q$11),"")</f>
        <v>4.2</v>
      </c>
      <c r="AG2616" s="1">
        <f t="shared" si="40"/>
        <v>45597</v>
      </c>
    </row>
    <row r="2617" spans="1:33" x14ac:dyDescent="0.25">
      <c r="A2617" t="s">
        <v>3045</v>
      </c>
      <c r="B2617" t="s">
        <v>3046</v>
      </c>
      <c r="C2617">
        <v>7890123456</v>
      </c>
      <c r="D2617">
        <v>7890123456</v>
      </c>
      <c r="E2617" s="1">
        <v>45329</v>
      </c>
      <c r="F2617" s="1">
        <v>45329</v>
      </c>
      <c r="G2617" s="1">
        <v>45358</v>
      </c>
      <c r="H2617" t="s">
        <v>28</v>
      </c>
      <c r="I2617">
        <v>23</v>
      </c>
      <c r="J2617" t="s">
        <v>80</v>
      </c>
      <c r="K2617">
        <v>99284</v>
      </c>
      <c r="O2617">
        <v>1</v>
      </c>
      <c r="P2617">
        <v>1607.53</v>
      </c>
      <c r="Q2617">
        <v>893.07</v>
      </c>
      <c r="R2617">
        <v>714.46</v>
      </c>
      <c r="S2617">
        <v>178.61</v>
      </c>
      <c r="T2617" t="s">
        <v>30</v>
      </c>
      <c r="X2617" t="s">
        <v>146</v>
      </c>
      <c r="Y2617" t="s">
        <v>147</v>
      </c>
      <c r="Z2617" t="s">
        <v>45</v>
      </c>
      <c r="AA2617" t="str">
        <f>IFERROR(_xlfn.XLOOKUP($J2617,avoidable_ed_reference!$A$2:$A$13,avoidable_ed_reference!$C$2:$C$13),"Not Classified")</f>
        <v>Non-Avoidable</v>
      </c>
      <c r="AB2617" t="str">
        <f>IFERROR(_xlfn.XLOOKUP($B2617,enrollment!$A$2:$A$801,enrollment!$I$2:$I$801),"")</f>
        <v>OH</v>
      </c>
      <c r="AC2617">
        <f>IFERROR(_xlfn.XLOOKUP($B2617,enrollment!$A$2:$A$801,enrollment!$L$2:$L$801),"")</f>
        <v>74</v>
      </c>
      <c r="AD2617" t="str" cm="1">
        <f t="array" ref="AD2617">_xlfn.IFS(AC2617="","Unknown",AC2617&lt;18,"0-17",AC2617&lt;35,"18-34",AC2617&lt;50,"35-49",AC2617&lt;65,"50-64",TRUE,"65+")</f>
        <v>65+</v>
      </c>
      <c r="AE2617">
        <f>IFERROR(_xlfn.XLOOKUP($B2617,enrollment!$A$2:$A$801,enrollment!$O$2:$O$801),"")</f>
        <v>2345678901</v>
      </c>
      <c r="AF2617">
        <f>IFERROR(_xlfn.XLOOKUP($AE2617,providers!$B$2:$B$11,providers!$Q$2:$Q$11),"")</f>
        <v>4.2</v>
      </c>
      <c r="AG2617" s="1">
        <f t="shared" si="40"/>
        <v>45323</v>
      </c>
    </row>
    <row r="2618" spans="1:33" x14ac:dyDescent="0.25">
      <c r="A2618" t="s">
        <v>3047</v>
      </c>
      <c r="B2618" t="s">
        <v>3046</v>
      </c>
      <c r="C2618">
        <v>2345678901</v>
      </c>
      <c r="D2618">
        <v>2345678901</v>
      </c>
      <c r="E2618" s="1">
        <v>45543</v>
      </c>
      <c r="F2618" s="1">
        <v>45543</v>
      </c>
      <c r="G2618" s="1">
        <v>45564</v>
      </c>
      <c r="H2618" t="s">
        <v>28</v>
      </c>
      <c r="I2618">
        <v>11</v>
      </c>
      <c r="J2618" t="s">
        <v>35</v>
      </c>
      <c r="K2618">
        <v>99213</v>
      </c>
      <c r="O2618">
        <v>1</v>
      </c>
      <c r="P2618">
        <v>224.41</v>
      </c>
      <c r="Q2618">
        <v>166.23</v>
      </c>
      <c r="R2618">
        <v>132.97999999999999</v>
      </c>
      <c r="S2618">
        <v>33.25</v>
      </c>
      <c r="T2618" t="s">
        <v>30</v>
      </c>
      <c r="X2618" t="s">
        <v>146</v>
      </c>
      <c r="Y2618" t="s">
        <v>147</v>
      </c>
      <c r="Z2618" t="s">
        <v>39</v>
      </c>
      <c r="AA2618" t="str">
        <f>IFERROR(_xlfn.XLOOKUP($J2618,avoidable_ed_reference!$A$2:$A$13,avoidable_ed_reference!$C$2:$C$13),"Not Classified")</f>
        <v>Avoidable</v>
      </c>
      <c r="AB2618" t="str">
        <f>IFERROR(_xlfn.XLOOKUP($B2618,enrollment!$A$2:$A$801,enrollment!$I$2:$I$801),"")</f>
        <v>OH</v>
      </c>
      <c r="AC2618">
        <f>IFERROR(_xlfn.XLOOKUP($B2618,enrollment!$A$2:$A$801,enrollment!$L$2:$L$801),"")</f>
        <v>74</v>
      </c>
      <c r="AD2618" t="str" cm="1">
        <f t="array" ref="AD2618">_xlfn.IFS(AC2618="","Unknown",AC2618&lt;18,"0-17",AC2618&lt;35,"18-34",AC2618&lt;50,"35-49",AC2618&lt;65,"50-64",TRUE,"65+")</f>
        <v>65+</v>
      </c>
      <c r="AE2618">
        <f>IFERROR(_xlfn.XLOOKUP($B2618,enrollment!$A$2:$A$801,enrollment!$O$2:$O$801),"")</f>
        <v>2345678901</v>
      </c>
      <c r="AF2618">
        <f>IFERROR(_xlfn.XLOOKUP($AE2618,providers!$B$2:$B$11,providers!$Q$2:$Q$11),"")</f>
        <v>4.2</v>
      </c>
      <c r="AG2618" s="1">
        <f t="shared" si="40"/>
        <v>45536</v>
      </c>
    </row>
    <row r="2619" spans="1:33" x14ac:dyDescent="0.25">
      <c r="A2619" t="s">
        <v>3048</v>
      </c>
      <c r="B2619" t="s">
        <v>3046</v>
      </c>
      <c r="C2619">
        <v>6789012345</v>
      </c>
      <c r="D2619">
        <v>6789012345</v>
      </c>
      <c r="E2619" s="1">
        <v>45416</v>
      </c>
      <c r="F2619" s="1">
        <v>45416</v>
      </c>
      <c r="G2619" s="1">
        <v>45447</v>
      </c>
      <c r="H2619" t="s">
        <v>28</v>
      </c>
      <c r="I2619">
        <v>23</v>
      </c>
      <c r="J2619" t="s">
        <v>91</v>
      </c>
      <c r="K2619">
        <v>99284</v>
      </c>
      <c r="O2619">
        <v>1</v>
      </c>
      <c r="P2619">
        <v>2019.01</v>
      </c>
      <c r="Q2619">
        <v>1121.67</v>
      </c>
      <c r="R2619">
        <v>897.34</v>
      </c>
      <c r="S2619">
        <v>224.33</v>
      </c>
      <c r="T2619" t="s">
        <v>30</v>
      </c>
      <c r="X2619" t="s">
        <v>146</v>
      </c>
      <c r="Y2619" t="s">
        <v>147</v>
      </c>
      <c r="Z2619" t="s">
        <v>45</v>
      </c>
      <c r="AA2619" t="str">
        <f>IFERROR(_xlfn.XLOOKUP($J2619,avoidable_ed_reference!$A$2:$A$13,avoidable_ed_reference!$C$2:$C$13),"Not Classified")</f>
        <v>Avoidable</v>
      </c>
      <c r="AB2619" t="str">
        <f>IFERROR(_xlfn.XLOOKUP($B2619,enrollment!$A$2:$A$801,enrollment!$I$2:$I$801),"")</f>
        <v>OH</v>
      </c>
      <c r="AC2619">
        <f>IFERROR(_xlfn.XLOOKUP($B2619,enrollment!$A$2:$A$801,enrollment!$L$2:$L$801),"")</f>
        <v>74</v>
      </c>
      <c r="AD2619" t="str" cm="1">
        <f t="array" ref="AD2619">_xlfn.IFS(AC2619="","Unknown",AC2619&lt;18,"0-17",AC2619&lt;35,"18-34",AC2619&lt;50,"35-49",AC2619&lt;65,"50-64",TRUE,"65+")</f>
        <v>65+</v>
      </c>
      <c r="AE2619">
        <f>IFERROR(_xlfn.XLOOKUP($B2619,enrollment!$A$2:$A$801,enrollment!$O$2:$O$801),"")</f>
        <v>2345678901</v>
      </c>
      <c r="AF2619">
        <f>IFERROR(_xlfn.XLOOKUP($AE2619,providers!$B$2:$B$11,providers!$Q$2:$Q$11),"")</f>
        <v>4.2</v>
      </c>
      <c r="AG2619" s="1">
        <f t="shared" si="40"/>
        <v>45413</v>
      </c>
    </row>
    <row r="2620" spans="1:33" x14ac:dyDescent="0.25">
      <c r="A2620" t="s">
        <v>3049</v>
      </c>
      <c r="B2620" t="s">
        <v>3046</v>
      </c>
      <c r="C2620">
        <v>3456789012</v>
      </c>
      <c r="D2620">
        <v>3456789012</v>
      </c>
      <c r="E2620" s="1">
        <v>45633</v>
      </c>
      <c r="F2620" s="1">
        <v>45633</v>
      </c>
      <c r="G2620" s="1">
        <v>45661</v>
      </c>
      <c r="H2620" t="s">
        <v>67</v>
      </c>
      <c r="I2620">
        <v>21</v>
      </c>
      <c r="J2620" t="s">
        <v>99</v>
      </c>
      <c r="K2620">
        <v>99223</v>
      </c>
      <c r="O2620">
        <v>1</v>
      </c>
      <c r="P2620">
        <v>28556.29</v>
      </c>
      <c r="Q2620">
        <v>18423.41</v>
      </c>
      <c r="R2620">
        <v>14738.73</v>
      </c>
      <c r="S2620">
        <v>3684.68</v>
      </c>
      <c r="T2620" t="s">
        <v>30</v>
      </c>
      <c r="V2620">
        <v>1</v>
      </c>
      <c r="W2620" s="2" t="s">
        <v>68</v>
      </c>
      <c r="X2620" t="s">
        <v>146</v>
      </c>
      <c r="Y2620" t="s">
        <v>147</v>
      </c>
      <c r="Z2620" t="s">
        <v>69</v>
      </c>
      <c r="AA2620" t="str">
        <f>IFERROR(_xlfn.XLOOKUP($J2620,avoidable_ed_reference!$A$2:$A$13,avoidable_ed_reference!$C$2:$C$13),"Not Classified")</f>
        <v>Not Classified</v>
      </c>
      <c r="AB2620" t="str">
        <f>IFERROR(_xlfn.XLOOKUP($B2620,enrollment!$A$2:$A$801,enrollment!$I$2:$I$801),"")</f>
        <v>OH</v>
      </c>
      <c r="AC2620">
        <f>IFERROR(_xlfn.XLOOKUP($B2620,enrollment!$A$2:$A$801,enrollment!$L$2:$L$801),"")</f>
        <v>74</v>
      </c>
      <c r="AD2620" t="str" cm="1">
        <f t="array" ref="AD2620">_xlfn.IFS(AC2620="","Unknown",AC2620&lt;18,"0-17",AC2620&lt;35,"18-34",AC2620&lt;50,"35-49",AC2620&lt;65,"50-64",TRUE,"65+")</f>
        <v>65+</v>
      </c>
      <c r="AE2620">
        <f>IFERROR(_xlfn.XLOOKUP($B2620,enrollment!$A$2:$A$801,enrollment!$O$2:$O$801),"")</f>
        <v>2345678901</v>
      </c>
      <c r="AF2620">
        <f>IFERROR(_xlfn.XLOOKUP($AE2620,providers!$B$2:$B$11,providers!$Q$2:$Q$11),"")</f>
        <v>4.2</v>
      </c>
      <c r="AG2620" s="1">
        <f t="shared" si="40"/>
        <v>45627</v>
      </c>
    </row>
    <row r="2621" spans="1:33" x14ac:dyDescent="0.25">
      <c r="A2621" t="s">
        <v>3050</v>
      </c>
      <c r="B2621" t="s">
        <v>3046</v>
      </c>
      <c r="C2621">
        <v>5678901234</v>
      </c>
      <c r="D2621">
        <v>5678901234</v>
      </c>
      <c r="E2621" s="1">
        <v>45510</v>
      </c>
      <c r="F2621" s="1">
        <v>45510</v>
      </c>
      <c r="G2621" s="1">
        <v>45524</v>
      </c>
      <c r="H2621" t="s">
        <v>28</v>
      </c>
      <c r="I2621">
        <v>20</v>
      </c>
      <c r="J2621" t="s">
        <v>35</v>
      </c>
      <c r="K2621">
        <v>99213</v>
      </c>
      <c r="O2621">
        <v>1</v>
      </c>
      <c r="P2621">
        <v>145.52000000000001</v>
      </c>
      <c r="Q2621">
        <v>111.94</v>
      </c>
      <c r="R2621">
        <v>89.55</v>
      </c>
      <c r="S2621">
        <v>22.39</v>
      </c>
      <c r="T2621" t="s">
        <v>30</v>
      </c>
      <c r="X2621" t="s">
        <v>146</v>
      </c>
      <c r="Y2621" t="s">
        <v>147</v>
      </c>
      <c r="Z2621" t="s">
        <v>36</v>
      </c>
      <c r="AA2621" t="str">
        <f>IFERROR(_xlfn.XLOOKUP($J2621,avoidable_ed_reference!$A$2:$A$13,avoidable_ed_reference!$C$2:$C$13),"Not Classified")</f>
        <v>Avoidable</v>
      </c>
      <c r="AB2621" t="str">
        <f>IFERROR(_xlfn.XLOOKUP($B2621,enrollment!$A$2:$A$801,enrollment!$I$2:$I$801),"")</f>
        <v>OH</v>
      </c>
      <c r="AC2621">
        <f>IFERROR(_xlfn.XLOOKUP($B2621,enrollment!$A$2:$A$801,enrollment!$L$2:$L$801),"")</f>
        <v>74</v>
      </c>
      <c r="AD2621" t="str" cm="1">
        <f t="array" ref="AD2621">_xlfn.IFS(AC2621="","Unknown",AC2621&lt;18,"0-17",AC2621&lt;35,"18-34",AC2621&lt;50,"35-49",AC2621&lt;65,"50-64",TRUE,"65+")</f>
        <v>65+</v>
      </c>
      <c r="AE2621">
        <f>IFERROR(_xlfn.XLOOKUP($B2621,enrollment!$A$2:$A$801,enrollment!$O$2:$O$801),"")</f>
        <v>2345678901</v>
      </c>
      <c r="AF2621">
        <f>IFERROR(_xlfn.XLOOKUP($AE2621,providers!$B$2:$B$11,providers!$Q$2:$Q$11),"")</f>
        <v>4.2</v>
      </c>
      <c r="AG2621" s="1">
        <f t="shared" si="40"/>
        <v>45505</v>
      </c>
    </row>
    <row r="2622" spans="1:33" x14ac:dyDescent="0.25">
      <c r="A2622" t="s">
        <v>3051</v>
      </c>
      <c r="B2622" t="s">
        <v>3046</v>
      </c>
      <c r="C2622">
        <v>2345678901</v>
      </c>
      <c r="D2622">
        <v>2345678901</v>
      </c>
      <c r="E2622" s="1">
        <v>45298</v>
      </c>
      <c r="F2622" s="1">
        <v>45298</v>
      </c>
      <c r="G2622" s="1">
        <v>45324</v>
      </c>
      <c r="H2622" t="s">
        <v>28</v>
      </c>
      <c r="I2622">
        <v>11</v>
      </c>
      <c r="J2622" t="s">
        <v>47</v>
      </c>
      <c r="K2622">
        <v>99213</v>
      </c>
      <c r="O2622">
        <v>1</v>
      </c>
      <c r="P2622">
        <v>214.39</v>
      </c>
      <c r="Q2622">
        <v>158.81</v>
      </c>
      <c r="R2622">
        <v>127.05</v>
      </c>
      <c r="S2622">
        <v>31.76</v>
      </c>
      <c r="T2622" t="s">
        <v>30</v>
      </c>
      <c r="X2622" t="s">
        <v>146</v>
      </c>
      <c r="Y2622" t="s">
        <v>147</v>
      </c>
      <c r="Z2622" t="s">
        <v>39</v>
      </c>
      <c r="AA2622" t="str">
        <f>IFERROR(_xlfn.XLOOKUP($J2622,avoidable_ed_reference!$A$2:$A$13,avoidable_ed_reference!$C$2:$C$13),"Not Classified")</f>
        <v>Not Classified</v>
      </c>
      <c r="AB2622" t="str">
        <f>IFERROR(_xlfn.XLOOKUP($B2622,enrollment!$A$2:$A$801,enrollment!$I$2:$I$801),"")</f>
        <v>OH</v>
      </c>
      <c r="AC2622">
        <f>IFERROR(_xlfn.XLOOKUP($B2622,enrollment!$A$2:$A$801,enrollment!$L$2:$L$801),"")</f>
        <v>74</v>
      </c>
      <c r="AD2622" t="str" cm="1">
        <f t="array" ref="AD2622">_xlfn.IFS(AC2622="","Unknown",AC2622&lt;18,"0-17",AC2622&lt;35,"18-34",AC2622&lt;50,"35-49",AC2622&lt;65,"50-64",TRUE,"65+")</f>
        <v>65+</v>
      </c>
      <c r="AE2622">
        <f>IFERROR(_xlfn.XLOOKUP($B2622,enrollment!$A$2:$A$801,enrollment!$O$2:$O$801),"")</f>
        <v>2345678901</v>
      </c>
      <c r="AF2622">
        <f>IFERROR(_xlfn.XLOOKUP($AE2622,providers!$B$2:$B$11,providers!$Q$2:$Q$11),"")</f>
        <v>4.2</v>
      </c>
      <c r="AG2622" s="1">
        <f t="shared" si="40"/>
        <v>45292</v>
      </c>
    </row>
    <row r="2623" spans="1:33" x14ac:dyDescent="0.25">
      <c r="A2623" t="s">
        <v>3052</v>
      </c>
      <c r="B2623" t="s">
        <v>3046</v>
      </c>
      <c r="C2623">
        <v>2345678901</v>
      </c>
      <c r="D2623">
        <v>2345678901</v>
      </c>
      <c r="E2623" s="1">
        <v>45292</v>
      </c>
      <c r="F2623" s="1">
        <v>45292</v>
      </c>
      <c r="G2623" s="1">
        <v>45316</v>
      </c>
      <c r="H2623" t="s">
        <v>28</v>
      </c>
      <c r="I2623">
        <v>11</v>
      </c>
      <c r="J2623" t="s">
        <v>38</v>
      </c>
      <c r="K2623">
        <v>99213</v>
      </c>
      <c r="O2623">
        <v>1</v>
      </c>
      <c r="P2623">
        <v>238.79</v>
      </c>
      <c r="Q2623">
        <v>176.88</v>
      </c>
      <c r="R2623">
        <v>141.5</v>
      </c>
      <c r="S2623">
        <v>35.380000000000003</v>
      </c>
      <c r="T2623" t="s">
        <v>30</v>
      </c>
      <c r="X2623" t="s">
        <v>146</v>
      </c>
      <c r="Y2623" t="s">
        <v>147</v>
      </c>
      <c r="Z2623" t="s">
        <v>39</v>
      </c>
      <c r="AA2623" t="str">
        <f>IFERROR(_xlfn.XLOOKUP($J2623,avoidable_ed_reference!$A$2:$A$13,avoidable_ed_reference!$C$2:$C$13),"Not Classified")</f>
        <v>Not Classified</v>
      </c>
      <c r="AB2623" t="str">
        <f>IFERROR(_xlfn.XLOOKUP($B2623,enrollment!$A$2:$A$801,enrollment!$I$2:$I$801),"")</f>
        <v>OH</v>
      </c>
      <c r="AC2623">
        <f>IFERROR(_xlfn.XLOOKUP($B2623,enrollment!$A$2:$A$801,enrollment!$L$2:$L$801),"")</f>
        <v>74</v>
      </c>
      <c r="AD2623" t="str" cm="1">
        <f t="array" ref="AD2623">_xlfn.IFS(AC2623="","Unknown",AC2623&lt;18,"0-17",AC2623&lt;35,"18-34",AC2623&lt;50,"35-49",AC2623&lt;65,"50-64",TRUE,"65+")</f>
        <v>65+</v>
      </c>
      <c r="AE2623">
        <f>IFERROR(_xlfn.XLOOKUP($B2623,enrollment!$A$2:$A$801,enrollment!$O$2:$O$801),"")</f>
        <v>2345678901</v>
      </c>
      <c r="AF2623">
        <f>IFERROR(_xlfn.XLOOKUP($AE2623,providers!$B$2:$B$11,providers!$Q$2:$Q$11),"")</f>
        <v>4.2</v>
      </c>
      <c r="AG2623" s="1">
        <f t="shared" si="40"/>
        <v>45292</v>
      </c>
    </row>
    <row r="2624" spans="1:33" x14ac:dyDescent="0.25">
      <c r="A2624" t="s">
        <v>3053</v>
      </c>
      <c r="B2624" t="s">
        <v>3046</v>
      </c>
      <c r="C2624">
        <v>9012345678</v>
      </c>
      <c r="D2624">
        <v>9012345678</v>
      </c>
      <c r="E2624" s="1">
        <v>45443</v>
      </c>
      <c r="F2624" s="1">
        <v>45443</v>
      </c>
      <c r="G2624" s="1">
        <v>45460</v>
      </c>
      <c r="H2624" t="s">
        <v>67</v>
      </c>
      <c r="I2624">
        <v>21</v>
      </c>
      <c r="J2624" t="s">
        <v>42</v>
      </c>
      <c r="K2624">
        <v>99223</v>
      </c>
      <c r="O2624">
        <v>1</v>
      </c>
      <c r="P2624">
        <v>20183.189999999999</v>
      </c>
      <c r="Q2624">
        <v>13021.41</v>
      </c>
      <c r="R2624">
        <v>10417.129999999999</v>
      </c>
      <c r="S2624">
        <v>2604.2800000000002</v>
      </c>
      <c r="T2624" t="s">
        <v>30</v>
      </c>
      <c r="V2624">
        <v>1</v>
      </c>
      <c r="W2624" s="2" t="s">
        <v>68</v>
      </c>
      <c r="X2624" t="s">
        <v>146</v>
      </c>
      <c r="Y2624" t="s">
        <v>147</v>
      </c>
      <c r="Z2624" t="s">
        <v>69</v>
      </c>
      <c r="AA2624" t="str">
        <f>IFERROR(_xlfn.XLOOKUP($J2624,avoidable_ed_reference!$A$2:$A$13,avoidable_ed_reference!$C$2:$C$13),"Not Classified")</f>
        <v>Non-Avoidable</v>
      </c>
      <c r="AB2624" t="str">
        <f>IFERROR(_xlfn.XLOOKUP($B2624,enrollment!$A$2:$A$801,enrollment!$I$2:$I$801),"")</f>
        <v>OH</v>
      </c>
      <c r="AC2624">
        <f>IFERROR(_xlfn.XLOOKUP($B2624,enrollment!$A$2:$A$801,enrollment!$L$2:$L$801),"")</f>
        <v>74</v>
      </c>
      <c r="AD2624" t="str" cm="1">
        <f t="array" ref="AD2624">_xlfn.IFS(AC2624="","Unknown",AC2624&lt;18,"0-17",AC2624&lt;35,"18-34",AC2624&lt;50,"35-49",AC2624&lt;65,"50-64",TRUE,"65+")</f>
        <v>65+</v>
      </c>
      <c r="AE2624">
        <f>IFERROR(_xlfn.XLOOKUP($B2624,enrollment!$A$2:$A$801,enrollment!$O$2:$O$801),"")</f>
        <v>2345678901</v>
      </c>
      <c r="AF2624">
        <f>IFERROR(_xlfn.XLOOKUP($AE2624,providers!$B$2:$B$11,providers!$Q$2:$Q$11),"")</f>
        <v>4.2</v>
      </c>
      <c r="AG2624" s="1">
        <f t="shared" si="40"/>
        <v>45413</v>
      </c>
    </row>
    <row r="2625" spans="1:33" x14ac:dyDescent="0.25">
      <c r="A2625" t="s">
        <v>3054</v>
      </c>
      <c r="B2625" t="s">
        <v>3046</v>
      </c>
      <c r="C2625">
        <v>7890123456</v>
      </c>
      <c r="D2625">
        <v>7890123456</v>
      </c>
      <c r="E2625" s="1">
        <v>45429</v>
      </c>
      <c r="F2625" s="1">
        <v>45429</v>
      </c>
      <c r="G2625" s="1">
        <v>45459</v>
      </c>
      <c r="H2625" t="s">
        <v>59</v>
      </c>
      <c r="J2625" t="s">
        <v>99</v>
      </c>
      <c r="L2625" s="2" t="s">
        <v>82</v>
      </c>
      <c r="M2625" t="s">
        <v>83</v>
      </c>
      <c r="N2625" t="s">
        <v>84</v>
      </c>
      <c r="O2625">
        <v>1</v>
      </c>
      <c r="P2625">
        <v>937.15</v>
      </c>
      <c r="Q2625">
        <v>851.95</v>
      </c>
      <c r="R2625">
        <v>681.56</v>
      </c>
      <c r="S2625">
        <v>170.39</v>
      </c>
      <c r="T2625" t="s">
        <v>30</v>
      </c>
      <c r="X2625" t="s">
        <v>146</v>
      </c>
      <c r="Y2625" t="s">
        <v>147</v>
      </c>
      <c r="Z2625" t="s">
        <v>64</v>
      </c>
      <c r="AA2625" t="str">
        <f>IFERROR(_xlfn.XLOOKUP($J2625,avoidable_ed_reference!$A$2:$A$13,avoidable_ed_reference!$C$2:$C$13),"Not Classified")</f>
        <v>Not Classified</v>
      </c>
      <c r="AB2625" t="str">
        <f>IFERROR(_xlfn.XLOOKUP($B2625,enrollment!$A$2:$A$801,enrollment!$I$2:$I$801),"")</f>
        <v>OH</v>
      </c>
      <c r="AC2625">
        <f>IFERROR(_xlfn.XLOOKUP($B2625,enrollment!$A$2:$A$801,enrollment!$L$2:$L$801),"")</f>
        <v>74</v>
      </c>
      <c r="AD2625" t="str" cm="1">
        <f t="array" ref="AD2625">_xlfn.IFS(AC2625="","Unknown",AC2625&lt;18,"0-17",AC2625&lt;35,"18-34",AC2625&lt;50,"35-49",AC2625&lt;65,"50-64",TRUE,"65+")</f>
        <v>65+</v>
      </c>
      <c r="AE2625">
        <f>IFERROR(_xlfn.XLOOKUP($B2625,enrollment!$A$2:$A$801,enrollment!$O$2:$O$801),"")</f>
        <v>2345678901</v>
      </c>
      <c r="AF2625">
        <f>IFERROR(_xlfn.XLOOKUP($AE2625,providers!$B$2:$B$11,providers!$Q$2:$Q$11),"")</f>
        <v>4.2</v>
      </c>
      <c r="AG2625" s="1">
        <f t="shared" si="40"/>
        <v>45413</v>
      </c>
    </row>
    <row r="2626" spans="1:33" x14ac:dyDescent="0.25">
      <c r="A2626" t="s">
        <v>3055</v>
      </c>
      <c r="B2626" t="s">
        <v>3046</v>
      </c>
      <c r="C2626">
        <v>2345678901</v>
      </c>
      <c r="D2626">
        <v>2345678901</v>
      </c>
      <c r="E2626" s="1">
        <v>45293</v>
      </c>
      <c r="F2626" s="1">
        <v>45293</v>
      </c>
      <c r="G2626" s="1">
        <v>45309</v>
      </c>
      <c r="H2626" t="s">
        <v>28</v>
      </c>
      <c r="I2626">
        <v>11</v>
      </c>
      <c r="J2626" t="s">
        <v>35</v>
      </c>
      <c r="K2626">
        <v>99213</v>
      </c>
      <c r="O2626">
        <v>1</v>
      </c>
      <c r="P2626">
        <v>200.92</v>
      </c>
      <c r="Q2626">
        <v>148.83000000000001</v>
      </c>
      <c r="R2626">
        <v>119.06</v>
      </c>
      <c r="S2626">
        <v>29.77</v>
      </c>
      <c r="T2626" t="s">
        <v>30</v>
      </c>
      <c r="X2626" t="s">
        <v>146</v>
      </c>
      <c r="Y2626" t="s">
        <v>147</v>
      </c>
      <c r="Z2626" t="s">
        <v>39</v>
      </c>
      <c r="AA2626" t="str">
        <f>IFERROR(_xlfn.XLOOKUP($J2626,avoidable_ed_reference!$A$2:$A$13,avoidable_ed_reference!$C$2:$C$13),"Not Classified")</f>
        <v>Avoidable</v>
      </c>
      <c r="AB2626" t="str">
        <f>IFERROR(_xlfn.XLOOKUP($B2626,enrollment!$A$2:$A$801,enrollment!$I$2:$I$801),"")</f>
        <v>OH</v>
      </c>
      <c r="AC2626">
        <f>IFERROR(_xlfn.XLOOKUP($B2626,enrollment!$A$2:$A$801,enrollment!$L$2:$L$801),"")</f>
        <v>74</v>
      </c>
      <c r="AD2626" t="str" cm="1">
        <f t="array" ref="AD2626">_xlfn.IFS(AC2626="","Unknown",AC2626&lt;18,"0-17",AC2626&lt;35,"18-34",AC2626&lt;50,"35-49",AC2626&lt;65,"50-64",TRUE,"65+")</f>
        <v>65+</v>
      </c>
      <c r="AE2626">
        <f>IFERROR(_xlfn.XLOOKUP($B2626,enrollment!$A$2:$A$801,enrollment!$O$2:$O$801),"")</f>
        <v>2345678901</v>
      </c>
      <c r="AF2626">
        <f>IFERROR(_xlfn.XLOOKUP($AE2626,providers!$B$2:$B$11,providers!$Q$2:$Q$11),"")</f>
        <v>4.2</v>
      </c>
      <c r="AG2626" s="1">
        <f t="shared" si="40"/>
        <v>45292</v>
      </c>
    </row>
    <row r="2627" spans="1:33" x14ac:dyDescent="0.25">
      <c r="A2627" t="s">
        <v>3056</v>
      </c>
      <c r="B2627" t="s">
        <v>3046</v>
      </c>
      <c r="C2627">
        <v>2345678901</v>
      </c>
      <c r="D2627">
        <v>2345678901</v>
      </c>
      <c r="E2627" s="1">
        <v>45529</v>
      </c>
      <c r="F2627" s="1">
        <v>45529</v>
      </c>
      <c r="G2627" s="1">
        <v>45559</v>
      </c>
      <c r="H2627" t="s">
        <v>28</v>
      </c>
      <c r="I2627">
        <v>11</v>
      </c>
      <c r="J2627" t="s">
        <v>35</v>
      </c>
      <c r="K2627">
        <v>99213</v>
      </c>
      <c r="O2627">
        <v>1</v>
      </c>
      <c r="P2627">
        <v>175.96</v>
      </c>
      <c r="Q2627">
        <v>130.34</v>
      </c>
      <c r="R2627">
        <v>104.27</v>
      </c>
      <c r="S2627">
        <v>26.07</v>
      </c>
      <c r="T2627" t="s">
        <v>30</v>
      </c>
      <c r="X2627" t="s">
        <v>146</v>
      </c>
      <c r="Y2627" t="s">
        <v>147</v>
      </c>
      <c r="Z2627" t="s">
        <v>39</v>
      </c>
      <c r="AA2627" t="str">
        <f>IFERROR(_xlfn.XLOOKUP($J2627,avoidable_ed_reference!$A$2:$A$13,avoidable_ed_reference!$C$2:$C$13),"Not Classified")</f>
        <v>Avoidable</v>
      </c>
      <c r="AB2627" t="str">
        <f>IFERROR(_xlfn.XLOOKUP($B2627,enrollment!$A$2:$A$801,enrollment!$I$2:$I$801),"")</f>
        <v>OH</v>
      </c>
      <c r="AC2627">
        <f>IFERROR(_xlfn.XLOOKUP($B2627,enrollment!$A$2:$A$801,enrollment!$L$2:$L$801),"")</f>
        <v>74</v>
      </c>
      <c r="AD2627" t="str" cm="1">
        <f t="array" ref="AD2627">_xlfn.IFS(AC2627="","Unknown",AC2627&lt;18,"0-17",AC2627&lt;35,"18-34",AC2627&lt;50,"35-49",AC2627&lt;65,"50-64",TRUE,"65+")</f>
        <v>65+</v>
      </c>
      <c r="AE2627">
        <f>IFERROR(_xlfn.XLOOKUP($B2627,enrollment!$A$2:$A$801,enrollment!$O$2:$O$801),"")</f>
        <v>2345678901</v>
      </c>
      <c r="AF2627">
        <f>IFERROR(_xlfn.XLOOKUP($AE2627,providers!$B$2:$B$11,providers!$Q$2:$Q$11),"")</f>
        <v>4.2</v>
      </c>
      <c r="AG2627" s="1">
        <f t="shared" ref="AG2627:AG2690" si="41">EOMONTH(E2627,-1)+1</f>
        <v>45505</v>
      </c>
    </row>
    <row r="2628" spans="1:33" x14ac:dyDescent="0.25">
      <c r="A2628" t="s">
        <v>3057</v>
      </c>
      <c r="B2628" t="s">
        <v>3046</v>
      </c>
      <c r="C2628">
        <v>9012345678</v>
      </c>
      <c r="D2628">
        <v>9012345678</v>
      </c>
      <c r="E2628" s="1">
        <v>45545</v>
      </c>
      <c r="F2628" s="1">
        <v>45545</v>
      </c>
      <c r="G2628" s="1">
        <v>45580</v>
      </c>
      <c r="H2628" t="s">
        <v>67</v>
      </c>
      <c r="I2628">
        <v>21</v>
      </c>
      <c r="J2628" t="s">
        <v>80</v>
      </c>
      <c r="K2628">
        <v>99223</v>
      </c>
      <c r="O2628">
        <v>1</v>
      </c>
      <c r="P2628">
        <v>32776.35</v>
      </c>
      <c r="Q2628">
        <v>21146.03</v>
      </c>
      <c r="R2628">
        <v>16916.82</v>
      </c>
      <c r="S2628">
        <v>4229.21</v>
      </c>
      <c r="T2628" t="s">
        <v>30</v>
      </c>
      <c r="V2628">
        <v>1</v>
      </c>
      <c r="W2628" s="2" t="s">
        <v>68</v>
      </c>
      <c r="X2628" t="s">
        <v>146</v>
      </c>
      <c r="Y2628" t="s">
        <v>147</v>
      </c>
      <c r="Z2628" t="s">
        <v>69</v>
      </c>
      <c r="AA2628" t="str">
        <f>IFERROR(_xlfn.XLOOKUP($J2628,avoidable_ed_reference!$A$2:$A$13,avoidable_ed_reference!$C$2:$C$13),"Not Classified")</f>
        <v>Non-Avoidable</v>
      </c>
      <c r="AB2628" t="str">
        <f>IFERROR(_xlfn.XLOOKUP($B2628,enrollment!$A$2:$A$801,enrollment!$I$2:$I$801),"")</f>
        <v>OH</v>
      </c>
      <c r="AC2628">
        <f>IFERROR(_xlfn.XLOOKUP($B2628,enrollment!$A$2:$A$801,enrollment!$L$2:$L$801),"")</f>
        <v>74</v>
      </c>
      <c r="AD2628" t="str" cm="1">
        <f t="array" ref="AD2628">_xlfn.IFS(AC2628="","Unknown",AC2628&lt;18,"0-17",AC2628&lt;35,"18-34",AC2628&lt;50,"35-49",AC2628&lt;65,"50-64",TRUE,"65+")</f>
        <v>65+</v>
      </c>
      <c r="AE2628">
        <f>IFERROR(_xlfn.XLOOKUP($B2628,enrollment!$A$2:$A$801,enrollment!$O$2:$O$801),"")</f>
        <v>2345678901</v>
      </c>
      <c r="AF2628">
        <f>IFERROR(_xlfn.XLOOKUP($AE2628,providers!$B$2:$B$11,providers!$Q$2:$Q$11),"")</f>
        <v>4.2</v>
      </c>
      <c r="AG2628" s="1">
        <f t="shared" si="41"/>
        <v>45536</v>
      </c>
    </row>
    <row r="2629" spans="1:33" x14ac:dyDescent="0.25">
      <c r="A2629" t="s">
        <v>3058</v>
      </c>
      <c r="B2629" t="s">
        <v>3046</v>
      </c>
      <c r="C2629">
        <v>1122334455</v>
      </c>
      <c r="D2629">
        <v>1122334455</v>
      </c>
      <c r="E2629" s="1">
        <v>45459</v>
      </c>
      <c r="F2629" s="1">
        <v>45459</v>
      </c>
      <c r="G2629" s="1">
        <v>45473</v>
      </c>
      <c r="H2629" t="s">
        <v>28</v>
      </c>
      <c r="I2629">
        <v>11</v>
      </c>
      <c r="J2629" t="s">
        <v>38</v>
      </c>
      <c r="K2629">
        <v>99213</v>
      </c>
      <c r="O2629">
        <v>1</v>
      </c>
      <c r="P2629">
        <v>167.94</v>
      </c>
      <c r="Q2629">
        <v>124.4</v>
      </c>
      <c r="R2629">
        <v>99.52</v>
      </c>
      <c r="S2629">
        <v>24.88</v>
      </c>
      <c r="T2629" t="s">
        <v>545</v>
      </c>
      <c r="X2629" t="s">
        <v>146</v>
      </c>
      <c r="Y2629" t="s">
        <v>147</v>
      </c>
      <c r="Z2629" t="s">
        <v>39</v>
      </c>
      <c r="AA2629" t="str">
        <f>IFERROR(_xlfn.XLOOKUP($J2629,avoidable_ed_reference!$A$2:$A$13,avoidable_ed_reference!$C$2:$C$13),"Not Classified")</f>
        <v>Not Classified</v>
      </c>
      <c r="AB2629" t="str">
        <f>IFERROR(_xlfn.XLOOKUP($B2629,enrollment!$A$2:$A$801,enrollment!$I$2:$I$801),"")</f>
        <v>OH</v>
      </c>
      <c r="AC2629">
        <f>IFERROR(_xlfn.XLOOKUP($B2629,enrollment!$A$2:$A$801,enrollment!$L$2:$L$801),"")</f>
        <v>74</v>
      </c>
      <c r="AD2629" t="str" cm="1">
        <f t="array" ref="AD2629">_xlfn.IFS(AC2629="","Unknown",AC2629&lt;18,"0-17",AC2629&lt;35,"18-34",AC2629&lt;50,"35-49",AC2629&lt;65,"50-64",TRUE,"65+")</f>
        <v>65+</v>
      </c>
      <c r="AE2629">
        <f>IFERROR(_xlfn.XLOOKUP($B2629,enrollment!$A$2:$A$801,enrollment!$O$2:$O$801),"")</f>
        <v>2345678901</v>
      </c>
      <c r="AF2629">
        <f>IFERROR(_xlfn.XLOOKUP($AE2629,providers!$B$2:$B$11,providers!$Q$2:$Q$11),"")</f>
        <v>4.2</v>
      </c>
      <c r="AG2629" s="1">
        <f t="shared" si="41"/>
        <v>45444</v>
      </c>
    </row>
    <row r="2630" spans="1:33" x14ac:dyDescent="0.25">
      <c r="A2630" t="s">
        <v>3059</v>
      </c>
      <c r="B2630" t="s">
        <v>3046</v>
      </c>
      <c r="C2630">
        <v>3456789012</v>
      </c>
      <c r="D2630">
        <v>3456789012</v>
      </c>
      <c r="E2630" s="1">
        <v>45443</v>
      </c>
      <c r="F2630" s="1">
        <v>45443</v>
      </c>
      <c r="G2630" s="1">
        <v>45469</v>
      </c>
      <c r="H2630" t="s">
        <v>28</v>
      </c>
      <c r="I2630">
        <v>23</v>
      </c>
      <c r="J2630" t="s">
        <v>55</v>
      </c>
      <c r="K2630">
        <v>99284</v>
      </c>
      <c r="O2630">
        <v>1</v>
      </c>
      <c r="P2630">
        <v>1801.67</v>
      </c>
      <c r="Q2630">
        <v>1000.93</v>
      </c>
      <c r="R2630">
        <v>800.74</v>
      </c>
      <c r="S2630">
        <v>200.19</v>
      </c>
      <c r="T2630" t="s">
        <v>30</v>
      </c>
      <c r="X2630" t="s">
        <v>146</v>
      </c>
      <c r="Y2630" t="s">
        <v>147</v>
      </c>
      <c r="Z2630" t="s">
        <v>45</v>
      </c>
      <c r="AA2630" t="str">
        <f>IFERROR(_xlfn.XLOOKUP($J2630,avoidable_ed_reference!$A$2:$A$13,avoidable_ed_reference!$C$2:$C$13),"Not Classified")</f>
        <v>Potentially Avoidable</v>
      </c>
      <c r="AB2630" t="str">
        <f>IFERROR(_xlfn.XLOOKUP($B2630,enrollment!$A$2:$A$801,enrollment!$I$2:$I$801),"")</f>
        <v>OH</v>
      </c>
      <c r="AC2630">
        <f>IFERROR(_xlfn.XLOOKUP($B2630,enrollment!$A$2:$A$801,enrollment!$L$2:$L$801),"")</f>
        <v>74</v>
      </c>
      <c r="AD2630" t="str" cm="1">
        <f t="array" ref="AD2630">_xlfn.IFS(AC2630="","Unknown",AC2630&lt;18,"0-17",AC2630&lt;35,"18-34",AC2630&lt;50,"35-49",AC2630&lt;65,"50-64",TRUE,"65+")</f>
        <v>65+</v>
      </c>
      <c r="AE2630">
        <f>IFERROR(_xlfn.XLOOKUP($B2630,enrollment!$A$2:$A$801,enrollment!$O$2:$O$801),"")</f>
        <v>2345678901</v>
      </c>
      <c r="AF2630">
        <f>IFERROR(_xlfn.XLOOKUP($AE2630,providers!$B$2:$B$11,providers!$Q$2:$Q$11),"")</f>
        <v>4.2</v>
      </c>
      <c r="AG2630" s="1">
        <f t="shared" si="41"/>
        <v>45413</v>
      </c>
    </row>
    <row r="2631" spans="1:33" x14ac:dyDescent="0.25">
      <c r="A2631" t="s">
        <v>3060</v>
      </c>
      <c r="B2631" t="s">
        <v>3046</v>
      </c>
      <c r="C2631">
        <v>7890123456</v>
      </c>
      <c r="D2631">
        <v>7890123456</v>
      </c>
      <c r="E2631" s="1">
        <v>45376</v>
      </c>
      <c r="F2631" s="1">
        <v>45376</v>
      </c>
      <c r="G2631" s="1">
        <v>45403</v>
      </c>
      <c r="H2631" t="s">
        <v>59</v>
      </c>
      <c r="J2631" t="s">
        <v>99</v>
      </c>
      <c r="L2631" s="2" t="s">
        <v>106</v>
      </c>
      <c r="M2631" t="s">
        <v>107</v>
      </c>
      <c r="N2631" t="s">
        <v>108</v>
      </c>
      <c r="O2631">
        <v>1</v>
      </c>
      <c r="P2631">
        <v>1194.22</v>
      </c>
      <c r="Q2631">
        <v>1085.6500000000001</v>
      </c>
      <c r="R2631">
        <v>868.52</v>
      </c>
      <c r="S2631">
        <v>217.13</v>
      </c>
      <c r="T2631" t="s">
        <v>30</v>
      </c>
      <c r="X2631" t="s">
        <v>146</v>
      </c>
      <c r="Y2631" t="s">
        <v>147</v>
      </c>
      <c r="Z2631" t="s">
        <v>64</v>
      </c>
      <c r="AA2631" t="str">
        <f>IFERROR(_xlfn.XLOOKUP($J2631,avoidable_ed_reference!$A$2:$A$13,avoidable_ed_reference!$C$2:$C$13),"Not Classified")</f>
        <v>Not Classified</v>
      </c>
      <c r="AB2631" t="str">
        <f>IFERROR(_xlfn.XLOOKUP($B2631,enrollment!$A$2:$A$801,enrollment!$I$2:$I$801),"")</f>
        <v>OH</v>
      </c>
      <c r="AC2631">
        <f>IFERROR(_xlfn.XLOOKUP($B2631,enrollment!$A$2:$A$801,enrollment!$L$2:$L$801),"")</f>
        <v>74</v>
      </c>
      <c r="AD2631" t="str" cm="1">
        <f t="array" ref="AD2631">_xlfn.IFS(AC2631="","Unknown",AC2631&lt;18,"0-17",AC2631&lt;35,"18-34",AC2631&lt;50,"35-49",AC2631&lt;65,"50-64",TRUE,"65+")</f>
        <v>65+</v>
      </c>
      <c r="AE2631">
        <f>IFERROR(_xlfn.XLOOKUP($B2631,enrollment!$A$2:$A$801,enrollment!$O$2:$O$801),"")</f>
        <v>2345678901</v>
      </c>
      <c r="AF2631">
        <f>IFERROR(_xlfn.XLOOKUP($AE2631,providers!$B$2:$B$11,providers!$Q$2:$Q$11),"")</f>
        <v>4.2</v>
      </c>
      <c r="AG2631" s="1">
        <f t="shared" si="41"/>
        <v>45352</v>
      </c>
    </row>
    <row r="2632" spans="1:33" x14ac:dyDescent="0.25">
      <c r="A2632" t="s">
        <v>3061</v>
      </c>
      <c r="B2632" t="s">
        <v>3046</v>
      </c>
      <c r="C2632">
        <v>3456789012</v>
      </c>
      <c r="D2632">
        <v>3456789012</v>
      </c>
      <c r="E2632" s="1">
        <v>45441</v>
      </c>
      <c r="F2632" s="1">
        <v>45441</v>
      </c>
      <c r="G2632" s="1">
        <v>45470</v>
      </c>
      <c r="H2632" t="s">
        <v>59</v>
      </c>
      <c r="J2632" t="s">
        <v>99</v>
      </c>
      <c r="L2632" s="2" t="s">
        <v>151</v>
      </c>
      <c r="M2632" t="s">
        <v>152</v>
      </c>
      <c r="N2632" t="s">
        <v>153</v>
      </c>
      <c r="O2632">
        <v>1</v>
      </c>
      <c r="P2632">
        <v>839.84</v>
      </c>
      <c r="Q2632">
        <v>763.49</v>
      </c>
      <c r="R2632">
        <v>610.79</v>
      </c>
      <c r="S2632">
        <v>152.69999999999999</v>
      </c>
      <c r="T2632" t="s">
        <v>30</v>
      </c>
      <c r="X2632" t="s">
        <v>146</v>
      </c>
      <c r="Y2632" t="s">
        <v>147</v>
      </c>
      <c r="Z2632" t="s">
        <v>64</v>
      </c>
      <c r="AA2632" t="str">
        <f>IFERROR(_xlfn.XLOOKUP($J2632,avoidable_ed_reference!$A$2:$A$13,avoidable_ed_reference!$C$2:$C$13),"Not Classified")</f>
        <v>Not Classified</v>
      </c>
      <c r="AB2632" t="str">
        <f>IFERROR(_xlfn.XLOOKUP($B2632,enrollment!$A$2:$A$801,enrollment!$I$2:$I$801),"")</f>
        <v>OH</v>
      </c>
      <c r="AC2632">
        <f>IFERROR(_xlfn.XLOOKUP($B2632,enrollment!$A$2:$A$801,enrollment!$L$2:$L$801),"")</f>
        <v>74</v>
      </c>
      <c r="AD2632" t="str" cm="1">
        <f t="array" ref="AD2632">_xlfn.IFS(AC2632="","Unknown",AC2632&lt;18,"0-17",AC2632&lt;35,"18-34",AC2632&lt;50,"35-49",AC2632&lt;65,"50-64",TRUE,"65+")</f>
        <v>65+</v>
      </c>
      <c r="AE2632">
        <f>IFERROR(_xlfn.XLOOKUP($B2632,enrollment!$A$2:$A$801,enrollment!$O$2:$O$801),"")</f>
        <v>2345678901</v>
      </c>
      <c r="AF2632">
        <f>IFERROR(_xlfn.XLOOKUP($AE2632,providers!$B$2:$B$11,providers!$Q$2:$Q$11),"")</f>
        <v>4.2</v>
      </c>
      <c r="AG2632" s="1">
        <f t="shared" si="41"/>
        <v>45413</v>
      </c>
    </row>
    <row r="2633" spans="1:33" x14ac:dyDescent="0.25">
      <c r="A2633" t="s">
        <v>3062</v>
      </c>
      <c r="B2633" t="s">
        <v>3046</v>
      </c>
      <c r="C2633">
        <v>2233445566</v>
      </c>
      <c r="D2633">
        <v>2233445566</v>
      </c>
      <c r="E2633" s="1">
        <v>45609</v>
      </c>
      <c r="F2633" s="1">
        <v>45609</v>
      </c>
      <c r="G2633" s="1">
        <v>45635</v>
      </c>
      <c r="H2633" t="s">
        <v>28</v>
      </c>
      <c r="I2633">
        <v>23</v>
      </c>
      <c r="J2633" t="s">
        <v>35</v>
      </c>
      <c r="K2633">
        <v>99284</v>
      </c>
      <c r="O2633">
        <v>1</v>
      </c>
      <c r="P2633">
        <v>2332.44</v>
      </c>
      <c r="Q2633">
        <v>1295.8</v>
      </c>
      <c r="R2633">
        <v>1036.6400000000001</v>
      </c>
      <c r="S2633">
        <v>259.16000000000003</v>
      </c>
      <c r="T2633" t="s">
        <v>30</v>
      </c>
      <c r="X2633" t="s">
        <v>146</v>
      </c>
      <c r="Y2633" t="s">
        <v>147</v>
      </c>
      <c r="Z2633" t="s">
        <v>45</v>
      </c>
      <c r="AA2633" t="str">
        <f>IFERROR(_xlfn.XLOOKUP($J2633,avoidable_ed_reference!$A$2:$A$13,avoidable_ed_reference!$C$2:$C$13),"Not Classified")</f>
        <v>Avoidable</v>
      </c>
      <c r="AB2633" t="str">
        <f>IFERROR(_xlfn.XLOOKUP($B2633,enrollment!$A$2:$A$801,enrollment!$I$2:$I$801),"")</f>
        <v>OH</v>
      </c>
      <c r="AC2633">
        <f>IFERROR(_xlfn.XLOOKUP($B2633,enrollment!$A$2:$A$801,enrollment!$L$2:$L$801),"")</f>
        <v>74</v>
      </c>
      <c r="AD2633" t="str" cm="1">
        <f t="array" ref="AD2633">_xlfn.IFS(AC2633="","Unknown",AC2633&lt;18,"0-17",AC2633&lt;35,"18-34",AC2633&lt;50,"35-49",AC2633&lt;65,"50-64",TRUE,"65+")</f>
        <v>65+</v>
      </c>
      <c r="AE2633">
        <f>IFERROR(_xlfn.XLOOKUP($B2633,enrollment!$A$2:$A$801,enrollment!$O$2:$O$801),"")</f>
        <v>2345678901</v>
      </c>
      <c r="AF2633">
        <f>IFERROR(_xlfn.XLOOKUP($AE2633,providers!$B$2:$B$11,providers!$Q$2:$Q$11),"")</f>
        <v>4.2</v>
      </c>
      <c r="AG2633" s="1">
        <f t="shared" si="41"/>
        <v>45597</v>
      </c>
    </row>
    <row r="2634" spans="1:33" x14ac:dyDescent="0.25">
      <c r="A2634" t="s">
        <v>3063</v>
      </c>
      <c r="B2634" t="s">
        <v>3046</v>
      </c>
      <c r="C2634">
        <v>2345678901</v>
      </c>
      <c r="D2634">
        <v>2345678901</v>
      </c>
      <c r="E2634" s="1">
        <v>45520</v>
      </c>
      <c r="F2634" s="1">
        <v>45520</v>
      </c>
      <c r="G2634" s="1">
        <v>45555</v>
      </c>
      <c r="H2634" t="s">
        <v>28</v>
      </c>
      <c r="I2634">
        <v>11</v>
      </c>
      <c r="J2634" t="s">
        <v>38</v>
      </c>
      <c r="K2634">
        <v>99213</v>
      </c>
      <c r="O2634">
        <v>1</v>
      </c>
      <c r="P2634">
        <v>231.71</v>
      </c>
      <c r="Q2634">
        <v>171.64</v>
      </c>
      <c r="R2634">
        <v>137.31</v>
      </c>
      <c r="S2634">
        <v>34.33</v>
      </c>
      <c r="T2634" t="s">
        <v>30</v>
      </c>
      <c r="X2634" t="s">
        <v>146</v>
      </c>
      <c r="Y2634" t="s">
        <v>147</v>
      </c>
      <c r="Z2634" t="s">
        <v>39</v>
      </c>
      <c r="AA2634" t="str">
        <f>IFERROR(_xlfn.XLOOKUP($J2634,avoidable_ed_reference!$A$2:$A$13,avoidable_ed_reference!$C$2:$C$13),"Not Classified")</f>
        <v>Not Classified</v>
      </c>
      <c r="AB2634" t="str">
        <f>IFERROR(_xlfn.XLOOKUP($B2634,enrollment!$A$2:$A$801,enrollment!$I$2:$I$801),"")</f>
        <v>OH</v>
      </c>
      <c r="AC2634">
        <f>IFERROR(_xlfn.XLOOKUP($B2634,enrollment!$A$2:$A$801,enrollment!$L$2:$L$801),"")</f>
        <v>74</v>
      </c>
      <c r="AD2634" t="str" cm="1">
        <f t="array" ref="AD2634">_xlfn.IFS(AC2634="","Unknown",AC2634&lt;18,"0-17",AC2634&lt;35,"18-34",AC2634&lt;50,"35-49",AC2634&lt;65,"50-64",TRUE,"65+")</f>
        <v>65+</v>
      </c>
      <c r="AE2634">
        <f>IFERROR(_xlfn.XLOOKUP($B2634,enrollment!$A$2:$A$801,enrollment!$O$2:$O$801),"")</f>
        <v>2345678901</v>
      </c>
      <c r="AF2634">
        <f>IFERROR(_xlfn.XLOOKUP($AE2634,providers!$B$2:$B$11,providers!$Q$2:$Q$11),"")</f>
        <v>4.2</v>
      </c>
      <c r="AG2634" s="1">
        <f t="shared" si="41"/>
        <v>45505</v>
      </c>
    </row>
    <row r="2635" spans="1:33" x14ac:dyDescent="0.25">
      <c r="A2635" t="s">
        <v>3064</v>
      </c>
      <c r="B2635" t="s">
        <v>3065</v>
      </c>
      <c r="C2635">
        <v>8901234567</v>
      </c>
      <c r="D2635">
        <v>8901234567</v>
      </c>
      <c r="E2635" s="1">
        <v>45583</v>
      </c>
      <c r="F2635" s="1">
        <v>45583</v>
      </c>
      <c r="G2635" s="1">
        <v>45617</v>
      </c>
      <c r="H2635" t="s">
        <v>28</v>
      </c>
      <c r="I2635">
        <v>11</v>
      </c>
      <c r="J2635" t="s">
        <v>47</v>
      </c>
      <c r="K2635">
        <v>99213</v>
      </c>
      <c r="O2635">
        <v>1</v>
      </c>
      <c r="P2635">
        <v>242.22</v>
      </c>
      <c r="Q2635">
        <v>179.42</v>
      </c>
      <c r="R2635">
        <v>143.54</v>
      </c>
      <c r="S2635">
        <v>35.880000000000003</v>
      </c>
      <c r="T2635" t="s">
        <v>30</v>
      </c>
      <c r="X2635" t="s">
        <v>146</v>
      </c>
      <c r="Y2635" t="s">
        <v>147</v>
      </c>
      <c r="Z2635" t="s">
        <v>39</v>
      </c>
      <c r="AA2635" t="str">
        <f>IFERROR(_xlfn.XLOOKUP($J2635,avoidable_ed_reference!$A$2:$A$13,avoidable_ed_reference!$C$2:$C$13),"Not Classified")</f>
        <v>Not Classified</v>
      </c>
      <c r="AB2635" t="str">
        <f>IFERROR(_xlfn.XLOOKUP($B2635,enrollment!$A$2:$A$801,enrollment!$I$2:$I$801),"")</f>
        <v>GA</v>
      </c>
      <c r="AC2635">
        <f>IFERROR(_xlfn.XLOOKUP($B2635,enrollment!$A$2:$A$801,enrollment!$L$2:$L$801),"")</f>
        <v>83</v>
      </c>
      <c r="AD2635" t="str" cm="1">
        <f t="array" ref="AD2635">_xlfn.IFS(AC2635="","Unknown",AC2635&lt;18,"0-17",AC2635&lt;35,"18-34",AC2635&lt;50,"35-49",AC2635&lt;65,"50-64",TRUE,"65+")</f>
        <v>65+</v>
      </c>
      <c r="AE2635">
        <f>IFERROR(_xlfn.XLOOKUP($B2635,enrollment!$A$2:$A$801,enrollment!$O$2:$O$801),"")</f>
        <v>8901234567</v>
      </c>
      <c r="AF2635">
        <f>IFERROR(_xlfn.XLOOKUP($AE2635,providers!$B$2:$B$11,providers!$Q$2:$Q$11),"")</f>
        <v>3.7</v>
      </c>
      <c r="AG2635" s="1">
        <f t="shared" si="41"/>
        <v>45566</v>
      </c>
    </row>
    <row r="2636" spans="1:33" x14ac:dyDescent="0.25">
      <c r="A2636" t="s">
        <v>3066</v>
      </c>
      <c r="B2636" t="s">
        <v>3065</v>
      </c>
      <c r="C2636">
        <v>2233445566</v>
      </c>
      <c r="D2636">
        <v>2233445566</v>
      </c>
      <c r="E2636" s="1">
        <v>45464</v>
      </c>
      <c r="F2636" s="1">
        <v>45464</v>
      </c>
      <c r="G2636" s="1">
        <v>45487</v>
      </c>
      <c r="H2636" t="s">
        <v>59</v>
      </c>
      <c r="J2636" t="s">
        <v>99</v>
      </c>
      <c r="L2636" s="2" t="s">
        <v>106</v>
      </c>
      <c r="M2636" t="s">
        <v>107</v>
      </c>
      <c r="N2636" t="s">
        <v>108</v>
      </c>
      <c r="O2636">
        <v>1</v>
      </c>
      <c r="P2636">
        <v>1265.3599999999999</v>
      </c>
      <c r="Q2636">
        <v>1150.33</v>
      </c>
      <c r="R2636">
        <v>920.26</v>
      </c>
      <c r="S2636">
        <v>230.07</v>
      </c>
      <c r="T2636" t="s">
        <v>30</v>
      </c>
      <c r="X2636" t="s">
        <v>146</v>
      </c>
      <c r="Y2636" t="s">
        <v>147</v>
      </c>
      <c r="Z2636" t="s">
        <v>64</v>
      </c>
      <c r="AA2636" t="str">
        <f>IFERROR(_xlfn.XLOOKUP($J2636,avoidable_ed_reference!$A$2:$A$13,avoidable_ed_reference!$C$2:$C$13),"Not Classified")</f>
        <v>Not Classified</v>
      </c>
      <c r="AB2636" t="str">
        <f>IFERROR(_xlfn.XLOOKUP($B2636,enrollment!$A$2:$A$801,enrollment!$I$2:$I$801),"")</f>
        <v>GA</v>
      </c>
      <c r="AC2636">
        <f>IFERROR(_xlfn.XLOOKUP($B2636,enrollment!$A$2:$A$801,enrollment!$L$2:$L$801),"")</f>
        <v>83</v>
      </c>
      <c r="AD2636" t="str" cm="1">
        <f t="array" ref="AD2636">_xlfn.IFS(AC2636="","Unknown",AC2636&lt;18,"0-17",AC2636&lt;35,"18-34",AC2636&lt;50,"35-49",AC2636&lt;65,"50-64",TRUE,"65+")</f>
        <v>65+</v>
      </c>
      <c r="AE2636">
        <f>IFERROR(_xlfn.XLOOKUP($B2636,enrollment!$A$2:$A$801,enrollment!$O$2:$O$801),"")</f>
        <v>8901234567</v>
      </c>
      <c r="AF2636">
        <f>IFERROR(_xlfn.XLOOKUP($AE2636,providers!$B$2:$B$11,providers!$Q$2:$Q$11),"")</f>
        <v>3.7</v>
      </c>
      <c r="AG2636" s="1">
        <f t="shared" si="41"/>
        <v>45444</v>
      </c>
    </row>
    <row r="2637" spans="1:33" x14ac:dyDescent="0.25">
      <c r="A2637" t="s">
        <v>3067</v>
      </c>
      <c r="B2637" t="s">
        <v>3065</v>
      </c>
      <c r="C2637">
        <v>5678901234</v>
      </c>
      <c r="D2637">
        <v>5678901234</v>
      </c>
      <c r="E2637" s="1">
        <v>45428</v>
      </c>
      <c r="F2637" s="1">
        <v>45428</v>
      </c>
      <c r="G2637" s="1">
        <v>45445</v>
      </c>
      <c r="H2637" t="s">
        <v>28</v>
      </c>
      <c r="I2637">
        <v>20</v>
      </c>
      <c r="J2637" t="s">
        <v>35</v>
      </c>
      <c r="K2637">
        <v>99213</v>
      </c>
      <c r="O2637">
        <v>1</v>
      </c>
      <c r="P2637">
        <v>176.41</v>
      </c>
      <c r="Q2637">
        <v>135.69999999999999</v>
      </c>
      <c r="R2637">
        <v>108.56</v>
      </c>
      <c r="S2637">
        <v>27.14</v>
      </c>
      <c r="T2637" t="s">
        <v>30</v>
      </c>
      <c r="X2637" t="s">
        <v>146</v>
      </c>
      <c r="Y2637" t="s">
        <v>147</v>
      </c>
      <c r="Z2637" t="s">
        <v>36</v>
      </c>
      <c r="AA2637" t="str">
        <f>IFERROR(_xlfn.XLOOKUP($J2637,avoidable_ed_reference!$A$2:$A$13,avoidable_ed_reference!$C$2:$C$13),"Not Classified")</f>
        <v>Avoidable</v>
      </c>
      <c r="AB2637" t="str">
        <f>IFERROR(_xlfn.XLOOKUP($B2637,enrollment!$A$2:$A$801,enrollment!$I$2:$I$801),"")</f>
        <v>GA</v>
      </c>
      <c r="AC2637">
        <f>IFERROR(_xlfn.XLOOKUP($B2637,enrollment!$A$2:$A$801,enrollment!$L$2:$L$801),"")</f>
        <v>83</v>
      </c>
      <c r="AD2637" t="str" cm="1">
        <f t="array" ref="AD2637">_xlfn.IFS(AC2637="","Unknown",AC2637&lt;18,"0-17",AC2637&lt;35,"18-34",AC2637&lt;50,"35-49",AC2637&lt;65,"50-64",TRUE,"65+")</f>
        <v>65+</v>
      </c>
      <c r="AE2637">
        <f>IFERROR(_xlfn.XLOOKUP($B2637,enrollment!$A$2:$A$801,enrollment!$O$2:$O$801),"")</f>
        <v>8901234567</v>
      </c>
      <c r="AF2637">
        <f>IFERROR(_xlfn.XLOOKUP($AE2637,providers!$B$2:$B$11,providers!$Q$2:$Q$11),"")</f>
        <v>3.7</v>
      </c>
      <c r="AG2637" s="1">
        <f t="shared" si="41"/>
        <v>45413</v>
      </c>
    </row>
    <row r="2638" spans="1:33" x14ac:dyDescent="0.25">
      <c r="A2638" t="s">
        <v>3068</v>
      </c>
      <c r="B2638" t="s">
        <v>3065</v>
      </c>
      <c r="C2638">
        <v>8901234567</v>
      </c>
      <c r="D2638">
        <v>8901234567</v>
      </c>
      <c r="E2638" s="1">
        <v>45529</v>
      </c>
      <c r="F2638" s="1">
        <v>45529</v>
      </c>
      <c r="G2638" s="1">
        <v>45557</v>
      </c>
      <c r="H2638" t="s">
        <v>28</v>
      </c>
      <c r="I2638">
        <v>11</v>
      </c>
      <c r="J2638" t="s">
        <v>35</v>
      </c>
      <c r="K2638">
        <v>99213</v>
      </c>
      <c r="O2638">
        <v>1</v>
      </c>
      <c r="P2638">
        <v>204.16</v>
      </c>
      <c r="Q2638">
        <v>151.22999999999999</v>
      </c>
      <c r="R2638">
        <v>120.98</v>
      </c>
      <c r="S2638">
        <v>30.25</v>
      </c>
      <c r="T2638" t="s">
        <v>30</v>
      </c>
      <c r="X2638" t="s">
        <v>146</v>
      </c>
      <c r="Y2638" t="s">
        <v>147</v>
      </c>
      <c r="Z2638" t="s">
        <v>39</v>
      </c>
      <c r="AA2638" t="str">
        <f>IFERROR(_xlfn.XLOOKUP($J2638,avoidable_ed_reference!$A$2:$A$13,avoidable_ed_reference!$C$2:$C$13),"Not Classified")</f>
        <v>Avoidable</v>
      </c>
      <c r="AB2638" t="str">
        <f>IFERROR(_xlfn.XLOOKUP($B2638,enrollment!$A$2:$A$801,enrollment!$I$2:$I$801),"")</f>
        <v>GA</v>
      </c>
      <c r="AC2638">
        <f>IFERROR(_xlfn.XLOOKUP($B2638,enrollment!$A$2:$A$801,enrollment!$L$2:$L$801),"")</f>
        <v>83</v>
      </c>
      <c r="AD2638" t="str" cm="1">
        <f t="array" ref="AD2638">_xlfn.IFS(AC2638="","Unknown",AC2638&lt;18,"0-17",AC2638&lt;35,"18-34",AC2638&lt;50,"35-49",AC2638&lt;65,"50-64",TRUE,"65+")</f>
        <v>65+</v>
      </c>
      <c r="AE2638">
        <f>IFERROR(_xlfn.XLOOKUP($B2638,enrollment!$A$2:$A$801,enrollment!$O$2:$O$801),"")</f>
        <v>8901234567</v>
      </c>
      <c r="AF2638">
        <f>IFERROR(_xlfn.XLOOKUP($AE2638,providers!$B$2:$B$11,providers!$Q$2:$Q$11),"")</f>
        <v>3.7</v>
      </c>
      <c r="AG2638" s="1">
        <f t="shared" si="41"/>
        <v>45505</v>
      </c>
    </row>
    <row r="2639" spans="1:33" x14ac:dyDescent="0.25">
      <c r="A2639" t="s">
        <v>3069</v>
      </c>
      <c r="B2639" t="s">
        <v>3065</v>
      </c>
      <c r="C2639">
        <v>9012345678</v>
      </c>
      <c r="D2639">
        <v>9012345678</v>
      </c>
      <c r="E2639" s="1">
        <v>45339</v>
      </c>
      <c r="F2639" s="1">
        <v>45339</v>
      </c>
      <c r="G2639" s="1">
        <v>45368</v>
      </c>
      <c r="H2639" t="s">
        <v>67</v>
      </c>
      <c r="I2639">
        <v>21</v>
      </c>
      <c r="J2639" t="s">
        <v>42</v>
      </c>
      <c r="K2639">
        <v>99223</v>
      </c>
      <c r="O2639">
        <v>1</v>
      </c>
      <c r="P2639">
        <v>23779.15</v>
      </c>
      <c r="Q2639">
        <v>15341.39</v>
      </c>
      <c r="R2639">
        <v>12273.11</v>
      </c>
      <c r="S2639">
        <v>3068.28</v>
      </c>
      <c r="T2639" t="s">
        <v>30</v>
      </c>
      <c r="V2639">
        <v>1</v>
      </c>
      <c r="W2639" s="2" t="s">
        <v>68</v>
      </c>
      <c r="X2639" t="s">
        <v>146</v>
      </c>
      <c r="Y2639" t="s">
        <v>147</v>
      </c>
      <c r="Z2639" t="s">
        <v>69</v>
      </c>
      <c r="AA2639" t="str">
        <f>IFERROR(_xlfn.XLOOKUP($J2639,avoidable_ed_reference!$A$2:$A$13,avoidable_ed_reference!$C$2:$C$13),"Not Classified")</f>
        <v>Non-Avoidable</v>
      </c>
      <c r="AB2639" t="str">
        <f>IFERROR(_xlfn.XLOOKUP($B2639,enrollment!$A$2:$A$801,enrollment!$I$2:$I$801),"")</f>
        <v>GA</v>
      </c>
      <c r="AC2639">
        <f>IFERROR(_xlfn.XLOOKUP($B2639,enrollment!$A$2:$A$801,enrollment!$L$2:$L$801),"")</f>
        <v>83</v>
      </c>
      <c r="AD2639" t="str" cm="1">
        <f t="array" ref="AD2639">_xlfn.IFS(AC2639="","Unknown",AC2639&lt;18,"0-17",AC2639&lt;35,"18-34",AC2639&lt;50,"35-49",AC2639&lt;65,"50-64",TRUE,"65+")</f>
        <v>65+</v>
      </c>
      <c r="AE2639">
        <f>IFERROR(_xlfn.XLOOKUP($B2639,enrollment!$A$2:$A$801,enrollment!$O$2:$O$801),"")</f>
        <v>8901234567</v>
      </c>
      <c r="AF2639">
        <f>IFERROR(_xlfn.XLOOKUP($AE2639,providers!$B$2:$B$11,providers!$Q$2:$Q$11),"")</f>
        <v>3.7</v>
      </c>
      <c r="AG2639" s="1">
        <f t="shared" si="41"/>
        <v>45323</v>
      </c>
    </row>
    <row r="2640" spans="1:33" x14ac:dyDescent="0.25">
      <c r="A2640" t="s">
        <v>3070</v>
      </c>
      <c r="B2640" t="s">
        <v>3065</v>
      </c>
      <c r="C2640">
        <v>3456789012</v>
      </c>
      <c r="D2640">
        <v>3456789012</v>
      </c>
      <c r="E2640" s="1">
        <v>45632</v>
      </c>
      <c r="F2640" s="1">
        <v>45632</v>
      </c>
      <c r="G2640" s="1">
        <v>45663</v>
      </c>
      <c r="H2640" t="s">
        <v>59</v>
      </c>
      <c r="J2640" t="s">
        <v>60</v>
      </c>
      <c r="L2640" s="2" t="s">
        <v>82</v>
      </c>
      <c r="M2640" t="s">
        <v>83</v>
      </c>
      <c r="N2640" t="s">
        <v>84</v>
      </c>
      <c r="O2640">
        <v>1</v>
      </c>
      <c r="P2640">
        <v>1130.83</v>
      </c>
      <c r="Q2640">
        <v>1028.03</v>
      </c>
      <c r="R2640">
        <v>822.42</v>
      </c>
      <c r="S2640">
        <v>205.61</v>
      </c>
      <c r="T2640" t="s">
        <v>30</v>
      </c>
      <c r="X2640" t="s">
        <v>146</v>
      </c>
      <c r="Y2640" t="s">
        <v>147</v>
      </c>
      <c r="Z2640" t="s">
        <v>64</v>
      </c>
      <c r="AA2640" t="str">
        <f>IFERROR(_xlfn.XLOOKUP($J2640,avoidable_ed_reference!$A$2:$A$13,avoidable_ed_reference!$C$2:$C$13),"Not Classified")</f>
        <v>Not Classified</v>
      </c>
      <c r="AB2640" t="str">
        <f>IFERROR(_xlfn.XLOOKUP($B2640,enrollment!$A$2:$A$801,enrollment!$I$2:$I$801),"")</f>
        <v>GA</v>
      </c>
      <c r="AC2640">
        <f>IFERROR(_xlfn.XLOOKUP($B2640,enrollment!$A$2:$A$801,enrollment!$L$2:$L$801),"")</f>
        <v>83</v>
      </c>
      <c r="AD2640" t="str" cm="1">
        <f t="array" ref="AD2640">_xlfn.IFS(AC2640="","Unknown",AC2640&lt;18,"0-17",AC2640&lt;35,"18-34",AC2640&lt;50,"35-49",AC2640&lt;65,"50-64",TRUE,"65+")</f>
        <v>65+</v>
      </c>
      <c r="AE2640">
        <f>IFERROR(_xlfn.XLOOKUP($B2640,enrollment!$A$2:$A$801,enrollment!$O$2:$O$801),"")</f>
        <v>8901234567</v>
      </c>
      <c r="AF2640">
        <f>IFERROR(_xlfn.XLOOKUP($AE2640,providers!$B$2:$B$11,providers!$Q$2:$Q$11),"")</f>
        <v>3.7</v>
      </c>
      <c r="AG2640" s="1">
        <f t="shared" si="41"/>
        <v>45627</v>
      </c>
    </row>
    <row r="2641" spans="1:33" x14ac:dyDescent="0.25">
      <c r="A2641" t="s">
        <v>3071</v>
      </c>
      <c r="B2641" t="s">
        <v>3065</v>
      </c>
      <c r="C2641">
        <v>8901234567</v>
      </c>
      <c r="D2641">
        <v>8901234567</v>
      </c>
      <c r="E2641" s="1">
        <v>45549</v>
      </c>
      <c r="F2641" s="1">
        <v>45549</v>
      </c>
      <c r="G2641" s="1">
        <v>45569</v>
      </c>
      <c r="H2641" t="s">
        <v>28</v>
      </c>
      <c r="I2641">
        <v>11</v>
      </c>
      <c r="J2641" t="s">
        <v>38</v>
      </c>
      <c r="K2641">
        <v>99213</v>
      </c>
      <c r="O2641">
        <v>1</v>
      </c>
      <c r="P2641">
        <v>228.26</v>
      </c>
      <c r="Q2641">
        <v>169.08</v>
      </c>
      <c r="R2641">
        <v>135.26</v>
      </c>
      <c r="S2641">
        <v>33.82</v>
      </c>
      <c r="T2641" t="s">
        <v>30</v>
      </c>
      <c r="X2641" t="s">
        <v>146</v>
      </c>
      <c r="Y2641" t="s">
        <v>147</v>
      </c>
      <c r="Z2641" t="s">
        <v>39</v>
      </c>
      <c r="AA2641" t="str">
        <f>IFERROR(_xlfn.XLOOKUP($J2641,avoidable_ed_reference!$A$2:$A$13,avoidable_ed_reference!$C$2:$C$13),"Not Classified")</f>
        <v>Not Classified</v>
      </c>
      <c r="AB2641" t="str">
        <f>IFERROR(_xlfn.XLOOKUP($B2641,enrollment!$A$2:$A$801,enrollment!$I$2:$I$801),"")</f>
        <v>GA</v>
      </c>
      <c r="AC2641">
        <f>IFERROR(_xlfn.XLOOKUP($B2641,enrollment!$A$2:$A$801,enrollment!$L$2:$L$801),"")</f>
        <v>83</v>
      </c>
      <c r="AD2641" t="str" cm="1">
        <f t="array" ref="AD2641">_xlfn.IFS(AC2641="","Unknown",AC2641&lt;18,"0-17",AC2641&lt;35,"18-34",AC2641&lt;50,"35-49",AC2641&lt;65,"50-64",TRUE,"65+")</f>
        <v>65+</v>
      </c>
      <c r="AE2641">
        <f>IFERROR(_xlfn.XLOOKUP($B2641,enrollment!$A$2:$A$801,enrollment!$O$2:$O$801),"")</f>
        <v>8901234567</v>
      </c>
      <c r="AF2641">
        <f>IFERROR(_xlfn.XLOOKUP($AE2641,providers!$B$2:$B$11,providers!$Q$2:$Q$11),"")</f>
        <v>3.7</v>
      </c>
      <c r="AG2641" s="1">
        <f t="shared" si="41"/>
        <v>45536</v>
      </c>
    </row>
    <row r="2642" spans="1:33" x14ac:dyDescent="0.25">
      <c r="A2642" t="s">
        <v>3072</v>
      </c>
      <c r="B2642" t="s">
        <v>3065</v>
      </c>
      <c r="C2642">
        <v>2233445566</v>
      </c>
      <c r="D2642">
        <v>2233445566</v>
      </c>
      <c r="E2642" s="1">
        <v>45559</v>
      </c>
      <c r="F2642" s="1">
        <v>45559</v>
      </c>
      <c r="G2642" s="1">
        <v>45590</v>
      </c>
      <c r="H2642" t="s">
        <v>59</v>
      </c>
      <c r="J2642" t="s">
        <v>60</v>
      </c>
      <c r="L2642" s="2" t="s">
        <v>61</v>
      </c>
      <c r="M2642" t="s">
        <v>62</v>
      </c>
      <c r="N2642" t="s">
        <v>63</v>
      </c>
      <c r="O2642">
        <v>1</v>
      </c>
      <c r="P2642">
        <v>1066.26</v>
      </c>
      <c r="Q2642">
        <v>969.33</v>
      </c>
      <c r="R2642">
        <v>775.46</v>
      </c>
      <c r="S2642">
        <v>193.87</v>
      </c>
      <c r="T2642" t="s">
        <v>30</v>
      </c>
      <c r="X2642" t="s">
        <v>146</v>
      </c>
      <c r="Y2642" t="s">
        <v>147</v>
      </c>
      <c r="Z2642" t="s">
        <v>64</v>
      </c>
      <c r="AA2642" t="str">
        <f>IFERROR(_xlfn.XLOOKUP($J2642,avoidable_ed_reference!$A$2:$A$13,avoidable_ed_reference!$C$2:$C$13),"Not Classified")</f>
        <v>Not Classified</v>
      </c>
      <c r="AB2642" t="str">
        <f>IFERROR(_xlfn.XLOOKUP($B2642,enrollment!$A$2:$A$801,enrollment!$I$2:$I$801),"")</f>
        <v>GA</v>
      </c>
      <c r="AC2642">
        <f>IFERROR(_xlfn.XLOOKUP($B2642,enrollment!$A$2:$A$801,enrollment!$L$2:$L$801),"")</f>
        <v>83</v>
      </c>
      <c r="AD2642" t="str" cm="1">
        <f t="array" ref="AD2642">_xlfn.IFS(AC2642="","Unknown",AC2642&lt;18,"0-17",AC2642&lt;35,"18-34",AC2642&lt;50,"35-49",AC2642&lt;65,"50-64",TRUE,"65+")</f>
        <v>65+</v>
      </c>
      <c r="AE2642">
        <f>IFERROR(_xlfn.XLOOKUP($B2642,enrollment!$A$2:$A$801,enrollment!$O$2:$O$801),"")</f>
        <v>8901234567</v>
      </c>
      <c r="AF2642">
        <f>IFERROR(_xlfn.XLOOKUP($AE2642,providers!$B$2:$B$11,providers!$Q$2:$Q$11),"")</f>
        <v>3.7</v>
      </c>
      <c r="AG2642" s="1">
        <f t="shared" si="41"/>
        <v>45536</v>
      </c>
    </row>
    <row r="2643" spans="1:33" x14ac:dyDescent="0.25">
      <c r="A2643" t="s">
        <v>3073</v>
      </c>
      <c r="B2643" t="s">
        <v>3074</v>
      </c>
      <c r="C2643">
        <v>7890123456</v>
      </c>
      <c r="D2643">
        <v>7890123456</v>
      </c>
      <c r="E2643" s="1">
        <v>45606</v>
      </c>
      <c r="F2643" s="1">
        <v>45606</v>
      </c>
      <c r="G2643" s="1">
        <v>45633</v>
      </c>
      <c r="H2643" t="s">
        <v>28</v>
      </c>
      <c r="I2643">
        <v>11</v>
      </c>
      <c r="J2643" t="s">
        <v>38</v>
      </c>
      <c r="K2643">
        <v>99213</v>
      </c>
      <c r="O2643">
        <v>1</v>
      </c>
      <c r="P2643">
        <v>213.62</v>
      </c>
      <c r="Q2643">
        <v>158.24</v>
      </c>
      <c r="R2643">
        <v>126.59</v>
      </c>
      <c r="S2643">
        <v>31.65</v>
      </c>
      <c r="T2643" t="s">
        <v>30</v>
      </c>
      <c r="X2643" t="s">
        <v>233</v>
      </c>
      <c r="Y2643" t="s">
        <v>32</v>
      </c>
      <c r="Z2643" t="s">
        <v>39</v>
      </c>
      <c r="AA2643" t="str">
        <f>IFERROR(_xlfn.XLOOKUP($J2643,avoidable_ed_reference!$A$2:$A$13,avoidable_ed_reference!$C$2:$C$13),"Not Classified")</f>
        <v>Not Classified</v>
      </c>
      <c r="AB2643" t="str">
        <f>IFERROR(_xlfn.XLOOKUP($B2643,enrollment!$A$2:$A$801,enrollment!$I$2:$I$801),"")</f>
        <v>TN</v>
      </c>
      <c r="AC2643">
        <f>IFERROR(_xlfn.XLOOKUP($B2643,enrollment!$A$2:$A$801,enrollment!$L$2:$L$801),"")</f>
        <v>32</v>
      </c>
      <c r="AD2643" t="str" cm="1">
        <f t="array" ref="AD2643">_xlfn.IFS(AC2643="","Unknown",AC2643&lt;18,"0-17",AC2643&lt;35,"18-34",AC2643&lt;50,"35-49",AC2643&lt;65,"50-64",TRUE,"65+")</f>
        <v>18-34</v>
      </c>
      <c r="AE2643">
        <f>IFERROR(_xlfn.XLOOKUP($B2643,enrollment!$A$2:$A$801,enrollment!$O$2:$O$801),"")</f>
        <v>7890123456</v>
      </c>
      <c r="AF2643">
        <f>IFERROR(_xlfn.XLOOKUP($AE2643,providers!$B$2:$B$11,providers!$Q$2:$Q$11),"")</f>
        <v>3.9</v>
      </c>
      <c r="AG2643" s="1">
        <f t="shared" si="41"/>
        <v>45597</v>
      </c>
    </row>
    <row r="2644" spans="1:33" x14ac:dyDescent="0.25">
      <c r="A2644" t="s">
        <v>3075</v>
      </c>
      <c r="B2644" t="s">
        <v>3074</v>
      </c>
      <c r="C2644">
        <v>8901234567</v>
      </c>
      <c r="D2644">
        <v>8901234567</v>
      </c>
      <c r="E2644" s="1">
        <v>45628</v>
      </c>
      <c r="F2644" s="1">
        <v>45628</v>
      </c>
      <c r="G2644" s="1">
        <v>45651</v>
      </c>
      <c r="H2644" t="s">
        <v>28</v>
      </c>
      <c r="I2644">
        <v>23</v>
      </c>
      <c r="J2644" t="s">
        <v>221</v>
      </c>
      <c r="K2644">
        <v>99284</v>
      </c>
      <c r="O2644">
        <v>1</v>
      </c>
      <c r="P2644">
        <v>1671.5</v>
      </c>
      <c r="Q2644">
        <v>928.61</v>
      </c>
      <c r="R2644">
        <v>742.89</v>
      </c>
      <c r="S2644">
        <v>185.72</v>
      </c>
      <c r="T2644" t="s">
        <v>30</v>
      </c>
      <c r="X2644" t="s">
        <v>233</v>
      </c>
      <c r="Y2644" t="s">
        <v>32</v>
      </c>
      <c r="Z2644" t="s">
        <v>45</v>
      </c>
      <c r="AA2644" t="str">
        <f>IFERROR(_xlfn.XLOOKUP($J2644,avoidable_ed_reference!$A$2:$A$13,avoidable_ed_reference!$C$2:$C$13),"Not Classified")</f>
        <v>Avoidable</v>
      </c>
      <c r="AB2644" t="str">
        <f>IFERROR(_xlfn.XLOOKUP($B2644,enrollment!$A$2:$A$801,enrollment!$I$2:$I$801),"")</f>
        <v>TN</v>
      </c>
      <c r="AC2644">
        <f>IFERROR(_xlfn.XLOOKUP($B2644,enrollment!$A$2:$A$801,enrollment!$L$2:$L$801),"")</f>
        <v>32</v>
      </c>
      <c r="AD2644" t="str" cm="1">
        <f t="array" ref="AD2644">_xlfn.IFS(AC2644="","Unknown",AC2644&lt;18,"0-17",AC2644&lt;35,"18-34",AC2644&lt;50,"35-49",AC2644&lt;65,"50-64",TRUE,"65+")</f>
        <v>18-34</v>
      </c>
      <c r="AE2644">
        <f>IFERROR(_xlfn.XLOOKUP($B2644,enrollment!$A$2:$A$801,enrollment!$O$2:$O$801),"")</f>
        <v>7890123456</v>
      </c>
      <c r="AF2644">
        <f>IFERROR(_xlfn.XLOOKUP($AE2644,providers!$B$2:$B$11,providers!$Q$2:$Q$11),"")</f>
        <v>3.9</v>
      </c>
      <c r="AG2644" s="1">
        <f t="shared" si="41"/>
        <v>45627</v>
      </c>
    </row>
    <row r="2645" spans="1:33" x14ac:dyDescent="0.25">
      <c r="A2645" t="s">
        <v>3076</v>
      </c>
      <c r="B2645" t="s">
        <v>3074</v>
      </c>
      <c r="C2645">
        <v>2233445566</v>
      </c>
      <c r="D2645">
        <v>2233445566</v>
      </c>
      <c r="E2645" s="1">
        <v>45368</v>
      </c>
      <c r="F2645" s="1">
        <v>45368</v>
      </c>
      <c r="G2645" s="1">
        <v>45391</v>
      </c>
      <c r="H2645" t="s">
        <v>28</v>
      </c>
      <c r="I2645">
        <v>23</v>
      </c>
      <c r="J2645" t="s">
        <v>42</v>
      </c>
      <c r="K2645">
        <v>99284</v>
      </c>
      <c r="O2645">
        <v>1</v>
      </c>
      <c r="P2645">
        <v>1619.87</v>
      </c>
      <c r="Q2645">
        <v>899.93</v>
      </c>
      <c r="R2645">
        <v>719.94</v>
      </c>
      <c r="S2645">
        <v>179.99</v>
      </c>
      <c r="T2645" t="s">
        <v>30</v>
      </c>
      <c r="X2645" t="s">
        <v>233</v>
      </c>
      <c r="Y2645" t="s">
        <v>32</v>
      </c>
      <c r="Z2645" t="s">
        <v>45</v>
      </c>
      <c r="AA2645" t="str">
        <f>IFERROR(_xlfn.XLOOKUP($J2645,avoidable_ed_reference!$A$2:$A$13,avoidable_ed_reference!$C$2:$C$13),"Not Classified")</f>
        <v>Non-Avoidable</v>
      </c>
      <c r="AB2645" t="str">
        <f>IFERROR(_xlfn.XLOOKUP($B2645,enrollment!$A$2:$A$801,enrollment!$I$2:$I$801),"")</f>
        <v>TN</v>
      </c>
      <c r="AC2645">
        <f>IFERROR(_xlfn.XLOOKUP($B2645,enrollment!$A$2:$A$801,enrollment!$L$2:$L$801),"")</f>
        <v>32</v>
      </c>
      <c r="AD2645" t="str" cm="1">
        <f t="array" ref="AD2645">_xlfn.IFS(AC2645="","Unknown",AC2645&lt;18,"0-17",AC2645&lt;35,"18-34",AC2645&lt;50,"35-49",AC2645&lt;65,"50-64",TRUE,"65+")</f>
        <v>18-34</v>
      </c>
      <c r="AE2645">
        <f>IFERROR(_xlfn.XLOOKUP($B2645,enrollment!$A$2:$A$801,enrollment!$O$2:$O$801),"")</f>
        <v>7890123456</v>
      </c>
      <c r="AF2645">
        <f>IFERROR(_xlfn.XLOOKUP($AE2645,providers!$B$2:$B$11,providers!$Q$2:$Q$11),"")</f>
        <v>3.9</v>
      </c>
      <c r="AG2645" s="1">
        <f t="shared" si="41"/>
        <v>45352</v>
      </c>
    </row>
    <row r="2646" spans="1:33" x14ac:dyDescent="0.25">
      <c r="A2646" t="s">
        <v>3077</v>
      </c>
      <c r="B2646" t="s">
        <v>3074</v>
      </c>
      <c r="C2646">
        <v>2233445566</v>
      </c>
      <c r="D2646">
        <v>2233445566</v>
      </c>
      <c r="E2646" s="1">
        <v>45558</v>
      </c>
      <c r="F2646" s="1">
        <v>45558</v>
      </c>
      <c r="G2646" s="1">
        <v>45593</v>
      </c>
      <c r="H2646" t="s">
        <v>28</v>
      </c>
      <c r="I2646">
        <v>22</v>
      </c>
      <c r="J2646" t="s">
        <v>29</v>
      </c>
      <c r="K2646">
        <v>90837</v>
      </c>
      <c r="O2646">
        <v>1</v>
      </c>
      <c r="P2646">
        <v>226.83</v>
      </c>
      <c r="Q2646">
        <v>168.02</v>
      </c>
      <c r="R2646">
        <v>134.41999999999999</v>
      </c>
      <c r="S2646">
        <v>33.6</v>
      </c>
      <c r="T2646" t="s">
        <v>30</v>
      </c>
      <c r="X2646" t="s">
        <v>233</v>
      </c>
      <c r="Y2646" t="s">
        <v>32</v>
      </c>
      <c r="Z2646" t="s">
        <v>33</v>
      </c>
      <c r="AA2646" t="str">
        <f>IFERROR(_xlfn.XLOOKUP($J2646,avoidable_ed_reference!$A$2:$A$13,avoidable_ed_reference!$C$2:$C$13),"Not Classified")</f>
        <v>Potentially Avoidable</v>
      </c>
      <c r="AB2646" t="str">
        <f>IFERROR(_xlfn.XLOOKUP($B2646,enrollment!$A$2:$A$801,enrollment!$I$2:$I$801),"")</f>
        <v>TN</v>
      </c>
      <c r="AC2646">
        <f>IFERROR(_xlfn.XLOOKUP($B2646,enrollment!$A$2:$A$801,enrollment!$L$2:$L$801),"")</f>
        <v>32</v>
      </c>
      <c r="AD2646" t="str" cm="1">
        <f t="array" ref="AD2646">_xlfn.IFS(AC2646="","Unknown",AC2646&lt;18,"0-17",AC2646&lt;35,"18-34",AC2646&lt;50,"35-49",AC2646&lt;65,"50-64",TRUE,"65+")</f>
        <v>18-34</v>
      </c>
      <c r="AE2646">
        <f>IFERROR(_xlfn.XLOOKUP($B2646,enrollment!$A$2:$A$801,enrollment!$O$2:$O$801),"")</f>
        <v>7890123456</v>
      </c>
      <c r="AF2646">
        <f>IFERROR(_xlfn.XLOOKUP($AE2646,providers!$B$2:$B$11,providers!$Q$2:$Q$11),"")</f>
        <v>3.9</v>
      </c>
      <c r="AG2646" s="1">
        <f t="shared" si="41"/>
        <v>45536</v>
      </c>
    </row>
    <row r="2647" spans="1:33" x14ac:dyDescent="0.25">
      <c r="A2647" t="s">
        <v>3078</v>
      </c>
      <c r="B2647" t="s">
        <v>3074</v>
      </c>
      <c r="C2647">
        <v>9012345678</v>
      </c>
      <c r="D2647">
        <v>9012345678</v>
      </c>
      <c r="E2647" s="1">
        <v>45354</v>
      </c>
      <c r="F2647" s="1">
        <v>45354</v>
      </c>
      <c r="G2647" s="1">
        <v>45381</v>
      </c>
      <c r="H2647" t="s">
        <v>67</v>
      </c>
      <c r="I2647">
        <v>21</v>
      </c>
      <c r="J2647" t="s">
        <v>99</v>
      </c>
      <c r="K2647">
        <v>99223</v>
      </c>
      <c r="O2647">
        <v>1</v>
      </c>
      <c r="P2647">
        <v>20548.400000000001</v>
      </c>
      <c r="Q2647">
        <v>13257.03</v>
      </c>
      <c r="R2647">
        <v>10605.62</v>
      </c>
      <c r="S2647">
        <v>2651.41</v>
      </c>
      <c r="T2647" t="s">
        <v>30</v>
      </c>
      <c r="V2647">
        <v>1</v>
      </c>
      <c r="W2647" s="2" t="s">
        <v>68</v>
      </c>
      <c r="X2647" t="s">
        <v>233</v>
      </c>
      <c r="Y2647" t="s">
        <v>32</v>
      </c>
      <c r="Z2647" t="s">
        <v>69</v>
      </c>
      <c r="AA2647" t="str">
        <f>IFERROR(_xlfn.XLOOKUP($J2647,avoidable_ed_reference!$A$2:$A$13,avoidable_ed_reference!$C$2:$C$13),"Not Classified")</f>
        <v>Not Classified</v>
      </c>
      <c r="AB2647" t="str">
        <f>IFERROR(_xlfn.XLOOKUP($B2647,enrollment!$A$2:$A$801,enrollment!$I$2:$I$801),"")</f>
        <v>TN</v>
      </c>
      <c r="AC2647">
        <f>IFERROR(_xlfn.XLOOKUP($B2647,enrollment!$A$2:$A$801,enrollment!$L$2:$L$801),"")</f>
        <v>32</v>
      </c>
      <c r="AD2647" t="str" cm="1">
        <f t="array" ref="AD2647">_xlfn.IFS(AC2647="","Unknown",AC2647&lt;18,"0-17",AC2647&lt;35,"18-34",AC2647&lt;50,"35-49",AC2647&lt;65,"50-64",TRUE,"65+")</f>
        <v>18-34</v>
      </c>
      <c r="AE2647">
        <f>IFERROR(_xlfn.XLOOKUP($B2647,enrollment!$A$2:$A$801,enrollment!$O$2:$O$801),"")</f>
        <v>7890123456</v>
      </c>
      <c r="AF2647">
        <f>IFERROR(_xlfn.XLOOKUP($AE2647,providers!$B$2:$B$11,providers!$Q$2:$Q$11),"")</f>
        <v>3.9</v>
      </c>
      <c r="AG2647" s="1">
        <f t="shared" si="41"/>
        <v>45352</v>
      </c>
    </row>
    <row r="2648" spans="1:33" x14ac:dyDescent="0.25">
      <c r="A2648" t="s">
        <v>3079</v>
      </c>
      <c r="B2648" t="s">
        <v>3074</v>
      </c>
      <c r="C2648">
        <v>7890123456</v>
      </c>
      <c r="D2648">
        <v>7890123456</v>
      </c>
      <c r="E2648" s="1">
        <v>45349</v>
      </c>
      <c r="F2648" s="1">
        <v>45349</v>
      </c>
      <c r="G2648" s="1">
        <v>45376</v>
      </c>
      <c r="H2648" t="s">
        <v>28</v>
      </c>
      <c r="I2648">
        <v>11</v>
      </c>
      <c r="J2648" t="s">
        <v>47</v>
      </c>
      <c r="K2648">
        <v>99213</v>
      </c>
      <c r="O2648">
        <v>1</v>
      </c>
      <c r="P2648">
        <v>199.52</v>
      </c>
      <c r="Q2648">
        <v>147.79</v>
      </c>
      <c r="R2648">
        <v>118.23</v>
      </c>
      <c r="S2648">
        <v>29.56</v>
      </c>
      <c r="T2648" t="s">
        <v>30</v>
      </c>
      <c r="X2648" t="s">
        <v>233</v>
      </c>
      <c r="Y2648" t="s">
        <v>32</v>
      </c>
      <c r="Z2648" t="s">
        <v>39</v>
      </c>
      <c r="AA2648" t="str">
        <f>IFERROR(_xlfn.XLOOKUP($J2648,avoidable_ed_reference!$A$2:$A$13,avoidable_ed_reference!$C$2:$C$13),"Not Classified")</f>
        <v>Not Classified</v>
      </c>
      <c r="AB2648" t="str">
        <f>IFERROR(_xlfn.XLOOKUP($B2648,enrollment!$A$2:$A$801,enrollment!$I$2:$I$801),"")</f>
        <v>TN</v>
      </c>
      <c r="AC2648">
        <f>IFERROR(_xlfn.XLOOKUP($B2648,enrollment!$A$2:$A$801,enrollment!$L$2:$L$801),"")</f>
        <v>32</v>
      </c>
      <c r="AD2648" t="str" cm="1">
        <f t="array" ref="AD2648">_xlfn.IFS(AC2648="","Unknown",AC2648&lt;18,"0-17",AC2648&lt;35,"18-34",AC2648&lt;50,"35-49",AC2648&lt;65,"50-64",TRUE,"65+")</f>
        <v>18-34</v>
      </c>
      <c r="AE2648">
        <f>IFERROR(_xlfn.XLOOKUP($B2648,enrollment!$A$2:$A$801,enrollment!$O$2:$O$801),"")</f>
        <v>7890123456</v>
      </c>
      <c r="AF2648">
        <f>IFERROR(_xlfn.XLOOKUP($AE2648,providers!$B$2:$B$11,providers!$Q$2:$Q$11),"")</f>
        <v>3.9</v>
      </c>
      <c r="AG2648" s="1">
        <f t="shared" si="41"/>
        <v>45323</v>
      </c>
    </row>
    <row r="2649" spans="1:33" x14ac:dyDescent="0.25">
      <c r="A2649" t="s">
        <v>3080</v>
      </c>
      <c r="B2649" t="s">
        <v>3081</v>
      </c>
      <c r="C2649">
        <v>2233445566</v>
      </c>
      <c r="D2649">
        <v>2233445566</v>
      </c>
      <c r="E2649" s="1">
        <v>45606</v>
      </c>
      <c r="F2649" s="1">
        <v>45606</v>
      </c>
      <c r="G2649" s="1">
        <v>45636</v>
      </c>
      <c r="H2649" t="s">
        <v>59</v>
      </c>
      <c r="J2649" t="s">
        <v>60</v>
      </c>
      <c r="L2649" s="2" t="s">
        <v>151</v>
      </c>
      <c r="M2649" t="s">
        <v>152</v>
      </c>
      <c r="N2649" t="s">
        <v>153</v>
      </c>
      <c r="O2649">
        <v>1</v>
      </c>
      <c r="P2649">
        <v>1064.75</v>
      </c>
      <c r="Q2649">
        <v>967.95</v>
      </c>
      <c r="R2649">
        <v>774.36</v>
      </c>
      <c r="S2649">
        <v>193.59</v>
      </c>
      <c r="T2649" t="s">
        <v>30</v>
      </c>
      <c r="X2649" t="s">
        <v>233</v>
      </c>
      <c r="Y2649" t="s">
        <v>32</v>
      </c>
      <c r="Z2649" t="s">
        <v>64</v>
      </c>
      <c r="AA2649" t="str">
        <f>IFERROR(_xlfn.XLOOKUP($J2649,avoidable_ed_reference!$A$2:$A$13,avoidable_ed_reference!$C$2:$C$13),"Not Classified")</f>
        <v>Not Classified</v>
      </c>
      <c r="AB2649" t="str">
        <f>IFERROR(_xlfn.XLOOKUP($B2649,enrollment!$A$2:$A$801,enrollment!$I$2:$I$801),"")</f>
        <v>OH</v>
      </c>
      <c r="AC2649">
        <f>IFERROR(_xlfn.XLOOKUP($B2649,enrollment!$A$2:$A$801,enrollment!$L$2:$L$801),"")</f>
        <v>23</v>
      </c>
      <c r="AD2649" t="str" cm="1">
        <f t="array" ref="AD2649">_xlfn.IFS(AC2649="","Unknown",AC2649&lt;18,"0-17",AC2649&lt;35,"18-34",AC2649&lt;50,"35-49",AC2649&lt;65,"50-64",TRUE,"65+")</f>
        <v>18-34</v>
      </c>
      <c r="AE2649">
        <f>IFERROR(_xlfn.XLOOKUP($B2649,enrollment!$A$2:$A$801,enrollment!$O$2:$O$801),"")</f>
        <v>2345678901</v>
      </c>
      <c r="AF2649">
        <f>IFERROR(_xlfn.XLOOKUP($AE2649,providers!$B$2:$B$11,providers!$Q$2:$Q$11),"")</f>
        <v>4.2</v>
      </c>
      <c r="AG2649" s="1">
        <f t="shared" si="41"/>
        <v>45597</v>
      </c>
    </row>
    <row r="2650" spans="1:33" x14ac:dyDescent="0.25">
      <c r="A2650" t="s">
        <v>3082</v>
      </c>
      <c r="B2650" t="s">
        <v>3081</v>
      </c>
      <c r="C2650">
        <v>2345678901</v>
      </c>
      <c r="D2650">
        <v>2345678901</v>
      </c>
      <c r="E2650" s="1">
        <v>45646</v>
      </c>
      <c r="F2650" s="1">
        <v>45646</v>
      </c>
      <c r="G2650" s="1">
        <v>45673</v>
      </c>
      <c r="H2650" t="s">
        <v>28</v>
      </c>
      <c r="I2650">
        <v>11</v>
      </c>
      <c r="J2650" t="s">
        <v>38</v>
      </c>
      <c r="K2650">
        <v>99213</v>
      </c>
      <c r="O2650">
        <v>1</v>
      </c>
      <c r="P2650">
        <v>224.1</v>
      </c>
      <c r="Q2650">
        <v>166</v>
      </c>
      <c r="R2650">
        <v>132.80000000000001</v>
      </c>
      <c r="S2650">
        <v>33.200000000000003</v>
      </c>
      <c r="T2650" t="s">
        <v>30</v>
      </c>
      <c r="X2650" t="s">
        <v>233</v>
      </c>
      <c r="Y2650" t="s">
        <v>32</v>
      </c>
      <c r="Z2650" t="s">
        <v>39</v>
      </c>
      <c r="AA2650" t="str">
        <f>IFERROR(_xlfn.XLOOKUP($J2650,avoidable_ed_reference!$A$2:$A$13,avoidable_ed_reference!$C$2:$C$13),"Not Classified")</f>
        <v>Not Classified</v>
      </c>
      <c r="AB2650" t="str">
        <f>IFERROR(_xlfn.XLOOKUP($B2650,enrollment!$A$2:$A$801,enrollment!$I$2:$I$801),"")</f>
        <v>OH</v>
      </c>
      <c r="AC2650">
        <f>IFERROR(_xlfn.XLOOKUP($B2650,enrollment!$A$2:$A$801,enrollment!$L$2:$L$801),"")</f>
        <v>23</v>
      </c>
      <c r="AD2650" t="str" cm="1">
        <f t="array" ref="AD2650">_xlfn.IFS(AC2650="","Unknown",AC2650&lt;18,"0-17",AC2650&lt;35,"18-34",AC2650&lt;50,"35-49",AC2650&lt;65,"50-64",TRUE,"65+")</f>
        <v>18-34</v>
      </c>
      <c r="AE2650">
        <f>IFERROR(_xlfn.XLOOKUP($B2650,enrollment!$A$2:$A$801,enrollment!$O$2:$O$801),"")</f>
        <v>2345678901</v>
      </c>
      <c r="AF2650">
        <f>IFERROR(_xlfn.XLOOKUP($AE2650,providers!$B$2:$B$11,providers!$Q$2:$Q$11),"")</f>
        <v>4.2</v>
      </c>
      <c r="AG2650" s="1">
        <f t="shared" si="41"/>
        <v>45627</v>
      </c>
    </row>
    <row r="2651" spans="1:33" x14ac:dyDescent="0.25">
      <c r="A2651" t="s">
        <v>3083</v>
      </c>
      <c r="B2651" t="s">
        <v>3081</v>
      </c>
      <c r="C2651">
        <v>3456789012</v>
      </c>
      <c r="D2651">
        <v>3456789012</v>
      </c>
      <c r="E2651" s="1">
        <v>45567</v>
      </c>
      <c r="F2651" s="1">
        <v>45567</v>
      </c>
      <c r="G2651" s="1">
        <v>45599</v>
      </c>
      <c r="H2651" t="s">
        <v>67</v>
      </c>
      <c r="I2651">
        <v>21</v>
      </c>
      <c r="J2651" t="s">
        <v>99</v>
      </c>
      <c r="K2651">
        <v>99223</v>
      </c>
      <c r="O2651">
        <v>1</v>
      </c>
      <c r="P2651">
        <v>25185.86</v>
      </c>
      <c r="Q2651">
        <v>16248.94</v>
      </c>
      <c r="R2651">
        <v>12999.15</v>
      </c>
      <c r="S2651">
        <v>3249.79</v>
      </c>
      <c r="T2651" t="s">
        <v>30</v>
      </c>
      <c r="V2651">
        <v>1</v>
      </c>
      <c r="W2651" s="2" t="s">
        <v>68</v>
      </c>
      <c r="X2651" t="s">
        <v>233</v>
      </c>
      <c r="Y2651" t="s">
        <v>32</v>
      </c>
      <c r="Z2651" t="s">
        <v>69</v>
      </c>
      <c r="AA2651" t="str">
        <f>IFERROR(_xlfn.XLOOKUP($J2651,avoidable_ed_reference!$A$2:$A$13,avoidable_ed_reference!$C$2:$C$13),"Not Classified")</f>
        <v>Not Classified</v>
      </c>
      <c r="AB2651" t="str">
        <f>IFERROR(_xlfn.XLOOKUP($B2651,enrollment!$A$2:$A$801,enrollment!$I$2:$I$801),"")</f>
        <v>OH</v>
      </c>
      <c r="AC2651">
        <f>IFERROR(_xlfn.XLOOKUP($B2651,enrollment!$A$2:$A$801,enrollment!$L$2:$L$801),"")</f>
        <v>23</v>
      </c>
      <c r="AD2651" t="str" cm="1">
        <f t="array" ref="AD2651">_xlfn.IFS(AC2651="","Unknown",AC2651&lt;18,"0-17",AC2651&lt;35,"18-34",AC2651&lt;50,"35-49",AC2651&lt;65,"50-64",TRUE,"65+")</f>
        <v>18-34</v>
      </c>
      <c r="AE2651">
        <f>IFERROR(_xlfn.XLOOKUP($B2651,enrollment!$A$2:$A$801,enrollment!$O$2:$O$801),"")</f>
        <v>2345678901</v>
      </c>
      <c r="AF2651">
        <f>IFERROR(_xlfn.XLOOKUP($AE2651,providers!$B$2:$B$11,providers!$Q$2:$Q$11),"")</f>
        <v>4.2</v>
      </c>
      <c r="AG2651" s="1">
        <f t="shared" si="41"/>
        <v>45566</v>
      </c>
    </row>
    <row r="2652" spans="1:33" x14ac:dyDescent="0.25">
      <c r="A2652" t="s">
        <v>3084</v>
      </c>
      <c r="B2652" t="s">
        <v>3081</v>
      </c>
      <c r="C2652">
        <v>2345678901</v>
      </c>
      <c r="D2652">
        <v>2345678901</v>
      </c>
      <c r="E2652" s="1">
        <v>45311</v>
      </c>
      <c r="F2652" s="1">
        <v>45311</v>
      </c>
      <c r="G2652" s="1">
        <v>45345</v>
      </c>
      <c r="H2652" t="s">
        <v>28</v>
      </c>
      <c r="I2652">
        <v>11</v>
      </c>
      <c r="J2652" t="s">
        <v>38</v>
      </c>
      <c r="K2652">
        <v>99213</v>
      </c>
      <c r="O2652">
        <v>1</v>
      </c>
      <c r="P2652">
        <v>232.92</v>
      </c>
      <c r="Q2652">
        <v>172.53</v>
      </c>
      <c r="R2652">
        <v>138.02000000000001</v>
      </c>
      <c r="S2652">
        <v>34.51</v>
      </c>
      <c r="T2652" t="s">
        <v>30</v>
      </c>
      <c r="X2652" t="s">
        <v>233</v>
      </c>
      <c r="Y2652" t="s">
        <v>32</v>
      </c>
      <c r="Z2652" t="s">
        <v>39</v>
      </c>
      <c r="AA2652" t="str">
        <f>IFERROR(_xlfn.XLOOKUP($J2652,avoidable_ed_reference!$A$2:$A$13,avoidable_ed_reference!$C$2:$C$13),"Not Classified")</f>
        <v>Not Classified</v>
      </c>
      <c r="AB2652" t="str">
        <f>IFERROR(_xlfn.XLOOKUP($B2652,enrollment!$A$2:$A$801,enrollment!$I$2:$I$801),"")</f>
        <v>OH</v>
      </c>
      <c r="AC2652">
        <f>IFERROR(_xlfn.XLOOKUP($B2652,enrollment!$A$2:$A$801,enrollment!$L$2:$L$801),"")</f>
        <v>23</v>
      </c>
      <c r="AD2652" t="str" cm="1">
        <f t="array" ref="AD2652">_xlfn.IFS(AC2652="","Unknown",AC2652&lt;18,"0-17",AC2652&lt;35,"18-34",AC2652&lt;50,"35-49",AC2652&lt;65,"50-64",TRUE,"65+")</f>
        <v>18-34</v>
      </c>
      <c r="AE2652">
        <f>IFERROR(_xlfn.XLOOKUP($B2652,enrollment!$A$2:$A$801,enrollment!$O$2:$O$801),"")</f>
        <v>2345678901</v>
      </c>
      <c r="AF2652">
        <f>IFERROR(_xlfn.XLOOKUP($AE2652,providers!$B$2:$B$11,providers!$Q$2:$Q$11),"")</f>
        <v>4.2</v>
      </c>
      <c r="AG2652" s="1">
        <f t="shared" si="41"/>
        <v>45292</v>
      </c>
    </row>
    <row r="2653" spans="1:33" x14ac:dyDescent="0.25">
      <c r="A2653" t="s">
        <v>3085</v>
      </c>
      <c r="B2653" t="s">
        <v>3081</v>
      </c>
      <c r="C2653">
        <v>9012345678</v>
      </c>
      <c r="D2653">
        <v>9012345678</v>
      </c>
      <c r="E2653" s="1">
        <v>45391</v>
      </c>
      <c r="F2653" s="1">
        <v>45391</v>
      </c>
      <c r="G2653" s="1">
        <v>45423</v>
      </c>
      <c r="H2653" t="s">
        <v>59</v>
      </c>
      <c r="J2653" t="s">
        <v>99</v>
      </c>
      <c r="L2653" s="2" t="s">
        <v>151</v>
      </c>
      <c r="M2653" t="s">
        <v>152</v>
      </c>
      <c r="N2653" t="s">
        <v>153</v>
      </c>
      <c r="O2653">
        <v>1</v>
      </c>
      <c r="P2653">
        <v>1214.96</v>
      </c>
      <c r="Q2653">
        <v>1104.51</v>
      </c>
      <c r="R2653">
        <v>883.61</v>
      </c>
      <c r="S2653">
        <v>220.9</v>
      </c>
      <c r="T2653" t="s">
        <v>30</v>
      </c>
      <c r="X2653" t="s">
        <v>233</v>
      </c>
      <c r="Y2653" t="s">
        <v>32</v>
      </c>
      <c r="Z2653" t="s">
        <v>64</v>
      </c>
      <c r="AA2653" t="str">
        <f>IFERROR(_xlfn.XLOOKUP($J2653,avoidable_ed_reference!$A$2:$A$13,avoidable_ed_reference!$C$2:$C$13),"Not Classified")</f>
        <v>Not Classified</v>
      </c>
      <c r="AB2653" t="str">
        <f>IFERROR(_xlfn.XLOOKUP($B2653,enrollment!$A$2:$A$801,enrollment!$I$2:$I$801),"")</f>
        <v>OH</v>
      </c>
      <c r="AC2653">
        <f>IFERROR(_xlfn.XLOOKUP($B2653,enrollment!$A$2:$A$801,enrollment!$L$2:$L$801),"")</f>
        <v>23</v>
      </c>
      <c r="AD2653" t="str" cm="1">
        <f t="array" ref="AD2653">_xlfn.IFS(AC2653="","Unknown",AC2653&lt;18,"0-17",AC2653&lt;35,"18-34",AC2653&lt;50,"35-49",AC2653&lt;65,"50-64",TRUE,"65+")</f>
        <v>18-34</v>
      </c>
      <c r="AE2653">
        <f>IFERROR(_xlfn.XLOOKUP($B2653,enrollment!$A$2:$A$801,enrollment!$O$2:$O$801),"")</f>
        <v>2345678901</v>
      </c>
      <c r="AF2653">
        <f>IFERROR(_xlfn.XLOOKUP($AE2653,providers!$B$2:$B$11,providers!$Q$2:$Q$11),"")</f>
        <v>4.2</v>
      </c>
      <c r="AG2653" s="1">
        <f t="shared" si="41"/>
        <v>45383</v>
      </c>
    </row>
    <row r="2654" spans="1:33" x14ac:dyDescent="0.25">
      <c r="A2654" t="s">
        <v>3086</v>
      </c>
      <c r="B2654" t="s">
        <v>3081</v>
      </c>
      <c r="C2654">
        <v>9012345678</v>
      </c>
      <c r="D2654">
        <v>9012345678</v>
      </c>
      <c r="E2654" s="1">
        <v>45583</v>
      </c>
      <c r="F2654" s="1">
        <v>45583</v>
      </c>
      <c r="G2654" s="1">
        <v>45598</v>
      </c>
      <c r="H2654" t="s">
        <v>67</v>
      </c>
      <c r="I2654">
        <v>21</v>
      </c>
      <c r="J2654" t="s">
        <v>80</v>
      </c>
      <c r="K2654">
        <v>99223</v>
      </c>
      <c r="O2654">
        <v>1</v>
      </c>
      <c r="P2654">
        <v>32193.58</v>
      </c>
      <c r="Q2654">
        <v>20770.05</v>
      </c>
      <c r="R2654">
        <v>16616.04</v>
      </c>
      <c r="S2654">
        <v>4154.01</v>
      </c>
      <c r="T2654" t="s">
        <v>30</v>
      </c>
      <c r="V2654">
        <v>1</v>
      </c>
      <c r="W2654" s="2" t="s">
        <v>68</v>
      </c>
      <c r="X2654" t="s">
        <v>233</v>
      </c>
      <c r="Y2654" t="s">
        <v>32</v>
      </c>
      <c r="Z2654" t="s">
        <v>69</v>
      </c>
      <c r="AA2654" t="str">
        <f>IFERROR(_xlfn.XLOOKUP($J2654,avoidable_ed_reference!$A$2:$A$13,avoidable_ed_reference!$C$2:$C$13),"Not Classified")</f>
        <v>Non-Avoidable</v>
      </c>
      <c r="AB2654" t="str">
        <f>IFERROR(_xlfn.XLOOKUP($B2654,enrollment!$A$2:$A$801,enrollment!$I$2:$I$801),"")</f>
        <v>OH</v>
      </c>
      <c r="AC2654">
        <f>IFERROR(_xlfn.XLOOKUP($B2654,enrollment!$A$2:$A$801,enrollment!$L$2:$L$801),"")</f>
        <v>23</v>
      </c>
      <c r="AD2654" t="str" cm="1">
        <f t="array" ref="AD2654">_xlfn.IFS(AC2654="","Unknown",AC2654&lt;18,"0-17",AC2654&lt;35,"18-34",AC2654&lt;50,"35-49",AC2654&lt;65,"50-64",TRUE,"65+")</f>
        <v>18-34</v>
      </c>
      <c r="AE2654">
        <f>IFERROR(_xlfn.XLOOKUP($B2654,enrollment!$A$2:$A$801,enrollment!$O$2:$O$801),"")</f>
        <v>2345678901</v>
      </c>
      <c r="AF2654">
        <f>IFERROR(_xlfn.XLOOKUP($AE2654,providers!$B$2:$B$11,providers!$Q$2:$Q$11),"")</f>
        <v>4.2</v>
      </c>
      <c r="AG2654" s="1">
        <f t="shared" si="41"/>
        <v>45566</v>
      </c>
    </row>
    <row r="2655" spans="1:33" x14ac:dyDescent="0.25">
      <c r="A2655" t="s">
        <v>3087</v>
      </c>
      <c r="B2655" t="s">
        <v>3081</v>
      </c>
      <c r="C2655">
        <v>2233445566</v>
      </c>
      <c r="D2655">
        <v>2233445566</v>
      </c>
      <c r="E2655" s="1">
        <v>45465</v>
      </c>
      <c r="F2655" s="1">
        <v>45465</v>
      </c>
      <c r="G2655" s="1">
        <v>45488</v>
      </c>
      <c r="H2655" t="s">
        <v>28</v>
      </c>
      <c r="I2655">
        <v>23</v>
      </c>
      <c r="J2655" t="s">
        <v>129</v>
      </c>
      <c r="K2655">
        <v>99284</v>
      </c>
      <c r="O2655">
        <v>1</v>
      </c>
      <c r="P2655">
        <v>2064.4899999999998</v>
      </c>
      <c r="Q2655">
        <v>1146.94</v>
      </c>
      <c r="R2655">
        <v>917.55</v>
      </c>
      <c r="S2655">
        <v>229.39</v>
      </c>
      <c r="T2655" t="s">
        <v>30</v>
      </c>
      <c r="X2655" t="s">
        <v>233</v>
      </c>
      <c r="Y2655" t="s">
        <v>32</v>
      </c>
      <c r="Z2655" t="s">
        <v>45</v>
      </c>
      <c r="AA2655" t="str">
        <f>IFERROR(_xlfn.XLOOKUP($J2655,avoidable_ed_reference!$A$2:$A$13,avoidable_ed_reference!$C$2:$C$13),"Not Classified")</f>
        <v>Potentially Avoidable</v>
      </c>
      <c r="AB2655" t="str">
        <f>IFERROR(_xlfn.XLOOKUP($B2655,enrollment!$A$2:$A$801,enrollment!$I$2:$I$801),"")</f>
        <v>OH</v>
      </c>
      <c r="AC2655">
        <f>IFERROR(_xlfn.XLOOKUP($B2655,enrollment!$A$2:$A$801,enrollment!$L$2:$L$801),"")</f>
        <v>23</v>
      </c>
      <c r="AD2655" t="str" cm="1">
        <f t="array" ref="AD2655">_xlfn.IFS(AC2655="","Unknown",AC2655&lt;18,"0-17",AC2655&lt;35,"18-34",AC2655&lt;50,"35-49",AC2655&lt;65,"50-64",TRUE,"65+")</f>
        <v>18-34</v>
      </c>
      <c r="AE2655">
        <f>IFERROR(_xlfn.XLOOKUP($B2655,enrollment!$A$2:$A$801,enrollment!$O$2:$O$801),"")</f>
        <v>2345678901</v>
      </c>
      <c r="AF2655">
        <f>IFERROR(_xlfn.XLOOKUP($AE2655,providers!$B$2:$B$11,providers!$Q$2:$Q$11),"")</f>
        <v>4.2</v>
      </c>
      <c r="AG2655" s="1">
        <f t="shared" si="41"/>
        <v>45444</v>
      </c>
    </row>
    <row r="2656" spans="1:33" x14ac:dyDescent="0.25">
      <c r="A2656" t="s">
        <v>3088</v>
      </c>
      <c r="B2656" t="s">
        <v>3081</v>
      </c>
      <c r="C2656">
        <v>3456789012</v>
      </c>
      <c r="D2656">
        <v>3456789012</v>
      </c>
      <c r="E2656" s="1">
        <v>45637</v>
      </c>
      <c r="F2656" s="1">
        <v>45637</v>
      </c>
      <c r="G2656" s="1">
        <v>45655</v>
      </c>
      <c r="H2656" t="s">
        <v>67</v>
      </c>
      <c r="I2656">
        <v>21</v>
      </c>
      <c r="J2656" t="s">
        <v>42</v>
      </c>
      <c r="K2656">
        <v>99223</v>
      </c>
      <c r="O2656">
        <v>1</v>
      </c>
      <c r="P2656">
        <v>33009.4</v>
      </c>
      <c r="Q2656">
        <v>21296.39</v>
      </c>
      <c r="R2656">
        <v>17037.11</v>
      </c>
      <c r="S2656">
        <v>4259.28</v>
      </c>
      <c r="T2656" t="s">
        <v>30</v>
      </c>
      <c r="V2656">
        <v>1</v>
      </c>
      <c r="W2656" s="2" t="s">
        <v>68</v>
      </c>
      <c r="X2656" t="s">
        <v>233</v>
      </c>
      <c r="Y2656" t="s">
        <v>32</v>
      </c>
      <c r="Z2656" t="s">
        <v>69</v>
      </c>
      <c r="AA2656" t="str">
        <f>IFERROR(_xlfn.XLOOKUP($J2656,avoidable_ed_reference!$A$2:$A$13,avoidable_ed_reference!$C$2:$C$13),"Not Classified")</f>
        <v>Non-Avoidable</v>
      </c>
      <c r="AB2656" t="str">
        <f>IFERROR(_xlfn.XLOOKUP($B2656,enrollment!$A$2:$A$801,enrollment!$I$2:$I$801),"")</f>
        <v>OH</v>
      </c>
      <c r="AC2656">
        <f>IFERROR(_xlfn.XLOOKUP($B2656,enrollment!$A$2:$A$801,enrollment!$L$2:$L$801),"")</f>
        <v>23</v>
      </c>
      <c r="AD2656" t="str" cm="1">
        <f t="array" ref="AD2656">_xlfn.IFS(AC2656="","Unknown",AC2656&lt;18,"0-17",AC2656&lt;35,"18-34",AC2656&lt;50,"35-49",AC2656&lt;65,"50-64",TRUE,"65+")</f>
        <v>18-34</v>
      </c>
      <c r="AE2656">
        <f>IFERROR(_xlfn.XLOOKUP($B2656,enrollment!$A$2:$A$801,enrollment!$O$2:$O$801),"")</f>
        <v>2345678901</v>
      </c>
      <c r="AF2656">
        <f>IFERROR(_xlfn.XLOOKUP($AE2656,providers!$B$2:$B$11,providers!$Q$2:$Q$11),"")</f>
        <v>4.2</v>
      </c>
      <c r="AG2656" s="1">
        <f t="shared" si="41"/>
        <v>45627</v>
      </c>
    </row>
    <row r="2657" spans="1:33" x14ac:dyDescent="0.25">
      <c r="A2657" t="s">
        <v>3089</v>
      </c>
      <c r="B2657" t="s">
        <v>3081</v>
      </c>
      <c r="C2657">
        <v>9012345678</v>
      </c>
      <c r="D2657">
        <v>9012345678</v>
      </c>
      <c r="E2657" s="1">
        <v>45523</v>
      </c>
      <c r="F2657" s="1">
        <v>45523</v>
      </c>
      <c r="G2657" s="1">
        <v>45546</v>
      </c>
      <c r="H2657" t="s">
        <v>28</v>
      </c>
      <c r="I2657">
        <v>22</v>
      </c>
      <c r="J2657" t="s">
        <v>29</v>
      </c>
      <c r="K2657">
        <v>90837</v>
      </c>
      <c r="O2657">
        <v>1</v>
      </c>
      <c r="P2657">
        <v>235.43</v>
      </c>
      <c r="Q2657">
        <v>174.39</v>
      </c>
      <c r="R2657">
        <v>139.51</v>
      </c>
      <c r="S2657">
        <v>34.880000000000003</v>
      </c>
      <c r="T2657" t="s">
        <v>30</v>
      </c>
      <c r="X2657" t="s">
        <v>233</v>
      </c>
      <c r="Y2657" t="s">
        <v>32</v>
      </c>
      <c r="Z2657" t="s">
        <v>33</v>
      </c>
      <c r="AA2657" t="str">
        <f>IFERROR(_xlfn.XLOOKUP($J2657,avoidable_ed_reference!$A$2:$A$13,avoidable_ed_reference!$C$2:$C$13),"Not Classified")</f>
        <v>Potentially Avoidable</v>
      </c>
      <c r="AB2657" t="str">
        <f>IFERROR(_xlfn.XLOOKUP($B2657,enrollment!$A$2:$A$801,enrollment!$I$2:$I$801),"")</f>
        <v>OH</v>
      </c>
      <c r="AC2657">
        <f>IFERROR(_xlfn.XLOOKUP($B2657,enrollment!$A$2:$A$801,enrollment!$L$2:$L$801),"")</f>
        <v>23</v>
      </c>
      <c r="AD2657" t="str" cm="1">
        <f t="array" ref="AD2657">_xlfn.IFS(AC2657="","Unknown",AC2657&lt;18,"0-17",AC2657&lt;35,"18-34",AC2657&lt;50,"35-49",AC2657&lt;65,"50-64",TRUE,"65+")</f>
        <v>18-34</v>
      </c>
      <c r="AE2657">
        <f>IFERROR(_xlfn.XLOOKUP($B2657,enrollment!$A$2:$A$801,enrollment!$O$2:$O$801),"")</f>
        <v>2345678901</v>
      </c>
      <c r="AF2657">
        <f>IFERROR(_xlfn.XLOOKUP($AE2657,providers!$B$2:$B$11,providers!$Q$2:$Q$11),"")</f>
        <v>4.2</v>
      </c>
      <c r="AG2657" s="1">
        <f t="shared" si="41"/>
        <v>45505</v>
      </c>
    </row>
    <row r="2658" spans="1:33" x14ac:dyDescent="0.25">
      <c r="A2658" t="s">
        <v>3090</v>
      </c>
      <c r="B2658" t="s">
        <v>3081</v>
      </c>
      <c r="C2658">
        <v>9012345678</v>
      </c>
      <c r="D2658">
        <v>9012345678</v>
      </c>
      <c r="E2658" s="1">
        <v>45412</v>
      </c>
      <c r="F2658" s="1">
        <v>45412</v>
      </c>
      <c r="G2658" s="1">
        <v>45427</v>
      </c>
      <c r="H2658" t="s">
        <v>67</v>
      </c>
      <c r="I2658">
        <v>21</v>
      </c>
      <c r="J2658" t="s">
        <v>99</v>
      </c>
      <c r="K2658">
        <v>99223</v>
      </c>
      <c r="O2658">
        <v>1</v>
      </c>
      <c r="P2658">
        <v>22880.94</v>
      </c>
      <c r="Q2658">
        <v>14761.9</v>
      </c>
      <c r="R2658">
        <v>11809.52</v>
      </c>
      <c r="S2658">
        <v>2952.38</v>
      </c>
      <c r="T2658" t="s">
        <v>30</v>
      </c>
      <c r="V2658">
        <v>1</v>
      </c>
      <c r="W2658" s="2" t="s">
        <v>68</v>
      </c>
      <c r="X2658" t="s">
        <v>233</v>
      </c>
      <c r="Y2658" t="s">
        <v>32</v>
      </c>
      <c r="Z2658" t="s">
        <v>69</v>
      </c>
      <c r="AA2658" t="str">
        <f>IFERROR(_xlfn.XLOOKUP($J2658,avoidable_ed_reference!$A$2:$A$13,avoidable_ed_reference!$C$2:$C$13),"Not Classified")</f>
        <v>Not Classified</v>
      </c>
      <c r="AB2658" t="str">
        <f>IFERROR(_xlfn.XLOOKUP($B2658,enrollment!$A$2:$A$801,enrollment!$I$2:$I$801),"")</f>
        <v>OH</v>
      </c>
      <c r="AC2658">
        <f>IFERROR(_xlfn.XLOOKUP($B2658,enrollment!$A$2:$A$801,enrollment!$L$2:$L$801),"")</f>
        <v>23</v>
      </c>
      <c r="AD2658" t="str" cm="1">
        <f t="array" ref="AD2658">_xlfn.IFS(AC2658="","Unknown",AC2658&lt;18,"0-17",AC2658&lt;35,"18-34",AC2658&lt;50,"35-49",AC2658&lt;65,"50-64",TRUE,"65+")</f>
        <v>18-34</v>
      </c>
      <c r="AE2658">
        <f>IFERROR(_xlfn.XLOOKUP($B2658,enrollment!$A$2:$A$801,enrollment!$O$2:$O$801),"")</f>
        <v>2345678901</v>
      </c>
      <c r="AF2658">
        <f>IFERROR(_xlfn.XLOOKUP($AE2658,providers!$B$2:$B$11,providers!$Q$2:$Q$11),"")</f>
        <v>4.2</v>
      </c>
      <c r="AG2658" s="1">
        <f t="shared" si="41"/>
        <v>45383</v>
      </c>
    </row>
    <row r="2659" spans="1:33" x14ac:dyDescent="0.25">
      <c r="A2659" t="s">
        <v>3091</v>
      </c>
      <c r="B2659" t="s">
        <v>3092</v>
      </c>
      <c r="C2659">
        <v>8901234567</v>
      </c>
      <c r="D2659">
        <v>8901234567</v>
      </c>
      <c r="E2659" s="1">
        <v>45309</v>
      </c>
      <c r="F2659" s="1">
        <v>45309</v>
      </c>
      <c r="G2659" s="1">
        <v>45340</v>
      </c>
      <c r="H2659" t="s">
        <v>28</v>
      </c>
      <c r="I2659">
        <v>23</v>
      </c>
      <c r="J2659" t="s">
        <v>129</v>
      </c>
      <c r="K2659">
        <v>99284</v>
      </c>
      <c r="O2659">
        <v>1</v>
      </c>
      <c r="P2659">
        <v>1924.96</v>
      </c>
      <c r="Q2659">
        <v>1069.42</v>
      </c>
      <c r="R2659">
        <v>855.54</v>
      </c>
      <c r="S2659">
        <v>213.88</v>
      </c>
      <c r="T2659" t="s">
        <v>30</v>
      </c>
      <c r="X2659" t="s">
        <v>52</v>
      </c>
      <c r="Y2659" t="s">
        <v>44</v>
      </c>
      <c r="Z2659" t="s">
        <v>45</v>
      </c>
      <c r="AA2659" t="str">
        <f>IFERROR(_xlfn.XLOOKUP($J2659,avoidable_ed_reference!$A$2:$A$13,avoidable_ed_reference!$C$2:$C$13),"Not Classified")</f>
        <v>Potentially Avoidable</v>
      </c>
      <c r="AB2659" t="str">
        <f>IFERROR(_xlfn.XLOOKUP($B2659,enrollment!$A$2:$A$801,enrollment!$I$2:$I$801),"")</f>
        <v>OH</v>
      </c>
      <c r="AC2659">
        <f>IFERROR(_xlfn.XLOOKUP($B2659,enrollment!$A$2:$A$801,enrollment!$L$2:$L$801),"")</f>
        <v>77</v>
      </c>
      <c r="AD2659" t="str" cm="1">
        <f t="array" ref="AD2659">_xlfn.IFS(AC2659="","Unknown",AC2659&lt;18,"0-17",AC2659&lt;35,"18-34",AC2659&lt;50,"35-49",AC2659&lt;65,"50-64",TRUE,"65+")</f>
        <v>65+</v>
      </c>
      <c r="AE2659">
        <f>IFERROR(_xlfn.XLOOKUP($B2659,enrollment!$A$2:$A$801,enrollment!$O$2:$O$801),"")</f>
        <v>6789012345</v>
      </c>
      <c r="AF2659">
        <f>IFERROR(_xlfn.XLOOKUP($AE2659,providers!$B$2:$B$11,providers!$Q$2:$Q$11),"")</f>
        <v>4.0999999999999996</v>
      </c>
      <c r="AG2659" s="1">
        <f t="shared" si="41"/>
        <v>45292</v>
      </c>
    </row>
    <row r="2660" spans="1:33" x14ac:dyDescent="0.25">
      <c r="A2660" t="s">
        <v>3093</v>
      </c>
      <c r="B2660" t="s">
        <v>3092</v>
      </c>
      <c r="C2660">
        <v>6789012345</v>
      </c>
      <c r="D2660">
        <v>6789012345</v>
      </c>
      <c r="E2660" s="1">
        <v>45295</v>
      </c>
      <c r="F2660" s="1">
        <v>45295</v>
      </c>
      <c r="G2660" s="1">
        <v>45329</v>
      </c>
      <c r="H2660" t="s">
        <v>28</v>
      </c>
      <c r="I2660">
        <v>11</v>
      </c>
      <c r="J2660" t="s">
        <v>38</v>
      </c>
      <c r="K2660">
        <v>99213</v>
      </c>
      <c r="O2660">
        <v>1</v>
      </c>
      <c r="P2660">
        <v>236.91</v>
      </c>
      <c r="Q2660">
        <v>175.49</v>
      </c>
      <c r="R2660">
        <v>140.38999999999999</v>
      </c>
      <c r="S2660">
        <v>35.1</v>
      </c>
      <c r="T2660" t="s">
        <v>30</v>
      </c>
      <c r="X2660" t="s">
        <v>52</v>
      </c>
      <c r="Y2660" t="s">
        <v>44</v>
      </c>
      <c r="Z2660" t="s">
        <v>39</v>
      </c>
      <c r="AA2660" t="str">
        <f>IFERROR(_xlfn.XLOOKUP($J2660,avoidable_ed_reference!$A$2:$A$13,avoidable_ed_reference!$C$2:$C$13),"Not Classified")</f>
        <v>Not Classified</v>
      </c>
      <c r="AB2660" t="str">
        <f>IFERROR(_xlfn.XLOOKUP($B2660,enrollment!$A$2:$A$801,enrollment!$I$2:$I$801),"")</f>
        <v>OH</v>
      </c>
      <c r="AC2660">
        <f>IFERROR(_xlfn.XLOOKUP($B2660,enrollment!$A$2:$A$801,enrollment!$L$2:$L$801),"")</f>
        <v>77</v>
      </c>
      <c r="AD2660" t="str" cm="1">
        <f t="array" ref="AD2660">_xlfn.IFS(AC2660="","Unknown",AC2660&lt;18,"0-17",AC2660&lt;35,"18-34",AC2660&lt;50,"35-49",AC2660&lt;65,"50-64",TRUE,"65+")</f>
        <v>65+</v>
      </c>
      <c r="AE2660">
        <f>IFERROR(_xlfn.XLOOKUP($B2660,enrollment!$A$2:$A$801,enrollment!$O$2:$O$801),"")</f>
        <v>6789012345</v>
      </c>
      <c r="AF2660">
        <f>IFERROR(_xlfn.XLOOKUP($AE2660,providers!$B$2:$B$11,providers!$Q$2:$Q$11),"")</f>
        <v>4.0999999999999996</v>
      </c>
      <c r="AG2660" s="1">
        <f t="shared" si="41"/>
        <v>45292</v>
      </c>
    </row>
    <row r="2661" spans="1:33" x14ac:dyDescent="0.25">
      <c r="A2661" t="s">
        <v>3094</v>
      </c>
      <c r="B2661" t="s">
        <v>3092</v>
      </c>
      <c r="C2661">
        <v>2345678901</v>
      </c>
      <c r="D2661">
        <v>2345678901</v>
      </c>
      <c r="E2661" s="1">
        <v>45630</v>
      </c>
      <c r="F2661" s="1">
        <v>45630</v>
      </c>
      <c r="G2661" s="1">
        <v>45657</v>
      </c>
      <c r="H2661" t="s">
        <v>28</v>
      </c>
      <c r="I2661">
        <v>22</v>
      </c>
      <c r="J2661" t="s">
        <v>29</v>
      </c>
      <c r="K2661">
        <v>90837</v>
      </c>
      <c r="O2661">
        <v>1</v>
      </c>
      <c r="P2661">
        <v>258.82</v>
      </c>
      <c r="Q2661">
        <v>191.72</v>
      </c>
      <c r="R2661">
        <v>153.38</v>
      </c>
      <c r="S2661">
        <v>38.340000000000003</v>
      </c>
      <c r="T2661" t="s">
        <v>30</v>
      </c>
      <c r="X2661" t="s">
        <v>52</v>
      </c>
      <c r="Y2661" t="s">
        <v>44</v>
      </c>
      <c r="Z2661" t="s">
        <v>33</v>
      </c>
      <c r="AA2661" t="str">
        <f>IFERROR(_xlfn.XLOOKUP($J2661,avoidable_ed_reference!$A$2:$A$13,avoidable_ed_reference!$C$2:$C$13),"Not Classified")</f>
        <v>Potentially Avoidable</v>
      </c>
      <c r="AB2661" t="str">
        <f>IFERROR(_xlfn.XLOOKUP($B2661,enrollment!$A$2:$A$801,enrollment!$I$2:$I$801),"")</f>
        <v>OH</v>
      </c>
      <c r="AC2661">
        <f>IFERROR(_xlfn.XLOOKUP($B2661,enrollment!$A$2:$A$801,enrollment!$L$2:$L$801),"")</f>
        <v>77</v>
      </c>
      <c r="AD2661" t="str" cm="1">
        <f t="array" ref="AD2661">_xlfn.IFS(AC2661="","Unknown",AC2661&lt;18,"0-17",AC2661&lt;35,"18-34",AC2661&lt;50,"35-49",AC2661&lt;65,"50-64",TRUE,"65+")</f>
        <v>65+</v>
      </c>
      <c r="AE2661">
        <f>IFERROR(_xlfn.XLOOKUP($B2661,enrollment!$A$2:$A$801,enrollment!$O$2:$O$801),"")</f>
        <v>6789012345</v>
      </c>
      <c r="AF2661">
        <f>IFERROR(_xlfn.XLOOKUP($AE2661,providers!$B$2:$B$11,providers!$Q$2:$Q$11),"")</f>
        <v>4.0999999999999996</v>
      </c>
      <c r="AG2661" s="1">
        <f t="shared" si="41"/>
        <v>45627</v>
      </c>
    </row>
    <row r="2662" spans="1:33" x14ac:dyDescent="0.25">
      <c r="A2662" t="s">
        <v>3095</v>
      </c>
      <c r="B2662" t="s">
        <v>3092</v>
      </c>
      <c r="C2662">
        <v>9012345678</v>
      </c>
      <c r="D2662">
        <v>9012345678</v>
      </c>
      <c r="E2662" s="1">
        <v>45630</v>
      </c>
      <c r="F2662" s="1">
        <v>45630</v>
      </c>
      <c r="G2662" s="1">
        <v>45654</v>
      </c>
      <c r="H2662" t="s">
        <v>67</v>
      </c>
      <c r="I2662">
        <v>21</v>
      </c>
      <c r="J2662" t="s">
        <v>42</v>
      </c>
      <c r="K2662">
        <v>99223</v>
      </c>
      <c r="O2662">
        <v>1</v>
      </c>
      <c r="P2662">
        <v>33698.75</v>
      </c>
      <c r="Q2662">
        <v>21741.13</v>
      </c>
      <c r="R2662">
        <v>17392.900000000001</v>
      </c>
      <c r="S2662">
        <v>4348.2299999999996</v>
      </c>
      <c r="T2662" t="s">
        <v>30</v>
      </c>
      <c r="V2662">
        <v>1</v>
      </c>
      <c r="W2662" s="2" t="s">
        <v>68</v>
      </c>
      <c r="X2662" t="s">
        <v>52</v>
      </c>
      <c r="Y2662" t="s">
        <v>44</v>
      </c>
      <c r="Z2662" t="s">
        <v>69</v>
      </c>
      <c r="AA2662" t="str">
        <f>IFERROR(_xlfn.XLOOKUP($J2662,avoidable_ed_reference!$A$2:$A$13,avoidable_ed_reference!$C$2:$C$13),"Not Classified")</f>
        <v>Non-Avoidable</v>
      </c>
      <c r="AB2662" t="str">
        <f>IFERROR(_xlfn.XLOOKUP($B2662,enrollment!$A$2:$A$801,enrollment!$I$2:$I$801),"")</f>
        <v>OH</v>
      </c>
      <c r="AC2662">
        <f>IFERROR(_xlfn.XLOOKUP($B2662,enrollment!$A$2:$A$801,enrollment!$L$2:$L$801),"")</f>
        <v>77</v>
      </c>
      <c r="AD2662" t="str" cm="1">
        <f t="array" ref="AD2662">_xlfn.IFS(AC2662="","Unknown",AC2662&lt;18,"0-17",AC2662&lt;35,"18-34",AC2662&lt;50,"35-49",AC2662&lt;65,"50-64",TRUE,"65+")</f>
        <v>65+</v>
      </c>
      <c r="AE2662">
        <f>IFERROR(_xlfn.XLOOKUP($B2662,enrollment!$A$2:$A$801,enrollment!$O$2:$O$801),"")</f>
        <v>6789012345</v>
      </c>
      <c r="AF2662">
        <f>IFERROR(_xlfn.XLOOKUP($AE2662,providers!$B$2:$B$11,providers!$Q$2:$Q$11),"")</f>
        <v>4.0999999999999996</v>
      </c>
      <c r="AG2662" s="1">
        <f t="shared" si="41"/>
        <v>45627</v>
      </c>
    </row>
    <row r="2663" spans="1:33" x14ac:dyDescent="0.25">
      <c r="A2663" t="s">
        <v>3096</v>
      </c>
      <c r="B2663" t="s">
        <v>3092</v>
      </c>
      <c r="C2663">
        <v>6789012345</v>
      </c>
      <c r="D2663">
        <v>6789012345</v>
      </c>
      <c r="E2663" s="1">
        <v>45361</v>
      </c>
      <c r="F2663" s="1">
        <v>45361</v>
      </c>
      <c r="G2663" s="1">
        <v>45386</v>
      </c>
      <c r="H2663" t="s">
        <v>28</v>
      </c>
      <c r="I2663">
        <v>11</v>
      </c>
      <c r="J2663" t="s">
        <v>35</v>
      </c>
      <c r="K2663">
        <v>99213</v>
      </c>
      <c r="O2663">
        <v>1</v>
      </c>
      <c r="P2663">
        <v>186.99</v>
      </c>
      <c r="Q2663">
        <v>138.51</v>
      </c>
      <c r="R2663">
        <v>110.81</v>
      </c>
      <c r="S2663">
        <v>27.7</v>
      </c>
      <c r="T2663" t="s">
        <v>30</v>
      </c>
      <c r="X2663" t="s">
        <v>52</v>
      </c>
      <c r="Y2663" t="s">
        <v>44</v>
      </c>
      <c r="Z2663" t="s">
        <v>39</v>
      </c>
      <c r="AA2663" t="str">
        <f>IFERROR(_xlfn.XLOOKUP($J2663,avoidable_ed_reference!$A$2:$A$13,avoidable_ed_reference!$C$2:$C$13),"Not Classified")</f>
        <v>Avoidable</v>
      </c>
      <c r="AB2663" t="str">
        <f>IFERROR(_xlfn.XLOOKUP($B2663,enrollment!$A$2:$A$801,enrollment!$I$2:$I$801),"")</f>
        <v>OH</v>
      </c>
      <c r="AC2663">
        <f>IFERROR(_xlfn.XLOOKUP($B2663,enrollment!$A$2:$A$801,enrollment!$L$2:$L$801),"")</f>
        <v>77</v>
      </c>
      <c r="AD2663" t="str" cm="1">
        <f t="array" ref="AD2663">_xlfn.IFS(AC2663="","Unknown",AC2663&lt;18,"0-17",AC2663&lt;35,"18-34",AC2663&lt;50,"35-49",AC2663&lt;65,"50-64",TRUE,"65+")</f>
        <v>65+</v>
      </c>
      <c r="AE2663">
        <f>IFERROR(_xlfn.XLOOKUP($B2663,enrollment!$A$2:$A$801,enrollment!$O$2:$O$801),"")</f>
        <v>6789012345</v>
      </c>
      <c r="AF2663">
        <f>IFERROR(_xlfn.XLOOKUP($AE2663,providers!$B$2:$B$11,providers!$Q$2:$Q$11),"")</f>
        <v>4.0999999999999996</v>
      </c>
      <c r="AG2663" s="1">
        <f t="shared" si="41"/>
        <v>45352</v>
      </c>
    </row>
    <row r="2664" spans="1:33" x14ac:dyDescent="0.25">
      <c r="A2664" t="s">
        <v>3097</v>
      </c>
      <c r="B2664" t="s">
        <v>3092</v>
      </c>
      <c r="C2664">
        <v>5678901234</v>
      </c>
      <c r="D2664">
        <v>5678901234</v>
      </c>
      <c r="E2664" s="1">
        <v>45390</v>
      </c>
      <c r="F2664" s="1">
        <v>45390</v>
      </c>
      <c r="G2664" s="1">
        <v>45408</v>
      </c>
      <c r="H2664" t="s">
        <v>28</v>
      </c>
      <c r="I2664">
        <v>20</v>
      </c>
      <c r="J2664" t="s">
        <v>35</v>
      </c>
      <c r="K2664">
        <v>99213</v>
      </c>
      <c r="O2664">
        <v>1</v>
      </c>
      <c r="P2664">
        <v>201.59</v>
      </c>
      <c r="Q2664">
        <v>155.07</v>
      </c>
      <c r="R2664">
        <v>124.06</v>
      </c>
      <c r="S2664">
        <v>31.01</v>
      </c>
      <c r="T2664" t="s">
        <v>30</v>
      </c>
      <c r="X2664" t="s">
        <v>52</v>
      </c>
      <c r="Y2664" t="s">
        <v>44</v>
      </c>
      <c r="Z2664" t="s">
        <v>36</v>
      </c>
      <c r="AA2664" t="str">
        <f>IFERROR(_xlfn.XLOOKUP($J2664,avoidable_ed_reference!$A$2:$A$13,avoidable_ed_reference!$C$2:$C$13),"Not Classified")</f>
        <v>Avoidable</v>
      </c>
      <c r="AB2664" t="str">
        <f>IFERROR(_xlfn.XLOOKUP($B2664,enrollment!$A$2:$A$801,enrollment!$I$2:$I$801),"")</f>
        <v>OH</v>
      </c>
      <c r="AC2664">
        <f>IFERROR(_xlfn.XLOOKUP($B2664,enrollment!$A$2:$A$801,enrollment!$L$2:$L$801),"")</f>
        <v>77</v>
      </c>
      <c r="AD2664" t="str" cm="1">
        <f t="array" ref="AD2664">_xlfn.IFS(AC2664="","Unknown",AC2664&lt;18,"0-17",AC2664&lt;35,"18-34",AC2664&lt;50,"35-49",AC2664&lt;65,"50-64",TRUE,"65+")</f>
        <v>65+</v>
      </c>
      <c r="AE2664">
        <f>IFERROR(_xlfn.XLOOKUP($B2664,enrollment!$A$2:$A$801,enrollment!$O$2:$O$801),"")</f>
        <v>6789012345</v>
      </c>
      <c r="AF2664">
        <f>IFERROR(_xlfn.XLOOKUP($AE2664,providers!$B$2:$B$11,providers!$Q$2:$Q$11),"")</f>
        <v>4.0999999999999996</v>
      </c>
      <c r="AG2664" s="1">
        <f t="shared" si="41"/>
        <v>45383</v>
      </c>
    </row>
    <row r="2665" spans="1:33" x14ac:dyDescent="0.25">
      <c r="A2665" t="s">
        <v>3098</v>
      </c>
      <c r="B2665" t="s">
        <v>3092</v>
      </c>
      <c r="C2665">
        <v>2233445566</v>
      </c>
      <c r="D2665">
        <v>2233445566</v>
      </c>
      <c r="E2665" s="1">
        <v>45340</v>
      </c>
      <c r="F2665" s="1">
        <v>45340</v>
      </c>
      <c r="G2665" s="1">
        <v>45360</v>
      </c>
      <c r="H2665" t="s">
        <v>28</v>
      </c>
      <c r="I2665">
        <v>23</v>
      </c>
      <c r="J2665" t="s">
        <v>127</v>
      </c>
      <c r="K2665">
        <v>99284</v>
      </c>
      <c r="O2665">
        <v>1</v>
      </c>
      <c r="P2665">
        <v>1542.2</v>
      </c>
      <c r="Q2665">
        <v>856.78</v>
      </c>
      <c r="R2665">
        <v>685.42</v>
      </c>
      <c r="S2665">
        <v>171.36</v>
      </c>
      <c r="T2665" t="s">
        <v>30</v>
      </c>
      <c r="X2665" t="s">
        <v>52</v>
      </c>
      <c r="Y2665" t="s">
        <v>44</v>
      </c>
      <c r="Z2665" t="s">
        <v>45</v>
      </c>
      <c r="AA2665" t="str">
        <f>IFERROR(_xlfn.XLOOKUP($J2665,avoidable_ed_reference!$A$2:$A$13,avoidable_ed_reference!$C$2:$C$13),"Not Classified")</f>
        <v>Avoidable</v>
      </c>
      <c r="AB2665" t="str">
        <f>IFERROR(_xlfn.XLOOKUP($B2665,enrollment!$A$2:$A$801,enrollment!$I$2:$I$801),"")</f>
        <v>OH</v>
      </c>
      <c r="AC2665">
        <f>IFERROR(_xlfn.XLOOKUP($B2665,enrollment!$A$2:$A$801,enrollment!$L$2:$L$801),"")</f>
        <v>77</v>
      </c>
      <c r="AD2665" t="str" cm="1">
        <f t="array" ref="AD2665">_xlfn.IFS(AC2665="","Unknown",AC2665&lt;18,"0-17",AC2665&lt;35,"18-34",AC2665&lt;50,"35-49",AC2665&lt;65,"50-64",TRUE,"65+")</f>
        <v>65+</v>
      </c>
      <c r="AE2665">
        <f>IFERROR(_xlfn.XLOOKUP($B2665,enrollment!$A$2:$A$801,enrollment!$O$2:$O$801),"")</f>
        <v>6789012345</v>
      </c>
      <c r="AF2665">
        <f>IFERROR(_xlfn.XLOOKUP($AE2665,providers!$B$2:$B$11,providers!$Q$2:$Q$11),"")</f>
        <v>4.0999999999999996</v>
      </c>
      <c r="AG2665" s="1">
        <f t="shared" si="41"/>
        <v>45323</v>
      </c>
    </row>
    <row r="2666" spans="1:33" x14ac:dyDescent="0.25">
      <c r="A2666" t="s">
        <v>3099</v>
      </c>
      <c r="B2666" t="s">
        <v>3092</v>
      </c>
      <c r="C2666">
        <v>3456789012</v>
      </c>
      <c r="D2666">
        <v>3456789012</v>
      </c>
      <c r="E2666" s="1">
        <v>45422</v>
      </c>
      <c r="F2666" s="1">
        <v>45422</v>
      </c>
      <c r="G2666" s="1">
        <v>45438</v>
      </c>
      <c r="H2666" t="s">
        <v>28</v>
      </c>
      <c r="I2666">
        <v>23</v>
      </c>
      <c r="J2666" t="s">
        <v>80</v>
      </c>
      <c r="K2666">
        <v>99284</v>
      </c>
      <c r="O2666">
        <v>1</v>
      </c>
      <c r="P2666">
        <v>2301.5700000000002</v>
      </c>
      <c r="Q2666">
        <v>1278.6500000000001</v>
      </c>
      <c r="R2666">
        <v>1022.92</v>
      </c>
      <c r="S2666">
        <v>255.73</v>
      </c>
      <c r="T2666" t="s">
        <v>30</v>
      </c>
      <c r="X2666" t="s">
        <v>52</v>
      </c>
      <c r="Y2666" t="s">
        <v>44</v>
      </c>
      <c r="Z2666" t="s">
        <v>45</v>
      </c>
      <c r="AA2666" t="str">
        <f>IFERROR(_xlfn.XLOOKUP($J2666,avoidable_ed_reference!$A$2:$A$13,avoidable_ed_reference!$C$2:$C$13),"Not Classified")</f>
        <v>Non-Avoidable</v>
      </c>
      <c r="AB2666" t="str">
        <f>IFERROR(_xlfn.XLOOKUP($B2666,enrollment!$A$2:$A$801,enrollment!$I$2:$I$801),"")</f>
        <v>OH</v>
      </c>
      <c r="AC2666">
        <f>IFERROR(_xlfn.XLOOKUP($B2666,enrollment!$A$2:$A$801,enrollment!$L$2:$L$801),"")</f>
        <v>77</v>
      </c>
      <c r="AD2666" t="str" cm="1">
        <f t="array" ref="AD2666">_xlfn.IFS(AC2666="","Unknown",AC2666&lt;18,"0-17",AC2666&lt;35,"18-34",AC2666&lt;50,"35-49",AC2666&lt;65,"50-64",TRUE,"65+")</f>
        <v>65+</v>
      </c>
      <c r="AE2666">
        <f>IFERROR(_xlfn.XLOOKUP($B2666,enrollment!$A$2:$A$801,enrollment!$O$2:$O$801),"")</f>
        <v>6789012345</v>
      </c>
      <c r="AF2666">
        <f>IFERROR(_xlfn.XLOOKUP($AE2666,providers!$B$2:$B$11,providers!$Q$2:$Q$11),"")</f>
        <v>4.0999999999999996</v>
      </c>
      <c r="AG2666" s="1">
        <f t="shared" si="41"/>
        <v>45413</v>
      </c>
    </row>
    <row r="2667" spans="1:33" x14ac:dyDescent="0.25">
      <c r="A2667" t="s">
        <v>3100</v>
      </c>
      <c r="B2667" t="s">
        <v>3101</v>
      </c>
      <c r="C2667">
        <v>6789012345</v>
      </c>
      <c r="D2667">
        <v>6789012345</v>
      </c>
      <c r="E2667" s="1">
        <v>45597</v>
      </c>
      <c r="F2667" s="1">
        <v>45597</v>
      </c>
      <c r="G2667" s="1">
        <v>45617</v>
      </c>
      <c r="H2667" t="s">
        <v>59</v>
      </c>
      <c r="J2667" t="s">
        <v>99</v>
      </c>
      <c r="L2667" s="2" t="s">
        <v>61</v>
      </c>
      <c r="M2667" t="s">
        <v>62</v>
      </c>
      <c r="N2667" t="s">
        <v>63</v>
      </c>
      <c r="O2667">
        <v>1</v>
      </c>
      <c r="P2667">
        <v>1072.76</v>
      </c>
      <c r="Q2667">
        <v>975.24</v>
      </c>
      <c r="R2667">
        <v>780.19</v>
      </c>
      <c r="S2667">
        <v>195.05</v>
      </c>
      <c r="T2667" t="s">
        <v>30</v>
      </c>
      <c r="X2667" t="s">
        <v>52</v>
      </c>
      <c r="Y2667" t="s">
        <v>44</v>
      </c>
      <c r="Z2667" t="s">
        <v>64</v>
      </c>
      <c r="AA2667" t="str">
        <f>IFERROR(_xlfn.XLOOKUP($J2667,avoidable_ed_reference!$A$2:$A$13,avoidable_ed_reference!$C$2:$C$13),"Not Classified")</f>
        <v>Not Classified</v>
      </c>
      <c r="AB2667" t="str">
        <f>IFERROR(_xlfn.XLOOKUP($B2667,enrollment!$A$2:$A$801,enrollment!$I$2:$I$801),"")</f>
        <v>GA</v>
      </c>
      <c r="AC2667">
        <f>IFERROR(_xlfn.XLOOKUP($B2667,enrollment!$A$2:$A$801,enrollment!$L$2:$L$801),"")</f>
        <v>63</v>
      </c>
      <c r="AD2667" t="str" cm="1">
        <f t="array" ref="AD2667">_xlfn.IFS(AC2667="","Unknown",AC2667&lt;18,"0-17",AC2667&lt;35,"18-34",AC2667&lt;50,"35-49",AC2667&lt;65,"50-64",TRUE,"65+")</f>
        <v>50-64</v>
      </c>
      <c r="AE2667">
        <f>IFERROR(_xlfn.XLOOKUP($B2667,enrollment!$A$2:$A$801,enrollment!$O$2:$O$801),"")</f>
        <v>8901234567</v>
      </c>
      <c r="AF2667">
        <f>IFERROR(_xlfn.XLOOKUP($AE2667,providers!$B$2:$B$11,providers!$Q$2:$Q$11),"")</f>
        <v>3.7</v>
      </c>
      <c r="AG2667" s="1">
        <f t="shared" si="41"/>
        <v>45597</v>
      </c>
    </row>
    <row r="2668" spans="1:33" x14ac:dyDescent="0.25">
      <c r="A2668" t="s">
        <v>3102</v>
      </c>
      <c r="B2668" t="s">
        <v>3101</v>
      </c>
      <c r="C2668">
        <v>8901234567</v>
      </c>
      <c r="D2668">
        <v>8901234567</v>
      </c>
      <c r="E2668" s="1">
        <v>45624</v>
      </c>
      <c r="F2668" s="1">
        <v>45624</v>
      </c>
      <c r="G2668" s="1">
        <v>45650</v>
      </c>
      <c r="H2668" t="s">
        <v>28</v>
      </c>
      <c r="I2668">
        <v>11</v>
      </c>
      <c r="J2668" t="s">
        <v>47</v>
      </c>
      <c r="K2668">
        <v>99213</v>
      </c>
      <c r="O2668">
        <v>1</v>
      </c>
      <c r="P2668">
        <v>217.82</v>
      </c>
      <c r="Q2668">
        <v>161.35</v>
      </c>
      <c r="R2668">
        <v>129.08000000000001</v>
      </c>
      <c r="S2668">
        <v>32.270000000000003</v>
      </c>
      <c r="T2668" t="s">
        <v>30</v>
      </c>
      <c r="X2668" t="s">
        <v>52</v>
      </c>
      <c r="Y2668" t="s">
        <v>44</v>
      </c>
      <c r="Z2668" t="s">
        <v>39</v>
      </c>
      <c r="AA2668" t="str">
        <f>IFERROR(_xlfn.XLOOKUP($J2668,avoidable_ed_reference!$A$2:$A$13,avoidable_ed_reference!$C$2:$C$13),"Not Classified")</f>
        <v>Not Classified</v>
      </c>
      <c r="AB2668" t="str">
        <f>IFERROR(_xlfn.XLOOKUP($B2668,enrollment!$A$2:$A$801,enrollment!$I$2:$I$801),"")</f>
        <v>GA</v>
      </c>
      <c r="AC2668">
        <f>IFERROR(_xlfn.XLOOKUP($B2668,enrollment!$A$2:$A$801,enrollment!$L$2:$L$801),"")</f>
        <v>63</v>
      </c>
      <c r="AD2668" t="str" cm="1">
        <f t="array" ref="AD2668">_xlfn.IFS(AC2668="","Unknown",AC2668&lt;18,"0-17",AC2668&lt;35,"18-34",AC2668&lt;50,"35-49",AC2668&lt;65,"50-64",TRUE,"65+")</f>
        <v>50-64</v>
      </c>
      <c r="AE2668">
        <f>IFERROR(_xlfn.XLOOKUP($B2668,enrollment!$A$2:$A$801,enrollment!$O$2:$O$801),"")</f>
        <v>8901234567</v>
      </c>
      <c r="AF2668">
        <f>IFERROR(_xlfn.XLOOKUP($AE2668,providers!$B$2:$B$11,providers!$Q$2:$Q$11),"")</f>
        <v>3.7</v>
      </c>
      <c r="AG2668" s="1">
        <f t="shared" si="41"/>
        <v>45597</v>
      </c>
    </row>
    <row r="2669" spans="1:33" x14ac:dyDescent="0.25">
      <c r="A2669" t="s">
        <v>3103</v>
      </c>
      <c r="B2669" t="s">
        <v>3101</v>
      </c>
      <c r="C2669">
        <v>8901234567</v>
      </c>
      <c r="D2669">
        <v>8901234567</v>
      </c>
      <c r="E2669" s="1">
        <v>45414</v>
      </c>
      <c r="F2669" s="1">
        <v>45414</v>
      </c>
      <c r="G2669" s="1">
        <v>45434</v>
      </c>
      <c r="H2669" t="s">
        <v>28</v>
      </c>
      <c r="I2669">
        <v>11</v>
      </c>
      <c r="J2669" t="s">
        <v>35</v>
      </c>
      <c r="K2669">
        <v>99213</v>
      </c>
      <c r="O2669">
        <v>1</v>
      </c>
      <c r="P2669">
        <v>169.32</v>
      </c>
      <c r="Q2669">
        <v>125.42</v>
      </c>
      <c r="R2669">
        <v>100.34</v>
      </c>
      <c r="S2669">
        <v>25.08</v>
      </c>
      <c r="T2669" t="s">
        <v>30</v>
      </c>
      <c r="X2669" t="s">
        <v>52</v>
      </c>
      <c r="Y2669" t="s">
        <v>44</v>
      </c>
      <c r="Z2669" t="s">
        <v>39</v>
      </c>
      <c r="AA2669" t="str">
        <f>IFERROR(_xlfn.XLOOKUP($J2669,avoidable_ed_reference!$A$2:$A$13,avoidable_ed_reference!$C$2:$C$13),"Not Classified")</f>
        <v>Avoidable</v>
      </c>
      <c r="AB2669" t="str">
        <f>IFERROR(_xlfn.XLOOKUP($B2669,enrollment!$A$2:$A$801,enrollment!$I$2:$I$801),"")</f>
        <v>GA</v>
      </c>
      <c r="AC2669">
        <f>IFERROR(_xlfn.XLOOKUP($B2669,enrollment!$A$2:$A$801,enrollment!$L$2:$L$801),"")</f>
        <v>63</v>
      </c>
      <c r="AD2669" t="str" cm="1">
        <f t="array" ref="AD2669">_xlfn.IFS(AC2669="","Unknown",AC2669&lt;18,"0-17",AC2669&lt;35,"18-34",AC2669&lt;50,"35-49",AC2669&lt;65,"50-64",TRUE,"65+")</f>
        <v>50-64</v>
      </c>
      <c r="AE2669">
        <f>IFERROR(_xlfn.XLOOKUP($B2669,enrollment!$A$2:$A$801,enrollment!$O$2:$O$801),"")</f>
        <v>8901234567</v>
      </c>
      <c r="AF2669">
        <f>IFERROR(_xlfn.XLOOKUP($AE2669,providers!$B$2:$B$11,providers!$Q$2:$Q$11),"")</f>
        <v>3.7</v>
      </c>
      <c r="AG2669" s="1">
        <f t="shared" si="41"/>
        <v>45413</v>
      </c>
    </row>
    <row r="2670" spans="1:33" x14ac:dyDescent="0.25">
      <c r="A2670" t="s">
        <v>3104</v>
      </c>
      <c r="B2670" t="s">
        <v>3101</v>
      </c>
      <c r="C2670">
        <v>9012345678</v>
      </c>
      <c r="D2670">
        <v>9012345678</v>
      </c>
      <c r="E2670" s="1">
        <v>45562</v>
      </c>
      <c r="F2670" s="1">
        <v>45562</v>
      </c>
      <c r="G2670" s="1">
        <v>45586</v>
      </c>
      <c r="H2670" t="s">
        <v>28</v>
      </c>
      <c r="I2670">
        <v>23</v>
      </c>
      <c r="J2670" t="s">
        <v>35</v>
      </c>
      <c r="K2670">
        <v>99284</v>
      </c>
      <c r="O2670">
        <v>1</v>
      </c>
      <c r="P2670">
        <v>2309.4499999999998</v>
      </c>
      <c r="Q2670">
        <v>1283.03</v>
      </c>
      <c r="R2670">
        <v>1026.42</v>
      </c>
      <c r="S2670">
        <v>256.61</v>
      </c>
      <c r="T2670" t="s">
        <v>30</v>
      </c>
      <c r="X2670" t="s">
        <v>52</v>
      </c>
      <c r="Y2670" t="s">
        <v>44</v>
      </c>
      <c r="Z2670" t="s">
        <v>45</v>
      </c>
      <c r="AA2670" t="str">
        <f>IFERROR(_xlfn.XLOOKUP($J2670,avoidable_ed_reference!$A$2:$A$13,avoidable_ed_reference!$C$2:$C$13),"Not Classified")</f>
        <v>Avoidable</v>
      </c>
      <c r="AB2670" t="str">
        <f>IFERROR(_xlfn.XLOOKUP($B2670,enrollment!$A$2:$A$801,enrollment!$I$2:$I$801),"")</f>
        <v>GA</v>
      </c>
      <c r="AC2670">
        <f>IFERROR(_xlfn.XLOOKUP($B2670,enrollment!$A$2:$A$801,enrollment!$L$2:$L$801),"")</f>
        <v>63</v>
      </c>
      <c r="AD2670" t="str" cm="1">
        <f t="array" ref="AD2670">_xlfn.IFS(AC2670="","Unknown",AC2670&lt;18,"0-17",AC2670&lt;35,"18-34",AC2670&lt;50,"35-49",AC2670&lt;65,"50-64",TRUE,"65+")</f>
        <v>50-64</v>
      </c>
      <c r="AE2670">
        <f>IFERROR(_xlfn.XLOOKUP($B2670,enrollment!$A$2:$A$801,enrollment!$O$2:$O$801),"")</f>
        <v>8901234567</v>
      </c>
      <c r="AF2670">
        <f>IFERROR(_xlfn.XLOOKUP($AE2670,providers!$B$2:$B$11,providers!$Q$2:$Q$11),"")</f>
        <v>3.7</v>
      </c>
      <c r="AG2670" s="1">
        <f t="shared" si="41"/>
        <v>45536</v>
      </c>
    </row>
    <row r="2671" spans="1:33" x14ac:dyDescent="0.25">
      <c r="A2671" t="s">
        <v>3105</v>
      </c>
      <c r="B2671" t="s">
        <v>3101</v>
      </c>
      <c r="C2671">
        <v>8901234567</v>
      </c>
      <c r="D2671">
        <v>8901234567</v>
      </c>
      <c r="E2671" s="1">
        <v>45370</v>
      </c>
      <c r="F2671" s="1">
        <v>45370</v>
      </c>
      <c r="G2671" s="1">
        <v>45396</v>
      </c>
      <c r="H2671" t="s">
        <v>28</v>
      </c>
      <c r="I2671">
        <v>11</v>
      </c>
      <c r="J2671" t="s">
        <v>35</v>
      </c>
      <c r="K2671">
        <v>99213</v>
      </c>
      <c r="O2671">
        <v>1</v>
      </c>
      <c r="P2671">
        <v>186.75</v>
      </c>
      <c r="Q2671">
        <v>138.33000000000001</v>
      </c>
      <c r="R2671">
        <v>110.66</v>
      </c>
      <c r="S2671">
        <v>27.67</v>
      </c>
      <c r="T2671" t="s">
        <v>30</v>
      </c>
      <c r="X2671" t="s">
        <v>52</v>
      </c>
      <c r="Y2671" t="s">
        <v>44</v>
      </c>
      <c r="Z2671" t="s">
        <v>39</v>
      </c>
      <c r="AA2671" t="str">
        <f>IFERROR(_xlfn.XLOOKUP($J2671,avoidable_ed_reference!$A$2:$A$13,avoidable_ed_reference!$C$2:$C$13),"Not Classified")</f>
        <v>Avoidable</v>
      </c>
      <c r="AB2671" t="str">
        <f>IFERROR(_xlfn.XLOOKUP($B2671,enrollment!$A$2:$A$801,enrollment!$I$2:$I$801),"")</f>
        <v>GA</v>
      </c>
      <c r="AC2671">
        <f>IFERROR(_xlfn.XLOOKUP($B2671,enrollment!$A$2:$A$801,enrollment!$L$2:$L$801),"")</f>
        <v>63</v>
      </c>
      <c r="AD2671" t="str" cm="1">
        <f t="array" ref="AD2671">_xlfn.IFS(AC2671="","Unknown",AC2671&lt;18,"0-17",AC2671&lt;35,"18-34",AC2671&lt;50,"35-49",AC2671&lt;65,"50-64",TRUE,"65+")</f>
        <v>50-64</v>
      </c>
      <c r="AE2671">
        <f>IFERROR(_xlfn.XLOOKUP($B2671,enrollment!$A$2:$A$801,enrollment!$O$2:$O$801),"")</f>
        <v>8901234567</v>
      </c>
      <c r="AF2671">
        <f>IFERROR(_xlfn.XLOOKUP($AE2671,providers!$B$2:$B$11,providers!$Q$2:$Q$11),"")</f>
        <v>3.7</v>
      </c>
      <c r="AG2671" s="1">
        <f t="shared" si="41"/>
        <v>45352</v>
      </c>
    </row>
    <row r="2672" spans="1:33" x14ac:dyDescent="0.25">
      <c r="A2672" t="s">
        <v>3106</v>
      </c>
      <c r="B2672" t="s">
        <v>3101</v>
      </c>
      <c r="C2672">
        <v>5678901234</v>
      </c>
      <c r="D2672">
        <v>5678901234</v>
      </c>
      <c r="E2672" s="1">
        <v>45435</v>
      </c>
      <c r="F2672" s="1">
        <v>45435</v>
      </c>
      <c r="G2672" s="1">
        <v>45453</v>
      </c>
      <c r="H2672" t="s">
        <v>28</v>
      </c>
      <c r="I2672">
        <v>20</v>
      </c>
      <c r="J2672" t="s">
        <v>35</v>
      </c>
      <c r="K2672">
        <v>99213</v>
      </c>
      <c r="O2672">
        <v>1</v>
      </c>
      <c r="P2672">
        <v>166.83</v>
      </c>
      <c r="Q2672">
        <v>128.33000000000001</v>
      </c>
      <c r="R2672">
        <v>102.66</v>
      </c>
      <c r="S2672">
        <v>25.67</v>
      </c>
      <c r="T2672" t="s">
        <v>30</v>
      </c>
      <c r="X2672" t="s">
        <v>52</v>
      </c>
      <c r="Y2672" t="s">
        <v>44</v>
      </c>
      <c r="Z2672" t="s">
        <v>36</v>
      </c>
      <c r="AA2672" t="str">
        <f>IFERROR(_xlfn.XLOOKUP($J2672,avoidable_ed_reference!$A$2:$A$13,avoidable_ed_reference!$C$2:$C$13),"Not Classified")</f>
        <v>Avoidable</v>
      </c>
      <c r="AB2672" t="str">
        <f>IFERROR(_xlfn.XLOOKUP($B2672,enrollment!$A$2:$A$801,enrollment!$I$2:$I$801),"")</f>
        <v>GA</v>
      </c>
      <c r="AC2672">
        <f>IFERROR(_xlfn.XLOOKUP($B2672,enrollment!$A$2:$A$801,enrollment!$L$2:$L$801),"")</f>
        <v>63</v>
      </c>
      <c r="AD2672" t="str" cm="1">
        <f t="array" ref="AD2672">_xlfn.IFS(AC2672="","Unknown",AC2672&lt;18,"0-17",AC2672&lt;35,"18-34",AC2672&lt;50,"35-49",AC2672&lt;65,"50-64",TRUE,"65+")</f>
        <v>50-64</v>
      </c>
      <c r="AE2672">
        <f>IFERROR(_xlfn.XLOOKUP($B2672,enrollment!$A$2:$A$801,enrollment!$O$2:$O$801),"")</f>
        <v>8901234567</v>
      </c>
      <c r="AF2672">
        <f>IFERROR(_xlfn.XLOOKUP($AE2672,providers!$B$2:$B$11,providers!$Q$2:$Q$11),"")</f>
        <v>3.7</v>
      </c>
      <c r="AG2672" s="1">
        <f t="shared" si="41"/>
        <v>45413</v>
      </c>
    </row>
    <row r="2673" spans="1:33" x14ac:dyDescent="0.25">
      <c r="A2673" t="s">
        <v>3107</v>
      </c>
      <c r="B2673" t="s">
        <v>3101</v>
      </c>
      <c r="C2673">
        <v>2233445566</v>
      </c>
      <c r="D2673">
        <v>2233445566</v>
      </c>
      <c r="E2673" s="1">
        <v>45425</v>
      </c>
      <c r="F2673" s="1">
        <v>45425</v>
      </c>
      <c r="G2673" s="1">
        <v>45443</v>
      </c>
      <c r="H2673" t="s">
        <v>28</v>
      </c>
      <c r="I2673">
        <v>23</v>
      </c>
      <c r="J2673" t="s">
        <v>35</v>
      </c>
      <c r="K2673">
        <v>99284</v>
      </c>
      <c r="O2673">
        <v>1</v>
      </c>
      <c r="P2673">
        <v>2043.22</v>
      </c>
      <c r="Q2673">
        <v>1135.1199999999999</v>
      </c>
      <c r="R2673">
        <v>908.1</v>
      </c>
      <c r="S2673">
        <v>227.02</v>
      </c>
      <c r="T2673" t="s">
        <v>30</v>
      </c>
      <c r="X2673" t="s">
        <v>52</v>
      </c>
      <c r="Y2673" t="s">
        <v>44</v>
      </c>
      <c r="Z2673" t="s">
        <v>45</v>
      </c>
      <c r="AA2673" t="str">
        <f>IFERROR(_xlfn.XLOOKUP($J2673,avoidable_ed_reference!$A$2:$A$13,avoidable_ed_reference!$C$2:$C$13),"Not Classified")</f>
        <v>Avoidable</v>
      </c>
      <c r="AB2673" t="str">
        <f>IFERROR(_xlfn.XLOOKUP($B2673,enrollment!$A$2:$A$801,enrollment!$I$2:$I$801),"")</f>
        <v>GA</v>
      </c>
      <c r="AC2673">
        <f>IFERROR(_xlfn.XLOOKUP($B2673,enrollment!$A$2:$A$801,enrollment!$L$2:$L$801),"")</f>
        <v>63</v>
      </c>
      <c r="AD2673" t="str" cm="1">
        <f t="array" ref="AD2673">_xlfn.IFS(AC2673="","Unknown",AC2673&lt;18,"0-17",AC2673&lt;35,"18-34",AC2673&lt;50,"35-49",AC2673&lt;65,"50-64",TRUE,"65+")</f>
        <v>50-64</v>
      </c>
      <c r="AE2673">
        <f>IFERROR(_xlfn.XLOOKUP($B2673,enrollment!$A$2:$A$801,enrollment!$O$2:$O$801),"")</f>
        <v>8901234567</v>
      </c>
      <c r="AF2673">
        <f>IFERROR(_xlfn.XLOOKUP($AE2673,providers!$B$2:$B$11,providers!$Q$2:$Q$11),"")</f>
        <v>3.7</v>
      </c>
      <c r="AG2673" s="1">
        <f t="shared" si="41"/>
        <v>45413</v>
      </c>
    </row>
    <row r="2674" spans="1:33" x14ac:dyDescent="0.25">
      <c r="A2674" t="s">
        <v>3108</v>
      </c>
      <c r="B2674" t="s">
        <v>3101</v>
      </c>
      <c r="C2674">
        <v>8901234567</v>
      </c>
      <c r="D2674">
        <v>8901234567</v>
      </c>
      <c r="E2674" s="1">
        <v>45539</v>
      </c>
      <c r="F2674" s="1">
        <v>45539</v>
      </c>
      <c r="G2674" s="1">
        <v>45572</v>
      </c>
      <c r="H2674" t="s">
        <v>28</v>
      </c>
      <c r="I2674">
        <v>11</v>
      </c>
      <c r="J2674" t="s">
        <v>35</v>
      </c>
      <c r="K2674">
        <v>99213</v>
      </c>
      <c r="O2674">
        <v>1</v>
      </c>
      <c r="P2674">
        <v>185</v>
      </c>
      <c r="Q2674">
        <v>137.04</v>
      </c>
      <c r="R2674">
        <v>109.63</v>
      </c>
      <c r="S2674">
        <v>27.41</v>
      </c>
      <c r="T2674" t="s">
        <v>30</v>
      </c>
      <c r="X2674" t="s">
        <v>52</v>
      </c>
      <c r="Y2674" t="s">
        <v>44</v>
      </c>
      <c r="Z2674" t="s">
        <v>39</v>
      </c>
      <c r="AA2674" t="str">
        <f>IFERROR(_xlfn.XLOOKUP($J2674,avoidable_ed_reference!$A$2:$A$13,avoidable_ed_reference!$C$2:$C$13),"Not Classified")</f>
        <v>Avoidable</v>
      </c>
      <c r="AB2674" t="str">
        <f>IFERROR(_xlfn.XLOOKUP($B2674,enrollment!$A$2:$A$801,enrollment!$I$2:$I$801),"")</f>
        <v>GA</v>
      </c>
      <c r="AC2674">
        <f>IFERROR(_xlfn.XLOOKUP($B2674,enrollment!$A$2:$A$801,enrollment!$L$2:$L$801),"")</f>
        <v>63</v>
      </c>
      <c r="AD2674" t="str" cm="1">
        <f t="array" ref="AD2674">_xlfn.IFS(AC2674="","Unknown",AC2674&lt;18,"0-17",AC2674&lt;35,"18-34",AC2674&lt;50,"35-49",AC2674&lt;65,"50-64",TRUE,"65+")</f>
        <v>50-64</v>
      </c>
      <c r="AE2674">
        <f>IFERROR(_xlfn.XLOOKUP($B2674,enrollment!$A$2:$A$801,enrollment!$O$2:$O$801),"")</f>
        <v>8901234567</v>
      </c>
      <c r="AF2674">
        <f>IFERROR(_xlfn.XLOOKUP($AE2674,providers!$B$2:$B$11,providers!$Q$2:$Q$11),"")</f>
        <v>3.7</v>
      </c>
      <c r="AG2674" s="1">
        <f t="shared" si="41"/>
        <v>45536</v>
      </c>
    </row>
    <row r="2675" spans="1:33" x14ac:dyDescent="0.25">
      <c r="A2675" t="s">
        <v>3109</v>
      </c>
      <c r="B2675" t="s">
        <v>3110</v>
      </c>
      <c r="C2675">
        <v>9012345678</v>
      </c>
      <c r="D2675">
        <v>9012345678</v>
      </c>
      <c r="E2675" s="1">
        <v>45582</v>
      </c>
      <c r="F2675" s="1">
        <v>45582</v>
      </c>
      <c r="G2675" s="1">
        <v>45606</v>
      </c>
      <c r="H2675" t="s">
        <v>28</v>
      </c>
      <c r="I2675">
        <v>11</v>
      </c>
      <c r="J2675" t="s">
        <v>35</v>
      </c>
      <c r="K2675">
        <v>99213</v>
      </c>
      <c r="O2675">
        <v>1</v>
      </c>
      <c r="P2675">
        <v>183.26</v>
      </c>
      <c r="Q2675">
        <v>135.75</v>
      </c>
      <c r="R2675">
        <v>108.6</v>
      </c>
      <c r="S2675">
        <v>27.15</v>
      </c>
      <c r="T2675" t="s">
        <v>30</v>
      </c>
      <c r="X2675" t="s">
        <v>31</v>
      </c>
      <c r="Y2675" t="s">
        <v>32</v>
      </c>
      <c r="Z2675" t="s">
        <v>39</v>
      </c>
      <c r="AA2675" t="str">
        <f>IFERROR(_xlfn.XLOOKUP($J2675,avoidable_ed_reference!$A$2:$A$13,avoidable_ed_reference!$C$2:$C$13),"Not Classified")</f>
        <v>Avoidable</v>
      </c>
      <c r="AB2675" t="str">
        <f>IFERROR(_xlfn.XLOOKUP($B2675,enrollment!$A$2:$A$801,enrollment!$I$2:$I$801),"")</f>
        <v>KY</v>
      </c>
      <c r="AC2675">
        <f>IFERROR(_xlfn.XLOOKUP($B2675,enrollment!$A$2:$A$801,enrollment!$L$2:$L$801),"")</f>
        <v>60</v>
      </c>
      <c r="AD2675" t="str" cm="1">
        <f t="array" ref="AD2675">_xlfn.IFS(AC2675="","Unknown",AC2675&lt;18,"0-17",AC2675&lt;35,"18-34",AC2675&lt;50,"35-49",AC2675&lt;65,"50-64",TRUE,"65+")</f>
        <v>50-64</v>
      </c>
      <c r="AE2675">
        <f>IFERROR(_xlfn.XLOOKUP($B2675,enrollment!$A$2:$A$801,enrollment!$O$2:$O$801),"")</f>
        <v>9012345678</v>
      </c>
      <c r="AF2675">
        <f>IFERROR(_xlfn.XLOOKUP($AE2675,providers!$B$2:$B$11,providers!$Q$2:$Q$11),"")</f>
        <v>4.3</v>
      </c>
      <c r="AG2675" s="1">
        <f t="shared" si="41"/>
        <v>45566</v>
      </c>
    </row>
    <row r="2676" spans="1:33" x14ac:dyDescent="0.25">
      <c r="A2676" t="s">
        <v>3111</v>
      </c>
      <c r="B2676" t="s">
        <v>3110</v>
      </c>
      <c r="C2676">
        <v>9012345678</v>
      </c>
      <c r="D2676">
        <v>9012345678</v>
      </c>
      <c r="E2676" s="1">
        <v>45468</v>
      </c>
      <c r="F2676" s="1">
        <v>45468</v>
      </c>
      <c r="G2676" s="1">
        <v>45502</v>
      </c>
      <c r="H2676" t="s">
        <v>28</v>
      </c>
      <c r="I2676">
        <v>11</v>
      </c>
      <c r="J2676" t="s">
        <v>47</v>
      </c>
      <c r="K2676">
        <v>99213</v>
      </c>
      <c r="O2676">
        <v>1</v>
      </c>
      <c r="P2676">
        <v>186.21</v>
      </c>
      <c r="Q2676">
        <v>137.93</v>
      </c>
      <c r="R2676">
        <v>110.34</v>
      </c>
      <c r="S2676">
        <v>27.59</v>
      </c>
      <c r="T2676" t="s">
        <v>30</v>
      </c>
      <c r="X2676" t="s">
        <v>31</v>
      </c>
      <c r="Y2676" t="s">
        <v>32</v>
      </c>
      <c r="Z2676" t="s">
        <v>39</v>
      </c>
      <c r="AA2676" t="str">
        <f>IFERROR(_xlfn.XLOOKUP($J2676,avoidable_ed_reference!$A$2:$A$13,avoidable_ed_reference!$C$2:$C$13),"Not Classified")</f>
        <v>Not Classified</v>
      </c>
      <c r="AB2676" t="str">
        <f>IFERROR(_xlfn.XLOOKUP($B2676,enrollment!$A$2:$A$801,enrollment!$I$2:$I$801),"")</f>
        <v>KY</v>
      </c>
      <c r="AC2676">
        <f>IFERROR(_xlfn.XLOOKUP($B2676,enrollment!$A$2:$A$801,enrollment!$L$2:$L$801),"")</f>
        <v>60</v>
      </c>
      <c r="AD2676" t="str" cm="1">
        <f t="array" ref="AD2676">_xlfn.IFS(AC2676="","Unknown",AC2676&lt;18,"0-17",AC2676&lt;35,"18-34",AC2676&lt;50,"35-49",AC2676&lt;65,"50-64",TRUE,"65+")</f>
        <v>50-64</v>
      </c>
      <c r="AE2676">
        <f>IFERROR(_xlfn.XLOOKUP($B2676,enrollment!$A$2:$A$801,enrollment!$O$2:$O$801),"")</f>
        <v>9012345678</v>
      </c>
      <c r="AF2676">
        <f>IFERROR(_xlfn.XLOOKUP($AE2676,providers!$B$2:$B$11,providers!$Q$2:$Q$11),"")</f>
        <v>4.3</v>
      </c>
      <c r="AG2676" s="1">
        <f t="shared" si="41"/>
        <v>45444</v>
      </c>
    </row>
    <row r="2677" spans="1:33" x14ac:dyDescent="0.25">
      <c r="A2677" t="s">
        <v>3112</v>
      </c>
      <c r="B2677" t="s">
        <v>3110</v>
      </c>
      <c r="C2677">
        <v>9012345678</v>
      </c>
      <c r="D2677">
        <v>9012345678</v>
      </c>
      <c r="E2677" s="1">
        <v>45649</v>
      </c>
      <c r="F2677" s="1">
        <v>45649</v>
      </c>
      <c r="G2677" s="1">
        <v>45666</v>
      </c>
      <c r="H2677" t="s">
        <v>28</v>
      </c>
      <c r="I2677">
        <v>11</v>
      </c>
      <c r="J2677" t="s">
        <v>47</v>
      </c>
      <c r="K2677">
        <v>99213</v>
      </c>
      <c r="O2677">
        <v>1</v>
      </c>
      <c r="P2677">
        <v>208.51</v>
      </c>
      <c r="Q2677">
        <v>154.44999999999999</v>
      </c>
      <c r="R2677">
        <v>123.56</v>
      </c>
      <c r="S2677">
        <v>30.89</v>
      </c>
      <c r="T2677" t="s">
        <v>30</v>
      </c>
      <c r="X2677" t="s">
        <v>31</v>
      </c>
      <c r="Y2677" t="s">
        <v>32</v>
      </c>
      <c r="Z2677" t="s">
        <v>39</v>
      </c>
      <c r="AA2677" t="str">
        <f>IFERROR(_xlfn.XLOOKUP($J2677,avoidable_ed_reference!$A$2:$A$13,avoidable_ed_reference!$C$2:$C$13),"Not Classified")</f>
        <v>Not Classified</v>
      </c>
      <c r="AB2677" t="str">
        <f>IFERROR(_xlfn.XLOOKUP($B2677,enrollment!$A$2:$A$801,enrollment!$I$2:$I$801),"")</f>
        <v>KY</v>
      </c>
      <c r="AC2677">
        <f>IFERROR(_xlfn.XLOOKUP($B2677,enrollment!$A$2:$A$801,enrollment!$L$2:$L$801),"")</f>
        <v>60</v>
      </c>
      <c r="AD2677" t="str" cm="1">
        <f t="array" ref="AD2677">_xlfn.IFS(AC2677="","Unknown",AC2677&lt;18,"0-17",AC2677&lt;35,"18-34",AC2677&lt;50,"35-49",AC2677&lt;65,"50-64",TRUE,"65+")</f>
        <v>50-64</v>
      </c>
      <c r="AE2677">
        <f>IFERROR(_xlfn.XLOOKUP($B2677,enrollment!$A$2:$A$801,enrollment!$O$2:$O$801),"")</f>
        <v>9012345678</v>
      </c>
      <c r="AF2677">
        <f>IFERROR(_xlfn.XLOOKUP($AE2677,providers!$B$2:$B$11,providers!$Q$2:$Q$11),"")</f>
        <v>4.3</v>
      </c>
      <c r="AG2677" s="1">
        <f t="shared" si="41"/>
        <v>45627</v>
      </c>
    </row>
    <row r="2678" spans="1:33" x14ac:dyDescent="0.25">
      <c r="A2678" t="s">
        <v>3113</v>
      </c>
      <c r="B2678" t="s">
        <v>3110</v>
      </c>
      <c r="C2678">
        <v>9012345678</v>
      </c>
      <c r="D2678">
        <v>9012345678</v>
      </c>
      <c r="E2678" s="1">
        <v>45607</v>
      </c>
      <c r="F2678" s="1">
        <v>45607</v>
      </c>
      <c r="G2678" s="1">
        <v>45633</v>
      </c>
      <c r="H2678" t="s">
        <v>28</v>
      </c>
      <c r="I2678">
        <v>11</v>
      </c>
      <c r="J2678" t="s">
        <v>47</v>
      </c>
      <c r="K2678">
        <v>99213</v>
      </c>
      <c r="O2678">
        <v>1</v>
      </c>
      <c r="P2678">
        <v>203.93</v>
      </c>
      <c r="Q2678">
        <v>151.06</v>
      </c>
      <c r="R2678">
        <v>120.85</v>
      </c>
      <c r="S2678">
        <v>30.21</v>
      </c>
      <c r="T2678" t="s">
        <v>30</v>
      </c>
      <c r="X2678" t="s">
        <v>31</v>
      </c>
      <c r="Y2678" t="s">
        <v>32</v>
      </c>
      <c r="Z2678" t="s">
        <v>39</v>
      </c>
      <c r="AA2678" t="str">
        <f>IFERROR(_xlfn.XLOOKUP($J2678,avoidable_ed_reference!$A$2:$A$13,avoidable_ed_reference!$C$2:$C$13),"Not Classified")</f>
        <v>Not Classified</v>
      </c>
      <c r="AB2678" t="str">
        <f>IFERROR(_xlfn.XLOOKUP($B2678,enrollment!$A$2:$A$801,enrollment!$I$2:$I$801),"")</f>
        <v>KY</v>
      </c>
      <c r="AC2678">
        <f>IFERROR(_xlfn.XLOOKUP($B2678,enrollment!$A$2:$A$801,enrollment!$L$2:$L$801),"")</f>
        <v>60</v>
      </c>
      <c r="AD2678" t="str" cm="1">
        <f t="array" ref="AD2678">_xlfn.IFS(AC2678="","Unknown",AC2678&lt;18,"0-17",AC2678&lt;35,"18-34",AC2678&lt;50,"35-49",AC2678&lt;65,"50-64",TRUE,"65+")</f>
        <v>50-64</v>
      </c>
      <c r="AE2678">
        <f>IFERROR(_xlfn.XLOOKUP($B2678,enrollment!$A$2:$A$801,enrollment!$O$2:$O$801),"")</f>
        <v>9012345678</v>
      </c>
      <c r="AF2678">
        <f>IFERROR(_xlfn.XLOOKUP($AE2678,providers!$B$2:$B$11,providers!$Q$2:$Q$11),"")</f>
        <v>4.3</v>
      </c>
      <c r="AG2678" s="1">
        <f t="shared" si="41"/>
        <v>45597</v>
      </c>
    </row>
    <row r="2679" spans="1:33" x14ac:dyDescent="0.25">
      <c r="A2679" t="s">
        <v>3114</v>
      </c>
      <c r="B2679" t="s">
        <v>3110</v>
      </c>
      <c r="C2679">
        <v>9012345678</v>
      </c>
      <c r="D2679">
        <v>9012345678</v>
      </c>
      <c r="E2679" s="1">
        <v>45340</v>
      </c>
      <c r="F2679" s="1">
        <v>45340</v>
      </c>
      <c r="G2679" s="1">
        <v>45375</v>
      </c>
      <c r="H2679" t="s">
        <v>28</v>
      </c>
      <c r="I2679">
        <v>23</v>
      </c>
      <c r="J2679" t="s">
        <v>35</v>
      </c>
      <c r="K2679">
        <v>99284</v>
      </c>
      <c r="O2679">
        <v>1</v>
      </c>
      <c r="P2679">
        <v>2314.33</v>
      </c>
      <c r="Q2679">
        <v>1285.74</v>
      </c>
      <c r="R2679">
        <v>1028.5899999999999</v>
      </c>
      <c r="S2679">
        <v>257.14999999999998</v>
      </c>
      <c r="T2679" t="s">
        <v>30</v>
      </c>
      <c r="X2679" t="s">
        <v>31</v>
      </c>
      <c r="Y2679" t="s">
        <v>32</v>
      </c>
      <c r="Z2679" t="s">
        <v>45</v>
      </c>
      <c r="AA2679" t="str">
        <f>IFERROR(_xlfn.XLOOKUP($J2679,avoidable_ed_reference!$A$2:$A$13,avoidable_ed_reference!$C$2:$C$13),"Not Classified")</f>
        <v>Avoidable</v>
      </c>
      <c r="AB2679" t="str">
        <f>IFERROR(_xlfn.XLOOKUP($B2679,enrollment!$A$2:$A$801,enrollment!$I$2:$I$801),"")</f>
        <v>KY</v>
      </c>
      <c r="AC2679">
        <f>IFERROR(_xlfn.XLOOKUP($B2679,enrollment!$A$2:$A$801,enrollment!$L$2:$L$801),"")</f>
        <v>60</v>
      </c>
      <c r="AD2679" t="str" cm="1">
        <f t="array" ref="AD2679">_xlfn.IFS(AC2679="","Unknown",AC2679&lt;18,"0-17",AC2679&lt;35,"18-34",AC2679&lt;50,"35-49",AC2679&lt;65,"50-64",TRUE,"65+")</f>
        <v>50-64</v>
      </c>
      <c r="AE2679">
        <f>IFERROR(_xlfn.XLOOKUP($B2679,enrollment!$A$2:$A$801,enrollment!$O$2:$O$801),"")</f>
        <v>9012345678</v>
      </c>
      <c r="AF2679">
        <f>IFERROR(_xlfn.XLOOKUP($AE2679,providers!$B$2:$B$11,providers!$Q$2:$Q$11),"")</f>
        <v>4.3</v>
      </c>
      <c r="AG2679" s="1">
        <f t="shared" si="41"/>
        <v>45323</v>
      </c>
    </row>
    <row r="2680" spans="1:33" x14ac:dyDescent="0.25">
      <c r="A2680" t="s">
        <v>3115</v>
      </c>
      <c r="B2680" t="s">
        <v>3110</v>
      </c>
      <c r="C2680">
        <v>9012345678</v>
      </c>
      <c r="D2680">
        <v>9012345678</v>
      </c>
      <c r="E2680" s="1">
        <v>45500</v>
      </c>
      <c r="F2680" s="1">
        <v>45500</v>
      </c>
      <c r="G2680" s="1">
        <v>45521</v>
      </c>
      <c r="H2680" t="s">
        <v>28</v>
      </c>
      <c r="I2680">
        <v>11</v>
      </c>
      <c r="J2680" t="s">
        <v>38</v>
      </c>
      <c r="K2680">
        <v>99213</v>
      </c>
      <c r="O2680">
        <v>1</v>
      </c>
      <c r="P2680">
        <v>171.54</v>
      </c>
      <c r="Q2680">
        <v>127.07</v>
      </c>
      <c r="R2680">
        <v>101.66</v>
      </c>
      <c r="S2680">
        <v>25.41</v>
      </c>
      <c r="T2680" t="s">
        <v>30</v>
      </c>
      <c r="X2680" t="s">
        <v>31</v>
      </c>
      <c r="Y2680" t="s">
        <v>32</v>
      </c>
      <c r="Z2680" t="s">
        <v>39</v>
      </c>
      <c r="AA2680" t="str">
        <f>IFERROR(_xlfn.XLOOKUP($J2680,avoidable_ed_reference!$A$2:$A$13,avoidable_ed_reference!$C$2:$C$13),"Not Classified")</f>
        <v>Not Classified</v>
      </c>
      <c r="AB2680" t="str">
        <f>IFERROR(_xlfn.XLOOKUP($B2680,enrollment!$A$2:$A$801,enrollment!$I$2:$I$801),"")</f>
        <v>KY</v>
      </c>
      <c r="AC2680">
        <f>IFERROR(_xlfn.XLOOKUP($B2680,enrollment!$A$2:$A$801,enrollment!$L$2:$L$801),"")</f>
        <v>60</v>
      </c>
      <c r="AD2680" t="str" cm="1">
        <f t="array" ref="AD2680">_xlfn.IFS(AC2680="","Unknown",AC2680&lt;18,"0-17",AC2680&lt;35,"18-34",AC2680&lt;50,"35-49",AC2680&lt;65,"50-64",TRUE,"65+")</f>
        <v>50-64</v>
      </c>
      <c r="AE2680">
        <f>IFERROR(_xlfn.XLOOKUP($B2680,enrollment!$A$2:$A$801,enrollment!$O$2:$O$801),"")</f>
        <v>9012345678</v>
      </c>
      <c r="AF2680">
        <f>IFERROR(_xlfn.XLOOKUP($AE2680,providers!$B$2:$B$11,providers!$Q$2:$Q$11),"")</f>
        <v>4.3</v>
      </c>
      <c r="AG2680" s="1">
        <f t="shared" si="41"/>
        <v>45474</v>
      </c>
    </row>
    <row r="2681" spans="1:33" x14ac:dyDescent="0.25">
      <c r="A2681" t="s">
        <v>3116</v>
      </c>
      <c r="B2681" t="s">
        <v>3110</v>
      </c>
      <c r="C2681">
        <v>3456789012</v>
      </c>
      <c r="D2681">
        <v>3456789012</v>
      </c>
      <c r="E2681" s="1">
        <v>45454</v>
      </c>
      <c r="F2681" s="1">
        <v>45454</v>
      </c>
      <c r="G2681" s="1">
        <v>45469</v>
      </c>
      <c r="H2681" t="s">
        <v>67</v>
      </c>
      <c r="I2681">
        <v>21</v>
      </c>
      <c r="J2681" t="s">
        <v>80</v>
      </c>
      <c r="K2681">
        <v>99223</v>
      </c>
      <c r="O2681">
        <v>1</v>
      </c>
      <c r="P2681">
        <v>30740.67</v>
      </c>
      <c r="Q2681">
        <v>19832.689999999999</v>
      </c>
      <c r="R2681">
        <v>15866.15</v>
      </c>
      <c r="S2681">
        <v>3966.54</v>
      </c>
      <c r="T2681" t="s">
        <v>30</v>
      </c>
      <c r="V2681">
        <v>1</v>
      </c>
      <c r="W2681" s="2" t="s">
        <v>68</v>
      </c>
      <c r="X2681" t="s">
        <v>31</v>
      </c>
      <c r="Y2681" t="s">
        <v>32</v>
      </c>
      <c r="Z2681" t="s">
        <v>69</v>
      </c>
      <c r="AA2681" t="str">
        <f>IFERROR(_xlfn.XLOOKUP($J2681,avoidable_ed_reference!$A$2:$A$13,avoidable_ed_reference!$C$2:$C$13),"Not Classified")</f>
        <v>Non-Avoidable</v>
      </c>
      <c r="AB2681" t="str">
        <f>IFERROR(_xlfn.XLOOKUP($B2681,enrollment!$A$2:$A$801,enrollment!$I$2:$I$801),"")</f>
        <v>KY</v>
      </c>
      <c r="AC2681">
        <f>IFERROR(_xlfn.XLOOKUP($B2681,enrollment!$A$2:$A$801,enrollment!$L$2:$L$801),"")</f>
        <v>60</v>
      </c>
      <c r="AD2681" t="str" cm="1">
        <f t="array" ref="AD2681">_xlfn.IFS(AC2681="","Unknown",AC2681&lt;18,"0-17",AC2681&lt;35,"18-34",AC2681&lt;50,"35-49",AC2681&lt;65,"50-64",TRUE,"65+")</f>
        <v>50-64</v>
      </c>
      <c r="AE2681">
        <f>IFERROR(_xlfn.XLOOKUP($B2681,enrollment!$A$2:$A$801,enrollment!$O$2:$O$801),"")</f>
        <v>9012345678</v>
      </c>
      <c r="AF2681">
        <f>IFERROR(_xlfn.XLOOKUP($AE2681,providers!$B$2:$B$11,providers!$Q$2:$Q$11),"")</f>
        <v>4.3</v>
      </c>
      <c r="AG2681" s="1">
        <f t="shared" si="41"/>
        <v>45444</v>
      </c>
    </row>
    <row r="2682" spans="1:33" x14ac:dyDescent="0.25">
      <c r="A2682" t="s">
        <v>3117</v>
      </c>
      <c r="B2682" t="s">
        <v>3110</v>
      </c>
      <c r="C2682">
        <v>9012345678</v>
      </c>
      <c r="D2682">
        <v>9012345678</v>
      </c>
      <c r="E2682" s="1">
        <v>45307</v>
      </c>
      <c r="F2682" s="1">
        <v>45307</v>
      </c>
      <c r="G2682" s="1">
        <v>45340</v>
      </c>
      <c r="H2682" t="s">
        <v>28</v>
      </c>
      <c r="I2682">
        <v>11</v>
      </c>
      <c r="J2682" t="s">
        <v>35</v>
      </c>
      <c r="K2682">
        <v>99213</v>
      </c>
      <c r="O2682">
        <v>1</v>
      </c>
      <c r="P2682">
        <v>209.55</v>
      </c>
      <c r="Q2682">
        <v>155.22</v>
      </c>
      <c r="R2682">
        <v>124.18</v>
      </c>
      <c r="S2682">
        <v>31.04</v>
      </c>
      <c r="T2682" t="s">
        <v>30</v>
      </c>
      <c r="X2682" t="s">
        <v>31</v>
      </c>
      <c r="Y2682" t="s">
        <v>32</v>
      </c>
      <c r="Z2682" t="s">
        <v>39</v>
      </c>
      <c r="AA2682" t="str">
        <f>IFERROR(_xlfn.XLOOKUP($J2682,avoidable_ed_reference!$A$2:$A$13,avoidable_ed_reference!$C$2:$C$13),"Not Classified")</f>
        <v>Avoidable</v>
      </c>
      <c r="AB2682" t="str">
        <f>IFERROR(_xlfn.XLOOKUP($B2682,enrollment!$A$2:$A$801,enrollment!$I$2:$I$801),"")</f>
        <v>KY</v>
      </c>
      <c r="AC2682">
        <f>IFERROR(_xlfn.XLOOKUP($B2682,enrollment!$A$2:$A$801,enrollment!$L$2:$L$801),"")</f>
        <v>60</v>
      </c>
      <c r="AD2682" t="str" cm="1">
        <f t="array" ref="AD2682">_xlfn.IFS(AC2682="","Unknown",AC2682&lt;18,"0-17",AC2682&lt;35,"18-34",AC2682&lt;50,"35-49",AC2682&lt;65,"50-64",TRUE,"65+")</f>
        <v>50-64</v>
      </c>
      <c r="AE2682">
        <f>IFERROR(_xlfn.XLOOKUP($B2682,enrollment!$A$2:$A$801,enrollment!$O$2:$O$801),"")</f>
        <v>9012345678</v>
      </c>
      <c r="AF2682">
        <f>IFERROR(_xlfn.XLOOKUP($AE2682,providers!$B$2:$B$11,providers!$Q$2:$Q$11),"")</f>
        <v>4.3</v>
      </c>
      <c r="AG2682" s="1">
        <f t="shared" si="41"/>
        <v>45292</v>
      </c>
    </row>
    <row r="2683" spans="1:33" x14ac:dyDescent="0.25">
      <c r="A2683" t="s">
        <v>3118</v>
      </c>
      <c r="B2683" t="s">
        <v>3110</v>
      </c>
      <c r="C2683">
        <v>3456789012</v>
      </c>
      <c r="D2683">
        <v>3456789012</v>
      </c>
      <c r="E2683" s="1">
        <v>45619</v>
      </c>
      <c r="F2683" s="1">
        <v>45619</v>
      </c>
      <c r="G2683" s="1">
        <v>45653</v>
      </c>
      <c r="H2683" t="s">
        <v>28</v>
      </c>
      <c r="I2683">
        <v>23</v>
      </c>
      <c r="J2683" t="s">
        <v>127</v>
      </c>
      <c r="K2683">
        <v>99284</v>
      </c>
      <c r="O2683">
        <v>1</v>
      </c>
      <c r="P2683">
        <v>2057.65</v>
      </c>
      <c r="Q2683">
        <v>1143.1400000000001</v>
      </c>
      <c r="R2683">
        <v>914.51</v>
      </c>
      <c r="S2683">
        <v>228.63</v>
      </c>
      <c r="T2683" t="s">
        <v>30</v>
      </c>
      <c r="X2683" t="s">
        <v>31</v>
      </c>
      <c r="Y2683" t="s">
        <v>32</v>
      </c>
      <c r="Z2683" t="s">
        <v>45</v>
      </c>
      <c r="AA2683" t="str">
        <f>IFERROR(_xlfn.XLOOKUP($J2683,avoidable_ed_reference!$A$2:$A$13,avoidable_ed_reference!$C$2:$C$13),"Not Classified")</f>
        <v>Avoidable</v>
      </c>
      <c r="AB2683" t="str">
        <f>IFERROR(_xlfn.XLOOKUP($B2683,enrollment!$A$2:$A$801,enrollment!$I$2:$I$801),"")</f>
        <v>KY</v>
      </c>
      <c r="AC2683">
        <f>IFERROR(_xlfn.XLOOKUP($B2683,enrollment!$A$2:$A$801,enrollment!$L$2:$L$801),"")</f>
        <v>60</v>
      </c>
      <c r="AD2683" t="str" cm="1">
        <f t="array" ref="AD2683">_xlfn.IFS(AC2683="","Unknown",AC2683&lt;18,"0-17",AC2683&lt;35,"18-34",AC2683&lt;50,"35-49",AC2683&lt;65,"50-64",TRUE,"65+")</f>
        <v>50-64</v>
      </c>
      <c r="AE2683">
        <f>IFERROR(_xlfn.XLOOKUP($B2683,enrollment!$A$2:$A$801,enrollment!$O$2:$O$801),"")</f>
        <v>9012345678</v>
      </c>
      <c r="AF2683">
        <f>IFERROR(_xlfn.XLOOKUP($AE2683,providers!$B$2:$B$11,providers!$Q$2:$Q$11),"")</f>
        <v>4.3</v>
      </c>
      <c r="AG2683" s="1">
        <f t="shared" si="41"/>
        <v>45597</v>
      </c>
    </row>
    <row r="2684" spans="1:33" x14ac:dyDescent="0.25">
      <c r="A2684" t="s">
        <v>3119</v>
      </c>
      <c r="B2684" t="s">
        <v>3110</v>
      </c>
      <c r="C2684">
        <v>6789012345</v>
      </c>
      <c r="D2684">
        <v>6789012345</v>
      </c>
      <c r="E2684" s="1">
        <v>45315</v>
      </c>
      <c r="F2684" s="1">
        <v>45315</v>
      </c>
      <c r="G2684" s="1">
        <v>45335</v>
      </c>
      <c r="H2684" t="s">
        <v>59</v>
      </c>
      <c r="J2684" t="s">
        <v>60</v>
      </c>
      <c r="L2684" s="2" t="s">
        <v>82</v>
      </c>
      <c r="M2684" t="s">
        <v>83</v>
      </c>
      <c r="N2684" t="s">
        <v>84</v>
      </c>
      <c r="O2684">
        <v>1</v>
      </c>
      <c r="P2684">
        <v>1178.6400000000001</v>
      </c>
      <c r="Q2684">
        <v>1071.49</v>
      </c>
      <c r="R2684">
        <v>857.19</v>
      </c>
      <c r="S2684">
        <v>214.3</v>
      </c>
      <c r="T2684" t="s">
        <v>30</v>
      </c>
      <c r="X2684" t="s">
        <v>31</v>
      </c>
      <c r="Y2684" t="s">
        <v>32</v>
      </c>
      <c r="Z2684" t="s">
        <v>64</v>
      </c>
      <c r="AA2684" t="str">
        <f>IFERROR(_xlfn.XLOOKUP($J2684,avoidable_ed_reference!$A$2:$A$13,avoidable_ed_reference!$C$2:$C$13),"Not Classified")</f>
        <v>Not Classified</v>
      </c>
      <c r="AB2684" t="str">
        <f>IFERROR(_xlfn.XLOOKUP($B2684,enrollment!$A$2:$A$801,enrollment!$I$2:$I$801),"")</f>
        <v>KY</v>
      </c>
      <c r="AC2684">
        <f>IFERROR(_xlfn.XLOOKUP($B2684,enrollment!$A$2:$A$801,enrollment!$L$2:$L$801),"")</f>
        <v>60</v>
      </c>
      <c r="AD2684" t="str" cm="1">
        <f t="array" ref="AD2684">_xlfn.IFS(AC2684="","Unknown",AC2684&lt;18,"0-17",AC2684&lt;35,"18-34",AC2684&lt;50,"35-49",AC2684&lt;65,"50-64",TRUE,"65+")</f>
        <v>50-64</v>
      </c>
      <c r="AE2684">
        <f>IFERROR(_xlfn.XLOOKUP($B2684,enrollment!$A$2:$A$801,enrollment!$O$2:$O$801),"")</f>
        <v>9012345678</v>
      </c>
      <c r="AF2684">
        <f>IFERROR(_xlfn.XLOOKUP($AE2684,providers!$B$2:$B$11,providers!$Q$2:$Q$11),"")</f>
        <v>4.3</v>
      </c>
      <c r="AG2684" s="1">
        <f t="shared" si="41"/>
        <v>45292</v>
      </c>
    </row>
    <row r="2685" spans="1:33" x14ac:dyDescent="0.25">
      <c r="A2685" t="s">
        <v>3120</v>
      </c>
      <c r="B2685" t="s">
        <v>3121</v>
      </c>
      <c r="C2685">
        <v>7890123456</v>
      </c>
      <c r="D2685">
        <v>7890123456</v>
      </c>
      <c r="E2685" s="1">
        <v>45357</v>
      </c>
      <c r="F2685" s="1">
        <v>45357</v>
      </c>
      <c r="G2685" s="1">
        <v>45372</v>
      </c>
      <c r="H2685" t="s">
        <v>59</v>
      </c>
      <c r="J2685" t="s">
        <v>60</v>
      </c>
      <c r="L2685" s="2" t="s">
        <v>151</v>
      </c>
      <c r="M2685" t="s">
        <v>152</v>
      </c>
      <c r="N2685" t="s">
        <v>153</v>
      </c>
      <c r="O2685">
        <v>1</v>
      </c>
      <c r="P2685">
        <v>1266.8900000000001</v>
      </c>
      <c r="Q2685">
        <v>1151.72</v>
      </c>
      <c r="R2685">
        <v>921.38</v>
      </c>
      <c r="S2685">
        <v>230.34</v>
      </c>
      <c r="T2685" t="s">
        <v>30</v>
      </c>
      <c r="X2685" t="s">
        <v>52</v>
      </c>
      <c r="Y2685" t="s">
        <v>44</v>
      </c>
      <c r="Z2685" t="s">
        <v>64</v>
      </c>
      <c r="AA2685" t="str">
        <f>IFERROR(_xlfn.XLOOKUP($J2685,avoidable_ed_reference!$A$2:$A$13,avoidable_ed_reference!$C$2:$C$13),"Not Classified")</f>
        <v>Not Classified</v>
      </c>
      <c r="AB2685" t="str">
        <f>IFERROR(_xlfn.XLOOKUP($B2685,enrollment!$A$2:$A$801,enrollment!$I$2:$I$801),"")</f>
        <v>OH</v>
      </c>
      <c r="AC2685">
        <f>IFERROR(_xlfn.XLOOKUP($B2685,enrollment!$A$2:$A$801,enrollment!$L$2:$L$801),"")</f>
        <v>35</v>
      </c>
      <c r="AD2685" t="str" cm="1">
        <f t="array" ref="AD2685">_xlfn.IFS(AC2685="","Unknown",AC2685&lt;18,"0-17",AC2685&lt;35,"18-34",AC2685&lt;50,"35-49",AC2685&lt;65,"50-64",TRUE,"65+")</f>
        <v>35-49</v>
      </c>
      <c r="AE2685">
        <f>IFERROR(_xlfn.XLOOKUP($B2685,enrollment!$A$2:$A$801,enrollment!$O$2:$O$801),"")</f>
        <v>6789012345</v>
      </c>
      <c r="AF2685">
        <f>IFERROR(_xlfn.XLOOKUP($AE2685,providers!$B$2:$B$11,providers!$Q$2:$Q$11),"")</f>
        <v>4.0999999999999996</v>
      </c>
      <c r="AG2685" s="1">
        <f t="shared" si="41"/>
        <v>45352</v>
      </c>
    </row>
    <row r="2686" spans="1:33" x14ac:dyDescent="0.25">
      <c r="A2686" t="s">
        <v>3122</v>
      </c>
      <c r="B2686" t="s">
        <v>3121</v>
      </c>
      <c r="C2686">
        <v>5678901234</v>
      </c>
      <c r="D2686">
        <v>5678901234</v>
      </c>
      <c r="E2686" s="1">
        <v>45358</v>
      </c>
      <c r="F2686" s="1">
        <v>45358</v>
      </c>
      <c r="G2686" s="1">
        <v>45374</v>
      </c>
      <c r="H2686" t="s">
        <v>28</v>
      </c>
      <c r="I2686">
        <v>20</v>
      </c>
      <c r="J2686" t="s">
        <v>35</v>
      </c>
      <c r="K2686">
        <v>99213</v>
      </c>
      <c r="O2686">
        <v>1</v>
      </c>
      <c r="P2686">
        <v>177.71</v>
      </c>
      <c r="Q2686">
        <v>136.69999999999999</v>
      </c>
      <c r="R2686">
        <v>109.36</v>
      </c>
      <c r="S2686">
        <v>27.34</v>
      </c>
      <c r="T2686" t="s">
        <v>30</v>
      </c>
      <c r="X2686" t="s">
        <v>52</v>
      </c>
      <c r="Y2686" t="s">
        <v>44</v>
      </c>
      <c r="Z2686" t="s">
        <v>36</v>
      </c>
      <c r="AA2686" t="str">
        <f>IFERROR(_xlfn.XLOOKUP($J2686,avoidable_ed_reference!$A$2:$A$13,avoidable_ed_reference!$C$2:$C$13),"Not Classified")</f>
        <v>Avoidable</v>
      </c>
      <c r="AB2686" t="str">
        <f>IFERROR(_xlfn.XLOOKUP($B2686,enrollment!$A$2:$A$801,enrollment!$I$2:$I$801),"")</f>
        <v>OH</v>
      </c>
      <c r="AC2686">
        <f>IFERROR(_xlfn.XLOOKUP($B2686,enrollment!$A$2:$A$801,enrollment!$L$2:$L$801),"")</f>
        <v>35</v>
      </c>
      <c r="AD2686" t="str" cm="1">
        <f t="array" ref="AD2686">_xlfn.IFS(AC2686="","Unknown",AC2686&lt;18,"0-17",AC2686&lt;35,"18-34",AC2686&lt;50,"35-49",AC2686&lt;65,"50-64",TRUE,"65+")</f>
        <v>35-49</v>
      </c>
      <c r="AE2686">
        <f>IFERROR(_xlfn.XLOOKUP($B2686,enrollment!$A$2:$A$801,enrollment!$O$2:$O$801),"")</f>
        <v>6789012345</v>
      </c>
      <c r="AF2686">
        <f>IFERROR(_xlfn.XLOOKUP($AE2686,providers!$B$2:$B$11,providers!$Q$2:$Q$11),"")</f>
        <v>4.0999999999999996</v>
      </c>
      <c r="AG2686" s="1">
        <f t="shared" si="41"/>
        <v>45352</v>
      </c>
    </row>
    <row r="2687" spans="1:33" x14ac:dyDescent="0.25">
      <c r="A2687" t="s">
        <v>3123</v>
      </c>
      <c r="B2687" t="s">
        <v>3121</v>
      </c>
      <c r="C2687">
        <v>6789012345</v>
      </c>
      <c r="D2687">
        <v>6789012345</v>
      </c>
      <c r="E2687" s="1">
        <v>45611</v>
      </c>
      <c r="F2687" s="1">
        <v>45611</v>
      </c>
      <c r="G2687" s="1">
        <v>45633</v>
      </c>
      <c r="H2687" t="s">
        <v>28</v>
      </c>
      <c r="I2687">
        <v>11</v>
      </c>
      <c r="J2687" t="s">
        <v>47</v>
      </c>
      <c r="K2687">
        <v>99213</v>
      </c>
      <c r="O2687">
        <v>1</v>
      </c>
      <c r="P2687">
        <v>240.18</v>
      </c>
      <c r="Q2687">
        <v>177.91</v>
      </c>
      <c r="R2687">
        <v>142.33000000000001</v>
      </c>
      <c r="S2687">
        <v>35.58</v>
      </c>
      <c r="T2687" t="s">
        <v>30</v>
      </c>
      <c r="X2687" t="s">
        <v>52</v>
      </c>
      <c r="Y2687" t="s">
        <v>44</v>
      </c>
      <c r="Z2687" t="s">
        <v>39</v>
      </c>
      <c r="AA2687" t="str">
        <f>IFERROR(_xlfn.XLOOKUP($J2687,avoidable_ed_reference!$A$2:$A$13,avoidable_ed_reference!$C$2:$C$13),"Not Classified")</f>
        <v>Not Classified</v>
      </c>
      <c r="AB2687" t="str">
        <f>IFERROR(_xlfn.XLOOKUP($B2687,enrollment!$A$2:$A$801,enrollment!$I$2:$I$801),"")</f>
        <v>OH</v>
      </c>
      <c r="AC2687">
        <f>IFERROR(_xlfn.XLOOKUP($B2687,enrollment!$A$2:$A$801,enrollment!$L$2:$L$801),"")</f>
        <v>35</v>
      </c>
      <c r="AD2687" t="str" cm="1">
        <f t="array" ref="AD2687">_xlfn.IFS(AC2687="","Unknown",AC2687&lt;18,"0-17",AC2687&lt;35,"18-34",AC2687&lt;50,"35-49",AC2687&lt;65,"50-64",TRUE,"65+")</f>
        <v>35-49</v>
      </c>
      <c r="AE2687">
        <f>IFERROR(_xlfn.XLOOKUP($B2687,enrollment!$A$2:$A$801,enrollment!$O$2:$O$801),"")</f>
        <v>6789012345</v>
      </c>
      <c r="AF2687">
        <f>IFERROR(_xlfn.XLOOKUP($AE2687,providers!$B$2:$B$11,providers!$Q$2:$Q$11),"")</f>
        <v>4.0999999999999996</v>
      </c>
      <c r="AG2687" s="1">
        <f t="shared" si="41"/>
        <v>45597</v>
      </c>
    </row>
    <row r="2688" spans="1:33" x14ac:dyDescent="0.25">
      <c r="A2688" t="s">
        <v>3124</v>
      </c>
      <c r="B2688" t="s">
        <v>3121</v>
      </c>
      <c r="C2688">
        <v>9012345678</v>
      </c>
      <c r="D2688">
        <v>9012345678</v>
      </c>
      <c r="E2688" s="1">
        <v>45514</v>
      </c>
      <c r="F2688" s="1">
        <v>45514</v>
      </c>
      <c r="G2688" s="1">
        <v>45541</v>
      </c>
      <c r="H2688" t="s">
        <v>67</v>
      </c>
      <c r="I2688">
        <v>21</v>
      </c>
      <c r="J2688" t="s">
        <v>42</v>
      </c>
      <c r="K2688">
        <v>99223</v>
      </c>
      <c r="O2688">
        <v>1</v>
      </c>
      <c r="P2688">
        <v>23126.79</v>
      </c>
      <c r="Q2688">
        <v>14920.51</v>
      </c>
      <c r="R2688">
        <v>11936.41</v>
      </c>
      <c r="S2688">
        <v>2984.1</v>
      </c>
      <c r="T2688" t="s">
        <v>30</v>
      </c>
      <c r="V2688">
        <v>1</v>
      </c>
      <c r="W2688" s="2" t="s">
        <v>68</v>
      </c>
      <c r="X2688" t="s">
        <v>52</v>
      </c>
      <c r="Y2688" t="s">
        <v>44</v>
      </c>
      <c r="Z2688" t="s">
        <v>69</v>
      </c>
      <c r="AA2688" t="str">
        <f>IFERROR(_xlfn.XLOOKUP($J2688,avoidable_ed_reference!$A$2:$A$13,avoidable_ed_reference!$C$2:$C$13),"Not Classified")</f>
        <v>Non-Avoidable</v>
      </c>
      <c r="AB2688" t="str">
        <f>IFERROR(_xlfn.XLOOKUP($B2688,enrollment!$A$2:$A$801,enrollment!$I$2:$I$801),"")</f>
        <v>OH</v>
      </c>
      <c r="AC2688">
        <f>IFERROR(_xlfn.XLOOKUP($B2688,enrollment!$A$2:$A$801,enrollment!$L$2:$L$801),"")</f>
        <v>35</v>
      </c>
      <c r="AD2688" t="str" cm="1">
        <f t="array" ref="AD2688">_xlfn.IFS(AC2688="","Unknown",AC2688&lt;18,"0-17",AC2688&lt;35,"18-34",AC2688&lt;50,"35-49",AC2688&lt;65,"50-64",TRUE,"65+")</f>
        <v>35-49</v>
      </c>
      <c r="AE2688">
        <f>IFERROR(_xlfn.XLOOKUP($B2688,enrollment!$A$2:$A$801,enrollment!$O$2:$O$801),"")</f>
        <v>6789012345</v>
      </c>
      <c r="AF2688">
        <f>IFERROR(_xlfn.XLOOKUP($AE2688,providers!$B$2:$B$11,providers!$Q$2:$Q$11),"")</f>
        <v>4.0999999999999996</v>
      </c>
      <c r="AG2688" s="1">
        <f t="shared" si="41"/>
        <v>45505</v>
      </c>
    </row>
    <row r="2689" spans="1:33" x14ac:dyDescent="0.25">
      <c r="A2689" t="s">
        <v>3125</v>
      </c>
      <c r="B2689" t="s">
        <v>3121</v>
      </c>
      <c r="C2689">
        <v>5678901234</v>
      </c>
      <c r="D2689">
        <v>5678901234</v>
      </c>
      <c r="E2689" s="1">
        <v>45459</v>
      </c>
      <c r="F2689" s="1">
        <v>45459</v>
      </c>
      <c r="G2689" s="1">
        <v>45478</v>
      </c>
      <c r="H2689" t="s">
        <v>28</v>
      </c>
      <c r="I2689">
        <v>20</v>
      </c>
      <c r="J2689" t="s">
        <v>35</v>
      </c>
      <c r="K2689">
        <v>99213</v>
      </c>
      <c r="O2689">
        <v>1</v>
      </c>
      <c r="P2689">
        <v>207.44</v>
      </c>
      <c r="Q2689">
        <v>159.57</v>
      </c>
      <c r="R2689">
        <v>127.66</v>
      </c>
      <c r="S2689">
        <v>31.91</v>
      </c>
      <c r="T2689" t="s">
        <v>30</v>
      </c>
      <c r="X2689" t="s">
        <v>52</v>
      </c>
      <c r="Y2689" t="s">
        <v>44</v>
      </c>
      <c r="Z2689" t="s">
        <v>36</v>
      </c>
      <c r="AA2689" t="str">
        <f>IFERROR(_xlfn.XLOOKUP($J2689,avoidable_ed_reference!$A$2:$A$13,avoidable_ed_reference!$C$2:$C$13),"Not Classified")</f>
        <v>Avoidable</v>
      </c>
      <c r="AB2689" t="str">
        <f>IFERROR(_xlfn.XLOOKUP($B2689,enrollment!$A$2:$A$801,enrollment!$I$2:$I$801),"")</f>
        <v>OH</v>
      </c>
      <c r="AC2689">
        <f>IFERROR(_xlfn.XLOOKUP($B2689,enrollment!$A$2:$A$801,enrollment!$L$2:$L$801),"")</f>
        <v>35</v>
      </c>
      <c r="AD2689" t="str" cm="1">
        <f t="array" ref="AD2689">_xlfn.IFS(AC2689="","Unknown",AC2689&lt;18,"0-17",AC2689&lt;35,"18-34",AC2689&lt;50,"35-49",AC2689&lt;65,"50-64",TRUE,"65+")</f>
        <v>35-49</v>
      </c>
      <c r="AE2689">
        <f>IFERROR(_xlfn.XLOOKUP($B2689,enrollment!$A$2:$A$801,enrollment!$O$2:$O$801),"")</f>
        <v>6789012345</v>
      </c>
      <c r="AF2689">
        <f>IFERROR(_xlfn.XLOOKUP($AE2689,providers!$B$2:$B$11,providers!$Q$2:$Q$11),"")</f>
        <v>4.0999999999999996</v>
      </c>
      <c r="AG2689" s="1">
        <f t="shared" si="41"/>
        <v>45444</v>
      </c>
    </row>
    <row r="2690" spans="1:33" x14ac:dyDescent="0.25">
      <c r="A2690" t="s">
        <v>3126</v>
      </c>
      <c r="B2690" t="s">
        <v>3127</v>
      </c>
      <c r="C2690">
        <v>5678901234</v>
      </c>
      <c r="D2690">
        <v>5678901234</v>
      </c>
      <c r="E2690" s="1">
        <v>45655</v>
      </c>
      <c r="F2690" s="1">
        <v>45655</v>
      </c>
      <c r="G2690" s="1">
        <v>45683</v>
      </c>
      <c r="H2690" t="s">
        <v>28</v>
      </c>
      <c r="I2690">
        <v>20</v>
      </c>
      <c r="J2690" t="s">
        <v>35</v>
      </c>
      <c r="K2690">
        <v>99213</v>
      </c>
      <c r="O2690">
        <v>1</v>
      </c>
      <c r="P2690">
        <v>183.27</v>
      </c>
      <c r="Q2690">
        <v>140.97999999999999</v>
      </c>
      <c r="R2690">
        <v>112.78</v>
      </c>
      <c r="S2690">
        <v>28.2</v>
      </c>
      <c r="T2690" t="s">
        <v>30</v>
      </c>
      <c r="X2690" t="s">
        <v>31</v>
      </c>
      <c r="Y2690" t="s">
        <v>32</v>
      </c>
      <c r="Z2690" t="s">
        <v>36</v>
      </c>
      <c r="AA2690" t="str">
        <f>IFERROR(_xlfn.XLOOKUP($J2690,avoidable_ed_reference!$A$2:$A$13,avoidable_ed_reference!$C$2:$C$13),"Not Classified")</f>
        <v>Avoidable</v>
      </c>
      <c r="AB2690" t="str">
        <f>IFERROR(_xlfn.XLOOKUP($B2690,enrollment!$A$2:$A$801,enrollment!$I$2:$I$801),"")</f>
        <v>GA</v>
      </c>
      <c r="AC2690">
        <f>IFERROR(_xlfn.XLOOKUP($B2690,enrollment!$A$2:$A$801,enrollment!$L$2:$L$801),"")</f>
        <v>24</v>
      </c>
      <c r="AD2690" t="str" cm="1">
        <f t="array" ref="AD2690">_xlfn.IFS(AC2690="","Unknown",AC2690&lt;18,"0-17",AC2690&lt;35,"18-34",AC2690&lt;50,"35-49",AC2690&lt;65,"50-64",TRUE,"65+")</f>
        <v>18-34</v>
      </c>
      <c r="AE2690">
        <f>IFERROR(_xlfn.XLOOKUP($B2690,enrollment!$A$2:$A$801,enrollment!$O$2:$O$801),"")</f>
        <v>8901234567</v>
      </c>
      <c r="AF2690">
        <f>IFERROR(_xlfn.XLOOKUP($AE2690,providers!$B$2:$B$11,providers!$Q$2:$Q$11),"")</f>
        <v>3.7</v>
      </c>
      <c r="AG2690" s="1">
        <f t="shared" si="41"/>
        <v>45627</v>
      </c>
    </row>
    <row r="2691" spans="1:33" x14ac:dyDescent="0.25">
      <c r="A2691" t="s">
        <v>3128</v>
      </c>
      <c r="B2691" t="s">
        <v>3127</v>
      </c>
      <c r="C2691">
        <v>5678901234</v>
      </c>
      <c r="D2691">
        <v>5678901234</v>
      </c>
      <c r="E2691" s="1">
        <v>45334</v>
      </c>
      <c r="F2691" s="1">
        <v>45334</v>
      </c>
      <c r="G2691" s="1">
        <v>45360</v>
      </c>
      <c r="H2691" t="s">
        <v>28</v>
      </c>
      <c r="I2691">
        <v>20</v>
      </c>
      <c r="J2691" t="s">
        <v>35</v>
      </c>
      <c r="K2691">
        <v>99213</v>
      </c>
      <c r="O2691">
        <v>1</v>
      </c>
      <c r="P2691">
        <v>158.05000000000001</v>
      </c>
      <c r="Q2691">
        <v>121.58</v>
      </c>
      <c r="R2691">
        <v>97.26</v>
      </c>
      <c r="S2691">
        <v>24.32</v>
      </c>
      <c r="T2691" t="s">
        <v>30</v>
      </c>
      <c r="X2691" t="s">
        <v>31</v>
      </c>
      <c r="Y2691" t="s">
        <v>32</v>
      </c>
      <c r="Z2691" t="s">
        <v>36</v>
      </c>
      <c r="AA2691" t="str">
        <f>IFERROR(_xlfn.XLOOKUP($J2691,avoidable_ed_reference!$A$2:$A$13,avoidable_ed_reference!$C$2:$C$13),"Not Classified")</f>
        <v>Avoidable</v>
      </c>
      <c r="AB2691" t="str">
        <f>IFERROR(_xlfn.XLOOKUP($B2691,enrollment!$A$2:$A$801,enrollment!$I$2:$I$801),"")</f>
        <v>GA</v>
      </c>
      <c r="AC2691">
        <f>IFERROR(_xlfn.XLOOKUP($B2691,enrollment!$A$2:$A$801,enrollment!$L$2:$L$801),"")</f>
        <v>24</v>
      </c>
      <c r="AD2691" t="str" cm="1">
        <f t="array" ref="AD2691">_xlfn.IFS(AC2691="","Unknown",AC2691&lt;18,"0-17",AC2691&lt;35,"18-34",AC2691&lt;50,"35-49",AC2691&lt;65,"50-64",TRUE,"65+")</f>
        <v>18-34</v>
      </c>
      <c r="AE2691">
        <f>IFERROR(_xlfn.XLOOKUP($B2691,enrollment!$A$2:$A$801,enrollment!$O$2:$O$801),"")</f>
        <v>8901234567</v>
      </c>
      <c r="AF2691">
        <f>IFERROR(_xlfn.XLOOKUP($AE2691,providers!$B$2:$B$11,providers!$Q$2:$Q$11),"")</f>
        <v>3.7</v>
      </c>
      <c r="AG2691" s="1">
        <f t="shared" ref="AG2691:AG2754" si="42">EOMONTH(E2691,-1)+1</f>
        <v>45323</v>
      </c>
    </row>
    <row r="2692" spans="1:33" x14ac:dyDescent="0.25">
      <c r="A2692" t="s">
        <v>3129</v>
      </c>
      <c r="B2692" t="s">
        <v>3127</v>
      </c>
      <c r="C2692">
        <v>3456789012</v>
      </c>
      <c r="D2692">
        <v>3456789012</v>
      </c>
      <c r="E2692" s="1">
        <v>45515</v>
      </c>
      <c r="F2692" s="1">
        <v>45515</v>
      </c>
      <c r="G2692" s="1">
        <v>45547</v>
      </c>
      <c r="H2692" t="s">
        <v>67</v>
      </c>
      <c r="I2692">
        <v>21</v>
      </c>
      <c r="J2692" t="s">
        <v>80</v>
      </c>
      <c r="K2692">
        <v>99223</v>
      </c>
      <c r="O2692">
        <v>1</v>
      </c>
      <c r="P2692">
        <v>29277.360000000001</v>
      </c>
      <c r="Q2692">
        <v>18888.62</v>
      </c>
      <c r="R2692">
        <v>15110.9</v>
      </c>
      <c r="S2692">
        <v>3777.72</v>
      </c>
      <c r="T2692" t="s">
        <v>30</v>
      </c>
      <c r="V2692">
        <v>1</v>
      </c>
      <c r="W2692" s="2" t="s">
        <v>68</v>
      </c>
      <c r="X2692" t="s">
        <v>31</v>
      </c>
      <c r="Y2692" t="s">
        <v>32</v>
      </c>
      <c r="Z2692" t="s">
        <v>69</v>
      </c>
      <c r="AA2692" t="str">
        <f>IFERROR(_xlfn.XLOOKUP($J2692,avoidable_ed_reference!$A$2:$A$13,avoidable_ed_reference!$C$2:$C$13),"Not Classified")</f>
        <v>Non-Avoidable</v>
      </c>
      <c r="AB2692" t="str">
        <f>IFERROR(_xlfn.XLOOKUP($B2692,enrollment!$A$2:$A$801,enrollment!$I$2:$I$801),"")</f>
        <v>GA</v>
      </c>
      <c r="AC2692">
        <f>IFERROR(_xlfn.XLOOKUP($B2692,enrollment!$A$2:$A$801,enrollment!$L$2:$L$801),"")</f>
        <v>24</v>
      </c>
      <c r="AD2692" t="str" cm="1">
        <f t="array" ref="AD2692">_xlfn.IFS(AC2692="","Unknown",AC2692&lt;18,"0-17",AC2692&lt;35,"18-34",AC2692&lt;50,"35-49",AC2692&lt;65,"50-64",TRUE,"65+")</f>
        <v>18-34</v>
      </c>
      <c r="AE2692">
        <f>IFERROR(_xlfn.XLOOKUP($B2692,enrollment!$A$2:$A$801,enrollment!$O$2:$O$801),"")</f>
        <v>8901234567</v>
      </c>
      <c r="AF2692">
        <f>IFERROR(_xlfn.XLOOKUP($AE2692,providers!$B$2:$B$11,providers!$Q$2:$Q$11),"")</f>
        <v>3.7</v>
      </c>
      <c r="AG2692" s="1">
        <f t="shared" si="42"/>
        <v>45505</v>
      </c>
    </row>
    <row r="2693" spans="1:33" x14ac:dyDescent="0.25">
      <c r="A2693" t="s">
        <v>3130</v>
      </c>
      <c r="B2693" t="s">
        <v>3127</v>
      </c>
      <c r="C2693">
        <v>8901234567</v>
      </c>
      <c r="D2693">
        <v>8901234567</v>
      </c>
      <c r="E2693" s="1">
        <v>45644</v>
      </c>
      <c r="F2693" s="1">
        <v>45644</v>
      </c>
      <c r="G2693" s="1">
        <v>45673</v>
      </c>
      <c r="H2693" t="s">
        <v>28</v>
      </c>
      <c r="I2693">
        <v>11</v>
      </c>
      <c r="J2693" t="s">
        <v>47</v>
      </c>
      <c r="K2693">
        <v>99213</v>
      </c>
      <c r="O2693">
        <v>1</v>
      </c>
      <c r="P2693">
        <v>225.99</v>
      </c>
      <c r="Q2693">
        <v>167.4</v>
      </c>
      <c r="R2693">
        <v>133.91999999999999</v>
      </c>
      <c r="S2693">
        <v>33.479999999999997</v>
      </c>
      <c r="T2693" t="s">
        <v>30</v>
      </c>
      <c r="X2693" t="s">
        <v>31</v>
      </c>
      <c r="Y2693" t="s">
        <v>32</v>
      </c>
      <c r="Z2693" t="s">
        <v>39</v>
      </c>
      <c r="AA2693" t="str">
        <f>IFERROR(_xlfn.XLOOKUP($J2693,avoidable_ed_reference!$A$2:$A$13,avoidable_ed_reference!$C$2:$C$13),"Not Classified")</f>
        <v>Not Classified</v>
      </c>
      <c r="AB2693" t="str">
        <f>IFERROR(_xlfn.XLOOKUP($B2693,enrollment!$A$2:$A$801,enrollment!$I$2:$I$801),"")</f>
        <v>GA</v>
      </c>
      <c r="AC2693">
        <f>IFERROR(_xlfn.XLOOKUP($B2693,enrollment!$A$2:$A$801,enrollment!$L$2:$L$801),"")</f>
        <v>24</v>
      </c>
      <c r="AD2693" t="str" cm="1">
        <f t="array" ref="AD2693">_xlfn.IFS(AC2693="","Unknown",AC2693&lt;18,"0-17",AC2693&lt;35,"18-34",AC2693&lt;50,"35-49",AC2693&lt;65,"50-64",TRUE,"65+")</f>
        <v>18-34</v>
      </c>
      <c r="AE2693">
        <f>IFERROR(_xlfn.XLOOKUP($B2693,enrollment!$A$2:$A$801,enrollment!$O$2:$O$801),"")</f>
        <v>8901234567</v>
      </c>
      <c r="AF2693">
        <f>IFERROR(_xlfn.XLOOKUP($AE2693,providers!$B$2:$B$11,providers!$Q$2:$Q$11),"")</f>
        <v>3.7</v>
      </c>
      <c r="AG2693" s="1">
        <f t="shared" si="42"/>
        <v>45627</v>
      </c>
    </row>
    <row r="2694" spans="1:33" x14ac:dyDescent="0.25">
      <c r="A2694" t="s">
        <v>3131</v>
      </c>
      <c r="B2694" t="s">
        <v>3127</v>
      </c>
      <c r="C2694">
        <v>8901234567</v>
      </c>
      <c r="D2694">
        <v>8901234567</v>
      </c>
      <c r="E2694" s="1">
        <v>45656</v>
      </c>
      <c r="F2694" s="1">
        <v>45656</v>
      </c>
      <c r="G2694" s="1">
        <v>45676</v>
      </c>
      <c r="H2694" t="s">
        <v>28</v>
      </c>
      <c r="I2694">
        <v>11</v>
      </c>
      <c r="J2694" t="s">
        <v>35</v>
      </c>
      <c r="K2694">
        <v>99213</v>
      </c>
      <c r="O2694">
        <v>1</v>
      </c>
      <c r="P2694">
        <v>174.74</v>
      </c>
      <c r="Q2694">
        <v>129.44</v>
      </c>
      <c r="R2694">
        <v>103.55</v>
      </c>
      <c r="S2694">
        <v>25.89</v>
      </c>
      <c r="T2694" t="s">
        <v>30</v>
      </c>
      <c r="X2694" t="s">
        <v>31</v>
      </c>
      <c r="Y2694" t="s">
        <v>32</v>
      </c>
      <c r="Z2694" t="s">
        <v>39</v>
      </c>
      <c r="AA2694" t="str">
        <f>IFERROR(_xlfn.XLOOKUP($J2694,avoidable_ed_reference!$A$2:$A$13,avoidable_ed_reference!$C$2:$C$13),"Not Classified")</f>
        <v>Avoidable</v>
      </c>
      <c r="AB2694" t="str">
        <f>IFERROR(_xlfn.XLOOKUP($B2694,enrollment!$A$2:$A$801,enrollment!$I$2:$I$801),"")</f>
        <v>GA</v>
      </c>
      <c r="AC2694">
        <f>IFERROR(_xlfn.XLOOKUP($B2694,enrollment!$A$2:$A$801,enrollment!$L$2:$L$801),"")</f>
        <v>24</v>
      </c>
      <c r="AD2694" t="str" cm="1">
        <f t="array" ref="AD2694">_xlfn.IFS(AC2694="","Unknown",AC2694&lt;18,"0-17",AC2694&lt;35,"18-34",AC2694&lt;50,"35-49",AC2694&lt;65,"50-64",TRUE,"65+")</f>
        <v>18-34</v>
      </c>
      <c r="AE2694">
        <f>IFERROR(_xlfn.XLOOKUP($B2694,enrollment!$A$2:$A$801,enrollment!$O$2:$O$801),"")</f>
        <v>8901234567</v>
      </c>
      <c r="AF2694">
        <f>IFERROR(_xlfn.XLOOKUP($AE2694,providers!$B$2:$B$11,providers!$Q$2:$Q$11),"")</f>
        <v>3.7</v>
      </c>
      <c r="AG2694" s="1">
        <f t="shared" si="42"/>
        <v>45627</v>
      </c>
    </row>
    <row r="2695" spans="1:33" x14ac:dyDescent="0.25">
      <c r="A2695" t="s">
        <v>3132</v>
      </c>
      <c r="B2695" t="s">
        <v>3127</v>
      </c>
      <c r="C2695">
        <v>6789012345</v>
      </c>
      <c r="D2695">
        <v>6789012345</v>
      </c>
      <c r="E2695" s="1">
        <v>45510</v>
      </c>
      <c r="F2695" s="1">
        <v>45510</v>
      </c>
      <c r="G2695" s="1">
        <v>45543</v>
      </c>
      <c r="H2695" t="s">
        <v>28</v>
      </c>
      <c r="I2695">
        <v>22</v>
      </c>
      <c r="J2695" t="s">
        <v>29</v>
      </c>
      <c r="K2695">
        <v>90837</v>
      </c>
      <c r="O2695">
        <v>1</v>
      </c>
      <c r="P2695">
        <v>232.75</v>
      </c>
      <c r="Q2695">
        <v>172.41</v>
      </c>
      <c r="R2695">
        <v>137.93</v>
      </c>
      <c r="S2695">
        <v>34.479999999999997</v>
      </c>
      <c r="T2695" t="s">
        <v>30</v>
      </c>
      <c r="X2695" t="s">
        <v>31</v>
      </c>
      <c r="Y2695" t="s">
        <v>32</v>
      </c>
      <c r="Z2695" t="s">
        <v>33</v>
      </c>
      <c r="AA2695" t="str">
        <f>IFERROR(_xlfn.XLOOKUP($J2695,avoidable_ed_reference!$A$2:$A$13,avoidable_ed_reference!$C$2:$C$13),"Not Classified")</f>
        <v>Potentially Avoidable</v>
      </c>
      <c r="AB2695" t="str">
        <f>IFERROR(_xlfn.XLOOKUP($B2695,enrollment!$A$2:$A$801,enrollment!$I$2:$I$801),"")</f>
        <v>GA</v>
      </c>
      <c r="AC2695">
        <f>IFERROR(_xlfn.XLOOKUP($B2695,enrollment!$A$2:$A$801,enrollment!$L$2:$L$801),"")</f>
        <v>24</v>
      </c>
      <c r="AD2695" t="str" cm="1">
        <f t="array" ref="AD2695">_xlfn.IFS(AC2695="","Unknown",AC2695&lt;18,"0-17",AC2695&lt;35,"18-34",AC2695&lt;50,"35-49",AC2695&lt;65,"50-64",TRUE,"65+")</f>
        <v>18-34</v>
      </c>
      <c r="AE2695">
        <f>IFERROR(_xlfn.XLOOKUP($B2695,enrollment!$A$2:$A$801,enrollment!$O$2:$O$801),"")</f>
        <v>8901234567</v>
      </c>
      <c r="AF2695">
        <f>IFERROR(_xlfn.XLOOKUP($AE2695,providers!$B$2:$B$11,providers!$Q$2:$Q$11),"")</f>
        <v>3.7</v>
      </c>
      <c r="AG2695" s="1">
        <f t="shared" si="42"/>
        <v>45505</v>
      </c>
    </row>
    <row r="2696" spans="1:33" x14ac:dyDescent="0.25">
      <c r="A2696" t="s">
        <v>3133</v>
      </c>
      <c r="B2696" t="s">
        <v>3127</v>
      </c>
      <c r="C2696">
        <v>8901234567</v>
      </c>
      <c r="D2696">
        <v>8901234567</v>
      </c>
      <c r="E2696" s="1">
        <v>45301</v>
      </c>
      <c r="F2696" s="1">
        <v>45301</v>
      </c>
      <c r="G2696" s="1">
        <v>45324</v>
      </c>
      <c r="H2696" t="s">
        <v>28</v>
      </c>
      <c r="I2696">
        <v>11</v>
      </c>
      <c r="J2696" t="s">
        <v>38</v>
      </c>
      <c r="K2696">
        <v>99213</v>
      </c>
      <c r="O2696">
        <v>1</v>
      </c>
      <c r="P2696">
        <v>175.08</v>
      </c>
      <c r="Q2696">
        <v>129.69</v>
      </c>
      <c r="R2696">
        <v>103.75</v>
      </c>
      <c r="S2696">
        <v>25.94</v>
      </c>
      <c r="T2696" t="s">
        <v>30</v>
      </c>
      <c r="X2696" t="s">
        <v>31</v>
      </c>
      <c r="Y2696" t="s">
        <v>32</v>
      </c>
      <c r="Z2696" t="s">
        <v>39</v>
      </c>
      <c r="AA2696" t="str">
        <f>IFERROR(_xlfn.XLOOKUP($J2696,avoidable_ed_reference!$A$2:$A$13,avoidable_ed_reference!$C$2:$C$13),"Not Classified")</f>
        <v>Not Classified</v>
      </c>
      <c r="AB2696" t="str">
        <f>IFERROR(_xlfn.XLOOKUP($B2696,enrollment!$A$2:$A$801,enrollment!$I$2:$I$801),"")</f>
        <v>GA</v>
      </c>
      <c r="AC2696">
        <f>IFERROR(_xlfn.XLOOKUP($B2696,enrollment!$A$2:$A$801,enrollment!$L$2:$L$801),"")</f>
        <v>24</v>
      </c>
      <c r="AD2696" t="str" cm="1">
        <f t="array" ref="AD2696">_xlfn.IFS(AC2696="","Unknown",AC2696&lt;18,"0-17",AC2696&lt;35,"18-34",AC2696&lt;50,"35-49",AC2696&lt;65,"50-64",TRUE,"65+")</f>
        <v>18-34</v>
      </c>
      <c r="AE2696">
        <f>IFERROR(_xlfn.XLOOKUP($B2696,enrollment!$A$2:$A$801,enrollment!$O$2:$O$801),"")</f>
        <v>8901234567</v>
      </c>
      <c r="AF2696">
        <f>IFERROR(_xlfn.XLOOKUP($AE2696,providers!$B$2:$B$11,providers!$Q$2:$Q$11),"")</f>
        <v>3.7</v>
      </c>
      <c r="AG2696" s="1">
        <f t="shared" si="42"/>
        <v>45292</v>
      </c>
    </row>
    <row r="2697" spans="1:33" x14ac:dyDescent="0.25">
      <c r="A2697" t="s">
        <v>3134</v>
      </c>
      <c r="B2697" t="s">
        <v>3127</v>
      </c>
      <c r="C2697">
        <v>3456789012</v>
      </c>
      <c r="D2697">
        <v>3456789012</v>
      </c>
      <c r="E2697" s="1">
        <v>45507</v>
      </c>
      <c r="F2697" s="1">
        <v>45507</v>
      </c>
      <c r="G2697" s="1">
        <v>45537</v>
      </c>
      <c r="H2697" t="s">
        <v>59</v>
      </c>
      <c r="J2697" t="s">
        <v>60</v>
      </c>
      <c r="L2697" s="2" t="s">
        <v>106</v>
      </c>
      <c r="M2697" t="s">
        <v>107</v>
      </c>
      <c r="N2697" t="s">
        <v>108</v>
      </c>
      <c r="O2697">
        <v>1</v>
      </c>
      <c r="P2697">
        <v>738.12</v>
      </c>
      <c r="Q2697">
        <v>671.02</v>
      </c>
      <c r="R2697">
        <v>536.82000000000005</v>
      </c>
      <c r="S2697">
        <v>134.19999999999999</v>
      </c>
      <c r="T2697" t="s">
        <v>30</v>
      </c>
      <c r="X2697" t="s">
        <v>31</v>
      </c>
      <c r="Y2697" t="s">
        <v>32</v>
      </c>
      <c r="Z2697" t="s">
        <v>64</v>
      </c>
      <c r="AA2697" t="str">
        <f>IFERROR(_xlfn.XLOOKUP($J2697,avoidable_ed_reference!$A$2:$A$13,avoidable_ed_reference!$C$2:$C$13),"Not Classified")</f>
        <v>Not Classified</v>
      </c>
      <c r="AB2697" t="str">
        <f>IFERROR(_xlfn.XLOOKUP($B2697,enrollment!$A$2:$A$801,enrollment!$I$2:$I$801),"")</f>
        <v>GA</v>
      </c>
      <c r="AC2697">
        <f>IFERROR(_xlfn.XLOOKUP($B2697,enrollment!$A$2:$A$801,enrollment!$L$2:$L$801),"")</f>
        <v>24</v>
      </c>
      <c r="AD2697" t="str" cm="1">
        <f t="array" ref="AD2697">_xlfn.IFS(AC2697="","Unknown",AC2697&lt;18,"0-17",AC2697&lt;35,"18-34",AC2697&lt;50,"35-49",AC2697&lt;65,"50-64",TRUE,"65+")</f>
        <v>18-34</v>
      </c>
      <c r="AE2697">
        <f>IFERROR(_xlfn.XLOOKUP($B2697,enrollment!$A$2:$A$801,enrollment!$O$2:$O$801),"")</f>
        <v>8901234567</v>
      </c>
      <c r="AF2697">
        <f>IFERROR(_xlfn.XLOOKUP($AE2697,providers!$B$2:$B$11,providers!$Q$2:$Q$11),"")</f>
        <v>3.7</v>
      </c>
      <c r="AG2697" s="1">
        <f t="shared" si="42"/>
        <v>45505</v>
      </c>
    </row>
    <row r="2698" spans="1:33" x14ac:dyDescent="0.25">
      <c r="A2698" t="s">
        <v>3135</v>
      </c>
      <c r="B2698" t="s">
        <v>3127</v>
      </c>
      <c r="C2698">
        <v>7890123456</v>
      </c>
      <c r="D2698">
        <v>7890123456</v>
      </c>
      <c r="E2698" s="1">
        <v>45435</v>
      </c>
      <c r="F2698" s="1">
        <v>45435</v>
      </c>
      <c r="G2698" s="1">
        <v>45468</v>
      </c>
      <c r="H2698" t="s">
        <v>59</v>
      </c>
      <c r="J2698" t="s">
        <v>60</v>
      </c>
      <c r="L2698" s="2" t="s">
        <v>82</v>
      </c>
      <c r="M2698" t="s">
        <v>83</v>
      </c>
      <c r="N2698" t="s">
        <v>84</v>
      </c>
      <c r="O2698">
        <v>1</v>
      </c>
      <c r="P2698">
        <v>1173.27</v>
      </c>
      <c r="Q2698">
        <v>1066.6099999999999</v>
      </c>
      <c r="R2698">
        <v>853.29</v>
      </c>
      <c r="S2698">
        <v>213.32</v>
      </c>
      <c r="T2698" t="s">
        <v>30</v>
      </c>
      <c r="X2698" t="s">
        <v>31</v>
      </c>
      <c r="Y2698" t="s">
        <v>32</v>
      </c>
      <c r="Z2698" t="s">
        <v>64</v>
      </c>
      <c r="AA2698" t="str">
        <f>IFERROR(_xlfn.XLOOKUP($J2698,avoidable_ed_reference!$A$2:$A$13,avoidable_ed_reference!$C$2:$C$13),"Not Classified")</f>
        <v>Not Classified</v>
      </c>
      <c r="AB2698" t="str">
        <f>IFERROR(_xlfn.XLOOKUP($B2698,enrollment!$A$2:$A$801,enrollment!$I$2:$I$801),"")</f>
        <v>GA</v>
      </c>
      <c r="AC2698">
        <f>IFERROR(_xlfn.XLOOKUP($B2698,enrollment!$A$2:$A$801,enrollment!$L$2:$L$801),"")</f>
        <v>24</v>
      </c>
      <c r="AD2698" t="str" cm="1">
        <f t="array" ref="AD2698">_xlfn.IFS(AC2698="","Unknown",AC2698&lt;18,"0-17",AC2698&lt;35,"18-34",AC2698&lt;50,"35-49",AC2698&lt;65,"50-64",TRUE,"65+")</f>
        <v>18-34</v>
      </c>
      <c r="AE2698">
        <f>IFERROR(_xlfn.XLOOKUP($B2698,enrollment!$A$2:$A$801,enrollment!$O$2:$O$801),"")</f>
        <v>8901234567</v>
      </c>
      <c r="AF2698">
        <f>IFERROR(_xlfn.XLOOKUP($AE2698,providers!$B$2:$B$11,providers!$Q$2:$Q$11),"")</f>
        <v>3.7</v>
      </c>
      <c r="AG2698" s="1">
        <f t="shared" si="42"/>
        <v>45413</v>
      </c>
    </row>
    <row r="2699" spans="1:33" x14ac:dyDescent="0.25">
      <c r="A2699" t="s">
        <v>3136</v>
      </c>
      <c r="B2699" t="s">
        <v>3137</v>
      </c>
      <c r="C2699">
        <v>3456789012</v>
      </c>
      <c r="D2699">
        <v>3456789012</v>
      </c>
      <c r="E2699" s="1">
        <v>45485</v>
      </c>
      <c r="F2699" s="1">
        <v>45485</v>
      </c>
      <c r="G2699" s="1">
        <v>45507</v>
      </c>
      <c r="H2699" t="s">
        <v>59</v>
      </c>
      <c r="J2699" t="s">
        <v>99</v>
      </c>
      <c r="L2699" s="2" t="s">
        <v>61</v>
      </c>
      <c r="M2699" t="s">
        <v>62</v>
      </c>
      <c r="N2699" t="s">
        <v>63</v>
      </c>
      <c r="O2699">
        <v>1</v>
      </c>
      <c r="P2699">
        <v>866.26</v>
      </c>
      <c r="Q2699">
        <v>787.51</v>
      </c>
      <c r="R2699">
        <v>630.01</v>
      </c>
      <c r="S2699">
        <v>157.5</v>
      </c>
      <c r="T2699" t="s">
        <v>30</v>
      </c>
      <c r="X2699" t="s">
        <v>52</v>
      </c>
      <c r="Y2699" t="s">
        <v>44</v>
      </c>
      <c r="Z2699" t="s">
        <v>64</v>
      </c>
      <c r="AA2699" t="str">
        <f>IFERROR(_xlfn.XLOOKUP($J2699,avoidable_ed_reference!$A$2:$A$13,avoidable_ed_reference!$C$2:$C$13),"Not Classified")</f>
        <v>Not Classified</v>
      </c>
      <c r="AB2699" t="str">
        <f>IFERROR(_xlfn.XLOOKUP($B2699,enrollment!$A$2:$A$801,enrollment!$I$2:$I$801),"")</f>
        <v>OH</v>
      </c>
      <c r="AC2699">
        <f>IFERROR(_xlfn.XLOOKUP($B2699,enrollment!$A$2:$A$801,enrollment!$L$2:$L$801),"")</f>
        <v>54</v>
      </c>
      <c r="AD2699" t="str" cm="1">
        <f t="array" ref="AD2699">_xlfn.IFS(AC2699="","Unknown",AC2699&lt;18,"0-17",AC2699&lt;35,"18-34",AC2699&lt;50,"35-49",AC2699&lt;65,"50-64",TRUE,"65+")</f>
        <v>50-64</v>
      </c>
      <c r="AE2699">
        <f>IFERROR(_xlfn.XLOOKUP($B2699,enrollment!$A$2:$A$801,enrollment!$O$2:$O$801),"")</f>
        <v>2345678901</v>
      </c>
      <c r="AF2699">
        <f>IFERROR(_xlfn.XLOOKUP($AE2699,providers!$B$2:$B$11,providers!$Q$2:$Q$11),"")</f>
        <v>4.2</v>
      </c>
      <c r="AG2699" s="1">
        <f t="shared" si="42"/>
        <v>45474</v>
      </c>
    </row>
    <row r="2700" spans="1:33" x14ac:dyDescent="0.25">
      <c r="A2700" t="s">
        <v>3138</v>
      </c>
      <c r="B2700" t="s">
        <v>3137</v>
      </c>
      <c r="C2700">
        <v>2345678901</v>
      </c>
      <c r="D2700">
        <v>2345678901</v>
      </c>
      <c r="E2700" s="1">
        <v>45482</v>
      </c>
      <c r="F2700" s="1">
        <v>45482</v>
      </c>
      <c r="G2700" s="1">
        <v>45512</v>
      </c>
      <c r="H2700" t="s">
        <v>28</v>
      </c>
      <c r="I2700">
        <v>11</v>
      </c>
      <c r="J2700" t="s">
        <v>38</v>
      </c>
      <c r="K2700">
        <v>99213</v>
      </c>
      <c r="O2700">
        <v>1</v>
      </c>
      <c r="P2700">
        <v>178.28</v>
      </c>
      <c r="Q2700">
        <v>132.06</v>
      </c>
      <c r="R2700">
        <v>105.65</v>
      </c>
      <c r="S2700">
        <v>26.41</v>
      </c>
      <c r="T2700" t="s">
        <v>30</v>
      </c>
      <c r="X2700" t="s">
        <v>52</v>
      </c>
      <c r="Y2700" t="s">
        <v>44</v>
      </c>
      <c r="Z2700" t="s">
        <v>39</v>
      </c>
      <c r="AA2700" t="str">
        <f>IFERROR(_xlfn.XLOOKUP($J2700,avoidable_ed_reference!$A$2:$A$13,avoidable_ed_reference!$C$2:$C$13),"Not Classified")</f>
        <v>Not Classified</v>
      </c>
      <c r="AB2700" t="str">
        <f>IFERROR(_xlfn.XLOOKUP($B2700,enrollment!$A$2:$A$801,enrollment!$I$2:$I$801),"")</f>
        <v>OH</v>
      </c>
      <c r="AC2700">
        <f>IFERROR(_xlfn.XLOOKUP($B2700,enrollment!$A$2:$A$801,enrollment!$L$2:$L$801),"")</f>
        <v>54</v>
      </c>
      <c r="AD2700" t="str" cm="1">
        <f t="array" ref="AD2700">_xlfn.IFS(AC2700="","Unknown",AC2700&lt;18,"0-17",AC2700&lt;35,"18-34",AC2700&lt;50,"35-49",AC2700&lt;65,"50-64",TRUE,"65+")</f>
        <v>50-64</v>
      </c>
      <c r="AE2700">
        <f>IFERROR(_xlfn.XLOOKUP($B2700,enrollment!$A$2:$A$801,enrollment!$O$2:$O$801),"")</f>
        <v>2345678901</v>
      </c>
      <c r="AF2700">
        <f>IFERROR(_xlfn.XLOOKUP($AE2700,providers!$B$2:$B$11,providers!$Q$2:$Q$11),"")</f>
        <v>4.2</v>
      </c>
      <c r="AG2700" s="1">
        <f t="shared" si="42"/>
        <v>45474</v>
      </c>
    </row>
    <row r="2701" spans="1:33" x14ac:dyDescent="0.25">
      <c r="A2701" t="s">
        <v>3139</v>
      </c>
      <c r="B2701" t="s">
        <v>3137</v>
      </c>
      <c r="C2701">
        <v>5678901234</v>
      </c>
      <c r="D2701">
        <v>5678901234</v>
      </c>
      <c r="E2701" s="1">
        <v>45546</v>
      </c>
      <c r="F2701" s="1">
        <v>45546</v>
      </c>
      <c r="G2701" s="1">
        <v>45570</v>
      </c>
      <c r="H2701" t="s">
        <v>28</v>
      </c>
      <c r="I2701">
        <v>20</v>
      </c>
      <c r="J2701" t="s">
        <v>35</v>
      </c>
      <c r="K2701">
        <v>99213</v>
      </c>
      <c r="O2701">
        <v>1</v>
      </c>
      <c r="P2701">
        <v>189.28</v>
      </c>
      <c r="Q2701">
        <v>145.6</v>
      </c>
      <c r="R2701">
        <v>116.48</v>
      </c>
      <c r="S2701">
        <v>29.12</v>
      </c>
      <c r="T2701" t="s">
        <v>30</v>
      </c>
      <c r="X2701" t="s">
        <v>52</v>
      </c>
      <c r="Y2701" t="s">
        <v>44</v>
      </c>
      <c r="Z2701" t="s">
        <v>36</v>
      </c>
      <c r="AA2701" t="str">
        <f>IFERROR(_xlfn.XLOOKUP($J2701,avoidable_ed_reference!$A$2:$A$13,avoidable_ed_reference!$C$2:$C$13),"Not Classified")</f>
        <v>Avoidable</v>
      </c>
      <c r="AB2701" t="str">
        <f>IFERROR(_xlfn.XLOOKUP($B2701,enrollment!$A$2:$A$801,enrollment!$I$2:$I$801),"")</f>
        <v>OH</v>
      </c>
      <c r="AC2701">
        <f>IFERROR(_xlfn.XLOOKUP($B2701,enrollment!$A$2:$A$801,enrollment!$L$2:$L$801),"")</f>
        <v>54</v>
      </c>
      <c r="AD2701" t="str" cm="1">
        <f t="array" ref="AD2701">_xlfn.IFS(AC2701="","Unknown",AC2701&lt;18,"0-17",AC2701&lt;35,"18-34",AC2701&lt;50,"35-49",AC2701&lt;65,"50-64",TRUE,"65+")</f>
        <v>50-64</v>
      </c>
      <c r="AE2701">
        <f>IFERROR(_xlfn.XLOOKUP($B2701,enrollment!$A$2:$A$801,enrollment!$O$2:$O$801),"")</f>
        <v>2345678901</v>
      </c>
      <c r="AF2701">
        <f>IFERROR(_xlfn.XLOOKUP($AE2701,providers!$B$2:$B$11,providers!$Q$2:$Q$11),"")</f>
        <v>4.2</v>
      </c>
      <c r="AG2701" s="1">
        <f t="shared" si="42"/>
        <v>45536</v>
      </c>
    </row>
    <row r="2702" spans="1:33" x14ac:dyDescent="0.25">
      <c r="A2702" t="s">
        <v>3140</v>
      </c>
      <c r="B2702" t="s">
        <v>3137</v>
      </c>
      <c r="C2702">
        <v>1122334455</v>
      </c>
      <c r="D2702">
        <v>1122334455</v>
      </c>
      <c r="E2702" s="1">
        <v>45409</v>
      </c>
      <c r="F2702" s="1">
        <v>45409</v>
      </c>
      <c r="G2702" s="1">
        <v>45432</v>
      </c>
      <c r="H2702" t="s">
        <v>28</v>
      </c>
      <c r="I2702">
        <v>11</v>
      </c>
      <c r="J2702" t="s">
        <v>38</v>
      </c>
      <c r="K2702">
        <v>99213</v>
      </c>
      <c r="O2702">
        <v>1</v>
      </c>
      <c r="P2702">
        <v>206.68</v>
      </c>
      <c r="Q2702">
        <v>153.1</v>
      </c>
      <c r="R2702">
        <v>122.48</v>
      </c>
      <c r="S2702">
        <v>30.62</v>
      </c>
      <c r="T2702" t="s">
        <v>545</v>
      </c>
      <c r="X2702" t="s">
        <v>52</v>
      </c>
      <c r="Y2702" t="s">
        <v>44</v>
      </c>
      <c r="Z2702" t="s">
        <v>39</v>
      </c>
      <c r="AA2702" t="str">
        <f>IFERROR(_xlfn.XLOOKUP($J2702,avoidable_ed_reference!$A$2:$A$13,avoidable_ed_reference!$C$2:$C$13),"Not Classified")</f>
        <v>Not Classified</v>
      </c>
      <c r="AB2702" t="str">
        <f>IFERROR(_xlfn.XLOOKUP($B2702,enrollment!$A$2:$A$801,enrollment!$I$2:$I$801),"")</f>
        <v>OH</v>
      </c>
      <c r="AC2702">
        <f>IFERROR(_xlfn.XLOOKUP($B2702,enrollment!$A$2:$A$801,enrollment!$L$2:$L$801),"")</f>
        <v>54</v>
      </c>
      <c r="AD2702" t="str" cm="1">
        <f t="array" ref="AD2702">_xlfn.IFS(AC2702="","Unknown",AC2702&lt;18,"0-17",AC2702&lt;35,"18-34",AC2702&lt;50,"35-49",AC2702&lt;65,"50-64",TRUE,"65+")</f>
        <v>50-64</v>
      </c>
      <c r="AE2702">
        <f>IFERROR(_xlfn.XLOOKUP($B2702,enrollment!$A$2:$A$801,enrollment!$O$2:$O$801),"")</f>
        <v>2345678901</v>
      </c>
      <c r="AF2702">
        <f>IFERROR(_xlfn.XLOOKUP($AE2702,providers!$B$2:$B$11,providers!$Q$2:$Q$11),"")</f>
        <v>4.2</v>
      </c>
      <c r="AG2702" s="1">
        <f t="shared" si="42"/>
        <v>45383</v>
      </c>
    </row>
    <row r="2703" spans="1:33" x14ac:dyDescent="0.25">
      <c r="A2703" t="s">
        <v>3141</v>
      </c>
      <c r="B2703" t="s">
        <v>3137</v>
      </c>
      <c r="C2703">
        <v>9012345678</v>
      </c>
      <c r="D2703">
        <v>9012345678</v>
      </c>
      <c r="E2703" s="1">
        <v>45566</v>
      </c>
      <c r="F2703" s="1">
        <v>45566</v>
      </c>
      <c r="G2703" s="1">
        <v>45599</v>
      </c>
      <c r="H2703" t="s">
        <v>67</v>
      </c>
      <c r="I2703">
        <v>21</v>
      </c>
      <c r="J2703" t="s">
        <v>80</v>
      </c>
      <c r="K2703">
        <v>99223</v>
      </c>
      <c r="O2703">
        <v>1</v>
      </c>
      <c r="P2703">
        <v>26338.98</v>
      </c>
      <c r="Q2703">
        <v>16992.89</v>
      </c>
      <c r="R2703">
        <v>13594.31</v>
      </c>
      <c r="S2703">
        <v>3398.58</v>
      </c>
      <c r="T2703" t="s">
        <v>30</v>
      </c>
      <c r="V2703">
        <v>1</v>
      </c>
      <c r="W2703" s="2" t="s">
        <v>68</v>
      </c>
      <c r="X2703" t="s">
        <v>52</v>
      </c>
      <c r="Y2703" t="s">
        <v>44</v>
      </c>
      <c r="Z2703" t="s">
        <v>69</v>
      </c>
      <c r="AA2703" t="str">
        <f>IFERROR(_xlfn.XLOOKUP($J2703,avoidable_ed_reference!$A$2:$A$13,avoidable_ed_reference!$C$2:$C$13),"Not Classified")</f>
        <v>Non-Avoidable</v>
      </c>
      <c r="AB2703" t="str">
        <f>IFERROR(_xlfn.XLOOKUP($B2703,enrollment!$A$2:$A$801,enrollment!$I$2:$I$801),"")</f>
        <v>OH</v>
      </c>
      <c r="AC2703">
        <f>IFERROR(_xlfn.XLOOKUP($B2703,enrollment!$A$2:$A$801,enrollment!$L$2:$L$801),"")</f>
        <v>54</v>
      </c>
      <c r="AD2703" t="str" cm="1">
        <f t="array" ref="AD2703">_xlfn.IFS(AC2703="","Unknown",AC2703&lt;18,"0-17",AC2703&lt;35,"18-34",AC2703&lt;50,"35-49",AC2703&lt;65,"50-64",TRUE,"65+")</f>
        <v>50-64</v>
      </c>
      <c r="AE2703">
        <f>IFERROR(_xlfn.XLOOKUP($B2703,enrollment!$A$2:$A$801,enrollment!$O$2:$O$801),"")</f>
        <v>2345678901</v>
      </c>
      <c r="AF2703">
        <f>IFERROR(_xlfn.XLOOKUP($AE2703,providers!$B$2:$B$11,providers!$Q$2:$Q$11),"")</f>
        <v>4.2</v>
      </c>
      <c r="AG2703" s="1">
        <f t="shared" si="42"/>
        <v>45566</v>
      </c>
    </row>
    <row r="2704" spans="1:33" x14ac:dyDescent="0.25">
      <c r="A2704" t="s">
        <v>3142</v>
      </c>
      <c r="B2704" t="s">
        <v>3137</v>
      </c>
      <c r="C2704">
        <v>2345678901</v>
      </c>
      <c r="D2704">
        <v>2345678901</v>
      </c>
      <c r="E2704" s="1">
        <v>45598</v>
      </c>
      <c r="F2704" s="1">
        <v>45598</v>
      </c>
      <c r="G2704" s="1">
        <v>45617</v>
      </c>
      <c r="H2704" t="s">
        <v>59</v>
      </c>
      <c r="J2704" t="s">
        <v>60</v>
      </c>
      <c r="L2704" s="2" t="s">
        <v>151</v>
      </c>
      <c r="M2704" t="s">
        <v>152</v>
      </c>
      <c r="N2704" t="s">
        <v>153</v>
      </c>
      <c r="O2704">
        <v>1</v>
      </c>
      <c r="P2704">
        <v>922.93</v>
      </c>
      <c r="Q2704">
        <v>839.03</v>
      </c>
      <c r="R2704">
        <v>671.22</v>
      </c>
      <c r="S2704">
        <v>167.81</v>
      </c>
      <c r="T2704" t="s">
        <v>30</v>
      </c>
      <c r="X2704" t="s">
        <v>52</v>
      </c>
      <c r="Y2704" t="s">
        <v>44</v>
      </c>
      <c r="Z2704" t="s">
        <v>64</v>
      </c>
      <c r="AA2704" t="str">
        <f>IFERROR(_xlfn.XLOOKUP($J2704,avoidable_ed_reference!$A$2:$A$13,avoidable_ed_reference!$C$2:$C$13),"Not Classified")</f>
        <v>Not Classified</v>
      </c>
      <c r="AB2704" t="str">
        <f>IFERROR(_xlfn.XLOOKUP($B2704,enrollment!$A$2:$A$801,enrollment!$I$2:$I$801),"")</f>
        <v>OH</v>
      </c>
      <c r="AC2704">
        <f>IFERROR(_xlfn.XLOOKUP($B2704,enrollment!$A$2:$A$801,enrollment!$L$2:$L$801),"")</f>
        <v>54</v>
      </c>
      <c r="AD2704" t="str" cm="1">
        <f t="array" ref="AD2704">_xlfn.IFS(AC2704="","Unknown",AC2704&lt;18,"0-17",AC2704&lt;35,"18-34",AC2704&lt;50,"35-49",AC2704&lt;65,"50-64",TRUE,"65+")</f>
        <v>50-64</v>
      </c>
      <c r="AE2704">
        <f>IFERROR(_xlfn.XLOOKUP($B2704,enrollment!$A$2:$A$801,enrollment!$O$2:$O$801),"")</f>
        <v>2345678901</v>
      </c>
      <c r="AF2704">
        <f>IFERROR(_xlfn.XLOOKUP($AE2704,providers!$B$2:$B$11,providers!$Q$2:$Q$11),"")</f>
        <v>4.2</v>
      </c>
      <c r="AG2704" s="1">
        <f t="shared" si="42"/>
        <v>45597</v>
      </c>
    </row>
    <row r="2705" spans="1:33" x14ac:dyDescent="0.25">
      <c r="A2705" t="s">
        <v>3143</v>
      </c>
      <c r="B2705" t="s">
        <v>3144</v>
      </c>
      <c r="C2705">
        <v>5678901234</v>
      </c>
      <c r="D2705">
        <v>5678901234</v>
      </c>
      <c r="E2705" s="1">
        <v>45624</v>
      </c>
      <c r="F2705" s="1">
        <v>45624</v>
      </c>
      <c r="G2705" s="1">
        <v>45642</v>
      </c>
      <c r="H2705" t="s">
        <v>28</v>
      </c>
      <c r="I2705">
        <v>11</v>
      </c>
      <c r="J2705" t="s">
        <v>47</v>
      </c>
      <c r="K2705">
        <v>99213</v>
      </c>
      <c r="O2705">
        <v>1</v>
      </c>
      <c r="P2705">
        <v>188.82</v>
      </c>
      <c r="Q2705">
        <v>139.87</v>
      </c>
      <c r="R2705">
        <v>111.9</v>
      </c>
      <c r="S2705">
        <v>27.97</v>
      </c>
      <c r="T2705" t="s">
        <v>30</v>
      </c>
      <c r="X2705" t="s">
        <v>31</v>
      </c>
      <c r="Y2705" t="s">
        <v>32</v>
      </c>
      <c r="Z2705" t="s">
        <v>39</v>
      </c>
      <c r="AA2705" t="str">
        <f>IFERROR(_xlfn.XLOOKUP($J2705,avoidable_ed_reference!$A$2:$A$13,avoidable_ed_reference!$C$2:$C$13),"Not Classified")</f>
        <v>Not Classified</v>
      </c>
      <c r="AB2705" t="str">
        <f>IFERROR(_xlfn.XLOOKUP($B2705,enrollment!$A$2:$A$801,enrollment!$I$2:$I$801),"")</f>
        <v>TN</v>
      </c>
      <c r="AC2705">
        <f>IFERROR(_xlfn.XLOOKUP($B2705,enrollment!$A$2:$A$801,enrollment!$L$2:$L$801),"")</f>
        <v>52</v>
      </c>
      <c r="AD2705" t="str" cm="1">
        <f t="array" ref="AD2705">_xlfn.IFS(AC2705="","Unknown",AC2705&lt;18,"0-17",AC2705&lt;35,"18-34",AC2705&lt;50,"35-49",AC2705&lt;65,"50-64",TRUE,"65+")</f>
        <v>50-64</v>
      </c>
      <c r="AE2705">
        <f>IFERROR(_xlfn.XLOOKUP($B2705,enrollment!$A$2:$A$801,enrollment!$O$2:$O$801),"")</f>
        <v>5678901234</v>
      </c>
      <c r="AF2705">
        <f>IFERROR(_xlfn.XLOOKUP($AE2705,providers!$B$2:$B$11,providers!$Q$2:$Q$11),"")</f>
        <v>3.8</v>
      </c>
      <c r="AG2705" s="1">
        <f t="shared" si="42"/>
        <v>45597</v>
      </c>
    </row>
    <row r="2706" spans="1:33" x14ac:dyDescent="0.25">
      <c r="A2706" t="s">
        <v>3145</v>
      </c>
      <c r="B2706" t="s">
        <v>3144</v>
      </c>
      <c r="C2706">
        <v>5678901234</v>
      </c>
      <c r="D2706">
        <v>5678901234</v>
      </c>
      <c r="E2706" s="1">
        <v>45356</v>
      </c>
      <c r="F2706" s="1">
        <v>45356</v>
      </c>
      <c r="G2706" s="1">
        <v>45387</v>
      </c>
      <c r="H2706" t="s">
        <v>28</v>
      </c>
      <c r="I2706">
        <v>20</v>
      </c>
      <c r="J2706" t="s">
        <v>35</v>
      </c>
      <c r="K2706">
        <v>99213</v>
      </c>
      <c r="O2706">
        <v>1</v>
      </c>
      <c r="P2706">
        <v>177.24</v>
      </c>
      <c r="Q2706">
        <v>136.34</v>
      </c>
      <c r="R2706">
        <v>109.07</v>
      </c>
      <c r="S2706">
        <v>27.27</v>
      </c>
      <c r="T2706" t="s">
        <v>30</v>
      </c>
      <c r="X2706" t="s">
        <v>31</v>
      </c>
      <c r="Y2706" t="s">
        <v>32</v>
      </c>
      <c r="Z2706" t="s">
        <v>36</v>
      </c>
      <c r="AA2706" t="str">
        <f>IFERROR(_xlfn.XLOOKUP($J2706,avoidable_ed_reference!$A$2:$A$13,avoidable_ed_reference!$C$2:$C$13),"Not Classified")</f>
        <v>Avoidable</v>
      </c>
      <c r="AB2706" t="str">
        <f>IFERROR(_xlfn.XLOOKUP($B2706,enrollment!$A$2:$A$801,enrollment!$I$2:$I$801),"")</f>
        <v>TN</v>
      </c>
      <c r="AC2706">
        <f>IFERROR(_xlfn.XLOOKUP($B2706,enrollment!$A$2:$A$801,enrollment!$L$2:$L$801),"")</f>
        <v>52</v>
      </c>
      <c r="AD2706" t="str" cm="1">
        <f t="array" ref="AD2706">_xlfn.IFS(AC2706="","Unknown",AC2706&lt;18,"0-17",AC2706&lt;35,"18-34",AC2706&lt;50,"35-49",AC2706&lt;65,"50-64",TRUE,"65+")</f>
        <v>50-64</v>
      </c>
      <c r="AE2706">
        <f>IFERROR(_xlfn.XLOOKUP($B2706,enrollment!$A$2:$A$801,enrollment!$O$2:$O$801),"")</f>
        <v>5678901234</v>
      </c>
      <c r="AF2706">
        <f>IFERROR(_xlfn.XLOOKUP($AE2706,providers!$B$2:$B$11,providers!$Q$2:$Q$11),"")</f>
        <v>3.8</v>
      </c>
      <c r="AG2706" s="1">
        <f t="shared" si="42"/>
        <v>45352</v>
      </c>
    </row>
    <row r="2707" spans="1:33" x14ac:dyDescent="0.25">
      <c r="A2707" t="s">
        <v>3146</v>
      </c>
      <c r="B2707" t="s">
        <v>3144</v>
      </c>
      <c r="C2707">
        <v>5678901234</v>
      </c>
      <c r="D2707">
        <v>5678901234</v>
      </c>
      <c r="E2707" s="1">
        <v>45545</v>
      </c>
      <c r="F2707" s="1">
        <v>45545</v>
      </c>
      <c r="G2707" s="1">
        <v>45568</v>
      </c>
      <c r="H2707" t="s">
        <v>28</v>
      </c>
      <c r="I2707">
        <v>11</v>
      </c>
      <c r="J2707" t="s">
        <v>35</v>
      </c>
      <c r="K2707">
        <v>99213</v>
      </c>
      <c r="O2707">
        <v>1</v>
      </c>
      <c r="P2707">
        <v>241.16</v>
      </c>
      <c r="Q2707">
        <v>178.64</v>
      </c>
      <c r="R2707">
        <v>142.91</v>
      </c>
      <c r="S2707">
        <v>35.729999999999997</v>
      </c>
      <c r="T2707" t="s">
        <v>30</v>
      </c>
      <c r="X2707" t="s">
        <v>31</v>
      </c>
      <c r="Y2707" t="s">
        <v>32</v>
      </c>
      <c r="Z2707" t="s">
        <v>39</v>
      </c>
      <c r="AA2707" t="str">
        <f>IFERROR(_xlfn.XLOOKUP($J2707,avoidable_ed_reference!$A$2:$A$13,avoidable_ed_reference!$C$2:$C$13),"Not Classified")</f>
        <v>Avoidable</v>
      </c>
      <c r="AB2707" t="str">
        <f>IFERROR(_xlfn.XLOOKUP($B2707,enrollment!$A$2:$A$801,enrollment!$I$2:$I$801),"")</f>
        <v>TN</v>
      </c>
      <c r="AC2707">
        <f>IFERROR(_xlfn.XLOOKUP($B2707,enrollment!$A$2:$A$801,enrollment!$L$2:$L$801),"")</f>
        <v>52</v>
      </c>
      <c r="AD2707" t="str" cm="1">
        <f t="array" ref="AD2707">_xlfn.IFS(AC2707="","Unknown",AC2707&lt;18,"0-17",AC2707&lt;35,"18-34",AC2707&lt;50,"35-49",AC2707&lt;65,"50-64",TRUE,"65+")</f>
        <v>50-64</v>
      </c>
      <c r="AE2707">
        <f>IFERROR(_xlfn.XLOOKUP($B2707,enrollment!$A$2:$A$801,enrollment!$O$2:$O$801),"")</f>
        <v>5678901234</v>
      </c>
      <c r="AF2707">
        <f>IFERROR(_xlfn.XLOOKUP($AE2707,providers!$B$2:$B$11,providers!$Q$2:$Q$11),"")</f>
        <v>3.8</v>
      </c>
      <c r="AG2707" s="1">
        <f t="shared" si="42"/>
        <v>45536</v>
      </c>
    </row>
    <row r="2708" spans="1:33" x14ac:dyDescent="0.25">
      <c r="A2708" t="s">
        <v>3147</v>
      </c>
      <c r="B2708" t="s">
        <v>3144</v>
      </c>
      <c r="C2708">
        <v>5678901234</v>
      </c>
      <c r="D2708">
        <v>5678901234</v>
      </c>
      <c r="E2708" s="1">
        <v>45502</v>
      </c>
      <c r="F2708" s="1">
        <v>45502</v>
      </c>
      <c r="G2708" s="1">
        <v>45537</v>
      </c>
      <c r="H2708" t="s">
        <v>28</v>
      </c>
      <c r="I2708">
        <v>20</v>
      </c>
      <c r="J2708" t="s">
        <v>35</v>
      </c>
      <c r="K2708">
        <v>99213</v>
      </c>
      <c r="O2708">
        <v>1</v>
      </c>
      <c r="P2708">
        <v>161.08000000000001</v>
      </c>
      <c r="Q2708">
        <v>123.91</v>
      </c>
      <c r="R2708">
        <v>99.13</v>
      </c>
      <c r="S2708">
        <v>24.78</v>
      </c>
      <c r="T2708" t="s">
        <v>30</v>
      </c>
      <c r="X2708" t="s">
        <v>31</v>
      </c>
      <c r="Y2708" t="s">
        <v>32</v>
      </c>
      <c r="Z2708" t="s">
        <v>36</v>
      </c>
      <c r="AA2708" t="str">
        <f>IFERROR(_xlfn.XLOOKUP($J2708,avoidable_ed_reference!$A$2:$A$13,avoidable_ed_reference!$C$2:$C$13),"Not Classified")</f>
        <v>Avoidable</v>
      </c>
      <c r="AB2708" t="str">
        <f>IFERROR(_xlfn.XLOOKUP($B2708,enrollment!$A$2:$A$801,enrollment!$I$2:$I$801),"")</f>
        <v>TN</v>
      </c>
      <c r="AC2708">
        <f>IFERROR(_xlfn.XLOOKUP($B2708,enrollment!$A$2:$A$801,enrollment!$L$2:$L$801),"")</f>
        <v>52</v>
      </c>
      <c r="AD2708" t="str" cm="1">
        <f t="array" ref="AD2708">_xlfn.IFS(AC2708="","Unknown",AC2708&lt;18,"0-17",AC2708&lt;35,"18-34",AC2708&lt;50,"35-49",AC2708&lt;65,"50-64",TRUE,"65+")</f>
        <v>50-64</v>
      </c>
      <c r="AE2708">
        <f>IFERROR(_xlfn.XLOOKUP($B2708,enrollment!$A$2:$A$801,enrollment!$O$2:$O$801),"")</f>
        <v>5678901234</v>
      </c>
      <c r="AF2708">
        <f>IFERROR(_xlfn.XLOOKUP($AE2708,providers!$B$2:$B$11,providers!$Q$2:$Q$11),"")</f>
        <v>3.8</v>
      </c>
      <c r="AG2708" s="1">
        <f t="shared" si="42"/>
        <v>45474</v>
      </c>
    </row>
    <row r="2709" spans="1:33" x14ac:dyDescent="0.25">
      <c r="A2709" t="s">
        <v>3148</v>
      </c>
      <c r="B2709" t="s">
        <v>3144</v>
      </c>
      <c r="C2709">
        <v>5678901234</v>
      </c>
      <c r="D2709">
        <v>5678901234</v>
      </c>
      <c r="E2709" s="1">
        <v>45426</v>
      </c>
      <c r="F2709" s="1">
        <v>45426</v>
      </c>
      <c r="G2709" s="1">
        <v>45448</v>
      </c>
      <c r="H2709" t="s">
        <v>28</v>
      </c>
      <c r="I2709">
        <v>11</v>
      </c>
      <c r="J2709" t="s">
        <v>38</v>
      </c>
      <c r="K2709">
        <v>99213</v>
      </c>
      <c r="O2709">
        <v>1</v>
      </c>
      <c r="P2709">
        <v>229.47</v>
      </c>
      <c r="Q2709">
        <v>169.98</v>
      </c>
      <c r="R2709">
        <v>135.97999999999999</v>
      </c>
      <c r="S2709">
        <v>34</v>
      </c>
      <c r="T2709" t="s">
        <v>30</v>
      </c>
      <c r="X2709" t="s">
        <v>31</v>
      </c>
      <c r="Y2709" t="s">
        <v>32</v>
      </c>
      <c r="Z2709" t="s">
        <v>39</v>
      </c>
      <c r="AA2709" t="str">
        <f>IFERROR(_xlfn.XLOOKUP($J2709,avoidable_ed_reference!$A$2:$A$13,avoidable_ed_reference!$C$2:$C$13),"Not Classified")</f>
        <v>Not Classified</v>
      </c>
      <c r="AB2709" t="str">
        <f>IFERROR(_xlfn.XLOOKUP($B2709,enrollment!$A$2:$A$801,enrollment!$I$2:$I$801),"")</f>
        <v>TN</v>
      </c>
      <c r="AC2709">
        <f>IFERROR(_xlfn.XLOOKUP($B2709,enrollment!$A$2:$A$801,enrollment!$L$2:$L$801),"")</f>
        <v>52</v>
      </c>
      <c r="AD2709" t="str" cm="1">
        <f t="array" ref="AD2709">_xlfn.IFS(AC2709="","Unknown",AC2709&lt;18,"0-17",AC2709&lt;35,"18-34",AC2709&lt;50,"35-49",AC2709&lt;65,"50-64",TRUE,"65+")</f>
        <v>50-64</v>
      </c>
      <c r="AE2709">
        <f>IFERROR(_xlfn.XLOOKUP($B2709,enrollment!$A$2:$A$801,enrollment!$O$2:$O$801),"")</f>
        <v>5678901234</v>
      </c>
      <c r="AF2709">
        <f>IFERROR(_xlfn.XLOOKUP($AE2709,providers!$B$2:$B$11,providers!$Q$2:$Q$11),"")</f>
        <v>3.8</v>
      </c>
      <c r="AG2709" s="1">
        <f t="shared" si="42"/>
        <v>45413</v>
      </c>
    </row>
    <row r="2710" spans="1:33" x14ac:dyDescent="0.25">
      <c r="A2710" t="s">
        <v>3149</v>
      </c>
      <c r="B2710" t="s">
        <v>3144</v>
      </c>
      <c r="C2710">
        <v>3456789012</v>
      </c>
      <c r="D2710">
        <v>3456789012</v>
      </c>
      <c r="E2710" s="1">
        <v>45603</v>
      </c>
      <c r="F2710" s="1">
        <v>45603</v>
      </c>
      <c r="G2710" s="1">
        <v>45632</v>
      </c>
      <c r="H2710" t="s">
        <v>67</v>
      </c>
      <c r="I2710">
        <v>21</v>
      </c>
      <c r="J2710" t="s">
        <v>80</v>
      </c>
      <c r="K2710">
        <v>99223</v>
      </c>
      <c r="O2710">
        <v>1</v>
      </c>
      <c r="P2710">
        <v>26807.75</v>
      </c>
      <c r="Q2710">
        <v>17295.32</v>
      </c>
      <c r="R2710">
        <v>13836.26</v>
      </c>
      <c r="S2710">
        <v>3459.06</v>
      </c>
      <c r="T2710" t="s">
        <v>30</v>
      </c>
      <c r="V2710">
        <v>1</v>
      </c>
      <c r="W2710" s="2" t="s">
        <v>68</v>
      </c>
      <c r="X2710" t="s">
        <v>31</v>
      </c>
      <c r="Y2710" t="s">
        <v>32</v>
      </c>
      <c r="Z2710" t="s">
        <v>69</v>
      </c>
      <c r="AA2710" t="str">
        <f>IFERROR(_xlfn.XLOOKUP($J2710,avoidable_ed_reference!$A$2:$A$13,avoidable_ed_reference!$C$2:$C$13),"Not Classified")</f>
        <v>Non-Avoidable</v>
      </c>
      <c r="AB2710" t="str">
        <f>IFERROR(_xlfn.XLOOKUP($B2710,enrollment!$A$2:$A$801,enrollment!$I$2:$I$801),"")</f>
        <v>TN</v>
      </c>
      <c r="AC2710">
        <f>IFERROR(_xlfn.XLOOKUP($B2710,enrollment!$A$2:$A$801,enrollment!$L$2:$L$801),"")</f>
        <v>52</v>
      </c>
      <c r="AD2710" t="str" cm="1">
        <f t="array" ref="AD2710">_xlfn.IFS(AC2710="","Unknown",AC2710&lt;18,"0-17",AC2710&lt;35,"18-34",AC2710&lt;50,"35-49",AC2710&lt;65,"50-64",TRUE,"65+")</f>
        <v>50-64</v>
      </c>
      <c r="AE2710">
        <f>IFERROR(_xlfn.XLOOKUP($B2710,enrollment!$A$2:$A$801,enrollment!$O$2:$O$801),"")</f>
        <v>5678901234</v>
      </c>
      <c r="AF2710">
        <f>IFERROR(_xlfn.XLOOKUP($AE2710,providers!$B$2:$B$11,providers!$Q$2:$Q$11),"")</f>
        <v>3.8</v>
      </c>
      <c r="AG2710" s="1">
        <f t="shared" si="42"/>
        <v>45597</v>
      </c>
    </row>
    <row r="2711" spans="1:33" x14ac:dyDescent="0.25">
      <c r="A2711" t="s">
        <v>3150</v>
      </c>
      <c r="B2711" t="s">
        <v>3144</v>
      </c>
      <c r="C2711">
        <v>5678901234</v>
      </c>
      <c r="D2711">
        <v>5678901234</v>
      </c>
      <c r="E2711" s="1">
        <v>45546</v>
      </c>
      <c r="F2711" s="1">
        <v>45546</v>
      </c>
      <c r="G2711" s="1">
        <v>45575</v>
      </c>
      <c r="H2711" t="s">
        <v>28</v>
      </c>
      <c r="I2711">
        <v>11</v>
      </c>
      <c r="J2711" t="s">
        <v>47</v>
      </c>
      <c r="K2711">
        <v>99213</v>
      </c>
      <c r="O2711">
        <v>1</v>
      </c>
      <c r="P2711">
        <v>183.49</v>
      </c>
      <c r="Q2711">
        <v>135.91999999999999</v>
      </c>
      <c r="R2711">
        <v>108.74</v>
      </c>
      <c r="S2711">
        <v>27.18</v>
      </c>
      <c r="T2711" t="s">
        <v>30</v>
      </c>
      <c r="X2711" t="s">
        <v>31</v>
      </c>
      <c r="Y2711" t="s">
        <v>32</v>
      </c>
      <c r="Z2711" t="s">
        <v>39</v>
      </c>
      <c r="AA2711" t="str">
        <f>IFERROR(_xlfn.XLOOKUP($J2711,avoidable_ed_reference!$A$2:$A$13,avoidable_ed_reference!$C$2:$C$13),"Not Classified")</f>
        <v>Not Classified</v>
      </c>
      <c r="AB2711" t="str">
        <f>IFERROR(_xlfn.XLOOKUP($B2711,enrollment!$A$2:$A$801,enrollment!$I$2:$I$801),"")</f>
        <v>TN</v>
      </c>
      <c r="AC2711">
        <f>IFERROR(_xlfn.XLOOKUP($B2711,enrollment!$A$2:$A$801,enrollment!$L$2:$L$801),"")</f>
        <v>52</v>
      </c>
      <c r="AD2711" t="str" cm="1">
        <f t="array" ref="AD2711">_xlfn.IFS(AC2711="","Unknown",AC2711&lt;18,"0-17",AC2711&lt;35,"18-34",AC2711&lt;50,"35-49",AC2711&lt;65,"50-64",TRUE,"65+")</f>
        <v>50-64</v>
      </c>
      <c r="AE2711">
        <f>IFERROR(_xlfn.XLOOKUP($B2711,enrollment!$A$2:$A$801,enrollment!$O$2:$O$801),"")</f>
        <v>5678901234</v>
      </c>
      <c r="AF2711">
        <f>IFERROR(_xlfn.XLOOKUP($AE2711,providers!$B$2:$B$11,providers!$Q$2:$Q$11),"")</f>
        <v>3.8</v>
      </c>
      <c r="AG2711" s="1">
        <f t="shared" si="42"/>
        <v>45536</v>
      </c>
    </row>
    <row r="2712" spans="1:33" x14ac:dyDescent="0.25">
      <c r="A2712" t="s">
        <v>3151</v>
      </c>
      <c r="B2712" t="s">
        <v>3144</v>
      </c>
      <c r="C2712">
        <v>5678901234</v>
      </c>
      <c r="D2712">
        <v>5678901234</v>
      </c>
      <c r="E2712" s="1">
        <v>45441</v>
      </c>
      <c r="F2712" s="1">
        <v>45441</v>
      </c>
      <c r="G2712" s="1">
        <v>45462</v>
      </c>
      <c r="H2712" t="s">
        <v>28</v>
      </c>
      <c r="I2712">
        <v>11</v>
      </c>
      <c r="J2712" t="s">
        <v>35</v>
      </c>
      <c r="K2712">
        <v>99213</v>
      </c>
      <c r="O2712">
        <v>1</v>
      </c>
      <c r="P2712">
        <v>225.26</v>
      </c>
      <c r="Q2712">
        <v>166.86</v>
      </c>
      <c r="R2712">
        <v>133.49</v>
      </c>
      <c r="S2712">
        <v>33.369999999999997</v>
      </c>
      <c r="T2712" t="s">
        <v>30</v>
      </c>
      <c r="X2712" t="s">
        <v>31</v>
      </c>
      <c r="Y2712" t="s">
        <v>32</v>
      </c>
      <c r="Z2712" t="s">
        <v>39</v>
      </c>
      <c r="AA2712" t="str">
        <f>IFERROR(_xlfn.XLOOKUP($J2712,avoidable_ed_reference!$A$2:$A$13,avoidable_ed_reference!$C$2:$C$13),"Not Classified")</f>
        <v>Avoidable</v>
      </c>
      <c r="AB2712" t="str">
        <f>IFERROR(_xlfn.XLOOKUP($B2712,enrollment!$A$2:$A$801,enrollment!$I$2:$I$801),"")</f>
        <v>TN</v>
      </c>
      <c r="AC2712">
        <f>IFERROR(_xlfn.XLOOKUP($B2712,enrollment!$A$2:$A$801,enrollment!$L$2:$L$801),"")</f>
        <v>52</v>
      </c>
      <c r="AD2712" t="str" cm="1">
        <f t="array" ref="AD2712">_xlfn.IFS(AC2712="","Unknown",AC2712&lt;18,"0-17",AC2712&lt;35,"18-34",AC2712&lt;50,"35-49",AC2712&lt;65,"50-64",TRUE,"65+")</f>
        <v>50-64</v>
      </c>
      <c r="AE2712">
        <f>IFERROR(_xlfn.XLOOKUP($B2712,enrollment!$A$2:$A$801,enrollment!$O$2:$O$801),"")</f>
        <v>5678901234</v>
      </c>
      <c r="AF2712">
        <f>IFERROR(_xlfn.XLOOKUP($AE2712,providers!$B$2:$B$11,providers!$Q$2:$Q$11),"")</f>
        <v>3.8</v>
      </c>
      <c r="AG2712" s="1">
        <f t="shared" si="42"/>
        <v>45413</v>
      </c>
    </row>
    <row r="2713" spans="1:33" x14ac:dyDescent="0.25">
      <c r="A2713" t="s">
        <v>3152</v>
      </c>
      <c r="B2713" t="s">
        <v>3144</v>
      </c>
      <c r="C2713">
        <v>5678901234</v>
      </c>
      <c r="D2713">
        <v>5678901234</v>
      </c>
      <c r="E2713" s="1">
        <v>45384</v>
      </c>
      <c r="F2713" s="1">
        <v>45384</v>
      </c>
      <c r="G2713" s="1">
        <v>45404</v>
      </c>
      <c r="H2713" t="s">
        <v>28</v>
      </c>
      <c r="I2713">
        <v>11</v>
      </c>
      <c r="J2713" t="s">
        <v>47</v>
      </c>
      <c r="K2713">
        <v>99213</v>
      </c>
      <c r="O2713">
        <v>1</v>
      </c>
      <c r="P2713">
        <v>210.86</v>
      </c>
      <c r="Q2713">
        <v>156.19</v>
      </c>
      <c r="R2713">
        <v>124.95</v>
      </c>
      <c r="S2713">
        <v>31.24</v>
      </c>
      <c r="T2713" t="s">
        <v>30</v>
      </c>
      <c r="X2713" t="s">
        <v>31</v>
      </c>
      <c r="Y2713" t="s">
        <v>32</v>
      </c>
      <c r="Z2713" t="s">
        <v>39</v>
      </c>
      <c r="AA2713" t="str">
        <f>IFERROR(_xlfn.XLOOKUP($J2713,avoidable_ed_reference!$A$2:$A$13,avoidable_ed_reference!$C$2:$C$13),"Not Classified")</f>
        <v>Not Classified</v>
      </c>
      <c r="AB2713" t="str">
        <f>IFERROR(_xlfn.XLOOKUP($B2713,enrollment!$A$2:$A$801,enrollment!$I$2:$I$801),"")</f>
        <v>TN</v>
      </c>
      <c r="AC2713">
        <f>IFERROR(_xlfn.XLOOKUP($B2713,enrollment!$A$2:$A$801,enrollment!$L$2:$L$801),"")</f>
        <v>52</v>
      </c>
      <c r="AD2713" t="str" cm="1">
        <f t="array" ref="AD2713">_xlfn.IFS(AC2713="","Unknown",AC2713&lt;18,"0-17",AC2713&lt;35,"18-34",AC2713&lt;50,"35-49",AC2713&lt;65,"50-64",TRUE,"65+")</f>
        <v>50-64</v>
      </c>
      <c r="AE2713">
        <f>IFERROR(_xlfn.XLOOKUP($B2713,enrollment!$A$2:$A$801,enrollment!$O$2:$O$801),"")</f>
        <v>5678901234</v>
      </c>
      <c r="AF2713">
        <f>IFERROR(_xlfn.XLOOKUP($AE2713,providers!$B$2:$B$11,providers!$Q$2:$Q$11),"")</f>
        <v>3.8</v>
      </c>
      <c r="AG2713" s="1">
        <f t="shared" si="42"/>
        <v>45383</v>
      </c>
    </row>
    <row r="2714" spans="1:33" x14ac:dyDescent="0.25">
      <c r="A2714" t="s">
        <v>3153</v>
      </c>
      <c r="B2714" t="s">
        <v>3154</v>
      </c>
      <c r="C2714">
        <v>3456789012</v>
      </c>
      <c r="D2714">
        <v>3456789012</v>
      </c>
      <c r="E2714" s="1">
        <v>45527</v>
      </c>
      <c r="F2714" s="1">
        <v>45527</v>
      </c>
      <c r="G2714" s="1">
        <v>45558</v>
      </c>
      <c r="H2714" t="s">
        <v>59</v>
      </c>
      <c r="J2714" t="s">
        <v>60</v>
      </c>
      <c r="L2714" s="2" t="s">
        <v>151</v>
      </c>
      <c r="M2714" t="s">
        <v>152</v>
      </c>
      <c r="N2714" t="s">
        <v>153</v>
      </c>
      <c r="O2714">
        <v>1</v>
      </c>
      <c r="P2714">
        <v>1228.0999999999999</v>
      </c>
      <c r="Q2714">
        <v>1116.45</v>
      </c>
      <c r="R2714">
        <v>893.16</v>
      </c>
      <c r="S2714">
        <v>223.29</v>
      </c>
      <c r="T2714" t="s">
        <v>30</v>
      </c>
      <c r="X2714" t="s">
        <v>43</v>
      </c>
      <c r="Y2714" t="s">
        <v>44</v>
      </c>
      <c r="Z2714" t="s">
        <v>64</v>
      </c>
      <c r="AA2714" t="str">
        <f>IFERROR(_xlfn.XLOOKUP($J2714,avoidable_ed_reference!$A$2:$A$13,avoidable_ed_reference!$C$2:$C$13),"Not Classified")</f>
        <v>Not Classified</v>
      </c>
      <c r="AB2714" t="str">
        <f>IFERROR(_xlfn.XLOOKUP($B2714,enrollment!$A$2:$A$801,enrollment!$I$2:$I$801),"")</f>
        <v>OH</v>
      </c>
      <c r="AC2714">
        <f>IFERROR(_xlfn.XLOOKUP($B2714,enrollment!$A$2:$A$801,enrollment!$L$2:$L$801),"")</f>
        <v>38</v>
      </c>
      <c r="AD2714" t="str" cm="1">
        <f t="array" ref="AD2714">_xlfn.IFS(AC2714="","Unknown",AC2714&lt;18,"0-17",AC2714&lt;35,"18-34",AC2714&lt;50,"35-49",AC2714&lt;65,"50-64",TRUE,"65+")</f>
        <v>35-49</v>
      </c>
      <c r="AE2714">
        <f>IFERROR(_xlfn.XLOOKUP($B2714,enrollment!$A$2:$A$801,enrollment!$O$2:$O$801),"")</f>
        <v>6789012345</v>
      </c>
      <c r="AF2714">
        <f>IFERROR(_xlfn.XLOOKUP($AE2714,providers!$B$2:$B$11,providers!$Q$2:$Q$11),"")</f>
        <v>4.0999999999999996</v>
      </c>
      <c r="AG2714" s="1">
        <f t="shared" si="42"/>
        <v>45505</v>
      </c>
    </row>
    <row r="2715" spans="1:33" x14ac:dyDescent="0.25">
      <c r="A2715" t="s">
        <v>3155</v>
      </c>
      <c r="B2715" t="s">
        <v>3154</v>
      </c>
      <c r="C2715">
        <v>6789012345</v>
      </c>
      <c r="D2715">
        <v>6789012345</v>
      </c>
      <c r="E2715" s="1">
        <v>45605</v>
      </c>
      <c r="F2715" s="1">
        <v>45605</v>
      </c>
      <c r="G2715" s="1">
        <v>45633</v>
      </c>
      <c r="H2715" t="s">
        <v>28</v>
      </c>
      <c r="I2715">
        <v>11</v>
      </c>
      <c r="J2715" t="s">
        <v>47</v>
      </c>
      <c r="K2715">
        <v>99213</v>
      </c>
      <c r="O2715">
        <v>1</v>
      </c>
      <c r="P2715">
        <v>168.36</v>
      </c>
      <c r="Q2715">
        <v>124.71</v>
      </c>
      <c r="R2715">
        <v>99.77</v>
      </c>
      <c r="S2715">
        <v>24.94</v>
      </c>
      <c r="T2715" t="s">
        <v>30</v>
      </c>
      <c r="X2715" t="s">
        <v>43</v>
      </c>
      <c r="Y2715" t="s">
        <v>44</v>
      </c>
      <c r="Z2715" t="s">
        <v>39</v>
      </c>
      <c r="AA2715" t="str">
        <f>IFERROR(_xlfn.XLOOKUP($J2715,avoidable_ed_reference!$A$2:$A$13,avoidable_ed_reference!$C$2:$C$13),"Not Classified")</f>
        <v>Not Classified</v>
      </c>
      <c r="AB2715" t="str">
        <f>IFERROR(_xlfn.XLOOKUP($B2715,enrollment!$A$2:$A$801,enrollment!$I$2:$I$801),"")</f>
        <v>OH</v>
      </c>
      <c r="AC2715">
        <f>IFERROR(_xlfn.XLOOKUP($B2715,enrollment!$A$2:$A$801,enrollment!$L$2:$L$801),"")</f>
        <v>38</v>
      </c>
      <c r="AD2715" t="str" cm="1">
        <f t="array" ref="AD2715">_xlfn.IFS(AC2715="","Unknown",AC2715&lt;18,"0-17",AC2715&lt;35,"18-34",AC2715&lt;50,"35-49",AC2715&lt;65,"50-64",TRUE,"65+")</f>
        <v>35-49</v>
      </c>
      <c r="AE2715">
        <f>IFERROR(_xlfn.XLOOKUP($B2715,enrollment!$A$2:$A$801,enrollment!$O$2:$O$801),"")</f>
        <v>6789012345</v>
      </c>
      <c r="AF2715">
        <f>IFERROR(_xlfn.XLOOKUP($AE2715,providers!$B$2:$B$11,providers!$Q$2:$Q$11),"")</f>
        <v>4.0999999999999996</v>
      </c>
      <c r="AG2715" s="1">
        <f t="shared" si="42"/>
        <v>45597</v>
      </c>
    </row>
    <row r="2716" spans="1:33" x14ac:dyDescent="0.25">
      <c r="A2716" t="s">
        <v>3156</v>
      </c>
      <c r="B2716" t="s">
        <v>3154</v>
      </c>
      <c r="C2716">
        <v>6789012345</v>
      </c>
      <c r="D2716">
        <v>6789012345</v>
      </c>
      <c r="E2716" s="1">
        <v>45548</v>
      </c>
      <c r="F2716" s="1">
        <v>45548</v>
      </c>
      <c r="G2716" s="1">
        <v>45563</v>
      </c>
      <c r="H2716" t="s">
        <v>28</v>
      </c>
      <c r="I2716">
        <v>11</v>
      </c>
      <c r="J2716" t="s">
        <v>35</v>
      </c>
      <c r="K2716">
        <v>99213</v>
      </c>
      <c r="O2716">
        <v>1</v>
      </c>
      <c r="P2716">
        <v>240.52</v>
      </c>
      <c r="Q2716">
        <v>178.16</v>
      </c>
      <c r="R2716">
        <v>142.53</v>
      </c>
      <c r="S2716">
        <v>35.630000000000003</v>
      </c>
      <c r="T2716" t="s">
        <v>30</v>
      </c>
      <c r="X2716" t="s">
        <v>43</v>
      </c>
      <c r="Y2716" t="s">
        <v>44</v>
      </c>
      <c r="Z2716" t="s">
        <v>39</v>
      </c>
      <c r="AA2716" t="str">
        <f>IFERROR(_xlfn.XLOOKUP($J2716,avoidable_ed_reference!$A$2:$A$13,avoidable_ed_reference!$C$2:$C$13),"Not Classified")</f>
        <v>Avoidable</v>
      </c>
      <c r="AB2716" t="str">
        <f>IFERROR(_xlfn.XLOOKUP($B2716,enrollment!$A$2:$A$801,enrollment!$I$2:$I$801),"")</f>
        <v>OH</v>
      </c>
      <c r="AC2716">
        <f>IFERROR(_xlfn.XLOOKUP($B2716,enrollment!$A$2:$A$801,enrollment!$L$2:$L$801),"")</f>
        <v>38</v>
      </c>
      <c r="AD2716" t="str" cm="1">
        <f t="array" ref="AD2716">_xlfn.IFS(AC2716="","Unknown",AC2716&lt;18,"0-17",AC2716&lt;35,"18-34",AC2716&lt;50,"35-49",AC2716&lt;65,"50-64",TRUE,"65+")</f>
        <v>35-49</v>
      </c>
      <c r="AE2716">
        <f>IFERROR(_xlfn.XLOOKUP($B2716,enrollment!$A$2:$A$801,enrollment!$O$2:$O$801),"")</f>
        <v>6789012345</v>
      </c>
      <c r="AF2716">
        <f>IFERROR(_xlfn.XLOOKUP($AE2716,providers!$B$2:$B$11,providers!$Q$2:$Q$11),"")</f>
        <v>4.0999999999999996</v>
      </c>
      <c r="AG2716" s="1">
        <f t="shared" si="42"/>
        <v>45536</v>
      </c>
    </row>
    <row r="2717" spans="1:33" x14ac:dyDescent="0.25">
      <c r="A2717" t="s">
        <v>3157</v>
      </c>
      <c r="B2717" t="s">
        <v>3154</v>
      </c>
      <c r="C2717">
        <v>6789012345</v>
      </c>
      <c r="D2717">
        <v>6789012345</v>
      </c>
      <c r="E2717" s="1">
        <v>45596</v>
      </c>
      <c r="F2717" s="1">
        <v>45596</v>
      </c>
      <c r="G2717" s="1">
        <v>45623</v>
      </c>
      <c r="H2717" t="s">
        <v>28</v>
      </c>
      <c r="I2717">
        <v>11</v>
      </c>
      <c r="J2717" t="s">
        <v>47</v>
      </c>
      <c r="K2717">
        <v>99213</v>
      </c>
      <c r="O2717">
        <v>1</v>
      </c>
      <c r="P2717">
        <v>229.92</v>
      </c>
      <c r="Q2717">
        <v>170.31</v>
      </c>
      <c r="R2717">
        <v>136.25</v>
      </c>
      <c r="S2717">
        <v>34.06</v>
      </c>
      <c r="T2717" t="s">
        <v>30</v>
      </c>
      <c r="X2717" t="s">
        <v>43</v>
      </c>
      <c r="Y2717" t="s">
        <v>44</v>
      </c>
      <c r="Z2717" t="s">
        <v>39</v>
      </c>
      <c r="AA2717" t="str">
        <f>IFERROR(_xlfn.XLOOKUP($J2717,avoidable_ed_reference!$A$2:$A$13,avoidable_ed_reference!$C$2:$C$13),"Not Classified")</f>
        <v>Not Classified</v>
      </c>
      <c r="AB2717" t="str">
        <f>IFERROR(_xlfn.XLOOKUP($B2717,enrollment!$A$2:$A$801,enrollment!$I$2:$I$801),"")</f>
        <v>OH</v>
      </c>
      <c r="AC2717">
        <f>IFERROR(_xlfn.XLOOKUP($B2717,enrollment!$A$2:$A$801,enrollment!$L$2:$L$801),"")</f>
        <v>38</v>
      </c>
      <c r="AD2717" t="str" cm="1">
        <f t="array" ref="AD2717">_xlfn.IFS(AC2717="","Unknown",AC2717&lt;18,"0-17",AC2717&lt;35,"18-34",AC2717&lt;50,"35-49",AC2717&lt;65,"50-64",TRUE,"65+")</f>
        <v>35-49</v>
      </c>
      <c r="AE2717">
        <f>IFERROR(_xlfn.XLOOKUP($B2717,enrollment!$A$2:$A$801,enrollment!$O$2:$O$801),"")</f>
        <v>6789012345</v>
      </c>
      <c r="AF2717">
        <f>IFERROR(_xlfn.XLOOKUP($AE2717,providers!$B$2:$B$11,providers!$Q$2:$Q$11),"")</f>
        <v>4.0999999999999996</v>
      </c>
      <c r="AG2717" s="1">
        <f t="shared" si="42"/>
        <v>45566</v>
      </c>
    </row>
    <row r="2718" spans="1:33" x14ac:dyDescent="0.25">
      <c r="A2718" t="s">
        <v>3158</v>
      </c>
      <c r="B2718" t="s">
        <v>3154</v>
      </c>
      <c r="C2718">
        <v>6789012345</v>
      </c>
      <c r="D2718">
        <v>6789012345</v>
      </c>
      <c r="E2718" s="1">
        <v>45397</v>
      </c>
      <c r="F2718" s="1">
        <v>45397</v>
      </c>
      <c r="G2718" s="1">
        <v>45421</v>
      </c>
      <c r="H2718" t="s">
        <v>28</v>
      </c>
      <c r="I2718">
        <v>11</v>
      </c>
      <c r="J2718" t="s">
        <v>38</v>
      </c>
      <c r="K2718">
        <v>99213</v>
      </c>
      <c r="O2718">
        <v>1</v>
      </c>
      <c r="P2718">
        <v>240.17</v>
      </c>
      <c r="Q2718">
        <v>177.9</v>
      </c>
      <c r="R2718">
        <v>142.32</v>
      </c>
      <c r="S2718">
        <v>35.58</v>
      </c>
      <c r="T2718" t="s">
        <v>30</v>
      </c>
      <c r="X2718" t="s">
        <v>43</v>
      </c>
      <c r="Y2718" t="s">
        <v>44</v>
      </c>
      <c r="Z2718" t="s">
        <v>39</v>
      </c>
      <c r="AA2718" t="str">
        <f>IFERROR(_xlfn.XLOOKUP($J2718,avoidable_ed_reference!$A$2:$A$13,avoidable_ed_reference!$C$2:$C$13),"Not Classified")</f>
        <v>Not Classified</v>
      </c>
      <c r="AB2718" t="str">
        <f>IFERROR(_xlfn.XLOOKUP($B2718,enrollment!$A$2:$A$801,enrollment!$I$2:$I$801),"")</f>
        <v>OH</v>
      </c>
      <c r="AC2718">
        <f>IFERROR(_xlfn.XLOOKUP($B2718,enrollment!$A$2:$A$801,enrollment!$L$2:$L$801),"")</f>
        <v>38</v>
      </c>
      <c r="AD2718" t="str" cm="1">
        <f t="array" ref="AD2718">_xlfn.IFS(AC2718="","Unknown",AC2718&lt;18,"0-17",AC2718&lt;35,"18-34",AC2718&lt;50,"35-49",AC2718&lt;65,"50-64",TRUE,"65+")</f>
        <v>35-49</v>
      </c>
      <c r="AE2718">
        <f>IFERROR(_xlfn.XLOOKUP($B2718,enrollment!$A$2:$A$801,enrollment!$O$2:$O$801),"")</f>
        <v>6789012345</v>
      </c>
      <c r="AF2718">
        <f>IFERROR(_xlfn.XLOOKUP($AE2718,providers!$B$2:$B$11,providers!$Q$2:$Q$11),"")</f>
        <v>4.0999999999999996</v>
      </c>
      <c r="AG2718" s="1">
        <f t="shared" si="42"/>
        <v>45383</v>
      </c>
    </row>
    <row r="2719" spans="1:33" x14ac:dyDescent="0.25">
      <c r="A2719" t="s">
        <v>3159</v>
      </c>
      <c r="B2719" t="s">
        <v>3154</v>
      </c>
      <c r="C2719">
        <v>6789012345</v>
      </c>
      <c r="D2719">
        <v>6789012345</v>
      </c>
      <c r="E2719" s="1">
        <v>45524</v>
      </c>
      <c r="F2719" s="1">
        <v>45524</v>
      </c>
      <c r="G2719" s="1">
        <v>45543</v>
      </c>
      <c r="H2719" t="s">
        <v>28</v>
      </c>
      <c r="I2719">
        <v>11</v>
      </c>
      <c r="J2719" t="s">
        <v>35</v>
      </c>
      <c r="K2719">
        <v>99213</v>
      </c>
      <c r="O2719">
        <v>1</v>
      </c>
      <c r="P2719">
        <v>229.86</v>
      </c>
      <c r="Q2719">
        <v>170.27</v>
      </c>
      <c r="R2719">
        <v>136.22</v>
      </c>
      <c r="S2719">
        <v>34.049999999999997</v>
      </c>
      <c r="T2719" t="s">
        <v>30</v>
      </c>
      <c r="X2719" t="s">
        <v>43</v>
      </c>
      <c r="Y2719" t="s">
        <v>44</v>
      </c>
      <c r="Z2719" t="s">
        <v>39</v>
      </c>
      <c r="AA2719" t="str">
        <f>IFERROR(_xlfn.XLOOKUP($J2719,avoidable_ed_reference!$A$2:$A$13,avoidable_ed_reference!$C$2:$C$13),"Not Classified")</f>
        <v>Avoidable</v>
      </c>
      <c r="AB2719" t="str">
        <f>IFERROR(_xlfn.XLOOKUP($B2719,enrollment!$A$2:$A$801,enrollment!$I$2:$I$801),"")</f>
        <v>OH</v>
      </c>
      <c r="AC2719">
        <f>IFERROR(_xlfn.XLOOKUP($B2719,enrollment!$A$2:$A$801,enrollment!$L$2:$L$801),"")</f>
        <v>38</v>
      </c>
      <c r="AD2719" t="str" cm="1">
        <f t="array" ref="AD2719">_xlfn.IFS(AC2719="","Unknown",AC2719&lt;18,"0-17",AC2719&lt;35,"18-34",AC2719&lt;50,"35-49",AC2719&lt;65,"50-64",TRUE,"65+")</f>
        <v>35-49</v>
      </c>
      <c r="AE2719">
        <f>IFERROR(_xlfn.XLOOKUP($B2719,enrollment!$A$2:$A$801,enrollment!$O$2:$O$801),"")</f>
        <v>6789012345</v>
      </c>
      <c r="AF2719">
        <f>IFERROR(_xlfn.XLOOKUP($AE2719,providers!$B$2:$B$11,providers!$Q$2:$Q$11),"")</f>
        <v>4.0999999999999996</v>
      </c>
      <c r="AG2719" s="1">
        <f t="shared" si="42"/>
        <v>45505</v>
      </c>
    </row>
    <row r="2720" spans="1:33" x14ac:dyDescent="0.25">
      <c r="A2720" t="s">
        <v>3160</v>
      </c>
      <c r="B2720" t="s">
        <v>3154</v>
      </c>
      <c r="C2720">
        <v>7890123456</v>
      </c>
      <c r="D2720">
        <v>7890123456</v>
      </c>
      <c r="E2720" s="1">
        <v>45318</v>
      </c>
      <c r="F2720" s="1">
        <v>45318</v>
      </c>
      <c r="G2720" s="1">
        <v>45338</v>
      </c>
      <c r="H2720" t="s">
        <v>59</v>
      </c>
      <c r="J2720" t="s">
        <v>60</v>
      </c>
      <c r="L2720" s="2" t="s">
        <v>82</v>
      </c>
      <c r="M2720" t="s">
        <v>83</v>
      </c>
      <c r="N2720" t="s">
        <v>84</v>
      </c>
      <c r="O2720">
        <v>1</v>
      </c>
      <c r="P2720">
        <v>1201.99</v>
      </c>
      <c r="Q2720">
        <v>1092.72</v>
      </c>
      <c r="R2720">
        <v>874.18</v>
      </c>
      <c r="S2720">
        <v>218.54</v>
      </c>
      <c r="T2720" t="s">
        <v>30</v>
      </c>
      <c r="X2720" t="s">
        <v>43</v>
      </c>
      <c r="Y2720" t="s">
        <v>44</v>
      </c>
      <c r="Z2720" t="s">
        <v>64</v>
      </c>
      <c r="AA2720" t="str">
        <f>IFERROR(_xlfn.XLOOKUP($J2720,avoidable_ed_reference!$A$2:$A$13,avoidable_ed_reference!$C$2:$C$13),"Not Classified")</f>
        <v>Not Classified</v>
      </c>
      <c r="AB2720" t="str">
        <f>IFERROR(_xlfn.XLOOKUP($B2720,enrollment!$A$2:$A$801,enrollment!$I$2:$I$801),"")</f>
        <v>OH</v>
      </c>
      <c r="AC2720">
        <f>IFERROR(_xlfn.XLOOKUP($B2720,enrollment!$A$2:$A$801,enrollment!$L$2:$L$801),"")</f>
        <v>38</v>
      </c>
      <c r="AD2720" t="str" cm="1">
        <f t="array" ref="AD2720">_xlfn.IFS(AC2720="","Unknown",AC2720&lt;18,"0-17",AC2720&lt;35,"18-34",AC2720&lt;50,"35-49",AC2720&lt;65,"50-64",TRUE,"65+")</f>
        <v>35-49</v>
      </c>
      <c r="AE2720">
        <f>IFERROR(_xlfn.XLOOKUP($B2720,enrollment!$A$2:$A$801,enrollment!$O$2:$O$801),"")</f>
        <v>6789012345</v>
      </c>
      <c r="AF2720">
        <f>IFERROR(_xlfn.XLOOKUP($AE2720,providers!$B$2:$B$11,providers!$Q$2:$Q$11),"")</f>
        <v>4.0999999999999996</v>
      </c>
      <c r="AG2720" s="1">
        <f t="shared" si="42"/>
        <v>45292</v>
      </c>
    </row>
    <row r="2721" spans="1:33" x14ac:dyDescent="0.25">
      <c r="A2721" t="s">
        <v>3161</v>
      </c>
      <c r="B2721" t="s">
        <v>3154</v>
      </c>
      <c r="C2721">
        <v>9012345678</v>
      </c>
      <c r="D2721">
        <v>9012345678</v>
      </c>
      <c r="E2721" s="1">
        <v>45621</v>
      </c>
      <c r="F2721" s="1">
        <v>45621</v>
      </c>
      <c r="G2721" s="1">
        <v>45642</v>
      </c>
      <c r="H2721" t="s">
        <v>67</v>
      </c>
      <c r="I2721">
        <v>21</v>
      </c>
      <c r="J2721" t="s">
        <v>80</v>
      </c>
      <c r="K2721">
        <v>99223</v>
      </c>
      <c r="O2721">
        <v>1</v>
      </c>
      <c r="P2721">
        <v>20489.95</v>
      </c>
      <c r="Q2721">
        <v>13219.32</v>
      </c>
      <c r="R2721">
        <v>10575.46</v>
      </c>
      <c r="S2721">
        <v>2643.86</v>
      </c>
      <c r="T2721" t="s">
        <v>30</v>
      </c>
      <c r="V2721">
        <v>1</v>
      </c>
      <c r="W2721" s="2" t="s">
        <v>68</v>
      </c>
      <c r="X2721" t="s">
        <v>43</v>
      </c>
      <c r="Y2721" t="s">
        <v>44</v>
      </c>
      <c r="Z2721" t="s">
        <v>69</v>
      </c>
      <c r="AA2721" t="str">
        <f>IFERROR(_xlfn.XLOOKUP($J2721,avoidable_ed_reference!$A$2:$A$13,avoidable_ed_reference!$C$2:$C$13),"Not Classified")</f>
        <v>Non-Avoidable</v>
      </c>
      <c r="AB2721" t="str">
        <f>IFERROR(_xlfn.XLOOKUP($B2721,enrollment!$A$2:$A$801,enrollment!$I$2:$I$801),"")</f>
        <v>OH</v>
      </c>
      <c r="AC2721">
        <f>IFERROR(_xlfn.XLOOKUP($B2721,enrollment!$A$2:$A$801,enrollment!$L$2:$L$801),"")</f>
        <v>38</v>
      </c>
      <c r="AD2721" t="str" cm="1">
        <f t="array" ref="AD2721">_xlfn.IFS(AC2721="","Unknown",AC2721&lt;18,"0-17",AC2721&lt;35,"18-34",AC2721&lt;50,"35-49",AC2721&lt;65,"50-64",TRUE,"65+")</f>
        <v>35-49</v>
      </c>
      <c r="AE2721">
        <f>IFERROR(_xlfn.XLOOKUP($B2721,enrollment!$A$2:$A$801,enrollment!$O$2:$O$801),"")</f>
        <v>6789012345</v>
      </c>
      <c r="AF2721">
        <f>IFERROR(_xlfn.XLOOKUP($AE2721,providers!$B$2:$B$11,providers!$Q$2:$Q$11),"")</f>
        <v>4.0999999999999996</v>
      </c>
      <c r="AG2721" s="1">
        <f t="shared" si="42"/>
        <v>45597</v>
      </c>
    </row>
    <row r="2722" spans="1:33" x14ac:dyDescent="0.25">
      <c r="A2722" t="s">
        <v>3162</v>
      </c>
      <c r="B2722" t="s">
        <v>3154</v>
      </c>
      <c r="C2722">
        <v>9012345678</v>
      </c>
      <c r="D2722">
        <v>9012345678</v>
      </c>
      <c r="E2722" s="1">
        <v>45506</v>
      </c>
      <c r="F2722" s="1">
        <v>45506</v>
      </c>
      <c r="G2722" s="1">
        <v>45521</v>
      </c>
      <c r="H2722" t="s">
        <v>67</v>
      </c>
      <c r="I2722">
        <v>21</v>
      </c>
      <c r="J2722" t="s">
        <v>80</v>
      </c>
      <c r="K2722">
        <v>99223</v>
      </c>
      <c r="O2722">
        <v>1</v>
      </c>
      <c r="P2722">
        <v>21897.18</v>
      </c>
      <c r="Q2722">
        <v>14127.21</v>
      </c>
      <c r="R2722">
        <v>11301.77</v>
      </c>
      <c r="S2722">
        <v>2825.44</v>
      </c>
      <c r="T2722" t="s">
        <v>30</v>
      </c>
      <c r="V2722">
        <v>1</v>
      </c>
      <c r="W2722" s="2" t="s">
        <v>68</v>
      </c>
      <c r="X2722" t="s">
        <v>43</v>
      </c>
      <c r="Y2722" t="s">
        <v>44</v>
      </c>
      <c r="Z2722" t="s">
        <v>69</v>
      </c>
      <c r="AA2722" t="str">
        <f>IFERROR(_xlfn.XLOOKUP($J2722,avoidable_ed_reference!$A$2:$A$13,avoidable_ed_reference!$C$2:$C$13),"Not Classified")</f>
        <v>Non-Avoidable</v>
      </c>
      <c r="AB2722" t="str">
        <f>IFERROR(_xlfn.XLOOKUP($B2722,enrollment!$A$2:$A$801,enrollment!$I$2:$I$801),"")</f>
        <v>OH</v>
      </c>
      <c r="AC2722">
        <f>IFERROR(_xlfn.XLOOKUP($B2722,enrollment!$A$2:$A$801,enrollment!$L$2:$L$801),"")</f>
        <v>38</v>
      </c>
      <c r="AD2722" t="str" cm="1">
        <f t="array" ref="AD2722">_xlfn.IFS(AC2722="","Unknown",AC2722&lt;18,"0-17",AC2722&lt;35,"18-34",AC2722&lt;50,"35-49",AC2722&lt;65,"50-64",TRUE,"65+")</f>
        <v>35-49</v>
      </c>
      <c r="AE2722">
        <f>IFERROR(_xlfn.XLOOKUP($B2722,enrollment!$A$2:$A$801,enrollment!$O$2:$O$801),"")</f>
        <v>6789012345</v>
      </c>
      <c r="AF2722">
        <f>IFERROR(_xlfn.XLOOKUP($AE2722,providers!$B$2:$B$11,providers!$Q$2:$Q$11),"")</f>
        <v>4.0999999999999996</v>
      </c>
      <c r="AG2722" s="1">
        <f t="shared" si="42"/>
        <v>45505</v>
      </c>
    </row>
    <row r="2723" spans="1:33" x14ac:dyDescent="0.25">
      <c r="A2723" t="s">
        <v>3163</v>
      </c>
      <c r="B2723" t="s">
        <v>3154</v>
      </c>
      <c r="C2723">
        <v>3456789012</v>
      </c>
      <c r="D2723">
        <v>3456789012</v>
      </c>
      <c r="E2723" s="1">
        <v>45519</v>
      </c>
      <c r="F2723" s="1">
        <v>45519</v>
      </c>
      <c r="G2723" s="1">
        <v>45546</v>
      </c>
      <c r="H2723" t="s">
        <v>28</v>
      </c>
      <c r="I2723">
        <v>23</v>
      </c>
      <c r="J2723" t="s">
        <v>93</v>
      </c>
      <c r="K2723">
        <v>99284</v>
      </c>
      <c r="O2723">
        <v>1</v>
      </c>
      <c r="P2723">
        <v>1538.93</v>
      </c>
      <c r="Q2723">
        <v>854.96</v>
      </c>
      <c r="R2723">
        <v>683.97</v>
      </c>
      <c r="S2723">
        <v>170.99</v>
      </c>
      <c r="T2723" t="s">
        <v>30</v>
      </c>
      <c r="X2723" t="s">
        <v>43</v>
      </c>
      <c r="Y2723" t="s">
        <v>44</v>
      </c>
      <c r="Z2723" t="s">
        <v>45</v>
      </c>
      <c r="AA2723" t="str">
        <f>IFERROR(_xlfn.XLOOKUP($J2723,avoidable_ed_reference!$A$2:$A$13,avoidable_ed_reference!$C$2:$C$13),"Not Classified")</f>
        <v>Avoidable</v>
      </c>
      <c r="AB2723" t="str">
        <f>IFERROR(_xlfn.XLOOKUP($B2723,enrollment!$A$2:$A$801,enrollment!$I$2:$I$801),"")</f>
        <v>OH</v>
      </c>
      <c r="AC2723">
        <f>IFERROR(_xlfn.XLOOKUP($B2723,enrollment!$A$2:$A$801,enrollment!$L$2:$L$801),"")</f>
        <v>38</v>
      </c>
      <c r="AD2723" t="str" cm="1">
        <f t="array" ref="AD2723">_xlfn.IFS(AC2723="","Unknown",AC2723&lt;18,"0-17",AC2723&lt;35,"18-34",AC2723&lt;50,"35-49",AC2723&lt;65,"50-64",TRUE,"65+")</f>
        <v>35-49</v>
      </c>
      <c r="AE2723">
        <f>IFERROR(_xlfn.XLOOKUP($B2723,enrollment!$A$2:$A$801,enrollment!$O$2:$O$801),"")</f>
        <v>6789012345</v>
      </c>
      <c r="AF2723">
        <f>IFERROR(_xlfn.XLOOKUP($AE2723,providers!$B$2:$B$11,providers!$Q$2:$Q$11),"")</f>
        <v>4.0999999999999996</v>
      </c>
      <c r="AG2723" s="1">
        <f t="shared" si="42"/>
        <v>45505</v>
      </c>
    </row>
    <row r="2724" spans="1:33" x14ac:dyDescent="0.25">
      <c r="A2724" t="s">
        <v>3164</v>
      </c>
      <c r="B2724" t="s">
        <v>3165</v>
      </c>
      <c r="C2724">
        <v>9012345678</v>
      </c>
      <c r="D2724">
        <v>9012345678</v>
      </c>
      <c r="E2724" s="1">
        <v>45632</v>
      </c>
      <c r="F2724" s="1">
        <v>45632</v>
      </c>
      <c r="G2724" s="1">
        <v>45654</v>
      </c>
      <c r="H2724" t="s">
        <v>59</v>
      </c>
      <c r="J2724" t="s">
        <v>47</v>
      </c>
      <c r="L2724" s="2" t="s">
        <v>106</v>
      </c>
      <c r="M2724" t="s">
        <v>107</v>
      </c>
      <c r="N2724" t="s">
        <v>108</v>
      </c>
      <c r="O2724">
        <v>1</v>
      </c>
      <c r="P2724">
        <v>1166.48</v>
      </c>
      <c r="Q2724">
        <v>1060.44</v>
      </c>
      <c r="R2724">
        <v>848.35</v>
      </c>
      <c r="S2724">
        <v>212.09</v>
      </c>
      <c r="T2724" t="s">
        <v>30</v>
      </c>
      <c r="X2724" t="s">
        <v>31</v>
      </c>
      <c r="Y2724" t="s">
        <v>32</v>
      </c>
      <c r="Z2724" t="s">
        <v>64</v>
      </c>
      <c r="AA2724" t="str">
        <f>IFERROR(_xlfn.XLOOKUP($J2724,avoidable_ed_reference!$A$2:$A$13,avoidable_ed_reference!$C$2:$C$13),"Not Classified")</f>
        <v>Not Classified</v>
      </c>
      <c r="AB2724" t="str">
        <f>IFERROR(_xlfn.XLOOKUP($B2724,enrollment!$A$2:$A$801,enrollment!$I$2:$I$801),"")</f>
        <v>OH</v>
      </c>
      <c r="AC2724">
        <f>IFERROR(_xlfn.XLOOKUP($B2724,enrollment!$A$2:$A$801,enrollment!$L$2:$L$801),"")</f>
        <v>69</v>
      </c>
      <c r="AD2724" t="str" cm="1">
        <f t="array" ref="AD2724">_xlfn.IFS(AC2724="","Unknown",AC2724&lt;18,"0-17",AC2724&lt;35,"18-34",AC2724&lt;50,"35-49",AC2724&lt;65,"50-64",TRUE,"65+")</f>
        <v>65+</v>
      </c>
      <c r="AE2724">
        <f>IFERROR(_xlfn.XLOOKUP($B2724,enrollment!$A$2:$A$801,enrollment!$O$2:$O$801),"")</f>
        <v>6789012345</v>
      </c>
      <c r="AF2724">
        <f>IFERROR(_xlfn.XLOOKUP($AE2724,providers!$B$2:$B$11,providers!$Q$2:$Q$11),"")</f>
        <v>4.0999999999999996</v>
      </c>
      <c r="AG2724" s="1">
        <f t="shared" si="42"/>
        <v>45627</v>
      </c>
    </row>
    <row r="2725" spans="1:33" x14ac:dyDescent="0.25">
      <c r="A2725" t="s">
        <v>3166</v>
      </c>
      <c r="B2725" t="s">
        <v>3165</v>
      </c>
      <c r="C2725">
        <v>5678901234</v>
      </c>
      <c r="D2725">
        <v>5678901234</v>
      </c>
      <c r="E2725" s="1">
        <v>45601</v>
      </c>
      <c r="F2725" s="1">
        <v>45601</v>
      </c>
      <c r="G2725" s="1">
        <v>45615</v>
      </c>
      <c r="H2725" t="s">
        <v>28</v>
      </c>
      <c r="I2725">
        <v>20</v>
      </c>
      <c r="J2725" t="s">
        <v>35</v>
      </c>
      <c r="K2725">
        <v>99213</v>
      </c>
      <c r="O2725">
        <v>1</v>
      </c>
      <c r="P2725">
        <v>197.31</v>
      </c>
      <c r="Q2725">
        <v>151.78</v>
      </c>
      <c r="R2725">
        <v>121.42</v>
      </c>
      <c r="S2725">
        <v>30.36</v>
      </c>
      <c r="T2725" t="s">
        <v>30</v>
      </c>
      <c r="X2725" t="s">
        <v>31</v>
      </c>
      <c r="Y2725" t="s">
        <v>32</v>
      </c>
      <c r="Z2725" t="s">
        <v>36</v>
      </c>
      <c r="AA2725" t="str">
        <f>IFERROR(_xlfn.XLOOKUP($J2725,avoidable_ed_reference!$A$2:$A$13,avoidable_ed_reference!$C$2:$C$13),"Not Classified")</f>
        <v>Avoidable</v>
      </c>
      <c r="AB2725" t="str">
        <f>IFERROR(_xlfn.XLOOKUP($B2725,enrollment!$A$2:$A$801,enrollment!$I$2:$I$801),"")</f>
        <v>OH</v>
      </c>
      <c r="AC2725">
        <f>IFERROR(_xlfn.XLOOKUP($B2725,enrollment!$A$2:$A$801,enrollment!$L$2:$L$801),"")</f>
        <v>69</v>
      </c>
      <c r="AD2725" t="str" cm="1">
        <f t="array" ref="AD2725">_xlfn.IFS(AC2725="","Unknown",AC2725&lt;18,"0-17",AC2725&lt;35,"18-34",AC2725&lt;50,"35-49",AC2725&lt;65,"50-64",TRUE,"65+")</f>
        <v>65+</v>
      </c>
      <c r="AE2725">
        <f>IFERROR(_xlfn.XLOOKUP($B2725,enrollment!$A$2:$A$801,enrollment!$O$2:$O$801),"")</f>
        <v>6789012345</v>
      </c>
      <c r="AF2725">
        <f>IFERROR(_xlfn.XLOOKUP($AE2725,providers!$B$2:$B$11,providers!$Q$2:$Q$11),"")</f>
        <v>4.0999999999999996</v>
      </c>
      <c r="AG2725" s="1">
        <f t="shared" si="42"/>
        <v>45597</v>
      </c>
    </row>
    <row r="2726" spans="1:33" x14ac:dyDescent="0.25">
      <c r="A2726" t="s">
        <v>3167</v>
      </c>
      <c r="B2726" t="s">
        <v>3165</v>
      </c>
      <c r="C2726">
        <v>6789012345</v>
      </c>
      <c r="D2726">
        <v>6789012345</v>
      </c>
      <c r="E2726" s="1">
        <v>45375</v>
      </c>
      <c r="F2726" s="1">
        <v>45375</v>
      </c>
      <c r="G2726" s="1">
        <v>45393</v>
      </c>
      <c r="H2726" t="s">
        <v>28</v>
      </c>
      <c r="I2726">
        <v>11</v>
      </c>
      <c r="J2726" t="s">
        <v>35</v>
      </c>
      <c r="K2726">
        <v>99213</v>
      </c>
      <c r="O2726">
        <v>1</v>
      </c>
      <c r="P2726">
        <v>242.24</v>
      </c>
      <c r="Q2726">
        <v>179.44</v>
      </c>
      <c r="R2726">
        <v>143.55000000000001</v>
      </c>
      <c r="S2726">
        <v>35.89</v>
      </c>
      <c r="T2726" t="s">
        <v>30</v>
      </c>
      <c r="X2726" t="s">
        <v>31</v>
      </c>
      <c r="Y2726" t="s">
        <v>32</v>
      </c>
      <c r="Z2726" t="s">
        <v>39</v>
      </c>
      <c r="AA2726" t="str">
        <f>IFERROR(_xlfn.XLOOKUP($J2726,avoidable_ed_reference!$A$2:$A$13,avoidable_ed_reference!$C$2:$C$13),"Not Classified")</f>
        <v>Avoidable</v>
      </c>
      <c r="AB2726" t="str">
        <f>IFERROR(_xlfn.XLOOKUP($B2726,enrollment!$A$2:$A$801,enrollment!$I$2:$I$801),"")</f>
        <v>OH</v>
      </c>
      <c r="AC2726">
        <f>IFERROR(_xlfn.XLOOKUP($B2726,enrollment!$A$2:$A$801,enrollment!$L$2:$L$801),"")</f>
        <v>69</v>
      </c>
      <c r="AD2726" t="str" cm="1">
        <f t="array" ref="AD2726">_xlfn.IFS(AC2726="","Unknown",AC2726&lt;18,"0-17",AC2726&lt;35,"18-34",AC2726&lt;50,"35-49",AC2726&lt;65,"50-64",TRUE,"65+")</f>
        <v>65+</v>
      </c>
      <c r="AE2726">
        <f>IFERROR(_xlfn.XLOOKUP($B2726,enrollment!$A$2:$A$801,enrollment!$O$2:$O$801),"")</f>
        <v>6789012345</v>
      </c>
      <c r="AF2726">
        <f>IFERROR(_xlfn.XLOOKUP($AE2726,providers!$B$2:$B$11,providers!$Q$2:$Q$11),"")</f>
        <v>4.0999999999999996</v>
      </c>
      <c r="AG2726" s="1">
        <f t="shared" si="42"/>
        <v>45352</v>
      </c>
    </row>
    <row r="2727" spans="1:33" x14ac:dyDescent="0.25">
      <c r="A2727" t="s">
        <v>3168</v>
      </c>
      <c r="B2727" t="s">
        <v>3165</v>
      </c>
      <c r="C2727">
        <v>6789012345</v>
      </c>
      <c r="D2727">
        <v>6789012345</v>
      </c>
      <c r="E2727" s="1">
        <v>45419</v>
      </c>
      <c r="F2727" s="1">
        <v>45419</v>
      </c>
      <c r="G2727" s="1">
        <v>45448</v>
      </c>
      <c r="H2727" t="s">
        <v>28</v>
      </c>
      <c r="I2727">
        <v>11</v>
      </c>
      <c r="J2727" t="s">
        <v>35</v>
      </c>
      <c r="K2727">
        <v>99213</v>
      </c>
      <c r="O2727">
        <v>1</v>
      </c>
      <c r="P2727">
        <v>168.99</v>
      </c>
      <c r="Q2727">
        <v>125.18</v>
      </c>
      <c r="R2727">
        <v>100.14</v>
      </c>
      <c r="S2727">
        <v>25.04</v>
      </c>
      <c r="T2727" t="s">
        <v>30</v>
      </c>
      <c r="X2727" t="s">
        <v>31</v>
      </c>
      <c r="Y2727" t="s">
        <v>32</v>
      </c>
      <c r="Z2727" t="s">
        <v>39</v>
      </c>
      <c r="AA2727" t="str">
        <f>IFERROR(_xlfn.XLOOKUP($J2727,avoidable_ed_reference!$A$2:$A$13,avoidable_ed_reference!$C$2:$C$13),"Not Classified")</f>
        <v>Avoidable</v>
      </c>
      <c r="AB2727" t="str">
        <f>IFERROR(_xlfn.XLOOKUP($B2727,enrollment!$A$2:$A$801,enrollment!$I$2:$I$801),"")</f>
        <v>OH</v>
      </c>
      <c r="AC2727">
        <f>IFERROR(_xlfn.XLOOKUP($B2727,enrollment!$A$2:$A$801,enrollment!$L$2:$L$801),"")</f>
        <v>69</v>
      </c>
      <c r="AD2727" t="str" cm="1">
        <f t="array" ref="AD2727">_xlfn.IFS(AC2727="","Unknown",AC2727&lt;18,"0-17",AC2727&lt;35,"18-34",AC2727&lt;50,"35-49",AC2727&lt;65,"50-64",TRUE,"65+")</f>
        <v>65+</v>
      </c>
      <c r="AE2727">
        <f>IFERROR(_xlfn.XLOOKUP($B2727,enrollment!$A$2:$A$801,enrollment!$O$2:$O$801),"")</f>
        <v>6789012345</v>
      </c>
      <c r="AF2727">
        <f>IFERROR(_xlfn.XLOOKUP($AE2727,providers!$B$2:$B$11,providers!$Q$2:$Q$11),"")</f>
        <v>4.0999999999999996</v>
      </c>
      <c r="AG2727" s="1">
        <f t="shared" si="42"/>
        <v>45413</v>
      </c>
    </row>
    <row r="2728" spans="1:33" x14ac:dyDescent="0.25">
      <c r="A2728" t="s">
        <v>3169</v>
      </c>
      <c r="B2728" t="s">
        <v>3165</v>
      </c>
      <c r="C2728">
        <v>3456789012</v>
      </c>
      <c r="D2728">
        <v>3456789012</v>
      </c>
      <c r="E2728" s="1">
        <v>45560</v>
      </c>
      <c r="F2728" s="1">
        <v>45560</v>
      </c>
      <c r="G2728" s="1">
        <v>45593</v>
      </c>
      <c r="H2728" t="s">
        <v>67</v>
      </c>
      <c r="I2728">
        <v>21</v>
      </c>
      <c r="J2728" t="s">
        <v>42</v>
      </c>
      <c r="K2728">
        <v>99223</v>
      </c>
      <c r="O2728">
        <v>1</v>
      </c>
      <c r="P2728">
        <v>31194.26</v>
      </c>
      <c r="Q2728">
        <v>20125.330000000002</v>
      </c>
      <c r="R2728">
        <v>16100.26</v>
      </c>
      <c r="S2728">
        <v>4025.07</v>
      </c>
      <c r="T2728" t="s">
        <v>30</v>
      </c>
      <c r="V2728">
        <v>1</v>
      </c>
      <c r="W2728" s="2" t="s">
        <v>68</v>
      </c>
      <c r="X2728" t="s">
        <v>31</v>
      </c>
      <c r="Y2728" t="s">
        <v>32</v>
      </c>
      <c r="Z2728" t="s">
        <v>69</v>
      </c>
      <c r="AA2728" t="str">
        <f>IFERROR(_xlfn.XLOOKUP($J2728,avoidable_ed_reference!$A$2:$A$13,avoidable_ed_reference!$C$2:$C$13),"Not Classified")</f>
        <v>Non-Avoidable</v>
      </c>
      <c r="AB2728" t="str">
        <f>IFERROR(_xlfn.XLOOKUP($B2728,enrollment!$A$2:$A$801,enrollment!$I$2:$I$801),"")</f>
        <v>OH</v>
      </c>
      <c r="AC2728">
        <f>IFERROR(_xlfn.XLOOKUP($B2728,enrollment!$A$2:$A$801,enrollment!$L$2:$L$801),"")</f>
        <v>69</v>
      </c>
      <c r="AD2728" t="str" cm="1">
        <f t="array" ref="AD2728">_xlfn.IFS(AC2728="","Unknown",AC2728&lt;18,"0-17",AC2728&lt;35,"18-34",AC2728&lt;50,"35-49",AC2728&lt;65,"50-64",TRUE,"65+")</f>
        <v>65+</v>
      </c>
      <c r="AE2728">
        <f>IFERROR(_xlfn.XLOOKUP($B2728,enrollment!$A$2:$A$801,enrollment!$O$2:$O$801),"")</f>
        <v>6789012345</v>
      </c>
      <c r="AF2728">
        <f>IFERROR(_xlfn.XLOOKUP($AE2728,providers!$B$2:$B$11,providers!$Q$2:$Q$11),"")</f>
        <v>4.0999999999999996</v>
      </c>
      <c r="AG2728" s="1">
        <f t="shared" si="42"/>
        <v>45536</v>
      </c>
    </row>
    <row r="2729" spans="1:33" x14ac:dyDescent="0.25">
      <c r="A2729" t="s">
        <v>3170</v>
      </c>
      <c r="B2729" t="s">
        <v>3165</v>
      </c>
      <c r="C2729">
        <v>2345678901</v>
      </c>
      <c r="D2729">
        <v>2345678901</v>
      </c>
      <c r="E2729" s="1">
        <v>45370</v>
      </c>
      <c r="F2729" s="1">
        <v>45370</v>
      </c>
      <c r="G2729" s="1">
        <v>45391</v>
      </c>
      <c r="H2729" t="s">
        <v>28</v>
      </c>
      <c r="I2729">
        <v>22</v>
      </c>
      <c r="J2729" t="s">
        <v>29</v>
      </c>
      <c r="K2729">
        <v>90837</v>
      </c>
      <c r="O2729">
        <v>1</v>
      </c>
      <c r="P2729">
        <v>257.24</v>
      </c>
      <c r="Q2729">
        <v>190.55</v>
      </c>
      <c r="R2729">
        <v>152.44</v>
      </c>
      <c r="S2729">
        <v>38.11</v>
      </c>
      <c r="T2729" t="s">
        <v>30</v>
      </c>
      <c r="X2729" t="s">
        <v>31</v>
      </c>
      <c r="Y2729" t="s">
        <v>32</v>
      </c>
      <c r="Z2729" t="s">
        <v>33</v>
      </c>
      <c r="AA2729" t="str">
        <f>IFERROR(_xlfn.XLOOKUP($J2729,avoidable_ed_reference!$A$2:$A$13,avoidable_ed_reference!$C$2:$C$13),"Not Classified")</f>
        <v>Potentially Avoidable</v>
      </c>
      <c r="AB2729" t="str">
        <f>IFERROR(_xlfn.XLOOKUP($B2729,enrollment!$A$2:$A$801,enrollment!$I$2:$I$801),"")</f>
        <v>OH</v>
      </c>
      <c r="AC2729">
        <f>IFERROR(_xlfn.XLOOKUP($B2729,enrollment!$A$2:$A$801,enrollment!$L$2:$L$801),"")</f>
        <v>69</v>
      </c>
      <c r="AD2729" t="str" cm="1">
        <f t="array" ref="AD2729">_xlfn.IFS(AC2729="","Unknown",AC2729&lt;18,"0-17",AC2729&lt;35,"18-34",AC2729&lt;50,"35-49",AC2729&lt;65,"50-64",TRUE,"65+")</f>
        <v>65+</v>
      </c>
      <c r="AE2729">
        <f>IFERROR(_xlfn.XLOOKUP($B2729,enrollment!$A$2:$A$801,enrollment!$O$2:$O$801),"")</f>
        <v>6789012345</v>
      </c>
      <c r="AF2729">
        <f>IFERROR(_xlfn.XLOOKUP($AE2729,providers!$B$2:$B$11,providers!$Q$2:$Q$11),"")</f>
        <v>4.0999999999999996</v>
      </c>
      <c r="AG2729" s="1">
        <f t="shared" si="42"/>
        <v>45352</v>
      </c>
    </row>
    <row r="2730" spans="1:33" x14ac:dyDescent="0.25">
      <c r="A2730" t="s">
        <v>3171</v>
      </c>
      <c r="B2730" t="s">
        <v>3172</v>
      </c>
      <c r="C2730">
        <v>8901234567</v>
      </c>
      <c r="D2730">
        <v>8901234567</v>
      </c>
      <c r="E2730" s="1">
        <v>45448</v>
      </c>
      <c r="F2730" s="1">
        <v>45448</v>
      </c>
      <c r="G2730" s="1">
        <v>45467</v>
      </c>
      <c r="H2730" t="s">
        <v>28</v>
      </c>
      <c r="I2730">
        <v>11</v>
      </c>
      <c r="J2730" t="s">
        <v>35</v>
      </c>
      <c r="K2730">
        <v>99213</v>
      </c>
      <c r="O2730">
        <v>1</v>
      </c>
      <c r="P2730">
        <v>210.96</v>
      </c>
      <c r="Q2730">
        <v>156.27000000000001</v>
      </c>
      <c r="R2730">
        <v>125.02</v>
      </c>
      <c r="S2730">
        <v>31.25</v>
      </c>
      <c r="T2730" t="s">
        <v>30</v>
      </c>
      <c r="X2730" t="s">
        <v>31</v>
      </c>
      <c r="Y2730" t="s">
        <v>32</v>
      </c>
      <c r="Z2730" t="s">
        <v>39</v>
      </c>
      <c r="AA2730" t="str">
        <f>IFERROR(_xlfn.XLOOKUP($J2730,avoidable_ed_reference!$A$2:$A$13,avoidable_ed_reference!$C$2:$C$13),"Not Classified")</f>
        <v>Avoidable</v>
      </c>
      <c r="AB2730" t="str">
        <f>IFERROR(_xlfn.XLOOKUP($B2730,enrollment!$A$2:$A$801,enrollment!$I$2:$I$801),"")</f>
        <v>GA</v>
      </c>
      <c r="AC2730">
        <f>IFERROR(_xlfn.XLOOKUP($B2730,enrollment!$A$2:$A$801,enrollment!$L$2:$L$801),"")</f>
        <v>68</v>
      </c>
      <c r="AD2730" t="str" cm="1">
        <f t="array" ref="AD2730">_xlfn.IFS(AC2730="","Unknown",AC2730&lt;18,"0-17",AC2730&lt;35,"18-34",AC2730&lt;50,"35-49",AC2730&lt;65,"50-64",TRUE,"65+")</f>
        <v>65+</v>
      </c>
      <c r="AE2730">
        <f>IFERROR(_xlfn.XLOOKUP($B2730,enrollment!$A$2:$A$801,enrollment!$O$2:$O$801),"")</f>
        <v>8901234567</v>
      </c>
      <c r="AF2730">
        <f>IFERROR(_xlfn.XLOOKUP($AE2730,providers!$B$2:$B$11,providers!$Q$2:$Q$11),"")</f>
        <v>3.7</v>
      </c>
      <c r="AG2730" s="1">
        <f t="shared" si="42"/>
        <v>45444</v>
      </c>
    </row>
    <row r="2731" spans="1:33" x14ac:dyDescent="0.25">
      <c r="A2731" t="s">
        <v>3173</v>
      </c>
      <c r="B2731" t="s">
        <v>3172</v>
      </c>
      <c r="C2731">
        <v>7890123456</v>
      </c>
      <c r="D2731">
        <v>7890123456</v>
      </c>
      <c r="E2731" s="1">
        <v>45566</v>
      </c>
      <c r="F2731" s="1">
        <v>45566</v>
      </c>
      <c r="G2731" s="1">
        <v>45583</v>
      </c>
      <c r="H2731" t="s">
        <v>28</v>
      </c>
      <c r="I2731">
        <v>23</v>
      </c>
      <c r="J2731" t="s">
        <v>91</v>
      </c>
      <c r="K2731">
        <v>99284</v>
      </c>
      <c r="O2731">
        <v>1</v>
      </c>
      <c r="P2731">
        <v>2512.9299999999998</v>
      </c>
      <c r="Q2731">
        <v>1396.07</v>
      </c>
      <c r="R2731">
        <v>1116.8599999999999</v>
      </c>
      <c r="S2731">
        <v>279.20999999999998</v>
      </c>
      <c r="T2731" t="s">
        <v>30</v>
      </c>
      <c r="X2731" t="s">
        <v>31</v>
      </c>
      <c r="Y2731" t="s">
        <v>32</v>
      </c>
      <c r="Z2731" t="s">
        <v>45</v>
      </c>
      <c r="AA2731" t="str">
        <f>IFERROR(_xlfn.XLOOKUP($J2731,avoidable_ed_reference!$A$2:$A$13,avoidable_ed_reference!$C$2:$C$13),"Not Classified")</f>
        <v>Avoidable</v>
      </c>
      <c r="AB2731" t="str">
        <f>IFERROR(_xlfn.XLOOKUP($B2731,enrollment!$A$2:$A$801,enrollment!$I$2:$I$801),"")</f>
        <v>GA</v>
      </c>
      <c r="AC2731">
        <f>IFERROR(_xlfn.XLOOKUP($B2731,enrollment!$A$2:$A$801,enrollment!$L$2:$L$801),"")</f>
        <v>68</v>
      </c>
      <c r="AD2731" t="str" cm="1">
        <f t="array" ref="AD2731">_xlfn.IFS(AC2731="","Unknown",AC2731&lt;18,"0-17",AC2731&lt;35,"18-34",AC2731&lt;50,"35-49",AC2731&lt;65,"50-64",TRUE,"65+")</f>
        <v>65+</v>
      </c>
      <c r="AE2731">
        <f>IFERROR(_xlfn.XLOOKUP($B2731,enrollment!$A$2:$A$801,enrollment!$O$2:$O$801),"")</f>
        <v>8901234567</v>
      </c>
      <c r="AF2731">
        <f>IFERROR(_xlfn.XLOOKUP($AE2731,providers!$B$2:$B$11,providers!$Q$2:$Q$11),"")</f>
        <v>3.7</v>
      </c>
      <c r="AG2731" s="1">
        <f t="shared" si="42"/>
        <v>45566</v>
      </c>
    </row>
    <row r="2732" spans="1:33" x14ac:dyDescent="0.25">
      <c r="A2732" t="s">
        <v>3174</v>
      </c>
      <c r="B2732" t="s">
        <v>3172</v>
      </c>
      <c r="C2732">
        <v>8901234567</v>
      </c>
      <c r="D2732">
        <v>8901234567</v>
      </c>
      <c r="E2732" s="1">
        <v>45440</v>
      </c>
      <c r="F2732" s="1">
        <v>45440</v>
      </c>
      <c r="G2732" s="1">
        <v>45467</v>
      </c>
      <c r="H2732" t="s">
        <v>28</v>
      </c>
      <c r="I2732">
        <v>11</v>
      </c>
      <c r="J2732" t="s">
        <v>38</v>
      </c>
      <c r="K2732">
        <v>99213</v>
      </c>
      <c r="O2732">
        <v>1</v>
      </c>
      <c r="P2732">
        <v>187.54</v>
      </c>
      <c r="Q2732">
        <v>138.91999999999999</v>
      </c>
      <c r="R2732">
        <v>111.14</v>
      </c>
      <c r="S2732">
        <v>27.78</v>
      </c>
      <c r="T2732" t="s">
        <v>30</v>
      </c>
      <c r="X2732" t="s">
        <v>31</v>
      </c>
      <c r="Y2732" t="s">
        <v>32</v>
      </c>
      <c r="Z2732" t="s">
        <v>39</v>
      </c>
      <c r="AA2732" t="str">
        <f>IFERROR(_xlfn.XLOOKUP($J2732,avoidable_ed_reference!$A$2:$A$13,avoidable_ed_reference!$C$2:$C$13),"Not Classified")</f>
        <v>Not Classified</v>
      </c>
      <c r="AB2732" t="str">
        <f>IFERROR(_xlfn.XLOOKUP($B2732,enrollment!$A$2:$A$801,enrollment!$I$2:$I$801),"")</f>
        <v>GA</v>
      </c>
      <c r="AC2732">
        <f>IFERROR(_xlfn.XLOOKUP($B2732,enrollment!$A$2:$A$801,enrollment!$L$2:$L$801),"")</f>
        <v>68</v>
      </c>
      <c r="AD2732" t="str" cm="1">
        <f t="array" ref="AD2732">_xlfn.IFS(AC2732="","Unknown",AC2732&lt;18,"0-17",AC2732&lt;35,"18-34",AC2732&lt;50,"35-49",AC2732&lt;65,"50-64",TRUE,"65+")</f>
        <v>65+</v>
      </c>
      <c r="AE2732">
        <f>IFERROR(_xlfn.XLOOKUP($B2732,enrollment!$A$2:$A$801,enrollment!$O$2:$O$801),"")</f>
        <v>8901234567</v>
      </c>
      <c r="AF2732">
        <f>IFERROR(_xlfn.XLOOKUP($AE2732,providers!$B$2:$B$11,providers!$Q$2:$Q$11),"")</f>
        <v>3.7</v>
      </c>
      <c r="AG2732" s="1">
        <f t="shared" si="42"/>
        <v>45413</v>
      </c>
    </row>
    <row r="2733" spans="1:33" x14ac:dyDescent="0.25">
      <c r="A2733" t="s">
        <v>3175</v>
      </c>
      <c r="B2733" t="s">
        <v>3172</v>
      </c>
      <c r="C2733">
        <v>5678901234</v>
      </c>
      <c r="D2733">
        <v>5678901234</v>
      </c>
      <c r="E2733" s="1">
        <v>45390</v>
      </c>
      <c r="F2733" s="1">
        <v>45390</v>
      </c>
      <c r="G2733" s="1">
        <v>45410</v>
      </c>
      <c r="H2733" t="s">
        <v>28</v>
      </c>
      <c r="I2733">
        <v>20</v>
      </c>
      <c r="J2733" t="s">
        <v>35</v>
      </c>
      <c r="K2733">
        <v>99213</v>
      </c>
      <c r="O2733">
        <v>1</v>
      </c>
      <c r="P2733">
        <v>195.34</v>
      </c>
      <c r="Q2733">
        <v>150.26</v>
      </c>
      <c r="R2733">
        <v>120.21</v>
      </c>
      <c r="S2733">
        <v>30.05</v>
      </c>
      <c r="T2733" t="s">
        <v>30</v>
      </c>
      <c r="X2733" t="s">
        <v>31</v>
      </c>
      <c r="Y2733" t="s">
        <v>32</v>
      </c>
      <c r="Z2733" t="s">
        <v>36</v>
      </c>
      <c r="AA2733" t="str">
        <f>IFERROR(_xlfn.XLOOKUP($J2733,avoidable_ed_reference!$A$2:$A$13,avoidable_ed_reference!$C$2:$C$13),"Not Classified")</f>
        <v>Avoidable</v>
      </c>
      <c r="AB2733" t="str">
        <f>IFERROR(_xlfn.XLOOKUP($B2733,enrollment!$A$2:$A$801,enrollment!$I$2:$I$801),"")</f>
        <v>GA</v>
      </c>
      <c r="AC2733">
        <f>IFERROR(_xlfn.XLOOKUP($B2733,enrollment!$A$2:$A$801,enrollment!$L$2:$L$801),"")</f>
        <v>68</v>
      </c>
      <c r="AD2733" t="str" cm="1">
        <f t="array" ref="AD2733">_xlfn.IFS(AC2733="","Unknown",AC2733&lt;18,"0-17",AC2733&lt;35,"18-34",AC2733&lt;50,"35-49",AC2733&lt;65,"50-64",TRUE,"65+")</f>
        <v>65+</v>
      </c>
      <c r="AE2733">
        <f>IFERROR(_xlfn.XLOOKUP($B2733,enrollment!$A$2:$A$801,enrollment!$O$2:$O$801),"")</f>
        <v>8901234567</v>
      </c>
      <c r="AF2733">
        <f>IFERROR(_xlfn.XLOOKUP($AE2733,providers!$B$2:$B$11,providers!$Q$2:$Q$11),"")</f>
        <v>3.7</v>
      </c>
      <c r="AG2733" s="1">
        <f t="shared" si="42"/>
        <v>45383</v>
      </c>
    </row>
    <row r="2734" spans="1:33" x14ac:dyDescent="0.25">
      <c r="A2734" t="s">
        <v>3176</v>
      </c>
      <c r="B2734" t="s">
        <v>3172</v>
      </c>
      <c r="C2734">
        <v>5678901234</v>
      </c>
      <c r="D2734">
        <v>5678901234</v>
      </c>
      <c r="E2734" s="1">
        <v>45480</v>
      </c>
      <c r="F2734" s="1">
        <v>45480</v>
      </c>
      <c r="G2734" s="1">
        <v>45514</v>
      </c>
      <c r="H2734" t="s">
        <v>28</v>
      </c>
      <c r="I2734">
        <v>20</v>
      </c>
      <c r="J2734" t="s">
        <v>35</v>
      </c>
      <c r="K2734">
        <v>99213</v>
      </c>
      <c r="O2734">
        <v>1</v>
      </c>
      <c r="P2734">
        <v>155.9</v>
      </c>
      <c r="Q2734">
        <v>119.92</v>
      </c>
      <c r="R2734">
        <v>95.94</v>
      </c>
      <c r="S2734">
        <v>23.98</v>
      </c>
      <c r="T2734" t="s">
        <v>30</v>
      </c>
      <c r="X2734" t="s">
        <v>31</v>
      </c>
      <c r="Y2734" t="s">
        <v>32</v>
      </c>
      <c r="Z2734" t="s">
        <v>36</v>
      </c>
      <c r="AA2734" t="str">
        <f>IFERROR(_xlfn.XLOOKUP($J2734,avoidable_ed_reference!$A$2:$A$13,avoidable_ed_reference!$C$2:$C$13),"Not Classified")</f>
        <v>Avoidable</v>
      </c>
      <c r="AB2734" t="str">
        <f>IFERROR(_xlfn.XLOOKUP($B2734,enrollment!$A$2:$A$801,enrollment!$I$2:$I$801),"")</f>
        <v>GA</v>
      </c>
      <c r="AC2734">
        <f>IFERROR(_xlfn.XLOOKUP($B2734,enrollment!$A$2:$A$801,enrollment!$L$2:$L$801),"")</f>
        <v>68</v>
      </c>
      <c r="AD2734" t="str" cm="1">
        <f t="array" ref="AD2734">_xlfn.IFS(AC2734="","Unknown",AC2734&lt;18,"0-17",AC2734&lt;35,"18-34",AC2734&lt;50,"35-49",AC2734&lt;65,"50-64",TRUE,"65+")</f>
        <v>65+</v>
      </c>
      <c r="AE2734">
        <f>IFERROR(_xlfn.XLOOKUP($B2734,enrollment!$A$2:$A$801,enrollment!$O$2:$O$801),"")</f>
        <v>8901234567</v>
      </c>
      <c r="AF2734">
        <f>IFERROR(_xlfn.XLOOKUP($AE2734,providers!$B$2:$B$11,providers!$Q$2:$Q$11),"")</f>
        <v>3.7</v>
      </c>
      <c r="AG2734" s="1">
        <f t="shared" si="42"/>
        <v>45474</v>
      </c>
    </row>
    <row r="2735" spans="1:33" x14ac:dyDescent="0.25">
      <c r="A2735" t="s">
        <v>3177</v>
      </c>
      <c r="B2735" t="s">
        <v>3172</v>
      </c>
      <c r="C2735">
        <v>5678901234</v>
      </c>
      <c r="D2735">
        <v>5678901234</v>
      </c>
      <c r="E2735" s="1">
        <v>45375</v>
      </c>
      <c r="F2735" s="1">
        <v>45375</v>
      </c>
      <c r="G2735" s="1">
        <v>45399</v>
      </c>
      <c r="H2735" t="s">
        <v>28</v>
      </c>
      <c r="I2735">
        <v>20</v>
      </c>
      <c r="J2735" t="s">
        <v>35</v>
      </c>
      <c r="K2735">
        <v>99213</v>
      </c>
      <c r="O2735">
        <v>1</v>
      </c>
      <c r="P2735">
        <v>202.58</v>
      </c>
      <c r="Q2735">
        <v>155.83000000000001</v>
      </c>
      <c r="R2735">
        <v>124.66</v>
      </c>
      <c r="S2735">
        <v>31.17</v>
      </c>
      <c r="T2735" t="s">
        <v>30</v>
      </c>
      <c r="X2735" t="s">
        <v>31</v>
      </c>
      <c r="Y2735" t="s">
        <v>32</v>
      </c>
      <c r="Z2735" t="s">
        <v>36</v>
      </c>
      <c r="AA2735" t="str">
        <f>IFERROR(_xlfn.XLOOKUP($J2735,avoidable_ed_reference!$A$2:$A$13,avoidable_ed_reference!$C$2:$C$13),"Not Classified")</f>
        <v>Avoidable</v>
      </c>
      <c r="AB2735" t="str">
        <f>IFERROR(_xlfn.XLOOKUP($B2735,enrollment!$A$2:$A$801,enrollment!$I$2:$I$801),"")</f>
        <v>GA</v>
      </c>
      <c r="AC2735">
        <f>IFERROR(_xlfn.XLOOKUP($B2735,enrollment!$A$2:$A$801,enrollment!$L$2:$L$801),"")</f>
        <v>68</v>
      </c>
      <c r="AD2735" t="str" cm="1">
        <f t="array" ref="AD2735">_xlfn.IFS(AC2735="","Unknown",AC2735&lt;18,"0-17",AC2735&lt;35,"18-34",AC2735&lt;50,"35-49",AC2735&lt;65,"50-64",TRUE,"65+")</f>
        <v>65+</v>
      </c>
      <c r="AE2735">
        <f>IFERROR(_xlfn.XLOOKUP($B2735,enrollment!$A$2:$A$801,enrollment!$O$2:$O$801),"")</f>
        <v>8901234567</v>
      </c>
      <c r="AF2735">
        <f>IFERROR(_xlfn.XLOOKUP($AE2735,providers!$B$2:$B$11,providers!$Q$2:$Q$11),"")</f>
        <v>3.7</v>
      </c>
      <c r="AG2735" s="1">
        <f t="shared" si="42"/>
        <v>45352</v>
      </c>
    </row>
    <row r="2736" spans="1:33" x14ac:dyDescent="0.25">
      <c r="A2736" t="s">
        <v>3178</v>
      </c>
      <c r="B2736" t="s">
        <v>3172</v>
      </c>
      <c r="C2736">
        <v>8901234567</v>
      </c>
      <c r="D2736">
        <v>8901234567</v>
      </c>
      <c r="E2736" s="1">
        <v>45450</v>
      </c>
      <c r="F2736" s="1">
        <v>45450</v>
      </c>
      <c r="G2736" s="1">
        <v>45479</v>
      </c>
      <c r="H2736" t="s">
        <v>28</v>
      </c>
      <c r="I2736">
        <v>11</v>
      </c>
      <c r="J2736" t="s">
        <v>47</v>
      </c>
      <c r="K2736">
        <v>99213</v>
      </c>
      <c r="O2736">
        <v>1</v>
      </c>
      <c r="P2736">
        <v>171.19</v>
      </c>
      <c r="Q2736">
        <v>126.81</v>
      </c>
      <c r="R2736">
        <v>101.45</v>
      </c>
      <c r="S2736">
        <v>25.36</v>
      </c>
      <c r="T2736" t="s">
        <v>30</v>
      </c>
      <c r="X2736" t="s">
        <v>31</v>
      </c>
      <c r="Y2736" t="s">
        <v>32</v>
      </c>
      <c r="Z2736" t="s">
        <v>39</v>
      </c>
      <c r="AA2736" t="str">
        <f>IFERROR(_xlfn.XLOOKUP($J2736,avoidable_ed_reference!$A$2:$A$13,avoidable_ed_reference!$C$2:$C$13),"Not Classified")</f>
        <v>Not Classified</v>
      </c>
      <c r="AB2736" t="str">
        <f>IFERROR(_xlfn.XLOOKUP($B2736,enrollment!$A$2:$A$801,enrollment!$I$2:$I$801),"")</f>
        <v>GA</v>
      </c>
      <c r="AC2736">
        <f>IFERROR(_xlfn.XLOOKUP($B2736,enrollment!$A$2:$A$801,enrollment!$L$2:$L$801),"")</f>
        <v>68</v>
      </c>
      <c r="AD2736" t="str" cm="1">
        <f t="array" ref="AD2736">_xlfn.IFS(AC2736="","Unknown",AC2736&lt;18,"0-17",AC2736&lt;35,"18-34",AC2736&lt;50,"35-49",AC2736&lt;65,"50-64",TRUE,"65+")</f>
        <v>65+</v>
      </c>
      <c r="AE2736">
        <f>IFERROR(_xlfn.XLOOKUP($B2736,enrollment!$A$2:$A$801,enrollment!$O$2:$O$801),"")</f>
        <v>8901234567</v>
      </c>
      <c r="AF2736">
        <f>IFERROR(_xlfn.XLOOKUP($AE2736,providers!$B$2:$B$11,providers!$Q$2:$Q$11),"")</f>
        <v>3.7</v>
      </c>
      <c r="AG2736" s="1">
        <f t="shared" si="42"/>
        <v>45444</v>
      </c>
    </row>
    <row r="2737" spans="1:33" x14ac:dyDescent="0.25">
      <c r="A2737" t="s">
        <v>3179</v>
      </c>
      <c r="B2737" t="s">
        <v>3172</v>
      </c>
      <c r="C2737">
        <v>6789012345</v>
      </c>
      <c r="D2737">
        <v>6789012345</v>
      </c>
      <c r="E2737" s="1">
        <v>45395</v>
      </c>
      <c r="F2737" s="1">
        <v>45395</v>
      </c>
      <c r="G2737" s="1">
        <v>45422</v>
      </c>
      <c r="H2737" t="s">
        <v>28</v>
      </c>
      <c r="I2737">
        <v>22</v>
      </c>
      <c r="J2737" t="s">
        <v>29</v>
      </c>
      <c r="K2737">
        <v>90837</v>
      </c>
      <c r="O2737">
        <v>1</v>
      </c>
      <c r="P2737">
        <v>191.81</v>
      </c>
      <c r="Q2737">
        <v>142.08000000000001</v>
      </c>
      <c r="R2737">
        <v>113.66</v>
      </c>
      <c r="S2737">
        <v>28.42</v>
      </c>
      <c r="T2737" t="s">
        <v>30</v>
      </c>
      <c r="X2737" t="s">
        <v>31</v>
      </c>
      <c r="Y2737" t="s">
        <v>32</v>
      </c>
      <c r="Z2737" t="s">
        <v>33</v>
      </c>
      <c r="AA2737" t="str">
        <f>IFERROR(_xlfn.XLOOKUP($J2737,avoidable_ed_reference!$A$2:$A$13,avoidable_ed_reference!$C$2:$C$13),"Not Classified")</f>
        <v>Potentially Avoidable</v>
      </c>
      <c r="AB2737" t="str">
        <f>IFERROR(_xlfn.XLOOKUP($B2737,enrollment!$A$2:$A$801,enrollment!$I$2:$I$801),"")</f>
        <v>GA</v>
      </c>
      <c r="AC2737">
        <f>IFERROR(_xlfn.XLOOKUP($B2737,enrollment!$A$2:$A$801,enrollment!$L$2:$L$801),"")</f>
        <v>68</v>
      </c>
      <c r="AD2737" t="str" cm="1">
        <f t="array" ref="AD2737">_xlfn.IFS(AC2737="","Unknown",AC2737&lt;18,"0-17",AC2737&lt;35,"18-34",AC2737&lt;50,"35-49",AC2737&lt;65,"50-64",TRUE,"65+")</f>
        <v>65+</v>
      </c>
      <c r="AE2737">
        <f>IFERROR(_xlfn.XLOOKUP($B2737,enrollment!$A$2:$A$801,enrollment!$O$2:$O$801),"")</f>
        <v>8901234567</v>
      </c>
      <c r="AF2737">
        <f>IFERROR(_xlfn.XLOOKUP($AE2737,providers!$B$2:$B$11,providers!$Q$2:$Q$11),"")</f>
        <v>3.7</v>
      </c>
      <c r="AG2737" s="1">
        <f t="shared" si="42"/>
        <v>45383</v>
      </c>
    </row>
    <row r="2738" spans="1:33" x14ac:dyDescent="0.25">
      <c r="A2738" t="s">
        <v>3180</v>
      </c>
      <c r="B2738" t="s">
        <v>3172</v>
      </c>
      <c r="C2738">
        <v>5678901234</v>
      </c>
      <c r="D2738">
        <v>5678901234</v>
      </c>
      <c r="E2738" s="1">
        <v>45323</v>
      </c>
      <c r="F2738" s="1">
        <v>45323</v>
      </c>
      <c r="G2738" s="1">
        <v>45348</v>
      </c>
      <c r="H2738" t="s">
        <v>28</v>
      </c>
      <c r="I2738">
        <v>20</v>
      </c>
      <c r="J2738" t="s">
        <v>35</v>
      </c>
      <c r="K2738">
        <v>99213</v>
      </c>
      <c r="O2738">
        <v>1</v>
      </c>
      <c r="P2738">
        <v>157.27000000000001</v>
      </c>
      <c r="Q2738">
        <v>120.98</v>
      </c>
      <c r="R2738">
        <v>96.78</v>
      </c>
      <c r="S2738">
        <v>24.2</v>
      </c>
      <c r="T2738" t="s">
        <v>30</v>
      </c>
      <c r="X2738" t="s">
        <v>31</v>
      </c>
      <c r="Y2738" t="s">
        <v>32</v>
      </c>
      <c r="Z2738" t="s">
        <v>36</v>
      </c>
      <c r="AA2738" t="str">
        <f>IFERROR(_xlfn.XLOOKUP($J2738,avoidable_ed_reference!$A$2:$A$13,avoidable_ed_reference!$C$2:$C$13),"Not Classified")</f>
        <v>Avoidable</v>
      </c>
      <c r="AB2738" t="str">
        <f>IFERROR(_xlfn.XLOOKUP($B2738,enrollment!$A$2:$A$801,enrollment!$I$2:$I$801),"")</f>
        <v>GA</v>
      </c>
      <c r="AC2738">
        <f>IFERROR(_xlfn.XLOOKUP($B2738,enrollment!$A$2:$A$801,enrollment!$L$2:$L$801),"")</f>
        <v>68</v>
      </c>
      <c r="AD2738" t="str" cm="1">
        <f t="array" ref="AD2738">_xlfn.IFS(AC2738="","Unknown",AC2738&lt;18,"0-17",AC2738&lt;35,"18-34",AC2738&lt;50,"35-49",AC2738&lt;65,"50-64",TRUE,"65+")</f>
        <v>65+</v>
      </c>
      <c r="AE2738">
        <f>IFERROR(_xlfn.XLOOKUP($B2738,enrollment!$A$2:$A$801,enrollment!$O$2:$O$801),"")</f>
        <v>8901234567</v>
      </c>
      <c r="AF2738">
        <f>IFERROR(_xlfn.XLOOKUP($AE2738,providers!$B$2:$B$11,providers!$Q$2:$Q$11),"")</f>
        <v>3.7</v>
      </c>
      <c r="AG2738" s="1">
        <f t="shared" si="42"/>
        <v>45323</v>
      </c>
    </row>
    <row r="2739" spans="1:33" x14ac:dyDescent="0.25">
      <c r="A2739" t="s">
        <v>3181</v>
      </c>
      <c r="B2739" t="s">
        <v>3172</v>
      </c>
      <c r="C2739">
        <v>9012345678</v>
      </c>
      <c r="D2739">
        <v>9012345678</v>
      </c>
      <c r="E2739" s="1">
        <v>45370</v>
      </c>
      <c r="F2739" s="1">
        <v>45370</v>
      </c>
      <c r="G2739" s="1">
        <v>45400</v>
      </c>
      <c r="H2739" t="s">
        <v>28</v>
      </c>
      <c r="I2739">
        <v>22</v>
      </c>
      <c r="J2739" t="s">
        <v>29</v>
      </c>
      <c r="K2739">
        <v>90837</v>
      </c>
      <c r="O2739">
        <v>1</v>
      </c>
      <c r="P2739">
        <v>251.51</v>
      </c>
      <c r="Q2739">
        <v>186.3</v>
      </c>
      <c r="R2739">
        <v>149.04</v>
      </c>
      <c r="S2739">
        <v>37.26</v>
      </c>
      <c r="T2739" t="s">
        <v>30</v>
      </c>
      <c r="X2739" t="s">
        <v>31</v>
      </c>
      <c r="Y2739" t="s">
        <v>32</v>
      </c>
      <c r="Z2739" t="s">
        <v>33</v>
      </c>
      <c r="AA2739" t="str">
        <f>IFERROR(_xlfn.XLOOKUP($J2739,avoidable_ed_reference!$A$2:$A$13,avoidable_ed_reference!$C$2:$C$13),"Not Classified")</f>
        <v>Potentially Avoidable</v>
      </c>
      <c r="AB2739" t="str">
        <f>IFERROR(_xlfn.XLOOKUP($B2739,enrollment!$A$2:$A$801,enrollment!$I$2:$I$801),"")</f>
        <v>GA</v>
      </c>
      <c r="AC2739">
        <f>IFERROR(_xlfn.XLOOKUP($B2739,enrollment!$A$2:$A$801,enrollment!$L$2:$L$801),"")</f>
        <v>68</v>
      </c>
      <c r="AD2739" t="str" cm="1">
        <f t="array" ref="AD2739">_xlfn.IFS(AC2739="","Unknown",AC2739&lt;18,"0-17",AC2739&lt;35,"18-34",AC2739&lt;50,"35-49",AC2739&lt;65,"50-64",TRUE,"65+")</f>
        <v>65+</v>
      </c>
      <c r="AE2739">
        <f>IFERROR(_xlfn.XLOOKUP($B2739,enrollment!$A$2:$A$801,enrollment!$O$2:$O$801),"")</f>
        <v>8901234567</v>
      </c>
      <c r="AF2739">
        <f>IFERROR(_xlfn.XLOOKUP($AE2739,providers!$B$2:$B$11,providers!$Q$2:$Q$11),"")</f>
        <v>3.7</v>
      </c>
      <c r="AG2739" s="1">
        <f t="shared" si="42"/>
        <v>45352</v>
      </c>
    </row>
    <row r="2740" spans="1:33" x14ac:dyDescent="0.25">
      <c r="A2740" t="s">
        <v>3182</v>
      </c>
      <c r="B2740" t="s">
        <v>3183</v>
      </c>
      <c r="C2740">
        <v>5678901234</v>
      </c>
      <c r="D2740">
        <v>5678901234</v>
      </c>
      <c r="E2740" s="1">
        <v>45508</v>
      </c>
      <c r="F2740" s="1">
        <v>45508</v>
      </c>
      <c r="G2740" s="1">
        <v>45532</v>
      </c>
      <c r="H2740" t="s">
        <v>28</v>
      </c>
      <c r="I2740">
        <v>20</v>
      </c>
      <c r="J2740" t="s">
        <v>35</v>
      </c>
      <c r="K2740">
        <v>99213</v>
      </c>
      <c r="O2740">
        <v>1</v>
      </c>
      <c r="P2740">
        <v>173.9</v>
      </c>
      <c r="Q2740">
        <v>133.77000000000001</v>
      </c>
      <c r="R2740">
        <v>107.02</v>
      </c>
      <c r="S2740">
        <v>26.75</v>
      </c>
      <c r="T2740" t="s">
        <v>30</v>
      </c>
      <c r="X2740" t="s">
        <v>146</v>
      </c>
      <c r="Y2740" t="s">
        <v>147</v>
      </c>
      <c r="Z2740" t="s">
        <v>36</v>
      </c>
      <c r="AA2740" t="str">
        <f>IFERROR(_xlfn.XLOOKUP($J2740,avoidable_ed_reference!$A$2:$A$13,avoidable_ed_reference!$C$2:$C$13),"Not Classified")</f>
        <v>Avoidable</v>
      </c>
      <c r="AB2740" t="str">
        <f>IFERROR(_xlfn.XLOOKUP($B2740,enrollment!$A$2:$A$801,enrollment!$I$2:$I$801),"")</f>
        <v>OH</v>
      </c>
      <c r="AC2740">
        <f>IFERROR(_xlfn.XLOOKUP($B2740,enrollment!$A$2:$A$801,enrollment!$L$2:$L$801),"")</f>
        <v>73</v>
      </c>
      <c r="AD2740" t="str" cm="1">
        <f t="array" ref="AD2740">_xlfn.IFS(AC2740="","Unknown",AC2740&lt;18,"0-17",AC2740&lt;35,"18-34",AC2740&lt;50,"35-49",AC2740&lt;65,"50-64",TRUE,"65+")</f>
        <v>65+</v>
      </c>
      <c r="AE2740">
        <f>IFERROR(_xlfn.XLOOKUP($B2740,enrollment!$A$2:$A$801,enrollment!$O$2:$O$801),"")</f>
        <v>6789012345</v>
      </c>
      <c r="AF2740">
        <f>IFERROR(_xlfn.XLOOKUP($AE2740,providers!$B$2:$B$11,providers!$Q$2:$Q$11),"")</f>
        <v>4.0999999999999996</v>
      </c>
      <c r="AG2740" s="1">
        <f t="shared" si="42"/>
        <v>45505</v>
      </c>
    </row>
    <row r="2741" spans="1:33" x14ac:dyDescent="0.25">
      <c r="A2741" t="s">
        <v>3184</v>
      </c>
      <c r="B2741" t="s">
        <v>3183</v>
      </c>
      <c r="C2741">
        <v>6789012345</v>
      </c>
      <c r="D2741">
        <v>6789012345</v>
      </c>
      <c r="E2741" s="1">
        <v>45626</v>
      </c>
      <c r="F2741" s="1">
        <v>45626</v>
      </c>
      <c r="G2741" s="1">
        <v>45641</v>
      </c>
      <c r="H2741" t="s">
        <v>28</v>
      </c>
      <c r="I2741">
        <v>11</v>
      </c>
      <c r="J2741" t="s">
        <v>47</v>
      </c>
      <c r="K2741">
        <v>99213</v>
      </c>
      <c r="O2741">
        <v>1</v>
      </c>
      <c r="P2741">
        <v>176.92</v>
      </c>
      <c r="Q2741">
        <v>131.05000000000001</v>
      </c>
      <c r="R2741">
        <v>104.84</v>
      </c>
      <c r="S2741">
        <v>26.21</v>
      </c>
      <c r="T2741" t="s">
        <v>30</v>
      </c>
      <c r="X2741" t="s">
        <v>146</v>
      </c>
      <c r="Y2741" t="s">
        <v>147</v>
      </c>
      <c r="Z2741" t="s">
        <v>39</v>
      </c>
      <c r="AA2741" t="str">
        <f>IFERROR(_xlfn.XLOOKUP($J2741,avoidable_ed_reference!$A$2:$A$13,avoidable_ed_reference!$C$2:$C$13),"Not Classified")</f>
        <v>Not Classified</v>
      </c>
      <c r="AB2741" t="str">
        <f>IFERROR(_xlfn.XLOOKUP($B2741,enrollment!$A$2:$A$801,enrollment!$I$2:$I$801),"")</f>
        <v>OH</v>
      </c>
      <c r="AC2741">
        <f>IFERROR(_xlfn.XLOOKUP($B2741,enrollment!$A$2:$A$801,enrollment!$L$2:$L$801),"")</f>
        <v>73</v>
      </c>
      <c r="AD2741" t="str" cm="1">
        <f t="array" ref="AD2741">_xlfn.IFS(AC2741="","Unknown",AC2741&lt;18,"0-17",AC2741&lt;35,"18-34",AC2741&lt;50,"35-49",AC2741&lt;65,"50-64",TRUE,"65+")</f>
        <v>65+</v>
      </c>
      <c r="AE2741">
        <f>IFERROR(_xlfn.XLOOKUP($B2741,enrollment!$A$2:$A$801,enrollment!$O$2:$O$801),"")</f>
        <v>6789012345</v>
      </c>
      <c r="AF2741">
        <f>IFERROR(_xlfn.XLOOKUP($AE2741,providers!$B$2:$B$11,providers!$Q$2:$Q$11),"")</f>
        <v>4.0999999999999996</v>
      </c>
      <c r="AG2741" s="1">
        <f t="shared" si="42"/>
        <v>45597</v>
      </c>
    </row>
    <row r="2742" spans="1:33" x14ac:dyDescent="0.25">
      <c r="A2742" t="s">
        <v>3185</v>
      </c>
      <c r="B2742" t="s">
        <v>3183</v>
      </c>
      <c r="C2742">
        <v>5678901234</v>
      </c>
      <c r="D2742">
        <v>5678901234</v>
      </c>
      <c r="E2742" s="1">
        <v>45429</v>
      </c>
      <c r="F2742" s="1">
        <v>45429</v>
      </c>
      <c r="G2742" s="1">
        <v>45443</v>
      </c>
      <c r="H2742" t="s">
        <v>28</v>
      </c>
      <c r="I2742">
        <v>20</v>
      </c>
      <c r="J2742" t="s">
        <v>35</v>
      </c>
      <c r="K2742">
        <v>99213</v>
      </c>
      <c r="O2742">
        <v>1</v>
      </c>
      <c r="P2742">
        <v>197.24</v>
      </c>
      <c r="Q2742">
        <v>151.72</v>
      </c>
      <c r="R2742">
        <v>121.38</v>
      </c>
      <c r="S2742">
        <v>30.34</v>
      </c>
      <c r="T2742" t="s">
        <v>30</v>
      </c>
      <c r="X2742" t="s">
        <v>146</v>
      </c>
      <c r="Y2742" t="s">
        <v>147</v>
      </c>
      <c r="Z2742" t="s">
        <v>36</v>
      </c>
      <c r="AA2742" t="str">
        <f>IFERROR(_xlfn.XLOOKUP($J2742,avoidable_ed_reference!$A$2:$A$13,avoidable_ed_reference!$C$2:$C$13),"Not Classified")</f>
        <v>Avoidable</v>
      </c>
      <c r="AB2742" t="str">
        <f>IFERROR(_xlfn.XLOOKUP($B2742,enrollment!$A$2:$A$801,enrollment!$I$2:$I$801),"")</f>
        <v>OH</v>
      </c>
      <c r="AC2742">
        <f>IFERROR(_xlfn.XLOOKUP($B2742,enrollment!$A$2:$A$801,enrollment!$L$2:$L$801),"")</f>
        <v>73</v>
      </c>
      <c r="AD2742" t="str" cm="1">
        <f t="array" ref="AD2742">_xlfn.IFS(AC2742="","Unknown",AC2742&lt;18,"0-17",AC2742&lt;35,"18-34",AC2742&lt;50,"35-49",AC2742&lt;65,"50-64",TRUE,"65+")</f>
        <v>65+</v>
      </c>
      <c r="AE2742">
        <f>IFERROR(_xlfn.XLOOKUP($B2742,enrollment!$A$2:$A$801,enrollment!$O$2:$O$801),"")</f>
        <v>6789012345</v>
      </c>
      <c r="AF2742">
        <f>IFERROR(_xlfn.XLOOKUP($AE2742,providers!$B$2:$B$11,providers!$Q$2:$Q$11),"")</f>
        <v>4.0999999999999996</v>
      </c>
      <c r="AG2742" s="1">
        <f t="shared" si="42"/>
        <v>45413</v>
      </c>
    </row>
    <row r="2743" spans="1:33" x14ac:dyDescent="0.25">
      <c r="A2743" t="s">
        <v>3186</v>
      </c>
      <c r="B2743" t="s">
        <v>3183</v>
      </c>
      <c r="C2743">
        <v>1122334455</v>
      </c>
      <c r="D2743">
        <v>1122334455</v>
      </c>
      <c r="E2743" s="1">
        <v>45335</v>
      </c>
      <c r="F2743" s="1">
        <v>45335</v>
      </c>
      <c r="G2743" s="1">
        <v>45350</v>
      </c>
      <c r="H2743" t="s">
        <v>28</v>
      </c>
      <c r="I2743">
        <v>11</v>
      </c>
      <c r="J2743" t="s">
        <v>47</v>
      </c>
      <c r="K2743">
        <v>99213</v>
      </c>
      <c r="O2743">
        <v>1</v>
      </c>
      <c r="P2743">
        <v>219.77</v>
      </c>
      <c r="Q2743">
        <v>162.79</v>
      </c>
      <c r="R2743">
        <v>130.22999999999999</v>
      </c>
      <c r="S2743">
        <v>32.56</v>
      </c>
      <c r="T2743" t="s">
        <v>545</v>
      </c>
      <c r="X2743" t="s">
        <v>146</v>
      </c>
      <c r="Y2743" t="s">
        <v>147</v>
      </c>
      <c r="Z2743" t="s">
        <v>39</v>
      </c>
      <c r="AA2743" t="str">
        <f>IFERROR(_xlfn.XLOOKUP($J2743,avoidable_ed_reference!$A$2:$A$13,avoidable_ed_reference!$C$2:$C$13),"Not Classified")</f>
        <v>Not Classified</v>
      </c>
      <c r="AB2743" t="str">
        <f>IFERROR(_xlfn.XLOOKUP($B2743,enrollment!$A$2:$A$801,enrollment!$I$2:$I$801),"")</f>
        <v>OH</v>
      </c>
      <c r="AC2743">
        <f>IFERROR(_xlfn.XLOOKUP($B2743,enrollment!$A$2:$A$801,enrollment!$L$2:$L$801),"")</f>
        <v>73</v>
      </c>
      <c r="AD2743" t="str" cm="1">
        <f t="array" ref="AD2743">_xlfn.IFS(AC2743="","Unknown",AC2743&lt;18,"0-17",AC2743&lt;35,"18-34",AC2743&lt;50,"35-49",AC2743&lt;65,"50-64",TRUE,"65+")</f>
        <v>65+</v>
      </c>
      <c r="AE2743">
        <f>IFERROR(_xlfn.XLOOKUP($B2743,enrollment!$A$2:$A$801,enrollment!$O$2:$O$801),"")</f>
        <v>6789012345</v>
      </c>
      <c r="AF2743">
        <f>IFERROR(_xlfn.XLOOKUP($AE2743,providers!$B$2:$B$11,providers!$Q$2:$Q$11),"")</f>
        <v>4.0999999999999996</v>
      </c>
      <c r="AG2743" s="1">
        <f t="shared" si="42"/>
        <v>45323</v>
      </c>
    </row>
    <row r="2744" spans="1:33" x14ac:dyDescent="0.25">
      <c r="A2744" t="s">
        <v>3187</v>
      </c>
      <c r="B2744" t="s">
        <v>3183</v>
      </c>
      <c r="C2744">
        <v>9012345678</v>
      </c>
      <c r="D2744">
        <v>9012345678</v>
      </c>
      <c r="E2744" s="1">
        <v>45432</v>
      </c>
      <c r="F2744" s="1">
        <v>45432</v>
      </c>
      <c r="G2744" s="1">
        <v>45447</v>
      </c>
      <c r="H2744" t="s">
        <v>67</v>
      </c>
      <c r="I2744">
        <v>21</v>
      </c>
      <c r="J2744" t="s">
        <v>80</v>
      </c>
      <c r="K2744">
        <v>99223</v>
      </c>
      <c r="O2744">
        <v>1</v>
      </c>
      <c r="P2744">
        <v>20719.8</v>
      </c>
      <c r="Q2744">
        <v>13367.61</v>
      </c>
      <c r="R2744">
        <v>10694.09</v>
      </c>
      <c r="S2744">
        <v>2673.52</v>
      </c>
      <c r="T2744" t="s">
        <v>30</v>
      </c>
      <c r="V2744">
        <v>1</v>
      </c>
      <c r="W2744" s="2" t="s">
        <v>68</v>
      </c>
      <c r="X2744" t="s">
        <v>146</v>
      </c>
      <c r="Y2744" t="s">
        <v>147</v>
      </c>
      <c r="Z2744" t="s">
        <v>69</v>
      </c>
      <c r="AA2744" t="str">
        <f>IFERROR(_xlfn.XLOOKUP($J2744,avoidable_ed_reference!$A$2:$A$13,avoidable_ed_reference!$C$2:$C$13),"Not Classified")</f>
        <v>Non-Avoidable</v>
      </c>
      <c r="AB2744" t="str">
        <f>IFERROR(_xlfn.XLOOKUP($B2744,enrollment!$A$2:$A$801,enrollment!$I$2:$I$801),"")</f>
        <v>OH</v>
      </c>
      <c r="AC2744">
        <f>IFERROR(_xlfn.XLOOKUP($B2744,enrollment!$A$2:$A$801,enrollment!$L$2:$L$801),"")</f>
        <v>73</v>
      </c>
      <c r="AD2744" t="str" cm="1">
        <f t="array" ref="AD2744">_xlfn.IFS(AC2744="","Unknown",AC2744&lt;18,"0-17",AC2744&lt;35,"18-34",AC2744&lt;50,"35-49",AC2744&lt;65,"50-64",TRUE,"65+")</f>
        <v>65+</v>
      </c>
      <c r="AE2744">
        <f>IFERROR(_xlfn.XLOOKUP($B2744,enrollment!$A$2:$A$801,enrollment!$O$2:$O$801),"")</f>
        <v>6789012345</v>
      </c>
      <c r="AF2744">
        <f>IFERROR(_xlfn.XLOOKUP($AE2744,providers!$B$2:$B$11,providers!$Q$2:$Q$11),"")</f>
        <v>4.0999999999999996</v>
      </c>
      <c r="AG2744" s="1">
        <f t="shared" si="42"/>
        <v>45413</v>
      </c>
    </row>
    <row r="2745" spans="1:33" x14ac:dyDescent="0.25">
      <c r="A2745" t="s">
        <v>3188</v>
      </c>
      <c r="B2745" t="s">
        <v>3183</v>
      </c>
      <c r="C2745">
        <v>2345678901</v>
      </c>
      <c r="D2745">
        <v>2345678901</v>
      </c>
      <c r="E2745" s="1">
        <v>45650</v>
      </c>
      <c r="F2745" s="1">
        <v>45650</v>
      </c>
      <c r="G2745" s="1">
        <v>45684</v>
      </c>
      <c r="H2745" t="s">
        <v>28</v>
      </c>
      <c r="I2745">
        <v>23</v>
      </c>
      <c r="J2745" t="s">
        <v>127</v>
      </c>
      <c r="K2745">
        <v>99284</v>
      </c>
      <c r="O2745">
        <v>1</v>
      </c>
      <c r="P2745">
        <v>2090.61</v>
      </c>
      <c r="Q2745">
        <v>1161.45</v>
      </c>
      <c r="R2745">
        <v>929.16</v>
      </c>
      <c r="S2745">
        <v>232.29</v>
      </c>
      <c r="T2745" t="s">
        <v>30</v>
      </c>
      <c r="X2745" t="s">
        <v>146</v>
      </c>
      <c r="Y2745" t="s">
        <v>147</v>
      </c>
      <c r="Z2745" t="s">
        <v>45</v>
      </c>
      <c r="AA2745" t="str">
        <f>IFERROR(_xlfn.XLOOKUP($J2745,avoidable_ed_reference!$A$2:$A$13,avoidable_ed_reference!$C$2:$C$13),"Not Classified")</f>
        <v>Avoidable</v>
      </c>
      <c r="AB2745" t="str">
        <f>IFERROR(_xlfn.XLOOKUP($B2745,enrollment!$A$2:$A$801,enrollment!$I$2:$I$801),"")</f>
        <v>OH</v>
      </c>
      <c r="AC2745">
        <f>IFERROR(_xlfn.XLOOKUP($B2745,enrollment!$A$2:$A$801,enrollment!$L$2:$L$801),"")</f>
        <v>73</v>
      </c>
      <c r="AD2745" t="str" cm="1">
        <f t="array" ref="AD2745">_xlfn.IFS(AC2745="","Unknown",AC2745&lt;18,"0-17",AC2745&lt;35,"18-34",AC2745&lt;50,"35-49",AC2745&lt;65,"50-64",TRUE,"65+")</f>
        <v>65+</v>
      </c>
      <c r="AE2745">
        <f>IFERROR(_xlfn.XLOOKUP($B2745,enrollment!$A$2:$A$801,enrollment!$O$2:$O$801),"")</f>
        <v>6789012345</v>
      </c>
      <c r="AF2745">
        <f>IFERROR(_xlfn.XLOOKUP($AE2745,providers!$B$2:$B$11,providers!$Q$2:$Q$11),"")</f>
        <v>4.0999999999999996</v>
      </c>
      <c r="AG2745" s="1">
        <f t="shared" si="42"/>
        <v>45627</v>
      </c>
    </row>
    <row r="2746" spans="1:33" x14ac:dyDescent="0.25">
      <c r="A2746" t="s">
        <v>3189</v>
      </c>
      <c r="B2746" t="s">
        <v>3183</v>
      </c>
      <c r="C2746">
        <v>8901234567</v>
      </c>
      <c r="D2746">
        <v>8901234567</v>
      </c>
      <c r="E2746" s="1">
        <v>45367</v>
      </c>
      <c r="F2746" s="1">
        <v>45367</v>
      </c>
      <c r="G2746" s="1">
        <v>45385</v>
      </c>
      <c r="H2746" t="s">
        <v>59</v>
      </c>
      <c r="J2746" t="s">
        <v>99</v>
      </c>
      <c r="L2746" s="2" t="s">
        <v>106</v>
      </c>
      <c r="M2746" t="s">
        <v>107</v>
      </c>
      <c r="N2746" t="s">
        <v>108</v>
      </c>
      <c r="O2746">
        <v>1</v>
      </c>
      <c r="P2746">
        <v>1311.4</v>
      </c>
      <c r="Q2746">
        <v>1192.18</v>
      </c>
      <c r="R2746">
        <v>953.74</v>
      </c>
      <c r="S2746">
        <v>238.44</v>
      </c>
      <c r="T2746" t="s">
        <v>30</v>
      </c>
      <c r="X2746" t="s">
        <v>146</v>
      </c>
      <c r="Y2746" t="s">
        <v>147</v>
      </c>
      <c r="Z2746" t="s">
        <v>64</v>
      </c>
      <c r="AA2746" t="str">
        <f>IFERROR(_xlfn.XLOOKUP($J2746,avoidable_ed_reference!$A$2:$A$13,avoidable_ed_reference!$C$2:$C$13),"Not Classified")</f>
        <v>Not Classified</v>
      </c>
      <c r="AB2746" t="str">
        <f>IFERROR(_xlfn.XLOOKUP($B2746,enrollment!$A$2:$A$801,enrollment!$I$2:$I$801),"")</f>
        <v>OH</v>
      </c>
      <c r="AC2746">
        <f>IFERROR(_xlfn.XLOOKUP($B2746,enrollment!$A$2:$A$801,enrollment!$L$2:$L$801),"")</f>
        <v>73</v>
      </c>
      <c r="AD2746" t="str" cm="1">
        <f t="array" ref="AD2746">_xlfn.IFS(AC2746="","Unknown",AC2746&lt;18,"0-17",AC2746&lt;35,"18-34",AC2746&lt;50,"35-49",AC2746&lt;65,"50-64",TRUE,"65+")</f>
        <v>65+</v>
      </c>
      <c r="AE2746">
        <f>IFERROR(_xlfn.XLOOKUP($B2746,enrollment!$A$2:$A$801,enrollment!$O$2:$O$801),"")</f>
        <v>6789012345</v>
      </c>
      <c r="AF2746">
        <f>IFERROR(_xlfn.XLOOKUP($AE2746,providers!$B$2:$B$11,providers!$Q$2:$Q$11),"")</f>
        <v>4.0999999999999996</v>
      </c>
      <c r="AG2746" s="1">
        <f t="shared" si="42"/>
        <v>45352</v>
      </c>
    </row>
    <row r="2747" spans="1:33" x14ac:dyDescent="0.25">
      <c r="A2747" t="s">
        <v>3190</v>
      </c>
      <c r="B2747" t="s">
        <v>3183</v>
      </c>
      <c r="C2747">
        <v>9012345678</v>
      </c>
      <c r="D2747">
        <v>9012345678</v>
      </c>
      <c r="E2747" s="1">
        <v>45603</v>
      </c>
      <c r="F2747" s="1">
        <v>45603</v>
      </c>
      <c r="G2747" s="1">
        <v>45633</v>
      </c>
      <c r="H2747" t="s">
        <v>67</v>
      </c>
      <c r="I2747">
        <v>21</v>
      </c>
      <c r="J2747" t="s">
        <v>42</v>
      </c>
      <c r="K2747">
        <v>99223</v>
      </c>
      <c r="O2747">
        <v>1</v>
      </c>
      <c r="P2747">
        <v>25255.72</v>
      </c>
      <c r="Q2747">
        <v>16294.01</v>
      </c>
      <c r="R2747">
        <v>13035.21</v>
      </c>
      <c r="S2747">
        <v>3258.8</v>
      </c>
      <c r="T2747" t="s">
        <v>30</v>
      </c>
      <c r="V2747">
        <v>1</v>
      </c>
      <c r="W2747" s="2" t="s">
        <v>68</v>
      </c>
      <c r="X2747" t="s">
        <v>146</v>
      </c>
      <c r="Y2747" t="s">
        <v>147</v>
      </c>
      <c r="Z2747" t="s">
        <v>69</v>
      </c>
      <c r="AA2747" t="str">
        <f>IFERROR(_xlfn.XLOOKUP($J2747,avoidable_ed_reference!$A$2:$A$13,avoidable_ed_reference!$C$2:$C$13),"Not Classified")</f>
        <v>Non-Avoidable</v>
      </c>
      <c r="AB2747" t="str">
        <f>IFERROR(_xlfn.XLOOKUP($B2747,enrollment!$A$2:$A$801,enrollment!$I$2:$I$801),"")</f>
        <v>OH</v>
      </c>
      <c r="AC2747">
        <f>IFERROR(_xlfn.XLOOKUP($B2747,enrollment!$A$2:$A$801,enrollment!$L$2:$L$801),"")</f>
        <v>73</v>
      </c>
      <c r="AD2747" t="str" cm="1">
        <f t="array" ref="AD2747">_xlfn.IFS(AC2747="","Unknown",AC2747&lt;18,"0-17",AC2747&lt;35,"18-34",AC2747&lt;50,"35-49",AC2747&lt;65,"50-64",TRUE,"65+")</f>
        <v>65+</v>
      </c>
      <c r="AE2747">
        <f>IFERROR(_xlfn.XLOOKUP($B2747,enrollment!$A$2:$A$801,enrollment!$O$2:$O$801),"")</f>
        <v>6789012345</v>
      </c>
      <c r="AF2747">
        <f>IFERROR(_xlfn.XLOOKUP($AE2747,providers!$B$2:$B$11,providers!$Q$2:$Q$11),"")</f>
        <v>4.0999999999999996</v>
      </c>
      <c r="AG2747" s="1">
        <f t="shared" si="42"/>
        <v>45597</v>
      </c>
    </row>
    <row r="2748" spans="1:33" x14ac:dyDescent="0.25">
      <c r="A2748" t="s">
        <v>3191</v>
      </c>
      <c r="B2748" t="s">
        <v>3192</v>
      </c>
      <c r="C2748">
        <v>9012345678</v>
      </c>
      <c r="D2748">
        <v>9012345678</v>
      </c>
      <c r="E2748" s="1">
        <v>45443</v>
      </c>
      <c r="F2748" s="1">
        <v>45443</v>
      </c>
      <c r="G2748" s="1">
        <v>45471</v>
      </c>
      <c r="H2748" t="s">
        <v>59</v>
      </c>
      <c r="J2748" t="s">
        <v>47</v>
      </c>
      <c r="L2748" s="2" t="s">
        <v>151</v>
      </c>
      <c r="M2748" t="s">
        <v>152</v>
      </c>
      <c r="N2748" t="s">
        <v>153</v>
      </c>
      <c r="O2748">
        <v>1</v>
      </c>
      <c r="P2748">
        <v>1288.71</v>
      </c>
      <c r="Q2748">
        <v>1171.55</v>
      </c>
      <c r="R2748">
        <v>937.24</v>
      </c>
      <c r="S2748">
        <v>234.31</v>
      </c>
      <c r="T2748" t="s">
        <v>30</v>
      </c>
      <c r="X2748" t="s">
        <v>52</v>
      </c>
      <c r="Y2748" t="s">
        <v>44</v>
      </c>
      <c r="Z2748" t="s">
        <v>64</v>
      </c>
      <c r="AA2748" t="str">
        <f>IFERROR(_xlfn.XLOOKUP($J2748,avoidable_ed_reference!$A$2:$A$13,avoidable_ed_reference!$C$2:$C$13),"Not Classified")</f>
        <v>Not Classified</v>
      </c>
      <c r="AB2748" t="str">
        <f>IFERROR(_xlfn.XLOOKUP($B2748,enrollment!$A$2:$A$801,enrollment!$I$2:$I$801),"")</f>
        <v>TN</v>
      </c>
      <c r="AC2748">
        <f>IFERROR(_xlfn.XLOOKUP($B2748,enrollment!$A$2:$A$801,enrollment!$L$2:$L$801),"")</f>
        <v>39</v>
      </c>
      <c r="AD2748" t="str" cm="1">
        <f t="array" ref="AD2748">_xlfn.IFS(AC2748="","Unknown",AC2748&lt;18,"0-17",AC2748&lt;35,"18-34",AC2748&lt;50,"35-49",AC2748&lt;65,"50-64",TRUE,"65+")</f>
        <v>35-49</v>
      </c>
      <c r="AE2748">
        <f>IFERROR(_xlfn.XLOOKUP($B2748,enrollment!$A$2:$A$801,enrollment!$O$2:$O$801),"")</f>
        <v>7890123456</v>
      </c>
      <c r="AF2748">
        <f>IFERROR(_xlfn.XLOOKUP($AE2748,providers!$B$2:$B$11,providers!$Q$2:$Q$11),"")</f>
        <v>3.9</v>
      </c>
      <c r="AG2748" s="1">
        <f t="shared" si="42"/>
        <v>45413</v>
      </c>
    </row>
    <row r="2749" spans="1:33" x14ac:dyDescent="0.25">
      <c r="A2749" t="s">
        <v>3193</v>
      </c>
      <c r="B2749" t="s">
        <v>3192</v>
      </c>
      <c r="C2749">
        <v>9012345678</v>
      </c>
      <c r="D2749">
        <v>9012345678</v>
      </c>
      <c r="E2749" s="1">
        <v>45524</v>
      </c>
      <c r="F2749" s="1">
        <v>45524</v>
      </c>
      <c r="G2749" s="1">
        <v>45559</v>
      </c>
      <c r="H2749" t="s">
        <v>67</v>
      </c>
      <c r="I2749">
        <v>21</v>
      </c>
      <c r="J2749" t="s">
        <v>99</v>
      </c>
      <c r="K2749">
        <v>99223</v>
      </c>
      <c r="O2749">
        <v>1</v>
      </c>
      <c r="P2749">
        <v>29013.85</v>
      </c>
      <c r="Q2749">
        <v>18718.61</v>
      </c>
      <c r="R2749">
        <v>14974.89</v>
      </c>
      <c r="S2749">
        <v>3743.72</v>
      </c>
      <c r="T2749" t="s">
        <v>30</v>
      </c>
      <c r="V2749">
        <v>1</v>
      </c>
      <c r="W2749" s="2" t="s">
        <v>68</v>
      </c>
      <c r="X2749" t="s">
        <v>52</v>
      </c>
      <c r="Y2749" t="s">
        <v>44</v>
      </c>
      <c r="Z2749" t="s">
        <v>69</v>
      </c>
      <c r="AA2749" t="str">
        <f>IFERROR(_xlfn.XLOOKUP($J2749,avoidable_ed_reference!$A$2:$A$13,avoidable_ed_reference!$C$2:$C$13),"Not Classified")</f>
        <v>Not Classified</v>
      </c>
      <c r="AB2749" t="str">
        <f>IFERROR(_xlfn.XLOOKUP($B2749,enrollment!$A$2:$A$801,enrollment!$I$2:$I$801),"")</f>
        <v>TN</v>
      </c>
      <c r="AC2749">
        <f>IFERROR(_xlfn.XLOOKUP($B2749,enrollment!$A$2:$A$801,enrollment!$L$2:$L$801),"")</f>
        <v>39</v>
      </c>
      <c r="AD2749" t="str" cm="1">
        <f t="array" ref="AD2749">_xlfn.IFS(AC2749="","Unknown",AC2749&lt;18,"0-17",AC2749&lt;35,"18-34",AC2749&lt;50,"35-49",AC2749&lt;65,"50-64",TRUE,"65+")</f>
        <v>35-49</v>
      </c>
      <c r="AE2749">
        <f>IFERROR(_xlfn.XLOOKUP($B2749,enrollment!$A$2:$A$801,enrollment!$O$2:$O$801),"")</f>
        <v>7890123456</v>
      </c>
      <c r="AF2749">
        <f>IFERROR(_xlfn.XLOOKUP($AE2749,providers!$B$2:$B$11,providers!$Q$2:$Q$11),"")</f>
        <v>3.9</v>
      </c>
      <c r="AG2749" s="1">
        <f t="shared" si="42"/>
        <v>45505</v>
      </c>
    </row>
    <row r="2750" spans="1:33" x14ac:dyDescent="0.25">
      <c r="A2750" t="s">
        <v>3194</v>
      </c>
      <c r="B2750" t="s">
        <v>3192</v>
      </c>
      <c r="C2750">
        <v>7890123456</v>
      </c>
      <c r="D2750">
        <v>7890123456</v>
      </c>
      <c r="E2750" s="1">
        <v>45455</v>
      </c>
      <c r="F2750" s="1">
        <v>45455</v>
      </c>
      <c r="G2750" s="1">
        <v>45486</v>
      </c>
      <c r="H2750" t="s">
        <v>28</v>
      </c>
      <c r="I2750">
        <v>11</v>
      </c>
      <c r="J2750" t="s">
        <v>35</v>
      </c>
      <c r="K2750">
        <v>99213</v>
      </c>
      <c r="O2750">
        <v>1</v>
      </c>
      <c r="P2750">
        <v>239.61</v>
      </c>
      <c r="Q2750">
        <v>177.49</v>
      </c>
      <c r="R2750">
        <v>141.99</v>
      </c>
      <c r="S2750">
        <v>35.5</v>
      </c>
      <c r="T2750" t="s">
        <v>30</v>
      </c>
      <c r="X2750" t="s">
        <v>52</v>
      </c>
      <c r="Y2750" t="s">
        <v>44</v>
      </c>
      <c r="Z2750" t="s">
        <v>39</v>
      </c>
      <c r="AA2750" t="str">
        <f>IFERROR(_xlfn.XLOOKUP($J2750,avoidable_ed_reference!$A$2:$A$13,avoidable_ed_reference!$C$2:$C$13),"Not Classified")</f>
        <v>Avoidable</v>
      </c>
      <c r="AB2750" t="str">
        <f>IFERROR(_xlfn.XLOOKUP($B2750,enrollment!$A$2:$A$801,enrollment!$I$2:$I$801),"")</f>
        <v>TN</v>
      </c>
      <c r="AC2750">
        <f>IFERROR(_xlfn.XLOOKUP($B2750,enrollment!$A$2:$A$801,enrollment!$L$2:$L$801),"")</f>
        <v>39</v>
      </c>
      <c r="AD2750" t="str" cm="1">
        <f t="array" ref="AD2750">_xlfn.IFS(AC2750="","Unknown",AC2750&lt;18,"0-17",AC2750&lt;35,"18-34",AC2750&lt;50,"35-49",AC2750&lt;65,"50-64",TRUE,"65+")</f>
        <v>35-49</v>
      </c>
      <c r="AE2750">
        <f>IFERROR(_xlfn.XLOOKUP($B2750,enrollment!$A$2:$A$801,enrollment!$O$2:$O$801),"")</f>
        <v>7890123456</v>
      </c>
      <c r="AF2750">
        <f>IFERROR(_xlfn.XLOOKUP($AE2750,providers!$B$2:$B$11,providers!$Q$2:$Q$11),"")</f>
        <v>3.9</v>
      </c>
      <c r="AG2750" s="1">
        <f t="shared" si="42"/>
        <v>45444</v>
      </c>
    </row>
    <row r="2751" spans="1:33" x14ac:dyDescent="0.25">
      <c r="A2751" t="s">
        <v>3195</v>
      </c>
      <c r="B2751" t="s">
        <v>3192</v>
      </c>
      <c r="C2751">
        <v>5678901234</v>
      </c>
      <c r="D2751">
        <v>5678901234</v>
      </c>
      <c r="E2751" s="1">
        <v>45538</v>
      </c>
      <c r="F2751" s="1">
        <v>45538</v>
      </c>
      <c r="G2751" s="1">
        <v>45557</v>
      </c>
      <c r="H2751" t="s">
        <v>28</v>
      </c>
      <c r="I2751">
        <v>20</v>
      </c>
      <c r="J2751" t="s">
        <v>35</v>
      </c>
      <c r="K2751">
        <v>99213</v>
      </c>
      <c r="O2751">
        <v>1</v>
      </c>
      <c r="P2751">
        <v>151.44999999999999</v>
      </c>
      <c r="Q2751">
        <v>116.5</v>
      </c>
      <c r="R2751">
        <v>93.2</v>
      </c>
      <c r="S2751">
        <v>23.3</v>
      </c>
      <c r="T2751" t="s">
        <v>30</v>
      </c>
      <c r="X2751" t="s">
        <v>52</v>
      </c>
      <c r="Y2751" t="s">
        <v>44</v>
      </c>
      <c r="Z2751" t="s">
        <v>36</v>
      </c>
      <c r="AA2751" t="str">
        <f>IFERROR(_xlfn.XLOOKUP($J2751,avoidable_ed_reference!$A$2:$A$13,avoidable_ed_reference!$C$2:$C$13),"Not Classified")</f>
        <v>Avoidable</v>
      </c>
      <c r="AB2751" t="str">
        <f>IFERROR(_xlfn.XLOOKUP($B2751,enrollment!$A$2:$A$801,enrollment!$I$2:$I$801),"")</f>
        <v>TN</v>
      </c>
      <c r="AC2751">
        <f>IFERROR(_xlfn.XLOOKUP($B2751,enrollment!$A$2:$A$801,enrollment!$L$2:$L$801),"")</f>
        <v>39</v>
      </c>
      <c r="AD2751" t="str" cm="1">
        <f t="array" ref="AD2751">_xlfn.IFS(AC2751="","Unknown",AC2751&lt;18,"0-17",AC2751&lt;35,"18-34",AC2751&lt;50,"35-49",AC2751&lt;65,"50-64",TRUE,"65+")</f>
        <v>35-49</v>
      </c>
      <c r="AE2751">
        <f>IFERROR(_xlfn.XLOOKUP($B2751,enrollment!$A$2:$A$801,enrollment!$O$2:$O$801),"")</f>
        <v>7890123456</v>
      </c>
      <c r="AF2751">
        <f>IFERROR(_xlfn.XLOOKUP($AE2751,providers!$B$2:$B$11,providers!$Q$2:$Q$11),"")</f>
        <v>3.9</v>
      </c>
      <c r="AG2751" s="1">
        <f t="shared" si="42"/>
        <v>45536</v>
      </c>
    </row>
    <row r="2752" spans="1:33" x14ac:dyDescent="0.25">
      <c r="A2752" t="s">
        <v>3196</v>
      </c>
      <c r="B2752" t="s">
        <v>3197</v>
      </c>
      <c r="C2752">
        <v>3456789012</v>
      </c>
      <c r="D2752">
        <v>3456789012</v>
      </c>
      <c r="E2752" s="1">
        <v>45483</v>
      </c>
      <c r="F2752" s="1">
        <v>45483</v>
      </c>
      <c r="G2752" s="1">
        <v>45514</v>
      </c>
      <c r="H2752" t="s">
        <v>59</v>
      </c>
      <c r="J2752" t="s">
        <v>47</v>
      </c>
      <c r="L2752" s="2" t="s">
        <v>106</v>
      </c>
      <c r="M2752" t="s">
        <v>107</v>
      </c>
      <c r="N2752" t="s">
        <v>108</v>
      </c>
      <c r="O2752">
        <v>1</v>
      </c>
      <c r="P2752">
        <v>955.34</v>
      </c>
      <c r="Q2752">
        <v>868.49</v>
      </c>
      <c r="R2752">
        <v>694.79</v>
      </c>
      <c r="S2752">
        <v>173.7</v>
      </c>
      <c r="T2752" t="s">
        <v>30</v>
      </c>
      <c r="X2752" t="s">
        <v>52</v>
      </c>
      <c r="Y2752" t="s">
        <v>44</v>
      </c>
      <c r="Z2752" t="s">
        <v>64</v>
      </c>
      <c r="AA2752" t="str">
        <f>IFERROR(_xlfn.XLOOKUP($J2752,avoidable_ed_reference!$A$2:$A$13,avoidable_ed_reference!$C$2:$C$13),"Not Classified")</f>
        <v>Not Classified</v>
      </c>
      <c r="AB2752" t="str">
        <f>IFERROR(_xlfn.XLOOKUP($B2752,enrollment!$A$2:$A$801,enrollment!$I$2:$I$801),"")</f>
        <v>KY</v>
      </c>
      <c r="AC2752">
        <f>IFERROR(_xlfn.XLOOKUP($B2752,enrollment!$A$2:$A$801,enrollment!$L$2:$L$801),"")</f>
        <v>27</v>
      </c>
      <c r="AD2752" t="str" cm="1">
        <f t="array" ref="AD2752">_xlfn.IFS(AC2752="","Unknown",AC2752&lt;18,"0-17",AC2752&lt;35,"18-34",AC2752&lt;50,"35-49",AC2752&lt;65,"50-64",TRUE,"65+")</f>
        <v>18-34</v>
      </c>
      <c r="AE2752">
        <f>IFERROR(_xlfn.XLOOKUP($B2752,enrollment!$A$2:$A$801,enrollment!$O$2:$O$801),"")</f>
        <v>3456789012</v>
      </c>
      <c r="AF2752">
        <f>IFERROR(_xlfn.XLOOKUP($AE2752,providers!$B$2:$B$11,providers!$Q$2:$Q$11),"")</f>
        <v>4</v>
      </c>
      <c r="AG2752" s="1">
        <f t="shared" si="42"/>
        <v>45474</v>
      </c>
    </row>
    <row r="2753" spans="1:33" x14ac:dyDescent="0.25">
      <c r="A2753" t="s">
        <v>3198</v>
      </c>
      <c r="B2753" t="s">
        <v>3197</v>
      </c>
      <c r="C2753">
        <v>3456789012</v>
      </c>
      <c r="D2753">
        <v>3456789012</v>
      </c>
      <c r="E2753" s="1">
        <v>45446</v>
      </c>
      <c r="F2753" s="1">
        <v>45446</v>
      </c>
      <c r="G2753" s="1">
        <v>45472</v>
      </c>
      <c r="H2753" t="s">
        <v>28</v>
      </c>
      <c r="I2753">
        <v>11</v>
      </c>
      <c r="J2753" t="s">
        <v>47</v>
      </c>
      <c r="K2753">
        <v>99213</v>
      </c>
      <c r="O2753">
        <v>1</v>
      </c>
      <c r="P2753">
        <v>231.94</v>
      </c>
      <c r="Q2753">
        <v>171.81</v>
      </c>
      <c r="R2753">
        <v>137.44999999999999</v>
      </c>
      <c r="S2753">
        <v>34.36</v>
      </c>
      <c r="T2753" t="s">
        <v>30</v>
      </c>
      <c r="X2753" t="s">
        <v>52</v>
      </c>
      <c r="Y2753" t="s">
        <v>44</v>
      </c>
      <c r="Z2753" t="s">
        <v>39</v>
      </c>
      <c r="AA2753" t="str">
        <f>IFERROR(_xlfn.XLOOKUP($J2753,avoidable_ed_reference!$A$2:$A$13,avoidable_ed_reference!$C$2:$C$13),"Not Classified")</f>
        <v>Not Classified</v>
      </c>
      <c r="AB2753" t="str">
        <f>IFERROR(_xlfn.XLOOKUP($B2753,enrollment!$A$2:$A$801,enrollment!$I$2:$I$801),"")</f>
        <v>KY</v>
      </c>
      <c r="AC2753">
        <f>IFERROR(_xlfn.XLOOKUP($B2753,enrollment!$A$2:$A$801,enrollment!$L$2:$L$801),"")</f>
        <v>27</v>
      </c>
      <c r="AD2753" t="str" cm="1">
        <f t="array" ref="AD2753">_xlfn.IFS(AC2753="","Unknown",AC2753&lt;18,"0-17",AC2753&lt;35,"18-34",AC2753&lt;50,"35-49",AC2753&lt;65,"50-64",TRUE,"65+")</f>
        <v>18-34</v>
      </c>
      <c r="AE2753">
        <f>IFERROR(_xlfn.XLOOKUP($B2753,enrollment!$A$2:$A$801,enrollment!$O$2:$O$801),"")</f>
        <v>3456789012</v>
      </c>
      <c r="AF2753">
        <f>IFERROR(_xlfn.XLOOKUP($AE2753,providers!$B$2:$B$11,providers!$Q$2:$Q$11),"")</f>
        <v>4</v>
      </c>
      <c r="AG2753" s="1">
        <f t="shared" si="42"/>
        <v>45444</v>
      </c>
    </row>
    <row r="2754" spans="1:33" x14ac:dyDescent="0.25">
      <c r="A2754" t="s">
        <v>3199</v>
      </c>
      <c r="B2754" t="s">
        <v>3197</v>
      </c>
      <c r="C2754">
        <v>3456789012</v>
      </c>
      <c r="D2754">
        <v>3456789012</v>
      </c>
      <c r="E2754" s="1">
        <v>45521</v>
      </c>
      <c r="F2754" s="1">
        <v>45521</v>
      </c>
      <c r="G2754" s="1">
        <v>45540</v>
      </c>
      <c r="H2754" t="s">
        <v>28</v>
      </c>
      <c r="I2754">
        <v>11</v>
      </c>
      <c r="J2754" t="s">
        <v>38</v>
      </c>
      <c r="K2754">
        <v>99213</v>
      </c>
      <c r="O2754">
        <v>1</v>
      </c>
      <c r="P2754">
        <v>212.06</v>
      </c>
      <c r="Q2754">
        <v>157.08000000000001</v>
      </c>
      <c r="R2754">
        <v>125.66</v>
      </c>
      <c r="S2754">
        <v>31.42</v>
      </c>
      <c r="T2754" t="s">
        <v>30</v>
      </c>
      <c r="X2754" t="s">
        <v>52</v>
      </c>
      <c r="Y2754" t="s">
        <v>44</v>
      </c>
      <c r="Z2754" t="s">
        <v>39</v>
      </c>
      <c r="AA2754" t="str">
        <f>IFERROR(_xlfn.XLOOKUP($J2754,avoidable_ed_reference!$A$2:$A$13,avoidable_ed_reference!$C$2:$C$13),"Not Classified")</f>
        <v>Not Classified</v>
      </c>
      <c r="AB2754" t="str">
        <f>IFERROR(_xlfn.XLOOKUP($B2754,enrollment!$A$2:$A$801,enrollment!$I$2:$I$801),"")</f>
        <v>KY</v>
      </c>
      <c r="AC2754">
        <f>IFERROR(_xlfn.XLOOKUP($B2754,enrollment!$A$2:$A$801,enrollment!$L$2:$L$801),"")</f>
        <v>27</v>
      </c>
      <c r="AD2754" t="str" cm="1">
        <f t="array" ref="AD2754">_xlfn.IFS(AC2754="","Unknown",AC2754&lt;18,"0-17",AC2754&lt;35,"18-34",AC2754&lt;50,"35-49",AC2754&lt;65,"50-64",TRUE,"65+")</f>
        <v>18-34</v>
      </c>
      <c r="AE2754">
        <f>IFERROR(_xlfn.XLOOKUP($B2754,enrollment!$A$2:$A$801,enrollment!$O$2:$O$801),"")</f>
        <v>3456789012</v>
      </c>
      <c r="AF2754">
        <f>IFERROR(_xlfn.XLOOKUP($AE2754,providers!$B$2:$B$11,providers!$Q$2:$Q$11),"")</f>
        <v>4</v>
      </c>
      <c r="AG2754" s="1">
        <f t="shared" si="42"/>
        <v>45505</v>
      </c>
    </row>
    <row r="2755" spans="1:33" x14ac:dyDescent="0.25">
      <c r="A2755" t="s">
        <v>3200</v>
      </c>
      <c r="B2755" t="s">
        <v>3197</v>
      </c>
      <c r="C2755">
        <v>3456789012</v>
      </c>
      <c r="D2755">
        <v>3456789012</v>
      </c>
      <c r="E2755" s="1">
        <v>45613</v>
      </c>
      <c r="F2755" s="1">
        <v>45613</v>
      </c>
      <c r="G2755" s="1">
        <v>45627</v>
      </c>
      <c r="H2755" t="s">
        <v>28</v>
      </c>
      <c r="I2755">
        <v>11</v>
      </c>
      <c r="J2755" t="s">
        <v>35</v>
      </c>
      <c r="K2755">
        <v>99213</v>
      </c>
      <c r="O2755">
        <v>1</v>
      </c>
      <c r="P2755">
        <v>227.66</v>
      </c>
      <c r="Q2755">
        <v>168.64</v>
      </c>
      <c r="R2755">
        <v>134.91</v>
      </c>
      <c r="S2755">
        <v>33.729999999999997</v>
      </c>
      <c r="T2755" t="s">
        <v>30</v>
      </c>
      <c r="X2755" t="s">
        <v>52</v>
      </c>
      <c r="Y2755" t="s">
        <v>44</v>
      </c>
      <c r="Z2755" t="s">
        <v>39</v>
      </c>
      <c r="AA2755" t="str">
        <f>IFERROR(_xlfn.XLOOKUP($J2755,avoidable_ed_reference!$A$2:$A$13,avoidable_ed_reference!$C$2:$C$13),"Not Classified")</f>
        <v>Avoidable</v>
      </c>
      <c r="AB2755" t="str">
        <f>IFERROR(_xlfn.XLOOKUP($B2755,enrollment!$A$2:$A$801,enrollment!$I$2:$I$801),"")</f>
        <v>KY</v>
      </c>
      <c r="AC2755">
        <f>IFERROR(_xlfn.XLOOKUP($B2755,enrollment!$A$2:$A$801,enrollment!$L$2:$L$801),"")</f>
        <v>27</v>
      </c>
      <c r="AD2755" t="str" cm="1">
        <f t="array" ref="AD2755">_xlfn.IFS(AC2755="","Unknown",AC2755&lt;18,"0-17",AC2755&lt;35,"18-34",AC2755&lt;50,"35-49",AC2755&lt;65,"50-64",TRUE,"65+")</f>
        <v>18-34</v>
      </c>
      <c r="AE2755">
        <f>IFERROR(_xlfn.XLOOKUP($B2755,enrollment!$A$2:$A$801,enrollment!$O$2:$O$801),"")</f>
        <v>3456789012</v>
      </c>
      <c r="AF2755">
        <f>IFERROR(_xlfn.XLOOKUP($AE2755,providers!$B$2:$B$11,providers!$Q$2:$Q$11),"")</f>
        <v>4</v>
      </c>
      <c r="AG2755" s="1">
        <f t="shared" ref="AG2755:AG2818" si="43">EOMONTH(E2755,-1)+1</f>
        <v>45597</v>
      </c>
    </row>
    <row r="2756" spans="1:33" x14ac:dyDescent="0.25">
      <c r="A2756" t="s">
        <v>3201</v>
      </c>
      <c r="B2756" t="s">
        <v>3197</v>
      </c>
      <c r="C2756">
        <v>5678901234</v>
      </c>
      <c r="D2756">
        <v>5678901234</v>
      </c>
      <c r="E2756" s="1">
        <v>45472</v>
      </c>
      <c r="F2756" s="1">
        <v>45472</v>
      </c>
      <c r="G2756" s="1">
        <v>45501</v>
      </c>
      <c r="H2756" t="s">
        <v>28</v>
      </c>
      <c r="I2756">
        <v>20</v>
      </c>
      <c r="J2756" t="s">
        <v>35</v>
      </c>
      <c r="K2756">
        <v>99213</v>
      </c>
      <c r="O2756">
        <v>1</v>
      </c>
      <c r="P2756">
        <v>169.47</v>
      </c>
      <c r="Q2756">
        <v>130.36000000000001</v>
      </c>
      <c r="R2756">
        <v>104.29</v>
      </c>
      <c r="S2756">
        <v>26.07</v>
      </c>
      <c r="T2756" t="s">
        <v>30</v>
      </c>
      <c r="X2756" t="s">
        <v>52</v>
      </c>
      <c r="Y2756" t="s">
        <v>44</v>
      </c>
      <c r="Z2756" t="s">
        <v>36</v>
      </c>
      <c r="AA2756" t="str">
        <f>IFERROR(_xlfn.XLOOKUP($J2756,avoidable_ed_reference!$A$2:$A$13,avoidable_ed_reference!$C$2:$C$13),"Not Classified")</f>
        <v>Avoidable</v>
      </c>
      <c r="AB2756" t="str">
        <f>IFERROR(_xlfn.XLOOKUP($B2756,enrollment!$A$2:$A$801,enrollment!$I$2:$I$801),"")</f>
        <v>KY</v>
      </c>
      <c r="AC2756">
        <f>IFERROR(_xlfn.XLOOKUP($B2756,enrollment!$A$2:$A$801,enrollment!$L$2:$L$801),"")</f>
        <v>27</v>
      </c>
      <c r="AD2756" t="str" cm="1">
        <f t="array" ref="AD2756">_xlfn.IFS(AC2756="","Unknown",AC2756&lt;18,"0-17",AC2756&lt;35,"18-34",AC2756&lt;50,"35-49",AC2756&lt;65,"50-64",TRUE,"65+")</f>
        <v>18-34</v>
      </c>
      <c r="AE2756">
        <f>IFERROR(_xlfn.XLOOKUP($B2756,enrollment!$A$2:$A$801,enrollment!$O$2:$O$801),"")</f>
        <v>3456789012</v>
      </c>
      <c r="AF2756">
        <f>IFERROR(_xlfn.XLOOKUP($AE2756,providers!$B$2:$B$11,providers!$Q$2:$Q$11),"")</f>
        <v>4</v>
      </c>
      <c r="AG2756" s="1">
        <f t="shared" si="43"/>
        <v>45444</v>
      </c>
    </row>
    <row r="2757" spans="1:33" x14ac:dyDescent="0.25">
      <c r="A2757" t="s">
        <v>3202</v>
      </c>
      <c r="B2757" t="s">
        <v>3197</v>
      </c>
      <c r="C2757">
        <v>3456789012</v>
      </c>
      <c r="D2757">
        <v>3456789012</v>
      </c>
      <c r="E2757" s="1">
        <v>45455</v>
      </c>
      <c r="F2757" s="1">
        <v>45455</v>
      </c>
      <c r="G2757" s="1">
        <v>45471</v>
      </c>
      <c r="H2757" t="s">
        <v>28</v>
      </c>
      <c r="I2757">
        <v>11</v>
      </c>
      <c r="J2757" t="s">
        <v>47</v>
      </c>
      <c r="K2757">
        <v>99213</v>
      </c>
      <c r="O2757">
        <v>1</v>
      </c>
      <c r="P2757">
        <v>227.26</v>
      </c>
      <c r="Q2757">
        <v>168.34</v>
      </c>
      <c r="R2757">
        <v>134.66999999999999</v>
      </c>
      <c r="S2757">
        <v>33.67</v>
      </c>
      <c r="T2757" t="s">
        <v>30</v>
      </c>
      <c r="X2757" t="s">
        <v>52</v>
      </c>
      <c r="Y2757" t="s">
        <v>44</v>
      </c>
      <c r="Z2757" t="s">
        <v>39</v>
      </c>
      <c r="AA2757" t="str">
        <f>IFERROR(_xlfn.XLOOKUP($J2757,avoidable_ed_reference!$A$2:$A$13,avoidable_ed_reference!$C$2:$C$13),"Not Classified")</f>
        <v>Not Classified</v>
      </c>
      <c r="AB2757" t="str">
        <f>IFERROR(_xlfn.XLOOKUP($B2757,enrollment!$A$2:$A$801,enrollment!$I$2:$I$801),"")</f>
        <v>KY</v>
      </c>
      <c r="AC2757">
        <f>IFERROR(_xlfn.XLOOKUP($B2757,enrollment!$A$2:$A$801,enrollment!$L$2:$L$801),"")</f>
        <v>27</v>
      </c>
      <c r="AD2757" t="str" cm="1">
        <f t="array" ref="AD2757">_xlfn.IFS(AC2757="","Unknown",AC2757&lt;18,"0-17",AC2757&lt;35,"18-34",AC2757&lt;50,"35-49",AC2757&lt;65,"50-64",TRUE,"65+")</f>
        <v>18-34</v>
      </c>
      <c r="AE2757">
        <f>IFERROR(_xlfn.XLOOKUP($B2757,enrollment!$A$2:$A$801,enrollment!$O$2:$O$801),"")</f>
        <v>3456789012</v>
      </c>
      <c r="AF2757">
        <f>IFERROR(_xlfn.XLOOKUP($AE2757,providers!$B$2:$B$11,providers!$Q$2:$Q$11),"")</f>
        <v>4</v>
      </c>
      <c r="AG2757" s="1">
        <f t="shared" si="43"/>
        <v>45444</v>
      </c>
    </row>
    <row r="2758" spans="1:33" x14ac:dyDescent="0.25">
      <c r="A2758" t="s">
        <v>3203</v>
      </c>
      <c r="B2758" t="s">
        <v>3197</v>
      </c>
      <c r="C2758">
        <v>3456789012</v>
      </c>
      <c r="D2758">
        <v>3456789012</v>
      </c>
      <c r="E2758" s="1">
        <v>45315</v>
      </c>
      <c r="F2758" s="1">
        <v>45315</v>
      </c>
      <c r="G2758" s="1">
        <v>45349</v>
      </c>
      <c r="H2758" t="s">
        <v>28</v>
      </c>
      <c r="I2758">
        <v>11</v>
      </c>
      <c r="J2758" t="s">
        <v>38</v>
      </c>
      <c r="K2758">
        <v>99213</v>
      </c>
      <c r="O2758">
        <v>1</v>
      </c>
      <c r="P2758">
        <v>219.48</v>
      </c>
      <c r="Q2758">
        <v>162.58000000000001</v>
      </c>
      <c r="R2758">
        <v>130.06</v>
      </c>
      <c r="S2758">
        <v>32.520000000000003</v>
      </c>
      <c r="T2758" t="s">
        <v>30</v>
      </c>
      <c r="X2758" t="s">
        <v>52</v>
      </c>
      <c r="Y2758" t="s">
        <v>44</v>
      </c>
      <c r="Z2758" t="s">
        <v>39</v>
      </c>
      <c r="AA2758" t="str">
        <f>IFERROR(_xlfn.XLOOKUP($J2758,avoidable_ed_reference!$A$2:$A$13,avoidable_ed_reference!$C$2:$C$13),"Not Classified")</f>
        <v>Not Classified</v>
      </c>
      <c r="AB2758" t="str">
        <f>IFERROR(_xlfn.XLOOKUP($B2758,enrollment!$A$2:$A$801,enrollment!$I$2:$I$801),"")</f>
        <v>KY</v>
      </c>
      <c r="AC2758">
        <f>IFERROR(_xlfn.XLOOKUP($B2758,enrollment!$A$2:$A$801,enrollment!$L$2:$L$801),"")</f>
        <v>27</v>
      </c>
      <c r="AD2758" t="str" cm="1">
        <f t="array" ref="AD2758">_xlfn.IFS(AC2758="","Unknown",AC2758&lt;18,"0-17",AC2758&lt;35,"18-34",AC2758&lt;50,"35-49",AC2758&lt;65,"50-64",TRUE,"65+")</f>
        <v>18-34</v>
      </c>
      <c r="AE2758">
        <f>IFERROR(_xlfn.XLOOKUP($B2758,enrollment!$A$2:$A$801,enrollment!$O$2:$O$801),"")</f>
        <v>3456789012</v>
      </c>
      <c r="AF2758">
        <f>IFERROR(_xlfn.XLOOKUP($AE2758,providers!$B$2:$B$11,providers!$Q$2:$Q$11),"")</f>
        <v>4</v>
      </c>
      <c r="AG2758" s="1">
        <f t="shared" si="43"/>
        <v>45292</v>
      </c>
    </row>
    <row r="2759" spans="1:33" x14ac:dyDescent="0.25">
      <c r="A2759" t="s">
        <v>3204</v>
      </c>
      <c r="B2759" t="s">
        <v>3197</v>
      </c>
      <c r="C2759">
        <v>2233445566</v>
      </c>
      <c r="D2759">
        <v>2233445566</v>
      </c>
      <c r="E2759" s="1">
        <v>45614</v>
      </c>
      <c r="F2759" s="1">
        <v>45614</v>
      </c>
      <c r="G2759" s="1">
        <v>45636</v>
      </c>
      <c r="H2759" t="s">
        <v>28</v>
      </c>
      <c r="I2759">
        <v>23</v>
      </c>
      <c r="J2759" t="s">
        <v>93</v>
      </c>
      <c r="K2759">
        <v>99284</v>
      </c>
      <c r="O2759">
        <v>1</v>
      </c>
      <c r="P2759">
        <v>1884.35</v>
      </c>
      <c r="Q2759">
        <v>1046.8599999999999</v>
      </c>
      <c r="R2759">
        <v>837.49</v>
      </c>
      <c r="S2759">
        <v>209.37</v>
      </c>
      <c r="T2759" t="s">
        <v>30</v>
      </c>
      <c r="X2759" t="s">
        <v>52</v>
      </c>
      <c r="Y2759" t="s">
        <v>44</v>
      </c>
      <c r="Z2759" t="s">
        <v>45</v>
      </c>
      <c r="AA2759" t="str">
        <f>IFERROR(_xlfn.XLOOKUP($J2759,avoidable_ed_reference!$A$2:$A$13,avoidable_ed_reference!$C$2:$C$13),"Not Classified")</f>
        <v>Avoidable</v>
      </c>
      <c r="AB2759" t="str">
        <f>IFERROR(_xlfn.XLOOKUP($B2759,enrollment!$A$2:$A$801,enrollment!$I$2:$I$801),"")</f>
        <v>KY</v>
      </c>
      <c r="AC2759">
        <f>IFERROR(_xlfn.XLOOKUP($B2759,enrollment!$A$2:$A$801,enrollment!$L$2:$L$801),"")</f>
        <v>27</v>
      </c>
      <c r="AD2759" t="str" cm="1">
        <f t="array" ref="AD2759">_xlfn.IFS(AC2759="","Unknown",AC2759&lt;18,"0-17",AC2759&lt;35,"18-34",AC2759&lt;50,"35-49",AC2759&lt;65,"50-64",TRUE,"65+")</f>
        <v>18-34</v>
      </c>
      <c r="AE2759">
        <f>IFERROR(_xlfn.XLOOKUP($B2759,enrollment!$A$2:$A$801,enrollment!$O$2:$O$801),"")</f>
        <v>3456789012</v>
      </c>
      <c r="AF2759">
        <f>IFERROR(_xlfn.XLOOKUP($AE2759,providers!$B$2:$B$11,providers!$Q$2:$Q$11),"")</f>
        <v>4</v>
      </c>
      <c r="AG2759" s="1">
        <f t="shared" si="43"/>
        <v>45597</v>
      </c>
    </row>
    <row r="2760" spans="1:33" x14ac:dyDescent="0.25">
      <c r="A2760" t="s">
        <v>3205</v>
      </c>
      <c r="B2760" t="s">
        <v>3206</v>
      </c>
      <c r="C2760">
        <v>9012345678</v>
      </c>
      <c r="D2760">
        <v>9012345678</v>
      </c>
      <c r="E2760" s="1">
        <v>45380</v>
      </c>
      <c r="F2760" s="1">
        <v>45380</v>
      </c>
      <c r="G2760" s="1">
        <v>45405</v>
      </c>
      <c r="H2760" t="s">
        <v>28</v>
      </c>
      <c r="I2760">
        <v>11</v>
      </c>
      <c r="J2760" t="s">
        <v>35</v>
      </c>
      <c r="K2760">
        <v>99213</v>
      </c>
      <c r="O2760">
        <v>1</v>
      </c>
      <c r="P2760">
        <v>214.93</v>
      </c>
      <c r="Q2760">
        <v>159.21</v>
      </c>
      <c r="R2760">
        <v>127.37</v>
      </c>
      <c r="S2760">
        <v>31.84</v>
      </c>
      <c r="T2760" t="s">
        <v>30</v>
      </c>
      <c r="X2760" t="s">
        <v>43</v>
      </c>
      <c r="Y2760" t="s">
        <v>44</v>
      </c>
      <c r="Z2760" t="s">
        <v>39</v>
      </c>
      <c r="AA2760" t="str">
        <f>IFERROR(_xlfn.XLOOKUP($J2760,avoidable_ed_reference!$A$2:$A$13,avoidable_ed_reference!$C$2:$C$13),"Not Classified")</f>
        <v>Avoidable</v>
      </c>
      <c r="AB2760" t="str">
        <f>IFERROR(_xlfn.XLOOKUP($B2760,enrollment!$A$2:$A$801,enrollment!$I$2:$I$801),"")</f>
        <v>KY</v>
      </c>
      <c r="AC2760">
        <f>IFERROR(_xlfn.XLOOKUP($B2760,enrollment!$A$2:$A$801,enrollment!$L$2:$L$801),"")</f>
        <v>70</v>
      </c>
      <c r="AD2760" t="str" cm="1">
        <f t="array" ref="AD2760">_xlfn.IFS(AC2760="","Unknown",AC2760&lt;18,"0-17",AC2760&lt;35,"18-34",AC2760&lt;50,"35-49",AC2760&lt;65,"50-64",TRUE,"65+")</f>
        <v>65+</v>
      </c>
      <c r="AE2760">
        <f>IFERROR(_xlfn.XLOOKUP($B2760,enrollment!$A$2:$A$801,enrollment!$O$2:$O$801),"")</f>
        <v>9012345678</v>
      </c>
      <c r="AF2760">
        <f>IFERROR(_xlfn.XLOOKUP($AE2760,providers!$B$2:$B$11,providers!$Q$2:$Q$11),"")</f>
        <v>4.3</v>
      </c>
      <c r="AG2760" s="1">
        <f t="shared" si="43"/>
        <v>45352</v>
      </c>
    </row>
    <row r="2761" spans="1:33" x14ac:dyDescent="0.25">
      <c r="A2761" t="s">
        <v>3207</v>
      </c>
      <c r="B2761" t="s">
        <v>3206</v>
      </c>
      <c r="C2761">
        <v>9012345678</v>
      </c>
      <c r="D2761">
        <v>9012345678</v>
      </c>
      <c r="E2761" s="1">
        <v>45525</v>
      </c>
      <c r="F2761" s="1">
        <v>45525</v>
      </c>
      <c r="G2761" s="1">
        <v>45558</v>
      </c>
      <c r="H2761" t="s">
        <v>28</v>
      </c>
      <c r="I2761">
        <v>11</v>
      </c>
      <c r="J2761" t="s">
        <v>47</v>
      </c>
      <c r="K2761">
        <v>99213</v>
      </c>
      <c r="O2761">
        <v>1</v>
      </c>
      <c r="P2761">
        <v>222.4</v>
      </c>
      <c r="Q2761">
        <v>164.74</v>
      </c>
      <c r="R2761">
        <v>131.79</v>
      </c>
      <c r="S2761">
        <v>32.950000000000003</v>
      </c>
      <c r="T2761" t="s">
        <v>30</v>
      </c>
      <c r="X2761" t="s">
        <v>43</v>
      </c>
      <c r="Y2761" t="s">
        <v>44</v>
      </c>
      <c r="Z2761" t="s">
        <v>39</v>
      </c>
      <c r="AA2761" t="str">
        <f>IFERROR(_xlfn.XLOOKUP($J2761,avoidable_ed_reference!$A$2:$A$13,avoidable_ed_reference!$C$2:$C$13),"Not Classified")</f>
        <v>Not Classified</v>
      </c>
      <c r="AB2761" t="str">
        <f>IFERROR(_xlfn.XLOOKUP($B2761,enrollment!$A$2:$A$801,enrollment!$I$2:$I$801),"")</f>
        <v>KY</v>
      </c>
      <c r="AC2761">
        <f>IFERROR(_xlfn.XLOOKUP($B2761,enrollment!$A$2:$A$801,enrollment!$L$2:$L$801),"")</f>
        <v>70</v>
      </c>
      <c r="AD2761" t="str" cm="1">
        <f t="array" ref="AD2761">_xlfn.IFS(AC2761="","Unknown",AC2761&lt;18,"0-17",AC2761&lt;35,"18-34",AC2761&lt;50,"35-49",AC2761&lt;65,"50-64",TRUE,"65+")</f>
        <v>65+</v>
      </c>
      <c r="AE2761">
        <f>IFERROR(_xlfn.XLOOKUP($B2761,enrollment!$A$2:$A$801,enrollment!$O$2:$O$801),"")</f>
        <v>9012345678</v>
      </c>
      <c r="AF2761">
        <f>IFERROR(_xlfn.XLOOKUP($AE2761,providers!$B$2:$B$11,providers!$Q$2:$Q$11),"")</f>
        <v>4.3</v>
      </c>
      <c r="AG2761" s="1">
        <f t="shared" si="43"/>
        <v>45505</v>
      </c>
    </row>
    <row r="2762" spans="1:33" x14ac:dyDescent="0.25">
      <c r="A2762" t="s">
        <v>3208</v>
      </c>
      <c r="B2762" t="s">
        <v>3206</v>
      </c>
      <c r="C2762">
        <v>3456789012</v>
      </c>
      <c r="D2762">
        <v>3456789012</v>
      </c>
      <c r="E2762" s="1">
        <v>45437</v>
      </c>
      <c r="F2762" s="1">
        <v>45437</v>
      </c>
      <c r="G2762" s="1">
        <v>45468</v>
      </c>
      <c r="H2762" t="s">
        <v>67</v>
      </c>
      <c r="I2762">
        <v>21</v>
      </c>
      <c r="J2762" t="s">
        <v>80</v>
      </c>
      <c r="K2762">
        <v>99223</v>
      </c>
      <c r="O2762">
        <v>1</v>
      </c>
      <c r="P2762">
        <v>23914.87</v>
      </c>
      <c r="Q2762">
        <v>15428.95</v>
      </c>
      <c r="R2762">
        <v>12343.16</v>
      </c>
      <c r="S2762">
        <v>3085.79</v>
      </c>
      <c r="T2762" t="s">
        <v>30</v>
      </c>
      <c r="V2762">
        <v>1</v>
      </c>
      <c r="W2762" s="2" t="s">
        <v>68</v>
      </c>
      <c r="X2762" t="s">
        <v>43</v>
      </c>
      <c r="Y2762" t="s">
        <v>44</v>
      </c>
      <c r="Z2762" t="s">
        <v>69</v>
      </c>
      <c r="AA2762" t="str">
        <f>IFERROR(_xlfn.XLOOKUP($J2762,avoidable_ed_reference!$A$2:$A$13,avoidable_ed_reference!$C$2:$C$13),"Not Classified")</f>
        <v>Non-Avoidable</v>
      </c>
      <c r="AB2762" t="str">
        <f>IFERROR(_xlfn.XLOOKUP($B2762,enrollment!$A$2:$A$801,enrollment!$I$2:$I$801),"")</f>
        <v>KY</v>
      </c>
      <c r="AC2762">
        <f>IFERROR(_xlfn.XLOOKUP($B2762,enrollment!$A$2:$A$801,enrollment!$L$2:$L$801),"")</f>
        <v>70</v>
      </c>
      <c r="AD2762" t="str" cm="1">
        <f t="array" ref="AD2762">_xlfn.IFS(AC2762="","Unknown",AC2762&lt;18,"0-17",AC2762&lt;35,"18-34",AC2762&lt;50,"35-49",AC2762&lt;65,"50-64",TRUE,"65+")</f>
        <v>65+</v>
      </c>
      <c r="AE2762">
        <f>IFERROR(_xlfn.XLOOKUP($B2762,enrollment!$A$2:$A$801,enrollment!$O$2:$O$801),"")</f>
        <v>9012345678</v>
      </c>
      <c r="AF2762">
        <f>IFERROR(_xlfn.XLOOKUP($AE2762,providers!$B$2:$B$11,providers!$Q$2:$Q$11),"")</f>
        <v>4.3</v>
      </c>
      <c r="AG2762" s="1">
        <f t="shared" si="43"/>
        <v>45413</v>
      </c>
    </row>
    <row r="2763" spans="1:33" x14ac:dyDescent="0.25">
      <c r="A2763" t="s">
        <v>3209</v>
      </c>
      <c r="B2763" t="s">
        <v>3206</v>
      </c>
      <c r="C2763">
        <v>9012345678</v>
      </c>
      <c r="D2763">
        <v>9012345678</v>
      </c>
      <c r="E2763" s="1">
        <v>45545</v>
      </c>
      <c r="F2763" s="1">
        <v>45545</v>
      </c>
      <c r="G2763" s="1">
        <v>45564</v>
      </c>
      <c r="H2763" t="s">
        <v>28</v>
      </c>
      <c r="I2763">
        <v>11</v>
      </c>
      <c r="J2763" t="s">
        <v>47</v>
      </c>
      <c r="K2763">
        <v>99213</v>
      </c>
      <c r="O2763">
        <v>1</v>
      </c>
      <c r="P2763">
        <v>242.88</v>
      </c>
      <c r="Q2763">
        <v>179.91</v>
      </c>
      <c r="R2763">
        <v>143.93</v>
      </c>
      <c r="S2763">
        <v>35.979999999999997</v>
      </c>
      <c r="T2763" t="s">
        <v>30</v>
      </c>
      <c r="X2763" t="s">
        <v>43</v>
      </c>
      <c r="Y2763" t="s">
        <v>44</v>
      </c>
      <c r="Z2763" t="s">
        <v>39</v>
      </c>
      <c r="AA2763" t="str">
        <f>IFERROR(_xlfn.XLOOKUP($J2763,avoidable_ed_reference!$A$2:$A$13,avoidable_ed_reference!$C$2:$C$13),"Not Classified")</f>
        <v>Not Classified</v>
      </c>
      <c r="AB2763" t="str">
        <f>IFERROR(_xlfn.XLOOKUP($B2763,enrollment!$A$2:$A$801,enrollment!$I$2:$I$801),"")</f>
        <v>KY</v>
      </c>
      <c r="AC2763">
        <f>IFERROR(_xlfn.XLOOKUP($B2763,enrollment!$A$2:$A$801,enrollment!$L$2:$L$801),"")</f>
        <v>70</v>
      </c>
      <c r="AD2763" t="str" cm="1">
        <f t="array" ref="AD2763">_xlfn.IFS(AC2763="","Unknown",AC2763&lt;18,"0-17",AC2763&lt;35,"18-34",AC2763&lt;50,"35-49",AC2763&lt;65,"50-64",TRUE,"65+")</f>
        <v>65+</v>
      </c>
      <c r="AE2763">
        <f>IFERROR(_xlfn.XLOOKUP($B2763,enrollment!$A$2:$A$801,enrollment!$O$2:$O$801),"")</f>
        <v>9012345678</v>
      </c>
      <c r="AF2763">
        <f>IFERROR(_xlfn.XLOOKUP($AE2763,providers!$B$2:$B$11,providers!$Q$2:$Q$11),"")</f>
        <v>4.3</v>
      </c>
      <c r="AG2763" s="1">
        <f t="shared" si="43"/>
        <v>45536</v>
      </c>
    </row>
    <row r="2764" spans="1:33" x14ac:dyDescent="0.25">
      <c r="A2764" t="s">
        <v>3210</v>
      </c>
      <c r="B2764" t="s">
        <v>3206</v>
      </c>
      <c r="C2764">
        <v>7890123456</v>
      </c>
      <c r="D2764">
        <v>7890123456</v>
      </c>
      <c r="E2764" s="1">
        <v>45413</v>
      </c>
      <c r="F2764" s="1">
        <v>45413</v>
      </c>
      <c r="G2764" s="1">
        <v>45435</v>
      </c>
      <c r="H2764" t="s">
        <v>59</v>
      </c>
      <c r="J2764" t="s">
        <v>60</v>
      </c>
      <c r="L2764" s="2" t="s">
        <v>106</v>
      </c>
      <c r="M2764" t="s">
        <v>107</v>
      </c>
      <c r="N2764" t="s">
        <v>108</v>
      </c>
      <c r="O2764">
        <v>1</v>
      </c>
      <c r="P2764">
        <v>1025.42</v>
      </c>
      <c r="Q2764">
        <v>932.2</v>
      </c>
      <c r="R2764">
        <v>745.76</v>
      </c>
      <c r="S2764">
        <v>186.44</v>
      </c>
      <c r="T2764" t="s">
        <v>30</v>
      </c>
      <c r="X2764" t="s">
        <v>43</v>
      </c>
      <c r="Y2764" t="s">
        <v>44</v>
      </c>
      <c r="Z2764" t="s">
        <v>64</v>
      </c>
      <c r="AA2764" t="str">
        <f>IFERROR(_xlfn.XLOOKUP($J2764,avoidable_ed_reference!$A$2:$A$13,avoidable_ed_reference!$C$2:$C$13),"Not Classified")</f>
        <v>Not Classified</v>
      </c>
      <c r="AB2764" t="str">
        <f>IFERROR(_xlfn.XLOOKUP($B2764,enrollment!$A$2:$A$801,enrollment!$I$2:$I$801),"")</f>
        <v>KY</v>
      </c>
      <c r="AC2764">
        <f>IFERROR(_xlfn.XLOOKUP($B2764,enrollment!$A$2:$A$801,enrollment!$L$2:$L$801),"")</f>
        <v>70</v>
      </c>
      <c r="AD2764" t="str" cm="1">
        <f t="array" ref="AD2764">_xlfn.IFS(AC2764="","Unknown",AC2764&lt;18,"0-17",AC2764&lt;35,"18-34",AC2764&lt;50,"35-49",AC2764&lt;65,"50-64",TRUE,"65+")</f>
        <v>65+</v>
      </c>
      <c r="AE2764">
        <f>IFERROR(_xlfn.XLOOKUP($B2764,enrollment!$A$2:$A$801,enrollment!$O$2:$O$801),"")</f>
        <v>9012345678</v>
      </c>
      <c r="AF2764">
        <f>IFERROR(_xlfn.XLOOKUP($AE2764,providers!$B$2:$B$11,providers!$Q$2:$Q$11),"")</f>
        <v>4.3</v>
      </c>
      <c r="AG2764" s="1">
        <f t="shared" si="43"/>
        <v>45413</v>
      </c>
    </row>
    <row r="2765" spans="1:33" x14ac:dyDescent="0.25">
      <c r="A2765" t="s">
        <v>3211</v>
      </c>
      <c r="B2765" t="s">
        <v>3206</v>
      </c>
      <c r="C2765">
        <v>9012345678</v>
      </c>
      <c r="D2765">
        <v>9012345678</v>
      </c>
      <c r="E2765" s="1">
        <v>45580</v>
      </c>
      <c r="F2765" s="1">
        <v>45580</v>
      </c>
      <c r="G2765" s="1">
        <v>45595</v>
      </c>
      <c r="H2765" t="s">
        <v>67</v>
      </c>
      <c r="I2765">
        <v>21</v>
      </c>
      <c r="J2765" t="s">
        <v>80</v>
      </c>
      <c r="K2765">
        <v>99223</v>
      </c>
      <c r="O2765">
        <v>1</v>
      </c>
      <c r="P2765">
        <v>24134.43</v>
      </c>
      <c r="Q2765">
        <v>15570.6</v>
      </c>
      <c r="R2765">
        <v>12456.48</v>
      </c>
      <c r="S2765">
        <v>3114.12</v>
      </c>
      <c r="T2765" t="s">
        <v>30</v>
      </c>
      <c r="V2765">
        <v>1</v>
      </c>
      <c r="W2765" s="2" t="s">
        <v>68</v>
      </c>
      <c r="X2765" t="s">
        <v>43</v>
      </c>
      <c r="Y2765" t="s">
        <v>44</v>
      </c>
      <c r="Z2765" t="s">
        <v>69</v>
      </c>
      <c r="AA2765" t="str">
        <f>IFERROR(_xlfn.XLOOKUP($J2765,avoidable_ed_reference!$A$2:$A$13,avoidable_ed_reference!$C$2:$C$13),"Not Classified")</f>
        <v>Non-Avoidable</v>
      </c>
      <c r="AB2765" t="str">
        <f>IFERROR(_xlfn.XLOOKUP($B2765,enrollment!$A$2:$A$801,enrollment!$I$2:$I$801),"")</f>
        <v>KY</v>
      </c>
      <c r="AC2765">
        <f>IFERROR(_xlfn.XLOOKUP($B2765,enrollment!$A$2:$A$801,enrollment!$L$2:$L$801),"")</f>
        <v>70</v>
      </c>
      <c r="AD2765" t="str" cm="1">
        <f t="array" ref="AD2765">_xlfn.IFS(AC2765="","Unknown",AC2765&lt;18,"0-17",AC2765&lt;35,"18-34",AC2765&lt;50,"35-49",AC2765&lt;65,"50-64",TRUE,"65+")</f>
        <v>65+</v>
      </c>
      <c r="AE2765">
        <f>IFERROR(_xlfn.XLOOKUP($B2765,enrollment!$A$2:$A$801,enrollment!$O$2:$O$801),"")</f>
        <v>9012345678</v>
      </c>
      <c r="AF2765">
        <f>IFERROR(_xlfn.XLOOKUP($AE2765,providers!$B$2:$B$11,providers!$Q$2:$Q$11),"")</f>
        <v>4.3</v>
      </c>
      <c r="AG2765" s="1">
        <f t="shared" si="43"/>
        <v>45566</v>
      </c>
    </row>
    <row r="2766" spans="1:33" x14ac:dyDescent="0.25">
      <c r="A2766" t="s">
        <v>3212</v>
      </c>
      <c r="B2766" t="s">
        <v>3206</v>
      </c>
      <c r="C2766">
        <v>2345678901</v>
      </c>
      <c r="D2766">
        <v>2345678901</v>
      </c>
      <c r="E2766" s="1">
        <v>45384</v>
      </c>
      <c r="F2766" s="1">
        <v>45384</v>
      </c>
      <c r="G2766" s="1">
        <v>45406</v>
      </c>
      <c r="H2766" t="s">
        <v>28</v>
      </c>
      <c r="I2766">
        <v>23</v>
      </c>
      <c r="J2766" t="s">
        <v>91</v>
      </c>
      <c r="K2766">
        <v>99284</v>
      </c>
      <c r="O2766">
        <v>1</v>
      </c>
      <c r="P2766">
        <v>2464.1999999999998</v>
      </c>
      <c r="Q2766">
        <v>1369</v>
      </c>
      <c r="R2766">
        <v>1095.2</v>
      </c>
      <c r="S2766">
        <v>273.8</v>
      </c>
      <c r="T2766" t="s">
        <v>30</v>
      </c>
      <c r="X2766" t="s">
        <v>43</v>
      </c>
      <c r="Y2766" t="s">
        <v>44</v>
      </c>
      <c r="Z2766" t="s">
        <v>45</v>
      </c>
      <c r="AA2766" t="str">
        <f>IFERROR(_xlfn.XLOOKUP($J2766,avoidable_ed_reference!$A$2:$A$13,avoidable_ed_reference!$C$2:$C$13),"Not Classified")</f>
        <v>Avoidable</v>
      </c>
      <c r="AB2766" t="str">
        <f>IFERROR(_xlfn.XLOOKUP($B2766,enrollment!$A$2:$A$801,enrollment!$I$2:$I$801),"")</f>
        <v>KY</v>
      </c>
      <c r="AC2766">
        <f>IFERROR(_xlfn.XLOOKUP($B2766,enrollment!$A$2:$A$801,enrollment!$L$2:$L$801),"")</f>
        <v>70</v>
      </c>
      <c r="AD2766" t="str" cm="1">
        <f t="array" ref="AD2766">_xlfn.IFS(AC2766="","Unknown",AC2766&lt;18,"0-17",AC2766&lt;35,"18-34",AC2766&lt;50,"35-49",AC2766&lt;65,"50-64",TRUE,"65+")</f>
        <v>65+</v>
      </c>
      <c r="AE2766">
        <f>IFERROR(_xlfn.XLOOKUP($B2766,enrollment!$A$2:$A$801,enrollment!$O$2:$O$801),"")</f>
        <v>9012345678</v>
      </c>
      <c r="AF2766">
        <f>IFERROR(_xlfn.XLOOKUP($AE2766,providers!$B$2:$B$11,providers!$Q$2:$Q$11),"")</f>
        <v>4.3</v>
      </c>
      <c r="AG2766" s="1">
        <f t="shared" si="43"/>
        <v>45383</v>
      </c>
    </row>
    <row r="2767" spans="1:33" x14ac:dyDescent="0.25">
      <c r="A2767" t="s">
        <v>3213</v>
      </c>
      <c r="B2767" t="s">
        <v>3206</v>
      </c>
      <c r="C2767">
        <v>9012345678</v>
      </c>
      <c r="D2767">
        <v>9012345678</v>
      </c>
      <c r="E2767" s="1">
        <v>45376</v>
      </c>
      <c r="F2767" s="1">
        <v>45376</v>
      </c>
      <c r="G2767" s="1">
        <v>45406</v>
      </c>
      <c r="H2767" t="s">
        <v>28</v>
      </c>
      <c r="I2767">
        <v>11</v>
      </c>
      <c r="J2767" t="s">
        <v>47</v>
      </c>
      <c r="K2767">
        <v>99213</v>
      </c>
      <c r="O2767">
        <v>1</v>
      </c>
      <c r="P2767">
        <v>177.5</v>
      </c>
      <c r="Q2767">
        <v>131.47999999999999</v>
      </c>
      <c r="R2767">
        <v>105.18</v>
      </c>
      <c r="S2767">
        <v>26.3</v>
      </c>
      <c r="T2767" t="s">
        <v>30</v>
      </c>
      <c r="X2767" t="s">
        <v>43</v>
      </c>
      <c r="Y2767" t="s">
        <v>44</v>
      </c>
      <c r="Z2767" t="s">
        <v>39</v>
      </c>
      <c r="AA2767" t="str">
        <f>IFERROR(_xlfn.XLOOKUP($J2767,avoidable_ed_reference!$A$2:$A$13,avoidable_ed_reference!$C$2:$C$13),"Not Classified")</f>
        <v>Not Classified</v>
      </c>
      <c r="AB2767" t="str">
        <f>IFERROR(_xlfn.XLOOKUP($B2767,enrollment!$A$2:$A$801,enrollment!$I$2:$I$801),"")</f>
        <v>KY</v>
      </c>
      <c r="AC2767">
        <f>IFERROR(_xlfn.XLOOKUP($B2767,enrollment!$A$2:$A$801,enrollment!$L$2:$L$801),"")</f>
        <v>70</v>
      </c>
      <c r="AD2767" t="str" cm="1">
        <f t="array" ref="AD2767">_xlfn.IFS(AC2767="","Unknown",AC2767&lt;18,"0-17",AC2767&lt;35,"18-34",AC2767&lt;50,"35-49",AC2767&lt;65,"50-64",TRUE,"65+")</f>
        <v>65+</v>
      </c>
      <c r="AE2767">
        <f>IFERROR(_xlfn.XLOOKUP($B2767,enrollment!$A$2:$A$801,enrollment!$O$2:$O$801),"")</f>
        <v>9012345678</v>
      </c>
      <c r="AF2767">
        <f>IFERROR(_xlfn.XLOOKUP($AE2767,providers!$B$2:$B$11,providers!$Q$2:$Q$11),"")</f>
        <v>4.3</v>
      </c>
      <c r="AG2767" s="1">
        <f t="shared" si="43"/>
        <v>45352</v>
      </c>
    </row>
    <row r="2768" spans="1:33" x14ac:dyDescent="0.25">
      <c r="A2768" t="s">
        <v>3214</v>
      </c>
      <c r="B2768" t="s">
        <v>3206</v>
      </c>
      <c r="C2768">
        <v>9012345678</v>
      </c>
      <c r="D2768">
        <v>9012345678</v>
      </c>
      <c r="E2768" s="1">
        <v>45345</v>
      </c>
      <c r="F2768" s="1">
        <v>45345</v>
      </c>
      <c r="G2768" s="1">
        <v>45373</v>
      </c>
      <c r="H2768" t="s">
        <v>28</v>
      </c>
      <c r="I2768">
        <v>11</v>
      </c>
      <c r="J2768" t="s">
        <v>47</v>
      </c>
      <c r="K2768">
        <v>99213</v>
      </c>
      <c r="O2768">
        <v>1</v>
      </c>
      <c r="P2768">
        <v>200.99</v>
      </c>
      <c r="Q2768">
        <v>148.88</v>
      </c>
      <c r="R2768">
        <v>119.1</v>
      </c>
      <c r="S2768">
        <v>29.78</v>
      </c>
      <c r="T2768" t="s">
        <v>30</v>
      </c>
      <c r="X2768" t="s">
        <v>43</v>
      </c>
      <c r="Y2768" t="s">
        <v>44</v>
      </c>
      <c r="Z2768" t="s">
        <v>39</v>
      </c>
      <c r="AA2768" t="str">
        <f>IFERROR(_xlfn.XLOOKUP($J2768,avoidable_ed_reference!$A$2:$A$13,avoidable_ed_reference!$C$2:$C$13),"Not Classified")</f>
        <v>Not Classified</v>
      </c>
      <c r="AB2768" t="str">
        <f>IFERROR(_xlfn.XLOOKUP($B2768,enrollment!$A$2:$A$801,enrollment!$I$2:$I$801),"")</f>
        <v>KY</v>
      </c>
      <c r="AC2768">
        <f>IFERROR(_xlfn.XLOOKUP($B2768,enrollment!$A$2:$A$801,enrollment!$L$2:$L$801),"")</f>
        <v>70</v>
      </c>
      <c r="AD2768" t="str" cm="1">
        <f t="array" ref="AD2768">_xlfn.IFS(AC2768="","Unknown",AC2768&lt;18,"0-17",AC2768&lt;35,"18-34",AC2768&lt;50,"35-49",AC2768&lt;65,"50-64",TRUE,"65+")</f>
        <v>65+</v>
      </c>
      <c r="AE2768">
        <f>IFERROR(_xlfn.XLOOKUP($B2768,enrollment!$A$2:$A$801,enrollment!$O$2:$O$801),"")</f>
        <v>9012345678</v>
      </c>
      <c r="AF2768">
        <f>IFERROR(_xlfn.XLOOKUP($AE2768,providers!$B$2:$B$11,providers!$Q$2:$Q$11),"")</f>
        <v>4.3</v>
      </c>
      <c r="AG2768" s="1">
        <f t="shared" si="43"/>
        <v>45323</v>
      </c>
    </row>
    <row r="2769" spans="1:33" x14ac:dyDescent="0.25">
      <c r="A2769" t="s">
        <v>3215</v>
      </c>
      <c r="B2769" t="s">
        <v>3206</v>
      </c>
      <c r="C2769">
        <v>6789012345</v>
      </c>
      <c r="D2769">
        <v>6789012345</v>
      </c>
      <c r="E2769" s="1">
        <v>45377</v>
      </c>
      <c r="F2769" s="1">
        <v>45377</v>
      </c>
      <c r="G2769" s="1">
        <v>45411</v>
      </c>
      <c r="H2769" t="s">
        <v>28</v>
      </c>
      <c r="I2769">
        <v>23</v>
      </c>
      <c r="J2769" t="s">
        <v>42</v>
      </c>
      <c r="K2769">
        <v>99284</v>
      </c>
      <c r="O2769">
        <v>1</v>
      </c>
      <c r="P2769">
        <v>2210.27</v>
      </c>
      <c r="Q2769">
        <v>1227.93</v>
      </c>
      <c r="R2769">
        <v>982.34</v>
      </c>
      <c r="S2769">
        <v>245.59</v>
      </c>
      <c r="T2769" t="s">
        <v>30</v>
      </c>
      <c r="X2769" t="s">
        <v>43</v>
      </c>
      <c r="Y2769" t="s">
        <v>44</v>
      </c>
      <c r="Z2769" t="s">
        <v>45</v>
      </c>
      <c r="AA2769" t="str">
        <f>IFERROR(_xlfn.XLOOKUP($J2769,avoidable_ed_reference!$A$2:$A$13,avoidable_ed_reference!$C$2:$C$13),"Not Classified")</f>
        <v>Non-Avoidable</v>
      </c>
      <c r="AB2769" t="str">
        <f>IFERROR(_xlfn.XLOOKUP($B2769,enrollment!$A$2:$A$801,enrollment!$I$2:$I$801),"")</f>
        <v>KY</v>
      </c>
      <c r="AC2769">
        <f>IFERROR(_xlfn.XLOOKUP($B2769,enrollment!$A$2:$A$801,enrollment!$L$2:$L$801),"")</f>
        <v>70</v>
      </c>
      <c r="AD2769" t="str" cm="1">
        <f t="array" ref="AD2769">_xlfn.IFS(AC2769="","Unknown",AC2769&lt;18,"0-17",AC2769&lt;35,"18-34",AC2769&lt;50,"35-49",AC2769&lt;65,"50-64",TRUE,"65+")</f>
        <v>65+</v>
      </c>
      <c r="AE2769">
        <f>IFERROR(_xlfn.XLOOKUP($B2769,enrollment!$A$2:$A$801,enrollment!$O$2:$O$801),"")</f>
        <v>9012345678</v>
      </c>
      <c r="AF2769">
        <f>IFERROR(_xlfn.XLOOKUP($AE2769,providers!$B$2:$B$11,providers!$Q$2:$Q$11),"")</f>
        <v>4.3</v>
      </c>
      <c r="AG2769" s="1">
        <f t="shared" si="43"/>
        <v>45352</v>
      </c>
    </row>
    <row r="2770" spans="1:33" x14ac:dyDescent="0.25">
      <c r="A2770" t="s">
        <v>3216</v>
      </c>
      <c r="B2770" t="s">
        <v>3217</v>
      </c>
      <c r="C2770">
        <v>3456789012</v>
      </c>
      <c r="D2770">
        <v>3456789012</v>
      </c>
      <c r="E2770" s="1">
        <v>45332</v>
      </c>
      <c r="F2770" s="1">
        <v>45332</v>
      </c>
      <c r="G2770" s="1">
        <v>45363</v>
      </c>
      <c r="H2770" t="s">
        <v>67</v>
      </c>
      <c r="I2770">
        <v>21</v>
      </c>
      <c r="J2770" t="s">
        <v>42</v>
      </c>
      <c r="K2770">
        <v>99223</v>
      </c>
      <c r="O2770">
        <v>1</v>
      </c>
      <c r="P2770">
        <v>27724.73</v>
      </c>
      <c r="Q2770">
        <v>17886.919999999998</v>
      </c>
      <c r="R2770">
        <v>14309.54</v>
      </c>
      <c r="S2770">
        <v>3577.38</v>
      </c>
      <c r="T2770" t="s">
        <v>30</v>
      </c>
      <c r="V2770">
        <v>1</v>
      </c>
      <c r="W2770" s="2" t="s">
        <v>68</v>
      </c>
      <c r="X2770" t="s">
        <v>233</v>
      </c>
      <c r="Y2770" t="s">
        <v>32</v>
      </c>
      <c r="Z2770" t="s">
        <v>69</v>
      </c>
      <c r="AA2770" t="str">
        <f>IFERROR(_xlfn.XLOOKUP($J2770,avoidable_ed_reference!$A$2:$A$13,avoidable_ed_reference!$C$2:$C$13),"Not Classified")</f>
        <v>Non-Avoidable</v>
      </c>
      <c r="AB2770" t="str">
        <f>IFERROR(_xlfn.XLOOKUP($B2770,enrollment!$A$2:$A$801,enrollment!$I$2:$I$801),"")</f>
        <v>TN</v>
      </c>
      <c r="AC2770">
        <f>IFERROR(_xlfn.XLOOKUP($B2770,enrollment!$A$2:$A$801,enrollment!$L$2:$L$801),"")</f>
        <v>70</v>
      </c>
      <c r="AD2770" t="str" cm="1">
        <f t="array" ref="AD2770">_xlfn.IFS(AC2770="","Unknown",AC2770&lt;18,"0-17",AC2770&lt;35,"18-34",AC2770&lt;50,"35-49",AC2770&lt;65,"50-64",TRUE,"65+")</f>
        <v>65+</v>
      </c>
      <c r="AE2770">
        <f>IFERROR(_xlfn.XLOOKUP($B2770,enrollment!$A$2:$A$801,enrollment!$O$2:$O$801),"")</f>
        <v>7890123456</v>
      </c>
      <c r="AF2770">
        <f>IFERROR(_xlfn.XLOOKUP($AE2770,providers!$B$2:$B$11,providers!$Q$2:$Q$11),"")</f>
        <v>3.9</v>
      </c>
      <c r="AG2770" s="1">
        <f t="shared" si="43"/>
        <v>45323</v>
      </c>
    </row>
    <row r="2771" spans="1:33" x14ac:dyDescent="0.25">
      <c r="A2771" t="s">
        <v>3218</v>
      </c>
      <c r="B2771" t="s">
        <v>3217</v>
      </c>
      <c r="C2771">
        <v>6789012345</v>
      </c>
      <c r="D2771">
        <v>6789012345</v>
      </c>
      <c r="E2771" s="1">
        <v>45466</v>
      </c>
      <c r="F2771" s="1">
        <v>45466</v>
      </c>
      <c r="G2771" s="1">
        <v>45499</v>
      </c>
      <c r="H2771" t="s">
        <v>59</v>
      </c>
      <c r="J2771" t="s">
        <v>60</v>
      </c>
      <c r="L2771" s="2" t="s">
        <v>151</v>
      </c>
      <c r="M2771" t="s">
        <v>152</v>
      </c>
      <c r="N2771" t="s">
        <v>153</v>
      </c>
      <c r="O2771">
        <v>1</v>
      </c>
      <c r="P2771">
        <v>774.53</v>
      </c>
      <c r="Q2771">
        <v>704.12</v>
      </c>
      <c r="R2771">
        <v>563.29999999999995</v>
      </c>
      <c r="S2771">
        <v>140.82</v>
      </c>
      <c r="T2771" t="s">
        <v>30</v>
      </c>
      <c r="X2771" t="s">
        <v>233</v>
      </c>
      <c r="Y2771" t="s">
        <v>32</v>
      </c>
      <c r="Z2771" t="s">
        <v>64</v>
      </c>
      <c r="AA2771" t="str">
        <f>IFERROR(_xlfn.XLOOKUP($J2771,avoidable_ed_reference!$A$2:$A$13,avoidable_ed_reference!$C$2:$C$13),"Not Classified")</f>
        <v>Not Classified</v>
      </c>
      <c r="AB2771" t="str">
        <f>IFERROR(_xlfn.XLOOKUP($B2771,enrollment!$A$2:$A$801,enrollment!$I$2:$I$801),"")</f>
        <v>TN</v>
      </c>
      <c r="AC2771">
        <f>IFERROR(_xlfn.XLOOKUP($B2771,enrollment!$A$2:$A$801,enrollment!$L$2:$L$801),"")</f>
        <v>70</v>
      </c>
      <c r="AD2771" t="str" cm="1">
        <f t="array" ref="AD2771">_xlfn.IFS(AC2771="","Unknown",AC2771&lt;18,"0-17",AC2771&lt;35,"18-34",AC2771&lt;50,"35-49",AC2771&lt;65,"50-64",TRUE,"65+")</f>
        <v>65+</v>
      </c>
      <c r="AE2771">
        <f>IFERROR(_xlfn.XLOOKUP($B2771,enrollment!$A$2:$A$801,enrollment!$O$2:$O$801),"")</f>
        <v>7890123456</v>
      </c>
      <c r="AF2771">
        <f>IFERROR(_xlfn.XLOOKUP($AE2771,providers!$B$2:$B$11,providers!$Q$2:$Q$11),"")</f>
        <v>3.9</v>
      </c>
      <c r="AG2771" s="1">
        <f t="shared" si="43"/>
        <v>45444</v>
      </c>
    </row>
    <row r="2772" spans="1:33" x14ac:dyDescent="0.25">
      <c r="A2772" t="s">
        <v>3219</v>
      </c>
      <c r="B2772" t="s">
        <v>3217</v>
      </c>
      <c r="C2772">
        <v>7890123456</v>
      </c>
      <c r="D2772">
        <v>7890123456</v>
      </c>
      <c r="E2772" s="1">
        <v>45526</v>
      </c>
      <c r="F2772" s="1">
        <v>45526</v>
      </c>
      <c r="G2772" s="1">
        <v>45558</v>
      </c>
      <c r="H2772" t="s">
        <v>28</v>
      </c>
      <c r="I2772">
        <v>11</v>
      </c>
      <c r="J2772" t="s">
        <v>38</v>
      </c>
      <c r="K2772">
        <v>99213</v>
      </c>
      <c r="O2772">
        <v>1</v>
      </c>
      <c r="P2772">
        <v>224.13</v>
      </c>
      <c r="Q2772">
        <v>166.02</v>
      </c>
      <c r="R2772">
        <v>132.82</v>
      </c>
      <c r="S2772">
        <v>33.200000000000003</v>
      </c>
      <c r="T2772" t="s">
        <v>30</v>
      </c>
      <c r="X2772" t="s">
        <v>233</v>
      </c>
      <c r="Y2772" t="s">
        <v>32</v>
      </c>
      <c r="Z2772" t="s">
        <v>39</v>
      </c>
      <c r="AA2772" t="str">
        <f>IFERROR(_xlfn.XLOOKUP($J2772,avoidable_ed_reference!$A$2:$A$13,avoidable_ed_reference!$C$2:$C$13),"Not Classified")</f>
        <v>Not Classified</v>
      </c>
      <c r="AB2772" t="str">
        <f>IFERROR(_xlfn.XLOOKUP($B2772,enrollment!$A$2:$A$801,enrollment!$I$2:$I$801),"")</f>
        <v>TN</v>
      </c>
      <c r="AC2772">
        <f>IFERROR(_xlfn.XLOOKUP($B2772,enrollment!$A$2:$A$801,enrollment!$L$2:$L$801),"")</f>
        <v>70</v>
      </c>
      <c r="AD2772" t="str" cm="1">
        <f t="array" ref="AD2772">_xlfn.IFS(AC2772="","Unknown",AC2772&lt;18,"0-17",AC2772&lt;35,"18-34",AC2772&lt;50,"35-49",AC2772&lt;65,"50-64",TRUE,"65+")</f>
        <v>65+</v>
      </c>
      <c r="AE2772">
        <f>IFERROR(_xlfn.XLOOKUP($B2772,enrollment!$A$2:$A$801,enrollment!$O$2:$O$801),"")</f>
        <v>7890123456</v>
      </c>
      <c r="AF2772">
        <f>IFERROR(_xlfn.XLOOKUP($AE2772,providers!$B$2:$B$11,providers!$Q$2:$Q$11),"")</f>
        <v>3.9</v>
      </c>
      <c r="AG2772" s="1">
        <f t="shared" si="43"/>
        <v>45505</v>
      </c>
    </row>
    <row r="2773" spans="1:33" x14ac:dyDescent="0.25">
      <c r="A2773" t="s">
        <v>3220</v>
      </c>
      <c r="B2773" t="s">
        <v>3217</v>
      </c>
      <c r="C2773">
        <v>5678901234</v>
      </c>
      <c r="D2773">
        <v>5678901234</v>
      </c>
      <c r="E2773" s="1">
        <v>45638</v>
      </c>
      <c r="F2773" s="1">
        <v>45638</v>
      </c>
      <c r="G2773" s="1">
        <v>45660</v>
      </c>
      <c r="H2773" t="s">
        <v>28</v>
      </c>
      <c r="I2773">
        <v>20</v>
      </c>
      <c r="J2773" t="s">
        <v>35</v>
      </c>
      <c r="K2773">
        <v>99213</v>
      </c>
      <c r="O2773">
        <v>1</v>
      </c>
      <c r="P2773">
        <v>186.3</v>
      </c>
      <c r="Q2773">
        <v>143.31</v>
      </c>
      <c r="R2773">
        <v>114.65</v>
      </c>
      <c r="S2773">
        <v>28.66</v>
      </c>
      <c r="T2773" t="s">
        <v>30</v>
      </c>
      <c r="X2773" t="s">
        <v>233</v>
      </c>
      <c r="Y2773" t="s">
        <v>32</v>
      </c>
      <c r="Z2773" t="s">
        <v>36</v>
      </c>
      <c r="AA2773" t="str">
        <f>IFERROR(_xlfn.XLOOKUP($J2773,avoidable_ed_reference!$A$2:$A$13,avoidable_ed_reference!$C$2:$C$13),"Not Classified")</f>
        <v>Avoidable</v>
      </c>
      <c r="AB2773" t="str">
        <f>IFERROR(_xlfn.XLOOKUP($B2773,enrollment!$A$2:$A$801,enrollment!$I$2:$I$801),"")</f>
        <v>TN</v>
      </c>
      <c r="AC2773">
        <f>IFERROR(_xlfn.XLOOKUP($B2773,enrollment!$A$2:$A$801,enrollment!$L$2:$L$801),"")</f>
        <v>70</v>
      </c>
      <c r="AD2773" t="str" cm="1">
        <f t="array" ref="AD2773">_xlfn.IFS(AC2773="","Unknown",AC2773&lt;18,"0-17",AC2773&lt;35,"18-34",AC2773&lt;50,"35-49",AC2773&lt;65,"50-64",TRUE,"65+")</f>
        <v>65+</v>
      </c>
      <c r="AE2773">
        <f>IFERROR(_xlfn.XLOOKUP($B2773,enrollment!$A$2:$A$801,enrollment!$O$2:$O$801),"")</f>
        <v>7890123456</v>
      </c>
      <c r="AF2773">
        <f>IFERROR(_xlfn.XLOOKUP($AE2773,providers!$B$2:$B$11,providers!$Q$2:$Q$11),"")</f>
        <v>3.9</v>
      </c>
      <c r="AG2773" s="1">
        <f t="shared" si="43"/>
        <v>45627</v>
      </c>
    </row>
    <row r="2774" spans="1:33" x14ac:dyDescent="0.25">
      <c r="A2774" t="s">
        <v>3221</v>
      </c>
      <c r="B2774" t="s">
        <v>3217</v>
      </c>
      <c r="C2774">
        <v>2345678901</v>
      </c>
      <c r="D2774">
        <v>2345678901</v>
      </c>
      <c r="E2774" s="1">
        <v>45406</v>
      </c>
      <c r="F2774" s="1">
        <v>45406</v>
      </c>
      <c r="G2774" s="1">
        <v>45438</v>
      </c>
      <c r="H2774" t="s">
        <v>59</v>
      </c>
      <c r="J2774" t="s">
        <v>47</v>
      </c>
      <c r="L2774" s="2" t="s">
        <v>82</v>
      </c>
      <c r="M2774" t="s">
        <v>83</v>
      </c>
      <c r="N2774" t="s">
        <v>84</v>
      </c>
      <c r="O2774">
        <v>1</v>
      </c>
      <c r="P2774">
        <v>1150.02</v>
      </c>
      <c r="Q2774">
        <v>1045.47</v>
      </c>
      <c r="R2774">
        <v>836.38</v>
      </c>
      <c r="S2774">
        <v>209.09</v>
      </c>
      <c r="T2774" t="s">
        <v>30</v>
      </c>
      <c r="X2774" t="s">
        <v>233</v>
      </c>
      <c r="Y2774" t="s">
        <v>32</v>
      </c>
      <c r="Z2774" t="s">
        <v>64</v>
      </c>
      <c r="AA2774" t="str">
        <f>IFERROR(_xlfn.XLOOKUP($J2774,avoidable_ed_reference!$A$2:$A$13,avoidable_ed_reference!$C$2:$C$13),"Not Classified")</f>
        <v>Not Classified</v>
      </c>
      <c r="AB2774" t="str">
        <f>IFERROR(_xlfn.XLOOKUP($B2774,enrollment!$A$2:$A$801,enrollment!$I$2:$I$801),"")</f>
        <v>TN</v>
      </c>
      <c r="AC2774">
        <f>IFERROR(_xlfn.XLOOKUP($B2774,enrollment!$A$2:$A$801,enrollment!$L$2:$L$801),"")</f>
        <v>70</v>
      </c>
      <c r="AD2774" t="str" cm="1">
        <f t="array" ref="AD2774">_xlfn.IFS(AC2774="","Unknown",AC2774&lt;18,"0-17",AC2774&lt;35,"18-34",AC2774&lt;50,"35-49",AC2774&lt;65,"50-64",TRUE,"65+")</f>
        <v>65+</v>
      </c>
      <c r="AE2774">
        <f>IFERROR(_xlfn.XLOOKUP($B2774,enrollment!$A$2:$A$801,enrollment!$O$2:$O$801),"")</f>
        <v>7890123456</v>
      </c>
      <c r="AF2774">
        <f>IFERROR(_xlfn.XLOOKUP($AE2774,providers!$B$2:$B$11,providers!$Q$2:$Q$11),"")</f>
        <v>3.9</v>
      </c>
      <c r="AG2774" s="1">
        <f t="shared" si="43"/>
        <v>45383</v>
      </c>
    </row>
    <row r="2775" spans="1:33" x14ac:dyDescent="0.25">
      <c r="A2775" t="s">
        <v>3222</v>
      </c>
      <c r="B2775" t="s">
        <v>3217</v>
      </c>
      <c r="C2775">
        <v>7890123456</v>
      </c>
      <c r="D2775">
        <v>7890123456</v>
      </c>
      <c r="E2775" s="1">
        <v>45298</v>
      </c>
      <c r="F2775" s="1">
        <v>45298</v>
      </c>
      <c r="G2775" s="1">
        <v>45313</v>
      </c>
      <c r="H2775" t="s">
        <v>28</v>
      </c>
      <c r="I2775">
        <v>11</v>
      </c>
      <c r="J2775" t="s">
        <v>47</v>
      </c>
      <c r="K2775">
        <v>99213</v>
      </c>
      <c r="O2775">
        <v>1</v>
      </c>
      <c r="P2775">
        <v>179.2</v>
      </c>
      <c r="Q2775">
        <v>132.74</v>
      </c>
      <c r="R2775">
        <v>106.19</v>
      </c>
      <c r="S2775">
        <v>26.55</v>
      </c>
      <c r="T2775" t="s">
        <v>30</v>
      </c>
      <c r="X2775" t="s">
        <v>233</v>
      </c>
      <c r="Y2775" t="s">
        <v>32</v>
      </c>
      <c r="Z2775" t="s">
        <v>39</v>
      </c>
      <c r="AA2775" t="str">
        <f>IFERROR(_xlfn.XLOOKUP($J2775,avoidable_ed_reference!$A$2:$A$13,avoidable_ed_reference!$C$2:$C$13),"Not Classified")</f>
        <v>Not Classified</v>
      </c>
      <c r="AB2775" t="str">
        <f>IFERROR(_xlfn.XLOOKUP($B2775,enrollment!$A$2:$A$801,enrollment!$I$2:$I$801),"")</f>
        <v>TN</v>
      </c>
      <c r="AC2775">
        <f>IFERROR(_xlfn.XLOOKUP($B2775,enrollment!$A$2:$A$801,enrollment!$L$2:$L$801),"")</f>
        <v>70</v>
      </c>
      <c r="AD2775" t="str" cm="1">
        <f t="array" ref="AD2775">_xlfn.IFS(AC2775="","Unknown",AC2775&lt;18,"0-17",AC2775&lt;35,"18-34",AC2775&lt;50,"35-49",AC2775&lt;65,"50-64",TRUE,"65+")</f>
        <v>65+</v>
      </c>
      <c r="AE2775">
        <f>IFERROR(_xlfn.XLOOKUP($B2775,enrollment!$A$2:$A$801,enrollment!$O$2:$O$801),"")</f>
        <v>7890123456</v>
      </c>
      <c r="AF2775">
        <f>IFERROR(_xlfn.XLOOKUP($AE2775,providers!$B$2:$B$11,providers!$Q$2:$Q$11),"")</f>
        <v>3.9</v>
      </c>
      <c r="AG2775" s="1">
        <f t="shared" si="43"/>
        <v>45292</v>
      </c>
    </row>
    <row r="2776" spans="1:33" x14ac:dyDescent="0.25">
      <c r="A2776" t="s">
        <v>3223</v>
      </c>
      <c r="B2776" t="s">
        <v>3217</v>
      </c>
      <c r="C2776">
        <v>9012345678</v>
      </c>
      <c r="D2776">
        <v>9012345678</v>
      </c>
      <c r="E2776" s="1">
        <v>45635</v>
      </c>
      <c r="F2776" s="1">
        <v>45635</v>
      </c>
      <c r="G2776" s="1">
        <v>45661</v>
      </c>
      <c r="H2776" t="s">
        <v>67</v>
      </c>
      <c r="I2776">
        <v>21</v>
      </c>
      <c r="J2776" t="s">
        <v>42</v>
      </c>
      <c r="K2776">
        <v>99223</v>
      </c>
      <c r="O2776">
        <v>1</v>
      </c>
      <c r="P2776">
        <v>30055.06</v>
      </c>
      <c r="Q2776">
        <v>19390.36</v>
      </c>
      <c r="R2776">
        <v>15512.29</v>
      </c>
      <c r="S2776">
        <v>3878.07</v>
      </c>
      <c r="T2776" t="s">
        <v>30</v>
      </c>
      <c r="V2776">
        <v>1</v>
      </c>
      <c r="W2776" s="2" t="s">
        <v>68</v>
      </c>
      <c r="X2776" t="s">
        <v>233</v>
      </c>
      <c r="Y2776" t="s">
        <v>32</v>
      </c>
      <c r="Z2776" t="s">
        <v>69</v>
      </c>
      <c r="AA2776" t="str">
        <f>IFERROR(_xlfn.XLOOKUP($J2776,avoidable_ed_reference!$A$2:$A$13,avoidable_ed_reference!$C$2:$C$13),"Not Classified")</f>
        <v>Non-Avoidable</v>
      </c>
      <c r="AB2776" t="str">
        <f>IFERROR(_xlfn.XLOOKUP($B2776,enrollment!$A$2:$A$801,enrollment!$I$2:$I$801),"")</f>
        <v>TN</v>
      </c>
      <c r="AC2776">
        <f>IFERROR(_xlfn.XLOOKUP($B2776,enrollment!$A$2:$A$801,enrollment!$L$2:$L$801),"")</f>
        <v>70</v>
      </c>
      <c r="AD2776" t="str" cm="1">
        <f t="array" ref="AD2776">_xlfn.IFS(AC2776="","Unknown",AC2776&lt;18,"0-17",AC2776&lt;35,"18-34",AC2776&lt;50,"35-49",AC2776&lt;65,"50-64",TRUE,"65+")</f>
        <v>65+</v>
      </c>
      <c r="AE2776">
        <f>IFERROR(_xlfn.XLOOKUP($B2776,enrollment!$A$2:$A$801,enrollment!$O$2:$O$801),"")</f>
        <v>7890123456</v>
      </c>
      <c r="AF2776">
        <f>IFERROR(_xlfn.XLOOKUP($AE2776,providers!$B$2:$B$11,providers!$Q$2:$Q$11),"")</f>
        <v>3.9</v>
      </c>
      <c r="AG2776" s="1">
        <f t="shared" si="43"/>
        <v>45627</v>
      </c>
    </row>
    <row r="2777" spans="1:33" x14ac:dyDescent="0.25">
      <c r="A2777" t="s">
        <v>3224</v>
      </c>
      <c r="B2777" t="s">
        <v>3217</v>
      </c>
      <c r="C2777">
        <v>9012345678</v>
      </c>
      <c r="D2777">
        <v>9012345678</v>
      </c>
      <c r="E2777" s="1">
        <v>45551</v>
      </c>
      <c r="F2777" s="1">
        <v>45551</v>
      </c>
      <c r="G2777" s="1">
        <v>45578</v>
      </c>
      <c r="H2777" t="s">
        <v>59</v>
      </c>
      <c r="J2777" t="s">
        <v>60</v>
      </c>
      <c r="L2777" s="2" t="s">
        <v>151</v>
      </c>
      <c r="M2777" t="s">
        <v>152</v>
      </c>
      <c r="N2777" t="s">
        <v>153</v>
      </c>
      <c r="O2777">
        <v>1</v>
      </c>
      <c r="P2777">
        <v>1004.19</v>
      </c>
      <c r="Q2777">
        <v>912.9</v>
      </c>
      <c r="R2777">
        <v>730.32</v>
      </c>
      <c r="S2777">
        <v>182.58</v>
      </c>
      <c r="T2777" t="s">
        <v>30</v>
      </c>
      <c r="X2777" t="s">
        <v>233</v>
      </c>
      <c r="Y2777" t="s">
        <v>32</v>
      </c>
      <c r="Z2777" t="s">
        <v>64</v>
      </c>
      <c r="AA2777" t="str">
        <f>IFERROR(_xlfn.XLOOKUP($J2777,avoidable_ed_reference!$A$2:$A$13,avoidable_ed_reference!$C$2:$C$13),"Not Classified")</f>
        <v>Not Classified</v>
      </c>
      <c r="AB2777" t="str">
        <f>IFERROR(_xlfn.XLOOKUP($B2777,enrollment!$A$2:$A$801,enrollment!$I$2:$I$801),"")</f>
        <v>TN</v>
      </c>
      <c r="AC2777">
        <f>IFERROR(_xlfn.XLOOKUP($B2777,enrollment!$A$2:$A$801,enrollment!$L$2:$L$801),"")</f>
        <v>70</v>
      </c>
      <c r="AD2777" t="str" cm="1">
        <f t="array" ref="AD2777">_xlfn.IFS(AC2777="","Unknown",AC2777&lt;18,"0-17",AC2777&lt;35,"18-34",AC2777&lt;50,"35-49",AC2777&lt;65,"50-64",TRUE,"65+")</f>
        <v>65+</v>
      </c>
      <c r="AE2777">
        <f>IFERROR(_xlfn.XLOOKUP($B2777,enrollment!$A$2:$A$801,enrollment!$O$2:$O$801),"")</f>
        <v>7890123456</v>
      </c>
      <c r="AF2777">
        <f>IFERROR(_xlfn.XLOOKUP($AE2777,providers!$B$2:$B$11,providers!$Q$2:$Q$11),"")</f>
        <v>3.9</v>
      </c>
      <c r="AG2777" s="1">
        <f t="shared" si="43"/>
        <v>45536</v>
      </c>
    </row>
    <row r="2778" spans="1:33" x14ac:dyDescent="0.25">
      <c r="A2778" t="s">
        <v>3225</v>
      </c>
      <c r="B2778" t="s">
        <v>3217</v>
      </c>
      <c r="C2778">
        <v>7890123456</v>
      </c>
      <c r="D2778">
        <v>7890123456</v>
      </c>
      <c r="E2778" s="1">
        <v>45507</v>
      </c>
      <c r="F2778" s="1">
        <v>45507</v>
      </c>
      <c r="G2778" s="1">
        <v>45539</v>
      </c>
      <c r="H2778" t="s">
        <v>28</v>
      </c>
      <c r="I2778">
        <v>11</v>
      </c>
      <c r="J2778" t="s">
        <v>47</v>
      </c>
      <c r="K2778">
        <v>99213</v>
      </c>
      <c r="O2778">
        <v>1</v>
      </c>
      <c r="P2778">
        <v>213</v>
      </c>
      <c r="Q2778">
        <v>157.78</v>
      </c>
      <c r="R2778">
        <v>126.22</v>
      </c>
      <c r="S2778">
        <v>31.56</v>
      </c>
      <c r="T2778" t="s">
        <v>30</v>
      </c>
      <c r="X2778" t="s">
        <v>233</v>
      </c>
      <c r="Y2778" t="s">
        <v>32</v>
      </c>
      <c r="Z2778" t="s">
        <v>39</v>
      </c>
      <c r="AA2778" t="str">
        <f>IFERROR(_xlfn.XLOOKUP($J2778,avoidable_ed_reference!$A$2:$A$13,avoidable_ed_reference!$C$2:$C$13),"Not Classified")</f>
        <v>Not Classified</v>
      </c>
      <c r="AB2778" t="str">
        <f>IFERROR(_xlfn.XLOOKUP($B2778,enrollment!$A$2:$A$801,enrollment!$I$2:$I$801),"")</f>
        <v>TN</v>
      </c>
      <c r="AC2778">
        <f>IFERROR(_xlfn.XLOOKUP($B2778,enrollment!$A$2:$A$801,enrollment!$L$2:$L$801),"")</f>
        <v>70</v>
      </c>
      <c r="AD2778" t="str" cm="1">
        <f t="array" ref="AD2778">_xlfn.IFS(AC2778="","Unknown",AC2778&lt;18,"0-17",AC2778&lt;35,"18-34",AC2778&lt;50,"35-49",AC2778&lt;65,"50-64",TRUE,"65+")</f>
        <v>65+</v>
      </c>
      <c r="AE2778">
        <f>IFERROR(_xlfn.XLOOKUP($B2778,enrollment!$A$2:$A$801,enrollment!$O$2:$O$801),"")</f>
        <v>7890123456</v>
      </c>
      <c r="AF2778">
        <f>IFERROR(_xlfn.XLOOKUP($AE2778,providers!$B$2:$B$11,providers!$Q$2:$Q$11),"")</f>
        <v>3.9</v>
      </c>
      <c r="AG2778" s="1">
        <f t="shared" si="43"/>
        <v>45505</v>
      </c>
    </row>
    <row r="2779" spans="1:33" x14ac:dyDescent="0.25">
      <c r="A2779" t="s">
        <v>3226</v>
      </c>
      <c r="B2779" t="s">
        <v>3217</v>
      </c>
      <c r="C2779">
        <v>9012345678</v>
      </c>
      <c r="D2779">
        <v>9012345678</v>
      </c>
      <c r="E2779" s="1">
        <v>45642</v>
      </c>
      <c r="F2779" s="1">
        <v>45642</v>
      </c>
      <c r="G2779" s="1">
        <v>45670</v>
      </c>
      <c r="H2779" t="s">
        <v>28</v>
      </c>
      <c r="I2779">
        <v>22</v>
      </c>
      <c r="J2779" t="s">
        <v>29</v>
      </c>
      <c r="K2779">
        <v>90837</v>
      </c>
      <c r="O2779">
        <v>1</v>
      </c>
      <c r="P2779">
        <v>256.36</v>
      </c>
      <c r="Q2779">
        <v>189.9</v>
      </c>
      <c r="R2779">
        <v>151.91999999999999</v>
      </c>
      <c r="S2779">
        <v>37.979999999999997</v>
      </c>
      <c r="T2779" t="s">
        <v>30</v>
      </c>
      <c r="X2779" t="s">
        <v>233</v>
      </c>
      <c r="Y2779" t="s">
        <v>32</v>
      </c>
      <c r="Z2779" t="s">
        <v>33</v>
      </c>
      <c r="AA2779" t="str">
        <f>IFERROR(_xlfn.XLOOKUP($J2779,avoidable_ed_reference!$A$2:$A$13,avoidable_ed_reference!$C$2:$C$13),"Not Classified")</f>
        <v>Potentially Avoidable</v>
      </c>
      <c r="AB2779" t="str">
        <f>IFERROR(_xlfn.XLOOKUP($B2779,enrollment!$A$2:$A$801,enrollment!$I$2:$I$801),"")</f>
        <v>TN</v>
      </c>
      <c r="AC2779">
        <f>IFERROR(_xlfn.XLOOKUP($B2779,enrollment!$A$2:$A$801,enrollment!$L$2:$L$801),"")</f>
        <v>70</v>
      </c>
      <c r="AD2779" t="str" cm="1">
        <f t="array" ref="AD2779">_xlfn.IFS(AC2779="","Unknown",AC2779&lt;18,"0-17",AC2779&lt;35,"18-34",AC2779&lt;50,"35-49",AC2779&lt;65,"50-64",TRUE,"65+")</f>
        <v>65+</v>
      </c>
      <c r="AE2779">
        <f>IFERROR(_xlfn.XLOOKUP($B2779,enrollment!$A$2:$A$801,enrollment!$O$2:$O$801),"")</f>
        <v>7890123456</v>
      </c>
      <c r="AF2779">
        <f>IFERROR(_xlfn.XLOOKUP($AE2779,providers!$B$2:$B$11,providers!$Q$2:$Q$11),"")</f>
        <v>3.9</v>
      </c>
      <c r="AG2779" s="1">
        <f t="shared" si="43"/>
        <v>45627</v>
      </c>
    </row>
    <row r="2780" spans="1:33" x14ac:dyDescent="0.25">
      <c r="A2780" t="s">
        <v>3227</v>
      </c>
      <c r="B2780" t="s">
        <v>3217</v>
      </c>
      <c r="C2780">
        <v>7890123456</v>
      </c>
      <c r="D2780">
        <v>7890123456</v>
      </c>
      <c r="E2780" s="1">
        <v>45450</v>
      </c>
      <c r="F2780" s="1">
        <v>45450</v>
      </c>
      <c r="G2780" s="1">
        <v>45477</v>
      </c>
      <c r="H2780" t="s">
        <v>28</v>
      </c>
      <c r="I2780">
        <v>11</v>
      </c>
      <c r="J2780" t="s">
        <v>47</v>
      </c>
      <c r="K2780">
        <v>99213</v>
      </c>
      <c r="O2780">
        <v>1</v>
      </c>
      <c r="P2780">
        <v>167.91</v>
      </c>
      <c r="Q2780">
        <v>124.38</v>
      </c>
      <c r="R2780">
        <v>99.5</v>
      </c>
      <c r="S2780">
        <v>24.88</v>
      </c>
      <c r="T2780" t="s">
        <v>30</v>
      </c>
      <c r="X2780" t="s">
        <v>233</v>
      </c>
      <c r="Y2780" t="s">
        <v>32</v>
      </c>
      <c r="Z2780" t="s">
        <v>39</v>
      </c>
      <c r="AA2780" t="str">
        <f>IFERROR(_xlfn.XLOOKUP($J2780,avoidable_ed_reference!$A$2:$A$13,avoidable_ed_reference!$C$2:$C$13),"Not Classified")</f>
        <v>Not Classified</v>
      </c>
      <c r="AB2780" t="str">
        <f>IFERROR(_xlfn.XLOOKUP($B2780,enrollment!$A$2:$A$801,enrollment!$I$2:$I$801),"")</f>
        <v>TN</v>
      </c>
      <c r="AC2780">
        <f>IFERROR(_xlfn.XLOOKUP($B2780,enrollment!$A$2:$A$801,enrollment!$L$2:$L$801),"")</f>
        <v>70</v>
      </c>
      <c r="AD2780" t="str" cm="1">
        <f t="array" ref="AD2780">_xlfn.IFS(AC2780="","Unknown",AC2780&lt;18,"0-17",AC2780&lt;35,"18-34",AC2780&lt;50,"35-49",AC2780&lt;65,"50-64",TRUE,"65+")</f>
        <v>65+</v>
      </c>
      <c r="AE2780">
        <f>IFERROR(_xlfn.XLOOKUP($B2780,enrollment!$A$2:$A$801,enrollment!$O$2:$O$801),"")</f>
        <v>7890123456</v>
      </c>
      <c r="AF2780">
        <f>IFERROR(_xlfn.XLOOKUP($AE2780,providers!$B$2:$B$11,providers!$Q$2:$Q$11),"")</f>
        <v>3.9</v>
      </c>
      <c r="AG2780" s="1">
        <f t="shared" si="43"/>
        <v>45444</v>
      </c>
    </row>
    <row r="2781" spans="1:33" x14ac:dyDescent="0.25">
      <c r="A2781" t="s">
        <v>3228</v>
      </c>
      <c r="B2781" t="s">
        <v>3217</v>
      </c>
      <c r="C2781">
        <v>9012345678</v>
      </c>
      <c r="D2781">
        <v>9012345678</v>
      </c>
      <c r="E2781" s="1">
        <v>45339</v>
      </c>
      <c r="F2781" s="1">
        <v>45339</v>
      </c>
      <c r="G2781" s="1">
        <v>45357</v>
      </c>
      <c r="H2781" t="s">
        <v>28</v>
      </c>
      <c r="I2781">
        <v>23</v>
      </c>
      <c r="J2781" t="s">
        <v>221</v>
      </c>
      <c r="K2781">
        <v>99284</v>
      </c>
      <c r="O2781">
        <v>1</v>
      </c>
      <c r="P2781">
        <v>2175.91</v>
      </c>
      <c r="Q2781">
        <v>1208.8399999999999</v>
      </c>
      <c r="R2781">
        <v>967.07</v>
      </c>
      <c r="S2781">
        <v>241.77</v>
      </c>
      <c r="T2781" t="s">
        <v>30</v>
      </c>
      <c r="X2781" t="s">
        <v>233</v>
      </c>
      <c r="Y2781" t="s">
        <v>32</v>
      </c>
      <c r="Z2781" t="s">
        <v>45</v>
      </c>
      <c r="AA2781" t="str">
        <f>IFERROR(_xlfn.XLOOKUP($J2781,avoidable_ed_reference!$A$2:$A$13,avoidable_ed_reference!$C$2:$C$13),"Not Classified")</f>
        <v>Avoidable</v>
      </c>
      <c r="AB2781" t="str">
        <f>IFERROR(_xlfn.XLOOKUP($B2781,enrollment!$A$2:$A$801,enrollment!$I$2:$I$801),"")</f>
        <v>TN</v>
      </c>
      <c r="AC2781">
        <f>IFERROR(_xlfn.XLOOKUP($B2781,enrollment!$A$2:$A$801,enrollment!$L$2:$L$801),"")</f>
        <v>70</v>
      </c>
      <c r="AD2781" t="str" cm="1">
        <f t="array" ref="AD2781">_xlfn.IFS(AC2781="","Unknown",AC2781&lt;18,"0-17",AC2781&lt;35,"18-34",AC2781&lt;50,"35-49",AC2781&lt;65,"50-64",TRUE,"65+")</f>
        <v>65+</v>
      </c>
      <c r="AE2781">
        <f>IFERROR(_xlfn.XLOOKUP($B2781,enrollment!$A$2:$A$801,enrollment!$O$2:$O$801),"")</f>
        <v>7890123456</v>
      </c>
      <c r="AF2781">
        <f>IFERROR(_xlfn.XLOOKUP($AE2781,providers!$B$2:$B$11,providers!$Q$2:$Q$11),"")</f>
        <v>3.9</v>
      </c>
      <c r="AG2781" s="1">
        <f t="shared" si="43"/>
        <v>45323</v>
      </c>
    </row>
    <row r="2782" spans="1:33" x14ac:dyDescent="0.25">
      <c r="A2782" t="s">
        <v>3229</v>
      </c>
      <c r="B2782" t="s">
        <v>3217</v>
      </c>
      <c r="C2782">
        <v>2233445566</v>
      </c>
      <c r="D2782">
        <v>2233445566</v>
      </c>
      <c r="E2782" s="1">
        <v>45548</v>
      </c>
      <c r="F2782" s="1">
        <v>45548</v>
      </c>
      <c r="G2782" s="1">
        <v>45569</v>
      </c>
      <c r="H2782" t="s">
        <v>28</v>
      </c>
      <c r="I2782">
        <v>23</v>
      </c>
      <c r="J2782" t="s">
        <v>129</v>
      </c>
      <c r="K2782">
        <v>99284</v>
      </c>
      <c r="O2782">
        <v>1</v>
      </c>
      <c r="P2782">
        <v>1616.9</v>
      </c>
      <c r="Q2782">
        <v>898.28</v>
      </c>
      <c r="R2782">
        <v>718.62</v>
      </c>
      <c r="S2782">
        <v>179.66</v>
      </c>
      <c r="T2782" t="s">
        <v>30</v>
      </c>
      <c r="X2782" t="s">
        <v>233</v>
      </c>
      <c r="Y2782" t="s">
        <v>32</v>
      </c>
      <c r="Z2782" t="s">
        <v>45</v>
      </c>
      <c r="AA2782" t="str">
        <f>IFERROR(_xlfn.XLOOKUP($J2782,avoidable_ed_reference!$A$2:$A$13,avoidable_ed_reference!$C$2:$C$13),"Not Classified")</f>
        <v>Potentially Avoidable</v>
      </c>
      <c r="AB2782" t="str">
        <f>IFERROR(_xlfn.XLOOKUP($B2782,enrollment!$A$2:$A$801,enrollment!$I$2:$I$801),"")</f>
        <v>TN</v>
      </c>
      <c r="AC2782">
        <f>IFERROR(_xlfn.XLOOKUP($B2782,enrollment!$A$2:$A$801,enrollment!$L$2:$L$801),"")</f>
        <v>70</v>
      </c>
      <c r="AD2782" t="str" cm="1">
        <f t="array" ref="AD2782">_xlfn.IFS(AC2782="","Unknown",AC2782&lt;18,"0-17",AC2782&lt;35,"18-34",AC2782&lt;50,"35-49",AC2782&lt;65,"50-64",TRUE,"65+")</f>
        <v>65+</v>
      </c>
      <c r="AE2782">
        <f>IFERROR(_xlfn.XLOOKUP($B2782,enrollment!$A$2:$A$801,enrollment!$O$2:$O$801),"")</f>
        <v>7890123456</v>
      </c>
      <c r="AF2782">
        <f>IFERROR(_xlfn.XLOOKUP($AE2782,providers!$B$2:$B$11,providers!$Q$2:$Q$11),"")</f>
        <v>3.9</v>
      </c>
      <c r="AG2782" s="1">
        <f t="shared" si="43"/>
        <v>45536</v>
      </c>
    </row>
    <row r="2783" spans="1:33" x14ac:dyDescent="0.25">
      <c r="A2783" t="s">
        <v>3230</v>
      </c>
      <c r="B2783" t="s">
        <v>3217</v>
      </c>
      <c r="C2783">
        <v>7890123456</v>
      </c>
      <c r="D2783">
        <v>7890123456</v>
      </c>
      <c r="E2783" s="1">
        <v>45618</v>
      </c>
      <c r="F2783" s="1">
        <v>45618</v>
      </c>
      <c r="G2783" s="1">
        <v>45645</v>
      </c>
      <c r="H2783" t="s">
        <v>59</v>
      </c>
      <c r="J2783" t="s">
        <v>99</v>
      </c>
      <c r="L2783" s="2" t="s">
        <v>106</v>
      </c>
      <c r="M2783" t="s">
        <v>107</v>
      </c>
      <c r="N2783" t="s">
        <v>108</v>
      </c>
      <c r="O2783">
        <v>1</v>
      </c>
      <c r="P2783">
        <v>918.73</v>
      </c>
      <c r="Q2783">
        <v>835.21</v>
      </c>
      <c r="R2783">
        <v>668.17</v>
      </c>
      <c r="S2783">
        <v>167.04</v>
      </c>
      <c r="T2783" t="s">
        <v>30</v>
      </c>
      <c r="X2783" t="s">
        <v>233</v>
      </c>
      <c r="Y2783" t="s">
        <v>32</v>
      </c>
      <c r="Z2783" t="s">
        <v>64</v>
      </c>
      <c r="AA2783" t="str">
        <f>IFERROR(_xlfn.XLOOKUP($J2783,avoidable_ed_reference!$A$2:$A$13,avoidable_ed_reference!$C$2:$C$13),"Not Classified")</f>
        <v>Not Classified</v>
      </c>
      <c r="AB2783" t="str">
        <f>IFERROR(_xlfn.XLOOKUP($B2783,enrollment!$A$2:$A$801,enrollment!$I$2:$I$801),"")</f>
        <v>TN</v>
      </c>
      <c r="AC2783">
        <f>IFERROR(_xlfn.XLOOKUP($B2783,enrollment!$A$2:$A$801,enrollment!$L$2:$L$801),"")</f>
        <v>70</v>
      </c>
      <c r="AD2783" t="str" cm="1">
        <f t="array" ref="AD2783">_xlfn.IFS(AC2783="","Unknown",AC2783&lt;18,"0-17",AC2783&lt;35,"18-34",AC2783&lt;50,"35-49",AC2783&lt;65,"50-64",TRUE,"65+")</f>
        <v>65+</v>
      </c>
      <c r="AE2783">
        <f>IFERROR(_xlfn.XLOOKUP($B2783,enrollment!$A$2:$A$801,enrollment!$O$2:$O$801),"")</f>
        <v>7890123456</v>
      </c>
      <c r="AF2783">
        <f>IFERROR(_xlfn.XLOOKUP($AE2783,providers!$B$2:$B$11,providers!$Q$2:$Q$11),"")</f>
        <v>3.9</v>
      </c>
      <c r="AG2783" s="1">
        <f t="shared" si="43"/>
        <v>45597</v>
      </c>
    </row>
    <row r="2784" spans="1:33" x14ac:dyDescent="0.25">
      <c r="A2784" t="s">
        <v>3231</v>
      </c>
      <c r="B2784" t="s">
        <v>3217</v>
      </c>
      <c r="C2784">
        <v>3456789012</v>
      </c>
      <c r="D2784">
        <v>3456789012</v>
      </c>
      <c r="E2784" s="1">
        <v>45338</v>
      </c>
      <c r="F2784" s="1">
        <v>45338</v>
      </c>
      <c r="G2784" s="1">
        <v>45364</v>
      </c>
      <c r="H2784" t="s">
        <v>28</v>
      </c>
      <c r="I2784">
        <v>22</v>
      </c>
      <c r="J2784" t="s">
        <v>29</v>
      </c>
      <c r="K2784">
        <v>90837</v>
      </c>
      <c r="O2784">
        <v>1</v>
      </c>
      <c r="P2784">
        <v>225.79</v>
      </c>
      <c r="Q2784">
        <v>167.25</v>
      </c>
      <c r="R2784">
        <v>133.80000000000001</v>
      </c>
      <c r="S2784">
        <v>33.450000000000003</v>
      </c>
      <c r="T2784" t="s">
        <v>30</v>
      </c>
      <c r="X2784" t="s">
        <v>233</v>
      </c>
      <c r="Y2784" t="s">
        <v>32</v>
      </c>
      <c r="Z2784" t="s">
        <v>33</v>
      </c>
      <c r="AA2784" t="str">
        <f>IFERROR(_xlfn.XLOOKUP($J2784,avoidable_ed_reference!$A$2:$A$13,avoidable_ed_reference!$C$2:$C$13),"Not Classified")</f>
        <v>Potentially Avoidable</v>
      </c>
      <c r="AB2784" t="str">
        <f>IFERROR(_xlfn.XLOOKUP($B2784,enrollment!$A$2:$A$801,enrollment!$I$2:$I$801),"")</f>
        <v>TN</v>
      </c>
      <c r="AC2784">
        <f>IFERROR(_xlfn.XLOOKUP($B2784,enrollment!$A$2:$A$801,enrollment!$L$2:$L$801),"")</f>
        <v>70</v>
      </c>
      <c r="AD2784" t="str" cm="1">
        <f t="array" ref="AD2784">_xlfn.IFS(AC2784="","Unknown",AC2784&lt;18,"0-17",AC2784&lt;35,"18-34",AC2784&lt;50,"35-49",AC2784&lt;65,"50-64",TRUE,"65+")</f>
        <v>65+</v>
      </c>
      <c r="AE2784">
        <f>IFERROR(_xlfn.XLOOKUP($B2784,enrollment!$A$2:$A$801,enrollment!$O$2:$O$801),"")</f>
        <v>7890123456</v>
      </c>
      <c r="AF2784">
        <f>IFERROR(_xlfn.XLOOKUP($AE2784,providers!$B$2:$B$11,providers!$Q$2:$Q$11),"")</f>
        <v>3.9</v>
      </c>
      <c r="AG2784" s="1">
        <f t="shared" si="43"/>
        <v>45323</v>
      </c>
    </row>
    <row r="2785" spans="1:33" x14ac:dyDescent="0.25">
      <c r="A2785" t="s">
        <v>3232</v>
      </c>
      <c r="B2785" t="s">
        <v>3217</v>
      </c>
      <c r="C2785">
        <v>3456789012</v>
      </c>
      <c r="D2785">
        <v>3456789012</v>
      </c>
      <c r="E2785" s="1">
        <v>45431</v>
      </c>
      <c r="F2785" s="1">
        <v>45431</v>
      </c>
      <c r="G2785" s="1">
        <v>45460</v>
      </c>
      <c r="H2785" t="s">
        <v>28</v>
      </c>
      <c r="I2785">
        <v>23</v>
      </c>
      <c r="J2785" t="s">
        <v>184</v>
      </c>
      <c r="K2785">
        <v>99284</v>
      </c>
      <c r="O2785">
        <v>1</v>
      </c>
      <c r="P2785">
        <v>1798.83</v>
      </c>
      <c r="Q2785">
        <v>999.35</v>
      </c>
      <c r="R2785">
        <v>799.48</v>
      </c>
      <c r="S2785">
        <v>199.87</v>
      </c>
      <c r="T2785" t="s">
        <v>30</v>
      </c>
      <c r="X2785" t="s">
        <v>233</v>
      </c>
      <c r="Y2785" t="s">
        <v>32</v>
      </c>
      <c r="Z2785" t="s">
        <v>45</v>
      </c>
      <c r="AA2785" t="str">
        <f>IFERROR(_xlfn.XLOOKUP($J2785,avoidable_ed_reference!$A$2:$A$13,avoidable_ed_reference!$C$2:$C$13),"Not Classified")</f>
        <v>Non-Avoidable</v>
      </c>
      <c r="AB2785" t="str">
        <f>IFERROR(_xlfn.XLOOKUP($B2785,enrollment!$A$2:$A$801,enrollment!$I$2:$I$801),"")</f>
        <v>TN</v>
      </c>
      <c r="AC2785">
        <f>IFERROR(_xlfn.XLOOKUP($B2785,enrollment!$A$2:$A$801,enrollment!$L$2:$L$801),"")</f>
        <v>70</v>
      </c>
      <c r="AD2785" t="str" cm="1">
        <f t="array" ref="AD2785">_xlfn.IFS(AC2785="","Unknown",AC2785&lt;18,"0-17",AC2785&lt;35,"18-34",AC2785&lt;50,"35-49",AC2785&lt;65,"50-64",TRUE,"65+")</f>
        <v>65+</v>
      </c>
      <c r="AE2785">
        <f>IFERROR(_xlfn.XLOOKUP($B2785,enrollment!$A$2:$A$801,enrollment!$O$2:$O$801),"")</f>
        <v>7890123456</v>
      </c>
      <c r="AF2785">
        <f>IFERROR(_xlfn.XLOOKUP($AE2785,providers!$B$2:$B$11,providers!$Q$2:$Q$11),"")</f>
        <v>3.9</v>
      </c>
      <c r="AG2785" s="1">
        <f t="shared" si="43"/>
        <v>45413</v>
      </c>
    </row>
    <row r="2786" spans="1:33" x14ac:dyDescent="0.25">
      <c r="A2786" t="s">
        <v>3233</v>
      </c>
      <c r="B2786" t="s">
        <v>3217</v>
      </c>
      <c r="C2786">
        <v>7890123456</v>
      </c>
      <c r="D2786">
        <v>7890123456</v>
      </c>
      <c r="E2786" s="1">
        <v>45498</v>
      </c>
      <c r="F2786" s="1">
        <v>45498</v>
      </c>
      <c r="G2786" s="1">
        <v>45528</v>
      </c>
      <c r="H2786" t="s">
        <v>28</v>
      </c>
      <c r="I2786">
        <v>11</v>
      </c>
      <c r="J2786" t="s">
        <v>47</v>
      </c>
      <c r="K2786">
        <v>99213</v>
      </c>
      <c r="O2786">
        <v>1</v>
      </c>
      <c r="P2786">
        <v>169.59</v>
      </c>
      <c r="Q2786">
        <v>125.62</v>
      </c>
      <c r="R2786">
        <v>100.5</v>
      </c>
      <c r="S2786">
        <v>25.12</v>
      </c>
      <c r="T2786" t="s">
        <v>30</v>
      </c>
      <c r="X2786" t="s">
        <v>233</v>
      </c>
      <c r="Y2786" t="s">
        <v>32</v>
      </c>
      <c r="Z2786" t="s">
        <v>39</v>
      </c>
      <c r="AA2786" t="str">
        <f>IFERROR(_xlfn.XLOOKUP($J2786,avoidable_ed_reference!$A$2:$A$13,avoidable_ed_reference!$C$2:$C$13),"Not Classified")</f>
        <v>Not Classified</v>
      </c>
      <c r="AB2786" t="str">
        <f>IFERROR(_xlfn.XLOOKUP($B2786,enrollment!$A$2:$A$801,enrollment!$I$2:$I$801),"")</f>
        <v>TN</v>
      </c>
      <c r="AC2786">
        <f>IFERROR(_xlfn.XLOOKUP($B2786,enrollment!$A$2:$A$801,enrollment!$L$2:$L$801),"")</f>
        <v>70</v>
      </c>
      <c r="AD2786" t="str" cm="1">
        <f t="array" ref="AD2786">_xlfn.IFS(AC2786="","Unknown",AC2786&lt;18,"0-17",AC2786&lt;35,"18-34",AC2786&lt;50,"35-49",AC2786&lt;65,"50-64",TRUE,"65+")</f>
        <v>65+</v>
      </c>
      <c r="AE2786">
        <f>IFERROR(_xlfn.XLOOKUP($B2786,enrollment!$A$2:$A$801,enrollment!$O$2:$O$801),"")</f>
        <v>7890123456</v>
      </c>
      <c r="AF2786">
        <f>IFERROR(_xlfn.XLOOKUP($AE2786,providers!$B$2:$B$11,providers!$Q$2:$Q$11),"")</f>
        <v>3.9</v>
      </c>
      <c r="AG2786" s="1">
        <f t="shared" si="43"/>
        <v>45474</v>
      </c>
    </row>
    <row r="2787" spans="1:33" x14ac:dyDescent="0.25">
      <c r="A2787" t="s">
        <v>3234</v>
      </c>
      <c r="B2787" t="s">
        <v>3217</v>
      </c>
      <c r="C2787">
        <v>9012345678</v>
      </c>
      <c r="D2787">
        <v>9012345678</v>
      </c>
      <c r="E2787" s="1">
        <v>45335</v>
      </c>
      <c r="F2787" s="1">
        <v>45335</v>
      </c>
      <c r="G2787" s="1">
        <v>45353</v>
      </c>
      <c r="H2787" t="s">
        <v>28</v>
      </c>
      <c r="I2787">
        <v>22</v>
      </c>
      <c r="J2787" t="s">
        <v>29</v>
      </c>
      <c r="K2787">
        <v>90837</v>
      </c>
      <c r="O2787">
        <v>1</v>
      </c>
      <c r="P2787">
        <v>280.11</v>
      </c>
      <c r="Q2787">
        <v>207.49</v>
      </c>
      <c r="R2787">
        <v>165.99</v>
      </c>
      <c r="S2787">
        <v>41.5</v>
      </c>
      <c r="T2787" t="s">
        <v>30</v>
      </c>
      <c r="X2787" t="s">
        <v>233</v>
      </c>
      <c r="Y2787" t="s">
        <v>32</v>
      </c>
      <c r="Z2787" t="s">
        <v>33</v>
      </c>
      <c r="AA2787" t="str">
        <f>IFERROR(_xlfn.XLOOKUP($J2787,avoidable_ed_reference!$A$2:$A$13,avoidable_ed_reference!$C$2:$C$13),"Not Classified")</f>
        <v>Potentially Avoidable</v>
      </c>
      <c r="AB2787" t="str">
        <f>IFERROR(_xlfn.XLOOKUP($B2787,enrollment!$A$2:$A$801,enrollment!$I$2:$I$801),"")</f>
        <v>TN</v>
      </c>
      <c r="AC2787">
        <f>IFERROR(_xlfn.XLOOKUP($B2787,enrollment!$A$2:$A$801,enrollment!$L$2:$L$801),"")</f>
        <v>70</v>
      </c>
      <c r="AD2787" t="str" cm="1">
        <f t="array" ref="AD2787">_xlfn.IFS(AC2787="","Unknown",AC2787&lt;18,"0-17",AC2787&lt;35,"18-34",AC2787&lt;50,"35-49",AC2787&lt;65,"50-64",TRUE,"65+")</f>
        <v>65+</v>
      </c>
      <c r="AE2787">
        <f>IFERROR(_xlfn.XLOOKUP($B2787,enrollment!$A$2:$A$801,enrollment!$O$2:$O$801),"")</f>
        <v>7890123456</v>
      </c>
      <c r="AF2787">
        <f>IFERROR(_xlfn.XLOOKUP($AE2787,providers!$B$2:$B$11,providers!$Q$2:$Q$11),"")</f>
        <v>3.9</v>
      </c>
      <c r="AG2787" s="1">
        <f t="shared" si="43"/>
        <v>45323</v>
      </c>
    </row>
    <row r="2788" spans="1:33" x14ac:dyDescent="0.25">
      <c r="A2788" t="s">
        <v>3235</v>
      </c>
      <c r="B2788" t="s">
        <v>3236</v>
      </c>
      <c r="C2788">
        <v>9012345678</v>
      </c>
      <c r="D2788">
        <v>9012345678</v>
      </c>
      <c r="E2788" s="1">
        <v>45553</v>
      </c>
      <c r="F2788" s="1">
        <v>45553</v>
      </c>
      <c r="G2788" s="1">
        <v>45585</v>
      </c>
      <c r="H2788" t="s">
        <v>28</v>
      </c>
      <c r="I2788">
        <v>23</v>
      </c>
      <c r="J2788" t="s">
        <v>55</v>
      </c>
      <c r="K2788">
        <v>99284</v>
      </c>
      <c r="O2788">
        <v>1</v>
      </c>
      <c r="P2788">
        <v>2125.4899999999998</v>
      </c>
      <c r="Q2788">
        <v>1180.83</v>
      </c>
      <c r="R2788">
        <v>944.66</v>
      </c>
      <c r="S2788">
        <v>236.17</v>
      </c>
      <c r="T2788" t="s">
        <v>30</v>
      </c>
      <c r="X2788" t="s">
        <v>31</v>
      </c>
      <c r="Y2788" t="s">
        <v>32</v>
      </c>
      <c r="Z2788" t="s">
        <v>45</v>
      </c>
      <c r="AA2788" t="str">
        <f>IFERROR(_xlfn.XLOOKUP($J2788,avoidable_ed_reference!$A$2:$A$13,avoidable_ed_reference!$C$2:$C$13),"Not Classified")</f>
        <v>Potentially Avoidable</v>
      </c>
      <c r="AB2788" t="str">
        <f>IFERROR(_xlfn.XLOOKUP($B2788,enrollment!$A$2:$A$801,enrollment!$I$2:$I$801),"")</f>
        <v>TN</v>
      </c>
      <c r="AC2788">
        <f>IFERROR(_xlfn.XLOOKUP($B2788,enrollment!$A$2:$A$801,enrollment!$L$2:$L$801),"")</f>
        <v>36</v>
      </c>
      <c r="AD2788" t="str" cm="1">
        <f t="array" ref="AD2788">_xlfn.IFS(AC2788="","Unknown",AC2788&lt;18,"0-17",AC2788&lt;35,"18-34",AC2788&lt;50,"35-49",AC2788&lt;65,"50-64",TRUE,"65+")</f>
        <v>35-49</v>
      </c>
      <c r="AE2788">
        <f>IFERROR(_xlfn.XLOOKUP($B2788,enrollment!$A$2:$A$801,enrollment!$O$2:$O$801),"")</f>
        <v>5678901234</v>
      </c>
      <c r="AF2788">
        <f>IFERROR(_xlfn.XLOOKUP($AE2788,providers!$B$2:$B$11,providers!$Q$2:$Q$11),"")</f>
        <v>3.8</v>
      </c>
      <c r="AG2788" s="1">
        <f t="shared" si="43"/>
        <v>45536</v>
      </c>
    </row>
    <row r="2789" spans="1:33" x14ac:dyDescent="0.25">
      <c r="A2789" t="s">
        <v>3237</v>
      </c>
      <c r="B2789" t="s">
        <v>3236</v>
      </c>
      <c r="C2789">
        <v>3456789012</v>
      </c>
      <c r="D2789">
        <v>3456789012</v>
      </c>
      <c r="E2789" s="1">
        <v>45655</v>
      </c>
      <c r="F2789" s="1">
        <v>45655</v>
      </c>
      <c r="G2789" s="1">
        <v>45686</v>
      </c>
      <c r="H2789" t="s">
        <v>67</v>
      </c>
      <c r="I2789">
        <v>21</v>
      </c>
      <c r="J2789" t="s">
        <v>42</v>
      </c>
      <c r="K2789">
        <v>99223</v>
      </c>
      <c r="O2789">
        <v>1</v>
      </c>
      <c r="P2789">
        <v>26772.560000000001</v>
      </c>
      <c r="Q2789">
        <v>17272.62</v>
      </c>
      <c r="R2789">
        <v>13818.1</v>
      </c>
      <c r="S2789">
        <v>3454.52</v>
      </c>
      <c r="T2789" t="s">
        <v>30</v>
      </c>
      <c r="V2789">
        <v>1</v>
      </c>
      <c r="W2789" s="2" t="s">
        <v>68</v>
      </c>
      <c r="X2789" t="s">
        <v>31</v>
      </c>
      <c r="Y2789" t="s">
        <v>32</v>
      </c>
      <c r="Z2789" t="s">
        <v>69</v>
      </c>
      <c r="AA2789" t="str">
        <f>IFERROR(_xlfn.XLOOKUP($J2789,avoidable_ed_reference!$A$2:$A$13,avoidable_ed_reference!$C$2:$C$13),"Not Classified")</f>
        <v>Non-Avoidable</v>
      </c>
      <c r="AB2789" t="str">
        <f>IFERROR(_xlfn.XLOOKUP($B2789,enrollment!$A$2:$A$801,enrollment!$I$2:$I$801),"")</f>
        <v>TN</v>
      </c>
      <c r="AC2789">
        <f>IFERROR(_xlfn.XLOOKUP($B2789,enrollment!$A$2:$A$801,enrollment!$L$2:$L$801),"")</f>
        <v>36</v>
      </c>
      <c r="AD2789" t="str" cm="1">
        <f t="array" ref="AD2789">_xlfn.IFS(AC2789="","Unknown",AC2789&lt;18,"0-17",AC2789&lt;35,"18-34",AC2789&lt;50,"35-49",AC2789&lt;65,"50-64",TRUE,"65+")</f>
        <v>35-49</v>
      </c>
      <c r="AE2789">
        <f>IFERROR(_xlfn.XLOOKUP($B2789,enrollment!$A$2:$A$801,enrollment!$O$2:$O$801),"")</f>
        <v>5678901234</v>
      </c>
      <c r="AF2789">
        <f>IFERROR(_xlfn.XLOOKUP($AE2789,providers!$B$2:$B$11,providers!$Q$2:$Q$11),"")</f>
        <v>3.8</v>
      </c>
      <c r="AG2789" s="1">
        <f t="shared" si="43"/>
        <v>45627</v>
      </c>
    </row>
    <row r="2790" spans="1:33" x14ac:dyDescent="0.25">
      <c r="A2790" t="s">
        <v>3238</v>
      </c>
      <c r="B2790" t="s">
        <v>3236</v>
      </c>
      <c r="C2790">
        <v>3456789012</v>
      </c>
      <c r="D2790">
        <v>3456789012</v>
      </c>
      <c r="E2790" s="1">
        <v>45637</v>
      </c>
      <c r="F2790" s="1">
        <v>45637</v>
      </c>
      <c r="G2790" s="1">
        <v>45659</v>
      </c>
      <c r="H2790" t="s">
        <v>67</v>
      </c>
      <c r="I2790">
        <v>21</v>
      </c>
      <c r="J2790" t="s">
        <v>99</v>
      </c>
      <c r="K2790">
        <v>99223</v>
      </c>
      <c r="O2790">
        <v>1</v>
      </c>
      <c r="P2790">
        <v>24840.799999999999</v>
      </c>
      <c r="Q2790">
        <v>16026.32</v>
      </c>
      <c r="R2790">
        <v>12821.06</v>
      </c>
      <c r="S2790">
        <v>3205.26</v>
      </c>
      <c r="T2790" t="s">
        <v>30</v>
      </c>
      <c r="V2790">
        <v>1</v>
      </c>
      <c r="W2790" s="2" t="s">
        <v>68</v>
      </c>
      <c r="X2790" t="s">
        <v>31</v>
      </c>
      <c r="Y2790" t="s">
        <v>32</v>
      </c>
      <c r="Z2790" t="s">
        <v>69</v>
      </c>
      <c r="AA2790" t="str">
        <f>IFERROR(_xlfn.XLOOKUP($J2790,avoidable_ed_reference!$A$2:$A$13,avoidable_ed_reference!$C$2:$C$13),"Not Classified")</f>
        <v>Not Classified</v>
      </c>
      <c r="AB2790" t="str">
        <f>IFERROR(_xlfn.XLOOKUP($B2790,enrollment!$A$2:$A$801,enrollment!$I$2:$I$801),"")</f>
        <v>TN</v>
      </c>
      <c r="AC2790">
        <f>IFERROR(_xlfn.XLOOKUP($B2790,enrollment!$A$2:$A$801,enrollment!$L$2:$L$801),"")</f>
        <v>36</v>
      </c>
      <c r="AD2790" t="str" cm="1">
        <f t="array" ref="AD2790">_xlfn.IFS(AC2790="","Unknown",AC2790&lt;18,"0-17",AC2790&lt;35,"18-34",AC2790&lt;50,"35-49",AC2790&lt;65,"50-64",TRUE,"65+")</f>
        <v>35-49</v>
      </c>
      <c r="AE2790">
        <f>IFERROR(_xlfn.XLOOKUP($B2790,enrollment!$A$2:$A$801,enrollment!$O$2:$O$801),"")</f>
        <v>5678901234</v>
      </c>
      <c r="AF2790">
        <f>IFERROR(_xlfn.XLOOKUP($AE2790,providers!$B$2:$B$11,providers!$Q$2:$Q$11),"")</f>
        <v>3.8</v>
      </c>
      <c r="AG2790" s="1">
        <f t="shared" si="43"/>
        <v>45627</v>
      </c>
    </row>
    <row r="2791" spans="1:33" x14ac:dyDescent="0.25">
      <c r="A2791" t="s">
        <v>3239</v>
      </c>
      <c r="B2791" t="s">
        <v>3236</v>
      </c>
      <c r="C2791">
        <v>3456789012</v>
      </c>
      <c r="D2791">
        <v>3456789012</v>
      </c>
      <c r="E2791" s="1">
        <v>45349</v>
      </c>
      <c r="F2791" s="1">
        <v>45349</v>
      </c>
      <c r="G2791" s="1">
        <v>45372</v>
      </c>
      <c r="H2791" t="s">
        <v>67</v>
      </c>
      <c r="I2791">
        <v>21</v>
      </c>
      <c r="J2791" t="s">
        <v>80</v>
      </c>
      <c r="K2791">
        <v>99223</v>
      </c>
      <c r="O2791">
        <v>1</v>
      </c>
      <c r="P2791">
        <v>23683.16</v>
      </c>
      <c r="Q2791">
        <v>15279.46</v>
      </c>
      <c r="R2791">
        <v>12223.57</v>
      </c>
      <c r="S2791">
        <v>3055.89</v>
      </c>
      <c r="T2791" t="s">
        <v>30</v>
      </c>
      <c r="V2791">
        <v>1</v>
      </c>
      <c r="W2791" s="2" t="s">
        <v>68</v>
      </c>
      <c r="X2791" t="s">
        <v>31</v>
      </c>
      <c r="Y2791" t="s">
        <v>32</v>
      </c>
      <c r="Z2791" t="s">
        <v>69</v>
      </c>
      <c r="AA2791" t="str">
        <f>IFERROR(_xlfn.XLOOKUP($J2791,avoidable_ed_reference!$A$2:$A$13,avoidable_ed_reference!$C$2:$C$13),"Not Classified")</f>
        <v>Non-Avoidable</v>
      </c>
      <c r="AB2791" t="str">
        <f>IFERROR(_xlfn.XLOOKUP($B2791,enrollment!$A$2:$A$801,enrollment!$I$2:$I$801),"")</f>
        <v>TN</v>
      </c>
      <c r="AC2791">
        <f>IFERROR(_xlfn.XLOOKUP($B2791,enrollment!$A$2:$A$801,enrollment!$L$2:$L$801),"")</f>
        <v>36</v>
      </c>
      <c r="AD2791" t="str" cm="1">
        <f t="array" ref="AD2791">_xlfn.IFS(AC2791="","Unknown",AC2791&lt;18,"0-17",AC2791&lt;35,"18-34",AC2791&lt;50,"35-49",AC2791&lt;65,"50-64",TRUE,"65+")</f>
        <v>35-49</v>
      </c>
      <c r="AE2791">
        <f>IFERROR(_xlfn.XLOOKUP($B2791,enrollment!$A$2:$A$801,enrollment!$O$2:$O$801),"")</f>
        <v>5678901234</v>
      </c>
      <c r="AF2791">
        <f>IFERROR(_xlfn.XLOOKUP($AE2791,providers!$B$2:$B$11,providers!$Q$2:$Q$11),"")</f>
        <v>3.8</v>
      </c>
      <c r="AG2791" s="1">
        <f t="shared" si="43"/>
        <v>45323</v>
      </c>
    </row>
    <row r="2792" spans="1:33" x14ac:dyDescent="0.25">
      <c r="A2792" t="s">
        <v>3240</v>
      </c>
      <c r="B2792" t="s">
        <v>3236</v>
      </c>
      <c r="C2792">
        <v>2345678901</v>
      </c>
      <c r="D2792">
        <v>2345678901</v>
      </c>
      <c r="E2792" s="1">
        <v>45596</v>
      </c>
      <c r="F2792" s="1">
        <v>45596</v>
      </c>
      <c r="G2792" s="1">
        <v>45627</v>
      </c>
      <c r="H2792" t="s">
        <v>59</v>
      </c>
      <c r="J2792" t="s">
        <v>99</v>
      </c>
      <c r="L2792" s="2" t="s">
        <v>106</v>
      </c>
      <c r="M2792" t="s">
        <v>107</v>
      </c>
      <c r="N2792" t="s">
        <v>108</v>
      </c>
      <c r="O2792">
        <v>1</v>
      </c>
      <c r="P2792">
        <v>1111.5999999999999</v>
      </c>
      <c r="Q2792">
        <v>1010.55</v>
      </c>
      <c r="R2792">
        <v>808.44</v>
      </c>
      <c r="S2792">
        <v>202.11</v>
      </c>
      <c r="T2792" t="s">
        <v>30</v>
      </c>
      <c r="X2792" t="s">
        <v>31</v>
      </c>
      <c r="Y2792" t="s">
        <v>32</v>
      </c>
      <c r="Z2792" t="s">
        <v>64</v>
      </c>
      <c r="AA2792" t="str">
        <f>IFERROR(_xlfn.XLOOKUP($J2792,avoidable_ed_reference!$A$2:$A$13,avoidable_ed_reference!$C$2:$C$13),"Not Classified")</f>
        <v>Not Classified</v>
      </c>
      <c r="AB2792" t="str">
        <f>IFERROR(_xlfn.XLOOKUP($B2792,enrollment!$A$2:$A$801,enrollment!$I$2:$I$801),"")</f>
        <v>TN</v>
      </c>
      <c r="AC2792">
        <f>IFERROR(_xlfn.XLOOKUP($B2792,enrollment!$A$2:$A$801,enrollment!$L$2:$L$801),"")</f>
        <v>36</v>
      </c>
      <c r="AD2792" t="str" cm="1">
        <f t="array" ref="AD2792">_xlfn.IFS(AC2792="","Unknown",AC2792&lt;18,"0-17",AC2792&lt;35,"18-34",AC2792&lt;50,"35-49",AC2792&lt;65,"50-64",TRUE,"65+")</f>
        <v>35-49</v>
      </c>
      <c r="AE2792">
        <f>IFERROR(_xlfn.XLOOKUP($B2792,enrollment!$A$2:$A$801,enrollment!$O$2:$O$801),"")</f>
        <v>5678901234</v>
      </c>
      <c r="AF2792">
        <f>IFERROR(_xlfn.XLOOKUP($AE2792,providers!$B$2:$B$11,providers!$Q$2:$Q$11),"")</f>
        <v>3.8</v>
      </c>
      <c r="AG2792" s="1">
        <f t="shared" si="43"/>
        <v>45566</v>
      </c>
    </row>
    <row r="2793" spans="1:33" x14ac:dyDescent="0.25">
      <c r="A2793" t="s">
        <v>3241</v>
      </c>
      <c r="B2793" t="s">
        <v>3236</v>
      </c>
      <c r="C2793">
        <v>2233445566</v>
      </c>
      <c r="D2793">
        <v>2233445566</v>
      </c>
      <c r="E2793" s="1">
        <v>45537</v>
      </c>
      <c r="F2793" s="1">
        <v>45537</v>
      </c>
      <c r="G2793" s="1">
        <v>45567</v>
      </c>
      <c r="H2793" t="s">
        <v>28</v>
      </c>
      <c r="I2793">
        <v>23</v>
      </c>
      <c r="J2793" t="s">
        <v>35</v>
      </c>
      <c r="K2793">
        <v>99284</v>
      </c>
      <c r="O2793">
        <v>1</v>
      </c>
      <c r="P2793">
        <v>2301.75</v>
      </c>
      <c r="Q2793">
        <v>1278.75</v>
      </c>
      <c r="R2793">
        <v>1023</v>
      </c>
      <c r="S2793">
        <v>255.75</v>
      </c>
      <c r="T2793" t="s">
        <v>30</v>
      </c>
      <c r="X2793" t="s">
        <v>31</v>
      </c>
      <c r="Y2793" t="s">
        <v>32</v>
      </c>
      <c r="Z2793" t="s">
        <v>45</v>
      </c>
      <c r="AA2793" t="str">
        <f>IFERROR(_xlfn.XLOOKUP($J2793,avoidable_ed_reference!$A$2:$A$13,avoidable_ed_reference!$C$2:$C$13),"Not Classified")</f>
        <v>Avoidable</v>
      </c>
      <c r="AB2793" t="str">
        <f>IFERROR(_xlfn.XLOOKUP($B2793,enrollment!$A$2:$A$801,enrollment!$I$2:$I$801),"")</f>
        <v>TN</v>
      </c>
      <c r="AC2793">
        <f>IFERROR(_xlfn.XLOOKUP($B2793,enrollment!$A$2:$A$801,enrollment!$L$2:$L$801),"")</f>
        <v>36</v>
      </c>
      <c r="AD2793" t="str" cm="1">
        <f t="array" ref="AD2793">_xlfn.IFS(AC2793="","Unknown",AC2793&lt;18,"0-17",AC2793&lt;35,"18-34",AC2793&lt;50,"35-49",AC2793&lt;65,"50-64",TRUE,"65+")</f>
        <v>35-49</v>
      </c>
      <c r="AE2793">
        <f>IFERROR(_xlfn.XLOOKUP($B2793,enrollment!$A$2:$A$801,enrollment!$O$2:$O$801),"")</f>
        <v>5678901234</v>
      </c>
      <c r="AF2793">
        <f>IFERROR(_xlfn.XLOOKUP($AE2793,providers!$B$2:$B$11,providers!$Q$2:$Q$11),"")</f>
        <v>3.8</v>
      </c>
      <c r="AG2793" s="1">
        <f t="shared" si="43"/>
        <v>45536</v>
      </c>
    </row>
    <row r="2794" spans="1:33" x14ac:dyDescent="0.25">
      <c r="A2794" t="s">
        <v>3242</v>
      </c>
      <c r="B2794" t="s">
        <v>3236</v>
      </c>
      <c r="C2794">
        <v>3456789012</v>
      </c>
      <c r="D2794">
        <v>3456789012</v>
      </c>
      <c r="E2794" s="1">
        <v>45589</v>
      </c>
      <c r="F2794" s="1">
        <v>45589</v>
      </c>
      <c r="G2794" s="1">
        <v>45605</v>
      </c>
      <c r="H2794" t="s">
        <v>59</v>
      </c>
      <c r="J2794" t="s">
        <v>99</v>
      </c>
      <c r="L2794" s="2" t="s">
        <v>106</v>
      </c>
      <c r="M2794" t="s">
        <v>107</v>
      </c>
      <c r="N2794" t="s">
        <v>108</v>
      </c>
      <c r="O2794">
        <v>1</v>
      </c>
      <c r="P2794">
        <v>889.58</v>
      </c>
      <c r="Q2794">
        <v>808.71</v>
      </c>
      <c r="R2794">
        <v>646.97</v>
      </c>
      <c r="S2794">
        <v>161.74</v>
      </c>
      <c r="T2794" t="s">
        <v>30</v>
      </c>
      <c r="X2794" t="s">
        <v>31</v>
      </c>
      <c r="Y2794" t="s">
        <v>32</v>
      </c>
      <c r="Z2794" t="s">
        <v>64</v>
      </c>
      <c r="AA2794" t="str">
        <f>IFERROR(_xlfn.XLOOKUP($J2794,avoidable_ed_reference!$A$2:$A$13,avoidable_ed_reference!$C$2:$C$13),"Not Classified")</f>
        <v>Not Classified</v>
      </c>
      <c r="AB2794" t="str">
        <f>IFERROR(_xlfn.XLOOKUP($B2794,enrollment!$A$2:$A$801,enrollment!$I$2:$I$801),"")</f>
        <v>TN</v>
      </c>
      <c r="AC2794">
        <f>IFERROR(_xlfn.XLOOKUP($B2794,enrollment!$A$2:$A$801,enrollment!$L$2:$L$801),"")</f>
        <v>36</v>
      </c>
      <c r="AD2794" t="str" cm="1">
        <f t="array" ref="AD2794">_xlfn.IFS(AC2794="","Unknown",AC2794&lt;18,"0-17",AC2794&lt;35,"18-34",AC2794&lt;50,"35-49",AC2794&lt;65,"50-64",TRUE,"65+")</f>
        <v>35-49</v>
      </c>
      <c r="AE2794">
        <f>IFERROR(_xlfn.XLOOKUP($B2794,enrollment!$A$2:$A$801,enrollment!$O$2:$O$801),"")</f>
        <v>5678901234</v>
      </c>
      <c r="AF2794">
        <f>IFERROR(_xlfn.XLOOKUP($AE2794,providers!$B$2:$B$11,providers!$Q$2:$Q$11),"")</f>
        <v>3.8</v>
      </c>
      <c r="AG2794" s="1">
        <f t="shared" si="43"/>
        <v>45566</v>
      </c>
    </row>
    <row r="2795" spans="1:33" x14ac:dyDescent="0.25">
      <c r="A2795" t="s">
        <v>3243</v>
      </c>
      <c r="B2795" t="s">
        <v>3236</v>
      </c>
      <c r="C2795">
        <v>3456789012</v>
      </c>
      <c r="D2795">
        <v>3456789012</v>
      </c>
      <c r="E2795" s="1">
        <v>45655</v>
      </c>
      <c r="F2795" s="1">
        <v>45655</v>
      </c>
      <c r="G2795" s="1">
        <v>45669</v>
      </c>
      <c r="H2795" t="s">
        <v>28</v>
      </c>
      <c r="I2795">
        <v>23</v>
      </c>
      <c r="J2795" t="s">
        <v>91</v>
      </c>
      <c r="K2795">
        <v>99284</v>
      </c>
      <c r="O2795">
        <v>1</v>
      </c>
      <c r="P2795">
        <v>2347.4499999999998</v>
      </c>
      <c r="Q2795">
        <v>1304.1400000000001</v>
      </c>
      <c r="R2795">
        <v>1043.31</v>
      </c>
      <c r="S2795">
        <v>260.83</v>
      </c>
      <c r="T2795" t="s">
        <v>30</v>
      </c>
      <c r="X2795" t="s">
        <v>31</v>
      </c>
      <c r="Y2795" t="s">
        <v>32</v>
      </c>
      <c r="Z2795" t="s">
        <v>45</v>
      </c>
      <c r="AA2795" t="str">
        <f>IFERROR(_xlfn.XLOOKUP($J2795,avoidable_ed_reference!$A$2:$A$13,avoidable_ed_reference!$C$2:$C$13),"Not Classified")</f>
        <v>Avoidable</v>
      </c>
      <c r="AB2795" t="str">
        <f>IFERROR(_xlfn.XLOOKUP($B2795,enrollment!$A$2:$A$801,enrollment!$I$2:$I$801),"")</f>
        <v>TN</v>
      </c>
      <c r="AC2795">
        <f>IFERROR(_xlfn.XLOOKUP($B2795,enrollment!$A$2:$A$801,enrollment!$L$2:$L$801),"")</f>
        <v>36</v>
      </c>
      <c r="AD2795" t="str" cm="1">
        <f t="array" ref="AD2795">_xlfn.IFS(AC2795="","Unknown",AC2795&lt;18,"0-17",AC2795&lt;35,"18-34",AC2795&lt;50,"35-49",AC2795&lt;65,"50-64",TRUE,"65+")</f>
        <v>35-49</v>
      </c>
      <c r="AE2795">
        <f>IFERROR(_xlfn.XLOOKUP($B2795,enrollment!$A$2:$A$801,enrollment!$O$2:$O$801),"")</f>
        <v>5678901234</v>
      </c>
      <c r="AF2795">
        <f>IFERROR(_xlfn.XLOOKUP($AE2795,providers!$B$2:$B$11,providers!$Q$2:$Q$11),"")</f>
        <v>3.8</v>
      </c>
      <c r="AG2795" s="1">
        <f t="shared" si="43"/>
        <v>45627</v>
      </c>
    </row>
    <row r="2796" spans="1:33" x14ac:dyDescent="0.25">
      <c r="A2796" t="s">
        <v>3244</v>
      </c>
      <c r="B2796" t="s">
        <v>3236</v>
      </c>
      <c r="C2796">
        <v>5678901234</v>
      </c>
      <c r="D2796">
        <v>5678901234</v>
      </c>
      <c r="E2796" s="1">
        <v>45401</v>
      </c>
      <c r="F2796" s="1">
        <v>45401</v>
      </c>
      <c r="G2796" s="1">
        <v>45424</v>
      </c>
      <c r="H2796" t="s">
        <v>28</v>
      </c>
      <c r="I2796">
        <v>11</v>
      </c>
      <c r="J2796" t="s">
        <v>35</v>
      </c>
      <c r="K2796">
        <v>99213</v>
      </c>
      <c r="O2796">
        <v>1</v>
      </c>
      <c r="P2796">
        <v>181.45</v>
      </c>
      <c r="Q2796">
        <v>134.41</v>
      </c>
      <c r="R2796">
        <v>107.53</v>
      </c>
      <c r="S2796">
        <v>26.88</v>
      </c>
      <c r="T2796" t="s">
        <v>30</v>
      </c>
      <c r="X2796" t="s">
        <v>31</v>
      </c>
      <c r="Y2796" t="s">
        <v>32</v>
      </c>
      <c r="Z2796" t="s">
        <v>39</v>
      </c>
      <c r="AA2796" t="str">
        <f>IFERROR(_xlfn.XLOOKUP($J2796,avoidable_ed_reference!$A$2:$A$13,avoidable_ed_reference!$C$2:$C$13),"Not Classified")</f>
        <v>Avoidable</v>
      </c>
      <c r="AB2796" t="str">
        <f>IFERROR(_xlfn.XLOOKUP($B2796,enrollment!$A$2:$A$801,enrollment!$I$2:$I$801),"")</f>
        <v>TN</v>
      </c>
      <c r="AC2796">
        <f>IFERROR(_xlfn.XLOOKUP($B2796,enrollment!$A$2:$A$801,enrollment!$L$2:$L$801),"")</f>
        <v>36</v>
      </c>
      <c r="AD2796" t="str" cm="1">
        <f t="array" ref="AD2796">_xlfn.IFS(AC2796="","Unknown",AC2796&lt;18,"0-17",AC2796&lt;35,"18-34",AC2796&lt;50,"35-49",AC2796&lt;65,"50-64",TRUE,"65+")</f>
        <v>35-49</v>
      </c>
      <c r="AE2796">
        <f>IFERROR(_xlfn.XLOOKUP($B2796,enrollment!$A$2:$A$801,enrollment!$O$2:$O$801),"")</f>
        <v>5678901234</v>
      </c>
      <c r="AF2796">
        <f>IFERROR(_xlfn.XLOOKUP($AE2796,providers!$B$2:$B$11,providers!$Q$2:$Q$11),"")</f>
        <v>3.8</v>
      </c>
      <c r="AG2796" s="1">
        <f t="shared" si="43"/>
        <v>45383</v>
      </c>
    </row>
    <row r="2797" spans="1:33" x14ac:dyDescent="0.25">
      <c r="A2797" t="s">
        <v>3245</v>
      </c>
      <c r="B2797" t="s">
        <v>3236</v>
      </c>
      <c r="C2797">
        <v>5678901234</v>
      </c>
      <c r="D2797">
        <v>5678901234</v>
      </c>
      <c r="E2797" s="1">
        <v>45495</v>
      </c>
      <c r="F2797" s="1">
        <v>45495</v>
      </c>
      <c r="G2797" s="1">
        <v>45525</v>
      </c>
      <c r="H2797" t="s">
        <v>28</v>
      </c>
      <c r="I2797">
        <v>11</v>
      </c>
      <c r="J2797" t="s">
        <v>38</v>
      </c>
      <c r="K2797">
        <v>99213</v>
      </c>
      <c r="O2797">
        <v>1</v>
      </c>
      <c r="P2797">
        <v>236.16</v>
      </c>
      <c r="Q2797">
        <v>174.93</v>
      </c>
      <c r="R2797">
        <v>139.94</v>
      </c>
      <c r="S2797">
        <v>34.99</v>
      </c>
      <c r="T2797" t="s">
        <v>30</v>
      </c>
      <c r="X2797" t="s">
        <v>31</v>
      </c>
      <c r="Y2797" t="s">
        <v>32</v>
      </c>
      <c r="Z2797" t="s">
        <v>39</v>
      </c>
      <c r="AA2797" t="str">
        <f>IFERROR(_xlfn.XLOOKUP($J2797,avoidable_ed_reference!$A$2:$A$13,avoidable_ed_reference!$C$2:$C$13),"Not Classified")</f>
        <v>Not Classified</v>
      </c>
      <c r="AB2797" t="str">
        <f>IFERROR(_xlfn.XLOOKUP($B2797,enrollment!$A$2:$A$801,enrollment!$I$2:$I$801),"")</f>
        <v>TN</v>
      </c>
      <c r="AC2797">
        <f>IFERROR(_xlfn.XLOOKUP($B2797,enrollment!$A$2:$A$801,enrollment!$L$2:$L$801),"")</f>
        <v>36</v>
      </c>
      <c r="AD2797" t="str" cm="1">
        <f t="array" ref="AD2797">_xlfn.IFS(AC2797="","Unknown",AC2797&lt;18,"0-17",AC2797&lt;35,"18-34",AC2797&lt;50,"35-49",AC2797&lt;65,"50-64",TRUE,"65+")</f>
        <v>35-49</v>
      </c>
      <c r="AE2797">
        <f>IFERROR(_xlfn.XLOOKUP($B2797,enrollment!$A$2:$A$801,enrollment!$O$2:$O$801),"")</f>
        <v>5678901234</v>
      </c>
      <c r="AF2797">
        <f>IFERROR(_xlfn.XLOOKUP($AE2797,providers!$B$2:$B$11,providers!$Q$2:$Q$11),"")</f>
        <v>3.8</v>
      </c>
      <c r="AG2797" s="1">
        <f t="shared" si="43"/>
        <v>45474</v>
      </c>
    </row>
    <row r="2798" spans="1:33" x14ac:dyDescent="0.25">
      <c r="A2798" t="s">
        <v>3246</v>
      </c>
      <c r="B2798" t="s">
        <v>3247</v>
      </c>
      <c r="C2798">
        <v>8901234567</v>
      </c>
      <c r="D2798">
        <v>8901234567</v>
      </c>
      <c r="E2798" s="1">
        <v>45630</v>
      </c>
      <c r="F2798" s="1">
        <v>45630</v>
      </c>
      <c r="G2798" s="1">
        <v>45663</v>
      </c>
      <c r="H2798" t="s">
        <v>28</v>
      </c>
      <c r="I2798">
        <v>11</v>
      </c>
      <c r="J2798" t="s">
        <v>47</v>
      </c>
      <c r="K2798">
        <v>99213</v>
      </c>
      <c r="O2798">
        <v>1</v>
      </c>
      <c r="P2798">
        <v>201.07</v>
      </c>
      <c r="Q2798">
        <v>148.94</v>
      </c>
      <c r="R2798">
        <v>119.15</v>
      </c>
      <c r="S2798">
        <v>29.79</v>
      </c>
      <c r="T2798" t="s">
        <v>30</v>
      </c>
      <c r="X2798" t="s">
        <v>233</v>
      </c>
      <c r="Y2798" t="s">
        <v>32</v>
      </c>
      <c r="Z2798" t="s">
        <v>39</v>
      </c>
      <c r="AA2798" t="str">
        <f>IFERROR(_xlfn.XLOOKUP($J2798,avoidable_ed_reference!$A$2:$A$13,avoidable_ed_reference!$C$2:$C$13),"Not Classified")</f>
        <v>Not Classified</v>
      </c>
      <c r="AB2798" t="str">
        <f>IFERROR(_xlfn.XLOOKUP($B2798,enrollment!$A$2:$A$801,enrollment!$I$2:$I$801),"")</f>
        <v>GA</v>
      </c>
      <c r="AC2798">
        <f>IFERROR(_xlfn.XLOOKUP($B2798,enrollment!$A$2:$A$801,enrollment!$L$2:$L$801),"")</f>
        <v>39</v>
      </c>
      <c r="AD2798" t="str" cm="1">
        <f t="array" ref="AD2798">_xlfn.IFS(AC2798="","Unknown",AC2798&lt;18,"0-17",AC2798&lt;35,"18-34",AC2798&lt;50,"35-49",AC2798&lt;65,"50-64",TRUE,"65+")</f>
        <v>35-49</v>
      </c>
      <c r="AE2798">
        <f>IFERROR(_xlfn.XLOOKUP($B2798,enrollment!$A$2:$A$801,enrollment!$O$2:$O$801),"")</f>
        <v>8901234567</v>
      </c>
      <c r="AF2798">
        <f>IFERROR(_xlfn.XLOOKUP($AE2798,providers!$B$2:$B$11,providers!$Q$2:$Q$11),"")</f>
        <v>3.7</v>
      </c>
      <c r="AG2798" s="1">
        <f t="shared" si="43"/>
        <v>45627</v>
      </c>
    </row>
    <row r="2799" spans="1:33" x14ac:dyDescent="0.25">
      <c r="A2799" t="s">
        <v>3248</v>
      </c>
      <c r="B2799" t="s">
        <v>3247</v>
      </c>
      <c r="C2799">
        <v>2233445566</v>
      </c>
      <c r="D2799">
        <v>2233445566</v>
      </c>
      <c r="E2799" s="1">
        <v>45390</v>
      </c>
      <c r="F2799" s="1">
        <v>45390</v>
      </c>
      <c r="G2799" s="1">
        <v>45411</v>
      </c>
      <c r="H2799" t="s">
        <v>28</v>
      </c>
      <c r="I2799">
        <v>22</v>
      </c>
      <c r="J2799" t="s">
        <v>29</v>
      </c>
      <c r="K2799">
        <v>90837</v>
      </c>
      <c r="O2799">
        <v>1</v>
      </c>
      <c r="P2799">
        <v>201.04</v>
      </c>
      <c r="Q2799">
        <v>148.91999999999999</v>
      </c>
      <c r="R2799">
        <v>119.14</v>
      </c>
      <c r="S2799">
        <v>29.78</v>
      </c>
      <c r="T2799" t="s">
        <v>30</v>
      </c>
      <c r="X2799" t="s">
        <v>233</v>
      </c>
      <c r="Y2799" t="s">
        <v>32</v>
      </c>
      <c r="Z2799" t="s">
        <v>33</v>
      </c>
      <c r="AA2799" t="str">
        <f>IFERROR(_xlfn.XLOOKUP($J2799,avoidable_ed_reference!$A$2:$A$13,avoidable_ed_reference!$C$2:$C$13),"Not Classified")</f>
        <v>Potentially Avoidable</v>
      </c>
      <c r="AB2799" t="str">
        <f>IFERROR(_xlfn.XLOOKUP($B2799,enrollment!$A$2:$A$801,enrollment!$I$2:$I$801),"")</f>
        <v>GA</v>
      </c>
      <c r="AC2799">
        <f>IFERROR(_xlfn.XLOOKUP($B2799,enrollment!$A$2:$A$801,enrollment!$L$2:$L$801),"")</f>
        <v>39</v>
      </c>
      <c r="AD2799" t="str" cm="1">
        <f t="array" ref="AD2799">_xlfn.IFS(AC2799="","Unknown",AC2799&lt;18,"0-17",AC2799&lt;35,"18-34",AC2799&lt;50,"35-49",AC2799&lt;65,"50-64",TRUE,"65+")</f>
        <v>35-49</v>
      </c>
      <c r="AE2799">
        <f>IFERROR(_xlfn.XLOOKUP($B2799,enrollment!$A$2:$A$801,enrollment!$O$2:$O$801),"")</f>
        <v>8901234567</v>
      </c>
      <c r="AF2799">
        <f>IFERROR(_xlfn.XLOOKUP($AE2799,providers!$B$2:$B$11,providers!$Q$2:$Q$11),"")</f>
        <v>3.7</v>
      </c>
      <c r="AG2799" s="1">
        <f t="shared" si="43"/>
        <v>45383</v>
      </c>
    </row>
    <row r="2800" spans="1:33" x14ac:dyDescent="0.25">
      <c r="A2800" t="s">
        <v>3249</v>
      </c>
      <c r="B2800" t="s">
        <v>3247</v>
      </c>
      <c r="C2800">
        <v>5678901234</v>
      </c>
      <c r="D2800">
        <v>5678901234</v>
      </c>
      <c r="E2800" s="1">
        <v>45526</v>
      </c>
      <c r="F2800" s="1">
        <v>45526</v>
      </c>
      <c r="G2800" s="1">
        <v>45555</v>
      </c>
      <c r="H2800" t="s">
        <v>28</v>
      </c>
      <c r="I2800">
        <v>20</v>
      </c>
      <c r="J2800" t="s">
        <v>35</v>
      </c>
      <c r="K2800">
        <v>99213</v>
      </c>
      <c r="O2800">
        <v>1</v>
      </c>
      <c r="P2800">
        <v>174.78</v>
      </c>
      <c r="Q2800">
        <v>134.44999999999999</v>
      </c>
      <c r="R2800">
        <v>107.56</v>
      </c>
      <c r="S2800">
        <v>26.89</v>
      </c>
      <c r="T2800" t="s">
        <v>30</v>
      </c>
      <c r="X2800" t="s">
        <v>233</v>
      </c>
      <c r="Y2800" t="s">
        <v>32</v>
      </c>
      <c r="Z2800" t="s">
        <v>36</v>
      </c>
      <c r="AA2800" t="str">
        <f>IFERROR(_xlfn.XLOOKUP($J2800,avoidable_ed_reference!$A$2:$A$13,avoidable_ed_reference!$C$2:$C$13),"Not Classified")</f>
        <v>Avoidable</v>
      </c>
      <c r="AB2800" t="str">
        <f>IFERROR(_xlfn.XLOOKUP($B2800,enrollment!$A$2:$A$801,enrollment!$I$2:$I$801),"")</f>
        <v>GA</v>
      </c>
      <c r="AC2800">
        <f>IFERROR(_xlfn.XLOOKUP($B2800,enrollment!$A$2:$A$801,enrollment!$L$2:$L$801),"")</f>
        <v>39</v>
      </c>
      <c r="AD2800" t="str" cm="1">
        <f t="array" ref="AD2800">_xlfn.IFS(AC2800="","Unknown",AC2800&lt;18,"0-17",AC2800&lt;35,"18-34",AC2800&lt;50,"35-49",AC2800&lt;65,"50-64",TRUE,"65+")</f>
        <v>35-49</v>
      </c>
      <c r="AE2800">
        <f>IFERROR(_xlfn.XLOOKUP($B2800,enrollment!$A$2:$A$801,enrollment!$O$2:$O$801),"")</f>
        <v>8901234567</v>
      </c>
      <c r="AF2800">
        <f>IFERROR(_xlfn.XLOOKUP($AE2800,providers!$B$2:$B$11,providers!$Q$2:$Q$11),"")</f>
        <v>3.7</v>
      </c>
      <c r="AG2800" s="1">
        <f t="shared" si="43"/>
        <v>45505</v>
      </c>
    </row>
    <row r="2801" spans="1:33" x14ac:dyDescent="0.25">
      <c r="A2801" t="s">
        <v>3250</v>
      </c>
      <c r="B2801" t="s">
        <v>3251</v>
      </c>
      <c r="C2801">
        <v>6789012345</v>
      </c>
      <c r="D2801">
        <v>6789012345</v>
      </c>
      <c r="E2801" s="1">
        <v>45305</v>
      </c>
      <c r="F2801" s="1">
        <v>45305</v>
      </c>
      <c r="G2801" s="1">
        <v>45324</v>
      </c>
      <c r="H2801" t="s">
        <v>59</v>
      </c>
      <c r="J2801" t="s">
        <v>60</v>
      </c>
      <c r="L2801" s="2" t="s">
        <v>151</v>
      </c>
      <c r="M2801" t="s">
        <v>152</v>
      </c>
      <c r="N2801" t="s">
        <v>153</v>
      </c>
      <c r="O2801">
        <v>1</v>
      </c>
      <c r="P2801">
        <v>1010.27</v>
      </c>
      <c r="Q2801">
        <v>918.43</v>
      </c>
      <c r="R2801">
        <v>734.74</v>
      </c>
      <c r="S2801">
        <v>183.69</v>
      </c>
      <c r="T2801" t="s">
        <v>30</v>
      </c>
      <c r="X2801" t="s">
        <v>31</v>
      </c>
      <c r="Y2801" t="s">
        <v>32</v>
      </c>
      <c r="Z2801" t="s">
        <v>64</v>
      </c>
      <c r="AA2801" t="str">
        <f>IFERROR(_xlfn.XLOOKUP($J2801,avoidable_ed_reference!$A$2:$A$13,avoidable_ed_reference!$C$2:$C$13),"Not Classified")</f>
        <v>Not Classified</v>
      </c>
      <c r="AB2801" t="str">
        <f>IFERROR(_xlfn.XLOOKUP($B2801,enrollment!$A$2:$A$801,enrollment!$I$2:$I$801),"")</f>
        <v>KY</v>
      </c>
      <c r="AC2801">
        <f>IFERROR(_xlfn.XLOOKUP($B2801,enrollment!$A$2:$A$801,enrollment!$L$2:$L$801),"")</f>
        <v>52</v>
      </c>
      <c r="AD2801" t="str" cm="1">
        <f t="array" ref="AD2801">_xlfn.IFS(AC2801="","Unknown",AC2801&lt;18,"0-17",AC2801&lt;35,"18-34",AC2801&lt;50,"35-49",AC2801&lt;65,"50-64",TRUE,"65+")</f>
        <v>50-64</v>
      </c>
      <c r="AE2801">
        <f>IFERROR(_xlfn.XLOOKUP($B2801,enrollment!$A$2:$A$801,enrollment!$O$2:$O$801),"")</f>
        <v>9012345678</v>
      </c>
      <c r="AF2801">
        <f>IFERROR(_xlfn.XLOOKUP($AE2801,providers!$B$2:$B$11,providers!$Q$2:$Q$11),"")</f>
        <v>4.3</v>
      </c>
      <c r="AG2801" s="1">
        <f t="shared" si="43"/>
        <v>45292</v>
      </c>
    </row>
    <row r="2802" spans="1:33" x14ac:dyDescent="0.25">
      <c r="A2802" t="s">
        <v>3252</v>
      </c>
      <c r="B2802" t="s">
        <v>3251</v>
      </c>
      <c r="C2802">
        <v>2233445566</v>
      </c>
      <c r="D2802">
        <v>2233445566</v>
      </c>
      <c r="E2802" s="1">
        <v>45530</v>
      </c>
      <c r="F2802" s="1">
        <v>45530</v>
      </c>
      <c r="G2802" s="1">
        <v>45562</v>
      </c>
      <c r="H2802" t="s">
        <v>28</v>
      </c>
      <c r="I2802">
        <v>23</v>
      </c>
      <c r="J2802" t="s">
        <v>184</v>
      </c>
      <c r="K2802">
        <v>99284</v>
      </c>
      <c r="O2802">
        <v>1</v>
      </c>
      <c r="P2802">
        <v>1810.49</v>
      </c>
      <c r="Q2802">
        <v>1005.83</v>
      </c>
      <c r="R2802">
        <v>804.66</v>
      </c>
      <c r="S2802">
        <v>201.17</v>
      </c>
      <c r="T2802" t="s">
        <v>30</v>
      </c>
      <c r="X2802" t="s">
        <v>31</v>
      </c>
      <c r="Y2802" t="s">
        <v>32</v>
      </c>
      <c r="Z2802" t="s">
        <v>45</v>
      </c>
      <c r="AA2802" t="str">
        <f>IFERROR(_xlfn.XLOOKUP($J2802,avoidable_ed_reference!$A$2:$A$13,avoidable_ed_reference!$C$2:$C$13),"Not Classified")</f>
        <v>Non-Avoidable</v>
      </c>
      <c r="AB2802" t="str">
        <f>IFERROR(_xlfn.XLOOKUP($B2802,enrollment!$A$2:$A$801,enrollment!$I$2:$I$801),"")</f>
        <v>KY</v>
      </c>
      <c r="AC2802">
        <f>IFERROR(_xlfn.XLOOKUP($B2802,enrollment!$A$2:$A$801,enrollment!$L$2:$L$801),"")</f>
        <v>52</v>
      </c>
      <c r="AD2802" t="str" cm="1">
        <f t="array" ref="AD2802">_xlfn.IFS(AC2802="","Unknown",AC2802&lt;18,"0-17",AC2802&lt;35,"18-34",AC2802&lt;50,"35-49",AC2802&lt;65,"50-64",TRUE,"65+")</f>
        <v>50-64</v>
      </c>
      <c r="AE2802">
        <f>IFERROR(_xlfn.XLOOKUP($B2802,enrollment!$A$2:$A$801,enrollment!$O$2:$O$801),"")</f>
        <v>9012345678</v>
      </c>
      <c r="AF2802">
        <f>IFERROR(_xlfn.XLOOKUP($AE2802,providers!$B$2:$B$11,providers!$Q$2:$Q$11),"")</f>
        <v>4.3</v>
      </c>
      <c r="AG2802" s="1">
        <f t="shared" si="43"/>
        <v>45505</v>
      </c>
    </row>
    <row r="2803" spans="1:33" x14ac:dyDescent="0.25">
      <c r="A2803" t="s">
        <v>3253</v>
      </c>
      <c r="B2803" t="s">
        <v>3251</v>
      </c>
      <c r="C2803">
        <v>7890123456</v>
      </c>
      <c r="D2803">
        <v>7890123456</v>
      </c>
      <c r="E2803" s="1">
        <v>45451</v>
      </c>
      <c r="F2803" s="1">
        <v>45451</v>
      </c>
      <c r="G2803" s="1">
        <v>45465</v>
      </c>
      <c r="H2803" t="s">
        <v>28</v>
      </c>
      <c r="I2803">
        <v>22</v>
      </c>
      <c r="J2803" t="s">
        <v>29</v>
      </c>
      <c r="K2803">
        <v>90837</v>
      </c>
      <c r="O2803">
        <v>1</v>
      </c>
      <c r="P2803">
        <v>274.02</v>
      </c>
      <c r="Q2803">
        <v>202.98</v>
      </c>
      <c r="R2803">
        <v>162.38</v>
      </c>
      <c r="S2803">
        <v>40.6</v>
      </c>
      <c r="T2803" t="s">
        <v>30</v>
      </c>
      <c r="X2803" t="s">
        <v>31</v>
      </c>
      <c r="Y2803" t="s">
        <v>32</v>
      </c>
      <c r="Z2803" t="s">
        <v>33</v>
      </c>
      <c r="AA2803" t="str">
        <f>IFERROR(_xlfn.XLOOKUP($J2803,avoidable_ed_reference!$A$2:$A$13,avoidable_ed_reference!$C$2:$C$13),"Not Classified")</f>
        <v>Potentially Avoidable</v>
      </c>
      <c r="AB2803" t="str">
        <f>IFERROR(_xlfn.XLOOKUP($B2803,enrollment!$A$2:$A$801,enrollment!$I$2:$I$801),"")</f>
        <v>KY</v>
      </c>
      <c r="AC2803">
        <f>IFERROR(_xlfn.XLOOKUP($B2803,enrollment!$A$2:$A$801,enrollment!$L$2:$L$801),"")</f>
        <v>52</v>
      </c>
      <c r="AD2803" t="str" cm="1">
        <f t="array" ref="AD2803">_xlfn.IFS(AC2803="","Unknown",AC2803&lt;18,"0-17",AC2803&lt;35,"18-34",AC2803&lt;50,"35-49",AC2803&lt;65,"50-64",TRUE,"65+")</f>
        <v>50-64</v>
      </c>
      <c r="AE2803">
        <f>IFERROR(_xlfn.XLOOKUP($B2803,enrollment!$A$2:$A$801,enrollment!$O$2:$O$801),"")</f>
        <v>9012345678</v>
      </c>
      <c r="AF2803">
        <f>IFERROR(_xlfn.XLOOKUP($AE2803,providers!$B$2:$B$11,providers!$Q$2:$Q$11),"")</f>
        <v>4.3</v>
      </c>
      <c r="AG2803" s="1">
        <f t="shared" si="43"/>
        <v>45444</v>
      </c>
    </row>
    <row r="2804" spans="1:33" x14ac:dyDescent="0.25">
      <c r="A2804" t="s">
        <v>3254</v>
      </c>
      <c r="B2804" t="s">
        <v>3251</v>
      </c>
      <c r="C2804">
        <v>9012345678</v>
      </c>
      <c r="D2804">
        <v>9012345678</v>
      </c>
      <c r="E2804" s="1">
        <v>45528</v>
      </c>
      <c r="F2804" s="1">
        <v>45528</v>
      </c>
      <c r="G2804" s="1">
        <v>45544</v>
      </c>
      <c r="H2804" t="s">
        <v>28</v>
      </c>
      <c r="I2804">
        <v>11</v>
      </c>
      <c r="J2804" t="s">
        <v>38</v>
      </c>
      <c r="K2804">
        <v>99213</v>
      </c>
      <c r="O2804">
        <v>1</v>
      </c>
      <c r="P2804">
        <v>223.16</v>
      </c>
      <c r="Q2804">
        <v>165.3</v>
      </c>
      <c r="R2804">
        <v>132.24</v>
      </c>
      <c r="S2804">
        <v>33.06</v>
      </c>
      <c r="T2804" t="s">
        <v>30</v>
      </c>
      <c r="X2804" t="s">
        <v>31</v>
      </c>
      <c r="Y2804" t="s">
        <v>32</v>
      </c>
      <c r="Z2804" t="s">
        <v>39</v>
      </c>
      <c r="AA2804" t="str">
        <f>IFERROR(_xlfn.XLOOKUP($J2804,avoidable_ed_reference!$A$2:$A$13,avoidable_ed_reference!$C$2:$C$13),"Not Classified")</f>
        <v>Not Classified</v>
      </c>
      <c r="AB2804" t="str">
        <f>IFERROR(_xlfn.XLOOKUP($B2804,enrollment!$A$2:$A$801,enrollment!$I$2:$I$801),"")</f>
        <v>KY</v>
      </c>
      <c r="AC2804">
        <f>IFERROR(_xlfn.XLOOKUP($B2804,enrollment!$A$2:$A$801,enrollment!$L$2:$L$801),"")</f>
        <v>52</v>
      </c>
      <c r="AD2804" t="str" cm="1">
        <f t="array" ref="AD2804">_xlfn.IFS(AC2804="","Unknown",AC2804&lt;18,"0-17",AC2804&lt;35,"18-34",AC2804&lt;50,"35-49",AC2804&lt;65,"50-64",TRUE,"65+")</f>
        <v>50-64</v>
      </c>
      <c r="AE2804">
        <f>IFERROR(_xlfn.XLOOKUP($B2804,enrollment!$A$2:$A$801,enrollment!$O$2:$O$801),"")</f>
        <v>9012345678</v>
      </c>
      <c r="AF2804">
        <f>IFERROR(_xlfn.XLOOKUP($AE2804,providers!$B$2:$B$11,providers!$Q$2:$Q$11),"")</f>
        <v>4.3</v>
      </c>
      <c r="AG2804" s="1">
        <f t="shared" si="43"/>
        <v>45505</v>
      </c>
    </row>
    <row r="2805" spans="1:33" x14ac:dyDescent="0.25">
      <c r="A2805" t="s">
        <v>3255</v>
      </c>
      <c r="B2805" t="s">
        <v>3256</v>
      </c>
      <c r="C2805">
        <v>8901234567</v>
      </c>
      <c r="D2805">
        <v>8901234567</v>
      </c>
      <c r="E2805" s="1">
        <v>45361</v>
      </c>
      <c r="F2805" s="1">
        <v>45361</v>
      </c>
      <c r="G2805" s="1">
        <v>45389</v>
      </c>
      <c r="H2805" t="s">
        <v>59</v>
      </c>
      <c r="J2805" t="s">
        <v>47</v>
      </c>
      <c r="L2805" s="2" t="s">
        <v>82</v>
      </c>
      <c r="M2805" t="s">
        <v>83</v>
      </c>
      <c r="N2805" t="s">
        <v>84</v>
      </c>
      <c r="O2805">
        <v>1</v>
      </c>
      <c r="P2805">
        <v>1102.6600000000001</v>
      </c>
      <c r="Q2805">
        <v>1002.42</v>
      </c>
      <c r="R2805">
        <v>801.94</v>
      </c>
      <c r="S2805">
        <v>200.48</v>
      </c>
      <c r="T2805" t="s">
        <v>30</v>
      </c>
      <c r="X2805" t="s">
        <v>31</v>
      </c>
      <c r="Y2805" t="s">
        <v>32</v>
      </c>
      <c r="Z2805" t="s">
        <v>64</v>
      </c>
      <c r="AA2805" t="str">
        <f>IFERROR(_xlfn.XLOOKUP($J2805,avoidable_ed_reference!$A$2:$A$13,avoidable_ed_reference!$C$2:$C$13),"Not Classified")</f>
        <v>Not Classified</v>
      </c>
      <c r="AB2805" t="str">
        <f>IFERROR(_xlfn.XLOOKUP($B2805,enrollment!$A$2:$A$801,enrollment!$I$2:$I$801),"")</f>
        <v>GA</v>
      </c>
      <c r="AC2805">
        <f>IFERROR(_xlfn.XLOOKUP($B2805,enrollment!$A$2:$A$801,enrollment!$L$2:$L$801),"")</f>
        <v>63</v>
      </c>
      <c r="AD2805" t="str" cm="1">
        <f t="array" ref="AD2805">_xlfn.IFS(AC2805="","Unknown",AC2805&lt;18,"0-17",AC2805&lt;35,"18-34",AC2805&lt;50,"35-49",AC2805&lt;65,"50-64",TRUE,"65+")</f>
        <v>50-64</v>
      </c>
      <c r="AE2805">
        <f>IFERROR(_xlfn.XLOOKUP($B2805,enrollment!$A$2:$A$801,enrollment!$O$2:$O$801),"")</f>
        <v>8901234567</v>
      </c>
      <c r="AF2805">
        <f>IFERROR(_xlfn.XLOOKUP($AE2805,providers!$B$2:$B$11,providers!$Q$2:$Q$11),"")</f>
        <v>3.7</v>
      </c>
      <c r="AG2805" s="1">
        <f t="shared" si="43"/>
        <v>45352</v>
      </c>
    </row>
    <row r="2806" spans="1:33" x14ac:dyDescent="0.25">
      <c r="A2806" t="s">
        <v>3257</v>
      </c>
      <c r="B2806" t="s">
        <v>3256</v>
      </c>
      <c r="C2806">
        <v>7890123456</v>
      </c>
      <c r="D2806">
        <v>7890123456</v>
      </c>
      <c r="E2806" s="1">
        <v>45407</v>
      </c>
      <c r="F2806" s="1">
        <v>45407</v>
      </c>
      <c r="G2806" s="1">
        <v>45438</v>
      </c>
      <c r="H2806" t="s">
        <v>28</v>
      </c>
      <c r="I2806">
        <v>23</v>
      </c>
      <c r="J2806" t="s">
        <v>35</v>
      </c>
      <c r="K2806">
        <v>99284</v>
      </c>
      <c r="O2806">
        <v>1</v>
      </c>
      <c r="P2806">
        <v>1796.49</v>
      </c>
      <c r="Q2806">
        <v>998.05</v>
      </c>
      <c r="R2806">
        <v>798.44</v>
      </c>
      <c r="S2806">
        <v>199.61</v>
      </c>
      <c r="T2806" t="s">
        <v>30</v>
      </c>
      <c r="X2806" t="s">
        <v>31</v>
      </c>
      <c r="Y2806" t="s">
        <v>32</v>
      </c>
      <c r="Z2806" t="s">
        <v>45</v>
      </c>
      <c r="AA2806" t="str">
        <f>IFERROR(_xlfn.XLOOKUP($J2806,avoidable_ed_reference!$A$2:$A$13,avoidable_ed_reference!$C$2:$C$13),"Not Classified")</f>
        <v>Avoidable</v>
      </c>
      <c r="AB2806" t="str">
        <f>IFERROR(_xlfn.XLOOKUP($B2806,enrollment!$A$2:$A$801,enrollment!$I$2:$I$801),"")</f>
        <v>GA</v>
      </c>
      <c r="AC2806">
        <f>IFERROR(_xlfn.XLOOKUP($B2806,enrollment!$A$2:$A$801,enrollment!$L$2:$L$801),"")</f>
        <v>63</v>
      </c>
      <c r="AD2806" t="str" cm="1">
        <f t="array" ref="AD2806">_xlfn.IFS(AC2806="","Unknown",AC2806&lt;18,"0-17",AC2806&lt;35,"18-34",AC2806&lt;50,"35-49",AC2806&lt;65,"50-64",TRUE,"65+")</f>
        <v>50-64</v>
      </c>
      <c r="AE2806">
        <f>IFERROR(_xlfn.XLOOKUP($B2806,enrollment!$A$2:$A$801,enrollment!$O$2:$O$801),"")</f>
        <v>8901234567</v>
      </c>
      <c r="AF2806">
        <f>IFERROR(_xlfn.XLOOKUP($AE2806,providers!$B$2:$B$11,providers!$Q$2:$Q$11),"")</f>
        <v>3.7</v>
      </c>
      <c r="AG2806" s="1">
        <f t="shared" si="43"/>
        <v>45383</v>
      </c>
    </row>
    <row r="2807" spans="1:33" x14ac:dyDescent="0.25">
      <c r="A2807" t="s">
        <v>3258</v>
      </c>
      <c r="B2807" t="s">
        <v>3256</v>
      </c>
      <c r="C2807">
        <v>8901234567</v>
      </c>
      <c r="D2807">
        <v>8901234567</v>
      </c>
      <c r="E2807" s="1">
        <v>45490</v>
      </c>
      <c r="F2807" s="1">
        <v>45490</v>
      </c>
      <c r="G2807" s="1">
        <v>45523</v>
      </c>
      <c r="H2807" t="s">
        <v>28</v>
      </c>
      <c r="I2807">
        <v>23</v>
      </c>
      <c r="J2807" t="s">
        <v>80</v>
      </c>
      <c r="K2807">
        <v>99284</v>
      </c>
      <c r="O2807">
        <v>1</v>
      </c>
      <c r="P2807">
        <v>2154.4</v>
      </c>
      <c r="Q2807">
        <v>1196.8900000000001</v>
      </c>
      <c r="R2807">
        <v>957.51</v>
      </c>
      <c r="S2807">
        <v>239.38</v>
      </c>
      <c r="T2807" t="s">
        <v>30</v>
      </c>
      <c r="X2807" t="s">
        <v>31</v>
      </c>
      <c r="Y2807" t="s">
        <v>32</v>
      </c>
      <c r="Z2807" t="s">
        <v>45</v>
      </c>
      <c r="AA2807" t="str">
        <f>IFERROR(_xlfn.XLOOKUP($J2807,avoidable_ed_reference!$A$2:$A$13,avoidable_ed_reference!$C$2:$C$13),"Not Classified")</f>
        <v>Non-Avoidable</v>
      </c>
      <c r="AB2807" t="str">
        <f>IFERROR(_xlfn.XLOOKUP($B2807,enrollment!$A$2:$A$801,enrollment!$I$2:$I$801),"")</f>
        <v>GA</v>
      </c>
      <c r="AC2807">
        <f>IFERROR(_xlfn.XLOOKUP($B2807,enrollment!$A$2:$A$801,enrollment!$L$2:$L$801),"")</f>
        <v>63</v>
      </c>
      <c r="AD2807" t="str" cm="1">
        <f t="array" ref="AD2807">_xlfn.IFS(AC2807="","Unknown",AC2807&lt;18,"0-17",AC2807&lt;35,"18-34",AC2807&lt;50,"35-49",AC2807&lt;65,"50-64",TRUE,"65+")</f>
        <v>50-64</v>
      </c>
      <c r="AE2807">
        <f>IFERROR(_xlfn.XLOOKUP($B2807,enrollment!$A$2:$A$801,enrollment!$O$2:$O$801),"")</f>
        <v>8901234567</v>
      </c>
      <c r="AF2807">
        <f>IFERROR(_xlfn.XLOOKUP($AE2807,providers!$B$2:$B$11,providers!$Q$2:$Q$11),"")</f>
        <v>3.7</v>
      </c>
      <c r="AG2807" s="1">
        <f t="shared" si="43"/>
        <v>45474</v>
      </c>
    </row>
    <row r="2808" spans="1:33" x14ac:dyDescent="0.25">
      <c r="A2808" t="s">
        <v>3259</v>
      </c>
      <c r="B2808" t="s">
        <v>3260</v>
      </c>
      <c r="C2808">
        <v>3456789012</v>
      </c>
      <c r="D2808">
        <v>3456789012</v>
      </c>
      <c r="E2808" s="1">
        <v>45303</v>
      </c>
      <c r="F2808" s="1">
        <v>45303</v>
      </c>
      <c r="G2808" s="1">
        <v>45333</v>
      </c>
      <c r="H2808" t="s">
        <v>67</v>
      </c>
      <c r="I2808">
        <v>21</v>
      </c>
      <c r="J2808" t="s">
        <v>99</v>
      </c>
      <c r="K2808">
        <v>99223</v>
      </c>
      <c r="O2808">
        <v>1</v>
      </c>
      <c r="P2808">
        <v>30977.56</v>
      </c>
      <c r="Q2808">
        <v>19985.52</v>
      </c>
      <c r="R2808">
        <v>15988.42</v>
      </c>
      <c r="S2808">
        <v>3997.1</v>
      </c>
      <c r="T2808" t="s">
        <v>30</v>
      </c>
      <c r="V2808">
        <v>1</v>
      </c>
      <c r="W2808" s="2" t="s">
        <v>68</v>
      </c>
      <c r="X2808" t="s">
        <v>31</v>
      </c>
      <c r="Y2808" t="s">
        <v>32</v>
      </c>
      <c r="Z2808" t="s">
        <v>69</v>
      </c>
      <c r="AA2808" t="str">
        <f>IFERROR(_xlfn.XLOOKUP($J2808,avoidable_ed_reference!$A$2:$A$13,avoidable_ed_reference!$C$2:$C$13),"Not Classified")</f>
        <v>Not Classified</v>
      </c>
      <c r="AB2808" t="str">
        <f>IFERROR(_xlfn.XLOOKUP($B2808,enrollment!$A$2:$A$801,enrollment!$I$2:$I$801),"")</f>
        <v>OH</v>
      </c>
      <c r="AC2808">
        <f>IFERROR(_xlfn.XLOOKUP($B2808,enrollment!$A$2:$A$801,enrollment!$L$2:$L$801),"")</f>
        <v>51</v>
      </c>
      <c r="AD2808" t="str" cm="1">
        <f t="array" ref="AD2808">_xlfn.IFS(AC2808="","Unknown",AC2808&lt;18,"0-17",AC2808&lt;35,"18-34",AC2808&lt;50,"35-49",AC2808&lt;65,"50-64",TRUE,"65+")</f>
        <v>50-64</v>
      </c>
      <c r="AE2808">
        <f>IFERROR(_xlfn.XLOOKUP($B2808,enrollment!$A$2:$A$801,enrollment!$O$2:$O$801),"")</f>
        <v>2345678901</v>
      </c>
      <c r="AF2808">
        <f>IFERROR(_xlfn.XLOOKUP($AE2808,providers!$B$2:$B$11,providers!$Q$2:$Q$11),"")</f>
        <v>4.2</v>
      </c>
      <c r="AG2808" s="1">
        <f t="shared" si="43"/>
        <v>45292</v>
      </c>
    </row>
    <row r="2809" spans="1:33" x14ac:dyDescent="0.25">
      <c r="A2809" t="s">
        <v>3261</v>
      </c>
      <c r="B2809" t="s">
        <v>3260</v>
      </c>
      <c r="C2809">
        <v>3456789012</v>
      </c>
      <c r="D2809">
        <v>3456789012</v>
      </c>
      <c r="E2809" s="1">
        <v>45500</v>
      </c>
      <c r="F2809" s="1">
        <v>45500</v>
      </c>
      <c r="G2809" s="1">
        <v>45528</v>
      </c>
      <c r="H2809" t="s">
        <v>59</v>
      </c>
      <c r="J2809" t="s">
        <v>60</v>
      </c>
      <c r="L2809" s="2" t="s">
        <v>151</v>
      </c>
      <c r="M2809" t="s">
        <v>152</v>
      </c>
      <c r="N2809" t="s">
        <v>153</v>
      </c>
      <c r="O2809">
        <v>1</v>
      </c>
      <c r="P2809">
        <v>884.81</v>
      </c>
      <c r="Q2809">
        <v>804.37</v>
      </c>
      <c r="R2809">
        <v>643.5</v>
      </c>
      <c r="S2809">
        <v>160.87</v>
      </c>
      <c r="T2809" t="s">
        <v>30</v>
      </c>
      <c r="X2809" t="s">
        <v>31</v>
      </c>
      <c r="Y2809" t="s">
        <v>32</v>
      </c>
      <c r="Z2809" t="s">
        <v>64</v>
      </c>
      <c r="AA2809" t="str">
        <f>IFERROR(_xlfn.XLOOKUP($J2809,avoidable_ed_reference!$A$2:$A$13,avoidable_ed_reference!$C$2:$C$13),"Not Classified")</f>
        <v>Not Classified</v>
      </c>
      <c r="AB2809" t="str">
        <f>IFERROR(_xlfn.XLOOKUP($B2809,enrollment!$A$2:$A$801,enrollment!$I$2:$I$801),"")</f>
        <v>OH</v>
      </c>
      <c r="AC2809">
        <f>IFERROR(_xlfn.XLOOKUP($B2809,enrollment!$A$2:$A$801,enrollment!$L$2:$L$801),"")</f>
        <v>51</v>
      </c>
      <c r="AD2809" t="str" cm="1">
        <f t="array" ref="AD2809">_xlfn.IFS(AC2809="","Unknown",AC2809&lt;18,"0-17",AC2809&lt;35,"18-34",AC2809&lt;50,"35-49",AC2809&lt;65,"50-64",TRUE,"65+")</f>
        <v>50-64</v>
      </c>
      <c r="AE2809">
        <f>IFERROR(_xlfn.XLOOKUP($B2809,enrollment!$A$2:$A$801,enrollment!$O$2:$O$801),"")</f>
        <v>2345678901</v>
      </c>
      <c r="AF2809">
        <f>IFERROR(_xlfn.XLOOKUP($AE2809,providers!$B$2:$B$11,providers!$Q$2:$Q$11),"")</f>
        <v>4.2</v>
      </c>
      <c r="AG2809" s="1">
        <f t="shared" si="43"/>
        <v>45474</v>
      </c>
    </row>
    <row r="2810" spans="1:33" x14ac:dyDescent="0.25">
      <c r="A2810" t="s">
        <v>3262</v>
      </c>
      <c r="B2810" t="s">
        <v>3260</v>
      </c>
      <c r="C2810">
        <v>2345678901</v>
      </c>
      <c r="D2810">
        <v>2345678901</v>
      </c>
      <c r="E2810" s="1">
        <v>45357</v>
      </c>
      <c r="F2810" s="1">
        <v>45357</v>
      </c>
      <c r="G2810" s="1">
        <v>45388</v>
      </c>
      <c r="H2810" t="s">
        <v>28</v>
      </c>
      <c r="I2810">
        <v>11</v>
      </c>
      <c r="J2810" t="s">
        <v>47</v>
      </c>
      <c r="K2810">
        <v>99213</v>
      </c>
      <c r="O2810">
        <v>1</v>
      </c>
      <c r="P2810">
        <v>162.97</v>
      </c>
      <c r="Q2810">
        <v>120.72</v>
      </c>
      <c r="R2810">
        <v>96.58</v>
      </c>
      <c r="S2810">
        <v>24.14</v>
      </c>
      <c r="T2810" t="s">
        <v>30</v>
      </c>
      <c r="X2810" t="s">
        <v>31</v>
      </c>
      <c r="Y2810" t="s">
        <v>32</v>
      </c>
      <c r="Z2810" t="s">
        <v>39</v>
      </c>
      <c r="AA2810" t="str">
        <f>IFERROR(_xlfn.XLOOKUP($J2810,avoidable_ed_reference!$A$2:$A$13,avoidable_ed_reference!$C$2:$C$13),"Not Classified")</f>
        <v>Not Classified</v>
      </c>
      <c r="AB2810" t="str">
        <f>IFERROR(_xlfn.XLOOKUP($B2810,enrollment!$A$2:$A$801,enrollment!$I$2:$I$801),"")</f>
        <v>OH</v>
      </c>
      <c r="AC2810">
        <f>IFERROR(_xlfn.XLOOKUP($B2810,enrollment!$A$2:$A$801,enrollment!$L$2:$L$801),"")</f>
        <v>51</v>
      </c>
      <c r="AD2810" t="str" cm="1">
        <f t="array" ref="AD2810">_xlfn.IFS(AC2810="","Unknown",AC2810&lt;18,"0-17",AC2810&lt;35,"18-34",AC2810&lt;50,"35-49",AC2810&lt;65,"50-64",TRUE,"65+")</f>
        <v>50-64</v>
      </c>
      <c r="AE2810">
        <f>IFERROR(_xlfn.XLOOKUP($B2810,enrollment!$A$2:$A$801,enrollment!$O$2:$O$801),"")</f>
        <v>2345678901</v>
      </c>
      <c r="AF2810">
        <f>IFERROR(_xlfn.XLOOKUP($AE2810,providers!$B$2:$B$11,providers!$Q$2:$Q$11),"")</f>
        <v>4.2</v>
      </c>
      <c r="AG2810" s="1">
        <f t="shared" si="43"/>
        <v>45352</v>
      </c>
    </row>
    <row r="2811" spans="1:33" x14ac:dyDescent="0.25">
      <c r="A2811" t="s">
        <v>3263</v>
      </c>
      <c r="B2811" t="s">
        <v>3260</v>
      </c>
      <c r="C2811">
        <v>8901234567</v>
      </c>
      <c r="D2811">
        <v>8901234567</v>
      </c>
      <c r="E2811" s="1">
        <v>45477</v>
      </c>
      <c r="F2811" s="1">
        <v>45477</v>
      </c>
      <c r="G2811" s="1">
        <v>45501</v>
      </c>
      <c r="H2811" t="s">
        <v>28</v>
      </c>
      <c r="I2811">
        <v>23</v>
      </c>
      <c r="J2811" t="s">
        <v>77</v>
      </c>
      <c r="K2811">
        <v>99284</v>
      </c>
      <c r="O2811">
        <v>1</v>
      </c>
      <c r="P2811">
        <v>2437.4699999999998</v>
      </c>
      <c r="Q2811">
        <v>1354.15</v>
      </c>
      <c r="R2811">
        <v>1083.32</v>
      </c>
      <c r="S2811">
        <v>270.83</v>
      </c>
      <c r="T2811" t="s">
        <v>30</v>
      </c>
      <c r="X2811" t="s">
        <v>31</v>
      </c>
      <c r="Y2811" t="s">
        <v>32</v>
      </c>
      <c r="Z2811" t="s">
        <v>45</v>
      </c>
      <c r="AA2811" t="str">
        <f>IFERROR(_xlfn.XLOOKUP($J2811,avoidable_ed_reference!$A$2:$A$13,avoidable_ed_reference!$C$2:$C$13),"Not Classified")</f>
        <v>Avoidable</v>
      </c>
      <c r="AB2811" t="str">
        <f>IFERROR(_xlfn.XLOOKUP($B2811,enrollment!$A$2:$A$801,enrollment!$I$2:$I$801),"")</f>
        <v>OH</v>
      </c>
      <c r="AC2811">
        <f>IFERROR(_xlfn.XLOOKUP($B2811,enrollment!$A$2:$A$801,enrollment!$L$2:$L$801),"")</f>
        <v>51</v>
      </c>
      <c r="AD2811" t="str" cm="1">
        <f t="array" ref="AD2811">_xlfn.IFS(AC2811="","Unknown",AC2811&lt;18,"0-17",AC2811&lt;35,"18-34",AC2811&lt;50,"35-49",AC2811&lt;65,"50-64",TRUE,"65+")</f>
        <v>50-64</v>
      </c>
      <c r="AE2811">
        <f>IFERROR(_xlfn.XLOOKUP($B2811,enrollment!$A$2:$A$801,enrollment!$O$2:$O$801),"")</f>
        <v>2345678901</v>
      </c>
      <c r="AF2811">
        <f>IFERROR(_xlfn.XLOOKUP($AE2811,providers!$B$2:$B$11,providers!$Q$2:$Q$11),"")</f>
        <v>4.2</v>
      </c>
      <c r="AG2811" s="1">
        <f t="shared" si="43"/>
        <v>45474</v>
      </c>
    </row>
    <row r="2812" spans="1:33" x14ac:dyDescent="0.25">
      <c r="A2812" t="s">
        <v>3264</v>
      </c>
      <c r="B2812" t="s">
        <v>3265</v>
      </c>
      <c r="C2812">
        <v>8901234567</v>
      </c>
      <c r="D2812">
        <v>8901234567</v>
      </c>
      <c r="E2812" s="1">
        <v>45422</v>
      </c>
      <c r="F2812" s="1">
        <v>45422</v>
      </c>
      <c r="G2812" s="1">
        <v>45454</v>
      </c>
      <c r="H2812" t="s">
        <v>28</v>
      </c>
      <c r="I2812">
        <v>23</v>
      </c>
      <c r="J2812" t="s">
        <v>35</v>
      </c>
      <c r="K2812">
        <v>99284</v>
      </c>
      <c r="O2812">
        <v>1</v>
      </c>
      <c r="P2812">
        <v>1900.6</v>
      </c>
      <c r="Q2812">
        <v>1055.8900000000001</v>
      </c>
      <c r="R2812">
        <v>844.71</v>
      </c>
      <c r="S2812">
        <v>211.18</v>
      </c>
      <c r="T2812" t="s">
        <v>30</v>
      </c>
      <c r="X2812" t="s">
        <v>146</v>
      </c>
      <c r="Y2812" t="s">
        <v>147</v>
      </c>
      <c r="Z2812" t="s">
        <v>45</v>
      </c>
      <c r="AA2812" t="str">
        <f>IFERROR(_xlfn.XLOOKUP($J2812,avoidable_ed_reference!$A$2:$A$13,avoidable_ed_reference!$C$2:$C$13),"Not Classified")</f>
        <v>Avoidable</v>
      </c>
      <c r="AB2812" t="str">
        <f>IFERROR(_xlfn.XLOOKUP($B2812,enrollment!$A$2:$A$801,enrollment!$I$2:$I$801),"")</f>
        <v>GA</v>
      </c>
      <c r="AC2812">
        <f>IFERROR(_xlfn.XLOOKUP($B2812,enrollment!$A$2:$A$801,enrollment!$L$2:$L$801),"")</f>
        <v>65</v>
      </c>
      <c r="AD2812" t="str" cm="1">
        <f t="array" ref="AD2812">_xlfn.IFS(AC2812="","Unknown",AC2812&lt;18,"0-17",AC2812&lt;35,"18-34",AC2812&lt;50,"35-49",AC2812&lt;65,"50-64",TRUE,"65+")</f>
        <v>65+</v>
      </c>
      <c r="AE2812">
        <f>IFERROR(_xlfn.XLOOKUP($B2812,enrollment!$A$2:$A$801,enrollment!$O$2:$O$801),"")</f>
        <v>8901234567</v>
      </c>
      <c r="AF2812">
        <f>IFERROR(_xlfn.XLOOKUP($AE2812,providers!$B$2:$B$11,providers!$Q$2:$Q$11),"")</f>
        <v>3.7</v>
      </c>
      <c r="AG2812" s="1">
        <f t="shared" si="43"/>
        <v>45413</v>
      </c>
    </row>
    <row r="2813" spans="1:33" x14ac:dyDescent="0.25">
      <c r="A2813" t="s">
        <v>3266</v>
      </c>
      <c r="B2813" t="s">
        <v>3265</v>
      </c>
      <c r="C2813">
        <v>8901234567</v>
      </c>
      <c r="D2813">
        <v>8901234567</v>
      </c>
      <c r="E2813" s="1">
        <v>45621</v>
      </c>
      <c r="F2813" s="1">
        <v>45621</v>
      </c>
      <c r="G2813" s="1">
        <v>45652</v>
      </c>
      <c r="H2813" t="s">
        <v>28</v>
      </c>
      <c r="I2813">
        <v>11</v>
      </c>
      <c r="J2813" t="s">
        <v>38</v>
      </c>
      <c r="K2813">
        <v>99213</v>
      </c>
      <c r="O2813">
        <v>1</v>
      </c>
      <c r="P2813">
        <v>241.7</v>
      </c>
      <c r="Q2813">
        <v>179.04</v>
      </c>
      <c r="R2813">
        <v>143.22999999999999</v>
      </c>
      <c r="S2813">
        <v>35.81</v>
      </c>
      <c r="T2813" t="s">
        <v>30</v>
      </c>
      <c r="X2813" t="s">
        <v>146</v>
      </c>
      <c r="Y2813" t="s">
        <v>147</v>
      </c>
      <c r="Z2813" t="s">
        <v>39</v>
      </c>
      <c r="AA2813" t="str">
        <f>IFERROR(_xlfn.XLOOKUP($J2813,avoidable_ed_reference!$A$2:$A$13,avoidable_ed_reference!$C$2:$C$13),"Not Classified")</f>
        <v>Not Classified</v>
      </c>
      <c r="AB2813" t="str">
        <f>IFERROR(_xlfn.XLOOKUP($B2813,enrollment!$A$2:$A$801,enrollment!$I$2:$I$801),"")</f>
        <v>GA</v>
      </c>
      <c r="AC2813">
        <f>IFERROR(_xlfn.XLOOKUP($B2813,enrollment!$A$2:$A$801,enrollment!$L$2:$L$801),"")</f>
        <v>65</v>
      </c>
      <c r="AD2813" t="str" cm="1">
        <f t="array" ref="AD2813">_xlfn.IFS(AC2813="","Unknown",AC2813&lt;18,"0-17",AC2813&lt;35,"18-34",AC2813&lt;50,"35-49",AC2813&lt;65,"50-64",TRUE,"65+")</f>
        <v>65+</v>
      </c>
      <c r="AE2813">
        <f>IFERROR(_xlfn.XLOOKUP($B2813,enrollment!$A$2:$A$801,enrollment!$O$2:$O$801),"")</f>
        <v>8901234567</v>
      </c>
      <c r="AF2813">
        <f>IFERROR(_xlfn.XLOOKUP($AE2813,providers!$B$2:$B$11,providers!$Q$2:$Q$11),"")</f>
        <v>3.7</v>
      </c>
      <c r="AG2813" s="1">
        <f t="shared" si="43"/>
        <v>45597</v>
      </c>
    </row>
    <row r="2814" spans="1:33" x14ac:dyDescent="0.25">
      <c r="A2814" t="s">
        <v>3267</v>
      </c>
      <c r="B2814" t="s">
        <v>3265</v>
      </c>
      <c r="C2814">
        <v>3456789012</v>
      </c>
      <c r="D2814">
        <v>3456789012</v>
      </c>
      <c r="E2814" s="1">
        <v>45399</v>
      </c>
      <c r="F2814" s="1">
        <v>45399</v>
      </c>
      <c r="G2814" s="1">
        <v>45417</v>
      </c>
      <c r="H2814" t="s">
        <v>59</v>
      </c>
      <c r="J2814" t="s">
        <v>99</v>
      </c>
      <c r="L2814" s="2" t="s">
        <v>61</v>
      </c>
      <c r="M2814" t="s">
        <v>62</v>
      </c>
      <c r="N2814" t="s">
        <v>63</v>
      </c>
      <c r="O2814">
        <v>1</v>
      </c>
      <c r="P2814">
        <v>1001.77</v>
      </c>
      <c r="Q2814">
        <v>910.7</v>
      </c>
      <c r="R2814">
        <v>728.56</v>
      </c>
      <c r="S2814">
        <v>182.14</v>
      </c>
      <c r="T2814" t="s">
        <v>30</v>
      </c>
      <c r="X2814" t="s">
        <v>146</v>
      </c>
      <c r="Y2814" t="s">
        <v>147</v>
      </c>
      <c r="Z2814" t="s">
        <v>64</v>
      </c>
      <c r="AA2814" t="str">
        <f>IFERROR(_xlfn.XLOOKUP($J2814,avoidable_ed_reference!$A$2:$A$13,avoidable_ed_reference!$C$2:$C$13),"Not Classified")</f>
        <v>Not Classified</v>
      </c>
      <c r="AB2814" t="str">
        <f>IFERROR(_xlfn.XLOOKUP($B2814,enrollment!$A$2:$A$801,enrollment!$I$2:$I$801),"")</f>
        <v>GA</v>
      </c>
      <c r="AC2814">
        <f>IFERROR(_xlfn.XLOOKUP($B2814,enrollment!$A$2:$A$801,enrollment!$L$2:$L$801),"")</f>
        <v>65</v>
      </c>
      <c r="AD2814" t="str" cm="1">
        <f t="array" ref="AD2814">_xlfn.IFS(AC2814="","Unknown",AC2814&lt;18,"0-17",AC2814&lt;35,"18-34",AC2814&lt;50,"35-49",AC2814&lt;65,"50-64",TRUE,"65+")</f>
        <v>65+</v>
      </c>
      <c r="AE2814">
        <f>IFERROR(_xlfn.XLOOKUP($B2814,enrollment!$A$2:$A$801,enrollment!$O$2:$O$801),"")</f>
        <v>8901234567</v>
      </c>
      <c r="AF2814">
        <f>IFERROR(_xlfn.XLOOKUP($AE2814,providers!$B$2:$B$11,providers!$Q$2:$Q$11),"")</f>
        <v>3.7</v>
      </c>
      <c r="AG2814" s="1">
        <f t="shared" si="43"/>
        <v>45383</v>
      </c>
    </row>
    <row r="2815" spans="1:33" x14ac:dyDescent="0.25">
      <c r="A2815" t="s">
        <v>3268</v>
      </c>
      <c r="B2815" t="s">
        <v>3265</v>
      </c>
      <c r="C2815">
        <v>5678901234</v>
      </c>
      <c r="D2815">
        <v>5678901234</v>
      </c>
      <c r="E2815" s="1">
        <v>45379</v>
      </c>
      <c r="F2815" s="1">
        <v>45379</v>
      </c>
      <c r="G2815" s="1">
        <v>45400</v>
      </c>
      <c r="H2815" t="s">
        <v>28</v>
      </c>
      <c r="I2815">
        <v>20</v>
      </c>
      <c r="J2815" t="s">
        <v>35</v>
      </c>
      <c r="K2815">
        <v>99213</v>
      </c>
      <c r="O2815">
        <v>1</v>
      </c>
      <c r="P2815">
        <v>171.94</v>
      </c>
      <c r="Q2815">
        <v>132.26</v>
      </c>
      <c r="R2815">
        <v>105.81</v>
      </c>
      <c r="S2815">
        <v>26.45</v>
      </c>
      <c r="T2815" t="s">
        <v>30</v>
      </c>
      <c r="X2815" t="s">
        <v>146</v>
      </c>
      <c r="Y2815" t="s">
        <v>147</v>
      </c>
      <c r="Z2815" t="s">
        <v>36</v>
      </c>
      <c r="AA2815" t="str">
        <f>IFERROR(_xlfn.XLOOKUP($J2815,avoidable_ed_reference!$A$2:$A$13,avoidable_ed_reference!$C$2:$C$13),"Not Classified")</f>
        <v>Avoidable</v>
      </c>
      <c r="AB2815" t="str">
        <f>IFERROR(_xlfn.XLOOKUP($B2815,enrollment!$A$2:$A$801,enrollment!$I$2:$I$801),"")</f>
        <v>GA</v>
      </c>
      <c r="AC2815">
        <f>IFERROR(_xlfn.XLOOKUP($B2815,enrollment!$A$2:$A$801,enrollment!$L$2:$L$801),"")</f>
        <v>65</v>
      </c>
      <c r="AD2815" t="str" cm="1">
        <f t="array" ref="AD2815">_xlfn.IFS(AC2815="","Unknown",AC2815&lt;18,"0-17",AC2815&lt;35,"18-34",AC2815&lt;50,"35-49",AC2815&lt;65,"50-64",TRUE,"65+")</f>
        <v>65+</v>
      </c>
      <c r="AE2815">
        <f>IFERROR(_xlfn.XLOOKUP($B2815,enrollment!$A$2:$A$801,enrollment!$O$2:$O$801),"")</f>
        <v>8901234567</v>
      </c>
      <c r="AF2815">
        <f>IFERROR(_xlfn.XLOOKUP($AE2815,providers!$B$2:$B$11,providers!$Q$2:$Q$11),"")</f>
        <v>3.7</v>
      </c>
      <c r="AG2815" s="1">
        <f t="shared" si="43"/>
        <v>45352</v>
      </c>
    </row>
    <row r="2816" spans="1:33" x14ac:dyDescent="0.25">
      <c r="A2816" t="s">
        <v>3269</v>
      </c>
      <c r="B2816" t="s">
        <v>3265</v>
      </c>
      <c r="C2816">
        <v>8901234567</v>
      </c>
      <c r="D2816">
        <v>8901234567</v>
      </c>
      <c r="E2816" s="1">
        <v>45323</v>
      </c>
      <c r="F2816" s="1">
        <v>45323</v>
      </c>
      <c r="G2816" s="1">
        <v>45338</v>
      </c>
      <c r="H2816" t="s">
        <v>28</v>
      </c>
      <c r="I2816">
        <v>11</v>
      </c>
      <c r="J2816" t="s">
        <v>38</v>
      </c>
      <c r="K2816">
        <v>99213</v>
      </c>
      <c r="O2816">
        <v>1</v>
      </c>
      <c r="P2816">
        <v>212.11</v>
      </c>
      <c r="Q2816">
        <v>157.12</v>
      </c>
      <c r="R2816">
        <v>125.7</v>
      </c>
      <c r="S2816">
        <v>31.42</v>
      </c>
      <c r="T2816" t="s">
        <v>30</v>
      </c>
      <c r="X2816" t="s">
        <v>146</v>
      </c>
      <c r="Y2816" t="s">
        <v>147</v>
      </c>
      <c r="Z2816" t="s">
        <v>39</v>
      </c>
      <c r="AA2816" t="str">
        <f>IFERROR(_xlfn.XLOOKUP($J2816,avoidable_ed_reference!$A$2:$A$13,avoidable_ed_reference!$C$2:$C$13),"Not Classified")</f>
        <v>Not Classified</v>
      </c>
      <c r="AB2816" t="str">
        <f>IFERROR(_xlfn.XLOOKUP($B2816,enrollment!$A$2:$A$801,enrollment!$I$2:$I$801),"")</f>
        <v>GA</v>
      </c>
      <c r="AC2816">
        <f>IFERROR(_xlfn.XLOOKUP($B2816,enrollment!$A$2:$A$801,enrollment!$L$2:$L$801),"")</f>
        <v>65</v>
      </c>
      <c r="AD2816" t="str" cm="1">
        <f t="array" ref="AD2816">_xlfn.IFS(AC2816="","Unknown",AC2816&lt;18,"0-17",AC2816&lt;35,"18-34",AC2816&lt;50,"35-49",AC2816&lt;65,"50-64",TRUE,"65+")</f>
        <v>65+</v>
      </c>
      <c r="AE2816">
        <f>IFERROR(_xlfn.XLOOKUP($B2816,enrollment!$A$2:$A$801,enrollment!$O$2:$O$801),"")</f>
        <v>8901234567</v>
      </c>
      <c r="AF2816">
        <f>IFERROR(_xlfn.XLOOKUP($AE2816,providers!$B$2:$B$11,providers!$Q$2:$Q$11),"")</f>
        <v>3.7</v>
      </c>
      <c r="AG2816" s="1">
        <f t="shared" si="43"/>
        <v>45323</v>
      </c>
    </row>
    <row r="2817" spans="1:33" x14ac:dyDescent="0.25">
      <c r="A2817" t="s">
        <v>3270</v>
      </c>
      <c r="B2817" t="s">
        <v>3265</v>
      </c>
      <c r="C2817">
        <v>3456789012</v>
      </c>
      <c r="D2817">
        <v>3456789012</v>
      </c>
      <c r="E2817" s="1">
        <v>45550</v>
      </c>
      <c r="F2817" s="1">
        <v>45550</v>
      </c>
      <c r="G2817" s="1">
        <v>45584</v>
      </c>
      <c r="H2817" t="s">
        <v>28</v>
      </c>
      <c r="I2817">
        <v>23</v>
      </c>
      <c r="J2817" t="s">
        <v>184</v>
      </c>
      <c r="K2817">
        <v>99284</v>
      </c>
      <c r="O2817">
        <v>1</v>
      </c>
      <c r="P2817">
        <v>2085.0300000000002</v>
      </c>
      <c r="Q2817">
        <v>1158.3499999999999</v>
      </c>
      <c r="R2817">
        <v>926.68</v>
      </c>
      <c r="S2817">
        <v>231.67</v>
      </c>
      <c r="T2817" t="s">
        <v>30</v>
      </c>
      <c r="X2817" t="s">
        <v>146</v>
      </c>
      <c r="Y2817" t="s">
        <v>147</v>
      </c>
      <c r="Z2817" t="s">
        <v>45</v>
      </c>
      <c r="AA2817" t="str">
        <f>IFERROR(_xlfn.XLOOKUP($J2817,avoidable_ed_reference!$A$2:$A$13,avoidable_ed_reference!$C$2:$C$13),"Not Classified")</f>
        <v>Non-Avoidable</v>
      </c>
      <c r="AB2817" t="str">
        <f>IFERROR(_xlfn.XLOOKUP($B2817,enrollment!$A$2:$A$801,enrollment!$I$2:$I$801),"")</f>
        <v>GA</v>
      </c>
      <c r="AC2817">
        <f>IFERROR(_xlfn.XLOOKUP($B2817,enrollment!$A$2:$A$801,enrollment!$L$2:$L$801),"")</f>
        <v>65</v>
      </c>
      <c r="AD2817" t="str" cm="1">
        <f t="array" ref="AD2817">_xlfn.IFS(AC2817="","Unknown",AC2817&lt;18,"0-17",AC2817&lt;35,"18-34",AC2817&lt;50,"35-49",AC2817&lt;65,"50-64",TRUE,"65+")</f>
        <v>65+</v>
      </c>
      <c r="AE2817">
        <f>IFERROR(_xlfn.XLOOKUP($B2817,enrollment!$A$2:$A$801,enrollment!$O$2:$O$801),"")</f>
        <v>8901234567</v>
      </c>
      <c r="AF2817">
        <f>IFERROR(_xlfn.XLOOKUP($AE2817,providers!$B$2:$B$11,providers!$Q$2:$Q$11),"")</f>
        <v>3.7</v>
      </c>
      <c r="AG2817" s="1">
        <f t="shared" si="43"/>
        <v>45536</v>
      </c>
    </row>
    <row r="2818" spans="1:33" x14ac:dyDescent="0.25">
      <c r="A2818" t="s">
        <v>3271</v>
      </c>
      <c r="B2818" t="s">
        <v>3265</v>
      </c>
      <c r="C2818">
        <v>8901234567</v>
      </c>
      <c r="D2818">
        <v>8901234567</v>
      </c>
      <c r="E2818" s="1">
        <v>45310</v>
      </c>
      <c r="F2818" s="1">
        <v>45310</v>
      </c>
      <c r="G2818" s="1">
        <v>45339</v>
      </c>
      <c r="H2818" t="s">
        <v>28</v>
      </c>
      <c r="I2818">
        <v>11</v>
      </c>
      <c r="J2818" t="s">
        <v>38</v>
      </c>
      <c r="K2818">
        <v>99213</v>
      </c>
      <c r="O2818">
        <v>1</v>
      </c>
      <c r="P2818">
        <v>210.88</v>
      </c>
      <c r="Q2818">
        <v>156.21</v>
      </c>
      <c r="R2818">
        <v>124.97</v>
      </c>
      <c r="S2818">
        <v>31.24</v>
      </c>
      <c r="T2818" t="s">
        <v>30</v>
      </c>
      <c r="X2818" t="s">
        <v>146</v>
      </c>
      <c r="Y2818" t="s">
        <v>147</v>
      </c>
      <c r="Z2818" t="s">
        <v>39</v>
      </c>
      <c r="AA2818" t="str">
        <f>IFERROR(_xlfn.XLOOKUP($J2818,avoidable_ed_reference!$A$2:$A$13,avoidable_ed_reference!$C$2:$C$13),"Not Classified")</f>
        <v>Not Classified</v>
      </c>
      <c r="AB2818" t="str">
        <f>IFERROR(_xlfn.XLOOKUP($B2818,enrollment!$A$2:$A$801,enrollment!$I$2:$I$801),"")</f>
        <v>GA</v>
      </c>
      <c r="AC2818">
        <f>IFERROR(_xlfn.XLOOKUP($B2818,enrollment!$A$2:$A$801,enrollment!$L$2:$L$801),"")</f>
        <v>65</v>
      </c>
      <c r="AD2818" t="str" cm="1">
        <f t="array" ref="AD2818">_xlfn.IFS(AC2818="","Unknown",AC2818&lt;18,"0-17",AC2818&lt;35,"18-34",AC2818&lt;50,"35-49",AC2818&lt;65,"50-64",TRUE,"65+")</f>
        <v>65+</v>
      </c>
      <c r="AE2818">
        <f>IFERROR(_xlfn.XLOOKUP($B2818,enrollment!$A$2:$A$801,enrollment!$O$2:$O$801),"")</f>
        <v>8901234567</v>
      </c>
      <c r="AF2818">
        <f>IFERROR(_xlfn.XLOOKUP($AE2818,providers!$B$2:$B$11,providers!$Q$2:$Q$11),"")</f>
        <v>3.7</v>
      </c>
      <c r="AG2818" s="1">
        <f t="shared" si="43"/>
        <v>45292</v>
      </c>
    </row>
    <row r="2819" spans="1:33" x14ac:dyDescent="0.25">
      <c r="A2819" t="s">
        <v>3272</v>
      </c>
      <c r="B2819" t="s">
        <v>3265</v>
      </c>
      <c r="C2819">
        <v>3456789012</v>
      </c>
      <c r="D2819">
        <v>3456789012</v>
      </c>
      <c r="E2819" s="1">
        <v>45586</v>
      </c>
      <c r="F2819" s="1">
        <v>45586</v>
      </c>
      <c r="G2819" s="1">
        <v>45609</v>
      </c>
      <c r="H2819" t="s">
        <v>28</v>
      </c>
      <c r="I2819">
        <v>23</v>
      </c>
      <c r="J2819" t="s">
        <v>42</v>
      </c>
      <c r="K2819">
        <v>99284</v>
      </c>
      <c r="O2819">
        <v>1</v>
      </c>
      <c r="P2819">
        <v>2495.61</v>
      </c>
      <c r="Q2819">
        <v>1386.45</v>
      </c>
      <c r="R2819">
        <v>1109.1600000000001</v>
      </c>
      <c r="S2819">
        <v>277.29000000000002</v>
      </c>
      <c r="T2819" t="s">
        <v>30</v>
      </c>
      <c r="X2819" t="s">
        <v>146</v>
      </c>
      <c r="Y2819" t="s">
        <v>147</v>
      </c>
      <c r="Z2819" t="s">
        <v>45</v>
      </c>
      <c r="AA2819" t="str">
        <f>IFERROR(_xlfn.XLOOKUP($J2819,avoidable_ed_reference!$A$2:$A$13,avoidable_ed_reference!$C$2:$C$13),"Not Classified")</f>
        <v>Non-Avoidable</v>
      </c>
      <c r="AB2819" t="str">
        <f>IFERROR(_xlfn.XLOOKUP($B2819,enrollment!$A$2:$A$801,enrollment!$I$2:$I$801),"")</f>
        <v>GA</v>
      </c>
      <c r="AC2819">
        <f>IFERROR(_xlfn.XLOOKUP($B2819,enrollment!$A$2:$A$801,enrollment!$L$2:$L$801),"")</f>
        <v>65</v>
      </c>
      <c r="AD2819" t="str" cm="1">
        <f t="array" ref="AD2819">_xlfn.IFS(AC2819="","Unknown",AC2819&lt;18,"0-17",AC2819&lt;35,"18-34",AC2819&lt;50,"35-49",AC2819&lt;65,"50-64",TRUE,"65+")</f>
        <v>65+</v>
      </c>
      <c r="AE2819">
        <f>IFERROR(_xlfn.XLOOKUP($B2819,enrollment!$A$2:$A$801,enrollment!$O$2:$O$801),"")</f>
        <v>8901234567</v>
      </c>
      <c r="AF2819">
        <f>IFERROR(_xlfn.XLOOKUP($AE2819,providers!$B$2:$B$11,providers!$Q$2:$Q$11),"")</f>
        <v>3.7</v>
      </c>
      <c r="AG2819" s="1">
        <f t="shared" ref="AG2819:AG2882" si="44">EOMONTH(E2819,-1)+1</f>
        <v>45566</v>
      </c>
    </row>
    <row r="2820" spans="1:33" x14ac:dyDescent="0.25">
      <c r="A2820" t="s">
        <v>3273</v>
      </c>
      <c r="B2820" t="s">
        <v>3265</v>
      </c>
      <c r="C2820">
        <v>8901234567</v>
      </c>
      <c r="D2820">
        <v>8901234567</v>
      </c>
      <c r="E2820" s="1">
        <v>45492</v>
      </c>
      <c r="F2820" s="1">
        <v>45492</v>
      </c>
      <c r="G2820" s="1">
        <v>45513</v>
      </c>
      <c r="H2820" t="s">
        <v>28</v>
      </c>
      <c r="I2820">
        <v>11</v>
      </c>
      <c r="J2820" t="s">
        <v>38</v>
      </c>
      <c r="K2820">
        <v>99213</v>
      </c>
      <c r="O2820">
        <v>1</v>
      </c>
      <c r="P2820">
        <v>234.74</v>
      </c>
      <c r="Q2820">
        <v>173.88</v>
      </c>
      <c r="R2820">
        <v>139.1</v>
      </c>
      <c r="S2820">
        <v>34.78</v>
      </c>
      <c r="T2820" t="s">
        <v>30</v>
      </c>
      <c r="X2820" t="s">
        <v>146</v>
      </c>
      <c r="Y2820" t="s">
        <v>147</v>
      </c>
      <c r="Z2820" t="s">
        <v>39</v>
      </c>
      <c r="AA2820" t="str">
        <f>IFERROR(_xlfn.XLOOKUP($J2820,avoidable_ed_reference!$A$2:$A$13,avoidable_ed_reference!$C$2:$C$13),"Not Classified")</f>
        <v>Not Classified</v>
      </c>
      <c r="AB2820" t="str">
        <f>IFERROR(_xlfn.XLOOKUP($B2820,enrollment!$A$2:$A$801,enrollment!$I$2:$I$801),"")</f>
        <v>GA</v>
      </c>
      <c r="AC2820">
        <f>IFERROR(_xlfn.XLOOKUP($B2820,enrollment!$A$2:$A$801,enrollment!$L$2:$L$801),"")</f>
        <v>65</v>
      </c>
      <c r="AD2820" t="str" cm="1">
        <f t="array" ref="AD2820">_xlfn.IFS(AC2820="","Unknown",AC2820&lt;18,"0-17",AC2820&lt;35,"18-34",AC2820&lt;50,"35-49",AC2820&lt;65,"50-64",TRUE,"65+")</f>
        <v>65+</v>
      </c>
      <c r="AE2820">
        <f>IFERROR(_xlfn.XLOOKUP($B2820,enrollment!$A$2:$A$801,enrollment!$O$2:$O$801),"")</f>
        <v>8901234567</v>
      </c>
      <c r="AF2820">
        <f>IFERROR(_xlfn.XLOOKUP($AE2820,providers!$B$2:$B$11,providers!$Q$2:$Q$11),"")</f>
        <v>3.7</v>
      </c>
      <c r="AG2820" s="1">
        <f t="shared" si="44"/>
        <v>45474</v>
      </c>
    </row>
    <row r="2821" spans="1:33" x14ac:dyDescent="0.25">
      <c r="A2821" t="s">
        <v>3274</v>
      </c>
      <c r="B2821" t="s">
        <v>3275</v>
      </c>
      <c r="C2821">
        <v>9012345678</v>
      </c>
      <c r="D2821">
        <v>9012345678</v>
      </c>
      <c r="E2821" s="1">
        <v>45485</v>
      </c>
      <c r="F2821" s="1">
        <v>45485</v>
      </c>
      <c r="G2821" s="1">
        <v>45520</v>
      </c>
      <c r="H2821" t="s">
        <v>28</v>
      </c>
      <c r="I2821">
        <v>23</v>
      </c>
      <c r="J2821" t="s">
        <v>77</v>
      </c>
      <c r="K2821">
        <v>99284</v>
      </c>
      <c r="O2821">
        <v>1</v>
      </c>
      <c r="P2821">
        <v>1848.78</v>
      </c>
      <c r="Q2821">
        <v>1027.0999999999999</v>
      </c>
      <c r="R2821">
        <v>821.68</v>
      </c>
      <c r="S2821">
        <v>205.42</v>
      </c>
      <c r="T2821" t="s">
        <v>30</v>
      </c>
      <c r="X2821" t="s">
        <v>31</v>
      </c>
      <c r="Y2821" t="s">
        <v>32</v>
      </c>
      <c r="Z2821" t="s">
        <v>45</v>
      </c>
      <c r="AA2821" t="str">
        <f>IFERROR(_xlfn.XLOOKUP($J2821,avoidable_ed_reference!$A$2:$A$13,avoidable_ed_reference!$C$2:$C$13),"Not Classified")</f>
        <v>Avoidable</v>
      </c>
      <c r="AB2821" t="str">
        <f>IFERROR(_xlfn.XLOOKUP($B2821,enrollment!$A$2:$A$801,enrollment!$I$2:$I$801),"")</f>
        <v>GA</v>
      </c>
      <c r="AC2821">
        <f>IFERROR(_xlfn.XLOOKUP($B2821,enrollment!$A$2:$A$801,enrollment!$L$2:$L$801),"")</f>
        <v>38</v>
      </c>
      <c r="AD2821" t="str" cm="1">
        <f t="array" ref="AD2821">_xlfn.IFS(AC2821="","Unknown",AC2821&lt;18,"0-17",AC2821&lt;35,"18-34",AC2821&lt;50,"35-49",AC2821&lt;65,"50-64",TRUE,"65+")</f>
        <v>35-49</v>
      </c>
      <c r="AE2821">
        <f>IFERROR(_xlfn.XLOOKUP($B2821,enrollment!$A$2:$A$801,enrollment!$O$2:$O$801),"")</f>
        <v>8901234567</v>
      </c>
      <c r="AF2821">
        <f>IFERROR(_xlfn.XLOOKUP($AE2821,providers!$B$2:$B$11,providers!$Q$2:$Q$11),"")</f>
        <v>3.7</v>
      </c>
      <c r="AG2821" s="1">
        <f t="shared" si="44"/>
        <v>45474</v>
      </c>
    </row>
    <row r="2822" spans="1:33" x14ac:dyDescent="0.25">
      <c r="A2822" t="s">
        <v>3276</v>
      </c>
      <c r="B2822" t="s">
        <v>3275</v>
      </c>
      <c r="C2822">
        <v>8901234567</v>
      </c>
      <c r="D2822">
        <v>8901234567</v>
      </c>
      <c r="E2822" s="1">
        <v>45454</v>
      </c>
      <c r="F2822" s="1">
        <v>45454</v>
      </c>
      <c r="G2822" s="1">
        <v>45485</v>
      </c>
      <c r="H2822" t="s">
        <v>28</v>
      </c>
      <c r="I2822">
        <v>11</v>
      </c>
      <c r="J2822" t="s">
        <v>47</v>
      </c>
      <c r="K2822">
        <v>99213</v>
      </c>
      <c r="O2822">
        <v>1</v>
      </c>
      <c r="P2822">
        <v>223.21</v>
      </c>
      <c r="Q2822">
        <v>165.34</v>
      </c>
      <c r="R2822">
        <v>132.27000000000001</v>
      </c>
      <c r="S2822">
        <v>33.07</v>
      </c>
      <c r="T2822" t="s">
        <v>30</v>
      </c>
      <c r="X2822" t="s">
        <v>31</v>
      </c>
      <c r="Y2822" t="s">
        <v>32</v>
      </c>
      <c r="Z2822" t="s">
        <v>39</v>
      </c>
      <c r="AA2822" t="str">
        <f>IFERROR(_xlfn.XLOOKUP($J2822,avoidable_ed_reference!$A$2:$A$13,avoidable_ed_reference!$C$2:$C$13),"Not Classified")</f>
        <v>Not Classified</v>
      </c>
      <c r="AB2822" t="str">
        <f>IFERROR(_xlfn.XLOOKUP($B2822,enrollment!$A$2:$A$801,enrollment!$I$2:$I$801),"")</f>
        <v>GA</v>
      </c>
      <c r="AC2822">
        <f>IFERROR(_xlfn.XLOOKUP($B2822,enrollment!$A$2:$A$801,enrollment!$L$2:$L$801),"")</f>
        <v>38</v>
      </c>
      <c r="AD2822" t="str" cm="1">
        <f t="array" ref="AD2822">_xlfn.IFS(AC2822="","Unknown",AC2822&lt;18,"0-17",AC2822&lt;35,"18-34",AC2822&lt;50,"35-49",AC2822&lt;65,"50-64",TRUE,"65+")</f>
        <v>35-49</v>
      </c>
      <c r="AE2822">
        <f>IFERROR(_xlfn.XLOOKUP($B2822,enrollment!$A$2:$A$801,enrollment!$O$2:$O$801),"")</f>
        <v>8901234567</v>
      </c>
      <c r="AF2822">
        <f>IFERROR(_xlfn.XLOOKUP($AE2822,providers!$B$2:$B$11,providers!$Q$2:$Q$11),"")</f>
        <v>3.7</v>
      </c>
      <c r="AG2822" s="1">
        <f t="shared" si="44"/>
        <v>45444</v>
      </c>
    </row>
    <row r="2823" spans="1:33" x14ac:dyDescent="0.25">
      <c r="A2823" t="s">
        <v>3277</v>
      </c>
      <c r="B2823" t="s">
        <v>3275</v>
      </c>
      <c r="C2823">
        <v>5678901234</v>
      </c>
      <c r="D2823">
        <v>5678901234</v>
      </c>
      <c r="E2823" s="1">
        <v>45363</v>
      </c>
      <c r="F2823" s="1">
        <v>45363</v>
      </c>
      <c r="G2823" s="1">
        <v>45392</v>
      </c>
      <c r="H2823" t="s">
        <v>28</v>
      </c>
      <c r="I2823">
        <v>20</v>
      </c>
      <c r="J2823" t="s">
        <v>35</v>
      </c>
      <c r="K2823">
        <v>99213</v>
      </c>
      <c r="O2823">
        <v>1</v>
      </c>
      <c r="P2823">
        <v>204.78</v>
      </c>
      <c r="Q2823">
        <v>157.52000000000001</v>
      </c>
      <c r="R2823">
        <v>126.02</v>
      </c>
      <c r="S2823">
        <v>31.5</v>
      </c>
      <c r="T2823" t="s">
        <v>30</v>
      </c>
      <c r="X2823" t="s">
        <v>31</v>
      </c>
      <c r="Y2823" t="s">
        <v>32</v>
      </c>
      <c r="Z2823" t="s">
        <v>36</v>
      </c>
      <c r="AA2823" t="str">
        <f>IFERROR(_xlfn.XLOOKUP($J2823,avoidable_ed_reference!$A$2:$A$13,avoidable_ed_reference!$C$2:$C$13),"Not Classified")</f>
        <v>Avoidable</v>
      </c>
      <c r="AB2823" t="str">
        <f>IFERROR(_xlfn.XLOOKUP($B2823,enrollment!$A$2:$A$801,enrollment!$I$2:$I$801),"")</f>
        <v>GA</v>
      </c>
      <c r="AC2823">
        <f>IFERROR(_xlfn.XLOOKUP($B2823,enrollment!$A$2:$A$801,enrollment!$L$2:$L$801),"")</f>
        <v>38</v>
      </c>
      <c r="AD2823" t="str" cm="1">
        <f t="array" ref="AD2823">_xlfn.IFS(AC2823="","Unknown",AC2823&lt;18,"0-17",AC2823&lt;35,"18-34",AC2823&lt;50,"35-49",AC2823&lt;65,"50-64",TRUE,"65+")</f>
        <v>35-49</v>
      </c>
      <c r="AE2823">
        <f>IFERROR(_xlfn.XLOOKUP($B2823,enrollment!$A$2:$A$801,enrollment!$O$2:$O$801),"")</f>
        <v>8901234567</v>
      </c>
      <c r="AF2823">
        <f>IFERROR(_xlfn.XLOOKUP($AE2823,providers!$B$2:$B$11,providers!$Q$2:$Q$11),"")</f>
        <v>3.7</v>
      </c>
      <c r="AG2823" s="1">
        <f t="shared" si="44"/>
        <v>45352</v>
      </c>
    </row>
    <row r="2824" spans="1:33" x14ac:dyDescent="0.25">
      <c r="A2824" t="s">
        <v>3278</v>
      </c>
      <c r="B2824" t="s">
        <v>3279</v>
      </c>
      <c r="C2824">
        <v>7890123456</v>
      </c>
      <c r="D2824">
        <v>7890123456</v>
      </c>
      <c r="E2824" s="1">
        <v>45418</v>
      </c>
      <c r="F2824" s="1">
        <v>45418</v>
      </c>
      <c r="G2824" s="1">
        <v>45451</v>
      </c>
      <c r="H2824" t="s">
        <v>28</v>
      </c>
      <c r="I2824">
        <v>22</v>
      </c>
      <c r="J2824" t="s">
        <v>29</v>
      </c>
      <c r="K2824">
        <v>90837</v>
      </c>
      <c r="O2824">
        <v>1</v>
      </c>
      <c r="P2824">
        <v>202.7</v>
      </c>
      <c r="Q2824">
        <v>150.15</v>
      </c>
      <c r="R2824">
        <v>120.12</v>
      </c>
      <c r="S2824">
        <v>30.03</v>
      </c>
      <c r="T2824" t="s">
        <v>30</v>
      </c>
      <c r="X2824" t="s">
        <v>43</v>
      </c>
      <c r="Y2824" t="s">
        <v>44</v>
      </c>
      <c r="Z2824" t="s">
        <v>33</v>
      </c>
      <c r="AA2824" t="str">
        <f>IFERROR(_xlfn.XLOOKUP($J2824,avoidable_ed_reference!$A$2:$A$13,avoidable_ed_reference!$C$2:$C$13),"Not Classified")</f>
        <v>Potentially Avoidable</v>
      </c>
      <c r="AB2824" t="str">
        <f>IFERROR(_xlfn.XLOOKUP($B2824,enrollment!$A$2:$A$801,enrollment!$I$2:$I$801),"")</f>
        <v>GA</v>
      </c>
      <c r="AC2824">
        <f>IFERROR(_xlfn.XLOOKUP($B2824,enrollment!$A$2:$A$801,enrollment!$L$2:$L$801),"")</f>
        <v>27</v>
      </c>
      <c r="AD2824" t="str" cm="1">
        <f t="array" ref="AD2824">_xlfn.IFS(AC2824="","Unknown",AC2824&lt;18,"0-17",AC2824&lt;35,"18-34",AC2824&lt;50,"35-49",AC2824&lt;65,"50-64",TRUE,"65+")</f>
        <v>18-34</v>
      </c>
      <c r="AE2824">
        <f>IFERROR(_xlfn.XLOOKUP($B2824,enrollment!$A$2:$A$801,enrollment!$O$2:$O$801),"")</f>
        <v>8901234567</v>
      </c>
      <c r="AF2824">
        <f>IFERROR(_xlfn.XLOOKUP($AE2824,providers!$B$2:$B$11,providers!$Q$2:$Q$11),"")</f>
        <v>3.7</v>
      </c>
      <c r="AG2824" s="1">
        <f t="shared" si="44"/>
        <v>45413</v>
      </c>
    </row>
    <row r="2825" spans="1:33" x14ac:dyDescent="0.25">
      <c r="A2825" t="s">
        <v>3280</v>
      </c>
      <c r="B2825" t="s">
        <v>3279</v>
      </c>
      <c r="C2825">
        <v>8901234567</v>
      </c>
      <c r="D2825">
        <v>8901234567</v>
      </c>
      <c r="E2825" s="1">
        <v>45475</v>
      </c>
      <c r="F2825" s="1">
        <v>45475</v>
      </c>
      <c r="G2825" s="1">
        <v>45492</v>
      </c>
      <c r="H2825" t="s">
        <v>28</v>
      </c>
      <c r="I2825">
        <v>11</v>
      </c>
      <c r="J2825" t="s">
        <v>35</v>
      </c>
      <c r="K2825">
        <v>99213</v>
      </c>
      <c r="O2825">
        <v>1</v>
      </c>
      <c r="P2825">
        <v>230.28</v>
      </c>
      <c r="Q2825">
        <v>170.58</v>
      </c>
      <c r="R2825">
        <v>136.46</v>
      </c>
      <c r="S2825">
        <v>34.119999999999997</v>
      </c>
      <c r="T2825" t="s">
        <v>30</v>
      </c>
      <c r="X2825" t="s">
        <v>43</v>
      </c>
      <c r="Y2825" t="s">
        <v>44</v>
      </c>
      <c r="Z2825" t="s">
        <v>39</v>
      </c>
      <c r="AA2825" t="str">
        <f>IFERROR(_xlfn.XLOOKUP($J2825,avoidable_ed_reference!$A$2:$A$13,avoidable_ed_reference!$C$2:$C$13),"Not Classified")</f>
        <v>Avoidable</v>
      </c>
      <c r="AB2825" t="str">
        <f>IFERROR(_xlfn.XLOOKUP($B2825,enrollment!$A$2:$A$801,enrollment!$I$2:$I$801),"")</f>
        <v>GA</v>
      </c>
      <c r="AC2825">
        <f>IFERROR(_xlfn.XLOOKUP($B2825,enrollment!$A$2:$A$801,enrollment!$L$2:$L$801),"")</f>
        <v>27</v>
      </c>
      <c r="AD2825" t="str" cm="1">
        <f t="array" ref="AD2825">_xlfn.IFS(AC2825="","Unknown",AC2825&lt;18,"0-17",AC2825&lt;35,"18-34",AC2825&lt;50,"35-49",AC2825&lt;65,"50-64",TRUE,"65+")</f>
        <v>18-34</v>
      </c>
      <c r="AE2825">
        <f>IFERROR(_xlfn.XLOOKUP($B2825,enrollment!$A$2:$A$801,enrollment!$O$2:$O$801),"")</f>
        <v>8901234567</v>
      </c>
      <c r="AF2825">
        <f>IFERROR(_xlfn.XLOOKUP($AE2825,providers!$B$2:$B$11,providers!$Q$2:$Q$11),"")</f>
        <v>3.7</v>
      </c>
      <c r="AG2825" s="1">
        <f t="shared" si="44"/>
        <v>45474</v>
      </c>
    </row>
    <row r="2826" spans="1:33" x14ac:dyDescent="0.25">
      <c r="A2826" t="s">
        <v>3281</v>
      </c>
      <c r="B2826" t="s">
        <v>3279</v>
      </c>
      <c r="C2826">
        <v>5678901234</v>
      </c>
      <c r="D2826">
        <v>5678901234</v>
      </c>
      <c r="E2826" s="1">
        <v>45433</v>
      </c>
      <c r="F2826" s="1">
        <v>45433</v>
      </c>
      <c r="G2826" s="1">
        <v>45466</v>
      </c>
      <c r="H2826" t="s">
        <v>28</v>
      </c>
      <c r="I2826">
        <v>20</v>
      </c>
      <c r="J2826" t="s">
        <v>35</v>
      </c>
      <c r="K2826">
        <v>99213</v>
      </c>
      <c r="O2826">
        <v>1</v>
      </c>
      <c r="P2826">
        <v>176.42</v>
      </c>
      <c r="Q2826">
        <v>135.71</v>
      </c>
      <c r="R2826">
        <v>108.57</v>
      </c>
      <c r="S2826">
        <v>27.14</v>
      </c>
      <c r="T2826" t="s">
        <v>30</v>
      </c>
      <c r="X2826" t="s">
        <v>43</v>
      </c>
      <c r="Y2826" t="s">
        <v>44</v>
      </c>
      <c r="Z2826" t="s">
        <v>36</v>
      </c>
      <c r="AA2826" t="str">
        <f>IFERROR(_xlfn.XLOOKUP($J2826,avoidable_ed_reference!$A$2:$A$13,avoidable_ed_reference!$C$2:$C$13),"Not Classified")</f>
        <v>Avoidable</v>
      </c>
      <c r="AB2826" t="str">
        <f>IFERROR(_xlfn.XLOOKUP($B2826,enrollment!$A$2:$A$801,enrollment!$I$2:$I$801),"")</f>
        <v>GA</v>
      </c>
      <c r="AC2826">
        <f>IFERROR(_xlfn.XLOOKUP($B2826,enrollment!$A$2:$A$801,enrollment!$L$2:$L$801),"")</f>
        <v>27</v>
      </c>
      <c r="AD2826" t="str" cm="1">
        <f t="array" ref="AD2826">_xlfn.IFS(AC2826="","Unknown",AC2826&lt;18,"0-17",AC2826&lt;35,"18-34",AC2826&lt;50,"35-49",AC2826&lt;65,"50-64",TRUE,"65+")</f>
        <v>18-34</v>
      </c>
      <c r="AE2826">
        <f>IFERROR(_xlfn.XLOOKUP($B2826,enrollment!$A$2:$A$801,enrollment!$O$2:$O$801),"")</f>
        <v>8901234567</v>
      </c>
      <c r="AF2826">
        <f>IFERROR(_xlfn.XLOOKUP($AE2826,providers!$B$2:$B$11,providers!$Q$2:$Q$11),"")</f>
        <v>3.7</v>
      </c>
      <c r="AG2826" s="1">
        <f t="shared" si="44"/>
        <v>45413</v>
      </c>
    </row>
    <row r="2827" spans="1:33" x14ac:dyDescent="0.25">
      <c r="A2827" t="s">
        <v>3282</v>
      </c>
      <c r="B2827" t="s">
        <v>3279</v>
      </c>
      <c r="C2827">
        <v>8901234567</v>
      </c>
      <c r="D2827">
        <v>8901234567</v>
      </c>
      <c r="E2827" s="1">
        <v>45449</v>
      </c>
      <c r="F2827" s="1">
        <v>45449</v>
      </c>
      <c r="G2827" s="1">
        <v>45478</v>
      </c>
      <c r="H2827" t="s">
        <v>28</v>
      </c>
      <c r="I2827">
        <v>11</v>
      </c>
      <c r="J2827" t="s">
        <v>47</v>
      </c>
      <c r="K2827">
        <v>99213</v>
      </c>
      <c r="O2827">
        <v>1</v>
      </c>
      <c r="P2827">
        <v>194.93</v>
      </c>
      <c r="Q2827">
        <v>144.38999999999999</v>
      </c>
      <c r="R2827">
        <v>115.51</v>
      </c>
      <c r="S2827">
        <v>28.88</v>
      </c>
      <c r="T2827" t="s">
        <v>30</v>
      </c>
      <c r="X2827" t="s">
        <v>43</v>
      </c>
      <c r="Y2827" t="s">
        <v>44</v>
      </c>
      <c r="Z2827" t="s">
        <v>39</v>
      </c>
      <c r="AA2827" t="str">
        <f>IFERROR(_xlfn.XLOOKUP($J2827,avoidable_ed_reference!$A$2:$A$13,avoidable_ed_reference!$C$2:$C$13),"Not Classified")</f>
        <v>Not Classified</v>
      </c>
      <c r="AB2827" t="str">
        <f>IFERROR(_xlfn.XLOOKUP($B2827,enrollment!$A$2:$A$801,enrollment!$I$2:$I$801),"")</f>
        <v>GA</v>
      </c>
      <c r="AC2827">
        <f>IFERROR(_xlfn.XLOOKUP($B2827,enrollment!$A$2:$A$801,enrollment!$L$2:$L$801),"")</f>
        <v>27</v>
      </c>
      <c r="AD2827" t="str" cm="1">
        <f t="array" ref="AD2827">_xlfn.IFS(AC2827="","Unknown",AC2827&lt;18,"0-17",AC2827&lt;35,"18-34",AC2827&lt;50,"35-49",AC2827&lt;65,"50-64",TRUE,"65+")</f>
        <v>18-34</v>
      </c>
      <c r="AE2827">
        <f>IFERROR(_xlfn.XLOOKUP($B2827,enrollment!$A$2:$A$801,enrollment!$O$2:$O$801),"")</f>
        <v>8901234567</v>
      </c>
      <c r="AF2827">
        <f>IFERROR(_xlfn.XLOOKUP($AE2827,providers!$B$2:$B$11,providers!$Q$2:$Q$11),"")</f>
        <v>3.7</v>
      </c>
      <c r="AG2827" s="1">
        <f t="shared" si="44"/>
        <v>45444</v>
      </c>
    </row>
    <row r="2828" spans="1:33" x14ac:dyDescent="0.25">
      <c r="A2828" t="s">
        <v>3283</v>
      </c>
      <c r="B2828" t="s">
        <v>3284</v>
      </c>
      <c r="C2828">
        <v>5678901234</v>
      </c>
      <c r="D2828">
        <v>5678901234</v>
      </c>
      <c r="E2828" s="1">
        <v>45614</v>
      </c>
      <c r="F2828" s="1">
        <v>45614</v>
      </c>
      <c r="G2828" s="1">
        <v>45641</v>
      </c>
      <c r="H2828" t="s">
        <v>28</v>
      </c>
      <c r="I2828">
        <v>11</v>
      </c>
      <c r="J2828" t="s">
        <v>35</v>
      </c>
      <c r="K2828">
        <v>99213</v>
      </c>
      <c r="O2828">
        <v>1</v>
      </c>
      <c r="P2828">
        <v>193.78</v>
      </c>
      <c r="Q2828">
        <v>143.54</v>
      </c>
      <c r="R2828">
        <v>114.83</v>
      </c>
      <c r="S2828">
        <v>28.71</v>
      </c>
      <c r="T2828" t="s">
        <v>30</v>
      </c>
      <c r="X2828" t="s">
        <v>43</v>
      </c>
      <c r="Y2828" t="s">
        <v>44</v>
      </c>
      <c r="Z2828" t="s">
        <v>39</v>
      </c>
      <c r="AA2828" t="str">
        <f>IFERROR(_xlfn.XLOOKUP($J2828,avoidable_ed_reference!$A$2:$A$13,avoidable_ed_reference!$C$2:$C$13),"Not Classified")</f>
        <v>Avoidable</v>
      </c>
      <c r="AB2828" t="str">
        <f>IFERROR(_xlfn.XLOOKUP($B2828,enrollment!$A$2:$A$801,enrollment!$I$2:$I$801),"")</f>
        <v>TN</v>
      </c>
      <c r="AC2828">
        <f>IFERROR(_xlfn.XLOOKUP($B2828,enrollment!$A$2:$A$801,enrollment!$L$2:$L$801),"")</f>
        <v>57</v>
      </c>
      <c r="AD2828" t="str" cm="1">
        <f t="array" ref="AD2828">_xlfn.IFS(AC2828="","Unknown",AC2828&lt;18,"0-17",AC2828&lt;35,"18-34",AC2828&lt;50,"35-49",AC2828&lt;65,"50-64",TRUE,"65+")</f>
        <v>50-64</v>
      </c>
      <c r="AE2828">
        <f>IFERROR(_xlfn.XLOOKUP($B2828,enrollment!$A$2:$A$801,enrollment!$O$2:$O$801),"")</f>
        <v>5678901234</v>
      </c>
      <c r="AF2828">
        <f>IFERROR(_xlfn.XLOOKUP($AE2828,providers!$B$2:$B$11,providers!$Q$2:$Q$11),"")</f>
        <v>3.8</v>
      </c>
      <c r="AG2828" s="1">
        <f t="shared" si="44"/>
        <v>45597</v>
      </c>
    </row>
    <row r="2829" spans="1:33" x14ac:dyDescent="0.25">
      <c r="A2829" t="s">
        <v>3285</v>
      </c>
      <c r="B2829" t="s">
        <v>3284</v>
      </c>
      <c r="C2829">
        <v>5678901234</v>
      </c>
      <c r="D2829">
        <v>5678901234</v>
      </c>
      <c r="E2829" s="1">
        <v>45448</v>
      </c>
      <c r="F2829" s="1">
        <v>45448</v>
      </c>
      <c r="G2829" s="1">
        <v>45474</v>
      </c>
      <c r="H2829" t="s">
        <v>28</v>
      </c>
      <c r="I2829">
        <v>11</v>
      </c>
      <c r="J2829" t="s">
        <v>38</v>
      </c>
      <c r="K2829">
        <v>99213</v>
      </c>
      <c r="O2829">
        <v>1</v>
      </c>
      <c r="P2829">
        <v>214.14</v>
      </c>
      <c r="Q2829">
        <v>158.62</v>
      </c>
      <c r="R2829">
        <v>126.9</v>
      </c>
      <c r="S2829">
        <v>31.72</v>
      </c>
      <c r="T2829" t="s">
        <v>30</v>
      </c>
      <c r="X2829" t="s">
        <v>43</v>
      </c>
      <c r="Y2829" t="s">
        <v>44</v>
      </c>
      <c r="Z2829" t="s">
        <v>39</v>
      </c>
      <c r="AA2829" t="str">
        <f>IFERROR(_xlfn.XLOOKUP($J2829,avoidable_ed_reference!$A$2:$A$13,avoidable_ed_reference!$C$2:$C$13),"Not Classified")</f>
        <v>Not Classified</v>
      </c>
      <c r="AB2829" t="str">
        <f>IFERROR(_xlfn.XLOOKUP($B2829,enrollment!$A$2:$A$801,enrollment!$I$2:$I$801),"")</f>
        <v>TN</v>
      </c>
      <c r="AC2829">
        <f>IFERROR(_xlfn.XLOOKUP($B2829,enrollment!$A$2:$A$801,enrollment!$L$2:$L$801),"")</f>
        <v>57</v>
      </c>
      <c r="AD2829" t="str" cm="1">
        <f t="array" ref="AD2829">_xlfn.IFS(AC2829="","Unknown",AC2829&lt;18,"0-17",AC2829&lt;35,"18-34",AC2829&lt;50,"35-49",AC2829&lt;65,"50-64",TRUE,"65+")</f>
        <v>50-64</v>
      </c>
      <c r="AE2829">
        <f>IFERROR(_xlfn.XLOOKUP($B2829,enrollment!$A$2:$A$801,enrollment!$O$2:$O$801),"")</f>
        <v>5678901234</v>
      </c>
      <c r="AF2829">
        <f>IFERROR(_xlfn.XLOOKUP($AE2829,providers!$B$2:$B$11,providers!$Q$2:$Q$11),"")</f>
        <v>3.8</v>
      </c>
      <c r="AG2829" s="1">
        <f t="shared" si="44"/>
        <v>45444</v>
      </c>
    </row>
    <row r="2830" spans="1:33" x14ac:dyDescent="0.25">
      <c r="A2830" t="s">
        <v>3286</v>
      </c>
      <c r="B2830" t="s">
        <v>3284</v>
      </c>
      <c r="C2830">
        <v>5678901234</v>
      </c>
      <c r="D2830">
        <v>5678901234</v>
      </c>
      <c r="E2830" s="1">
        <v>45541</v>
      </c>
      <c r="F2830" s="1">
        <v>45541</v>
      </c>
      <c r="G2830" s="1">
        <v>45574</v>
      </c>
      <c r="H2830" t="s">
        <v>28</v>
      </c>
      <c r="I2830">
        <v>11</v>
      </c>
      <c r="J2830" t="s">
        <v>35</v>
      </c>
      <c r="K2830">
        <v>99213</v>
      </c>
      <c r="O2830">
        <v>1</v>
      </c>
      <c r="P2830">
        <v>187.62</v>
      </c>
      <c r="Q2830">
        <v>138.97999999999999</v>
      </c>
      <c r="R2830">
        <v>111.18</v>
      </c>
      <c r="S2830">
        <v>27.8</v>
      </c>
      <c r="T2830" t="s">
        <v>30</v>
      </c>
      <c r="X2830" t="s">
        <v>43</v>
      </c>
      <c r="Y2830" t="s">
        <v>44</v>
      </c>
      <c r="Z2830" t="s">
        <v>39</v>
      </c>
      <c r="AA2830" t="str">
        <f>IFERROR(_xlfn.XLOOKUP($J2830,avoidable_ed_reference!$A$2:$A$13,avoidable_ed_reference!$C$2:$C$13),"Not Classified")</f>
        <v>Avoidable</v>
      </c>
      <c r="AB2830" t="str">
        <f>IFERROR(_xlfn.XLOOKUP($B2830,enrollment!$A$2:$A$801,enrollment!$I$2:$I$801),"")</f>
        <v>TN</v>
      </c>
      <c r="AC2830">
        <f>IFERROR(_xlfn.XLOOKUP($B2830,enrollment!$A$2:$A$801,enrollment!$L$2:$L$801),"")</f>
        <v>57</v>
      </c>
      <c r="AD2830" t="str" cm="1">
        <f t="array" ref="AD2830">_xlfn.IFS(AC2830="","Unknown",AC2830&lt;18,"0-17",AC2830&lt;35,"18-34",AC2830&lt;50,"35-49",AC2830&lt;65,"50-64",TRUE,"65+")</f>
        <v>50-64</v>
      </c>
      <c r="AE2830">
        <f>IFERROR(_xlfn.XLOOKUP($B2830,enrollment!$A$2:$A$801,enrollment!$O$2:$O$801),"")</f>
        <v>5678901234</v>
      </c>
      <c r="AF2830">
        <f>IFERROR(_xlfn.XLOOKUP($AE2830,providers!$B$2:$B$11,providers!$Q$2:$Q$11),"")</f>
        <v>3.8</v>
      </c>
      <c r="AG2830" s="1">
        <f t="shared" si="44"/>
        <v>45536</v>
      </c>
    </row>
    <row r="2831" spans="1:33" x14ac:dyDescent="0.25">
      <c r="A2831" t="s">
        <v>3287</v>
      </c>
      <c r="B2831" t="s">
        <v>3284</v>
      </c>
      <c r="C2831">
        <v>5678901234</v>
      </c>
      <c r="D2831">
        <v>5678901234</v>
      </c>
      <c r="E2831" s="1">
        <v>45443</v>
      </c>
      <c r="F2831" s="1">
        <v>45443</v>
      </c>
      <c r="G2831" s="1">
        <v>45457</v>
      </c>
      <c r="H2831" t="s">
        <v>28</v>
      </c>
      <c r="I2831">
        <v>11</v>
      </c>
      <c r="J2831" t="s">
        <v>38</v>
      </c>
      <c r="K2831">
        <v>99213</v>
      </c>
      <c r="O2831">
        <v>1</v>
      </c>
      <c r="P2831">
        <v>178.63</v>
      </c>
      <c r="Q2831">
        <v>132.32</v>
      </c>
      <c r="R2831">
        <v>105.86</v>
      </c>
      <c r="S2831">
        <v>26.46</v>
      </c>
      <c r="T2831" t="s">
        <v>30</v>
      </c>
      <c r="X2831" t="s">
        <v>43</v>
      </c>
      <c r="Y2831" t="s">
        <v>44</v>
      </c>
      <c r="Z2831" t="s">
        <v>39</v>
      </c>
      <c r="AA2831" t="str">
        <f>IFERROR(_xlfn.XLOOKUP($J2831,avoidable_ed_reference!$A$2:$A$13,avoidable_ed_reference!$C$2:$C$13),"Not Classified")</f>
        <v>Not Classified</v>
      </c>
      <c r="AB2831" t="str">
        <f>IFERROR(_xlfn.XLOOKUP($B2831,enrollment!$A$2:$A$801,enrollment!$I$2:$I$801),"")</f>
        <v>TN</v>
      </c>
      <c r="AC2831">
        <f>IFERROR(_xlfn.XLOOKUP($B2831,enrollment!$A$2:$A$801,enrollment!$L$2:$L$801),"")</f>
        <v>57</v>
      </c>
      <c r="AD2831" t="str" cm="1">
        <f t="array" ref="AD2831">_xlfn.IFS(AC2831="","Unknown",AC2831&lt;18,"0-17",AC2831&lt;35,"18-34",AC2831&lt;50,"35-49",AC2831&lt;65,"50-64",TRUE,"65+")</f>
        <v>50-64</v>
      </c>
      <c r="AE2831">
        <f>IFERROR(_xlfn.XLOOKUP($B2831,enrollment!$A$2:$A$801,enrollment!$O$2:$O$801),"")</f>
        <v>5678901234</v>
      </c>
      <c r="AF2831">
        <f>IFERROR(_xlfn.XLOOKUP($AE2831,providers!$B$2:$B$11,providers!$Q$2:$Q$11),"")</f>
        <v>3.8</v>
      </c>
      <c r="AG2831" s="1">
        <f t="shared" si="44"/>
        <v>45413</v>
      </c>
    </row>
    <row r="2832" spans="1:33" x14ac:dyDescent="0.25">
      <c r="A2832" t="s">
        <v>3288</v>
      </c>
      <c r="B2832" t="s">
        <v>3284</v>
      </c>
      <c r="C2832">
        <v>3456789012</v>
      </c>
      <c r="D2832">
        <v>3456789012</v>
      </c>
      <c r="E2832" s="1">
        <v>45406</v>
      </c>
      <c r="F2832" s="1">
        <v>45406</v>
      </c>
      <c r="G2832" s="1">
        <v>45437</v>
      </c>
      <c r="H2832" t="s">
        <v>59</v>
      </c>
      <c r="J2832" t="s">
        <v>47</v>
      </c>
      <c r="L2832" s="2" t="s">
        <v>106</v>
      </c>
      <c r="M2832" t="s">
        <v>107</v>
      </c>
      <c r="N2832" t="s">
        <v>108</v>
      </c>
      <c r="O2832">
        <v>1</v>
      </c>
      <c r="P2832">
        <v>1081.72</v>
      </c>
      <c r="Q2832">
        <v>983.38</v>
      </c>
      <c r="R2832">
        <v>786.7</v>
      </c>
      <c r="S2832">
        <v>196.68</v>
      </c>
      <c r="T2832" t="s">
        <v>30</v>
      </c>
      <c r="X2832" t="s">
        <v>43</v>
      </c>
      <c r="Y2832" t="s">
        <v>44</v>
      </c>
      <c r="Z2832" t="s">
        <v>64</v>
      </c>
      <c r="AA2832" t="str">
        <f>IFERROR(_xlfn.XLOOKUP($J2832,avoidable_ed_reference!$A$2:$A$13,avoidable_ed_reference!$C$2:$C$13),"Not Classified")</f>
        <v>Not Classified</v>
      </c>
      <c r="AB2832" t="str">
        <f>IFERROR(_xlfn.XLOOKUP($B2832,enrollment!$A$2:$A$801,enrollment!$I$2:$I$801),"")</f>
        <v>TN</v>
      </c>
      <c r="AC2832">
        <f>IFERROR(_xlfn.XLOOKUP($B2832,enrollment!$A$2:$A$801,enrollment!$L$2:$L$801),"")</f>
        <v>57</v>
      </c>
      <c r="AD2832" t="str" cm="1">
        <f t="array" ref="AD2832">_xlfn.IFS(AC2832="","Unknown",AC2832&lt;18,"0-17",AC2832&lt;35,"18-34",AC2832&lt;50,"35-49",AC2832&lt;65,"50-64",TRUE,"65+")</f>
        <v>50-64</v>
      </c>
      <c r="AE2832">
        <f>IFERROR(_xlfn.XLOOKUP($B2832,enrollment!$A$2:$A$801,enrollment!$O$2:$O$801),"")</f>
        <v>5678901234</v>
      </c>
      <c r="AF2832">
        <f>IFERROR(_xlfn.XLOOKUP($AE2832,providers!$B$2:$B$11,providers!$Q$2:$Q$11),"")</f>
        <v>3.8</v>
      </c>
      <c r="AG2832" s="1">
        <f t="shared" si="44"/>
        <v>45383</v>
      </c>
    </row>
    <row r="2833" spans="1:33" x14ac:dyDescent="0.25">
      <c r="A2833" t="s">
        <v>3289</v>
      </c>
      <c r="B2833" t="s">
        <v>3284</v>
      </c>
      <c r="C2833">
        <v>5678901234</v>
      </c>
      <c r="D2833">
        <v>5678901234</v>
      </c>
      <c r="E2833" s="1">
        <v>45523</v>
      </c>
      <c r="F2833" s="1">
        <v>45523</v>
      </c>
      <c r="G2833" s="1">
        <v>45540</v>
      </c>
      <c r="H2833" t="s">
        <v>28</v>
      </c>
      <c r="I2833">
        <v>11</v>
      </c>
      <c r="J2833" t="s">
        <v>47</v>
      </c>
      <c r="K2833">
        <v>99213</v>
      </c>
      <c r="O2833">
        <v>1</v>
      </c>
      <c r="P2833">
        <v>227.5</v>
      </c>
      <c r="Q2833">
        <v>168.52</v>
      </c>
      <c r="R2833">
        <v>134.82</v>
      </c>
      <c r="S2833">
        <v>33.700000000000003</v>
      </c>
      <c r="T2833" t="s">
        <v>30</v>
      </c>
      <c r="X2833" t="s">
        <v>43</v>
      </c>
      <c r="Y2833" t="s">
        <v>44</v>
      </c>
      <c r="Z2833" t="s">
        <v>39</v>
      </c>
      <c r="AA2833" t="str">
        <f>IFERROR(_xlfn.XLOOKUP($J2833,avoidable_ed_reference!$A$2:$A$13,avoidable_ed_reference!$C$2:$C$13),"Not Classified")</f>
        <v>Not Classified</v>
      </c>
      <c r="AB2833" t="str">
        <f>IFERROR(_xlfn.XLOOKUP($B2833,enrollment!$A$2:$A$801,enrollment!$I$2:$I$801),"")</f>
        <v>TN</v>
      </c>
      <c r="AC2833">
        <f>IFERROR(_xlfn.XLOOKUP($B2833,enrollment!$A$2:$A$801,enrollment!$L$2:$L$801),"")</f>
        <v>57</v>
      </c>
      <c r="AD2833" t="str" cm="1">
        <f t="array" ref="AD2833">_xlfn.IFS(AC2833="","Unknown",AC2833&lt;18,"0-17",AC2833&lt;35,"18-34",AC2833&lt;50,"35-49",AC2833&lt;65,"50-64",TRUE,"65+")</f>
        <v>50-64</v>
      </c>
      <c r="AE2833">
        <f>IFERROR(_xlfn.XLOOKUP($B2833,enrollment!$A$2:$A$801,enrollment!$O$2:$O$801),"")</f>
        <v>5678901234</v>
      </c>
      <c r="AF2833">
        <f>IFERROR(_xlfn.XLOOKUP($AE2833,providers!$B$2:$B$11,providers!$Q$2:$Q$11),"")</f>
        <v>3.8</v>
      </c>
      <c r="AG2833" s="1">
        <f t="shared" si="44"/>
        <v>45505</v>
      </c>
    </row>
    <row r="2834" spans="1:33" x14ac:dyDescent="0.25">
      <c r="A2834" t="s">
        <v>3290</v>
      </c>
      <c r="B2834" t="s">
        <v>3284</v>
      </c>
      <c r="C2834">
        <v>3456789012</v>
      </c>
      <c r="D2834">
        <v>3456789012</v>
      </c>
      <c r="E2834" s="1">
        <v>45374</v>
      </c>
      <c r="F2834" s="1">
        <v>45374</v>
      </c>
      <c r="G2834" s="1">
        <v>45391</v>
      </c>
      <c r="H2834" t="s">
        <v>67</v>
      </c>
      <c r="I2834">
        <v>21</v>
      </c>
      <c r="J2834" t="s">
        <v>80</v>
      </c>
      <c r="K2834">
        <v>99223</v>
      </c>
      <c r="O2834">
        <v>1</v>
      </c>
      <c r="P2834">
        <v>17845.88</v>
      </c>
      <c r="Q2834">
        <v>11513.47</v>
      </c>
      <c r="R2834">
        <v>9210.7800000000007</v>
      </c>
      <c r="S2834">
        <v>2302.69</v>
      </c>
      <c r="T2834" t="s">
        <v>30</v>
      </c>
      <c r="V2834">
        <v>1</v>
      </c>
      <c r="W2834" s="2" t="s">
        <v>68</v>
      </c>
      <c r="X2834" t="s">
        <v>43</v>
      </c>
      <c r="Y2834" t="s">
        <v>44</v>
      </c>
      <c r="Z2834" t="s">
        <v>69</v>
      </c>
      <c r="AA2834" t="str">
        <f>IFERROR(_xlfn.XLOOKUP($J2834,avoidable_ed_reference!$A$2:$A$13,avoidable_ed_reference!$C$2:$C$13),"Not Classified")</f>
        <v>Non-Avoidable</v>
      </c>
      <c r="AB2834" t="str">
        <f>IFERROR(_xlfn.XLOOKUP($B2834,enrollment!$A$2:$A$801,enrollment!$I$2:$I$801),"")</f>
        <v>TN</v>
      </c>
      <c r="AC2834">
        <f>IFERROR(_xlfn.XLOOKUP($B2834,enrollment!$A$2:$A$801,enrollment!$L$2:$L$801),"")</f>
        <v>57</v>
      </c>
      <c r="AD2834" t="str" cm="1">
        <f t="array" ref="AD2834">_xlfn.IFS(AC2834="","Unknown",AC2834&lt;18,"0-17",AC2834&lt;35,"18-34",AC2834&lt;50,"35-49",AC2834&lt;65,"50-64",TRUE,"65+")</f>
        <v>50-64</v>
      </c>
      <c r="AE2834">
        <f>IFERROR(_xlfn.XLOOKUP($B2834,enrollment!$A$2:$A$801,enrollment!$O$2:$O$801),"")</f>
        <v>5678901234</v>
      </c>
      <c r="AF2834">
        <f>IFERROR(_xlfn.XLOOKUP($AE2834,providers!$B$2:$B$11,providers!$Q$2:$Q$11),"")</f>
        <v>3.8</v>
      </c>
      <c r="AG2834" s="1">
        <f t="shared" si="44"/>
        <v>45352</v>
      </c>
    </row>
    <row r="2835" spans="1:33" x14ac:dyDescent="0.25">
      <c r="A2835" t="s">
        <v>3291</v>
      </c>
      <c r="B2835" t="s">
        <v>3284</v>
      </c>
      <c r="C2835">
        <v>3456789012</v>
      </c>
      <c r="D2835">
        <v>3456789012</v>
      </c>
      <c r="E2835" s="1">
        <v>45493</v>
      </c>
      <c r="F2835" s="1">
        <v>45493</v>
      </c>
      <c r="G2835" s="1">
        <v>45513</v>
      </c>
      <c r="H2835" t="s">
        <v>28</v>
      </c>
      <c r="I2835">
        <v>23</v>
      </c>
      <c r="J2835" t="s">
        <v>184</v>
      </c>
      <c r="K2835">
        <v>99284</v>
      </c>
      <c r="O2835">
        <v>1</v>
      </c>
      <c r="P2835">
        <v>1702.85</v>
      </c>
      <c r="Q2835">
        <v>946.03</v>
      </c>
      <c r="R2835">
        <v>756.82</v>
      </c>
      <c r="S2835">
        <v>189.21</v>
      </c>
      <c r="T2835" t="s">
        <v>30</v>
      </c>
      <c r="X2835" t="s">
        <v>43</v>
      </c>
      <c r="Y2835" t="s">
        <v>44</v>
      </c>
      <c r="Z2835" t="s">
        <v>45</v>
      </c>
      <c r="AA2835" t="str">
        <f>IFERROR(_xlfn.XLOOKUP($J2835,avoidable_ed_reference!$A$2:$A$13,avoidable_ed_reference!$C$2:$C$13),"Not Classified")</f>
        <v>Non-Avoidable</v>
      </c>
      <c r="AB2835" t="str">
        <f>IFERROR(_xlfn.XLOOKUP($B2835,enrollment!$A$2:$A$801,enrollment!$I$2:$I$801),"")</f>
        <v>TN</v>
      </c>
      <c r="AC2835">
        <f>IFERROR(_xlfn.XLOOKUP($B2835,enrollment!$A$2:$A$801,enrollment!$L$2:$L$801),"")</f>
        <v>57</v>
      </c>
      <c r="AD2835" t="str" cm="1">
        <f t="array" ref="AD2835">_xlfn.IFS(AC2835="","Unknown",AC2835&lt;18,"0-17",AC2835&lt;35,"18-34",AC2835&lt;50,"35-49",AC2835&lt;65,"50-64",TRUE,"65+")</f>
        <v>50-64</v>
      </c>
      <c r="AE2835">
        <f>IFERROR(_xlfn.XLOOKUP($B2835,enrollment!$A$2:$A$801,enrollment!$O$2:$O$801),"")</f>
        <v>5678901234</v>
      </c>
      <c r="AF2835">
        <f>IFERROR(_xlfn.XLOOKUP($AE2835,providers!$B$2:$B$11,providers!$Q$2:$Q$11),"")</f>
        <v>3.8</v>
      </c>
      <c r="AG2835" s="1">
        <f t="shared" si="44"/>
        <v>45474</v>
      </c>
    </row>
    <row r="2836" spans="1:33" x14ac:dyDescent="0.25">
      <c r="A2836" t="s">
        <v>3292</v>
      </c>
      <c r="B2836" t="s">
        <v>3293</v>
      </c>
      <c r="C2836">
        <v>2345678901</v>
      </c>
      <c r="D2836">
        <v>2345678901</v>
      </c>
      <c r="E2836" s="1">
        <v>45636</v>
      </c>
      <c r="F2836" s="1">
        <v>45636</v>
      </c>
      <c r="G2836" s="1">
        <v>45654</v>
      </c>
      <c r="H2836" t="s">
        <v>28</v>
      </c>
      <c r="I2836">
        <v>23</v>
      </c>
      <c r="J2836" t="s">
        <v>93</v>
      </c>
      <c r="K2836">
        <v>99284</v>
      </c>
      <c r="O2836">
        <v>1</v>
      </c>
      <c r="P2836">
        <v>2338.04</v>
      </c>
      <c r="Q2836">
        <v>1298.9100000000001</v>
      </c>
      <c r="R2836">
        <v>1039.1300000000001</v>
      </c>
      <c r="S2836">
        <v>259.77999999999997</v>
      </c>
      <c r="T2836" t="s">
        <v>30</v>
      </c>
      <c r="X2836" t="s">
        <v>31</v>
      </c>
      <c r="Y2836" t="s">
        <v>32</v>
      </c>
      <c r="Z2836" t="s">
        <v>45</v>
      </c>
      <c r="AA2836" t="str">
        <f>IFERROR(_xlfn.XLOOKUP($J2836,avoidable_ed_reference!$A$2:$A$13,avoidable_ed_reference!$C$2:$C$13),"Not Classified")</f>
        <v>Avoidable</v>
      </c>
      <c r="AB2836" t="str">
        <f>IFERROR(_xlfn.XLOOKUP($B2836,enrollment!$A$2:$A$801,enrollment!$I$2:$I$801),"")</f>
        <v>TN</v>
      </c>
      <c r="AC2836">
        <f>IFERROR(_xlfn.XLOOKUP($B2836,enrollment!$A$2:$A$801,enrollment!$L$2:$L$801),"")</f>
        <v>56</v>
      </c>
      <c r="AD2836" t="str" cm="1">
        <f t="array" ref="AD2836">_xlfn.IFS(AC2836="","Unknown",AC2836&lt;18,"0-17",AC2836&lt;35,"18-34",AC2836&lt;50,"35-49",AC2836&lt;65,"50-64",TRUE,"65+")</f>
        <v>50-64</v>
      </c>
      <c r="AE2836">
        <f>IFERROR(_xlfn.XLOOKUP($B2836,enrollment!$A$2:$A$801,enrollment!$O$2:$O$801),"")</f>
        <v>2233445566</v>
      </c>
      <c r="AF2836">
        <f>IFERROR(_xlfn.XLOOKUP($AE2836,providers!$B$2:$B$11,providers!$Q$2:$Q$11),"")</f>
        <v>3.5</v>
      </c>
      <c r="AG2836" s="1">
        <f t="shared" si="44"/>
        <v>45627</v>
      </c>
    </row>
    <row r="2837" spans="1:33" x14ac:dyDescent="0.25">
      <c r="A2837" t="s">
        <v>3294</v>
      </c>
      <c r="B2837" t="s">
        <v>3293</v>
      </c>
      <c r="C2837">
        <v>2233445566</v>
      </c>
      <c r="D2837">
        <v>2233445566</v>
      </c>
      <c r="E2837" s="1">
        <v>45365</v>
      </c>
      <c r="F2837" s="1">
        <v>45365</v>
      </c>
      <c r="G2837" s="1">
        <v>45391</v>
      </c>
      <c r="H2837" t="s">
        <v>28</v>
      </c>
      <c r="I2837">
        <v>11</v>
      </c>
      <c r="J2837" t="s">
        <v>38</v>
      </c>
      <c r="K2837">
        <v>99213</v>
      </c>
      <c r="O2837">
        <v>1</v>
      </c>
      <c r="P2837">
        <v>169.17</v>
      </c>
      <c r="Q2837">
        <v>125.31</v>
      </c>
      <c r="R2837">
        <v>100.25</v>
      </c>
      <c r="S2837">
        <v>25.06</v>
      </c>
      <c r="T2837" t="s">
        <v>30</v>
      </c>
      <c r="X2837" t="s">
        <v>31</v>
      </c>
      <c r="Y2837" t="s">
        <v>32</v>
      </c>
      <c r="Z2837" t="s">
        <v>39</v>
      </c>
      <c r="AA2837" t="str">
        <f>IFERROR(_xlfn.XLOOKUP($J2837,avoidable_ed_reference!$A$2:$A$13,avoidable_ed_reference!$C$2:$C$13),"Not Classified")</f>
        <v>Not Classified</v>
      </c>
      <c r="AB2837" t="str">
        <f>IFERROR(_xlfn.XLOOKUP($B2837,enrollment!$A$2:$A$801,enrollment!$I$2:$I$801),"")</f>
        <v>TN</v>
      </c>
      <c r="AC2837">
        <f>IFERROR(_xlfn.XLOOKUP($B2837,enrollment!$A$2:$A$801,enrollment!$L$2:$L$801),"")</f>
        <v>56</v>
      </c>
      <c r="AD2837" t="str" cm="1">
        <f t="array" ref="AD2837">_xlfn.IFS(AC2837="","Unknown",AC2837&lt;18,"0-17",AC2837&lt;35,"18-34",AC2837&lt;50,"35-49",AC2837&lt;65,"50-64",TRUE,"65+")</f>
        <v>50-64</v>
      </c>
      <c r="AE2837">
        <f>IFERROR(_xlfn.XLOOKUP($B2837,enrollment!$A$2:$A$801,enrollment!$O$2:$O$801),"")</f>
        <v>2233445566</v>
      </c>
      <c r="AF2837">
        <f>IFERROR(_xlfn.XLOOKUP($AE2837,providers!$B$2:$B$11,providers!$Q$2:$Q$11),"")</f>
        <v>3.5</v>
      </c>
      <c r="AG2837" s="1">
        <f t="shared" si="44"/>
        <v>45352</v>
      </c>
    </row>
    <row r="2838" spans="1:33" x14ac:dyDescent="0.25">
      <c r="A2838" t="s">
        <v>3295</v>
      </c>
      <c r="B2838" t="s">
        <v>3293</v>
      </c>
      <c r="C2838">
        <v>9012345678</v>
      </c>
      <c r="D2838">
        <v>9012345678</v>
      </c>
      <c r="E2838" s="1">
        <v>45578</v>
      </c>
      <c r="F2838" s="1">
        <v>45578</v>
      </c>
      <c r="G2838" s="1">
        <v>45608</v>
      </c>
      <c r="H2838" t="s">
        <v>28</v>
      </c>
      <c r="I2838">
        <v>23</v>
      </c>
      <c r="J2838" t="s">
        <v>91</v>
      </c>
      <c r="K2838">
        <v>99284</v>
      </c>
      <c r="O2838">
        <v>1</v>
      </c>
      <c r="P2838">
        <v>1577.88</v>
      </c>
      <c r="Q2838">
        <v>876.6</v>
      </c>
      <c r="R2838">
        <v>701.28</v>
      </c>
      <c r="S2838">
        <v>175.32</v>
      </c>
      <c r="T2838" t="s">
        <v>30</v>
      </c>
      <c r="X2838" t="s">
        <v>31</v>
      </c>
      <c r="Y2838" t="s">
        <v>32</v>
      </c>
      <c r="Z2838" t="s">
        <v>45</v>
      </c>
      <c r="AA2838" t="str">
        <f>IFERROR(_xlfn.XLOOKUP($J2838,avoidable_ed_reference!$A$2:$A$13,avoidable_ed_reference!$C$2:$C$13),"Not Classified")</f>
        <v>Avoidable</v>
      </c>
      <c r="AB2838" t="str">
        <f>IFERROR(_xlfn.XLOOKUP($B2838,enrollment!$A$2:$A$801,enrollment!$I$2:$I$801),"")</f>
        <v>TN</v>
      </c>
      <c r="AC2838">
        <f>IFERROR(_xlfn.XLOOKUP($B2838,enrollment!$A$2:$A$801,enrollment!$L$2:$L$801),"")</f>
        <v>56</v>
      </c>
      <c r="AD2838" t="str" cm="1">
        <f t="array" ref="AD2838">_xlfn.IFS(AC2838="","Unknown",AC2838&lt;18,"0-17",AC2838&lt;35,"18-34",AC2838&lt;50,"35-49",AC2838&lt;65,"50-64",TRUE,"65+")</f>
        <v>50-64</v>
      </c>
      <c r="AE2838">
        <f>IFERROR(_xlfn.XLOOKUP($B2838,enrollment!$A$2:$A$801,enrollment!$O$2:$O$801),"")</f>
        <v>2233445566</v>
      </c>
      <c r="AF2838">
        <f>IFERROR(_xlfn.XLOOKUP($AE2838,providers!$B$2:$B$11,providers!$Q$2:$Q$11),"")</f>
        <v>3.5</v>
      </c>
      <c r="AG2838" s="1">
        <f t="shared" si="44"/>
        <v>45566</v>
      </c>
    </row>
    <row r="2839" spans="1:33" x14ac:dyDescent="0.25">
      <c r="A2839" t="s">
        <v>3296</v>
      </c>
      <c r="B2839" t="s">
        <v>3293</v>
      </c>
      <c r="C2839">
        <v>8901234567</v>
      </c>
      <c r="D2839">
        <v>8901234567</v>
      </c>
      <c r="E2839" s="1">
        <v>45476</v>
      </c>
      <c r="F2839" s="1">
        <v>45476</v>
      </c>
      <c r="G2839" s="1">
        <v>45495</v>
      </c>
      <c r="H2839" t="s">
        <v>28</v>
      </c>
      <c r="I2839">
        <v>23</v>
      </c>
      <c r="J2839" t="s">
        <v>93</v>
      </c>
      <c r="K2839">
        <v>99284</v>
      </c>
      <c r="O2839">
        <v>1</v>
      </c>
      <c r="P2839">
        <v>1893.51</v>
      </c>
      <c r="Q2839">
        <v>1051.95</v>
      </c>
      <c r="R2839">
        <v>841.56</v>
      </c>
      <c r="S2839">
        <v>210.39</v>
      </c>
      <c r="T2839" t="s">
        <v>30</v>
      </c>
      <c r="X2839" t="s">
        <v>31</v>
      </c>
      <c r="Y2839" t="s">
        <v>32</v>
      </c>
      <c r="Z2839" t="s">
        <v>45</v>
      </c>
      <c r="AA2839" t="str">
        <f>IFERROR(_xlfn.XLOOKUP($J2839,avoidable_ed_reference!$A$2:$A$13,avoidable_ed_reference!$C$2:$C$13),"Not Classified")</f>
        <v>Avoidable</v>
      </c>
      <c r="AB2839" t="str">
        <f>IFERROR(_xlfn.XLOOKUP($B2839,enrollment!$A$2:$A$801,enrollment!$I$2:$I$801),"")</f>
        <v>TN</v>
      </c>
      <c r="AC2839">
        <f>IFERROR(_xlfn.XLOOKUP($B2839,enrollment!$A$2:$A$801,enrollment!$L$2:$L$801),"")</f>
        <v>56</v>
      </c>
      <c r="AD2839" t="str" cm="1">
        <f t="array" ref="AD2839">_xlfn.IFS(AC2839="","Unknown",AC2839&lt;18,"0-17",AC2839&lt;35,"18-34",AC2839&lt;50,"35-49",AC2839&lt;65,"50-64",TRUE,"65+")</f>
        <v>50-64</v>
      </c>
      <c r="AE2839">
        <f>IFERROR(_xlfn.XLOOKUP($B2839,enrollment!$A$2:$A$801,enrollment!$O$2:$O$801),"")</f>
        <v>2233445566</v>
      </c>
      <c r="AF2839">
        <f>IFERROR(_xlfn.XLOOKUP($AE2839,providers!$B$2:$B$11,providers!$Q$2:$Q$11),"")</f>
        <v>3.5</v>
      </c>
      <c r="AG2839" s="1">
        <f t="shared" si="44"/>
        <v>45474</v>
      </c>
    </row>
    <row r="2840" spans="1:33" x14ac:dyDescent="0.25">
      <c r="A2840" t="s">
        <v>3297</v>
      </c>
      <c r="B2840" t="s">
        <v>3293</v>
      </c>
      <c r="C2840">
        <v>8901234567</v>
      </c>
      <c r="D2840">
        <v>8901234567</v>
      </c>
      <c r="E2840" s="1">
        <v>45520</v>
      </c>
      <c r="F2840" s="1">
        <v>45520</v>
      </c>
      <c r="G2840" s="1">
        <v>45548</v>
      </c>
      <c r="H2840" t="s">
        <v>28</v>
      </c>
      <c r="I2840">
        <v>23</v>
      </c>
      <c r="J2840" t="s">
        <v>129</v>
      </c>
      <c r="K2840">
        <v>99284</v>
      </c>
      <c r="O2840">
        <v>1</v>
      </c>
      <c r="P2840">
        <v>2254.3000000000002</v>
      </c>
      <c r="Q2840">
        <v>1252.3900000000001</v>
      </c>
      <c r="R2840">
        <v>1001.91</v>
      </c>
      <c r="S2840">
        <v>250.48</v>
      </c>
      <c r="T2840" t="s">
        <v>30</v>
      </c>
      <c r="X2840" t="s">
        <v>31</v>
      </c>
      <c r="Y2840" t="s">
        <v>32</v>
      </c>
      <c r="Z2840" t="s">
        <v>45</v>
      </c>
      <c r="AA2840" t="str">
        <f>IFERROR(_xlfn.XLOOKUP($J2840,avoidable_ed_reference!$A$2:$A$13,avoidable_ed_reference!$C$2:$C$13),"Not Classified")</f>
        <v>Potentially Avoidable</v>
      </c>
      <c r="AB2840" t="str">
        <f>IFERROR(_xlfn.XLOOKUP($B2840,enrollment!$A$2:$A$801,enrollment!$I$2:$I$801),"")</f>
        <v>TN</v>
      </c>
      <c r="AC2840">
        <f>IFERROR(_xlfn.XLOOKUP($B2840,enrollment!$A$2:$A$801,enrollment!$L$2:$L$801),"")</f>
        <v>56</v>
      </c>
      <c r="AD2840" t="str" cm="1">
        <f t="array" ref="AD2840">_xlfn.IFS(AC2840="","Unknown",AC2840&lt;18,"0-17",AC2840&lt;35,"18-34",AC2840&lt;50,"35-49",AC2840&lt;65,"50-64",TRUE,"65+")</f>
        <v>50-64</v>
      </c>
      <c r="AE2840">
        <f>IFERROR(_xlfn.XLOOKUP($B2840,enrollment!$A$2:$A$801,enrollment!$O$2:$O$801),"")</f>
        <v>2233445566</v>
      </c>
      <c r="AF2840">
        <f>IFERROR(_xlfn.XLOOKUP($AE2840,providers!$B$2:$B$11,providers!$Q$2:$Q$11),"")</f>
        <v>3.5</v>
      </c>
      <c r="AG2840" s="1">
        <f t="shared" si="44"/>
        <v>45505</v>
      </c>
    </row>
    <row r="2841" spans="1:33" x14ac:dyDescent="0.25">
      <c r="A2841" t="s">
        <v>3298</v>
      </c>
      <c r="B2841" t="s">
        <v>3293</v>
      </c>
      <c r="C2841">
        <v>2233445566</v>
      </c>
      <c r="D2841">
        <v>2233445566</v>
      </c>
      <c r="E2841" s="1">
        <v>45380</v>
      </c>
      <c r="F2841" s="1">
        <v>45380</v>
      </c>
      <c r="G2841" s="1">
        <v>45411</v>
      </c>
      <c r="H2841" t="s">
        <v>28</v>
      </c>
      <c r="I2841">
        <v>11</v>
      </c>
      <c r="J2841" t="s">
        <v>47</v>
      </c>
      <c r="K2841">
        <v>99213</v>
      </c>
      <c r="O2841">
        <v>1</v>
      </c>
      <c r="P2841">
        <v>186.99</v>
      </c>
      <c r="Q2841">
        <v>138.51</v>
      </c>
      <c r="R2841">
        <v>110.81</v>
      </c>
      <c r="S2841">
        <v>27.7</v>
      </c>
      <c r="T2841" t="s">
        <v>30</v>
      </c>
      <c r="X2841" t="s">
        <v>31</v>
      </c>
      <c r="Y2841" t="s">
        <v>32</v>
      </c>
      <c r="Z2841" t="s">
        <v>39</v>
      </c>
      <c r="AA2841" t="str">
        <f>IFERROR(_xlfn.XLOOKUP($J2841,avoidable_ed_reference!$A$2:$A$13,avoidable_ed_reference!$C$2:$C$13),"Not Classified")</f>
        <v>Not Classified</v>
      </c>
      <c r="AB2841" t="str">
        <f>IFERROR(_xlfn.XLOOKUP($B2841,enrollment!$A$2:$A$801,enrollment!$I$2:$I$801),"")</f>
        <v>TN</v>
      </c>
      <c r="AC2841">
        <f>IFERROR(_xlfn.XLOOKUP($B2841,enrollment!$A$2:$A$801,enrollment!$L$2:$L$801),"")</f>
        <v>56</v>
      </c>
      <c r="AD2841" t="str" cm="1">
        <f t="array" ref="AD2841">_xlfn.IFS(AC2841="","Unknown",AC2841&lt;18,"0-17",AC2841&lt;35,"18-34",AC2841&lt;50,"35-49",AC2841&lt;65,"50-64",TRUE,"65+")</f>
        <v>50-64</v>
      </c>
      <c r="AE2841">
        <f>IFERROR(_xlfn.XLOOKUP($B2841,enrollment!$A$2:$A$801,enrollment!$O$2:$O$801),"")</f>
        <v>2233445566</v>
      </c>
      <c r="AF2841">
        <f>IFERROR(_xlfn.XLOOKUP($AE2841,providers!$B$2:$B$11,providers!$Q$2:$Q$11),"")</f>
        <v>3.5</v>
      </c>
      <c r="AG2841" s="1">
        <f t="shared" si="44"/>
        <v>45352</v>
      </c>
    </row>
    <row r="2842" spans="1:33" x14ac:dyDescent="0.25">
      <c r="A2842" t="s">
        <v>3299</v>
      </c>
      <c r="B2842" t="s">
        <v>3293</v>
      </c>
      <c r="C2842">
        <v>2233445566</v>
      </c>
      <c r="D2842">
        <v>2233445566</v>
      </c>
      <c r="E2842" s="1">
        <v>45511</v>
      </c>
      <c r="F2842" s="1">
        <v>45511</v>
      </c>
      <c r="G2842" s="1">
        <v>45528</v>
      </c>
      <c r="H2842" t="s">
        <v>28</v>
      </c>
      <c r="I2842">
        <v>11</v>
      </c>
      <c r="J2842" t="s">
        <v>47</v>
      </c>
      <c r="K2842">
        <v>99213</v>
      </c>
      <c r="O2842">
        <v>1</v>
      </c>
      <c r="P2842">
        <v>188.27</v>
      </c>
      <c r="Q2842">
        <v>139.46</v>
      </c>
      <c r="R2842">
        <v>111.57</v>
      </c>
      <c r="S2842">
        <v>27.89</v>
      </c>
      <c r="T2842" t="s">
        <v>30</v>
      </c>
      <c r="X2842" t="s">
        <v>31</v>
      </c>
      <c r="Y2842" t="s">
        <v>32</v>
      </c>
      <c r="Z2842" t="s">
        <v>39</v>
      </c>
      <c r="AA2842" t="str">
        <f>IFERROR(_xlfn.XLOOKUP($J2842,avoidable_ed_reference!$A$2:$A$13,avoidable_ed_reference!$C$2:$C$13),"Not Classified")</f>
        <v>Not Classified</v>
      </c>
      <c r="AB2842" t="str">
        <f>IFERROR(_xlfn.XLOOKUP($B2842,enrollment!$A$2:$A$801,enrollment!$I$2:$I$801),"")</f>
        <v>TN</v>
      </c>
      <c r="AC2842">
        <f>IFERROR(_xlfn.XLOOKUP($B2842,enrollment!$A$2:$A$801,enrollment!$L$2:$L$801),"")</f>
        <v>56</v>
      </c>
      <c r="AD2842" t="str" cm="1">
        <f t="array" ref="AD2842">_xlfn.IFS(AC2842="","Unknown",AC2842&lt;18,"0-17",AC2842&lt;35,"18-34",AC2842&lt;50,"35-49",AC2842&lt;65,"50-64",TRUE,"65+")</f>
        <v>50-64</v>
      </c>
      <c r="AE2842">
        <f>IFERROR(_xlfn.XLOOKUP($B2842,enrollment!$A$2:$A$801,enrollment!$O$2:$O$801),"")</f>
        <v>2233445566</v>
      </c>
      <c r="AF2842">
        <f>IFERROR(_xlfn.XLOOKUP($AE2842,providers!$B$2:$B$11,providers!$Q$2:$Q$11),"")</f>
        <v>3.5</v>
      </c>
      <c r="AG2842" s="1">
        <f t="shared" si="44"/>
        <v>45505</v>
      </c>
    </row>
    <row r="2843" spans="1:33" x14ac:dyDescent="0.25">
      <c r="A2843" t="s">
        <v>3300</v>
      </c>
      <c r="B2843" t="s">
        <v>3293</v>
      </c>
      <c r="C2843">
        <v>8901234567</v>
      </c>
      <c r="D2843">
        <v>8901234567</v>
      </c>
      <c r="E2843" s="1">
        <v>45460</v>
      </c>
      <c r="F2843" s="1">
        <v>45460</v>
      </c>
      <c r="G2843" s="1">
        <v>45484</v>
      </c>
      <c r="H2843" t="s">
        <v>28</v>
      </c>
      <c r="I2843">
        <v>23</v>
      </c>
      <c r="J2843" t="s">
        <v>77</v>
      </c>
      <c r="K2843">
        <v>99284</v>
      </c>
      <c r="O2843">
        <v>1</v>
      </c>
      <c r="P2843">
        <v>2299.16</v>
      </c>
      <c r="Q2843">
        <v>1277.31</v>
      </c>
      <c r="R2843">
        <v>1021.85</v>
      </c>
      <c r="S2843">
        <v>255.46</v>
      </c>
      <c r="T2843" t="s">
        <v>30</v>
      </c>
      <c r="X2843" t="s">
        <v>31</v>
      </c>
      <c r="Y2843" t="s">
        <v>32</v>
      </c>
      <c r="Z2843" t="s">
        <v>45</v>
      </c>
      <c r="AA2843" t="str">
        <f>IFERROR(_xlfn.XLOOKUP($J2843,avoidable_ed_reference!$A$2:$A$13,avoidable_ed_reference!$C$2:$C$13),"Not Classified")</f>
        <v>Avoidable</v>
      </c>
      <c r="AB2843" t="str">
        <f>IFERROR(_xlfn.XLOOKUP($B2843,enrollment!$A$2:$A$801,enrollment!$I$2:$I$801),"")</f>
        <v>TN</v>
      </c>
      <c r="AC2843">
        <f>IFERROR(_xlfn.XLOOKUP($B2843,enrollment!$A$2:$A$801,enrollment!$L$2:$L$801),"")</f>
        <v>56</v>
      </c>
      <c r="AD2843" t="str" cm="1">
        <f t="array" ref="AD2843">_xlfn.IFS(AC2843="","Unknown",AC2843&lt;18,"0-17",AC2843&lt;35,"18-34",AC2843&lt;50,"35-49",AC2843&lt;65,"50-64",TRUE,"65+")</f>
        <v>50-64</v>
      </c>
      <c r="AE2843">
        <f>IFERROR(_xlfn.XLOOKUP($B2843,enrollment!$A$2:$A$801,enrollment!$O$2:$O$801),"")</f>
        <v>2233445566</v>
      </c>
      <c r="AF2843">
        <f>IFERROR(_xlfn.XLOOKUP($AE2843,providers!$B$2:$B$11,providers!$Q$2:$Q$11),"")</f>
        <v>3.5</v>
      </c>
      <c r="AG2843" s="1">
        <f t="shared" si="44"/>
        <v>45444</v>
      </c>
    </row>
    <row r="2844" spans="1:33" x14ac:dyDescent="0.25">
      <c r="A2844" t="s">
        <v>3301</v>
      </c>
      <c r="B2844" t="s">
        <v>3302</v>
      </c>
      <c r="C2844">
        <v>3456789012</v>
      </c>
      <c r="D2844">
        <v>3456789012</v>
      </c>
      <c r="E2844" s="1">
        <v>45481</v>
      </c>
      <c r="F2844" s="1">
        <v>45481</v>
      </c>
      <c r="G2844" s="1">
        <v>45502</v>
      </c>
      <c r="H2844" t="s">
        <v>67</v>
      </c>
      <c r="I2844">
        <v>21</v>
      </c>
      <c r="J2844" t="s">
        <v>80</v>
      </c>
      <c r="K2844">
        <v>99223</v>
      </c>
      <c r="O2844">
        <v>1</v>
      </c>
      <c r="P2844">
        <v>20987.02</v>
      </c>
      <c r="Q2844">
        <v>13540.01</v>
      </c>
      <c r="R2844">
        <v>10832.01</v>
      </c>
      <c r="S2844">
        <v>2708</v>
      </c>
      <c r="T2844" t="s">
        <v>30</v>
      </c>
      <c r="V2844">
        <v>1</v>
      </c>
      <c r="W2844" s="2" t="s">
        <v>68</v>
      </c>
      <c r="X2844" t="s">
        <v>31</v>
      </c>
      <c r="Y2844" t="s">
        <v>32</v>
      </c>
      <c r="Z2844" t="s">
        <v>69</v>
      </c>
      <c r="AA2844" t="str">
        <f>IFERROR(_xlfn.XLOOKUP($J2844,avoidable_ed_reference!$A$2:$A$13,avoidable_ed_reference!$C$2:$C$13),"Not Classified")</f>
        <v>Non-Avoidable</v>
      </c>
      <c r="AB2844" t="str">
        <f>IFERROR(_xlfn.XLOOKUP($B2844,enrollment!$A$2:$A$801,enrollment!$I$2:$I$801),"")</f>
        <v>GA</v>
      </c>
      <c r="AC2844">
        <f>IFERROR(_xlfn.XLOOKUP($B2844,enrollment!$A$2:$A$801,enrollment!$L$2:$L$801),"")</f>
        <v>28</v>
      </c>
      <c r="AD2844" t="str" cm="1">
        <f t="array" ref="AD2844">_xlfn.IFS(AC2844="","Unknown",AC2844&lt;18,"0-17",AC2844&lt;35,"18-34",AC2844&lt;50,"35-49",AC2844&lt;65,"50-64",TRUE,"65+")</f>
        <v>18-34</v>
      </c>
      <c r="AE2844">
        <f>IFERROR(_xlfn.XLOOKUP($B2844,enrollment!$A$2:$A$801,enrollment!$O$2:$O$801),"")</f>
        <v>8901234567</v>
      </c>
      <c r="AF2844">
        <f>IFERROR(_xlfn.XLOOKUP($AE2844,providers!$B$2:$B$11,providers!$Q$2:$Q$11),"")</f>
        <v>3.7</v>
      </c>
      <c r="AG2844" s="1">
        <f t="shared" si="44"/>
        <v>45474</v>
      </c>
    </row>
    <row r="2845" spans="1:33" x14ac:dyDescent="0.25">
      <c r="A2845" t="s">
        <v>3303</v>
      </c>
      <c r="B2845" t="s">
        <v>3302</v>
      </c>
      <c r="C2845">
        <v>5678901234</v>
      </c>
      <c r="D2845">
        <v>5678901234</v>
      </c>
      <c r="E2845" s="1">
        <v>45529</v>
      </c>
      <c r="F2845" s="1">
        <v>45529</v>
      </c>
      <c r="G2845" s="1">
        <v>45552</v>
      </c>
      <c r="H2845" t="s">
        <v>28</v>
      </c>
      <c r="I2845">
        <v>20</v>
      </c>
      <c r="J2845" t="s">
        <v>35</v>
      </c>
      <c r="K2845">
        <v>99213</v>
      </c>
      <c r="O2845">
        <v>1</v>
      </c>
      <c r="P2845">
        <v>180.76</v>
      </c>
      <c r="Q2845">
        <v>139.05000000000001</v>
      </c>
      <c r="R2845">
        <v>111.24</v>
      </c>
      <c r="S2845">
        <v>27.81</v>
      </c>
      <c r="T2845" t="s">
        <v>30</v>
      </c>
      <c r="X2845" t="s">
        <v>31</v>
      </c>
      <c r="Y2845" t="s">
        <v>32</v>
      </c>
      <c r="Z2845" t="s">
        <v>36</v>
      </c>
      <c r="AA2845" t="str">
        <f>IFERROR(_xlfn.XLOOKUP($J2845,avoidable_ed_reference!$A$2:$A$13,avoidable_ed_reference!$C$2:$C$13),"Not Classified")</f>
        <v>Avoidable</v>
      </c>
      <c r="AB2845" t="str">
        <f>IFERROR(_xlfn.XLOOKUP($B2845,enrollment!$A$2:$A$801,enrollment!$I$2:$I$801),"")</f>
        <v>GA</v>
      </c>
      <c r="AC2845">
        <f>IFERROR(_xlfn.XLOOKUP($B2845,enrollment!$A$2:$A$801,enrollment!$L$2:$L$801),"")</f>
        <v>28</v>
      </c>
      <c r="AD2845" t="str" cm="1">
        <f t="array" ref="AD2845">_xlfn.IFS(AC2845="","Unknown",AC2845&lt;18,"0-17",AC2845&lt;35,"18-34",AC2845&lt;50,"35-49",AC2845&lt;65,"50-64",TRUE,"65+")</f>
        <v>18-34</v>
      </c>
      <c r="AE2845">
        <f>IFERROR(_xlfn.XLOOKUP($B2845,enrollment!$A$2:$A$801,enrollment!$O$2:$O$801),"")</f>
        <v>8901234567</v>
      </c>
      <c r="AF2845">
        <f>IFERROR(_xlfn.XLOOKUP($AE2845,providers!$B$2:$B$11,providers!$Q$2:$Q$11),"")</f>
        <v>3.7</v>
      </c>
      <c r="AG2845" s="1">
        <f t="shared" si="44"/>
        <v>45505</v>
      </c>
    </row>
    <row r="2846" spans="1:33" x14ac:dyDescent="0.25">
      <c r="A2846" t="s">
        <v>3304</v>
      </c>
      <c r="B2846" t="s">
        <v>3302</v>
      </c>
      <c r="C2846">
        <v>8901234567</v>
      </c>
      <c r="D2846">
        <v>8901234567</v>
      </c>
      <c r="E2846" s="1">
        <v>45652</v>
      </c>
      <c r="F2846" s="1">
        <v>45652</v>
      </c>
      <c r="G2846" s="1">
        <v>45686</v>
      </c>
      <c r="H2846" t="s">
        <v>28</v>
      </c>
      <c r="I2846">
        <v>11</v>
      </c>
      <c r="J2846" t="s">
        <v>47</v>
      </c>
      <c r="K2846">
        <v>99213</v>
      </c>
      <c r="O2846">
        <v>1</v>
      </c>
      <c r="P2846">
        <v>190.9</v>
      </c>
      <c r="Q2846">
        <v>141.41</v>
      </c>
      <c r="R2846">
        <v>113.13</v>
      </c>
      <c r="S2846">
        <v>28.28</v>
      </c>
      <c r="T2846" t="s">
        <v>30</v>
      </c>
      <c r="X2846" t="s">
        <v>31</v>
      </c>
      <c r="Y2846" t="s">
        <v>32</v>
      </c>
      <c r="Z2846" t="s">
        <v>39</v>
      </c>
      <c r="AA2846" t="str">
        <f>IFERROR(_xlfn.XLOOKUP($J2846,avoidable_ed_reference!$A$2:$A$13,avoidable_ed_reference!$C$2:$C$13),"Not Classified")</f>
        <v>Not Classified</v>
      </c>
      <c r="AB2846" t="str">
        <f>IFERROR(_xlfn.XLOOKUP($B2846,enrollment!$A$2:$A$801,enrollment!$I$2:$I$801),"")</f>
        <v>GA</v>
      </c>
      <c r="AC2846">
        <f>IFERROR(_xlfn.XLOOKUP($B2846,enrollment!$A$2:$A$801,enrollment!$L$2:$L$801),"")</f>
        <v>28</v>
      </c>
      <c r="AD2846" t="str" cm="1">
        <f t="array" ref="AD2846">_xlfn.IFS(AC2846="","Unknown",AC2846&lt;18,"0-17",AC2846&lt;35,"18-34",AC2846&lt;50,"35-49",AC2846&lt;65,"50-64",TRUE,"65+")</f>
        <v>18-34</v>
      </c>
      <c r="AE2846">
        <f>IFERROR(_xlfn.XLOOKUP($B2846,enrollment!$A$2:$A$801,enrollment!$O$2:$O$801),"")</f>
        <v>8901234567</v>
      </c>
      <c r="AF2846">
        <f>IFERROR(_xlfn.XLOOKUP($AE2846,providers!$B$2:$B$11,providers!$Q$2:$Q$11),"")</f>
        <v>3.7</v>
      </c>
      <c r="AG2846" s="1">
        <f t="shared" si="44"/>
        <v>45627</v>
      </c>
    </row>
    <row r="2847" spans="1:33" x14ac:dyDescent="0.25">
      <c r="A2847" t="s">
        <v>3305</v>
      </c>
      <c r="B2847" t="s">
        <v>3302</v>
      </c>
      <c r="C2847">
        <v>9012345678</v>
      </c>
      <c r="D2847">
        <v>9012345678</v>
      </c>
      <c r="E2847" s="1">
        <v>45489</v>
      </c>
      <c r="F2847" s="1">
        <v>45489</v>
      </c>
      <c r="G2847" s="1">
        <v>45508</v>
      </c>
      <c r="H2847" t="s">
        <v>67</v>
      </c>
      <c r="I2847">
        <v>21</v>
      </c>
      <c r="J2847" t="s">
        <v>42</v>
      </c>
      <c r="K2847">
        <v>99223</v>
      </c>
      <c r="O2847">
        <v>1</v>
      </c>
      <c r="P2847">
        <v>24173.77</v>
      </c>
      <c r="Q2847">
        <v>15595.98</v>
      </c>
      <c r="R2847">
        <v>12476.78</v>
      </c>
      <c r="S2847">
        <v>3119.2</v>
      </c>
      <c r="T2847" t="s">
        <v>30</v>
      </c>
      <c r="V2847">
        <v>1</v>
      </c>
      <c r="W2847" s="2" t="s">
        <v>68</v>
      </c>
      <c r="X2847" t="s">
        <v>31</v>
      </c>
      <c r="Y2847" t="s">
        <v>32</v>
      </c>
      <c r="Z2847" t="s">
        <v>69</v>
      </c>
      <c r="AA2847" t="str">
        <f>IFERROR(_xlfn.XLOOKUP($J2847,avoidable_ed_reference!$A$2:$A$13,avoidable_ed_reference!$C$2:$C$13),"Not Classified")</f>
        <v>Non-Avoidable</v>
      </c>
      <c r="AB2847" t="str">
        <f>IFERROR(_xlfn.XLOOKUP($B2847,enrollment!$A$2:$A$801,enrollment!$I$2:$I$801),"")</f>
        <v>GA</v>
      </c>
      <c r="AC2847">
        <f>IFERROR(_xlfn.XLOOKUP($B2847,enrollment!$A$2:$A$801,enrollment!$L$2:$L$801),"")</f>
        <v>28</v>
      </c>
      <c r="AD2847" t="str" cm="1">
        <f t="array" ref="AD2847">_xlfn.IFS(AC2847="","Unknown",AC2847&lt;18,"0-17",AC2847&lt;35,"18-34",AC2847&lt;50,"35-49",AC2847&lt;65,"50-64",TRUE,"65+")</f>
        <v>18-34</v>
      </c>
      <c r="AE2847">
        <f>IFERROR(_xlfn.XLOOKUP($B2847,enrollment!$A$2:$A$801,enrollment!$O$2:$O$801),"")</f>
        <v>8901234567</v>
      </c>
      <c r="AF2847">
        <f>IFERROR(_xlfn.XLOOKUP($AE2847,providers!$B$2:$B$11,providers!$Q$2:$Q$11),"")</f>
        <v>3.7</v>
      </c>
      <c r="AG2847" s="1">
        <f t="shared" si="44"/>
        <v>45474</v>
      </c>
    </row>
    <row r="2848" spans="1:33" x14ac:dyDescent="0.25">
      <c r="A2848" t="s">
        <v>3306</v>
      </c>
      <c r="B2848" t="s">
        <v>3307</v>
      </c>
      <c r="C2848">
        <v>3456789012</v>
      </c>
      <c r="D2848">
        <v>3456789012</v>
      </c>
      <c r="E2848" s="1">
        <v>45485</v>
      </c>
      <c r="F2848" s="1">
        <v>45485</v>
      </c>
      <c r="G2848" s="1">
        <v>45509</v>
      </c>
      <c r="H2848" t="s">
        <v>28</v>
      </c>
      <c r="I2848">
        <v>11</v>
      </c>
      <c r="J2848" t="s">
        <v>38</v>
      </c>
      <c r="K2848">
        <v>99213</v>
      </c>
      <c r="O2848">
        <v>1</v>
      </c>
      <c r="P2848">
        <v>214.04</v>
      </c>
      <c r="Q2848">
        <v>158.55000000000001</v>
      </c>
      <c r="R2848">
        <v>126.84</v>
      </c>
      <c r="S2848">
        <v>31.71</v>
      </c>
      <c r="T2848" t="s">
        <v>30</v>
      </c>
      <c r="X2848" t="s">
        <v>52</v>
      </c>
      <c r="Y2848" t="s">
        <v>44</v>
      </c>
      <c r="Z2848" t="s">
        <v>39</v>
      </c>
      <c r="AA2848" t="str">
        <f>IFERROR(_xlfn.XLOOKUP($J2848,avoidable_ed_reference!$A$2:$A$13,avoidable_ed_reference!$C$2:$C$13),"Not Classified")</f>
        <v>Not Classified</v>
      </c>
      <c r="AB2848" t="str">
        <f>IFERROR(_xlfn.XLOOKUP($B2848,enrollment!$A$2:$A$801,enrollment!$I$2:$I$801),"")</f>
        <v>KY</v>
      </c>
      <c r="AC2848">
        <f>IFERROR(_xlfn.XLOOKUP($B2848,enrollment!$A$2:$A$801,enrollment!$L$2:$L$801),"")</f>
        <v>54</v>
      </c>
      <c r="AD2848" t="str" cm="1">
        <f t="array" ref="AD2848">_xlfn.IFS(AC2848="","Unknown",AC2848&lt;18,"0-17",AC2848&lt;35,"18-34",AC2848&lt;50,"35-49",AC2848&lt;65,"50-64",TRUE,"65+")</f>
        <v>50-64</v>
      </c>
      <c r="AE2848">
        <f>IFERROR(_xlfn.XLOOKUP($B2848,enrollment!$A$2:$A$801,enrollment!$O$2:$O$801),"")</f>
        <v>3456789012</v>
      </c>
      <c r="AF2848">
        <f>IFERROR(_xlfn.XLOOKUP($AE2848,providers!$B$2:$B$11,providers!$Q$2:$Q$11),"")</f>
        <v>4</v>
      </c>
      <c r="AG2848" s="1">
        <f t="shared" si="44"/>
        <v>45474</v>
      </c>
    </row>
    <row r="2849" spans="1:33" x14ac:dyDescent="0.25">
      <c r="A2849" t="s">
        <v>3308</v>
      </c>
      <c r="B2849" t="s">
        <v>3307</v>
      </c>
      <c r="C2849">
        <v>2345678901</v>
      </c>
      <c r="D2849">
        <v>2345678901</v>
      </c>
      <c r="E2849" s="1">
        <v>45622</v>
      </c>
      <c r="F2849" s="1">
        <v>45622</v>
      </c>
      <c r="G2849" s="1">
        <v>45650</v>
      </c>
      <c r="H2849" t="s">
        <v>59</v>
      </c>
      <c r="J2849" t="s">
        <v>99</v>
      </c>
      <c r="L2849" s="2" t="s">
        <v>106</v>
      </c>
      <c r="M2849" t="s">
        <v>107</v>
      </c>
      <c r="N2849" t="s">
        <v>108</v>
      </c>
      <c r="O2849">
        <v>1</v>
      </c>
      <c r="P2849">
        <v>1277.1099999999999</v>
      </c>
      <c r="Q2849">
        <v>1161.01</v>
      </c>
      <c r="R2849">
        <v>928.81</v>
      </c>
      <c r="S2849">
        <v>232.2</v>
      </c>
      <c r="T2849" t="s">
        <v>30</v>
      </c>
      <c r="X2849" t="s">
        <v>52</v>
      </c>
      <c r="Y2849" t="s">
        <v>44</v>
      </c>
      <c r="Z2849" t="s">
        <v>64</v>
      </c>
      <c r="AA2849" t="str">
        <f>IFERROR(_xlfn.XLOOKUP($J2849,avoidable_ed_reference!$A$2:$A$13,avoidable_ed_reference!$C$2:$C$13),"Not Classified")</f>
        <v>Not Classified</v>
      </c>
      <c r="AB2849" t="str">
        <f>IFERROR(_xlfn.XLOOKUP($B2849,enrollment!$A$2:$A$801,enrollment!$I$2:$I$801),"")</f>
        <v>KY</v>
      </c>
      <c r="AC2849">
        <f>IFERROR(_xlfn.XLOOKUP($B2849,enrollment!$A$2:$A$801,enrollment!$L$2:$L$801),"")</f>
        <v>54</v>
      </c>
      <c r="AD2849" t="str" cm="1">
        <f t="array" ref="AD2849">_xlfn.IFS(AC2849="","Unknown",AC2849&lt;18,"0-17",AC2849&lt;35,"18-34",AC2849&lt;50,"35-49",AC2849&lt;65,"50-64",TRUE,"65+")</f>
        <v>50-64</v>
      </c>
      <c r="AE2849">
        <f>IFERROR(_xlfn.XLOOKUP($B2849,enrollment!$A$2:$A$801,enrollment!$O$2:$O$801),"")</f>
        <v>3456789012</v>
      </c>
      <c r="AF2849">
        <f>IFERROR(_xlfn.XLOOKUP($AE2849,providers!$B$2:$B$11,providers!$Q$2:$Q$11),"")</f>
        <v>4</v>
      </c>
      <c r="AG2849" s="1">
        <f t="shared" si="44"/>
        <v>45597</v>
      </c>
    </row>
    <row r="2850" spans="1:33" x14ac:dyDescent="0.25">
      <c r="A2850" t="s">
        <v>3309</v>
      </c>
      <c r="B2850" t="s">
        <v>3307</v>
      </c>
      <c r="C2850">
        <v>5678901234</v>
      </c>
      <c r="D2850">
        <v>5678901234</v>
      </c>
      <c r="E2850" s="1">
        <v>45369</v>
      </c>
      <c r="F2850" s="1">
        <v>45369</v>
      </c>
      <c r="G2850" s="1">
        <v>45397</v>
      </c>
      <c r="H2850" t="s">
        <v>28</v>
      </c>
      <c r="I2850">
        <v>20</v>
      </c>
      <c r="J2850" t="s">
        <v>35</v>
      </c>
      <c r="K2850">
        <v>99213</v>
      </c>
      <c r="O2850">
        <v>1</v>
      </c>
      <c r="P2850">
        <v>187.17</v>
      </c>
      <c r="Q2850">
        <v>143.97999999999999</v>
      </c>
      <c r="R2850">
        <v>115.18</v>
      </c>
      <c r="S2850">
        <v>28.8</v>
      </c>
      <c r="T2850" t="s">
        <v>30</v>
      </c>
      <c r="X2850" t="s">
        <v>52</v>
      </c>
      <c r="Y2850" t="s">
        <v>44</v>
      </c>
      <c r="Z2850" t="s">
        <v>36</v>
      </c>
      <c r="AA2850" t="str">
        <f>IFERROR(_xlfn.XLOOKUP($J2850,avoidable_ed_reference!$A$2:$A$13,avoidable_ed_reference!$C$2:$C$13),"Not Classified")</f>
        <v>Avoidable</v>
      </c>
      <c r="AB2850" t="str">
        <f>IFERROR(_xlfn.XLOOKUP($B2850,enrollment!$A$2:$A$801,enrollment!$I$2:$I$801),"")</f>
        <v>KY</v>
      </c>
      <c r="AC2850">
        <f>IFERROR(_xlfn.XLOOKUP($B2850,enrollment!$A$2:$A$801,enrollment!$L$2:$L$801),"")</f>
        <v>54</v>
      </c>
      <c r="AD2850" t="str" cm="1">
        <f t="array" ref="AD2850">_xlfn.IFS(AC2850="","Unknown",AC2850&lt;18,"0-17",AC2850&lt;35,"18-34",AC2850&lt;50,"35-49",AC2850&lt;65,"50-64",TRUE,"65+")</f>
        <v>50-64</v>
      </c>
      <c r="AE2850">
        <f>IFERROR(_xlfn.XLOOKUP($B2850,enrollment!$A$2:$A$801,enrollment!$O$2:$O$801),"")</f>
        <v>3456789012</v>
      </c>
      <c r="AF2850">
        <f>IFERROR(_xlfn.XLOOKUP($AE2850,providers!$B$2:$B$11,providers!$Q$2:$Q$11),"")</f>
        <v>4</v>
      </c>
      <c r="AG2850" s="1">
        <f t="shared" si="44"/>
        <v>45352</v>
      </c>
    </row>
    <row r="2851" spans="1:33" x14ac:dyDescent="0.25">
      <c r="A2851" t="s">
        <v>3310</v>
      </c>
      <c r="B2851" t="s">
        <v>3307</v>
      </c>
      <c r="C2851">
        <v>3456789012</v>
      </c>
      <c r="D2851">
        <v>3456789012</v>
      </c>
      <c r="E2851" s="1">
        <v>45376</v>
      </c>
      <c r="F2851" s="1">
        <v>45376</v>
      </c>
      <c r="G2851" s="1">
        <v>45390</v>
      </c>
      <c r="H2851" t="s">
        <v>28</v>
      </c>
      <c r="I2851">
        <v>11</v>
      </c>
      <c r="J2851" t="s">
        <v>47</v>
      </c>
      <c r="K2851">
        <v>99213</v>
      </c>
      <c r="O2851">
        <v>1</v>
      </c>
      <c r="P2851">
        <v>177.43</v>
      </c>
      <c r="Q2851">
        <v>131.43</v>
      </c>
      <c r="R2851">
        <v>105.14</v>
      </c>
      <c r="S2851">
        <v>26.29</v>
      </c>
      <c r="T2851" t="s">
        <v>30</v>
      </c>
      <c r="X2851" t="s">
        <v>52</v>
      </c>
      <c r="Y2851" t="s">
        <v>44</v>
      </c>
      <c r="Z2851" t="s">
        <v>39</v>
      </c>
      <c r="AA2851" t="str">
        <f>IFERROR(_xlfn.XLOOKUP($J2851,avoidable_ed_reference!$A$2:$A$13,avoidable_ed_reference!$C$2:$C$13),"Not Classified")</f>
        <v>Not Classified</v>
      </c>
      <c r="AB2851" t="str">
        <f>IFERROR(_xlfn.XLOOKUP($B2851,enrollment!$A$2:$A$801,enrollment!$I$2:$I$801),"")</f>
        <v>KY</v>
      </c>
      <c r="AC2851">
        <f>IFERROR(_xlfn.XLOOKUP($B2851,enrollment!$A$2:$A$801,enrollment!$L$2:$L$801),"")</f>
        <v>54</v>
      </c>
      <c r="AD2851" t="str" cm="1">
        <f t="array" ref="AD2851">_xlfn.IFS(AC2851="","Unknown",AC2851&lt;18,"0-17",AC2851&lt;35,"18-34",AC2851&lt;50,"35-49",AC2851&lt;65,"50-64",TRUE,"65+")</f>
        <v>50-64</v>
      </c>
      <c r="AE2851">
        <f>IFERROR(_xlfn.XLOOKUP($B2851,enrollment!$A$2:$A$801,enrollment!$O$2:$O$801),"")</f>
        <v>3456789012</v>
      </c>
      <c r="AF2851">
        <f>IFERROR(_xlfn.XLOOKUP($AE2851,providers!$B$2:$B$11,providers!$Q$2:$Q$11),"")</f>
        <v>4</v>
      </c>
      <c r="AG2851" s="1">
        <f t="shared" si="44"/>
        <v>45352</v>
      </c>
    </row>
    <row r="2852" spans="1:33" x14ac:dyDescent="0.25">
      <c r="A2852" t="s">
        <v>3311</v>
      </c>
      <c r="B2852" t="s">
        <v>3312</v>
      </c>
      <c r="C2852">
        <v>6789012345</v>
      </c>
      <c r="D2852">
        <v>6789012345</v>
      </c>
      <c r="E2852" s="1">
        <v>45490</v>
      </c>
      <c r="F2852" s="1">
        <v>45490</v>
      </c>
      <c r="G2852" s="1">
        <v>45515</v>
      </c>
      <c r="H2852" t="s">
        <v>28</v>
      </c>
      <c r="I2852">
        <v>11</v>
      </c>
      <c r="J2852" t="s">
        <v>35</v>
      </c>
      <c r="K2852">
        <v>99213</v>
      </c>
      <c r="O2852">
        <v>1</v>
      </c>
      <c r="P2852">
        <v>227.29</v>
      </c>
      <c r="Q2852">
        <v>168.36</v>
      </c>
      <c r="R2852">
        <v>134.69</v>
      </c>
      <c r="S2852">
        <v>33.67</v>
      </c>
      <c r="T2852" t="s">
        <v>30</v>
      </c>
      <c r="X2852" t="s">
        <v>233</v>
      </c>
      <c r="Y2852" t="s">
        <v>32</v>
      </c>
      <c r="Z2852" t="s">
        <v>39</v>
      </c>
      <c r="AA2852" t="str">
        <f>IFERROR(_xlfn.XLOOKUP($J2852,avoidable_ed_reference!$A$2:$A$13,avoidable_ed_reference!$C$2:$C$13),"Not Classified")</f>
        <v>Avoidable</v>
      </c>
      <c r="AB2852" t="str">
        <f>IFERROR(_xlfn.XLOOKUP($B2852,enrollment!$A$2:$A$801,enrollment!$I$2:$I$801),"")</f>
        <v>OH</v>
      </c>
      <c r="AC2852">
        <f>IFERROR(_xlfn.XLOOKUP($B2852,enrollment!$A$2:$A$801,enrollment!$L$2:$L$801),"")</f>
        <v>49</v>
      </c>
      <c r="AD2852" t="str" cm="1">
        <f t="array" ref="AD2852">_xlfn.IFS(AC2852="","Unknown",AC2852&lt;18,"0-17",AC2852&lt;35,"18-34",AC2852&lt;50,"35-49",AC2852&lt;65,"50-64",TRUE,"65+")</f>
        <v>35-49</v>
      </c>
      <c r="AE2852">
        <f>IFERROR(_xlfn.XLOOKUP($B2852,enrollment!$A$2:$A$801,enrollment!$O$2:$O$801),"")</f>
        <v>6789012345</v>
      </c>
      <c r="AF2852">
        <f>IFERROR(_xlfn.XLOOKUP($AE2852,providers!$B$2:$B$11,providers!$Q$2:$Q$11),"")</f>
        <v>4.0999999999999996</v>
      </c>
      <c r="AG2852" s="1">
        <f t="shared" si="44"/>
        <v>45474</v>
      </c>
    </row>
    <row r="2853" spans="1:33" x14ac:dyDescent="0.25">
      <c r="A2853" t="s">
        <v>3313</v>
      </c>
      <c r="B2853" t="s">
        <v>3312</v>
      </c>
      <c r="C2853">
        <v>6789012345</v>
      </c>
      <c r="D2853">
        <v>6789012345</v>
      </c>
      <c r="E2853" s="1">
        <v>45587</v>
      </c>
      <c r="F2853" s="1">
        <v>45587</v>
      </c>
      <c r="G2853" s="1">
        <v>45601</v>
      </c>
      <c r="H2853" t="s">
        <v>28</v>
      </c>
      <c r="I2853">
        <v>22</v>
      </c>
      <c r="J2853" t="s">
        <v>29</v>
      </c>
      <c r="K2853">
        <v>90837</v>
      </c>
      <c r="O2853">
        <v>1</v>
      </c>
      <c r="P2853">
        <v>272.36</v>
      </c>
      <c r="Q2853">
        <v>201.75</v>
      </c>
      <c r="R2853">
        <v>161.4</v>
      </c>
      <c r="S2853">
        <v>40.35</v>
      </c>
      <c r="T2853" t="s">
        <v>30</v>
      </c>
      <c r="X2853" t="s">
        <v>233</v>
      </c>
      <c r="Y2853" t="s">
        <v>32</v>
      </c>
      <c r="Z2853" t="s">
        <v>33</v>
      </c>
      <c r="AA2853" t="str">
        <f>IFERROR(_xlfn.XLOOKUP($J2853,avoidable_ed_reference!$A$2:$A$13,avoidable_ed_reference!$C$2:$C$13),"Not Classified")</f>
        <v>Potentially Avoidable</v>
      </c>
      <c r="AB2853" t="str">
        <f>IFERROR(_xlfn.XLOOKUP($B2853,enrollment!$A$2:$A$801,enrollment!$I$2:$I$801),"")</f>
        <v>OH</v>
      </c>
      <c r="AC2853">
        <f>IFERROR(_xlfn.XLOOKUP($B2853,enrollment!$A$2:$A$801,enrollment!$L$2:$L$801),"")</f>
        <v>49</v>
      </c>
      <c r="AD2853" t="str" cm="1">
        <f t="array" ref="AD2853">_xlfn.IFS(AC2853="","Unknown",AC2853&lt;18,"0-17",AC2853&lt;35,"18-34",AC2853&lt;50,"35-49",AC2853&lt;65,"50-64",TRUE,"65+")</f>
        <v>35-49</v>
      </c>
      <c r="AE2853">
        <f>IFERROR(_xlfn.XLOOKUP($B2853,enrollment!$A$2:$A$801,enrollment!$O$2:$O$801),"")</f>
        <v>6789012345</v>
      </c>
      <c r="AF2853">
        <f>IFERROR(_xlfn.XLOOKUP($AE2853,providers!$B$2:$B$11,providers!$Q$2:$Q$11),"")</f>
        <v>4.0999999999999996</v>
      </c>
      <c r="AG2853" s="1">
        <f t="shared" si="44"/>
        <v>45566</v>
      </c>
    </row>
    <row r="2854" spans="1:33" x14ac:dyDescent="0.25">
      <c r="A2854" t="s">
        <v>3314</v>
      </c>
      <c r="B2854" t="s">
        <v>3312</v>
      </c>
      <c r="C2854">
        <v>6789012345</v>
      </c>
      <c r="D2854">
        <v>6789012345</v>
      </c>
      <c r="E2854" s="1">
        <v>45604</v>
      </c>
      <c r="F2854" s="1">
        <v>45604</v>
      </c>
      <c r="G2854" s="1">
        <v>45639</v>
      </c>
      <c r="H2854" t="s">
        <v>28</v>
      </c>
      <c r="I2854">
        <v>11</v>
      </c>
      <c r="J2854" t="s">
        <v>47</v>
      </c>
      <c r="K2854">
        <v>99213</v>
      </c>
      <c r="O2854">
        <v>1</v>
      </c>
      <c r="P2854">
        <v>186.17</v>
      </c>
      <c r="Q2854">
        <v>137.9</v>
      </c>
      <c r="R2854">
        <v>110.32</v>
      </c>
      <c r="S2854">
        <v>27.58</v>
      </c>
      <c r="T2854" t="s">
        <v>30</v>
      </c>
      <c r="X2854" t="s">
        <v>233</v>
      </c>
      <c r="Y2854" t="s">
        <v>32</v>
      </c>
      <c r="Z2854" t="s">
        <v>39</v>
      </c>
      <c r="AA2854" t="str">
        <f>IFERROR(_xlfn.XLOOKUP($J2854,avoidable_ed_reference!$A$2:$A$13,avoidable_ed_reference!$C$2:$C$13),"Not Classified")</f>
        <v>Not Classified</v>
      </c>
      <c r="AB2854" t="str">
        <f>IFERROR(_xlfn.XLOOKUP($B2854,enrollment!$A$2:$A$801,enrollment!$I$2:$I$801),"")</f>
        <v>OH</v>
      </c>
      <c r="AC2854">
        <f>IFERROR(_xlfn.XLOOKUP($B2854,enrollment!$A$2:$A$801,enrollment!$L$2:$L$801),"")</f>
        <v>49</v>
      </c>
      <c r="AD2854" t="str" cm="1">
        <f t="array" ref="AD2854">_xlfn.IFS(AC2854="","Unknown",AC2854&lt;18,"0-17",AC2854&lt;35,"18-34",AC2854&lt;50,"35-49",AC2854&lt;65,"50-64",TRUE,"65+")</f>
        <v>35-49</v>
      </c>
      <c r="AE2854">
        <f>IFERROR(_xlfn.XLOOKUP($B2854,enrollment!$A$2:$A$801,enrollment!$O$2:$O$801),"")</f>
        <v>6789012345</v>
      </c>
      <c r="AF2854">
        <f>IFERROR(_xlfn.XLOOKUP($AE2854,providers!$B$2:$B$11,providers!$Q$2:$Q$11),"")</f>
        <v>4.0999999999999996</v>
      </c>
      <c r="AG2854" s="1">
        <f t="shared" si="44"/>
        <v>45597</v>
      </c>
    </row>
    <row r="2855" spans="1:33" x14ac:dyDescent="0.25">
      <c r="A2855" t="s">
        <v>3315</v>
      </c>
      <c r="B2855" t="s">
        <v>3312</v>
      </c>
      <c r="C2855">
        <v>8901234567</v>
      </c>
      <c r="D2855">
        <v>8901234567</v>
      </c>
      <c r="E2855" s="1">
        <v>45506</v>
      </c>
      <c r="F2855" s="1">
        <v>45506</v>
      </c>
      <c r="G2855" s="1">
        <v>45527</v>
      </c>
      <c r="H2855" t="s">
        <v>59</v>
      </c>
      <c r="J2855" t="s">
        <v>99</v>
      </c>
      <c r="L2855" s="2" t="s">
        <v>61</v>
      </c>
      <c r="M2855" t="s">
        <v>62</v>
      </c>
      <c r="N2855" t="s">
        <v>63</v>
      </c>
      <c r="O2855">
        <v>1</v>
      </c>
      <c r="P2855">
        <v>1134.4000000000001</v>
      </c>
      <c r="Q2855">
        <v>1031.27</v>
      </c>
      <c r="R2855">
        <v>825.02</v>
      </c>
      <c r="S2855">
        <v>206.25</v>
      </c>
      <c r="T2855" t="s">
        <v>30</v>
      </c>
      <c r="X2855" t="s">
        <v>233</v>
      </c>
      <c r="Y2855" t="s">
        <v>32</v>
      </c>
      <c r="Z2855" t="s">
        <v>64</v>
      </c>
      <c r="AA2855" t="str">
        <f>IFERROR(_xlfn.XLOOKUP($J2855,avoidable_ed_reference!$A$2:$A$13,avoidable_ed_reference!$C$2:$C$13),"Not Classified")</f>
        <v>Not Classified</v>
      </c>
      <c r="AB2855" t="str">
        <f>IFERROR(_xlfn.XLOOKUP($B2855,enrollment!$A$2:$A$801,enrollment!$I$2:$I$801),"")</f>
        <v>OH</v>
      </c>
      <c r="AC2855">
        <f>IFERROR(_xlfn.XLOOKUP($B2855,enrollment!$A$2:$A$801,enrollment!$L$2:$L$801),"")</f>
        <v>49</v>
      </c>
      <c r="AD2855" t="str" cm="1">
        <f t="array" ref="AD2855">_xlfn.IFS(AC2855="","Unknown",AC2855&lt;18,"0-17",AC2855&lt;35,"18-34",AC2855&lt;50,"35-49",AC2855&lt;65,"50-64",TRUE,"65+")</f>
        <v>35-49</v>
      </c>
      <c r="AE2855">
        <f>IFERROR(_xlfn.XLOOKUP($B2855,enrollment!$A$2:$A$801,enrollment!$O$2:$O$801),"")</f>
        <v>6789012345</v>
      </c>
      <c r="AF2855">
        <f>IFERROR(_xlfn.XLOOKUP($AE2855,providers!$B$2:$B$11,providers!$Q$2:$Q$11),"")</f>
        <v>4.0999999999999996</v>
      </c>
      <c r="AG2855" s="1">
        <f t="shared" si="44"/>
        <v>45505</v>
      </c>
    </row>
    <row r="2856" spans="1:33" x14ac:dyDescent="0.25">
      <c r="A2856" t="s">
        <v>3316</v>
      </c>
      <c r="B2856" t="s">
        <v>3312</v>
      </c>
      <c r="C2856">
        <v>3456789012</v>
      </c>
      <c r="D2856">
        <v>3456789012</v>
      </c>
      <c r="E2856" s="1">
        <v>45520</v>
      </c>
      <c r="F2856" s="1">
        <v>45520</v>
      </c>
      <c r="G2856" s="1">
        <v>45541</v>
      </c>
      <c r="H2856" t="s">
        <v>59</v>
      </c>
      <c r="J2856" t="s">
        <v>47</v>
      </c>
      <c r="L2856" s="2" t="s">
        <v>61</v>
      </c>
      <c r="M2856" t="s">
        <v>62</v>
      </c>
      <c r="N2856" t="s">
        <v>63</v>
      </c>
      <c r="O2856">
        <v>1</v>
      </c>
      <c r="P2856">
        <v>1236.93</v>
      </c>
      <c r="Q2856">
        <v>1124.48</v>
      </c>
      <c r="R2856">
        <v>899.58</v>
      </c>
      <c r="S2856">
        <v>224.9</v>
      </c>
      <c r="T2856" t="s">
        <v>30</v>
      </c>
      <c r="X2856" t="s">
        <v>233</v>
      </c>
      <c r="Y2856" t="s">
        <v>32</v>
      </c>
      <c r="Z2856" t="s">
        <v>64</v>
      </c>
      <c r="AA2856" t="str">
        <f>IFERROR(_xlfn.XLOOKUP($J2856,avoidable_ed_reference!$A$2:$A$13,avoidable_ed_reference!$C$2:$C$13),"Not Classified")</f>
        <v>Not Classified</v>
      </c>
      <c r="AB2856" t="str">
        <f>IFERROR(_xlfn.XLOOKUP($B2856,enrollment!$A$2:$A$801,enrollment!$I$2:$I$801),"")</f>
        <v>OH</v>
      </c>
      <c r="AC2856">
        <f>IFERROR(_xlfn.XLOOKUP($B2856,enrollment!$A$2:$A$801,enrollment!$L$2:$L$801),"")</f>
        <v>49</v>
      </c>
      <c r="AD2856" t="str" cm="1">
        <f t="array" ref="AD2856">_xlfn.IFS(AC2856="","Unknown",AC2856&lt;18,"0-17",AC2856&lt;35,"18-34",AC2856&lt;50,"35-49",AC2856&lt;65,"50-64",TRUE,"65+")</f>
        <v>35-49</v>
      </c>
      <c r="AE2856">
        <f>IFERROR(_xlfn.XLOOKUP($B2856,enrollment!$A$2:$A$801,enrollment!$O$2:$O$801),"")</f>
        <v>6789012345</v>
      </c>
      <c r="AF2856">
        <f>IFERROR(_xlfn.XLOOKUP($AE2856,providers!$B$2:$B$11,providers!$Q$2:$Q$11),"")</f>
        <v>4.0999999999999996</v>
      </c>
      <c r="AG2856" s="1">
        <f t="shared" si="44"/>
        <v>45505</v>
      </c>
    </row>
    <row r="2857" spans="1:33" x14ac:dyDescent="0.25">
      <c r="A2857" t="s">
        <v>3317</v>
      </c>
      <c r="B2857" t="s">
        <v>3312</v>
      </c>
      <c r="C2857">
        <v>2345678901</v>
      </c>
      <c r="D2857">
        <v>2345678901</v>
      </c>
      <c r="E2857" s="1">
        <v>45501</v>
      </c>
      <c r="F2857" s="1">
        <v>45501</v>
      </c>
      <c r="G2857" s="1">
        <v>45536</v>
      </c>
      <c r="H2857" t="s">
        <v>28</v>
      </c>
      <c r="I2857">
        <v>22</v>
      </c>
      <c r="J2857" t="s">
        <v>29</v>
      </c>
      <c r="K2857">
        <v>90837</v>
      </c>
      <c r="O2857">
        <v>1</v>
      </c>
      <c r="P2857">
        <v>201.99</v>
      </c>
      <c r="Q2857">
        <v>149.62</v>
      </c>
      <c r="R2857">
        <v>119.7</v>
      </c>
      <c r="S2857">
        <v>29.92</v>
      </c>
      <c r="T2857" t="s">
        <v>30</v>
      </c>
      <c r="X2857" t="s">
        <v>233</v>
      </c>
      <c r="Y2857" t="s">
        <v>32</v>
      </c>
      <c r="Z2857" t="s">
        <v>33</v>
      </c>
      <c r="AA2857" t="str">
        <f>IFERROR(_xlfn.XLOOKUP($J2857,avoidable_ed_reference!$A$2:$A$13,avoidable_ed_reference!$C$2:$C$13),"Not Classified")</f>
        <v>Potentially Avoidable</v>
      </c>
      <c r="AB2857" t="str">
        <f>IFERROR(_xlfn.XLOOKUP($B2857,enrollment!$A$2:$A$801,enrollment!$I$2:$I$801),"")</f>
        <v>OH</v>
      </c>
      <c r="AC2857">
        <f>IFERROR(_xlfn.XLOOKUP($B2857,enrollment!$A$2:$A$801,enrollment!$L$2:$L$801),"")</f>
        <v>49</v>
      </c>
      <c r="AD2857" t="str" cm="1">
        <f t="array" ref="AD2857">_xlfn.IFS(AC2857="","Unknown",AC2857&lt;18,"0-17",AC2857&lt;35,"18-34",AC2857&lt;50,"35-49",AC2857&lt;65,"50-64",TRUE,"65+")</f>
        <v>35-49</v>
      </c>
      <c r="AE2857">
        <f>IFERROR(_xlfn.XLOOKUP($B2857,enrollment!$A$2:$A$801,enrollment!$O$2:$O$801),"")</f>
        <v>6789012345</v>
      </c>
      <c r="AF2857">
        <f>IFERROR(_xlfn.XLOOKUP($AE2857,providers!$B$2:$B$11,providers!$Q$2:$Q$11),"")</f>
        <v>4.0999999999999996</v>
      </c>
      <c r="AG2857" s="1">
        <f t="shared" si="44"/>
        <v>45474</v>
      </c>
    </row>
    <row r="2858" spans="1:33" x14ac:dyDescent="0.25">
      <c r="A2858" t="s">
        <v>3318</v>
      </c>
      <c r="B2858" t="s">
        <v>3312</v>
      </c>
      <c r="C2858">
        <v>9012345678</v>
      </c>
      <c r="D2858">
        <v>9012345678</v>
      </c>
      <c r="E2858" s="1">
        <v>45555</v>
      </c>
      <c r="F2858" s="1">
        <v>45555</v>
      </c>
      <c r="G2858" s="1">
        <v>45570</v>
      </c>
      <c r="H2858" t="s">
        <v>67</v>
      </c>
      <c r="I2858">
        <v>21</v>
      </c>
      <c r="J2858" t="s">
        <v>80</v>
      </c>
      <c r="K2858">
        <v>99223</v>
      </c>
      <c r="O2858">
        <v>1</v>
      </c>
      <c r="P2858">
        <v>23480.58</v>
      </c>
      <c r="Q2858">
        <v>15148.76</v>
      </c>
      <c r="R2858">
        <v>12119.01</v>
      </c>
      <c r="S2858">
        <v>3029.75</v>
      </c>
      <c r="T2858" t="s">
        <v>30</v>
      </c>
      <c r="V2858">
        <v>1</v>
      </c>
      <c r="W2858" s="2" t="s">
        <v>68</v>
      </c>
      <c r="X2858" t="s">
        <v>233</v>
      </c>
      <c r="Y2858" t="s">
        <v>32</v>
      </c>
      <c r="Z2858" t="s">
        <v>69</v>
      </c>
      <c r="AA2858" t="str">
        <f>IFERROR(_xlfn.XLOOKUP($J2858,avoidable_ed_reference!$A$2:$A$13,avoidable_ed_reference!$C$2:$C$13),"Not Classified")</f>
        <v>Non-Avoidable</v>
      </c>
      <c r="AB2858" t="str">
        <f>IFERROR(_xlfn.XLOOKUP($B2858,enrollment!$A$2:$A$801,enrollment!$I$2:$I$801),"")</f>
        <v>OH</v>
      </c>
      <c r="AC2858">
        <f>IFERROR(_xlfn.XLOOKUP($B2858,enrollment!$A$2:$A$801,enrollment!$L$2:$L$801),"")</f>
        <v>49</v>
      </c>
      <c r="AD2858" t="str" cm="1">
        <f t="array" ref="AD2858">_xlfn.IFS(AC2858="","Unknown",AC2858&lt;18,"0-17",AC2858&lt;35,"18-34",AC2858&lt;50,"35-49",AC2858&lt;65,"50-64",TRUE,"65+")</f>
        <v>35-49</v>
      </c>
      <c r="AE2858">
        <f>IFERROR(_xlfn.XLOOKUP($B2858,enrollment!$A$2:$A$801,enrollment!$O$2:$O$801),"")</f>
        <v>6789012345</v>
      </c>
      <c r="AF2858">
        <f>IFERROR(_xlfn.XLOOKUP($AE2858,providers!$B$2:$B$11,providers!$Q$2:$Q$11),"")</f>
        <v>4.0999999999999996</v>
      </c>
      <c r="AG2858" s="1">
        <f t="shared" si="44"/>
        <v>45536</v>
      </c>
    </row>
    <row r="2859" spans="1:33" x14ac:dyDescent="0.25">
      <c r="A2859" t="s">
        <v>3319</v>
      </c>
      <c r="B2859" t="s">
        <v>3320</v>
      </c>
      <c r="C2859">
        <v>8901234567</v>
      </c>
      <c r="D2859">
        <v>8901234567</v>
      </c>
      <c r="E2859" s="1">
        <v>45554</v>
      </c>
      <c r="F2859" s="1">
        <v>45554</v>
      </c>
      <c r="G2859" s="1">
        <v>45586</v>
      </c>
      <c r="H2859" t="s">
        <v>28</v>
      </c>
      <c r="I2859">
        <v>11</v>
      </c>
      <c r="J2859" t="s">
        <v>47</v>
      </c>
      <c r="K2859">
        <v>99213</v>
      </c>
      <c r="O2859">
        <v>1</v>
      </c>
      <c r="P2859">
        <v>218.77</v>
      </c>
      <c r="Q2859">
        <v>162.05000000000001</v>
      </c>
      <c r="R2859">
        <v>129.63999999999999</v>
      </c>
      <c r="S2859">
        <v>32.409999999999997</v>
      </c>
      <c r="T2859" t="s">
        <v>30</v>
      </c>
      <c r="X2859" t="s">
        <v>43</v>
      </c>
      <c r="Y2859" t="s">
        <v>44</v>
      </c>
      <c r="Z2859" t="s">
        <v>39</v>
      </c>
      <c r="AA2859" t="str">
        <f>IFERROR(_xlfn.XLOOKUP($J2859,avoidable_ed_reference!$A$2:$A$13,avoidable_ed_reference!$C$2:$C$13),"Not Classified")</f>
        <v>Not Classified</v>
      </c>
      <c r="AB2859" t="str">
        <f>IFERROR(_xlfn.XLOOKUP($B2859,enrollment!$A$2:$A$801,enrollment!$I$2:$I$801),"")</f>
        <v>GA</v>
      </c>
      <c r="AC2859">
        <f>IFERROR(_xlfn.XLOOKUP($B2859,enrollment!$A$2:$A$801,enrollment!$L$2:$L$801),"")</f>
        <v>49</v>
      </c>
      <c r="AD2859" t="str" cm="1">
        <f t="array" ref="AD2859">_xlfn.IFS(AC2859="","Unknown",AC2859&lt;18,"0-17",AC2859&lt;35,"18-34",AC2859&lt;50,"35-49",AC2859&lt;65,"50-64",TRUE,"65+")</f>
        <v>35-49</v>
      </c>
      <c r="AE2859">
        <f>IFERROR(_xlfn.XLOOKUP($B2859,enrollment!$A$2:$A$801,enrollment!$O$2:$O$801),"")</f>
        <v>8901234567</v>
      </c>
      <c r="AF2859">
        <f>IFERROR(_xlfn.XLOOKUP($AE2859,providers!$B$2:$B$11,providers!$Q$2:$Q$11),"")</f>
        <v>3.7</v>
      </c>
      <c r="AG2859" s="1">
        <f t="shared" si="44"/>
        <v>45536</v>
      </c>
    </row>
    <row r="2860" spans="1:33" x14ac:dyDescent="0.25">
      <c r="A2860" t="s">
        <v>3321</v>
      </c>
      <c r="B2860" t="s">
        <v>3320</v>
      </c>
      <c r="C2860">
        <v>8901234567</v>
      </c>
      <c r="D2860">
        <v>8901234567</v>
      </c>
      <c r="E2860" s="1">
        <v>45366</v>
      </c>
      <c r="F2860" s="1">
        <v>45366</v>
      </c>
      <c r="G2860" s="1">
        <v>45390</v>
      </c>
      <c r="H2860" t="s">
        <v>28</v>
      </c>
      <c r="I2860">
        <v>11</v>
      </c>
      <c r="J2860" t="s">
        <v>47</v>
      </c>
      <c r="K2860">
        <v>99213</v>
      </c>
      <c r="O2860">
        <v>1</v>
      </c>
      <c r="P2860">
        <v>214.16</v>
      </c>
      <c r="Q2860">
        <v>158.63999999999999</v>
      </c>
      <c r="R2860">
        <v>126.91</v>
      </c>
      <c r="S2860">
        <v>31.73</v>
      </c>
      <c r="T2860" t="s">
        <v>30</v>
      </c>
      <c r="X2860" t="s">
        <v>43</v>
      </c>
      <c r="Y2860" t="s">
        <v>44</v>
      </c>
      <c r="Z2860" t="s">
        <v>39</v>
      </c>
      <c r="AA2860" t="str">
        <f>IFERROR(_xlfn.XLOOKUP($J2860,avoidable_ed_reference!$A$2:$A$13,avoidable_ed_reference!$C$2:$C$13),"Not Classified")</f>
        <v>Not Classified</v>
      </c>
      <c r="AB2860" t="str">
        <f>IFERROR(_xlfn.XLOOKUP($B2860,enrollment!$A$2:$A$801,enrollment!$I$2:$I$801),"")</f>
        <v>GA</v>
      </c>
      <c r="AC2860">
        <f>IFERROR(_xlfn.XLOOKUP($B2860,enrollment!$A$2:$A$801,enrollment!$L$2:$L$801),"")</f>
        <v>49</v>
      </c>
      <c r="AD2860" t="str" cm="1">
        <f t="array" ref="AD2860">_xlfn.IFS(AC2860="","Unknown",AC2860&lt;18,"0-17",AC2860&lt;35,"18-34",AC2860&lt;50,"35-49",AC2860&lt;65,"50-64",TRUE,"65+")</f>
        <v>35-49</v>
      </c>
      <c r="AE2860">
        <f>IFERROR(_xlfn.XLOOKUP($B2860,enrollment!$A$2:$A$801,enrollment!$O$2:$O$801),"")</f>
        <v>8901234567</v>
      </c>
      <c r="AF2860">
        <f>IFERROR(_xlfn.XLOOKUP($AE2860,providers!$B$2:$B$11,providers!$Q$2:$Q$11),"")</f>
        <v>3.7</v>
      </c>
      <c r="AG2860" s="1">
        <f t="shared" si="44"/>
        <v>45352</v>
      </c>
    </row>
    <row r="2861" spans="1:33" x14ac:dyDescent="0.25">
      <c r="A2861" t="s">
        <v>3322</v>
      </c>
      <c r="B2861" t="s">
        <v>3320</v>
      </c>
      <c r="C2861">
        <v>3456789012</v>
      </c>
      <c r="D2861">
        <v>3456789012</v>
      </c>
      <c r="E2861" s="1">
        <v>45625</v>
      </c>
      <c r="F2861" s="1">
        <v>45625</v>
      </c>
      <c r="G2861" s="1">
        <v>45652</v>
      </c>
      <c r="H2861" t="s">
        <v>28</v>
      </c>
      <c r="I2861">
        <v>23</v>
      </c>
      <c r="J2861" t="s">
        <v>184</v>
      </c>
      <c r="K2861">
        <v>99284</v>
      </c>
      <c r="O2861">
        <v>1</v>
      </c>
      <c r="P2861">
        <v>2009.95</v>
      </c>
      <c r="Q2861">
        <v>1116.6400000000001</v>
      </c>
      <c r="R2861">
        <v>893.31</v>
      </c>
      <c r="S2861">
        <v>223.33</v>
      </c>
      <c r="T2861" t="s">
        <v>30</v>
      </c>
      <c r="X2861" t="s">
        <v>43</v>
      </c>
      <c r="Y2861" t="s">
        <v>44</v>
      </c>
      <c r="Z2861" t="s">
        <v>45</v>
      </c>
      <c r="AA2861" t="str">
        <f>IFERROR(_xlfn.XLOOKUP($J2861,avoidable_ed_reference!$A$2:$A$13,avoidable_ed_reference!$C$2:$C$13),"Not Classified")</f>
        <v>Non-Avoidable</v>
      </c>
      <c r="AB2861" t="str">
        <f>IFERROR(_xlfn.XLOOKUP($B2861,enrollment!$A$2:$A$801,enrollment!$I$2:$I$801),"")</f>
        <v>GA</v>
      </c>
      <c r="AC2861">
        <f>IFERROR(_xlfn.XLOOKUP($B2861,enrollment!$A$2:$A$801,enrollment!$L$2:$L$801),"")</f>
        <v>49</v>
      </c>
      <c r="AD2861" t="str" cm="1">
        <f t="array" ref="AD2861">_xlfn.IFS(AC2861="","Unknown",AC2861&lt;18,"0-17",AC2861&lt;35,"18-34",AC2861&lt;50,"35-49",AC2861&lt;65,"50-64",TRUE,"65+")</f>
        <v>35-49</v>
      </c>
      <c r="AE2861">
        <f>IFERROR(_xlfn.XLOOKUP($B2861,enrollment!$A$2:$A$801,enrollment!$O$2:$O$801),"")</f>
        <v>8901234567</v>
      </c>
      <c r="AF2861">
        <f>IFERROR(_xlfn.XLOOKUP($AE2861,providers!$B$2:$B$11,providers!$Q$2:$Q$11),"")</f>
        <v>3.7</v>
      </c>
      <c r="AG2861" s="1">
        <f t="shared" si="44"/>
        <v>45597</v>
      </c>
    </row>
    <row r="2862" spans="1:33" x14ac:dyDescent="0.25">
      <c r="A2862" t="s">
        <v>3323</v>
      </c>
      <c r="B2862" t="s">
        <v>3324</v>
      </c>
      <c r="C2862">
        <v>3456789012</v>
      </c>
      <c r="D2862">
        <v>3456789012</v>
      </c>
      <c r="E2862" s="1">
        <v>45533</v>
      </c>
      <c r="F2862" s="1">
        <v>45533</v>
      </c>
      <c r="G2862" s="1">
        <v>45553</v>
      </c>
      <c r="H2862" t="s">
        <v>28</v>
      </c>
      <c r="I2862">
        <v>11</v>
      </c>
      <c r="J2862" t="s">
        <v>35</v>
      </c>
      <c r="K2862">
        <v>99213</v>
      </c>
      <c r="O2862">
        <v>1</v>
      </c>
      <c r="P2862">
        <v>197.18</v>
      </c>
      <c r="Q2862">
        <v>146.06</v>
      </c>
      <c r="R2862">
        <v>116.85</v>
      </c>
      <c r="S2862">
        <v>29.21</v>
      </c>
      <c r="T2862" t="s">
        <v>30</v>
      </c>
      <c r="X2862" t="s">
        <v>52</v>
      </c>
      <c r="Y2862" t="s">
        <v>44</v>
      </c>
      <c r="Z2862" t="s">
        <v>39</v>
      </c>
      <c r="AA2862" t="str">
        <f>IFERROR(_xlfn.XLOOKUP($J2862,avoidable_ed_reference!$A$2:$A$13,avoidable_ed_reference!$C$2:$C$13),"Not Classified")</f>
        <v>Avoidable</v>
      </c>
      <c r="AB2862" t="str">
        <f>IFERROR(_xlfn.XLOOKUP($B2862,enrollment!$A$2:$A$801,enrollment!$I$2:$I$801),"")</f>
        <v>KY</v>
      </c>
      <c r="AC2862">
        <f>IFERROR(_xlfn.XLOOKUP($B2862,enrollment!$A$2:$A$801,enrollment!$L$2:$L$801),"")</f>
        <v>69</v>
      </c>
      <c r="AD2862" t="str" cm="1">
        <f t="array" ref="AD2862">_xlfn.IFS(AC2862="","Unknown",AC2862&lt;18,"0-17",AC2862&lt;35,"18-34",AC2862&lt;50,"35-49",AC2862&lt;65,"50-64",TRUE,"65+")</f>
        <v>65+</v>
      </c>
      <c r="AE2862">
        <f>IFERROR(_xlfn.XLOOKUP($B2862,enrollment!$A$2:$A$801,enrollment!$O$2:$O$801),"")</f>
        <v>3456789012</v>
      </c>
      <c r="AF2862">
        <f>IFERROR(_xlfn.XLOOKUP($AE2862,providers!$B$2:$B$11,providers!$Q$2:$Q$11),"")</f>
        <v>4</v>
      </c>
      <c r="AG2862" s="1">
        <f t="shared" si="44"/>
        <v>45505</v>
      </c>
    </row>
    <row r="2863" spans="1:33" x14ac:dyDescent="0.25">
      <c r="A2863" t="s">
        <v>3325</v>
      </c>
      <c r="B2863" t="s">
        <v>3324</v>
      </c>
      <c r="C2863">
        <v>3456789012</v>
      </c>
      <c r="D2863">
        <v>3456789012</v>
      </c>
      <c r="E2863" s="1">
        <v>45404</v>
      </c>
      <c r="F2863" s="1">
        <v>45404</v>
      </c>
      <c r="G2863" s="1">
        <v>45428</v>
      </c>
      <c r="H2863" t="s">
        <v>28</v>
      </c>
      <c r="I2863">
        <v>11</v>
      </c>
      <c r="J2863" t="s">
        <v>35</v>
      </c>
      <c r="K2863">
        <v>99213</v>
      </c>
      <c r="O2863">
        <v>1</v>
      </c>
      <c r="P2863">
        <v>180.13</v>
      </c>
      <c r="Q2863">
        <v>133.43</v>
      </c>
      <c r="R2863">
        <v>106.74</v>
      </c>
      <c r="S2863">
        <v>26.69</v>
      </c>
      <c r="T2863" t="s">
        <v>30</v>
      </c>
      <c r="X2863" t="s">
        <v>52</v>
      </c>
      <c r="Y2863" t="s">
        <v>44</v>
      </c>
      <c r="Z2863" t="s">
        <v>39</v>
      </c>
      <c r="AA2863" t="str">
        <f>IFERROR(_xlfn.XLOOKUP($J2863,avoidable_ed_reference!$A$2:$A$13,avoidable_ed_reference!$C$2:$C$13),"Not Classified")</f>
        <v>Avoidable</v>
      </c>
      <c r="AB2863" t="str">
        <f>IFERROR(_xlfn.XLOOKUP($B2863,enrollment!$A$2:$A$801,enrollment!$I$2:$I$801),"")</f>
        <v>KY</v>
      </c>
      <c r="AC2863">
        <f>IFERROR(_xlfn.XLOOKUP($B2863,enrollment!$A$2:$A$801,enrollment!$L$2:$L$801),"")</f>
        <v>69</v>
      </c>
      <c r="AD2863" t="str" cm="1">
        <f t="array" ref="AD2863">_xlfn.IFS(AC2863="","Unknown",AC2863&lt;18,"0-17",AC2863&lt;35,"18-34",AC2863&lt;50,"35-49",AC2863&lt;65,"50-64",TRUE,"65+")</f>
        <v>65+</v>
      </c>
      <c r="AE2863">
        <f>IFERROR(_xlfn.XLOOKUP($B2863,enrollment!$A$2:$A$801,enrollment!$O$2:$O$801),"")</f>
        <v>3456789012</v>
      </c>
      <c r="AF2863">
        <f>IFERROR(_xlfn.XLOOKUP($AE2863,providers!$B$2:$B$11,providers!$Q$2:$Q$11),"")</f>
        <v>4</v>
      </c>
      <c r="AG2863" s="1">
        <f t="shared" si="44"/>
        <v>45383</v>
      </c>
    </row>
    <row r="2864" spans="1:33" x14ac:dyDescent="0.25">
      <c r="A2864" t="s">
        <v>3326</v>
      </c>
      <c r="B2864" t="s">
        <v>3324</v>
      </c>
      <c r="C2864">
        <v>3456789012</v>
      </c>
      <c r="D2864">
        <v>3456789012</v>
      </c>
      <c r="E2864" s="1">
        <v>45502</v>
      </c>
      <c r="F2864" s="1">
        <v>45502</v>
      </c>
      <c r="G2864" s="1">
        <v>45524</v>
      </c>
      <c r="H2864" t="s">
        <v>28</v>
      </c>
      <c r="I2864">
        <v>11</v>
      </c>
      <c r="J2864" t="s">
        <v>35</v>
      </c>
      <c r="K2864">
        <v>99213</v>
      </c>
      <c r="O2864">
        <v>1</v>
      </c>
      <c r="P2864">
        <v>174.78</v>
      </c>
      <c r="Q2864">
        <v>129.47</v>
      </c>
      <c r="R2864">
        <v>103.58</v>
      </c>
      <c r="S2864">
        <v>25.89</v>
      </c>
      <c r="T2864" t="s">
        <v>30</v>
      </c>
      <c r="X2864" t="s">
        <v>52</v>
      </c>
      <c r="Y2864" t="s">
        <v>44</v>
      </c>
      <c r="Z2864" t="s">
        <v>39</v>
      </c>
      <c r="AA2864" t="str">
        <f>IFERROR(_xlfn.XLOOKUP($J2864,avoidable_ed_reference!$A$2:$A$13,avoidable_ed_reference!$C$2:$C$13),"Not Classified")</f>
        <v>Avoidable</v>
      </c>
      <c r="AB2864" t="str">
        <f>IFERROR(_xlfn.XLOOKUP($B2864,enrollment!$A$2:$A$801,enrollment!$I$2:$I$801),"")</f>
        <v>KY</v>
      </c>
      <c r="AC2864">
        <f>IFERROR(_xlfn.XLOOKUP($B2864,enrollment!$A$2:$A$801,enrollment!$L$2:$L$801),"")</f>
        <v>69</v>
      </c>
      <c r="AD2864" t="str" cm="1">
        <f t="array" ref="AD2864">_xlfn.IFS(AC2864="","Unknown",AC2864&lt;18,"0-17",AC2864&lt;35,"18-34",AC2864&lt;50,"35-49",AC2864&lt;65,"50-64",TRUE,"65+")</f>
        <v>65+</v>
      </c>
      <c r="AE2864">
        <f>IFERROR(_xlfn.XLOOKUP($B2864,enrollment!$A$2:$A$801,enrollment!$O$2:$O$801),"")</f>
        <v>3456789012</v>
      </c>
      <c r="AF2864">
        <f>IFERROR(_xlfn.XLOOKUP($AE2864,providers!$B$2:$B$11,providers!$Q$2:$Q$11),"")</f>
        <v>4</v>
      </c>
      <c r="AG2864" s="1">
        <f t="shared" si="44"/>
        <v>45474</v>
      </c>
    </row>
    <row r="2865" spans="1:33" x14ac:dyDescent="0.25">
      <c r="A2865" t="s">
        <v>3327</v>
      </c>
      <c r="B2865" t="s">
        <v>3324</v>
      </c>
      <c r="C2865">
        <v>2345678901</v>
      </c>
      <c r="D2865">
        <v>2345678901</v>
      </c>
      <c r="E2865" s="1">
        <v>45529</v>
      </c>
      <c r="F2865" s="1">
        <v>45529</v>
      </c>
      <c r="G2865" s="1">
        <v>45544</v>
      </c>
      <c r="H2865" t="s">
        <v>28</v>
      </c>
      <c r="I2865">
        <v>23</v>
      </c>
      <c r="J2865" t="s">
        <v>55</v>
      </c>
      <c r="K2865">
        <v>99284</v>
      </c>
      <c r="O2865">
        <v>1</v>
      </c>
      <c r="P2865">
        <v>1534.1</v>
      </c>
      <c r="Q2865">
        <v>852.28</v>
      </c>
      <c r="R2865">
        <v>681.82</v>
      </c>
      <c r="S2865">
        <v>170.46</v>
      </c>
      <c r="T2865" t="s">
        <v>30</v>
      </c>
      <c r="X2865" t="s">
        <v>52</v>
      </c>
      <c r="Y2865" t="s">
        <v>44</v>
      </c>
      <c r="Z2865" t="s">
        <v>45</v>
      </c>
      <c r="AA2865" t="str">
        <f>IFERROR(_xlfn.XLOOKUP($J2865,avoidable_ed_reference!$A$2:$A$13,avoidable_ed_reference!$C$2:$C$13),"Not Classified")</f>
        <v>Potentially Avoidable</v>
      </c>
      <c r="AB2865" t="str">
        <f>IFERROR(_xlfn.XLOOKUP($B2865,enrollment!$A$2:$A$801,enrollment!$I$2:$I$801),"")</f>
        <v>KY</v>
      </c>
      <c r="AC2865">
        <f>IFERROR(_xlfn.XLOOKUP($B2865,enrollment!$A$2:$A$801,enrollment!$L$2:$L$801),"")</f>
        <v>69</v>
      </c>
      <c r="AD2865" t="str" cm="1">
        <f t="array" ref="AD2865">_xlfn.IFS(AC2865="","Unknown",AC2865&lt;18,"0-17",AC2865&lt;35,"18-34",AC2865&lt;50,"35-49",AC2865&lt;65,"50-64",TRUE,"65+")</f>
        <v>65+</v>
      </c>
      <c r="AE2865">
        <f>IFERROR(_xlfn.XLOOKUP($B2865,enrollment!$A$2:$A$801,enrollment!$O$2:$O$801),"")</f>
        <v>3456789012</v>
      </c>
      <c r="AF2865">
        <f>IFERROR(_xlfn.XLOOKUP($AE2865,providers!$B$2:$B$11,providers!$Q$2:$Q$11),"")</f>
        <v>4</v>
      </c>
      <c r="AG2865" s="1">
        <f t="shared" si="44"/>
        <v>45505</v>
      </c>
    </row>
    <row r="2866" spans="1:33" x14ac:dyDescent="0.25">
      <c r="A2866" t="s">
        <v>3328</v>
      </c>
      <c r="B2866" t="s">
        <v>3329</v>
      </c>
      <c r="C2866">
        <v>6789012345</v>
      </c>
      <c r="D2866">
        <v>6789012345</v>
      </c>
      <c r="E2866" s="1">
        <v>45317</v>
      </c>
      <c r="F2866" s="1">
        <v>45317</v>
      </c>
      <c r="G2866" s="1">
        <v>45349</v>
      </c>
      <c r="H2866" t="s">
        <v>28</v>
      </c>
      <c r="I2866">
        <v>23</v>
      </c>
      <c r="J2866" t="s">
        <v>77</v>
      </c>
      <c r="K2866">
        <v>99284</v>
      </c>
      <c r="O2866">
        <v>1</v>
      </c>
      <c r="P2866">
        <v>1622.11</v>
      </c>
      <c r="Q2866">
        <v>901.17</v>
      </c>
      <c r="R2866">
        <v>720.94</v>
      </c>
      <c r="S2866">
        <v>180.23</v>
      </c>
      <c r="T2866" t="s">
        <v>30</v>
      </c>
      <c r="X2866" t="s">
        <v>52</v>
      </c>
      <c r="Y2866" t="s">
        <v>44</v>
      </c>
      <c r="Z2866" t="s">
        <v>45</v>
      </c>
      <c r="AA2866" t="str">
        <f>IFERROR(_xlfn.XLOOKUP($J2866,avoidable_ed_reference!$A$2:$A$13,avoidable_ed_reference!$C$2:$C$13),"Not Classified")</f>
        <v>Avoidable</v>
      </c>
      <c r="AB2866" t="str">
        <f>IFERROR(_xlfn.XLOOKUP($B2866,enrollment!$A$2:$A$801,enrollment!$I$2:$I$801),"")</f>
        <v>TN</v>
      </c>
      <c r="AC2866">
        <f>IFERROR(_xlfn.XLOOKUP($B2866,enrollment!$A$2:$A$801,enrollment!$L$2:$L$801),"")</f>
        <v>70</v>
      </c>
      <c r="AD2866" t="str" cm="1">
        <f t="array" ref="AD2866">_xlfn.IFS(AC2866="","Unknown",AC2866&lt;18,"0-17",AC2866&lt;35,"18-34",AC2866&lt;50,"35-49",AC2866&lt;65,"50-64",TRUE,"65+")</f>
        <v>65+</v>
      </c>
      <c r="AE2866">
        <f>IFERROR(_xlfn.XLOOKUP($B2866,enrollment!$A$2:$A$801,enrollment!$O$2:$O$801),"")</f>
        <v>7890123456</v>
      </c>
      <c r="AF2866">
        <f>IFERROR(_xlfn.XLOOKUP($AE2866,providers!$B$2:$B$11,providers!$Q$2:$Q$11),"")</f>
        <v>3.9</v>
      </c>
      <c r="AG2866" s="1">
        <f t="shared" si="44"/>
        <v>45292</v>
      </c>
    </row>
    <row r="2867" spans="1:33" x14ac:dyDescent="0.25">
      <c r="A2867" t="s">
        <v>3330</v>
      </c>
      <c r="B2867" t="s">
        <v>3329</v>
      </c>
      <c r="C2867">
        <v>3456789012</v>
      </c>
      <c r="D2867">
        <v>3456789012</v>
      </c>
      <c r="E2867" s="1">
        <v>45511</v>
      </c>
      <c r="F2867" s="1">
        <v>45511</v>
      </c>
      <c r="G2867" s="1">
        <v>45535</v>
      </c>
      <c r="H2867" t="s">
        <v>59</v>
      </c>
      <c r="J2867" t="s">
        <v>99</v>
      </c>
      <c r="L2867" s="2" t="s">
        <v>61</v>
      </c>
      <c r="M2867" t="s">
        <v>62</v>
      </c>
      <c r="N2867" t="s">
        <v>63</v>
      </c>
      <c r="O2867">
        <v>1</v>
      </c>
      <c r="P2867">
        <v>899.72</v>
      </c>
      <c r="Q2867">
        <v>817.93</v>
      </c>
      <c r="R2867">
        <v>654.34</v>
      </c>
      <c r="S2867">
        <v>163.59</v>
      </c>
      <c r="T2867" t="s">
        <v>30</v>
      </c>
      <c r="X2867" t="s">
        <v>52</v>
      </c>
      <c r="Y2867" t="s">
        <v>44</v>
      </c>
      <c r="Z2867" t="s">
        <v>64</v>
      </c>
      <c r="AA2867" t="str">
        <f>IFERROR(_xlfn.XLOOKUP($J2867,avoidable_ed_reference!$A$2:$A$13,avoidable_ed_reference!$C$2:$C$13),"Not Classified")</f>
        <v>Not Classified</v>
      </c>
      <c r="AB2867" t="str">
        <f>IFERROR(_xlfn.XLOOKUP($B2867,enrollment!$A$2:$A$801,enrollment!$I$2:$I$801),"")</f>
        <v>TN</v>
      </c>
      <c r="AC2867">
        <f>IFERROR(_xlfn.XLOOKUP($B2867,enrollment!$A$2:$A$801,enrollment!$L$2:$L$801),"")</f>
        <v>70</v>
      </c>
      <c r="AD2867" t="str" cm="1">
        <f t="array" ref="AD2867">_xlfn.IFS(AC2867="","Unknown",AC2867&lt;18,"0-17",AC2867&lt;35,"18-34",AC2867&lt;50,"35-49",AC2867&lt;65,"50-64",TRUE,"65+")</f>
        <v>65+</v>
      </c>
      <c r="AE2867">
        <f>IFERROR(_xlfn.XLOOKUP($B2867,enrollment!$A$2:$A$801,enrollment!$O$2:$O$801),"")</f>
        <v>7890123456</v>
      </c>
      <c r="AF2867">
        <f>IFERROR(_xlfn.XLOOKUP($AE2867,providers!$B$2:$B$11,providers!$Q$2:$Q$11),"")</f>
        <v>3.9</v>
      </c>
      <c r="AG2867" s="1">
        <f t="shared" si="44"/>
        <v>45505</v>
      </c>
    </row>
    <row r="2868" spans="1:33" x14ac:dyDescent="0.25">
      <c r="A2868" t="s">
        <v>3331</v>
      </c>
      <c r="B2868" t="s">
        <v>3329</v>
      </c>
      <c r="C2868">
        <v>7890123456</v>
      </c>
      <c r="D2868">
        <v>7890123456</v>
      </c>
      <c r="E2868" s="1">
        <v>45337</v>
      </c>
      <c r="F2868" s="1">
        <v>45337</v>
      </c>
      <c r="G2868" s="1">
        <v>45367</v>
      </c>
      <c r="H2868" t="s">
        <v>28</v>
      </c>
      <c r="I2868">
        <v>11</v>
      </c>
      <c r="J2868" t="s">
        <v>35</v>
      </c>
      <c r="K2868">
        <v>99213</v>
      </c>
      <c r="O2868">
        <v>1</v>
      </c>
      <c r="P2868">
        <v>196.05</v>
      </c>
      <c r="Q2868">
        <v>145.22</v>
      </c>
      <c r="R2868">
        <v>116.18</v>
      </c>
      <c r="S2868">
        <v>29.04</v>
      </c>
      <c r="T2868" t="s">
        <v>30</v>
      </c>
      <c r="X2868" t="s">
        <v>52</v>
      </c>
      <c r="Y2868" t="s">
        <v>44</v>
      </c>
      <c r="Z2868" t="s">
        <v>39</v>
      </c>
      <c r="AA2868" t="str">
        <f>IFERROR(_xlfn.XLOOKUP($J2868,avoidable_ed_reference!$A$2:$A$13,avoidable_ed_reference!$C$2:$C$13),"Not Classified")</f>
        <v>Avoidable</v>
      </c>
      <c r="AB2868" t="str">
        <f>IFERROR(_xlfn.XLOOKUP($B2868,enrollment!$A$2:$A$801,enrollment!$I$2:$I$801),"")</f>
        <v>TN</v>
      </c>
      <c r="AC2868">
        <f>IFERROR(_xlfn.XLOOKUP($B2868,enrollment!$A$2:$A$801,enrollment!$L$2:$L$801),"")</f>
        <v>70</v>
      </c>
      <c r="AD2868" t="str" cm="1">
        <f t="array" ref="AD2868">_xlfn.IFS(AC2868="","Unknown",AC2868&lt;18,"0-17",AC2868&lt;35,"18-34",AC2868&lt;50,"35-49",AC2868&lt;65,"50-64",TRUE,"65+")</f>
        <v>65+</v>
      </c>
      <c r="AE2868">
        <f>IFERROR(_xlfn.XLOOKUP($B2868,enrollment!$A$2:$A$801,enrollment!$O$2:$O$801),"")</f>
        <v>7890123456</v>
      </c>
      <c r="AF2868">
        <f>IFERROR(_xlfn.XLOOKUP($AE2868,providers!$B$2:$B$11,providers!$Q$2:$Q$11),"")</f>
        <v>3.9</v>
      </c>
      <c r="AG2868" s="1">
        <f t="shared" si="44"/>
        <v>45323</v>
      </c>
    </row>
    <row r="2869" spans="1:33" x14ac:dyDescent="0.25">
      <c r="A2869" t="s">
        <v>3332</v>
      </c>
      <c r="B2869" t="s">
        <v>3329</v>
      </c>
      <c r="C2869">
        <v>9012345678</v>
      </c>
      <c r="D2869">
        <v>9012345678</v>
      </c>
      <c r="E2869" s="1">
        <v>45415</v>
      </c>
      <c r="F2869" s="1">
        <v>45415</v>
      </c>
      <c r="G2869" s="1">
        <v>45442</v>
      </c>
      <c r="H2869" t="s">
        <v>67</v>
      </c>
      <c r="I2869">
        <v>21</v>
      </c>
      <c r="J2869" t="s">
        <v>80</v>
      </c>
      <c r="K2869">
        <v>99223</v>
      </c>
      <c r="O2869">
        <v>1</v>
      </c>
      <c r="P2869">
        <v>30772.01</v>
      </c>
      <c r="Q2869">
        <v>19852.91</v>
      </c>
      <c r="R2869">
        <v>15882.33</v>
      </c>
      <c r="S2869">
        <v>3970.58</v>
      </c>
      <c r="T2869" t="s">
        <v>30</v>
      </c>
      <c r="V2869">
        <v>1</v>
      </c>
      <c r="W2869" s="2" t="s">
        <v>68</v>
      </c>
      <c r="X2869" t="s">
        <v>52</v>
      </c>
      <c r="Y2869" t="s">
        <v>44</v>
      </c>
      <c r="Z2869" t="s">
        <v>69</v>
      </c>
      <c r="AA2869" t="str">
        <f>IFERROR(_xlfn.XLOOKUP($J2869,avoidable_ed_reference!$A$2:$A$13,avoidable_ed_reference!$C$2:$C$13),"Not Classified")</f>
        <v>Non-Avoidable</v>
      </c>
      <c r="AB2869" t="str">
        <f>IFERROR(_xlfn.XLOOKUP($B2869,enrollment!$A$2:$A$801,enrollment!$I$2:$I$801),"")</f>
        <v>TN</v>
      </c>
      <c r="AC2869">
        <f>IFERROR(_xlfn.XLOOKUP($B2869,enrollment!$A$2:$A$801,enrollment!$L$2:$L$801),"")</f>
        <v>70</v>
      </c>
      <c r="AD2869" t="str" cm="1">
        <f t="array" ref="AD2869">_xlfn.IFS(AC2869="","Unknown",AC2869&lt;18,"0-17",AC2869&lt;35,"18-34",AC2869&lt;50,"35-49",AC2869&lt;65,"50-64",TRUE,"65+")</f>
        <v>65+</v>
      </c>
      <c r="AE2869">
        <f>IFERROR(_xlfn.XLOOKUP($B2869,enrollment!$A$2:$A$801,enrollment!$O$2:$O$801),"")</f>
        <v>7890123456</v>
      </c>
      <c r="AF2869">
        <f>IFERROR(_xlfn.XLOOKUP($AE2869,providers!$B$2:$B$11,providers!$Q$2:$Q$11),"")</f>
        <v>3.9</v>
      </c>
      <c r="AG2869" s="1">
        <f t="shared" si="44"/>
        <v>45413</v>
      </c>
    </row>
    <row r="2870" spans="1:33" x14ac:dyDescent="0.25">
      <c r="A2870" t="s">
        <v>3333</v>
      </c>
      <c r="B2870" t="s">
        <v>3329</v>
      </c>
      <c r="C2870">
        <v>7890123456</v>
      </c>
      <c r="D2870">
        <v>7890123456</v>
      </c>
      <c r="E2870" s="1">
        <v>45553</v>
      </c>
      <c r="F2870" s="1">
        <v>45553</v>
      </c>
      <c r="G2870" s="1">
        <v>45583</v>
      </c>
      <c r="H2870" t="s">
        <v>28</v>
      </c>
      <c r="I2870">
        <v>11</v>
      </c>
      <c r="J2870" t="s">
        <v>47</v>
      </c>
      <c r="K2870">
        <v>99213</v>
      </c>
      <c r="O2870">
        <v>1</v>
      </c>
      <c r="P2870">
        <v>229.01</v>
      </c>
      <c r="Q2870">
        <v>169.64</v>
      </c>
      <c r="R2870">
        <v>135.71</v>
      </c>
      <c r="S2870">
        <v>33.93</v>
      </c>
      <c r="T2870" t="s">
        <v>30</v>
      </c>
      <c r="X2870" t="s">
        <v>52</v>
      </c>
      <c r="Y2870" t="s">
        <v>44</v>
      </c>
      <c r="Z2870" t="s">
        <v>39</v>
      </c>
      <c r="AA2870" t="str">
        <f>IFERROR(_xlfn.XLOOKUP($J2870,avoidable_ed_reference!$A$2:$A$13,avoidable_ed_reference!$C$2:$C$13),"Not Classified")</f>
        <v>Not Classified</v>
      </c>
      <c r="AB2870" t="str">
        <f>IFERROR(_xlfn.XLOOKUP($B2870,enrollment!$A$2:$A$801,enrollment!$I$2:$I$801),"")</f>
        <v>TN</v>
      </c>
      <c r="AC2870">
        <f>IFERROR(_xlfn.XLOOKUP($B2870,enrollment!$A$2:$A$801,enrollment!$L$2:$L$801),"")</f>
        <v>70</v>
      </c>
      <c r="AD2870" t="str" cm="1">
        <f t="array" ref="AD2870">_xlfn.IFS(AC2870="","Unknown",AC2870&lt;18,"0-17",AC2870&lt;35,"18-34",AC2870&lt;50,"35-49",AC2870&lt;65,"50-64",TRUE,"65+")</f>
        <v>65+</v>
      </c>
      <c r="AE2870">
        <f>IFERROR(_xlfn.XLOOKUP($B2870,enrollment!$A$2:$A$801,enrollment!$O$2:$O$801),"")</f>
        <v>7890123456</v>
      </c>
      <c r="AF2870">
        <f>IFERROR(_xlfn.XLOOKUP($AE2870,providers!$B$2:$B$11,providers!$Q$2:$Q$11),"")</f>
        <v>3.9</v>
      </c>
      <c r="AG2870" s="1">
        <f t="shared" si="44"/>
        <v>45536</v>
      </c>
    </row>
    <row r="2871" spans="1:33" x14ac:dyDescent="0.25">
      <c r="A2871" t="s">
        <v>3334</v>
      </c>
      <c r="B2871" t="s">
        <v>3335</v>
      </c>
      <c r="C2871">
        <v>5678901234</v>
      </c>
      <c r="D2871">
        <v>5678901234</v>
      </c>
      <c r="E2871" s="1">
        <v>45464</v>
      </c>
      <c r="F2871" s="1">
        <v>45464</v>
      </c>
      <c r="G2871" s="1">
        <v>45486</v>
      </c>
      <c r="H2871" t="s">
        <v>28</v>
      </c>
      <c r="I2871">
        <v>20</v>
      </c>
      <c r="J2871" t="s">
        <v>35</v>
      </c>
      <c r="K2871">
        <v>99213</v>
      </c>
      <c r="O2871">
        <v>1</v>
      </c>
      <c r="P2871">
        <v>150.58000000000001</v>
      </c>
      <c r="Q2871">
        <v>115.83</v>
      </c>
      <c r="R2871">
        <v>92.66</v>
      </c>
      <c r="S2871">
        <v>23.17</v>
      </c>
      <c r="T2871" t="s">
        <v>30</v>
      </c>
      <c r="X2871" t="s">
        <v>43</v>
      </c>
      <c r="Y2871" t="s">
        <v>44</v>
      </c>
      <c r="Z2871" t="s">
        <v>36</v>
      </c>
      <c r="AA2871" t="str">
        <f>IFERROR(_xlfn.XLOOKUP($J2871,avoidable_ed_reference!$A$2:$A$13,avoidable_ed_reference!$C$2:$C$13),"Not Classified")</f>
        <v>Avoidable</v>
      </c>
      <c r="AB2871" t="str">
        <f>IFERROR(_xlfn.XLOOKUP($B2871,enrollment!$A$2:$A$801,enrollment!$I$2:$I$801),"")</f>
        <v>KY</v>
      </c>
      <c r="AC2871">
        <f>IFERROR(_xlfn.XLOOKUP($B2871,enrollment!$A$2:$A$801,enrollment!$L$2:$L$801),"")</f>
        <v>70</v>
      </c>
      <c r="AD2871" t="str" cm="1">
        <f t="array" ref="AD2871">_xlfn.IFS(AC2871="","Unknown",AC2871&lt;18,"0-17",AC2871&lt;35,"18-34",AC2871&lt;50,"35-49",AC2871&lt;65,"50-64",TRUE,"65+")</f>
        <v>65+</v>
      </c>
      <c r="AE2871">
        <f>IFERROR(_xlfn.XLOOKUP($B2871,enrollment!$A$2:$A$801,enrollment!$O$2:$O$801),"")</f>
        <v>9012345678</v>
      </c>
      <c r="AF2871">
        <f>IFERROR(_xlfn.XLOOKUP($AE2871,providers!$B$2:$B$11,providers!$Q$2:$Q$11),"")</f>
        <v>4.3</v>
      </c>
      <c r="AG2871" s="1">
        <f t="shared" si="44"/>
        <v>45444</v>
      </c>
    </row>
    <row r="2872" spans="1:33" x14ac:dyDescent="0.25">
      <c r="A2872" t="s">
        <v>3336</v>
      </c>
      <c r="B2872" t="s">
        <v>3335</v>
      </c>
      <c r="C2872">
        <v>2233445566</v>
      </c>
      <c r="D2872">
        <v>2233445566</v>
      </c>
      <c r="E2872" s="1">
        <v>45358</v>
      </c>
      <c r="F2872" s="1">
        <v>45358</v>
      </c>
      <c r="G2872" s="1">
        <v>45381</v>
      </c>
      <c r="H2872" t="s">
        <v>28</v>
      </c>
      <c r="I2872">
        <v>23</v>
      </c>
      <c r="J2872" t="s">
        <v>42</v>
      </c>
      <c r="K2872">
        <v>99284</v>
      </c>
      <c r="O2872">
        <v>1</v>
      </c>
      <c r="P2872">
        <v>1743.53</v>
      </c>
      <c r="Q2872">
        <v>968.63</v>
      </c>
      <c r="R2872">
        <v>774.9</v>
      </c>
      <c r="S2872">
        <v>193.73</v>
      </c>
      <c r="T2872" t="s">
        <v>30</v>
      </c>
      <c r="X2872" t="s">
        <v>43</v>
      </c>
      <c r="Y2872" t="s">
        <v>44</v>
      </c>
      <c r="Z2872" t="s">
        <v>45</v>
      </c>
      <c r="AA2872" t="str">
        <f>IFERROR(_xlfn.XLOOKUP($J2872,avoidable_ed_reference!$A$2:$A$13,avoidable_ed_reference!$C$2:$C$13),"Not Classified")</f>
        <v>Non-Avoidable</v>
      </c>
      <c r="AB2872" t="str">
        <f>IFERROR(_xlfn.XLOOKUP($B2872,enrollment!$A$2:$A$801,enrollment!$I$2:$I$801),"")</f>
        <v>KY</v>
      </c>
      <c r="AC2872">
        <f>IFERROR(_xlfn.XLOOKUP($B2872,enrollment!$A$2:$A$801,enrollment!$L$2:$L$801),"")</f>
        <v>70</v>
      </c>
      <c r="AD2872" t="str" cm="1">
        <f t="array" ref="AD2872">_xlfn.IFS(AC2872="","Unknown",AC2872&lt;18,"0-17",AC2872&lt;35,"18-34",AC2872&lt;50,"35-49",AC2872&lt;65,"50-64",TRUE,"65+")</f>
        <v>65+</v>
      </c>
      <c r="AE2872">
        <f>IFERROR(_xlfn.XLOOKUP($B2872,enrollment!$A$2:$A$801,enrollment!$O$2:$O$801),"")</f>
        <v>9012345678</v>
      </c>
      <c r="AF2872">
        <f>IFERROR(_xlfn.XLOOKUP($AE2872,providers!$B$2:$B$11,providers!$Q$2:$Q$11),"")</f>
        <v>4.3</v>
      </c>
      <c r="AG2872" s="1">
        <f t="shared" si="44"/>
        <v>45352</v>
      </c>
    </row>
    <row r="2873" spans="1:33" x14ac:dyDescent="0.25">
      <c r="A2873" t="s">
        <v>3337</v>
      </c>
      <c r="B2873" t="s">
        <v>3335</v>
      </c>
      <c r="C2873">
        <v>9012345678</v>
      </c>
      <c r="D2873">
        <v>9012345678</v>
      </c>
      <c r="E2873" s="1">
        <v>45356</v>
      </c>
      <c r="F2873" s="1">
        <v>45356</v>
      </c>
      <c r="G2873" s="1">
        <v>45386</v>
      </c>
      <c r="H2873" t="s">
        <v>28</v>
      </c>
      <c r="I2873">
        <v>11</v>
      </c>
      <c r="J2873" t="s">
        <v>47</v>
      </c>
      <c r="K2873">
        <v>99213</v>
      </c>
      <c r="O2873">
        <v>1</v>
      </c>
      <c r="P2873">
        <v>189.51</v>
      </c>
      <c r="Q2873">
        <v>140.38</v>
      </c>
      <c r="R2873">
        <v>112.3</v>
      </c>
      <c r="S2873">
        <v>28.08</v>
      </c>
      <c r="T2873" t="s">
        <v>30</v>
      </c>
      <c r="X2873" t="s">
        <v>43</v>
      </c>
      <c r="Y2873" t="s">
        <v>44</v>
      </c>
      <c r="Z2873" t="s">
        <v>39</v>
      </c>
      <c r="AA2873" t="str">
        <f>IFERROR(_xlfn.XLOOKUP($J2873,avoidable_ed_reference!$A$2:$A$13,avoidable_ed_reference!$C$2:$C$13),"Not Classified")</f>
        <v>Not Classified</v>
      </c>
      <c r="AB2873" t="str">
        <f>IFERROR(_xlfn.XLOOKUP($B2873,enrollment!$A$2:$A$801,enrollment!$I$2:$I$801),"")</f>
        <v>KY</v>
      </c>
      <c r="AC2873">
        <f>IFERROR(_xlfn.XLOOKUP($B2873,enrollment!$A$2:$A$801,enrollment!$L$2:$L$801),"")</f>
        <v>70</v>
      </c>
      <c r="AD2873" t="str" cm="1">
        <f t="array" ref="AD2873">_xlfn.IFS(AC2873="","Unknown",AC2873&lt;18,"0-17",AC2873&lt;35,"18-34",AC2873&lt;50,"35-49",AC2873&lt;65,"50-64",TRUE,"65+")</f>
        <v>65+</v>
      </c>
      <c r="AE2873">
        <f>IFERROR(_xlfn.XLOOKUP($B2873,enrollment!$A$2:$A$801,enrollment!$O$2:$O$801),"")</f>
        <v>9012345678</v>
      </c>
      <c r="AF2873">
        <f>IFERROR(_xlfn.XLOOKUP($AE2873,providers!$B$2:$B$11,providers!$Q$2:$Q$11),"")</f>
        <v>4.3</v>
      </c>
      <c r="AG2873" s="1">
        <f t="shared" si="44"/>
        <v>45352</v>
      </c>
    </row>
    <row r="2874" spans="1:33" x14ac:dyDescent="0.25">
      <c r="A2874" t="s">
        <v>3338</v>
      </c>
      <c r="B2874" t="s">
        <v>3335</v>
      </c>
      <c r="C2874">
        <v>9012345678</v>
      </c>
      <c r="D2874">
        <v>9012345678</v>
      </c>
      <c r="E2874" s="1">
        <v>45462</v>
      </c>
      <c r="F2874" s="1">
        <v>45462</v>
      </c>
      <c r="G2874" s="1">
        <v>45495</v>
      </c>
      <c r="H2874" t="s">
        <v>28</v>
      </c>
      <c r="I2874">
        <v>11</v>
      </c>
      <c r="J2874" t="s">
        <v>38</v>
      </c>
      <c r="K2874">
        <v>99213</v>
      </c>
      <c r="O2874">
        <v>1</v>
      </c>
      <c r="P2874">
        <v>205.16</v>
      </c>
      <c r="Q2874">
        <v>151.97</v>
      </c>
      <c r="R2874">
        <v>121.58</v>
      </c>
      <c r="S2874">
        <v>30.39</v>
      </c>
      <c r="T2874" t="s">
        <v>30</v>
      </c>
      <c r="X2874" t="s">
        <v>43</v>
      </c>
      <c r="Y2874" t="s">
        <v>44</v>
      </c>
      <c r="Z2874" t="s">
        <v>39</v>
      </c>
      <c r="AA2874" t="str">
        <f>IFERROR(_xlfn.XLOOKUP($J2874,avoidable_ed_reference!$A$2:$A$13,avoidable_ed_reference!$C$2:$C$13),"Not Classified")</f>
        <v>Not Classified</v>
      </c>
      <c r="AB2874" t="str">
        <f>IFERROR(_xlfn.XLOOKUP($B2874,enrollment!$A$2:$A$801,enrollment!$I$2:$I$801),"")</f>
        <v>KY</v>
      </c>
      <c r="AC2874">
        <f>IFERROR(_xlfn.XLOOKUP($B2874,enrollment!$A$2:$A$801,enrollment!$L$2:$L$801),"")</f>
        <v>70</v>
      </c>
      <c r="AD2874" t="str" cm="1">
        <f t="array" ref="AD2874">_xlfn.IFS(AC2874="","Unknown",AC2874&lt;18,"0-17",AC2874&lt;35,"18-34",AC2874&lt;50,"35-49",AC2874&lt;65,"50-64",TRUE,"65+")</f>
        <v>65+</v>
      </c>
      <c r="AE2874">
        <f>IFERROR(_xlfn.XLOOKUP($B2874,enrollment!$A$2:$A$801,enrollment!$O$2:$O$801),"")</f>
        <v>9012345678</v>
      </c>
      <c r="AF2874">
        <f>IFERROR(_xlfn.XLOOKUP($AE2874,providers!$B$2:$B$11,providers!$Q$2:$Q$11),"")</f>
        <v>4.3</v>
      </c>
      <c r="AG2874" s="1">
        <f t="shared" si="44"/>
        <v>45444</v>
      </c>
    </row>
    <row r="2875" spans="1:33" x14ac:dyDescent="0.25">
      <c r="A2875" t="s">
        <v>3339</v>
      </c>
      <c r="B2875" t="s">
        <v>3335</v>
      </c>
      <c r="C2875">
        <v>9012345678</v>
      </c>
      <c r="D2875">
        <v>9012345678</v>
      </c>
      <c r="E2875" s="1">
        <v>45368</v>
      </c>
      <c r="F2875" s="1">
        <v>45368</v>
      </c>
      <c r="G2875" s="1">
        <v>45396</v>
      </c>
      <c r="H2875" t="s">
        <v>28</v>
      </c>
      <c r="I2875">
        <v>11</v>
      </c>
      <c r="J2875" t="s">
        <v>47</v>
      </c>
      <c r="K2875">
        <v>99213</v>
      </c>
      <c r="O2875">
        <v>1</v>
      </c>
      <c r="P2875">
        <v>174.96</v>
      </c>
      <c r="Q2875">
        <v>129.6</v>
      </c>
      <c r="R2875">
        <v>103.68</v>
      </c>
      <c r="S2875">
        <v>25.92</v>
      </c>
      <c r="T2875" t="s">
        <v>30</v>
      </c>
      <c r="X2875" t="s">
        <v>43</v>
      </c>
      <c r="Y2875" t="s">
        <v>44</v>
      </c>
      <c r="Z2875" t="s">
        <v>39</v>
      </c>
      <c r="AA2875" t="str">
        <f>IFERROR(_xlfn.XLOOKUP($J2875,avoidable_ed_reference!$A$2:$A$13,avoidable_ed_reference!$C$2:$C$13),"Not Classified")</f>
        <v>Not Classified</v>
      </c>
      <c r="AB2875" t="str">
        <f>IFERROR(_xlfn.XLOOKUP($B2875,enrollment!$A$2:$A$801,enrollment!$I$2:$I$801),"")</f>
        <v>KY</v>
      </c>
      <c r="AC2875">
        <f>IFERROR(_xlfn.XLOOKUP($B2875,enrollment!$A$2:$A$801,enrollment!$L$2:$L$801),"")</f>
        <v>70</v>
      </c>
      <c r="AD2875" t="str" cm="1">
        <f t="array" ref="AD2875">_xlfn.IFS(AC2875="","Unknown",AC2875&lt;18,"0-17",AC2875&lt;35,"18-34",AC2875&lt;50,"35-49",AC2875&lt;65,"50-64",TRUE,"65+")</f>
        <v>65+</v>
      </c>
      <c r="AE2875">
        <f>IFERROR(_xlfn.XLOOKUP($B2875,enrollment!$A$2:$A$801,enrollment!$O$2:$O$801),"")</f>
        <v>9012345678</v>
      </c>
      <c r="AF2875">
        <f>IFERROR(_xlfn.XLOOKUP($AE2875,providers!$B$2:$B$11,providers!$Q$2:$Q$11),"")</f>
        <v>4.3</v>
      </c>
      <c r="AG2875" s="1">
        <f t="shared" si="44"/>
        <v>45352</v>
      </c>
    </row>
    <row r="2876" spans="1:33" x14ac:dyDescent="0.25">
      <c r="A2876" t="s">
        <v>3340</v>
      </c>
      <c r="B2876" t="s">
        <v>3335</v>
      </c>
      <c r="C2876">
        <v>5678901234</v>
      </c>
      <c r="D2876">
        <v>5678901234</v>
      </c>
      <c r="E2876" s="1">
        <v>45412</v>
      </c>
      <c r="F2876" s="1">
        <v>45412</v>
      </c>
      <c r="G2876" s="1">
        <v>45441</v>
      </c>
      <c r="H2876" t="s">
        <v>28</v>
      </c>
      <c r="I2876">
        <v>20</v>
      </c>
      <c r="J2876" t="s">
        <v>35</v>
      </c>
      <c r="K2876">
        <v>99213</v>
      </c>
      <c r="O2876">
        <v>1</v>
      </c>
      <c r="P2876">
        <v>148.51</v>
      </c>
      <c r="Q2876">
        <v>114.24</v>
      </c>
      <c r="R2876">
        <v>91.39</v>
      </c>
      <c r="S2876">
        <v>22.85</v>
      </c>
      <c r="T2876" t="s">
        <v>30</v>
      </c>
      <c r="X2876" t="s">
        <v>43</v>
      </c>
      <c r="Y2876" t="s">
        <v>44</v>
      </c>
      <c r="Z2876" t="s">
        <v>36</v>
      </c>
      <c r="AA2876" t="str">
        <f>IFERROR(_xlfn.XLOOKUP($J2876,avoidable_ed_reference!$A$2:$A$13,avoidable_ed_reference!$C$2:$C$13),"Not Classified")</f>
        <v>Avoidable</v>
      </c>
      <c r="AB2876" t="str">
        <f>IFERROR(_xlfn.XLOOKUP($B2876,enrollment!$A$2:$A$801,enrollment!$I$2:$I$801),"")</f>
        <v>KY</v>
      </c>
      <c r="AC2876">
        <f>IFERROR(_xlfn.XLOOKUP($B2876,enrollment!$A$2:$A$801,enrollment!$L$2:$L$801),"")</f>
        <v>70</v>
      </c>
      <c r="AD2876" t="str" cm="1">
        <f t="array" ref="AD2876">_xlfn.IFS(AC2876="","Unknown",AC2876&lt;18,"0-17",AC2876&lt;35,"18-34",AC2876&lt;50,"35-49",AC2876&lt;65,"50-64",TRUE,"65+")</f>
        <v>65+</v>
      </c>
      <c r="AE2876">
        <f>IFERROR(_xlfn.XLOOKUP($B2876,enrollment!$A$2:$A$801,enrollment!$O$2:$O$801),"")</f>
        <v>9012345678</v>
      </c>
      <c r="AF2876">
        <f>IFERROR(_xlfn.XLOOKUP($AE2876,providers!$B$2:$B$11,providers!$Q$2:$Q$11),"")</f>
        <v>4.3</v>
      </c>
      <c r="AG2876" s="1">
        <f t="shared" si="44"/>
        <v>45383</v>
      </c>
    </row>
    <row r="2877" spans="1:33" x14ac:dyDescent="0.25">
      <c r="A2877" t="s">
        <v>3341</v>
      </c>
      <c r="B2877" t="s">
        <v>3335</v>
      </c>
      <c r="C2877">
        <v>9012345678</v>
      </c>
      <c r="D2877">
        <v>9012345678</v>
      </c>
      <c r="E2877" s="1">
        <v>45573</v>
      </c>
      <c r="F2877" s="1">
        <v>45573</v>
      </c>
      <c r="G2877" s="1">
        <v>45592</v>
      </c>
      <c r="H2877" t="s">
        <v>28</v>
      </c>
      <c r="I2877">
        <v>11</v>
      </c>
      <c r="J2877" t="s">
        <v>35</v>
      </c>
      <c r="K2877">
        <v>99213</v>
      </c>
      <c r="O2877">
        <v>1</v>
      </c>
      <c r="P2877">
        <v>166.4</v>
      </c>
      <c r="Q2877">
        <v>123.26</v>
      </c>
      <c r="R2877">
        <v>98.61</v>
      </c>
      <c r="S2877">
        <v>24.65</v>
      </c>
      <c r="T2877" t="s">
        <v>30</v>
      </c>
      <c r="X2877" t="s">
        <v>43</v>
      </c>
      <c r="Y2877" t="s">
        <v>44</v>
      </c>
      <c r="Z2877" t="s">
        <v>39</v>
      </c>
      <c r="AA2877" t="str">
        <f>IFERROR(_xlfn.XLOOKUP($J2877,avoidable_ed_reference!$A$2:$A$13,avoidable_ed_reference!$C$2:$C$13),"Not Classified")</f>
        <v>Avoidable</v>
      </c>
      <c r="AB2877" t="str">
        <f>IFERROR(_xlfn.XLOOKUP($B2877,enrollment!$A$2:$A$801,enrollment!$I$2:$I$801),"")</f>
        <v>KY</v>
      </c>
      <c r="AC2877">
        <f>IFERROR(_xlfn.XLOOKUP($B2877,enrollment!$A$2:$A$801,enrollment!$L$2:$L$801),"")</f>
        <v>70</v>
      </c>
      <c r="AD2877" t="str" cm="1">
        <f t="array" ref="AD2877">_xlfn.IFS(AC2877="","Unknown",AC2877&lt;18,"0-17",AC2877&lt;35,"18-34",AC2877&lt;50,"35-49",AC2877&lt;65,"50-64",TRUE,"65+")</f>
        <v>65+</v>
      </c>
      <c r="AE2877">
        <f>IFERROR(_xlfn.XLOOKUP($B2877,enrollment!$A$2:$A$801,enrollment!$O$2:$O$801),"")</f>
        <v>9012345678</v>
      </c>
      <c r="AF2877">
        <f>IFERROR(_xlfn.XLOOKUP($AE2877,providers!$B$2:$B$11,providers!$Q$2:$Q$11),"")</f>
        <v>4.3</v>
      </c>
      <c r="AG2877" s="1">
        <f t="shared" si="44"/>
        <v>45566</v>
      </c>
    </row>
    <row r="2878" spans="1:33" x14ac:dyDescent="0.25">
      <c r="A2878" t="s">
        <v>3342</v>
      </c>
      <c r="B2878" t="s">
        <v>3343</v>
      </c>
      <c r="C2878">
        <v>9012345678</v>
      </c>
      <c r="D2878">
        <v>9012345678</v>
      </c>
      <c r="E2878" s="1">
        <v>45538</v>
      </c>
      <c r="F2878" s="1">
        <v>45538</v>
      </c>
      <c r="G2878" s="1">
        <v>45566</v>
      </c>
      <c r="H2878" t="s">
        <v>28</v>
      </c>
      <c r="I2878">
        <v>11</v>
      </c>
      <c r="J2878" t="s">
        <v>47</v>
      </c>
      <c r="K2878">
        <v>99213</v>
      </c>
      <c r="O2878">
        <v>1</v>
      </c>
      <c r="P2878">
        <v>238.4</v>
      </c>
      <c r="Q2878">
        <v>176.59</v>
      </c>
      <c r="R2878">
        <v>141.27000000000001</v>
      </c>
      <c r="S2878">
        <v>35.32</v>
      </c>
      <c r="T2878" t="s">
        <v>30</v>
      </c>
      <c r="X2878" t="s">
        <v>146</v>
      </c>
      <c r="Y2878" t="s">
        <v>147</v>
      </c>
      <c r="Z2878" t="s">
        <v>39</v>
      </c>
      <c r="AA2878" t="str">
        <f>IFERROR(_xlfn.XLOOKUP($J2878,avoidable_ed_reference!$A$2:$A$13,avoidable_ed_reference!$C$2:$C$13),"Not Classified")</f>
        <v>Not Classified</v>
      </c>
      <c r="AB2878" t="str">
        <f>IFERROR(_xlfn.XLOOKUP($B2878,enrollment!$A$2:$A$801,enrollment!$I$2:$I$801),"")</f>
        <v>KY</v>
      </c>
      <c r="AC2878">
        <f>IFERROR(_xlfn.XLOOKUP($B2878,enrollment!$A$2:$A$801,enrollment!$L$2:$L$801),"")</f>
        <v>85</v>
      </c>
      <c r="AD2878" t="str" cm="1">
        <f t="array" ref="AD2878">_xlfn.IFS(AC2878="","Unknown",AC2878&lt;18,"0-17",AC2878&lt;35,"18-34",AC2878&lt;50,"35-49",AC2878&lt;65,"50-64",TRUE,"65+")</f>
        <v>65+</v>
      </c>
      <c r="AE2878">
        <f>IFERROR(_xlfn.XLOOKUP($B2878,enrollment!$A$2:$A$801,enrollment!$O$2:$O$801),"")</f>
        <v>9012345678</v>
      </c>
      <c r="AF2878">
        <f>IFERROR(_xlfn.XLOOKUP($AE2878,providers!$B$2:$B$11,providers!$Q$2:$Q$11),"")</f>
        <v>4.3</v>
      </c>
      <c r="AG2878" s="1">
        <f t="shared" si="44"/>
        <v>45536</v>
      </c>
    </row>
    <row r="2879" spans="1:33" x14ac:dyDescent="0.25">
      <c r="A2879" t="s">
        <v>3344</v>
      </c>
      <c r="B2879" t="s">
        <v>3343</v>
      </c>
      <c r="C2879">
        <v>2233445566</v>
      </c>
      <c r="D2879">
        <v>2233445566</v>
      </c>
      <c r="E2879" s="1">
        <v>45633</v>
      </c>
      <c r="F2879" s="1">
        <v>45633</v>
      </c>
      <c r="G2879" s="1">
        <v>45651</v>
      </c>
      <c r="H2879" t="s">
        <v>28</v>
      </c>
      <c r="I2879">
        <v>23</v>
      </c>
      <c r="J2879" t="s">
        <v>91</v>
      </c>
      <c r="K2879">
        <v>99284</v>
      </c>
      <c r="O2879">
        <v>1</v>
      </c>
      <c r="P2879">
        <v>2269.31</v>
      </c>
      <c r="Q2879">
        <v>1260.73</v>
      </c>
      <c r="R2879">
        <v>1008.58</v>
      </c>
      <c r="S2879">
        <v>252.15</v>
      </c>
      <c r="T2879" t="s">
        <v>30</v>
      </c>
      <c r="X2879" t="s">
        <v>146</v>
      </c>
      <c r="Y2879" t="s">
        <v>147</v>
      </c>
      <c r="Z2879" t="s">
        <v>45</v>
      </c>
      <c r="AA2879" t="str">
        <f>IFERROR(_xlfn.XLOOKUP($J2879,avoidable_ed_reference!$A$2:$A$13,avoidable_ed_reference!$C$2:$C$13),"Not Classified")</f>
        <v>Avoidable</v>
      </c>
      <c r="AB2879" t="str">
        <f>IFERROR(_xlfn.XLOOKUP($B2879,enrollment!$A$2:$A$801,enrollment!$I$2:$I$801),"")</f>
        <v>KY</v>
      </c>
      <c r="AC2879">
        <f>IFERROR(_xlfn.XLOOKUP($B2879,enrollment!$A$2:$A$801,enrollment!$L$2:$L$801),"")</f>
        <v>85</v>
      </c>
      <c r="AD2879" t="str" cm="1">
        <f t="array" ref="AD2879">_xlfn.IFS(AC2879="","Unknown",AC2879&lt;18,"0-17",AC2879&lt;35,"18-34",AC2879&lt;50,"35-49",AC2879&lt;65,"50-64",TRUE,"65+")</f>
        <v>65+</v>
      </c>
      <c r="AE2879">
        <f>IFERROR(_xlfn.XLOOKUP($B2879,enrollment!$A$2:$A$801,enrollment!$O$2:$O$801),"")</f>
        <v>9012345678</v>
      </c>
      <c r="AF2879">
        <f>IFERROR(_xlfn.XLOOKUP($AE2879,providers!$B$2:$B$11,providers!$Q$2:$Q$11),"")</f>
        <v>4.3</v>
      </c>
      <c r="AG2879" s="1">
        <f t="shared" si="44"/>
        <v>45627</v>
      </c>
    </row>
    <row r="2880" spans="1:33" x14ac:dyDescent="0.25">
      <c r="A2880" t="s">
        <v>3345</v>
      </c>
      <c r="B2880" t="s">
        <v>3343</v>
      </c>
      <c r="C2880">
        <v>3456789012</v>
      </c>
      <c r="D2880">
        <v>3456789012</v>
      </c>
      <c r="E2880" s="1">
        <v>45322</v>
      </c>
      <c r="F2880" s="1">
        <v>45322</v>
      </c>
      <c r="G2880" s="1">
        <v>45342</v>
      </c>
      <c r="H2880" t="s">
        <v>28</v>
      </c>
      <c r="I2880">
        <v>23</v>
      </c>
      <c r="J2880" t="s">
        <v>29</v>
      </c>
      <c r="K2880">
        <v>99284</v>
      </c>
      <c r="O2880">
        <v>1</v>
      </c>
      <c r="P2880">
        <v>1713.76</v>
      </c>
      <c r="Q2880">
        <v>952.09</v>
      </c>
      <c r="R2880">
        <v>761.67</v>
      </c>
      <c r="S2880">
        <v>190.42</v>
      </c>
      <c r="T2880" t="s">
        <v>30</v>
      </c>
      <c r="X2880" t="s">
        <v>146</v>
      </c>
      <c r="Y2880" t="s">
        <v>147</v>
      </c>
      <c r="Z2880" t="s">
        <v>45</v>
      </c>
      <c r="AA2880" t="str">
        <f>IFERROR(_xlfn.XLOOKUP($J2880,avoidable_ed_reference!$A$2:$A$13,avoidable_ed_reference!$C$2:$C$13),"Not Classified")</f>
        <v>Potentially Avoidable</v>
      </c>
      <c r="AB2880" t="str">
        <f>IFERROR(_xlfn.XLOOKUP($B2880,enrollment!$A$2:$A$801,enrollment!$I$2:$I$801),"")</f>
        <v>KY</v>
      </c>
      <c r="AC2880">
        <f>IFERROR(_xlfn.XLOOKUP($B2880,enrollment!$A$2:$A$801,enrollment!$L$2:$L$801),"")</f>
        <v>85</v>
      </c>
      <c r="AD2880" t="str" cm="1">
        <f t="array" ref="AD2880">_xlfn.IFS(AC2880="","Unknown",AC2880&lt;18,"0-17",AC2880&lt;35,"18-34",AC2880&lt;50,"35-49",AC2880&lt;65,"50-64",TRUE,"65+")</f>
        <v>65+</v>
      </c>
      <c r="AE2880">
        <f>IFERROR(_xlfn.XLOOKUP($B2880,enrollment!$A$2:$A$801,enrollment!$O$2:$O$801),"")</f>
        <v>9012345678</v>
      </c>
      <c r="AF2880">
        <f>IFERROR(_xlfn.XLOOKUP($AE2880,providers!$B$2:$B$11,providers!$Q$2:$Q$11),"")</f>
        <v>4.3</v>
      </c>
      <c r="AG2880" s="1">
        <f t="shared" si="44"/>
        <v>45292</v>
      </c>
    </row>
    <row r="2881" spans="1:33" x14ac:dyDescent="0.25">
      <c r="A2881" t="s">
        <v>3346</v>
      </c>
      <c r="B2881" t="s">
        <v>3343</v>
      </c>
      <c r="C2881">
        <v>3456789012</v>
      </c>
      <c r="D2881">
        <v>3456789012</v>
      </c>
      <c r="E2881" s="1">
        <v>45399</v>
      </c>
      <c r="F2881" s="1">
        <v>45399</v>
      </c>
      <c r="G2881" s="1">
        <v>45434</v>
      </c>
      <c r="H2881" t="s">
        <v>59</v>
      </c>
      <c r="J2881" t="s">
        <v>60</v>
      </c>
      <c r="L2881" s="2" t="s">
        <v>106</v>
      </c>
      <c r="M2881" t="s">
        <v>107</v>
      </c>
      <c r="N2881" t="s">
        <v>108</v>
      </c>
      <c r="O2881">
        <v>1</v>
      </c>
      <c r="P2881">
        <v>1297.8399999999999</v>
      </c>
      <c r="Q2881">
        <v>1179.8499999999999</v>
      </c>
      <c r="R2881">
        <v>943.88</v>
      </c>
      <c r="S2881">
        <v>235.97</v>
      </c>
      <c r="T2881" t="s">
        <v>30</v>
      </c>
      <c r="X2881" t="s">
        <v>146</v>
      </c>
      <c r="Y2881" t="s">
        <v>147</v>
      </c>
      <c r="Z2881" t="s">
        <v>64</v>
      </c>
      <c r="AA2881" t="str">
        <f>IFERROR(_xlfn.XLOOKUP($J2881,avoidable_ed_reference!$A$2:$A$13,avoidable_ed_reference!$C$2:$C$13),"Not Classified")</f>
        <v>Not Classified</v>
      </c>
      <c r="AB2881" t="str">
        <f>IFERROR(_xlfn.XLOOKUP($B2881,enrollment!$A$2:$A$801,enrollment!$I$2:$I$801),"")</f>
        <v>KY</v>
      </c>
      <c r="AC2881">
        <f>IFERROR(_xlfn.XLOOKUP($B2881,enrollment!$A$2:$A$801,enrollment!$L$2:$L$801),"")</f>
        <v>85</v>
      </c>
      <c r="AD2881" t="str" cm="1">
        <f t="array" ref="AD2881">_xlfn.IFS(AC2881="","Unknown",AC2881&lt;18,"0-17",AC2881&lt;35,"18-34",AC2881&lt;50,"35-49",AC2881&lt;65,"50-64",TRUE,"65+")</f>
        <v>65+</v>
      </c>
      <c r="AE2881">
        <f>IFERROR(_xlfn.XLOOKUP($B2881,enrollment!$A$2:$A$801,enrollment!$O$2:$O$801),"")</f>
        <v>9012345678</v>
      </c>
      <c r="AF2881">
        <f>IFERROR(_xlfn.XLOOKUP($AE2881,providers!$B$2:$B$11,providers!$Q$2:$Q$11),"")</f>
        <v>4.3</v>
      </c>
      <c r="AG2881" s="1">
        <f t="shared" si="44"/>
        <v>45383</v>
      </c>
    </row>
    <row r="2882" spans="1:33" x14ac:dyDescent="0.25">
      <c r="A2882" t="s">
        <v>3347</v>
      </c>
      <c r="B2882" t="s">
        <v>3343</v>
      </c>
      <c r="C2882">
        <v>3456789012</v>
      </c>
      <c r="D2882">
        <v>3456789012</v>
      </c>
      <c r="E2882" s="1">
        <v>45602</v>
      </c>
      <c r="F2882" s="1">
        <v>45602</v>
      </c>
      <c r="G2882" s="1">
        <v>45619</v>
      </c>
      <c r="H2882" t="s">
        <v>59</v>
      </c>
      <c r="J2882" t="s">
        <v>99</v>
      </c>
      <c r="L2882" s="2" t="s">
        <v>151</v>
      </c>
      <c r="M2882" t="s">
        <v>152</v>
      </c>
      <c r="N2882" t="s">
        <v>153</v>
      </c>
      <c r="O2882">
        <v>1</v>
      </c>
      <c r="P2882">
        <v>984.39</v>
      </c>
      <c r="Q2882">
        <v>894.9</v>
      </c>
      <c r="R2882">
        <v>715.92</v>
      </c>
      <c r="S2882">
        <v>178.98</v>
      </c>
      <c r="T2882" t="s">
        <v>30</v>
      </c>
      <c r="X2882" t="s">
        <v>146</v>
      </c>
      <c r="Y2882" t="s">
        <v>147</v>
      </c>
      <c r="Z2882" t="s">
        <v>64</v>
      </c>
      <c r="AA2882" t="str">
        <f>IFERROR(_xlfn.XLOOKUP($J2882,avoidable_ed_reference!$A$2:$A$13,avoidable_ed_reference!$C$2:$C$13),"Not Classified")</f>
        <v>Not Classified</v>
      </c>
      <c r="AB2882" t="str">
        <f>IFERROR(_xlfn.XLOOKUP($B2882,enrollment!$A$2:$A$801,enrollment!$I$2:$I$801),"")</f>
        <v>KY</v>
      </c>
      <c r="AC2882">
        <f>IFERROR(_xlfn.XLOOKUP($B2882,enrollment!$A$2:$A$801,enrollment!$L$2:$L$801),"")</f>
        <v>85</v>
      </c>
      <c r="AD2882" t="str" cm="1">
        <f t="array" ref="AD2882">_xlfn.IFS(AC2882="","Unknown",AC2882&lt;18,"0-17",AC2882&lt;35,"18-34",AC2882&lt;50,"35-49",AC2882&lt;65,"50-64",TRUE,"65+")</f>
        <v>65+</v>
      </c>
      <c r="AE2882">
        <f>IFERROR(_xlfn.XLOOKUP($B2882,enrollment!$A$2:$A$801,enrollment!$O$2:$O$801),"")</f>
        <v>9012345678</v>
      </c>
      <c r="AF2882">
        <f>IFERROR(_xlfn.XLOOKUP($AE2882,providers!$B$2:$B$11,providers!$Q$2:$Q$11),"")</f>
        <v>4.3</v>
      </c>
      <c r="AG2882" s="1">
        <f t="shared" si="44"/>
        <v>45597</v>
      </c>
    </row>
    <row r="2883" spans="1:33" x14ac:dyDescent="0.25">
      <c r="A2883" t="s">
        <v>3348</v>
      </c>
      <c r="B2883" t="s">
        <v>3343</v>
      </c>
      <c r="C2883">
        <v>9012345678</v>
      </c>
      <c r="D2883">
        <v>9012345678</v>
      </c>
      <c r="E2883" s="1">
        <v>45422</v>
      </c>
      <c r="F2883" s="1">
        <v>45422</v>
      </c>
      <c r="G2883" s="1">
        <v>45438</v>
      </c>
      <c r="H2883" t="s">
        <v>28</v>
      </c>
      <c r="I2883">
        <v>11</v>
      </c>
      <c r="J2883" t="s">
        <v>47</v>
      </c>
      <c r="K2883">
        <v>99213</v>
      </c>
      <c r="O2883">
        <v>1</v>
      </c>
      <c r="P2883">
        <v>167.98</v>
      </c>
      <c r="Q2883">
        <v>124.43</v>
      </c>
      <c r="R2883">
        <v>99.54</v>
      </c>
      <c r="S2883">
        <v>24.89</v>
      </c>
      <c r="T2883" t="s">
        <v>30</v>
      </c>
      <c r="X2883" t="s">
        <v>146</v>
      </c>
      <c r="Y2883" t="s">
        <v>147</v>
      </c>
      <c r="Z2883" t="s">
        <v>39</v>
      </c>
      <c r="AA2883" t="str">
        <f>IFERROR(_xlfn.XLOOKUP($J2883,avoidable_ed_reference!$A$2:$A$13,avoidable_ed_reference!$C$2:$C$13),"Not Classified")</f>
        <v>Not Classified</v>
      </c>
      <c r="AB2883" t="str">
        <f>IFERROR(_xlfn.XLOOKUP($B2883,enrollment!$A$2:$A$801,enrollment!$I$2:$I$801),"")</f>
        <v>KY</v>
      </c>
      <c r="AC2883">
        <f>IFERROR(_xlfn.XLOOKUP($B2883,enrollment!$A$2:$A$801,enrollment!$L$2:$L$801),"")</f>
        <v>85</v>
      </c>
      <c r="AD2883" t="str" cm="1">
        <f t="array" ref="AD2883">_xlfn.IFS(AC2883="","Unknown",AC2883&lt;18,"0-17",AC2883&lt;35,"18-34",AC2883&lt;50,"35-49",AC2883&lt;65,"50-64",TRUE,"65+")</f>
        <v>65+</v>
      </c>
      <c r="AE2883">
        <f>IFERROR(_xlfn.XLOOKUP($B2883,enrollment!$A$2:$A$801,enrollment!$O$2:$O$801),"")</f>
        <v>9012345678</v>
      </c>
      <c r="AF2883">
        <f>IFERROR(_xlfn.XLOOKUP($AE2883,providers!$B$2:$B$11,providers!$Q$2:$Q$11),"")</f>
        <v>4.3</v>
      </c>
      <c r="AG2883" s="1">
        <f t="shared" ref="AG2883:AG2946" si="45">EOMONTH(E2883,-1)+1</f>
        <v>45413</v>
      </c>
    </row>
    <row r="2884" spans="1:33" x14ac:dyDescent="0.25">
      <c r="A2884" t="s">
        <v>3349</v>
      </c>
      <c r="B2884" t="s">
        <v>3343</v>
      </c>
      <c r="C2884">
        <v>9012345678</v>
      </c>
      <c r="D2884">
        <v>9012345678</v>
      </c>
      <c r="E2884" s="1">
        <v>45469</v>
      </c>
      <c r="F2884" s="1">
        <v>45469</v>
      </c>
      <c r="G2884" s="1">
        <v>45497</v>
      </c>
      <c r="H2884" t="s">
        <v>28</v>
      </c>
      <c r="I2884">
        <v>11</v>
      </c>
      <c r="J2884" t="s">
        <v>35</v>
      </c>
      <c r="K2884">
        <v>99213</v>
      </c>
      <c r="O2884">
        <v>1</v>
      </c>
      <c r="P2884">
        <v>238.69</v>
      </c>
      <c r="Q2884">
        <v>176.81</v>
      </c>
      <c r="R2884">
        <v>141.44999999999999</v>
      </c>
      <c r="S2884">
        <v>35.36</v>
      </c>
      <c r="T2884" t="s">
        <v>30</v>
      </c>
      <c r="X2884" t="s">
        <v>146</v>
      </c>
      <c r="Y2884" t="s">
        <v>147</v>
      </c>
      <c r="Z2884" t="s">
        <v>39</v>
      </c>
      <c r="AA2884" t="str">
        <f>IFERROR(_xlfn.XLOOKUP($J2884,avoidable_ed_reference!$A$2:$A$13,avoidable_ed_reference!$C$2:$C$13),"Not Classified")</f>
        <v>Avoidable</v>
      </c>
      <c r="AB2884" t="str">
        <f>IFERROR(_xlfn.XLOOKUP($B2884,enrollment!$A$2:$A$801,enrollment!$I$2:$I$801),"")</f>
        <v>KY</v>
      </c>
      <c r="AC2884">
        <f>IFERROR(_xlfn.XLOOKUP($B2884,enrollment!$A$2:$A$801,enrollment!$L$2:$L$801),"")</f>
        <v>85</v>
      </c>
      <c r="AD2884" t="str" cm="1">
        <f t="array" ref="AD2884">_xlfn.IFS(AC2884="","Unknown",AC2884&lt;18,"0-17",AC2884&lt;35,"18-34",AC2884&lt;50,"35-49",AC2884&lt;65,"50-64",TRUE,"65+")</f>
        <v>65+</v>
      </c>
      <c r="AE2884">
        <f>IFERROR(_xlfn.XLOOKUP($B2884,enrollment!$A$2:$A$801,enrollment!$O$2:$O$801),"")</f>
        <v>9012345678</v>
      </c>
      <c r="AF2884">
        <f>IFERROR(_xlfn.XLOOKUP($AE2884,providers!$B$2:$B$11,providers!$Q$2:$Q$11),"")</f>
        <v>4.3</v>
      </c>
      <c r="AG2884" s="1">
        <f t="shared" si="45"/>
        <v>45444</v>
      </c>
    </row>
    <row r="2885" spans="1:33" x14ac:dyDescent="0.25">
      <c r="A2885" t="s">
        <v>3350</v>
      </c>
      <c r="B2885" t="s">
        <v>3343</v>
      </c>
      <c r="C2885">
        <v>6789012345</v>
      </c>
      <c r="D2885">
        <v>6789012345</v>
      </c>
      <c r="E2885" s="1">
        <v>45566</v>
      </c>
      <c r="F2885" s="1">
        <v>45566</v>
      </c>
      <c r="G2885" s="1">
        <v>45585</v>
      </c>
      <c r="H2885" t="s">
        <v>28</v>
      </c>
      <c r="I2885">
        <v>22</v>
      </c>
      <c r="J2885" t="s">
        <v>29</v>
      </c>
      <c r="K2885">
        <v>90837</v>
      </c>
      <c r="O2885">
        <v>1</v>
      </c>
      <c r="P2885">
        <v>231.38</v>
      </c>
      <c r="Q2885">
        <v>171.39</v>
      </c>
      <c r="R2885">
        <v>137.11000000000001</v>
      </c>
      <c r="S2885">
        <v>34.28</v>
      </c>
      <c r="T2885" t="s">
        <v>30</v>
      </c>
      <c r="X2885" t="s">
        <v>146</v>
      </c>
      <c r="Y2885" t="s">
        <v>147</v>
      </c>
      <c r="Z2885" t="s">
        <v>33</v>
      </c>
      <c r="AA2885" t="str">
        <f>IFERROR(_xlfn.XLOOKUP($J2885,avoidable_ed_reference!$A$2:$A$13,avoidable_ed_reference!$C$2:$C$13),"Not Classified")</f>
        <v>Potentially Avoidable</v>
      </c>
      <c r="AB2885" t="str">
        <f>IFERROR(_xlfn.XLOOKUP($B2885,enrollment!$A$2:$A$801,enrollment!$I$2:$I$801),"")</f>
        <v>KY</v>
      </c>
      <c r="AC2885">
        <f>IFERROR(_xlfn.XLOOKUP($B2885,enrollment!$A$2:$A$801,enrollment!$L$2:$L$801),"")</f>
        <v>85</v>
      </c>
      <c r="AD2885" t="str" cm="1">
        <f t="array" ref="AD2885">_xlfn.IFS(AC2885="","Unknown",AC2885&lt;18,"0-17",AC2885&lt;35,"18-34",AC2885&lt;50,"35-49",AC2885&lt;65,"50-64",TRUE,"65+")</f>
        <v>65+</v>
      </c>
      <c r="AE2885">
        <f>IFERROR(_xlfn.XLOOKUP($B2885,enrollment!$A$2:$A$801,enrollment!$O$2:$O$801),"")</f>
        <v>9012345678</v>
      </c>
      <c r="AF2885">
        <f>IFERROR(_xlfn.XLOOKUP($AE2885,providers!$B$2:$B$11,providers!$Q$2:$Q$11),"")</f>
        <v>4.3</v>
      </c>
      <c r="AG2885" s="1">
        <f t="shared" si="45"/>
        <v>45566</v>
      </c>
    </row>
    <row r="2886" spans="1:33" x14ac:dyDescent="0.25">
      <c r="A2886" t="s">
        <v>3351</v>
      </c>
      <c r="B2886" t="s">
        <v>3343</v>
      </c>
      <c r="C2886">
        <v>9012345678</v>
      </c>
      <c r="D2886">
        <v>9012345678</v>
      </c>
      <c r="E2886" s="1">
        <v>45369</v>
      </c>
      <c r="F2886" s="1">
        <v>45369</v>
      </c>
      <c r="G2886" s="1">
        <v>45404</v>
      </c>
      <c r="H2886" t="s">
        <v>28</v>
      </c>
      <c r="I2886">
        <v>11</v>
      </c>
      <c r="J2886" t="s">
        <v>47</v>
      </c>
      <c r="K2886">
        <v>99213</v>
      </c>
      <c r="O2886">
        <v>1</v>
      </c>
      <c r="P2886">
        <v>209.37</v>
      </c>
      <c r="Q2886">
        <v>155.09</v>
      </c>
      <c r="R2886">
        <v>124.07</v>
      </c>
      <c r="S2886">
        <v>31.02</v>
      </c>
      <c r="T2886" t="s">
        <v>30</v>
      </c>
      <c r="X2886" t="s">
        <v>146</v>
      </c>
      <c r="Y2886" t="s">
        <v>147</v>
      </c>
      <c r="Z2886" t="s">
        <v>39</v>
      </c>
      <c r="AA2886" t="str">
        <f>IFERROR(_xlfn.XLOOKUP($J2886,avoidable_ed_reference!$A$2:$A$13,avoidable_ed_reference!$C$2:$C$13),"Not Classified")</f>
        <v>Not Classified</v>
      </c>
      <c r="AB2886" t="str">
        <f>IFERROR(_xlfn.XLOOKUP($B2886,enrollment!$A$2:$A$801,enrollment!$I$2:$I$801),"")</f>
        <v>KY</v>
      </c>
      <c r="AC2886">
        <f>IFERROR(_xlfn.XLOOKUP($B2886,enrollment!$A$2:$A$801,enrollment!$L$2:$L$801),"")</f>
        <v>85</v>
      </c>
      <c r="AD2886" t="str" cm="1">
        <f t="array" ref="AD2886">_xlfn.IFS(AC2886="","Unknown",AC2886&lt;18,"0-17",AC2886&lt;35,"18-34",AC2886&lt;50,"35-49",AC2886&lt;65,"50-64",TRUE,"65+")</f>
        <v>65+</v>
      </c>
      <c r="AE2886">
        <f>IFERROR(_xlfn.XLOOKUP($B2886,enrollment!$A$2:$A$801,enrollment!$O$2:$O$801),"")</f>
        <v>9012345678</v>
      </c>
      <c r="AF2886">
        <f>IFERROR(_xlfn.XLOOKUP($AE2886,providers!$B$2:$B$11,providers!$Q$2:$Q$11),"")</f>
        <v>4.3</v>
      </c>
      <c r="AG2886" s="1">
        <f t="shared" si="45"/>
        <v>45352</v>
      </c>
    </row>
    <row r="2887" spans="1:33" x14ac:dyDescent="0.25">
      <c r="A2887" t="s">
        <v>3352</v>
      </c>
      <c r="B2887" t="s">
        <v>3353</v>
      </c>
      <c r="C2887">
        <v>9012345678</v>
      </c>
      <c r="D2887">
        <v>9012345678</v>
      </c>
      <c r="E2887" s="1">
        <v>45357</v>
      </c>
      <c r="F2887" s="1">
        <v>45357</v>
      </c>
      <c r="G2887" s="1">
        <v>45391</v>
      </c>
      <c r="H2887" t="s">
        <v>67</v>
      </c>
      <c r="I2887">
        <v>21</v>
      </c>
      <c r="J2887" t="s">
        <v>80</v>
      </c>
      <c r="K2887">
        <v>99223</v>
      </c>
      <c r="O2887">
        <v>1</v>
      </c>
      <c r="P2887">
        <v>23649.05</v>
      </c>
      <c r="Q2887">
        <v>15257.45</v>
      </c>
      <c r="R2887">
        <v>12205.96</v>
      </c>
      <c r="S2887">
        <v>3051.49</v>
      </c>
      <c r="T2887" t="s">
        <v>30</v>
      </c>
      <c r="V2887">
        <v>1</v>
      </c>
      <c r="W2887" s="2" t="s">
        <v>68</v>
      </c>
      <c r="X2887" t="s">
        <v>233</v>
      </c>
      <c r="Y2887" t="s">
        <v>32</v>
      </c>
      <c r="Z2887" t="s">
        <v>69</v>
      </c>
      <c r="AA2887" t="str">
        <f>IFERROR(_xlfn.XLOOKUP($J2887,avoidable_ed_reference!$A$2:$A$13,avoidable_ed_reference!$C$2:$C$13),"Not Classified")</f>
        <v>Non-Avoidable</v>
      </c>
      <c r="AB2887" t="str">
        <f>IFERROR(_xlfn.XLOOKUP($B2887,enrollment!$A$2:$A$801,enrollment!$I$2:$I$801),"")</f>
        <v>KY</v>
      </c>
      <c r="AC2887">
        <f>IFERROR(_xlfn.XLOOKUP($B2887,enrollment!$A$2:$A$801,enrollment!$L$2:$L$801),"")</f>
        <v>23</v>
      </c>
      <c r="AD2887" t="str" cm="1">
        <f t="array" ref="AD2887">_xlfn.IFS(AC2887="","Unknown",AC2887&lt;18,"0-17",AC2887&lt;35,"18-34",AC2887&lt;50,"35-49",AC2887&lt;65,"50-64",TRUE,"65+")</f>
        <v>18-34</v>
      </c>
      <c r="AE2887">
        <f>IFERROR(_xlfn.XLOOKUP($B2887,enrollment!$A$2:$A$801,enrollment!$O$2:$O$801),"")</f>
        <v>9012345678</v>
      </c>
      <c r="AF2887">
        <f>IFERROR(_xlfn.XLOOKUP($AE2887,providers!$B$2:$B$11,providers!$Q$2:$Q$11),"")</f>
        <v>4.3</v>
      </c>
      <c r="AG2887" s="1">
        <f t="shared" si="45"/>
        <v>45352</v>
      </c>
    </row>
    <row r="2888" spans="1:33" x14ac:dyDescent="0.25">
      <c r="A2888" t="s">
        <v>3354</v>
      </c>
      <c r="B2888" t="s">
        <v>3353</v>
      </c>
      <c r="C2888">
        <v>6789012345</v>
      </c>
      <c r="D2888">
        <v>6789012345</v>
      </c>
      <c r="E2888" s="1">
        <v>45325</v>
      </c>
      <c r="F2888" s="1">
        <v>45325</v>
      </c>
      <c r="G2888" s="1">
        <v>45355</v>
      </c>
      <c r="H2888" t="s">
        <v>59</v>
      </c>
      <c r="J2888" t="s">
        <v>47</v>
      </c>
      <c r="L2888" s="2" t="s">
        <v>151</v>
      </c>
      <c r="M2888" t="s">
        <v>152</v>
      </c>
      <c r="N2888" t="s">
        <v>153</v>
      </c>
      <c r="O2888">
        <v>1</v>
      </c>
      <c r="P2888">
        <v>761.74</v>
      </c>
      <c r="Q2888">
        <v>692.49</v>
      </c>
      <c r="R2888">
        <v>553.99</v>
      </c>
      <c r="S2888">
        <v>138.5</v>
      </c>
      <c r="T2888" t="s">
        <v>30</v>
      </c>
      <c r="X2888" t="s">
        <v>233</v>
      </c>
      <c r="Y2888" t="s">
        <v>32</v>
      </c>
      <c r="Z2888" t="s">
        <v>64</v>
      </c>
      <c r="AA2888" t="str">
        <f>IFERROR(_xlfn.XLOOKUP($J2888,avoidable_ed_reference!$A$2:$A$13,avoidable_ed_reference!$C$2:$C$13),"Not Classified")</f>
        <v>Not Classified</v>
      </c>
      <c r="AB2888" t="str">
        <f>IFERROR(_xlfn.XLOOKUP($B2888,enrollment!$A$2:$A$801,enrollment!$I$2:$I$801),"")</f>
        <v>KY</v>
      </c>
      <c r="AC2888">
        <f>IFERROR(_xlfn.XLOOKUP($B2888,enrollment!$A$2:$A$801,enrollment!$L$2:$L$801),"")</f>
        <v>23</v>
      </c>
      <c r="AD2888" t="str" cm="1">
        <f t="array" ref="AD2888">_xlfn.IFS(AC2888="","Unknown",AC2888&lt;18,"0-17",AC2888&lt;35,"18-34",AC2888&lt;50,"35-49",AC2888&lt;65,"50-64",TRUE,"65+")</f>
        <v>18-34</v>
      </c>
      <c r="AE2888">
        <f>IFERROR(_xlfn.XLOOKUP($B2888,enrollment!$A$2:$A$801,enrollment!$O$2:$O$801),"")</f>
        <v>9012345678</v>
      </c>
      <c r="AF2888">
        <f>IFERROR(_xlfn.XLOOKUP($AE2888,providers!$B$2:$B$11,providers!$Q$2:$Q$11),"")</f>
        <v>4.3</v>
      </c>
      <c r="AG2888" s="1">
        <f t="shared" si="45"/>
        <v>45323</v>
      </c>
    </row>
    <row r="2889" spans="1:33" x14ac:dyDescent="0.25">
      <c r="A2889" t="s">
        <v>3355</v>
      </c>
      <c r="B2889" t="s">
        <v>3353</v>
      </c>
      <c r="C2889">
        <v>5678901234</v>
      </c>
      <c r="D2889">
        <v>5678901234</v>
      </c>
      <c r="E2889" s="1">
        <v>45604</v>
      </c>
      <c r="F2889" s="1">
        <v>45604</v>
      </c>
      <c r="G2889" s="1">
        <v>45634</v>
      </c>
      <c r="H2889" t="s">
        <v>28</v>
      </c>
      <c r="I2889">
        <v>20</v>
      </c>
      <c r="J2889" t="s">
        <v>35</v>
      </c>
      <c r="K2889">
        <v>99213</v>
      </c>
      <c r="O2889">
        <v>1</v>
      </c>
      <c r="P2889">
        <v>200.85</v>
      </c>
      <c r="Q2889">
        <v>154.5</v>
      </c>
      <c r="R2889">
        <v>123.6</v>
      </c>
      <c r="S2889">
        <v>30.9</v>
      </c>
      <c r="T2889" t="s">
        <v>30</v>
      </c>
      <c r="X2889" t="s">
        <v>233</v>
      </c>
      <c r="Y2889" t="s">
        <v>32</v>
      </c>
      <c r="Z2889" t="s">
        <v>36</v>
      </c>
      <c r="AA2889" t="str">
        <f>IFERROR(_xlfn.XLOOKUP($J2889,avoidable_ed_reference!$A$2:$A$13,avoidable_ed_reference!$C$2:$C$13),"Not Classified")</f>
        <v>Avoidable</v>
      </c>
      <c r="AB2889" t="str">
        <f>IFERROR(_xlfn.XLOOKUP($B2889,enrollment!$A$2:$A$801,enrollment!$I$2:$I$801),"")</f>
        <v>KY</v>
      </c>
      <c r="AC2889">
        <f>IFERROR(_xlfn.XLOOKUP($B2889,enrollment!$A$2:$A$801,enrollment!$L$2:$L$801),"")</f>
        <v>23</v>
      </c>
      <c r="AD2889" t="str" cm="1">
        <f t="array" ref="AD2889">_xlfn.IFS(AC2889="","Unknown",AC2889&lt;18,"0-17",AC2889&lt;35,"18-34",AC2889&lt;50,"35-49",AC2889&lt;65,"50-64",TRUE,"65+")</f>
        <v>18-34</v>
      </c>
      <c r="AE2889">
        <f>IFERROR(_xlfn.XLOOKUP($B2889,enrollment!$A$2:$A$801,enrollment!$O$2:$O$801),"")</f>
        <v>9012345678</v>
      </c>
      <c r="AF2889">
        <f>IFERROR(_xlfn.XLOOKUP($AE2889,providers!$B$2:$B$11,providers!$Q$2:$Q$11),"")</f>
        <v>4.3</v>
      </c>
      <c r="AG2889" s="1">
        <f t="shared" si="45"/>
        <v>45597</v>
      </c>
    </row>
    <row r="2890" spans="1:33" x14ac:dyDescent="0.25">
      <c r="A2890" t="s">
        <v>3356</v>
      </c>
      <c r="B2890" t="s">
        <v>3353</v>
      </c>
      <c r="C2890">
        <v>5678901234</v>
      </c>
      <c r="D2890">
        <v>5678901234</v>
      </c>
      <c r="E2890" s="1">
        <v>45336</v>
      </c>
      <c r="F2890" s="1">
        <v>45336</v>
      </c>
      <c r="G2890" s="1">
        <v>45359</v>
      </c>
      <c r="H2890" t="s">
        <v>28</v>
      </c>
      <c r="I2890">
        <v>20</v>
      </c>
      <c r="J2890" t="s">
        <v>35</v>
      </c>
      <c r="K2890">
        <v>99213</v>
      </c>
      <c r="O2890">
        <v>1</v>
      </c>
      <c r="P2890">
        <v>143.18</v>
      </c>
      <c r="Q2890">
        <v>110.14</v>
      </c>
      <c r="R2890">
        <v>88.11</v>
      </c>
      <c r="S2890">
        <v>22.03</v>
      </c>
      <c r="T2890" t="s">
        <v>30</v>
      </c>
      <c r="X2890" t="s">
        <v>233</v>
      </c>
      <c r="Y2890" t="s">
        <v>32</v>
      </c>
      <c r="Z2890" t="s">
        <v>36</v>
      </c>
      <c r="AA2890" t="str">
        <f>IFERROR(_xlfn.XLOOKUP($J2890,avoidable_ed_reference!$A$2:$A$13,avoidable_ed_reference!$C$2:$C$13),"Not Classified")</f>
        <v>Avoidable</v>
      </c>
      <c r="AB2890" t="str">
        <f>IFERROR(_xlfn.XLOOKUP($B2890,enrollment!$A$2:$A$801,enrollment!$I$2:$I$801),"")</f>
        <v>KY</v>
      </c>
      <c r="AC2890">
        <f>IFERROR(_xlfn.XLOOKUP($B2890,enrollment!$A$2:$A$801,enrollment!$L$2:$L$801),"")</f>
        <v>23</v>
      </c>
      <c r="AD2890" t="str" cm="1">
        <f t="array" ref="AD2890">_xlfn.IFS(AC2890="","Unknown",AC2890&lt;18,"0-17",AC2890&lt;35,"18-34",AC2890&lt;50,"35-49",AC2890&lt;65,"50-64",TRUE,"65+")</f>
        <v>18-34</v>
      </c>
      <c r="AE2890">
        <f>IFERROR(_xlfn.XLOOKUP($B2890,enrollment!$A$2:$A$801,enrollment!$O$2:$O$801),"")</f>
        <v>9012345678</v>
      </c>
      <c r="AF2890">
        <f>IFERROR(_xlfn.XLOOKUP($AE2890,providers!$B$2:$B$11,providers!$Q$2:$Q$11),"")</f>
        <v>4.3</v>
      </c>
      <c r="AG2890" s="1">
        <f t="shared" si="45"/>
        <v>45323</v>
      </c>
    </row>
    <row r="2891" spans="1:33" x14ac:dyDescent="0.25">
      <c r="A2891" t="s">
        <v>3357</v>
      </c>
      <c r="B2891" t="s">
        <v>3353</v>
      </c>
      <c r="C2891">
        <v>5678901234</v>
      </c>
      <c r="D2891">
        <v>5678901234</v>
      </c>
      <c r="E2891" s="1">
        <v>45630</v>
      </c>
      <c r="F2891" s="1">
        <v>45630</v>
      </c>
      <c r="G2891" s="1">
        <v>45648</v>
      </c>
      <c r="H2891" t="s">
        <v>28</v>
      </c>
      <c r="I2891">
        <v>20</v>
      </c>
      <c r="J2891" t="s">
        <v>35</v>
      </c>
      <c r="K2891">
        <v>99213</v>
      </c>
      <c r="O2891">
        <v>1</v>
      </c>
      <c r="P2891">
        <v>172.04</v>
      </c>
      <c r="Q2891">
        <v>132.34</v>
      </c>
      <c r="R2891">
        <v>105.87</v>
      </c>
      <c r="S2891">
        <v>26.47</v>
      </c>
      <c r="T2891" t="s">
        <v>30</v>
      </c>
      <c r="X2891" t="s">
        <v>233</v>
      </c>
      <c r="Y2891" t="s">
        <v>32</v>
      </c>
      <c r="Z2891" t="s">
        <v>36</v>
      </c>
      <c r="AA2891" t="str">
        <f>IFERROR(_xlfn.XLOOKUP($J2891,avoidable_ed_reference!$A$2:$A$13,avoidable_ed_reference!$C$2:$C$13),"Not Classified")</f>
        <v>Avoidable</v>
      </c>
      <c r="AB2891" t="str">
        <f>IFERROR(_xlfn.XLOOKUP($B2891,enrollment!$A$2:$A$801,enrollment!$I$2:$I$801),"")</f>
        <v>KY</v>
      </c>
      <c r="AC2891">
        <f>IFERROR(_xlfn.XLOOKUP($B2891,enrollment!$A$2:$A$801,enrollment!$L$2:$L$801),"")</f>
        <v>23</v>
      </c>
      <c r="AD2891" t="str" cm="1">
        <f t="array" ref="AD2891">_xlfn.IFS(AC2891="","Unknown",AC2891&lt;18,"0-17",AC2891&lt;35,"18-34",AC2891&lt;50,"35-49",AC2891&lt;65,"50-64",TRUE,"65+")</f>
        <v>18-34</v>
      </c>
      <c r="AE2891">
        <f>IFERROR(_xlfn.XLOOKUP($B2891,enrollment!$A$2:$A$801,enrollment!$O$2:$O$801),"")</f>
        <v>9012345678</v>
      </c>
      <c r="AF2891">
        <f>IFERROR(_xlfn.XLOOKUP($AE2891,providers!$B$2:$B$11,providers!$Q$2:$Q$11),"")</f>
        <v>4.3</v>
      </c>
      <c r="AG2891" s="1">
        <f t="shared" si="45"/>
        <v>45627</v>
      </c>
    </row>
    <row r="2892" spans="1:33" x14ac:dyDescent="0.25">
      <c r="A2892" t="s">
        <v>3358</v>
      </c>
      <c r="B2892" t="s">
        <v>3353</v>
      </c>
      <c r="C2892">
        <v>9012345678</v>
      </c>
      <c r="D2892">
        <v>9012345678</v>
      </c>
      <c r="E2892" s="1">
        <v>45490</v>
      </c>
      <c r="F2892" s="1">
        <v>45490</v>
      </c>
      <c r="G2892" s="1">
        <v>45513</v>
      </c>
      <c r="H2892" t="s">
        <v>28</v>
      </c>
      <c r="I2892">
        <v>11</v>
      </c>
      <c r="J2892" t="s">
        <v>47</v>
      </c>
      <c r="K2892">
        <v>99213</v>
      </c>
      <c r="O2892">
        <v>1</v>
      </c>
      <c r="P2892">
        <v>208.87</v>
      </c>
      <c r="Q2892">
        <v>154.72</v>
      </c>
      <c r="R2892">
        <v>123.78</v>
      </c>
      <c r="S2892">
        <v>30.94</v>
      </c>
      <c r="T2892" t="s">
        <v>30</v>
      </c>
      <c r="X2892" t="s">
        <v>233</v>
      </c>
      <c r="Y2892" t="s">
        <v>32</v>
      </c>
      <c r="Z2892" t="s">
        <v>39</v>
      </c>
      <c r="AA2892" t="str">
        <f>IFERROR(_xlfn.XLOOKUP($J2892,avoidable_ed_reference!$A$2:$A$13,avoidable_ed_reference!$C$2:$C$13),"Not Classified")</f>
        <v>Not Classified</v>
      </c>
      <c r="AB2892" t="str">
        <f>IFERROR(_xlfn.XLOOKUP($B2892,enrollment!$A$2:$A$801,enrollment!$I$2:$I$801),"")</f>
        <v>KY</v>
      </c>
      <c r="AC2892">
        <f>IFERROR(_xlfn.XLOOKUP($B2892,enrollment!$A$2:$A$801,enrollment!$L$2:$L$801),"")</f>
        <v>23</v>
      </c>
      <c r="AD2892" t="str" cm="1">
        <f t="array" ref="AD2892">_xlfn.IFS(AC2892="","Unknown",AC2892&lt;18,"0-17",AC2892&lt;35,"18-34",AC2892&lt;50,"35-49",AC2892&lt;65,"50-64",TRUE,"65+")</f>
        <v>18-34</v>
      </c>
      <c r="AE2892">
        <f>IFERROR(_xlfn.XLOOKUP($B2892,enrollment!$A$2:$A$801,enrollment!$O$2:$O$801),"")</f>
        <v>9012345678</v>
      </c>
      <c r="AF2892">
        <f>IFERROR(_xlfn.XLOOKUP($AE2892,providers!$B$2:$B$11,providers!$Q$2:$Q$11),"")</f>
        <v>4.3</v>
      </c>
      <c r="AG2892" s="1">
        <f t="shared" si="45"/>
        <v>45474</v>
      </c>
    </row>
    <row r="2893" spans="1:33" x14ac:dyDescent="0.25">
      <c r="A2893" t="s">
        <v>3359</v>
      </c>
      <c r="B2893" t="s">
        <v>3360</v>
      </c>
      <c r="C2893">
        <v>8901234567</v>
      </c>
      <c r="D2893">
        <v>8901234567</v>
      </c>
      <c r="E2893" s="1">
        <v>45606</v>
      </c>
      <c r="F2893" s="1">
        <v>45606</v>
      </c>
      <c r="G2893" s="1">
        <v>45631</v>
      </c>
      <c r="H2893" t="s">
        <v>28</v>
      </c>
      <c r="I2893">
        <v>11</v>
      </c>
      <c r="J2893" t="s">
        <v>35</v>
      </c>
      <c r="K2893">
        <v>99213</v>
      </c>
      <c r="O2893">
        <v>1</v>
      </c>
      <c r="P2893">
        <v>176.54</v>
      </c>
      <c r="Q2893">
        <v>130.77000000000001</v>
      </c>
      <c r="R2893">
        <v>104.62</v>
      </c>
      <c r="S2893">
        <v>26.15</v>
      </c>
      <c r="T2893" t="s">
        <v>30</v>
      </c>
      <c r="X2893" t="s">
        <v>31</v>
      </c>
      <c r="Y2893" t="s">
        <v>32</v>
      </c>
      <c r="Z2893" t="s">
        <v>39</v>
      </c>
      <c r="AA2893" t="str">
        <f>IFERROR(_xlfn.XLOOKUP($J2893,avoidable_ed_reference!$A$2:$A$13,avoidable_ed_reference!$C$2:$C$13),"Not Classified")</f>
        <v>Avoidable</v>
      </c>
      <c r="AB2893" t="str">
        <f>IFERROR(_xlfn.XLOOKUP($B2893,enrollment!$A$2:$A$801,enrollment!$I$2:$I$801),"")</f>
        <v>GA</v>
      </c>
      <c r="AC2893">
        <f>IFERROR(_xlfn.XLOOKUP($B2893,enrollment!$A$2:$A$801,enrollment!$L$2:$L$801),"")</f>
        <v>79</v>
      </c>
      <c r="AD2893" t="str" cm="1">
        <f t="array" ref="AD2893">_xlfn.IFS(AC2893="","Unknown",AC2893&lt;18,"0-17",AC2893&lt;35,"18-34",AC2893&lt;50,"35-49",AC2893&lt;65,"50-64",TRUE,"65+")</f>
        <v>65+</v>
      </c>
      <c r="AE2893">
        <f>IFERROR(_xlfn.XLOOKUP($B2893,enrollment!$A$2:$A$801,enrollment!$O$2:$O$801),"")</f>
        <v>8901234567</v>
      </c>
      <c r="AF2893">
        <f>IFERROR(_xlfn.XLOOKUP($AE2893,providers!$B$2:$B$11,providers!$Q$2:$Q$11),"")</f>
        <v>3.7</v>
      </c>
      <c r="AG2893" s="1">
        <f t="shared" si="45"/>
        <v>45597</v>
      </c>
    </row>
    <row r="2894" spans="1:33" x14ac:dyDescent="0.25">
      <c r="A2894" t="s">
        <v>3361</v>
      </c>
      <c r="B2894" t="s">
        <v>3360</v>
      </c>
      <c r="C2894">
        <v>8901234567</v>
      </c>
      <c r="D2894">
        <v>8901234567</v>
      </c>
      <c r="E2894" s="1">
        <v>45295</v>
      </c>
      <c r="F2894" s="1">
        <v>45295</v>
      </c>
      <c r="G2894" s="1">
        <v>45313</v>
      </c>
      <c r="H2894" t="s">
        <v>28</v>
      </c>
      <c r="I2894">
        <v>11</v>
      </c>
      <c r="J2894" t="s">
        <v>35</v>
      </c>
      <c r="K2894">
        <v>99213</v>
      </c>
      <c r="O2894">
        <v>1</v>
      </c>
      <c r="P2894">
        <v>206.05</v>
      </c>
      <c r="Q2894">
        <v>152.63</v>
      </c>
      <c r="R2894">
        <v>122.1</v>
      </c>
      <c r="S2894">
        <v>30.53</v>
      </c>
      <c r="T2894" t="s">
        <v>30</v>
      </c>
      <c r="X2894" t="s">
        <v>31</v>
      </c>
      <c r="Y2894" t="s">
        <v>32</v>
      </c>
      <c r="Z2894" t="s">
        <v>39</v>
      </c>
      <c r="AA2894" t="str">
        <f>IFERROR(_xlfn.XLOOKUP($J2894,avoidable_ed_reference!$A$2:$A$13,avoidable_ed_reference!$C$2:$C$13),"Not Classified")</f>
        <v>Avoidable</v>
      </c>
      <c r="AB2894" t="str">
        <f>IFERROR(_xlfn.XLOOKUP($B2894,enrollment!$A$2:$A$801,enrollment!$I$2:$I$801),"")</f>
        <v>GA</v>
      </c>
      <c r="AC2894">
        <f>IFERROR(_xlfn.XLOOKUP($B2894,enrollment!$A$2:$A$801,enrollment!$L$2:$L$801),"")</f>
        <v>79</v>
      </c>
      <c r="AD2894" t="str" cm="1">
        <f t="array" ref="AD2894">_xlfn.IFS(AC2894="","Unknown",AC2894&lt;18,"0-17",AC2894&lt;35,"18-34",AC2894&lt;50,"35-49",AC2894&lt;65,"50-64",TRUE,"65+")</f>
        <v>65+</v>
      </c>
      <c r="AE2894">
        <f>IFERROR(_xlfn.XLOOKUP($B2894,enrollment!$A$2:$A$801,enrollment!$O$2:$O$801),"")</f>
        <v>8901234567</v>
      </c>
      <c r="AF2894">
        <f>IFERROR(_xlfn.XLOOKUP($AE2894,providers!$B$2:$B$11,providers!$Q$2:$Q$11),"")</f>
        <v>3.7</v>
      </c>
      <c r="AG2894" s="1">
        <f t="shared" si="45"/>
        <v>45292</v>
      </c>
    </row>
    <row r="2895" spans="1:33" x14ac:dyDescent="0.25">
      <c r="A2895" t="s">
        <v>3362</v>
      </c>
      <c r="B2895" t="s">
        <v>3360</v>
      </c>
      <c r="C2895">
        <v>5678901234</v>
      </c>
      <c r="D2895">
        <v>5678901234</v>
      </c>
      <c r="E2895" s="1">
        <v>45300</v>
      </c>
      <c r="F2895" s="1">
        <v>45300</v>
      </c>
      <c r="G2895" s="1">
        <v>45328</v>
      </c>
      <c r="H2895" t="s">
        <v>28</v>
      </c>
      <c r="I2895">
        <v>20</v>
      </c>
      <c r="J2895" t="s">
        <v>35</v>
      </c>
      <c r="K2895">
        <v>99213</v>
      </c>
      <c r="O2895">
        <v>1</v>
      </c>
      <c r="P2895">
        <v>160.33000000000001</v>
      </c>
      <c r="Q2895">
        <v>123.33</v>
      </c>
      <c r="R2895">
        <v>98.66</v>
      </c>
      <c r="S2895">
        <v>24.67</v>
      </c>
      <c r="T2895" t="s">
        <v>30</v>
      </c>
      <c r="X2895" t="s">
        <v>31</v>
      </c>
      <c r="Y2895" t="s">
        <v>32</v>
      </c>
      <c r="Z2895" t="s">
        <v>36</v>
      </c>
      <c r="AA2895" t="str">
        <f>IFERROR(_xlfn.XLOOKUP($J2895,avoidable_ed_reference!$A$2:$A$13,avoidable_ed_reference!$C$2:$C$13),"Not Classified")</f>
        <v>Avoidable</v>
      </c>
      <c r="AB2895" t="str">
        <f>IFERROR(_xlfn.XLOOKUP($B2895,enrollment!$A$2:$A$801,enrollment!$I$2:$I$801),"")</f>
        <v>GA</v>
      </c>
      <c r="AC2895">
        <f>IFERROR(_xlfn.XLOOKUP($B2895,enrollment!$A$2:$A$801,enrollment!$L$2:$L$801),"")</f>
        <v>79</v>
      </c>
      <c r="AD2895" t="str" cm="1">
        <f t="array" ref="AD2895">_xlfn.IFS(AC2895="","Unknown",AC2895&lt;18,"0-17",AC2895&lt;35,"18-34",AC2895&lt;50,"35-49",AC2895&lt;65,"50-64",TRUE,"65+")</f>
        <v>65+</v>
      </c>
      <c r="AE2895">
        <f>IFERROR(_xlfn.XLOOKUP($B2895,enrollment!$A$2:$A$801,enrollment!$O$2:$O$801),"")</f>
        <v>8901234567</v>
      </c>
      <c r="AF2895">
        <f>IFERROR(_xlfn.XLOOKUP($AE2895,providers!$B$2:$B$11,providers!$Q$2:$Q$11),"")</f>
        <v>3.7</v>
      </c>
      <c r="AG2895" s="1">
        <f t="shared" si="45"/>
        <v>45292</v>
      </c>
    </row>
    <row r="2896" spans="1:33" x14ac:dyDescent="0.25">
      <c r="A2896" t="s">
        <v>3363</v>
      </c>
      <c r="B2896" t="s">
        <v>3360</v>
      </c>
      <c r="C2896">
        <v>8901234567</v>
      </c>
      <c r="D2896">
        <v>8901234567</v>
      </c>
      <c r="E2896" s="1">
        <v>45295</v>
      </c>
      <c r="F2896" s="1">
        <v>45295</v>
      </c>
      <c r="G2896" s="1">
        <v>45316</v>
      </c>
      <c r="H2896" t="s">
        <v>28</v>
      </c>
      <c r="I2896">
        <v>11</v>
      </c>
      <c r="J2896" t="s">
        <v>47</v>
      </c>
      <c r="K2896">
        <v>99213</v>
      </c>
      <c r="O2896">
        <v>1</v>
      </c>
      <c r="P2896">
        <v>208.63</v>
      </c>
      <c r="Q2896">
        <v>154.54</v>
      </c>
      <c r="R2896">
        <v>123.63</v>
      </c>
      <c r="S2896">
        <v>30.91</v>
      </c>
      <c r="T2896" t="s">
        <v>30</v>
      </c>
      <c r="X2896" t="s">
        <v>31</v>
      </c>
      <c r="Y2896" t="s">
        <v>32</v>
      </c>
      <c r="Z2896" t="s">
        <v>39</v>
      </c>
      <c r="AA2896" t="str">
        <f>IFERROR(_xlfn.XLOOKUP($J2896,avoidable_ed_reference!$A$2:$A$13,avoidable_ed_reference!$C$2:$C$13),"Not Classified")</f>
        <v>Not Classified</v>
      </c>
      <c r="AB2896" t="str">
        <f>IFERROR(_xlfn.XLOOKUP($B2896,enrollment!$A$2:$A$801,enrollment!$I$2:$I$801),"")</f>
        <v>GA</v>
      </c>
      <c r="AC2896">
        <f>IFERROR(_xlfn.XLOOKUP($B2896,enrollment!$A$2:$A$801,enrollment!$L$2:$L$801),"")</f>
        <v>79</v>
      </c>
      <c r="AD2896" t="str" cm="1">
        <f t="array" ref="AD2896">_xlfn.IFS(AC2896="","Unknown",AC2896&lt;18,"0-17",AC2896&lt;35,"18-34",AC2896&lt;50,"35-49",AC2896&lt;65,"50-64",TRUE,"65+")</f>
        <v>65+</v>
      </c>
      <c r="AE2896">
        <f>IFERROR(_xlfn.XLOOKUP($B2896,enrollment!$A$2:$A$801,enrollment!$O$2:$O$801),"")</f>
        <v>8901234567</v>
      </c>
      <c r="AF2896">
        <f>IFERROR(_xlfn.XLOOKUP($AE2896,providers!$B$2:$B$11,providers!$Q$2:$Q$11),"")</f>
        <v>3.7</v>
      </c>
      <c r="AG2896" s="1">
        <f t="shared" si="45"/>
        <v>45292</v>
      </c>
    </row>
    <row r="2897" spans="1:33" x14ac:dyDescent="0.25">
      <c r="A2897" t="s">
        <v>3364</v>
      </c>
      <c r="B2897" t="s">
        <v>3360</v>
      </c>
      <c r="C2897">
        <v>8901234567</v>
      </c>
      <c r="D2897">
        <v>8901234567</v>
      </c>
      <c r="E2897" s="1">
        <v>45462</v>
      </c>
      <c r="F2897" s="1">
        <v>45462</v>
      </c>
      <c r="G2897" s="1">
        <v>45477</v>
      </c>
      <c r="H2897" t="s">
        <v>28</v>
      </c>
      <c r="I2897">
        <v>11</v>
      </c>
      <c r="J2897" t="s">
        <v>35</v>
      </c>
      <c r="K2897">
        <v>99213</v>
      </c>
      <c r="O2897">
        <v>1</v>
      </c>
      <c r="P2897">
        <v>242.45</v>
      </c>
      <c r="Q2897">
        <v>179.59</v>
      </c>
      <c r="R2897">
        <v>143.66999999999999</v>
      </c>
      <c r="S2897">
        <v>35.92</v>
      </c>
      <c r="T2897" t="s">
        <v>30</v>
      </c>
      <c r="X2897" t="s">
        <v>31</v>
      </c>
      <c r="Y2897" t="s">
        <v>32</v>
      </c>
      <c r="Z2897" t="s">
        <v>39</v>
      </c>
      <c r="AA2897" t="str">
        <f>IFERROR(_xlfn.XLOOKUP($J2897,avoidable_ed_reference!$A$2:$A$13,avoidable_ed_reference!$C$2:$C$13),"Not Classified")</f>
        <v>Avoidable</v>
      </c>
      <c r="AB2897" t="str">
        <f>IFERROR(_xlfn.XLOOKUP($B2897,enrollment!$A$2:$A$801,enrollment!$I$2:$I$801),"")</f>
        <v>GA</v>
      </c>
      <c r="AC2897">
        <f>IFERROR(_xlfn.XLOOKUP($B2897,enrollment!$A$2:$A$801,enrollment!$L$2:$L$801),"")</f>
        <v>79</v>
      </c>
      <c r="AD2897" t="str" cm="1">
        <f t="array" ref="AD2897">_xlfn.IFS(AC2897="","Unknown",AC2897&lt;18,"0-17",AC2897&lt;35,"18-34",AC2897&lt;50,"35-49",AC2897&lt;65,"50-64",TRUE,"65+")</f>
        <v>65+</v>
      </c>
      <c r="AE2897">
        <f>IFERROR(_xlfn.XLOOKUP($B2897,enrollment!$A$2:$A$801,enrollment!$O$2:$O$801),"")</f>
        <v>8901234567</v>
      </c>
      <c r="AF2897">
        <f>IFERROR(_xlfn.XLOOKUP($AE2897,providers!$B$2:$B$11,providers!$Q$2:$Q$11),"")</f>
        <v>3.7</v>
      </c>
      <c r="AG2897" s="1">
        <f t="shared" si="45"/>
        <v>45444</v>
      </c>
    </row>
    <row r="2898" spans="1:33" x14ac:dyDescent="0.25">
      <c r="A2898" t="s">
        <v>3365</v>
      </c>
      <c r="B2898" t="s">
        <v>3360</v>
      </c>
      <c r="C2898">
        <v>8901234567</v>
      </c>
      <c r="D2898">
        <v>8901234567</v>
      </c>
      <c r="E2898" s="1">
        <v>45383</v>
      </c>
      <c r="F2898" s="1">
        <v>45383</v>
      </c>
      <c r="G2898" s="1">
        <v>45415</v>
      </c>
      <c r="H2898" t="s">
        <v>28</v>
      </c>
      <c r="I2898">
        <v>11</v>
      </c>
      <c r="J2898" t="s">
        <v>38</v>
      </c>
      <c r="K2898">
        <v>99213</v>
      </c>
      <c r="O2898">
        <v>1</v>
      </c>
      <c r="P2898">
        <v>203.86</v>
      </c>
      <c r="Q2898">
        <v>151.01</v>
      </c>
      <c r="R2898">
        <v>120.81</v>
      </c>
      <c r="S2898">
        <v>30.2</v>
      </c>
      <c r="T2898" t="s">
        <v>30</v>
      </c>
      <c r="X2898" t="s">
        <v>31</v>
      </c>
      <c r="Y2898" t="s">
        <v>32</v>
      </c>
      <c r="Z2898" t="s">
        <v>39</v>
      </c>
      <c r="AA2898" t="str">
        <f>IFERROR(_xlfn.XLOOKUP($J2898,avoidable_ed_reference!$A$2:$A$13,avoidable_ed_reference!$C$2:$C$13),"Not Classified")</f>
        <v>Not Classified</v>
      </c>
      <c r="AB2898" t="str">
        <f>IFERROR(_xlfn.XLOOKUP($B2898,enrollment!$A$2:$A$801,enrollment!$I$2:$I$801),"")</f>
        <v>GA</v>
      </c>
      <c r="AC2898">
        <f>IFERROR(_xlfn.XLOOKUP($B2898,enrollment!$A$2:$A$801,enrollment!$L$2:$L$801),"")</f>
        <v>79</v>
      </c>
      <c r="AD2898" t="str" cm="1">
        <f t="array" ref="AD2898">_xlfn.IFS(AC2898="","Unknown",AC2898&lt;18,"0-17",AC2898&lt;35,"18-34",AC2898&lt;50,"35-49",AC2898&lt;65,"50-64",TRUE,"65+")</f>
        <v>65+</v>
      </c>
      <c r="AE2898">
        <f>IFERROR(_xlfn.XLOOKUP($B2898,enrollment!$A$2:$A$801,enrollment!$O$2:$O$801),"")</f>
        <v>8901234567</v>
      </c>
      <c r="AF2898">
        <f>IFERROR(_xlfn.XLOOKUP($AE2898,providers!$B$2:$B$11,providers!$Q$2:$Q$11),"")</f>
        <v>3.7</v>
      </c>
      <c r="AG2898" s="1">
        <f t="shared" si="45"/>
        <v>45383</v>
      </c>
    </row>
    <row r="2899" spans="1:33" x14ac:dyDescent="0.25">
      <c r="A2899" t="s">
        <v>3366</v>
      </c>
      <c r="B2899" t="s">
        <v>3360</v>
      </c>
      <c r="C2899">
        <v>9012345678</v>
      </c>
      <c r="D2899">
        <v>9012345678</v>
      </c>
      <c r="E2899" s="1">
        <v>45541</v>
      </c>
      <c r="F2899" s="1">
        <v>45541</v>
      </c>
      <c r="G2899" s="1">
        <v>45559</v>
      </c>
      <c r="H2899" t="s">
        <v>28</v>
      </c>
      <c r="I2899">
        <v>23</v>
      </c>
      <c r="J2899" t="s">
        <v>184</v>
      </c>
      <c r="K2899">
        <v>99284</v>
      </c>
      <c r="O2899">
        <v>1</v>
      </c>
      <c r="P2899">
        <v>2225.88</v>
      </c>
      <c r="Q2899">
        <v>1236.5999999999999</v>
      </c>
      <c r="R2899">
        <v>989.28</v>
      </c>
      <c r="S2899">
        <v>247.32</v>
      </c>
      <c r="T2899" t="s">
        <v>30</v>
      </c>
      <c r="X2899" t="s">
        <v>31</v>
      </c>
      <c r="Y2899" t="s">
        <v>32</v>
      </c>
      <c r="Z2899" t="s">
        <v>45</v>
      </c>
      <c r="AA2899" t="str">
        <f>IFERROR(_xlfn.XLOOKUP($J2899,avoidable_ed_reference!$A$2:$A$13,avoidable_ed_reference!$C$2:$C$13),"Not Classified")</f>
        <v>Non-Avoidable</v>
      </c>
      <c r="AB2899" t="str">
        <f>IFERROR(_xlfn.XLOOKUP($B2899,enrollment!$A$2:$A$801,enrollment!$I$2:$I$801),"")</f>
        <v>GA</v>
      </c>
      <c r="AC2899">
        <f>IFERROR(_xlfn.XLOOKUP($B2899,enrollment!$A$2:$A$801,enrollment!$L$2:$L$801),"")</f>
        <v>79</v>
      </c>
      <c r="AD2899" t="str" cm="1">
        <f t="array" ref="AD2899">_xlfn.IFS(AC2899="","Unknown",AC2899&lt;18,"0-17",AC2899&lt;35,"18-34",AC2899&lt;50,"35-49",AC2899&lt;65,"50-64",TRUE,"65+")</f>
        <v>65+</v>
      </c>
      <c r="AE2899">
        <f>IFERROR(_xlfn.XLOOKUP($B2899,enrollment!$A$2:$A$801,enrollment!$O$2:$O$801),"")</f>
        <v>8901234567</v>
      </c>
      <c r="AF2899">
        <f>IFERROR(_xlfn.XLOOKUP($AE2899,providers!$B$2:$B$11,providers!$Q$2:$Q$11),"")</f>
        <v>3.7</v>
      </c>
      <c r="AG2899" s="1">
        <f t="shared" si="45"/>
        <v>45536</v>
      </c>
    </row>
    <row r="2900" spans="1:33" x14ac:dyDescent="0.25">
      <c r="A2900" t="s">
        <v>3367</v>
      </c>
      <c r="B2900" t="s">
        <v>3360</v>
      </c>
      <c r="C2900">
        <v>3456789012</v>
      </c>
      <c r="D2900">
        <v>3456789012</v>
      </c>
      <c r="E2900" s="1">
        <v>45515</v>
      </c>
      <c r="F2900" s="1">
        <v>45515</v>
      </c>
      <c r="G2900" s="1">
        <v>45538</v>
      </c>
      <c r="H2900" t="s">
        <v>28</v>
      </c>
      <c r="I2900">
        <v>23</v>
      </c>
      <c r="J2900" t="s">
        <v>77</v>
      </c>
      <c r="K2900">
        <v>99284</v>
      </c>
      <c r="O2900">
        <v>1</v>
      </c>
      <c r="P2900">
        <v>2402.06</v>
      </c>
      <c r="Q2900">
        <v>1334.48</v>
      </c>
      <c r="R2900">
        <v>1067.58</v>
      </c>
      <c r="S2900">
        <v>266.89999999999998</v>
      </c>
      <c r="T2900" t="s">
        <v>30</v>
      </c>
      <c r="X2900" t="s">
        <v>31</v>
      </c>
      <c r="Y2900" t="s">
        <v>32</v>
      </c>
      <c r="Z2900" t="s">
        <v>45</v>
      </c>
      <c r="AA2900" t="str">
        <f>IFERROR(_xlfn.XLOOKUP($J2900,avoidable_ed_reference!$A$2:$A$13,avoidable_ed_reference!$C$2:$C$13),"Not Classified")</f>
        <v>Avoidable</v>
      </c>
      <c r="AB2900" t="str">
        <f>IFERROR(_xlfn.XLOOKUP($B2900,enrollment!$A$2:$A$801,enrollment!$I$2:$I$801),"")</f>
        <v>GA</v>
      </c>
      <c r="AC2900">
        <f>IFERROR(_xlfn.XLOOKUP($B2900,enrollment!$A$2:$A$801,enrollment!$L$2:$L$801),"")</f>
        <v>79</v>
      </c>
      <c r="AD2900" t="str" cm="1">
        <f t="array" ref="AD2900">_xlfn.IFS(AC2900="","Unknown",AC2900&lt;18,"0-17",AC2900&lt;35,"18-34",AC2900&lt;50,"35-49",AC2900&lt;65,"50-64",TRUE,"65+")</f>
        <v>65+</v>
      </c>
      <c r="AE2900">
        <f>IFERROR(_xlfn.XLOOKUP($B2900,enrollment!$A$2:$A$801,enrollment!$O$2:$O$801),"")</f>
        <v>8901234567</v>
      </c>
      <c r="AF2900">
        <f>IFERROR(_xlfn.XLOOKUP($AE2900,providers!$B$2:$B$11,providers!$Q$2:$Q$11),"")</f>
        <v>3.7</v>
      </c>
      <c r="AG2900" s="1">
        <f t="shared" si="45"/>
        <v>45505</v>
      </c>
    </row>
    <row r="2901" spans="1:33" x14ac:dyDescent="0.25">
      <c r="A2901" t="s">
        <v>3368</v>
      </c>
      <c r="B2901" t="s">
        <v>3369</v>
      </c>
      <c r="C2901">
        <v>3456789012</v>
      </c>
      <c r="D2901">
        <v>3456789012</v>
      </c>
      <c r="E2901" s="1">
        <v>45348</v>
      </c>
      <c r="F2901" s="1">
        <v>45348</v>
      </c>
      <c r="G2901" s="1">
        <v>45378</v>
      </c>
      <c r="H2901" t="s">
        <v>59</v>
      </c>
      <c r="J2901" t="s">
        <v>60</v>
      </c>
      <c r="L2901" s="2" t="s">
        <v>61</v>
      </c>
      <c r="M2901" t="s">
        <v>62</v>
      </c>
      <c r="N2901" t="s">
        <v>63</v>
      </c>
      <c r="O2901">
        <v>1</v>
      </c>
      <c r="P2901">
        <v>969.03</v>
      </c>
      <c r="Q2901">
        <v>880.94</v>
      </c>
      <c r="R2901">
        <v>704.75</v>
      </c>
      <c r="S2901">
        <v>176.19</v>
      </c>
      <c r="T2901" t="s">
        <v>30</v>
      </c>
      <c r="X2901" t="s">
        <v>52</v>
      </c>
      <c r="Y2901" t="s">
        <v>44</v>
      </c>
      <c r="Z2901" t="s">
        <v>64</v>
      </c>
      <c r="AA2901" t="str">
        <f>IFERROR(_xlfn.XLOOKUP($J2901,avoidable_ed_reference!$A$2:$A$13,avoidable_ed_reference!$C$2:$C$13),"Not Classified")</f>
        <v>Not Classified</v>
      </c>
      <c r="AB2901" t="str">
        <f>IFERROR(_xlfn.XLOOKUP($B2901,enrollment!$A$2:$A$801,enrollment!$I$2:$I$801),"")</f>
        <v>OH</v>
      </c>
      <c r="AC2901">
        <f>IFERROR(_xlfn.XLOOKUP($B2901,enrollment!$A$2:$A$801,enrollment!$L$2:$L$801),"")</f>
        <v>80</v>
      </c>
      <c r="AD2901" t="str" cm="1">
        <f t="array" ref="AD2901">_xlfn.IFS(AC2901="","Unknown",AC2901&lt;18,"0-17",AC2901&lt;35,"18-34",AC2901&lt;50,"35-49",AC2901&lt;65,"50-64",TRUE,"65+")</f>
        <v>65+</v>
      </c>
      <c r="AE2901">
        <f>IFERROR(_xlfn.XLOOKUP($B2901,enrollment!$A$2:$A$801,enrollment!$O$2:$O$801),"")</f>
        <v>6789012345</v>
      </c>
      <c r="AF2901">
        <f>IFERROR(_xlfn.XLOOKUP($AE2901,providers!$B$2:$B$11,providers!$Q$2:$Q$11),"")</f>
        <v>4.0999999999999996</v>
      </c>
      <c r="AG2901" s="1">
        <f t="shared" si="45"/>
        <v>45323</v>
      </c>
    </row>
    <row r="2902" spans="1:33" x14ac:dyDescent="0.25">
      <c r="A2902" t="s">
        <v>3370</v>
      </c>
      <c r="B2902" t="s">
        <v>3369</v>
      </c>
      <c r="C2902">
        <v>5678901234</v>
      </c>
      <c r="D2902">
        <v>5678901234</v>
      </c>
      <c r="E2902" s="1">
        <v>45465</v>
      </c>
      <c r="F2902" s="1">
        <v>45465</v>
      </c>
      <c r="G2902" s="1">
        <v>45484</v>
      </c>
      <c r="H2902" t="s">
        <v>28</v>
      </c>
      <c r="I2902">
        <v>20</v>
      </c>
      <c r="J2902" t="s">
        <v>35</v>
      </c>
      <c r="K2902">
        <v>99213</v>
      </c>
      <c r="O2902">
        <v>1</v>
      </c>
      <c r="P2902">
        <v>144.69999999999999</v>
      </c>
      <c r="Q2902">
        <v>111.31</v>
      </c>
      <c r="R2902">
        <v>89.05</v>
      </c>
      <c r="S2902">
        <v>22.26</v>
      </c>
      <c r="T2902" t="s">
        <v>30</v>
      </c>
      <c r="X2902" t="s">
        <v>52</v>
      </c>
      <c r="Y2902" t="s">
        <v>44</v>
      </c>
      <c r="Z2902" t="s">
        <v>36</v>
      </c>
      <c r="AA2902" t="str">
        <f>IFERROR(_xlfn.XLOOKUP($J2902,avoidable_ed_reference!$A$2:$A$13,avoidable_ed_reference!$C$2:$C$13),"Not Classified")</f>
        <v>Avoidable</v>
      </c>
      <c r="AB2902" t="str">
        <f>IFERROR(_xlfn.XLOOKUP($B2902,enrollment!$A$2:$A$801,enrollment!$I$2:$I$801),"")</f>
        <v>OH</v>
      </c>
      <c r="AC2902">
        <f>IFERROR(_xlfn.XLOOKUP($B2902,enrollment!$A$2:$A$801,enrollment!$L$2:$L$801),"")</f>
        <v>80</v>
      </c>
      <c r="AD2902" t="str" cm="1">
        <f t="array" ref="AD2902">_xlfn.IFS(AC2902="","Unknown",AC2902&lt;18,"0-17",AC2902&lt;35,"18-34",AC2902&lt;50,"35-49",AC2902&lt;65,"50-64",TRUE,"65+")</f>
        <v>65+</v>
      </c>
      <c r="AE2902">
        <f>IFERROR(_xlfn.XLOOKUP($B2902,enrollment!$A$2:$A$801,enrollment!$O$2:$O$801),"")</f>
        <v>6789012345</v>
      </c>
      <c r="AF2902">
        <f>IFERROR(_xlfn.XLOOKUP($AE2902,providers!$B$2:$B$11,providers!$Q$2:$Q$11),"")</f>
        <v>4.0999999999999996</v>
      </c>
      <c r="AG2902" s="1">
        <f t="shared" si="45"/>
        <v>45444</v>
      </c>
    </row>
    <row r="2903" spans="1:33" x14ac:dyDescent="0.25">
      <c r="A2903" t="s">
        <v>3371</v>
      </c>
      <c r="B2903" t="s">
        <v>3369</v>
      </c>
      <c r="C2903">
        <v>6789012345</v>
      </c>
      <c r="D2903">
        <v>6789012345</v>
      </c>
      <c r="E2903" s="1">
        <v>45643</v>
      </c>
      <c r="F2903" s="1">
        <v>45643</v>
      </c>
      <c r="G2903" s="1">
        <v>45675</v>
      </c>
      <c r="H2903" t="s">
        <v>28</v>
      </c>
      <c r="I2903">
        <v>11</v>
      </c>
      <c r="J2903" t="s">
        <v>35</v>
      </c>
      <c r="K2903">
        <v>99213</v>
      </c>
      <c r="O2903">
        <v>1</v>
      </c>
      <c r="P2903">
        <v>174.27</v>
      </c>
      <c r="Q2903">
        <v>129.09</v>
      </c>
      <c r="R2903">
        <v>103.27</v>
      </c>
      <c r="S2903">
        <v>25.82</v>
      </c>
      <c r="T2903" t="s">
        <v>30</v>
      </c>
      <c r="X2903" t="s">
        <v>52</v>
      </c>
      <c r="Y2903" t="s">
        <v>44</v>
      </c>
      <c r="Z2903" t="s">
        <v>39</v>
      </c>
      <c r="AA2903" t="str">
        <f>IFERROR(_xlfn.XLOOKUP($J2903,avoidable_ed_reference!$A$2:$A$13,avoidable_ed_reference!$C$2:$C$13),"Not Classified")</f>
        <v>Avoidable</v>
      </c>
      <c r="AB2903" t="str">
        <f>IFERROR(_xlfn.XLOOKUP($B2903,enrollment!$A$2:$A$801,enrollment!$I$2:$I$801),"")</f>
        <v>OH</v>
      </c>
      <c r="AC2903">
        <f>IFERROR(_xlfn.XLOOKUP($B2903,enrollment!$A$2:$A$801,enrollment!$L$2:$L$801),"")</f>
        <v>80</v>
      </c>
      <c r="AD2903" t="str" cm="1">
        <f t="array" ref="AD2903">_xlfn.IFS(AC2903="","Unknown",AC2903&lt;18,"0-17",AC2903&lt;35,"18-34",AC2903&lt;50,"35-49",AC2903&lt;65,"50-64",TRUE,"65+")</f>
        <v>65+</v>
      </c>
      <c r="AE2903">
        <f>IFERROR(_xlfn.XLOOKUP($B2903,enrollment!$A$2:$A$801,enrollment!$O$2:$O$801),"")</f>
        <v>6789012345</v>
      </c>
      <c r="AF2903">
        <f>IFERROR(_xlfn.XLOOKUP($AE2903,providers!$B$2:$B$11,providers!$Q$2:$Q$11),"")</f>
        <v>4.0999999999999996</v>
      </c>
      <c r="AG2903" s="1">
        <f t="shared" si="45"/>
        <v>45627</v>
      </c>
    </row>
    <row r="2904" spans="1:33" x14ac:dyDescent="0.25">
      <c r="A2904" t="s">
        <v>3372</v>
      </c>
      <c r="B2904" t="s">
        <v>3369</v>
      </c>
      <c r="C2904">
        <v>6789012345</v>
      </c>
      <c r="D2904">
        <v>6789012345</v>
      </c>
      <c r="E2904" s="1">
        <v>45630</v>
      </c>
      <c r="F2904" s="1">
        <v>45630</v>
      </c>
      <c r="G2904" s="1">
        <v>45663</v>
      </c>
      <c r="H2904" t="s">
        <v>28</v>
      </c>
      <c r="I2904">
        <v>11</v>
      </c>
      <c r="J2904" t="s">
        <v>35</v>
      </c>
      <c r="K2904">
        <v>99213</v>
      </c>
      <c r="O2904">
        <v>1</v>
      </c>
      <c r="P2904">
        <v>230.43</v>
      </c>
      <c r="Q2904">
        <v>170.69</v>
      </c>
      <c r="R2904">
        <v>136.55000000000001</v>
      </c>
      <c r="S2904">
        <v>34.14</v>
      </c>
      <c r="T2904" t="s">
        <v>30</v>
      </c>
      <c r="X2904" t="s">
        <v>52</v>
      </c>
      <c r="Y2904" t="s">
        <v>44</v>
      </c>
      <c r="Z2904" t="s">
        <v>39</v>
      </c>
      <c r="AA2904" t="str">
        <f>IFERROR(_xlfn.XLOOKUP($J2904,avoidable_ed_reference!$A$2:$A$13,avoidable_ed_reference!$C$2:$C$13),"Not Classified")</f>
        <v>Avoidable</v>
      </c>
      <c r="AB2904" t="str">
        <f>IFERROR(_xlfn.XLOOKUP($B2904,enrollment!$A$2:$A$801,enrollment!$I$2:$I$801),"")</f>
        <v>OH</v>
      </c>
      <c r="AC2904">
        <f>IFERROR(_xlfn.XLOOKUP($B2904,enrollment!$A$2:$A$801,enrollment!$L$2:$L$801),"")</f>
        <v>80</v>
      </c>
      <c r="AD2904" t="str" cm="1">
        <f t="array" ref="AD2904">_xlfn.IFS(AC2904="","Unknown",AC2904&lt;18,"0-17",AC2904&lt;35,"18-34",AC2904&lt;50,"35-49",AC2904&lt;65,"50-64",TRUE,"65+")</f>
        <v>65+</v>
      </c>
      <c r="AE2904">
        <f>IFERROR(_xlfn.XLOOKUP($B2904,enrollment!$A$2:$A$801,enrollment!$O$2:$O$801),"")</f>
        <v>6789012345</v>
      </c>
      <c r="AF2904">
        <f>IFERROR(_xlfn.XLOOKUP($AE2904,providers!$B$2:$B$11,providers!$Q$2:$Q$11),"")</f>
        <v>4.0999999999999996</v>
      </c>
      <c r="AG2904" s="1">
        <f t="shared" si="45"/>
        <v>45627</v>
      </c>
    </row>
    <row r="2905" spans="1:33" x14ac:dyDescent="0.25">
      <c r="A2905" t="s">
        <v>3373</v>
      </c>
      <c r="B2905" t="s">
        <v>3369</v>
      </c>
      <c r="C2905">
        <v>9012345678</v>
      </c>
      <c r="D2905">
        <v>9012345678</v>
      </c>
      <c r="E2905" s="1">
        <v>45605</v>
      </c>
      <c r="F2905" s="1">
        <v>45605</v>
      </c>
      <c r="G2905" s="1">
        <v>45631</v>
      </c>
      <c r="H2905" t="s">
        <v>28</v>
      </c>
      <c r="I2905">
        <v>22</v>
      </c>
      <c r="J2905" t="s">
        <v>29</v>
      </c>
      <c r="K2905">
        <v>90837</v>
      </c>
      <c r="O2905">
        <v>1</v>
      </c>
      <c r="P2905">
        <v>269.12</v>
      </c>
      <c r="Q2905">
        <v>199.35</v>
      </c>
      <c r="R2905">
        <v>159.47999999999999</v>
      </c>
      <c r="S2905">
        <v>39.869999999999997</v>
      </c>
      <c r="T2905" t="s">
        <v>30</v>
      </c>
      <c r="X2905" t="s">
        <v>52</v>
      </c>
      <c r="Y2905" t="s">
        <v>44</v>
      </c>
      <c r="Z2905" t="s">
        <v>33</v>
      </c>
      <c r="AA2905" t="str">
        <f>IFERROR(_xlfn.XLOOKUP($J2905,avoidable_ed_reference!$A$2:$A$13,avoidable_ed_reference!$C$2:$C$13),"Not Classified")</f>
        <v>Potentially Avoidable</v>
      </c>
      <c r="AB2905" t="str">
        <f>IFERROR(_xlfn.XLOOKUP($B2905,enrollment!$A$2:$A$801,enrollment!$I$2:$I$801),"")</f>
        <v>OH</v>
      </c>
      <c r="AC2905">
        <f>IFERROR(_xlfn.XLOOKUP($B2905,enrollment!$A$2:$A$801,enrollment!$L$2:$L$801),"")</f>
        <v>80</v>
      </c>
      <c r="AD2905" t="str" cm="1">
        <f t="array" ref="AD2905">_xlfn.IFS(AC2905="","Unknown",AC2905&lt;18,"0-17",AC2905&lt;35,"18-34",AC2905&lt;50,"35-49",AC2905&lt;65,"50-64",TRUE,"65+")</f>
        <v>65+</v>
      </c>
      <c r="AE2905">
        <f>IFERROR(_xlfn.XLOOKUP($B2905,enrollment!$A$2:$A$801,enrollment!$O$2:$O$801),"")</f>
        <v>6789012345</v>
      </c>
      <c r="AF2905">
        <f>IFERROR(_xlfn.XLOOKUP($AE2905,providers!$B$2:$B$11,providers!$Q$2:$Q$11),"")</f>
        <v>4.0999999999999996</v>
      </c>
      <c r="AG2905" s="1">
        <f t="shared" si="45"/>
        <v>45597</v>
      </c>
    </row>
    <row r="2906" spans="1:33" x14ac:dyDescent="0.25">
      <c r="A2906" t="s">
        <v>3374</v>
      </c>
      <c r="B2906" t="s">
        <v>3369</v>
      </c>
      <c r="C2906">
        <v>6789012345</v>
      </c>
      <c r="D2906">
        <v>6789012345</v>
      </c>
      <c r="E2906" s="1">
        <v>45458</v>
      </c>
      <c r="F2906" s="1">
        <v>45458</v>
      </c>
      <c r="G2906" s="1">
        <v>45481</v>
      </c>
      <c r="H2906" t="s">
        <v>28</v>
      </c>
      <c r="I2906">
        <v>11</v>
      </c>
      <c r="J2906" t="s">
        <v>47</v>
      </c>
      <c r="K2906">
        <v>99213</v>
      </c>
      <c r="O2906">
        <v>1</v>
      </c>
      <c r="P2906">
        <v>236.1</v>
      </c>
      <c r="Q2906">
        <v>174.89</v>
      </c>
      <c r="R2906">
        <v>139.91</v>
      </c>
      <c r="S2906">
        <v>34.979999999999997</v>
      </c>
      <c r="T2906" t="s">
        <v>30</v>
      </c>
      <c r="X2906" t="s">
        <v>52</v>
      </c>
      <c r="Y2906" t="s">
        <v>44</v>
      </c>
      <c r="Z2906" t="s">
        <v>39</v>
      </c>
      <c r="AA2906" t="str">
        <f>IFERROR(_xlfn.XLOOKUP($J2906,avoidable_ed_reference!$A$2:$A$13,avoidable_ed_reference!$C$2:$C$13),"Not Classified")</f>
        <v>Not Classified</v>
      </c>
      <c r="AB2906" t="str">
        <f>IFERROR(_xlfn.XLOOKUP($B2906,enrollment!$A$2:$A$801,enrollment!$I$2:$I$801),"")</f>
        <v>OH</v>
      </c>
      <c r="AC2906">
        <f>IFERROR(_xlfn.XLOOKUP($B2906,enrollment!$A$2:$A$801,enrollment!$L$2:$L$801),"")</f>
        <v>80</v>
      </c>
      <c r="AD2906" t="str" cm="1">
        <f t="array" ref="AD2906">_xlfn.IFS(AC2906="","Unknown",AC2906&lt;18,"0-17",AC2906&lt;35,"18-34",AC2906&lt;50,"35-49",AC2906&lt;65,"50-64",TRUE,"65+")</f>
        <v>65+</v>
      </c>
      <c r="AE2906">
        <f>IFERROR(_xlfn.XLOOKUP($B2906,enrollment!$A$2:$A$801,enrollment!$O$2:$O$801),"")</f>
        <v>6789012345</v>
      </c>
      <c r="AF2906">
        <f>IFERROR(_xlfn.XLOOKUP($AE2906,providers!$B$2:$B$11,providers!$Q$2:$Q$11),"")</f>
        <v>4.0999999999999996</v>
      </c>
      <c r="AG2906" s="1">
        <f t="shared" si="45"/>
        <v>45444</v>
      </c>
    </row>
    <row r="2907" spans="1:33" x14ac:dyDescent="0.25">
      <c r="A2907" t="s">
        <v>3375</v>
      </c>
      <c r="B2907" t="s">
        <v>3376</v>
      </c>
      <c r="C2907">
        <v>3456789012</v>
      </c>
      <c r="D2907">
        <v>3456789012</v>
      </c>
      <c r="E2907" s="1">
        <v>45312</v>
      </c>
      <c r="F2907" s="1">
        <v>45312</v>
      </c>
      <c r="G2907" s="1">
        <v>45326</v>
      </c>
      <c r="H2907" t="s">
        <v>67</v>
      </c>
      <c r="I2907">
        <v>21</v>
      </c>
      <c r="J2907" t="s">
        <v>99</v>
      </c>
      <c r="K2907">
        <v>99223</v>
      </c>
      <c r="O2907">
        <v>1</v>
      </c>
      <c r="P2907">
        <v>28638.47</v>
      </c>
      <c r="Q2907">
        <v>18476.43</v>
      </c>
      <c r="R2907">
        <v>14781.14</v>
      </c>
      <c r="S2907">
        <v>3695.29</v>
      </c>
      <c r="T2907" t="s">
        <v>30</v>
      </c>
      <c r="V2907">
        <v>1</v>
      </c>
      <c r="W2907" s="2" t="s">
        <v>68</v>
      </c>
      <c r="X2907" t="s">
        <v>31</v>
      </c>
      <c r="Y2907" t="s">
        <v>32</v>
      </c>
      <c r="Z2907" t="s">
        <v>69</v>
      </c>
      <c r="AA2907" t="str">
        <f>IFERROR(_xlfn.XLOOKUP($J2907,avoidable_ed_reference!$A$2:$A$13,avoidable_ed_reference!$C$2:$C$13),"Not Classified")</f>
        <v>Not Classified</v>
      </c>
      <c r="AB2907" t="str">
        <f>IFERROR(_xlfn.XLOOKUP($B2907,enrollment!$A$2:$A$801,enrollment!$I$2:$I$801),"")</f>
        <v>TN</v>
      </c>
      <c r="AC2907">
        <f>IFERROR(_xlfn.XLOOKUP($B2907,enrollment!$A$2:$A$801,enrollment!$L$2:$L$801),"")</f>
        <v>82</v>
      </c>
      <c r="AD2907" t="str" cm="1">
        <f t="array" ref="AD2907">_xlfn.IFS(AC2907="","Unknown",AC2907&lt;18,"0-17",AC2907&lt;35,"18-34",AC2907&lt;50,"35-49",AC2907&lt;65,"50-64",TRUE,"65+")</f>
        <v>65+</v>
      </c>
      <c r="AE2907">
        <f>IFERROR(_xlfn.XLOOKUP($B2907,enrollment!$A$2:$A$801,enrollment!$O$2:$O$801),"")</f>
        <v>7890123456</v>
      </c>
      <c r="AF2907">
        <f>IFERROR(_xlfn.XLOOKUP($AE2907,providers!$B$2:$B$11,providers!$Q$2:$Q$11),"")</f>
        <v>3.9</v>
      </c>
      <c r="AG2907" s="1">
        <f t="shared" si="45"/>
        <v>45292</v>
      </c>
    </row>
    <row r="2908" spans="1:33" x14ac:dyDescent="0.25">
      <c r="A2908" t="s">
        <v>3377</v>
      </c>
      <c r="B2908" t="s">
        <v>3376</v>
      </c>
      <c r="C2908">
        <v>7890123456</v>
      </c>
      <c r="D2908">
        <v>7890123456</v>
      </c>
      <c r="E2908" s="1">
        <v>45582</v>
      </c>
      <c r="F2908" s="1">
        <v>45582</v>
      </c>
      <c r="G2908" s="1">
        <v>45596</v>
      </c>
      <c r="H2908" t="s">
        <v>28</v>
      </c>
      <c r="I2908">
        <v>11</v>
      </c>
      <c r="J2908" t="s">
        <v>38</v>
      </c>
      <c r="K2908">
        <v>99213</v>
      </c>
      <c r="O2908">
        <v>1</v>
      </c>
      <c r="P2908">
        <v>191.79</v>
      </c>
      <c r="Q2908">
        <v>142.07</v>
      </c>
      <c r="R2908">
        <v>113.66</v>
      </c>
      <c r="S2908">
        <v>28.41</v>
      </c>
      <c r="T2908" t="s">
        <v>30</v>
      </c>
      <c r="X2908" t="s">
        <v>31</v>
      </c>
      <c r="Y2908" t="s">
        <v>32</v>
      </c>
      <c r="Z2908" t="s">
        <v>39</v>
      </c>
      <c r="AA2908" t="str">
        <f>IFERROR(_xlfn.XLOOKUP($J2908,avoidable_ed_reference!$A$2:$A$13,avoidable_ed_reference!$C$2:$C$13),"Not Classified")</f>
        <v>Not Classified</v>
      </c>
      <c r="AB2908" t="str">
        <f>IFERROR(_xlfn.XLOOKUP($B2908,enrollment!$A$2:$A$801,enrollment!$I$2:$I$801),"")</f>
        <v>TN</v>
      </c>
      <c r="AC2908">
        <f>IFERROR(_xlfn.XLOOKUP($B2908,enrollment!$A$2:$A$801,enrollment!$L$2:$L$801),"")</f>
        <v>82</v>
      </c>
      <c r="AD2908" t="str" cm="1">
        <f t="array" ref="AD2908">_xlfn.IFS(AC2908="","Unknown",AC2908&lt;18,"0-17",AC2908&lt;35,"18-34",AC2908&lt;50,"35-49",AC2908&lt;65,"50-64",TRUE,"65+")</f>
        <v>65+</v>
      </c>
      <c r="AE2908">
        <f>IFERROR(_xlfn.XLOOKUP($B2908,enrollment!$A$2:$A$801,enrollment!$O$2:$O$801),"")</f>
        <v>7890123456</v>
      </c>
      <c r="AF2908">
        <f>IFERROR(_xlfn.XLOOKUP($AE2908,providers!$B$2:$B$11,providers!$Q$2:$Q$11),"")</f>
        <v>3.9</v>
      </c>
      <c r="AG2908" s="1">
        <f t="shared" si="45"/>
        <v>45566</v>
      </c>
    </row>
    <row r="2909" spans="1:33" x14ac:dyDescent="0.25">
      <c r="A2909" t="s">
        <v>3378</v>
      </c>
      <c r="B2909" t="s">
        <v>3376</v>
      </c>
      <c r="C2909">
        <v>7890123456</v>
      </c>
      <c r="D2909">
        <v>7890123456</v>
      </c>
      <c r="E2909" s="1">
        <v>45461</v>
      </c>
      <c r="F2909" s="1">
        <v>45461</v>
      </c>
      <c r="G2909" s="1">
        <v>45480</v>
      </c>
      <c r="H2909" t="s">
        <v>28</v>
      </c>
      <c r="I2909">
        <v>11</v>
      </c>
      <c r="J2909" t="s">
        <v>35</v>
      </c>
      <c r="K2909">
        <v>99213</v>
      </c>
      <c r="O2909">
        <v>1</v>
      </c>
      <c r="P2909">
        <v>190.86</v>
      </c>
      <c r="Q2909">
        <v>141.38</v>
      </c>
      <c r="R2909">
        <v>113.1</v>
      </c>
      <c r="S2909">
        <v>28.28</v>
      </c>
      <c r="T2909" t="s">
        <v>30</v>
      </c>
      <c r="X2909" t="s">
        <v>31</v>
      </c>
      <c r="Y2909" t="s">
        <v>32</v>
      </c>
      <c r="Z2909" t="s">
        <v>39</v>
      </c>
      <c r="AA2909" t="str">
        <f>IFERROR(_xlfn.XLOOKUP($J2909,avoidable_ed_reference!$A$2:$A$13,avoidable_ed_reference!$C$2:$C$13),"Not Classified")</f>
        <v>Avoidable</v>
      </c>
      <c r="AB2909" t="str">
        <f>IFERROR(_xlfn.XLOOKUP($B2909,enrollment!$A$2:$A$801,enrollment!$I$2:$I$801),"")</f>
        <v>TN</v>
      </c>
      <c r="AC2909">
        <f>IFERROR(_xlfn.XLOOKUP($B2909,enrollment!$A$2:$A$801,enrollment!$L$2:$L$801),"")</f>
        <v>82</v>
      </c>
      <c r="AD2909" t="str" cm="1">
        <f t="array" ref="AD2909">_xlfn.IFS(AC2909="","Unknown",AC2909&lt;18,"0-17",AC2909&lt;35,"18-34",AC2909&lt;50,"35-49",AC2909&lt;65,"50-64",TRUE,"65+")</f>
        <v>65+</v>
      </c>
      <c r="AE2909">
        <f>IFERROR(_xlfn.XLOOKUP($B2909,enrollment!$A$2:$A$801,enrollment!$O$2:$O$801),"")</f>
        <v>7890123456</v>
      </c>
      <c r="AF2909">
        <f>IFERROR(_xlfn.XLOOKUP($AE2909,providers!$B$2:$B$11,providers!$Q$2:$Q$11),"")</f>
        <v>3.9</v>
      </c>
      <c r="AG2909" s="1">
        <f t="shared" si="45"/>
        <v>45444</v>
      </c>
    </row>
    <row r="2910" spans="1:33" x14ac:dyDescent="0.25">
      <c r="A2910" t="s">
        <v>3379</v>
      </c>
      <c r="B2910" t="s">
        <v>3376</v>
      </c>
      <c r="C2910">
        <v>2233445566</v>
      </c>
      <c r="D2910">
        <v>2233445566</v>
      </c>
      <c r="E2910" s="1">
        <v>45460</v>
      </c>
      <c r="F2910" s="1">
        <v>45460</v>
      </c>
      <c r="G2910" s="1">
        <v>45486</v>
      </c>
      <c r="H2910" t="s">
        <v>28</v>
      </c>
      <c r="I2910">
        <v>23</v>
      </c>
      <c r="J2910" t="s">
        <v>77</v>
      </c>
      <c r="K2910">
        <v>99284</v>
      </c>
      <c r="O2910">
        <v>1</v>
      </c>
      <c r="P2910">
        <v>2510.91</v>
      </c>
      <c r="Q2910">
        <v>1394.95</v>
      </c>
      <c r="R2910">
        <v>1115.96</v>
      </c>
      <c r="S2910">
        <v>278.99</v>
      </c>
      <c r="T2910" t="s">
        <v>30</v>
      </c>
      <c r="X2910" t="s">
        <v>31</v>
      </c>
      <c r="Y2910" t="s">
        <v>32</v>
      </c>
      <c r="Z2910" t="s">
        <v>45</v>
      </c>
      <c r="AA2910" t="str">
        <f>IFERROR(_xlfn.XLOOKUP($J2910,avoidable_ed_reference!$A$2:$A$13,avoidable_ed_reference!$C$2:$C$13),"Not Classified")</f>
        <v>Avoidable</v>
      </c>
      <c r="AB2910" t="str">
        <f>IFERROR(_xlfn.XLOOKUP($B2910,enrollment!$A$2:$A$801,enrollment!$I$2:$I$801),"")</f>
        <v>TN</v>
      </c>
      <c r="AC2910">
        <f>IFERROR(_xlfn.XLOOKUP($B2910,enrollment!$A$2:$A$801,enrollment!$L$2:$L$801),"")</f>
        <v>82</v>
      </c>
      <c r="AD2910" t="str" cm="1">
        <f t="array" ref="AD2910">_xlfn.IFS(AC2910="","Unknown",AC2910&lt;18,"0-17",AC2910&lt;35,"18-34",AC2910&lt;50,"35-49",AC2910&lt;65,"50-64",TRUE,"65+")</f>
        <v>65+</v>
      </c>
      <c r="AE2910">
        <f>IFERROR(_xlfn.XLOOKUP($B2910,enrollment!$A$2:$A$801,enrollment!$O$2:$O$801),"")</f>
        <v>7890123456</v>
      </c>
      <c r="AF2910">
        <f>IFERROR(_xlfn.XLOOKUP($AE2910,providers!$B$2:$B$11,providers!$Q$2:$Q$11),"")</f>
        <v>3.9</v>
      </c>
      <c r="AG2910" s="1">
        <f t="shared" si="45"/>
        <v>45444</v>
      </c>
    </row>
    <row r="2911" spans="1:33" x14ac:dyDescent="0.25">
      <c r="A2911" t="s">
        <v>3380</v>
      </c>
      <c r="B2911" t="s">
        <v>3376</v>
      </c>
      <c r="C2911">
        <v>7890123456</v>
      </c>
      <c r="D2911">
        <v>7890123456</v>
      </c>
      <c r="E2911" s="1">
        <v>45470</v>
      </c>
      <c r="F2911" s="1">
        <v>45470</v>
      </c>
      <c r="G2911" s="1">
        <v>45492</v>
      </c>
      <c r="H2911" t="s">
        <v>28</v>
      </c>
      <c r="I2911">
        <v>11</v>
      </c>
      <c r="J2911" t="s">
        <v>38</v>
      </c>
      <c r="K2911">
        <v>99213</v>
      </c>
      <c r="O2911">
        <v>1</v>
      </c>
      <c r="P2911">
        <v>214.45</v>
      </c>
      <c r="Q2911">
        <v>158.85</v>
      </c>
      <c r="R2911">
        <v>127.08</v>
      </c>
      <c r="S2911">
        <v>31.77</v>
      </c>
      <c r="T2911" t="s">
        <v>30</v>
      </c>
      <c r="X2911" t="s">
        <v>31</v>
      </c>
      <c r="Y2911" t="s">
        <v>32</v>
      </c>
      <c r="Z2911" t="s">
        <v>39</v>
      </c>
      <c r="AA2911" t="str">
        <f>IFERROR(_xlfn.XLOOKUP($J2911,avoidable_ed_reference!$A$2:$A$13,avoidable_ed_reference!$C$2:$C$13),"Not Classified")</f>
        <v>Not Classified</v>
      </c>
      <c r="AB2911" t="str">
        <f>IFERROR(_xlfn.XLOOKUP($B2911,enrollment!$A$2:$A$801,enrollment!$I$2:$I$801),"")</f>
        <v>TN</v>
      </c>
      <c r="AC2911">
        <f>IFERROR(_xlfn.XLOOKUP($B2911,enrollment!$A$2:$A$801,enrollment!$L$2:$L$801),"")</f>
        <v>82</v>
      </c>
      <c r="AD2911" t="str" cm="1">
        <f t="array" ref="AD2911">_xlfn.IFS(AC2911="","Unknown",AC2911&lt;18,"0-17",AC2911&lt;35,"18-34",AC2911&lt;50,"35-49",AC2911&lt;65,"50-64",TRUE,"65+")</f>
        <v>65+</v>
      </c>
      <c r="AE2911">
        <f>IFERROR(_xlfn.XLOOKUP($B2911,enrollment!$A$2:$A$801,enrollment!$O$2:$O$801),"")</f>
        <v>7890123456</v>
      </c>
      <c r="AF2911">
        <f>IFERROR(_xlfn.XLOOKUP($AE2911,providers!$B$2:$B$11,providers!$Q$2:$Q$11),"")</f>
        <v>3.9</v>
      </c>
      <c r="AG2911" s="1">
        <f t="shared" si="45"/>
        <v>45444</v>
      </c>
    </row>
    <row r="2912" spans="1:33" x14ac:dyDescent="0.25">
      <c r="A2912" t="s">
        <v>3381</v>
      </c>
      <c r="B2912" t="s">
        <v>3376</v>
      </c>
      <c r="C2912">
        <v>7890123456</v>
      </c>
      <c r="D2912">
        <v>7890123456</v>
      </c>
      <c r="E2912" s="1">
        <v>45604</v>
      </c>
      <c r="F2912" s="1">
        <v>45604</v>
      </c>
      <c r="G2912" s="1">
        <v>45634</v>
      </c>
      <c r="H2912" t="s">
        <v>28</v>
      </c>
      <c r="I2912">
        <v>11</v>
      </c>
      <c r="J2912" t="s">
        <v>35</v>
      </c>
      <c r="K2912">
        <v>99213</v>
      </c>
      <c r="O2912">
        <v>1</v>
      </c>
      <c r="P2912">
        <v>229.43</v>
      </c>
      <c r="Q2912">
        <v>169.95</v>
      </c>
      <c r="R2912">
        <v>135.96</v>
      </c>
      <c r="S2912">
        <v>33.99</v>
      </c>
      <c r="T2912" t="s">
        <v>30</v>
      </c>
      <c r="X2912" t="s">
        <v>31</v>
      </c>
      <c r="Y2912" t="s">
        <v>32</v>
      </c>
      <c r="Z2912" t="s">
        <v>39</v>
      </c>
      <c r="AA2912" t="str">
        <f>IFERROR(_xlfn.XLOOKUP($J2912,avoidable_ed_reference!$A$2:$A$13,avoidable_ed_reference!$C$2:$C$13),"Not Classified")</f>
        <v>Avoidable</v>
      </c>
      <c r="AB2912" t="str">
        <f>IFERROR(_xlfn.XLOOKUP($B2912,enrollment!$A$2:$A$801,enrollment!$I$2:$I$801),"")</f>
        <v>TN</v>
      </c>
      <c r="AC2912">
        <f>IFERROR(_xlfn.XLOOKUP($B2912,enrollment!$A$2:$A$801,enrollment!$L$2:$L$801),"")</f>
        <v>82</v>
      </c>
      <c r="AD2912" t="str" cm="1">
        <f t="array" ref="AD2912">_xlfn.IFS(AC2912="","Unknown",AC2912&lt;18,"0-17",AC2912&lt;35,"18-34",AC2912&lt;50,"35-49",AC2912&lt;65,"50-64",TRUE,"65+")</f>
        <v>65+</v>
      </c>
      <c r="AE2912">
        <f>IFERROR(_xlfn.XLOOKUP($B2912,enrollment!$A$2:$A$801,enrollment!$O$2:$O$801),"")</f>
        <v>7890123456</v>
      </c>
      <c r="AF2912">
        <f>IFERROR(_xlfn.XLOOKUP($AE2912,providers!$B$2:$B$11,providers!$Q$2:$Q$11),"")</f>
        <v>3.9</v>
      </c>
      <c r="AG2912" s="1">
        <f t="shared" si="45"/>
        <v>45597</v>
      </c>
    </row>
    <row r="2913" spans="1:33" x14ac:dyDescent="0.25">
      <c r="A2913" t="s">
        <v>3382</v>
      </c>
      <c r="B2913" t="s">
        <v>3383</v>
      </c>
      <c r="C2913">
        <v>3456789012</v>
      </c>
      <c r="D2913">
        <v>3456789012</v>
      </c>
      <c r="E2913" s="1">
        <v>45590</v>
      </c>
      <c r="F2913" s="1">
        <v>45590</v>
      </c>
      <c r="G2913" s="1">
        <v>45607</v>
      </c>
      <c r="H2913" t="s">
        <v>67</v>
      </c>
      <c r="I2913">
        <v>21</v>
      </c>
      <c r="J2913" t="s">
        <v>80</v>
      </c>
      <c r="K2913">
        <v>99223</v>
      </c>
      <c r="O2913">
        <v>1</v>
      </c>
      <c r="P2913">
        <v>33312.199999999997</v>
      </c>
      <c r="Q2913">
        <v>21491.74</v>
      </c>
      <c r="R2913">
        <v>17193.39</v>
      </c>
      <c r="S2913">
        <v>4298.3500000000004</v>
      </c>
      <c r="T2913" t="s">
        <v>30</v>
      </c>
      <c r="V2913">
        <v>1</v>
      </c>
      <c r="W2913" s="2" t="s">
        <v>68</v>
      </c>
      <c r="X2913" t="s">
        <v>43</v>
      </c>
      <c r="Y2913" t="s">
        <v>44</v>
      </c>
      <c r="Z2913" t="s">
        <v>69</v>
      </c>
      <c r="AA2913" t="str">
        <f>IFERROR(_xlfn.XLOOKUP($J2913,avoidable_ed_reference!$A$2:$A$13,avoidable_ed_reference!$C$2:$C$13),"Not Classified")</f>
        <v>Non-Avoidable</v>
      </c>
      <c r="AB2913" t="str">
        <f>IFERROR(_xlfn.XLOOKUP($B2913,enrollment!$A$2:$A$801,enrollment!$I$2:$I$801),"")</f>
        <v>TN</v>
      </c>
      <c r="AC2913">
        <f>IFERROR(_xlfn.XLOOKUP($B2913,enrollment!$A$2:$A$801,enrollment!$L$2:$L$801),"")</f>
        <v>42</v>
      </c>
      <c r="AD2913" t="str" cm="1">
        <f t="array" ref="AD2913">_xlfn.IFS(AC2913="","Unknown",AC2913&lt;18,"0-17",AC2913&lt;35,"18-34",AC2913&lt;50,"35-49",AC2913&lt;65,"50-64",TRUE,"65+")</f>
        <v>35-49</v>
      </c>
      <c r="AE2913">
        <f>IFERROR(_xlfn.XLOOKUP($B2913,enrollment!$A$2:$A$801,enrollment!$O$2:$O$801),"")</f>
        <v>5678901234</v>
      </c>
      <c r="AF2913">
        <f>IFERROR(_xlfn.XLOOKUP($AE2913,providers!$B$2:$B$11,providers!$Q$2:$Q$11),"")</f>
        <v>3.8</v>
      </c>
      <c r="AG2913" s="1">
        <f t="shared" si="45"/>
        <v>45566</v>
      </c>
    </row>
    <row r="2914" spans="1:33" x14ac:dyDescent="0.25">
      <c r="A2914" t="s">
        <v>3384</v>
      </c>
      <c r="B2914" t="s">
        <v>3383</v>
      </c>
      <c r="C2914">
        <v>7890123456</v>
      </c>
      <c r="D2914">
        <v>7890123456</v>
      </c>
      <c r="E2914" s="1">
        <v>45629</v>
      </c>
      <c r="F2914" s="1">
        <v>45629</v>
      </c>
      <c r="G2914" s="1">
        <v>45661</v>
      </c>
      <c r="H2914" t="s">
        <v>28</v>
      </c>
      <c r="I2914">
        <v>23</v>
      </c>
      <c r="J2914" t="s">
        <v>91</v>
      </c>
      <c r="K2914">
        <v>99284</v>
      </c>
      <c r="O2914">
        <v>1</v>
      </c>
      <c r="P2914">
        <v>2050.9</v>
      </c>
      <c r="Q2914">
        <v>1139.3900000000001</v>
      </c>
      <c r="R2914">
        <v>911.51</v>
      </c>
      <c r="S2914">
        <v>227.88</v>
      </c>
      <c r="T2914" t="s">
        <v>30</v>
      </c>
      <c r="X2914" t="s">
        <v>43</v>
      </c>
      <c r="Y2914" t="s">
        <v>44</v>
      </c>
      <c r="Z2914" t="s">
        <v>45</v>
      </c>
      <c r="AA2914" t="str">
        <f>IFERROR(_xlfn.XLOOKUP($J2914,avoidable_ed_reference!$A$2:$A$13,avoidable_ed_reference!$C$2:$C$13),"Not Classified")</f>
        <v>Avoidable</v>
      </c>
      <c r="AB2914" t="str">
        <f>IFERROR(_xlfn.XLOOKUP($B2914,enrollment!$A$2:$A$801,enrollment!$I$2:$I$801),"")</f>
        <v>TN</v>
      </c>
      <c r="AC2914">
        <f>IFERROR(_xlfn.XLOOKUP($B2914,enrollment!$A$2:$A$801,enrollment!$L$2:$L$801),"")</f>
        <v>42</v>
      </c>
      <c r="AD2914" t="str" cm="1">
        <f t="array" ref="AD2914">_xlfn.IFS(AC2914="","Unknown",AC2914&lt;18,"0-17",AC2914&lt;35,"18-34",AC2914&lt;50,"35-49",AC2914&lt;65,"50-64",TRUE,"65+")</f>
        <v>35-49</v>
      </c>
      <c r="AE2914">
        <f>IFERROR(_xlfn.XLOOKUP($B2914,enrollment!$A$2:$A$801,enrollment!$O$2:$O$801),"")</f>
        <v>5678901234</v>
      </c>
      <c r="AF2914">
        <f>IFERROR(_xlfn.XLOOKUP($AE2914,providers!$B$2:$B$11,providers!$Q$2:$Q$11),"")</f>
        <v>3.8</v>
      </c>
      <c r="AG2914" s="1">
        <f t="shared" si="45"/>
        <v>45627</v>
      </c>
    </row>
    <row r="2915" spans="1:33" x14ac:dyDescent="0.25">
      <c r="A2915" t="s">
        <v>3385</v>
      </c>
      <c r="B2915" t="s">
        <v>3383</v>
      </c>
      <c r="C2915">
        <v>2233445566</v>
      </c>
      <c r="D2915">
        <v>2233445566</v>
      </c>
      <c r="E2915" s="1">
        <v>45383</v>
      </c>
      <c r="F2915" s="1">
        <v>45383</v>
      </c>
      <c r="G2915" s="1">
        <v>45401</v>
      </c>
      <c r="H2915" t="s">
        <v>28</v>
      </c>
      <c r="I2915">
        <v>22</v>
      </c>
      <c r="J2915" t="s">
        <v>29</v>
      </c>
      <c r="K2915">
        <v>90837</v>
      </c>
      <c r="O2915">
        <v>1</v>
      </c>
      <c r="P2915">
        <v>208.59</v>
      </c>
      <c r="Q2915">
        <v>154.51</v>
      </c>
      <c r="R2915">
        <v>123.61</v>
      </c>
      <c r="S2915">
        <v>30.9</v>
      </c>
      <c r="T2915" t="s">
        <v>30</v>
      </c>
      <c r="X2915" t="s">
        <v>43</v>
      </c>
      <c r="Y2915" t="s">
        <v>44</v>
      </c>
      <c r="Z2915" t="s">
        <v>33</v>
      </c>
      <c r="AA2915" t="str">
        <f>IFERROR(_xlfn.XLOOKUP($J2915,avoidable_ed_reference!$A$2:$A$13,avoidable_ed_reference!$C$2:$C$13),"Not Classified")</f>
        <v>Potentially Avoidable</v>
      </c>
      <c r="AB2915" t="str">
        <f>IFERROR(_xlfn.XLOOKUP($B2915,enrollment!$A$2:$A$801,enrollment!$I$2:$I$801),"")</f>
        <v>TN</v>
      </c>
      <c r="AC2915">
        <f>IFERROR(_xlfn.XLOOKUP($B2915,enrollment!$A$2:$A$801,enrollment!$L$2:$L$801),"")</f>
        <v>42</v>
      </c>
      <c r="AD2915" t="str" cm="1">
        <f t="array" ref="AD2915">_xlfn.IFS(AC2915="","Unknown",AC2915&lt;18,"0-17",AC2915&lt;35,"18-34",AC2915&lt;50,"35-49",AC2915&lt;65,"50-64",TRUE,"65+")</f>
        <v>35-49</v>
      </c>
      <c r="AE2915">
        <f>IFERROR(_xlfn.XLOOKUP($B2915,enrollment!$A$2:$A$801,enrollment!$O$2:$O$801),"")</f>
        <v>5678901234</v>
      </c>
      <c r="AF2915">
        <f>IFERROR(_xlfn.XLOOKUP($AE2915,providers!$B$2:$B$11,providers!$Q$2:$Q$11),"")</f>
        <v>3.8</v>
      </c>
      <c r="AG2915" s="1">
        <f t="shared" si="45"/>
        <v>45383</v>
      </c>
    </row>
    <row r="2916" spans="1:33" x14ac:dyDescent="0.25">
      <c r="A2916" t="s">
        <v>3386</v>
      </c>
      <c r="B2916" t="s">
        <v>3383</v>
      </c>
      <c r="C2916">
        <v>5678901234</v>
      </c>
      <c r="D2916">
        <v>5678901234</v>
      </c>
      <c r="E2916" s="1">
        <v>45633</v>
      </c>
      <c r="F2916" s="1">
        <v>45633</v>
      </c>
      <c r="G2916" s="1">
        <v>45656</v>
      </c>
      <c r="H2916" t="s">
        <v>28</v>
      </c>
      <c r="I2916">
        <v>11</v>
      </c>
      <c r="J2916" t="s">
        <v>38</v>
      </c>
      <c r="K2916">
        <v>99213</v>
      </c>
      <c r="O2916">
        <v>1</v>
      </c>
      <c r="P2916">
        <v>205.52</v>
      </c>
      <c r="Q2916">
        <v>152.24</v>
      </c>
      <c r="R2916">
        <v>121.79</v>
      </c>
      <c r="S2916">
        <v>30.45</v>
      </c>
      <c r="T2916" t="s">
        <v>30</v>
      </c>
      <c r="X2916" t="s">
        <v>43</v>
      </c>
      <c r="Y2916" t="s">
        <v>44</v>
      </c>
      <c r="Z2916" t="s">
        <v>39</v>
      </c>
      <c r="AA2916" t="str">
        <f>IFERROR(_xlfn.XLOOKUP($J2916,avoidable_ed_reference!$A$2:$A$13,avoidable_ed_reference!$C$2:$C$13),"Not Classified")</f>
        <v>Not Classified</v>
      </c>
      <c r="AB2916" t="str">
        <f>IFERROR(_xlfn.XLOOKUP($B2916,enrollment!$A$2:$A$801,enrollment!$I$2:$I$801),"")</f>
        <v>TN</v>
      </c>
      <c r="AC2916">
        <f>IFERROR(_xlfn.XLOOKUP($B2916,enrollment!$A$2:$A$801,enrollment!$L$2:$L$801),"")</f>
        <v>42</v>
      </c>
      <c r="AD2916" t="str" cm="1">
        <f t="array" ref="AD2916">_xlfn.IFS(AC2916="","Unknown",AC2916&lt;18,"0-17",AC2916&lt;35,"18-34",AC2916&lt;50,"35-49",AC2916&lt;65,"50-64",TRUE,"65+")</f>
        <v>35-49</v>
      </c>
      <c r="AE2916">
        <f>IFERROR(_xlfn.XLOOKUP($B2916,enrollment!$A$2:$A$801,enrollment!$O$2:$O$801),"")</f>
        <v>5678901234</v>
      </c>
      <c r="AF2916">
        <f>IFERROR(_xlfn.XLOOKUP($AE2916,providers!$B$2:$B$11,providers!$Q$2:$Q$11),"")</f>
        <v>3.8</v>
      </c>
      <c r="AG2916" s="1">
        <f t="shared" si="45"/>
        <v>45627</v>
      </c>
    </row>
    <row r="2917" spans="1:33" x14ac:dyDescent="0.25">
      <c r="A2917" t="s">
        <v>3387</v>
      </c>
      <c r="B2917" t="s">
        <v>3383</v>
      </c>
      <c r="C2917">
        <v>2345678901</v>
      </c>
      <c r="D2917">
        <v>2345678901</v>
      </c>
      <c r="E2917" s="1">
        <v>45471</v>
      </c>
      <c r="F2917" s="1">
        <v>45471</v>
      </c>
      <c r="G2917" s="1">
        <v>45498</v>
      </c>
      <c r="H2917" t="s">
        <v>28</v>
      </c>
      <c r="I2917">
        <v>23</v>
      </c>
      <c r="J2917" t="s">
        <v>127</v>
      </c>
      <c r="K2917">
        <v>99284</v>
      </c>
      <c r="O2917">
        <v>1</v>
      </c>
      <c r="P2917">
        <v>1561.82</v>
      </c>
      <c r="Q2917">
        <v>867.68</v>
      </c>
      <c r="R2917">
        <v>694.14</v>
      </c>
      <c r="S2917">
        <v>173.54</v>
      </c>
      <c r="T2917" t="s">
        <v>30</v>
      </c>
      <c r="X2917" t="s">
        <v>43</v>
      </c>
      <c r="Y2917" t="s">
        <v>44</v>
      </c>
      <c r="Z2917" t="s">
        <v>45</v>
      </c>
      <c r="AA2917" t="str">
        <f>IFERROR(_xlfn.XLOOKUP($J2917,avoidable_ed_reference!$A$2:$A$13,avoidable_ed_reference!$C$2:$C$13),"Not Classified")</f>
        <v>Avoidable</v>
      </c>
      <c r="AB2917" t="str">
        <f>IFERROR(_xlfn.XLOOKUP($B2917,enrollment!$A$2:$A$801,enrollment!$I$2:$I$801),"")</f>
        <v>TN</v>
      </c>
      <c r="AC2917">
        <f>IFERROR(_xlfn.XLOOKUP($B2917,enrollment!$A$2:$A$801,enrollment!$L$2:$L$801),"")</f>
        <v>42</v>
      </c>
      <c r="AD2917" t="str" cm="1">
        <f t="array" ref="AD2917">_xlfn.IFS(AC2917="","Unknown",AC2917&lt;18,"0-17",AC2917&lt;35,"18-34",AC2917&lt;50,"35-49",AC2917&lt;65,"50-64",TRUE,"65+")</f>
        <v>35-49</v>
      </c>
      <c r="AE2917">
        <f>IFERROR(_xlfn.XLOOKUP($B2917,enrollment!$A$2:$A$801,enrollment!$O$2:$O$801),"")</f>
        <v>5678901234</v>
      </c>
      <c r="AF2917">
        <f>IFERROR(_xlfn.XLOOKUP($AE2917,providers!$B$2:$B$11,providers!$Q$2:$Q$11),"")</f>
        <v>3.8</v>
      </c>
      <c r="AG2917" s="1">
        <f t="shared" si="45"/>
        <v>45444</v>
      </c>
    </row>
    <row r="2918" spans="1:33" x14ac:dyDescent="0.25">
      <c r="A2918" t="s">
        <v>3388</v>
      </c>
      <c r="B2918" t="s">
        <v>3383</v>
      </c>
      <c r="C2918">
        <v>5678901234</v>
      </c>
      <c r="D2918">
        <v>5678901234</v>
      </c>
      <c r="E2918" s="1">
        <v>45634</v>
      </c>
      <c r="F2918" s="1">
        <v>45634</v>
      </c>
      <c r="G2918" s="1">
        <v>45653</v>
      </c>
      <c r="H2918" t="s">
        <v>28</v>
      </c>
      <c r="I2918">
        <v>11</v>
      </c>
      <c r="J2918" t="s">
        <v>47</v>
      </c>
      <c r="K2918">
        <v>99213</v>
      </c>
      <c r="O2918">
        <v>1</v>
      </c>
      <c r="P2918">
        <v>205.36</v>
      </c>
      <c r="Q2918">
        <v>152.12</v>
      </c>
      <c r="R2918">
        <v>121.7</v>
      </c>
      <c r="S2918">
        <v>30.42</v>
      </c>
      <c r="T2918" t="s">
        <v>30</v>
      </c>
      <c r="X2918" t="s">
        <v>43</v>
      </c>
      <c r="Y2918" t="s">
        <v>44</v>
      </c>
      <c r="Z2918" t="s">
        <v>39</v>
      </c>
      <c r="AA2918" t="str">
        <f>IFERROR(_xlfn.XLOOKUP($J2918,avoidable_ed_reference!$A$2:$A$13,avoidable_ed_reference!$C$2:$C$13),"Not Classified")</f>
        <v>Not Classified</v>
      </c>
      <c r="AB2918" t="str">
        <f>IFERROR(_xlfn.XLOOKUP($B2918,enrollment!$A$2:$A$801,enrollment!$I$2:$I$801),"")</f>
        <v>TN</v>
      </c>
      <c r="AC2918">
        <f>IFERROR(_xlfn.XLOOKUP($B2918,enrollment!$A$2:$A$801,enrollment!$L$2:$L$801),"")</f>
        <v>42</v>
      </c>
      <c r="AD2918" t="str" cm="1">
        <f t="array" ref="AD2918">_xlfn.IFS(AC2918="","Unknown",AC2918&lt;18,"0-17",AC2918&lt;35,"18-34",AC2918&lt;50,"35-49",AC2918&lt;65,"50-64",TRUE,"65+")</f>
        <v>35-49</v>
      </c>
      <c r="AE2918">
        <f>IFERROR(_xlfn.XLOOKUP($B2918,enrollment!$A$2:$A$801,enrollment!$O$2:$O$801),"")</f>
        <v>5678901234</v>
      </c>
      <c r="AF2918">
        <f>IFERROR(_xlfn.XLOOKUP($AE2918,providers!$B$2:$B$11,providers!$Q$2:$Q$11),"")</f>
        <v>3.8</v>
      </c>
      <c r="AG2918" s="1">
        <f t="shared" si="45"/>
        <v>45627</v>
      </c>
    </row>
    <row r="2919" spans="1:33" x14ac:dyDescent="0.25">
      <c r="A2919" t="s">
        <v>3389</v>
      </c>
      <c r="B2919" t="s">
        <v>3383</v>
      </c>
      <c r="C2919">
        <v>5678901234</v>
      </c>
      <c r="D2919">
        <v>5678901234</v>
      </c>
      <c r="E2919" s="1">
        <v>45601</v>
      </c>
      <c r="F2919" s="1">
        <v>45601</v>
      </c>
      <c r="G2919" s="1">
        <v>45636</v>
      </c>
      <c r="H2919" t="s">
        <v>28</v>
      </c>
      <c r="I2919">
        <v>11</v>
      </c>
      <c r="J2919" t="s">
        <v>35</v>
      </c>
      <c r="K2919">
        <v>99213</v>
      </c>
      <c r="O2919">
        <v>1</v>
      </c>
      <c r="P2919">
        <v>240.53</v>
      </c>
      <c r="Q2919">
        <v>178.17</v>
      </c>
      <c r="R2919">
        <v>142.54</v>
      </c>
      <c r="S2919">
        <v>35.630000000000003</v>
      </c>
      <c r="T2919" t="s">
        <v>30</v>
      </c>
      <c r="X2919" t="s">
        <v>43</v>
      </c>
      <c r="Y2919" t="s">
        <v>44</v>
      </c>
      <c r="Z2919" t="s">
        <v>39</v>
      </c>
      <c r="AA2919" t="str">
        <f>IFERROR(_xlfn.XLOOKUP($J2919,avoidable_ed_reference!$A$2:$A$13,avoidable_ed_reference!$C$2:$C$13),"Not Classified")</f>
        <v>Avoidable</v>
      </c>
      <c r="AB2919" t="str">
        <f>IFERROR(_xlfn.XLOOKUP($B2919,enrollment!$A$2:$A$801,enrollment!$I$2:$I$801),"")</f>
        <v>TN</v>
      </c>
      <c r="AC2919">
        <f>IFERROR(_xlfn.XLOOKUP($B2919,enrollment!$A$2:$A$801,enrollment!$L$2:$L$801),"")</f>
        <v>42</v>
      </c>
      <c r="AD2919" t="str" cm="1">
        <f t="array" ref="AD2919">_xlfn.IFS(AC2919="","Unknown",AC2919&lt;18,"0-17",AC2919&lt;35,"18-34",AC2919&lt;50,"35-49",AC2919&lt;65,"50-64",TRUE,"65+")</f>
        <v>35-49</v>
      </c>
      <c r="AE2919">
        <f>IFERROR(_xlfn.XLOOKUP($B2919,enrollment!$A$2:$A$801,enrollment!$O$2:$O$801),"")</f>
        <v>5678901234</v>
      </c>
      <c r="AF2919">
        <f>IFERROR(_xlfn.XLOOKUP($AE2919,providers!$B$2:$B$11,providers!$Q$2:$Q$11),"")</f>
        <v>3.8</v>
      </c>
      <c r="AG2919" s="1">
        <f t="shared" si="45"/>
        <v>45597</v>
      </c>
    </row>
    <row r="2920" spans="1:33" x14ac:dyDescent="0.25">
      <c r="A2920" t="s">
        <v>3390</v>
      </c>
      <c r="B2920" t="s">
        <v>3391</v>
      </c>
      <c r="C2920">
        <v>7890123456</v>
      </c>
      <c r="D2920">
        <v>7890123456</v>
      </c>
      <c r="E2920" s="1">
        <v>45437</v>
      </c>
      <c r="F2920" s="1">
        <v>45437</v>
      </c>
      <c r="G2920" s="1">
        <v>45460</v>
      </c>
      <c r="H2920" t="s">
        <v>59</v>
      </c>
      <c r="J2920" t="s">
        <v>60</v>
      </c>
      <c r="L2920" s="2" t="s">
        <v>151</v>
      </c>
      <c r="M2920" t="s">
        <v>152</v>
      </c>
      <c r="N2920" t="s">
        <v>153</v>
      </c>
      <c r="O2920">
        <v>1</v>
      </c>
      <c r="P2920">
        <v>1071.69</v>
      </c>
      <c r="Q2920">
        <v>974.26</v>
      </c>
      <c r="R2920">
        <v>779.41</v>
      </c>
      <c r="S2920">
        <v>194.85</v>
      </c>
      <c r="T2920" t="s">
        <v>30</v>
      </c>
      <c r="X2920" t="s">
        <v>31</v>
      </c>
      <c r="Y2920" t="s">
        <v>32</v>
      </c>
      <c r="Z2920" t="s">
        <v>64</v>
      </c>
      <c r="AA2920" t="str">
        <f>IFERROR(_xlfn.XLOOKUP($J2920,avoidable_ed_reference!$A$2:$A$13,avoidable_ed_reference!$C$2:$C$13),"Not Classified")</f>
        <v>Not Classified</v>
      </c>
      <c r="AB2920" t="str">
        <f>IFERROR(_xlfn.XLOOKUP($B2920,enrollment!$A$2:$A$801,enrollment!$I$2:$I$801),"")</f>
        <v>GA</v>
      </c>
      <c r="AC2920">
        <f>IFERROR(_xlfn.XLOOKUP($B2920,enrollment!$A$2:$A$801,enrollment!$L$2:$L$801),"")</f>
        <v>52</v>
      </c>
      <c r="AD2920" t="str" cm="1">
        <f t="array" ref="AD2920">_xlfn.IFS(AC2920="","Unknown",AC2920&lt;18,"0-17",AC2920&lt;35,"18-34",AC2920&lt;50,"35-49",AC2920&lt;65,"50-64",TRUE,"65+")</f>
        <v>50-64</v>
      </c>
      <c r="AE2920">
        <f>IFERROR(_xlfn.XLOOKUP($B2920,enrollment!$A$2:$A$801,enrollment!$O$2:$O$801),"")</f>
        <v>8901234567</v>
      </c>
      <c r="AF2920">
        <f>IFERROR(_xlfn.XLOOKUP($AE2920,providers!$B$2:$B$11,providers!$Q$2:$Q$11),"")</f>
        <v>3.7</v>
      </c>
      <c r="AG2920" s="1">
        <f t="shared" si="45"/>
        <v>45413</v>
      </c>
    </row>
    <row r="2921" spans="1:33" x14ac:dyDescent="0.25">
      <c r="A2921" t="s">
        <v>3392</v>
      </c>
      <c r="B2921" t="s">
        <v>3391</v>
      </c>
      <c r="C2921">
        <v>9012345678</v>
      </c>
      <c r="D2921">
        <v>9012345678</v>
      </c>
      <c r="E2921" s="1">
        <v>45594</v>
      </c>
      <c r="F2921" s="1">
        <v>45594</v>
      </c>
      <c r="G2921" s="1">
        <v>45626</v>
      </c>
      <c r="H2921" t="s">
        <v>67</v>
      </c>
      <c r="I2921">
        <v>21</v>
      </c>
      <c r="J2921" t="s">
        <v>80</v>
      </c>
      <c r="K2921">
        <v>99223</v>
      </c>
      <c r="O2921">
        <v>1</v>
      </c>
      <c r="P2921">
        <v>18756.07</v>
      </c>
      <c r="Q2921">
        <v>12100.69</v>
      </c>
      <c r="R2921">
        <v>9680.5499999999993</v>
      </c>
      <c r="S2921">
        <v>2420.14</v>
      </c>
      <c r="T2921" t="s">
        <v>30</v>
      </c>
      <c r="V2921">
        <v>1</v>
      </c>
      <c r="W2921" s="2" t="s">
        <v>68</v>
      </c>
      <c r="X2921" t="s">
        <v>31</v>
      </c>
      <c r="Y2921" t="s">
        <v>32</v>
      </c>
      <c r="Z2921" t="s">
        <v>69</v>
      </c>
      <c r="AA2921" t="str">
        <f>IFERROR(_xlfn.XLOOKUP($J2921,avoidable_ed_reference!$A$2:$A$13,avoidable_ed_reference!$C$2:$C$13),"Not Classified")</f>
        <v>Non-Avoidable</v>
      </c>
      <c r="AB2921" t="str">
        <f>IFERROR(_xlfn.XLOOKUP($B2921,enrollment!$A$2:$A$801,enrollment!$I$2:$I$801),"")</f>
        <v>GA</v>
      </c>
      <c r="AC2921">
        <f>IFERROR(_xlfn.XLOOKUP($B2921,enrollment!$A$2:$A$801,enrollment!$L$2:$L$801),"")</f>
        <v>52</v>
      </c>
      <c r="AD2921" t="str" cm="1">
        <f t="array" ref="AD2921">_xlfn.IFS(AC2921="","Unknown",AC2921&lt;18,"0-17",AC2921&lt;35,"18-34",AC2921&lt;50,"35-49",AC2921&lt;65,"50-64",TRUE,"65+")</f>
        <v>50-64</v>
      </c>
      <c r="AE2921">
        <f>IFERROR(_xlfn.XLOOKUP($B2921,enrollment!$A$2:$A$801,enrollment!$O$2:$O$801),"")</f>
        <v>8901234567</v>
      </c>
      <c r="AF2921">
        <f>IFERROR(_xlfn.XLOOKUP($AE2921,providers!$B$2:$B$11,providers!$Q$2:$Q$11),"")</f>
        <v>3.7</v>
      </c>
      <c r="AG2921" s="1">
        <f t="shared" si="45"/>
        <v>45566</v>
      </c>
    </row>
    <row r="2922" spans="1:33" x14ac:dyDescent="0.25">
      <c r="A2922" t="s">
        <v>3393</v>
      </c>
      <c r="B2922" t="s">
        <v>3391</v>
      </c>
      <c r="C2922">
        <v>5678901234</v>
      </c>
      <c r="D2922">
        <v>5678901234</v>
      </c>
      <c r="E2922" s="1">
        <v>45569</v>
      </c>
      <c r="F2922" s="1">
        <v>45569</v>
      </c>
      <c r="G2922" s="1">
        <v>45591</v>
      </c>
      <c r="H2922" t="s">
        <v>28</v>
      </c>
      <c r="I2922">
        <v>20</v>
      </c>
      <c r="J2922" t="s">
        <v>35</v>
      </c>
      <c r="K2922">
        <v>99213</v>
      </c>
      <c r="O2922">
        <v>1</v>
      </c>
      <c r="P2922">
        <v>148.11000000000001</v>
      </c>
      <c r="Q2922">
        <v>113.93</v>
      </c>
      <c r="R2922">
        <v>91.14</v>
      </c>
      <c r="S2922">
        <v>22.79</v>
      </c>
      <c r="T2922" t="s">
        <v>30</v>
      </c>
      <c r="X2922" t="s">
        <v>31</v>
      </c>
      <c r="Y2922" t="s">
        <v>32</v>
      </c>
      <c r="Z2922" t="s">
        <v>36</v>
      </c>
      <c r="AA2922" t="str">
        <f>IFERROR(_xlfn.XLOOKUP($J2922,avoidable_ed_reference!$A$2:$A$13,avoidable_ed_reference!$C$2:$C$13),"Not Classified")</f>
        <v>Avoidable</v>
      </c>
      <c r="AB2922" t="str">
        <f>IFERROR(_xlfn.XLOOKUP($B2922,enrollment!$A$2:$A$801,enrollment!$I$2:$I$801),"")</f>
        <v>GA</v>
      </c>
      <c r="AC2922">
        <f>IFERROR(_xlfn.XLOOKUP($B2922,enrollment!$A$2:$A$801,enrollment!$L$2:$L$801),"")</f>
        <v>52</v>
      </c>
      <c r="AD2922" t="str" cm="1">
        <f t="array" ref="AD2922">_xlfn.IFS(AC2922="","Unknown",AC2922&lt;18,"0-17",AC2922&lt;35,"18-34",AC2922&lt;50,"35-49",AC2922&lt;65,"50-64",TRUE,"65+")</f>
        <v>50-64</v>
      </c>
      <c r="AE2922">
        <f>IFERROR(_xlfn.XLOOKUP($B2922,enrollment!$A$2:$A$801,enrollment!$O$2:$O$801),"")</f>
        <v>8901234567</v>
      </c>
      <c r="AF2922">
        <f>IFERROR(_xlfn.XLOOKUP($AE2922,providers!$B$2:$B$11,providers!$Q$2:$Q$11),"")</f>
        <v>3.7</v>
      </c>
      <c r="AG2922" s="1">
        <f t="shared" si="45"/>
        <v>45566</v>
      </c>
    </row>
    <row r="2923" spans="1:33" x14ac:dyDescent="0.25">
      <c r="A2923" t="s">
        <v>3394</v>
      </c>
      <c r="B2923" t="s">
        <v>3391</v>
      </c>
      <c r="C2923">
        <v>9012345678</v>
      </c>
      <c r="D2923">
        <v>9012345678</v>
      </c>
      <c r="E2923" s="1">
        <v>45443</v>
      </c>
      <c r="F2923" s="1">
        <v>45443</v>
      </c>
      <c r="G2923" s="1">
        <v>45464</v>
      </c>
      <c r="H2923" t="s">
        <v>67</v>
      </c>
      <c r="I2923">
        <v>21</v>
      </c>
      <c r="J2923" t="s">
        <v>99</v>
      </c>
      <c r="K2923">
        <v>99223</v>
      </c>
      <c r="O2923">
        <v>1</v>
      </c>
      <c r="P2923">
        <v>19447.87</v>
      </c>
      <c r="Q2923">
        <v>12547.01</v>
      </c>
      <c r="R2923">
        <v>10037.61</v>
      </c>
      <c r="S2923">
        <v>2509.4</v>
      </c>
      <c r="T2923" t="s">
        <v>30</v>
      </c>
      <c r="V2923">
        <v>1</v>
      </c>
      <c r="W2923" s="2" t="s">
        <v>68</v>
      </c>
      <c r="X2923" t="s">
        <v>31</v>
      </c>
      <c r="Y2923" t="s">
        <v>32</v>
      </c>
      <c r="Z2923" t="s">
        <v>69</v>
      </c>
      <c r="AA2923" t="str">
        <f>IFERROR(_xlfn.XLOOKUP($J2923,avoidable_ed_reference!$A$2:$A$13,avoidable_ed_reference!$C$2:$C$13),"Not Classified")</f>
        <v>Not Classified</v>
      </c>
      <c r="AB2923" t="str">
        <f>IFERROR(_xlfn.XLOOKUP($B2923,enrollment!$A$2:$A$801,enrollment!$I$2:$I$801),"")</f>
        <v>GA</v>
      </c>
      <c r="AC2923">
        <f>IFERROR(_xlfn.XLOOKUP($B2923,enrollment!$A$2:$A$801,enrollment!$L$2:$L$801),"")</f>
        <v>52</v>
      </c>
      <c r="AD2923" t="str" cm="1">
        <f t="array" ref="AD2923">_xlfn.IFS(AC2923="","Unknown",AC2923&lt;18,"0-17",AC2923&lt;35,"18-34",AC2923&lt;50,"35-49",AC2923&lt;65,"50-64",TRUE,"65+")</f>
        <v>50-64</v>
      </c>
      <c r="AE2923">
        <f>IFERROR(_xlfn.XLOOKUP($B2923,enrollment!$A$2:$A$801,enrollment!$O$2:$O$801),"")</f>
        <v>8901234567</v>
      </c>
      <c r="AF2923">
        <f>IFERROR(_xlfn.XLOOKUP($AE2923,providers!$B$2:$B$11,providers!$Q$2:$Q$11),"")</f>
        <v>3.7</v>
      </c>
      <c r="AG2923" s="1">
        <f t="shared" si="45"/>
        <v>45413</v>
      </c>
    </row>
    <row r="2924" spans="1:33" x14ac:dyDescent="0.25">
      <c r="A2924" t="s">
        <v>3395</v>
      </c>
      <c r="B2924" t="s">
        <v>3391</v>
      </c>
      <c r="C2924">
        <v>2233445566</v>
      </c>
      <c r="D2924">
        <v>2233445566</v>
      </c>
      <c r="E2924" s="1">
        <v>45495</v>
      </c>
      <c r="F2924" s="1">
        <v>45495</v>
      </c>
      <c r="G2924" s="1">
        <v>45517</v>
      </c>
      <c r="H2924" t="s">
        <v>28</v>
      </c>
      <c r="I2924">
        <v>23</v>
      </c>
      <c r="J2924" t="s">
        <v>93</v>
      </c>
      <c r="K2924">
        <v>99284</v>
      </c>
      <c r="O2924">
        <v>1</v>
      </c>
      <c r="P2924">
        <v>2101.1799999999998</v>
      </c>
      <c r="Q2924">
        <v>1167.32</v>
      </c>
      <c r="R2924">
        <v>933.86</v>
      </c>
      <c r="S2924">
        <v>233.46</v>
      </c>
      <c r="T2924" t="s">
        <v>30</v>
      </c>
      <c r="X2924" t="s">
        <v>31</v>
      </c>
      <c r="Y2924" t="s">
        <v>32</v>
      </c>
      <c r="Z2924" t="s">
        <v>45</v>
      </c>
      <c r="AA2924" t="str">
        <f>IFERROR(_xlfn.XLOOKUP($J2924,avoidable_ed_reference!$A$2:$A$13,avoidable_ed_reference!$C$2:$C$13),"Not Classified")</f>
        <v>Avoidable</v>
      </c>
      <c r="AB2924" t="str">
        <f>IFERROR(_xlfn.XLOOKUP($B2924,enrollment!$A$2:$A$801,enrollment!$I$2:$I$801),"")</f>
        <v>GA</v>
      </c>
      <c r="AC2924">
        <f>IFERROR(_xlfn.XLOOKUP($B2924,enrollment!$A$2:$A$801,enrollment!$L$2:$L$801),"")</f>
        <v>52</v>
      </c>
      <c r="AD2924" t="str" cm="1">
        <f t="array" ref="AD2924">_xlfn.IFS(AC2924="","Unknown",AC2924&lt;18,"0-17",AC2924&lt;35,"18-34",AC2924&lt;50,"35-49",AC2924&lt;65,"50-64",TRUE,"65+")</f>
        <v>50-64</v>
      </c>
      <c r="AE2924">
        <f>IFERROR(_xlfn.XLOOKUP($B2924,enrollment!$A$2:$A$801,enrollment!$O$2:$O$801),"")</f>
        <v>8901234567</v>
      </c>
      <c r="AF2924">
        <f>IFERROR(_xlfn.XLOOKUP($AE2924,providers!$B$2:$B$11,providers!$Q$2:$Q$11),"")</f>
        <v>3.7</v>
      </c>
      <c r="AG2924" s="1">
        <f t="shared" si="45"/>
        <v>45474</v>
      </c>
    </row>
    <row r="2925" spans="1:33" x14ac:dyDescent="0.25">
      <c r="A2925" t="s">
        <v>3396</v>
      </c>
      <c r="B2925" t="s">
        <v>3391</v>
      </c>
      <c r="C2925">
        <v>8901234567</v>
      </c>
      <c r="D2925">
        <v>8901234567</v>
      </c>
      <c r="E2925" s="1">
        <v>45478</v>
      </c>
      <c r="F2925" s="1">
        <v>45478</v>
      </c>
      <c r="G2925" s="1">
        <v>45501</v>
      </c>
      <c r="H2925" t="s">
        <v>28</v>
      </c>
      <c r="I2925">
        <v>11</v>
      </c>
      <c r="J2925" t="s">
        <v>38</v>
      </c>
      <c r="K2925">
        <v>99213</v>
      </c>
      <c r="O2925">
        <v>1</v>
      </c>
      <c r="P2925">
        <v>179.48</v>
      </c>
      <c r="Q2925">
        <v>132.94999999999999</v>
      </c>
      <c r="R2925">
        <v>106.36</v>
      </c>
      <c r="S2925">
        <v>26.59</v>
      </c>
      <c r="T2925" t="s">
        <v>30</v>
      </c>
      <c r="X2925" t="s">
        <v>31</v>
      </c>
      <c r="Y2925" t="s">
        <v>32</v>
      </c>
      <c r="Z2925" t="s">
        <v>39</v>
      </c>
      <c r="AA2925" t="str">
        <f>IFERROR(_xlfn.XLOOKUP($J2925,avoidable_ed_reference!$A$2:$A$13,avoidable_ed_reference!$C$2:$C$13),"Not Classified")</f>
        <v>Not Classified</v>
      </c>
      <c r="AB2925" t="str">
        <f>IFERROR(_xlfn.XLOOKUP($B2925,enrollment!$A$2:$A$801,enrollment!$I$2:$I$801),"")</f>
        <v>GA</v>
      </c>
      <c r="AC2925">
        <f>IFERROR(_xlfn.XLOOKUP($B2925,enrollment!$A$2:$A$801,enrollment!$L$2:$L$801),"")</f>
        <v>52</v>
      </c>
      <c r="AD2925" t="str" cm="1">
        <f t="array" ref="AD2925">_xlfn.IFS(AC2925="","Unknown",AC2925&lt;18,"0-17",AC2925&lt;35,"18-34",AC2925&lt;50,"35-49",AC2925&lt;65,"50-64",TRUE,"65+")</f>
        <v>50-64</v>
      </c>
      <c r="AE2925">
        <f>IFERROR(_xlfn.XLOOKUP($B2925,enrollment!$A$2:$A$801,enrollment!$O$2:$O$801),"")</f>
        <v>8901234567</v>
      </c>
      <c r="AF2925">
        <f>IFERROR(_xlfn.XLOOKUP($AE2925,providers!$B$2:$B$11,providers!$Q$2:$Q$11),"")</f>
        <v>3.7</v>
      </c>
      <c r="AG2925" s="1">
        <f t="shared" si="45"/>
        <v>45474</v>
      </c>
    </row>
    <row r="2926" spans="1:33" x14ac:dyDescent="0.25">
      <c r="A2926" t="s">
        <v>3397</v>
      </c>
      <c r="B2926" t="s">
        <v>3391</v>
      </c>
      <c r="C2926">
        <v>8901234567</v>
      </c>
      <c r="D2926">
        <v>8901234567</v>
      </c>
      <c r="E2926" s="1">
        <v>45537</v>
      </c>
      <c r="F2926" s="1">
        <v>45537</v>
      </c>
      <c r="G2926" s="1">
        <v>45560</v>
      </c>
      <c r="H2926" t="s">
        <v>28</v>
      </c>
      <c r="I2926">
        <v>11</v>
      </c>
      <c r="J2926" t="s">
        <v>38</v>
      </c>
      <c r="K2926">
        <v>99213</v>
      </c>
      <c r="O2926">
        <v>1</v>
      </c>
      <c r="P2926">
        <v>162.19</v>
      </c>
      <c r="Q2926">
        <v>120.14</v>
      </c>
      <c r="R2926">
        <v>96.11</v>
      </c>
      <c r="S2926">
        <v>24.03</v>
      </c>
      <c r="T2926" t="s">
        <v>30</v>
      </c>
      <c r="X2926" t="s">
        <v>31</v>
      </c>
      <c r="Y2926" t="s">
        <v>32</v>
      </c>
      <c r="Z2926" t="s">
        <v>39</v>
      </c>
      <c r="AA2926" t="str">
        <f>IFERROR(_xlfn.XLOOKUP($J2926,avoidable_ed_reference!$A$2:$A$13,avoidable_ed_reference!$C$2:$C$13),"Not Classified")</f>
        <v>Not Classified</v>
      </c>
      <c r="AB2926" t="str">
        <f>IFERROR(_xlfn.XLOOKUP($B2926,enrollment!$A$2:$A$801,enrollment!$I$2:$I$801),"")</f>
        <v>GA</v>
      </c>
      <c r="AC2926">
        <f>IFERROR(_xlfn.XLOOKUP($B2926,enrollment!$A$2:$A$801,enrollment!$L$2:$L$801),"")</f>
        <v>52</v>
      </c>
      <c r="AD2926" t="str" cm="1">
        <f t="array" ref="AD2926">_xlfn.IFS(AC2926="","Unknown",AC2926&lt;18,"0-17",AC2926&lt;35,"18-34",AC2926&lt;50,"35-49",AC2926&lt;65,"50-64",TRUE,"65+")</f>
        <v>50-64</v>
      </c>
      <c r="AE2926">
        <f>IFERROR(_xlfn.XLOOKUP($B2926,enrollment!$A$2:$A$801,enrollment!$O$2:$O$801),"")</f>
        <v>8901234567</v>
      </c>
      <c r="AF2926">
        <f>IFERROR(_xlfn.XLOOKUP($AE2926,providers!$B$2:$B$11,providers!$Q$2:$Q$11),"")</f>
        <v>3.7</v>
      </c>
      <c r="AG2926" s="1">
        <f t="shared" si="45"/>
        <v>45536</v>
      </c>
    </row>
    <row r="2927" spans="1:33" x14ac:dyDescent="0.25">
      <c r="A2927" t="s">
        <v>3398</v>
      </c>
      <c r="B2927" t="s">
        <v>3399</v>
      </c>
      <c r="C2927">
        <v>8901234567</v>
      </c>
      <c r="D2927">
        <v>8901234567</v>
      </c>
      <c r="E2927" s="1">
        <v>45650</v>
      </c>
      <c r="F2927" s="1">
        <v>45650</v>
      </c>
      <c r="G2927" s="1">
        <v>45670</v>
      </c>
      <c r="H2927" t="s">
        <v>28</v>
      </c>
      <c r="I2927">
        <v>11</v>
      </c>
      <c r="J2927" t="s">
        <v>38</v>
      </c>
      <c r="K2927">
        <v>99213</v>
      </c>
      <c r="O2927">
        <v>1</v>
      </c>
      <c r="P2927">
        <v>176.94</v>
      </c>
      <c r="Q2927">
        <v>131.07</v>
      </c>
      <c r="R2927">
        <v>104.86</v>
      </c>
      <c r="S2927">
        <v>26.21</v>
      </c>
      <c r="T2927" t="s">
        <v>30</v>
      </c>
      <c r="X2927" t="s">
        <v>43</v>
      </c>
      <c r="Y2927" t="s">
        <v>44</v>
      </c>
      <c r="Z2927" t="s">
        <v>39</v>
      </c>
      <c r="AA2927" t="str">
        <f>IFERROR(_xlfn.XLOOKUP($J2927,avoidable_ed_reference!$A$2:$A$13,avoidable_ed_reference!$C$2:$C$13),"Not Classified")</f>
        <v>Not Classified</v>
      </c>
      <c r="AB2927" t="str">
        <f>IFERROR(_xlfn.XLOOKUP($B2927,enrollment!$A$2:$A$801,enrollment!$I$2:$I$801),"")</f>
        <v>GA</v>
      </c>
      <c r="AC2927">
        <f>IFERROR(_xlfn.XLOOKUP($B2927,enrollment!$A$2:$A$801,enrollment!$L$2:$L$801),"")</f>
        <v>55</v>
      </c>
      <c r="AD2927" t="str" cm="1">
        <f t="array" ref="AD2927">_xlfn.IFS(AC2927="","Unknown",AC2927&lt;18,"0-17",AC2927&lt;35,"18-34",AC2927&lt;50,"35-49",AC2927&lt;65,"50-64",TRUE,"65+")</f>
        <v>50-64</v>
      </c>
      <c r="AE2927">
        <f>IFERROR(_xlfn.XLOOKUP($B2927,enrollment!$A$2:$A$801,enrollment!$O$2:$O$801),"")</f>
        <v>8901234567</v>
      </c>
      <c r="AF2927">
        <f>IFERROR(_xlfn.XLOOKUP($AE2927,providers!$B$2:$B$11,providers!$Q$2:$Q$11),"")</f>
        <v>3.7</v>
      </c>
      <c r="AG2927" s="1">
        <f t="shared" si="45"/>
        <v>45627</v>
      </c>
    </row>
    <row r="2928" spans="1:33" x14ac:dyDescent="0.25">
      <c r="A2928" t="s">
        <v>3400</v>
      </c>
      <c r="B2928" t="s">
        <v>3399</v>
      </c>
      <c r="C2928">
        <v>5678901234</v>
      </c>
      <c r="D2928">
        <v>5678901234</v>
      </c>
      <c r="E2928" s="1">
        <v>45631</v>
      </c>
      <c r="F2928" s="1">
        <v>45631</v>
      </c>
      <c r="G2928" s="1">
        <v>45659</v>
      </c>
      <c r="H2928" t="s">
        <v>28</v>
      </c>
      <c r="I2928">
        <v>20</v>
      </c>
      <c r="J2928" t="s">
        <v>35</v>
      </c>
      <c r="K2928">
        <v>99213</v>
      </c>
      <c r="O2928">
        <v>1</v>
      </c>
      <c r="P2928">
        <v>193.32</v>
      </c>
      <c r="Q2928">
        <v>148.71</v>
      </c>
      <c r="R2928">
        <v>118.97</v>
      </c>
      <c r="S2928">
        <v>29.74</v>
      </c>
      <c r="T2928" t="s">
        <v>30</v>
      </c>
      <c r="X2928" t="s">
        <v>43</v>
      </c>
      <c r="Y2928" t="s">
        <v>44</v>
      </c>
      <c r="Z2928" t="s">
        <v>36</v>
      </c>
      <c r="AA2928" t="str">
        <f>IFERROR(_xlfn.XLOOKUP($J2928,avoidable_ed_reference!$A$2:$A$13,avoidable_ed_reference!$C$2:$C$13),"Not Classified")</f>
        <v>Avoidable</v>
      </c>
      <c r="AB2928" t="str">
        <f>IFERROR(_xlfn.XLOOKUP($B2928,enrollment!$A$2:$A$801,enrollment!$I$2:$I$801),"")</f>
        <v>GA</v>
      </c>
      <c r="AC2928">
        <f>IFERROR(_xlfn.XLOOKUP($B2928,enrollment!$A$2:$A$801,enrollment!$L$2:$L$801),"")</f>
        <v>55</v>
      </c>
      <c r="AD2928" t="str" cm="1">
        <f t="array" ref="AD2928">_xlfn.IFS(AC2928="","Unknown",AC2928&lt;18,"0-17",AC2928&lt;35,"18-34",AC2928&lt;50,"35-49",AC2928&lt;65,"50-64",TRUE,"65+")</f>
        <v>50-64</v>
      </c>
      <c r="AE2928">
        <f>IFERROR(_xlfn.XLOOKUP($B2928,enrollment!$A$2:$A$801,enrollment!$O$2:$O$801),"")</f>
        <v>8901234567</v>
      </c>
      <c r="AF2928">
        <f>IFERROR(_xlfn.XLOOKUP($AE2928,providers!$B$2:$B$11,providers!$Q$2:$Q$11),"")</f>
        <v>3.7</v>
      </c>
      <c r="AG2928" s="1">
        <f t="shared" si="45"/>
        <v>45627</v>
      </c>
    </row>
    <row r="2929" spans="1:33" x14ac:dyDescent="0.25">
      <c r="A2929" t="s">
        <v>3401</v>
      </c>
      <c r="B2929" t="s">
        <v>3399</v>
      </c>
      <c r="C2929">
        <v>2345678901</v>
      </c>
      <c r="D2929">
        <v>2345678901</v>
      </c>
      <c r="E2929" s="1">
        <v>45573</v>
      </c>
      <c r="F2929" s="1">
        <v>45573</v>
      </c>
      <c r="G2929" s="1">
        <v>45601</v>
      </c>
      <c r="H2929" t="s">
        <v>59</v>
      </c>
      <c r="J2929" t="s">
        <v>60</v>
      </c>
      <c r="L2929" s="2" t="s">
        <v>151</v>
      </c>
      <c r="M2929" t="s">
        <v>152</v>
      </c>
      <c r="N2929" t="s">
        <v>153</v>
      </c>
      <c r="O2929">
        <v>1</v>
      </c>
      <c r="P2929">
        <v>831.22</v>
      </c>
      <c r="Q2929">
        <v>755.65</v>
      </c>
      <c r="R2929">
        <v>604.52</v>
      </c>
      <c r="S2929">
        <v>151.13</v>
      </c>
      <c r="T2929" t="s">
        <v>30</v>
      </c>
      <c r="X2929" t="s">
        <v>43</v>
      </c>
      <c r="Y2929" t="s">
        <v>44</v>
      </c>
      <c r="Z2929" t="s">
        <v>64</v>
      </c>
      <c r="AA2929" t="str">
        <f>IFERROR(_xlfn.XLOOKUP($J2929,avoidable_ed_reference!$A$2:$A$13,avoidable_ed_reference!$C$2:$C$13),"Not Classified")</f>
        <v>Not Classified</v>
      </c>
      <c r="AB2929" t="str">
        <f>IFERROR(_xlfn.XLOOKUP($B2929,enrollment!$A$2:$A$801,enrollment!$I$2:$I$801),"")</f>
        <v>GA</v>
      </c>
      <c r="AC2929">
        <f>IFERROR(_xlfn.XLOOKUP($B2929,enrollment!$A$2:$A$801,enrollment!$L$2:$L$801),"")</f>
        <v>55</v>
      </c>
      <c r="AD2929" t="str" cm="1">
        <f t="array" ref="AD2929">_xlfn.IFS(AC2929="","Unknown",AC2929&lt;18,"0-17",AC2929&lt;35,"18-34",AC2929&lt;50,"35-49",AC2929&lt;65,"50-64",TRUE,"65+")</f>
        <v>50-64</v>
      </c>
      <c r="AE2929">
        <f>IFERROR(_xlfn.XLOOKUP($B2929,enrollment!$A$2:$A$801,enrollment!$O$2:$O$801),"")</f>
        <v>8901234567</v>
      </c>
      <c r="AF2929">
        <f>IFERROR(_xlfn.XLOOKUP($AE2929,providers!$B$2:$B$11,providers!$Q$2:$Q$11),"")</f>
        <v>3.7</v>
      </c>
      <c r="AG2929" s="1">
        <f t="shared" si="45"/>
        <v>45566</v>
      </c>
    </row>
    <row r="2930" spans="1:33" x14ac:dyDescent="0.25">
      <c r="A2930" t="s">
        <v>3402</v>
      </c>
      <c r="B2930" t="s">
        <v>3399</v>
      </c>
      <c r="C2930">
        <v>2345678901</v>
      </c>
      <c r="D2930">
        <v>2345678901</v>
      </c>
      <c r="E2930" s="1">
        <v>45476</v>
      </c>
      <c r="F2930" s="1">
        <v>45476</v>
      </c>
      <c r="G2930" s="1">
        <v>45509</v>
      </c>
      <c r="H2930" t="s">
        <v>59</v>
      </c>
      <c r="J2930" t="s">
        <v>99</v>
      </c>
      <c r="L2930" s="2" t="s">
        <v>151</v>
      </c>
      <c r="M2930" t="s">
        <v>152</v>
      </c>
      <c r="N2930" t="s">
        <v>153</v>
      </c>
      <c r="O2930">
        <v>1</v>
      </c>
      <c r="P2930">
        <v>1303.8699999999999</v>
      </c>
      <c r="Q2930">
        <v>1185.3399999999999</v>
      </c>
      <c r="R2930">
        <v>948.27</v>
      </c>
      <c r="S2930">
        <v>237.07</v>
      </c>
      <c r="T2930" t="s">
        <v>30</v>
      </c>
      <c r="X2930" t="s">
        <v>43</v>
      </c>
      <c r="Y2930" t="s">
        <v>44</v>
      </c>
      <c r="Z2930" t="s">
        <v>64</v>
      </c>
      <c r="AA2930" t="str">
        <f>IFERROR(_xlfn.XLOOKUP($J2930,avoidable_ed_reference!$A$2:$A$13,avoidable_ed_reference!$C$2:$C$13),"Not Classified")</f>
        <v>Not Classified</v>
      </c>
      <c r="AB2930" t="str">
        <f>IFERROR(_xlfn.XLOOKUP($B2930,enrollment!$A$2:$A$801,enrollment!$I$2:$I$801),"")</f>
        <v>GA</v>
      </c>
      <c r="AC2930">
        <f>IFERROR(_xlfn.XLOOKUP($B2930,enrollment!$A$2:$A$801,enrollment!$L$2:$L$801),"")</f>
        <v>55</v>
      </c>
      <c r="AD2930" t="str" cm="1">
        <f t="array" ref="AD2930">_xlfn.IFS(AC2930="","Unknown",AC2930&lt;18,"0-17",AC2930&lt;35,"18-34",AC2930&lt;50,"35-49",AC2930&lt;65,"50-64",TRUE,"65+")</f>
        <v>50-64</v>
      </c>
      <c r="AE2930">
        <f>IFERROR(_xlfn.XLOOKUP($B2930,enrollment!$A$2:$A$801,enrollment!$O$2:$O$801),"")</f>
        <v>8901234567</v>
      </c>
      <c r="AF2930">
        <f>IFERROR(_xlfn.XLOOKUP($AE2930,providers!$B$2:$B$11,providers!$Q$2:$Q$11),"")</f>
        <v>3.7</v>
      </c>
      <c r="AG2930" s="1">
        <f t="shared" si="45"/>
        <v>45474</v>
      </c>
    </row>
    <row r="2931" spans="1:33" x14ac:dyDescent="0.25">
      <c r="A2931" t="s">
        <v>3403</v>
      </c>
      <c r="B2931" t="s">
        <v>3399</v>
      </c>
      <c r="C2931">
        <v>8901234567</v>
      </c>
      <c r="D2931">
        <v>8901234567</v>
      </c>
      <c r="E2931" s="1">
        <v>45445</v>
      </c>
      <c r="F2931" s="1">
        <v>45445</v>
      </c>
      <c r="G2931" s="1">
        <v>45468</v>
      </c>
      <c r="H2931" t="s">
        <v>28</v>
      </c>
      <c r="I2931">
        <v>11</v>
      </c>
      <c r="J2931" t="s">
        <v>47</v>
      </c>
      <c r="K2931">
        <v>99213</v>
      </c>
      <c r="O2931">
        <v>1</v>
      </c>
      <c r="P2931">
        <v>233.63</v>
      </c>
      <c r="Q2931">
        <v>173.06</v>
      </c>
      <c r="R2931">
        <v>138.44999999999999</v>
      </c>
      <c r="S2931">
        <v>34.61</v>
      </c>
      <c r="T2931" t="s">
        <v>30</v>
      </c>
      <c r="X2931" t="s">
        <v>43</v>
      </c>
      <c r="Y2931" t="s">
        <v>44</v>
      </c>
      <c r="Z2931" t="s">
        <v>39</v>
      </c>
      <c r="AA2931" t="str">
        <f>IFERROR(_xlfn.XLOOKUP($J2931,avoidable_ed_reference!$A$2:$A$13,avoidable_ed_reference!$C$2:$C$13),"Not Classified")</f>
        <v>Not Classified</v>
      </c>
      <c r="AB2931" t="str">
        <f>IFERROR(_xlfn.XLOOKUP($B2931,enrollment!$A$2:$A$801,enrollment!$I$2:$I$801),"")</f>
        <v>GA</v>
      </c>
      <c r="AC2931">
        <f>IFERROR(_xlfn.XLOOKUP($B2931,enrollment!$A$2:$A$801,enrollment!$L$2:$L$801),"")</f>
        <v>55</v>
      </c>
      <c r="AD2931" t="str" cm="1">
        <f t="array" ref="AD2931">_xlfn.IFS(AC2931="","Unknown",AC2931&lt;18,"0-17",AC2931&lt;35,"18-34",AC2931&lt;50,"35-49",AC2931&lt;65,"50-64",TRUE,"65+")</f>
        <v>50-64</v>
      </c>
      <c r="AE2931">
        <f>IFERROR(_xlfn.XLOOKUP($B2931,enrollment!$A$2:$A$801,enrollment!$O$2:$O$801),"")</f>
        <v>8901234567</v>
      </c>
      <c r="AF2931">
        <f>IFERROR(_xlfn.XLOOKUP($AE2931,providers!$B$2:$B$11,providers!$Q$2:$Q$11),"")</f>
        <v>3.7</v>
      </c>
      <c r="AG2931" s="1">
        <f t="shared" si="45"/>
        <v>45444</v>
      </c>
    </row>
    <row r="2932" spans="1:33" x14ac:dyDescent="0.25">
      <c r="A2932" t="s">
        <v>3404</v>
      </c>
      <c r="B2932" t="s">
        <v>3399</v>
      </c>
      <c r="C2932">
        <v>8901234567</v>
      </c>
      <c r="D2932">
        <v>8901234567</v>
      </c>
      <c r="E2932" s="1">
        <v>45324</v>
      </c>
      <c r="F2932" s="1">
        <v>45324</v>
      </c>
      <c r="G2932" s="1">
        <v>45359</v>
      </c>
      <c r="H2932" t="s">
        <v>28</v>
      </c>
      <c r="I2932">
        <v>11</v>
      </c>
      <c r="J2932" t="s">
        <v>35</v>
      </c>
      <c r="K2932">
        <v>99213</v>
      </c>
      <c r="O2932">
        <v>1</v>
      </c>
      <c r="P2932">
        <v>191.58</v>
      </c>
      <c r="Q2932">
        <v>141.91</v>
      </c>
      <c r="R2932">
        <v>113.53</v>
      </c>
      <c r="S2932">
        <v>28.38</v>
      </c>
      <c r="T2932" t="s">
        <v>30</v>
      </c>
      <c r="X2932" t="s">
        <v>43</v>
      </c>
      <c r="Y2932" t="s">
        <v>44</v>
      </c>
      <c r="Z2932" t="s">
        <v>39</v>
      </c>
      <c r="AA2932" t="str">
        <f>IFERROR(_xlfn.XLOOKUP($J2932,avoidable_ed_reference!$A$2:$A$13,avoidable_ed_reference!$C$2:$C$13),"Not Classified")</f>
        <v>Avoidable</v>
      </c>
      <c r="AB2932" t="str">
        <f>IFERROR(_xlfn.XLOOKUP($B2932,enrollment!$A$2:$A$801,enrollment!$I$2:$I$801),"")</f>
        <v>GA</v>
      </c>
      <c r="AC2932">
        <f>IFERROR(_xlfn.XLOOKUP($B2932,enrollment!$A$2:$A$801,enrollment!$L$2:$L$801),"")</f>
        <v>55</v>
      </c>
      <c r="AD2932" t="str" cm="1">
        <f t="array" ref="AD2932">_xlfn.IFS(AC2932="","Unknown",AC2932&lt;18,"0-17",AC2932&lt;35,"18-34",AC2932&lt;50,"35-49",AC2932&lt;65,"50-64",TRUE,"65+")</f>
        <v>50-64</v>
      </c>
      <c r="AE2932">
        <f>IFERROR(_xlfn.XLOOKUP($B2932,enrollment!$A$2:$A$801,enrollment!$O$2:$O$801),"")</f>
        <v>8901234567</v>
      </c>
      <c r="AF2932">
        <f>IFERROR(_xlfn.XLOOKUP($AE2932,providers!$B$2:$B$11,providers!$Q$2:$Q$11),"")</f>
        <v>3.7</v>
      </c>
      <c r="AG2932" s="1">
        <f t="shared" si="45"/>
        <v>45323</v>
      </c>
    </row>
    <row r="2933" spans="1:33" x14ac:dyDescent="0.25">
      <c r="A2933" t="s">
        <v>3405</v>
      </c>
      <c r="B2933" t="s">
        <v>3399</v>
      </c>
      <c r="C2933">
        <v>2345678901</v>
      </c>
      <c r="D2933">
        <v>2345678901</v>
      </c>
      <c r="E2933" s="1">
        <v>45442</v>
      </c>
      <c r="F2933" s="1">
        <v>45442</v>
      </c>
      <c r="G2933" s="1">
        <v>45461</v>
      </c>
      <c r="H2933" t="s">
        <v>59</v>
      </c>
      <c r="J2933" t="s">
        <v>60</v>
      </c>
      <c r="L2933" s="2" t="s">
        <v>106</v>
      </c>
      <c r="M2933" t="s">
        <v>107</v>
      </c>
      <c r="N2933" t="s">
        <v>108</v>
      </c>
      <c r="O2933">
        <v>1</v>
      </c>
      <c r="P2933">
        <v>796.08</v>
      </c>
      <c r="Q2933">
        <v>723.71</v>
      </c>
      <c r="R2933">
        <v>578.97</v>
      </c>
      <c r="S2933">
        <v>144.74</v>
      </c>
      <c r="T2933" t="s">
        <v>30</v>
      </c>
      <c r="X2933" t="s">
        <v>43</v>
      </c>
      <c r="Y2933" t="s">
        <v>44</v>
      </c>
      <c r="Z2933" t="s">
        <v>64</v>
      </c>
      <c r="AA2933" t="str">
        <f>IFERROR(_xlfn.XLOOKUP($J2933,avoidable_ed_reference!$A$2:$A$13,avoidable_ed_reference!$C$2:$C$13),"Not Classified")</f>
        <v>Not Classified</v>
      </c>
      <c r="AB2933" t="str">
        <f>IFERROR(_xlfn.XLOOKUP($B2933,enrollment!$A$2:$A$801,enrollment!$I$2:$I$801),"")</f>
        <v>GA</v>
      </c>
      <c r="AC2933">
        <f>IFERROR(_xlfn.XLOOKUP($B2933,enrollment!$A$2:$A$801,enrollment!$L$2:$L$801),"")</f>
        <v>55</v>
      </c>
      <c r="AD2933" t="str" cm="1">
        <f t="array" ref="AD2933">_xlfn.IFS(AC2933="","Unknown",AC2933&lt;18,"0-17",AC2933&lt;35,"18-34",AC2933&lt;50,"35-49",AC2933&lt;65,"50-64",TRUE,"65+")</f>
        <v>50-64</v>
      </c>
      <c r="AE2933">
        <f>IFERROR(_xlfn.XLOOKUP($B2933,enrollment!$A$2:$A$801,enrollment!$O$2:$O$801),"")</f>
        <v>8901234567</v>
      </c>
      <c r="AF2933">
        <f>IFERROR(_xlfn.XLOOKUP($AE2933,providers!$B$2:$B$11,providers!$Q$2:$Q$11),"")</f>
        <v>3.7</v>
      </c>
      <c r="AG2933" s="1">
        <f t="shared" si="45"/>
        <v>45413</v>
      </c>
    </row>
    <row r="2934" spans="1:33" x14ac:dyDescent="0.25">
      <c r="A2934" t="s">
        <v>3406</v>
      </c>
      <c r="B2934" t="s">
        <v>3407</v>
      </c>
      <c r="C2934">
        <v>8901234567</v>
      </c>
      <c r="D2934">
        <v>8901234567</v>
      </c>
      <c r="E2934" s="1">
        <v>45371</v>
      </c>
      <c r="F2934" s="1">
        <v>45371</v>
      </c>
      <c r="G2934" s="1">
        <v>45389</v>
      </c>
      <c r="H2934" t="s">
        <v>59</v>
      </c>
      <c r="J2934" t="s">
        <v>60</v>
      </c>
      <c r="L2934" s="2" t="s">
        <v>61</v>
      </c>
      <c r="M2934" t="s">
        <v>62</v>
      </c>
      <c r="N2934" t="s">
        <v>63</v>
      </c>
      <c r="O2934">
        <v>1</v>
      </c>
      <c r="P2934">
        <v>996.26</v>
      </c>
      <c r="Q2934">
        <v>905.69</v>
      </c>
      <c r="R2934">
        <v>724.55</v>
      </c>
      <c r="S2934">
        <v>181.14</v>
      </c>
      <c r="T2934" t="s">
        <v>30</v>
      </c>
      <c r="X2934" t="s">
        <v>43</v>
      </c>
      <c r="Y2934" t="s">
        <v>44</v>
      </c>
      <c r="Z2934" t="s">
        <v>64</v>
      </c>
      <c r="AA2934" t="str">
        <f>IFERROR(_xlfn.XLOOKUP($J2934,avoidable_ed_reference!$A$2:$A$13,avoidable_ed_reference!$C$2:$C$13),"Not Classified")</f>
        <v>Not Classified</v>
      </c>
      <c r="AB2934" t="str">
        <f>IFERROR(_xlfn.XLOOKUP($B2934,enrollment!$A$2:$A$801,enrollment!$I$2:$I$801),"")</f>
        <v>KY</v>
      </c>
      <c r="AC2934">
        <f>IFERROR(_xlfn.XLOOKUP($B2934,enrollment!$A$2:$A$801,enrollment!$L$2:$L$801),"")</f>
        <v>56</v>
      </c>
      <c r="AD2934" t="str" cm="1">
        <f t="array" ref="AD2934">_xlfn.IFS(AC2934="","Unknown",AC2934&lt;18,"0-17",AC2934&lt;35,"18-34",AC2934&lt;50,"35-49",AC2934&lt;65,"50-64",TRUE,"65+")</f>
        <v>50-64</v>
      </c>
      <c r="AE2934">
        <f>IFERROR(_xlfn.XLOOKUP($B2934,enrollment!$A$2:$A$801,enrollment!$O$2:$O$801),"")</f>
        <v>9012345678</v>
      </c>
      <c r="AF2934">
        <f>IFERROR(_xlfn.XLOOKUP($AE2934,providers!$B$2:$B$11,providers!$Q$2:$Q$11),"")</f>
        <v>4.3</v>
      </c>
      <c r="AG2934" s="1">
        <f t="shared" si="45"/>
        <v>45352</v>
      </c>
    </row>
    <row r="2935" spans="1:33" x14ac:dyDescent="0.25">
      <c r="A2935" t="s">
        <v>3408</v>
      </c>
      <c r="B2935" t="s">
        <v>3407</v>
      </c>
      <c r="C2935">
        <v>9012345678</v>
      </c>
      <c r="D2935">
        <v>9012345678</v>
      </c>
      <c r="E2935" s="1">
        <v>45567</v>
      </c>
      <c r="F2935" s="1">
        <v>45567</v>
      </c>
      <c r="G2935" s="1">
        <v>45582</v>
      </c>
      <c r="H2935" t="s">
        <v>28</v>
      </c>
      <c r="I2935">
        <v>11</v>
      </c>
      <c r="J2935" t="s">
        <v>35</v>
      </c>
      <c r="K2935">
        <v>99213</v>
      </c>
      <c r="O2935">
        <v>1</v>
      </c>
      <c r="P2935">
        <v>189.69</v>
      </c>
      <c r="Q2935">
        <v>140.51</v>
      </c>
      <c r="R2935">
        <v>112.41</v>
      </c>
      <c r="S2935">
        <v>28.1</v>
      </c>
      <c r="T2935" t="s">
        <v>30</v>
      </c>
      <c r="X2935" t="s">
        <v>43</v>
      </c>
      <c r="Y2935" t="s">
        <v>44</v>
      </c>
      <c r="Z2935" t="s">
        <v>39</v>
      </c>
      <c r="AA2935" t="str">
        <f>IFERROR(_xlfn.XLOOKUP($J2935,avoidable_ed_reference!$A$2:$A$13,avoidable_ed_reference!$C$2:$C$13),"Not Classified")</f>
        <v>Avoidable</v>
      </c>
      <c r="AB2935" t="str">
        <f>IFERROR(_xlfn.XLOOKUP($B2935,enrollment!$A$2:$A$801,enrollment!$I$2:$I$801),"")</f>
        <v>KY</v>
      </c>
      <c r="AC2935">
        <f>IFERROR(_xlfn.XLOOKUP($B2935,enrollment!$A$2:$A$801,enrollment!$L$2:$L$801),"")</f>
        <v>56</v>
      </c>
      <c r="AD2935" t="str" cm="1">
        <f t="array" ref="AD2935">_xlfn.IFS(AC2935="","Unknown",AC2935&lt;18,"0-17",AC2935&lt;35,"18-34",AC2935&lt;50,"35-49",AC2935&lt;65,"50-64",TRUE,"65+")</f>
        <v>50-64</v>
      </c>
      <c r="AE2935">
        <f>IFERROR(_xlfn.XLOOKUP($B2935,enrollment!$A$2:$A$801,enrollment!$O$2:$O$801),"")</f>
        <v>9012345678</v>
      </c>
      <c r="AF2935">
        <f>IFERROR(_xlfn.XLOOKUP($AE2935,providers!$B$2:$B$11,providers!$Q$2:$Q$11),"")</f>
        <v>4.3</v>
      </c>
      <c r="AG2935" s="1">
        <f t="shared" si="45"/>
        <v>45566</v>
      </c>
    </row>
    <row r="2936" spans="1:33" x14ac:dyDescent="0.25">
      <c r="A2936" t="s">
        <v>3409</v>
      </c>
      <c r="B2936" t="s">
        <v>3407</v>
      </c>
      <c r="C2936">
        <v>2233445566</v>
      </c>
      <c r="D2936">
        <v>2233445566</v>
      </c>
      <c r="E2936" s="1">
        <v>45421</v>
      </c>
      <c r="F2936" s="1">
        <v>45421</v>
      </c>
      <c r="G2936" s="1">
        <v>45452</v>
      </c>
      <c r="H2936" t="s">
        <v>28</v>
      </c>
      <c r="I2936">
        <v>23</v>
      </c>
      <c r="J2936" t="s">
        <v>129</v>
      </c>
      <c r="K2936">
        <v>99284</v>
      </c>
      <c r="O2936">
        <v>1</v>
      </c>
      <c r="P2936">
        <v>2205.4</v>
      </c>
      <c r="Q2936">
        <v>1225.22</v>
      </c>
      <c r="R2936">
        <v>980.18</v>
      </c>
      <c r="S2936">
        <v>245.04</v>
      </c>
      <c r="T2936" t="s">
        <v>30</v>
      </c>
      <c r="X2936" t="s">
        <v>43</v>
      </c>
      <c r="Y2936" t="s">
        <v>44</v>
      </c>
      <c r="Z2936" t="s">
        <v>45</v>
      </c>
      <c r="AA2936" t="str">
        <f>IFERROR(_xlfn.XLOOKUP($J2936,avoidable_ed_reference!$A$2:$A$13,avoidable_ed_reference!$C$2:$C$13),"Not Classified")</f>
        <v>Potentially Avoidable</v>
      </c>
      <c r="AB2936" t="str">
        <f>IFERROR(_xlfn.XLOOKUP($B2936,enrollment!$A$2:$A$801,enrollment!$I$2:$I$801),"")</f>
        <v>KY</v>
      </c>
      <c r="AC2936">
        <f>IFERROR(_xlfn.XLOOKUP($B2936,enrollment!$A$2:$A$801,enrollment!$L$2:$L$801),"")</f>
        <v>56</v>
      </c>
      <c r="AD2936" t="str" cm="1">
        <f t="array" ref="AD2936">_xlfn.IFS(AC2936="","Unknown",AC2936&lt;18,"0-17",AC2936&lt;35,"18-34",AC2936&lt;50,"35-49",AC2936&lt;65,"50-64",TRUE,"65+")</f>
        <v>50-64</v>
      </c>
      <c r="AE2936">
        <f>IFERROR(_xlfn.XLOOKUP($B2936,enrollment!$A$2:$A$801,enrollment!$O$2:$O$801),"")</f>
        <v>9012345678</v>
      </c>
      <c r="AF2936">
        <f>IFERROR(_xlfn.XLOOKUP($AE2936,providers!$B$2:$B$11,providers!$Q$2:$Q$11),"")</f>
        <v>4.3</v>
      </c>
      <c r="AG2936" s="1">
        <f t="shared" si="45"/>
        <v>45413</v>
      </c>
    </row>
    <row r="2937" spans="1:33" x14ac:dyDescent="0.25">
      <c r="A2937" t="s">
        <v>3410</v>
      </c>
      <c r="B2937" t="s">
        <v>3407</v>
      </c>
      <c r="C2937">
        <v>9012345678</v>
      </c>
      <c r="D2937">
        <v>9012345678</v>
      </c>
      <c r="E2937" s="1">
        <v>45612</v>
      </c>
      <c r="F2937" s="1">
        <v>45612</v>
      </c>
      <c r="G2937" s="1">
        <v>45635</v>
      </c>
      <c r="H2937" t="s">
        <v>28</v>
      </c>
      <c r="I2937">
        <v>11</v>
      </c>
      <c r="J2937" t="s">
        <v>38</v>
      </c>
      <c r="K2937">
        <v>99213</v>
      </c>
      <c r="O2937">
        <v>1</v>
      </c>
      <c r="P2937">
        <v>217.47</v>
      </c>
      <c r="Q2937">
        <v>161.09</v>
      </c>
      <c r="R2937">
        <v>128.87</v>
      </c>
      <c r="S2937">
        <v>32.22</v>
      </c>
      <c r="T2937" t="s">
        <v>30</v>
      </c>
      <c r="X2937" t="s">
        <v>43</v>
      </c>
      <c r="Y2937" t="s">
        <v>44</v>
      </c>
      <c r="Z2937" t="s">
        <v>39</v>
      </c>
      <c r="AA2937" t="str">
        <f>IFERROR(_xlfn.XLOOKUP($J2937,avoidable_ed_reference!$A$2:$A$13,avoidable_ed_reference!$C$2:$C$13),"Not Classified")</f>
        <v>Not Classified</v>
      </c>
      <c r="AB2937" t="str">
        <f>IFERROR(_xlfn.XLOOKUP($B2937,enrollment!$A$2:$A$801,enrollment!$I$2:$I$801),"")</f>
        <v>KY</v>
      </c>
      <c r="AC2937">
        <f>IFERROR(_xlfn.XLOOKUP($B2937,enrollment!$A$2:$A$801,enrollment!$L$2:$L$801),"")</f>
        <v>56</v>
      </c>
      <c r="AD2937" t="str" cm="1">
        <f t="array" ref="AD2937">_xlfn.IFS(AC2937="","Unknown",AC2937&lt;18,"0-17",AC2937&lt;35,"18-34",AC2937&lt;50,"35-49",AC2937&lt;65,"50-64",TRUE,"65+")</f>
        <v>50-64</v>
      </c>
      <c r="AE2937">
        <f>IFERROR(_xlfn.XLOOKUP($B2937,enrollment!$A$2:$A$801,enrollment!$O$2:$O$801),"")</f>
        <v>9012345678</v>
      </c>
      <c r="AF2937">
        <f>IFERROR(_xlfn.XLOOKUP($AE2937,providers!$B$2:$B$11,providers!$Q$2:$Q$11),"")</f>
        <v>4.3</v>
      </c>
      <c r="AG2937" s="1">
        <f t="shared" si="45"/>
        <v>45597</v>
      </c>
    </row>
    <row r="2938" spans="1:33" x14ac:dyDescent="0.25">
      <c r="A2938" t="s">
        <v>3411</v>
      </c>
      <c r="B2938" t="s">
        <v>3407</v>
      </c>
      <c r="C2938">
        <v>8901234567</v>
      </c>
      <c r="D2938">
        <v>8901234567</v>
      </c>
      <c r="E2938" s="1">
        <v>45603</v>
      </c>
      <c r="F2938" s="1">
        <v>45603</v>
      </c>
      <c r="G2938" s="1">
        <v>45619</v>
      </c>
      <c r="H2938" t="s">
        <v>28</v>
      </c>
      <c r="I2938">
        <v>23</v>
      </c>
      <c r="J2938" t="s">
        <v>91</v>
      </c>
      <c r="K2938">
        <v>99284</v>
      </c>
      <c r="O2938">
        <v>1</v>
      </c>
      <c r="P2938">
        <v>1894.28</v>
      </c>
      <c r="Q2938">
        <v>1052.3800000000001</v>
      </c>
      <c r="R2938">
        <v>841.9</v>
      </c>
      <c r="S2938">
        <v>210.48</v>
      </c>
      <c r="T2938" t="s">
        <v>30</v>
      </c>
      <c r="X2938" t="s">
        <v>43</v>
      </c>
      <c r="Y2938" t="s">
        <v>44</v>
      </c>
      <c r="Z2938" t="s">
        <v>45</v>
      </c>
      <c r="AA2938" t="str">
        <f>IFERROR(_xlfn.XLOOKUP($J2938,avoidable_ed_reference!$A$2:$A$13,avoidable_ed_reference!$C$2:$C$13),"Not Classified")</f>
        <v>Avoidable</v>
      </c>
      <c r="AB2938" t="str">
        <f>IFERROR(_xlfn.XLOOKUP($B2938,enrollment!$A$2:$A$801,enrollment!$I$2:$I$801),"")</f>
        <v>KY</v>
      </c>
      <c r="AC2938">
        <f>IFERROR(_xlfn.XLOOKUP($B2938,enrollment!$A$2:$A$801,enrollment!$L$2:$L$801),"")</f>
        <v>56</v>
      </c>
      <c r="AD2938" t="str" cm="1">
        <f t="array" ref="AD2938">_xlfn.IFS(AC2938="","Unknown",AC2938&lt;18,"0-17",AC2938&lt;35,"18-34",AC2938&lt;50,"35-49",AC2938&lt;65,"50-64",TRUE,"65+")</f>
        <v>50-64</v>
      </c>
      <c r="AE2938">
        <f>IFERROR(_xlfn.XLOOKUP($B2938,enrollment!$A$2:$A$801,enrollment!$O$2:$O$801),"")</f>
        <v>9012345678</v>
      </c>
      <c r="AF2938">
        <f>IFERROR(_xlfn.XLOOKUP($AE2938,providers!$B$2:$B$11,providers!$Q$2:$Q$11),"")</f>
        <v>4.3</v>
      </c>
      <c r="AG2938" s="1">
        <f t="shared" si="45"/>
        <v>45597</v>
      </c>
    </row>
    <row r="2939" spans="1:33" x14ac:dyDescent="0.25">
      <c r="A2939" t="s">
        <v>3412</v>
      </c>
      <c r="B2939" t="s">
        <v>3413</v>
      </c>
      <c r="C2939">
        <v>9012345678</v>
      </c>
      <c r="D2939">
        <v>9012345678</v>
      </c>
      <c r="E2939" s="1">
        <v>45493</v>
      </c>
      <c r="F2939" s="1">
        <v>45493</v>
      </c>
      <c r="G2939" s="1">
        <v>45524</v>
      </c>
      <c r="H2939" t="s">
        <v>28</v>
      </c>
      <c r="I2939">
        <v>23</v>
      </c>
      <c r="J2939" t="s">
        <v>42</v>
      </c>
      <c r="K2939">
        <v>99284</v>
      </c>
      <c r="O2939">
        <v>1</v>
      </c>
      <c r="P2939">
        <v>2499.17</v>
      </c>
      <c r="Q2939">
        <v>1388.43</v>
      </c>
      <c r="R2939">
        <v>1110.74</v>
      </c>
      <c r="S2939">
        <v>277.69</v>
      </c>
      <c r="T2939" t="s">
        <v>30</v>
      </c>
      <c r="X2939" t="s">
        <v>146</v>
      </c>
      <c r="Y2939" t="s">
        <v>147</v>
      </c>
      <c r="Z2939" t="s">
        <v>45</v>
      </c>
      <c r="AA2939" t="str">
        <f>IFERROR(_xlfn.XLOOKUP($J2939,avoidable_ed_reference!$A$2:$A$13,avoidable_ed_reference!$C$2:$C$13),"Not Classified")</f>
        <v>Non-Avoidable</v>
      </c>
      <c r="AB2939" t="str">
        <f>IFERROR(_xlfn.XLOOKUP($B2939,enrollment!$A$2:$A$801,enrollment!$I$2:$I$801),"")</f>
        <v>TN</v>
      </c>
      <c r="AC2939">
        <f>IFERROR(_xlfn.XLOOKUP($B2939,enrollment!$A$2:$A$801,enrollment!$L$2:$L$801),"")</f>
        <v>76</v>
      </c>
      <c r="AD2939" t="str" cm="1">
        <f t="array" ref="AD2939">_xlfn.IFS(AC2939="","Unknown",AC2939&lt;18,"0-17",AC2939&lt;35,"18-34",AC2939&lt;50,"35-49",AC2939&lt;65,"50-64",TRUE,"65+")</f>
        <v>65+</v>
      </c>
      <c r="AE2939">
        <f>IFERROR(_xlfn.XLOOKUP($B2939,enrollment!$A$2:$A$801,enrollment!$O$2:$O$801),"")</f>
        <v>2233445566</v>
      </c>
      <c r="AF2939">
        <f>IFERROR(_xlfn.XLOOKUP($AE2939,providers!$B$2:$B$11,providers!$Q$2:$Q$11),"")</f>
        <v>3.5</v>
      </c>
      <c r="AG2939" s="1">
        <f t="shared" si="45"/>
        <v>45474</v>
      </c>
    </row>
    <row r="2940" spans="1:33" x14ac:dyDescent="0.25">
      <c r="A2940" t="s">
        <v>3414</v>
      </c>
      <c r="B2940" t="s">
        <v>3413</v>
      </c>
      <c r="C2940">
        <v>2233445566</v>
      </c>
      <c r="D2940">
        <v>2233445566</v>
      </c>
      <c r="E2940" s="1">
        <v>45565</v>
      </c>
      <c r="F2940" s="1">
        <v>45565</v>
      </c>
      <c r="G2940" s="1">
        <v>45593</v>
      </c>
      <c r="H2940" t="s">
        <v>28</v>
      </c>
      <c r="I2940">
        <v>22</v>
      </c>
      <c r="J2940" t="s">
        <v>29</v>
      </c>
      <c r="K2940">
        <v>90837</v>
      </c>
      <c r="O2940">
        <v>1</v>
      </c>
      <c r="P2940">
        <v>252.21</v>
      </c>
      <c r="Q2940">
        <v>186.82</v>
      </c>
      <c r="R2940">
        <v>149.46</v>
      </c>
      <c r="S2940">
        <v>37.36</v>
      </c>
      <c r="T2940" t="s">
        <v>30</v>
      </c>
      <c r="X2940" t="s">
        <v>146</v>
      </c>
      <c r="Y2940" t="s">
        <v>147</v>
      </c>
      <c r="Z2940" t="s">
        <v>33</v>
      </c>
      <c r="AA2940" t="str">
        <f>IFERROR(_xlfn.XLOOKUP($J2940,avoidable_ed_reference!$A$2:$A$13,avoidable_ed_reference!$C$2:$C$13),"Not Classified")</f>
        <v>Potentially Avoidable</v>
      </c>
      <c r="AB2940" t="str">
        <f>IFERROR(_xlfn.XLOOKUP($B2940,enrollment!$A$2:$A$801,enrollment!$I$2:$I$801),"")</f>
        <v>TN</v>
      </c>
      <c r="AC2940">
        <f>IFERROR(_xlfn.XLOOKUP($B2940,enrollment!$A$2:$A$801,enrollment!$L$2:$L$801),"")</f>
        <v>76</v>
      </c>
      <c r="AD2940" t="str" cm="1">
        <f t="array" ref="AD2940">_xlfn.IFS(AC2940="","Unknown",AC2940&lt;18,"0-17",AC2940&lt;35,"18-34",AC2940&lt;50,"35-49",AC2940&lt;65,"50-64",TRUE,"65+")</f>
        <v>65+</v>
      </c>
      <c r="AE2940">
        <f>IFERROR(_xlfn.XLOOKUP($B2940,enrollment!$A$2:$A$801,enrollment!$O$2:$O$801),"")</f>
        <v>2233445566</v>
      </c>
      <c r="AF2940">
        <f>IFERROR(_xlfn.XLOOKUP($AE2940,providers!$B$2:$B$11,providers!$Q$2:$Q$11),"")</f>
        <v>3.5</v>
      </c>
      <c r="AG2940" s="1">
        <f t="shared" si="45"/>
        <v>45536</v>
      </c>
    </row>
    <row r="2941" spans="1:33" x14ac:dyDescent="0.25">
      <c r="A2941" t="s">
        <v>3415</v>
      </c>
      <c r="B2941" t="s">
        <v>3413</v>
      </c>
      <c r="C2941">
        <v>2233445566</v>
      </c>
      <c r="D2941">
        <v>2233445566</v>
      </c>
      <c r="E2941" s="1">
        <v>45440</v>
      </c>
      <c r="F2941" s="1">
        <v>45440</v>
      </c>
      <c r="G2941" s="1">
        <v>45473</v>
      </c>
      <c r="H2941" t="s">
        <v>28</v>
      </c>
      <c r="I2941">
        <v>11</v>
      </c>
      <c r="J2941" t="s">
        <v>38</v>
      </c>
      <c r="K2941">
        <v>99213</v>
      </c>
      <c r="O2941">
        <v>1</v>
      </c>
      <c r="P2941">
        <v>212.26</v>
      </c>
      <c r="Q2941">
        <v>157.22999999999999</v>
      </c>
      <c r="R2941">
        <v>125.78</v>
      </c>
      <c r="S2941">
        <v>31.45</v>
      </c>
      <c r="T2941" t="s">
        <v>30</v>
      </c>
      <c r="X2941" t="s">
        <v>146</v>
      </c>
      <c r="Y2941" t="s">
        <v>147</v>
      </c>
      <c r="Z2941" t="s">
        <v>39</v>
      </c>
      <c r="AA2941" t="str">
        <f>IFERROR(_xlfn.XLOOKUP($J2941,avoidable_ed_reference!$A$2:$A$13,avoidable_ed_reference!$C$2:$C$13),"Not Classified")</f>
        <v>Not Classified</v>
      </c>
      <c r="AB2941" t="str">
        <f>IFERROR(_xlfn.XLOOKUP($B2941,enrollment!$A$2:$A$801,enrollment!$I$2:$I$801),"")</f>
        <v>TN</v>
      </c>
      <c r="AC2941">
        <f>IFERROR(_xlfn.XLOOKUP($B2941,enrollment!$A$2:$A$801,enrollment!$L$2:$L$801),"")</f>
        <v>76</v>
      </c>
      <c r="AD2941" t="str" cm="1">
        <f t="array" ref="AD2941">_xlfn.IFS(AC2941="","Unknown",AC2941&lt;18,"0-17",AC2941&lt;35,"18-34",AC2941&lt;50,"35-49",AC2941&lt;65,"50-64",TRUE,"65+")</f>
        <v>65+</v>
      </c>
      <c r="AE2941">
        <f>IFERROR(_xlfn.XLOOKUP($B2941,enrollment!$A$2:$A$801,enrollment!$O$2:$O$801),"")</f>
        <v>2233445566</v>
      </c>
      <c r="AF2941">
        <f>IFERROR(_xlfn.XLOOKUP($AE2941,providers!$B$2:$B$11,providers!$Q$2:$Q$11),"")</f>
        <v>3.5</v>
      </c>
      <c r="AG2941" s="1">
        <f t="shared" si="45"/>
        <v>45413</v>
      </c>
    </row>
    <row r="2942" spans="1:33" x14ac:dyDescent="0.25">
      <c r="A2942" t="s">
        <v>3416</v>
      </c>
      <c r="B2942" t="s">
        <v>3413</v>
      </c>
      <c r="C2942">
        <v>2233445566</v>
      </c>
      <c r="D2942">
        <v>2233445566</v>
      </c>
      <c r="E2942" s="1">
        <v>45553</v>
      </c>
      <c r="F2942" s="1">
        <v>45553</v>
      </c>
      <c r="G2942" s="1">
        <v>45578</v>
      </c>
      <c r="H2942" t="s">
        <v>28</v>
      </c>
      <c r="I2942">
        <v>11</v>
      </c>
      <c r="J2942" t="s">
        <v>47</v>
      </c>
      <c r="K2942">
        <v>99213</v>
      </c>
      <c r="O2942">
        <v>1</v>
      </c>
      <c r="P2942">
        <v>193.43</v>
      </c>
      <c r="Q2942">
        <v>143.28</v>
      </c>
      <c r="R2942">
        <v>114.62</v>
      </c>
      <c r="S2942">
        <v>28.66</v>
      </c>
      <c r="T2942" t="s">
        <v>30</v>
      </c>
      <c r="X2942" t="s">
        <v>146</v>
      </c>
      <c r="Y2942" t="s">
        <v>147</v>
      </c>
      <c r="Z2942" t="s">
        <v>39</v>
      </c>
      <c r="AA2942" t="str">
        <f>IFERROR(_xlfn.XLOOKUP($J2942,avoidable_ed_reference!$A$2:$A$13,avoidable_ed_reference!$C$2:$C$13),"Not Classified")</f>
        <v>Not Classified</v>
      </c>
      <c r="AB2942" t="str">
        <f>IFERROR(_xlfn.XLOOKUP($B2942,enrollment!$A$2:$A$801,enrollment!$I$2:$I$801),"")</f>
        <v>TN</v>
      </c>
      <c r="AC2942">
        <f>IFERROR(_xlfn.XLOOKUP($B2942,enrollment!$A$2:$A$801,enrollment!$L$2:$L$801),"")</f>
        <v>76</v>
      </c>
      <c r="AD2942" t="str" cm="1">
        <f t="array" ref="AD2942">_xlfn.IFS(AC2942="","Unknown",AC2942&lt;18,"0-17",AC2942&lt;35,"18-34",AC2942&lt;50,"35-49",AC2942&lt;65,"50-64",TRUE,"65+")</f>
        <v>65+</v>
      </c>
      <c r="AE2942">
        <f>IFERROR(_xlfn.XLOOKUP($B2942,enrollment!$A$2:$A$801,enrollment!$O$2:$O$801),"")</f>
        <v>2233445566</v>
      </c>
      <c r="AF2942">
        <f>IFERROR(_xlfn.XLOOKUP($AE2942,providers!$B$2:$B$11,providers!$Q$2:$Q$11),"")</f>
        <v>3.5</v>
      </c>
      <c r="AG2942" s="1">
        <f t="shared" si="45"/>
        <v>45536</v>
      </c>
    </row>
    <row r="2943" spans="1:33" x14ac:dyDescent="0.25">
      <c r="A2943" t="s">
        <v>3417</v>
      </c>
      <c r="B2943" t="s">
        <v>3413</v>
      </c>
      <c r="C2943">
        <v>2233445566</v>
      </c>
      <c r="D2943">
        <v>2233445566</v>
      </c>
      <c r="E2943" s="1">
        <v>45295</v>
      </c>
      <c r="F2943" s="1">
        <v>45295</v>
      </c>
      <c r="G2943" s="1">
        <v>45313</v>
      </c>
      <c r="H2943" t="s">
        <v>28</v>
      </c>
      <c r="I2943">
        <v>11</v>
      </c>
      <c r="J2943" t="s">
        <v>47</v>
      </c>
      <c r="K2943">
        <v>99213</v>
      </c>
      <c r="O2943">
        <v>1</v>
      </c>
      <c r="P2943">
        <v>225.13</v>
      </c>
      <c r="Q2943">
        <v>166.76</v>
      </c>
      <c r="R2943">
        <v>133.41</v>
      </c>
      <c r="S2943">
        <v>33.35</v>
      </c>
      <c r="T2943" t="s">
        <v>30</v>
      </c>
      <c r="X2943" t="s">
        <v>146</v>
      </c>
      <c r="Y2943" t="s">
        <v>147</v>
      </c>
      <c r="Z2943" t="s">
        <v>39</v>
      </c>
      <c r="AA2943" t="str">
        <f>IFERROR(_xlfn.XLOOKUP($J2943,avoidable_ed_reference!$A$2:$A$13,avoidable_ed_reference!$C$2:$C$13),"Not Classified")</f>
        <v>Not Classified</v>
      </c>
      <c r="AB2943" t="str">
        <f>IFERROR(_xlfn.XLOOKUP($B2943,enrollment!$A$2:$A$801,enrollment!$I$2:$I$801),"")</f>
        <v>TN</v>
      </c>
      <c r="AC2943">
        <f>IFERROR(_xlfn.XLOOKUP($B2943,enrollment!$A$2:$A$801,enrollment!$L$2:$L$801),"")</f>
        <v>76</v>
      </c>
      <c r="AD2943" t="str" cm="1">
        <f t="array" ref="AD2943">_xlfn.IFS(AC2943="","Unknown",AC2943&lt;18,"0-17",AC2943&lt;35,"18-34",AC2943&lt;50,"35-49",AC2943&lt;65,"50-64",TRUE,"65+")</f>
        <v>65+</v>
      </c>
      <c r="AE2943">
        <f>IFERROR(_xlfn.XLOOKUP($B2943,enrollment!$A$2:$A$801,enrollment!$O$2:$O$801),"")</f>
        <v>2233445566</v>
      </c>
      <c r="AF2943">
        <f>IFERROR(_xlfn.XLOOKUP($AE2943,providers!$B$2:$B$11,providers!$Q$2:$Q$11),"")</f>
        <v>3.5</v>
      </c>
      <c r="AG2943" s="1">
        <f t="shared" si="45"/>
        <v>45292</v>
      </c>
    </row>
    <row r="2944" spans="1:33" x14ac:dyDescent="0.25">
      <c r="A2944" t="s">
        <v>3418</v>
      </c>
      <c r="B2944" t="s">
        <v>3413</v>
      </c>
      <c r="C2944">
        <v>2233445566</v>
      </c>
      <c r="D2944">
        <v>2233445566</v>
      </c>
      <c r="E2944" s="1">
        <v>45617</v>
      </c>
      <c r="F2944" s="1">
        <v>45617</v>
      </c>
      <c r="G2944" s="1">
        <v>45635</v>
      </c>
      <c r="H2944" t="s">
        <v>28</v>
      </c>
      <c r="I2944">
        <v>11</v>
      </c>
      <c r="J2944" t="s">
        <v>47</v>
      </c>
      <c r="K2944">
        <v>99213</v>
      </c>
      <c r="O2944">
        <v>1</v>
      </c>
      <c r="P2944">
        <v>212.75</v>
      </c>
      <c r="Q2944">
        <v>157.59</v>
      </c>
      <c r="R2944">
        <v>126.07</v>
      </c>
      <c r="S2944">
        <v>31.52</v>
      </c>
      <c r="T2944" t="s">
        <v>30</v>
      </c>
      <c r="X2944" t="s">
        <v>146</v>
      </c>
      <c r="Y2944" t="s">
        <v>147</v>
      </c>
      <c r="Z2944" t="s">
        <v>39</v>
      </c>
      <c r="AA2944" t="str">
        <f>IFERROR(_xlfn.XLOOKUP($J2944,avoidable_ed_reference!$A$2:$A$13,avoidable_ed_reference!$C$2:$C$13),"Not Classified")</f>
        <v>Not Classified</v>
      </c>
      <c r="AB2944" t="str">
        <f>IFERROR(_xlfn.XLOOKUP($B2944,enrollment!$A$2:$A$801,enrollment!$I$2:$I$801),"")</f>
        <v>TN</v>
      </c>
      <c r="AC2944">
        <f>IFERROR(_xlfn.XLOOKUP($B2944,enrollment!$A$2:$A$801,enrollment!$L$2:$L$801),"")</f>
        <v>76</v>
      </c>
      <c r="AD2944" t="str" cm="1">
        <f t="array" ref="AD2944">_xlfn.IFS(AC2944="","Unknown",AC2944&lt;18,"0-17",AC2944&lt;35,"18-34",AC2944&lt;50,"35-49",AC2944&lt;65,"50-64",TRUE,"65+")</f>
        <v>65+</v>
      </c>
      <c r="AE2944">
        <f>IFERROR(_xlfn.XLOOKUP($B2944,enrollment!$A$2:$A$801,enrollment!$O$2:$O$801),"")</f>
        <v>2233445566</v>
      </c>
      <c r="AF2944">
        <f>IFERROR(_xlfn.XLOOKUP($AE2944,providers!$B$2:$B$11,providers!$Q$2:$Q$11),"")</f>
        <v>3.5</v>
      </c>
      <c r="AG2944" s="1">
        <f t="shared" si="45"/>
        <v>45597</v>
      </c>
    </row>
    <row r="2945" spans="1:33" x14ac:dyDescent="0.25">
      <c r="A2945" t="s">
        <v>3419</v>
      </c>
      <c r="B2945" t="s">
        <v>3420</v>
      </c>
      <c r="C2945">
        <v>7890123456</v>
      </c>
      <c r="D2945">
        <v>7890123456</v>
      </c>
      <c r="E2945" s="1">
        <v>45580</v>
      </c>
      <c r="F2945" s="1">
        <v>45580</v>
      </c>
      <c r="G2945" s="1">
        <v>45596</v>
      </c>
      <c r="H2945" t="s">
        <v>28</v>
      </c>
      <c r="I2945">
        <v>22</v>
      </c>
      <c r="J2945" t="s">
        <v>29</v>
      </c>
      <c r="K2945">
        <v>90837</v>
      </c>
      <c r="O2945">
        <v>1</v>
      </c>
      <c r="P2945">
        <v>262.26</v>
      </c>
      <c r="Q2945">
        <v>194.27</v>
      </c>
      <c r="R2945">
        <v>155.41999999999999</v>
      </c>
      <c r="S2945">
        <v>38.85</v>
      </c>
      <c r="T2945" t="s">
        <v>30</v>
      </c>
      <c r="X2945" t="s">
        <v>233</v>
      </c>
      <c r="Y2945" t="s">
        <v>32</v>
      </c>
      <c r="Z2945" t="s">
        <v>33</v>
      </c>
      <c r="AA2945" t="str">
        <f>IFERROR(_xlfn.XLOOKUP($J2945,avoidable_ed_reference!$A$2:$A$13,avoidable_ed_reference!$C$2:$C$13),"Not Classified")</f>
        <v>Potentially Avoidable</v>
      </c>
      <c r="AB2945" t="str">
        <f>IFERROR(_xlfn.XLOOKUP($B2945,enrollment!$A$2:$A$801,enrollment!$I$2:$I$801),"")</f>
        <v>KY</v>
      </c>
      <c r="AC2945">
        <f>IFERROR(_xlfn.XLOOKUP($B2945,enrollment!$A$2:$A$801,enrollment!$L$2:$L$801),"")</f>
        <v>38</v>
      </c>
      <c r="AD2945" t="str" cm="1">
        <f t="array" ref="AD2945">_xlfn.IFS(AC2945="","Unknown",AC2945&lt;18,"0-17",AC2945&lt;35,"18-34",AC2945&lt;50,"35-49",AC2945&lt;65,"50-64",TRUE,"65+")</f>
        <v>35-49</v>
      </c>
      <c r="AE2945">
        <f>IFERROR(_xlfn.XLOOKUP($B2945,enrollment!$A$2:$A$801,enrollment!$O$2:$O$801),"")</f>
        <v>9012345678</v>
      </c>
      <c r="AF2945">
        <f>IFERROR(_xlfn.XLOOKUP($AE2945,providers!$B$2:$B$11,providers!$Q$2:$Q$11),"")</f>
        <v>4.3</v>
      </c>
      <c r="AG2945" s="1">
        <f t="shared" si="45"/>
        <v>45566</v>
      </c>
    </row>
    <row r="2946" spans="1:33" x14ac:dyDescent="0.25">
      <c r="A2946" t="s">
        <v>3421</v>
      </c>
      <c r="B2946" t="s">
        <v>3420</v>
      </c>
      <c r="C2946">
        <v>9012345678</v>
      </c>
      <c r="D2946">
        <v>9012345678</v>
      </c>
      <c r="E2946" s="1">
        <v>45318</v>
      </c>
      <c r="F2946" s="1">
        <v>45318</v>
      </c>
      <c r="G2946" s="1">
        <v>45345</v>
      </c>
      <c r="H2946" t="s">
        <v>67</v>
      </c>
      <c r="I2946">
        <v>21</v>
      </c>
      <c r="J2946" t="s">
        <v>99</v>
      </c>
      <c r="K2946">
        <v>99223</v>
      </c>
      <c r="O2946">
        <v>1</v>
      </c>
      <c r="P2946">
        <v>20230.18</v>
      </c>
      <c r="Q2946">
        <v>13051.73</v>
      </c>
      <c r="R2946">
        <v>10441.379999999999</v>
      </c>
      <c r="S2946">
        <v>2610.35</v>
      </c>
      <c r="T2946" t="s">
        <v>30</v>
      </c>
      <c r="V2946">
        <v>1</v>
      </c>
      <c r="W2946" s="2" t="s">
        <v>68</v>
      </c>
      <c r="X2946" t="s">
        <v>233</v>
      </c>
      <c r="Y2946" t="s">
        <v>32</v>
      </c>
      <c r="Z2946" t="s">
        <v>69</v>
      </c>
      <c r="AA2946" t="str">
        <f>IFERROR(_xlfn.XLOOKUP($J2946,avoidable_ed_reference!$A$2:$A$13,avoidable_ed_reference!$C$2:$C$13),"Not Classified")</f>
        <v>Not Classified</v>
      </c>
      <c r="AB2946" t="str">
        <f>IFERROR(_xlfn.XLOOKUP($B2946,enrollment!$A$2:$A$801,enrollment!$I$2:$I$801),"")</f>
        <v>KY</v>
      </c>
      <c r="AC2946">
        <f>IFERROR(_xlfn.XLOOKUP($B2946,enrollment!$A$2:$A$801,enrollment!$L$2:$L$801),"")</f>
        <v>38</v>
      </c>
      <c r="AD2946" t="str" cm="1">
        <f t="array" ref="AD2946">_xlfn.IFS(AC2946="","Unknown",AC2946&lt;18,"0-17",AC2946&lt;35,"18-34",AC2946&lt;50,"35-49",AC2946&lt;65,"50-64",TRUE,"65+")</f>
        <v>35-49</v>
      </c>
      <c r="AE2946">
        <f>IFERROR(_xlfn.XLOOKUP($B2946,enrollment!$A$2:$A$801,enrollment!$O$2:$O$801),"")</f>
        <v>9012345678</v>
      </c>
      <c r="AF2946">
        <f>IFERROR(_xlfn.XLOOKUP($AE2946,providers!$B$2:$B$11,providers!$Q$2:$Q$11),"")</f>
        <v>4.3</v>
      </c>
      <c r="AG2946" s="1">
        <f t="shared" si="45"/>
        <v>45292</v>
      </c>
    </row>
    <row r="2947" spans="1:33" x14ac:dyDescent="0.25">
      <c r="A2947" t="s">
        <v>3422</v>
      </c>
      <c r="B2947" t="s">
        <v>3420</v>
      </c>
      <c r="C2947">
        <v>9012345678</v>
      </c>
      <c r="D2947">
        <v>9012345678</v>
      </c>
      <c r="E2947" s="1">
        <v>45295</v>
      </c>
      <c r="F2947" s="1">
        <v>45295</v>
      </c>
      <c r="G2947" s="1">
        <v>45329</v>
      </c>
      <c r="H2947" t="s">
        <v>28</v>
      </c>
      <c r="I2947">
        <v>11</v>
      </c>
      <c r="J2947" t="s">
        <v>38</v>
      </c>
      <c r="K2947">
        <v>99213</v>
      </c>
      <c r="O2947">
        <v>1</v>
      </c>
      <c r="P2947">
        <v>176.3</v>
      </c>
      <c r="Q2947">
        <v>130.59</v>
      </c>
      <c r="R2947">
        <v>104.47</v>
      </c>
      <c r="S2947">
        <v>26.12</v>
      </c>
      <c r="T2947" t="s">
        <v>30</v>
      </c>
      <c r="X2947" t="s">
        <v>233</v>
      </c>
      <c r="Y2947" t="s">
        <v>32</v>
      </c>
      <c r="Z2947" t="s">
        <v>39</v>
      </c>
      <c r="AA2947" t="str">
        <f>IFERROR(_xlfn.XLOOKUP($J2947,avoidable_ed_reference!$A$2:$A$13,avoidable_ed_reference!$C$2:$C$13),"Not Classified")</f>
        <v>Not Classified</v>
      </c>
      <c r="AB2947" t="str">
        <f>IFERROR(_xlfn.XLOOKUP($B2947,enrollment!$A$2:$A$801,enrollment!$I$2:$I$801),"")</f>
        <v>KY</v>
      </c>
      <c r="AC2947">
        <f>IFERROR(_xlfn.XLOOKUP($B2947,enrollment!$A$2:$A$801,enrollment!$L$2:$L$801),"")</f>
        <v>38</v>
      </c>
      <c r="AD2947" t="str" cm="1">
        <f t="array" ref="AD2947">_xlfn.IFS(AC2947="","Unknown",AC2947&lt;18,"0-17",AC2947&lt;35,"18-34",AC2947&lt;50,"35-49",AC2947&lt;65,"50-64",TRUE,"65+")</f>
        <v>35-49</v>
      </c>
      <c r="AE2947">
        <f>IFERROR(_xlfn.XLOOKUP($B2947,enrollment!$A$2:$A$801,enrollment!$O$2:$O$801),"")</f>
        <v>9012345678</v>
      </c>
      <c r="AF2947">
        <f>IFERROR(_xlfn.XLOOKUP($AE2947,providers!$B$2:$B$11,providers!$Q$2:$Q$11),"")</f>
        <v>4.3</v>
      </c>
      <c r="AG2947" s="1">
        <f t="shared" ref="AG2947:AG3010" si="46">EOMONTH(E2947,-1)+1</f>
        <v>45292</v>
      </c>
    </row>
    <row r="2948" spans="1:33" x14ac:dyDescent="0.25">
      <c r="A2948" t="s">
        <v>3423</v>
      </c>
      <c r="B2948" t="s">
        <v>3420</v>
      </c>
      <c r="C2948">
        <v>5678901234</v>
      </c>
      <c r="D2948">
        <v>5678901234</v>
      </c>
      <c r="E2948" s="1">
        <v>45569</v>
      </c>
      <c r="F2948" s="1">
        <v>45569</v>
      </c>
      <c r="G2948" s="1">
        <v>45601</v>
      </c>
      <c r="H2948" t="s">
        <v>28</v>
      </c>
      <c r="I2948">
        <v>20</v>
      </c>
      <c r="J2948" t="s">
        <v>35</v>
      </c>
      <c r="K2948">
        <v>99213</v>
      </c>
      <c r="O2948">
        <v>1</v>
      </c>
      <c r="P2948">
        <v>172.34</v>
      </c>
      <c r="Q2948">
        <v>132.57</v>
      </c>
      <c r="R2948">
        <v>106.06</v>
      </c>
      <c r="S2948">
        <v>26.51</v>
      </c>
      <c r="T2948" t="s">
        <v>30</v>
      </c>
      <c r="X2948" t="s">
        <v>233</v>
      </c>
      <c r="Y2948" t="s">
        <v>32</v>
      </c>
      <c r="Z2948" t="s">
        <v>36</v>
      </c>
      <c r="AA2948" t="str">
        <f>IFERROR(_xlfn.XLOOKUP($J2948,avoidable_ed_reference!$A$2:$A$13,avoidable_ed_reference!$C$2:$C$13),"Not Classified")</f>
        <v>Avoidable</v>
      </c>
      <c r="AB2948" t="str">
        <f>IFERROR(_xlfn.XLOOKUP($B2948,enrollment!$A$2:$A$801,enrollment!$I$2:$I$801),"")</f>
        <v>KY</v>
      </c>
      <c r="AC2948">
        <f>IFERROR(_xlfn.XLOOKUP($B2948,enrollment!$A$2:$A$801,enrollment!$L$2:$L$801),"")</f>
        <v>38</v>
      </c>
      <c r="AD2948" t="str" cm="1">
        <f t="array" ref="AD2948">_xlfn.IFS(AC2948="","Unknown",AC2948&lt;18,"0-17",AC2948&lt;35,"18-34",AC2948&lt;50,"35-49",AC2948&lt;65,"50-64",TRUE,"65+")</f>
        <v>35-49</v>
      </c>
      <c r="AE2948">
        <f>IFERROR(_xlfn.XLOOKUP($B2948,enrollment!$A$2:$A$801,enrollment!$O$2:$O$801),"")</f>
        <v>9012345678</v>
      </c>
      <c r="AF2948">
        <f>IFERROR(_xlfn.XLOOKUP($AE2948,providers!$B$2:$B$11,providers!$Q$2:$Q$11),"")</f>
        <v>4.3</v>
      </c>
      <c r="AG2948" s="1">
        <f t="shared" si="46"/>
        <v>45566</v>
      </c>
    </row>
    <row r="2949" spans="1:33" x14ac:dyDescent="0.25">
      <c r="A2949" t="s">
        <v>3424</v>
      </c>
      <c r="B2949" t="s">
        <v>3420</v>
      </c>
      <c r="C2949">
        <v>9012345678</v>
      </c>
      <c r="D2949">
        <v>9012345678</v>
      </c>
      <c r="E2949" s="1">
        <v>45297</v>
      </c>
      <c r="F2949" s="1">
        <v>45297</v>
      </c>
      <c r="G2949" s="1">
        <v>45315</v>
      </c>
      <c r="H2949" t="s">
        <v>28</v>
      </c>
      <c r="I2949">
        <v>11</v>
      </c>
      <c r="J2949" t="s">
        <v>35</v>
      </c>
      <c r="K2949">
        <v>99213</v>
      </c>
      <c r="O2949">
        <v>1</v>
      </c>
      <c r="P2949">
        <v>226.48</v>
      </c>
      <c r="Q2949">
        <v>167.76</v>
      </c>
      <c r="R2949">
        <v>134.21</v>
      </c>
      <c r="S2949">
        <v>33.549999999999997</v>
      </c>
      <c r="T2949" t="s">
        <v>30</v>
      </c>
      <c r="X2949" t="s">
        <v>233</v>
      </c>
      <c r="Y2949" t="s">
        <v>32</v>
      </c>
      <c r="Z2949" t="s">
        <v>39</v>
      </c>
      <c r="AA2949" t="str">
        <f>IFERROR(_xlfn.XLOOKUP($J2949,avoidable_ed_reference!$A$2:$A$13,avoidable_ed_reference!$C$2:$C$13),"Not Classified")</f>
        <v>Avoidable</v>
      </c>
      <c r="AB2949" t="str">
        <f>IFERROR(_xlfn.XLOOKUP($B2949,enrollment!$A$2:$A$801,enrollment!$I$2:$I$801),"")</f>
        <v>KY</v>
      </c>
      <c r="AC2949">
        <f>IFERROR(_xlfn.XLOOKUP($B2949,enrollment!$A$2:$A$801,enrollment!$L$2:$L$801),"")</f>
        <v>38</v>
      </c>
      <c r="AD2949" t="str" cm="1">
        <f t="array" ref="AD2949">_xlfn.IFS(AC2949="","Unknown",AC2949&lt;18,"0-17",AC2949&lt;35,"18-34",AC2949&lt;50,"35-49",AC2949&lt;65,"50-64",TRUE,"65+")</f>
        <v>35-49</v>
      </c>
      <c r="AE2949">
        <f>IFERROR(_xlfn.XLOOKUP($B2949,enrollment!$A$2:$A$801,enrollment!$O$2:$O$801),"")</f>
        <v>9012345678</v>
      </c>
      <c r="AF2949">
        <f>IFERROR(_xlfn.XLOOKUP($AE2949,providers!$B$2:$B$11,providers!$Q$2:$Q$11),"")</f>
        <v>4.3</v>
      </c>
      <c r="AG2949" s="1">
        <f t="shared" si="46"/>
        <v>45292</v>
      </c>
    </row>
    <row r="2950" spans="1:33" x14ac:dyDescent="0.25">
      <c r="A2950" t="s">
        <v>3425</v>
      </c>
      <c r="B2950" t="s">
        <v>3420</v>
      </c>
      <c r="C2950">
        <v>9012345678</v>
      </c>
      <c r="D2950">
        <v>9012345678</v>
      </c>
      <c r="E2950" s="1">
        <v>45481</v>
      </c>
      <c r="F2950" s="1">
        <v>45481</v>
      </c>
      <c r="G2950" s="1">
        <v>45509</v>
      </c>
      <c r="H2950" t="s">
        <v>28</v>
      </c>
      <c r="I2950">
        <v>11</v>
      </c>
      <c r="J2950" t="s">
        <v>47</v>
      </c>
      <c r="K2950">
        <v>99213</v>
      </c>
      <c r="O2950">
        <v>1</v>
      </c>
      <c r="P2950">
        <v>166.09</v>
      </c>
      <c r="Q2950">
        <v>123.03</v>
      </c>
      <c r="R2950">
        <v>98.42</v>
      </c>
      <c r="S2950">
        <v>24.61</v>
      </c>
      <c r="T2950" t="s">
        <v>30</v>
      </c>
      <c r="X2950" t="s">
        <v>233</v>
      </c>
      <c r="Y2950" t="s">
        <v>32</v>
      </c>
      <c r="Z2950" t="s">
        <v>39</v>
      </c>
      <c r="AA2950" t="str">
        <f>IFERROR(_xlfn.XLOOKUP($J2950,avoidable_ed_reference!$A$2:$A$13,avoidable_ed_reference!$C$2:$C$13),"Not Classified")</f>
        <v>Not Classified</v>
      </c>
      <c r="AB2950" t="str">
        <f>IFERROR(_xlfn.XLOOKUP($B2950,enrollment!$A$2:$A$801,enrollment!$I$2:$I$801),"")</f>
        <v>KY</v>
      </c>
      <c r="AC2950">
        <f>IFERROR(_xlfn.XLOOKUP($B2950,enrollment!$A$2:$A$801,enrollment!$L$2:$L$801),"")</f>
        <v>38</v>
      </c>
      <c r="AD2950" t="str" cm="1">
        <f t="array" ref="AD2950">_xlfn.IFS(AC2950="","Unknown",AC2950&lt;18,"0-17",AC2950&lt;35,"18-34",AC2950&lt;50,"35-49",AC2950&lt;65,"50-64",TRUE,"65+")</f>
        <v>35-49</v>
      </c>
      <c r="AE2950">
        <f>IFERROR(_xlfn.XLOOKUP($B2950,enrollment!$A$2:$A$801,enrollment!$O$2:$O$801),"")</f>
        <v>9012345678</v>
      </c>
      <c r="AF2950">
        <f>IFERROR(_xlfn.XLOOKUP($AE2950,providers!$B$2:$B$11,providers!$Q$2:$Q$11),"")</f>
        <v>4.3</v>
      </c>
      <c r="AG2950" s="1">
        <f t="shared" si="46"/>
        <v>45474</v>
      </c>
    </row>
    <row r="2951" spans="1:33" x14ac:dyDescent="0.25">
      <c r="A2951" t="s">
        <v>3426</v>
      </c>
      <c r="B2951" t="s">
        <v>3427</v>
      </c>
      <c r="C2951">
        <v>9012345678</v>
      </c>
      <c r="D2951">
        <v>9012345678</v>
      </c>
      <c r="E2951" s="1">
        <v>45307</v>
      </c>
      <c r="F2951" s="1">
        <v>45307</v>
      </c>
      <c r="G2951" s="1">
        <v>45322</v>
      </c>
      <c r="H2951" t="s">
        <v>28</v>
      </c>
      <c r="I2951">
        <v>23</v>
      </c>
      <c r="J2951" t="s">
        <v>93</v>
      </c>
      <c r="K2951">
        <v>99284</v>
      </c>
      <c r="O2951">
        <v>1</v>
      </c>
      <c r="P2951">
        <v>2109.2800000000002</v>
      </c>
      <c r="Q2951">
        <v>1171.82</v>
      </c>
      <c r="R2951">
        <v>937.46</v>
      </c>
      <c r="S2951">
        <v>234.36</v>
      </c>
      <c r="T2951" t="s">
        <v>30</v>
      </c>
      <c r="X2951" t="s">
        <v>31</v>
      </c>
      <c r="Y2951" t="s">
        <v>32</v>
      </c>
      <c r="Z2951" t="s">
        <v>45</v>
      </c>
      <c r="AA2951" t="str">
        <f>IFERROR(_xlfn.XLOOKUP($J2951,avoidable_ed_reference!$A$2:$A$13,avoidable_ed_reference!$C$2:$C$13),"Not Classified")</f>
        <v>Avoidable</v>
      </c>
      <c r="AB2951" t="str">
        <f>IFERROR(_xlfn.XLOOKUP($B2951,enrollment!$A$2:$A$801,enrollment!$I$2:$I$801),"")</f>
        <v>GA</v>
      </c>
      <c r="AC2951">
        <f>IFERROR(_xlfn.XLOOKUP($B2951,enrollment!$A$2:$A$801,enrollment!$L$2:$L$801),"")</f>
        <v>31</v>
      </c>
      <c r="AD2951" t="str" cm="1">
        <f t="array" ref="AD2951">_xlfn.IFS(AC2951="","Unknown",AC2951&lt;18,"0-17",AC2951&lt;35,"18-34",AC2951&lt;50,"35-49",AC2951&lt;65,"50-64",TRUE,"65+")</f>
        <v>18-34</v>
      </c>
      <c r="AE2951">
        <f>IFERROR(_xlfn.XLOOKUP($B2951,enrollment!$A$2:$A$801,enrollment!$O$2:$O$801),"")</f>
        <v>8901234567</v>
      </c>
      <c r="AF2951">
        <f>IFERROR(_xlfn.XLOOKUP($AE2951,providers!$B$2:$B$11,providers!$Q$2:$Q$11),"")</f>
        <v>3.7</v>
      </c>
      <c r="AG2951" s="1">
        <f t="shared" si="46"/>
        <v>45292</v>
      </c>
    </row>
    <row r="2952" spans="1:33" x14ac:dyDescent="0.25">
      <c r="A2952" t="s">
        <v>3428</v>
      </c>
      <c r="B2952" t="s">
        <v>3427</v>
      </c>
      <c r="C2952">
        <v>5678901234</v>
      </c>
      <c r="D2952">
        <v>5678901234</v>
      </c>
      <c r="E2952" s="1">
        <v>45330</v>
      </c>
      <c r="F2952" s="1">
        <v>45330</v>
      </c>
      <c r="G2952" s="1">
        <v>45353</v>
      </c>
      <c r="H2952" t="s">
        <v>28</v>
      </c>
      <c r="I2952">
        <v>20</v>
      </c>
      <c r="J2952" t="s">
        <v>35</v>
      </c>
      <c r="K2952">
        <v>99213</v>
      </c>
      <c r="O2952">
        <v>1</v>
      </c>
      <c r="P2952">
        <v>182.23</v>
      </c>
      <c r="Q2952">
        <v>140.18</v>
      </c>
      <c r="R2952">
        <v>112.14</v>
      </c>
      <c r="S2952">
        <v>28.04</v>
      </c>
      <c r="T2952" t="s">
        <v>30</v>
      </c>
      <c r="X2952" t="s">
        <v>31</v>
      </c>
      <c r="Y2952" t="s">
        <v>32</v>
      </c>
      <c r="Z2952" t="s">
        <v>36</v>
      </c>
      <c r="AA2952" t="str">
        <f>IFERROR(_xlfn.XLOOKUP($J2952,avoidable_ed_reference!$A$2:$A$13,avoidable_ed_reference!$C$2:$C$13),"Not Classified")</f>
        <v>Avoidable</v>
      </c>
      <c r="AB2952" t="str">
        <f>IFERROR(_xlfn.XLOOKUP($B2952,enrollment!$A$2:$A$801,enrollment!$I$2:$I$801),"")</f>
        <v>GA</v>
      </c>
      <c r="AC2952">
        <f>IFERROR(_xlfn.XLOOKUP($B2952,enrollment!$A$2:$A$801,enrollment!$L$2:$L$801),"")</f>
        <v>31</v>
      </c>
      <c r="AD2952" t="str" cm="1">
        <f t="array" ref="AD2952">_xlfn.IFS(AC2952="","Unknown",AC2952&lt;18,"0-17",AC2952&lt;35,"18-34",AC2952&lt;50,"35-49",AC2952&lt;65,"50-64",TRUE,"65+")</f>
        <v>18-34</v>
      </c>
      <c r="AE2952">
        <f>IFERROR(_xlfn.XLOOKUP($B2952,enrollment!$A$2:$A$801,enrollment!$O$2:$O$801),"")</f>
        <v>8901234567</v>
      </c>
      <c r="AF2952">
        <f>IFERROR(_xlfn.XLOOKUP($AE2952,providers!$B$2:$B$11,providers!$Q$2:$Q$11),"")</f>
        <v>3.7</v>
      </c>
      <c r="AG2952" s="1">
        <f t="shared" si="46"/>
        <v>45323</v>
      </c>
    </row>
    <row r="2953" spans="1:33" x14ac:dyDescent="0.25">
      <c r="A2953" t="s">
        <v>3429</v>
      </c>
      <c r="B2953" t="s">
        <v>3427</v>
      </c>
      <c r="C2953">
        <v>6789012345</v>
      </c>
      <c r="D2953">
        <v>6789012345</v>
      </c>
      <c r="E2953" s="1">
        <v>45483</v>
      </c>
      <c r="F2953" s="1">
        <v>45483</v>
      </c>
      <c r="G2953" s="1">
        <v>45508</v>
      </c>
      <c r="H2953" t="s">
        <v>28</v>
      </c>
      <c r="I2953">
        <v>22</v>
      </c>
      <c r="J2953" t="s">
        <v>29</v>
      </c>
      <c r="K2953">
        <v>90837</v>
      </c>
      <c r="O2953">
        <v>1</v>
      </c>
      <c r="P2953">
        <v>227.87</v>
      </c>
      <c r="Q2953">
        <v>168.79</v>
      </c>
      <c r="R2953">
        <v>135.03</v>
      </c>
      <c r="S2953">
        <v>33.76</v>
      </c>
      <c r="T2953" t="s">
        <v>30</v>
      </c>
      <c r="X2953" t="s">
        <v>31</v>
      </c>
      <c r="Y2953" t="s">
        <v>32</v>
      </c>
      <c r="Z2953" t="s">
        <v>33</v>
      </c>
      <c r="AA2953" t="str">
        <f>IFERROR(_xlfn.XLOOKUP($J2953,avoidable_ed_reference!$A$2:$A$13,avoidable_ed_reference!$C$2:$C$13),"Not Classified")</f>
        <v>Potentially Avoidable</v>
      </c>
      <c r="AB2953" t="str">
        <f>IFERROR(_xlfn.XLOOKUP($B2953,enrollment!$A$2:$A$801,enrollment!$I$2:$I$801),"")</f>
        <v>GA</v>
      </c>
      <c r="AC2953">
        <f>IFERROR(_xlfn.XLOOKUP($B2953,enrollment!$A$2:$A$801,enrollment!$L$2:$L$801),"")</f>
        <v>31</v>
      </c>
      <c r="AD2953" t="str" cm="1">
        <f t="array" ref="AD2953">_xlfn.IFS(AC2953="","Unknown",AC2953&lt;18,"0-17",AC2953&lt;35,"18-34",AC2953&lt;50,"35-49",AC2953&lt;65,"50-64",TRUE,"65+")</f>
        <v>18-34</v>
      </c>
      <c r="AE2953">
        <f>IFERROR(_xlfn.XLOOKUP($B2953,enrollment!$A$2:$A$801,enrollment!$O$2:$O$801),"")</f>
        <v>8901234567</v>
      </c>
      <c r="AF2953">
        <f>IFERROR(_xlfn.XLOOKUP($AE2953,providers!$B$2:$B$11,providers!$Q$2:$Q$11),"")</f>
        <v>3.7</v>
      </c>
      <c r="AG2953" s="1">
        <f t="shared" si="46"/>
        <v>45474</v>
      </c>
    </row>
    <row r="2954" spans="1:33" x14ac:dyDescent="0.25">
      <c r="A2954" t="s">
        <v>3430</v>
      </c>
      <c r="B2954" t="s">
        <v>3427</v>
      </c>
      <c r="C2954">
        <v>2233445566</v>
      </c>
      <c r="D2954">
        <v>2233445566</v>
      </c>
      <c r="E2954" s="1">
        <v>45448</v>
      </c>
      <c r="F2954" s="1">
        <v>45448</v>
      </c>
      <c r="G2954" s="1">
        <v>45462</v>
      </c>
      <c r="H2954" t="s">
        <v>28</v>
      </c>
      <c r="I2954">
        <v>23</v>
      </c>
      <c r="J2954" t="s">
        <v>221</v>
      </c>
      <c r="K2954">
        <v>99284</v>
      </c>
      <c r="O2954">
        <v>1</v>
      </c>
      <c r="P2954">
        <v>2306.9</v>
      </c>
      <c r="Q2954">
        <v>1281.6099999999999</v>
      </c>
      <c r="R2954">
        <v>1025.29</v>
      </c>
      <c r="S2954">
        <v>256.32</v>
      </c>
      <c r="T2954" t="s">
        <v>30</v>
      </c>
      <c r="X2954" t="s">
        <v>31</v>
      </c>
      <c r="Y2954" t="s">
        <v>32</v>
      </c>
      <c r="Z2954" t="s">
        <v>45</v>
      </c>
      <c r="AA2954" t="str">
        <f>IFERROR(_xlfn.XLOOKUP($J2954,avoidable_ed_reference!$A$2:$A$13,avoidable_ed_reference!$C$2:$C$13),"Not Classified")</f>
        <v>Avoidable</v>
      </c>
      <c r="AB2954" t="str">
        <f>IFERROR(_xlfn.XLOOKUP($B2954,enrollment!$A$2:$A$801,enrollment!$I$2:$I$801),"")</f>
        <v>GA</v>
      </c>
      <c r="AC2954">
        <f>IFERROR(_xlfn.XLOOKUP($B2954,enrollment!$A$2:$A$801,enrollment!$L$2:$L$801),"")</f>
        <v>31</v>
      </c>
      <c r="AD2954" t="str" cm="1">
        <f t="array" ref="AD2954">_xlfn.IFS(AC2954="","Unknown",AC2954&lt;18,"0-17",AC2954&lt;35,"18-34",AC2954&lt;50,"35-49",AC2954&lt;65,"50-64",TRUE,"65+")</f>
        <v>18-34</v>
      </c>
      <c r="AE2954">
        <f>IFERROR(_xlfn.XLOOKUP($B2954,enrollment!$A$2:$A$801,enrollment!$O$2:$O$801),"")</f>
        <v>8901234567</v>
      </c>
      <c r="AF2954">
        <f>IFERROR(_xlfn.XLOOKUP($AE2954,providers!$B$2:$B$11,providers!$Q$2:$Q$11),"")</f>
        <v>3.7</v>
      </c>
      <c r="AG2954" s="1">
        <f t="shared" si="46"/>
        <v>45444</v>
      </c>
    </row>
    <row r="2955" spans="1:33" x14ac:dyDescent="0.25">
      <c r="A2955" t="s">
        <v>3431</v>
      </c>
      <c r="B2955" t="s">
        <v>3432</v>
      </c>
      <c r="C2955">
        <v>2233445566</v>
      </c>
      <c r="D2955">
        <v>2233445566</v>
      </c>
      <c r="E2955" s="1">
        <v>45412</v>
      </c>
      <c r="F2955" s="1">
        <v>45412</v>
      </c>
      <c r="G2955" s="1">
        <v>45438</v>
      </c>
      <c r="H2955" t="s">
        <v>28</v>
      </c>
      <c r="I2955">
        <v>23</v>
      </c>
      <c r="J2955" t="s">
        <v>55</v>
      </c>
      <c r="K2955">
        <v>99284</v>
      </c>
      <c r="O2955">
        <v>1</v>
      </c>
      <c r="P2955">
        <v>2276.39</v>
      </c>
      <c r="Q2955">
        <v>1264.6600000000001</v>
      </c>
      <c r="R2955">
        <v>1011.73</v>
      </c>
      <c r="S2955">
        <v>252.93</v>
      </c>
      <c r="T2955" t="s">
        <v>30</v>
      </c>
      <c r="X2955" t="s">
        <v>52</v>
      </c>
      <c r="Y2955" t="s">
        <v>44</v>
      </c>
      <c r="Z2955" t="s">
        <v>45</v>
      </c>
      <c r="AA2955" t="str">
        <f>IFERROR(_xlfn.XLOOKUP($J2955,avoidable_ed_reference!$A$2:$A$13,avoidable_ed_reference!$C$2:$C$13),"Not Classified")</f>
        <v>Potentially Avoidable</v>
      </c>
      <c r="AB2955" t="str">
        <f>IFERROR(_xlfn.XLOOKUP($B2955,enrollment!$A$2:$A$801,enrollment!$I$2:$I$801),"")</f>
        <v>KY</v>
      </c>
      <c r="AC2955">
        <f>IFERROR(_xlfn.XLOOKUP($B2955,enrollment!$A$2:$A$801,enrollment!$L$2:$L$801),"")</f>
        <v>76</v>
      </c>
      <c r="AD2955" t="str" cm="1">
        <f t="array" ref="AD2955">_xlfn.IFS(AC2955="","Unknown",AC2955&lt;18,"0-17",AC2955&lt;35,"18-34",AC2955&lt;50,"35-49",AC2955&lt;65,"50-64",TRUE,"65+")</f>
        <v>65+</v>
      </c>
      <c r="AE2955">
        <f>IFERROR(_xlfn.XLOOKUP($B2955,enrollment!$A$2:$A$801,enrollment!$O$2:$O$801),"")</f>
        <v>3456789012</v>
      </c>
      <c r="AF2955">
        <f>IFERROR(_xlfn.XLOOKUP($AE2955,providers!$B$2:$B$11,providers!$Q$2:$Q$11),"")</f>
        <v>4</v>
      </c>
      <c r="AG2955" s="1">
        <f t="shared" si="46"/>
        <v>45383</v>
      </c>
    </row>
    <row r="2956" spans="1:33" x14ac:dyDescent="0.25">
      <c r="A2956" t="s">
        <v>3433</v>
      </c>
      <c r="B2956" t="s">
        <v>3432</v>
      </c>
      <c r="C2956">
        <v>3456789012</v>
      </c>
      <c r="D2956">
        <v>3456789012</v>
      </c>
      <c r="E2956" s="1">
        <v>45514</v>
      </c>
      <c r="F2956" s="1">
        <v>45514</v>
      </c>
      <c r="G2956" s="1">
        <v>45549</v>
      </c>
      <c r="H2956" t="s">
        <v>28</v>
      </c>
      <c r="I2956">
        <v>11</v>
      </c>
      <c r="J2956" t="s">
        <v>47</v>
      </c>
      <c r="K2956">
        <v>99213</v>
      </c>
      <c r="O2956">
        <v>1</v>
      </c>
      <c r="P2956">
        <v>225.41</v>
      </c>
      <c r="Q2956">
        <v>166.97</v>
      </c>
      <c r="R2956">
        <v>133.58000000000001</v>
      </c>
      <c r="S2956">
        <v>33.39</v>
      </c>
      <c r="T2956" t="s">
        <v>30</v>
      </c>
      <c r="X2956" t="s">
        <v>52</v>
      </c>
      <c r="Y2956" t="s">
        <v>44</v>
      </c>
      <c r="Z2956" t="s">
        <v>39</v>
      </c>
      <c r="AA2956" t="str">
        <f>IFERROR(_xlfn.XLOOKUP($J2956,avoidable_ed_reference!$A$2:$A$13,avoidable_ed_reference!$C$2:$C$13),"Not Classified")</f>
        <v>Not Classified</v>
      </c>
      <c r="AB2956" t="str">
        <f>IFERROR(_xlfn.XLOOKUP($B2956,enrollment!$A$2:$A$801,enrollment!$I$2:$I$801),"")</f>
        <v>KY</v>
      </c>
      <c r="AC2956">
        <f>IFERROR(_xlfn.XLOOKUP($B2956,enrollment!$A$2:$A$801,enrollment!$L$2:$L$801),"")</f>
        <v>76</v>
      </c>
      <c r="AD2956" t="str" cm="1">
        <f t="array" ref="AD2956">_xlfn.IFS(AC2956="","Unknown",AC2956&lt;18,"0-17",AC2956&lt;35,"18-34",AC2956&lt;50,"35-49",AC2956&lt;65,"50-64",TRUE,"65+")</f>
        <v>65+</v>
      </c>
      <c r="AE2956">
        <f>IFERROR(_xlfn.XLOOKUP($B2956,enrollment!$A$2:$A$801,enrollment!$O$2:$O$801),"")</f>
        <v>3456789012</v>
      </c>
      <c r="AF2956">
        <f>IFERROR(_xlfn.XLOOKUP($AE2956,providers!$B$2:$B$11,providers!$Q$2:$Q$11),"")</f>
        <v>4</v>
      </c>
      <c r="AG2956" s="1">
        <f t="shared" si="46"/>
        <v>45505</v>
      </c>
    </row>
    <row r="2957" spans="1:33" x14ac:dyDescent="0.25">
      <c r="A2957" t="s">
        <v>3434</v>
      </c>
      <c r="B2957" t="s">
        <v>3432</v>
      </c>
      <c r="C2957">
        <v>2345678901</v>
      </c>
      <c r="D2957">
        <v>2345678901</v>
      </c>
      <c r="E2957" s="1">
        <v>45650</v>
      </c>
      <c r="F2957" s="1">
        <v>45650</v>
      </c>
      <c r="G2957" s="1">
        <v>45677</v>
      </c>
      <c r="H2957" t="s">
        <v>28</v>
      </c>
      <c r="I2957">
        <v>23</v>
      </c>
      <c r="J2957" t="s">
        <v>91</v>
      </c>
      <c r="K2957">
        <v>99284</v>
      </c>
      <c r="O2957">
        <v>1</v>
      </c>
      <c r="P2957">
        <v>2016.16</v>
      </c>
      <c r="Q2957">
        <v>1120.0899999999999</v>
      </c>
      <c r="R2957">
        <v>896.07</v>
      </c>
      <c r="S2957">
        <v>224.02</v>
      </c>
      <c r="T2957" t="s">
        <v>30</v>
      </c>
      <c r="X2957" t="s">
        <v>52</v>
      </c>
      <c r="Y2957" t="s">
        <v>44</v>
      </c>
      <c r="Z2957" t="s">
        <v>45</v>
      </c>
      <c r="AA2957" t="str">
        <f>IFERROR(_xlfn.XLOOKUP($J2957,avoidable_ed_reference!$A$2:$A$13,avoidable_ed_reference!$C$2:$C$13),"Not Classified")</f>
        <v>Avoidable</v>
      </c>
      <c r="AB2957" t="str">
        <f>IFERROR(_xlfn.XLOOKUP($B2957,enrollment!$A$2:$A$801,enrollment!$I$2:$I$801),"")</f>
        <v>KY</v>
      </c>
      <c r="AC2957">
        <f>IFERROR(_xlfn.XLOOKUP($B2957,enrollment!$A$2:$A$801,enrollment!$L$2:$L$801),"")</f>
        <v>76</v>
      </c>
      <c r="AD2957" t="str" cm="1">
        <f t="array" ref="AD2957">_xlfn.IFS(AC2957="","Unknown",AC2957&lt;18,"0-17",AC2957&lt;35,"18-34",AC2957&lt;50,"35-49",AC2957&lt;65,"50-64",TRUE,"65+")</f>
        <v>65+</v>
      </c>
      <c r="AE2957">
        <f>IFERROR(_xlfn.XLOOKUP($B2957,enrollment!$A$2:$A$801,enrollment!$O$2:$O$801),"")</f>
        <v>3456789012</v>
      </c>
      <c r="AF2957">
        <f>IFERROR(_xlfn.XLOOKUP($AE2957,providers!$B$2:$B$11,providers!$Q$2:$Q$11),"")</f>
        <v>4</v>
      </c>
      <c r="AG2957" s="1">
        <f t="shared" si="46"/>
        <v>45627</v>
      </c>
    </row>
    <row r="2958" spans="1:33" x14ac:dyDescent="0.25">
      <c r="A2958" t="s">
        <v>3435</v>
      </c>
      <c r="B2958" t="s">
        <v>3432</v>
      </c>
      <c r="C2958">
        <v>5678901234</v>
      </c>
      <c r="D2958">
        <v>5678901234</v>
      </c>
      <c r="E2958" s="1">
        <v>45613</v>
      </c>
      <c r="F2958" s="1">
        <v>45613</v>
      </c>
      <c r="G2958" s="1">
        <v>45645</v>
      </c>
      <c r="H2958" t="s">
        <v>28</v>
      </c>
      <c r="I2958">
        <v>20</v>
      </c>
      <c r="J2958" t="s">
        <v>35</v>
      </c>
      <c r="K2958">
        <v>99213</v>
      </c>
      <c r="O2958">
        <v>1</v>
      </c>
      <c r="P2958">
        <v>147.03</v>
      </c>
      <c r="Q2958">
        <v>113.1</v>
      </c>
      <c r="R2958">
        <v>90.48</v>
      </c>
      <c r="S2958">
        <v>22.62</v>
      </c>
      <c r="T2958" t="s">
        <v>30</v>
      </c>
      <c r="X2958" t="s">
        <v>52</v>
      </c>
      <c r="Y2958" t="s">
        <v>44</v>
      </c>
      <c r="Z2958" t="s">
        <v>36</v>
      </c>
      <c r="AA2958" t="str">
        <f>IFERROR(_xlfn.XLOOKUP($J2958,avoidable_ed_reference!$A$2:$A$13,avoidable_ed_reference!$C$2:$C$13),"Not Classified")</f>
        <v>Avoidable</v>
      </c>
      <c r="AB2958" t="str">
        <f>IFERROR(_xlfn.XLOOKUP($B2958,enrollment!$A$2:$A$801,enrollment!$I$2:$I$801),"")</f>
        <v>KY</v>
      </c>
      <c r="AC2958">
        <f>IFERROR(_xlfn.XLOOKUP($B2958,enrollment!$A$2:$A$801,enrollment!$L$2:$L$801),"")</f>
        <v>76</v>
      </c>
      <c r="AD2958" t="str" cm="1">
        <f t="array" ref="AD2958">_xlfn.IFS(AC2958="","Unknown",AC2958&lt;18,"0-17",AC2958&lt;35,"18-34",AC2958&lt;50,"35-49",AC2958&lt;65,"50-64",TRUE,"65+")</f>
        <v>65+</v>
      </c>
      <c r="AE2958">
        <f>IFERROR(_xlfn.XLOOKUP($B2958,enrollment!$A$2:$A$801,enrollment!$O$2:$O$801),"")</f>
        <v>3456789012</v>
      </c>
      <c r="AF2958">
        <f>IFERROR(_xlfn.XLOOKUP($AE2958,providers!$B$2:$B$11,providers!$Q$2:$Q$11),"")</f>
        <v>4</v>
      </c>
      <c r="AG2958" s="1">
        <f t="shared" si="46"/>
        <v>45597</v>
      </c>
    </row>
    <row r="2959" spans="1:33" x14ac:dyDescent="0.25">
      <c r="A2959" t="s">
        <v>3436</v>
      </c>
      <c r="B2959" t="s">
        <v>3437</v>
      </c>
      <c r="C2959">
        <v>6789012345</v>
      </c>
      <c r="D2959">
        <v>6789012345</v>
      </c>
      <c r="E2959" s="1">
        <v>45470</v>
      </c>
      <c r="F2959" s="1">
        <v>45470</v>
      </c>
      <c r="G2959" s="1">
        <v>45485</v>
      </c>
      <c r="H2959" t="s">
        <v>28</v>
      </c>
      <c r="I2959">
        <v>23</v>
      </c>
      <c r="J2959" t="s">
        <v>127</v>
      </c>
      <c r="K2959">
        <v>99284</v>
      </c>
      <c r="O2959">
        <v>1</v>
      </c>
      <c r="P2959">
        <v>2224.75</v>
      </c>
      <c r="Q2959">
        <v>1235.97</v>
      </c>
      <c r="R2959">
        <v>988.78</v>
      </c>
      <c r="S2959">
        <v>247.19</v>
      </c>
      <c r="T2959" t="s">
        <v>30</v>
      </c>
      <c r="X2959" t="s">
        <v>43</v>
      </c>
      <c r="Y2959" t="s">
        <v>44</v>
      </c>
      <c r="Z2959" t="s">
        <v>45</v>
      </c>
      <c r="AA2959" t="str">
        <f>IFERROR(_xlfn.XLOOKUP($J2959,avoidable_ed_reference!$A$2:$A$13,avoidable_ed_reference!$C$2:$C$13),"Not Classified")</f>
        <v>Avoidable</v>
      </c>
      <c r="AB2959" t="str">
        <f>IFERROR(_xlfn.XLOOKUP($B2959,enrollment!$A$2:$A$801,enrollment!$I$2:$I$801),"")</f>
        <v>OH</v>
      </c>
      <c r="AC2959">
        <f>IFERROR(_xlfn.XLOOKUP($B2959,enrollment!$A$2:$A$801,enrollment!$L$2:$L$801),"")</f>
        <v>42</v>
      </c>
      <c r="AD2959" t="str" cm="1">
        <f t="array" ref="AD2959">_xlfn.IFS(AC2959="","Unknown",AC2959&lt;18,"0-17",AC2959&lt;35,"18-34",AC2959&lt;50,"35-49",AC2959&lt;65,"50-64",TRUE,"65+")</f>
        <v>35-49</v>
      </c>
      <c r="AE2959">
        <f>IFERROR(_xlfn.XLOOKUP($B2959,enrollment!$A$2:$A$801,enrollment!$O$2:$O$801),"")</f>
        <v>6789012345</v>
      </c>
      <c r="AF2959">
        <f>IFERROR(_xlfn.XLOOKUP($AE2959,providers!$B$2:$B$11,providers!$Q$2:$Q$11),"")</f>
        <v>4.0999999999999996</v>
      </c>
      <c r="AG2959" s="1">
        <f t="shared" si="46"/>
        <v>45444</v>
      </c>
    </row>
    <row r="2960" spans="1:33" x14ac:dyDescent="0.25">
      <c r="A2960" t="s">
        <v>3438</v>
      </c>
      <c r="B2960" t="s">
        <v>3437</v>
      </c>
      <c r="C2960">
        <v>2233445566</v>
      </c>
      <c r="D2960">
        <v>2233445566</v>
      </c>
      <c r="E2960" s="1">
        <v>45478</v>
      </c>
      <c r="F2960" s="1">
        <v>45478</v>
      </c>
      <c r="G2960" s="1">
        <v>45511</v>
      </c>
      <c r="H2960" t="s">
        <v>28</v>
      </c>
      <c r="I2960">
        <v>23</v>
      </c>
      <c r="J2960" t="s">
        <v>129</v>
      </c>
      <c r="K2960">
        <v>99284</v>
      </c>
      <c r="O2960">
        <v>1</v>
      </c>
      <c r="P2960">
        <v>1727.93</v>
      </c>
      <c r="Q2960">
        <v>959.96</v>
      </c>
      <c r="R2960">
        <v>767.97</v>
      </c>
      <c r="S2960">
        <v>191.99</v>
      </c>
      <c r="T2960" t="s">
        <v>30</v>
      </c>
      <c r="X2960" t="s">
        <v>43</v>
      </c>
      <c r="Y2960" t="s">
        <v>44</v>
      </c>
      <c r="Z2960" t="s">
        <v>45</v>
      </c>
      <c r="AA2960" t="str">
        <f>IFERROR(_xlfn.XLOOKUP($J2960,avoidable_ed_reference!$A$2:$A$13,avoidable_ed_reference!$C$2:$C$13),"Not Classified")</f>
        <v>Potentially Avoidable</v>
      </c>
      <c r="AB2960" t="str">
        <f>IFERROR(_xlfn.XLOOKUP($B2960,enrollment!$A$2:$A$801,enrollment!$I$2:$I$801),"")</f>
        <v>OH</v>
      </c>
      <c r="AC2960">
        <f>IFERROR(_xlfn.XLOOKUP($B2960,enrollment!$A$2:$A$801,enrollment!$L$2:$L$801),"")</f>
        <v>42</v>
      </c>
      <c r="AD2960" t="str" cm="1">
        <f t="array" ref="AD2960">_xlfn.IFS(AC2960="","Unknown",AC2960&lt;18,"0-17",AC2960&lt;35,"18-34",AC2960&lt;50,"35-49",AC2960&lt;65,"50-64",TRUE,"65+")</f>
        <v>35-49</v>
      </c>
      <c r="AE2960">
        <f>IFERROR(_xlfn.XLOOKUP($B2960,enrollment!$A$2:$A$801,enrollment!$O$2:$O$801),"")</f>
        <v>6789012345</v>
      </c>
      <c r="AF2960">
        <f>IFERROR(_xlfn.XLOOKUP($AE2960,providers!$B$2:$B$11,providers!$Q$2:$Q$11),"")</f>
        <v>4.0999999999999996</v>
      </c>
      <c r="AG2960" s="1">
        <f t="shared" si="46"/>
        <v>45474</v>
      </c>
    </row>
    <row r="2961" spans="1:33" x14ac:dyDescent="0.25">
      <c r="A2961" t="s">
        <v>3439</v>
      </c>
      <c r="B2961" t="s">
        <v>3437</v>
      </c>
      <c r="C2961">
        <v>8901234567</v>
      </c>
      <c r="D2961">
        <v>8901234567</v>
      </c>
      <c r="E2961" s="1">
        <v>45347</v>
      </c>
      <c r="F2961" s="1">
        <v>45347</v>
      </c>
      <c r="G2961" s="1">
        <v>45373</v>
      </c>
      <c r="H2961" t="s">
        <v>28</v>
      </c>
      <c r="I2961">
        <v>23</v>
      </c>
      <c r="J2961" t="s">
        <v>129</v>
      </c>
      <c r="K2961">
        <v>99284</v>
      </c>
      <c r="O2961">
        <v>1</v>
      </c>
      <c r="P2961">
        <v>1843.51</v>
      </c>
      <c r="Q2961">
        <v>1024.17</v>
      </c>
      <c r="R2961">
        <v>819.34</v>
      </c>
      <c r="S2961">
        <v>204.83</v>
      </c>
      <c r="T2961" t="s">
        <v>30</v>
      </c>
      <c r="X2961" t="s">
        <v>43</v>
      </c>
      <c r="Y2961" t="s">
        <v>44</v>
      </c>
      <c r="Z2961" t="s">
        <v>45</v>
      </c>
      <c r="AA2961" t="str">
        <f>IFERROR(_xlfn.XLOOKUP($J2961,avoidable_ed_reference!$A$2:$A$13,avoidable_ed_reference!$C$2:$C$13),"Not Classified")</f>
        <v>Potentially Avoidable</v>
      </c>
      <c r="AB2961" t="str">
        <f>IFERROR(_xlfn.XLOOKUP($B2961,enrollment!$A$2:$A$801,enrollment!$I$2:$I$801),"")</f>
        <v>OH</v>
      </c>
      <c r="AC2961">
        <f>IFERROR(_xlfn.XLOOKUP($B2961,enrollment!$A$2:$A$801,enrollment!$L$2:$L$801),"")</f>
        <v>42</v>
      </c>
      <c r="AD2961" t="str" cm="1">
        <f t="array" ref="AD2961">_xlfn.IFS(AC2961="","Unknown",AC2961&lt;18,"0-17",AC2961&lt;35,"18-34",AC2961&lt;50,"35-49",AC2961&lt;65,"50-64",TRUE,"65+")</f>
        <v>35-49</v>
      </c>
      <c r="AE2961">
        <f>IFERROR(_xlfn.XLOOKUP($B2961,enrollment!$A$2:$A$801,enrollment!$O$2:$O$801),"")</f>
        <v>6789012345</v>
      </c>
      <c r="AF2961">
        <f>IFERROR(_xlfn.XLOOKUP($AE2961,providers!$B$2:$B$11,providers!$Q$2:$Q$11),"")</f>
        <v>4.0999999999999996</v>
      </c>
      <c r="AG2961" s="1">
        <f t="shared" si="46"/>
        <v>45323</v>
      </c>
    </row>
    <row r="2962" spans="1:33" x14ac:dyDescent="0.25">
      <c r="A2962" t="s">
        <v>3440</v>
      </c>
      <c r="B2962" t="s">
        <v>3437</v>
      </c>
      <c r="C2962">
        <v>9012345678</v>
      </c>
      <c r="D2962">
        <v>9012345678</v>
      </c>
      <c r="E2962" s="1">
        <v>45649</v>
      </c>
      <c r="F2962" s="1">
        <v>45649</v>
      </c>
      <c r="G2962" s="1">
        <v>45671</v>
      </c>
      <c r="H2962" t="s">
        <v>28</v>
      </c>
      <c r="I2962">
        <v>23</v>
      </c>
      <c r="J2962" t="s">
        <v>221</v>
      </c>
      <c r="K2962">
        <v>99284</v>
      </c>
      <c r="O2962">
        <v>1</v>
      </c>
      <c r="P2962">
        <v>2283.75</v>
      </c>
      <c r="Q2962">
        <v>1268.75</v>
      </c>
      <c r="R2962">
        <v>1015</v>
      </c>
      <c r="S2962">
        <v>253.75</v>
      </c>
      <c r="T2962" t="s">
        <v>30</v>
      </c>
      <c r="X2962" t="s">
        <v>43</v>
      </c>
      <c r="Y2962" t="s">
        <v>44</v>
      </c>
      <c r="Z2962" t="s">
        <v>45</v>
      </c>
      <c r="AA2962" t="str">
        <f>IFERROR(_xlfn.XLOOKUP($J2962,avoidable_ed_reference!$A$2:$A$13,avoidable_ed_reference!$C$2:$C$13),"Not Classified")</f>
        <v>Avoidable</v>
      </c>
      <c r="AB2962" t="str">
        <f>IFERROR(_xlfn.XLOOKUP($B2962,enrollment!$A$2:$A$801,enrollment!$I$2:$I$801),"")</f>
        <v>OH</v>
      </c>
      <c r="AC2962">
        <f>IFERROR(_xlfn.XLOOKUP($B2962,enrollment!$A$2:$A$801,enrollment!$L$2:$L$801),"")</f>
        <v>42</v>
      </c>
      <c r="AD2962" t="str" cm="1">
        <f t="array" ref="AD2962">_xlfn.IFS(AC2962="","Unknown",AC2962&lt;18,"0-17",AC2962&lt;35,"18-34",AC2962&lt;50,"35-49",AC2962&lt;65,"50-64",TRUE,"65+")</f>
        <v>35-49</v>
      </c>
      <c r="AE2962">
        <f>IFERROR(_xlfn.XLOOKUP($B2962,enrollment!$A$2:$A$801,enrollment!$O$2:$O$801),"")</f>
        <v>6789012345</v>
      </c>
      <c r="AF2962">
        <f>IFERROR(_xlfn.XLOOKUP($AE2962,providers!$B$2:$B$11,providers!$Q$2:$Q$11),"")</f>
        <v>4.0999999999999996</v>
      </c>
      <c r="AG2962" s="1">
        <f t="shared" si="46"/>
        <v>45627</v>
      </c>
    </row>
    <row r="2963" spans="1:33" x14ac:dyDescent="0.25">
      <c r="A2963" t="s">
        <v>3441</v>
      </c>
      <c r="B2963" t="s">
        <v>3437</v>
      </c>
      <c r="C2963">
        <v>3456789012</v>
      </c>
      <c r="D2963">
        <v>3456789012</v>
      </c>
      <c r="E2963" s="1">
        <v>45604</v>
      </c>
      <c r="F2963" s="1">
        <v>45604</v>
      </c>
      <c r="G2963" s="1">
        <v>45619</v>
      </c>
      <c r="H2963" t="s">
        <v>67</v>
      </c>
      <c r="I2963">
        <v>21</v>
      </c>
      <c r="J2963" t="s">
        <v>80</v>
      </c>
      <c r="K2963">
        <v>99223</v>
      </c>
      <c r="O2963">
        <v>1</v>
      </c>
      <c r="P2963">
        <v>24357.13</v>
      </c>
      <c r="Q2963">
        <v>15714.28</v>
      </c>
      <c r="R2963">
        <v>12571.42</v>
      </c>
      <c r="S2963">
        <v>3142.86</v>
      </c>
      <c r="T2963" t="s">
        <v>30</v>
      </c>
      <c r="V2963">
        <v>1</v>
      </c>
      <c r="W2963" s="2" t="s">
        <v>68</v>
      </c>
      <c r="X2963" t="s">
        <v>43</v>
      </c>
      <c r="Y2963" t="s">
        <v>44</v>
      </c>
      <c r="Z2963" t="s">
        <v>69</v>
      </c>
      <c r="AA2963" t="str">
        <f>IFERROR(_xlfn.XLOOKUP($J2963,avoidable_ed_reference!$A$2:$A$13,avoidable_ed_reference!$C$2:$C$13),"Not Classified")</f>
        <v>Non-Avoidable</v>
      </c>
      <c r="AB2963" t="str">
        <f>IFERROR(_xlfn.XLOOKUP($B2963,enrollment!$A$2:$A$801,enrollment!$I$2:$I$801),"")</f>
        <v>OH</v>
      </c>
      <c r="AC2963">
        <f>IFERROR(_xlfn.XLOOKUP($B2963,enrollment!$A$2:$A$801,enrollment!$L$2:$L$801),"")</f>
        <v>42</v>
      </c>
      <c r="AD2963" t="str" cm="1">
        <f t="array" ref="AD2963">_xlfn.IFS(AC2963="","Unknown",AC2963&lt;18,"0-17",AC2963&lt;35,"18-34",AC2963&lt;50,"35-49",AC2963&lt;65,"50-64",TRUE,"65+")</f>
        <v>35-49</v>
      </c>
      <c r="AE2963">
        <f>IFERROR(_xlfn.XLOOKUP($B2963,enrollment!$A$2:$A$801,enrollment!$O$2:$O$801),"")</f>
        <v>6789012345</v>
      </c>
      <c r="AF2963">
        <f>IFERROR(_xlfn.XLOOKUP($AE2963,providers!$B$2:$B$11,providers!$Q$2:$Q$11),"")</f>
        <v>4.0999999999999996</v>
      </c>
      <c r="AG2963" s="1">
        <f t="shared" si="46"/>
        <v>45597</v>
      </c>
    </row>
    <row r="2964" spans="1:33" x14ac:dyDescent="0.25">
      <c r="A2964" t="s">
        <v>3442</v>
      </c>
      <c r="B2964" t="s">
        <v>3437</v>
      </c>
      <c r="C2964">
        <v>9012345678</v>
      </c>
      <c r="D2964">
        <v>9012345678</v>
      </c>
      <c r="E2964" s="1">
        <v>45338</v>
      </c>
      <c r="F2964" s="1">
        <v>45338</v>
      </c>
      <c r="G2964" s="1">
        <v>45356</v>
      </c>
      <c r="H2964" t="s">
        <v>67</v>
      </c>
      <c r="I2964">
        <v>21</v>
      </c>
      <c r="J2964" t="s">
        <v>42</v>
      </c>
      <c r="K2964">
        <v>99223</v>
      </c>
      <c r="O2964">
        <v>1</v>
      </c>
      <c r="P2964">
        <v>33452.29</v>
      </c>
      <c r="Q2964">
        <v>21582.12</v>
      </c>
      <c r="R2964">
        <v>17265.7</v>
      </c>
      <c r="S2964">
        <v>4316.42</v>
      </c>
      <c r="T2964" t="s">
        <v>30</v>
      </c>
      <c r="V2964">
        <v>1</v>
      </c>
      <c r="W2964" s="2" t="s">
        <v>68</v>
      </c>
      <c r="X2964" t="s">
        <v>43</v>
      </c>
      <c r="Y2964" t="s">
        <v>44</v>
      </c>
      <c r="Z2964" t="s">
        <v>69</v>
      </c>
      <c r="AA2964" t="str">
        <f>IFERROR(_xlfn.XLOOKUP($J2964,avoidable_ed_reference!$A$2:$A$13,avoidable_ed_reference!$C$2:$C$13),"Not Classified")</f>
        <v>Non-Avoidable</v>
      </c>
      <c r="AB2964" t="str">
        <f>IFERROR(_xlfn.XLOOKUP($B2964,enrollment!$A$2:$A$801,enrollment!$I$2:$I$801),"")</f>
        <v>OH</v>
      </c>
      <c r="AC2964">
        <f>IFERROR(_xlfn.XLOOKUP($B2964,enrollment!$A$2:$A$801,enrollment!$L$2:$L$801),"")</f>
        <v>42</v>
      </c>
      <c r="AD2964" t="str" cm="1">
        <f t="array" ref="AD2964">_xlfn.IFS(AC2964="","Unknown",AC2964&lt;18,"0-17",AC2964&lt;35,"18-34",AC2964&lt;50,"35-49",AC2964&lt;65,"50-64",TRUE,"65+")</f>
        <v>35-49</v>
      </c>
      <c r="AE2964">
        <f>IFERROR(_xlfn.XLOOKUP($B2964,enrollment!$A$2:$A$801,enrollment!$O$2:$O$801),"")</f>
        <v>6789012345</v>
      </c>
      <c r="AF2964">
        <f>IFERROR(_xlfn.XLOOKUP($AE2964,providers!$B$2:$B$11,providers!$Q$2:$Q$11),"")</f>
        <v>4.0999999999999996</v>
      </c>
      <c r="AG2964" s="1">
        <f t="shared" si="46"/>
        <v>45323</v>
      </c>
    </row>
    <row r="2965" spans="1:33" x14ac:dyDescent="0.25">
      <c r="A2965" t="s">
        <v>3443</v>
      </c>
      <c r="B2965" t="s">
        <v>3444</v>
      </c>
      <c r="C2965">
        <v>7890123456</v>
      </c>
      <c r="D2965">
        <v>7890123456</v>
      </c>
      <c r="E2965" s="1">
        <v>45426</v>
      </c>
      <c r="F2965" s="1">
        <v>45426</v>
      </c>
      <c r="G2965" s="1">
        <v>45454</v>
      </c>
      <c r="H2965" t="s">
        <v>59</v>
      </c>
      <c r="J2965" t="s">
        <v>60</v>
      </c>
      <c r="L2965" s="2" t="s">
        <v>61</v>
      </c>
      <c r="M2965" t="s">
        <v>62</v>
      </c>
      <c r="N2965" t="s">
        <v>63</v>
      </c>
      <c r="O2965">
        <v>1</v>
      </c>
      <c r="P2965">
        <v>1228.02</v>
      </c>
      <c r="Q2965">
        <v>1116.3800000000001</v>
      </c>
      <c r="R2965">
        <v>893.1</v>
      </c>
      <c r="S2965">
        <v>223.28</v>
      </c>
      <c r="T2965" t="s">
        <v>30</v>
      </c>
      <c r="X2965" t="s">
        <v>146</v>
      </c>
      <c r="Y2965" t="s">
        <v>147</v>
      </c>
      <c r="Z2965" t="s">
        <v>64</v>
      </c>
      <c r="AA2965" t="str">
        <f>IFERROR(_xlfn.XLOOKUP($J2965,avoidable_ed_reference!$A$2:$A$13,avoidable_ed_reference!$C$2:$C$13),"Not Classified")</f>
        <v>Not Classified</v>
      </c>
      <c r="AB2965" t="str">
        <f>IFERROR(_xlfn.XLOOKUP($B2965,enrollment!$A$2:$A$801,enrollment!$I$2:$I$801),"")</f>
        <v>KY</v>
      </c>
      <c r="AC2965">
        <f>IFERROR(_xlfn.XLOOKUP($B2965,enrollment!$A$2:$A$801,enrollment!$L$2:$L$801),"")</f>
        <v>75</v>
      </c>
      <c r="AD2965" t="str" cm="1">
        <f t="array" ref="AD2965">_xlfn.IFS(AC2965="","Unknown",AC2965&lt;18,"0-17",AC2965&lt;35,"18-34",AC2965&lt;50,"35-49",AC2965&lt;65,"50-64",TRUE,"65+")</f>
        <v>65+</v>
      </c>
      <c r="AE2965">
        <f>IFERROR(_xlfn.XLOOKUP($B2965,enrollment!$A$2:$A$801,enrollment!$O$2:$O$801),"")</f>
        <v>3456789012</v>
      </c>
      <c r="AF2965">
        <f>IFERROR(_xlfn.XLOOKUP($AE2965,providers!$B$2:$B$11,providers!$Q$2:$Q$11),"")</f>
        <v>4</v>
      </c>
      <c r="AG2965" s="1">
        <f t="shared" si="46"/>
        <v>45413</v>
      </c>
    </row>
    <row r="2966" spans="1:33" x14ac:dyDescent="0.25">
      <c r="A2966" t="s">
        <v>3445</v>
      </c>
      <c r="B2966" t="s">
        <v>3444</v>
      </c>
      <c r="C2966">
        <v>5678901234</v>
      </c>
      <c r="D2966">
        <v>5678901234</v>
      </c>
      <c r="E2966" s="1">
        <v>45577</v>
      </c>
      <c r="F2966" s="1">
        <v>45577</v>
      </c>
      <c r="G2966" s="1">
        <v>45604</v>
      </c>
      <c r="H2966" t="s">
        <v>28</v>
      </c>
      <c r="I2966">
        <v>20</v>
      </c>
      <c r="J2966" t="s">
        <v>35</v>
      </c>
      <c r="K2966">
        <v>99213</v>
      </c>
      <c r="O2966">
        <v>1</v>
      </c>
      <c r="P2966">
        <v>167.28</v>
      </c>
      <c r="Q2966">
        <v>128.68</v>
      </c>
      <c r="R2966">
        <v>102.94</v>
      </c>
      <c r="S2966">
        <v>25.74</v>
      </c>
      <c r="T2966" t="s">
        <v>30</v>
      </c>
      <c r="X2966" t="s">
        <v>146</v>
      </c>
      <c r="Y2966" t="s">
        <v>147</v>
      </c>
      <c r="Z2966" t="s">
        <v>36</v>
      </c>
      <c r="AA2966" t="str">
        <f>IFERROR(_xlfn.XLOOKUP($J2966,avoidable_ed_reference!$A$2:$A$13,avoidable_ed_reference!$C$2:$C$13),"Not Classified")</f>
        <v>Avoidable</v>
      </c>
      <c r="AB2966" t="str">
        <f>IFERROR(_xlfn.XLOOKUP($B2966,enrollment!$A$2:$A$801,enrollment!$I$2:$I$801),"")</f>
        <v>KY</v>
      </c>
      <c r="AC2966">
        <f>IFERROR(_xlfn.XLOOKUP($B2966,enrollment!$A$2:$A$801,enrollment!$L$2:$L$801),"")</f>
        <v>75</v>
      </c>
      <c r="AD2966" t="str" cm="1">
        <f t="array" ref="AD2966">_xlfn.IFS(AC2966="","Unknown",AC2966&lt;18,"0-17",AC2966&lt;35,"18-34",AC2966&lt;50,"35-49",AC2966&lt;65,"50-64",TRUE,"65+")</f>
        <v>65+</v>
      </c>
      <c r="AE2966">
        <f>IFERROR(_xlfn.XLOOKUP($B2966,enrollment!$A$2:$A$801,enrollment!$O$2:$O$801),"")</f>
        <v>3456789012</v>
      </c>
      <c r="AF2966">
        <f>IFERROR(_xlfn.XLOOKUP($AE2966,providers!$B$2:$B$11,providers!$Q$2:$Q$11),"")</f>
        <v>4</v>
      </c>
      <c r="AG2966" s="1">
        <f t="shared" si="46"/>
        <v>45566</v>
      </c>
    </row>
    <row r="2967" spans="1:33" x14ac:dyDescent="0.25">
      <c r="A2967" t="s">
        <v>3446</v>
      </c>
      <c r="B2967" t="s">
        <v>3444</v>
      </c>
      <c r="C2967">
        <v>2345678901</v>
      </c>
      <c r="D2967">
        <v>2345678901</v>
      </c>
      <c r="E2967" s="1">
        <v>45412</v>
      </c>
      <c r="F2967" s="1">
        <v>45412</v>
      </c>
      <c r="G2967" s="1">
        <v>45432</v>
      </c>
      <c r="H2967" t="s">
        <v>59</v>
      </c>
      <c r="J2967" t="s">
        <v>60</v>
      </c>
      <c r="L2967" s="2" t="s">
        <v>151</v>
      </c>
      <c r="M2967" t="s">
        <v>152</v>
      </c>
      <c r="N2967" t="s">
        <v>153</v>
      </c>
      <c r="O2967">
        <v>1</v>
      </c>
      <c r="P2967">
        <v>764.63</v>
      </c>
      <c r="Q2967">
        <v>695.12</v>
      </c>
      <c r="R2967">
        <v>556.1</v>
      </c>
      <c r="S2967">
        <v>139.02000000000001</v>
      </c>
      <c r="T2967" t="s">
        <v>30</v>
      </c>
      <c r="X2967" t="s">
        <v>146</v>
      </c>
      <c r="Y2967" t="s">
        <v>147</v>
      </c>
      <c r="Z2967" t="s">
        <v>64</v>
      </c>
      <c r="AA2967" t="str">
        <f>IFERROR(_xlfn.XLOOKUP($J2967,avoidable_ed_reference!$A$2:$A$13,avoidable_ed_reference!$C$2:$C$13),"Not Classified")</f>
        <v>Not Classified</v>
      </c>
      <c r="AB2967" t="str">
        <f>IFERROR(_xlfn.XLOOKUP($B2967,enrollment!$A$2:$A$801,enrollment!$I$2:$I$801),"")</f>
        <v>KY</v>
      </c>
      <c r="AC2967">
        <f>IFERROR(_xlfn.XLOOKUP($B2967,enrollment!$A$2:$A$801,enrollment!$L$2:$L$801),"")</f>
        <v>75</v>
      </c>
      <c r="AD2967" t="str" cm="1">
        <f t="array" ref="AD2967">_xlfn.IFS(AC2967="","Unknown",AC2967&lt;18,"0-17",AC2967&lt;35,"18-34",AC2967&lt;50,"35-49",AC2967&lt;65,"50-64",TRUE,"65+")</f>
        <v>65+</v>
      </c>
      <c r="AE2967">
        <f>IFERROR(_xlfn.XLOOKUP($B2967,enrollment!$A$2:$A$801,enrollment!$O$2:$O$801),"")</f>
        <v>3456789012</v>
      </c>
      <c r="AF2967">
        <f>IFERROR(_xlfn.XLOOKUP($AE2967,providers!$B$2:$B$11,providers!$Q$2:$Q$11),"")</f>
        <v>4</v>
      </c>
      <c r="AG2967" s="1">
        <f t="shared" si="46"/>
        <v>45383</v>
      </c>
    </row>
    <row r="2968" spans="1:33" x14ac:dyDescent="0.25">
      <c r="A2968" t="s">
        <v>3447</v>
      </c>
      <c r="B2968" t="s">
        <v>3444</v>
      </c>
      <c r="C2968">
        <v>5678901234</v>
      </c>
      <c r="D2968">
        <v>5678901234</v>
      </c>
      <c r="E2968" s="1">
        <v>45565</v>
      </c>
      <c r="F2968" s="1">
        <v>45565</v>
      </c>
      <c r="G2968" s="1">
        <v>45590</v>
      </c>
      <c r="H2968" t="s">
        <v>28</v>
      </c>
      <c r="I2968">
        <v>20</v>
      </c>
      <c r="J2968" t="s">
        <v>35</v>
      </c>
      <c r="K2968">
        <v>99213</v>
      </c>
      <c r="O2968">
        <v>1</v>
      </c>
      <c r="P2968">
        <v>150.01</v>
      </c>
      <c r="Q2968">
        <v>115.39</v>
      </c>
      <c r="R2968">
        <v>92.31</v>
      </c>
      <c r="S2968">
        <v>23.08</v>
      </c>
      <c r="T2968" t="s">
        <v>30</v>
      </c>
      <c r="X2968" t="s">
        <v>146</v>
      </c>
      <c r="Y2968" t="s">
        <v>147</v>
      </c>
      <c r="Z2968" t="s">
        <v>36</v>
      </c>
      <c r="AA2968" t="str">
        <f>IFERROR(_xlfn.XLOOKUP($J2968,avoidable_ed_reference!$A$2:$A$13,avoidable_ed_reference!$C$2:$C$13),"Not Classified")</f>
        <v>Avoidable</v>
      </c>
      <c r="AB2968" t="str">
        <f>IFERROR(_xlfn.XLOOKUP($B2968,enrollment!$A$2:$A$801,enrollment!$I$2:$I$801),"")</f>
        <v>KY</v>
      </c>
      <c r="AC2968">
        <f>IFERROR(_xlfn.XLOOKUP($B2968,enrollment!$A$2:$A$801,enrollment!$L$2:$L$801),"")</f>
        <v>75</v>
      </c>
      <c r="AD2968" t="str" cm="1">
        <f t="array" ref="AD2968">_xlfn.IFS(AC2968="","Unknown",AC2968&lt;18,"0-17",AC2968&lt;35,"18-34",AC2968&lt;50,"35-49",AC2968&lt;65,"50-64",TRUE,"65+")</f>
        <v>65+</v>
      </c>
      <c r="AE2968">
        <f>IFERROR(_xlfn.XLOOKUP($B2968,enrollment!$A$2:$A$801,enrollment!$O$2:$O$801),"")</f>
        <v>3456789012</v>
      </c>
      <c r="AF2968">
        <f>IFERROR(_xlfn.XLOOKUP($AE2968,providers!$B$2:$B$11,providers!$Q$2:$Q$11),"")</f>
        <v>4</v>
      </c>
      <c r="AG2968" s="1">
        <f t="shared" si="46"/>
        <v>45536</v>
      </c>
    </row>
    <row r="2969" spans="1:33" x14ac:dyDescent="0.25">
      <c r="A2969" t="s">
        <v>3448</v>
      </c>
      <c r="B2969" t="s">
        <v>3444</v>
      </c>
      <c r="C2969">
        <v>7890123456</v>
      </c>
      <c r="D2969">
        <v>7890123456</v>
      </c>
      <c r="E2969" s="1">
        <v>45549</v>
      </c>
      <c r="F2969" s="1">
        <v>45549</v>
      </c>
      <c r="G2969" s="1">
        <v>45564</v>
      </c>
      <c r="H2969" t="s">
        <v>28</v>
      </c>
      <c r="I2969">
        <v>22</v>
      </c>
      <c r="J2969" t="s">
        <v>29</v>
      </c>
      <c r="K2969">
        <v>90837</v>
      </c>
      <c r="O2969">
        <v>1</v>
      </c>
      <c r="P2969">
        <v>198.84</v>
      </c>
      <c r="Q2969">
        <v>147.29</v>
      </c>
      <c r="R2969">
        <v>117.83</v>
      </c>
      <c r="S2969">
        <v>29.46</v>
      </c>
      <c r="T2969" t="s">
        <v>30</v>
      </c>
      <c r="X2969" t="s">
        <v>146</v>
      </c>
      <c r="Y2969" t="s">
        <v>147</v>
      </c>
      <c r="Z2969" t="s">
        <v>33</v>
      </c>
      <c r="AA2969" t="str">
        <f>IFERROR(_xlfn.XLOOKUP($J2969,avoidable_ed_reference!$A$2:$A$13,avoidable_ed_reference!$C$2:$C$13),"Not Classified")</f>
        <v>Potentially Avoidable</v>
      </c>
      <c r="AB2969" t="str">
        <f>IFERROR(_xlfn.XLOOKUP($B2969,enrollment!$A$2:$A$801,enrollment!$I$2:$I$801),"")</f>
        <v>KY</v>
      </c>
      <c r="AC2969">
        <f>IFERROR(_xlfn.XLOOKUP($B2969,enrollment!$A$2:$A$801,enrollment!$L$2:$L$801),"")</f>
        <v>75</v>
      </c>
      <c r="AD2969" t="str" cm="1">
        <f t="array" ref="AD2969">_xlfn.IFS(AC2969="","Unknown",AC2969&lt;18,"0-17",AC2969&lt;35,"18-34",AC2969&lt;50,"35-49",AC2969&lt;65,"50-64",TRUE,"65+")</f>
        <v>65+</v>
      </c>
      <c r="AE2969">
        <f>IFERROR(_xlfn.XLOOKUP($B2969,enrollment!$A$2:$A$801,enrollment!$O$2:$O$801),"")</f>
        <v>3456789012</v>
      </c>
      <c r="AF2969">
        <f>IFERROR(_xlfn.XLOOKUP($AE2969,providers!$B$2:$B$11,providers!$Q$2:$Q$11),"")</f>
        <v>4</v>
      </c>
      <c r="AG2969" s="1">
        <f t="shared" si="46"/>
        <v>45536</v>
      </c>
    </row>
    <row r="2970" spans="1:33" x14ac:dyDescent="0.25">
      <c r="A2970" t="s">
        <v>3449</v>
      </c>
      <c r="B2970" t="s">
        <v>3444</v>
      </c>
      <c r="C2970">
        <v>3456789012</v>
      </c>
      <c r="D2970">
        <v>3456789012</v>
      </c>
      <c r="E2970" s="1">
        <v>45571</v>
      </c>
      <c r="F2970" s="1">
        <v>45571</v>
      </c>
      <c r="G2970" s="1">
        <v>45596</v>
      </c>
      <c r="H2970" t="s">
        <v>28</v>
      </c>
      <c r="I2970">
        <v>11</v>
      </c>
      <c r="J2970" t="s">
        <v>47</v>
      </c>
      <c r="K2970">
        <v>99213</v>
      </c>
      <c r="O2970">
        <v>1</v>
      </c>
      <c r="P2970">
        <v>183.32</v>
      </c>
      <c r="Q2970">
        <v>135.79</v>
      </c>
      <c r="R2970">
        <v>108.63</v>
      </c>
      <c r="S2970">
        <v>27.16</v>
      </c>
      <c r="T2970" t="s">
        <v>30</v>
      </c>
      <c r="X2970" t="s">
        <v>146</v>
      </c>
      <c r="Y2970" t="s">
        <v>147</v>
      </c>
      <c r="Z2970" t="s">
        <v>39</v>
      </c>
      <c r="AA2970" t="str">
        <f>IFERROR(_xlfn.XLOOKUP($J2970,avoidable_ed_reference!$A$2:$A$13,avoidable_ed_reference!$C$2:$C$13),"Not Classified")</f>
        <v>Not Classified</v>
      </c>
      <c r="AB2970" t="str">
        <f>IFERROR(_xlfn.XLOOKUP($B2970,enrollment!$A$2:$A$801,enrollment!$I$2:$I$801),"")</f>
        <v>KY</v>
      </c>
      <c r="AC2970">
        <f>IFERROR(_xlfn.XLOOKUP($B2970,enrollment!$A$2:$A$801,enrollment!$L$2:$L$801),"")</f>
        <v>75</v>
      </c>
      <c r="AD2970" t="str" cm="1">
        <f t="array" ref="AD2970">_xlfn.IFS(AC2970="","Unknown",AC2970&lt;18,"0-17",AC2970&lt;35,"18-34",AC2970&lt;50,"35-49",AC2970&lt;65,"50-64",TRUE,"65+")</f>
        <v>65+</v>
      </c>
      <c r="AE2970">
        <f>IFERROR(_xlfn.XLOOKUP($B2970,enrollment!$A$2:$A$801,enrollment!$O$2:$O$801),"")</f>
        <v>3456789012</v>
      </c>
      <c r="AF2970">
        <f>IFERROR(_xlfn.XLOOKUP($AE2970,providers!$B$2:$B$11,providers!$Q$2:$Q$11),"")</f>
        <v>4</v>
      </c>
      <c r="AG2970" s="1">
        <f t="shared" si="46"/>
        <v>45566</v>
      </c>
    </row>
    <row r="2971" spans="1:33" x14ac:dyDescent="0.25">
      <c r="A2971" t="s">
        <v>3450</v>
      </c>
      <c r="B2971" t="s">
        <v>3451</v>
      </c>
      <c r="C2971">
        <v>3456789012</v>
      </c>
      <c r="D2971">
        <v>3456789012</v>
      </c>
      <c r="E2971" s="1">
        <v>45391</v>
      </c>
      <c r="F2971" s="1">
        <v>45391</v>
      </c>
      <c r="G2971" s="1">
        <v>45409</v>
      </c>
      <c r="H2971" t="s">
        <v>67</v>
      </c>
      <c r="I2971">
        <v>21</v>
      </c>
      <c r="J2971" t="s">
        <v>99</v>
      </c>
      <c r="K2971">
        <v>99223</v>
      </c>
      <c r="O2971">
        <v>1</v>
      </c>
      <c r="P2971">
        <v>33990.94</v>
      </c>
      <c r="Q2971">
        <v>21929.64</v>
      </c>
      <c r="R2971">
        <v>17543.71</v>
      </c>
      <c r="S2971">
        <v>4385.93</v>
      </c>
      <c r="T2971" t="s">
        <v>30</v>
      </c>
      <c r="V2971">
        <v>1</v>
      </c>
      <c r="W2971" s="2" t="s">
        <v>68</v>
      </c>
      <c r="X2971" t="s">
        <v>52</v>
      </c>
      <c r="Y2971" t="s">
        <v>44</v>
      </c>
      <c r="Z2971" t="s">
        <v>69</v>
      </c>
      <c r="AA2971" t="str">
        <f>IFERROR(_xlfn.XLOOKUP($J2971,avoidable_ed_reference!$A$2:$A$13,avoidable_ed_reference!$C$2:$C$13),"Not Classified")</f>
        <v>Not Classified</v>
      </c>
      <c r="AB2971" t="str">
        <f>IFERROR(_xlfn.XLOOKUP($B2971,enrollment!$A$2:$A$801,enrollment!$I$2:$I$801),"")</f>
        <v>OH</v>
      </c>
      <c r="AC2971">
        <f>IFERROR(_xlfn.XLOOKUP($B2971,enrollment!$A$2:$A$801,enrollment!$L$2:$L$801),"")</f>
        <v>23</v>
      </c>
      <c r="AD2971" t="str" cm="1">
        <f t="array" ref="AD2971">_xlfn.IFS(AC2971="","Unknown",AC2971&lt;18,"0-17",AC2971&lt;35,"18-34",AC2971&lt;50,"35-49",AC2971&lt;65,"50-64",TRUE,"65+")</f>
        <v>18-34</v>
      </c>
      <c r="AE2971">
        <f>IFERROR(_xlfn.XLOOKUP($B2971,enrollment!$A$2:$A$801,enrollment!$O$2:$O$801),"")</f>
        <v>6789012345</v>
      </c>
      <c r="AF2971">
        <f>IFERROR(_xlfn.XLOOKUP($AE2971,providers!$B$2:$B$11,providers!$Q$2:$Q$11),"")</f>
        <v>4.0999999999999996</v>
      </c>
      <c r="AG2971" s="1">
        <f t="shared" si="46"/>
        <v>45383</v>
      </c>
    </row>
    <row r="2972" spans="1:33" x14ac:dyDescent="0.25">
      <c r="A2972" t="s">
        <v>3452</v>
      </c>
      <c r="B2972" t="s">
        <v>3451</v>
      </c>
      <c r="C2972">
        <v>5678901234</v>
      </c>
      <c r="D2972">
        <v>5678901234</v>
      </c>
      <c r="E2972" s="1">
        <v>45316</v>
      </c>
      <c r="F2972" s="1">
        <v>45316</v>
      </c>
      <c r="G2972" s="1">
        <v>45333</v>
      </c>
      <c r="H2972" t="s">
        <v>28</v>
      </c>
      <c r="I2972">
        <v>20</v>
      </c>
      <c r="J2972" t="s">
        <v>35</v>
      </c>
      <c r="K2972">
        <v>99213</v>
      </c>
      <c r="O2972">
        <v>1</v>
      </c>
      <c r="P2972">
        <v>180.93</v>
      </c>
      <c r="Q2972">
        <v>139.18</v>
      </c>
      <c r="R2972">
        <v>111.34</v>
      </c>
      <c r="S2972">
        <v>27.84</v>
      </c>
      <c r="T2972" t="s">
        <v>30</v>
      </c>
      <c r="X2972" t="s">
        <v>52</v>
      </c>
      <c r="Y2972" t="s">
        <v>44</v>
      </c>
      <c r="Z2972" t="s">
        <v>36</v>
      </c>
      <c r="AA2972" t="str">
        <f>IFERROR(_xlfn.XLOOKUP($J2972,avoidable_ed_reference!$A$2:$A$13,avoidable_ed_reference!$C$2:$C$13),"Not Classified")</f>
        <v>Avoidable</v>
      </c>
      <c r="AB2972" t="str">
        <f>IFERROR(_xlfn.XLOOKUP($B2972,enrollment!$A$2:$A$801,enrollment!$I$2:$I$801),"")</f>
        <v>OH</v>
      </c>
      <c r="AC2972">
        <f>IFERROR(_xlfn.XLOOKUP($B2972,enrollment!$A$2:$A$801,enrollment!$L$2:$L$801),"")</f>
        <v>23</v>
      </c>
      <c r="AD2972" t="str" cm="1">
        <f t="array" ref="AD2972">_xlfn.IFS(AC2972="","Unknown",AC2972&lt;18,"0-17",AC2972&lt;35,"18-34",AC2972&lt;50,"35-49",AC2972&lt;65,"50-64",TRUE,"65+")</f>
        <v>18-34</v>
      </c>
      <c r="AE2972">
        <f>IFERROR(_xlfn.XLOOKUP($B2972,enrollment!$A$2:$A$801,enrollment!$O$2:$O$801),"")</f>
        <v>6789012345</v>
      </c>
      <c r="AF2972">
        <f>IFERROR(_xlfn.XLOOKUP($AE2972,providers!$B$2:$B$11,providers!$Q$2:$Q$11),"")</f>
        <v>4.0999999999999996</v>
      </c>
      <c r="AG2972" s="1">
        <f t="shared" si="46"/>
        <v>45292</v>
      </c>
    </row>
    <row r="2973" spans="1:33" x14ac:dyDescent="0.25">
      <c r="A2973" t="s">
        <v>3453</v>
      </c>
      <c r="B2973" t="s">
        <v>3451</v>
      </c>
      <c r="C2973">
        <v>8901234567</v>
      </c>
      <c r="D2973">
        <v>8901234567</v>
      </c>
      <c r="E2973" s="1">
        <v>45519</v>
      </c>
      <c r="F2973" s="1">
        <v>45519</v>
      </c>
      <c r="G2973" s="1">
        <v>45543</v>
      </c>
      <c r="H2973" t="s">
        <v>28</v>
      </c>
      <c r="I2973">
        <v>22</v>
      </c>
      <c r="J2973" t="s">
        <v>29</v>
      </c>
      <c r="K2973">
        <v>90837</v>
      </c>
      <c r="O2973">
        <v>1</v>
      </c>
      <c r="P2973">
        <v>239.08</v>
      </c>
      <c r="Q2973">
        <v>177.1</v>
      </c>
      <c r="R2973">
        <v>141.68</v>
      </c>
      <c r="S2973">
        <v>35.42</v>
      </c>
      <c r="T2973" t="s">
        <v>30</v>
      </c>
      <c r="X2973" t="s">
        <v>52</v>
      </c>
      <c r="Y2973" t="s">
        <v>44</v>
      </c>
      <c r="Z2973" t="s">
        <v>33</v>
      </c>
      <c r="AA2973" t="str">
        <f>IFERROR(_xlfn.XLOOKUP($J2973,avoidable_ed_reference!$A$2:$A$13,avoidable_ed_reference!$C$2:$C$13),"Not Classified")</f>
        <v>Potentially Avoidable</v>
      </c>
      <c r="AB2973" t="str">
        <f>IFERROR(_xlfn.XLOOKUP($B2973,enrollment!$A$2:$A$801,enrollment!$I$2:$I$801),"")</f>
        <v>OH</v>
      </c>
      <c r="AC2973">
        <f>IFERROR(_xlfn.XLOOKUP($B2973,enrollment!$A$2:$A$801,enrollment!$L$2:$L$801),"")</f>
        <v>23</v>
      </c>
      <c r="AD2973" t="str" cm="1">
        <f t="array" ref="AD2973">_xlfn.IFS(AC2973="","Unknown",AC2973&lt;18,"0-17",AC2973&lt;35,"18-34",AC2973&lt;50,"35-49",AC2973&lt;65,"50-64",TRUE,"65+")</f>
        <v>18-34</v>
      </c>
      <c r="AE2973">
        <f>IFERROR(_xlfn.XLOOKUP($B2973,enrollment!$A$2:$A$801,enrollment!$O$2:$O$801),"")</f>
        <v>6789012345</v>
      </c>
      <c r="AF2973">
        <f>IFERROR(_xlfn.XLOOKUP($AE2973,providers!$B$2:$B$11,providers!$Q$2:$Q$11),"")</f>
        <v>4.0999999999999996</v>
      </c>
      <c r="AG2973" s="1">
        <f t="shared" si="46"/>
        <v>45505</v>
      </c>
    </row>
    <row r="2974" spans="1:33" x14ac:dyDescent="0.25">
      <c r="A2974" t="s">
        <v>3454</v>
      </c>
      <c r="B2974" t="s">
        <v>3451</v>
      </c>
      <c r="C2974">
        <v>7890123456</v>
      </c>
      <c r="D2974">
        <v>7890123456</v>
      </c>
      <c r="E2974" s="1">
        <v>45301</v>
      </c>
      <c r="F2974" s="1">
        <v>45301</v>
      </c>
      <c r="G2974" s="1">
        <v>45326</v>
      </c>
      <c r="H2974" t="s">
        <v>59</v>
      </c>
      <c r="J2974" t="s">
        <v>47</v>
      </c>
      <c r="L2974" s="2" t="s">
        <v>151</v>
      </c>
      <c r="M2974" t="s">
        <v>152</v>
      </c>
      <c r="N2974" t="s">
        <v>153</v>
      </c>
      <c r="O2974">
        <v>1</v>
      </c>
      <c r="P2974">
        <v>844.38</v>
      </c>
      <c r="Q2974">
        <v>767.62</v>
      </c>
      <c r="R2974">
        <v>614.1</v>
      </c>
      <c r="S2974">
        <v>153.52000000000001</v>
      </c>
      <c r="T2974" t="s">
        <v>30</v>
      </c>
      <c r="X2974" t="s">
        <v>52</v>
      </c>
      <c r="Y2974" t="s">
        <v>44</v>
      </c>
      <c r="Z2974" t="s">
        <v>64</v>
      </c>
      <c r="AA2974" t="str">
        <f>IFERROR(_xlfn.XLOOKUP($J2974,avoidable_ed_reference!$A$2:$A$13,avoidable_ed_reference!$C$2:$C$13),"Not Classified")</f>
        <v>Not Classified</v>
      </c>
      <c r="AB2974" t="str">
        <f>IFERROR(_xlfn.XLOOKUP($B2974,enrollment!$A$2:$A$801,enrollment!$I$2:$I$801),"")</f>
        <v>OH</v>
      </c>
      <c r="AC2974">
        <f>IFERROR(_xlfn.XLOOKUP($B2974,enrollment!$A$2:$A$801,enrollment!$L$2:$L$801),"")</f>
        <v>23</v>
      </c>
      <c r="AD2974" t="str" cm="1">
        <f t="array" ref="AD2974">_xlfn.IFS(AC2974="","Unknown",AC2974&lt;18,"0-17",AC2974&lt;35,"18-34",AC2974&lt;50,"35-49",AC2974&lt;65,"50-64",TRUE,"65+")</f>
        <v>18-34</v>
      </c>
      <c r="AE2974">
        <f>IFERROR(_xlfn.XLOOKUP($B2974,enrollment!$A$2:$A$801,enrollment!$O$2:$O$801),"")</f>
        <v>6789012345</v>
      </c>
      <c r="AF2974">
        <f>IFERROR(_xlfn.XLOOKUP($AE2974,providers!$B$2:$B$11,providers!$Q$2:$Q$11),"")</f>
        <v>4.0999999999999996</v>
      </c>
      <c r="AG2974" s="1">
        <f t="shared" si="46"/>
        <v>45292</v>
      </c>
    </row>
    <row r="2975" spans="1:33" x14ac:dyDescent="0.25">
      <c r="A2975" t="s">
        <v>3455</v>
      </c>
      <c r="B2975" t="s">
        <v>3451</v>
      </c>
      <c r="C2975">
        <v>6789012345</v>
      </c>
      <c r="D2975">
        <v>6789012345</v>
      </c>
      <c r="E2975" s="1">
        <v>45598</v>
      </c>
      <c r="F2975" s="1">
        <v>45598</v>
      </c>
      <c r="G2975" s="1">
        <v>45628</v>
      </c>
      <c r="H2975" t="s">
        <v>28</v>
      </c>
      <c r="I2975">
        <v>11</v>
      </c>
      <c r="J2975" t="s">
        <v>35</v>
      </c>
      <c r="K2975">
        <v>99213</v>
      </c>
      <c r="O2975">
        <v>1</v>
      </c>
      <c r="P2975">
        <v>166.04</v>
      </c>
      <c r="Q2975">
        <v>122.99</v>
      </c>
      <c r="R2975">
        <v>98.39</v>
      </c>
      <c r="S2975">
        <v>24.6</v>
      </c>
      <c r="T2975" t="s">
        <v>30</v>
      </c>
      <c r="X2975" t="s">
        <v>52</v>
      </c>
      <c r="Y2975" t="s">
        <v>44</v>
      </c>
      <c r="Z2975" t="s">
        <v>39</v>
      </c>
      <c r="AA2975" t="str">
        <f>IFERROR(_xlfn.XLOOKUP($J2975,avoidable_ed_reference!$A$2:$A$13,avoidable_ed_reference!$C$2:$C$13),"Not Classified")</f>
        <v>Avoidable</v>
      </c>
      <c r="AB2975" t="str">
        <f>IFERROR(_xlfn.XLOOKUP($B2975,enrollment!$A$2:$A$801,enrollment!$I$2:$I$801),"")</f>
        <v>OH</v>
      </c>
      <c r="AC2975">
        <f>IFERROR(_xlfn.XLOOKUP($B2975,enrollment!$A$2:$A$801,enrollment!$L$2:$L$801),"")</f>
        <v>23</v>
      </c>
      <c r="AD2975" t="str" cm="1">
        <f t="array" ref="AD2975">_xlfn.IFS(AC2975="","Unknown",AC2975&lt;18,"0-17",AC2975&lt;35,"18-34",AC2975&lt;50,"35-49",AC2975&lt;65,"50-64",TRUE,"65+")</f>
        <v>18-34</v>
      </c>
      <c r="AE2975">
        <f>IFERROR(_xlfn.XLOOKUP($B2975,enrollment!$A$2:$A$801,enrollment!$O$2:$O$801),"")</f>
        <v>6789012345</v>
      </c>
      <c r="AF2975">
        <f>IFERROR(_xlfn.XLOOKUP($AE2975,providers!$B$2:$B$11,providers!$Q$2:$Q$11),"")</f>
        <v>4.0999999999999996</v>
      </c>
      <c r="AG2975" s="1">
        <f t="shared" si="46"/>
        <v>45597</v>
      </c>
    </row>
    <row r="2976" spans="1:33" x14ac:dyDescent="0.25">
      <c r="A2976" t="s">
        <v>3456</v>
      </c>
      <c r="B2976" t="s">
        <v>3451</v>
      </c>
      <c r="C2976">
        <v>6789012345</v>
      </c>
      <c r="D2976">
        <v>6789012345</v>
      </c>
      <c r="E2976" s="1">
        <v>45519</v>
      </c>
      <c r="F2976" s="1">
        <v>45519</v>
      </c>
      <c r="G2976" s="1">
        <v>45535</v>
      </c>
      <c r="H2976" t="s">
        <v>28</v>
      </c>
      <c r="I2976">
        <v>11</v>
      </c>
      <c r="J2976" t="s">
        <v>47</v>
      </c>
      <c r="K2976">
        <v>99213</v>
      </c>
      <c r="O2976">
        <v>1</v>
      </c>
      <c r="P2976">
        <v>174.1</v>
      </c>
      <c r="Q2976">
        <v>128.96</v>
      </c>
      <c r="R2976">
        <v>103.17</v>
      </c>
      <c r="S2976">
        <v>25.79</v>
      </c>
      <c r="T2976" t="s">
        <v>30</v>
      </c>
      <c r="X2976" t="s">
        <v>52</v>
      </c>
      <c r="Y2976" t="s">
        <v>44</v>
      </c>
      <c r="Z2976" t="s">
        <v>39</v>
      </c>
      <c r="AA2976" t="str">
        <f>IFERROR(_xlfn.XLOOKUP($J2976,avoidable_ed_reference!$A$2:$A$13,avoidable_ed_reference!$C$2:$C$13),"Not Classified")</f>
        <v>Not Classified</v>
      </c>
      <c r="AB2976" t="str">
        <f>IFERROR(_xlfn.XLOOKUP($B2976,enrollment!$A$2:$A$801,enrollment!$I$2:$I$801),"")</f>
        <v>OH</v>
      </c>
      <c r="AC2976">
        <f>IFERROR(_xlfn.XLOOKUP($B2976,enrollment!$A$2:$A$801,enrollment!$L$2:$L$801),"")</f>
        <v>23</v>
      </c>
      <c r="AD2976" t="str" cm="1">
        <f t="array" ref="AD2976">_xlfn.IFS(AC2976="","Unknown",AC2976&lt;18,"0-17",AC2976&lt;35,"18-34",AC2976&lt;50,"35-49",AC2976&lt;65,"50-64",TRUE,"65+")</f>
        <v>18-34</v>
      </c>
      <c r="AE2976">
        <f>IFERROR(_xlfn.XLOOKUP($B2976,enrollment!$A$2:$A$801,enrollment!$O$2:$O$801),"")</f>
        <v>6789012345</v>
      </c>
      <c r="AF2976">
        <f>IFERROR(_xlfn.XLOOKUP($AE2976,providers!$B$2:$B$11,providers!$Q$2:$Q$11),"")</f>
        <v>4.0999999999999996</v>
      </c>
      <c r="AG2976" s="1">
        <f t="shared" si="46"/>
        <v>45505</v>
      </c>
    </row>
    <row r="2977" spans="1:33" x14ac:dyDescent="0.25">
      <c r="A2977" t="s">
        <v>3457</v>
      </c>
      <c r="B2977" t="s">
        <v>3451</v>
      </c>
      <c r="C2977">
        <v>6789012345</v>
      </c>
      <c r="D2977">
        <v>6789012345</v>
      </c>
      <c r="E2977" s="1">
        <v>45319</v>
      </c>
      <c r="F2977" s="1">
        <v>45319</v>
      </c>
      <c r="G2977" s="1">
        <v>45341</v>
      </c>
      <c r="H2977" t="s">
        <v>28</v>
      </c>
      <c r="I2977">
        <v>11</v>
      </c>
      <c r="J2977" t="s">
        <v>47</v>
      </c>
      <c r="K2977">
        <v>99213</v>
      </c>
      <c r="O2977">
        <v>1</v>
      </c>
      <c r="P2977">
        <v>211.96</v>
      </c>
      <c r="Q2977">
        <v>157.01</v>
      </c>
      <c r="R2977">
        <v>125.61</v>
      </c>
      <c r="S2977">
        <v>31.4</v>
      </c>
      <c r="T2977" t="s">
        <v>30</v>
      </c>
      <c r="X2977" t="s">
        <v>52</v>
      </c>
      <c r="Y2977" t="s">
        <v>44</v>
      </c>
      <c r="Z2977" t="s">
        <v>39</v>
      </c>
      <c r="AA2977" t="str">
        <f>IFERROR(_xlfn.XLOOKUP($J2977,avoidable_ed_reference!$A$2:$A$13,avoidable_ed_reference!$C$2:$C$13),"Not Classified")</f>
        <v>Not Classified</v>
      </c>
      <c r="AB2977" t="str">
        <f>IFERROR(_xlfn.XLOOKUP($B2977,enrollment!$A$2:$A$801,enrollment!$I$2:$I$801),"")</f>
        <v>OH</v>
      </c>
      <c r="AC2977">
        <f>IFERROR(_xlfn.XLOOKUP($B2977,enrollment!$A$2:$A$801,enrollment!$L$2:$L$801),"")</f>
        <v>23</v>
      </c>
      <c r="AD2977" t="str" cm="1">
        <f t="array" ref="AD2977">_xlfn.IFS(AC2977="","Unknown",AC2977&lt;18,"0-17",AC2977&lt;35,"18-34",AC2977&lt;50,"35-49",AC2977&lt;65,"50-64",TRUE,"65+")</f>
        <v>18-34</v>
      </c>
      <c r="AE2977">
        <f>IFERROR(_xlfn.XLOOKUP($B2977,enrollment!$A$2:$A$801,enrollment!$O$2:$O$801),"")</f>
        <v>6789012345</v>
      </c>
      <c r="AF2977">
        <f>IFERROR(_xlfn.XLOOKUP($AE2977,providers!$B$2:$B$11,providers!$Q$2:$Q$11),"")</f>
        <v>4.0999999999999996</v>
      </c>
      <c r="AG2977" s="1">
        <f t="shared" si="46"/>
        <v>45292</v>
      </c>
    </row>
    <row r="2978" spans="1:33" x14ac:dyDescent="0.25">
      <c r="A2978" t="s">
        <v>3458</v>
      </c>
      <c r="B2978" t="s">
        <v>3451</v>
      </c>
      <c r="C2978">
        <v>6789012345</v>
      </c>
      <c r="D2978">
        <v>6789012345</v>
      </c>
      <c r="E2978" s="1">
        <v>45518</v>
      </c>
      <c r="F2978" s="1">
        <v>45518</v>
      </c>
      <c r="G2978" s="1">
        <v>45553</v>
      </c>
      <c r="H2978" t="s">
        <v>28</v>
      </c>
      <c r="I2978">
        <v>11</v>
      </c>
      <c r="J2978" t="s">
        <v>38</v>
      </c>
      <c r="K2978">
        <v>99213</v>
      </c>
      <c r="O2978">
        <v>1</v>
      </c>
      <c r="P2978">
        <v>217.09</v>
      </c>
      <c r="Q2978">
        <v>160.81</v>
      </c>
      <c r="R2978">
        <v>128.65</v>
      </c>
      <c r="S2978">
        <v>32.159999999999997</v>
      </c>
      <c r="T2978" t="s">
        <v>30</v>
      </c>
      <c r="X2978" t="s">
        <v>52</v>
      </c>
      <c r="Y2978" t="s">
        <v>44</v>
      </c>
      <c r="Z2978" t="s">
        <v>39</v>
      </c>
      <c r="AA2978" t="str">
        <f>IFERROR(_xlfn.XLOOKUP($J2978,avoidable_ed_reference!$A$2:$A$13,avoidable_ed_reference!$C$2:$C$13),"Not Classified")</f>
        <v>Not Classified</v>
      </c>
      <c r="AB2978" t="str">
        <f>IFERROR(_xlfn.XLOOKUP($B2978,enrollment!$A$2:$A$801,enrollment!$I$2:$I$801),"")</f>
        <v>OH</v>
      </c>
      <c r="AC2978">
        <f>IFERROR(_xlfn.XLOOKUP($B2978,enrollment!$A$2:$A$801,enrollment!$L$2:$L$801),"")</f>
        <v>23</v>
      </c>
      <c r="AD2978" t="str" cm="1">
        <f t="array" ref="AD2978">_xlfn.IFS(AC2978="","Unknown",AC2978&lt;18,"0-17",AC2978&lt;35,"18-34",AC2978&lt;50,"35-49",AC2978&lt;65,"50-64",TRUE,"65+")</f>
        <v>18-34</v>
      </c>
      <c r="AE2978">
        <f>IFERROR(_xlfn.XLOOKUP($B2978,enrollment!$A$2:$A$801,enrollment!$O$2:$O$801),"")</f>
        <v>6789012345</v>
      </c>
      <c r="AF2978">
        <f>IFERROR(_xlfn.XLOOKUP($AE2978,providers!$B$2:$B$11,providers!$Q$2:$Q$11),"")</f>
        <v>4.0999999999999996</v>
      </c>
      <c r="AG2978" s="1">
        <f t="shared" si="46"/>
        <v>45505</v>
      </c>
    </row>
    <row r="2979" spans="1:33" x14ac:dyDescent="0.25">
      <c r="A2979" t="s">
        <v>3459</v>
      </c>
      <c r="B2979" t="s">
        <v>3451</v>
      </c>
      <c r="C2979">
        <v>6789012345</v>
      </c>
      <c r="D2979">
        <v>6789012345</v>
      </c>
      <c r="E2979" s="1">
        <v>45483</v>
      </c>
      <c r="F2979" s="1">
        <v>45483</v>
      </c>
      <c r="G2979" s="1">
        <v>45515</v>
      </c>
      <c r="H2979" t="s">
        <v>28</v>
      </c>
      <c r="I2979">
        <v>11</v>
      </c>
      <c r="J2979" t="s">
        <v>38</v>
      </c>
      <c r="K2979">
        <v>99213</v>
      </c>
      <c r="O2979">
        <v>1</v>
      </c>
      <c r="P2979">
        <v>163.38999999999999</v>
      </c>
      <c r="Q2979">
        <v>121.03</v>
      </c>
      <c r="R2979">
        <v>96.82</v>
      </c>
      <c r="S2979">
        <v>24.21</v>
      </c>
      <c r="T2979" t="s">
        <v>30</v>
      </c>
      <c r="X2979" t="s">
        <v>52</v>
      </c>
      <c r="Y2979" t="s">
        <v>44</v>
      </c>
      <c r="Z2979" t="s">
        <v>39</v>
      </c>
      <c r="AA2979" t="str">
        <f>IFERROR(_xlfn.XLOOKUP($J2979,avoidable_ed_reference!$A$2:$A$13,avoidable_ed_reference!$C$2:$C$13),"Not Classified")</f>
        <v>Not Classified</v>
      </c>
      <c r="AB2979" t="str">
        <f>IFERROR(_xlfn.XLOOKUP($B2979,enrollment!$A$2:$A$801,enrollment!$I$2:$I$801),"")</f>
        <v>OH</v>
      </c>
      <c r="AC2979">
        <f>IFERROR(_xlfn.XLOOKUP($B2979,enrollment!$A$2:$A$801,enrollment!$L$2:$L$801),"")</f>
        <v>23</v>
      </c>
      <c r="AD2979" t="str" cm="1">
        <f t="array" ref="AD2979">_xlfn.IFS(AC2979="","Unknown",AC2979&lt;18,"0-17",AC2979&lt;35,"18-34",AC2979&lt;50,"35-49",AC2979&lt;65,"50-64",TRUE,"65+")</f>
        <v>18-34</v>
      </c>
      <c r="AE2979">
        <f>IFERROR(_xlfn.XLOOKUP($B2979,enrollment!$A$2:$A$801,enrollment!$O$2:$O$801),"")</f>
        <v>6789012345</v>
      </c>
      <c r="AF2979">
        <f>IFERROR(_xlfn.XLOOKUP($AE2979,providers!$B$2:$B$11,providers!$Q$2:$Q$11),"")</f>
        <v>4.0999999999999996</v>
      </c>
      <c r="AG2979" s="1">
        <f t="shared" si="46"/>
        <v>45474</v>
      </c>
    </row>
    <row r="2980" spans="1:33" x14ac:dyDescent="0.25">
      <c r="A2980" t="s">
        <v>3460</v>
      </c>
      <c r="B2980" t="s">
        <v>3451</v>
      </c>
      <c r="C2980">
        <v>6789012345</v>
      </c>
      <c r="D2980">
        <v>6789012345</v>
      </c>
      <c r="E2980" s="1">
        <v>45501</v>
      </c>
      <c r="F2980" s="1">
        <v>45501</v>
      </c>
      <c r="G2980" s="1">
        <v>45531</v>
      </c>
      <c r="H2980" t="s">
        <v>28</v>
      </c>
      <c r="I2980">
        <v>23</v>
      </c>
      <c r="J2980" t="s">
        <v>77</v>
      </c>
      <c r="K2980">
        <v>99284</v>
      </c>
      <c r="O2980">
        <v>1</v>
      </c>
      <c r="P2980">
        <v>2041.94</v>
      </c>
      <c r="Q2980">
        <v>1134.4100000000001</v>
      </c>
      <c r="R2980">
        <v>907.53</v>
      </c>
      <c r="S2980">
        <v>226.88</v>
      </c>
      <c r="T2980" t="s">
        <v>30</v>
      </c>
      <c r="X2980" t="s">
        <v>52</v>
      </c>
      <c r="Y2980" t="s">
        <v>44</v>
      </c>
      <c r="Z2980" t="s">
        <v>45</v>
      </c>
      <c r="AA2980" t="str">
        <f>IFERROR(_xlfn.XLOOKUP($J2980,avoidable_ed_reference!$A$2:$A$13,avoidable_ed_reference!$C$2:$C$13),"Not Classified")</f>
        <v>Avoidable</v>
      </c>
      <c r="AB2980" t="str">
        <f>IFERROR(_xlfn.XLOOKUP($B2980,enrollment!$A$2:$A$801,enrollment!$I$2:$I$801),"")</f>
        <v>OH</v>
      </c>
      <c r="AC2980">
        <f>IFERROR(_xlfn.XLOOKUP($B2980,enrollment!$A$2:$A$801,enrollment!$L$2:$L$801),"")</f>
        <v>23</v>
      </c>
      <c r="AD2980" t="str" cm="1">
        <f t="array" ref="AD2980">_xlfn.IFS(AC2980="","Unknown",AC2980&lt;18,"0-17",AC2980&lt;35,"18-34",AC2980&lt;50,"35-49",AC2980&lt;65,"50-64",TRUE,"65+")</f>
        <v>18-34</v>
      </c>
      <c r="AE2980">
        <f>IFERROR(_xlfn.XLOOKUP($B2980,enrollment!$A$2:$A$801,enrollment!$O$2:$O$801),"")</f>
        <v>6789012345</v>
      </c>
      <c r="AF2980">
        <f>IFERROR(_xlfn.XLOOKUP($AE2980,providers!$B$2:$B$11,providers!$Q$2:$Q$11),"")</f>
        <v>4.0999999999999996</v>
      </c>
      <c r="AG2980" s="1">
        <f t="shared" si="46"/>
        <v>45474</v>
      </c>
    </row>
    <row r="2981" spans="1:33" x14ac:dyDescent="0.25">
      <c r="A2981" t="s">
        <v>3461</v>
      </c>
      <c r="B2981" t="s">
        <v>3462</v>
      </c>
      <c r="C2981">
        <v>9012345678</v>
      </c>
      <c r="D2981">
        <v>9012345678</v>
      </c>
      <c r="E2981" s="1">
        <v>45450</v>
      </c>
      <c r="F2981" s="1">
        <v>45450</v>
      </c>
      <c r="G2981" s="1">
        <v>45484</v>
      </c>
      <c r="H2981" t="s">
        <v>67</v>
      </c>
      <c r="I2981">
        <v>21</v>
      </c>
      <c r="J2981" t="s">
        <v>42</v>
      </c>
      <c r="K2981">
        <v>99223</v>
      </c>
      <c r="O2981">
        <v>1</v>
      </c>
      <c r="P2981">
        <v>28891.5</v>
      </c>
      <c r="Q2981">
        <v>18639.68</v>
      </c>
      <c r="R2981">
        <v>14911.74</v>
      </c>
      <c r="S2981">
        <v>3727.94</v>
      </c>
      <c r="T2981" t="s">
        <v>30</v>
      </c>
      <c r="V2981">
        <v>1</v>
      </c>
      <c r="W2981" s="2" t="s">
        <v>68</v>
      </c>
      <c r="X2981" t="s">
        <v>31</v>
      </c>
      <c r="Y2981" t="s">
        <v>32</v>
      </c>
      <c r="Z2981" t="s">
        <v>69</v>
      </c>
      <c r="AA2981" t="str">
        <f>IFERROR(_xlfn.XLOOKUP($J2981,avoidable_ed_reference!$A$2:$A$13,avoidable_ed_reference!$C$2:$C$13),"Not Classified")</f>
        <v>Non-Avoidable</v>
      </c>
      <c r="AB2981" t="str">
        <f>IFERROR(_xlfn.XLOOKUP($B2981,enrollment!$A$2:$A$801,enrollment!$I$2:$I$801),"")</f>
        <v>GA</v>
      </c>
      <c r="AC2981">
        <f>IFERROR(_xlfn.XLOOKUP($B2981,enrollment!$A$2:$A$801,enrollment!$L$2:$L$801),"")</f>
        <v>56</v>
      </c>
      <c r="AD2981" t="str" cm="1">
        <f t="array" ref="AD2981">_xlfn.IFS(AC2981="","Unknown",AC2981&lt;18,"0-17",AC2981&lt;35,"18-34",AC2981&lt;50,"35-49",AC2981&lt;65,"50-64",TRUE,"65+")</f>
        <v>50-64</v>
      </c>
      <c r="AE2981">
        <f>IFERROR(_xlfn.XLOOKUP($B2981,enrollment!$A$2:$A$801,enrollment!$O$2:$O$801),"")</f>
        <v>8901234567</v>
      </c>
      <c r="AF2981">
        <f>IFERROR(_xlfn.XLOOKUP($AE2981,providers!$B$2:$B$11,providers!$Q$2:$Q$11),"")</f>
        <v>3.7</v>
      </c>
      <c r="AG2981" s="1">
        <f t="shared" si="46"/>
        <v>45444</v>
      </c>
    </row>
    <row r="2982" spans="1:33" x14ac:dyDescent="0.25">
      <c r="A2982" t="s">
        <v>3463</v>
      </c>
      <c r="B2982" t="s">
        <v>3462</v>
      </c>
      <c r="C2982">
        <v>2345678901</v>
      </c>
      <c r="D2982">
        <v>2345678901</v>
      </c>
      <c r="E2982" s="1">
        <v>45456</v>
      </c>
      <c r="F2982" s="1">
        <v>45456</v>
      </c>
      <c r="G2982" s="1">
        <v>45481</v>
      </c>
      <c r="H2982" t="s">
        <v>28</v>
      </c>
      <c r="I2982">
        <v>23</v>
      </c>
      <c r="J2982" t="s">
        <v>80</v>
      </c>
      <c r="K2982">
        <v>99284</v>
      </c>
      <c r="O2982">
        <v>1</v>
      </c>
      <c r="P2982">
        <v>1546.31</v>
      </c>
      <c r="Q2982">
        <v>859.06</v>
      </c>
      <c r="R2982">
        <v>687.25</v>
      </c>
      <c r="S2982">
        <v>171.81</v>
      </c>
      <c r="T2982" t="s">
        <v>30</v>
      </c>
      <c r="X2982" t="s">
        <v>31</v>
      </c>
      <c r="Y2982" t="s">
        <v>32</v>
      </c>
      <c r="Z2982" t="s">
        <v>45</v>
      </c>
      <c r="AA2982" t="str">
        <f>IFERROR(_xlfn.XLOOKUP($J2982,avoidable_ed_reference!$A$2:$A$13,avoidable_ed_reference!$C$2:$C$13),"Not Classified")</f>
        <v>Non-Avoidable</v>
      </c>
      <c r="AB2982" t="str">
        <f>IFERROR(_xlfn.XLOOKUP($B2982,enrollment!$A$2:$A$801,enrollment!$I$2:$I$801),"")</f>
        <v>GA</v>
      </c>
      <c r="AC2982">
        <f>IFERROR(_xlfn.XLOOKUP($B2982,enrollment!$A$2:$A$801,enrollment!$L$2:$L$801),"")</f>
        <v>56</v>
      </c>
      <c r="AD2982" t="str" cm="1">
        <f t="array" ref="AD2982">_xlfn.IFS(AC2982="","Unknown",AC2982&lt;18,"0-17",AC2982&lt;35,"18-34",AC2982&lt;50,"35-49",AC2982&lt;65,"50-64",TRUE,"65+")</f>
        <v>50-64</v>
      </c>
      <c r="AE2982">
        <f>IFERROR(_xlfn.XLOOKUP($B2982,enrollment!$A$2:$A$801,enrollment!$O$2:$O$801),"")</f>
        <v>8901234567</v>
      </c>
      <c r="AF2982">
        <f>IFERROR(_xlfn.XLOOKUP($AE2982,providers!$B$2:$B$11,providers!$Q$2:$Q$11),"")</f>
        <v>3.7</v>
      </c>
      <c r="AG2982" s="1">
        <f t="shared" si="46"/>
        <v>45444</v>
      </c>
    </row>
    <row r="2983" spans="1:33" x14ac:dyDescent="0.25">
      <c r="A2983" t="s">
        <v>3464</v>
      </c>
      <c r="B2983" t="s">
        <v>3462</v>
      </c>
      <c r="C2983">
        <v>8901234567</v>
      </c>
      <c r="D2983">
        <v>8901234567</v>
      </c>
      <c r="E2983" s="1">
        <v>45532</v>
      </c>
      <c r="F2983" s="1">
        <v>45532</v>
      </c>
      <c r="G2983" s="1">
        <v>45559</v>
      </c>
      <c r="H2983" t="s">
        <v>28</v>
      </c>
      <c r="I2983">
        <v>11</v>
      </c>
      <c r="J2983" t="s">
        <v>35</v>
      </c>
      <c r="K2983">
        <v>99213</v>
      </c>
      <c r="O2983">
        <v>1</v>
      </c>
      <c r="P2983">
        <v>233.17</v>
      </c>
      <c r="Q2983">
        <v>172.72</v>
      </c>
      <c r="R2983">
        <v>138.18</v>
      </c>
      <c r="S2983">
        <v>34.54</v>
      </c>
      <c r="T2983" t="s">
        <v>30</v>
      </c>
      <c r="X2983" t="s">
        <v>31</v>
      </c>
      <c r="Y2983" t="s">
        <v>32</v>
      </c>
      <c r="Z2983" t="s">
        <v>39</v>
      </c>
      <c r="AA2983" t="str">
        <f>IFERROR(_xlfn.XLOOKUP($J2983,avoidable_ed_reference!$A$2:$A$13,avoidable_ed_reference!$C$2:$C$13),"Not Classified")</f>
        <v>Avoidable</v>
      </c>
      <c r="AB2983" t="str">
        <f>IFERROR(_xlfn.XLOOKUP($B2983,enrollment!$A$2:$A$801,enrollment!$I$2:$I$801),"")</f>
        <v>GA</v>
      </c>
      <c r="AC2983">
        <f>IFERROR(_xlfn.XLOOKUP($B2983,enrollment!$A$2:$A$801,enrollment!$L$2:$L$801),"")</f>
        <v>56</v>
      </c>
      <c r="AD2983" t="str" cm="1">
        <f t="array" ref="AD2983">_xlfn.IFS(AC2983="","Unknown",AC2983&lt;18,"0-17",AC2983&lt;35,"18-34",AC2983&lt;50,"35-49",AC2983&lt;65,"50-64",TRUE,"65+")</f>
        <v>50-64</v>
      </c>
      <c r="AE2983">
        <f>IFERROR(_xlfn.XLOOKUP($B2983,enrollment!$A$2:$A$801,enrollment!$O$2:$O$801),"")</f>
        <v>8901234567</v>
      </c>
      <c r="AF2983">
        <f>IFERROR(_xlfn.XLOOKUP($AE2983,providers!$B$2:$B$11,providers!$Q$2:$Q$11),"")</f>
        <v>3.7</v>
      </c>
      <c r="AG2983" s="1">
        <f t="shared" si="46"/>
        <v>45505</v>
      </c>
    </row>
    <row r="2984" spans="1:33" x14ac:dyDescent="0.25">
      <c r="A2984" t="s">
        <v>3465</v>
      </c>
      <c r="B2984" t="s">
        <v>3462</v>
      </c>
      <c r="C2984">
        <v>6789012345</v>
      </c>
      <c r="D2984">
        <v>6789012345</v>
      </c>
      <c r="E2984" s="1">
        <v>45379</v>
      </c>
      <c r="F2984" s="1">
        <v>45379</v>
      </c>
      <c r="G2984" s="1">
        <v>45404</v>
      </c>
      <c r="H2984" t="s">
        <v>28</v>
      </c>
      <c r="I2984">
        <v>22</v>
      </c>
      <c r="J2984" t="s">
        <v>29</v>
      </c>
      <c r="K2984">
        <v>90837</v>
      </c>
      <c r="O2984">
        <v>1</v>
      </c>
      <c r="P2984">
        <v>239.44</v>
      </c>
      <c r="Q2984">
        <v>177.36</v>
      </c>
      <c r="R2984">
        <v>141.88999999999999</v>
      </c>
      <c r="S2984">
        <v>35.47</v>
      </c>
      <c r="T2984" t="s">
        <v>30</v>
      </c>
      <c r="X2984" t="s">
        <v>31</v>
      </c>
      <c r="Y2984" t="s">
        <v>32</v>
      </c>
      <c r="Z2984" t="s">
        <v>33</v>
      </c>
      <c r="AA2984" t="str">
        <f>IFERROR(_xlfn.XLOOKUP($J2984,avoidable_ed_reference!$A$2:$A$13,avoidable_ed_reference!$C$2:$C$13),"Not Classified")</f>
        <v>Potentially Avoidable</v>
      </c>
      <c r="AB2984" t="str">
        <f>IFERROR(_xlfn.XLOOKUP($B2984,enrollment!$A$2:$A$801,enrollment!$I$2:$I$801),"")</f>
        <v>GA</v>
      </c>
      <c r="AC2984">
        <f>IFERROR(_xlfn.XLOOKUP($B2984,enrollment!$A$2:$A$801,enrollment!$L$2:$L$801),"")</f>
        <v>56</v>
      </c>
      <c r="AD2984" t="str" cm="1">
        <f t="array" ref="AD2984">_xlfn.IFS(AC2984="","Unknown",AC2984&lt;18,"0-17",AC2984&lt;35,"18-34",AC2984&lt;50,"35-49",AC2984&lt;65,"50-64",TRUE,"65+")</f>
        <v>50-64</v>
      </c>
      <c r="AE2984">
        <f>IFERROR(_xlfn.XLOOKUP($B2984,enrollment!$A$2:$A$801,enrollment!$O$2:$O$801),"")</f>
        <v>8901234567</v>
      </c>
      <c r="AF2984">
        <f>IFERROR(_xlfn.XLOOKUP($AE2984,providers!$B$2:$B$11,providers!$Q$2:$Q$11),"")</f>
        <v>3.7</v>
      </c>
      <c r="AG2984" s="1">
        <f t="shared" si="46"/>
        <v>45352</v>
      </c>
    </row>
    <row r="2985" spans="1:33" x14ac:dyDescent="0.25">
      <c r="A2985" t="s">
        <v>3466</v>
      </c>
      <c r="B2985" t="s">
        <v>3462</v>
      </c>
      <c r="C2985">
        <v>9012345678</v>
      </c>
      <c r="D2985">
        <v>9012345678</v>
      </c>
      <c r="E2985" s="1">
        <v>45579</v>
      </c>
      <c r="F2985" s="1">
        <v>45579</v>
      </c>
      <c r="G2985" s="1">
        <v>45596</v>
      </c>
      <c r="H2985" t="s">
        <v>28</v>
      </c>
      <c r="I2985">
        <v>23</v>
      </c>
      <c r="J2985" t="s">
        <v>221</v>
      </c>
      <c r="K2985">
        <v>99284</v>
      </c>
      <c r="O2985">
        <v>1</v>
      </c>
      <c r="P2985">
        <v>1757.88</v>
      </c>
      <c r="Q2985">
        <v>976.6</v>
      </c>
      <c r="R2985">
        <v>781.28</v>
      </c>
      <c r="S2985">
        <v>195.32</v>
      </c>
      <c r="T2985" t="s">
        <v>30</v>
      </c>
      <c r="X2985" t="s">
        <v>31</v>
      </c>
      <c r="Y2985" t="s">
        <v>32</v>
      </c>
      <c r="Z2985" t="s">
        <v>45</v>
      </c>
      <c r="AA2985" t="str">
        <f>IFERROR(_xlfn.XLOOKUP($J2985,avoidable_ed_reference!$A$2:$A$13,avoidable_ed_reference!$C$2:$C$13),"Not Classified")</f>
        <v>Avoidable</v>
      </c>
      <c r="AB2985" t="str">
        <f>IFERROR(_xlfn.XLOOKUP($B2985,enrollment!$A$2:$A$801,enrollment!$I$2:$I$801),"")</f>
        <v>GA</v>
      </c>
      <c r="AC2985">
        <f>IFERROR(_xlfn.XLOOKUP($B2985,enrollment!$A$2:$A$801,enrollment!$L$2:$L$801),"")</f>
        <v>56</v>
      </c>
      <c r="AD2985" t="str" cm="1">
        <f t="array" ref="AD2985">_xlfn.IFS(AC2985="","Unknown",AC2985&lt;18,"0-17",AC2985&lt;35,"18-34",AC2985&lt;50,"35-49",AC2985&lt;65,"50-64",TRUE,"65+")</f>
        <v>50-64</v>
      </c>
      <c r="AE2985">
        <f>IFERROR(_xlfn.XLOOKUP($B2985,enrollment!$A$2:$A$801,enrollment!$O$2:$O$801),"")</f>
        <v>8901234567</v>
      </c>
      <c r="AF2985">
        <f>IFERROR(_xlfn.XLOOKUP($AE2985,providers!$B$2:$B$11,providers!$Q$2:$Q$11),"")</f>
        <v>3.7</v>
      </c>
      <c r="AG2985" s="1">
        <f t="shared" si="46"/>
        <v>45566</v>
      </c>
    </row>
    <row r="2986" spans="1:33" x14ac:dyDescent="0.25">
      <c r="A2986" t="s">
        <v>3467</v>
      </c>
      <c r="B2986" t="s">
        <v>3468</v>
      </c>
      <c r="C2986">
        <v>8901234567</v>
      </c>
      <c r="D2986">
        <v>8901234567</v>
      </c>
      <c r="E2986" s="1">
        <v>45500</v>
      </c>
      <c r="F2986" s="1">
        <v>45500</v>
      </c>
      <c r="G2986" s="1">
        <v>45530</v>
      </c>
      <c r="H2986" t="s">
        <v>28</v>
      </c>
      <c r="I2986">
        <v>11</v>
      </c>
      <c r="J2986" t="s">
        <v>47</v>
      </c>
      <c r="K2986">
        <v>99213</v>
      </c>
      <c r="O2986">
        <v>1</v>
      </c>
      <c r="P2986">
        <v>189.46</v>
      </c>
      <c r="Q2986">
        <v>140.34</v>
      </c>
      <c r="R2986">
        <v>112.27</v>
      </c>
      <c r="S2986">
        <v>28.07</v>
      </c>
      <c r="T2986" t="s">
        <v>30</v>
      </c>
      <c r="X2986" t="s">
        <v>146</v>
      </c>
      <c r="Y2986" t="s">
        <v>147</v>
      </c>
      <c r="Z2986" t="s">
        <v>39</v>
      </c>
      <c r="AA2986" t="str">
        <f>IFERROR(_xlfn.XLOOKUP($J2986,avoidable_ed_reference!$A$2:$A$13,avoidable_ed_reference!$C$2:$C$13),"Not Classified")</f>
        <v>Not Classified</v>
      </c>
      <c r="AB2986" t="str">
        <f>IFERROR(_xlfn.XLOOKUP($B2986,enrollment!$A$2:$A$801,enrollment!$I$2:$I$801),"")</f>
        <v>GA</v>
      </c>
      <c r="AC2986">
        <f>IFERROR(_xlfn.XLOOKUP($B2986,enrollment!$A$2:$A$801,enrollment!$L$2:$L$801),"")</f>
        <v>84</v>
      </c>
      <c r="AD2986" t="str" cm="1">
        <f t="array" ref="AD2986">_xlfn.IFS(AC2986="","Unknown",AC2986&lt;18,"0-17",AC2986&lt;35,"18-34",AC2986&lt;50,"35-49",AC2986&lt;65,"50-64",TRUE,"65+")</f>
        <v>65+</v>
      </c>
      <c r="AE2986">
        <f>IFERROR(_xlfn.XLOOKUP($B2986,enrollment!$A$2:$A$801,enrollment!$O$2:$O$801),"")</f>
        <v>8901234567</v>
      </c>
      <c r="AF2986">
        <f>IFERROR(_xlfn.XLOOKUP($AE2986,providers!$B$2:$B$11,providers!$Q$2:$Q$11),"")</f>
        <v>3.7</v>
      </c>
      <c r="AG2986" s="1">
        <f t="shared" si="46"/>
        <v>45474</v>
      </c>
    </row>
    <row r="2987" spans="1:33" x14ac:dyDescent="0.25">
      <c r="A2987" t="s">
        <v>3469</v>
      </c>
      <c r="B2987" t="s">
        <v>3468</v>
      </c>
      <c r="C2987">
        <v>5678901234</v>
      </c>
      <c r="D2987">
        <v>5678901234</v>
      </c>
      <c r="E2987" s="1">
        <v>45632</v>
      </c>
      <c r="F2987" s="1">
        <v>45632</v>
      </c>
      <c r="G2987" s="1">
        <v>45664</v>
      </c>
      <c r="H2987" t="s">
        <v>28</v>
      </c>
      <c r="I2987">
        <v>20</v>
      </c>
      <c r="J2987" t="s">
        <v>35</v>
      </c>
      <c r="K2987">
        <v>99213</v>
      </c>
      <c r="O2987">
        <v>1</v>
      </c>
      <c r="P2987">
        <v>176.07</v>
      </c>
      <c r="Q2987">
        <v>135.44</v>
      </c>
      <c r="R2987">
        <v>108.35</v>
      </c>
      <c r="S2987">
        <v>27.09</v>
      </c>
      <c r="T2987" t="s">
        <v>30</v>
      </c>
      <c r="X2987" t="s">
        <v>146</v>
      </c>
      <c r="Y2987" t="s">
        <v>147</v>
      </c>
      <c r="Z2987" t="s">
        <v>36</v>
      </c>
      <c r="AA2987" t="str">
        <f>IFERROR(_xlfn.XLOOKUP($J2987,avoidable_ed_reference!$A$2:$A$13,avoidable_ed_reference!$C$2:$C$13),"Not Classified")</f>
        <v>Avoidable</v>
      </c>
      <c r="AB2987" t="str">
        <f>IFERROR(_xlfn.XLOOKUP($B2987,enrollment!$A$2:$A$801,enrollment!$I$2:$I$801),"")</f>
        <v>GA</v>
      </c>
      <c r="AC2987">
        <f>IFERROR(_xlfn.XLOOKUP($B2987,enrollment!$A$2:$A$801,enrollment!$L$2:$L$801),"")</f>
        <v>84</v>
      </c>
      <c r="AD2987" t="str" cm="1">
        <f t="array" ref="AD2987">_xlfn.IFS(AC2987="","Unknown",AC2987&lt;18,"0-17",AC2987&lt;35,"18-34",AC2987&lt;50,"35-49",AC2987&lt;65,"50-64",TRUE,"65+")</f>
        <v>65+</v>
      </c>
      <c r="AE2987">
        <f>IFERROR(_xlfn.XLOOKUP($B2987,enrollment!$A$2:$A$801,enrollment!$O$2:$O$801),"")</f>
        <v>8901234567</v>
      </c>
      <c r="AF2987">
        <f>IFERROR(_xlfn.XLOOKUP($AE2987,providers!$B$2:$B$11,providers!$Q$2:$Q$11),"")</f>
        <v>3.7</v>
      </c>
      <c r="AG2987" s="1">
        <f t="shared" si="46"/>
        <v>45627</v>
      </c>
    </row>
    <row r="2988" spans="1:33" x14ac:dyDescent="0.25">
      <c r="A2988" t="s">
        <v>3470</v>
      </c>
      <c r="B2988" t="s">
        <v>3468</v>
      </c>
      <c r="C2988">
        <v>8901234567</v>
      </c>
      <c r="D2988">
        <v>8901234567</v>
      </c>
      <c r="E2988" s="1">
        <v>45630</v>
      </c>
      <c r="F2988" s="1">
        <v>45630</v>
      </c>
      <c r="G2988" s="1">
        <v>45657</v>
      </c>
      <c r="H2988" t="s">
        <v>28</v>
      </c>
      <c r="I2988">
        <v>11</v>
      </c>
      <c r="J2988" t="s">
        <v>35</v>
      </c>
      <c r="K2988">
        <v>99213</v>
      </c>
      <c r="O2988">
        <v>1</v>
      </c>
      <c r="P2988">
        <v>181.13</v>
      </c>
      <c r="Q2988">
        <v>134.16999999999999</v>
      </c>
      <c r="R2988">
        <v>107.34</v>
      </c>
      <c r="S2988">
        <v>26.83</v>
      </c>
      <c r="T2988" t="s">
        <v>30</v>
      </c>
      <c r="X2988" t="s">
        <v>146</v>
      </c>
      <c r="Y2988" t="s">
        <v>147</v>
      </c>
      <c r="Z2988" t="s">
        <v>39</v>
      </c>
      <c r="AA2988" t="str">
        <f>IFERROR(_xlfn.XLOOKUP($J2988,avoidable_ed_reference!$A$2:$A$13,avoidable_ed_reference!$C$2:$C$13),"Not Classified")</f>
        <v>Avoidable</v>
      </c>
      <c r="AB2988" t="str">
        <f>IFERROR(_xlfn.XLOOKUP($B2988,enrollment!$A$2:$A$801,enrollment!$I$2:$I$801),"")</f>
        <v>GA</v>
      </c>
      <c r="AC2988">
        <f>IFERROR(_xlfn.XLOOKUP($B2988,enrollment!$A$2:$A$801,enrollment!$L$2:$L$801),"")</f>
        <v>84</v>
      </c>
      <c r="AD2988" t="str" cm="1">
        <f t="array" ref="AD2988">_xlfn.IFS(AC2988="","Unknown",AC2988&lt;18,"0-17",AC2988&lt;35,"18-34",AC2988&lt;50,"35-49",AC2988&lt;65,"50-64",TRUE,"65+")</f>
        <v>65+</v>
      </c>
      <c r="AE2988">
        <f>IFERROR(_xlfn.XLOOKUP($B2988,enrollment!$A$2:$A$801,enrollment!$O$2:$O$801),"")</f>
        <v>8901234567</v>
      </c>
      <c r="AF2988">
        <f>IFERROR(_xlfn.XLOOKUP($AE2988,providers!$B$2:$B$11,providers!$Q$2:$Q$11),"")</f>
        <v>3.7</v>
      </c>
      <c r="AG2988" s="1">
        <f t="shared" si="46"/>
        <v>45627</v>
      </c>
    </row>
    <row r="2989" spans="1:33" x14ac:dyDescent="0.25">
      <c r="A2989" t="s">
        <v>3471</v>
      </c>
      <c r="B2989" t="s">
        <v>3472</v>
      </c>
      <c r="C2989">
        <v>7890123456</v>
      </c>
      <c r="D2989">
        <v>7890123456</v>
      </c>
      <c r="E2989" s="1">
        <v>45418</v>
      </c>
      <c r="F2989" s="1">
        <v>45418</v>
      </c>
      <c r="G2989" s="1">
        <v>45446</v>
      </c>
      <c r="H2989" t="s">
        <v>28</v>
      </c>
      <c r="I2989">
        <v>23</v>
      </c>
      <c r="J2989" t="s">
        <v>80</v>
      </c>
      <c r="K2989">
        <v>99284</v>
      </c>
      <c r="O2989">
        <v>1</v>
      </c>
      <c r="P2989">
        <v>2191.9899999999998</v>
      </c>
      <c r="Q2989">
        <v>1217.77</v>
      </c>
      <c r="R2989">
        <v>974.22</v>
      </c>
      <c r="S2989">
        <v>243.55</v>
      </c>
      <c r="T2989" t="s">
        <v>30</v>
      </c>
      <c r="X2989" t="s">
        <v>233</v>
      </c>
      <c r="Y2989" t="s">
        <v>32</v>
      </c>
      <c r="Z2989" t="s">
        <v>45</v>
      </c>
      <c r="AA2989" t="str">
        <f>IFERROR(_xlfn.XLOOKUP($J2989,avoidable_ed_reference!$A$2:$A$13,avoidable_ed_reference!$C$2:$C$13),"Not Classified")</f>
        <v>Non-Avoidable</v>
      </c>
      <c r="AB2989" t="str">
        <f>IFERROR(_xlfn.XLOOKUP($B2989,enrollment!$A$2:$A$801,enrollment!$I$2:$I$801),"")</f>
        <v>GA</v>
      </c>
      <c r="AC2989">
        <f>IFERROR(_xlfn.XLOOKUP($B2989,enrollment!$A$2:$A$801,enrollment!$L$2:$L$801),"")</f>
        <v>26</v>
      </c>
      <c r="AD2989" t="str" cm="1">
        <f t="array" ref="AD2989">_xlfn.IFS(AC2989="","Unknown",AC2989&lt;18,"0-17",AC2989&lt;35,"18-34",AC2989&lt;50,"35-49",AC2989&lt;65,"50-64",TRUE,"65+")</f>
        <v>18-34</v>
      </c>
      <c r="AE2989">
        <f>IFERROR(_xlfn.XLOOKUP($B2989,enrollment!$A$2:$A$801,enrollment!$O$2:$O$801),"")</f>
        <v>8901234567</v>
      </c>
      <c r="AF2989">
        <f>IFERROR(_xlfn.XLOOKUP($AE2989,providers!$B$2:$B$11,providers!$Q$2:$Q$11),"")</f>
        <v>3.7</v>
      </c>
      <c r="AG2989" s="1">
        <f t="shared" si="46"/>
        <v>45413</v>
      </c>
    </row>
    <row r="2990" spans="1:33" x14ac:dyDescent="0.25">
      <c r="A2990" t="s">
        <v>3473</v>
      </c>
      <c r="B2990" t="s">
        <v>3472</v>
      </c>
      <c r="C2990">
        <v>8901234567</v>
      </c>
      <c r="D2990">
        <v>8901234567</v>
      </c>
      <c r="E2990" s="1">
        <v>45332</v>
      </c>
      <c r="F2990" s="1">
        <v>45332</v>
      </c>
      <c r="G2990" s="1">
        <v>45363</v>
      </c>
      <c r="H2990" t="s">
        <v>28</v>
      </c>
      <c r="I2990">
        <v>11</v>
      </c>
      <c r="J2990" t="s">
        <v>35</v>
      </c>
      <c r="K2990">
        <v>99213</v>
      </c>
      <c r="O2990">
        <v>1</v>
      </c>
      <c r="P2990">
        <v>201.12</v>
      </c>
      <c r="Q2990">
        <v>148.97999999999999</v>
      </c>
      <c r="R2990">
        <v>119.18</v>
      </c>
      <c r="S2990">
        <v>29.8</v>
      </c>
      <c r="T2990" t="s">
        <v>30</v>
      </c>
      <c r="X2990" t="s">
        <v>233</v>
      </c>
      <c r="Y2990" t="s">
        <v>32</v>
      </c>
      <c r="Z2990" t="s">
        <v>39</v>
      </c>
      <c r="AA2990" t="str">
        <f>IFERROR(_xlfn.XLOOKUP($J2990,avoidable_ed_reference!$A$2:$A$13,avoidable_ed_reference!$C$2:$C$13),"Not Classified")</f>
        <v>Avoidable</v>
      </c>
      <c r="AB2990" t="str">
        <f>IFERROR(_xlfn.XLOOKUP($B2990,enrollment!$A$2:$A$801,enrollment!$I$2:$I$801),"")</f>
        <v>GA</v>
      </c>
      <c r="AC2990">
        <f>IFERROR(_xlfn.XLOOKUP($B2990,enrollment!$A$2:$A$801,enrollment!$L$2:$L$801),"")</f>
        <v>26</v>
      </c>
      <c r="AD2990" t="str" cm="1">
        <f t="array" ref="AD2990">_xlfn.IFS(AC2990="","Unknown",AC2990&lt;18,"0-17",AC2990&lt;35,"18-34",AC2990&lt;50,"35-49",AC2990&lt;65,"50-64",TRUE,"65+")</f>
        <v>18-34</v>
      </c>
      <c r="AE2990">
        <f>IFERROR(_xlfn.XLOOKUP($B2990,enrollment!$A$2:$A$801,enrollment!$O$2:$O$801),"")</f>
        <v>8901234567</v>
      </c>
      <c r="AF2990">
        <f>IFERROR(_xlfn.XLOOKUP($AE2990,providers!$B$2:$B$11,providers!$Q$2:$Q$11),"")</f>
        <v>3.7</v>
      </c>
      <c r="AG2990" s="1">
        <f t="shared" si="46"/>
        <v>45323</v>
      </c>
    </row>
    <row r="2991" spans="1:33" x14ac:dyDescent="0.25">
      <c r="A2991" t="s">
        <v>3474</v>
      </c>
      <c r="B2991" t="s">
        <v>3472</v>
      </c>
      <c r="C2991">
        <v>8901234567</v>
      </c>
      <c r="D2991">
        <v>8901234567</v>
      </c>
      <c r="E2991" s="1">
        <v>45616</v>
      </c>
      <c r="F2991" s="1">
        <v>45616</v>
      </c>
      <c r="G2991" s="1">
        <v>45650</v>
      </c>
      <c r="H2991" t="s">
        <v>28</v>
      </c>
      <c r="I2991">
        <v>11</v>
      </c>
      <c r="J2991" t="s">
        <v>47</v>
      </c>
      <c r="K2991">
        <v>99213</v>
      </c>
      <c r="O2991">
        <v>1</v>
      </c>
      <c r="P2991">
        <v>202.42</v>
      </c>
      <c r="Q2991">
        <v>149.94</v>
      </c>
      <c r="R2991">
        <v>119.95</v>
      </c>
      <c r="S2991">
        <v>29.99</v>
      </c>
      <c r="T2991" t="s">
        <v>30</v>
      </c>
      <c r="X2991" t="s">
        <v>233</v>
      </c>
      <c r="Y2991" t="s">
        <v>32</v>
      </c>
      <c r="Z2991" t="s">
        <v>39</v>
      </c>
      <c r="AA2991" t="str">
        <f>IFERROR(_xlfn.XLOOKUP($J2991,avoidable_ed_reference!$A$2:$A$13,avoidable_ed_reference!$C$2:$C$13),"Not Classified")</f>
        <v>Not Classified</v>
      </c>
      <c r="AB2991" t="str">
        <f>IFERROR(_xlfn.XLOOKUP($B2991,enrollment!$A$2:$A$801,enrollment!$I$2:$I$801),"")</f>
        <v>GA</v>
      </c>
      <c r="AC2991">
        <f>IFERROR(_xlfn.XLOOKUP($B2991,enrollment!$A$2:$A$801,enrollment!$L$2:$L$801),"")</f>
        <v>26</v>
      </c>
      <c r="AD2991" t="str" cm="1">
        <f t="array" ref="AD2991">_xlfn.IFS(AC2991="","Unknown",AC2991&lt;18,"0-17",AC2991&lt;35,"18-34",AC2991&lt;50,"35-49",AC2991&lt;65,"50-64",TRUE,"65+")</f>
        <v>18-34</v>
      </c>
      <c r="AE2991">
        <f>IFERROR(_xlfn.XLOOKUP($B2991,enrollment!$A$2:$A$801,enrollment!$O$2:$O$801),"")</f>
        <v>8901234567</v>
      </c>
      <c r="AF2991">
        <f>IFERROR(_xlfn.XLOOKUP($AE2991,providers!$B$2:$B$11,providers!$Q$2:$Q$11),"")</f>
        <v>3.7</v>
      </c>
      <c r="AG2991" s="1">
        <f t="shared" si="46"/>
        <v>45597</v>
      </c>
    </row>
    <row r="2992" spans="1:33" x14ac:dyDescent="0.25">
      <c r="A2992" t="s">
        <v>3475</v>
      </c>
      <c r="B2992" t="s">
        <v>3472</v>
      </c>
      <c r="C2992">
        <v>8901234567</v>
      </c>
      <c r="D2992">
        <v>8901234567</v>
      </c>
      <c r="E2992" s="1">
        <v>45552</v>
      </c>
      <c r="F2992" s="1">
        <v>45552</v>
      </c>
      <c r="G2992" s="1">
        <v>45586</v>
      </c>
      <c r="H2992" t="s">
        <v>28</v>
      </c>
      <c r="I2992">
        <v>11</v>
      </c>
      <c r="J2992" t="s">
        <v>47</v>
      </c>
      <c r="K2992">
        <v>99213</v>
      </c>
      <c r="O2992">
        <v>1</v>
      </c>
      <c r="P2992">
        <v>227.02</v>
      </c>
      <c r="Q2992">
        <v>168.16</v>
      </c>
      <c r="R2992">
        <v>134.53</v>
      </c>
      <c r="S2992">
        <v>33.630000000000003</v>
      </c>
      <c r="T2992" t="s">
        <v>30</v>
      </c>
      <c r="X2992" t="s">
        <v>233</v>
      </c>
      <c r="Y2992" t="s">
        <v>32</v>
      </c>
      <c r="Z2992" t="s">
        <v>39</v>
      </c>
      <c r="AA2992" t="str">
        <f>IFERROR(_xlfn.XLOOKUP($J2992,avoidable_ed_reference!$A$2:$A$13,avoidable_ed_reference!$C$2:$C$13),"Not Classified")</f>
        <v>Not Classified</v>
      </c>
      <c r="AB2992" t="str">
        <f>IFERROR(_xlfn.XLOOKUP($B2992,enrollment!$A$2:$A$801,enrollment!$I$2:$I$801),"")</f>
        <v>GA</v>
      </c>
      <c r="AC2992">
        <f>IFERROR(_xlfn.XLOOKUP($B2992,enrollment!$A$2:$A$801,enrollment!$L$2:$L$801),"")</f>
        <v>26</v>
      </c>
      <c r="AD2992" t="str" cm="1">
        <f t="array" ref="AD2992">_xlfn.IFS(AC2992="","Unknown",AC2992&lt;18,"0-17",AC2992&lt;35,"18-34",AC2992&lt;50,"35-49",AC2992&lt;65,"50-64",TRUE,"65+")</f>
        <v>18-34</v>
      </c>
      <c r="AE2992">
        <f>IFERROR(_xlfn.XLOOKUP($B2992,enrollment!$A$2:$A$801,enrollment!$O$2:$O$801),"")</f>
        <v>8901234567</v>
      </c>
      <c r="AF2992">
        <f>IFERROR(_xlfn.XLOOKUP($AE2992,providers!$B$2:$B$11,providers!$Q$2:$Q$11),"")</f>
        <v>3.7</v>
      </c>
      <c r="AG2992" s="1">
        <f t="shared" si="46"/>
        <v>45536</v>
      </c>
    </row>
    <row r="2993" spans="1:33" x14ac:dyDescent="0.25">
      <c r="A2993" t="s">
        <v>3476</v>
      </c>
      <c r="B2993" t="s">
        <v>3472</v>
      </c>
      <c r="C2993">
        <v>8901234567</v>
      </c>
      <c r="D2993">
        <v>8901234567</v>
      </c>
      <c r="E2993" s="1">
        <v>45432</v>
      </c>
      <c r="F2993" s="1">
        <v>45432</v>
      </c>
      <c r="G2993" s="1">
        <v>45451</v>
      </c>
      <c r="H2993" t="s">
        <v>28</v>
      </c>
      <c r="I2993">
        <v>11</v>
      </c>
      <c r="J2993" t="s">
        <v>35</v>
      </c>
      <c r="K2993">
        <v>99213</v>
      </c>
      <c r="O2993">
        <v>1</v>
      </c>
      <c r="P2993">
        <v>192.7</v>
      </c>
      <c r="Q2993">
        <v>142.74</v>
      </c>
      <c r="R2993">
        <v>114.19</v>
      </c>
      <c r="S2993">
        <v>28.55</v>
      </c>
      <c r="T2993" t="s">
        <v>30</v>
      </c>
      <c r="X2993" t="s">
        <v>233</v>
      </c>
      <c r="Y2993" t="s">
        <v>32</v>
      </c>
      <c r="Z2993" t="s">
        <v>39</v>
      </c>
      <c r="AA2993" t="str">
        <f>IFERROR(_xlfn.XLOOKUP($J2993,avoidable_ed_reference!$A$2:$A$13,avoidable_ed_reference!$C$2:$C$13),"Not Classified")</f>
        <v>Avoidable</v>
      </c>
      <c r="AB2993" t="str">
        <f>IFERROR(_xlfn.XLOOKUP($B2993,enrollment!$A$2:$A$801,enrollment!$I$2:$I$801),"")</f>
        <v>GA</v>
      </c>
      <c r="AC2993">
        <f>IFERROR(_xlfn.XLOOKUP($B2993,enrollment!$A$2:$A$801,enrollment!$L$2:$L$801),"")</f>
        <v>26</v>
      </c>
      <c r="AD2993" t="str" cm="1">
        <f t="array" ref="AD2993">_xlfn.IFS(AC2993="","Unknown",AC2993&lt;18,"0-17",AC2993&lt;35,"18-34",AC2993&lt;50,"35-49",AC2993&lt;65,"50-64",TRUE,"65+")</f>
        <v>18-34</v>
      </c>
      <c r="AE2993">
        <f>IFERROR(_xlfn.XLOOKUP($B2993,enrollment!$A$2:$A$801,enrollment!$O$2:$O$801),"")</f>
        <v>8901234567</v>
      </c>
      <c r="AF2993">
        <f>IFERROR(_xlfn.XLOOKUP($AE2993,providers!$B$2:$B$11,providers!$Q$2:$Q$11),"")</f>
        <v>3.7</v>
      </c>
      <c r="AG2993" s="1">
        <f t="shared" si="46"/>
        <v>45413</v>
      </c>
    </row>
    <row r="2994" spans="1:33" x14ac:dyDescent="0.25">
      <c r="A2994" t="s">
        <v>3477</v>
      </c>
      <c r="B2994" t="s">
        <v>3472</v>
      </c>
      <c r="C2994">
        <v>6789012345</v>
      </c>
      <c r="D2994">
        <v>6789012345</v>
      </c>
      <c r="E2994" s="1">
        <v>45426</v>
      </c>
      <c r="F2994" s="1">
        <v>45426</v>
      </c>
      <c r="G2994" s="1">
        <v>45460</v>
      </c>
      <c r="H2994" t="s">
        <v>59</v>
      </c>
      <c r="J2994" t="s">
        <v>47</v>
      </c>
      <c r="L2994" s="2" t="s">
        <v>151</v>
      </c>
      <c r="M2994" t="s">
        <v>152</v>
      </c>
      <c r="N2994" t="s">
        <v>153</v>
      </c>
      <c r="O2994">
        <v>1</v>
      </c>
      <c r="P2994">
        <v>954.35</v>
      </c>
      <c r="Q2994">
        <v>867.59</v>
      </c>
      <c r="R2994">
        <v>694.07</v>
      </c>
      <c r="S2994">
        <v>173.52</v>
      </c>
      <c r="T2994" t="s">
        <v>30</v>
      </c>
      <c r="X2994" t="s">
        <v>233</v>
      </c>
      <c r="Y2994" t="s">
        <v>32</v>
      </c>
      <c r="Z2994" t="s">
        <v>64</v>
      </c>
      <c r="AA2994" t="str">
        <f>IFERROR(_xlfn.XLOOKUP($J2994,avoidable_ed_reference!$A$2:$A$13,avoidable_ed_reference!$C$2:$C$13),"Not Classified")</f>
        <v>Not Classified</v>
      </c>
      <c r="AB2994" t="str">
        <f>IFERROR(_xlfn.XLOOKUP($B2994,enrollment!$A$2:$A$801,enrollment!$I$2:$I$801),"")</f>
        <v>GA</v>
      </c>
      <c r="AC2994">
        <f>IFERROR(_xlfn.XLOOKUP($B2994,enrollment!$A$2:$A$801,enrollment!$L$2:$L$801),"")</f>
        <v>26</v>
      </c>
      <c r="AD2994" t="str" cm="1">
        <f t="array" ref="AD2994">_xlfn.IFS(AC2994="","Unknown",AC2994&lt;18,"0-17",AC2994&lt;35,"18-34",AC2994&lt;50,"35-49",AC2994&lt;65,"50-64",TRUE,"65+")</f>
        <v>18-34</v>
      </c>
      <c r="AE2994">
        <f>IFERROR(_xlfn.XLOOKUP($B2994,enrollment!$A$2:$A$801,enrollment!$O$2:$O$801),"")</f>
        <v>8901234567</v>
      </c>
      <c r="AF2994">
        <f>IFERROR(_xlfn.XLOOKUP($AE2994,providers!$B$2:$B$11,providers!$Q$2:$Q$11),"")</f>
        <v>3.7</v>
      </c>
      <c r="AG2994" s="1">
        <f t="shared" si="46"/>
        <v>45413</v>
      </c>
    </row>
    <row r="2995" spans="1:33" x14ac:dyDescent="0.25">
      <c r="A2995" t="s">
        <v>3478</v>
      </c>
      <c r="B2995" t="s">
        <v>3479</v>
      </c>
      <c r="C2995">
        <v>6789012345</v>
      </c>
      <c r="D2995">
        <v>6789012345</v>
      </c>
      <c r="E2995" s="1">
        <v>45472</v>
      </c>
      <c r="F2995" s="1">
        <v>45472</v>
      </c>
      <c r="G2995" s="1">
        <v>45494</v>
      </c>
      <c r="H2995" t="s">
        <v>28</v>
      </c>
      <c r="I2995">
        <v>11</v>
      </c>
      <c r="J2995" t="s">
        <v>35</v>
      </c>
      <c r="K2995">
        <v>99213</v>
      </c>
      <c r="O2995">
        <v>1</v>
      </c>
      <c r="P2995">
        <v>202.59</v>
      </c>
      <c r="Q2995">
        <v>150.07</v>
      </c>
      <c r="R2995">
        <v>120.06</v>
      </c>
      <c r="S2995">
        <v>30.01</v>
      </c>
      <c r="T2995" t="s">
        <v>30</v>
      </c>
      <c r="X2995" t="s">
        <v>146</v>
      </c>
      <c r="Y2995" t="s">
        <v>147</v>
      </c>
      <c r="Z2995" t="s">
        <v>39</v>
      </c>
      <c r="AA2995" t="str">
        <f>IFERROR(_xlfn.XLOOKUP($J2995,avoidable_ed_reference!$A$2:$A$13,avoidable_ed_reference!$C$2:$C$13),"Not Classified")</f>
        <v>Avoidable</v>
      </c>
      <c r="AB2995" t="str">
        <f>IFERROR(_xlfn.XLOOKUP($B2995,enrollment!$A$2:$A$801,enrollment!$I$2:$I$801),"")</f>
        <v>OH</v>
      </c>
      <c r="AC2995">
        <f>IFERROR(_xlfn.XLOOKUP($B2995,enrollment!$A$2:$A$801,enrollment!$L$2:$L$801),"")</f>
        <v>68</v>
      </c>
      <c r="AD2995" t="str" cm="1">
        <f t="array" ref="AD2995">_xlfn.IFS(AC2995="","Unknown",AC2995&lt;18,"0-17",AC2995&lt;35,"18-34",AC2995&lt;50,"35-49",AC2995&lt;65,"50-64",TRUE,"65+")</f>
        <v>65+</v>
      </c>
      <c r="AE2995">
        <f>IFERROR(_xlfn.XLOOKUP($B2995,enrollment!$A$2:$A$801,enrollment!$O$2:$O$801),"")</f>
        <v>6789012345</v>
      </c>
      <c r="AF2995">
        <f>IFERROR(_xlfn.XLOOKUP($AE2995,providers!$B$2:$B$11,providers!$Q$2:$Q$11),"")</f>
        <v>4.0999999999999996</v>
      </c>
      <c r="AG2995" s="1">
        <f t="shared" si="46"/>
        <v>45444</v>
      </c>
    </row>
    <row r="2996" spans="1:33" x14ac:dyDescent="0.25">
      <c r="A2996" t="s">
        <v>3480</v>
      </c>
      <c r="B2996" t="s">
        <v>3479</v>
      </c>
      <c r="C2996">
        <v>9012345678</v>
      </c>
      <c r="D2996">
        <v>9012345678</v>
      </c>
      <c r="E2996" s="1">
        <v>45459</v>
      </c>
      <c r="F2996" s="1">
        <v>45459</v>
      </c>
      <c r="G2996" s="1">
        <v>45473</v>
      </c>
      <c r="H2996" t="s">
        <v>67</v>
      </c>
      <c r="I2996">
        <v>21</v>
      </c>
      <c r="J2996" t="s">
        <v>99</v>
      </c>
      <c r="K2996">
        <v>99223</v>
      </c>
      <c r="O2996">
        <v>1</v>
      </c>
      <c r="P2996">
        <v>33826.44</v>
      </c>
      <c r="Q2996">
        <v>21823.51</v>
      </c>
      <c r="R2996">
        <v>17458.810000000001</v>
      </c>
      <c r="S2996">
        <v>4364.7</v>
      </c>
      <c r="T2996" t="s">
        <v>30</v>
      </c>
      <c r="V2996">
        <v>1</v>
      </c>
      <c r="W2996" s="2" t="s">
        <v>68</v>
      </c>
      <c r="X2996" t="s">
        <v>146</v>
      </c>
      <c r="Y2996" t="s">
        <v>147</v>
      </c>
      <c r="Z2996" t="s">
        <v>69</v>
      </c>
      <c r="AA2996" t="str">
        <f>IFERROR(_xlfn.XLOOKUP($J2996,avoidable_ed_reference!$A$2:$A$13,avoidable_ed_reference!$C$2:$C$13),"Not Classified")</f>
        <v>Not Classified</v>
      </c>
      <c r="AB2996" t="str">
        <f>IFERROR(_xlfn.XLOOKUP($B2996,enrollment!$A$2:$A$801,enrollment!$I$2:$I$801),"")</f>
        <v>OH</v>
      </c>
      <c r="AC2996">
        <f>IFERROR(_xlfn.XLOOKUP($B2996,enrollment!$A$2:$A$801,enrollment!$L$2:$L$801),"")</f>
        <v>68</v>
      </c>
      <c r="AD2996" t="str" cm="1">
        <f t="array" ref="AD2996">_xlfn.IFS(AC2996="","Unknown",AC2996&lt;18,"0-17",AC2996&lt;35,"18-34",AC2996&lt;50,"35-49",AC2996&lt;65,"50-64",TRUE,"65+")</f>
        <v>65+</v>
      </c>
      <c r="AE2996">
        <f>IFERROR(_xlfn.XLOOKUP($B2996,enrollment!$A$2:$A$801,enrollment!$O$2:$O$801),"")</f>
        <v>6789012345</v>
      </c>
      <c r="AF2996">
        <f>IFERROR(_xlfn.XLOOKUP($AE2996,providers!$B$2:$B$11,providers!$Q$2:$Q$11),"")</f>
        <v>4.0999999999999996</v>
      </c>
      <c r="AG2996" s="1">
        <f t="shared" si="46"/>
        <v>45444</v>
      </c>
    </row>
    <row r="2997" spans="1:33" x14ac:dyDescent="0.25">
      <c r="A2997" t="s">
        <v>3481</v>
      </c>
      <c r="B2997" t="s">
        <v>3479</v>
      </c>
      <c r="C2997">
        <v>2233445566</v>
      </c>
      <c r="D2997">
        <v>2233445566</v>
      </c>
      <c r="E2997" s="1">
        <v>45469</v>
      </c>
      <c r="F2997" s="1">
        <v>45469</v>
      </c>
      <c r="G2997" s="1">
        <v>45493</v>
      </c>
      <c r="H2997" t="s">
        <v>59</v>
      </c>
      <c r="J2997" t="s">
        <v>60</v>
      </c>
      <c r="L2997" s="2" t="s">
        <v>82</v>
      </c>
      <c r="M2997" t="s">
        <v>83</v>
      </c>
      <c r="N2997" t="s">
        <v>84</v>
      </c>
      <c r="O2997">
        <v>1</v>
      </c>
      <c r="P2997">
        <v>1110.45</v>
      </c>
      <c r="Q2997">
        <v>1009.5</v>
      </c>
      <c r="R2997">
        <v>807.6</v>
      </c>
      <c r="S2997">
        <v>201.9</v>
      </c>
      <c r="T2997" t="s">
        <v>30</v>
      </c>
      <c r="X2997" t="s">
        <v>146</v>
      </c>
      <c r="Y2997" t="s">
        <v>147</v>
      </c>
      <c r="Z2997" t="s">
        <v>64</v>
      </c>
      <c r="AA2997" t="str">
        <f>IFERROR(_xlfn.XLOOKUP($J2997,avoidable_ed_reference!$A$2:$A$13,avoidable_ed_reference!$C$2:$C$13),"Not Classified")</f>
        <v>Not Classified</v>
      </c>
      <c r="AB2997" t="str">
        <f>IFERROR(_xlfn.XLOOKUP($B2997,enrollment!$A$2:$A$801,enrollment!$I$2:$I$801),"")</f>
        <v>OH</v>
      </c>
      <c r="AC2997">
        <f>IFERROR(_xlfn.XLOOKUP($B2997,enrollment!$A$2:$A$801,enrollment!$L$2:$L$801),"")</f>
        <v>68</v>
      </c>
      <c r="AD2997" t="str" cm="1">
        <f t="array" ref="AD2997">_xlfn.IFS(AC2997="","Unknown",AC2997&lt;18,"0-17",AC2997&lt;35,"18-34",AC2997&lt;50,"35-49",AC2997&lt;65,"50-64",TRUE,"65+")</f>
        <v>65+</v>
      </c>
      <c r="AE2997">
        <f>IFERROR(_xlfn.XLOOKUP($B2997,enrollment!$A$2:$A$801,enrollment!$O$2:$O$801),"")</f>
        <v>6789012345</v>
      </c>
      <c r="AF2997">
        <f>IFERROR(_xlfn.XLOOKUP($AE2997,providers!$B$2:$B$11,providers!$Q$2:$Q$11),"")</f>
        <v>4.0999999999999996</v>
      </c>
      <c r="AG2997" s="1">
        <f t="shared" si="46"/>
        <v>45444</v>
      </c>
    </row>
    <row r="2998" spans="1:33" x14ac:dyDescent="0.25">
      <c r="A2998" t="s">
        <v>3482</v>
      </c>
      <c r="B2998" t="s">
        <v>3479</v>
      </c>
      <c r="C2998">
        <v>6789012345</v>
      </c>
      <c r="D2998">
        <v>6789012345</v>
      </c>
      <c r="E2998" s="1">
        <v>45587</v>
      </c>
      <c r="F2998" s="1">
        <v>45587</v>
      </c>
      <c r="G2998" s="1">
        <v>45603</v>
      </c>
      <c r="H2998" t="s">
        <v>28</v>
      </c>
      <c r="I2998">
        <v>23</v>
      </c>
      <c r="J2998" t="s">
        <v>93</v>
      </c>
      <c r="K2998">
        <v>99284</v>
      </c>
      <c r="O2998">
        <v>1</v>
      </c>
      <c r="P2998">
        <v>1986.23</v>
      </c>
      <c r="Q2998">
        <v>1103.46</v>
      </c>
      <c r="R2998">
        <v>882.77</v>
      </c>
      <c r="S2998">
        <v>220.69</v>
      </c>
      <c r="T2998" t="s">
        <v>30</v>
      </c>
      <c r="X2998" t="s">
        <v>146</v>
      </c>
      <c r="Y2998" t="s">
        <v>147</v>
      </c>
      <c r="Z2998" t="s">
        <v>45</v>
      </c>
      <c r="AA2998" t="str">
        <f>IFERROR(_xlfn.XLOOKUP($J2998,avoidable_ed_reference!$A$2:$A$13,avoidable_ed_reference!$C$2:$C$13),"Not Classified")</f>
        <v>Avoidable</v>
      </c>
      <c r="AB2998" t="str">
        <f>IFERROR(_xlfn.XLOOKUP($B2998,enrollment!$A$2:$A$801,enrollment!$I$2:$I$801),"")</f>
        <v>OH</v>
      </c>
      <c r="AC2998">
        <f>IFERROR(_xlfn.XLOOKUP($B2998,enrollment!$A$2:$A$801,enrollment!$L$2:$L$801),"")</f>
        <v>68</v>
      </c>
      <c r="AD2998" t="str" cm="1">
        <f t="array" ref="AD2998">_xlfn.IFS(AC2998="","Unknown",AC2998&lt;18,"0-17",AC2998&lt;35,"18-34",AC2998&lt;50,"35-49",AC2998&lt;65,"50-64",TRUE,"65+")</f>
        <v>65+</v>
      </c>
      <c r="AE2998">
        <f>IFERROR(_xlfn.XLOOKUP($B2998,enrollment!$A$2:$A$801,enrollment!$O$2:$O$801),"")</f>
        <v>6789012345</v>
      </c>
      <c r="AF2998">
        <f>IFERROR(_xlfn.XLOOKUP($AE2998,providers!$B$2:$B$11,providers!$Q$2:$Q$11),"")</f>
        <v>4.0999999999999996</v>
      </c>
      <c r="AG2998" s="1">
        <f t="shared" si="46"/>
        <v>45566</v>
      </c>
    </row>
    <row r="2999" spans="1:33" x14ac:dyDescent="0.25">
      <c r="A2999" t="s">
        <v>3483</v>
      </c>
      <c r="B2999" t="s">
        <v>3479</v>
      </c>
      <c r="C2999">
        <v>6789012345</v>
      </c>
      <c r="D2999">
        <v>6789012345</v>
      </c>
      <c r="E2999" s="1">
        <v>45447</v>
      </c>
      <c r="F2999" s="1">
        <v>45447</v>
      </c>
      <c r="G2999" s="1">
        <v>45471</v>
      </c>
      <c r="H2999" t="s">
        <v>28</v>
      </c>
      <c r="I2999">
        <v>11</v>
      </c>
      <c r="J2999" t="s">
        <v>38</v>
      </c>
      <c r="K2999">
        <v>99213</v>
      </c>
      <c r="O2999">
        <v>1</v>
      </c>
      <c r="P2999">
        <v>230.27</v>
      </c>
      <c r="Q2999">
        <v>170.57</v>
      </c>
      <c r="R2999">
        <v>136.46</v>
      </c>
      <c r="S2999">
        <v>34.11</v>
      </c>
      <c r="T2999" t="s">
        <v>30</v>
      </c>
      <c r="X2999" t="s">
        <v>146</v>
      </c>
      <c r="Y2999" t="s">
        <v>147</v>
      </c>
      <c r="Z2999" t="s">
        <v>39</v>
      </c>
      <c r="AA2999" t="str">
        <f>IFERROR(_xlfn.XLOOKUP($J2999,avoidable_ed_reference!$A$2:$A$13,avoidable_ed_reference!$C$2:$C$13),"Not Classified")</f>
        <v>Not Classified</v>
      </c>
      <c r="AB2999" t="str">
        <f>IFERROR(_xlfn.XLOOKUP($B2999,enrollment!$A$2:$A$801,enrollment!$I$2:$I$801),"")</f>
        <v>OH</v>
      </c>
      <c r="AC2999">
        <f>IFERROR(_xlfn.XLOOKUP($B2999,enrollment!$A$2:$A$801,enrollment!$L$2:$L$801),"")</f>
        <v>68</v>
      </c>
      <c r="AD2999" t="str" cm="1">
        <f t="array" ref="AD2999">_xlfn.IFS(AC2999="","Unknown",AC2999&lt;18,"0-17",AC2999&lt;35,"18-34",AC2999&lt;50,"35-49",AC2999&lt;65,"50-64",TRUE,"65+")</f>
        <v>65+</v>
      </c>
      <c r="AE2999">
        <f>IFERROR(_xlfn.XLOOKUP($B2999,enrollment!$A$2:$A$801,enrollment!$O$2:$O$801),"")</f>
        <v>6789012345</v>
      </c>
      <c r="AF2999">
        <f>IFERROR(_xlfn.XLOOKUP($AE2999,providers!$B$2:$B$11,providers!$Q$2:$Q$11),"")</f>
        <v>4.0999999999999996</v>
      </c>
      <c r="AG2999" s="1">
        <f t="shared" si="46"/>
        <v>45444</v>
      </c>
    </row>
    <row r="3000" spans="1:33" x14ac:dyDescent="0.25">
      <c r="A3000" t="s">
        <v>3484</v>
      </c>
      <c r="B3000" t="s">
        <v>3479</v>
      </c>
      <c r="C3000">
        <v>9012345678</v>
      </c>
      <c r="D3000">
        <v>9012345678</v>
      </c>
      <c r="E3000" s="1">
        <v>45637</v>
      </c>
      <c r="F3000" s="1">
        <v>45637</v>
      </c>
      <c r="G3000" s="1">
        <v>45651</v>
      </c>
      <c r="H3000" t="s">
        <v>28</v>
      </c>
      <c r="I3000">
        <v>23</v>
      </c>
      <c r="J3000" t="s">
        <v>93</v>
      </c>
      <c r="K3000">
        <v>99284</v>
      </c>
      <c r="O3000">
        <v>1</v>
      </c>
      <c r="P3000">
        <v>2029.34</v>
      </c>
      <c r="Q3000">
        <v>1127.4100000000001</v>
      </c>
      <c r="R3000">
        <v>901.93</v>
      </c>
      <c r="S3000">
        <v>225.48</v>
      </c>
      <c r="T3000" t="s">
        <v>30</v>
      </c>
      <c r="X3000" t="s">
        <v>146</v>
      </c>
      <c r="Y3000" t="s">
        <v>147</v>
      </c>
      <c r="Z3000" t="s">
        <v>45</v>
      </c>
      <c r="AA3000" t="str">
        <f>IFERROR(_xlfn.XLOOKUP($J3000,avoidable_ed_reference!$A$2:$A$13,avoidable_ed_reference!$C$2:$C$13),"Not Classified")</f>
        <v>Avoidable</v>
      </c>
      <c r="AB3000" t="str">
        <f>IFERROR(_xlfn.XLOOKUP($B3000,enrollment!$A$2:$A$801,enrollment!$I$2:$I$801),"")</f>
        <v>OH</v>
      </c>
      <c r="AC3000">
        <f>IFERROR(_xlfn.XLOOKUP($B3000,enrollment!$A$2:$A$801,enrollment!$L$2:$L$801),"")</f>
        <v>68</v>
      </c>
      <c r="AD3000" t="str" cm="1">
        <f t="array" ref="AD3000">_xlfn.IFS(AC3000="","Unknown",AC3000&lt;18,"0-17",AC3000&lt;35,"18-34",AC3000&lt;50,"35-49",AC3000&lt;65,"50-64",TRUE,"65+")</f>
        <v>65+</v>
      </c>
      <c r="AE3000">
        <f>IFERROR(_xlfn.XLOOKUP($B3000,enrollment!$A$2:$A$801,enrollment!$O$2:$O$801),"")</f>
        <v>6789012345</v>
      </c>
      <c r="AF3000">
        <f>IFERROR(_xlfn.XLOOKUP($AE3000,providers!$B$2:$B$11,providers!$Q$2:$Q$11),"")</f>
        <v>4.0999999999999996</v>
      </c>
      <c r="AG3000" s="1">
        <f t="shared" si="46"/>
        <v>45627</v>
      </c>
    </row>
    <row r="3001" spans="1:33" x14ac:dyDescent="0.25">
      <c r="A3001" t="s">
        <v>3485</v>
      </c>
      <c r="B3001" t="s">
        <v>3479</v>
      </c>
      <c r="C3001">
        <v>9012345678</v>
      </c>
      <c r="D3001">
        <v>9012345678</v>
      </c>
      <c r="E3001" s="1">
        <v>45493</v>
      </c>
      <c r="F3001" s="1">
        <v>45493</v>
      </c>
      <c r="G3001" s="1">
        <v>45528</v>
      </c>
      <c r="H3001" t="s">
        <v>67</v>
      </c>
      <c r="I3001">
        <v>21</v>
      </c>
      <c r="J3001" t="s">
        <v>99</v>
      </c>
      <c r="K3001">
        <v>99223</v>
      </c>
      <c r="O3001">
        <v>1</v>
      </c>
      <c r="P3001">
        <v>22890.799999999999</v>
      </c>
      <c r="Q3001">
        <v>14768.26</v>
      </c>
      <c r="R3001">
        <v>11814.61</v>
      </c>
      <c r="S3001">
        <v>2953.65</v>
      </c>
      <c r="T3001" t="s">
        <v>30</v>
      </c>
      <c r="V3001">
        <v>1</v>
      </c>
      <c r="W3001" s="2" t="s">
        <v>68</v>
      </c>
      <c r="X3001" t="s">
        <v>146</v>
      </c>
      <c r="Y3001" t="s">
        <v>147</v>
      </c>
      <c r="Z3001" t="s">
        <v>69</v>
      </c>
      <c r="AA3001" t="str">
        <f>IFERROR(_xlfn.XLOOKUP($J3001,avoidable_ed_reference!$A$2:$A$13,avoidable_ed_reference!$C$2:$C$13),"Not Classified")</f>
        <v>Not Classified</v>
      </c>
      <c r="AB3001" t="str">
        <f>IFERROR(_xlfn.XLOOKUP($B3001,enrollment!$A$2:$A$801,enrollment!$I$2:$I$801),"")</f>
        <v>OH</v>
      </c>
      <c r="AC3001">
        <f>IFERROR(_xlfn.XLOOKUP($B3001,enrollment!$A$2:$A$801,enrollment!$L$2:$L$801),"")</f>
        <v>68</v>
      </c>
      <c r="AD3001" t="str" cm="1">
        <f t="array" ref="AD3001">_xlfn.IFS(AC3001="","Unknown",AC3001&lt;18,"0-17",AC3001&lt;35,"18-34",AC3001&lt;50,"35-49",AC3001&lt;65,"50-64",TRUE,"65+")</f>
        <v>65+</v>
      </c>
      <c r="AE3001">
        <f>IFERROR(_xlfn.XLOOKUP($B3001,enrollment!$A$2:$A$801,enrollment!$O$2:$O$801),"")</f>
        <v>6789012345</v>
      </c>
      <c r="AF3001">
        <f>IFERROR(_xlfn.XLOOKUP($AE3001,providers!$B$2:$B$11,providers!$Q$2:$Q$11),"")</f>
        <v>4.0999999999999996</v>
      </c>
      <c r="AG3001" s="1">
        <f t="shared" si="46"/>
        <v>45474</v>
      </c>
    </row>
    <row r="3002" spans="1:33" x14ac:dyDescent="0.25">
      <c r="A3002" t="s">
        <v>3486</v>
      </c>
      <c r="B3002" t="s">
        <v>3479</v>
      </c>
      <c r="C3002">
        <v>6789012345</v>
      </c>
      <c r="D3002">
        <v>6789012345</v>
      </c>
      <c r="E3002" s="1">
        <v>45495</v>
      </c>
      <c r="F3002" s="1">
        <v>45495</v>
      </c>
      <c r="G3002" s="1">
        <v>45525</v>
      </c>
      <c r="H3002" t="s">
        <v>28</v>
      </c>
      <c r="I3002">
        <v>11</v>
      </c>
      <c r="J3002" t="s">
        <v>35</v>
      </c>
      <c r="K3002">
        <v>99213</v>
      </c>
      <c r="O3002">
        <v>1</v>
      </c>
      <c r="P3002">
        <v>189.23</v>
      </c>
      <c r="Q3002">
        <v>140.16999999999999</v>
      </c>
      <c r="R3002">
        <v>112.14</v>
      </c>
      <c r="S3002">
        <v>28.03</v>
      </c>
      <c r="T3002" t="s">
        <v>30</v>
      </c>
      <c r="X3002" t="s">
        <v>146</v>
      </c>
      <c r="Y3002" t="s">
        <v>147</v>
      </c>
      <c r="Z3002" t="s">
        <v>39</v>
      </c>
      <c r="AA3002" t="str">
        <f>IFERROR(_xlfn.XLOOKUP($J3002,avoidable_ed_reference!$A$2:$A$13,avoidable_ed_reference!$C$2:$C$13),"Not Classified")</f>
        <v>Avoidable</v>
      </c>
      <c r="AB3002" t="str">
        <f>IFERROR(_xlfn.XLOOKUP($B3002,enrollment!$A$2:$A$801,enrollment!$I$2:$I$801),"")</f>
        <v>OH</v>
      </c>
      <c r="AC3002">
        <f>IFERROR(_xlfn.XLOOKUP($B3002,enrollment!$A$2:$A$801,enrollment!$L$2:$L$801),"")</f>
        <v>68</v>
      </c>
      <c r="AD3002" t="str" cm="1">
        <f t="array" ref="AD3002">_xlfn.IFS(AC3002="","Unknown",AC3002&lt;18,"0-17",AC3002&lt;35,"18-34",AC3002&lt;50,"35-49",AC3002&lt;65,"50-64",TRUE,"65+")</f>
        <v>65+</v>
      </c>
      <c r="AE3002">
        <f>IFERROR(_xlfn.XLOOKUP($B3002,enrollment!$A$2:$A$801,enrollment!$O$2:$O$801),"")</f>
        <v>6789012345</v>
      </c>
      <c r="AF3002">
        <f>IFERROR(_xlfn.XLOOKUP($AE3002,providers!$B$2:$B$11,providers!$Q$2:$Q$11),"")</f>
        <v>4.0999999999999996</v>
      </c>
      <c r="AG3002" s="1">
        <f t="shared" si="46"/>
        <v>45474</v>
      </c>
    </row>
    <row r="3003" spans="1:33" x14ac:dyDescent="0.25">
      <c r="A3003" t="s">
        <v>3487</v>
      </c>
      <c r="B3003" t="s">
        <v>3479</v>
      </c>
      <c r="C3003">
        <v>8901234567</v>
      </c>
      <c r="D3003">
        <v>8901234567</v>
      </c>
      <c r="E3003" s="1">
        <v>45472</v>
      </c>
      <c r="F3003" s="1">
        <v>45472</v>
      </c>
      <c r="G3003" s="1">
        <v>45495</v>
      </c>
      <c r="H3003" t="s">
        <v>28</v>
      </c>
      <c r="I3003">
        <v>23</v>
      </c>
      <c r="J3003" t="s">
        <v>184</v>
      </c>
      <c r="K3003">
        <v>99284</v>
      </c>
      <c r="O3003">
        <v>1</v>
      </c>
      <c r="P3003">
        <v>1593.63</v>
      </c>
      <c r="Q3003">
        <v>885.35</v>
      </c>
      <c r="R3003">
        <v>708.28</v>
      </c>
      <c r="S3003">
        <v>177.07</v>
      </c>
      <c r="T3003" t="s">
        <v>30</v>
      </c>
      <c r="X3003" t="s">
        <v>146</v>
      </c>
      <c r="Y3003" t="s">
        <v>147</v>
      </c>
      <c r="Z3003" t="s">
        <v>45</v>
      </c>
      <c r="AA3003" t="str">
        <f>IFERROR(_xlfn.XLOOKUP($J3003,avoidable_ed_reference!$A$2:$A$13,avoidable_ed_reference!$C$2:$C$13),"Not Classified")</f>
        <v>Non-Avoidable</v>
      </c>
      <c r="AB3003" t="str">
        <f>IFERROR(_xlfn.XLOOKUP($B3003,enrollment!$A$2:$A$801,enrollment!$I$2:$I$801),"")</f>
        <v>OH</v>
      </c>
      <c r="AC3003">
        <f>IFERROR(_xlfn.XLOOKUP($B3003,enrollment!$A$2:$A$801,enrollment!$L$2:$L$801),"")</f>
        <v>68</v>
      </c>
      <c r="AD3003" t="str" cm="1">
        <f t="array" ref="AD3003">_xlfn.IFS(AC3003="","Unknown",AC3003&lt;18,"0-17",AC3003&lt;35,"18-34",AC3003&lt;50,"35-49",AC3003&lt;65,"50-64",TRUE,"65+")</f>
        <v>65+</v>
      </c>
      <c r="AE3003">
        <f>IFERROR(_xlfn.XLOOKUP($B3003,enrollment!$A$2:$A$801,enrollment!$O$2:$O$801),"")</f>
        <v>6789012345</v>
      </c>
      <c r="AF3003">
        <f>IFERROR(_xlfn.XLOOKUP($AE3003,providers!$B$2:$B$11,providers!$Q$2:$Q$11),"")</f>
        <v>4.0999999999999996</v>
      </c>
      <c r="AG3003" s="1">
        <f t="shared" si="46"/>
        <v>45444</v>
      </c>
    </row>
    <row r="3004" spans="1:33" x14ac:dyDescent="0.25">
      <c r="A3004" t="s">
        <v>3488</v>
      </c>
      <c r="B3004" t="s">
        <v>3479</v>
      </c>
      <c r="C3004">
        <v>2345678901</v>
      </c>
      <c r="D3004">
        <v>2345678901</v>
      </c>
      <c r="E3004" s="1">
        <v>45337</v>
      </c>
      <c r="F3004" s="1">
        <v>45337</v>
      </c>
      <c r="G3004" s="1">
        <v>45364</v>
      </c>
      <c r="H3004" t="s">
        <v>59</v>
      </c>
      <c r="J3004" t="s">
        <v>47</v>
      </c>
      <c r="L3004" s="2" t="s">
        <v>61</v>
      </c>
      <c r="M3004" t="s">
        <v>62</v>
      </c>
      <c r="N3004" t="s">
        <v>63</v>
      </c>
      <c r="O3004">
        <v>1</v>
      </c>
      <c r="P3004">
        <v>1278.29</v>
      </c>
      <c r="Q3004">
        <v>1162.08</v>
      </c>
      <c r="R3004">
        <v>929.66</v>
      </c>
      <c r="S3004">
        <v>232.42</v>
      </c>
      <c r="T3004" t="s">
        <v>30</v>
      </c>
      <c r="X3004" t="s">
        <v>146</v>
      </c>
      <c r="Y3004" t="s">
        <v>147</v>
      </c>
      <c r="Z3004" t="s">
        <v>64</v>
      </c>
      <c r="AA3004" t="str">
        <f>IFERROR(_xlfn.XLOOKUP($J3004,avoidable_ed_reference!$A$2:$A$13,avoidable_ed_reference!$C$2:$C$13),"Not Classified")</f>
        <v>Not Classified</v>
      </c>
      <c r="AB3004" t="str">
        <f>IFERROR(_xlfn.XLOOKUP($B3004,enrollment!$A$2:$A$801,enrollment!$I$2:$I$801),"")</f>
        <v>OH</v>
      </c>
      <c r="AC3004">
        <f>IFERROR(_xlfn.XLOOKUP($B3004,enrollment!$A$2:$A$801,enrollment!$L$2:$L$801),"")</f>
        <v>68</v>
      </c>
      <c r="AD3004" t="str" cm="1">
        <f t="array" ref="AD3004">_xlfn.IFS(AC3004="","Unknown",AC3004&lt;18,"0-17",AC3004&lt;35,"18-34",AC3004&lt;50,"35-49",AC3004&lt;65,"50-64",TRUE,"65+")</f>
        <v>65+</v>
      </c>
      <c r="AE3004">
        <f>IFERROR(_xlfn.XLOOKUP($B3004,enrollment!$A$2:$A$801,enrollment!$O$2:$O$801),"")</f>
        <v>6789012345</v>
      </c>
      <c r="AF3004">
        <f>IFERROR(_xlfn.XLOOKUP($AE3004,providers!$B$2:$B$11,providers!$Q$2:$Q$11),"")</f>
        <v>4.0999999999999996</v>
      </c>
      <c r="AG3004" s="1">
        <f t="shared" si="46"/>
        <v>45323</v>
      </c>
    </row>
    <row r="3005" spans="1:33" x14ac:dyDescent="0.25">
      <c r="A3005" t="s">
        <v>3489</v>
      </c>
      <c r="B3005" t="s">
        <v>3479</v>
      </c>
      <c r="C3005">
        <v>6789012345</v>
      </c>
      <c r="D3005">
        <v>6789012345</v>
      </c>
      <c r="E3005" s="1">
        <v>45324</v>
      </c>
      <c r="F3005" s="1">
        <v>45324</v>
      </c>
      <c r="G3005" s="1">
        <v>45357</v>
      </c>
      <c r="H3005" t="s">
        <v>28</v>
      </c>
      <c r="I3005">
        <v>11</v>
      </c>
      <c r="J3005" t="s">
        <v>38</v>
      </c>
      <c r="K3005">
        <v>99213</v>
      </c>
      <c r="O3005">
        <v>1</v>
      </c>
      <c r="P3005">
        <v>191.61</v>
      </c>
      <c r="Q3005">
        <v>141.93</v>
      </c>
      <c r="R3005">
        <v>113.54</v>
      </c>
      <c r="S3005">
        <v>28.39</v>
      </c>
      <c r="T3005" t="s">
        <v>30</v>
      </c>
      <c r="X3005" t="s">
        <v>146</v>
      </c>
      <c r="Y3005" t="s">
        <v>147</v>
      </c>
      <c r="Z3005" t="s">
        <v>39</v>
      </c>
      <c r="AA3005" t="str">
        <f>IFERROR(_xlfn.XLOOKUP($J3005,avoidable_ed_reference!$A$2:$A$13,avoidable_ed_reference!$C$2:$C$13),"Not Classified")</f>
        <v>Not Classified</v>
      </c>
      <c r="AB3005" t="str">
        <f>IFERROR(_xlfn.XLOOKUP($B3005,enrollment!$A$2:$A$801,enrollment!$I$2:$I$801),"")</f>
        <v>OH</v>
      </c>
      <c r="AC3005">
        <f>IFERROR(_xlfn.XLOOKUP($B3005,enrollment!$A$2:$A$801,enrollment!$L$2:$L$801),"")</f>
        <v>68</v>
      </c>
      <c r="AD3005" t="str" cm="1">
        <f t="array" ref="AD3005">_xlfn.IFS(AC3005="","Unknown",AC3005&lt;18,"0-17",AC3005&lt;35,"18-34",AC3005&lt;50,"35-49",AC3005&lt;65,"50-64",TRUE,"65+")</f>
        <v>65+</v>
      </c>
      <c r="AE3005">
        <f>IFERROR(_xlfn.XLOOKUP($B3005,enrollment!$A$2:$A$801,enrollment!$O$2:$O$801),"")</f>
        <v>6789012345</v>
      </c>
      <c r="AF3005">
        <f>IFERROR(_xlfn.XLOOKUP($AE3005,providers!$B$2:$B$11,providers!$Q$2:$Q$11),"")</f>
        <v>4.0999999999999996</v>
      </c>
      <c r="AG3005" s="1">
        <f t="shared" si="46"/>
        <v>45323</v>
      </c>
    </row>
    <row r="3006" spans="1:33" x14ac:dyDescent="0.25">
      <c r="A3006" t="s">
        <v>3490</v>
      </c>
      <c r="B3006" t="s">
        <v>3479</v>
      </c>
      <c r="C3006">
        <v>6789012345</v>
      </c>
      <c r="D3006">
        <v>6789012345</v>
      </c>
      <c r="E3006" s="1">
        <v>45475</v>
      </c>
      <c r="F3006" s="1">
        <v>45475</v>
      </c>
      <c r="G3006" s="1">
        <v>45496</v>
      </c>
      <c r="H3006" t="s">
        <v>28</v>
      </c>
      <c r="I3006">
        <v>11</v>
      </c>
      <c r="J3006" t="s">
        <v>47</v>
      </c>
      <c r="K3006">
        <v>99213</v>
      </c>
      <c r="O3006">
        <v>1</v>
      </c>
      <c r="P3006">
        <v>192.13</v>
      </c>
      <c r="Q3006">
        <v>142.32</v>
      </c>
      <c r="R3006">
        <v>113.86</v>
      </c>
      <c r="S3006">
        <v>28.46</v>
      </c>
      <c r="T3006" t="s">
        <v>30</v>
      </c>
      <c r="X3006" t="s">
        <v>146</v>
      </c>
      <c r="Y3006" t="s">
        <v>147</v>
      </c>
      <c r="Z3006" t="s">
        <v>39</v>
      </c>
      <c r="AA3006" t="str">
        <f>IFERROR(_xlfn.XLOOKUP($J3006,avoidable_ed_reference!$A$2:$A$13,avoidable_ed_reference!$C$2:$C$13),"Not Classified")</f>
        <v>Not Classified</v>
      </c>
      <c r="AB3006" t="str">
        <f>IFERROR(_xlfn.XLOOKUP($B3006,enrollment!$A$2:$A$801,enrollment!$I$2:$I$801),"")</f>
        <v>OH</v>
      </c>
      <c r="AC3006">
        <f>IFERROR(_xlfn.XLOOKUP($B3006,enrollment!$A$2:$A$801,enrollment!$L$2:$L$801),"")</f>
        <v>68</v>
      </c>
      <c r="AD3006" t="str" cm="1">
        <f t="array" ref="AD3006">_xlfn.IFS(AC3006="","Unknown",AC3006&lt;18,"0-17",AC3006&lt;35,"18-34",AC3006&lt;50,"35-49",AC3006&lt;65,"50-64",TRUE,"65+")</f>
        <v>65+</v>
      </c>
      <c r="AE3006">
        <f>IFERROR(_xlfn.XLOOKUP($B3006,enrollment!$A$2:$A$801,enrollment!$O$2:$O$801),"")</f>
        <v>6789012345</v>
      </c>
      <c r="AF3006">
        <f>IFERROR(_xlfn.XLOOKUP($AE3006,providers!$B$2:$B$11,providers!$Q$2:$Q$11),"")</f>
        <v>4.0999999999999996</v>
      </c>
      <c r="AG3006" s="1">
        <f t="shared" si="46"/>
        <v>45474</v>
      </c>
    </row>
    <row r="3007" spans="1:33" x14ac:dyDescent="0.25">
      <c r="A3007" t="s">
        <v>3491</v>
      </c>
      <c r="B3007" t="s">
        <v>3479</v>
      </c>
      <c r="C3007">
        <v>5678901234</v>
      </c>
      <c r="D3007">
        <v>5678901234</v>
      </c>
      <c r="E3007" s="1">
        <v>45448</v>
      </c>
      <c r="F3007" s="1">
        <v>45448</v>
      </c>
      <c r="G3007" s="1">
        <v>45481</v>
      </c>
      <c r="H3007" t="s">
        <v>28</v>
      </c>
      <c r="I3007">
        <v>20</v>
      </c>
      <c r="J3007" t="s">
        <v>35</v>
      </c>
      <c r="K3007">
        <v>99213</v>
      </c>
      <c r="O3007">
        <v>1</v>
      </c>
      <c r="P3007">
        <v>187.97</v>
      </c>
      <c r="Q3007">
        <v>144.59</v>
      </c>
      <c r="R3007">
        <v>115.67</v>
      </c>
      <c r="S3007">
        <v>28.92</v>
      </c>
      <c r="T3007" t="s">
        <v>30</v>
      </c>
      <c r="X3007" t="s">
        <v>146</v>
      </c>
      <c r="Y3007" t="s">
        <v>147</v>
      </c>
      <c r="Z3007" t="s">
        <v>36</v>
      </c>
      <c r="AA3007" t="str">
        <f>IFERROR(_xlfn.XLOOKUP($J3007,avoidable_ed_reference!$A$2:$A$13,avoidable_ed_reference!$C$2:$C$13),"Not Classified")</f>
        <v>Avoidable</v>
      </c>
      <c r="AB3007" t="str">
        <f>IFERROR(_xlfn.XLOOKUP($B3007,enrollment!$A$2:$A$801,enrollment!$I$2:$I$801),"")</f>
        <v>OH</v>
      </c>
      <c r="AC3007">
        <f>IFERROR(_xlfn.XLOOKUP($B3007,enrollment!$A$2:$A$801,enrollment!$L$2:$L$801),"")</f>
        <v>68</v>
      </c>
      <c r="AD3007" t="str" cm="1">
        <f t="array" ref="AD3007">_xlfn.IFS(AC3007="","Unknown",AC3007&lt;18,"0-17",AC3007&lt;35,"18-34",AC3007&lt;50,"35-49",AC3007&lt;65,"50-64",TRUE,"65+")</f>
        <v>65+</v>
      </c>
      <c r="AE3007">
        <f>IFERROR(_xlfn.XLOOKUP($B3007,enrollment!$A$2:$A$801,enrollment!$O$2:$O$801),"")</f>
        <v>6789012345</v>
      </c>
      <c r="AF3007">
        <f>IFERROR(_xlfn.XLOOKUP($AE3007,providers!$B$2:$B$11,providers!$Q$2:$Q$11),"")</f>
        <v>4.0999999999999996</v>
      </c>
      <c r="AG3007" s="1">
        <f t="shared" si="46"/>
        <v>45444</v>
      </c>
    </row>
    <row r="3008" spans="1:33" x14ac:dyDescent="0.25">
      <c r="A3008" t="s">
        <v>3492</v>
      </c>
      <c r="B3008" t="s">
        <v>3493</v>
      </c>
      <c r="C3008">
        <v>7890123456</v>
      </c>
      <c r="D3008">
        <v>7890123456</v>
      </c>
      <c r="E3008" s="1">
        <v>45502</v>
      </c>
      <c r="F3008" s="1">
        <v>45502</v>
      </c>
      <c r="G3008" s="1">
        <v>45533</v>
      </c>
      <c r="H3008" t="s">
        <v>28</v>
      </c>
      <c r="I3008">
        <v>11</v>
      </c>
      <c r="J3008" t="s">
        <v>38</v>
      </c>
      <c r="K3008">
        <v>99213</v>
      </c>
      <c r="O3008">
        <v>1</v>
      </c>
      <c r="P3008">
        <v>206.4</v>
      </c>
      <c r="Q3008">
        <v>152.88999999999999</v>
      </c>
      <c r="R3008">
        <v>122.31</v>
      </c>
      <c r="S3008">
        <v>30.58</v>
      </c>
      <c r="T3008" t="s">
        <v>30</v>
      </c>
      <c r="X3008" t="s">
        <v>233</v>
      </c>
      <c r="Y3008" t="s">
        <v>32</v>
      </c>
      <c r="Z3008" t="s">
        <v>39</v>
      </c>
      <c r="AA3008" t="str">
        <f>IFERROR(_xlfn.XLOOKUP($J3008,avoidable_ed_reference!$A$2:$A$13,avoidable_ed_reference!$C$2:$C$13),"Not Classified")</f>
        <v>Not Classified</v>
      </c>
      <c r="AB3008" t="str">
        <f>IFERROR(_xlfn.XLOOKUP($B3008,enrollment!$A$2:$A$801,enrollment!$I$2:$I$801),"")</f>
        <v>TN</v>
      </c>
      <c r="AC3008">
        <f>IFERROR(_xlfn.XLOOKUP($B3008,enrollment!$A$2:$A$801,enrollment!$L$2:$L$801),"")</f>
        <v>34</v>
      </c>
      <c r="AD3008" t="str" cm="1">
        <f t="array" ref="AD3008">_xlfn.IFS(AC3008="","Unknown",AC3008&lt;18,"0-17",AC3008&lt;35,"18-34",AC3008&lt;50,"35-49",AC3008&lt;65,"50-64",TRUE,"65+")</f>
        <v>18-34</v>
      </c>
      <c r="AE3008">
        <f>IFERROR(_xlfn.XLOOKUP($B3008,enrollment!$A$2:$A$801,enrollment!$O$2:$O$801),"")</f>
        <v>7890123456</v>
      </c>
      <c r="AF3008">
        <f>IFERROR(_xlfn.XLOOKUP($AE3008,providers!$B$2:$B$11,providers!$Q$2:$Q$11),"")</f>
        <v>3.9</v>
      </c>
      <c r="AG3008" s="1">
        <f t="shared" si="46"/>
        <v>45474</v>
      </c>
    </row>
    <row r="3009" spans="1:33" x14ac:dyDescent="0.25">
      <c r="A3009" t="s">
        <v>3494</v>
      </c>
      <c r="B3009" t="s">
        <v>3493</v>
      </c>
      <c r="C3009">
        <v>7890123456</v>
      </c>
      <c r="D3009">
        <v>7890123456</v>
      </c>
      <c r="E3009" s="1">
        <v>45535</v>
      </c>
      <c r="F3009" s="1">
        <v>45535</v>
      </c>
      <c r="G3009" s="1">
        <v>45568</v>
      </c>
      <c r="H3009" t="s">
        <v>59</v>
      </c>
      <c r="J3009" t="s">
        <v>99</v>
      </c>
      <c r="L3009" s="2" t="s">
        <v>61</v>
      </c>
      <c r="M3009" t="s">
        <v>62</v>
      </c>
      <c r="N3009" t="s">
        <v>63</v>
      </c>
      <c r="O3009">
        <v>1</v>
      </c>
      <c r="P3009">
        <v>1181.22</v>
      </c>
      <c r="Q3009">
        <v>1073.8399999999999</v>
      </c>
      <c r="R3009">
        <v>859.07</v>
      </c>
      <c r="S3009">
        <v>214.77</v>
      </c>
      <c r="T3009" t="s">
        <v>30</v>
      </c>
      <c r="X3009" t="s">
        <v>233</v>
      </c>
      <c r="Y3009" t="s">
        <v>32</v>
      </c>
      <c r="Z3009" t="s">
        <v>64</v>
      </c>
      <c r="AA3009" t="str">
        <f>IFERROR(_xlfn.XLOOKUP($J3009,avoidable_ed_reference!$A$2:$A$13,avoidable_ed_reference!$C$2:$C$13),"Not Classified")</f>
        <v>Not Classified</v>
      </c>
      <c r="AB3009" t="str">
        <f>IFERROR(_xlfn.XLOOKUP($B3009,enrollment!$A$2:$A$801,enrollment!$I$2:$I$801),"")</f>
        <v>TN</v>
      </c>
      <c r="AC3009">
        <f>IFERROR(_xlfn.XLOOKUP($B3009,enrollment!$A$2:$A$801,enrollment!$L$2:$L$801),"")</f>
        <v>34</v>
      </c>
      <c r="AD3009" t="str" cm="1">
        <f t="array" ref="AD3009">_xlfn.IFS(AC3009="","Unknown",AC3009&lt;18,"0-17",AC3009&lt;35,"18-34",AC3009&lt;50,"35-49",AC3009&lt;65,"50-64",TRUE,"65+")</f>
        <v>18-34</v>
      </c>
      <c r="AE3009">
        <f>IFERROR(_xlfn.XLOOKUP($B3009,enrollment!$A$2:$A$801,enrollment!$O$2:$O$801),"")</f>
        <v>7890123456</v>
      </c>
      <c r="AF3009">
        <f>IFERROR(_xlfn.XLOOKUP($AE3009,providers!$B$2:$B$11,providers!$Q$2:$Q$11),"")</f>
        <v>3.9</v>
      </c>
      <c r="AG3009" s="1">
        <f t="shared" si="46"/>
        <v>45505</v>
      </c>
    </row>
    <row r="3010" spans="1:33" x14ac:dyDescent="0.25">
      <c r="A3010" t="s">
        <v>3495</v>
      </c>
      <c r="B3010" t="s">
        <v>3493</v>
      </c>
      <c r="C3010">
        <v>7890123456</v>
      </c>
      <c r="D3010">
        <v>7890123456</v>
      </c>
      <c r="E3010" s="1">
        <v>45595</v>
      </c>
      <c r="F3010" s="1">
        <v>45595</v>
      </c>
      <c r="G3010" s="1">
        <v>45622</v>
      </c>
      <c r="H3010" t="s">
        <v>28</v>
      </c>
      <c r="I3010">
        <v>11</v>
      </c>
      <c r="J3010" t="s">
        <v>47</v>
      </c>
      <c r="K3010">
        <v>99213</v>
      </c>
      <c r="O3010">
        <v>1</v>
      </c>
      <c r="P3010">
        <v>235.41</v>
      </c>
      <c r="Q3010">
        <v>174.38</v>
      </c>
      <c r="R3010">
        <v>139.5</v>
      </c>
      <c r="S3010">
        <v>34.880000000000003</v>
      </c>
      <c r="T3010" t="s">
        <v>30</v>
      </c>
      <c r="X3010" t="s">
        <v>233</v>
      </c>
      <c r="Y3010" t="s">
        <v>32</v>
      </c>
      <c r="Z3010" t="s">
        <v>39</v>
      </c>
      <c r="AA3010" t="str">
        <f>IFERROR(_xlfn.XLOOKUP($J3010,avoidable_ed_reference!$A$2:$A$13,avoidable_ed_reference!$C$2:$C$13),"Not Classified")</f>
        <v>Not Classified</v>
      </c>
      <c r="AB3010" t="str">
        <f>IFERROR(_xlfn.XLOOKUP($B3010,enrollment!$A$2:$A$801,enrollment!$I$2:$I$801),"")</f>
        <v>TN</v>
      </c>
      <c r="AC3010">
        <f>IFERROR(_xlfn.XLOOKUP($B3010,enrollment!$A$2:$A$801,enrollment!$L$2:$L$801),"")</f>
        <v>34</v>
      </c>
      <c r="AD3010" t="str" cm="1">
        <f t="array" ref="AD3010">_xlfn.IFS(AC3010="","Unknown",AC3010&lt;18,"0-17",AC3010&lt;35,"18-34",AC3010&lt;50,"35-49",AC3010&lt;65,"50-64",TRUE,"65+")</f>
        <v>18-34</v>
      </c>
      <c r="AE3010">
        <f>IFERROR(_xlfn.XLOOKUP($B3010,enrollment!$A$2:$A$801,enrollment!$O$2:$O$801),"")</f>
        <v>7890123456</v>
      </c>
      <c r="AF3010">
        <f>IFERROR(_xlfn.XLOOKUP($AE3010,providers!$B$2:$B$11,providers!$Q$2:$Q$11),"")</f>
        <v>3.9</v>
      </c>
      <c r="AG3010" s="1">
        <f t="shared" si="46"/>
        <v>45566</v>
      </c>
    </row>
    <row r="3011" spans="1:33" x14ac:dyDescent="0.25">
      <c r="A3011" t="s">
        <v>3496</v>
      </c>
      <c r="B3011" t="s">
        <v>3493</v>
      </c>
      <c r="C3011">
        <v>2233445566</v>
      </c>
      <c r="D3011">
        <v>2233445566</v>
      </c>
      <c r="E3011" s="1">
        <v>45436</v>
      </c>
      <c r="F3011" s="1">
        <v>45436</v>
      </c>
      <c r="G3011" s="1">
        <v>45468</v>
      </c>
      <c r="H3011" t="s">
        <v>28</v>
      </c>
      <c r="I3011">
        <v>22</v>
      </c>
      <c r="J3011" t="s">
        <v>29</v>
      </c>
      <c r="K3011">
        <v>90837</v>
      </c>
      <c r="O3011">
        <v>1</v>
      </c>
      <c r="P3011">
        <v>207.76</v>
      </c>
      <c r="Q3011">
        <v>153.9</v>
      </c>
      <c r="R3011">
        <v>123.12</v>
      </c>
      <c r="S3011">
        <v>30.78</v>
      </c>
      <c r="T3011" t="s">
        <v>30</v>
      </c>
      <c r="X3011" t="s">
        <v>233</v>
      </c>
      <c r="Y3011" t="s">
        <v>32</v>
      </c>
      <c r="Z3011" t="s">
        <v>33</v>
      </c>
      <c r="AA3011" t="str">
        <f>IFERROR(_xlfn.XLOOKUP($J3011,avoidable_ed_reference!$A$2:$A$13,avoidable_ed_reference!$C$2:$C$13),"Not Classified")</f>
        <v>Potentially Avoidable</v>
      </c>
      <c r="AB3011" t="str">
        <f>IFERROR(_xlfn.XLOOKUP($B3011,enrollment!$A$2:$A$801,enrollment!$I$2:$I$801),"")</f>
        <v>TN</v>
      </c>
      <c r="AC3011">
        <f>IFERROR(_xlfn.XLOOKUP($B3011,enrollment!$A$2:$A$801,enrollment!$L$2:$L$801),"")</f>
        <v>34</v>
      </c>
      <c r="AD3011" t="str" cm="1">
        <f t="array" ref="AD3011">_xlfn.IFS(AC3011="","Unknown",AC3011&lt;18,"0-17",AC3011&lt;35,"18-34",AC3011&lt;50,"35-49",AC3011&lt;65,"50-64",TRUE,"65+")</f>
        <v>18-34</v>
      </c>
      <c r="AE3011">
        <f>IFERROR(_xlfn.XLOOKUP($B3011,enrollment!$A$2:$A$801,enrollment!$O$2:$O$801),"")</f>
        <v>7890123456</v>
      </c>
      <c r="AF3011">
        <f>IFERROR(_xlfn.XLOOKUP($AE3011,providers!$B$2:$B$11,providers!$Q$2:$Q$11),"")</f>
        <v>3.9</v>
      </c>
      <c r="AG3011" s="1">
        <f t="shared" ref="AG3011:AG3074" si="47">EOMONTH(E3011,-1)+1</f>
        <v>45413</v>
      </c>
    </row>
    <row r="3012" spans="1:33" x14ac:dyDescent="0.25">
      <c r="A3012" t="s">
        <v>3497</v>
      </c>
      <c r="B3012" t="s">
        <v>3493</v>
      </c>
      <c r="C3012">
        <v>7890123456</v>
      </c>
      <c r="D3012">
        <v>7890123456</v>
      </c>
      <c r="E3012" s="1">
        <v>45362</v>
      </c>
      <c r="F3012" s="1">
        <v>45362</v>
      </c>
      <c r="G3012" s="1">
        <v>45378</v>
      </c>
      <c r="H3012" t="s">
        <v>28</v>
      </c>
      <c r="I3012">
        <v>11</v>
      </c>
      <c r="J3012" t="s">
        <v>47</v>
      </c>
      <c r="K3012">
        <v>99213</v>
      </c>
      <c r="O3012">
        <v>1</v>
      </c>
      <c r="P3012">
        <v>182.28</v>
      </c>
      <c r="Q3012">
        <v>135.02000000000001</v>
      </c>
      <c r="R3012">
        <v>108.02</v>
      </c>
      <c r="S3012">
        <v>27</v>
      </c>
      <c r="T3012" t="s">
        <v>30</v>
      </c>
      <c r="X3012" t="s">
        <v>233</v>
      </c>
      <c r="Y3012" t="s">
        <v>32</v>
      </c>
      <c r="Z3012" t="s">
        <v>39</v>
      </c>
      <c r="AA3012" t="str">
        <f>IFERROR(_xlfn.XLOOKUP($J3012,avoidable_ed_reference!$A$2:$A$13,avoidable_ed_reference!$C$2:$C$13),"Not Classified")</f>
        <v>Not Classified</v>
      </c>
      <c r="AB3012" t="str">
        <f>IFERROR(_xlfn.XLOOKUP($B3012,enrollment!$A$2:$A$801,enrollment!$I$2:$I$801),"")</f>
        <v>TN</v>
      </c>
      <c r="AC3012">
        <f>IFERROR(_xlfn.XLOOKUP($B3012,enrollment!$A$2:$A$801,enrollment!$L$2:$L$801),"")</f>
        <v>34</v>
      </c>
      <c r="AD3012" t="str" cm="1">
        <f t="array" ref="AD3012">_xlfn.IFS(AC3012="","Unknown",AC3012&lt;18,"0-17",AC3012&lt;35,"18-34",AC3012&lt;50,"35-49",AC3012&lt;65,"50-64",TRUE,"65+")</f>
        <v>18-34</v>
      </c>
      <c r="AE3012">
        <f>IFERROR(_xlfn.XLOOKUP($B3012,enrollment!$A$2:$A$801,enrollment!$O$2:$O$801),"")</f>
        <v>7890123456</v>
      </c>
      <c r="AF3012">
        <f>IFERROR(_xlfn.XLOOKUP($AE3012,providers!$B$2:$B$11,providers!$Q$2:$Q$11),"")</f>
        <v>3.9</v>
      </c>
      <c r="AG3012" s="1">
        <f t="shared" si="47"/>
        <v>45352</v>
      </c>
    </row>
    <row r="3013" spans="1:33" x14ac:dyDescent="0.25">
      <c r="A3013" t="s">
        <v>3498</v>
      </c>
      <c r="B3013" t="s">
        <v>3493</v>
      </c>
      <c r="C3013">
        <v>7890123456</v>
      </c>
      <c r="D3013">
        <v>7890123456</v>
      </c>
      <c r="E3013" s="1">
        <v>45336</v>
      </c>
      <c r="F3013" s="1">
        <v>45336</v>
      </c>
      <c r="G3013" s="1">
        <v>45358</v>
      </c>
      <c r="H3013" t="s">
        <v>28</v>
      </c>
      <c r="I3013">
        <v>11</v>
      </c>
      <c r="J3013" t="s">
        <v>35</v>
      </c>
      <c r="K3013">
        <v>99213</v>
      </c>
      <c r="O3013">
        <v>1</v>
      </c>
      <c r="P3013">
        <v>164.25</v>
      </c>
      <c r="Q3013">
        <v>121.67</v>
      </c>
      <c r="R3013">
        <v>97.34</v>
      </c>
      <c r="S3013">
        <v>24.33</v>
      </c>
      <c r="T3013" t="s">
        <v>30</v>
      </c>
      <c r="X3013" t="s">
        <v>233</v>
      </c>
      <c r="Y3013" t="s">
        <v>32</v>
      </c>
      <c r="Z3013" t="s">
        <v>39</v>
      </c>
      <c r="AA3013" t="str">
        <f>IFERROR(_xlfn.XLOOKUP($J3013,avoidable_ed_reference!$A$2:$A$13,avoidable_ed_reference!$C$2:$C$13),"Not Classified")</f>
        <v>Avoidable</v>
      </c>
      <c r="AB3013" t="str">
        <f>IFERROR(_xlfn.XLOOKUP($B3013,enrollment!$A$2:$A$801,enrollment!$I$2:$I$801),"")</f>
        <v>TN</v>
      </c>
      <c r="AC3013">
        <f>IFERROR(_xlfn.XLOOKUP($B3013,enrollment!$A$2:$A$801,enrollment!$L$2:$L$801),"")</f>
        <v>34</v>
      </c>
      <c r="AD3013" t="str" cm="1">
        <f t="array" ref="AD3013">_xlfn.IFS(AC3013="","Unknown",AC3013&lt;18,"0-17",AC3013&lt;35,"18-34",AC3013&lt;50,"35-49",AC3013&lt;65,"50-64",TRUE,"65+")</f>
        <v>18-34</v>
      </c>
      <c r="AE3013">
        <f>IFERROR(_xlfn.XLOOKUP($B3013,enrollment!$A$2:$A$801,enrollment!$O$2:$O$801),"")</f>
        <v>7890123456</v>
      </c>
      <c r="AF3013">
        <f>IFERROR(_xlfn.XLOOKUP($AE3013,providers!$B$2:$B$11,providers!$Q$2:$Q$11),"")</f>
        <v>3.9</v>
      </c>
      <c r="AG3013" s="1">
        <f t="shared" si="47"/>
        <v>45323</v>
      </c>
    </row>
    <row r="3014" spans="1:33" x14ac:dyDescent="0.25">
      <c r="A3014" t="s">
        <v>3499</v>
      </c>
      <c r="B3014" t="s">
        <v>3500</v>
      </c>
      <c r="C3014">
        <v>9012345678</v>
      </c>
      <c r="D3014">
        <v>9012345678</v>
      </c>
      <c r="E3014" s="1">
        <v>45532</v>
      </c>
      <c r="F3014" s="1">
        <v>45532</v>
      </c>
      <c r="G3014" s="1">
        <v>45554</v>
      </c>
      <c r="H3014" t="s">
        <v>28</v>
      </c>
      <c r="I3014">
        <v>11</v>
      </c>
      <c r="J3014" t="s">
        <v>35</v>
      </c>
      <c r="K3014">
        <v>99213</v>
      </c>
      <c r="O3014">
        <v>1</v>
      </c>
      <c r="P3014">
        <v>163.82</v>
      </c>
      <c r="Q3014">
        <v>121.35</v>
      </c>
      <c r="R3014">
        <v>97.08</v>
      </c>
      <c r="S3014">
        <v>24.27</v>
      </c>
      <c r="T3014" t="s">
        <v>30</v>
      </c>
      <c r="X3014" t="s">
        <v>233</v>
      </c>
      <c r="Y3014" t="s">
        <v>32</v>
      </c>
      <c r="Z3014" t="s">
        <v>39</v>
      </c>
      <c r="AA3014" t="str">
        <f>IFERROR(_xlfn.XLOOKUP($J3014,avoidable_ed_reference!$A$2:$A$13,avoidable_ed_reference!$C$2:$C$13),"Not Classified")</f>
        <v>Avoidable</v>
      </c>
      <c r="AB3014" t="str">
        <f>IFERROR(_xlfn.XLOOKUP($B3014,enrollment!$A$2:$A$801,enrollment!$I$2:$I$801),"")</f>
        <v>KY</v>
      </c>
      <c r="AC3014">
        <f>IFERROR(_xlfn.XLOOKUP($B3014,enrollment!$A$2:$A$801,enrollment!$L$2:$L$801),"")</f>
        <v>59</v>
      </c>
      <c r="AD3014" t="str" cm="1">
        <f t="array" ref="AD3014">_xlfn.IFS(AC3014="","Unknown",AC3014&lt;18,"0-17",AC3014&lt;35,"18-34",AC3014&lt;50,"35-49",AC3014&lt;65,"50-64",TRUE,"65+")</f>
        <v>50-64</v>
      </c>
      <c r="AE3014">
        <f>IFERROR(_xlfn.XLOOKUP($B3014,enrollment!$A$2:$A$801,enrollment!$O$2:$O$801),"")</f>
        <v>9012345678</v>
      </c>
      <c r="AF3014">
        <f>IFERROR(_xlfn.XLOOKUP($AE3014,providers!$B$2:$B$11,providers!$Q$2:$Q$11),"")</f>
        <v>4.3</v>
      </c>
      <c r="AG3014" s="1">
        <f t="shared" si="47"/>
        <v>45505</v>
      </c>
    </row>
    <row r="3015" spans="1:33" x14ac:dyDescent="0.25">
      <c r="A3015" t="s">
        <v>3501</v>
      </c>
      <c r="B3015" t="s">
        <v>3500</v>
      </c>
      <c r="C3015">
        <v>9012345678</v>
      </c>
      <c r="D3015">
        <v>9012345678</v>
      </c>
      <c r="E3015" s="1">
        <v>45584</v>
      </c>
      <c r="F3015" s="1">
        <v>45584</v>
      </c>
      <c r="G3015" s="1">
        <v>45611</v>
      </c>
      <c r="H3015" t="s">
        <v>28</v>
      </c>
      <c r="I3015">
        <v>11</v>
      </c>
      <c r="J3015" t="s">
        <v>38</v>
      </c>
      <c r="K3015">
        <v>99213</v>
      </c>
      <c r="O3015">
        <v>1</v>
      </c>
      <c r="P3015">
        <v>185.15</v>
      </c>
      <c r="Q3015">
        <v>137.15</v>
      </c>
      <c r="R3015">
        <v>109.72</v>
      </c>
      <c r="S3015">
        <v>27.43</v>
      </c>
      <c r="T3015" t="s">
        <v>30</v>
      </c>
      <c r="X3015" t="s">
        <v>233</v>
      </c>
      <c r="Y3015" t="s">
        <v>32</v>
      </c>
      <c r="Z3015" t="s">
        <v>39</v>
      </c>
      <c r="AA3015" t="str">
        <f>IFERROR(_xlfn.XLOOKUP($J3015,avoidable_ed_reference!$A$2:$A$13,avoidable_ed_reference!$C$2:$C$13),"Not Classified")</f>
        <v>Not Classified</v>
      </c>
      <c r="AB3015" t="str">
        <f>IFERROR(_xlfn.XLOOKUP($B3015,enrollment!$A$2:$A$801,enrollment!$I$2:$I$801),"")</f>
        <v>KY</v>
      </c>
      <c r="AC3015">
        <f>IFERROR(_xlfn.XLOOKUP($B3015,enrollment!$A$2:$A$801,enrollment!$L$2:$L$801),"")</f>
        <v>59</v>
      </c>
      <c r="AD3015" t="str" cm="1">
        <f t="array" ref="AD3015">_xlfn.IFS(AC3015="","Unknown",AC3015&lt;18,"0-17",AC3015&lt;35,"18-34",AC3015&lt;50,"35-49",AC3015&lt;65,"50-64",TRUE,"65+")</f>
        <v>50-64</v>
      </c>
      <c r="AE3015">
        <f>IFERROR(_xlfn.XLOOKUP($B3015,enrollment!$A$2:$A$801,enrollment!$O$2:$O$801),"")</f>
        <v>9012345678</v>
      </c>
      <c r="AF3015">
        <f>IFERROR(_xlfn.XLOOKUP($AE3015,providers!$B$2:$B$11,providers!$Q$2:$Q$11),"")</f>
        <v>4.3</v>
      </c>
      <c r="AG3015" s="1">
        <f t="shared" si="47"/>
        <v>45566</v>
      </c>
    </row>
    <row r="3016" spans="1:33" x14ac:dyDescent="0.25">
      <c r="A3016" t="s">
        <v>3502</v>
      </c>
      <c r="B3016" t="s">
        <v>3500</v>
      </c>
      <c r="C3016">
        <v>9012345678</v>
      </c>
      <c r="D3016">
        <v>9012345678</v>
      </c>
      <c r="E3016" s="1">
        <v>45509</v>
      </c>
      <c r="F3016" s="1">
        <v>45509</v>
      </c>
      <c r="G3016" s="1">
        <v>45535</v>
      </c>
      <c r="H3016" t="s">
        <v>28</v>
      </c>
      <c r="I3016">
        <v>11</v>
      </c>
      <c r="J3016" t="s">
        <v>47</v>
      </c>
      <c r="K3016">
        <v>99213</v>
      </c>
      <c r="O3016">
        <v>1</v>
      </c>
      <c r="P3016">
        <v>182.55</v>
      </c>
      <c r="Q3016">
        <v>135.22</v>
      </c>
      <c r="R3016">
        <v>108.18</v>
      </c>
      <c r="S3016">
        <v>27.04</v>
      </c>
      <c r="T3016" t="s">
        <v>30</v>
      </c>
      <c r="X3016" t="s">
        <v>233</v>
      </c>
      <c r="Y3016" t="s">
        <v>32</v>
      </c>
      <c r="Z3016" t="s">
        <v>39</v>
      </c>
      <c r="AA3016" t="str">
        <f>IFERROR(_xlfn.XLOOKUP($J3016,avoidable_ed_reference!$A$2:$A$13,avoidable_ed_reference!$C$2:$C$13),"Not Classified")</f>
        <v>Not Classified</v>
      </c>
      <c r="AB3016" t="str">
        <f>IFERROR(_xlfn.XLOOKUP($B3016,enrollment!$A$2:$A$801,enrollment!$I$2:$I$801),"")</f>
        <v>KY</v>
      </c>
      <c r="AC3016">
        <f>IFERROR(_xlfn.XLOOKUP($B3016,enrollment!$A$2:$A$801,enrollment!$L$2:$L$801),"")</f>
        <v>59</v>
      </c>
      <c r="AD3016" t="str" cm="1">
        <f t="array" ref="AD3016">_xlfn.IFS(AC3016="","Unknown",AC3016&lt;18,"0-17",AC3016&lt;35,"18-34",AC3016&lt;50,"35-49",AC3016&lt;65,"50-64",TRUE,"65+")</f>
        <v>50-64</v>
      </c>
      <c r="AE3016">
        <f>IFERROR(_xlfn.XLOOKUP($B3016,enrollment!$A$2:$A$801,enrollment!$O$2:$O$801),"")</f>
        <v>9012345678</v>
      </c>
      <c r="AF3016">
        <f>IFERROR(_xlfn.XLOOKUP($AE3016,providers!$B$2:$B$11,providers!$Q$2:$Q$11),"")</f>
        <v>4.3</v>
      </c>
      <c r="AG3016" s="1">
        <f t="shared" si="47"/>
        <v>45505</v>
      </c>
    </row>
    <row r="3017" spans="1:33" x14ac:dyDescent="0.25">
      <c r="A3017" t="s">
        <v>3503</v>
      </c>
      <c r="B3017" t="s">
        <v>3500</v>
      </c>
      <c r="C3017">
        <v>3456789012</v>
      </c>
      <c r="D3017">
        <v>3456789012</v>
      </c>
      <c r="E3017" s="1">
        <v>45303</v>
      </c>
      <c r="F3017" s="1">
        <v>45303</v>
      </c>
      <c r="G3017" s="1">
        <v>45338</v>
      </c>
      <c r="H3017" t="s">
        <v>28</v>
      </c>
      <c r="I3017">
        <v>23</v>
      </c>
      <c r="J3017" t="s">
        <v>42</v>
      </c>
      <c r="K3017">
        <v>99284</v>
      </c>
      <c r="O3017">
        <v>1</v>
      </c>
      <c r="P3017">
        <v>2507.94</v>
      </c>
      <c r="Q3017">
        <v>1393.3</v>
      </c>
      <c r="R3017">
        <v>1114.6400000000001</v>
      </c>
      <c r="S3017">
        <v>278.66000000000003</v>
      </c>
      <c r="T3017" t="s">
        <v>30</v>
      </c>
      <c r="X3017" t="s">
        <v>233</v>
      </c>
      <c r="Y3017" t="s">
        <v>32</v>
      </c>
      <c r="Z3017" t="s">
        <v>45</v>
      </c>
      <c r="AA3017" t="str">
        <f>IFERROR(_xlfn.XLOOKUP($J3017,avoidable_ed_reference!$A$2:$A$13,avoidable_ed_reference!$C$2:$C$13),"Not Classified")</f>
        <v>Non-Avoidable</v>
      </c>
      <c r="AB3017" t="str">
        <f>IFERROR(_xlfn.XLOOKUP($B3017,enrollment!$A$2:$A$801,enrollment!$I$2:$I$801),"")</f>
        <v>KY</v>
      </c>
      <c r="AC3017">
        <f>IFERROR(_xlfn.XLOOKUP($B3017,enrollment!$A$2:$A$801,enrollment!$L$2:$L$801),"")</f>
        <v>59</v>
      </c>
      <c r="AD3017" t="str" cm="1">
        <f t="array" ref="AD3017">_xlfn.IFS(AC3017="","Unknown",AC3017&lt;18,"0-17",AC3017&lt;35,"18-34",AC3017&lt;50,"35-49",AC3017&lt;65,"50-64",TRUE,"65+")</f>
        <v>50-64</v>
      </c>
      <c r="AE3017">
        <f>IFERROR(_xlfn.XLOOKUP($B3017,enrollment!$A$2:$A$801,enrollment!$O$2:$O$801),"")</f>
        <v>9012345678</v>
      </c>
      <c r="AF3017">
        <f>IFERROR(_xlfn.XLOOKUP($AE3017,providers!$B$2:$B$11,providers!$Q$2:$Q$11),"")</f>
        <v>4.3</v>
      </c>
      <c r="AG3017" s="1">
        <f t="shared" si="47"/>
        <v>45292</v>
      </c>
    </row>
    <row r="3018" spans="1:33" x14ac:dyDescent="0.25">
      <c r="A3018" t="s">
        <v>3504</v>
      </c>
      <c r="B3018" t="s">
        <v>3500</v>
      </c>
      <c r="C3018">
        <v>3456789012</v>
      </c>
      <c r="D3018">
        <v>3456789012</v>
      </c>
      <c r="E3018" s="1">
        <v>45389</v>
      </c>
      <c r="F3018" s="1">
        <v>45389</v>
      </c>
      <c r="G3018" s="1">
        <v>45406</v>
      </c>
      <c r="H3018" t="s">
        <v>28</v>
      </c>
      <c r="I3018">
        <v>22</v>
      </c>
      <c r="J3018" t="s">
        <v>29</v>
      </c>
      <c r="K3018">
        <v>90837</v>
      </c>
      <c r="O3018">
        <v>1</v>
      </c>
      <c r="P3018">
        <v>252.07</v>
      </c>
      <c r="Q3018">
        <v>186.72</v>
      </c>
      <c r="R3018">
        <v>149.38</v>
      </c>
      <c r="S3018">
        <v>37.340000000000003</v>
      </c>
      <c r="T3018" t="s">
        <v>30</v>
      </c>
      <c r="X3018" t="s">
        <v>233</v>
      </c>
      <c r="Y3018" t="s">
        <v>32</v>
      </c>
      <c r="Z3018" t="s">
        <v>33</v>
      </c>
      <c r="AA3018" t="str">
        <f>IFERROR(_xlfn.XLOOKUP($J3018,avoidable_ed_reference!$A$2:$A$13,avoidable_ed_reference!$C$2:$C$13),"Not Classified")</f>
        <v>Potentially Avoidable</v>
      </c>
      <c r="AB3018" t="str">
        <f>IFERROR(_xlfn.XLOOKUP($B3018,enrollment!$A$2:$A$801,enrollment!$I$2:$I$801),"")</f>
        <v>KY</v>
      </c>
      <c r="AC3018">
        <f>IFERROR(_xlfn.XLOOKUP($B3018,enrollment!$A$2:$A$801,enrollment!$L$2:$L$801),"")</f>
        <v>59</v>
      </c>
      <c r="AD3018" t="str" cm="1">
        <f t="array" ref="AD3018">_xlfn.IFS(AC3018="","Unknown",AC3018&lt;18,"0-17",AC3018&lt;35,"18-34",AC3018&lt;50,"35-49",AC3018&lt;65,"50-64",TRUE,"65+")</f>
        <v>50-64</v>
      </c>
      <c r="AE3018">
        <f>IFERROR(_xlfn.XLOOKUP($B3018,enrollment!$A$2:$A$801,enrollment!$O$2:$O$801),"")</f>
        <v>9012345678</v>
      </c>
      <c r="AF3018">
        <f>IFERROR(_xlfn.XLOOKUP($AE3018,providers!$B$2:$B$11,providers!$Q$2:$Q$11),"")</f>
        <v>4.3</v>
      </c>
      <c r="AG3018" s="1">
        <f t="shared" si="47"/>
        <v>45383</v>
      </c>
    </row>
    <row r="3019" spans="1:33" x14ac:dyDescent="0.25">
      <c r="A3019" t="s">
        <v>3505</v>
      </c>
      <c r="B3019" t="s">
        <v>3500</v>
      </c>
      <c r="C3019">
        <v>9012345678</v>
      </c>
      <c r="D3019">
        <v>9012345678</v>
      </c>
      <c r="E3019" s="1">
        <v>45489</v>
      </c>
      <c r="F3019" s="1">
        <v>45489</v>
      </c>
      <c r="G3019" s="1">
        <v>45519</v>
      </c>
      <c r="H3019" t="s">
        <v>28</v>
      </c>
      <c r="I3019">
        <v>23</v>
      </c>
      <c r="J3019" t="s">
        <v>77</v>
      </c>
      <c r="K3019">
        <v>99284</v>
      </c>
      <c r="O3019">
        <v>1</v>
      </c>
      <c r="P3019">
        <v>2131.2399999999998</v>
      </c>
      <c r="Q3019">
        <v>1184.02</v>
      </c>
      <c r="R3019">
        <v>947.22</v>
      </c>
      <c r="S3019">
        <v>236.8</v>
      </c>
      <c r="T3019" t="s">
        <v>30</v>
      </c>
      <c r="X3019" t="s">
        <v>233</v>
      </c>
      <c r="Y3019" t="s">
        <v>32</v>
      </c>
      <c r="Z3019" t="s">
        <v>45</v>
      </c>
      <c r="AA3019" t="str">
        <f>IFERROR(_xlfn.XLOOKUP($J3019,avoidable_ed_reference!$A$2:$A$13,avoidable_ed_reference!$C$2:$C$13),"Not Classified")</f>
        <v>Avoidable</v>
      </c>
      <c r="AB3019" t="str">
        <f>IFERROR(_xlfn.XLOOKUP($B3019,enrollment!$A$2:$A$801,enrollment!$I$2:$I$801),"")</f>
        <v>KY</v>
      </c>
      <c r="AC3019">
        <f>IFERROR(_xlfn.XLOOKUP($B3019,enrollment!$A$2:$A$801,enrollment!$L$2:$L$801),"")</f>
        <v>59</v>
      </c>
      <c r="AD3019" t="str" cm="1">
        <f t="array" ref="AD3019">_xlfn.IFS(AC3019="","Unknown",AC3019&lt;18,"0-17",AC3019&lt;35,"18-34",AC3019&lt;50,"35-49",AC3019&lt;65,"50-64",TRUE,"65+")</f>
        <v>50-64</v>
      </c>
      <c r="AE3019">
        <f>IFERROR(_xlfn.XLOOKUP($B3019,enrollment!$A$2:$A$801,enrollment!$O$2:$O$801),"")</f>
        <v>9012345678</v>
      </c>
      <c r="AF3019">
        <f>IFERROR(_xlfn.XLOOKUP($AE3019,providers!$B$2:$B$11,providers!$Q$2:$Q$11),"")</f>
        <v>4.3</v>
      </c>
      <c r="AG3019" s="1">
        <f t="shared" si="47"/>
        <v>45474</v>
      </c>
    </row>
    <row r="3020" spans="1:33" x14ac:dyDescent="0.25">
      <c r="A3020" t="s">
        <v>3506</v>
      </c>
      <c r="B3020" t="s">
        <v>3500</v>
      </c>
      <c r="C3020">
        <v>2233445566</v>
      </c>
      <c r="D3020">
        <v>2233445566</v>
      </c>
      <c r="E3020" s="1">
        <v>45478</v>
      </c>
      <c r="F3020" s="1">
        <v>45478</v>
      </c>
      <c r="G3020" s="1">
        <v>45511</v>
      </c>
      <c r="H3020" t="s">
        <v>28</v>
      </c>
      <c r="I3020">
        <v>23</v>
      </c>
      <c r="J3020" t="s">
        <v>35</v>
      </c>
      <c r="K3020">
        <v>99284</v>
      </c>
      <c r="O3020">
        <v>1</v>
      </c>
      <c r="P3020">
        <v>2104.52</v>
      </c>
      <c r="Q3020">
        <v>1169.18</v>
      </c>
      <c r="R3020">
        <v>935.34</v>
      </c>
      <c r="S3020">
        <v>233.84</v>
      </c>
      <c r="T3020" t="s">
        <v>30</v>
      </c>
      <c r="X3020" t="s">
        <v>233</v>
      </c>
      <c r="Y3020" t="s">
        <v>32</v>
      </c>
      <c r="Z3020" t="s">
        <v>45</v>
      </c>
      <c r="AA3020" t="str">
        <f>IFERROR(_xlfn.XLOOKUP($J3020,avoidable_ed_reference!$A$2:$A$13,avoidable_ed_reference!$C$2:$C$13),"Not Classified")</f>
        <v>Avoidable</v>
      </c>
      <c r="AB3020" t="str">
        <f>IFERROR(_xlfn.XLOOKUP($B3020,enrollment!$A$2:$A$801,enrollment!$I$2:$I$801),"")</f>
        <v>KY</v>
      </c>
      <c r="AC3020">
        <f>IFERROR(_xlfn.XLOOKUP($B3020,enrollment!$A$2:$A$801,enrollment!$L$2:$L$801),"")</f>
        <v>59</v>
      </c>
      <c r="AD3020" t="str" cm="1">
        <f t="array" ref="AD3020">_xlfn.IFS(AC3020="","Unknown",AC3020&lt;18,"0-17",AC3020&lt;35,"18-34",AC3020&lt;50,"35-49",AC3020&lt;65,"50-64",TRUE,"65+")</f>
        <v>50-64</v>
      </c>
      <c r="AE3020">
        <f>IFERROR(_xlfn.XLOOKUP($B3020,enrollment!$A$2:$A$801,enrollment!$O$2:$O$801),"")</f>
        <v>9012345678</v>
      </c>
      <c r="AF3020">
        <f>IFERROR(_xlfn.XLOOKUP($AE3020,providers!$B$2:$B$11,providers!$Q$2:$Q$11),"")</f>
        <v>4.3</v>
      </c>
      <c r="AG3020" s="1">
        <f t="shared" si="47"/>
        <v>45474</v>
      </c>
    </row>
    <row r="3021" spans="1:33" x14ac:dyDescent="0.25">
      <c r="A3021" t="s">
        <v>3507</v>
      </c>
      <c r="B3021" t="s">
        <v>3508</v>
      </c>
      <c r="C3021">
        <v>6789012345</v>
      </c>
      <c r="D3021">
        <v>6789012345</v>
      </c>
      <c r="E3021" s="1">
        <v>45508</v>
      </c>
      <c r="F3021" s="1">
        <v>45508</v>
      </c>
      <c r="G3021" s="1">
        <v>45526</v>
      </c>
      <c r="H3021" t="s">
        <v>28</v>
      </c>
      <c r="I3021">
        <v>11</v>
      </c>
      <c r="J3021" t="s">
        <v>47</v>
      </c>
      <c r="K3021">
        <v>99213</v>
      </c>
      <c r="O3021">
        <v>1</v>
      </c>
      <c r="P3021">
        <v>235.93</v>
      </c>
      <c r="Q3021">
        <v>174.76</v>
      </c>
      <c r="R3021">
        <v>139.81</v>
      </c>
      <c r="S3021">
        <v>34.950000000000003</v>
      </c>
      <c r="T3021" t="s">
        <v>30</v>
      </c>
      <c r="X3021" t="s">
        <v>52</v>
      </c>
      <c r="Y3021" t="s">
        <v>44</v>
      </c>
      <c r="Z3021" t="s">
        <v>39</v>
      </c>
      <c r="AA3021" t="str">
        <f>IFERROR(_xlfn.XLOOKUP($J3021,avoidable_ed_reference!$A$2:$A$13,avoidable_ed_reference!$C$2:$C$13),"Not Classified")</f>
        <v>Not Classified</v>
      </c>
      <c r="AB3021" t="str">
        <f>IFERROR(_xlfn.XLOOKUP($B3021,enrollment!$A$2:$A$801,enrollment!$I$2:$I$801),"")</f>
        <v>OH</v>
      </c>
      <c r="AC3021">
        <f>IFERROR(_xlfn.XLOOKUP($B3021,enrollment!$A$2:$A$801,enrollment!$L$2:$L$801),"")</f>
        <v>40</v>
      </c>
      <c r="AD3021" t="str" cm="1">
        <f t="array" ref="AD3021">_xlfn.IFS(AC3021="","Unknown",AC3021&lt;18,"0-17",AC3021&lt;35,"18-34",AC3021&lt;50,"35-49",AC3021&lt;65,"50-64",TRUE,"65+")</f>
        <v>35-49</v>
      </c>
      <c r="AE3021">
        <f>IFERROR(_xlfn.XLOOKUP($B3021,enrollment!$A$2:$A$801,enrollment!$O$2:$O$801),"")</f>
        <v>6789012345</v>
      </c>
      <c r="AF3021">
        <f>IFERROR(_xlfn.XLOOKUP($AE3021,providers!$B$2:$B$11,providers!$Q$2:$Q$11),"")</f>
        <v>4.0999999999999996</v>
      </c>
      <c r="AG3021" s="1">
        <f t="shared" si="47"/>
        <v>45505</v>
      </c>
    </row>
    <row r="3022" spans="1:33" x14ac:dyDescent="0.25">
      <c r="A3022" t="s">
        <v>3509</v>
      </c>
      <c r="B3022" t="s">
        <v>3508</v>
      </c>
      <c r="C3022">
        <v>6789012345</v>
      </c>
      <c r="D3022">
        <v>6789012345</v>
      </c>
      <c r="E3022" s="1">
        <v>45510</v>
      </c>
      <c r="F3022" s="1">
        <v>45510</v>
      </c>
      <c r="G3022" s="1">
        <v>45536</v>
      </c>
      <c r="H3022" t="s">
        <v>28</v>
      </c>
      <c r="I3022">
        <v>11</v>
      </c>
      <c r="J3022" t="s">
        <v>35</v>
      </c>
      <c r="K3022">
        <v>99213</v>
      </c>
      <c r="O3022">
        <v>1</v>
      </c>
      <c r="P3022">
        <v>242.73</v>
      </c>
      <c r="Q3022">
        <v>179.8</v>
      </c>
      <c r="R3022">
        <v>143.84</v>
      </c>
      <c r="S3022">
        <v>35.96</v>
      </c>
      <c r="T3022" t="s">
        <v>30</v>
      </c>
      <c r="X3022" t="s">
        <v>52</v>
      </c>
      <c r="Y3022" t="s">
        <v>44</v>
      </c>
      <c r="Z3022" t="s">
        <v>39</v>
      </c>
      <c r="AA3022" t="str">
        <f>IFERROR(_xlfn.XLOOKUP($J3022,avoidable_ed_reference!$A$2:$A$13,avoidable_ed_reference!$C$2:$C$13),"Not Classified")</f>
        <v>Avoidable</v>
      </c>
      <c r="AB3022" t="str">
        <f>IFERROR(_xlfn.XLOOKUP($B3022,enrollment!$A$2:$A$801,enrollment!$I$2:$I$801),"")</f>
        <v>OH</v>
      </c>
      <c r="AC3022">
        <f>IFERROR(_xlfn.XLOOKUP($B3022,enrollment!$A$2:$A$801,enrollment!$L$2:$L$801),"")</f>
        <v>40</v>
      </c>
      <c r="AD3022" t="str" cm="1">
        <f t="array" ref="AD3022">_xlfn.IFS(AC3022="","Unknown",AC3022&lt;18,"0-17",AC3022&lt;35,"18-34",AC3022&lt;50,"35-49",AC3022&lt;65,"50-64",TRUE,"65+")</f>
        <v>35-49</v>
      </c>
      <c r="AE3022">
        <f>IFERROR(_xlfn.XLOOKUP($B3022,enrollment!$A$2:$A$801,enrollment!$O$2:$O$801),"")</f>
        <v>6789012345</v>
      </c>
      <c r="AF3022">
        <f>IFERROR(_xlfn.XLOOKUP($AE3022,providers!$B$2:$B$11,providers!$Q$2:$Q$11),"")</f>
        <v>4.0999999999999996</v>
      </c>
      <c r="AG3022" s="1">
        <f t="shared" si="47"/>
        <v>45505</v>
      </c>
    </row>
    <row r="3023" spans="1:33" x14ac:dyDescent="0.25">
      <c r="A3023" t="s">
        <v>3510</v>
      </c>
      <c r="B3023" t="s">
        <v>3508</v>
      </c>
      <c r="C3023">
        <v>2345678901</v>
      </c>
      <c r="D3023">
        <v>2345678901</v>
      </c>
      <c r="E3023" s="1">
        <v>45324</v>
      </c>
      <c r="F3023" s="1">
        <v>45324</v>
      </c>
      <c r="G3023" s="1">
        <v>45346</v>
      </c>
      <c r="H3023" t="s">
        <v>28</v>
      </c>
      <c r="I3023">
        <v>22</v>
      </c>
      <c r="J3023" t="s">
        <v>29</v>
      </c>
      <c r="K3023">
        <v>90837</v>
      </c>
      <c r="O3023">
        <v>1</v>
      </c>
      <c r="P3023">
        <v>260.95999999999998</v>
      </c>
      <c r="Q3023">
        <v>193.3</v>
      </c>
      <c r="R3023">
        <v>154.63999999999999</v>
      </c>
      <c r="S3023">
        <v>38.659999999999997</v>
      </c>
      <c r="T3023" t="s">
        <v>30</v>
      </c>
      <c r="X3023" t="s">
        <v>52</v>
      </c>
      <c r="Y3023" t="s">
        <v>44</v>
      </c>
      <c r="Z3023" t="s">
        <v>33</v>
      </c>
      <c r="AA3023" t="str">
        <f>IFERROR(_xlfn.XLOOKUP($J3023,avoidable_ed_reference!$A$2:$A$13,avoidable_ed_reference!$C$2:$C$13),"Not Classified")</f>
        <v>Potentially Avoidable</v>
      </c>
      <c r="AB3023" t="str">
        <f>IFERROR(_xlfn.XLOOKUP($B3023,enrollment!$A$2:$A$801,enrollment!$I$2:$I$801),"")</f>
        <v>OH</v>
      </c>
      <c r="AC3023">
        <f>IFERROR(_xlfn.XLOOKUP($B3023,enrollment!$A$2:$A$801,enrollment!$L$2:$L$801),"")</f>
        <v>40</v>
      </c>
      <c r="AD3023" t="str" cm="1">
        <f t="array" ref="AD3023">_xlfn.IFS(AC3023="","Unknown",AC3023&lt;18,"0-17",AC3023&lt;35,"18-34",AC3023&lt;50,"35-49",AC3023&lt;65,"50-64",TRUE,"65+")</f>
        <v>35-49</v>
      </c>
      <c r="AE3023">
        <f>IFERROR(_xlfn.XLOOKUP($B3023,enrollment!$A$2:$A$801,enrollment!$O$2:$O$801),"")</f>
        <v>6789012345</v>
      </c>
      <c r="AF3023">
        <f>IFERROR(_xlfn.XLOOKUP($AE3023,providers!$B$2:$B$11,providers!$Q$2:$Q$11),"")</f>
        <v>4.0999999999999996</v>
      </c>
      <c r="AG3023" s="1">
        <f t="shared" si="47"/>
        <v>45323</v>
      </c>
    </row>
    <row r="3024" spans="1:33" x14ac:dyDescent="0.25">
      <c r="A3024" t="s">
        <v>3511</v>
      </c>
      <c r="B3024" t="s">
        <v>3508</v>
      </c>
      <c r="C3024">
        <v>6789012345</v>
      </c>
      <c r="D3024">
        <v>6789012345</v>
      </c>
      <c r="E3024" s="1">
        <v>45494</v>
      </c>
      <c r="F3024" s="1">
        <v>45494</v>
      </c>
      <c r="G3024" s="1">
        <v>45515</v>
      </c>
      <c r="H3024" t="s">
        <v>28</v>
      </c>
      <c r="I3024">
        <v>11</v>
      </c>
      <c r="J3024" t="s">
        <v>47</v>
      </c>
      <c r="K3024">
        <v>99213</v>
      </c>
      <c r="O3024">
        <v>1</v>
      </c>
      <c r="P3024">
        <v>206.2</v>
      </c>
      <c r="Q3024">
        <v>152.74</v>
      </c>
      <c r="R3024">
        <v>122.19</v>
      </c>
      <c r="S3024">
        <v>30.55</v>
      </c>
      <c r="T3024" t="s">
        <v>30</v>
      </c>
      <c r="X3024" t="s">
        <v>52</v>
      </c>
      <c r="Y3024" t="s">
        <v>44</v>
      </c>
      <c r="Z3024" t="s">
        <v>39</v>
      </c>
      <c r="AA3024" t="str">
        <f>IFERROR(_xlfn.XLOOKUP($J3024,avoidable_ed_reference!$A$2:$A$13,avoidable_ed_reference!$C$2:$C$13),"Not Classified")</f>
        <v>Not Classified</v>
      </c>
      <c r="AB3024" t="str">
        <f>IFERROR(_xlfn.XLOOKUP($B3024,enrollment!$A$2:$A$801,enrollment!$I$2:$I$801),"")</f>
        <v>OH</v>
      </c>
      <c r="AC3024">
        <f>IFERROR(_xlfn.XLOOKUP($B3024,enrollment!$A$2:$A$801,enrollment!$L$2:$L$801),"")</f>
        <v>40</v>
      </c>
      <c r="AD3024" t="str" cm="1">
        <f t="array" ref="AD3024">_xlfn.IFS(AC3024="","Unknown",AC3024&lt;18,"0-17",AC3024&lt;35,"18-34",AC3024&lt;50,"35-49",AC3024&lt;65,"50-64",TRUE,"65+")</f>
        <v>35-49</v>
      </c>
      <c r="AE3024">
        <f>IFERROR(_xlfn.XLOOKUP($B3024,enrollment!$A$2:$A$801,enrollment!$O$2:$O$801),"")</f>
        <v>6789012345</v>
      </c>
      <c r="AF3024">
        <f>IFERROR(_xlfn.XLOOKUP($AE3024,providers!$B$2:$B$11,providers!$Q$2:$Q$11),"")</f>
        <v>4.0999999999999996</v>
      </c>
      <c r="AG3024" s="1">
        <f t="shared" si="47"/>
        <v>45474</v>
      </c>
    </row>
    <row r="3025" spans="1:33" x14ac:dyDescent="0.25">
      <c r="A3025" t="s">
        <v>3512</v>
      </c>
      <c r="B3025" t="s">
        <v>3513</v>
      </c>
      <c r="C3025">
        <v>2233445566</v>
      </c>
      <c r="D3025">
        <v>2233445566</v>
      </c>
      <c r="E3025" s="1">
        <v>45607</v>
      </c>
      <c r="F3025" s="1">
        <v>45607</v>
      </c>
      <c r="G3025" s="1">
        <v>45639</v>
      </c>
      <c r="H3025" t="s">
        <v>28</v>
      </c>
      <c r="I3025">
        <v>11</v>
      </c>
      <c r="J3025" t="s">
        <v>47</v>
      </c>
      <c r="K3025">
        <v>99213</v>
      </c>
      <c r="O3025">
        <v>1</v>
      </c>
      <c r="P3025">
        <v>162.91999999999999</v>
      </c>
      <c r="Q3025">
        <v>120.68</v>
      </c>
      <c r="R3025">
        <v>96.54</v>
      </c>
      <c r="S3025">
        <v>24.14</v>
      </c>
      <c r="T3025" t="s">
        <v>30</v>
      </c>
      <c r="X3025" t="s">
        <v>233</v>
      </c>
      <c r="Y3025" t="s">
        <v>32</v>
      </c>
      <c r="Z3025" t="s">
        <v>39</v>
      </c>
      <c r="AA3025" t="str">
        <f>IFERROR(_xlfn.XLOOKUP($J3025,avoidable_ed_reference!$A$2:$A$13,avoidable_ed_reference!$C$2:$C$13),"Not Classified")</f>
        <v>Not Classified</v>
      </c>
      <c r="AB3025" t="str">
        <f>IFERROR(_xlfn.XLOOKUP($B3025,enrollment!$A$2:$A$801,enrollment!$I$2:$I$801),"")</f>
        <v>TN</v>
      </c>
      <c r="AC3025">
        <f>IFERROR(_xlfn.XLOOKUP($B3025,enrollment!$A$2:$A$801,enrollment!$L$2:$L$801),"")</f>
        <v>28</v>
      </c>
      <c r="AD3025" t="str" cm="1">
        <f t="array" ref="AD3025">_xlfn.IFS(AC3025="","Unknown",AC3025&lt;18,"0-17",AC3025&lt;35,"18-34",AC3025&lt;50,"35-49",AC3025&lt;65,"50-64",TRUE,"65+")</f>
        <v>18-34</v>
      </c>
      <c r="AE3025">
        <f>IFERROR(_xlfn.XLOOKUP($B3025,enrollment!$A$2:$A$801,enrollment!$O$2:$O$801),"")</f>
        <v>2233445566</v>
      </c>
      <c r="AF3025">
        <f>IFERROR(_xlfn.XLOOKUP($AE3025,providers!$B$2:$B$11,providers!$Q$2:$Q$11),"")</f>
        <v>3.5</v>
      </c>
      <c r="AG3025" s="1">
        <f t="shared" si="47"/>
        <v>45597</v>
      </c>
    </row>
    <row r="3026" spans="1:33" x14ac:dyDescent="0.25">
      <c r="A3026" t="s">
        <v>3514</v>
      </c>
      <c r="B3026" t="s">
        <v>3513</v>
      </c>
      <c r="C3026">
        <v>8901234567</v>
      </c>
      <c r="D3026">
        <v>8901234567</v>
      </c>
      <c r="E3026" s="1">
        <v>45480</v>
      </c>
      <c r="F3026" s="1">
        <v>45480</v>
      </c>
      <c r="G3026" s="1">
        <v>45505</v>
      </c>
      <c r="H3026" t="s">
        <v>28</v>
      </c>
      <c r="I3026">
        <v>22</v>
      </c>
      <c r="J3026" t="s">
        <v>29</v>
      </c>
      <c r="K3026">
        <v>90837</v>
      </c>
      <c r="O3026">
        <v>1</v>
      </c>
      <c r="P3026">
        <v>231.73</v>
      </c>
      <c r="Q3026">
        <v>171.65</v>
      </c>
      <c r="R3026">
        <v>137.32</v>
      </c>
      <c r="S3026">
        <v>34.33</v>
      </c>
      <c r="T3026" t="s">
        <v>30</v>
      </c>
      <c r="X3026" t="s">
        <v>233</v>
      </c>
      <c r="Y3026" t="s">
        <v>32</v>
      </c>
      <c r="Z3026" t="s">
        <v>33</v>
      </c>
      <c r="AA3026" t="str">
        <f>IFERROR(_xlfn.XLOOKUP($J3026,avoidable_ed_reference!$A$2:$A$13,avoidable_ed_reference!$C$2:$C$13),"Not Classified")</f>
        <v>Potentially Avoidable</v>
      </c>
      <c r="AB3026" t="str">
        <f>IFERROR(_xlfn.XLOOKUP($B3026,enrollment!$A$2:$A$801,enrollment!$I$2:$I$801),"")</f>
        <v>TN</v>
      </c>
      <c r="AC3026">
        <f>IFERROR(_xlfn.XLOOKUP($B3026,enrollment!$A$2:$A$801,enrollment!$L$2:$L$801),"")</f>
        <v>28</v>
      </c>
      <c r="AD3026" t="str" cm="1">
        <f t="array" ref="AD3026">_xlfn.IFS(AC3026="","Unknown",AC3026&lt;18,"0-17",AC3026&lt;35,"18-34",AC3026&lt;50,"35-49",AC3026&lt;65,"50-64",TRUE,"65+")</f>
        <v>18-34</v>
      </c>
      <c r="AE3026">
        <f>IFERROR(_xlfn.XLOOKUP($B3026,enrollment!$A$2:$A$801,enrollment!$O$2:$O$801),"")</f>
        <v>2233445566</v>
      </c>
      <c r="AF3026">
        <f>IFERROR(_xlfn.XLOOKUP($AE3026,providers!$B$2:$B$11,providers!$Q$2:$Q$11),"")</f>
        <v>3.5</v>
      </c>
      <c r="AG3026" s="1">
        <f t="shared" si="47"/>
        <v>45474</v>
      </c>
    </row>
    <row r="3027" spans="1:33" x14ac:dyDescent="0.25">
      <c r="A3027" t="s">
        <v>3515</v>
      </c>
      <c r="B3027" t="s">
        <v>3513</v>
      </c>
      <c r="C3027">
        <v>6789012345</v>
      </c>
      <c r="D3027">
        <v>6789012345</v>
      </c>
      <c r="E3027" s="1">
        <v>45498</v>
      </c>
      <c r="F3027" s="1">
        <v>45498</v>
      </c>
      <c r="G3027" s="1">
        <v>45525</v>
      </c>
      <c r="H3027" t="s">
        <v>28</v>
      </c>
      <c r="I3027">
        <v>23</v>
      </c>
      <c r="J3027" t="s">
        <v>80</v>
      </c>
      <c r="K3027">
        <v>99284</v>
      </c>
      <c r="O3027">
        <v>1</v>
      </c>
      <c r="P3027">
        <v>2065.48</v>
      </c>
      <c r="Q3027">
        <v>1147.49</v>
      </c>
      <c r="R3027">
        <v>917.99</v>
      </c>
      <c r="S3027">
        <v>229.5</v>
      </c>
      <c r="T3027" t="s">
        <v>30</v>
      </c>
      <c r="X3027" t="s">
        <v>233</v>
      </c>
      <c r="Y3027" t="s">
        <v>32</v>
      </c>
      <c r="Z3027" t="s">
        <v>45</v>
      </c>
      <c r="AA3027" t="str">
        <f>IFERROR(_xlfn.XLOOKUP($J3027,avoidable_ed_reference!$A$2:$A$13,avoidable_ed_reference!$C$2:$C$13),"Not Classified")</f>
        <v>Non-Avoidable</v>
      </c>
      <c r="AB3027" t="str">
        <f>IFERROR(_xlfn.XLOOKUP($B3027,enrollment!$A$2:$A$801,enrollment!$I$2:$I$801),"")</f>
        <v>TN</v>
      </c>
      <c r="AC3027">
        <f>IFERROR(_xlfn.XLOOKUP($B3027,enrollment!$A$2:$A$801,enrollment!$L$2:$L$801),"")</f>
        <v>28</v>
      </c>
      <c r="AD3027" t="str" cm="1">
        <f t="array" ref="AD3027">_xlfn.IFS(AC3027="","Unknown",AC3027&lt;18,"0-17",AC3027&lt;35,"18-34",AC3027&lt;50,"35-49",AC3027&lt;65,"50-64",TRUE,"65+")</f>
        <v>18-34</v>
      </c>
      <c r="AE3027">
        <f>IFERROR(_xlfn.XLOOKUP($B3027,enrollment!$A$2:$A$801,enrollment!$O$2:$O$801),"")</f>
        <v>2233445566</v>
      </c>
      <c r="AF3027">
        <f>IFERROR(_xlfn.XLOOKUP($AE3027,providers!$B$2:$B$11,providers!$Q$2:$Q$11),"")</f>
        <v>3.5</v>
      </c>
      <c r="AG3027" s="1">
        <f t="shared" si="47"/>
        <v>45474</v>
      </c>
    </row>
    <row r="3028" spans="1:33" x14ac:dyDescent="0.25">
      <c r="A3028" t="s">
        <v>3516</v>
      </c>
      <c r="B3028" t="s">
        <v>3513</v>
      </c>
      <c r="C3028">
        <v>2233445566</v>
      </c>
      <c r="D3028">
        <v>2233445566</v>
      </c>
      <c r="E3028" s="1">
        <v>45395</v>
      </c>
      <c r="F3028" s="1">
        <v>45395</v>
      </c>
      <c r="G3028" s="1">
        <v>45409</v>
      </c>
      <c r="H3028" t="s">
        <v>28</v>
      </c>
      <c r="I3028">
        <v>23</v>
      </c>
      <c r="J3028" t="s">
        <v>91</v>
      </c>
      <c r="K3028">
        <v>99284</v>
      </c>
      <c r="O3028">
        <v>1</v>
      </c>
      <c r="P3028">
        <v>2125.71</v>
      </c>
      <c r="Q3028">
        <v>1180.95</v>
      </c>
      <c r="R3028">
        <v>944.76</v>
      </c>
      <c r="S3028">
        <v>236.19</v>
      </c>
      <c r="T3028" t="s">
        <v>30</v>
      </c>
      <c r="X3028" t="s">
        <v>233</v>
      </c>
      <c r="Y3028" t="s">
        <v>32</v>
      </c>
      <c r="Z3028" t="s">
        <v>45</v>
      </c>
      <c r="AA3028" t="str">
        <f>IFERROR(_xlfn.XLOOKUP($J3028,avoidable_ed_reference!$A$2:$A$13,avoidable_ed_reference!$C$2:$C$13),"Not Classified")</f>
        <v>Avoidable</v>
      </c>
      <c r="AB3028" t="str">
        <f>IFERROR(_xlfn.XLOOKUP($B3028,enrollment!$A$2:$A$801,enrollment!$I$2:$I$801),"")</f>
        <v>TN</v>
      </c>
      <c r="AC3028">
        <f>IFERROR(_xlfn.XLOOKUP($B3028,enrollment!$A$2:$A$801,enrollment!$L$2:$L$801),"")</f>
        <v>28</v>
      </c>
      <c r="AD3028" t="str" cm="1">
        <f t="array" ref="AD3028">_xlfn.IFS(AC3028="","Unknown",AC3028&lt;18,"0-17",AC3028&lt;35,"18-34",AC3028&lt;50,"35-49",AC3028&lt;65,"50-64",TRUE,"65+")</f>
        <v>18-34</v>
      </c>
      <c r="AE3028">
        <f>IFERROR(_xlfn.XLOOKUP($B3028,enrollment!$A$2:$A$801,enrollment!$O$2:$O$801),"")</f>
        <v>2233445566</v>
      </c>
      <c r="AF3028">
        <f>IFERROR(_xlfn.XLOOKUP($AE3028,providers!$B$2:$B$11,providers!$Q$2:$Q$11),"")</f>
        <v>3.5</v>
      </c>
      <c r="AG3028" s="1">
        <f t="shared" si="47"/>
        <v>45383</v>
      </c>
    </row>
    <row r="3029" spans="1:33" x14ac:dyDescent="0.25">
      <c r="A3029" t="s">
        <v>3517</v>
      </c>
      <c r="B3029" t="s">
        <v>3513</v>
      </c>
      <c r="C3029">
        <v>2233445566</v>
      </c>
      <c r="D3029">
        <v>2233445566</v>
      </c>
      <c r="E3029" s="1">
        <v>45477</v>
      </c>
      <c r="F3029" s="1">
        <v>45477</v>
      </c>
      <c r="G3029" s="1">
        <v>45499</v>
      </c>
      <c r="H3029" t="s">
        <v>28</v>
      </c>
      <c r="I3029">
        <v>22</v>
      </c>
      <c r="J3029" t="s">
        <v>29</v>
      </c>
      <c r="K3029">
        <v>90837</v>
      </c>
      <c r="O3029">
        <v>1</v>
      </c>
      <c r="P3029">
        <v>262.87</v>
      </c>
      <c r="Q3029">
        <v>194.72</v>
      </c>
      <c r="R3029">
        <v>155.78</v>
      </c>
      <c r="S3029">
        <v>38.94</v>
      </c>
      <c r="T3029" t="s">
        <v>30</v>
      </c>
      <c r="X3029" t="s">
        <v>233</v>
      </c>
      <c r="Y3029" t="s">
        <v>32</v>
      </c>
      <c r="Z3029" t="s">
        <v>33</v>
      </c>
      <c r="AA3029" t="str">
        <f>IFERROR(_xlfn.XLOOKUP($J3029,avoidable_ed_reference!$A$2:$A$13,avoidable_ed_reference!$C$2:$C$13),"Not Classified")</f>
        <v>Potentially Avoidable</v>
      </c>
      <c r="AB3029" t="str">
        <f>IFERROR(_xlfn.XLOOKUP($B3029,enrollment!$A$2:$A$801,enrollment!$I$2:$I$801),"")</f>
        <v>TN</v>
      </c>
      <c r="AC3029">
        <f>IFERROR(_xlfn.XLOOKUP($B3029,enrollment!$A$2:$A$801,enrollment!$L$2:$L$801),"")</f>
        <v>28</v>
      </c>
      <c r="AD3029" t="str" cm="1">
        <f t="array" ref="AD3029">_xlfn.IFS(AC3029="","Unknown",AC3029&lt;18,"0-17",AC3029&lt;35,"18-34",AC3029&lt;50,"35-49",AC3029&lt;65,"50-64",TRUE,"65+")</f>
        <v>18-34</v>
      </c>
      <c r="AE3029">
        <f>IFERROR(_xlfn.XLOOKUP($B3029,enrollment!$A$2:$A$801,enrollment!$O$2:$O$801),"")</f>
        <v>2233445566</v>
      </c>
      <c r="AF3029">
        <f>IFERROR(_xlfn.XLOOKUP($AE3029,providers!$B$2:$B$11,providers!$Q$2:$Q$11),"")</f>
        <v>3.5</v>
      </c>
      <c r="AG3029" s="1">
        <f t="shared" si="47"/>
        <v>45474</v>
      </c>
    </row>
    <row r="3030" spans="1:33" x14ac:dyDescent="0.25">
      <c r="A3030" t="s">
        <v>3518</v>
      </c>
      <c r="B3030" t="s">
        <v>3513</v>
      </c>
      <c r="C3030">
        <v>2233445566</v>
      </c>
      <c r="D3030">
        <v>2233445566</v>
      </c>
      <c r="E3030" s="1">
        <v>45304</v>
      </c>
      <c r="F3030" s="1">
        <v>45304</v>
      </c>
      <c r="G3030" s="1">
        <v>45327</v>
      </c>
      <c r="H3030" t="s">
        <v>28</v>
      </c>
      <c r="I3030">
        <v>11</v>
      </c>
      <c r="J3030" t="s">
        <v>35</v>
      </c>
      <c r="K3030">
        <v>99213</v>
      </c>
      <c r="O3030">
        <v>1</v>
      </c>
      <c r="P3030">
        <v>189.04</v>
      </c>
      <c r="Q3030">
        <v>140.03</v>
      </c>
      <c r="R3030">
        <v>112.02</v>
      </c>
      <c r="S3030">
        <v>28.01</v>
      </c>
      <c r="T3030" t="s">
        <v>30</v>
      </c>
      <c r="X3030" t="s">
        <v>233</v>
      </c>
      <c r="Y3030" t="s">
        <v>32</v>
      </c>
      <c r="Z3030" t="s">
        <v>39</v>
      </c>
      <c r="AA3030" t="str">
        <f>IFERROR(_xlfn.XLOOKUP($J3030,avoidable_ed_reference!$A$2:$A$13,avoidable_ed_reference!$C$2:$C$13),"Not Classified")</f>
        <v>Avoidable</v>
      </c>
      <c r="AB3030" t="str">
        <f>IFERROR(_xlfn.XLOOKUP($B3030,enrollment!$A$2:$A$801,enrollment!$I$2:$I$801),"")</f>
        <v>TN</v>
      </c>
      <c r="AC3030">
        <f>IFERROR(_xlfn.XLOOKUP($B3030,enrollment!$A$2:$A$801,enrollment!$L$2:$L$801),"")</f>
        <v>28</v>
      </c>
      <c r="AD3030" t="str" cm="1">
        <f t="array" ref="AD3030">_xlfn.IFS(AC3030="","Unknown",AC3030&lt;18,"0-17",AC3030&lt;35,"18-34",AC3030&lt;50,"35-49",AC3030&lt;65,"50-64",TRUE,"65+")</f>
        <v>18-34</v>
      </c>
      <c r="AE3030">
        <f>IFERROR(_xlfn.XLOOKUP($B3030,enrollment!$A$2:$A$801,enrollment!$O$2:$O$801),"")</f>
        <v>2233445566</v>
      </c>
      <c r="AF3030">
        <f>IFERROR(_xlfn.XLOOKUP($AE3030,providers!$B$2:$B$11,providers!$Q$2:$Q$11),"")</f>
        <v>3.5</v>
      </c>
      <c r="AG3030" s="1">
        <f t="shared" si="47"/>
        <v>45292</v>
      </c>
    </row>
    <row r="3031" spans="1:33" x14ac:dyDescent="0.25">
      <c r="A3031" t="s">
        <v>3519</v>
      </c>
      <c r="B3031" t="s">
        <v>3520</v>
      </c>
      <c r="C3031">
        <v>8901234567</v>
      </c>
      <c r="D3031">
        <v>8901234567</v>
      </c>
      <c r="E3031" s="1">
        <v>45422</v>
      </c>
      <c r="F3031" s="1">
        <v>45422</v>
      </c>
      <c r="G3031" s="1">
        <v>45457</v>
      </c>
      <c r="H3031" t="s">
        <v>28</v>
      </c>
      <c r="I3031">
        <v>11</v>
      </c>
      <c r="J3031" t="s">
        <v>35</v>
      </c>
      <c r="K3031">
        <v>99213</v>
      </c>
      <c r="O3031">
        <v>1</v>
      </c>
      <c r="P3031">
        <v>232.25</v>
      </c>
      <c r="Q3031">
        <v>172.04</v>
      </c>
      <c r="R3031">
        <v>137.63</v>
      </c>
      <c r="S3031">
        <v>34.409999999999997</v>
      </c>
      <c r="T3031" t="s">
        <v>30</v>
      </c>
      <c r="X3031" t="s">
        <v>31</v>
      </c>
      <c r="Y3031" t="s">
        <v>32</v>
      </c>
      <c r="Z3031" t="s">
        <v>39</v>
      </c>
      <c r="AA3031" t="str">
        <f>IFERROR(_xlfn.XLOOKUP($J3031,avoidable_ed_reference!$A$2:$A$13,avoidable_ed_reference!$C$2:$C$13),"Not Classified")</f>
        <v>Avoidable</v>
      </c>
      <c r="AB3031" t="str">
        <f>IFERROR(_xlfn.XLOOKUP($B3031,enrollment!$A$2:$A$801,enrollment!$I$2:$I$801),"")</f>
        <v>GA</v>
      </c>
      <c r="AC3031">
        <f>IFERROR(_xlfn.XLOOKUP($B3031,enrollment!$A$2:$A$801,enrollment!$L$2:$L$801),"")</f>
        <v>34</v>
      </c>
      <c r="AD3031" t="str" cm="1">
        <f t="array" ref="AD3031">_xlfn.IFS(AC3031="","Unknown",AC3031&lt;18,"0-17",AC3031&lt;35,"18-34",AC3031&lt;50,"35-49",AC3031&lt;65,"50-64",TRUE,"65+")</f>
        <v>18-34</v>
      </c>
      <c r="AE3031">
        <f>IFERROR(_xlfn.XLOOKUP($B3031,enrollment!$A$2:$A$801,enrollment!$O$2:$O$801),"")</f>
        <v>8901234567</v>
      </c>
      <c r="AF3031">
        <f>IFERROR(_xlfn.XLOOKUP($AE3031,providers!$B$2:$B$11,providers!$Q$2:$Q$11),"")</f>
        <v>3.7</v>
      </c>
      <c r="AG3031" s="1">
        <f t="shared" si="47"/>
        <v>45413</v>
      </c>
    </row>
    <row r="3032" spans="1:33" x14ac:dyDescent="0.25">
      <c r="A3032" t="s">
        <v>3521</v>
      </c>
      <c r="B3032" t="s">
        <v>3520</v>
      </c>
      <c r="C3032">
        <v>3456789012</v>
      </c>
      <c r="D3032">
        <v>3456789012</v>
      </c>
      <c r="E3032" s="1">
        <v>45626</v>
      </c>
      <c r="F3032" s="1">
        <v>45626</v>
      </c>
      <c r="G3032" s="1">
        <v>45641</v>
      </c>
      <c r="H3032" t="s">
        <v>59</v>
      </c>
      <c r="J3032" t="s">
        <v>60</v>
      </c>
      <c r="L3032" s="2" t="s">
        <v>106</v>
      </c>
      <c r="M3032" t="s">
        <v>107</v>
      </c>
      <c r="N3032" t="s">
        <v>108</v>
      </c>
      <c r="O3032">
        <v>1</v>
      </c>
      <c r="P3032">
        <v>1036.3900000000001</v>
      </c>
      <c r="Q3032">
        <v>942.17</v>
      </c>
      <c r="R3032">
        <v>753.74</v>
      </c>
      <c r="S3032">
        <v>188.43</v>
      </c>
      <c r="T3032" t="s">
        <v>30</v>
      </c>
      <c r="X3032" t="s">
        <v>31</v>
      </c>
      <c r="Y3032" t="s">
        <v>32</v>
      </c>
      <c r="Z3032" t="s">
        <v>64</v>
      </c>
      <c r="AA3032" t="str">
        <f>IFERROR(_xlfn.XLOOKUP($J3032,avoidable_ed_reference!$A$2:$A$13,avoidable_ed_reference!$C$2:$C$13),"Not Classified")</f>
        <v>Not Classified</v>
      </c>
      <c r="AB3032" t="str">
        <f>IFERROR(_xlfn.XLOOKUP($B3032,enrollment!$A$2:$A$801,enrollment!$I$2:$I$801),"")</f>
        <v>GA</v>
      </c>
      <c r="AC3032">
        <f>IFERROR(_xlfn.XLOOKUP($B3032,enrollment!$A$2:$A$801,enrollment!$L$2:$L$801),"")</f>
        <v>34</v>
      </c>
      <c r="AD3032" t="str" cm="1">
        <f t="array" ref="AD3032">_xlfn.IFS(AC3032="","Unknown",AC3032&lt;18,"0-17",AC3032&lt;35,"18-34",AC3032&lt;50,"35-49",AC3032&lt;65,"50-64",TRUE,"65+")</f>
        <v>18-34</v>
      </c>
      <c r="AE3032">
        <f>IFERROR(_xlfn.XLOOKUP($B3032,enrollment!$A$2:$A$801,enrollment!$O$2:$O$801),"")</f>
        <v>8901234567</v>
      </c>
      <c r="AF3032">
        <f>IFERROR(_xlfn.XLOOKUP($AE3032,providers!$B$2:$B$11,providers!$Q$2:$Q$11),"")</f>
        <v>3.7</v>
      </c>
      <c r="AG3032" s="1">
        <f t="shared" si="47"/>
        <v>45597</v>
      </c>
    </row>
    <row r="3033" spans="1:33" x14ac:dyDescent="0.25">
      <c r="A3033" t="s">
        <v>3522</v>
      </c>
      <c r="B3033" t="s">
        <v>3520</v>
      </c>
      <c r="C3033">
        <v>8901234567</v>
      </c>
      <c r="D3033">
        <v>8901234567</v>
      </c>
      <c r="E3033" s="1">
        <v>45353</v>
      </c>
      <c r="F3033" s="1">
        <v>45353</v>
      </c>
      <c r="G3033" s="1">
        <v>45368</v>
      </c>
      <c r="H3033" t="s">
        <v>28</v>
      </c>
      <c r="I3033">
        <v>11</v>
      </c>
      <c r="J3033" t="s">
        <v>35</v>
      </c>
      <c r="K3033">
        <v>99213</v>
      </c>
      <c r="O3033">
        <v>1</v>
      </c>
      <c r="P3033">
        <v>237.28</v>
      </c>
      <c r="Q3033">
        <v>175.76</v>
      </c>
      <c r="R3033">
        <v>140.61000000000001</v>
      </c>
      <c r="S3033">
        <v>35.15</v>
      </c>
      <c r="T3033" t="s">
        <v>30</v>
      </c>
      <c r="X3033" t="s">
        <v>31</v>
      </c>
      <c r="Y3033" t="s">
        <v>32</v>
      </c>
      <c r="Z3033" t="s">
        <v>39</v>
      </c>
      <c r="AA3033" t="str">
        <f>IFERROR(_xlfn.XLOOKUP($J3033,avoidable_ed_reference!$A$2:$A$13,avoidable_ed_reference!$C$2:$C$13),"Not Classified")</f>
        <v>Avoidable</v>
      </c>
      <c r="AB3033" t="str">
        <f>IFERROR(_xlfn.XLOOKUP($B3033,enrollment!$A$2:$A$801,enrollment!$I$2:$I$801),"")</f>
        <v>GA</v>
      </c>
      <c r="AC3033">
        <f>IFERROR(_xlfn.XLOOKUP($B3033,enrollment!$A$2:$A$801,enrollment!$L$2:$L$801),"")</f>
        <v>34</v>
      </c>
      <c r="AD3033" t="str" cm="1">
        <f t="array" ref="AD3033">_xlfn.IFS(AC3033="","Unknown",AC3033&lt;18,"0-17",AC3033&lt;35,"18-34",AC3033&lt;50,"35-49",AC3033&lt;65,"50-64",TRUE,"65+")</f>
        <v>18-34</v>
      </c>
      <c r="AE3033">
        <f>IFERROR(_xlfn.XLOOKUP($B3033,enrollment!$A$2:$A$801,enrollment!$O$2:$O$801),"")</f>
        <v>8901234567</v>
      </c>
      <c r="AF3033">
        <f>IFERROR(_xlfn.XLOOKUP($AE3033,providers!$B$2:$B$11,providers!$Q$2:$Q$11),"")</f>
        <v>3.7</v>
      </c>
      <c r="AG3033" s="1">
        <f t="shared" si="47"/>
        <v>45352</v>
      </c>
    </row>
    <row r="3034" spans="1:33" x14ac:dyDescent="0.25">
      <c r="A3034" t="s">
        <v>3523</v>
      </c>
      <c r="B3034" t="s">
        <v>3524</v>
      </c>
      <c r="C3034">
        <v>7890123456</v>
      </c>
      <c r="D3034">
        <v>7890123456</v>
      </c>
      <c r="E3034" s="1">
        <v>45552</v>
      </c>
      <c r="F3034" s="1">
        <v>45552</v>
      </c>
      <c r="G3034" s="1">
        <v>45585</v>
      </c>
      <c r="H3034" t="s">
        <v>59</v>
      </c>
      <c r="J3034" t="s">
        <v>99</v>
      </c>
      <c r="L3034" s="2" t="s">
        <v>151</v>
      </c>
      <c r="M3034" t="s">
        <v>152</v>
      </c>
      <c r="N3034" t="s">
        <v>153</v>
      </c>
      <c r="O3034">
        <v>1</v>
      </c>
      <c r="P3034">
        <v>1018.62</v>
      </c>
      <c r="Q3034">
        <v>926.02</v>
      </c>
      <c r="R3034">
        <v>740.82</v>
      </c>
      <c r="S3034">
        <v>185.2</v>
      </c>
      <c r="T3034" t="s">
        <v>30</v>
      </c>
      <c r="X3034" t="s">
        <v>52</v>
      </c>
      <c r="Y3034" t="s">
        <v>44</v>
      </c>
      <c r="Z3034" t="s">
        <v>64</v>
      </c>
      <c r="AA3034" t="str">
        <f>IFERROR(_xlfn.XLOOKUP($J3034,avoidable_ed_reference!$A$2:$A$13,avoidable_ed_reference!$C$2:$C$13),"Not Classified")</f>
        <v>Not Classified</v>
      </c>
      <c r="AB3034" t="str">
        <f>IFERROR(_xlfn.XLOOKUP($B3034,enrollment!$A$2:$A$801,enrollment!$I$2:$I$801),"")</f>
        <v>GA</v>
      </c>
      <c r="AC3034">
        <f>IFERROR(_xlfn.XLOOKUP($B3034,enrollment!$A$2:$A$801,enrollment!$L$2:$L$801),"")</f>
        <v>72</v>
      </c>
      <c r="AD3034" t="str" cm="1">
        <f t="array" ref="AD3034">_xlfn.IFS(AC3034="","Unknown",AC3034&lt;18,"0-17",AC3034&lt;35,"18-34",AC3034&lt;50,"35-49",AC3034&lt;65,"50-64",TRUE,"65+")</f>
        <v>65+</v>
      </c>
      <c r="AE3034">
        <f>IFERROR(_xlfn.XLOOKUP($B3034,enrollment!$A$2:$A$801,enrollment!$O$2:$O$801),"")</f>
        <v>8901234567</v>
      </c>
      <c r="AF3034">
        <f>IFERROR(_xlfn.XLOOKUP($AE3034,providers!$B$2:$B$11,providers!$Q$2:$Q$11),"")</f>
        <v>3.7</v>
      </c>
      <c r="AG3034" s="1">
        <f t="shared" si="47"/>
        <v>45536</v>
      </c>
    </row>
    <row r="3035" spans="1:33" x14ac:dyDescent="0.25">
      <c r="A3035" t="s">
        <v>3525</v>
      </c>
      <c r="B3035" t="s">
        <v>3524</v>
      </c>
      <c r="C3035">
        <v>8901234567</v>
      </c>
      <c r="D3035">
        <v>8901234567</v>
      </c>
      <c r="E3035" s="1">
        <v>45298</v>
      </c>
      <c r="F3035" s="1">
        <v>45298</v>
      </c>
      <c r="G3035" s="1">
        <v>45312</v>
      </c>
      <c r="H3035" t="s">
        <v>28</v>
      </c>
      <c r="I3035">
        <v>11</v>
      </c>
      <c r="J3035" t="s">
        <v>38</v>
      </c>
      <c r="K3035">
        <v>99213</v>
      </c>
      <c r="O3035">
        <v>1</v>
      </c>
      <c r="P3035">
        <v>195.82</v>
      </c>
      <c r="Q3035">
        <v>145.05000000000001</v>
      </c>
      <c r="R3035">
        <v>116.04</v>
      </c>
      <c r="S3035">
        <v>29.01</v>
      </c>
      <c r="T3035" t="s">
        <v>30</v>
      </c>
      <c r="X3035" t="s">
        <v>52</v>
      </c>
      <c r="Y3035" t="s">
        <v>44</v>
      </c>
      <c r="Z3035" t="s">
        <v>39</v>
      </c>
      <c r="AA3035" t="str">
        <f>IFERROR(_xlfn.XLOOKUP($J3035,avoidable_ed_reference!$A$2:$A$13,avoidable_ed_reference!$C$2:$C$13),"Not Classified")</f>
        <v>Not Classified</v>
      </c>
      <c r="AB3035" t="str">
        <f>IFERROR(_xlfn.XLOOKUP($B3035,enrollment!$A$2:$A$801,enrollment!$I$2:$I$801),"")</f>
        <v>GA</v>
      </c>
      <c r="AC3035">
        <f>IFERROR(_xlfn.XLOOKUP($B3035,enrollment!$A$2:$A$801,enrollment!$L$2:$L$801),"")</f>
        <v>72</v>
      </c>
      <c r="AD3035" t="str" cm="1">
        <f t="array" ref="AD3035">_xlfn.IFS(AC3035="","Unknown",AC3035&lt;18,"0-17",AC3035&lt;35,"18-34",AC3035&lt;50,"35-49",AC3035&lt;65,"50-64",TRUE,"65+")</f>
        <v>65+</v>
      </c>
      <c r="AE3035">
        <f>IFERROR(_xlfn.XLOOKUP($B3035,enrollment!$A$2:$A$801,enrollment!$O$2:$O$801),"")</f>
        <v>8901234567</v>
      </c>
      <c r="AF3035">
        <f>IFERROR(_xlfn.XLOOKUP($AE3035,providers!$B$2:$B$11,providers!$Q$2:$Q$11),"")</f>
        <v>3.7</v>
      </c>
      <c r="AG3035" s="1">
        <f t="shared" si="47"/>
        <v>45292</v>
      </c>
    </row>
    <row r="3036" spans="1:33" x14ac:dyDescent="0.25">
      <c r="A3036" t="s">
        <v>3526</v>
      </c>
      <c r="B3036" t="s">
        <v>3524</v>
      </c>
      <c r="C3036">
        <v>8901234567</v>
      </c>
      <c r="D3036">
        <v>8901234567</v>
      </c>
      <c r="E3036" s="1">
        <v>45500</v>
      </c>
      <c r="F3036" s="1">
        <v>45500</v>
      </c>
      <c r="G3036" s="1">
        <v>45535</v>
      </c>
      <c r="H3036" t="s">
        <v>28</v>
      </c>
      <c r="I3036">
        <v>11</v>
      </c>
      <c r="J3036" t="s">
        <v>38</v>
      </c>
      <c r="K3036">
        <v>99213</v>
      </c>
      <c r="O3036">
        <v>1</v>
      </c>
      <c r="P3036">
        <v>191.36</v>
      </c>
      <c r="Q3036">
        <v>141.75</v>
      </c>
      <c r="R3036">
        <v>113.4</v>
      </c>
      <c r="S3036">
        <v>28.35</v>
      </c>
      <c r="T3036" t="s">
        <v>30</v>
      </c>
      <c r="X3036" t="s">
        <v>52</v>
      </c>
      <c r="Y3036" t="s">
        <v>44</v>
      </c>
      <c r="Z3036" t="s">
        <v>39</v>
      </c>
      <c r="AA3036" t="str">
        <f>IFERROR(_xlfn.XLOOKUP($J3036,avoidable_ed_reference!$A$2:$A$13,avoidable_ed_reference!$C$2:$C$13),"Not Classified")</f>
        <v>Not Classified</v>
      </c>
      <c r="AB3036" t="str">
        <f>IFERROR(_xlfn.XLOOKUP($B3036,enrollment!$A$2:$A$801,enrollment!$I$2:$I$801),"")</f>
        <v>GA</v>
      </c>
      <c r="AC3036">
        <f>IFERROR(_xlfn.XLOOKUP($B3036,enrollment!$A$2:$A$801,enrollment!$L$2:$L$801),"")</f>
        <v>72</v>
      </c>
      <c r="AD3036" t="str" cm="1">
        <f t="array" ref="AD3036">_xlfn.IFS(AC3036="","Unknown",AC3036&lt;18,"0-17",AC3036&lt;35,"18-34",AC3036&lt;50,"35-49",AC3036&lt;65,"50-64",TRUE,"65+")</f>
        <v>65+</v>
      </c>
      <c r="AE3036">
        <f>IFERROR(_xlfn.XLOOKUP($B3036,enrollment!$A$2:$A$801,enrollment!$O$2:$O$801),"")</f>
        <v>8901234567</v>
      </c>
      <c r="AF3036">
        <f>IFERROR(_xlfn.XLOOKUP($AE3036,providers!$B$2:$B$11,providers!$Q$2:$Q$11),"")</f>
        <v>3.7</v>
      </c>
      <c r="AG3036" s="1">
        <f t="shared" si="47"/>
        <v>45474</v>
      </c>
    </row>
    <row r="3037" spans="1:33" x14ac:dyDescent="0.25">
      <c r="A3037" t="s">
        <v>3527</v>
      </c>
      <c r="B3037" t="s">
        <v>3528</v>
      </c>
      <c r="C3037">
        <v>2345678901</v>
      </c>
      <c r="D3037">
        <v>2345678901</v>
      </c>
      <c r="E3037" s="1">
        <v>45609</v>
      </c>
      <c r="F3037" s="1">
        <v>45609</v>
      </c>
      <c r="G3037" s="1">
        <v>45644</v>
      </c>
      <c r="H3037" t="s">
        <v>28</v>
      </c>
      <c r="I3037">
        <v>11</v>
      </c>
      <c r="J3037" t="s">
        <v>38</v>
      </c>
      <c r="K3037">
        <v>99213</v>
      </c>
      <c r="O3037">
        <v>1</v>
      </c>
      <c r="P3037">
        <v>172.72</v>
      </c>
      <c r="Q3037">
        <v>127.94</v>
      </c>
      <c r="R3037">
        <v>102.35</v>
      </c>
      <c r="S3037">
        <v>25.59</v>
      </c>
      <c r="T3037" t="s">
        <v>30</v>
      </c>
      <c r="X3037" t="s">
        <v>31</v>
      </c>
      <c r="Y3037" t="s">
        <v>32</v>
      </c>
      <c r="Z3037" t="s">
        <v>39</v>
      </c>
      <c r="AA3037" t="str">
        <f>IFERROR(_xlfn.XLOOKUP($J3037,avoidable_ed_reference!$A$2:$A$13,avoidable_ed_reference!$C$2:$C$13),"Not Classified")</f>
        <v>Not Classified</v>
      </c>
      <c r="AB3037" t="str">
        <f>IFERROR(_xlfn.XLOOKUP($B3037,enrollment!$A$2:$A$801,enrollment!$I$2:$I$801),"")</f>
        <v>OH</v>
      </c>
      <c r="AC3037">
        <f>IFERROR(_xlfn.XLOOKUP($B3037,enrollment!$A$2:$A$801,enrollment!$L$2:$L$801),"")</f>
        <v>55</v>
      </c>
      <c r="AD3037" t="str" cm="1">
        <f t="array" ref="AD3037">_xlfn.IFS(AC3037="","Unknown",AC3037&lt;18,"0-17",AC3037&lt;35,"18-34",AC3037&lt;50,"35-49",AC3037&lt;65,"50-64",TRUE,"65+")</f>
        <v>50-64</v>
      </c>
      <c r="AE3037">
        <f>IFERROR(_xlfn.XLOOKUP($B3037,enrollment!$A$2:$A$801,enrollment!$O$2:$O$801),"")</f>
        <v>2345678901</v>
      </c>
      <c r="AF3037">
        <f>IFERROR(_xlfn.XLOOKUP($AE3037,providers!$B$2:$B$11,providers!$Q$2:$Q$11),"")</f>
        <v>4.2</v>
      </c>
      <c r="AG3037" s="1">
        <f t="shared" si="47"/>
        <v>45597</v>
      </c>
    </row>
    <row r="3038" spans="1:33" x14ac:dyDescent="0.25">
      <c r="A3038" t="s">
        <v>3529</v>
      </c>
      <c r="B3038" t="s">
        <v>3528</v>
      </c>
      <c r="C3038">
        <v>3456789012</v>
      </c>
      <c r="D3038">
        <v>3456789012</v>
      </c>
      <c r="E3038" s="1">
        <v>45608</v>
      </c>
      <c r="F3038" s="1">
        <v>45608</v>
      </c>
      <c r="G3038" s="1">
        <v>45632</v>
      </c>
      <c r="H3038" t="s">
        <v>67</v>
      </c>
      <c r="I3038">
        <v>21</v>
      </c>
      <c r="J3038" t="s">
        <v>99</v>
      </c>
      <c r="K3038">
        <v>99223</v>
      </c>
      <c r="O3038">
        <v>1</v>
      </c>
      <c r="P3038">
        <v>29749.040000000001</v>
      </c>
      <c r="Q3038">
        <v>19192.93</v>
      </c>
      <c r="R3038">
        <v>15354.34</v>
      </c>
      <c r="S3038">
        <v>3838.59</v>
      </c>
      <c r="T3038" t="s">
        <v>30</v>
      </c>
      <c r="V3038">
        <v>1</v>
      </c>
      <c r="W3038" s="2" t="s">
        <v>68</v>
      </c>
      <c r="X3038" t="s">
        <v>31</v>
      </c>
      <c r="Y3038" t="s">
        <v>32</v>
      </c>
      <c r="Z3038" t="s">
        <v>69</v>
      </c>
      <c r="AA3038" t="str">
        <f>IFERROR(_xlfn.XLOOKUP($J3038,avoidable_ed_reference!$A$2:$A$13,avoidable_ed_reference!$C$2:$C$13),"Not Classified")</f>
        <v>Not Classified</v>
      </c>
      <c r="AB3038" t="str">
        <f>IFERROR(_xlfn.XLOOKUP($B3038,enrollment!$A$2:$A$801,enrollment!$I$2:$I$801),"")</f>
        <v>OH</v>
      </c>
      <c r="AC3038">
        <f>IFERROR(_xlfn.XLOOKUP($B3038,enrollment!$A$2:$A$801,enrollment!$L$2:$L$801),"")</f>
        <v>55</v>
      </c>
      <c r="AD3038" t="str" cm="1">
        <f t="array" ref="AD3038">_xlfn.IFS(AC3038="","Unknown",AC3038&lt;18,"0-17",AC3038&lt;35,"18-34",AC3038&lt;50,"35-49",AC3038&lt;65,"50-64",TRUE,"65+")</f>
        <v>50-64</v>
      </c>
      <c r="AE3038">
        <f>IFERROR(_xlfn.XLOOKUP($B3038,enrollment!$A$2:$A$801,enrollment!$O$2:$O$801),"")</f>
        <v>2345678901</v>
      </c>
      <c r="AF3038">
        <f>IFERROR(_xlfn.XLOOKUP($AE3038,providers!$B$2:$B$11,providers!$Q$2:$Q$11),"")</f>
        <v>4.2</v>
      </c>
      <c r="AG3038" s="1">
        <f t="shared" si="47"/>
        <v>45597</v>
      </c>
    </row>
    <row r="3039" spans="1:33" x14ac:dyDescent="0.25">
      <c r="A3039" t="s">
        <v>3530</v>
      </c>
      <c r="B3039" t="s">
        <v>3528</v>
      </c>
      <c r="C3039">
        <v>8901234567</v>
      </c>
      <c r="D3039">
        <v>8901234567</v>
      </c>
      <c r="E3039" s="1">
        <v>45330</v>
      </c>
      <c r="F3039" s="1">
        <v>45330</v>
      </c>
      <c r="G3039" s="1">
        <v>45344</v>
      </c>
      <c r="H3039" t="s">
        <v>28</v>
      </c>
      <c r="I3039">
        <v>23</v>
      </c>
      <c r="J3039" t="s">
        <v>93</v>
      </c>
      <c r="K3039">
        <v>99284</v>
      </c>
      <c r="O3039">
        <v>1</v>
      </c>
      <c r="P3039">
        <v>2078.2399999999998</v>
      </c>
      <c r="Q3039">
        <v>1154.58</v>
      </c>
      <c r="R3039">
        <v>923.66</v>
      </c>
      <c r="S3039">
        <v>230.92</v>
      </c>
      <c r="T3039" t="s">
        <v>30</v>
      </c>
      <c r="X3039" t="s">
        <v>31</v>
      </c>
      <c r="Y3039" t="s">
        <v>32</v>
      </c>
      <c r="Z3039" t="s">
        <v>45</v>
      </c>
      <c r="AA3039" t="str">
        <f>IFERROR(_xlfn.XLOOKUP($J3039,avoidable_ed_reference!$A$2:$A$13,avoidable_ed_reference!$C$2:$C$13),"Not Classified")</f>
        <v>Avoidable</v>
      </c>
      <c r="AB3039" t="str">
        <f>IFERROR(_xlfn.XLOOKUP($B3039,enrollment!$A$2:$A$801,enrollment!$I$2:$I$801),"")</f>
        <v>OH</v>
      </c>
      <c r="AC3039">
        <f>IFERROR(_xlfn.XLOOKUP($B3039,enrollment!$A$2:$A$801,enrollment!$L$2:$L$801),"")</f>
        <v>55</v>
      </c>
      <c r="AD3039" t="str" cm="1">
        <f t="array" ref="AD3039">_xlfn.IFS(AC3039="","Unknown",AC3039&lt;18,"0-17",AC3039&lt;35,"18-34",AC3039&lt;50,"35-49",AC3039&lt;65,"50-64",TRUE,"65+")</f>
        <v>50-64</v>
      </c>
      <c r="AE3039">
        <f>IFERROR(_xlfn.XLOOKUP($B3039,enrollment!$A$2:$A$801,enrollment!$O$2:$O$801),"")</f>
        <v>2345678901</v>
      </c>
      <c r="AF3039">
        <f>IFERROR(_xlfn.XLOOKUP($AE3039,providers!$B$2:$B$11,providers!$Q$2:$Q$11),"")</f>
        <v>4.2</v>
      </c>
      <c r="AG3039" s="1">
        <f t="shared" si="47"/>
        <v>45323</v>
      </c>
    </row>
    <row r="3040" spans="1:33" x14ac:dyDescent="0.25">
      <c r="A3040" t="s">
        <v>3531</v>
      </c>
      <c r="B3040" t="s">
        <v>3528</v>
      </c>
      <c r="C3040">
        <v>5678901234</v>
      </c>
      <c r="D3040">
        <v>5678901234</v>
      </c>
      <c r="E3040" s="1">
        <v>45595</v>
      </c>
      <c r="F3040" s="1">
        <v>45595</v>
      </c>
      <c r="G3040" s="1">
        <v>45619</v>
      </c>
      <c r="H3040" t="s">
        <v>28</v>
      </c>
      <c r="I3040">
        <v>20</v>
      </c>
      <c r="J3040" t="s">
        <v>35</v>
      </c>
      <c r="K3040">
        <v>99213</v>
      </c>
      <c r="O3040">
        <v>1</v>
      </c>
      <c r="P3040">
        <v>199.84</v>
      </c>
      <c r="Q3040">
        <v>153.72</v>
      </c>
      <c r="R3040">
        <v>122.98</v>
      </c>
      <c r="S3040">
        <v>30.74</v>
      </c>
      <c r="T3040" t="s">
        <v>30</v>
      </c>
      <c r="X3040" t="s">
        <v>31</v>
      </c>
      <c r="Y3040" t="s">
        <v>32</v>
      </c>
      <c r="Z3040" t="s">
        <v>36</v>
      </c>
      <c r="AA3040" t="str">
        <f>IFERROR(_xlfn.XLOOKUP($J3040,avoidable_ed_reference!$A$2:$A$13,avoidable_ed_reference!$C$2:$C$13),"Not Classified")</f>
        <v>Avoidable</v>
      </c>
      <c r="AB3040" t="str">
        <f>IFERROR(_xlfn.XLOOKUP($B3040,enrollment!$A$2:$A$801,enrollment!$I$2:$I$801),"")</f>
        <v>OH</v>
      </c>
      <c r="AC3040">
        <f>IFERROR(_xlfn.XLOOKUP($B3040,enrollment!$A$2:$A$801,enrollment!$L$2:$L$801),"")</f>
        <v>55</v>
      </c>
      <c r="AD3040" t="str" cm="1">
        <f t="array" ref="AD3040">_xlfn.IFS(AC3040="","Unknown",AC3040&lt;18,"0-17",AC3040&lt;35,"18-34",AC3040&lt;50,"35-49",AC3040&lt;65,"50-64",TRUE,"65+")</f>
        <v>50-64</v>
      </c>
      <c r="AE3040">
        <f>IFERROR(_xlfn.XLOOKUP($B3040,enrollment!$A$2:$A$801,enrollment!$O$2:$O$801),"")</f>
        <v>2345678901</v>
      </c>
      <c r="AF3040">
        <f>IFERROR(_xlfn.XLOOKUP($AE3040,providers!$B$2:$B$11,providers!$Q$2:$Q$11),"")</f>
        <v>4.2</v>
      </c>
      <c r="AG3040" s="1">
        <f t="shared" si="47"/>
        <v>45566</v>
      </c>
    </row>
    <row r="3041" spans="1:33" x14ac:dyDescent="0.25">
      <c r="A3041" t="s">
        <v>3532</v>
      </c>
      <c r="B3041" t="s">
        <v>3528</v>
      </c>
      <c r="C3041">
        <v>5678901234</v>
      </c>
      <c r="D3041">
        <v>5678901234</v>
      </c>
      <c r="E3041" s="1">
        <v>45648</v>
      </c>
      <c r="F3041" s="1">
        <v>45648</v>
      </c>
      <c r="G3041" s="1">
        <v>45666</v>
      </c>
      <c r="H3041" t="s">
        <v>28</v>
      </c>
      <c r="I3041">
        <v>20</v>
      </c>
      <c r="J3041" t="s">
        <v>35</v>
      </c>
      <c r="K3041">
        <v>99213</v>
      </c>
      <c r="O3041">
        <v>1</v>
      </c>
      <c r="P3041">
        <v>178.42</v>
      </c>
      <c r="Q3041">
        <v>137.25</v>
      </c>
      <c r="R3041">
        <v>109.8</v>
      </c>
      <c r="S3041">
        <v>27.45</v>
      </c>
      <c r="T3041" t="s">
        <v>30</v>
      </c>
      <c r="X3041" t="s">
        <v>31</v>
      </c>
      <c r="Y3041" t="s">
        <v>32</v>
      </c>
      <c r="Z3041" t="s">
        <v>36</v>
      </c>
      <c r="AA3041" t="str">
        <f>IFERROR(_xlfn.XLOOKUP($J3041,avoidable_ed_reference!$A$2:$A$13,avoidable_ed_reference!$C$2:$C$13),"Not Classified")</f>
        <v>Avoidable</v>
      </c>
      <c r="AB3041" t="str">
        <f>IFERROR(_xlfn.XLOOKUP($B3041,enrollment!$A$2:$A$801,enrollment!$I$2:$I$801),"")</f>
        <v>OH</v>
      </c>
      <c r="AC3041">
        <f>IFERROR(_xlfn.XLOOKUP($B3041,enrollment!$A$2:$A$801,enrollment!$L$2:$L$801),"")</f>
        <v>55</v>
      </c>
      <c r="AD3041" t="str" cm="1">
        <f t="array" ref="AD3041">_xlfn.IFS(AC3041="","Unknown",AC3041&lt;18,"0-17",AC3041&lt;35,"18-34",AC3041&lt;50,"35-49",AC3041&lt;65,"50-64",TRUE,"65+")</f>
        <v>50-64</v>
      </c>
      <c r="AE3041">
        <f>IFERROR(_xlfn.XLOOKUP($B3041,enrollment!$A$2:$A$801,enrollment!$O$2:$O$801),"")</f>
        <v>2345678901</v>
      </c>
      <c r="AF3041">
        <f>IFERROR(_xlfn.XLOOKUP($AE3041,providers!$B$2:$B$11,providers!$Q$2:$Q$11),"")</f>
        <v>4.2</v>
      </c>
      <c r="AG3041" s="1">
        <f t="shared" si="47"/>
        <v>45627</v>
      </c>
    </row>
    <row r="3042" spans="1:33" x14ac:dyDescent="0.25">
      <c r="A3042" t="s">
        <v>3533</v>
      </c>
      <c r="B3042" t="s">
        <v>3534</v>
      </c>
      <c r="C3042">
        <v>7890123456</v>
      </c>
      <c r="D3042">
        <v>7890123456</v>
      </c>
      <c r="E3042" s="1">
        <v>45642</v>
      </c>
      <c r="F3042" s="1">
        <v>45642</v>
      </c>
      <c r="G3042" s="1">
        <v>45656</v>
      </c>
      <c r="H3042" t="s">
        <v>28</v>
      </c>
      <c r="I3042">
        <v>22</v>
      </c>
      <c r="J3042" t="s">
        <v>29</v>
      </c>
      <c r="K3042">
        <v>90837</v>
      </c>
      <c r="O3042">
        <v>1</v>
      </c>
      <c r="P3042">
        <v>265.26</v>
      </c>
      <c r="Q3042">
        <v>196.49</v>
      </c>
      <c r="R3042">
        <v>157.19</v>
      </c>
      <c r="S3042">
        <v>39.299999999999997</v>
      </c>
      <c r="T3042" t="s">
        <v>30</v>
      </c>
      <c r="X3042" t="s">
        <v>43</v>
      </c>
      <c r="Y3042" t="s">
        <v>44</v>
      </c>
      <c r="Z3042" t="s">
        <v>33</v>
      </c>
      <c r="AA3042" t="str">
        <f>IFERROR(_xlfn.XLOOKUP($J3042,avoidable_ed_reference!$A$2:$A$13,avoidable_ed_reference!$C$2:$C$13),"Not Classified")</f>
        <v>Potentially Avoidable</v>
      </c>
      <c r="AB3042" t="str">
        <f>IFERROR(_xlfn.XLOOKUP($B3042,enrollment!$A$2:$A$801,enrollment!$I$2:$I$801),"")</f>
        <v>KY</v>
      </c>
      <c r="AC3042">
        <f>IFERROR(_xlfn.XLOOKUP($B3042,enrollment!$A$2:$A$801,enrollment!$L$2:$L$801),"")</f>
        <v>44</v>
      </c>
      <c r="AD3042" t="str" cm="1">
        <f t="array" ref="AD3042">_xlfn.IFS(AC3042="","Unknown",AC3042&lt;18,"0-17",AC3042&lt;35,"18-34",AC3042&lt;50,"35-49",AC3042&lt;65,"50-64",TRUE,"65+")</f>
        <v>35-49</v>
      </c>
      <c r="AE3042">
        <f>IFERROR(_xlfn.XLOOKUP($B3042,enrollment!$A$2:$A$801,enrollment!$O$2:$O$801),"")</f>
        <v>3456789012</v>
      </c>
      <c r="AF3042">
        <f>IFERROR(_xlfn.XLOOKUP($AE3042,providers!$B$2:$B$11,providers!$Q$2:$Q$11),"")</f>
        <v>4</v>
      </c>
      <c r="AG3042" s="1">
        <f t="shared" si="47"/>
        <v>45627</v>
      </c>
    </row>
    <row r="3043" spans="1:33" x14ac:dyDescent="0.25">
      <c r="A3043" t="s">
        <v>3535</v>
      </c>
      <c r="B3043" t="s">
        <v>3534</v>
      </c>
      <c r="C3043">
        <v>3456789012</v>
      </c>
      <c r="D3043">
        <v>3456789012</v>
      </c>
      <c r="E3043" s="1">
        <v>45501</v>
      </c>
      <c r="F3043" s="1">
        <v>45501</v>
      </c>
      <c r="G3043" s="1">
        <v>45516</v>
      </c>
      <c r="H3043" t="s">
        <v>28</v>
      </c>
      <c r="I3043">
        <v>11</v>
      </c>
      <c r="J3043" t="s">
        <v>47</v>
      </c>
      <c r="K3043">
        <v>99213</v>
      </c>
      <c r="O3043">
        <v>1</v>
      </c>
      <c r="P3043">
        <v>232.79</v>
      </c>
      <c r="Q3043">
        <v>172.44</v>
      </c>
      <c r="R3043">
        <v>137.94999999999999</v>
      </c>
      <c r="S3043">
        <v>34.49</v>
      </c>
      <c r="T3043" t="s">
        <v>30</v>
      </c>
      <c r="X3043" t="s">
        <v>43</v>
      </c>
      <c r="Y3043" t="s">
        <v>44</v>
      </c>
      <c r="Z3043" t="s">
        <v>39</v>
      </c>
      <c r="AA3043" t="str">
        <f>IFERROR(_xlfn.XLOOKUP($J3043,avoidable_ed_reference!$A$2:$A$13,avoidable_ed_reference!$C$2:$C$13),"Not Classified")</f>
        <v>Not Classified</v>
      </c>
      <c r="AB3043" t="str">
        <f>IFERROR(_xlfn.XLOOKUP($B3043,enrollment!$A$2:$A$801,enrollment!$I$2:$I$801),"")</f>
        <v>KY</v>
      </c>
      <c r="AC3043">
        <f>IFERROR(_xlfn.XLOOKUP($B3043,enrollment!$A$2:$A$801,enrollment!$L$2:$L$801),"")</f>
        <v>44</v>
      </c>
      <c r="AD3043" t="str" cm="1">
        <f t="array" ref="AD3043">_xlfn.IFS(AC3043="","Unknown",AC3043&lt;18,"0-17",AC3043&lt;35,"18-34",AC3043&lt;50,"35-49",AC3043&lt;65,"50-64",TRUE,"65+")</f>
        <v>35-49</v>
      </c>
      <c r="AE3043">
        <f>IFERROR(_xlfn.XLOOKUP($B3043,enrollment!$A$2:$A$801,enrollment!$O$2:$O$801),"")</f>
        <v>3456789012</v>
      </c>
      <c r="AF3043">
        <f>IFERROR(_xlfn.XLOOKUP($AE3043,providers!$B$2:$B$11,providers!$Q$2:$Q$11),"")</f>
        <v>4</v>
      </c>
      <c r="AG3043" s="1">
        <f t="shared" si="47"/>
        <v>45474</v>
      </c>
    </row>
    <row r="3044" spans="1:33" x14ac:dyDescent="0.25">
      <c r="A3044" t="s">
        <v>3536</v>
      </c>
      <c r="B3044" t="s">
        <v>3534</v>
      </c>
      <c r="C3044">
        <v>3456789012</v>
      </c>
      <c r="D3044">
        <v>3456789012</v>
      </c>
      <c r="E3044" s="1">
        <v>45564</v>
      </c>
      <c r="F3044" s="1">
        <v>45564</v>
      </c>
      <c r="G3044" s="1">
        <v>45599</v>
      </c>
      <c r="H3044" t="s">
        <v>28</v>
      </c>
      <c r="I3044">
        <v>11</v>
      </c>
      <c r="J3044" t="s">
        <v>47</v>
      </c>
      <c r="K3044">
        <v>99213</v>
      </c>
      <c r="O3044">
        <v>1</v>
      </c>
      <c r="P3044">
        <v>204.4</v>
      </c>
      <c r="Q3044">
        <v>151.41</v>
      </c>
      <c r="R3044">
        <v>121.13</v>
      </c>
      <c r="S3044">
        <v>30.28</v>
      </c>
      <c r="T3044" t="s">
        <v>30</v>
      </c>
      <c r="X3044" t="s">
        <v>43</v>
      </c>
      <c r="Y3044" t="s">
        <v>44</v>
      </c>
      <c r="Z3044" t="s">
        <v>39</v>
      </c>
      <c r="AA3044" t="str">
        <f>IFERROR(_xlfn.XLOOKUP($J3044,avoidable_ed_reference!$A$2:$A$13,avoidable_ed_reference!$C$2:$C$13),"Not Classified")</f>
        <v>Not Classified</v>
      </c>
      <c r="AB3044" t="str">
        <f>IFERROR(_xlfn.XLOOKUP($B3044,enrollment!$A$2:$A$801,enrollment!$I$2:$I$801),"")</f>
        <v>KY</v>
      </c>
      <c r="AC3044">
        <f>IFERROR(_xlfn.XLOOKUP($B3044,enrollment!$A$2:$A$801,enrollment!$L$2:$L$801),"")</f>
        <v>44</v>
      </c>
      <c r="AD3044" t="str" cm="1">
        <f t="array" ref="AD3044">_xlfn.IFS(AC3044="","Unknown",AC3044&lt;18,"0-17",AC3044&lt;35,"18-34",AC3044&lt;50,"35-49",AC3044&lt;65,"50-64",TRUE,"65+")</f>
        <v>35-49</v>
      </c>
      <c r="AE3044">
        <f>IFERROR(_xlfn.XLOOKUP($B3044,enrollment!$A$2:$A$801,enrollment!$O$2:$O$801),"")</f>
        <v>3456789012</v>
      </c>
      <c r="AF3044">
        <f>IFERROR(_xlfn.XLOOKUP($AE3044,providers!$B$2:$B$11,providers!$Q$2:$Q$11),"")</f>
        <v>4</v>
      </c>
      <c r="AG3044" s="1">
        <f t="shared" si="47"/>
        <v>45536</v>
      </c>
    </row>
    <row r="3045" spans="1:33" x14ac:dyDescent="0.25">
      <c r="A3045" t="s">
        <v>3537</v>
      </c>
      <c r="B3045" t="s">
        <v>3534</v>
      </c>
      <c r="C3045">
        <v>3456789012</v>
      </c>
      <c r="D3045">
        <v>3456789012</v>
      </c>
      <c r="E3045" s="1">
        <v>45641</v>
      </c>
      <c r="F3045" s="1">
        <v>45641</v>
      </c>
      <c r="G3045" s="1">
        <v>45661</v>
      </c>
      <c r="H3045" t="s">
        <v>28</v>
      </c>
      <c r="I3045">
        <v>11</v>
      </c>
      <c r="J3045" t="s">
        <v>47</v>
      </c>
      <c r="K3045">
        <v>99213</v>
      </c>
      <c r="O3045">
        <v>1</v>
      </c>
      <c r="P3045">
        <v>228.88</v>
      </c>
      <c r="Q3045">
        <v>169.54</v>
      </c>
      <c r="R3045">
        <v>135.63</v>
      </c>
      <c r="S3045">
        <v>33.909999999999997</v>
      </c>
      <c r="T3045" t="s">
        <v>30</v>
      </c>
      <c r="X3045" t="s">
        <v>43</v>
      </c>
      <c r="Y3045" t="s">
        <v>44</v>
      </c>
      <c r="Z3045" t="s">
        <v>39</v>
      </c>
      <c r="AA3045" t="str">
        <f>IFERROR(_xlfn.XLOOKUP($J3045,avoidable_ed_reference!$A$2:$A$13,avoidable_ed_reference!$C$2:$C$13),"Not Classified")</f>
        <v>Not Classified</v>
      </c>
      <c r="AB3045" t="str">
        <f>IFERROR(_xlfn.XLOOKUP($B3045,enrollment!$A$2:$A$801,enrollment!$I$2:$I$801),"")</f>
        <v>KY</v>
      </c>
      <c r="AC3045">
        <f>IFERROR(_xlfn.XLOOKUP($B3045,enrollment!$A$2:$A$801,enrollment!$L$2:$L$801),"")</f>
        <v>44</v>
      </c>
      <c r="AD3045" t="str" cm="1">
        <f t="array" ref="AD3045">_xlfn.IFS(AC3045="","Unknown",AC3045&lt;18,"0-17",AC3045&lt;35,"18-34",AC3045&lt;50,"35-49",AC3045&lt;65,"50-64",TRUE,"65+")</f>
        <v>35-49</v>
      </c>
      <c r="AE3045">
        <f>IFERROR(_xlfn.XLOOKUP($B3045,enrollment!$A$2:$A$801,enrollment!$O$2:$O$801),"")</f>
        <v>3456789012</v>
      </c>
      <c r="AF3045">
        <f>IFERROR(_xlfn.XLOOKUP($AE3045,providers!$B$2:$B$11,providers!$Q$2:$Q$11),"")</f>
        <v>4</v>
      </c>
      <c r="AG3045" s="1">
        <f t="shared" si="47"/>
        <v>45627</v>
      </c>
    </row>
    <row r="3046" spans="1:33" x14ac:dyDescent="0.25">
      <c r="A3046" t="s">
        <v>3538</v>
      </c>
      <c r="B3046" t="s">
        <v>3539</v>
      </c>
      <c r="C3046">
        <v>8901234567</v>
      </c>
      <c r="D3046">
        <v>8901234567</v>
      </c>
      <c r="E3046" s="1">
        <v>45525</v>
      </c>
      <c r="F3046" s="1">
        <v>45525</v>
      </c>
      <c r="G3046" s="1">
        <v>45542</v>
      </c>
      <c r="H3046" t="s">
        <v>28</v>
      </c>
      <c r="I3046">
        <v>22</v>
      </c>
      <c r="J3046" t="s">
        <v>29</v>
      </c>
      <c r="K3046">
        <v>90837</v>
      </c>
      <c r="O3046">
        <v>1</v>
      </c>
      <c r="P3046">
        <v>219.74</v>
      </c>
      <c r="Q3046">
        <v>162.77000000000001</v>
      </c>
      <c r="R3046">
        <v>130.22</v>
      </c>
      <c r="S3046">
        <v>32.549999999999997</v>
      </c>
      <c r="T3046" t="s">
        <v>30</v>
      </c>
      <c r="X3046" t="s">
        <v>233</v>
      </c>
      <c r="Y3046" t="s">
        <v>32</v>
      </c>
      <c r="Z3046" t="s">
        <v>33</v>
      </c>
      <c r="AA3046" t="str">
        <f>IFERROR(_xlfn.XLOOKUP($J3046,avoidable_ed_reference!$A$2:$A$13,avoidable_ed_reference!$C$2:$C$13),"Not Classified")</f>
        <v>Potentially Avoidable</v>
      </c>
      <c r="AB3046" t="str">
        <f>IFERROR(_xlfn.XLOOKUP($B3046,enrollment!$A$2:$A$801,enrollment!$I$2:$I$801),"")</f>
        <v>OH</v>
      </c>
      <c r="AC3046">
        <f>IFERROR(_xlfn.XLOOKUP($B3046,enrollment!$A$2:$A$801,enrollment!$L$2:$L$801),"")</f>
        <v>80</v>
      </c>
      <c r="AD3046" t="str" cm="1">
        <f t="array" ref="AD3046">_xlfn.IFS(AC3046="","Unknown",AC3046&lt;18,"0-17",AC3046&lt;35,"18-34",AC3046&lt;50,"35-49",AC3046&lt;65,"50-64",TRUE,"65+")</f>
        <v>65+</v>
      </c>
      <c r="AE3046">
        <f>IFERROR(_xlfn.XLOOKUP($B3046,enrollment!$A$2:$A$801,enrollment!$O$2:$O$801),"")</f>
        <v>6789012345</v>
      </c>
      <c r="AF3046">
        <f>IFERROR(_xlfn.XLOOKUP($AE3046,providers!$B$2:$B$11,providers!$Q$2:$Q$11),"")</f>
        <v>4.0999999999999996</v>
      </c>
      <c r="AG3046" s="1">
        <f t="shared" si="47"/>
        <v>45505</v>
      </c>
    </row>
    <row r="3047" spans="1:33" x14ac:dyDescent="0.25">
      <c r="A3047" t="s">
        <v>3540</v>
      </c>
      <c r="B3047" t="s">
        <v>3539</v>
      </c>
      <c r="C3047">
        <v>1122334455</v>
      </c>
      <c r="D3047">
        <v>1122334455</v>
      </c>
      <c r="E3047" s="1">
        <v>45528</v>
      </c>
      <c r="F3047" s="1">
        <v>45528</v>
      </c>
      <c r="G3047" s="1">
        <v>45558</v>
      </c>
      <c r="H3047" t="s">
        <v>67</v>
      </c>
      <c r="I3047">
        <v>21</v>
      </c>
      <c r="J3047" t="s">
        <v>99</v>
      </c>
      <c r="K3047">
        <v>99223</v>
      </c>
      <c r="O3047">
        <v>1</v>
      </c>
      <c r="P3047">
        <v>27065.22</v>
      </c>
      <c r="Q3047">
        <v>17461.43</v>
      </c>
      <c r="R3047">
        <v>13969.14</v>
      </c>
      <c r="S3047">
        <v>3492.29</v>
      </c>
      <c r="T3047" t="s">
        <v>545</v>
      </c>
      <c r="V3047">
        <v>1</v>
      </c>
      <c r="W3047" s="2" t="s">
        <v>68</v>
      </c>
      <c r="X3047" t="s">
        <v>233</v>
      </c>
      <c r="Y3047" t="s">
        <v>32</v>
      </c>
      <c r="Z3047" t="s">
        <v>69</v>
      </c>
      <c r="AA3047" t="str">
        <f>IFERROR(_xlfn.XLOOKUP($J3047,avoidable_ed_reference!$A$2:$A$13,avoidable_ed_reference!$C$2:$C$13),"Not Classified")</f>
        <v>Not Classified</v>
      </c>
      <c r="AB3047" t="str">
        <f>IFERROR(_xlfn.XLOOKUP($B3047,enrollment!$A$2:$A$801,enrollment!$I$2:$I$801),"")</f>
        <v>OH</v>
      </c>
      <c r="AC3047">
        <f>IFERROR(_xlfn.XLOOKUP($B3047,enrollment!$A$2:$A$801,enrollment!$L$2:$L$801),"")</f>
        <v>80</v>
      </c>
      <c r="AD3047" t="str" cm="1">
        <f t="array" ref="AD3047">_xlfn.IFS(AC3047="","Unknown",AC3047&lt;18,"0-17",AC3047&lt;35,"18-34",AC3047&lt;50,"35-49",AC3047&lt;65,"50-64",TRUE,"65+")</f>
        <v>65+</v>
      </c>
      <c r="AE3047">
        <f>IFERROR(_xlfn.XLOOKUP($B3047,enrollment!$A$2:$A$801,enrollment!$O$2:$O$801),"")</f>
        <v>6789012345</v>
      </c>
      <c r="AF3047">
        <f>IFERROR(_xlfn.XLOOKUP($AE3047,providers!$B$2:$B$11,providers!$Q$2:$Q$11),"")</f>
        <v>4.0999999999999996</v>
      </c>
      <c r="AG3047" s="1">
        <f t="shared" si="47"/>
        <v>45505</v>
      </c>
    </row>
    <row r="3048" spans="1:33" x14ac:dyDescent="0.25">
      <c r="A3048" t="s">
        <v>3541</v>
      </c>
      <c r="B3048" t="s">
        <v>3539</v>
      </c>
      <c r="C3048">
        <v>6789012345</v>
      </c>
      <c r="D3048">
        <v>6789012345</v>
      </c>
      <c r="E3048" s="1">
        <v>45554</v>
      </c>
      <c r="F3048" s="1">
        <v>45554</v>
      </c>
      <c r="G3048" s="1">
        <v>45583</v>
      </c>
      <c r="H3048" t="s">
        <v>28</v>
      </c>
      <c r="I3048">
        <v>11</v>
      </c>
      <c r="J3048" t="s">
        <v>38</v>
      </c>
      <c r="K3048">
        <v>99213</v>
      </c>
      <c r="O3048">
        <v>1</v>
      </c>
      <c r="P3048">
        <v>240.18</v>
      </c>
      <c r="Q3048">
        <v>177.91</v>
      </c>
      <c r="R3048">
        <v>142.33000000000001</v>
      </c>
      <c r="S3048">
        <v>35.58</v>
      </c>
      <c r="T3048" t="s">
        <v>30</v>
      </c>
      <c r="X3048" t="s">
        <v>233</v>
      </c>
      <c r="Y3048" t="s">
        <v>32</v>
      </c>
      <c r="Z3048" t="s">
        <v>39</v>
      </c>
      <c r="AA3048" t="str">
        <f>IFERROR(_xlfn.XLOOKUP($J3048,avoidable_ed_reference!$A$2:$A$13,avoidable_ed_reference!$C$2:$C$13),"Not Classified")</f>
        <v>Not Classified</v>
      </c>
      <c r="AB3048" t="str">
        <f>IFERROR(_xlfn.XLOOKUP($B3048,enrollment!$A$2:$A$801,enrollment!$I$2:$I$801),"")</f>
        <v>OH</v>
      </c>
      <c r="AC3048">
        <f>IFERROR(_xlfn.XLOOKUP($B3048,enrollment!$A$2:$A$801,enrollment!$L$2:$L$801),"")</f>
        <v>80</v>
      </c>
      <c r="AD3048" t="str" cm="1">
        <f t="array" ref="AD3048">_xlfn.IFS(AC3048="","Unknown",AC3048&lt;18,"0-17",AC3048&lt;35,"18-34",AC3048&lt;50,"35-49",AC3048&lt;65,"50-64",TRUE,"65+")</f>
        <v>65+</v>
      </c>
      <c r="AE3048">
        <f>IFERROR(_xlfn.XLOOKUP($B3048,enrollment!$A$2:$A$801,enrollment!$O$2:$O$801),"")</f>
        <v>6789012345</v>
      </c>
      <c r="AF3048">
        <f>IFERROR(_xlfn.XLOOKUP($AE3048,providers!$B$2:$B$11,providers!$Q$2:$Q$11),"")</f>
        <v>4.0999999999999996</v>
      </c>
      <c r="AG3048" s="1">
        <f t="shared" si="47"/>
        <v>45536</v>
      </c>
    </row>
    <row r="3049" spans="1:33" x14ac:dyDescent="0.25">
      <c r="A3049" t="s">
        <v>3542</v>
      </c>
      <c r="B3049" t="s">
        <v>3539</v>
      </c>
      <c r="C3049">
        <v>1122334455</v>
      </c>
      <c r="D3049">
        <v>1122334455</v>
      </c>
      <c r="E3049" s="1">
        <v>45622</v>
      </c>
      <c r="F3049" s="1">
        <v>45622</v>
      </c>
      <c r="G3049" s="1">
        <v>45653</v>
      </c>
      <c r="H3049" t="s">
        <v>28</v>
      </c>
      <c r="I3049">
        <v>11</v>
      </c>
      <c r="J3049" t="s">
        <v>35</v>
      </c>
      <c r="K3049">
        <v>99213</v>
      </c>
      <c r="O3049">
        <v>1</v>
      </c>
      <c r="P3049">
        <v>205.16</v>
      </c>
      <c r="Q3049">
        <v>151.97</v>
      </c>
      <c r="R3049">
        <v>121.58</v>
      </c>
      <c r="S3049">
        <v>30.39</v>
      </c>
      <c r="T3049" t="s">
        <v>545</v>
      </c>
      <c r="X3049" t="s">
        <v>233</v>
      </c>
      <c r="Y3049" t="s">
        <v>32</v>
      </c>
      <c r="Z3049" t="s">
        <v>39</v>
      </c>
      <c r="AA3049" t="str">
        <f>IFERROR(_xlfn.XLOOKUP($J3049,avoidable_ed_reference!$A$2:$A$13,avoidable_ed_reference!$C$2:$C$13),"Not Classified")</f>
        <v>Avoidable</v>
      </c>
      <c r="AB3049" t="str">
        <f>IFERROR(_xlfn.XLOOKUP($B3049,enrollment!$A$2:$A$801,enrollment!$I$2:$I$801),"")</f>
        <v>OH</v>
      </c>
      <c r="AC3049">
        <f>IFERROR(_xlfn.XLOOKUP($B3049,enrollment!$A$2:$A$801,enrollment!$L$2:$L$801),"")</f>
        <v>80</v>
      </c>
      <c r="AD3049" t="str" cm="1">
        <f t="array" ref="AD3049">_xlfn.IFS(AC3049="","Unknown",AC3049&lt;18,"0-17",AC3049&lt;35,"18-34",AC3049&lt;50,"35-49",AC3049&lt;65,"50-64",TRUE,"65+")</f>
        <v>65+</v>
      </c>
      <c r="AE3049">
        <f>IFERROR(_xlfn.XLOOKUP($B3049,enrollment!$A$2:$A$801,enrollment!$O$2:$O$801),"")</f>
        <v>6789012345</v>
      </c>
      <c r="AF3049">
        <f>IFERROR(_xlfn.XLOOKUP($AE3049,providers!$B$2:$B$11,providers!$Q$2:$Q$11),"")</f>
        <v>4.0999999999999996</v>
      </c>
      <c r="AG3049" s="1">
        <f t="shared" si="47"/>
        <v>45597</v>
      </c>
    </row>
    <row r="3050" spans="1:33" x14ac:dyDescent="0.25">
      <c r="A3050" t="s">
        <v>3543</v>
      </c>
      <c r="B3050" t="s">
        <v>3539</v>
      </c>
      <c r="C3050">
        <v>6789012345</v>
      </c>
      <c r="D3050">
        <v>6789012345</v>
      </c>
      <c r="E3050" s="1">
        <v>45298</v>
      </c>
      <c r="F3050" s="1">
        <v>45298</v>
      </c>
      <c r="G3050" s="1">
        <v>45328</v>
      </c>
      <c r="H3050" t="s">
        <v>28</v>
      </c>
      <c r="I3050">
        <v>11</v>
      </c>
      <c r="J3050" t="s">
        <v>38</v>
      </c>
      <c r="K3050">
        <v>99213</v>
      </c>
      <c r="O3050">
        <v>1</v>
      </c>
      <c r="P3050">
        <v>204.08</v>
      </c>
      <c r="Q3050">
        <v>151.16999999999999</v>
      </c>
      <c r="R3050">
        <v>120.94</v>
      </c>
      <c r="S3050">
        <v>30.23</v>
      </c>
      <c r="T3050" t="s">
        <v>30</v>
      </c>
      <c r="X3050" t="s">
        <v>233</v>
      </c>
      <c r="Y3050" t="s">
        <v>32</v>
      </c>
      <c r="Z3050" t="s">
        <v>39</v>
      </c>
      <c r="AA3050" t="str">
        <f>IFERROR(_xlfn.XLOOKUP($J3050,avoidable_ed_reference!$A$2:$A$13,avoidable_ed_reference!$C$2:$C$13),"Not Classified")</f>
        <v>Not Classified</v>
      </c>
      <c r="AB3050" t="str">
        <f>IFERROR(_xlfn.XLOOKUP($B3050,enrollment!$A$2:$A$801,enrollment!$I$2:$I$801),"")</f>
        <v>OH</v>
      </c>
      <c r="AC3050">
        <f>IFERROR(_xlfn.XLOOKUP($B3050,enrollment!$A$2:$A$801,enrollment!$L$2:$L$801),"")</f>
        <v>80</v>
      </c>
      <c r="AD3050" t="str" cm="1">
        <f t="array" ref="AD3050">_xlfn.IFS(AC3050="","Unknown",AC3050&lt;18,"0-17",AC3050&lt;35,"18-34",AC3050&lt;50,"35-49",AC3050&lt;65,"50-64",TRUE,"65+")</f>
        <v>65+</v>
      </c>
      <c r="AE3050">
        <f>IFERROR(_xlfn.XLOOKUP($B3050,enrollment!$A$2:$A$801,enrollment!$O$2:$O$801),"")</f>
        <v>6789012345</v>
      </c>
      <c r="AF3050">
        <f>IFERROR(_xlfn.XLOOKUP($AE3050,providers!$B$2:$B$11,providers!$Q$2:$Q$11),"")</f>
        <v>4.0999999999999996</v>
      </c>
      <c r="AG3050" s="1">
        <f t="shared" si="47"/>
        <v>45292</v>
      </c>
    </row>
    <row r="3051" spans="1:33" x14ac:dyDescent="0.25">
      <c r="A3051" t="s">
        <v>3544</v>
      </c>
      <c r="B3051" t="s">
        <v>3539</v>
      </c>
      <c r="C3051">
        <v>2233445566</v>
      </c>
      <c r="D3051">
        <v>2233445566</v>
      </c>
      <c r="E3051" s="1">
        <v>45315</v>
      </c>
      <c r="F3051" s="1">
        <v>45315</v>
      </c>
      <c r="G3051" s="1">
        <v>45336</v>
      </c>
      <c r="H3051" t="s">
        <v>28</v>
      </c>
      <c r="I3051">
        <v>22</v>
      </c>
      <c r="J3051" t="s">
        <v>29</v>
      </c>
      <c r="K3051">
        <v>90837</v>
      </c>
      <c r="O3051">
        <v>1</v>
      </c>
      <c r="P3051">
        <v>245.28</v>
      </c>
      <c r="Q3051">
        <v>181.69</v>
      </c>
      <c r="R3051">
        <v>145.35</v>
      </c>
      <c r="S3051">
        <v>36.340000000000003</v>
      </c>
      <c r="T3051" t="s">
        <v>30</v>
      </c>
      <c r="X3051" t="s">
        <v>233</v>
      </c>
      <c r="Y3051" t="s">
        <v>32</v>
      </c>
      <c r="Z3051" t="s">
        <v>33</v>
      </c>
      <c r="AA3051" t="str">
        <f>IFERROR(_xlfn.XLOOKUP($J3051,avoidable_ed_reference!$A$2:$A$13,avoidable_ed_reference!$C$2:$C$13),"Not Classified")</f>
        <v>Potentially Avoidable</v>
      </c>
      <c r="AB3051" t="str">
        <f>IFERROR(_xlfn.XLOOKUP($B3051,enrollment!$A$2:$A$801,enrollment!$I$2:$I$801),"")</f>
        <v>OH</v>
      </c>
      <c r="AC3051">
        <f>IFERROR(_xlfn.XLOOKUP($B3051,enrollment!$A$2:$A$801,enrollment!$L$2:$L$801),"")</f>
        <v>80</v>
      </c>
      <c r="AD3051" t="str" cm="1">
        <f t="array" ref="AD3051">_xlfn.IFS(AC3051="","Unknown",AC3051&lt;18,"0-17",AC3051&lt;35,"18-34",AC3051&lt;50,"35-49",AC3051&lt;65,"50-64",TRUE,"65+")</f>
        <v>65+</v>
      </c>
      <c r="AE3051">
        <f>IFERROR(_xlfn.XLOOKUP($B3051,enrollment!$A$2:$A$801,enrollment!$O$2:$O$801),"")</f>
        <v>6789012345</v>
      </c>
      <c r="AF3051">
        <f>IFERROR(_xlfn.XLOOKUP($AE3051,providers!$B$2:$B$11,providers!$Q$2:$Q$11),"")</f>
        <v>4.0999999999999996</v>
      </c>
      <c r="AG3051" s="1">
        <f t="shared" si="47"/>
        <v>45292</v>
      </c>
    </row>
    <row r="3052" spans="1:33" x14ac:dyDescent="0.25">
      <c r="A3052" t="s">
        <v>3545</v>
      </c>
      <c r="B3052" t="s">
        <v>3539</v>
      </c>
      <c r="C3052">
        <v>7890123456</v>
      </c>
      <c r="D3052">
        <v>7890123456</v>
      </c>
      <c r="E3052" s="1">
        <v>45303</v>
      </c>
      <c r="F3052" s="1">
        <v>45303</v>
      </c>
      <c r="G3052" s="1">
        <v>45337</v>
      </c>
      <c r="H3052" t="s">
        <v>28</v>
      </c>
      <c r="I3052">
        <v>22</v>
      </c>
      <c r="J3052" t="s">
        <v>29</v>
      </c>
      <c r="K3052">
        <v>90837</v>
      </c>
      <c r="O3052">
        <v>1</v>
      </c>
      <c r="P3052">
        <v>271.76</v>
      </c>
      <c r="Q3052">
        <v>201.3</v>
      </c>
      <c r="R3052">
        <v>161.04</v>
      </c>
      <c r="S3052">
        <v>40.26</v>
      </c>
      <c r="T3052" t="s">
        <v>30</v>
      </c>
      <c r="X3052" t="s">
        <v>233</v>
      </c>
      <c r="Y3052" t="s">
        <v>32</v>
      </c>
      <c r="Z3052" t="s">
        <v>33</v>
      </c>
      <c r="AA3052" t="str">
        <f>IFERROR(_xlfn.XLOOKUP($J3052,avoidable_ed_reference!$A$2:$A$13,avoidable_ed_reference!$C$2:$C$13),"Not Classified")</f>
        <v>Potentially Avoidable</v>
      </c>
      <c r="AB3052" t="str">
        <f>IFERROR(_xlfn.XLOOKUP($B3052,enrollment!$A$2:$A$801,enrollment!$I$2:$I$801),"")</f>
        <v>OH</v>
      </c>
      <c r="AC3052">
        <f>IFERROR(_xlfn.XLOOKUP($B3052,enrollment!$A$2:$A$801,enrollment!$L$2:$L$801),"")</f>
        <v>80</v>
      </c>
      <c r="AD3052" t="str" cm="1">
        <f t="array" ref="AD3052">_xlfn.IFS(AC3052="","Unknown",AC3052&lt;18,"0-17",AC3052&lt;35,"18-34",AC3052&lt;50,"35-49",AC3052&lt;65,"50-64",TRUE,"65+")</f>
        <v>65+</v>
      </c>
      <c r="AE3052">
        <f>IFERROR(_xlfn.XLOOKUP($B3052,enrollment!$A$2:$A$801,enrollment!$O$2:$O$801),"")</f>
        <v>6789012345</v>
      </c>
      <c r="AF3052">
        <f>IFERROR(_xlfn.XLOOKUP($AE3052,providers!$B$2:$B$11,providers!$Q$2:$Q$11),"")</f>
        <v>4.0999999999999996</v>
      </c>
      <c r="AG3052" s="1">
        <f t="shared" si="47"/>
        <v>45292</v>
      </c>
    </row>
    <row r="3053" spans="1:33" x14ac:dyDescent="0.25">
      <c r="A3053" t="s">
        <v>3546</v>
      </c>
      <c r="B3053" t="s">
        <v>3547</v>
      </c>
      <c r="C3053">
        <v>5678901234</v>
      </c>
      <c r="D3053">
        <v>5678901234</v>
      </c>
      <c r="E3053" s="1">
        <v>45552</v>
      </c>
      <c r="F3053" s="1">
        <v>45552</v>
      </c>
      <c r="G3053" s="1">
        <v>45569</v>
      </c>
      <c r="H3053" t="s">
        <v>28</v>
      </c>
      <c r="I3053">
        <v>20</v>
      </c>
      <c r="J3053" t="s">
        <v>35</v>
      </c>
      <c r="K3053">
        <v>99213</v>
      </c>
      <c r="O3053">
        <v>1</v>
      </c>
      <c r="P3053">
        <v>147.85</v>
      </c>
      <c r="Q3053">
        <v>113.73</v>
      </c>
      <c r="R3053">
        <v>90.98</v>
      </c>
      <c r="S3053">
        <v>22.75</v>
      </c>
      <c r="T3053" t="s">
        <v>30</v>
      </c>
      <c r="X3053" t="s">
        <v>43</v>
      </c>
      <c r="Y3053" t="s">
        <v>44</v>
      </c>
      <c r="Z3053" t="s">
        <v>36</v>
      </c>
      <c r="AA3053" t="str">
        <f>IFERROR(_xlfn.XLOOKUP($J3053,avoidable_ed_reference!$A$2:$A$13,avoidable_ed_reference!$C$2:$C$13),"Not Classified")</f>
        <v>Avoidable</v>
      </c>
      <c r="AB3053" t="str">
        <f>IFERROR(_xlfn.XLOOKUP($B3053,enrollment!$A$2:$A$801,enrollment!$I$2:$I$801),"")</f>
        <v>GA</v>
      </c>
      <c r="AC3053">
        <f>IFERROR(_xlfn.XLOOKUP($B3053,enrollment!$A$2:$A$801,enrollment!$L$2:$L$801),"")</f>
        <v>54</v>
      </c>
      <c r="AD3053" t="str" cm="1">
        <f t="array" ref="AD3053">_xlfn.IFS(AC3053="","Unknown",AC3053&lt;18,"0-17",AC3053&lt;35,"18-34",AC3053&lt;50,"35-49",AC3053&lt;65,"50-64",TRUE,"65+")</f>
        <v>50-64</v>
      </c>
      <c r="AE3053">
        <f>IFERROR(_xlfn.XLOOKUP($B3053,enrollment!$A$2:$A$801,enrollment!$O$2:$O$801),"")</f>
        <v>8901234567</v>
      </c>
      <c r="AF3053">
        <f>IFERROR(_xlfn.XLOOKUP($AE3053,providers!$B$2:$B$11,providers!$Q$2:$Q$11),"")</f>
        <v>3.7</v>
      </c>
      <c r="AG3053" s="1">
        <f t="shared" si="47"/>
        <v>45536</v>
      </c>
    </row>
    <row r="3054" spans="1:33" x14ac:dyDescent="0.25">
      <c r="A3054" t="s">
        <v>3548</v>
      </c>
      <c r="B3054" t="s">
        <v>3547</v>
      </c>
      <c r="C3054">
        <v>9012345678</v>
      </c>
      <c r="D3054">
        <v>9012345678</v>
      </c>
      <c r="E3054" s="1">
        <v>45392</v>
      </c>
      <c r="F3054" s="1">
        <v>45392</v>
      </c>
      <c r="G3054" s="1">
        <v>45412</v>
      </c>
      <c r="H3054" t="s">
        <v>67</v>
      </c>
      <c r="I3054">
        <v>21</v>
      </c>
      <c r="J3054" t="s">
        <v>80</v>
      </c>
      <c r="K3054">
        <v>99223</v>
      </c>
      <c r="O3054">
        <v>1</v>
      </c>
      <c r="P3054">
        <v>33421.18</v>
      </c>
      <c r="Q3054">
        <v>21562.05</v>
      </c>
      <c r="R3054">
        <v>17249.64</v>
      </c>
      <c r="S3054">
        <v>4312.41</v>
      </c>
      <c r="T3054" t="s">
        <v>30</v>
      </c>
      <c r="V3054">
        <v>1</v>
      </c>
      <c r="W3054" s="2" t="s">
        <v>68</v>
      </c>
      <c r="X3054" t="s">
        <v>43</v>
      </c>
      <c r="Y3054" t="s">
        <v>44</v>
      </c>
      <c r="Z3054" t="s">
        <v>69</v>
      </c>
      <c r="AA3054" t="str">
        <f>IFERROR(_xlfn.XLOOKUP($J3054,avoidable_ed_reference!$A$2:$A$13,avoidable_ed_reference!$C$2:$C$13),"Not Classified")</f>
        <v>Non-Avoidable</v>
      </c>
      <c r="AB3054" t="str">
        <f>IFERROR(_xlfn.XLOOKUP($B3054,enrollment!$A$2:$A$801,enrollment!$I$2:$I$801),"")</f>
        <v>GA</v>
      </c>
      <c r="AC3054">
        <f>IFERROR(_xlfn.XLOOKUP($B3054,enrollment!$A$2:$A$801,enrollment!$L$2:$L$801),"")</f>
        <v>54</v>
      </c>
      <c r="AD3054" t="str" cm="1">
        <f t="array" ref="AD3054">_xlfn.IFS(AC3054="","Unknown",AC3054&lt;18,"0-17",AC3054&lt;35,"18-34",AC3054&lt;50,"35-49",AC3054&lt;65,"50-64",TRUE,"65+")</f>
        <v>50-64</v>
      </c>
      <c r="AE3054">
        <f>IFERROR(_xlfn.XLOOKUP($B3054,enrollment!$A$2:$A$801,enrollment!$O$2:$O$801),"")</f>
        <v>8901234567</v>
      </c>
      <c r="AF3054">
        <f>IFERROR(_xlfn.XLOOKUP($AE3054,providers!$B$2:$B$11,providers!$Q$2:$Q$11),"")</f>
        <v>3.7</v>
      </c>
      <c r="AG3054" s="1">
        <f t="shared" si="47"/>
        <v>45383</v>
      </c>
    </row>
    <row r="3055" spans="1:33" x14ac:dyDescent="0.25">
      <c r="A3055" t="s">
        <v>3549</v>
      </c>
      <c r="B3055" t="s">
        <v>3547</v>
      </c>
      <c r="C3055">
        <v>9012345678</v>
      </c>
      <c r="D3055">
        <v>9012345678</v>
      </c>
      <c r="E3055" s="1">
        <v>45601</v>
      </c>
      <c r="F3055" s="1">
        <v>45601</v>
      </c>
      <c r="G3055" s="1">
        <v>45619</v>
      </c>
      <c r="H3055" t="s">
        <v>67</v>
      </c>
      <c r="I3055">
        <v>21</v>
      </c>
      <c r="J3055" t="s">
        <v>42</v>
      </c>
      <c r="K3055">
        <v>99223</v>
      </c>
      <c r="O3055">
        <v>1</v>
      </c>
      <c r="P3055">
        <v>26957.54</v>
      </c>
      <c r="Q3055">
        <v>17391.96</v>
      </c>
      <c r="R3055">
        <v>13913.57</v>
      </c>
      <c r="S3055">
        <v>3478.39</v>
      </c>
      <c r="T3055" t="s">
        <v>30</v>
      </c>
      <c r="V3055">
        <v>1</v>
      </c>
      <c r="W3055" s="2" t="s">
        <v>68</v>
      </c>
      <c r="X3055" t="s">
        <v>43</v>
      </c>
      <c r="Y3055" t="s">
        <v>44</v>
      </c>
      <c r="Z3055" t="s">
        <v>69</v>
      </c>
      <c r="AA3055" t="str">
        <f>IFERROR(_xlfn.XLOOKUP($J3055,avoidable_ed_reference!$A$2:$A$13,avoidable_ed_reference!$C$2:$C$13),"Not Classified")</f>
        <v>Non-Avoidable</v>
      </c>
      <c r="AB3055" t="str">
        <f>IFERROR(_xlfn.XLOOKUP($B3055,enrollment!$A$2:$A$801,enrollment!$I$2:$I$801),"")</f>
        <v>GA</v>
      </c>
      <c r="AC3055">
        <f>IFERROR(_xlfn.XLOOKUP($B3055,enrollment!$A$2:$A$801,enrollment!$L$2:$L$801),"")</f>
        <v>54</v>
      </c>
      <c r="AD3055" t="str" cm="1">
        <f t="array" ref="AD3055">_xlfn.IFS(AC3055="","Unknown",AC3055&lt;18,"0-17",AC3055&lt;35,"18-34",AC3055&lt;50,"35-49",AC3055&lt;65,"50-64",TRUE,"65+")</f>
        <v>50-64</v>
      </c>
      <c r="AE3055">
        <f>IFERROR(_xlfn.XLOOKUP($B3055,enrollment!$A$2:$A$801,enrollment!$O$2:$O$801),"")</f>
        <v>8901234567</v>
      </c>
      <c r="AF3055">
        <f>IFERROR(_xlfn.XLOOKUP($AE3055,providers!$B$2:$B$11,providers!$Q$2:$Q$11),"")</f>
        <v>3.7</v>
      </c>
      <c r="AG3055" s="1">
        <f t="shared" si="47"/>
        <v>45597</v>
      </c>
    </row>
    <row r="3056" spans="1:33" x14ac:dyDescent="0.25">
      <c r="A3056" t="s">
        <v>3550</v>
      </c>
      <c r="B3056" t="s">
        <v>3551</v>
      </c>
      <c r="C3056">
        <v>3456789012</v>
      </c>
      <c r="D3056">
        <v>3456789012</v>
      </c>
      <c r="E3056" s="1">
        <v>45404</v>
      </c>
      <c r="F3056" s="1">
        <v>45404</v>
      </c>
      <c r="G3056" s="1">
        <v>45428</v>
      </c>
      <c r="H3056" t="s">
        <v>67</v>
      </c>
      <c r="I3056">
        <v>21</v>
      </c>
      <c r="J3056" t="s">
        <v>80</v>
      </c>
      <c r="K3056">
        <v>99223</v>
      </c>
      <c r="O3056">
        <v>1</v>
      </c>
      <c r="P3056">
        <v>24217.96</v>
      </c>
      <c r="Q3056">
        <v>15624.49</v>
      </c>
      <c r="R3056">
        <v>12499.59</v>
      </c>
      <c r="S3056">
        <v>3124.9</v>
      </c>
      <c r="T3056" t="s">
        <v>30</v>
      </c>
      <c r="V3056">
        <v>1</v>
      </c>
      <c r="W3056" s="2" t="s">
        <v>68</v>
      </c>
      <c r="X3056" t="s">
        <v>43</v>
      </c>
      <c r="Y3056" t="s">
        <v>44</v>
      </c>
      <c r="Z3056" t="s">
        <v>69</v>
      </c>
      <c r="AA3056" t="str">
        <f>IFERROR(_xlfn.XLOOKUP($J3056,avoidable_ed_reference!$A$2:$A$13,avoidable_ed_reference!$C$2:$C$13),"Not Classified")</f>
        <v>Non-Avoidable</v>
      </c>
      <c r="AB3056" t="str">
        <f>IFERROR(_xlfn.XLOOKUP($B3056,enrollment!$A$2:$A$801,enrollment!$I$2:$I$801),"")</f>
        <v>GA</v>
      </c>
      <c r="AC3056">
        <f>IFERROR(_xlfn.XLOOKUP($B3056,enrollment!$A$2:$A$801,enrollment!$L$2:$L$801),"")</f>
        <v>71</v>
      </c>
      <c r="AD3056" t="str" cm="1">
        <f t="array" ref="AD3056">_xlfn.IFS(AC3056="","Unknown",AC3056&lt;18,"0-17",AC3056&lt;35,"18-34",AC3056&lt;50,"35-49",AC3056&lt;65,"50-64",TRUE,"65+")</f>
        <v>65+</v>
      </c>
      <c r="AE3056">
        <f>IFERROR(_xlfn.XLOOKUP($B3056,enrollment!$A$2:$A$801,enrollment!$O$2:$O$801),"")</f>
        <v>8901234567</v>
      </c>
      <c r="AF3056">
        <f>IFERROR(_xlfn.XLOOKUP($AE3056,providers!$B$2:$B$11,providers!$Q$2:$Q$11),"")</f>
        <v>3.7</v>
      </c>
      <c r="AG3056" s="1">
        <f t="shared" si="47"/>
        <v>45383</v>
      </c>
    </row>
    <row r="3057" spans="1:33" x14ac:dyDescent="0.25">
      <c r="A3057" t="s">
        <v>3552</v>
      </c>
      <c r="B3057" t="s">
        <v>3551</v>
      </c>
      <c r="C3057">
        <v>2345678901</v>
      </c>
      <c r="D3057">
        <v>2345678901</v>
      </c>
      <c r="E3057" s="1">
        <v>45637</v>
      </c>
      <c r="F3057" s="1">
        <v>45637</v>
      </c>
      <c r="G3057" s="1">
        <v>45653</v>
      </c>
      <c r="H3057" t="s">
        <v>59</v>
      </c>
      <c r="J3057" t="s">
        <v>99</v>
      </c>
      <c r="L3057" s="2" t="s">
        <v>151</v>
      </c>
      <c r="M3057" t="s">
        <v>152</v>
      </c>
      <c r="N3057" t="s">
        <v>153</v>
      </c>
      <c r="O3057">
        <v>1</v>
      </c>
      <c r="P3057">
        <v>1138.48</v>
      </c>
      <c r="Q3057">
        <v>1034.98</v>
      </c>
      <c r="R3057">
        <v>827.98</v>
      </c>
      <c r="S3057">
        <v>207</v>
      </c>
      <c r="T3057" t="s">
        <v>30</v>
      </c>
      <c r="X3057" t="s">
        <v>43</v>
      </c>
      <c r="Y3057" t="s">
        <v>44</v>
      </c>
      <c r="Z3057" t="s">
        <v>64</v>
      </c>
      <c r="AA3057" t="str">
        <f>IFERROR(_xlfn.XLOOKUP($J3057,avoidable_ed_reference!$A$2:$A$13,avoidable_ed_reference!$C$2:$C$13),"Not Classified")</f>
        <v>Not Classified</v>
      </c>
      <c r="AB3057" t="str">
        <f>IFERROR(_xlfn.XLOOKUP($B3057,enrollment!$A$2:$A$801,enrollment!$I$2:$I$801),"")</f>
        <v>GA</v>
      </c>
      <c r="AC3057">
        <f>IFERROR(_xlfn.XLOOKUP($B3057,enrollment!$A$2:$A$801,enrollment!$L$2:$L$801),"")</f>
        <v>71</v>
      </c>
      <c r="AD3057" t="str" cm="1">
        <f t="array" ref="AD3057">_xlfn.IFS(AC3057="","Unknown",AC3057&lt;18,"0-17",AC3057&lt;35,"18-34",AC3057&lt;50,"35-49",AC3057&lt;65,"50-64",TRUE,"65+")</f>
        <v>65+</v>
      </c>
      <c r="AE3057">
        <f>IFERROR(_xlfn.XLOOKUP($B3057,enrollment!$A$2:$A$801,enrollment!$O$2:$O$801),"")</f>
        <v>8901234567</v>
      </c>
      <c r="AF3057">
        <f>IFERROR(_xlfn.XLOOKUP($AE3057,providers!$B$2:$B$11,providers!$Q$2:$Q$11),"")</f>
        <v>3.7</v>
      </c>
      <c r="AG3057" s="1">
        <f t="shared" si="47"/>
        <v>45627</v>
      </c>
    </row>
    <row r="3058" spans="1:33" x14ac:dyDescent="0.25">
      <c r="A3058" t="s">
        <v>3553</v>
      </c>
      <c r="B3058" t="s">
        <v>3551</v>
      </c>
      <c r="C3058">
        <v>2233445566</v>
      </c>
      <c r="D3058">
        <v>2233445566</v>
      </c>
      <c r="E3058" s="1">
        <v>45468</v>
      </c>
      <c r="F3058" s="1">
        <v>45468</v>
      </c>
      <c r="G3058" s="1">
        <v>45490</v>
      </c>
      <c r="H3058" t="s">
        <v>59</v>
      </c>
      <c r="J3058" t="s">
        <v>99</v>
      </c>
      <c r="L3058" s="2" t="s">
        <v>151</v>
      </c>
      <c r="M3058" t="s">
        <v>152</v>
      </c>
      <c r="N3058" t="s">
        <v>153</v>
      </c>
      <c r="O3058">
        <v>1</v>
      </c>
      <c r="P3058">
        <v>769.99</v>
      </c>
      <c r="Q3058">
        <v>699.99</v>
      </c>
      <c r="R3058">
        <v>559.99</v>
      </c>
      <c r="S3058">
        <v>140</v>
      </c>
      <c r="T3058" t="s">
        <v>30</v>
      </c>
      <c r="X3058" t="s">
        <v>43</v>
      </c>
      <c r="Y3058" t="s">
        <v>44</v>
      </c>
      <c r="Z3058" t="s">
        <v>64</v>
      </c>
      <c r="AA3058" t="str">
        <f>IFERROR(_xlfn.XLOOKUP($J3058,avoidable_ed_reference!$A$2:$A$13,avoidable_ed_reference!$C$2:$C$13),"Not Classified")</f>
        <v>Not Classified</v>
      </c>
      <c r="AB3058" t="str">
        <f>IFERROR(_xlfn.XLOOKUP($B3058,enrollment!$A$2:$A$801,enrollment!$I$2:$I$801),"")</f>
        <v>GA</v>
      </c>
      <c r="AC3058">
        <f>IFERROR(_xlfn.XLOOKUP($B3058,enrollment!$A$2:$A$801,enrollment!$L$2:$L$801),"")</f>
        <v>71</v>
      </c>
      <c r="AD3058" t="str" cm="1">
        <f t="array" ref="AD3058">_xlfn.IFS(AC3058="","Unknown",AC3058&lt;18,"0-17",AC3058&lt;35,"18-34",AC3058&lt;50,"35-49",AC3058&lt;65,"50-64",TRUE,"65+")</f>
        <v>65+</v>
      </c>
      <c r="AE3058">
        <f>IFERROR(_xlfn.XLOOKUP($B3058,enrollment!$A$2:$A$801,enrollment!$O$2:$O$801),"")</f>
        <v>8901234567</v>
      </c>
      <c r="AF3058">
        <f>IFERROR(_xlfn.XLOOKUP($AE3058,providers!$B$2:$B$11,providers!$Q$2:$Q$11),"")</f>
        <v>3.7</v>
      </c>
      <c r="AG3058" s="1">
        <f t="shared" si="47"/>
        <v>45444</v>
      </c>
    </row>
    <row r="3059" spans="1:33" x14ac:dyDescent="0.25">
      <c r="A3059" t="s">
        <v>3554</v>
      </c>
      <c r="B3059" t="s">
        <v>3551</v>
      </c>
      <c r="C3059">
        <v>3456789012</v>
      </c>
      <c r="D3059">
        <v>3456789012</v>
      </c>
      <c r="E3059" s="1">
        <v>45528</v>
      </c>
      <c r="F3059" s="1">
        <v>45528</v>
      </c>
      <c r="G3059" s="1">
        <v>45543</v>
      </c>
      <c r="H3059" t="s">
        <v>28</v>
      </c>
      <c r="I3059">
        <v>22</v>
      </c>
      <c r="J3059" t="s">
        <v>29</v>
      </c>
      <c r="K3059">
        <v>90837</v>
      </c>
      <c r="O3059">
        <v>1</v>
      </c>
      <c r="P3059">
        <v>252.13</v>
      </c>
      <c r="Q3059">
        <v>186.76</v>
      </c>
      <c r="R3059">
        <v>149.41</v>
      </c>
      <c r="S3059">
        <v>37.35</v>
      </c>
      <c r="T3059" t="s">
        <v>30</v>
      </c>
      <c r="X3059" t="s">
        <v>43</v>
      </c>
      <c r="Y3059" t="s">
        <v>44</v>
      </c>
      <c r="Z3059" t="s">
        <v>33</v>
      </c>
      <c r="AA3059" t="str">
        <f>IFERROR(_xlfn.XLOOKUP($J3059,avoidable_ed_reference!$A$2:$A$13,avoidable_ed_reference!$C$2:$C$13),"Not Classified")</f>
        <v>Potentially Avoidable</v>
      </c>
      <c r="AB3059" t="str">
        <f>IFERROR(_xlfn.XLOOKUP($B3059,enrollment!$A$2:$A$801,enrollment!$I$2:$I$801),"")</f>
        <v>GA</v>
      </c>
      <c r="AC3059">
        <f>IFERROR(_xlfn.XLOOKUP($B3059,enrollment!$A$2:$A$801,enrollment!$L$2:$L$801),"")</f>
        <v>71</v>
      </c>
      <c r="AD3059" t="str" cm="1">
        <f t="array" ref="AD3059">_xlfn.IFS(AC3059="","Unknown",AC3059&lt;18,"0-17",AC3059&lt;35,"18-34",AC3059&lt;50,"35-49",AC3059&lt;65,"50-64",TRUE,"65+")</f>
        <v>65+</v>
      </c>
      <c r="AE3059">
        <f>IFERROR(_xlfn.XLOOKUP($B3059,enrollment!$A$2:$A$801,enrollment!$O$2:$O$801),"")</f>
        <v>8901234567</v>
      </c>
      <c r="AF3059">
        <f>IFERROR(_xlfn.XLOOKUP($AE3059,providers!$B$2:$B$11,providers!$Q$2:$Q$11),"")</f>
        <v>3.7</v>
      </c>
      <c r="AG3059" s="1">
        <f t="shared" si="47"/>
        <v>45505</v>
      </c>
    </row>
    <row r="3060" spans="1:33" x14ac:dyDescent="0.25">
      <c r="A3060" t="s">
        <v>3555</v>
      </c>
      <c r="B3060" t="s">
        <v>3551</v>
      </c>
      <c r="C3060">
        <v>9012345678</v>
      </c>
      <c r="D3060">
        <v>9012345678</v>
      </c>
      <c r="E3060" s="1">
        <v>45496</v>
      </c>
      <c r="F3060" s="1">
        <v>45496</v>
      </c>
      <c r="G3060" s="1">
        <v>45528</v>
      </c>
      <c r="H3060" t="s">
        <v>28</v>
      </c>
      <c r="I3060">
        <v>23</v>
      </c>
      <c r="J3060" t="s">
        <v>35</v>
      </c>
      <c r="K3060">
        <v>99284</v>
      </c>
      <c r="O3060">
        <v>1</v>
      </c>
      <c r="P3060">
        <v>2165.98</v>
      </c>
      <c r="Q3060">
        <v>1203.32</v>
      </c>
      <c r="R3060">
        <v>962.66</v>
      </c>
      <c r="S3060">
        <v>240.66</v>
      </c>
      <c r="T3060" t="s">
        <v>30</v>
      </c>
      <c r="X3060" t="s">
        <v>43</v>
      </c>
      <c r="Y3060" t="s">
        <v>44</v>
      </c>
      <c r="Z3060" t="s">
        <v>45</v>
      </c>
      <c r="AA3060" t="str">
        <f>IFERROR(_xlfn.XLOOKUP($J3060,avoidable_ed_reference!$A$2:$A$13,avoidable_ed_reference!$C$2:$C$13),"Not Classified")</f>
        <v>Avoidable</v>
      </c>
      <c r="AB3060" t="str">
        <f>IFERROR(_xlfn.XLOOKUP($B3060,enrollment!$A$2:$A$801,enrollment!$I$2:$I$801),"")</f>
        <v>GA</v>
      </c>
      <c r="AC3060">
        <f>IFERROR(_xlfn.XLOOKUP($B3060,enrollment!$A$2:$A$801,enrollment!$L$2:$L$801),"")</f>
        <v>71</v>
      </c>
      <c r="AD3060" t="str" cm="1">
        <f t="array" ref="AD3060">_xlfn.IFS(AC3060="","Unknown",AC3060&lt;18,"0-17",AC3060&lt;35,"18-34",AC3060&lt;50,"35-49",AC3060&lt;65,"50-64",TRUE,"65+")</f>
        <v>65+</v>
      </c>
      <c r="AE3060">
        <f>IFERROR(_xlfn.XLOOKUP($B3060,enrollment!$A$2:$A$801,enrollment!$O$2:$O$801),"")</f>
        <v>8901234567</v>
      </c>
      <c r="AF3060">
        <f>IFERROR(_xlfn.XLOOKUP($AE3060,providers!$B$2:$B$11,providers!$Q$2:$Q$11),"")</f>
        <v>3.7</v>
      </c>
      <c r="AG3060" s="1">
        <f t="shared" si="47"/>
        <v>45474</v>
      </c>
    </row>
    <row r="3061" spans="1:33" x14ac:dyDescent="0.25">
      <c r="A3061" t="s">
        <v>3556</v>
      </c>
      <c r="B3061" t="s">
        <v>3551</v>
      </c>
      <c r="C3061">
        <v>3456789012</v>
      </c>
      <c r="D3061">
        <v>3456789012</v>
      </c>
      <c r="E3061" s="1">
        <v>45561</v>
      </c>
      <c r="F3061" s="1">
        <v>45561</v>
      </c>
      <c r="G3061" s="1">
        <v>45584</v>
      </c>
      <c r="H3061" t="s">
        <v>59</v>
      </c>
      <c r="J3061" t="s">
        <v>99</v>
      </c>
      <c r="L3061" s="2" t="s">
        <v>82</v>
      </c>
      <c r="M3061" t="s">
        <v>83</v>
      </c>
      <c r="N3061" t="s">
        <v>84</v>
      </c>
      <c r="O3061">
        <v>1</v>
      </c>
      <c r="P3061">
        <v>1250.6500000000001</v>
      </c>
      <c r="Q3061">
        <v>1136.95</v>
      </c>
      <c r="R3061">
        <v>909.56</v>
      </c>
      <c r="S3061">
        <v>227.39</v>
      </c>
      <c r="T3061" t="s">
        <v>30</v>
      </c>
      <c r="X3061" t="s">
        <v>43</v>
      </c>
      <c r="Y3061" t="s">
        <v>44</v>
      </c>
      <c r="Z3061" t="s">
        <v>64</v>
      </c>
      <c r="AA3061" t="str">
        <f>IFERROR(_xlfn.XLOOKUP($J3061,avoidable_ed_reference!$A$2:$A$13,avoidable_ed_reference!$C$2:$C$13),"Not Classified")</f>
        <v>Not Classified</v>
      </c>
      <c r="AB3061" t="str">
        <f>IFERROR(_xlfn.XLOOKUP($B3061,enrollment!$A$2:$A$801,enrollment!$I$2:$I$801),"")</f>
        <v>GA</v>
      </c>
      <c r="AC3061">
        <f>IFERROR(_xlfn.XLOOKUP($B3061,enrollment!$A$2:$A$801,enrollment!$L$2:$L$801),"")</f>
        <v>71</v>
      </c>
      <c r="AD3061" t="str" cm="1">
        <f t="array" ref="AD3061">_xlfn.IFS(AC3061="","Unknown",AC3061&lt;18,"0-17",AC3061&lt;35,"18-34",AC3061&lt;50,"35-49",AC3061&lt;65,"50-64",TRUE,"65+")</f>
        <v>65+</v>
      </c>
      <c r="AE3061">
        <f>IFERROR(_xlfn.XLOOKUP($B3061,enrollment!$A$2:$A$801,enrollment!$O$2:$O$801),"")</f>
        <v>8901234567</v>
      </c>
      <c r="AF3061">
        <f>IFERROR(_xlfn.XLOOKUP($AE3061,providers!$B$2:$B$11,providers!$Q$2:$Q$11),"")</f>
        <v>3.7</v>
      </c>
      <c r="AG3061" s="1">
        <f t="shared" si="47"/>
        <v>45536</v>
      </c>
    </row>
    <row r="3062" spans="1:33" x14ac:dyDescent="0.25">
      <c r="A3062" t="s">
        <v>3557</v>
      </c>
      <c r="B3062" t="s">
        <v>3551</v>
      </c>
      <c r="C3062">
        <v>8901234567</v>
      </c>
      <c r="D3062">
        <v>8901234567</v>
      </c>
      <c r="E3062" s="1">
        <v>45399</v>
      </c>
      <c r="F3062" s="1">
        <v>45399</v>
      </c>
      <c r="G3062" s="1">
        <v>45422</v>
      </c>
      <c r="H3062" t="s">
        <v>28</v>
      </c>
      <c r="I3062">
        <v>11</v>
      </c>
      <c r="J3062" t="s">
        <v>38</v>
      </c>
      <c r="K3062">
        <v>99213</v>
      </c>
      <c r="O3062">
        <v>1</v>
      </c>
      <c r="P3062">
        <v>185.58</v>
      </c>
      <c r="Q3062">
        <v>137.47</v>
      </c>
      <c r="R3062">
        <v>109.98</v>
      </c>
      <c r="S3062">
        <v>27.49</v>
      </c>
      <c r="T3062" t="s">
        <v>30</v>
      </c>
      <c r="X3062" t="s">
        <v>43</v>
      </c>
      <c r="Y3062" t="s">
        <v>44</v>
      </c>
      <c r="Z3062" t="s">
        <v>39</v>
      </c>
      <c r="AA3062" t="str">
        <f>IFERROR(_xlfn.XLOOKUP($J3062,avoidable_ed_reference!$A$2:$A$13,avoidable_ed_reference!$C$2:$C$13),"Not Classified")</f>
        <v>Not Classified</v>
      </c>
      <c r="AB3062" t="str">
        <f>IFERROR(_xlfn.XLOOKUP($B3062,enrollment!$A$2:$A$801,enrollment!$I$2:$I$801),"")</f>
        <v>GA</v>
      </c>
      <c r="AC3062">
        <f>IFERROR(_xlfn.XLOOKUP($B3062,enrollment!$A$2:$A$801,enrollment!$L$2:$L$801),"")</f>
        <v>71</v>
      </c>
      <c r="AD3062" t="str" cm="1">
        <f t="array" ref="AD3062">_xlfn.IFS(AC3062="","Unknown",AC3062&lt;18,"0-17",AC3062&lt;35,"18-34",AC3062&lt;50,"35-49",AC3062&lt;65,"50-64",TRUE,"65+")</f>
        <v>65+</v>
      </c>
      <c r="AE3062">
        <f>IFERROR(_xlfn.XLOOKUP($B3062,enrollment!$A$2:$A$801,enrollment!$O$2:$O$801),"")</f>
        <v>8901234567</v>
      </c>
      <c r="AF3062">
        <f>IFERROR(_xlfn.XLOOKUP($AE3062,providers!$B$2:$B$11,providers!$Q$2:$Q$11),"")</f>
        <v>3.7</v>
      </c>
      <c r="AG3062" s="1">
        <f t="shared" si="47"/>
        <v>45383</v>
      </c>
    </row>
    <row r="3063" spans="1:33" x14ac:dyDescent="0.25">
      <c r="A3063" t="s">
        <v>3558</v>
      </c>
      <c r="B3063" t="s">
        <v>3551</v>
      </c>
      <c r="C3063">
        <v>8901234567</v>
      </c>
      <c r="D3063">
        <v>8901234567</v>
      </c>
      <c r="E3063" s="1">
        <v>45590</v>
      </c>
      <c r="F3063" s="1">
        <v>45590</v>
      </c>
      <c r="G3063" s="1">
        <v>45604</v>
      </c>
      <c r="H3063" t="s">
        <v>59</v>
      </c>
      <c r="J3063" t="s">
        <v>99</v>
      </c>
      <c r="L3063" s="2" t="s">
        <v>82</v>
      </c>
      <c r="M3063" t="s">
        <v>83</v>
      </c>
      <c r="N3063" t="s">
        <v>84</v>
      </c>
      <c r="O3063">
        <v>1</v>
      </c>
      <c r="P3063">
        <v>1197.32</v>
      </c>
      <c r="Q3063">
        <v>1088.47</v>
      </c>
      <c r="R3063">
        <v>870.78</v>
      </c>
      <c r="S3063">
        <v>217.69</v>
      </c>
      <c r="T3063" t="s">
        <v>30</v>
      </c>
      <c r="X3063" t="s">
        <v>43</v>
      </c>
      <c r="Y3063" t="s">
        <v>44</v>
      </c>
      <c r="Z3063" t="s">
        <v>64</v>
      </c>
      <c r="AA3063" t="str">
        <f>IFERROR(_xlfn.XLOOKUP($J3063,avoidable_ed_reference!$A$2:$A$13,avoidable_ed_reference!$C$2:$C$13),"Not Classified")</f>
        <v>Not Classified</v>
      </c>
      <c r="AB3063" t="str">
        <f>IFERROR(_xlfn.XLOOKUP($B3063,enrollment!$A$2:$A$801,enrollment!$I$2:$I$801),"")</f>
        <v>GA</v>
      </c>
      <c r="AC3063">
        <f>IFERROR(_xlfn.XLOOKUP($B3063,enrollment!$A$2:$A$801,enrollment!$L$2:$L$801),"")</f>
        <v>71</v>
      </c>
      <c r="AD3063" t="str" cm="1">
        <f t="array" ref="AD3063">_xlfn.IFS(AC3063="","Unknown",AC3063&lt;18,"0-17",AC3063&lt;35,"18-34",AC3063&lt;50,"35-49",AC3063&lt;65,"50-64",TRUE,"65+")</f>
        <v>65+</v>
      </c>
      <c r="AE3063">
        <f>IFERROR(_xlfn.XLOOKUP($B3063,enrollment!$A$2:$A$801,enrollment!$O$2:$O$801),"")</f>
        <v>8901234567</v>
      </c>
      <c r="AF3063">
        <f>IFERROR(_xlfn.XLOOKUP($AE3063,providers!$B$2:$B$11,providers!$Q$2:$Q$11),"")</f>
        <v>3.7</v>
      </c>
      <c r="AG3063" s="1">
        <f t="shared" si="47"/>
        <v>45566</v>
      </c>
    </row>
    <row r="3064" spans="1:33" x14ac:dyDescent="0.25">
      <c r="A3064" t="s">
        <v>3559</v>
      </c>
      <c r="B3064" t="s">
        <v>3551</v>
      </c>
      <c r="C3064">
        <v>5678901234</v>
      </c>
      <c r="D3064">
        <v>5678901234</v>
      </c>
      <c r="E3064" s="1">
        <v>45393</v>
      </c>
      <c r="F3064" s="1">
        <v>45393</v>
      </c>
      <c r="G3064" s="1">
        <v>45423</v>
      </c>
      <c r="H3064" t="s">
        <v>28</v>
      </c>
      <c r="I3064">
        <v>20</v>
      </c>
      <c r="J3064" t="s">
        <v>35</v>
      </c>
      <c r="K3064">
        <v>99213</v>
      </c>
      <c r="O3064">
        <v>1</v>
      </c>
      <c r="P3064">
        <v>155.09</v>
      </c>
      <c r="Q3064">
        <v>119.3</v>
      </c>
      <c r="R3064">
        <v>95.44</v>
      </c>
      <c r="S3064">
        <v>23.86</v>
      </c>
      <c r="T3064" t="s">
        <v>30</v>
      </c>
      <c r="X3064" t="s">
        <v>43</v>
      </c>
      <c r="Y3064" t="s">
        <v>44</v>
      </c>
      <c r="Z3064" t="s">
        <v>36</v>
      </c>
      <c r="AA3064" t="str">
        <f>IFERROR(_xlfn.XLOOKUP($J3064,avoidable_ed_reference!$A$2:$A$13,avoidable_ed_reference!$C$2:$C$13),"Not Classified")</f>
        <v>Avoidable</v>
      </c>
      <c r="AB3064" t="str">
        <f>IFERROR(_xlfn.XLOOKUP($B3064,enrollment!$A$2:$A$801,enrollment!$I$2:$I$801),"")</f>
        <v>GA</v>
      </c>
      <c r="AC3064">
        <f>IFERROR(_xlfn.XLOOKUP($B3064,enrollment!$A$2:$A$801,enrollment!$L$2:$L$801),"")</f>
        <v>71</v>
      </c>
      <c r="AD3064" t="str" cm="1">
        <f t="array" ref="AD3064">_xlfn.IFS(AC3064="","Unknown",AC3064&lt;18,"0-17",AC3064&lt;35,"18-34",AC3064&lt;50,"35-49",AC3064&lt;65,"50-64",TRUE,"65+")</f>
        <v>65+</v>
      </c>
      <c r="AE3064">
        <f>IFERROR(_xlfn.XLOOKUP($B3064,enrollment!$A$2:$A$801,enrollment!$O$2:$O$801),"")</f>
        <v>8901234567</v>
      </c>
      <c r="AF3064">
        <f>IFERROR(_xlfn.XLOOKUP($AE3064,providers!$B$2:$B$11,providers!$Q$2:$Q$11),"")</f>
        <v>3.7</v>
      </c>
      <c r="AG3064" s="1">
        <f t="shared" si="47"/>
        <v>45383</v>
      </c>
    </row>
    <row r="3065" spans="1:33" x14ac:dyDescent="0.25">
      <c r="A3065" t="s">
        <v>3560</v>
      </c>
      <c r="B3065" t="s">
        <v>3551</v>
      </c>
      <c r="C3065">
        <v>9012345678</v>
      </c>
      <c r="D3065">
        <v>9012345678</v>
      </c>
      <c r="E3065" s="1">
        <v>45383</v>
      </c>
      <c r="F3065" s="1">
        <v>45383</v>
      </c>
      <c r="G3065" s="1">
        <v>45415</v>
      </c>
      <c r="H3065" t="s">
        <v>28</v>
      </c>
      <c r="I3065">
        <v>23</v>
      </c>
      <c r="J3065" t="s">
        <v>42</v>
      </c>
      <c r="K3065">
        <v>99284</v>
      </c>
      <c r="O3065">
        <v>1</v>
      </c>
      <c r="P3065">
        <v>1572.19</v>
      </c>
      <c r="Q3065">
        <v>873.44</v>
      </c>
      <c r="R3065">
        <v>698.75</v>
      </c>
      <c r="S3065">
        <v>174.69</v>
      </c>
      <c r="T3065" t="s">
        <v>30</v>
      </c>
      <c r="X3065" t="s">
        <v>43</v>
      </c>
      <c r="Y3065" t="s">
        <v>44</v>
      </c>
      <c r="Z3065" t="s">
        <v>45</v>
      </c>
      <c r="AA3065" t="str">
        <f>IFERROR(_xlfn.XLOOKUP($J3065,avoidable_ed_reference!$A$2:$A$13,avoidable_ed_reference!$C$2:$C$13),"Not Classified")</f>
        <v>Non-Avoidable</v>
      </c>
      <c r="AB3065" t="str">
        <f>IFERROR(_xlfn.XLOOKUP($B3065,enrollment!$A$2:$A$801,enrollment!$I$2:$I$801),"")</f>
        <v>GA</v>
      </c>
      <c r="AC3065">
        <f>IFERROR(_xlfn.XLOOKUP($B3065,enrollment!$A$2:$A$801,enrollment!$L$2:$L$801),"")</f>
        <v>71</v>
      </c>
      <c r="AD3065" t="str" cm="1">
        <f t="array" ref="AD3065">_xlfn.IFS(AC3065="","Unknown",AC3065&lt;18,"0-17",AC3065&lt;35,"18-34",AC3065&lt;50,"35-49",AC3065&lt;65,"50-64",TRUE,"65+")</f>
        <v>65+</v>
      </c>
      <c r="AE3065">
        <f>IFERROR(_xlfn.XLOOKUP($B3065,enrollment!$A$2:$A$801,enrollment!$O$2:$O$801),"")</f>
        <v>8901234567</v>
      </c>
      <c r="AF3065">
        <f>IFERROR(_xlfn.XLOOKUP($AE3065,providers!$B$2:$B$11,providers!$Q$2:$Q$11),"")</f>
        <v>3.7</v>
      </c>
      <c r="AG3065" s="1">
        <f t="shared" si="47"/>
        <v>45383</v>
      </c>
    </row>
    <row r="3066" spans="1:33" x14ac:dyDescent="0.25">
      <c r="A3066" t="s">
        <v>3561</v>
      </c>
      <c r="B3066" t="s">
        <v>3562</v>
      </c>
      <c r="C3066">
        <v>5678901234</v>
      </c>
      <c r="D3066">
        <v>5678901234</v>
      </c>
      <c r="E3066" s="1">
        <v>45316</v>
      </c>
      <c r="F3066" s="1">
        <v>45316</v>
      </c>
      <c r="G3066" s="1">
        <v>45335</v>
      </c>
      <c r="H3066" t="s">
        <v>28</v>
      </c>
      <c r="I3066">
        <v>11</v>
      </c>
      <c r="J3066" t="s">
        <v>38</v>
      </c>
      <c r="K3066">
        <v>99213</v>
      </c>
      <c r="O3066">
        <v>1</v>
      </c>
      <c r="P3066">
        <v>239.9</v>
      </c>
      <c r="Q3066">
        <v>177.7</v>
      </c>
      <c r="R3066">
        <v>142.16</v>
      </c>
      <c r="S3066">
        <v>35.54</v>
      </c>
      <c r="T3066" t="s">
        <v>30</v>
      </c>
      <c r="X3066" t="s">
        <v>146</v>
      </c>
      <c r="Y3066" t="s">
        <v>147</v>
      </c>
      <c r="Z3066" t="s">
        <v>39</v>
      </c>
      <c r="AA3066" t="str">
        <f>IFERROR(_xlfn.XLOOKUP($J3066,avoidable_ed_reference!$A$2:$A$13,avoidable_ed_reference!$C$2:$C$13),"Not Classified")</f>
        <v>Not Classified</v>
      </c>
      <c r="AB3066" t="str">
        <f>IFERROR(_xlfn.XLOOKUP($B3066,enrollment!$A$2:$A$801,enrollment!$I$2:$I$801),"")</f>
        <v>TN</v>
      </c>
      <c r="AC3066">
        <f>IFERROR(_xlfn.XLOOKUP($B3066,enrollment!$A$2:$A$801,enrollment!$L$2:$L$801),"")</f>
        <v>80</v>
      </c>
      <c r="AD3066" t="str" cm="1">
        <f t="array" ref="AD3066">_xlfn.IFS(AC3066="","Unknown",AC3066&lt;18,"0-17",AC3066&lt;35,"18-34",AC3066&lt;50,"35-49",AC3066&lt;65,"50-64",TRUE,"65+")</f>
        <v>65+</v>
      </c>
      <c r="AE3066">
        <f>IFERROR(_xlfn.XLOOKUP($B3066,enrollment!$A$2:$A$801,enrollment!$O$2:$O$801),"")</f>
        <v>5678901234</v>
      </c>
      <c r="AF3066">
        <f>IFERROR(_xlfn.XLOOKUP($AE3066,providers!$B$2:$B$11,providers!$Q$2:$Q$11),"")</f>
        <v>3.8</v>
      </c>
      <c r="AG3066" s="1">
        <f t="shared" si="47"/>
        <v>45292</v>
      </c>
    </row>
    <row r="3067" spans="1:33" x14ac:dyDescent="0.25">
      <c r="A3067" t="s">
        <v>3563</v>
      </c>
      <c r="B3067" t="s">
        <v>3562</v>
      </c>
      <c r="C3067">
        <v>5678901234</v>
      </c>
      <c r="D3067">
        <v>5678901234</v>
      </c>
      <c r="E3067" s="1">
        <v>45450</v>
      </c>
      <c r="F3067" s="1">
        <v>45450</v>
      </c>
      <c r="G3067" s="1">
        <v>45464</v>
      </c>
      <c r="H3067" t="s">
        <v>28</v>
      </c>
      <c r="I3067">
        <v>11</v>
      </c>
      <c r="J3067" t="s">
        <v>35</v>
      </c>
      <c r="K3067">
        <v>99213</v>
      </c>
      <c r="O3067">
        <v>1</v>
      </c>
      <c r="P3067">
        <v>204.65</v>
      </c>
      <c r="Q3067">
        <v>151.59</v>
      </c>
      <c r="R3067">
        <v>121.27</v>
      </c>
      <c r="S3067">
        <v>30.32</v>
      </c>
      <c r="T3067" t="s">
        <v>30</v>
      </c>
      <c r="X3067" t="s">
        <v>146</v>
      </c>
      <c r="Y3067" t="s">
        <v>147</v>
      </c>
      <c r="Z3067" t="s">
        <v>39</v>
      </c>
      <c r="AA3067" t="str">
        <f>IFERROR(_xlfn.XLOOKUP($J3067,avoidable_ed_reference!$A$2:$A$13,avoidable_ed_reference!$C$2:$C$13),"Not Classified")</f>
        <v>Avoidable</v>
      </c>
      <c r="AB3067" t="str">
        <f>IFERROR(_xlfn.XLOOKUP($B3067,enrollment!$A$2:$A$801,enrollment!$I$2:$I$801),"")</f>
        <v>TN</v>
      </c>
      <c r="AC3067">
        <f>IFERROR(_xlfn.XLOOKUP($B3067,enrollment!$A$2:$A$801,enrollment!$L$2:$L$801),"")</f>
        <v>80</v>
      </c>
      <c r="AD3067" t="str" cm="1">
        <f t="array" ref="AD3067">_xlfn.IFS(AC3067="","Unknown",AC3067&lt;18,"0-17",AC3067&lt;35,"18-34",AC3067&lt;50,"35-49",AC3067&lt;65,"50-64",TRUE,"65+")</f>
        <v>65+</v>
      </c>
      <c r="AE3067">
        <f>IFERROR(_xlfn.XLOOKUP($B3067,enrollment!$A$2:$A$801,enrollment!$O$2:$O$801),"")</f>
        <v>5678901234</v>
      </c>
      <c r="AF3067">
        <f>IFERROR(_xlfn.XLOOKUP($AE3067,providers!$B$2:$B$11,providers!$Q$2:$Q$11),"")</f>
        <v>3.8</v>
      </c>
      <c r="AG3067" s="1">
        <f t="shared" si="47"/>
        <v>45444</v>
      </c>
    </row>
    <row r="3068" spans="1:33" x14ac:dyDescent="0.25">
      <c r="A3068" t="s">
        <v>3564</v>
      </c>
      <c r="B3068" t="s">
        <v>3562</v>
      </c>
      <c r="C3068">
        <v>5678901234</v>
      </c>
      <c r="D3068">
        <v>5678901234</v>
      </c>
      <c r="E3068" s="1">
        <v>45583</v>
      </c>
      <c r="F3068" s="1">
        <v>45583</v>
      </c>
      <c r="G3068" s="1">
        <v>45603</v>
      </c>
      <c r="H3068" t="s">
        <v>28</v>
      </c>
      <c r="I3068">
        <v>11</v>
      </c>
      <c r="J3068" t="s">
        <v>38</v>
      </c>
      <c r="K3068">
        <v>99213</v>
      </c>
      <c r="O3068">
        <v>1</v>
      </c>
      <c r="P3068">
        <v>190.9</v>
      </c>
      <c r="Q3068">
        <v>141.41</v>
      </c>
      <c r="R3068">
        <v>113.13</v>
      </c>
      <c r="S3068">
        <v>28.28</v>
      </c>
      <c r="T3068" t="s">
        <v>30</v>
      </c>
      <c r="X3068" t="s">
        <v>146</v>
      </c>
      <c r="Y3068" t="s">
        <v>147</v>
      </c>
      <c r="Z3068" t="s">
        <v>39</v>
      </c>
      <c r="AA3068" t="str">
        <f>IFERROR(_xlfn.XLOOKUP($J3068,avoidable_ed_reference!$A$2:$A$13,avoidable_ed_reference!$C$2:$C$13),"Not Classified")</f>
        <v>Not Classified</v>
      </c>
      <c r="AB3068" t="str">
        <f>IFERROR(_xlfn.XLOOKUP($B3068,enrollment!$A$2:$A$801,enrollment!$I$2:$I$801),"")</f>
        <v>TN</v>
      </c>
      <c r="AC3068">
        <f>IFERROR(_xlfn.XLOOKUP($B3068,enrollment!$A$2:$A$801,enrollment!$L$2:$L$801),"")</f>
        <v>80</v>
      </c>
      <c r="AD3068" t="str" cm="1">
        <f t="array" ref="AD3068">_xlfn.IFS(AC3068="","Unknown",AC3068&lt;18,"0-17",AC3068&lt;35,"18-34",AC3068&lt;50,"35-49",AC3068&lt;65,"50-64",TRUE,"65+")</f>
        <v>65+</v>
      </c>
      <c r="AE3068">
        <f>IFERROR(_xlfn.XLOOKUP($B3068,enrollment!$A$2:$A$801,enrollment!$O$2:$O$801),"")</f>
        <v>5678901234</v>
      </c>
      <c r="AF3068">
        <f>IFERROR(_xlfn.XLOOKUP($AE3068,providers!$B$2:$B$11,providers!$Q$2:$Q$11),"")</f>
        <v>3.8</v>
      </c>
      <c r="AG3068" s="1">
        <f t="shared" si="47"/>
        <v>45566</v>
      </c>
    </row>
    <row r="3069" spans="1:33" x14ac:dyDescent="0.25">
      <c r="A3069" t="s">
        <v>3565</v>
      </c>
      <c r="B3069" t="s">
        <v>3562</v>
      </c>
      <c r="C3069">
        <v>2233445566</v>
      </c>
      <c r="D3069">
        <v>2233445566</v>
      </c>
      <c r="E3069" s="1">
        <v>45443</v>
      </c>
      <c r="F3069" s="1">
        <v>45443</v>
      </c>
      <c r="G3069" s="1">
        <v>45461</v>
      </c>
      <c r="H3069" t="s">
        <v>59</v>
      </c>
      <c r="J3069" t="s">
        <v>47</v>
      </c>
      <c r="L3069" s="2" t="s">
        <v>82</v>
      </c>
      <c r="M3069" t="s">
        <v>83</v>
      </c>
      <c r="N3069" t="s">
        <v>84</v>
      </c>
      <c r="O3069">
        <v>1</v>
      </c>
      <c r="P3069">
        <v>1110.45</v>
      </c>
      <c r="Q3069">
        <v>1009.5</v>
      </c>
      <c r="R3069">
        <v>807.6</v>
      </c>
      <c r="S3069">
        <v>201.9</v>
      </c>
      <c r="T3069" t="s">
        <v>30</v>
      </c>
      <c r="X3069" t="s">
        <v>146</v>
      </c>
      <c r="Y3069" t="s">
        <v>147</v>
      </c>
      <c r="Z3069" t="s">
        <v>64</v>
      </c>
      <c r="AA3069" t="str">
        <f>IFERROR(_xlfn.XLOOKUP($J3069,avoidable_ed_reference!$A$2:$A$13,avoidable_ed_reference!$C$2:$C$13),"Not Classified")</f>
        <v>Not Classified</v>
      </c>
      <c r="AB3069" t="str">
        <f>IFERROR(_xlfn.XLOOKUP($B3069,enrollment!$A$2:$A$801,enrollment!$I$2:$I$801),"")</f>
        <v>TN</v>
      </c>
      <c r="AC3069">
        <f>IFERROR(_xlfn.XLOOKUP($B3069,enrollment!$A$2:$A$801,enrollment!$L$2:$L$801),"")</f>
        <v>80</v>
      </c>
      <c r="AD3069" t="str" cm="1">
        <f t="array" ref="AD3069">_xlfn.IFS(AC3069="","Unknown",AC3069&lt;18,"0-17",AC3069&lt;35,"18-34",AC3069&lt;50,"35-49",AC3069&lt;65,"50-64",TRUE,"65+")</f>
        <v>65+</v>
      </c>
      <c r="AE3069">
        <f>IFERROR(_xlfn.XLOOKUP($B3069,enrollment!$A$2:$A$801,enrollment!$O$2:$O$801),"")</f>
        <v>5678901234</v>
      </c>
      <c r="AF3069">
        <f>IFERROR(_xlfn.XLOOKUP($AE3069,providers!$B$2:$B$11,providers!$Q$2:$Q$11),"")</f>
        <v>3.8</v>
      </c>
      <c r="AG3069" s="1">
        <f t="shared" si="47"/>
        <v>45413</v>
      </c>
    </row>
    <row r="3070" spans="1:33" x14ac:dyDescent="0.25">
      <c r="A3070" t="s">
        <v>3566</v>
      </c>
      <c r="B3070" t="s">
        <v>3562</v>
      </c>
      <c r="C3070">
        <v>5678901234</v>
      </c>
      <c r="D3070">
        <v>5678901234</v>
      </c>
      <c r="E3070" s="1">
        <v>45424</v>
      </c>
      <c r="F3070" s="1">
        <v>45424</v>
      </c>
      <c r="G3070" s="1">
        <v>45450</v>
      </c>
      <c r="H3070" t="s">
        <v>28</v>
      </c>
      <c r="I3070">
        <v>11</v>
      </c>
      <c r="J3070" t="s">
        <v>47</v>
      </c>
      <c r="K3070">
        <v>99213</v>
      </c>
      <c r="O3070">
        <v>1</v>
      </c>
      <c r="P3070">
        <v>171.36</v>
      </c>
      <c r="Q3070">
        <v>126.93</v>
      </c>
      <c r="R3070">
        <v>101.54</v>
      </c>
      <c r="S3070">
        <v>25.39</v>
      </c>
      <c r="T3070" t="s">
        <v>30</v>
      </c>
      <c r="X3070" t="s">
        <v>146</v>
      </c>
      <c r="Y3070" t="s">
        <v>147</v>
      </c>
      <c r="Z3070" t="s">
        <v>39</v>
      </c>
      <c r="AA3070" t="str">
        <f>IFERROR(_xlfn.XLOOKUP($J3070,avoidable_ed_reference!$A$2:$A$13,avoidable_ed_reference!$C$2:$C$13),"Not Classified")</f>
        <v>Not Classified</v>
      </c>
      <c r="AB3070" t="str">
        <f>IFERROR(_xlfn.XLOOKUP($B3070,enrollment!$A$2:$A$801,enrollment!$I$2:$I$801),"")</f>
        <v>TN</v>
      </c>
      <c r="AC3070">
        <f>IFERROR(_xlfn.XLOOKUP($B3070,enrollment!$A$2:$A$801,enrollment!$L$2:$L$801),"")</f>
        <v>80</v>
      </c>
      <c r="AD3070" t="str" cm="1">
        <f t="array" ref="AD3070">_xlfn.IFS(AC3070="","Unknown",AC3070&lt;18,"0-17",AC3070&lt;35,"18-34",AC3070&lt;50,"35-49",AC3070&lt;65,"50-64",TRUE,"65+")</f>
        <v>65+</v>
      </c>
      <c r="AE3070">
        <f>IFERROR(_xlfn.XLOOKUP($B3070,enrollment!$A$2:$A$801,enrollment!$O$2:$O$801),"")</f>
        <v>5678901234</v>
      </c>
      <c r="AF3070">
        <f>IFERROR(_xlfn.XLOOKUP($AE3070,providers!$B$2:$B$11,providers!$Q$2:$Q$11),"")</f>
        <v>3.8</v>
      </c>
      <c r="AG3070" s="1">
        <f t="shared" si="47"/>
        <v>45413</v>
      </c>
    </row>
    <row r="3071" spans="1:33" x14ac:dyDescent="0.25">
      <c r="A3071" t="s">
        <v>3567</v>
      </c>
      <c r="B3071" t="s">
        <v>3562</v>
      </c>
      <c r="C3071">
        <v>5678901234</v>
      </c>
      <c r="D3071">
        <v>5678901234</v>
      </c>
      <c r="E3071" s="1">
        <v>45513</v>
      </c>
      <c r="F3071" s="1">
        <v>45513</v>
      </c>
      <c r="G3071" s="1">
        <v>45536</v>
      </c>
      <c r="H3071" t="s">
        <v>28</v>
      </c>
      <c r="I3071">
        <v>11</v>
      </c>
      <c r="J3071" t="s">
        <v>47</v>
      </c>
      <c r="K3071">
        <v>99213</v>
      </c>
      <c r="O3071">
        <v>1</v>
      </c>
      <c r="P3071">
        <v>236.34</v>
      </c>
      <c r="Q3071">
        <v>175.07</v>
      </c>
      <c r="R3071">
        <v>140.06</v>
      </c>
      <c r="S3071">
        <v>35.01</v>
      </c>
      <c r="T3071" t="s">
        <v>30</v>
      </c>
      <c r="X3071" t="s">
        <v>146</v>
      </c>
      <c r="Y3071" t="s">
        <v>147</v>
      </c>
      <c r="Z3071" t="s">
        <v>39</v>
      </c>
      <c r="AA3071" t="str">
        <f>IFERROR(_xlfn.XLOOKUP($J3071,avoidable_ed_reference!$A$2:$A$13,avoidable_ed_reference!$C$2:$C$13),"Not Classified")</f>
        <v>Not Classified</v>
      </c>
      <c r="AB3071" t="str">
        <f>IFERROR(_xlfn.XLOOKUP($B3071,enrollment!$A$2:$A$801,enrollment!$I$2:$I$801),"")</f>
        <v>TN</v>
      </c>
      <c r="AC3071">
        <f>IFERROR(_xlfn.XLOOKUP($B3071,enrollment!$A$2:$A$801,enrollment!$L$2:$L$801),"")</f>
        <v>80</v>
      </c>
      <c r="AD3071" t="str" cm="1">
        <f t="array" ref="AD3071">_xlfn.IFS(AC3071="","Unknown",AC3071&lt;18,"0-17",AC3071&lt;35,"18-34",AC3071&lt;50,"35-49",AC3071&lt;65,"50-64",TRUE,"65+")</f>
        <v>65+</v>
      </c>
      <c r="AE3071">
        <f>IFERROR(_xlfn.XLOOKUP($B3071,enrollment!$A$2:$A$801,enrollment!$O$2:$O$801),"")</f>
        <v>5678901234</v>
      </c>
      <c r="AF3071">
        <f>IFERROR(_xlfn.XLOOKUP($AE3071,providers!$B$2:$B$11,providers!$Q$2:$Q$11),"")</f>
        <v>3.8</v>
      </c>
      <c r="AG3071" s="1">
        <f t="shared" si="47"/>
        <v>45505</v>
      </c>
    </row>
    <row r="3072" spans="1:33" x14ac:dyDescent="0.25">
      <c r="A3072" t="s">
        <v>3568</v>
      </c>
      <c r="B3072" t="s">
        <v>3562</v>
      </c>
      <c r="C3072">
        <v>5678901234</v>
      </c>
      <c r="D3072">
        <v>5678901234</v>
      </c>
      <c r="E3072" s="1">
        <v>45349</v>
      </c>
      <c r="F3072" s="1">
        <v>45349</v>
      </c>
      <c r="G3072" s="1">
        <v>45374</v>
      </c>
      <c r="H3072" t="s">
        <v>28</v>
      </c>
      <c r="I3072">
        <v>11</v>
      </c>
      <c r="J3072" t="s">
        <v>38</v>
      </c>
      <c r="K3072">
        <v>99213</v>
      </c>
      <c r="O3072">
        <v>1</v>
      </c>
      <c r="P3072">
        <v>181.4</v>
      </c>
      <c r="Q3072">
        <v>134.37</v>
      </c>
      <c r="R3072">
        <v>107.5</v>
      </c>
      <c r="S3072">
        <v>26.87</v>
      </c>
      <c r="T3072" t="s">
        <v>30</v>
      </c>
      <c r="X3072" t="s">
        <v>146</v>
      </c>
      <c r="Y3072" t="s">
        <v>147</v>
      </c>
      <c r="Z3072" t="s">
        <v>39</v>
      </c>
      <c r="AA3072" t="str">
        <f>IFERROR(_xlfn.XLOOKUP($J3072,avoidable_ed_reference!$A$2:$A$13,avoidable_ed_reference!$C$2:$C$13),"Not Classified")</f>
        <v>Not Classified</v>
      </c>
      <c r="AB3072" t="str">
        <f>IFERROR(_xlfn.XLOOKUP($B3072,enrollment!$A$2:$A$801,enrollment!$I$2:$I$801),"")</f>
        <v>TN</v>
      </c>
      <c r="AC3072">
        <f>IFERROR(_xlfn.XLOOKUP($B3072,enrollment!$A$2:$A$801,enrollment!$L$2:$L$801),"")</f>
        <v>80</v>
      </c>
      <c r="AD3072" t="str" cm="1">
        <f t="array" ref="AD3072">_xlfn.IFS(AC3072="","Unknown",AC3072&lt;18,"0-17",AC3072&lt;35,"18-34",AC3072&lt;50,"35-49",AC3072&lt;65,"50-64",TRUE,"65+")</f>
        <v>65+</v>
      </c>
      <c r="AE3072">
        <f>IFERROR(_xlfn.XLOOKUP($B3072,enrollment!$A$2:$A$801,enrollment!$O$2:$O$801),"")</f>
        <v>5678901234</v>
      </c>
      <c r="AF3072">
        <f>IFERROR(_xlfn.XLOOKUP($AE3072,providers!$B$2:$B$11,providers!$Q$2:$Q$11),"")</f>
        <v>3.8</v>
      </c>
      <c r="AG3072" s="1">
        <f t="shared" si="47"/>
        <v>45323</v>
      </c>
    </row>
    <row r="3073" spans="1:33" x14ac:dyDescent="0.25">
      <c r="A3073" t="s">
        <v>3569</v>
      </c>
      <c r="B3073" t="s">
        <v>3562</v>
      </c>
      <c r="C3073">
        <v>7890123456</v>
      </c>
      <c r="D3073">
        <v>7890123456</v>
      </c>
      <c r="E3073" s="1">
        <v>45599</v>
      </c>
      <c r="F3073" s="1">
        <v>45599</v>
      </c>
      <c r="G3073" s="1">
        <v>45622</v>
      </c>
      <c r="H3073" t="s">
        <v>28</v>
      </c>
      <c r="I3073">
        <v>23</v>
      </c>
      <c r="J3073" t="s">
        <v>184</v>
      </c>
      <c r="K3073">
        <v>99284</v>
      </c>
      <c r="O3073">
        <v>1</v>
      </c>
      <c r="P3073">
        <v>1606.23</v>
      </c>
      <c r="Q3073">
        <v>892.35</v>
      </c>
      <c r="R3073">
        <v>713.88</v>
      </c>
      <c r="S3073">
        <v>178.47</v>
      </c>
      <c r="T3073" t="s">
        <v>30</v>
      </c>
      <c r="X3073" t="s">
        <v>146</v>
      </c>
      <c r="Y3073" t="s">
        <v>147</v>
      </c>
      <c r="Z3073" t="s">
        <v>45</v>
      </c>
      <c r="AA3073" t="str">
        <f>IFERROR(_xlfn.XLOOKUP($J3073,avoidable_ed_reference!$A$2:$A$13,avoidable_ed_reference!$C$2:$C$13),"Not Classified")</f>
        <v>Non-Avoidable</v>
      </c>
      <c r="AB3073" t="str">
        <f>IFERROR(_xlfn.XLOOKUP($B3073,enrollment!$A$2:$A$801,enrollment!$I$2:$I$801),"")</f>
        <v>TN</v>
      </c>
      <c r="AC3073">
        <f>IFERROR(_xlfn.XLOOKUP($B3073,enrollment!$A$2:$A$801,enrollment!$L$2:$L$801),"")</f>
        <v>80</v>
      </c>
      <c r="AD3073" t="str" cm="1">
        <f t="array" ref="AD3073">_xlfn.IFS(AC3073="","Unknown",AC3073&lt;18,"0-17",AC3073&lt;35,"18-34",AC3073&lt;50,"35-49",AC3073&lt;65,"50-64",TRUE,"65+")</f>
        <v>65+</v>
      </c>
      <c r="AE3073">
        <f>IFERROR(_xlfn.XLOOKUP($B3073,enrollment!$A$2:$A$801,enrollment!$O$2:$O$801),"")</f>
        <v>5678901234</v>
      </c>
      <c r="AF3073">
        <f>IFERROR(_xlfn.XLOOKUP($AE3073,providers!$B$2:$B$11,providers!$Q$2:$Q$11),"")</f>
        <v>3.8</v>
      </c>
      <c r="AG3073" s="1">
        <f t="shared" si="47"/>
        <v>45597</v>
      </c>
    </row>
    <row r="3074" spans="1:33" x14ac:dyDescent="0.25">
      <c r="A3074" t="s">
        <v>3570</v>
      </c>
      <c r="B3074" t="s">
        <v>3562</v>
      </c>
      <c r="C3074">
        <v>6789012345</v>
      </c>
      <c r="D3074">
        <v>6789012345</v>
      </c>
      <c r="E3074" s="1">
        <v>45384</v>
      </c>
      <c r="F3074" s="1">
        <v>45384</v>
      </c>
      <c r="G3074" s="1">
        <v>45403</v>
      </c>
      <c r="H3074" t="s">
        <v>59</v>
      </c>
      <c r="J3074" t="s">
        <v>99</v>
      </c>
      <c r="L3074" s="2" t="s">
        <v>151</v>
      </c>
      <c r="M3074" t="s">
        <v>152</v>
      </c>
      <c r="N3074" t="s">
        <v>153</v>
      </c>
      <c r="O3074">
        <v>1</v>
      </c>
      <c r="P3074">
        <v>1255.22</v>
      </c>
      <c r="Q3074">
        <v>1141.1099999999999</v>
      </c>
      <c r="R3074">
        <v>912.89</v>
      </c>
      <c r="S3074">
        <v>228.22</v>
      </c>
      <c r="T3074" t="s">
        <v>30</v>
      </c>
      <c r="X3074" t="s">
        <v>146</v>
      </c>
      <c r="Y3074" t="s">
        <v>147</v>
      </c>
      <c r="Z3074" t="s">
        <v>64</v>
      </c>
      <c r="AA3074" t="str">
        <f>IFERROR(_xlfn.XLOOKUP($J3074,avoidable_ed_reference!$A$2:$A$13,avoidable_ed_reference!$C$2:$C$13),"Not Classified")</f>
        <v>Not Classified</v>
      </c>
      <c r="AB3074" t="str">
        <f>IFERROR(_xlfn.XLOOKUP($B3074,enrollment!$A$2:$A$801,enrollment!$I$2:$I$801),"")</f>
        <v>TN</v>
      </c>
      <c r="AC3074">
        <f>IFERROR(_xlfn.XLOOKUP($B3074,enrollment!$A$2:$A$801,enrollment!$L$2:$L$801),"")</f>
        <v>80</v>
      </c>
      <c r="AD3074" t="str" cm="1">
        <f t="array" ref="AD3074">_xlfn.IFS(AC3074="","Unknown",AC3074&lt;18,"0-17",AC3074&lt;35,"18-34",AC3074&lt;50,"35-49",AC3074&lt;65,"50-64",TRUE,"65+")</f>
        <v>65+</v>
      </c>
      <c r="AE3074">
        <f>IFERROR(_xlfn.XLOOKUP($B3074,enrollment!$A$2:$A$801,enrollment!$O$2:$O$801),"")</f>
        <v>5678901234</v>
      </c>
      <c r="AF3074">
        <f>IFERROR(_xlfn.XLOOKUP($AE3074,providers!$B$2:$B$11,providers!$Q$2:$Q$11),"")</f>
        <v>3.8</v>
      </c>
      <c r="AG3074" s="1">
        <f t="shared" si="47"/>
        <v>45383</v>
      </c>
    </row>
    <row r="3075" spans="1:33" x14ac:dyDescent="0.25">
      <c r="A3075" t="s">
        <v>3571</v>
      </c>
      <c r="B3075" t="s">
        <v>3562</v>
      </c>
      <c r="C3075">
        <v>2233445566</v>
      </c>
      <c r="D3075">
        <v>2233445566</v>
      </c>
      <c r="E3075" s="1">
        <v>45636</v>
      </c>
      <c r="F3075" s="1">
        <v>45636</v>
      </c>
      <c r="G3075" s="1">
        <v>45661</v>
      </c>
      <c r="H3075" t="s">
        <v>28</v>
      </c>
      <c r="I3075">
        <v>22</v>
      </c>
      <c r="J3075" t="s">
        <v>29</v>
      </c>
      <c r="K3075">
        <v>90837</v>
      </c>
      <c r="O3075">
        <v>1</v>
      </c>
      <c r="P3075">
        <v>224.37</v>
      </c>
      <c r="Q3075">
        <v>166.2</v>
      </c>
      <c r="R3075">
        <v>132.96</v>
      </c>
      <c r="S3075">
        <v>33.24</v>
      </c>
      <c r="T3075" t="s">
        <v>30</v>
      </c>
      <c r="X3075" t="s">
        <v>146</v>
      </c>
      <c r="Y3075" t="s">
        <v>147</v>
      </c>
      <c r="Z3075" t="s">
        <v>33</v>
      </c>
      <c r="AA3075" t="str">
        <f>IFERROR(_xlfn.XLOOKUP($J3075,avoidable_ed_reference!$A$2:$A$13,avoidable_ed_reference!$C$2:$C$13),"Not Classified")</f>
        <v>Potentially Avoidable</v>
      </c>
      <c r="AB3075" t="str">
        <f>IFERROR(_xlfn.XLOOKUP($B3075,enrollment!$A$2:$A$801,enrollment!$I$2:$I$801),"")</f>
        <v>TN</v>
      </c>
      <c r="AC3075">
        <f>IFERROR(_xlfn.XLOOKUP($B3075,enrollment!$A$2:$A$801,enrollment!$L$2:$L$801),"")</f>
        <v>80</v>
      </c>
      <c r="AD3075" t="str" cm="1">
        <f t="array" ref="AD3075">_xlfn.IFS(AC3075="","Unknown",AC3075&lt;18,"0-17",AC3075&lt;35,"18-34",AC3075&lt;50,"35-49",AC3075&lt;65,"50-64",TRUE,"65+")</f>
        <v>65+</v>
      </c>
      <c r="AE3075">
        <f>IFERROR(_xlfn.XLOOKUP($B3075,enrollment!$A$2:$A$801,enrollment!$O$2:$O$801),"")</f>
        <v>5678901234</v>
      </c>
      <c r="AF3075">
        <f>IFERROR(_xlfn.XLOOKUP($AE3075,providers!$B$2:$B$11,providers!$Q$2:$Q$11),"")</f>
        <v>3.8</v>
      </c>
      <c r="AG3075" s="1">
        <f t="shared" ref="AG3075:AG3138" si="48">EOMONTH(E3075,-1)+1</f>
        <v>45627</v>
      </c>
    </row>
    <row r="3076" spans="1:33" x14ac:dyDescent="0.25">
      <c r="A3076" t="s">
        <v>3572</v>
      </c>
      <c r="B3076" t="s">
        <v>3562</v>
      </c>
      <c r="C3076">
        <v>6789012345</v>
      </c>
      <c r="D3076">
        <v>6789012345</v>
      </c>
      <c r="E3076" s="1">
        <v>45367</v>
      </c>
      <c r="F3076" s="1">
        <v>45367</v>
      </c>
      <c r="G3076" s="1">
        <v>45399</v>
      </c>
      <c r="H3076" t="s">
        <v>59</v>
      </c>
      <c r="J3076" t="s">
        <v>47</v>
      </c>
      <c r="L3076" s="2" t="s">
        <v>106</v>
      </c>
      <c r="M3076" t="s">
        <v>107</v>
      </c>
      <c r="N3076" t="s">
        <v>108</v>
      </c>
      <c r="O3076">
        <v>1</v>
      </c>
      <c r="P3076">
        <v>806.17</v>
      </c>
      <c r="Q3076">
        <v>732.88</v>
      </c>
      <c r="R3076">
        <v>586.29999999999995</v>
      </c>
      <c r="S3076">
        <v>146.58000000000001</v>
      </c>
      <c r="T3076" t="s">
        <v>30</v>
      </c>
      <c r="X3076" t="s">
        <v>146</v>
      </c>
      <c r="Y3076" t="s">
        <v>147</v>
      </c>
      <c r="Z3076" t="s">
        <v>64</v>
      </c>
      <c r="AA3076" t="str">
        <f>IFERROR(_xlfn.XLOOKUP($J3076,avoidable_ed_reference!$A$2:$A$13,avoidable_ed_reference!$C$2:$C$13),"Not Classified")</f>
        <v>Not Classified</v>
      </c>
      <c r="AB3076" t="str">
        <f>IFERROR(_xlfn.XLOOKUP($B3076,enrollment!$A$2:$A$801,enrollment!$I$2:$I$801),"")</f>
        <v>TN</v>
      </c>
      <c r="AC3076">
        <f>IFERROR(_xlfn.XLOOKUP($B3076,enrollment!$A$2:$A$801,enrollment!$L$2:$L$801),"")</f>
        <v>80</v>
      </c>
      <c r="AD3076" t="str" cm="1">
        <f t="array" ref="AD3076">_xlfn.IFS(AC3076="","Unknown",AC3076&lt;18,"0-17",AC3076&lt;35,"18-34",AC3076&lt;50,"35-49",AC3076&lt;65,"50-64",TRUE,"65+")</f>
        <v>65+</v>
      </c>
      <c r="AE3076">
        <f>IFERROR(_xlfn.XLOOKUP($B3076,enrollment!$A$2:$A$801,enrollment!$O$2:$O$801),"")</f>
        <v>5678901234</v>
      </c>
      <c r="AF3076">
        <f>IFERROR(_xlfn.XLOOKUP($AE3076,providers!$B$2:$B$11,providers!$Q$2:$Q$11),"")</f>
        <v>3.8</v>
      </c>
      <c r="AG3076" s="1">
        <f t="shared" si="48"/>
        <v>45352</v>
      </c>
    </row>
    <row r="3077" spans="1:33" x14ac:dyDescent="0.25">
      <c r="A3077" t="s">
        <v>3573</v>
      </c>
      <c r="B3077" t="s">
        <v>3562</v>
      </c>
      <c r="C3077">
        <v>6789012345</v>
      </c>
      <c r="D3077">
        <v>6789012345</v>
      </c>
      <c r="E3077" s="1">
        <v>45589</v>
      </c>
      <c r="F3077" s="1">
        <v>45589</v>
      </c>
      <c r="G3077" s="1">
        <v>45623</v>
      </c>
      <c r="H3077" t="s">
        <v>59</v>
      </c>
      <c r="J3077" t="s">
        <v>47</v>
      </c>
      <c r="L3077" s="2" t="s">
        <v>61</v>
      </c>
      <c r="M3077" t="s">
        <v>62</v>
      </c>
      <c r="N3077" t="s">
        <v>63</v>
      </c>
      <c r="O3077">
        <v>1</v>
      </c>
      <c r="P3077">
        <v>747.43</v>
      </c>
      <c r="Q3077">
        <v>679.48</v>
      </c>
      <c r="R3077">
        <v>543.58000000000004</v>
      </c>
      <c r="S3077">
        <v>135.9</v>
      </c>
      <c r="T3077" t="s">
        <v>30</v>
      </c>
      <c r="X3077" t="s">
        <v>146</v>
      </c>
      <c r="Y3077" t="s">
        <v>147</v>
      </c>
      <c r="Z3077" t="s">
        <v>64</v>
      </c>
      <c r="AA3077" t="str">
        <f>IFERROR(_xlfn.XLOOKUP($J3077,avoidable_ed_reference!$A$2:$A$13,avoidable_ed_reference!$C$2:$C$13),"Not Classified")</f>
        <v>Not Classified</v>
      </c>
      <c r="AB3077" t="str">
        <f>IFERROR(_xlfn.XLOOKUP($B3077,enrollment!$A$2:$A$801,enrollment!$I$2:$I$801),"")</f>
        <v>TN</v>
      </c>
      <c r="AC3077">
        <f>IFERROR(_xlfn.XLOOKUP($B3077,enrollment!$A$2:$A$801,enrollment!$L$2:$L$801),"")</f>
        <v>80</v>
      </c>
      <c r="AD3077" t="str" cm="1">
        <f t="array" ref="AD3077">_xlfn.IFS(AC3077="","Unknown",AC3077&lt;18,"0-17",AC3077&lt;35,"18-34",AC3077&lt;50,"35-49",AC3077&lt;65,"50-64",TRUE,"65+")</f>
        <v>65+</v>
      </c>
      <c r="AE3077">
        <f>IFERROR(_xlfn.XLOOKUP($B3077,enrollment!$A$2:$A$801,enrollment!$O$2:$O$801),"")</f>
        <v>5678901234</v>
      </c>
      <c r="AF3077">
        <f>IFERROR(_xlfn.XLOOKUP($AE3077,providers!$B$2:$B$11,providers!$Q$2:$Q$11),"")</f>
        <v>3.8</v>
      </c>
      <c r="AG3077" s="1">
        <f t="shared" si="48"/>
        <v>45566</v>
      </c>
    </row>
    <row r="3078" spans="1:33" x14ac:dyDescent="0.25">
      <c r="A3078" t="s">
        <v>3574</v>
      </c>
      <c r="B3078" t="s">
        <v>3562</v>
      </c>
      <c r="C3078">
        <v>2233445566</v>
      </c>
      <c r="D3078">
        <v>2233445566</v>
      </c>
      <c r="E3078" s="1">
        <v>45316</v>
      </c>
      <c r="F3078" s="1">
        <v>45316</v>
      </c>
      <c r="G3078" s="1">
        <v>45333</v>
      </c>
      <c r="H3078" t="s">
        <v>59</v>
      </c>
      <c r="J3078" t="s">
        <v>47</v>
      </c>
      <c r="L3078" s="2" t="s">
        <v>61</v>
      </c>
      <c r="M3078" t="s">
        <v>62</v>
      </c>
      <c r="N3078" t="s">
        <v>63</v>
      </c>
      <c r="O3078">
        <v>1</v>
      </c>
      <c r="P3078">
        <v>1083.3900000000001</v>
      </c>
      <c r="Q3078">
        <v>984.9</v>
      </c>
      <c r="R3078">
        <v>787.92</v>
      </c>
      <c r="S3078">
        <v>196.98</v>
      </c>
      <c r="T3078" t="s">
        <v>30</v>
      </c>
      <c r="X3078" t="s">
        <v>146</v>
      </c>
      <c r="Y3078" t="s">
        <v>147</v>
      </c>
      <c r="Z3078" t="s">
        <v>64</v>
      </c>
      <c r="AA3078" t="str">
        <f>IFERROR(_xlfn.XLOOKUP($J3078,avoidable_ed_reference!$A$2:$A$13,avoidable_ed_reference!$C$2:$C$13),"Not Classified")</f>
        <v>Not Classified</v>
      </c>
      <c r="AB3078" t="str">
        <f>IFERROR(_xlfn.XLOOKUP($B3078,enrollment!$A$2:$A$801,enrollment!$I$2:$I$801),"")</f>
        <v>TN</v>
      </c>
      <c r="AC3078">
        <f>IFERROR(_xlfn.XLOOKUP($B3078,enrollment!$A$2:$A$801,enrollment!$L$2:$L$801),"")</f>
        <v>80</v>
      </c>
      <c r="AD3078" t="str" cm="1">
        <f t="array" ref="AD3078">_xlfn.IFS(AC3078="","Unknown",AC3078&lt;18,"0-17",AC3078&lt;35,"18-34",AC3078&lt;50,"35-49",AC3078&lt;65,"50-64",TRUE,"65+")</f>
        <v>65+</v>
      </c>
      <c r="AE3078">
        <f>IFERROR(_xlfn.XLOOKUP($B3078,enrollment!$A$2:$A$801,enrollment!$O$2:$O$801),"")</f>
        <v>5678901234</v>
      </c>
      <c r="AF3078">
        <f>IFERROR(_xlfn.XLOOKUP($AE3078,providers!$B$2:$B$11,providers!$Q$2:$Q$11),"")</f>
        <v>3.8</v>
      </c>
      <c r="AG3078" s="1">
        <f t="shared" si="48"/>
        <v>45292</v>
      </c>
    </row>
    <row r="3079" spans="1:33" x14ac:dyDescent="0.25">
      <c r="A3079" t="s">
        <v>3575</v>
      </c>
      <c r="B3079" t="s">
        <v>3562</v>
      </c>
      <c r="C3079">
        <v>5678901234</v>
      </c>
      <c r="D3079">
        <v>5678901234</v>
      </c>
      <c r="E3079" s="1">
        <v>45455</v>
      </c>
      <c r="F3079" s="1">
        <v>45455</v>
      </c>
      <c r="G3079" s="1">
        <v>45484</v>
      </c>
      <c r="H3079" t="s">
        <v>28</v>
      </c>
      <c r="I3079">
        <v>11</v>
      </c>
      <c r="J3079" t="s">
        <v>38</v>
      </c>
      <c r="K3079">
        <v>99213</v>
      </c>
      <c r="O3079">
        <v>1</v>
      </c>
      <c r="P3079">
        <v>208.7</v>
      </c>
      <c r="Q3079">
        <v>154.59</v>
      </c>
      <c r="R3079">
        <v>123.67</v>
      </c>
      <c r="S3079">
        <v>30.92</v>
      </c>
      <c r="T3079" t="s">
        <v>30</v>
      </c>
      <c r="X3079" t="s">
        <v>146</v>
      </c>
      <c r="Y3079" t="s">
        <v>147</v>
      </c>
      <c r="Z3079" t="s">
        <v>39</v>
      </c>
      <c r="AA3079" t="str">
        <f>IFERROR(_xlfn.XLOOKUP($J3079,avoidable_ed_reference!$A$2:$A$13,avoidable_ed_reference!$C$2:$C$13),"Not Classified")</f>
        <v>Not Classified</v>
      </c>
      <c r="AB3079" t="str">
        <f>IFERROR(_xlfn.XLOOKUP($B3079,enrollment!$A$2:$A$801,enrollment!$I$2:$I$801),"")</f>
        <v>TN</v>
      </c>
      <c r="AC3079">
        <f>IFERROR(_xlfn.XLOOKUP($B3079,enrollment!$A$2:$A$801,enrollment!$L$2:$L$801),"")</f>
        <v>80</v>
      </c>
      <c r="AD3079" t="str" cm="1">
        <f t="array" ref="AD3079">_xlfn.IFS(AC3079="","Unknown",AC3079&lt;18,"0-17",AC3079&lt;35,"18-34",AC3079&lt;50,"35-49",AC3079&lt;65,"50-64",TRUE,"65+")</f>
        <v>65+</v>
      </c>
      <c r="AE3079">
        <f>IFERROR(_xlfn.XLOOKUP($B3079,enrollment!$A$2:$A$801,enrollment!$O$2:$O$801),"")</f>
        <v>5678901234</v>
      </c>
      <c r="AF3079">
        <f>IFERROR(_xlfn.XLOOKUP($AE3079,providers!$B$2:$B$11,providers!$Q$2:$Q$11),"")</f>
        <v>3.8</v>
      </c>
      <c r="AG3079" s="1">
        <f t="shared" si="48"/>
        <v>45444</v>
      </c>
    </row>
    <row r="3080" spans="1:33" x14ac:dyDescent="0.25">
      <c r="A3080" t="s">
        <v>3576</v>
      </c>
      <c r="B3080" t="s">
        <v>3562</v>
      </c>
      <c r="C3080">
        <v>5678901234</v>
      </c>
      <c r="D3080">
        <v>5678901234</v>
      </c>
      <c r="E3080" s="1">
        <v>45543</v>
      </c>
      <c r="F3080" s="1">
        <v>45543</v>
      </c>
      <c r="G3080" s="1">
        <v>45561</v>
      </c>
      <c r="H3080" t="s">
        <v>28</v>
      </c>
      <c r="I3080">
        <v>11</v>
      </c>
      <c r="J3080" t="s">
        <v>35</v>
      </c>
      <c r="K3080">
        <v>99213</v>
      </c>
      <c r="O3080">
        <v>1</v>
      </c>
      <c r="P3080">
        <v>218.93</v>
      </c>
      <c r="Q3080">
        <v>162.16999999999999</v>
      </c>
      <c r="R3080">
        <v>129.74</v>
      </c>
      <c r="S3080">
        <v>32.43</v>
      </c>
      <c r="T3080" t="s">
        <v>30</v>
      </c>
      <c r="X3080" t="s">
        <v>146</v>
      </c>
      <c r="Y3080" t="s">
        <v>147</v>
      </c>
      <c r="Z3080" t="s">
        <v>39</v>
      </c>
      <c r="AA3080" t="str">
        <f>IFERROR(_xlfn.XLOOKUP($J3080,avoidable_ed_reference!$A$2:$A$13,avoidable_ed_reference!$C$2:$C$13),"Not Classified")</f>
        <v>Avoidable</v>
      </c>
      <c r="AB3080" t="str">
        <f>IFERROR(_xlfn.XLOOKUP($B3080,enrollment!$A$2:$A$801,enrollment!$I$2:$I$801),"")</f>
        <v>TN</v>
      </c>
      <c r="AC3080">
        <f>IFERROR(_xlfn.XLOOKUP($B3080,enrollment!$A$2:$A$801,enrollment!$L$2:$L$801),"")</f>
        <v>80</v>
      </c>
      <c r="AD3080" t="str" cm="1">
        <f t="array" ref="AD3080">_xlfn.IFS(AC3080="","Unknown",AC3080&lt;18,"0-17",AC3080&lt;35,"18-34",AC3080&lt;50,"35-49",AC3080&lt;65,"50-64",TRUE,"65+")</f>
        <v>65+</v>
      </c>
      <c r="AE3080">
        <f>IFERROR(_xlfn.XLOOKUP($B3080,enrollment!$A$2:$A$801,enrollment!$O$2:$O$801),"")</f>
        <v>5678901234</v>
      </c>
      <c r="AF3080">
        <f>IFERROR(_xlfn.XLOOKUP($AE3080,providers!$B$2:$B$11,providers!$Q$2:$Q$11),"")</f>
        <v>3.8</v>
      </c>
      <c r="AG3080" s="1">
        <f t="shared" si="48"/>
        <v>45536</v>
      </c>
    </row>
    <row r="3081" spans="1:33" x14ac:dyDescent="0.25">
      <c r="A3081" t="s">
        <v>3577</v>
      </c>
      <c r="B3081" t="s">
        <v>3562</v>
      </c>
      <c r="C3081">
        <v>2345678901</v>
      </c>
      <c r="D3081">
        <v>2345678901</v>
      </c>
      <c r="E3081" s="1">
        <v>45451</v>
      </c>
      <c r="F3081" s="1">
        <v>45451</v>
      </c>
      <c r="G3081" s="1">
        <v>45474</v>
      </c>
      <c r="H3081" t="s">
        <v>59</v>
      </c>
      <c r="J3081" t="s">
        <v>99</v>
      </c>
      <c r="L3081" s="2" t="s">
        <v>151</v>
      </c>
      <c r="M3081" t="s">
        <v>152</v>
      </c>
      <c r="N3081" t="s">
        <v>153</v>
      </c>
      <c r="O3081">
        <v>1</v>
      </c>
      <c r="P3081">
        <v>960.92</v>
      </c>
      <c r="Q3081">
        <v>873.56</v>
      </c>
      <c r="R3081">
        <v>698.85</v>
      </c>
      <c r="S3081">
        <v>174.71</v>
      </c>
      <c r="T3081" t="s">
        <v>30</v>
      </c>
      <c r="X3081" t="s">
        <v>146</v>
      </c>
      <c r="Y3081" t="s">
        <v>147</v>
      </c>
      <c r="Z3081" t="s">
        <v>64</v>
      </c>
      <c r="AA3081" t="str">
        <f>IFERROR(_xlfn.XLOOKUP($J3081,avoidable_ed_reference!$A$2:$A$13,avoidable_ed_reference!$C$2:$C$13),"Not Classified")</f>
        <v>Not Classified</v>
      </c>
      <c r="AB3081" t="str">
        <f>IFERROR(_xlfn.XLOOKUP($B3081,enrollment!$A$2:$A$801,enrollment!$I$2:$I$801),"")</f>
        <v>TN</v>
      </c>
      <c r="AC3081">
        <f>IFERROR(_xlfn.XLOOKUP($B3081,enrollment!$A$2:$A$801,enrollment!$L$2:$L$801),"")</f>
        <v>80</v>
      </c>
      <c r="AD3081" t="str" cm="1">
        <f t="array" ref="AD3081">_xlfn.IFS(AC3081="","Unknown",AC3081&lt;18,"0-17",AC3081&lt;35,"18-34",AC3081&lt;50,"35-49",AC3081&lt;65,"50-64",TRUE,"65+")</f>
        <v>65+</v>
      </c>
      <c r="AE3081">
        <f>IFERROR(_xlfn.XLOOKUP($B3081,enrollment!$A$2:$A$801,enrollment!$O$2:$O$801),"")</f>
        <v>5678901234</v>
      </c>
      <c r="AF3081">
        <f>IFERROR(_xlfn.XLOOKUP($AE3081,providers!$B$2:$B$11,providers!$Q$2:$Q$11),"")</f>
        <v>3.8</v>
      </c>
      <c r="AG3081" s="1">
        <f t="shared" si="48"/>
        <v>45444</v>
      </c>
    </row>
    <row r="3082" spans="1:33" x14ac:dyDescent="0.25">
      <c r="A3082" t="s">
        <v>3578</v>
      </c>
      <c r="B3082" t="s">
        <v>3562</v>
      </c>
      <c r="C3082">
        <v>5678901234</v>
      </c>
      <c r="D3082">
        <v>5678901234</v>
      </c>
      <c r="E3082" s="1">
        <v>45405</v>
      </c>
      <c r="F3082" s="1">
        <v>45405</v>
      </c>
      <c r="G3082" s="1">
        <v>45430</v>
      </c>
      <c r="H3082" t="s">
        <v>28</v>
      </c>
      <c r="I3082">
        <v>11</v>
      </c>
      <c r="J3082" t="s">
        <v>35</v>
      </c>
      <c r="K3082">
        <v>99213</v>
      </c>
      <c r="O3082">
        <v>1</v>
      </c>
      <c r="P3082">
        <v>183.25</v>
      </c>
      <c r="Q3082">
        <v>135.74</v>
      </c>
      <c r="R3082">
        <v>108.59</v>
      </c>
      <c r="S3082">
        <v>27.15</v>
      </c>
      <c r="T3082" t="s">
        <v>30</v>
      </c>
      <c r="X3082" t="s">
        <v>146</v>
      </c>
      <c r="Y3082" t="s">
        <v>147</v>
      </c>
      <c r="Z3082" t="s">
        <v>39</v>
      </c>
      <c r="AA3082" t="str">
        <f>IFERROR(_xlfn.XLOOKUP($J3082,avoidable_ed_reference!$A$2:$A$13,avoidable_ed_reference!$C$2:$C$13),"Not Classified")</f>
        <v>Avoidable</v>
      </c>
      <c r="AB3082" t="str">
        <f>IFERROR(_xlfn.XLOOKUP($B3082,enrollment!$A$2:$A$801,enrollment!$I$2:$I$801),"")</f>
        <v>TN</v>
      </c>
      <c r="AC3082">
        <f>IFERROR(_xlfn.XLOOKUP($B3082,enrollment!$A$2:$A$801,enrollment!$L$2:$L$801),"")</f>
        <v>80</v>
      </c>
      <c r="AD3082" t="str" cm="1">
        <f t="array" ref="AD3082">_xlfn.IFS(AC3082="","Unknown",AC3082&lt;18,"0-17",AC3082&lt;35,"18-34",AC3082&lt;50,"35-49",AC3082&lt;65,"50-64",TRUE,"65+")</f>
        <v>65+</v>
      </c>
      <c r="AE3082">
        <f>IFERROR(_xlfn.XLOOKUP($B3082,enrollment!$A$2:$A$801,enrollment!$O$2:$O$801),"")</f>
        <v>5678901234</v>
      </c>
      <c r="AF3082">
        <f>IFERROR(_xlfn.XLOOKUP($AE3082,providers!$B$2:$B$11,providers!$Q$2:$Q$11),"")</f>
        <v>3.8</v>
      </c>
      <c r="AG3082" s="1">
        <f t="shared" si="48"/>
        <v>45383</v>
      </c>
    </row>
    <row r="3083" spans="1:33" x14ac:dyDescent="0.25">
      <c r="A3083" t="s">
        <v>3579</v>
      </c>
      <c r="B3083" t="s">
        <v>3562</v>
      </c>
      <c r="C3083">
        <v>7890123456</v>
      </c>
      <c r="D3083">
        <v>7890123456</v>
      </c>
      <c r="E3083" s="1">
        <v>45345</v>
      </c>
      <c r="F3083" s="1">
        <v>45345</v>
      </c>
      <c r="G3083" s="1">
        <v>45363</v>
      </c>
      <c r="H3083" t="s">
        <v>28</v>
      </c>
      <c r="I3083">
        <v>23</v>
      </c>
      <c r="J3083" t="s">
        <v>93</v>
      </c>
      <c r="K3083">
        <v>99284</v>
      </c>
      <c r="O3083">
        <v>1</v>
      </c>
      <c r="P3083">
        <v>2282.02</v>
      </c>
      <c r="Q3083">
        <v>1267.79</v>
      </c>
      <c r="R3083">
        <v>1014.23</v>
      </c>
      <c r="S3083">
        <v>253.56</v>
      </c>
      <c r="T3083" t="s">
        <v>30</v>
      </c>
      <c r="X3083" t="s">
        <v>146</v>
      </c>
      <c r="Y3083" t="s">
        <v>147</v>
      </c>
      <c r="Z3083" t="s">
        <v>45</v>
      </c>
      <c r="AA3083" t="str">
        <f>IFERROR(_xlfn.XLOOKUP($J3083,avoidable_ed_reference!$A$2:$A$13,avoidable_ed_reference!$C$2:$C$13),"Not Classified")</f>
        <v>Avoidable</v>
      </c>
      <c r="AB3083" t="str">
        <f>IFERROR(_xlfn.XLOOKUP($B3083,enrollment!$A$2:$A$801,enrollment!$I$2:$I$801),"")</f>
        <v>TN</v>
      </c>
      <c r="AC3083">
        <f>IFERROR(_xlfn.XLOOKUP($B3083,enrollment!$A$2:$A$801,enrollment!$L$2:$L$801),"")</f>
        <v>80</v>
      </c>
      <c r="AD3083" t="str" cm="1">
        <f t="array" ref="AD3083">_xlfn.IFS(AC3083="","Unknown",AC3083&lt;18,"0-17",AC3083&lt;35,"18-34",AC3083&lt;50,"35-49",AC3083&lt;65,"50-64",TRUE,"65+")</f>
        <v>65+</v>
      </c>
      <c r="AE3083">
        <f>IFERROR(_xlfn.XLOOKUP($B3083,enrollment!$A$2:$A$801,enrollment!$O$2:$O$801),"")</f>
        <v>5678901234</v>
      </c>
      <c r="AF3083">
        <f>IFERROR(_xlfn.XLOOKUP($AE3083,providers!$B$2:$B$11,providers!$Q$2:$Q$11),"")</f>
        <v>3.8</v>
      </c>
      <c r="AG3083" s="1">
        <f t="shared" si="48"/>
        <v>45323</v>
      </c>
    </row>
    <row r="3084" spans="1:33" x14ac:dyDescent="0.25">
      <c r="A3084" t="s">
        <v>3580</v>
      </c>
      <c r="B3084" t="s">
        <v>3562</v>
      </c>
      <c r="C3084">
        <v>3456789012</v>
      </c>
      <c r="D3084">
        <v>3456789012</v>
      </c>
      <c r="E3084" s="1">
        <v>45462</v>
      </c>
      <c r="F3084" s="1">
        <v>45462</v>
      </c>
      <c r="G3084" s="1">
        <v>45485</v>
      </c>
      <c r="H3084" t="s">
        <v>67</v>
      </c>
      <c r="I3084">
        <v>21</v>
      </c>
      <c r="J3084" t="s">
        <v>99</v>
      </c>
      <c r="K3084">
        <v>99223</v>
      </c>
      <c r="O3084">
        <v>1</v>
      </c>
      <c r="P3084">
        <v>20584.93</v>
      </c>
      <c r="Q3084">
        <v>13280.6</v>
      </c>
      <c r="R3084">
        <v>10624.48</v>
      </c>
      <c r="S3084">
        <v>2656.12</v>
      </c>
      <c r="T3084" t="s">
        <v>30</v>
      </c>
      <c r="V3084">
        <v>1</v>
      </c>
      <c r="W3084" s="2" t="s">
        <v>68</v>
      </c>
      <c r="X3084" t="s">
        <v>146</v>
      </c>
      <c r="Y3084" t="s">
        <v>147</v>
      </c>
      <c r="Z3084" t="s">
        <v>69</v>
      </c>
      <c r="AA3084" t="str">
        <f>IFERROR(_xlfn.XLOOKUP($J3084,avoidable_ed_reference!$A$2:$A$13,avoidable_ed_reference!$C$2:$C$13),"Not Classified")</f>
        <v>Not Classified</v>
      </c>
      <c r="AB3084" t="str">
        <f>IFERROR(_xlfn.XLOOKUP($B3084,enrollment!$A$2:$A$801,enrollment!$I$2:$I$801),"")</f>
        <v>TN</v>
      </c>
      <c r="AC3084">
        <f>IFERROR(_xlfn.XLOOKUP($B3084,enrollment!$A$2:$A$801,enrollment!$L$2:$L$801),"")</f>
        <v>80</v>
      </c>
      <c r="AD3084" t="str" cm="1">
        <f t="array" ref="AD3084">_xlfn.IFS(AC3084="","Unknown",AC3084&lt;18,"0-17",AC3084&lt;35,"18-34",AC3084&lt;50,"35-49",AC3084&lt;65,"50-64",TRUE,"65+")</f>
        <v>65+</v>
      </c>
      <c r="AE3084">
        <f>IFERROR(_xlfn.XLOOKUP($B3084,enrollment!$A$2:$A$801,enrollment!$O$2:$O$801),"")</f>
        <v>5678901234</v>
      </c>
      <c r="AF3084">
        <f>IFERROR(_xlfn.XLOOKUP($AE3084,providers!$B$2:$B$11,providers!$Q$2:$Q$11),"")</f>
        <v>3.8</v>
      </c>
      <c r="AG3084" s="1">
        <f t="shared" si="48"/>
        <v>45444</v>
      </c>
    </row>
    <row r="3085" spans="1:33" x14ac:dyDescent="0.25">
      <c r="A3085" t="s">
        <v>3581</v>
      </c>
      <c r="B3085" t="s">
        <v>3562</v>
      </c>
      <c r="C3085">
        <v>9012345678</v>
      </c>
      <c r="D3085">
        <v>9012345678</v>
      </c>
      <c r="E3085" s="1">
        <v>45569</v>
      </c>
      <c r="F3085" s="1">
        <v>45569</v>
      </c>
      <c r="G3085" s="1">
        <v>45592</v>
      </c>
      <c r="H3085" t="s">
        <v>28</v>
      </c>
      <c r="I3085">
        <v>22</v>
      </c>
      <c r="J3085" t="s">
        <v>29</v>
      </c>
      <c r="K3085">
        <v>90837</v>
      </c>
      <c r="O3085">
        <v>1</v>
      </c>
      <c r="P3085">
        <v>267.73</v>
      </c>
      <c r="Q3085">
        <v>198.32</v>
      </c>
      <c r="R3085">
        <v>158.66</v>
      </c>
      <c r="S3085">
        <v>39.659999999999997</v>
      </c>
      <c r="T3085" t="s">
        <v>30</v>
      </c>
      <c r="X3085" t="s">
        <v>146</v>
      </c>
      <c r="Y3085" t="s">
        <v>147</v>
      </c>
      <c r="Z3085" t="s">
        <v>33</v>
      </c>
      <c r="AA3085" t="str">
        <f>IFERROR(_xlfn.XLOOKUP($J3085,avoidable_ed_reference!$A$2:$A$13,avoidable_ed_reference!$C$2:$C$13),"Not Classified")</f>
        <v>Potentially Avoidable</v>
      </c>
      <c r="AB3085" t="str">
        <f>IFERROR(_xlfn.XLOOKUP($B3085,enrollment!$A$2:$A$801,enrollment!$I$2:$I$801),"")</f>
        <v>TN</v>
      </c>
      <c r="AC3085">
        <f>IFERROR(_xlfn.XLOOKUP($B3085,enrollment!$A$2:$A$801,enrollment!$L$2:$L$801),"")</f>
        <v>80</v>
      </c>
      <c r="AD3085" t="str" cm="1">
        <f t="array" ref="AD3085">_xlfn.IFS(AC3085="","Unknown",AC3085&lt;18,"0-17",AC3085&lt;35,"18-34",AC3085&lt;50,"35-49",AC3085&lt;65,"50-64",TRUE,"65+")</f>
        <v>65+</v>
      </c>
      <c r="AE3085">
        <f>IFERROR(_xlfn.XLOOKUP($B3085,enrollment!$A$2:$A$801,enrollment!$O$2:$O$801),"")</f>
        <v>5678901234</v>
      </c>
      <c r="AF3085">
        <f>IFERROR(_xlfn.XLOOKUP($AE3085,providers!$B$2:$B$11,providers!$Q$2:$Q$11),"")</f>
        <v>3.8</v>
      </c>
      <c r="AG3085" s="1">
        <f t="shared" si="48"/>
        <v>45566</v>
      </c>
    </row>
    <row r="3086" spans="1:33" x14ac:dyDescent="0.25">
      <c r="A3086" t="s">
        <v>3582</v>
      </c>
      <c r="B3086" t="s">
        <v>3562</v>
      </c>
      <c r="C3086">
        <v>5678901234</v>
      </c>
      <c r="D3086">
        <v>5678901234</v>
      </c>
      <c r="E3086" s="1">
        <v>45351</v>
      </c>
      <c r="F3086" s="1">
        <v>45351</v>
      </c>
      <c r="G3086" s="1">
        <v>45384</v>
      </c>
      <c r="H3086" t="s">
        <v>28</v>
      </c>
      <c r="I3086">
        <v>11</v>
      </c>
      <c r="J3086" t="s">
        <v>38</v>
      </c>
      <c r="K3086">
        <v>99213</v>
      </c>
      <c r="O3086">
        <v>1</v>
      </c>
      <c r="P3086">
        <v>176.4</v>
      </c>
      <c r="Q3086">
        <v>130.66999999999999</v>
      </c>
      <c r="R3086">
        <v>104.54</v>
      </c>
      <c r="S3086">
        <v>26.13</v>
      </c>
      <c r="T3086" t="s">
        <v>30</v>
      </c>
      <c r="X3086" t="s">
        <v>146</v>
      </c>
      <c r="Y3086" t="s">
        <v>147</v>
      </c>
      <c r="Z3086" t="s">
        <v>39</v>
      </c>
      <c r="AA3086" t="str">
        <f>IFERROR(_xlfn.XLOOKUP($J3086,avoidable_ed_reference!$A$2:$A$13,avoidable_ed_reference!$C$2:$C$13),"Not Classified")</f>
        <v>Not Classified</v>
      </c>
      <c r="AB3086" t="str">
        <f>IFERROR(_xlfn.XLOOKUP($B3086,enrollment!$A$2:$A$801,enrollment!$I$2:$I$801),"")</f>
        <v>TN</v>
      </c>
      <c r="AC3086">
        <f>IFERROR(_xlfn.XLOOKUP($B3086,enrollment!$A$2:$A$801,enrollment!$L$2:$L$801),"")</f>
        <v>80</v>
      </c>
      <c r="AD3086" t="str" cm="1">
        <f t="array" ref="AD3086">_xlfn.IFS(AC3086="","Unknown",AC3086&lt;18,"0-17",AC3086&lt;35,"18-34",AC3086&lt;50,"35-49",AC3086&lt;65,"50-64",TRUE,"65+")</f>
        <v>65+</v>
      </c>
      <c r="AE3086">
        <f>IFERROR(_xlfn.XLOOKUP($B3086,enrollment!$A$2:$A$801,enrollment!$O$2:$O$801),"")</f>
        <v>5678901234</v>
      </c>
      <c r="AF3086">
        <f>IFERROR(_xlfn.XLOOKUP($AE3086,providers!$B$2:$B$11,providers!$Q$2:$Q$11),"")</f>
        <v>3.8</v>
      </c>
      <c r="AG3086" s="1">
        <f t="shared" si="48"/>
        <v>45323</v>
      </c>
    </row>
    <row r="3087" spans="1:33" x14ac:dyDescent="0.25">
      <c r="A3087" t="s">
        <v>3583</v>
      </c>
      <c r="B3087" t="s">
        <v>3584</v>
      </c>
      <c r="C3087">
        <v>9012345678</v>
      </c>
      <c r="D3087">
        <v>9012345678</v>
      </c>
      <c r="E3087" s="1">
        <v>45390</v>
      </c>
      <c r="F3087" s="1">
        <v>45390</v>
      </c>
      <c r="G3087" s="1">
        <v>45413</v>
      </c>
      <c r="H3087" t="s">
        <v>28</v>
      </c>
      <c r="I3087">
        <v>11</v>
      </c>
      <c r="J3087" t="s">
        <v>38</v>
      </c>
      <c r="K3087">
        <v>99213</v>
      </c>
      <c r="O3087">
        <v>1</v>
      </c>
      <c r="P3087">
        <v>215.46</v>
      </c>
      <c r="Q3087">
        <v>159.6</v>
      </c>
      <c r="R3087">
        <v>127.68</v>
      </c>
      <c r="S3087">
        <v>31.92</v>
      </c>
      <c r="T3087" t="s">
        <v>30</v>
      </c>
      <c r="X3087" t="s">
        <v>146</v>
      </c>
      <c r="Y3087" t="s">
        <v>147</v>
      </c>
      <c r="Z3087" t="s">
        <v>39</v>
      </c>
      <c r="AA3087" t="str">
        <f>IFERROR(_xlfn.XLOOKUP($J3087,avoidable_ed_reference!$A$2:$A$13,avoidable_ed_reference!$C$2:$C$13),"Not Classified")</f>
        <v>Not Classified</v>
      </c>
      <c r="AB3087" t="str">
        <f>IFERROR(_xlfn.XLOOKUP($B3087,enrollment!$A$2:$A$801,enrollment!$I$2:$I$801),"")</f>
        <v>KY</v>
      </c>
      <c r="AC3087">
        <f>IFERROR(_xlfn.XLOOKUP($B3087,enrollment!$A$2:$A$801,enrollment!$L$2:$L$801),"")</f>
        <v>72</v>
      </c>
      <c r="AD3087" t="str" cm="1">
        <f t="array" ref="AD3087">_xlfn.IFS(AC3087="","Unknown",AC3087&lt;18,"0-17",AC3087&lt;35,"18-34",AC3087&lt;50,"35-49",AC3087&lt;65,"50-64",TRUE,"65+")</f>
        <v>65+</v>
      </c>
      <c r="AE3087">
        <f>IFERROR(_xlfn.XLOOKUP($B3087,enrollment!$A$2:$A$801,enrollment!$O$2:$O$801),"")</f>
        <v>9012345678</v>
      </c>
      <c r="AF3087">
        <f>IFERROR(_xlfn.XLOOKUP($AE3087,providers!$B$2:$B$11,providers!$Q$2:$Q$11),"")</f>
        <v>4.3</v>
      </c>
      <c r="AG3087" s="1">
        <f t="shared" si="48"/>
        <v>45383</v>
      </c>
    </row>
    <row r="3088" spans="1:33" x14ac:dyDescent="0.25">
      <c r="A3088" t="s">
        <v>3585</v>
      </c>
      <c r="B3088" t="s">
        <v>3584</v>
      </c>
      <c r="C3088">
        <v>6789012345</v>
      </c>
      <c r="D3088">
        <v>6789012345</v>
      </c>
      <c r="E3088" s="1">
        <v>45506</v>
      </c>
      <c r="F3088" s="1">
        <v>45506</v>
      </c>
      <c r="G3088" s="1">
        <v>45540</v>
      </c>
      <c r="H3088" t="s">
        <v>28</v>
      </c>
      <c r="I3088">
        <v>23</v>
      </c>
      <c r="J3088" t="s">
        <v>35</v>
      </c>
      <c r="K3088">
        <v>99284</v>
      </c>
      <c r="O3088">
        <v>1</v>
      </c>
      <c r="P3088">
        <v>2376.27</v>
      </c>
      <c r="Q3088">
        <v>1320.15</v>
      </c>
      <c r="R3088">
        <v>1056.1199999999999</v>
      </c>
      <c r="S3088">
        <v>264.02999999999997</v>
      </c>
      <c r="T3088" t="s">
        <v>30</v>
      </c>
      <c r="X3088" t="s">
        <v>146</v>
      </c>
      <c r="Y3088" t="s">
        <v>147</v>
      </c>
      <c r="Z3088" t="s">
        <v>45</v>
      </c>
      <c r="AA3088" t="str">
        <f>IFERROR(_xlfn.XLOOKUP($J3088,avoidable_ed_reference!$A$2:$A$13,avoidable_ed_reference!$C$2:$C$13),"Not Classified")</f>
        <v>Avoidable</v>
      </c>
      <c r="AB3088" t="str">
        <f>IFERROR(_xlfn.XLOOKUP($B3088,enrollment!$A$2:$A$801,enrollment!$I$2:$I$801),"")</f>
        <v>KY</v>
      </c>
      <c r="AC3088">
        <f>IFERROR(_xlfn.XLOOKUP($B3088,enrollment!$A$2:$A$801,enrollment!$L$2:$L$801),"")</f>
        <v>72</v>
      </c>
      <c r="AD3088" t="str" cm="1">
        <f t="array" ref="AD3088">_xlfn.IFS(AC3088="","Unknown",AC3088&lt;18,"0-17",AC3088&lt;35,"18-34",AC3088&lt;50,"35-49",AC3088&lt;65,"50-64",TRUE,"65+")</f>
        <v>65+</v>
      </c>
      <c r="AE3088">
        <f>IFERROR(_xlfn.XLOOKUP($B3088,enrollment!$A$2:$A$801,enrollment!$O$2:$O$801),"")</f>
        <v>9012345678</v>
      </c>
      <c r="AF3088">
        <f>IFERROR(_xlfn.XLOOKUP($AE3088,providers!$B$2:$B$11,providers!$Q$2:$Q$11),"")</f>
        <v>4.3</v>
      </c>
      <c r="AG3088" s="1">
        <f t="shared" si="48"/>
        <v>45505</v>
      </c>
    </row>
    <row r="3089" spans="1:33" x14ac:dyDescent="0.25">
      <c r="A3089" t="s">
        <v>3586</v>
      </c>
      <c r="B3089" t="s">
        <v>3584</v>
      </c>
      <c r="C3089">
        <v>3456789012</v>
      </c>
      <c r="D3089">
        <v>3456789012</v>
      </c>
      <c r="E3089" s="1">
        <v>45643</v>
      </c>
      <c r="F3089" s="1">
        <v>45643</v>
      </c>
      <c r="G3089" s="1">
        <v>45660</v>
      </c>
      <c r="H3089" t="s">
        <v>59</v>
      </c>
      <c r="J3089" t="s">
        <v>60</v>
      </c>
      <c r="L3089" s="2" t="s">
        <v>151</v>
      </c>
      <c r="M3089" t="s">
        <v>152</v>
      </c>
      <c r="N3089" t="s">
        <v>153</v>
      </c>
      <c r="O3089">
        <v>1</v>
      </c>
      <c r="P3089">
        <v>1277.78</v>
      </c>
      <c r="Q3089">
        <v>1161.6199999999999</v>
      </c>
      <c r="R3089">
        <v>929.3</v>
      </c>
      <c r="S3089">
        <v>232.32</v>
      </c>
      <c r="T3089" t="s">
        <v>30</v>
      </c>
      <c r="X3089" t="s">
        <v>146</v>
      </c>
      <c r="Y3089" t="s">
        <v>147</v>
      </c>
      <c r="Z3089" t="s">
        <v>64</v>
      </c>
      <c r="AA3089" t="str">
        <f>IFERROR(_xlfn.XLOOKUP($J3089,avoidable_ed_reference!$A$2:$A$13,avoidable_ed_reference!$C$2:$C$13),"Not Classified")</f>
        <v>Not Classified</v>
      </c>
      <c r="AB3089" t="str">
        <f>IFERROR(_xlfn.XLOOKUP($B3089,enrollment!$A$2:$A$801,enrollment!$I$2:$I$801),"")</f>
        <v>KY</v>
      </c>
      <c r="AC3089">
        <f>IFERROR(_xlfn.XLOOKUP($B3089,enrollment!$A$2:$A$801,enrollment!$L$2:$L$801),"")</f>
        <v>72</v>
      </c>
      <c r="AD3089" t="str" cm="1">
        <f t="array" ref="AD3089">_xlfn.IFS(AC3089="","Unknown",AC3089&lt;18,"0-17",AC3089&lt;35,"18-34",AC3089&lt;50,"35-49",AC3089&lt;65,"50-64",TRUE,"65+")</f>
        <v>65+</v>
      </c>
      <c r="AE3089">
        <f>IFERROR(_xlfn.XLOOKUP($B3089,enrollment!$A$2:$A$801,enrollment!$O$2:$O$801),"")</f>
        <v>9012345678</v>
      </c>
      <c r="AF3089">
        <f>IFERROR(_xlfn.XLOOKUP($AE3089,providers!$B$2:$B$11,providers!$Q$2:$Q$11),"")</f>
        <v>4.3</v>
      </c>
      <c r="AG3089" s="1">
        <f t="shared" si="48"/>
        <v>45627</v>
      </c>
    </row>
    <row r="3090" spans="1:33" x14ac:dyDescent="0.25">
      <c r="A3090" t="s">
        <v>3587</v>
      </c>
      <c r="B3090" t="s">
        <v>3584</v>
      </c>
      <c r="C3090">
        <v>9012345678</v>
      </c>
      <c r="D3090">
        <v>9012345678</v>
      </c>
      <c r="E3090" s="1">
        <v>45577</v>
      </c>
      <c r="F3090" s="1">
        <v>45577</v>
      </c>
      <c r="G3090" s="1">
        <v>45600</v>
      </c>
      <c r="H3090" t="s">
        <v>28</v>
      </c>
      <c r="I3090">
        <v>11</v>
      </c>
      <c r="J3090" t="s">
        <v>38</v>
      </c>
      <c r="K3090">
        <v>99213</v>
      </c>
      <c r="O3090">
        <v>1</v>
      </c>
      <c r="P3090">
        <v>208.58</v>
      </c>
      <c r="Q3090">
        <v>154.5</v>
      </c>
      <c r="R3090">
        <v>123.6</v>
      </c>
      <c r="S3090">
        <v>30.9</v>
      </c>
      <c r="T3090" t="s">
        <v>30</v>
      </c>
      <c r="X3090" t="s">
        <v>146</v>
      </c>
      <c r="Y3090" t="s">
        <v>147</v>
      </c>
      <c r="Z3090" t="s">
        <v>39</v>
      </c>
      <c r="AA3090" t="str">
        <f>IFERROR(_xlfn.XLOOKUP($J3090,avoidable_ed_reference!$A$2:$A$13,avoidable_ed_reference!$C$2:$C$13),"Not Classified")</f>
        <v>Not Classified</v>
      </c>
      <c r="AB3090" t="str">
        <f>IFERROR(_xlfn.XLOOKUP($B3090,enrollment!$A$2:$A$801,enrollment!$I$2:$I$801),"")</f>
        <v>KY</v>
      </c>
      <c r="AC3090">
        <f>IFERROR(_xlfn.XLOOKUP($B3090,enrollment!$A$2:$A$801,enrollment!$L$2:$L$801),"")</f>
        <v>72</v>
      </c>
      <c r="AD3090" t="str" cm="1">
        <f t="array" ref="AD3090">_xlfn.IFS(AC3090="","Unknown",AC3090&lt;18,"0-17",AC3090&lt;35,"18-34",AC3090&lt;50,"35-49",AC3090&lt;65,"50-64",TRUE,"65+")</f>
        <v>65+</v>
      </c>
      <c r="AE3090">
        <f>IFERROR(_xlfn.XLOOKUP($B3090,enrollment!$A$2:$A$801,enrollment!$O$2:$O$801),"")</f>
        <v>9012345678</v>
      </c>
      <c r="AF3090">
        <f>IFERROR(_xlfn.XLOOKUP($AE3090,providers!$B$2:$B$11,providers!$Q$2:$Q$11),"")</f>
        <v>4.3</v>
      </c>
      <c r="AG3090" s="1">
        <f t="shared" si="48"/>
        <v>45566</v>
      </c>
    </row>
    <row r="3091" spans="1:33" x14ac:dyDescent="0.25">
      <c r="A3091" t="s">
        <v>3588</v>
      </c>
      <c r="B3091" t="s">
        <v>3584</v>
      </c>
      <c r="C3091">
        <v>5678901234</v>
      </c>
      <c r="D3091">
        <v>5678901234</v>
      </c>
      <c r="E3091" s="1">
        <v>45385</v>
      </c>
      <c r="F3091" s="1">
        <v>45385</v>
      </c>
      <c r="G3091" s="1">
        <v>45412</v>
      </c>
      <c r="H3091" t="s">
        <v>28</v>
      </c>
      <c r="I3091">
        <v>20</v>
      </c>
      <c r="J3091" t="s">
        <v>35</v>
      </c>
      <c r="K3091">
        <v>99213</v>
      </c>
      <c r="O3091">
        <v>1</v>
      </c>
      <c r="P3091">
        <v>188.04</v>
      </c>
      <c r="Q3091">
        <v>144.65</v>
      </c>
      <c r="R3091">
        <v>115.72</v>
      </c>
      <c r="S3091">
        <v>28.93</v>
      </c>
      <c r="T3091" t="s">
        <v>30</v>
      </c>
      <c r="X3091" t="s">
        <v>146</v>
      </c>
      <c r="Y3091" t="s">
        <v>147</v>
      </c>
      <c r="Z3091" t="s">
        <v>36</v>
      </c>
      <c r="AA3091" t="str">
        <f>IFERROR(_xlfn.XLOOKUP($J3091,avoidable_ed_reference!$A$2:$A$13,avoidable_ed_reference!$C$2:$C$13),"Not Classified")</f>
        <v>Avoidable</v>
      </c>
      <c r="AB3091" t="str">
        <f>IFERROR(_xlfn.XLOOKUP($B3091,enrollment!$A$2:$A$801,enrollment!$I$2:$I$801),"")</f>
        <v>KY</v>
      </c>
      <c r="AC3091">
        <f>IFERROR(_xlfn.XLOOKUP($B3091,enrollment!$A$2:$A$801,enrollment!$L$2:$L$801),"")</f>
        <v>72</v>
      </c>
      <c r="AD3091" t="str" cm="1">
        <f t="array" ref="AD3091">_xlfn.IFS(AC3091="","Unknown",AC3091&lt;18,"0-17",AC3091&lt;35,"18-34",AC3091&lt;50,"35-49",AC3091&lt;65,"50-64",TRUE,"65+")</f>
        <v>65+</v>
      </c>
      <c r="AE3091">
        <f>IFERROR(_xlfn.XLOOKUP($B3091,enrollment!$A$2:$A$801,enrollment!$O$2:$O$801),"")</f>
        <v>9012345678</v>
      </c>
      <c r="AF3091">
        <f>IFERROR(_xlfn.XLOOKUP($AE3091,providers!$B$2:$B$11,providers!$Q$2:$Q$11),"")</f>
        <v>4.3</v>
      </c>
      <c r="AG3091" s="1">
        <f t="shared" si="48"/>
        <v>45383</v>
      </c>
    </row>
    <row r="3092" spans="1:33" x14ac:dyDescent="0.25">
      <c r="A3092" t="s">
        <v>3589</v>
      </c>
      <c r="B3092" t="s">
        <v>3584</v>
      </c>
      <c r="C3092">
        <v>9012345678</v>
      </c>
      <c r="D3092">
        <v>9012345678</v>
      </c>
      <c r="E3092" s="1">
        <v>45612</v>
      </c>
      <c r="F3092" s="1">
        <v>45612</v>
      </c>
      <c r="G3092" s="1">
        <v>45633</v>
      </c>
      <c r="H3092" t="s">
        <v>28</v>
      </c>
      <c r="I3092">
        <v>11</v>
      </c>
      <c r="J3092" t="s">
        <v>47</v>
      </c>
      <c r="K3092">
        <v>99213</v>
      </c>
      <c r="O3092">
        <v>1</v>
      </c>
      <c r="P3092">
        <v>181.13</v>
      </c>
      <c r="Q3092">
        <v>134.16999999999999</v>
      </c>
      <c r="R3092">
        <v>107.34</v>
      </c>
      <c r="S3092">
        <v>26.83</v>
      </c>
      <c r="T3092" t="s">
        <v>30</v>
      </c>
      <c r="X3092" t="s">
        <v>146</v>
      </c>
      <c r="Y3092" t="s">
        <v>147</v>
      </c>
      <c r="Z3092" t="s">
        <v>39</v>
      </c>
      <c r="AA3092" t="str">
        <f>IFERROR(_xlfn.XLOOKUP($J3092,avoidable_ed_reference!$A$2:$A$13,avoidable_ed_reference!$C$2:$C$13),"Not Classified")</f>
        <v>Not Classified</v>
      </c>
      <c r="AB3092" t="str">
        <f>IFERROR(_xlfn.XLOOKUP($B3092,enrollment!$A$2:$A$801,enrollment!$I$2:$I$801),"")</f>
        <v>KY</v>
      </c>
      <c r="AC3092">
        <f>IFERROR(_xlfn.XLOOKUP($B3092,enrollment!$A$2:$A$801,enrollment!$L$2:$L$801),"")</f>
        <v>72</v>
      </c>
      <c r="AD3092" t="str" cm="1">
        <f t="array" ref="AD3092">_xlfn.IFS(AC3092="","Unknown",AC3092&lt;18,"0-17",AC3092&lt;35,"18-34",AC3092&lt;50,"35-49",AC3092&lt;65,"50-64",TRUE,"65+")</f>
        <v>65+</v>
      </c>
      <c r="AE3092">
        <f>IFERROR(_xlfn.XLOOKUP($B3092,enrollment!$A$2:$A$801,enrollment!$O$2:$O$801),"")</f>
        <v>9012345678</v>
      </c>
      <c r="AF3092">
        <f>IFERROR(_xlfn.XLOOKUP($AE3092,providers!$B$2:$B$11,providers!$Q$2:$Q$11),"")</f>
        <v>4.3</v>
      </c>
      <c r="AG3092" s="1">
        <f t="shared" si="48"/>
        <v>45597</v>
      </c>
    </row>
    <row r="3093" spans="1:33" x14ac:dyDescent="0.25">
      <c r="A3093" t="s">
        <v>3590</v>
      </c>
      <c r="B3093" t="s">
        <v>3584</v>
      </c>
      <c r="C3093">
        <v>6789012345</v>
      </c>
      <c r="D3093">
        <v>6789012345</v>
      </c>
      <c r="E3093" s="1">
        <v>45381</v>
      </c>
      <c r="F3093" s="1">
        <v>45381</v>
      </c>
      <c r="G3093" s="1">
        <v>45406</v>
      </c>
      <c r="H3093" t="s">
        <v>28</v>
      </c>
      <c r="I3093">
        <v>23</v>
      </c>
      <c r="J3093" t="s">
        <v>55</v>
      </c>
      <c r="K3093">
        <v>99284</v>
      </c>
      <c r="O3093">
        <v>1</v>
      </c>
      <c r="P3093">
        <v>2166.37</v>
      </c>
      <c r="Q3093">
        <v>1203.54</v>
      </c>
      <c r="R3093">
        <v>962.83</v>
      </c>
      <c r="S3093">
        <v>240.71</v>
      </c>
      <c r="T3093" t="s">
        <v>30</v>
      </c>
      <c r="X3093" t="s">
        <v>146</v>
      </c>
      <c r="Y3093" t="s">
        <v>147</v>
      </c>
      <c r="Z3093" t="s">
        <v>45</v>
      </c>
      <c r="AA3093" t="str">
        <f>IFERROR(_xlfn.XLOOKUP($J3093,avoidable_ed_reference!$A$2:$A$13,avoidable_ed_reference!$C$2:$C$13),"Not Classified")</f>
        <v>Potentially Avoidable</v>
      </c>
      <c r="AB3093" t="str">
        <f>IFERROR(_xlfn.XLOOKUP($B3093,enrollment!$A$2:$A$801,enrollment!$I$2:$I$801),"")</f>
        <v>KY</v>
      </c>
      <c r="AC3093">
        <f>IFERROR(_xlfn.XLOOKUP($B3093,enrollment!$A$2:$A$801,enrollment!$L$2:$L$801),"")</f>
        <v>72</v>
      </c>
      <c r="AD3093" t="str" cm="1">
        <f t="array" ref="AD3093">_xlfn.IFS(AC3093="","Unknown",AC3093&lt;18,"0-17",AC3093&lt;35,"18-34",AC3093&lt;50,"35-49",AC3093&lt;65,"50-64",TRUE,"65+")</f>
        <v>65+</v>
      </c>
      <c r="AE3093">
        <f>IFERROR(_xlfn.XLOOKUP($B3093,enrollment!$A$2:$A$801,enrollment!$O$2:$O$801),"")</f>
        <v>9012345678</v>
      </c>
      <c r="AF3093">
        <f>IFERROR(_xlfn.XLOOKUP($AE3093,providers!$B$2:$B$11,providers!$Q$2:$Q$11),"")</f>
        <v>4.3</v>
      </c>
      <c r="AG3093" s="1">
        <f t="shared" si="48"/>
        <v>45352</v>
      </c>
    </row>
    <row r="3094" spans="1:33" x14ac:dyDescent="0.25">
      <c r="A3094" t="s">
        <v>3591</v>
      </c>
      <c r="B3094" t="s">
        <v>3584</v>
      </c>
      <c r="C3094">
        <v>9012345678</v>
      </c>
      <c r="D3094">
        <v>9012345678</v>
      </c>
      <c r="E3094" s="1">
        <v>45308</v>
      </c>
      <c r="F3094" s="1">
        <v>45308</v>
      </c>
      <c r="G3094" s="1">
        <v>45340</v>
      </c>
      <c r="H3094" t="s">
        <v>28</v>
      </c>
      <c r="I3094">
        <v>11</v>
      </c>
      <c r="J3094" t="s">
        <v>38</v>
      </c>
      <c r="K3094">
        <v>99213</v>
      </c>
      <c r="O3094">
        <v>1</v>
      </c>
      <c r="P3094">
        <v>176.76</v>
      </c>
      <c r="Q3094">
        <v>130.93</v>
      </c>
      <c r="R3094">
        <v>104.74</v>
      </c>
      <c r="S3094">
        <v>26.19</v>
      </c>
      <c r="T3094" t="s">
        <v>30</v>
      </c>
      <c r="X3094" t="s">
        <v>146</v>
      </c>
      <c r="Y3094" t="s">
        <v>147</v>
      </c>
      <c r="Z3094" t="s">
        <v>39</v>
      </c>
      <c r="AA3094" t="str">
        <f>IFERROR(_xlfn.XLOOKUP($J3094,avoidable_ed_reference!$A$2:$A$13,avoidable_ed_reference!$C$2:$C$13),"Not Classified")</f>
        <v>Not Classified</v>
      </c>
      <c r="AB3094" t="str">
        <f>IFERROR(_xlfn.XLOOKUP($B3094,enrollment!$A$2:$A$801,enrollment!$I$2:$I$801),"")</f>
        <v>KY</v>
      </c>
      <c r="AC3094">
        <f>IFERROR(_xlfn.XLOOKUP($B3094,enrollment!$A$2:$A$801,enrollment!$L$2:$L$801),"")</f>
        <v>72</v>
      </c>
      <c r="AD3094" t="str" cm="1">
        <f t="array" ref="AD3094">_xlfn.IFS(AC3094="","Unknown",AC3094&lt;18,"0-17",AC3094&lt;35,"18-34",AC3094&lt;50,"35-49",AC3094&lt;65,"50-64",TRUE,"65+")</f>
        <v>65+</v>
      </c>
      <c r="AE3094">
        <f>IFERROR(_xlfn.XLOOKUP($B3094,enrollment!$A$2:$A$801,enrollment!$O$2:$O$801),"")</f>
        <v>9012345678</v>
      </c>
      <c r="AF3094">
        <f>IFERROR(_xlfn.XLOOKUP($AE3094,providers!$B$2:$B$11,providers!$Q$2:$Q$11),"")</f>
        <v>4.3</v>
      </c>
      <c r="AG3094" s="1">
        <f t="shared" si="48"/>
        <v>45292</v>
      </c>
    </row>
    <row r="3095" spans="1:33" x14ac:dyDescent="0.25">
      <c r="A3095" t="s">
        <v>3592</v>
      </c>
      <c r="B3095" t="s">
        <v>3584</v>
      </c>
      <c r="C3095">
        <v>2233445566</v>
      </c>
      <c r="D3095">
        <v>2233445566</v>
      </c>
      <c r="E3095" s="1">
        <v>45498</v>
      </c>
      <c r="F3095" s="1">
        <v>45498</v>
      </c>
      <c r="G3095" s="1">
        <v>45515</v>
      </c>
      <c r="H3095" t="s">
        <v>59</v>
      </c>
      <c r="J3095" t="s">
        <v>99</v>
      </c>
      <c r="L3095" s="2" t="s">
        <v>61</v>
      </c>
      <c r="M3095" t="s">
        <v>62</v>
      </c>
      <c r="N3095" t="s">
        <v>63</v>
      </c>
      <c r="O3095">
        <v>1</v>
      </c>
      <c r="P3095">
        <v>823.18</v>
      </c>
      <c r="Q3095">
        <v>748.35</v>
      </c>
      <c r="R3095">
        <v>598.67999999999995</v>
      </c>
      <c r="S3095">
        <v>149.66999999999999</v>
      </c>
      <c r="T3095" t="s">
        <v>30</v>
      </c>
      <c r="X3095" t="s">
        <v>146</v>
      </c>
      <c r="Y3095" t="s">
        <v>147</v>
      </c>
      <c r="Z3095" t="s">
        <v>64</v>
      </c>
      <c r="AA3095" t="str">
        <f>IFERROR(_xlfn.XLOOKUP($J3095,avoidable_ed_reference!$A$2:$A$13,avoidable_ed_reference!$C$2:$C$13),"Not Classified")</f>
        <v>Not Classified</v>
      </c>
      <c r="AB3095" t="str">
        <f>IFERROR(_xlfn.XLOOKUP($B3095,enrollment!$A$2:$A$801,enrollment!$I$2:$I$801),"")</f>
        <v>KY</v>
      </c>
      <c r="AC3095">
        <f>IFERROR(_xlfn.XLOOKUP($B3095,enrollment!$A$2:$A$801,enrollment!$L$2:$L$801),"")</f>
        <v>72</v>
      </c>
      <c r="AD3095" t="str" cm="1">
        <f t="array" ref="AD3095">_xlfn.IFS(AC3095="","Unknown",AC3095&lt;18,"0-17",AC3095&lt;35,"18-34",AC3095&lt;50,"35-49",AC3095&lt;65,"50-64",TRUE,"65+")</f>
        <v>65+</v>
      </c>
      <c r="AE3095">
        <f>IFERROR(_xlfn.XLOOKUP($B3095,enrollment!$A$2:$A$801,enrollment!$O$2:$O$801),"")</f>
        <v>9012345678</v>
      </c>
      <c r="AF3095">
        <f>IFERROR(_xlfn.XLOOKUP($AE3095,providers!$B$2:$B$11,providers!$Q$2:$Q$11),"")</f>
        <v>4.3</v>
      </c>
      <c r="AG3095" s="1">
        <f t="shared" si="48"/>
        <v>45474</v>
      </c>
    </row>
    <row r="3096" spans="1:33" x14ac:dyDescent="0.25">
      <c r="A3096" t="s">
        <v>3593</v>
      </c>
      <c r="B3096" t="s">
        <v>3584</v>
      </c>
      <c r="C3096">
        <v>6789012345</v>
      </c>
      <c r="D3096">
        <v>6789012345</v>
      </c>
      <c r="E3096" s="1">
        <v>45368</v>
      </c>
      <c r="F3096" s="1">
        <v>45368</v>
      </c>
      <c r="G3096" s="1">
        <v>45401</v>
      </c>
      <c r="H3096" t="s">
        <v>28</v>
      </c>
      <c r="I3096">
        <v>22</v>
      </c>
      <c r="J3096" t="s">
        <v>29</v>
      </c>
      <c r="K3096">
        <v>90837</v>
      </c>
      <c r="O3096">
        <v>1</v>
      </c>
      <c r="P3096">
        <v>239.52</v>
      </c>
      <c r="Q3096">
        <v>177.42</v>
      </c>
      <c r="R3096">
        <v>141.94</v>
      </c>
      <c r="S3096">
        <v>35.479999999999997</v>
      </c>
      <c r="T3096" t="s">
        <v>30</v>
      </c>
      <c r="X3096" t="s">
        <v>146</v>
      </c>
      <c r="Y3096" t="s">
        <v>147</v>
      </c>
      <c r="Z3096" t="s">
        <v>33</v>
      </c>
      <c r="AA3096" t="str">
        <f>IFERROR(_xlfn.XLOOKUP($J3096,avoidable_ed_reference!$A$2:$A$13,avoidable_ed_reference!$C$2:$C$13),"Not Classified")</f>
        <v>Potentially Avoidable</v>
      </c>
      <c r="AB3096" t="str">
        <f>IFERROR(_xlfn.XLOOKUP($B3096,enrollment!$A$2:$A$801,enrollment!$I$2:$I$801),"")</f>
        <v>KY</v>
      </c>
      <c r="AC3096">
        <f>IFERROR(_xlfn.XLOOKUP($B3096,enrollment!$A$2:$A$801,enrollment!$L$2:$L$801),"")</f>
        <v>72</v>
      </c>
      <c r="AD3096" t="str" cm="1">
        <f t="array" ref="AD3096">_xlfn.IFS(AC3096="","Unknown",AC3096&lt;18,"0-17",AC3096&lt;35,"18-34",AC3096&lt;50,"35-49",AC3096&lt;65,"50-64",TRUE,"65+")</f>
        <v>65+</v>
      </c>
      <c r="AE3096">
        <f>IFERROR(_xlfn.XLOOKUP($B3096,enrollment!$A$2:$A$801,enrollment!$O$2:$O$801),"")</f>
        <v>9012345678</v>
      </c>
      <c r="AF3096">
        <f>IFERROR(_xlfn.XLOOKUP($AE3096,providers!$B$2:$B$11,providers!$Q$2:$Q$11),"")</f>
        <v>4.3</v>
      </c>
      <c r="AG3096" s="1">
        <f t="shared" si="48"/>
        <v>45352</v>
      </c>
    </row>
    <row r="3097" spans="1:33" x14ac:dyDescent="0.25">
      <c r="A3097" t="s">
        <v>3594</v>
      </c>
      <c r="B3097" t="s">
        <v>3595</v>
      </c>
      <c r="C3097">
        <v>9012345678</v>
      </c>
      <c r="D3097">
        <v>9012345678</v>
      </c>
      <c r="E3097" s="1">
        <v>45528</v>
      </c>
      <c r="F3097" s="1">
        <v>45528</v>
      </c>
      <c r="G3097" s="1">
        <v>45563</v>
      </c>
      <c r="H3097" t="s">
        <v>59</v>
      </c>
      <c r="J3097" t="s">
        <v>99</v>
      </c>
      <c r="L3097" s="2" t="s">
        <v>82</v>
      </c>
      <c r="M3097" t="s">
        <v>83</v>
      </c>
      <c r="N3097" t="s">
        <v>84</v>
      </c>
      <c r="O3097">
        <v>1</v>
      </c>
      <c r="P3097">
        <v>1128.28</v>
      </c>
      <c r="Q3097">
        <v>1025.71</v>
      </c>
      <c r="R3097">
        <v>820.57</v>
      </c>
      <c r="S3097">
        <v>205.14</v>
      </c>
      <c r="T3097" t="s">
        <v>30</v>
      </c>
      <c r="X3097" t="s">
        <v>31</v>
      </c>
      <c r="Y3097" t="s">
        <v>32</v>
      </c>
      <c r="Z3097" t="s">
        <v>64</v>
      </c>
      <c r="AA3097" t="str">
        <f>IFERROR(_xlfn.XLOOKUP($J3097,avoidable_ed_reference!$A$2:$A$13,avoidable_ed_reference!$C$2:$C$13),"Not Classified")</f>
        <v>Not Classified</v>
      </c>
      <c r="AB3097" t="str">
        <f>IFERROR(_xlfn.XLOOKUP($B3097,enrollment!$A$2:$A$801,enrollment!$I$2:$I$801),"")</f>
        <v>OH</v>
      </c>
      <c r="AC3097">
        <f>IFERROR(_xlfn.XLOOKUP($B3097,enrollment!$A$2:$A$801,enrollment!$L$2:$L$801),"")</f>
        <v>26</v>
      </c>
      <c r="AD3097" t="str" cm="1">
        <f t="array" ref="AD3097">_xlfn.IFS(AC3097="","Unknown",AC3097&lt;18,"0-17",AC3097&lt;35,"18-34",AC3097&lt;50,"35-49",AC3097&lt;65,"50-64",TRUE,"65+")</f>
        <v>18-34</v>
      </c>
      <c r="AE3097">
        <f>IFERROR(_xlfn.XLOOKUP($B3097,enrollment!$A$2:$A$801,enrollment!$O$2:$O$801),"")</f>
        <v>2345678901</v>
      </c>
      <c r="AF3097">
        <f>IFERROR(_xlfn.XLOOKUP($AE3097,providers!$B$2:$B$11,providers!$Q$2:$Q$11),"")</f>
        <v>4.2</v>
      </c>
      <c r="AG3097" s="1">
        <f t="shared" si="48"/>
        <v>45505</v>
      </c>
    </row>
    <row r="3098" spans="1:33" x14ac:dyDescent="0.25">
      <c r="A3098" t="s">
        <v>3596</v>
      </c>
      <c r="B3098" t="s">
        <v>3595</v>
      </c>
      <c r="C3098">
        <v>3456789012</v>
      </c>
      <c r="D3098">
        <v>3456789012</v>
      </c>
      <c r="E3098" s="1">
        <v>45517</v>
      </c>
      <c r="F3098" s="1">
        <v>45517</v>
      </c>
      <c r="G3098" s="1">
        <v>45550</v>
      </c>
      <c r="H3098" t="s">
        <v>28</v>
      </c>
      <c r="I3098">
        <v>23</v>
      </c>
      <c r="J3098" t="s">
        <v>77</v>
      </c>
      <c r="K3098">
        <v>99284</v>
      </c>
      <c r="O3098">
        <v>1</v>
      </c>
      <c r="P3098">
        <v>1533.33</v>
      </c>
      <c r="Q3098">
        <v>851.85</v>
      </c>
      <c r="R3098">
        <v>681.48</v>
      </c>
      <c r="S3098">
        <v>170.37</v>
      </c>
      <c r="T3098" t="s">
        <v>30</v>
      </c>
      <c r="X3098" t="s">
        <v>31</v>
      </c>
      <c r="Y3098" t="s">
        <v>32</v>
      </c>
      <c r="Z3098" t="s">
        <v>45</v>
      </c>
      <c r="AA3098" t="str">
        <f>IFERROR(_xlfn.XLOOKUP($J3098,avoidable_ed_reference!$A$2:$A$13,avoidable_ed_reference!$C$2:$C$13),"Not Classified")</f>
        <v>Avoidable</v>
      </c>
      <c r="AB3098" t="str">
        <f>IFERROR(_xlfn.XLOOKUP($B3098,enrollment!$A$2:$A$801,enrollment!$I$2:$I$801),"")</f>
        <v>OH</v>
      </c>
      <c r="AC3098">
        <f>IFERROR(_xlfn.XLOOKUP($B3098,enrollment!$A$2:$A$801,enrollment!$L$2:$L$801),"")</f>
        <v>26</v>
      </c>
      <c r="AD3098" t="str" cm="1">
        <f t="array" ref="AD3098">_xlfn.IFS(AC3098="","Unknown",AC3098&lt;18,"0-17",AC3098&lt;35,"18-34",AC3098&lt;50,"35-49",AC3098&lt;65,"50-64",TRUE,"65+")</f>
        <v>18-34</v>
      </c>
      <c r="AE3098">
        <f>IFERROR(_xlfn.XLOOKUP($B3098,enrollment!$A$2:$A$801,enrollment!$O$2:$O$801),"")</f>
        <v>2345678901</v>
      </c>
      <c r="AF3098">
        <f>IFERROR(_xlfn.XLOOKUP($AE3098,providers!$B$2:$B$11,providers!$Q$2:$Q$11),"")</f>
        <v>4.2</v>
      </c>
      <c r="AG3098" s="1">
        <f t="shared" si="48"/>
        <v>45505</v>
      </c>
    </row>
    <row r="3099" spans="1:33" x14ac:dyDescent="0.25">
      <c r="A3099" t="s">
        <v>3597</v>
      </c>
      <c r="B3099" t="s">
        <v>3595</v>
      </c>
      <c r="C3099">
        <v>5678901234</v>
      </c>
      <c r="D3099">
        <v>5678901234</v>
      </c>
      <c r="E3099" s="1">
        <v>45396</v>
      </c>
      <c r="F3099" s="1">
        <v>45396</v>
      </c>
      <c r="G3099" s="1">
        <v>45419</v>
      </c>
      <c r="H3099" t="s">
        <v>28</v>
      </c>
      <c r="I3099">
        <v>20</v>
      </c>
      <c r="J3099" t="s">
        <v>35</v>
      </c>
      <c r="K3099">
        <v>99213</v>
      </c>
      <c r="O3099">
        <v>1</v>
      </c>
      <c r="P3099">
        <v>161</v>
      </c>
      <c r="Q3099">
        <v>123.85</v>
      </c>
      <c r="R3099">
        <v>99.08</v>
      </c>
      <c r="S3099">
        <v>24.77</v>
      </c>
      <c r="T3099" t="s">
        <v>30</v>
      </c>
      <c r="X3099" t="s">
        <v>31</v>
      </c>
      <c r="Y3099" t="s">
        <v>32</v>
      </c>
      <c r="Z3099" t="s">
        <v>36</v>
      </c>
      <c r="AA3099" t="str">
        <f>IFERROR(_xlfn.XLOOKUP($J3099,avoidable_ed_reference!$A$2:$A$13,avoidable_ed_reference!$C$2:$C$13),"Not Classified")</f>
        <v>Avoidable</v>
      </c>
      <c r="AB3099" t="str">
        <f>IFERROR(_xlfn.XLOOKUP($B3099,enrollment!$A$2:$A$801,enrollment!$I$2:$I$801),"")</f>
        <v>OH</v>
      </c>
      <c r="AC3099">
        <f>IFERROR(_xlfn.XLOOKUP($B3099,enrollment!$A$2:$A$801,enrollment!$L$2:$L$801),"")</f>
        <v>26</v>
      </c>
      <c r="AD3099" t="str" cm="1">
        <f t="array" ref="AD3099">_xlfn.IFS(AC3099="","Unknown",AC3099&lt;18,"0-17",AC3099&lt;35,"18-34",AC3099&lt;50,"35-49",AC3099&lt;65,"50-64",TRUE,"65+")</f>
        <v>18-34</v>
      </c>
      <c r="AE3099">
        <f>IFERROR(_xlfn.XLOOKUP($B3099,enrollment!$A$2:$A$801,enrollment!$O$2:$O$801),"")</f>
        <v>2345678901</v>
      </c>
      <c r="AF3099">
        <f>IFERROR(_xlfn.XLOOKUP($AE3099,providers!$B$2:$B$11,providers!$Q$2:$Q$11),"")</f>
        <v>4.2</v>
      </c>
      <c r="AG3099" s="1">
        <f t="shared" si="48"/>
        <v>45383</v>
      </c>
    </row>
    <row r="3100" spans="1:33" x14ac:dyDescent="0.25">
      <c r="A3100" t="s">
        <v>3598</v>
      </c>
      <c r="B3100" t="s">
        <v>3595</v>
      </c>
      <c r="C3100">
        <v>2233445566</v>
      </c>
      <c r="D3100">
        <v>2233445566</v>
      </c>
      <c r="E3100" s="1">
        <v>45323</v>
      </c>
      <c r="F3100" s="1">
        <v>45323</v>
      </c>
      <c r="G3100" s="1">
        <v>45353</v>
      </c>
      <c r="H3100" t="s">
        <v>59</v>
      </c>
      <c r="J3100" t="s">
        <v>99</v>
      </c>
      <c r="L3100" s="2" t="s">
        <v>151</v>
      </c>
      <c r="M3100" t="s">
        <v>152</v>
      </c>
      <c r="N3100" t="s">
        <v>153</v>
      </c>
      <c r="O3100">
        <v>1</v>
      </c>
      <c r="P3100">
        <v>1064.58</v>
      </c>
      <c r="Q3100">
        <v>967.8</v>
      </c>
      <c r="R3100">
        <v>774.24</v>
      </c>
      <c r="S3100">
        <v>193.56</v>
      </c>
      <c r="T3100" t="s">
        <v>30</v>
      </c>
      <c r="X3100" t="s">
        <v>31</v>
      </c>
      <c r="Y3100" t="s">
        <v>32</v>
      </c>
      <c r="Z3100" t="s">
        <v>64</v>
      </c>
      <c r="AA3100" t="str">
        <f>IFERROR(_xlfn.XLOOKUP($J3100,avoidable_ed_reference!$A$2:$A$13,avoidable_ed_reference!$C$2:$C$13),"Not Classified")</f>
        <v>Not Classified</v>
      </c>
      <c r="AB3100" t="str">
        <f>IFERROR(_xlfn.XLOOKUP($B3100,enrollment!$A$2:$A$801,enrollment!$I$2:$I$801),"")</f>
        <v>OH</v>
      </c>
      <c r="AC3100">
        <f>IFERROR(_xlfn.XLOOKUP($B3100,enrollment!$A$2:$A$801,enrollment!$L$2:$L$801),"")</f>
        <v>26</v>
      </c>
      <c r="AD3100" t="str" cm="1">
        <f t="array" ref="AD3100">_xlfn.IFS(AC3100="","Unknown",AC3100&lt;18,"0-17",AC3100&lt;35,"18-34",AC3100&lt;50,"35-49",AC3100&lt;65,"50-64",TRUE,"65+")</f>
        <v>18-34</v>
      </c>
      <c r="AE3100">
        <f>IFERROR(_xlfn.XLOOKUP($B3100,enrollment!$A$2:$A$801,enrollment!$O$2:$O$801),"")</f>
        <v>2345678901</v>
      </c>
      <c r="AF3100">
        <f>IFERROR(_xlfn.XLOOKUP($AE3100,providers!$B$2:$B$11,providers!$Q$2:$Q$11),"")</f>
        <v>4.2</v>
      </c>
      <c r="AG3100" s="1">
        <f t="shared" si="48"/>
        <v>45323</v>
      </c>
    </row>
    <row r="3101" spans="1:33" x14ac:dyDescent="0.25">
      <c r="A3101" t="s">
        <v>3599</v>
      </c>
      <c r="B3101" t="s">
        <v>3595</v>
      </c>
      <c r="C3101">
        <v>2345678901</v>
      </c>
      <c r="D3101">
        <v>2345678901</v>
      </c>
      <c r="E3101" s="1">
        <v>45445</v>
      </c>
      <c r="F3101" s="1">
        <v>45445</v>
      </c>
      <c r="G3101" s="1">
        <v>45470</v>
      </c>
      <c r="H3101" t="s">
        <v>28</v>
      </c>
      <c r="I3101">
        <v>22</v>
      </c>
      <c r="J3101" t="s">
        <v>29</v>
      </c>
      <c r="K3101">
        <v>90837</v>
      </c>
      <c r="O3101">
        <v>1</v>
      </c>
      <c r="P3101">
        <v>209.09</v>
      </c>
      <c r="Q3101">
        <v>154.88</v>
      </c>
      <c r="R3101">
        <v>123.9</v>
      </c>
      <c r="S3101">
        <v>30.98</v>
      </c>
      <c r="T3101" t="s">
        <v>30</v>
      </c>
      <c r="X3101" t="s">
        <v>31</v>
      </c>
      <c r="Y3101" t="s">
        <v>32</v>
      </c>
      <c r="Z3101" t="s">
        <v>33</v>
      </c>
      <c r="AA3101" t="str">
        <f>IFERROR(_xlfn.XLOOKUP($J3101,avoidable_ed_reference!$A$2:$A$13,avoidable_ed_reference!$C$2:$C$13),"Not Classified")</f>
        <v>Potentially Avoidable</v>
      </c>
      <c r="AB3101" t="str">
        <f>IFERROR(_xlfn.XLOOKUP($B3101,enrollment!$A$2:$A$801,enrollment!$I$2:$I$801),"")</f>
        <v>OH</v>
      </c>
      <c r="AC3101">
        <f>IFERROR(_xlfn.XLOOKUP($B3101,enrollment!$A$2:$A$801,enrollment!$L$2:$L$801),"")</f>
        <v>26</v>
      </c>
      <c r="AD3101" t="str" cm="1">
        <f t="array" ref="AD3101">_xlfn.IFS(AC3101="","Unknown",AC3101&lt;18,"0-17",AC3101&lt;35,"18-34",AC3101&lt;50,"35-49",AC3101&lt;65,"50-64",TRUE,"65+")</f>
        <v>18-34</v>
      </c>
      <c r="AE3101">
        <f>IFERROR(_xlfn.XLOOKUP($B3101,enrollment!$A$2:$A$801,enrollment!$O$2:$O$801),"")</f>
        <v>2345678901</v>
      </c>
      <c r="AF3101">
        <f>IFERROR(_xlfn.XLOOKUP($AE3101,providers!$B$2:$B$11,providers!$Q$2:$Q$11),"")</f>
        <v>4.2</v>
      </c>
      <c r="AG3101" s="1">
        <f t="shared" si="48"/>
        <v>45444</v>
      </c>
    </row>
    <row r="3102" spans="1:33" x14ac:dyDescent="0.25">
      <c r="A3102" t="s">
        <v>3600</v>
      </c>
      <c r="B3102" t="s">
        <v>3595</v>
      </c>
      <c r="C3102">
        <v>8901234567</v>
      </c>
      <c r="D3102">
        <v>8901234567</v>
      </c>
      <c r="E3102" s="1">
        <v>45641</v>
      </c>
      <c r="F3102" s="1">
        <v>45641</v>
      </c>
      <c r="G3102" s="1">
        <v>45671</v>
      </c>
      <c r="H3102" t="s">
        <v>28</v>
      </c>
      <c r="I3102">
        <v>22</v>
      </c>
      <c r="J3102" t="s">
        <v>29</v>
      </c>
      <c r="K3102">
        <v>90837</v>
      </c>
      <c r="O3102">
        <v>1</v>
      </c>
      <c r="P3102">
        <v>279.22000000000003</v>
      </c>
      <c r="Q3102">
        <v>206.83</v>
      </c>
      <c r="R3102">
        <v>165.46</v>
      </c>
      <c r="S3102">
        <v>41.37</v>
      </c>
      <c r="T3102" t="s">
        <v>30</v>
      </c>
      <c r="X3102" t="s">
        <v>31</v>
      </c>
      <c r="Y3102" t="s">
        <v>32</v>
      </c>
      <c r="Z3102" t="s">
        <v>33</v>
      </c>
      <c r="AA3102" t="str">
        <f>IFERROR(_xlfn.XLOOKUP($J3102,avoidable_ed_reference!$A$2:$A$13,avoidable_ed_reference!$C$2:$C$13),"Not Classified")</f>
        <v>Potentially Avoidable</v>
      </c>
      <c r="AB3102" t="str">
        <f>IFERROR(_xlfn.XLOOKUP($B3102,enrollment!$A$2:$A$801,enrollment!$I$2:$I$801),"")</f>
        <v>OH</v>
      </c>
      <c r="AC3102">
        <f>IFERROR(_xlfn.XLOOKUP($B3102,enrollment!$A$2:$A$801,enrollment!$L$2:$L$801),"")</f>
        <v>26</v>
      </c>
      <c r="AD3102" t="str" cm="1">
        <f t="array" ref="AD3102">_xlfn.IFS(AC3102="","Unknown",AC3102&lt;18,"0-17",AC3102&lt;35,"18-34",AC3102&lt;50,"35-49",AC3102&lt;65,"50-64",TRUE,"65+")</f>
        <v>18-34</v>
      </c>
      <c r="AE3102">
        <f>IFERROR(_xlfn.XLOOKUP($B3102,enrollment!$A$2:$A$801,enrollment!$O$2:$O$801),"")</f>
        <v>2345678901</v>
      </c>
      <c r="AF3102">
        <f>IFERROR(_xlfn.XLOOKUP($AE3102,providers!$B$2:$B$11,providers!$Q$2:$Q$11),"")</f>
        <v>4.2</v>
      </c>
      <c r="AG3102" s="1">
        <f t="shared" si="48"/>
        <v>45627</v>
      </c>
    </row>
    <row r="3103" spans="1:33" x14ac:dyDescent="0.25">
      <c r="A3103" t="s">
        <v>3601</v>
      </c>
      <c r="B3103" t="s">
        <v>3595</v>
      </c>
      <c r="C3103">
        <v>6789012345</v>
      </c>
      <c r="D3103">
        <v>6789012345</v>
      </c>
      <c r="E3103" s="1">
        <v>45577</v>
      </c>
      <c r="F3103" s="1">
        <v>45577</v>
      </c>
      <c r="G3103" s="1">
        <v>45595</v>
      </c>
      <c r="H3103" t="s">
        <v>28</v>
      </c>
      <c r="I3103">
        <v>23</v>
      </c>
      <c r="J3103" t="s">
        <v>184</v>
      </c>
      <c r="K3103">
        <v>99284</v>
      </c>
      <c r="O3103">
        <v>1</v>
      </c>
      <c r="P3103">
        <v>2120.8000000000002</v>
      </c>
      <c r="Q3103">
        <v>1178.22</v>
      </c>
      <c r="R3103">
        <v>942.58</v>
      </c>
      <c r="S3103">
        <v>235.64</v>
      </c>
      <c r="T3103" t="s">
        <v>30</v>
      </c>
      <c r="X3103" t="s">
        <v>31</v>
      </c>
      <c r="Y3103" t="s">
        <v>32</v>
      </c>
      <c r="Z3103" t="s">
        <v>45</v>
      </c>
      <c r="AA3103" t="str">
        <f>IFERROR(_xlfn.XLOOKUP($J3103,avoidable_ed_reference!$A$2:$A$13,avoidable_ed_reference!$C$2:$C$13),"Not Classified")</f>
        <v>Non-Avoidable</v>
      </c>
      <c r="AB3103" t="str">
        <f>IFERROR(_xlfn.XLOOKUP($B3103,enrollment!$A$2:$A$801,enrollment!$I$2:$I$801),"")</f>
        <v>OH</v>
      </c>
      <c r="AC3103">
        <f>IFERROR(_xlfn.XLOOKUP($B3103,enrollment!$A$2:$A$801,enrollment!$L$2:$L$801),"")</f>
        <v>26</v>
      </c>
      <c r="AD3103" t="str" cm="1">
        <f t="array" ref="AD3103">_xlfn.IFS(AC3103="","Unknown",AC3103&lt;18,"0-17",AC3103&lt;35,"18-34",AC3103&lt;50,"35-49",AC3103&lt;65,"50-64",TRUE,"65+")</f>
        <v>18-34</v>
      </c>
      <c r="AE3103">
        <f>IFERROR(_xlfn.XLOOKUP($B3103,enrollment!$A$2:$A$801,enrollment!$O$2:$O$801),"")</f>
        <v>2345678901</v>
      </c>
      <c r="AF3103">
        <f>IFERROR(_xlfn.XLOOKUP($AE3103,providers!$B$2:$B$11,providers!$Q$2:$Q$11),"")</f>
        <v>4.2</v>
      </c>
      <c r="AG3103" s="1">
        <f t="shared" si="48"/>
        <v>45566</v>
      </c>
    </row>
    <row r="3104" spans="1:33" x14ac:dyDescent="0.25">
      <c r="A3104" t="s">
        <v>3602</v>
      </c>
      <c r="B3104" t="s">
        <v>3595</v>
      </c>
      <c r="C3104">
        <v>3456789012</v>
      </c>
      <c r="D3104">
        <v>3456789012</v>
      </c>
      <c r="E3104" s="1">
        <v>45605</v>
      </c>
      <c r="F3104" s="1">
        <v>45605</v>
      </c>
      <c r="G3104" s="1">
        <v>45622</v>
      </c>
      <c r="H3104" t="s">
        <v>67</v>
      </c>
      <c r="I3104">
        <v>21</v>
      </c>
      <c r="J3104" t="s">
        <v>42</v>
      </c>
      <c r="K3104">
        <v>99223</v>
      </c>
      <c r="O3104">
        <v>1</v>
      </c>
      <c r="P3104">
        <v>28373.37</v>
      </c>
      <c r="Q3104">
        <v>18305.400000000001</v>
      </c>
      <c r="R3104">
        <v>14644.32</v>
      </c>
      <c r="S3104">
        <v>3661.08</v>
      </c>
      <c r="T3104" t="s">
        <v>30</v>
      </c>
      <c r="V3104">
        <v>1</v>
      </c>
      <c r="W3104" s="2" t="s">
        <v>68</v>
      </c>
      <c r="X3104" t="s">
        <v>31</v>
      </c>
      <c r="Y3104" t="s">
        <v>32</v>
      </c>
      <c r="Z3104" t="s">
        <v>69</v>
      </c>
      <c r="AA3104" t="str">
        <f>IFERROR(_xlfn.XLOOKUP($J3104,avoidable_ed_reference!$A$2:$A$13,avoidable_ed_reference!$C$2:$C$13),"Not Classified")</f>
        <v>Non-Avoidable</v>
      </c>
      <c r="AB3104" t="str">
        <f>IFERROR(_xlfn.XLOOKUP($B3104,enrollment!$A$2:$A$801,enrollment!$I$2:$I$801),"")</f>
        <v>OH</v>
      </c>
      <c r="AC3104">
        <f>IFERROR(_xlfn.XLOOKUP($B3104,enrollment!$A$2:$A$801,enrollment!$L$2:$L$801),"")</f>
        <v>26</v>
      </c>
      <c r="AD3104" t="str" cm="1">
        <f t="array" ref="AD3104">_xlfn.IFS(AC3104="","Unknown",AC3104&lt;18,"0-17",AC3104&lt;35,"18-34",AC3104&lt;50,"35-49",AC3104&lt;65,"50-64",TRUE,"65+")</f>
        <v>18-34</v>
      </c>
      <c r="AE3104">
        <f>IFERROR(_xlfn.XLOOKUP($B3104,enrollment!$A$2:$A$801,enrollment!$O$2:$O$801),"")</f>
        <v>2345678901</v>
      </c>
      <c r="AF3104">
        <f>IFERROR(_xlfn.XLOOKUP($AE3104,providers!$B$2:$B$11,providers!$Q$2:$Q$11),"")</f>
        <v>4.2</v>
      </c>
      <c r="AG3104" s="1">
        <f t="shared" si="48"/>
        <v>45597</v>
      </c>
    </row>
    <row r="3105" spans="1:33" x14ac:dyDescent="0.25">
      <c r="A3105" t="s">
        <v>3603</v>
      </c>
      <c r="B3105" t="s">
        <v>3604</v>
      </c>
      <c r="C3105">
        <v>5678901234</v>
      </c>
      <c r="D3105">
        <v>5678901234</v>
      </c>
      <c r="E3105" s="1">
        <v>45636</v>
      </c>
      <c r="F3105" s="1">
        <v>45636</v>
      </c>
      <c r="G3105" s="1">
        <v>45670</v>
      </c>
      <c r="H3105" t="s">
        <v>28</v>
      </c>
      <c r="I3105">
        <v>20</v>
      </c>
      <c r="J3105" t="s">
        <v>35</v>
      </c>
      <c r="K3105">
        <v>99213</v>
      </c>
      <c r="O3105">
        <v>1</v>
      </c>
      <c r="P3105">
        <v>170.76</v>
      </c>
      <c r="Q3105">
        <v>131.35</v>
      </c>
      <c r="R3105">
        <v>105.08</v>
      </c>
      <c r="S3105">
        <v>26.27</v>
      </c>
      <c r="T3105" t="s">
        <v>30</v>
      </c>
      <c r="X3105" t="s">
        <v>233</v>
      </c>
      <c r="Y3105" t="s">
        <v>32</v>
      </c>
      <c r="Z3105" t="s">
        <v>36</v>
      </c>
      <c r="AA3105" t="str">
        <f>IFERROR(_xlfn.XLOOKUP($J3105,avoidable_ed_reference!$A$2:$A$13,avoidable_ed_reference!$C$2:$C$13),"Not Classified")</f>
        <v>Avoidable</v>
      </c>
      <c r="AB3105" t="str">
        <f>IFERROR(_xlfn.XLOOKUP($B3105,enrollment!$A$2:$A$801,enrollment!$I$2:$I$801),"")</f>
        <v>KY</v>
      </c>
      <c r="AC3105">
        <f>IFERROR(_xlfn.XLOOKUP($B3105,enrollment!$A$2:$A$801,enrollment!$L$2:$L$801),"")</f>
        <v>63</v>
      </c>
      <c r="AD3105" t="str" cm="1">
        <f t="array" ref="AD3105">_xlfn.IFS(AC3105="","Unknown",AC3105&lt;18,"0-17",AC3105&lt;35,"18-34",AC3105&lt;50,"35-49",AC3105&lt;65,"50-64",TRUE,"65+")</f>
        <v>50-64</v>
      </c>
      <c r="AE3105">
        <f>IFERROR(_xlfn.XLOOKUP($B3105,enrollment!$A$2:$A$801,enrollment!$O$2:$O$801),"")</f>
        <v>9012345678</v>
      </c>
      <c r="AF3105">
        <f>IFERROR(_xlfn.XLOOKUP($AE3105,providers!$B$2:$B$11,providers!$Q$2:$Q$11),"")</f>
        <v>4.3</v>
      </c>
      <c r="AG3105" s="1">
        <f t="shared" si="48"/>
        <v>45627</v>
      </c>
    </row>
    <row r="3106" spans="1:33" x14ac:dyDescent="0.25">
      <c r="A3106" t="s">
        <v>3605</v>
      </c>
      <c r="B3106" t="s">
        <v>3604</v>
      </c>
      <c r="C3106">
        <v>9012345678</v>
      </c>
      <c r="D3106">
        <v>9012345678</v>
      </c>
      <c r="E3106" s="1">
        <v>45455</v>
      </c>
      <c r="F3106" s="1">
        <v>45455</v>
      </c>
      <c r="G3106" s="1">
        <v>45478</v>
      </c>
      <c r="H3106" t="s">
        <v>28</v>
      </c>
      <c r="I3106">
        <v>11</v>
      </c>
      <c r="J3106" t="s">
        <v>35</v>
      </c>
      <c r="K3106">
        <v>99213</v>
      </c>
      <c r="O3106">
        <v>1</v>
      </c>
      <c r="P3106">
        <v>225.32</v>
      </c>
      <c r="Q3106">
        <v>166.9</v>
      </c>
      <c r="R3106">
        <v>133.52000000000001</v>
      </c>
      <c r="S3106">
        <v>33.380000000000003</v>
      </c>
      <c r="T3106" t="s">
        <v>30</v>
      </c>
      <c r="X3106" t="s">
        <v>233</v>
      </c>
      <c r="Y3106" t="s">
        <v>32</v>
      </c>
      <c r="Z3106" t="s">
        <v>39</v>
      </c>
      <c r="AA3106" t="str">
        <f>IFERROR(_xlfn.XLOOKUP($J3106,avoidable_ed_reference!$A$2:$A$13,avoidable_ed_reference!$C$2:$C$13),"Not Classified")</f>
        <v>Avoidable</v>
      </c>
      <c r="AB3106" t="str">
        <f>IFERROR(_xlfn.XLOOKUP($B3106,enrollment!$A$2:$A$801,enrollment!$I$2:$I$801),"")</f>
        <v>KY</v>
      </c>
      <c r="AC3106">
        <f>IFERROR(_xlfn.XLOOKUP($B3106,enrollment!$A$2:$A$801,enrollment!$L$2:$L$801),"")</f>
        <v>63</v>
      </c>
      <c r="AD3106" t="str" cm="1">
        <f t="array" ref="AD3106">_xlfn.IFS(AC3106="","Unknown",AC3106&lt;18,"0-17",AC3106&lt;35,"18-34",AC3106&lt;50,"35-49",AC3106&lt;65,"50-64",TRUE,"65+")</f>
        <v>50-64</v>
      </c>
      <c r="AE3106">
        <f>IFERROR(_xlfn.XLOOKUP($B3106,enrollment!$A$2:$A$801,enrollment!$O$2:$O$801),"")</f>
        <v>9012345678</v>
      </c>
      <c r="AF3106">
        <f>IFERROR(_xlfn.XLOOKUP($AE3106,providers!$B$2:$B$11,providers!$Q$2:$Q$11),"")</f>
        <v>4.3</v>
      </c>
      <c r="AG3106" s="1">
        <f t="shared" si="48"/>
        <v>45444</v>
      </c>
    </row>
    <row r="3107" spans="1:33" x14ac:dyDescent="0.25">
      <c r="A3107" t="s">
        <v>3606</v>
      </c>
      <c r="B3107" t="s">
        <v>3604</v>
      </c>
      <c r="C3107">
        <v>9012345678</v>
      </c>
      <c r="D3107">
        <v>9012345678</v>
      </c>
      <c r="E3107" s="1">
        <v>45311</v>
      </c>
      <c r="F3107" s="1">
        <v>45311</v>
      </c>
      <c r="G3107" s="1">
        <v>45341</v>
      </c>
      <c r="H3107" t="s">
        <v>67</v>
      </c>
      <c r="I3107">
        <v>21</v>
      </c>
      <c r="J3107" t="s">
        <v>80</v>
      </c>
      <c r="K3107">
        <v>99223</v>
      </c>
      <c r="O3107">
        <v>1</v>
      </c>
      <c r="P3107">
        <v>33242.120000000003</v>
      </c>
      <c r="Q3107">
        <v>21446.53</v>
      </c>
      <c r="R3107">
        <v>17157.22</v>
      </c>
      <c r="S3107">
        <v>4289.3100000000004</v>
      </c>
      <c r="T3107" t="s">
        <v>30</v>
      </c>
      <c r="V3107">
        <v>1</v>
      </c>
      <c r="W3107" s="2" t="s">
        <v>68</v>
      </c>
      <c r="X3107" t="s">
        <v>233</v>
      </c>
      <c r="Y3107" t="s">
        <v>32</v>
      </c>
      <c r="Z3107" t="s">
        <v>69</v>
      </c>
      <c r="AA3107" t="str">
        <f>IFERROR(_xlfn.XLOOKUP($J3107,avoidable_ed_reference!$A$2:$A$13,avoidable_ed_reference!$C$2:$C$13),"Not Classified")</f>
        <v>Non-Avoidable</v>
      </c>
      <c r="AB3107" t="str">
        <f>IFERROR(_xlfn.XLOOKUP($B3107,enrollment!$A$2:$A$801,enrollment!$I$2:$I$801),"")</f>
        <v>KY</v>
      </c>
      <c r="AC3107">
        <f>IFERROR(_xlfn.XLOOKUP($B3107,enrollment!$A$2:$A$801,enrollment!$L$2:$L$801),"")</f>
        <v>63</v>
      </c>
      <c r="AD3107" t="str" cm="1">
        <f t="array" ref="AD3107">_xlfn.IFS(AC3107="","Unknown",AC3107&lt;18,"0-17",AC3107&lt;35,"18-34",AC3107&lt;50,"35-49",AC3107&lt;65,"50-64",TRUE,"65+")</f>
        <v>50-64</v>
      </c>
      <c r="AE3107">
        <f>IFERROR(_xlfn.XLOOKUP($B3107,enrollment!$A$2:$A$801,enrollment!$O$2:$O$801),"")</f>
        <v>9012345678</v>
      </c>
      <c r="AF3107">
        <f>IFERROR(_xlfn.XLOOKUP($AE3107,providers!$B$2:$B$11,providers!$Q$2:$Q$11),"")</f>
        <v>4.3</v>
      </c>
      <c r="AG3107" s="1">
        <f t="shared" si="48"/>
        <v>45292</v>
      </c>
    </row>
    <row r="3108" spans="1:33" x14ac:dyDescent="0.25">
      <c r="A3108" t="s">
        <v>3607</v>
      </c>
      <c r="B3108" t="s">
        <v>3604</v>
      </c>
      <c r="C3108">
        <v>5678901234</v>
      </c>
      <c r="D3108">
        <v>5678901234</v>
      </c>
      <c r="E3108" s="1">
        <v>45323</v>
      </c>
      <c r="F3108" s="1">
        <v>45323</v>
      </c>
      <c r="G3108" s="1">
        <v>45349</v>
      </c>
      <c r="H3108" t="s">
        <v>28</v>
      </c>
      <c r="I3108">
        <v>20</v>
      </c>
      <c r="J3108" t="s">
        <v>35</v>
      </c>
      <c r="K3108">
        <v>99213</v>
      </c>
      <c r="O3108">
        <v>1</v>
      </c>
      <c r="P3108">
        <v>143.47999999999999</v>
      </c>
      <c r="Q3108">
        <v>110.37</v>
      </c>
      <c r="R3108">
        <v>88.3</v>
      </c>
      <c r="S3108">
        <v>22.07</v>
      </c>
      <c r="T3108" t="s">
        <v>30</v>
      </c>
      <c r="X3108" t="s">
        <v>233</v>
      </c>
      <c r="Y3108" t="s">
        <v>32</v>
      </c>
      <c r="Z3108" t="s">
        <v>36</v>
      </c>
      <c r="AA3108" t="str">
        <f>IFERROR(_xlfn.XLOOKUP($J3108,avoidable_ed_reference!$A$2:$A$13,avoidable_ed_reference!$C$2:$C$13),"Not Classified")</f>
        <v>Avoidable</v>
      </c>
      <c r="AB3108" t="str">
        <f>IFERROR(_xlfn.XLOOKUP($B3108,enrollment!$A$2:$A$801,enrollment!$I$2:$I$801),"")</f>
        <v>KY</v>
      </c>
      <c r="AC3108">
        <f>IFERROR(_xlfn.XLOOKUP($B3108,enrollment!$A$2:$A$801,enrollment!$L$2:$L$801),"")</f>
        <v>63</v>
      </c>
      <c r="AD3108" t="str" cm="1">
        <f t="array" ref="AD3108">_xlfn.IFS(AC3108="","Unknown",AC3108&lt;18,"0-17",AC3108&lt;35,"18-34",AC3108&lt;50,"35-49",AC3108&lt;65,"50-64",TRUE,"65+")</f>
        <v>50-64</v>
      </c>
      <c r="AE3108">
        <f>IFERROR(_xlfn.XLOOKUP($B3108,enrollment!$A$2:$A$801,enrollment!$O$2:$O$801),"")</f>
        <v>9012345678</v>
      </c>
      <c r="AF3108">
        <f>IFERROR(_xlfn.XLOOKUP($AE3108,providers!$B$2:$B$11,providers!$Q$2:$Q$11),"")</f>
        <v>4.3</v>
      </c>
      <c r="AG3108" s="1">
        <f t="shared" si="48"/>
        <v>45323</v>
      </c>
    </row>
    <row r="3109" spans="1:33" x14ac:dyDescent="0.25">
      <c r="A3109" t="s">
        <v>3608</v>
      </c>
      <c r="B3109" t="s">
        <v>3604</v>
      </c>
      <c r="C3109">
        <v>9012345678</v>
      </c>
      <c r="D3109">
        <v>9012345678</v>
      </c>
      <c r="E3109" s="1">
        <v>45309</v>
      </c>
      <c r="F3109" s="1">
        <v>45309</v>
      </c>
      <c r="G3109" s="1">
        <v>45344</v>
      </c>
      <c r="H3109" t="s">
        <v>28</v>
      </c>
      <c r="I3109">
        <v>11</v>
      </c>
      <c r="J3109" t="s">
        <v>47</v>
      </c>
      <c r="K3109">
        <v>99213</v>
      </c>
      <c r="O3109">
        <v>1</v>
      </c>
      <c r="P3109">
        <v>166.7</v>
      </c>
      <c r="Q3109">
        <v>123.48</v>
      </c>
      <c r="R3109">
        <v>98.78</v>
      </c>
      <c r="S3109">
        <v>24.7</v>
      </c>
      <c r="T3109" t="s">
        <v>30</v>
      </c>
      <c r="X3109" t="s">
        <v>233</v>
      </c>
      <c r="Y3109" t="s">
        <v>32</v>
      </c>
      <c r="Z3109" t="s">
        <v>39</v>
      </c>
      <c r="AA3109" t="str">
        <f>IFERROR(_xlfn.XLOOKUP($J3109,avoidable_ed_reference!$A$2:$A$13,avoidable_ed_reference!$C$2:$C$13),"Not Classified")</f>
        <v>Not Classified</v>
      </c>
      <c r="AB3109" t="str">
        <f>IFERROR(_xlfn.XLOOKUP($B3109,enrollment!$A$2:$A$801,enrollment!$I$2:$I$801),"")</f>
        <v>KY</v>
      </c>
      <c r="AC3109">
        <f>IFERROR(_xlfn.XLOOKUP($B3109,enrollment!$A$2:$A$801,enrollment!$L$2:$L$801),"")</f>
        <v>63</v>
      </c>
      <c r="AD3109" t="str" cm="1">
        <f t="array" ref="AD3109">_xlfn.IFS(AC3109="","Unknown",AC3109&lt;18,"0-17",AC3109&lt;35,"18-34",AC3109&lt;50,"35-49",AC3109&lt;65,"50-64",TRUE,"65+")</f>
        <v>50-64</v>
      </c>
      <c r="AE3109">
        <f>IFERROR(_xlfn.XLOOKUP($B3109,enrollment!$A$2:$A$801,enrollment!$O$2:$O$801),"")</f>
        <v>9012345678</v>
      </c>
      <c r="AF3109">
        <f>IFERROR(_xlfn.XLOOKUP($AE3109,providers!$B$2:$B$11,providers!$Q$2:$Q$11),"")</f>
        <v>4.3</v>
      </c>
      <c r="AG3109" s="1">
        <f t="shared" si="48"/>
        <v>45292</v>
      </c>
    </row>
    <row r="3110" spans="1:33" x14ac:dyDescent="0.25">
      <c r="A3110" t="s">
        <v>3609</v>
      </c>
      <c r="B3110" t="s">
        <v>3610</v>
      </c>
      <c r="C3110">
        <v>5678901234</v>
      </c>
      <c r="D3110">
        <v>5678901234</v>
      </c>
      <c r="E3110" s="1">
        <v>45470</v>
      </c>
      <c r="F3110" s="1">
        <v>45470</v>
      </c>
      <c r="G3110" s="1">
        <v>45504</v>
      </c>
      <c r="H3110" t="s">
        <v>28</v>
      </c>
      <c r="I3110">
        <v>20</v>
      </c>
      <c r="J3110" t="s">
        <v>35</v>
      </c>
      <c r="K3110">
        <v>99213</v>
      </c>
      <c r="O3110">
        <v>1</v>
      </c>
      <c r="P3110">
        <v>201.08</v>
      </c>
      <c r="Q3110">
        <v>154.68</v>
      </c>
      <c r="R3110">
        <v>123.74</v>
      </c>
      <c r="S3110">
        <v>30.94</v>
      </c>
      <c r="T3110" t="s">
        <v>30</v>
      </c>
      <c r="X3110" t="s">
        <v>31</v>
      </c>
      <c r="Y3110" t="s">
        <v>32</v>
      </c>
      <c r="Z3110" t="s">
        <v>36</v>
      </c>
      <c r="AA3110" t="str">
        <f>IFERROR(_xlfn.XLOOKUP($J3110,avoidable_ed_reference!$A$2:$A$13,avoidable_ed_reference!$C$2:$C$13),"Not Classified")</f>
        <v>Avoidable</v>
      </c>
      <c r="AB3110" t="str">
        <f>IFERROR(_xlfn.XLOOKUP($B3110,enrollment!$A$2:$A$801,enrollment!$I$2:$I$801),"")</f>
        <v>GA</v>
      </c>
      <c r="AC3110">
        <f>IFERROR(_xlfn.XLOOKUP($B3110,enrollment!$A$2:$A$801,enrollment!$L$2:$L$801),"")</f>
        <v>25</v>
      </c>
      <c r="AD3110" t="str" cm="1">
        <f t="array" ref="AD3110">_xlfn.IFS(AC3110="","Unknown",AC3110&lt;18,"0-17",AC3110&lt;35,"18-34",AC3110&lt;50,"35-49",AC3110&lt;65,"50-64",TRUE,"65+")</f>
        <v>18-34</v>
      </c>
      <c r="AE3110">
        <f>IFERROR(_xlfn.XLOOKUP($B3110,enrollment!$A$2:$A$801,enrollment!$O$2:$O$801),"")</f>
        <v>8901234567</v>
      </c>
      <c r="AF3110">
        <f>IFERROR(_xlfn.XLOOKUP($AE3110,providers!$B$2:$B$11,providers!$Q$2:$Q$11),"")</f>
        <v>3.7</v>
      </c>
      <c r="AG3110" s="1">
        <f t="shared" si="48"/>
        <v>45444</v>
      </c>
    </row>
    <row r="3111" spans="1:33" x14ac:dyDescent="0.25">
      <c r="A3111" t="s">
        <v>3611</v>
      </c>
      <c r="B3111" t="s">
        <v>3610</v>
      </c>
      <c r="C3111">
        <v>3456789012</v>
      </c>
      <c r="D3111">
        <v>3456789012</v>
      </c>
      <c r="E3111" s="1">
        <v>45338</v>
      </c>
      <c r="F3111" s="1">
        <v>45338</v>
      </c>
      <c r="G3111" s="1">
        <v>45353</v>
      </c>
      <c r="H3111" t="s">
        <v>59</v>
      </c>
      <c r="J3111" t="s">
        <v>47</v>
      </c>
      <c r="L3111" s="2" t="s">
        <v>106</v>
      </c>
      <c r="M3111" t="s">
        <v>107</v>
      </c>
      <c r="N3111" t="s">
        <v>108</v>
      </c>
      <c r="O3111">
        <v>1</v>
      </c>
      <c r="P3111">
        <v>962.35</v>
      </c>
      <c r="Q3111">
        <v>874.86</v>
      </c>
      <c r="R3111">
        <v>699.89</v>
      </c>
      <c r="S3111">
        <v>174.97</v>
      </c>
      <c r="T3111" t="s">
        <v>30</v>
      </c>
      <c r="X3111" t="s">
        <v>31</v>
      </c>
      <c r="Y3111" t="s">
        <v>32</v>
      </c>
      <c r="Z3111" t="s">
        <v>64</v>
      </c>
      <c r="AA3111" t="str">
        <f>IFERROR(_xlfn.XLOOKUP($J3111,avoidable_ed_reference!$A$2:$A$13,avoidable_ed_reference!$C$2:$C$13),"Not Classified")</f>
        <v>Not Classified</v>
      </c>
      <c r="AB3111" t="str">
        <f>IFERROR(_xlfn.XLOOKUP($B3111,enrollment!$A$2:$A$801,enrollment!$I$2:$I$801),"")</f>
        <v>GA</v>
      </c>
      <c r="AC3111">
        <f>IFERROR(_xlfn.XLOOKUP($B3111,enrollment!$A$2:$A$801,enrollment!$L$2:$L$801),"")</f>
        <v>25</v>
      </c>
      <c r="AD3111" t="str" cm="1">
        <f t="array" ref="AD3111">_xlfn.IFS(AC3111="","Unknown",AC3111&lt;18,"0-17",AC3111&lt;35,"18-34",AC3111&lt;50,"35-49",AC3111&lt;65,"50-64",TRUE,"65+")</f>
        <v>18-34</v>
      </c>
      <c r="AE3111">
        <f>IFERROR(_xlfn.XLOOKUP($B3111,enrollment!$A$2:$A$801,enrollment!$O$2:$O$801),"")</f>
        <v>8901234567</v>
      </c>
      <c r="AF3111">
        <f>IFERROR(_xlfn.XLOOKUP($AE3111,providers!$B$2:$B$11,providers!$Q$2:$Q$11),"")</f>
        <v>3.7</v>
      </c>
      <c r="AG3111" s="1">
        <f t="shared" si="48"/>
        <v>45323</v>
      </c>
    </row>
    <row r="3112" spans="1:33" x14ac:dyDescent="0.25">
      <c r="A3112" t="s">
        <v>3612</v>
      </c>
      <c r="B3112" t="s">
        <v>3610</v>
      </c>
      <c r="C3112">
        <v>8901234567</v>
      </c>
      <c r="D3112">
        <v>8901234567</v>
      </c>
      <c r="E3112" s="1">
        <v>45330</v>
      </c>
      <c r="F3112" s="1">
        <v>45330</v>
      </c>
      <c r="G3112" s="1">
        <v>45344</v>
      </c>
      <c r="H3112" t="s">
        <v>28</v>
      </c>
      <c r="I3112">
        <v>11</v>
      </c>
      <c r="J3112" t="s">
        <v>38</v>
      </c>
      <c r="K3112">
        <v>99213</v>
      </c>
      <c r="O3112">
        <v>1</v>
      </c>
      <c r="P3112">
        <v>217.54</v>
      </c>
      <c r="Q3112">
        <v>161.13999999999999</v>
      </c>
      <c r="R3112">
        <v>128.91</v>
      </c>
      <c r="S3112">
        <v>32.229999999999997</v>
      </c>
      <c r="T3112" t="s">
        <v>30</v>
      </c>
      <c r="X3112" t="s">
        <v>31</v>
      </c>
      <c r="Y3112" t="s">
        <v>32</v>
      </c>
      <c r="Z3112" t="s">
        <v>39</v>
      </c>
      <c r="AA3112" t="str">
        <f>IFERROR(_xlfn.XLOOKUP($J3112,avoidable_ed_reference!$A$2:$A$13,avoidable_ed_reference!$C$2:$C$13),"Not Classified")</f>
        <v>Not Classified</v>
      </c>
      <c r="AB3112" t="str">
        <f>IFERROR(_xlfn.XLOOKUP($B3112,enrollment!$A$2:$A$801,enrollment!$I$2:$I$801),"")</f>
        <v>GA</v>
      </c>
      <c r="AC3112">
        <f>IFERROR(_xlfn.XLOOKUP($B3112,enrollment!$A$2:$A$801,enrollment!$L$2:$L$801),"")</f>
        <v>25</v>
      </c>
      <c r="AD3112" t="str" cm="1">
        <f t="array" ref="AD3112">_xlfn.IFS(AC3112="","Unknown",AC3112&lt;18,"0-17",AC3112&lt;35,"18-34",AC3112&lt;50,"35-49",AC3112&lt;65,"50-64",TRUE,"65+")</f>
        <v>18-34</v>
      </c>
      <c r="AE3112">
        <f>IFERROR(_xlfn.XLOOKUP($B3112,enrollment!$A$2:$A$801,enrollment!$O$2:$O$801),"")</f>
        <v>8901234567</v>
      </c>
      <c r="AF3112">
        <f>IFERROR(_xlfn.XLOOKUP($AE3112,providers!$B$2:$B$11,providers!$Q$2:$Q$11),"")</f>
        <v>3.7</v>
      </c>
      <c r="AG3112" s="1">
        <f t="shared" si="48"/>
        <v>45323</v>
      </c>
    </row>
    <row r="3113" spans="1:33" x14ac:dyDescent="0.25">
      <c r="A3113" t="s">
        <v>3613</v>
      </c>
      <c r="B3113" t="s">
        <v>3614</v>
      </c>
      <c r="C3113">
        <v>9012345678</v>
      </c>
      <c r="D3113">
        <v>9012345678</v>
      </c>
      <c r="E3113" s="1">
        <v>45414</v>
      </c>
      <c r="F3113" s="1">
        <v>45414</v>
      </c>
      <c r="G3113" s="1">
        <v>45433</v>
      </c>
      <c r="H3113" t="s">
        <v>28</v>
      </c>
      <c r="I3113">
        <v>23</v>
      </c>
      <c r="J3113" t="s">
        <v>80</v>
      </c>
      <c r="K3113">
        <v>99284</v>
      </c>
      <c r="O3113">
        <v>1</v>
      </c>
      <c r="P3113">
        <v>2140.65</v>
      </c>
      <c r="Q3113">
        <v>1189.25</v>
      </c>
      <c r="R3113">
        <v>951.4</v>
      </c>
      <c r="S3113">
        <v>237.85</v>
      </c>
      <c r="T3113" t="s">
        <v>30</v>
      </c>
      <c r="X3113" t="s">
        <v>146</v>
      </c>
      <c r="Y3113" t="s">
        <v>147</v>
      </c>
      <c r="Z3113" t="s">
        <v>45</v>
      </c>
      <c r="AA3113" t="str">
        <f>IFERROR(_xlfn.XLOOKUP($J3113,avoidable_ed_reference!$A$2:$A$13,avoidable_ed_reference!$C$2:$C$13),"Not Classified")</f>
        <v>Non-Avoidable</v>
      </c>
      <c r="AB3113" t="str">
        <f>IFERROR(_xlfn.XLOOKUP($B3113,enrollment!$A$2:$A$801,enrollment!$I$2:$I$801),"")</f>
        <v>OH</v>
      </c>
      <c r="AC3113">
        <f>IFERROR(_xlfn.XLOOKUP($B3113,enrollment!$A$2:$A$801,enrollment!$L$2:$L$801),"")</f>
        <v>66</v>
      </c>
      <c r="AD3113" t="str" cm="1">
        <f t="array" ref="AD3113">_xlfn.IFS(AC3113="","Unknown",AC3113&lt;18,"0-17",AC3113&lt;35,"18-34",AC3113&lt;50,"35-49",AC3113&lt;65,"50-64",TRUE,"65+")</f>
        <v>65+</v>
      </c>
      <c r="AE3113">
        <f>IFERROR(_xlfn.XLOOKUP($B3113,enrollment!$A$2:$A$801,enrollment!$O$2:$O$801),"")</f>
        <v>2345678901</v>
      </c>
      <c r="AF3113">
        <f>IFERROR(_xlfn.XLOOKUP($AE3113,providers!$B$2:$B$11,providers!$Q$2:$Q$11),"")</f>
        <v>4.2</v>
      </c>
      <c r="AG3113" s="1">
        <f t="shared" si="48"/>
        <v>45413</v>
      </c>
    </row>
    <row r="3114" spans="1:33" x14ac:dyDescent="0.25">
      <c r="A3114" t="s">
        <v>3615</v>
      </c>
      <c r="B3114" t="s">
        <v>3614</v>
      </c>
      <c r="C3114">
        <v>2345678901</v>
      </c>
      <c r="D3114">
        <v>2345678901</v>
      </c>
      <c r="E3114" s="1">
        <v>45331</v>
      </c>
      <c r="F3114" s="1">
        <v>45331</v>
      </c>
      <c r="G3114" s="1">
        <v>45347</v>
      </c>
      <c r="H3114" t="s">
        <v>59</v>
      </c>
      <c r="J3114" t="s">
        <v>99</v>
      </c>
      <c r="L3114" s="2" t="s">
        <v>61</v>
      </c>
      <c r="M3114" t="s">
        <v>62</v>
      </c>
      <c r="N3114" t="s">
        <v>63</v>
      </c>
      <c r="O3114">
        <v>1</v>
      </c>
      <c r="P3114">
        <v>770.17</v>
      </c>
      <c r="Q3114">
        <v>700.15</v>
      </c>
      <c r="R3114">
        <v>560.12</v>
      </c>
      <c r="S3114">
        <v>140.03</v>
      </c>
      <c r="T3114" t="s">
        <v>30</v>
      </c>
      <c r="X3114" t="s">
        <v>146</v>
      </c>
      <c r="Y3114" t="s">
        <v>147</v>
      </c>
      <c r="Z3114" t="s">
        <v>64</v>
      </c>
      <c r="AA3114" t="str">
        <f>IFERROR(_xlfn.XLOOKUP($J3114,avoidable_ed_reference!$A$2:$A$13,avoidable_ed_reference!$C$2:$C$13),"Not Classified")</f>
        <v>Not Classified</v>
      </c>
      <c r="AB3114" t="str">
        <f>IFERROR(_xlfn.XLOOKUP($B3114,enrollment!$A$2:$A$801,enrollment!$I$2:$I$801),"")</f>
        <v>OH</v>
      </c>
      <c r="AC3114">
        <f>IFERROR(_xlfn.XLOOKUP($B3114,enrollment!$A$2:$A$801,enrollment!$L$2:$L$801),"")</f>
        <v>66</v>
      </c>
      <c r="AD3114" t="str" cm="1">
        <f t="array" ref="AD3114">_xlfn.IFS(AC3114="","Unknown",AC3114&lt;18,"0-17",AC3114&lt;35,"18-34",AC3114&lt;50,"35-49",AC3114&lt;65,"50-64",TRUE,"65+")</f>
        <v>65+</v>
      </c>
      <c r="AE3114">
        <f>IFERROR(_xlfn.XLOOKUP($B3114,enrollment!$A$2:$A$801,enrollment!$O$2:$O$801),"")</f>
        <v>2345678901</v>
      </c>
      <c r="AF3114">
        <f>IFERROR(_xlfn.XLOOKUP($AE3114,providers!$B$2:$B$11,providers!$Q$2:$Q$11),"")</f>
        <v>4.2</v>
      </c>
      <c r="AG3114" s="1">
        <f t="shared" si="48"/>
        <v>45323</v>
      </c>
    </row>
    <row r="3115" spans="1:33" x14ac:dyDescent="0.25">
      <c r="A3115" t="s">
        <v>3616</v>
      </c>
      <c r="B3115" t="s">
        <v>3614</v>
      </c>
      <c r="C3115">
        <v>9012345678</v>
      </c>
      <c r="D3115">
        <v>9012345678</v>
      </c>
      <c r="E3115" s="1">
        <v>45452</v>
      </c>
      <c r="F3115" s="1">
        <v>45452</v>
      </c>
      <c r="G3115" s="1">
        <v>45473</v>
      </c>
      <c r="H3115" t="s">
        <v>28</v>
      </c>
      <c r="I3115">
        <v>23</v>
      </c>
      <c r="J3115" t="s">
        <v>127</v>
      </c>
      <c r="K3115">
        <v>99284</v>
      </c>
      <c r="O3115">
        <v>1</v>
      </c>
      <c r="P3115">
        <v>2479.2800000000002</v>
      </c>
      <c r="Q3115">
        <v>1377.38</v>
      </c>
      <c r="R3115">
        <v>1101.9000000000001</v>
      </c>
      <c r="S3115">
        <v>275.48</v>
      </c>
      <c r="T3115" t="s">
        <v>30</v>
      </c>
      <c r="X3115" t="s">
        <v>146</v>
      </c>
      <c r="Y3115" t="s">
        <v>147</v>
      </c>
      <c r="Z3115" t="s">
        <v>45</v>
      </c>
      <c r="AA3115" t="str">
        <f>IFERROR(_xlfn.XLOOKUP($J3115,avoidable_ed_reference!$A$2:$A$13,avoidable_ed_reference!$C$2:$C$13),"Not Classified")</f>
        <v>Avoidable</v>
      </c>
      <c r="AB3115" t="str">
        <f>IFERROR(_xlfn.XLOOKUP($B3115,enrollment!$A$2:$A$801,enrollment!$I$2:$I$801),"")</f>
        <v>OH</v>
      </c>
      <c r="AC3115">
        <f>IFERROR(_xlfn.XLOOKUP($B3115,enrollment!$A$2:$A$801,enrollment!$L$2:$L$801),"")</f>
        <v>66</v>
      </c>
      <c r="AD3115" t="str" cm="1">
        <f t="array" ref="AD3115">_xlfn.IFS(AC3115="","Unknown",AC3115&lt;18,"0-17",AC3115&lt;35,"18-34",AC3115&lt;50,"35-49",AC3115&lt;65,"50-64",TRUE,"65+")</f>
        <v>65+</v>
      </c>
      <c r="AE3115">
        <f>IFERROR(_xlfn.XLOOKUP($B3115,enrollment!$A$2:$A$801,enrollment!$O$2:$O$801),"")</f>
        <v>2345678901</v>
      </c>
      <c r="AF3115">
        <f>IFERROR(_xlfn.XLOOKUP($AE3115,providers!$B$2:$B$11,providers!$Q$2:$Q$11),"")</f>
        <v>4.2</v>
      </c>
      <c r="AG3115" s="1">
        <f t="shared" si="48"/>
        <v>45444</v>
      </c>
    </row>
    <row r="3116" spans="1:33" x14ac:dyDescent="0.25">
      <c r="A3116" t="s">
        <v>3617</v>
      </c>
      <c r="B3116" t="s">
        <v>3614</v>
      </c>
      <c r="C3116">
        <v>3456789012</v>
      </c>
      <c r="D3116">
        <v>3456789012</v>
      </c>
      <c r="E3116" s="1">
        <v>45310</v>
      </c>
      <c r="F3116" s="1">
        <v>45310</v>
      </c>
      <c r="G3116" s="1">
        <v>45331</v>
      </c>
      <c r="H3116" t="s">
        <v>59</v>
      </c>
      <c r="J3116" t="s">
        <v>47</v>
      </c>
      <c r="L3116" s="2" t="s">
        <v>106</v>
      </c>
      <c r="M3116" t="s">
        <v>107</v>
      </c>
      <c r="N3116" t="s">
        <v>108</v>
      </c>
      <c r="O3116">
        <v>1</v>
      </c>
      <c r="P3116">
        <v>1237.32</v>
      </c>
      <c r="Q3116">
        <v>1124.8399999999999</v>
      </c>
      <c r="R3116">
        <v>899.87</v>
      </c>
      <c r="S3116">
        <v>224.97</v>
      </c>
      <c r="T3116" t="s">
        <v>30</v>
      </c>
      <c r="X3116" t="s">
        <v>146</v>
      </c>
      <c r="Y3116" t="s">
        <v>147</v>
      </c>
      <c r="Z3116" t="s">
        <v>64</v>
      </c>
      <c r="AA3116" t="str">
        <f>IFERROR(_xlfn.XLOOKUP($J3116,avoidable_ed_reference!$A$2:$A$13,avoidable_ed_reference!$C$2:$C$13),"Not Classified")</f>
        <v>Not Classified</v>
      </c>
      <c r="AB3116" t="str">
        <f>IFERROR(_xlfn.XLOOKUP($B3116,enrollment!$A$2:$A$801,enrollment!$I$2:$I$801),"")</f>
        <v>OH</v>
      </c>
      <c r="AC3116">
        <f>IFERROR(_xlfn.XLOOKUP($B3116,enrollment!$A$2:$A$801,enrollment!$L$2:$L$801),"")</f>
        <v>66</v>
      </c>
      <c r="AD3116" t="str" cm="1">
        <f t="array" ref="AD3116">_xlfn.IFS(AC3116="","Unknown",AC3116&lt;18,"0-17",AC3116&lt;35,"18-34",AC3116&lt;50,"35-49",AC3116&lt;65,"50-64",TRUE,"65+")</f>
        <v>65+</v>
      </c>
      <c r="AE3116">
        <f>IFERROR(_xlfn.XLOOKUP($B3116,enrollment!$A$2:$A$801,enrollment!$O$2:$O$801),"")</f>
        <v>2345678901</v>
      </c>
      <c r="AF3116">
        <f>IFERROR(_xlfn.XLOOKUP($AE3116,providers!$B$2:$B$11,providers!$Q$2:$Q$11),"")</f>
        <v>4.2</v>
      </c>
      <c r="AG3116" s="1">
        <f t="shared" si="48"/>
        <v>45292</v>
      </c>
    </row>
    <row r="3117" spans="1:33" x14ac:dyDescent="0.25">
      <c r="A3117" t="s">
        <v>3618</v>
      </c>
      <c r="B3117" t="s">
        <v>3614</v>
      </c>
      <c r="C3117">
        <v>2345678901</v>
      </c>
      <c r="D3117">
        <v>2345678901</v>
      </c>
      <c r="E3117" s="1">
        <v>45614</v>
      </c>
      <c r="F3117" s="1">
        <v>45614</v>
      </c>
      <c r="G3117" s="1">
        <v>45644</v>
      </c>
      <c r="H3117" t="s">
        <v>28</v>
      </c>
      <c r="I3117">
        <v>11</v>
      </c>
      <c r="J3117" t="s">
        <v>35</v>
      </c>
      <c r="K3117">
        <v>99213</v>
      </c>
      <c r="O3117">
        <v>1</v>
      </c>
      <c r="P3117">
        <v>210.17</v>
      </c>
      <c r="Q3117">
        <v>155.68</v>
      </c>
      <c r="R3117">
        <v>124.54</v>
      </c>
      <c r="S3117">
        <v>31.14</v>
      </c>
      <c r="T3117" t="s">
        <v>30</v>
      </c>
      <c r="X3117" t="s">
        <v>146</v>
      </c>
      <c r="Y3117" t="s">
        <v>147</v>
      </c>
      <c r="Z3117" t="s">
        <v>39</v>
      </c>
      <c r="AA3117" t="str">
        <f>IFERROR(_xlfn.XLOOKUP($J3117,avoidable_ed_reference!$A$2:$A$13,avoidable_ed_reference!$C$2:$C$13),"Not Classified")</f>
        <v>Avoidable</v>
      </c>
      <c r="AB3117" t="str">
        <f>IFERROR(_xlfn.XLOOKUP($B3117,enrollment!$A$2:$A$801,enrollment!$I$2:$I$801),"")</f>
        <v>OH</v>
      </c>
      <c r="AC3117">
        <f>IFERROR(_xlfn.XLOOKUP($B3117,enrollment!$A$2:$A$801,enrollment!$L$2:$L$801),"")</f>
        <v>66</v>
      </c>
      <c r="AD3117" t="str" cm="1">
        <f t="array" ref="AD3117">_xlfn.IFS(AC3117="","Unknown",AC3117&lt;18,"0-17",AC3117&lt;35,"18-34",AC3117&lt;50,"35-49",AC3117&lt;65,"50-64",TRUE,"65+")</f>
        <v>65+</v>
      </c>
      <c r="AE3117">
        <f>IFERROR(_xlfn.XLOOKUP($B3117,enrollment!$A$2:$A$801,enrollment!$O$2:$O$801),"")</f>
        <v>2345678901</v>
      </c>
      <c r="AF3117">
        <f>IFERROR(_xlfn.XLOOKUP($AE3117,providers!$B$2:$B$11,providers!$Q$2:$Q$11),"")</f>
        <v>4.2</v>
      </c>
      <c r="AG3117" s="1">
        <f t="shared" si="48"/>
        <v>45597</v>
      </c>
    </row>
    <row r="3118" spans="1:33" x14ac:dyDescent="0.25">
      <c r="A3118" t="s">
        <v>3619</v>
      </c>
      <c r="B3118" t="s">
        <v>3614</v>
      </c>
      <c r="C3118">
        <v>2345678901</v>
      </c>
      <c r="D3118">
        <v>2345678901</v>
      </c>
      <c r="E3118" s="1">
        <v>45615</v>
      </c>
      <c r="F3118" s="1">
        <v>45615</v>
      </c>
      <c r="G3118" s="1">
        <v>45641</v>
      </c>
      <c r="H3118" t="s">
        <v>28</v>
      </c>
      <c r="I3118">
        <v>11</v>
      </c>
      <c r="J3118" t="s">
        <v>38</v>
      </c>
      <c r="K3118">
        <v>99213</v>
      </c>
      <c r="O3118">
        <v>1</v>
      </c>
      <c r="P3118">
        <v>175.62</v>
      </c>
      <c r="Q3118">
        <v>130.09</v>
      </c>
      <c r="R3118">
        <v>104.07</v>
      </c>
      <c r="S3118">
        <v>26.02</v>
      </c>
      <c r="T3118" t="s">
        <v>30</v>
      </c>
      <c r="X3118" t="s">
        <v>146</v>
      </c>
      <c r="Y3118" t="s">
        <v>147</v>
      </c>
      <c r="Z3118" t="s">
        <v>39</v>
      </c>
      <c r="AA3118" t="str">
        <f>IFERROR(_xlfn.XLOOKUP($J3118,avoidable_ed_reference!$A$2:$A$13,avoidable_ed_reference!$C$2:$C$13),"Not Classified")</f>
        <v>Not Classified</v>
      </c>
      <c r="AB3118" t="str">
        <f>IFERROR(_xlfn.XLOOKUP($B3118,enrollment!$A$2:$A$801,enrollment!$I$2:$I$801),"")</f>
        <v>OH</v>
      </c>
      <c r="AC3118">
        <f>IFERROR(_xlfn.XLOOKUP($B3118,enrollment!$A$2:$A$801,enrollment!$L$2:$L$801),"")</f>
        <v>66</v>
      </c>
      <c r="AD3118" t="str" cm="1">
        <f t="array" ref="AD3118">_xlfn.IFS(AC3118="","Unknown",AC3118&lt;18,"0-17",AC3118&lt;35,"18-34",AC3118&lt;50,"35-49",AC3118&lt;65,"50-64",TRUE,"65+")</f>
        <v>65+</v>
      </c>
      <c r="AE3118">
        <f>IFERROR(_xlfn.XLOOKUP($B3118,enrollment!$A$2:$A$801,enrollment!$O$2:$O$801),"")</f>
        <v>2345678901</v>
      </c>
      <c r="AF3118">
        <f>IFERROR(_xlfn.XLOOKUP($AE3118,providers!$B$2:$B$11,providers!$Q$2:$Q$11),"")</f>
        <v>4.2</v>
      </c>
      <c r="AG3118" s="1">
        <f t="shared" si="48"/>
        <v>45597</v>
      </c>
    </row>
    <row r="3119" spans="1:33" x14ac:dyDescent="0.25">
      <c r="A3119" t="s">
        <v>3620</v>
      </c>
      <c r="B3119" t="s">
        <v>3614</v>
      </c>
      <c r="C3119">
        <v>2345678901</v>
      </c>
      <c r="D3119">
        <v>2345678901</v>
      </c>
      <c r="E3119" s="1">
        <v>45513</v>
      </c>
      <c r="F3119" s="1">
        <v>45513</v>
      </c>
      <c r="G3119" s="1">
        <v>45544</v>
      </c>
      <c r="H3119" t="s">
        <v>28</v>
      </c>
      <c r="I3119">
        <v>11</v>
      </c>
      <c r="J3119" t="s">
        <v>35</v>
      </c>
      <c r="K3119">
        <v>99213</v>
      </c>
      <c r="O3119">
        <v>1</v>
      </c>
      <c r="P3119">
        <v>192.47</v>
      </c>
      <c r="Q3119">
        <v>142.57</v>
      </c>
      <c r="R3119">
        <v>114.06</v>
      </c>
      <c r="S3119">
        <v>28.51</v>
      </c>
      <c r="T3119" t="s">
        <v>30</v>
      </c>
      <c r="X3119" t="s">
        <v>146</v>
      </c>
      <c r="Y3119" t="s">
        <v>147</v>
      </c>
      <c r="Z3119" t="s">
        <v>39</v>
      </c>
      <c r="AA3119" t="str">
        <f>IFERROR(_xlfn.XLOOKUP($J3119,avoidable_ed_reference!$A$2:$A$13,avoidable_ed_reference!$C$2:$C$13),"Not Classified")</f>
        <v>Avoidable</v>
      </c>
      <c r="AB3119" t="str">
        <f>IFERROR(_xlfn.XLOOKUP($B3119,enrollment!$A$2:$A$801,enrollment!$I$2:$I$801),"")</f>
        <v>OH</v>
      </c>
      <c r="AC3119">
        <f>IFERROR(_xlfn.XLOOKUP($B3119,enrollment!$A$2:$A$801,enrollment!$L$2:$L$801),"")</f>
        <v>66</v>
      </c>
      <c r="AD3119" t="str" cm="1">
        <f t="array" ref="AD3119">_xlfn.IFS(AC3119="","Unknown",AC3119&lt;18,"0-17",AC3119&lt;35,"18-34",AC3119&lt;50,"35-49",AC3119&lt;65,"50-64",TRUE,"65+")</f>
        <v>65+</v>
      </c>
      <c r="AE3119">
        <f>IFERROR(_xlfn.XLOOKUP($B3119,enrollment!$A$2:$A$801,enrollment!$O$2:$O$801),"")</f>
        <v>2345678901</v>
      </c>
      <c r="AF3119">
        <f>IFERROR(_xlfn.XLOOKUP($AE3119,providers!$B$2:$B$11,providers!$Q$2:$Q$11),"")</f>
        <v>4.2</v>
      </c>
      <c r="AG3119" s="1">
        <f t="shared" si="48"/>
        <v>45505</v>
      </c>
    </row>
    <row r="3120" spans="1:33" x14ac:dyDescent="0.25">
      <c r="A3120" t="s">
        <v>3621</v>
      </c>
      <c r="B3120" t="s">
        <v>3614</v>
      </c>
      <c r="C3120">
        <v>2345678901</v>
      </c>
      <c r="D3120">
        <v>2345678901</v>
      </c>
      <c r="E3120" s="1">
        <v>45312</v>
      </c>
      <c r="F3120" s="1">
        <v>45312</v>
      </c>
      <c r="G3120" s="1">
        <v>45331</v>
      </c>
      <c r="H3120" t="s">
        <v>28</v>
      </c>
      <c r="I3120">
        <v>23</v>
      </c>
      <c r="J3120" t="s">
        <v>29</v>
      </c>
      <c r="K3120">
        <v>99284</v>
      </c>
      <c r="O3120">
        <v>1</v>
      </c>
      <c r="P3120">
        <v>1647.61</v>
      </c>
      <c r="Q3120">
        <v>915.34</v>
      </c>
      <c r="R3120">
        <v>732.27</v>
      </c>
      <c r="S3120">
        <v>183.07</v>
      </c>
      <c r="T3120" t="s">
        <v>30</v>
      </c>
      <c r="X3120" t="s">
        <v>146</v>
      </c>
      <c r="Y3120" t="s">
        <v>147</v>
      </c>
      <c r="Z3120" t="s">
        <v>45</v>
      </c>
      <c r="AA3120" t="str">
        <f>IFERROR(_xlfn.XLOOKUP($J3120,avoidable_ed_reference!$A$2:$A$13,avoidable_ed_reference!$C$2:$C$13),"Not Classified")</f>
        <v>Potentially Avoidable</v>
      </c>
      <c r="AB3120" t="str">
        <f>IFERROR(_xlfn.XLOOKUP($B3120,enrollment!$A$2:$A$801,enrollment!$I$2:$I$801),"")</f>
        <v>OH</v>
      </c>
      <c r="AC3120">
        <f>IFERROR(_xlfn.XLOOKUP($B3120,enrollment!$A$2:$A$801,enrollment!$L$2:$L$801),"")</f>
        <v>66</v>
      </c>
      <c r="AD3120" t="str" cm="1">
        <f t="array" ref="AD3120">_xlfn.IFS(AC3120="","Unknown",AC3120&lt;18,"0-17",AC3120&lt;35,"18-34",AC3120&lt;50,"35-49",AC3120&lt;65,"50-64",TRUE,"65+")</f>
        <v>65+</v>
      </c>
      <c r="AE3120">
        <f>IFERROR(_xlfn.XLOOKUP($B3120,enrollment!$A$2:$A$801,enrollment!$O$2:$O$801),"")</f>
        <v>2345678901</v>
      </c>
      <c r="AF3120">
        <f>IFERROR(_xlfn.XLOOKUP($AE3120,providers!$B$2:$B$11,providers!$Q$2:$Q$11),"")</f>
        <v>4.2</v>
      </c>
      <c r="AG3120" s="1">
        <f t="shared" si="48"/>
        <v>45292</v>
      </c>
    </row>
    <row r="3121" spans="1:33" x14ac:dyDescent="0.25">
      <c r="A3121" t="s">
        <v>3622</v>
      </c>
      <c r="B3121" t="s">
        <v>3614</v>
      </c>
      <c r="C3121">
        <v>2345678901</v>
      </c>
      <c r="D3121">
        <v>2345678901</v>
      </c>
      <c r="E3121" s="1">
        <v>45520</v>
      </c>
      <c r="F3121" s="1">
        <v>45520</v>
      </c>
      <c r="G3121" s="1">
        <v>45540</v>
      </c>
      <c r="H3121" t="s">
        <v>28</v>
      </c>
      <c r="I3121">
        <v>11</v>
      </c>
      <c r="J3121" t="s">
        <v>47</v>
      </c>
      <c r="K3121">
        <v>99213</v>
      </c>
      <c r="O3121">
        <v>1</v>
      </c>
      <c r="P3121">
        <v>174.88</v>
      </c>
      <c r="Q3121">
        <v>129.54</v>
      </c>
      <c r="R3121">
        <v>103.63</v>
      </c>
      <c r="S3121">
        <v>25.91</v>
      </c>
      <c r="T3121" t="s">
        <v>30</v>
      </c>
      <c r="X3121" t="s">
        <v>146</v>
      </c>
      <c r="Y3121" t="s">
        <v>147</v>
      </c>
      <c r="Z3121" t="s">
        <v>39</v>
      </c>
      <c r="AA3121" t="str">
        <f>IFERROR(_xlfn.XLOOKUP($J3121,avoidable_ed_reference!$A$2:$A$13,avoidable_ed_reference!$C$2:$C$13),"Not Classified")</f>
        <v>Not Classified</v>
      </c>
      <c r="AB3121" t="str">
        <f>IFERROR(_xlfn.XLOOKUP($B3121,enrollment!$A$2:$A$801,enrollment!$I$2:$I$801),"")</f>
        <v>OH</v>
      </c>
      <c r="AC3121">
        <f>IFERROR(_xlfn.XLOOKUP($B3121,enrollment!$A$2:$A$801,enrollment!$L$2:$L$801),"")</f>
        <v>66</v>
      </c>
      <c r="AD3121" t="str" cm="1">
        <f t="array" ref="AD3121">_xlfn.IFS(AC3121="","Unknown",AC3121&lt;18,"0-17",AC3121&lt;35,"18-34",AC3121&lt;50,"35-49",AC3121&lt;65,"50-64",TRUE,"65+")</f>
        <v>65+</v>
      </c>
      <c r="AE3121">
        <f>IFERROR(_xlfn.XLOOKUP($B3121,enrollment!$A$2:$A$801,enrollment!$O$2:$O$801),"")</f>
        <v>2345678901</v>
      </c>
      <c r="AF3121">
        <f>IFERROR(_xlfn.XLOOKUP($AE3121,providers!$B$2:$B$11,providers!$Q$2:$Q$11),"")</f>
        <v>4.2</v>
      </c>
      <c r="AG3121" s="1">
        <f t="shared" si="48"/>
        <v>45505</v>
      </c>
    </row>
    <row r="3122" spans="1:33" x14ac:dyDescent="0.25">
      <c r="A3122" t="s">
        <v>3623</v>
      </c>
      <c r="B3122" t="s">
        <v>3614</v>
      </c>
      <c r="C3122">
        <v>3456789012</v>
      </c>
      <c r="D3122">
        <v>3456789012</v>
      </c>
      <c r="E3122" s="1">
        <v>45411</v>
      </c>
      <c r="F3122" s="1">
        <v>45411</v>
      </c>
      <c r="G3122" s="1">
        <v>45435</v>
      </c>
      <c r="H3122" t="s">
        <v>67</v>
      </c>
      <c r="I3122">
        <v>21</v>
      </c>
      <c r="J3122" t="s">
        <v>42</v>
      </c>
      <c r="K3122">
        <v>99223</v>
      </c>
      <c r="O3122">
        <v>1</v>
      </c>
      <c r="P3122">
        <v>22750.26</v>
      </c>
      <c r="Q3122">
        <v>14677.59</v>
      </c>
      <c r="R3122">
        <v>11742.07</v>
      </c>
      <c r="S3122">
        <v>2935.52</v>
      </c>
      <c r="T3122" t="s">
        <v>30</v>
      </c>
      <c r="V3122">
        <v>1</v>
      </c>
      <c r="W3122" s="2" t="s">
        <v>68</v>
      </c>
      <c r="X3122" t="s">
        <v>146</v>
      </c>
      <c r="Y3122" t="s">
        <v>147</v>
      </c>
      <c r="Z3122" t="s">
        <v>69</v>
      </c>
      <c r="AA3122" t="str">
        <f>IFERROR(_xlfn.XLOOKUP($J3122,avoidable_ed_reference!$A$2:$A$13,avoidable_ed_reference!$C$2:$C$13),"Not Classified")</f>
        <v>Non-Avoidable</v>
      </c>
      <c r="AB3122" t="str">
        <f>IFERROR(_xlfn.XLOOKUP($B3122,enrollment!$A$2:$A$801,enrollment!$I$2:$I$801),"")</f>
        <v>OH</v>
      </c>
      <c r="AC3122">
        <f>IFERROR(_xlfn.XLOOKUP($B3122,enrollment!$A$2:$A$801,enrollment!$L$2:$L$801),"")</f>
        <v>66</v>
      </c>
      <c r="AD3122" t="str" cm="1">
        <f t="array" ref="AD3122">_xlfn.IFS(AC3122="","Unknown",AC3122&lt;18,"0-17",AC3122&lt;35,"18-34",AC3122&lt;50,"35-49",AC3122&lt;65,"50-64",TRUE,"65+")</f>
        <v>65+</v>
      </c>
      <c r="AE3122">
        <f>IFERROR(_xlfn.XLOOKUP($B3122,enrollment!$A$2:$A$801,enrollment!$O$2:$O$801),"")</f>
        <v>2345678901</v>
      </c>
      <c r="AF3122">
        <f>IFERROR(_xlfn.XLOOKUP($AE3122,providers!$B$2:$B$11,providers!$Q$2:$Q$11),"")</f>
        <v>4.2</v>
      </c>
      <c r="AG3122" s="1">
        <f t="shared" si="48"/>
        <v>45383</v>
      </c>
    </row>
    <row r="3123" spans="1:33" x14ac:dyDescent="0.25">
      <c r="A3123" t="s">
        <v>3624</v>
      </c>
      <c r="B3123" t="s">
        <v>3625</v>
      </c>
      <c r="C3123">
        <v>6789012345</v>
      </c>
      <c r="D3123">
        <v>6789012345</v>
      </c>
      <c r="E3123" s="1">
        <v>45308</v>
      </c>
      <c r="F3123" s="1">
        <v>45308</v>
      </c>
      <c r="G3123" s="1">
        <v>45323</v>
      </c>
      <c r="H3123" t="s">
        <v>28</v>
      </c>
      <c r="I3123">
        <v>11</v>
      </c>
      <c r="J3123" t="s">
        <v>35</v>
      </c>
      <c r="K3123">
        <v>99213</v>
      </c>
      <c r="O3123">
        <v>1</v>
      </c>
      <c r="P3123">
        <v>233.28</v>
      </c>
      <c r="Q3123">
        <v>172.8</v>
      </c>
      <c r="R3123">
        <v>138.24</v>
      </c>
      <c r="S3123">
        <v>34.56</v>
      </c>
      <c r="T3123" t="s">
        <v>30</v>
      </c>
      <c r="X3123" t="s">
        <v>233</v>
      </c>
      <c r="Y3123" t="s">
        <v>32</v>
      </c>
      <c r="Z3123" t="s">
        <v>39</v>
      </c>
      <c r="AA3123" t="str">
        <f>IFERROR(_xlfn.XLOOKUP($J3123,avoidable_ed_reference!$A$2:$A$13,avoidable_ed_reference!$C$2:$C$13),"Not Classified")</f>
        <v>Avoidable</v>
      </c>
      <c r="AB3123" t="str">
        <f>IFERROR(_xlfn.XLOOKUP($B3123,enrollment!$A$2:$A$801,enrollment!$I$2:$I$801),"")</f>
        <v>OH</v>
      </c>
      <c r="AC3123">
        <f>IFERROR(_xlfn.XLOOKUP($B3123,enrollment!$A$2:$A$801,enrollment!$L$2:$L$801),"")</f>
        <v>49</v>
      </c>
      <c r="AD3123" t="str" cm="1">
        <f t="array" ref="AD3123">_xlfn.IFS(AC3123="","Unknown",AC3123&lt;18,"0-17",AC3123&lt;35,"18-34",AC3123&lt;50,"35-49",AC3123&lt;65,"50-64",TRUE,"65+")</f>
        <v>35-49</v>
      </c>
      <c r="AE3123">
        <f>IFERROR(_xlfn.XLOOKUP($B3123,enrollment!$A$2:$A$801,enrollment!$O$2:$O$801),"")</f>
        <v>6789012345</v>
      </c>
      <c r="AF3123">
        <f>IFERROR(_xlfn.XLOOKUP($AE3123,providers!$B$2:$B$11,providers!$Q$2:$Q$11),"")</f>
        <v>4.0999999999999996</v>
      </c>
      <c r="AG3123" s="1">
        <f t="shared" si="48"/>
        <v>45292</v>
      </c>
    </row>
    <row r="3124" spans="1:33" x14ac:dyDescent="0.25">
      <c r="A3124" t="s">
        <v>3626</v>
      </c>
      <c r="B3124" t="s">
        <v>3625</v>
      </c>
      <c r="C3124">
        <v>6789012345</v>
      </c>
      <c r="D3124">
        <v>6789012345</v>
      </c>
      <c r="E3124" s="1">
        <v>45397</v>
      </c>
      <c r="F3124" s="1">
        <v>45397</v>
      </c>
      <c r="G3124" s="1">
        <v>45416</v>
      </c>
      <c r="H3124" t="s">
        <v>28</v>
      </c>
      <c r="I3124">
        <v>11</v>
      </c>
      <c r="J3124" t="s">
        <v>38</v>
      </c>
      <c r="K3124">
        <v>99213</v>
      </c>
      <c r="O3124">
        <v>1</v>
      </c>
      <c r="P3124">
        <v>238.23</v>
      </c>
      <c r="Q3124">
        <v>176.47</v>
      </c>
      <c r="R3124">
        <v>141.18</v>
      </c>
      <c r="S3124">
        <v>35.29</v>
      </c>
      <c r="T3124" t="s">
        <v>30</v>
      </c>
      <c r="X3124" t="s">
        <v>233</v>
      </c>
      <c r="Y3124" t="s">
        <v>32</v>
      </c>
      <c r="Z3124" t="s">
        <v>39</v>
      </c>
      <c r="AA3124" t="str">
        <f>IFERROR(_xlfn.XLOOKUP($J3124,avoidable_ed_reference!$A$2:$A$13,avoidable_ed_reference!$C$2:$C$13),"Not Classified")</f>
        <v>Not Classified</v>
      </c>
      <c r="AB3124" t="str">
        <f>IFERROR(_xlfn.XLOOKUP($B3124,enrollment!$A$2:$A$801,enrollment!$I$2:$I$801),"")</f>
        <v>OH</v>
      </c>
      <c r="AC3124">
        <f>IFERROR(_xlfn.XLOOKUP($B3124,enrollment!$A$2:$A$801,enrollment!$L$2:$L$801),"")</f>
        <v>49</v>
      </c>
      <c r="AD3124" t="str" cm="1">
        <f t="array" ref="AD3124">_xlfn.IFS(AC3124="","Unknown",AC3124&lt;18,"0-17",AC3124&lt;35,"18-34",AC3124&lt;50,"35-49",AC3124&lt;65,"50-64",TRUE,"65+")</f>
        <v>35-49</v>
      </c>
      <c r="AE3124">
        <f>IFERROR(_xlfn.XLOOKUP($B3124,enrollment!$A$2:$A$801,enrollment!$O$2:$O$801),"")</f>
        <v>6789012345</v>
      </c>
      <c r="AF3124">
        <f>IFERROR(_xlfn.XLOOKUP($AE3124,providers!$B$2:$B$11,providers!$Q$2:$Q$11),"")</f>
        <v>4.0999999999999996</v>
      </c>
      <c r="AG3124" s="1">
        <f t="shared" si="48"/>
        <v>45383</v>
      </c>
    </row>
    <row r="3125" spans="1:33" x14ac:dyDescent="0.25">
      <c r="A3125" t="s">
        <v>3627</v>
      </c>
      <c r="B3125" t="s">
        <v>3625</v>
      </c>
      <c r="C3125">
        <v>2345678901</v>
      </c>
      <c r="D3125">
        <v>2345678901</v>
      </c>
      <c r="E3125" s="1">
        <v>45650</v>
      </c>
      <c r="F3125" s="1">
        <v>45650</v>
      </c>
      <c r="G3125" s="1">
        <v>45669</v>
      </c>
      <c r="H3125" t="s">
        <v>59</v>
      </c>
      <c r="J3125" t="s">
        <v>60</v>
      </c>
      <c r="L3125" s="2" t="s">
        <v>82</v>
      </c>
      <c r="M3125" t="s">
        <v>83</v>
      </c>
      <c r="N3125" t="s">
        <v>84</v>
      </c>
      <c r="O3125">
        <v>1</v>
      </c>
      <c r="P3125">
        <v>1308.96</v>
      </c>
      <c r="Q3125">
        <v>1189.96</v>
      </c>
      <c r="R3125">
        <v>951.97</v>
      </c>
      <c r="S3125">
        <v>237.99</v>
      </c>
      <c r="T3125" t="s">
        <v>30</v>
      </c>
      <c r="X3125" t="s">
        <v>233</v>
      </c>
      <c r="Y3125" t="s">
        <v>32</v>
      </c>
      <c r="Z3125" t="s">
        <v>64</v>
      </c>
      <c r="AA3125" t="str">
        <f>IFERROR(_xlfn.XLOOKUP($J3125,avoidable_ed_reference!$A$2:$A$13,avoidable_ed_reference!$C$2:$C$13),"Not Classified")</f>
        <v>Not Classified</v>
      </c>
      <c r="AB3125" t="str">
        <f>IFERROR(_xlfn.XLOOKUP($B3125,enrollment!$A$2:$A$801,enrollment!$I$2:$I$801),"")</f>
        <v>OH</v>
      </c>
      <c r="AC3125">
        <f>IFERROR(_xlfn.XLOOKUP($B3125,enrollment!$A$2:$A$801,enrollment!$L$2:$L$801),"")</f>
        <v>49</v>
      </c>
      <c r="AD3125" t="str" cm="1">
        <f t="array" ref="AD3125">_xlfn.IFS(AC3125="","Unknown",AC3125&lt;18,"0-17",AC3125&lt;35,"18-34",AC3125&lt;50,"35-49",AC3125&lt;65,"50-64",TRUE,"65+")</f>
        <v>35-49</v>
      </c>
      <c r="AE3125">
        <f>IFERROR(_xlfn.XLOOKUP($B3125,enrollment!$A$2:$A$801,enrollment!$O$2:$O$801),"")</f>
        <v>6789012345</v>
      </c>
      <c r="AF3125">
        <f>IFERROR(_xlfn.XLOOKUP($AE3125,providers!$B$2:$B$11,providers!$Q$2:$Q$11),"")</f>
        <v>4.0999999999999996</v>
      </c>
      <c r="AG3125" s="1">
        <f t="shared" si="48"/>
        <v>45627</v>
      </c>
    </row>
    <row r="3126" spans="1:33" x14ac:dyDescent="0.25">
      <c r="A3126" t="s">
        <v>3628</v>
      </c>
      <c r="B3126" t="s">
        <v>3625</v>
      </c>
      <c r="C3126">
        <v>6789012345</v>
      </c>
      <c r="D3126">
        <v>6789012345</v>
      </c>
      <c r="E3126" s="1">
        <v>45610</v>
      </c>
      <c r="F3126" s="1">
        <v>45610</v>
      </c>
      <c r="G3126" s="1">
        <v>45630</v>
      </c>
      <c r="H3126" t="s">
        <v>28</v>
      </c>
      <c r="I3126">
        <v>11</v>
      </c>
      <c r="J3126" t="s">
        <v>35</v>
      </c>
      <c r="K3126">
        <v>99213</v>
      </c>
      <c r="O3126">
        <v>1</v>
      </c>
      <c r="P3126">
        <v>178.42</v>
      </c>
      <c r="Q3126">
        <v>132.16</v>
      </c>
      <c r="R3126">
        <v>105.73</v>
      </c>
      <c r="S3126">
        <v>26.43</v>
      </c>
      <c r="T3126" t="s">
        <v>30</v>
      </c>
      <c r="X3126" t="s">
        <v>233</v>
      </c>
      <c r="Y3126" t="s">
        <v>32</v>
      </c>
      <c r="Z3126" t="s">
        <v>39</v>
      </c>
      <c r="AA3126" t="str">
        <f>IFERROR(_xlfn.XLOOKUP($J3126,avoidable_ed_reference!$A$2:$A$13,avoidable_ed_reference!$C$2:$C$13),"Not Classified")</f>
        <v>Avoidable</v>
      </c>
      <c r="AB3126" t="str">
        <f>IFERROR(_xlfn.XLOOKUP($B3126,enrollment!$A$2:$A$801,enrollment!$I$2:$I$801),"")</f>
        <v>OH</v>
      </c>
      <c r="AC3126">
        <f>IFERROR(_xlfn.XLOOKUP($B3126,enrollment!$A$2:$A$801,enrollment!$L$2:$L$801),"")</f>
        <v>49</v>
      </c>
      <c r="AD3126" t="str" cm="1">
        <f t="array" ref="AD3126">_xlfn.IFS(AC3126="","Unknown",AC3126&lt;18,"0-17",AC3126&lt;35,"18-34",AC3126&lt;50,"35-49",AC3126&lt;65,"50-64",TRUE,"65+")</f>
        <v>35-49</v>
      </c>
      <c r="AE3126">
        <f>IFERROR(_xlfn.XLOOKUP($B3126,enrollment!$A$2:$A$801,enrollment!$O$2:$O$801),"")</f>
        <v>6789012345</v>
      </c>
      <c r="AF3126">
        <f>IFERROR(_xlfn.XLOOKUP($AE3126,providers!$B$2:$B$11,providers!$Q$2:$Q$11),"")</f>
        <v>4.0999999999999996</v>
      </c>
      <c r="AG3126" s="1">
        <f t="shared" si="48"/>
        <v>45597</v>
      </c>
    </row>
    <row r="3127" spans="1:33" x14ac:dyDescent="0.25">
      <c r="A3127" t="s">
        <v>3629</v>
      </c>
      <c r="B3127" t="s">
        <v>3625</v>
      </c>
      <c r="C3127">
        <v>6789012345</v>
      </c>
      <c r="D3127">
        <v>6789012345</v>
      </c>
      <c r="E3127" s="1">
        <v>45386</v>
      </c>
      <c r="F3127" s="1">
        <v>45386</v>
      </c>
      <c r="G3127" s="1">
        <v>45409</v>
      </c>
      <c r="H3127" t="s">
        <v>28</v>
      </c>
      <c r="I3127">
        <v>11</v>
      </c>
      <c r="J3127" t="s">
        <v>47</v>
      </c>
      <c r="K3127">
        <v>99213</v>
      </c>
      <c r="O3127">
        <v>1</v>
      </c>
      <c r="P3127">
        <v>197.28</v>
      </c>
      <c r="Q3127">
        <v>146.13</v>
      </c>
      <c r="R3127">
        <v>116.9</v>
      </c>
      <c r="S3127">
        <v>29.23</v>
      </c>
      <c r="T3127" t="s">
        <v>30</v>
      </c>
      <c r="X3127" t="s">
        <v>233</v>
      </c>
      <c r="Y3127" t="s">
        <v>32</v>
      </c>
      <c r="Z3127" t="s">
        <v>39</v>
      </c>
      <c r="AA3127" t="str">
        <f>IFERROR(_xlfn.XLOOKUP($J3127,avoidable_ed_reference!$A$2:$A$13,avoidable_ed_reference!$C$2:$C$13),"Not Classified")</f>
        <v>Not Classified</v>
      </c>
      <c r="AB3127" t="str">
        <f>IFERROR(_xlfn.XLOOKUP($B3127,enrollment!$A$2:$A$801,enrollment!$I$2:$I$801),"")</f>
        <v>OH</v>
      </c>
      <c r="AC3127">
        <f>IFERROR(_xlfn.XLOOKUP($B3127,enrollment!$A$2:$A$801,enrollment!$L$2:$L$801),"")</f>
        <v>49</v>
      </c>
      <c r="AD3127" t="str" cm="1">
        <f t="array" ref="AD3127">_xlfn.IFS(AC3127="","Unknown",AC3127&lt;18,"0-17",AC3127&lt;35,"18-34",AC3127&lt;50,"35-49",AC3127&lt;65,"50-64",TRUE,"65+")</f>
        <v>35-49</v>
      </c>
      <c r="AE3127">
        <f>IFERROR(_xlfn.XLOOKUP($B3127,enrollment!$A$2:$A$801,enrollment!$O$2:$O$801),"")</f>
        <v>6789012345</v>
      </c>
      <c r="AF3127">
        <f>IFERROR(_xlfn.XLOOKUP($AE3127,providers!$B$2:$B$11,providers!$Q$2:$Q$11),"")</f>
        <v>4.0999999999999996</v>
      </c>
      <c r="AG3127" s="1">
        <f t="shared" si="48"/>
        <v>45383</v>
      </c>
    </row>
    <row r="3128" spans="1:33" x14ac:dyDescent="0.25">
      <c r="A3128" t="s">
        <v>3630</v>
      </c>
      <c r="B3128" t="s">
        <v>3625</v>
      </c>
      <c r="C3128">
        <v>6789012345</v>
      </c>
      <c r="D3128">
        <v>6789012345</v>
      </c>
      <c r="E3128" s="1">
        <v>45496</v>
      </c>
      <c r="F3128" s="1">
        <v>45496</v>
      </c>
      <c r="G3128" s="1">
        <v>45514</v>
      </c>
      <c r="H3128" t="s">
        <v>28</v>
      </c>
      <c r="I3128">
        <v>11</v>
      </c>
      <c r="J3128" t="s">
        <v>38</v>
      </c>
      <c r="K3128">
        <v>99213</v>
      </c>
      <c r="O3128">
        <v>1</v>
      </c>
      <c r="P3128">
        <v>174.19</v>
      </c>
      <c r="Q3128">
        <v>129.03</v>
      </c>
      <c r="R3128">
        <v>103.22</v>
      </c>
      <c r="S3128">
        <v>25.81</v>
      </c>
      <c r="T3128" t="s">
        <v>30</v>
      </c>
      <c r="X3128" t="s">
        <v>233</v>
      </c>
      <c r="Y3128" t="s">
        <v>32</v>
      </c>
      <c r="Z3128" t="s">
        <v>39</v>
      </c>
      <c r="AA3128" t="str">
        <f>IFERROR(_xlfn.XLOOKUP($J3128,avoidable_ed_reference!$A$2:$A$13,avoidable_ed_reference!$C$2:$C$13),"Not Classified")</f>
        <v>Not Classified</v>
      </c>
      <c r="AB3128" t="str">
        <f>IFERROR(_xlfn.XLOOKUP($B3128,enrollment!$A$2:$A$801,enrollment!$I$2:$I$801),"")</f>
        <v>OH</v>
      </c>
      <c r="AC3128">
        <f>IFERROR(_xlfn.XLOOKUP($B3128,enrollment!$A$2:$A$801,enrollment!$L$2:$L$801),"")</f>
        <v>49</v>
      </c>
      <c r="AD3128" t="str" cm="1">
        <f t="array" ref="AD3128">_xlfn.IFS(AC3128="","Unknown",AC3128&lt;18,"0-17",AC3128&lt;35,"18-34",AC3128&lt;50,"35-49",AC3128&lt;65,"50-64",TRUE,"65+")</f>
        <v>35-49</v>
      </c>
      <c r="AE3128">
        <f>IFERROR(_xlfn.XLOOKUP($B3128,enrollment!$A$2:$A$801,enrollment!$O$2:$O$801),"")</f>
        <v>6789012345</v>
      </c>
      <c r="AF3128">
        <f>IFERROR(_xlfn.XLOOKUP($AE3128,providers!$B$2:$B$11,providers!$Q$2:$Q$11),"")</f>
        <v>4.0999999999999996</v>
      </c>
      <c r="AG3128" s="1">
        <f t="shared" si="48"/>
        <v>45474</v>
      </c>
    </row>
    <row r="3129" spans="1:33" x14ac:dyDescent="0.25">
      <c r="A3129" t="s">
        <v>3631</v>
      </c>
      <c r="B3129" t="s">
        <v>3632</v>
      </c>
      <c r="C3129">
        <v>9012345678</v>
      </c>
      <c r="D3129">
        <v>9012345678</v>
      </c>
      <c r="E3129" s="1">
        <v>45607</v>
      </c>
      <c r="F3129" s="1">
        <v>45607</v>
      </c>
      <c r="G3129" s="1">
        <v>45628</v>
      </c>
      <c r="H3129" t="s">
        <v>59</v>
      </c>
      <c r="J3129" t="s">
        <v>99</v>
      </c>
      <c r="L3129" s="2" t="s">
        <v>106</v>
      </c>
      <c r="M3129" t="s">
        <v>107</v>
      </c>
      <c r="N3129" t="s">
        <v>108</v>
      </c>
      <c r="O3129">
        <v>1</v>
      </c>
      <c r="P3129">
        <v>822.23</v>
      </c>
      <c r="Q3129">
        <v>747.48</v>
      </c>
      <c r="R3129">
        <v>597.98</v>
      </c>
      <c r="S3129">
        <v>149.5</v>
      </c>
      <c r="T3129" t="s">
        <v>30</v>
      </c>
      <c r="X3129" t="s">
        <v>233</v>
      </c>
      <c r="Y3129" t="s">
        <v>32</v>
      </c>
      <c r="Z3129" t="s">
        <v>64</v>
      </c>
      <c r="AA3129" t="str">
        <f>IFERROR(_xlfn.XLOOKUP($J3129,avoidable_ed_reference!$A$2:$A$13,avoidable_ed_reference!$C$2:$C$13),"Not Classified")</f>
        <v>Not Classified</v>
      </c>
      <c r="AB3129" t="str">
        <f>IFERROR(_xlfn.XLOOKUP($B3129,enrollment!$A$2:$A$801,enrollment!$I$2:$I$801),"")</f>
        <v>OH</v>
      </c>
      <c r="AC3129">
        <f>IFERROR(_xlfn.XLOOKUP($B3129,enrollment!$A$2:$A$801,enrollment!$L$2:$L$801),"")</f>
        <v>67</v>
      </c>
      <c r="AD3129" t="str" cm="1">
        <f t="array" ref="AD3129">_xlfn.IFS(AC3129="","Unknown",AC3129&lt;18,"0-17",AC3129&lt;35,"18-34",AC3129&lt;50,"35-49",AC3129&lt;65,"50-64",TRUE,"65+")</f>
        <v>65+</v>
      </c>
      <c r="AE3129">
        <f>IFERROR(_xlfn.XLOOKUP($B3129,enrollment!$A$2:$A$801,enrollment!$O$2:$O$801),"")</f>
        <v>6789012345</v>
      </c>
      <c r="AF3129">
        <f>IFERROR(_xlfn.XLOOKUP($AE3129,providers!$B$2:$B$11,providers!$Q$2:$Q$11),"")</f>
        <v>4.0999999999999996</v>
      </c>
      <c r="AG3129" s="1">
        <f t="shared" si="48"/>
        <v>45597</v>
      </c>
    </row>
    <row r="3130" spans="1:33" x14ac:dyDescent="0.25">
      <c r="A3130" t="s">
        <v>3633</v>
      </c>
      <c r="B3130" t="s">
        <v>3632</v>
      </c>
      <c r="C3130">
        <v>6789012345</v>
      </c>
      <c r="D3130">
        <v>6789012345</v>
      </c>
      <c r="E3130" s="1">
        <v>45585</v>
      </c>
      <c r="F3130" s="1">
        <v>45585</v>
      </c>
      <c r="G3130" s="1">
        <v>45601</v>
      </c>
      <c r="H3130" t="s">
        <v>28</v>
      </c>
      <c r="I3130">
        <v>11</v>
      </c>
      <c r="J3130" t="s">
        <v>38</v>
      </c>
      <c r="K3130">
        <v>99213</v>
      </c>
      <c r="O3130">
        <v>1</v>
      </c>
      <c r="P3130">
        <v>190.61</v>
      </c>
      <c r="Q3130">
        <v>141.19</v>
      </c>
      <c r="R3130">
        <v>112.95</v>
      </c>
      <c r="S3130">
        <v>28.24</v>
      </c>
      <c r="T3130" t="s">
        <v>30</v>
      </c>
      <c r="X3130" t="s">
        <v>233</v>
      </c>
      <c r="Y3130" t="s">
        <v>32</v>
      </c>
      <c r="Z3130" t="s">
        <v>39</v>
      </c>
      <c r="AA3130" t="str">
        <f>IFERROR(_xlfn.XLOOKUP($J3130,avoidable_ed_reference!$A$2:$A$13,avoidable_ed_reference!$C$2:$C$13),"Not Classified")</f>
        <v>Not Classified</v>
      </c>
      <c r="AB3130" t="str">
        <f>IFERROR(_xlfn.XLOOKUP($B3130,enrollment!$A$2:$A$801,enrollment!$I$2:$I$801),"")</f>
        <v>OH</v>
      </c>
      <c r="AC3130">
        <f>IFERROR(_xlfn.XLOOKUP($B3130,enrollment!$A$2:$A$801,enrollment!$L$2:$L$801),"")</f>
        <v>67</v>
      </c>
      <c r="AD3130" t="str" cm="1">
        <f t="array" ref="AD3130">_xlfn.IFS(AC3130="","Unknown",AC3130&lt;18,"0-17",AC3130&lt;35,"18-34",AC3130&lt;50,"35-49",AC3130&lt;65,"50-64",TRUE,"65+")</f>
        <v>65+</v>
      </c>
      <c r="AE3130">
        <f>IFERROR(_xlfn.XLOOKUP($B3130,enrollment!$A$2:$A$801,enrollment!$O$2:$O$801),"")</f>
        <v>6789012345</v>
      </c>
      <c r="AF3130">
        <f>IFERROR(_xlfn.XLOOKUP($AE3130,providers!$B$2:$B$11,providers!$Q$2:$Q$11),"")</f>
        <v>4.0999999999999996</v>
      </c>
      <c r="AG3130" s="1">
        <f t="shared" si="48"/>
        <v>45566</v>
      </c>
    </row>
    <row r="3131" spans="1:33" x14ac:dyDescent="0.25">
      <c r="A3131" t="s">
        <v>3634</v>
      </c>
      <c r="B3131" t="s">
        <v>3632</v>
      </c>
      <c r="C3131">
        <v>5678901234</v>
      </c>
      <c r="D3131">
        <v>5678901234</v>
      </c>
      <c r="E3131" s="1">
        <v>45575</v>
      </c>
      <c r="F3131" s="1">
        <v>45575</v>
      </c>
      <c r="G3131" s="1">
        <v>45596</v>
      </c>
      <c r="H3131" t="s">
        <v>28</v>
      </c>
      <c r="I3131">
        <v>20</v>
      </c>
      <c r="J3131" t="s">
        <v>35</v>
      </c>
      <c r="K3131">
        <v>99213</v>
      </c>
      <c r="O3131">
        <v>1</v>
      </c>
      <c r="P3131">
        <v>157.13</v>
      </c>
      <c r="Q3131">
        <v>120.87</v>
      </c>
      <c r="R3131">
        <v>96.7</v>
      </c>
      <c r="S3131">
        <v>24.17</v>
      </c>
      <c r="T3131" t="s">
        <v>30</v>
      </c>
      <c r="X3131" t="s">
        <v>233</v>
      </c>
      <c r="Y3131" t="s">
        <v>32</v>
      </c>
      <c r="Z3131" t="s">
        <v>36</v>
      </c>
      <c r="AA3131" t="str">
        <f>IFERROR(_xlfn.XLOOKUP($J3131,avoidable_ed_reference!$A$2:$A$13,avoidable_ed_reference!$C$2:$C$13),"Not Classified")</f>
        <v>Avoidable</v>
      </c>
      <c r="AB3131" t="str">
        <f>IFERROR(_xlfn.XLOOKUP($B3131,enrollment!$A$2:$A$801,enrollment!$I$2:$I$801),"")</f>
        <v>OH</v>
      </c>
      <c r="AC3131">
        <f>IFERROR(_xlfn.XLOOKUP($B3131,enrollment!$A$2:$A$801,enrollment!$L$2:$L$801),"")</f>
        <v>67</v>
      </c>
      <c r="AD3131" t="str" cm="1">
        <f t="array" ref="AD3131">_xlfn.IFS(AC3131="","Unknown",AC3131&lt;18,"0-17",AC3131&lt;35,"18-34",AC3131&lt;50,"35-49",AC3131&lt;65,"50-64",TRUE,"65+")</f>
        <v>65+</v>
      </c>
      <c r="AE3131">
        <f>IFERROR(_xlfn.XLOOKUP($B3131,enrollment!$A$2:$A$801,enrollment!$O$2:$O$801),"")</f>
        <v>6789012345</v>
      </c>
      <c r="AF3131">
        <f>IFERROR(_xlfn.XLOOKUP($AE3131,providers!$B$2:$B$11,providers!$Q$2:$Q$11),"")</f>
        <v>4.0999999999999996</v>
      </c>
      <c r="AG3131" s="1">
        <f t="shared" si="48"/>
        <v>45566</v>
      </c>
    </row>
    <row r="3132" spans="1:33" x14ac:dyDescent="0.25">
      <c r="A3132" t="s">
        <v>3635</v>
      </c>
      <c r="B3132" t="s">
        <v>3636</v>
      </c>
      <c r="C3132">
        <v>9012345678</v>
      </c>
      <c r="D3132">
        <v>9012345678</v>
      </c>
      <c r="E3132" s="1">
        <v>45345</v>
      </c>
      <c r="F3132" s="1">
        <v>45345</v>
      </c>
      <c r="G3132" s="1">
        <v>45379</v>
      </c>
      <c r="H3132" t="s">
        <v>28</v>
      </c>
      <c r="I3132">
        <v>22</v>
      </c>
      <c r="J3132" t="s">
        <v>29</v>
      </c>
      <c r="K3132">
        <v>90837</v>
      </c>
      <c r="O3132">
        <v>1</v>
      </c>
      <c r="P3132">
        <v>201.3</v>
      </c>
      <c r="Q3132">
        <v>149.11000000000001</v>
      </c>
      <c r="R3132">
        <v>119.29</v>
      </c>
      <c r="S3132">
        <v>29.82</v>
      </c>
      <c r="T3132" t="s">
        <v>30</v>
      </c>
      <c r="X3132" t="s">
        <v>52</v>
      </c>
      <c r="Y3132" t="s">
        <v>44</v>
      </c>
      <c r="Z3132" t="s">
        <v>33</v>
      </c>
      <c r="AA3132" t="str">
        <f>IFERROR(_xlfn.XLOOKUP($J3132,avoidable_ed_reference!$A$2:$A$13,avoidable_ed_reference!$C$2:$C$13),"Not Classified")</f>
        <v>Potentially Avoidable</v>
      </c>
      <c r="AB3132" t="str">
        <f>IFERROR(_xlfn.XLOOKUP($B3132,enrollment!$A$2:$A$801,enrollment!$I$2:$I$801),"")</f>
        <v>TN</v>
      </c>
      <c r="AC3132">
        <f>IFERROR(_xlfn.XLOOKUP($B3132,enrollment!$A$2:$A$801,enrollment!$L$2:$L$801),"")</f>
        <v>78</v>
      </c>
      <c r="AD3132" t="str" cm="1">
        <f t="array" ref="AD3132">_xlfn.IFS(AC3132="","Unknown",AC3132&lt;18,"0-17",AC3132&lt;35,"18-34",AC3132&lt;50,"35-49",AC3132&lt;65,"50-64",TRUE,"65+")</f>
        <v>65+</v>
      </c>
      <c r="AE3132">
        <f>IFERROR(_xlfn.XLOOKUP($B3132,enrollment!$A$2:$A$801,enrollment!$O$2:$O$801),"")</f>
        <v>0</v>
      </c>
      <c r="AF3132" t="str">
        <f>IFERROR(_xlfn.XLOOKUP($AE3132,providers!$B$2:$B$11,providers!$Q$2:$Q$11),"")</f>
        <v/>
      </c>
      <c r="AG3132" s="1">
        <f t="shared" si="48"/>
        <v>45323</v>
      </c>
    </row>
    <row r="3133" spans="1:33" x14ac:dyDescent="0.25">
      <c r="A3133" t="s">
        <v>3637</v>
      </c>
      <c r="B3133" t="s">
        <v>3636</v>
      </c>
      <c r="C3133">
        <v>8901234567</v>
      </c>
      <c r="D3133">
        <v>8901234567</v>
      </c>
      <c r="E3133" s="1">
        <v>45487</v>
      </c>
      <c r="F3133" s="1">
        <v>45487</v>
      </c>
      <c r="G3133" s="1">
        <v>45503</v>
      </c>
      <c r="H3133" t="s">
        <v>28</v>
      </c>
      <c r="I3133">
        <v>11</v>
      </c>
      <c r="J3133" t="s">
        <v>38</v>
      </c>
      <c r="K3133">
        <v>99213</v>
      </c>
      <c r="O3133">
        <v>1</v>
      </c>
      <c r="P3133">
        <v>228.7</v>
      </c>
      <c r="Q3133">
        <v>169.41</v>
      </c>
      <c r="R3133">
        <v>135.53</v>
      </c>
      <c r="S3133">
        <v>33.880000000000003</v>
      </c>
      <c r="T3133" t="s">
        <v>30</v>
      </c>
      <c r="X3133" t="s">
        <v>52</v>
      </c>
      <c r="Y3133" t="s">
        <v>44</v>
      </c>
      <c r="Z3133" t="s">
        <v>39</v>
      </c>
      <c r="AA3133" t="str">
        <f>IFERROR(_xlfn.XLOOKUP($J3133,avoidable_ed_reference!$A$2:$A$13,avoidable_ed_reference!$C$2:$C$13),"Not Classified")</f>
        <v>Not Classified</v>
      </c>
      <c r="AB3133" t="str">
        <f>IFERROR(_xlfn.XLOOKUP($B3133,enrollment!$A$2:$A$801,enrollment!$I$2:$I$801),"")</f>
        <v>TN</v>
      </c>
      <c r="AC3133">
        <f>IFERROR(_xlfn.XLOOKUP($B3133,enrollment!$A$2:$A$801,enrollment!$L$2:$L$801),"")</f>
        <v>78</v>
      </c>
      <c r="AD3133" t="str" cm="1">
        <f t="array" ref="AD3133">_xlfn.IFS(AC3133="","Unknown",AC3133&lt;18,"0-17",AC3133&lt;35,"18-34",AC3133&lt;50,"35-49",AC3133&lt;65,"50-64",TRUE,"65+")</f>
        <v>65+</v>
      </c>
      <c r="AE3133">
        <f>IFERROR(_xlfn.XLOOKUP($B3133,enrollment!$A$2:$A$801,enrollment!$O$2:$O$801),"")</f>
        <v>0</v>
      </c>
      <c r="AF3133" t="str">
        <f>IFERROR(_xlfn.XLOOKUP($AE3133,providers!$B$2:$B$11,providers!$Q$2:$Q$11),"")</f>
        <v/>
      </c>
      <c r="AG3133" s="1">
        <f t="shared" si="48"/>
        <v>45474</v>
      </c>
    </row>
    <row r="3134" spans="1:33" x14ac:dyDescent="0.25">
      <c r="A3134" t="s">
        <v>3638</v>
      </c>
      <c r="B3134" t="s">
        <v>3636</v>
      </c>
      <c r="C3134">
        <v>2233445566</v>
      </c>
      <c r="D3134">
        <v>2233445566</v>
      </c>
      <c r="E3134" s="1">
        <v>45570</v>
      </c>
      <c r="F3134" s="1">
        <v>45570</v>
      </c>
      <c r="G3134" s="1">
        <v>45597</v>
      </c>
      <c r="H3134" t="s">
        <v>28</v>
      </c>
      <c r="I3134">
        <v>22</v>
      </c>
      <c r="J3134" t="s">
        <v>29</v>
      </c>
      <c r="K3134">
        <v>90837</v>
      </c>
      <c r="O3134">
        <v>1</v>
      </c>
      <c r="P3134">
        <v>232.19</v>
      </c>
      <c r="Q3134">
        <v>171.99</v>
      </c>
      <c r="R3134">
        <v>137.59</v>
      </c>
      <c r="S3134">
        <v>34.4</v>
      </c>
      <c r="T3134" t="s">
        <v>30</v>
      </c>
      <c r="X3134" t="s">
        <v>52</v>
      </c>
      <c r="Y3134" t="s">
        <v>44</v>
      </c>
      <c r="Z3134" t="s">
        <v>33</v>
      </c>
      <c r="AA3134" t="str">
        <f>IFERROR(_xlfn.XLOOKUP($J3134,avoidable_ed_reference!$A$2:$A$13,avoidable_ed_reference!$C$2:$C$13),"Not Classified")</f>
        <v>Potentially Avoidable</v>
      </c>
      <c r="AB3134" t="str">
        <f>IFERROR(_xlfn.XLOOKUP($B3134,enrollment!$A$2:$A$801,enrollment!$I$2:$I$801),"")</f>
        <v>TN</v>
      </c>
      <c r="AC3134">
        <f>IFERROR(_xlfn.XLOOKUP($B3134,enrollment!$A$2:$A$801,enrollment!$L$2:$L$801),"")</f>
        <v>78</v>
      </c>
      <c r="AD3134" t="str" cm="1">
        <f t="array" ref="AD3134">_xlfn.IFS(AC3134="","Unknown",AC3134&lt;18,"0-17",AC3134&lt;35,"18-34",AC3134&lt;50,"35-49",AC3134&lt;65,"50-64",TRUE,"65+")</f>
        <v>65+</v>
      </c>
      <c r="AE3134">
        <f>IFERROR(_xlfn.XLOOKUP($B3134,enrollment!$A$2:$A$801,enrollment!$O$2:$O$801),"")</f>
        <v>0</v>
      </c>
      <c r="AF3134" t="str">
        <f>IFERROR(_xlfn.XLOOKUP($AE3134,providers!$B$2:$B$11,providers!$Q$2:$Q$11),"")</f>
        <v/>
      </c>
      <c r="AG3134" s="1">
        <f t="shared" si="48"/>
        <v>45566</v>
      </c>
    </row>
    <row r="3135" spans="1:33" x14ac:dyDescent="0.25">
      <c r="A3135" t="s">
        <v>3639</v>
      </c>
      <c r="B3135" t="s">
        <v>3636</v>
      </c>
      <c r="C3135">
        <v>2233445566</v>
      </c>
      <c r="D3135">
        <v>2233445566</v>
      </c>
      <c r="E3135" s="1">
        <v>45478</v>
      </c>
      <c r="F3135" s="1">
        <v>45478</v>
      </c>
      <c r="G3135" s="1">
        <v>45512</v>
      </c>
      <c r="H3135" t="s">
        <v>28</v>
      </c>
      <c r="I3135">
        <v>23</v>
      </c>
      <c r="J3135" t="s">
        <v>35</v>
      </c>
      <c r="K3135">
        <v>99284</v>
      </c>
      <c r="O3135">
        <v>1</v>
      </c>
      <c r="P3135">
        <v>2425.9899999999998</v>
      </c>
      <c r="Q3135">
        <v>1347.77</v>
      </c>
      <c r="R3135">
        <v>1078.22</v>
      </c>
      <c r="S3135">
        <v>269.55</v>
      </c>
      <c r="T3135" t="s">
        <v>30</v>
      </c>
      <c r="X3135" t="s">
        <v>52</v>
      </c>
      <c r="Y3135" t="s">
        <v>44</v>
      </c>
      <c r="Z3135" t="s">
        <v>45</v>
      </c>
      <c r="AA3135" t="str">
        <f>IFERROR(_xlfn.XLOOKUP($J3135,avoidable_ed_reference!$A$2:$A$13,avoidable_ed_reference!$C$2:$C$13),"Not Classified")</f>
        <v>Avoidable</v>
      </c>
      <c r="AB3135" t="str">
        <f>IFERROR(_xlfn.XLOOKUP($B3135,enrollment!$A$2:$A$801,enrollment!$I$2:$I$801),"")</f>
        <v>TN</v>
      </c>
      <c r="AC3135">
        <f>IFERROR(_xlfn.XLOOKUP($B3135,enrollment!$A$2:$A$801,enrollment!$L$2:$L$801),"")</f>
        <v>78</v>
      </c>
      <c r="AD3135" t="str" cm="1">
        <f t="array" ref="AD3135">_xlfn.IFS(AC3135="","Unknown",AC3135&lt;18,"0-17",AC3135&lt;35,"18-34",AC3135&lt;50,"35-49",AC3135&lt;65,"50-64",TRUE,"65+")</f>
        <v>65+</v>
      </c>
      <c r="AE3135">
        <f>IFERROR(_xlfn.XLOOKUP($B3135,enrollment!$A$2:$A$801,enrollment!$O$2:$O$801),"")</f>
        <v>0</v>
      </c>
      <c r="AF3135" t="str">
        <f>IFERROR(_xlfn.XLOOKUP($AE3135,providers!$B$2:$B$11,providers!$Q$2:$Q$11),"")</f>
        <v/>
      </c>
      <c r="AG3135" s="1">
        <f t="shared" si="48"/>
        <v>45474</v>
      </c>
    </row>
    <row r="3136" spans="1:33" x14ac:dyDescent="0.25">
      <c r="A3136" t="s">
        <v>3640</v>
      </c>
      <c r="B3136" t="s">
        <v>3636</v>
      </c>
      <c r="C3136">
        <v>6789012345</v>
      </c>
      <c r="D3136">
        <v>6789012345</v>
      </c>
      <c r="E3136" s="1">
        <v>45499</v>
      </c>
      <c r="F3136" s="1">
        <v>45499</v>
      </c>
      <c r="G3136" s="1">
        <v>45513</v>
      </c>
      <c r="H3136" t="s">
        <v>28</v>
      </c>
      <c r="I3136">
        <v>23</v>
      </c>
      <c r="J3136" t="s">
        <v>35</v>
      </c>
      <c r="K3136">
        <v>99284</v>
      </c>
      <c r="O3136">
        <v>1</v>
      </c>
      <c r="P3136">
        <v>2360.0500000000002</v>
      </c>
      <c r="Q3136">
        <v>1311.14</v>
      </c>
      <c r="R3136">
        <v>1048.9100000000001</v>
      </c>
      <c r="S3136">
        <v>262.23</v>
      </c>
      <c r="T3136" t="s">
        <v>30</v>
      </c>
      <c r="X3136" t="s">
        <v>52</v>
      </c>
      <c r="Y3136" t="s">
        <v>44</v>
      </c>
      <c r="Z3136" t="s">
        <v>45</v>
      </c>
      <c r="AA3136" t="str">
        <f>IFERROR(_xlfn.XLOOKUP($J3136,avoidable_ed_reference!$A$2:$A$13,avoidable_ed_reference!$C$2:$C$13),"Not Classified")</f>
        <v>Avoidable</v>
      </c>
      <c r="AB3136" t="str">
        <f>IFERROR(_xlfn.XLOOKUP($B3136,enrollment!$A$2:$A$801,enrollment!$I$2:$I$801),"")</f>
        <v>TN</v>
      </c>
      <c r="AC3136">
        <f>IFERROR(_xlfn.XLOOKUP($B3136,enrollment!$A$2:$A$801,enrollment!$L$2:$L$801),"")</f>
        <v>78</v>
      </c>
      <c r="AD3136" t="str" cm="1">
        <f t="array" ref="AD3136">_xlfn.IFS(AC3136="","Unknown",AC3136&lt;18,"0-17",AC3136&lt;35,"18-34",AC3136&lt;50,"35-49",AC3136&lt;65,"50-64",TRUE,"65+")</f>
        <v>65+</v>
      </c>
      <c r="AE3136">
        <f>IFERROR(_xlfn.XLOOKUP($B3136,enrollment!$A$2:$A$801,enrollment!$O$2:$O$801),"")</f>
        <v>0</v>
      </c>
      <c r="AF3136" t="str">
        <f>IFERROR(_xlfn.XLOOKUP($AE3136,providers!$B$2:$B$11,providers!$Q$2:$Q$11),"")</f>
        <v/>
      </c>
      <c r="AG3136" s="1">
        <f t="shared" si="48"/>
        <v>45474</v>
      </c>
    </row>
    <row r="3137" spans="1:33" x14ac:dyDescent="0.25">
      <c r="A3137" t="s">
        <v>3641</v>
      </c>
      <c r="B3137" t="s">
        <v>3636</v>
      </c>
      <c r="C3137">
        <v>7890123456</v>
      </c>
      <c r="D3137">
        <v>7890123456</v>
      </c>
      <c r="E3137" s="1">
        <v>45367</v>
      </c>
      <c r="F3137" s="1">
        <v>45367</v>
      </c>
      <c r="G3137" s="1">
        <v>45400</v>
      </c>
      <c r="H3137" t="s">
        <v>28</v>
      </c>
      <c r="I3137">
        <v>11</v>
      </c>
      <c r="J3137" t="s">
        <v>38</v>
      </c>
      <c r="K3137">
        <v>99213</v>
      </c>
      <c r="O3137">
        <v>1</v>
      </c>
      <c r="P3137">
        <v>231.47</v>
      </c>
      <c r="Q3137">
        <v>171.46</v>
      </c>
      <c r="R3137">
        <v>137.16999999999999</v>
      </c>
      <c r="S3137">
        <v>34.29</v>
      </c>
      <c r="T3137" t="s">
        <v>30</v>
      </c>
      <c r="X3137" t="s">
        <v>52</v>
      </c>
      <c r="Y3137" t="s">
        <v>44</v>
      </c>
      <c r="Z3137" t="s">
        <v>39</v>
      </c>
      <c r="AA3137" t="str">
        <f>IFERROR(_xlfn.XLOOKUP($J3137,avoidable_ed_reference!$A$2:$A$13,avoidable_ed_reference!$C$2:$C$13),"Not Classified")</f>
        <v>Not Classified</v>
      </c>
      <c r="AB3137" t="str">
        <f>IFERROR(_xlfn.XLOOKUP($B3137,enrollment!$A$2:$A$801,enrollment!$I$2:$I$801),"")</f>
        <v>TN</v>
      </c>
      <c r="AC3137">
        <f>IFERROR(_xlfn.XLOOKUP($B3137,enrollment!$A$2:$A$801,enrollment!$L$2:$L$801),"")</f>
        <v>78</v>
      </c>
      <c r="AD3137" t="str" cm="1">
        <f t="array" ref="AD3137">_xlfn.IFS(AC3137="","Unknown",AC3137&lt;18,"0-17",AC3137&lt;35,"18-34",AC3137&lt;50,"35-49",AC3137&lt;65,"50-64",TRUE,"65+")</f>
        <v>65+</v>
      </c>
      <c r="AE3137">
        <f>IFERROR(_xlfn.XLOOKUP($B3137,enrollment!$A$2:$A$801,enrollment!$O$2:$O$801),"")</f>
        <v>0</v>
      </c>
      <c r="AF3137" t="str">
        <f>IFERROR(_xlfn.XLOOKUP($AE3137,providers!$B$2:$B$11,providers!$Q$2:$Q$11),"")</f>
        <v/>
      </c>
      <c r="AG3137" s="1">
        <f t="shared" si="48"/>
        <v>45352</v>
      </c>
    </row>
    <row r="3138" spans="1:33" x14ac:dyDescent="0.25">
      <c r="A3138" t="s">
        <v>3642</v>
      </c>
      <c r="B3138" t="s">
        <v>3636</v>
      </c>
      <c r="C3138">
        <v>2345678901</v>
      </c>
      <c r="D3138">
        <v>2345678901</v>
      </c>
      <c r="E3138" s="1">
        <v>45525</v>
      </c>
      <c r="F3138" s="1">
        <v>45525</v>
      </c>
      <c r="G3138" s="1">
        <v>45544</v>
      </c>
      <c r="H3138" t="s">
        <v>28</v>
      </c>
      <c r="I3138">
        <v>22</v>
      </c>
      <c r="J3138" t="s">
        <v>29</v>
      </c>
      <c r="K3138">
        <v>90837</v>
      </c>
      <c r="O3138">
        <v>1</v>
      </c>
      <c r="P3138">
        <v>236.28</v>
      </c>
      <c r="Q3138">
        <v>175.02</v>
      </c>
      <c r="R3138">
        <v>140.02000000000001</v>
      </c>
      <c r="S3138">
        <v>35</v>
      </c>
      <c r="T3138" t="s">
        <v>30</v>
      </c>
      <c r="X3138" t="s">
        <v>52</v>
      </c>
      <c r="Y3138" t="s">
        <v>44</v>
      </c>
      <c r="Z3138" t="s">
        <v>33</v>
      </c>
      <c r="AA3138" t="str">
        <f>IFERROR(_xlfn.XLOOKUP($J3138,avoidable_ed_reference!$A$2:$A$13,avoidable_ed_reference!$C$2:$C$13),"Not Classified")</f>
        <v>Potentially Avoidable</v>
      </c>
      <c r="AB3138" t="str">
        <f>IFERROR(_xlfn.XLOOKUP($B3138,enrollment!$A$2:$A$801,enrollment!$I$2:$I$801),"")</f>
        <v>TN</v>
      </c>
      <c r="AC3138">
        <f>IFERROR(_xlfn.XLOOKUP($B3138,enrollment!$A$2:$A$801,enrollment!$L$2:$L$801),"")</f>
        <v>78</v>
      </c>
      <c r="AD3138" t="str" cm="1">
        <f t="array" ref="AD3138">_xlfn.IFS(AC3138="","Unknown",AC3138&lt;18,"0-17",AC3138&lt;35,"18-34",AC3138&lt;50,"35-49",AC3138&lt;65,"50-64",TRUE,"65+")</f>
        <v>65+</v>
      </c>
      <c r="AE3138">
        <f>IFERROR(_xlfn.XLOOKUP($B3138,enrollment!$A$2:$A$801,enrollment!$O$2:$O$801),"")</f>
        <v>0</v>
      </c>
      <c r="AF3138" t="str">
        <f>IFERROR(_xlfn.XLOOKUP($AE3138,providers!$B$2:$B$11,providers!$Q$2:$Q$11),"")</f>
        <v/>
      </c>
      <c r="AG3138" s="1">
        <f t="shared" si="48"/>
        <v>45505</v>
      </c>
    </row>
    <row r="3139" spans="1:33" x14ac:dyDescent="0.25">
      <c r="A3139" t="s">
        <v>3643</v>
      </c>
      <c r="B3139" t="s">
        <v>3636</v>
      </c>
      <c r="C3139">
        <v>3456789012</v>
      </c>
      <c r="D3139">
        <v>3456789012</v>
      </c>
      <c r="E3139" s="1">
        <v>45414</v>
      </c>
      <c r="F3139" s="1">
        <v>45414</v>
      </c>
      <c r="G3139" s="1">
        <v>45441</v>
      </c>
      <c r="H3139" t="s">
        <v>28</v>
      </c>
      <c r="I3139">
        <v>23</v>
      </c>
      <c r="J3139" t="s">
        <v>80</v>
      </c>
      <c r="K3139">
        <v>99284</v>
      </c>
      <c r="O3139">
        <v>1</v>
      </c>
      <c r="P3139">
        <v>2174.27</v>
      </c>
      <c r="Q3139">
        <v>1207.93</v>
      </c>
      <c r="R3139">
        <v>966.34</v>
      </c>
      <c r="S3139">
        <v>241.59</v>
      </c>
      <c r="T3139" t="s">
        <v>30</v>
      </c>
      <c r="X3139" t="s">
        <v>52</v>
      </c>
      <c r="Y3139" t="s">
        <v>44</v>
      </c>
      <c r="Z3139" t="s">
        <v>45</v>
      </c>
      <c r="AA3139" t="str">
        <f>IFERROR(_xlfn.XLOOKUP($J3139,avoidable_ed_reference!$A$2:$A$13,avoidable_ed_reference!$C$2:$C$13),"Not Classified")</f>
        <v>Non-Avoidable</v>
      </c>
      <c r="AB3139" t="str">
        <f>IFERROR(_xlfn.XLOOKUP($B3139,enrollment!$A$2:$A$801,enrollment!$I$2:$I$801),"")</f>
        <v>TN</v>
      </c>
      <c r="AC3139">
        <f>IFERROR(_xlfn.XLOOKUP($B3139,enrollment!$A$2:$A$801,enrollment!$L$2:$L$801),"")</f>
        <v>78</v>
      </c>
      <c r="AD3139" t="str" cm="1">
        <f t="array" ref="AD3139">_xlfn.IFS(AC3139="","Unknown",AC3139&lt;18,"0-17",AC3139&lt;35,"18-34",AC3139&lt;50,"35-49",AC3139&lt;65,"50-64",TRUE,"65+")</f>
        <v>65+</v>
      </c>
      <c r="AE3139">
        <f>IFERROR(_xlfn.XLOOKUP($B3139,enrollment!$A$2:$A$801,enrollment!$O$2:$O$801),"")</f>
        <v>0</v>
      </c>
      <c r="AF3139" t="str">
        <f>IFERROR(_xlfn.XLOOKUP($AE3139,providers!$B$2:$B$11,providers!$Q$2:$Q$11),"")</f>
        <v/>
      </c>
      <c r="AG3139" s="1">
        <f t="shared" ref="AG3139:AG3202" si="49">EOMONTH(E3139,-1)+1</f>
        <v>45413</v>
      </c>
    </row>
    <row r="3140" spans="1:33" x14ac:dyDescent="0.25">
      <c r="A3140" t="s">
        <v>3644</v>
      </c>
      <c r="B3140" t="s">
        <v>3636</v>
      </c>
      <c r="C3140">
        <v>3456789012</v>
      </c>
      <c r="D3140">
        <v>3456789012</v>
      </c>
      <c r="E3140" s="1">
        <v>45382</v>
      </c>
      <c r="F3140" s="1">
        <v>45382</v>
      </c>
      <c r="G3140" s="1">
        <v>45417</v>
      </c>
      <c r="H3140" t="s">
        <v>28</v>
      </c>
      <c r="I3140">
        <v>23</v>
      </c>
      <c r="J3140" t="s">
        <v>42</v>
      </c>
      <c r="K3140">
        <v>99284</v>
      </c>
      <c r="O3140">
        <v>1</v>
      </c>
      <c r="P3140">
        <v>2500.42</v>
      </c>
      <c r="Q3140">
        <v>1389.12</v>
      </c>
      <c r="R3140">
        <v>1111.3</v>
      </c>
      <c r="S3140">
        <v>277.82</v>
      </c>
      <c r="T3140" t="s">
        <v>30</v>
      </c>
      <c r="X3140" t="s">
        <v>52</v>
      </c>
      <c r="Y3140" t="s">
        <v>44</v>
      </c>
      <c r="Z3140" t="s">
        <v>45</v>
      </c>
      <c r="AA3140" t="str">
        <f>IFERROR(_xlfn.XLOOKUP($J3140,avoidable_ed_reference!$A$2:$A$13,avoidable_ed_reference!$C$2:$C$13),"Not Classified")</f>
        <v>Non-Avoidable</v>
      </c>
      <c r="AB3140" t="str">
        <f>IFERROR(_xlfn.XLOOKUP($B3140,enrollment!$A$2:$A$801,enrollment!$I$2:$I$801),"")</f>
        <v>TN</v>
      </c>
      <c r="AC3140">
        <f>IFERROR(_xlfn.XLOOKUP($B3140,enrollment!$A$2:$A$801,enrollment!$L$2:$L$801),"")</f>
        <v>78</v>
      </c>
      <c r="AD3140" t="str" cm="1">
        <f t="array" ref="AD3140">_xlfn.IFS(AC3140="","Unknown",AC3140&lt;18,"0-17",AC3140&lt;35,"18-34",AC3140&lt;50,"35-49",AC3140&lt;65,"50-64",TRUE,"65+")</f>
        <v>65+</v>
      </c>
      <c r="AE3140">
        <f>IFERROR(_xlfn.XLOOKUP($B3140,enrollment!$A$2:$A$801,enrollment!$O$2:$O$801),"")</f>
        <v>0</v>
      </c>
      <c r="AF3140" t="str">
        <f>IFERROR(_xlfn.XLOOKUP($AE3140,providers!$B$2:$B$11,providers!$Q$2:$Q$11),"")</f>
        <v/>
      </c>
      <c r="AG3140" s="1">
        <f t="shared" si="49"/>
        <v>45352</v>
      </c>
    </row>
    <row r="3141" spans="1:33" x14ac:dyDescent="0.25">
      <c r="A3141" t="s">
        <v>3645</v>
      </c>
      <c r="B3141" t="s">
        <v>3636</v>
      </c>
      <c r="C3141">
        <v>5678901234</v>
      </c>
      <c r="D3141">
        <v>5678901234</v>
      </c>
      <c r="E3141" s="1">
        <v>45601</v>
      </c>
      <c r="F3141" s="1">
        <v>45601</v>
      </c>
      <c r="G3141" s="1">
        <v>45636</v>
      </c>
      <c r="H3141" t="s">
        <v>28</v>
      </c>
      <c r="I3141">
        <v>20</v>
      </c>
      <c r="J3141" t="s">
        <v>35</v>
      </c>
      <c r="K3141">
        <v>99213</v>
      </c>
      <c r="O3141">
        <v>1</v>
      </c>
      <c r="P3141">
        <v>184.33</v>
      </c>
      <c r="Q3141">
        <v>141.79</v>
      </c>
      <c r="R3141">
        <v>113.43</v>
      </c>
      <c r="S3141">
        <v>28.36</v>
      </c>
      <c r="T3141" t="s">
        <v>30</v>
      </c>
      <c r="X3141" t="s">
        <v>52</v>
      </c>
      <c r="Y3141" t="s">
        <v>44</v>
      </c>
      <c r="Z3141" t="s">
        <v>36</v>
      </c>
      <c r="AA3141" t="str">
        <f>IFERROR(_xlfn.XLOOKUP($J3141,avoidable_ed_reference!$A$2:$A$13,avoidable_ed_reference!$C$2:$C$13),"Not Classified")</f>
        <v>Avoidable</v>
      </c>
      <c r="AB3141" t="str">
        <f>IFERROR(_xlfn.XLOOKUP($B3141,enrollment!$A$2:$A$801,enrollment!$I$2:$I$801),"")</f>
        <v>TN</v>
      </c>
      <c r="AC3141">
        <f>IFERROR(_xlfn.XLOOKUP($B3141,enrollment!$A$2:$A$801,enrollment!$L$2:$L$801),"")</f>
        <v>78</v>
      </c>
      <c r="AD3141" t="str" cm="1">
        <f t="array" ref="AD3141">_xlfn.IFS(AC3141="","Unknown",AC3141&lt;18,"0-17",AC3141&lt;35,"18-34",AC3141&lt;50,"35-49",AC3141&lt;65,"50-64",TRUE,"65+")</f>
        <v>65+</v>
      </c>
      <c r="AE3141">
        <f>IFERROR(_xlfn.XLOOKUP($B3141,enrollment!$A$2:$A$801,enrollment!$O$2:$O$801),"")</f>
        <v>0</v>
      </c>
      <c r="AF3141" t="str">
        <f>IFERROR(_xlfn.XLOOKUP($AE3141,providers!$B$2:$B$11,providers!$Q$2:$Q$11),"")</f>
        <v/>
      </c>
      <c r="AG3141" s="1">
        <f t="shared" si="49"/>
        <v>45597</v>
      </c>
    </row>
    <row r="3142" spans="1:33" x14ac:dyDescent="0.25">
      <c r="A3142" t="s">
        <v>3646</v>
      </c>
      <c r="B3142" t="s">
        <v>3647</v>
      </c>
      <c r="C3142">
        <v>6789012345</v>
      </c>
      <c r="D3142">
        <v>6789012345</v>
      </c>
      <c r="E3142" s="1">
        <v>45495</v>
      </c>
      <c r="F3142" s="1">
        <v>45495</v>
      </c>
      <c r="G3142" s="1">
        <v>45511</v>
      </c>
      <c r="H3142" t="s">
        <v>28</v>
      </c>
      <c r="I3142">
        <v>11</v>
      </c>
      <c r="J3142" t="s">
        <v>38</v>
      </c>
      <c r="K3142">
        <v>99213</v>
      </c>
      <c r="O3142">
        <v>1</v>
      </c>
      <c r="P3142">
        <v>175.92</v>
      </c>
      <c r="Q3142">
        <v>130.31</v>
      </c>
      <c r="R3142">
        <v>104.25</v>
      </c>
      <c r="S3142">
        <v>26.06</v>
      </c>
      <c r="T3142" t="s">
        <v>30</v>
      </c>
      <c r="X3142" t="s">
        <v>146</v>
      </c>
      <c r="Y3142" t="s">
        <v>147</v>
      </c>
      <c r="Z3142" t="s">
        <v>39</v>
      </c>
      <c r="AA3142" t="str">
        <f>IFERROR(_xlfn.XLOOKUP($J3142,avoidable_ed_reference!$A$2:$A$13,avoidable_ed_reference!$C$2:$C$13),"Not Classified")</f>
        <v>Not Classified</v>
      </c>
      <c r="AB3142" t="str">
        <f>IFERROR(_xlfn.XLOOKUP($B3142,enrollment!$A$2:$A$801,enrollment!$I$2:$I$801),"")</f>
        <v>OH</v>
      </c>
      <c r="AC3142">
        <f>IFERROR(_xlfn.XLOOKUP($B3142,enrollment!$A$2:$A$801,enrollment!$L$2:$L$801),"")</f>
        <v>67</v>
      </c>
      <c r="AD3142" t="str" cm="1">
        <f t="array" ref="AD3142">_xlfn.IFS(AC3142="","Unknown",AC3142&lt;18,"0-17",AC3142&lt;35,"18-34",AC3142&lt;50,"35-49",AC3142&lt;65,"50-64",TRUE,"65+")</f>
        <v>65+</v>
      </c>
      <c r="AE3142">
        <f>IFERROR(_xlfn.XLOOKUP($B3142,enrollment!$A$2:$A$801,enrollment!$O$2:$O$801),"")</f>
        <v>6789012345</v>
      </c>
      <c r="AF3142">
        <f>IFERROR(_xlfn.XLOOKUP($AE3142,providers!$B$2:$B$11,providers!$Q$2:$Q$11),"")</f>
        <v>4.0999999999999996</v>
      </c>
      <c r="AG3142" s="1">
        <f t="shared" si="49"/>
        <v>45474</v>
      </c>
    </row>
    <row r="3143" spans="1:33" x14ac:dyDescent="0.25">
      <c r="A3143" t="s">
        <v>3648</v>
      </c>
      <c r="B3143" t="s">
        <v>3647</v>
      </c>
      <c r="C3143">
        <v>3456789012</v>
      </c>
      <c r="D3143">
        <v>3456789012</v>
      </c>
      <c r="E3143" s="1">
        <v>45502</v>
      </c>
      <c r="F3143" s="1">
        <v>45502</v>
      </c>
      <c r="G3143" s="1">
        <v>45519</v>
      </c>
      <c r="H3143" t="s">
        <v>67</v>
      </c>
      <c r="I3143">
        <v>21</v>
      </c>
      <c r="J3143" t="s">
        <v>99</v>
      </c>
      <c r="K3143">
        <v>99223</v>
      </c>
      <c r="O3143">
        <v>1</v>
      </c>
      <c r="P3143">
        <v>32195.9</v>
      </c>
      <c r="Q3143">
        <v>20771.55</v>
      </c>
      <c r="R3143">
        <v>16617.240000000002</v>
      </c>
      <c r="S3143">
        <v>4154.3100000000004</v>
      </c>
      <c r="T3143" t="s">
        <v>30</v>
      </c>
      <c r="V3143">
        <v>1</v>
      </c>
      <c r="W3143" s="2" t="s">
        <v>68</v>
      </c>
      <c r="X3143" t="s">
        <v>146</v>
      </c>
      <c r="Y3143" t="s">
        <v>147</v>
      </c>
      <c r="Z3143" t="s">
        <v>69</v>
      </c>
      <c r="AA3143" t="str">
        <f>IFERROR(_xlfn.XLOOKUP($J3143,avoidable_ed_reference!$A$2:$A$13,avoidable_ed_reference!$C$2:$C$13),"Not Classified")</f>
        <v>Not Classified</v>
      </c>
      <c r="AB3143" t="str">
        <f>IFERROR(_xlfn.XLOOKUP($B3143,enrollment!$A$2:$A$801,enrollment!$I$2:$I$801),"")</f>
        <v>OH</v>
      </c>
      <c r="AC3143">
        <f>IFERROR(_xlfn.XLOOKUP($B3143,enrollment!$A$2:$A$801,enrollment!$L$2:$L$801),"")</f>
        <v>67</v>
      </c>
      <c r="AD3143" t="str" cm="1">
        <f t="array" ref="AD3143">_xlfn.IFS(AC3143="","Unknown",AC3143&lt;18,"0-17",AC3143&lt;35,"18-34",AC3143&lt;50,"35-49",AC3143&lt;65,"50-64",TRUE,"65+")</f>
        <v>65+</v>
      </c>
      <c r="AE3143">
        <f>IFERROR(_xlfn.XLOOKUP($B3143,enrollment!$A$2:$A$801,enrollment!$O$2:$O$801),"")</f>
        <v>6789012345</v>
      </c>
      <c r="AF3143">
        <f>IFERROR(_xlfn.XLOOKUP($AE3143,providers!$B$2:$B$11,providers!$Q$2:$Q$11),"")</f>
        <v>4.0999999999999996</v>
      </c>
      <c r="AG3143" s="1">
        <f t="shared" si="49"/>
        <v>45474</v>
      </c>
    </row>
    <row r="3144" spans="1:33" x14ac:dyDescent="0.25">
      <c r="A3144" t="s">
        <v>3649</v>
      </c>
      <c r="B3144" t="s">
        <v>3647</v>
      </c>
      <c r="C3144">
        <v>5678901234</v>
      </c>
      <c r="D3144">
        <v>5678901234</v>
      </c>
      <c r="E3144" s="1">
        <v>45467</v>
      </c>
      <c r="F3144" s="1">
        <v>45467</v>
      </c>
      <c r="G3144" s="1">
        <v>45492</v>
      </c>
      <c r="H3144" t="s">
        <v>28</v>
      </c>
      <c r="I3144">
        <v>20</v>
      </c>
      <c r="J3144" t="s">
        <v>35</v>
      </c>
      <c r="K3144">
        <v>99213</v>
      </c>
      <c r="O3144">
        <v>1</v>
      </c>
      <c r="P3144">
        <v>182.79</v>
      </c>
      <c r="Q3144">
        <v>140.61000000000001</v>
      </c>
      <c r="R3144">
        <v>112.49</v>
      </c>
      <c r="S3144">
        <v>28.12</v>
      </c>
      <c r="T3144" t="s">
        <v>30</v>
      </c>
      <c r="X3144" t="s">
        <v>146</v>
      </c>
      <c r="Y3144" t="s">
        <v>147</v>
      </c>
      <c r="Z3144" t="s">
        <v>36</v>
      </c>
      <c r="AA3144" t="str">
        <f>IFERROR(_xlfn.XLOOKUP($J3144,avoidable_ed_reference!$A$2:$A$13,avoidable_ed_reference!$C$2:$C$13),"Not Classified")</f>
        <v>Avoidable</v>
      </c>
      <c r="AB3144" t="str">
        <f>IFERROR(_xlfn.XLOOKUP($B3144,enrollment!$A$2:$A$801,enrollment!$I$2:$I$801),"")</f>
        <v>OH</v>
      </c>
      <c r="AC3144">
        <f>IFERROR(_xlfn.XLOOKUP($B3144,enrollment!$A$2:$A$801,enrollment!$L$2:$L$801),"")</f>
        <v>67</v>
      </c>
      <c r="AD3144" t="str" cm="1">
        <f t="array" ref="AD3144">_xlfn.IFS(AC3144="","Unknown",AC3144&lt;18,"0-17",AC3144&lt;35,"18-34",AC3144&lt;50,"35-49",AC3144&lt;65,"50-64",TRUE,"65+")</f>
        <v>65+</v>
      </c>
      <c r="AE3144">
        <f>IFERROR(_xlfn.XLOOKUP($B3144,enrollment!$A$2:$A$801,enrollment!$O$2:$O$801),"")</f>
        <v>6789012345</v>
      </c>
      <c r="AF3144">
        <f>IFERROR(_xlfn.XLOOKUP($AE3144,providers!$B$2:$B$11,providers!$Q$2:$Q$11),"")</f>
        <v>4.0999999999999996</v>
      </c>
      <c r="AG3144" s="1">
        <f t="shared" si="49"/>
        <v>45444</v>
      </c>
    </row>
    <row r="3145" spans="1:33" x14ac:dyDescent="0.25">
      <c r="A3145" t="s">
        <v>3650</v>
      </c>
      <c r="B3145" t="s">
        <v>3651</v>
      </c>
      <c r="C3145">
        <v>3456789012</v>
      </c>
      <c r="D3145">
        <v>3456789012</v>
      </c>
      <c r="E3145" s="1">
        <v>45388</v>
      </c>
      <c r="F3145" s="1">
        <v>45388</v>
      </c>
      <c r="G3145" s="1">
        <v>45423</v>
      </c>
      <c r="H3145" t="s">
        <v>59</v>
      </c>
      <c r="J3145" t="s">
        <v>47</v>
      </c>
      <c r="L3145" s="2" t="s">
        <v>82</v>
      </c>
      <c r="M3145" t="s">
        <v>83</v>
      </c>
      <c r="N3145" t="s">
        <v>84</v>
      </c>
      <c r="O3145">
        <v>1</v>
      </c>
      <c r="P3145">
        <v>939.42</v>
      </c>
      <c r="Q3145">
        <v>854.02</v>
      </c>
      <c r="R3145">
        <v>683.22</v>
      </c>
      <c r="S3145">
        <v>170.8</v>
      </c>
      <c r="T3145" t="s">
        <v>30</v>
      </c>
      <c r="X3145" t="s">
        <v>31</v>
      </c>
      <c r="Y3145" t="s">
        <v>32</v>
      </c>
      <c r="Z3145" t="s">
        <v>64</v>
      </c>
      <c r="AA3145" t="str">
        <f>IFERROR(_xlfn.XLOOKUP($J3145,avoidable_ed_reference!$A$2:$A$13,avoidable_ed_reference!$C$2:$C$13),"Not Classified")</f>
        <v>Not Classified</v>
      </c>
      <c r="AB3145" t="str">
        <f>IFERROR(_xlfn.XLOOKUP($B3145,enrollment!$A$2:$A$801,enrollment!$I$2:$I$801),"")</f>
        <v>GA</v>
      </c>
      <c r="AC3145">
        <f>IFERROR(_xlfn.XLOOKUP($B3145,enrollment!$A$2:$A$801,enrollment!$L$2:$L$801),"")</f>
        <v>27</v>
      </c>
      <c r="AD3145" t="str" cm="1">
        <f t="array" ref="AD3145">_xlfn.IFS(AC3145="","Unknown",AC3145&lt;18,"0-17",AC3145&lt;35,"18-34",AC3145&lt;50,"35-49",AC3145&lt;65,"50-64",TRUE,"65+")</f>
        <v>18-34</v>
      </c>
      <c r="AE3145">
        <f>IFERROR(_xlfn.XLOOKUP($B3145,enrollment!$A$2:$A$801,enrollment!$O$2:$O$801),"")</f>
        <v>8901234567</v>
      </c>
      <c r="AF3145">
        <f>IFERROR(_xlfn.XLOOKUP($AE3145,providers!$B$2:$B$11,providers!$Q$2:$Q$11),"")</f>
        <v>3.7</v>
      </c>
      <c r="AG3145" s="1">
        <f t="shared" si="49"/>
        <v>45383</v>
      </c>
    </row>
    <row r="3146" spans="1:33" x14ac:dyDescent="0.25">
      <c r="A3146" t="s">
        <v>3652</v>
      </c>
      <c r="B3146" t="s">
        <v>3651</v>
      </c>
      <c r="C3146">
        <v>8901234567</v>
      </c>
      <c r="D3146">
        <v>8901234567</v>
      </c>
      <c r="E3146" s="1">
        <v>45485</v>
      </c>
      <c r="F3146" s="1">
        <v>45485</v>
      </c>
      <c r="G3146" s="1">
        <v>45513</v>
      </c>
      <c r="H3146" t="s">
        <v>28</v>
      </c>
      <c r="I3146">
        <v>11</v>
      </c>
      <c r="J3146" t="s">
        <v>47</v>
      </c>
      <c r="K3146">
        <v>99213</v>
      </c>
      <c r="O3146">
        <v>1</v>
      </c>
      <c r="P3146">
        <v>234.82</v>
      </c>
      <c r="Q3146">
        <v>173.94</v>
      </c>
      <c r="R3146">
        <v>139.15</v>
      </c>
      <c r="S3146">
        <v>34.79</v>
      </c>
      <c r="T3146" t="s">
        <v>30</v>
      </c>
      <c r="X3146" t="s">
        <v>31</v>
      </c>
      <c r="Y3146" t="s">
        <v>32</v>
      </c>
      <c r="Z3146" t="s">
        <v>39</v>
      </c>
      <c r="AA3146" t="str">
        <f>IFERROR(_xlfn.XLOOKUP($J3146,avoidable_ed_reference!$A$2:$A$13,avoidable_ed_reference!$C$2:$C$13),"Not Classified")</f>
        <v>Not Classified</v>
      </c>
      <c r="AB3146" t="str">
        <f>IFERROR(_xlfn.XLOOKUP($B3146,enrollment!$A$2:$A$801,enrollment!$I$2:$I$801),"")</f>
        <v>GA</v>
      </c>
      <c r="AC3146">
        <f>IFERROR(_xlfn.XLOOKUP($B3146,enrollment!$A$2:$A$801,enrollment!$L$2:$L$801),"")</f>
        <v>27</v>
      </c>
      <c r="AD3146" t="str" cm="1">
        <f t="array" ref="AD3146">_xlfn.IFS(AC3146="","Unknown",AC3146&lt;18,"0-17",AC3146&lt;35,"18-34",AC3146&lt;50,"35-49",AC3146&lt;65,"50-64",TRUE,"65+")</f>
        <v>18-34</v>
      </c>
      <c r="AE3146">
        <f>IFERROR(_xlfn.XLOOKUP($B3146,enrollment!$A$2:$A$801,enrollment!$O$2:$O$801),"")</f>
        <v>8901234567</v>
      </c>
      <c r="AF3146">
        <f>IFERROR(_xlfn.XLOOKUP($AE3146,providers!$B$2:$B$11,providers!$Q$2:$Q$11),"")</f>
        <v>3.7</v>
      </c>
      <c r="AG3146" s="1">
        <f t="shared" si="49"/>
        <v>45474</v>
      </c>
    </row>
    <row r="3147" spans="1:33" x14ac:dyDescent="0.25">
      <c r="A3147" t="s">
        <v>3653</v>
      </c>
      <c r="B3147" t="s">
        <v>3651</v>
      </c>
      <c r="C3147">
        <v>8901234567</v>
      </c>
      <c r="D3147">
        <v>8901234567</v>
      </c>
      <c r="E3147" s="1">
        <v>45605</v>
      </c>
      <c r="F3147" s="1">
        <v>45605</v>
      </c>
      <c r="G3147" s="1">
        <v>45630</v>
      </c>
      <c r="H3147" t="s">
        <v>28</v>
      </c>
      <c r="I3147">
        <v>11</v>
      </c>
      <c r="J3147" t="s">
        <v>35</v>
      </c>
      <c r="K3147">
        <v>99213</v>
      </c>
      <c r="O3147">
        <v>1</v>
      </c>
      <c r="P3147">
        <v>192.7</v>
      </c>
      <c r="Q3147">
        <v>142.74</v>
      </c>
      <c r="R3147">
        <v>114.19</v>
      </c>
      <c r="S3147">
        <v>28.55</v>
      </c>
      <c r="T3147" t="s">
        <v>30</v>
      </c>
      <c r="X3147" t="s">
        <v>31</v>
      </c>
      <c r="Y3147" t="s">
        <v>32</v>
      </c>
      <c r="Z3147" t="s">
        <v>39</v>
      </c>
      <c r="AA3147" t="str">
        <f>IFERROR(_xlfn.XLOOKUP($J3147,avoidable_ed_reference!$A$2:$A$13,avoidable_ed_reference!$C$2:$C$13),"Not Classified")</f>
        <v>Avoidable</v>
      </c>
      <c r="AB3147" t="str">
        <f>IFERROR(_xlfn.XLOOKUP($B3147,enrollment!$A$2:$A$801,enrollment!$I$2:$I$801),"")</f>
        <v>GA</v>
      </c>
      <c r="AC3147">
        <f>IFERROR(_xlfn.XLOOKUP($B3147,enrollment!$A$2:$A$801,enrollment!$L$2:$L$801),"")</f>
        <v>27</v>
      </c>
      <c r="AD3147" t="str" cm="1">
        <f t="array" ref="AD3147">_xlfn.IFS(AC3147="","Unknown",AC3147&lt;18,"0-17",AC3147&lt;35,"18-34",AC3147&lt;50,"35-49",AC3147&lt;65,"50-64",TRUE,"65+")</f>
        <v>18-34</v>
      </c>
      <c r="AE3147">
        <f>IFERROR(_xlfn.XLOOKUP($B3147,enrollment!$A$2:$A$801,enrollment!$O$2:$O$801),"")</f>
        <v>8901234567</v>
      </c>
      <c r="AF3147">
        <f>IFERROR(_xlfn.XLOOKUP($AE3147,providers!$B$2:$B$11,providers!$Q$2:$Q$11),"")</f>
        <v>3.7</v>
      </c>
      <c r="AG3147" s="1">
        <f t="shared" si="49"/>
        <v>45597</v>
      </c>
    </row>
    <row r="3148" spans="1:33" x14ac:dyDescent="0.25">
      <c r="A3148" t="s">
        <v>3654</v>
      </c>
      <c r="B3148" t="s">
        <v>3651</v>
      </c>
      <c r="C3148">
        <v>9012345678</v>
      </c>
      <c r="D3148">
        <v>9012345678</v>
      </c>
      <c r="E3148" s="1">
        <v>45333</v>
      </c>
      <c r="F3148" s="1">
        <v>45333</v>
      </c>
      <c r="G3148" s="1">
        <v>45364</v>
      </c>
      <c r="H3148" t="s">
        <v>28</v>
      </c>
      <c r="I3148">
        <v>22</v>
      </c>
      <c r="J3148" t="s">
        <v>29</v>
      </c>
      <c r="K3148">
        <v>90837</v>
      </c>
      <c r="O3148">
        <v>1</v>
      </c>
      <c r="P3148">
        <v>276.12</v>
      </c>
      <c r="Q3148">
        <v>204.53</v>
      </c>
      <c r="R3148">
        <v>163.62</v>
      </c>
      <c r="S3148">
        <v>40.909999999999997</v>
      </c>
      <c r="T3148" t="s">
        <v>30</v>
      </c>
      <c r="X3148" t="s">
        <v>31</v>
      </c>
      <c r="Y3148" t="s">
        <v>32</v>
      </c>
      <c r="Z3148" t="s">
        <v>33</v>
      </c>
      <c r="AA3148" t="str">
        <f>IFERROR(_xlfn.XLOOKUP($J3148,avoidable_ed_reference!$A$2:$A$13,avoidable_ed_reference!$C$2:$C$13),"Not Classified")</f>
        <v>Potentially Avoidable</v>
      </c>
      <c r="AB3148" t="str">
        <f>IFERROR(_xlfn.XLOOKUP($B3148,enrollment!$A$2:$A$801,enrollment!$I$2:$I$801),"")</f>
        <v>GA</v>
      </c>
      <c r="AC3148">
        <f>IFERROR(_xlfn.XLOOKUP($B3148,enrollment!$A$2:$A$801,enrollment!$L$2:$L$801),"")</f>
        <v>27</v>
      </c>
      <c r="AD3148" t="str" cm="1">
        <f t="array" ref="AD3148">_xlfn.IFS(AC3148="","Unknown",AC3148&lt;18,"0-17",AC3148&lt;35,"18-34",AC3148&lt;50,"35-49",AC3148&lt;65,"50-64",TRUE,"65+")</f>
        <v>18-34</v>
      </c>
      <c r="AE3148">
        <f>IFERROR(_xlfn.XLOOKUP($B3148,enrollment!$A$2:$A$801,enrollment!$O$2:$O$801),"")</f>
        <v>8901234567</v>
      </c>
      <c r="AF3148">
        <f>IFERROR(_xlfn.XLOOKUP($AE3148,providers!$B$2:$B$11,providers!$Q$2:$Q$11),"")</f>
        <v>3.7</v>
      </c>
      <c r="AG3148" s="1">
        <f t="shared" si="49"/>
        <v>45323</v>
      </c>
    </row>
    <row r="3149" spans="1:33" x14ac:dyDescent="0.25">
      <c r="A3149" t="s">
        <v>3655</v>
      </c>
      <c r="B3149" t="s">
        <v>3651</v>
      </c>
      <c r="C3149">
        <v>5678901234</v>
      </c>
      <c r="D3149">
        <v>5678901234</v>
      </c>
      <c r="E3149" s="1">
        <v>45370</v>
      </c>
      <c r="F3149" s="1">
        <v>45370</v>
      </c>
      <c r="G3149" s="1">
        <v>45402</v>
      </c>
      <c r="H3149" t="s">
        <v>28</v>
      </c>
      <c r="I3149">
        <v>20</v>
      </c>
      <c r="J3149" t="s">
        <v>35</v>
      </c>
      <c r="K3149">
        <v>99213</v>
      </c>
      <c r="O3149">
        <v>1</v>
      </c>
      <c r="P3149">
        <v>186.11</v>
      </c>
      <c r="Q3149">
        <v>143.16</v>
      </c>
      <c r="R3149">
        <v>114.53</v>
      </c>
      <c r="S3149">
        <v>28.63</v>
      </c>
      <c r="T3149" t="s">
        <v>30</v>
      </c>
      <c r="X3149" t="s">
        <v>31</v>
      </c>
      <c r="Y3149" t="s">
        <v>32</v>
      </c>
      <c r="Z3149" t="s">
        <v>36</v>
      </c>
      <c r="AA3149" t="str">
        <f>IFERROR(_xlfn.XLOOKUP($J3149,avoidable_ed_reference!$A$2:$A$13,avoidable_ed_reference!$C$2:$C$13),"Not Classified")</f>
        <v>Avoidable</v>
      </c>
      <c r="AB3149" t="str">
        <f>IFERROR(_xlfn.XLOOKUP($B3149,enrollment!$A$2:$A$801,enrollment!$I$2:$I$801),"")</f>
        <v>GA</v>
      </c>
      <c r="AC3149">
        <f>IFERROR(_xlfn.XLOOKUP($B3149,enrollment!$A$2:$A$801,enrollment!$L$2:$L$801),"")</f>
        <v>27</v>
      </c>
      <c r="AD3149" t="str" cm="1">
        <f t="array" ref="AD3149">_xlfn.IFS(AC3149="","Unknown",AC3149&lt;18,"0-17",AC3149&lt;35,"18-34",AC3149&lt;50,"35-49",AC3149&lt;65,"50-64",TRUE,"65+")</f>
        <v>18-34</v>
      </c>
      <c r="AE3149">
        <f>IFERROR(_xlfn.XLOOKUP($B3149,enrollment!$A$2:$A$801,enrollment!$O$2:$O$801),"")</f>
        <v>8901234567</v>
      </c>
      <c r="AF3149">
        <f>IFERROR(_xlfn.XLOOKUP($AE3149,providers!$B$2:$B$11,providers!$Q$2:$Q$11),"")</f>
        <v>3.7</v>
      </c>
      <c r="AG3149" s="1">
        <f t="shared" si="49"/>
        <v>45352</v>
      </c>
    </row>
    <row r="3150" spans="1:33" x14ac:dyDescent="0.25">
      <c r="A3150" t="s">
        <v>3656</v>
      </c>
      <c r="B3150" t="s">
        <v>3651</v>
      </c>
      <c r="C3150">
        <v>5678901234</v>
      </c>
      <c r="D3150">
        <v>5678901234</v>
      </c>
      <c r="E3150" s="1">
        <v>45363</v>
      </c>
      <c r="F3150" s="1">
        <v>45363</v>
      </c>
      <c r="G3150" s="1">
        <v>45383</v>
      </c>
      <c r="H3150" t="s">
        <v>28</v>
      </c>
      <c r="I3150">
        <v>20</v>
      </c>
      <c r="J3150" t="s">
        <v>35</v>
      </c>
      <c r="K3150">
        <v>99213</v>
      </c>
      <c r="O3150">
        <v>1</v>
      </c>
      <c r="P3150">
        <v>202.97</v>
      </c>
      <c r="Q3150">
        <v>156.13</v>
      </c>
      <c r="R3150">
        <v>124.9</v>
      </c>
      <c r="S3150">
        <v>31.23</v>
      </c>
      <c r="T3150" t="s">
        <v>30</v>
      </c>
      <c r="X3150" t="s">
        <v>31</v>
      </c>
      <c r="Y3150" t="s">
        <v>32</v>
      </c>
      <c r="Z3150" t="s">
        <v>36</v>
      </c>
      <c r="AA3150" t="str">
        <f>IFERROR(_xlfn.XLOOKUP($J3150,avoidable_ed_reference!$A$2:$A$13,avoidable_ed_reference!$C$2:$C$13),"Not Classified")</f>
        <v>Avoidable</v>
      </c>
      <c r="AB3150" t="str">
        <f>IFERROR(_xlfn.XLOOKUP($B3150,enrollment!$A$2:$A$801,enrollment!$I$2:$I$801),"")</f>
        <v>GA</v>
      </c>
      <c r="AC3150">
        <f>IFERROR(_xlfn.XLOOKUP($B3150,enrollment!$A$2:$A$801,enrollment!$L$2:$L$801),"")</f>
        <v>27</v>
      </c>
      <c r="AD3150" t="str" cm="1">
        <f t="array" ref="AD3150">_xlfn.IFS(AC3150="","Unknown",AC3150&lt;18,"0-17",AC3150&lt;35,"18-34",AC3150&lt;50,"35-49",AC3150&lt;65,"50-64",TRUE,"65+")</f>
        <v>18-34</v>
      </c>
      <c r="AE3150">
        <f>IFERROR(_xlfn.XLOOKUP($B3150,enrollment!$A$2:$A$801,enrollment!$O$2:$O$801),"")</f>
        <v>8901234567</v>
      </c>
      <c r="AF3150">
        <f>IFERROR(_xlfn.XLOOKUP($AE3150,providers!$B$2:$B$11,providers!$Q$2:$Q$11),"")</f>
        <v>3.7</v>
      </c>
      <c r="AG3150" s="1">
        <f t="shared" si="49"/>
        <v>45352</v>
      </c>
    </row>
    <row r="3151" spans="1:33" x14ac:dyDescent="0.25">
      <c r="A3151" t="s">
        <v>3657</v>
      </c>
      <c r="B3151" t="s">
        <v>3651</v>
      </c>
      <c r="C3151">
        <v>8901234567</v>
      </c>
      <c r="D3151">
        <v>8901234567</v>
      </c>
      <c r="E3151" s="1">
        <v>45493</v>
      </c>
      <c r="F3151" s="1">
        <v>45493</v>
      </c>
      <c r="G3151" s="1">
        <v>45514</v>
      </c>
      <c r="H3151" t="s">
        <v>28</v>
      </c>
      <c r="I3151">
        <v>11</v>
      </c>
      <c r="J3151" t="s">
        <v>47</v>
      </c>
      <c r="K3151">
        <v>99213</v>
      </c>
      <c r="O3151">
        <v>1</v>
      </c>
      <c r="P3151">
        <v>163.5</v>
      </c>
      <c r="Q3151">
        <v>121.11</v>
      </c>
      <c r="R3151">
        <v>96.89</v>
      </c>
      <c r="S3151">
        <v>24.22</v>
      </c>
      <c r="T3151" t="s">
        <v>30</v>
      </c>
      <c r="X3151" t="s">
        <v>31</v>
      </c>
      <c r="Y3151" t="s">
        <v>32</v>
      </c>
      <c r="Z3151" t="s">
        <v>39</v>
      </c>
      <c r="AA3151" t="str">
        <f>IFERROR(_xlfn.XLOOKUP($J3151,avoidable_ed_reference!$A$2:$A$13,avoidable_ed_reference!$C$2:$C$13),"Not Classified")</f>
        <v>Not Classified</v>
      </c>
      <c r="AB3151" t="str">
        <f>IFERROR(_xlfn.XLOOKUP($B3151,enrollment!$A$2:$A$801,enrollment!$I$2:$I$801),"")</f>
        <v>GA</v>
      </c>
      <c r="AC3151">
        <f>IFERROR(_xlfn.XLOOKUP($B3151,enrollment!$A$2:$A$801,enrollment!$L$2:$L$801),"")</f>
        <v>27</v>
      </c>
      <c r="AD3151" t="str" cm="1">
        <f t="array" ref="AD3151">_xlfn.IFS(AC3151="","Unknown",AC3151&lt;18,"0-17",AC3151&lt;35,"18-34",AC3151&lt;50,"35-49",AC3151&lt;65,"50-64",TRUE,"65+")</f>
        <v>18-34</v>
      </c>
      <c r="AE3151">
        <f>IFERROR(_xlfn.XLOOKUP($B3151,enrollment!$A$2:$A$801,enrollment!$O$2:$O$801),"")</f>
        <v>8901234567</v>
      </c>
      <c r="AF3151">
        <f>IFERROR(_xlfn.XLOOKUP($AE3151,providers!$B$2:$B$11,providers!$Q$2:$Q$11),"")</f>
        <v>3.7</v>
      </c>
      <c r="AG3151" s="1">
        <f t="shared" si="49"/>
        <v>45474</v>
      </c>
    </row>
    <row r="3152" spans="1:33" x14ac:dyDescent="0.25">
      <c r="A3152" t="s">
        <v>3658</v>
      </c>
      <c r="B3152" t="s">
        <v>3651</v>
      </c>
      <c r="C3152">
        <v>9012345678</v>
      </c>
      <c r="D3152">
        <v>9012345678</v>
      </c>
      <c r="E3152" s="1">
        <v>45499</v>
      </c>
      <c r="F3152" s="1">
        <v>45499</v>
      </c>
      <c r="G3152" s="1">
        <v>45521</v>
      </c>
      <c r="H3152" t="s">
        <v>28</v>
      </c>
      <c r="I3152">
        <v>23</v>
      </c>
      <c r="J3152" t="s">
        <v>42</v>
      </c>
      <c r="K3152">
        <v>99284</v>
      </c>
      <c r="O3152">
        <v>1</v>
      </c>
      <c r="P3152">
        <v>2123.5</v>
      </c>
      <c r="Q3152">
        <v>1179.72</v>
      </c>
      <c r="R3152">
        <v>943.78</v>
      </c>
      <c r="S3152">
        <v>235.94</v>
      </c>
      <c r="T3152" t="s">
        <v>30</v>
      </c>
      <c r="X3152" t="s">
        <v>31</v>
      </c>
      <c r="Y3152" t="s">
        <v>32</v>
      </c>
      <c r="Z3152" t="s">
        <v>45</v>
      </c>
      <c r="AA3152" t="str">
        <f>IFERROR(_xlfn.XLOOKUP($J3152,avoidable_ed_reference!$A$2:$A$13,avoidable_ed_reference!$C$2:$C$13),"Not Classified")</f>
        <v>Non-Avoidable</v>
      </c>
      <c r="AB3152" t="str">
        <f>IFERROR(_xlfn.XLOOKUP($B3152,enrollment!$A$2:$A$801,enrollment!$I$2:$I$801),"")</f>
        <v>GA</v>
      </c>
      <c r="AC3152">
        <f>IFERROR(_xlfn.XLOOKUP($B3152,enrollment!$A$2:$A$801,enrollment!$L$2:$L$801),"")</f>
        <v>27</v>
      </c>
      <c r="AD3152" t="str" cm="1">
        <f t="array" ref="AD3152">_xlfn.IFS(AC3152="","Unknown",AC3152&lt;18,"0-17",AC3152&lt;35,"18-34",AC3152&lt;50,"35-49",AC3152&lt;65,"50-64",TRUE,"65+")</f>
        <v>18-34</v>
      </c>
      <c r="AE3152">
        <f>IFERROR(_xlfn.XLOOKUP($B3152,enrollment!$A$2:$A$801,enrollment!$O$2:$O$801),"")</f>
        <v>8901234567</v>
      </c>
      <c r="AF3152">
        <f>IFERROR(_xlfn.XLOOKUP($AE3152,providers!$B$2:$B$11,providers!$Q$2:$Q$11),"")</f>
        <v>3.7</v>
      </c>
      <c r="AG3152" s="1">
        <f t="shared" si="49"/>
        <v>45474</v>
      </c>
    </row>
    <row r="3153" spans="1:33" x14ac:dyDescent="0.25">
      <c r="A3153" t="s">
        <v>3659</v>
      </c>
      <c r="B3153" t="s">
        <v>3651</v>
      </c>
      <c r="C3153">
        <v>8901234567</v>
      </c>
      <c r="D3153">
        <v>8901234567</v>
      </c>
      <c r="E3153" s="1">
        <v>45482</v>
      </c>
      <c r="F3153" s="1">
        <v>45482</v>
      </c>
      <c r="G3153" s="1">
        <v>45516</v>
      </c>
      <c r="H3153" t="s">
        <v>59</v>
      </c>
      <c r="J3153" t="s">
        <v>60</v>
      </c>
      <c r="L3153" s="2" t="s">
        <v>82</v>
      </c>
      <c r="M3153" t="s">
        <v>83</v>
      </c>
      <c r="N3153" t="s">
        <v>84</v>
      </c>
      <c r="O3153">
        <v>1</v>
      </c>
      <c r="P3153">
        <v>905.75</v>
      </c>
      <c r="Q3153">
        <v>823.41</v>
      </c>
      <c r="R3153">
        <v>658.73</v>
      </c>
      <c r="S3153">
        <v>164.68</v>
      </c>
      <c r="T3153" t="s">
        <v>30</v>
      </c>
      <c r="X3153" t="s">
        <v>31</v>
      </c>
      <c r="Y3153" t="s">
        <v>32</v>
      </c>
      <c r="Z3153" t="s">
        <v>64</v>
      </c>
      <c r="AA3153" t="str">
        <f>IFERROR(_xlfn.XLOOKUP($J3153,avoidable_ed_reference!$A$2:$A$13,avoidable_ed_reference!$C$2:$C$13),"Not Classified")</f>
        <v>Not Classified</v>
      </c>
      <c r="AB3153" t="str">
        <f>IFERROR(_xlfn.XLOOKUP($B3153,enrollment!$A$2:$A$801,enrollment!$I$2:$I$801),"")</f>
        <v>GA</v>
      </c>
      <c r="AC3153">
        <f>IFERROR(_xlfn.XLOOKUP($B3153,enrollment!$A$2:$A$801,enrollment!$L$2:$L$801),"")</f>
        <v>27</v>
      </c>
      <c r="AD3153" t="str" cm="1">
        <f t="array" ref="AD3153">_xlfn.IFS(AC3153="","Unknown",AC3153&lt;18,"0-17",AC3153&lt;35,"18-34",AC3153&lt;50,"35-49",AC3153&lt;65,"50-64",TRUE,"65+")</f>
        <v>18-34</v>
      </c>
      <c r="AE3153">
        <f>IFERROR(_xlfn.XLOOKUP($B3153,enrollment!$A$2:$A$801,enrollment!$O$2:$O$801),"")</f>
        <v>8901234567</v>
      </c>
      <c r="AF3153">
        <f>IFERROR(_xlfn.XLOOKUP($AE3153,providers!$B$2:$B$11,providers!$Q$2:$Q$11),"")</f>
        <v>3.7</v>
      </c>
      <c r="AG3153" s="1">
        <f t="shared" si="49"/>
        <v>45474</v>
      </c>
    </row>
    <row r="3154" spans="1:33" x14ac:dyDescent="0.25">
      <c r="A3154" t="s">
        <v>3660</v>
      </c>
      <c r="B3154" t="s">
        <v>3661</v>
      </c>
      <c r="C3154">
        <v>9012345678</v>
      </c>
      <c r="D3154">
        <v>9012345678</v>
      </c>
      <c r="E3154" s="1">
        <v>45576</v>
      </c>
      <c r="F3154" s="1">
        <v>45576</v>
      </c>
      <c r="G3154" s="1">
        <v>45609</v>
      </c>
      <c r="H3154" t="s">
        <v>67</v>
      </c>
      <c r="I3154">
        <v>21</v>
      </c>
      <c r="J3154" t="s">
        <v>80</v>
      </c>
      <c r="K3154">
        <v>99223</v>
      </c>
      <c r="O3154">
        <v>1</v>
      </c>
      <c r="P3154">
        <v>30327.83</v>
      </c>
      <c r="Q3154">
        <v>19566.34</v>
      </c>
      <c r="R3154">
        <v>15653.07</v>
      </c>
      <c r="S3154">
        <v>3913.27</v>
      </c>
      <c r="T3154" t="s">
        <v>30</v>
      </c>
      <c r="V3154">
        <v>1</v>
      </c>
      <c r="W3154" s="2" t="s">
        <v>68</v>
      </c>
      <c r="X3154" t="s">
        <v>31</v>
      </c>
      <c r="Y3154" t="s">
        <v>32</v>
      </c>
      <c r="Z3154" t="s">
        <v>69</v>
      </c>
      <c r="AA3154" t="str">
        <f>IFERROR(_xlfn.XLOOKUP($J3154,avoidable_ed_reference!$A$2:$A$13,avoidable_ed_reference!$C$2:$C$13),"Not Classified")</f>
        <v>Non-Avoidable</v>
      </c>
      <c r="AB3154" t="str">
        <f>IFERROR(_xlfn.XLOOKUP($B3154,enrollment!$A$2:$A$801,enrollment!$I$2:$I$801),"")</f>
        <v>KY</v>
      </c>
      <c r="AC3154">
        <f>IFERROR(_xlfn.XLOOKUP($B3154,enrollment!$A$2:$A$801,enrollment!$L$2:$L$801),"")</f>
        <v>34</v>
      </c>
      <c r="AD3154" t="str" cm="1">
        <f t="array" ref="AD3154">_xlfn.IFS(AC3154="","Unknown",AC3154&lt;18,"0-17",AC3154&lt;35,"18-34",AC3154&lt;50,"35-49",AC3154&lt;65,"50-64",TRUE,"65+")</f>
        <v>18-34</v>
      </c>
      <c r="AE3154">
        <f>IFERROR(_xlfn.XLOOKUP($B3154,enrollment!$A$2:$A$801,enrollment!$O$2:$O$801),"")</f>
        <v>9012345678</v>
      </c>
      <c r="AF3154">
        <f>IFERROR(_xlfn.XLOOKUP($AE3154,providers!$B$2:$B$11,providers!$Q$2:$Q$11),"")</f>
        <v>4.3</v>
      </c>
      <c r="AG3154" s="1">
        <f t="shared" si="49"/>
        <v>45566</v>
      </c>
    </row>
    <row r="3155" spans="1:33" x14ac:dyDescent="0.25">
      <c r="A3155" t="s">
        <v>3662</v>
      </c>
      <c r="B3155" t="s">
        <v>3661</v>
      </c>
      <c r="C3155">
        <v>5678901234</v>
      </c>
      <c r="D3155">
        <v>5678901234</v>
      </c>
      <c r="E3155" s="1">
        <v>45467</v>
      </c>
      <c r="F3155" s="1">
        <v>45467</v>
      </c>
      <c r="G3155" s="1">
        <v>45492</v>
      </c>
      <c r="H3155" t="s">
        <v>28</v>
      </c>
      <c r="I3155">
        <v>20</v>
      </c>
      <c r="J3155" t="s">
        <v>35</v>
      </c>
      <c r="K3155">
        <v>99213</v>
      </c>
      <c r="O3155">
        <v>1</v>
      </c>
      <c r="P3155">
        <v>173.94</v>
      </c>
      <c r="Q3155">
        <v>133.80000000000001</v>
      </c>
      <c r="R3155">
        <v>107.04</v>
      </c>
      <c r="S3155">
        <v>26.76</v>
      </c>
      <c r="T3155" t="s">
        <v>30</v>
      </c>
      <c r="X3155" t="s">
        <v>31</v>
      </c>
      <c r="Y3155" t="s">
        <v>32</v>
      </c>
      <c r="Z3155" t="s">
        <v>36</v>
      </c>
      <c r="AA3155" t="str">
        <f>IFERROR(_xlfn.XLOOKUP($J3155,avoidable_ed_reference!$A$2:$A$13,avoidable_ed_reference!$C$2:$C$13),"Not Classified")</f>
        <v>Avoidable</v>
      </c>
      <c r="AB3155" t="str">
        <f>IFERROR(_xlfn.XLOOKUP($B3155,enrollment!$A$2:$A$801,enrollment!$I$2:$I$801),"")</f>
        <v>KY</v>
      </c>
      <c r="AC3155">
        <f>IFERROR(_xlfn.XLOOKUP($B3155,enrollment!$A$2:$A$801,enrollment!$L$2:$L$801),"")</f>
        <v>34</v>
      </c>
      <c r="AD3155" t="str" cm="1">
        <f t="array" ref="AD3155">_xlfn.IFS(AC3155="","Unknown",AC3155&lt;18,"0-17",AC3155&lt;35,"18-34",AC3155&lt;50,"35-49",AC3155&lt;65,"50-64",TRUE,"65+")</f>
        <v>18-34</v>
      </c>
      <c r="AE3155">
        <f>IFERROR(_xlfn.XLOOKUP($B3155,enrollment!$A$2:$A$801,enrollment!$O$2:$O$801),"")</f>
        <v>9012345678</v>
      </c>
      <c r="AF3155">
        <f>IFERROR(_xlfn.XLOOKUP($AE3155,providers!$B$2:$B$11,providers!$Q$2:$Q$11),"")</f>
        <v>4.3</v>
      </c>
      <c r="AG3155" s="1">
        <f t="shared" si="49"/>
        <v>45444</v>
      </c>
    </row>
    <row r="3156" spans="1:33" x14ac:dyDescent="0.25">
      <c r="A3156" t="s">
        <v>3663</v>
      </c>
      <c r="B3156" t="s">
        <v>3661</v>
      </c>
      <c r="C3156">
        <v>3456789012</v>
      </c>
      <c r="D3156">
        <v>3456789012</v>
      </c>
      <c r="E3156" s="1">
        <v>45489</v>
      </c>
      <c r="F3156" s="1">
        <v>45489</v>
      </c>
      <c r="G3156" s="1">
        <v>45504</v>
      </c>
      <c r="H3156" t="s">
        <v>28</v>
      </c>
      <c r="I3156">
        <v>22</v>
      </c>
      <c r="J3156" t="s">
        <v>29</v>
      </c>
      <c r="K3156">
        <v>90837</v>
      </c>
      <c r="O3156">
        <v>1</v>
      </c>
      <c r="P3156">
        <v>246.35</v>
      </c>
      <c r="Q3156">
        <v>182.48</v>
      </c>
      <c r="R3156">
        <v>145.97999999999999</v>
      </c>
      <c r="S3156">
        <v>36.5</v>
      </c>
      <c r="T3156" t="s">
        <v>30</v>
      </c>
      <c r="X3156" t="s">
        <v>31</v>
      </c>
      <c r="Y3156" t="s">
        <v>32</v>
      </c>
      <c r="Z3156" t="s">
        <v>33</v>
      </c>
      <c r="AA3156" t="str">
        <f>IFERROR(_xlfn.XLOOKUP($J3156,avoidable_ed_reference!$A$2:$A$13,avoidable_ed_reference!$C$2:$C$13),"Not Classified")</f>
        <v>Potentially Avoidable</v>
      </c>
      <c r="AB3156" t="str">
        <f>IFERROR(_xlfn.XLOOKUP($B3156,enrollment!$A$2:$A$801,enrollment!$I$2:$I$801),"")</f>
        <v>KY</v>
      </c>
      <c r="AC3156">
        <f>IFERROR(_xlfn.XLOOKUP($B3156,enrollment!$A$2:$A$801,enrollment!$L$2:$L$801),"")</f>
        <v>34</v>
      </c>
      <c r="AD3156" t="str" cm="1">
        <f t="array" ref="AD3156">_xlfn.IFS(AC3156="","Unknown",AC3156&lt;18,"0-17",AC3156&lt;35,"18-34",AC3156&lt;50,"35-49",AC3156&lt;65,"50-64",TRUE,"65+")</f>
        <v>18-34</v>
      </c>
      <c r="AE3156">
        <f>IFERROR(_xlfn.XLOOKUP($B3156,enrollment!$A$2:$A$801,enrollment!$O$2:$O$801),"")</f>
        <v>9012345678</v>
      </c>
      <c r="AF3156">
        <f>IFERROR(_xlfn.XLOOKUP($AE3156,providers!$B$2:$B$11,providers!$Q$2:$Q$11),"")</f>
        <v>4.3</v>
      </c>
      <c r="AG3156" s="1">
        <f t="shared" si="49"/>
        <v>45474</v>
      </c>
    </row>
    <row r="3157" spans="1:33" x14ac:dyDescent="0.25">
      <c r="A3157" t="s">
        <v>3664</v>
      </c>
      <c r="B3157" t="s">
        <v>3661</v>
      </c>
      <c r="C3157">
        <v>9012345678</v>
      </c>
      <c r="D3157">
        <v>9012345678</v>
      </c>
      <c r="E3157" s="1">
        <v>45321</v>
      </c>
      <c r="F3157" s="1">
        <v>45321</v>
      </c>
      <c r="G3157" s="1">
        <v>45338</v>
      </c>
      <c r="H3157" t="s">
        <v>28</v>
      </c>
      <c r="I3157">
        <v>23</v>
      </c>
      <c r="J3157" t="s">
        <v>35</v>
      </c>
      <c r="K3157">
        <v>99284</v>
      </c>
      <c r="O3157">
        <v>1</v>
      </c>
      <c r="P3157">
        <v>2251.67</v>
      </c>
      <c r="Q3157">
        <v>1250.93</v>
      </c>
      <c r="R3157">
        <v>1000.74</v>
      </c>
      <c r="S3157">
        <v>250.19</v>
      </c>
      <c r="T3157" t="s">
        <v>30</v>
      </c>
      <c r="X3157" t="s">
        <v>31</v>
      </c>
      <c r="Y3157" t="s">
        <v>32</v>
      </c>
      <c r="Z3157" t="s">
        <v>45</v>
      </c>
      <c r="AA3157" t="str">
        <f>IFERROR(_xlfn.XLOOKUP($J3157,avoidable_ed_reference!$A$2:$A$13,avoidable_ed_reference!$C$2:$C$13),"Not Classified")</f>
        <v>Avoidable</v>
      </c>
      <c r="AB3157" t="str">
        <f>IFERROR(_xlfn.XLOOKUP($B3157,enrollment!$A$2:$A$801,enrollment!$I$2:$I$801),"")</f>
        <v>KY</v>
      </c>
      <c r="AC3157">
        <f>IFERROR(_xlfn.XLOOKUP($B3157,enrollment!$A$2:$A$801,enrollment!$L$2:$L$801),"")</f>
        <v>34</v>
      </c>
      <c r="AD3157" t="str" cm="1">
        <f t="array" ref="AD3157">_xlfn.IFS(AC3157="","Unknown",AC3157&lt;18,"0-17",AC3157&lt;35,"18-34",AC3157&lt;50,"35-49",AC3157&lt;65,"50-64",TRUE,"65+")</f>
        <v>18-34</v>
      </c>
      <c r="AE3157">
        <f>IFERROR(_xlfn.XLOOKUP($B3157,enrollment!$A$2:$A$801,enrollment!$O$2:$O$801),"")</f>
        <v>9012345678</v>
      </c>
      <c r="AF3157">
        <f>IFERROR(_xlfn.XLOOKUP($AE3157,providers!$B$2:$B$11,providers!$Q$2:$Q$11),"")</f>
        <v>4.3</v>
      </c>
      <c r="AG3157" s="1">
        <f t="shared" si="49"/>
        <v>45292</v>
      </c>
    </row>
    <row r="3158" spans="1:33" x14ac:dyDescent="0.25">
      <c r="A3158" t="s">
        <v>3665</v>
      </c>
      <c r="B3158" t="s">
        <v>3666</v>
      </c>
      <c r="C3158">
        <v>3456789012</v>
      </c>
      <c r="D3158">
        <v>3456789012</v>
      </c>
      <c r="E3158" s="1">
        <v>45553</v>
      </c>
      <c r="F3158" s="1">
        <v>45553</v>
      </c>
      <c r="G3158" s="1">
        <v>45575</v>
      </c>
      <c r="H3158" t="s">
        <v>28</v>
      </c>
      <c r="I3158">
        <v>11</v>
      </c>
      <c r="J3158" t="s">
        <v>38</v>
      </c>
      <c r="K3158">
        <v>99213</v>
      </c>
      <c r="O3158">
        <v>1</v>
      </c>
      <c r="P3158">
        <v>193.05</v>
      </c>
      <c r="Q3158">
        <v>143</v>
      </c>
      <c r="R3158">
        <v>114.4</v>
      </c>
      <c r="S3158">
        <v>28.6</v>
      </c>
      <c r="T3158" t="s">
        <v>30</v>
      </c>
      <c r="X3158" t="s">
        <v>43</v>
      </c>
      <c r="Y3158" t="s">
        <v>44</v>
      </c>
      <c r="Z3158" t="s">
        <v>39</v>
      </c>
      <c r="AA3158" t="str">
        <f>IFERROR(_xlfn.XLOOKUP($J3158,avoidable_ed_reference!$A$2:$A$13,avoidable_ed_reference!$C$2:$C$13),"Not Classified")</f>
        <v>Not Classified</v>
      </c>
      <c r="AB3158" t="str">
        <f>IFERROR(_xlfn.XLOOKUP($B3158,enrollment!$A$2:$A$801,enrollment!$I$2:$I$801),"")</f>
        <v>KY</v>
      </c>
      <c r="AC3158">
        <f>IFERROR(_xlfn.XLOOKUP($B3158,enrollment!$A$2:$A$801,enrollment!$L$2:$L$801),"")</f>
        <v>54</v>
      </c>
      <c r="AD3158" t="str" cm="1">
        <f t="array" ref="AD3158">_xlfn.IFS(AC3158="","Unknown",AC3158&lt;18,"0-17",AC3158&lt;35,"18-34",AC3158&lt;50,"35-49",AC3158&lt;65,"50-64",TRUE,"65+")</f>
        <v>50-64</v>
      </c>
      <c r="AE3158">
        <f>IFERROR(_xlfn.XLOOKUP($B3158,enrollment!$A$2:$A$801,enrollment!$O$2:$O$801),"")</f>
        <v>3456789012</v>
      </c>
      <c r="AF3158">
        <f>IFERROR(_xlfn.XLOOKUP($AE3158,providers!$B$2:$B$11,providers!$Q$2:$Q$11),"")</f>
        <v>4</v>
      </c>
      <c r="AG3158" s="1">
        <f t="shared" si="49"/>
        <v>45536</v>
      </c>
    </row>
    <row r="3159" spans="1:33" x14ac:dyDescent="0.25">
      <c r="A3159" t="s">
        <v>3667</v>
      </c>
      <c r="B3159" t="s">
        <v>3666</v>
      </c>
      <c r="C3159">
        <v>2233445566</v>
      </c>
      <c r="D3159">
        <v>2233445566</v>
      </c>
      <c r="E3159" s="1">
        <v>45636</v>
      </c>
      <c r="F3159" s="1">
        <v>45636</v>
      </c>
      <c r="G3159" s="1">
        <v>45669</v>
      </c>
      <c r="H3159" t="s">
        <v>28</v>
      </c>
      <c r="I3159">
        <v>22</v>
      </c>
      <c r="J3159" t="s">
        <v>29</v>
      </c>
      <c r="K3159">
        <v>90837</v>
      </c>
      <c r="O3159">
        <v>1</v>
      </c>
      <c r="P3159">
        <v>221.87</v>
      </c>
      <c r="Q3159">
        <v>164.35</v>
      </c>
      <c r="R3159">
        <v>131.47999999999999</v>
      </c>
      <c r="S3159">
        <v>32.869999999999997</v>
      </c>
      <c r="T3159" t="s">
        <v>30</v>
      </c>
      <c r="X3159" t="s">
        <v>43</v>
      </c>
      <c r="Y3159" t="s">
        <v>44</v>
      </c>
      <c r="Z3159" t="s">
        <v>33</v>
      </c>
      <c r="AA3159" t="str">
        <f>IFERROR(_xlfn.XLOOKUP($J3159,avoidable_ed_reference!$A$2:$A$13,avoidable_ed_reference!$C$2:$C$13),"Not Classified")</f>
        <v>Potentially Avoidable</v>
      </c>
      <c r="AB3159" t="str">
        <f>IFERROR(_xlfn.XLOOKUP($B3159,enrollment!$A$2:$A$801,enrollment!$I$2:$I$801),"")</f>
        <v>KY</v>
      </c>
      <c r="AC3159">
        <f>IFERROR(_xlfn.XLOOKUP($B3159,enrollment!$A$2:$A$801,enrollment!$L$2:$L$801),"")</f>
        <v>54</v>
      </c>
      <c r="AD3159" t="str" cm="1">
        <f t="array" ref="AD3159">_xlfn.IFS(AC3159="","Unknown",AC3159&lt;18,"0-17",AC3159&lt;35,"18-34",AC3159&lt;50,"35-49",AC3159&lt;65,"50-64",TRUE,"65+")</f>
        <v>50-64</v>
      </c>
      <c r="AE3159">
        <f>IFERROR(_xlfn.XLOOKUP($B3159,enrollment!$A$2:$A$801,enrollment!$O$2:$O$801),"")</f>
        <v>3456789012</v>
      </c>
      <c r="AF3159">
        <f>IFERROR(_xlfn.XLOOKUP($AE3159,providers!$B$2:$B$11,providers!$Q$2:$Q$11),"")</f>
        <v>4</v>
      </c>
      <c r="AG3159" s="1">
        <f t="shared" si="49"/>
        <v>45627</v>
      </c>
    </row>
    <row r="3160" spans="1:33" x14ac:dyDescent="0.25">
      <c r="A3160" t="s">
        <v>3668</v>
      </c>
      <c r="B3160" t="s">
        <v>3666</v>
      </c>
      <c r="C3160">
        <v>6789012345</v>
      </c>
      <c r="D3160">
        <v>6789012345</v>
      </c>
      <c r="E3160" s="1">
        <v>45376</v>
      </c>
      <c r="F3160" s="1">
        <v>45376</v>
      </c>
      <c r="G3160" s="1">
        <v>45401</v>
      </c>
      <c r="H3160" t="s">
        <v>28</v>
      </c>
      <c r="I3160">
        <v>23</v>
      </c>
      <c r="J3160" t="s">
        <v>129</v>
      </c>
      <c r="K3160">
        <v>99284</v>
      </c>
      <c r="O3160">
        <v>1</v>
      </c>
      <c r="P3160">
        <v>2511.63</v>
      </c>
      <c r="Q3160">
        <v>1395.35</v>
      </c>
      <c r="R3160">
        <v>1116.28</v>
      </c>
      <c r="S3160">
        <v>279.07</v>
      </c>
      <c r="T3160" t="s">
        <v>30</v>
      </c>
      <c r="X3160" t="s">
        <v>43</v>
      </c>
      <c r="Y3160" t="s">
        <v>44</v>
      </c>
      <c r="Z3160" t="s">
        <v>45</v>
      </c>
      <c r="AA3160" t="str">
        <f>IFERROR(_xlfn.XLOOKUP($J3160,avoidable_ed_reference!$A$2:$A$13,avoidable_ed_reference!$C$2:$C$13),"Not Classified")</f>
        <v>Potentially Avoidable</v>
      </c>
      <c r="AB3160" t="str">
        <f>IFERROR(_xlfn.XLOOKUP($B3160,enrollment!$A$2:$A$801,enrollment!$I$2:$I$801),"")</f>
        <v>KY</v>
      </c>
      <c r="AC3160">
        <f>IFERROR(_xlfn.XLOOKUP($B3160,enrollment!$A$2:$A$801,enrollment!$L$2:$L$801),"")</f>
        <v>54</v>
      </c>
      <c r="AD3160" t="str" cm="1">
        <f t="array" ref="AD3160">_xlfn.IFS(AC3160="","Unknown",AC3160&lt;18,"0-17",AC3160&lt;35,"18-34",AC3160&lt;50,"35-49",AC3160&lt;65,"50-64",TRUE,"65+")</f>
        <v>50-64</v>
      </c>
      <c r="AE3160">
        <f>IFERROR(_xlfn.XLOOKUP($B3160,enrollment!$A$2:$A$801,enrollment!$O$2:$O$801),"")</f>
        <v>3456789012</v>
      </c>
      <c r="AF3160">
        <f>IFERROR(_xlfn.XLOOKUP($AE3160,providers!$B$2:$B$11,providers!$Q$2:$Q$11),"")</f>
        <v>4</v>
      </c>
      <c r="AG3160" s="1">
        <f t="shared" si="49"/>
        <v>45352</v>
      </c>
    </row>
    <row r="3161" spans="1:33" x14ac:dyDescent="0.25">
      <c r="A3161" t="s">
        <v>3669</v>
      </c>
      <c r="B3161" t="s">
        <v>3666</v>
      </c>
      <c r="C3161">
        <v>3456789012</v>
      </c>
      <c r="D3161">
        <v>3456789012</v>
      </c>
      <c r="E3161" s="1">
        <v>45529</v>
      </c>
      <c r="F3161" s="1">
        <v>45529</v>
      </c>
      <c r="G3161" s="1">
        <v>45543</v>
      </c>
      <c r="H3161" t="s">
        <v>28</v>
      </c>
      <c r="I3161">
        <v>11</v>
      </c>
      <c r="J3161" t="s">
        <v>35</v>
      </c>
      <c r="K3161">
        <v>99213</v>
      </c>
      <c r="O3161">
        <v>1</v>
      </c>
      <c r="P3161">
        <v>236.78</v>
      </c>
      <c r="Q3161">
        <v>175.39</v>
      </c>
      <c r="R3161">
        <v>140.31</v>
      </c>
      <c r="S3161">
        <v>35.08</v>
      </c>
      <c r="T3161" t="s">
        <v>30</v>
      </c>
      <c r="X3161" t="s">
        <v>43</v>
      </c>
      <c r="Y3161" t="s">
        <v>44</v>
      </c>
      <c r="Z3161" t="s">
        <v>39</v>
      </c>
      <c r="AA3161" t="str">
        <f>IFERROR(_xlfn.XLOOKUP($J3161,avoidable_ed_reference!$A$2:$A$13,avoidable_ed_reference!$C$2:$C$13),"Not Classified")</f>
        <v>Avoidable</v>
      </c>
      <c r="AB3161" t="str">
        <f>IFERROR(_xlfn.XLOOKUP($B3161,enrollment!$A$2:$A$801,enrollment!$I$2:$I$801),"")</f>
        <v>KY</v>
      </c>
      <c r="AC3161">
        <f>IFERROR(_xlfn.XLOOKUP($B3161,enrollment!$A$2:$A$801,enrollment!$L$2:$L$801),"")</f>
        <v>54</v>
      </c>
      <c r="AD3161" t="str" cm="1">
        <f t="array" ref="AD3161">_xlfn.IFS(AC3161="","Unknown",AC3161&lt;18,"0-17",AC3161&lt;35,"18-34",AC3161&lt;50,"35-49",AC3161&lt;65,"50-64",TRUE,"65+")</f>
        <v>50-64</v>
      </c>
      <c r="AE3161">
        <f>IFERROR(_xlfn.XLOOKUP($B3161,enrollment!$A$2:$A$801,enrollment!$O$2:$O$801),"")</f>
        <v>3456789012</v>
      </c>
      <c r="AF3161">
        <f>IFERROR(_xlfn.XLOOKUP($AE3161,providers!$B$2:$B$11,providers!$Q$2:$Q$11),"")</f>
        <v>4</v>
      </c>
      <c r="AG3161" s="1">
        <f t="shared" si="49"/>
        <v>45505</v>
      </c>
    </row>
    <row r="3162" spans="1:33" x14ac:dyDescent="0.25">
      <c r="A3162" t="s">
        <v>3670</v>
      </c>
      <c r="B3162" t="s">
        <v>3666</v>
      </c>
      <c r="C3162">
        <v>3456789012</v>
      </c>
      <c r="D3162">
        <v>3456789012</v>
      </c>
      <c r="E3162" s="1">
        <v>45391</v>
      </c>
      <c r="F3162" s="1">
        <v>45391</v>
      </c>
      <c r="G3162" s="1">
        <v>45425</v>
      </c>
      <c r="H3162" t="s">
        <v>28</v>
      </c>
      <c r="I3162">
        <v>11</v>
      </c>
      <c r="J3162" t="s">
        <v>35</v>
      </c>
      <c r="K3162">
        <v>99213</v>
      </c>
      <c r="O3162">
        <v>1</v>
      </c>
      <c r="P3162">
        <v>176.9</v>
      </c>
      <c r="Q3162">
        <v>131.04</v>
      </c>
      <c r="R3162">
        <v>104.83</v>
      </c>
      <c r="S3162">
        <v>26.21</v>
      </c>
      <c r="T3162" t="s">
        <v>30</v>
      </c>
      <c r="X3162" t="s">
        <v>43</v>
      </c>
      <c r="Y3162" t="s">
        <v>44</v>
      </c>
      <c r="Z3162" t="s">
        <v>39</v>
      </c>
      <c r="AA3162" t="str">
        <f>IFERROR(_xlfn.XLOOKUP($J3162,avoidable_ed_reference!$A$2:$A$13,avoidable_ed_reference!$C$2:$C$13),"Not Classified")</f>
        <v>Avoidable</v>
      </c>
      <c r="AB3162" t="str">
        <f>IFERROR(_xlfn.XLOOKUP($B3162,enrollment!$A$2:$A$801,enrollment!$I$2:$I$801),"")</f>
        <v>KY</v>
      </c>
      <c r="AC3162">
        <f>IFERROR(_xlfn.XLOOKUP($B3162,enrollment!$A$2:$A$801,enrollment!$L$2:$L$801),"")</f>
        <v>54</v>
      </c>
      <c r="AD3162" t="str" cm="1">
        <f t="array" ref="AD3162">_xlfn.IFS(AC3162="","Unknown",AC3162&lt;18,"0-17",AC3162&lt;35,"18-34",AC3162&lt;50,"35-49",AC3162&lt;65,"50-64",TRUE,"65+")</f>
        <v>50-64</v>
      </c>
      <c r="AE3162">
        <f>IFERROR(_xlfn.XLOOKUP($B3162,enrollment!$A$2:$A$801,enrollment!$O$2:$O$801),"")</f>
        <v>3456789012</v>
      </c>
      <c r="AF3162">
        <f>IFERROR(_xlfn.XLOOKUP($AE3162,providers!$B$2:$B$11,providers!$Q$2:$Q$11),"")</f>
        <v>4</v>
      </c>
      <c r="AG3162" s="1">
        <f t="shared" si="49"/>
        <v>45383</v>
      </c>
    </row>
    <row r="3163" spans="1:33" x14ac:dyDescent="0.25">
      <c r="A3163" t="s">
        <v>3671</v>
      </c>
      <c r="B3163" t="s">
        <v>3666</v>
      </c>
      <c r="C3163">
        <v>2345678901</v>
      </c>
      <c r="D3163">
        <v>2345678901</v>
      </c>
      <c r="E3163" s="1">
        <v>45579</v>
      </c>
      <c r="F3163" s="1">
        <v>45579</v>
      </c>
      <c r="G3163" s="1">
        <v>45598</v>
      </c>
      <c r="H3163" t="s">
        <v>28</v>
      </c>
      <c r="I3163">
        <v>23</v>
      </c>
      <c r="J3163" t="s">
        <v>129</v>
      </c>
      <c r="K3163">
        <v>99284</v>
      </c>
      <c r="O3163">
        <v>1</v>
      </c>
      <c r="P3163">
        <v>1634.35</v>
      </c>
      <c r="Q3163">
        <v>907.97</v>
      </c>
      <c r="R3163">
        <v>726.38</v>
      </c>
      <c r="S3163">
        <v>181.59</v>
      </c>
      <c r="T3163" t="s">
        <v>30</v>
      </c>
      <c r="X3163" t="s">
        <v>43</v>
      </c>
      <c r="Y3163" t="s">
        <v>44</v>
      </c>
      <c r="Z3163" t="s">
        <v>45</v>
      </c>
      <c r="AA3163" t="str">
        <f>IFERROR(_xlfn.XLOOKUP($J3163,avoidable_ed_reference!$A$2:$A$13,avoidable_ed_reference!$C$2:$C$13),"Not Classified")</f>
        <v>Potentially Avoidable</v>
      </c>
      <c r="AB3163" t="str">
        <f>IFERROR(_xlfn.XLOOKUP($B3163,enrollment!$A$2:$A$801,enrollment!$I$2:$I$801),"")</f>
        <v>KY</v>
      </c>
      <c r="AC3163">
        <f>IFERROR(_xlfn.XLOOKUP($B3163,enrollment!$A$2:$A$801,enrollment!$L$2:$L$801),"")</f>
        <v>54</v>
      </c>
      <c r="AD3163" t="str" cm="1">
        <f t="array" ref="AD3163">_xlfn.IFS(AC3163="","Unknown",AC3163&lt;18,"0-17",AC3163&lt;35,"18-34",AC3163&lt;50,"35-49",AC3163&lt;65,"50-64",TRUE,"65+")</f>
        <v>50-64</v>
      </c>
      <c r="AE3163">
        <f>IFERROR(_xlfn.XLOOKUP($B3163,enrollment!$A$2:$A$801,enrollment!$O$2:$O$801),"")</f>
        <v>3456789012</v>
      </c>
      <c r="AF3163">
        <f>IFERROR(_xlfn.XLOOKUP($AE3163,providers!$B$2:$B$11,providers!$Q$2:$Q$11),"")</f>
        <v>4</v>
      </c>
      <c r="AG3163" s="1">
        <f t="shared" si="49"/>
        <v>45566</v>
      </c>
    </row>
    <row r="3164" spans="1:33" x14ac:dyDescent="0.25">
      <c r="A3164" t="s">
        <v>3672</v>
      </c>
      <c r="B3164" t="s">
        <v>3666</v>
      </c>
      <c r="C3164">
        <v>3456789012</v>
      </c>
      <c r="D3164">
        <v>3456789012</v>
      </c>
      <c r="E3164" s="1">
        <v>45655</v>
      </c>
      <c r="F3164" s="1">
        <v>45655</v>
      </c>
      <c r="G3164" s="1">
        <v>45677</v>
      </c>
      <c r="H3164" t="s">
        <v>59</v>
      </c>
      <c r="J3164" t="s">
        <v>47</v>
      </c>
      <c r="L3164" s="2" t="s">
        <v>106</v>
      </c>
      <c r="M3164" t="s">
        <v>107</v>
      </c>
      <c r="N3164" t="s">
        <v>108</v>
      </c>
      <c r="O3164">
        <v>1</v>
      </c>
      <c r="P3164">
        <v>1110.96</v>
      </c>
      <c r="Q3164">
        <v>1009.96</v>
      </c>
      <c r="R3164">
        <v>807.97</v>
      </c>
      <c r="S3164">
        <v>201.99</v>
      </c>
      <c r="T3164" t="s">
        <v>30</v>
      </c>
      <c r="X3164" t="s">
        <v>43</v>
      </c>
      <c r="Y3164" t="s">
        <v>44</v>
      </c>
      <c r="Z3164" t="s">
        <v>64</v>
      </c>
      <c r="AA3164" t="str">
        <f>IFERROR(_xlfn.XLOOKUP($J3164,avoidable_ed_reference!$A$2:$A$13,avoidable_ed_reference!$C$2:$C$13),"Not Classified")</f>
        <v>Not Classified</v>
      </c>
      <c r="AB3164" t="str">
        <f>IFERROR(_xlfn.XLOOKUP($B3164,enrollment!$A$2:$A$801,enrollment!$I$2:$I$801),"")</f>
        <v>KY</v>
      </c>
      <c r="AC3164">
        <f>IFERROR(_xlfn.XLOOKUP($B3164,enrollment!$A$2:$A$801,enrollment!$L$2:$L$801),"")</f>
        <v>54</v>
      </c>
      <c r="AD3164" t="str" cm="1">
        <f t="array" ref="AD3164">_xlfn.IFS(AC3164="","Unknown",AC3164&lt;18,"0-17",AC3164&lt;35,"18-34",AC3164&lt;50,"35-49",AC3164&lt;65,"50-64",TRUE,"65+")</f>
        <v>50-64</v>
      </c>
      <c r="AE3164">
        <f>IFERROR(_xlfn.XLOOKUP($B3164,enrollment!$A$2:$A$801,enrollment!$O$2:$O$801),"")</f>
        <v>3456789012</v>
      </c>
      <c r="AF3164">
        <f>IFERROR(_xlfn.XLOOKUP($AE3164,providers!$B$2:$B$11,providers!$Q$2:$Q$11),"")</f>
        <v>4</v>
      </c>
      <c r="AG3164" s="1">
        <f t="shared" si="49"/>
        <v>45627</v>
      </c>
    </row>
    <row r="3165" spans="1:33" x14ac:dyDescent="0.25">
      <c r="A3165" t="s">
        <v>3673</v>
      </c>
      <c r="B3165" t="s">
        <v>3666</v>
      </c>
      <c r="C3165">
        <v>3456789012</v>
      </c>
      <c r="D3165">
        <v>3456789012</v>
      </c>
      <c r="E3165" s="1">
        <v>45487</v>
      </c>
      <c r="F3165" s="1">
        <v>45487</v>
      </c>
      <c r="G3165" s="1">
        <v>45512</v>
      </c>
      <c r="H3165" t="s">
        <v>67</v>
      </c>
      <c r="I3165">
        <v>21</v>
      </c>
      <c r="J3165" t="s">
        <v>80</v>
      </c>
      <c r="K3165">
        <v>99223</v>
      </c>
      <c r="O3165">
        <v>1</v>
      </c>
      <c r="P3165">
        <v>28277.33</v>
      </c>
      <c r="Q3165">
        <v>18243.439999999999</v>
      </c>
      <c r="R3165">
        <v>14594.75</v>
      </c>
      <c r="S3165">
        <v>3648.69</v>
      </c>
      <c r="T3165" t="s">
        <v>30</v>
      </c>
      <c r="V3165">
        <v>1</v>
      </c>
      <c r="W3165" s="2" t="s">
        <v>68</v>
      </c>
      <c r="X3165" t="s">
        <v>43</v>
      </c>
      <c r="Y3165" t="s">
        <v>44</v>
      </c>
      <c r="Z3165" t="s">
        <v>69</v>
      </c>
      <c r="AA3165" t="str">
        <f>IFERROR(_xlfn.XLOOKUP($J3165,avoidable_ed_reference!$A$2:$A$13,avoidable_ed_reference!$C$2:$C$13),"Not Classified")</f>
        <v>Non-Avoidable</v>
      </c>
      <c r="AB3165" t="str">
        <f>IFERROR(_xlfn.XLOOKUP($B3165,enrollment!$A$2:$A$801,enrollment!$I$2:$I$801),"")</f>
        <v>KY</v>
      </c>
      <c r="AC3165">
        <f>IFERROR(_xlfn.XLOOKUP($B3165,enrollment!$A$2:$A$801,enrollment!$L$2:$L$801),"")</f>
        <v>54</v>
      </c>
      <c r="AD3165" t="str" cm="1">
        <f t="array" ref="AD3165">_xlfn.IFS(AC3165="","Unknown",AC3165&lt;18,"0-17",AC3165&lt;35,"18-34",AC3165&lt;50,"35-49",AC3165&lt;65,"50-64",TRUE,"65+")</f>
        <v>50-64</v>
      </c>
      <c r="AE3165">
        <f>IFERROR(_xlfn.XLOOKUP($B3165,enrollment!$A$2:$A$801,enrollment!$O$2:$O$801),"")</f>
        <v>3456789012</v>
      </c>
      <c r="AF3165">
        <f>IFERROR(_xlfn.XLOOKUP($AE3165,providers!$B$2:$B$11,providers!$Q$2:$Q$11),"")</f>
        <v>4</v>
      </c>
      <c r="AG3165" s="1">
        <f t="shared" si="49"/>
        <v>45474</v>
      </c>
    </row>
    <row r="3166" spans="1:33" x14ac:dyDescent="0.25">
      <c r="A3166" t="s">
        <v>3674</v>
      </c>
      <c r="B3166" t="s">
        <v>3666</v>
      </c>
      <c r="C3166">
        <v>2345678901</v>
      </c>
      <c r="D3166">
        <v>2345678901</v>
      </c>
      <c r="E3166" s="1">
        <v>45530</v>
      </c>
      <c r="F3166" s="1">
        <v>45530</v>
      </c>
      <c r="G3166" s="1">
        <v>45557</v>
      </c>
      <c r="H3166" t="s">
        <v>28</v>
      </c>
      <c r="I3166">
        <v>23</v>
      </c>
      <c r="J3166" t="s">
        <v>77</v>
      </c>
      <c r="K3166">
        <v>99284</v>
      </c>
      <c r="O3166">
        <v>1</v>
      </c>
      <c r="P3166">
        <v>2516.7399999999998</v>
      </c>
      <c r="Q3166">
        <v>1398.19</v>
      </c>
      <c r="R3166">
        <v>1118.55</v>
      </c>
      <c r="S3166">
        <v>279.64</v>
      </c>
      <c r="T3166" t="s">
        <v>30</v>
      </c>
      <c r="X3166" t="s">
        <v>43</v>
      </c>
      <c r="Y3166" t="s">
        <v>44</v>
      </c>
      <c r="Z3166" t="s">
        <v>45</v>
      </c>
      <c r="AA3166" t="str">
        <f>IFERROR(_xlfn.XLOOKUP($J3166,avoidable_ed_reference!$A$2:$A$13,avoidable_ed_reference!$C$2:$C$13),"Not Classified")</f>
        <v>Avoidable</v>
      </c>
      <c r="AB3166" t="str">
        <f>IFERROR(_xlfn.XLOOKUP($B3166,enrollment!$A$2:$A$801,enrollment!$I$2:$I$801),"")</f>
        <v>KY</v>
      </c>
      <c r="AC3166">
        <f>IFERROR(_xlfn.XLOOKUP($B3166,enrollment!$A$2:$A$801,enrollment!$L$2:$L$801),"")</f>
        <v>54</v>
      </c>
      <c r="AD3166" t="str" cm="1">
        <f t="array" ref="AD3166">_xlfn.IFS(AC3166="","Unknown",AC3166&lt;18,"0-17",AC3166&lt;35,"18-34",AC3166&lt;50,"35-49",AC3166&lt;65,"50-64",TRUE,"65+")</f>
        <v>50-64</v>
      </c>
      <c r="AE3166">
        <f>IFERROR(_xlfn.XLOOKUP($B3166,enrollment!$A$2:$A$801,enrollment!$O$2:$O$801),"")</f>
        <v>3456789012</v>
      </c>
      <c r="AF3166">
        <f>IFERROR(_xlfn.XLOOKUP($AE3166,providers!$B$2:$B$11,providers!$Q$2:$Q$11),"")</f>
        <v>4</v>
      </c>
      <c r="AG3166" s="1">
        <f t="shared" si="49"/>
        <v>45505</v>
      </c>
    </row>
    <row r="3167" spans="1:33" x14ac:dyDescent="0.25">
      <c r="A3167" t="s">
        <v>3675</v>
      </c>
      <c r="B3167" t="s">
        <v>3666</v>
      </c>
      <c r="C3167">
        <v>2233445566</v>
      </c>
      <c r="D3167">
        <v>2233445566</v>
      </c>
      <c r="E3167" s="1">
        <v>45558</v>
      </c>
      <c r="F3167" s="1">
        <v>45558</v>
      </c>
      <c r="G3167" s="1">
        <v>45575</v>
      </c>
      <c r="H3167" t="s">
        <v>59</v>
      </c>
      <c r="J3167" t="s">
        <v>47</v>
      </c>
      <c r="L3167" s="2" t="s">
        <v>151</v>
      </c>
      <c r="M3167" t="s">
        <v>152</v>
      </c>
      <c r="N3167" t="s">
        <v>153</v>
      </c>
      <c r="O3167">
        <v>1</v>
      </c>
      <c r="P3167">
        <v>984.07</v>
      </c>
      <c r="Q3167">
        <v>894.61</v>
      </c>
      <c r="R3167">
        <v>715.69</v>
      </c>
      <c r="S3167">
        <v>178.92</v>
      </c>
      <c r="T3167" t="s">
        <v>30</v>
      </c>
      <c r="X3167" t="s">
        <v>43</v>
      </c>
      <c r="Y3167" t="s">
        <v>44</v>
      </c>
      <c r="Z3167" t="s">
        <v>64</v>
      </c>
      <c r="AA3167" t="str">
        <f>IFERROR(_xlfn.XLOOKUP($J3167,avoidable_ed_reference!$A$2:$A$13,avoidable_ed_reference!$C$2:$C$13),"Not Classified")</f>
        <v>Not Classified</v>
      </c>
      <c r="AB3167" t="str">
        <f>IFERROR(_xlfn.XLOOKUP($B3167,enrollment!$A$2:$A$801,enrollment!$I$2:$I$801),"")</f>
        <v>KY</v>
      </c>
      <c r="AC3167">
        <f>IFERROR(_xlfn.XLOOKUP($B3167,enrollment!$A$2:$A$801,enrollment!$L$2:$L$801),"")</f>
        <v>54</v>
      </c>
      <c r="AD3167" t="str" cm="1">
        <f t="array" ref="AD3167">_xlfn.IFS(AC3167="","Unknown",AC3167&lt;18,"0-17",AC3167&lt;35,"18-34",AC3167&lt;50,"35-49",AC3167&lt;65,"50-64",TRUE,"65+")</f>
        <v>50-64</v>
      </c>
      <c r="AE3167">
        <f>IFERROR(_xlfn.XLOOKUP($B3167,enrollment!$A$2:$A$801,enrollment!$O$2:$O$801),"")</f>
        <v>3456789012</v>
      </c>
      <c r="AF3167">
        <f>IFERROR(_xlfn.XLOOKUP($AE3167,providers!$B$2:$B$11,providers!$Q$2:$Q$11),"")</f>
        <v>4</v>
      </c>
      <c r="AG3167" s="1">
        <f t="shared" si="49"/>
        <v>45536</v>
      </c>
    </row>
    <row r="3168" spans="1:33" x14ac:dyDescent="0.25">
      <c r="A3168" t="s">
        <v>3676</v>
      </c>
      <c r="B3168" t="s">
        <v>3677</v>
      </c>
      <c r="C3168">
        <v>3456789012</v>
      </c>
      <c r="D3168">
        <v>3456789012</v>
      </c>
      <c r="E3168" s="1">
        <v>45469</v>
      </c>
      <c r="F3168" s="1">
        <v>45469</v>
      </c>
      <c r="G3168" s="1">
        <v>45489</v>
      </c>
      <c r="H3168" t="s">
        <v>28</v>
      </c>
      <c r="I3168">
        <v>11</v>
      </c>
      <c r="J3168" t="s">
        <v>38</v>
      </c>
      <c r="K3168">
        <v>99213</v>
      </c>
      <c r="O3168">
        <v>1</v>
      </c>
      <c r="P3168">
        <v>229.74</v>
      </c>
      <c r="Q3168">
        <v>170.18</v>
      </c>
      <c r="R3168">
        <v>136.13999999999999</v>
      </c>
      <c r="S3168">
        <v>34.04</v>
      </c>
      <c r="T3168" t="s">
        <v>30</v>
      </c>
      <c r="X3168" t="s">
        <v>233</v>
      </c>
      <c r="Y3168" t="s">
        <v>32</v>
      </c>
      <c r="Z3168" t="s">
        <v>39</v>
      </c>
      <c r="AA3168" t="str">
        <f>IFERROR(_xlfn.XLOOKUP($J3168,avoidable_ed_reference!$A$2:$A$13,avoidable_ed_reference!$C$2:$C$13),"Not Classified")</f>
        <v>Not Classified</v>
      </c>
      <c r="AB3168" t="str">
        <f>IFERROR(_xlfn.XLOOKUP($B3168,enrollment!$A$2:$A$801,enrollment!$I$2:$I$801),"")</f>
        <v>KY</v>
      </c>
      <c r="AC3168">
        <f>IFERROR(_xlfn.XLOOKUP($B3168,enrollment!$A$2:$A$801,enrollment!$L$2:$L$801),"")</f>
        <v>72</v>
      </c>
      <c r="AD3168" t="str" cm="1">
        <f t="array" ref="AD3168">_xlfn.IFS(AC3168="","Unknown",AC3168&lt;18,"0-17",AC3168&lt;35,"18-34",AC3168&lt;50,"35-49",AC3168&lt;65,"50-64",TRUE,"65+")</f>
        <v>65+</v>
      </c>
      <c r="AE3168">
        <f>IFERROR(_xlfn.XLOOKUP($B3168,enrollment!$A$2:$A$801,enrollment!$O$2:$O$801),"")</f>
        <v>3456789012</v>
      </c>
      <c r="AF3168">
        <f>IFERROR(_xlfn.XLOOKUP($AE3168,providers!$B$2:$B$11,providers!$Q$2:$Q$11),"")</f>
        <v>4</v>
      </c>
      <c r="AG3168" s="1">
        <f t="shared" si="49"/>
        <v>45444</v>
      </c>
    </row>
    <row r="3169" spans="1:33" x14ac:dyDescent="0.25">
      <c r="A3169" t="s">
        <v>3678</v>
      </c>
      <c r="B3169" t="s">
        <v>3677</v>
      </c>
      <c r="C3169">
        <v>3456789012</v>
      </c>
      <c r="D3169">
        <v>3456789012</v>
      </c>
      <c r="E3169" s="1">
        <v>45575</v>
      </c>
      <c r="F3169" s="1">
        <v>45575</v>
      </c>
      <c r="G3169" s="1">
        <v>45606</v>
      </c>
      <c r="H3169" t="s">
        <v>67</v>
      </c>
      <c r="I3169">
        <v>21</v>
      </c>
      <c r="J3169" t="s">
        <v>80</v>
      </c>
      <c r="K3169">
        <v>99223</v>
      </c>
      <c r="O3169">
        <v>1</v>
      </c>
      <c r="P3169">
        <v>18064.61</v>
      </c>
      <c r="Q3169">
        <v>11654.59</v>
      </c>
      <c r="R3169">
        <v>9323.67</v>
      </c>
      <c r="S3169">
        <v>2330.92</v>
      </c>
      <c r="T3169" t="s">
        <v>30</v>
      </c>
      <c r="V3169">
        <v>1</v>
      </c>
      <c r="W3169" s="2" t="s">
        <v>68</v>
      </c>
      <c r="X3169" t="s">
        <v>233</v>
      </c>
      <c r="Y3169" t="s">
        <v>32</v>
      </c>
      <c r="Z3169" t="s">
        <v>69</v>
      </c>
      <c r="AA3169" t="str">
        <f>IFERROR(_xlfn.XLOOKUP($J3169,avoidable_ed_reference!$A$2:$A$13,avoidable_ed_reference!$C$2:$C$13),"Not Classified")</f>
        <v>Non-Avoidable</v>
      </c>
      <c r="AB3169" t="str">
        <f>IFERROR(_xlfn.XLOOKUP($B3169,enrollment!$A$2:$A$801,enrollment!$I$2:$I$801),"")</f>
        <v>KY</v>
      </c>
      <c r="AC3169">
        <f>IFERROR(_xlfn.XLOOKUP($B3169,enrollment!$A$2:$A$801,enrollment!$L$2:$L$801),"")</f>
        <v>72</v>
      </c>
      <c r="AD3169" t="str" cm="1">
        <f t="array" ref="AD3169">_xlfn.IFS(AC3169="","Unknown",AC3169&lt;18,"0-17",AC3169&lt;35,"18-34",AC3169&lt;50,"35-49",AC3169&lt;65,"50-64",TRUE,"65+")</f>
        <v>65+</v>
      </c>
      <c r="AE3169">
        <f>IFERROR(_xlfn.XLOOKUP($B3169,enrollment!$A$2:$A$801,enrollment!$O$2:$O$801),"")</f>
        <v>3456789012</v>
      </c>
      <c r="AF3169">
        <f>IFERROR(_xlfn.XLOOKUP($AE3169,providers!$B$2:$B$11,providers!$Q$2:$Q$11),"")</f>
        <v>4</v>
      </c>
      <c r="AG3169" s="1">
        <f t="shared" si="49"/>
        <v>45566</v>
      </c>
    </row>
    <row r="3170" spans="1:33" x14ac:dyDescent="0.25">
      <c r="A3170" t="s">
        <v>3679</v>
      </c>
      <c r="B3170" t="s">
        <v>3677</v>
      </c>
      <c r="C3170">
        <v>3456789012</v>
      </c>
      <c r="D3170">
        <v>3456789012</v>
      </c>
      <c r="E3170" s="1">
        <v>45613</v>
      </c>
      <c r="F3170" s="1">
        <v>45613</v>
      </c>
      <c r="G3170" s="1">
        <v>45648</v>
      </c>
      <c r="H3170" t="s">
        <v>28</v>
      </c>
      <c r="I3170">
        <v>11</v>
      </c>
      <c r="J3170" t="s">
        <v>47</v>
      </c>
      <c r="K3170">
        <v>99213</v>
      </c>
      <c r="O3170">
        <v>1</v>
      </c>
      <c r="P3170">
        <v>189.84</v>
      </c>
      <c r="Q3170">
        <v>140.62</v>
      </c>
      <c r="R3170">
        <v>112.5</v>
      </c>
      <c r="S3170">
        <v>28.12</v>
      </c>
      <c r="T3170" t="s">
        <v>30</v>
      </c>
      <c r="X3170" t="s">
        <v>233</v>
      </c>
      <c r="Y3170" t="s">
        <v>32</v>
      </c>
      <c r="Z3170" t="s">
        <v>39</v>
      </c>
      <c r="AA3170" t="str">
        <f>IFERROR(_xlfn.XLOOKUP($J3170,avoidable_ed_reference!$A$2:$A$13,avoidable_ed_reference!$C$2:$C$13),"Not Classified")</f>
        <v>Not Classified</v>
      </c>
      <c r="AB3170" t="str">
        <f>IFERROR(_xlfn.XLOOKUP($B3170,enrollment!$A$2:$A$801,enrollment!$I$2:$I$801),"")</f>
        <v>KY</v>
      </c>
      <c r="AC3170">
        <f>IFERROR(_xlfn.XLOOKUP($B3170,enrollment!$A$2:$A$801,enrollment!$L$2:$L$801),"")</f>
        <v>72</v>
      </c>
      <c r="AD3170" t="str" cm="1">
        <f t="array" ref="AD3170">_xlfn.IFS(AC3170="","Unknown",AC3170&lt;18,"0-17",AC3170&lt;35,"18-34",AC3170&lt;50,"35-49",AC3170&lt;65,"50-64",TRUE,"65+")</f>
        <v>65+</v>
      </c>
      <c r="AE3170">
        <f>IFERROR(_xlfn.XLOOKUP($B3170,enrollment!$A$2:$A$801,enrollment!$O$2:$O$801),"")</f>
        <v>3456789012</v>
      </c>
      <c r="AF3170">
        <f>IFERROR(_xlfn.XLOOKUP($AE3170,providers!$B$2:$B$11,providers!$Q$2:$Q$11),"")</f>
        <v>4</v>
      </c>
      <c r="AG3170" s="1">
        <f t="shared" si="49"/>
        <v>45597</v>
      </c>
    </row>
    <row r="3171" spans="1:33" x14ac:dyDescent="0.25">
      <c r="A3171" t="s">
        <v>3680</v>
      </c>
      <c r="B3171" t="s">
        <v>3677</v>
      </c>
      <c r="C3171">
        <v>3456789012</v>
      </c>
      <c r="D3171">
        <v>3456789012</v>
      </c>
      <c r="E3171" s="1">
        <v>45485</v>
      </c>
      <c r="F3171" s="1">
        <v>45485</v>
      </c>
      <c r="G3171" s="1">
        <v>45510</v>
      </c>
      <c r="H3171" t="s">
        <v>28</v>
      </c>
      <c r="I3171">
        <v>11</v>
      </c>
      <c r="J3171" t="s">
        <v>47</v>
      </c>
      <c r="K3171">
        <v>99213</v>
      </c>
      <c r="O3171">
        <v>1</v>
      </c>
      <c r="P3171">
        <v>187</v>
      </c>
      <c r="Q3171">
        <v>138.52000000000001</v>
      </c>
      <c r="R3171">
        <v>110.82</v>
      </c>
      <c r="S3171">
        <v>27.7</v>
      </c>
      <c r="T3171" t="s">
        <v>30</v>
      </c>
      <c r="X3171" t="s">
        <v>233</v>
      </c>
      <c r="Y3171" t="s">
        <v>32</v>
      </c>
      <c r="Z3171" t="s">
        <v>39</v>
      </c>
      <c r="AA3171" t="str">
        <f>IFERROR(_xlfn.XLOOKUP($J3171,avoidable_ed_reference!$A$2:$A$13,avoidable_ed_reference!$C$2:$C$13),"Not Classified")</f>
        <v>Not Classified</v>
      </c>
      <c r="AB3171" t="str">
        <f>IFERROR(_xlfn.XLOOKUP($B3171,enrollment!$A$2:$A$801,enrollment!$I$2:$I$801),"")</f>
        <v>KY</v>
      </c>
      <c r="AC3171">
        <f>IFERROR(_xlfn.XLOOKUP($B3171,enrollment!$A$2:$A$801,enrollment!$L$2:$L$801),"")</f>
        <v>72</v>
      </c>
      <c r="AD3171" t="str" cm="1">
        <f t="array" ref="AD3171">_xlfn.IFS(AC3171="","Unknown",AC3171&lt;18,"0-17",AC3171&lt;35,"18-34",AC3171&lt;50,"35-49",AC3171&lt;65,"50-64",TRUE,"65+")</f>
        <v>65+</v>
      </c>
      <c r="AE3171">
        <f>IFERROR(_xlfn.XLOOKUP($B3171,enrollment!$A$2:$A$801,enrollment!$O$2:$O$801),"")</f>
        <v>3456789012</v>
      </c>
      <c r="AF3171">
        <f>IFERROR(_xlfn.XLOOKUP($AE3171,providers!$B$2:$B$11,providers!$Q$2:$Q$11),"")</f>
        <v>4</v>
      </c>
      <c r="AG3171" s="1">
        <f t="shared" si="49"/>
        <v>45474</v>
      </c>
    </row>
    <row r="3172" spans="1:33" x14ac:dyDescent="0.25">
      <c r="A3172" t="s">
        <v>3681</v>
      </c>
      <c r="B3172" t="s">
        <v>3682</v>
      </c>
      <c r="C3172">
        <v>3456789012</v>
      </c>
      <c r="D3172">
        <v>3456789012</v>
      </c>
      <c r="E3172" s="1">
        <v>45413</v>
      </c>
      <c r="F3172" s="1">
        <v>45413</v>
      </c>
      <c r="G3172" s="1">
        <v>45435</v>
      </c>
      <c r="H3172" t="s">
        <v>28</v>
      </c>
      <c r="I3172">
        <v>11</v>
      </c>
      <c r="J3172" t="s">
        <v>47</v>
      </c>
      <c r="K3172">
        <v>99213</v>
      </c>
      <c r="O3172">
        <v>1</v>
      </c>
      <c r="P3172">
        <v>192.36</v>
      </c>
      <c r="Q3172">
        <v>142.49</v>
      </c>
      <c r="R3172">
        <v>113.99</v>
      </c>
      <c r="S3172">
        <v>28.5</v>
      </c>
      <c r="T3172" t="s">
        <v>30</v>
      </c>
      <c r="X3172" t="s">
        <v>233</v>
      </c>
      <c r="Y3172" t="s">
        <v>32</v>
      </c>
      <c r="Z3172" t="s">
        <v>39</v>
      </c>
      <c r="AA3172" t="str">
        <f>IFERROR(_xlfn.XLOOKUP($J3172,avoidable_ed_reference!$A$2:$A$13,avoidable_ed_reference!$C$2:$C$13),"Not Classified")</f>
        <v>Not Classified</v>
      </c>
      <c r="AB3172" t="str">
        <f>IFERROR(_xlfn.XLOOKUP($B3172,enrollment!$A$2:$A$801,enrollment!$I$2:$I$801),"")</f>
        <v>KY</v>
      </c>
      <c r="AC3172">
        <f>IFERROR(_xlfn.XLOOKUP($B3172,enrollment!$A$2:$A$801,enrollment!$L$2:$L$801),"")</f>
        <v>55</v>
      </c>
      <c r="AD3172" t="str" cm="1">
        <f t="array" ref="AD3172">_xlfn.IFS(AC3172="","Unknown",AC3172&lt;18,"0-17",AC3172&lt;35,"18-34",AC3172&lt;50,"35-49",AC3172&lt;65,"50-64",TRUE,"65+")</f>
        <v>50-64</v>
      </c>
      <c r="AE3172">
        <f>IFERROR(_xlfn.XLOOKUP($B3172,enrollment!$A$2:$A$801,enrollment!$O$2:$O$801),"")</f>
        <v>3456789012</v>
      </c>
      <c r="AF3172">
        <f>IFERROR(_xlfn.XLOOKUP($AE3172,providers!$B$2:$B$11,providers!$Q$2:$Q$11),"")</f>
        <v>4</v>
      </c>
      <c r="AG3172" s="1">
        <f t="shared" si="49"/>
        <v>45413</v>
      </c>
    </row>
    <row r="3173" spans="1:33" x14ac:dyDescent="0.25">
      <c r="A3173" t="s">
        <v>3683</v>
      </c>
      <c r="B3173" t="s">
        <v>3682</v>
      </c>
      <c r="C3173">
        <v>3456789012</v>
      </c>
      <c r="D3173">
        <v>3456789012</v>
      </c>
      <c r="E3173" s="1">
        <v>45568</v>
      </c>
      <c r="F3173" s="1">
        <v>45568</v>
      </c>
      <c r="G3173" s="1">
        <v>45588</v>
      </c>
      <c r="H3173" t="s">
        <v>28</v>
      </c>
      <c r="I3173">
        <v>11</v>
      </c>
      <c r="J3173" t="s">
        <v>35</v>
      </c>
      <c r="K3173">
        <v>99213</v>
      </c>
      <c r="O3173">
        <v>1</v>
      </c>
      <c r="P3173">
        <v>164.36</v>
      </c>
      <c r="Q3173">
        <v>121.75</v>
      </c>
      <c r="R3173">
        <v>97.4</v>
      </c>
      <c r="S3173">
        <v>24.35</v>
      </c>
      <c r="T3173" t="s">
        <v>30</v>
      </c>
      <c r="X3173" t="s">
        <v>233</v>
      </c>
      <c r="Y3173" t="s">
        <v>32</v>
      </c>
      <c r="Z3173" t="s">
        <v>39</v>
      </c>
      <c r="AA3173" t="str">
        <f>IFERROR(_xlfn.XLOOKUP($J3173,avoidable_ed_reference!$A$2:$A$13,avoidable_ed_reference!$C$2:$C$13),"Not Classified")</f>
        <v>Avoidable</v>
      </c>
      <c r="AB3173" t="str">
        <f>IFERROR(_xlfn.XLOOKUP($B3173,enrollment!$A$2:$A$801,enrollment!$I$2:$I$801),"")</f>
        <v>KY</v>
      </c>
      <c r="AC3173">
        <f>IFERROR(_xlfn.XLOOKUP($B3173,enrollment!$A$2:$A$801,enrollment!$L$2:$L$801),"")</f>
        <v>55</v>
      </c>
      <c r="AD3173" t="str" cm="1">
        <f t="array" ref="AD3173">_xlfn.IFS(AC3173="","Unknown",AC3173&lt;18,"0-17",AC3173&lt;35,"18-34",AC3173&lt;50,"35-49",AC3173&lt;65,"50-64",TRUE,"65+")</f>
        <v>50-64</v>
      </c>
      <c r="AE3173">
        <f>IFERROR(_xlfn.XLOOKUP($B3173,enrollment!$A$2:$A$801,enrollment!$O$2:$O$801),"")</f>
        <v>3456789012</v>
      </c>
      <c r="AF3173">
        <f>IFERROR(_xlfn.XLOOKUP($AE3173,providers!$B$2:$B$11,providers!$Q$2:$Q$11),"")</f>
        <v>4</v>
      </c>
      <c r="AG3173" s="1">
        <f t="shared" si="49"/>
        <v>45566</v>
      </c>
    </row>
    <row r="3174" spans="1:33" x14ac:dyDescent="0.25">
      <c r="A3174" t="s">
        <v>3684</v>
      </c>
      <c r="B3174" t="s">
        <v>3682</v>
      </c>
      <c r="C3174">
        <v>3456789012</v>
      </c>
      <c r="D3174">
        <v>3456789012</v>
      </c>
      <c r="E3174" s="1">
        <v>45363</v>
      </c>
      <c r="F3174" s="1">
        <v>45363</v>
      </c>
      <c r="G3174" s="1">
        <v>45391</v>
      </c>
      <c r="H3174" t="s">
        <v>28</v>
      </c>
      <c r="I3174">
        <v>11</v>
      </c>
      <c r="J3174" t="s">
        <v>47</v>
      </c>
      <c r="K3174">
        <v>99213</v>
      </c>
      <c r="O3174">
        <v>1</v>
      </c>
      <c r="P3174">
        <v>214.16</v>
      </c>
      <c r="Q3174">
        <v>158.63999999999999</v>
      </c>
      <c r="R3174">
        <v>126.91</v>
      </c>
      <c r="S3174">
        <v>31.73</v>
      </c>
      <c r="T3174" t="s">
        <v>30</v>
      </c>
      <c r="X3174" t="s">
        <v>233</v>
      </c>
      <c r="Y3174" t="s">
        <v>32</v>
      </c>
      <c r="Z3174" t="s">
        <v>39</v>
      </c>
      <c r="AA3174" t="str">
        <f>IFERROR(_xlfn.XLOOKUP($J3174,avoidable_ed_reference!$A$2:$A$13,avoidable_ed_reference!$C$2:$C$13),"Not Classified")</f>
        <v>Not Classified</v>
      </c>
      <c r="AB3174" t="str">
        <f>IFERROR(_xlfn.XLOOKUP($B3174,enrollment!$A$2:$A$801,enrollment!$I$2:$I$801),"")</f>
        <v>KY</v>
      </c>
      <c r="AC3174">
        <f>IFERROR(_xlfn.XLOOKUP($B3174,enrollment!$A$2:$A$801,enrollment!$L$2:$L$801),"")</f>
        <v>55</v>
      </c>
      <c r="AD3174" t="str" cm="1">
        <f t="array" ref="AD3174">_xlfn.IFS(AC3174="","Unknown",AC3174&lt;18,"0-17",AC3174&lt;35,"18-34",AC3174&lt;50,"35-49",AC3174&lt;65,"50-64",TRUE,"65+")</f>
        <v>50-64</v>
      </c>
      <c r="AE3174">
        <f>IFERROR(_xlfn.XLOOKUP($B3174,enrollment!$A$2:$A$801,enrollment!$O$2:$O$801),"")</f>
        <v>3456789012</v>
      </c>
      <c r="AF3174">
        <f>IFERROR(_xlfn.XLOOKUP($AE3174,providers!$B$2:$B$11,providers!$Q$2:$Q$11),"")</f>
        <v>4</v>
      </c>
      <c r="AG3174" s="1">
        <f t="shared" si="49"/>
        <v>45352</v>
      </c>
    </row>
    <row r="3175" spans="1:33" x14ac:dyDescent="0.25">
      <c r="A3175" t="s">
        <v>3685</v>
      </c>
      <c r="B3175" t="s">
        <v>3682</v>
      </c>
      <c r="C3175">
        <v>2345678901</v>
      </c>
      <c r="D3175">
        <v>2345678901</v>
      </c>
      <c r="E3175" s="1">
        <v>45620</v>
      </c>
      <c r="F3175" s="1">
        <v>45620</v>
      </c>
      <c r="G3175" s="1">
        <v>45649</v>
      </c>
      <c r="H3175" t="s">
        <v>59</v>
      </c>
      <c r="J3175" t="s">
        <v>60</v>
      </c>
      <c r="L3175" s="2" t="s">
        <v>151</v>
      </c>
      <c r="M3175" t="s">
        <v>152</v>
      </c>
      <c r="N3175" t="s">
        <v>153</v>
      </c>
      <c r="O3175">
        <v>1</v>
      </c>
      <c r="P3175">
        <v>847.31</v>
      </c>
      <c r="Q3175">
        <v>770.28</v>
      </c>
      <c r="R3175">
        <v>616.22</v>
      </c>
      <c r="S3175">
        <v>154.06</v>
      </c>
      <c r="T3175" t="s">
        <v>30</v>
      </c>
      <c r="X3175" t="s">
        <v>233</v>
      </c>
      <c r="Y3175" t="s">
        <v>32</v>
      </c>
      <c r="Z3175" t="s">
        <v>64</v>
      </c>
      <c r="AA3175" t="str">
        <f>IFERROR(_xlfn.XLOOKUP($J3175,avoidable_ed_reference!$A$2:$A$13,avoidable_ed_reference!$C$2:$C$13),"Not Classified")</f>
        <v>Not Classified</v>
      </c>
      <c r="AB3175" t="str">
        <f>IFERROR(_xlfn.XLOOKUP($B3175,enrollment!$A$2:$A$801,enrollment!$I$2:$I$801),"")</f>
        <v>KY</v>
      </c>
      <c r="AC3175">
        <f>IFERROR(_xlfn.XLOOKUP($B3175,enrollment!$A$2:$A$801,enrollment!$L$2:$L$801),"")</f>
        <v>55</v>
      </c>
      <c r="AD3175" t="str" cm="1">
        <f t="array" ref="AD3175">_xlfn.IFS(AC3175="","Unknown",AC3175&lt;18,"0-17",AC3175&lt;35,"18-34",AC3175&lt;50,"35-49",AC3175&lt;65,"50-64",TRUE,"65+")</f>
        <v>50-64</v>
      </c>
      <c r="AE3175">
        <f>IFERROR(_xlfn.XLOOKUP($B3175,enrollment!$A$2:$A$801,enrollment!$O$2:$O$801),"")</f>
        <v>3456789012</v>
      </c>
      <c r="AF3175">
        <f>IFERROR(_xlfn.XLOOKUP($AE3175,providers!$B$2:$B$11,providers!$Q$2:$Q$11),"")</f>
        <v>4</v>
      </c>
      <c r="AG3175" s="1">
        <f t="shared" si="49"/>
        <v>45597</v>
      </c>
    </row>
    <row r="3176" spans="1:33" x14ac:dyDescent="0.25">
      <c r="A3176" t="s">
        <v>3686</v>
      </c>
      <c r="B3176" t="s">
        <v>3682</v>
      </c>
      <c r="C3176">
        <v>3456789012</v>
      </c>
      <c r="D3176">
        <v>3456789012</v>
      </c>
      <c r="E3176" s="1">
        <v>45334</v>
      </c>
      <c r="F3176" s="1">
        <v>45334</v>
      </c>
      <c r="G3176" s="1">
        <v>45353</v>
      </c>
      <c r="H3176" t="s">
        <v>28</v>
      </c>
      <c r="I3176">
        <v>11</v>
      </c>
      <c r="J3176" t="s">
        <v>38</v>
      </c>
      <c r="K3176">
        <v>99213</v>
      </c>
      <c r="O3176">
        <v>1</v>
      </c>
      <c r="P3176">
        <v>203.03</v>
      </c>
      <c r="Q3176">
        <v>150.38999999999999</v>
      </c>
      <c r="R3176">
        <v>120.31</v>
      </c>
      <c r="S3176">
        <v>30.08</v>
      </c>
      <c r="T3176" t="s">
        <v>30</v>
      </c>
      <c r="X3176" t="s">
        <v>233</v>
      </c>
      <c r="Y3176" t="s">
        <v>32</v>
      </c>
      <c r="Z3176" t="s">
        <v>39</v>
      </c>
      <c r="AA3176" t="str">
        <f>IFERROR(_xlfn.XLOOKUP($J3176,avoidable_ed_reference!$A$2:$A$13,avoidable_ed_reference!$C$2:$C$13),"Not Classified")</f>
        <v>Not Classified</v>
      </c>
      <c r="AB3176" t="str">
        <f>IFERROR(_xlfn.XLOOKUP($B3176,enrollment!$A$2:$A$801,enrollment!$I$2:$I$801),"")</f>
        <v>KY</v>
      </c>
      <c r="AC3176">
        <f>IFERROR(_xlfn.XLOOKUP($B3176,enrollment!$A$2:$A$801,enrollment!$L$2:$L$801),"")</f>
        <v>55</v>
      </c>
      <c r="AD3176" t="str" cm="1">
        <f t="array" ref="AD3176">_xlfn.IFS(AC3176="","Unknown",AC3176&lt;18,"0-17",AC3176&lt;35,"18-34",AC3176&lt;50,"35-49",AC3176&lt;65,"50-64",TRUE,"65+")</f>
        <v>50-64</v>
      </c>
      <c r="AE3176">
        <f>IFERROR(_xlfn.XLOOKUP($B3176,enrollment!$A$2:$A$801,enrollment!$O$2:$O$801),"")</f>
        <v>3456789012</v>
      </c>
      <c r="AF3176">
        <f>IFERROR(_xlfn.XLOOKUP($AE3176,providers!$B$2:$B$11,providers!$Q$2:$Q$11),"")</f>
        <v>4</v>
      </c>
      <c r="AG3176" s="1">
        <f t="shared" si="49"/>
        <v>45323</v>
      </c>
    </row>
    <row r="3177" spans="1:33" x14ac:dyDescent="0.25">
      <c r="A3177" t="s">
        <v>3687</v>
      </c>
      <c r="B3177" t="s">
        <v>3682</v>
      </c>
      <c r="C3177">
        <v>3456789012</v>
      </c>
      <c r="D3177">
        <v>3456789012</v>
      </c>
      <c r="E3177" s="1">
        <v>45412</v>
      </c>
      <c r="F3177" s="1">
        <v>45412</v>
      </c>
      <c r="G3177" s="1">
        <v>45440</v>
      </c>
      <c r="H3177" t="s">
        <v>28</v>
      </c>
      <c r="I3177">
        <v>11</v>
      </c>
      <c r="J3177" t="s">
        <v>47</v>
      </c>
      <c r="K3177">
        <v>99213</v>
      </c>
      <c r="O3177">
        <v>1</v>
      </c>
      <c r="P3177">
        <v>164.62</v>
      </c>
      <c r="Q3177">
        <v>121.94</v>
      </c>
      <c r="R3177">
        <v>97.55</v>
      </c>
      <c r="S3177">
        <v>24.39</v>
      </c>
      <c r="T3177" t="s">
        <v>30</v>
      </c>
      <c r="X3177" t="s">
        <v>233</v>
      </c>
      <c r="Y3177" t="s">
        <v>32</v>
      </c>
      <c r="Z3177" t="s">
        <v>39</v>
      </c>
      <c r="AA3177" t="str">
        <f>IFERROR(_xlfn.XLOOKUP($J3177,avoidable_ed_reference!$A$2:$A$13,avoidable_ed_reference!$C$2:$C$13),"Not Classified")</f>
        <v>Not Classified</v>
      </c>
      <c r="AB3177" t="str">
        <f>IFERROR(_xlfn.XLOOKUP($B3177,enrollment!$A$2:$A$801,enrollment!$I$2:$I$801),"")</f>
        <v>KY</v>
      </c>
      <c r="AC3177">
        <f>IFERROR(_xlfn.XLOOKUP($B3177,enrollment!$A$2:$A$801,enrollment!$L$2:$L$801),"")</f>
        <v>55</v>
      </c>
      <c r="AD3177" t="str" cm="1">
        <f t="array" ref="AD3177">_xlfn.IFS(AC3177="","Unknown",AC3177&lt;18,"0-17",AC3177&lt;35,"18-34",AC3177&lt;50,"35-49",AC3177&lt;65,"50-64",TRUE,"65+")</f>
        <v>50-64</v>
      </c>
      <c r="AE3177">
        <f>IFERROR(_xlfn.XLOOKUP($B3177,enrollment!$A$2:$A$801,enrollment!$O$2:$O$801),"")</f>
        <v>3456789012</v>
      </c>
      <c r="AF3177">
        <f>IFERROR(_xlfn.XLOOKUP($AE3177,providers!$B$2:$B$11,providers!$Q$2:$Q$11),"")</f>
        <v>4</v>
      </c>
      <c r="AG3177" s="1">
        <f t="shared" si="49"/>
        <v>45383</v>
      </c>
    </row>
    <row r="3178" spans="1:33" x14ac:dyDescent="0.25">
      <c r="A3178" t="s">
        <v>3688</v>
      </c>
      <c r="B3178" t="s">
        <v>3682</v>
      </c>
      <c r="C3178">
        <v>3456789012</v>
      </c>
      <c r="D3178">
        <v>3456789012</v>
      </c>
      <c r="E3178" s="1">
        <v>45305</v>
      </c>
      <c r="F3178" s="1">
        <v>45305</v>
      </c>
      <c r="G3178" s="1">
        <v>45336</v>
      </c>
      <c r="H3178" t="s">
        <v>28</v>
      </c>
      <c r="I3178">
        <v>11</v>
      </c>
      <c r="J3178" t="s">
        <v>35</v>
      </c>
      <c r="K3178">
        <v>99213</v>
      </c>
      <c r="O3178">
        <v>1</v>
      </c>
      <c r="P3178">
        <v>217.53</v>
      </c>
      <c r="Q3178">
        <v>161.13</v>
      </c>
      <c r="R3178">
        <v>128.9</v>
      </c>
      <c r="S3178">
        <v>32.229999999999997</v>
      </c>
      <c r="T3178" t="s">
        <v>30</v>
      </c>
      <c r="X3178" t="s">
        <v>233</v>
      </c>
      <c r="Y3178" t="s">
        <v>32</v>
      </c>
      <c r="Z3178" t="s">
        <v>39</v>
      </c>
      <c r="AA3178" t="str">
        <f>IFERROR(_xlfn.XLOOKUP($J3178,avoidable_ed_reference!$A$2:$A$13,avoidable_ed_reference!$C$2:$C$13),"Not Classified")</f>
        <v>Avoidable</v>
      </c>
      <c r="AB3178" t="str">
        <f>IFERROR(_xlfn.XLOOKUP($B3178,enrollment!$A$2:$A$801,enrollment!$I$2:$I$801),"")</f>
        <v>KY</v>
      </c>
      <c r="AC3178">
        <f>IFERROR(_xlfn.XLOOKUP($B3178,enrollment!$A$2:$A$801,enrollment!$L$2:$L$801),"")</f>
        <v>55</v>
      </c>
      <c r="AD3178" t="str" cm="1">
        <f t="array" ref="AD3178">_xlfn.IFS(AC3178="","Unknown",AC3178&lt;18,"0-17",AC3178&lt;35,"18-34",AC3178&lt;50,"35-49",AC3178&lt;65,"50-64",TRUE,"65+")</f>
        <v>50-64</v>
      </c>
      <c r="AE3178">
        <f>IFERROR(_xlfn.XLOOKUP($B3178,enrollment!$A$2:$A$801,enrollment!$O$2:$O$801),"")</f>
        <v>3456789012</v>
      </c>
      <c r="AF3178">
        <f>IFERROR(_xlfn.XLOOKUP($AE3178,providers!$B$2:$B$11,providers!$Q$2:$Q$11),"")</f>
        <v>4</v>
      </c>
      <c r="AG3178" s="1">
        <f t="shared" si="49"/>
        <v>45292</v>
      </c>
    </row>
    <row r="3179" spans="1:33" x14ac:dyDescent="0.25">
      <c r="A3179" t="s">
        <v>3689</v>
      </c>
      <c r="B3179" t="s">
        <v>3682</v>
      </c>
      <c r="C3179">
        <v>5678901234</v>
      </c>
      <c r="D3179">
        <v>5678901234</v>
      </c>
      <c r="E3179" s="1">
        <v>45439</v>
      </c>
      <c r="F3179" s="1">
        <v>45439</v>
      </c>
      <c r="G3179" s="1">
        <v>45457</v>
      </c>
      <c r="H3179" t="s">
        <v>28</v>
      </c>
      <c r="I3179">
        <v>20</v>
      </c>
      <c r="J3179" t="s">
        <v>35</v>
      </c>
      <c r="K3179">
        <v>99213</v>
      </c>
      <c r="O3179">
        <v>1</v>
      </c>
      <c r="P3179">
        <v>194.1</v>
      </c>
      <c r="Q3179">
        <v>149.31</v>
      </c>
      <c r="R3179">
        <v>119.45</v>
      </c>
      <c r="S3179">
        <v>29.86</v>
      </c>
      <c r="T3179" t="s">
        <v>30</v>
      </c>
      <c r="X3179" t="s">
        <v>233</v>
      </c>
      <c r="Y3179" t="s">
        <v>32</v>
      </c>
      <c r="Z3179" t="s">
        <v>36</v>
      </c>
      <c r="AA3179" t="str">
        <f>IFERROR(_xlfn.XLOOKUP($J3179,avoidable_ed_reference!$A$2:$A$13,avoidable_ed_reference!$C$2:$C$13),"Not Classified")</f>
        <v>Avoidable</v>
      </c>
      <c r="AB3179" t="str">
        <f>IFERROR(_xlfn.XLOOKUP($B3179,enrollment!$A$2:$A$801,enrollment!$I$2:$I$801),"")</f>
        <v>KY</v>
      </c>
      <c r="AC3179">
        <f>IFERROR(_xlfn.XLOOKUP($B3179,enrollment!$A$2:$A$801,enrollment!$L$2:$L$801),"")</f>
        <v>55</v>
      </c>
      <c r="AD3179" t="str" cm="1">
        <f t="array" ref="AD3179">_xlfn.IFS(AC3179="","Unknown",AC3179&lt;18,"0-17",AC3179&lt;35,"18-34",AC3179&lt;50,"35-49",AC3179&lt;65,"50-64",TRUE,"65+")</f>
        <v>50-64</v>
      </c>
      <c r="AE3179">
        <f>IFERROR(_xlfn.XLOOKUP($B3179,enrollment!$A$2:$A$801,enrollment!$O$2:$O$801),"")</f>
        <v>3456789012</v>
      </c>
      <c r="AF3179">
        <f>IFERROR(_xlfn.XLOOKUP($AE3179,providers!$B$2:$B$11,providers!$Q$2:$Q$11),"")</f>
        <v>4</v>
      </c>
      <c r="AG3179" s="1">
        <f t="shared" si="49"/>
        <v>45413</v>
      </c>
    </row>
    <row r="3180" spans="1:33" x14ac:dyDescent="0.25">
      <c r="A3180" t="s">
        <v>3690</v>
      </c>
      <c r="B3180" t="s">
        <v>3682</v>
      </c>
      <c r="C3180">
        <v>7890123456</v>
      </c>
      <c r="D3180">
        <v>7890123456</v>
      </c>
      <c r="E3180" s="1">
        <v>45385</v>
      </c>
      <c r="F3180" s="1">
        <v>45385</v>
      </c>
      <c r="G3180" s="1">
        <v>45411</v>
      </c>
      <c r="H3180" t="s">
        <v>28</v>
      </c>
      <c r="I3180">
        <v>22</v>
      </c>
      <c r="J3180" t="s">
        <v>29</v>
      </c>
      <c r="K3180">
        <v>90837</v>
      </c>
      <c r="O3180">
        <v>1</v>
      </c>
      <c r="P3180">
        <v>194.59</v>
      </c>
      <c r="Q3180">
        <v>144.13999999999999</v>
      </c>
      <c r="R3180">
        <v>115.31</v>
      </c>
      <c r="S3180">
        <v>28.83</v>
      </c>
      <c r="T3180" t="s">
        <v>30</v>
      </c>
      <c r="X3180" t="s">
        <v>233</v>
      </c>
      <c r="Y3180" t="s">
        <v>32</v>
      </c>
      <c r="Z3180" t="s">
        <v>33</v>
      </c>
      <c r="AA3180" t="str">
        <f>IFERROR(_xlfn.XLOOKUP($J3180,avoidable_ed_reference!$A$2:$A$13,avoidable_ed_reference!$C$2:$C$13),"Not Classified")</f>
        <v>Potentially Avoidable</v>
      </c>
      <c r="AB3180" t="str">
        <f>IFERROR(_xlfn.XLOOKUP($B3180,enrollment!$A$2:$A$801,enrollment!$I$2:$I$801),"")</f>
        <v>KY</v>
      </c>
      <c r="AC3180">
        <f>IFERROR(_xlfn.XLOOKUP($B3180,enrollment!$A$2:$A$801,enrollment!$L$2:$L$801),"")</f>
        <v>55</v>
      </c>
      <c r="AD3180" t="str" cm="1">
        <f t="array" ref="AD3180">_xlfn.IFS(AC3180="","Unknown",AC3180&lt;18,"0-17",AC3180&lt;35,"18-34",AC3180&lt;50,"35-49",AC3180&lt;65,"50-64",TRUE,"65+")</f>
        <v>50-64</v>
      </c>
      <c r="AE3180">
        <f>IFERROR(_xlfn.XLOOKUP($B3180,enrollment!$A$2:$A$801,enrollment!$O$2:$O$801),"")</f>
        <v>3456789012</v>
      </c>
      <c r="AF3180">
        <f>IFERROR(_xlfn.XLOOKUP($AE3180,providers!$B$2:$B$11,providers!$Q$2:$Q$11),"")</f>
        <v>4</v>
      </c>
      <c r="AG3180" s="1">
        <f t="shared" si="49"/>
        <v>45383</v>
      </c>
    </row>
    <row r="3181" spans="1:33" x14ac:dyDescent="0.25">
      <c r="A3181" t="s">
        <v>3691</v>
      </c>
      <c r="B3181" t="s">
        <v>3682</v>
      </c>
      <c r="C3181">
        <v>3456789012</v>
      </c>
      <c r="D3181">
        <v>3456789012</v>
      </c>
      <c r="E3181" s="1">
        <v>45644</v>
      </c>
      <c r="F3181" s="1">
        <v>45644</v>
      </c>
      <c r="G3181" s="1">
        <v>45672</v>
      </c>
      <c r="H3181" t="s">
        <v>28</v>
      </c>
      <c r="I3181">
        <v>11</v>
      </c>
      <c r="J3181" t="s">
        <v>35</v>
      </c>
      <c r="K3181">
        <v>99213</v>
      </c>
      <c r="O3181">
        <v>1</v>
      </c>
      <c r="P3181">
        <v>177.82</v>
      </c>
      <c r="Q3181">
        <v>131.72</v>
      </c>
      <c r="R3181">
        <v>105.38</v>
      </c>
      <c r="S3181">
        <v>26.34</v>
      </c>
      <c r="T3181" t="s">
        <v>30</v>
      </c>
      <c r="X3181" t="s">
        <v>233</v>
      </c>
      <c r="Y3181" t="s">
        <v>32</v>
      </c>
      <c r="Z3181" t="s">
        <v>39</v>
      </c>
      <c r="AA3181" t="str">
        <f>IFERROR(_xlfn.XLOOKUP($J3181,avoidable_ed_reference!$A$2:$A$13,avoidable_ed_reference!$C$2:$C$13),"Not Classified")</f>
        <v>Avoidable</v>
      </c>
      <c r="AB3181" t="str">
        <f>IFERROR(_xlfn.XLOOKUP($B3181,enrollment!$A$2:$A$801,enrollment!$I$2:$I$801),"")</f>
        <v>KY</v>
      </c>
      <c r="AC3181">
        <f>IFERROR(_xlfn.XLOOKUP($B3181,enrollment!$A$2:$A$801,enrollment!$L$2:$L$801),"")</f>
        <v>55</v>
      </c>
      <c r="AD3181" t="str" cm="1">
        <f t="array" ref="AD3181">_xlfn.IFS(AC3181="","Unknown",AC3181&lt;18,"0-17",AC3181&lt;35,"18-34",AC3181&lt;50,"35-49",AC3181&lt;65,"50-64",TRUE,"65+")</f>
        <v>50-64</v>
      </c>
      <c r="AE3181">
        <f>IFERROR(_xlfn.XLOOKUP($B3181,enrollment!$A$2:$A$801,enrollment!$O$2:$O$801),"")</f>
        <v>3456789012</v>
      </c>
      <c r="AF3181">
        <f>IFERROR(_xlfn.XLOOKUP($AE3181,providers!$B$2:$B$11,providers!$Q$2:$Q$11),"")</f>
        <v>4</v>
      </c>
      <c r="AG3181" s="1">
        <f t="shared" si="49"/>
        <v>45627</v>
      </c>
    </row>
    <row r="3182" spans="1:33" x14ac:dyDescent="0.25">
      <c r="A3182" t="s">
        <v>3692</v>
      </c>
      <c r="B3182" t="s">
        <v>3682</v>
      </c>
      <c r="C3182">
        <v>6789012345</v>
      </c>
      <c r="D3182">
        <v>6789012345</v>
      </c>
      <c r="E3182" s="1">
        <v>45574</v>
      </c>
      <c r="F3182" s="1">
        <v>45574</v>
      </c>
      <c r="G3182" s="1">
        <v>45588</v>
      </c>
      <c r="H3182" t="s">
        <v>28</v>
      </c>
      <c r="I3182">
        <v>23</v>
      </c>
      <c r="J3182" t="s">
        <v>35</v>
      </c>
      <c r="K3182">
        <v>99284</v>
      </c>
      <c r="O3182">
        <v>1</v>
      </c>
      <c r="P3182">
        <v>1571.89</v>
      </c>
      <c r="Q3182">
        <v>873.27</v>
      </c>
      <c r="R3182">
        <v>698.62</v>
      </c>
      <c r="S3182">
        <v>174.65</v>
      </c>
      <c r="T3182" t="s">
        <v>30</v>
      </c>
      <c r="X3182" t="s">
        <v>233</v>
      </c>
      <c r="Y3182" t="s">
        <v>32</v>
      </c>
      <c r="Z3182" t="s">
        <v>45</v>
      </c>
      <c r="AA3182" t="str">
        <f>IFERROR(_xlfn.XLOOKUP($J3182,avoidable_ed_reference!$A$2:$A$13,avoidable_ed_reference!$C$2:$C$13),"Not Classified")</f>
        <v>Avoidable</v>
      </c>
      <c r="AB3182" t="str">
        <f>IFERROR(_xlfn.XLOOKUP($B3182,enrollment!$A$2:$A$801,enrollment!$I$2:$I$801),"")</f>
        <v>KY</v>
      </c>
      <c r="AC3182">
        <f>IFERROR(_xlfn.XLOOKUP($B3182,enrollment!$A$2:$A$801,enrollment!$L$2:$L$801),"")</f>
        <v>55</v>
      </c>
      <c r="AD3182" t="str" cm="1">
        <f t="array" ref="AD3182">_xlfn.IFS(AC3182="","Unknown",AC3182&lt;18,"0-17",AC3182&lt;35,"18-34",AC3182&lt;50,"35-49",AC3182&lt;65,"50-64",TRUE,"65+")</f>
        <v>50-64</v>
      </c>
      <c r="AE3182">
        <f>IFERROR(_xlfn.XLOOKUP($B3182,enrollment!$A$2:$A$801,enrollment!$O$2:$O$801),"")</f>
        <v>3456789012</v>
      </c>
      <c r="AF3182">
        <f>IFERROR(_xlfn.XLOOKUP($AE3182,providers!$B$2:$B$11,providers!$Q$2:$Q$11),"")</f>
        <v>4</v>
      </c>
      <c r="AG3182" s="1">
        <f t="shared" si="49"/>
        <v>45566</v>
      </c>
    </row>
    <row r="3183" spans="1:33" x14ac:dyDescent="0.25">
      <c r="A3183" t="s">
        <v>3693</v>
      </c>
      <c r="B3183" t="s">
        <v>3682</v>
      </c>
      <c r="C3183">
        <v>3456789012</v>
      </c>
      <c r="D3183">
        <v>3456789012</v>
      </c>
      <c r="E3183" s="1">
        <v>45344</v>
      </c>
      <c r="F3183" s="1">
        <v>45344</v>
      </c>
      <c r="G3183" s="1">
        <v>45373</v>
      </c>
      <c r="H3183" t="s">
        <v>28</v>
      </c>
      <c r="I3183">
        <v>11</v>
      </c>
      <c r="J3183" t="s">
        <v>35</v>
      </c>
      <c r="K3183">
        <v>99213</v>
      </c>
      <c r="O3183">
        <v>1</v>
      </c>
      <c r="P3183">
        <v>203.24</v>
      </c>
      <c r="Q3183">
        <v>150.55000000000001</v>
      </c>
      <c r="R3183">
        <v>120.44</v>
      </c>
      <c r="S3183">
        <v>30.11</v>
      </c>
      <c r="T3183" t="s">
        <v>30</v>
      </c>
      <c r="X3183" t="s">
        <v>233</v>
      </c>
      <c r="Y3183" t="s">
        <v>32</v>
      </c>
      <c r="Z3183" t="s">
        <v>39</v>
      </c>
      <c r="AA3183" t="str">
        <f>IFERROR(_xlfn.XLOOKUP($J3183,avoidable_ed_reference!$A$2:$A$13,avoidable_ed_reference!$C$2:$C$13),"Not Classified")</f>
        <v>Avoidable</v>
      </c>
      <c r="AB3183" t="str">
        <f>IFERROR(_xlfn.XLOOKUP($B3183,enrollment!$A$2:$A$801,enrollment!$I$2:$I$801),"")</f>
        <v>KY</v>
      </c>
      <c r="AC3183">
        <f>IFERROR(_xlfn.XLOOKUP($B3183,enrollment!$A$2:$A$801,enrollment!$L$2:$L$801),"")</f>
        <v>55</v>
      </c>
      <c r="AD3183" t="str" cm="1">
        <f t="array" ref="AD3183">_xlfn.IFS(AC3183="","Unknown",AC3183&lt;18,"0-17",AC3183&lt;35,"18-34",AC3183&lt;50,"35-49",AC3183&lt;65,"50-64",TRUE,"65+")</f>
        <v>50-64</v>
      </c>
      <c r="AE3183">
        <f>IFERROR(_xlfn.XLOOKUP($B3183,enrollment!$A$2:$A$801,enrollment!$O$2:$O$801),"")</f>
        <v>3456789012</v>
      </c>
      <c r="AF3183">
        <f>IFERROR(_xlfn.XLOOKUP($AE3183,providers!$B$2:$B$11,providers!$Q$2:$Q$11),"")</f>
        <v>4</v>
      </c>
      <c r="AG3183" s="1">
        <f t="shared" si="49"/>
        <v>45323</v>
      </c>
    </row>
    <row r="3184" spans="1:33" x14ac:dyDescent="0.25">
      <c r="A3184" t="s">
        <v>3694</v>
      </c>
      <c r="B3184" t="s">
        <v>3695</v>
      </c>
      <c r="C3184">
        <v>8901234567</v>
      </c>
      <c r="D3184">
        <v>8901234567</v>
      </c>
      <c r="E3184" s="1">
        <v>45442</v>
      </c>
      <c r="F3184" s="1">
        <v>45442</v>
      </c>
      <c r="G3184" s="1">
        <v>45461</v>
      </c>
      <c r="H3184" t="s">
        <v>28</v>
      </c>
      <c r="I3184">
        <v>11</v>
      </c>
      <c r="J3184" t="s">
        <v>47</v>
      </c>
      <c r="K3184">
        <v>99213</v>
      </c>
      <c r="O3184">
        <v>1</v>
      </c>
      <c r="P3184">
        <v>241.66</v>
      </c>
      <c r="Q3184">
        <v>179.01</v>
      </c>
      <c r="R3184">
        <v>143.21</v>
      </c>
      <c r="S3184">
        <v>35.799999999999997</v>
      </c>
      <c r="T3184" t="s">
        <v>30</v>
      </c>
      <c r="X3184" t="s">
        <v>43</v>
      </c>
      <c r="Y3184" t="s">
        <v>44</v>
      </c>
      <c r="Z3184" t="s">
        <v>39</v>
      </c>
      <c r="AA3184" t="str">
        <f>IFERROR(_xlfn.XLOOKUP($J3184,avoidable_ed_reference!$A$2:$A$13,avoidable_ed_reference!$C$2:$C$13),"Not Classified")</f>
        <v>Not Classified</v>
      </c>
      <c r="AB3184" t="str">
        <f>IFERROR(_xlfn.XLOOKUP($B3184,enrollment!$A$2:$A$801,enrollment!$I$2:$I$801),"")</f>
        <v>GA</v>
      </c>
      <c r="AC3184">
        <f>IFERROR(_xlfn.XLOOKUP($B3184,enrollment!$A$2:$A$801,enrollment!$L$2:$L$801),"")</f>
        <v>31</v>
      </c>
      <c r="AD3184" t="str" cm="1">
        <f t="array" ref="AD3184">_xlfn.IFS(AC3184="","Unknown",AC3184&lt;18,"0-17",AC3184&lt;35,"18-34",AC3184&lt;50,"35-49",AC3184&lt;65,"50-64",TRUE,"65+")</f>
        <v>18-34</v>
      </c>
      <c r="AE3184">
        <f>IFERROR(_xlfn.XLOOKUP($B3184,enrollment!$A$2:$A$801,enrollment!$O$2:$O$801),"")</f>
        <v>8901234567</v>
      </c>
      <c r="AF3184">
        <f>IFERROR(_xlfn.XLOOKUP($AE3184,providers!$B$2:$B$11,providers!$Q$2:$Q$11),"")</f>
        <v>3.7</v>
      </c>
      <c r="AG3184" s="1">
        <f t="shared" si="49"/>
        <v>45413</v>
      </c>
    </row>
    <row r="3185" spans="1:33" x14ac:dyDescent="0.25">
      <c r="A3185" t="s">
        <v>3696</v>
      </c>
      <c r="B3185" t="s">
        <v>3695</v>
      </c>
      <c r="C3185">
        <v>3456789012</v>
      </c>
      <c r="D3185">
        <v>3456789012</v>
      </c>
      <c r="E3185" s="1">
        <v>45542</v>
      </c>
      <c r="F3185" s="1">
        <v>45542</v>
      </c>
      <c r="G3185" s="1">
        <v>45563</v>
      </c>
      <c r="H3185" t="s">
        <v>67</v>
      </c>
      <c r="I3185">
        <v>21</v>
      </c>
      <c r="J3185" t="s">
        <v>42</v>
      </c>
      <c r="K3185">
        <v>99223</v>
      </c>
      <c r="O3185">
        <v>1</v>
      </c>
      <c r="P3185">
        <v>32797.660000000003</v>
      </c>
      <c r="Q3185">
        <v>21159.78</v>
      </c>
      <c r="R3185">
        <v>16927.82</v>
      </c>
      <c r="S3185">
        <v>4231.96</v>
      </c>
      <c r="T3185" t="s">
        <v>30</v>
      </c>
      <c r="V3185">
        <v>1</v>
      </c>
      <c r="W3185" s="2" t="s">
        <v>68</v>
      </c>
      <c r="X3185" t="s">
        <v>43</v>
      </c>
      <c r="Y3185" t="s">
        <v>44</v>
      </c>
      <c r="Z3185" t="s">
        <v>69</v>
      </c>
      <c r="AA3185" t="str">
        <f>IFERROR(_xlfn.XLOOKUP($J3185,avoidable_ed_reference!$A$2:$A$13,avoidable_ed_reference!$C$2:$C$13),"Not Classified")</f>
        <v>Non-Avoidable</v>
      </c>
      <c r="AB3185" t="str">
        <f>IFERROR(_xlfn.XLOOKUP($B3185,enrollment!$A$2:$A$801,enrollment!$I$2:$I$801),"")</f>
        <v>GA</v>
      </c>
      <c r="AC3185">
        <f>IFERROR(_xlfn.XLOOKUP($B3185,enrollment!$A$2:$A$801,enrollment!$L$2:$L$801),"")</f>
        <v>31</v>
      </c>
      <c r="AD3185" t="str" cm="1">
        <f t="array" ref="AD3185">_xlfn.IFS(AC3185="","Unknown",AC3185&lt;18,"0-17",AC3185&lt;35,"18-34",AC3185&lt;50,"35-49",AC3185&lt;65,"50-64",TRUE,"65+")</f>
        <v>18-34</v>
      </c>
      <c r="AE3185">
        <f>IFERROR(_xlfn.XLOOKUP($B3185,enrollment!$A$2:$A$801,enrollment!$O$2:$O$801),"")</f>
        <v>8901234567</v>
      </c>
      <c r="AF3185">
        <f>IFERROR(_xlfn.XLOOKUP($AE3185,providers!$B$2:$B$11,providers!$Q$2:$Q$11),"")</f>
        <v>3.7</v>
      </c>
      <c r="AG3185" s="1">
        <f t="shared" si="49"/>
        <v>45536</v>
      </c>
    </row>
    <row r="3186" spans="1:33" x14ac:dyDescent="0.25">
      <c r="A3186" t="s">
        <v>3697</v>
      </c>
      <c r="B3186" t="s">
        <v>3695</v>
      </c>
      <c r="C3186">
        <v>7890123456</v>
      </c>
      <c r="D3186">
        <v>7890123456</v>
      </c>
      <c r="E3186" s="1">
        <v>45296</v>
      </c>
      <c r="F3186" s="1">
        <v>45296</v>
      </c>
      <c r="G3186" s="1">
        <v>45322</v>
      </c>
      <c r="H3186" t="s">
        <v>28</v>
      </c>
      <c r="I3186">
        <v>23</v>
      </c>
      <c r="J3186" t="s">
        <v>91</v>
      </c>
      <c r="K3186">
        <v>99284</v>
      </c>
      <c r="O3186">
        <v>1</v>
      </c>
      <c r="P3186">
        <v>1804.73</v>
      </c>
      <c r="Q3186">
        <v>1002.63</v>
      </c>
      <c r="R3186">
        <v>802.1</v>
      </c>
      <c r="S3186">
        <v>200.53</v>
      </c>
      <c r="T3186" t="s">
        <v>30</v>
      </c>
      <c r="X3186" t="s">
        <v>43</v>
      </c>
      <c r="Y3186" t="s">
        <v>44</v>
      </c>
      <c r="Z3186" t="s">
        <v>45</v>
      </c>
      <c r="AA3186" t="str">
        <f>IFERROR(_xlfn.XLOOKUP($J3186,avoidable_ed_reference!$A$2:$A$13,avoidable_ed_reference!$C$2:$C$13),"Not Classified")</f>
        <v>Avoidable</v>
      </c>
      <c r="AB3186" t="str">
        <f>IFERROR(_xlfn.XLOOKUP($B3186,enrollment!$A$2:$A$801,enrollment!$I$2:$I$801),"")</f>
        <v>GA</v>
      </c>
      <c r="AC3186">
        <f>IFERROR(_xlfn.XLOOKUP($B3186,enrollment!$A$2:$A$801,enrollment!$L$2:$L$801),"")</f>
        <v>31</v>
      </c>
      <c r="AD3186" t="str" cm="1">
        <f t="array" ref="AD3186">_xlfn.IFS(AC3186="","Unknown",AC3186&lt;18,"0-17",AC3186&lt;35,"18-34",AC3186&lt;50,"35-49",AC3186&lt;65,"50-64",TRUE,"65+")</f>
        <v>18-34</v>
      </c>
      <c r="AE3186">
        <f>IFERROR(_xlfn.XLOOKUP($B3186,enrollment!$A$2:$A$801,enrollment!$O$2:$O$801),"")</f>
        <v>8901234567</v>
      </c>
      <c r="AF3186">
        <f>IFERROR(_xlfn.XLOOKUP($AE3186,providers!$B$2:$B$11,providers!$Q$2:$Q$11),"")</f>
        <v>3.7</v>
      </c>
      <c r="AG3186" s="1">
        <f t="shared" si="49"/>
        <v>45292</v>
      </c>
    </row>
    <row r="3187" spans="1:33" x14ac:dyDescent="0.25">
      <c r="A3187" t="s">
        <v>3698</v>
      </c>
      <c r="B3187" t="s">
        <v>3695</v>
      </c>
      <c r="C3187">
        <v>3456789012</v>
      </c>
      <c r="D3187">
        <v>3456789012</v>
      </c>
      <c r="E3187" s="1">
        <v>45489</v>
      </c>
      <c r="F3187" s="1">
        <v>45489</v>
      </c>
      <c r="G3187" s="1">
        <v>45508</v>
      </c>
      <c r="H3187" t="s">
        <v>67</v>
      </c>
      <c r="I3187">
        <v>21</v>
      </c>
      <c r="J3187" t="s">
        <v>80</v>
      </c>
      <c r="K3187">
        <v>99223</v>
      </c>
      <c r="O3187">
        <v>1</v>
      </c>
      <c r="P3187">
        <v>33272.589999999997</v>
      </c>
      <c r="Q3187">
        <v>21466.19</v>
      </c>
      <c r="R3187">
        <v>17172.95</v>
      </c>
      <c r="S3187">
        <v>4293.24</v>
      </c>
      <c r="T3187" t="s">
        <v>30</v>
      </c>
      <c r="V3187">
        <v>1</v>
      </c>
      <c r="W3187" s="2" t="s">
        <v>68</v>
      </c>
      <c r="X3187" t="s">
        <v>43</v>
      </c>
      <c r="Y3187" t="s">
        <v>44</v>
      </c>
      <c r="Z3187" t="s">
        <v>69</v>
      </c>
      <c r="AA3187" t="str">
        <f>IFERROR(_xlfn.XLOOKUP($J3187,avoidable_ed_reference!$A$2:$A$13,avoidable_ed_reference!$C$2:$C$13),"Not Classified")</f>
        <v>Non-Avoidable</v>
      </c>
      <c r="AB3187" t="str">
        <f>IFERROR(_xlfn.XLOOKUP($B3187,enrollment!$A$2:$A$801,enrollment!$I$2:$I$801),"")</f>
        <v>GA</v>
      </c>
      <c r="AC3187">
        <f>IFERROR(_xlfn.XLOOKUP($B3187,enrollment!$A$2:$A$801,enrollment!$L$2:$L$801),"")</f>
        <v>31</v>
      </c>
      <c r="AD3187" t="str" cm="1">
        <f t="array" ref="AD3187">_xlfn.IFS(AC3187="","Unknown",AC3187&lt;18,"0-17",AC3187&lt;35,"18-34",AC3187&lt;50,"35-49",AC3187&lt;65,"50-64",TRUE,"65+")</f>
        <v>18-34</v>
      </c>
      <c r="AE3187">
        <f>IFERROR(_xlfn.XLOOKUP($B3187,enrollment!$A$2:$A$801,enrollment!$O$2:$O$801),"")</f>
        <v>8901234567</v>
      </c>
      <c r="AF3187">
        <f>IFERROR(_xlfn.XLOOKUP($AE3187,providers!$B$2:$B$11,providers!$Q$2:$Q$11),"")</f>
        <v>3.7</v>
      </c>
      <c r="AG3187" s="1">
        <f t="shared" si="49"/>
        <v>45474</v>
      </c>
    </row>
    <row r="3188" spans="1:33" x14ac:dyDescent="0.25">
      <c r="A3188" t="s">
        <v>3699</v>
      </c>
      <c r="B3188" t="s">
        <v>3695</v>
      </c>
      <c r="C3188">
        <v>2233445566</v>
      </c>
      <c r="D3188">
        <v>2233445566</v>
      </c>
      <c r="E3188" s="1">
        <v>45380</v>
      </c>
      <c r="F3188" s="1">
        <v>45380</v>
      </c>
      <c r="G3188" s="1">
        <v>45408</v>
      </c>
      <c r="H3188" t="s">
        <v>59</v>
      </c>
      <c r="J3188" t="s">
        <v>99</v>
      </c>
      <c r="L3188" s="2" t="s">
        <v>61</v>
      </c>
      <c r="M3188" t="s">
        <v>62</v>
      </c>
      <c r="N3188" t="s">
        <v>63</v>
      </c>
      <c r="O3188">
        <v>1</v>
      </c>
      <c r="P3188">
        <v>1109.1199999999999</v>
      </c>
      <c r="Q3188">
        <v>1008.29</v>
      </c>
      <c r="R3188">
        <v>806.63</v>
      </c>
      <c r="S3188">
        <v>201.66</v>
      </c>
      <c r="T3188" t="s">
        <v>30</v>
      </c>
      <c r="X3188" t="s">
        <v>43</v>
      </c>
      <c r="Y3188" t="s">
        <v>44</v>
      </c>
      <c r="Z3188" t="s">
        <v>64</v>
      </c>
      <c r="AA3188" t="str">
        <f>IFERROR(_xlfn.XLOOKUP($J3188,avoidable_ed_reference!$A$2:$A$13,avoidable_ed_reference!$C$2:$C$13),"Not Classified")</f>
        <v>Not Classified</v>
      </c>
      <c r="AB3188" t="str">
        <f>IFERROR(_xlfn.XLOOKUP($B3188,enrollment!$A$2:$A$801,enrollment!$I$2:$I$801),"")</f>
        <v>GA</v>
      </c>
      <c r="AC3188">
        <f>IFERROR(_xlfn.XLOOKUP($B3188,enrollment!$A$2:$A$801,enrollment!$L$2:$L$801),"")</f>
        <v>31</v>
      </c>
      <c r="AD3188" t="str" cm="1">
        <f t="array" ref="AD3188">_xlfn.IFS(AC3188="","Unknown",AC3188&lt;18,"0-17",AC3188&lt;35,"18-34",AC3188&lt;50,"35-49",AC3188&lt;65,"50-64",TRUE,"65+")</f>
        <v>18-34</v>
      </c>
      <c r="AE3188">
        <f>IFERROR(_xlfn.XLOOKUP($B3188,enrollment!$A$2:$A$801,enrollment!$O$2:$O$801),"")</f>
        <v>8901234567</v>
      </c>
      <c r="AF3188">
        <f>IFERROR(_xlfn.XLOOKUP($AE3188,providers!$B$2:$B$11,providers!$Q$2:$Q$11),"")</f>
        <v>3.7</v>
      </c>
      <c r="AG3188" s="1">
        <f t="shared" si="49"/>
        <v>45352</v>
      </c>
    </row>
    <row r="3189" spans="1:33" x14ac:dyDescent="0.25">
      <c r="A3189" t="s">
        <v>3700</v>
      </c>
      <c r="B3189" t="s">
        <v>3695</v>
      </c>
      <c r="C3189">
        <v>8901234567</v>
      </c>
      <c r="D3189">
        <v>8901234567</v>
      </c>
      <c r="E3189" s="1">
        <v>45558</v>
      </c>
      <c r="F3189" s="1">
        <v>45558</v>
      </c>
      <c r="G3189" s="1">
        <v>45579</v>
      </c>
      <c r="H3189" t="s">
        <v>28</v>
      </c>
      <c r="I3189">
        <v>11</v>
      </c>
      <c r="J3189" t="s">
        <v>47</v>
      </c>
      <c r="K3189">
        <v>99213</v>
      </c>
      <c r="O3189">
        <v>1</v>
      </c>
      <c r="P3189">
        <v>226.73</v>
      </c>
      <c r="Q3189">
        <v>167.95</v>
      </c>
      <c r="R3189">
        <v>134.36000000000001</v>
      </c>
      <c r="S3189">
        <v>33.590000000000003</v>
      </c>
      <c r="T3189" t="s">
        <v>30</v>
      </c>
      <c r="X3189" t="s">
        <v>43</v>
      </c>
      <c r="Y3189" t="s">
        <v>44</v>
      </c>
      <c r="Z3189" t="s">
        <v>39</v>
      </c>
      <c r="AA3189" t="str">
        <f>IFERROR(_xlfn.XLOOKUP($J3189,avoidable_ed_reference!$A$2:$A$13,avoidable_ed_reference!$C$2:$C$13),"Not Classified")</f>
        <v>Not Classified</v>
      </c>
      <c r="AB3189" t="str">
        <f>IFERROR(_xlfn.XLOOKUP($B3189,enrollment!$A$2:$A$801,enrollment!$I$2:$I$801),"")</f>
        <v>GA</v>
      </c>
      <c r="AC3189">
        <f>IFERROR(_xlfn.XLOOKUP($B3189,enrollment!$A$2:$A$801,enrollment!$L$2:$L$801),"")</f>
        <v>31</v>
      </c>
      <c r="AD3189" t="str" cm="1">
        <f t="array" ref="AD3189">_xlfn.IFS(AC3189="","Unknown",AC3189&lt;18,"0-17",AC3189&lt;35,"18-34",AC3189&lt;50,"35-49",AC3189&lt;65,"50-64",TRUE,"65+")</f>
        <v>18-34</v>
      </c>
      <c r="AE3189">
        <f>IFERROR(_xlfn.XLOOKUP($B3189,enrollment!$A$2:$A$801,enrollment!$O$2:$O$801),"")</f>
        <v>8901234567</v>
      </c>
      <c r="AF3189">
        <f>IFERROR(_xlfn.XLOOKUP($AE3189,providers!$B$2:$B$11,providers!$Q$2:$Q$11),"")</f>
        <v>3.7</v>
      </c>
      <c r="AG3189" s="1">
        <f t="shared" si="49"/>
        <v>45536</v>
      </c>
    </row>
    <row r="3190" spans="1:33" x14ac:dyDescent="0.25">
      <c r="A3190" t="s">
        <v>3701</v>
      </c>
      <c r="B3190" t="s">
        <v>3702</v>
      </c>
      <c r="C3190">
        <v>5678901234</v>
      </c>
      <c r="D3190">
        <v>5678901234</v>
      </c>
      <c r="E3190" s="1">
        <v>45485</v>
      </c>
      <c r="F3190" s="1">
        <v>45485</v>
      </c>
      <c r="G3190" s="1">
        <v>45513</v>
      </c>
      <c r="H3190" t="s">
        <v>28</v>
      </c>
      <c r="I3190">
        <v>20</v>
      </c>
      <c r="J3190" t="s">
        <v>35</v>
      </c>
      <c r="K3190">
        <v>99213</v>
      </c>
      <c r="O3190">
        <v>1</v>
      </c>
      <c r="P3190">
        <v>188.75</v>
      </c>
      <c r="Q3190">
        <v>145.19</v>
      </c>
      <c r="R3190">
        <v>116.15</v>
      </c>
      <c r="S3190">
        <v>29.04</v>
      </c>
      <c r="T3190" t="s">
        <v>30</v>
      </c>
      <c r="X3190" t="s">
        <v>233</v>
      </c>
      <c r="Y3190" t="s">
        <v>32</v>
      </c>
      <c r="Z3190" t="s">
        <v>36</v>
      </c>
      <c r="AA3190" t="str">
        <f>IFERROR(_xlfn.XLOOKUP($J3190,avoidable_ed_reference!$A$2:$A$13,avoidable_ed_reference!$C$2:$C$13),"Not Classified")</f>
        <v>Avoidable</v>
      </c>
      <c r="AB3190" t="str">
        <f>IFERROR(_xlfn.XLOOKUP($B3190,enrollment!$A$2:$A$801,enrollment!$I$2:$I$801),"")</f>
        <v>OH</v>
      </c>
      <c r="AC3190">
        <f>IFERROR(_xlfn.XLOOKUP($B3190,enrollment!$A$2:$A$801,enrollment!$L$2:$L$801),"")</f>
        <v>41</v>
      </c>
      <c r="AD3190" t="str" cm="1">
        <f t="array" ref="AD3190">_xlfn.IFS(AC3190="","Unknown",AC3190&lt;18,"0-17",AC3190&lt;35,"18-34",AC3190&lt;50,"35-49",AC3190&lt;65,"50-64",TRUE,"65+")</f>
        <v>35-49</v>
      </c>
      <c r="AE3190">
        <f>IFERROR(_xlfn.XLOOKUP($B3190,enrollment!$A$2:$A$801,enrollment!$O$2:$O$801),"")</f>
        <v>6789012345</v>
      </c>
      <c r="AF3190">
        <f>IFERROR(_xlfn.XLOOKUP($AE3190,providers!$B$2:$B$11,providers!$Q$2:$Q$11),"")</f>
        <v>4.0999999999999996</v>
      </c>
      <c r="AG3190" s="1">
        <f t="shared" si="49"/>
        <v>45474</v>
      </c>
    </row>
    <row r="3191" spans="1:33" x14ac:dyDescent="0.25">
      <c r="A3191" t="s">
        <v>3703</v>
      </c>
      <c r="B3191" t="s">
        <v>3702</v>
      </c>
      <c r="C3191">
        <v>6789012345</v>
      </c>
      <c r="D3191">
        <v>6789012345</v>
      </c>
      <c r="E3191" s="1">
        <v>45621</v>
      </c>
      <c r="F3191" s="1">
        <v>45621</v>
      </c>
      <c r="G3191" s="1">
        <v>45637</v>
      </c>
      <c r="H3191" t="s">
        <v>28</v>
      </c>
      <c r="I3191">
        <v>11</v>
      </c>
      <c r="J3191" t="s">
        <v>38</v>
      </c>
      <c r="K3191">
        <v>99213</v>
      </c>
      <c r="O3191">
        <v>1</v>
      </c>
      <c r="P3191">
        <v>230.94</v>
      </c>
      <c r="Q3191">
        <v>171.07</v>
      </c>
      <c r="R3191">
        <v>136.86000000000001</v>
      </c>
      <c r="S3191">
        <v>34.21</v>
      </c>
      <c r="T3191" t="s">
        <v>30</v>
      </c>
      <c r="X3191" t="s">
        <v>233</v>
      </c>
      <c r="Y3191" t="s">
        <v>32</v>
      </c>
      <c r="Z3191" t="s">
        <v>39</v>
      </c>
      <c r="AA3191" t="str">
        <f>IFERROR(_xlfn.XLOOKUP($J3191,avoidable_ed_reference!$A$2:$A$13,avoidable_ed_reference!$C$2:$C$13),"Not Classified")</f>
        <v>Not Classified</v>
      </c>
      <c r="AB3191" t="str">
        <f>IFERROR(_xlfn.XLOOKUP($B3191,enrollment!$A$2:$A$801,enrollment!$I$2:$I$801),"")</f>
        <v>OH</v>
      </c>
      <c r="AC3191">
        <f>IFERROR(_xlfn.XLOOKUP($B3191,enrollment!$A$2:$A$801,enrollment!$L$2:$L$801),"")</f>
        <v>41</v>
      </c>
      <c r="AD3191" t="str" cm="1">
        <f t="array" ref="AD3191">_xlfn.IFS(AC3191="","Unknown",AC3191&lt;18,"0-17",AC3191&lt;35,"18-34",AC3191&lt;50,"35-49",AC3191&lt;65,"50-64",TRUE,"65+")</f>
        <v>35-49</v>
      </c>
      <c r="AE3191">
        <f>IFERROR(_xlfn.XLOOKUP($B3191,enrollment!$A$2:$A$801,enrollment!$O$2:$O$801),"")</f>
        <v>6789012345</v>
      </c>
      <c r="AF3191">
        <f>IFERROR(_xlfn.XLOOKUP($AE3191,providers!$B$2:$B$11,providers!$Q$2:$Q$11),"")</f>
        <v>4.0999999999999996</v>
      </c>
      <c r="AG3191" s="1">
        <f t="shared" si="49"/>
        <v>45597</v>
      </c>
    </row>
    <row r="3192" spans="1:33" x14ac:dyDescent="0.25">
      <c r="A3192" t="s">
        <v>3704</v>
      </c>
      <c r="B3192" t="s">
        <v>3702</v>
      </c>
      <c r="C3192">
        <v>3456789012</v>
      </c>
      <c r="D3192">
        <v>3456789012</v>
      </c>
      <c r="E3192" s="1">
        <v>45372</v>
      </c>
      <c r="F3192" s="1">
        <v>45372</v>
      </c>
      <c r="G3192" s="1">
        <v>45401</v>
      </c>
      <c r="H3192" t="s">
        <v>67</v>
      </c>
      <c r="I3192">
        <v>21</v>
      </c>
      <c r="J3192" t="s">
        <v>80</v>
      </c>
      <c r="K3192">
        <v>99223</v>
      </c>
      <c r="O3192">
        <v>1</v>
      </c>
      <c r="P3192">
        <v>31819.48</v>
      </c>
      <c r="Q3192">
        <v>20528.7</v>
      </c>
      <c r="R3192">
        <v>16422.96</v>
      </c>
      <c r="S3192">
        <v>4105.74</v>
      </c>
      <c r="T3192" t="s">
        <v>30</v>
      </c>
      <c r="V3192">
        <v>1</v>
      </c>
      <c r="W3192" s="2" t="s">
        <v>68</v>
      </c>
      <c r="X3192" t="s">
        <v>233</v>
      </c>
      <c r="Y3192" t="s">
        <v>32</v>
      </c>
      <c r="Z3192" t="s">
        <v>69</v>
      </c>
      <c r="AA3192" t="str">
        <f>IFERROR(_xlfn.XLOOKUP($J3192,avoidable_ed_reference!$A$2:$A$13,avoidable_ed_reference!$C$2:$C$13),"Not Classified")</f>
        <v>Non-Avoidable</v>
      </c>
      <c r="AB3192" t="str">
        <f>IFERROR(_xlfn.XLOOKUP($B3192,enrollment!$A$2:$A$801,enrollment!$I$2:$I$801),"")</f>
        <v>OH</v>
      </c>
      <c r="AC3192">
        <f>IFERROR(_xlfn.XLOOKUP($B3192,enrollment!$A$2:$A$801,enrollment!$L$2:$L$801),"")</f>
        <v>41</v>
      </c>
      <c r="AD3192" t="str" cm="1">
        <f t="array" ref="AD3192">_xlfn.IFS(AC3192="","Unknown",AC3192&lt;18,"0-17",AC3192&lt;35,"18-34",AC3192&lt;50,"35-49",AC3192&lt;65,"50-64",TRUE,"65+")</f>
        <v>35-49</v>
      </c>
      <c r="AE3192">
        <f>IFERROR(_xlfn.XLOOKUP($B3192,enrollment!$A$2:$A$801,enrollment!$O$2:$O$801),"")</f>
        <v>6789012345</v>
      </c>
      <c r="AF3192">
        <f>IFERROR(_xlfn.XLOOKUP($AE3192,providers!$B$2:$B$11,providers!$Q$2:$Q$11),"")</f>
        <v>4.0999999999999996</v>
      </c>
      <c r="AG3192" s="1">
        <f t="shared" si="49"/>
        <v>45352</v>
      </c>
    </row>
    <row r="3193" spans="1:33" x14ac:dyDescent="0.25">
      <c r="A3193" t="s">
        <v>3705</v>
      </c>
      <c r="B3193" t="s">
        <v>3702</v>
      </c>
      <c r="C3193">
        <v>5678901234</v>
      </c>
      <c r="D3193">
        <v>5678901234</v>
      </c>
      <c r="E3193" s="1">
        <v>45415</v>
      </c>
      <c r="F3193" s="1">
        <v>45415</v>
      </c>
      <c r="G3193" s="1">
        <v>45435</v>
      </c>
      <c r="H3193" t="s">
        <v>28</v>
      </c>
      <c r="I3193">
        <v>20</v>
      </c>
      <c r="J3193" t="s">
        <v>35</v>
      </c>
      <c r="K3193">
        <v>99213</v>
      </c>
      <c r="O3193">
        <v>1</v>
      </c>
      <c r="P3193">
        <v>159.13</v>
      </c>
      <c r="Q3193">
        <v>122.41</v>
      </c>
      <c r="R3193">
        <v>97.93</v>
      </c>
      <c r="S3193">
        <v>24.48</v>
      </c>
      <c r="T3193" t="s">
        <v>30</v>
      </c>
      <c r="X3193" t="s">
        <v>233</v>
      </c>
      <c r="Y3193" t="s">
        <v>32</v>
      </c>
      <c r="Z3193" t="s">
        <v>36</v>
      </c>
      <c r="AA3193" t="str">
        <f>IFERROR(_xlfn.XLOOKUP($J3193,avoidable_ed_reference!$A$2:$A$13,avoidable_ed_reference!$C$2:$C$13),"Not Classified")</f>
        <v>Avoidable</v>
      </c>
      <c r="AB3193" t="str">
        <f>IFERROR(_xlfn.XLOOKUP($B3193,enrollment!$A$2:$A$801,enrollment!$I$2:$I$801),"")</f>
        <v>OH</v>
      </c>
      <c r="AC3193">
        <f>IFERROR(_xlfn.XLOOKUP($B3193,enrollment!$A$2:$A$801,enrollment!$L$2:$L$801),"")</f>
        <v>41</v>
      </c>
      <c r="AD3193" t="str" cm="1">
        <f t="array" ref="AD3193">_xlfn.IFS(AC3193="","Unknown",AC3193&lt;18,"0-17",AC3193&lt;35,"18-34",AC3193&lt;50,"35-49",AC3193&lt;65,"50-64",TRUE,"65+")</f>
        <v>35-49</v>
      </c>
      <c r="AE3193">
        <f>IFERROR(_xlfn.XLOOKUP($B3193,enrollment!$A$2:$A$801,enrollment!$O$2:$O$801),"")</f>
        <v>6789012345</v>
      </c>
      <c r="AF3193">
        <f>IFERROR(_xlfn.XLOOKUP($AE3193,providers!$B$2:$B$11,providers!$Q$2:$Q$11),"")</f>
        <v>4.0999999999999996</v>
      </c>
      <c r="AG3193" s="1">
        <f t="shared" si="49"/>
        <v>45413</v>
      </c>
    </row>
    <row r="3194" spans="1:33" x14ac:dyDescent="0.25">
      <c r="A3194" t="s">
        <v>3706</v>
      </c>
      <c r="B3194" t="s">
        <v>3702</v>
      </c>
      <c r="C3194">
        <v>6789012345</v>
      </c>
      <c r="D3194">
        <v>6789012345</v>
      </c>
      <c r="E3194" s="1">
        <v>45460</v>
      </c>
      <c r="F3194" s="1">
        <v>45460</v>
      </c>
      <c r="G3194" s="1">
        <v>45485</v>
      </c>
      <c r="H3194" t="s">
        <v>28</v>
      </c>
      <c r="I3194">
        <v>11</v>
      </c>
      <c r="J3194" t="s">
        <v>38</v>
      </c>
      <c r="K3194">
        <v>99213</v>
      </c>
      <c r="O3194">
        <v>1</v>
      </c>
      <c r="P3194">
        <v>176.42</v>
      </c>
      <c r="Q3194">
        <v>130.68</v>
      </c>
      <c r="R3194">
        <v>104.54</v>
      </c>
      <c r="S3194">
        <v>26.14</v>
      </c>
      <c r="T3194" t="s">
        <v>30</v>
      </c>
      <c r="X3194" t="s">
        <v>233</v>
      </c>
      <c r="Y3194" t="s">
        <v>32</v>
      </c>
      <c r="Z3194" t="s">
        <v>39</v>
      </c>
      <c r="AA3194" t="str">
        <f>IFERROR(_xlfn.XLOOKUP($J3194,avoidable_ed_reference!$A$2:$A$13,avoidable_ed_reference!$C$2:$C$13),"Not Classified")</f>
        <v>Not Classified</v>
      </c>
      <c r="AB3194" t="str">
        <f>IFERROR(_xlfn.XLOOKUP($B3194,enrollment!$A$2:$A$801,enrollment!$I$2:$I$801),"")</f>
        <v>OH</v>
      </c>
      <c r="AC3194">
        <f>IFERROR(_xlfn.XLOOKUP($B3194,enrollment!$A$2:$A$801,enrollment!$L$2:$L$801),"")</f>
        <v>41</v>
      </c>
      <c r="AD3194" t="str" cm="1">
        <f t="array" ref="AD3194">_xlfn.IFS(AC3194="","Unknown",AC3194&lt;18,"0-17",AC3194&lt;35,"18-34",AC3194&lt;50,"35-49",AC3194&lt;65,"50-64",TRUE,"65+")</f>
        <v>35-49</v>
      </c>
      <c r="AE3194">
        <f>IFERROR(_xlfn.XLOOKUP($B3194,enrollment!$A$2:$A$801,enrollment!$O$2:$O$801),"")</f>
        <v>6789012345</v>
      </c>
      <c r="AF3194">
        <f>IFERROR(_xlfn.XLOOKUP($AE3194,providers!$B$2:$B$11,providers!$Q$2:$Q$11),"")</f>
        <v>4.0999999999999996</v>
      </c>
      <c r="AG3194" s="1">
        <f t="shared" si="49"/>
        <v>45444</v>
      </c>
    </row>
    <row r="3195" spans="1:33" x14ac:dyDescent="0.25">
      <c r="A3195" t="s">
        <v>3707</v>
      </c>
      <c r="B3195" t="s">
        <v>3708</v>
      </c>
      <c r="C3195">
        <v>3456789012</v>
      </c>
      <c r="D3195">
        <v>3456789012</v>
      </c>
      <c r="E3195" s="1">
        <v>45408</v>
      </c>
      <c r="F3195" s="1">
        <v>45408</v>
      </c>
      <c r="G3195" s="1">
        <v>45433</v>
      </c>
      <c r="H3195" t="s">
        <v>28</v>
      </c>
      <c r="I3195">
        <v>23</v>
      </c>
      <c r="J3195" t="s">
        <v>184</v>
      </c>
      <c r="K3195">
        <v>99284</v>
      </c>
      <c r="O3195">
        <v>1</v>
      </c>
      <c r="P3195">
        <v>1574.32</v>
      </c>
      <c r="Q3195">
        <v>874.62</v>
      </c>
      <c r="R3195">
        <v>699.7</v>
      </c>
      <c r="S3195">
        <v>174.92</v>
      </c>
      <c r="T3195" t="s">
        <v>30</v>
      </c>
      <c r="X3195" t="s">
        <v>31</v>
      </c>
      <c r="Y3195" t="s">
        <v>32</v>
      </c>
      <c r="Z3195" t="s">
        <v>45</v>
      </c>
      <c r="AA3195" t="str">
        <f>IFERROR(_xlfn.XLOOKUP($J3195,avoidable_ed_reference!$A$2:$A$13,avoidable_ed_reference!$C$2:$C$13),"Not Classified")</f>
        <v>Non-Avoidable</v>
      </c>
      <c r="AB3195" t="str">
        <f>IFERROR(_xlfn.XLOOKUP($B3195,enrollment!$A$2:$A$801,enrollment!$I$2:$I$801),"")</f>
        <v>GA</v>
      </c>
      <c r="AC3195">
        <f>IFERROR(_xlfn.XLOOKUP($B3195,enrollment!$A$2:$A$801,enrollment!$L$2:$L$801),"")</f>
        <v>37</v>
      </c>
      <c r="AD3195" t="str" cm="1">
        <f t="array" ref="AD3195">_xlfn.IFS(AC3195="","Unknown",AC3195&lt;18,"0-17",AC3195&lt;35,"18-34",AC3195&lt;50,"35-49",AC3195&lt;65,"50-64",TRUE,"65+")</f>
        <v>35-49</v>
      </c>
      <c r="AE3195">
        <f>IFERROR(_xlfn.XLOOKUP($B3195,enrollment!$A$2:$A$801,enrollment!$O$2:$O$801),"")</f>
        <v>8901234567</v>
      </c>
      <c r="AF3195">
        <f>IFERROR(_xlfn.XLOOKUP($AE3195,providers!$B$2:$B$11,providers!$Q$2:$Q$11),"")</f>
        <v>3.7</v>
      </c>
      <c r="AG3195" s="1">
        <f t="shared" si="49"/>
        <v>45383</v>
      </c>
    </row>
    <row r="3196" spans="1:33" x14ac:dyDescent="0.25">
      <c r="A3196" t="s">
        <v>3709</v>
      </c>
      <c r="B3196" t="s">
        <v>3708</v>
      </c>
      <c r="C3196">
        <v>8901234567</v>
      </c>
      <c r="D3196">
        <v>8901234567</v>
      </c>
      <c r="E3196" s="1">
        <v>45522</v>
      </c>
      <c r="F3196" s="1">
        <v>45522</v>
      </c>
      <c r="G3196" s="1">
        <v>45556</v>
      </c>
      <c r="H3196" t="s">
        <v>28</v>
      </c>
      <c r="I3196">
        <v>11</v>
      </c>
      <c r="J3196" t="s">
        <v>38</v>
      </c>
      <c r="K3196">
        <v>99213</v>
      </c>
      <c r="O3196">
        <v>1</v>
      </c>
      <c r="P3196">
        <v>222.52</v>
      </c>
      <c r="Q3196">
        <v>164.83</v>
      </c>
      <c r="R3196">
        <v>131.86000000000001</v>
      </c>
      <c r="S3196">
        <v>32.97</v>
      </c>
      <c r="T3196" t="s">
        <v>30</v>
      </c>
      <c r="X3196" t="s">
        <v>31</v>
      </c>
      <c r="Y3196" t="s">
        <v>32</v>
      </c>
      <c r="Z3196" t="s">
        <v>39</v>
      </c>
      <c r="AA3196" t="str">
        <f>IFERROR(_xlfn.XLOOKUP($J3196,avoidable_ed_reference!$A$2:$A$13,avoidable_ed_reference!$C$2:$C$13),"Not Classified")</f>
        <v>Not Classified</v>
      </c>
      <c r="AB3196" t="str">
        <f>IFERROR(_xlfn.XLOOKUP($B3196,enrollment!$A$2:$A$801,enrollment!$I$2:$I$801),"")</f>
        <v>GA</v>
      </c>
      <c r="AC3196">
        <f>IFERROR(_xlfn.XLOOKUP($B3196,enrollment!$A$2:$A$801,enrollment!$L$2:$L$801),"")</f>
        <v>37</v>
      </c>
      <c r="AD3196" t="str" cm="1">
        <f t="array" ref="AD3196">_xlfn.IFS(AC3196="","Unknown",AC3196&lt;18,"0-17",AC3196&lt;35,"18-34",AC3196&lt;50,"35-49",AC3196&lt;65,"50-64",TRUE,"65+")</f>
        <v>35-49</v>
      </c>
      <c r="AE3196">
        <f>IFERROR(_xlfn.XLOOKUP($B3196,enrollment!$A$2:$A$801,enrollment!$O$2:$O$801),"")</f>
        <v>8901234567</v>
      </c>
      <c r="AF3196">
        <f>IFERROR(_xlfn.XLOOKUP($AE3196,providers!$B$2:$B$11,providers!$Q$2:$Q$11),"")</f>
        <v>3.7</v>
      </c>
      <c r="AG3196" s="1">
        <f t="shared" si="49"/>
        <v>45505</v>
      </c>
    </row>
    <row r="3197" spans="1:33" x14ac:dyDescent="0.25">
      <c r="A3197" t="s">
        <v>3710</v>
      </c>
      <c r="B3197" t="s">
        <v>3708</v>
      </c>
      <c r="C3197">
        <v>8901234567</v>
      </c>
      <c r="D3197">
        <v>8901234567</v>
      </c>
      <c r="E3197" s="1">
        <v>45597</v>
      </c>
      <c r="F3197" s="1">
        <v>45597</v>
      </c>
      <c r="G3197" s="1">
        <v>45627</v>
      </c>
      <c r="H3197" t="s">
        <v>28</v>
      </c>
      <c r="I3197">
        <v>11</v>
      </c>
      <c r="J3197" t="s">
        <v>47</v>
      </c>
      <c r="K3197">
        <v>99213</v>
      </c>
      <c r="O3197">
        <v>1</v>
      </c>
      <c r="P3197">
        <v>167.18</v>
      </c>
      <c r="Q3197">
        <v>123.84</v>
      </c>
      <c r="R3197">
        <v>99.07</v>
      </c>
      <c r="S3197">
        <v>24.77</v>
      </c>
      <c r="T3197" t="s">
        <v>30</v>
      </c>
      <c r="X3197" t="s">
        <v>31</v>
      </c>
      <c r="Y3197" t="s">
        <v>32</v>
      </c>
      <c r="Z3197" t="s">
        <v>39</v>
      </c>
      <c r="AA3197" t="str">
        <f>IFERROR(_xlfn.XLOOKUP($J3197,avoidable_ed_reference!$A$2:$A$13,avoidable_ed_reference!$C$2:$C$13),"Not Classified")</f>
        <v>Not Classified</v>
      </c>
      <c r="AB3197" t="str">
        <f>IFERROR(_xlfn.XLOOKUP($B3197,enrollment!$A$2:$A$801,enrollment!$I$2:$I$801),"")</f>
        <v>GA</v>
      </c>
      <c r="AC3197">
        <f>IFERROR(_xlfn.XLOOKUP($B3197,enrollment!$A$2:$A$801,enrollment!$L$2:$L$801),"")</f>
        <v>37</v>
      </c>
      <c r="AD3197" t="str" cm="1">
        <f t="array" ref="AD3197">_xlfn.IFS(AC3197="","Unknown",AC3197&lt;18,"0-17",AC3197&lt;35,"18-34",AC3197&lt;50,"35-49",AC3197&lt;65,"50-64",TRUE,"65+")</f>
        <v>35-49</v>
      </c>
      <c r="AE3197">
        <f>IFERROR(_xlfn.XLOOKUP($B3197,enrollment!$A$2:$A$801,enrollment!$O$2:$O$801),"")</f>
        <v>8901234567</v>
      </c>
      <c r="AF3197">
        <f>IFERROR(_xlfn.XLOOKUP($AE3197,providers!$B$2:$B$11,providers!$Q$2:$Q$11),"")</f>
        <v>3.7</v>
      </c>
      <c r="AG3197" s="1">
        <f t="shared" si="49"/>
        <v>45597</v>
      </c>
    </row>
    <row r="3198" spans="1:33" x14ac:dyDescent="0.25">
      <c r="A3198" t="s">
        <v>3711</v>
      </c>
      <c r="B3198" t="s">
        <v>3708</v>
      </c>
      <c r="C3198">
        <v>8901234567</v>
      </c>
      <c r="D3198">
        <v>8901234567</v>
      </c>
      <c r="E3198" s="1">
        <v>45440</v>
      </c>
      <c r="F3198" s="1">
        <v>45440</v>
      </c>
      <c r="G3198" s="1">
        <v>45462</v>
      </c>
      <c r="H3198" t="s">
        <v>28</v>
      </c>
      <c r="I3198">
        <v>11</v>
      </c>
      <c r="J3198" t="s">
        <v>47</v>
      </c>
      <c r="K3198">
        <v>99213</v>
      </c>
      <c r="O3198">
        <v>1</v>
      </c>
      <c r="P3198">
        <v>229.88</v>
      </c>
      <c r="Q3198">
        <v>170.28</v>
      </c>
      <c r="R3198">
        <v>136.22</v>
      </c>
      <c r="S3198">
        <v>34.06</v>
      </c>
      <c r="T3198" t="s">
        <v>30</v>
      </c>
      <c r="X3198" t="s">
        <v>31</v>
      </c>
      <c r="Y3198" t="s">
        <v>32</v>
      </c>
      <c r="Z3198" t="s">
        <v>39</v>
      </c>
      <c r="AA3198" t="str">
        <f>IFERROR(_xlfn.XLOOKUP($J3198,avoidable_ed_reference!$A$2:$A$13,avoidable_ed_reference!$C$2:$C$13),"Not Classified")</f>
        <v>Not Classified</v>
      </c>
      <c r="AB3198" t="str">
        <f>IFERROR(_xlfn.XLOOKUP($B3198,enrollment!$A$2:$A$801,enrollment!$I$2:$I$801),"")</f>
        <v>GA</v>
      </c>
      <c r="AC3198">
        <f>IFERROR(_xlfn.XLOOKUP($B3198,enrollment!$A$2:$A$801,enrollment!$L$2:$L$801),"")</f>
        <v>37</v>
      </c>
      <c r="AD3198" t="str" cm="1">
        <f t="array" ref="AD3198">_xlfn.IFS(AC3198="","Unknown",AC3198&lt;18,"0-17",AC3198&lt;35,"18-34",AC3198&lt;50,"35-49",AC3198&lt;65,"50-64",TRUE,"65+")</f>
        <v>35-49</v>
      </c>
      <c r="AE3198">
        <f>IFERROR(_xlfn.XLOOKUP($B3198,enrollment!$A$2:$A$801,enrollment!$O$2:$O$801),"")</f>
        <v>8901234567</v>
      </c>
      <c r="AF3198">
        <f>IFERROR(_xlfn.XLOOKUP($AE3198,providers!$B$2:$B$11,providers!$Q$2:$Q$11),"")</f>
        <v>3.7</v>
      </c>
      <c r="AG3198" s="1">
        <f t="shared" si="49"/>
        <v>45413</v>
      </c>
    </row>
    <row r="3199" spans="1:33" x14ac:dyDescent="0.25">
      <c r="A3199" t="s">
        <v>3712</v>
      </c>
      <c r="B3199" t="s">
        <v>3708</v>
      </c>
      <c r="C3199">
        <v>6789012345</v>
      </c>
      <c r="D3199">
        <v>6789012345</v>
      </c>
      <c r="E3199" s="1">
        <v>45353</v>
      </c>
      <c r="F3199" s="1">
        <v>45353</v>
      </c>
      <c r="G3199" s="1">
        <v>45372</v>
      </c>
      <c r="H3199" t="s">
        <v>59</v>
      </c>
      <c r="J3199" t="s">
        <v>60</v>
      </c>
      <c r="L3199" s="2" t="s">
        <v>151</v>
      </c>
      <c r="M3199" t="s">
        <v>152</v>
      </c>
      <c r="N3199" t="s">
        <v>153</v>
      </c>
      <c r="O3199">
        <v>1</v>
      </c>
      <c r="P3199">
        <v>1121.08</v>
      </c>
      <c r="Q3199">
        <v>1019.16</v>
      </c>
      <c r="R3199">
        <v>815.33</v>
      </c>
      <c r="S3199">
        <v>203.83</v>
      </c>
      <c r="T3199" t="s">
        <v>30</v>
      </c>
      <c r="X3199" t="s">
        <v>31</v>
      </c>
      <c r="Y3199" t="s">
        <v>32</v>
      </c>
      <c r="Z3199" t="s">
        <v>64</v>
      </c>
      <c r="AA3199" t="str">
        <f>IFERROR(_xlfn.XLOOKUP($J3199,avoidable_ed_reference!$A$2:$A$13,avoidable_ed_reference!$C$2:$C$13),"Not Classified")</f>
        <v>Not Classified</v>
      </c>
      <c r="AB3199" t="str">
        <f>IFERROR(_xlfn.XLOOKUP($B3199,enrollment!$A$2:$A$801,enrollment!$I$2:$I$801),"")</f>
        <v>GA</v>
      </c>
      <c r="AC3199">
        <f>IFERROR(_xlfn.XLOOKUP($B3199,enrollment!$A$2:$A$801,enrollment!$L$2:$L$801),"")</f>
        <v>37</v>
      </c>
      <c r="AD3199" t="str" cm="1">
        <f t="array" ref="AD3199">_xlfn.IFS(AC3199="","Unknown",AC3199&lt;18,"0-17",AC3199&lt;35,"18-34",AC3199&lt;50,"35-49",AC3199&lt;65,"50-64",TRUE,"65+")</f>
        <v>35-49</v>
      </c>
      <c r="AE3199">
        <f>IFERROR(_xlfn.XLOOKUP($B3199,enrollment!$A$2:$A$801,enrollment!$O$2:$O$801),"")</f>
        <v>8901234567</v>
      </c>
      <c r="AF3199">
        <f>IFERROR(_xlfn.XLOOKUP($AE3199,providers!$B$2:$B$11,providers!$Q$2:$Q$11),"")</f>
        <v>3.7</v>
      </c>
      <c r="AG3199" s="1">
        <f t="shared" si="49"/>
        <v>45352</v>
      </c>
    </row>
    <row r="3200" spans="1:33" x14ac:dyDescent="0.25">
      <c r="A3200" t="s">
        <v>3713</v>
      </c>
      <c r="B3200" t="s">
        <v>3708</v>
      </c>
      <c r="C3200">
        <v>8901234567</v>
      </c>
      <c r="D3200">
        <v>8901234567</v>
      </c>
      <c r="E3200" s="1">
        <v>45619</v>
      </c>
      <c r="F3200" s="1">
        <v>45619</v>
      </c>
      <c r="G3200" s="1">
        <v>45637</v>
      </c>
      <c r="H3200" t="s">
        <v>28</v>
      </c>
      <c r="I3200">
        <v>11</v>
      </c>
      <c r="J3200" t="s">
        <v>38</v>
      </c>
      <c r="K3200">
        <v>99213</v>
      </c>
      <c r="O3200">
        <v>1</v>
      </c>
      <c r="P3200">
        <v>196.02</v>
      </c>
      <c r="Q3200">
        <v>145.19999999999999</v>
      </c>
      <c r="R3200">
        <v>116.16</v>
      </c>
      <c r="S3200">
        <v>29.04</v>
      </c>
      <c r="T3200" t="s">
        <v>30</v>
      </c>
      <c r="X3200" t="s">
        <v>31</v>
      </c>
      <c r="Y3200" t="s">
        <v>32</v>
      </c>
      <c r="Z3200" t="s">
        <v>39</v>
      </c>
      <c r="AA3200" t="str">
        <f>IFERROR(_xlfn.XLOOKUP($J3200,avoidable_ed_reference!$A$2:$A$13,avoidable_ed_reference!$C$2:$C$13),"Not Classified")</f>
        <v>Not Classified</v>
      </c>
      <c r="AB3200" t="str">
        <f>IFERROR(_xlfn.XLOOKUP($B3200,enrollment!$A$2:$A$801,enrollment!$I$2:$I$801),"")</f>
        <v>GA</v>
      </c>
      <c r="AC3200">
        <f>IFERROR(_xlfn.XLOOKUP($B3200,enrollment!$A$2:$A$801,enrollment!$L$2:$L$801),"")</f>
        <v>37</v>
      </c>
      <c r="AD3200" t="str" cm="1">
        <f t="array" ref="AD3200">_xlfn.IFS(AC3200="","Unknown",AC3200&lt;18,"0-17",AC3200&lt;35,"18-34",AC3200&lt;50,"35-49",AC3200&lt;65,"50-64",TRUE,"65+")</f>
        <v>35-49</v>
      </c>
      <c r="AE3200">
        <f>IFERROR(_xlfn.XLOOKUP($B3200,enrollment!$A$2:$A$801,enrollment!$O$2:$O$801),"")</f>
        <v>8901234567</v>
      </c>
      <c r="AF3200">
        <f>IFERROR(_xlfn.XLOOKUP($AE3200,providers!$B$2:$B$11,providers!$Q$2:$Q$11),"")</f>
        <v>3.7</v>
      </c>
      <c r="AG3200" s="1">
        <f t="shared" si="49"/>
        <v>45597</v>
      </c>
    </row>
    <row r="3201" spans="1:33" x14ac:dyDescent="0.25">
      <c r="A3201" t="s">
        <v>3714</v>
      </c>
      <c r="B3201" t="s">
        <v>3708</v>
      </c>
      <c r="C3201">
        <v>5678901234</v>
      </c>
      <c r="D3201">
        <v>5678901234</v>
      </c>
      <c r="E3201" s="1">
        <v>45615</v>
      </c>
      <c r="F3201" s="1">
        <v>45615</v>
      </c>
      <c r="G3201" s="1">
        <v>45648</v>
      </c>
      <c r="H3201" t="s">
        <v>28</v>
      </c>
      <c r="I3201">
        <v>20</v>
      </c>
      <c r="J3201" t="s">
        <v>35</v>
      </c>
      <c r="K3201">
        <v>99213</v>
      </c>
      <c r="O3201">
        <v>1</v>
      </c>
      <c r="P3201">
        <v>184.21</v>
      </c>
      <c r="Q3201">
        <v>141.69999999999999</v>
      </c>
      <c r="R3201">
        <v>113.36</v>
      </c>
      <c r="S3201">
        <v>28.34</v>
      </c>
      <c r="T3201" t="s">
        <v>30</v>
      </c>
      <c r="X3201" t="s">
        <v>31</v>
      </c>
      <c r="Y3201" t="s">
        <v>32</v>
      </c>
      <c r="Z3201" t="s">
        <v>36</v>
      </c>
      <c r="AA3201" t="str">
        <f>IFERROR(_xlfn.XLOOKUP($J3201,avoidable_ed_reference!$A$2:$A$13,avoidable_ed_reference!$C$2:$C$13),"Not Classified")</f>
        <v>Avoidable</v>
      </c>
      <c r="AB3201" t="str">
        <f>IFERROR(_xlfn.XLOOKUP($B3201,enrollment!$A$2:$A$801,enrollment!$I$2:$I$801),"")</f>
        <v>GA</v>
      </c>
      <c r="AC3201">
        <f>IFERROR(_xlfn.XLOOKUP($B3201,enrollment!$A$2:$A$801,enrollment!$L$2:$L$801),"")</f>
        <v>37</v>
      </c>
      <c r="AD3201" t="str" cm="1">
        <f t="array" ref="AD3201">_xlfn.IFS(AC3201="","Unknown",AC3201&lt;18,"0-17",AC3201&lt;35,"18-34",AC3201&lt;50,"35-49",AC3201&lt;65,"50-64",TRUE,"65+")</f>
        <v>35-49</v>
      </c>
      <c r="AE3201">
        <f>IFERROR(_xlfn.XLOOKUP($B3201,enrollment!$A$2:$A$801,enrollment!$O$2:$O$801),"")</f>
        <v>8901234567</v>
      </c>
      <c r="AF3201">
        <f>IFERROR(_xlfn.XLOOKUP($AE3201,providers!$B$2:$B$11,providers!$Q$2:$Q$11),"")</f>
        <v>3.7</v>
      </c>
      <c r="AG3201" s="1">
        <f t="shared" si="49"/>
        <v>45597</v>
      </c>
    </row>
    <row r="3202" spans="1:33" x14ac:dyDescent="0.25">
      <c r="A3202" t="s">
        <v>3715</v>
      </c>
      <c r="B3202" t="s">
        <v>3708</v>
      </c>
      <c r="C3202">
        <v>8901234567</v>
      </c>
      <c r="D3202">
        <v>8901234567</v>
      </c>
      <c r="E3202" s="1">
        <v>45532</v>
      </c>
      <c r="F3202" s="1">
        <v>45532</v>
      </c>
      <c r="G3202" s="1">
        <v>45553</v>
      </c>
      <c r="H3202" t="s">
        <v>28</v>
      </c>
      <c r="I3202">
        <v>11</v>
      </c>
      <c r="J3202" t="s">
        <v>35</v>
      </c>
      <c r="K3202">
        <v>99213</v>
      </c>
      <c r="O3202">
        <v>1</v>
      </c>
      <c r="P3202">
        <v>185.58</v>
      </c>
      <c r="Q3202">
        <v>137.47</v>
      </c>
      <c r="R3202">
        <v>109.98</v>
      </c>
      <c r="S3202">
        <v>27.49</v>
      </c>
      <c r="T3202" t="s">
        <v>30</v>
      </c>
      <c r="X3202" t="s">
        <v>31</v>
      </c>
      <c r="Y3202" t="s">
        <v>32</v>
      </c>
      <c r="Z3202" t="s">
        <v>39</v>
      </c>
      <c r="AA3202" t="str">
        <f>IFERROR(_xlfn.XLOOKUP($J3202,avoidable_ed_reference!$A$2:$A$13,avoidable_ed_reference!$C$2:$C$13),"Not Classified")</f>
        <v>Avoidable</v>
      </c>
      <c r="AB3202" t="str">
        <f>IFERROR(_xlfn.XLOOKUP($B3202,enrollment!$A$2:$A$801,enrollment!$I$2:$I$801),"")</f>
        <v>GA</v>
      </c>
      <c r="AC3202">
        <f>IFERROR(_xlfn.XLOOKUP($B3202,enrollment!$A$2:$A$801,enrollment!$L$2:$L$801),"")</f>
        <v>37</v>
      </c>
      <c r="AD3202" t="str" cm="1">
        <f t="array" ref="AD3202">_xlfn.IFS(AC3202="","Unknown",AC3202&lt;18,"0-17",AC3202&lt;35,"18-34",AC3202&lt;50,"35-49",AC3202&lt;65,"50-64",TRUE,"65+")</f>
        <v>35-49</v>
      </c>
      <c r="AE3202">
        <f>IFERROR(_xlfn.XLOOKUP($B3202,enrollment!$A$2:$A$801,enrollment!$O$2:$O$801),"")</f>
        <v>8901234567</v>
      </c>
      <c r="AF3202">
        <f>IFERROR(_xlfn.XLOOKUP($AE3202,providers!$B$2:$B$11,providers!$Q$2:$Q$11),"")</f>
        <v>3.7</v>
      </c>
      <c r="AG3202" s="1">
        <f t="shared" si="49"/>
        <v>45505</v>
      </c>
    </row>
    <row r="3203" spans="1:33" x14ac:dyDescent="0.25">
      <c r="A3203" t="s">
        <v>3716</v>
      </c>
      <c r="B3203" t="s">
        <v>3708</v>
      </c>
      <c r="C3203">
        <v>8901234567</v>
      </c>
      <c r="D3203">
        <v>8901234567</v>
      </c>
      <c r="E3203" s="1">
        <v>45371</v>
      </c>
      <c r="F3203" s="1">
        <v>45371</v>
      </c>
      <c r="G3203" s="1">
        <v>45392</v>
      </c>
      <c r="H3203" t="s">
        <v>28</v>
      </c>
      <c r="I3203">
        <v>11</v>
      </c>
      <c r="J3203" t="s">
        <v>35</v>
      </c>
      <c r="K3203">
        <v>99213</v>
      </c>
      <c r="O3203">
        <v>1</v>
      </c>
      <c r="P3203">
        <v>202.66</v>
      </c>
      <c r="Q3203">
        <v>150.12</v>
      </c>
      <c r="R3203">
        <v>120.1</v>
      </c>
      <c r="S3203">
        <v>30.02</v>
      </c>
      <c r="T3203" t="s">
        <v>30</v>
      </c>
      <c r="X3203" t="s">
        <v>31</v>
      </c>
      <c r="Y3203" t="s">
        <v>32</v>
      </c>
      <c r="Z3203" t="s">
        <v>39</v>
      </c>
      <c r="AA3203" t="str">
        <f>IFERROR(_xlfn.XLOOKUP($J3203,avoidable_ed_reference!$A$2:$A$13,avoidable_ed_reference!$C$2:$C$13),"Not Classified")</f>
        <v>Avoidable</v>
      </c>
      <c r="AB3203" t="str">
        <f>IFERROR(_xlfn.XLOOKUP($B3203,enrollment!$A$2:$A$801,enrollment!$I$2:$I$801),"")</f>
        <v>GA</v>
      </c>
      <c r="AC3203">
        <f>IFERROR(_xlfn.XLOOKUP($B3203,enrollment!$A$2:$A$801,enrollment!$L$2:$L$801),"")</f>
        <v>37</v>
      </c>
      <c r="AD3203" t="str" cm="1">
        <f t="array" ref="AD3203">_xlfn.IFS(AC3203="","Unknown",AC3203&lt;18,"0-17",AC3203&lt;35,"18-34",AC3203&lt;50,"35-49",AC3203&lt;65,"50-64",TRUE,"65+")</f>
        <v>35-49</v>
      </c>
      <c r="AE3203">
        <f>IFERROR(_xlfn.XLOOKUP($B3203,enrollment!$A$2:$A$801,enrollment!$O$2:$O$801),"")</f>
        <v>8901234567</v>
      </c>
      <c r="AF3203">
        <f>IFERROR(_xlfn.XLOOKUP($AE3203,providers!$B$2:$B$11,providers!$Q$2:$Q$11),"")</f>
        <v>3.7</v>
      </c>
      <c r="AG3203" s="1">
        <f t="shared" ref="AG3203:AG3266" si="50">EOMONTH(E3203,-1)+1</f>
        <v>45352</v>
      </c>
    </row>
    <row r="3204" spans="1:33" x14ac:dyDescent="0.25">
      <c r="A3204" t="s">
        <v>3717</v>
      </c>
      <c r="B3204" t="s">
        <v>3718</v>
      </c>
      <c r="C3204">
        <v>2233445566</v>
      </c>
      <c r="D3204">
        <v>2233445566</v>
      </c>
      <c r="E3204" s="1">
        <v>45546</v>
      </c>
      <c r="F3204" s="1">
        <v>45546</v>
      </c>
      <c r="G3204" s="1">
        <v>45574</v>
      </c>
      <c r="H3204" t="s">
        <v>28</v>
      </c>
      <c r="I3204">
        <v>11</v>
      </c>
      <c r="J3204" t="s">
        <v>38</v>
      </c>
      <c r="K3204">
        <v>99213</v>
      </c>
      <c r="O3204">
        <v>1</v>
      </c>
      <c r="P3204">
        <v>210.01</v>
      </c>
      <c r="Q3204">
        <v>155.56</v>
      </c>
      <c r="R3204">
        <v>124.45</v>
      </c>
      <c r="S3204">
        <v>31.11</v>
      </c>
      <c r="T3204" t="s">
        <v>30</v>
      </c>
      <c r="X3204" t="s">
        <v>233</v>
      </c>
      <c r="Y3204" t="s">
        <v>32</v>
      </c>
      <c r="Z3204" t="s">
        <v>39</v>
      </c>
      <c r="AA3204" t="str">
        <f>IFERROR(_xlfn.XLOOKUP($J3204,avoidable_ed_reference!$A$2:$A$13,avoidable_ed_reference!$C$2:$C$13),"Not Classified")</f>
        <v>Not Classified</v>
      </c>
      <c r="AB3204" t="str">
        <f>IFERROR(_xlfn.XLOOKUP($B3204,enrollment!$A$2:$A$801,enrollment!$I$2:$I$801),"")</f>
        <v>TN</v>
      </c>
      <c r="AC3204">
        <f>IFERROR(_xlfn.XLOOKUP($B3204,enrollment!$A$2:$A$801,enrollment!$L$2:$L$801),"")</f>
        <v>81</v>
      </c>
      <c r="AD3204" t="str" cm="1">
        <f t="array" ref="AD3204">_xlfn.IFS(AC3204="","Unknown",AC3204&lt;18,"0-17",AC3204&lt;35,"18-34",AC3204&lt;50,"35-49",AC3204&lt;65,"50-64",TRUE,"65+")</f>
        <v>65+</v>
      </c>
      <c r="AE3204">
        <f>IFERROR(_xlfn.XLOOKUP($B3204,enrollment!$A$2:$A$801,enrollment!$O$2:$O$801),"")</f>
        <v>2233445566</v>
      </c>
      <c r="AF3204">
        <f>IFERROR(_xlfn.XLOOKUP($AE3204,providers!$B$2:$B$11,providers!$Q$2:$Q$11),"")</f>
        <v>3.5</v>
      </c>
      <c r="AG3204" s="1">
        <f t="shared" si="50"/>
        <v>45536</v>
      </c>
    </row>
    <row r="3205" spans="1:33" x14ac:dyDescent="0.25">
      <c r="A3205" t="s">
        <v>3719</v>
      </c>
      <c r="B3205" t="s">
        <v>3718</v>
      </c>
      <c r="C3205">
        <v>2233445566</v>
      </c>
      <c r="D3205">
        <v>2233445566</v>
      </c>
      <c r="E3205" s="1">
        <v>45430</v>
      </c>
      <c r="F3205" s="1">
        <v>45430</v>
      </c>
      <c r="G3205" s="1">
        <v>45452</v>
      </c>
      <c r="H3205" t="s">
        <v>28</v>
      </c>
      <c r="I3205">
        <v>23</v>
      </c>
      <c r="J3205" t="s">
        <v>77</v>
      </c>
      <c r="K3205">
        <v>99284</v>
      </c>
      <c r="O3205">
        <v>1</v>
      </c>
      <c r="P3205">
        <v>2322.54</v>
      </c>
      <c r="Q3205">
        <v>1290.3</v>
      </c>
      <c r="R3205">
        <v>1032.24</v>
      </c>
      <c r="S3205">
        <v>258.06</v>
      </c>
      <c r="T3205" t="s">
        <v>30</v>
      </c>
      <c r="X3205" t="s">
        <v>233</v>
      </c>
      <c r="Y3205" t="s">
        <v>32</v>
      </c>
      <c r="Z3205" t="s">
        <v>45</v>
      </c>
      <c r="AA3205" t="str">
        <f>IFERROR(_xlfn.XLOOKUP($J3205,avoidable_ed_reference!$A$2:$A$13,avoidable_ed_reference!$C$2:$C$13),"Not Classified")</f>
        <v>Avoidable</v>
      </c>
      <c r="AB3205" t="str">
        <f>IFERROR(_xlfn.XLOOKUP($B3205,enrollment!$A$2:$A$801,enrollment!$I$2:$I$801),"")</f>
        <v>TN</v>
      </c>
      <c r="AC3205">
        <f>IFERROR(_xlfn.XLOOKUP($B3205,enrollment!$A$2:$A$801,enrollment!$L$2:$L$801),"")</f>
        <v>81</v>
      </c>
      <c r="AD3205" t="str" cm="1">
        <f t="array" ref="AD3205">_xlfn.IFS(AC3205="","Unknown",AC3205&lt;18,"0-17",AC3205&lt;35,"18-34",AC3205&lt;50,"35-49",AC3205&lt;65,"50-64",TRUE,"65+")</f>
        <v>65+</v>
      </c>
      <c r="AE3205">
        <f>IFERROR(_xlfn.XLOOKUP($B3205,enrollment!$A$2:$A$801,enrollment!$O$2:$O$801),"")</f>
        <v>2233445566</v>
      </c>
      <c r="AF3205">
        <f>IFERROR(_xlfn.XLOOKUP($AE3205,providers!$B$2:$B$11,providers!$Q$2:$Q$11),"")</f>
        <v>3.5</v>
      </c>
      <c r="AG3205" s="1">
        <f t="shared" si="50"/>
        <v>45413</v>
      </c>
    </row>
    <row r="3206" spans="1:33" x14ac:dyDescent="0.25">
      <c r="A3206" t="s">
        <v>3720</v>
      </c>
      <c r="B3206" t="s">
        <v>3718</v>
      </c>
      <c r="C3206">
        <v>2345678901</v>
      </c>
      <c r="D3206">
        <v>2345678901</v>
      </c>
      <c r="E3206" s="1">
        <v>45385</v>
      </c>
      <c r="F3206" s="1">
        <v>45385</v>
      </c>
      <c r="G3206" s="1">
        <v>45410</v>
      </c>
      <c r="H3206" t="s">
        <v>28</v>
      </c>
      <c r="I3206">
        <v>23</v>
      </c>
      <c r="J3206" t="s">
        <v>184</v>
      </c>
      <c r="K3206">
        <v>99284</v>
      </c>
      <c r="O3206">
        <v>1</v>
      </c>
      <c r="P3206">
        <v>2027.61</v>
      </c>
      <c r="Q3206">
        <v>1126.45</v>
      </c>
      <c r="R3206">
        <v>901.16</v>
      </c>
      <c r="S3206">
        <v>225.29</v>
      </c>
      <c r="T3206" t="s">
        <v>30</v>
      </c>
      <c r="X3206" t="s">
        <v>233</v>
      </c>
      <c r="Y3206" t="s">
        <v>32</v>
      </c>
      <c r="Z3206" t="s">
        <v>45</v>
      </c>
      <c r="AA3206" t="str">
        <f>IFERROR(_xlfn.XLOOKUP($J3206,avoidable_ed_reference!$A$2:$A$13,avoidable_ed_reference!$C$2:$C$13),"Not Classified")</f>
        <v>Non-Avoidable</v>
      </c>
      <c r="AB3206" t="str">
        <f>IFERROR(_xlfn.XLOOKUP($B3206,enrollment!$A$2:$A$801,enrollment!$I$2:$I$801),"")</f>
        <v>TN</v>
      </c>
      <c r="AC3206">
        <f>IFERROR(_xlfn.XLOOKUP($B3206,enrollment!$A$2:$A$801,enrollment!$L$2:$L$801),"")</f>
        <v>81</v>
      </c>
      <c r="AD3206" t="str" cm="1">
        <f t="array" ref="AD3206">_xlfn.IFS(AC3206="","Unknown",AC3206&lt;18,"0-17",AC3206&lt;35,"18-34",AC3206&lt;50,"35-49",AC3206&lt;65,"50-64",TRUE,"65+")</f>
        <v>65+</v>
      </c>
      <c r="AE3206">
        <f>IFERROR(_xlfn.XLOOKUP($B3206,enrollment!$A$2:$A$801,enrollment!$O$2:$O$801),"")</f>
        <v>2233445566</v>
      </c>
      <c r="AF3206">
        <f>IFERROR(_xlfn.XLOOKUP($AE3206,providers!$B$2:$B$11,providers!$Q$2:$Q$11),"")</f>
        <v>3.5</v>
      </c>
      <c r="AG3206" s="1">
        <f t="shared" si="50"/>
        <v>45383</v>
      </c>
    </row>
    <row r="3207" spans="1:33" x14ac:dyDescent="0.25">
      <c r="A3207" t="s">
        <v>3721</v>
      </c>
      <c r="B3207" t="s">
        <v>3718</v>
      </c>
      <c r="C3207">
        <v>7890123456</v>
      </c>
      <c r="D3207">
        <v>7890123456</v>
      </c>
      <c r="E3207" s="1">
        <v>45523</v>
      </c>
      <c r="F3207" s="1">
        <v>45523</v>
      </c>
      <c r="G3207" s="1">
        <v>45553</v>
      </c>
      <c r="H3207" t="s">
        <v>28</v>
      </c>
      <c r="I3207">
        <v>23</v>
      </c>
      <c r="J3207" t="s">
        <v>93</v>
      </c>
      <c r="K3207">
        <v>99284</v>
      </c>
      <c r="O3207">
        <v>1</v>
      </c>
      <c r="P3207">
        <v>2416.59</v>
      </c>
      <c r="Q3207">
        <v>1342.55</v>
      </c>
      <c r="R3207">
        <v>1074.04</v>
      </c>
      <c r="S3207">
        <v>268.51</v>
      </c>
      <c r="T3207" t="s">
        <v>30</v>
      </c>
      <c r="X3207" t="s">
        <v>233</v>
      </c>
      <c r="Y3207" t="s">
        <v>32</v>
      </c>
      <c r="Z3207" t="s">
        <v>45</v>
      </c>
      <c r="AA3207" t="str">
        <f>IFERROR(_xlfn.XLOOKUP($J3207,avoidable_ed_reference!$A$2:$A$13,avoidable_ed_reference!$C$2:$C$13),"Not Classified")</f>
        <v>Avoidable</v>
      </c>
      <c r="AB3207" t="str">
        <f>IFERROR(_xlfn.XLOOKUP($B3207,enrollment!$A$2:$A$801,enrollment!$I$2:$I$801),"")</f>
        <v>TN</v>
      </c>
      <c r="AC3207">
        <f>IFERROR(_xlfn.XLOOKUP($B3207,enrollment!$A$2:$A$801,enrollment!$L$2:$L$801),"")</f>
        <v>81</v>
      </c>
      <c r="AD3207" t="str" cm="1">
        <f t="array" ref="AD3207">_xlfn.IFS(AC3207="","Unknown",AC3207&lt;18,"0-17",AC3207&lt;35,"18-34",AC3207&lt;50,"35-49",AC3207&lt;65,"50-64",TRUE,"65+")</f>
        <v>65+</v>
      </c>
      <c r="AE3207">
        <f>IFERROR(_xlfn.XLOOKUP($B3207,enrollment!$A$2:$A$801,enrollment!$O$2:$O$801),"")</f>
        <v>2233445566</v>
      </c>
      <c r="AF3207">
        <f>IFERROR(_xlfn.XLOOKUP($AE3207,providers!$B$2:$B$11,providers!$Q$2:$Q$11),"")</f>
        <v>3.5</v>
      </c>
      <c r="AG3207" s="1">
        <f t="shared" si="50"/>
        <v>45505</v>
      </c>
    </row>
    <row r="3208" spans="1:33" x14ac:dyDescent="0.25">
      <c r="A3208" t="s">
        <v>3722</v>
      </c>
      <c r="B3208" t="s">
        <v>3718</v>
      </c>
      <c r="C3208">
        <v>2233445566</v>
      </c>
      <c r="D3208">
        <v>2233445566</v>
      </c>
      <c r="E3208" s="1">
        <v>45322</v>
      </c>
      <c r="F3208" s="1">
        <v>45322</v>
      </c>
      <c r="G3208" s="1">
        <v>45350</v>
      </c>
      <c r="H3208" t="s">
        <v>28</v>
      </c>
      <c r="I3208">
        <v>11</v>
      </c>
      <c r="J3208" t="s">
        <v>38</v>
      </c>
      <c r="K3208">
        <v>99213</v>
      </c>
      <c r="O3208">
        <v>1</v>
      </c>
      <c r="P3208">
        <v>238.9</v>
      </c>
      <c r="Q3208">
        <v>176.96</v>
      </c>
      <c r="R3208">
        <v>141.57</v>
      </c>
      <c r="S3208">
        <v>35.39</v>
      </c>
      <c r="T3208" t="s">
        <v>30</v>
      </c>
      <c r="X3208" t="s">
        <v>233</v>
      </c>
      <c r="Y3208" t="s">
        <v>32</v>
      </c>
      <c r="Z3208" t="s">
        <v>39</v>
      </c>
      <c r="AA3208" t="str">
        <f>IFERROR(_xlfn.XLOOKUP($J3208,avoidable_ed_reference!$A$2:$A$13,avoidable_ed_reference!$C$2:$C$13),"Not Classified")</f>
        <v>Not Classified</v>
      </c>
      <c r="AB3208" t="str">
        <f>IFERROR(_xlfn.XLOOKUP($B3208,enrollment!$A$2:$A$801,enrollment!$I$2:$I$801),"")</f>
        <v>TN</v>
      </c>
      <c r="AC3208">
        <f>IFERROR(_xlfn.XLOOKUP($B3208,enrollment!$A$2:$A$801,enrollment!$L$2:$L$801),"")</f>
        <v>81</v>
      </c>
      <c r="AD3208" t="str" cm="1">
        <f t="array" ref="AD3208">_xlfn.IFS(AC3208="","Unknown",AC3208&lt;18,"0-17",AC3208&lt;35,"18-34",AC3208&lt;50,"35-49",AC3208&lt;65,"50-64",TRUE,"65+")</f>
        <v>65+</v>
      </c>
      <c r="AE3208">
        <f>IFERROR(_xlfn.XLOOKUP($B3208,enrollment!$A$2:$A$801,enrollment!$O$2:$O$801),"")</f>
        <v>2233445566</v>
      </c>
      <c r="AF3208">
        <f>IFERROR(_xlfn.XLOOKUP($AE3208,providers!$B$2:$B$11,providers!$Q$2:$Q$11),"")</f>
        <v>3.5</v>
      </c>
      <c r="AG3208" s="1">
        <f t="shared" si="50"/>
        <v>45292</v>
      </c>
    </row>
    <row r="3209" spans="1:33" x14ac:dyDescent="0.25">
      <c r="A3209" t="s">
        <v>3723</v>
      </c>
      <c r="B3209" t="s">
        <v>3718</v>
      </c>
      <c r="C3209">
        <v>7890123456</v>
      </c>
      <c r="D3209">
        <v>7890123456</v>
      </c>
      <c r="E3209" s="1">
        <v>45550</v>
      </c>
      <c r="F3209" s="1">
        <v>45550</v>
      </c>
      <c r="G3209" s="1">
        <v>45568</v>
      </c>
      <c r="H3209" t="s">
        <v>28</v>
      </c>
      <c r="I3209">
        <v>22</v>
      </c>
      <c r="J3209" t="s">
        <v>29</v>
      </c>
      <c r="K3209">
        <v>90837</v>
      </c>
      <c r="O3209">
        <v>1</v>
      </c>
      <c r="P3209">
        <v>213.31</v>
      </c>
      <c r="Q3209">
        <v>158.01</v>
      </c>
      <c r="R3209">
        <v>126.41</v>
      </c>
      <c r="S3209">
        <v>31.6</v>
      </c>
      <c r="T3209" t="s">
        <v>30</v>
      </c>
      <c r="X3209" t="s">
        <v>233</v>
      </c>
      <c r="Y3209" t="s">
        <v>32</v>
      </c>
      <c r="Z3209" t="s">
        <v>33</v>
      </c>
      <c r="AA3209" t="str">
        <f>IFERROR(_xlfn.XLOOKUP($J3209,avoidable_ed_reference!$A$2:$A$13,avoidable_ed_reference!$C$2:$C$13),"Not Classified")</f>
        <v>Potentially Avoidable</v>
      </c>
      <c r="AB3209" t="str">
        <f>IFERROR(_xlfn.XLOOKUP($B3209,enrollment!$A$2:$A$801,enrollment!$I$2:$I$801),"")</f>
        <v>TN</v>
      </c>
      <c r="AC3209">
        <f>IFERROR(_xlfn.XLOOKUP($B3209,enrollment!$A$2:$A$801,enrollment!$L$2:$L$801),"")</f>
        <v>81</v>
      </c>
      <c r="AD3209" t="str" cm="1">
        <f t="array" ref="AD3209">_xlfn.IFS(AC3209="","Unknown",AC3209&lt;18,"0-17",AC3209&lt;35,"18-34",AC3209&lt;50,"35-49",AC3209&lt;65,"50-64",TRUE,"65+")</f>
        <v>65+</v>
      </c>
      <c r="AE3209">
        <f>IFERROR(_xlfn.XLOOKUP($B3209,enrollment!$A$2:$A$801,enrollment!$O$2:$O$801),"")</f>
        <v>2233445566</v>
      </c>
      <c r="AF3209">
        <f>IFERROR(_xlfn.XLOOKUP($AE3209,providers!$B$2:$B$11,providers!$Q$2:$Q$11),"")</f>
        <v>3.5</v>
      </c>
      <c r="AG3209" s="1">
        <f t="shared" si="50"/>
        <v>45536</v>
      </c>
    </row>
    <row r="3210" spans="1:33" x14ac:dyDescent="0.25">
      <c r="A3210" t="s">
        <v>3724</v>
      </c>
      <c r="B3210" t="s">
        <v>3718</v>
      </c>
      <c r="C3210">
        <v>7890123456</v>
      </c>
      <c r="D3210">
        <v>7890123456</v>
      </c>
      <c r="E3210" s="1">
        <v>45527</v>
      </c>
      <c r="F3210" s="1">
        <v>45527</v>
      </c>
      <c r="G3210" s="1">
        <v>45550</v>
      </c>
      <c r="H3210" t="s">
        <v>28</v>
      </c>
      <c r="I3210">
        <v>23</v>
      </c>
      <c r="J3210" t="s">
        <v>42</v>
      </c>
      <c r="K3210">
        <v>99284</v>
      </c>
      <c r="O3210">
        <v>1</v>
      </c>
      <c r="P3210">
        <v>2031.68</v>
      </c>
      <c r="Q3210">
        <v>1128.71</v>
      </c>
      <c r="R3210">
        <v>902.97</v>
      </c>
      <c r="S3210">
        <v>225.74</v>
      </c>
      <c r="T3210" t="s">
        <v>30</v>
      </c>
      <c r="X3210" t="s">
        <v>233</v>
      </c>
      <c r="Y3210" t="s">
        <v>32</v>
      </c>
      <c r="Z3210" t="s">
        <v>45</v>
      </c>
      <c r="AA3210" t="str">
        <f>IFERROR(_xlfn.XLOOKUP($J3210,avoidable_ed_reference!$A$2:$A$13,avoidable_ed_reference!$C$2:$C$13),"Not Classified")</f>
        <v>Non-Avoidable</v>
      </c>
      <c r="AB3210" t="str">
        <f>IFERROR(_xlfn.XLOOKUP($B3210,enrollment!$A$2:$A$801,enrollment!$I$2:$I$801),"")</f>
        <v>TN</v>
      </c>
      <c r="AC3210">
        <f>IFERROR(_xlfn.XLOOKUP($B3210,enrollment!$A$2:$A$801,enrollment!$L$2:$L$801),"")</f>
        <v>81</v>
      </c>
      <c r="AD3210" t="str" cm="1">
        <f t="array" ref="AD3210">_xlfn.IFS(AC3210="","Unknown",AC3210&lt;18,"0-17",AC3210&lt;35,"18-34",AC3210&lt;50,"35-49",AC3210&lt;65,"50-64",TRUE,"65+")</f>
        <v>65+</v>
      </c>
      <c r="AE3210">
        <f>IFERROR(_xlfn.XLOOKUP($B3210,enrollment!$A$2:$A$801,enrollment!$O$2:$O$801),"")</f>
        <v>2233445566</v>
      </c>
      <c r="AF3210">
        <f>IFERROR(_xlfn.XLOOKUP($AE3210,providers!$B$2:$B$11,providers!$Q$2:$Q$11),"")</f>
        <v>3.5</v>
      </c>
      <c r="AG3210" s="1">
        <f t="shared" si="50"/>
        <v>45505</v>
      </c>
    </row>
    <row r="3211" spans="1:33" x14ac:dyDescent="0.25">
      <c r="A3211" t="s">
        <v>3725</v>
      </c>
      <c r="B3211" t="s">
        <v>3718</v>
      </c>
      <c r="C3211">
        <v>8901234567</v>
      </c>
      <c r="D3211">
        <v>8901234567</v>
      </c>
      <c r="E3211" s="1">
        <v>45643</v>
      </c>
      <c r="F3211" s="1">
        <v>45643</v>
      </c>
      <c r="G3211" s="1">
        <v>45660</v>
      </c>
      <c r="H3211" t="s">
        <v>28</v>
      </c>
      <c r="I3211">
        <v>23</v>
      </c>
      <c r="J3211" t="s">
        <v>29</v>
      </c>
      <c r="K3211">
        <v>99284</v>
      </c>
      <c r="O3211">
        <v>1</v>
      </c>
      <c r="P3211">
        <v>1979.19</v>
      </c>
      <c r="Q3211">
        <v>1099.55</v>
      </c>
      <c r="R3211">
        <v>879.64</v>
      </c>
      <c r="S3211">
        <v>219.91</v>
      </c>
      <c r="T3211" t="s">
        <v>30</v>
      </c>
      <c r="X3211" t="s">
        <v>233</v>
      </c>
      <c r="Y3211" t="s">
        <v>32</v>
      </c>
      <c r="Z3211" t="s">
        <v>45</v>
      </c>
      <c r="AA3211" t="str">
        <f>IFERROR(_xlfn.XLOOKUP($J3211,avoidable_ed_reference!$A$2:$A$13,avoidable_ed_reference!$C$2:$C$13),"Not Classified")</f>
        <v>Potentially Avoidable</v>
      </c>
      <c r="AB3211" t="str">
        <f>IFERROR(_xlfn.XLOOKUP($B3211,enrollment!$A$2:$A$801,enrollment!$I$2:$I$801),"")</f>
        <v>TN</v>
      </c>
      <c r="AC3211">
        <f>IFERROR(_xlfn.XLOOKUP($B3211,enrollment!$A$2:$A$801,enrollment!$L$2:$L$801),"")</f>
        <v>81</v>
      </c>
      <c r="AD3211" t="str" cm="1">
        <f t="array" ref="AD3211">_xlfn.IFS(AC3211="","Unknown",AC3211&lt;18,"0-17",AC3211&lt;35,"18-34",AC3211&lt;50,"35-49",AC3211&lt;65,"50-64",TRUE,"65+")</f>
        <v>65+</v>
      </c>
      <c r="AE3211">
        <f>IFERROR(_xlfn.XLOOKUP($B3211,enrollment!$A$2:$A$801,enrollment!$O$2:$O$801),"")</f>
        <v>2233445566</v>
      </c>
      <c r="AF3211">
        <f>IFERROR(_xlfn.XLOOKUP($AE3211,providers!$B$2:$B$11,providers!$Q$2:$Q$11),"")</f>
        <v>3.5</v>
      </c>
      <c r="AG3211" s="1">
        <f t="shared" si="50"/>
        <v>45627</v>
      </c>
    </row>
    <row r="3212" spans="1:33" x14ac:dyDescent="0.25">
      <c r="A3212" t="s">
        <v>3726</v>
      </c>
      <c r="B3212" t="s">
        <v>3718</v>
      </c>
      <c r="C3212">
        <v>3456789012</v>
      </c>
      <c r="D3212">
        <v>3456789012</v>
      </c>
      <c r="E3212" s="1">
        <v>45326</v>
      </c>
      <c r="F3212" s="1">
        <v>45326</v>
      </c>
      <c r="G3212" s="1">
        <v>45340</v>
      </c>
      <c r="H3212" t="s">
        <v>28</v>
      </c>
      <c r="I3212">
        <v>23</v>
      </c>
      <c r="J3212" t="s">
        <v>55</v>
      </c>
      <c r="K3212">
        <v>99284</v>
      </c>
      <c r="O3212">
        <v>1</v>
      </c>
      <c r="P3212">
        <v>2389.7199999999998</v>
      </c>
      <c r="Q3212">
        <v>1327.62</v>
      </c>
      <c r="R3212">
        <v>1062.0999999999999</v>
      </c>
      <c r="S3212">
        <v>265.52</v>
      </c>
      <c r="T3212" t="s">
        <v>30</v>
      </c>
      <c r="X3212" t="s">
        <v>233</v>
      </c>
      <c r="Y3212" t="s">
        <v>32</v>
      </c>
      <c r="Z3212" t="s">
        <v>45</v>
      </c>
      <c r="AA3212" t="str">
        <f>IFERROR(_xlfn.XLOOKUP($J3212,avoidable_ed_reference!$A$2:$A$13,avoidable_ed_reference!$C$2:$C$13),"Not Classified")</f>
        <v>Potentially Avoidable</v>
      </c>
      <c r="AB3212" t="str">
        <f>IFERROR(_xlfn.XLOOKUP($B3212,enrollment!$A$2:$A$801,enrollment!$I$2:$I$801),"")</f>
        <v>TN</v>
      </c>
      <c r="AC3212">
        <f>IFERROR(_xlfn.XLOOKUP($B3212,enrollment!$A$2:$A$801,enrollment!$L$2:$L$801),"")</f>
        <v>81</v>
      </c>
      <c r="AD3212" t="str" cm="1">
        <f t="array" ref="AD3212">_xlfn.IFS(AC3212="","Unknown",AC3212&lt;18,"0-17",AC3212&lt;35,"18-34",AC3212&lt;50,"35-49",AC3212&lt;65,"50-64",TRUE,"65+")</f>
        <v>65+</v>
      </c>
      <c r="AE3212">
        <f>IFERROR(_xlfn.XLOOKUP($B3212,enrollment!$A$2:$A$801,enrollment!$O$2:$O$801),"")</f>
        <v>2233445566</v>
      </c>
      <c r="AF3212">
        <f>IFERROR(_xlfn.XLOOKUP($AE3212,providers!$B$2:$B$11,providers!$Q$2:$Q$11),"")</f>
        <v>3.5</v>
      </c>
      <c r="AG3212" s="1">
        <f t="shared" si="50"/>
        <v>45323</v>
      </c>
    </row>
    <row r="3213" spans="1:33" x14ac:dyDescent="0.25">
      <c r="A3213" t="s">
        <v>3727</v>
      </c>
      <c r="B3213" t="s">
        <v>3728</v>
      </c>
      <c r="C3213">
        <v>2345678901</v>
      </c>
      <c r="D3213">
        <v>2345678901</v>
      </c>
      <c r="E3213" s="1">
        <v>45587</v>
      </c>
      <c r="F3213" s="1">
        <v>45587</v>
      </c>
      <c r="G3213" s="1">
        <v>45603</v>
      </c>
      <c r="H3213" t="s">
        <v>59</v>
      </c>
      <c r="J3213" t="s">
        <v>99</v>
      </c>
      <c r="L3213" s="2" t="s">
        <v>151</v>
      </c>
      <c r="M3213" t="s">
        <v>152</v>
      </c>
      <c r="N3213" t="s">
        <v>153</v>
      </c>
      <c r="O3213">
        <v>1</v>
      </c>
      <c r="P3213">
        <v>1149.25</v>
      </c>
      <c r="Q3213">
        <v>1044.77</v>
      </c>
      <c r="R3213">
        <v>835.82</v>
      </c>
      <c r="S3213">
        <v>208.95</v>
      </c>
      <c r="T3213" t="s">
        <v>30</v>
      </c>
      <c r="X3213" t="s">
        <v>43</v>
      </c>
      <c r="Y3213" t="s">
        <v>44</v>
      </c>
      <c r="Z3213" t="s">
        <v>64</v>
      </c>
      <c r="AA3213" t="str">
        <f>IFERROR(_xlfn.XLOOKUP($J3213,avoidable_ed_reference!$A$2:$A$13,avoidable_ed_reference!$C$2:$C$13),"Not Classified")</f>
        <v>Not Classified</v>
      </c>
      <c r="AB3213" t="str">
        <f>IFERROR(_xlfn.XLOOKUP($B3213,enrollment!$A$2:$A$801,enrollment!$I$2:$I$801),"")</f>
        <v>GA</v>
      </c>
      <c r="AC3213">
        <f>IFERROR(_xlfn.XLOOKUP($B3213,enrollment!$A$2:$A$801,enrollment!$L$2:$L$801),"")</f>
        <v>53</v>
      </c>
      <c r="AD3213" t="str" cm="1">
        <f t="array" ref="AD3213">_xlfn.IFS(AC3213="","Unknown",AC3213&lt;18,"0-17",AC3213&lt;35,"18-34",AC3213&lt;50,"35-49",AC3213&lt;65,"50-64",TRUE,"65+")</f>
        <v>50-64</v>
      </c>
      <c r="AE3213">
        <f>IFERROR(_xlfn.XLOOKUP($B3213,enrollment!$A$2:$A$801,enrollment!$O$2:$O$801),"")</f>
        <v>8901234567</v>
      </c>
      <c r="AF3213">
        <f>IFERROR(_xlfn.XLOOKUP($AE3213,providers!$B$2:$B$11,providers!$Q$2:$Q$11),"")</f>
        <v>3.7</v>
      </c>
      <c r="AG3213" s="1">
        <f t="shared" si="50"/>
        <v>45566</v>
      </c>
    </row>
    <row r="3214" spans="1:33" x14ac:dyDescent="0.25">
      <c r="A3214" t="s">
        <v>3729</v>
      </c>
      <c r="B3214" t="s">
        <v>3728</v>
      </c>
      <c r="C3214">
        <v>8901234567</v>
      </c>
      <c r="D3214">
        <v>8901234567</v>
      </c>
      <c r="E3214" s="1">
        <v>45365</v>
      </c>
      <c r="F3214" s="1">
        <v>45365</v>
      </c>
      <c r="G3214" s="1">
        <v>45380</v>
      </c>
      <c r="H3214" t="s">
        <v>28</v>
      </c>
      <c r="I3214">
        <v>11</v>
      </c>
      <c r="J3214" t="s">
        <v>38</v>
      </c>
      <c r="K3214">
        <v>99213</v>
      </c>
      <c r="O3214">
        <v>1</v>
      </c>
      <c r="P3214">
        <v>235.72</v>
      </c>
      <c r="Q3214">
        <v>174.61</v>
      </c>
      <c r="R3214">
        <v>139.69</v>
      </c>
      <c r="S3214">
        <v>34.92</v>
      </c>
      <c r="T3214" t="s">
        <v>30</v>
      </c>
      <c r="X3214" t="s">
        <v>43</v>
      </c>
      <c r="Y3214" t="s">
        <v>44</v>
      </c>
      <c r="Z3214" t="s">
        <v>39</v>
      </c>
      <c r="AA3214" t="str">
        <f>IFERROR(_xlfn.XLOOKUP($J3214,avoidable_ed_reference!$A$2:$A$13,avoidable_ed_reference!$C$2:$C$13),"Not Classified")</f>
        <v>Not Classified</v>
      </c>
      <c r="AB3214" t="str">
        <f>IFERROR(_xlfn.XLOOKUP($B3214,enrollment!$A$2:$A$801,enrollment!$I$2:$I$801),"")</f>
        <v>GA</v>
      </c>
      <c r="AC3214">
        <f>IFERROR(_xlfn.XLOOKUP($B3214,enrollment!$A$2:$A$801,enrollment!$L$2:$L$801),"")</f>
        <v>53</v>
      </c>
      <c r="AD3214" t="str" cm="1">
        <f t="array" ref="AD3214">_xlfn.IFS(AC3214="","Unknown",AC3214&lt;18,"0-17",AC3214&lt;35,"18-34",AC3214&lt;50,"35-49",AC3214&lt;65,"50-64",TRUE,"65+")</f>
        <v>50-64</v>
      </c>
      <c r="AE3214">
        <f>IFERROR(_xlfn.XLOOKUP($B3214,enrollment!$A$2:$A$801,enrollment!$O$2:$O$801),"")</f>
        <v>8901234567</v>
      </c>
      <c r="AF3214">
        <f>IFERROR(_xlfn.XLOOKUP($AE3214,providers!$B$2:$B$11,providers!$Q$2:$Q$11),"")</f>
        <v>3.7</v>
      </c>
      <c r="AG3214" s="1">
        <f t="shared" si="50"/>
        <v>45352</v>
      </c>
    </row>
    <row r="3215" spans="1:33" x14ac:dyDescent="0.25">
      <c r="A3215" t="s">
        <v>3730</v>
      </c>
      <c r="B3215" t="s">
        <v>3728</v>
      </c>
      <c r="C3215">
        <v>6789012345</v>
      </c>
      <c r="D3215">
        <v>6789012345</v>
      </c>
      <c r="E3215" s="1">
        <v>45546</v>
      </c>
      <c r="F3215" s="1">
        <v>45546</v>
      </c>
      <c r="G3215" s="1">
        <v>45575</v>
      </c>
      <c r="H3215" t="s">
        <v>59</v>
      </c>
      <c r="J3215" t="s">
        <v>47</v>
      </c>
      <c r="L3215" s="2" t="s">
        <v>61</v>
      </c>
      <c r="M3215" t="s">
        <v>62</v>
      </c>
      <c r="N3215" t="s">
        <v>63</v>
      </c>
      <c r="O3215">
        <v>1</v>
      </c>
      <c r="P3215">
        <v>958.88</v>
      </c>
      <c r="Q3215">
        <v>871.71</v>
      </c>
      <c r="R3215">
        <v>697.37</v>
      </c>
      <c r="S3215">
        <v>174.34</v>
      </c>
      <c r="T3215" t="s">
        <v>30</v>
      </c>
      <c r="X3215" t="s">
        <v>43</v>
      </c>
      <c r="Y3215" t="s">
        <v>44</v>
      </c>
      <c r="Z3215" t="s">
        <v>64</v>
      </c>
      <c r="AA3215" t="str">
        <f>IFERROR(_xlfn.XLOOKUP($J3215,avoidable_ed_reference!$A$2:$A$13,avoidable_ed_reference!$C$2:$C$13),"Not Classified")</f>
        <v>Not Classified</v>
      </c>
      <c r="AB3215" t="str">
        <f>IFERROR(_xlfn.XLOOKUP($B3215,enrollment!$A$2:$A$801,enrollment!$I$2:$I$801),"")</f>
        <v>GA</v>
      </c>
      <c r="AC3215">
        <f>IFERROR(_xlfn.XLOOKUP($B3215,enrollment!$A$2:$A$801,enrollment!$L$2:$L$801),"")</f>
        <v>53</v>
      </c>
      <c r="AD3215" t="str" cm="1">
        <f t="array" ref="AD3215">_xlfn.IFS(AC3215="","Unknown",AC3215&lt;18,"0-17",AC3215&lt;35,"18-34",AC3215&lt;50,"35-49",AC3215&lt;65,"50-64",TRUE,"65+")</f>
        <v>50-64</v>
      </c>
      <c r="AE3215">
        <f>IFERROR(_xlfn.XLOOKUP($B3215,enrollment!$A$2:$A$801,enrollment!$O$2:$O$801),"")</f>
        <v>8901234567</v>
      </c>
      <c r="AF3215">
        <f>IFERROR(_xlfn.XLOOKUP($AE3215,providers!$B$2:$B$11,providers!$Q$2:$Q$11),"")</f>
        <v>3.7</v>
      </c>
      <c r="AG3215" s="1">
        <f t="shared" si="50"/>
        <v>45536</v>
      </c>
    </row>
    <row r="3216" spans="1:33" x14ac:dyDescent="0.25">
      <c r="A3216" t="s">
        <v>3731</v>
      </c>
      <c r="B3216" t="s">
        <v>3728</v>
      </c>
      <c r="C3216">
        <v>2233445566</v>
      </c>
      <c r="D3216">
        <v>2233445566</v>
      </c>
      <c r="E3216" s="1">
        <v>45602</v>
      </c>
      <c r="F3216" s="1">
        <v>45602</v>
      </c>
      <c r="G3216" s="1">
        <v>45624</v>
      </c>
      <c r="H3216" t="s">
        <v>28</v>
      </c>
      <c r="I3216">
        <v>23</v>
      </c>
      <c r="J3216" t="s">
        <v>127</v>
      </c>
      <c r="K3216">
        <v>99284</v>
      </c>
      <c r="O3216">
        <v>1</v>
      </c>
      <c r="P3216">
        <v>2411.0100000000002</v>
      </c>
      <c r="Q3216">
        <v>1339.45</v>
      </c>
      <c r="R3216">
        <v>1071.56</v>
      </c>
      <c r="S3216">
        <v>267.89</v>
      </c>
      <c r="T3216" t="s">
        <v>30</v>
      </c>
      <c r="X3216" t="s">
        <v>43</v>
      </c>
      <c r="Y3216" t="s">
        <v>44</v>
      </c>
      <c r="Z3216" t="s">
        <v>45</v>
      </c>
      <c r="AA3216" t="str">
        <f>IFERROR(_xlfn.XLOOKUP($J3216,avoidable_ed_reference!$A$2:$A$13,avoidable_ed_reference!$C$2:$C$13),"Not Classified")</f>
        <v>Avoidable</v>
      </c>
      <c r="AB3216" t="str">
        <f>IFERROR(_xlfn.XLOOKUP($B3216,enrollment!$A$2:$A$801,enrollment!$I$2:$I$801),"")</f>
        <v>GA</v>
      </c>
      <c r="AC3216">
        <f>IFERROR(_xlfn.XLOOKUP($B3216,enrollment!$A$2:$A$801,enrollment!$L$2:$L$801),"")</f>
        <v>53</v>
      </c>
      <c r="AD3216" t="str" cm="1">
        <f t="array" ref="AD3216">_xlfn.IFS(AC3216="","Unknown",AC3216&lt;18,"0-17",AC3216&lt;35,"18-34",AC3216&lt;50,"35-49",AC3216&lt;65,"50-64",TRUE,"65+")</f>
        <v>50-64</v>
      </c>
      <c r="AE3216">
        <f>IFERROR(_xlfn.XLOOKUP($B3216,enrollment!$A$2:$A$801,enrollment!$O$2:$O$801),"")</f>
        <v>8901234567</v>
      </c>
      <c r="AF3216">
        <f>IFERROR(_xlfn.XLOOKUP($AE3216,providers!$B$2:$B$11,providers!$Q$2:$Q$11),"")</f>
        <v>3.7</v>
      </c>
      <c r="AG3216" s="1">
        <f t="shared" si="50"/>
        <v>45597</v>
      </c>
    </row>
    <row r="3217" spans="1:33" x14ac:dyDescent="0.25">
      <c r="A3217" t="s">
        <v>3732</v>
      </c>
      <c r="B3217" t="s">
        <v>3728</v>
      </c>
      <c r="C3217">
        <v>8901234567</v>
      </c>
      <c r="D3217">
        <v>8901234567</v>
      </c>
      <c r="E3217" s="1">
        <v>45445</v>
      </c>
      <c r="F3217" s="1">
        <v>45445</v>
      </c>
      <c r="G3217" s="1">
        <v>45460</v>
      </c>
      <c r="H3217" t="s">
        <v>28</v>
      </c>
      <c r="I3217">
        <v>11</v>
      </c>
      <c r="J3217" t="s">
        <v>35</v>
      </c>
      <c r="K3217">
        <v>99213</v>
      </c>
      <c r="O3217">
        <v>1</v>
      </c>
      <c r="P3217">
        <v>221.47</v>
      </c>
      <c r="Q3217">
        <v>164.05</v>
      </c>
      <c r="R3217">
        <v>131.24</v>
      </c>
      <c r="S3217">
        <v>32.81</v>
      </c>
      <c r="T3217" t="s">
        <v>30</v>
      </c>
      <c r="X3217" t="s">
        <v>43</v>
      </c>
      <c r="Y3217" t="s">
        <v>44</v>
      </c>
      <c r="Z3217" t="s">
        <v>39</v>
      </c>
      <c r="AA3217" t="str">
        <f>IFERROR(_xlfn.XLOOKUP($J3217,avoidable_ed_reference!$A$2:$A$13,avoidable_ed_reference!$C$2:$C$13),"Not Classified")</f>
        <v>Avoidable</v>
      </c>
      <c r="AB3217" t="str">
        <f>IFERROR(_xlfn.XLOOKUP($B3217,enrollment!$A$2:$A$801,enrollment!$I$2:$I$801),"")</f>
        <v>GA</v>
      </c>
      <c r="AC3217">
        <f>IFERROR(_xlfn.XLOOKUP($B3217,enrollment!$A$2:$A$801,enrollment!$L$2:$L$801),"")</f>
        <v>53</v>
      </c>
      <c r="AD3217" t="str" cm="1">
        <f t="array" ref="AD3217">_xlfn.IFS(AC3217="","Unknown",AC3217&lt;18,"0-17",AC3217&lt;35,"18-34",AC3217&lt;50,"35-49",AC3217&lt;65,"50-64",TRUE,"65+")</f>
        <v>50-64</v>
      </c>
      <c r="AE3217">
        <f>IFERROR(_xlfn.XLOOKUP($B3217,enrollment!$A$2:$A$801,enrollment!$O$2:$O$801),"")</f>
        <v>8901234567</v>
      </c>
      <c r="AF3217">
        <f>IFERROR(_xlfn.XLOOKUP($AE3217,providers!$B$2:$B$11,providers!$Q$2:$Q$11),"")</f>
        <v>3.7</v>
      </c>
      <c r="AG3217" s="1">
        <f t="shared" si="50"/>
        <v>45444</v>
      </c>
    </row>
    <row r="3218" spans="1:33" x14ac:dyDescent="0.25">
      <c r="A3218" t="s">
        <v>3733</v>
      </c>
      <c r="B3218" t="s">
        <v>3728</v>
      </c>
      <c r="C3218">
        <v>8901234567</v>
      </c>
      <c r="D3218">
        <v>8901234567</v>
      </c>
      <c r="E3218" s="1">
        <v>45470</v>
      </c>
      <c r="F3218" s="1">
        <v>45470</v>
      </c>
      <c r="G3218" s="1">
        <v>45493</v>
      </c>
      <c r="H3218" t="s">
        <v>28</v>
      </c>
      <c r="I3218">
        <v>11</v>
      </c>
      <c r="J3218" t="s">
        <v>38</v>
      </c>
      <c r="K3218">
        <v>99213</v>
      </c>
      <c r="O3218">
        <v>1</v>
      </c>
      <c r="P3218">
        <v>230.03</v>
      </c>
      <c r="Q3218">
        <v>170.39</v>
      </c>
      <c r="R3218">
        <v>136.31</v>
      </c>
      <c r="S3218">
        <v>34.08</v>
      </c>
      <c r="T3218" t="s">
        <v>30</v>
      </c>
      <c r="X3218" t="s">
        <v>43</v>
      </c>
      <c r="Y3218" t="s">
        <v>44</v>
      </c>
      <c r="Z3218" t="s">
        <v>39</v>
      </c>
      <c r="AA3218" t="str">
        <f>IFERROR(_xlfn.XLOOKUP($J3218,avoidable_ed_reference!$A$2:$A$13,avoidable_ed_reference!$C$2:$C$13),"Not Classified")</f>
        <v>Not Classified</v>
      </c>
      <c r="AB3218" t="str">
        <f>IFERROR(_xlfn.XLOOKUP($B3218,enrollment!$A$2:$A$801,enrollment!$I$2:$I$801),"")</f>
        <v>GA</v>
      </c>
      <c r="AC3218">
        <f>IFERROR(_xlfn.XLOOKUP($B3218,enrollment!$A$2:$A$801,enrollment!$L$2:$L$801),"")</f>
        <v>53</v>
      </c>
      <c r="AD3218" t="str" cm="1">
        <f t="array" ref="AD3218">_xlfn.IFS(AC3218="","Unknown",AC3218&lt;18,"0-17",AC3218&lt;35,"18-34",AC3218&lt;50,"35-49",AC3218&lt;65,"50-64",TRUE,"65+")</f>
        <v>50-64</v>
      </c>
      <c r="AE3218">
        <f>IFERROR(_xlfn.XLOOKUP($B3218,enrollment!$A$2:$A$801,enrollment!$O$2:$O$801),"")</f>
        <v>8901234567</v>
      </c>
      <c r="AF3218">
        <f>IFERROR(_xlfn.XLOOKUP($AE3218,providers!$B$2:$B$11,providers!$Q$2:$Q$11),"")</f>
        <v>3.7</v>
      </c>
      <c r="AG3218" s="1">
        <f t="shared" si="50"/>
        <v>45444</v>
      </c>
    </row>
    <row r="3219" spans="1:33" x14ac:dyDescent="0.25">
      <c r="A3219" t="s">
        <v>3734</v>
      </c>
      <c r="B3219" t="s">
        <v>3728</v>
      </c>
      <c r="C3219">
        <v>2345678901</v>
      </c>
      <c r="D3219">
        <v>2345678901</v>
      </c>
      <c r="E3219" s="1">
        <v>45437</v>
      </c>
      <c r="F3219" s="1">
        <v>45437</v>
      </c>
      <c r="G3219" s="1">
        <v>45460</v>
      </c>
      <c r="H3219" t="s">
        <v>28</v>
      </c>
      <c r="I3219">
        <v>22</v>
      </c>
      <c r="J3219" t="s">
        <v>29</v>
      </c>
      <c r="K3219">
        <v>90837</v>
      </c>
      <c r="O3219">
        <v>1</v>
      </c>
      <c r="P3219">
        <v>199.35</v>
      </c>
      <c r="Q3219">
        <v>147.66999999999999</v>
      </c>
      <c r="R3219">
        <v>118.14</v>
      </c>
      <c r="S3219">
        <v>29.53</v>
      </c>
      <c r="T3219" t="s">
        <v>30</v>
      </c>
      <c r="X3219" t="s">
        <v>43</v>
      </c>
      <c r="Y3219" t="s">
        <v>44</v>
      </c>
      <c r="Z3219" t="s">
        <v>33</v>
      </c>
      <c r="AA3219" t="str">
        <f>IFERROR(_xlfn.XLOOKUP($J3219,avoidable_ed_reference!$A$2:$A$13,avoidable_ed_reference!$C$2:$C$13),"Not Classified")</f>
        <v>Potentially Avoidable</v>
      </c>
      <c r="AB3219" t="str">
        <f>IFERROR(_xlfn.XLOOKUP($B3219,enrollment!$A$2:$A$801,enrollment!$I$2:$I$801),"")</f>
        <v>GA</v>
      </c>
      <c r="AC3219">
        <f>IFERROR(_xlfn.XLOOKUP($B3219,enrollment!$A$2:$A$801,enrollment!$L$2:$L$801),"")</f>
        <v>53</v>
      </c>
      <c r="AD3219" t="str" cm="1">
        <f t="array" ref="AD3219">_xlfn.IFS(AC3219="","Unknown",AC3219&lt;18,"0-17",AC3219&lt;35,"18-34",AC3219&lt;50,"35-49",AC3219&lt;65,"50-64",TRUE,"65+")</f>
        <v>50-64</v>
      </c>
      <c r="AE3219">
        <f>IFERROR(_xlfn.XLOOKUP($B3219,enrollment!$A$2:$A$801,enrollment!$O$2:$O$801),"")</f>
        <v>8901234567</v>
      </c>
      <c r="AF3219">
        <f>IFERROR(_xlfn.XLOOKUP($AE3219,providers!$B$2:$B$11,providers!$Q$2:$Q$11),"")</f>
        <v>3.7</v>
      </c>
      <c r="AG3219" s="1">
        <f t="shared" si="50"/>
        <v>45413</v>
      </c>
    </row>
    <row r="3220" spans="1:33" x14ac:dyDescent="0.25">
      <c r="A3220" t="s">
        <v>3735</v>
      </c>
      <c r="B3220" t="s">
        <v>3728</v>
      </c>
      <c r="C3220">
        <v>8901234567</v>
      </c>
      <c r="D3220">
        <v>8901234567</v>
      </c>
      <c r="E3220" s="1">
        <v>45350</v>
      </c>
      <c r="F3220" s="1">
        <v>45350</v>
      </c>
      <c r="G3220" s="1">
        <v>45384</v>
      </c>
      <c r="H3220" t="s">
        <v>28</v>
      </c>
      <c r="I3220">
        <v>11</v>
      </c>
      <c r="J3220" t="s">
        <v>35</v>
      </c>
      <c r="K3220">
        <v>99213</v>
      </c>
      <c r="O3220">
        <v>1</v>
      </c>
      <c r="P3220">
        <v>230.97</v>
      </c>
      <c r="Q3220">
        <v>171.09</v>
      </c>
      <c r="R3220">
        <v>136.87</v>
      </c>
      <c r="S3220">
        <v>34.22</v>
      </c>
      <c r="T3220" t="s">
        <v>30</v>
      </c>
      <c r="X3220" t="s">
        <v>43</v>
      </c>
      <c r="Y3220" t="s">
        <v>44</v>
      </c>
      <c r="Z3220" t="s">
        <v>39</v>
      </c>
      <c r="AA3220" t="str">
        <f>IFERROR(_xlfn.XLOOKUP($J3220,avoidable_ed_reference!$A$2:$A$13,avoidable_ed_reference!$C$2:$C$13),"Not Classified")</f>
        <v>Avoidable</v>
      </c>
      <c r="AB3220" t="str">
        <f>IFERROR(_xlfn.XLOOKUP($B3220,enrollment!$A$2:$A$801,enrollment!$I$2:$I$801),"")</f>
        <v>GA</v>
      </c>
      <c r="AC3220">
        <f>IFERROR(_xlfn.XLOOKUP($B3220,enrollment!$A$2:$A$801,enrollment!$L$2:$L$801),"")</f>
        <v>53</v>
      </c>
      <c r="AD3220" t="str" cm="1">
        <f t="array" ref="AD3220">_xlfn.IFS(AC3220="","Unknown",AC3220&lt;18,"0-17",AC3220&lt;35,"18-34",AC3220&lt;50,"35-49",AC3220&lt;65,"50-64",TRUE,"65+")</f>
        <v>50-64</v>
      </c>
      <c r="AE3220">
        <f>IFERROR(_xlfn.XLOOKUP($B3220,enrollment!$A$2:$A$801,enrollment!$O$2:$O$801),"")</f>
        <v>8901234567</v>
      </c>
      <c r="AF3220">
        <f>IFERROR(_xlfn.XLOOKUP($AE3220,providers!$B$2:$B$11,providers!$Q$2:$Q$11),"")</f>
        <v>3.7</v>
      </c>
      <c r="AG3220" s="1">
        <f t="shared" si="50"/>
        <v>45323</v>
      </c>
    </row>
    <row r="3221" spans="1:33" x14ac:dyDescent="0.25">
      <c r="A3221" t="s">
        <v>3736</v>
      </c>
      <c r="B3221" t="s">
        <v>3737</v>
      </c>
      <c r="C3221">
        <v>2345678901</v>
      </c>
      <c r="D3221">
        <v>2345678901</v>
      </c>
      <c r="E3221" s="1">
        <v>45393</v>
      </c>
      <c r="F3221" s="1">
        <v>45393</v>
      </c>
      <c r="G3221" s="1">
        <v>45418</v>
      </c>
      <c r="H3221" t="s">
        <v>28</v>
      </c>
      <c r="I3221">
        <v>11</v>
      </c>
      <c r="J3221" t="s">
        <v>35</v>
      </c>
      <c r="K3221">
        <v>99213</v>
      </c>
      <c r="O3221">
        <v>1</v>
      </c>
      <c r="P3221">
        <v>179.28</v>
      </c>
      <c r="Q3221">
        <v>132.80000000000001</v>
      </c>
      <c r="R3221">
        <v>106.24</v>
      </c>
      <c r="S3221">
        <v>26.56</v>
      </c>
      <c r="T3221" t="s">
        <v>30</v>
      </c>
      <c r="X3221" t="s">
        <v>31</v>
      </c>
      <c r="Y3221" t="s">
        <v>32</v>
      </c>
      <c r="Z3221" t="s">
        <v>39</v>
      </c>
      <c r="AA3221" t="str">
        <f>IFERROR(_xlfn.XLOOKUP($J3221,avoidable_ed_reference!$A$2:$A$13,avoidable_ed_reference!$C$2:$C$13),"Not Classified")</f>
        <v>Avoidable</v>
      </c>
      <c r="AB3221" t="str">
        <f>IFERROR(_xlfn.XLOOKUP($B3221,enrollment!$A$2:$A$801,enrollment!$I$2:$I$801),"")</f>
        <v>OH</v>
      </c>
      <c r="AC3221">
        <f>IFERROR(_xlfn.XLOOKUP($B3221,enrollment!$A$2:$A$801,enrollment!$L$2:$L$801),"")</f>
        <v>35</v>
      </c>
      <c r="AD3221" t="str" cm="1">
        <f t="array" ref="AD3221">_xlfn.IFS(AC3221="","Unknown",AC3221&lt;18,"0-17",AC3221&lt;35,"18-34",AC3221&lt;50,"35-49",AC3221&lt;65,"50-64",TRUE,"65+")</f>
        <v>35-49</v>
      </c>
      <c r="AE3221">
        <f>IFERROR(_xlfn.XLOOKUP($B3221,enrollment!$A$2:$A$801,enrollment!$O$2:$O$801),"")</f>
        <v>2345678901</v>
      </c>
      <c r="AF3221">
        <f>IFERROR(_xlfn.XLOOKUP($AE3221,providers!$B$2:$B$11,providers!$Q$2:$Q$11),"")</f>
        <v>4.2</v>
      </c>
      <c r="AG3221" s="1">
        <f t="shared" si="50"/>
        <v>45383</v>
      </c>
    </row>
    <row r="3222" spans="1:33" x14ac:dyDescent="0.25">
      <c r="A3222" t="s">
        <v>3738</v>
      </c>
      <c r="B3222" t="s">
        <v>3737</v>
      </c>
      <c r="C3222">
        <v>2345678901</v>
      </c>
      <c r="D3222">
        <v>2345678901</v>
      </c>
      <c r="E3222" s="1">
        <v>45575</v>
      </c>
      <c r="F3222" s="1">
        <v>45575</v>
      </c>
      <c r="G3222" s="1">
        <v>45609</v>
      </c>
      <c r="H3222" t="s">
        <v>28</v>
      </c>
      <c r="I3222">
        <v>11</v>
      </c>
      <c r="J3222" t="s">
        <v>38</v>
      </c>
      <c r="K3222">
        <v>99213</v>
      </c>
      <c r="O3222">
        <v>1</v>
      </c>
      <c r="P3222">
        <v>189.8</v>
      </c>
      <c r="Q3222">
        <v>140.59</v>
      </c>
      <c r="R3222">
        <v>112.47</v>
      </c>
      <c r="S3222">
        <v>28.12</v>
      </c>
      <c r="T3222" t="s">
        <v>30</v>
      </c>
      <c r="X3222" t="s">
        <v>31</v>
      </c>
      <c r="Y3222" t="s">
        <v>32</v>
      </c>
      <c r="Z3222" t="s">
        <v>39</v>
      </c>
      <c r="AA3222" t="str">
        <f>IFERROR(_xlfn.XLOOKUP($J3222,avoidable_ed_reference!$A$2:$A$13,avoidable_ed_reference!$C$2:$C$13),"Not Classified")</f>
        <v>Not Classified</v>
      </c>
      <c r="AB3222" t="str">
        <f>IFERROR(_xlfn.XLOOKUP($B3222,enrollment!$A$2:$A$801,enrollment!$I$2:$I$801),"")</f>
        <v>OH</v>
      </c>
      <c r="AC3222">
        <f>IFERROR(_xlfn.XLOOKUP($B3222,enrollment!$A$2:$A$801,enrollment!$L$2:$L$801),"")</f>
        <v>35</v>
      </c>
      <c r="AD3222" t="str" cm="1">
        <f t="array" ref="AD3222">_xlfn.IFS(AC3222="","Unknown",AC3222&lt;18,"0-17",AC3222&lt;35,"18-34",AC3222&lt;50,"35-49",AC3222&lt;65,"50-64",TRUE,"65+")</f>
        <v>35-49</v>
      </c>
      <c r="AE3222">
        <f>IFERROR(_xlfn.XLOOKUP($B3222,enrollment!$A$2:$A$801,enrollment!$O$2:$O$801),"")</f>
        <v>2345678901</v>
      </c>
      <c r="AF3222">
        <f>IFERROR(_xlfn.XLOOKUP($AE3222,providers!$B$2:$B$11,providers!$Q$2:$Q$11),"")</f>
        <v>4.2</v>
      </c>
      <c r="AG3222" s="1">
        <f t="shared" si="50"/>
        <v>45566</v>
      </c>
    </row>
    <row r="3223" spans="1:33" x14ac:dyDescent="0.25">
      <c r="A3223" t="s">
        <v>3739</v>
      </c>
      <c r="B3223" t="s">
        <v>3737</v>
      </c>
      <c r="C3223">
        <v>5678901234</v>
      </c>
      <c r="D3223">
        <v>5678901234</v>
      </c>
      <c r="E3223" s="1">
        <v>45649</v>
      </c>
      <c r="F3223" s="1">
        <v>45649</v>
      </c>
      <c r="G3223" s="1">
        <v>45678</v>
      </c>
      <c r="H3223" t="s">
        <v>28</v>
      </c>
      <c r="I3223">
        <v>20</v>
      </c>
      <c r="J3223" t="s">
        <v>35</v>
      </c>
      <c r="K3223">
        <v>99213</v>
      </c>
      <c r="O3223">
        <v>1</v>
      </c>
      <c r="P3223">
        <v>162.28</v>
      </c>
      <c r="Q3223">
        <v>124.83</v>
      </c>
      <c r="R3223">
        <v>99.86</v>
      </c>
      <c r="S3223">
        <v>24.97</v>
      </c>
      <c r="T3223" t="s">
        <v>30</v>
      </c>
      <c r="X3223" t="s">
        <v>31</v>
      </c>
      <c r="Y3223" t="s">
        <v>32</v>
      </c>
      <c r="Z3223" t="s">
        <v>36</v>
      </c>
      <c r="AA3223" t="str">
        <f>IFERROR(_xlfn.XLOOKUP($J3223,avoidable_ed_reference!$A$2:$A$13,avoidable_ed_reference!$C$2:$C$13),"Not Classified")</f>
        <v>Avoidable</v>
      </c>
      <c r="AB3223" t="str">
        <f>IFERROR(_xlfn.XLOOKUP($B3223,enrollment!$A$2:$A$801,enrollment!$I$2:$I$801),"")</f>
        <v>OH</v>
      </c>
      <c r="AC3223">
        <f>IFERROR(_xlfn.XLOOKUP($B3223,enrollment!$A$2:$A$801,enrollment!$L$2:$L$801),"")</f>
        <v>35</v>
      </c>
      <c r="AD3223" t="str" cm="1">
        <f t="array" ref="AD3223">_xlfn.IFS(AC3223="","Unknown",AC3223&lt;18,"0-17",AC3223&lt;35,"18-34",AC3223&lt;50,"35-49",AC3223&lt;65,"50-64",TRUE,"65+")</f>
        <v>35-49</v>
      </c>
      <c r="AE3223">
        <f>IFERROR(_xlfn.XLOOKUP($B3223,enrollment!$A$2:$A$801,enrollment!$O$2:$O$801),"")</f>
        <v>2345678901</v>
      </c>
      <c r="AF3223">
        <f>IFERROR(_xlfn.XLOOKUP($AE3223,providers!$B$2:$B$11,providers!$Q$2:$Q$11),"")</f>
        <v>4.2</v>
      </c>
      <c r="AG3223" s="1">
        <f t="shared" si="50"/>
        <v>45627</v>
      </c>
    </row>
    <row r="3224" spans="1:33" x14ac:dyDescent="0.25">
      <c r="A3224" t="s">
        <v>3740</v>
      </c>
      <c r="B3224" t="s">
        <v>3737</v>
      </c>
      <c r="C3224">
        <v>8901234567</v>
      </c>
      <c r="D3224">
        <v>8901234567</v>
      </c>
      <c r="E3224" s="1">
        <v>45440</v>
      </c>
      <c r="F3224" s="1">
        <v>45440</v>
      </c>
      <c r="G3224" s="1">
        <v>45470</v>
      </c>
      <c r="H3224" t="s">
        <v>28</v>
      </c>
      <c r="I3224">
        <v>23</v>
      </c>
      <c r="J3224" t="s">
        <v>93</v>
      </c>
      <c r="K3224">
        <v>99284</v>
      </c>
      <c r="O3224">
        <v>1</v>
      </c>
      <c r="P3224">
        <v>2409.46</v>
      </c>
      <c r="Q3224">
        <v>1338.59</v>
      </c>
      <c r="R3224">
        <v>1070.8699999999999</v>
      </c>
      <c r="S3224">
        <v>267.72000000000003</v>
      </c>
      <c r="T3224" t="s">
        <v>30</v>
      </c>
      <c r="X3224" t="s">
        <v>31</v>
      </c>
      <c r="Y3224" t="s">
        <v>32</v>
      </c>
      <c r="Z3224" t="s">
        <v>45</v>
      </c>
      <c r="AA3224" t="str">
        <f>IFERROR(_xlfn.XLOOKUP($J3224,avoidable_ed_reference!$A$2:$A$13,avoidable_ed_reference!$C$2:$C$13),"Not Classified")</f>
        <v>Avoidable</v>
      </c>
      <c r="AB3224" t="str">
        <f>IFERROR(_xlfn.XLOOKUP($B3224,enrollment!$A$2:$A$801,enrollment!$I$2:$I$801),"")</f>
        <v>OH</v>
      </c>
      <c r="AC3224">
        <f>IFERROR(_xlfn.XLOOKUP($B3224,enrollment!$A$2:$A$801,enrollment!$L$2:$L$801),"")</f>
        <v>35</v>
      </c>
      <c r="AD3224" t="str" cm="1">
        <f t="array" ref="AD3224">_xlfn.IFS(AC3224="","Unknown",AC3224&lt;18,"0-17",AC3224&lt;35,"18-34",AC3224&lt;50,"35-49",AC3224&lt;65,"50-64",TRUE,"65+")</f>
        <v>35-49</v>
      </c>
      <c r="AE3224">
        <f>IFERROR(_xlfn.XLOOKUP($B3224,enrollment!$A$2:$A$801,enrollment!$O$2:$O$801),"")</f>
        <v>2345678901</v>
      </c>
      <c r="AF3224">
        <f>IFERROR(_xlfn.XLOOKUP($AE3224,providers!$B$2:$B$11,providers!$Q$2:$Q$11),"")</f>
        <v>4.2</v>
      </c>
      <c r="AG3224" s="1">
        <f t="shared" si="50"/>
        <v>45413</v>
      </c>
    </row>
    <row r="3225" spans="1:33" x14ac:dyDescent="0.25">
      <c r="A3225" t="s">
        <v>3741</v>
      </c>
      <c r="B3225" t="s">
        <v>3737</v>
      </c>
      <c r="C3225">
        <v>8901234567</v>
      </c>
      <c r="D3225">
        <v>8901234567</v>
      </c>
      <c r="E3225" s="1">
        <v>45604</v>
      </c>
      <c r="F3225" s="1">
        <v>45604</v>
      </c>
      <c r="G3225" s="1">
        <v>45631</v>
      </c>
      <c r="H3225" t="s">
        <v>28</v>
      </c>
      <c r="I3225">
        <v>23</v>
      </c>
      <c r="J3225" t="s">
        <v>77</v>
      </c>
      <c r="K3225">
        <v>99284</v>
      </c>
      <c r="O3225">
        <v>1</v>
      </c>
      <c r="P3225">
        <v>1891.94</v>
      </c>
      <c r="Q3225">
        <v>1051.08</v>
      </c>
      <c r="R3225">
        <v>840.86</v>
      </c>
      <c r="S3225">
        <v>210.22</v>
      </c>
      <c r="T3225" t="s">
        <v>30</v>
      </c>
      <c r="X3225" t="s">
        <v>31</v>
      </c>
      <c r="Y3225" t="s">
        <v>32</v>
      </c>
      <c r="Z3225" t="s">
        <v>45</v>
      </c>
      <c r="AA3225" t="str">
        <f>IFERROR(_xlfn.XLOOKUP($J3225,avoidable_ed_reference!$A$2:$A$13,avoidable_ed_reference!$C$2:$C$13),"Not Classified")</f>
        <v>Avoidable</v>
      </c>
      <c r="AB3225" t="str">
        <f>IFERROR(_xlfn.XLOOKUP($B3225,enrollment!$A$2:$A$801,enrollment!$I$2:$I$801),"")</f>
        <v>OH</v>
      </c>
      <c r="AC3225">
        <f>IFERROR(_xlfn.XLOOKUP($B3225,enrollment!$A$2:$A$801,enrollment!$L$2:$L$801),"")</f>
        <v>35</v>
      </c>
      <c r="AD3225" t="str" cm="1">
        <f t="array" ref="AD3225">_xlfn.IFS(AC3225="","Unknown",AC3225&lt;18,"0-17",AC3225&lt;35,"18-34",AC3225&lt;50,"35-49",AC3225&lt;65,"50-64",TRUE,"65+")</f>
        <v>35-49</v>
      </c>
      <c r="AE3225">
        <f>IFERROR(_xlfn.XLOOKUP($B3225,enrollment!$A$2:$A$801,enrollment!$O$2:$O$801),"")</f>
        <v>2345678901</v>
      </c>
      <c r="AF3225">
        <f>IFERROR(_xlfn.XLOOKUP($AE3225,providers!$B$2:$B$11,providers!$Q$2:$Q$11),"")</f>
        <v>4.2</v>
      </c>
      <c r="AG3225" s="1">
        <f t="shared" si="50"/>
        <v>45597</v>
      </c>
    </row>
    <row r="3226" spans="1:33" x14ac:dyDescent="0.25">
      <c r="A3226" t="s">
        <v>3742</v>
      </c>
      <c r="B3226" t="s">
        <v>3737</v>
      </c>
      <c r="C3226">
        <v>5678901234</v>
      </c>
      <c r="D3226">
        <v>5678901234</v>
      </c>
      <c r="E3226" s="1">
        <v>45535</v>
      </c>
      <c r="F3226" s="1">
        <v>45535</v>
      </c>
      <c r="G3226" s="1">
        <v>45560</v>
      </c>
      <c r="H3226" t="s">
        <v>28</v>
      </c>
      <c r="I3226">
        <v>20</v>
      </c>
      <c r="J3226" t="s">
        <v>35</v>
      </c>
      <c r="K3226">
        <v>99213</v>
      </c>
      <c r="O3226">
        <v>1</v>
      </c>
      <c r="P3226">
        <v>163.13999999999999</v>
      </c>
      <c r="Q3226">
        <v>125.49</v>
      </c>
      <c r="R3226">
        <v>100.39</v>
      </c>
      <c r="S3226">
        <v>25.1</v>
      </c>
      <c r="T3226" t="s">
        <v>30</v>
      </c>
      <c r="X3226" t="s">
        <v>31</v>
      </c>
      <c r="Y3226" t="s">
        <v>32</v>
      </c>
      <c r="Z3226" t="s">
        <v>36</v>
      </c>
      <c r="AA3226" t="str">
        <f>IFERROR(_xlfn.XLOOKUP($J3226,avoidable_ed_reference!$A$2:$A$13,avoidable_ed_reference!$C$2:$C$13),"Not Classified")</f>
        <v>Avoidable</v>
      </c>
      <c r="AB3226" t="str">
        <f>IFERROR(_xlfn.XLOOKUP($B3226,enrollment!$A$2:$A$801,enrollment!$I$2:$I$801),"")</f>
        <v>OH</v>
      </c>
      <c r="AC3226">
        <f>IFERROR(_xlfn.XLOOKUP($B3226,enrollment!$A$2:$A$801,enrollment!$L$2:$L$801),"")</f>
        <v>35</v>
      </c>
      <c r="AD3226" t="str" cm="1">
        <f t="array" ref="AD3226">_xlfn.IFS(AC3226="","Unknown",AC3226&lt;18,"0-17",AC3226&lt;35,"18-34",AC3226&lt;50,"35-49",AC3226&lt;65,"50-64",TRUE,"65+")</f>
        <v>35-49</v>
      </c>
      <c r="AE3226">
        <f>IFERROR(_xlfn.XLOOKUP($B3226,enrollment!$A$2:$A$801,enrollment!$O$2:$O$801),"")</f>
        <v>2345678901</v>
      </c>
      <c r="AF3226">
        <f>IFERROR(_xlfn.XLOOKUP($AE3226,providers!$B$2:$B$11,providers!$Q$2:$Q$11),"")</f>
        <v>4.2</v>
      </c>
      <c r="AG3226" s="1">
        <f t="shared" si="50"/>
        <v>45505</v>
      </c>
    </row>
    <row r="3227" spans="1:33" x14ac:dyDescent="0.25">
      <c r="A3227" t="s">
        <v>3743</v>
      </c>
      <c r="B3227" t="s">
        <v>3737</v>
      </c>
      <c r="C3227">
        <v>9012345678</v>
      </c>
      <c r="D3227">
        <v>9012345678</v>
      </c>
      <c r="E3227" s="1">
        <v>45306</v>
      </c>
      <c r="F3227" s="1">
        <v>45306</v>
      </c>
      <c r="G3227" s="1">
        <v>45340</v>
      </c>
      <c r="H3227" t="s">
        <v>67</v>
      </c>
      <c r="I3227">
        <v>21</v>
      </c>
      <c r="J3227" t="s">
        <v>99</v>
      </c>
      <c r="K3227">
        <v>99223</v>
      </c>
      <c r="O3227">
        <v>1</v>
      </c>
      <c r="P3227">
        <v>19004.89</v>
      </c>
      <c r="Q3227">
        <v>12261.22</v>
      </c>
      <c r="R3227">
        <v>9808.98</v>
      </c>
      <c r="S3227">
        <v>2452.2399999999998</v>
      </c>
      <c r="T3227" t="s">
        <v>30</v>
      </c>
      <c r="V3227">
        <v>1</v>
      </c>
      <c r="W3227" s="2" t="s">
        <v>68</v>
      </c>
      <c r="X3227" t="s">
        <v>31</v>
      </c>
      <c r="Y3227" t="s">
        <v>32</v>
      </c>
      <c r="Z3227" t="s">
        <v>69</v>
      </c>
      <c r="AA3227" t="str">
        <f>IFERROR(_xlfn.XLOOKUP($J3227,avoidable_ed_reference!$A$2:$A$13,avoidable_ed_reference!$C$2:$C$13),"Not Classified")</f>
        <v>Not Classified</v>
      </c>
      <c r="AB3227" t="str">
        <f>IFERROR(_xlfn.XLOOKUP($B3227,enrollment!$A$2:$A$801,enrollment!$I$2:$I$801),"")</f>
        <v>OH</v>
      </c>
      <c r="AC3227">
        <f>IFERROR(_xlfn.XLOOKUP($B3227,enrollment!$A$2:$A$801,enrollment!$L$2:$L$801),"")</f>
        <v>35</v>
      </c>
      <c r="AD3227" t="str" cm="1">
        <f t="array" ref="AD3227">_xlfn.IFS(AC3227="","Unknown",AC3227&lt;18,"0-17",AC3227&lt;35,"18-34",AC3227&lt;50,"35-49",AC3227&lt;65,"50-64",TRUE,"65+")</f>
        <v>35-49</v>
      </c>
      <c r="AE3227">
        <f>IFERROR(_xlfn.XLOOKUP($B3227,enrollment!$A$2:$A$801,enrollment!$O$2:$O$801),"")</f>
        <v>2345678901</v>
      </c>
      <c r="AF3227">
        <f>IFERROR(_xlfn.XLOOKUP($AE3227,providers!$B$2:$B$11,providers!$Q$2:$Q$11),"")</f>
        <v>4.2</v>
      </c>
      <c r="AG3227" s="1">
        <f t="shared" si="50"/>
        <v>45292</v>
      </c>
    </row>
    <row r="3228" spans="1:33" x14ac:dyDescent="0.25">
      <c r="A3228" t="s">
        <v>3744</v>
      </c>
      <c r="B3228" t="s">
        <v>3737</v>
      </c>
      <c r="C3228">
        <v>3456789012</v>
      </c>
      <c r="D3228">
        <v>3456789012</v>
      </c>
      <c r="E3228" s="1">
        <v>45612</v>
      </c>
      <c r="F3228" s="1">
        <v>45612</v>
      </c>
      <c r="G3228" s="1">
        <v>45640</v>
      </c>
      <c r="H3228" t="s">
        <v>59</v>
      </c>
      <c r="J3228" t="s">
        <v>99</v>
      </c>
      <c r="L3228" s="2" t="s">
        <v>61</v>
      </c>
      <c r="M3228" t="s">
        <v>62</v>
      </c>
      <c r="N3228" t="s">
        <v>63</v>
      </c>
      <c r="O3228">
        <v>1</v>
      </c>
      <c r="P3228">
        <v>810.86</v>
      </c>
      <c r="Q3228">
        <v>737.15</v>
      </c>
      <c r="R3228">
        <v>589.72</v>
      </c>
      <c r="S3228">
        <v>147.43</v>
      </c>
      <c r="T3228" t="s">
        <v>30</v>
      </c>
      <c r="X3228" t="s">
        <v>31</v>
      </c>
      <c r="Y3228" t="s">
        <v>32</v>
      </c>
      <c r="Z3228" t="s">
        <v>64</v>
      </c>
      <c r="AA3228" t="str">
        <f>IFERROR(_xlfn.XLOOKUP($J3228,avoidable_ed_reference!$A$2:$A$13,avoidable_ed_reference!$C$2:$C$13),"Not Classified")</f>
        <v>Not Classified</v>
      </c>
      <c r="AB3228" t="str">
        <f>IFERROR(_xlfn.XLOOKUP($B3228,enrollment!$A$2:$A$801,enrollment!$I$2:$I$801),"")</f>
        <v>OH</v>
      </c>
      <c r="AC3228">
        <f>IFERROR(_xlfn.XLOOKUP($B3228,enrollment!$A$2:$A$801,enrollment!$L$2:$L$801),"")</f>
        <v>35</v>
      </c>
      <c r="AD3228" t="str" cm="1">
        <f t="array" ref="AD3228">_xlfn.IFS(AC3228="","Unknown",AC3228&lt;18,"0-17",AC3228&lt;35,"18-34",AC3228&lt;50,"35-49",AC3228&lt;65,"50-64",TRUE,"65+")</f>
        <v>35-49</v>
      </c>
      <c r="AE3228">
        <f>IFERROR(_xlfn.XLOOKUP($B3228,enrollment!$A$2:$A$801,enrollment!$O$2:$O$801),"")</f>
        <v>2345678901</v>
      </c>
      <c r="AF3228">
        <f>IFERROR(_xlfn.XLOOKUP($AE3228,providers!$B$2:$B$11,providers!$Q$2:$Q$11),"")</f>
        <v>4.2</v>
      </c>
      <c r="AG3228" s="1">
        <f t="shared" si="50"/>
        <v>45597</v>
      </c>
    </row>
    <row r="3229" spans="1:33" x14ac:dyDescent="0.25">
      <c r="A3229" t="s">
        <v>3745</v>
      </c>
      <c r="B3229" t="s">
        <v>3737</v>
      </c>
      <c r="C3229">
        <v>9012345678</v>
      </c>
      <c r="D3229">
        <v>9012345678</v>
      </c>
      <c r="E3229" s="1">
        <v>45469</v>
      </c>
      <c r="F3229" s="1">
        <v>45469</v>
      </c>
      <c r="G3229" s="1">
        <v>45499</v>
      </c>
      <c r="H3229" t="s">
        <v>59</v>
      </c>
      <c r="J3229" t="s">
        <v>60</v>
      </c>
      <c r="L3229" s="2" t="s">
        <v>82</v>
      </c>
      <c r="M3229" t="s">
        <v>83</v>
      </c>
      <c r="N3229" t="s">
        <v>84</v>
      </c>
      <c r="O3229">
        <v>1</v>
      </c>
      <c r="P3229">
        <v>1138.5999999999999</v>
      </c>
      <c r="Q3229">
        <v>1035.0899999999999</v>
      </c>
      <c r="R3229">
        <v>828.07</v>
      </c>
      <c r="S3229">
        <v>207.02</v>
      </c>
      <c r="T3229" t="s">
        <v>30</v>
      </c>
      <c r="X3229" t="s">
        <v>31</v>
      </c>
      <c r="Y3229" t="s">
        <v>32</v>
      </c>
      <c r="Z3229" t="s">
        <v>64</v>
      </c>
      <c r="AA3229" t="str">
        <f>IFERROR(_xlfn.XLOOKUP($J3229,avoidable_ed_reference!$A$2:$A$13,avoidable_ed_reference!$C$2:$C$13),"Not Classified")</f>
        <v>Not Classified</v>
      </c>
      <c r="AB3229" t="str">
        <f>IFERROR(_xlfn.XLOOKUP($B3229,enrollment!$A$2:$A$801,enrollment!$I$2:$I$801),"")</f>
        <v>OH</v>
      </c>
      <c r="AC3229">
        <f>IFERROR(_xlfn.XLOOKUP($B3229,enrollment!$A$2:$A$801,enrollment!$L$2:$L$801),"")</f>
        <v>35</v>
      </c>
      <c r="AD3229" t="str" cm="1">
        <f t="array" ref="AD3229">_xlfn.IFS(AC3229="","Unknown",AC3229&lt;18,"0-17",AC3229&lt;35,"18-34",AC3229&lt;50,"35-49",AC3229&lt;65,"50-64",TRUE,"65+")</f>
        <v>35-49</v>
      </c>
      <c r="AE3229">
        <f>IFERROR(_xlfn.XLOOKUP($B3229,enrollment!$A$2:$A$801,enrollment!$O$2:$O$801),"")</f>
        <v>2345678901</v>
      </c>
      <c r="AF3229">
        <f>IFERROR(_xlfn.XLOOKUP($AE3229,providers!$B$2:$B$11,providers!$Q$2:$Q$11),"")</f>
        <v>4.2</v>
      </c>
      <c r="AG3229" s="1">
        <f t="shared" si="50"/>
        <v>45444</v>
      </c>
    </row>
    <row r="3230" spans="1:33" x14ac:dyDescent="0.25">
      <c r="A3230" t="s">
        <v>3746</v>
      </c>
      <c r="B3230" t="s">
        <v>3737</v>
      </c>
      <c r="C3230">
        <v>2345678901</v>
      </c>
      <c r="D3230">
        <v>2345678901</v>
      </c>
      <c r="E3230" s="1">
        <v>45293</v>
      </c>
      <c r="F3230" s="1">
        <v>45293</v>
      </c>
      <c r="G3230" s="1">
        <v>45326</v>
      </c>
      <c r="H3230" t="s">
        <v>28</v>
      </c>
      <c r="I3230">
        <v>11</v>
      </c>
      <c r="J3230" t="s">
        <v>38</v>
      </c>
      <c r="K3230">
        <v>99213</v>
      </c>
      <c r="O3230">
        <v>1</v>
      </c>
      <c r="P3230">
        <v>232.17</v>
      </c>
      <c r="Q3230">
        <v>171.98</v>
      </c>
      <c r="R3230">
        <v>137.58000000000001</v>
      </c>
      <c r="S3230">
        <v>34.4</v>
      </c>
      <c r="T3230" t="s">
        <v>30</v>
      </c>
      <c r="X3230" t="s">
        <v>31</v>
      </c>
      <c r="Y3230" t="s">
        <v>32</v>
      </c>
      <c r="Z3230" t="s">
        <v>39</v>
      </c>
      <c r="AA3230" t="str">
        <f>IFERROR(_xlfn.XLOOKUP($J3230,avoidable_ed_reference!$A$2:$A$13,avoidable_ed_reference!$C$2:$C$13),"Not Classified")</f>
        <v>Not Classified</v>
      </c>
      <c r="AB3230" t="str">
        <f>IFERROR(_xlfn.XLOOKUP($B3230,enrollment!$A$2:$A$801,enrollment!$I$2:$I$801),"")</f>
        <v>OH</v>
      </c>
      <c r="AC3230">
        <f>IFERROR(_xlfn.XLOOKUP($B3230,enrollment!$A$2:$A$801,enrollment!$L$2:$L$801),"")</f>
        <v>35</v>
      </c>
      <c r="AD3230" t="str" cm="1">
        <f t="array" ref="AD3230">_xlfn.IFS(AC3230="","Unknown",AC3230&lt;18,"0-17",AC3230&lt;35,"18-34",AC3230&lt;50,"35-49",AC3230&lt;65,"50-64",TRUE,"65+")</f>
        <v>35-49</v>
      </c>
      <c r="AE3230">
        <f>IFERROR(_xlfn.XLOOKUP($B3230,enrollment!$A$2:$A$801,enrollment!$O$2:$O$801),"")</f>
        <v>2345678901</v>
      </c>
      <c r="AF3230">
        <f>IFERROR(_xlfn.XLOOKUP($AE3230,providers!$B$2:$B$11,providers!$Q$2:$Q$11),"")</f>
        <v>4.2</v>
      </c>
      <c r="AG3230" s="1">
        <f t="shared" si="50"/>
        <v>45292</v>
      </c>
    </row>
    <row r="3231" spans="1:33" x14ac:dyDescent="0.25">
      <c r="A3231" t="s">
        <v>3747</v>
      </c>
      <c r="B3231" t="s">
        <v>3737</v>
      </c>
      <c r="C3231">
        <v>2345678901</v>
      </c>
      <c r="D3231">
        <v>2345678901</v>
      </c>
      <c r="E3231" s="1">
        <v>45601</v>
      </c>
      <c r="F3231" s="1">
        <v>45601</v>
      </c>
      <c r="G3231" s="1">
        <v>45635</v>
      </c>
      <c r="H3231" t="s">
        <v>28</v>
      </c>
      <c r="I3231">
        <v>11</v>
      </c>
      <c r="J3231" t="s">
        <v>38</v>
      </c>
      <c r="K3231">
        <v>99213</v>
      </c>
      <c r="O3231">
        <v>1</v>
      </c>
      <c r="P3231">
        <v>230.66</v>
      </c>
      <c r="Q3231">
        <v>170.86</v>
      </c>
      <c r="R3231">
        <v>136.69</v>
      </c>
      <c r="S3231">
        <v>34.17</v>
      </c>
      <c r="T3231" t="s">
        <v>30</v>
      </c>
      <c r="X3231" t="s">
        <v>31</v>
      </c>
      <c r="Y3231" t="s">
        <v>32</v>
      </c>
      <c r="Z3231" t="s">
        <v>39</v>
      </c>
      <c r="AA3231" t="str">
        <f>IFERROR(_xlfn.XLOOKUP($J3231,avoidable_ed_reference!$A$2:$A$13,avoidable_ed_reference!$C$2:$C$13),"Not Classified")</f>
        <v>Not Classified</v>
      </c>
      <c r="AB3231" t="str">
        <f>IFERROR(_xlfn.XLOOKUP($B3231,enrollment!$A$2:$A$801,enrollment!$I$2:$I$801),"")</f>
        <v>OH</v>
      </c>
      <c r="AC3231">
        <f>IFERROR(_xlfn.XLOOKUP($B3231,enrollment!$A$2:$A$801,enrollment!$L$2:$L$801),"")</f>
        <v>35</v>
      </c>
      <c r="AD3231" t="str" cm="1">
        <f t="array" ref="AD3231">_xlfn.IFS(AC3231="","Unknown",AC3231&lt;18,"0-17",AC3231&lt;35,"18-34",AC3231&lt;50,"35-49",AC3231&lt;65,"50-64",TRUE,"65+")</f>
        <v>35-49</v>
      </c>
      <c r="AE3231">
        <f>IFERROR(_xlfn.XLOOKUP($B3231,enrollment!$A$2:$A$801,enrollment!$O$2:$O$801),"")</f>
        <v>2345678901</v>
      </c>
      <c r="AF3231">
        <f>IFERROR(_xlfn.XLOOKUP($AE3231,providers!$B$2:$B$11,providers!$Q$2:$Q$11),"")</f>
        <v>4.2</v>
      </c>
      <c r="AG3231" s="1">
        <f t="shared" si="50"/>
        <v>45597</v>
      </c>
    </row>
    <row r="3232" spans="1:33" x14ac:dyDescent="0.25">
      <c r="A3232" t="s">
        <v>3748</v>
      </c>
      <c r="B3232" t="s">
        <v>3737</v>
      </c>
      <c r="C3232">
        <v>9012345678</v>
      </c>
      <c r="D3232">
        <v>9012345678</v>
      </c>
      <c r="E3232" s="1">
        <v>45331</v>
      </c>
      <c r="F3232" s="1">
        <v>45331</v>
      </c>
      <c r="G3232" s="1">
        <v>45345</v>
      </c>
      <c r="H3232" t="s">
        <v>28</v>
      </c>
      <c r="I3232">
        <v>23</v>
      </c>
      <c r="J3232" t="s">
        <v>29</v>
      </c>
      <c r="K3232">
        <v>99284</v>
      </c>
      <c r="O3232">
        <v>1</v>
      </c>
      <c r="P3232">
        <v>2394.54</v>
      </c>
      <c r="Q3232">
        <v>1330.3</v>
      </c>
      <c r="R3232">
        <v>1064.24</v>
      </c>
      <c r="S3232">
        <v>266.06</v>
      </c>
      <c r="T3232" t="s">
        <v>30</v>
      </c>
      <c r="X3232" t="s">
        <v>31</v>
      </c>
      <c r="Y3232" t="s">
        <v>32</v>
      </c>
      <c r="Z3232" t="s">
        <v>45</v>
      </c>
      <c r="AA3232" t="str">
        <f>IFERROR(_xlfn.XLOOKUP($J3232,avoidable_ed_reference!$A$2:$A$13,avoidable_ed_reference!$C$2:$C$13),"Not Classified")</f>
        <v>Potentially Avoidable</v>
      </c>
      <c r="AB3232" t="str">
        <f>IFERROR(_xlfn.XLOOKUP($B3232,enrollment!$A$2:$A$801,enrollment!$I$2:$I$801),"")</f>
        <v>OH</v>
      </c>
      <c r="AC3232">
        <f>IFERROR(_xlfn.XLOOKUP($B3232,enrollment!$A$2:$A$801,enrollment!$L$2:$L$801),"")</f>
        <v>35</v>
      </c>
      <c r="AD3232" t="str" cm="1">
        <f t="array" ref="AD3232">_xlfn.IFS(AC3232="","Unknown",AC3232&lt;18,"0-17",AC3232&lt;35,"18-34",AC3232&lt;50,"35-49",AC3232&lt;65,"50-64",TRUE,"65+")</f>
        <v>35-49</v>
      </c>
      <c r="AE3232">
        <f>IFERROR(_xlfn.XLOOKUP($B3232,enrollment!$A$2:$A$801,enrollment!$O$2:$O$801),"")</f>
        <v>2345678901</v>
      </c>
      <c r="AF3232">
        <f>IFERROR(_xlfn.XLOOKUP($AE3232,providers!$B$2:$B$11,providers!$Q$2:$Q$11),"")</f>
        <v>4.2</v>
      </c>
      <c r="AG3232" s="1">
        <f t="shared" si="50"/>
        <v>45323</v>
      </c>
    </row>
    <row r="3233" spans="1:33" x14ac:dyDescent="0.25">
      <c r="A3233" t="s">
        <v>3749</v>
      </c>
      <c r="B3233" t="s">
        <v>3737</v>
      </c>
      <c r="C3233">
        <v>5678901234</v>
      </c>
      <c r="D3233">
        <v>5678901234</v>
      </c>
      <c r="E3233" s="1">
        <v>45615</v>
      </c>
      <c r="F3233" s="1">
        <v>45615</v>
      </c>
      <c r="G3233" s="1">
        <v>45639</v>
      </c>
      <c r="H3233" t="s">
        <v>28</v>
      </c>
      <c r="I3233">
        <v>20</v>
      </c>
      <c r="J3233" t="s">
        <v>35</v>
      </c>
      <c r="K3233">
        <v>99213</v>
      </c>
      <c r="O3233">
        <v>1</v>
      </c>
      <c r="P3233">
        <v>182.64</v>
      </c>
      <c r="Q3233">
        <v>140.49</v>
      </c>
      <c r="R3233">
        <v>112.39</v>
      </c>
      <c r="S3233">
        <v>28.1</v>
      </c>
      <c r="T3233" t="s">
        <v>30</v>
      </c>
      <c r="X3233" t="s">
        <v>31</v>
      </c>
      <c r="Y3233" t="s">
        <v>32</v>
      </c>
      <c r="Z3233" t="s">
        <v>36</v>
      </c>
      <c r="AA3233" t="str">
        <f>IFERROR(_xlfn.XLOOKUP($J3233,avoidable_ed_reference!$A$2:$A$13,avoidable_ed_reference!$C$2:$C$13),"Not Classified")</f>
        <v>Avoidable</v>
      </c>
      <c r="AB3233" t="str">
        <f>IFERROR(_xlfn.XLOOKUP($B3233,enrollment!$A$2:$A$801,enrollment!$I$2:$I$801),"")</f>
        <v>OH</v>
      </c>
      <c r="AC3233">
        <f>IFERROR(_xlfn.XLOOKUP($B3233,enrollment!$A$2:$A$801,enrollment!$L$2:$L$801),"")</f>
        <v>35</v>
      </c>
      <c r="AD3233" t="str" cm="1">
        <f t="array" ref="AD3233">_xlfn.IFS(AC3233="","Unknown",AC3233&lt;18,"0-17",AC3233&lt;35,"18-34",AC3233&lt;50,"35-49",AC3233&lt;65,"50-64",TRUE,"65+")</f>
        <v>35-49</v>
      </c>
      <c r="AE3233">
        <f>IFERROR(_xlfn.XLOOKUP($B3233,enrollment!$A$2:$A$801,enrollment!$O$2:$O$801),"")</f>
        <v>2345678901</v>
      </c>
      <c r="AF3233">
        <f>IFERROR(_xlfn.XLOOKUP($AE3233,providers!$B$2:$B$11,providers!$Q$2:$Q$11),"")</f>
        <v>4.2</v>
      </c>
      <c r="AG3233" s="1">
        <f t="shared" si="50"/>
        <v>45597</v>
      </c>
    </row>
    <row r="3234" spans="1:33" x14ac:dyDescent="0.25">
      <c r="A3234" t="s">
        <v>3750</v>
      </c>
      <c r="B3234" t="s">
        <v>3737</v>
      </c>
      <c r="C3234">
        <v>2345678901</v>
      </c>
      <c r="D3234">
        <v>2345678901</v>
      </c>
      <c r="E3234" s="1">
        <v>45507</v>
      </c>
      <c r="F3234" s="1">
        <v>45507</v>
      </c>
      <c r="G3234" s="1">
        <v>45534</v>
      </c>
      <c r="H3234" t="s">
        <v>28</v>
      </c>
      <c r="I3234">
        <v>11</v>
      </c>
      <c r="J3234" t="s">
        <v>35</v>
      </c>
      <c r="K3234">
        <v>99213</v>
      </c>
      <c r="O3234">
        <v>1</v>
      </c>
      <c r="P3234">
        <v>213.99</v>
      </c>
      <c r="Q3234">
        <v>158.51</v>
      </c>
      <c r="R3234">
        <v>126.81</v>
      </c>
      <c r="S3234">
        <v>31.7</v>
      </c>
      <c r="T3234" t="s">
        <v>30</v>
      </c>
      <c r="X3234" t="s">
        <v>31</v>
      </c>
      <c r="Y3234" t="s">
        <v>32</v>
      </c>
      <c r="Z3234" t="s">
        <v>39</v>
      </c>
      <c r="AA3234" t="str">
        <f>IFERROR(_xlfn.XLOOKUP($J3234,avoidable_ed_reference!$A$2:$A$13,avoidable_ed_reference!$C$2:$C$13),"Not Classified")</f>
        <v>Avoidable</v>
      </c>
      <c r="AB3234" t="str">
        <f>IFERROR(_xlfn.XLOOKUP($B3234,enrollment!$A$2:$A$801,enrollment!$I$2:$I$801),"")</f>
        <v>OH</v>
      </c>
      <c r="AC3234">
        <f>IFERROR(_xlfn.XLOOKUP($B3234,enrollment!$A$2:$A$801,enrollment!$L$2:$L$801),"")</f>
        <v>35</v>
      </c>
      <c r="AD3234" t="str" cm="1">
        <f t="array" ref="AD3234">_xlfn.IFS(AC3234="","Unknown",AC3234&lt;18,"0-17",AC3234&lt;35,"18-34",AC3234&lt;50,"35-49",AC3234&lt;65,"50-64",TRUE,"65+")</f>
        <v>35-49</v>
      </c>
      <c r="AE3234">
        <f>IFERROR(_xlfn.XLOOKUP($B3234,enrollment!$A$2:$A$801,enrollment!$O$2:$O$801),"")</f>
        <v>2345678901</v>
      </c>
      <c r="AF3234">
        <f>IFERROR(_xlfn.XLOOKUP($AE3234,providers!$B$2:$B$11,providers!$Q$2:$Q$11),"")</f>
        <v>4.2</v>
      </c>
      <c r="AG3234" s="1">
        <f t="shared" si="50"/>
        <v>45505</v>
      </c>
    </row>
    <row r="3235" spans="1:33" x14ac:dyDescent="0.25">
      <c r="A3235" t="s">
        <v>3751</v>
      </c>
      <c r="B3235" t="s">
        <v>3737</v>
      </c>
      <c r="C3235">
        <v>2345678901</v>
      </c>
      <c r="D3235">
        <v>2345678901</v>
      </c>
      <c r="E3235" s="1">
        <v>45363</v>
      </c>
      <c r="F3235" s="1">
        <v>45363</v>
      </c>
      <c r="G3235" s="1">
        <v>45398</v>
      </c>
      <c r="H3235" t="s">
        <v>28</v>
      </c>
      <c r="I3235">
        <v>11</v>
      </c>
      <c r="J3235" t="s">
        <v>38</v>
      </c>
      <c r="K3235">
        <v>99213</v>
      </c>
      <c r="O3235">
        <v>1</v>
      </c>
      <c r="P3235">
        <v>225.84</v>
      </c>
      <c r="Q3235">
        <v>167.29</v>
      </c>
      <c r="R3235">
        <v>133.83000000000001</v>
      </c>
      <c r="S3235">
        <v>33.46</v>
      </c>
      <c r="T3235" t="s">
        <v>30</v>
      </c>
      <c r="X3235" t="s">
        <v>31</v>
      </c>
      <c r="Y3235" t="s">
        <v>32</v>
      </c>
      <c r="Z3235" t="s">
        <v>39</v>
      </c>
      <c r="AA3235" t="str">
        <f>IFERROR(_xlfn.XLOOKUP($J3235,avoidable_ed_reference!$A$2:$A$13,avoidable_ed_reference!$C$2:$C$13),"Not Classified")</f>
        <v>Not Classified</v>
      </c>
      <c r="AB3235" t="str">
        <f>IFERROR(_xlfn.XLOOKUP($B3235,enrollment!$A$2:$A$801,enrollment!$I$2:$I$801),"")</f>
        <v>OH</v>
      </c>
      <c r="AC3235">
        <f>IFERROR(_xlfn.XLOOKUP($B3235,enrollment!$A$2:$A$801,enrollment!$L$2:$L$801),"")</f>
        <v>35</v>
      </c>
      <c r="AD3235" t="str" cm="1">
        <f t="array" ref="AD3235">_xlfn.IFS(AC3235="","Unknown",AC3235&lt;18,"0-17",AC3235&lt;35,"18-34",AC3235&lt;50,"35-49",AC3235&lt;65,"50-64",TRUE,"65+")</f>
        <v>35-49</v>
      </c>
      <c r="AE3235">
        <f>IFERROR(_xlfn.XLOOKUP($B3235,enrollment!$A$2:$A$801,enrollment!$O$2:$O$801),"")</f>
        <v>2345678901</v>
      </c>
      <c r="AF3235">
        <f>IFERROR(_xlfn.XLOOKUP($AE3235,providers!$B$2:$B$11,providers!$Q$2:$Q$11),"")</f>
        <v>4.2</v>
      </c>
      <c r="AG3235" s="1">
        <f t="shared" si="50"/>
        <v>45352</v>
      </c>
    </row>
    <row r="3236" spans="1:33" x14ac:dyDescent="0.25">
      <c r="A3236" t="s">
        <v>3752</v>
      </c>
      <c r="B3236" t="s">
        <v>3737</v>
      </c>
      <c r="C3236">
        <v>9012345678</v>
      </c>
      <c r="D3236">
        <v>9012345678</v>
      </c>
      <c r="E3236" s="1">
        <v>45576</v>
      </c>
      <c r="F3236" s="1">
        <v>45576</v>
      </c>
      <c r="G3236" s="1">
        <v>45608</v>
      </c>
      <c r="H3236" t="s">
        <v>67</v>
      </c>
      <c r="I3236">
        <v>21</v>
      </c>
      <c r="J3236" t="s">
        <v>99</v>
      </c>
      <c r="K3236">
        <v>99223</v>
      </c>
      <c r="O3236">
        <v>1</v>
      </c>
      <c r="P3236">
        <v>25585.52</v>
      </c>
      <c r="Q3236">
        <v>16506.79</v>
      </c>
      <c r="R3236">
        <v>13205.43</v>
      </c>
      <c r="S3236">
        <v>3301.36</v>
      </c>
      <c r="T3236" t="s">
        <v>30</v>
      </c>
      <c r="V3236">
        <v>1</v>
      </c>
      <c r="W3236" s="2" t="s">
        <v>68</v>
      </c>
      <c r="X3236" t="s">
        <v>31</v>
      </c>
      <c r="Y3236" t="s">
        <v>32</v>
      </c>
      <c r="Z3236" t="s">
        <v>69</v>
      </c>
      <c r="AA3236" t="str">
        <f>IFERROR(_xlfn.XLOOKUP($J3236,avoidable_ed_reference!$A$2:$A$13,avoidable_ed_reference!$C$2:$C$13),"Not Classified")</f>
        <v>Not Classified</v>
      </c>
      <c r="AB3236" t="str">
        <f>IFERROR(_xlfn.XLOOKUP($B3236,enrollment!$A$2:$A$801,enrollment!$I$2:$I$801),"")</f>
        <v>OH</v>
      </c>
      <c r="AC3236">
        <f>IFERROR(_xlfn.XLOOKUP($B3236,enrollment!$A$2:$A$801,enrollment!$L$2:$L$801),"")</f>
        <v>35</v>
      </c>
      <c r="AD3236" t="str" cm="1">
        <f t="array" ref="AD3236">_xlfn.IFS(AC3236="","Unknown",AC3236&lt;18,"0-17",AC3236&lt;35,"18-34",AC3236&lt;50,"35-49",AC3236&lt;65,"50-64",TRUE,"65+")</f>
        <v>35-49</v>
      </c>
      <c r="AE3236">
        <f>IFERROR(_xlfn.XLOOKUP($B3236,enrollment!$A$2:$A$801,enrollment!$O$2:$O$801),"")</f>
        <v>2345678901</v>
      </c>
      <c r="AF3236">
        <f>IFERROR(_xlfn.XLOOKUP($AE3236,providers!$B$2:$B$11,providers!$Q$2:$Q$11),"")</f>
        <v>4.2</v>
      </c>
      <c r="AG3236" s="1">
        <f t="shared" si="50"/>
        <v>45566</v>
      </c>
    </row>
    <row r="3237" spans="1:33" x14ac:dyDescent="0.25">
      <c r="A3237" t="s">
        <v>3753</v>
      </c>
      <c r="B3237" t="s">
        <v>3737</v>
      </c>
      <c r="C3237">
        <v>3456789012</v>
      </c>
      <c r="D3237">
        <v>3456789012</v>
      </c>
      <c r="E3237" s="1">
        <v>45614</v>
      </c>
      <c r="F3237" s="1">
        <v>45614</v>
      </c>
      <c r="G3237" s="1">
        <v>45641</v>
      </c>
      <c r="H3237" t="s">
        <v>67</v>
      </c>
      <c r="I3237">
        <v>21</v>
      </c>
      <c r="J3237" t="s">
        <v>99</v>
      </c>
      <c r="K3237">
        <v>99223</v>
      </c>
      <c r="O3237">
        <v>1</v>
      </c>
      <c r="P3237">
        <v>26489.24</v>
      </c>
      <c r="Q3237">
        <v>17089.830000000002</v>
      </c>
      <c r="R3237">
        <v>13671.86</v>
      </c>
      <c r="S3237">
        <v>3417.97</v>
      </c>
      <c r="T3237" t="s">
        <v>30</v>
      </c>
      <c r="V3237">
        <v>1</v>
      </c>
      <c r="W3237" s="2" t="s">
        <v>68</v>
      </c>
      <c r="X3237" t="s">
        <v>31</v>
      </c>
      <c r="Y3237" t="s">
        <v>32</v>
      </c>
      <c r="Z3237" t="s">
        <v>69</v>
      </c>
      <c r="AA3237" t="str">
        <f>IFERROR(_xlfn.XLOOKUP($J3237,avoidable_ed_reference!$A$2:$A$13,avoidable_ed_reference!$C$2:$C$13),"Not Classified")</f>
        <v>Not Classified</v>
      </c>
      <c r="AB3237" t="str">
        <f>IFERROR(_xlfn.XLOOKUP($B3237,enrollment!$A$2:$A$801,enrollment!$I$2:$I$801),"")</f>
        <v>OH</v>
      </c>
      <c r="AC3237">
        <f>IFERROR(_xlfn.XLOOKUP($B3237,enrollment!$A$2:$A$801,enrollment!$L$2:$L$801),"")</f>
        <v>35</v>
      </c>
      <c r="AD3237" t="str" cm="1">
        <f t="array" ref="AD3237">_xlfn.IFS(AC3237="","Unknown",AC3237&lt;18,"0-17",AC3237&lt;35,"18-34",AC3237&lt;50,"35-49",AC3237&lt;65,"50-64",TRUE,"65+")</f>
        <v>35-49</v>
      </c>
      <c r="AE3237">
        <f>IFERROR(_xlfn.XLOOKUP($B3237,enrollment!$A$2:$A$801,enrollment!$O$2:$O$801),"")</f>
        <v>2345678901</v>
      </c>
      <c r="AF3237">
        <f>IFERROR(_xlfn.XLOOKUP($AE3237,providers!$B$2:$B$11,providers!$Q$2:$Q$11),"")</f>
        <v>4.2</v>
      </c>
      <c r="AG3237" s="1">
        <f t="shared" si="50"/>
        <v>45597</v>
      </c>
    </row>
    <row r="3238" spans="1:33" x14ac:dyDescent="0.25">
      <c r="A3238" t="s">
        <v>3754</v>
      </c>
      <c r="B3238" t="s">
        <v>3737</v>
      </c>
      <c r="C3238">
        <v>2345678901</v>
      </c>
      <c r="D3238">
        <v>2345678901</v>
      </c>
      <c r="E3238" s="1">
        <v>45652</v>
      </c>
      <c r="F3238" s="1">
        <v>45652</v>
      </c>
      <c r="G3238" s="1">
        <v>45683</v>
      </c>
      <c r="H3238" t="s">
        <v>28</v>
      </c>
      <c r="I3238">
        <v>11</v>
      </c>
      <c r="J3238" t="s">
        <v>38</v>
      </c>
      <c r="K3238">
        <v>99213</v>
      </c>
      <c r="O3238">
        <v>1</v>
      </c>
      <c r="P3238">
        <v>218.67</v>
      </c>
      <c r="Q3238">
        <v>161.97999999999999</v>
      </c>
      <c r="R3238">
        <v>129.58000000000001</v>
      </c>
      <c r="S3238">
        <v>32.4</v>
      </c>
      <c r="T3238" t="s">
        <v>30</v>
      </c>
      <c r="X3238" t="s">
        <v>31</v>
      </c>
      <c r="Y3238" t="s">
        <v>32</v>
      </c>
      <c r="Z3238" t="s">
        <v>39</v>
      </c>
      <c r="AA3238" t="str">
        <f>IFERROR(_xlfn.XLOOKUP($J3238,avoidable_ed_reference!$A$2:$A$13,avoidable_ed_reference!$C$2:$C$13),"Not Classified")</f>
        <v>Not Classified</v>
      </c>
      <c r="AB3238" t="str">
        <f>IFERROR(_xlfn.XLOOKUP($B3238,enrollment!$A$2:$A$801,enrollment!$I$2:$I$801),"")</f>
        <v>OH</v>
      </c>
      <c r="AC3238">
        <f>IFERROR(_xlfn.XLOOKUP($B3238,enrollment!$A$2:$A$801,enrollment!$L$2:$L$801),"")</f>
        <v>35</v>
      </c>
      <c r="AD3238" t="str" cm="1">
        <f t="array" ref="AD3238">_xlfn.IFS(AC3238="","Unknown",AC3238&lt;18,"0-17",AC3238&lt;35,"18-34",AC3238&lt;50,"35-49",AC3238&lt;65,"50-64",TRUE,"65+")</f>
        <v>35-49</v>
      </c>
      <c r="AE3238">
        <f>IFERROR(_xlfn.XLOOKUP($B3238,enrollment!$A$2:$A$801,enrollment!$O$2:$O$801),"")</f>
        <v>2345678901</v>
      </c>
      <c r="AF3238">
        <f>IFERROR(_xlfn.XLOOKUP($AE3238,providers!$B$2:$B$11,providers!$Q$2:$Q$11),"")</f>
        <v>4.2</v>
      </c>
      <c r="AG3238" s="1">
        <f t="shared" si="50"/>
        <v>45627</v>
      </c>
    </row>
    <row r="3239" spans="1:33" x14ac:dyDescent="0.25">
      <c r="A3239" t="s">
        <v>3755</v>
      </c>
      <c r="B3239" t="s">
        <v>3737</v>
      </c>
      <c r="C3239">
        <v>5678901234</v>
      </c>
      <c r="D3239">
        <v>5678901234</v>
      </c>
      <c r="E3239" s="1">
        <v>45389</v>
      </c>
      <c r="F3239" s="1">
        <v>45389</v>
      </c>
      <c r="G3239" s="1">
        <v>45413</v>
      </c>
      <c r="H3239" t="s">
        <v>28</v>
      </c>
      <c r="I3239">
        <v>20</v>
      </c>
      <c r="J3239" t="s">
        <v>35</v>
      </c>
      <c r="K3239">
        <v>99213</v>
      </c>
      <c r="O3239">
        <v>1</v>
      </c>
      <c r="P3239">
        <v>192.28</v>
      </c>
      <c r="Q3239">
        <v>147.91</v>
      </c>
      <c r="R3239">
        <v>118.33</v>
      </c>
      <c r="S3239">
        <v>29.58</v>
      </c>
      <c r="T3239" t="s">
        <v>30</v>
      </c>
      <c r="X3239" t="s">
        <v>31</v>
      </c>
      <c r="Y3239" t="s">
        <v>32</v>
      </c>
      <c r="Z3239" t="s">
        <v>36</v>
      </c>
      <c r="AA3239" t="str">
        <f>IFERROR(_xlfn.XLOOKUP($J3239,avoidable_ed_reference!$A$2:$A$13,avoidable_ed_reference!$C$2:$C$13),"Not Classified")</f>
        <v>Avoidable</v>
      </c>
      <c r="AB3239" t="str">
        <f>IFERROR(_xlfn.XLOOKUP($B3239,enrollment!$A$2:$A$801,enrollment!$I$2:$I$801),"")</f>
        <v>OH</v>
      </c>
      <c r="AC3239">
        <f>IFERROR(_xlfn.XLOOKUP($B3239,enrollment!$A$2:$A$801,enrollment!$L$2:$L$801),"")</f>
        <v>35</v>
      </c>
      <c r="AD3239" t="str" cm="1">
        <f t="array" ref="AD3239">_xlfn.IFS(AC3239="","Unknown",AC3239&lt;18,"0-17",AC3239&lt;35,"18-34",AC3239&lt;50,"35-49",AC3239&lt;65,"50-64",TRUE,"65+")</f>
        <v>35-49</v>
      </c>
      <c r="AE3239">
        <f>IFERROR(_xlfn.XLOOKUP($B3239,enrollment!$A$2:$A$801,enrollment!$O$2:$O$801),"")</f>
        <v>2345678901</v>
      </c>
      <c r="AF3239">
        <f>IFERROR(_xlfn.XLOOKUP($AE3239,providers!$B$2:$B$11,providers!$Q$2:$Q$11),"")</f>
        <v>4.2</v>
      </c>
      <c r="AG3239" s="1">
        <f t="shared" si="50"/>
        <v>45383</v>
      </c>
    </row>
    <row r="3240" spans="1:33" x14ac:dyDescent="0.25">
      <c r="A3240" t="s">
        <v>3756</v>
      </c>
      <c r="B3240" t="s">
        <v>3737</v>
      </c>
      <c r="C3240">
        <v>2345678901</v>
      </c>
      <c r="D3240">
        <v>2345678901</v>
      </c>
      <c r="E3240" s="1">
        <v>45357</v>
      </c>
      <c r="F3240" s="1">
        <v>45357</v>
      </c>
      <c r="G3240" s="1">
        <v>45390</v>
      </c>
      <c r="H3240" t="s">
        <v>28</v>
      </c>
      <c r="I3240">
        <v>11</v>
      </c>
      <c r="J3240" t="s">
        <v>38</v>
      </c>
      <c r="K3240">
        <v>99213</v>
      </c>
      <c r="O3240">
        <v>1</v>
      </c>
      <c r="P3240">
        <v>175.96</v>
      </c>
      <c r="Q3240">
        <v>130.34</v>
      </c>
      <c r="R3240">
        <v>104.27</v>
      </c>
      <c r="S3240">
        <v>26.07</v>
      </c>
      <c r="T3240" t="s">
        <v>30</v>
      </c>
      <c r="X3240" t="s">
        <v>31</v>
      </c>
      <c r="Y3240" t="s">
        <v>32</v>
      </c>
      <c r="Z3240" t="s">
        <v>39</v>
      </c>
      <c r="AA3240" t="str">
        <f>IFERROR(_xlfn.XLOOKUP($J3240,avoidable_ed_reference!$A$2:$A$13,avoidable_ed_reference!$C$2:$C$13),"Not Classified")</f>
        <v>Not Classified</v>
      </c>
      <c r="AB3240" t="str">
        <f>IFERROR(_xlfn.XLOOKUP($B3240,enrollment!$A$2:$A$801,enrollment!$I$2:$I$801),"")</f>
        <v>OH</v>
      </c>
      <c r="AC3240">
        <f>IFERROR(_xlfn.XLOOKUP($B3240,enrollment!$A$2:$A$801,enrollment!$L$2:$L$801),"")</f>
        <v>35</v>
      </c>
      <c r="AD3240" t="str" cm="1">
        <f t="array" ref="AD3240">_xlfn.IFS(AC3240="","Unknown",AC3240&lt;18,"0-17",AC3240&lt;35,"18-34",AC3240&lt;50,"35-49",AC3240&lt;65,"50-64",TRUE,"65+")</f>
        <v>35-49</v>
      </c>
      <c r="AE3240">
        <f>IFERROR(_xlfn.XLOOKUP($B3240,enrollment!$A$2:$A$801,enrollment!$O$2:$O$801),"")</f>
        <v>2345678901</v>
      </c>
      <c r="AF3240">
        <f>IFERROR(_xlfn.XLOOKUP($AE3240,providers!$B$2:$B$11,providers!$Q$2:$Q$11),"")</f>
        <v>4.2</v>
      </c>
      <c r="AG3240" s="1">
        <f t="shared" si="50"/>
        <v>45352</v>
      </c>
    </row>
    <row r="3241" spans="1:33" x14ac:dyDescent="0.25">
      <c r="A3241" t="s">
        <v>3757</v>
      </c>
      <c r="B3241" t="s">
        <v>3737</v>
      </c>
      <c r="C3241">
        <v>2345678901</v>
      </c>
      <c r="D3241">
        <v>2345678901</v>
      </c>
      <c r="E3241" s="1">
        <v>45470</v>
      </c>
      <c r="F3241" s="1">
        <v>45470</v>
      </c>
      <c r="G3241" s="1">
        <v>45495</v>
      </c>
      <c r="H3241" t="s">
        <v>28</v>
      </c>
      <c r="I3241">
        <v>11</v>
      </c>
      <c r="J3241" t="s">
        <v>38</v>
      </c>
      <c r="K3241">
        <v>99213</v>
      </c>
      <c r="O3241">
        <v>1</v>
      </c>
      <c r="P3241">
        <v>219</v>
      </c>
      <c r="Q3241">
        <v>162.22</v>
      </c>
      <c r="R3241">
        <v>129.78</v>
      </c>
      <c r="S3241">
        <v>32.44</v>
      </c>
      <c r="T3241" t="s">
        <v>30</v>
      </c>
      <c r="X3241" t="s">
        <v>31</v>
      </c>
      <c r="Y3241" t="s">
        <v>32</v>
      </c>
      <c r="Z3241" t="s">
        <v>39</v>
      </c>
      <c r="AA3241" t="str">
        <f>IFERROR(_xlfn.XLOOKUP($J3241,avoidable_ed_reference!$A$2:$A$13,avoidable_ed_reference!$C$2:$C$13),"Not Classified")</f>
        <v>Not Classified</v>
      </c>
      <c r="AB3241" t="str">
        <f>IFERROR(_xlfn.XLOOKUP($B3241,enrollment!$A$2:$A$801,enrollment!$I$2:$I$801),"")</f>
        <v>OH</v>
      </c>
      <c r="AC3241">
        <f>IFERROR(_xlfn.XLOOKUP($B3241,enrollment!$A$2:$A$801,enrollment!$L$2:$L$801),"")</f>
        <v>35</v>
      </c>
      <c r="AD3241" t="str" cm="1">
        <f t="array" ref="AD3241">_xlfn.IFS(AC3241="","Unknown",AC3241&lt;18,"0-17",AC3241&lt;35,"18-34",AC3241&lt;50,"35-49",AC3241&lt;65,"50-64",TRUE,"65+")</f>
        <v>35-49</v>
      </c>
      <c r="AE3241">
        <f>IFERROR(_xlfn.XLOOKUP($B3241,enrollment!$A$2:$A$801,enrollment!$O$2:$O$801),"")</f>
        <v>2345678901</v>
      </c>
      <c r="AF3241">
        <f>IFERROR(_xlfn.XLOOKUP($AE3241,providers!$B$2:$B$11,providers!$Q$2:$Q$11),"")</f>
        <v>4.2</v>
      </c>
      <c r="AG3241" s="1">
        <f t="shared" si="50"/>
        <v>45444</v>
      </c>
    </row>
    <row r="3242" spans="1:33" x14ac:dyDescent="0.25">
      <c r="A3242" t="s">
        <v>3758</v>
      </c>
      <c r="B3242" t="s">
        <v>3759</v>
      </c>
      <c r="C3242">
        <v>2345678901</v>
      </c>
      <c r="D3242">
        <v>2345678901</v>
      </c>
      <c r="E3242" s="1">
        <v>45468</v>
      </c>
      <c r="F3242" s="1">
        <v>45468</v>
      </c>
      <c r="G3242" s="1">
        <v>45489</v>
      </c>
      <c r="H3242" t="s">
        <v>59</v>
      </c>
      <c r="J3242" t="s">
        <v>47</v>
      </c>
      <c r="L3242" s="2" t="s">
        <v>151</v>
      </c>
      <c r="M3242" t="s">
        <v>152</v>
      </c>
      <c r="N3242" t="s">
        <v>153</v>
      </c>
      <c r="O3242">
        <v>1</v>
      </c>
      <c r="P3242">
        <v>1030.94</v>
      </c>
      <c r="Q3242">
        <v>937.22</v>
      </c>
      <c r="R3242">
        <v>749.78</v>
      </c>
      <c r="S3242">
        <v>187.44</v>
      </c>
      <c r="T3242" t="s">
        <v>30</v>
      </c>
      <c r="X3242" t="s">
        <v>52</v>
      </c>
      <c r="Y3242" t="s">
        <v>44</v>
      </c>
      <c r="Z3242" t="s">
        <v>64</v>
      </c>
      <c r="AA3242" t="str">
        <f>IFERROR(_xlfn.XLOOKUP($J3242,avoidable_ed_reference!$A$2:$A$13,avoidable_ed_reference!$C$2:$C$13),"Not Classified")</f>
        <v>Not Classified</v>
      </c>
      <c r="AB3242" t="str">
        <f>IFERROR(_xlfn.XLOOKUP($B3242,enrollment!$A$2:$A$801,enrollment!$I$2:$I$801),"")</f>
        <v>OH</v>
      </c>
      <c r="AC3242">
        <f>IFERROR(_xlfn.XLOOKUP($B3242,enrollment!$A$2:$A$801,enrollment!$L$2:$L$801),"")</f>
        <v>36</v>
      </c>
      <c r="AD3242" t="str" cm="1">
        <f t="array" ref="AD3242">_xlfn.IFS(AC3242="","Unknown",AC3242&lt;18,"0-17",AC3242&lt;35,"18-34",AC3242&lt;50,"35-49",AC3242&lt;65,"50-64",TRUE,"65+")</f>
        <v>35-49</v>
      </c>
      <c r="AE3242">
        <f>IFERROR(_xlfn.XLOOKUP($B3242,enrollment!$A$2:$A$801,enrollment!$O$2:$O$801),"")</f>
        <v>6789012345</v>
      </c>
      <c r="AF3242">
        <f>IFERROR(_xlfn.XLOOKUP($AE3242,providers!$B$2:$B$11,providers!$Q$2:$Q$11),"")</f>
        <v>4.0999999999999996</v>
      </c>
      <c r="AG3242" s="1">
        <f t="shared" si="50"/>
        <v>45444</v>
      </c>
    </row>
    <row r="3243" spans="1:33" x14ac:dyDescent="0.25">
      <c r="A3243" t="s">
        <v>3760</v>
      </c>
      <c r="B3243" t="s">
        <v>3759</v>
      </c>
      <c r="C3243">
        <v>6789012345</v>
      </c>
      <c r="D3243">
        <v>6789012345</v>
      </c>
      <c r="E3243" s="1">
        <v>45299</v>
      </c>
      <c r="F3243" s="1">
        <v>45299</v>
      </c>
      <c r="G3243" s="1">
        <v>45320</v>
      </c>
      <c r="H3243" t="s">
        <v>28</v>
      </c>
      <c r="I3243">
        <v>11</v>
      </c>
      <c r="J3243" t="s">
        <v>35</v>
      </c>
      <c r="K3243">
        <v>99213</v>
      </c>
      <c r="O3243">
        <v>1</v>
      </c>
      <c r="P3243">
        <v>232.47</v>
      </c>
      <c r="Q3243">
        <v>172.2</v>
      </c>
      <c r="R3243">
        <v>137.76</v>
      </c>
      <c r="S3243">
        <v>34.44</v>
      </c>
      <c r="T3243" t="s">
        <v>30</v>
      </c>
      <c r="X3243" t="s">
        <v>52</v>
      </c>
      <c r="Y3243" t="s">
        <v>44</v>
      </c>
      <c r="Z3243" t="s">
        <v>39</v>
      </c>
      <c r="AA3243" t="str">
        <f>IFERROR(_xlfn.XLOOKUP($J3243,avoidable_ed_reference!$A$2:$A$13,avoidable_ed_reference!$C$2:$C$13),"Not Classified")</f>
        <v>Avoidable</v>
      </c>
      <c r="AB3243" t="str">
        <f>IFERROR(_xlfn.XLOOKUP($B3243,enrollment!$A$2:$A$801,enrollment!$I$2:$I$801),"")</f>
        <v>OH</v>
      </c>
      <c r="AC3243">
        <f>IFERROR(_xlfn.XLOOKUP($B3243,enrollment!$A$2:$A$801,enrollment!$L$2:$L$801),"")</f>
        <v>36</v>
      </c>
      <c r="AD3243" t="str" cm="1">
        <f t="array" ref="AD3243">_xlfn.IFS(AC3243="","Unknown",AC3243&lt;18,"0-17",AC3243&lt;35,"18-34",AC3243&lt;50,"35-49",AC3243&lt;65,"50-64",TRUE,"65+")</f>
        <v>35-49</v>
      </c>
      <c r="AE3243">
        <f>IFERROR(_xlfn.XLOOKUP($B3243,enrollment!$A$2:$A$801,enrollment!$O$2:$O$801),"")</f>
        <v>6789012345</v>
      </c>
      <c r="AF3243">
        <f>IFERROR(_xlfn.XLOOKUP($AE3243,providers!$B$2:$B$11,providers!$Q$2:$Q$11),"")</f>
        <v>4.0999999999999996</v>
      </c>
      <c r="AG3243" s="1">
        <f t="shared" si="50"/>
        <v>45292</v>
      </c>
    </row>
    <row r="3244" spans="1:33" x14ac:dyDescent="0.25">
      <c r="A3244" t="s">
        <v>3761</v>
      </c>
      <c r="B3244" t="s">
        <v>3759</v>
      </c>
      <c r="C3244">
        <v>9012345678</v>
      </c>
      <c r="D3244">
        <v>9012345678</v>
      </c>
      <c r="E3244" s="1">
        <v>45635</v>
      </c>
      <c r="F3244" s="1">
        <v>45635</v>
      </c>
      <c r="G3244" s="1">
        <v>45668</v>
      </c>
      <c r="H3244" t="s">
        <v>67</v>
      </c>
      <c r="I3244">
        <v>21</v>
      </c>
      <c r="J3244" t="s">
        <v>42</v>
      </c>
      <c r="K3244">
        <v>99223</v>
      </c>
      <c r="O3244">
        <v>1</v>
      </c>
      <c r="P3244">
        <v>25615.98</v>
      </c>
      <c r="Q3244">
        <v>16526.439999999999</v>
      </c>
      <c r="R3244">
        <v>13221.15</v>
      </c>
      <c r="S3244">
        <v>3305.29</v>
      </c>
      <c r="T3244" t="s">
        <v>30</v>
      </c>
      <c r="V3244">
        <v>1</v>
      </c>
      <c r="W3244" s="2" t="s">
        <v>68</v>
      </c>
      <c r="X3244" t="s">
        <v>52</v>
      </c>
      <c r="Y3244" t="s">
        <v>44</v>
      </c>
      <c r="Z3244" t="s">
        <v>69</v>
      </c>
      <c r="AA3244" t="str">
        <f>IFERROR(_xlfn.XLOOKUP($J3244,avoidable_ed_reference!$A$2:$A$13,avoidable_ed_reference!$C$2:$C$13),"Not Classified")</f>
        <v>Non-Avoidable</v>
      </c>
      <c r="AB3244" t="str">
        <f>IFERROR(_xlfn.XLOOKUP($B3244,enrollment!$A$2:$A$801,enrollment!$I$2:$I$801),"")</f>
        <v>OH</v>
      </c>
      <c r="AC3244">
        <f>IFERROR(_xlfn.XLOOKUP($B3244,enrollment!$A$2:$A$801,enrollment!$L$2:$L$801),"")</f>
        <v>36</v>
      </c>
      <c r="AD3244" t="str" cm="1">
        <f t="array" ref="AD3244">_xlfn.IFS(AC3244="","Unknown",AC3244&lt;18,"0-17",AC3244&lt;35,"18-34",AC3244&lt;50,"35-49",AC3244&lt;65,"50-64",TRUE,"65+")</f>
        <v>35-49</v>
      </c>
      <c r="AE3244">
        <f>IFERROR(_xlfn.XLOOKUP($B3244,enrollment!$A$2:$A$801,enrollment!$O$2:$O$801),"")</f>
        <v>6789012345</v>
      </c>
      <c r="AF3244">
        <f>IFERROR(_xlfn.XLOOKUP($AE3244,providers!$B$2:$B$11,providers!$Q$2:$Q$11),"")</f>
        <v>4.0999999999999996</v>
      </c>
      <c r="AG3244" s="1">
        <f t="shared" si="50"/>
        <v>45627</v>
      </c>
    </row>
    <row r="3245" spans="1:33" x14ac:dyDescent="0.25">
      <c r="A3245" t="s">
        <v>3762</v>
      </c>
      <c r="B3245" t="s">
        <v>3759</v>
      </c>
      <c r="C3245">
        <v>6789012345</v>
      </c>
      <c r="D3245">
        <v>6789012345</v>
      </c>
      <c r="E3245" s="1">
        <v>45441</v>
      </c>
      <c r="F3245" s="1">
        <v>45441</v>
      </c>
      <c r="G3245" s="1">
        <v>45466</v>
      </c>
      <c r="H3245" t="s">
        <v>28</v>
      </c>
      <c r="I3245">
        <v>11</v>
      </c>
      <c r="J3245" t="s">
        <v>47</v>
      </c>
      <c r="K3245">
        <v>99213</v>
      </c>
      <c r="O3245">
        <v>1</v>
      </c>
      <c r="P3245">
        <v>164.43</v>
      </c>
      <c r="Q3245">
        <v>121.8</v>
      </c>
      <c r="R3245">
        <v>97.44</v>
      </c>
      <c r="S3245">
        <v>24.36</v>
      </c>
      <c r="T3245" t="s">
        <v>30</v>
      </c>
      <c r="X3245" t="s">
        <v>52</v>
      </c>
      <c r="Y3245" t="s">
        <v>44</v>
      </c>
      <c r="Z3245" t="s">
        <v>39</v>
      </c>
      <c r="AA3245" t="str">
        <f>IFERROR(_xlfn.XLOOKUP($J3245,avoidable_ed_reference!$A$2:$A$13,avoidable_ed_reference!$C$2:$C$13),"Not Classified")</f>
        <v>Not Classified</v>
      </c>
      <c r="AB3245" t="str">
        <f>IFERROR(_xlfn.XLOOKUP($B3245,enrollment!$A$2:$A$801,enrollment!$I$2:$I$801),"")</f>
        <v>OH</v>
      </c>
      <c r="AC3245">
        <f>IFERROR(_xlfn.XLOOKUP($B3245,enrollment!$A$2:$A$801,enrollment!$L$2:$L$801),"")</f>
        <v>36</v>
      </c>
      <c r="AD3245" t="str" cm="1">
        <f t="array" ref="AD3245">_xlfn.IFS(AC3245="","Unknown",AC3245&lt;18,"0-17",AC3245&lt;35,"18-34",AC3245&lt;50,"35-49",AC3245&lt;65,"50-64",TRUE,"65+")</f>
        <v>35-49</v>
      </c>
      <c r="AE3245">
        <f>IFERROR(_xlfn.XLOOKUP($B3245,enrollment!$A$2:$A$801,enrollment!$O$2:$O$801),"")</f>
        <v>6789012345</v>
      </c>
      <c r="AF3245">
        <f>IFERROR(_xlfn.XLOOKUP($AE3245,providers!$B$2:$B$11,providers!$Q$2:$Q$11),"")</f>
        <v>4.0999999999999996</v>
      </c>
      <c r="AG3245" s="1">
        <f t="shared" si="50"/>
        <v>45413</v>
      </c>
    </row>
    <row r="3246" spans="1:33" x14ac:dyDescent="0.25">
      <c r="A3246" t="s">
        <v>3763</v>
      </c>
      <c r="B3246" t="s">
        <v>3764</v>
      </c>
      <c r="C3246">
        <v>5678901234</v>
      </c>
      <c r="D3246">
        <v>5678901234</v>
      </c>
      <c r="E3246" s="1">
        <v>45612</v>
      </c>
      <c r="F3246" s="1">
        <v>45612</v>
      </c>
      <c r="G3246" s="1">
        <v>45639</v>
      </c>
      <c r="H3246" t="s">
        <v>28</v>
      </c>
      <c r="I3246">
        <v>20</v>
      </c>
      <c r="J3246" t="s">
        <v>35</v>
      </c>
      <c r="K3246">
        <v>99213</v>
      </c>
      <c r="O3246">
        <v>1</v>
      </c>
      <c r="P3246">
        <v>167.39</v>
      </c>
      <c r="Q3246">
        <v>128.76</v>
      </c>
      <c r="R3246">
        <v>103.01</v>
      </c>
      <c r="S3246">
        <v>25.75</v>
      </c>
      <c r="T3246" t="s">
        <v>30</v>
      </c>
      <c r="X3246" t="s">
        <v>233</v>
      </c>
      <c r="Y3246" t="s">
        <v>32</v>
      </c>
      <c r="Z3246" t="s">
        <v>36</v>
      </c>
      <c r="AA3246" t="str">
        <f>IFERROR(_xlfn.XLOOKUP($J3246,avoidable_ed_reference!$A$2:$A$13,avoidable_ed_reference!$C$2:$C$13),"Not Classified")</f>
        <v>Avoidable</v>
      </c>
      <c r="AB3246" t="str">
        <f>IFERROR(_xlfn.XLOOKUP($B3246,enrollment!$A$2:$A$801,enrollment!$I$2:$I$801),"")</f>
        <v>GA</v>
      </c>
      <c r="AC3246">
        <f>IFERROR(_xlfn.XLOOKUP($B3246,enrollment!$A$2:$A$801,enrollment!$L$2:$L$801),"")</f>
        <v>69</v>
      </c>
      <c r="AD3246" t="str" cm="1">
        <f t="array" ref="AD3246">_xlfn.IFS(AC3246="","Unknown",AC3246&lt;18,"0-17",AC3246&lt;35,"18-34",AC3246&lt;50,"35-49",AC3246&lt;65,"50-64",TRUE,"65+")</f>
        <v>65+</v>
      </c>
      <c r="AE3246">
        <f>IFERROR(_xlfn.XLOOKUP($B3246,enrollment!$A$2:$A$801,enrollment!$O$2:$O$801),"")</f>
        <v>8901234567</v>
      </c>
      <c r="AF3246">
        <f>IFERROR(_xlfn.XLOOKUP($AE3246,providers!$B$2:$B$11,providers!$Q$2:$Q$11),"")</f>
        <v>3.7</v>
      </c>
      <c r="AG3246" s="1">
        <f t="shared" si="50"/>
        <v>45597</v>
      </c>
    </row>
    <row r="3247" spans="1:33" x14ac:dyDescent="0.25">
      <c r="A3247" t="s">
        <v>3765</v>
      </c>
      <c r="B3247" t="s">
        <v>3764</v>
      </c>
      <c r="C3247">
        <v>2345678901</v>
      </c>
      <c r="D3247">
        <v>2345678901</v>
      </c>
      <c r="E3247" s="1">
        <v>45425</v>
      </c>
      <c r="F3247" s="1">
        <v>45425</v>
      </c>
      <c r="G3247" s="1">
        <v>45447</v>
      </c>
      <c r="H3247" t="s">
        <v>28</v>
      </c>
      <c r="I3247">
        <v>23</v>
      </c>
      <c r="J3247" t="s">
        <v>55</v>
      </c>
      <c r="K3247">
        <v>99284</v>
      </c>
      <c r="O3247">
        <v>1</v>
      </c>
      <c r="P3247">
        <v>2268.9499999999998</v>
      </c>
      <c r="Q3247">
        <v>1260.53</v>
      </c>
      <c r="R3247">
        <v>1008.42</v>
      </c>
      <c r="S3247">
        <v>252.11</v>
      </c>
      <c r="T3247" t="s">
        <v>30</v>
      </c>
      <c r="X3247" t="s">
        <v>233</v>
      </c>
      <c r="Y3247" t="s">
        <v>32</v>
      </c>
      <c r="Z3247" t="s">
        <v>45</v>
      </c>
      <c r="AA3247" t="str">
        <f>IFERROR(_xlfn.XLOOKUP($J3247,avoidable_ed_reference!$A$2:$A$13,avoidable_ed_reference!$C$2:$C$13),"Not Classified")</f>
        <v>Potentially Avoidable</v>
      </c>
      <c r="AB3247" t="str">
        <f>IFERROR(_xlfn.XLOOKUP($B3247,enrollment!$A$2:$A$801,enrollment!$I$2:$I$801),"")</f>
        <v>GA</v>
      </c>
      <c r="AC3247">
        <f>IFERROR(_xlfn.XLOOKUP($B3247,enrollment!$A$2:$A$801,enrollment!$L$2:$L$801),"")</f>
        <v>69</v>
      </c>
      <c r="AD3247" t="str" cm="1">
        <f t="array" ref="AD3247">_xlfn.IFS(AC3247="","Unknown",AC3247&lt;18,"0-17",AC3247&lt;35,"18-34",AC3247&lt;50,"35-49",AC3247&lt;65,"50-64",TRUE,"65+")</f>
        <v>65+</v>
      </c>
      <c r="AE3247">
        <f>IFERROR(_xlfn.XLOOKUP($B3247,enrollment!$A$2:$A$801,enrollment!$O$2:$O$801),"")</f>
        <v>8901234567</v>
      </c>
      <c r="AF3247">
        <f>IFERROR(_xlfn.XLOOKUP($AE3247,providers!$B$2:$B$11,providers!$Q$2:$Q$11),"")</f>
        <v>3.7</v>
      </c>
      <c r="AG3247" s="1">
        <f t="shared" si="50"/>
        <v>45413</v>
      </c>
    </row>
    <row r="3248" spans="1:33" x14ac:dyDescent="0.25">
      <c r="A3248" t="s">
        <v>3766</v>
      </c>
      <c r="B3248" t="s">
        <v>3764</v>
      </c>
      <c r="C3248">
        <v>8901234567</v>
      </c>
      <c r="D3248">
        <v>8901234567</v>
      </c>
      <c r="E3248" s="1">
        <v>45336</v>
      </c>
      <c r="F3248" s="1">
        <v>45336</v>
      </c>
      <c r="G3248" s="1">
        <v>45353</v>
      </c>
      <c r="H3248" t="s">
        <v>28</v>
      </c>
      <c r="I3248">
        <v>11</v>
      </c>
      <c r="J3248" t="s">
        <v>35</v>
      </c>
      <c r="K3248">
        <v>99213</v>
      </c>
      <c r="O3248">
        <v>1</v>
      </c>
      <c r="P3248">
        <v>162.05000000000001</v>
      </c>
      <c r="Q3248">
        <v>120.04</v>
      </c>
      <c r="R3248">
        <v>96.03</v>
      </c>
      <c r="S3248">
        <v>24.01</v>
      </c>
      <c r="T3248" t="s">
        <v>30</v>
      </c>
      <c r="X3248" t="s">
        <v>233</v>
      </c>
      <c r="Y3248" t="s">
        <v>32</v>
      </c>
      <c r="Z3248" t="s">
        <v>39</v>
      </c>
      <c r="AA3248" t="str">
        <f>IFERROR(_xlfn.XLOOKUP($J3248,avoidable_ed_reference!$A$2:$A$13,avoidable_ed_reference!$C$2:$C$13),"Not Classified")</f>
        <v>Avoidable</v>
      </c>
      <c r="AB3248" t="str">
        <f>IFERROR(_xlfn.XLOOKUP($B3248,enrollment!$A$2:$A$801,enrollment!$I$2:$I$801),"")</f>
        <v>GA</v>
      </c>
      <c r="AC3248">
        <f>IFERROR(_xlfn.XLOOKUP($B3248,enrollment!$A$2:$A$801,enrollment!$L$2:$L$801),"")</f>
        <v>69</v>
      </c>
      <c r="AD3248" t="str" cm="1">
        <f t="array" ref="AD3248">_xlfn.IFS(AC3248="","Unknown",AC3248&lt;18,"0-17",AC3248&lt;35,"18-34",AC3248&lt;50,"35-49",AC3248&lt;65,"50-64",TRUE,"65+")</f>
        <v>65+</v>
      </c>
      <c r="AE3248">
        <f>IFERROR(_xlfn.XLOOKUP($B3248,enrollment!$A$2:$A$801,enrollment!$O$2:$O$801),"")</f>
        <v>8901234567</v>
      </c>
      <c r="AF3248">
        <f>IFERROR(_xlfn.XLOOKUP($AE3248,providers!$B$2:$B$11,providers!$Q$2:$Q$11),"")</f>
        <v>3.7</v>
      </c>
      <c r="AG3248" s="1">
        <f t="shared" si="50"/>
        <v>45323</v>
      </c>
    </row>
    <row r="3249" spans="1:33" x14ac:dyDescent="0.25">
      <c r="A3249" t="s">
        <v>3767</v>
      </c>
      <c r="B3249" t="s">
        <v>3764</v>
      </c>
      <c r="C3249">
        <v>9012345678</v>
      </c>
      <c r="D3249">
        <v>9012345678</v>
      </c>
      <c r="E3249" s="1">
        <v>45461</v>
      </c>
      <c r="F3249" s="1">
        <v>45461</v>
      </c>
      <c r="G3249" s="1">
        <v>45481</v>
      </c>
      <c r="H3249" t="s">
        <v>67</v>
      </c>
      <c r="I3249">
        <v>21</v>
      </c>
      <c r="J3249" t="s">
        <v>80</v>
      </c>
      <c r="K3249">
        <v>99223</v>
      </c>
      <c r="O3249">
        <v>1</v>
      </c>
      <c r="P3249">
        <v>25834.89</v>
      </c>
      <c r="Q3249">
        <v>16667.669999999998</v>
      </c>
      <c r="R3249">
        <v>13334.14</v>
      </c>
      <c r="S3249">
        <v>3333.53</v>
      </c>
      <c r="T3249" t="s">
        <v>30</v>
      </c>
      <c r="V3249">
        <v>1</v>
      </c>
      <c r="W3249" s="2" t="s">
        <v>68</v>
      </c>
      <c r="X3249" t="s">
        <v>233</v>
      </c>
      <c r="Y3249" t="s">
        <v>32</v>
      </c>
      <c r="Z3249" t="s">
        <v>69</v>
      </c>
      <c r="AA3249" t="str">
        <f>IFERROR(_xlfn.XLOOKUP($J3249,avoidable_ed_reference!$A$2:$A$13,avoidable_ed_reference!$C$2:$C$13),"Not Classified")</f>
        <v>Non-Avoidable</v>
      </c>
      <c r="AB3249" t="str">
        <f>IFERROR(_xlfn.XLOOKUP($B3249,enrollment!$A$2:$A$801,enrollment!$I$2:$I$801),"")</f>
        <v>GA</v>
      </c>
      <c r="AC3249">
        <f>IFERROR(_xlfn.XLOOKUP($B3249,enrollment!$A$2:$A$801,enrollment!$L$2:$L$801),"")</f>
        <v>69</v>
      </c>
      <c r="AD3249" t="str" cm="1">
        <f t="array" ref="AD3249">_xlfn.IFS(AC3249="","Unknown",AC3249&lt;18,"0-17",AC3249&lt;35,"18-34",AC3249&lt;50,"35-49",AC3249&lt;65,"50-64",TRUE,"65+")</f>
        <v>65+</v>
      </c>
      <c r="AE3249">
        <f>IFERROR(_xlfn.XLOOKUP($B3249,enrollment!$A$2:$A$801,enrollment!$O$2:$O$801),"")</f>
        <v>8901234567</v>
      </c>
      <c r="AF3249">
        <f>IFERROR(_xlfn.XLOOKUP($AE3249,providers!$B$2:$B$11,providers!$Q$2:$Q$11),"")</f>
        <v>3.7</v>
      </c>
      <c r="AG3249" s="1">
        <f t="shared" si="50"/>
        <v>45444</v>
      </c>
    </row>
    <row r="3250" spans="1:33" x14ac:dyDescent="0.25">
      <c r="A3250" t="s">
        <v>3768</v>
      </c>
      <c r="B3250" t="s">
        <v>3764</v>
      </c>
      <c r="C3250">
        <v>8901234567</v>
      </c>
      <c r="D3250">
        <v>8901234567</v>
      </c>
      <c r="E3250" s="1">
        <v>45565</v>
      </c>
      <c r="F3250" s="1">
        <v>45565</v>
      </c>
      <c r="G3250" s="1">
        <v>45597</v>
      </c>
      <c r="H3250" t="s">
        <v>28</v>
      </c>
      <c r="I3250">
        <v>11</v>
      </c>
      <c r="J3250" t="s">
        <v>38</v>
      </c>
      <c r="K3250">
        <v>99213</v>
      </c>
      <c r="O3250">
        <v>1</v>
      </c>
      <c r="P3250">
        <v>223.33</v>
      </c>
      <c r="Q3250">
        <v>165.43</v>
      </c>
      <c r="R3250">
        <v>132.34</v>
      </c>
      <c r="S3250">
        <v>33.090000000000003</v>
      </c>
      <c r="T3250" t="s">
        <v>30</v>
      </c>
      <c r="X3250" t="s">
        <v>233</v>
      </c>
      <c r="Y3250" t="s">
        <v>32</v>
      </c>
      <c r="Z3250" t="s">
        <v>39</v>
      </c>
      <c r="AA3250" t="str">
        <f>IFERROR(_xlfn.XLOOKUP($J3250,avoidable_ed_reference!$A$2:$A$13,avoidable_ed_reference!$C$2:$C$13),"Not Classified")</f>
        <v>Not Classified</v>
      </c>
      <c r="AB3250" t="str">
        <f>IFERROR(_xlfn.XLOOKUP($B3250,enrollment!$A$2:$A$801,enrollment!$I$2:$I$801),"")</f>
        <v>GA</v>
      </c>
      <c r="AC3250">
        <f>IFERROR(_xlfn.XLOOKUP($B3250,enrollment!$A$2:$A$801,enrollment!$L$2:$L$801),"")</f>
        <v>69</v>
      </c>
      <c r="AD3250" t="str" cm="1">
        <f t="array" ref="AD3250">_xlfn.IFS(AC3250="","Unknown",AC3250&lt;18,"0-17",AC3250&lt;35,"18-34",AC3250&lt;50,"35-49",AC3250&lt;65,"50-64",TRUE,"65+")</f>
        <v>65+</v>
      </c>
      <c r="AE3250">
        <f>IFERROR(_xlfn.XLOOKUP($B3250,enrollment!$A$2:$A$801,enrollment!$O$2:$O$801),"")</f>
        <v>8901234567</v>
      </c>
      <c r="AF3250">
        <f>IFERROR(_xlfn.XLOOKUP($AE3250,providers!$B$2:$B$11,providers!$Q$2:$Q$11),"")</f>
        <v>3.7</v>
      </c>
      <c r="AG3250" s="1">
        <f t="shared" si="50"/>
        <v>45536</v>
      </c>
    </row>
    <row r="3251" spans="1:33" x14ac:dyDescent="0.25">
      <c r="A3251" t="s">
        <v>3769</v>
      </c>
      <c r="B3251" t="s">
        <v>3764</v>
      </c>
      <c r="C3251">
        <v>8901234567</v>
      </c>
      <c r="D3251">
        <v>8901234567</v>
      </c>
      <c r="E3251" s="1">
        <v>45626</v>
      </c>
      <c r="F3251" s="1">
        <v>45626</v>
      </c>
      <c r="G3251" s="1">
        <v>45653</v>
      </c>
      <c r="H3251" t="s">
        <v>28</v>
      </c>
      <c r="I3251">
        <v>11</v>
      </c>
      <c r="J3251" t="s">
        <v>38</v>
      </c>
      <c r="K3251">
        <v>99213</v>
      </c>
      <c r="O3251">
        <v>1</v>
      </c>
      <c r="P3251">
        <v>199.62</v>
      </c>
      <c r="Q3251">
        <v>147.87</v>
      </c>
      <c r="R3251">
        <v>118.3</v>
      </c>
      <c r="S3251">
        <v>29.57</v>
      </c>
      <c r="T3251" t="s">
        <v>30</v>
      </c>
      <c r="X3251" t="s">
        <v>233</v>
      </c>
      <c r="Y3251" t="s">
        <v>32</v>
      </c>
      <c r="Z3251" t="s">
        <v>39</v>
      </c>
      <c r="AA3251" t="str">
        <f>IFERROR(_xlfn.XLOOKUP($J3251,avoidable_ed_reference!$A$2:$A$13,avoidable_ed_reference!$C$2:$C$13),"Not Classified")</f>
        <v>Not Classified</v>
      </c>
      <c r="AB3251" t="str">
        <f>IFERROR(_xlfn.XLOOKUP($B3251,enrollment!$A$2:$A$801,enrollment!$I$2:$I$801),"")</f>
        <v>GA</v>
      </c>
      <c r="AC3251">
        <f>IFERROR(_xlfn.XLOOKUP($B3251,enrollment!$A$2:$A$801,enrollment!$L$2:$L$801),"")</f>
        <v>69</v>
      </c>
      <c r="AD3251" t="str" cm="1">
        <f t="array" ref="AD3251">_xlfn.IFS(AC3251="","Unknown",AC3251&lt;18,"0-17",AC3251&lt;35,"18-34",AC3251&lt;50,"35-49",AC3251&lt;65,"50-64",TRUE,"65+")</f>
        <v>65+</v>
      </c>
      <c r="AE3251">
        <f>IFERROR(_xlfn.XLOOKUP($B3251,enrollment!$A$2:$A$801,enrollment!$O$2:$O$801),"")</f>
        <v>8901234567</v>
      </c>
      <c r="AF3251">
        <f>IFERROR(_xlfn.XLOOKUP($AE3251,providers!$B$2:$B$11,providers!$Q$2:$Q$11),"")</f>
        <v>3.7</v>
      </c>
      <c r="AG3251" s="1">
        <f t="shared" si="50"/>
        <v>45597</v>
      </c>
    </row>
    <row r="3252" spans="1:33" x14ac:dyDescent="0.25">
      <c r="A3252" t="s">
        <v>3770</v>
      </c>
      <c r="B3252" t="s">
        <v>3764</v>
      </c>
      <c r="C3252">
        <v>8901234567</v>
      </c>
      <c r="D3252">
        <v>8901234567</v>
      </c>
      <c r="E3252" s="1">
        <v>45457</v>
      </c>
      <c r="F3252" s="1">
        <v>45457</v>
      </c>
      <c r="G3252" s="1">
        <v>45489</v>
      </c>
      <c r="H3252" t="s">
        <v>28</v>
      </c>
      <c r="I3252">
        <v>11</v>
      </c>
      <c r="J3252" t="s">
        <v>47</v>
      </c>
      <c r="K3252">
        <v>99213</v>
      </c>
      <c r="O3252">
        <v>1</v>
      </c>
      <c r="P3252">
        <v>183.14</v>
      </c>
      <c r="Q3252">
        <v>135.66</v>
      </c>
      <c r="R3252">
        <v>108.53</v>
      </c>
      <c r="S3252">
        <v>27.13</v>
      </c>
      <c r="T3252" t="s">
        <v>30</v>
      </c>
      <c r="X3252" t="s">
        <v>233</v>
      </c>
      <c r="Y3252" t="s">
        <v>32</v>
      </c>
      <c r="Z3252" t="s">
        <v>39</v>
      </c>
      <c r="AA3252" t="str">
        <f>IFERROR(_xlfn.XLOOKUP($J3252,avoidable_ed_reference!$A$2:$A$13,avoidable_ed_reference!$C$2:$C$13),"Not Classified")</f>
        <v>Not Classified</v>
      </c>
      <c r="AB3252" t="str">
        <f>IFERROR(_xlfn.XLOOKUP($B3252,enrollment!$A$2:$A$801,enrollment!$I$2:$I$801),"")</f>
        <v>GA</v>
      </c>
      <c r="AC3252">
        <f>IFERROR(_xlfn.XLOOKUP($B3252,enrollment!$A$2:$A$801,enrollment!$L$2:$L$801),"")</f>
        <v>69</v>
      </c>
      <c r="AD3252" t="str" cm="1">
        <f t="array" ref="AD3252">_xlfn.IFS(AC3252="","Unknown",AC3252&lt;18,"0-17",AC3252&lt;35,"18-34",AC3252&lt;50,"35-49",AC3252&lt;65,"50-64",TRUE,"65+")</f>
        <v>65+</v>
      </c>
      <c r="AE3252">
        <f>IFERROR(_xlfn.XLOOKUP($B3252,enrollment!$A$2:$A$801,enrollment!$O$2:$O$801),"")</f>
        <v>8901234567</v>
      </c>
      <c r="AF3252">
        <f>IFERROR(_xlfn.XLOOKUP($AE3252,providers!$B$2:$B$11,providers!$Q$2:$Q$11),"")</f>
        <v>3.7</v>
      </c>
      <c r="AG3252" s="1">
        <f t="shared" si="50"/>
        <v>45444</v>
      </c>
    </row>
    <row r="3253" spans="1:33" x14ac:dyDescent="0.25">
      <c r="A3253" t="s">
        <v>3771</v>
      </c>
      <c r="B3253" t="s">
        <v>3772</v>
      </c>
      <c r="C3253">
        <v>5678901234</v>
      </c>
      <c r="D3253">
        <v>5678901234</v>
      </c>
      <c r="E3253" s="1">
        <v>45555</v>
      </c>
      <c r="F3253" s="1">
        <v>45555</v>
      </c>
      <c r="G3253" s="1">
        <v>45576</v>
      </c>
      <c r="H3253" t="s">
        <v>28</v>
      </c>
      <c r="I3253">
        <v>20</v>
      </c>
      <c r="J3253" t="s">
        <v>35</v>
      </c>
      <c r="K3253">
        <v>99213</v>
      </c>
      <c r="O3253">
        <v>1</v>
      </c>
      <c r="P3253">
        <v>187.78</v>
      </c>
      <c r="Q3253">
        <v>144.44999999999999</v>
      </c>
      <c r="R3253">
        <v>115.56</v>
      </c>
      <c r="S3253">
        <v>28.89</v>
      </c>
      <c r="T3253" t="s">
        <v>30</v>
      </c>
      <c r="X3253" t="s">
        <v>146</v>
      </c>
      <c r="Y3253" t="s">
        <v>147</v>
      </c>
      <c r="Z3253" t="s">
        <v>36</v>
      </c>
      <c r="AA3253" t="str">
        <f>IFERROR(_xlfn.XLOOKUP($J3253,avoidable_ed_reference!$A$2:$A$13,avoidable_ed_reference!$C$2:$C$13),"Not Classified")</f>
        <v>Avoidable</v>
      </c>
      <c r="AB3253" t="str">
        <f>IFERROR(_xlfn.XLOOKUP($B3253,enrollment!$A$2:$A$801,enrollment!$I$2:$I$801),"")</f>
        <v>KY</v>
      </c>
      <c r="AC3253">
        <f>IFERROR(_xlfn.XLOOKUP($B3253,enrollment!$A$2:$A$801,enrollment!$L$2:$L$801),"")</f>
        <v>73</v>
      </c>
      <c r="AD3253" t="str" cm="1">
        <f t="array" ref="AD3253">_xlfn.IFS(AC3253="","Unknown",AC3253&lt;18,"0-17",AC3253&lt;35,"18-34",AC3253&lt;50,"35-49",AC3253&lt;65,"50-64",TRUE,"65+")</f>
        <v>65+</v>
      </c>
      <c r="AE3253">
        <f>IFERROR(_xlfn.XLOOKUP($B3253,enrollment!$A$2:$A$801,enrollment!$O$2:$O$801),"")</f>
        <v>9012345678</v>
      </c>
      <c r="AF3253">
        <f>IFERROR(_xlfn.XLOOKUP($AE3253,providers!$B$2:$B$11,providers!$Q$2:$Q$11),"")</f>
        <v>4.3</v>
      </c>
      <c r="AG3253" s="1">
        <f t="shared" si="50"/>
        <v>45536</v>
      </c>
    </row>
    <row r="3254" spans="1:33" x14ac:dyDescent="0.25">
      <c r="A3254" t="s">
        <v>3773</v>
      </c>
      <c r="B3254" t="s">
        <v>3772</v>
      </c>
      <c r="C3254">
        <v>5678901234</v>
      </c>
      <c r="D3254">
        <v>5678901234</v>
      </c>
      <c r="E3254" s="1">
        <v>45587</v>
      </c>
      <c r="F3254" s="1">
        <v>45587</v>
      </c>
      <c r="G3254" s="1">
        <v>45619</v>
      </c>
      <c r="H3254" t="s">
        <v>28</v>
      </c>
      <c r="I3254">
        <v>20</v>
      </c>
      <c r="J3254" t="s">
        <v>35</v>
      </c>
      <c r="K3254">
        <v>99213</v>
      </c>
      <c r="O3254">
        <v>1</v>
      </c>
      <c r="P3254">
        <v>179.56</v>
      </c>
      <c r="Q3254">
        <v>138.12</v>
      </c>
      <c r="R3254">
        <v>110.5</v>
      </c>
      <c r="S3254">
        <v>27.62</v>
      </c>
      <c r="T3254" t="s">
        <v>30</v>
      </c>
      <c r="X3254" t="s">
        <v>146</v>
      </c>
      <c r="Y3254" t="s">
        <v>147</v>
      </c>
      <c r="Z3254" t="s">
        <v>36</v>
      </c>
      <c r="AA3254" t="str">
        <f>IFERROR(_xlfn.XLOOKUP($J3254,avoidable_ed_reference!$A$2:$A$13,avoidable_ed_reference!$C$2:$C$13),"Not Classified")</f>
        <v>Avoidable</v>
      </c>
      <c r="AB3254" t="str">
        <f>IFERROR(_xlfn.XLOOKUP($B3254,enrollment!$A$2:$A$801,enrollment!$I$2:$I$801),"")</f>
        <v>KY</v>
      </c>
      <c r="AC3254">
        <f>IFERROR(_xlfn.XLOOKUP($B3254,enrollment!$A$2:$A$801,enrollment!$L$2:$L$801),"")</f>
        <v>73</v>
      </c>
      <c r="AD3254" t="str" cm="1">
        <f t="array" ref="AD3254">_xlfn.IFS(AC3254="","Unknown",AC3254&lt;18,"0-17",AC3254&lt;35,"18-34",AC3254&lt;50,"35-49",AC3254&lt;65,"50-64",TRUE,"65+")</f>
        <v>65+</v>
      </c>
      <c r="AE3254">
        <f>IFERROR(_xlfn.XLOOKUP($B3254,enrollment!$A$2:$A$801,enrollment!$O$2:$O$801),"")</f>
        <v>9012345678</v>
      </c>
      <c r="AF3254">
        <f>IFERROR(_xlfn.XLOOKUP($AE3254,providers!$B$2:$B$11,providers!$Q$2:$Q$11),"")</f>
        <v>4.3</v>
      </c>
      <c r="AG3254" s="1">
        <f t="shared" si="50"/>
        <v>45566</v>
      </c>
    </row>
    <row r="3255" spans="1:33" x14ac:dyDescent="0.25">
      <c r="A3255" t="s">
        <v>3774</v>
      </c>
      <c r="B3255" t="s">
        <v>3772</v>
      </c>
      <c r="C3255">
        <v>7890123456</v>
      </c>
      <c r="D3255">
        <v>7890123456</v>
      </c>
      <c r="E3255" s="1">
        <v>45656</v>
      </c>
      <c r="F3255" s="1">
        <v>45656</v>
      </c>
      <c r="G3255" s="1">
        <v>45690</v>
      </c>
      <c r="H3255" t="s">
        <v>28</v>
      </c>
      <c r="I3255">
        <v>22</v>
      </c>
      <c r="J3255" t="s">
        <v>29</v>
      </c>
      <c r="K3255">
        <v>90837</v>
      </c>
      <c r="O3255">
        <v>1</v>
      </c>
      <c r="P3255">
        <v>256.95</v>
      </c>
      <c r="Q3255">
        <v>190.33</v>
      </c>
      <c r="R3255">
        <v>152.26</v>
      </c>
      <c r="S3255">
        <v>38.07</v>
      </c>
      <c r="T3255" t="s">
        <v>30</v>
      </c>
      <c r="X3255" t="s">
        <v>146</v>
      </c>
      <c r="Y3255" t="s">
        <v>147</v>
      </c>
      <c r="Z3255" t="s">
        <v>33</v>
      </c>
      <c r="AA3255" t="str">
        <f>IFERROR(_xlfn.XLOOKUP($J3255,avoidable_ed_reference!$A$2:$A$13,avoidable_ed_reference!$C$2:$C$13),"Not Classified")</f>
        <v>Potentially Avoidable</v>
      </c>
      <c r="AB3255" t="str">
        <f>IFERROR(_xlfn.XLOOKUP($B3255,enrollment!$A$2:$A$801,enrollment!$I$2:$I$801),"")</f>
        <v>KY</v>
      </c>
      <c r="AC3255">
        <f>IFERROR(_xlfn.XLOOKUP($B3255,enrollment!$A$2:$A$801,enrollment!$L$2:$L$801),"")</f>
        <v>73</v>
      </c>
      <c r="AD3255" t="str" cm="1">
        <f t="array" ref="AD3255">_xlfn.IFS(AC3255="","Unknown",AC3255&lt;18,"0-17",AC3255&lt;35,"18-34",AC3255&lt;50,"35-49",AC3255&lt;65,"50-64",TRUE,"65+")</f>
        <v>65+</v>
      </c>
      <c r="AE3255">
        <f>IFERROR(_xlfn.XLOOKUP($B3255,enrollment!$A$2:$A$801,enrollment!$O$2:$O$801),"")</f>
        <v>9012345678</v>
      </c>
      <c r="AF3255">
        <f>IFERROR(_xlfn.XLOOKUP($AE3255,providers!$B$2:$B$11,providers!$Q$2:$Q$11),"")</f>
        <v>4.3</v>
      </c>
      <c r="AG3255" s="1">
        <f t="shared" si="50"/>
        <v>45627</v>
      </c>
    </row>
    <row r="3256" spans="1:33" x14ac:dyDescent="0.25">
      <c r="A3256" t="s">
        <v>3775</v>
      </c>
      <c r="B3256" t="s">
        <v>3772</v>
      </c>
      <c r="C3256">
        <v>9012345678</v>
      </c>
      <c r="D3256">
        <v>9012345678</v>
      </c>
      <c r="E3256" s="1">
        <v>45337</v>
      </c>
      <c r="F3256" s="1">
        <v>45337</v>
      </c>
      <c r="G3256" s="1">
        <v>45353</v>
      </c>
      <c r="H3256" t="s">
        <v>67</v>
      </c>
      <c r="I3256">
        <v>21</v>
      </c>
      <c r="J3256" t="s">
        <v>80</v>
      </c>
      <c r="K3256">
        <v>99223</v>
      </c>
      <c r="O3256">
        <v>1</v>
      </c>
      <c r="P3256">
        <v>21982.01</v>
      </c>
      <c r="Q3256">
        <v>14181.94</v>
      </c>
      <c r="R3256">
        <v>11345.55</v>
      </c>
      <c r="S3256">
        <v>2836.39</v>
      </c>
      <c r="T3256" t="s">
        <v>30</v>
      </c>
      <c r="V3256">
        <v>1</v>
      </c>
      <c r="W3256" s="2" t="s">
        <v>68</v>
      </c>
      <c r="X3256" t="s">
        <v>146</v>
      </c>
      <c r="Y3256" t="s">
        <v>147</v>
      </c>
      <c r="Z3256" t="s">
        <v>69</v>
      </c>
      <c r="AA3256" t="str">
        <f>IFERROR(_xlfn.XLOOKUP($J3256,avoidable_ed_reference!$A$2:$A$13,avoidable_ed_reference!$C$2:$C$13),"Not Classified")</f>
        <v>Non-Avoidable</v>
      </c>
      <c r="AB3256" t="str">
        <f>IFERROR(_xlfn.XLOOKUP($B3256,enrollment!$A$2:$A$801,enrollment!$I$2:$I$801),"")</f>
        <v>KY</v>
      </c>
      <c r="AC3256">
        <f>IFERROR(_xlfn.XLOOKUP($B3256,enrollment!$A$2:$A$801,enrollment!$L$2:$L$801),"")</f>
        <v>73</v>
      </c>
      <c r="AD3256" t="str" cm="1">
        <f t="array" ref="AD3256">_xlfn.IFS(AC3256="","Unknown",AC3256&lt;18,"0-17",AC3256&lt;35,"18-34",AC3256&lt;50,"35-49",AC3256&lt;65,"50-64",TRUE,"65+")</f>
        <v>65+</v>
      </c>
      <c r="AE3256">
        <f>IFERROR(_xlfn.XLOOKUP($B3256,enrollment!$A$2:$A$801,enrollment!$O$2:$O$801),"")</f>
        <v>9012345678</v>
      </c>
      <c r="AF3256">
        <f>IFERROR(_xlfn.XLOOKUP($AE3256,providers!$B$2:$B$11,providers!$Q$2:$Q$11),"")</f>
        <v>4.3</v>
      </c>
      <c r="AG3256" s="1">
        <f t="shared" si="50"/>
        <v>45323</v>
      </c>
    </row>
    <row r="3257" spans="1:33" x14ac:dyDescent="0.25">
      <c r="A3257" t="s">
        <v>3776</v>
      </c>
      <c r="B3257" t="s">
        <v>3772</v>
      </c>
      <c r="C3257">
        <v>9012345678</v>
      </c>
      <c r="D3257">
        <v>9012345678</v>
      </c>
      <c r="E3257" s="1">
        <v>45421</v>
      </c>
      <c r="F3257" s="1">
        <v>45421</v>
      </c>
      <c r="G3257" s="1">
        <v>45447</v>
      </c>
      <c r="H3257" t="s">
        <v>28</v>
      </c>
      <c r="I3257">
        <v>11</v>
      </c>
      <c r="J3257" t="s">
        <v>35</v>
      </c>
      <c r="K3257">
        <v>99213</v>
      </c>
      <c r="O3257">
        <v>1</v>
      </c>
      <c r="P3257">
        <v>205.02</v>
      </c>
      <c r="Q3257">
        <v>151.87</v>
      </c>
      <c r="R3257">
        <v>121.5</v>
      </c>
      <c r="S3257">
        <v>30.37</v>
      </c>
      <c r="T3257" t="s">
        <v>30</v>
      </c>
      <c r="X3257" t="s">
        <v>146</v>
      </c>
      <c r="Y3257" t="s">
        <v>147</v>
      </c>
      <c r="Z3257" t="s">
        <v>39</v>
      </c>
      <c r="AA3257" t="str">
        <f>IFERROR(_xlfn.XLOOKUP($J3257,avoidable_ed_reference!$A$2:$A$13,avoidable_ed_reference!$C$2:$C$13),"Not Classified")</f>
        <v>Avoidable</v>
      </c>
      <c r="AB3257" t="str">
        <f>IFERROR(_xlfn.XLOOKUP($B3257,enrollment!$A$2:$A$801,enrollment!$I$2:$I$801),"")</f>
        <v>KY</v>
      </c>
      <c r="AC3257">
        <f>IFERROR(_xlfn.XLOOKUP($B3257,enrollment!$A$2:$A$801,enrollment!$L$2:$L$801),"")</f>
        <v>73</v>
      </c>
      <c r="AD3257" t="str" cm="1">
        <f t="array" ref="AD3257">_xlfn.IFS(AC3257="","Unknown",AC3257&lt;18,"0-17",AC3257&lt;35,"18-34",AC3257&lt;50,"35-49",AC3257&lt;65,"50-64",TRUE,"65+")</f>
        <v>65+</v>
      </c>
      <c r="AE3257">
        <f>IFERROR(_xlfn.XLOOKUP($B3257,enrollment!$A$2:$A$801,enrollment!$O$2:$O$801),"")</f>
        <v>9012345678</v>
      </c>
      <c r="AF3257">
        <f>IFERROR(_xlfn.XLOOKUP($AE3257,providers!$B$2:$B$11,providers!$Q$2:$Q$11),"")</f>
        <v>4.3</v>
      </c>
      <c r="AG3257" s="1">
        <f t="shared" si="50"/>
        <v>45413</v>
      </c>
    </row>
    <row r="3258" spans="1:33" x14ac:dyDescent="0.25">
      <c r="A3258" t="s">
        <v>3777</v>
      </c>
      <c r="B3258" t="s">
        <v>3772</v>
      </c>
      <c r="C3258">
        <v>3456789012</v>
      </c>
      <c r="D3258">
        <v>3456789012</v>
      </c>
      <c r="E3258" s="1">
        <v>45389</v>
      </c>
      <c r="F3258" s="1">
        <v>45389</v>
      </c>
      <c r="G3258" s="1">
        <v>45417</v>
      </c>
      <c r="H3258" t="s">
        <v>28</v>
      </c>
      <c r="I3258">
        <v>22</v>
      </c>
      <c r="J3258" t="s">
        <v>29</v>
      </c>
      <c r="K3258">
        <v>90837</v>
      </c>
      <c r="O3258">
        <v>1</v>
      </c>
      <c r="P3258">
        <v>261.97000000000003</v>
      </c>
      <c r="Q3258">
        <v>194.05</v>
      </c>
      <c r="R3258">
        <v>155.24</v>
      </c>
      <c r="S3258">
        <v>38.81</v>
      </c>
      <c r="T3258" t="s">
        <v>30</v>
      </c>
      <c r="X3258" t="s">
        <v>146</v>
      </c>
      <c r="Y3258" t="s">
        <v>147</v>
      </c>
      <c r="Z3258" t="s">
        <v>33</v>
      </c>
      <c r="AA3258" t="str">
        <f>IFERROR(_xlfn.XLOOKUP($J3258,avoidable_ed_reference!$A$2:$A$13,avoidable_ed_reference!$C$2:$C$13),"Not Classified")</f>
        <v>Potentially Avoidable</v>
      </c>
      <c r="AB3258" t="str">
        <f>IFERROR(_xlfn.XLOOKUP($B3258,enrollment!$A$2:$A$801,enrollment!$I$2:$I$801),"")</f>
        <v>KY</v>
      </c>
      <c r="AC3258">
        <f>IFERROR(_xlfn.XLOOKUP($B3258,enrollment!$A$2:$A$801,enrollment!$L$2:$L$801),"")</f>
        <v>73</v>
      </c>
      <c r="AD3258" t="str" cm="1">
        <f t="array" ref="AD3258">_xlfn.IFS(AC3258="","Unknown",AC3258&lt;18,"0-17",AC3258&lt;35,"18-34",AC3258&lt;50,"35-49",AC3258&lt;65,"50-64",TRUE,"65+")</f>
        <v>65+</v>
      </c>
      <c r="AE3258">
        <f>IFERROR(_xlfn.XLOOKUP($B3258,enrollment!$A$2:$A$801,enrollment!$O$2:$O$801),"")</f>
        <v>9012345678</v>
      </c>
      <c r="AF3258">
        <f>IFERROR(_xlfn.XLOOKUP($AE3258,providers!$B$2:$B$11,providers!$Q$2:$Q$11),"")</f>
        <v>4.3</v>
      </c>
      <c r="AG3258" s="1">
        <f t="shared" si="50"/>
        <v>45383</v>
      </c>
    </row>
    <row r="3259" spans="1:33" x14ac:dyDescent="0.25">
      <c r="A3259" t="s">
        <v>3778</v>
      </c>
      <c r="B3259" t="s">
        <v>3772</v>
      </c>
      <c r="C3259">
        <v>9012345678</v>
      </c>
      <c r="D3259">
        <v>9012345678</v>
      </c>
      <c r="E3259" s="1">
        <v>45575</v>
      </c>
      <c r="F3259" s="1">
        <v>45575</v>
      </c>
      <c r="G3259" s="1">
        <v>45600</v>
      </c>
      <c r="H3259" t="s">
        <v>28</v>
      </c>
      <c r="I3259">
        <v>11</v>
      </c>
      <c r="J3259" t="s">
        <v>35</v>
      </c>
      <c r="K3259">
        <v>99213</v>
      </c>
      <c r="O3259">
        <v>1</v>
      </c>
      <c r="P3259">
        <v>188.78</v>
      </c>
      <c r="Q3259">
        <v>139.84</v>
      </c>
      <c r="R3259">
        <v>111.87</v>
      </c>
      <c r="S3259">
        <v>27.97</v>
      </c>
      <c r="T3259" t="s">
        <v>30</v>
      </c>
      <c r="X3259" t="s">
        <v>146</v>
      </c>
      <c r="Y3259" t="s">
        <v>147</v>
      </c>
      <c r="Z3259" t="s">
        <v>39</v>
      </c>
      <c r="AA3259" t="str">
        <f>IFERROR(_xlfn.XLOOKUP($J3259,avoidable_ed_reference!$A$2:$A$13,avoidable_ed_reference!$C$2:$C$13),"Not Classified")</f>
        <v>Avoidable</v>
      </c>
      <c r="AB3259" t="str">
        <f>IFERROR(_xlfn.XLOOKUP($B3259,enrollment!$A$2:$A$801,enrollment!$I$2:$I$801),"")</f>
        <v>KY</v>
      </c>
      <c r="AC3259">
        <f>IFERROR(_xlfn.XLOOKUP($B3259,enrollment!$A$2:$A$801,enrollment!$L$2:$L$801),"")</f>
        <v>73</v>
      </c>
      <c r="AD3259" t="str" cm="1">
        <f t="array" ref="AD3259">_xlfn.IFS(AC3259="","Unknown",AC3259&lt;18,"0-17",AC3259&lt;35,"18-34",AC3259&lt;50,"35-49",AC3259&lt;65,"50-64",TRUE,"65+")</f>
        <v>65+</v>
      </c>
      <c r="AE3259">
        <f>IFERROR(_xlfn.XLOOKUP($B3259,enrollment!$A$2:$A$801,enrollment!$O$2:$O$801),"")</f>
        <v>9012345678</v>
      </c>
      <c r="AF3259">
        <f>IFERROR(_xlfn.XLOOKUP($AE3259,providers!$B$2:$B$11,providers!$Q$2:$Q$11),"")</f>
        <v>4.3</v>
      </c>
      <c r="AG3259" s="1">
        <f t="shared" si="50"/>
        <v>45566</v>
      </c>
    </row>
    <row r="3260" spans="1:33" x14ac:dyDescent="0.25">
      <c r="A3260" t="s">
        <v>3779</v>
      </c>
      <c r="B3260" t="s">
        <v>3772</v>
      </c>
      <c r="C3260">
        <v>3456789012</v>
      </c>
      <c r="D3260">
        <v>3456789012</v>
      </c>
      <c r="E3260" s="1">
        <v>45368</v>
      </c>
      <c r="F3260" s="1">
        <v>45368</v>
      </c>
      <c r="G3260" s="1">
        <v>45385</v>
      </c>
      <c r="H3260" t="s">
        <v>67</v>
      </c>
      <c r="I3260">
        <v>21</v>
      </c>
      <c r="J3260" t="s">
        <v>99</v>
      </c>
      <c r="K3260">
        <v>99223</v>
      </c>
      <c r="O3260">
        <v>1</v>
      </c>
      <c r="P3260">
        <v>25560.14</v>
      </c>
      <c r="Q3260">
        <v>16490.41</v>
      </c>
      <c r="R3260">
        <v>13192.33</v>
      </c>
      <c r="S3260">
        <v>3298.08</v>
      </c>
      <c r="T3260" t="s">
        <v>30</v>
      </c>
      <c r="V3260">
        <v>1</v>
      </c>
      <c r="W3260" s="2" t="s">
        <v>68</v>
      </c>
      <c r="X3260" t="s">
        <v>146</v>
      </c>
      <c r="Y3260" t="s">
        <v>147</v>
      </c>
      <c r="Z3260" t="s">
        <v>69</v>
      </c>
      <c r="AA3260" t="str">
        <f>IFERROR(_xlfn.XLOOKUP($J3260,avoidable_ed_reference!$A$2:$A$13,avoidable_ed_reference!$C$2:$C$13),"Not Classified")</f>
        <v>Not Classified</v>
      </c>
      <c r="AB3260" t="str">
        <f>IFERROR(_xlfn.XLOOKUP($B3260,enrollment!$A$2:$A$801,enrollment!$I$2:$I$801),"")</f>
        <v>KY</v>
      </c>
      <c r="AC3260">
        <f>IFERROR(_xlfn.XLOOKUP($B3260,enrollment!$A$2:$A$801,enrollment!$L$2:$L$801),"")</f>
        <v>73</v>
      </c>
      <c r="AD3260" t="str" cm="1">
        <f t="array" ref="AD3260">_xlfn.IFS(AC3260="","Unknown",AC3260&lt;18,"0-17",AC3260&lt;35,"18-34",AC3260&lt;50,"35-49",AC3260&lt;65,"50-64",TRUE,"65+")</f>
        <v>65+</v>
      </c>
      <c r="AE3260">
        <f>IFERROR(_xlfn.XLOOKUP($B3260,enrollment!$A$2:$A$801,enrollment!$O$2:$O$801),"")</f>
        <v>9012345678</v>
      </c>
      <c r="AF3260">
        <f>IFERROR(_xlfn.XLOOKUP($AE3260,providers!$B$2:$B$11,providers!$Q$2:$Q$11),"")</f>
        <v>4.3</v>
      </c>
      <c r="AG3260" s="1">
        <f t="shared" si="50"/>
        <v>45352</v>
      </c>
    </row>
    <row r="3261" spans="1:33" x14ac:dyDescent="0.25">
      <c r="A3261" t="s">
        <v>3780</v>
      </c>
      <c r="B3261" t="s">
        <v>3772</v>
      </c>
      <c r="C3261">
        <v>9012345678</v>
      </c>
      <c r="D3261">
        <v>9012345678</v>
      </c>
      <c r="E3261" s="1">
        <v>45568</v>
      </c>
      <c r="F3261" s="1">
        <v>45568</v>
      </c>
      <c r="G3261" s="1">
        <v>45591</v>
      </c>
      <c r="H3261" t="s">
        <v>28</v>
      </c>
      <c r="I3261">
        <v>11</v>
      </c>
      <c r="J3261" t="s">
        <v>35</v>
      </c>
      <c r="K3261">
        <v>99213</v>
      </c>
      <c r="O3261">
        <v>1</v>
      </c>
      <c r="P3261">
        <v>168.1</v>
      </c>
      <c r="Q3261">
        <v>124.52</v>
      </c>
      <c r="R3261">
        <v>99.62</v>
      </c>
      <c r="S3261">
        <v>24.9</v>
      </c>
      <c r="T3261" t="s">
        <v>30</v>
      </c>
      <c r="X3261" t="s">
        <v>146</v>
      </c>
      <c r="Y3261" t="s">
        <v>147</v>
      </c>
      <c r="Z3261" t="s">
        <v>39</v>
      </c>
      <c r="AA3261" t="str">
        <f>IFERROR(_xlfn.XLOOKUP($J3261,avoidable_ed_reference!$A$2:$A$13,avoidable_ed_reference!$C$2:$C$13),"Not Classified")</f>
        <v>Avoidable</v>
      </c>
      <c r="AB3261" t="str">
        <f>IFERROR(_xlfn.XLOOKUP($B3261,enrollment!$A$2:$A$801,enrollment!$I$2:$I$801),"")</f>
        <v>KY</v>
      </c>
      <c r="AC3261">
        <f>IFERROR(_xlfn.XLOOKUP($B3261,enrollment!$A$2:$A$801,enrollment!$L$2:$L$801),"")</f>
        <v>73</v>
      </c>
      <c r="AD3261" t="str" cm="1">
        <f t="array" ref="AD3261">_xlfn.IFS(AC3261="","Unknown",AC3261&lt;18,"0-17",AC3261&lt;35,"18-34",AC3261&lt;50,"35-49",AC3261&lt;65,"50-64",TRUE,"65+")</f>
        <v>65+</v>
      </c>
      <c r="AE3261">
        <f>IFERROR(_xlfn.XLOOKUP($B3261,enrollment!$A$2:$A$801,enrollment!$O$2:$O$801),"")</f>
        <v>9012345678</v>
      </c>
      <c r="AF3261">
        <f>IFERROR(_xlfn.XLOOKUP($AE3261,providers!$B$2:$B$11,providers!$Q$2:$Q$11),"")</f>
        <v>4.3</v>
      </c>
      <c r="AG3261" s="1">
        <f t="shared" si="50"/>
        <v>45566</v>
      </c>
    </row>
    <row r="3262" spans="1:33" x14ac:dyDescent="0.25">
      <c r="A3262" t="s">
        <v>3781</v>
      </c>
      <c r="B3262" t="s">
        <v>3772</v>
      </c>
      <c r="C3262">
        <v>9012345678</v>
      </c>
      <c r="D3262">
        <v>9012345678</v>
      </c>
      <c r="E3262" s="1">
        <v>45530</v>
      </c>
      <c r="F3262" s="1">
        <v>45530</v>
      </c>
      <c r="G3262" s="1">
        <v>45544</v>
      </c>
      <c r="H3262" t="s">
        <v>28</v>
      </c>
      <c r="I3262">
        <v>11</v>
      </c>
      <c r="J3262" t="s">
        <v>47</v>
      </c>
      <c r="K3262">
        <v>99213</v>
      </c>
      <c r="O3262">
        <v>1</v>
      </c>
      <c r="P3262">
        <v>212.84</v>
      </c>
      <c r="Q3262">
        <v>157.66</v>
      </c>
      <c r="R3262">
        <v>126.13</v>
      </c>
      <c r="S3262">
        <v>31.53</v>
      </c>
      <c r="T3262" t="s">
        <v>30</v>
      </c>
      <c r="X3262" t="s">
        <v>146</v>
      </c>
      <c r="Y3262" t="s">
        <v>147</v>
      </c>
      <c r="Z3262" t="s">
        <v>39</v>
      </c>
      <c r="AA3262" t="str">
        <f>IFERROR(_xlfn.XLOOKUP($J3262,avoidable_ed_reference!$A$2:$A$13,avoidable_ed_reference!$C$2:$C$13),"Not Classified")</f>
        <v>Not Classified</v>
      </c>
      <c r="AB3262" t="str">
        <f>IFERROR(_xlfn.XLOOKUP($B3262,enrollment!$A$2:$A$801,enrollment!$I$2:$I$801),"")</f>
        <v>KY</v>
      </c>
      <c r="AC3262">
        <f>IFERROR(_xlfn.XLOOKUP($B3262,enrollment!$A$2:$A$801,enrollment!$L$2:$L$801),"")</f>
        <v>73</v>
      </c>
      <c r="AD3262" t="str" cm="1">
        <f t="array" ref="AD3262">_xlfn.IFS(AC3262="","Unknown",AC3262&lt;18,"0-17",AC3262&lt;35,"18-34",AC3262&lt;50,"35-49",AC3262&lt;65,"50-64",TRUE,"65+")</f>
        <v>65+</v>
      </c>
      <c r="AE3262">
        <f>IFERROR(_xlfn.XLOOKUP($B3262,enrollment!$A$2:$A$801,enrollment!$O$2:$O$801),"")</f>
        <v>9012345678</v>
      </c>
      <c r="AF3262">
        <f>IFERROR(_xlfn.XLOOKUP($AE3262,providers!$B$2:$B$11,providers!$Q$2:$Q$11),"")</f>
        <v>4.3</v>
      </c>
      <c r="AG3262" s="1">
        <f t="shared" si="50"/>
        <v>45505</v>
      </c>
    </row>
    <row r="3263" spans="1:33" x14ac:dyDescent="0.25">
      <c r="A3263" t="s">
        <v>3782</v>
      </c>
      <c r="B3263" t="s">
        <v>3783</v>
      </c>
      <c r="C3263">
        <v>2345678901</v>
      </c>
      <c r="D3263">
        <v>2345678901</v>
      </c>
      <c r="E3263" s="1">
        <v>45386</v>
      </c>
      <c r="F3263" s="1">
        <v>45386</v>
      </c>
      <c r="G3263" s="1">
        <v>45419</v>
      </c>
      <c r="H3263" t="s">
        <v>28</v>
      </c>
      <c r="I3263">
        <v>11</v>
      </c>
      <c r="J3263" t="s">
        <v>47</v>
      </c>
      <c r="K3263">
        <v>99213</v>
      </c>
      <c r="O3263">
        <v>1</v>
      </c>
      <c r="P3263">
        <v>223.61</v>
      </c>
      <c r="Q3263">
        <v>165.64</v>
      </c>
      <c r="R3263">
        <v>132.51</v>
      </c>
      <c r="S3263">
        <v>33.130000000000003</v>
      </c>
      <c r="T3263" t="s">
        <v>30</v>
      </c>
      <c r="X3263" t="s">
        <v>52</v>
      </c>
      <c r="Y3263" t="s">
        <v>44</v>
      </c>
      <c r="Z3263" t="s">
        <v>39</v>
      </c>
      <c r="AA3263" t="str">
        <f>IFERROR(_xlfn.XLOOKUP($J3263,avoidable_ed_reference!$A$2:$A$13,avoidable_ed_reference!$C$2:$C$13),"Not Classified")</f>
        <v>Not Classified</v>
      </c>
      <c r="AB3263" t="str">
        <f>IFERROR(_xlfn.XLOOKUP($B3263,enrollment!$A$2:$A$801,enrollment!$I$2:$I$801),"")</f>
        <v>OH</v>
      </c>
      <c r="AC3263">
        <f>IFERROR(_xlfn.XLOOKUP($B3263,enrollment!$A$2:$A$801,enrollment!$L$2:$L$801),"")</f>
        <v>72</v>
      </c>
      <c r="AD3263" t="str" cm="1">
        <f t="array" ref="AD3263">_xlfn.IFS(AC3263="","Unknown",AC3263&lt;18,"0-17",AC3263&lt;35,"18-34",AC3263&lt;50,"35-49",AC3263&lt;65,"50-64",TRUE,"65+")</f>
        <v>65+</v>
      </c>
      <c r="AE3263">
        <f>IFERROR(_xlfn.XLOOKUP($B3263,enrollment!$A$2:$A$801,enrollment!$O$2:$O$801),"")</f>
        <v>2345678901</v>
      </c>
      <c r="AF3263">
        <f>IFERROR(_xlfn.XLOOKUP($AE3263,providers!$B$2:$B$11,providers!$Q$2:$Q$11),"")</f>
        <v>4.2</v>
      </c>
      <c r="AG3263" s="1">
        <f t="shared" si="50"/>
        <v>45383</v>
      </c>
    </row>
    <row r="3264" spans="1:33" x14ac:dyDescent="0.25">
      <c r="A3264" t="s">
        <v>3784</v>
      </c>
      <c r="B3264" t="s">
        <v>3783</v>
      </c>
      <c r="C3264">
        <v>2345678901</v>
      </c>
      <c r="D3264">
        <v>2345678901</v>
      </c>
      <c r="E3264" s="1">
        <v>45337</v>
      </c>
      <c r="F3264" s="1">
        <v>45337</v>
      </c>
      <c r="G3264" s="1">
        <v>45357</v>
      </c>
      <c r="H3264" t="s">
        <v>28</v>
      </c>
      <c r="I3264">
        <v>11</v>
      </c>
      <c r="J3264" t="s">
        <v>38</v>
      </c>
      <c r="K3264">
        <v>99213</v>
      </c>
      <c r="O3264">
        <v>1</v>
      </c>
      <c r="P3264">
        <v>165.79</v>
      </c>
      <c r="Q3264">
        <v>122.81</v>
      </c>
      <c r="R3264">
        <v>98.25</v>
      </c>
      <c r="S3264">
        <v>24.56</v>
      </c>
      <c r="T3264" t="s">
        <v>30</v>
      </c>
      <c r="X3264" t="s">
        <v>52</v>
      </c>
      <c r="Y3264" t="s">
        <v>44</v>
      </c>
      <c r="Z3264" t="s">
        <v>39</v>
      </c>
      <c r="AA3264" t="str">
        <f>IFERROR(_xlfn.XLOOKUP($J3264,avoidable_ed_reference!$A$2:$A$13,avoidable_ed_reference!$C$2:$C$13),"Not Classified")</f>
        <v>Not Classified</v>
      </c>
      <c r="AB3264" t="str">
        <f>IFERROR(_xlfn.XLOOKUP($B3264,enrollment!$A$2:$A$801,enrollment!$I$2:$I$801),"")</f>
        <v>OH</v>
      </c>
      <c r="AC3264">
        <f>IFERROR(_xlfn.XLOOKUP($B3264,enrollment!$A$2:$A$801,enrollment!$L$2:$L$801),"")</f>
        <v>72</v>
      </c>
      <c r="AD3264" t="str" cm="1">
        <f t="array" ref="AD3264">_xlfn.IFS(AC3264="","Unknown",AC3264&lt;18,"0-17",AC3264&lt;35,"18-34",AC3264&lt;50,"35-49",AC3264&lt;65,"50-64",TRUE,"65+")</f>
        <v>65+</v>
      </c>
      <c r="AE3264">
        <f>IFERROR(_xlfn.XLOOKUP($B3264,enrollment!$A$2:$A$801,enrollment!$O$2:$O$801),"")</f>
        <v>2345678901</v>
      </c>
      <c r="AF3264">
        <f>IFERROR(_xlfn.XLOOKUP($AE3264,providers!$B$2:$B$11,providers!$Q$2:$Q$11),"")</f>
        <v>4.2</v>
      </c>
      <c r="AG3264" s="1">
        <f t="shared" si="50"/>
        <v>45323</v>
      </c>
    </row>
    <row r="3265" spans="1:33" x14ac:dyDescent="0.25">
      <c r="A3265" t="s">
        <v>3785</v>
      </c>
      <c r="B3265" t="s">
        <v>3783</v>
      </c>
      <c r="C3265">
        <v>2345678901</v>
      </c>
      <c r="D3265">
        <v>2345678901</v>
      </c>
      <c r="E3265" s="1">
        <v>45580</v>
      </c>
      <c r="F3265" s="1">
        <v>45580</v>
      </c>
      <c r="G3265" s="1">
        <v>45610</v>
      </c>
      <c r="H3265" t="s">
        <v>28</v>
      </c>
      <c r="I3265">
        <v>11</v>
      </c>
      <c r="J3265" t="s">
        <v>38</v>
      </c>
      <c r="K3265">
        <v>99213</v>
      </c>
      <c r="O3265">
        <v>1</v>
      </c>
      <c r="P3265">
        <v>195.28</v>
      </c>
      <c r="Q3265">
        <v>144.65</v>
      </c>
      <c r="R3265">
        <v>115.72</v>
      </c>
      <c r="S3265">
        <v>28.93</v>
      </c>
      <c r="T3265" t="s">
        <v>30</v>
      </c>
      <c r="X3265" t="s">
        <v>52</v>
      </c>
      <c r="Y3265" t="s">
        <v>44</v>
      </c>
      <c r="Z3265" t="s">
        <v>39</v>
      </c>
      <c r="AA3265" t="str">
        <f>IFERROR(_xlfn.XLOOKUP($J3265,avoidable_ed_reference!$A$2:$A$13,avoidable_ed_reference!$C$2:$C$13),"Not Classified")</f>
        <v>Not Classified</v>
      </c>
      <c r="AB3265" t="str">
        <f>IFERROR(_xlfn.XLOOKUP($B3265,enrollment!$A$2:$A$801,enrollment!$I$2:$I$801),"")</f>
        <v>OH</v>
      </c>
      <c r="AC3265">
        <f>IFERROR(_xlfn.XLOOKUP($B3265,enrollment!$A$2:$A$801,enrollment!$L$2:$L$801),"")</f>
        <v>72</v>
      </c>
      <c r="AD3265" t="str" cm="1">
        <f t="array" ref="AD3265">_xlfn.IFS(AC3265="","Unknown",AC3265&lt;18,"0-17",AC3265&lt;35,"18-34",AC3265&lt;50,"35-49",AC3265&lt;65,"50-64",TRUE,"65+")</f>
        <v>65+</v>
      </c>
      <c r="AE3265">
        <f>IFERROR(_xlfn.XLOOKUP($B3265,enrollment!$A$2:$A$801,enrollment!$O$2:$O$801),"")</f>
        <v>2345678901</v>
      </c>
      <c r="AF3265">
        <f>IFERROR(_xlfn.XLOOKUP($AE3265,providers!$B$2:$B$11,providers!$Q$2:$Q$11),"")</f>
        <v>4.2</v>
      </c>
      <c r="AG3265" s="1">
        <f t="shared" si="50"/>
        <v>45566</v>
      </c>
    </row>
    <row r="3266" spans="1:33" x14ac:dyDescent="0.25">
      <c r="A3266" t="s">
        <v>3786</v>
      </c>
      <c r="B3266" t="s">
        <v>3783</v>
      </c>
      <c r="C3266">
        <v>2345678901</v>
      </c>
      <c r="D3266">
        <v>2345678901</v>
      </c>
      <c r="E3266" s="1">
        <v>45433</v>
      </c>
      <c r="F3266" s="1">
        <v>45433</v>
      </c>
      <c r="G3266" s="1">
        <v>45464</v>
      </c>
      <c r="H3266" t="s">
        <v>28</v>
      </c>
      <c r="I3266">
        <v>23</v>
      </c>
      <c r="J3266" t="s">
        <v>93</v>
      </c>
      <c r="K3266">
        <v>99284</v>
      </c>
      <c r="O3266">
        <v>1</v>
      </c>
      <c r="P3266">
        <v>2036.29</v>
      </c>
      <c r="Q3266">
        <v>1131.27</v>
      </c>
      <c r="R3266">
        <v>905.02</v>
      </c>
      <c r="S3266">
        <v>226.25</v>
      </c>
      <c r="T3266" t="s">
        <v>30</v>
      </c>
      <c r="X3266" t="s">
        <v>52</v>
      </c>
      <c r="Y3266" t="s">
        <v>44</v>
      </c>
      <c r="Z3266" t="s">
        <v>45</v>
      </c>
      <c r="AA3266" t="str">
        <f>IFERROR(_xlfn.XLOOKUP($J3266,avoidable_ed_reference!$A$2:$A$13,avoidable_ed_reference!$C$2:$C$13),"Not Classified")</f>
        <v>Avoidable</v>
      </c>
      <c r="AB3266" t="str">
        <f>IFERROR(_xlfn.XLOOKUP($B3266,enrollment!$A$2:$A$801,enrollment!$I$2:$I$801),"")</f>
        <v>OH</v>
      </c>
      <c r="AC3266">
        <f>IFERROR(_xlfn.XLOOKUP($B3266,enrollment!$A$2:$A$801,enrollment!$L$2:$L$801),"")</f>
        <v>72</v>
      </c>
      <c r="AD3266" t="str" cm="1">
        <f t="array" ref="AD3266">_xlfn.IFS(AC3266="","Unknown",AC3266&lt;18,"0-17",AC3266&lt;35,"18-34",AC3266&lt;50,"35-49",AC3266&lt;65,"50-64",TRUE,"65+")</f>
        <v>65+</v>
      </c>
      <c r="AE3266">
        <f>IFERROR(_xlfn.XLOOKUP($B3266,enrollment!$A$2:$A$801,enrollment!$O$2:$O$801),"")</f>
        <v>2345678901</v>
      </c>
      <c r="AF3266">
        <f>IFERROR(_xlfn.XLOOKUP($AE3266,providers!$B$2:$B$11,providers!$Q$2:$Q$11),"")</f>
        <v>4.2</v>
      </c>
      <c r="AG3266" s="1">
        <f t="shared" si="50"/>
        <v>45413</v>
      </c>
    </row>
    <row r="3267" spans="1:33" x14ac:dyDescent="0.25">
      <c r="A3267" t="s">
        <v>3787</v>
      </c>
      <c r="B3267" t="s">
        <v>3783</v>
      </c>
      <c r="C3267">
        <v>9012345678</v>
      </c>
      <c r="D3267">
        <v>9012345678</v>
      </c>
      <c r="E3267" s="1">
        <v>45580</v>
      </c>
      <c r="F3267" s="1">
        <v>45580</v>
      </c>
      <c r="G3267" s="1">
        <v>45604</v>
      </c>
      <c r="H3267" t="s">
        <v>67</v>
      </c>
      <c r="I3267">
        <v>21</v>
      </c>
      <c r="J3267" t="s">
        <v>80</v>
      </c>
      <c r="K3267">
        <v>99223</v>
      </c>
      <c r="O3267">
        <v>1</v>
      </c>
      <c r="P3267">
        <v>18703.66</v>
      </c>
      <c r="Q3267">
        <v>12066.88</v>
      </c>
      <c r="R3267">
        <v>9653.5</v>
      </c>
      <c r="S3267">
        <v>2413.38</v>
      </c>
      <c r="T3267" t="s">
        <v>30</v>
      </c>
      <c r="V3267">
        <v>1</v>
      </c>
      <c r="W3267" s="2" t="s">
        <v>68</v>
      </c>
      <c r="X3267" t="s">
        <v>52</v>
      </c>
      <c r="Y3267" t="s">
        <v>44</v>
      </c>
      <c r="Z3267" t="s">
        <v>69</v>
      </c>
      <c r="AA3267" t="str">
        <f>IFERROR(_xlfn.XLOOKUP($J3267,avoidable_ed_reference!$A$2:$A$13,avoidable_ed_reference!$C$2:$C$13),"Not Classified")</f>
        <v>Non-Avoidable</v>
      </c>
      <c r="AB3267" t="str">
        <f>IFERROR(_xlfn.XLOOKUP($B3267,enrollment!$A$2:$A$801,enrollment!$I$2:$I$801),"")</f>
        <v>OH</v>
      </c>
      <c r="AC3267">
        <f>IFERROR(_xlfn.XLOOKUP($B3267,enrollment!$A$2:$A$801,enrollment!$L$2:$L$801),"")</f>
        <v>72</v>
      </c>
      <c r="AD3267" t="str" cm="1">
        <f t="array" ref="AD3267">_xlfn.IFS(AC3267="","Unknown",AC3267&lt;18,"0-17",AC3267&lt;35,"18-34",AC3267&lt;50,"35-49",AC3267&lt;65,"50-64",TRUE,"65+")</f>
        <v>65+</v>
      </c>
      <c r="AE3267">
        <f>IFERROR(_xlfn.XLOOKUP($B3267,enrollment!$A$2:$A$801,enrollment!$O$2:$O$801),"")</f>
        <v>2345678901</v>
      </c>
      <c r="AF3267">
        <f>IFERROR(_xlfn.XLOOKUP($AE3267,providers!$B$2:$B$11,providers!$Q$2:$Q$11),"")</f>
        <v>4.2</v>
      </c>
      <c r="AG3267" s="1">
        <f t="shared" ref="AG3267:AG3330" si="51">EOMONTH(E3267,-1)+1</f>
        <v>45566</v>
      </c>
    </row>
    <row r="3268" spans="1:33" x14ac:dyDescent="0.25">
      <c r="A3268" t="s">
        <v>3788</v>
      </c>
      <c r="B3268" t="s">
        <v>3789</v>
      </c>
      <c r="C3268">
        <v>9012345678</v>
      </c>
      <c r="D3268">
        <v>9012345678</v>
      </c>
      <c r="E3268" s="1">
        <v>45442</v>
      </c>
      <c r="F3268" s="1">
        <v>45442</v>
      </c>
      <c r="G3268" s="1">
        <v>45457</v>
      </c>
      <c r="H3268" t="s">
        <v>67</v>
      </c>
      <c r="I3268">
        <v>21</v>
      </c>
      <c r="J3268" t="s">
        <v>99</v>
      </c>
      <c r="K3268">
        <v>99223</v>
      </c>
      <c r="O3268">
        <v>1</v>
      </c>
      <c r="P3268">
        <v>27703.55</v>
      </c>
      <c r="Q3268">
        <v>17873.259999999998</v>
      </c>
      <c r="R3268">
        <v>14298.61</v>
      </c>
      <c r="S3268">
        <v>3574.65</v>
      </c>
      <c r="T3268" t="s">
        <v>30</v>
      </c>
      <c r="U3268" t="s">
        <v>493</v>
      </c>
      <c r="V3268">
        <v>1</v>
      </c>
      <c r="W3268" s="2" t="s">
        <v>68</v>
      </c>
      <c r="X3268" t="s">
        <v>146</v>
      </c>
      <c r="Y3268" t="s">
        <v>147</v>
      </c>
      <c r="Z3268" t="s">
        <v>69</v>
      </c>
      <c r="AA3268" t="str">
        <f>IFERROR(_xlfn.XLOOKUP($J3268,avoidable_ed_reference!$A$2:$A$13,avoidable_ed_reference!$C$2:$C$13),"Not Classified")</f>
        <v>Not Classified</v>
      </c>
      <c r="AB3268" t="str">
        <f>IFERROR(_xlfn.XLOOKUP($B3268,enrollment!$A$2:$A$801,enrollment!$I$2:$I$801),"")</f>
        <v>KY</v>
      </c>
      <c r="AC3268">
        <f>IFERROR(_xlfn.XLOOKUP($B3268,enrollment!$A$2:$A$801,enrollment!$L$2:$L$801),"")</f>
        <v>72</v>
      </c>
      <c r="AD3268" t="str" cm="1">
        <f t="array" ref="AD3268">_xlfn.IFS(AC3268="","Unknown",AC3268&lt;18,"0-17",AC3268&lt;35,"18-34",AC3268&lt;50,"35-49",AC3268&lt;65,"50-64",TRUE,"65+")</f>
        <v>65+</v>
      </c>
      <c r="AE3268">
        <f>IFERROR(_xlfn.XLOOKUP($B3268,enrollment!$A$2:$A$801,enrollment!$O$2:$O$801),"")</f>
        <v>3456789012</v>
      </c>
      <c r="AF3268">
        <f>IFERROR(_xlfn.XLOOKUP($AE3268,providers!$B$2:$B$11,providers!$Q$2:$Q$11),"")</f>
        <v>4</v>
      </c>
      <c r="AG3268" s="1">
        <f t="shared" si="51"/>
        <v>45413</v>
      </c>
    </row>
    <row r="3269" spans="1:33" x14ac:dyDescent="0.25">
      <c r="A3269" t="s">
        <v>3790</v>
      </c>
      <c r="B3269" t="s">
        <v>3789</v>
      </c>
      <c r="C3269">
        <v>4567890123</v>
      </c>
      <c r="D3269">
        <v>4567890123</v>
      </c>
      <c r="E3269" s="1">
        <v>45513</v>
      </c>
      <c r="F3269" s="1">
        <v>45513</v>
      </c>
      <c r="G3269" s="1">
        <v>45544</v>
      </c>
      <c r="H3269" t="s">
        <v>59</v>
      </c>
      <c r="J3269" t="s">
        <v>60</v>
      </c>
      <c r="L3269" s="2" t="s">
        <v>61</v>
      </c>
      <c r="M3269" t="s">
        <v>62</v>
      </c>
      <c r="N3269" t="s">
        <v>63</v>
      </c>
      <c r="O3269">
        <v>1</v>
      </c>
      <c r="P3269">
        <v>7454.52</v>
      </c>
      <c r="Q3269">
        <v>6776.84</v>
      </c>
      <c r="R3269">
        <v>5421.47</v>
      </c>
      <c r="S3269">
        <v>1355.37</v>
      </c>
      <c r="T3269" t="s">
        <v>30</v>
      </c>
      <c r="U3269" t="s">
        <v>493</v>
      </c>
      <c r="X3269" t="s">
        <v>146</v>
      </c>
      <c r="Y3269" t="s">
        <v>147</v>
      </c>
      <c r="Z3269" t="s">
        <v>64</v>
      </c>
      <c r="AA3269" t="str">
        <f>IFERROR(_xlfn.XLOOKUP($J3269,avoidable_ed_reference!$A$2:$A$13,avoidable_ed_reference!$C$2:$C$13),"Not Classified")</f>
        <v>Not Classified</v>
      </c>
      <c r="AB3269" t="str">
        <f>IFERROR(_xlfn.XLOOKUP($B3269,enrollment!$A$2:$A$801,enrollment!$I$2:$I$801),"")</f>
        <v>KY</v>
      </c>
      <c r="AC3269">
        <f>IFERROR(_xlfn.XLOOKUP($B3269,enrollment!$A$2:$A$801,enrollment!$L$2:$L$801),"")</f>
        <v>72</v>
      </c>
      <c r="AD3269" t="str" cm="1">
        <f t="array" ref="AD3269">_xlfn.IFS(AC3269="","Unknown",AC3269&lt;18,"0-17",AC3269&lt;35,"18-34",AC3269&lt;50,"35-49",AC3269&lt;65,"50-64",TRUE,"65+")</f>
        <v>65+</v>
      </c>
      <c r="AE3269">
        <f>IFERROR(_xlfn.XLOOKUP($B3269,enrollment!$A$2:$A$801,enrollment!$O$2:$O$801),"")</f>
        <v>3456789012</v>
      </c>
      <c r="AF3269">
        <f>IFERROR(_xlfn.XLOOKUP($AE3269,providers!$B$2:$B$11,providers!$Q$2:$Q$11),"")</f>
        <v>4</v>
      </c>
      <c r="AG3269" s="1">
        <f t="shared" si="51"/>
        <v>45505</v>
      </c>
    </row>
    <row r="3270" spans="1:33" x14ac:dyDescent="0.25">
      <c r="A3270" t="s">
        <v>3791</v>
      </c>
      <c r="B3270" t="s">
        <v>3789</v>
      </c>
      <c r="C3270">
        <v>2233445566</v>
      </c>
      <c r="D3270">
        <v>2233445566</v>
      </c>
      <c r="E3270" s="1">
        <v>45335</v>
      </c>
      <c r="F3270" s="1">
        <v>45335</v>
      </c>
      <c r="G3270" s="1">
        <v>45360</v>
      </c>
      <c r="H3270" t="s">
        <v>28</v>
      </c>
      <c r="I3270">
        <v>23</v>
      </c>
      <c r="J3270" t="s">
        <v>29</v>
      </c>
      <c r="K3270">
        <v>99284</v>
      </c>
      <c r="O3270">
        <v>1</v>
      </c>
      <c r="P3270">
        <v>1656.85</v>
      </c>
      <c r="Q3270">
        <v>920.47</v>
      </c>
      <c r="R3270">
        <v>736.38</v>
      </c>
      <c r="S3270">
        <v>184.09</v>
      </c>
      <c r="T3270" t="s">
        <v>30</v>
      </c>
      <c r="X3270" t="s">
        <v>146</v>
      </c>
      <c r="Y3270" t="s">
        <v>147</v>
      </c>
      <c r="Z3270" t="s">
        <v>45</v>
      </c>
      <c r="AA3270" t="str">
        <f>IFERROR(_xlfn.XLOOKUP($J3270,avoidable_ed_reference!$A$2:$A$13,avoidable_ed_reference!$C$2:$C$13),"Not Classified")</f>
        <v>Potentially Avoidable</v>
      </c>
      <c r="AB3270" t="str">
        <f>IFERROR(_xlfn.XLOOKUP($B3270,enrollment!$A$2:$A$801,enrollment!$I$2:$I$801),"")</f>
        <v>KY</v>
      </c>
      <c r="AC3270">
        <f>IFERROR(_xlfn.XLOOKUP($B3270,enrollment!$A$2:$A$801,enrollment!$L$2:$L$801),"")</f>
        <v>72</v>
      </c>
      <c r="AD3270" t="str" cm="1">
        <f t="array" ref="AD3270">_xlfn.IFS(AC3270="","Unknown",AC3270&lt;18,"0-17",AC3270&lt;35,"18-34",AC3270&lt;50,"35-49",AC3270&lt;65,"50-64",TRUE,"65+")</f>
        <v>65+</v>
      </c>
      <c r="AE3270">
        <f>IFERROR(_xlfn.XLOOKUP($B3270,enrollment!$A$2:$A$801,enrollment!$O$2:$O$801),"")</f>
        <v>3456789012</v>
      </c>
      <c r="AF3270">
        <f>IFERROR(_xlfn.XLOOKUP($AE3270,providers!$B$2:$B$11,providers!$Q$2:$Q$11),"")</f>
        <v>4</v>
      </c>
      <c r="AG3270" s="1">
        <f t="shared" si="51"/>
        <v>45323</v>
      </c>
    </row>
    <row r="3271" spans="1:33" x14ac:dyDescent="0.25">
      <c r="A3271" t="s">
        <v>3792</v>
      </c>
      <c r="B3271" t="s">
        <v>3789</v>
      </c>
      <c r="C3271">
        <v>5678901234</v>
      </c>
      <c r="D3271">
        <v>5678901234</v>
      </c>
      <c r="E3271" s="1">
        <v>45534</v>
      </c>
      <c r="F3271" s="1">
        <v>45534</v>
      </c>
      <c r="G3271" s="1">
        <v>45568</v>
      </c>
      <c r="H3271" t="s">
        <v>28</v>
      </c>
      <c r="I3271">
        <v>20</v>
      </c>
      <c r="J3271" t="s">
        <v>35</v>
      </c>
      <c r="K3271">
        <v>99213</v>
      </c>
      <c r="O3271">
        <v>1</v>
      </c>
      <c r="P3271">
        <v>160.30000000000001</v>
      </c>
      <c r="Q3271">
        <v>123.31</v>
      </c>
      <c r="R3271">
        <v>98.65</v>
      </c>
      <c r="S3271">
        <v>24.66</v>
      </c>
      <c r="T3271" t="s">
        <v>30</v>
      </c>
      <c r="X3271" t="s">
        <v>146</v>
      </c>
      <c r="Y3271" t="s">
        <v>147</v>
      </c>
      <c r="Z3271" t="s">
        <v>36</v>
      </c>
      <c r="AA3271" t="str">
        <f>IFERROR(_xlfn.XLOOKUP($J3271,avoidable_ed_reference!$A$2:$A$13,avoidable_ed_reference!$C$2:$C$13),"Not Classified")</f>
        <v>Avoidable</v>
      </c>
      <c r="AB3271" t="str">
        <f>IFERROR(_xlfn.XLOOKUP($B3271,enrollment!$A$2:$A$801,enrollment!$I$2:$I$801),"")</f>
        <v>KY</v>
      </c>
      <c r="AC3271">
        <f>IFERROR(_xlfn.XLOOKUP($B3271,enrollment!$A$2:$A$801,enrollment!$L$2:$L$801),"")</f>
        <v>72</v>
      </c>
      <c r="AD3271" t="str" cm="1">
        <f t="array" ref="AD3271">_xlfn.IFS(AC3271="","Unknown",AC3271&lt;18,"0-17",AC3271&lt;35,"18-34",AC3271&lt;50,"35-49",AC3271&lt;65,"50-64",TRUE,"65+")</f>
        <v>65+</v>
      </c>
      <c r="AE3271">
        <f>IFERROR(_xlfn.XLOOKUP($B3271,enrollment!$A$2:$A$801,enrollment!$O$2:$O$801),"")</f>
        <v>3456789012</v>
      </c>
      <c r="AF3271">
        <f>IFERROR(_xlfn.XLOOKUP($AE3271,providers!$B$2:$B$11,providers!$Q$2:$Q$11),"")</f>
        <v>4</v>
      </c>
      <c r="AG3271" s="1">
        <f t="shared" si="51"/>
        <v>45505</v>
      </c>
    </row>
    <row r="3272" spans="1:33" x14ac:dyDescent="0.25">
      <c r="A3272" t="s">
        <v>3793</v>
      </c>
      <c r="B3272" t="s">
        <v>3789</v>
      </c>
      <c r="C3272">
        <v>5678901234</v>
      </c>
      <c r="D3272">
        <v>5678901234</v>
      </c>
      <c r="E3272" s="1">
        <v>45445</v>
      </c>
      <c r="F3272" s="1">
        <v>45445</v>
      </c>
      <c r="G3272" s="1">
        <v>45471</v>
      </c>
      <c r="H3272" t="s">
        <v>28</v>
      </c>
      <c r="I3272">
        <v>20</v>
      </c>
      <c r="J3272" t="s">
        <v>35</v>
      </c>
      <c r="K3272">
        <v>99213</v>
      </c>
      <c r="O3272">
        <v>1</v>
      </c>
      <c r="P3272">
        <v>176.59</v>
      </c>
      <c r="Q3272">
        <v>135.84</v>
      </c>
      <c r="R3272">
        <v>108.67</v>
      </c>
      <c r="S3272">
        <v>27.17</v>
      </c>
      <c r="T3272" t="s">
        <v>30</v>
      </c>
      <c r="X3272" t="s">
        <v>146</v>
      </c>
      <c r="Y3272" t="s">
        <v>147</v>
      </c>
      <c r="Z3272" t="s">
        <v>36</v>
      </c>
      <c r="AA3272" t="str">
        <f>IFERROR(_xlfn.XLOOKUP($J3272,avoidable_ed_reference!$A$2:$A$13,avoidable_ed_reference!$C$2:$C$13),"Not Classified")</f>
        <v>Avoidable</v>
      </c>
      <c r="AB3272" t="str">
        <f>IFERROR(_xlfn.XLOOKUP($B3272,enrollment!$A$2:$A$801,enrollment!$I$2:$I$801),"")</f>
        <v>KY</v>
      </c>
      <c r="AC3272">
        <f>IFERROR(_xlfn.XLOOKUP($B3272,enrollment!$A$2:$A$801,enrollment!$L$2:$L$801),"")</f>
        <v>72</v>
      </c>
      <c r="AD3272" t="str" cm="1">
        <f t="array" ref="AD3272">_xlfn.IFS(AC3272="","Unknown",AC3272&lt;18,"0-17",AC3272&lt;35,"18-34",AC3272&lt;50,"35-49",AC3272&lt;65,"50-64",TRUE,"65+")</f>
        <v>65+</v>
      </c>
      <c r="AE3272">
        <f>IFERROR(_xlfn.XLOOKUP($B3272,enrollment!$A$2:$A$801,enrollment!$O$2:$O$801),"")</f>
        <v>3456789012</v>
      </c>
      <c r="AF3272">
        <f>IFERROR(_xlfn.XLOOKUP($AE3272,providers!$B$2:$B$11,providers!$Q$2:$Q$11),"")</f>
        <v>4</v>
      </c>
      <c r="AG3272" s="1">
        <f t="shared" si="51"/>
        <v>45444</v>
      </c>
    </row>
    <row r="3273" spans="1:33" x14ac:dyDescent="0.25">
      <c r="A3273" t="s">
        <v>3794</v>
      </c>
      <c r="B3273" t="s">
        <v>3789</v>
      </c>
      <c r="C3273">
        <v>3456789012</v>
      </c>
      <c r="D3273">
        <v>3456789012</v>
      </c>
      <c r="E3273" s="1">
        <v>45462</v>
      </c>
      <c r="F3273" s="1">
        <v>45462</v>
      </c>
      <c r="G3273" s="1">
        <v>45492</v>
      </c>
      <c r="H3273" t="s">
        <v>28</v>
      </c>
      <c r="I3273">
        <v>11</v>
      </c>
      <c r="J3273" t="s">
        <v>35</v>
      </c>
      <c r="K3273">
        <v>99213</v>
      </c>
      <c r="O3273">
        <v>1</v>
      </c>
      <c r="P3273">
        <v>234.74</v>
      </c>
      <c r="Q3273">
        <v>173.88</v>
      </c>
      <c r="R3273">
        <v>139.1</v>
      </c>
      <c r="S3273">
        <v>34.78</v>
      </c>
      <c r="T3273" t="s">
        <v>30</v>
      </c>
      <c r="X3273" t="s">
        <v>146</v>
      </c>
      <c r="Y3273" t="s">
        <v>147</v>
      </c>
      <c r="Z3273" t="s">
        <v>39</v>
      </c>
      <c r="AA3273" t="str">
        <f>IFERROR(_xlfn.XLOOKUP($J3273,avoidable_ed_reference!$A$2:$A$13,avoidable_ed_reference!$C$2:$C$13),"Not Classified")</f>
        <v>Avoidable</v>
      </c>
      <c r="AB3273" t="str">
        <f>IFERROR(_xlfn.XLOOKUP($B3273,enrollment!$A$2:$A$801,enrollment!$I$2:$I$801),"")</f>
        <v>KY</v>
      </c>
      <c r="AC3273">
        <f>IFERROR(_xlfn.XLOOKUP($B3273,enrollment!$A$2:$A$801,enrollment!$L$2:$L$801),"")</f>
        <v>72</v>
      </c>
      <c r="AD3273" t="str" cm="1">
        <f t="array" ref="AD3273">_xlfn.IFS(AC3273="","Unknown",AC3273&lt;18,"0-17",AC3273&lt;35,"18-34",AC3273&lt;50,"35-49",AC3273&lt;65,"50-64",TRUE,"65+")</f>
        <v>65+</v>
      </c>
      <c r="AE3273">
        <f>IFERROR(_xlfn.XLOOKUP($B3273,enrollment!$A$2:$A$801,enrollment!$O$2:$O$801),"")</f>
        <v>3456789012</v>
      </c>
      <c r="AF3273">
        <f>IFERROR(_xlfn.XLOOKUP($AE3273,providers!$B$2:$B$11,providers!$Q$2:$Q$11),"")</f>
        <v>4</v>
      </c>
      <c r="AG3273" s="1">
        <f t="shared" si="51"/>
        <v>45444</v>
      </c>
    </row>
    <row r="3274" spans="1:33" x14ac:dyDescent="0.25">
      <c r="A3274" t="s">
        <v>3795</v>
      </c>
      <c r="B3274" t="s">
        <v>3789</v>
      </c>
      <c r="C3274">
        <v>3456789012</v>
      </c>
      <c r="D3274">
        <v>3456789012</v>
      </c>
      <c r="E3274" s="1">
        <v>45535</v>
      </c>
      <c r="F3274" s="1">
        <v>45535</v>
      </c>
      <c r="G3274" s="1">
        <v>45557</v>
      </c>
      <c r="H3274" t="s">
        <v>28</v>
      </c>
      <c r="I3274">
        <v>11</v>
      </c>
      <c r="J3274" t="s">
        <v>47</v>
      </c>
      <c r="K3274">
        <v>99213</v>
      </c>
      <c r="O3274">
        <v>1</v>
      </c>
      <c r="P3274">
        <v>213.44</v>
      </c>
      <c r="Q3274">
        <v>158.1</v>
      </c>
      <c r="R3274">
        <v>126.48</v>
      </c>
      <c r="S3274">
        <v>31.62</v>
      </c>
      <c r="T3274" t="s">
        <v>30</v>
      </c>
      <c r="X3274" t="s">
        <v>146</v>
      </c>
      <c r="Y3274" t="s">
        <v>147</v>
      </c>
      <c r="Z3274" t="s">
        <v>39</v>
      </c>
      <c r="AA3274" t="str">
        <f>IFERROR(_xlfn.XLOOKUP($J3274,avoidable_ed_reference!$A$2:$A$13,avoidable_ed_reference!$C$2:$C$13),"Not Classified")</f>
        <v>Not Classified</v>
      </c>
      <c r="AB3274" t="str">
        <f>IFERROR(_xlfn.XLOOKUP($B3274,enrollment!$A$2:$A$801,enrollment!$I$2:$I$801),"")</f>
        <v>KY</v>
      </c>
      <c r="AC3274">
        <f>IFERROR(_xlfn.XLOOKUP($B3274,enrollment!$A$2:$A$801,enrollment!$L$2:$L$801),"")</f>
        <v>72</v>
      </c>
      <c r="AD3274" t="str" cm="1">
        <f t="array" ref="AD3274">_xlfn.IFS(AC3274="","Unknown",AC3274&lt;18,"0-17",AC3274&lt;35,"18-34",AC3274&lt;50,"35-49",AC3274&lt;65,"50-64",TRUE,"65+")</f>
        <v>65+</v>
      </c>
      <c r="AE3274">
        <f>IFERROR(_xlfn.XLOOKUP($B3274,enrollment!$A$2:$A$801,enrollment!$O$2:$O$801),"")</f>
        <v>3456789012</v>
      </c>
      <c r="AF3274">
        <f>IFERROR(_xlfn.XLOOKUP($AE3274,providers!$B$2:$B$11,providers!$Q$2:$Q$11),"")</f>
        <v>4</v>
      </c>
      <c r="AG3274" s="1">
        <f t="shared" si="51"/>
        <v>45505</v>
      </c>
    </row>
    <row r="3275" spans="1:33" x14ac:dyDescent="0.25">
      <c r="A3275" t="s">
        <v>3796</v>
      </c>
      <c r="B3275" t="s">
        <v>3789</v>
      </c>
      <c r="C3275">
        <v>6789012345</v>
      </c>
      <c r="D3275">
        <v>6789012345</v>
      </c>
      <c r="E3275" s="1">
        <v>45527</v>
      </c>
      <c r="F3275" s="1">
        <v>45527</v>
      </c>
      <c r="G3275" s="1">
        <v>45553</v>
      </c>
      <c r="H3275" t="s">
        <v>28</v>
      </c>
      <c r="I3275">
        <v>23</v>
      </c>
      <c r="J3275" t="s">
        <v>42</v>
      </c>
      <c r="K3275">
        <v>99284</v>
      </c>
      <c r="O3275">
        <v>1</v>
      </c>
      <c r="P3275">
        <v>1682.51</v>
      </c>
      <c r="Q3275">
        <v>934.73</v>
      </c>
      <c r="R3275">
        <v>747.78</v>
      </c>
      <c r="S3275">
        <v>186.95</v>
      </c>
      <c r="T3275" t="s">
        <v>30</v>
      </c>
      <c r="X3275" t="s">
        <v>146</v>
      </c>
      <c r="Y3275" t="s">
        <v>147</v>
      </c>
      <c r="Z3275" t="s">
        <v>45</v>
      </c>
      <c r="AA3275" t="str">
        <f>IFERROR(_xlfn.XLOOKUP($J3275,avoidable_ed_reference!$A$2:$A$13,avoidable_ed_reference!$C$2:$C$13),"Not Classified")</f>
        <v>Non-Avoidable</v>
      </c>
      <c r="AB3275" t="str">
        <f>IFERROR(_xlfn.XLOOKUP($B3275,enrollment!$A$2:$A$801,enrollment!$I$2:$I$801),"")</f>
        <v>KY</v>
      </c>
      <c r="AC3275">
        <f>IFERROR(_xlfn.XLOOKUP($B3275,enrollment!$A$2:$A$801,enrollment!$L$2:$L$801),"")</f>
        <v>72</v>
      </c>
      <c r="AD3275" t="str" cm="1">
        <f t="array" ref="AD3275">_xlfn.IFS(AC3275="","Unknown",AC3275&lt;18,"0-17",AC3275&lt;35,"18-34",AC3275&lt;50,"35-49",AC3275&lt;65,"50-64",TRUE,"65+")</f>
        <v>65+</v>
      </c>
      <c r="AE3275">
        <f>IFERROR(_xlfn.XLOOKUP($B3275,enrollment!$A$2:$A$801,enrollment!$O$2:$O$801),"")</f>
        <v>3456789012</v>
      </c>
      <c r="AF3275">
        <f>IFERROR(_xlfn.XLOOKUP($AE3275,providers!$B$2:$B$11,providers!$Q$2:$Q$11),"")</f>
        <v>4</v>
      </c>
      <c r="AG3275" s="1">
        <f t="shared" si="51"/>
        <v>45505</v>
      </c>
    </row>
    <row r="3276" spans="1:33" x14ac:dyDescent="0.25">
      <c r="A3276" t="s">
        <v>3797</v>
      </c>
      <c r="B3276" t="s">
        <v>3789</v>
      </c>
      <c r="C3276">
        <v>9012345678</v>
      </c>
      <c r="D3276">
        <v>9012345678</v>
      </c>
      <c r="E3276" s="1">
        <v>45536</v>
      </c>
      <c r="F3276" s="1">
        <v>45536</v>
      </c>
      <c r="G3276" s="1">
        <v>45557</v>
      </c>
      <c r="H3276" t="s">
        <v>28</v>
      </c>
      <c r="I3276">
        <v>23</v>
      </c>
      <c r="J3276" t="s">
        <v>35</v>
      </c>
      <c r="K3276">
        <v>99284</v>
      </c>
      <c r="O3276">
        <v>1</v>
      </c>
      <c r="P3276">
        <v>2209.41</v>
      </c>
      <c r="Q3276">
        <v>1227.45</v>
      </c>
      <c r="R3276">
        <v>981.96</v>
      </c>
      <c r="S3276">
        <v>245.49</v>
      </c>
      <c r="T3276" t="s">
        <v>30</v>
      </c>
      <c r="X3276" t="s">
        <v>146</v>
      </c>
      <c r="Y3276" t="s">
        <v>147</v>
      </c>
      <c r="Z3276" t="s">
        <v>45</v>
      </c>
      <c r="AA3276" t="str">
        <f>IFERROR(_xlfn.XLOOKUP($J3276,avoidable_ed_reference!$A$2:$A$13,avoidable_ed_reference!$C$2:$C$13),"Not Classified")</f>
        <v>Avoidable</v>
      </c>
      <c r="AB3276" t="str">
        <f>IFERROR(_xlfn.XLOOKUP($B3276,enrollment!$A$2:$A$801,enrollment!$I$2:$I$801),"")</f>
        <v>KY</v>
      </c>
      <c r="AC3276">
        <f>IFERROR(_xlfn.XLOOKUP($B3276,enrollment!$A$2:$A$801,enrollment!$L$2:$L$801),"")</f>
        <v>72</v>
      </c>
      <c r="AD3276" t="str" cm="1">
        <f t="array" ref="AD3276">_xlfn.IFS(AC3276="","Unknown",AC3276&lt;18,"0-17",AC3276&lt;35,"18-34",AC3276&lt;50,"35-49",AC3276&lt;65,"50-64",TRUE,"65+")</f>
        <v>65+</v>
      </c>
      <c r="AE3276">
        <f>IFERROR(_xlfn.XLOOKUP($B3276,enrollment!$A$2:$A$801,enrollment!$O$2:$O$801),"")</f>
        <v>3456789012</v>
      </c>
      <c r="AF3276">
        <f>IFERROR(_xlfn.XLOOKUP($AE3276,providers!$B$2:$B$11,providers!$Q$2:$Q$11),"")</f>
        <v>4</v>
      </c>
      <c r="AG3276" s="1">
        <f t="shared" si="51"/>
        <v>45536</v>
      </c>
    </row>
    <row r="3277" spans="1:33" x14ac:dyDescent="0.25">
      <c r="A3277" t="s">
        <v>3798</v>
      </c>
      <c r="B3277" t="s">
        <v>3789</v>
      </c>
      <c r="C3277">
        <v>5678901234</v>
      </c>
      <c r="D3277">
        <v>5678901234</v>
      </c>
      <c r="E3277" s="1">
        <v>45341</v>
      </c>
      <c r="F3277" s="1">
        <v>45341</v>
      </c>
      <c r="G3277" s="1">
        <v>45367</v>
      </c>
      <c r="H3277" t="s">
        <v>28</v>
      </c>
      <c r="I3277">
        <v>20</v>
      </c>
      <c r="J3277" t="s">
        <v>35</v>
      </c>
      <c r="K3277">
        <v>99213</v>
      </c>
      <c r="O3277">
        <v>1</v>
      </c>
      <c r="P3277">
        <v>190.75</v>
      </c>
      <c r="Q3277">
        <v>146.72999999999999</v>
      </c>
      <c r="R3277">
        <v>117.38</v>
      </c>
      <c r="S3277">
        <v>29.35</v>
      </c>
      <c r="T3277" t="s">
        <v>30</v>
      </c>
      <c r="X3277" t="s">
        <v>146</v>
      </c>
      <c r="Y3277" t="s">
        <v>147</v>
      </c>
      <c r="Z3277" t="s">
        <v>36</v>
      </c>
      <c r="AA3277" t="str">
        <f>IFERROR(_xlfn.XLOOKUP($J3277,avoidable_ed_reference!$A$2:$A$13,avoidable_ed_reference!$C$2:$C$13),"Not Classified")</f>
        <v>Avoidable</v>
      </c>
      <c r="AB3277" t="str">
        <f>IFERROR(_xlfn.XLOOKUP($B3277,enrollment!$A$2:$A$801,enrollment!$I$2:$I$801),"")</f>
        <v>KY</v>
      </c>
      <c r="AC3277">
        <f>IFERROR(_xlfn.XLOOKUP($B3277,enrollment!$A$2:$A$801,enrollment!$L$2:$L$801),"")</f>
        <v>72</v>
      </c>
      <c r="AD3277" t="str" cm="1">
        <f t="array" ref="AD3277">_xlfn.IFS(AC3277="","Unknown",AC3277&lt;18,"0-17",AC3277&lt;35,"18-34",AC3277&lt;50,"35-49",AC3277&lt;65,"50-64",TRUE,"65+")</f>
        <v>65+</v>
      </c>
      <c r="AE3277">
        <f>IFERROR(_xlfn.XLOOKUP($B3277,enrollment!$A$2:$A$801,enrollment!$O$2:$O$801),"")</f>
        <v>3456789012</v>
      </c>
      <c r="AF3277">
        <f>IFERROR(_xlfn.XLOOKUP($AE3277,providers!$B$2:$B$11,providers!$Q$2:$Q$11),"")</f>
        <v>4</v>
      </c>
      <c r="AG3277" s="1">
        <f t="shared" si="51"/>
        <v>45323</v>
      </c>
    </row>
    <row r="3278" spans="1:33" x14ac:dyDescent="0.25">
      <c r="A3278" t="s">
        <v>3799</v>
      </c>
      <c r="B3278" t="s">
        <v>3789</v>
      </c>
      <c r="C3278">
        <v>7890123456</v>
      </c>
      <c r="D3278">
        <v>7890123456</v>
      </c>
      <c r="E3278" s="1">
        <v>45580</v>
      </c>
      <c r="F3278" s="1">
        <v>45580</v>
      </c>
      <c r="G3278" s="1">
        <v>45606</v>
      </c>
      <c r="H3278" t="s">
        <v>28</v>
      </c>
      <c r="I3278">
        <v>23</v>
      </c>
      <c r="J3278" t="s">
        <v>80</v>
      </c>
      <c r="K3278">
        <v>99284</v>
      </c>
      <c r="O3278">
        <v>1</v>
      </c>
      <c r="P3278">
        <v>2046.74</v>
      </c>
      <c r="Q3278">
        <v>1137.08</v>
      </c>
      <c r="R3278">
        <v>909.66</v>
      </c>
      <c r="S3278">
        <v>227.42</v>
      </c>
      <c r="T3278" t="s">
        <v>30</v>
      </c>
      <c r="X3278" t="s">
        <v>146</v>
      </c>
      <c r="Y3278" t="s">
        <v>147</v>
      </c>
      <c r="Z3278" t="s">
        <v>45</v>
      </c>
      <c r="AA3278" t="str">
        <f>IFERROR(_xlfn.XLOOKUP($J3278,avoidable_ed_reference!$A$2:$A$13,avoidable_ed_reference!$C$2:$C$13),"Not Classified")</f>
        <v>Non-Avoidable</v>
      </c>
      <c r="AB3278" t="str">
        <f>IFERROR(_xlfn.XLOOKUP($B3278,enrollment!$A$2:$A$801,enrollment!$I$2:$I$801),"")</f>
        <v>KY</v>
      </c>
      <c r="AC3278">
        <f>IFERROR(_xlfn.XLOOKUP($B3278,enrollment!$A$2:$A$801,enrollment!$L$2:$L$801),"")</f>
        <v>72</v>
      </c>
      <c r="AD3278" t="str" cm="1">
        <f t="array" ref="AD3278">_xlfn.IFS(AC3278="","Unknown",AC3278&lt;18,"0-17",AC3278&lt;35,"18-34",AC3278&lt;50,"35-49",AC3278&lt;65,"50-64",TRUE,"65+")</f>
        <v>65+</v>
      </c>
      <c r="AE3278">
        <f>IFERROR(_xlfn.XLOOKUP($B3278,enrollment!$A$2:$A$801,enrollment!$O$2:$O$801),"")</f>
        <v>3456789012</v>
      </c>
      <c r="AF3278">
        <f>IFERROR(_xlfn.XLOOKUP($AE3278,providers!$B$2:$B$11,providers!$Q$2:$Q$11),"")</f>
        <v>4</v>
      </c>
      <c r="AG3278" s="1">
        <f t="shared" si="51"/>
        <v>45566</v>
      </c>
    </row>
    <row r="3279" spans="1:33" x14ac:dyDescent="0.25">
      <c r="A3279" t="s">
        <v>3800</v>
      </c>
      <c r="B3279" t="s">
        <v>3789</v>
      </c>
      <c r="C3279">
        <v>4567890123</v>
      </c>
      <c r="D3279">
        <v>4567890123</v>
      </c>
      <c r="E3279" s="1">
        <v>45336</v>
      </c>
      <c r="F3279" s="1">
        <v>45336</v>
      </c>
      <c r="G3279" s="1">
        <v>45368</v>
      </c>
      <c r="H3279" t="s">
        <v>59</v>
      </c>
      <c r="J3279" t="s">
        <v>60</v>
      </c>
      <c r="L3279" s="2" t="s">
        <v>61</v>
      </c>
      <c r="M3279" t="s">
        <v>62</v>
      </c>
      <c r="N3279" t="s">
        <v>63</v>
      </c>
      <c r="O3279">
        <v>1</v>
      </c>
      <c r="P3279">
        <v>7623.31</v>
      </c>
      <c r="Q3279">
        <v>6930.28</v>
      </c>
      <c r="R3279">
        <v>5544.22</v>
      </c>
      <c r="S3279">
        <v>1386.06</v>
      </c>
      <c r="T3279" t="s">
        <v>30</v>
      </c>
      <c r="U3279" t="s">
        <v>493</v>
      </c>
      <c r="X3279" t="s">
        <v>146</v>
      </c>
      <c r="Y3279" t="s">
        <v>147</v>
      </c>
      <c r="Z3279" t="s">
        <v>64</v>
      </c>
      <c r="AA3279" t="str">
        <f>IFERROR(_xlfn.XLOOKUP($J3279,avoidable_ed_reference!$A$2:$A$13,avoidable_ed_reference!$C$2:$C$13),"Not Classified")</f>
        <v>Not Classified</v>
      </c>
      <c r="AB3279" t="str">
        <f>IFERROR(_xlfn.XLOOKUP($B3279,enrollment!$A$2:$A$801,enrollment!$I$2:$I$801),"")</f>
        <v>KY</v>
      </c>
      <c r="AC3279">
        <f>IFERROR(_xlfn.XLOOKUP($B3279,enrollment!$A$2:$A$801,enrollment!$L$2:$L$801),"")</f>
        <v>72</v>
      </c>
      <c r="AD3279" t="str" cm="1">
        <f t="array" ref="AD3279">_xlfn.IFS(AC3279="","Unknown",AC3279&lt;18,"0-17",AC3279&lt;35,"18-34",AC3279&lt;50,"35-49",AC3279&lt;65,"50-64",TRUE,"65+")</f>
        <v>65+</v>
      </c>
      <c r="AE3279">
        <f>IFERROR(_xlfn.XLOOKUP($B3279,enrollment!$A$2:$A$801,enrollment!$O$2:$O$801),"")</f>
        <v>3456789012</v>
      </c>
      <c r="AF3279">
        <f>IFERROR(_xlfn.XLOOKUP($AE3279,providers!$B$2:$B$11,providers!$Q$2:$Q$11),"")</f>
        <v>4</v>
      </c>
      <c r="AG3279" s="1">
        <f t="shared" si="51"/>
        <v>45323</v>
      </c>
    </row>
    <row r="3280" spans="1:33" x14ac:dyDescent="0.25">
      <c r="A3280" t="s">
        <v>3801</v>
      </c>
      <c r="B3280" t="s">
        <v>3789</v>
      </c>
      <c r="C3280">
        <v>3456789012</v>
      </c>
      <c r="D3280">
        <v>3456789012</v>
      </c>
      <c r="E3280" s="1">
        <v>45500</v>
      </c>
      <c r="F3280" s="1">
        <v>45500</v>
      </c>
      <c r="G3280" s="1">
        <v>45531</v>
      </c>
      <c r="H3280" t="s">
        <v>28</v>
      </c>
      <c r="I3280">
        <v>11</v>
      </c>
      <c r="J3280" t="s">
        <v>35</v>
      </c>
      <c r="K3280">
        <v>99213</v>
      </c>
      <c r="O3280">
        <v>1</v>
      </c>
      <c r="P3280">
        <v>215.96</v>
      </c>
      <c r="Q3280">
        <v>159.97</v>
      </c>
      <c r="R3280">
        <v>127.98</v>
      </c>
      <c r="S3280">
        <v>31.99</v>
      </c>
      <c r="T3280" t="s">
        <v>30</v>
      </c>
      <c r="X3280" t="s">
        <v>146</v>
      </c>
      <c r="Y3280" t="s">
        <v>147</v>
      </c>
      <c r="Z3280" t="s">
        <v>39</v>
      </c>
      <c r="AA3280" t="str">
        <f>IFERROR(_xlfn.XLOOKUP($J3280,avoidable_ed_reference!$A$2:$A$13,avoidable_ed_reference!$C$2:$C$13),"Not Classified")</f>
        <v>Avoidable</v>
      </c>
      <c r="AB3280" t="str">
        <f>IFERROR(_xlfn.XLOOKUP($B3280,enrollment!$A$2:$A$801,enrollment!$I$2:$I$801),"")</f>
        <v>KY</v>
      </c>
      <c r="AC3280">
        <f>IFERROR(_xlfn.XLOOKUP($B3280,enrollment!$A$2:$A$801,enrollment!$L$2:$L$801),"")</f>
        <v>72</v>
      </c>
      <c r="AD3280" t="str" cm="1">
        <f t="array" ref="AD3280">_xlfn.IFS(AC3280="","Unknown",AC3280&lt;18,"0-17",AC3280&lt;35,"18-34",AC3280&lt;50,"35-49",AC3280&lt;65,"50-64",TRUE,"65+")</f>
        <v>65+</v>
      </c>
      <c r="AE3280">
        <f>IFERROR(_xlfn.XLOOKUP($B3280,enrollment!$A$2:$A$801,enrollment!$O$2:$O$801),"")</f>
        <v>3456789012</v>
      </c>
      <c r="AF3280">
        <f>IFERROR(_xlfn.XLOOKUP($AE3280,providers!$B$2:$B$11,providers!$Q$2:$Q$11),"")</f>
        <v>4</v>
      </c>
      <c r="AG3280" s="1">
        <f t="shared" si="51"/>
        <v>45474</v>
      </c>
    </row>
    <row r="3281" spans="1:33" x14ac:dyDescent="0.25">
      <c r="A3281" t="s">
        <v>3802</v>
      </c>
      <c r="B3281" t="s">
        <v>3789</v>
      </c>
      <c r="C3281">
        <v>3456789012</v>
      </c>
      <c r="D3281">
        <v>3456789012</v>
      </c>
      <c r="E3281" s="1">
        <v>45463</v>
      </c>
      <c r="F3281" s="1">
        <v>45463</v>
      </c>
      <c r="G3281" s="1">
        <v>45484</v>
      </c>
      <c r="H3281" t="s">
        <v>28</v>
      </c>
      <c r="I3281">
        <v>11</v>
      </c>
      <c r="J3281" t="s">
        <v>47</v>
      </c>
      <c r="K3281">
        <v>99213</v>
      </c>
      <c r="O3281">
        <v>1</v>
      </c>
      <c r="P3281">
        <v>221.14</v>
      </c>
      <c r="Q3281">
        <v>163.81</v>
      </c>
      <c r="R3281">
        <v>131.05000000000001</v>
      </c>
      <c r="S3281">
        <v>32.76</v>
      </c>
      <c r="T3281" t="s">
        <v>30</v>
      </c>
      <c r="X3281" t="s">
        <v>146</v>
      </c>
      <c r="Y3281" t="s">
        <v>147</v>
      </c>
      <c r="Z3281" t="s">
        <v>39</v>
      </c>
      <c r="AA3281" t="str">
        <f>IFERROR(_xlfn.XLOOKUP($J3281,avoidable_ed_reference!$A$2:$A$13,avoidable_ed_reference!$C$2:$C$13),"Not Classified")</f>
        <v>Not Classified</v>
      </c>
      <c r="AB3281" t="str">
        <f>IFERROR(_xlfn.XLOOKUP($B3281,enrollment!$A$2:$A$801,enrollment!$I$2:$I$801),"")</f>
        <v>KY</v>
      </c>
      <c r="AC3281">
        <f>IFERROR(_xlfn.XLOOKUP($B3281,enrollment!$A$2:$A$801,enrollment!$L$2:$L$801),"")</f>
        <v>72</v>
      </c>
      <c r="AD3281" t="str" cm="1">
        <f t="array" ref="AD3281">_xlfn.IFS(AC3281="","Unknown",AC3281&lt;18,"0-17",AC3281&lt;35,"18-34",AC3281&lt;50,"35-49",AC3281&lt;65,"50-64",TRUE,"65+")</f>
        <v>65+</v>
      </c>
      <c r="AE3281">
        <f>IFERROR(_xlfn.XLOOKUP($B3281,enrollment!$A$2:$A$801,enrollment!$O$2:$O$801),"")</f>
        <v>3456789012</v>
      </c>
      <c r="AF3281">
        <f>IFERROR(_xlfn.XLOOKUP($AE3281,providers!$B$2:$B$11,providers!$Q$2:$Q$11),"")</f>
        <v>4</v>
      </c>
      <c r="AG3281" s="1">
        <f t="shared" si="51"/>
        <v>45444</v>
      </c>
    </row>
    <row r="3282" spans="1:33" x14ac:dyDescent="0.25">
      <c r="A3282" t="s">
        <v>3803</v>
      </c>
      <c r="B3282" t="s">
        <v>3789</v>
      </c>
      <c r="C3282">
        <v>3456789012</v>
      </c>
      <c r="D3282">
        <v>3456789012</v>
      </c>
      <c r="E3282" s="1">
        <v>45473</v>
      </c>
      <c r="F3282" s="1">
        <v>45473</v>
      </c>
      <c r="G3282" s="1">
        <v>45494</v>
      </c>
      <c r="H3282" t="s">
        <v>28</v>
      </c>
      <c r="I3282">
        <v>22</v>
      </c>
      <c r="J3282" t="s">
        <v>29</v>
      </c>
      <c r="K3282">
        <v>90837</v>
      </c>
      <c r="O3282">
        <v>1</v>
      </c>
      <c r="P3282">
        <v>268.92</v>
      </c>
      <c r="Q3282">
        <v>199.2</v>
      </c>
      <c r="R3282">
        <v>159.36000000000001</v>
      </c>
      <c r="S3282">
        <v>39.840000000000003</v>
      </c>
      <c r="T3282" t="s">
        <v>30</v>
      </c>
      <c r="X3282" t="s">
        <v>146</v>
      </c>
      <c r="Y3282" t="s">
        <v>147</v>
      </c>
      <c r="Z3282" t="s">
        <v>33</v>
      </c>
      <c r="AA3282" t="str">
        <f>IFERROR(_xlfn.XLOOKUP($J3282,avoidable_ed_reference!$A$2:$A$13,avoidable_ed_reference!$C$2:$C$13),"Not Classified")</f>
        <v>Potentially Avoidable</v>
      </c>
      <c r="AB3282" t="str">
        <f>IFERROR(_xlfn.XLOOKUP($B3282,enrollment!$A$2:$A$801,enrollment!$I$2:$I$801),"")</f>
        <v>KY</v>
      </c>
      <c r="AC3282">
        <f>IFERROR(_xlfn.XLOOKUP($B3282,enrollment!$A$2:$A$801,enrollment!$L$2:$L$801),"")</f>
        <v>72</v>
      </c>
      <c r="AD3282" t="str" cm="1">
        <f t="array" ref="AD3282">_xlfn.IFS(AC3282="","Unknown",AC3282&lt;18,"0-17",AC3282&lt;35,"18-34",AC3282&lt;50,"35-49",AC3282&lt;65,"50-64",TRUE,"65+")</f>
        <v>65+</v>
      </c>
      <c r="AE3282">
        <f>IFERROR(_xlfn.XLOOKUP($B3282,enrollment!$A$2:$A$801,enrollment!$O$2:$O$801),"")</f>
        <v>3456789012</v>
      </c>
      <c r="AF3282">
        <f>IFERROR(_xlfn.XLOOKUP($AE3282,providers!$B$2:$B$11,providers!$Q$2:$Q$11),"")</f>
        <v>4</v>
      </c>
      <c r="AG3282" s="1">
        <f t="shared" si="51"/>
        <v>45444</v>
      </c>
    </row>
    <row r="3283" spans="1:33" x14ac:dyDescent="0.25">
      <c r="A3283" t="s">
        <v>3804</v>
      </c>
      <c r="B3283" t="s">
        <v>3789</v>
      </c>
      <c r="C3283">
        <v>4567890123</v>
      </c>
      <c r="D3283">
        <v>4567890123</v>
      </c>
      <c r="E3283" s="1">
        <v>45577</v>
      </c>
      <c r="F3283" s="1">
        <v>45577</v>
      </c>
      <c r="G3283" s="1">
        <v>45594</v>
      </c>
      <c r="H3283" t="s">
        <v>59</v>
      </c>
      <c r="J3283" t="s">
        <v>60</v>
      </c>
      <c r="L3283" s="2" t="s">
        <v>61</v>
      </c>
      <c r="M3283" t="s">
        <v>62</v>
      </c>
      <c r="N3283" t="s">
        <v>63</v>
      </c>
      <c r="O3283">
        <v>1</v>
      </c>
      <c r="P3283">
        <v>6735.52</v>
      </c>
      <c r="Q3283">
        <v>6123.2</v>
      </c>
      <c r="R3283">
        <v>4898.5600000000004</v>
      </c>
      <c r="S3283">
        <v>1224.6400000000001</v>
      </c>
      <c r="T3283" t="s">
        <v>30</v>
      </c>
      <c r="U3283" t="s">
        <v>493</v>
      </c>
      <c r="X3283" t="s">
        <v>146</v>
      </c>
      <c r="Y3283" t="s">
        <v>147</v>
      </c>
      <c r="Z3283" t="s">
        <v>64</v>
      </c>
      <c r="AA3283" t="str">
        <f>IFERROR(_xlfn.XLOOKUP($J3283,avoidable_ed_reference!$A$2:$A$13,avoidable_ed_reference!$C$2:$C$13),"Not Classified")</f>
        <v>Not Classified</v>
      </c>
      <c r="AB3283" t="str">
        <f>IFERROR(_xlfn.XLOOKUP($B3283,enrollment!$A$2:$A$801,enrollment!$I$2:$I$801),"")</f>
        <v>KY</v>
      </c>
      <c r="AC3283">
        <f>IFERROR(_xlfn.XLOOKUP($B3283,enrollment!$A$2:$A$801,enrollment!$L$2:$L$801),"")</f>
        <v>72</v>
      </c>
      <c r="AD3283" t="str" cm="1">
        <f t="array" ref="AD3283">_xlfn.IFS(AC3283="","Unknown",AC3283&lt;18,"0-17",AC3283&lt;35,"18-34",AC3283&lt;50,"35-49",AC3283&lt;65,"50-64",TRUE,"65+")</f>
        <v>65+</v>
      </c>
      <c r="AE3283">
        <f>IFERROR(_xlfn.XLOOKUP($B3283,enrollment!$A$2:$A$801,enrollment!$O$2:$O$801),"")</f>
        <v>3456789012</v>
      </c>
      <c r="AF3283">
        <f>IFERROR(_xlfn.XLOOKUP($AE3283,providers!$B$2:$B$11,providers!$Q$2:$Q$11),"")</f>
        <v>4</v>
      </c>
      <c r="AG3283" s="1">
        <f t="shared" si="51"/>
        <v>45566</v>
      </c>
    </row>
    <row r="3284" spans="1:33" x14ac:dyDescent="0.25">
      <c r="A3284" t="s">
        <v>3805</v>
      </c>
      <c r="B3284" t="s">
        <v>3789</v>
      </c>
      <c r="C3284">
        <v>4567890123</v>
      </c>
      <c r="D3284">
        <v>4567890123</v>
      </c>
      <c r="E3284" s="1">
        <v>45369</v>
      </c>
      <c r="F3284" s="1">
        <v>45369</v>
      </c>
      <c r="G3284" s="1">
        <v>45401</v>
      </c>
      <c r="H3284" t="s">
        <v>59</v>
      </c>
      <c r="J3284" t="s">
        <v>60</v>
      </c>
      <c r="L3284" s="2" t="s">
        <v>61</v>
      </c>
      <c r="M3284" t="s">
        <v>62</v>
      </c>
      <c r="N3284" t="s">
        <v>63</v>
      </c>
      <c r="O3284">
        <v>1</v>
      </c>
      <c r="P3284">
        <v>6577.86</v>
      </c>
      <c r="Q3284">
        <v>5979.87</v>
      </c>
      <c r="R3284">
        <v>4783.8999999999996</v>
      </c>
      <c r="S3284">
        <v>1195.97</v>
      </c>
      <c r="T3284" t="s">
        <v>30</v>
      </c>
      <c r="U3284" t="s">
        <v>493</v>
      </c>
      <c r="X3284" t="s">
        <v>146</v>
      </c>
      <c r="Y3284" t="s">
        <v>147</v>
      </c>
      <c r="Z3284" t="s">
        <v>64</v>
      </c>
      <c r="AA3284" t="str">
        <f>IFERROR(_xlfn.XLOOKUP($J3284,avoidable_ed_reference!$A$2:$A$13,avoidable_ed_reference!$C$2:$C$13),"Not Classified")</f>
        <v>Not Classified</v>
      </c>
      <c r="AB3284" t="str">
        <f>IFERROR(_xlfn.XLOOKUP($B3284,enrollment!$A$2:$A$801,enrollment!$I$2:$I$801),"")</f>
        <v>KY</v>
      </c>
      <c r="AC3284">
        <f>IFERROR(_xlfn.XLOOKUP($B3284,enrollment!$A$2:$A$801,enrollment!$L$2:$L$801),"")</f>
        <v>72</v>
      </c>
      <c r="AD3284" t="str" cm="1">
        <f t="array" ref="AD3284">_xlfn.IFS(AC3284="","Unknown",AC3284&lt;18,"0-17",AC3284&lt;35,"18-34",AC3284&lt;50,"35-49",AC3284&lt;65,"50-64",TRUE,"65+")</f>
        <v>65+</v>
      </c>
      <c r="AE3284">
        <f>IFERROR(_xlfn.XLOOKUP($B3284,enrollment!$A$2:$A$801,enrollment!$O$2:$O$801),"")</f>
        <v>3456789012</v>
      </c>
      <c r="AF3284">
        <f>IFERROR(_xlfn.XLOOKUP($AE3284,providers!$B$2:$B$11,providers!$Q$2:$Q$11),"")</f>
        <v>4</v>
      </c>
      <c r="AG3284" s="1">
        <f t="shared" si="51"/>
        <v>45352</v>
      </c>
    </row>
    <row r="3285" spans="1:33" x14ac:dyDescent="0.25">
      <c r="A3285" t="s">
        <v>3806</v>
      </c>
      <c r="B3285" t="s">
        <v>3789</v>
      </c>
      <c r="C3285">
        <v>8901234567</v>
      </c>
      <c r="D3285">
        <v>8901234567</v>
      </c>
      <c r="E3285" s="1">
        <v>45324</v>
      </c>
      <c r="F3285" s="1">
        <v>45324</v>
      </c>
      <c r="G3285" s="1">
        <v>45351</v>
      </c>
      <c r="H3285" t="s">
        <v>28</v>
      </c>
      <c r="I3285">
        <v>23</v>
      </c>
      <c r="J3285" t="s">
        <v>93</v>
      </c>
      <c r="K3285">
        <v>99284</v>
      </c>
      <c r="O3285">
        <v>1</v>
      </c>
      <c r="P3285">
        <v>2224.84</v>
      </c>
      <c r="Q3285">
        <v>1236.02</v>
      </c>
      <c r="R3285">
        <v>988.82</v>
      </c>
      <c r="S3285">
        <v>247.2</v>
      </c>
      <c r="T3285" t="s">
        <v>30</v>
      </c>
      <c r="X3285" t="s">
        <v>146</v>
      </c>
      <c r="Y3285" t="s">
        <v>147</v>
      </c>
      <c r="Z3285" t="s">
        <v>45</v>
      </c>
      <c r="AA3285" t="str">
        <f>IFERROR(_xlfn.XLOOKUP($J3285,avoidable_ed_reference!$A$2:$A$13,avoidable_ed_reference!$C$2:$C$13),"Not Classified")</f>
        <v>Avoidable</v>
      </c>
      <c r="AB3285" t="str">
        <f>IFERROR(_xlfn.XLOOKUP($B3285,enrollment!$A$2:$A$801,enrollment!$I$2:$I$801),"")</f>
        <v>KY</v>
      </c>
      <c r="AC3285">
        <f>IFERROR(_xlfn.XLOOKUP($B3285,enrollment!$A$2:$A$801,enrollment!$L$2:$L$801),"")</f>
        <v>72</v>
      </c>
      <c r="AD3285" t="str" cm="1">
        <f t="array" ref="AD3285">_xlfn.IFS(AC3285="","Unknown",AC3285&lt;18,"0-17",AC3285&lt;35,"18-34",AC3285&lt;50,"35-49",AC3285&lt;65,"50-64",TRUE,"65+")</f>
        <v>65+</v>
      </c>
      <c r="AE3285">
        <f>IFERROR(_xlfn.XLOOKUP($B3285,enrollment!$A$2:$A$801,enrollment!$O$2:$O$801),"")</f>
        <v>3456789012</v>
      </c>
      <c r="AF3285">
        <f>IFERROR(_xlfn.XLOOKUP($AE3285,providers!$B$2:$B$11,providers!$Q$2:$Q$11),"")</f>
        <v>4</v>
      </c>
      <c r="AG3285" s="1">
        <f t="shared" si="51"/>
        <v>45323</v>
      </c>
    </row>
    <row r="3286" spans="1:33" x14ac:dyDescent="0.25">
      <c r="A3286" t="s">
        <v>3807</v>
      </c>
      <c r="B3286" t="s">
        <v>3789</v>
      </c>
      <c r="C3286">
        <v>3456789012</v>
      </c>
      <c r="D3286">
        <v>3456789012</v>
      </c>
      <c r="E3286" s="1">
        <v>45587</v>
      </c>
      <c r="F3286" s="1">
        <v>45587</v>
      </c>
      <c r="G3286" s="1">
        <v>45601</v>
      </c>
      <c r="H3286" t="s">
        <v>28</v>
      </c>
      <c r="I3286">
        <v>11</v>
      </c>
      <c r="J3286" t="s">
        <v>38</v>
      </c>
      <c r="K3286">
        <v>99213</v>
      </c>
      <c r="O3286">
        <v>1</v>
      </c>
      <c r="P3286">
        <v>239.88</v>
      </c>
      <c r="Q3286">
        <v>177.69</v>
      </c>
      <c r="R3286">
        <v>142.15</v>
      </c>
      <c r="S3286">
        <v>35.54</v>
      </c>
      <c r="T3286" t="s">
        <v>30</v>
      </c>
      <c r="X3286" t="s">
        <v>146</v>
      </c>
      <c r="Y3286" t="s">
        <v>147</v>
      </c>
      <c r="Z3286" t="s">
        <v>39</v>
      </c>
      <c r="AA3286" t="str">
        <f>IFERROR(_xlfn.XLOOKUP($J3286,avoidable_ed_reference!$A$2:$A$13,avoidable_ed_reference!$C$2:$C$13),"Not Classified")</f>
        <v>Not Classified</v>
      </c>
      <c r="AB3286" t="str">
        <f>IFERROR(_xlfn.XLOOKUP($B3286,enrollment!$A$2:$A$801,enrollment!$I$2:$I$801),"")</f>
        <v>KY</v>
      </c>
      <c r="AC3286">
        <f>IFERROR(_xlfn.XLOOKUP($B3286,enrollment!$A$2:$A$801,enrollment!$L$2:$L$801),"")</f>
        <v>72</v>
      </c>
      <c r="AD3286" t="str" cm="1">
        <f t="array" ref="AD3286">_xlfn.IFS(AC3286="","Unknown",AC3286&lt;18,"0-17",AC3286&lt;35,"18-34",AC3286&lt;50,"35-49",AC3286&lt;65,"50-64",TRUE,"65+")</f>
        <v>65+</v>
      </c>
      <c r="AE3286">
        <f>IFERROR(_xlfn.XLOOKUP($B3286,enrollment!$A$2:$A$801,enrollment!$O$2:$O$801),"")</f>
        <v>3456789012</v>
      </c>
      <c r="AF3286">
        <f>IFERROR(_xlfn.XLOOKUP($AE3286,providers!$B$2:$B$11,providers!$Q$2:$Q$11),"")</f>
        <v>4</v>
      </c>
      <c r="AG3286" s="1">
        <f t="shared" si="51"/>
        <v>45566</v>
      </c>
    </row>
    <row r="3287" spans="1:33" x14ac:dyDescent="0.25">
      <c r="A3287" t="s">
        <v>3808</v>
      </c>
      <c r="B3287" t="s">
        <v>3809</v>
      </c>
      <c r="C3287">
        <v>3456789012</v>
      </c>
      <c r="D3287">
        <v>3456789012</v>
      </c>
      <c r="E3287" s="1">
        <v>45535</v>
      </c>
      <c r="F3287" s="1">
        <v>45535</v>
      </c>
      <c r="G3287" s="1">
        <v>45558</v>
      </c>
      <c r="H3287" t="s">
        <v>28</v>
      </c>
      <c r="I3287">
        <v>11</v>
      </c>
      <c r="J3287" t="s">
        <v>38</v>
      </c>
      <c r="K3287">
        <v>99213</v>
      </c>
      <c r="O3287">
        <v>1</v>
      </c>
      <c r="P3287">
        <v>229</v>
      </c>
      <c r="Q3287">
        <v>169.63</v>
      </c>
      <c r="R3287">
        <v>135.69999999999999</v>
      </c>
      <c r="S3287">
        <v>33.93</v>
      </c>
      <c r="T3287" t="s">
        <v>30</v>
      </c>
      <c r="X3287" t="s">
        <v>31</v>
      </c>
      <c r="Y3287" t="s">
        <v>32</v>
      </c>
      <c r="Z3287" t="s">
        <v>39</v>
      </c>
      <c r="AA3287" t="str">
        <f>IFERROR(_xlfn.XLOOKUP($J3287,avoidable_ed_reference!$A$2:$A$13,avoidable_ed_reference!$C$2:$C$13),"Not Classified")</f>
        <v>Not Classified</v>
      </c>
      <c r="AB3287" t="str">
        <f>IFERROR(_xlfn.XLOOKUP($B3287,enrollment!$A$2:$A$801,enrollment!$I$2:$I$801),"")</f>
        <v>KY</v>
      </c>
      <c r="AC3287">
        <f>IFERROR(_xlfn.XLOOKUP($B3287,enrollment!$A$2:$A$801,enrollment!$L$2:$L$801),"")</f>
        <v>37</v>
      </c>
      <c r="AD3287" t="str" cm="1">
        <f t="array" ref="AD3287">_xlfn.IFS(AC3287="","Unknown",AC3287&lt;18,"0-17",AC3287&lt;35,"18-34",AC3287&lt;50,"35-49",AC3287&lt;65,"50-64",TRUE,"65+")</f>
        <v>35-49</v>
      </c>
      <c r="AE3287">
        <f>IFERROR(_xlfn.XLOOKUP($B3287,enrollment!$A$2:$A$801,enrollment!$O$2:$O$801),"")</f>
        <v>3456789012</v>
      </c>
      <c r="AF3287">
        <f>IFERROR(_xlfn.XLOOKUP($AE3287,providers!$B$2:$B$11,providers!$Q$2:$Q$11),"")</f>
        <v>4</v>
      </c>
      <c r="AG3287" s="1">
        <f t="shared" si="51"/>
        <v>45505</v>
      </c>
    </row>
    <row r="3288" spans="1:33" x14ac:dyDescent="0.25">
      <c r="A3288" t="s">
        <v>3810</v>
      </c>
      <c r="B3288" t="s">
        <v>3809</v>
      </c>
      <c r="C3288">
        <v>5678901234</v>
      </c>
      <c r="D3288">
        <v>5678901234</v>
      </c>
      <c r="E3288" s="1">
        <v>45652</v>
      </c>
      <c r="F3288" s="1">
        <v>45652</v>
      </c>
      <c r="G3288" s="1">
        <v>45680</v>
      </c>
      <c r="H3288" t="s">
        <v>28</v>
      </c>
      <c r="I3288">
        <v>20</v>
      </c>
      <c r="J3288" t="s">
        <v>35</v>
      </c>
      <c r="K3288">
        <v>99213</v>
      </c>
      <c r="O3288">
        <v>1</v>
      </c>
      <c r="P3288">
        <v>157.74</v>
      </c>
      <c r="Q3288">
        <v>121.34</v>
      </c>
      <c r="R3288">
        <v>97.07</v>
      </c>
      <c r="S3288">
        <v>24.27</v>
      </c>
      <c r="T3288" t="s">
        <v>30</v>
      </c>
      <c r="X3288" t="s">
        <v>31</v>
      </c>
      <c r="Y3288" t="s">
        <v>32</v>
      </c>
      <c r="Z3288" t="s">
        <v>36</v>
      </c>
      <c r="AA3288" t="str">
        <f>IFERROR(_xlfn.XLOOKUP($J3288,avoidable_ed_reference!$A$2:$A$13,avoidable_ed_reference!$C$2:$C$13),"Not Classified")</f>
        <v>Avoidable</v>
      </c>
      <c r="AB3288" t="str">
        <f>IFERROR(_xlfn.XLOOKUP($B3288,enrollment!$A$2:$A$801,enrollment!$I$2:$I$801),"")</f>
        <v>KY</v>
      </c>
      <c r="AC3288">
        <f>IFERROR(_xlfn.XLOOKUP($B3288,enrollment!$A$2:$A$801,enrollment!$L$2:$L$801),"")</f>
        <v>37</v>
      </c>
      <c r="AD3288" t="str" cm="1">
        <f t="array" ref="AD3288">_xlfn.IFS(AC3288="","Unknown",AC3288&lt;18,"0-17",AC3288&lt;35,"18-34",AC3288&lt;50,"35-49",AC3288&lt;65,"50-64",TRUE,"65+")</f>
        <v>35-49</v>
      </c>
      <c r="AE3288">
        <f>IFERROR(_xlfn.XLOOKUP($B3288,enrollment!$A$2:$A$801,enrollment!$O$2:$O$801),"")</f>
        <v>3456789012</v>
      </c>
      <c r="AF3288">
        <f>IFERROR(_xlfn.XLOOKUP($AE3288,providers!$B$2:$B$11,providers!$Q$2:$Q$11),"")</f>
        <v>4</v>
      </c>
      <c r="AG3288" s="1">
        <f t="shared" si="51"/>
        <v>45627</v>
      </c>
    </row>
    <row r="3289" spans="1:33" x14ac:dyDescent="0.25">
      <c r="A3289" t="s">
        <v>3811</v>
      </c>
      <c r="B3289" t="s">
        <v>3809</v>
      </c>
      <c r="C3289">
        <v>3456789012</v>
      </c>
      <c r="D3289">
        <v>3456789012</v>
      </c>
      <c r="E3289" s="1">
        <v>45363</v>
      </c>
      <c r="F3289" s="1">
        <v>45363</v>
      </c>
      <c r="G3289" s="1">
        <v>45386</v>
      </c>
      <c r="H3289" t="s">
        <v>28</v>
      </c>
      <c r="I3289">
        <v>11</v>
      </c>
      <c r="J3289" t="s">
        <v>35</v>
      </c>
      <c r="K3289">
        <v>99213</v>
      </c>
      <c r="O3289">
        <v>1</v>
      </c>
      <c r="P3289">
        <v>201.7</v>
      </c>
      <c r="Q3289">
        <v>149.41</v>
      </c>
      <c r="R3289">
        <v>119.53</v>
      </c>
      <c r="S3289">
        <v>29.88</v>
      </c>
      <c r="T3289" t="s">
        <v>30</v>
      </c>
      <c r="X3289" t="s">
        <v>31</v>
      </c>
      <c r="Y3289" t="s">
        <v>32</v>
      </c>
      <c r="Z3289" t="s">
        <v>39</v>
      </c>
      <c r="AA3289" t="str">
        <f>IFERROR(_xlfn.XLOOKUP($J3289,avoidable_ed_reference!$A$2:$A$13,avoidable_ed_reference!$C$2:$C$13),"Not Classified")</f>
        <v>Avoidable</v>
      </c>
      <c r="AB3289" t="str">
        <f>IFERROR(_xlfn.XLOOKUP($B3289,enrollment!$A$2:$A$801,enrollment!$I$2:$I$801),"")</f>
        <v>KY</v>
      </c>
      <c r="AC3289">
        <f>IFERROR(_xlfn.XLOOKUP($B3289,enrollment!$A$2:$A$801,enrollment!$L$2:$L$801),"")</f>
        <v>37</v>
      </c>
      <c r="AD3289" t="str" cm="1">
        <f t="array" ref="AD3289">_xlfn.IFS(AC3289="","Unknown",AC3289&lt;18,"0-17",AC3289&lt;35,"18-34",AC3289&lt;50,"35-49",AC3289&lt;65,"50-64",TRUE,"65+")</f>
        <v>35-49</v>
      </c>
      <c r="AE3289">
        <f>IFERROR(_xlfn.XLOOKUP($B3289,enrollment!$A$2:$A$801,enrollment!$O$2:$O$801),"")</f>
        <v>3456789012</v>
      </c>
      <c r="AF3289">
        <f>IFERROR(_xlfn.XLOOKUP($AE3289,providers!$B$2:$B$11,providers!$Q$2:$Q$11),"")</f>
        <v>4</v>
      </c>
      <c r="AG3289" s="1">
        <f t="shared" si="51"/>
        <v>45352</v>
      </c>
    </row>
    <row r="3290" spans="1:33" x14ac:dyDescent="0.25">
      <c r="A3290" t="s">
        <v>3812</v>
      </c>
      <c r="B3290" t="s">
        <v>3809</v>
      </c>
      <c r="C3290">
        <v>5678901234</v>
      </c>
      <c r="D3290">
        <v>5678901234</v>
      </c>
      <c r="E3290" s="1">
        <v>45537</v>
      </c>
      <c r="F3290" s="1">
        <v>45537</v>
      </c>
      <c r="G3290" s="1">
        <v>45556</v>
      </c>
      <c r="H3290" t="s">
        <v>28</v>
      </c>
      <c r="I3290">
        <v>20</v>
      </c>
      <c r="J3290" t="s">
        <v>35</v>
      </c>
      <c r="K3290">
        <v>99213</v>
      </c>
      <c r="O3290">
        <v>1</v>
      </c>
      <c r="P3290">
        <v>166.41</v>
      </c>
      <c r="Q3290">
        <v>128.01</v>
      </c>
      <c r="R3290">
        <v>102.41</v>
      </c>
      <c r="S3290">
        <v>25.6</v>
      </c>
      <c r="T3290" t="s">
        <v>30</v>
      </c>
      <c r="X3290" t="s">
        <v>31</v>
      </c>
      <c r="Y3290" t="s">
        <v>32</v>
      </c>
      <c r="Z3290" t="s">
        <v>36</v>
      </c>
      <c r="AA3290" t="str">
        <f>IFERROR(_xlfn.XLOOKUP($J3290,avoidable_ed_reference!$A$2:$A$13,avoidable_ed_reference!$C$2:$C$13),"Not Classified")</f>
        <v>Avoidable</v>
      </c>
      <c r="AB3290" t="str">
        <f>IFERROR(_xlfn.XLOOKUP($B3290,enrollment!$A$2:$A$801,enrollment!$I$2:$I$801),"")</f>
        <v>KY</v>
      </c>
      <c r="AC3290">
        <f>IFERROR(_xlfn.XLOOKUP($B3290,enrollment!$A$2:$A$801,enrollment!$L$2:$L$801),"")</f>
        <v>37</v>
      </c>
      <c r="AD3290" t="str" cm="1">
        <f t="array" ref="AD3290">_xlfn.IFS(AC3290="","Unknown",AC3290&lt;18,"0-17",AC3290&lt;35,"18-34",AC3290&lt;50,"35-49",AC3290&lt;65,"50-64",TRUE,"65+")</f>
        <v>35-49</v>
      </c>
      <c r="AE3290">
        <f>IFERROR(_xlfn.XLOOKUP($B3290,enrollment!$A$2:$A$801,enrollment!$O$2:$O$801),"")</f>
        <v>3456789012</v>
      </c>
      <c r="AF3290">
        <f>IFERROR(_xlfn.XLOOKUP($AE3290,providers!$B$2:$B$11,providers!$Q$2:$Q$11),"")</f>
        <v>4</v>
      </c>
      <c r="AG3290" s="1">
        <f t="shared" si="51"/>
        <v>45536</v>
      </c>
    </row>
    <row r="3291" spans="1:33" x14ac:dyDescent="0.25">
      <c r="A3291" t="s">
        <v>3813</v>
      </c>
      <c r="B3291" t="s">
        <v>3809</v>
      </c>
      <c r="C3291">
        <v>8901234567</v>
      </c>
      <c r="D3291">
        <v>8901234567</v>
      </c>
      <c r="E3291" s="1">
        <v>45386</v>
      </c>
      <c r="F3291" s="1">
        <v>45386</v>
      </c>
      <c r="G3291" s="1">
        <v>45402</v>
      </c>
      <c r="H3291" t="s">
        <v>28</v>
      </c>
      <c r="I3291">
        <v>23</v>
      </c>
      <c r="J3291" t="s">
        <v>77</v>
      </c>
      <c r="K3291">
        <v>99284</v>
      </c>
      <c r="O3291">
        <v>1</v>
      </c>
      <c r="P3291">
        <v>1761.86</v>
      </c>
      <c r="Q3291">
        <v>978.81</v>
      </c>
      <c r="R3291">
        <v>783.05</v>
      </c>
      <c r="S3291">
        <v>195.76</v>
      </c>
      <c r="T3291" t="s">
        <v>30</v>
      </c>
      <c r="X3291" t="s">
        <v>31</v>
      </c>
      <c r="Y3291" t="s">
        <v>32</v>
      </c>
      <c r="Z3291" t="s">
        <v>45</v>
      </c>
      <c r="AA3291" t="str">
        <f>IFERROR(_xlfn.XLOOKUP($J3291,avoidable_ed_reference!$A$2:$A$13,avoidable_ed_reference!$C$2:$C$13),"Not Classified")</f>
        <v>Avoidable</v>
      </c>
      <c r="AB3291" t="str">
        <f>IFERROR(_xlfn.XLOOKUP($B3291,enrollment!$A$2:$A$801,enrollment!$I$2:$I$801),"")</f>
        <v>KY</v>
      </c>
      <c r="AC3291">
        <f>IFERROR(_xlfn.XLOOKUP($B3291,enrollment!$A$2:$A$801,enrollment!$L$2:$L$801),"")</f>
        <v>37</v>
      </c>
      <c r="AD3291" t="str" cm="1">
        <f t="array" ref="AD3291">_xlfn.IFS(AC3291="","Unknown",AC3291&lt;18,"0-17",AC3291&lt;35,"18-34",AC3291&lt;50,"35-49",AC3291&lt;65,"50-64",TRUE,"65+")</f>
        <v>35-49</v>
      </c>
      <c r="AE3291">
        <f>IFERROR(_xlfn.XLOOKUP($B3291,enrollment!$A$2:$A$801,enrollment!$O$2:$O$801),"")</f>
        <v>3456789012</v>
      </c>
      <c r="AF3291">
        <f>IFERROR(_xlfn.XLOOKUP($AE3291,providers!$B$2:$B$11,providers!$Q$2:$Q$11),"")</f>
        <v>4</v>
      </c>
      <c r="AG3291" s="1">
        <f t="shared" si="51"/>
        <v>45383</v>
      </c>
    </row>
    <row r="3292" spans="1:33" x14ac:dyDescent="0.25">
      <c r="A3292" t="s">
        <v>3814</v>
      </c>
      <c r="B3292" t="s">
        <v>3809</v>
      </c>
      <c r="C3292">
        <v>5678901234</v>
      </c>
      <c r="D3292">
        <v>5678901234</v>
      </c>
      <c r="E3292" s="1">
        <v>45572</v>
      </c>
      <c r="F3292" s="1">
        <v>45572</v>
      </c>
      <c r="G3292" s="1">
        <v>45588</v>
      </c>
      <c r="H3292" t="s">
        <v>28</v>
      </c>
      <c r="I3292">
        <v>20</v>
      </c>
      <c r="J3292" t="s">
        <v>35</v>
      </c>
      <c r="K3292">
        <v>99213</v>
      </c>
      <c r="O3292">
        <v>1</v>
      </c>
      <c r="P3292">
        <v>194.7</v>
      </c>
      <c r="Q3292">
        <v>149.77000000000001</v>
      </c>
      <c r="R3292">
        <v>119.82</v>
      </c>
      <c r="S3292">
        <v>29.95</v>
      </c>
      <c r="T3292" t="s">
        <v>30</v>
      </c>
      <c r="X3292" t="s">
        <v>31</v>
      </c>
      <c r="Y3292" t="s">
        <v>32</v>
      </c>
      <c r="Z3292" t="s">
        <v>36</v>
      </c>
      <c r="AA3292" t="str">
        <f>IFERROR(_xlfn.XLOOKUP($J3292,avoidable_ed_reference!$A$2:$A$13,avoidable_ed_reference!$C$2:$C$13),"Not Classified")</f>
        <v>Avoidable</v>
      </c>
      <c r="AB3292" t="str">
        <f>IFERROR(_xlfn.XLOOKUP($B3292,enrollment!$A$2:$A$801,enrollment!$I$2:$I$801),"")</f>
        <v>KY</v>
      </c>
      <c r="AC3292">
        <f>IFERROR(_xlfn.XLOOKUP($B3292,enrollment!$A$2:$A$801,enrollment!$L$2:$L$801),"")</f>
        <v>37</v>
      </c>
      <c r="AD3292" t="str" cm="1">
        <f t="array" ref="AD3292">_xlfn.IFS(AC3292="","Unknown",AC3292&lt;18,"0-17",AC3292&lt;35,"18-34",AC3292&lt;50,"35-49",AC3292&lt;65,"50-64",TRUE,"65+")</f>
        <v>35-49</v>
      </c>
      <c r="AE3292">
        <f>IFERROR(_xlfn.XLOOKUP($B3292,enrollment!$A$2:$A$801,enrollment!$O$2:$O$801),"")</f>
        <v>3456789012</v>
      </c>
      <c r="AF3292">
        <f>IFERROR(_xlfn.XLOOKUP($AE3292,providers!$B$2:$B$11,providers!$Q$2:$Q$11),"")</f>
        <v>4</v>
      </c>
      <c r="AG3292" s="1">
        <f t="shared" si="51"/>
        <v>45566</v>
      </c>
    </row>
    <row r="3293" spans="1:33" x14ac:dyDescent="0.25">
      <c r="A3293" t="s">
        <v>3815</v>
      </c>
      <c r="B3293" t="s">
        <v>3809</v>
      </c>
      <c r="C3293">
        <v>9012345678</v>
      </c>
      <c r="D3293">
        <v>9012345678</v>
      </c>
      <c r="E3293" s="1">
        <v>45455</v>
      </c>
      <c r="F3293" s="1">
        <v>45455</v>
      </c>
      <c r="G3293" s="1">
        <v>45476</v>
      </c>
      <c r="H3293" t="s">
        <v>59</v>
      </c>
      <c r="J3293" t="s">
        <v>47</v>
      </c>
      <c r="L3293" s="2" t="s">
        <v>82</v>
      </c>
      <c r="M3293" t="s">
        <v>83</v>
      </c>
      <c r="N3293" t="s">
        <v>84</v>
      </c>
      <c r="O3293">
        <v>1</v>
      </c>
      <c r="P3293">
        <v>1084.0999999999999</v>
      </c>
      <c r="Q3293">
        <v>985.55</v>
      </c>
      <c r="R3293">
        <v>788.44</v>
      </c>
      <c r="S3293">
        <v>197.11</v>
      </c>
      <c r="T3293" t="s">
        <v>30</v>
      </c>
      <c r="X3293" t="s">
        <v>31</v>
      </c>
      <c r="Y3293" t="s">
        <v>32</v>
      </c>
      <c r="Z3293" t="s">
        <v>64</v>
      </c>
      <c r="AA3293" t="str">
        <f>IFERROR(_xlfn.XLOOKUP($J3293,avoidable_ed_reference!$A$2:$A$13,avoidable_ed_reference!$C$2:$C$13),"Not Classified")</f>
        <v>Not Classified</v>
      </c>
      <c r="AB3293" t="str">
        <f>IFERROR(_xlfn.XLOOKUP($B3293,enrollment!$A$2:$A$801,enrollment!$I$2:$I$801),"")</f>
        <v>KY</v>
      </c>
      <c r="AC3293">
        <f>IFERROR(_xlfn.XLOOKUP($B3293,enrollment!$A$2:$A$801,enrollment!$L$2:$L$801),"")</f>
        <v>37</v>
      </c>
      <c r="AD3293" t="str" cm="1">
        <f t="array" ref="AD3293">_xlfn.IFS(AC3293="","Unknown",AC3293&lt;18,"0-17",AC3293&lt;35,"18-34",AC3293&lt;50,"35-49",AC3293&lt;65,"50-64",TRUE,"65+")</f>
        <v>35-49</v>
      </c>
      <c r="AE3293">
        <f>IFERROR(_xlfn.XLOOKUP($B3293,enrollment!$A$2:$A$801,enrollment!$O$2:$O$801),"")</f>
        <v>3456789012</v>
      </c>
      <c r="AF3293">
        <f>IFERROR(_xlfn.XLOOKUP($AE3293,providers!$B$2:$B$11,providers!$Q$2:$Q$11),"")</f>
        <v>4</v>
      </c>
      <c r="AG3293" s="1">
        <f t="shared" si="51"/>
        <v>45444</v>
      </c>
    </row>
    <row r="3294" spans="1:33" x14ac:dyDescent="0.25">
      <c r="A3294" t="s">
        <v>3816</v>
      </c>
      <c r="B3294" t="s">
        <v>3817</v>
      </c>
      <c r="C3294">
        <v>7890123456</v>
      </c>
      <c r="D3294">
        <v>7890123456</v>
      </c>
      <c r="E3294" s="1">
        <v>45432</v>
      </c>
      <c r="F3294" s="1">
        <v>45432</v>
      </c>
      <c r="G3294" s="1">
        <v>45449</v>
      </c>
      <c r="H3294" t="s">
        <v>28</v>
      </c>
      <c r="I3294">
        <v>23</v>
      </c>
      <c r="J3294" t="s">
        <v>91</v>
      </c>
      <c r="K3294">
        <v>99284</v>
      </c>
      <c r="O3294">
        <v>1</v>
      </c>
      <c r="P3294">
        <v>2443.81</v>
      </c>
      <c r="Q3294">
        <v>1357.67</v>
      </c>
      <c r="R3294">
        <v>1086.1400000000001</v>
      </c>
      <c r="S3294">
        <v>271.52999999999997</v>
      </c>
      <c r="T3294" t="s">
        <v>30</v>
      </c>
      <c r="X3294" t="s">
        <v>31</v>
      </c>
      <c r="Y3294" t="s">
        <v>32</v>
      </c>
      <c r="Z3294" t="s">
        <v>45</v>
      </c>
      <c r="AA3294" t="str">
        <f>IFERROR(_xlfn.XLOOKUP($J3294,avoidable_ed_reference!$A$2:$A$13,avoidable_ed_reference!$C$2:$C$13),"Not Classified")</f>
        <v>Avoidable</v>
      </c>
      <c r="AB3294" t="str">
        <f>IFERROR(_xlfn.XLOOKUP($B3294,enrollment!$A$2:$A$801,enrollment!$I$2:$I$801),"")</f>
        <v>KY</v>
      </c>
      <c r="AC3294">
        <f>IFERROR(_xlfn.XLOOKUP($B3294,enrollment!$A$2:$A$801,enrollment!$L$2:$L$801),"")</f>
        <v>27</v>
      </c>
      <c r="AD3294" t="str" cm="1">
        <f t="array" ref="AD3294">_xlfn.IFS(AC3294="","Unknown",AC3294&lt;18,"0-17",AC3294&lt;35,"18-34",AC3294&lt;50,"35-49",AC3294&lt;65,"50-64",TRUE,"65+")</f>
        <v>18-34</v>
      </c>
      <c r="AE3294">
        <f>IFERROR(_xlfn.XLOOKUP($B3294,enrollment!$A$2:$A$801,enrollment!$O$2:$O$801),"")</f>
        <v>3456789012</v>
      </c>
      <c r="AF3294">
        <f>IFERROR(_xlfn.XLOOKUP($AE3294,providers!$B$2:$B$11,providers!$Q$2:$Q$11),"")</f>
        <v>4</v>
      </c>
      <c r="AG3294" s="1">
        <f t="shared" si="51"/>
        <v>45413</v>
      </c>
    </row>
    <row r="3295" spans="1:33" x14ac:dyDescent="0.25">
      <c r="A3295" t="s">
        <v>3818</v>
      </c>
      <c r="B3295" t="s">
        <v>3817</v>
      </c>
      <c r="C3295">
        <v>3456789012</v>
      </c>
      <c r="D3295">
        <v>3456789012</v>
      </c>
      <c r="E3295" s="1">
        <v>45617</v>
      </c>
      <c r="F3295" s="1">
        <v>45617</v>
      </c>
      <c r="G3295" s="1">
        <v>45636</v>
      </c>
      <c r="H3295" t="s">
        <v>28</v>
      </c>
      <c r="I3295">
        <v>11</v>
      </c>
      <c r="J3295" t="s">
        <v>35</v>
      </c>
      <c r="K3295">
        <v>99213</v>
      </c>
      <c r="O3295">
        <v>1</v>
      </c>
      <c r="P3295">
        <v>179.08</v>
      </c>
      <c r="Q3295">
        <v>132.65</v>
      </c>
      <c r="R3295">
        <v>106.12</v>
      </c>
      <c r="S3295">
        <v>26.53</v>
      </c>
      <c r="T3295" t="s">
        <v>30</v>
      </c>
      <c r="X3295" t="s">
        <v>31</v>
      </c>
      <c r="Y3295" t="s">
        <v>32</v>
      </c>
      <c r="Z3295" t="s">
        <v>39</v>
      </c>
      <c r="AA3295" t="str">
        <f>IFERROR(_xlfn.XLOOKUP($J3295,avoidable_ed_reference!$A$2:$A$13,avoidable_ed_reference!$C$2:$C$13),"Not Classified")</f>
        <v>Avoidable</v>
      </c>
      <c r="AB3295" t="str">
        <f>IFERROR(_xlfn.XLOOKUP($B3295,enrollment!$A$2:$A$801,enrollment!$I$2:$I$801),"")</f>
        <v>KY</v>
      </c>
      <c r="AC3295">
        <f>IFERROR(_xlfn.XLOOKUP($B3295,enrollment!$A$2:$A$801,enrollment!$L$2:$L$801),"")</f>
        <v>27</v>
      </c>
      <c r="AD3295" t="str" cm="1">
        <f t="array" ref="AD3295">_xlfn.IFS(AC3295="","Unknown",AC3295&lt;18,"0-17",AC3295&lt;35,"18-34",AC3295&lt;50,"35-49",AC3295&lt;65,"50-64",TRUE,"65+")</f>
        <v>18-34</v>
      </c>
      <c r="AE3295">
        <f>IFERROR(_xlfn.XLOOKUP($B3295,enrollment!$A$2:$A$801,enrollment!$O$2:$O$801),"")</f>
        <v>3456789012</v>
      </c>
      <c r="AF3295">
        <f>IFERROR(_xlfn.XLOOKUP($AE3295,providers!$B$2:$B$11,providers!$Q$2:$Q$11),"")</f>
        <v>4</v>
      </c>
      <c r="AG3295" s="1">
        <f t="shared" si="51"/>
        <v>45597</v>
      </c>
    </row>
    <row r="3296" spans="1:33" x14ac:dyDescent="0.25">
      <c r="A3296" t="s">
        <v>3819</v>
      </c>
      <c r="B3296" t="s">
        <v>3817</v>
      </c>
      <c r="C3296">
        <v>3456789012</v>
      </c>
      <c r="D3296">
        <v>3456789012</v>
      </c>
      <c r="E3296" s="1">
        <v>45633</v>
      </c>
      <c r="F3296" s="1">
        <v>45633</v>
      </c>
      <c r="G3296" s="1">
        <v>45662</v>
      </c>
      <c r="H3296" t="s">
        <v>28</v>
      </c>
      <c r="I3296">
        <v>11</v>
      </c>
      <c r="J3296" t="s">
        <v>47</v>
      </c>
      <c r="K3296">
        <v>99213</v>
      </c>
      <c r="O3296">
        <v>1</v>
      </c>
      <c r="P3296">
        <v>227.64</v>
      </c>
      <c r="Q3296">
        <v>168.62</v>
      </c>
      <c r="R3296">
        <v>134.9</v>
      </c>
      <c r="S3296">
        <v>33.72</v>
      </c>
      <c r="T3296" t="s">
        <v>30</v>
      </c>
      <c r="X3296" t="s">
        <v>31</v>
      </c>
      <c r="Y3296" t="s">
        <v>32</v>
      </c>
      <c r="Z3296" t="s">
        <v>39</v>
      </c>
      <c r="AA3296" t="str">
        <f>IFERROR(_xlfn.XLOOKUP($J3296,avoidable_ed_reference!$A$2:$A$13,avoidable_ed_reference!$C$2:$C$13),"Not Classified")</f>
        <v>Not Classified</v>
      </c>
      <c r="AB3296" t="str">
        <f>IFERROR(_xlfn.XLOOKUP($B3296,enrollment!$A$2:$A$801,enrollment!$I$2:$I$801),"")</f>
        <v>KY</v>
      </c>
      <c r="AC3296">
        <f>IFERROR(_xlfn.XLOOKUP($B3296,enrollment!$A$2:$A$801,enrollment!$L$2:$L$801),"")</f>
        <v>27</v>
      </c>
      <c r="AD3296" t="str" cm="1">
        <f t="array" ref="AD3296">_xlfn.IFS(AC3296="","Unknown",AC3296&lt;18,"0-17",AC3296&lt;35,"18-34",AC3296&lt;50,"35-49",AC3296&lt;65,"50-64",TRUE,"65+")</f>
        <v>18-34</v>
      </c>
      <c r="AE3296">
        <f>IFERROR(_xlfn.XLOOKUP($B3296,enrollment!$A$2:$A$801,enrollment!$O$2:$O$801),"")</f>
        <v>3456789012</v>
      </c>
      <c r="AF3296">
        <f>IFERROR(_xlfn.XLOOKUP($AE3296,providers!$B$2:$B$11,providers!$Q$2:$Q$11),"")</f>
        <v>4</v>
      </c>
      <c r="AG3296" s="1">
        <f t="shared" si="51"/>
        <v>45627</v>
      </c>
    </row>
    <row r="3297" spans="1:33" x14ac:dyDescent="0.25">
      <c r="A3297" t="s">
        <v>3820</v>
      </c>
      <c r="B3297" t="s">
        <v>3817</v>
      </c>
      <c r="C3297">
        <v>2345678901</v>
      </c>
      <c r="D3297">
        <v>2345678901</v>
      </c>
      <c r="E3297" s="1">
        <v>45459</v>
      </c>
      <c r="F3297" s="1">
        <v>45459</v>
      </c>
      <c r="G3297" s="1">
        <v>45474</v>
      </c>
      <c r="H3297" t="s">
        <v>59</v>
      </c>
      <c r="J3297" t="s">
        <v>47</v>
      </c>
      <c r="L3297" s="2" t="s">
        <v>82</v>
      </c>
      <c r="M3297" t="s">
        <v>83</v>
      </c>
      <c r="N3297" t="s">
        <v>84</v>
      </c>
      <c r="O3297">
        <v>1</v>
      </c>
      <c r="P3297">
        <v>732.74</v>
      </c>
      <c r="Q3297">
        <v>666.13</v>
      </c>
      <c r="R3297">
        <v>532.9</v>
      </c>
      <c r="S3297">
        <v>133.22999999999999</v>
      </c>
      <c r="T3297" t="s">
        <v>30</v>
      </c>
      <c r="X3297" t="s">
        <v>31</v>
      </c>
      <c r="Y3297" t="s">
        <v>32</v>
      </c>
      <c r="Z3297" t="s">
        <v>64</v>
      </c>
      <c r="AA3297" t="str">
        <f>IFERROR(_xlfn.XLOOKUP($J3297,avoidable_ed_reference!$A$2:$A$13,avoidable_ed_reference!$C$2:$C$13),"Not Classified")</f>
        <v>Not Classified</v>
      </c>
      <c r="AB3297" t="str">
        <f>IFERROR(_xlfn.XLOOKUP($B3297,enrollment!$A$2:$A$801,enrollment!$I$2:$I$801),"")</f>
        <v>KY</v>
      </c>
      <c r="AC3297">
        <f>IFERROR(_xlfn.XLOOKUP($B3297,enrollment!$A$2:$A$801,enrollment!$L$2:$L$801),"")</f>
        <v>27</v>
      </c>
      <c r="AD3297" t="str" cm="1">
        <f t="array" ref="AD3297">_xlfn.IFS(AC3297="","Unknown",AC3297&lt;18,"0-17",AC3297&lt;35,"18-34",AC3297&lt;50,"35-49",AC3297&lt;65,"50-64",TRUE,"65+")</f>
        <v>18-34</v>
      </c>
      <c r="AE3297">
        <f>IFERROR(_xlfn.XLOOKUP($B3297,enrollment!$A$2:$A$801,enrollment!$O$2:$O$801),"")</f>
        <v>3456789012</v>
      </c>
      <c r="AF3297">
        <f>IFERROR(_xlfn.XLOOKUP($AE3297,providers!$B$2:$B$11,providers!$Q$2:$Q$11),"")</f>
        <v>4</v>
      </c>
      <c r="AG3297" s="1">
        <f t="shared" si="51"/>
        <v>45444</v>
      </c>
    </row>
    <row r="3298" spans="1:33" x14ac:dyDescent="0.25">
      <c r="A3298" t="s">
        <v>3821</v>
      </c>
      <c r="B3298" t="s">
        <v>3817</v>
      </c>
      <c r="C3298">
        <v>9012345678</v>
      </c>
      <c r="D3298">
        <v>9012345678</v>
      </c>
      <c r="E3298" s="1">
        <v>45362</v>
      </c>
      <c r="F3298" s="1">
        <v>45362</v>
      </c>
      <c r="G3298" s="1">
        <v>45387</v>
      </c>
      <c r="H3298" t="s">
        <v>28</v>
      </c>
      <c r="I3298">
        <v>23</v>
      </c>
      <c r="J3298" t="s">
        <v>42</v>
      </c>
      <c r="K3298">
        <v>99284</v>
      </c>
      <c r="O3298">
        <v>1</v>
      </c>
      <c r="P3298">
        <v>2435.4</v>
      </c>
      <c r="Q3298">
        <v>1353</v>
      </c>
      <c r="R3298">
        <v>1082.4000000000001</v>
      </c>
      <c r="S3298">
        <v>270.60000000000002</v>
      </c>
      <c r="T3298" t="s">
        <v>30</v>
      </c>
      <c r="X3298" t="s">
        <v>31</v>
      </c>
      <c r="Y3298" t="s">
        <v>32</v>
      </c>
      <c r="Z3298" t="s">
        <v>45</v>
      </c>
      <c r="AA3298" t="str">
        <f>IFERROR(_xlfn.XLOOKUP($J3298,avoidable_ed_reference!$A$2:$A$13,avoidable_ed_reference!$C$2:$C$13),"Not Classified")</f>
        <v>Non-Avoidable</v>
      </c>
      <c r="AB3298" t="str">
        <f>IFERROR(_xlfn.XLOOKUP($B3298,enrollment!$A$2:$A$801,enrollment!$I$2:$I$801),"")</f>
        <v>KY</v>
      </c>
      <c r="AC3298">
        <f>IFERROR(_xlfn.XLOOKUP($B3298,enrollment!$A$2:$A$801,enrollment!$L$2:$L$801),"")</f>
        <v>27</v>
      </c>
      <c r="AD3298" t="str" cm="1">
        <f t="array" ref="AD3298">_xlfn.IFS(AC3298="","Unknown",AC3298&lt;18,"0-17",AC3298&lt;35,"18-34",AC3298&lt;50,"35-49",AC3298&lt;65,"50-64",TRUE,"65+")</f>
        <v>18-34</v>
      </c>
      <c r="AE3298">
        <f>IFERROR(_xlfn.XLOOKUP($B3298,enrollment!$A$2:$A$801,enrollment!$O$2:$O$801),"")</f>
        <v>3456789012</v>
      </c>
      <c r="AF3298">
        <f>IFERROR(_xlfn.XLOOKUP($AE3298,providers!$B$2:$B$11,providers!$Q$2:$Q$11),"")</f>
        <v>4</v>
      </c>
      <c r="AG3298" s="1">
        <f t="shared" si="51"/>
        <v>45352</v>
      </c>
    </row>
    <row r="3299" spans="1:33" x14ac:dyDescent="0.25">
      <c r="A3299" t="s">
        <v>3822</v>
      </c>
      <c r="B3299" t="s">
        <v>3817</v>
      </c>
      <c r="C3299">
        <v>8901234567</v>
      </c>
      <c r="D3299">
        <v>8901234567</v>
      </c>
      <c r="E3299" s="1">
        <v>45333</v>
      </c>
      <c r="F3299" s="1">
        <v>45333</v>
      </c>
      <c r="G3299" s="1">
        <v>45368</v>
      </c>
      <c r="H3299" t="s">
        <v>59</v>
      </c>
      <c r="J3299" t="s">
        <v>47</v>
      </c>
      <c r="L3299" s="2" t="s">
        <v>82</v>
      </c>
      <c r="M3299" t="s">
        <v>83</v>
      </c>
      <c r="N3299" t="s">
        <v>84</v>
      </c>
      <c r="O3299">
        <v>1</v>
      </c>
      <c r="P3299">
        <v>1136.3800000000001</v>
      </c>
      <c r="Q3299">
        <v>1033.07</v>
      </c>
      <c r="R3299">
        <v>826.46</v>
      </c>
      <c r="S3299">
        <v>206.61</v>
      </c>
      <c r="T3299" t="s">
        <v>30</v>
      </c>
      <c r="X3299" t="s">
        <v>31</v>
      </c>
      <c r="Y3299" t="s">
        <v>32</v>
      </c>
      <c r="Z3299" t="s">
        <v>64</v>
      </c>
      <c r="AA3299" t="str">
        <f>IFERROR(_xlfn.XLOOKUP($J3299,avoidable_ed_reference!$A$2:$A$13,avoidable_ed_reference!$C$2:$C$13),"Not Classified")</f>
        <v>Not Classified</v>
      </c>
      <c r="AB3299" t="str">
        <f>IFERROR(_xlfn.XLOOKUP($B3299,enrollment!$A$2:$A$801,enrollment!$I$2:$I$801),"")</f>
        <v>KY</v>
      </c>
      <c r="AC3299">
        <f>IFERROR(_xlfn.XLOOKUP($B3299,enrollment!$A$2:$A$801,enrollment!$L$2:$L$801),"")</f>
        <v>27</v>
      </c>
      <c r="AD3299" t="str" cm="1">
        <f t="array" ref="AD3299">_xlfn.IFS(AC3299="","Unknown",AC3299&lt;18,"0-17",AC3299&lt;35,"18-34",AC3299&lt;50,"35-49",AC3299&lt;65,"50-64",TRUE,"65+")</f>
        <v>18-34</v>
      </c>
      <c r="AE3299">
        <f>IFERROR(_xlfn.XLOOKUP($B3299,enrollment!$A$2:$A$801,enrollment!$O$2:$O$801),"")</f>
        <v>3456789012</v>
      </c>
      <c r="AF3299">
        <f>IFERROR(_xlfn.XLOOKUP($AE3299,providers!$B$2:$B$11,providers!$Q$2:$Q$11),"")</f>
        <v>4</v>
      </c>
      <c r="AG3299" s="1">
        <f t="shared" si="51"/>
        <v>45323</v>
      </c>
    </row>
    <row r="3300" spans="1:33" x14ac:dyDescent="0.25">
      <c r="A3300" t="s">
        <v>3823</v>
      </c>
      <c r="B3300" t="s">
        <v>3817</v>
      </c>
      <c r="C3300">
        <v>3456789012</v>
      </c>
      <c r="D3300">
        <v>3456789012</v>
      </c>
      <c r="E3300" s="1">
        <v>45558</v>
      </c>
      <c r="F3300" s="1">
        <v>45558</v>
      </c>
      <c r="G3300" s="1">
        <v>45579</v>
      </c>
      <c r="H3300" t="s">
        <v>28</v>
      </c>
      <c r="I3300">
        <v>11</v>
      </c>
      <c r="J3300" t="s">
        <v>35</v>
      </c>
      <c r="K3300">
        <v>99213</v>
      </c>
      <c r="O3300">
        <v>1</v>
      </c>
      <c r="P3300">
        <v>198.4</v>
      </c>
      <c r="Q3300">
        <v>146.96</v>
      </c>
      <c r="R3300">
        <v>117.57</v>
      </c>
      <c r="S3300">
        <v>29.39</v>
      </c>
      <c r="T3300" t="s">
        <v>30</v>
      </c>
      <c r="X3300" t="s">
        <v>31</v>
      </c>
      <c r="Y3300" t="s">
        <v>32</v>
      </c>
      <c r="Z3300" t="s">
        <v>39</v>
      </c>
      <c r="AA3300" t="str">
        <f>IFERROR(_xlfn.XLOOKUP($J3300,avoidable_ed_reference!$A$2:$A$13,avoidable_ed_reference!$C$2:$C$13),"Not Classified")</f>
        <v>Avoidable</v>
      </c>
      <c r="AB3300" t="str">
        <f>IFERROR(_xlfn.XLOOKUP($B3300,enrollment!$A$2:$A$801,enrollment!$I$2:$I$801),"")</f>
        <v>KY</v>
      </c>
      <c r="AC3300">
        <f>IFERROR(_xlfn.XLOOKUP($B3300,enrollment!$A$2:$A$801,enrollment!$L$2:$L$801),"")</f>
        <v>27</v>
      </c>
      <c r="AD3300" t="str" cm="1">
        <f t="array" ref="AD3300">_xlfn.IFS(AC3300="","Unknown",AC3300&lt;18,"0-17",AC3300&lt;35,"18-34",AC3300&lt;50,"35-49",AC3300&lt;65,"50-64",TRUE,"65+")</f>
        <v>18-34</v>
      </c>
      <c r="AE3300">
        <f>IFERROR(_xlfn.XLOOKUP($B3300,enrollment!$A$2:$A$801,enrollment!$O$2:$O$801),"")</f>
        <v>3456789012</v>
      </c>
      <c r="AF3300">
        <f>IFERROR(_xlfn.XLOOKUP($AE3300,providers!$B$2:$B$11,providers!$Q$2:$Q$11),"")</f>
        <v>4</v>
      </c>
      <c r="AG3300" s="1">
        <f t="shared" si="51"/>
        <v>45536</v>
      </c>
    </row>
    <row r="3301" spans="1:33" x14ac:dyDescent="0.25">
      <c r="A3301" t="s">
        <v>3824</v>
      </c>
      <c r="B3301" t="s">
        <v>3817</v>
      </c>
      <c r="C3301">
        <v>7890123456</v>
      </c>
      <c r="D3301">
        <v>7890123456</v>
      </c>
      <c r="E3301" s="1">
        <v>45306</v>
      </c>
      <c r="F3301" s="1">
        <v>45306</v>
      </c>
      <c r="G3301" s="1">
        <v>45323</v>
      </c>
      <c r="H3301" t="s">
        <v>28</v>
      </c>
      <c r="I3301">
        <v>22</v>
      </c>
      <c r="J3301" t="s">
        <v>29</v>
      </c>
      <c r="K3301">
        <v>90837</v>
      </c>
      <c r="O3301">
        <v>1</v>
      </c>
      <c r="P3301">
        <v>238.72</v>
      </c>
      <c r="Q3301">
        <v>176.83</v>
      </c>
      <c r="R3301">
        <v>141.46</v>
      </c>
      <c r="S3301">
        <v>35.369999999999997</v>
      </c>
      <c r="T3301" t="s">
        <v>30</v>
      </c>
      <c r="X3301" t="s">
        <v>31</v>
      </c>
      <c r="Y3301" t="s">
        <v>32</v>
      </c>
      <c r="Z3301" t="s">
        <v>33</v>
      </c>
      <c r="AA3301" t="str">
        <f>IFERROR(_xlfn.XLOOKUP($J3301,avoidable_ed_reference!$A$2:$A$13,avoidable_ed_reference!$C$2:$C$13),"Not Classified")</f>
        <v>Potentially Avoidable</v>
      </c>
      <c r="AB3301" t="str">
        <f>IFERROR(_xlfn.XLOOKUP($B3301,enrollment!$A$2:$A$801,enrollment!$I$2:$I$801),"")</f>
        <v>KY</v>
      </c>
      <c r="AC3301">
        <f>IFERROR(_xlfn.XLOOKUP($B3301,enrollment!$A$2:$A$801,enrollment!$L$2:$L$801),"")</f>
        <v>27</v>
      </c>
      <c r="AD3301" t="str" cm="1">
        <f t="array" ref="AD3301">_xlfn.IFS(AC3301="","Unknown",AC3301&lt;18,"0-17",AC3301&lt;35,"18-34",AC3301&lt;50,"35-49",AC3301&lt;65,"50-64",TRUE,"65+")</f>
        <v>18-34</v>
      </c>
      <c r="AE3301">
        <f>IFERROR(_xlfn.XLOOKUP($B3301,enrollment!$A$2:$A$801,enrollment!$O$2:$O$801),"")</f>
        <v>3456789012</v>
      </c>
      <c r="AF3301">
        <f>IFERROR(_xlfn.XLOOKUP($AE3301,providers!$B$2:$B$11,providers!$Q$2:$Q$11),"")</f>
        <v>4</v>
      </c>
      <c r="AG3301" s="1">
        <f t="shared" si="51"/>
        <v>45292</v>
      </c>
    </row>
    <row r="3302" spans="1:33" x14ac:dyDescent="0.25">
      <c r="A3302" t="s">
        <v>3825</v>
      </c>
      <c r="B3302" t="s">
        <v>3817</v>
      </c>
      <c r="C3302">
        <v>3456789012</v>
      </c>
      <c r="D3302">
        <v>3456789012</v>
      </c>
      <c r="E3302" s="1">
        <v>45414</v>
      </c>
      <c r="F3302" s="1">
        <v>45414</v>
      </c>
      <c r="G3302" s="1">
        <v>45436</v>
      </c>
      <c r="H3302" t="s">
        <v>28</v>
      </c>
      <c r="I3302">
        <v>11</v>
      </c>
      <c r="J3302" t="s">
        <v>47</v>
      </c>
      <c r="K3302">
        <v>99213</v>
      </c>
      <c r="O3302">
        <v>1</v>
      </c>
      <c r="P3302">
        <v>171.38</v>
      </c>
      <c r="Q3302">
        <v>126.95</v>
      </c>
      <c r="R3302">
        <v>101.56</v>
      </c>
      <c r="S3302">
        <v>25.39</v>
      </c>
      <c r="T3302" t="s">
        <v>30</v>
      </c>
      <c r="X3302" t="s">
        <v>31</v>
      </c>
      <c r="Y3302" t="s">
        <v>32</v>
      </c>
      <c r="Z3302" t="s">
        <v>39</v>
      </c>
      <c r="AA3302" t="str">
        <f>IFERROR(_xlfn.XLOOKUP($J3302,avoidable_ed_reference!$A$2:$A$13,avoidable_ed_reference!$C$2:$C$13),"Not Classified")</f>
        <v>Not Classified</v>
      </c>
      <c r="AB3302" t="str">
        <f>IFERROR(_xlfn.XLOOKUP($B3302,enrollment!$A$2:$A$801,enrollment!$I$2:$I$801),"")</f>
        <v>KY</v>
      </c>
      <c r="AC3302">
        <f>IFERROR(_xlfn.XLOOKUP($B3302,enrollment!$A$2:$A$801,enrollment!$L$2:$L$801),"")</f>
        <v>27</v>
      </c>
      <c r="AD3302" t="str" cm="1">
        <f t="array" ref="AD3302">_xlfn.IFS(AC3302="","Unknown",AC3302&lt;18,"0-17",AC3302&lt;35,"18-34",AC3302&lt;50,"35-49",AC3302&lt;65,"50-64",TRUE,"65+")</f>
        <v>18-34</v>
      </c>
      <c r="AE3302">
        <f>IFERROR(_xlfn.XLOOKUP($B3302,enrollment!$A$2:$A$801,enrollment!$O$2:$O$801),"")</f>
        <v>3456789012</v>
      </c>
      <c r="AF3302">
        <f>IFERROR(_xlfn.XLOOKUP($AE3302,providers!$B$2:$B$11,providers!$Q$2:$Q$11),"")</f>
        <v>4</v>
      </c>
      <c r="AG3302" s="1">
        <f t="shared" si="51"/>
        <v>45413</v>
      </c>
    </row>
    <row r="3303" spans="1:33" x14ac:dyDescent="0.25">
      <c r="A3303" t="s">
        <v>3826</v>
      </c>
      <c r="B3303" t="s">
        <v>3817</v>
      </c>
      <c r="C3303">
        <v>3456789012</v>
      </c>
      <c r="D3303">
        <v>3456789012</v>
      </c>
      <c r="E3303" s="1">
        <v>45568</v>
      </c>
      <c r="F3303" s="1">
        <v>45568</v>
      </c>
      <c r="G3303" s="1">
        <v>45589</v>
      </c>
      <c r="H3303" t="s">
        <v>28</v>
      </c>
      <c r="I3303">
        <v>11</v>
      </c>
      <c r="J3303" t="s">
        <v>35</v>
      </c>
      <c r="K3303">
        <v>99213</v>
      </c>
      <c r="O3303">
        <v>1</v>
      </c>
      <c r="P3303">
        <v>240.56</v>
      </c>
      <c r="Q3303">
        <v>178.19</v>
      </c>
      <c r="R3303">
        <v>142.55000000000001</v>
      </c>
      <c r="S3303">
        <v>35.64</v>
      </c>
      <c r="T3303" t="s">
        <v>30</v>
      </c>
      <c r="X3303" t="s">
        <v>31</v>
      </c>
      <c r="Y3303" t="s">
        <v>32</v>
      </c>
      <c r="Z3303" t="s">
        <v>39</v>
      </c>
      <c r="AA3303" t="str">
        <f>IFERROR(_xlfn.XLOOKUP($J3303,avoidable_ed_reference!$A$2:$A$13,avoidable_ed_reference!$C$2:$C$13),"Not Classified")</f>
        <v>Avoidable</v>
      </c>
      <c r="AB3303" t="str">
        <f>IFERROR(_xlfn.XLOOKUP($B3303,enrollment!$A$2:$A$801,enrollment!$I$2:$I$801),"")</f>
        <v>KY</v>
      </c>
      <c r="AC3303">
        <f>IFERROR(_xlfn.XLOOKUP($B3303,enrollment!$A$2:$A$801,enrollment!$L$2:$L$801),"")</f>
        <v>27</v>
      </c>
      <c r="AD3303" t="str" cm="1">
        <f t="array" ref="AD3303">_xlfn.IFS(AC3303="","Unknown",AC3303&lt;18,"0-17",AC3303&lt;35,"18-34",AC3303&lt;50,"35-49",AC3303&lt;65,"50-64",TRUE,"65+")</f>
        <v>18-34</v>
      </c>
      <c r="AE3303">
        <f>IFERROR(_xlfn.XLOOKUP($B3303,enrollment!$A$2:$A$801,enrollment!$O$2:$O$801),"")</f>
        <v>3456789012</v>
      </c>
      <c r="AF3303">
        <f>IFERROR(_xlfn.XLOOKUP($AE3303,providers!$B$2:$B$11,providers!$Q$2:$Q$11),"")</f>
        <v>4</v>
      </c>
      <c r="AG3303" s="1">
        <f t="shared" si="51"/>
        <v>45566</v>
      </c>
    </row>
    <row r="3304" spans="1:33" x14ac:dyDescent="0.25">
      <c r="A3304" t="s">
        <v>3827</v>
      </c>
      <c r="B3304" t="s">
        <v>3828</v>
      </c>
      <c r="C3304">
        <v>8901234567</v>
      </c>
      <c r="D3304">
        <v>8901234567</v>
      </c>
      <c r="E3304" s="1">
        <v>45639</v>
      </c>
      <c r="F3304" s="1">
        <v>45639</v>
      </c>
      <c r="G3304" s="1">
        <v>45665</v>
      </c>
      <c r="H3304" t="s">
        <v>28</v>
      </c>
      <c r="I3304">
        <v>11</v>
      </c>
      <c r="J3304" t="s">
        <v>47</v>
      </c>
      <c r="K3304">
        <v>99213</v>
      </c>
      <c r="O3304">
        <v>1</v>
      </c>
      <c r="P3304">
        <v>241.23</v>
      </c>
      <c r="Q3304">
        <v>178.69</v>
      </c>
      <c r="R3304">
        <v>142.94999999999999</v>
      </c>
      <c r="S3304">
        <v>35.74</v>
      </c>
      <c r="T3304" t="s">
        <v>30</v>
      </c>
      <c r="X3304" t="s">
        <v>52</v>
      </c>
      <c r="Y3304" t="s">
        <v>44</v>
      </c>
      <c r="Z3304" t="s">
        <v>39</v>
      </c>
      <c r="AA3304" t="str">
        <f>IFERROR(_xlfn.XLOOKUP($J3304,avoidable_ed_reference!$A$2:$A$13,avoidable_ed_reference!$C$2:$C$13),"Not Classified")</f>
        <v>Not Classified</v>
      </c>
      <c r="AB3304" t="str">
        <f>IFERROR(_xlfn.XLOOKUP($B3304,enrollment!$A$2:$A$801,enrollment!$I$2:$I$801),"")</f>
        <v>GA</v>
      </c>
      <c r="AC3304">
        <f>IFERROR(_xlfn.XLOOKUP($B3304,enrollment!$A$2:$A$801,enrollment!$L$2:$L$801),"")</f>
        <v>37</v>
      </c>
      <c r="AD3304" t="str" cm="1">
        <f t="array" ref="AD3304">_xlfn.IFS(AC3304="","Unknown",AC3304&lt;18,"0-17",AC3304&lt;35,"18-34",AC3304&lt;50,"35-49",AC3304&lt;65,"50-64",TRUE,"65+")</f>
        <v>35-49</v>
      </c>
      <c r="AE3304">
        <f>IFERROR(_xlfn.XLOOKUP($B3304,enrollment!$A$2:$A$801,enrollment!$O$2:$O$801),"")</f>
        <v>8901234567</v>
      </c>
      <c r="AF3304">
        <f>IFERROR(_xlfn.XLOOKUP($AE3304,providers!$B$2:$B$11,providers!$Q$2:$Q$11),"")</f>
        <v>3.7</v>
      </c>
      <c r="AG3304" s="1">
        <f t="shared" si="51"/>
        <v>45627</v>
      </c>
    </row>
    <row r="3305" spans="1:33" x14ac:dyDescent="0.25">
      <c r="A3305" t="s">
        <v>3829</v>
      </c>
      <c r="B3305" t="s">
        <v>3828</v>
      </c>
      <c r="C3305">
        <v>8901234567</v>
      </c>
      <c r="D3305">
        <v>8901234567</v>
      </c>
      <c r="E3305" s="1">
        <v>45612</v>
      </c>
      <c r="F3305" s="1">
        <v>45612</v>
      </c>
      <c r="G3305" s="1">
        <v>45635</v>
      </c>
      <c r="H3305" t="s">
        <v>28</v>
      </c>
      <c r="I3305">
        <v>11</v>
      </c>
      <c r="J3305" t="s">
        <v>38</v>
      </c>
      <c r="K3305">
        <v>99213</v>
      </c>
      <c r="O3305">
        <v>1</v>
      </c>
      <c r="P3305">
        <v>180.45</v>
      </c>
      <c r="Q3305">
        <v>133.66999999999999</v>
      </c>
      <c r="R3305">
        <v>106.94</v>
      </c>
      <c r="S3305">
        <v>26.73</v>
      </c>
      <c r="T3305" t="s">
        <v>30</v>
      </c>
      <c r="X3305" t="s">
        <v>52</v>
      </c>
      <c r="Y3305" t="s">
        <v>44</v>
      </c>
      <c r="Z3305" t="s">
        <v>39</v>
      </c>
      <c r="AA3305" t="str">
        <f>IFERROR(_xlfn.XLOOKUP($J3305,avoidable_ed_reference!$A$2:$A$13,avoidable_ed_reference!$C$2:$C$13),"Not Classified")</f>
        <v>Not Classified</v>
      </c>
      <c r="AB3305" t="str">
        <f>IFERROR(_xlfn.XLOOKUP($B3305,enrollment!$A$2:$A$801,enrollment!$I$2:$I$801),"")</f>
        <v>GA</v>
      </c>
      <c r="AC3305">
        <f>IFERROR(_xlfn.XLOOKUP($B3305,enrollment!$A$2:$A$801,enrollment!$L$2:$L$801),"")</f>
        <v>37</v>
      </c>
      <c r="AD3305" t="str" cm="1">
        <f t="array" ref="AD3305">_xlfn.IFS(AC3305="","Unknown",AC3305&lt;18,"0-17",AC3305&lt;35,"18-34",AC3305&lt;50,"35-49",AC3305&lt;65,"50-64",TRUE,"65+")</f>
        <v>35-49</v>
      </c>
      <c r="AE3305">
        <f>IFERROR(_xlfn.XLOOKUP($B3305,enrollment!$A$2:$A$801,enrollment!$O$2:$O$801),"")</f>
        <v>8901234567</v>
      </c>
      <c r="AF3305">
        <f>IFERROR(_xlfn.XLOOKUP($AE3305,providers!$B$2:$B$11,providers!$Q$2:$Q$11),"")</f>
        <v>3.7</v>
      </c>
      <c r="AG3305" s="1">
        <f t="shared" si="51"/>
        <v>45597</v>
      </c>
    </row>
    <row r="3306" spans="1:33" x14ac:dyDescent="0.25">
      <c r="A3306" t="s">
        <v>3830</v>
      </c>
      <c r="B3306" t="s">
        <v>3828</v>
      </c>
      <c r="C3306">
        <v>3456789012</v>
      </c>
      <c r="D3306">
        <v>3456789012</v>
      </c>
      <c r="E3306" s="1">
        <v>45535</v>
      </c>
      <c r="F3306" s="1">
        <v>45535</v>
      </c>
      <c r="G3306" s="1">
        <v>45562</v>
      </c>
      <c r="H3306" t="s">
        <v>67</v>
      </c>
      <c r="I3306">
        <v>21</v>
      </c>
      <c r="J3306" t="s">
        <v>99</v>
      </c>
      <c r="K3306">
        <v>99223</v>
      </c>
      <c r="O3306">
        <v>1</v>
      </c>
      <c r="P3306">
        <v>18904.09</v>
      </c>
      <c r="Q3306">
        <v>12196.19</v>
      </c>
      <c r="R3306">
        <v>9756.9500000000007</v>
      </c>
      <c r="S3306">
        <v>2439.2399999999998</v>
      </c>
      <c r="T3306" t="s">
        <v>30</v>
      </c>
      <c r="V3306">
        <v>1</v>
      </c>
      <c r="W3306" s="2" t="s">
        <v>68</v>
      </c>
      <c r="X3306" t="s">
        <v>52</v>
      </c>
      <c r="Y3306" t="s">
        <v>44</v>
      </c>
      <c r="Z3306" t="s">
        <v>69</v>
      </c>
      <c r="AA3306" t="str">
        <f>IFERROR(_xlfn.XLOOKUP($J3306,avoidable_ed_reference!$A$2:$A$13,avoidable_ed_reference!$C$2:$C$13),"Not Classified")</f>
        <v>Not Classified</v>
      </c>
      <c r="AB3306" t="str">
        <f>IFERROR(_xlfn.XLOOKUP($B3306,enrollment!$A$2:$A$801,enrollment!$I$2:$I$801),"")</f>
        <v>GA</v>
      </c>
      <c r="AC3306">
        <f>IFERROR(_xlfn.XLOOKUP($B3306,enrollment!$A$2:$A$801,enrollment!$L$2:$L$801),"")</f>
        <v>37</v>
      </c>
      <c r="AD3306" t="str" cm="1">
        <f t="array" ref="AD3306">_xlfn.IFS(AC3306="","Unknown",AC3306&lt;18,"0-17",AC3306&lt;35,"18-34",AC3306&lt;50,"35-49",AC3306&lt;65,"50-64",TRUE,"65+")</f>
        <v>35-49</v>
      </c>
      <c r="AE3306">
        <f>IFERROR(_xlfn.XLOOKUP($B3306,enrollment!$A$2:$A$801,enrollment!$O$2:$O$801),"")</f>
        <v>8901234567</v>
      </c>
      <c r="AF3306">
        <f>IFERROR(_xlfn.XLOOKUP($AE3306,providers!$B$2:$B$11,providers!$Q$2:$Q$11),"")</f>
        <v>3.7</v>
      </c>
      <c r="AG3306" s="1">
        <f t="shared" si="51"/>
        <v>45505</v>
      </c>
    </row>
    <row r="3307" spans="1:33" x14ac:dyDescent="0.25">
      <c r="A3307" t="s">
        <v>3831</v>
      </c>
      <c r="B3307" t="s">
        <v>3828</v>
      </c>
      <c r="C3307">
        <v>3456789012</v>
      </c>
      <c r="D3307">
        <v>3456789012</v>
      </c>
      <c r="E3307" s="1">
        <v>45558</v>
      </c>
      <c r="F3307" s="1">
        <v>45558</v>
      </c>
      <c r="G3307" s="1">
        <v>45579</v>
      </c>
      <c r="H3307" t="s">
        <v>67</v>
      </c>
      <c r="I3307">
        <v>21</v>
      </c>
      <c r="J3307" t="s">
        <v>42</v>
      </c>
      <c r="K3307">
        <v>99223</v>
      </c>
      <c r="O3307">
        <v>1</v>
      </c>
      <c r="P3307">
        <v>28419.34</v>
      </c>
      <c r="Q3307">
        <v>18335.060000000001</v>
      </c>
      <c r="R3307">
        <v>14668.05</v>
      </c>
      <c r="S3307">
        <v>3667.01</v>
      </c>
      <c r="T3307" t="s">
        <v>30</v>
      </c>
      <c r="V3307">
        <v>1</v>
      </c>
      <c r="W3307" s="2" t="s">
        <v>68</v>
      </c>
      <c r="X3307" t="s">
        <v>52</v>
      </c>
      <c r="Y3307" t="s">
        <v>44</v>
      </c>
      <c r="Z3307" t="s">
        <v>69</v>
      </c>
      <c r="AA3307" t="str">
        <f>IFERROR(_xlfn.XLOOKUP($J3307,avoidable_ed_reference!$A$2:$A$13,avoidable_ed_reference!$C$2:$C$13),"Not Classified")</f>
        <v>Non-Avoidable</v>
      </c>
      <c r="AB3307" t="str">
        <f>IFERROR(_xlfn.XLOOKUP($B3307,enrollment!$A$2:$A$801,enrollment!$I$2:$I$801),"")</f>
        <v>GA</v>
      </c>
      <c r="AC3307">
        <f>IFERROR(_xlfn.XLOOKUP($B3307,enrollment!$A$2:$A$801,enrollment!$L$2:$L$801),"")</f>
        <v>37</v>
      </c>
      <c r="AD3307" t="str" cm="1">
        <f t="array" ref="AD3307">_xlfn.IFS(AC3307="","Unknown",AC3307&lt;18,"0-17",AC3307&lt;35,"18-34",AC3307&lt;50,"35-49",AC3307&lt;65,"50-64",TRUE,"65+")</f>
        <v>35-49</v>
      </c>
      <c r="AE3307">
        <f>IFERROR(_xlfn.XLOOKUP($B3307,enrollment!$A$2:$A$801,enrollment!$O$2:$O$801),"")</f>
        <v>8901234567</v>
      </c>
      <c r="AF3307">
        <f>IFERROR(_xlfn.XLOOKUP($AE3307,providers!$B$2:$B$11,providers!$Q$2:$Q$11),"")</f>
        <v>3.7</v>
      </c>
      <c r="AG3307" s="1">
        <f t="shared" si="51"/>
        <v>45536</v>
      </c>
    </row>
    <row r="3308" spans="1:33" x14ac:dyDescent="0.25">
      <c r="A3308" t="s">
        <v>3832</v>
      </c>
      <c r="B3308" t="s">
        <v>3828</v>
      </c>
      <c r="C3308">
        <v>5678901234</v>
      </c>
      <c r="D3308">
        <v>5678901234</v>
      </c>
      <c r="E3308" s="1">
        <v>45453</v>
      </c>
      <c r="F3308" s="1">
        <v>45453</v>
      </c>
      <c r="G3308" s="1">
        <v>45475</v>
      </c>
      <c r="H3308" t="s">
        <v>28</v>
      </c>
      <c r="I3308">
        <v>20</v>
      </c>
      <c r="J3308" t="s">
        <v>35</v>
      </c>
      <c r="K3308">
        <v>99213</v>
      </c>
      <c r="O3308">
        <v>1</v>
      </c>
      <c r="P3308">
        <v>171.83</v>
      </c>
      <c r="Q3308">
        <v>132.18</v>
      </c>
      <c r="R3308">
        <v>105.74</v>
      </c>
      <c r="S3308">
        <v>26.44</v>
      </c>
      <c r="T3308" t="s">
        <v>30</v>
      </c>
      <c r="X3308" t="s">
        <v>52</v>
      </c>
      <c r="Y3308" t="s">
        <v>44</v>
      </c>
      <c r="Z3308" t="s">
        <v>36</v>
      </c>
      <c r="AA3308" t="str">
        <f>IFERROR(_xlfn.XLOOKUP($J3308,avoidable_ed_reference!$A$2:$A$13,avoidable_ed_reference!$C$2:$C$13),"Not Classified")</f>
        <v>Avoidable</v>
      </c>
      <c r="AB3308" t="str">
        <f>IFERROR(_xlfn.XLOOKUP($B3308,enrollment!$A$2:$A$801,enrollment!$I$2:$I$801),"")</f>
        <v>GA</v>
      </c>
      <c r="AC3308">
        <f>IFERROR(_xlfn.XLOOKUP($B3308,enrollment!$A$2:$A$801,enrollment!$L$2:$L$801),"")</f>
        <v>37</v>
      </c>
      <c r="AD3308" t="str" cm="1">
        <f t="array" ref="AD3308">_xlfn.IFS(AC3308="","Unknown",AC3308&lt;18,"0-17",AC3308&lt;35,"18-34",AC3308&lt;50,"35-49",AC3308&lt;65,"50-64",TRUE,"65+")</f>
        <v>35-49</v>
      </c>
      <c r="AE3308">
        <f>IFERROR(_xlfn.XLOOKUP($B3308,enrollment!$A$2:$A$801,enrollment!$O$2:$O$801),"")</f>
        <v>8901234567</v>
      </c>
      <c r="AF3308">
        <f>IFERROR(_xlfn.XLOOKUP($AE3308,providers!$B$2:$B$11,providers!$Q$2:$Q$11),"")</f>
        <v>3.7</v>
      </c>
      <c r="AG3308" s="1">
        <f t="shared" si="51"/>
        <v>45444</v>
      </c>
    </row>
    <row r="3309" spans="1:33" x14ac:dyDescent="0.25">
      <c r="A3309" t="s">
        <v>3833</v>
      </c>
      <c r="B3309" t="s">
        <v>3828</v>
      </c>
      <c r="C3309">
        <v>8901234567</v>
      </c>
      <c r="D3309">
        <v>8901234567</v>
      </c>
      <c r="E3309" s="1">
        <v>45553</v>
      </c>
      <c r="F3309" s="1">
        <v>45553</v>
      </c>
      <c r="G3309" s="1">
        <v>45582</v>
      </c>
      <c r="H3309" t="s">
        <v>28</v>
      </c>
      <c r="I3309">
        <v>11</v>
      </c>
      <c r="J3309" t="s">
        <v>35</v>
      </c>
      <c r="K3309">
        <v>99213</v>
      </c>
      <c r="O3309">
        <v>1</v>
      </c>
      <c r="P3309">
        <v>227.85</v>
      </c>
      <c r="Q3309">
        <v>168.78</v>
      </c>
      <c r="R3309">
        <v>135.02000000000001</v>
      </c>
      <c r="S3309">
        <v>33.76</v>
      </c>
      <c r="T3309" t="s">
        <v>30</v>
      </c>
      <c r="X3309" t="s">
        <v>52</v>
      </c>
      <c r="Y3309" t="s">
        <v>44</v>
      </c>
      <c r="Z3309" t="s">
        <v>39</v>
      </c>
      <c r="AA3309" t="str">
        <f>IFERROR(_xlfn.XLOOKUP($J3309,avoidable_ed_reference!$A$2:$A$13,avoidable_ed_reference!$C$2:$C$13),"Not Classified")</f>
        <v>Avoidable</v>
      </c>
      <c r="AB3309" t="str">
        <f>IFERROR(_xlfn.XLOOKUP($B3309,enrollment!$A$2:$A$801,enrollment!$I$2:$I$801),"")</f>
        <v>GA</v>
      </c>
      <c r="AC3309">
        <f>IFERROR(_xlfn.XLOOKUP($B3309,enrollment!$A$2:$A$801,enrollment!$L$2:$L$801),"")</f>
        <v>37</v>
      </c>
      <c r="AD3309" t="str" cm="1">
        <f t="array" ref="AD3309">_xlfn.IFS(AC3309="","Unknown",AC3309&lt;18,"0-17",AC3309&lt;35,"18-34",AC3309&lt;50,"35-49",AC3309&lt;65,"50-64",TRUE,"65+")</f>
        <v>35-49</v>
      </c>
      <c r="AE3309">
        <f>IFERROR(_xlfn.XLOOKUP($B3309,enrollment!$A$2:$A$801,enrollment!$O$2:$O$801),"")</f>
        <v>8901234567</v>
      </c>
      <c r="AF3309">
        <f>IFERROR(_xlfn.XLOOKUP($AE3309,providers!$B$2:$B$11,providers!$Q$2:$Q$11),"")</f>
        <v>3.7</v>
      </c>
      <c r="AG3309" s="1">
        <f t="shared" si="51"/>
        <v>45536</v>
      </c>
    </row>
    <row r="3310" spans="1:33" x14ac:dyDescent="0.25">
      <c r="A3310" t="s">
        <v>3834</v>
      </c>
      <c r="B3310" t="s">
        <v>3828</v>
      </c>
      <c r="C3310">
        <v>8901234567</v>
      </c>
      <c r="D3310">
        <v>8901234567</v>
      </c>
      <c r="E3310" s="1">
        <v>45529</v>
      </c>
      <c r="F3310" s="1">
        <v>45529</v>
      </c>
      <c r="G3310" s="1">
        <v>45556</v>
      </c>
      <c r="H3310" t="s">
        <v>28</v>
      </c>
      <c r="I3310">
        <v>11</v>
      </c>
      <c r="J3310" t="s">
        <v>47</v>
      </c>
      <c r="K3310">
        <v>99213</v>
      </c>
      <c r="O3310">
        <v>1</v>
      </c>
      <c r="P3310">
        <v>172.94</v>
      </c>
      <c r="Q3310">
        <v>128.1</v>
      </c>
      <c r="R3310">
        <v>102.48</v>
      </c>
      <c r="S3310">
        <v>25.62</v>
      </c>
      <c r="T3310" t="s">
        <v>30</v>
      </c>
      <c r="X3310" t="s">
        <v>52</v>
      </c>
      <c r="Y3310" t="s">
        <v>44</v>
      </c>
      <c r="Z3310" t="s">
        <v>39</v>
      </c>
      <c r="AA3310" t="str">
        <f>IFERROR(_xlfn.XLOOKUP($J3310,avoidable_ed_reference!$A$2:$A$13,avoidable_ed_reference!$C$2:$C$13),"Not Classified")</f>
        <v>Not Classified</v>
      </c>
      <c r="AB3310" t="str">
        <f>IFERROR(_xlfn.XLOOKUP($B3310,enrollment!$A$2:$A$801,enrollment!$I$2:$I$801),"")</f>
        <v>GA</v>
      </c>
      <c r="AC3310">
        <f>IFERROR(_xlfn.XLOOKUP($B3310,enrollment!$A$2:$A$801,enrollment!$L$2:$L$801),"")</f>
        <v>37</v>
      </c>
      <c r="AD3310" t="str" cm="1">
        <f t="array" ref="AD3310">_xlfn.IFS(AC3310="","Unknown",AC3310&lt;18,"0-17",AC3310&lt;35,"18-34",AC3310&lt;50,"35-49",AC3310&lt;65,"50-64",TRUE,"65+")</f>
        <v>35-49</v>
      </c>
      <c r="AE3310">
        <f>IFERROR(_xlfn.XLOOKUP($B3310,enrollment!$A$2:$A$801,enrollment!$O$2:$O$801),"")</f>
        <v>8901234567</v>
      </c>
      <c r="AF3310">
        <f>IFERROR(_xlfn.XLOOKUP($AE3310,providers!$B$2:$B$11,providers!$Q$2:$Q$11),"")</f>
        <v>3.7</v>
      </c>
      <c r="AG3310" s="1">
        <f t="shared" si="51"/>
        <v>45505</v>
      </c>
    </row>
    <row r="3311" spans="1:33" x14ac:dyDescent="0.25">
      <c r="A3311" t="s">
        <v>3835</v>
      </c>
      <c r="B3311" t="s">
        <v>3828</v>
      </c>
      <c r="C3311">
        <v>8901234567</v>
      </c>
      <c r="D3311">
        <v>8901234567</v>
      </c>
      <c r="E3311" s="1">
        <v>45332</v>
      </c>
      <c r="F3311" s="1">
        <v>45332</v>
      </c>
      <c r="G3311" s="1">
        <v>45348</v>
      </c>
      <c r="H3311" t="s">
        <v>28</v>
      </c>
      <c r="I3311">
        <v>11</v>
      </c>
      <c r="J3311" t="s">
        <v>47</v>
      </c>
      <c r="K3311">
        <v>99213</v>
      </c>
      <c r="O3311">
        <v>1</v>
      </c>
      <c r="P3311">
        <v>234.75</v>
      </c>
      <c r="Q3311">
        <v>173.89</v>
      </c>
      <c r="R3311">
        <v>139.11000000000001</v>
      </c>
      <c r="S3311">
        <v>34.78</v>
      </c>
      <c r="T3311" t="s">
        <v>30</v>
      </c>
      <c r="X3311" t="s">
        <v>52</v>
      </c>
      <c r="Y3311" t="s">
        <v>44</v>
      </c>
      <c r="Z3311" t="s">
        <v>39</v>
      </c>
      <c r="AA3311" t="str">
        <f>IFERROR(_xlfn.XLOOKUP($J3311,avoidable_ed_reference!$A$2:$A$13,avoidable_ed_reference!$C$2:$C$13),"Not Classified")</f>
        <v>Not Classified</v>
      </c>
      <c r="AB3311" t="str">
        <f>IFERROR(_xlfn.XLOOKUP($B3311,enrollment!$A$2:$A$801,enrollment!$I$2:$I$801),"")</f>
        <v>GA</v>
      </c>
      <c r="AC3311">
        <f>IFERROR(_xlfn.XLOOKUP($B3311,enrollment!$A$2:$A$801,enrollment!$L$2:$L$801),"")</f>
        <v>37</v>
      </c>
      <c r="AD3311" t="str" cm="1">
        <f t="array" ref="AD3311">_xlfn.IFS(AC3311="","Unknown",AC3311&lt;18,"0-17",AC3311&lt;35,"18-34",AC3311&lt;50,"35-49",AC3311&lt;65,"50-64",TRUE,"65+")</f>
        <v>35-49</v>
      </c>
      <c r="AE3311">
        <f>IFERROR(_xlfn.XLOOKUP($B3311,enrollment!$A$2:$A$801,enrollment!$O$2:$O$801),"")</f>
        <v>8901234567</v>
      </c>
      <c r="AF3311">
        <f>IFERROR(_xlfn.XLOOKUP($AE3311,providers!$B$2:$B$11,providers!$Q$2:$Q$11),"")</f>
        <v>3.7</v>
      </c>
      <c r="AG3311" s="1">
        <f t="shared" si="51"/>
        <v>45323</v>
      </c>
    </row>
    <row r="3312" spans="1:33" x14ac:dyDescent="0.25">
      <c r="A3312" t="s">
        <v>3836</v>
      </c>
      <c r="B3312" t="s">
        <v>3828</v>
      </c>
      <c r="C3312">
        <v>9012345678</v>
      </c>
      <c r="D3312">
        <v>9012345678</v>
      </c>
      <c r="E3312" s="1">
        <v>45414</v>
      </c>
      <c r="F3312" s="1">
        <v>45414</v>
      </c>
      <c r="G3312" s="1">
        <v>45431</v>
      </c>
      <c r="H3312" t="s">
        <v>67</v>
      </c>
      <c r="I3312">
        <v>21</v>
      </c>
      <c r="J3312" t="s">
        <v>99</v>
      </c>
      <c r="K3312">
        <v>99223</v>
      </c>
      <c r="O3312">
        <v>1</v>
      </c>
      <c r="P3312">
        <v>25607.8</v>
      </c>
      <c r="Q3312">
        <v>16521.16</v>
      </c>
      <c r="R3312">
        <v>13216.93</v>
      </c>
      <c r="S3312">
        <v>3304.23</v>
      </c>
      <c r="T3312" t="s">
        <v>30</v>
      </c>
      <c r="V3312">
        <v>1</v>
      </c>
      <c r="W3312" s="2" t="s">
        <v>68</v>
      </c>
      <c r="X3312" t="s">
        <v>52</v>
      </c>
      <c r="Y3312" t="s">
        <v>44</v>
      </c>
      <c r="Z3312" t="s">
        <v>69</v>
      </c>
      <c r="AA3312" t="str">
        <f>IFERROR(_xlfn.XLOOKUP($J3312,avoidable_ed_reference!$A$2:$A$13,avoidable_ed_reference!$C$2:$C$13),"Not Classified")</f>
        <v>Not Classified</v>
      </c>
      <c r="AB3312" t="str">
        <f>IFERROR(_xlfn.XLOOKUP($B3312,enrollment!$A$2:$A$801,enrollment!$I$2:$I$801),"")</f>
        <v>GA</v>
      </c>
      <c r="AC3312">
        <f>IFERROR(_xlfn.XLOOKUP($B3312,enrollment!$A$2:$A$801,enrollment!$L$2:$L$801),"")</f>
        <v>37</v>
      </c>
      <c r="AD3312" t="str" cm="1">
        <f t="array" ref="AD3312">_xlfn.IFS(AC3312="","Unknown",AC3312&lt;18,"0-17",AC3312&lt;35,"18-34",AC3312&lt;50,"35-49",AC3312&lt;65,"50-64",TRUE,"65+")</f>
        <v>35-49</v>
      </c>
      <c r="AE3312">
        <f>IFERROR(_xlfn.XLOOKUP($B3312,enrollment!$A$2:$A$801,enrollment!$O$2:$O$801),"")</f>
        <v>8901234567</v>
      </c>
      <c r="AF3312">
        <f>IFERROR(_xlfn.XLOOKUP($AE3312,providers!$B$2:$B$11,providers!$Q$2:$Q$11),"")</f>
        <v>3.7</v>
      </c>
      <c r="AG3312" s="1">
        <f t="shared" si="51"/>
        <v>45413</v>
      </c>
    </row>
    <row r="3313" spans="1:33" x14ac:dyDescent="0.25">
      <c r="A3313" t="s">
        <v>3837</v>
      </c>
      <c r="B3313" t="s">
        <v>3828</v>
      </c>
      <c r="C3313">
        <v>5678901234</v>
      </c>
      <c r="D3313">
        <v>5678901234</v>
      </c>
      <c r="E3313" s="1">
        <v>45301</v>
      </c>
      <c r="F3313" s="1">
        <v>45301</v>
      </c>
      <c r="G3313" s="1">
        <v>45318</v>
      </c>
      <c r="H3313" t="s">
        <v>28</v>
      </c>
      <c r="I3313">
        <v>20</v>
      </c>
      <c r="J3313" t="s">
        <v>35</v>
      </c>
      <c r="K3313">
        <v>99213</v>
      </c>
      <c r="O3313">
        <v>1</v>
      </c>
      <c r="P3313">
        <v>189.29</v>
      </c>
      <c r="Q3313">
        <v>145.61000000000001</v>
      </c>
      <c r="R3313">
        <v>116.49</v>
      </c>
      <c r="S3313">
        <v>29.12</v>
      </c>
      <c r="T3313" t="s">
        <v>30</v>
      </c>
      <c r="X3313" t="s">
        <v>52</v>
      </c>
      <c r="Y3313" t="s">
        <v>44</v>
      </c>
      <c r="Z3313" t="s">
        <v>36</v>
      </c>
      <c r="AA3313" t="str">
        <f>IFERROR(_xlfn.XLOOKUP($J3313,avoidable_ed_reference!$A$2:$A$13,avoidable_ed_reference!$C$2:$C$13),"Not Classified")</f>
        <v>Avoidable</v>
      </c>
      <c r="AB3313" t="str">
        <f>IFERROR(_xlfn.XLOOKUP($B3313,enrollment!$A$2:$A$801,enrollment!$I$2:$I$801),"")</f>
        <v>GA</v>
      </c>
      <c r="AC3313">
        <f>IFERROR(_xlfn.XLOOKUP($B3313,enrollment!$A$2:$A$801,enrollment!$L$2:$L$801),"")</f>
        <v>37</v>
      </c>
      <c r="AD3313" t="str" cm="1">
        <f t="array" ref="AD3313">_xlfn.IFS(AC3313="","Unknown",AC3313&lt;18,"0-17",AC3313&lt;35,"18-34",AC3313&lt;50,"35-49",AC3313&lt;65,"50-64",TRUE,"65+")</f>
        <v>35-49</v>
      </c>
      <c r="AE3313">
        <f>IFERROR(_xlfn.XLOOKUP($B3313,enrollment!$A$2:$A$801,enrollment!$O$2:$O$801),"")</f>
        <v>8901234567</v>
      </c>
      <c r="AF3313">
        <f>IFERROR(_xlfn.XLOOKUP($AE3313,providers!$B$2:$B$11,providers!$Q$2:$Q$11),"")</f>
        <v>3.7</v>
      </c>
      <c r="AG3313" s="1">
        <f t="shared" si="51"/>
        <v>45292</v>
      </c>
    </row>
    <row r="3314" spans="1:33" x14ac:dyDescent="0.25">
      <c r="A3314" t="s">
        <v>3838</v>
      </c>
      <c r="B3314" t="s">
        <v>3828</v>
      </c>
      <c r="C3314">
        <v>8901234567</v>
      </c>
      <c r="D3314">
        <v>8901234567</v>
      </c>
      <c r="E3314" s="1">
        <v>45649</v>
      </c>
      <c r="F3314" s="1">
        <v>45649</v>
      </c>
      <c r="G3314" s="1">
        <v>45676</v>
      </c>
      <c r="H3314" t="s">
        <v>28</v>
      </c>
      <c r="I3314">
        <v>11</v>
      </c>
      <c r="J3314" t="s">
        <v>38</v>
      </c>
      <c r="K3314">
        <v>99213</v>
      </c>
      <c r="O3314">
        <v>1</v>
      </c>
      <c r="P3314">
        <v>216.14</v>
      </c>
      <c r="Q3314">
        <v>160.1</v>
      </c>
      <c r="R3314">
        <v>128.08000000000001</v>
      </c>
      <c r="S3314">
        <v>32.020000000000003</v>
      </c>
      <c r="T3314" t="s">
        <v>30</v>
      </c>
      <c r="X3314" t="s">
        <v>52</v>
      </c>
      <c r="Y3314" t="s">
        <v>44</v>
      </c>
      <c r="Z3314" t="s">
        <v>39</v>
      </c>
      <c r="AA3314" t="str">
        <f>IFERROR(_xlfn.XLOOKUP($J3314,avoidable_ed_reference!$A$2:$A$13,avoidable_ed_reference!$C$2:$C$13),"Not Classified")</f>
        <v>Not Classified</v>
      </c>
      <c r="AB3314" t="str">
        <f>IFERROR(_xlfn.XLOOKUP($B3314,enrollment!$A$2:$A$801,enrollment!$I$2:$I$801),"")</f>
        <v>GA</v>
      </c>
      <c r="AC3314">
        <f>IFERROR(_xlfn.XLOOKUP($B3314,enrollment!$A$2:$A$801,enrollment!$L$2:$L$801),"")</f>
        <v>37</v>
      </c>
      <c r="AD3314" t="str" cm="1">
        <f t="array" ref="AD3314">_xlfn.IFS(AC3314="","Unknown",AC3314&lt;18,"0-17",AC3314&lt;35,"18-34",AC3314&lt;50,"35-49",AC3314&lt;65,"50-64",TRUE,"65+")</f>
        <v>35-49</v>
      </c>
      <c r="AE3314">
        <f>IFERROR(_xlfn.XLOOKUP($B3314,enrollment!$A$2:$A$801,enrollment!$O$2:$O$801),"")</f>
        <v>8901234567</v>
      </c>
      <c r="AF3314">
        <f>IFERROR(_xlfn.XLOOKUP($AE3314,providers!$B$2:$B$11,providers!$Q$2:$Q$11),"")</f>
        <v>3.7</v>
      </c>
      <c r="AG3314" s="1">
        <f t="shared" si="51"/>
        <v>45627</v>
      </c>
    </row>
    <row r="3315" spans="1:33" x14ac:dyDescent="0.25">
      <c r="A3315" t="s">
        <v>3839</v>
      </c>
      <c r="B3315" t="s">
        <v>3828</v>
      </c>
      <c r="C3315">
        <v>7890123456</v>
      </c>
      <c r="D3315">
        <v>7890123456</v>
      </c>
      <c r="E3315" s="1">
        <v>45548</v>
      </c>
      <c r="F3315" s="1">
        <v>45548</v>
      </c>
      <c r="G3315" s="1">
        <v>45565</v>
      </c>
      <c r="H3315" t="s">
        <v>28</v>
      </c>
      <c r="I3315">
        <v>22</v>
      </c>
      <c r="J3315" t="s">
        <v>29</v>
      </c>
      <c r="K3315">
        <v>90837</v>
      </c>
      <c r="O3315">
        <v>1</v>
      </c>
      <c r="P3315">
        <v>204.93</v>
      </c>
      <c r="Q3315">
        <v>151.80000000000001</v>
      </c>
      <c r="R3315">
        <v>121.44</v>
      </c>
      <c r="S3315">
        <v>30.36</v>
      </c>
      <c r="T3315" t="s">
        <v>30</v>
      </c>
      <c r="X3315" t="s">
        <v>52</v>
      </c>
      <c r="Y3315" t="s">
        <v>44</v>
      </c>
      <c r="Z3315" t="s">
        <v>33</v>
      </c>
      <c r="AA3315" t="str">
        <f>IFERROR(_xlfn.XLOOKUP($J3315,avoidable_ed_reference!$A$2:$A$13,avoidable_ed_reference!$C$2:$C$13),"Not Classified")</f>
        <v>Potentially Avoidable</v>
      </c>
      <c r="AB3315" t="str">
        <f>IFERROR(_xlfn.XLOOKUP($B3315,enrollment!$A$2:$A$801,enrollment!$I$2:$I$801),"")</f>
        <v>GA</v>
      </c>
      <c r="AC3315">
        <f>IFERROR(_xlfn.XLOOKUP($B3315,enrollment!$A$2:$A$801,enrollment!$L$2:$L$801),"")</f>
        <v>37</v>
      </c>
      <c r="AD3315" t="str" cm="1">
        <f t="array" ref="AD3315">_xlfn.IFS(AC3315="","Unknown",AC3315&lt;18,"0-17",AC3315&lt;35,"18-34",AC3315&lt;50,"35-49",AC3315&lt;65,"50-64",TRUE,"65+")</f>
        <v>35-49</v>
      </c>
      <c r="AE3315">
        <f>IFERROR(_xlfn.XLOOKUP($B3315,enrollment!$A$2:$A$801,enrollment!$O$2:$O$801),"")</f>
        <v>8901234567</v>
      </c>
      <c r="AF3315">
        <f>IFERROR(_xlfn.XLOOKUP($AE3315,providers!$B$2:$B$11,providers!$Q$2:$Q$11),"")</f>
        <v>3.7</v>
      </c>
      <c r="AG3315" s="1">
        <f t="shared" si="51"/>
        <v>45536</v>
      </c>
    </row>
    <row r="3316" spans="1:33" x14ac:dyDescent="0.25">
      <c r="A3316" t="s">
        <v>3840</v>
      </c>
      <c r="B3316" t="s">
        <v>3828</v>
      </c>
      <c r="C3316">
        <v>8901234567</v>
      </c>
      <c r="D3316">
        <v>8901234567</v>
      </c>
      <c r="E3316" s="1">
        <v>45367</v>
      </c>
      <c r="F3316" s="1">
        <v>45367</v>
      </c>
      <c r="G3316" s="1">
        <v>45381</v>
      </c>
      <c r="H3316" t="s">
        <v>28</v>
      </c>
      <c r="I3316">
        <v>11</v>
      </c>
      <c r="J3316" t="s">
        <v>47</v>
      </c>
      <c r="K3316">
        <v>99213</v>
      </c>
      <c r="O3316">
        <v>1</v>
      </c>
      <c r="P3316">
        <v>217.94</v>
      </c>
      <c r="Q3316">
        <v>161.44</v>
      </c>
      <c r="R3316">
        <v>129.15</v>
      </c>
      <c r="S3316">
        <v>32.29</v>
      </c>
      <c r="T3316" t="s">
        <v>30</v>
      </c>
      <c r="X3316" t="s">
        <v>52</v>
      </c>
      <c r="Y3316" t="s">
        <v>44</v>
      </c>
      <c r="Z3316" t="s">
        <v>39</v>
      </c>
      <c r="AA3316" t="str">
        <f>IFERROR(_xlfn.XLOOKUP($J3316,avoidable_ed_reference!$A$2:$A$13,avoidable_ed_reference!$C$2:$C$13),"Not Classified")</f>
        <v>Not Classified</v>
      </c>
      <c r="AB3316" t="str">
        <f>IFERROR(_xlfn.XLOOKUP($B3316,enrollment!$A$2:$A$801,enrollment!$I$2:$I$801),"")</f>
        <v>GA</v>
      </c>
      <c r="AC3316">
        <f>IFERROR(_xlfn.XLOOKUP($B3316,enrollment!$A$2:$A$801,enrollment!$L$2:$L$801),"")</f>
        <v>37</v>
      </c>
      <c r="AD3316" t="str" cm="1">
        <f t="array" ref="AD3316">_xlfn.IFS(AC3316="","Unknown",AC3316&lt;18,"0-17",AC3316&lt;35,"18-34",AC3316&lt;50,"35-49",AC3316&lt;65,"50-64",TRUE,"65+")</f>
        <v>35-49</v>
      </c>
      <c r="AE3316">
        <f>IFERROR(_xlfn.XLOOKUP($B3316,enrollment!$A$2:$A$801,enrollment!$O$2:$O$801),"")</f>
        <v>8901234567</v>
      </c>
      <c r="AF3316">
        <f>IFERROR(_xlfn.XLOOKUP($AE3316,providers!$B$2:$B$11,providers!$Q$2:$Q$11),"")</f>
        <v>3.7</v>
      </c>
      <c r="AG3316" s="1">
        <f t="shared" si="51"/>
        <v>45352</v>
      </c>
    </row>
    <row r="3317" spans="1:33" x14ac:dyDescent="0.25">
      <c r="A3317" t="s">
        <v>3841</v>
      </c>
      <c r="B3317" t="s">
        <v>3828</v>
      </c>
      <c r="C3317">
        <v>7890123456</v>
      </c>
      <c r="D3317">
        <v>7890123456</v>
      </c>
      <c r="E3317" s="1">
        <v>45565</v>
      </c>
      <c r="F3317" s="1">
        <v>45565</v>
      </c>
      <c r="G3317" s="1">
        <v>45587</v>
      </c>
      <c r="H3317" t="s">
        <v>28</v>
      </c>
      <c r="I3317">
        <v>23</v>
      </c>
      <c r="J3317" t="s">
        <v>35</v>
      </c>
      <c r="K3317">
        <v>99284</v>
      </c>
      <c r="O3317">
        <v>1</v>
      </c>
      <c r="P3317">
        <v>2009.56</v>
      </c>
      <c r="Q3317">
        <v>1116.42</v>
      </c>
      <c r="R3317">
        <v>893.14</v>
      </c>
      <c r="S3317">
        <v>223.28</v>
      </c>
      <c r="T3317" t="s">
        <v>30</v>
      </c>
      <c r="X3317" t="s">
        <v>52</v>
      </c>
      <c r="Y3317" t="s">
        <v>44</v>
      </c>
      <c r="Z3317" t="s">
        <v>45</v>
      </c>
      <c r="AA3317" t="str">
        <f>IFERROR(_xlfn.XLOOKUP($J3317,avoidable_ed_reference!$A$2:$A$13,avoidable_ed_reference!$C$2:$C$13),"Not Classified")</f>
        <v>Avoidable</v>
      </c>
      <c r="AB3317" t="str">
        <f>IFERROR(_xlfn.XLOOKUP($B3317,enrollment!$A$2:$A$801,enrollment!$I$2:$I$801),"")</f>
        <v>GA</v>
      </c>
      <c r="AC3317">
        <f>IFERROR(_xlfn.XLOOKUP($B3317,enrollment!$A$2:$A$801,enrollment!$L$2:$L$801),"")</f>
        <v>37</v>
      </c>
      <c r="AD3317" t="str" cm="1">
        <f t="array" ref="AD3317">_xlfn.IFS(AC3317="","Unknown",AC3317&lt;18,"0-17",AC3317&lt;35,"18-34",AC3317&lt;50,"35-49",AC3317&lt;65,"50-64",TRUE,"65+")</f>
        <v>35-49</v>
      </c>
      <c r="AE3317">
        <f>IFERROR(_xlfn.XLOOKUP($B3317,enrollment!$A$2:$A$801,enrollment!$O$2:$O$801),"")</f>
        <v>8901234567</v>
      </c>
      <c r="AF3317">
        <f>IFERROR(_xlfn.XLOOKUP($AE3317,providers!$B$2:$B$11,providers!$Q$2:$Q$11),"")</f>
        <v>3.7</v>
      </c>
      <c r="AG3317" s="1">
        <f t="shared" si="51"/>
        <v>45536</v>
      </c>
    </row>
    <row r="3318" spans="1:33" x14ac:dyDescent="0.25">
      <c r="A3318" t="s">
        <v>3842</v>
      </c>
      <c r="B3318" t="s">
        <v>3828</v>
      </c>
      <c r="C3318">
        <v>8901234567</v>
      </c>
      <c r="D3318">
        <v>8901234567</v>
      </c>
      <c r="E3318" s="1">
        <v>45483</v>
      </c>
      <c r="F3318" s="1">
        <v>45483</v>
      </c>
      <c r="G3318" s="1">
        <v>45505</v>
      </c>
      <c r="H3318" t="s">
        <v>28</v>
      </c>
      <c r="I3318">
        <v>11</v>
      </c>
      <c r="J3318" t="s">
        <v>38</v>
      </c>
      <c r="K3318">
        <v>99213</v>
      </c>
      <c r="O3318">
        <v>1</v>
      </c>
      <c r="P3318">
        <v>188.78</v>
      </c>
      <c r="Q3318">
        <v>139.84</v>
      </c>
      <c r="R3318">
        <v>111.87</v>
      </c>
      <c r="S3318">
        <v>27.97</v>
      </c>
      <c r="T3318" t="s">
        <v>30</v>
      </c>
      <c r="X3318" t="s">
        <v>52</v>
      </c>
      <c r="Y3318" t="s">
        <v>44</v>
      </c>
      <c r="Z3318" t="s">
        <v>39</v>
      </c>
      <c r="AA3318" t="str">
        <f>IFERROR(_xlfn.XLOOKUP($J3318,avoidable_ed_reference!$A$2:$A$13,avoidable_ed_reference!$C$2:$C$13),"Not Classified")</f>
        <v>Not Classified</v>
      </c>
      <c r="AB3318" t="str">
        <f>IFERROR(_xlfn.XLOOKUP($B3318,enrollment!$A$2:$A$801,enrollment!$I$2:$I$801),"")</f>
        <v>GA</v>
      </c>
      <c r="AC3318">
        <f>IFERROR(_xlfn.XLOOKUP($B3318,enrollment!$A$2:$A$801,enrollment!$L$2:$L$801),"")</f>
        <v>37</v>
      </c>
      <c r="AD3318" t="str" cm="1">
        <f t="array" ref="AD3318">_xlfn.IFS(AC3318="","Unknown",AC3318&lt;18,"0-17",AC3318&lt;35,"18-34",AC3318&lt;50,"35-49",AC3318&lt;65,"50-64",TRUE,"65+")</f>
        <v>35-49</v>
      </c>
      <c r="AE3318">
        <f>IFERROR(_xlfn.XLOOKUP($B3318,enrollment!$A$2:$A$801,enrollment!$O$2:$O$801),"")</f>
        <v>8901234567</v>
      </c>
      <c r="AF3318">
        <f>IFERROR(_xlfn.XLOOKUP($AE3318,providers!$B$2:$B$11,providers!$Q$2:$Q$11),"")</f>
        <v>3.7</v>
      </c>
      <c r="AG3318" s="1">
        <f t="shared" si="51"/>
        <v>45474</v>
      </c>
    </row>
    <row r="3319" spans="1:33" x14ac:dyDescent="0.25">
      <c r="A3319" t="s">
        <v>3843</v>
      </c>
      <c r="B3319" t="s">
        <v>3828</v>
      </c>
      <c r="C3319">
        <v>8901234567</v>
      </c>
      <c r="D3319">
        <v>8901234567</v>
      </c>
      <c r="E3319" s="1">
        <v>45483</v>
      </c>
      <c r="F3319" s="1">
        <v>45483</v>
      </c>
      <c r="G3319" s="1">
        <v>45512</v>
      </c>
      <c r="H3319" t="s">
        <v>28</v>
      </c>
      <c r="I3319">
        <v>11</v>
      </c>
      <c r="J3319" t="s">
        <v>35</v>
      </c>
      <c r="K3319">
        <v>99213</v>
      </c>
      <c r="O3319">
        <v>1</v>
      </c>
      <c r="P3319">
        <v>183.36</v>
      </c>
      <c r="Q3319">
        <v>135.82</v>
      </c>
      <c r="R3319">
        <v>108.66</v>
      </c>
      <c r="S3319">
        <v>27.16</v>
      </c>
      <c r="T3319" t="s">
        <v>30</v>
      </c>
      <c r="X3319" t="s">
        <v>52</v>
      </c>
      <c r="Y3319" t="s">
        <v>44</v>
      </c>
      <c r="Z3319" t="s">
        <v>39</v>
      </c>
      <c r="AA3319" t="str">
        <f>IFERROR(_xlfn.XLOOKUP($J3319,avoidable_ed_reference!$A$2:$A$13,avoidable_ed_reference!$C$2:$C$13),"Not Classified")</f>
        <v>Avoidable</v>
      </c>
      <c r="AB3319" t="str">
        <f>IFERROR(_xlfn.XLOOKUP($B3319,enrollment!$A$2:$A$801,enrollment!$I$2:$I$801),"")</f>
        <v>GA</v>
      </c>
      <c r="AC3319">
        <f>IFERROR(_xlfn.XLOOKUP($B3319,enrollment!$A$2:$A$801,enrollment!$L$2:$L$801),"")</f>
        <v>37</v>
      </c>
      <c r="AD3319" t="str" cm="1">
        <f t="array" ref="AD3319">_xlfn.IFS(AC3319="","Unknown",AC3319&lt;18,"0-17",AC3319&lt;35,"18-34",AC3319&lt;50,"35-49",AC3319&lt;65,"50-64",TRUE,"65+")</f>
        <v>35-49</v>
      </c>
      <c r="AE3319">
        <f>IFERROR(_xlfn.XLOOKUP($B3319,enrollment!$A$2:$A$801,enrollment!$O$2:$O$801),"")</f>
        <v>8901234567</v>
      </c>
      <c r="AF3319">
        <f>IFERROR(_xlfn.XLOOKUP($AE3319,providers!$B$2:$B$11,providers!$Q$2:$Q$11),"")</f>
        <v>3.7</v>
      </c>
      <c r="AG3319" s="1">
        <f t="shared" si="51"/>
        <v>45474</v>
      </c>
    </row>
    <row r="3320" spans="1:33" x14ac:dyDescent="0.25">
      <c r="A3320" t="s">
        <v>3844</v>
      </c>
      <c r="B3320" t="s">
        <v>3845</v>
      </c>
      <c r="C3320">
        <v>5678901234</v>
      </c>
      <c r="D3320">
        <v>5678901234</v>
      </c>
      <c r="E3320" s="1">
        <v>45313</v>
      </c>
      <c r="F3320" s="1">
        <v>45313</v>
      </c>
      <c r="G3320" s="1">
        <v>45340</v>
      </c>
      <c r="H3320" t="s">
        <v>28</v>
      </c>
      <c r="I3320">
        <v>20</v>
      </c>
      <c r="J3320" t="s">
        <v>35</v>
      </c>
      <c r="K3320">
        <v>99213</v>
      </c>
      <c r="O3320">
        <v>1</v>
      </c>
      <c r="P3320">
        <v>191.5</v>
      </c>
      <c r="Q3320">
        <v>147.31</v>
      </c>
      <c r="R3320">
        <v>117.85</v>
      </c>
      <c r="S3320">
        <v>29.46</v>
      </c>
      <c r="T3320" t="s">
        <v>30</v>
      </c>
      <c r="X3320" t="s">
        <v>43</v>
      </c>
      <c r="Y3320" t="s">
        <v>44</v>
      </c>
      <c r="Z3320" t="s">
        <v>36</v>
      </c>
      <c r="AA3320" t="str">
        <f>IFERROR(_xlfn.XLOOKUP($J3320,avoidable_ed_reference!$A$2:$A$13,avoidable_ed_reference!$C$2:$C$13),"Not Classified")</f>
        <v>Avoidable</v>
      </c>
      <c r="AB3320" t="str">
        <f>IFERROR(_xlfn.XLOOKUP($B3320,enrollment!$A$2:$A$801,enrollment!$I$2:$I$801),"")</f>
        <v>TN</v>
      </c>
      <c r="AC3320">
        <f>IFERROR(_xlfn.XLOOKUP($B3320,enrollment!$A$2:$A$801,enrollment!$L$2:$L$801),"")</f>
        <v>78</v>
      </c>
      <c r="AD3320" t="str" cm="1">
        <f t="array" ref="AD3320">_xlfn.IFS(AC3320="","Unknown",AC3320&lt;18,"0-17",AC3320&lt;35,"18-34",AC3320&lt;50,"35-49",AC3320&lt;65,"50-64",TRUE,"65+")</f>
        <v>65+</v>
      </c>
      <c r="AE3320">
        <f>IFERROR(_xlfn.XLOOKUP($B3320,enrollment!$A$2:$A$801,enrollment!$O$2:$O$801),"")</f>
        <v>5678901234</v>
      </c>
      <c r="AF3320">
        <f>IFERROR(_xlfn.XLOOKUP($AE3320,providers!$B$2:$B$11,providers!$Q$2:$Q$11),"")</f>
        <v>3.8</v>
      </c>
      <c r="AG3320" s="1">
        <f t="shared" si="51"/>
        <v>45292</v>
      </c>
    </row>
    <row r="3321" spans="1:33" x14ac:dyDescent="0.25">
      <c r="A3321" t="s">
        <v>3846</v>
      </c>
      <c r="B3321" t="s">
        <v>3845</v>
      </c>
      <c r="C3321">
        <v>7890123456</v>
      </c>
      <c r="D3321">
        <v>7890123456</v>
      </c>
      <c r="E3321" s="1">
        <v>45647</v>
      </c>
      <c r="F3321" s="1">
        <v>45647</v>
      </c>
      <c r="G3321" s="1">
        <v>45669</v>
      </c>
      <c r="H3321" t="s">
        <v>28</v>
      </c>
      <c r="I3321">
        <v>22</v>
      </c>
      <c r="J3321" t="s">
        <v>29</v>
      </c>
      <c r="K3321">
        <v>90837</v>
      </c>
      <c r="O3321">
        <v>1</v>
      </c>
      <c r="P3321">
        <v>273.85000000000002</v>
      </c>
      <c r="Q3321">
        <v>202.85</v>
      </c>
      <c r="R3321">
        <v>162.28</v>
      </c>
      <c r="S3321">
        <v>40.57</v>
      </c>
      <c r="T3321" t="s">
        <v>30</v>
      </c>
      <c r="X3321" t="s">
        <v>43</v>
      </c>
      <c r="Y3321" t="s">
        <v>44</v>
      </c>
      <c r="Z3321" t="s">
        <v>33</v>
      </c>
      <c r="AA3321" t="str">
        <f>IFERROR(_xlfn.XLOOKUP($J3321,avoidable_ed_reference!$A$2:$A$13,avoidable_ed_reference!$C$2:$C$13),"Not Classified")</f>
        <v>Potentially Avoidable</v>
      </c>
      <c r="AB3321" t="str">
        <f>IFERROR(_xlfn.XLOOKUP($B3321,enrollment!$A$2:$A$801,enrollment!$I$2:$I$801),"")</f>
        <v>TN</v>
      </c>
      <c r="AC3321">
        <f>IFERROR(_xlfn.XLOOKUP($B3321,enrollment!$A$2:$A$801,enrollment!$L$2:$L$801),"")</f>
        <v>78</v>
      </c>
      <c r="AD3321" t="str" cm="1">
        <f t="array" ref="AD3321">_xlfn.IFS(AC3321="","Unknown",AC3321&lt;18,"0-17",AC3321&lt;35,"18-34",AC3321&lt;50,"35-49",AC3321&lt;65,"50-64",TRUE,"65+")</f>
        <v>65+</v>
      </c>
      <c r="AE3321">
        <f>IFERROR(_xlfn.XLOOKUP($B3321,enrollment!$A$2:$A$801,enrollment!$O$2:$O$801),"")</f>
        <v>5678901234</v>
      </c>
      <c r="AF3321">
        <f>IFERROR(_xlfn.XLOOKUP($AE3321,providers!$B$2:$B$11,providers!$Q$2:$Q$11),"")</f>
        <v>3.8</v>
      </c>
      <c r="AG3321" s="1">
        <f t="shared" si="51"/>
        <v>45627</v>
      </c>
    </row>
    <row r="3322" spans="1:33" x14ac:dyDescent="0.25">
      <c r="A3322" t="s">
        <v>3847</v>
      </c>
      <c r="B3322" t="s">
        <v>3845</v>
      </c>
      <c r="C3322">
        <v>5678901234</v>
      </c>
      <c r="D3322">
        <v>5678901234</v>
      </c>
      <c r="E3322" s="1">
        <v>45594</v>
      </c>
      <c r="F3322" s="1">
        <v>45594</v>
      </c>
      <c r="G3322" s="1">
        <v>45628</v>
      </c>
      <c r="H3322" t="s">
        <v>28</v>
      </c>
      <c r="I3322">
        <v>11</v>
      </c>
      <c r="J3322" t="s">
        <v>35</v>
      </c>
      <c r="K3322">
        <v>99213</v>
      </c>
      <c r="O3322">
        <v>1</v>
      </c>
      <c r="P3322">
        <v>234.29</v>
      </c>
      <c r="Q3322">
        <v>173.55</v>
      </c>
      <c r="R3322">
        <v>138.84</v>
      </c>
      <c r="S3322">
        <v>34.71</v>
      </c>
      <c r="T3322" t="s">
        <v>30</v>
      </c>
      <c r="X3322" t="s">
        <v>43</v>
      </c>
      <c r="Y3322" t="s">
        <v>44</v>
      </c>
      <c r="Z3322" t="s">
        <v>39</v>
      </c>
      <c r="AA3322" t="str">
        <f>IFERROR(_xlfn.XLOOKUP($J3322,avoidable_ed_reference!$A$2:$A$13,avoidable_ed_reference!$C$2:$C$13),"Not Classified")</f>
        <v>Avoidable</v>
      </c>
      <c r="AB3322" t="str">
        <f>IFERROR(_xlfn.XLOOKUP($B3322,enrollment!$A$2:$A$801,enrollment!$I$2:$I$801),"")</f>
        <v>TN</v>
      </c>
      <c r="AC3322">
        <f>IFERROR(_xlfn.XLOOKUP($B3322,enrollment!$A$2:$A$801,enrollment!$L$2:$L$801),"")</f>
        <v>78</v>
      </c>
      <c r="AD3322" t="str" cm="1">
        <f t="array" ref="AD3322">_xlfn.IFS(AC3322="","Unknown",AC3322&lt;18,"0-17",AC3322&lt;35,"18-34",AC3322&lt;50,"35-49",AC3322&lt;65,"50-64",TRUE,"65+")</f>
        <v>65+</v>
      </c>
      <c r="AE3322">
        <f>IFERROR(_xlfn.XLOOKUP($B3322,enrollment!$A$2:$A$801,enrollment!$O$2:$O$801),"")</f>
        <v>5678901234</v>
      </c>
      <c r="AF3322">
        <f>IFERROR(_xlfn.XLOOKUP($AE3322,providers!$B$2:$B$11,providers!$Q$2:$Q$11),"")</f>
        <v>3.8</v>
      </c>
      <c r="AG3322" s="1">
        <f t="shared" si="51"/>
        <v>45566</v>
      </c>
    </row>
    <row r="3323" spans="1:33" x14ac:dyDescent="0.25">
      <c r="A3323" t="s">
        <v>3848</v>
      </c>
      <c r="B3323" t="s">
        <v>3845</v>
      </c>
      <c r="C3323">
        <v>5678901234</v>
      </c>
      <c r="D3323">
        <v>5678901234</v>
      </c>
      <c r="E3323" s="1">
        <v>45485</v>
      </c>
      <c r="F3323" s="1">
        <v>45485</v>
      </c>
      <c r="G3323" s="1">
        <v>45511</v>
      </c>
      <c r="H3323" t="s">
        <v>28</v>
      </c>
      <c r="I3323">
        <v>11</v>
      </c>
      <c r="J3323" t="s">
        <v>47</v>
      </c>
      <c r="K3323">
        <v>99213</v>
      </c>
      <c r="O3323">
        <v>1</v>
      </c>
      <c r="P3323">
        <v>222.97</v>
      </c>
      <c r="Q3323">
        <v>165.16</v>
      </c>
      <c r="R3323">
        <v>132.13</v>
      </c>
      <c r="S3323">
        <v>33.03</v>
      </c>
      <c r="T3323" t="s">
        <v>30</v>
      </c>
      <c r="X3323" t="s">
        <v>43</v>
      </c>
      <c r="Y3323" t="s">
        <v>44</v>
      </c>
      <c r="Z3323" t="s">
        <v>39</v>
      </c>
      <c r="AA3323" t="str">
        <f>IFERROR(_xlfn.XLOOKUP($J3323,avoidable_ed_reference!$A$2:$A$13,avoidable_ed_reference!$C$2:$C$13),"Not Classified")</f>
        <v>Not Classified</v>
      </c>
      <c r="AB3323" t="str">
        <f>IFERROR(_xlfn.XLOOKUP($B3323,enrollment!$A$2:$A$801,enrollment!$I$2:$I$801),"")</f>
        <v>TN</v>
      </c>
      <c r="AC3323">
        <f>IFERROR(_xlfn.XLOOKUP($B3323,enrollment!$A$2:$A$801,enrollment!$L$2:$L$801),"")</f>
        <v>78</v>
      </c>
      <c r="AD3323" t="str" cm="1">
        <f t="array" ref="AD3323">_xlfn.IFS(AC3323="","Unknown",AC3323&lt;18,"0-17",AC3323&lt;35,"18-34",AC3323&lt;50,"35-49",AC3323&lt;65,"50-64",TRUE,"65+")</f>
        <v>65+</v>
      </c>
      <c r="AE3323">
        <f>IFERROR(_xlfn.XLOOKUP($B3323,enrollment!$A$2:$A$801,enrollment!$O$2:$O$801),"")</f>
        <v>5678901234</v>
      </c>
      <c r="AF3323">
        <f>IFERROR(_xlfn.XLOOKUP($AE3323,providers!$B$2:$B$11,providers!$Q$2:$Q$11),"")</f>
        <v>3.8</v>
      </c>
      <c r="AG3323" s="1">
        <f t="shared" si="51"/>
        <v>45474</v>
      </c>
    </row>
    <row r="3324" spans="1:33" x14ac:dyDescent="0.25">
      <c r="A3324" t="s">
        <v>3849</v>
      </c>
      <c r="B3324" t="s">
        <v>3845</v>
      </c>
      <c r="C3324">
        <v>5678901234</v>
      </c>
      <c r="D3324">
        <v>5678901234</v>
      </c>
      <c r="E3324" s="1">
        <v>45580</v>
      </c>
      <c r="F3324" s="1">
        <v>45580</v>
      </c>
      <c r="G3324" s="1">
        <v>45604</v>
      </c>
      <c r="H3324" t="s">
        <v>28</v>
      </c>
      <c r="I3324">
        <v>11</v>
      </c>
      <c r="J3324" t="s">
        <v>38</v>
      </c>
      <c r="K3324">
        <v>99213</v>
      </c>
      <c r="O3324">
        <v>1</v>
      </c>
      <c r="P3324">
        <v>226.81</v>
      </c>
      <c r="Q3324">
        <v>168.01</v>
      </c>
      <c r="R3324">
        <v>134.41</v>
      </c>
      <c r="S3324">
        <v>33.6</v>
      </c>
      <c r="T3324" t="s">
        <v>30</v>
      </c>
      <c r="X3324" t="s">
        <v>43</v>
      </c>
      <c r="Y3324" t="s">
        <v>44</v>
      </c>
      <c r="Z3324" t="s">
        <v>39</v>
      </c>
      <c r="AA3324" t="str">
        <f>IFERROR(_xlfn.XLOOKUP($J3324,avoidable_ed_reference!$A$2:$A$13,avoidable_ed_reference!$C$2:$C$13),"Not Classified")</f>
        <v>Not Classified</v>
      </c>
      <c r="AB3324" t="str">
        <f>IFERROR(_xlfn.XLOOKUP($B3324,enrollment!$A$2:$A$801,enrollment!$I$2:$I$801),"")</f>
        <v>TN</v>
      </c>
      <c r="AC3324">
        <f>IFERROR(_xlfn.XLOOKUP($B3324,enrollment!$A$2:$A$801,enrollment!$L$2:$L$801),"")</f>
        <v>78</v>
      </c>
      <c r="AD3324" t="str" cm="1">
        <f t="array" ref="AD3324">_xlfn.IFS(AC3324="","Unknown",AC3324&lt;18,"0-17",AC3324&lt;35,"18-34",AC3324&lt;50,"35-49",AC3324&lt;65,"50-64",TRUE,"65+")</f>
        <v>65+</v>
      </c>
      <c r="AE3324">
        <f>IFERROR(_xlfn.XLOOKUP($B3324,enrollment!$A$2:$A$801,enrollment!$O$2:$O$801),"")</f>
        <v>5678901234</v>
      </c>
      <c r="AF3324">
        <f>IFERROR(_xlfn.XLOOKUP($AE3324,providers!$B$2:$B$11,providers!$Q$2:$Q$11),"")</f>
        <v>3.8</v>
      </c>
      <c r="AG3324" s="1">
        <f t="shared" si="51"/>
        <v>45566</v>
      </c>
    </row>
    <row r="3325" spans="1:33" x14ac:dyDescent="0.25">
      <c r="A3325" t="s">
        <v>3850</v>
      </c>
      <c r="B3325" t="s">
        <v>3845</v>
      </c>
      <c r="C3325">
        <v>3456789012</v>
      </c>
      <c r="D3325">
        <v>3456789012</v>
      </c>
      <c r="E3325" s="1">
        <v>45532</v>
      </c>
      <c r="F3325" s="1">
        <v>45532</v>
      </c>
      <c r="G3325" s="1">
        <v>45559</v>
      </c>
      <c r="H3325" t="s">
        <v>67</v>
      </c>
      <c r="I3325">
        <v>21</v>
      </c>
      <c r="J3325" t="s">
        <v>80</v>
      </c>
      <c r="K3325">
        <v>99223</v>
      </c>
      <c r="O3325">
        <v>1</v>
      </c>
      <c r="P3325">
        <v>20047.759999999998</v>
      </c>
      <c r="Q3325">
        <v>12934.04</v>
      </c>
      <c r="R3325">
        <v>10347.23</v>
      </c>
      <c r="S3325">
        <v>2586.81</v>
      </c>
      <c r="T3325" t="s">
        <v>30</v>
      </c>
      <c r="V3325">
        <v>1</v>
      </c>
      <c r="W3325" s="2" t="s">
        <v>68</v>
      </c>
      <c r="X3325" t="s">
        <v>43</v>
      </c>
      <c r="Y3325" t="s">
        <v>44</v>
      </c>
      <c r="Z3325" t="s">
        <v>69</v>
      </c>
      <c r="AA3325" t="str">
        <f>IFERROR(_xlfn.XLOOKUP($J3325,avoidable_ed_reference!$A$2:$A$13,avoidable_ed_reference!$C$2:$C$13),"Not Classified")</f>
        <v>Non-Avoidable</v>
      </c>
      <c r="AB3325" t="str">
        <f>IFERROR(_xlfn.XLOOKUP($B3325,enrollment!$A$2:$A$801,enrollment!$I$2:$I$801),"")</f>
        <v>TN</v>
      </c>
      <c r="AC3325">
        <f>IFERROR(_xlfn.XLOOKUP($B3325,enrollment!$A$2:$A$801,enrollment!$L$2:$L$801),"")</f>
        <v>78</v>
      </c>
      <c r="AD3325" t="str" cm="1">
        <f t="array" ref="AD3325">_xlfn.IFS(AC3325="","Unknown",AC3325&lt;18,"0-17",AC3325&lt;35,"18-34",AC3325&lt;50,"35-49",AC3325&lt;65,"50-64",TRUE,"65+")</f>
        <v>65+</v>
      </c>
      <c r="AE3325">
        <f>IFERROR(_xlfn.XLOOKUP($B3325,enrollment!$A$2:$A$801,enrollment!$O$2:$O$801),"")</f>
        <v>5678901234</v>
      </c>
      <c r="AF3325">
        <f>IFERROR(_xlfn.XLOOKUP($AE3325,providers!$B$2:$B$11,providers!$Q$2:$Q$11),"")</f>
        <v>3.8</v>
      </c>
      <c r="AG3325" s="1">
        <f t="shared" si="51"/>
        <v>45505</v>
      </c>
    </row>
    <row r="3326" spans="1:33" x14ac:dyDescent="0.25">
      <c r="A3326" t="s">
        <v>3851</v>
      </c>
      <c r="B3326" t="s">
        <v>3852</v>
      </c>
      <c r="C3326">
        <v>6789012345</v>
      </c>
      <c r="D3326">
        <v>6789012345</v>
      </c>
      <c r="E3326" s="1">
        <v>45622</v>
      </c>
      <c r="F3326" s="1">
        <v>45622</v>
      </c>
      <c r="G3326" s="1">
        <v>45656</v>
      </c>
      <c r="H3326" t="s">
        <v>28</v>
      </c>
      <c r="I3326">
        <v>23</v>
      </c>
      <c r="J3326" t="s">
        <v>77</v>
      </c>
      <c r="K3326">
        <v>99284</v>
      </c>
      <c r="O3326">
        <v>1</v>
      </c>
      <c r="P3326">
        <v>2290.0300000000002</v>
      </c>
      <c r="Q3326">
        <v>1272.24</v>
      </c>
      <c r="R3326">
        <v>1017.79</v>
      </c>
      <c r="S3326">
        <v>254.45</v>
      </c>
      <c r="T3326" t="s">
        <v>30</v>
      </c>
      <c r="X3326" t="s">
        <v>43</v>
      </c>
      <c r="Y3326" t="s">
        <v>44</v>
      </c>
      <c r="Z3326" t="s">
        <v>45</v>
      </c>
      <c r="AA3326" t="str">
        <f>IFERROR(_xlfn.XLOOKUP($J3326,avoidable_ed_reference!$A$2:$A$13,avoidable_ed_reference!$C$2:$C$13),"Not Classified")</f>
        <v>Avoidable</v>
      </c>
      <c r="AB3326" t="str">
        <f>IFERROR(_xlfn.XLOOKUP($B3326,enrollment!$A$2:$A$801,enrollment!$I$2:$I$801),"")</f>
        <v>OH</v>
      </c>
      <c r="AC3326">
        <f>IFERROR(_xlfn.XLOOKUP($B3326,enrollment!$A$2:$A$801,enrollment!$L$2:$L$801),"")</f>
        <v>50</v>
      </c>
      <c r="AD3326" t="str" cm="1">
        <f t="array" ref="AD3326">_xlfn.IFS(AC3326="","Unknown",AC3326&lt;18,"0-17",AC3326&lt;35,"18-34",AC3326&lt;50,"35-49",AC3326&lt;65,"50-64",TRUE,"65+")</f>
        <v>50-64</v>
      </c>
      <c r="AE3326">
        <f>IFERROR(_xlfn.XLOOKUP($B3326,enrollment!$A$2:$A$801,enrollment!$O$2:$O$801),"")</f>
        <v>2345678901</v>
      </c>
      <c r="AF3326">
        <f>IFERROR(_xlfn.XLOOKUP($AE3326,providers!$B$2:$B$11,providers!$Q$2:$Q$11),"")</f>
        <v>4.2</v>
      </c>
      <c r="AG3326" s="1">
        <f t="shared" si="51"/>
        <v>45597</v>
      </c>
    </row>
    <row r="3327" spans="1:33" x14ac:dyDescent="0.25">
      <c r="A3327" t="s">
        <v>3853</v>
      </c>
      <c r="B3327" t="s">
        <v>3852</v>
      </c>
      <c r="C3327">
        <v>9012345678</v>
      </c>
      <c r="D3327">
        <v>9012345678</v>
      </c>
      <c r="E3327" s="1">
        <v>45442</v>
      </c>
      <c r="F3327" s="1">
        <v>45442</v>
      </c>
      <c r="G3327" s="1">
        <v>45469</v>
      </c>
      <c r="H3327" t="s">
        <v>28</v>
      </c>
      <c r="I3327">
        <v>22</v>
      </c>
      <c r="J3327" t="s">
        <v>29</v>
      </c>
      <c r="K3327">
        <v>90837</v>
      </c>
      <c r="O3327">
        <v>1</v>
      </c>
      <c r="P3327">
        <v>255.58</v>
      </c>
      <c r="Q3327">
        <v>189.32</v>
      </c>
      <c r="R3327">
        <v>151.46</v>
      </c>
      <c r="S3327">
        <v>37.86</v>
      </c>
      <c r="T3327" t="s">
        <v>30</v>
      </c>
      <c r="X3327" t="s">
        <v>43</v>
      </c>
      <c r="Y3327" t="s">
        <v>44</v>
      </c>
      <c r="Z3327" t="s">
        <v>33</v>
      </c>
      <c r="AA3327" t="str">
        <f>IFERROR(_xlfn.XLOOKUP($J3327,avoidable_ed_reference!$A$2:$A$13,avoidable_ed_reference!$C$2:$C$13),"Not Classified")</f>
        <v>Potentially Avoidable</v>
      </c>
      <c r="AB3327" t="str">
        <f>IFERROR(_xlfn.XLOOKUP($B3327,enrollment!$A$2:$A$801,enrollment!$I$2:$I$801),"")</f>
        <v>OH</v>
      </c>
      <c r="AC3327">
        <f>IFERROR(_xlfn.XLOOKUP($B3327,enrollment!$A$2:$A$801,enrollment!$L$2:$L$801),"")</f>
        <v>50</v>
      </c>
      <c r="AD3327" t="str" cm="1">
        <f t="array" ref="AD3327">_xlfn.IFS(AC3327="","Unknown",AC3327&lt;18,"0-17",AC3327&lt;35,"18-34",AC3327&lt;50,"35-49",AC3327&lt;65,"50-64",TRUE,"65+")</f>
        <v>50-64</v>
      </c>
      <c r="AE3327">
        <f>IFERROR(_xlfn.XLOOKUP($B3327,enrollment!$A$2:$A$801,enrollment!$O$2:$O$801),"")</f>
        <v>2345678901</v>
      </c>
      <c r="AF3327">
        <f>IFERROR(_xlfn.XLOOKUP($AE3327,providers!$B$2:$B$11,providers!$Q$2:$Q$11),"")</f>
        <v>4.2</v>
      </c>
      <c r="AG3327" s="1">
        <f t="shared" si="51"/>
        <v>45413</v>
      </c>
    </row>
    <row r="3328" spans="1:33" x14ac:dyDescent="0.25">
      <c r="A3328" t="s">
        <v>3854</v>
      </c>
      <c r="B3328" t="s">
        <v>3852</v>
      </c>
      <c r="C3328">
        <v>8901234567</v>
      </c>
      <c r="D3328">
        <v>8901234567</v>
      </c>
      <c r="E3328" s="1">
        <v>45319</v>
      </c>
      <c r="F3328" s="1">
        <v>45319</v>
      </c>
      <c r="G3328" s="1">
        <v>45342</v>
      </c>
      <c r="H3328" t="s">
        <v>28</v>
      </c>
      <c r="I3328">
        <v>23</v>
      </c>
      <c r="J3328" t="s">
        <v>35</v>
      </c>
      <c r="K3328">
        <v>99284</v>
      </c>
      <c r="O3328">
        <v>1</v>
      </c>
      <c r="P3328">
        <v>1908.56</v>
      </c>
      <c r="Q3328">
        <v>1060.31</v>
      </c>
      <c r="R3328">
        <v>848.25</v>
      </c>
      <c r="S3328">
        <v>212.06</v>
      </c>
      <c r="T3328" t="s">
        <v>30</v>
      </c>
      <c r="X3328" t="s">
        <v>43</v>
      </c>
      <c r="Y3328" t="s">
        <v>44</v>
      </c>
      <c r="Z3328" t="s">
        <v>45</v>
      </c>
      <c r="AA3328" t="str">
        <f>IFERROR(_xlfn.XLOOKUP($J3328,avoidable_ed_reference!$A$2:$A$13,avoidable_ed_reference!$C$2:$C$13),"Not Classified")</f>
        <v>Avoidable</v>
      </c>
      <c r="AB3328" t="str">
        <f>IFERROR(_xlfn.XLOOKUP($B3328,enrollment!$A$2:$A$801,enrollment!$I$2:$I$801),"")</f>
        <v>OH</v>
      </c>
      <c r="AC3328">
        <f>IFERROR(_xlfn.XLOOKUP($B3328,enrollment!$A$2:$A$801,enrollment!$L$2:$L$801),"")</f>
        <v>50</v>
      </c>
      <c r="AD3328" t="str" cm="1">
        <f t="array" ref="AD3328">_xlfn.IFS(AC3328="","Unknown",AC3328&lt;18,"0-17",AC3328&lt;35,"18-34",AC3328&lt;50,"35-49",AC3328&lt;65,"50-64",TRUE,"65+")</f>
        <v>50-64</v>
      </c>
      <c r="AE3328">
        <f>IFERROR(_xlfn.XLOOKUP($B3328,enrollment!$A$2:$A$801,enrollment!$O$2:$O$801),"")</f>
        <v>2345678901</v>
      </c>
      <c r="AF3328">
        <f>IFERROR(_xlfn.XLOOKUP($AE3328,providers!$B$2:$B$11,providers!$Q$2:$Q$11),"")</f>
        <v>4.2</v>
      </c>
      <c r="AG3328" s="1">
        <f t="shared" si="51"/>
        <v>45292</v>
      </c>
    </row>
    <row r="3329" spans="1:33" x14ac:dyDescent="0.25">
      <c r="A3329" t="s">
        <v>3855</v>
      </c>
      <c r="B3329" t="s">
        <v>3852</v>
      </c>
      <c r="C3329">
        <v>2345678901</v>
      </c>
      <c r="D3329">
        <v>2345678901</v>
      </c>
      <c r="E3329" s="1">
        <v>45610</v>
      </c>
      <c r="F3329" s="1">
        <v>45610</v>
      </c>
      <c r="G3329" s="1">
        <v>45639</v>
      </c>
      <c r="H3329" t="s">
        <v>28</v>
      </c>
      <c r="I3329">
        <v>11</v>
      </c>
      <c r="J3329" t="s">
        <v>47</v>
      </c>
      <c r="K3329">
        <v>99213</v>
      </c>
      <c r="O3329">
        <v>1</v>
      </c>
      <c r="P3329">
        <v>177.32</v>
      </c>
      <c r="Q3329">
        <v>131.35</v>
      </c>
      <c r="R3329">
        <v>105.08</v>
      </c>
      <c r="S3329">
        <v>26.27</v>
      </c>
      <c r="T3329" t="s">
        <v>30</v>
      </c>
      <c r="X3329" t="s">
        <v>43</v>
      </c>
      <c r="Y3329" t="s">
        <v>44</v>
      </c>
      <c r="Z3329" t="s">
        <v>39</v>
      </c>
      <c r="AA3329" t="str">
        <f>IFERROR(_xlfn.XLOOKUP($J3329,avoidable_ed_reference!$A$2:$A$13,avoidable_ed_reference!$C$2:$C$13),"Not Classified")</f>
        <v>Not Classified</v>
      </c>
      <c r="AB3329" t="str">
        <f>IFERROR(_xlfn.XLOOKUP($B3329,enrollment!$A$2:$A$801,enrollment!$I$2:$I$801),"")</f>
        <v>OH</v>
      </c>
      <c r="AC3329">
        <f>IFERROR(_xlfn.XLOOKUP($B3329,enrollment!$A$2:$A$801,enrollment!$L$2:$L$801),"")</f>
        <v>50</v>
      </c>
      <c r="AD3329" t="str" cm="1">
        <f t="array" ref="AD3329">_xlfn.IFS(AC3329="","Unknown",AC3329&lt;18,"0-17",AC3329&lt;35,"18-34",AC3329&lt;50,"35-49",AC3329&lt;65,"50-64",TRUE,"65+")</f>
        <v>50-64</v>
      </c>
      <c r="AE3329">
        <f>IFERROR(_xlfn.XLOOKUP($B3329,enrollment!$A$2:$A$801,enrollment!$O$2:$O$801),"")</f>
        <v>2345678901</v>
      </c>
      <c r="AF3329">
        <f>IFERROR(_xlfn.XLOOKUP($AE3329,providers!$B$2:$B$11,providers!$Q$2:$Q$11),"")</f>
        <v>4.2</v>
      </c>
      <c r="AG3329" s="1">
        <f t="shared" si="51"/>
        <v>45597</v>
      </c>
    </row>
    <row r="3330" spans="1:33" x14ac:dyDescent="0.25">
      <c r="A3330" t="s">
        <v>3856</v>
      </c>
      <c r="B3330" t="s">
        <v>3852</v>
      </c>
      <c r="C3330">
        <v>2345678901</v>
      </c>
      <c r="D3330">
        <v>2345678901</v>
      </c>
      <c r="E3330" s="1">
        <v>45619</v>
      </c>
      <c r="F3330" s="1">
        <v>45619</v>
      </c>
      <c r="G3330" s="1">
        <v>45639</v>
      </c>
      <c r="H3330" t="s">
        <v>28</v>
      </c>
      <c r="I3330">
        <v>11</v>
      </c>
      <c r="J3330" t="s">
        <v>35</v>
      </c>
      <c r="K3330">
        <v>99213</v>
      </c>
      <c r="O3330">
        <v>1</v>
      </c>
      <c r="P3330">
        <v>230.59</v>
      </c>
      <c r="Q3330">
        <v>170.81</v>
      </c>
      <c r="R3330">
        <v>136.65</v>
      </c>
      <c r="S3330">
        <v>34.159999999999997</v>
      </c>
      <c r="T3330" t="s">
        <v>30</v>
      </c>
      <c r="X3330" t="s">
        <v>43</v>
      </c>
      <c r="Y3330" t="s">
        <v>44</v>
      </c>
      <c r="Z3330" t="s">
        <v>39</v>
      </c>
      <c r="AA3330" t="str">
        <f>IFERROR(_xlfn.XLOOKUP($J3330,avoidable_ed_reference!$A$2:$A$13,avoidable_ed_reference!$C$2:$C$13),"Not Classified")</f>
        <v>Avoidable</v>
      </c>
      <c r="AB3330" t="str">
        <f>IFERROR(_xlfn.XLOOKUP($B3330,enrollment!$A$2:$A$801,enrollment!$I$2:$I$801),"")</f>
        <v>OH</v>
      </c>
      <c r="AC3330">
        <f>IFERROR(_xlfn.XLOOKUP($B3330,enrollment!$A$2:$A$801,enrollment!$L$2:$L$801),"")</f>
        <v>50</v>
      </c>
      <c r="AD3330" t="str" cm="1">
        <f t="array" ref="AD3330">_xlfn.IFS(AC3330="","Unknown",AC3330&lt;18,"0-17",AC3330&lt;35,"18-34",AC3330&lt;50,"35-49",AC3330&lt;65,"50-64",TRUE,"65+")</f>
        <v>50-64</v>
      </c>
      <c r="AE3330">
        <f>IFERROR(_xlfn.XLOOKUP($B3330,enrollment!$A$2:$A$801,enrollment!$O$2:$O$801),"")</f>
        <v>2345678901</v>
      </c>
      <c r="AF3330">
        <f>IFERROR(_xlfn.XLOOKUP($AE3330,providers!$B$2:$B$11,providers!$Q$2:$Q$11),"")</f>
        <v>4.2</v>
      </c>
      <c r="AG3330" s="1">
        <f t="shared" si="51"/>
        <v>45597</v>
      </c>
    </row>
    <row r="3331" spans="1:33" x14ac:dyDescent="0.25">
      <c r="A3331" t="s">
        <v>3857</v>
      </c>
      <c r="B3331" t="s">
        <v>3852</v>
      </c>
      <c r="C3331">
        <v>2345678901</v>
      </c>
      <c r="D3331">
        <v>2345678901</v>
      </c>
      <c r="E3331" s="1">
        <v>45637</v>
      </c>
      <c r="F3331" s="1">
        <v>45637</v>
      </c>
      <c r="G3331" s="1">
        <v>45666</v>
      </c>
      <c r="H3331" t="s">
        <v>28</v>
      </c>
      <c r="I3331">
        <v>11</v>
      </c>
      <c r="J3331" t="s">
        <v>47</v>
      </c>
      <c r="K3331">
        <v>99213</v>
      </c>
      <c r="O3331">
        <v>1</v>
      </c>
      <c r="P3331">
        <v>188.96</v>
      </c>
      <c r="Q3331">
        <v>139.97</v>
      </c>
      <c r="R3331">
        <v>111.98</v>
      </c>
      <c r="S3331">
        <v>27.99</v>
      </c>
      <c r="T3331" t="s">
        <v>30</v>
      </c>
      <c r="X3331" t="s">
        <v>43</v>
      </c>
      <c r="Y3331" t="s">
        <v>44</v>
      </c>
      <c r="Z3331" t="s">
        <v>39</v>
      </c>
      <c r="AA3331" t="str">
        <f>IFERROR(_xlfn.XLOOKUP($J3331,avoidable_ed_reference!$A$2:$A$13,avoidable_ed_reference!$C$2:$C$13),"Not Classified")</f>
        <v>Not Classified</v>
      </c>
      <c r="AB3331" t="str">
        <f>IFERROR(_xlfn.XLOOKUP($B3331,enrollment!$A$2:$A$801,enrollment!$I$2:$I$801),"")</f>
        <v>OH</v>
      </c>
      <c r="AC3331">
        <f>IFERROR(_xlfn.XLOOKUP($B3331,enrollment!$A$2:$A$801,enrollment!$L$2:$L$801),"")</f>
        <v>50</v>
      </c>
      <c r="AD3331" t="str" cm="1">
        <f t="array" ref="AD3331">_xlfn.IFS(AC3331="","Unknown",AC3331&lt;18,"0-17",AC3331&lt;35,"18-34",AC3331&lt;50,"35-49",AC3331&lt;65,"50-64",TRUE,"65+")</f>
        <v>50-64</v>
      </c>
      <c r="AE3331">
        <f>IFERROR(_xlfn.XLOOKUP($B3331,enrollment!$A$2:$A$801,enrollment!$O$2:$O$801),"")</f>
        <v>2345678901</v>
      </c>
      <c r="AF3331">
        <f>IFERROR(_xlfn.XLOOKUP($AE3331,providers!$B$2:$B$11,providers!$Q$2:$Q$11),"")</f>
        <v>4.2</v>
      </c>
      <c r="AG3331" s="1">
        <f t="shared" ref="AG3331:AG3394" si="52">EOMONTH(E3331,-1)+1</f>
        <v>45627</v>
      </c>
    </row>
    <row r="3332" spans="1:33" x14ac:dyDescent="0.25">
      <c r="A3332" t="s">
        <v>3858</v>
      </c>
      <c r="B3332" t="s">
        <v>3852</v>
      </c>
      <c r="C3332">
        <v>2345678901</v>
      </c>
      <c r="D3332">
        <v>2345678901</v>
      </c>
      <c r="E3332" s="1">
        <v>45586</v>
      </c>
      <c r="F3332" s="1">
        <v>45586</v>
      </c>
      <c r="G3332" s="1">
        <v>45603</v>
      </c>
      <c r="H3332" t="s">
        <v>28</v>
      </c>
      <c r="I3332">
        <v>11</v>
      </c>
      <c r="J3332" t="s">
        <v>47</v>
      </c>
      <c r="K3332">
        <v>99213</v>
      </c>
      <c r="O3332">
        <v>1</v>
      </c>
      <c r="P3332">
        <v>183.15</v>
      </c>
      <c r="Q3332">
        <v>135.66999999999999</v>
      </c>
      <c r="R3332">
        <v>108.54</v>
      </c>
      <c r="S3332">
        <v>27.13</v>
      </c>
      <c r="T3332" t="s">
        <v>30</v>
      </c>
      <c r="X3332" t="s">
        <v>43</v>
      </c>
      <c r="Y3332" t="s">
        <v>44</v>
      </c>
      <c r="Z3332" t="s">
        <v>39</v>
      </c>
      <c r="AA3332" t="str">
        <f>IFERROR(_xlfn.XLOOKUP($J3332,avoidable_ed_reference!$A$2:$A$13,avoidable_ed_reference!$C$2:$C$13),"Not Classified")</f>
        <v>Not Classified</v>
      </c>
      <c r="AB3332" t="str">
        <f>IFERROR(_xlfn.XLOOKUP($B3332,enrollment!$A$2:$A$801,enrollment!$I$2:$I$801),"")</f>
        <v>OH</v>
      </c>
      <c r="AC3332">
        <f>IFERROR(_xlfn.XLOOKUP($B3332,enrollment!$A$2:$A$801,enrollment!$L$2:$L$801),"")</f>
        <v>50</v>
      </c>
      <c r="AD3332" t="str" cm="1">
        <f t="array" ref="AD3332">_xlfn.IFS(AC3332="","Unknown",AC3332&lt;18,"0-17",AC3332&lt;35,"18-34",AC3332&lt;50,"35-49",AC3332&lt;65,"50-64",TRUE,"65+")</f>
        <v>50-64</v>
      </c>
      <c r="AE3332">
        <f>IFERROR(_xlfn.XLOOKUP($B3332,enrollment!$A$2:$A$801,enrollment!$O$2:$O$801),"")</f>
        <v>2345678901</v>
      </c>
      <c r="AF3332">
        <f>IFERROR(_xlfn.XLOOKUP($AE3332,providers!$B$2:$B$11,providers!$Q$2:$Q$11),"")</f>
        <v>4.2</v>
      </c>
      <c r="AG3332" s="1">
        <f t="shared" si="52"/>
        <v>45566</v>
      </c>
    </row>
    <row r="3333" spans="1:33" x14ac:dyDescent="0.25">
      <c r="A3333" t="s">
        <v>3859</v>
      </c>
      <c r="B3333" t="s">
        <v>3860</v>
      </c>
      <c r="C3333">
        <v>6789012345</v>
      </c>
      <c r="D3333">
        <v>6789012345</v>
      </c>
      <c r="E3333" s="1">
        <v>45570</v>
      </c>
      <c r="F3333" s="1">
        <v>45570</v>
      </c>
      <c r="G3333" s="1">
        <v>45599</v>
      </c>
      <c r="H3333" t="s">
        <v>28</v>
      </c>
      <c r="I3333">
        <v>11</v>
      </c>
      <c r="J3333" t="s">
        <v>38</v>
      </c>
      <c r="K3333">
        <v>99213</v>
      </c>
      <c r="O3333">
        <v>1</v>
      </c>
      <c r="P3333">
        <v>241.1</v>
      </c>
      <c r="Q3333">
        <v>178.59</v>
      </c>
      <c r="R3333">
        <v>142.87</v>
      </c>
      <c r="S3333">
        <v>35.72</v>
      </c>
      <c r="T3333" t="s">
        <v>30</v>
      </c>
      <c r="X3333" t="s">
        <v>52</v>
      </c>
      <c r="Y3333" t="s">
        <v>44</v>
      </c>
      <c r="Z3333" t="s">
        <v>39</v>
      </c>
      <c r="AA3333" t="str">
        <f>IFERROR(_xlfn.XLOOKUP($J3333,avoidable_ed_reference!$A$2:$A$13,avoidable_ed_reference!$C$2:$C$13),"Not Classified")</f>
        <v>Not Classified</v>
      </c>
      <c r="AB3333" t="str">
        <f>IFERROR(_xlfn.XLOOKUP($B3333,enrollment!$A$2:$A$801,enrollment!$I$2:$I$801),"")</f>
        <v>OH</v>
      </c>
      <c r="AC3333">
        <f>IFERROR(_xlfn.XLOOKUP($B3333,enrollment!$A$2:$A$801,enrollment!$L$2:$L$801),"")</f>
        <v>77</v>
      </c>
      <c r="AD3333" t="str" cm="1">
        <f t="array" ref="AD3333">_xlfn.IFS(AC3333="","Unknown",AC3333&lt;18,"0-17",AC3333&lt;35,"18-34",AC3333&lt;50,"35-49",AC3333&lt;65,"50-64",TRUE,"65+")</f>
        <v>65+</v>
      </c>
      <c r="AE3333">
        <f>IFERROR(_xlfn.XLOOKUP($B3333,enrollment!$A$2:$A$801,enrollment!$O$2:$O$801),"")</f>
        <v>6789012345</v>
      </c>
      <c r="AF3333">
        <f>IFERROR(_xlfn.XLOOKUP($AE3333,providers!$B$2:$B$11,providers!$Q$2:$Q$11),"")</f>
        <v>4.0999999999999996</v>
      </c>
      <c r="AG3333" s="1">
        <f t="shared" si="52"/>
        <v>45566</v>
      </c>
    </row>
    <row r="3334" spans="1:33" x14ac:dyDescent="0.25">
      <c r="A3334" t="s">
        <v>3861</v>
      </c>
      <c r="B3334" t="s">
        <v>3860</v>
      </c>
      <c r="C3334">
        <v>3456789012</v>
      </c>
      <c r="D3334">
        <v>3456789012</v>
      </c>
      <c r="E3334" s="1">
        <v>45323</v>
      </c>
      <c r="F3334" s="1">
        <v>45323</v>
      </c>
      <c r="G3334" s="1">
        <v>45337</v>
      </c>
      <c r="H3334" t="s">
        <v>28</v>
      </c>
      <c r="I3334">
        <v>23</v>
      </c>
      <c r="J3334" t="s">
        <v>129</v>
      </c>
      <c r="K3334">
        <v>99284</v>
      </c>
      <c r="O3334">
        <v>1</v>
      </c>
      <c r="P3334">
        <v>1759.05</v>
      </c>
      <c r="Q3334">
        <v>977.25</v>
      </c>
      <c r="R3334">
        <v>781.8</v>
      </c>
      <c r="S3334">
        <v>195.45</v>
      </c>
      <c r="T3334" t="s">
        <v>30</v>
      </c>
      <c r="X3334" t="s">
        <v>52</v>
      </c>
      <c r="Y3334" t="s">
        <v>44</v>
      </c>
      <c r="Z3334" t="s">
        <v>45</v>
      </c>
      <c r="AA3334" t="str">
        <f>IFERROR(_xlfn.XLOOKUP($J3334,avoidable_ed_reference!$A$2:$A$13,avoidable_ed_reference!$C$2:$C$13),"Not Classified")</f>
        <v>Potentially Avoidable</v>
      </c>
      <c r="AB3334" t="str">
        <f>IFERROR(_xlfn.XLOOKUP($B3334,enrollment!$A$2:$A$801,enrollment!$I$2:$I$801),"")</f>
        <v>OH</v>
      </c>
      <c r="AC3334">
        <f>IFERROR(_xlfn.XLOOKUP($B3334,enrollment!$A$2:$A$801,enrollment!$L$2:$L$801),"")</f>
        <v>77</v>
      </c>
      <c r="AD3334" t="str" cm="1">
        <f t="array" ref="AD3334">_xlfn.IFS(AC3334="","Unknown",AC3334&lt;18,"0-17",AC3334&lt;35,"18-34",AC3334&lt;50,"35-49",AC3334&lt;65,"50-64",TRUE,"65+")</f>
        <v>65+</v>
      </c>
      <c r="AE3334">
        <f>IFERROR(_xlfn.XLOOKUP($B3334,enrollment!$A$2:$A$801,enrollment!$O$2:$O$801),"")</f>
        <v>6789012345</v>
      </c>
      <c r="AF3334">
        <f>IFERROR(_xlfn.XLOOKUP($AE3334,providers!$B$2:$B$11,providers!$Q$2:$Q$11),"")</f>
        <v>4.0999999999999996</v>
      </c>
      <c r="AG3334" s="1">
        <f t="shared" si="52"/>
        <v>45323</v>
      </c>
    </row>
    <row r="3335" spans="1:33" x14ac:dyDescent="0.25">
      <c r="A3335" t="s">
        <v>3862</v>
      </c>
      <c r="B3335" t="s">
        <v>3860</v>
      </c>
      <c r="C3335">
        <v>9012345678</v>
      </c>
      <c r="D3335">
        <v>9012345678</v>
      </c>
      <c r="E3335" s="1">
        <v>45507</v>
      </c>
      <c r="F3335" s="1">
        <v>45507</v>
      </c>
      <c r="G3335" s="1">
        <v>45529</v>
      </c>
      <c r="H3335" t="s">
        <v>67</v>
      </c>
      <c r="I3335">
        <v>21</v>
      </c>
      <c r="J3335" t="s">
        <v>42</v>
      </c>
      <c r="K3335">
        <v>99223</v>
      </c>
      <c r="O3335">
        <v>1</v>
      </c>
      <c r="P3335">
        <v>17234.14</v>
      </c>
      <c r="Q3335">
        <v>11118.8</v>
      </c>
      <c r="R3335">
        <v>8895.0400000000009</v>
      </c>
      <c r="S3335">
        <v>2223.7600000000002</v>
      </c>
      <c r="T3335" t="s">
        <v>30</v>
      </c>
      <c r="V3335">
        <v>1</v>
      </c>
      <c r="W3335" s="2" t="s">
        <v>68</v>
      </c>
      <c r="X3335" t="s">
        <v>52</v>
      </c>
      <c r="Y3335" t="s">
        <v>44</v>
      </c>
      <c r="Z3335" t="s">
        <v>69</v>
      </c>
      <c r="AA3335" t="str">
        <f>IFERROR(_xlfn.XLOOKUP($J3335,avoidable_ed_reference!$A$2:$A$13,avoidable_ed_reference!$C$2:$C$13),"Not Classified")</f>
        <v>Non-Avoidable</v>
      </c>
      <c r="AB3335" t="str">
        <f>IFERROR(_xlfn.XLOOKUP($B3335,enrollment!$A$2:$A$801,enrollment!$I$2:$I$801),"")</f>
        <v>OH</v>
      </c>
      <c r="AC3335">
        <f>IFERROR(_xlfn.XLOOKUP($B3335,enrollment!$A$2:$A$801,enrollment!$L$2:$L$801),"")</f>
        <v>77</v>
      </c>
      <c r="AD3335" t="str" cm="1">
        <f t="array" ref="AD3335">_xlfn.IFS(AC3335="","Unknown",AC3335&lt;18,"0-17",AC3335&lt;35,"18-34",AC3335&lt;50,"35-49",AC3335&lt;65,"50-64",TRUE,"65+")</f>
        <v>65+</v>
      </c>
      <c r="AE3335">
        <f>IFERROR(_xlfn.XLOOKUP($B3335,enrollment!$A$2:$A$801,enrollment!$O$2:$O$801),"")</f>
        <v>6789012345</v>
      </c>
      <c r="AF3335">
        <f>IFERROR(_xlfn.XLOOKUP($AE3335,providers!$B$2:$B$11,providers!$Q$2:$Q$11),"")</f>
        <v>4.0999999999999996</v>
      </c>
      <c r="AG3335" s="1">
        <f t="shared" si="52"/>
        <v>45505</v>
      </c>
    </row>
    <row r="3336" spans="1:33" x14ac:dyDescent="0.25">
      <c r="A3336" t="s">
        <v>3863</v>
      </c>
      <c r="B3336" t="s">
        <v>3860</v>
      </c>
      <c r="C3336">
        <v>7890123456</v>
      </c>
      <c r="D3336">
        <v>7890123456</v>
      </c>
      <c r="E3336" s="1">
        <v>45366</v>
      </c>
      <c r="F3336" s="1">
        <v>45366</v>
      </c>
      <c r="G3336" s="1">
        <v>45394</v>
      </c>
      <c r="H3336" t="s">
        <v>28</v>
      </c>
      <c r="I3336">
        <v>23</v>
      </c>
      <c r="J3336" t="s">
        <v>80</v>
      </c>
      <c r="K3336">
        <v>99284</v>
      </c>
      <c r="O3336">
        <v>1</v>
      </c>
      <c r="P3336">
        <v>2441.66</v>
      </c>
      <c r="Q3336">
        <v>1356.48</v>
      </c>
      <c r="R3336">
        <v>1085.18</v>
      </c>
      <c r="S3336">
        <v>271.3</v>
      </c>
      <c r="T3336" t="s">
        <v>30</v>
      </c>
      <c r="X3336" t="s">
        <v>52</v>
      </c>
      <c r="Y3336" t="s">
        <v>44</v>
      </c>
      <c r="Z3336" t="s">
        <v>45</v>
      </c>
      <c r="AA3336" t="str">
        <f>IFERROR(_xlfn.XLOOKUP($J3336,avoidable_ed_reference!$A$2:$A$13,avoidable_ed_reference!$C$2:$C$13),"Not Classified")</f>
        <v>Non-Avoidable</v>
      </c>
      <c r="AB3336" t="str">
        <f>IFERROR(_xlfn.XLOOKUP($B3336,enrollment!$A$2:$A$801,enrollment!$I$2:$I$801),"")</f>
        <v>OH</v>
      </c>
      <c r="AC3336">
        <f>IFERROR(_xlfn.XLOOKUP($B3336,enrollment!$A$2:$A$801,enrollment!$L$2:$L$801),"")</f>
        <v>77</v>
      </c>
      <c r="AD3336" t="str" cm="1">
        <f t="array" ref="AD3336">_xlfn.IFS(AC3336="","Unknown",AC3336&lt;18,"0-17",AC3336&lt;35,"18-34",AC3336&lt;50,"35-49",AC3336&lt;65,"50-64",TRUE,"65+")</f>
        <v>65+</v>
      </c>
      <c r="AE3336">
        <f>IFERROR(_xlfn.XLOOKUP($B3336,enrollment!$A$2:$A$801,enrollment!$O$2:$O$801),"")</f>
        <v>6789012345</v>
      </c>
      <c r="AF3336">
        <f>IFERROR(_xlfn.XLOOKUP($AE3336,providers!$B$2:$B$11,providers!$Q$2:$Q$11),"")</f>
        <v>4.0999999999999996</v>
      </c>
      <c r="AG3336" s="1">
        <f t="shared" si="52"/>
        <v>45352</v>
      </c>
    </row>
    <row r="3337" spans="1:33" x14ac:dyDescent="0.25">
      <c r="A3337" t="s">
        <v>3864</v>
      </c>
      <c r="B3337" t="s">
        <v>3860</v>
      </c>
      <c r="C3337">
        <v>7890123456</v>
      </c>
      <c r="D3337">
        <v>7890123456</v>
      </c>
      <c r="E3337" s="1">
        <v>45461</v>
      </c>
      <c r="F3337" s="1">
        <v>45461</v>
      </c>
      <c r="G3337" s="1">
        <v>45494</v>
      </c>
      <c r="H3337" t="s">
        <v>28</v>
      </c>
      <c r="I3337">
        <v>22</v>
      </c>
      <c r="J3337" t="s">
        <v>29</v>
      </c>
      <c r="K3337">
        <v>90837</v>
      </c>
      <c r="O3337">
        <v>1</v>
      </c>
      <c r="P3337">
        <v>224.13</v>
      </c>
      <c r="Q3337">
        <v>166.02</v>
      </c>
      <c r="R3337">
        <v>132.82</v>
      </c>
      <c r="S3337">
        <v>33.200000000000003</v>
      </c>
      <c r="T3337" t="s">
        <v>30</v>
      </c>
      <c r="X3337" t="s">
        <v>52</v>
      </c>
      <c r="Y3337" t="s">
        <v>44</v>
      </c>
      <c r="Z3337" t="s">
        <v>33</v>
      </c>
      <c r="AA3337" t="str">
        <f>IFERROR(_xlfn.XLOOKUP($J3337,avoidable_ed_reference!$A$2:$A$13,avoidable_ed_reference!$C$2:$C$13),"Not Classified")</f>
        <v>Potentially Avoidable</v>
      </c>
      <c r="AB3337" t="str">
        <f>IFERROR(_xlfn.XLOOKUP($B3337,enrollment!$A$2:$A$801,enrollment!$I$2:$I$801),"")</f>
        <v>OH</v>
      </c>
      <c r="AC3337">
        <f>IFERROR(_xlfn.XLOOKUP($B3337,enrollment!$A$2:$A$801,enrollment!$L$2:$L$801),"")</f>
        <v>77</v>
      </c>
      <c r="AD3337" t="str" cm="1">
        <f t="array" ref="AD3337">_xlfn.IFS(AC3337="","Unknown",AC3337&lt;18,"0-17",AC3337&lt;35,"18-34",AC3337&lt;50,"35-49",AC3337&lt;65,"50-64",TRUE,"65+")</f>
        <v>65+</v>
      </c>
      <c r="AE3337">
        <f>IFERROR(_xlfn.XLOOKUP($B3337,enrollment!$A$2:$A$801,enrollment!$O$2:$O$801),"")</f>
        <v>6789012345</v>
      </c>
      <c r="AF3337">
        <f>IFERROR(_xlfn.XLOOKUP($AE3337,providers!$B$2:$B$11,providers!$Q$2:$Q$11),"")</f>
        <v>4.0999999999999996</v>
      </c>
      <c r="AG3337" s="1">
        <f t="shared" si="52"/>
        <v>45444</v>
      </c>
    </row>
    <row r="3338" spans="1:33" x14ac:dyDescent="0.25">
      <c r="A3338" t="s">
        <v>3865</v>
      </c>
      <c r="B3338" t="s">
        <v>3860</v>
      </c>
      <c r="C3338">
        <v>6789012345</v>
      </c>
      <c r="D3338">
        <v>6789012345</v>
      </c>
      <c r="E3338" s="1">
        <v>45390</v>
      </c>
      <c r="F3338" s="1">
        <v>45390</v>
      </c>
      <c r="G3338" s="1">
        <v>45408</v>
      </c>
      <c r="H3338" t="s">
        <v>28</v>
      </c>
      <c r="I3338">
        <v>11</v>
      </c>
      <c r="J3338" t="s">
        <v>35</v>
      </c>
      <c r="K3338">
        <v>99213</v>
      </c>
      <c r="O3338">
        <v>1</v>
      </c>
      <c r="P3338">
        <v>193.41</v>
      </c>
      <c r="Q3338">
        <v>143.27000000000001</v>
      </c>
      <c r="R3338">
        <v>114.62</v>
      </c>
      <c r="S3338">
        <v>28.65</v>
      </c>
      <c r="T3338" t="s">
        <v>30</v>
      </c>
      <c r="X3338" t="s">
        <v>52</v>
      </c>
      <c r="Y3338" t="s">
        <v>44</v>
      </c>
      <c r="Z3338" t="s">
        <v>39</v>
      </c>
      <c r="AA3338" t="str">
        <f>IFERROR(_xlfn.XLOOKUP($J3338,avoidable_ed_reference!$A$2:$A$13,avoidable_ed_reference!$C$2:$C$13),"Not Classified")</f>
        <v>Avoidable</v>
      </c>
      <c r="AB3338" t="str">
        <f>IFERROR(_xlfn.XLOOKUP($B3338,enrollment!$A$2:$A$801,enrollment!$I$2:$I$801),"")</f>
        <v>OH</v>
      </c>
      <c r="AC3338">
        <f>IFERROR(_xlfn.XLOOKUP($B3338,enrollment!$A$2:$A$801,enrollment!$L$2:$L$801),"")</f>
        <v>77</v>
      </c>
      <c r="AD3338" t="str" cm="1">
        <f t="array" ref="AD3338">_xlfn.IFS(AC3338="","Unknown",AC3338&lt;18,"0-17",AC3338&lt;35,"18-34",AC3338&lt;50,"35-49",AC3338&lt;65,"50-64",TRUE,"65+")</f>
        <v>65+</v>
      </c>
      <c r="AE3338">
        <f>IFERROR(_xlfn.XLOOKUP($B3338,enrollment!$A$2:$A$801,enrollment!$O$2:$O$801),"")</f>
        <v>6789012345</v>
      </c>
      <c r="AF3338">
        <f>IFERROR(_xlfn.XLOOKUP($AE3338,providers!$B$2:$B$11,providers!$Q$2:$Q$11),"")</f>
        <v>4.0999999999999996</v>
      </c>
      <c r="AG3338" s="1">
        <f t="shared" si="52"/>
        <v>45383</v>
      </c>
    </row>
    <row r="3339" spans="1:33" x14ac:dyDescent="0.25">
      <c r="A3339" t="s">
        <v>3866</v>
      </c>
      <c r="B3339" t="s">
        <v>3860</v>
      </c>
      <c r="C3339">
        <v>6789012345</v>
      </c>
      <c r="D3339">
        <v>6789012345</v>
      </c>
      <c r="E3339" s="1">
        <v>45604</v>
      </c>
      <c r="F3339" s="1">
        <v>45604</v>
      </c>
      <c r="G3339" s="1">
        <v>45622</v>
      </c>
      <c r="H3339" t="s">
        <v>28</v>
      </c>
      <c r="I3339">
        <v>11</v>
      </c>
      <c r="J3339" t="s">
        <v>38</v>
      </c>
      <c r="K3339">
        <v>99213</v>
      </c>
      <c r="O3339">
        <v>1</v>
      </c>
      <c r="P3339">
        <v>201.56</v>
      </c>
      <c r="Q3339">
        <v>149.30000000000001</v>
      </c>
      <c r="R3339">
        <v>119.44</v>
      </c>
      <c r="S3339">
        <v>29.86</v>
      </c>
      <c r="T3339" t="s">
        <v>30</v>
      </c>
      <c r="X3339" t="s">
        <v>52</v>
      </c>
      <c r="Y3339" t="s">
        <v>44</v>
      </c>
      <c r="Z3339" t="s">
        <v>39</v>
      </c>
      <c r="AA3339" t="str">
        <f>IFERROR(_xlfn.XLOOKUP($J3339,avoidable_ed_reference!$A$2:$A$13,avoidable_ed_reference!$C$2:$C$13),"Not Classified")</f>
        <v>Not Classified</v>
      </c>
      <c r="AB3339" t="str">
        <f>IFERROR(_xlfn.XLOOKUP($B3339,enrollment!$A$2:$A$801,enrollment!$I$2:$I$801),"")</f>
        <v>OH</v>
      </c>
      <c r="AC3339">
        <f>IFERROR(_xlfn.XLOOKUP($B3339,enrollment!$A$2:$A$801,enrollment!$L$2:$L$801),"")</f>
        <v>77</v>
      </c>
      <c r="AD3339" t="str" cm="1">
        <f t="array" ref="AD3339">_xlfn.IFS(AC3339="","Unknown",AC3339&lt;18,"0-17",AC3339&lt;35,"18-34",AC3339&lt;50,"35-49",AC3339&lt;65,"50-64",TRUE,"65+")</f>
        <v>65+</v>
      </c>
      <c r="AE3339">
        <f>IFERROR(_xlfn.XLOOKUP($B3339,enrollment!$A$2:$A$801,enrollment!$O$2:$O$801),"")</f>
        <v>6789012345</v>
      </c>
      <c r="AF3339">
        <f>IFERROR(_xlfn.XLOOKUP($AE3339,providers!$B$2:$B$11,providers!$Q$2:$Q$11),"")</f>
        <v>4.0999999999999996</v>
      </c>
      <c r="AG3339" s="1">
        <f t="shared" si="52"/>
        <v>45597</v>
      </c>
    </row>
    <row r="3340" spans="1:33" x14ac:dyDescent="0.25">
      <c r="A3340" t="s">
        <v>3867</v>
      </c>
      <c r="B3340" t="s">
        <v>3868</v>
      </c>
      <c r="C3340">
        <v>8901234567</v>
      </c>
      <c r="D3340">
        <v>8901234567</v>
      </c>
      <c r="E3340" s="1">
        <v>45588</v>
      </c>
      <c r="F3340" s="1">
        <v>45588</v>
      </c>
      <c r="G3340" s="1">
        <v>45622</v>
      </c>
      <c r="H3340" t="s">
        <v>59</v>
      </c>
      <c r="J3340" t="s">
        <v>99</v>
      </c>
      <c r="L3340" s="2" t="s">
        <v>151</v>
      </c>
      <c r="M3340" t="s">
        <v>152</v>
      </c>
      <c r="N3340" t="s">
        <v>153</v>
      </c>
      <c r="O3340">
        <v>1</v>
      </c>
      <c r="P3340">
        <v>749.9</v>
      </c>
      <c r="Q3340">
        <v>681.73</v>
      </c>
      <c r="R3340">
        <v>545.38</v>
      </c>
      <c r="S3340">
        <v>136.35</v>
      </c>
      <c r="T3340" t="s">
        <v>30</v>
      </c>
      <c r="X3340" t="s">
        <v>31</v>
      </c>
      <c r="Y3340" t="s">
        <v>32</v>
      </c>
      <c r="Z3340" t="s">
        <v>64</v>
      </c>
      <c r="AA3340" t="str">
        <f>IFERROR(_xlfn.XLOOKUP($J3340,avoidable_ed_reference!$A$2:$A$13,avoidable_ed_reference!$C$2:$C$13),"Not Classified")</f>
        <v>Not Classified</v>
      </c>
      <c r="AB3340" t="str">
        <f>IFERROR(_xlfn.XLOOKUP($B3340,enrollment!$A$2:$A$801,enrollment!$I$2:$I$801),"")</f>
        <v>KY</v>
      </c>
      <c r="AC3340">
        <f>IFERROR(_xlfn.XLOOKUP($B3340,enrollment!$A$2:$A$801,enrollment!$L$2:$L$801),"")</f>
        <v>64</v>
      </c>
      <c r="AD3340" t="str" cm="1">
        <f t="array" ref="AD3340">_xlfn.IFS(AC3340="","Unknown",AC3340&lt;18,"0-17",AC3340&lt;35,"18-34",AC3340&lt;50,"35-49",AC3340&lt;65,"50-64",TRUE,"65+")</f>
        <v>50-64</v>
      </c>
      <c r="AE3340">
        <f>IFERROR(_xlfn.XLOOKUP($B3340,enrollment!$A$2:$A$801,enrollment!$O$2:$O$801),"")</f>
        <v>9012345678</v>
      </c>
      <c r="AF3340">
        <f>IFERROR(_xlfn.XLOOKUP($AE3340,providers!$B$2:$B$11,providers!$Q$2:$Q$11),"")</f>
        <v>4.3</v>
      </c>
      <c r="AG3340" s="1">
        <f t="shared" si="52"/>
        <v>45566</v>
      </c>
    </row>
    <row r="3341" spans="1:33" x14ac:dyDescent="0.25">
      <c r="A3341" t="s">
        <v>3869</v>
      </c>
      <c r="B3341" t="s">
        <v>3868</v>
      </c>
      <c r="C3341">
        <v>9012345678</v>
      </c>
      <c r="D3341">
        <v>9012345678</v>
      </c>
      <c r="E3341" s="1">
        <v>45461</v>
      </c>
      <c r="F3341" s="1">
        <v>45461</v>
      </c>
      <c r="G3341" s="1">
        <v>45493</v>
      </c>
      <c r="H3341" t="s">
        <v>28</v>
      </c>
      <c r="I3341">
        <v>11</v>
      </c>
      <c r="J3341" t="s">
        <v>35</v>
      </c>
      <c r="K3341">
        <v>99213</v>
      </c>
      <c r="O3341">
        <v>1</v>
      </c>
      <c r="P3341">
        <v>226.53</v>
      </c>
      <c r="Q3341">
        <v>167.8</v>
      </c>
      <c r="R3341">
        <v>134.24</v>
      </c>
      <c r="S3341">
        <v>33.56</v>
      </c>
      <c r="T3341" t="s">
        <v>30</v>
      </c>
      <c r="X3341" t="s">
        <v>31</v>
      </c>
      <c r="Y3341" t="s">
        <v>32</v>
      </c>
      <c r="Z3341" t="s">
        <v>39</v>
      </c>
      <c r="AA3341" t="str">
        <f>IFERROR(_xlfn.XLOOKUP($J3341,avoidable_ed_reference!$A$2:$A$13,avoidable_ed_reference!$C$2:$C$13),"Not Classified")</f>
        <v>Avoidable</v>
      </c>
      <c r="AB3341" t="str">
        <f>IFERROR(_xlfn.XLOOKUP($B3341,enrollment!$A$2:$A$801,enrollment!$I$2:$I$801),"")</f>
        <v>KY</v>
      </c>
      <c r="AC3341">
        <f>IFERROR(_xlfn.XLOOKUP($B3341,enrollment!$A$2:$A$801,enrollment!$L$2:$L$801),"")</f>
        <v>64</v>
      </c>
      <c r="AD3341" t="str" cm="1">
        <f t="array" ref="AD3341">_xlfn.IFS(AC3341="","Unknown",AC3341&lt;18,"0-17",AC3341&lt;35,"18-34",AC3341&lt;50,"35-49",AC3341&lt;65,"50-64",TRUE,"65+")</f>
        <v>50-64</v>
      </c>
      <c r="AE3341">
        <f>IFERROR(_xlfn.XLOOKUP($B3341,enrollment!$A$2:$A$801,enrollment!$O$2:$O$801),"")</f>
        <v>9012345678</v>
      </c>
      <c r="AF3341">
        <f>IFERROR(_xlfn.XLOOKUP($AE3341,providers!$B$2:$B$11,providers!$Q$2:$Q$11),"")</f>
        <v>4.3</v>
      </c>
      <c r="AG3341" s="1">
        <f t="shared" si="52"/>
        <v>45444</v>
      </c>
    </row>
    <row r="3342" spans="1:33" x14ac:dyDescent="0.25">
      <c r="A3342" t="s">
        <v>3870</v>
      </c>
      <c r="B3342" t="s">
        <v>3868</v>
      </c>
      <c r="C3342">
        <v>5678901234</v>
      </c>
      <c r="D3342">
        <v>5678901234</v>
      </c>
      <c r="E3342" s="1">
        <v>45361</v>
      </c>
      <c r="F3342" s="1">
        <v>45361</v>
      </c>
      <c r="G3342" s="1">
        <v>45375</v>
      </c>
      <c r="H3342" t="s">
        <v>28</v>
      </c>
      <c r="I3342">
        <v>20</v>
      </c>
      <c r="J3342" t="s">
        <v>35</v>
      </c>
      <c r="K3342">
        <v>99213</v>
      </c>
      <c r="O3342">
        <v>1</v>
      </c>
      <c r="P3342">
        <v>192.57</v>
      </c>
      <c r="Q3342">
        <v>148.13</v>
      </c>
      <c r="R3342">
        <v>118.5</v>
      </c>
      <c r="S3342">
        <v>29.63</v>
      </c>
      <c r="T3342" t="s">
        <v>30</v>
      </c>
      <c r="X3342" t="s">
        <v>31</v>
      </c>
      <c r="Y3342" t="s">
        <v>32</v>
      </c>
      <c r="Z3342" t="s">
        <v>36</v>
      </c>
      <c r="AA3342" t="str">
        <f>IFERROR(_xlfn.XLOOKUP($J3342,avoidable_ed_reference!$A$2:$A$13,avoidable_ed_reference!$C$2:$C$13),"Not Classified")</f>
        <v>Avoidable</v>
      </c>
      <c r="AB3342" t="str">
        <f>IFERROR(_xlfn.XLOOKUP($B3342,enrollment!$A$2:$A$801,enrollment!$I$2:$I$801),"")</f>
        <v>KY</v>
      </c>
      <c r="AC3342">
        <f>IFERROR(_xlfn.XLOOKUP($B3342,enrollment!$A$2:$A$801,enrollment!$L$2:$L$801),"")</f>
        <v>64</v>
      </c>
      <c r="AD3342" t="str" cm="1">
        <f t="array" ref="AD3342">_xlfn.IFS(AC3342="","Unknown",AC3342&lt;18,"0-17",AC3342&lt;35,"18-34",AC3342&lt;50,"35-49",AC3342&lt;65,"50-64",TRUE,"65+")</f>
        <v>50-64</v>
      </c>
      <c r="AE3342">
        <f>IFERROR(_xlfn.XLOOKUP($B3342,enrollment!$A$2:$A$801,enrollment!$O$2:$O$801),"")</f>
        <v>9012345678</v>
      </c>
      <c r="AF3342">
        <f>IFERROR(_xlfn.XLOOKUP($AE3342,providers!$B$2:$B$11,providers!$Q$2:$Q$11),"")</f>
        <v>4.3</v>
      </c>
      <c r="AG3342" s="1">
        <f t="shared" si="52"/>
        <v>45352</v>
      </c>
    </row>
    <row r="3343" spans="1:33" x14ac:dyDescent="0.25">
      <c r="A3343" t="s">
        <v>3871</v>
      </c>
      <c r="B3343" t="s">
        <v>3868</v>
      </c>
      <c r="C3343">
        <v>5678901234</v>
      </c>
      <c r="D3343">
        <v>5678901234</v>
      </c>
      <c r="E3343" s="1">
        <v>45599</v>
      </c>
      <c r="F3343" s="1">
        <v>45599</v>
      </c>
      <c r="G3343" s="1">
        <v>45617</v>
      </c>
      <c r="H3343" t="s">
        <v>28</v>
      </c>
      <c r="I3343">
        <v>20</v>
      </c>
      <c r="J3343" t="s">
        <v>35</v>
      </c>
      <c r="K3343">
        <v>99213</v>
      </c>
      <c r="O3343">
        <v>1</v>
      </c>
      <c r="P3343">
        <v>184.42</v>
      </c>
      <c r="Q3343">
        <v>141.86000000000001</v>
      </c>
      <c r="R3343">
        <v>113.49</v>
      </c>
      <c r="S3343">
        <v>28.37</v>
      </c>
      <c r="T3343" t="s">
        <v>30</v>
      </c>
      <c r="X3343" t="s">
        <v>31</v>
      </c>
      <c r="Y3343" t="s">
        <v>32</v>
      </c>
      <c r="Z3343" t="s">
        <v>36</v>
      </c>
      <c r="AA3343" t="str">
        <f>IFERROR(_xlfn.XLOOKUP($J3343,avoidable_ed_reference!$A$2:$A$13,avoidable_ed_reference!$C$2:$C$13),"Not Classified")</f>
        <v>Avoidable</v>
      </c>
      <c r="AB3343" t="str">
        <f>IFERROR(_xlfn.XLOOKUP($B3343,enrollment!$A$2:$A$801,enrollment!$I$2:$I$801),"")</f>
        <v>KY</v>
      </c>
      <c r="AC3343">
        <f>IFERROR(_xlfn.XLOOKUP($B3343,enrollment!$A$2:$A$801,enrollment!$L$2:$L$801),"")</f>
        <v>64</v>
      </c>
      <c r="AD3343" t="str" cm="1">
        <f t="array" ref="AD3343">_xlfn.IFS(AC3343="","Unknown",AC3343&lt;18,"0-17",AC3343&lt;35,"18-34",AC3343&lt;50,"35-49",AC3343&lt;65,"50-64",TRUE,"65+")</f>
        <v>50-64</v>
      </c>
      <c r="AE3343">
        <f>IFERROR(_xlfn.XLOOKUP($B3343,enrollment!$A$2:$A$801,enrollment!$O$2:$O$801),"")</f>
        <v>9012345678</v>
      </c>
      <c r="AF3343">
        <f>IFERROR(_xlfn.XLOOKUP($AE3343,providers!$B$2:$B$11,providers!$Q$2:$Q$11),"")</f>
        <v>4.3</v>
      </c>
      <c r="AG3343" s="1">
        <f t="shared" si="52"/>
        <v>45597</v>
      </c>
    </row>
    <row r="3344" spans="1:33" x14ac:dyDescent="0.25">
      <c r="A3344" t="s">
        <v>3872</v>
      </c>
      <c r="B3344" t="s">
        <v>3868</v>
      </c>
      <c r="C3344">
        <v>8901234567</v>
      </c>
      <c r="D3344">
        <v>8901234567</v>
      </c>
      <c r="E3344" s="1">
        <v>45380</v>
      </c>
      <c r="F3344" s="1">
        <v>45380</v>
      </c>
      <c r="G3344" s="1">
        <v>45415</v>
      </c>
      <c r="H3344" t="s">
        <v>28</v>
      </c>
      <c r="I3344">
        <v>22</v>
      </c>
      <c r="J3344" t="s">
        <v>29</v>
      </c>
      <c r="K3344">
        <v>90837</v>
      </c>
      <c r="O3344">
        <v>1</v>
      </c>
      <c r="P3344">
        <v>272.38</v>
      </c>
      <c r="Q3344">
        <v>201.76</v>
      </c>
      <c r="R3344">
        <v>161.41</v>
      </c>
      <c r="S3344">
        <v>40.35</v>
      </c>
      <c r="T3344" t="s">
        <v>30</v>
      </c>
      <c r="X3344" t="s">
        <v>31</v>
      </c>
      <c r="Y3344" t="s">
        <v>32</v>
      </c>
      <c r="Z3344" t="s">
        <v>33</v>
      </c>
      <c r="AA3344" t="str">
        <f>IFERROR(_xlfn.XLOOKUP($J3344,avoidable_ed_reference!$A$2:$A$13,avoidable_ed_reference!$C$2:$C$13),"Not Classified")</f>
        <v>Potentially Avoidable</v>
      </c>
      <c r="AB3344" t="str">
        <f>IFERROR(_xlfn.XLOOKUP($B3344,enrollment!$A$2:$A$801,enrollment!$I$2:$I$801),"")</f>
        <v>KY</v>
      </c>
      <c r="AC3344">
        <f>IFERROR(_xlfn.XLOOKUP($B3344,enrollment!$A$2:$A$801,enrollment!$L$2:$L$801),"")</f>
        <v>64</v>
      </c>
      <c r="AD3344" t="str" cm="1">
        <f t="array" ref="AD3344">_xlfn.IFS(AC3344="","Unknown",AC3344&lt;18,"0-17",AC3344&lt;35,"18-34",AC3344&lt;50,"35-49",AC3344&lt;65,"50-64",TRUE,"65+")</f>
        <v>50-64</v>
      </c>
      <c r="AE3344">
        <f>IFERROR(_xlfn.XLOOKUP($B3344,enrollment!$A$2:$A$801,enrollment!$O$2:$O$801),"")</f>
        <v>9012345678</v>
      </c>
      <c r="AF3344">
        <f>IFERROR(_xlfn.XLOOKUP($AE3344,providers!$B$2:$B$11,providers!$Q$2:$Q$11),"")</f>
        <v>4.3</v>
      </c>
      <c r="AG3344" s="1">
        <f t="shared" si="52"/>
        <v>45352</v>
      </c>
    </row>
    <row r="3345" spans="1:33" x14ac:dyDescent="0.25">
      <c r="A3345" t="s">
        <v>3873</v>
      </c>
      <c r="B3345" t="s">
        <v>3868</v>
      </c>
      <c r="C3345">
        <v>5678901234</v>
      </c>
      <c r="D3345">
        <v>5678901234</v>
      </c>
      <c r="E3345" s="1">
        <v>45437</v>
      </c>
      <c r="F3345" s="1">
        <v>45437</v>
      </c>
      <c r="G3345" s="1">
        <v>45452</v>
      </c>
      <c r="H3345" t="s">
        <v>28</v>
      </c>
      <c r="I3345">
        <v>20</v>
      </c>
      <c r="J3345" t="s">
        <v>35</v>
      </c>
      <c r="K3345">
        <v>99213</v>
      </c>
      <c r="O3345">
        <v>1</v>
      </c>
      <c r="P3345">
        <v>166.82</v>
      </c>
      <c r="Q3345">
        <v>128.32</v>
      </c>
      <c r="R3345">
        <v>102.66</v>
      </c>
      <c r="S3345">
        <v>25.66</v>
      </c>
      <c r="T3345" t="s">
        <v>30</v>
      </c>
      <c r="X3345" t="s">
        <v>31</v>
      </c>
      <c r="Y3345" t="s">
        <v>32</v>
      </c>
      <c r="Z3345" t="s">
        <v>36</v>
      </c>
      <c r="AA3345" t="str">
        <f>IFERROR(_xlfn.XLOOKUP($J3345,avoidable_ed_reference!$A$2:$A$13,avoidable_ed_reference!$C$2:$C$13),"Not Classified")</f>
        <v>Avoidable</v>
      </c>
      <c r="AB3345" t="str">
        <f>IFERROR(_xlfn.XLOOKUP($B3345,enrollment!$A$2:$A$801,enrollment!$I$2:$I$801),"")</f>
        <v>KY</v>
      </c>
      <c r="AC3345">
        <f>IFERROR(_xlfn.XLOOKUP($B3345,enrollment!$A$2:$A$801,enrollment!$L$2:$L$801),"")</f>
        <v>64</v>
      </c>
      <c r="AD3345" t="str" cm="1">
        <f t="array" ref="AD3345">_xlfn.IFS(AC3345="","Unknown",AC3345&lt;18,"0-17",AC3345&lt;35,"18-34",AC3345&lt;50,"35-49",AC3345&lt;65,"50-64",TRUE,"65+")</f>
        <v>50-64</v>
      </c>
      <c r="AE3345">
        <f>IFERROR(_xlfn.XLOOKUP($B3345,enrollment!$A$2:$A$801,enrollment!$O$2:$O$801),"")</f>
        <v>9012345678</v>
      </c>
      <c r="AF3345">
        <f>IFERROR(_xlfn.XLOOKUP($AE3345,providers!$B$2:$B$11,providers!$Q$2:$Q$11),"")</f>
        <v>4.3</v>
      </c>
      <c r="AG3345" s="1">
        <f t="shared" si="52"/>
        <v>45413</v>
      </c>
    </row>
    <row r="3346" spans="1:33" x14ac:dyDescent="0.25">
      <c r="A3346" t="s">
        <v>3874</v>
      </c>
      <c r="B3346" t="s">
        <v>3868</v>
      </c>
      <c r="C3346">
        <v>3456789012</v>
      </c>
      <c r="D3346">
        <v>3456789012</v>
      </c>
      <c r="E3346" s="1">
        <v>45370</v>
      </c>
      <c r="F3346" s="1">
        <v>45370</v>
      </c>
      <c r="G3346" s="1">
        <v>45400</v>
      </c>
      <c r="H3346" t="s">
        <v>59</v>
      </c>
      <c r="J3346" t="s">
        <v>60</v>
      </c>
      <c r="L3346" s="2" t="s">
        <v>106</v>
      </c>
      <c r="M3346" t="s">
        <v>107</v>
      </c>
      <c r="N3346" t="s">
        <v>108</v>
      </c>
      <c r="O3346">
        <v>1</v>
      </c>
      <c r="P3346">
        <v>841.58</v>
      </c>
      <c r="Q3346">
        <v>765.07</v>
      </c>
      <c r="R3346">
        <v>612.05999999999995</v>
      </c>
      <c r="S3346">
        <v>153.01</v>
      </c>
      <c r="T3346" t="s">
        <v>30</v>
      </c>
      <c r="X3346" t="s">
        <v>31</v>
      </c>
      <c r="Y3346" t="s">
        <v>32</v>
      </c>
      <c r="Z3346" t="s">
        <v>64</v>
      </c>
      <c r="AA3346" t="str">
        <f>IFERROR(_xlfn.XLOOKUP($J3346,avoidable_ed_reference!$A$2:$A$13,avoidable_ed_reference!$C$2:$C$13),"Not Classified")</f>
        <v>Not Classified</v>
      </c>
      <c r="AB3346" t="str">
        <f>IFERROR(_xlfn.XLOOKUP($B3346,enrollment!$A$2:$A$801,enrollment!$I$2:$I$801),"")</f>
        <v>KY</v>
      </c>
      <c r="AC3346">
        <f>IFERROR(_xlfn.XLOOKUP($B3346,enrollment!$A$2:$A$801,enrollment!$L$2:$L$801),"")</f>
        <v>64</v>
      </c>
      <c r="AD3346" t="str" cm="1">
        <f t="array" ref="AD3346">_xlfn.IFS(AC3346="","Unknown",AC3346&lt;18,"0-17",AC3346&lt;35,"18-34",AC3346&lt;50,"35-49",AC3346&lt;65,"50-64",TRUE,"65+")</f>
        <v>50-64</v>
      </c>
      <c r="AE3346">
        <f>IFERROR(_xlfn.XLOOKUP($B3346,enrollment!$A$2:$A$801,enrollment!$O$2:$O$801),"")</f>
        <v>9012345678</v>
      </c>
      <c r="AF3346">
        <f>IFERROR(_xlfn.XLOOKUP($AE3346,providers!$B$2:$B$11,providers!$Q$2:$Q$11),"")</f>
        <v>4.3</v>
      </c>
      <c r="AG3346" s="1">
        <f t="shared" si="52"/>
        <v>45352</v>
      </c>
    </row>
    <row r="3347" spans="1:33" x14ac:dyDescent="0.25">
      <c r="A3347" t="s">
        <v>3875</v>
      </c>
      <c r="B3347" t="s">
        <v>3868</v>
      </c>
      <c r="C3347">
        <v>9012345678</v>
      </c>
      <c r="D3347">
        <v>9012345678</v>
      </c>
      <c r="E3347" s="1">
        <v>45601</v>
      </c>
      <c r="F3347" s="1">
        <v>45601</v>
      </c>
      <c r="G3347" s="1">
        <v>45622</v>
      </c>
      <c r="H3347" t="s">
        <v>28</v>
      </c>
      <c r="I3347">
        <v>11</v>
      </c>
      <c r="J3347" t="s">
        <v>47</v>
      </c>
      <c r="K3347">
        <v>99213</v>
      </c>
      <c r="O3347">
        <v>1</v>
      </c>
      <c r="P3347">
        <v>204.61</v>
      </c>
      <c r="Q3347">
        <v>151.56</v>
      </c>
      <c r="R3347">
        <v>121.25</v>
      </c>
      <c r="S3347">
        <v>30.31</v>
      </c>
      <c r="T3347" t="s">
        <v>30</v>
      </c>
      <c r="X3347" t="s">
        <v>31</v>
      </c>
      <c r="Y3347" t="s">
        <v>32</v>
      </c>
      <c r="Z3347" t="s">
        <v>39</v>
      </c>
      <c r="AA3347" t="str">
        <f>IFERROR(_xlfn.XLOOKUP($J3347,avoidable_ed_reference!$A$2:$A$13,avoidable_ed_reference!$C$2:$C$13),"Not Classified")</f>
        <v>Not Classified</v>
      </c>
      <c r="AB3347" t="str">
        <f>IFERROR(_xlfn.XLOOKUP($B3347,enrollment!$A$2:$A$801,enrollment!$I$2:$I$801),"")</f>
        <v>KY</v>
      </c>
      <c r="AC3347">
        <f>IFERROR(_xlfn.XLOOKUP($B3347,enrollment!$A$2:$A$801,enrollment!$L$2:$L$801),"")</f>
        <v>64</v>
      </c>
      <c r="AD3347" t="str" cm="1">
        <f t="array" ref="AD3347">_xlfn.IFS(AC3347="","Unknown",AC3347&lt;18,"0-17",AC3347&lt;35,"18-34",AC3347&lt;50,"35-49",AC3347&lt;65,"50-64",TRUE,"65+")</f>
        <v>50-64</v>
      </c>
      <c r="AE3347">
        <f>IFERROR(_xlfn.XLOOKUP($B3347,enrollment!$A$2:$A$801,enrollment!$O$2:$O$801),"")</f>
        <v>9012345678</v>
      </c>
      <c r="AF3347">
        <f>IFERROR(_xlfn.XLOOKUP($AE3347,providers!$B$2:$B$11,providers!$Q$2:$Q$11),"")</f>
        <v>4.3</v>
      </c>
      <c r="AG3347" s="1">
        <f t="shared" si="52"/>
        <v>45597</v>
      </c>
    </row>
    <row r="3348" spans="1:33" x14ac:dyDescent="0.25">
      <c r="A3348" t="s">
        <v>3876</v>
      </c>
      <c r="B3348" t="s">
        <v>3868</v>
      </c>
      <c r="C3348">
        <v>9012345678</v>
      </c>
      <c r="D3348">
        <v>9012345678</v>
      </c>
      <c r="E3348" s="1">
        <v>45292</v>
      </c>
      <c r="F3348" s="1">
        <v>45292</v>
      </c>
      <c r="G3348" s="1">
        <v>45316</v>
      </c>
      <c r="H3348" t="s">
        <v>28</v>
      </c>
      <c r="I3348">
        <v>11</v>
      </c>
      <c r="J3348" t="s">
        <v>38</v>
      </c>
      <c r="K3348">
        <v>99213</v>
      </c>
      <c r="O3348">
        <v>1</v>
      </c>
      <c r="P3348">
        <v>200.27</v>
      </c>
      <c r="Q3348">
        <v>148.35</v>
      </c>
      <c r="R3348">
        <v>118.68</v>
      </c>
      <c r="S3348">
        <v>29.67</v>
      </c>
      <c r="T3348" t="s">
        <v>30</v>
      </c>
      <c r="X3348" t="s">
        <v>31</v>
      </c>
      <c r="Y3348" t="s">
        <v>32</v>
      </c>
      <c r="Z3348" t="s">
        <v>39</v>
      </c>
      <c r="AA3348" t="str">
        <f>IFERROR(_xlfn.XLOOKUP($J3348,avoidable_ed_reference!$A$2:$A$13,avoidable_ed_reference!$C$2:$C$13),"Not Classified")</f>
        <v>Not Classified</v>
      </c>
      <c r="AB3348" t="str">
        <f>IFERROR(_xlfn.XLOOKUP($B3348,enrollment!$A$2:$A$801,enrollment!$I$2:$I$801),"")</f>
        <v>KY</v>
      </c>
      <c r="AC3348">
        <f>IFERROR(_xlfn.XLOOKUP($B3348,enrollment!$A$2:$A$801,enrollment!$L$2:$L$801),"")</f>
        <v>64</v>
      </c>
      <c r="AD3348" t="str" cm="1">
        <f t="array" ref="AD3348">_xlfn.IFS(AC3348="","Unknown",AC3348&lt;18,"0-17",AC3348&lt;35,"18-34",AC3348&lt;50,"35-49",AC3348&lt;65,"50-64",TRUE,"65+")</f>
        <v>50-64</v>
      </c>
      <c r="AE3348">
        <f>IFERROR(_xlfn.XLOOKUP($B3348,enrollment!$A$2:$A$801,enrollment!$O$2:$O$801),"")</f>
        <v>9012345678</v>
      </c>
      <c r="AF3348">
        <f>IFERROR(_xlfn.XLOOKUP($AE3348,providers!$B$2:$B$11,providers!$Q$2:$Q$11),"")</f>
        <v>4.3</v>
      </c>
      <c r="AG3348" s="1">
        <f t="shared" si="52"/>
        <v>45292</v>
      </c>
    </row>
    <row r="3349" spans="1:33" x14ac:dyDescent="0.25">
      <c r="A3349" t="s">
        <v>3877</v>
      </c>
      <c r="B3349" t="s">
        <v>3868</v>
      </c>
      <c r="C3349">
        <v>7890123456</v>
      </c>
      <c r="D3349">
        <v>7890123456</v>
      </c>
      <c r="E3349" s="1">
        <v>45526</v>
      </c>
      <c r="F3349" s="1">
        <v>45526</v>
      </c>
      <c r="G3349" s="1">
        <v>45545</v>
      </c>
      <c r="H3349" t="s">
        <v>28</v>
      </c>
      <c r="I3349">
        <v>22</v>
      </c>
      <c r="J3349" t="s">
        <v>29</v>
      </c>
      <c r="K3349">
        <v>90837</v>
      </c>
      <c r="O3349">
        <v>1</v>
      </c>
      <c r="P3349">
        <v>267.06</v>
      </c>
      <c r="Q3349">
        <v>197.82</v>
      </c>
      <c r="R3349">
        <v>158.26</v>
      </c>
      <c r="S3349">
        <v>39.56</v>
      </c>
      <c r="T3349" t="s">
        <v>30</v>
      </c>
      <c r="X3349" t="s">
        <v>31</v>
      </c>
      <c r="Y3349" t="s">
        <v>32</v>
      </c>
      <c r="Z3349" t="s">
        <v>33</v>
      </c>
      <c r="AA3349" t="str">
        <f>IFERROR(_xlfn.XLOOKUP($J3349,avoidable_ed_reference!$A$2:$A$13,avoidable_ed_reference!$C$2:$C$13),"Not Classified")</f>
        <v>Potentially Avoidable</v>
      </c>
      <c r="AB3349" t="str">
        <f>IFERROR(_xlfn.XLOOKUP($B3349,enrollment!$A$2:$A$801,enrollment!$I$2:$I$801),"")</f>
        <v>KY</v>
      </c>
      <c r="AC3349">
        <f>IFERROR(_xlfn.XLOOKUP($B3349,enrollment!$A$2:$A$801,enrollment!$L$2:$L$801),"")</f>
        <v>64</v>
      </c>
      <c r="AD3349" t="str" cm="1">
        <f t="array" ref="AD3349">_xlfn.IFS(AC3349="","Unknown",AC3349&lt;18,"0-17",AC3349&lt;35,"18-34",AC3349&lt;50,"35-49",AC3349&lt;65,"50-64",TRUE,"65+")</f>
        <v>50-64</v>
      </c>
      <c r="AE3349">
        <f>IFERROR(_xlfn.XLOOKUP($B3349,enrollment!$A$2:$A$801,enrollment!$O$2:$O$801),"")</f>
        <v>9012345678</v>
      </c>
      <c r="AF3349">
        <f>IFERROR(_xlfn.XLOOKUP($AE3349,providers!$B$2:$B$11,providers!$Q$2:$Q$11),"")</f>
        <v>4.3</v>
      </c>
      <c r="AG3349" s="1">
        <f t="shared" si="52"/>
        <v>45505</v>
      </c>
    </row>
    <row r="3350" spans="1:33" x14ac:dyDescent="0.25">
      <c r="A3350" t="s">
        <v>3878</v>
      </c>
      <c r="B3350" t="s">
        <v>3879</v>
      </c>
      <c r="C3350">
        <v>6789012345</v>
      </c>
      <c r="D3350">
        <v>6789012345</v>
      </c>
      <c r="E3350" s="1">
        <v>45602</v>
      </c>
      <c r="F3350" s="1">
        <v>45602</v>
      </c>
      <c r="G3350" s="1">
        <v>45619</v>
      </c>
      <c r="H3350" t="s">
        <v>28</v>
      </c>
      <c r="I3350">
        <v>11</v>
      </c>
      <c r="J3350" t="s">
        <v>35</v>
      </c>
      <c r="K3350">
        <v>99213</v>
      </c>
      <c r="O3350">
        <v>1</v>
      </c>
      <c r="P3350">
        <v>170.02</v>
      </c>
      <c r="Q3350">
        <v>125.94</v>
      </c>
      <c r="R3350">
        <v>100.75</v>
      </c>
      <c r="S3350">
        <v>25.19</v>
      </c>
      <c r="T3350" t="s">
        <v>30</v>
      </c>
      <c r="X3350" t="s">
        <v>43</v>
      </c>
      <c r="Y3350" t="s">
        <v>44</v>
      </c>
      <c r="Z3350" t="s">
        <v>39</v>
      </c>
      <c r="AA3350" t="str">
        <f>IFERROR(_xlfn.XLOOKUP($J3350,avoidable_ed_reference!$A$2:$A$13,avoidable_ed_reference!$C$2:$C$13),"Not Classified")</f>
        <v>Avoidable</v>
      </c>
      <c r="AB3350" t="str">
        <f>IFERROR(_xlfn.XLOOKUP($B3350,enrollment!$A$2:$A$801,enrollment!$I$2:$I$801),"")</f>
        <v>OH</v>
      </c>
      <c r="AC3350">
        <f>IFERROR(_xlfn.XLOOKUP($B3350,enrollment!$A$2:$A$801,enrollment!$L$2:$L$801),"")</f>
        <v>77</v>
      </c>
      <c r="AD3350" t="str" cm="1">
        <f t="array" ref="AD3350">_xlfn.IFS(AC3350="","Unknown",AC3350&lt;18,"0-17",AC3350&lt;35,"18-34",AC3350&lt;50,"35-49",AC3350&lt;65,"50-64",TRUE,"65+")</f>
        <v>65+</v>
      </c>
      <c r="AE3350">
        <f>IFERROR(_xlfn.XLOOKUP($B3350,enrollment!$A$2:$A$801,enrollment!$O$2:$O$801),"")</f>
        <v>6789012345</v>
      </c>
      <c r="AF3350">
        <f>IFERROR(_xlfn.XLOOKUP($AE3350,providers!$B$2:$B$11,providers!$Q$2:$Q$11),"")</f>
        <v>4.0999999999999996</v>
      </c>
      <c r="AG3350" s="1">
        <f t="shared" si="52"/>
        <v>45597</v>
      </c>
    </row>
    <row r="3351" spans="1:33" x14ac:dyDescent="0.25">
      <c r="A3351" t="s">
        <v>3880</v>
      </c>
      <c r="B3351" t="s">
        <v>3879</v>
      </c>
      <c r="C3351">
        <v>5678901234</v>
      </c>
      <c r="D3351">
        <v>5678901234</v>
      </c>
      <c r="E3351" s="1">
        <v>45583</v>
      </c>
      <c r="F3351" s="1">
        <v>45583</v>
      </c>
      <c r="G3351" s="1">
        <v>45603</v>
      </c>
      <c r="H3351" t="s">
        <v>28</v>
      </c>
      <c r="I3351">
        <v>20</v>
      </c>
      <c r="J3351" t="s">
        <v>35</v>
      </c>
      <c r="K3351">
        <v>99213</v>
      </c>
      <c r="O3351">
        <v>1</v>
      </c>
      <c r="P3351">
        <v>185.86</v>
      </c>
      <c r="Q3351">
        <v>142.97</v>
      </c>
      <c r="R3351">
        <v>114.38</v>
      </c>
      <c r="S3351">
        <v>28.59</v>
      </c>
      <c r="T3351" t="s">
        <v>30</v>
      </c>
      <c r="X3351" t="s">
        <v>43</v>
      </c>
      <c r="Y3351" t="s">
        <v>44</v>
      </c>
      <c r="Z3351" t="s">
        <v>36</v>
      </c>
      <c r="AA3351" t="str">
        <f>IFERROR(_xlfn.XLOOKUP($J3351,avoidable_ed_reference!$A$2:$A$13,avoidable_ed_reference!$C$2:$C$13),"Not Classified")</f>
        <v>Avoidable</v>
      </c>
      <c r="AB3351" t="str">
        <f>IFERROR(_xlfn.XLOOKUP($B3351,enrollment!$A$2:$A$801,enrollment!$I$2:$I$801),"")</f>
        <v>OH</v>
      </c>
      <c r="AC3351">
        <f>IFERROR(_xlfn.XLOOKUP($B3351,enrollment!$A$2:$A$801,enrollment!$L$2:$L$801),"")</f>
        <v>77</v>
      </c>
      <c r="AD3351" t="str" cm="1">
        <f t="array" ref="AD3351">_xlfn.IFS(AC3351="","Unknown",AC3351&lt;18,"0-17",AC3351&lt;35,"18-34",AC3351&lt;50,"35-49",AC3351&lt;65,"50-64",TRUE,"65+")</f>
        <v>65+</v>
      </c>
      <c r="AE3351">
        <f>IFERROR(_xlfn.XLOOKUP($B3351,enrollment!$A$2:$A$801,enrollment!$O$2:$O$801),"")</f>
        <v>6789012345</v>
      </c>
      <c r="AF3351">
        <f>IFERROR(_xlfn.XLOOKUP($AE3351,providers!$B$2:$B$11,providers!$Q$2:$Q$11),"")</f>
        <v>4.0999999999999996</v>
      </c>
      <c r="AG3351" s="1">
        <f t="shared" si="52"/>
        <v>45566</v>
      </c>
    </row>
    <row r="3352" spans="1:33" x14ac:dyDescent="0.25">
      <c r="A3352" t="s">
        <v>3881</v>
      </c>
      <c r="B3352" t="s">
        <v>3879</v>
      </c>
      <c r="C3352">
        <v>6789012345</v>
      </c>
      <c r="D3352">
        <v>6789012345</v>
      </c>
      <c r="E3352" s="1">
        <v>45308</v>
      </c>
      <c r="F3352" s="1">
        <v>45308</v>
      </c>
      <c r="G3352" s="1">
        <v>45328</v>
      </c>
      <c r="H3352" t="s">
        <v>28</v>
      </c>
      <c r="I3352">
        <v>11</v>
      </c>
      <c r="J3352" t="s">
        <v>35</v>
      </c>
      <c r="K3352">
        <v>99213</v>
      </c>
      <c r="O3352">
        <v>1</v>
      </c>
      <c r="P3352">
        <v>241.81</v>
      </c>
      <c r="Q3352">
        <v>179.12</v>
      </c>
      <c r="R3352">
        <v>143.30000000000001</v>
      </c>
      <c r="S3352">
        <v>35.82</v>
      </c>
      <c r="T3352" t="s">
        <v>30</v>
      </c>
      <c r="X3352" t="s">
        <v>43</v>
      </c>
      <c r="Y3352" t="s">
        <v>44</v>
      </c>
      <c r="Z3352" t="s">
        <v>39</v>
      </c>
      <c r="AA3352" t="str">
        <f>IFERROR(_xlfn.XLOOKUP($J3352,avoidable_ed_reference!$A$2:$A$13,avoidable_ed_reference!$C$2:$C$13),"Not Classified")</f>
        <v>Avoidable</v>
      </c>
      <c r="AB3352" t="str">
        <f>IFERROR(_xlfn.XLOOKUP($B3352,enrollment!$A$2:$A$801,enrollment!$I$2:$I$801),"")</f>
        <v>OH</v>
      </c>
      <c r="AC3352">
        <f>IFERROR(_xlfn.XLOOKUP($B3352,enrollment!$A$2:$A$801,enrollment!$L$2:$L$801),"")</f>
        <v>77</v>
      </c>
      <c r="AD3352" t="str" cm="1">
        <f t="array" ref="AD3352">_xlfn.IFS(AC3352="","Unknown",AC3352&lt;18,"0-17",AC3352&lt;35,"18-34",AC3352&lt;50,"35-49",AC3352&lt;65,"50-64",TRUE,"65+")</f>
        <v>65+</v>
      </c>
      <c r="AE3352">
        <f>IFERROR(_xlfn.XLOOKUP($B3352,enrollment!$A$2:$A$801,enrollment!$O$2:$O$801),"")</f>
        <v>6789012345</v>
      </c>
      <c r="AF3352">
        <f>IFERROR(_xlfn.XLOOKUP($AE3352,providers!$B$2:$B$11,providers!$Q$2:$Q$11),"")</f>
        <v>4.0999999999999996</v>
      </c>
      <c r="AG3352" s="1">
        <f t="shared" si="52"/>
        <v>45292</v>
      </c>
    </row>
    <row r="3353" spans="1:33" x14ac:dyDescent="0.25">
      <c r="A3353" t="s">
        <v>3882</v>
      </c>
      <c r="B3353" t="s">
        <v>3879</v>
      </c>
      <c r="C3353">
        <v>3456789012</v>
      </c>
      <c r="D3353">
        <v>3456789012</v>
      </c>
      <c r="E3353" s="1">
        <v>45525</v>
      </c>
      <c r="F3353" s="1">
        <v>45525</v>
      </c>
      <c r="G3353" s="1">
        <v>45550</v>
      </c>
      <c r="H3353" t="s">
        <v>67</v>
      </c>
      <c r="I3353">
        <v>21</v>
      </c>
      <c r="J3353" t="s">
        <v>99</v>
      </c>
      <c r="K3353">
        <v>99223</v>
      </c>
      <c r="O3353">
        <v>1</v>
      </c>
      <c r="P3353">
        <v>20132.53</v>
      </c>
      <c r="Q3353">
        <v>12988.73</v>
      </c>
      <c r="R3353">
        <v>10390.98</v>
      </c>
      <c r="S3353">
        <v>2597.75</v>
      </c>
      <c r="T3353" t="s">
        <v>30</v>
      </c>
      <c r="V3353">
        <v>1</v>
      </c>
      <c r="W3353" s="2" t="s">
        <v>68</v>
      </c>
      <c r="X3353" t="s">
        <v>43</v>
      </c>
      <c r="Y3353" t="s">
        <v>44</v>
      </c>
      <c r="Z3353" t="s">
        <v>69</v>
      </c>
      <c r="AA3353" t="str">
        <f>IFERROR(_xlfn.XLOOKUP($J3353,avoidable_ed_reference!$A$2:$A$13,avoidable_ed_reference!$C$2:$C$13),"Not Classified")</f>
        <v>Not Classified</v>
      </c>
      <c r="AB3353" t="str">
        <f>IFERROR(_xlfn.XLOOKUP($B3353,enrollment!$A$2:$A$801,enrollment!$I$2:$I$801),"")</f>
        <v>OH</v>
      </c>
      <c r="AC3353">
        <f>IFERROR(_xlfn.XLOOKUP($B3353,enrollment!$A$2:$A$801,enrollment!$L$2:$L$801),"")</f>
        <v>77</v>
      </c>
      <c r="AD3353" t="str" cm="1">
        <f t="array" ref="AD3353">_xlfn.IFS(AC3353="","Unknown",AC3353&lt;18,"0-17",AC3353&lt;35,"18-34",AC3353&lt;50,"35-49",AC3353&lt;65,"50-64",TRUE,"65+")</f>
        <v>65+</v>
      </c>
      <c r="AE3353">
        <f>IFERROR(_xlfn.XLOOKUP($B3353,enrollment!$A$2:$A$801,enrollment!$O$2:$O$801),"")</f>
        <v>6789012345</v>
      </c>
      <c r="AF3353">
        <f>IFERROR(_xlfn.XLOOKUP($AE3353,providers!$B$2:$B$11,providers!$Q$2:$Q$11),"")</f>
        <v>4.0999999999999996</v>
      </c>
      <c r="AG3353" s="1">
        <f t="shared" si="52"/>
        <v>45505</v>
      </c>
    </row>
    <row r="3354" spans="1:33" x14ac:dyDescent="0.25">
      <c r="A3354" t="s">
        <v>3883</v>
      </c>
      <c r="B3354" t="s">
        <v>3879</v>
      </c>
      <c r="C3354">
        <v>6789012345</v>
      </c>
      <c r="D3354">
        <v>6789012345</v>
      </c>
      <c r="E3354" s="1">
        <v>45302</v>
      </c>
      <c r="F3354" s="1">
        <v>45302</v>
      </c>
      <c r="G3354" s="1">
        <v>45323</v>
      </c>
      <c r="H3354" t="s">
        <v>28</v>
      </c>
      <c r="I3354">
        <v>11</v>
      </c>
      <c r="J3354" t="s">
        <v>35</v>
      </c>
      <c r="K3354">
        <v>99213</v>
      </c>
      <c r="O3354">
        <v>1</v>
      </c>
      <c r="P3354">
        <v>181.68</v>
      </c>
      <c r="Q3354">
        <v>134.58000000000001</v>
      </c>
      <c r="R3354">
        <v>107.66</v>
      </c>
      <c r="S3354">
        <v>26.92</v>
      </c>
      <c r="T3354" t="s">
        <v>30</v>
      </c>
      <c r="X3354" t="s">
        <v>43</v>
      </c>
      <c r="Y3354" t="s">
        <v>44</v>
      </c>
      <c r="Z3354" t="s">
        <v>39</v>
      </c>
      <c r="AA3354" t="str">
        <f>IFERROR(_xlfn.XLOOKUP($J3354,avoidable_ed_reference!$A$2:$A$13,avoidable_ed_reference!$C$2:$C$13),"Not Classified")</f>
        <v>Avoidable</v>
      </c>
      <c r="AB3354" t="str">
        <f>IFERROR(_xlfn.XLOOKUP($B3354,enrollment!$A$2:$A$801,enrollment!$I$2:$I$801),"")</f>
        <v>OH</v>
      </c>
      <c r="AC3354">
        <f>IFERROR(_xlfn.XLOOKUP($B3354,enrollment!$A$2:$A$801,enrollment!$L$2:$L$801),"")</f>
        <v>77</v>
      </c>
      <c r="AD3354" t="str" cm="1">
        <f t="array" ref="AD3354">_xlfn.IFS(AC3354="","Unknown",AC3354&lt;18,"0-17",AC3354&lt;35,"18-34",AC3354&lt;50,"35-49",AC3354&lt;65,"50-64",TRUE,"65+")</f>
        <v>65+</v>
      </c>
      <c r="AE3354">
        <f>IFERROR(_xlfn.XLOOKUP($B3354,enrollment!$A$2:$A$801,enrollment!$O$2:$O$801),"")</f>
        <v>6789012345</v>
      </c>
      <c r="AF3354">
        <f>IFERROR(_xlfn.XLOOKUP($AE3354,providers!$B$2:$B$11,providers!$Q$2:$Q$11),"")</f>
        <v>4.0999999999999996</v>
      </c>
      <c r="AG3354" s="1">
        <f t="shared" si="52"/>
        <v>45292</v>
      </c>
    </row>
    <row r="3355" spans="1:33" x14ac:dyDescent="0.25">
      <c r="A3355" t="s">
        <v>3884</v>
      </c>
      <c r="B3355" t="s">
        <v>3879</v>
      </c>
      <c r="C3355">
        <v>6789012345</v>
      </c>
      <c r="D3355">
        <v>6789012345</v>
      </c>
      <c r="E3355" s="1">
        <v>45508</v>
      </c>
      <c r="F3355" s="1">
        <v>45508</v>
      </c>
      <c r="G3355" s="1">
        <v>45542</v>
      </c>
      <c r="H3355" t="s">
        <v>28</v>
      </c>
      <c r="I3355">
        <v>11</v>
      </c>
      <c r="J3355" t="s">
        <v>47</v>
      </c>
      <c r="K3355">
        <v>99213</v>
      </c>
      <c r="O3355">
        <v>1</v>
      </c>
      <c r="P3355">
        <v>223.16</v>
      </c>
      <c r="Q3355">
        <v>165.3</v>
      </c>
      <c r="R3355">
        <v>132.24</v>
      </c>
      <c r="S3355">
        <v>33.06</v>
      </c>
      <c r="T3355" t="s">
        <v>30</v>
      </c>
      <c r="X3355" t="s">
        <v>43</v>
      </c>
      <c r="Y3355" t="s">
        <v>44</v>
      </c>
      <c r="Z3355" t="s">
        <v>39</v>
      </c>
      <c r="AA3355" t="str">
        <f>IFERROR(_xlfn.XLOOKUP($J3355,avoidable_ed_reference!$A$2:$A$13,avoidable_ed_reference!$C$2:$C$13),"Not Classified")</f>
        <v>Not Classified</v>
      </c>
      <c r="AB3355" t="str">
        <f>IFERROR(_xlfn.XLOOKUP($B3355,enrollment!$A$2:$A$801,enrollment!$I$2:$I$801),"")</f>
        <v>OH</v>
      </c>
      <c r="AC3355">
        <f>IFERROR(_xlfn.XLOOKUP($B3355,enrollment!$A$2:$A$801,enrollment!$L$2:$L$801),"")</f>
        <v>77</v>
      </c>
      <c r="AD3355" t="str" cm="1">
        <f t="array" ref="AD3355">_xlfn.IFS(AC3355="","Unknown",AC3355&lt;18,"0-17",AC3355&lt;35,"18-34",AC3355&lt;50,"35-49",AC3355&lt;65,"50-64",TRUE,"65+")</f>
        <v>65+</v>
      </c>
      <c r="AE3355">
        <f>IFERROR(_xlfn.XLOOKUP($B3355,enrollment!$A$2:$A$801,enrollment!$O$2:$O$801),"")</f>
        <v>6789012345</v>
      </c>
      <c r="AF3355">
        <f>IFERROR(_xlfn.XLOOKUP($AE3355,providers!$B$2:$B$11,providers!$Q$2:$Q$11),"")</f>
        <v>4.0999999999999996</v>
      </c>
      <c r="AG3355" s="1">
        <f t="shared" si="52"/>
        <v>45505</v>
      </c>
    </row>
    <row r="3356" spans="1:33" x14ac:dyDescent="0.25">
      <c r="A3356" t="s">
        <v>3885</v>
      </c>
      <c r="B3356" t="s">
        <v>3886</v>
      </c>
      <c r="C3356">
        <v>9012345678</v>
      </c>
      <c r="D3356">
        <v>9012345678</v>
      </c>
      <c r="E3356" s="1">
        <v>45380</v>
      </c>
      <c r="F3356" s="1">
        <v>45380</v>
      </c>
      <c r="G3356" s="1">
        <v>45404</v>
      </c>
      <c r="H3356" t="s">
        <v>67</v>
      </c>
      <c r="I3356">
        <v>21</v>
      </c>
      <c r="J3356" t="s">
        <v>80</v>
      </c>
      <c r="K3356">
        <v>99223</v>
      </c>
      <c r="O3356">
        <v>1</v>
      </c>
      <c r="P3356">
        <v>20132.13</v>
      </c>
      <c r="Q3356">
        <v>12988.47</v>
      </c>
      <c r="R3356">
        <v>10390.780000000001</v>
      </c>
      <c r="S3356">
        <v>2597.69</v>
      </c>
      <c r="T3356" t="s">
        <v>30</v>
      </c>
      <c r="V3356">
        <v>1</v>
      </c>
      <c r="W3356" s="2" t="s">
        <v>68</v>
      </c>
      <c r="X3356" t="s">
        <v>146</v>
      </c>
      <c r="Y3356" t="s">
        <v>147</v>
      </c>
      <c r="Z3356" t="s">
        <v>69</v>
      </c>
      <c r="AA3356" t="str">
        <f>IFERROR(_xlfn.XLOOKUP($J3356,avoidable_ed_reference!$A$2:$A$13,avoidable_ed_reference!$C$2:$C$13),"Not Classified")</f>
        <v>Non-Avoidable</v>
      </c>
      <c r="AB3356" t="str">
        <f>IFERROR(_xlfn.XLOOKUP($B3356,enrollment!$A$2:$A$801,enrollment!$I$2:$I$801),"")</f>
        <v>GA</v>
      </c>
      <c r="AC3356">
        <f>IFERROR(_xlfn.XLOOKUP($B3356,enrollment!$A$2:$A$801,enrollment!$L$2:$L$801),"")</f>
        <v>80</v>
      </c>
      <c r="AD3356" t="str" cm="1">
        <f t="array" ref="AD3356">_xlfn.IFS(AC3356="","Unknown",AC3356&lt;18,"0-17",AC3356&lt;35,"18-34",AC3356&lt;50,"35-49",AC3356&lt;65,"50-64",TRUE,"65+")</f>
        <v>65+</v>
      </c>
      <c r="AE3356">
        <f>IFERROR(_xlfn.XLOOKUP($B3356,enrollment!$A$2:$A$801,enrollment!$O$2:$O$801),"")</f>
        <v>8901234567</v>
      </c>
      <c r="AF3356">
        <f>IFERROR(_xlfn.XLOOKUP($AE3356,providers!$B$2:$B$11,providers!$Q$2:$Q$11),"")</f>
        <v>3.7</v>
      </c>
      <c r="AG3356" s="1">
        <f t="shared" si="52"/>
        <v>45352</v>
      </c>
    </row>
    <row r="3357" spans="1:33" x14ac:dyDescent="0.25">
      <c r="A3357" t="s">
        <v>3887</v>
      </c>
      <c r="B3357" t="s">
        <v>3886</v>
      </c>
      <c r="C3357">
        <v>8901234567</v>
      </c>
      <c r="D3357">
        <v>8901234567</v>
      </c>
      <c r="E3357" s="1">
        <v>45534</v>
      </c>
      <c r="F3357" s="1">
        <v>45534</v>
      </c>
      <c r="G3357" s="1">
        <v>45568</v>
      </c>
      <c r="H3357" t="s">
        <v>28</v>
      </c>
      <c r="I3357">
        <v>11</v>
      </c>
      <c r="J3357" t="s">
        <v>38</v>
      </c>
      <c r="K3357">
        <v>99213</v>
      </c>
      <c r="O3357">
        <v>1</v>
      </c>
      <c r="P3357">
        <v>219.97</v>
      </c>
      <c r="Q3357">
        <v>162.94</v>
      </c>
      <c r="R3357">
        <v>130.35</v>
      </c>
      <c r="S3357">
        <v>32.590000000000003</v>
      </c>
      <c r="T3357" t="s">
        <v>30</v>
      </c>
      <c r="X3357" t="s">
        <v>146</v>
      </c>
      <c r="Y3357" t="s">
        <v>147</v>
      </c>
      <c r="Z3357" t="s">
        <v>39</v>
      </c>
      <c r="AA3357" t="str">
        <f>IFERROR(_xlfn.XLOOKUP($J3357,avoidable_ed_reference!$A$2:$A$13,avoidable_ed_reference!$C$2:$C$13),"Not Classified")</f>
        <v>Not Classified</v>
      </c>
      <c r="AB3357" t="str">
        <f>IFERROR(_xlfn.XLOOKUP($B3357,enrollment!$A$2:$A$801,enrollment!$I$2:$I$801),"")</f>
        <v>GA</v>
      </c>
      <c r="AC3357">
        <f>IFERROR(_xlfn.XLOOKUP($B3357,enrollment!$A$2:$A$801,enrollment!$L$2:$L$801),"")</f>
        <v>80</v>
      </c>
      <c r="AD3357" t="str" cm="1">
        <f t="array" ref="AD3357">_xlfn.IFS(AC3357="","Unknown",AC3357&lt;18,"0-17",AC3357&lt;35,"18-34",AC3357&lt;50,"35-49",AC3357&lt;65,"50-64",TRUE,"65+")</f>
        <v>65+</v>
      </c>
      <c r="AE3357">
        <f>IFERROR(_xlfn.XLOOKUP($B3357,enrollment!$A$2:$A$801,enrollment!$O$2:$O$801),"")</f>
        <v>8901234567</v>
      </c>
      <c r="AF3357">
        <f>IFERROR(_xlfn.XLOOKUP($AE3357,providers!$B$2:$B$11,providers!$Q$2:$Q$11),"")</f>
        <v>3.7</v>
      </c>
      <c r="AG3357" s="1">
        <f t="shared" si="52"/>
        <v>45505</v>
      </c>
    </row>
    <row r="3358" spans="1:33" x14ac:dyDescent="0.25">
      <c r="A3358" t="s">
        <v>3888</v>
      </c>
      <c r="B3358" t="s">
        <v>3886</v>
      </c>
      <c r="C3358">
        <v>8901234567</v>
      </c>
      <c r="D3358">
        <v>8901234567</v>
      </c>
      <c r="E3358" s="1">
        <v>45368</v>
      </c>
      <c r="F3358" s="1">
        <v>45368</v>
      </c>
      <c r="G3358" s="1">
        <v>45383</v>
      </c>
      <c r="H3358" t="s">
        <v>28</v>
      </c>
      <c r="I3358">
        <v>11</v>
      </c>
      <c r="J3358" t="s">
        <v>47</v>
      </c>
      <c r="K3358">
        <v>99213</v>
      </c>
      <c r="O3358">
        <v>1</v>
      </c>
      <c r="P3358">
        <v>208.36</v>
      </c>
      <c r="Q3358">
        <v>154.34</v>
      </c>
      <c r="R3358">
        <v>123.47</v>
      </c>
      <c r="S3358">
        <v>30.87</v>
      </c>
      <c r="T3358" t="s">
        <v>30</v>
      </c>
      <c r="X3358" t="s">
        <v>146</v>
      </c>
      <c r="Y3358" t="s">
        <v>147</v>
      </c>
      <c r="Z3358" t="s">
        <v>39</v>
      </c>
      <c r="AA3358" t="str">
        <f>IFERROR(_xlfn.XLOOKUP($J3358,avoidable_ed_reference!$A$2:$A$13,avoidable_ed_reference!$C$2:$C$13),"Not Classified")</f>
        <v>Not Classified</v>
      </c>
      <c r="AB3358" t="str">
        <f>IFERROR(_xlfn.XLOOKUP($B3358,enrollment!$A$2:$A$801,enrollment!$I$2:$I$801),"")</f>
        <v>GA</v>
      </c>
      <c r="AC3358">
        <f>IFERROR(_xlfn.XLOOKUP($B3358,enrollment!$A$2:$A$801,enrollment!$L$2:$L$801),"")</f>
        <v>80</v>
      </c>
      <c r="AD3358" t="str" cm="1">
        <f t="array" ref="AD3358">_xlfn.IFS(AC3358="","Unknown",AC3358&lt;18,"0-17",AC3358&lt;35,"18-34",AC3358&lt;50,"35-49",AC3358&lt;65,"50-64",TRUE,"65+")</f>
        <v>65+</v>
      </c>
      <c r="AE3358">
        <f>IFERROR(_xlfn.XLOOKUP($B3358,enrollment!$A$2:$A$801,enrollment!$O$2:$O$801),"")</f>
        <v>8901234567</v>
      </c>
      <c r="AF3358">
        <f>IFERROR(_xlfn.XLOOKUP($AE3358,providers!$B$2:$B$11,providers!$Q$2:$Q$11),"")</f>
        <v>3.7</v>
      </c>
      <c r="AG3358" s="1">
        <f t="shared" si="52"/>
        <v>45352</v>
      </c>
    </row>
    <row r="3359" spans="1:33" x14ac:dyDescent="0.25">
      <c r="A3359" t="s">
        <v>3889</v>
      </c>
      <c r="B3359" t="s">
        <v>3886</v>
      </c>
      <c r="C3359">
        <v>9012345678</v>
      </c>
      <c r="D3359">
        <v>9012345678</v>
      </c>
      <c r="E3359" s="1">
        <v>45364</v>
      </c>
      <c r="F3359" s="1">
        <v>45364</v>
      </c>
      <c r="G3359" s="1">
        <v>45392</v>
      </c>
      <c r="H3359" t="s">
        <v>59</v>
      </c>
      <c r="J3359" t="s">
        <v>60</v>
      </c>
      <c r="L3359" s="2" t="s">
        <v>82</v>
      </c>
      <c r="M3359" t="s">
        <v>83</v>
      </c>
      <c r="N3359" t="s">
        <v>84</v>
      </c>
      <c r="O3359">
        <v>1</v>
      </c>
      <c r="P3359">
        <v>888.22</v>
      </c>
      <c r="Q3359">
        <v>807.47</v>
      </c>
      <c r="R3359">
        <v>645.98</v>
      </c>
      <c r="S3359">
        <v>161.49</v>
      </c>
      <c r="T3359" t="s">
        <v>30</v>
      </c>
      <c r="X3359" t="s">
        <v>146</v>
      </c>
      <c r="Y3359" t="s">
        <v>147</v>
      </c>
      <c r="Z3359" t="s">
        <v>64</v>
      </c>
      <c r="AA3359" t="str">
        <f>IFERROR(_xlfn.XLOOKUP($J3359,avoidable_ed_reference!$A$2:$A$13,avoidable_ed_reference!$C$2:$C$13),"Not Classified")</f>
        <v>Not Classified</v>
      </c>
      <c r="AB3359" t="str">
        <f>IFERROR(_xlfn.XLOOKUP($B3359,enrollment!$A$2:$A$801,enrollment!$I$2:$I$801),"")</f>
        <v>GA</v>
      </c>
      <c r="AC3359">
        <f>IFERROR(_xlfn.XLOOKUP($B3359,enrollment!$A$2:$A$801,enrollment!$L$2:$L$801),"")</f>
        <v>80</v>
      </c>
      <c r="AD3359" t="str" cm="1">
        <f t="array" ref="AD3359">_xlfn.IFS(AC3359="","Unknown",AC3359&lt;18,"0-17",AC3359&lt;35,"18-34",AC3359&lt;50,"35-49",AC3359&lt;65,"50-64",TRUE,"65+")</f>
        <v>65+</v>
      </c>
      <c r="AE3359">
        <f>IFERROR(_xlfn.XLOOKUP($B3359,enrollment!$A$2:$A$801,enrollment!$O$2:$O$801),"")</f>
        <v>8901234567</v>
      </c>
      <c r="AF3359">
        <f>IFERROR(_xlfn.XLOOKUP($AE3359,providers!$B$2:$B$11,providers!$Q$2:$Q$11),"")</f>
        <v>3.7</v>
      </c>
      <c r="AG3359" s="1">
        <f t="shared" si="52"/>
        <v>45352</v>
      </c>
    </row>
    <row r="3360" spans="1:33" x14ac:dyDescent="0.25">
      <c r="A3360" t="s">
        <v>3890</v>
      </c>
      <c r="B3360" t="s">
        <v>3886</v>
      </c>
      <c r="C3360">
        <v>3456789012</v>
      </c>
      <c r="D3360">
        <v>3456789012</v>
      </c>
      <c r="E3360" s="1">
        <v>45423</v>
      </c>
      <c r="F3360" s="1">
        <v>45423</v>
      </c>
      <c r="G3360" s="1">
        <v>45453</v>
      </c>
      <c r="H3360" t="s">
        <v>28</v>
      </c>
      <c r="I3360">
        <v>22</v>
      </c>
      <c r="J3360" t="s">
        <v>29</v>
      </c>
      <c r="K3360">
        <v>90837</v>
      </c>
      <c r="O3360">
        <v>1</v>
      </c>
      <c r="P3360">
        <v>236.94</v>
      </c>
      <c r="Q3360">
        <v>175.51</v>
      </c>
      <c r="R3360">
        <v>140.41</v>
      </c>
      <c r="S3360">
        <v>35.1</v>
      </c>
      <c r="T3360" t="s">
        <v>30</v>
      </c>
      <c r="X3360" t="s">
        <v>146</v>
      </c>
      <c r="Y3360" t="s">
        <v>147</v>
      </c>
      <c r="Z3360" t="s">
        <v>33</v>
      </c>
      <c r="AA3360" t="str">
        <f>IFERROR(_xlfn.XLOOKUP($J3360,avoidable_ed_reference!$A$2:$A$13,avoidable_ed_reference!$C$2:$C$13),"Not Classified")</f>
        <v>Potentially Avoidable</v>
      </c>
      <c r="AB3360" t="str">
        <f>IFERROR(_xlfn.XLOOKUP($B3360,enrollment!$A$2:$A$801,enrollment!$I$2:$I$801),"")</f>
        <v>GA</v>
      </c>
      <c r="AC3360">
        <f>IFERROR(_xlfn.XLOOKUP($B3360,enrollment!$A$2:$A$801,enrollment!$L$2:$L$801),"")</f>
        <v>80</v>
      </c>
      <c r="AD3360" t="str" cm="1">
        <f t="array" ref="AD3360">_xlfn.IFS(AC3360="","Unknown",AC3360&lt;18,"0-17",AC3360&lt;35,"18-34",AC3360&lt;50,"35-49",AC3360&lt;65,"50-64",TRUE,"65+")</f>
        <v>65+</v>
      </c>
      <c r="AE3360">
        <f>IFERROR(_xlfn.XLOOKUP($B3360,enrollment!$A$2:$A$801,enrollment!$O$2:$O$801),"")</f>
        <v>8901234567</v>
      </c>
      <c r="AF3360">
        <f>IFERROR(_xlfn.XLOOKUP($AE3360,providers!$B$2:$B$11,providers!$Q$2:$Q$11),"")</f>
        <v>3.7</v>
      </c>
      <c r="AG3360" s="1">
        <f t="shared" si="52"/>
        <v>45413</v>
      </c>
    </row>
    <row r="3361" spans="1:33" x14ac:dyDescent="0.25">
      <c r="A3361" t="s">
        <v>3891</v>
      </c>
      <c r="B3361" t="s">
        <v>3886</v>
      </c>
      <c r="C3361">
        <v>8901234567</v>
      </c>
      <c r="D3361">
        <v>8901234567</v>
      </c>
      <c r="E3361" s="1">
        <v>45502</v>
      </c>
      <c r="F3361" s="1">
        <v>45502</v>
      </c>
      <c r="G3361" s="1">
        <v>45524</v>
      </c>
      <c r="H3361" t="s">
        <v>28</v>
      </c>
      <c r="I3361">
        <v>11</v>
      </c>
      <c r="J3361" t="s">
        <v>38</v>
      </c>
      <c r="K3361">
        <v>99213</v>
      </c>
      <c r="O3361">
        <v>1</v>
      </c>
      <c r="P3361">
        <v>235.25</v>
      </c>
      <c r="Q3361">
        <v>174.26</v>
      </c>
      <c r="R3361">
        <v>139.41</v>
      </c>
      <c r="S3361">
        <v>34.85</v>
      </c>
      <c r="T3361" t="s">
        <v>30</v>
      </c>
      <c r="X3361" t="s">
        <v>146</v>
      </c>
      <c r="Y3361" t="s">
        <v>147</v>
      </c>
      <c r="Z3361" t="s">
        <v>39</v>
      </c>
      <c r="AA3361" t="str">
        <f>IFERROR(_xlfn.XLOOKUP($J3361,avoidable_ed_reference!$A$2:$A$13,avoidable_ed_reference!$C$2:$C$13),"Not Classified")</f>
        <v>Not Classified</v>
      </c>
      <c r="AB3361" t="str">
        <f>IFERROR(_xlfn.XLOOKUP($B3361,enrollment!$A$2:$A$801,enrollment!$I$2:$I$801),"")</f>
        <v>GA</v>
      </c>
      <c r="AC3361">
        <f>IFERROR(_xlfn.XLOOKUP($B3361,enrollment!$A$2:$A$801,enrollment!$L$2:$L$801),"")</f>
        <v>80</v>
      </c>
      <c r="AD3361" t="str" cm="1">
        <f t="array" ref="AD3361">_xlfn.IFS(AC3361="","Unknown",AC3361&lt;18,"0-17",AC3361&lt;35,"18-34",AC3361&lt;50,"35-49",AC3361&lt;65,"50-64",TRUE,"65+")</f>
        <v>65+</v>
      </c>
      <c r="AE3361">
        <f>IFERROR(_xlfn.XLOOKUP($B3361,enrollment!$A$2:$A$801,enrollment!$O$2:$O$801),"")</f>
        <v>8901234567</v>
      </c>
      <c r="AF3361">
        <f>IFERROR(_xlfn.XLOOKUP($AE3361,providers!$B$2:$B$11,providers!$Q$2:$Q$11),"")</f>
        <v>3.7</v>
      </c>
      <c r="AG3361" s="1">
        <f t="shared" si="52"/>
        <v>45474</v>
      </c>
    </row>
    <row r="3362" spans="1:33" x14ac:dyDescent="0.25">
      <c r="A3362" t="s">
        <v>3892</v>
      </c>
      <c r="B3362" t="s">
        <v>3886</v>
      </c>
      <c r="C3362">
        <v>8901234567</v>
      </c>
      <c r="D3362">
        <v>8901234567</v>
      </c>
      <c r="E3362" s="1">
        <v>45343</v>
      </c>
      <c r="F3362" s="1">
        <v>45343</v>
      </c>
      <c r="G3362" s="1">
        <v>45370</v>
      </c>
      <c r="H3362" t="s">
        <v>28</v>
      </c>
      <c r="I3362">
        <v>11</v>
      </c>
      <c r="J3362" t="s">
        <v>35</v>
      </c>
      <c r="K3362">
        <v>99213</v>
      </c>
      <c r="O3362">
        <v>1</v>
      </c>
      <c r="P3362">
        <v>203.74</v>
      </c>
      <c r="Q3362">
        <v>150.91999999999999</v>
      </c>
      <c r="R3362">
        <v>120.74</v>
      </c>
      <c r="S3362">
        <v>30.18</v>
      </c>
      <c r="T3362" t="s">
        <v>30</v>
      </c>
      <c r="X3362" t="s">
        <v>146</v>
      </c>
      <c r="Y3362" t="s">
        <v>147</v>
      </c>
      <c r="Z3362" t="s">
        <v>39</v>
      </c>
      <c r="AA3362" t="str">
        <f>IFERROR(_xlfn.XLOOKUP($J3362,avoidable_ed_reference!$A$2:$A$13,avoidable_ed_reference!$C$2:$C$13),"Not Classified")</f>
        <v>Avoidable</v>
      </c>
      <c r="AB3362" t="str">
        <f>IFERROR(_xlfn.XLOOKUP($B3362,enrollment!$A$2:$A$801,enrollment!$I$2:$I$801),"")</f>
        <v>GA</v>
      </c>
      <c r="AC3362">
        <f>IFERROR(_xlfn.XLOOKUP($B3362,enrollment!$A$2:$A$801,enrollment!$L$2:$L$801),"")</f>
        <v>80</v>
      </c>
      <c r="AD3362" t="str" cm="1">
        <f t="array" ref="AD3362">_xlfn.IFS(AC3362="","Unknown",AC3362&lt;18,"0-17",AC3362&lt;35,"18-34",AC3362&lt;50,"35-49",AC3362&lt;65,"50-64",TRUE,"65+")</f>
        <v>65+</v>
      </c>
      <c r="AE3362">
        <f>IFERROR(_xlfn.XLOOKUP($B3362,enrollment!$A$2:$A$801,enrollment!$O$2:$O$801),"")</f>
        <v>8901234567</v>
      </c>
      <c r="AF3362">
        <f>IFERROR(_xlfn.XLOOKUP($AE3362,providers!$B$2:$B$11,providers!$Q$2:$Q$11),"")</f>
        <v>3.7</v>
      </c>
      <c r="AG3362" s="1">
        <f t="shared" si="52"/>
        <v>45323</v>
      </c>
    </row>
    <row r="3363" spans="1:33" x14ac:dyDescent="0.25">
      <c r="A3363" t="s">
        <v>3893</v>
      </c>
      <c r="B3363" t="s">
        <v>3886</v>
      </c>
      <c r="C3363">
        <v>9012345678</v>
      </c>
      <c r="D3363">
        <v>9012345678</v>
      </c>
      <c r="E3363" s="1">
        <v>45459</v>
      </c>
      <c r="F3363" s="1">
        <v>45459</v>
      </c>
      <c r="G3363" s="1">
        <v>45490</v>
      </c>
      <c r="H3363" t="s">
        <v>28</v>
      </c>
      <c r="I3363">
        <v>23</v>
      </c>
      <c r="J3363" t="s">
        <v>184</v>
      </c>
      <c r="K3363">
        <v>99284</v>
      </c>
      <c r="O3363">
        <v>1</v>
      </c>
      <c r="P3363">
        <v>1658.41</v>
      </c>
      <c r="Q3363">
        <v>921.34</v>
      </c>
      <c r="R3363">
        <v>737.07</v>
      </c>
      <c r="S3363">
        <v>184.27</v>
      </c>
      <c r="T3363" t="s">
        <v>30</v>
      </c>
      <c r="X3363" t="s">
        <v>146</v>
      </c>
      <c r="Y3363" t="s">
        <v>147</v>
      </c>
      <c r="Z3363" t="s">
        <v>45</v>
      </c>
      <c r="AA3363" t="str">
        <f>IFERROR(_xlfn.XLOOKUP($J3363,avoidable_ed_reference!$A$2:$A$13,avoidable_ed_reference!$C$2:$C$13),"Not Classified")</f>
        <v>Non-Avoidable</v>
      </c>
      <c r="AB3363" t="str">
        <f>IFERROR(_xlfn.XLOOKUP($B3363,enrollment!$A$2:$A$801,enrollment!$I$2:$I$801),"")</f>
        <v>GA</v>
      </c>
      <c r="AC3363">
        <f>IFERROR(_xlfn.XLOOKUP($B3363,enrollment!$A$2:$A$801,enrollment!$L$2:$L$801),"")</f>
        <v>80</v>
      </c>
      <c r="AD3363" t="str" cm="1">
        <f t="array" ref="AD3363">_xlfn.IFS(AC3363="","Unknown",AC3363&lt;18,"0-17",AC3363&lt;35,"18-34",AC3363&lt;50,"35-49",AC3363&lt;65,"50-64",TRUE,"65+")</f>
        <v>65+</v>
      </c>
      <c r="AE3363">
        <f>IFERROR(_xlfn.XLOOKUP($B3363,enrollment!$A$2:$A$801,enrollment!$O$2:$O$801),"")</f>
        <v>8901234567</v>
      </c>
      <c r="AF3363">
        <f>IFERROR(_xlfn.XLOOKUP($AE3363,providers!$B$2:$B$11,providers!$Q$2:$Q$11),"")</f>
        <v>3.7</v>
      </c>
      <c r="AG3363" s="1">
        <f t="shared" si="52"/>
        <v>45444</v>
      </c>
    </row>
    <row r="3364" spans="1:33" x14ac:dyDescent="0.25">
      <c r="A3364" t="s">
        <v>3894</v>
      </c>
      <c r="B3364" t="s">
        <v>3886</v>
      </c>
      <c r="C3364">
        <v>9012345678</v>
      </c>
      <c r="D3364">
        <v>9012345678</v>
      </c>
      <c r="E3364" s="1">
        <v>45325</v>
      </c>
      <c r="F3364" s="1">
        <v>45325</v>
      </c>
      <c r="G3364" s="1">
        <v>45350</v>
      </c>
      <c r="H3364" t="s">
        <v>67</v>
      </c>
      <c r="I3364">
        <v>21</v>
      </c>
      <c r="J3364" t="s">
        <v>80</v>
      </c>
      <c r="K3364">
        <v>99223</v>
      </c>
      <c r="O3364">
        <v>1</v>
      </c>
      <c r="P3364">
        <v>30295.57</v>
      </c>
      <c r="Q3364">
        <v>19545.53</v>
      </c>
      <c r="R3364">
        <v>15636.42</v>
      </c>
      <c r="S3364">
        <v>3909.11</v>
      </c>
      <c r="T3364" t="s">
        <v>30</v>
      </c>
      <c r="V3364">
        <v>1</v>
      </c>
      <c r="W3364" s="2" t="s">
        <v>68</v>
      </c>
      <c r="X3364" t="s">
        <v>146</v>
      </c>
      <c r="Y3364" t="s">
        <v>147</v>
      </c>
      <c r="Z3364" t="s">
        <v>69</v>
      </c>
      <c r="AA3364" t="str">
        <f>IFERROR(_xlfn.XLOOKUP($J3364,avoidable_ed_reference!$A$2:$A$13,avoidable_ed_reference!$C$2:$C$13),"Not Classified")</f>
        <v>Non-Avoidable</v>
      </c>
      <c r="AB3364" t="str">
        <f>IFERROR(_xlfn.XLOOKUP($B3364,enrollment!$A$2:$A$801,enrollment!$I$2:$I$801),"")</f>
        <v>GA</v>
      </c>
      <c r="AC3364">
        <f>IFERROR(_xlfn.XLOOKUP($B3364,enrollment!$A$2:$A$801,enrollment!$L$2:$L$801),"")</f>
        <v>80</v>
      </c>
      <c r="AD3364" t="str" cm="1">
        <f t="array" ref="AD3364">_xlfn.IFS(AC3364="","Unknown",AC3364&lt;18,"0-17",AC3364&lt;35,"18-34",AC3364&lt;50,"35-49",AC3364&lt;65,"50-64",TRUE,"65+")</f>
        <v>65+</v>
      </c>
      <c r="AE3364">
        <f>IFERROR(_xlfn.XLOOKUP($B3364,enrollment!$A$2:$A$801,enrollment!$O$2:$O$801),"")</f>
        <v>8901234567</v>
      </c>
      <c r="AF3364">
        <f>IFERROR(_xlfn.XLOOKUP($AE3364,providers!$B$2:$B$11,providers!$Q$2:$Q$11),"")</f>
        <v>3.7</v>
      </c>
      <c r="AG3364" s="1">
        <f t="shared" si="52"/>
        <v>45323</v>
      </c>
    </row>
    <row r="3365" spans="1:33" x14ac:dyDescent="0.25">
      <c r="A3365" t="s">
        <v>3895</v>
      </c>
      <c r="B3365" t="s">
        <v>3886</v>
      </c>
      <c r="C3365">
        <v>5678901234</v>
      </c>
      <c r="D3365">
        <v>5678901234</v>
      </c>
      <c r="E3365" s="1">
        <v>45369</v>
      </c>
      <c r="F3365" s="1">
        <v>45369</v>
      </c>
      <c r="G3365" s="1">
        <v>45386</v>
      </c>
      <c r="H3365" t="s">
        <v>28</v>
      </c>
      <c r="I3365">
        <v>20</v>
      </c>
      <c r="J3365" t="s">
        <v>35</v>
      </c>
      <c r="K3365">
        <v>99213</v>
      </c>
      <c r="O3365">
        <v>1</v>
      </c>
      <c r="P3365">
        <v>149.01</v>
      </c>
      <c r="Q3365">
        <v>114.62</v>
      </c>
      <c r="R3365">
        <v>91.7</v>
      </c>
      <c r="S3365">
        <v>22.92</v>
      </c>
      <c r="T3365" t="s">
        <v>30</v>
      </c>
      <c r="X3365" t="s">
        <v>146</v>
      </c>
      <c r="Y3365" t="s">
        <v>147</v>
      </c>
      <c r="Z3365" t="s">
        <v>36</v>
      </c>
      <c r="AA3365" t="str">
        <f>IFERROR(_xlfn.XLOOKUP($J3365,avoidable_ed_reference!$A$2:$A$13,avoidable_ed_reference!$C$2:$C$13),"Not Classified")</f>
        <v>Avoidable</v>
      </c>
      <c r="AB3365" t="str">
        <f>IFERROR(_xlfn.XLOOKUP($B3365,enrollment!$A$2:$A$801,enrollment!$I$2:$I$801),"")</f>
        <v>GA</v>
      </c>
      <c r="AC3365">
        <f>IFERROR(_xlfn.XLOOKUP($B3365,enrollment!$A$2:$A$801,enrollment!$L$2:$L$801),"")</f>
        <v>80</v>
      </c>
      <c r="AD3365" t="str" cm="1">
        <f t="array" ref="AD3365">_xlfn.IFS(AC3365="","Unknown",AC3365&lt;18,"0-17",AC3365&lt;35,"18-34",AC3365&lt;50,"35-49",AC3365&lt;65,"50-64",TRUE,"65+")</f>
        <v>65+</v>
      </c>
      <c r="AE3365">
        <f>IFERROR(_xlfn.XLOOKUP($B3365,enrollment!$A$2:$A$801,enrollment!$O$2:$O$801),"")</f>
        <v>8901234567</v>
      </c>
      <c r="AF3365">
        <f>IFERROR(_xlfn.XLOOKUP($AE3365,providers!$B$2:$B$11,providers!$Q$2:$Q$11),"")</f>
        <v>3.7</v>
      </c>
      <c r="AG3365" s="1">
        <f t="shared" si="52"/>
        <v>45352</v>
      </c>
    </row>
    <row r="3366" spans="1:33" x14ac:dyDescent="0.25">
      <c r="A3366" t="s">
        <v>3896</v>
      </c>
      <c r="B3366" t="s">
        <v>3897</v>
      </c>
      <c r="C3366">
        <v>5678901234</v>
      </c>
      <c r="D3366">
        <v>5678901234</v>
      </c>
      <c r="E3366" s="1">
        <v>45510</v>
      </c>
      <c r="F3366" s="1">
        <v>45510</v>
      </c>
      <c r="G3366" s="1">
        <v>45524</v>
      </c>
      <c r="H3366" t="s">
        <v>28</v>
      </c>
      <c r="I3366">
        <v>11</v>
      </c>
      <c r="J3366" t="s">
        <v>38</v>
      </c>
      <c r="K3366">
        <v>99213</v>
      </c>
      <c r="O3366">
        <v>1</v>
      </c>
      <c r="P3366">
        <v>237.44</v>
      </c>
      <c r="Q3366">
        <v>175.88</v>
      </c>
      <c r="R3366">
        <v>140.69999999999999</v>
      </c>
      <c r="S3366">
        <v>35.18</v>
      </c>
      <c r="T3366" t="s">
        <v>30</v>
      </c>
      <c r="X3366" t="s">
        <v>31</v>
      </c>
      <c r="Y3366" t="s">
        <v>32</v>
      </c>
      <c r="Z3366" t="s">
        <v>39</v>
      </c>
      <c r="AA3366" t="str">
        <f>IFERROR(_xlfn.XLOOKUP($J3366,avoidable_ed_reference!$A$2:$A$13,avoidable_ed_reference!$C$2:$C$13),"Not Classified")</f>
        <v>Not Classified</v>
      </c>
      <c r="AB3366" t="str">
        <f>IFERROR(_xlfn.XLOOKUP($B3366,enrollment!$A$2:$A$801,enrollment!$I$2:$I$801),"")</f>
        <v>TN</v>
      </c>
      <c r="AC3366">
        <f>IFERROR(_xlfn.XLOOKUP($B3366,enrollment!$A$2:$A$801,enrollment!$L$2:$L$801),"")</f>
        <v>36</v>
      </c>
      <c r="AD3366" t="str" cm="1">
        <f t="array" ref="AD3366">_xlfn.IFS(AC3366="","Unknown",AC3366&lt;18,"0-17",AC3366&lt;35,"18-34",AC3366&lt;50,"35-49",AC3366&lt;65,"50-64",TRUE,"65+")</f>
        <v>35-49</v>
      </c>
      <c r="AE3366">
        <f>IFERROR(_xlfn.XLOOKUP($B3366,enrollment!$A$2:$A$801,enrollment!$O$2:$O$801),"")</f>
        <v>5678901234</v>
      </c>
      <c r="AF3366">
        <f>IFERROR(_xlfn.XLOOKUP($AE3366,providers!$B$2:$B$11,providers!$Q$2:$Q$11),"")</f>
        <v>3.8</v>
      </c>
      <c r="AG3366" s="1">
        <f t="shared" si="52"/>
        <v>45505</v>
      </c>
    </row>
    <row r="3367" spans="1:33" x14ac:dyDescent="0.25">
      <c r="A3367" t="s">
        <v>3898</v>
      </c>
      <c r="B3367" t="s">
        <v>3897</v>
      </c>
      <c r="C3367">
        <v>9012345678</v>
      </c>
      <c r="D3367">
        <v>9012345678</v>
      </c>
      <c r="E3367" s="1">
        <v>45639</v>
      </c>
      <c r="F3367" s="1">
        <v>45639</v>
      </c>
      <c r="G3367" s="1">
        <v>45653</v>
      </c>
      <c r="H3367" t="s">
        <v>67</v>
      </c>
      <c r="I3367">
        <v>21</v>
      </c>
      <c r="J3367" t="s">
        <v>99</v>
      </c>
      <c r="K3367">
        <v>99223</v>
      </c>
      <c r="O3367">
        <v>1</v>
      </c>
      <c r="P3367">
        <v>27053.9</v>
      </c>
      <c r="Q3367">
        <v>17454.13</v>
      </c>
      <c r="R3367">
        <v>13963.3</v>
      </c>
      <c r="S3367">
        <v>3490.83</v>
      </c>
      <c r="T3367" t="s">
        <v>30</v>
      </c>
      <c r="V3367">
        <v>1</v>
      </c>
      <c r="W3367" s="2" t="s">
        <v>68</v>
      </c>
      <c r="X3367" t="s">
        <v>31</v>
      </c>
      <c r="Y3367" t="s">
        <v>32</v>
      </c>
      <c r="Z3367" t="s">
        <v>69</v>
      </c>
      <c r="AA3367" t="str">
        <f>IFERROR(_xlfn.XLOOKUP($J3367,avoidable_ed_reference!$A$2:$A$13,avoidable_ed_reference!$C$2:$C$13),"Not Classified")</f>
        <v>Not Classified</v>
      </c>
      <c r="AB3367" t="str">
        <f>IFERROR(_xlfn.XLOOKUP($B3367,enrollment!$A$2:$A$801,enrollment!$I$2:$I$801),"")</f>
        <v>TN</v>
      </c>
      <c r="AC3367">
        <f>IFERROR(_xlfn.XLOOKUP($B3367,enrollment!$A$2:$A$801,enrollment!$L$2:$L$801),"")</f>
        <v>36</v>
      </c>
      <c r="AD3367" t="str" cm="1">
        <f t="array" ref="AD3367">_xlfn.IFS(AC3367="","Unknown",AC3367&lt;18,"0-17",AC3367&lt;35,"18-34",AC3367&lt;50,"35-49",AC3367&lt;65,"50-64",TRUE,"65+")</f>
        <v>35-49</v>
      </c>
      <c r="AE3367">
        <f>IFERROR(_xlfn.XLOOKUP($B3367,enrollment!$A$2:$A$801,enrollment!$O$2:$O$801),"")</f>
        <v>5678901234</v>
      </c>
      <c r="AF3367">
        <f>IFERROR(_xlfn.XLOOKUP($AE3367,providers!$B$2:$B$11,providers!$Q$2:$Q$11),"")</f>
        <v>3.8</v>
      </c>
      <c r="AG3367" s="1">
        <f t="shared" si="52"/>
        <v>45627</v>
      </c>
    </row>
    <row r="3368" spans="1:33" x14ac:dyDescent="0.25">
      <c r="A3368" t="s">
        <v>3899</v>
      </c>
      <c r="B3368" t="s">
        <v>3897</v>
      </c>
      <c r="C3368">
        <v>5678901234</v>
      </c>
      <c r="D3368">
        <v>5678901234</v>
      </c>
      <c r="E3368" s="1">
        <v>45588</v>
      </c>
      <c r="F3368" s="1">
        <v>45588</v>
      </c>
      <c r="G3368" s="1">
        <v>45613</v>
      </c>
      <c r="H3368" t="s">
        <v>28</v>
      </c>
      <c r="I3368">
        <v>11</v>
      </c>
      <c r="J3368" t="s">
        <v>47</v>
      </c>
      <c r="K3368">
        <v>99213</v>
      </c>
      <c r="O3368">
        <v>1</v>
      </c>
      <c r="P3368">
        <v>220.82</v>
      </c>
      <c r="Q3368">
        <v>163.57</v>
      </c>
      <c r="R3368">
        <v>130.86000000000001</v>
      </c>
      <c r="S3368">
        <v>32.71</v>
      </c>
      <c r="T3368" t="s">
        <v>30</v>
      </c>
      <c r="X3368" t="s">
        <v>31</v>
      </c>
      <c r="Y3368" t="s">
        <v>32</v>
      </c>
      <c r="Z3368" t="s">
        <v>39</v>
      </c>
      <c r="AA3368" t="str">
        <f>IFERROR(_xlfn.XLOOKUP($J3368,avoidable_ed_reference!$A$2:$A$13,avoidable_ed_reference!$C$2:$C$13),"Not Classified")</f>
        <v>Not Classified</v>
      </c>
      <c r="AB3368" t="str">
        <f>IFERROR(_xlfn.XLOOKUP($B3368,enrollment!$A$2:$A$801,enrollment!$I$2:$I$801),"")</f>
        <v>TN</v>
      </c>
      <c r="AC3368">
        <f>IFERROR(_xlfn.XLOOKUP($B3368,enrollment!$A$2:$A$801,enrollment!$L$2:$L$801),"")</f>
        <v>36</v>
      </c>
      <c r="AD3368" t="str" cm="1">
        <f t="array" ref="AD3368">_xlfn.IFS(AC3368="","Unknown",AC3368&lt;18,"0-17",AC3368&lt;35,"18-34",AC3368&lt;50,"35-49",AC3368&lt;65,"50-64",TRUE,"65+")</f>
        <v>35-49</v>
      </c>
      <c r="AE3368">
        <f>IFERROR(_xlfn.XLOOKUP($B3368,enrollment!$A$2:$A$801,enrollment!$O$2:$O$801),"")</f>
        <v>5678901234</v>
      </c>
      <c r="AF3368">
        <f>IFERROR(_xlfn.XLOOKUP($AE3368,providers!$B$2:$B$11,providers!$Q$2:$Q$11),"")</f>
        <v>3.8</v>
      </c>
      <c r="AG3368" s="1">
        <f t="shared" si="52"/>
        <v>45566</v>
      </c>
    </row>
    <row r="3369" spans="1:33" x14ac:dyDescent="0.25">
      <c r="A3369" t="s">
        <v>3900</v>
      </c>
      <c r="B3369" t="s">
        <v>3897</v>
      </c>
      <c r="C3369">
        <v>5678901234</v>
      </c>
      <c r="D3369">
        <v>5678901234</v>
      </c>
      <c r="E3369" s="1">
        <v>45509</v>
      </c>
      <c r="F3369" s="1">
        <v>45509</v>
      </c>
      <c r="G3369" s="1">
        <v>45534</v>
      </c>
      <c r="H3369" t="s">
        <v>28</v>
      </c>
      <c r="I3369">
        <v>11</v>
      </c>
      <c r="J3369" t="s">
        <v>38</v>
      </c>
      <c r="K3369">
        <v>99213</v>
      </c>
      <c r="O3369">
        <v>1</v>
      </c>
      <c r="P3369">
        <v>204.24</v>
      </c>
      <c r="Q3369">
        <v>151.29</v>
      </c>
      <c r="R3369">
        <v>121.03</v>
      </c>
      <c r="S3369">
        <v>30.26</v>
      </c>
      <c r="T3369" t="s">
        <v>30</v>
      </c>
      <c r="X3369" t="s">
        <v>31</v>
      </c>
      <c r="Y3369" t="s">
        <v>32</v>
      </c>
      <c r="Z3369" t="s">
        <v>39</v>
      </c>
      <c r="AA3369" t="str">
        <f>IFERROR(_xlfn.XLOOKUP($J3369,avoidable_ed_reference!$A$2:$A$13,avoidable_ed_reference!$C$2:$C$13),"Not Classified")</f>
        <v>Not Classified</v>
      </c>
      <c r="AB3369" t="str">
        <f>IFERROR(_xlfn.XLOOKUP($B3369,enrollment!$A$2:$A$801,enrollment!$I$2:$I$801),"")</f>
        <v>TN</v>
      </c>
      <c r="AC3369">
        <f>IFERROR(_xlfn.XLOOKUP($B3369,enrollment!$A$2:$A$801,enrollment!$L$2:$L$801),"")</f>
        <v>36</v>
      </c>
      <c r="AD3369" t="str" cm="1">
        <f t="array" ref="AD3369">_xlfn.IFS(AC3369="","Unknown",AC3369&lt;18,"0-17",AC3369&lt;35,"18-34",AC3369&lt;50,"35-49",AC3369&lt;65,"50-64",TRUE,"65+")</f>
        <v>35-49</v>
      </c>
      <c r="AE3369">
        <f>IFERROR(_xlfn.XLOOKUP($B3369,enrollment!$A$2:$A$801,enrollment!$O$2:$O$801),"")</f>
        <v>5678901234</v>
      </c>
      <c r="AF3369">
        <f>IFERROR(_xlfn.XLOOKUP($AE3369,providers!$B$2:$B$11,providers!$Q$2:$Q$11),"")</f>
        <v>3.8</v>
      </c>
      <c r="AG3369" s="1">
        <f t="shared" si="52"/>
        <v>45505</v>
      </c>
    </row>
    <row r="3370" spans="1:33" x14ac:dyDescent="0.25">
      <c r="A3370" t="s">
        <v>3901</v>
      </c>
      <c r="B3370" t="s">
        <v>3897</v>
      </c>
      <c r="C3370">
        <v>9012345678</v>
      </c>
      <c r="D3370">
        <v>9012345678</v>
      </c>
      <c r="E3370" s="1">
        <v>45480</v>
      </c>
      <c r="F3370" s="1">
        <v>45480</v>
      </c>
      <c r="G3370" s="1">
        <v>45513</v>
      </c>
      <c r="H3370" t="s">
        <v>67</v>
      </c>
      <c r="I3370">
        <v>21</v>
      </c>
      <c r="J3370" t="s">
        <v>42</v>
      </c>
      <c r="K3370">
        <v>99223</v>
      </c>
      <c r="O3370">
        <v>1</v>
      </c>
      <c r="P3370">
        <v>28052.29</v>
      </c>
      <c r="Q3370">
        <v>18098.25</v>
      </c>
      <c r="R3370">
        <v>14478.6</v>
      </c>
      <c r="S3370">
        <v>3619.65</v>
      </c>
      <c r="T3370" t="s">
        <v>30</v>
      </c>
      <c r="V3370">
        <v>1</v>
      </c>
      <c r="W3370" s="2" t="s">
        <v>68</v>
      </c>
      <c r="X3370" t="s">
        <v>31</v>
      </c>
      <c r="Y3370" t="s">
        <v>32</v>
      </c>
      <c r="Z3370" t="s">
        <v>69</v>
      </c>
      <c r="AA3370" t="str">
        <f>IFERROR(_xlfn.XLOOKUP($J3370,avoidable_ed_reference!$A$2:$A$13,avoidable_ed_reference!$C$2:$C$13),"Not Classified")</f>
        <v>Non-Avoidable</v>
      </c>
      <c r="AB3370" t="str">
        <f>IFERROR(_xlfn.XLOOKUP($B3370,enrollment!$A$2:$A$801,enrollment!$I$2:$I$801),"")</f>
        <v>TN</v>
      </c>
      <c r="AC3370">
        <f>IFERROR(_xlfn.XLOOKUP($B3370,enrollment!$A$2:$A$801,enrollment!$L$2:$L$801),"")</f>
        <v>36</v>
      </c>
      <c r="AD3370" t="str" cm="1">
        <f t="array" ref="AD3370">_xlfn.IFS(AC3370="","Unknown",AC3370&lt;18,"0-17",AC3370&lt;35,"18-34",AC3370&lt;50,"35-49",AC3370&lt;65,"50-64",TRUE,"65+")</f>
        <v>35-49</v>
      </c>
      <c r="AE3370">
        <f>IFERROR(_xlfn.XLOOKUP($B3370,enrollment!$A$2:$A$801,enrollment!$O$2:$O$801),"")</f>
        <v>5678901234</v>
      </c>
      <c r="AF3370">
        <f>IFERROR(_xlfn.XLOOKUP($AE3370,providers!$B$2:$B$11,providers!$Q$2:$Q$11),"")</f>
        <v>3.8</v>
      </c>
      <c r="AG3370" s="1">
        <f t="shared" si="52"/>
        <v>45474</v>
      </c>
    </row>
    <row r="3371" spans="1:33" x14ac:dyDescent="0.25">
      <c r="A3371" t="s">
        <v>3902</v>
      </c>
      <c r="B3371" t="s">
        <v>3897</v>
      </c>
      <c r="C3371">
        <v>5678901234</v>
      </c>
      <c r="D3371">
        <v>5678901234</v>
      </c>
      <c r="E3371" s="1">
        <v>45647</v>
      </c>
      <c r="F3371" s="1">
        <v>45647</v>
      </c>
      <c r="G3371" s="1">
        <v>45678</v>
      </c>
      <c r="H3371" t="s">
        <v>28</v>
      </c>
      <c r="I3371">
        <v>11</v>
      </c>
      <c r="J3371" t="s">
        <v>38</v>
      </c>
      <c r="K3371">
        <v>99213</v>
      </c>
      <c r="O3371">
        <v>1</v>
      </c>
      <c r="P3371">
        <v>199.61</v>
      </c>
      <c r="Q3371">
        <v>147.86000000000001</v>
      </c>
      <c r="R3371">
        <v>118.29</v>
      </c>
      <c r="S3371">
        <v>29.57</v>
      </c>
      <c r="T3371" t="s">
        <v>30</v>
      </c>
      <c r="X3371" t="s">
        <v>31</v>
      </c>
      <c r="Y3371" t="s">
        <v>32</v>
      </c>
      <c r="Z3371" t="s">
        <v>39</v>
      </c>
      <c r="AA3371" t="str">
        <f>IFERROR(_xlfn.XLOOKUP($J3371,avoidable_ed_reference!$A$2:$A$13,avoidable_ed_reference!$C$2:$C$13),"Not Classified")</f>
        <v>Not Classified</v>
      </c>
      <c r="AB3371" t="str">
        <f>IFERROR(_xlfn.XLOOKUP($B3371,enrollment!$A$2:$A$801,enrollment!$I$2:$I$801),"")</f>
        <v>TN</v>
      </c>
      <c r="AC3371">
        <f>IFERROR(_xlfn.XLOOKUP($B3371,enrollment!$A$2:$A$801,enrollment!$L$2:$L$801),"")</f>
        <v>36</v>
      </c>
      <c r="AD3371" t="str" cm="1">
        <f t="array" ref="AD3371">_xlfn.IFS(AC3371="","Unknown",AC3371&lt;18,"0-17",AC3371&lt;35,"18-34",AC3371&lt;50,"35-49",AC3371&lt;65,"50-64",TRUE,"65+")</f>
        <v>35-49</v>
      </c>
      <c r="AE3371">
        <f>IFERROR(_xlfn.XLOOKUP($B3371,enrollment!$A$2:$A$801,enrollment!$O$2:$O$801),"")</f>
        <v>5678901234</v>
      </c>
      <c r="AF3371">
        <f>IFERROR(_xlfn.XLOOKUP($AE3371,providers!$B$2:$B$11,providers!$Q$2:$Q$11),"")</f>
        <v>3.8</v>
      </c>
      <c r="AG3371" s="1">
        <f t="shared" si="52"/>
        <v>45627</v>
      </c>
    </row>
    <row r="3372" spans="1:33" x14ac:dyDescent="0.25">
      <c r="A3372" t="s">
        <v>3903</v>
      </c>
      <c r="B3372" t="s">
        <v>3897</v>
      </c>
      <c r="C3372">
        <v>8901234567</v>
      </c>
      <c r="D3372">
        <v>8901234567</v>
      </c>
      <c r="E3372" s="1">
        <v>45386</v>
      </c>
      <c r="F3372" s="1">
        <v>45386</v>
      </c>
      <c r="G3372" s="1">
        <v>45414</v>
      </c>
      <c r="H3372" t="s">
        <v>28</v>
      </c>
      <c r="I3372">
        <v>23</v>
      </c>
      <c r="J3372" t="s">
        <v>91</v>
      </c>
      <c r="K3372">
        <v>99284</v>
      </c>
      <c r="O3372">
        <v>1</v>
      </c>
      <c r="P3372">
        <v>1932.35</v>
      </c>
      <c r="Q3372">
        <v>1073.53</v>
      </c>
      <c r="R3372">
        <v>858.82</v>
      </c>
      <c r="S3372">
        <v>214.71</v>
      </c>
      <c r="T3372" t="s">
        <v>30</v>
      </c>
      <c r="X3372" t="s">
        <v>31</v>
      </c>
      <c r="Y3372" t="s">
        <v>32</v>
      </c>
      <c r="Z3372" t="s">
        <v>45</v>
      </c>
      <c r="AA3372" t="str">
        <f>IFERROR(_xlfn.XLOOKUP($J3372,avoidable_ed_reference!$A$2:$A$13,avoidable_ed_reference!$C$2:$C$13),"Not Classified")</f>
        <v>Avoidable</v>
      </c>
      <c r="AB3372" t="str">
        <f>IFERROR(_xlfn.XLOOKUP($B3372,enrollment!$A$2:$A$801,enrollment!$I$2:$I$801),"")</f>
        <v>TN</v>
      </c>
      <c r="AC3372">
        <f>IFERROR(_xlfn.XLOOKUP($B3372,enrollment!$A$2:$A$801,enrollment!$L$2:$L$801),"")</f>
        <v>36</v>
      </c>
      <c r="AD3372" t="str" cm="1">
        <f t="array" ref="AD3372">_xlfn.IFS(AC3372="","Unknown",AC3372&lt;18,"0-17",AC3372&lt;35,"18-34",AC3372&lt;50,"35-49",AC3372&lt;65,"50-64",TRUE,"65+")</f>
        <v>35-49</v>
      </c>
      <c r="AE3372">
        <f>IFERROR(_xlfn.XLOOKUP($B3372,enrollment!$A$2:$A$801,enrollment!$O$2:$O$801),"")</f>
        <v>5678901234</v>
      </c>
      <c r="AF3372">
        <f>IFERROR(_xlfn.XLOOKUP($AE3372,providers!$B$2:$B$11,providers!$Q$2:$Q$11),"")</f>
        <v>3.8</v>
      </c>
      <c r="AG3372" s="1">
        <f t="shared" si="52"/>
        <v>45383</v>
      </c>
    </row>
    <row r="3373" spans="1:33" x14ac:dyDescent="0.25">
      <c r="A3373" t="s">
        <v>3904</v>
      </c>
      <c r="B3373" t="s">
        <v>3905</v>
      </c>
      <c r="C3373">
        <v>7890123456</v>
      </c>
      <c r="D3373">
        <v>7890123456</v>
      </c>
      <c r="E3373" s="1">
        <v>45500</v>
      </c>
      <c r="F3373" s="1">
        <v>45500</v>
      </c>
      <c r="G3373" s="1">
        <v>45518</v>
      </c>
      <c r="H3373" t="s">
        <v>28</v>
      </c>
      <c r="I3373">
        <v>11</v>
      </c>
      <c r="J3373" t="s">
        <v>35</v>
      </c>
      <c r="K3373">
        <v>99213</v>
      </c>
      <c r="O3373">
        <v>1</v>
      </c>
      <c r="P3373">
        <v>199.77</v>
      </c>
      <c r="Q3373">
        <v>147.97999999999999</v>
      </c>
      <c r="R3373">
        <v>118.38</v>
      </c>
      <c r="S3373">
        <v>29.6</v>
      </c>
      <c r="T3373" t="s">
        <v>30</v>
      </c>
      <c r="X3373" t="s">
        <v>52</v>
      </c>
      <c r="Y3373" t="s">
        <v>44</v>
      </c>
      <c r="Z3373" t="s">
        <v>39</v>
      </c>
      <c r="AA3373" t="str">
        <f>IFERROR(_xlfn.XLOOKUP($J3373,avoidable_ed_reference!$A$2:$A$13,avoidable_ed_reference!$C$2:$C$13),"Not Classified")</f>
        <v>Avoidable</v>
      </c>
      <c r="AB3373" t="str">
        <f>IFERROR(_xlfn.XLOOKUP($B3373,enrollment!$A$2:$A$801,enrollment!$I$2:$I$801),"")</f>
        <v>TN</v>
      </c>
      <c r="AC3373">
        <f>IFERROR(_xlfn.XLOOKUP($B3373,enrollment!$A$2:$A$801,enrollment!$L$2:$L$801),"")</f>
        <v>41</v>
      </c>
      <c r="AD3373" t="str" cm="1">
        <f t="array" ref="AD3373">_xlfn.IFS(AC3373="","Unknown",AC3373&lt;18,"0-17",AC3373&lt;35,"18-34",AC3373&lt;50,"35-49",AC3373&lt;65,"50-64",TRUE,"65+")</f>
        <v>35-49</v>
      </c>
      <c r="AE3373">
        <f>IFERROR(_xlfn.XLOOKUP($B3373,enrollment!$A$2:$A$801,enrollment!$O$2:$O$801),"")</f>
        <v>7890123456</v>
      </c>
      <c r="AF3373">
        <f>IFERROR(_xlfn.XLOOKUP($AE3373,providers!$B$2:$B$11,providers!$Q$2:$Q$11),"")</f>
        <v>3.9</v>
      </c>
      <c r="AG3373" s="1">
        <f t="shared" si="52"/>
        <v>45474</v>
      </c>
    </row>
    <row r="3374" spans="1:33" x14ac:dyDescent="0.25">
      <c r="A3374" t="s">
        <v>3906</v>
      </c>
      <c r="B3374" t="s">
        <v>3905</v>
      </c>
      <c r="C3374">
        <v>7890123456</v>
      </c>
      <c r="D3374">
        <v>7890123456</v>
      </c>
      <c r="E3374" s="1">
        <v>45312</v>
      </c>
      <c r="F3374" s="1">
        <v>45312</v>
      </c>
      <c r="G3374" s="1">
        <v>45327</v>
      </c>
      <c r="H3374" t="s">
        <v>28</v>
      </c>
      <c r="I3374">
        <v>11</v>
      </c>
      <c r="J3374" t="s">
        <v>47</v>
      </c>
      <c r="K3374">
        <v>99213</v>
      </c>
      <c r="O3374">
        <v>1</v>
      </c>
      <c r="P3374">
        <v>177.09</v>
      </c>
      <c r="Q3374">
        <v>131.18</v>
      </c>
      <c r="R3374">
        <v>104.94</v>
      </c>
      <c r="S3374">
        <v>26.24</v>
      </c>
      <c r="T3374" t="s">
        <v>30</v>
      </c>
      <c r="X3374" t="s">
        <v>52</v>
      </c>
      <c r="Y3374" t="s">
        <v>44</v>
      </c>
      <c r="Z3374" t="s">
        <v>39</v>
      </c>
      <c r="AA3374" t="str">
        <f>IFERROR(_xlfn.XLOOKUP($J3374,avoidable_ed_reference!$A$2:$A$13,avoidable_ed_reference!$C$2:$C$13),"Not Classified")</f>
        <v>Not Classified</v>
      </c>
      <c r="AB3374" t="str">
        <f>IFERROR(_xlfn.XLOOKUP($B3374,enrollment!$A$2:$A$801,enrollment!$I$2:$I$801),"")</f>
        <v>TN</v>
      </c>
      <c r="AC3374">
        <f>IFERROR(_xlfn.XLOOKUP($B3374,enrollment!$A$2:$A$801,enrollment!$L$2:$L$801),"")</f>
        <v>41</v>
      </c>
      <c r="AD3374" t="str" cm="1">
        <f t="array" ref="AD3374">_xlfn.IFS(AC3374="","Unknown",AC3374&lt;18,"0-17",AC3374&lt;35,"18-34",AC3374&lt;50,"35-49",AC3374&lt;65,"50-64",TRUE,"65+")</f>
        <v>35-49</v>
      </c>
      <c r="AE3374">
        <f>IFERROR(_xlfn.XLOOKUP($B3374,enrollment!$A$2:$A$801,enrollment!$O$2:$O$801),"")</f>
        <v>7890123456</v>
      </c>
      <c r="AF3374">
        <f>IFERROR(_xlfn.XLOOKUP($AE3374,providers!$B$2:$B$11,providers!$Q$2:$Q$11),"")</f>
        <v>3.9</v>
      </c>
      <c r="AG3374" s="1">
        <f t="shared" si="52"/>
        <v>45292</v>
      </c>
    </row>
    <row r="3375" spans="1:33" x14ac:dyDescent="0.25">
      <c r="A3375" t="s">
        <v>3907</v>
      </c>
      <c r="B3375" t="s">
        <v>3905</v>
      </c>
      <c r="C3375">
        <v>5678901234</v>
      </c>
      <c r="D3375">
        <v>5678901234</v>
      </c>
      <c r="E3375" s="1">
        <v>45653</v>
      </c>
      <c r="F3375" s="1">
        <v>45653</v>
      </c>
      <c r="G3375" s="1">
        <v>45687</v>
      </c>
      <c r="H3375" t="s">
        <v>28</v>
      </c>
      <c r="I3375">
        <v>20</v>
      </c>
      <c r="J3375" t="s">
        <v>35</v>
      </c>
      <c r="K3375">
        <v>99213</v>
      </c>
      <c r="O3375">
        <v>1</v>
      </c>
      <c r="P3375">
        <v>162.27000000000001</v>
      </c>
      <c r="Q3375">
        <v>124.82</v>
      </c>
      <c r="R3375">
        <v>99.86</v>
      </c>
      <c r="S3375">
        <v>24.96</v>
      </c>
      <c r="T3375" t="s">
        <v>30</v>
      </c>
      <c r="X3375" t="s">
        <v>52</v>
      </c>
      <c r="Y3375" t="s">
        <v>44</v>
      </c>
      <c r="Z3375" t="s">
        <v>36</v>
      </c>
      <c r="AA3375" t="str">
        <f>IFERROR(_xlfn.XLOOKUP($J3375,avoidable_ed_reference!$A$2:$A$13,avoidable_ed_reference!$C$2:$C$13),"Not Classified")</f>
        <v>Avoidable</v>
      </c>
      <c r="AB3375" t="str">
        <f>IFERROR(_xlfn.XLOOKUP($B3375,enrollment!$A$2:$A$801,enrollment!$I$2:$I$801),"")</f>
        <v>TN</v>
      </c>
      <c r="AC3375">
        <f>IFERROR(_xlfn.XLOOKUP($B3375,enrollment!$A$2:$A$801,enrollment!$L$2:$L$801),"")</f>
        <v>41</v>
      </c>
      <c r="AD3375" t="str" cm="1">
        <f t="array" ref="AD3375">_xlfn.IFS(AC3375="","Unknown",AC3375&lt;18,"0-17",AC3375&lt;35,"18-34",AC3375&lt;50,"35-49",AC3375&lt;65,"50-64",TRUE,"65+")</f>
        <v>35-49</v>
      </c>
      <c r="AE3375">
        <f>IFERROR(_xlfn.XLOOKUP($B3375,enrollment!$A$2:$A$801,enrollment!$O$2:$O$801),"")</f>
        <v>7890123456</v>
      </c>
      <c r="AF3375">
        <f>IFERROR(_xlfn.XLOOKUP($AE3375,providers!$B$2:$B$11,providers!$Q$2:$Q$11),"")</f>
        <v>3.9</v>
      </c>
      <c r="AG3375" s="1">
        <f t="shared" si="52"/>
        <v>45627</v>
      </c>
    </row>
    <row r="3376" spans="1:33" x14ac:dyDescent="0.25">
      <c r="A3376" t="s">
        <v>3908</v>
      </c>
      <c r="B3376" t="s">
        <v>3905</v>
      </c>
      <c r="C3376">
        <v>7890123456</v>
      </c>
      <c r="D3376">
        <v>7890123456</v>
      </c>
      <c r="E3376" s="1">
        <v>45517</v>
      </c>
      <c r="F3376" s="1">
        <v>45517</v>
      </c>
      <c r="G3376" s="1">
        <v>45549</v>
      </c>
      <c r="H3376" t="s">
        <v>28</v>
      </c>
      <c r="I3376">
        <v>11</v>
      </c>
      <c r="J3376" t="s">
        <v>38</v>
      </c>
      <c r="K3376">
        <v>99213</v>
      </c>
      <c r="O3376">
        <v>1</v>
      </c>
      <c r="P3376">
        <v>178.73</v>
      </c>
      <c r="Q3376">
        <v>132.38999999999999</v>
      </c>
      <c r="R3376">
        <v>105.91</v>
      </c>
      <c r="S3376">
        <v>26.48</v>
      </c>
      <c r="T3376" t="s">
        <v>30</v>
      </c>
      <c r="X3376" t="s">
        <v>52</v>
      </c>
      <c r="Y3376" t="s">
        <v>44</v>
      </c>
      <c r="Z3376" t="s">
        <v>39</v>
      </c>
      <c r="AA3376" t="str">
        <f>IFERROR(_xlfn.XLOOKUP($J3376,avoidable_ed_reference!$A$2:$A$13,avoidable_ed_reference!$C$2:$C$13),"Not Classified")</f>
        <v>Not Classified</v>
      </c>
      <c r="AB3376" t="str">
        <f>IFERROR(_xlfn.XLOOKUP($B3376,enrollment!$A$2:$A$801,enrollment!$I$2:$I$801),"")</f>
        <v>TN</v>
      </c>
      <c r="AC3376">
        <f>IFERROR(_xlfn.XLOOKUP($B3376,enrollment!$A$2:$A$801,enrollment!$L$2:$L$801),"")</f>
        <v>41</v>
      </c>
      <c r="AD3376" t="str" cm="1">
        <f t="array" ref="AD3376">_xlfn.IFS(AC3376="","Unknown",AC3376&lt;18,"0-17",AC3376&lt;35,"18-34",AC3376&lt;50,"35-49",AC3376&lt;65,"50-64",TRUE,"65+")</f>
        <v>35-49</v>
      </c>
      <c r="AE3376">
        <f>IFERROR(_xlfn.XLOOKUP($B3376,enrollment!$A$2:$A$801,enrollment!$O$2:$O$801),"")</f>
        <v>7890123456</v>
      </c>
      <c r="AF3376">
        <f>IFERROR(_xlfn.XLOOKUP($AE3376,providers!$B$2:$B$11,providers!$Q$2:$Q$11),"")</f>
        <v>3.9</v>
      </c>
      <c r="AG3376" s="1">
        <f t="shared" si="52"/>
        <v>45505</v>
      </c>
    </row>
    <row r="3377" spans="1:33" x14ac:dyDescent="0.25">
      <c r="A3377" t="s">
        <v>3909</v>
      </c>
      <c r="B3377" t="s">
        <v>3905</v>
      </c>
      <c r="C3377">
        <v>7890123456</v>
      </c>
      <c r="D3377">
        <v>7890123456</v>
      </c>
      <c r="E3377" s="1">
        <v>45325</v>
      </c>
      <c r="F3377" s="1">
        <v>45325</v>
      </c>
      <c r="G3377" s="1">
        <v>45356</v>
      </c>
      <c r="H3377" t="s">
        <v>28</v>
      </c>
      <c r="I3377">
        <v>11</v>
      </c>
      <c r="J3377" t="s">
        <v>38</v>
      </c>
      <c r="K3377">
        <v>99213</v>
      </c>
      <c r="O3377">
        <v>1</v>
      </c>
      <c r="P3377">
        <v>238.25</v>
      </c>
      <c r="Q3377">
        <v>176.48</v>
      </c>
      <c r="R3377">
        <v>141.18</v>
      </c>
      <c r="S3377">
        <v>35.299999999999997</v>
      </c>
      <c r="T3377" t="s">
        <v>30</v>
      </c>
      <c r="X3377" t="s">
        <v>52</v>
      </c>
      <c r="Y3377" t="s">
        <v>44</v>
      </c>
      <c r="Z3377" t="s">
        <v>39</v>
      </c>
      <c r="AA3377" t="str">
        <f>IFERROR(_xlfn.XLOOKUP($J3377,avoidable_ed_reference!$A$2:$A$13,avoidable_ed_reference!$C$2:$C$13),"Not Classified")</f>
        <v>Not Classified</v>
      </c>
      <c r="AB3377" t="str">
        <f>IFERROR(_xlfn.XLOOKUP($B3377,enrollment!$A$2:$A$801,enrollment!$I$2:$I$801),"")</f>
        <v>TN</v>
      </c>
      <c r="AC3377">
        <f>IFERROR(_xlfn.XLOOKUP($B3377,enrollment!$A$2:$A$801,enrollment!$L$2:$L$801),"")</f>
        <v>41</v>
      </c>
      <c r="AD3377" t="str" cm="1">
        <f t="array" ref="AD3377">_xlfn.IFS(AC3377="","Unknown",AC3377&lt;18,"0-17",AC3377&lt;35,"18-34",AC3377&lt;50,"35-49",AC3377&lt;65,"50-64",TRUE,"65+")</f>
        <v>35-49</v>
      </c>
      <c r="AE3377">
        <f>IFERROR(_xlfn.XLOOKUP($B3377,enrollment!$A$2:$A$801,enrollment!$O$2:$O$801),"")</f>
        <v>7890123456</v>
      </c>
      <c r="AF3377">
        <f>IFERROR(_xlfn.XLOOKUP($AE3377,providers!$B$2:$B$11,providers!$Q$2:$Q$11),"")</f>
        <v>3.9</v>
      </c>
      <c r="AG3377" s="1">
        <f t="shared" si="52"/>
        <v>45323</v>
      </c>
    </row>
    <row r="3378" spans="1:33" x14ac:dyDescent="0.25">
      <c r="A3378" t="s">
        <v>3910</v>
      </c>
      <c r="B3378" t="s">
        <v>3905</v>
      </c>
      <c r="C3378">
        <v>7890123456</v>
      </c>
      <c r="D3378">
        <v>7890123456</v>
      </c>
      <c r="E3378" s="1">
        <v>45469</v>
      </c>
      <c r="F3378" s="1">
        <v>45469</v>
      </c>
      <c r="G3378" s="1">
        <v>45497</v>
      </c>
      <c r="H3378" t="s">
        <v>28</v>
      </c>
      <c r="I3378">
        <v>11</v>
      </c>
      <c r="J3378" t="s">
        <v>38</v>
      </c>
      <c r="K3378">
        <v>99213</v>
      </c>
      <c r="O3378">
        <v>1</v>
      </c>
      <c r="P3378">
        <v>206.91</v>
      </c>
      <c r="Q3378">
        <v>153.27000000000001</v>
      </c>
      <c r="R3378">
        <v>122.62</v>
      </c>
      <c r="S3378">
        <v>30.65</v>
      </c>
      <c r="T3378" t="s">
        <v>30</v>
      </c>
      <c r="X3378" t="s">
        <v>52</v>
      </c>
      <c r="Y3378" t="s">
        <v>44</v>
      </c>
      <c r="Z3378" t="s">
        <v>39</v>
      </c>
      <c r="AA3378" t="str">
        <f>IFERROR(_xlfn.XLOOKUP($J3378,avoidable_ed_reference!$A$2:$A$13,avoidable_ed_reference!$C$2:$C$13),"Not Classified")</f>
        <v>Not Classified</v>
      </c>
      <c r="AB3378" t="str">
        <f>IFERROR(_xlfn.XLOOKUP($B3378,enrollment!$A$2:$A$801,enrollment!$I$2:$I$801),"")</f>
        <v>TN</v>
      </c>
      <c r="AC3378">
        <f>IFERROR(_xlfn.XLOOKUP($B3378,enrollment!$A$2:$A$801,enrollment!$L$2:$L$801),"")</f>
        <v>41</v>
      </c>
      <c r="AD3378" t="str" cm="1">
        <f t="array" ref="AD3378">_xlfn.IFS(AC3378="","Unknown",AC3378&lt;18,"0-17",AC3378&lt;35,"18-34",AC3378&lt;50,"35-49",AC3378&lt;65,"50-64",TRUE,"65+")</f>
        <v>35-49</v>
      </c>
      <c r="AE3378">
        <f>IFERROR(_xlfn.XLOOKUP($B3378,enrollment!$A$2:$A$801,enrollment!$O$2:$O$801),"")</f>
        <v>7890123456</v>
      </c>
      <c r="AF3378">
        <f>IFERROR(_xlfn.XLOOKUP($AE3378,providers!$B$2:$B$11,providers!$Q$2:$Q$11),"")</f>
        <v>3.9</v>
      </c>
      <c r="AG3378" s="1">
        <f t="shared" si="52"/>
        <v>45444</v>
      </c>
    </row>
    <row r="3379" spans="1:33" x14ac:dyDescent="0.25">
      <c r="A3379" t="s">
        <v>3911</v>
      </c>
      <c r="B3379" t="s">
        <v>3912</v>
      </c>
      <c r="C3379">
        <v>9012345678</v>
      </c>
      <c r="D3379">
        <v>9012345678</v>
      </c>
      <c r="E3379" s="1">
        <v>45342</v>
      </c>
      <c r="F3379" s="1">
        <v>45342</v>
      </c>
      <c r="G3379" s="1">
        <v>45369</v>
      </c>
      <c r="H3379" t="s">
        <v>67</v>
      </c>
      <c r="I3379">
        <v>21</v>
      </c>
      <c r="J3379" t="s">
        <v>99</v>
      </c>
      <c r="K3379">
        <v>99223</v>
      </c>
      <c r="O3379">
        <v>1</v>
      </c>
      <c r="P3379">
        <v>20074.38</v>
      </c>
      <c r="Q3379">
        <v>12951.21</v>
      </c>
      <c r="R3379">
        <v>10360.969999999999</v>
      </c>
      <c r="S3379">
        <v>2590.2399999999998</v>
      </c>
      <c r="T3379" t="s">
        <v>30</v>
      </c>
      <c r="V3379">
        <v>1</v>
      </c>
      <c r="W3379" s="2" t="s">
        <v>68</v>
      </c>
      <c r="X3379" t="s">
        <v>31</v>
      </c>
      <c r="Y3379" t="s">
        <v>32</v>
      </c>
      <c r="Z3379" t="s">
        <v>69</v>
      </c>
      <c r="AA3379" t="str">
        <f>IFERROR(_xlfn.XLOOKUP($J3379,avoidable_ed_reference!$A$2:$A$13,avoidable_ed_reference!$C$2:$C$13),"Not Classified")</f>
        <v>Not Classified</v>
      </c>
      <c r="AB3379" t="str">
        <f>IFERROR(_xlfn.XLOOKUP($B3379,enrollment!$A$2:$A$801,enrollment!$I$2:$I$801),"")</f>
        <v>TN</v>
      </c>
      <c r="AC3379">
        <f>IFERROR(_xlfn.XLOOKUP($B3379,enrollment!$A$2:$A$801,enrollment!$L$2:$L$801),"")</f>
        <v>37</v>
      </c>
      <c r="AD3379" t="str" cm="1">
        <f t="array" ref="AD3379">_xlfn.IFS(AC3379="","Unknown",AC3379&lt;18,"0-17",AC3379&lt;35,"18-34",AC3379&lt;50,"35-49",AC3379&lt;65,"50-64",TRUE,"65+")</f>
        <v>35-49</v>
      </c>
      <c r="AE3379">
        <f>IFERROR(_xlfn.XLOOKUP($B3379,enrollment!$A$2:$A$801,enrollment!$O$2:$O$801),"")</f>
        <v>7890123456</v>
      </c>
      <c r="AF3379">
        <f>IFERROR(_xlfn.XLOOKUP($AE3379,providers!$B$2:$B$11,providers!$Q$2:$Q$11),"")</f>
        <v>3.9</v>
      </c>
      <c r="AG3379" s="1">
        <f t="shared" si="52"/>
        <v>45323</v>
      </c>
    </row>
    <row r="3380" spans="1:33" x14ac:dyDescent="0.25">
      <c r="A3380" t="s">
        <v>3913</v>
      </c>
      <c r="B3380" t="s">
        <v>3912</v>
      </c>
      <c r="C3380">
        <v>3456789012</v>
      </c>
      <c r="D3380">
        <v>3456789012</v>
      </c>
      <c r="E3380" s="1">
        <v>45309</v>
      </c>
      <c r="F3380" s="1">
        <v>45309</v>
      </c>
      <c r="G3380" s="1">
        <v>45329</v>
      </c>
      <c r="H3380" t="s">
        <v>28</v>
      </c>
      <c r="I3380">
        <v>22</v>
      </c>
      <c r="J3380" t="s">
        <v>29</v>
      </c>
      <c r="K3380">
        <v>90837</v>
      </c>
      <c r="O3380">
        <v>1</v>
      </c>
      <c r="P3380">
        <v>259.77999999999997</v>
      </c>
      <c r="Q3380">
        <v>192.43</v>
      </c>
      <c r="R3380">
        <v>153.94</v>
      </c>
      <c r="S3380">
        <v>38.49</v>
      </c>
      <c r="T3380" t="s">
        <v>30</v>
      </c>
      <c r="X3380" t="s">
        <v>31</v>
      </c>
      <c r="Y3380" t="s">
        <v>32</v>
      </c>
      <c r="Z3380" t="s">
        <v>33</v>
      </c>
      <c r="AA3380" t="str">
        <f>IFERROR(_xlfn.XLOOKUP($J3380,avoidable_ed_reference!$A$2:$A$13,avoidable_ed_reference!$C$2:$C$13),"Not Classified")</f>
        <v>Potentially Avoidable</v>
      </c>
      <c r="AB3380" t="str">
        <f>IFERROR(_xlfn.XLOOKUP($B3380,enrollment!$A$2:$A$801,enrollment!$I$2:$I$801),"")</f>
        <v>TN</v>
      </c>
      <c r="AC3380">
        <f>IFERROR(_xlfn.XLOOKUP($B3380,enrollment!$A$2:$A$801,enrollment!$L$2:$L$801),"")</f>
        <v>37</v>
      </c>
      <c r="AD3380" t="str" cm="1">
        <f t="array" ref="AD3380">_xlfn.IFS(AC3380="","Unknown",AC3380&lt;18,"0-17",AC3380&lt;35,"18-34",AC3380&lt;50,"35-49",AC3380&lt;65,"50-64",TRUE,"65+")</f>
        <v>35-49</v>
      </c>
      <c r="AE3380">
        <f>IFERROR(_xlfn.XLOOKUP($B3380,enrollment!$A$2:$A$801,enrollment!$O$2:$O$801),"")</f>
        <v>7890123456</v>
      </c>
      <c r="AF3380">
        <f>IFERROR(_xlfn.XLOOKUP($AE3380,providers!$B$2:$B$11,providers!$Q$2:$Q$11),"")</f>
        <v>3.9</v>
      </c>
      <c r="AG3380" s="1">
        <f t="shared" si="52"/>
        <v>45292</v>
      </c>
    </row>
    <row r="3381" spans="1:33" x14ac:dyDescent="0.25">
      <c r="A3381" t="s">
        <v>3914</v>
      </c>
      <c r="B3381" t="s">
        <v>3912</v>
      </c>
      <c r="C3381">
        <v>9012345678</v>
      </c>
      <c r="D3381">
        <v>9012345678</v>
      </c>
      <c r="E3381" s="1">
        <v>45541</v>
      </c>
      <c r="F3381" s="1">
        <v>45541</v>
      </c>
      <c r="G3381" s="1">
        <v>45573</v>
      </c>
      <c r="H3381" t="s">
        <v>67</v>
      </c>
      <c r="I3381">
        <v>21</v>
      </c>
      <c r="J3381" t="s">
        <v>42</v>
      </c>
      <c r="K3381">
        <v>99223</v>
      </c>
      <c r="O3381">
        <v>1</v>
      </c>
      <c r="P3381">
        <v>19913.38</v>
      </c>
      <c r="Q3381">
        <v>12847.34</v>
      </c>
      <c r="R3381">
        <v>10277.870000000001</v>
      </c>
      <c r="S3381">
        <v>2569.4699999999998</v>
      </c>
      <c r="T3381" t="s">
        <v>30</v>
      </c>
      <c r="V3381">
        <v>1</v>
      </c>
      <c r="W3381" s="2" t="s">
        <v>68</v>
      </c>
      <c r="X3381" t="s">
        <v>31</v>
      </c>
      <c r="Y3381" t="s">
        <v>32</v>
      </c>
      <c r="Z3381" t="s">
        <v>69</v>
      </c>
      <c r="AA3381" t="str">
        <f>IFERROR(_xlfn.XLOOKUP($J3381,avoidable_ed_reference!$A$2:$A$13,avoidable_ed_reference!$C$2:$C$13),"Not Classified")</f>
        <v>Non-Avoidable</v>
      </c>
      <c r="AB3381" t="str">
        <f>IFERROR(_xlfn.XLOOKUP($B3381,enrollment!$A$2:$A$801,enrollment!$I$2:$I$801),"")</f>
        <v>TN</v>
      </c>
      <c r="AC3381">
        <f>IFERROR(_xlfn.XLOOKUP($B3381,enrollment!$A$2:$A$801,enrollment!$L$2:$L$801),"")</f>
        <v>37</v>
      </c>
      <c r="AD3381" t="str" cm="1">
        <f t="array" ref="AD3381">_xlfn.IFS(AC3381="","Unknown",AC3381&lt;18,"0-17",AC3381&lt;35,"18-34",AC3381&lt;50,"35-49",AC3381&lt;65,"50-64",TRUE,"65+")</f>
        <v>35-49</v>
      </c>
      <c r="AE3381">
        <f>IFERROR(_xlfn.XLOOKUP($B3381,enrollment!$A$2:$A$801,enrollment!$O$2:$O$801),"")</f>
        <v>7890123456</v>
      </c>
      <c r="AF3381">
        <f>IFERROR(_xlfn.XLOOKUP($AE3381,providers!$B$2:$B$11,providers!$Q$2:$Q$11),"")</f>
        <v>3.9</v>
      </c>
      <c r="AG3381" s="1">
        <f t="shared" si="52"/>
        <v>45536</v>
      </c>
    </row>
    <row r="3382" spans="1:33" x14ac:dyDescent="0.25">
      <c r="A3382" t="s">
        <v>3915</v>
      </c>
      <c r="B3382" t="s">
        <v>3912</v>
      </c>
      <c r="C3382">
        <v>7890123456</v>
      </c>
      <c r="D3382">
        <v>7890123456</v>
      </c>
      <c r="E3382" s="1">
        <v>45525</v>
      </c>
      <c r="F3382" s="1">
        <v>45525</v>
      </c>
      <c r="G3382" s="1">
        <v>45551</v>
      </c>
      <c r="H3382" t="s">
        <v>28</v>
      </c>
      <c r="I3382">
        <v>23</v>
      </c>
      <c r="J3382" t="s">
        <v>127</v>
      </c>
      <c r="K3382">
        <v>99284</v>
      </c>
      <c r="O3382">
        <v>1</v>
      </c>
      <c r="P3382">
        <v>2092.3200000000002</v>
      </c>
      <c r="Q3382">
        <v>1162.4000000000001</v>
      </c>
      <c r="R3382">
        <v>929.92</v>
      </c>
      <c r="S3382">
        <v>232.48</v>
      </c>
      <c r="T3382" t="s">
        <v>30</v>
      </c>
      <c r="X3382" t="s">
        <v>31</v>
      </c>
      <c r="Y3382" t="s">
        <v>32</v>
      </c>
      <c r="Z3382" t="s">
        <v>45</v>
      </c>
      <c r="AA3382" t="str">
        <f>IFERROR(_xlfn.XLOOKUP($J3382,avoidable_ed_reference!$A$2:$A$13,avoidable_ed_reference!$C$2:$C$13),"Not Classified")</f>
        <v>Avoidable</v>
      </c>
      <c r="AB3382" t="str">
        <f>IFERROR(_xlfn.XLOOKUP($B3382,enrollment!$A$2:$A$801,enrollment!$I$2:$I$801),"")</f>
        <v>TN</v>
      </c>
      <c r="AC3382">
        <f>IFERROR(_xlfn.XLOOKUP($B3382,enrollment!$A$2:$A$801,enrollment!$L$2:$L$801),"")</f>
        <v>37</v>
      </c>
      <c r="AD3382" t="str" cm="1">
        <f t="array" ref="AD3382">_xlfn.IFS(AC3382="","Unknown",AC3382&lt;18,"0-17",AC3382&lt;35,"18-34",AC3382&lt;50,"35-49",AC3382&lt;65,"50-64",TRUE,"65+")</f>
        <v>35-49</v>
      </c>
      <c r="AE3382">
        <f>IFERROR(_xlfn.XLOOKUP($B3382,enrollment!$A$2:$A$801,enrollment!$O$2:$O$801),"")</f>
        <v>7890123456</v>
      </c>
      <c r="AF3382">
        <f>IFERROR(_xlfn.XLOOKUP($AE3382,providers!$B$2:$B$11,providers!$Q$2:$Q$11),"")</f>
        <v>3.9</v>
      </c>
      <c r="AG3382" s="1">
        <f t="shared" si="52"/>
        <v>45505</v>
      </c>
    </row>
    <row r="3383" spans="1:33" x14ac:dyDescent="0.25">
      <c r="A3383" t="s">
        <v>3916</v>
      </c>
      <c r="B3383" t="s">
        <v>3912</v>
      </c>
      <c r="C3383">
        <v>2345678901</v>
      </c>
      <c r="D3383">
        <v>2345678901</v>
      </c>
      <c r="E3383" s="1">
        <v>45322</v>
      </c>
      <c r="F3383" s="1">
        <v>45322</v>
      </c>
      <c r="G3383" s="1">
        <v>45337</v>
      </c>
      <c r="H3383" t="s">
        <v>28</v>
      </c>
      <c r="I3383">
        <v>23</v>
      </c>
      <c r="J3383" t="s">
        <v>80</v>
      </c>
      <c r="K3383">
        <v>99284</v>
      </c>
      <c r="O3383">
        <v>1</v>
      </c>
      <c r="P3383">
        <v>2499.48</v>
      </c>
      <c r="Q3383">
        <v>1388.6</v>
      </c>
      <c r="R3383">
        <v>1110.8800000000001</v>
      </c>
      <c r="S3383">
        <v>277.72000000000003</v>
      </c>
      <c r="T3383" t="s">
        <v>30</v>
      </c>
      <c r="X3383" t="s">
        <v>31</v>
      </c>
      <c r="Y3383" t="s">
        <v>32</v>
      </c>
      <c r="Z3383" t="s">
        <v>45</v>
      </c>
      <c r="AA3383" t="str">
        <f>IFERROR(_xlfn.XLOOKUP($J3383,avoidable_ed_reference!$A$2:$A$13,avoidable_ed_reference!$C$2:$C$13),"Not Classified")</f>
        <v>Non-Avoidable</v>
      </c>
      <c r="AB3383" t="str">
        <f>IFERROR(_xlfn.XLOOKUP($B3383,enrollment!$A$2:$A$801,enrollment!$I$2:$I$801),"")</f>
        <v>TN</v>
      </c>
      <c r="AC3383">
        <f>IFERROR(_xlfn.XLOOKUP($B3383,enrollment!$A$2:$A$801,enrollment!$L$2:$L$801),"")</f>
        <v>37</v>
      </c>
      <c r="AD3383" t="str" cm="1">
        <f t="array" ref="AD3383">_xlfn.IFS(AC3383="","Unknown",AC3383&lt;18,"0-17",AC3383&lt;35,"18-34",AC3383&lt;50,"35-49",AC3383&lt;65,"50-64",TRUE,"65+")</f>
        <v>35-49</v>
      </c>
      <c r="AE3383">
        <f>IFERROR(_xlfn.XLOOKUP($B3383,enrollment!$A$2:$A$801,enrollment!$O$2:$O$801),"")</f>
        <v>7890123456</v>
      </c>
      <c r="AF3383">
        <f>IFERROR(_xlfn.XLOOKUP($AE3383,providers!$B$2:$B$11,providers!$Q$2:$Q$11),"")</f>
        <v>3.9</v>
      </c>
      <c r="AG3383" s="1">
        <f t="shared" si="52"/>
        <v>45292</v>
      </c>
    </row>
    <row r="3384" spans="1:33" x14ac:dyDescent="0.25">
      <c r="A3384" t="s">
        <v>3917</v>
      </c>
      <c r="B3384" t="s">
        <v>3912</v>
      </c>
      <c r="C3384">
        <v>6789012345</v>
      </c>
      <c r="D3384">
        <v>6789012345</v>
      </c>
      <c r="E3384" s="1">
        <v>45596</v>
      </c>
      <c r="F3384" s="1">
        <v>45596</v>
      </c>
      <c r="G3384" s="1">
        <v>45628</v>
      </c>
      <c r="H3384" t="s">
        <v>28</v>
      </c>
      <c r="I3384">
        <v>23</v>
      </c>
      <c r="J3384" t="s">
        <v>77</v>
      </c>
      <c r="K3384">
        <v>99284</v>
      </c>
      <c r="O3384">
        <v>1</v>
      </c>
      <c r="P3384">
        <v>2508.9699999999998</v>
      </c>
      <c r="Q3384">
        <v>1393.87</v>
      </c>
      <c r="R3384">
        <v>1115.0999999999999</v>
      </c>
      <c r="S3384">
        <v>278.77</v>
      </c>
      <c r="T3384" t="s">
        <v>30</v>
      </c>
      <c r="X3384" t="s">
        <v>31</v>
      </c>
      <c r="Y3384" t="s">
        <v>32</v>
      </c>
      <c r="Z3384" t="s">
        <v>45</v>
      </c>
      <c r="AA3384" t="str">
        <f>IFERROR(_xlfn.XLOOKUP($J3384,avoidable_ed_reference!$A$2:$A$13,avoidable_ed_reference!$C$2:$C$13),"Not Classified")</f>
        <v>Avoidable</v>
      </c>
      <c r="AB3384" t="str">
        <f>IFERROR(_xlfn.XLOOKUP($B3384,enrollment!$A$2:$A$801,enrollment!$I$2:$I$801),"")</f>
        <v>TN</v>
      </c>
      <c r="AC3384">
        <f>IFERROR(_xlfn.XLOOKUP($B3384,enrollment!$A$2:$A$801,enrollment!$L$2:$L$801),"")</f>
        <v>37</v>
      </c>
      <c r="AD3384" t="str" cm="1">
        <f t="array" ref="AD3384">_xlfn.IFS(AC3384="","Unknown",AC3384&lt;18,"0-17",AC3384&lt;35,"18-34",AC3384&lt;50,"35-49",AC3384&lt;65,"50-64",TRUE,"65+")</f>
        <v>35-49</v>
      </c>
      <c r="AE3384">
        <f>IFERROR(_xlfn.XLOOKUP($B3384,enrollment!$A$2:$A$801,enrollment!$O$2:$O$801),"")</f>
        <v>7890123456</v>
      </c>
      <c r="AF3384">
        <f>IFERROR(_xlfn.XLOOKUP($AE3384,providers!$B$2:$B$11,providers!$Q$2:$Q$11),"")</f>
        <v>3.9</v>
      </c>
      <c r="AG3384" s="1">
        <f t="shared" si="52"/>
        <v>45566</v>
      </c>
    </row>
    <row r="3385" spans="1:33" x14ac:dyDescent="0.25">
      <c r="A3385" t="s">
        <v>3918</v>
      </c>
      <c r="B3385" t="s">
        <v>3912</v>
      </c>
      <c r="C3385">
        <v>7890123456</v>
      </c>
      <c r="D3385">
        <v>7890123456</v>
      </c>
      <c r="E3385" s="1">
        <v>45544</v>
      </c>
      <c r="F3385" s="1">
        <v>45544</v>
      </c>
      <c r="G3385" s="1">
        <v>45568</v>
      </c>
      <c r="H3385" t="s">
        <v>28</v>
      </c>
      <c r="I3385">
        <v>11</v>
      </c>
      <c r="J3385" t="s">
        <v>47</v>
      </c>
      <c r="K3385">
        <v>99213</v>
      </c>
      <c r="O3385">
        <v>1</v>
      </c>
      <c r="P3385">
        <v>197.67</v>
      </c>
      <c r="Q3385">
        <v>146.41999999999999</v>
      </c>
      <c r="R3385">
        <v>117.14</v>
      </c>
      <c r="S3385">
        <v>29.28</v>
      </c>
      <c r="T3385" t="s">
        <v>30</v>
      </c>
      <c r="X3385" t="s">
        <v>31</v>
      </c>
      <c r="Y3385" t="s">
        <v>32</v>
      </c>
      <c r="Z3385" t="s">
        <v>39</v>
      </c>
      <c r="AA3385" t="str">
        <f>IFERROR(_xlfn.XLOOKUP($J3385,avoidable_ed_reference!$A$2:$A$13,avoidable_ed_reference!$C$2:$C$13),"Not Classified")</f>
        <v>Not Classified</v>
      </c>
      <c r="AB3385" t="str">
        <f>IFERROR(_xlfn.XLOOKUP($B3385,enrollment!$A$2:$A$801,enrollment!$I$2:$I$801),"")</f>
        <v>TN</v>
      </c>
      <c r="AC3385">
        <f>IFERROR(_xlfn.XLOOKUP($B3385,enrollment!$A$2:$A$801,enrollment!$L$2:$L$801),"")</f>
        <v>37</v>
      </c>
      <c r="AD3385" t="str" cm="1">
        <f t="array" ref="AD3385">_xlfn.IFS(AC3385="","Unknown",AC3385&lt;18,"0-17",AC3385&lt;35,"18-34",AC3385&lt;50,"35-49",AC3385&lt;65,"50-64",TRUE,"65+")</f>
        <v>35-49</v>
      </c>
      <c r="AE3385">
        <f>IFERROR(_xlfn.XLOOKUP($B3385,enrollment!$A$2:$A$801,enrollment!$O$2:$O$801),"")</f>
        <v>7890123456</v>
      </c>
      <c r="AF3385">
        <f>IFERROR(_xlfn.XLOOKUP($AE3385,providers!$B$2:$B$11,providers!$Q$2:$Q$11),"")</f>
        <v>3.9</v>
      </c>
      <c r="AG3385" s="1">
        <f t="shared" si="52"/>
        <v>45536</v>
      </c>
    </row>
    <row r="3386" spans="1:33" x14ac:dyDescent="0.25">
      <c r="A3386" t="s">
        <v>3919</v>
      </c>
      <c r="B3386" t="s">
        <v>3912</v>
      </c>
      <c r="C3386">
        <v>6789012345</v>
      </c>
      <c r="D3386">
        <v>6789012345</v>
      </c>
      <c r="E3386" s="1">
        <v>45303</v>
      </c>
      <c r="F3386" s="1">
        <v>45303</v>
      </c>
      <c r="G3386" s="1">
        <v>45325</v>
      </c>
      <c r="H3386" t="s">
        <v>28</v>
      </c>
      <c r="I3386">
        <v>23</v>
      </c>
      <c r="J3386" t="s">
        <v>55</v>
      </c>
      <c r="K3386">
        <v>99284</v>
      </c>
      <c r="O3386">
        <v>1</v>
      </c>
      <c r="P3386">
        <v>1598.49</v>
      </c>
      <c r="Q3386">
        <v>888.05</v>
      </c>
      <c r="R3386">
        <v>710.44</v>
      </c>
      <c r="S3386">
        <v>177.61</v>
      </c>
      <c r="T3386" t="s">
        <v>30</v>
      </c>
      <c r="X3386" t="s">
        <v>31</v>
      </c>
      <c r="Y3386" t="s">
        <v>32</v>
      </c>
      <c r="Z3386" t="s">
        <v>45</v>
      </c>
      <c r="AA3386" t="str">
        <f>IFERROR(_xlfn.XLOOKUP($J3386,avoidable_ed_reference!$A$2:$A$13,avoidable_ed_reference!$C$2:$C$13),"Not Classified")</f>
        <v>Potentially Avoidable</v>
      </c>
      <c r="AB3386" t="str">
        <f>IFERROR(_xlfn.XLOOKUP($B3386,enrollment!$A$2:$A$801,enrollment!$I$2:$I$801),"")</f>
        <v>TN</v>
      </c>
      <c r="AC3386">
        <f>IFERROR(_xlfn.XLOOKUP($B3386,enrollment!$A$2:$A$801,enrollment!$L$2:$L$801),"")</f>
        <v>37</v>
      </c>
      <c r="AD3386" t="str" cm="1">
        <f t="array" ref="AD3386">_xlfn.IFS(AC3386="","Unknown",AC3386&lt;18,"0-17",AC3386&lt;35,"18-34",AC3386&lt;50,"35-49",AC3386&lt;65,"50-64",TRUE,"65+")</f>
        <v>35-49</v>
      </c>
      <c r="AE3386">
        <f>IFERROR(_xlfn.XLOOKUP($B3386,enrollment!$A$2:$A$801,enrollment!$O$2:$O$801),"")</f>
        <v>7890123456</v>
      </c>
      <c r="AF3386">
        <f>IFERROR(_xlfn.XLOOKUP($AE3386,providers!$B$2:$B$11,providers!$Q$2:$Q$11),"")</f>
        <v>3.9</v>
      </c>
      <c r="AG3386" s="1">
        <f t="shared" si="52"/>
        <v>45292</v>
      </c>
    </row>
    <row r="3387" spans="1:33" x14ac:dyDescent="0.25">
      <c r="A3387" t="s">
        <v>3920</v>
      </c>
      <c r="B3387" t="s">
        <v>3912</v>
      </c>
      <c r="C3387">
        <v>2233445566</v>
      </c>
      <c r="D3387">
        <v>2233445566</v>
      </c>
      <c r="E3387" s="1">
        <v>45299</v>
      </c>
      <c r="F3387" s="1">
        <v>45299</v>
      </c>
      <c r="G3387" s="1">
        <v>45320</v>
      </c>
      <c r="H3387" t="s">
        <v>28</v>
      </c>
      <c r="I3387">
        <v>22</v>
      </c>
      <c r="J3387" t="s">
        <v>29</v>
      </c>
      <c r="K3387">
        <v>90837</v>
      </c>
      <c r="O3387">
        <v>1</v>
      </c>
      <c r="P3387">
        <v>279.19</v>
      </c>
      <c r="Q3387">
        <v>206.81</v>
      </c>
      <c r="R3387">
        <v>165.45</v>
      </c>
      <c r="S3387">
        <v>41.36</v>
      </c>
      <c r="T3387" t="s">
        <v>30</v>
      </c>
      <c r="X3387" t="s">
        <v>31</v>
      </c>
      <c r="Y3387" t="s">
        <v>32</v>
      </c>
      <c r="Z3387" t="s">
        <v>33</v>
      </c>
      <c r="AA3387" t="str">
        <f>IFERROR(_xlfn.XLOOKUP($J3387,avoidable_ed_reference!$A$2:$A$13,avoidable_ed_reference!$C$2:$C$13),"Not Classified")</f>
        <v>Potentially Avoidable</v>
      </c>
      <c r="AB3387" t="str">
        <f>IFERROR(_xlfn.XLOOKUP($B3387,enrollment!$A$2:$A$801,enrollment!$I$2:$I$801),"")</f>
        <v>TN</v>
      </c>
      <c r="AC3387">
        <f>IFERROR(_xlfn.XLOOKUP($B3387,enrollment!$A$2:$A$801,enrollment!$L$2:$L$801),"")</f>
        <v>37</v>
      </c>
      <c r="AD3387" t="str" cm="1">
        <f t="array" ref="AD3387">_xlfn.IFS(AC3387="","Unknown",AC3387&lt;18,"0-17",AC3387&lt;35,"18-34",AC3387&lt;50,"35-49",AC3387&lt;65,"50-64",TRUE,"65+")</f>
        <v>35-49</v>
      </c>
      <c r="AE3387">
        <f>IFERROR(_xlfn.XLOOKUP($B3387,enrollment!$A$2:$A$801,enrollment!$O$2:$O$801),"")</f>
        <v>7890123456</v>
      </c>
      <c r="AF3387">
        <f>IFERROR(_xlfn.XLOOKUP($AE3387,providers!$B$2:$B$11,providers!$Q$2:$Q$11),"")</f>
        <v>3.9</v>
      </c>
      <c r="AG3387" s="1">
        <f t="shared" si="52"/>
        <v>45292</v>
      </c>
    </row>
    <row r="3388" spans="1:33" x14ac:dyDescent="0.25">
      <c r="A3388" t="s">
        <v>3921</v>
      </c>
      <c r="B3388" t="s">
        <v>3912</v>
      </c>
      <c r="C3388">
        <v>7890123456</v>
      </c>
      <c r="D3388">
        <v>7890123456</v>
      </c>
      <c r="E3388" s="1">
        <v>45625</v>
      </c>
      <c r="F3388" s="1">
        <v>45625</v>
      </c>
      <c r="G3388" s="1">
        <v>45651</v>
      </c>
      <c r="H3388" t="s">
        <v>28</v>
      </c>
      <c r="I3388">
        <v>11</v>
      </c>
      <c r="J3388" t="s">
        <v>47</v>
      </c>
      <c r="K3388">
        <v>99213</v>
      </c>
      <c r="O3388">
        <v>1</v>
      </c>
      <c r="P3388">
        <v>210.92</v>
      </c>
      <c r="Q3388">
        <v>156.24</v>
      </c>
      <c r="R3388">
        <v>124.99</v>
      </c>
      <c r="S3388">
        <v>31.25</v>
      </c>
      <c r="T3388" t="s">
        <v>30</v>
      </c>
      <c r="X3388" t="s">
        <v>31</v>
      </c>
      <c r="Y3388" t="s">
        <v>32</v>
      </c>
      <c r="Z3388" t="s">
        <v>39</v>
      </c>
      <c r="AA3388" t="str">
        <f>IFERROR(_xlfn.XLOOKUP($J3388,avoidable_ed_reference!$A$2:$A$13,avoidable_ed_reference!$C$2:$C$13),"Not Classified")</f>
        <v>Not Classified</v>
      </c>
      <c r="AB3388" t="str">
        <f>IFERROR(_xlfn.XLOOKUP($B3388,enrollment!$A$2:$A$801,enrollment!$I$2:$I$801),"")</f>
        <v>TN</v>
      </c>
      <c r="AC3388">
        <f>IFERROR(_xlfn.XLOOKUP($B3388,enrollment!$A$2:$A$801,enrollment!$L$2:$L$801),"")</f>
        <v>37</v>
      </c>
      <c r="AD3388" t="str" cm="1">
        <f t="array" ref="AD3388">_xlfn.IFS(AC3388="","Unknown",AC3388&lt;18,"0-17",AC3388&lt;35,"18-34",AC3388&lt;50,"35-49",AC3388&lt;65,"50-64",TRUE,"65+")</f>
        <v>35-49</v>
      </c>
      <c r="AE3388">
        <f>IFERROR(_xlfn.XLOOKUP($B3388,enrollment!$A$2:$A$801,enrollment!$O$2:$O$801),"")</f>
        <v>7890123456</v>
      </c>
      <c r="AF3388">
        <f>IFERROR(_xlfn.XLOOKUP($AE3388,providers!$B$2:$B$11,providers!$Q$2:$Q$11),"")</f>
        <v>3.9</v>
      </c>
      <c r="AG3388" s="1">
        <f t="shared" si="52"/>
        <v>45597</v>
      </c>
    </row>
    <row r="3389" spans="1:33" x14ac:dyDescent="0.25">
      <c r="A3389" t="s">
        <v>3922</v>
      </c>
      <c r="B3389" t="s">
        <v>3912</v>
      </c>
      <c r="C3389">
        <v>9012345678</v>
      </c>
      <c r="D3389">
        <v>9012345678</v>
      </c>
      <c r="E3389" s="1">
        <v>45418</v>
      </c>
      <c r="F3389" s="1">
        <v>45418</v>
      </c>
      <c r="G3389" s="1">
        <v>45433</v>
      </c>
      <c r="H3389" t="s">
        <v>59</v>
      </c>
      <c r="J3389" t="s">
        <v>47</v>
      </c>
      <c r="L3389" s="2" t="s">
        <v>106</v>
      </c>
      <c r="M3389" t="s">
        <v>107</v>
      </c>
      <c r="N3389" t="s">
        <v>108</v>
      </c>
      <c r="O3389">
        <v>1</v>
      </c>
      <c r="P3389">
        <v>1020.84</v>
      </c>
      <c r="Q3389">
        <v>928.04</v>
      </c>
      <c r="R3389">
        <v>742.43</v>
      </c>
      <c r="S3389">
        <v>185.61</v>
      </c>
      <c r="T3389" t="s">
        <v>30</v>
      </c>
      <c r="X3389" t="s">
        <v>31</v>
      </c>
      <c r="Y3389" t="s">
        <v>32</v>
      </c>
      <c r="Z3389" t="s">
        <v>64</v>
      </c>
      <c r="AA3389" t="str">
        <f>IFERROR(_xlfn.XLOOKUP($J3389,avoidable_ed_reference!$A$2:$A$13,avoidable_ed_reference!$C$2:$C$13),"Not Classified")</f>
        <v>Not Classified</v>
      </c>
      <c r="AB3389" t="str">
        <f>IFERROR(_xlfn.XLOOKUP($B3389,enrollment!$A$2:$A$801,enrollment!$I$2:$I$801),"")</f>
        <v>TN</v>
      </c>
      <c r="AC3389">
        <f>IFERROR(_xlfn.XLOOKUP($B3389,enrollment!$A$2:$A$801,enrollment!$L$2:$L$801),"")</f>
        <v>37</v>
      </c>
      <c r="AD3389" t="str" cm="1">
        <f t="array" ref="AD3389">_xlfn.IFS(AC3389="","Unknown",AC3389&lt;18,"0-17",AC3389&lt;35,"18-34",AC3389&lt;50,"35-49",AC3389&lt;65,"50-64",TRUE,"65+")</f>
        <v>35-49</v>
      </c>
      <c r="AE3389">
        <f>IFERROR(_xlfn.XLOOKUP($B3389,enrollment!$A$2:$A$801,enrollment!$O$2:$O$801),"")</f>
        <v>7890123456</v>
      </c>
      <c r="AF3389">
        <f>IFERROR(_xlfn.XLOOKUP($AE3389,providers!$B$2:$B$11,providers!$Q$2:$Q$11),"")</f>
        <v>3.9</v>
      </c>
      <c r="AG3389" s="1">
        <f t="shared" si="52"/>
        <v>45413</v>
      </c>
    </row>
    <row r="3390" spans="1:33" x14ac:dyDescent="0.25">
      <c r="A3390" t="s">
        <v>3923</v>
      </c>
      <c r="B3390" t="s">
        <v>3912</v>
      </c>
      <c r="C3390">
        <v>7890123456</v>
      </c>
      <c r="D3390">
        <v>7890123456</v>
      </c>
      <c r="E3390" s="1">
        <v>45430</v>
      </c>
      <c r="F3390" s="1">
        <v>45430</v>
      </c>
      <c r="G3390" s="1">
        <v>45464</v>
      </c>
      <c r="H3390" t="s">
        <v>28</v>
      </c>
      <c r="I3390">
        <v>11</v>
      </c>
      <c r="J3390" t="s">
        <v>47</v>
      </c>
      <c r="K3390">
        <v>99213</v>
      </c>
      <c r="O3390">
        <v>1</v>
      </c>
      <c r="P3390">
        <v>193.83</v>
      </c>
      <c r="Q3390">
        <v>143.58000000000001</v>
      </c>
      <c r="R3390">
        <v>114.86</v>
      </c>
      <c r="S3390">
        <v>28.72</v>
      </c>
      <c r="T3390" t="s">
        <v>30</v>
      </c>
      <c r="X3390" t="s">
        <v>31</v>
      </c>
      <c r="Y3390" t="s">
        <v>32</v>
      </c>
      <c r="Z3390" t="s">
        <v>39</v>
      </c>
      <c r="AA3390" t="str">
        <f>IFERROR(_xlfn.XLOOKUP($J3390,avoidable_ed_reference!$A$2:$A$13,avoidable_ed_reference!$C$2:$C$13),"Not Classified")</f>
        <v>Not Classified</v>
      </c>
      <c r="AB3390" t="str">
        <f>IFERROR(_xlfn.XLOOKUP($B3390,enrollment!$A$2:$A$801,enrollment!$I$2:$I$801),"")</f>
        <v>TN</v>
      </c>
      <c r="AC3390">
        <f>IFERROR(_xlfn.XLOOKUP($B3390,enrollment!$A$2:$A$801,enrollment!$L$2:$L$801),"")</f>
        <v>37</v>
      </c>
      <c r="AD3390" t="str" cm="1">
        <f t="array" ref="AD3390">_xlfn.IFS(AC3390="","Unknown",AC3390&lt;18,"0-17",AC3390&lt;35,"18-34",AC3390&lt;50,"35-49",AC3390&lt;65,"50-64",TRUE,"65+")</f>
        <v>35-49</v>
      </c>
      <c r="AE3390">
        <f>IFERROR(_xlfn.XLOOKUP($B3390,enrollment!$A$2:$A$801,enrollment!$O$2:$O$801),"")</f>
        <v>7890123456</v>
      </c>
      <c r="AF3390">
        <f>IFERROR(_xlfn.XLOOKUP($AE3390,providers!$B$2:$B$11,providers!$Q$2:$Q$11),"")</f>
        <v>3.9</v>
      </c>
      <c r="AG3390" s="1">
        <f t="shared" si="52"/>
        <v>45413</v>
      </c>
    </row>
    <row r="3391" spans="1:33" x14ac:dyDescent="0.25">
      <c r="A3391" t="s">
        <v>3924</v>
      </c>
      <c r="B3391" t="s">
        <v>3925</v>
      </c>
      <c r="C3391">
        <v>3456789012</v>
      </c>
      <c r="D3391">
        <v>3456789012</v>
      </c>
      <c r="E3391" s="1">
        <v>45608</v>
      </c>
      <c r="F3391" s="1">
        <v>45608</v>
      </c>
      <c r="G3391" s="1">
        <v>45631</v>
      </c>
      <c r="H3391" t="s">
        <v>59</v>
      </c>
      <c r="J3391" t="s">
        <v>60</v>
      </c>
      <c r="L3391" s="2" t="s">
        <v>61</v>
      </c>
      <c r="M3391" t="s">
        <v>62</v>
      </c>
      <c r="N3391" t="s">
        <v>63</v>
      </c>
      <c r="O3391">
        <v>1</v>
      </c>
      <c r="P3391">
        <v>1295.71</v>
      </c>
      <c r="Q3391">
        <v>1177.92</v>
      </c>
      <c r="R3391">
        <v>942.34</v>
      </c>
      <c r="S3391">
        <v>235.58</v>
      </c>
      <c r="T3391" t="s">
        <v>30</v>
      </c>
      <c r="X3391" t="s">
        <v>31</v>
      </c>
      <c r="Y3391" t="s">
        <v>32</v>
      </c>
      <c r="Z3391" t="s">
        <v>64</v>
      </c>
      <c r="AA3391" t="str">
        <f>IFERROR(_xlfn.XLOOKUP($J3391,avoidable_ed_reference!$A$2:$A$13,avoidable_ed_reference!$C$2:$C$13),"Not Classified")</f>
        <v>Not Classified</v>
      </c>
      <c r="AB3391" t="str">
        <f>IFERROR(_xlfn.XLOOKUP($B3391,enrollment!$A$2:$A$801,enrollment!$I$2:$I$801),"")</f>
        <v>OH</v>
      </c>
      <c r="AC3391">
        <f>IFERROR(_xlfn.XLOOKUP($B3391,enrollment!$A$2:$A$801,enrollment!$L$2:$L$801),"")</f>
        <v>58</v>
      </c>
      <c r="AD3391" t="str" cm="1">
        <f t="array" ref="AD3391">_xlfn.IFS(AC3391="","Unknown",AC3391&lt;18,"0-17",AC3391&lt;35,"18-34",AC3391&lt;50,"35-49",AC3391&lt;65,"50-64",TRUE,"65+")</f>
        <v>50-64</v>
      </c>
      <c r="AE3391">
        <f>IFERROR(_xlfn.XLOOKUP($B3391,enrollment!$A$2:$A$801,enrollment!$O$2:$O$801),"")</f>
        <v>6789012345</v>
      </c>
      <c r="AF3391">
        <f>IFERROR(_xlfn.XLOOKUP($AE3391,providers!$B$2:$B$11,providers!$Q$2:$Q$11),"")</f>
        <v>4.0999999999999996</v>
      </c>
      <c r="AG3391" s="1">
        <f t="shared" si="52"/>
        <v>45597</v>
      </c>
    </row>
    <row r="3392" spans="1:33" x14ac:dyDescent="0.25">
      <c r="A3392" t="s">
        <v>3926</v>
      </c>
      <c r="B3392" t="s">
        <v>3925</v>
      </c>
      <c r="C3392">
        <v>6789012345</v>
      </c>
      <c r="D3392">
        <v>6789012345</v>
      </c>
      <c r="E3392" s="1">
        <v>45636</v>
      </c>
      <c r="F3392" s="1">
        <v>45636</v>
      </c>
      <c r="G3392" s="1">
        <v>45658</v>
      </c>
      <c r="H3392" t="s">
        <v>28</v>
      </c>
      <c r="I3392">
        <v>11</v>
      </c>
      <c r="J3392" t="s">
        <v>38</v>
      </c>
      <c r="K3392">
        <v>99213</v>
      </c>
      <c r="O3392">
        <v>1</v>
      </c>
      <c r="P3392">
        <v>169.1</v>
      </c>
      <c r="Q3392">
        <v>125.26</v>
      </c>
      <c r="R3392">
        <v>100.21</v>
      </c>
      <c r="S3392">
        <v>25.05</v>
      </c>
      <c r="T3392" t="s">
        <v>30</v>
      </c>
      <c r="X3392" t="s">
        <v>31</v>
      </c>
      <c r="Y3392" t="s">
        <v>32</v>
      </c>
      <c r="Z3392" t="s">
        <v>39</v>
      </c>
      <c r="AA3392" t="str">
        <f>IFERROR(_xlfn.XLOOKUP($J3392,avoidable_ed_reference!$A$2:$A$13,avoidable_ed_reference!$C$2:$C$13),"Not Classified")</f>
        <v>Not Classified</v>
      </c>
      <c r="AB3392" t="str">
        <f>IFERROR(_xlfn.XLOOKUP($B3392,enrollment!$A$2:$A$801,enrollment!$I$2:$I$801),"")</f>
        <v>OH</v>
      </c>
      <c r="AC3392">
        <f>IFERROR(_xlfn.XLOOKUP($B3392,enrollment!$A$2:$A$801,enrollment!$L$2:$L$801),"")</f>
        <v>58</v>
      </c>
      <c r="AD3392" t="str" cm="1">
        <f t="array" ref="AD3392">_xlfn.IFS(AC3392="","Unknown",AC3392&lt;18,"0-17",AC3392&lt;35,"18-34",AC3392&lt;50,"35-49",AC3392&lt;65,"50-64",TRUE,"65+")</f>
        <v>50-64</v>
      </c>
      <c r="AE3392">
        <f>IFERROR(_xlfn.XLOOKUP($B3392,enrollment!$A$2:$A$801,enrollment!$O$2:$O$801),"")</f>
        <v>6789012345</v>
      </c>
      <c r="AF3392">
        <f>IFERROR(_xlfn.XLOOKUP($AE3392,providers!$B$2:$B$11,providers!$Q$2:$Q$11),"")</f>
        <v>4.0999999999999996</v>
      </c>
      <c r="AG3392" s="1">
        <f t="shared" si="52"/>
        <v>45627</v>
      </c>
    </row>
    <row r="3393" spans="1:33" x14ac:dyDescent="0.25">
      <c r="A3393" t="s">
        <v>3927</v>
      </c>
      <c r="B3393" t="s">
        <v>3925</v>
      </c>
      <c r="C3393">
        <v>6789012345</v>
      </c>
      <c r="D3393">
        <v>6789012345</v>
      </c>
      <c r="E3393" s="1">
        <v>45423</v>
      </c>
      <c r="F3393" s="1">
        <v>45423</v>
      </c>
      <c r="G3393" s="1">
        <v>45450</v>
      </c>
      <c r="H3393" t="s">
        <v>28</v>
      </c>
      <c r="I3393">
        <v>11</v>
      </c>
      <c r="J3393" t="s">
        <v>38</v>
      </c>
      <c r="K3393">
        <v>99213</v>
      </c>
      <c r="O3393">
        <v>1</v>
      </c>
      <c r="P3393">
        <v>200.29</v>
      </c>
      <c r="Q3393">
        <v>148.36000000000001</v>
      </c>
      <c r="R3393">
        <v>118.69</v>
      </c>
      <c r="S3393">
        <v>29.67</v>
      </c>
      <c r="T3393" t="s">
        <v>30</v>
      </c>
      <c r="X3393" t="s">
        <v>31</v>
      </c>
      <c r="Y3393" t="s">
        <v>32</v>
      </c>
      <c r="Z3393" t="s">
        <v>39</v>
      </c>
      <c r="AA3393" t="str">
        <f>IFERROR(_xlfn.XLOOKUP($J3393,avoidable_ed_reference!$A$2:$A$13,avoidable_ed_reference!$C$2:$C$13),"Not Classified")</f>
        <v>Not Classified</v>
      </c>
      <c r="AB3393" t="str">
        <f>IFERROR(_xlfn.XLOOKUP($B3393,enrollment!$A$2:$A$801,enrollment!$I$2:$I$801),"")</f>
        <v>OH</v>
      </c>
      <c r="AC3393">
        <f>IFERROR(_xlfn.XLOOKUP($B3393,enrollment!$A$2:$A$801,enrollment!$L$2:$L$801),"")</f>
        <v>58</v>
      </c>
      <c r="AD3393" t="str" cm="1">
        <f t="array" ref="AD3393">_xlfn.IFS(AC3393="","Unknown",AC3393&lt;18,"0-17",AC3393&lt;35,"18-34",AC3393&lt;50,"35-49",AC3393&lt;65,"50-64",TRUE,"65+")</f>
        <v>50-64</v>
      </c>
      <c r="AE3393">
        <f>IFERROR(_xlfn.XLOOKUP($B3393,enrollment!$A$2:$A$801,enrollment!$O$2:$O$801),"")</f>
        <v>6789012345</v>
      </c>
      <c r="AF3393">
        <f>IFERROR(_xlfn.XLOOKUP($AE3393,providers!$B$2:$B$11,providers!$Q$2:$Q$11),"")</f>
        <v>4.0999999999999996</v>
      </c>
      <c r="AG3393" s="1">
        <f t="shared" si="52"/>
        <v>45413</v>
      </c>
    </row>
    <row r="3394" spans="1:33" x14ac:dyDescent="0.25">
      <c r="A3394" t="s">
        <v>3928</v>
      </c>
      <c r="B3394" t="s">
        <v>3925</v>
      </c>
      <c r="C3394">
        <v>3456789012</v>
      </c>
      <c r="D3394">
        <v>3456789012</v>
      </c>
      <c r="E3394" s="1">
        <v>45463</v>
      </c>
      <c r="F3394" s="1">
        <v>45463</v>
      </c>
      <c r="G3394" s="1">
        <v>45488</v>
      </c>
      <c r="H3394" t="s">
        <v>59</v>
      </c>
      <c r="J3394" t="s">
        <v>60</v>
      </c>
      <c r="L3394" s="2" t="s">
        <v>151</v>
      </c>
      <c r="M3394" t="s">
        <v>152</v>
      </c>
      <c r="N3394" t="s">
        <v>153</v>
      </c>
      <c r="O3394">
        <v>1</v>
      </c>
      <c r="P3394">
        <v>924.73</v>
      </c>
      <c r="Q3394">
        <v>840.66</v>
      </c>
      <c r="R3394">
        <v>672.53</v>
      </c>
      <c r="S3394">
        <v>168.13</v>
      </c>
      <c r="T3394" t="s">
        <v>30</v>
      </c>
      <c r="X3394" t="s">
        <v>31</v>
      </c>
      <c r="Y3394" t="s">
        <v>32</v>
      </c>
      <c r="Z3394" t="s">
        <v>64</v>
      </c>
      <c r="AA3394" t="str">
        <f>IFERROR(_xlfn.XLOOKUP($J3394,avoidable_ed_reference!$A$2:$A$13,avoidable_ed_reference!$C$2:$C$13),"Not Classified")</f>
        <v>Not Classified</v>
      </c>
      <c r="AB3394" t="str">
        <f>IFERROR(_xlfn.XLOOKUP($B3394,enrollment!$A$2:$A$801,enrollment!$I$2:$I$801),"")</f>
        <v>OH</v>
      </c>
      <c r="AC3394">
        <f>IFERROR(_xlfn.XLOOKUP($B3394,enrollment!$A$2:$A$801,enrollment!$L$2:$L$801),"")</f>
        <v>58</v>
      </c>
      <c r="AD3394" t="str" cm="1">
        <f t="array" ref="AD3394">_xlfn.IFS(AC3394="","Unknown",AC3394&lt;18,"0-17",AC3394&lt;35,"18-34",AC3394&lt;50,"35-49",AC3394&lt;65,"50-64",TRUE,"65+")</f>
        <v>50-64</v>
      </c>
      <c r="AE3394">
        <f>IFERROR(_xlfn.XLOOKUP($B3394,enrollment!$A$2:$A$801,enrollment!$O$2:$O$801),"")</f>
        <v>6789012345</v>
      </c>
      <c r="AF3394">
        <f>IFERROR(_xlfn.XLOOKUP($AE3394,providers!$B$2:$B$11,providers!$Q$2:$Q$11),"")</f>
        <v>4.0999999999999996</v>
      </c>
      <c r="AG3394" s="1">
        <f t="shared" si="52"/>
        <v>45444</v>
      </c>
    </row>
    <row r="3395" spans="1:33" x14ac:dyDescent="0.25">
      <c r="A3395" t="s">
        <v>3929</v>
      </c>
      <c r="B3395" t="s">
        <v>3930</v>
      </c>
      <c r="C3395">
        <v>3456789012</v>
      </c>
      <c r="D3395">
        <v>3456789012</v>
      </c>
      <c r="E3395" s="1">
        <v>45643</v>
      </c>
      <c r="F3395" s="1">
        <v>45643</v>
      </c>
      <c r="G3395" s="1">
        <v>45667</v>
      </c>
      <c r="H3395" t="s">
        <v>28</v>
      </c>
      <c r="I3395">
        <v>22</v>
      </c>
      <c r="J3395" t="s">
        <v>29</v>
      </c>
      <c r="K3395">
        <v>90837</v>
      </c>
      <c r="O3395">
        <v>1</v>
      </c>
      <c r="P3395">
        <v>201.27</v>
      </c>
      <c r="Q3395">
        <v>149.09</v>
      </c>
      <c r="R3395">
        <v>119.27</v>
      </c>
      <c r="S3395">
        <v>29.82</v>
      </c>
      <c r="T3395" t="s">
        <v>30</v>
      </c>
      <c r="X3395" t="s">
        <v>233</v>
      </c>
      <c r="Y3395" t="s">
        <v>32</v>
      </c>
      <c r="Z3395" t="s">
        <v>33</v>
      </c>
      <c r="AA3395" t="str">
        <f>IFERROR(_xlfn.XLOOKUP($J3395,avoidable_ed_reference!$A$2:$A$13,avoidable_ed_reference!$C$2:$C$13),"Not Classified")</f>
        <v>Potentially Avoidable</v>
      </c>
      <c r="AB3395" t="str">
        <f>IFERROR(_xlfn.XLOOKUP($B3395,enrollment!$A$2:$A$801,enrollment!$I$2:$I$801),"")</f>
        <v>GA</v>
      </c>
      <c r="AC3395">
        <f>IFERROR(_xlfn.XLOOKUP($B3395,enrollment!$A$2:$A$801,enrollment!$L$2:$L$801),"")</f>
        <v>54</v>
      </c>
      <c r="AD3395" t="str" cm="1">
        <f t="array" ref="AD3395">_xlfn.IFS(AC3395="","Unknown",AC3395&lt;18,"0-17",AC3395&lt;35,"18-34",AC3395&lt;50,"35-49",AC3395&lt;65,"50-64",TRUE,"65+")</f>
        <v>50-64</v>
      </c>
      <c r="AE3395">
        <f>IFERROR(_xlfn.XLOOKUP($B3395,enrollment!$A$2:$A$801,enrollment!$O$2:$O$801),"")</f>
        <v>8901234567</v>
      </c>
      <c r="AF3395">
        <f>IFERROR(_xlfn.XLOOKUP($AE3395,providers!$B$2:$B$11,providers!$Q$2:$Q$11),"")</f>
        <v>3.7</v>
      </c>
      <c r="AG3395" s="1">
        <f t="shared" ref="AG3395:AG3458" si="53">EOMONTH(E3395,-1)+1</f>
        <v>45627</v>
      </c>
    </row>
    <row r="3396" spans="1:33" x14ac:dyDescent="0.25">
      <c r="A3396" t="s">
        <v>3931</v>
      </c>
      <c r="B3396" t="s">
        <v>3930</v>
      </c>
      <c r="C3396">
        <v>8901234567</v>
      </c>
      <c r="D3396">
        <v>8901234567</v>
      </c>
      <c r="E3396" s="1">
        <v>45294</v>
      </c>
      <c r="F3396" s="1">
        <v>45294</v>
      </c>
      <c r="G3396" s="1">
        <v>45311</v>
      </c>
      <c r="H3396" t="s">
        <v>28</v>
      </c>
      <c r="I3396">
        <v>11</v>
      </c>
      <c r="J3396" t="s">
        <v>47</v>
      </c>
      <c r="K3396">
        <v>99213</v>
      </c>
      <c r="O3396">
        <v>1</v>
      </c>
      <c r="P3396">
        <v>166.74</v>
      </c>
      <c r="Q3396">
        <v>123.51</v>
      </c>
      <c r="R3396">
        <v>98.81</v>
      </c>
      <c r="S3396">
        <v>24.7</v>
      </c>
      <c r="T3396" t="s">
        <v>30</v>
      </c>
      <c r="X3396" t="s">
        <v>233</v>
      </c>
      <c r="Y3396" t="s">
        <v>32</v>
      </c>
      <c r="Z3396" t="s">
        <v>39</v>
      </c>
      <c r="AA3396" t="str">
        <f>IFERROR(_xlfn.XLOOKUP($J3396,avoidable_ed_reference!$A$2:$A$13,avoidable_ed_reference!$C$2:$C$13),"Not Classified")</f>
        <v>Not Classified</v>
      </c>
      <c r="AB3396" t="str">
        <f>IFERROR(_xlfn.XLOOKUP($B3396,enrollment!$A$2:$A$801,enrollment!$I$2:$I$801),"")</f>
        <v>GA</v>
      </c>
      <c r="AC3396">
        <f>IFERROR(_xlfn.XLOOKUP($B3396,enrollment!$A$2:$A$801,enrollment!$L$2:$L$801),"")</f>
        <v>54</v>
      </c>
      <c r="AD3396" t="str" cm="1">
        <f t="array" ref="AD3396">_xlfn.IFS(AC3396="","Unknown",AC3396&lt;18,"0-17",AC3396&lt;35,"18-34",AC3396&lt;50,"35-49",AC3396&lt;65,"50-64",TRUE,"65+")</f>
        <v>50-64</v>
      </c>
      <c r="AE3396">
        <f>IFERROR(_xlfn.XLOOKUP($B3396,enrollment!$A$2:$A$801,enrollment!$O$2:$O$801),"")</f>
        <v>8901234567</v>
      </c>
      <c r="AF3396">
        <f>IFERROR(_xlfn.XLOOKUP($AE3396,providers!$B$2:$B$11,providers!$Q$2:$Q$11),"")</f>
        <v>3.7</v>
      </c>
      <c r="AG3396" s="1">
        <f t="shared" si="53"/>
        <v>45292</v>
      </c>
    </row>
    <row r="3397" spans="1:33" x14ac:dyDescent="0.25">
      <c r="A3397" t="s">
        <v>3932</v>
      </c>
      <c r="B3397" t="s">
        <v>3930</v>
      </c>
      <c r="C3397">
        <v>3456789012</v>
      </c>
      <c r="D3397">
        <v>3456789012</v>
      </c>
      <c r="E3397" s="1">
        <v>45613</v>
      </c>
      <c r="F3397" s="1">
        <v>45613</v>
      </c>
      <c r="G3397" s="1">
        <v>45639</v>
      </c>
      <c r="H3397" t="s">
        <v>28</v>
      </c>
      <c r="I3397">
        <v>22</v>
      </c>
      <c r="J3397" t="s">
        <v>29</v>
      </c>
      <c r="K3397">
        <v>90837</v>
      </c>
      <c r="O3397">
        <v>1</v>
      </c>
      <c r="P3397">
        <v>281.8</v>
      </c>
      <c r="Q3397">
        <v>208.74</v>
      </c>
      <c r="R3397">
        <v>166.99</v>
      </c>
      <c r="S3397">
        <v>41.75</v>
      </c>
      <c r="T3397" t="s">
        <v>30</v>
      </c>
      <c r="X3397" t="s">
        <v>233</v>
      </c>
      <c r="Y3397" t="s">
        <v>32</v>
      </c>
      <c r="Z3397" t="s">
        <v>33</v>
      </c>
      <c r="AA3397" t="str">
        <f>IFERROR(_xlfn.XLOOKUP($J3397,avoidable_ed_reference!$A$2:$A$13,avoidable_ed_reference!$C$2:$C$13),"Not Classified")</f>
        <v>Potentially Avoidable</v>
      </c>
      <c r="AB3397" t="str">
        <f>IFERROR(_xlfn.XLOOKUP($B3397,enrollment!$A$2:$A$801,enrollment!$I$2:$I$801),"")</f>
        <v>GA</v>
      </c>
      <c r="AC3397">
        <f>IFERROR(_xlfn.XLOOKUP($B3397,enrollment!$A$2:$A$801,enrollment!$L$2:$L$801),"")</f>
        <v>54</v>
      </c>
      <c r="AD3397" t="str" cm="1">
        <f t="array" ref="AD3397">_xlfn.IFS(AC3397="","Unknown",AC3397&lt;18,"0-17",AC3397&lt;35,"18-34",AC3397&lt;50,"35-49",AC3397&lt;65,"50-64",TRUE,"65+")</f>
        <v>50-64</v>
      </c>
      <c r="AE3397">
        <f>IFERROR(_xlfn.XLOOKUP($B3397,enrollment!$A$2:$A$801,enrollment!$O$2:$O$801),"")</f>
        <v>8901234567</v>
      </c>
      <c r="AF3397">
        <f>IFERROR(_xlfn.XLOOKUP($AE3397,providers!$B$2:$B$11,providers!$Q$2:$Q$11),"")</f>
        <v>3.7</v>
      </c>
      <c r="AG3397" s="1">
        <f t="shared" si="53"/>
        <v>45597</v>
      </c>
    </row>
    <row r="3398" spans="1:33" x14ac:dyDescent="0.25">
      <c r="A3398" t="s">
        <v>3933</v>
      </c>
      <c r="B3398" t="s">
        <v>3930</v>
      </c>
      <c r="C3398">
        <v>8901234567</v>
      </c>
      <c r="D3398">
        <v>8901234567</v>
      </c>
      <c r="E3398" s="1">
        <v>45520</v>
      </c>
      <c r="F3398" s="1">
        <v>45520</v>
      </c>
      <c r="G3398" s="1">
        <v>45542</v>
      </c>
      <c r="H3398" t="s">
        <v>28</v>
      </c>
      <c r="I3398">
        <v>11</v>
      </c>
      <c r="J3398" t="s">
        <v>35</v>
      </c>
      <c r="K3398">
        <v>99213</v>
      </c>
      <c r="O3398">
        <v>1</v>
      </c>
      <c r="P3398">
        <v>242.69</v>
      </c>
      <c r="Q3398">
        <v>179.77</v>
      </c>
      <c r="R3398">
        <v>143.82</v>
      </c>
      <c r="S3398">
        <v>35.950000000000003</v>
      </c>
      <c r="T3398" t="s">
        <v>30</v>
      </c>
      <c r="X3398" t="s">
        <v>233</v>
      </c>
      <c r="Y3398" t="s">
        <v>32</v>
      </c>
      <c r="Z3398" t="s">
        <v>39</v>
      </c>
      <c r="AA3398" t="str">
        <f>IFERROR(_xlfn.XLOOKUP($J3398,avoidable_ed_reference!$A$2:$A$13,avoidable_ed_reference!$C$2:$C$13),"Not Classified")</f>
        <v>Avoidable</v>
      </c>
      <c r="AB3398" t="str">
        <f>IFERROR(_xlfn.XLOOKUP($B3398,enrollment!$A$2:$A$801,enrollment!$I$2:$I$801),"")</f>
        <v>GA</v>
      </c>
      <c r="AC3398">
        <f>IFERROR(_xlfn.XLOOKUP($B3398,enrollment!$A$2:$A$801,enrollment!$L$2:$L$801),"")</f>
        <v>54</v>
      </c>
      <c r="AD3398" t="str" cm="1">
        <f t="array" ref="AD3398">_xlfn.IFS(AC3398="","Unknown",AC3398&lt;18,"0-17",AC3398&lt;35,"18-34",AC3398&lt;50,"35-49",AC3398&lt;65,"50-64",TRUE,"65+")</f>
        <v>50-64</v>
      </c>
      <c r="AE3398">
        <f>IFERROR(_xlfn.XLOOKUP($B3398,enrollment!$A$2:$A$801,enrollment!$O$2:$O$801),"")</f>
        <v>8901234567</v>
      </c>
      <c r="AF3398">
        <f>IFERROR(_xlfn.XLOOKUP($AE3398,providers!$B$2:$B$11,providers!$Q$2:$Q$11),"")</f>
        <v>3.7</v>
      </c>
      <c r="AG3398" s="1">
        <f t="shared" si="53"/>
        <v>45505</v>
      </c>
    </row>
    <row r="3399" spans="1:33" x14ac:dyDescent="0.25">
      <c r="A3399" t="s">
        <v>3934</v>
      </c>
      <c r="B3399" t="s">
        <v>3930</v>
      </c>
      <c r="C3399">
        <v>8901234567</v>
      </c>
      <c r="D3399">
        <v>8901234567</v>
      </c>
      <c r="E3399" s="1">
        <v>45344</v>
      </c>
      <c r="F3399" s="1">
        <v>45344</v>
      </c>
      <c r="G3399" s="1">
        <v>45371</v>
      </c>
      <c r="H3399" t="s">
        <v>28</v>
      </c>
      <c r="I3399">
        <v>11</v>
      </c>
      <c r="J3399" t="s">
        <v>47</v>
      </c>
      <c r="K3399">
        <v>99213</v>
      </c>
      <c r="O3399">
        <v>1</v>
      </c>
      <c r="P3399">
        <v>235.47</v>
      </c>
      <c r="Q3399">
        <v>174.42</v>
      </c>
      <c r="R3399">
        <v>139.54</v>
      </c>
      <c r="S3399">
        <v>34.880000000000003</v>
      </c>
      <c r="T3399" t="s">
        <v>30</v>
      </c>
      <c r="X3399" t="s">
        <v>233</v>
      </c>
      <c r="Y3399" t="s">
        <v>32</v>
      </c>
      <c r="Z3399" t="s">
        <v>39</v>
      </c>
      <c r="AA3399" t="str">
        <f>IFERROR(_xlfn.XLOOKUP($J3399,avoidable_ed_reference!$A$2:$A$13,avoidable_ed_reference!$C$2:$C$13),"Not Classified")</f>
        <v>Not Classified</v>
      </c>
      <c r="AB3399" t="str">
        <f>IFERROR(_xlfn.XLOOKUP($B3399,enrollment!$A$2:$A$801,enrollment!$I$2:$I$801),"")</f>
        <v>GA</v>
      </c>
      <c r="AC3399">
        <f>IFERROR(_xlfn.XLOOKUP($B3399,enrollment!$A$2:$A$801,enrollment!$L$2:$L$801),"")</f>
        <v>54</v>
      </c>
      <c r="AD3399" t="str" cm="1">
        <f t="array" ref="AD3399">_xlfn.IFS(AC3399="","Unknown",AC3399&lt;18,"0-17",AC3399&lt;35,"18-34",AC3399&lt;50,"35-49",AC3399&lt;65,"50-64",TRUE,"65+")</f>
        <v>50-64</v>
      </c>
      <c r="AE3399">
        <f>IFERROR(_xlfn.XLOOKUP($B3399,enrollment!$A$2:$A$801,enrollment!$O$2:$O$801),"")</f>
        <v>8901234567</v>
      </c>
      <c r="AF3399">
        <f>IFERROR(_xlfn.XLOOKUP($AE3399,providers!$B$2:$B$11,providers!$Q$2:$Q$11),"")</f>
        <v>3.7</v>
      </c>
      <c r="AG3399" s="1">
        <f t="shared" si="53"/>
        <v>45323</v>
      </c>
    </row>
    <row r="3400" spans="1:33" x14ac:dyDescent="0.25">
      <c r="A3400" t="s">
        <v>3935</v>
      </c>
      <c r="B3400" t="s">
        <v>3930</v>
      </c>
      <c r="C3400">
        <v>2233445566</v>
      </c>
      <c r="D3400">
        <v>2233445566</v>
      </c>
      <c r="E3400" s="1">
        <v>45340</v>
      </c>
      <c r="F3400" s="1">
        <v>45340</v>
      </c>
      <c r="G3400" s="1">
        <v>45359</v>
      </c>
      <c r="H3400" t="s">
        <v>28</v>
      </c>
      <c r="I3400">
        <v>23</v>
      </c>
      <c r="J3400" t="s">
        <v>91</v>
      </c>
      <c r="K3400">
        <v>99284</v>
      </c>
      <c r="O3400">
        <v>1</v>
      </c>
      <c r="P3400">
        <v>2046.46</v>
      </c>
      <c r="Q3400">
        <v>1136.92</v>
      </c>
      <c r="R3400">
        <v>909.54</v>
      </c>
      <c r="S3400">
        <v>227.38</v>
      </c>
      <c r="T3400" t="s">
        <v>30</v>
      </c>
      <c r="X3400" t="s">
        <v>233</v>
      </c>
      <c r="Y3400" t="s">
        <v>32</v>
      </c>
      <c r="Z3400" t="s">
        <v>45</v>
      </c>
      <c r="AA3400" t="str">
        <f>IFERROR(_xlfn.XLOOKUP($J3400,avoidable_ed_reference!$A$2:$A$13,avoidable_ed_reference!$C$2:$C$13),"Not Classified")</f>
        <v>Avoidable</v>
      </c>
      <c r="AB3400" t="str">
        <f>IFERROR(_xlfn.XLOOKUP($B3400,enrollment!$A$2:$A$801,enrollment!$I$2:$I$801),"")</f>
        <v>GA</v>
      </c>
      <c r="AC3400">
        <f>IFERROR(_xlfn.XLOOKUP($B3400,enrollment!$A$2:$A$801,enrollment!$L$2:$L$801),"")</f>
        <v>54</v>
      </c>
      <c r="AD3400" t="str" cm="1">
        <f t="array" ref="AD3400">_xlfn.IFS(AC3400="","Unknown",AC3400&lt;18,"0-17",AC3400&lt;35,"18-34",AC3400&lt;50,"35-49",AC3400&lt;65,"50-64",TRUE,"65+")</f>
        <v>50-64</v>
      </c>
      <c r="AE3400">
        <f>IFERROR(_xlfn.XLOOKUP($B3400,enrollment!$A$2:$A$801,enrollment!$O$2:$O$801),"")</f>
        <v>8901234567</v>
      </c>
      <c r="AF3400">
        <f>IFERROR(_xlfn.XLOOKUP($AE3400,providers!$B$2:$B$11,providers!$Q$2:$Q$11),"")</f>
        <v>3.7</v>
      </c>
      <c r="AG3400" s="1">
        <f t="shared" si="53"/>
        <v>45323</v>
      </c>
    </row>
    <row r="3401" spans="1:33" x14ac:dyDescent="0.25">
      <c r="A3401" t="s">
        <v>3936</v>
      </c>
      <c r="B3401" t="s">
        <v>3930</v>
      </c>
      <c r="C3401">
        <v>7890123456</v>
      </c>
      <c r="D3401">
        <v>7890123456</v>
      </c>
      <c r="E3401" s="1">
        <v>45358</v>
      </c>
      <c r="F3401" s="1">
        <v>45358</v>
      </c>
      <c r="G3401" s="1">
        <v>45387</v>
      </c>
      <c r="H3401" t="s">
        <v>28</v>
      </c>
      <c r="I3401">
        <v>23</v>
      </c>
      <c r="J3401" t="s">
        <v>93</v>
      </c>
      <c r="K3401">
        <v>99284</v>
      </c>
      <c r="O3401">
        <v>1</v>
      </c>
      <c r="P3401">
        <v>1810.78</v>
      </c>
      <c r="Q3401">
        <v>1005.99</v>
      </c>
      <c r="R3401">
        <v>804.79</v>
      </c>
      <c r="S3401">
        <v>201.2</v>
      </c>
      <c r="T3401" t="s">
        <v>30</v>
      </c>
      <c r="X3401" t="s">
        <v>233</v>
      </c>
      <c r="Y3401" t="s">
        <v>32</v>
      </c>
      <c r="Z3401" t="s">
        <v>45</v>
      </c>
      <c r="AA3401" t="str">
        <f>IFERROR(_xlfn.XLOOKUP($J3401,avoidable_ed_reference!$A$2:$A$13,avoidable_ed_reference!$C$2:$C$13),"Not Classified")</f>
        <v>Avoidable</v>
      </c>
      <c r="AB3401" t="str">
        <f>IFERROR(_xlfn.XLOOKUP($B3401,enrollment!$A$2:$A$801,enrollment!$I$2:$I$801),"")</f>
        <v>GA</v>
      </c>
      <c r="AC3401">
        <f>IFERROR(_xlfn.XLOOKUP($B3401,enrollment!$A$2:$A$801,enrollment!$L$2:$L$801),"")</f>
        <v>54</v>
      </c>
      <c r="AD3401" t="str" cm="1">
        <f t="array" ref="AD3401">_xlfn.IFS(AC3401="","Unknown",AC3401&lt;18,"0-17",AC3401&lt;35,"18-34",AC3401&lt;50,"35-49",AC3401&lt;65,"50-64",TRUE,"65+")</f>
        <v>50-64</v>
      </c>
      <c r="AE3401">
        <f>IFERROR(_xlfn.XLOOKUP($B3401,enrollment!$A$2:$A$801,enrollment!$O$2:$O$801),"")</f>
        <v>8901234567</v>
      </c>
      <c r="AF3401">
        <f>IFERROR(_xlfn.XLOOKUP($AE3401,providers!$B$2:$B$11,providers!$Q$2:$Q$11),"")</f>
        <v>3.7</v>
      </c>
      <c r="AG3401" s="1">
        <f t="shared" si="53"/>
        <v>45352</v>
      </c>
    </row>
    <row r="3402" spans="1:33" x14ac:dyDescent="0.25">
      <c r="A3402" t="s">
        <v>3937</v>
      </c>
      <c r="B3402" t="s">
        <v>3930</v>
      </c>
      <c r="C3402">
        <v>6789012345</v>
      </c>
      <c r="D3402">
        <v>6789012345</v>
      </c>
      <c r="E3402" s="1">
        <v>45330</v>
      </c>
      <c r="F3402" s="1">
        <v>45330</v>
      </c>
      <c r="G3402" s="1">
        <v>45365</v>
      </c>
      <c r="H3402" t="s">
        <v>28</v>
      </c>
      <c r="I3402">
        <v>23</v>
      </c>
      <c r="J3402" t="s">
        <v>221</v>
      </c>
      <c r="K3402">
        <v>99284</v>
      </c>
      <c r="O3402">
        <v>1</v>
      </c>
      <c r="P3402">
        <v>2327.35</v>
      </c>
      <c r="Q3402">
        <v>1292.97</v>
      </c>
      <c r="R3402">
        <v>1034.3800000000001</v>
      </c>
      <c r="S3402">
        <v>258.58999999999997</v>
      </c>
      <c r="T3402" t="s">
        <v>30</v>
      </c>
      <c r="X3402" t="s">
        <v>233</v>
      </c>
      <c r="Y3402" t="s">
        <v>32</v>
      </c>
      <c r="Z3402" t="s">
        <v>45</v>
      </c>
      <c r="AA3402" t="str">
        <f>IFERROR(_xlfn.XLOOKUP($J3402,avoidable_ed_reference!$A$2:$A$13,avoidable_ed_reference!$C$2:$C$13),"Not Classified")</f>
        <v>Avoidable</v>
      </c>
      <c r="AB3402" t="str">
        <f>IFERROR(_xlfn.XLOOKUP($B3402,enrollment!$A$2:$A$801,enrollment!$I$2:$I$801),"")</f>
        <v>GA</v>
      </c>
      <c r="AC3402">
        <f>IFERROR(_xlfn.XLOOKUP($B3402,enrollment!$A$2:$A$801,enrollment!$L$2:$L$801),"")</f>
        <v>54</v>
      </c>
      <c r="AD3402" t="str" cm="1">
        <f t="array" ref="AD3402">_xlfn.IFS(AC3402="","Unknown",AC3402&lt;18,"0-17",AC3402&lt;35,"18-34",AC3402&lt;50,"35-49",AC3402&lt;65,"50-64",TRUE,"65+")</f>
        <v>50-64</v>
      </c>
      <c r="AE3402">
        <f>IFERROR(_xlfn.XLOOKUP($B3402,enrollment!$A$2:$A$801,enrollment!$O$2:$O$801),"")</f>
        <v>8901234567</v>
      </c>
      <c r="AF3402">
        <f>IFERROR(_xlfn.XLOOKUP($AE3402,providers!$B$2:$B$11,providers!$Q$2:$Q$11),"")</f>
        <v>3.7</v>
      </c>
      <c r="AG3402" s="1">
        <f t="shared" si="53"/>
        <v>45323</v>
      </c>
    </row>
    <row r="3403" spans="1:33" x14ac:dyDescent="0.25">
      <c r="A3403" t="s">
        <v>3938</v>
      </c>
      <c r="B3403" t="s">
        <v>3930</v>
      </c>
      <c r="C3403">
        <v>5678901234</v>
      </c>
      <c r="D3403">
        <v>5678901234</v>
      </c>
      <c r="E3403" s="1">
        <v>45642</v>
      </c>
      <c r="F3403" s="1">
        <v>45642</v>
      </c>
      <c r="G3403" s="1">
        <v>45660</v>
      </c>
      <c r="H3403" t="s">
        <v>28</v>
      </c>
      <c r="I3403">
        <v>20</v>
      </c>
      <c r="J3403" t="s">
        <v>35</v>
      </c>
      <c r="K3403">
        <v>99213</v>
      </c>
      <c r="O3403">
        <v>1</v>
      </c>
      <c r="P3403">
        <v>201.89</v>
      </c>
      <c r="Q3403">
        <v>155.30000000000001</v>
      </c>
      <c r="R3403">
        <v>124.24</v>
      </c>
      <c r="S3403">
        <v>31.06</v>
      </c>
      <c r="T3403" t="s">
        <v>30</v>
      </c>
      <c r="X3403" t="s">
        <v>233</v>
      </c>
      <c r="Y3403" t="s">
        <v>32</v>
      </c>
      <c r="Z3403" t="s">
        <v>36</v>
      </c>
      <c r="AA3403" t="str">
        <f>IFERROR(_xlfn.XLOOKUP($J3403,avoidable_ed_reference!$A$2:$A$13,avoidable_ed_reference!$C$2:$C$13),"Not Classified")</f>
        <v>Avoidable</v>
      </c>
      <c r="AB3403" t="str">
        <f>IFERROR(_xlfn.XLOOKUP($B3403,enrollment!$A$2:$A$801,enrollment!$I$2:$I$801),"")</f>
        <v>GA</v>
      </c>
      <c r="AC3403">
        <f>IFERROR(_xlfn.XLOOKUP($B3403,enrollment!$A$2:$A$801,enrollment!$L$2:$L$801),"")</f>
        <v>54</v>
      </c>
      <c r="AD3403" t="str" cm="1">
        <f t="array" ref="AD3403">_xlfn.IFS(AC3403="","Unknown",AC3403&lt;18,"0-17",AC3403&lt;35,"18-34",AC3403&lt;50,"35-49",AC3403&lt;65,"50-64",TRUE,"65+")</f>
        <v>50-64</v>
      </c>
      <c r="AE3403">
        <f>IFERROR(_xlfn.XLOOKUP($B3403,enrollment!$A$2:$A$801,enrollment!$O$2:$O$801),"")</f>
        <v>8901234567</v>
      </c>
      <c r="AF3403">
        <f>IFERROR(_xlfn.XLOOKUP($AE3403,providers!$B$2:$B$11,providers!$Q$2:$Q$11),"")</f>
        <v>3.7</v>
      </c>
      <c r="AG3403" s="1">
        <f t="shared" si="53"/>
        <v>45627</v>
      </c>
    </row>
    <row r="3404" spans="1:33" x14ac:dyDescent="0.25">
      <c r="A3404" t="s">
        <v>3939</v>
      </c>
      <c r="B3404" t="s">
        <v>3930</v>
      </c>
      <c r="C3404">
        <v>3456789012</v>
      </c>
      <c r="D3404">
        <v>3456789012</v>
      </c>
      <c r="E3404" s="1">
        <v>45615</v>
      </c>
      <c r="F3404" s="1">
        <v>45615</v>
      </c>
      <c r="G3404" s="1">
        <v>45635</v>
      </c>
      <c r="H3404" t="s">
        <v>59</v>
      </c>
      <c r="J3404" t="s">
        <v>60</v>
      </c>
      <c r="L3404" s="2" t="s">
        <v>151</v>
      </c>
      <c r="M3404" t="s">
        <v>152</v>
      </c>
      <c r="N3404" t="s">
        <v>153</v>
      </c>
      <c r="O3404">
        <v>1</v>
      </c>
      <c r="P3404">
        <v>1152.3</v>
      </c>
      <c r="Q3404">
        <v>1047.55</v>
      </c>
      <c r="R3404">
        <v>838.04</v>
      </c>
      <c r="S3404">
        <v>209.51</v>
      </c>
      <c r="T3404" t="s">
        <v>30</v>
      </c>
      <c r="X3404" t="s">
        <v>233</v>
      </c>
      <c r="Y3404" t="s">
        <v>32</v>
      </c>
      <c r="Z3404" t="s">
        <v>64</v>
      </c>
      <c r="AA3404" t="str">
        <f>IFERROR(_xlfn.XLOOKUP($J3404,avoidable_ed_reference!$A$2:$A$13,avoidable_ed_reference!$C$2:$C$13),"Not Classified")</f>
        <v>Not Classified</v>
      </c>
      <c r="AB3404" t="str">
        <f>IFERROR(_xlfn.XLOOKUP($B3404,enrollment!$A$2:$A$801,enrollment!$I$2:$I$801),"")</f>
        <v>GA</v>
      </c>
      <c r="AC3404">
        <f>IFERROR(_xlfn.XLOOKUP($B3404,enrollment!$A$2:$A$801,enrollment!$L$2:$L$801),"")</f>
        <v>54</v>
      </c>
      <c r="AD3404" t="str" cm="1">
        <f t="array" ref="AD3404">_xlfn.IFS(AC3404="","Unknown",AC3404&lt;18,"0-17",AC3404&lt;35,"18-34",AC3404&lt;50,"35-49",AC3404&lt;65,"50-64",TRUE,"65+")</f>
        <v>50-64</v>
      </c>
      <c r="AE3404">
        <f>IFERROR(_xlfn.XLOOKUP($B3404,enrollment!$A$2:$A$801,enrollment!$O$2:$O$801),"")</f>
        <v>8901234567</v>
      </c>
      <c r="AF3404">
        <f>IFERROR(_xlfn.XLOOKUP($AE3404,providers!$B$2:$B$11,providers!$Q$2:$Q$11),"")</f>
        <v>3.7</v>
      </c>
      <c r="AG3404" s="1">
        <f t="shared" si="53"/>
        <v>45597</v>
      </c>
    </row>
    <row r="3405" spans="1:33" x14ac:dyDescent="0.25">
      <c r="A3405" t="s">
        <v>3940</v>
      </c>
      <c r="B3405" t="s">
        <v>3930</v>
      </c>
      <c r="C3405">
        <v>3456789012</v>
      </c>
      <c r="D3405">
        <v>3456789012</v>
      </c>
      <c r="E3405" s="1">
        <v>45591</v>
      </c>
      <c r="F3405" s="1">
        <v>45591</v>
      </c>
      <c r="G3405" s="1">
        <v>45612</v>
      </c>
      <c r="H3405" t="s">
        <v>67</v>
      </c>
      <c r="I3405">
        <v>21</v>
      </c>
      <c r="J3405" t="s">
        <v>42</v>
      </c>
      <c r="K3405">
        <v>99223</v>
      </c>
      <c r="O3405">
        <v>1</v>
      </c>
      <c r="P3405">
        <v>26195.4</v>
      </c>
      <c r="Q3405">
        <v>16900.259999999998</v>
      </c>
      <c r="R3405">
        <v>13520.21</v>
      </c>
      <c r="S3405">
        <v>3380.05</v>
      </c>
      <c r="T3405" t="s">
        <v>30</v>
      </c>
      <c r="V3405">
        <v>1</v>
      </c>
      <c r="W3405" s="2" t="s">
        <v>68</v>
      </c>
      <c r="X3405" t="s">
        <v>233</v>
      </c>
      <c r="Y3405" t="s">
        <v>32</v>
      </c>
      <c r="Z3405" t="s">
        <v>69</v>
      </c>
      <c r="AA3405" t="str">
        <f>IFERROR(_xlfn.XLOOKUP($J3405,avoidable_ed_reference!$A$2:$A$13,avoidable_ed_reference!$C$2:$C$13),"Not Classified")</f>
        <v>Non-Avoidable</v>
      </c>
      <c r="AB3405" t="str">
        <f>IFERROR(_xlfn.XLOOKUP($B3405,enrollment!$A$2:$A$801,enrollment!$I$2:$I$801),"")</f>
        <v>GA</v>
      </c>
      <c r="AC3405">
        <f>IFERROR(_xlfn.XLOOKUP($B3405,enrollment!$A$2:$A$801,enrollment!$L$2:$L$801),"")</f>
        <v>54</v>
      </c>
      <c r="AD3405" t="str" cm="1">
        <f t="array" ref="AD3405">_xlfn.IFS(AC3405="","Unknown",AC3405&lt;18,"0-17",AC3405&lt;35,"18-34",AC3405&lt;50,"35-49",AC3405&lt;65,"50-64",TRUE,"65+")</f>
        <v>50-64</v>
      </c>
      <c r="AE3405">
        <f>IFERROR(_xlfn.XLOOKUP($B3405,enrollment!$A$2:$A$801,enrollment!$O$2:$O$801),"")</f>
        <v>8901234567</v>
      </c>
      <c r="AF3405">
        <f>IFERROR(_xlfn.XLOOKUP($AE3405,providers!$B$2:$B$11,providers!$Q$2:$Q$11),"")</f>
        <v>3.7</v>
      </c>
      <c r="AG3405" s="1">
        <f t="shared" si="53"/>
        <v>45566</v>
      </c>
    </row>
    <row r="3406" spans="1:33" x14ac:dyDescent="0.25">
      <c r="A3406" t="s">
        <v>3941</v>
      </c>
      <c r="B3406" t="s">
        <v>3930</v>
      </c>
      <c r="C3406">
        <v>7890123456</v>
      </c>
      <c r="D3406">
        <v>7890123456</v>
      </c>
      <c r="E3406" s="1">
        <v>45467</v>
      </c>
      <c r="F3406" s="1">
        <v>45467</v>
      </c>
      <c r="G3406" s="1">
        <v>45496</v>
      </c>
      <c r="H3406" t="s">
        <v>28</v>
      </c>
      <c r="I3406">
        <v>23</v>
      </c>
      <c r="J3406" t="s">
        <v>55</v>
      </c>
      <c r="K3406">
        <v>99284</v>
      </c>
      <c r="O3406">
        <v>1</v>
      </c>
      <c r="P3406">
        <v>2437.6</v>
      </c>
      <c r="Q3406">
        <v>1354.22</v>
      </c>
      <c r="R3406">
        <v>1083.3800000000001</v>
      </c>
      <c r="S3406">
        <v>270.83999999999997</v>
      </c>
      <c r="T3406" t="s">
        <v>30</v>
      </c>
      <c r="X3406" t="s">
        <v>233</v>
      </c>
      <c r="Y3406" t="s">
        <v>32</v>
      </c>
      <c r="Z3406" t="s">
        <v>45</v>
      </c>
      <c r="AA3406" t="str">
        <f>IFERROR(_xlfn.XLOOKUP($J3406,avoidable_ed_reference!$A$2:$A$13,avoidable_ed_reference!$C$2:$C$13),"Not Classified")</f>
        <v>Potentially Avoidable</v>
      </c>
      <c r="AB3406" t="str">
        <f>IFERROR(_xlfn.XLOOKUP($B3406,enrollment!$A$2:$A$801,enrollment!$I$2:$I$801),"")</f>
        <v>GA</v>
      </c>
      <c r="AC3406">
        <f>IFERROR(_xlfn.XLOOKUP($B3406,enrollment!$A$2:$A$801,enrollment!$L$2:$L$801),"")</f>
        <v>54</v>
      </c>
      <c r="AD3406" t="str" cm="1">
        <f t="array" ref="AD3406">_xlfn.IFS(AC3406="","Unknown",AC3406&lt;18,"0-17",AC3406&lt;35,"18-34",AC3406&lt;50,"35-49",AC3406&lt;65,"50-64",TRUE,"65+")</f>
        <v>50-64</v>
      </c>
      <c r="AE3406">
        <f>IFERROR(_xlfn.XLOOKUP($B3406,enrollment!$A$2:$A$801,enrollment!$O$2:$O$801),"")</f>
        <v>8901234567</v>
      </c>
      <c r="AF3406">
        <f>IFERROR(_xlfn.XLOOKUP($AE3406,providers!$B$2:$B$11,providers!$Q$2:$Q$11),"")</f>
        <v>3.7</v>
      </c>
      <c r="AG3406" s="1">
        <f t="shared" si="53"/>
        <v>45444</v>
      </c>
    </row>
    <row r="3407" spans="1:33" x14ac:dyDescent="0.25">
      <c r="A3407" t="s">
        <v>3942</v>
      </c>
      <c r="B3407" t="s">
        <v>3930</v>
      </c>
      <c r="C3407">
        <v>8901234567</v>
      </c>
      <c r="D3407">
        <v>8901234567</v>
      </c>
      <c r="E3407" s="1">
        <v>45357</v>
      </c>
      <c r="F3407" s="1">
        <v>45357</v>
      </c>
      <c r="G3407" s="1">
        <v>45391</v>
      </c>
      <c r="H3407" t="s">
        <v>28</v>
      </c>
      <c r="I3407">
        <v>11</v>
      </c>
      <c r="J3407" t="s">
        <v>47</v>
      </c>
      <c r="K3407">
        <v>99213</v>
      </c>
      <c r="O3407">
        <v>1</v>
      </c>
      <c r="P3407">
        <v>186</v>
      </c>
      <c r="Q3407">
        <v>137.78</v>
      </c>
      <c r="R3407">
        <v>110.22</v>
      </c>
      <c r="S3407">
        <v>27.56</v>
      </c>
      <c r="T3407" t="s">
        <v>30</v>
      </c>
      <c r="X3407" t="s">
        <v>233</v>
      </c>
      <c r="Y3407" t="s">
        <v>32</v>
      </c>
      <c r="Z3407" t="s">
        <v>39</v>
      </c>
      <c r="AA3407" t="str">
        <f>IFERROR(_xlfn.XLOOKUP($J3407,avoidable_ed_reference!$A$2:$A$13,avoidable_ed_reference!$C$2:$C$13),"Not Classified")</f>
        <v>Not Classified</v>
      </c>
      <c r="AB3407" t="str">
        <f>IFERROR(_xlfn.XLOOKUP($B3407,enrollment!$A$2:$A$801,enrollment!$I$2:$I$801),"")</f>
        <v>GA</v>
      </c>
      <c r="AC3407">
        <f>IFERROR(_xlfn.XLOOKUP($B3407,enrollment!$A$2:$A$801,enrollment!$L$2:$L$801),"")</f>
        <v>54</v>
      </c>
      <c r="AD3407" t="str" cm="1">
        <f t="array" ref="AD3407">_xlfn.IFS(AC3407="","Unknown",AC3407&lt;18,"0-17",AC3407&lt;35,"18-34",AC3407&lt;50,"35-49",AC3407&lt;65,"50-64",TRUE,"65+")</f>
        <v>50-64</v>
      </c>
      <c r="AE3407">
        <f>IFERROR(_xlfn.XLOOKUP($B3407,enrollment!$A$2:$A$801,enrollment!$O$2:$O$801),"")</f>
        <v>8901234567</v>
      </c>
      <c r="AF3407">
        <f>IFERROR(_xlfn.XLOOKUP($AE3407,providers!$B$2:$B$11,providers!$Q$2:$Q$11),"")</f>
        <v>3.7</v>
      </c>
      <c r="AG3407" s="1">
        <f t="shared" si="53"/>
        <v>45352</v>
      </c>
    </row>
    <row r="3408" spans="1:33" x14ac:dyDescent="0.25">
      <c r="A3408" t="s">
        <v>3943</v>
      </c>
      <c r="B3408" t="s">
        <v>3930</v>
      </c>
      <c r="C3408">
        <v>8901234567</v>
      </c>
      <c r="D3408">
        <v>8901234567</v>
      </c>
      <c r="E3408" s="1">
        <v>45294</v>
      </c>
      <c r="F3408" s="1">
        <v>45294</v>
      </c>
      <c r="G3408" s="1">
        <v>45315</v>
      </c>
      <c r="H3408" t="s">
        <v>28</v>
      </c>
      <c r="I3408">
        <v>11</v>
      </c>
      <c r="J3408" t="s">
        <v>35</v>
      </c>
      <c r="K3408">
        <v>99213</v>
      </c>
      <c r="O3408">
        <v>1</v>
      </c>
      <c r="P3408">
        <v>169.55</v>
      </c>
      <c r="Q3408">
        <v>125.59</v>
      </c>
      <c r="R3408">
        <v>100.47</v>
      </c>
      <c r="S3408">
        <v>25.12</v>
      </c>
      <c r="T3408" t="s">
        <v>30</v>
      </c>
      <c r="X3408" t="s">
        <v>233</v>
      </c>
      <c r="Y3408" t="s">
        <v>32</v>
      </c>
      <c r="Z3408" t="s">
        <v>39</v>
      </c>
      <c r="AA3408" t="str">
        <f>IFERROR(_xlfn.XLOOKUP($J3408,avoidable_ed_reference!$A$2:$A$13,avoidable_ed_reference!$C$2:$C$13),"Not Classified")</f>
        <v>Avoidable</v>
      </c>
      <c r="AB3408" t="str">
        <f>IFERROR(_xlfn.XLOOKUP($B3408,enrollment!$A$2:$A$801,enrollment!$I$2:$I$801),"")</f>
        <v>GA</v>
      </c>
      <c r="AC3408">
        <f>IFERROR(_xlfn.XLOOKUP($B3408,enrollment!$A$2:$A$801,enrollment!$L$2:$L$801),"")</f>
        <v>54</v>
      </c>
      <c r="AD3408" t="str" cm="1">
        <f t="array" ref="AD3408">_xlfn.IFS(AC3408="","Unknown",AC3408&lt;18,"0-17",AC3408&lt;35,"18-34",AC3408&lt;50,"35-49",AC3408&lt;65,"50-64",TRUE,"65+")</f>
        <v>50-64</v>
      </c>
      <c r="AE3408">
        <f>IFERROR(_xlfn.XLOOKUP($B3408,enrollment!$A$2:$A$801,enrollment!$O$2:$O$801),"")</f>
        <v>8901234567</v>
      </c>
      <c r="AF3408">
        <f>IFERROR(_xlfn.XLOOKUP($AE3408,providers!$B$2:$B$11,providers!$Q$2:$Q$11),"")</f>
        <v>3.7</v>
      </c>
      <c r="AG3408" s="1">
        <f t="shared" si="53"/>
        <v>45292</v>
      </c>
    </row>
    <row r="3409" spans="1:33" x14ac:dyDescent="0.25">
      <c r="A3409" t="s">
        <v>3944</v>
      </c>
      <c r="B3409" t="s">
        <v>3930</v>
      </c>
      <c r="C3409">
        <v>5678901234</v>
      </c>
      <c r="D3409">
        <v>5678901234</v>
      </c>
      <c r="E3409" s="1">
        <v>45300</v>
      </c>
      <c r="F3409" s="1">
        <v>45300</v>
      </c>
      <c r="G3409" s="1">
        <v>45329</v>
      </c>
      <c r="H3409" t="s">
        <v>28</v>
      </c>
      <c r="I3409">
        <v>20</v>
      </c>
      <c r="J3409" t="s">
        <v>35</v>
      </c>
      <c r="K3409">
        <v>99213</v>
      </c>
      <c r="O3409">
        <v>1</v>
      </c>
      <c r="P3409">
        <v>163.53</v>
      </c>
      <c r="Q3409">
        <v>125.79</v>
      </c>
      <c r="R3409">
        <v>100.63</v>
      </c>
      <c r="S3409">
        <v>25.16</v>
      </c>
      <c r="T3409" t="s">
        <v>30</v>
      </c>
      <c r="X3409" t="s">
        <v>233</v>
      </c>
      <c r="Y3409" t="s">
        <v>32</v>
      </c>
      <c r="Z3409" t="s">
        <v>36</v>
      </c>
      <c r="AA3409" t="str">
        <f>IFERROR(_xlfn.XLOOKUP($J3409,avoidable_ed_reference!$A$2:$A$13,avoidable_ed_reference!$C$2:$C$13),"Not Classified")</f>
        <v>Avoidable</v>
      </c>
      <c r="AB3409" t="str">
        <f>IFERROR(_xlfn.XLOOKUP($B3409,enrollment!$A$2:$A$801,enrollment!$I$2:$I$801),"")</f>
        <v>GA</v>
      </c>
      <c r="AC3409">
        <f>IFERROR(_xlfn.XLOOKUP($B3409,enrollment!$A$2:$A$801,enrollment!$L$2:$L$801),"")</f>
        <v>54</v>
      </c>
      <c r="AD3409" t="str" cm="1">
        <f t="array" ref="AD3409">_xlfn.IFS(AC3409="","Unknown",AC3409&lt;18,"0-17",AC3409&lt;35,"18-34",AC3409&lt;50,"35-49",AC3409&lt;65,"50-64",TRUE,"65+")</f>
        <v>50-64</v>
      </c>
      <c r="AE3409">
        <f>IFERROR(_xlfn.XLOOKUP($B3409,enrollment!$A$2:$A$801,enrollment!$O$2:$O$801),"")</f>
        <v>8901234567</v>
      </c>
      <c r="AF3409">
        <f>IFERROR(_xlfn.XLOOKUP($AE3409,providers!$B$2:$B$11,providers!$Q$2:$Q$11),"")</f>
        <v>3.7</v>
      </c>
      <c r="AG3409" s="1">
        <f t="shared" si="53"/>
        <v>45292</v>
      </c>
    </row>
    <row r="3410" spans="1:33" x14ac:dyDescent="0.25">
      <c r="A3410" t="s">
        <v>3945</v>
      </c>
      <c r="B3410" t="s">
        <v>3930</v>
      </c>
      <c r="C3410">
        <v>5678901234</v>
      </c>
      <c r="D3410">
        <v>5678901234</v>
      </c>
      <c r="E3410" s="1">
        <v>45631</v>
      </c>
      <c r="F3410" s="1">
        <v>45631</v>
      </c>
      <c r="G3410" s="1">
        <v>45650</v>
      </c>
      <c r="H3410" t="s">
        <v>28</v>
      </c>
      <c r="I3410">
        <v>20</v>
      </c>
      <c r="J3410" t="s">
        <v>35</v>
      </c>
      <c r="K3410">
        <v>99213</v>
      </c>
      <c r="O3410">
        <v>1</v>
      </c>
      <c r="P3410">
        <v>191.33</v>
      </c>
      <c r="Q3410">
        <v>147.18</v>
      </c>
      <c r="R3410">
        <v>117.74</v>
      </c>
      <c r="S3410">
        <v>29.44</v>
      </c>
      <c r="T3410" t="s">
        <v>30</v>
      </c>
      <c r="X3410" t="s">
        <v>233</v>
      </c>
      <c r="Y3410" t="s">
        <v>32</v>
      </c>
      <c r="Z3410" t="s">
        <v>36</v>
      </c>
      <c r="AA3410" t="str">
        <f>IFERROR(_xlfn.XLOOKUP($J3410,avoidable_ed_reference!$A$2:$A$13,avoidable_ed_reference!$C$2:$C$13),"Not Classified")</f>
        <v>Avoidable</v>
      </c>
      <c r="AB3410" t="str">
        <f>IFERROR(_xlfn.XLOOKUP($B3410,enrollment!$A$2:$A$801,enrollment!$I$2:$I$801),"")</f>
        <v>GA</v>
      </c>
      <c r="AC3410">
        <f>IFERROR(_xlfn.XLOOKUP($B3410,enrollment!$A$2:$A$801,enrollment!$L$2:$L$801),"")</f>
        <v>54</v>
      </c>
      <c r="AD3410" t="str" cm="1">
        <f t="array" ref="AD3410">_xlfn.IFS(AC3410="","Unknown",AC3410&lt;18,"0-17",AC3410&lt;35,"18-34",AC3410&lt;50,"35-49",AC3410&lt;65,"50-64",TRUE,"65+")</f>
        <v>50-64</v>
      </c>
      <c r="AE3410">
        <f>IFERROR(_xlfn.XLOOKUP($B3410,enrollment!$A$2:$A$801,enrollment!$O$2:$O$801),"")</f>
        <v>8901234567</v>
      </c>
      <c r="AF3410">
        <f>IFERROR(_xlfn.XLOOKUP($AE3410,providers!$B$2:$B$11,providers!$Q$2:$Q$11),"")</f>
        <v>3.7</v>
      </c>
      <c r="AG3410" s="1">
        <f t="shared" si="53"/>
        <v>45627</v>
      </c>
    </row>
    <row r="3411" spans="1:33" x14ac:dyDescent="0.25">
      <c r="A3411" t="s">
        <v>3946</v>
      </c>
      <c r="B3411" t="s">
        <v>3930</v>
      </c>
      <c r="C3411">
        <v>3456789012</v>
      </c>
      <c r="D3411">
        <v>3456789012</v>
      </c>
      <c r="E3411" s="1">
        <v>45396</v>
      </c>
      <c r="F3411" s="1">
        <v>45396</v>
      </c>
      <c r="G3411" s="1">
        <v>45421</v>
      </c>
      <c r="H3411" t="s">
        <v>28</v>
      </c>
      <c r="I3411">
        <v>23</v>
      </c>
      <c r="J3411" t="s">
        <v>29</v>
      </c>
      <c r="K3411">
        <v>99284</v>
      </c>
      <c r="O3411">
        <v>1</v>
      </c>
      <c r="P3411">
        <v>1701.22</v>
      </c>
      <c r="Q3411">
        <v>945.12</v>
      </c>
      <c r="R3411">
        <v>756.1</v>
      </c>
      <c r="S3411">
        <v>189.02</v>
      </c>
      <c r="T3411" t="s">
        <v>30</v>
      </c>
      <c r="X3411" t="s">
        <v>233</v>
      </c>
      <c r="Y3411" t="s">
        <v>32</v>
      </c>
      <c r="Z3411" t="s">
        <v>45</v>
      </c>
      <c r="AA3411" t="str">
        <f>IFERROR(_xlfn.XLOOKUP($J3411,avoidable_ed_reference!$A$2:$A$13,avoidable_ed_reference!$C$2:$C$13),"Not Classified")</f>
        <v>Potentially Avoidable</v>
      </c>
      <c r="AB3411" t="str">
        <f>IFERROR(_xlfn.XLOOKUP($B3411,enrollment!$A$2:$A$801,enrollment!$I$2:$I$801),"")</f>
        <v>GA</v>
      </c>
      <c r="AC3411">
        <f>IFERROR(_xlfn.XLOOKUP($B3411,enrollment!$A$2:$A$801,enrollment!$L$2:$L$801),"")</f>
        <v>54</v>
      </c>
      <c r="AD3411" t="str" cm="1">
        <f t="array" ref="AD3411">_xlfn.IFS(AC3411="","Unknown",AC3411&lt;18,"0-17",AC3411&lt;35,"18-34",AC3411&lt;50,"35-49",AC3411&lt;65,"50-64",TRUE,"65+")</f>
        <v>50-64</v>
      </c>
      <c r="AE3411">
        <f>IFERROR(_xlfn.XLOOKUP($B3411,enrollment!$A$2:$A$801,enrollment!$O$2:$O$801),"")</f>
        <v>8901234567</v>
      </c>
      <c r="AF3411">
        <f>IFERROR(_xlfn.XLOOKUP($AE3411,providers!$B$2:$B$11,providers!$Q$2:$Q$11),"")</f>
        <v>3.7</v>
      </c>
      <c r="AG3411" s="1">
        <f t="shared" si="53"/>
        <v>45383</v>
      </c>
    </row>
    <row r="3412" spans="1:33" x14ac:dyDescent="0.25">
      <c r="A3412" t="s">
        <v>3947</v>
      </c>
      <c r="B3412" t="s">
        <v>3930</v>
      </c>
      <c r="C3412">
        <v>8901234567</v>
      </c>
      <c r="D3412">
        <v>8901234567</v>
      </c>
      <c r="E3412" s="1">
        <v>45332</v>
      </c>
      <c r="F3412" s="1">
        <v>45332</v>
      </c>
      <c r="G3412" s="1">
        <v>45359</v>
      </c>
      <c r="H3412" t="s">
        <v>28</v>
      </c>
      <c r="I3412">
        <v>11</v>
      </c>
      <c r="J3412" t="s">
        <v>47</v>
      </c>
      <c r="K3412">
        <v>99213</v>
      </c>
      <c r="O3412">
        <v>1</v>
      </c>
      <c r="P3412">
        <v>179.52</v>
      </c>
      <c r="Q3412">
        <v>132.97999999999999</v>
      </c>
      <c r="R3412">
        <v>106.38</v>
      </c>
      <c r="S3412">
        <v>26.6</v>
      </c>
      <c r="T3412" t="s">
        <v>30</v>
      </c>
      <c r="X3412" t="s">
        <v>233</v>
      </c>
      <c r="Y3412" t="s">
        <v>32</v>
      </c>
      <c r="Z3412" t="s">
        <v>39</v>
      </c>
      <c r="AA3412" t="str">
        <f>IFERROR(_xlfn.XLOOKUP($J3412,avoidable_ed_reference!$A$2:$A$13,avoidable_ed_reference!$C$2:$C$13),"Not Classified")</f>
        <v>Not Classified</v>
      </c>
      <c r="AB3412" t="str">
        <f>IFERROR(_xlfn.XLOOKUP($B3412,enrollment!$A$2:$A$801,enrollment!$I$2:$I$801),"")</f>
        <v>GA</v>
      </c>
      <c r="AC3412">
        <f>IFERROR(_xlfn.XLOOKUP($B3412,enrollment!$A$2:$A$801,enrollment!$L$2:$L$801),"")</f>
        <v>54</v>
      </c>
      <c r="AD3412" t="str" cm="1">
        <f t="array" ref="AD3412">_xlfn.IFS(AC3412="","Unknown",AC3412&lt;18,"0-17",AC3412&lt;35,"18-34",AC3412&lt;50,"35-49",AC3412&lt;65,"50-64",TRUE,"65+")</f>
        <v>50-64</v>
      </c>
      <c r="AE3412">
        <f>IFERROR(_xlfn.XLOOKUP($B3412,enrollment!$A$2:$A$801,enrollment!$O$2:$O$801),"")</f>
        <v>8901234567</v>
      </c>
      <c r="AF3412">
        <f>IFERROR(_xlfn.XLOOKUP($AE3412,providers!$B$2:$B$11,providers!$Q$2:$Q$11),"")</f>
        <v>3.7</v>
      </c>
      <c r="AG3412" s="1">
        <f t="shared" si="53"/>
        <v>45323</v>
      </c>
    </row>
    <row r="3413" spans="1:33" x14ac:dyDescent="0.25">
      <c r="A3413" t="s">
        <v>3948</v>
      </c>
      <c r="B3413" t="s">
        <v>3930</v>
      </c>
      <c r="C3413">
        <v>8901234567</v>
      </c>
      <c r="D3413">
        <v>8901234567</v>
      </c>
      <c r="E3413" s="1">
        <v>45569</v>
      </c>
      <c r="F3413" s="1">
        <v>45569</v>
      </c>
      <c r="G3413" s="1">
        <v>45602</v>
      </c>
      <c r="H3413" t="s">
        <v>28</v>
      </c>
      <c r="I3413">
        <v>11</v>
      </c>
      <c r="J3413" t="s">
        <v>47</v>
      </c>
      <c r="K3413">
        <v>99213</v>
      </c>
      <c r="O3413">
        <v>1</v>
      </c>
      <c r="P3413">
        <v>165.6</v>
      </c>
      <c r="Q3413">
        <v>122.67</v>
      </c>
      <c r="R3413">
        <v>98.14</v>
      </c>
      <c r="S3413">
        <v>24.53</v>
      </c>
      <c r="T3413" t="s">
        <v>30</v>
      </c>
      <c r="X3413" t="s">
        <v>233</v>
      </c>
      <c r="Y3413" t="s">
        <v>32</v>
      </c>
      <c r="Z3413" t="s">
        <v>39</v>
      </c>
      <c r="AA3413" t="str">
        <f>IFERROR(_xlfn.XLOOKUP($J3413,avoidable_ed_reference!$A$2:$A$13,avoidable_ed_reference!$C$2:$C$13),"Not Classified")</f>
        <v>Not Classified</v>
      </c>
      <c r="AB3413" t="str">
        <f>IFERROR(_xlfn.XLOOKUP($B3413,enrollment!$A$2:$A$801,enrollment!$I$2:$I$801),"")</f>
        <v>GA</v>
      </c>
      <c r="AC3413">
        <f>IFERROR(_xlfn.XLOOKUP($B3413,enrollment!$A$2:$A$801,enrollment!$L$2:$L$801),"")</f>
        <v>54</v>
      </c>
      <c r="AD3413" t="str" cm="1">
        <f t="array" ref="AD3413">_xlfn.IFS(AC3413="","Unknown",AC3413&lt;18,"0-17",AC3413&lt;35,"18-34",AC3413&lt;50,"35-49",AC3413&lt;65,"50-64",TRUE,"65+")</f>
        <v>50-64</v>
      </c>
      <c r="AE3413">
        <f>IFERROR(_xlfn.XLOOKUP($B3413,enrollment!$A$2:$A$801,enrollment!$O$2:$O$801),"")</f>
        <v>8901234567</v>
      </c>
      <c r="AF3413">
        <f>IFERROR(_xlfn.XLOOKUP($AE3413,providers!$B$2:$B$11,providers!$Q$2:$Q$11),"")</f>
        <v>3.7</v>
      </c>
      <c r="AG3413" s="1">
        <f t="shared" si="53"/>
        <v>45566</v>
      </c>
    </row>
    <row r="3414" spans="1:33" x14ac:dyDescent="0.25">
      <c r="A3414" t="s">
        <v>3949</v>
      </c>
      <c r="B3414" t="s">
        <v>3930</v>
      </c>
      <c r="C3414">
        <v>9012345678</v>
      </c>
      <c r="D3414">
        <v>9012345678</v>
      </c>
      <c r="E3414" s="1">
        <v>45556</v>
      </c>
      <c r="F3414" s="1">
        <v>45556</v>
      </c>
      <c r="G3414" s="1">
        <v>45575</v>
      </c>
      <c r="H3414" t="s">
        <v>67</v>
      </c>
      <c r="I3414">
        <v>21</v>
      </c>
      <c r="J3414" t="s">
        <v>80</v>
      </c>
      <c r="K3414">
        <v>99223</v>
      </c>
      <c r="O3414">
        <v>1</v>
      </c>
      <c r="P3414">
        <v>29538.799999999999</v>
      </c>
      <c r="Q3414">
        <v>19057.29</v>
      </c>
      <c r="R3414">
        <v>15245.83</v>
      </c>
      <c r="S3414">
        <v>3811.46</v>
      </c>
      <c r="T3414" t="s">
        <v>30</v>
      </c>
      <c r="V3414">
        <v>1</v>
      </c>
      <c r="W3414" s="2" t="s">
        <v>68</v>
      </c>
      <c r="X3414" t="s">
        <v>233</v>
      </c>
      <c r="Y3414" t="s">
        <v>32</v>
      </c>
      <c r="Z3414" t="s">
        <v>69</v>
      </c>
      <c r="AA3414" t="str">
        <f>IFERROR(_xlfn.XLOOKUP($J3414,avoidable_ed_reference!$A$2:$A$13,avoidable_ed_reference!$C$2:$C$13),"Not Classified")</f>
        <v>Non-Avoidable</v>
      </c>
      <c r="AB3414" t="str">
        <f>IFERROR(_xlfn.XLOOKUP($B3414,enrollment!$A$2:$A$801,enrollment!$I$2:$I$801),"")</f>
        <v>GA</v>
      </c>
      <c r="AC3414">
        <f>IFERROR(_xlfn.XLOOKUP($B3414,enrollment!$A$2:$A$801,enrollment!$L$2:$L$801),"")</f>
        <v>54</v>
      </c>
      <c r="AD3414" t="str" cm="1">
        <f t="array" ref="AD3414">_xlfn.IFS(AC3414="","Unknown",AC3414&lt;18,"0-17",AC3414&lt;35,"18-34",AC3414&lt;50,"35-49",AC3414&lt;65,"50-64",TRUE,"65+")</f>
        <v>50-64</v>
      </c>
      <c r="AE3414">
        <f>IFERROR(_xlfn.XLOOKUP($B3414,enrollment!$A$2:$A$801,enrollment!$O$2:$O$801),"")</f>
        <v>8901234567</v>
      </c>
      <c r="AF3414">
        <f>IFERROR(_xlfn.XLOOKUP($AE3414,providers!$B$2:$B$11,providers!$Q$2:$Q$11),"")</f>
        <v>3.7</v>
      </c>
      <c r="AG3414" s="1">
        <f t="shared" si="53"/>
        <v>45536</v>
      </c>
    </row>
    <row r="3415" spans="1:33" x14ac:dyDescent="0.25">
      <c r="A3415" t="s">
        <v>3950</v>
      </c>
      <c r="B3415" t="s">
        <v>3930</v>
      </c>
      <c r="C3415">
        <v>8901234567</v>
      </c>
      <c r="D3415">
        <v>8901234567</v>
      </c>
      <c r="E3415" s="1">
        <v>45456</v>
      </c>
      <c r="F3415" s="1">
        <v>45456</v>
      </c>
      <c r="G3415" s="1">
        <v>45490</v>
      </c>
      <c r="H3415" t="s">
        <v>28</v>
      </c>
      <c r="I3415">
        <v>11</v>
      </c>
      <c r="J3415" t="s">
        <v>38</v>
      </c>
      <c r="K3415">
        <v>99213</v>
      </c>
      <c r="O3415">
        <v>1</v>
      </c>
      <c r="P3415">
        <v>201.06</v>
      </c>
      <c r="Q3415">
        <v>148.93</v>
      </c>
      <c r="R3415">
        <v>119.14</v>
      </c>
      <c r="S3415">
        <v>29.79</v>
      </c>
      <c r="T3415" t="s">
        <v>30</v>
      </c>
      <c r="X3415" t="s">
        <v>233</v>
      </c>
      <c r="Y3415" t="s">
        <v>32</v>
      </c>
      <c r="Z3415" t="s">
        <v>39</v>
      </c>
      <c r="AA3415" t="str">
        <f>IFERROR(_xlfn.XLOOKUP($J3415,avoidable_ed_reference!$A$2:$A$13,avoidable_ed_reference!$C$2:$C$13),"Not Classified")</f>
        <v>Not Classified</v>
      </c>
      <c r="AB3415" t="str">
        <f>IFERROR(_xlfn.XLOOKUP($B3415,enrollment!$A$2:$A$801,enrollment!$I$2:$I$801),"")</f>
        <v>GA</v>
      </c>
      <c r="AC3415">
        <f>IFERROR(_xlfn.XLOOKUP($B3415,enrollment!$A$2:$A$801,enrollment!$L$2:$L$801),"")</f>
        <v>54</v>
      </c>
      <c r="AD3415" t="str" cm="1">
        <f t="array" ref="AD3415">_xlfn.IFS(AC3415="","Unknown",AC3415&lt;18,"0-17",AC3415&lt;35,"18-34",AC3415&lt;50,"35-49",AC3415&lt;65,"50-64",TRUE,"65+")</f>
        <v>50-64</v>
      </c>
      <c r="AE3415">
        <f>IFERROR(_xlfn.XLOOKUP($B3415,enrollment!$A$2:$A$801,enrollment!$O$2:$O$801),"")</f>
        <v>8901234567</v>
      </c>
      <c r="AF3415">
        <f>IFERROR(_xlfn.XLOOKUP($AE3415,providers!$B$2:$B$11,providers!$Q$2:$Q$11),"")</f>
        <v>3.7</v>
      </c>
      <c r="AG3415" s="1">
        <f t="shared" si="53"/>
        <v>45444</v>
      </c>
    </row>
    <row r="3416" spans="1:33" x14ac:dyDescent="0.25">
      <c r="A3416" t="s">
        <v>3951</v>
      </c>
      <c r="B3416" t="s">
        <v>3930</v>
      </c>
      <c r="C3416">
        <v>8901234567</v>
      </c>
      <c r="D3416">
        <v>8901234567</v>
      </c>
      <c r="E3416" s="1">
        <v>45498</v>
      </c>
      <c r="F3416" s="1">
        <v>45498</v>
      </c>
      <c r="G3416" s="1">
        <v>45530</v>
      </c>
      <c r="H3416" t="s">
        <v>28</v>
      </c>
      <c r="I3416">
        <v>11</v>
      </c>
      <c r="J3416" t="s">
        <v>35</v>
      </c>
      <c r="K3416">
        <v>99213</v>
      </c>
      <c r="O3416">
        <v>1</v>
      </c>
      <c r="P3416">
        <v>194.56</v>
      </c>
      <c r="Q3416">
        <v>144.12</v>
      </c>
      <c r="R3416">
        <v>115.3</v>
      </c>
      <c r="S3416">
        <v>28.82</v>
      </c>
      <c r="T3416" t="s">
        <v>30</v>
      </c>
      <c r="X3416" t="s">
        <v>233</v>
      </c>
      <c r="Y3416" t="s">
        <v>32</v>
      </c>
      <c r="Z3416" t="s">
        <v>39</v>
      </c>
      <c r="AA3416" t="str">
        <f>IFERROR(_xlfn.XLOOKUP($J3416,avoidable_ed_reference!$A$2:$A$13,avoidable_ed_reference!$C$2:$C$13),"Not Classified")</f>
        <v>Avoidable</v>
      </c>
      <c r="AB3416" t="str">
        <f>IFERROR(_xlfn.XLOOKUP($B3416,enrollment!$A$2:$A$801,enrollment!$I$2:$I$801),"")</f>
        <v>GA</v>
      </c>
      <c r="AC3416">
        <f>IFERROR(_xlfn.XLOOKUP($B3416,enrollment!$A$2:$A$801,enrollment!$L$2:$L$801),"")</f>
        <v>54</v>
      </c>
      <c r="AD3416" t="str" cm="1">
        <f t="array" ref="AD3416">_xlfn.IFS(AC3416="","Unknown",AC3416&lt;18,"0-17",AC3416&lt;35,"18-34",AC3416&lt;50,"35-49",AC3416&lt;65,"50-64",TRUE,"65+")</f>
        <v>50-64</v>
      </c>
      <c r="AE3416">
        <f>IFERROR(_xlfn.XLOOKUP($B3416,enrollment!$A$2:$A$801,enrollment!$O$2:$O$801),"")</f>
        <v>8901234567</v>
      </c>
      <c r="AF3416">
        <f>IFERROR(_xlfn.XLOOKUP($AE3416,providers!$B$2:$B$11,providers!$Q$2:$Q$11),"")</f>
        <v>3.7</v>
      </c>
      <c r="AG3416" s="1">
        <f t="shared" si="53"/>
        <v>45474</v>
      </c>
    </row>
    <row r="3417" spans="1:33" x14ac:dyDescent="0.25">
      <c r="A3417" t="s">
        <v>3952</v>
      </c>
      <c r="B3417" t="s">
        <v>3930</v>
      </c>
      <c r="C3417">
        <v>8901234567</v>
      </c>
      <c r="D3417">
        <v>8901234567</v>
      </c>
      <c r="E3417" s="1">
        <v>45581</v>
      </c>
      <c r="F3417" s="1">
        <v>45581</v>
      </c>
      <c r="G3417" s="1">
        <v>45612</v>
      </c>
      <c r="H3417" t="s">
        <v>28</v>
      </c>
      <c r="I3417">
        <v>11</v>
      </c>
      <c r="J3417" t="s">
        <v>38</v>
      </c>
      <c r="K3417">
        <v>99213</v>
      </c>
      <c r="O3417">
        <v>1</v>
      </c>
      <c r="P3417">
        <v>193.77</v>
      </c>
      <c r="Q3417">
        <v>143.53</v>
      </c>
      <c r="R3417">
        <v>114.82</v>
      </c>
      <c r="S3417">
        <v>28.71</v>
      </c>
      <c r="T3417" t="s">
        <v>30</v>
      </c>
      <c r="X3417" t="s">
        <v>233</v>
      </c>
      <c r="Y3417" t="s">
        <v>32</v>
      </c>
      <c r="Z3417" t="s">
        <v>39</v>
      </c>
      <c r="AA3417" t="str">
        <f>IFERROR(_xlfn.XLOOKUP($J3417,avoidable_ed_reference!$A$2:$A$13,avoidable_ed_reference!$C$2:$C$13),"Not Classified")</f>
        <v>Not Classified</v>
      </c>
      <c r="AB3417" t="str">
        <f>IFERROR(_xlfn.XLOOKUP($B3417,enrollment!$A$2:$A$801,enrollment!$I$2:$I$801),"")</f>
        <v>GA</v>
      </c>
      <c r="AC3417">
        <f>IFERROR(_xlfn.XLOOKUP($B3417,enrollment!$A$2:$A$801,enrollment!$L$2:$L$801),"")</f>
        <v>54</v>
      </c>
      <c r="AD3417" t="str" cm="1">
        <f t="array" ref="AD3417">_xlfn.IFS(AC3417="","Unknown",AC3417&lt;18,"0-17",AC3417&lt;35,"18-34",AC3417&lt;50,"35-49",AC3417&lt;65,"50-64",TRUE,"65+")</f>
        <v>50-64</v>
      </c>
      <c r="AE3417">
        <f>IFERROR(_xlfn.XLOOKUP($B3417,enrollment!$A$2:$A$801,enrollment!$O$2:$O$801),"")</f>
        <v>8901234567</v>
      </c>
      <c r="AF3417">
        <f>IFERROR(_xlfn.XLOOKUP($AE3417,providers!$B$2:$B$11,providers!$Q$2:$Q$11),"")</f>
        <v>3.7</v>
      </c>
      <c r="AG3417" s="1">
        <f t="shared" si="53"/>
        <v>45566</v>
      </c>
    </row>
    <row r="3418" spans="1:33" x14ac:dyDescent="0.25">
      <c r="A3418" t="s">
        <v>3953</v>
      </c>
      <c r="B3418" t="s">
        <v>3930</v>
      </c>
      <c r="C3418">
        <v>8901234567</v>
      </c>
      <c r="D3418">
        <v>8901234567</v>
      </c>
      <c r="E3418" s="1">
        <v>45628</v>
      </c>
      <c r="F3418" s="1">
        <v>45628</v>
      </c>
      <c r="G3418" s="1">
        <v>45654</v>
      </c>
      <c r="H3418" t="s">
        <v>28</v>
      </c>
      <c r="I3418">
        <v>11</v>
      </c>
      <c r="J3418" t="s">
        <v>35</v>
      </c>
      <c r="K3418">
        <v>99213</v>
      </c>
      <c r="O3418">
        <v>1</v>
      </c>
      <c r="P3418">
        <v>177.03</v>
      </c>
      <c r="Q3418">
        <v>131.13</v>
      </c>
      <c r="R3418">
        <v>104.9</v>
      </c>
      <c r="S3418">
        <v>26.23</v>
      </c>
      <c r="T3418" t="s">
        <v>30</v>
      </c>
      <c r="X3418" t="s">
        <v>233</v>
      </c>
      <c r="Y3418" t="s">
        <v>32</v>
      </c>
      <c r="Z3418" t="s">
        <v>39</v>
      </c>
      <c r="AA3418" t="str">
        <f>IFERROR(_xlfn.XLOOKUP($J3418,avoidable_ed_reference!$A$2:$A$13,avoidable_ed_reference!$C$2:$C$13),"Not Classified")</f>
        <v>Avoidable</v>
      </c>
      <c r="AB3418" t="str">
        <f>IFERROR(_xlfn.XLOOKUP($B3418,enrollment!$A$2:$A$801,enrollment!$I$2:$I$801),"")</f>
        <v>GA</v>
      </c>
      <c r="AC3418">
        <f>IFERROR(_xlfn.XLOOKUP($B3418,enrollment!$A$2:$A$801,enrollment!$L$2:$L$801),"")</f>
        <v>54</v>
      </c>
      <c r="AD3418" t="str" cm="1">
        <f t="array" ref="AD3418">_xlfn.IFS(AC3418="","Unknown",AC3418&lt;18,"0-17",AC3418&lt;35,"18-34",AC3418&lt;50,"35-49",AC3418&lt;65,"50-64",TRUE,"65+")</f>
        <v>50-64</v>
      </c>
      <c r="AE3418">
        <f>IFERROR(_xlfn.XLOOKUP($B3418,enrollment!$A$2:$A$801,enrollment!$O$2:$O$801),"")</f>
        <v>8901234567</v>
      </c>
      <c r="AF3418">
        <f>IFERROR(_xlfn.XLOOKUP($AE3418,providers!$B$2:$B$11,providers!$Q$2:$Q$11),"")</f>
        <v>3.7</v>
      </c>
      <c r="AG3418" s="1">
        <f t="shared" si="53"/>
        <v>45627</v>
      </c>
    </row>
    <row r="3419" spans="1:33" x14ac:dyDescent="0.25">
      <c r="A3419" t="s">
        <v>3954</v>
      </c>
      <c r="B3419" t="s">
        <v>3955</v>
      </c>
      <c r="C3419">
        <v>5678901234</v>
      </c>
      <c r="D3419">
        <v>5678901234</v>
      </c>
      <c r="E3419" s="1">
        <v>45312</v>
      </c>
      <c r="F3419" s="1">
        <v>45312</v>
      </c>
      <c r="G3419" s="1">
        <v>45338</v>
      </c>
      <c r="H3419" t="s">
        <v>28</v>
      </c>
      <c r="I3419">
        <v>11</v>
      </c>
      <c r="J3419" t="s">
        <v>38</v>
      </c>
      <c r="K3419">
        <v>99213</v>
      </c>
      <c r="O3419">
        <v>1</v>
      </c>
      <c r="P3419">
        <v>176.5</v>
      </c>
      <c r="Q3419">
        <v>130.74</v>
      </c>
      <c r="R3419">
        <v>104.59</v>
      </c>
      <c r="S3419">
        <v>26.15</v>
      </c>
      <c r="T3419" t="s">
        <v>30</v>
      </c>
      <c r="X3419" t="s">
        <v>52</v>
      </c>
      <c r="Y3419" t="s">
        <v>44</v>
      </c>
      <c r="Z3419" t="s">
        <v>39</v>
      </c>
      <c r="AA3419" t="str">
        <f>IFERROR(_xlfn.XLOOKUP($J3419,avoidable_ed_reference!$A$2:$A$13,avoidable_ed_reference!$C$2:$C$13),"Not Classified")</f>
        <v>Not Classified</v>
      </c>
      <c r="AB3419" t="str">
        <f>IFERROR(_xlfn.XLOOKUP($B3419,enrollment!$A$2:$A$801,enrollment!$I$2:$I$801),"")</f>
        <v>TN</v>
      </c>
      <c r="AC3419">
        <f>IFERROR(_xlfn.XLOOKUP($B3419,enrollment!$A$2:$A$801,enrollment!$L$2:$L$801),"")</f>
        <v>43</v>
      </c>
      <c r="AD3419" t="str" cm="1">
        <f t="array" ref="AD3419">_xlfn.IFS(AC3419="","Unknown",AC3419&lt;18,"0-17",AC3419&lt;35,"18-34",AC3419&lt;50,"35-49",AC3419&lt;65,"50-64",TRUE,"65+")</f>
        <v>35-49</v>
      </c>
      <c r="AE3419">
        <f>IFERROR(_xlfn.XLOOKUP($B3419,enrollment!$A$2:$A$801,enrollment!$O$2:$O$801),"")</f>
        <v>5678901234</v>
      </c>
      <c r="AF3419">
        <f>IFERROR(_xlfn.XLOOKUP($AE3419,providers!$B$2:$B$11,providers!$Q$2:$Q$11),"")</f>
        <v>3.8</v>
      </c>
      <c r="AG3419" s="1">
        <f t="shared" si="53"/>
        <v>45292</v>
      </c>
    </row>
    <row r="3420" spans="1:33" x14ac:dyDescent="0.25">
      <c r="A3420" t="s">
        <v>3956</v>
      </c>
      <c r="B3420" t="s">
        <v>3955</v>
      </c>
      <c r="C3420">
        <v>2233445566</v>
      </c>
      <c r="D3420">
        <v>2233445566</v>
      </c>
      <c r="E3420" s="1">
        <v>45497</v>
      </c>
      <c r="F3420" s="1">
        <v>45497</v>
      </c>
      <c r="G3420" s="1">
        <v>45516</v>
      </c>
      <c r="H3420" t="s">
        <v>28</v>
      </c>
      <c r="I3420">
        <v>23</v>
      </c>
      <c r="J3420" t="s">
        <v>93</v>
      </c>
      <c r="K3420">
        <v>99284</v>
      </c>
      <c r="O3420">
        <v>1</v>
      </c>
      <c r="P3420">
        <v>1787.42</v>
      </c>
      <c r="Q3420">
        <v>993.01</v>
      </c>
      <c r="R3420">
        <v>794.41</v>
      </c>
      <c r="S3420">
        <v>198.6</v>
      </c>
      <c r="T3420" t="s">
        <v>30</v>
      </c>
      <c r="X3420" t="s">
        <v>52</v>
      </c>
      <c r="Y3420" t="s">
        <v>44</v>
      </c>
      <c r="Z3420" t="s">
        <v>45</v>
      </c>
      <c r="AA3420" t="str">
        <f>IFERROR(_xlfn.XLOOKUP($J3420,avoidable_ed_reference!$A$2:$A$13,avoidable_ed_reference!$C$2:$C$13),"Not Classified")</f>
        <v>Avoidable</v>
      </c>
      <c r="AB3420" t="str">
        <f>IFERROR(_xlfn.XLOOKUP($B3420,enrollment!$A$2:$A$801,enrollment!$I$2:$I$801),"")</f>
        <v>TN</v>
      </c>
      <c r="AC3420">
        <f>IFERROR(_xlfn.XLOOKUP($B3420,enrollment!$A$2:$A$801,enrollment!$L$2:$L$801),"")</f>
        <v>43</v>
      </c>
      <c r="AD3420" t="str" cm="1">
        <f t="array" ref="AD3420">_xlfn.IFS(AC3420="","Unknown",AC3420&lt;18,"0-17",AC3420&lt;35,"18-34",AC3420&lt;50,"35-49",AC3420&lt;65,"50-64",TRUE,"65+")</f>
        <v>35-49</v>
      </c>
      <c r="AE3420">
        <f>IFERROR(_xlfn.XLOOKUP($B3420,enrollment!$A$2:$A$801,enrollment!$O$2:$O$801),"")</f>
        <v>5678901234</v>
      </c>
      <c r="AF3420">
        <f>IFERROR(_xlfn.XLOOKUP($AE3420,providers!$B$2:$B$11,providers!$Q$2:$Q$11),"")</f>
        <v>3.8</v>
      </c>
      <c r="AG3420" s="1">
        <f t="shared" si="53"/>
        <v>45474</v>
      </c>
    </row>
    <row r="3421" spans="1:33" x14ac:dyDescent="0.25">
      <c r="A3421" t="s">
        <v>3957</v>
      </c>
      <c r="B3421" t="s">
        <v>3955</v>
      </c>
      <c r="C3421">
        <v>5678901234</v>
      </c>
      <c r="D3421">
        <v>5678901234</v>
      </c>
      <c r="E3421" s="1">
        <v>45481</v>
      </c>
      <c r="F3421" s="1">
        <v>45481</v>
      </c>
      <c r="G3421" s="1">
        <v>45496</v>
      </c>
      <c r="H3421" t="s">
        <v>28</v>
      </c>
      <c r="I3421">
        <v>11</v>
      </c>
      <c r="J3421" t="s">
        <v>38</v>
      </c>
      <c r="K3421">
        <v>99213</v>
      </c>
      <c r="O3421">
        <v>1</v>
      </c>
      <c r="P3421">
        <v>202.34</v>
      </c>
      <c r="Q3421">
        <v>149.88</v>
      </c>
      <c r="R3421">
        <v>119.9</v>
      </c>
      <c r="S3421">
        <v>29.98</v>
      </c>
      <c r="T3421" t="s">
        <v>30</v>
      </c>
      <c r="X3421" t="s">
        <v>52</v>
      </c>
      <c r="Y3421" t="s">
        <v>44</v>
      </c>
      <c r="Z3421" t="s">
        <v>39</v>
      </c>
      <c r="AA3421" t="str">
        <f>IFERROR(_xlfn.XLOOKUP($J3421,avoidable_ed_reference!$A$2:$A$13,avoidable_ed_reference!$C$2:$C$13),"Not Classified")</f>
        <v>Not Classified</v>
      </c>
      <c r="AB3421" t="str">
        <f>IFERROR(_xlfn.XLOOKUP($B3421,enrollment!$A$2:$A$801,enrollment!$I$2:$I$801),"")</f>
        <v>TN</v>
      </c>
      <c r="AC3421">
        <f>IFERROR(_xlfn.XLOOKUP($B3421,enrollment!$A$2:$A$801,enrollment!$L$2:$L$801),"")</f>
        <v>43</v>
      </c>
      <c r="AD3421" t="str" cm="1">
        <f t="array" ref="AD3421">_xlfn.IFS(AC3421="","Unknown",AC3421&lt;18,"0-17",AC3421&lt;35,"18-34",AC3421&lt;50,"35-49",AC3421&lt;65,"50-64",TRUE,"65+")</f>
        <v>35-49</v>
      </c>
      <c r="AE3421">
        <f>IFERROR(_xlfn.XLOOKUP($B3421,enrollment!$A$2:$A$801,enrollment!$O$2:$O$801),"")</f>
        <v>5678901234</v>
      </c>
      <c r="AF3421">
        <f>IFERROR(_xlfn.XLOOKUP($AE3421,providers!$B$2:$B$11,providers!$Q$2:$Q$11),"")</f>
        <v>3.8</v>
      </c>
      <c r="AG3421" s="1">
        <f t="shared" si="53"/>
        <v>45474</v>
      </c>
    </row>
    <row r="3422" spans="1:33" x14ac:dyDescent="0.25">
      <c r="A3422" t="s">
        <v>3958</v>
      </c>
      <c r="B3422" t="s">
        <v>3955</v>
      </c>
      <c r="C3422">
        <v>5678901234</v>
      </c>
      <c r="D3422">
        <v>5678901234</v>
      </c>
      <c r="E3422" s="1">
        <v>45544</v>
      </c>
      <c r="F3422" s="1">
        <v>45544</v>
      </c>
      <c r="G3422" s="1">
        <v>45565</v>
      </c>
      <c r="H3422" t="s">
        <v>28</v>
      </c>
      <c r="I3422">
        <v>20</v>
      </c>
      <c r="J3422" t="s">
        <v>35</v>
      </c>
      <c r="K3422">
        <v>99213</v>
      </c>
      <c r="O3422">
        <v>1</v>
      </c>
      <c r="P3422">
        <v>178.37</v>
      </c>
      <c r="Q3422">
        <v>137.21</v>
      </c>
      <c r="R3422">
        <v>109.77</v>
      </c>
      <c r="S3422">
        <v>27.44</v>
      </c>
      <c r="T3422" t="s">
        <v>30</v>
      </c>
      <c r="X3422" t="s">
        <v>52</v>
      </c>
      <c r="Y3422" t="s">
        <v>44</v>
      </c>
      <c r="Z3422" t="s">
        <v>36</v>
      </c>
      <c r="AA3422" t="str">
        <f>IFERROR(_xlfn.XLOOKUP($J3422,avoidable_ed_reference!$A$2:$A$13,avoidable_ed_reference!$C$2:$C$13),"Not Classified")</f>
        <v>Avoidable</v>
      </c>
      <c r="AB3422" t="str">
        <f>IFERROR(_xlfn.XLOOKUP($B3422,enrollment!$A$2:$A$801,enrollment!$I$2:$I$801),"")</f>
        <v>TN</v>
      </c>
      <c r="AC3422">
        <f>IFERROR(_xlfn.XLOOKUP($B3422,enrollment!$A$2:$A$801,enrollment!$L$2:$L$801),"")</f>
        <v>43</v>
      </c>
      <c r="AD3422" t="str" cm="1">
        <f t="array" ref="AD3422">_xlfn.IFS(AC3422="","Unknown",AC3422&lt;18,"0-17",AC3422&lt;35,"18-34",AC3422&lt;50,"35-49",AC3422&lt;65,"50-64",TRUE,"65+")</f>
        <v>35-49</v>
      </c>
      <c r="AE3422">
        <f>IFERROR(_xlfn.XLOOKUP($B3422,enrollment!$A$2:$A$801,enrollment!$O$2:$O$801),"")</f>
        <v>5678901234</v>
      </c>
      <c r="AF3422">
        <f>IFERROR(_xlfn.XLOOKUP($AE3422,providers!$B$2:$B$11,providers!$Q$2:$Q$11),"")</f>
        <v>3.8</v>
      </c>
      <c r="AG3422" s="1">
        <f t="shared" si="53"/>
        <v>45536</v>
      </c>
    </row>
    <row r="3423" spans="1:33" x14ac:dyDescent="0.25">
      <c r="A3423" t="s">
        <v>3959</v>
      </c>
      <c r="B3423" t="s">
        <v>3955</v>
      </c>
      <c r="C3423">
        <v>2233445566</v>
      </c>
      <c r="D3423">
        <v>2233445566</v>
      </c>
      <c r="E3423" s="1">
        <v>45554</v>
      </c>
      <c r="F3423" s="1">
        <v>45554</v>
      </c>
      <c r="G3423" s="1">
        <v>45572</v>
      </c>
      <c r="H3423" t="s">
        <v>59</v>
      </c>
      <c r="J3423" t="s">
        <v>99</v>
      </c>
      <c r="L3423" s="2" t="s">
        <v>106</v>
      </c>
      <c r="M3423" t="s">
        <v>107</v>
      </c>
      <c r="N3423" t="s">
        <v>108</v>
      </c>
      <c r="O3423">
        <v>1</v>
      </c>
      <c r="P3423">
        <v>1178.3</v>
      </c>
      <c r="Q3423">
        <v>1071.18</v>
      </c>
      <c r="R3423">
        <v>856.94</v>
      </c>
      <c r="S3423">
        <v>214.24</v>
      </c>
      <c r="T3423" t="s">
        <v>30</v>
      </c>
      <c r="X3423" t="s">
        <v>52</v>
      </c>
      <c r="Y3423" t="s">
        <v>44</v>
      </c>
      <c r="Z3423" t="s">
        <v>64</v>
      </c>
      <c r="AA3423" t="str">
        <f>IFERROR(_xlfn.XLOOKUP($J3423,avoidable_ed_reference!$A$2:$A$13,avoidable_ed_reference!$C$2:$C$13),"Not Classified")</f>
        <v>Not Classified</v>
      </c>
      <c r="AB3423" t="str">
        <f>IFERROR(_xlfn.XLOOKUP($B3423,enrollment!$A$2:$A$801,enrollment!$I$2:$I$801),"")</f>
        <v>TN</v>
      </c>
      <c r="AC3423">
        <f>IFERROR(_xlfn.XLOOKUP($B3423,enrollment!$A$2:$A$801,enrollment!$L$2:$L$801),"")</f>
        <v>43</v>
      </c>
      <c r="AD3423" t="str" cm="1">
        <f t="array" ref="AD3423">_xlfn.IFS(AC3423="","Unknown",AC3423&lt;18,"0-17",AC3423&lt;35,"18-34",AC3423&lt;50,"35-49",AC3423&lt;65,"50-64",TRUE,"65+")</f>
        <v>35-49</v>
      </c>
      <c r="AE3423">
        <f>IFERROR(_xlfn.XLOOKUP($B3423,enrollment!$A$2:$A$801,enrollment!$O$2:$O$801),"")</f>
        <v>5678901234</v>
      </c>
      <c r="AF3423">
        <f>IFERROR(_xlfn.XLOOKUP($AE3423,providers!$B$2:$B$11,providers!$Q$2:$Q$11),"")</f>
        <v>3.8</v>
      </c>
      <c r="AG3423" s="1">
        <f t="shared" si="53"/>
        <v>45536</v>
      </c>
    </row>
    <row r="3424" spans="1:33" x14ac:dyDescent="0.25">
      <c r="A3424" t="s">
        <v>3960</v>
      </c>
      <c r="B3424" t="s">
        <v>3955</v>
      </c>
      <c r="C3424">
        <v>6789012345</v>
      </c>
      <c r="D3424">
        <v>6789012345</v>
      </c>
      <c r="E3424" s="1">
        <v>45320</v>
      </c>
      <c r="F3424" s="1">
        <v>45320</v>
      </c>
      <c r="G3424" s="1">
        <v>45337</v>
      </c>
      <c r="H3424" t="s">
        <v>59</v>
      </c>
      <c r="J3424" t="s">
        <v>99</v>
      </c>
      <c r="L3424" s="2" t="s">
        <v>82</v>
      </c>
      <c r="M3424" t="s">
        <v>83</v>
      </c>
      <c r="N3424" t="s">
        <v>84</v>
      </c>
      <c r="O3424">
        <v>1</v>
      </c>
      <c r="P3424">
        <v>910.49</v>
      </c>
      <c r="Q3424">
        <v>827.72</v>
      </c>
      <c r="R3424">
        <v>662.18</v>
      </c>
      <c r="S3424">
        <v>165.54</v>
      </c>
      <c r="T3424" t="s">
        <v>30</v>
      </c>
      <c r="X3424" t="s">
        <v>52</v>
      </c>
      <c r="Y3424" t="s">
        <v>44</v>
      </c>
      <c r="Z3424" t="s">
        <v>64</v>
      </c>
      <c r="AA3424" t="str">
        <f>IFERROR(_xlfn.XLOOKUP($J3424,avoidable_ed_reference!$A$2:$A$13,avoidable_ed_reference!$C$2:$C$13),"Not Classified")</f>
        <v>Not Classified</v>
      </c>
      <c r="AB3424" t="str">
        <f>IFERROR(_xlfn.XLOOKUP($B3424,enrollment!$A$2:$A$801,enrollment!$I$2:$I$801),"")</f>
        <v>TN</v>
      </c>
      <c r="AC3424">
        <f>IFERROR(_xlfn.XLOOKUP($B3424,enrollment!$A$2:$A$801,enrollment!$L$2:$L$801),"")</f>
        <v>43</v>
      </c>
      <c r="AD3424" t="str" cm="1">
        <f t="array" ref="AD3424">_xlfn.IFS(AC3424="","Unknown",AC3424&lt;18,"0-17",AC3424&lt;35,"18-34",AC3424&lt;50,"35-49",AC3424&lt;65,"50-64",TRUE,"65+")</f>
        <v>35-49</v>
      </c>
      <c r="AE3424">
        <f>IFERROR(_xlfn.XLOOKUP($B3424,enrollment!$A$2:$A$801,enrollment!$O$2:$O$801),"")</f>
        <v>5678901234</v>
      </c>
      <c r="AF3424">
        <f>IFERROR(_xlfn.XLOOKUP($AE3424,providers!$B$2:$B$11,providers!$Q$2:$Q$11),"")</f>
        <v>3.8</v>
      </c>
      <c r="AG3424" s="1">
        <f t="shared" si="53"/>
        <v>45292</v>
      </c>
    </row>
    <row r="3425" spans="1:33" x14ac:dyDescent="0.25">
      <c r="A3425" t="s">
        <v>3961</v>
      </c>
      <c r="B3425" t="s">
        <v>3962</v>
      </c>
      <c r="C3425">
        <v>7890123456</v>
      </c>
      <c r="D3425">
        <v>7890123456</v>
      </c>
      <c r="E3425" s="1">
        <v>45601</v>
      </c>
      <c r="F3425" s="1">
        <v>45601</v>
      </c>
      <c r="G3425" s="1">
        <v>45628</v>
      </c>
      <c r="H3425" t="s">
        <v>28</v>
      </c>
      <c r="I3425">
        <v>11</v>
      </c>
      <c r="J3425" t="s">
        <v>47</v>
      </c>
      <c r="K3425">
        <v>99213</v>
      </c>
      <c r="O3425">
        <v>1</v>
      </c>
      <c r="P3425">
        <v>162.36000000000001</v>
      </c>
      <c r="Q3425">
        <v>120.27</v>
      </c>
      <c r="R3425">
        <v>96.22</v>
      </c>
      <c r="S3425">
        <v>24.05</v>
      </c>
      <c r="T3425" t="s">
        <v>30</v>
      </c>
      <c r="X3425" t="s">
        <v>43</v>
      </c>
      <c r="Y3425" t="s">
        <v>44</v>
      </c>
      <c r="Z3425" t="s">
        <v>39</v>
      </c>
      <c r="AA3425" t="str">
        <f>IFERROR(_xlfn.XLOOKUP($J3425,avoidable_ed_reference!$A$2:$A$13,avoidable_ed_reference!$C$2:$C$13),"Not Classified")</f>
        <v>Not Classified</v>
      </c>
      <c r="AB3425" t="str">
        <f>IFERROR(_xlfn.XLOOKUP($B3425,enrollment!$A$2:$A$801,enrollment!$I$2:$I$801),"")</f>
        <v>TN</v>
      </c>
      <c r="AC3425">
        <f>IFERROR(_xlfn.XLOOKUP($B3425,enrollment!$A$2:$A$801,enrollment!$L$2:$L$801),"")</f>
        <v>50</v>
      </c>
      <c r="AD3425" t="str" cm="1">
        <f t="array" ref="AD3425">_xlfn.IFS(AC3425="","Unknown",AC3425&lt;18,"0-17",AC3425&lt;35,"18-34",AC3425&lt;50,"35-49",AC3425&lt;65,"50-64",TRUE,"65+")</f>
        <v>50-64</v>
      </c>
      <c r="AE3425">
        <f>IFERROR(_xlfn.XLOOKUP($B3425,enrollment!$A$2:$A$801,enrollment!$O$2:$O$801),"")</f>
        <v>7890123456</v>
      </c>
      <c r="AF3425">
        <f>IFERROR(_xlfn.XLOOKUP($AE3425,providers!$B$2:$B$11,providers!$Q$2:$Q$11),"")</f>
        <v>3.9</v>
      </c>
      <c r="AG3425" s="1">
        <f t="shared" si="53"/>
        <v>45597</v>
      </c>
    </row>
    <row r="3426" spans="1:33" x14ac:dyDescent="0.25">
      <c r="A3426" t="s">
        <v>3963</v>
      </c>
      <c r="B3426" t="s">
        <v>3962</v>
      </c>
      <c r="C3426">
        <v>7890123456</v>
      </c>
      <c r="D3426">
        <v>7890123456</v>
      </c>
      <c r="E3426" s="1">
        <v>45615</v>
      </c>
      <c r="F3426" s="1">
        <v>45615</v>
      </c>
      <c r="G3426" s="1">
        <v>45648</v>
      </c>
      <c r="H3426" t="s">
        <v>28</v>
      </c>
      <c r="I3426">
        <v>11</v>
      </c>
      <c r="J3426" t="s">
        <v>47</v>
      </c>
      <c r="K3426">
        <v>99213</v>
      </c>
      <c r="O3426">
        <v>1</v>
      </c>
      <c r="P3426">
        <v>207.27</v>
      </c>
      <c r="Q3426">
        <v>153.53</v>
      </c>
      <c r="R3426">
        <v>122.82</v>
      </c>
      <c r="S3426">
        <v>30.71</v>
      </c>
      <c r="T3426" t="s">
        <v>30</v>
      </c>
      <c r="X3426" t="s">
        <v>43</v>
      </c>
      <c r="Y3426" t="s">
        <v>44</v>
      </c>
      <c r="Z3426" t="s">
        <v>39</v>
      </c>
      <c r="AA3426" t="str">
        <f>IFERROR(_xlfn.XLOOKUP($J3426,avoidable_ed_reference!$A$2:$A$13,avoidable_ed_reference!$C$2:$C$13),"Not Classified")</f>
        <v>Not Classified</v>
      </c>
      <c r="AB3426" t="str">
        <f>IFERROR(_xlfn.XLOOKUP($B3426,enrollment!$A$2:$A$801,enrollment!$I$2:$I$801),"")</f>
        <v>TN</v>
      </c>
      <c r="AC3426">
        <f>IFERROR(_xlfn.XLOOKUP($B3426,enrollment!$A$2:$A$801,enrollment!$L$2:$L$801),"")</f>
        <v>50</v>
      </c>
      <c r="AD3426" t="str" cm="1">
        <f t="array" ref="AD3426">_xlfn.IFS(AC3426="","Unknown",AC3426&lt;18,"0-17",AC3426&lt;35,"18-34",AC3426&lt;50,"35-49",AC3426&lt;65,"50-64",TRUE,"65+")</f>
        <v>50-64</v>
      </c>
      <c r="AE3426">
        <f>IFERROR(_xlfn.XLOOKUP($B3426,enrollment!$A$2:$A$801,enrollment!$O$2:$O$801),"")</f>
        <v>7890123456</v>
      </c>
      <c r="AF3426">
        <f>IFERROR(_xlfn.XLOOKUP($AE3426,providers!$B$2:$B$11,providers!$Q$2:$Q$11),"")</f>
        <v>3.9</v>
      </c>
      <c r="AG3426" s="1">
        <f t="shared" si="53"/>
        <v>45597</v>
      </c>
    </row>
    <row r="3427" spans="1:33" x14ac:dyDescent="0.25">
      <c r="A3427" t="s">
        <v>3964</v>
      </c>
      <c r="B3427" t="s">
        <v>3962</v>
      </c>
      <c r="C3427">
        <v>7890123456</v>
      </c>
      <c r="D3427">
        <v>7890123456</v>
      </c>
      <c r="E3427" s="1">
        <v>45363</v>
      </c>
      <c r="F3427" s="1">
        <v>45363</v>
      </c>
      <c r="G3427" s="1">
        <v>45385</v>
      </c>
      <c r="H3427" t="s">
        <v>28</v>
      </c>
      <c r="I3427">
        <v>11</v>
      </c>
      <c r="J3427" t="s">
        <v>38</v>
      </c>
      <c r="K3427">
        <v>99213</v>
      </c>
      <c r="O3427">
        <v>1</v>
      </c>
      <c r="P3427">
        <v>230.35</v>
      </c>
      <c r="Q3427">
        <v>170.63</v>
      </c>
      <c r="R3427">
        <v>136.5</v>
      </c>
      <c r="S3427">
        <v>34.130000000000003</v>
      </c>
      <c r="T3427" t="s">
        <v>30</v>
      </c>
      <c r="X3427" t="s">
        <v>43</v>
      </c>
      <c r="Y3427" t="s">
        <v>44</v>
      </c>
      <c r="Z3427" t="s">
        <v>39</v>
      </c>
      <c r="AA3427" t="str">
        <f>IFERROR(_xlfn.XLOOKUP($J3427,avoidable_ed_reference!$A$2:$A$13,avoidable_ed_reference!$C$2:$C$13),"Not Classified")</f>
        <v>Not Classified</v>
      </c>
      <c r="AB3427" t="str">
        <f>IFERROR(_xlfn.XLOOKUP($B3427,enrollment!$A$2:$A$801,enrollment!$I$2:$I$801),"")</f>
        <v>TN</v>
      </c>
      <c r="AC3427">
        <f>IFERROR(_xlfn.XLOOKUP($B3427,enrollment!$A$2:$A$801,enrollment!$L$2:$L$801),"")</f>
        <v>50</v>
      </c>
      <c r="AD3427" t="str" cm="1">
        <f t="array" ref="AD3427">_xlfn.IFS(AC3427="","Unknown",AC3427&lt;18,"0-17",AC3427&lt;35,"18-34",AC3427&lt;50,"35-49",AC3427&lt;65,"50-64",TRUE,"65+")</f>
        <v>50-64</v>
      </c>
      <c r="AE3427">
        <f>IFERROR(_xlfn.XLOOKUP($B3427,enrollment!$A$2:$A$801,enrollment!$O$2:$O$801),"")</f>
        <v>7890123456</v>
      </c>
      <c r="AF3427">
        <f>IFERROR(_xlfn.XLOOKUP($AE3427,providers!$B$2:$B$11,providers!$Q$2:$Q$11),"")</f>
        <v>3.9</v>
      </c>
      <c r="AG3427" s="1">
        <f t="shared" si="53"/>
        <v>45352</v>
      </c>
    </row>
    <row r="3428" spans="1:33" x14ac:dyDescent="0.25">
      <c r="A3428" t="s">
        <v>3965</v>
      </c>
      <c r="B3428" t="s">
        <v>3962</v>
      </c>
      <c r="C3428">
        <v>5678901234</v>
      </c>
      <c r="D3428">
        <v>5678901234</v>
      </c>
      <c r="E3428" s="1">
        <v>45423</v>
      </c>
      <c r="F3428" s="1">
        <v>45423</v>
      </c>
      <c r="G3428" s="1">
        <v>45452</v>
      </c>
      <c r="H3428" t="s">
        <v>28</v>
      </c>
      <c r="I3428">
        <v>20</v>
      </c>
      <c r="J3428" t="s">
        <v>35</v>
      </c>
      <c r="K3428">
        <v>99213</v>
      </c>
      <c r="O3428">
        <v>1</v>
      </c>
      <c r="P3428">
        <v>157.77000000000001</v>
      </c>
      <c r="Q3428">
        <v>121.36</v>
      </c>
      <c r="R3428">
        <v>97.09</v>
      </c>
      <c r="S3428">
        <v>24.27</v>
      </c>
      <c r="T3428" t="s">
        <v>30</v>
      </c>
      <c r="X3428" t="s">
        <v>43</v>
      </c>
      <c r="Y3428" t="s">
        <v>44</v>
      </c>
      <c r="Z3428" t="s">
        <v>36</v>
      </c>
      <c r="AA3428" t="str">
        <f>IFERROR(_xlfn.XLOOKUP($J3428,avoidable_ed_reference!$A$2:$A$13,avoidable_ed_reference!$C$2:$C$13),"Not Classified")</f>
        <v>Avoidable</v>
      </c>
      <c r="AB3428" t="str">
        <f>IFERROR(_xlfn.XLOOKUP($B3428,enrollment!$A$2:$A$801,enrollment!$I$2:$I$801),"")</f>
        <v>TN</v>
      </c>
      <c r="AC3428">
        <f>IFERROR(_xlfn.XLOOKUP($B3428,enrollment!$A$2:$A$801,enrollment!$L$2:$L$801),"")</f>
        <v>50</v>
      </c>
      <c r="AD3428" t="str" cm="1">
        <f t="array" ref="AD3428">_xlfn.IFS(AC3428="","Unknown",AC3428&lt;18,"0-17",AC3428&lt;35,"18-34",AC3428&lt;50,"35-49",AC3428&lt;65,"50-64",TRUE,"65+")</f>
        <v>50-64</v>
      </c>
      <c r="AE3428">
        <f>IFERROR(_xlfn.XLOOKUP($B3428,enrollment!$A$2:$A$801,enrollment!$O$2:$O$801),"")</f>
        <v>7890123456</v>
      </c>
      <c r="AF3428">
        <f>IFERROR(_xlfn.XLOOKUP($AE3428,providers!$B$2:$B$11,providers!$Q$2:$Q$11),"")</f>
        <v>3.9</v>
      </c>
      <c r="AG3428" s="1">
        <f t="shared" si="53"/>
        <v>45413</v>
      </c>
    </row>
    <row r="3429" spans="1:33" x14ac:dyDescent="0.25">
      <c r="A3429" t="s">
        <v>3966</v>
      </c>
      <c r="B3429" t="s">
        <v>3962</v>
      </c>
      <c r="C3429">
        <v>6789012345</v>
      </c>
      <c r="D3429">
        <v>6789012345</v>
      </c>
      <c r="E3429" s="1">
        <v>45379</v>
      </c>
      <c r="F3429" s="1">
        <v>45379</v>
      </c>
      <c r="G3429" s="1">
        <v>45413</v>
      </c>
      <c r="H3429" t="s">
        <v>28</v>
      </c>
      <c r="I3429">
        <v>23</v>
      </c>
      <c r="J3429" t="s">
        <v>80</v>
      </c>
      <c r="K3429">
        <v>99284</v>
      </c>
      <c r="O3429">
        <v>1</v>
      </c>
      <c r="P3429">
        <v>1886.02</v>
      </c>
      <c r="Q3429">
        <v>1047.79</v>
      </c>
      <c r="R3429">
        <v>838.23</v>
      </c>
      <c r="S3429">
        <v>209.56</v>
      </c>
      <c r="T3429" t="s">
        <v>30</v>
      </c>
      <c r="X3429" t="s">
        <v>43</v>
      </c>
      <c r="Y3429" t="s">
        <v>44</v>
      </c>
      <c r="Z3429" t="s">
        <v>45</v>
      </c>
      <c r="AA3429" t="str">
        <f>IFERROR(_xlfn.XLOOKUP($J3429,avoidable_ed_reference!$A$2:$A$13,avoidable_ed_reference!$C$2:$C$13),"Not Classified")</f>
        <v>Non-Avoidable</v>
      </c>
      <c r="AB3429" t="str">
        <f>IFERROR(_xlfn.XLOOKUP($B3429,enrollment!$A$2:$A$801,enrollment!$I$2:$I$801),"")</f>
        <v>TN</v>
      </c>
      <c r="AC3429">
        <f>IFERROR(_xlfn.XLOOKUP($B3429,enrollment!$A$2:$A$801,enrollment!$L$2:$L$801),"")</f>
        <v>50</v>
      </c>
      <c r="AD3429" t="str" cm="1">
        <f t="array" ref="AD3429">_xlfn.IFS(AC3429="","Unknown",AC3429&lt;18,"0-17",AC3429&lt;35,"18-34",AC3429&lt;50,"35-49",AC3429&lt;65,"50-64",TRUE,"65+")</f>
        <v>50-64</v>
      </c>
      <c r="AE3429">
        <f>IFERROR(_xlfn.XLOOKUP($B3429,enrollment!$A$2:$A$801,enrollment!$O$2:$O$801),"")</f>
        <v>7890123456</v>
      </c>
      <c r="AF3429">
        <f>IFERROR(_xlfn.XLOOKUP($AE3429,providers!$B$2:$B$11,providers!$Q$2:$Q$11),"")</f>
        <v>3.9</v>
      </c>
      <c r="AG3429" s="1">
        <f t="shared" si="53"/>
        <v>45352</v>
      </c>
    </row>
    <row r="3430" spans="1:33" x14ac:dyDescent="0.25">
      <c r="A3430" t="s">
        <v>3967</v>
      </c>
      <c r="B3430" t="s">
        <v>3962</v>
      </c>
      <c r="C3430">
        <v>7890123456</v>
      </c>
      <c r="D3430">
        <v>7890123456</v>
      </c>
      <c r="E3430" s="1">
        <v>45417</v>
      </c>
      <c r="F3430" s="1">
        <v>45417</v>
      </c>
      <c r="G3430" s="1">
        <v>45451</v>
      </c>
      <c r="H3430" t="s">
        <v>28</v>
      </c>
      <c r="I3430">
        <v>11</v>
      </c>
      <c r="J3430" t="s">
        <v>38</v>
      </c>
      <c r="K3430">
        <v>99213</v>
      </c>
      <c r="O3430">
        <v>1</v>
      </c>
      <c r="P3430">
        <v>230.85</v>
      </c>
      <c r="Q3430">
        <v>171</v>
      </c>
      <c r="R3430">
        <v>136.80000000000001</v>
      </c>
      <c r="S3430">
        <v>34.200000000000003</v>
      </c>
      <c r="T3430" t="s">
        <v>30</v>
      </c>
      <c r="X3430" t="s">
        <v>43</v>
      </c>
      <c r="Y3430" t="s">
        <v>44</v>
      </c>
      <c r="Z3430" t="s">
        <v>39</v>
      </c>
      <c r="AA3430" t="str">
        <f>IFERROR(_xlfn.XLOOKUP($J3430,avoidable_ed_reference!$A$2:$A$13,avoidable_ed_reference!$C$2:$C$13),"Not Classified")</f>
        <v>Not Classified</v>
      </c>
      <c r="AB3430" t="str">
        <f>IFERROR(_xlfn.XLOOKUP($B3430,enrollment!$A$2:$A$801,enrollment!$I$2:$I$801),"")</f>
        <v>TN</v>
      </c>
      <c r="AC3430">
        <f>IFERROR(_xlfn.XLOOKUP($B3430,enrollment!$A$2:$A$801,enrollment!$L$2:$L$801),"")</f>
        <v>50</v>
      </c>
      <c r="AD3430" t="str" cm="1">
        <f t="array" ref="AD3430">_xlfn.IFS(AC3430="","Unknown",AC3430&lt;18,"0-17",AC3430&lt;35,"18-34",AC3430&lt;50,"35-49",AC3430&lt;65,"50-64",TRUE,"65+")</f>
        <v>50-64</v>
      </c>
      <c r="AE3430">
        <f>IFERROR(_xlfn.XLOOKUP($B3430,enrollment!$A$2:$A$801,enrollment!$O$2:$O$801),"")</f>
        <v>7890123456</v>
      </c>
      <c r="AF3430">
        <f>IFERROR(_xlfn.XLOOKUP($AE3430,providers!$B$2:$B$11,providers!$Q$2:$Q$11),"")</f>
        <v>3.9</v>
      </c>
      <c r="AG3430" s="1">
        <f t="shared" si="53"/>
        <v>45413</v>
      </c>
    </row>
    <row r="3431" spans="1:33" x14ac:dyDescent="0.25">
      <c r="A3431" t="s">
        <v>3968</v>
      </c>
      <c r="B3431" t="s">
        <v>3962</v>
      </c>
      <c r="C3431">
        <v>7890123456</v>
      </c>
      <c r="D3431">
        <v>7890123456</v>
      </c>
      <c r="E3431" s="1">
        <v>45420</v>
      </c>
      <c r="F3431" s="1">
        <v>45420</v>
      </c>
      <c r="G3431" s="1">
        <v>45439</v>
      </c>
      <c r="H3431" t="s">
        <v>28</v>
      </c>
      <c r="I3431">
        <v>11</v>
      </c>
      <c r="J3431" t="s">
        <v>35</v>
      </c>
      <c r="K3431">
        <v>99213</v>
      </c>
      <c r="O3431">
        <v>1</v>
      </c>
      <c r="P3431">
        <v>196.67</v>
      </c>
      <c r="Q3431">
        <v>145.68</v>
      </c>
      <c r="R3431">
        <v>116.54</v>
      </c>
      <c r="S3431">
        <v>29.14</v>
      </c>
      <c r="T3431" t="s">
        <v>30</v>
      </c>
      <c r="X3431" t="s">
        <v>43</v>
      </c>
      <c r="Y3431" t="s">
        <v>44</v>
      </c>
      <c r="Z3431" t="s">
        <v>39</v>
      </c>
      <c r="AA3431" t="str">
        <f>IFERROR(_xlfn.XLOOKUP($J3431,avoidable_ed_reference!$A$2:$A$13,avoidable_ed_reference!$C$2:$C$13),"Not Classified")</f>
        <v>Avoidable</v>
      </c>
      <c r="AB3431" t="str">
        <f>IFERROR(_xlfn.XLOOKUP($B3431,enrollment!$A$2:$A$801,enrollment!$I$2:$I$801),"")</f>
        <v>TN</v>
      </c>
      <c r="AC3431">
        <f>IFERROR(_xlfn.XLOOKUP($B3431,enrollment!$A$2:$A$801,enrollment!$L$2:$L$801),"")</f>
        <v>50</v>
      </c>
      <c r="AD3431" t="str" cm="1">
        <f t="array" ref="AD3431">_xlfn.IFS(AC3431="","Unknown",AC3431&lt;18,"0-17",AC3431&lt;35,"18-34",AC3431&lt;50,"35-49",AC3431&lt;65,"50-64",TRUE,"65+")</f>
        <v>50-64</v>
      </c>
      <c r="AE3431">
        <f>IFERROR(_xlfn.XLOOKUP($B3431,enrollment!$A$2:$A$801,enrollment!$O$2:$O$801),"")</f>
        <v>7890123456</v>
      </c>
      <c r="AF3431">
        <f>IFERROR(_xlfn.XLOOKUP($AE3431,providers!$B$2:$B$11,providers!$Q$2:$Q$11),"")</f>
        <v>3.9</v>
      </c>
      <c r="AG3431" s="1">
        <f t="shared" si="53"/>
        <v>45413</v>
      </c>
    </row>
    <row r="3432" spans="1:33" x14ac:dyDescent="0.25">
      <c r="A3432" t="s">
        <v>3969</v>
      </c>
      <c r="B3432" t="s">
        <v>3962</v>
      </c>
      <c r="C3432">
        <v>7890123456</v>
      </c>
      <c r="D3432">
        <v>7890123456</v>
      </c>
      <c r="E3432" s="1">
        <v>45433</v>
      </c>
      <c r="F3432" s="1">
        <v>45433</v>
      </c>
      <c r="G3432" s="1">
        <v>45465</v>
      </c>
      <c r="H3432" t="s">
        <v>28</v>
      </c>
      <c r="I3432">
        <v>11</v>
      </c>
      <c r="J3432" t="s">
        <v>47</v>
      </c>
      <c r="K3432">
        <v>99213</v>
      </c>
      <c r="O3432">
        <v>1</v>
      </c>
      <c r="P3432">
        <v>221.9</v>
      </c>
      <c r="Q3432">
        <v>164.37</v>
      </c>
      <c r="R3432">
        <v>131.5</v>
      </c>
      <c r="S3432">
        <v>32.869999999999997</v>
      </c>
      <c r="T3432" t="s">
        <v>30</v>
      </c>
      <c r="X3432" t="s">
        <v>43</v>
      </c>
      <c r="Y3432" t="s">
        <v>44</v>
      </c>
      <c r="Z3432" t="s">
        <v>39</v>
      </c>
      <c r="AA3432" t="str">
        <f>IFERROR(_xlfn.XLOOKUP($J3432,avoidable_ed_reference!$A$2:$A$13,avoidable_ed_reference!$C$2:$C$13),"Not Classified")</f>
        <v>Not Classified</v>
      </c>
      <c r="AB3432" t="str">
        <f>IFERROR(_xlfn.XLOOKUP($B3432,enrollment!$A$2:$A$801,enrollment!$I$2:$I$801),"")</f>
        <v>TN</v>
      </c>
      <c r="AC3432">
        <f>IFERROR(_xlfn.XLOOKUP($B3432,enrollment!$A$2:$A$801,enrollment!$L$2:$L$801),"")</f>
        <v>50</v>
      </c>
      <c r="AD3432" t="str" cm="1">
        <f t="array" ref="AD3432">_xlfn.IFS(AC3432="","Unknown",AC3432&lt;18,"0-17",AC3432&lt;35,"18-34",AC3432&lt;50,"35-49",AC3432&lt;65,"50-64",TRUE,"65+")</f>
        <v>50-64</v>
      </c>
      <c r="AE3432">
        <f>IFERROR(_xlfn.XLOOKUP($B3432,enrollment!$A$2:$A$801,enrollment!$O$2:$O$801),"")</f>
        <v>7890123456</v>
      </c>
      <c r="AF3432">
        <f>IFERROR(_xlfn.XLOOKUP($AE3432,providers!$B$2:$B$11,providers!$Q$2:$Q$11),"")</f>
        <v>3.9</v>
      </c>
      <c r="AG3432" s="1">
        <f t="shared" si="53"/>
        <v>45413</v>
      </c>
    </row>
    <row r="3433" spans="1:33" x14ac:dyDescent="0.25">
      <c r="A3433" t="s">
        <v>3970</v>
      </c>
      <c r="B3433" t="s">
        <v>3962</v>
      </c>
      <c r="C3433">
        <v>7890123456</v>
      </c>
      <c r="D3433">
        <v>7890123456</v>
      </c>
      <c r="E3433" s="1">
        <v>45441</v>
      </c>
      <c r="F3433" s="1">
        <v>45441</v>
      </c>
      <c r="G3433" s="1">
        <v>45455</v>
      </c>
      <c r="H3433" t="s">
        <v>28</v>
      </c>
      <c r="I3433">
        <v>11</v>
      </c>
      <c r="J3433" t="s">
        <v>47</v>
      </c>
      <c r="K3433">
        <v>99213</v>
      </c>
      <c r="O3433">
        <v>1</v>
      </c>
      <c r="P3433">
        <v>234.08</v>
      </c>
      <c r="Q3433">
        <v>173.39</v>
      </c>
      <c r="R3433">
        <v>138.71</v>
      </c>
      <c r="S3433">
        <v>34.68</v>
      </c>
      <c r="T3433" t="s">
        <v>30</v>
      </c>
      <c r="X3433" t="s">
        <v>43</v>
      </c>
      <c r="Y3433" t="s">
        <v>44</v>
      </c>
      <c r="Z3433" t="s">
        <v>39</v>
      </c>
      <c r="AA3433" t="str">
        <f>IFERROR(_xlfn.XLOOKUP($J3433,avoidable_ed_reference!$A$2:$A$13,avoidable_ed_reference!$C$2:$C$13),"Not Classified")</f>
        <v>Not Classified</v>
      </c>
      <c r="AB3433" t="str">
        <f>IFERROR(_xlfn.XLOOKUP($B3433,enrollment!$A$2:$A$801,enrollment!$I$2:$I$801),"")</f>
        <v>TN</v>
      </c>
      <c r="AC3433">
        <f>IFERROR(_xlfn.XLOOKUP($B3433,enrollment!$A$2:$A$801,enrollment!$L$2:$L$801),"")</f>
        <v>50</v>
      </c>
      <c r="AD3433" t="str" cm="1">
        <f t="array" ref="AD3433">_xlfn.IFS(AC3433="","Unknown",AC3433&lt;18,"0-17",AC3433&lt;35,"18-34",AC3433&lt;50,"35-49",AC3433&lt;65,"50-64",TRUE,"65+")</f>
        <v>50-64</v>
      </c>
      <c r="AE3433">
        <f>IFERROR(_xlfn.XLOOKUP($B3433,enrollment!$A$2:$A$801,enrollment!$O$2:$O$801),"")</f>
        <v>7890123456</v>
      </c>
      <c r="AF3433">
        <f>IFERROR(_xlfn.XLOOKUP($AE3433,providers!$B$2:$B$11,providers!$Q$2:$Q$11),"")</f>
        <v>3.9</v>
      </c>
      <c r="AG3433" s="1">
        <f t="shared" si="53"/>
        <v>45413</v>
      </c>
    </row>
    <row r="3434" spans="1:33" x14ac:dyDescent="0.25">
      <c r="A3434" t="s">
        <v>3971</v>
      </c>
      <c r="B3434" t="s">
        <v>3962</v>
      </c>
      <c r="C3434">
        <v>2233445566</v>
      </c>
      <c r="D3434">
        <v>2233445566</v>
      </c>
      <c r="E3434" s="1">
        <v>45413</v>
      </c>
      <c r="F3434" s="1">
        <v>45413</v>
      </c>
      <c r="G3434" s="1">
        <v>45428</v>
      </c>
      <c r="H3434" t="s">
        <v>28</v>
      </c>
      <c r="I3434">
        <v>22</v>
      </c>
      <c r="J3434" t="s">
        <v>29</v>
      </c>
      <c r="K3434">
        <v>90837</v>
      </c>
      <c r="O3434">
        <v>1</v>
      </c>
      <c r="P3434">
        <v>229.53</v>
      </c>
      <c r="Q3434">
        <v>170.02</v>
      </c>
      <c r="R3434">
        <v>136.02000000000001</v>
      </c>
      <c r="S3434">
        <v>34</v>
      </c>
      <c r="T3434" t="s">
        <v>30</v>
      </c>
      <c r="X3434" t="s">
        <v>43</v>
      </c>
      <c r="Y3434" t="s">
        <v>44</v>
      </c>
      <c r="Z3434" t="s">
        <v>33</v>
      </c>
      <c r="AA3434" t="str">
        <f>IFERROR(_xlfn.XLOOKUP($J3434,avoidable_ed_reference!$A$2:$A$13,avoidable_ed_reference!$C$2:$C$13),"Not Classified")</f>
        <v>Potentially Avoidable</v>
      </c>
      <c r="AB3434" t="str">
        <f>IFERROR(_xlfn.XLOOKUP($B3434,enrollment!$A$2:$A$801,enrollment!$I$2:$I$801),"")</f>
        <v>TN</v>
      </c>
      <c r="AC3434">
        <f>IFERROR(_xlfn.XLOOKUP($B3434,enrollment!$A$2:$A$801,enrollment!$L$2:$L$801),"")</f>
        <v>50</v>
      </c>
      <c r="AD3434" t="str" cm="1">
        <f t="array" ref="AD3434">_xlfn.IFS(AC3434="","Unknown",AC3434&lt;18,"0-17",AC3434&lt;35,"18-34",AC3434&lt;50,"35-49",AC3434&lt;65,"50-64",TRUE,"65+")</f>
        <v>50-64</v>
      </c>
      <c r="AE3434">
        <f>IFERROR(_xlfn.XLOOKUP($B3434,enrollment!$A$2:$A$801,enrollment!$O$2:$O$801),"")</f>
        <v>7890123456</v>
      </c>
      <c r="AF3434">
        <f>IFERROR(_xlfn.XLOOKUP($AE3434,providers!$B$2:$B$11,providers!$Q$2:$Q$11),"")</f>
        <v>3.9</v>
      </c>
      <c r="AG3434" s="1">
        <f t="shared" si="53"/>
        <v>45413</v>
      </c>
    </row>
    <row r="3435" spans="1:33" x14ac:dyDescent="0.25">
      <c r="A3435" t="s">
        <v>3972</v>
      </c>
      <c r="B3435" t="s">
        <v>3962</v>
      </c>
      <c r="C3435">
        <v>3456789012</v>
      </c>
      <c r="D3435">
        <v>3456789012</v>
      </c>
      <c r="E3435" s="1">
        <v>45540</v>
      </c>
      <c r="F3435" s="1">
        <v>45540</v>
      </c>
      <c r="G3435" s="1">
        <v>45564</v>
      </c>
      <c r="H3435" t="s">
        <v>67</v>
      </c>
      <c r="I3435">
        <v>21</v>
      </c>
      <c r="J3435" t="s">
        <v>42</v>
      </c>
      <c r="K3435">
        <v>99223</v>
      </c>
      <c r="O3435">
        <v>1</v>
      </c>
      <c r="P3435">
        <v>25834.02</v>
      </c>
      <c r="Q3435">
        <v>16667.11</v>
      </c>
      <c r="R3435">
        <v>13333.69</v>
      </c>
      <c r="S3435">
        <v>3333.42</v>
      </c>
      <c r="T3435" t="s">
        <v>30</v>
      </c>
      <c r="V3435">
        <v>1</v>
      </c>
      <c r="W3435" s="2" t="s">
        <v>68</v>
      </c>
      <c r="X3435" t="s">
        <v>43</v>
      </c>
      <c r="Y3435" t="s">
        <v>44</v>
      </c>
      <c r="Z3435" t="s">
        <v>69</v>
      </c>
      <c r="AA3435" t="str">
        <f>IFERROR(_xlfn.XLOOKUP($J3435,avoidable_ed_reference!$A$2:$A$13,avoidable_ed_reference!$C$2:$C$13),"Not Classified")</f>
        <v>Non-Avoidable</v>
      </c>
      <c r="AB3435" t="str">
        <f>IFERROR(_xlfn.XLOOKUP($B3435,enrollment!$A$2:$A$801,enrollment!$I$2:$I$801),"")</f>
        <v>TN</v>
      </c>
      <c r="AC3435">
        <f>IFERROR(_xlfn.XLOOKUP($B3435,enrollment!$A$2:$A$801,enrollment!$L$2:$L$801),"")</f>
        <v>50</v>
      </c>
      <c r="AD3435" t="str" cm="1">
        <f t="array" ref="AD3435">_xlfn.IFS(AC3435="","Unknown",AC3435&lt;18,"0-17",AC3435&lt;35,"18-34",AC3435&lt;50,"35-49",AC3435&lt;65,"50-64",TRUE,"65+")</f>
        <v>50-64</v>
      </c>
      <c r="AE3435">
        <f>IFERROR(_xlfn.XLOOKUP($B3435,enrollment!$A$2:$A$801,enrollment!$O$2:$O$801),"")</f>
        <v>7890123456</v>
      </c>
      <c r="AF3435">
        <f>IFERROR(_xlfn.XLOOKUP($AE3435,providers!$B$2:$B$11,providers!$Q$2:$Q$11),"")</f>
        <v>3.9</v>
      </c>
      <c r="AG3435" s="1">
        <f t="shared" si="53"/>
        <v>45536</v>
      </c>
    </row>
    <row r="3436" spans="1:33" x14ac:dyDescent="0.25">
      <c r="A3436" t="s">
        <v>3973</v>
      </c>
      <c r="B3436" t="s">
        <v>3962</v>
      </c>
      <c r="C3436">
        <v>3456789012</v>
      </c>
      <c r="D3436">
        <v>3456789012</v>
      </c>
      <c r="E3436" s="1">
        <v>45616</v>
      </c>
      <c r="F3436" s="1">
        <v>45616</v>
      </c>
      <c r="G3436" s="1">
        <v>45635</v>
      </c>
      <c r="H3436" t="s">
        <v>67</v>
      </c>
      <c r="I3436">
        <v>21</v>
      </c>
      <c r="J3436" t="s">
        <v>42</v>
      </c>
      <c r="K3436">
        <v>99223</v>
      </c>
      <c r="O3436">
        <v>1</v>
      </c>
      <c r="P3436">
        <v>29472.2</v>
      </c>
      <c r="Q3436">
        <v>19014.32</v>
      </c>
      <c r="R3436">
        <v>15211.46</v>
      </c>
      <c r="S3436">
        <v>3802.86</v>
      </c>
      <c r="T3436" t="s">
        <v>30</v>
      </c>
      <c r="V3436">
        <v>1</v>
      </c>
      <c r="W3436" s="2" t="s">
        <v>68</v>
      </c>
      <c r="X3436" t="s">
        <v>43</v>
      </c>
      <c r="Y3436" t="s">
        <v>44</v>
      </c>
      <c r="Z3436" t="s">
        <v>69</v>
      </c>
      <c r="AA3436" t="str">
        <f>IFERROR(_xlfn.XLOOKUP($J3436,avoidable_ed_reference!$A$2:$A$13,avoidable_ed_reference!$C$2:$C$13),"Not Classified")</f>
        <v>Non-Avoidable</v>
      </c>
      <c r="AB3436" t="str">
        <f>IFERROR(_xlfn.XLOOKUP($B3436,enrollment!$A$2:$A$801,enrollment!$I$2:$I$801),"")</f>
        <v>TN</v>
      </c>
      <c r="AC3436">
        <f>IFERROR(_xlfn.XLOOKUP($B3436,enrollment!$A$2:$A$801,enrollment!$L$2:$L$801),"")</f>
        <v>50</v>
      </c>
      <c r="AD3436" t="str" cm="1">
        <f t="array" ref="AD3436">_xlfn.IFS(AC3436="","Unknown",AC3436&lt;18,"0-17",AC3436&lt;35,"18-34",AC3436&lt;50,"35-49",AC3436&lt;65,"50-64",TRUE,"65+")</f>
        <v>50-64</v>
      </c>
      <c r="AE3436">
        <f>IFERROR(_xlfn.XLOOKUP($B3436,enrollment!$A$2:$A$801,enrollment!$O$2:$O$801),"")</f>
        <v>7890123456</v>
      </c>
      <c r="AF3436">
        <f>IFERROR(_xlfn.XLOOKUP($AE3436,providers!$B$2:$B$11,providers!$Q$2:$Q$11),"")</f>
        <v>3.9</v>
      </c>
      <c r="AG3436" s="1">
        <f t="shared" si="53"/>
        <v>45597</v>
      </c>
    </row>
    <row r="3437" spans="1:33" x14ac:dyDescent="0.25">
      <c r="A3437" t="s">
        <v>3974</v>
      </c>
      <c r="B3437" t="s">
        <v>3975</v>
      </c>
      <c r="C3437">
        <v>8901234567</v>
      </c>
      <c r="D3437">
        <v>8901234567</v>
      </c>
      <c r="E3437" s="1">
        <v>45528</v>
      </c>
      <c r="F3437" s="1">
        <v>45528</v>
      </c>
      <c r="G3437" s="1">
        <v>45555</v>
      </c>
      <c r="H3437" t="s">
        <v>28</v>
      </c>
      <c r="I3437">
        <v>23</v>
      </c>
      <c r="J3437" t="s">
        <v>93</v>
      </c>
      <c r="K3437">
        <v>99284</v>
      </c>
      <c r="O3437">
        <v>1</v>
      </c>
      <c r="P3437">
        <v>2410.0700000000002</v>
      </c>
      <c r="Q3437">
        <v>1338.93</v>
      </c>
      <c r="R3437">
        <v>1071.1400000000001</v>
      </c>
      <c r="S3437">
        <v>267.79000000000002</v>
      </c>
      <c r="T3437" t="s">
        <v>30</v>
      </c>
      <c r="X3437" t="s">
        <v>31</v>
      </c>
      <c r="Y3437" t="s">
        <v>32</v>
      </c>
      <c r="Z3437" t="s">
        <v>45</v>
      </c>
      <c r="AA3437" t="str">
        <f>IFERROR(_xlfn.XLOOKUP($J3437,avoidable_ed_reference!$A$2:$A$13,avoidable_ed_reference!$C$2:$C$13),"Not Classified")</f>
        <v>Avoidable</v>
      </c>
      <c r="AB3437" t="str">
        <f>IFERROR(_xlfn.XLOOKUP($B3437,enrollment!$A$2:$A$801,enrollment!$I$2:$I$801),"")</f>
        <v>OH</v>
      </c>
      <c r="AC3437">
        <f>IFERROR(_xlfn.XLOOKUP($B3437,enrollment!$A$2:$A$801,enrollment!$L$2:$L$801),"")</f>
        <v>76</v>
      </c>
      <c r="AD3437" t="str" cm="1">
        <f t="array" ref="AD3437">_xlfn.IFS(AC3437="","Unknown",AC3437&lt;18,"0-17",AC3437&lt;35,"18-34",AC3437&lt;50,"35-49",AC3437&lt;65,"50-64",TRUE,"65+")</f>
        <v>65+</v>
      </c>
      <c r="AE3437">
        <f>IFERROR(_xlfn.XLOOKUP($B3437,enrollment!$A$2:$A$801,enrollment!$O$2:$O$801),"")</f>
        <v>6789012345</v>
      </c>
      <c r="AF3437">
        <f>IFERROR(_xlfn.XLOOKUP($AE3437,providers!$B$2:$B$11,providers!$Q$2:$Q$11),"")</f>
        <v>4.0999999999999996</v>
      </c>
      <c r="AG3437" s="1">
        <f t="shared" si="53"/>
        <v>45505</v>
      </c>
    </row>
    <row r="3438" spans="1:33" x14ac:dyDescent="0.25">
      <c r="A3438" t="s">
        <v>3976</v>
      </c>
      <c r="B3438" t="s">
        <v>3975</v>
      </c>
      <c r="C3438">
        <v>6789012345</v>
      </c>
      <c r="D3438">
        <v>6789012345</v>
      </c>
      <c r="E3438" s="1">
        <v>45299</v>
      </c>
      <c r="F3438" s="1">
        <v>45299</v>
      </c>
      <c r="G3438" s="1">
        <v>45332</v>
      </c>
      <c r="H3438" t="s">
        <v>28</v>
      </c>
      <c r="I3438">
        <v>11</v>
      </c>
      <c r="J3438" t="s">
        <v>38</v>
      </c>
      <c r="K3438">
        <v>99213</v>
      </c>
      <c r="O3438">
        <v>1</v>
      </c>
      <c r="P3438">
        <v>201.51</v>
      </c>
      <c r="Q3438">
        <v>149.27000000000001</v>
      </c>
      <c r="R3438">
        <v>119.42</v>
      </c>
      <c r="S3438">
        <v>29.85</v>
      </c>
      <c r="T3438" t="s">
        <v>30</v>
      </c>
      <c r="X3438" t="s">
        <v>31</v>
      </c>
      <c r="Y3438" t="s">
        <v>32</v>
      </c>
      <c r="Z3438" t="s">
        <v>39</v>
      </c>
      <c r="AA3438" t="str">
        <f>IFERROR(_xlfn.XLOOKUP($J3438,avoidable_ed_reference!$A$2:$A$13,avoidable_ed_reference!$C$2:$C$13),"Not Classified")</f>
        <v>Not Classified</v>
      </c>
      <c r="AB3438" t="str">
        <f>IFERROR(_xlfn.XLOOKUP($B3438,enrollment!$A$2:$A$801,enrollment!$I$2:$I$801),"")</f>
        <v>OH</v>
      </c>
      <c r="AC3438">
        <f>IFERROR(_xlfn.XLOOKUP($B3438,enrollment!$A$2:$A$801,enrollment!$L$2:$L$801),"")</f>
        <v>76</v>
      </c>
      <c r="AD3438" t="str" cm="1">
        <f t="array" ref="AD3438">_xlfn.IFS(AC3438="","Unknown",AC3438&lt;18,"0-17",AC3438&lt;35,"18-34",AC3438&lt;50,"35-49",AC3438&lt;65,"50-64",TRUE,"65+")</f>
        <v>65+</v>
      </c>
      <c r="AE3438">
        <f>IFERROR(_xlfn.XLOOKUP($B3438,enrollment!$A$2:$A$801,enrollment!$O$2:$O$801),"")</f>
        <v>6789012345</v>
      </c>
      <c r="AF3438">
        <f>IFERROR(_xlfn.XLOOKUP($AE3438,providers!$B$2:$B$11,providers!$Q$2:$Q$11),"")</f>
        <v>4.0999999999999996</v>
      </c>
      <c r="AG3438" s="1">
        <f t="shared" si="53"/>
        <v>45292</v>
      </c>
    </row>
    <row r="3439" spans="1:33" x14ac:dyDescent="0.25">
      <c r="A3439" t="s">
        <v>3977</v>
      </c>
      <c r="B3439" t="s">
        <v>3975</v>
      </c>
      <c r="C3439">
        <v>6789012345</v>
      </c>
      <c r="D3439">
        <v>6789012345</v>
      </c>
      <c r="E3439" s="1">
        <v>45595</v>
      </c>
      <c r="F3439" s="1">
        <v>45595</v>
      </c>
      <c r="G3439" s="1">
        <v>45616</v>
      </c>
      <c r="H3439" t="s">
        <v>28</v>
      </c>
      <c r="I3439">
        <v>11</v>
      </c>
      <c r="J3439" t="s">
        <v>35</v>
      </c>
      <c r="K3439">
        <v>99213</v>
      </c>
      <c r="O3439">
        <v>1</v>
      </c>
      <c r="P3439">
        <v>204.39</v>
      </c>
      <c r="Q3439">
        <v>151.4</v>
      </c>
      <c r="R3439">
        <v>121.12</v>
      </c>
      <c r="S3439">
        <v>30.28</v>
      </c>
      <c r="T3439" t="s">
        <v>30</v>
      </c>
      <c r="X3439" t="s">
        <v>31</v>
      </c>
      <c r="Y3439" t="s">
        <v>32</v>
      </c>
      <c r="Z3439" t="s">
        <v>39</v>
      </c>
      <c r="AA3439" t="str">
        <f>IFERROR(_xlfn.XLOOKUP($J3439,avoidable_ed_reference!$A$2:$A$13,avoidable_ed_reference!$C$2:$C$13),"Not Classified")</f>
        <v>Avoidable</v>
      </c>
      <c r="AB3439" t="str">
        <f>IFERROR(_xlfn.XLOOKUP($B3439,enrollment!$A$2:$A$801,enrollment!$I$2:$I$801),"")</f>
        <v>OH</v>
      </c>
      <c r="AC3439">
        <f>IFERROR(_xlfn.XLOOKUP($B3439,enrollment!$A$2:$A$801,enrollment!$L$2:$L$801),"")</f>
        <v>76</v>
      </c>
      <c r="AD3439" t="str" cm="1">
        <f t="array" ref="AD3439">_xlfn.IFS(AC3439="","Unknown",AC3439&lt;18,"0-17",AC3439&lt;35,"18-34",AC3439&lt;50,"35-49",AC3439&lt;65,"50-64",TRUE,"65+")</f>
        <v>65+</v>
      </c>
      <c r="AE3439">
        <f>IFERROR(_xlfn.XLOOKUP($B3439,enrollment!$A$2:$A$801,enrollment!$O$2:$O$801),"")</f>
        <v>6789012345</v>
      </c>
      <c r="AF3439">
        <f>IFERROR(_xlfn.XLOOKUP($AE3439,providers!$B$2:$B$11,providers!$Q$2:$Q$11),"")</f>
        <v>4.0999999999999996</v>
      </c>
      <c r="AG3439" s="1">
        <f t="shared" si="53"/>
        <v>45566</v>
      </c>
    </row>
    <row r="3440" spans="1:33" x14ac:dyDescent="0.25">
      <c r="A3440" t="s">
        <v>3978</v>
      </c>
      <c r="B3440" t="s">
        <v>3975</v>
      </c>
      <c r="C3440">
        <v>5678901234</v>
      </c>
      <c r="D3440">
        <v>5678901234</v>
      </c>
      <c r="E3440" s="1">
        <v>45502</v>
      </c>
      <c r="F3440" s="1">
        <v>45502</v>
      </c>
      <c r="G3440" s="1">
        <v>45532</v>
      </c>
      <c r="H3440" t="s">
        <v>28</v>
      </c>
      <c r="I3440">
        <v>20</v>
      </c>
      <c r="J3440" t="s">
        <v>35</v>
      </c>
      <c r="K3440">
        <v>99213</v>
      </c>
      <c r="O3440">
        <v>1</v>
      </c>
      <c r="P3440">
        <v>155.88</v>
      </c>
      <c r="Q3440">
        <v>119.91</v>
      </c>
      <c r="R3440">
        <v>95.93</v>
      </c>
      <c r="S3440">
        <v>23.98</v>
      </c>
      <c r="T3440" t="s">
        <v>30</v>
      </c>
      <c r="X3440" t="s">
        <v>31</v>
      </c>
      <c r="Y3440" t="s">
        <v>32</v>
      </c>
      <c r="Z3440" t="s">
        <v>36</v>
      </c>
      <c r="AA3440" t="str">
        <f>IFERROR(_xlfn.XLOOKUP($J3440,avoidable_ed_reference!$A$2:$A$13,avoidable_ed_reference!$C$2:$C$13),"Not Classified")</f>
        <v>Avoidable</v>
      </c>
      <c r="AB3440" t="str">
        <f>IFERROR(_xlfn.XLOOKUP($B3440,enrollment!$A$2:$A$801,enrollment!$I$2:$I$801),"")</f>
        <v>OH</v>
      </c>
      <c r="AC3440">
        <f>IFERROR(_xlfn.XLOOKUP($B3440,enrollment!$A$2:$A$801,enrollment!$L$2:$L$801),"")</f>
        <v>76</v>
      </c>
      <c r="AD3440" t="str" cm="1">
        <f t="array" ref="AD3440">_xlfn.IFS(AC3440="","Unknown",AC3440&lt;18,"0-17",AC3440&lt;35,"18-34",AC3440&lt;50,"35-49",AC3440&lt;65,"50-64",TRUE,"65+")</f>
        <v>65+</v>
      </c>
      <c r="AE3440">
        <f>IFERROR(_xlfn.XLOOKUP($B3440,enrollment!$A$2:$A$801,enrollment!$O$2:$O$801),"")</f>
        <v>6789012345</v>
      </c>
      <c r="AF3440">
        <f>IFERROR(_xlfn.XLOOKUP($AE3440,providers!$B$2:$B$11,providers!$Q$2:$Q$11),"")</f>
        <v>4.0999999999999996</v>
      </c>
      <c r="AG3440" s="1">
        <f t="shared" si="53"/>
        <v>45474</v>
      </c>
    </row>
    <row r="3441" spans="1:33" x14ac:dyDescent="0.25">
      <c r="A3441" t="s">
        <v>3979</v>
      </c>
      <c r="B3441" t="s">
        <v>3975</v>
      </c>
      <c r="C3441">
        <v>6789012345</v>
      </c>
      <c r="D3441">
        <v>6789012345</v>
      </c>
      <c r="E3441" s="1">
        <v>45584</v>
      </c>
      <c r="F3441" s="1">
        <v>45584</v>
      </c>
      <c r="G3441" s="1">
        <v>45609</v>
      </c>
      <c r="H3441" t="s">
        <v>28</v>
      </c>
      <c r="I3441">
        <v>11</v>
      </c>
      <c r="J3441" t="s">
        <v>47</v>
      </c>
      <c r="K3441">
        <v>99213</v>
      </c>
      <c r="O3441">
        <v>1</v>
      </c>
      <c r="P3441">
        <v>177.3</v>
      </c>
      <c r="Q3441">
        <v>131.33000000000001</v>
      </c>
      <c r="R3441">
        <v>105.06</v>
      </c>
      <c r="S3441">
        <v>26.27</v>
      </c>
      <c r="T3441" t="s">
        <v>30</v>
      </c>
      <c r="X3441" t="s">
        <v>31</v>
      </c>
      <c r="Y3441" t="s">
        <v>32</v>
      </c>
      <c r="Z3441" t="s">
        <v>39</v>
      </c>
      <c r="AA3441" t="str">
        <f>IFERROR(_xlfn.XLOOKUP($J3441,avoidable_ed_reference!$A$2:$A$13,avoidable_ed_reference!$C$2:$C$13),"Not Classified")</f>
        <v>Not Classified</v>
      </c>
      <c r="AB3441" t="str">
        <f>IFERROR(_xlfn.XLOOKUP($B3441,enrollment!$A$2:$A$801,enrollment!$I$2:$I$801),"")</f>
        <v>OH</v>
      </c>
      <c r="AC3441">
        <f>IFERROR(_xlfn.XLOOKUP($B3441,enrollment!$A$2:$A$801,enrollment!$L$2:$L$801),"")</f>
        <v>76</v>
      </c>
      <c r="AD3441" t="str" cm="1">
        <f t="array" ref="AD3441">_xlfn.IFS(AC3441="","Unknown",AC3441&lt;18,"0-17",AC3441&lt;35,"18-34",AC3441&lt;50,"35-49",AC3441&lt;65,"50-64",TRUE,"65+")</f>
        <v>65+</v>
      </c>
      <c r="AE3441">
        <f>IFERROR(_xlfn.XLOOKUP($B3441,enrollment!$A$2:$A$801,enrollment!$O$2:$O$801),"")</f>
        <v>6789012345</v>
      </c>
      <c r="AF3441">
        <f>IFERROR(_xlfn.XLOOKUP($AE3441,providers!$B$2:$B$11,providers!$Q$2:$Q$11),"")</f>
        <v>4.0999999999999996</v>
      </c>
      <c r="AG3441" s="1">
        <f t="shared" si="53"/>
        <v>45566</v>
      </c>
    </row>
    <row r="3442" spans="1:33" x14ac:dyDescent="0.25">
      <c r="A3442" t="s">
        <v>3980</v>
      </c>
      <c r="B3442" t="s">
        <v>3975</v>
      </c>
      <c r="C3442">
        <v>7890123456</v>
      </c>
      <c r="D3442">
        <v>7890123456</v>
      </c>
      <c r="E3442" s="1">
        <v>45625</v>
      </c>
      <c r="F3442" s="1">
        <v>45625</v>
      </c>
      <c r="G3442" s="1">
        <v>45648</v>
      </c>
      <c r="H3442" t="s">
        <v>28</v>
      </c>
      <c r="I3442">
        <v>22</v>
      </c>
      <c r="J3442" t="s">
        <v>29</v>
      </c>
      <c r="K3442">
        <v>90837</v>
      </c>
      <c r="O3442">
        <v>1</v>
      </c>
      <c r="P3442">
        <v>213.39</v>
      </c>
      <c r="Q3442">
        <v>158.07</v>
      </c>
      <c r="R3442">
        <v>126.46</v>
      </c>
      <c r="S3442">
        <v>31.61</v>
      </c>
      <c r="T3442" t="s">
        <v>30</v>
      </c>
      <c r="X3442" t="s">
        <v>31</v>
      </c>
      <c r="Y3442" t="s">
        <v>32</v>
      </c>
      <c r="Z3442" t="s">
        <v>33</v>
      </c>
      <c r="AA3442" t="str">
        <f>IFERROR(_xlfn.XLOOKUP($J3442,avoidable_ed_reference!$A$2:$A$13,avoidable_ed_reference!$C$2:$C$13),"Not Classified")</f>
        <v>Potentially Avoidable</v>
      </c>
      <c r="AB3442" t="str">
        <f>IFERROR(_xlfn.XLOOKUP($B3442,enrollment!$A$2:$A$801,enrollment!$I$2:$I$801),"")</f>
        <v>OH</v>
      </c>
      <c r="AC3442">
        <f>IFERROR(_xlfn.XLOOKUP($B3442,enrollment!$A$2:$A$801,enrollment!$L$2:$L$801),"")</f>
        <v>76</v>
      </c>
      <c r="AD3442" t="str" cm="1">
        <f t="array" ref="AD3442">_xlfn.IFS(AC3442="","Unknown",AC3442&lt;18,"0-17",AC3442&lt;35,"18-34",AC3442&lt;50,"35-49",AC3442&lt;65,"50-64",TRUE,"65+")</f>
        <v>65+</v>
      </c>
      <c r="AE3442">
        <f>IFERROR(_xlfn.XLOOKUP($B3442,enrollment!$A$2:$A$801,enrollment!$O$2:$O$801),"")</f>
        <v>6789012345</v>
      </c>
      <c r="AF3442">
        <f>IFERROR(_xlfn.XLOOKUP($AE3442,providers!$B$2:$B$11,providers!$Q$2:$Q$11),"")</f>
        <v>4.0999999999999996</v>
      </c>
      <c r="AG3442" s="1">
        <f t="shared" si="53"/>
        <v>45597</v>
      </c>
    </row>
    <row r="3443" spans="1:33" x14ac:dyDescent="0.25">
      <c r="A3443" t="s">
        <v>3981</v>
      </c>
      <c r="B3443" t="s">
        <v>3975</v>
      </c>
      <c r="C3443">
        <v>6789012345</v>
      </c>
      <c r="D3443">
        <v>6789012345</v>
      </c>
      <c r="E3443" s="1">
        <v>45468</v>
      </c>
      <c r="F3443" s="1">
        <v>45468</v>
      </c>
      <c r="G3443" s="1">
        <v>45498</v>
      </c>
      <c r="H3443" t="s">
        <v>28</v>
      </c>
      <c r="I3443">
        <v>11</v>
      </c>
      <c r="J3443" t="s">
        <v>38</v>
      </c>
      <c r="K3443">
        <v>99213</v>
      </c>
      <c r="O3443">
        <v>1</v>
      </c>
      <c r="P3443">
        <v>198.56</v>
      </c>
      <c r="Q3443">
        <v>147.08000000000001</v>
      </c>
      <c r="R3443">
        <v>117.66</v>
      </c>
      <c r="S3443">
        <v>29.42</v>
      </c>
      <c r="T3443" t="s">
        <v>30</v>
      </c>
      <c r="X3443" t="s">
        <v>31</v>
      </c>
      <c r="Y3443" t="s">
        <v>32</v>
      </c>
      <c r="Z3443" t="s">
        <v>39</v>
      </c>
      <c r="AA3443" t="str">
        <f>IFERROR(_xlfn.XLOOKUP($J3443,avoidable_ed_reference!$A$2:$A$13,avoidable_ed_reference!$C$2:$C$13),"Not Classified")</f>
        <v>Not Classified</v>
      </c>
      <c r="AB3443" t="str">
        <f>IFERROR(_xlfn.XLOOKUP($B3443,enrollment!$A$2:$A$801,enrollment!$I$2:$I$801),"")</f>
        <v>OH</v>
      </c>
      <c r="AC3443">
        <f>IFERROR(_xlfn.XLOOKUP($B3443,enrollment!$A$2:$A$801,enrollment!$L$2:$L$801),"")</f>
        <v>76</v>
      </c>
      <c r="AD3443" t="str" cm="1">
        <f t="array" ref="AD3443">_xlfn.IFS(AC3443="","Unknown",AC3443&lt;18,"0-17",AC3443&lt;35,"18-34",AC3443&lt;50,"35-49",AC3443&lt;65,"50-64",TRUE,"65+")</f>
        <v>65+</v>
      </c>
      <c r="AE3443">
        <f>IFERROR(_xlfn.XLOOKUP($B3443,enrollment!$A$2:$A$801,enrollment!$O$2:$O$801),"")</f>
        <v>6789012345</v>
      </c>
      <c r="AF3443">
        <f>IFERROR(_xlfn.XLOOKUP($AE3443,providers!$B$2:$B$11,providers!$Q$2:$Q$11),"")</f>
        <v>4.0999999999999996</v>
      </c>
      <c r="AG3443" s="1">
        <f t="shared" si="53"/>
        <v>45444</v>
      </c>
    </row>
    <row r="3444" spans="1:33" x14ac:dyDescent="0.25">
      <c r="A3444" t="s">
        <v>3982</v>
      </c>
      <c r="B3444" t="s">
        <v>3975</v>
      </c>
      <c r="C3444">
        <v>6789012345</v>
      </c>
      <c r="D3444">
        <v>6789012345</v>
      </c>
      <c r="E3444" s="1">
        <v>45425</v>
      </c>
      <c r="F3444" s="1">
        <v>45425</v>
      </c>
      <c r="G3444" s="1">
        <v>45446</v>
      </c>
      <c r="H3444" t="s">
        <v>28</v>
      </c>
      <c r="I3444">
        <v>11</v>
      </c>
      <c r="J3444" t="s">
        <v>35</v>
      </c>
      <c r="K3444">
        <v>99213</v>
      </c>
      <c r="O3444">
        <v>1</v>
      </c>
      <c r="P3444">
        <v>232.66</v>
      </c>
      <c r="Q3444">
        <v>172.34</v>
      </c>
      <c r="R3444">
        <v>137.87</v>
      </c>
      <c r="S3444">
        <v>34.47</v>
      </c>
      <c r="T3444" t="s">
        <v>30</v>
      </c>
      <c r="X3444" t="s">
        <v>31</v>
      </c>
      <c r="Y3444" t="s">
        <v>32</v>
      </c>
      <c r="Z3444" t="s">
        <v>39</v>
      </c>
      <c r="AA3444" t="str">
        <f>IFERROR(_xlfn.XLOOKUP($J3444,avoidable_ed_reference!$A$2:$A$13,avoidable_ed_reference!$C$2:$C$13),"Not Classified")</f>
        <v>Avoidable</v>
      </c>
      <c r="AB3444" t="str">
        <f>IFERROR(_xlfn.XLOOKUP($B3444,enrollment!$A$2:$A$801,enrollment!$I$2:$I$801),"")</f>
        <v>OH</v>
      </c>
      <c r="AC3444">
        <f>IFERROR(_xlfn.XLOOKUP($B3444,enrollment!$A$2:$A$801,enrollment!$L$2:$L$801),"")</f>
        <v>76</v>
      </c>
      <c r="AD3444" t="str" cm="1">
        <f t="array" ref="AD3444">_xlfn.IFS(AC3444="","Unknown",AC3444&lt;18,"0-17",AC3444&lt;35,"18-34",AC3444&lt;50,"35-49",AC3444&lt;65,"50-64",TRUE,"65+")</f>
        <v>65+</v>
      </c>
      <c r="AE3444">
        <f>IFERROR(_xlfn.XLOOKUP($B3444,enrollment!$A$2:$A$801,enrollment!$O$2:$O$801),"")</f>
        <v>6789012345</v>
      </c>
      <c r="AF3444">
        <f>IFERROR(_xlfn.XLOOKUP($AE3444,providers!$B$2:$B$11,providers!$Q$2:$Q$11),"")</f>
        <v>4.0999999999999996</v>
      </c>
      <c r="AG3444" s="1">
        <f t="shared" si="53"/>
        <v>45413</v>
      </c>
    </row>
    <row r="3445" spans="1:33" x14ac:dyDescent="0.25">
      <c r="A3445" t="s">
        <v>3983</v>
      </c>
      <c r="B3445" t="s">
        <v>3984</v>
      </c>
      <c r="C3445">
        <v>5678901234</v>
      </c>
      <c r="D3445">
        <v>5678901234</v>
      </c>
      <c r="E3445" s="1">
        <v>45636</v>
      </c>
      <c r="F3445" s="1">
        <v>45636</v>
      </c>
      <c r="G3445" s="1">
        <v>45654</v>
      </c>
      <c r="H3445" t="s">
        <v>28</v>
      </c>
      <c r="I3445">
        <v>20</v>
      </c>
      <c r="J3445" t="s">
        <v>35</v>
      </c>
      <c r="K3445">
        <v>99213</v>
      </c>
      <c r="O3445">
        <v>1</v>
      </c>
      <c r="P3445">
        <v>172.33</v>
      </c>
      <c r="Q3445">
        <v>132.56</v>
      </c>
      <c r="R3445">
        <v>106.05</v>
      </c>
      <c r="S3445">
        <v>26.51</v>
      </c>
      <c r="T3445" t="s">
        <v>30</v>
      </c>
      <c r="X3445" t="s">
        <v>31</v>
      </c>
      <c r="Y3445" t="s">
        <v>32</v>
      </c>
      <c r="Z3445" t="s">
        <v>36</v>
      </c>
      <c r="AA3445" t="str">
        <f>IFERROR(_xlfn.XLOOKUP($J3445,avoidable_ed_reference!$A$2:$A$13,avoidable_ed_reference!$C$2:$C$13),"Not Classified")</f>
        <v>Avoidable</v>
      </c>
      <c r="AB3445" t="str">
        <f>IFERROR(_xlfn.XLOOKUP($B3445,enrollment!$A$2:$A$801,enrollment!$I$2:$I$801),"")</f>
        <v>OH</v>
      </c>
      <c r="AC3445">
        <f>IFERROR(_xlfn.XLOOKUP($B3445,enrollment!$A$2:$A$801,enrollment!$L$2:$L$801),"")</f>
        <v>64</v>
      </c>
      <c r="AD3445" t="str" cm="1">
        <f t="array" ref="AD3445">_xlfn.IFS(AC3445="","Unknown",AC3445&lt;18,"0-17",AC3445&lt;35,"18-34",AC3445&lt;50,"35-49",AC3445&lt;65,"50-64",TRUE,"65+")</f>
        <v>50-64</v>
      </c>
      <c r="AE3445">
        <f>IFERROR(_xlfn.XLOOKUP($B3445,enrollment!$A$2:$A$801,enrollment!$O$2:$O$801),"")</f>
        <v>6789012345</v>
      </c>
      <c r="AF3445">
        <f>IFERROR(_xlfn.XLOOKUP($AE3445,providers!$B$2:$B$11,providers!$Q$2:$Q$11),"")</f>
        <v>4.0999999999999996</v>
      </c>
      <c r="AG3445" s="1">
        <f t="shared" si="53"/>
        <v>45627</v>
      </c>
    </row>
    <row r="3446" spans="1:33" x14ac:dyDescent="0.25">
      <c r="A3446" t="s">
        <v>3985</v>
      </c>
      <c r="B3446" t="s">
        <v>3984</v>
      </c>
      <c r="C3446">
        <v>6789012345</v>
      </c>
      <c r="D3446">
        <v>6789012345</v>
      </c>
      <c r="E3446" s="1">
        <v>45409</v>
      </c>
      <c r="F3446" s="1">
        <v>45409</v>
      </c>
      <c r="G3446" s="1">
        <v>45437</v>
      </c>
      <c r="H3446" t="s">
        <v>28</v>
      </c>
      <c r="I3446">
        <v>11</v>
      </c>
      <c r="J3446" t="s">
        <v>47</v>
      </c>
      <c r="K3446">
        <v>99213</v>
      </c>
      <c r="O3446">
        <v>1</v>
      </c>
      <c r="P3446">
        <v>191.71</v>
      </c>
      <c r="Q3446">
        <v>142.01</v>
      </c>
      <c r="R3446">
        <v>113.61</v>
      </c>
      <c r="S3446">
        <v>28.4</v>
      </c>
      <c r="T3446" t="s">
        <v>30</v>
      </c>
      <c r="X3446" t="s">
        <v>31</v>
      </c>
      <c r="Y3446" t="s">
        <v>32</v>
      </c>
      <c r="Z3446" t="s">
        <v>39</v>
      </c>
      <c r="AA3446" t="str">
        <f>IFERROR(_xlfn.XLOOKUP($J3446,avoidable_ed_reference!$A$2:$A$13,avoidable_ed_reference!$C$2:$C$13),"Not Classified")</f>
        <v>Not Classified</v>
      </c>
      <c r="AB3446" t="str">
        <f>IFERROR(_xlfn.XLOOKUP($B3446,enrollment!$A$2:$A$801,enrollment!$I$2:$I$801),"")</f>
        <v>OH</v>
      </c>
      <c r="AC3446">
        <f>IFERROR(_xlfn.XLOOKUP($B3446,enrollment!$A$2:$A$801,enrollment!$L$2:$L$801),"")</f>
        <v>64</v>
      </c>
      <c r="AD3446" t="str" cm="1">
        <f t="array" ref="AD3446">_xlfn.IFS(AC3446="","Unknown",AC3446&lt;18,"0-17",AC3446&lt;35,"18-34",AC3446&lt;50,"35-49",AC3446&lt;65,"50-64",TRUE,"65+")</f>
        <v>50-64</v>
      </c>
      <c r="AE3446">
        <f>IFERROR(_xlfn.XLOOKUP($B3446,enrollment!$A$2:$A$801,enrollment!$O$2:$O$801),"")</f>
        <v>6789012345</v>
      </c>
      <c r="AF3446">
        <f>IFERROR(_xlfn.XLOOKUP($AE3446,providers!$B$2:$B$11,providers!$Q$2:$Q$11),"")</f>
        <v>4.0999999999999996</v>
      </c>
      <c r="AG3446" s="1">
        <f t="shared" si="53"/>
        <v>45383</v>
      </c>
    </row>
    <row r="3447" spans="1:33" x14ac:dyDescent="0.25">
      <c r="A3447" t="s">
        <v>3986</v>
      </c>
      <c r="B3447" t="s">
        <v>3984</v>
      </c>
      <c r="C3447">
        <v>5678901234</v>
      </c>
      <c r="D3447">
        <v>5678901234</v>
      </c>
      <c r="E3447" s="1">
        <v>45481</v>
      </c>
      <c r="F3447" s="1">
        <v>45481</v>
      </c>
      <c r="G3447" s="1">
        <v>45506</v>
      </c>
      <c r="H3447" t="s">
        <v>28</v>
      </c>
      <c r="I3447">
        <v>20</v>
      </c>
      <c r="J3447" t="s">
        <v>35</v>
      </c>
      <c r="K3447">
        <v>99213</v>
      </c>
      <c r="O3447">
        <v>1</v>
      </c>
      <c r="P3447">
        <v>177.48</v>
      </c>
      <c r="Q3447">
        <v>136.52000000000001</v>
      </c>
      <c r="R3447">
        <v>109.22</v>
      </c>
      <c r="S3447">
        <v>27.3</v>
      </c>
      <c r="T3447" t="s">
        <v>30</v>
      </c>
      <c r="X3447" t="s">
        <v>31</v>
      </c>
      <c r="Y3447" t="s">
        <v>32</v>
      </c>
      <c r="Z3447" t="s">
        <v>36</v>
      </c>
      <c r="AA3447" t="str">
        <f>IFERROR(_xlfn.XLOOKUP($J3447,avoidable_ed_reference!$A$2:$A$13,avoidable_ed_reference!$C$2:$C$13),"Not Classified")</f>
        <v>Avoidable</v>
      </c>
      <c r="AB3447" t="str">
        <f>IFERROR(_xlfn.XLOOKUP($B3447,enrollment!$A$2:$A$801,enrollment!$I$2:$I$801),"")</f>
        <v>OH</v>
      </c>
      <c r="AC3447">
        <f>IFERROR(_xlfn.XLOOKUP($B3447,enrollment!$A$2:$A$801,enrollment!$L$2:$L$801),"")</f>
        <v>64</v>
      </c>
      <c r="AD3447" t="str" cm="1">
        <f t="array" ref="AD3447">_xlfn.IFS(AC3447="","Unknown",AC3447&lt;18,"0-17",AC3447&lt;35,"18-34",AC3447&lt;50,"35-49",AC3447&lt;65,"50-64",TRUE,"65+")</f>
        <v>50-64</v>
      </c>
      <c r="AE3447">
        <f>IFERROR(_xlfn.XLOOKUP($B3447,enrollment!$A$2:$A$801,enrollment!$O$2:$O$801),"")</f>
        <v>6789012345</v>
      </c>
      <c r="AF3447">
        <f>IFERROR(_xlfn.XLOOKUP($AE3447,providers!$B$2:$B$11,providers!$Q$2:$Q$11),"")</f>
        <v>4.0999999999999996</v>
      </c>
      <c r="AG3447" s="1">
        <f t="shared" si="53"/>
        <v>45474</v>
      </c>
    </row>
    <row r="3448" spans="1:33" x14ac:dyDescent="0.25">
      <c r="A3448" t="s">
        <v>3987</v>
      </c>
      <c r="B3448" t="s">
        <v>3984</v>
      </c>
      <c r="C3448">
        <v>6789012345</v>
      </c>
      <c r="D3448">
        <v>6789012345</v>
      </c>
      <c r="E3448" s="1">
        <v>45631</v>
      </c>
      <c r="F3448" s="1">
        <v>45631</v>
      </c>
      <c r="G3448" s="1">
        <v>45647</v>
      </c>
      <c r="H3448" t="s">
        <v>28</v>
      </c>
      <c r="I3448">
        <v>11</v>
      </c>
      <c r="J3448" t="s">
        <v>38</v>
      </c>
      <c r="K3448">
        <v>99213</v>
      </c>
      <c r="O3448">
        <v>1</v>
      </c>
      <c r="P3448">
        <v>222.21</v>
      </c>
      <c r="Q3448">
        <v>164.6</v>
      </c>
      <c r="R3448">
        <v>131.68</v>
      </c>
      <c r="S3448">
        <v>32.92</v>
      </c>
      <c r="T3448" t="s">
        <v>30</v>
      </c>
      <c r="X3448" t="s">
        <v>31</v>
      </c>
      <c r="Y3448" t="s">
        <v>32</v>
      </c>
      <c r="Z3448" t="s">
        <v>39</v>
      </c>
      <c r="AA3448" t="str">
        <f>IFERROR(_xlfn.XLOOKUP($J3448,avoidable_ed_reference!$A$2:$A$13,avoidable_ed_reference!$C$2:$C$13),"Not Classified")</f>
        <v>Not Classified</v>
      </c>
      <c r="AB3448" t="str">
        <f>IFERROR(_xlfn.XLOOKUP($B3448,enrollment!$A$2:$A$801,enrollment!$I$2:$I$801),"")</f>
        <v>OH</v>
      </c>
      <c r="AC3448">
        <f>IFERROR(_xlfn.XLOOKUP($B3448,enrollment!$A$2:$A$801,enrollment!$L$2:$L$801),"")</f>
        <v>64</v>
      </c>
      <c r="AD3448" t="str" cm="1">
        <f t="array" ref="AD3448">_xlfn.IFS(AC3448="","Unknown",AC3448&lt;18,"0-17",AC3448&lt;35,"18-34",AC3448&lt;50,"35-49",AC3448&lt;65,"50-64",TRUE,"65+")</f>
        <v>50-64</v>
      </c>
      <c r="AE3448">
        <f>IFERROR(_xlfn.XLOOKUP($B3448,enrollment!$A$2:$A$801,enrollment!$O$2:$O$801),"")</f>
        <v>6789012345</v>
      </c>
      <c r="AF3448">
        <f>IFERROR(_xlfn.XLOOKUP($AE3448,providers!$B$2:$B$11,providers!$Q$2:$Q$11),"")</f>
        <v>4.0999999999999996</v>
      </c>
      <c r="AG3448" s="1">
        <f t="shared" si="53"/>
        <v>45627</v>
      </c>
    </row>
    <row r="3449" spans="1:33" x14ac:dyDescent="0.25">
      <c r="A3449" t="s">
        <v>3988</v>
      </c>
      <c r="B3449" t="s">
        <v>3984</v>
      </c>
      <c r="C3449">
        <v>9012345678</v>
      </c>
      <c r="D3449">
        <v>9012345678</v>
      </c>
      <c r="E3449" s="1">
        <v>45648</v>
      </c>
      <c r="F3449" s="1">
        <v>45648</v>
      </c>
      <c r="G3449" s="1">
        <v>45662</v>
      </c>
      <c r="H3449" t="s">
        <v>59</v>
      </c>
      <c r="J3449" t="s">
        <v>60</v>
      </c>
      <c r="L3449" s="2" t="s">
        <v>82</v>
      </c>
      <c r="M3449" t="s">
        <v>83</v>
      </c>
      <c r="N3449" t="s">
        <v>84</v>
      </c>
      <c r="O3449">
        <v>1</v>
      </c>
      <c r="P3449">
        <v>1112.08</v>
      </c>
      <c r="Q3449">
        <v>1010.98</v>
      </c>
      <c r="R3449">
        <v>808.78</v>
      </c>
      <c r="S3449">
        <v>202.2</v>
      </c>
      <c r="T3449" t="s">
        <v>30</v>
      </c>
      <c r="X3449" t="s">
        <v>31</v>
      </c>
      <c r="Y3449" t="s">
        <v>32</v>
      </c>
      <c r="Z3449" t="s">
        <v>64</v>
      </c>
      <c r="AA3449" t="str">
        <f>IFERROR(_xlfn.XLOOKUP($J3449,avoidable_ed_reference!$A$2:$A$13,avoidable_ed_reference!$C$2:$C$13),"Not Classified")</f>
        <v>Not Classified</v>
      </c>
      <c r="AB3449" t="str">
        <f>IFERROR(_xlfn.XLOOKUP($B3449,enrollment!$A$2:$A$801,enrollment!$I$2:$I$801),"")</f>
        <v>OH</v>
      </c>
      <c r="AC3449">
        <f>IFERROR(_xlfn.XLOOKUP($B3449,enrollment!$A$2:$A$801,enrollment!$L$2:$L$801),"")</f>
        <v>64</v>
      </c>
      <c r="AD3449" t="str" cm="1">
        <f t="array" ref="AD3449">_xlfn.IFS(AC3449="","Unknown",AC3449&lt;18,"0-17",AC3449&lt;35,"18-34",AC3449&lt;50,"35-49",AC3449&lt;65,"50-64",TRUE,"65+")</f>
        <v>50-64</v>
      </c>
      <c r="AE3449">
        <f>IFERROR(_xlfn.XLOOKUP($B3449,enrollment!$A$2:$A$801,enrollment!$O$2:$O$801),"")</f>
        <v>6789012345</v>
      </c>
      <c r="AF3449">
        <f>IFERROR(_xlfn.XLOOKUP($AE3449,providers!$B$2:$B$11,providers!$Q$2:$Q$11),"")</f>
        <v>4.0999999999999996</v>
      </c>
      <c r="AG3449" s="1">
        <f t="shared" si="53"/>
        <v>45627</v>
      </c>
    </row>
    <row r="3450" spans="1:33" x14ac:dyDescent="0.25">
      <c r="A3450" t="s">
        <v>3989</v>
      </c>
      <c r="B3450" t="s">
        <v>3984</v>
      </c>
      <c r="C3450">
        <v>3456789012</v>
      </c>
      <c r="D3450">
        <v>3456789012</v>
      </c>
      <c r="E3450" s="1">
        <v>45535</v>
      </c>
      <c r="F3450" s="1">
        <v>45535</v>
      </c>
      <c r="G3450" s="1">
        <v>45568</v>
      </c>
      <c r="H3450" t="s">
        <v>67</v>
      </c>
      <c r="I3450">
        <v>21</v>
      </c>
      <c r="J3450" t="s">
        <v>42</v>
      </c>
      <c r="K3450">
        <v>99223</v>
      </c>
      <c r="O3450">
        <v>1</v>
      </c>
      <c r="P3450">
        <v>21650.01</v>
      </c>
      <c r="Q3450">
        <v>13967.75</v>
      </c>
      <c r="R3450">
        <v>11174.2</v>
      </c>
      <c r="S3450">
        <v>2793.55</v>
      </c>
      <c r="T3450" t="s">
        <v>30</v>
      </c>
      <c r="V3450">
        <v>1</v>
      </c>
      <c r="W3450" s="2" t="s">
        <v>68</v>
      </c>
      <c r="X3450" t="s">
        <v>31</v>
      </c>
      <c r="Y3450" t="s">
        <v>32</v>
      </c>
      <c r="Z3450" t="s">
        <v>69</v>
      </c>
      <c r="AA3450" t="str">
        <f>IFERROR(_xlfn.XLOOKUP($J3450,avoidable_ed_reference!$A$2:$A$13,avoidable_ed_reference!$C$2:$C$13),"Not Classified")</f>
        <v>Non-Avoidable</v>
      </c>
      <c r="AB3450" t="str">
        <f>IFERROR(_xlfn.XLOOKUP($B3450,enrollment!$A$2:$A$801,enrollment!$I$2:$I$801),"")</f>
        <v>OH</v>
      </c>
      <c r="AC3450">
        <f>IFERROR(_xlfn.XLOOKUP($B3450,enrollment!$A$2:$A$801,enrollment!$L$2:$L$801),"")</f>
        <v>64</v>
      </c>
      <c r="AD3450" t="str" cm="1">
        <f t="array" ref="AD3450">_xlfn.IFS(AC3450="","Unknown",AC3450&lt;18,"0-17",AC3450&lt;35,"18-34",AC3450&lt;50,"35-49",AC3450&lt;65,"50-64",TRUE,"65+")</f>
        <v>50-64</v>
      </c>
      <c r="AE3450">
        <f>IFERROR(_xlfn.XLOOKUP($B3450,enrollment!$A$2:$A$801,enrollment!$O$2:$O$801),"")</f>
        <v>6789012345</v>
      </c>
      <c r="AF3450">
        <f>IFERROR(_xlfn.XLOOKUP($AE3450,providers!$B$2:$B$11,providers!$Q$2:$Q$11),"")</f>
        <v>4.0999999999999996</v>
      </c>
      <c r="AG3450" s="1">
        <f t="shared" si="53"/>
        <v>45505</v>
      </c>
    </row>
    <row r="3451" spans="1:33" x14ac:dyDescent="0.25">
      <c r="A3451" t="s">
        <v>3990</v>
      </c>
      <c r="B3451" t="s">
        <v>3991</v>
      </c>
      <c r="C3451">
        <v>2233445566</v>
      </c>
      <c r="D3451">
        <v>2233445566</v>
      </c>
      <c r="E3451" s="1">
        <v>45409</v>
      </c>
      <c r="F3451" s="1">
        <v>45409</v>
      </c>
      <c r="G3451" s="1">
        <v>45427</v>
      </c>
      <c r="H3451" t="s">
        <v>28</v>
      </c>
      <c r="I3451">
        <v>11</v>
      </c>
      <c r="J3451" t="s">
        <v>35</v>
      </c>
      <c r="K3451">
        <v>99213</v>
      </c>
      <c r="O3451">
        <v>1</v>
      </c>
      <c r="P3451">
        <v>242.99</v>
      </c>
      <c r="Q3451">
        <v>179.99</v>
      </c>
      <c r="R3451">
        <v>143.99</v>
      </c>
      <c r="S3451">
        <v>36</v>
      </c>
      <c r="T3451" t="s">
        <v>30</v>
      </c>
      <c r="X3451" t="s">
        <v>146</v>
      </c>
      <c r="Y3451" t="s">
        <v>147</v>
      </c>
      <c r="Z3451" t="s">
        <v>39</v>
      </c>
      <c r="AA3451" t="str">
        <f>IFERROR(_xlfn.XLOOKUP($J3451,avoidable_ed_reference!$A$2:$A$13,avoidable_ed_reference!$C$2:$C$13),"Not Classified")</f>
        <v>Avoidable</v>
      </c>
      <c r="AB3451" t="str">
        <f>IFERROR(_xlfn.XLOOKUP($B3451,enrollment!$A$2:$A$801,enrollment!$I$2:$I$801),"")</f>
        <v>TN</v>
      </c>
      <c r="AC3451">
        <f>IFERROR(_xlfn.XLOOKUP($B3451,enrollment!$A$2:$A$801,enrollment!$L$2:$L$801),"")</f>
        <v>66</v>
      </c>
      <c r="AD3451" t="str" cm="1">
        <f t="array" ref="AD3451">_xlfn.IFS(AC3451="","Unknown",AC3451&lt;18,"0-17",AC3451&lt;35,"18-34",AC3451&lt;50,"35-49",AC3451&lt;65,"50-64",TRUE,"65+")</f>
        <v>65+</v>
      </c>
      <c r="AE3451">
        <f>IFERROR(_xlfn.XLOOKUP($B3451,enrollment!$A$2:$A$801,enrollment!$O$2:$O$801),"")</f>
        <v>2233445566</v>
      </c>
      <c r="AF3451">
        <f>IFERROR(_xlfn.XLOOKUP($AE3451,providers!$B$2:$B$11,providers!$Q$2:$Q$11),"")</f>
        <v>3.5</v>
      </c>
      <c r="AG3451" s="1">
        <f t="shared" si="53"/>
        <v>45383</v>
      </c>
    </row>
    <row r="3452" spans="1:33" x14ac:dyDescent="0.25">
      <c r="A3452" t="s">
        <v>3992</v>
      </c>
      <c r="B3452" t="s">
        <v>3991</v>
      </c>
      <c r="C3452">
        <v>8901234567</v>
      </c>
      <c r="D3452">
        <v>8901234567</v>
      </c>
      <c r="E3452" s="1">
        <v>45573</v>
      </c>
      <c r="F3452" s="1">
        <v>45573</v>
      </c>
      <c r="G3452" s="1">
        <v>45604</v>
      </c>
      <c r="H3452" t="s">
        <v>28</v>
      </c>
      <c r="I3452">
        <v>23</v>
      </c>
      <c r="J3452" t="s">
        <v>129</v>
      </c>
      <c r="K3452">
        <v>99284</v>
      </c>
      <c r="O3452">
        <v>1</v>
      </c>
      <c r="P3452">
        <v>2447.3200000000002</v>
      </c>
      <c r="Q3452">
        <v>1359.62</v>
      </c>
      <c r="R3452">
        <v>1087.7</v>
      </c>
      <c r="S3452">
        <v>271.92</v>
      </c>
      <c r="T3452" t="s">
        <v>30</v>
      </c>
      <c r="X3452" t="s">
        <v>146</v>
      </c>
      <c r="Y3452" t="s">
        <v>147</v>
      </c>
      <c r="Z3452" t="s">
        <v>45</v>
      </c>
      <c r="AA3452" t="str">
        <f>IFERROR(_xlfn.XLOOKUP($J3452,avoidable_ed_reference!$A$2:$A$13,avoidable_ed_reference!$C$2:$C$13),"Not Classified")</f>
        <v>Potentially Avoidable</v>
      </c>
      <c r="AB3452" t="str">
        <f>IFERROR(_xlfn.XLOOKUP($B3452,enrollment!$A$2:$A$801,enrollment!$I$2:$I$801),"")</f>
        <v>TN</v>
      </c>
      <c r="AC3452">
        <f>IFERROR(_xlfn.XLOOKUP($B3452,enrollment!$A$2:$A$801,enrollment!$L$2:$L$801),"")</f>
        <v>66</v>
      </c>
      <c r="AD3452" t="str" cm="1">
        <f t="array" ref="AD3452">_xlfn.IFS(AC3452="","Unknown",AC3452&lt;18,"0-17",AC3452&lt;35,"18-34",AC3452&lt;50,"35-49",AC3452&lt;65,"50-64",TRUE,"65+")</f>
        <v>65+</v>
      </c>
      <c r="AE3452">
        <f>IFERROR(_xlfn.XLOOKUP($B3452,enrollment!$A$2:$A$801,enrollment!$O$2:$O$801),"")</f>
        <v>2233445566</v>
      </c>
      <c r="AF3452">
        <f>IFERROR(_xlfn.XLOOKUP($AE3452,providers!$B$2:$B$11,providers!$Q$2:$Q$11),"")</f>
        <v>3.5</v>
      </c>
      <c r="AG3452" s="1">
        <f t="shared" si="53"/>
        <v>45566</v>
      </c>
    </row>
    <row r="3453" spans="1:33" x14ac:dyDescent="0.25">
      <c r="A3453" t="s">
        <v>3993</v>
      </c>
      <c r="B3453" t="s">
        <v>3991</v>
      </c>
      <c r="C3453">
        <v>2233445566</v>
      </c>
      <c r="D3453">
        <v>2233445566</v>
      </c>
      <c r="E3453" s="1">
        <v>45501</v>
      </c>
      <c r="F3453" s="1">
        <v>45501</v>
      </c>
      <c r="G3453" s="1">
        <v>45522</v>
      </c>
      <c r="H3453" t="s">
        <v>28</v>
      </c>
      <c r="I3453">
        <v>11</v>
      </c>
      <c r="J3453" t="s">
        <v>47</v>
      </c>
      <c r="K3453">
        <v>99213</v>
      </c>
      <c r="O3453">
        <v>1</v>
      </c>
      <c r="P3453">
        <v>182.7</v>
      </c>
      <c r="Q3453">
        <v>135.33000000000001</v>
      </c>
      <c r="R3453">
        <v>108.26</v>
      </c>
      <c r="S3453">
        <v>27.07</v>
      </c>
      <c r="T3453" t="s">
        <v>30</v>
      </c>
      <c r="X3453" t="s">
        <v>146</v>
      </c>
      <c r="Y3453" t="s">
        <v>147</v>
      </c>
      <c r="Z3453" t="s">
        <v>39</v>
      </c>
      <c r="AA3453" t="str">
        <f>IFERROR(_xlfn.XLOOKUP($J3453,avoidable_ed_reference!$A$2:$A$13,avoidable_ed_reference!$C$2:$C$13),"Not Classified")</f>
        <v>Not Classified</v>
      </c>
      <c r="AB3453" t="str">
        <f>IFERROR(_xlfn.XLOOKUP($B3453,enrollment!$A$2:$A$801,enrollment!$I$2:$I$801),"")</f>
        <v>TN</v>
      </c>
      <c r="AC3453">
        <f>IFERROR(_xlfn.XLOOKUP($B3453,enrollment!$A$2:$A$801,enrollment!$L$2:$L$801),"")</f>
        <v>66</v>
      </c>
      <c r="AD3453" t="str" cm="1">
        <f t="array" ref="AD3453">_xlfn.IFS(AC3453="","Unknown",AC3453&lt;18,"0-17",AC3453&lt;35,"18-34",AC3453&lt;50,"35-49",AC3453&lt;65,"50-64",TRUE,"65+")</f>
        <v>65+</v>
      </c>
      <c r="AE3453">
        <f>IFERROR(_xlfn.XLOOKUP($B3453,enrollment!$A$2:$A$801,enrollment!$O$2:$O$801),"")</f>
        <v>2233445566</v>
      </c>
      <c r="AF3453">
        <f>IFERROR(_xlfn.XLOOKUP($AE3453,providers!$B$2:$B$11,providers!$Q$2:$Q$11),"")</f>
        <v>3.5</v>
      </c>
      <c r="AG3453" s="1">
        <f t="shared" si="53"/>
        <v>45474</v>
      </c>
    </row>
    <row r="3454" spans="1:33" x14ac:dyDescent="0.25">
      <c r="A3454" t="s">
        <v>3994</v>
      </c>
      <c r="B3454" t="s">
        <v>3991</v>
      </c>
      <c r="C3454">
        <v>2233445566</v>
      </c>
      <c r="D3454">
        <v>2233445566</v>
      </c>
      <c r="E3454" s="1">
        <v>45501</v>
      </c>
      <c r="F3454" s="1">
        <v>45501</v>
      </c>
      <c r="G3454" s="1">
        <v>45535</v>
      </c>
      <c r="H3454" t="s">
        <v>28</v>
      </c>
      <c r="I3454">
        <v>11</v>
      </c>
      <c r="J3454" t="s">
        <v>35</v>
      </c>
      <c r="K3454">
        <v>99213</v>
      </c>
      <c r="O3454">
        <v>1</v>
      </c>
      <c r="P3454">
        <v>169.82</v>
      </c>
      <c r="Q3454">
        <v>125.79</v>
      </c>
      <c r="R3454">
        <v>100.63</v>
      </c>
      <c r="S3454">
        <v>25.16</v>
      </c>
      <c r="T3454" t="s">
        <v>30</v>
      </c>
      <c r="X3454" t="s">
        <v>146</v>
      </c>
      <c r="Y3454" t="s">
        <v>147</v>
      </c>
      <c r="Z3454" t="s">
        <v>39</v>
      </c>
      <c r="AA3454" t="str">
        <f>IFERROR(_xlfn.XLOOKUP($J3454,avoidable_ed_reference!$A$2:$A$13,avoidable_ed_reference!$C$2:$C$13),"Not Classified")</f>
        <v>Avoidable</v>
      </c>
      <c r="AB3454" t="str">
        <f>IFERROR(_xlfn.XLOOKUP($B3454,enrollment!$A$2:$A$801,enrollment!$I$2:$I$801),"")</f>
        <v>TN</v>
      </c>
      <c r="AC3454">
        <f>IFERROR(_xlfn.XLOOKUP($B3454,enrollment!$A$2:$A$801,enrollment!$L$2:$L$801),"")</f>
        <v>66</v>
      </c>
      <c r="AD3454" t="str" cm="1">
        <f t="array" ref="AD3454">_xlfn.IFS(AC3454="","Unknown",AC3454&lt;18,"0-17",AC3454&lt;35,"18-34",AC3454&lt;50,"35-49",AC3454&lt;65,"50-64",TRUE,"65+")</f>
        <v>65+</v>
      </c>
      <c r="AE3454">
        <f>IFERROR(_xlfn.XLOOKUP($B3454,enrollment!$A$2:$A$801,enrollment!$O$2:$O$801),"")</f>
        <v>2233445566</v>
      </c>
      <c r="AF3454">
        <f>IFERROR(_xlfn.XLOOKUP($AE3454,providers!$B$2:$B$11,providers!$Q$2:$Q$11),"")</f>
        <v>3.5</v>
      </c>
      <c r="AG3454" s="1">
        <f t="shared" si="53"/>
        <v>45474</v>
      </c>
    </row>
    <row r="3455" spans="1:33" x14ac:dyDescent="0.25">
      <c r="A3455" t="s">
        <v>3995</v>
      </c>
      <c r="B3455" t="s">
        <v>3991</v>
      </c>
      <c r="C3455">
        <v>3456789012</v>
      </c>
      <c r="D3455">
        <v>3456789012</v>
      </c>
      <c r="E3455" s="1">
        <v>45455</v>
      </c>
      <c r="F3455" s="1">
        <v>45455</v>
      </c>
      <c r="G3455" s="1">
        <v>45473</v>
      </c>
      <c r="H3455" t="s">
        <v>28</v>
      </c>
      <c r="I3455">
        <v>23</v>
      </c>
      <c r="J3455" t="s">
        <v>55</v>
      </c>
      <c r="K3455">
        <v>99284</v>
      </c>
      <c r="O3455">
        <v>1</v>
      </c>
      <c r="P3455">
        <v>1854.25</v>
      </c>
      <c r="Q3455">
        <v>1030.1400000000001</v>
      </c>
      <c r="R3455">
        <v>824.11</v>
      </c>
      <c r="S3455">
        <v>206.03</v>
      </c>
      <c r="T3455" t="s">
        <v>30</v>
      </c>
      <c r="X3455" t="s">
        <v>146</v>
      </c>
      <c r="Y3455" t="s">
        <v>147</v>
      </c>
      <c r="Z3455" t="s">
        <v>45</v>
      </c>
      <c r="AA3455" t="str">
        <f>IFERROR(_xlfn.XLOOKUP($J3455,avoidable_ed_reference!$A$2:$A$13,avoidable_ed_reference!$C$2:$C$13),"Not Classified")</f>
        <v>Potentially Avoidable</v>
      </c>
      <c r="AB3455" t="str">
        <f>IFERROR(_xlfn.XLOOKUP($B3455,enrollment!$A$2:$A$801,enrollment!$I$2:$I$801),"")</f>
        <v>TN</v>
      </c>
      <c r="AC3455">
        <f>IFERROR(_xlfn.XLOOKUP($B3455,enrollment!$A$2:$A$801,enrollment!$L$2:$L$801),"")</f>
        <v>66</v>
      </c>
      <c r="AD3455" t="str" cm="1">
        <f t="array" ref="AD3455">_xlfn.IFS(AC3455="","Unknown",AC3455&lt;18,"0-17",AC3455&lt;35,"18-34",AC3455&lt;50,"35-49",AC3455&lt;65,"50-64",TRUE,"65+")</f>
        <v>65+</v>
      </c>
      <c r="AE3455">
        <f>IFERROR(_xlfn.XLOOKUP($B3455,enrollment!$A$2:$A$801,enrollment!$O$2:$O$801),"")</f>
        <v>2233445566</v>
      </c>
      <c r="AF3455">
        <f>IFERROR(_xlfn.XLOOKUP($AE3455,providers!$B$2:$B$11,providers!$Q$2:$Q$11),"")</f>
        <v>3.5</v>
      </c>
      <c r="AG3455" s="1">
        <f t="shared" si="53"/>
        <v>45444</v>
      </c>
    </row>
    <row r="3456" spans="1:33" x14ac:dyDescent="0.25">
      <c r="A3456" t="s">
        <v>3996</v>
      </c>
      <c r="B3456" t="s">
        <v>3991</v>
      </c>
      <c r="C3456">
        <v>3456789012</v>
      </c>
      <c r="D3456">
        <v>3456789012</v>
      </c>
      <c r="E3456" s="1">
        <v>45429</v>
      </c>
      <c r="F3456" s="1">
        <v>45429</v>
      </c>
      <c r="G3456" s="1">
        <v>45459</v>
      </c>
      <c r="H3456" t="s">
        <v>28</v>
      </c>
      <c r="I3456">
        <v>23</v>
      </c>
      <c r="J3456" t="s">
        <v>77</v>
      </c>
      <c r="K3456">
        <v>99284</v>
      </c>
      <c r="O3456">
        <v>1</v>
      </c>
      <c r="P3456">
        <v>1602.38</v>
      </c>
      <c r="Q3456">
        <v>890.21</v>
      </c>
      <c r="R3456">
        <v>712.17</v>
      </c>
      <c r="S3456">
        <v>178.04</v>
      </c>
      <c r="T3456" t="s">
        <v>30</v>
      </c>
      <c r="X3456" t="s">
        <v>146</v>
      </c>
      <c r="Y3456" t="s">
        <v>147</v>
      </c>
      <c r="Z3456" t="s">
        <v>45</v>
      </c>
      <c r="AA3456" t="str">
        <f>IFERROR(_xlfn.XLOOKUP($J3456,avoidable_ed_reference!$A$2:$A$13,avoidable_ed_reference!$C$2:$C$13),"Not Classified")</f>
        <v>Avoidable</v>
      </c>
      <c r="AB3456" t="str">
        <f>IFERROR(_xlfn.XLOOKUP($B3456,enrollment!$A$2:$A$801,enrollment!$I$2:$I$801),"")</f>
        <v>TN</v>
      </c>
      <c r="AC3456">
        <f>IFERROR(_xlfn.XLOOKUP($B3456,enrollment!$A$2:$A$801,enrollment!$L$2:$L$801),"")</f>
        <v>66</v>
      </c>
      <c r="AD3456" t="str" cm="1">
        <f t="array" ref="AD3456">_xlfn.IFS(AC3456="","Unknown",AC3456&lt;18,"0-17",AC3456&lt;35,"18-34",AC3456&lt;50,"35-49",AC3456&lt;65,"50-64",TRUE,"65+")</f>
        <v>65+</v>
      </c>
      <c r="AE3456">
        <f>IFERROR(_xlfn.XLOOKUP($B3456,enrollment!$A$2:$A$801,enrollment!$O$2:$O$801),"")</f>
        <v>2233445566</v>
      </c>
      <c r="AF3456">
        <f>IFERROR(_xlfn.XLOOKUP($AE3456,providers!$B$2:$B$11,providers!$Q$2:$Q$11),"")</f>
        <v>3.5</v>
      </c>
      <c r="AG3456" s="1">
        <f t="shared" si="53"/>
        <v>45413</v>
      </c>
    </row>
    <row r="3457" spans="1:33" x14ac:dyDescent="0.25">
      <c r="A3457" t="s">
        <v>3997</v>
      </c>
      <c r="B3457" t="s">
        <v>3991</v>
      </c>
      <c r="C3457">
        <v>8901234567</v>
      </c>
      <c r="D3457">
        <v>8901234567</v>
      </c>
      <c r="E3457" s="1">
        <v>45346</v>
      </c>
      <c r="F3457" s="1">
        <v>45346</v>
      </c>
      <c r="G3457" s="1">
        <v>45365</v>
      </c>
      <c r="H3457" t="s">
        <v>28</v>
      </c>
      <c r="I3457">
        <v>23</v>
      </c>
      <c r="J3457" t="s">
        <v>35</v>
      </c>
      <c r="K3457">
        <v>99284</v>
      </c>
      <c r="O3457">
        <v>1</v>
      </c>
      <c r="P3457">
        <v>1917.07</v>
      </c>
      <c r="Q3457">
        <v>1065.04</v>
      </c>
      <c r="R3457">
        <v>852.03</v>
      </c>
      <c r="S3457">
        <v>213.01</v>
      </c>
      <c r="T3457" t="s">
        <v>30</v>
      </c>
      <c r="X3457" t="s">
        <v>146</v>
      </c>
      <c r="Y3457" t="s">
        <v>147</v>
      </c>
      <c r="Z3457" t="s">
        <v>45</v>
      </c>
      <c r="AA3457" t="str">
        <f>IFERROR(_xlfn.XLOOKUP($J3457,avoidable_ed_reference!$A$2:$A$13,avoidable_ed_reference!$C$2:$C$13),"Not Classified")</f>
        <v>Avoidable</v>
      </c>
      <c r="AB3457" t="str">
        <f>IFERROR(_xlfn.XLOOKUP($B3457,enrollment!$A$2:$A$801,enrollment!$I$2:$I$801),"")</f>
        <v>TN</v>
      </c>
      <c r="AC3457">
        <f>IFERROR(_xlfn.XLOOKUP($B3457,enrollment!$A$2:$A$801,enrollment!$L$2:$L$801),"")</f>
        <v>66</v>
      </c>
      <c r="AD3457" t="str" cm="1">
        <f t="array" ref="AD3457">_xlfn.IFS(AC3457="","Unknown",AC3457&lt;18,"0-17",AC3457&lt;35,"18-34",AC3457&lt;50,"35-49",AC3457&lt;65,"50-64",TRUE,"65+")</f>
        <v>65+</v>
      </c>
      <c r="AE3457">
        <f>IFERROR(_xlfn.XLOOKUP($B3457,enrollment!$A$2:$A$801,enrollment!$O$2:$O$801),"")</f>
        <v>2233445566</v>
      </c>
      <c r="AF3457">
        <f>IFERROR(_xlfn.XLOOKUP($AE3457,providers!$B$2:$B$11,providers!$Q$2:$Q$11),"")</f>
        <v>3.5</v>
      </c>
      <c r="AG3457" s="1">
        <f t="shared" si="53"/>
        <v>45323</v>
      </c>
    </row>
    <row r="3458" spans="1:33" x14ac:dyDescent="0.25">
      <c r="A3458" t="s">
        <v>3998</v>
      </c>
      <c r="B3458" t="s">
        <v>3991</v>
      </c>
      <c r="C3458">
        <v>2345678901</v>
      </c>
      <c r="D3458">
        <v>2345678901</v>
      </c>
      <c r="E3458" s="1">
        <v>45558</v>
      </c>
      <c r="F3458" s="1">
        <v>45558</v>
      </c>
      <c r="G3458" s="1">
        <v>45590</v>
      </c>
      <c r="H3458" t="s">
        <v>28</v>
      </c>
      <c r="I3458">
        <v>23</v>
      </c>
      <c r="J3458" t="s">
        <v>35</v>
      </c>
      <c r="K3458">
        <v>99284</v>
      </c>
      <c r="O3458">
        <v>1</v>
      </c>
      <c r="P3458">
        <v>1926.49</v>
      </c>
      <c r="Q3458">
        <v>1070.27</v>
      </c>
      <c r="R3458">
        <v>856.22</v>
      </c>
      <c r="S3458">
        <v>214.05</v>
      </c>
      <c r="T3458" t="s">
        <v>30</v>
      </c>
      <c r="X3458" t="s">
        <v>146</v>
      </c>
      <c r="Y3458" t="s">
        <v>147</v>
      </c>
      <c r="Z3458" t="s">
        <v>45</v>
      </c>
      <c r="AA3458" t="str">
        <f>IFERROR(_xlfn.XLOOKUP($J3458,avoidable_ed_reference!$A$2:$A$13,avoidable_ed_reference!$C$2:$C$13),"Not Classified")</f>
        <v>Avoidable</v>
      </c>
      <c r="AB3458" t="str">
        <f>IFERROR(_xlfn.XLOOKUP($B3458,enrollment!$A$2:$A$801,enrollment!$I$2:$I$801),"")</f>
        <v>TN</v>
      </c>
      <c r="AC3458">
        <f>IFERROR(_xlfn.XLOOKUP($B3458,enrollment!$A$2:$A$801,enrollment!$L$2:$L$801),"")</f>
        <v>66</v>
      </c>
      <c r="AD3458" t="str" cm="1">
        <f t="array" ref="AD3458">_xlfn.IFS(AC3458="","Unknown",AC3458&lt;18,"0-17",AC3458&lt;35,"18-34",AC3458&lt;50,"35-49",AC3458&lt;65,"50-64",TRUE,"65+")</f>
        <v>65+</v>
      </c>
      <c r="AE3458">
        <f>IFERROR(_xlfn.XLOOKUP($B3458,enrollment!$A$2:$A$801,enrollment!$O$2:$O$801),"")</f>
        <v>2233445566</v>
      </c>
      <c r="AF3458">
        <f>IFERROR(_xlfn.XLOOKUP($AE3458,providers!$B$2:$B$11,providers!$Q$2:$Q$11),"")</f>
        <v>3.5</v>
      </c>
      <c r="AG3458" s="1">
        <f t="shared" si="53"/>
        <v>45536</v>
      </c>
    </row>
    <row r="3459" spans="1:33" x14ac:dyDescent="0.25">
      <c r="A3459" t="s">
        <v>3999</v>
      </c>
      <c r="B3459" t="s">
        <v>3991</v>
      </c>
      <c r="C3459">
        <v>9012345678</v>
      </c>
      <c r="D3459">
        <v>9012345678</v>
      </c>
      <c r="E3459" s="1">
        <v>45621</v>
      </c>
      <c r="F3459" s="1">
        <v>45621</v>
      </c>
      <c r="G3459" s="1">
        <v>45644</v>
      </c>
      <c r="H3459" t="s">
        <v>28</v>
      </c>
      <c r="I3459">
        <v>22</v>
      </c>
      <c r="J3459" t="s">
        <v>29</v>
      </c>
      <c r="K3459">
        <v>90837</v>
      </c>
      <c r="O3459">
        <v>1</v>
      </c>
      <c r="P3459">
        <v>224.65</v>
      </c>
      <c r="Q3459">
        <v>166.41</v>
      </c>
      <c r="R3459">
        <v>133.13</v>
      </c>
      <c r="S3459">
        <v>33.28</v>
      </c>
      <c r="T3459" t="s">
        <v>30</v>
      </c>
      <c r="X3459" t="s">
        <v>146</v>
      </c>
      <c r="Y3459" t="s">
        <v>147</v>
      </c>
      <c r="Z3459" t="s">
        <v>33</v>
      </c>
      <c r="AA3459" t="str">
        <f>IFERROR(_xlfn.XLOOKUP($J3459,avoidable_ed_reference!$A$2:$A$13,avoidable_ed_reference!$C$2:$C$13),"Not Classified")</f>
        <v>Potentially Avoidable</v>
      </c>
      <c r="AB3459" t="str">
        <f>IFERROR(_xlfn.XLOOKUP($B3459,enrollment!$A$2:$A$801,enrollment!$I$2:$I$801),"")</f>
        <v>TN</v>
      </c>
      <c r="AC3459">
        <f>IFERROR(_xlfn.XLOOKUP($B3459,enrollment!$A$2:$A$801,enrollment!$L$2:$L$801),"")</f>
        <v>66</v>
      </c>
      <c r="AD3459" t="str" cm="1">
        <f t="array" ref="AD3459">_xlfn.IFS(AC3459="","Unknown",AC3459&lt;18,"0-17",AC3459&lt;35,"18-34",AC3459&lt;50,"35-49",AC3459&lt;65,"50-64",TRUE,"65+")</f>
        <v>65+</v>
      </c>
      <c r="AE3459">
        <f>IFERROR(_xlfn.XLOOKUP($B3459,enrollment!$A$2:$A$801,enrollment!$O$2:$O$801),"")</f>
        <v>2233445566</v>
      </c>
      <c r="AF3459">
        <f>IFERROR(_xlfn.XLOOKUP($AE3459,providers!$B$2:$B$11,providers!$Q$2:$Q$11),"")</f>
        <v>3.5</v>
      </c>
      <c r="AG3459" s="1">
        <f t="shared" ref="AG3459:AG3522" si="54">EOMONTH(E3459,-1)+1</f>
        <v>45597</v>
      </c>
    </row>
    <row r="3460" spans="1:33" x14ac:dyDescent="0.25">
      <c r="A3460" t="s">
        <v>4000</v>
      </c>
      <c r="B3460" t="s">
        <v>3991</v>
      </c>
      <c r="C3460">
        <v>2233445566</v>
      </c>
      <c r="D3460">
        <v>2233445566</v>
      </c>
      <c r="E3460" s="1">
        <v>45569</v>
      </c>
      <c r="F3460" s="1">
        <v>45569</v>
      </c>
      <c r="G3460" s="1">
        <v>45595</v>
      </c>
      <c r="H3460" t="s">
        <v>28</v>
      </c>
      <c r="I3460">
        <v>11</v>
      </c>
      <c r="J3460" t="s">
        <v>47</v>
      </c>
      <c r="K3460">
        <v>99213</v>
      </c>
      <c r="O3460">
        <v>1</v>
      </c>
      <c r="P3460">
        <v>205.96</v>
      </c>
      <c r="Q3460">
        <v>152.56</v>
      </c>
      <c r="R3460">
        <v>122.05</v>
      </c>
      <c r="S3460">
        <v>30.51</v>
      </c>
      <c r="T3460" t="s">
        <v>30</v>
      </c>
      <c r="X3460" t="s">
        <v>146</v>
      </c>
      <c r="Y3460" t="s">
        <v>147</v>
      </c>
      <c r="Z3460" t="s">
        <v>39</v>
      </c>
      <c r="AA3460" t="str">
        <f>IFERROR(_xlfn.XLOOKUP($J3460,avoidable_ed_reference!$A$2:$A$13,avoidable_ed_reference!$C$2:$C$13),"Not Classified")</f>
        <v>Not Classified</v>
      </c>
      <c r="AB3460" t="str">
        <f>IFERROR(_xlfn.XLOOKUP($B3460,enrollment!$A$2:$A$801,enrollment!$I$2:$I$801),"")</f>
        <v>TN</v>
      </c>
      <c r="AC3460">
        <f>IFERROR(_xlfn.XLOOKUP($B3460,enrollment!$A$2:$A$801,enrollment!$L$2:$L$801),"")</f>
        <v>66</v>
      </c>
      <c r="AD3460" t="str" cm="1">
        <f t="array" ref="AD3460">_xlfn.IFS(AC3460="","Unknown",AC3460&lt;18,"0-17",AC3460&lt;35,"18-34",AC3460&lt;50,"35-49",AC3460&lt;65,"50-64",TRUE,"65+")</f>
        <v>65+</v>
      </c>
      <c r="AE3460">
        <f>IFERROR(_xlfn.XLOOKUP($B3460,enrollment!$A$2:$A$801,enrollment!$O$2:$O$801),"")</f>
        <v>2233445566</v>
      </c>
      <c r="AF3460">
        <f>IFERROR(_xlfn.XLOOKUP($AE3460,providers!$B$2:$B$11,providers!$Q$2:$Q$11),"")</f>
        <v>3.5</v>
      </c>
      <c r="AG3460" s="1">
        <f t="shared" si="54"/>
        <v>45566</v>
      </c>
    </row>
    <row r="3461" spans="1:33" x14ac:dyDescent="0.25">
      <c r="A3461" t="s">
        <v>4001</v>
      </c>
      <c r="B3461" t="s">
        <v>3991</v>
      </c>
      <c r="C3461">
        <v>6789012345</v>
      </c>
      <c r="D3461">
        <v>6789012345</v>
      </c>
      <c r="E3461" s="1">
        <v>45618</v>
      </c>
      <c r="F3461" s="1">
        <v>45618</v>
      </c>
      <c r="G3461" s="1">
        <v>45651</v>
      </c>
      <c r="H3461" t="s">
        <v>28</v>
      </c>
      <c r="I3461">
        <v>22</v>
      </c>
      <c r="J3461" t="s">
        <v>29</v>
      </c>
      <c r="K3461">
        <v>90837</v>
      </c>
      <c r="O3461">
        <v>1</v>
      </c>
      <c r="P3461">
        <v>269.47000000000003</v>
      </c>
      <c r="Q3461">
        <v>199.61</v>
      </c>
      <c r="R3461">
        <v>159.69</v>
      </c>
      <c r="S3461">
        <v>39.92</v>
      </c>
      <c r="T3461" t="s">
        <v>30</v>
      </c>
      <c r="X3461" t="s">
        <v>146</v>
      </c>
      <c r="Y3461" t="s">
        <v>147</v>
      </c>
      <c r="Z3461" t="s">
        <v>33</v>
      </c>
      <c r="AA3461" t="str">
        <f>IFERROR(_xlfn.XLOOKUP($J3461,avoidable_ed_reference!$A$2:$A$13,avoidable_ed_reference!$C$2:$C$13),"Not Classified")</f>
        <v>Potentially Avoidable</v>
      </c>
      <c r="AB3461" t="str">
        <f>IFERROR(_xlfn.XLOOKUP($B3461,enrollment!$A$2:$A$801,enrollment!$I$2:$I$801),"")</f>
        <v>TN</v>
      </c>
      <c r="AC3461">
        <f>IFERROR(_xlfn.XLOOKUP($B3461,enrollment!$A$2:$A$801,enrollment!$L$2:$L$801),"")</f>
        <v>66</v>
      </c>
      <c r="AD3461" t="str" cm="1">
        <f t="array" ref="AD3461">_xlfn.IFS(AC3461="","Unknown",AC3461&lt;18,"0-17",AC3461&lt;35,"18-34",AC3461&lt;50,"35-49",AC3461&lt;65,"50-64",TRUE,"65+")</f>
        <v>65+</v>
      </c>
      <c r="AE3461">
        <f>IFERROR(_xlfn.XLOOKUP($B3461,enrollment!$A$2:$A$801,enrollment!$O$2:$O$801),"")</f>
        <v>2233445566</v>
      </c>
      <c r="AF3461">
        <f>IFERROR(_xlfn.XLOOKUP($AE3461,providers!$B$2:$B$11,providers!$Q$2:$Q$11),"")</f>
        <v>3.5</v>
      </c>
      <c r="AG3461" s="1">
        <f t="shared" si="54"/>
        <v>45597</v>
      </c>
    </row>
    <row r="3462" spans="1:33" x14ac:dyDescent="0.25">
      <c r="A3462" t="s">
        <v>4002</v>
      </c>
      <c r="B3462" t="s">
        <v>3991</v>
      </c>
      <c r="C3462">
        <v>5678901234</v>
      </c>
      <c r="D3462">
        <v>5678901234</v>
      </c>
      <c r="E3462" s="1">
        <v>45460</v>
      </c>
      <c r="F3462" s="1">
        <v>45460</v>
      </c>
      <c r="G3462" s="1">
        <v>45476</v>
      </c>
      <c r="H3462" t="s">
        <v>28</v>
      </c>
      <c r="I3462">
        <v>20</v>
      </c>
      <c r="J3462" t="s">
        <v>35</v>
      </c>
      <c r="K3462">
        <v>99213</v>
      </c>
      <c r="O3462">
        <v>1</v>
      </c>
      <c r="P3462">
        <v>180.45</v>
      </c>
      <c r="Q3462">
        <v>138.81</v>
      </c>
      <c r="R3462">
        <v>111.05</v>
      </c>
      <c r="S3462">
        <v>27.76</v>
      </c>
      <c r="T3462" t="s">
        <v>30</v>
      </c>
      <c r="X3462" t="s">
        <v>146</v>
      </c>
      <c r="Y3462" t="s">
        <v>147</v>
      </c>
      <c r="Z3462" t="s">
        <v>36</v>
      </c>
      <c r="AA3462" t="str">
        <f>IFERROR(_xlfn.XLOOKUP($J3462,avoidable_ed_reference!$A$2:$A$13,avoidable_ed_reference!$C$2:$C$13),"Not Classified")</f>
        <v>Avoidable</v>
      </c>
      <c r="AB3462" t="str">
        <f>IFERROR(_xlfn.XLOOKUP($B3462,enrollment!$A$2:$A$801,enrollment!$I$2:$I$801),"")</f>
        <v>TN</v>
      </c>
      <c r="AC3462">
        <f>IFERROR(_xlfn.XLOOKUP($B3462,enrollment!$A$2:$A$801,enrollment!$L$2:$L$801),"")</f>
        <v>66</v>
      </c>
      <c r="AD3462" t="str" cm="1">
        <f t="array" ref="AD3462">_xlfn.IFS(AC3462="","Unknown",AC3462&lt;18,"0-17",AC3462&lt;35,"18-34",AC3462&lt;50,"35-49",AC3462&lt;65,"50-64",TRUE,"65+")</f>
        <v>65+</v>
      </c>
      <c r="AE3462">
        <f>IFERROR(_xlfn.XLOOKUP($B3462,enrollment!$A$2:$A$801,enrollment!$O$2:$O$801),"")</f>
        <v>2233445566</v>
      </c>
      <c r="AF3462">
        <f>IFERROR(_xlfn.XLOOKUP($AE3462,providers!$B$2:$B$11,providers!$Q$2:$Q$11),"")</f>
        <v>3.5</v>
      </c>
      <c r="AG3462" s="1">
        <f t="shared" si="54"/>
        <v>45444</v>
      </c>
    </row>
    <row r="3463" spans="1:33" x14ac:dyDescent="0.25">
      <c r="A3463" t="s">
        <v>4003</v>
      </c>
      <c r="B3463" t="s">
        <v>4004</v>
      </c>
      <c r="C3463">
        <v>5678901234</v>
      </c>
      <c r="D3463">
        <v>5678901234</v>
      </c>
      <c r="E3463" s="1">
        <v>45530</v>
      </c>
      <c r="F3463" s="1">
        <v>45530</v>
      </c>
      <c r="G3463" s="1">
        <v>45554</v>
      </c>
      <c r="H3463" t="s">
        <v>28</v>
      </c>
      <c r="I3463">
        <v>20</v>
      </c>
      <c r="J3463" t="s">
        <v>35</v>
      </c>
      <c r="K3463">
        <v>99213</v>
      </c>
      <c r="O3463">
        <v>1</v>
      </c>
      <c r="P3463">
        <v>196.85</v>
      </c>
      <c r="Q3463">
        <v>151.41999999999999</v>
      </c>
      <c r="R3463">
        <v>121.14</v>
      </c>
      <c r="S3463">
        <v>30.28</v>
      </c>
      <c r="T3463" t="s">
        <v>30</v>
      </c>
      <c r="X3463" t="s">
        <v>43</v>
      </c>
      <c r="Y3463" t="s">
        <v>44</v>
      </c>
      <c r="Z3463" t="s">
        <v>36</v>
      </c>
      <c r="AA3463" t="str">
        <f>IFERROR(_xlfn.XLOOKUP($J3463,avoidable_ed_reference!$A$2:$A$13,avoidable_ed_reference!$C$2:$C$13),"Not Classified")</f>
        <v>Avoidable</v>
      </c>
      <c r="AB3463" t="str">
        <f>IFERROR(_xlfn.XLOOKUP($B3463,enrollment!$A$2:$A$801,enrollment!$I$2:$I$801),"")</f>
        <v>OH</v>
      </c>
      <c r="AC3463">
        <f>IFERROR(_xlfn.XLOOKUP($B3463,enrollment!$A$2:$A$801,enrollment!$L$2:$L$801),"")</f>
        <v>82</v>
      </c>
      <c r="AD3463" t="str" cm="1">
        <f t="array" ref="AD3463">_xlfn.IFS(AC3463="","Unknown",AC3463&lt;18,"0-17",AC3463&lt;35,"18-34",AC3463&lt;50,"35-49",AC3463&lt;65,"50-64",TRUE,"65+")</f>
        <v>65+</v>
      </c>
      <c r="AE3463">
        <f>IFERROR(_xlfn.XLOOKUP($B3463,enrollment!$A$2:$A$801,enrollment!$O$2:$O$801),"")</f>
        <v>2345678901</v>
      </c>
      <c r="AF3463">
        <f>IFERROR(_xlfn.XLOOKUP($AE3463,providers!$B$2:$B$11,providers!$Q$2:$Q$11),"")</f>
        <v>4.2</v>
      </c>
      <c r="AG3463" s="1">
        <f t="shared" si="54"/>
        <v>45505</v>
      </c>
    </row>
    <row r="3464" spans="1:33" x14ac:dyDescent="0.25">
      <c r="A3464" t="s">
        <v>4005</v>
      </c>
      <c r="B3464" t="s">
        <v>4004</v>
      </c>
      <c r="C3464">
        <v>1122334455</v>
      </c>
      <c r="D3464">
        <v>1122334455</v>
      </c>
      <c r="E3464" s="1">
        <v>45605</v>
      </c>
      <c r="F3464" s="1">
        <v>45605</v>
      </c>
      <c r="G3464" s="1">
        <v>45637</v>
      </c>
      <c r="H3464" t="s">
        <v>28</v>
      </c>
      <c r="I3464">
        <v>11</v>
      </c>
      <c r="J3464" t="s">
        <v>38</v>
      </c>
      <c r="K3464">
        <v>99213</v>
      </c>
      <c r="O3464">
        <v>1</v>
      </c>
      <c r="P3464">
        <v>213.99</v>
      </c>
      <c r="Q3464">
        <v>158.51</v>
      </c>
      <c r="R3464">
        <v>126.81</v>
      </c>
      <c r="S3464">
        <v>31.7</v>
      </c>
      <c r="T3464" t="s">
        <v>545</v>
      </c>
      <c r="X3464" t="s">
        <v>43</v>
      </c>
      <c r="Y3464" t="s">
        <v>44</v>
      </c>
      <c r="Z3464" t="s">
        <v>39</v>
      </c>
      <c r="AA3464" t="str">
        <f>IFERROR(_xlfn.XLOOKUP($J3464,avoidable_ed_reference!$A$2:$A$13,avoidable_ed_reference!$C$2:$C$13),"Not Classified")</f>
        <v>Not Classified</v>
      </c>
      <c r="AB3464" t="str">
        <f>IFERROR(_xlfn.XLOOKUP($B3464,enrollment!$A$2:$A$801,enrollment!$I$2:$I$801),"")</f>
        <v>OH</v>
      </c>
      <c r="AC3464">
        <f>IFERROR(_xlfn.XLOOKUP($B3464,enrollment!$A$2:$A$801,enrollment!$L$2:$L$801),"")</f>
        <v>82</v>
      </c>
      <c r="AD3464" t="str" cm="1">
        <f t="array" ref="AD3464">_xlfn.IFS(AC3464="","Unknown",AC3464&lt;18,"0-17",AC3464&lt;35,"18-34",AC3464&lt;50,"35-49",AC3464&lt;65,"50-64",TRUE,"65+")</f>
        <v>65+</v>
      </c>
      <c r="AE3464">
        <f>IFERROR(_xlfn.XLOOKUP($B3464,enrollment!$A$2:$A$801,enrollment!$O$2:$O$801),"")</f>
        <v>2345678901</v>
      </c>
      <c r="AF3464">
        <f>IFERROR(_xlfn.XLOOKUP($AE3464,providers!$B$2:$B$11,providers!$Q$2:$Q$11),"")</f>
        <v>4.2</v>
      </c>
      <c r="AG3464" s="1">
        <f t="shared" si="54"/>
        <v>45597</v>
      </c>
    </row>
    <row r="3465" spans="1:33" x14ac:dyDescent="0.25">
      <c r="A3465" t="s">
        <v>4006</v>
      </c>
      <c r="B3465" t="s">
        <v>4004</v>
      </c>
      <c r="C3465">
        <v>1122334455</v>
      </c>
      <c r="D3465">
        <v>1122334455</v>
      </c>
      <c r="E3465" s="1">
        <v>45465</v>
      </c>
      <c r="F3465" s="1">
        <v>45465</v>
      </c>
      <c r="G3465" s="1">
        <v>45485</v>
      </c>
      <c r="H3465" t="s">
        <v>28</v>
      </c>
      <c r="I3465">
        <v>11</v>
      </c>
      <c r="J3465" t="s">
        <v>47</v>
      </c>
      <c r="K3465">
        <v>99213</v>
      </c>
      <c r="O3465">
        <v>1</v>
      </c>
      <c r="P3465">
        <v>173.88</v>
      </c>
      <c r="Q3465">
        <v>128.80000000000001</v>
      </c>
      <c r="R3465">
        <v>103.04</v>
      </c>
      <c r="S3465">
        <v>25.76</v>
      </c>
      <c r="T3465" t="s">
        <v>545</v>
      </c>
      <c r="X3465" t="s">
        <v>43</v>
      </c>
      <c r="Y3465" t="s">
        <v>44</v>
      </c>
      <c r="Z3465" t="s">
        <v>39</v>
      </c>
      <c r="AA3465" t="str">
        <f>IFERROR(_xlfn.XLOOKUP($J3465,avoidable_ed_reference!$A$2:$A$13,avoidable_ed_reference!$C$2:$C$13),"Not Classified")</f>
        <v>Not Classified</v>
      </c>
      <c r="AB3465" t="str">
        <f>IFERROR(_xlfn.XLOOKUP($B3465,enrollment!$A$2:$A$801,enrollment!$I$2:$I$801),"")</f>
        <v>OH</v>
      </c>
      <c r="AC3465">
        <f>IFERROR(_xlfn.XLOOKUP($B3465,enrollment!$A$2:$A$801,enrollment!$L$2:$L$801),"")</f>
        <v>82</v>
      </c>
      <c r="AD3465" t="str" cm="1">
        <f t="array" ref="AD3465">_xlfn.IFS(AC3465="","Unknown",AC3465&lt;18,"0-17",AC3465&lt;35,"18-34",AC3465&lt;50,"35-49",AC3465&lt;65,"50-64",TRUE,"65+")</f>
        <v>65+</v>
      </c>
      <c r="AE3465">
        <f>IFERROR(_xlfn.XLOOKUP($B3465,enrollment!$A$2:$A$801,enrollment!$O$2:$O$801),"")</f>
        <v>2345678901</v>
      </c>
      <c r="AF3465">
        <f>IFERROR(_xlfn.XLOOKUP($AE3465,providers!$B$2:$B$11,providers!$Q$2:$Q$11),"")</f>
        <v>4.2</v>
      </c>
      <c r="AG3465" s="1">
        <f t="shared" si="54"/>
        <v>45444</v>
      </c>
    </row>
    <row r="3466" spans="1:33" x14ac:dyDescent="0.25">
      <c r="A3466" t="s">
        <v>4007</v>
      </c>
      <c r="B3466" t="s">
        <v>4004</v>
      </c>
      <c r="C3466">
        <v>2345678901</v>
      </c>
      <c r="D3466">
        <v>2345678901</v>
      </c>
      <c r="E3466" s="1">
        <v>45567</v>
      </c>
      <c r="F3466" s="1">
        <v>45567</v>
      </c>
      <c r="G3466" s="1">
        <v>45589</v>
      </c>
      <c r="H3466" t="s">
        <v>28</v>
      </c>
      <c r="I3466">
        <v>11</v>
      </c>
      <c r="J3466" t="s">
        <v>38</v>
      </c>
      <c r="K3466">
        <v>99213</v>
      </c>
      <c r="O3466">
        <v>1</v>
      </c>
      <c r="P3466">
        <v>174.26</v>
      </c>
      <c r="Q3466">
        <v>129.08000000000001</v>
      </c>
      <c r="R3466">
        <v>103.26</v>
      </c>
      <c r="S3466">
        <v>25.82</v>
      </c>
      <c r="T3466" t="s">
        <v>30</v>
      </c>
      <c r="X3466" t="s">
        <v>43</v>
      </c>
      <c r="Y3466" t="s">
        <v>44</v>
      </c>
      <c r="Z3466" t="s">
        <v>39</v>
      </c>
      <c r="AA3466" t="str">
        <f>IFERROR(_xlfn.XLOOKUP($J3466,avoidable_ed_reference!$A$2:$A$13,avoidable_ed_reference!$C$2:$C$13),"Not Classified")</f>
        <v>Not Classified</v>
      </c>
      <c r="AB3466" t="str">
        <f>IFERROR(_xlfn.XLOOKUP($B3466,enrollment!$A$2:$A$801,enrollment!$I$2:$I$801),"")</f>
        <v>OH</v>
      </c>
      <c r="AC3466">
        <f>IFERROR(_xlfn.XLOOKUP($B3466,enrollment!$A$2:$A$801,enrollment!$L$2:$L$801),"")</f>
        <v>82</v>
      </c>
      <c r="AD3466" t="str" cm="1">
        <f t="array" ref="AD3466">_xlfn.IFS(AC3466="","Unknown",AC3466&lt;18,"0-17",AC3466&lt;35,"18-34",AC3466&lt;50,"35-49",AC3466&lt;65,"50-64",TRUE,"65+")</f>
        <v>65+</v>
      </c>
      <c r="AE3466">
        <f>IFERROR(_xlfn.XLOOKUP($B3466,enrollment!$A$2:$A$801,enrollment!$O$2:$O$801),"")</f>
        <v>2345678901</v>
      </c>
      <c r="AF3466">
        <f>IFERROR(_xlfn.XLOOKUP($AE3466,providers!$B$2:$B$11,providers!$Q$2:$Q$11),"")</f>
        <v>4.2</v>
      </c>
      <c r="AG3466" s="1">
        <f t="shared" si="54"/>
        <v>45566</v>
      </c>
    </row>
    <row r="3467" spans="1:33" x14ac:dyDescent="0.25">
      <c r="A3467" t="s">
        <v>4008</v>
      </c>
      <c r="B3467" t="s">
        <v>4004</v>
      </c>
      <c r="C3467">
        <v>7890123456</v>
      </c>
      <c r="D3467">
        <v>7890123456</v>
      </c>
      <c r="E3467" s="1">
        <v>45530</v>
      </c>
      <c r="F3467" s="1">
        <v>45530</v>
      </c>
      <c r="G3467" s="1">
        <v>45553</v>
      </c>
      <c r="H3467" t="s">
        <v>28</v>
      </c>
      <c r="I3467">
        <v>22</v>
      </c>
      <c r="J3467" t="s">
        <v>29</v>
      </c>
      <c r="K3467">
        <v>90837</v>
      </c>
      <c r="O3467">
        <v>1</v>
      </c>
      <c r="P3467">
        <v>189.47</v>
      </c>
      <c r="Q3467">
        <v>140.35</v>
      </c>
      <c r="R3467">
        <v>112.28</v>
      </c>
      <c r="S3467">
        <v>28.07</v>
      </c>
      <c r="T3467" t="s">
        <v>30</v>
      </c>
      <c r="X3467" t="s">
        <v>43</v>
      </c>
      <c r="Y3467" t="s">
        <v>44</v>
      </c>
      <c r="Z3467" t="s">
        <v>33</v>
      </c>
      <c r="AA3467" t="str">
        <f>IFERROR(_xlfn.XLOOKUP($J3467,avoidable_ed_reference!$A$2:$A$13,avoidable_ed_reference!$C$2:$C$13),"Not Classified")</f>
        <v>Potentially Avoidable</v>
      </c>
      <c r="AB3467" t="str">
        <f>IFERROR(_xlfn.XLOOKUP($B3467,enrollment!$A$2:$A$801,enrollment!$I$2:$I$801),"")</f>
        <v>OH</v>
      </c>
      <c r="AC3467">
        <f>IFERROR(_xlfn.XLOOKUP($B3467,enrollment!$A$2:$A$801,enrollment!$L$2:$L$801),"")</f>
        <v>82</v>
      </c>
      <c r="AD3467" t="str" cm="1">
        <f t="array" ref="AD3467">_xlfn.IFS(AC3467="","Unknown",AC3467&lt;18,"0-17",AC3467&lt;35,"18-34",AC3467&lt;50,"35-49",AC3467&lt;65,"50-64",TRUE,"65+")</f>
        <v>65+</v>
      </c>
      <c r="AE3467">
        <f>IFERROR(_xlfn.XLOOKUP($B3467,enrollment!$A$2:$A$801,enrollment!$O$2:$O$801),"")</f>
        <v>2345678901</v>
      </c>
      <c r="AF3467">
        <f>IFERROR(_xlfn.XLOOKUP($AE3467,providers!$B$2:$B$11,providers!$Q$2:$Q$11),"")</f>
        <v>4.2</v>
      </c>
      <c r="AG3467" s="1">
        <f t="shared" si="54"/>
        <v>45505</v>
      </c>
    </row>
    <row r="3468" spans="1:33" x14ac:dyDescent="0.25">
      <c r="A3468" t="s">
        <v>4009</v>
      </c>
      <c r="B3468" t="s">
        <v>4004</v>
      </c>
      <c r="C3468">
        <v>2345678901</v>
      </c>
      <c r="D3468">
        <v>2345678901</v>
      </c>
      <c r="E3468" s="1">
        <v>45415</v>
      </c>
      <c r="F3468" s="1">
        <v>45415</v>
      </c>
      <c r="G3468" s="1">
        <v>45446</v>
      </c>
      <c r="H3468" t="s">
        <v>28</v>
      </c>
      <c r="I3468">
        <v>11</v>
      </c>
      <c r="J3468" t="s">
        <v>47</v>
      </c>
      <c r="K3468">
        <v>99213</v>
      </c>
      <c r="O3468">
        <v>1</v>
      </c>
      <c r="P3468">
        <v>184.45</v>
      </c>
      <c r="Q3468">
        <v>136.63</v>
      </c>
      <c r="R3468">
        <v>109.3</v>
      </c>
      <c r="S3468">
        <v>27.33</v>
      </c>
      <c r="T3468" t="s">
        <v>30</v>
      </c>
      <c r="X3468" t="s">
        <v>43</v>
      </c>
      <c r="Y3468" t="s">
        <v>44</v>
      </c>
      <c r="Z3468" t="s">
        <v>39</v>
      </c>
      <c r="AA3468" t="str">
        <f>IFERROR(_xlfn.XLOOKUP($J3468,avoidable_ed_reference!$A$2:$A$13,avoidable_ed_reference!$C$2:$C$13),"Not Classified")</f>
        <v>Not Classified</v>
      </c>
      <c r="AB3468" t="str">
        <f>IFERROR(_xlfn.XLOOKUP($B3468,enrollment!$A$2:$A$801,enrollment!$I$2:$I$801),"")</f>
        <v>OH</v>
      </c>
      <c r="AC3468">
        <f>IFERROR(_xlfn.XLOOKUP($B3468,enrollment!$A$2:$A$801,enrollment!$L$2:$L$801),"")</f>
        <v>82</v>
      </c>
      <c r="AD3468" t="str" cm="1">
        <f t="array" ref="AD3468">_xlfn.IFS(AC3468="","Unknown",AC3468&lt;18,"0-17",AC3468&lt;35,"18-34",AC3468&lt;50,"35-49",AC3468&lt;65,"50-64",TRUE,"65+")</f>
        <v>65+</v>
      </c>
      <c r="AE3468">
        <f>IFERROR(_xlfn.XLOOKUP($B3468,enrollment!$A$2:$A$801,enrollment!$O$2:$O$801),"")</f>
        <v>2345678901</v>
      </c>
      <c r="AF3468">
        <f>IFERROR(_xlfn.XLOOKUP($AE3468,providers!$B$2:$B$11,providers!$Q$2:$Q$11),"")</f>
        <v>4.2</v>
      </c>
      <c r="AG3468" s="1">
        <f t="shared" si="54"/>
        <v>45413</v>
      </c>
    </row>
    <row r="3469" spans="1:33" x14ac:dyDescent="0.25">
      <c r="A3469" t="s">
        <v>4010</v>
      </c>
      <c r="B3469" t="s">
        <v>4004</v>
      </c>
      <c r="C3469">
        <v>5678901234</v>
      </c>
      <c r="D3469">
        <v>5678901234</v>
      </c>
      <c r="E3469" s="1">
        <v>45416</v>
      </c>
      <c r="F3469" s="1">
        <v>45416</v>
      </c>
      <c r="G3469" s="1">
        <v>45442</v>
      </c>
      <c r="H3469" t="s">
        <v>28</v>
      </c>
      <c r="I3469">
        <v>20</v>
      </c>
      <c r="J3469" t="s">
        <v>35</v>
      </c>
      <c r="K3469">
        <v>99213</v>
      </c>
      <c r="O3469">
        <v>1</v>
      </c>
      <c r="P3469">
        <v>151</v>
      </c>
      <c r="Q3469">
        <v>116.15</v>
      </c>
      <c r="R3469">
        <v>92.92</v>
      </c>
      <c r="S3469">
        <v>23.23</v>
      </c>
      <c r="T3469" t="s">
        <v>30</v>
      </c>
      <c r="X3469" t="s">
        <v>43</v>
      </c>
      <c r="Y3469" t="s">
        <v>44</v>
      </c>
      <c r="Z3469" t="s">
        <v>36</v>
      </c>
      <c r="AA3469" t="str">
        <f>IFERROR(_xlfn.XLOOKUP($J3469,avoidable_ed_reference!$A$2:$A$13,avoidable_ed_reference!$C$2:$C$13),"Not Classified")</f>
        <v>Avoidable</v>
      </c>
      <c r="AB3469" t="str">
        <f>IFERROR(_xlfn.XLOOKUP($B3469,enrollment!$A$2:$A$801,enrollment!$I$2:$I$801),"")</f>
        <v>OH</v>
      </c>
      <c r="AC3469">
        <f>IFERROR(_xlfn.XLOOKUP($B3469,enrollment!$A$2:$A$801,enrollment!$L$2:$L$801),"")</f>
        <v>82</v>
      </c>
      <c r="AD3469" t="str" cm="1">
        <f t="array" ref="AD3469">_xlfn.IFS(AC3469="","Unknown",AC3469&lt;18,"0-17",AC3469&lt;35,"18-34",AC3469&lt;50,"35-49",AC3469&lt;65,"50-64",TRUE,"65+")</f>
        <v>65+</v>
      </c>
      <c r="AE3469">
        <f>IFERROR(_xlfn.XLOOKUP($B3469,enrollment!$A$2:$A$801,enrollment!$O$2:$O$801),"")</f>
        <v>2345678901</v>
      </c>
      <c r="AF3469">
        <f>IFERROR(_xlfn.XLOOKUP($AE3469,providers!$B$2:$B$11,providers!$Q$2:$Q$11),"")</f>
        <v>4.2</v>
      </c>
      <c r="AG3469" s="1">
        <f t="shared" si="54"/>
        <v>45413</v>
      </c>
    </row>
    <row r="3470" spans="1:33" x14ac:dyDescent="0.25">
      <c r="A3470" t="s">
        <v>4011</v>
      </c>
      <c r="B3470" t="s">
        <v>4012</v>
      </c>
      <c r="C3470">
        <v>2233445566</v>
      </c>
      <c r="D3470">
        <v>2233445566</v>
      </c>
      <c r="E3470" s="1">
        <v>45485</v>
      </c>
      <c r="F3470" s="1">
        <v>45485</v>
      </c>
      <c r="G3470" s="1">
        <v>45508</v>
      </c>
      <c r="H3470" t="s">
        <v>28</v>
      </c>
      <c r="I3470">
        <v>23</v>
      </c>
      <c r="J3470" t="s">
        <v>80</v>
      </c>
      <c r="K3470">
        <v>99284</v>
      </c>
      <c r="O3470">
        <v>1</v>
      </c>
      <c r="P3470">
        <v>2256.84</v>
      </c>
      <c r="Q3470">
        <v>1253.8</v>
      </c>
      <c r="R3470">
        <v>1003.04</v>
      </c>
      <c r="S3470">
        <v>250.76</v>
      </c>
      <c r="T3470" t="s">
        <v>30</v>
      </c>
      <c r="X3470" t="s">
        <v>31</v>
      </c>
      <c r="Y3470" t="s">
        <v>32</v>
      </c>
      <c r="Z3470" t="s">
        <v>45</v>
      </c>
      <c r="AA3470" t="str">
        <f>IFERROR(_xlfn.XLOOKUP($J3470,avoidable_ed_reference!$A$2:$A$13,avoidable_ed_reference!$C$2:$C$13),"Not Classified")</f>
        <v>Non-Avoidable</v>
      </c>
      <c r="AB3470" t="str">
        <f>IFERROR(_xlfn.XLOOKUP($B3470,enrollment!$A$2:$A$801,enrollment!$I$2:$I$801),"")</f>
        <v>TN</v>
      </c>
      <c r="AC3470">
        <f>IFERROR(_xlfn.XLOOKUP($B3470,enrollment!$A$2:$A$801,enrollment!$L$2:$L$801),"")</f>
        <v>38</v>
      </c>
      <c r="AD3470" t="str" cm="1">
        <f t="array" ref="AD3470">_xlfn.IFS(AC3470="","Unknown",AC3470&lt;18,"0-17",AC3470&lt;35,"18-34",AC3470&lt;50,"35-49",AC3470&lt;65,"50-64",TRUE,"65+")</f>
        <v>35-49</v>
      </c>
      <c r="AE3470">
        <f>IFERROR(_xlfn.XLOOKUP($B3470,enrollment!$A$2:$A$801,enrollment!$O$2:$O$801),"")</f>
        <v>2233445566</v>
      </c>
      <c r="AF3470">
        <f>IFERROR(_xlfn.XLOOKUP($AE3470,providers!$B$2:$B$11,providers!$Q$2:$Q$11),"")</f>
        <v>3.5</v>
      </c>
      <c r="AG3470" s="1">
        <f t="shared" si="54"/>
        <v>45474</v>
      </c>
    </row>
    <row r="3471" spans="1:33" x14ac:dyDescent="0.25">
      <c r="A3471" t="s">
        <v>4013</v>
      </c>
      <c r="B3471" t="s">
        <v>4012</v>
      </c>
      <c r="C3471">
        <v>8901234567</v>
      </c>
      <c r="D3471">
        <v>8901234567</v>
      </c>
      <c r="E3471" s="1">
        <v>45515</v>
      </c>
      <c r="F3471" s="1">
        <v>45515</v>
      </c>
      <c r="G3471" s="1">
        <v>45531</v>
      </c>
      <c r="H3471" t="s">
        <v>28</v>
      </c>
      <c r="I3471">
        <v>23</v>
      </c>
      <c r="J3471" t="s">
        <v>77</v>
      </c>
      <c r="K3471">
        <v>99284</v>
      </c>
      <c r="O3471">
        <v>1</v>
      </c>
      <c r="P3471">
        <v>2230.34</v>
      </c>
      <c r="Q3471">
        <v>1239.08</v>
      </c>
      <c r="R3471">
        <v>991.26</v>
      </c>
      <c r="S3471">
        <v>247.82</v>
      </c>
      <c r="T3471" t="s">
        <v>30</v>
      </c>
      <c r="X3471" t="s">
        <v>31</v>
      </c>
      <c r="Y3471" t="s">
        <v>32</v>
      </c>
      <c r="Z3471" t="s">
        <v>45</v>
      </c>
      <c r="AA3471" t="str">
        <f>IFERROR(_xlfn.XLOOKUP($J3471,avoidable_ed_reference!$A$2:$A$13,avoidable_ed_reference!$C$2:$C$13),"Not Classified")</f>
        <v>Avoidable</v>
      </c>
      <c r="AB3471" t="str">
        <f>IFERROR(_xlfn.XLOOKUP($B3471,enrollment!$A$2:$A$801,enrollment!$I$2:$I$801),"")</f>
        <v>TN</v>
      </c>
      <c r="AC3471">
        <f>IFERROR(_xlfn.XLOOKUP($B3471,enrollment!$A$2:$A$801,enrollment!$L$2:$L$801),"")</f>
        <v>38</v>
      </c>
      <c r="AD3471" t="str" cm="1">
        <f t="array" ref="AD3471">_xlfn.IFS(AC3471="","Unknown",AC3471&lt;18,"0-17",AC3471&lt;35,"18-34",AC3471&lt;50,"35-49",AC3471&lt;65,"50-64",TRUE,"65+")</f>
        <v>35-49</v>
      </c>
      <c r="AE3471">
        <f>IFERROR(_xlfn.XLOOKUP($B3471,enrollment!$A$2:$A$801,enrollment!$O$2:$O$801),"")</f>
        <v>2233445566</v>
      </c>
      <c r="AF3471">
        <f>IFERROR(_xlfn.XLOOKUP($AE3471,providers!$B$2:$B$11,providers!$Q$2:$Q$11),"")</f>
        <v>3.5</v>
      </c>
      <c r="AG3471" s="1">
        <f t="shared" si="54"/>
        <v>45505</v>
      </c>
    </row>
    <row r="3472" spans="1:33" x14ac:dyDescent="0.25">
      <c r="A3472" t="s">
        <v>4014</v>
      </c>
      <c r="B3472" t="s">
        <v>4012</v>
      </c>
      <c r="C3472">
        <v>5678901234</v>
      </c>
      <c r="D3472">
        <v>5678901234</v>
      </c>
      <c r="E3472" s="1">
        <v>45486</v>
      </c>
      <c r="F3472" s="1">
        <v>45486</v>
      </c>
      <c r="G3472" s="1">
        <v>45506</v>
      </c>
      <c r="H3472" t="s">
        <v>28</v>
      </c>
      <c r="I3472">
        <v>20</v>
      </c>
      <c r="J3472" t="s">
        <v>35</v>
      </c>
      <c r="K3472">
        <v>99213</v>
      </c>
      <c r="O3472">
        <v>1</v>
      </c>
      <c r="P3472">
        <v>171.65</v>
      </c>
      <c r="Q3472">
        <v>132.04</v>
      </c>
      <c r="R3472">
        <v>105.63</v>
      </c>
      <c r="S3472">
        <v>26.41</v>
      </c>
      <c r="T3472" t="s">
        <v>30</v>
      </c>
      <c r="X3472" t="s">
        <v>31</v>
      </c>
      <c r="Y3472" t="s">
        <v>32</v>
      </c>
      <c r="Z3472" t="s">
        <v>36</v>
      </c>
      <c r="AA3472" t="str">
        <f>IFERROR(_xlfn.XLOOKUP($J3472,avoidable_ed_reference!$A$2:$A$13,avoidable_ed_reference!$C$2:$C$13),"Not Classified")</f>
        <v>Avoidable</v>
      </c>
      <c r="AB3472" t="str">
        <f>IFERROR(_xlfn.XLOOKUP($B3472,enrollment!$A$2:$A$801,enrollment!$I$2:$I$801),"")</f>
        <v>TN</v>
      </c>
      <c r="AC3472">
        <f>IFERROR(_xlfn.XLOOKUP($B3472,enrollment!$A$2:$A$801,enrollment!$L$2:$L$801),"")</f>
        <v>38</v>
      </c>
      <c r="AD3472" t="str" cm="1">
        <f t="array" ref="AD3472">_xlfn.IFS(AC3472="","Unknown",AC3472&lt;18,"0-17",AC3472&lt;35,"18-34",AC3472&lt;50,"35-49",AC3472&lt;65,"50-64",TRUE,"65+")</f>
        <v>35-49</v>
      </c>
      <c r="AE3472">
        <f>IFERROR(_xlfn.XLOOKUP($B3472,enrollment!$A$2:$A$801,enrollment!$O$2:$O$801),"")</f>
        <v>2233445566</v>
      </c>
      <c r="AF3472">
        <f>IFERROR(_xlfn.XLOOKUP($AE3472,providers!$B$2:$B$11,providers!$Q$2:$Q$11),"")</f>
        <v>3.5</v>
      </c>
      <c r="AG3472" s="1">
        <f t="shared" si="54"/>
        <v>45474</v>
      </c>
    </row>
    <row r="3473" spans="1:33" x14ac:dyDescent="0.25">
      <c r="A3473" t="s">
        <v>4015</v>
      </c>
      <c r="B3473" t="s">
        <v>4012</v>
      </c>
      <c r="C3473">
        <v>9012345678</v>
      </c>
      <c r="D3473">
        <v>9012345678</v>
      </c>
      <c r="E3473" s="1">
        <v>45306</v>
      </c>
      <c r="F3473" s="1">
        <v>45306</v>
      </c>
      <c r="G3473" s="1">
        <v>45340</v>
      </c>
      <c r="H3473" t="s">
        <v>28</v>
      </c>
      <c r="I3473">
        <v>23</v>
      </c>
      <c r="J3473" t="s">
        <v>221</v>
      </c>
      <c r="K3473">
        <v>99284</v>
      </c>
      <c r="O3473">
        <v>1</v>
      </c>
      <c r="P3473">
        <v>2279.52</v>
      </c>
      <c r="Q3473">
        <v>1266.4000000000001</v>
      </c>
      <c r="R3473">
        <v>1013.12</v>
      </c>
      <c r="S3473">
        <v>253.28</v>
      </c>
      <c r="T3473" t="s">
        <v>30</v>
      </c>
      <c r="X3473" t="s">
        <v>31</v>
      </c>
      <c r="Y3473" t="s">
        <v>32</v>
      </c>
      <c r="Z3473" t="s">
        <v>45</v>
      </c>
      <c r="AA3473" t="str">
        <f>IFERROR(_xlfn.XLOOKUP($J3473,avoidable_ed_reference!$A$2:$A$13,avoidable_ed_reference!$C$2:$C$13),"Not Classified")</f>
        <v>Avoidable</v>
      </c>
      <c r="AB3473" t="str">
        <f>IFERROR(_xlfn.XLOOKUP($B3473,enrollment!$A$2:$A$801,enrollment!$I$2:$I$801),"")</f>
        <v>TN</v>
      </c>
      <c r="AC3473">
        <f>IFERROR(_xlfn.XLOOKUP($B3473,enrollment!$A$2:$A$801,enrollment!$L$2:$L$801),"")</f>
        <v>38</v>
      </c>
      <c r="AD3473" t="str" cm="1">
        <f t="array" ref="AD3473">_xlfn.IFS(AC3473="","Unknown",AC3473&lt;18,"0-17",AC3473&lt;35,"18-34",AC3473&lt;50,"35-49",AC3473&lt;65,"50-64",TRUE,"65+")</f>
        <v>35-49</v>
      </c>
      <c r="AE3473">
        <f>IFERROR(_xlfn.XLOOKUP($B3473,enrollment!$A$2:$A$801,enrollment!$O$2:$O$801),"")</f>
        <v>2233445566</v>
      </c>
      <c r="AF3473">
        <f>IFERROR(_xlfn.XLOOKUP($AE3473,providers!$B$2:$B$11,providers!$Q$2:$Q$11),"")</f>
        <v>3.5</v>
      </c>
      <c r="AG3473" s="1">
        <f t="shared" si="54"/>
        <v>45292</v>
      </c>
    </row>
    <row r="3474" spans="1:33" x14ac:dyDescent="0.25">
      <c r="A3474" t="s">
        <v>4016</v>
      </c>
      <c r="B3474" t="s">
        <v>4012</v>
      </c>
      <c r="C3474">
        <v>3456789012</v>
      </c>
      <c r="D3474">
        <v>3456789012</v>
      </c>
      <c r="E3474" s="1">
        <v>45616</v>
      </c>
      <c r="F3474" s="1">
        <v>45616</v>
      </c>
      <c r="G3474" s="1">
        <v>45632</v>
      </c>
      <c r="H3474" t="s">
        <v>28</v>
      </c>
      <c r="I3474">
        <v>23</v>
      </c>
      <c r="J3474" t="s">
        <v>29</v>
      </c>
      <c r="K3474">
        <v>99284</v>
      </c>
      <c r="O3474">
        <v>1</v>
      </c>
      <c r="P3474">
        <v>2037.78</v>
      </c>
      <c r="Q3474">
        <v>1132.0999999999999</v>
      </c>
      <c r="R3474">
        <v>905.68</v>
      </c>
      <c r="S3474">
        <v>226.42</v>
      </c>
      <c r="T3474" t="s">
        <v>30</v>
      </c>
      <c r="X3474" t="s">
        <v>31</v>
      </c>
      <c r="Y3474" t="s">
        <v>32</v>
      </c>
      <c r="Z3474" t="s">
        <v>45</v>
      </c>
      <c r="AA3474" t="str">
        <f>IFERROR(_xlfn.XLOOKUP($J3474,avoidable_ed_reference!$A$2:$A$13,avoidable_ed_reference!$C$2:$C$13),"Not Classified")</f>
        <v>Potentially Avoidable</v>
      </c>
      <c r="AB3474" t="str">
        <f>IFERROR(_xlfn.XLOOKUP($B3474,enrollment!$A$2:$A$801,enrollment!$I$2:$I$801),"")</f>
        <v>TN</v>
      </c>
      <c r="AC3474">
        <f>IFERROR(_xlfn.XLOOKUP($B3474,enrollment!$A$2:$A$801,enrollment!$L$2:$L$801),"")</f>
        <v>38</v>
      </c>
      <c r="AD3474" t="str" cm="1">
        <f t="array" ref="AD3474">_xlfn.IFS(AC3474="","Unknown",AC3474&lt;18,"0-17",AC3474&lt;35,"18-34",AC3474&lt;50,"35-49",AC3474&lt;65,"50-64",TRUE,"65+")</f>
        <v>35-49</v>
      </c>
      <c r="AE3474">
        <f>IFERROR(_xlfn.XLOOKUP($B3474,enrollment!$A$2:$A$801,enrollment!$O$2:$O$801),"")</f>
        <v>2233445566</v>
      </c>
      <c r="AF3474">
        <f>IFERROR(_xlfn.XLOOKUP($AE3474,providers!$B$2:$B$11,providers!$Q$2:$Q$11),"")</f>
        <v>3.5</v>
      </c>
      <c r="AG3474" s="1">
        <f t="shared" si="54"/>
        <v>45597</v>
      </c>
    </row>
    <row r="3475" spans="1:33" x14ac:dyDescent="0.25">
      <c r="A3475" t="s">
        <v>4017</v>
      </c>
      <c r="B3475" t="s">
        <v>4012</v>
      </c>
      <c r="C3475">
        <v>9012345678</v>
      </c>
      <c r="D3475">
        <v>9012345678</v>
      </c>
      <c r="E3475" s="1">
        <v>45533</v>
      </c>
      <c r="F3475" s="1">
        <v>45533</v>
      </c>
      <c r="G3475" s="1">
        <v>45558</v>
      </c>
      <c r="H3475" t="s">
        <v>28</v>
      </c>
      <c r="I3475">
        <v>23</v>
      </c>
      <c r="J3475" t="s">
        <v>42</v>
      </c>
      <c r="K3475">
        <v>99284</v>
      </c>
      <c r="O3475">
        <v>1</v>
      </c>
      <c r="P3475">
        <v>1938.78</v>
      </c>
      <c r="Q3475">
        <v>1077.0999999999999</v>
      </c>
      <c r="R3475">
        <v>861.68</v>
      </c>
      <c r="S3475">
        <v>215.42</v>
      </c>
      <c r="T3475" t="s">
        <v>30</v>
      </c>
      <c r="X3475" t="s">
        <v>31</v>
      </c>
      <c r="Y3475" t="s">
        <v>32</v>
      </c>
      <c r="Z3475" t="s">
        <v>45</v>
      </c>
      <c r="AA3475" t="str">
        <f>IFERROR(_xlfn.XLOOKUP($J3475,avoidable_ed_reference!$A$2:$A$13,avoidable_ed_reference!$C$2:$C$13),"Not Classified")</f>
        <v>Non-Avoidable</v>
      </c>
      <c r="AB3475" t="str">
        <f>IFERROR(_xlfn.XLOOKUP($B3475,enrollment!$A$2:$A$801,enrollment!$I$2:$I$801),"")</f>
        <v>TN</v>
      </c>
      <c r="AC3475">
        <f>IFERROR(_xlfn.XLOOKUP($B3475,enrollment!$A$2:$A$801,enrollment!$L$2:$L$801),"")</f>
        <v>38</v>
      </c>
      <c r="AD3475" t="str" cm="1">
        <f t="array" ref="AD3475">_xlfn.IFS(AC3475="","Unknown",AC3475&lt;18,"0-17",AC3475&lt;35,"18-34",AC3475&lt;50,"35-49",AC3475&lt;65,"50-64",TRUE,"65+")</f>
        <v>35-49</v>
      </c>
      <c r="AE3475">
        <f>IFERROR(_xlfn.XLOOKUP($B3475,enrollment!$A$2:$A$801,enrollment!$O$2:$O$801),"")</f>
        <v>2233445566</v>
      </c>
      <c r="AF3475">
        <f>IFERROR(_xlfn.XLOOKUP($AE3475,providers!$B$2:$B$11,providers!$Q$2:$Q$11),"")</f>
        <v>3.5</v>
      </c>
      <c r="AG3475" s="1">
        <f t="shared" si="54"/>
        <v>45505</v>
      </c>
    </row>
    <row r="3476" spans="1:33" x14ac:dyDescent="0.25">
      <c r="A3476" t="s">
        <v>4018</v>
      </c>
      <c r="B3476" t="s">
        <v>4012</v>
      </c>
      <c r="C3476">
        <v>2233445566</v>
      </c>
      <c r="D3476">
        <v>2233445566</v>
      </c>
      <c r="E3476" s="1">
        <v>45430</v>
      </c>
      <c r="F3476" s="1">
        <v>45430</v>
      </c>
      <c r="G3476" s="1">
        <v>45462</v>
      </c>
      <c r="H3476" t="s">
        <v>28</v>
      </c>
      <c r="I3476">
        <v>11</v>
      </c>
      <c r="J3476" t="s">
        <v>35</v>
      </c>
      <c r="K3476">
        <v>99213</v>
      </c>
      <c r="O3476">
        <v>1</v>
      </c>
      <c r="P3476">
        <v>189.05</v>
      </c>
      <c r="Q3476">
        <v>140.04</v>
      </c>
      <c r="R3476">
        <v>112.03</v>
      </c>
      <c r="S3476">
        <v>28.01</v>
      </c>
      <c r="T3476" t="s">
        <v>30</v>
      </c>
      <c r="X3476" t="s">
        <v>31</v>
      </c>
      <c r="Y3476" t="s">
        <v>32</v>
      </c>
      <c r="Z3476" t="s">
        <v>39</v>
      </c>
      <c r="AA3476" t="str">
        <f>IFERROR(_xlfn.XLOOKUP($J3476,avoidable_ed_reference!$A$2:$A$13,avoidable_ed_reference!$C$2:$C$13),"Not Classified")</f>
        <v>Avoidable</v>
      </c>
      <c r="AB3476" t="str">
        <f>IFERROR(_xlfn.XLOOKUP($B3476,enrollment!$A$2:$A$801,enrollment!$I$2:$I$801),"")</f>
        <v>TN</v>
      </c>
      <c r="AC3476">
        <f>IFERROR(_xlfn.XLOOKUP($B3476,enrollment!$A$2:$A$801,enrollment!$L$2:$L$801),"")</f>
        <v>38</v>
      </c>
      <c r="AD3476" t="str" cm="1">
        <f t="array" ref="AD3476">_xlfn.IFS(AC3476="","Unknown",AC3476&lt;18,"0-17",AC3476&lt;35,"18-34",AC3476&lt;50,"35-49",AC3476&lt;65,"50-64",TRUE,"65+")</f>
        <v>35-49</v>
      </c>
      <c r="AE3476">
        <f>IFERROR(_xlfn.XLOOKUP($B3476,enrollment!$A$2:$A$801,enrollment!$O$2:$O$801),"")</f>
        <v>2233445566</v>
      </c>
      <c r="AF3476">
        <f>IFERROR(_xlfn.XLOOKUP($AE3476,providers!$B$2:$B$11,providers!$Q$2:$Q$11),"")</f>
        <v>3.5</v>
      </c>
      <c r="AG3476" s="1">
        <f t="shared" si="54"/>
        <v>45413</v>
      </c>
    </row>
    <row r="3477" spans="1:33" x14ac:dyDescent="0.25">
      <c r="A3477" t="s">
        <v>4019</v>
      </c>
      <c r="B3477" t="s">
        <v>4012</v>
      </c>
      <c r="C3477">
        <v>5678901234</v>
      </c>
      <c r="D3477">
        <v>5678901234</v>
      </c>
      <c r="E3477" s="1">
        <v>45371</v>
      </c>
      <c r="F3477" s="1">
        <v>45371</v>
      </c>
      <c r="G3477" s="1">
        <v>45400</v>
      </c>
      <c r="H3477" t="s">
        <v>28</v>
      </c>
      <c r="I3477">
        <v>20</v>
      </c>
      <c r="J3477" t="s">
        <v>35</v>
      </c>
      <c r="K3477">
        <v>99213</v>
      </c>
      <c r="O3477">
        <v>1</v>
      </c>
      <c r="P3477">
        <v>184.21</v>
      </c>
      <c r="Q3477">
        <v>141.69999999999999</v>
      </c>
      <c r="R3477">
        <v>113.36</v>
      </c>
      <c r="S3477">
        <v>28.34</v>
      </c>
      <c r="T3477" t="s">
        <v>30</v>
      </c>
      <c r="X3477" t="s">
        <v>31</v>
      </c>
      <c r="Y3477" t="s">
        <v>32</v>
      </c>
      <c r="Z3477" t="s">
        <v>36</v>
      </c>
      <c r="AA3477" t="str">
        <f>IFERROR(_xlfn.XLOOKUP($J3477,avoidable_ed_reference!$A$2:$A$13,avoidable_ed_reference!$C$2:$C$13),"Not Classified")</f>
        <v>Avoidable</v>
      </c>
      <c r="AB3477" t="str">
        <f>IFERROR(_xlfn.XLOOKUP($B3477,enrollment!$A$2:$A$801,enrollment!$I$2:$I$801),"")</f>
        <v>TN</v>
      </c>
      <c r="AC3477">
        <f>IFERROR(_xlfn.XLOOKUP($B3477,enrollment!$A$2:$A$801,enrollment!$L$2:$L$801),"")</f>
        <v>38</v>
      </c>
      <c r="AD3477" t="str" cm="1">
        <f t="array" ref="AD3477">_xlfn.IFS(AC3477="","Unknown",AC3477&lt;18,"0-17",AC3477&lt;35,"18-34",AC3477&lt;50,"35-49",AC3477&lt;65,"50-64",TRUE,"65+")</f>
        <v>35-49</v>
      </c>
      <c r="AE3477">
        <f>IFERROR(_xlfn.XLOOKUP($B3477,enrollment!$A$2:$A$801,enrollment!$O$2:$O$801),"")</f>
        <v>2233445566</v>
      </c>
      <c r="AF3477">
        <f>IFERROR(_xlfn.XLOOKUP($AE3477,providers!$B$2:$B$11,providers!$Q$2:$Q$11),"")</f>
        <v>3.5</v>
      </c>
      <c r="AG3477" s="1">
        <f t="shared" si="54"/>
        <v>45352</v>
      </c>
    </row>
    <row r="3478" spans="1:33" x14ac:dyDescent="0.25">
      <c r="A3478" t="s">
        <v>4020</v>
      </c>
      <c r="B3478" t="s">
        <v>4012</v>
      </c>
      <c r="C3478">
        <v>2233445566</v>
      </c>
      <c r="D3478">
        <v>2233445566</v>
      </c>
      <c r="E3478" s="1">
        <v>45600</v>
      </c>
      <c r="F3478" s="1">
        <v>45600</v>
      </c>
      <c r="G3478" s="1">
        <v>45615</v>
      </c>
      <c r="H3478" t="s">
        <v>28</v>
      </c>
      <c r="I3478">
        <v>23</v>
      </c>
      <c r="J3478" t="s">
        <v>184</v>
      </c>
      <c r="K3478">
        <v>99284</v>
      </c>
      <c r="O3478">
        <v>1</v>
      </c>
      <c r="P3478">
        <v>1910.97</v>
      </c>
      <c r="Q3478">
        <v>1061.6500000000001</v>
      </c>
      <c r="R3478">
        <v>849.32</v>
      </c>
      <c r="S3478">
        <v>212.33</v>
      </c>
      <c r="T3478" t="s">
        <v>30</v>
      </c>
      <c r="X3478" t="s">
        <v>31</v>
      </c>
      <c r="Y3478" t="s">
        <v>32</v>
      </c>
      <c r="Z3478" t="s">
        <v>45</v>
      </c>
      <c r="AA3478" t="str">
        <f>IFERROR(_xlfn.XLOOKUP($J3478,avoidable_ed_reference!$A$2:$A$13,avoidable_ed_reference!$C$2:$C$13),"Not Classified")</f>
        <v>Non-Avoidable</v>
      </c>
      <c r="AB3478" t="str">
        <f>IFERROR(_xlfn.XLOOKUP($B3478,enrollment!$A$2:$A$801,enrollment!$I$2:$I$801),"")</f>
        <v>TN</v>
      </c>
      <c r="AC3478">
        <f>IFERROR(_xlfn.XLOOKUP($B3478,enrollment!$A$2:$A$801,enrollment!$L$2:$L$801),"")</f>
        <v>38</v>
      </c>
      <c r="AD3478" t="str" cm="1">
        <f t="array" ref="AD3478">_xlfn.IFS(AC3478="","Unknown",AC3478&lt;18,"0-17",AC3478&lt;35,"18-34",AC3478&lt;50,"35-49",AC3478&lt;65,"50-64",TRUE,"65+")</f>
        <v>35-49</v>
      </c>
      <c r="AE3478">
        <f>IFERROR(_xlfn.XLOOKUP($B3478,enrollment!$A$2:$A$801,enrollment!$O$2:$O$801),"")</f>
        <v>2233445566</v>
      </c>
      <c r="AF3478">
        <f>IFERROR(_xlfn.XLOOKUP($AE3478,providers!$B$2:$B$11,providers!$Q$2:$Q$11),"")</f>
        <v>3.5</v>
      </c>
      <c r="AG3478" s="1">
        <f t="shared" si="54"/>
        <v>45597</v>
      </c>
    </row>
    <row r="3479" spans="1:33" x14ac:dyDescent="0.25">
      <c r="A3479" t="s">
        <v>4021</v>
      </c>
      <c r="B3479" t="s">
        <v>4012</v>
      </c>
      <c r="C3479">
        <v>9012345678</v>
      </c>
      <c r="D3479">
        <v>9012345678</v>
      </c>
      <c r="E3479" s="1">
        <v>45465</v>
      </c>
      <c r="F3479" s="1">
        <v>45465</v>
      </c>
      <c r="G3479" s="1">
        <v>45490</v>
      </c>
      <c r="H3479" t="s">
        <v>28</v>
      </c>
      <c r="I3479">
        <v>22</v>
      </c>
      <c r="J3479" t="s">
        <v>29</v>
      </c>
      <c r="K3479">
        <v>90837</v>
      </c>
      <c r="O3479">
        <v>1</v>
      </c>
      <c r="P3479">
        <v>220.85</v>
      </c>
      <c r="Q3479">
        <v>163.59</v>
      </c>
      <c r="R3479">
        <v>130.87</v>
      </c>
      <c r="S3479">
        <v>32.72</v>
      </c>
      <c r="T3479" t="s">
        <v>30</v>
      </c>
      <c r="X3479" t="s">
        <v>31</v>
      </c>
      <c r="Y3479" t="s">
        <v>32</v>
      </c>
      <c r="Z3479" t="s">
        <v>33</v>
      </c>
      <c r="AA3479" t="str">
        <f>IFERROR(_xlfn.XLOOKUP($J3479,avoidable_ed_reference!$A$2:$A$13,avoidable_ed_reference!$C$2:$C$13),"Not Classified")</f>
        <v>Potentially Avoidable</v>
      </c>
      <c r="AB3479" t="str">
        <f>IFERROR(_xlfn.XLOOKUP($B3479,enrollment!$A$2:$A$801,enrollment!$I$2:$I$801),"")</f>
        <v>TN</v>
      </c>
      <c r="AC3479">
        <f>IFERROR(_xlfn.XLOOKUP($B3479,enrollment!$A$2:$A$801,enrollment!$L$2:$L$801),"")</f>
        <v>38</v>
      </c>
      <c r="AD3479" t="str" cm="1">
        <f t="array" ref="AD3479">_xlfn.IFS(AC3479="","Unknown",AC3479&lt;18,"0-17",AC3479&lt;35,"18-34",AC3479&lt;50,"35-49",AC3479&lt;65,"50-64",TRUE,"65+")</f>
        <v>35-49</v>
      </c>
      <c r="AE3479">
        <f>IFERROR(_xlfn.XLOOKUP($B3479,enrollment!$A$2:$A$801,enrollment!$O$2:$O$801),"")</f>
        <v>2233445566</v>
      </c>
      <c r="AF3479">
        <f>IFERROR(_xlfn.XLOOKUP($AE3479,providers!$B$2:$B$11,providers!$Q$2:$Q$11),"")</f>
        <v>3.5</v>
      </c>
      <c r="AG3479" s="1">
        <f t="shared" si="54"/>
        <v>45444</v>
      </c>
    </row>
    <row r="3480" spans="1:33" x14ac:dyDescent="0.25">
      <c r="A3480" t="s">
        <v>4022</v>
      </c>
      <c r="B3480" t="s">
        <v>4012</v>
      </c>
      <c r="C3480">
        <v>2345678901</v>
      </c>
      <c r="D3480">
        <v>2345678901</v>
      </c>
      <c r="E3480" s="1">
        <v>45587</v>
      </c>
      <c r="F3480" s="1">
        <v>45587</v>
      </c>
      <c r="G3480" s="1">
        <v>45607</v>
      </c>
      <c r="H3480" t="s">
        <v>28</v>
      </c>
      <c r="I3480">
        <v>22</v>
      </c>
      <c r="J3480" t="s">
        <v>29</v>
      </c>
      <c r="K3480">
        <v>90837</v>
      </c>
      <c r="O3480">
        <v>1</v>
      </c>
      <c r="P3480">
        <v>253.89</v>
      </c>
      <c r="Q3480">
        <v>188.07</v>
      </c>
      <c r="R3480">
        <v>150.46</v>
      </c>
      <c r="S3480">
        <v>37.61</v>
      </c>
      <c r="T3480" t="s">
        <v>30</v>
      </c>
      <c r="X3480" t="s">
        <v>31</v>
      </c>
      <c r="Y3480" t="s">
        <v>32</v>
      </c>
      <c r="Z3480" t="s">
        <v>33</v>
      </c>
      <c r="AA3480" t="str">
        <f>IFERROR(_xlfn.XLOOKUP($J3480,avoidable_ed_reference!$A$2:$A$13,avoidable_ed_reference!$C$2:$C$13),"Not Classified")</f>
        <v>Potentially Avoidable</v>
      </c>
      <c r="AB3480" t="str">
        <f>IFERROR(_xlfn.XLOOKUP($B3480,enrollment!$A$2:$A$801,enrollment!$I$2:$I$801),"")</f>
        <v>TN</v>
      </c>
      <c r="AC3480">
        <f>IFERROR(_xlfn.XLOOKUP($B3480,enrollment!$A$2:$A$801,enrollment!$L$2:$L$801),"")</f>
        <v>38</v>
      </c>
      <c r="AD3480" t="str" cm="1">
        <f t="array" ref="AD3480">_xlfn.IFS(AC3480="","Unknown",AC3480&lt;18,"0-17",AC3480&lt;35,"18-34",AC3480&lt;50,"35-49",AC3480&lt;65,"50-64",TRUE,"65+")</f>
        <v>35-49</v>
      </c>
      <c r="AE3480">
        <f>IFERROR(_xlfn.XLOOKUP($B3480,enrollment!$A$2:$A$801,enrollment!$O$2:$O$801),"")</f>
        <v>2233445566</v>
      </c>
      <c r="AF3480">
        <f>IFERROR(_xlfn.XLOOKUP($AE3480,providers!$B$2:$B$11,providers!$Q$2:$Q$11),"")</f>
        <v>3.5</v>
      </c>
      <c r="AG3480" s="1">
        <f t="shared" si="54"/>
        <v>45566</v>
      </c>
    </row>
    <row r="3481" spans="1:33" x14ac:dyDescent="0.25">
      <c r="A3481" t="s">
        <v>4023</v>
      </c>
      <c r="B3481" t="s">
        <v>4012</v>
      </c>
      <c r="C3481">
        <v>2345678901</v>
      </c>
      <c r="D3481">
        <v>2345678901</v>
      </c>
      <c r="E3481" s="1">
        <v>45540</v>
      </c>
      <c r="F3481" s="1">
        <v>45540</v>
      </c>
      <c r="G3481" s="1">
        <v>45568</v>
      </c>
      <c r="H3481" t="s">
        <v>28</v>
      </c>
      <c r="I3481">
        <v>23</v>
      </c>
      <c r="J3481" t="s">
        <v>77</v>
      </c>
      <c r="K3481">
        <v>99284</v>
      </c>
      <c r="O3481">
        <v>1</v>
      </c>
      <c r="P3481">
        <v>1621.17</v>
      </c>
      <c r="Q3481">
        <v>900.65</v>
      </c>
      <c r="R3481">
        <v>720.52</v>
      </c>
      <c r="S3481">
        <v>180.13</v>
      </c>
      <c r="T3481" t="s">
        <v>30</v>
      </c>
      <c r="X3481" t="s">
        <v>31</v>
      </c>
      <c r="Y3481" t="s">
        <v>32</v>
      </c>
      <c r="Z3481" t="s">
        <v>45</v>
      </c>
      <c r="AA3481" t="str">
        <f>IFERROR(_xlfn.XLOOKUP($J3481,avoidable_ed_reference!$A$2:$A$13,avoidable_ed_reference!$C$2:$C$13),"Not Classified")</f>
        <v>Avoidable</v>
      </c>
      <c r="AB3481" t="str">
        <f>IFERROR(_xlfn.XLOOKUP($B3481,enrollment!$A$2:$A$801,enrollment!$I$2:$I$801),"")</f>
        <v>TN</v>
      </c>
      <c r="AC3481">
        <f>IFERROR(_xlfn.XLOOKUP($B3481,enrollment!$A$2:$A$801,enrollment!$L$2:$L$801),"")</f>
        <v>38</v>
      </c>
      <c r="AD3481" t="str" cm="1">
        <f t="array" ref="AD3481">_xlfn.IFS(AC3481="","Unknown",AC3481&lt;18,"0-17",AC3481&lt;35,"18-34",AC3481&lt;50,"35-49",AC3481&lt;65,"50-64",TRUE,"65+")</f>
        <v>35-49</v>
      </c>
      <c r="AE3481">
        <f>IFERROR(_xlfn.XLOOKUP($B3481,enrollment!$A$2:$A$801,enrollment!$O$2:$O$801),"")</f>
        <v>2233445566</v>
      </c>
      <c r="AF3481">
        <f>IFERROR(_xlfn.XLOOKUP($AE3481,providers!$B$2:$B$11,providers!$Q$2:$Q$11),"")</f>
        <v>3.5</v>
      </c>
      <c r="AG3481" s="1">
        <f t="shared" si="54"/>
        <v>45536</v>
      </c>
    </row>
    <row r="3482" spans="1:33" x14ac:dyDescent="0.25">
      <c r="A3482" t="s">
        <v>4024</v>
      </c>
      <c r="B3482" t="s">
        <v>4012</v>
      </c>
      <c r="C3482">
        <v>3456789012</v>
      </c>
      <c r="D3482">
        <v>3456789012</v>
      </c>
      <c r="E3482" s="1">
        <v>45583</v>
      </c>
      <c r="F3482" s="1">
        <v>45583</v>
      </c>
      <c r="G3482" s="1">
        <v>45603</v>
      </c>
      <c r="H3482" t="s">
        <v>28</v>
      </c>
      <c r="I3482">
        <v>23</v>
      </c>
      <c r="J3482" t="s">
        <v>77</v>
      </c>
      <c r="K3482">
        <v>99284</v>
      </c>
      <c r="O3482">
        <v>1</v>
      </c>
      <c r="P3482">
        <v>2161.15</v>
      </c>
      <c r="Q3482">
        <v>1200.6400000000001</v>
      </c>
      <c r="R3482">
        <v>960.51</v>
      </c>
      <c r="S3482">
        <v>240.13</v>
      </c>
      <c r="T3482" t="s">
        <v>30</v>
      </c>
      <c r="X3482" t="s">
        <v>31</v>
      </c>
      <c r="Y3482" t="s">
        <v>32</v>
      </c>
      <c r="Z3482" t="s">
        <v>45</v>
      </c>
      <c r="AA3482" t="str">
        <f>IFERROR(_xlfn.XLOOKUP($J3482,avoidable_ed_reference!$A$2:$A$13,avoidable_ed_reference!$C$2:$C$13),"Not Classified")</f>
        <v>Avoidable</v>
      </c>
      <c r="AB3482" t="str">
        <f>IFERROR(_xlfn.XLOOKUP($B3482,enrollment!$A$2:$A$801,enrollment!$I$2:$I$801),"")</f>
        <v>TN</v>
      </c>
      <c r="AC3482">
        <f>IFERROR(_xlfn.XLOOKUP($B3482,enrollment!$A$2:$A$801,enrollment!$L$2:$L$801),"")</f>
        <v>38</v>
      </c>
      <c r="AD3482" t="str" cm="1">
        <f t="array" ref="AD3482">_xlfn.IFS(AC3482="","Unknown",AC3482&lt;18,"0-17",AC3482&lt;35,"18-34",AC3482&lt;50,"35-49",AC3482&lt;65,"50-64",TRUE,"65+")</f>
        <v>35-49</v>
      </c>
      <c r="AE3482">
        <f>IFERROR(_xlfn.XLOOKUP($B3482,enrollment!$A$2:$A$801,enrollment!$O$2:$O$801),"")</f>
        <v>2233445566</v>
      </c>
      <c r="AF3482">
        <f>IFERROR(_xlfn.XLOOKUP($AE3482,providers!$B$2:$B$11,providers!$Q$2:$Q$11),"")</f>
        <v>3.5</v>
      </c>
      <c r="AG3482" s="1">
        <f t="shared" si="54"/>
        <v>45566</v>
      </c>
    </row>
    <row r="3483" spans="1:33" x14ac:dyDescent="0.25">
      <c r="A3483" t="s">
        <v>4025</v>
      </c>
      <c r="B3483" t="s">
        <v>4012</v>
      </c>
      <c r="C3483">
        <v>2345678901</v>
      </c>
      <c r="D3483">
        <v>2345678901</v>
      </c>
      <c r="E3483" s="1">
        <v>45395</v>
      </c>
      <c r="F3483" s="1">
        <v>45395</v>
      </c>
      <c r="G3483" s="1">
        <v>45413</v>
      </c>
      <c r="H3483" t="s">
        <v>28</v>
      </c>
      <c r="I3483">
        <v>23</v>
      </c>
      <c r="J3483" t="s">
        <v>35</v>
      </c>
      <c r="K3483">
        <v>99284</v>
      </c>
      <c r="O3483">
        <v>1</v>
      </c>
      <c r="P3483">
        <v>1979.05</v>
      </c>
      <c r="Q3483">
        <v>1099.47</v>
      </c>
      <c r="R3483">
        <v>879.58</v>
      </c>
      <c r="S3483">
        <v>219.89</v>
      </c>
      <c r="T3483" t="s">
        <v>30</v>
      </c>
      <c r="X3483" t="s">
        <v>31</v>
      </c>
      <c r="Y3483" t="s">
        <v>32</v>
      </c>
      <c r="Z3483" t="s">
        <v>45</v>
      </c>
      <c r="AA3483" t="str">
        <f>IFERROR(_xlfn.XLOOKUP($J3483,avoidable_ed_reference!$A$2:$A$13,avoidable_ed_reference!$C$2:$C$13),"Not Classified")</f>
        <v>Avoidable</v>
      </c>
      <c r="AB3483" t="str">
        <f>IFERROR(_xlfn.XLOOKUP($B3483,enrollment!$A$2:$A$801,enrollment!$I$2:$I$801),"")</f>
        <v>TN</v>
      </c>
      <c r="AC3483">
        <f>IFERROR(_xlfn.XLOOKUP($B3483,enrollment!$A$2:$A$801,enrollment!$L$2:$L$801),"")</f>
        <v>38</v>
      </c>
      <c r="AD3483" t="str" cm="1">
        <f t="array" ref="AD3483">_xlfn.IFS(AC3483="","Unknown",AC3483&lt;18,"0-17",AC3483&lt;35,"18-34",AC3483&lt;50,"35-49",AC3483&lt;65,"50-64",TRUE,"65+")</f>
        <v>35-49</v>
      </c>
      <c r="AE3483">
        <f>IFERROR(_xlfn.XLOOKUP($B3483,enrollment!$A$2:$A$801,enrollment!$O$2:$O$801),"")</f>
        <v>2233445566</v>
      </c>
      <c r="AF3483">
        <f>IFERROR(_xlfn.XLOOKUP($AE3483,providers!$B$2:$B$11,providers!$Q$2:$Q$11),"")</f>
        <v>3.5</v>
      </c>
      <c r="AG3483" s="1">
        <f t="shared" si="54"/>
        <v>45383</v>
      </c>
    </row>
    <row r="3484" spans="1:33" x14ac:dyDescent="0.25">
      <c r="A3484" t="s">
        <v>4026</v>
      </c>
      <c r="B3484" t="s">
        <v>4027</v>
      </c>
      <c r="C3484">
        <v>9012345678</v>
      </c>
      <c r="D3484">
        <v>9012345678</v>
      </c>
      <c r="E3484" s="1">
        <v>45393</v>
      </c>
      <c r="F3484" s="1">
        <v>45393</v>
      </c>
      <c r="G3484" s="1">
        <v>45423</v>
      </c>
      <c r="H3484" t="s">
        <v>67</v>
      </c>
      <c r="I3484">
        <v>21</v>
      </c>
      <c r="J3484" t="s">
        <v>42</v>
      </c>
      <c r="K3484">
        <v>99223</v>
      </c>
      <c r="O3484">
        <v>1</v>
      </c>
      <c r="P3484">
        <v>23300.68</v>
      </c>
      <c r="Q3484">
        <v>15032.7</v>
      </c>
      <c r="R3484">
        <v>12026.16</v>
      </c>
      <c r="S3484">
        <v>3006.54</v>
      </c>
      <c r="T3484" t="s">
        <v>30</v>
      </c>
      <c r="V3484">
        <v>1</v>
      </c>
      <c r="W3484" s="2" t="s">
        <v>68</v>
      </c>
      <c r="X3484" t="s">
        <v>43</v>
      </c>
      <c r="Y3484" t="s">
        <v>44</v>
      </c>
      <c r="Z3484" t="s">
        <v>69</v>
      </c>
      <c r="AA3484" t="str">
        <f>IFERROR(_xlfn.XLOOKUP($J3484,avoidable_ed_reference!$A$2:$A$13,avoidable_ed_reference!$C$2:$C$13),"Not Classified")</f>
        <v>Non-Avoidable</v>
      </c>
      <c r="AB3484" t="str">
        <f>IFERROR(_xlfn.XLOOKUP($B3484,enrollment!$A$2:$A$801,enrollment!$I$2:$I$801),"")</f>
        <v>TN</v>
      </c>
      <c r="AC3484">
        <f>IFERROR(_xlfn.XLOOKUP($B3484,enrollment!$A$2:$A$801,enrollment!$L$2:$L$801),"")</f>
        <v>69</v>
      </c>
      <c r="AD3484" t="str" cm="1">
        <f t="array" ref="AD3484">_xlfn.IFS(AC3484="","Unknown",AC3484&lt;18,"0-17",AC3484&lt;35,"18-34",AC3484&lt;50,"35-49",AC3484&lt;65,"50-64",TRUE,"65+")</f>
        <v>65+</v>
      </c>
      <c r="AE3484">
        <f>IFERROR(_xlfn.XLOOKUP($B3484,enrollment!$A$2:$A$801,enrollment!$O$2:$O$801),"")</f>
        <v>7890123456</v>
      </c>
      <c r="AF3484">
        <f>IFERROR(_xlfn.XLOOKUP($AE3484,providers!$B$2:$B$11,providers!$Q$2:$Q$11),"")</f>
        <v>3.9</v>
      </c>
      <c r="AG3484" s="1">
        <f t="shared" si="54"/>
        <v>45383</v>
      </c>
    </row>
    <row r="3485" spans="1:33" x14ac:dyDescent="0.25">
      <c r="A3485" t="s">
        <v>4028</v>
      </c>
      <c r="B3485" t="s">
        <v>4027</v>
      </c>
      <c r="C3485">
        <v>7890123456</v>
      </c>
      <c r="D3485">
        <v>7890123456</v>
      </c>
      <c r="E3485" s="1">
        <v>45307</v>
      </c>
      <c r="F3485" s="1">
        <v>45307</v>
      </c>
      <c r="G3485" s="1">
        <v>45323</v>
      </c>
      <c r="H3485" t="s">
        <v>28</v>
      </c>
      <c r="I3485">
        <v>11</v>
      </c>
      <c r="J3485" t="s">
        <v>47</v>
      </c>
      <c r="K3485">
        <v>99213</v>
      </c>
      <c r="O3485">
        <v>1</v>
      </c>
      <c r="P3485">
        <v>166.09</v>
      </c>
      <c r="Q3485">
        <v>123.03</v>
      </c>
      <c r="R3485">
        <v>98.42</v>
      </c>
      <c r="S3485">
        <v>24.61</v>
      </c>
      <c r="T3485" t="s">
        <v>30</v>
      </c>
      <c r="X3485" t="s">
        <v>43</v>
      </c>
      <c r="Y3485" t="s">
        <v>44</v>
      </c>
      <c r="Z3485" t="s">
        <v>39</v>
      </c>
      <c r="AA3485" t="str">
        <f>IFERROR(_xlfn.XLOOKUP($J3485,avoidable_ed_reference!$A$2:$A$13,avoidable_ed_reference!$C$2:$C$13),"Not Classified")</f>
        <v>Not Classified</v>
      </c>
      <c r="AB3485" t="str">
        <f>IFERROR(_xlfn.XLOOKUP($B3485,enrollment!$A$2:$A$801,enrollment!$I$2:$I$801),"")</f>
        <v>TN</v>
      </c>
      <c r="AC3485">
        <f>IFERROR(_xlfn.XLOOKUP($B3485,enrollment!$A$2:$A$801,enrollment!$L$2:$L$801),"")</f>
        <v>69</v>
      </c>
      <c r="AD3485" t="str" cm="1">
        <f t="array" ref="AD3485">_xlfn.IFS(AC3485="","Unknown",AC3485&lt;18,"0-17",AC3485&lt;35,"18-34",AC3485&lt;50,"35-49",AC3485&lt;65,"50-64",TRUE,"65+")</f>
        <v>65+</v>
      </c>
      <c r="AE3485">
        <f>IFERROR(_xlfn.XLOOKUP($B3485,enrollment!$A$2:$A$801,enrollment!$O$2:$O$801),"")</f>
        <v>7890123456</v>
      </c>
      <c r="AF3485">
        <f>IFERROR(_xlfn.XLOOKUP($AE3485,providers!$B$2:$B$11,providers!$Q$2:$Q$11),"")</f>
        <v>3.9</v>
      </c>
      <c r="AG3485" s="1">
        <f t="shared" si="54"/>
        <v>45292</v>
      </c>
    </row>
    <row r="3486" spans="1:33" x14ac:dyDescent="0.25">
      <c r="A3486" t="s">
        <v>4029</v>
      </c>
      <c r="B3486" t="s">
        <v>4027</v>
      </c>
      <c r="C3486">
        <v>2233445566</v>
      </c>
      <c r="D3486">
        <v>2233445566</v>
      </c>
      <c r="E3486" s="1">
        <v>45568</v>
      </c>
      <c r="F3486" s="1">
        <v>45568</v>
      </c>
      <c r="G3486" s="1">
        <v>45603</v>
      </c>
      <c r="H3486" t="s">
        <v>28</v>
      </c>
      <c r="I3486">
        <v>23</v>
      </c>
      <c r="J3486" t="s">
        <v>129</v>
      </c>
      <c r="K3486">
        <v>99284</v>
      </c>
      <c r="O3486">
        <v>1</v>
      </c>
      <c r="P3486">
        <v>2389.61</v>
      </c>
      <c r="Q3486">
        <v>1327.56</v>
      </c>
      <c r="R3486">
        <v>1062.05</v>
      </c>
      <c r="S3486">
        <v>265.51</v>
      </c>
      <c r="T3486" t="s">
        <v>30</v>
      </c>
      <c r="X3486" t="s">
        <v>43</v>
      </c>
      <c r="Y3486" t="s">
        <v>44</v>
      </c>
      <c r="Z3486" t="s">
        <v>45</v>
      </c>
      <c r="AA3486" t="str">
        <f>IFERROR(_xlfn.XLOOKUP($J3486,avoidable_ed_reference!$A$2:$A$13,avoidable_ed_reference!$C$2:$C$13),"Not Classified")</f>
        <v>Potentially Avoidable</v>
      </c>
      <c r="AB3486" t="str">
        <f>IFERROR(_xlfn.XLOOKUP($B3486,enrollment!$A$2:$A$801,enrollment!$I$2:$I$801),"")</f>
        <v>TN</v>
      </c>
      <c r="AC3486">
        <f>IFERROR(_xlfn.XLOOKUP($B3486,enrollment!$A$2:$A$801,enrollment!$L$2:$L$801),"")</f>
        <v>69</v>
      </c>
      <c r="AD3486" t="str" cm="1">
        <f t="array" ref="AD3486">_xlfn.IFS(AC3486="","Unknown",AC3486&lt;18,"0-17",AC3486&lt;35,"18-34",AC3486&lt;50,"35-49",AC3486&lt;65,"50-64",TRUE,"65+")</f>
        <v>65+</v>
      </c>
      <c r="AE3486">
        <f>IFERROR(_xlfn.XLOOKUP($B3486,enrollment!$A$2:$A$801,enrollment!$O$2:$O$801),"")</f>
        <v>7890123456</v>
      </c>
      <c r="AF3486">
        <f>IFERROR(_xlfn.XLOOKUP($AE3486,providers!$B$2:$B$11,providers!$Q$2:$Q$11),"")</f>
        <v>3.9</v>
      </c>
      <c r="AG3486" s="1">
        <f t="shared" si="54"/>
        <v>45566</v>
      </c>
    </row>
    <row r="3487" spans="1:33" x14ac:dyDescent="0.25">
      <c r="A3487" t="s">
        <v>4030</v>
      </c>
      <c r="B3487" t="s">
        <v>4027</v>
      </c>
      <c r="C3487">
        <v>3456789012</v>
      </c>
      <c r="D3487">
        <v>3456789012</v>
      </c>
      <c r="E3487" s="1">
        <v>45326</v>
      </c>
      <c r="F3487" s="1">
        <v>45326</v>
      </c>
      <c r="G3487" s="1">
        <v>45352</v>
      </c>
      <c r="H3487" t="s">
        <v>28</v>
      </c>
      <c r="I3487">
        <v>22</v>
      </c>
      <c r="J3487" t="s">
        <v>29</v>
      </c>
      <c r="K3487">
        <v>90837</v>
      </c>
      <c r="O3487">
        <v>1</v>
      </c>
      <c r="P3487">
        <v>209.76</v>
      </c>
      <c r="Q3487">
        <v>155.38</v>
      </c>
      <c r="R3487">
        <v>124.3</v>
      </c>
      <c r="S3487">
        <v>31.08</v>
      </c>
      <c r="T3487" t="s">
        <v>30</v>
      </c>
      <c r="X3487" t="s">
        <v>43</v>
      </c>
      <c r="Y3487" t="s">
        <v>44</v>
      </c>
      <c r="Z3487" t="s">
        <v>33</v>
      </c>
      <c r="AA3487" t="str">
        <f>IFERROR(_xlfn.XLOOKUP($J3487,avoidable_ed_reference!$A$2:$A$13,avoidable_ed_reference!$C$2:$C$13),"Not Classified")</f>
        <v>Potentially Avoidable</v>
      </c>
      <c r="AB3487" t="str">
        <f>IFERROR(_xlfn.XLOOKUP($B3487,enrollment!$A$2:$A$801,enrollment!$I$2:$I$801),"")</f>
        <v>TN</v>
      </c>
      <c r="AC3487">
        <f>IFERROR(_xlfn.XLOOKUP($B3487,enrollment!$A$2:$A$801,enrollment!$L$2:$L$801),"")</f>
        <v>69</v>
      </c>
      <c r="AD3487" t="str" cm="1">
        <f t="array" ref="AD3487">_xlfn.IFS(AC3487="","Unknown",AC3487&lt;18,"0-17",AC3487&lt;35,"18-34",AC3487&lt;50,"35-49",AC3487&lt;65,"50-64",TRUE,"65+")</f>
        <v>65+</v>
      </c>
      <c r="AE3487">
        <f>IFERROR(_xlfn.XLOOKUP($B3487,enrollment!$A$2:$A$801,enrollment!$O$2:$O$801),"")</f>
        <v>7890123456</v>
      </c>
      <c r="AF3487">
        <f>IFERROR(_xlfn.XLOOKUP($AE3487,providers!$B$2:$B$11,providers!$Q$2:$Q$11),"")</f>
        <v>3.9</v>
      </c>
      <c r="AG3487" s="1">
        <f t="shared" si="54"/>
        <v>45323</v>
      </c>
    </row>
    <row r="3488" spans="1:33" x14ac:dyDescent="0.25">
      <c r="A3488" t="s">
        <v>4031</v>
      </c>
      <c r="B3488" t="s">
        <v>4032</v>
      </c>
      <c r="C3488">
        <v>6789012345</v>
      </c>
      <c r="D3488">
        <v>6789012345</v>
      </c>
      <c r="E3488" s="1">
        <v>45559</v>
      </c>
      <c r="F3488" s="1">
        <v>45559</v>
      </c>
      <c r="G3488" s="1">
        <v>45574</v>
      </c>
      <c r="H3488" t="s">
        <v>28</v>
      </c>
      <c r="I3488">
        <v>22</v>
      </c>
      <c r="J3488" t="s">
        <v>29</v>
      </c>
      <c r="K3488">
        <v>90837</v>
      </c>
      <c r="O3488">
        <v>1</v>
      </c>
      <c r="P3488">
        <v>234.74</v>
      </c>
      <c r="Q3488">
        <v>173.88</v>
      </c>
      <c r="R3488">
        <v>139.1</v>
      </c>
      <c r="S3488">
        <v>34.78</v>
      </c>
      <c r="T3488" t="s">
        <v>30</v>
      </c>
      <c r="X3488" t="s">
        <v>146</v>
      </c>
      <c r="Y3488" t="s">
        <v>147</v>
      </c>
      <c r="Z3488" t="s">
        <v>33</v>
      </c>
      <c r="AA3488" t="str">
        <f>IFERROR(_xlfn.XLOOKUP($J3488,avoidable_ed_reference!$A$2:$A$13,avoidable_ed_reference!$C$2:$C$13),"Not Classified")</f>
        <v>Potentially Avoidable</v>
      </c>
      <c r="AB3488" t="str">
        <f>IFERROR(_xlfn.XLOOKUP($B3488,enrollment!$A$2:$A$801,enrollment!$I$2:$I$801),"")</f>
        <v>KY</v>
      </c>
      <c r="AC3488">
        <f>IFERROR(_xlfn.XLOOKUP($B3488,enrollment!$A$2:$A$801,enrollment!$L$2:$L$801),"")</f>
        <v>66</v>
      </c>
      <c r="AD3488" t="str" cm="1">
        <f t="array" ref="AD3488">_xlfn.IFS(AC3488="","Unknown",AC3488&lt;18,"0-17",AC3488&lt;35,"18-34",AC3488&lt;50,"35-49",AC3488&lt;65,"50-64",TRUE,"65+")</f>
        <v>65+</v>
      </c>
      <c r="AE3488">
        <f>IFERROR(_xlfn.XLOOKUP($B3488,enrollment!$A$2:$A$801,enrollment!$O$2:$O$801),"")</f>
        <v>3456789012</v>
      </c>
      <c r="AF3488">
        <f>IFERROR(_xlfn.XLOOKUP($AE3488,providers!$B$2:$B$11,providers!$Q$2:$Q$11),"")</f>
        <v>4</v>
      </c>
      <c r="AG3488" s="1">
        <f t="shared" si="54"/>
        <v>45536</v>
      </c>
    </row>
    <row r="3489" spans="1:33" x14ac:dyDescent="0.25">
      <c r="A3489" t="s">
        <v>4033</v>
      </c>
      <c r="B3489" t="s">
        <v>4032</v>
      </c>
      <c r="C3489">
        <v>9012345678</v>
      </c>
      <c r="D3489">
        <v>9012345678</v>
      </c>
      <c r="E3489" s="1">
        <v>45411</v>
      </c>
      <c r="F3489" s="1">
        <v>45411</v>
      </c>
      <c r="G3489" s="1">
        <v>45435</v>
      </c>
      <c r="H3489" t="s">
        <v>28</v>
      </c>
      <c r="I3489">
        <v>23</v>
      </c>
      <c r="J3489" t="s">
        <v>42</v>
      </c>
      <c r="K3489">
        <v>99284</v>
      </c>
      <c r="O3489">
        <v>1</v>
      </c>
      <c r="P3489">
        <v>2431.85</v>
      </c>
      <c r="Q3489">
        <v>1351.03</v>
      </c>
      <c r="R3489">
        <v>1080.82</v>
      </c>
      <c r="S3489">
        <v>270.20999999999998</v>
      </c>
      <c r="T3489" t="s">
        <v>30</v>
      </c>
      <c r="X3489" t="s">
        <v>146</v>
      </c>
      <c r="Y3489" t="s">
        <v>147</v>
      </c>
      <c r="Z3489" t="s">
        <v>45</v>
      </c>
      <c r="AA3489" t="str">
        <f>IFERROR(_xlfn.XLOOKUP($J3489,avoidable_ed_reference!$A$2:$A$13,avoidable_ed_reference!$C$2:$C$13),"Not Classified")</f>
        <v>Non-Avoidable</v>
      </c>
      <c r="AB3489" t="str">
        <f>IFERROR(_xlfn.XLOOKUP($B3489,enrollment!$A$2:$A$801,enrollment!$I$2:$I$801),"")</f>
        <v>KY</v>
      </c>
      <c r="AC3489">
        <f>IFERROR(_xlfn.XLOOKUP($B3489,enrollment!$A$2:$A$801,enrollment!$L$2:$L$801),"")</f>
        <v>66</v>
      </c>
      <c r="AD3489" t="str" cm="1">
        <f t="array" ref="AD3489">_xlfn.IFS(AC3489="","Unknown",AC3489&lt;18,"0-17",AC3489&lt;35,"18-34",AC3489&lt;50,"35-49",AC3489&lt;65,"50-64",TRUE,"65+")</f>
        <v>65+</v>
      </c>
      <c r="AE3489">
        <f>IFERROR(_xlfn.XLOOKUP($B3489,enrollment!$A$2:$A$801,enrollment!$O$2:$O$801),"")</f>
        <v>3456789012</v>
      </c>
      <c r="AF3489">
        <f>IFERROR(_xlfn.XLOOKUP($AE3489,providers!$B$2:$B$11,providers!$Q$2:$Q$11),"")</f>
        <v>4</v>
      </c>
      <c r="AG3489" s="1">
        <f t="shared" si="54"/>
        <v>45383</v>
      </c>
    </row>
    <row r="3490" spans="1:33" x14ac:dyDescent="0.25">
      <c r="A3490" t="s">
        <v>4034</v>
      </c>
      <c r="B3490" t="s">
        <v>4032</v>
      </c>
      <c r="C3490">
        <v>7890123456</v>
      </c>
      <c r="D3490">
        <v>7890123456</v>
      </c>
      <c r="E3490" s="1">
        <v>45302</v>
      </c>
      <c r="F3490" s="1">
        <v>45302</v>
      </c>
      <c r="G3490" s="1">
        <v>45323</v>
      </c>
      <c r="H3490" t="s">
        <v>28</v>
      </c>
      <c r="I3490">
        <v>22</v>
      </c>
      <c r="J3490" t="s">
        <v>29</v>
      </c>
      <c r="K3490">
        <v>90837</v>
      </c>
      <c r="O3490">
        <v>1</v>
      </c>
      <c r="P3490">
        <v>281.83999999999997</v>
      </c>
      <c r="Q3490">
        <v>208.77</v>
      </c>
      <c r="R3490">
        <v>167.02</v>
      </c>
      <c r="S3490">
        <v>41.75</v>
      </c>
      <c r="T3490" t="s">
        <v>30</v>
      </c>
      <c r="X3490" t="s">
        <v>146</v>
      </c>
      <c r="Y3490" t="s">
        <v>147</v>
      </c>
      <c r="Z3490" t="s">
        <v>33</v>
      </c>
      <c r="AA3490" t="str">
        <f>IFERROR(_xlfn.XLOOKUP($J3490,avoidable_ed_reference!$A$2:$A$13,avoidable_ed_reference!$C$2:$C$13),"Not Classified")</f>
        <v>Potentially Avoidable</v>
      </c>
      <c r="AB3490" t="str">
        <f>IFERROR(_xlfn.XLOOKUP($B3490,enrollment!$A$2:$A$801,enrollment!$I$2:$I$801),"")</f>
        <v>KY</v>
      </c>
      <c r="AC3490">
        <f>IFERROR(_xlfn.XLOOKUP($B3490,enrollment!$A$2:$A$801,enrollment!$L$2:$L$801),"")</f>
        <v>66</v>
      </c>
      <c r="AD3490" t="str" cm="1">
        <f t="array" ref="AD3490">_xlfn.IFS(AC3490="","Unknown",AC3490&lt;18,"0-17",AC3490&lt;35,"18-34",AC3490&lt;50,"35-49",AC3490&lt;65,"50-64",TRUE,"65+")</f>
        <v>65+</v>
      </c>
      <c r="AE3490">
        <f>IFERROR(_xlfn.XLOOKUP($B3490,enrollment!$A$2:$A$801,enrollment!$O$2:$O$801),"")</f>
        <v>3456789012</v>
      </c>
      <c r="AF3490">
        <f>IFERROR(_xlfn.XLOOKUP($AE3490,providers!$B$2:$B$11,providers!$Q$2:$Q$11),"")</f>
        <v>4</v>
      </c>
      <c r="AG3490" s="1">
        <f t="shared" si="54"/>
        <v>45292</v>
      </c>
    </row>
    <row r="3491" spans="1:33" x14ac:dyDescent="0.25">
      <c r="A3491" t="s">
        <v>4035</v>
      </c>
      <c r="B3491" t="s">
        <v>4032</v>
      </c>
      <c r="C3491">
        <v>3456789012</v>
      </c>
      <c r="D3491">
        <v>3456789012</v>
      </c>
      <c r="E3491" s="1">
        <v>45395</v>
      </c>
      <c r="F3491" s="1">
        <v>45395</v>
      </c>
      <c r="G3491" s="1">
        <v>45410</v>
      </c>
      <c r="H3491" t="s">
        <v>28</v>
      </c>
      <c r="I3491">
        <v>11</v>
      </c>
      <c r="J3491" t="s">
        <v>47</v>
      </c>
      <c r="K3491">
        <v>99213</v>
      </c>
      <c r="O3491">
        <v>1</v>
      </c>
      <c r="P3491">
        <v>172.71</v>
      </c>
      <c r="Q3491">
        <v>127.93</v>
      </c>
      <c r="R3491">
        <v>102.34</v>
      </c>
      <c r="S3491">
        <v>25.59</v>
      </c>
      <c r="T3491" t="s">
        <v>30</v>
      </c>
      <c r="X3491" t="s">
        <v>146</v>
      </c>
      <c r="Y3491" t="s">
        <v>147</v>
      </c>
      <c r="Z3491" t="s">
        <v>39</v>
      </c>
      <c r="AA3491" t="str">
        <f>IFERROR(_xlfn.XLOOKUP($J3491,avoidable_ed_reference!$A$2:$A$13,avoidable_ed_reference!$C$2:$C$13),"Not Classified")</f>
        <v>Not Classified</v>
      </c>
      <c r="AB3491" t="str">
        <f>IFERROR(_xlfn.XLOOKUP($B3491,enrollment!$A$2:$A$801,enrollment!$I$2:$I$801),"")</f>
        <v>KY</v>
      </c>
      <c r="AC3491">
        <f>IFERROR(_xlfn.XLOOKUP($B3491,enrollment!$A$2:$A$801,enrollment!$L$2:$L$801),"")</f>
        <v>66</v>
      </c>
      <c r="AD3491" t="str" cm="1">
        <f t="array" ref="AD3491">_xlfn.IFS(AC3491="","Unknown",AC3491&lt;18,"0-17",AC3491&lt;35,"18-34",AC3491&lt;50,"35-49",AC3491&lt;65,"50-64",TRUE,"65+")</f>
        <v>65+</v>
      </c>
      <c r="AE3491">
        <f>IFERROR(_xlfn.XLOOKUP($B3491,enrollment!$A$2:$A$801,enrollment!$O$2:$O$801),"")</f>
        <v>3456789012</v>
      </c>
      <c r="AF3491">
        <f>IFERROR(_xlfn.XLOOKUP($AE3491,providers!$B$2:$B$11,providers!$Q$2:$Q$11),"")</f>
        <v>4</v>
      </c>
      <c r="AG3491" s="1">
        <f t="shared" si="54"/>
        <v>45383</v>
      </c>
    </row>
    <row r="3492" spans="1:33" x14ac:dyDescent="0.25">
      <c r="A3492" t="s">
        <v>4036</v>
      </c>
      <c r="B3492" t="s">
        <v>4032</v>
      </c>
      <c r="C3492">
        <v>3456789012</v>
      </c>
      <c r="D3492">
        <v>3456789012</v>
      </c>
      <c r="E3492" s="1">
        <v>45521</v>
      </c>
      <c r="F3492" s="1">
        <v>45521</v>
      </c>
      <c r="G3492" s="1">
        <v>45542</v>
      </c>
      <c r="H3492" t="s">
        <v>28</v>
      </c>
      <c r="I3492">
        <v>11</v>
      </c>
      <c r="J3492" t="s">
        <v>38</v>
      </c>
      <c r="K3492">
        <v>99213</v>
      </c>
      <c r="O3492">
        <v>1</v>
      </c>
      <c r="P3492">
        <v>172.49</v>
      </c>
      <c r="Q3492">
        <v>127.77</v>
      </c>
      <c r="R3492">
        <v>102.22</v>
      </c>
      <c r="S3492">
        <v>25.55</v>
      </c>
      <c r="T3492" t="s">
        <v>30</v>
      </c>
      <c r="X3492" t="s">
        <v>146</v>
      </c>
      <c r="Y3492" t="s">
        <v>147</v>
      </c>
      <c r="Z3492" t="s">
        <v>39</v>
      </c>
      <c r="AA3492" t="str">
        <f>IFERROR(_xlfn.XLOOKUP($J3492,avoidable_ed_reference!$A$2:$A$13,avoidable_ed_reference!$C$2:$C$13),"Not Classified")</f>
        <v>Not Classified</v>
      </c>
      <c r="AB3492" t="str">
        <f>IFERROR(_xlfn.XLOOKUP($B3492,enrollment!$A$2:$A$801,enrollment!$I$2:$I$801),"")</f>
        <v>KY</v>
      </c>
      <c r="AC3492">
        <f>IFERROR(_xlfn.XLOOKUP($B3492,enrollment!$A$2:$A$801,enrollment!$L$2:$L$801),"")</f>
        <v>66</v>
      </c>
      <c r="AD3492" t="str" cm="1">
        <f t="array" ref="AD3492">_xlfn.IFS(AC3492="","Unknown",AC3492&lt;18,"0-17",AC3492&lt;35,"18-34",AC3492&lt;50,"35-49",AC3492&lt;65,"50-64",TRUE,"65+")</f>
        <v>65+</v>
      </c>
      <c r="AE3492">
        <f>IFERROR(_xlfn.XLOOKUP($B3492,enrollment!$A$2:$A$801,enrollment!$O$2:$O$801),"")</f>
        <v>3456789012</v>
      </c>
      <c r="AF3492">
        <f>IFERROR(_xlfn.XLOOKUP($AE3492,providers!$B$2:$B$11,providers!$Q$2:$Q$11),"")</f>
        <v>4</v>
      </c>
      <c r="AG3492" s="1">
        <f t="shared" si="54"/>
        <v>45505</v>
      </c>
    </row>
    <row r="3493" spans="1:33" x14ac:dyDescent="0.25">
      <c r="A3493" t="s">
        <v>4037</v>
      </c>
      <c r="B3493" t="s">
        <v>4032</v>
      </c>
      <c r="C3493">
        <v>3456789012</v>
      </c>
      <c r="D3493">
        <v>3456789012</v>
      </c>
      <c r="E3493" s="1">
        <v>45403</v>
      </c>
      <c r="F3493" s="1">
        <v>45403</v>
      </c>
      <c r="G3493" s="1">
        <v>45438</v>
      </c>
      <c r="H3493" t="s">
        <v>28</v>
      </c>
      <c r="I3493">
        <v>11</v>
      </c>
      <c r="J3493" t="s">
        <v>35</v>
      </c>
      <c r="K3493">
        <v>99213</v>
      </c>
      <c r="O3493">
        <v>1</v>
      </c>
      <c r="P3493">
        <v>221.31</v>
      </c>
      <c r="Q3493">
        <v>163.93</v>
      </c>
      <c r="R3493">
        <v>131.13999999999999</v>
      </c>
      <c r="S3493">
        <v>32.79</v>
      </c>
      <c r="T3493" t="s">
        <v>30</v>
      </c>
      <c r="X3493" t="s">
        <v>146</v>
      </c>
      <c r="Y3493" t="s">
        <v>147</v>
      </c>
      <c r="Z3493" t="s">
        <v>39</v>
      </c>
      <c r="AA3493" t="str">
        <f>IFERROR(_xlfn.XLOOKUP($J3493,avoidable_ed_reference!$A$2:$A$13,avoidable_ed_reference!$C$2:$C$13),"Not Classified")</f>
        <v>Avoidable</v>
      </c>
      <c r="AB3493" t="str">
        <f>IFERROR(_xlfn.XLOOKUP($B3493,enrollment!$A$2:$A$801,enrollment!$I$2:$I$801),"")</f>
        <v>KY</v>
      </c>
      <c r="AC3493">
        <f>IFERROR(_xlfn.XLOOKUP($B3493,enrollment!$A$2:$A$801,enrollment!$L$2:$L$801),"")</f>
        <v>66</v>
      </c>
      <c r="AD3493" t="str" cm="1">
        <f t="array" ref="AD3493">_xlfn.IFS(AC3493="","Unknown",AC3493&lt;18,"0-17",AC3493&lt;35,"18-34",AC3493&lt;50,"35-49",AC3493&lt;65,"50-64",TRUE,"65+")</f>
        <v>65+</v>
      </c>
      <c r="AE3493">
        <f>IFERROR(_xlfn.XLOOKUP($B3493,enrollment!$A$2:$A$801,enrollment!$O$2:$O$801),"")</f>
        <v>3456789012</v>
      </c>
      <c r="AF3493">
        <f>IFERROR(_xlfn.XLOOKUP($AE3493,providers!$B$2:$B$11,providers!$Q$2:$Q$11),"")</f>
        <v>4</v>
      </c>
      <c r="AG3493" s="1">
        <f t="shared" si="54"/>
        <v>45383</v>
      </c>
    </row>
    <row r="3494" spans="1:33" x14ac:dyDescent="0.25">
      <c r="A3494" t="s">
        <v>4038</v>
      </c>
      <c r="B3494" t="s">
        <v>4032</v>
      </c>
      <c r="C3494">
        <v>5678901234</v>
      </c>
      <c r="D3494">
        <v>5678901234</v>
      </c>
      <c r="E3494" s="1">
        <v>45649</v>
      </c>
      <c r="F3494" s="1">
        <v>45649</v>
      </c>
      <c r="G3494" s="1">
        <v>45674</v>
      </c>
      <c r="H3494" t="s">
        <v>28</v>
      </c>
      <c r="I3494">
        <v>20</v>
      </c>
      <c r="J3494" t="s">
        <v>35</v>
      </c>
      <c r="K3494">
        <v>99213</v>
      </c>
      <c r="O3494">
        <v>1</v>
      </c>
      <c r="P3494">
        <v>206.53</v>
      </c>
      <c r="Q3494">
        <v>158.87</v>
      </c>
      <c r="R3494">
        <v>127.1</v>
      </c>
      <c r="S3494">
        <v>31.77</v>
      </c>
      <c r="T3494" t="s">
        <v>30</v>
      </c>
      <c r="X3494" t="s">
        <v>146</v>
      </c>
      <c r="Y3494" t="s">
        <v>147</v>
      </c>
      <c r="Z3494" t="s">
        <v>36</v>
      </c>
      <c r="AA3494" t="str">
        <f>IFERROR(_xlfn.XLOOKUP($J3494,avoidable_ed_reference!$A$2:$A$13,avoidable_ed_reference!$C$2:$C$13),"Not Classified")</f>
        <v>Avoidable</v>
      </c>
      <c r="AB3494" t="str">
        <f>IFERROR(_xlfn.XLOOKUP($B3494,enrollment!$A$2:$A$801,enrollment!$I$2:$I$801),"")</f>
        <v>KY</v>
      </c>
      <c r="AC3494">
        <f>IFERROR(_xlfn.XLOOKUP($B3494,enrollment!$A$2:$A$801,enrollment!$L$2:$L$801),"")</f>
        <v>66</v>
      </c>
      <c r="AD3494" t="str" cm="1">
        <f t="array" ref="AD3494">_xlfn.IFS(AC3494="","Unknown",AC3494&lt;18,"0-17",AC3494&lt;35,"18-34",AC3494&lt;50,"35-49",AC3494&lt;65,"50-64",TRUE,"65+")</f>
        <v>65+</v>
      </c>
      <c r="AE3494">
        <f>IFERROR(_xlfn.XLOOKUP($B3494,enrollment!$A$2:$A$801,enrollment!$O$2:$O$801),"")</f>
        <v>3456789012</v>
      </c>
      <c r="AF3494">
        <f>IFERROR(_xlfn.XLOOKUP($AE3494,providers!$B$2:$B$11,providers!$Q$2:$Q$11),"")</f>
        <v>4</v>
      </c>
      <c r="AG3494" s="1">
        <f t="shared" si="54"/>
        <v>45627</v>
      </c>
    </row>
    <row r="3495" spans="1:33" x14ac:dyDescent="0.25">
      <c r="A3495" t="s">
        <v>4039</v>
      </c>
      <c r="B3495" t="s">
        <v>4032</v>
      </c>
      <c r="C3495">
        <v>9012345678</v>
      </c>
      <c r="D3495">
        <v>9012345678</v>
      </c>
      <c r="E3495" s="1">
        <v>45352</v>
      </c>
      <c r="F3495" s="1">
        <v>45352</v>
      </c>
      <c r="G3495" s="1">
        <v>45368</v>
      </c>
      <c r="H3495" t="s">
        <v>67</v>
      </c>
      <c r="I3495">
        <v>21</v>
      </c>
      <c r="J3495" t="s">
        <v>42</v>
      </c>
      <c r="K3495">
        <v>99223</v>
      </c>
      <c r="O3495">
        <v>1</v>
      </c>
      <c r="P3495">
        <v>32885.58</v>
      </c>
      <c r="Q3495">
        <v>21216.5</v>
      </c>
      <c r="R3495">
        <v>16973.2</v>
      </c>
      <c r="S3495">
        <v>4243.3</v>
      </c>
      <c r="T3495" t="s">
        <v>30</v>
      </c>
      <c r="V3495">
        <v>1</v>
      </c>
      <c r="W3495" s="2" t="s">
        <v>68</v>
      </c>
      <c r="X3495" t="s">
        <v>146</v>
      </c>
      <c r="Y3495" t="s">
        <v>147</v>
      </c>
      <c r="Z3495" t="s">
        <v>69</v>
      </c>
      <c r="AA3495" t="str">
        <f>IFERROR(_xlfn.XLOOKUP($J3495,avoidable_ed_reference!$A$2:$A$13,avoidable_ed_reference!$C$2:$C$13),"Not Classified")</f>
        <v>Non-Avoidable</v>
      </c>
      <c r="AB3495" t="str">
        <f>IFERROR(_xlfn.XLOOKUP($B3495,enrollment!$A$2:$A$801,enrollment!$I$2:$I$801),"")</f>
        <v>KY</v>
      </c>
      <c r="AC3495">
        <f>IFERROR(_xlfn.XLOOKUP($B3495,enrollment!$A$2:$A$801,enrollment!$L$2:$L$801),"")</f>
        <v>66</v>
      </c>
      <c r="AD3495" t="str" cm="1">
        <f t="array" ref="AD3495">_xlfn.IFS(AC3495="","Unknown",AC3495&lt;18,"0-17",AC3495&lt;35,"18-34",AC3495&lt;50,"35-49",AC3495&lt;65,"50-64",TRUE,"65+")</f>
        <v>65+</v>
      </c>
      <c r="AE3495">
        <f>IFERROR(_xlfn.XLOOKUP($B3495,enrollment!$A$2:$A$801,enrollment!$O$2:$O$801),"")</f>
        <v>3456789012</v>
      </c>
      <c r="AF3495">
        <f>IFERROR(_xlfn.XLOOKUP($AE3495,providers!$B$2:$B$11,providers!$Q$2:$Q$11),"")</f>
        <v>4</v>
      </c>
      <c r="AG3495" s="1">
        <f t="shared" si="54"/>
        <v>45352</v>
      </c>
    </row>
    <row r="3496" spans="1:33" x14ac:dyDescent="0.25">
      <c r="A3496" t="s">
        <v>4040</v>
      </c>
      <c r="B3496" t="s">
        <v>4032</v>
      </c>
      <c r="C3496">
        <v>3456789012</v>
      </c>
      <c r="D3496">
        <v>3456789012</v>
      </c>
      <c r="E3496" s="1">
        <v>45377</v>
      </c>
      <c r="F3496" s="1">
        <v>45377</v>
      </c>
      <c r="G3496" s="1">
        <v>45393</v>
      </c>
      <c r="H3496" t="s">
        <v>28</v>
      </c>
      <c r="I3496">
        <v>11</v>
      </c>
      <c r="J3496" t="s">
        <v>35</v>
      </c>
      <c r="K3496">
        <v>99213</v>
      </c>
      <c r="O3496">
        <v>1</v>
      </c>
      <c r="P3496">
        <v>165.55</v>
      </c>
      <c r="Q3496">
        <v>122.63</v>
      </c>
      <c r="R3496">
        <v>98.1</v>
      </c>
      <c r="S3496">
        <v>24.53</v>
      </c>
      <c r="T3496" t="s">
        <v>30</v>
      </c>
      <c r="X3496" t="s">
        <v>146</v>
      </c>
      <c r="Y3496" t="s">
        <v>147</v>
      </c>
      <c r="Z3496" t="s">
        <v>39</v>
      </c>
      <c r="AA3496" t="str">
        <f>IFERROR(_xlfn.XLOOKUP($J3496,avoidable_ed_reference!$A$2:$A$13,avoidable_ed_reference!$C$2:$C$13),"Not Classified")</f>
        <v>Avoidable</v>
      </c>
      <c r="AB3496" t="str">
        <f>IFERROR(_xlfn.XLOOKUP($B3496,enrollment!$A$2:$A$801,enrollment!$I$2:$I$801),"")</f>
        <v>KY</v>
      </c>
      <c r="AC3496">
        <f>IFERROR(_xlfn.XLOOKUP($B3496,enrollment!$A$2:$A$801,enrollment!$L$2:$L$801),"")</f>
        <v>66</v>
      </c>
      <c r="AD3496" t="str" cm="1">
        <f t="array" ref="AD3496">_xlfn.IFS(AC3496="","Unknown",AC3496&lt;18,"0-17",AC3496&lt;35,"18-34",AC3496&lt;50,"35-49",AC3496&lt;65,"50-64",TRUE,"65+")</f>
        <v>65+</v>
      </c>
      <c r="AE3496">
        <f>IFERROR(_xlfn.XLOOKUP($B3496,enrollment!$A$2:$A$801,enrollment!$O$2:$O$801),"")</f>
        <v>3456789012</v>
      </c>
      <c r="AF3496">
        <f>IFERROR(_xlfn.XLOOKUP($AE3496,providers!$B$2:$B$11,providers!$Q$2:$Q$11),"")</f>
        <v>4</v>
      </c>
      <c r="AG3496" s="1">
        <f t="shared" si="54"/>
        <v>45352</v>
      </c>
    </row>
    <row r="3497" spans="1:33" x14ac:dyDescent="0.25">
      <c r="A3497" t="s">
        <v>4041</v>
      </c>
      <c r="B3497" t="s">
        <v>4032</v>
      </c>
      <c r="C3497">
        <v>3456789012</v>
      </c>
      <c r="D3497">
        <v>3456789012</v>
      </c>
      <c r="E3497" s="1">
        <v>45369</v>
      </c>
      <c r="F3497" s="1">
        <v>45369</v>
      </c>
      <c r="G3497" s="1">
        <v>45392</v>
      </c>
      <c r="H3497" t="s">
        <v>28</v>
      </c>
      <c r="I3497">
        <v>11</v>
      </c>
      <c r="J3497" t="s">
        <v>35</v>
      </c>
      <c r="K3497">
        <v>99213</v>
      </c>
      <c r="O3497">
        <v>1</v>
      </c>
      <c r="P3497">
        <v>221.74</v>
      </c>
      <c r="Q3497">
        <v>164.25</v>
      </c>
      <c r="R3497">
        <v>131.4</v>
      </c>
      <c r="S3497">
        <v>32.85</v>
      </c>
      <c r="T3497" t="s">
        <v>30</v>
      </c>
      <c r="X3497" t="s">
        <v>146</v>
      </c>
      <c r="Y3497" t="s">
        <v>147</v>
      </c>
      <c r="Z3497" t="s">
        <v>39</v>
      </c>
      <c r="AA3497" t="str">
        <f>IFERROR(_xlfn.XLOOKUP($J3497,avoidable_ed_reference!$A$2:$A$13,avoidable_ed_reference!$C$2:$C$13),"Not Classified")</f>
        <v>Avoidable</v>
      </c>
      <c r="AB3497" t="str">
        <f>IFERROR(_xlfn.XLOOKUP($B3497,enrollment!$A$2:$A$801,enrollment!$I$2:$I$801),"")</f>
        <v>KY</v>
      </c>
      <c r="AC3497">
        <f>IFERROR(_xlfn.XLOOKUP($B3497,enrollment!$A$2:$A$801,enrollment!$L$2:$L$801),"")</f>
        <v>66</v>
      </c>
      <c r="AD3497" t="str" cm="1">
        <f t="array" ref="AD3497">_xlfn.IFS(AC3497="","Unknown",AC3497&lt;18,"0-17",AC3497&lt;35,"18-34",AC3497&lt;50,"35-49",AC3497&lt;65,"50-64",TRUE,"65+")</f>
        <v>65+</v>
      </c>
      <c r="AE3497">
        <f>IFERROR(_xlfn.XLOOKUP($B3497,enrollment!$A$2:$A$801,enrollment!$O$2:$O$801),"")</f>
        <v>3456789012</v>
      </c>
      <c r="AF3497">
        <f>IFERROR(_xlfn.XLOOKUP($AE3497,providers!$B$2:$B$11,providers!$Q$2:$Q$11),"")</f>
        <v>4</v>
      </c>
      <c r="AG3497" s="1">
        <f t="shared" si="54"/>
        <v>45352</v>
      </c>
    </row>
    <row r="3498" spans="1:33" x14ac:dyDescent="0.25">
      <c r="A3498" t="s">
        <v>4042</v>
      </c>
      <c r="B3498" t="s">
        <v>4043</v>
      </c>
      <c r="C3498">
        <v>2345678901</v>
      </c>
      <c r="D3498">
        <v>2345678901</v>
      </c>
      <c r="E3498" s="1">
        <v>45582</v>
      </c>
      <c r="F3498" s="1">
        <v>45582</v>
      </c>
      <c r="G3498" s="1">
        <v>45602</v>
      </c>
      <c r="H3498" t="s">
        <v>28</v>
      </c>
      <c r="I3498">
        <v>23</v>
      </c>
      <c r="J3498" t="s">
        <v>29</v>
      </c>
      <c r="K3498">
        <v>99284</v>
      </c>
      <c r="O3498">
        <v>1</v>
      </c>
      <c r="P3498">
        <v>1853.66</v>
      </c>
      <c r="Q3498">
        <v>1029.81</v>
      </c>
      <c r="R3498">
        <v>823.85</v>
      </c>
      <c r="S3498">
        <v>205.96</v>
      </c>
      <c r="T3498" t="s">
        <v>30</v>
      </c>
      <c r="X3498" t="s">
        <v>233</v>
      </c>
      <c r="Y3498" t="s">
        <v>32</v>
      </c>
      <c r="Z3498" t="s">
        <v>45</v>
      </c>
      <c r="AA3498" t="str">
        <f>IFERROR(_xlfn.XLOOKUP($J3498,avoidable_ed_reference!$A$2:$A$13,avoidable_ed_reference!$C$2:$C$13),"Not Classified")</f>
        <v>Potentially Avoidable</v>
      </c>
      <c r="AB3498" t="str">
        <f>IFERROR(_xlfn.XLOOKUP($B3498,enrollment!$A$2:$A$801,enrollment!$I$2:$I$801),"")</f>
        <v>GA</v>
      </c>
      <c r="AC3498">
        <f>IFERROR(_xlfn.XLOOKUP($B3498,enrollment!$A$2:$A$801,enrollment!$L$2:$L$801),"")</f>
        <v>77</v>
      </c>
      <c r="AD3498" t="str" cm="1">
        <f t="array" ref="AD3498">_xlfn.IFS(AC3498="","Unknown",AC3498&lt;18,"0-17",AC3498&lt;35,"18-34",AC3498&lt;50,"35-49",AC3498&lt;65,"50-64",TRUE,"65+")</f>
        <v>65+</v>
      </c>
      <c r="AE3498">
        <f>IFERROR(_xlfn.XLOOKUP($B3498,enrollment!$A$2:$A$801,enrollment!$O$2:$O$801),"")</f>
        <v>8901234567</v>
      </c>
      <c r="AF3498">
        <f>IFERROR(_xlfn.XLOOKUP($AE3498,providers!$B$2:$B$11,providers!$Q$2:$Q$11),"")</f>
        <v>3.7</v>
      </c>
      <c r="AG3498" s="1">
        <f t="shared" si="54"/>
        <v>45566</v>
      </c>
    </row>
    <row r="3499" spans="1:33" x14ac:dyDescent="0.25">
      <c r="A3499" t="s">
        <v>4044</v>
      </c>
      <c r="B3499" t="s">
        <v>4043</v>
      </c>
      <c r="C3499">
        <v>2345678901</v>
      </c>
      <c r="D3499">
        <v>2345678901</v>
      </c>
      <c r="E3499" s="1">
        <v>45421</v>
      </c>
      <c r="F3499" s="1">
        <v>45421</v>
      </c>
      <c r="G3499" s="1">
        <v>45453</v>
      </c>
      <c r="H3499" t="s">
        <v>28</v>
      </c>
      <c r="I3499">
        <v>22</v>
      </c>
      <c r="J3499" t="s">
        <v>29</v>
      </c>
      <c r="K3499">
        <v>90837</v>
      </c>
      <c r="O3499">
        <v>1</v>
      </c>
      <c r="P3499">
        <v>214.89</v>
      </c>
      <c r="Q3499">
        <v>159.18</v>
      </c>
      <c r="R3499">
        <v>127.34</v>
      </c>
      <c r="S3499">
        <v>31.84</v>
      </c>
      <c r="T3499" t="s">
        <v>30</v>
      </c>
      <c r="X3499" t="s">
        <v>233</v>
      </c>
      <c r="Y3499" t="s">
        <v>32</v>
      </c>
      <c r="Z3499" t="s">
        <v>33</v>
      </c>
      <c r="AA3499" t="str">
        <f>IFERROR(_xlfn.XLOOKUP($J3499,avoidable_ed_reference!$A$2:$A$13,avoidable_ed_reference!$C$2:$C$13),"Not Classified")</f>
        <v>Potentially Avoidable</v>
      </c>
      <c r="AB3499" t="str">
        <f>IFERROR(_xlfn.XLOOKUP($B3499,enrollment!$A$2:$A$801,enrollment!$I$2:$I$801),"")</f>
        <v>GA</v>
      </c>
      <c r="AC3499">
        <f>IFERROR(_xlfn.XLOOKUP($B3499,enrollment!$A$2:$A$801,enrollment!$L$2:$L$801),"")</f>
        <v>77</v>
      </c>
      <c r="AD3499" t="str" cm="1">
        <f t="array" ref="AD3499">_xlfn.IFS(AC3499="","Unknown",AC3499&lt;18,"0-17",AC3499&lt;35,"18-34",AC3499&lt;50,"35-49",AC3499&lt;65,"50-64",TRUE,"65+")</f>
        <v>65+</v>
      </c>
      <c r="AE3499">
        <f>IFERROR(_xlfn.XLOOKUP($B3499,enrollment!$A$2:$A$801,enrollment!$O$2:$O$801),"")</f>
        <v>8901234567</v>
      </c>
      <c r="AF3499">
        <f>IFERROR(_xlfn.XLOOKUP($AE3499,providers!$B$2:$B$11,providers!$Q$2:$Q$11),"")</f>
        <v>3.7</v>
      </c>
      <c r="AG3499" s="1">
        <f t="shared" si="54"/>
        <v>45413</v>
      </c>
    </row>
    <row r="3500" spans="1:33" x14ac:dyDescent="0.25">
      <c r="A3500" t="s">
        <v>4045</v>
      </c>
      <c r="B3500" t="s">
        <v>4043</v>
      </c>
      <c r="C3500">
        <v>3456789012</v>
      </c>
      <c r="D3500">
        <v>3456789012</v>
      </c>
      <c r="E3500" s="1">
        <v>45305</v>
      </c>
      <c r="F3500" s="1">
        <v>45305</v>
      </c>
      <c r="G3500" s="1">
        <v>45319</v>
      </c>
      <c r="H3500" t="s">
        <v>67</v>
      </c>
      <c r="I3500">
        <v>21</v>
      </c>
      <c r="J3500" t="s">
        <v>80</v>
      </c>
      <c r="K3500">
        <v>99223</v>
      </c>
      <c r="O3500">
        <v>1</v>
      </c>
      <c r="P3500">
        <v>30076.68</v>
      </c>
      <c r="Q3500">
        <v>19404.310000000001</v>
      </c>
      <c r="R3500">
        <v>15523.45</v>
      </c>
      <c r="S3500">
        <v>3880.86</v>
      </c>
      <c r="T3500" t="s">
        <v>30</v>
      </c>
      <c r="V3500">
        <v>1</v>
      </c>
      <c r="W3500" s="2" t="s">
        <v>68</v>
      </c>
      <c r="X3500" t="s">
        <v>233</v>
      </c>
      <c r="Y3500" t="s">
        <v>32</v>
      </c>
      <c r="Z3500" t="s">
        <v>69</v>
      </c>
      <c r="AA3500" t="str">
        <f>IFERROR(_xlfn.XLOOKUP($J3500,avoidable_ed_reference!$A$2:$A$13,avoidable_ed_reference!$C$2:$C$13),"Not Classified")</f>
        <v>Non-Avoidable</v>
      </c>
      <c r="AB3500" t="str">
        <f>IFERROR(_xlfn.XLOOKUP($B3500,enrollment!$A$2:$A$801,enrollment!$I$2:$I$801),"")</f>
        <v>GA</v>
      </c>
      <c r="AC3500">
        <f>IFERROR(_xlfn.XLOOKUP($B3500,enrollment!$A$2:$A$801,enrollment!$L$2:$L$801),"")</f>
        <v>77</v>
      </c>
      <c r="AD3500" t="str" cm="1">
        <f t="array" ref="AD3500">_xlfn.IFS(AC3500="","Unknown",AC3500&lt;18,"0-17",AC3500&lt;35,"18-34",AC3500&lt;50,"35-49",AC3500&lt;65,"50-64",TRUE,"65+")</f>
        <v>65+</v>
      </c>
      <c r="AE3500">
        <f>IFERROR(_xlfn.XLOOKUP($B3500,enrollment!$A$2:$A$801,enrollment!$O$2:$O$801),"")</f>
        <v>8901234567</v>
      </c>
      <c r="AF3500">
        <f>IFERROR(_xlfn.XLOOKUP($AE3500,providers!$B$2:$B$11,providers!$Q$2:$Q$11),"")</f>
        <v>3.7</v>
      </c>
      <c r="AG3500" s="1">
        <f t="shared" si="54"/>
        <v>45292</v>
      </c>
    </row>
    <row r="3501" spans="1:33" x14ac:dyDescent="0.25">
      <c r="A3501" t="s">
        <v>4046</v>
      </c>
      <c r="B3501" t="s">
        <v>4043</v>
      </c>
      <c r="C3501">
        <v>8901234567</v>
      </c>
      <c r="D3501">
        <v>8901234567</v>
      </c>
      <c r="E3501" s="1">
        <v>45589</v>
      </c>
      <c r="F3501" s="1">
        <v>45589</v>
      </c>
      <c r="G3501" s="1">
        <v>45613</v>
      </c>
      <c r="H3501" t="s">
        <v>28</v>
      </c>
      <c r="I3501">
        <v>11</v>
      </c>
      <c r="J3501" t="s">
        <v>38</v>
      </c>
      <c r="K3501">
        <v>99213</v>
      </c>
      <c r="O3501">
        <v>1</v>
      </c>
      <c r="P3501">
        <v>166.85</v>
      </c>
      <c r="Q3501">
        <v>123.59</v>
      </c>
      <c r="R3501">
        <v>98.87</v>
      </c>
      <c r="S3501">
        <v>24.72</v>
      </c>
      <c r="T3501" t="s">
        <v>30</v>
      </c>
      <c r="X3501" t="s">
        <v>233</v>
      </c>
      <c r="Y3501" t="s">
        <v>32</v>
      </c>
      <c r="Z3501" t="s">
        <v>39</v>
      </c>
      <c r="AA3501" t="str">
        <f>IFERROR(_xlfn.XLOOKUP($J3501,avoidable_ed_reference!$A$2:$A$13,avoidable_ed_reference!$C$2:$C$13),"Not Classified")</f>
        <v>Not Classified</v>
      </c>
      <c r="AB3501" t="str">
        <f>IFERROR(_xlfn.XLOOKUP($B3501,enrollment!$A$2:$A$801,enrollment!$I$2:$I$801),"")</f>
        <v>GA</v>
      </c>
      <c r="AC3501">
        <f>IFERROR(_xlfn.XLOOKUP($B3501,enrollment!$A$2:$A$801,enrollment!$L$2:$L$801),"")</f>
        <v>77</v>
      </c>
      <c r="AD3501" t="str" cm="1">
        <f t="array" ref="AD3501">_xlfn.IFS(AC3501="","Unknown",AC3501&lt;18,"0-17",AC3501&lt;35,"18-34",AC3501&lt;50,"35-49",AC3501&lt;65,"50-64",TRUE,"65+")</f>
        <v>65+</v>
      </c>
      <c r="AE3501">
        <f>IFERROR(_xlfn.XLOOKUP($B3501,enrollment!$A$2:$A$801,enrollment!$O$2:$O$801),"")</f>
        <v>8901234567</v>
      </c>
      <c r="AF3501">
        <f>IFERROR(_xlfn.XLOOKUP($AE3501,providers!$B$2:$B$11,providers!$Q$2:$Q$11),"")</f>
        <v>3.7</v>
      </c>
      <c r="AG3501" s="1">
        <f t="shared" si="54"/>
        <v>45566</v>
      </c>
    </row>
    <row r="3502" spans="1:33" x14ac:dyDescent="0.25">
      <c r="A3502" t="s">
        <v>4047</v>
      </c>
      <c r="B3502" t="s">
        <v>4048</v>
      </c>
      <c r="C3502">
        <v>5678901234</v>
      </c>
      <c r="D3502">
        <v>5678901234</v>
      </c>
      <c r="E3502" s="1">
        <v>45597</v>
      </c>
      <c r="F3502" s="1">
        <v>45597</v>
      </c>
      <c r="G3502" s="1">
        <v>45632</v>
      </c>
      <c r="H3502" t="s">
        <v>28</v>
      </c>
      <c r="I3502">
        <v>11</v>
      </c>
      <c r="J3502" t="s">
        <v>47</v>
      </c>
      <c r="K3502">
        <v>99213</v>
      </c>
      <c r="O3502">
        <v>1</v>
      </c>
      <c r="P3502">
        <v>167.16</v>
      </c>
      <c r="Q3502">
        <v>123.82</v>
      </c>
      <c r="R3502">
        <v>99.06</v>
      </c>
      <c r="S3502">
        <v>24.76</v>
      </c>
      <c r="T3502" t="s">
        <v>30</v>
      </c>
      <c r="X3502" t="s">
        <v>31</v>
      </c>
      <c r="Y3502" t="s">
        <v>32</v>
      </c>
      <c r="Z3502" t="s">
        <v>39</v>
      </c>
      <c r="AA3502" t="str">
        <f>IFERROR(_xlfn.XLOOKUP($J3502,avoidable_ed_reference!$A$2:$A$13,avoidable_ed_reference!$C$2:$C$13),"Not Classified")</f>
        <v>Not Classified</v>
      </c>
      <c r="AB3502" t="str">
        <f>IFERROR(_xlfn.XLOOKUP($B3502,enrollment!$A$2:$A$801,enrollment!$I$2:$I$801),"")</f>
        <v>TN</v>
      </c>
      <c r="AC3502">
        <f>IFERROR(_xlfn.XLOOKUP($B3502,enrollment!$A$2:$A$801,enrollment!$L$2:$L$801),"")</f>
        <v>47</v>
      </c>
      <c r="AD3502" t="str" cm="1">
        <f t="array" ref="AD3502">_xlfn.IFS(AC3502="","Unknown",AC3502&lt;18,"0-17",AC3502&lt;35,"18-34",AC3502&lt;50,"35-49",AC3502&lt;65,"50-64",TRUE,"65+")</f>
        <v>35-49</v>
      </c>
      <c r="AE3502">
        <f>IFERROR(_xlfn.XLOOKUP($B3502,enrollment!$A$2:$A$801,enrollment!$O$2:$O$801),"")</f>
        <v>5678901234</v>
      </c>
      <c r="AF3502">
        <f>IFERROR(_xlfn.XLOOKUP($AE3502,providers!$B$2:$B$11,providers!$Q$2:$Q$11),"")</f>
        <v>3.8</v>
      </c>
      <c r="AG3502" s="1">
        <f t="shared" si="54"/>
        <v>45597</v>
      </c>
    </row>
    <row r="3503" spans="1:33" x14ac:dyDescent="0.25">
      <c r="A3503" t="s">
        <v>4049</v>
      </c>
      <c r="B3503" t="s">
        <v>4048</v>
      </c>
      <c r="C3503">
        <v>5678901234</v>
      </c>
      <c r="D3503">
        <v>5678901234</v>
      </c>
      <c r="E3503" s="1">
        <v>45336</v>
      </c>
      <c r="F3503" s="1">
        <v>45336</v>
      </c>
      <c r="G3503" s="1">
        <v>45356</v>
      </c>
      <c r="H3503" t="s">
        <v>28</v>
      </c>
      <c r="I3503">
        <v>11</v>
      </c>
      <c r="J3503" t="s">
        <v>38</v>
      </c>
      <c r="K3503">
        <v>99213</v>
      </c>
      <c r="O3503">
        <v>1</v>
      </c>
      <c r="P3503">
        <v>179.78</v>
      </c>
      <c r="Q3503">
        <v>133.16999999999999</v>
      </c>
      <c r="R3503">
        <v>106.54</v>
      </c>
      <c r="S3503">
        <v>26.63</v>
      </c>
      <c r="T3503" t="s">
        <v>30</v>
      </c>
      <c r="X3503" t="s">
        <v>31</v>
      </c>
      <c r="Y3503" t="s">
        <v>32</v>
      </c>
      <c r="Z3503" t="s">
        <v>39</v>
      </c>
      <c r="AA3503" t="str">
        <f>IFERROR(_xlfn.XLOOKUP($J3503,avoidable_ed_reference!$A$2:$A$13,avoidable_ed_reference!$C$2:$C$13),"Not Classified")</f>
        <v>Not Classified</v>
      </c>
      <c r="AB3503" t="str">
        <f>IFERROR(_xlfn.XLOOKUP($B3503,enrollment!$A$2:$A$801,enrollment!$I$2:$I$801),"")</f>
        <v>TN</v>
      </c>
      <c r="AC3503">
        <f>IFERROR(_xlfn.XLOOKUP($B3503,enrollment!$A$2:$A$801,enrollment!$L$2:$L$801),"")</f>
        <v>47</v>
      </c>
      <c r="AD3503" t="str" cm="1">
        <f t="array" ref="AD3503">_xlfn.IFS(AC3503="","Unknown",AC3503&lt;18,"0-17",AC3503&lt;35,"18-34",AC3503&lt;50,"35-49",AC3503&lt;65,"50-64",TRUE,"65+")</f>
        <v>35-49</v>
      </c>
      <c r="AE3503">
        <f>IFERROR(_xlfn.XLOOKUP($B3503,enrollment!$A$2:$A$801,enrollment!$O$2:$O$801),"")</f>
        <v>5678901234</v>
      </c>
      <c r="AF3503">
        <f>IFERROR(_xlfn.XLOOKUP($AE3503,providers!$B$2:$B$11,providers!$Q$2:$Q$11),"")</f>
        <v>3.8</v>
      </c>
      <c r="AG3503" s="1">
        <f t="shared" si="54"/>
        <v>45323</v>
      </c>
    </row>
    <row r="3504" spans="1:33" x14ac:dyDescent="0.25">
      <c r="A3504" t="s">
        <v>4050</v>
      </c>
      <c r="B3504" t="s">
        <v>4048</v>
      </c>
      <c r="C3504">
        <v>5678901234</v>
      </c>
      <c r="D3504">
        <v>5678901234</v>
      </c>
      <c r="E3504" s="1">
        <v>45575</v>
      </c>
      <c r="F3504" s="1">
        <v>45575</v>
      </c>
      <c r="G3504" s="1">
        <v>45598</v>
      </c>
      <c r="H3504" t="s">
        <v>28</v>
      </c>
      <c r="I3504">
        <v>11</v>
      </c>
      <c r="J3504" t="s">
        <v>38</v>
      </c>
      <c r="K3504">
        <v>99213</v>
      </c>
      <c r="O3504">
        <v>1</v>
      </c>
      <c r="P3504">
        <v>168.93</v>
      </c>
      <c r="Q3504">
        <v>125.13</v>
      </c>
      <c r="R3504">
        <v>100.1</v>
      </c>
      <c r="S3504">
        <v>25.03</v>
      </c>
      <c r="T3504" t="s">
        <v>30</v>
      </c>
      <c r="X3504" t="s">
        <v>31</v>
      </c>
      <c r="Y3504" t="s">
        <v>32</v>
      </c>
      <c r="Z3504" t="s">
        <v>39</v>
      </c>
      <c r="AA3504" t="str">
        <f>IFERROR(_xlfn.XLOOKUP($J3504,avoidable_ed_reference!$A$2:$A$13,avoidable_ed_reference!$C$2:$C$13),"Not Classified")</f>
        <v>Not Classified</v>
      </c>
      <c r="AB3504" t="str">
        <f>IFERROR(_xlfn.XLOOKUP($B3504,enrollment!$A$2:$A$801,enrollment!$I$2:$I$801),"")</f>
        <v>TN</v>
      </c>
      <c r="AC3504">
        <f>IFERROR(_xlfn.XLOOKUP($B3504,enrollment!$A$2:$A$801,enrollment!$L$2:$L$801),"")</f>
        <v>47</v>
      </c>
      <c r="AD3504" t="str" cm="1">
        <f t="array" ref="AD3504">_xlfn.IFS(AC3504="","Unknown",AC3504&lt;18,"0-17",AC3504&lt;35,"18-34",AC3504&lt;50,"35-49",AC3504&lt;65,"50-64",TRUE,"65+")</f>
        <v>35-49</v>
      </c>
      <c r="AE3504">
        <f>IFERROR(_xlfn.XLOOKUP($B3504,enrollment!$A$2:$A$801,enrollment!$O$2:$O$801),"")</f>
        <v>5678901234</v>
      </c>
      <c r="AF3504">
        <f>IFERROR(_xlfn.XLOOKUP($AE3504,providers!$B$2:$B$11,providers!$Q$2:$Q$11),"")</f>
        <v>3.8</v>
      </c>
      <c r="AG3504" s="1">
        <f t="shared" si="54"/>
        <v>45566</v>
      </c>
    </row>
    <row r="3505" spans="1:33" x14ac:dyDescent="0.25">
      <c r="A3505" t="s">
        <v>4051</v>
      </c>
      <c r="B3505" t="s">
        <v>4052</v>
      </c>
      <c r="C3505">
        <v>2233445566</v>
      </c>
      <c r="D3505">
        <v>2233445566</v>
      </c>
      <c r="E3505" s="1">
        <v>45531</v>
      </c>
      <c r="F3505" s="1">
        <v>45531</v>
      </c>
      <c r="G3505" s="1">
        <v>45553</v>
      </c>
      <c r="H3505" t="s">
        <v>59</v>
      </c>
      <c r="J3505" t="s">
        <v>47</v>
      </c>
      <c r="L3505" s="2" t="s">
        <v>151</v>
      </c>
      <c r="M3505" t="s">
        <v>152</v>
      </c>
      <c r="N3505" t="s">
        <v>153</v>
      </c>
      <c r="O3505">
        <v>1</v>
      </c>
      <c r="P3505">
        <v>1215.0899999999999</v>
      </c>
      <c r="Q3505">
        <v>1104.6300000000001</v>
      </c>
      <c r="R3505">
        <v>883.7</v>
      </c>
      <c r="S3505">
        <v>220.93</v>
      </c>
      <c r="T3505" t="s">
        <v>30</v>
      </c>
      <c r="X3505" t="s">
        <v>31</v>
      </c>
      <c r="Y3505" t="s">
        <v>32</v>
      </c>
      <c r="Z3505" t="s">
        <v>64</v>
      </c>
      <c r="AA3505" t="str">
        <f>IFERROR(_xlfn.XLOOKUP($J3505,avoidable_ed_reference!$A$2:$A$13,avoidable_ed_reference!$C$2:$C$13),"Not Classified")</f>
        <v>Not Classified</v>
      </c>
      <c r="AB3505" t="str">
        <f>IFERROR(_xlfn.XLOOKUP($B3505,enrollment!$A$2:$A$801,enrollment!$I$2:$I$801),"")</f>
        <v>KY</v>
      </c>
      <c r="AC3505">
        <f>IFERROR(_xlfn.XLOOKUP($B3505,enrollment!$A$2:$A$801,enrollment!$L$2:$L$801),"")</f>
        <v>64</v>
      </c>
      <c r="AD3505" t="str" cm="1">
        <f t="array" ref="AD3505">_xlfn.IFS(AC3505="","Unknown",AC3505&lt;18,"0-17",AC3505&lt;35,"18-34",AC3505&lt;50,"35-49",AC3505&lt;65,"50-64",TRUE,"65+")</f>
        <v>50-64</v>
      </c>
      <c r="AE3505">
        <f>IFERROR(_xlfn.XLOOKUP($B3505,enrollment!$A$2:$A$801,enrollment!$O$2:$O$801),"")</f>
        <v>3456789012</v>
      </c>
      <c r="AF3505">
        <f>IFERROR(_xlfn.XLOOKUP($AE3505,providers!$B$2:$B$11,providers!$Q$2:$Q$11),"")</f>
        <v>4</v>
      </c>
      <c r="AG3505" s="1">
        <f t="shared" si="54"/>
        <v>45505</v>
      </c>
    </row>
    <row r="3506" spans="1:33" x14ac:dyDescent="0.25">
      <c r="A3506" t="s">
        <v>4053</v>
      </c>
      <c r="B3506" t="s">
        <v>4052</v>
      </c>
      <c r="C3506">
        <v>7890123456</v>
      </c>
      <c r="D3506">
        <v>7890123456</v>
      </c>
      <c r="E3506" s="1">
        <v>45617</v>
      </c>
      <c r="F3506" s="1">
        <v>45617</v>
      </c>
      <c r="G3506" s="1">
        <v>45634</v>
      </c>
      <c r="H3506" t="s">
        <v>28</v>
      </c>
      <c r="I3506">
        <v>23</v>
      </c>
      <c r="J3506" t="s">
        <v>42</v>
      </c>
      <c r="K3506">
        <v>99284</v>
      </c>
      <c r="O3506">
        <v>1</v>
      </c>
      <c r="P3506">
        <v>1800.58</v>
      </c>
      <c r="Q3506">
        <v>1000.32</v>
      </c>
      <c r="R3506">
        <v>800.26</v>
      </c>
      <c r="S3506">
        <v>200.06</v>
      </c>
      <c r="T3506" t="s">
        <v>30</v>
      </c>
      <c r="X3506" t="s">
        <v>31</v>
      </c>
      <c r="Y3506" t="s">
        <v>32</v>
      </c>
      <c r="Z3506" t="s">
        <v>45</v>
      </c>
      <c r="AA3506" t="str">
        <f>IFERROR(_xlfn.XLOOKUP($J3506,avoidable_ed_reference!$A$2:$A$13,avoidable_ed_reference!$C$2:$C$13),"Not Classified")</f>
        <v>Non-Avoidable</v>
      </c>
      <c r="AB3506" t="str">
        <f>IFERROR(_xlfn.XLOOKUP($B3506,enrollment!$A$2:$A$801,enrollment!$I$2:$I$801),"")</f>
        <v>KY</v>
      </c>
      <c r="AC3506">
        <f>IFERROR(_xlfn.XLOOKUP($B3506,enrollment!$A$2:$A$801,enrollment!$L$2:$L$801),"")</f>
        <v>64</v>
      </c>
      <c r="AD3506" t="str" cm="1">
        <f t="array" ref="AD3506">_xlfn.IFS(AC3506="","Unknown",AC3506&lt;18,"0-17",AC3506&lt;35,"18-34",AC3506&lt;50,"35-49",AC3506&lt;65,"50-64",TRUE,"65+")</f>
        <v>50-64</v>
      </c>
      <c r="AE3506">
        <f>IFERROR(_xlfn.XLOOKUP($B3506,enrollment!$A$2:$A$801,enrollment!$O$2:$O$801),"")</f>
        <v>3456789012</v>
      </c>
      <c r="AF3506">
        <f>IFERROR(_xlfn.XLOOKUP($AE3506,providers!$B$2:$B$11,providers!$Q$2:$Q$11),"")</f>
        <v>4</v>
      </c>
      <c r="AG3506" s="1">
        <f t="shared" si="54"/>
        <v>45597</v>
      </c>
    </row>
    <row r="3507" spans="1:33" x14ac:dyDescent="0.25">
      <c r="A3507" t="s">
        <v>4054</v>
      </c>
      <c r="B3507" t="s">
        <v>4052</v>
      </c>
      <c r="C3507">
        <v>3456789012</v>
      </c>
      <c r="D3507">
        <v>3456789012</v>
      </c>
      <c r="E3507" s="1">
        <v>45415</v>
      </c>
      <c r="F3507" s="1">
        <v>45415</v>
      </c>
      <c r="G3507" s="1">
        <v>45438</v>
      </c>
      <c r="H3507" t="s">
        <v>28</v>
      </c>
      <c r="I3507">
        <v>11</v>
      </c>
      <c r="J3507" t="s">
        <v>38</v>
      </c>
      <c r="K3507">
        <v>99213</v>
      </c>
      <c r="O3507">
        <v>1</v>
      </c>
      <c r="P3507">
        <v>186.17</v>
      </c>
      <c r="Q3507">
        <v>137.9</v>
      </c>
      <c r="R3507">
        <v>110.32</v>
      </c>
      <c r="S3507">
        <v>27.58</v>
      </c>
      <c r="T3507" t="s">
        <v>30</v>
      </c>
      <c r="X3507" t="s">
        <v>31</v>
      </c>
      <c r="Y3507" t="s">
        <v>32</v>
      </c>
      <c r="Z3507" t="s">
        <v>39</v>
      </c>
      <c r="AA3507" t="str">
        <f>IFERROR(_xlfn.XLOOKUP($J3507,avoidable_ed_reference!$A$2:$A$13,avoidable_ed_reference!$C$2:$C$13),"Not Classified")</f>
        <v>Not Classified</v>
      </c>
      <c r="AB3507" t="str">
        <f>IFERROR(_xlfn.XLOOKUP($B3507,enrollment!$A$2:$A$801,enrollment!$I$2:$I$801),"")</f>
        <v>KY</v>
      </c>
      <c r="AC3507">
        <f>IFERROR(_xlfn.XLOOKUP($B3507,enrollment!$A$2:$A$801,enrollment!$L$2:$L$801),"")</f>
        <v>64</v>
      </c>
      <c r="AD3507" t="str" cm="1">
        <f t="array" ref="AD3507">_xlfn.IFS(AC3507="","Unknown",AC3507&lt;18,"0-17",AC3507&lt;35,"18-34",AC3507&lt;50,"35-49",AC3507&lt;65,"50-64",TRUE,"65+")</f>
        <v>50-64</v>
      </c>
      <c r="AE3507">
        <f>IFERROR(_xlfn.XLOOKUP($B3507,enrollment!$A$2:$A$801,enrollment!$O$2:$O$801),"")</f>
        <v>3456789012</v>
      </c>
      <c r="AF3507">
        <f>IFERROR(_xlfn.XLOOKUP($AE3507,providers!$B$2:$B$11,providers!$Q$2:$Q$11),"")</f>
        <v>4</v>
      </c>
      <c r="AG3507" s="1">
        <f t="shared" si="54"/>
        <v>45413</v>
      </c>
    </row>
    <row r="3508" spans="1:33" x14ac:dyDescent="0.25">
      <c r="A3508" t="s">
        <v>4055</v>
      </c>
      <c r="B3508" t="s">
        <v>4052</v>
      </c>
      <c r="C3508">
        <v>3456789012</v>
      </c>
      <c r="D3508">
        <v>3456789012</v>
      </c>
      <c r="E3508" s="1">
        <v>45312</v>
      </c>
      <c r="F3508" s="1">
        <v>45312</v>
      </c>
      <c r="G3508" s="1">
        <v>45339</v>
      </c>
      <c r="H3508" t="s">
        <v>59</v>
      </c>
      <c r="J3508" t="s">
        <v>99</v>
      </c>
      <c r="L3508" s="2" t="s">
        <v>61</v>
      </c>
      <c r="M3508" t="s">
        <v>62</v>
      </c>
      <c r="N3508" t="s">
        <v>63</v>
      </c>
      <c r="O3508">
        <v>1</v>
      </c>
      <c r="P3508">
        <v>930.69</v>
      </c>
      <c r="Q3508">
        <v>846.08</v>
      </c>
      <c r="R3508">
        <v>676.86</v>
      </c>
      <c r="S3508">
        <v>169.22</v>
      </c>
      <c r="T3508" t="s">
        <v>30</v>
      </c>
      <c r="X3508" t="s">
        <v>31</v>
      </c>
      <c r="Y3508" t="s">
        <v>32</v>
      </c>
      <c r="Z3508" t="s">
        <v>64</v>
      </c>
      <c r="AA3508" t="str">
        <f>IFERROR(_xlfn.XLOOKUP($J3508,avoidable_ed_reference!$A$2:$A$13,avoidable_ed_reference!$C$2:$C$13),"Not Classified")</f>
        <v>Not Classified</v>
      </c>
      <c r="AB3508" t="str">
        <f>IFERROR(_xlfn.XLOOKUP($B3508,enrollment!$A$2:$A$801,enrollment!$I$2:$I$801),"")</f>
        <v>KY</v>
      </c>
      <c r="AC3508">
        <f>IFERROR(_xlfn.XLOOKUP($B3508,enrollment!$A$2:$A$801,enrollment!$L$2:$L$801),"")</f>
        <v>64</v>
      </c>
      <c r="AD3508" t="str" cm="1">
        <f t="array" ref="AD3508">_xlfn.IFS(AC3508="","Unknown",AC3508&lt;18,"0-17",AC3508&lt;35,"18-34",AC3508&lt;50,"35-49",AC3508&lt;65,"50-64",TRUE,"65+")</f>
        <v>50-64</v>
      </c>
      <c r="AE3508">
        <f>IFERROR(_xlfn.XLOOKUP($B3508,enrollment!$A$2:$A$801,enrollment!$O$2:$O$801),"")</f>
        <v>3456789012</v>
      </c>
      <c r="AF3508">
        <f>IFERROR(_xlfn.XLOOKUP($AE3508,providers!$B$2:$B$11,providers!$Q$2:$Q$11),"")</f>
        <v>4</v>
      </c>
      <c r="AG3508" s="1">
        <f t="shared" si="54"/>
        <v>45292</v>
      </c>
    </row>
    <row r="3509" spans="1:33" x14ac:dyDescent="0.25">
      <c r="A3509" t="s">
        <v>4056</v>
      </c>
      <c r="B3509" t="s">
        <v>4052</v>
      </c>
      <c r="C3509">
        <v>5678901234</v>
      </c>
      <c r="D3509">
        <v>5678901234</v>
      </c>
      <c r="E3509" s="1">
        <v>45640</v>
      </c>
      <c r="F3509" s="1">
        <v>45640</v>
      </c>
      <c r="G3509" s="1">
        <v>45657</v>
      </c>
      <c r="H3509" t="s">
        <v>28</v>
      </c>
      <c r="I3509">
        <v>20</v>
      </c>
      <c r="J3509" t="s">
        <v>35</v>
      </c>
      <c r="K3509">
        <v>99213</v>
      </c>
      <c r="O3509">
        <v>1</v>
      </c>
      <c r="P3509">
        <v>191.2</v>
      </c>
      <c r="Q3509">
        <v>147.08000000000001</v>
      </c>
      <c r="R3509">
        <v>117.66</v>
      </c>
      <c r="S3509">
        <v>29.42</v>
      </c>
      <c r="T3509" t="s">
        <v>30</v>
      </c>
      <c r="X3509" t="s">
        <v>31</v>
      </c>
      <c r="Y3509" t="s">
        <v>32</v>
      </c>
      <c r="Z3509" t="s">
        <v>36</v>
      </c>
      <c r="AA3509" t="str">
        <f>IFERROR(_xlfn.XLOOKUP($J3509,avoidable_ed_reference!$A$2:$A$13,avoidable_ed_reference!$C$2:$C$13),"Not Classified")</f>
        <v>Avoidable</v>
      </c>
      <c r="AB3509" t="str">
        <f>IFERROR(_xlfn.XLOOKUP($B3509,enrollment!$A$2:$A$801,enrollment!$I$2:$I$801),"")</f>
        <v>KY</v>
      </c>
      <c r="AC3509">
        <f>IFERROR(_xlfn.XLOOKUP($B3509,enrollment!$A$2:$A$801,enrollment!$L$2:$L$801),"")</f>
        <v>64</v>
      </c>
      <c r="AD3509" t="str" cm="1">
        <f t="array" ref="AD3509">_xlfn.IFS(AC3509="","Unknown",AC3509&lt;18,"0-17",AC3509&lt;35,"18-34",AC3509&lt;50,"35-49",AC3509&lt;65,"50-64",TRUE,"65+")</f>
        <v>50-64</v>
      </c>
      <c r="AE3509">
        <f>IFERROR(_xlfn.XLOOKUP($B3509,enrollment!$A$2:$A$801,enrollment!$O$2:$O$801),"")</f>
        <v>3456789012</v>
      </c>
      <c r="AF3509">
        <f>IFERROR(_xlfn.XLOOKUP($AE3509,providers!$B$2:$B$11,providers!$Q$2:$Q$11),"")</f>
        <v>4</v>
      </c>
      <c r="AG3509" s="1">
        <f t="shared" si="54"/>
        <v>45627</v>
      </c>
    </row>
    <row r="3510" spans="1:33" x14ac:dyDescent="0.25">
      <c r="A3510" t="s">
        <v>4057</v>
      </c>
      <c r="B3510" t="s">
        <v>4052</v>
      </c>
      <c r="C3510">
        <v>3456789012</v>
      </c>
      <c r="D3510">
        <v>3456789012</v>
      </c>
      <c r="E3510" s="1">
        <v>45408</v>
      </c>
      <c r="F3510" s="1">
        <v>45408</v>
      </c>
      <c r="G3510" s="1">
        <v>45443</v>
      </c>
      <c r="H3510" t="s">
        <v>28</v>
      </c>
      <c r="I3510">
        <v>11</v>
      </c>
      <c r="J3510" t="s">
        <v>35</v>
      </c>
      <c r="K3510">
        <v>99213</v>
      </c>
      <c r="O3510">
        <v>1</v>
      </c>
      <c r="P3510">
        <v>209.56</v>
      </c>
      <c r="Q3510">
        <v>155.22999999999999</v>
      </c>
      <c r="R3510">
        <v>124.18</v>
      </c>
      <c r="S3510">
        <v>31.05</v>
      </c>
      <c r="T3510" t="s">
        <v>30</v>
      </c>
      <c r="X3510" t="s">
        <v>31</v>
      </c>
      <c r="Y3510" t="s">
        <v>32</v>
      </c>
      <c r="Z3510" t="s">
        <v>39</v>
      </c>
      <c r="AA3510" t="str">
        <f>IFERROR(_xlfn.XLOOKUP($J3510,avoidable_ed_reference!$A$2:$A$13,avoidable_ed_reference!$C$2:$C$13),"Not Classified")</f>
        <v>Avoidable</v>
      </c>
      <c r="AB3510" t="str">
        <f>IFERROR(_xlfn.XLOOKUP($B3510,enrollment!$A$2:$A$801,enrollment!$I$2:$I$801),"")</f>
        <v>KY</v>
      </c>
      <c r="AC3510">
        <f>IFERROR(_xlfn.XLOOKUP($B3510,enrollment!$A$2:$A$801,enrollment!$L$2:$L$801),"")</f>
        <v>64</v>
      </c>
      <c r="AD3510" t="str" cm="1">
        <f t="array" ref="AD3510">_xlfn.IFS(AC3510="","Unknown",AC3510&lt;18,"0-17",AC3510&lt;35,"18-34",AC3510&lt;50,"35-49",AC3510&lt;65,"50-64",TRUE,"65+")</f>
        <v>50-64</v>
      </c>
      <c r="AE3510">
        <f>IFERROR(_xlfn.XLOOKUP($B3510,enrollment!$A$2:$A$801,enrollment!$O$2:$O$801),"")</f>
        <v>3456789012</v>
      </c>
      <c r="AF3510">
        <f>IFERROR(_xlfn.XLOOKUP($AE3510,providers!$B$2:$B$11,providers!$Q$2:$Q$11),"")</f>
        <v>4</v>
      </c>
      <c r="AG3510" s="1">
        <f t="shared" si="54"/>
        <v>45383</v>
      </c>
    </row>
    <row r="3511" spans="1:33" x14ac:dyDescent="0.25">
      <c r="A3511" t="s">
        <v>4058</v>
      </c>
      <c r="B3511" t="s">
        <v>4052</v>
      </c>
      <c r="C3511">
        <v>3456789012</v>
      </c>
      <c r="D3511">
        <v>3456789012</v>
      </c>
      <c r="E3511" s="1">
        <v>45562</v>
      </c>
      <c r="F3511" s="1">
        <v>45562</v>
      </c>
      <c r="G3511" s="1">
        <v>45580</v>
      </c>
      <c r="H3511" t="s">
        <v>28</v>
      </c>
      <c r="I3511">
        <v>11</v>
      </c>
      <c r="J3511" t="s">
        <v>35</v>
      </c>
      <c r="K3511">
        <v>99213</v>
      </c>
      <c r="O3511">
        <v>1</v>
      </c>
      <c r="P3511">
        <v>209.67</v>
      </c>
      <c r="Q3511">
        <v>155.31</v>
      </c>
      <c r="R3511">
        <v>124.25</v>
      </c>
      <c r="S3511">
        <v>31.06</v>
      </c>
      <c r="T3511" t="s">
        <v>30</v>
      </c>
      <c r="X3511" t="s">
        <v>31</v>
      </c>
      <c r="Y3511" t="s">
        <v>32</v>
      </c>
      <c r="Z3511" t="s">
        <v>39</v>
      </c>
      <c r="AA3511" t="str">
        <f>IFERROR(_xlfn.XLOOKUP($J3511,avoidable_ed_reference!$A$2:$A$13,avoidable_ed_reference!$C$2:$C$13),"Not Classified")</f>
        <v>Avoidable</v>
      </c>
      <c r="AB3511" t="str">
        <f>IFERROR(_xlfn.XLOOKUP($B3511,enrollment!$A$2:$A$801,enrollment!$I$2:$I$801),"")</f>
        <v>KY</v>
      </c>
      <c r="AC3511">
        <f>IFERROR(_xlfn.XLOOKUP($B3511,enrollment!$A$2:$A$801,enrollment!$L$2:$L$801),"")</f>
        <v>64</v>
      </c>
      <c r="AD3511" t="str" cm="1">
        <f t="array" ref="AD3511">_xlfn.IFS(AC3511="","Unknown",AC3511&lt;18,"0-17",AC3511&lt;35,"18-34",AC3511&lt;50,"35-49",AC3511&lt;65,"50-64",TRUE,"65+")</f>
        <v>50-64</v>
      </c>
      <c r="AE3511">
        <f>IFERROR(_xlfn.XLOOKUP($B3511,enrollment!$A$2:$A$801,enrollment!$O$2:$O$801),"")</f>
        <v>3456789012</v>
      </c>
      <c r="AF3511">
        <f>IFERROR(_xlfn.XLOOKUP($AE3511,providers!$B$2:$B$11,providers!$Q$2:$Q$11),"")</f>
        <v>4</v>
      </c>
      <c r="AG3511" s="1">
        <f t="shared" si="54"/>
        <v>45536</v>
      </c>
    </row>
    <row r="3512" spans="1:33" x14ac:dyDescent="0.25">
      <c r="A3512" t="s">
        <v>4059</v>
      </c>
      <c r="B3512" t="s">
        <v>4052</v>
      </c>
      <c r="C3512">
        <v>9012345678</v>
      </c>
      <c r="D3512">
        <v>9012345678</v>
      </c>
      <c r="E3512" s="1">
        <v>45460</v>
      </c>
      <c r="F3512" s="1">
        <v>45460</v>
      </c>
      <c r="G3512" s="1">
        <v>45488</v>
      </c>
      <c r="H3512" t="s">
        <v>67</v>
      </c>
      <c r="I3512">
        <v>21</v>
      </c>
      <c r="J3512" t="s">
        <v>99</v>
      </c>
      <c r="K3512">
        <v>99223</v>
      </c>
      <c r="O3512">
        <v>1</v>
      </c>
      <c r="P3512">
        <v>20530.34</v>
      </c>
      <c r="Q3512">
        <v>13245.38</v>
      </c>
      <c r="R3512">
        <v>10596.3</v>
      </c>
      <c r="S3512">
        <v>2649.08</v>
      </c>
      <c r="T3512" t="s">
        <v>30</v>
      </c>
      <c r="V3512">
        <v>1</v>
      </c>
      <c r="W3512" s="2" t="s">
        <v>68</v>
      </c>
      <c r="X3512" t="s">
        <v>31</v>
      </c>
      <c r="Y3512" t="s">
        <v>32</v>
      </c>
      <c r="Z3512" t="s">
        <v>69</v>
      </c>
      <c r="AA3512" t="str">
        <f>IFERROR(_xlfn.XLOOKUP($J3512,avoidable_ed_reference!$A$2:$A$13,avoidable_ed_reference!$C$2:$C$13),"Not Classified")</f>
        <v>Not Classified</v>
      </c>
      <c r="AB3512" t="str">
        <f>IFERROR(_xlfn.XLOOKUP($B3512,enrollment!$A$2:$A$801,enrollment!$I$2:$I$801),"")</f>
        <v>KY</v>
      </c>
      <c r="AC3512">
        <f>IFERROR(_xlfn.XLOOKUP($B3512,enrollment!$A$2:$A$801,enrollment!$L$2:$L$801),"")</f>
        <v>64</v>
      </c>
      <c r="AD3512" t="str" cm="1">
        <f t="array" ref="AD3512">_xlfn.IFS(AC3512="","Unknown",AC3512&lt;18,"0-17",AC3512&lt;35,"18-34",AC3512&lt;50,"35-49",AC3512&lt;65,"50-64",TRUE,"65+")</f>
        <v>50-64</v>
      </c>
      <c r="AE3512">
        <f>IFERROR(_xlfn.XLOOKUP($B3512,enrollment!$A$2:$A$801,enrollment!$O$2:$O$801),"")</f>
        <v>3456789012</v>
      </c>
      <c r="AF3512">
        <f>IFERROR(_xlfn.XLOOKUP($AE3512,providers!$B$2:$B$11,providers!$Q$2:$Q$11),"")</f>
        <v>4</v>
      </c>
      <c r="AG3512" s="1">
        <f t="shared" si="54"/>
        <v>45444</v>
      </c>
    </row>
    <row r="3513" spans="1:33" x14ac:dyDescent="0.25">
      <c r="A3513" t="s">
        <v>4060</v>
      </c>
      <c r="B3513" t="s">
        <v>4052</v>
      </c>
      <c r="C3513">
        <v>3456789012</v>
      </c>
      <c r="D3513">
        <v>3456789012</v>
      </c>
      <c r="E3513" s="1">
        <v>45560</v>
      </c>
      <c r="F3513" s="1">
        <v>45560</v>
      </c>
      <c r="G3513" s="1">
        <v>45588</v>
      </c>
      <c r="H3513" t="s">
        <v>28</v>
      </c>
      <c r="I3513">
        <v>11</v>
      </c>
      <c r="J3513" t="s">
        <v>35</v>
      </c>
      <c r="K3513">
        <v>99213</v>
      </c>
      <c r="O3513">
        <v>1</v>
      </c>
      <c r="P3513">
        <v>233.98</v>
      </c>
      <c r="Q3513">
        <v>173.32</v>
      </c>
      <c r="R3513">
        <v>138.66</v>
      </c>
      <c r="S3513">
        <v>34.659999999999997</v>
      </c>
      <c r="T3513" t="s">
        <v>30</v>
      </c>
      <c r="X3513" t="s">
        <v>31</v>
      </c>
      <c r="Y3513" t="s">
        <v>32</v>
      </c>
      <c r="Z3513" t="s">
        <v>39</v>
      </c>
      <c r="AA3513" t="str">
        <f>IFERROR(_xlfn.XLOOKUP($J3513,avoidable_ed_reference!$A$2:$A$13,avoidable_ed_reference!$C$2:$C$13),"Not Classified")</f>
        <v>Avoidable</v>
      </c>
      <c r="AB3513" t="str">
        <f>IFERROR(_xlfn.XLOOKUP($B3513,enrollment!$A$2:$A$801,enrollment!$I$2:$I$801),"")</f>
        <v>KY</v>
      </c>
      <c r="AC3513">
        <f>IFERROR(_xlfn.XLOOKUP($B3513,enrollment!$A$2:$A$801,enrollment!$L$2:$L$801),"")</f>
        <v>64</v>
      </c>
      <c r="AD3513" t="str" cm="1">
        <f t="array" ref="AD3513">_xlfn.IFS(AC3513="","Unknown",AC3513&lt;18,"0-17",AC3513&lt;35,"18-34",AC3513&lt;50,"35-49",AC3513&lt;65,"50-64",TRUE,"65+")</f>
        <v>50-64</v>
      </c>
      <c r="AE3513">
        <f>IFERROR(_xlfn.XLOOKUP($B3513,enrollment!$A$2:$A$801,enrollment!$O$2:$O$801),"")</f>
        <v>3456789012</v>
      </c>
      <c r="AF3513">
        <f>IFERROR(_xlfn.XLOOKUP($AE3513,providers!$B$2:$B$11,providers!$Q$2:$Q$11),"")</f>
        <v>4</v>
      </c>
      <c r="AG3513" s="1">
        <f t="shared" si="54"/>
        <v>45536</v>
      </c>
    </row>
    <row r="3514" spans="1:33" x14ac:dyDescent="0.25">
      <c r="A3514" t="s">
        <v>4061</v>
      </c>
      <c r="B3514" t="s">
        <v>4062</v>
      </c>
      <c r="C3514">
        <v>8901234567</v>
      </c>
      <c r="D3514">
        <v>8901234567</v>
      </c>
      <c r="E3514" s="1">
        <v>45588</v>
      </c>
      <c r="F3514" s="1">
        <v>45588</v>
      </c>
      <c r="G3514" s="1">
        <v>45611</v>
      </c>
      <c r="H3514" t="s">
        <v>28</v>
      </c>
      <c r="I3514">
        <v>11</v>
      </c>
      <c r="J3514" t="s">
        <v>47</v>
      </c>
      <c r="K3514">
        <v>99213</v>
      </c>
      <c r="O3514">
        <v>1</v>
      </c>
      <c r="P3514">
        <v>168.53</v>
      </c>
      <c r="Q3514">
        <v>124.84</v>
      </c>
      <c r="R3514">
        <v>99.87</v>
      </c>
      <c r="S3514">
        <v>24.97</v>
      </c>
      <c r="T3514" t="s">
        <v>30</v>
      </c>
      <c r="X3514" t="s">
        <v>233</v>
      </c>
      <c r="Y3514" t="s">
        <v>32</v>
      </c>
      <c r="Z3514" t="s">
        <v>39</v>
      </c>
      <c r="AA3514" t="str">
        <f>IFERROR(_xlfn.XLOOKUP($J3514,avoidable_ed_reference!$A$2:$A$13,avoidable_ed_reference!$C$2:$C$13),"Not Classified")</f>
        <v>Not Classified</v>
      </c>
      <c r="AB3514" t="str">
        <f>IFERROR(_xlfn.XLOOKUP($B3514,enrollment!$A$2:$A$801,enrollment!$I$2:$I$801),"")</f>
        <v>GA</v>
      </c>
      <c r="AC3514">
        <f>IFERROR(_xlfn.XLOOKUP($B3514,enrollment!$A$2:$A$801,enrollment!$L$2:$L$801),"")</f>
        <v>71</v>
      </c>
      <c r="AD3514" t="str" cm="1">
        <f t="array" ref="AD3514">_xlfn.IFS(AC3514="","Unknown",AC3514&lt;18,"0-17",AC3514&lt;35,"18-34",AC3514&lt;50,"35-49",AC3514&lt;65,"50-64",TRUE,"65+")</f>
        <v>65+</v>
      </c>
      <c r="AE3514">
        <f>IFERROR(_xlfn.XLOOKUP($B3514,enrollment!$A$2:$A$801,enrollment!$O$2:$O$801),"")</f>
        <v>8901234567</v>
      </c>
      <c r="AF3514">
        <f>IFERROR(_xlfn.XLOOKUP($AE3514,providers!$B$2:$B$11,providers!$Q$2:$Q$11),"")</f>
        <v>3.7</v>
      </c>
      <c r="AG3514" s="1">
        <f t="shared" si="54"/>
        <v>45566</v>
      </c>
    </row>
    <row r="3515" spans="1:33" x14ac:dyDescent="0.25">
      <c r="A3515" t="s">
        <v>4063</v>
      </c>
      <c r="B3515" t="s">
        <v>4062</v>
      </c>
      <c r="C3515">
        <v>5678901234</v>
      </c>
      <c r="D3515">
        <v>5678901234</v>
      </c>
      <c r="E3515" s="1">
        <v>45490</v>
      </c>
      <c r="F3515" s="1">
        <v>45490</v>
      </c>
      <c r="G3515" s="1">
        <v>45523</v>
      </c>
      <c r="H3515" t="s">
        <v>28</v>
      </c>
      <c r="I3515">
        <v>20</v>
      </c>
      <c r="J3515" t="s">
        <v>35</v>
      </c>
      <c r="K3515">
        <v>99213</v>
      </c>
      <c r="O3515">
        <v>1</v>
      </c>
      <c r="P3515">
        <v>201.14</v>
      </c>
      <c r="Q3515">
        <v>154.72</v>
      </c>
      <c r="R3515">
        <v>123.78</v>
      </c>
      <c r="S3515">
        <v>30.94</v>
      </c>
      <c r="T3515" t="s">
        <v>30</v>
      </c>
      <c r="X3515" t="s">
        <v>233</v>
      </c>
      <c r="Y3515" t="s">
        <v>32</v>
      </c>
      <c r="Z3515" t="s">
        <v>36</v>
      </c>
      <c r="AA3515" t="str">
        <f>IFERROR(_xlfn.XLOOKUP($J3515,avoidable_ed_reference!$A$2:$A$13,avoidable_ed_reference!$C$2:$C$13),"Not Classified")</f>
        <v>Avoidable</v>
      </c>
      <c r="AB3515" t="str">
        <f>IFERROR(_xlfn.XLOOKUP($B3515,enrollment!$A$2:$A$801,enrollment!$I$2:$I$801),"")</f>
        <v>GA</v>
      </c>
      <c r="AC3515">
        <f>IFERROR(_xlfn.XLOOKUP($B3515,enrollment!$A$2:$A$801,enrollment!$L$2:$L$801),"")</f>
        <v>71</v>
      </c>
      <c r="AD3515" t="str" cm="1">
        <f t="array" ref="AD3515">_xlfn.IFS(AC3515="","Unknown",AC3515&lt;18,"0-17",AC3515&lt;35,"18-34",AC3515&lt;50,"35-49",AC3515&lt;65,"50-64",TRUE,"65+")</f>
        <v>65+</v>
      </c>
      <c r="AE3515">
        <f>IFERROR(_xlfn.XLOOKUP($B3515,enrollment!$A$2:$A$801,enrollment!$O$2:$O$801),"")</f>
        <v>8901234567</v>
      </c>
      <c r="AF3515">
        <f>IFERROR(_xlfn.XLOOKUP($AE3515,providers!$B$2:$B$11,providers!$Q$2:$Q$11),"")</f>
        <v>3.7</v>
      </c>
      <c r="AG3515" s="1">
        <f t="shared" si="54"/>
        <v>45474</v>
      </c>
    </row>
    <row r="3516" spans="1:33" x14ac:dyDescent="0.25">
      <c r="A3516" t="s">
        <v>4064</v>
      </c>
      <c r="B3516" t="s">
        <v>4062</v>
      </c>
      <c r="C3516">
        <v>3456789012</v>
      </c>
      <c r="D3516">
        <v>3456789012</v>
      </c>
      <c r="E3516" s="1">
        <v>45559</v>
      </c>
      <c r="F3516" s="1">
        <v>45559</v>
      </c>
      <c r="G3516" s="1">
        <v>45589</v>
      </c>
      <c r="H3516" t="s">
        <v>28</v>
      </c>
      <c r="I3516">
        <v>23</v>
      </c>
      <c r="J3516" t="s">
        <v>77</v>
      </c>
      <c r="K3516">
        <v>99284</v>
      </c>
      <c r="O3516">
        <v>1</v>
      </c>
      <c r="P3516">
        <v>2215.84</v>
      </c>
      <c r="Q3516">
        <v>1231.02</v>
      </c>
      <c r="R3516">
        <v>984.82</v>
      </c>
      <c r="S3516">
        <v>246.2</v>
      </c>
      <c r="T3516" t="s">
        <v>30</v>
      </c>
      <c r="X3516" t="s">
        <v>233</v>
      </c>
      <c r="Y3516" t="s">
        <v>32</v>
      </c>
      <c r="Z3516" t="s">
        <v>45</v>
      </c>
      <c r="AA3516" t="str">
        <f>IFERROR(_xlfn.XLOOKUP($J3516,avoidable_ed_reference!$A$2:$A$13,avoidable_ed_reference!$C$2:$C$13),"Not Classified")</f>
        <v>Avoidable</v>
      </c>
      <c r="AB3516" t="str">
        <f>IFERROR(_xlfn.XLOOKUP($B3516,enrollment!$A$2:$A$801,enrollment!$I$2:$I$801),"")</f>
        <v>GA</v>
      </c>
      <c r="AC3516">
        <f>IFERROR(_xlfn.XLOOKUP($B3516,enrollment!$A$2:$A$801,enrollment!$L$2:$L$801),"")</f>
        <v>71</v>
      </c>
      <c r="AD3516" t="str" cm="1">
        <f t="array" ref="AD3516">_xlfn.IFS(AC3516="","Unknown",AC3516&lt;18,"0-17",AC3516&lt;35,"18-34",AC3516&lt;50,"35-49",AC3516&lt;65,"50-64",TRUE,"65+")</f>
        <v>65+</v>
      </c>
      <c r="AE3516">
        <f>IFERROR(_xlfn.XLOOKUP($B3516,enrollment!$A$2:$A$801,enrollment!$O$2:$O$801),"")</f>
        <v>8901234567</v>
      </c>
      <c r="AF3516">
        <f>IFERROR(_xlfn.XLOOKUP($AE3516,providers!$B$2:$B$11,providers!$Q$2:$Q$11),"")</f>
        <v>3.7</v>
      </c>
      <c r="AG3516" s="1">
        <f t="shared" si="54"/>
        <v>45536</v>
      </c>
    </row>
    <row r="3517" spans="1:33" x14ac:dyDescent="0.25">
      <c r="A3517" t="s">
        <v>4065</v>
      </c>
      <c r="B3517" t="s">
        <v>4062</v>
      </c>
      <c r="C3517">
        <v>8901234567</v>
      </c>
      <c r="D3517">
        <v>8901234567</v>
      </c>
      <c r="E3517" s="1">
        <v>45542</v>
      </c>
      <c r="F3517" s="1">
        <v>45542</v>
      </c>
      <c r="G3517" s="1">
        <v>45563</v>
      </c>
      <c r="H3517" t="s">
        <v>28</v>
      </c>
      <c r="I3517">
        <v>11</v>
      </c>
      <c r="J3517" t="s">
        <v>47</v>
      </c>
      <c r="K3517">
        <v>99213</v>
      </c>
      <c r="O3517">
        <v>1</v>
      </c>
      <c r="P3517">
        <v>184.32</v>
      </c>
      <c r="Q3517">
        <v>136.53</v>
      </c>
      <c r="R3517">
        <v>109.22</v>
      </c>
      <c r="S3517">
        <v>27.31</v>
      </c>
      <c r="T3517" t="s">
        <v>30</v>
      </c>
      <c r="X3517" t="s">
        <v>233</v>
      </c>
      <c r="Y3517" t="s">
        <v>32</v>
      </c>
      <c r="Z3517" t="s">
        <v>39</v>
      </c>
      <c r="AA3517" t="str">
        <f>IFERROR(_xlfn.XLOOKUP($J3517,avoidable_ed_reference!$A$2:$A$13,avoidable_ed_reference!$C$2:$C$13),"Not Classified")</f>
        <v>Not Classified</v>
      </c>
      <c r="AB3517" t="str">
        <f>IFERROR(_xlfn.XLOOKUP($B3517,enrollment!$A$2:$A$801,enrollment!$I$2:$I$801),"")</f>
        <v>GA</v>
      </c>
      <c r="AC3517">
        <f>IFERROR(_xlfn.XLOOKUP($B3517,enrollment!$A$2:$A$801,enrollment!$L$2:$L$801),"")</f>
        <v>71</v>
      </c>
      <c r="AD3517" t="str" cm="1">
        <f t="array" ref="AD3517">_xlfn.IFS(AC3517="","Unknown",AC3517&lt;18,"0-17",AC3517&lt;35,"18-34",AC3517&lt;50,"35-49",AC3517&lt;65,"50-64",TRUE,"65+")</f>
        <v>65+</v>
      </c>
      <c r="AE3517">
        <f>IFERROR(_xlfn.XLOOKUP($B3517,enrollment!$A$2:$A$801,enrollment!$O$2:$O$801),"")</f>
        <v>8901234567</v>
      </c>
      <c r="AF3517">
        <f>IFERROR(_xlfn.XLOOKUP($AE3517,providers!$B$2:$B$11,providers!$Q$2:$Q$11),"")</f>
        <v>3.7</v>
      </c>
      <c r="AG3517" s="1">
        <f t="shared" si="54"/>
        <v>45536</v>
      </c>
    </row>
    <row r="3518" spans="1:33" x14ac:dyDescent="0.25">
      <c r="A3518" t="s">
        <v>4066</v>
      </c>
      <c r="B3518" t="s">
        <v>4062</v>
      </c>
      <c r="C3518">
        <v>8901234567</v>
      </c>
      <c r="D3518">
        <v>8901234567</v>
      </c>
      <c r="E3518" s="1">
        <v>45551</v>
      </c>
      <c r="F3518" s="1">
        <v>45551</v>
      </c>
      <c r="G3518" s="1">
        <v>45566</v>
      </c>
      <c r="H3518" t="s">
        <v>28</v>
      </c>
      <c r="I3518">
        <v>11</v>
      </c>
      <c r="J3518" t="s">
        <v>47</v>
      </c>
      <c r="K3518">
        <v>99213</v>
      </c>
      <c r="O3518">
        <v>1</v>
      </c>
      <c r="P3518">
        <v>229.76</v>
      </c>
      <c r="Q3518">
        <v>170.19</v>
      </c>
      <c r="R3518">
        <v>136.15</v>
      </c>
      <c r="S3518">
        <v>34.04</v>
      </c>
      <c r="T3518" t="s">
        <v>30</v>
      </c>
      <c r="X3518" t="s">
        <v>233</v>
      </c>
      <c r="Y3518" t="s">
        <v>32</v>
      </c>
      <c r="Z3518" t="s">
        <v>39</v>
      </c>
      <c r="AA3518" t="str">
        <f>IFERROR(_xlfn.XLOOKUP($J3518,avoidable_ed_reference!$A$2:$A$13,avoidable_ed_reference!$C$2:$C$13),"Not Classified")</f>
        <v>Not Classified</v>
      </c>
      <c r="AB3518" t="str">
        <f>IFERROR(_xlfn.XLOOKUP($B3518,enrollment!$A$2:$A$801,enrollment!$I$2:$I$801),"")</f>
        <v>GA</v>
      </c>
      <c r="AC3518">
        <f>IFERROR(_xlfn.XLOOKUP($B3518,enrollment!$A$2:$A$801,enrollment!$L$2:$L$801),"")</f>
        <v>71</v>
      </c>
      <c r="AD3518" t="str" cm="1">
        <f t="array" ref="AD3518">_xlfn.IFS(AC3518="","Unknown",AC3518&lt;18,"0-17",AC3518&lt;35,"18-34",AC3518&lt;50,"35-49",AC3518&lt;65,"50-64",TRUE,"65+")</f>
        <v>65+</v>
      </c>
      <c r="AE3518">
        <f>IFERROR(_xlfn.XLOOKUP($B3518,enrollment!$A$2:$A$801,enrollment!$O$2:$O$801),"")</f>
        <v>8901234567</v>
      </c>
      <c r="AF3518">
        <f>IFERROR(_xlfn.XLOOKUP($AE3518,providers!$B$2:$B$11,providers!$Q$2:$Q$11),"")</f>
        <v>3.7</v>
      </c>
      <c r="AG3518" s="1">
        <f t="shared" si="54"/>
        <v>45536</v>
      </c>
    </row>
    <row r="3519" spans="1:33" x14ac:dyDescent="0.25">
      <c r="A3519" t="s">
        <v>4067</v>
      </c>
      <c r="B3519" t="s">
        <v>4062</v>
      </c>
      <c r="C3519">
        <v>8901234567</v>
      </c>
      <c r="D3519">
        <v>8901234567</v>
      </c>
      <c r="E3519" s="1">
        <v>45551</v>
      </c>
      <c r="F3519" s="1">
        <v>45551</v>
      </c>
      <c r="G3519" s="1">
        <v>45582</v>
      </c>
      <c r="H3519" t="s">
        <v>28</v>
      </c>
      <c r="I3519">
        <v>11</v>
      </c>
      <c r="J3519" t="s">
        <v>35</v>
      </c>
      <c r="K3519">
        <v>99213</v>
      </c>
      <c r="O3519">
        <v>1</v>
      </c>
      <c r="P3519">
        <v>184.61</v>
      </c>
      <c r="Q3519">
        <v>136.75</v>
      </c>
      <c r="R3519">
        <v>109.4</v>
      </c>
      <c r="S3519">
        <v>27.35</v>
      </c>
      <c r="T3519" t="s">
        <v>30</v>
      </c>
      <c r="X3519" t="s">
        <v>233</v>
      </c>
      <c r="Y3519" t="s">
        <v>32</v>
      </c>
      <c r="Z3519" t="s">
        <v>39</v>
      </c>
      <c r="AA3519" t="str">
        <f>IFERROR(_xlfn.XLOOKUP($J3519,avoidable_ed_reference!$A$2:$A$13,avoidable_ed_reference!$C$2:$C$13),"Not Classified")</f>
        <v>Avoidable</v>
      </c>
      <c r="AB3519" t="str">
        <f>IFERROR(_xlfn.XLOOKUP($B3519,enrollment!$A$2:$A$801,enrollment!$I$2:$I$801),"")</f>
        <v>GA</v>
      </c>
      <c r="AC3519">
        <f>IFERROR(_xlfn.XLOOKUP($B3519,enrollment!$A$2:$A$801,enrollment!$L$2:$L$801),"")</f>
        <v>71</v>
      </c>
      <c r="AD3519" t="str" cm="1">
        <f t="array" ref="AD3519">_xlfn.IFS(AC3519="","Unknown",AC3519&lt;18,"0-17",AC3519&lt;35,"18-34",AC3519&lt;50,"35-49",AC3519&lt;65,"50-64",TRUE,"65+")</f>
        <v>65+</v>
      </c>
      <c r="AE3519">
        <f>IFERROR(_xlfn.XLOOKUP($B3519,enrollment!$A$2:$A$801,enrollment!$O$2:$O$801),"")</f>
        <v>8901234567</v>
      </c>
      <c r="AF3519">
        <f>IFERROR(_xlfn.XLOOKUP($AE3519,providers!$B$2:$B$11,providers!$Q$2:$Q$11),"")</f>
        <v>3.7</v>
      </c>
      <c r="AG3519" s="1">
        <f t="shared" si="54"/>
        <v>45536</v>
      </c>
    </row>
    <row r="3520" spans="1:33" x14ac:dyDescent="0.25">
      <c r="A3520" t="s">
        <v>4068</v>
      </c>
      <c r="B3520" t="s">
        <v>4062</v>
      </c>
      <c r="C3520">
        <v>7890123456</v>
      </c>
      <c r="D3520">
        <v>7890123456</v>
      </c>
      <c r="E3520" s="1">
        <v>45569</v>
      </c>
      <c r="F3520" s="1">
        <v>45569</v>
      </c>
      <c r="G3520" s="1">
        <v>45597</v>
      </c>
      <c r="H3520" t="s">
        <v>59</v>
      </c>
      <c r="J3520" t="s">
        <v>60</v>
      </c>
      <c r="L3520" s="2" t="s">
        <v>82</v>
      </c>
      <c r="M3520" t="s">
        <v>83</v>
      </c>
      <c r="N3520" t="s">
        <v>84</v>
      </c>
      <c r="O3520">
        <v>1</v>
      </c>
      <c r="P3520">
        <v>889.23</v>
      </c>
      <c r="Q3520">
        <v>808.39</v>
      </c>
      <c r="R3520">
        <v>646.71</v>
      </c>
      <c r="S3520">
        <v>161.68</v>
      </c>
      <c r="T3520" t="s">
        <v>30</v>
      </c>
      <c r="X3520" t="s">
        <v>233</v>
      </c>
      <c r="Y3520" t="s">
        <v>32</v>
      </c>
      <c r="Z3520" t="s">
        <v>64</v>
      </c>
      <c r="AA3520" t="str">
        <f>IFERROR(_xlfn.XLOOKUP($J3520,avoidable_ed_reference!$A$2:$A$13,avoidable_ed_reference!$C$2:$C$13),"Not Classified")</f>
        <v>Not Classified</v>
      </c>
      <c r="AB3520" t="str">
        <f>IFERROR(_xlfn.XLOOKUP($B3520,enrollment!$A$2:$A$801,enrollment!$I$2:$I$801),"")</f>
        <v>GA</v>
      </c>
      <c r="AC3520">
        <f>IFERROR(_xlfn.XLOOKUP($B3520,enrollment!$A$2:$A$801,enrollment!$L$2:$L$801),"")</f>
        <v>71</v>
      </c>
      <c r="AD3520" t="str" cm="1">
        <f t="array" ref="AD3520">_xlfn.IFS(AC3520="","Unknown",AC3520&lt;18,"0-17",AC3520&lt;35,"18-34",AC3520&lt;50,"35-49",AC3520&lt;65,"50-64",TRUE,"65+")</f>
        <v>65+</v>
      </c>
      <c r="AE3520">
        <f>IFERROR(_xlfn.XLOOKUP($B3520,enrollment!$A$2:$A$801,enrollment!$O$2:$O$801),"")</f>
        <v>8901234567</v>
      </c>
      <c r="AF3520">
        <f>IFERROR(_xlfn.XLOOKUP($AE3520,providers!$B$2:$B$11,providers!$Q$2:$Q$11),"")</f>
        <v>3.7</v>
      </c>
      <c r="AG3520" s="1">
        <f t="shared" si="54"/>
        <v>45566</v>
      </c>
    </row>
    <row r="3521" spans="1:33" x14ac:dyDescent="0.25">
      <c r="A3521" t="s">
        <v>4069</v>
      </c>
      <c r="B3521" t="s">
        <v>4062</v>
      </c>
      <c r="C3521">
        <v>8901234567</v>
      </c>
      <c r="D3521">
        <v>8901234567</v>
      </c>
      <c r="E3521" s="1">
        <v>45618</v>
      </c>
      <c r="F3521" s="1">
        <v>45618</v>
      </c>
      <c r="G3521" s="1">
        <v>45647</v>
      </c>
      <c r="H3521" t="s">
        <v>28</v>
      </c>
      <c r="I3521">
        <v>11</v>
      </c>
      <c r="J3521" t="s">
        <v>47</v>
      </c>
      <c r="K3521">
        <v>99213</v>
      </c>
      <c r="O3521">
        <v>1</v>
      </c>
      <c r="P3521">
        <v>171.63</v>
      </c>
      <c r="Q3521">
        <v>127.13</v>
      </c>
      <c r="R3521">
        <v>101.7</v>
      </c>
      <c r="S3521">
        <v>25.43</v>
      </c>
      <c r="T3521" t="s">
        <v>30</v>
      </c>
      <c r="X3521" t="s">
        <v>233</v>
      </c>
      <c r="Y3521" t="s">
        <v>32</v>
      </c>
      <c r="Z3521" t="s">
        <v>39</v>
      </c>
      <c r="AA3521" t="str">
        <f>IFERROR(_xlfn.XLOOKUP($J3521,avoidable_ed_reference!$A$2:$A$13,avoidable_ed_reference!$C$2:$C$13),"Not Classified")</f>
        <v>Not Classified</v>
      </c>
      <c r="AB3521" t="str">
        <f>IFERROR(_xlfn.XLOOKUP($B3521,enrollment!$A$2:$A$801,enrollment!$I$2:$I$801),"")</f>
        <v>GA</v>
      </c>
      <c r="AC3521">
        <f>IFERROR(_xlfn.XLOOKUP($B3521,enrollment!$A$2:$A$801,enrollment!$L$2:$L$801),"")</f>
        <v>71</v>
      </c>
      <c r="AD3521" t="str" cm="1">
        <f t="array" ref="AD3521">_xlfn.IFS(AC3521="","Unknown",AC3521&lt;18,"0-17",AC3521&lt;35,"18-34",AC3521&lt;50,"35-49",AC3521&lt;65,"50-64",TRUE,"65+")</f>
        <v>65+</v>
      </c>
      <c r="AE3521">
        <f>IFERROR(_xlfn.XLOOKUP($B3521,enrollment!$A$2:$A$801,enrollment!$O$2:$O$801),"")</f>
        <v>8901234567</v>
      </c>
      <c r="AF3521">
        <f>IFERROR(_xlfn.XLOOKUP($AE3521,providers!$B$2:$B$11,providers!$Q$2:$Q$11),"")</f>
        <v>3.7</v>
      </c>
      <c r="AG3521" s="1">
        <f t="shared" si="54"/>
        <v>45597</v>
      </c>
    </row>
    <row r="3522" spans="1:33" x14ac:dyDescent="0.25">
      <c r="A3522" t="s">
        <v>4070</v>
      </c>
      <c r="B3522" t="s">
        <v>4062</v>
      </c>
      <c r="C3522">
        <v>6789012345</v>
      </c>
      <c r="D3522">
        <v>6789012345</v>
      </c>
      <c r="E3522" s="1">
        <v>45413</v>
      </c>
      <c r="F3522" s="1">
        <v>45413</v>
      </c>
      <c r="G3522" s="1">
        <v>45433</v>
      </c>
      <c r="H3522" t="s">
        <v>28</v>
      </c>
      <c r="I3522">
        <v>22</v>
      </c>
      <c r="J3522" t="s">
        <v>29</v>
      </c>
      <c r="K3522">
        <v>90837</v>
      </c>
      <c r="O3522">
        <v>1</v>
      </c>
      <c r="P3522">
        <v>279.79000000000002</v>
      </c>
      <c r="Q3522">
        <v>207.25</v>
      </c>
      <c r="R3522">
        <v>165.8</v>
      </c>
      <c r="S3522">
        <v>41.45</v>
      </c>
      <c r="T3522" t="s">
        <v>30</v>
      </c>
      <c r="X3522" t="s">
        <v>233</v>
      </c>
      <c r="Y3522" t="s">
        <v>32</v>
      </c>
      <c r="Z3522" t="s">
        <v>33</v>
      </c>
      <c r="AA3522" t="str">
        <f>IFERROR(_xlfn.XLOOKUP($J3522,avoidable_ed_reference!$A$2:$A$13,avoidable_ed_reference!$C$2:$C$13),"Not Classified")</f>
        <v>Potentially Avoidable</v>
      </c>
      <c r="AB3522" t="str">
        <f>IFERROR(_xlfn.XLOOKUP($B3522,enrollment!$A$2:$A$801,enrollment!$I$2:$I$801),"")</f>
        <v>GA</v>
      </c>
      <c r="AC3522">
        <f>IFERROR(_xlfn.XLOOKUP($B3522,enrollment!$A$2:$A$801,enrollment!$L$2:$L$801),"")</f>
        <v>71</v>
      </c>
      <c r="AD3522" t="str" cm="1">
        <f t="array" ref="AD3522">_xlfn.IFS(AC3522="","Unknown",AC3522&lt;18,"0-17",AC3522&lt;35,"18-34",AC3522&lt;50,"35-49",AC3522&lt;65,"50-64",TRUE,"65+")</f>
        <v>65+</v>
      </c>
      <c r="AE3522">
        <f>IFERROR(_xlfn.XLOOKUP($B3522,enrollment!$A$2:$A$801,enrollment!$O$2:$O$801),"")</f>
        <v>8901234567</v>
      </c>
      <c r="AF3522">
        <f>IFERROR(_xlfn.XLOOKUP($AE3522,providers!$B$2:$B$11,providers!$Q$2:$Q$11),"")</f>
        <v>3.7</v>
      </c>
      <c r="AG3522" s="1">
        <f t="shared" si="54"/>
        <v>45413</v>
      </c>
    </row>
    <row r="3523" spans="1:33" x14ac:dyDescent="0.25">
      <c r="A3523" t="s">
        <v>4071</v>
      </c>
      <c r="B3523" t="s">
        <v>4062</v>
      </c>
      <c r="C3523">
        <v>9012345678</v>
      </c>
      <c r="D3523">
        <v>9012345678</v>
      </c>
      <c r="E3523" s="1">
        <v>45478</v>
      </c>
      <c r="F3523" s="1">
        <v>45478</v>
      </c>
      <c r="G3523" s="1">
        <v>45505</v>
      </c>
      <c r="H3523" t="s">
        <v>67</v>
      </c>
      <c r="I3523">
        <v>21</v>
      </c>
      <c r="J3523" t="s">
        <v>42</v>
      </c>
      <c r="K3523">
        <v>99223</v>
      </c>
      <c r="O3523">
        <v>1</v>
      </c>
      <c r="P3523">
        <v>21862.53</v>
      </c>
      <c r="Q3523">
        <v>14104.86</v>
      </c>
      <c r="R3523">
        <v>11283.89</v>
      </c>
      <c r="S3523">
        <v>2820.97</v>
      </c>
      <c r="T3523" t="s">
        <v>30</v>
      </c>
      <c r="V3523">
        <v>1</v>
      </c>
      <c r="W3523" s="2" t="s">
        <v>68</v>
      </c>
      <c r="X3523" t="s">
        <v>233</v>
      </c>
      <c r="Y3523" t="s">
        <v>32</v>
      </c>
      <c r="Z3523" t="s">
        <v>69</v>
      </c>
      <c r="AA3523" t="str">
        <f>IFERROR(_xlfn.XLOOKUP($J3523,avoidable_ed_reference!$A$2:$A$13,avoidable_ed_reference!$C$2:$C$13),"Not Classified")</f>
        <v>Non-Avoidable</v>
      </c>
      <c r="AB3523" t="str">
        <f>IFERROR(_xlfn.XLOOKUP($B3523,enrollment!$A$2:$A$801,enrollment!$I$2:$I$801),"")</f>
        <v>GA</v>
      </c>
      <c r="AC3523">
        <f>IFERROR(_xlfn.XLOOKUP($B3523,enrollment!$A$2:$A$801,enrollment!$L$2:$L$801),"")</f>
        <v>71</v>
      </c>
      <c r="AD3523" t="str" cm="1">
        <f t="array" ref="AD3523">_xlfn.IFS(AC3523="","Unknown",AC3523&lt;18,"0-17",AC3523&lt;35,"18-34",AC3523&lt;50,"35-49",AC3523&lt;65,"50-64",TRUE,"65+")</f>
        <v>65+</v>
      </c>
      <c r="AE3523">
        <f>IFERROR(_xlfn.XLOOKUP($B3523,enrollment!$A$2:$A$801,enrollment!$O$2:$O$801),"")</f>
        <v>8901234567</v>
      </c>
      <c r="AF3523">
        <f>IFERROR(_xlfn.XLOOKUP($AE3523,providers!$B$2:$B$11,providers!$Q$2:$Q$11),"")</f>
        <v>3.7</v>
      </c>
      <c r="AG3523" s="1">
        <f t="shared" ref="AG3523:AG3586" si="55">EOMONTH(E3523,-1)+1</f>
        <v>45474</v>
      </c>
    </row>
    <row r="3524" spans="1:33" x14ac:dyDescent="0.25">
      <c r="A3524" t="s">
        <v>4072</v>
      </c>
      <c r="B3524" t="s">
        <v>4073</v>
      </c>
      <c r="C3524">
        <v>5678901234</v>
      </c>
      <c r="D3524">
        <v>5678901234</v>
      </c>
      <c r="E3524" s="1">
        <v>45356</v>
      </c>
      <c r="F3524" s="1">
        <v>45356</v>
      </c>
      <c r="G3524" s="1">
        <v>45387</v>
      </c>
      <c r="H3524" t="s">
        <v>28</v>
      </c>
      <c r="I3524">
        <v>20</v>
      </c>
      <c r="J3524" t="s">
        <v>35</v>
      </c>
      <c r="K3524">
        <v>99213</v>
      </c>
      <c r="O3524">
        <v>1</v>
      </c>
      <c r="P3524">
        <v>171.48</v>
      </c>
      <c r="Q3524">
        <v>131.91</v>
      </c>
      <c r="R3524">
        <v>105.53</v>
      </c>
      <c r="S3524">
        <v>26.38</v>
      </c>
      <c r="T3524" t="s">
        <v>30</v>
      </c>
      <c r="X3524" t="s">
        <v>146</v>
      </c>
      <c r="Y3524" t="s">
        <v>147</v>
      </c>
      <c r="Z3524" t="s">
        <v>36</v>
      </c>
      <c r="AA3524" t="str">
        <f>IFERROR(_xlfn.XLOOKUP($J3524,avoidable_ed_reference!$A$2:$A$13,avoidable_ed_reference!$C$2:$C$13),"Not Classified")</f>
        <v>Avoidable</v>
      </c>
      <c r="AB3524" t="str">
        <f>IFERROR(_xlfn.XLOOKUP($B3524,enrollment!$A$2:$A$801,enrollment!$I$2:$I$801),"")</f>
        <v>KY</v>
      </c>
      <c r="AC3524">
        <f>IFERROR(_xlfn.XLOOKUP($B3524,enrollment!$A$2:$A$801,enrollment!$L$2:$L$801),"")</f>
        <v>73</v>
      </c>
      <c r="AD3524" t="str" cm="1">
        <f t="array" ref="AD3524">_xlfn.IFS(AC3524="","Unknown",AC3524&lt;18,"0-17",AC3524&lt;35,"18-34",AC3524&lt;50,"35-49",AC3524&lt;65,"50-64",TRUE,"65+")</f>
        <v>65+</v>
      </c>
      <c r="AE3524">
        <f>IFERROR(_xlfn.XLOOKUP($B3524,enrollment!$A$2:$A$801,enrollment!$O$2:$O$801),"")</f>
        <v>3456789012</v>
      </c>
      <c r="AF3524">
        <f>IFERROR(_xlfn.XLOOKUP($AE3524,providers!$B$2:$B$11,providers!$Q$2:$Q$11),"")</f>
        <v>4</v>
      </c>
      <c r="AG3524" s="1">
        <f t="shared" si="55"/>
        <v>45352</v>
      </c>
    </row>
    <row r="3525" spans="1:33" x14ac:dyDescent="0.25">
      <c r="A3525" t="s">
        <v>4074</v>
      </c>
      <c r="B3525" t="s">
        <v>4073</v>
      </c>
      <c r="C3525">
        <v>6789012345</v>
      </c>
      <c r="D3525">
        <v>6789012345</v>
      </c>
      <c r="E3525" s="1">
        <v>45655</v>
      </c>
      <c r="F3525" s="1">
        <v>45655</v>
      </c>
      <c r="G3525" s="1">
        <v>45682</v>
      </c>
      <c r="H3525" t="s">
        <v>28</v>
      </c>
      <c r="I3525">
        <v>22</v>
      </c>
      <c r="J3525" t="s">
        <v>29</v>
      </c>
      <c r="K3525">
        <v>90837</v>
      </c>
      <c r="O3525">
        <v>1</v>
      </c>
      <c r="P3525">
        <v>259.39</v>
      </c>
      <c r="Q3525">
        <v>192.14</v>
      </c>
      <c r="R3525">
        <v>153.71</v>
      </c>
      <c r="S3525">
        <v>38.43</v>
      </c>
      <c r="T3525" t="s">
        <v>30</v>
      </c>
      <c r="X3525" t="s">
        <v>146</v>
      </c>
      <c r="Y3525" t="s">
        <v>147</v>
      </c>
      <c r="Z3525" t="s">
        <v>33</v>
      </c>
      <c r="AA3525" t="str">
        <f>IFERROR(_xlfn.XLOOKUP($J3525,avoidable_ed_reference!$A$2:$A$13,avoidable_ed_reference!$C$2:$C$13),"Not Classified")</f>
        <v>Potentially Avoidable</v>
      </c>
      <c r="AB3525" t="str">
        <f>IFERROR(_xlfn.XLOOKUP($B3525,enrollment!$A$2:$A$801,enrollment!$I$2:$I$801),"")</f>
        <v>KY</v>
      </c>
      <c r="AC3525">
        <f>IFERROR(_xlfn.XLOOKUP($B3525,enrollment!$A$2:$A$801,enrollment!$L$2:$L$801),"")</f>
        <v>73</v>
      </c>
      <c r="AD3525" t="str" cm="1">
        <f t="array" ref="AD3525">_xlfn.IFS(AC3525="","Unknown",AC3525&lt;18,"0-17",AC3525&lt;35,"18-34",AC3525&lt;50,"35-49",AC3525&lt;65,"50-64",TRUE,"65+")</f>
        <v>65+</v>
      </c>
      <c r="AE3525">
        <f>IFERROR(_xlfn.XLOOKUP($B3525,enrollment!$A$2:$A$801,enrollment!$O$2:$O$801),"")</f>
        <v>3456789012</v>
      </c>
      <c r="AF3525">
        <f>IFERROR(_xlfn.XLOOKUP($AE3525,providers!$B$2:$B$11,providers!$Q$2:$Q$11),"")</f>
        <v>4</v>
      </c>
      <c r="AG3525" s="1">
        <f t="shared" si="55"/>
        <v>45627</v>
      </c>
    </row>
    <row r="3526" spans="1:33" x14ac:dyDescent="0.25">
      <c r="A3526" t="s">
        <v>4075</v>
      </c>
      <c r="B3526" t="s">
        <v>4073</v>
      </c>
      <c r="C3526">
        <v>3456789012</v>
      </c>
      <c r="D3526">
        <v>3456789012</v>
      </c>
      <c r="E3526" s="1">
        <v>45320</v>
      </c>
      <c r="F3526" s="1">
        <v>45320</v>
      </c>
      <c r="G3526" s="1">
        <v>45342</v>
      </c>
      <c r="H3526" t="s">
        <v>67</v>
      </c>
      <c r="I3526">
        <v>21</v>
      </c>
      <c r="J3526" t="s">
        <v>99</v>
      </c>
      <c r="K3526">
        <v>99223</v>
      </c>
      <c r="O3526">
        <v>1</v>
      </c>
      <c r="P3526">
        <v>30477.45</v>
      </c>
      <c r="Q3526">
        <v>19662.87</v>
      </c>
      <c r="R3526">
        <v>15730.3</v>
      </c>
      <c r="S3526">
        <v>3932.57</v>
      </c>
      <c r="T3526" t="s">
        <v>30</v>
      </c>
      <c r="V3526">
        <v>1</v>
      </c>
      <c r="W3526" s="2" t="s">
        <v>68</v>
      </c>
      <c r="X3526" t="s">
        <v>146</v>
      </c>
      <c r="Y3526" t="s">
        <v>147</v>
      </c>
      <c r="Z3526" t="s">
        <v>69</v>
      </c>
      <c r="AA3526" t="str">
        <f>IFERROR(_xlfn.XLOOKUP($J3526,avoidable_ed_reference!$A$2:$A$13,avoidable_ed_reference!$C$2:$C$13),"Not Classified")</f>
        <v>Not Classified</v>
      </c>
      <c r="AB3526" t="str">
        <f>IFERROR(_xlfn.XLOOKUP($B3526,enrollment!$A$2:$A$801,enrollment!$I$2:$I$801),"")</f>
        <v>KY</v>
      </c>
      <c r="AC3526">
        <f>IFERROR(_xlfn.XLOOKUP($B3526,enrollment!$A$2:$A$801,enrollment!$L$2:$L$801),"")</f>
        <v>73</v>
      </c>
      <c r="AD3526" t="str" cm="1">
        <f t="array" ref="AD3526">_xlfn.IFS(AC3526="","Unknown",AC3526&lt;18,"0-17",AC3526&lt;35,"18-34",AC3526&lt;50,"35-49",AC3526&lt;65,"50-64",TRUE,"65+")</f>
        <v>65+</v>
      </c>
      <c r="AE3526">
        <f>IFERROR(_xlfn.XLOOKUP($B3526,enrollment!$A$2:$A$801,enrollment!$O$2:$O$801),"")</f>
        <v>3456789012</v>
      </c>
      <c r="AF3526">
        <f>IFERROR(_xlfn.XLOOKUP($AE3526,providers!$B$2:$B$11,providers!$Q$2:$Q$11),"")</f>
        <v>4</v>
      </c>
      <c r="AG3526" s="1">
        <f t="shared" si="55"/>
        <v>45292</v>
      </c>
    </row>
    <row r="3527" spans="1:33" x14ac:dyDescent="0.25">
      <c r="A3527" t="s">
        <v>4076</v>
      </c>
      <c r="B3527" t="s">
        <v>4073</v>
      </c>
      <c r="C3527">
        <v>6789012345</v>
      </c>
      <c r="D3527">
        <v>6789012345</v>
      </c>
      <c r="E3527" s="1">
        <v>45336</v>
      </c>
      <c r="F3527" s="1">
        <v>45336</v>
      </c>
      <c r="G3527" s="1">
        <v>45365</v>
      </c>
      <c r="H3527" t="s">
        <v>28</v>
      </c>
      <c r="I3527">
        <v>22</v>
      </c>
      <c r="J3527" t="s">
        <v>29</v>
      </c>
      <c r="K3527">
        <v>90837</v>
      </c>
      <c r="O3527">
        <v>1</v>
      </c>
      <c r="P3527">
        <v>215.03</v>
      </c>
      <c r="Q3527">
        <v>159.28</v>
      </c>
      <c r="R3527">
        <v>127.42</v>
      </c>
      <c r="S3527">
        <v>31.86</v>
      </c>
      <c r="T3527" t="s">
        <v>30</v>
      </c>
      <c r="X3527" t="s">
        <v>146</v>
      </c>
      <c r="Y3527" t="s">
        <v>147</v>
      </c>
      <c r="Z3527" t="s">
        <v>33</v>
      </c>
      <c r="AA3527" t="str">
        <f>IFERROR(_xlfn.XLOOKUP($J3527,avoidable_ed_reference!$A$2:$A$13,avoidable_ed_reference!$C$2:$C$13),"Not Classified")</f>
        <v>Potentially Avoidable</v>
      </c>
      <c r="AB3527" t="str">
        <f>IFERROR(_xlfn.XLOOKUP($B3527,enrollment!$A$2:$A$801,enrollment!$I$2:$I$801),"")</f>
        <v>KY</v>
      </c>
      <c r="AC3527">
        <f>IFERROR(_xlfn.XLOOKUP($B3527,enrollment!$A$2:$A$801,enrollment!$L$2:$L$801),"")</f>
        <v>73</v>
      </c>
      <c r="AD3527" t="str" cm="1">
        <f t="array" ref="AD3527">_xlfn.IFS(AC3527="","Unknown",AC3527&lt;18,"0-17",AC3527&lt;35,"18-34",AC3527&lt;50,"35-49",AC3527&lt;65,"50-64",TRUE,"65+")</f>
        <v>65+</v>
      </c>
      <c r="AE3527">
        <f>IFERROR(_xlfn.XLOOKUP($B3527,enrollment!$A$2:$A$801,enrollment!$O$2:$O$801),"")</f>
        <v>3456789012</v>
      </c>
      <c r="AF3527">
        <f>IFERROR(_xlfn.XLOOKUP($AE3527,providers!$B$2:$B$11,providers!$Q$2:$Q$11),"")</f>
        <v>4</v>
      </c>
      <c r="AG3527" s="1">
        <f t="shared" si="55"/>
        <v>45323</v>
      </c>
    </row>
    <row r="3528" spans="1:33" x14ac:dyDescent="0.25">
      <c r="A3528" t="s">
        <v>4077</v>
      </c>
      <c r="B3528" t="s">
        <v>4073</v>
      </c>
      <c r="C3528">
        <v>3456789012</v>
      </c>
      <c r="D3528">
        <v>3456789012</v>
      </c>
      <c r="E3528" s="1">
        <v>45369</v>
      </c>
      <c r="F3528" s="1">
        <v>45369</v>
      </c>
      <c r="G3528" s="1">
        <v>45392</v>
      </c>
      <c r="H3528" t="s">
        <v>28</v>
      </c>
      <c r="I3528">
        <v>11</v>
      </c>
      <c r="J3528" t="s">
        <v>35</v>
      </c>
      <c r="K3528">
        <v>99213</v>
      </c>
      <c r="O3528">
        <v>1</v>
      </c>
      <c r="P3528">
        <v>231.96</v>
      </c>
      <c r="Q3528">
        <v>171.82</v>
      </c>
      <c r="R3528">
        <v>137.46</v>
      </c>
      <c r="S3528">
        <v>34.36</v>
      </c>
      <c r="T3528" t="s">
        <v>30</v>
      </c>
      <c r="X3528" t="s">
        <v>146</v>
      </c>
      <c r="Y3528" t="s">
        <v>147</v>
      </c>
      <c r="Z3528" t="s">
        <v>39</v>
      </c>
      <c r="AA3528" t="str">
        <f>IFERROR(_xlfn.XLOOKUP($J3528,avoidable_ed_reference!$A$2:$A$13,avoidable_ed_reference!$C$2:$C$13),"Not Classified")</f>
        <v>Avoidable</v>
      </c>
      <c r="AB3528" t="str">
        <f>IFERROR(_xlfn.XLOOKUP($B3528,enrollment!$A$2:$A$801,enrollment!$I$2:$I$801),"")</f>
        <v>KY</v>
      </c>
      <c r="AC3528">
        <f>IFERROR(_xlfn.XLOOKUP($B3528,enrollment!$A$2:$A$801,enrollment!$L$2:$L$801),"")</f>
        <v>73</v>
      </c>
      <c r="AD3528" t="str" cm="1">
        <f t="array" ref="AD3528">_xlfn.IFS(AC3528="","Unknown",AC3528&lt;18,"0-17",AC3528&lt;35,"18-34",AC3528&lt;50,"35-49",AC3528&lt;65,"50-64",TRUE,"65+")</f>
        <v>65+</v>
      </c>
      <c r="AE3528">
        <f>IFERROR(_xlfn.XLOOKUP($B3528,enrollment!$A$2:$A$801,enrollment!$O$2:$O$801),"")</f>
        <v>3456789012</v>
      </c>
      <c r="AF3528">
        <f>IFERROR(_xlfn.XLOOKUP($AE3528,providers!$B$2:$B$11,providers!$Q$2:$Q$11),"")</f>
        <v>4</v>
      </c>
      <c r="AG3528" s="1">
        <f t="shared" si="55"/>
        <v>45352</v>
      </c>
    </row>
    <row r="3529" spans="1:33" x14ac:dyDescent="0.25">
      <c r="A3529" t="s">
        <v>4078</v>
      </c>
      <c r="B3529" t="s">
        <v>4079</v>
      </c>
      <c r="C3529">
        <v>5678901234</v>
      </c>
      <c r="D3529">
        <v>5678901234</v>
      </c>
      <c r="E3529" s="1">
        <v>45440</v>
      </c>
      <c r="F3529" s="1">
        <v>45440</v>
      </c>
      <c r="G3529" s="1">
        <v>45459</v>
      </c>
      <c r="H3529" t="s">
        <v>28</v>
      </c>
      <c r="I3529">
        <v>20</v>
      </c>
      <c r="J3529" t="s">
        <v>35</v>
      </c>
      <c r="K3529">
        <v>99213</v>
      </c>
      <c r="O3529">
        <v>1</v>
      </c>
      <c r="P3529">
        <v>144.4</v>
      </c>
      <c r="Q3529">
        <v>111.08</v>
      </c>
      <c r="R3529">
        <v>88.86</v>
      </c>
      <c r="S3529">
        <v>22.22</v>
      </c>
      <c r="T3529" t="s">
        <v>30</v>
      </c>
      <c r="X3529" t="s">
        <v>233</v>
      </c>
      <c r="Y3529" t="s">
        <v>32</v>
      </c>
      <c r="Z3529" t="s">
        <v>36</v>
      </c>
      <c r="AA3529" t="str">
        <f>IFERROR(_xlfn.XLOOKUP($J3529,avoidable_ed_reference!$A$2:$A$13,avoidable_ed_reference!$C$2:$C$13),"Not Classified")</f>
        <v>Avoidable</v>
      </c>
      <c r="AB3529" t="str">
        <f>IFERROR(_xlfn.XLOOKUP($B3529,enrollment!$A$2:$A$801,enrollment!$I$2:$I$801),"")</f>
        <v>OH</v>
      </c>
      <c r="AC3529">
        <f>IFERROR(_xlfn.XLOOKUP($B3529,enrollment!$A$2:$A$801,enrollment!$L$2:$L$801),"")</f>
        <v>72</v>
      </c>
      <c r="AD3529" t="str" cm="1">
        <f t="array" ref="AD3529">_xlfn.IFS(AC3529="","Unknown",AC3529&lt;18,"0-17",AC3529&lt;35,"18-34",AC3529&lt;50,"35-49",AC3529&lt;65,"50-64",TRUE,"65+")</f>
        <v>65+</v>
      </c>
      <c r="AE3529">
        <f>IFERROR(_xlfn.XLOOKUP($B3529,enrollment!$A$2:$A$801,enrollment!$O$2:$O$801),"")</f>
        <v>2345678901</v>
      </c>
      <c r="AF3529">
        <f>IFERROR(_xlfn.XLOOKUP($AE3529,providers!$B$2:$B$11,providers!$Q$2:$Q$11),"")</f>
        <v>4.2</v>
      </c>
      <c r="AG3529" s="1">
        <f t="shared" si="55"/>
        <v>45413</v>
      </c>
    </row>
    <row r="3530" spans="1:33" x14ac:dyDescent="0.25">
      <c r="A3530" t="s">
        <v>4080</v>
      </c>
      <c r="B3530" t="s">
        <v>4079</v>
      </c>
      <c r="C3530">
        <v>3456789012</v>
      </c>
      <c r="D3530">
        <v>3456789012</v>
      </c>
      <c r="E3530" s="1">
        <v>45588</v>
      </c>
      <c r="F3530" s="1">
        <v>45588</v>
      </c>
      <c r="G3530" s="1">
        <v>45617</v>
      </c>
      <c r="H3530" t="s">
        <v>28</v>
      </c>
      <c r="I3530">
        <v>23</v>
      </c>
      <c r="J3530" t="s">
        <v>35</v>
      </c>
      <c r="K3530">
        <v>99284</v>
      </c>
      <c r="O3530">
        <v>1</v>
      </c>
      <c r="P3530">
        <v>1781.21</v>
      </c>
      <c r="Q3530">
        <v>989.56</v>
      </c>
      <c r="R3530">
        <v>791.65</v>
      </c>
      <c r="S3530">
        <v>197.91</v>
      </c>
      <c r="T3530" t="s">
        <v>30</v>
      </c>
      <c r="X3530" t="s">
        <v>233</v>
      </c>
      <c r="Y3530" t="s">
        <v>32</v>
      </c>
      <c r="Z3530" t="s">
        <v>45</v>
      </c>
      <c r="AA3530" t="str">
        <f>IFERROR(_xlfn.XLOOKUP($J3530,avoidable_ed_reference!$A$2:$A$13,avoidable_ed_reference!$C$2:$C$13),"Not Classified")</f>
        <v>Avoidable</v>
      </c>
      <c r="AB3530" t="str">
        <f>IFERROR(_xlfn.XLOOKUP($B3530,enrollment!$A$2:$A$801,enrollment!$I$2:$I$801),"")</f>
        <v>OH</v>
      </c>
      <c r="AC3530">
        <f>IFERROR(_xlfn.XLOOKUP($B3530,enrollment!$A$2:$A$801,enrollment!$L$2:$L$801),"")</f>
        <v>72</v>
      </c>
      <c r="AD3530" t="str" cm="1">
        <f t="array" ref="AD3530">_xlfn.IFS(AC3530="","Unknown",AC3530&lt;18,"0-17",AC3530&lt;35,"18-34",AC3530&lt;50,"35-49",AC3530&lt;65,"50-64",TRUE,"65+")</f>
        <v>65+</v>
      </c>
      <c r="AE3530">
        <f>IFERROR(_xlfn.XLOOKUP($B3530,enrollment!$A$2:$A$801,enrollment!$O$2:$O$801),"")</f>
        <v>2345678901</v>
      </c>
      <c r="AF3530">
        <f>IFERROR(_xlfn.XLOOKUP($AE3530,providers!$B$2:$B$11,providers!$Q$2:$Q$11),"")</f>
        <v>4.2</v>
      </c>
      <c r="AG3530" s="1">
        <f t="shared" si="55"/>
        <v>45566</v>
      </c>
    </row>
    <row r="3531" spans="1:33" x14ac:dyDescent="0.25">
      <c r="A3531" t="s">
        <v>4081</v>
      </c>
      <c r="B3531" t="s">
        <v>4079</v>
      </c>
      <c r="C3531">
        <v>2345678901</v>
      </c>
      <c r="D3531">
        <v>2345678901</v>
      </c>
      <c r="E3531" s="1">
        <v>45368</v>
      </c>
      <c r="F3531" s="1">
        <v>45368</v>
      </c>
      <c r="G3531" s="1">
        <v>45386</v>
      </c>
      <c r="H3531" t="s">
        <v>28</v>
      </c>
      <c r="I3531">
        <v>11</v>
      </c>
      <c r="J3531" t="s">
        <v>35</v>
      </c>
      <c r="K3531">
        <v>99213</v>
      </c>
      <c r="O3531">
        <v>1</v>
      </c>
      <c r="P3531">
        <v>211.87</v>
      </c>
      <c r="Q3531">
        <v>156.94</v>
      </c>
      <c r="R3531">
        <v>125.55</v>
      </c>
      <c r="S3531">
        <v>31.39</v>
      </c>
      <c r="T3531" t="s">
        <v>30</v>
      </c>
      <c r="X3531" t="s">
        <v>233</v>
      </c>
      <c r="Y3531" t="s">
        <v>32</v>
      </c>
      <c r="Z3531" t="s">
        <v>39</v>
      </c>
      <c r="AA3531" t="str">
        <f>IFERROR(_xlfn.XLOOKUP($J3531,avoidable_ed_reference!$A$2:$A$13,avoidable_ed_reference!$C$2:$C$13),"Not Classified")</f>
        <v>Avoidable</v>
      </c>
      <c r="AB3531" t="str">
        <f>IFERROR(_xlfn.XLOOKUP($B3531,enrollment!$A$2:$A$801,enrollment!$I$2:$I$801),"")</f>
        <v>OH</v>
      </c>
      <c r="AC3531">
        <f>IFERROR(_xlfn.XLOOKUP($B3531,enrollment!$A$2:$A$801,enrollment!$L$2:$L$801),"")</f>
        <v>72</v>
      </c>
      <c r="AD3531" t="str" cm="1">
        <f t="array" ref="AD3531">_xlfn.IFS(AC3531="","Unknown",AC3531&lt;18,"0-17",AC3531&lt;35,"18-34",AC3531&lt;50,"35-49",AC3531&lt;65,"50-64",TRUE,"65+")</f>
        <v>65+</v>
      </c>
      <c r="AE3531">
        <f>IFERROR(_xlfn.XLOOKUP($B3531,enrollment!$A$2:$A$801,enrollment!$O$2:$O$801),"")</f>
        <v>2345678901</v>
      </c>
      <c r="AF3531">
        <f>IFERROR(_xlfn.XLOOKUP($AE3531,providers!$B$2:$B$11,providers!$Q$2:$Q$11),"")</f>
        <v>4.2</v>
      </c>
      <c r="AG3531" s="1">
        <f t="shared" si="55"/>
        <v>45352</v>
      </c>
    </row>
    <row r="3532" spans="1:33" x14ac:dyDescent="0.25">
      <c r="A3532" t="s">
        <v>4082</v>
      </c>
      <c r="B3532" t="s">
        <v>4083</v>
      </c>
      <c r="C3532">
        <v>8901234567</v>
      </c>
      <c r="D3532">
        <v>8901234567</v>
      </c>
      <c r="E3532" s="1">
        <v>45320</v>
      </c>
      <c r="F3532" s="1">
        <v>45320</v>
      </c>
      <c r="G3532" s="1">
        <v>45350</v>
      </c>
      <c r="H3532" t="s">
        <v>28</v>
      </c>
      <c r="I3532">
        <v>11</v>
      </c>
      <c r="J3532" t="s">
        <v>35</v>
      </c>
      <c r="K3532">
        <v>99213</v>
      </c>
      <c r="O3532">
        <v>1</v>
      </c>
      <c r="P3532">
        <v>219.19</v>
      </c>
      <c r="Q3532">
        <v>162.36000000000001</v>
      </c>
      <c r="R3532">
        <v>129.88999999999999</v>
      </c>
      <c r="S3532">
        <v>32.47</v>
      </c>
      <c r="T3532" t="s">
        <v>30</v>
      </c>
      <c r="X3532" t="s">
        <v>52</v>
      </c>
      <c r="Y3532" t="s">
        <v>44</v>
      </c>
      <c r="Z3532" t="s">
        <v>39</v>
      </c>
      <c r="AA3532" t="str">
        <f>IFERROR(_xlfn.XLOOKUP($J3532,avoidable_ed_reference!$A$2:$A$13,avoidable_ed_reference!$C$2:$C$13),"Not Classified")</f>
        <v>Avoidable</v>
      </c>
      <c r="AB3532" t="str">
        <f>IFERROR(_xlfn.XLOOKUP($B3532,enrollment!$A$2:$A$801,enrollment!$I$2:$I$801),"")</f>
        <v>GA</v>
      </c>
      <c r="AC3532">
        <f>IFERROR(_xlfn.XLOOKUP($B3532,enrollment!$A$2:$A$801,enrollment!$L$2:$L$801),"")</f>
        <v>67</v>
      </c>
      <c r="AD3532" t="str" cm="1">
        <f t="array" ref="AD3532">_xlfn.IFS(AC3532="","Unknown",AC3532&lt;18,"0-17",AC3532&lt;35,"18-34",AC3532&lt;50,"35-49",AC3532&lt;65,"50-64",TRUE,"65+")</f>
        <v>65+</v>
      </c>
      <c r="AE3532">
        <f>IFERROR(_xlfn.XLOOKUP($B3532,enrollment!$A$2:$A$801,enrollment!$O$2:$O$801),"")</f>
        <v>8901234567</v>
      </c>
      <c r="AF3532">
        <f>IFERROR(_xlfn.XLOOKUP($AE3532,providers!$B$2:$B$11,providers!$Q$2:$Q$11),"")</f>
        <v>3.7</v>
      </c>
      <c r="AG3532" s="1">
        <f t="shared" si="55"/>
        <v>45292</v>
      </c>
    </row>
    <row r="3533" spans="1:33" x14ac:dyDescent="0.25">
      <c r="A3533" t="s">
        <v>4084</v>
      </c>
      <c r="B3533" t="s">
        <v>4083</v>
      </c>
      <c r="C3533">
        <v>8901234567</v>
      </c>
      <c r="D3533">
        <v>8901234567</v>
      </c>
      <c r="E3533" s="1">
        <v>45481</v>
      </c>
      <c r="F3533" s="1">
        <v>45481</v>
      </c>
      <c r="G3533" s="1">
        <v>45510</v>
      </c>
      <c r="H3533" t="s">
        <v>28</v>
      </c>
      <c r="I3533">
        <v>11</v>
      </c>
      <c r="J3533" t="s">
        <v>35</v>
      </c>
      <c r="K3533">
        <v>99213</v>
      </c>
      <c r="O3533">
        <v>1</v>
      </c>
      <c r="P3533">
        <v>188.55</v>
      </c>
      <c r="Q3533">
        <v>139.66999999999999</v>
      </c>
      <c r="R3533">
        <v>111.74</v>
      </c>
      <c r="S3533">
        <v>27.93</v>
      </c>
      <c r="T3533" t="s">
        <v>30</v>
      </c>
      <c r="X3533" t="s">
        <v>52</v>
      </c>
      <c r="Y3533" t="s">
        <v>44</v>
      </c>
      <c r="Z3533" t="s">
        <v>39</v>
      </c>
      <c r="AA3533" t="str">
        <f>IFERROR(_xlfn.XLOOKUP($J3533,avoidable_ed_reference!$A$2:$A$13,avoidable_ed_reference!$C$2:$C$13),"Not Classified")</f>
        <v>Avoidable</v>
      </c>
      <c r="AB3533" t="str">
        <f>IFERROR(_xlfn.XLOOKUP($B3533,enrollment!$A$2:$A$801,enrollment!$I$2:$I$801),"")</f>
        <v>GA</v>
      </c>
      <c r="AC3533">
        <f>IFERROR(_xlfn.XLOOKUP($B3533,enrollment!$A$2:$A$801,enrollment!$L$2:$L$801),"")</f>
        <v>67</v>
      </c>
      <c r="AD3533" t="str" cm="1">
        <f t="array" ref="AD3533">_xlfn.IFS(AC3533="","Unknown",AC3533&lt;18,"0-17",AC3533&lt;35,"18-34",AC3533&lt;50,"35-49",AC3533&lt;65,"50-64",TRUE,"65+")</f>
        <v>65+</v>
      </c>
      <c r="AE3533">
        <f>IFERROR(_xlfn.XLOOKUP($B3533,enrollment!$A$2:$A$801,enrollment!$O$2:$O$801),"")</f>
        <v>8901234567</v>
      </c>
      <c r="AF3533">
        <f>IFERROR(_xlfn.XLOOKUP($AE3533,providers!$B$2:$B$11,providers!$Q$2:$Q$11),"")</f>
        <v>3.7</v>
      </c>
      <c r="AG3533" s="1">
        <f t="shared" si="55"/>
        <v>45474</v>
      </c>
    </row>
    <row r="3534" spans="1:33" x14ac:dyDescent="0.25">
      <c r="A3534" t="s">
        <v>4085</v>
      </c>
      <c r="B3534" t="s">
        <v>4083</v>
      </c>
      <c r="C3534">
        <v>3456789012</v>
      </c>
      <c r="D3534">
        <v>3456789012</v>
      </c>
      <c r="E3534" s="1">
        <v>45294</v>
      </c>
      <c r="F3534" s="1">
        <v>45294</v>
      </c>
      <c r="G3534" s="1">
        <v>45320</v>
      </c>
      <c r="H3534" t="s">
        <v>67</v>
      </c>
      <c r="I3534">
        <v>21</v>
      </c>
      <c r="J3534" t="s">
        <v>42</v>
      </c>
      <c r="K3534">
        <v>99223</v>
      </c>
      <c r="O3534">
        <v>1</v>
      </c>
      <c r="P3534">
        <v>29149.18</v>
      </c>
      <c r="Q3534">
        <v>18805.919999999998</v>
      </c>
      <c r="R3534">
        <v>15044.74</v>
      </c>
      <c r="S3534">
        <v>3761.18</v>
      </c>
      <c r="T3534" t="s">
        <v>30</v>
      </c>
      <c r="V3534">
        <v>1</v>
      </c>
      <c r="W3534" s="2" t="s">
        <v>68</v>
      </c>
      <c r="X3534" t="s">
        <v>52</v>
      </c>
      <c r="Y3534" t="s">
        <v>44</v>
      </c>
      <c r="Z3534" t="s">
        <v>69</v>
      </c>
      <c r="AA3534" t="str">
        <f>IFERROR(_xlfn.XLOOKUP($J3534,avoidable_ed_reference!$A$2:$A$13,avoidable_ed_reference!$C$2:$C$13),"Not Classified")</f>
        <v>Non-Avoidable</v>
      </c>
      <c r="AB3534" t="str">
        <f>IFERROR(_xlfn.XLOOKUP($B3534,enrollment!$A$2:$A$801,enrollment!$I$2:$I$801),"")</f>
        <v>GA</v>
      </c>
      <c r="AC3534">
        <f>IFERROR(_xlfn.XLOOKUP($B3534,enrollment!$A$2:$A$801,enrollment!$L$2:$L$801),"")</f>
        <v>67</v>
      </c>
      <c r="AD3534" t="str" cm="1">
        <f t="array" ref="AD3534">_xlfn.IFS(AC3534="","Unknown",AC3534&lt;18,"0-17",AC3534&lt;35,"18-34",AC3534&lt;50,"35-49",AC3534&lt;65,"50-64",TRUE,"65+")</f>
        <v>65+</v>
      </c>
      <c r="AE3534">
        <f>IFERROR(_xlfn.XLOOKUP($B3534,enrollment!$A$2:$A$801,enrollment!$O$2:$O$801),"")</f>
        <v>8901234567</v>
      </c>
      <c r="AF3534">
        <f>IFERROR(_xlfn.XLOOKUP($AE3534,providers!$B$2:$B$11,providers!$Q$2:$Q$11),"")</f>
        <v>3.7</v>
      </c>
      <c r="AG3534" s="1">
        <f t="shared" si="55"/>
        <v>45292</v>
      </c>
    </row>
    <row r="3535" spans="1:33" x14ac:dyDescent="0.25">
      <c r="A3535" t="s">
        <v>4086</v>
      </c>
      <c r="B3535" t="s">
        <v>4083</v>
      </c>
      <c r="C3535">
        <v>9012345678</v>
      </c>
      <c r="D3535">
        <v>9012345678</v>
      </c>
      <c r="E3535" s="1">
        <v>45425</v>
      </c>
      <c r="F3535" s="1">
        <v>45425</v>
      </c>
      <c r="G3535" s="1">
        <v>45447</v>
      </c>
      <c r="H3535" t="s">
        <v>59</v>
      </c>
      <c r="J3535" t="s">
        <v>47</v>
      </c>
      <c r="L3535" s="2" t="s">
        <v>151</v>
      </c>
      <c r="M3535" t="s">
        <v>152</v>
      </c>
      <c r="N3535" t="s">
        <v>153</v>
      </c>
      <c r="O3535">
        <v>1</v>
      </c>
      <c r="P3535">
        <v>1152.5999999999999</v>
      </c>
      <c r="Q3535">
        <v>1047.82</v>
      </c>
      <c r="R3535">
        <v>838.26</v>
      </c>
      <c r="S3535">
        <v>209.56</v>
      </c>
      <c r="T3535" t="s">
        <v>30</v>
      </c>
      <c r="X3535" t="s">
        <v>52</v>
      </c>
      <c r="Y3535" t="s">
        <v>44</v>
      </c>
      <c r="Z3535" t="s">
        <v>64</v>
      </c>
      <c r="AA3535" t="str">
        <f>IFERROR(_xlfn.XLOOKUP($J3535,avoidable_ed_reference!$A$2:$A$13,avoidable_ed_reference!$C$2:$C$13),"Not Classified")</f>
        <v>Not Classified</v>
      </c>
      <c r="AB3535" t="str">
        <f>IFERROR(_xlfn.XLOOKUP($B3535,enrollment!$A$2:$A$801,enrollment!$I$2:$I$801),"")</f>
        <v>GA</v>
      </c>
      <c r="AC3535">
        <f>IFERROR(_xlfn.XLOOKUP($B3535,enrollment!$A$2:$A$801,enrollment!$L$2:$L$801),"")</f>
        <v>67</v>
      </c>
      <c r="AD3535" t="str" cm="1">
        <f t="array" ref="AD3535">_xlfn.IFS(AC3535="","Unknown",AC3535&lt;18,"0-17",AC3535&lt;35,"18-34",AC3535&lt;50,"35-49",AC3535&lt;65,"50-64",TRUE,"65+")</f>
        <v>65+</v>
      </c>
      <c r="AE3535">
        <f>IFERROR(_xlfn.XLOOKUP($B3535,enrollment!$A$2:$A$801,enrollment!$O$2:$O$801),"")</f>
        <v>8901234567</v>
      </c>
      <c r="AF3535">
        <f>IFERROR(_xlfn.XLOOKUP($AE3535,providers!$B$2:$B$11,providers!$Q$2:$Q$11),"")</f>
        <v>3.7</v>
      </c>
      <c r="AG3535" s="1">
        <f t="shared" si="55"/>
        <v>45413</v>
      </c>
    </row>
    <row r="3536" spans="1:33" x14ac:dyDescent="0.25">
      <c r="A3536" t="s">
        <v>4087</v>
      </c>
      <c r="B3536" t="s">
        <v>4083</v>
      </c>
      <c r="C3536">
        <v>7890123456</v>
      </c>
      <c r="D3536">
        <v>7890123456</v>
      </c>
      <c r="E3536" s="1">
        <v>45473</v>
      </c>
      <c r="F3536" s="1">
        <v>45473</v>
      </c>
      <c r="G3536" s="1">
        <v>45507</v>
      </c>
      <c r="H3536" t="s">
        <v>28</v>
      </c>
      <c r="I3536">
        <v>23</v>
      </c>
      <c r="J3536" t="s">
        <v>93</v>
      </c>
      <c r="K3536">
        <v>99284</v>
      </c>
      <c r="O3536">
        <v>1</v>
      </c>
      <c r="P3536">
        <v>2234.3200000000002</v>
      </c>
      <c r="Q3536">
        <v>1241.29</v>
      </c>
      <c r="R3536">
        <v>993.03</v>
      </c>
      <c r="S3536">
        <v>248.26</v>
      </c>
      <c r="T3536" t="s">
        <v>30</v>
      </c>
      <c r="X3536" t="s">
        <v>52</v>
      </c>
      <c r="Y3536" t="s">
        <v>44</v>
      </c>
      <c r="Z3536" t="s">
        <v>45</v>
      </c>
      <c r="AA3536" t="str">
        <f>IFERROR(_xlfn.XLOOKUP($J3536,avoidable_ed_reference!$A$2:$A$13,avoidable_ed_reference!$C$2:$C$13),"Not Classified")</f>
        <v>Avoidable</v>
      </c>
      <c r="AB3536" t="str">
        <f>IFERROR(_xlfn.XLOOKUP($B3536,enrollment!$A$2:$A$801,enrollment!$I$2:$I$801),"")</f>
        <v>GA</v>
      </c>
      <c r="AC3536">
        <f>IFERROR(_xlfn.XLOOKUP($B3536,enrollment!$A$2:$A$801,enrollment!$L$2:$L$801),"")</f>
        <v>67</v>
      </c>
      <c r="AD3536" t="str" cm="1">
        <f t="array" ref="AD3536">_xlfn.IFS(AC3536="","Unknown",AC3536&lt;18,"0-17",AC3536&lt;35,"18-34",AC3536&lt;50,"35-49",AC3536&lt;65,"50-64",TRUE,"65+")</f>
        <v>65+</v>
      </c>
      <c r="AE3536">
        <f>IFERROR(_xlfn.XLOOKUP($B3536,enrollment!$A$2:$A$801,enrollment!$O$2:$O$801),"")</f>
        <v>8901234567</v>
      </c>
      <c r="AF3536">
        <f>IFERROR(_xlfn.XLOOKUP($AE3536,providers!$B$2:$B$11,providers!$Q$2:$Q$11),"")</f>
        <v>3.7</v>
      </c>
      <c r="AG3536" s="1">
        <f t="shared" si="55"/>
        <v>45444</v>
      </c>
    </row>
    <row r="3537" spans="1:33" x14ac:dyDescent="0.25">
      <c r="A3537" t="s">
        <v>4088</v>
      </c>
      <c r="B3537" t="s">
        <v>4089</v>
      </c>
      <c r="C3537">
        <v>5678901234</v>
      </c>
      <c r="D3537">
        <v>5678901234</v>
      </c>
      <c r="E3537" s="1">
        <v>45433</v>
      </c>
      <c r="F3537" s="1">
        <v>45433</v>
      </c>
      <c r="G3537" s="1">
        <v>45465</v>
      </c>
      <c r="H3537" t="s">
        <v>28</v>
      </c>
      <c r="I3537">
        <v>20</v>
      </c>
      <c r="J3537" t="s">
        <v>35</v>
      </c>
      <c r="K3537">
        <v>99213</v>
      </c>
      <c r="O3537">
        <v>1</v>
      </c>
      <c r="P3537">
        <v>174.8</v>
      </c>
      <c r="Q3537">
        <v>134.46</v>
      </c>
      <c r="R3537">
        <v>107.57</v>
      </c>
      <c r="S3537">
        <v>26.89</v>
      </c>
      <c r="T3537" t="s">
        <v>30</v>
      </c>
      <c r="X3537" t="s">
        <v>31</v>
      </c>
      <c r="Y3537" t="s">
        <v>32</v>
      </c>
      <c r="Z3537" t="s">
        <v>36</v>
      </c>
      <c r="AA3537" t="str">
        <f>IFERROR(_xlfn.XLOOKUP($J3537,avoidable_ed_reference!$A$2:$A$13,avoidable_ed_reference!$C$2:$C$13),"Not Classified")</f>
        <v>Avoidable</v>
      </c>
      <c r="AB3537" t="str">
        <f>IFERROR(_xlfn.XLOOKUP($B3537,enrollment!$A$2:$A$801,enrollment!$I$2:$I$801),"")</f>
        <v>GA</v>
      </c>
      <c r="AC3537">
        <f>IFERROR(_xlfn.XLOOKUP($B3537,enrollment!$A$2:$A$801,enrollment!$L$2:$L$801),"")</f>
        <v>46</v>
      </c>
      <c r="AD3537" t="str" cm="1">
        <f t="array" ref="AD3537">_xlfn.IFS(AC3537="","Unknown",AC3537&lt;18,"0-17",AC3537&lt;35,"18-34",AC3537&lt;50,"35-49",AC3537&lt;65,"50-64",TRUE,"65+")</f>
        <v>35-49</v>
      </c>
      <c r="AE3537">
        <f>IFERROR(_xlfn.XLOOKUP($B3537,enrollment!$A$2:$A$801,enrollment!$O$2:$O$801),"")</f>
        <v>8901234567</v>
      </c>
      <c r="AF3537">
        <f>IFERROR(_xlfn.XLOOKUP($AE3537,providers!$B$2:$B$11,providers!$Q$2:$Q$11),"")</f>
        <v>3.7</v>
      </c>
      <c r="AG3537" s="1">
        <f t="shared" si="55"/>
        <v>45413</v>
      </c>
    </row>
    <row r="3538" spans="1:33" x14ac:dyDescent="0.25">
      <c r="A3538" t="s">
        <v>4090</v>
      </c>
      <c r="B3538" t="s">
        <v>4089</v>
      </c>
      <c r="C3538">
        <v>5678901234</v>
      </c>
      <c r="D3538">
        <v>5678901234</v>
      </c>
      <c r="E3538" s="1">
        <v>45634</v>
      </c>
      <c r="F3538" s="1">
        <v>45634</v>
      </c>
      <c r="G3538" s="1">
        <v>45663</v>
      </c>
      <c r="H3538" t="s">
        <v>28</v>
      </c>
      <c r="I3538">
        <v>20</v>
      </c>
      <c r="J3538" t="s">
        <v>35</v>
      </c>
      <c r="K3538">
        <v>99213</v>
      </c>
      <c r="O3538">
        <v>1</v>
      </c>
      <c r="P3538">
        <v>150.08000000000001</v>
      </c>
      <c r="Q3538">
        <v>115.45</v>
      </c>
      <c r="R3538">
        <v>92.36</v>
      </c>
      <c r="S3538">
        <v>23.09</v>
      </c>
      <c r="T3538" t="s">
        <v>30</v>
      </c>
      <c r="X3538" t="s">
        <v>31</v>
      </c>
      <c r="Y3538" t="s">
        <v>32</v>
      </c>
      <c r="Z3538" t="s">
        <v>36</v>
      </c>
      <c r="AA3538" t="str">
        <f>IFERROR(_xlfn.XLOOKUP($J3538,avoidable_ed_reference!$A$2:$A$13,avoidable_ed_reference!$C$2:$C$13),"Not Classified")</f>
        <v>Avoidable</v>
      </c>
      <c r="AB3538" t="str">
        <f>IFERROR(_xlfn.XLOOKUP($B3538,enrollment!$A$2:$A$801,enrollment!$I$2:$I$801),"")</f>
        <v>GA</v>
      </c>
      <c r="AC3538">
        <f>IFERROR(_xlfn.XLOOKUP($B3538,enrollment!$A$2:$A$801,enrollment!$L$2:$L$801),"")</f>
        <v>46</v>
      </c>
      <c r="AD3538" t="str" cm="1">
        <f t="array" ref="AD3538">_xlfn.IFS(AC3538="","Unknown",AC3538&lt;18,"0-17",AC3538&lt;35,"18-34",AC3538&lt;50,"35-49",AC3538&lt;65,"50-64",TRUE,"65+")</f>
        <v>35-49</v>
      </c>
      <c r="AE3538">
        <f>IFERROR(_xlfn.XLOOKUP($B3538,enrollment!$A$2:$A$801,enrollment!$O$2:$O$801),"")</f>
        <v>8901234567</v>
      </c>
      <c r="AF3538">
        <f>IFERROR(_xlfn.XLOOKUP($AE3538,providers!$B$2:$B$11,providers!$Q$2:$Q$11),"")</f>
        <v>3.7</v>
      </c>
      <c r="AG3538" s="1">
        <f t="shared" si="55"/>
        <v>45627</v>
      </c>
    </row>
    <row r="3539" spans="1:33" x14ac:dyDescent="0.25">
      <c r="A3539" t="s">
        <v>4091</v>
      </c>
      <c r="B3539" t="s">
        <v>4089</v>
      </c>
      <c r="C3539">
        <v>3456789012</v>
      </c>
      <c r="D3539">
        <v>3456789012</v>
      </c>
      <c r="E3539" s="1">
        <v>45420</v>
      </c>
      <c r="F3539" s="1">
        <v>45420</v>
      </c>
      <c r="G3539" s="1">
        <v>45436</v>
      </c>
      <c r="H3539" t="s">
        <v>59</v>
      </c>
      <c r="J3539" t="s">
        <v>60</v>
      </c>
      <c r="L3539" s="2" t="s">
        <v>151</v>
      </c>
      <c r="M3539" t="s">
        <v>152</v>
      </c>
      <c r="N3539" t="s">
        <v>153</v>
      </c>
      <c r="O3539">
        <v>1</v>
      </c>
      <c r="P3539">
        <v>1261.44</v>
      </c>
      <c r="Q3539">
        <v>1146.76</v>
      </c>
      <c r="R3539">
        <v>917.41</v>
      </c>
      <c r="S3539">
        <v>229.35</v>
      </c>
      <c r="T3539" t="s">
        <v>30</v>
      </c>
      <c r="X3539" t="s">
        <v>31</v>
      </c>
      <c r="Y3539" t="s">
        <v>32</v>
      </c>
      <c r="Z3539" t="s">
        <v>64</v>
      </c>
      <c r="AA3539" t="str">
        <f>IFERROR(_xlfn.XLOOKUP($J3539,avoidable_ed_reference!$A$2:$A$13,avoidable_ed_reference!$C$2:$C$13),"Not Classified")</f>
        <v>Not Classified</v>
      </c>
      <c r="AB3539" t="str">
        <f>IFERROR(_xlfn.XLOOKUP($B3539,enrollment!$A$2:$A$801,enrollment!$I$2:$I$801),"")</f>
        <v>GA</v>
      </c>
      <c r="AC3539">
        <f>IFERROR(_xlfn.XLOOKUP($B3539,enrollment!$A$2:$A$801,enrollment!$L$2:$L$801),"")</f>
        <v>46</v>
      </c>
      <c r="AD3539" t="str" cm="1">
        <f t="array" ref="AD3539">_xlfn.IFS(AC3539="","Unknown",AC3539&lt;18,"0-17",AC3539&lt;35,"18-34",AC3539&lt;50,"35-49",AC3539&lt;65,"50-64",TRUE,"65+")</f>
        <v>35-49</v>
      </c>
      <c r="AE3539">
        <f>IFERROR(_xlfn.XLOOKUP($B3539,enrollment!$A$2:$A$801,enrollment!$O$2:$O$801),"")</f>
        <v>8901234567</v>
      </c>
      <c r="AF3539">
        <f>IFERROR(_xlfn.XLOOKUP($AE3539,providers!$B$2:$B$11,providers!$Q$2:$Q$11),"")</f>
        <v>3.7</v>
      </c>
      <c r="AG3539" s="1">
        <f t="shared" si="55"/>
        <v>45413</v>
      </c>
    </row>
    <row r="3540" spans="1:33" x14ac:dyDescent="0.25">
      <c r="A3540" t="s">
        <v>4092</v>
      </c>
      <c r="B3540" t="s">
        <v>4089</v>
      </c>
      <c r="C3540">
        <v>8901234567</v>
      </c>
      <c r="D3540">
        <v>8901234567</v>
      </c>
      <c r="E3540" s="1">
        <v>45406</v>
      </c>
      <c r="F3540" s="1">
        <v>45406</v>
      </c>
      <c r="G3540" s="1">
        <v>45433</v>
      </c>
      <c r="H3540" t="s">
        <v>28</v>
      </c>
      <c r="I3540">
        <v>11</v>
      </c>
      <c r="J3540" t="s">
        <v>38</v>
      </c>
      <c r="K3540">
        <v>99213</v>
      </c>
      <c r="O3540">
        <v>1</v>
      </c>
      <c r="P3540">
        <v>241.68</v>
      </c>
      <c r="Q3540">
        <v>179.02</v>
      </c>
      <c r="R3540">
        <v>143.22</v>
      </c>
      <c r="S3540">
        <v>35.799999999999997</v>
      </c>
      <c r="T3540" t="s">
        <v>30</v>
      </c>
      <c r="X3540" t="s">
        <v>31</v>
      </c>
      <c r="Y3540" t="s">
        <v>32</v>
      </c>
      <c r="Z3540" t="s">
        <v>39</v>
      </c>
      <c r="AA3540" t="str">
        <f>IFERROR(_xlfn.XLOOKUP($J3540,avoidable_ed_reference!$A$2:$A$13,avoidable_ed_reference!$C$2:$C$13),"Not Classified")</f>
        <v>Not Classified</v>
      </c>
      <c r="AB3540" t="str">
        <f>IFERROR(_xlfn.XLOOKUP($B3540,enrollment!$A$2:$A$801,enrollment!$I$2:$I$801),"")</f>
        <v>GA</v>
      </c>
      <c r="AC3540">
        <f>IFERROR(_xlfn.XLOOKUP($B3540,enrollment!$A$2:$A$801,enrollment!$L$2:$L$801),"")</f>
        <v>46</v>
      </c>
      <c r="AD3540" t="str" cm="1">
        <f t="array" ref="AD3540">_xlfn.IFS(AC3540="","Unknown",AC3540&lt;18,"0-17",AC3540&lt;35,"18-34",AC3540&lt;50,"35-49",AC3540&lt;65,"50-64",TRUE,"65+")</f>
        <v>35-49</v>
      </c>
      <c r="AE3540">
        <f>IFERROR(_xlfn.XLOOKUP($B3540,enrollment!$A$2:$A$801,enrollment!$O$2:$O$801),"")</f>
        <v>8901234567</v>
      </c>
      <c r="AF3540">
        <f>IFERROR(_xlfn.XLOOKUP($AE3540,providers!$B$2:$B$11,providers!$Q$2:$Q$11),"")</f>
        <v>3.7</v>
      </c>
      <c r="AG3540" s="1">
        <f t="shared" si="55"/>
        <v>45383</v>
      </c>
    </row>
    <row r="3541" spans="1:33" x14ac:dyDescent="0.25">
      <c r="A3541" t="s">
        <v>4093</v>
      </c>
      <c r="B3541" t="s">
        <v>4089</v>
      </c>
      <c r="C3541">
        <v>8901234567</v>
      </c>
      <c r="D3541">
        <v>8901234567</v>
      </c>
      <c r="E3541" s="1">
        <v>45589</v>
      </c>
      <c r="F3541" s="1">
        <v>45589</v>
      </c>
      <c r="G3541" s="1">
        <v>45617</v>
      </c>
      <c r="H3541" t="s">
        <v>28</v>
      </c>
      <c r="I3541">
        <v>11</v>
      </c>
      <c r="J3541" t="s">
        <v>38</v>
      </c>
      <c r="K3541">
        <v>99213</v>
      </c>
      <c r="O3541">
        <v>1</v>
      </c>
      <c r="P3541">
        <v>198.33</v>
      </c>
      <c r="Q3541">
        <v>146.91</v>
      </c>
      <c r="R3541">
        <v>117.53</v>
      </c>
      <c r="S3541">
        <v>29.38</v>
      </c>
      <c r="T3541" t="s">
        <v>30</v>
      </c>
      <c r="X3541" t="s">
        <v>31</v>
      </c>
      <c r="Y3541" t="s">
        <v>32</v>
      </c>
      <c r="Z3541" t="s">
        <v>39</v>
      </c>
      <c r="AA3541" t="str">
        <f>IFERROR(_xlfn.XLOOKUP($J3541,avoidable_ed_reference!$A$2:$A$13,avoidable_ed_reference!$C$2:$C$13),"Not Classified")</f>
        <v>Not Classified</v>
      </c>
      <c r="AB3541" t="str">
        <f>IFERROR(_xlfn.XLOOKUP($B3541,enrollment!$A$2:$A$801,enrollment!$I$2:$I$801),"")</f>
        <v>GA</v>
      </c>
      <c r="AC3541">
        <f>IFERROR(_xlfn.XLOOKUP($B3541,enrollment!$A$2:$A$801,enrollment!$L$2:$L$801),"")</f>
        <v>46</v>
      </c>
      <c r="AD3541" t="str" cm="1">
        <f t="array" ref="AD3541">_xlfn.IFS(AC3541="","Unknown",AC3541&lt;18,"0-17",AC3541&lt;35,"18-34",AC3541&lt;50,"35-49",AC3541&lt;65,"50-64",TRUE,"65+")</f>
        <v>35-49</v>
      </c>
      <c r="AE3541">
        <f>IFERROR(_xlfn.XLOOKUP($B3541,enrollment!$A$2:$A$801,enrollment!$O$2:$O$801),"")</f>
        <v>8901234567</v>
      </c>
      <c r="AF3541">
        <f>IFERROR(_xlfn.XLOOKUP($AE3541,providers!$B$2:$B$11,providers!$Q$2:$Q$11),"")</f>
        <v>3.7</v>
      </c>
      <c r="AG3541" s="1">
        <f t="shared" si="55"/>
        <v>45566</v>
      </c>
    </row>
    <row r="3542" spans="1:33" x14ac:dyDescent="0.25">
      <c r="A3542" t="s">
        <v>4094</v>
      </c>
      <c r="B3542" t="s">
        <v>4089</v>
      </c>
      <c r="C3542">
        <v>3456789012</v>
      </c>
      <c r="D3542">
        <v>3456789012</v>
      </c>
      <c r="E3542" s="1">
        <v>45545</v>
      </c>
      <c r="F3542" s="1">
        <v>45545</v>
      </c>
      <c r="G3542" s="1">
        <v>45580</v>
      </c>
      <c r="H3542" t="s">
        <v>67</v>
      </c>
      <c r="I3542">
        <v>21</v>
      </c>
      <c r="J3542" t="s">
        <v>42</v>
      </c>
      <c r="K3542">
        <v>99223</v>
      </c>
      <c r="O3542">
        <v>1</v>
      </c>
      <c r="P3542">
        <v>30382.560000000001</v>
      </c>
      <c r="Q3542">
        <v>19601.650000000001</v>
      </c>
      <c r="R3542">
        <v>15681.32</v>
      </c>
      <c r="S3542">
        <v>3920.33</v>
      </c>
      <c r="T3542" t="s">
        <v>30</v>
      </c>
      <c r="V3542">
        <v>1</v>
      </c>
      <c r="W3542" s="2" t="s">
        <v>68</v>
      </c>
      <c r="X3542" t="s">
        <v>31</v>
      </c>
      <c r="Y3542" t="s">
        <v>32</v>
      </c>
      <c r="Z3542" t="s">
        <v>69</v>
      </c>
      <c r="AA3542" t="str">
        <f>IFERROR(_xlfn.XLOOKUP($J3542,avoidable_ed_reference!$A$2:$A$13,avoidable_ed_reference!$C$2:$C$13),"Not Classified")</f>
        <v>Non-Avoidable</v>
      </c>
      <c r="AB3542" t="str">
        <f>IFERROR(_xlfn.XLOOKUP($B3542,enrollment!$A$2:$A$801,enrollment!$I$2:$I$801),"")</f>
        <v>GA</v>
      </c>
      <c r="AC3542">
        <f>IFERROR(_xlfn.XLOOKUP($B3542,enrollment!$A$2:$A$801,enrollment!$L$2:$L$801),"")</f>
        <v>46</v>
      </c>
      <c r="AD3542" t="str" cm="1">
        <f t="array" ref="AD3542">_xlfn.IFS(AC3542="","Unknown",AC3542&lt;18,"0-17",AC3542&lt;35,"18-34",AC3542&lt;50,"35-49",AC3542&lt;65,"50-64",TRUE,"65+")</f>
        <v>35-49</v>
      </c>
      <c r="AE3542">
        <f>IFERROR(_xlfn.XLOOKUP($B3542,enrollment!$A$2:$A$801,enrollment!$O$2:$O$801),"")</f>
        <v>8901234567</v>
      </c>
      <c r="AF3542">
        <f>IFERROR(_xlfn.XLOOKUP($AE3542,providers!$B$2:$B$11,providers!$Q$2:$Q$11),"")</f>
        <v>3.7</v>
      </c>
      <c r="AG3542" s="1">
        <f t="shared" si="55"/>
        <v>45536</v>
      </c>
    </row>
    <row r="3543" spans="1:33" x14ac:dyDescent="0.25">
      <c r="A3543" t="s">
        <v>4095</v>
      </c>
      <c r="B3543" t="s">
        <v>4089</v>
      </c>
      <c r="C3543">
        <v>6789012345</v>
      </c>
      <c r="D3543">
        <v>6789012345</v>
      </c>
      <c r="E3543" s="1">
        <v>45436</v>
      </c>
      <c r="F3543" s="1">
        <v>45436</v>
      </c>
      <c r="G3543" s="1">
        <v>45459</v>
      </c>
      <c r="H3543" t="s">
        <v>59</v>
      </c>
      <c r="J3543" t="s">
        <v>99</v>
      </c>
      <c r="L3543" s="2" t="s">
        <v>151</v>
      </c>
      <c r="M3543" t="s">
        <v>152</v>
      </c>
      <c r="N3543" t="s">
        <v>153</v>
      </c>
      <c r="O3543">
        <v>1</v>
      </c>
      <c r="P3543">
        <v>924.99</v>
      </c>
      <c r="Q3543">
        <v>840.9</v>
      </c>
      <c r="R3543">
        <v>672.72</v>
      </c>
      <c r="S3543">
        <v>168.18</v>
      </c>
      <c r="T3543" t="s">
        <v>30</v>
      </c>
      <c r="X3543" t="s">
        <v>31</v>
      </c>
      <c r="Y3543" t="s">
        <v>32</v>
      </c>
      <c r="Z3543" t="s">
        <v>64</v>
      </c>
      <c r="AA3543" t="str">
        <f>IFERROR(_xlfn.XLOOKUP($J3543,avoidable_ed_reference!$A$2:$A$13,avoidable_ed_reference!$C$2:$C$13),"Not Classified")</f>
        <v>Not Classified</v>
      </c>
      <c r="AB3543" t="str">
        <f>IFERROR(_xlfn.XLOOKUP($B3543,enrollment!$A$2:$A$801,enrollment!$I$2:$I$801),"")</f>
        <v>GA</v>
      </c>
      <c r="AC3543">
        <f>IFERROR(_xlfn.XLOOKUP($B3543,enrollment!$A$2:$A$801,enrollment!$L$2:$L$801),"")</f>
        <v>46</v>
      </c>
      <c r="AD3543" t="str" cm="1">
        <f t="array" ref="AD3543">_xlfn.IFS(AC3543="","Unknown",AC3543&lt;18,"0-17",AC3543&lt;35,"18-34",AC3543&lt;50,"35-49",AC3543&lt;65,"50-64",TRUE,"65+")</f>
        <v>35-49</v>
      </c>
      <c r="AE3543">
        <f>IFERROR(_xlfn.XLOOKUP($B3543,enrollment!$A$2:$A$801,enrollment!$O$2:$O$801),"")</f>
        <v>8901234567</v>
      </c>
      <c r="AF3543">
        <f>IFERROR(_xlfn.XLOOKUP($AE3543,providers!$B$2:$B$11,providers!$Q$2:$Q$11),"")</f>
        <v>3.7</v>
      </c>
      <c r="AG3543" s="1">
        <f t="shared" si="55"/>
        <v>45413</v>
      </c>
    </row>
    <row r="3544" spans="1:33" x14ac:dyDescent="0.25">
      <c r="A3544" t="s">
        <v>4096</v>
      </c>
      <c r="B3544" t="s">
        <v>4097</v>
      </c>
      <c r="C3544">
        <v>7890123456</v>
      </c>
      <c r="D3544">
        <v>7890123456</v>
      </c>
      <c r="E3544" s="1">
        <v>45321</v>
      </c>
      <c r="F3544" s="1">
        <v>45321</v>
      </c>
      <c r="G3544" s="1">
        <v>45339</v>
      </c>
      <c r="H3544" t="s">
        <v>28</v>
      </c>
      <c r="I3544">
        <v>23</v>
      </c>
      <c r="J3544" t="s">
        <v>55</v>
      </c>
      <c r="K3544">
        <v>99284</v>
      </c>
      <c r="O3544">
        <v>1</v>
      </c>
      <c r="P3544">
        <v>1939.41</v>
      </c>
      <c r="Q3544">
        <v>1077.45</v>
      </c>
      <c r="R3544">
        <v>861.96</v>
      </c>
      <c r="S3544">
        <v>215.49</v>
      </c>
      <c r="T3544" t="s">
        <v>30</v>
      </c>
      <c r="X3544" t="s">
        <v>52</v>
      </c>
      <c r="Y3544" t="s">
        <v>44</v>
      </c>
      <c r="Z3544" t="s">
        <v>45</v>
      </c>
      <c r="AA3544" t="str">
        <f>IFERROR(_xlfn.XLOOKUP($J3544,avoidable_ed_reference!$A$2:$A$13,avoidable_ed_reference!$C$2:$C$13),"Not Classified")</f>
        <v>Potentially Avoidable</v>
      </c>
      <c r="AB3544" t="str">
        <f>IFERROR(_xlfn.XLOOKUP($B3544,enrollment!$A$2:$A$801,enrollment!$I$2:$I$801),"")</f>
        <v>TN</v>
      </c>
      <c r="AC3544">
        <f>IFERROR(_xlfn.XLOOKUP($B3544,enrollment!$A$2:$A$801,enrollment!$L$2:$L$801),"")</f>
        <v>53</v>
      </c>
      <c r="AD3544" t="str" cm="1">
        <f t="array" ref="AD3544">_xlfn.IFS(AC3544="","Unknown",AC3544&lt;18,"0-17",AC3544&lt;35,"18-34",AC3544&lt;50,"35-49",AC3544&lt;65,"50-64",TRUE,"65+")</f>
        <v>50-64</v>
      </c>
      <c r="AE3544">
        <f>IFERROR(_xlfn.XLOOKUP($B3544,enrollment!$A$2:$A$801,enrollment!$O$2:$O$801),"")</f>
        <v>7890123456</v>
      </c>
      <c r="AF3544">
        <f>IFERROR(_xlfn.XLOOKUP($AE3544,providers!$B$2:$B$11,providers!$Q$2:$Q$11),"")</f>
        <v>3.9</v>
      </c>
      <c r="AG3544" s="1">
        <f t="shared" si="55"/>
        <v>45292</v>
      </c>
    </row>
    <row r="3545" spans="1:33" x14ac:dyDescent="0.25">
      <c r="A3545" t="s">
        <v>4098</v>
      </c>
      <c r="B3545" t="s">
        <v>4097</v>
      </c>
      <c r="C3545">
        <v>2345678901</v>
      </c>
      <c r="D3545">
        <v>2345678901</v>
      </c>
      <c r="E3545" s="1">
        <v>45469</v>
      </c>
      <c r="F3545" s="1">
        <v>45469</v>
      </c>
      <c r="G3545" s="1">
        <v>45502</v>
      </c>
      <c r="H3545" t="s">
        <v>28</v>
      </c>
      <c r="I3545">
        <v>23</v>
      </c>
      <c r="J3545" t="s">
        <v>129</v>
      </c>
      <c r="K3545">
        <v>99284</v>
      </c>
      <c r="O3545">
        <v>1</v>
      </c>
      <c r="P3545">
        <v>1685.75</v>
      </c>
      <c r="Q3545">
        <v>936.53</v>
      </c>
      <c r="R3545">
        <v>749.22</v>
      </c>
      <c r="S3545">
        <v>187.31</v>
      </c>
      <c r="T3545" t="s">
        <v>30</v>
      </c>
      <c r="X3545" t="s">
        <v>52</v>
      </c>
      <c r="Y3545" t="s">
        <v>44</v>
      </c>
      <c r="Z3545" t="s">
        <v>45</v>
      </c>
      <c r="AA3545" t="str">
        <f>IFERROR(_xlfn.XLOOKUP($J3545,avoidable_ed_reference!$A$2:$A$13,avoidable_ed_reference!$C$2:$C$13),"Not Classified")</f>
        <v>Potentially Avoidable</v>
      </c>
      <c r="AB3545" t="str">
        <f>IFERROR(_xlfn.XLOOKUP($B3545,enrollment!$A$2:$A$801,enrollment!$I$2:$I$801),"")</f>
        <v>TN</v>
      </c>
      <c r="AC3545">
        <f>IFERROR(_xlfn.XLOOKUP($B3545,enrollment!$A$2:$A$801,enrollment!$L$2:$L$801),"")</f>
        <v>53</v>
      </c>
      <c r="AD3545" t="str" cm="1">
        <f t="array" ref="AD3545">_xlfn.IFS(AC3545="","Unknown",AC3545&lt;18,"0-17",AC3545&lt;35,"18-34",AC3545&lt;50,"35-49",AC3545&lt;65,"50-64",TRUE,"65+")</f>
        <v>50-64</v>
      </c>
      <c r="AE3545">
        <f>IFERROR(_xlfn.XLOOKUP($B3545,enrollment!$A$2:$A$801,enrollment!$O$2:$O$801),"")</f>
        <v>7890123456</v>
      </c>
      <c r="AF3545">
        <f>IFERROR(_xlfn.XLOOKUP($AE3545,providers!$B$2:$B$11,providers!$Q$2:$Q$11),"")</f>
        <v>3.9</v>
      </c>
      <c r="AG3545" s="1">
        <f t="shared" si="55"/>
        <v>45444</v>
      </c>
    </row>
    <row r="3546" spans="1:33" x14ac:dyDescent="0.25">
      <c r="A3546" t="s">
        <v>4099</v>
      </c>
      <c r="B3546" t="s">
        <v>4097</v>
      </c>
      <c r="C3546">
        <v>3456789012</v>
      </c>
      <c r="D3546">
        <v>3456789012</v>
      </c>
      <c r="E3546" s="1">
        <v>45453</v>
      </c>
      <c r="F3546" s="1">
        <v>45453</v>
      </c>
      <c r="G3546" s="1">
        <v>45474</v>
      </c>
      <c r="H3546" t="s">
        <v>28</v>
      </c>
      <c r="I3546">
        <v>22</v>
      </c>
      <c r="J3546" t="s">
        <v>29</v>
      </c>
      <c r="K3546">
        <v>90837</v>
      </c>
      <c r="O3546">
        <v>1</v>
      </c>
      <c r="P3546">
        <v>257.27</v>
      </c>
      <c r="Q3546">
        <v>190.57</v>
      </c>
      <c r="R3546">
        <v>152.46</v>
      </c>
      <c r="S3546">
        <v>38.11</v>
      </c>
      <c r="T3546" t="s">
        <v>30</v>
      </c>
      <c r="X3546" t="s">
        <v>52</v>
      </c>
      <c r="Y3546" t="s">
        <v>44</v>
      </c>
      <c r="Z3546" t="s">
        <v>33</v>
      </c>
      <c r="AA3546" t="str">
        <f>IFERROR(_xlfn.XLOOKUP($J3546,avoidable_ed_reference!$A$2:$A$13,avoidable_ed_reference!$C$2:$C$13),"Not Classified")</f>
        <v>Potentially Avoidable</v>
      </c>
      <c r="AB3546" t="str">
        <f>IFERROR(_xlfn.XLOOKUP($B3546,enrollment!$A$2:$A$801,enrollment!$I$2:$I$801),"")</f>
        <v>TN</v>
      </c>
      <c r="AC3546">
        <f>IFERROR(_xlfn.XLOOKUP($B3546,enrollment!$A$2:$A$801,enrollment!$L$2:$L$801),"")</f>
        <v>53</v>
      </c>
      <c r="AD3546" t="str" cm="1">
        <f t="array" ref="AD3546">_xlfn.IFS(AC3546="","Unknown",AC3546&lt;18,"0-17",AC3546&lt;35,"18-34",AC3546&lt;50,"35-49",AC3546&lt;65,"50-64",TRUE,"65+")</f>
        <v>50-64</v>
      </c>
      <c r="AE3546">
        <f>IFERROR(_xlfn.XLOOKUP($B3546,enrollment!$A$2:$A$801,enrollment!$O$2:$O$801),"")</f>
        <v>7890123456</v>
      </c>
      <c r="AF3546">
        <f>IFERROR(_xlfn.XLOOKUP($AE3546,providers!$B$2:$B$11,providers!$Q$2:$Q$11),"")</f>
        <v>3.9</v>
      </c>
      <c r="AG3546" s="1">
        <f t="shared" si="55"/>
        <v>45444</v>
      </c>
    </row>
    <row r="3547" spans="1:33" x14ac:dyDescent="0.25">
      <c r="A3547" t="s">
        <v>4100</v>
      </c>
      <c r="B3547" t="s">
        <v>4097</v>
      </c>
      <c r="C3547">
        <v>7890123456</v>
      </c>
      <c r="D3547">
        <v>7890123456</v>
      </c>
      <c r="E3547" s="1">
        <v>45417</v>
      </c>
      <c r="F3547" s="1">
        <v>45417</v>
      </c>
      <c r="G3547" s="1">
        <v>45445</v>
      </c>
      <c r="H3547" t="s">
        <v>28</v>
      </c>
      <c r="I3547">
        <v>11</v>
      </c>
      <c r="J3547" t="s">
        <v>38</v>
      </c>
      <c r="K3547">
        <v>99213</v>
      </c>
      <c r="O3547">
        <v>1</v>
      </c>
      <c r="P3547">
        <v>181.7</v>
      </c>
      <c r="Q3547">
        <v>134.59</v>
      </c>
      <c r="R3547">
        <v>107.67</v>
      </c>
      <c r="S3547">
        <v>26.92</v>
      </c>
      <c r="T3547" t="s">
        <v>30</v>
      </c>
      <c r="X3547" t="s">
        <v>52</v>
      </c>
      <c r="Y3547" t="s">
        <v>44</v>
      </c>
      <c r="Z3547" t="s">
        <v>39</v>
      </c>
      <c r="AA3547" t="str">
        <f>IFERROR(_xlfn.XLOOKUP($J3547,avoidable_ed_reference!$A$2:$A$13,avoidable_ed_reference!$C$2:$C$13),"Not Classified")</f>
        <v>Not Classified</v>
      </c>
      <c r="AB3547" t="str">
        <f>IFERROR(_xlfn.XLOOKUP($B3547,enrollment!$A$2:$A$801,enrollment!$I$2:$I$801),"")</f>
        <v>TN</v>
      </c>
      <c r="AC3547">
        <f>IFERROR(_xlfn.XLOOKUP($B3547,enrollment!$A$2:$A$801,enrollment!$L$2:$L$801),"")</f>
        <v>53</v>
      </c>
      <c r="AD3547" t="str" cm="1">
        <f t="array" ref="AD3547">_xlfn.IFS(AC3547="","Unknown",AC3547&lt;18,"0-17",AC3547&lt;35,"18-34",AC3547&lt;50,"35-49",AC3547&lt;65,"50-64",TRUE,"65+")</f>
        <v>50-64</v>
      </c>
      <c r="AE3547">
        <f>IFERROR(_xlfn.XLOOKUP($B3547,enrollment!$A$2:$A$801,enrollment!$O$2:$O$801),"")</f>
        <v>7890123456</v>
      </c>
      <c r="AF3547">
        <f>IFERROR(_xlfn.XLOOKUP($AE3547,providers!$B$2:$B$11,providers!$Q$2:$Q$11),"")</f>
        <v>3.9</v>
      </c>
      <c r="AG3547" s="1">
        <f t="shared" si="55"/>
        <v>45413</v>
      </c>
    </row>
    <row r="3548" spans="1:33" x14ac:dyDescent="0.25">
      <c r="A3548" t="s">
        <v>4101</v>
      </c>
      <c r="B3548" t="s">
        <v>4102</v>
      </c>
      <c r="C3548">
        <v>2345678901</v>
      </c>
      <c r="D3548">
        <v>2345678901</v>
      </c>
      <c r="E3548" s="1">
        <v>45466</v>
      </c>
      <c r="F3548" s="1">
        <v>45466</v>
      </c>
      <c r="G3548" s="1">
        <v>45482</v>
      </c>
      <c r="H3548" t="s">
        <v>28</v>
      </c>
      <c r="I3548">
        <v>23</v>
      </c>
      <c r="J3548" t="s">
        <v>29</v>
      </c>
      <c r="K3548">
        <v>99284</v>
      </c>
      <c r="O3548">
        <v>1</v>
      </c>
      <c r="P3548">
        <v>1891.57</v>
      </c>
      <c r="Q3548">
        <v>1050.8699999999999</v>
      </c>
      <c r="R3548">
        <v>840.7</v>
      </c>
      <c r="S3548">
        <v>210.17</v>
      </c>
      <c r="T3548" t="s">
        <v>30</v>
      </c>
      <c r="X3548" t="s">
        <v>52</v>
      </c>
      <c r="Y3548" t="s">
        <v>44</v>
      </c>
      <c r="Z3548" t="s">
        <v>45</v>
      </c>
      <c r="AA3548" t="str">
        <f>IFERROR(_xlfn.XLOOKUP($J3548,avoidable_ed_reference!$A$2:$A$13,avoidable_ed_reference!$C$2:$C$13),"Not Classified")</f>
        <v>Potentially Avoidable</v>
      </c>
      <c r="AB3548" t="str">
        <f>IFERROR(_xlfn.XLOOKUP($B3548,enrollment!$A$2:$A$801,enrollment!$I$2:$I$801),"")</f>
        <v>TN</v>
      </c>
      <c r="AC3548">
        <f>IFERROR(_xlfn.XLOOKUP($B3548,enrollment!$A$2:$A$801,enrollment!$L$2:$L$801),"")</f>
        <v>56</v>
      </c>
      <c r="AD3548" t="str" cm="1">
        <f t="array" ref="AD3548">_xlfn.IFS(AC3548="","Unknown",AC3548&lt;18,"0-17",AC3548&lt;35,"18-34",AC3548&lt;50,"35-49",AC3548&lt;65,"50-64",TRUE,"65+")</f>
        <v>50-64</v>
      </c>
      <c r="AE3548">
        <f>IFERROR(_xlfn.XLOOKUP($B3548,enrollment!$A$2:$A$801,enrollment!$O$2:$O$801),"")</f>
        <v>5678901234</v>
      </c>
      <c r="AF3548">
        <f>IFERROR(_xlfn.XLOOKUP($AE3548,providers!$B$2:$B$11,providers!$Q$2:$Q$11),"")</f>
        <v>3.8</v>
      </c>
      <c r="AG3548" s="1">
        <f t="shared" si="55"/>
        <v>45444</v>
      </c>
    </row>
    <row r="3549" spans="1:33" x14ac:dyDescent="0.25">
      <c r="A3549" t="s">
        <v>4103</v>
      </c>
      <c r="B3549" t="s">
        <v>4102</v>
      </c>
      <c r="C3549">
        <v>5678901234</v>
      </c>
      <c r="D3549">
        <v>5678901234</v>
      </c>
      <c r="E3549" s="1">
        <v>45587</v>
      </c>
      <c r="F3549" s="1">
        <v>45587</v>
      </c>
      <c r="G3549" s="1">
        <v>45620</v>
      </c>
      <c r="H3549" t="s">
        <v>28</v>
      </c>
      <c r="I3549">
        <v>11</v>
      </c>
      <c r="J3549" t="s">
        <v>35</v>
      </c>
      <c r="K3549">
        <v>99213</v>
      </c>
      <c r="O3549">
        <v>1</v>
      </c>
      <c r="P3549">
        <v>228.93</v>
      </c>
      <c r="Q3549">
        <v>169.58</v>
      </c>
      <c r="R3549">
        <v>135.66</v>
      </c>
      <c r="S3549">
        <v>33.92</v>
      </c>
      <c r="T3549" t="s">
        <v>30</v>
      </c>
      <c r="X3549" t="s">
        <v>52</v>
      </c>
      <c r="Y3549" t="s">
        <v>44</v>
      </c>
      <c r="Z3549" t="s">
        <v>39</v>
      </c>
      <c r="AA3549" t="str">
        <f>IFERROR(_xlfn.XLOOKUP($J3549,avoidable_ed_reference!$A$2:$A$13,avoidable_ed_reference!$C$2:$C$13),"Not Classified")</f>
        <v>Avoidable</v>
      </c>
      <c r="AB3549" t="str">
        <f>IFERROR(_xlfn.XLOOKUP($B3549,enrollment!$A$2:$A$801,enrollment!$I$2:$I$801),"")</f>
        <v>TN</v>
      </c>
      <c r="AC3549">
        <f>IFERROR(_xlfn.XLOOKUP($B3549,enrollment!$A$2:$A$801,enrollment!$L$2:$L$801),"")</f>
        <v>56</v>
      </c>
      <c r="AD3549" t="str" cm="1">
        <f t="array" ref="AD3549">_xlfn.IFS(AC3549="","Unknown",AC3549&lt;18,"0-17",AC3549&lt;35,"18-34",AC3549&lt;50,"35-49",AC3549&lt;65,"50-64",TRUE,"65+")</f>
        <v>50-64</v>
      </c>
      <c r="AE3549">
        <f>IFERROR(_xlfn.XLOOKUP($B3549,enrollment!$A$2:$A$801,enrollment!$O$2:$O$801),"")</f>
        <v>5678901234</v>
      </c>
      <c r="AF3549">
        <f>IFERROR(_xlfn.XLOOKUP($AE3549,providers!$B$2:$B$11,providers!$Q$2:$Q$11),"")</f>
        <v>3.8</v>
      </c>
      <c r="AG3549" s="1">
        <f t="shared" si="55"/>
        <v>45566</v>
      </c>
    </row>
    <row r="3550" spans="1:33" x14ac:dyDescent="0.25">
      <c r="A3550" t="s">
        <v>4104</v>
      </c>
      <c r="B3550" t="s">
        <v>4102</v>
      </c>
      <c r="C3550">
        <v>5678901234</v>
      </c>
      <c r="D3550">
        <v>5678901234</v>
      </c>
      <c r="E3550" s="1">
        <v>45621</v>
      </c>
      <c r="F3550" s="1">
        <v>45621</v>
      </c>
      <c r="G3550" s="1">
        <v>45654</v>
      </c>
      <c r="H3550" t="s">
        <v>28</v>
      </c>
      <c r="I3550">
        <v>11</v>
      </c>
      <c r="J3550" t="s">
        <v>38</v>
      </c>
      <c r="K3550">
        <v>99213</v>
      </c>
      <c r="O3550">
        <v>1</v>
      </c>
      <c r="P3550">
        <v>202.84</v>
      </c>
      <c r="Q3550">
        <v>150.25</v>
      </c>
      <c r="R3550">
        <v>120.2</v>
      </c>
      <c r="S3550">
        <v>30.05</v>
      </c>
      <c r="T3550" t="s">
        <v>30</v>
      </c>
      <c r="X3550" t="s">
        <v>52</v>
      </c>
      <c r="Y3550" t="s">
        <v>44</v>
      </c>
      <c r="Z3550" t="s">
        <v>39</v>
      </c>
      <c r="AA3550" t="str">
        <f>IFERROR(_xlfn.XLOOKUP($J3550,avoidable_ed_reference!$A$2:$A$13,avoidable_ed_reference!$C$2:$C$13),"Not Classified")</f>
        <v>Not Classified</v>
      </c>
      <c r="AB3550" t="str">
        <f>IFERROR(_xlfn.XLOOKUP($B3550,enrollment!$A$2:$A$801,enrollment!$I$2:$I$801),"")</f>
        <v>TN</v>
      </c>
      <c r="AC3550">
        <f>IFERROR(_xlfn.XLOOKUP($B3550,enrollment!$A$2:$A$801,enrollment!$L$2:$L$801),"")</f>
        <v>56</v>
      </c>
      <c r="AD3550" t="str" cm="1">
        <f t="array" ref="AD3550">_xlfn.IFS(AC3550="","Unknown",AC3550&lt;18,"0-17",AC3550&lt;35,"18-34",AC3550&lt;50,"35-49",AC3550&lt;65,"50-64",TRUE,"65+")</f>
        <v>50-64</v>
      </c>
      <c r="AE3550">
        <f>IFERROR(_xlfn.XLOOKUP($B3550,enrollment!$A$2:$A$801,enrollment!$O$2:$O$801),"")</f>
        <v>5678901234</v>
      </c>
      <c r="AF3550">
        <f>IFERROR(_xlfn.XLOOKUP($AE3550,providers!$B$2:$B$11,providers!$Q$2:$Q$11),"")</f>
        <v>3.8</v>
      </c>
      <c r="AG3550" s="1">
        <f t="shared" si="55"/>
        <v>45597</v>
      </c>
    </row>
    <row r="3551" spans="1:33" x14ac:dyDescent="0.25">
      <c r="A3551" t="s">
        <v>4105</v>
      </c>
      <c r="B3551" t="s">
        <v>4102</v>
      </c>
      <c r="C3551">
        <v>5678901234</v>
      </c>
      <c r="D3551">
        <v>5678901234</v>
      </c>
      <c r="E3551" s="1">
        <v>45377</v>
      </c>
      <c r="F3551" s="1">
        <v>45377</v>
      </c>
      <c r="G3551" s="1">
        <v>45396</v>
      </c>
      <c r="H3551" t="s">
        <v>28</v>
      </c>
      <c r="I3551">
        <v>11</v>
      </c>
      <c r="J3551" t="s">
        <v>38</v>
      </c>
      <c r="K3551">
        <v>99213</v>
      </c>
      <c r="O3551">
        <v>1</v>
      </c>
      <c r="P3551">
        <v>229.99</v>
      </c>
      <c r="Q3551">
        <v>170.36</v>
      </c>
      <c r="R3551">
        <v>136.29</v>
      </c>
      <c r="S3551">
        <v>34.07</v>
      </c>
      <c r="T3551" t="s">
        <v>30</v>
      </c>
      <c r="X3551" t="s">
        <v>52</v>
      </c>
      <c r="Y3551" t="s">
        <v>44</v>
      </c>
      <c r="Z3551" t="s">
        <v>39</v>
      </c>
      <c r="AA3551" t="str">
        <f>IFERROR(_xlfn.XLOOKUP($J3551,avoidable_ed_reference!$A$2:$A$13,avoidable_ed_reference!$C$2:$C$13),"Not Classified")</f>
        <v>Not Classified</v>
      </c>
      <c r="AB3551" t="str">
        <f>IFERROR(_xlfn.XLOOKUP($B3551,enrollment!$A$2:$A$801,enrollment!$I$2:$I$801),"")</f>
        <v>TN</v>
      </c>
      <c r="AC3551">
        <f>IFERROR(_xlfn.XLOOKUP($B3551,enrollment!$A$2:$A$801,enrollment!$L$2:$L$801),"")</f>
        <v>56</v>
      </c>
      <c r="AD3551" t="str" cm="1">
        <f t="array" ref="AD3551">_xlfn.IFS(AC3551="","Unknown",AC3551&lt;18,"0-17",AC3551&lt;35,"18-34",AC3551&lt;50,"35-49",AC3551&lt;65,"50-64",TRUE,"65+")</f>
        <v>50-64</v>
      </c>
      <c r="AE3551">
        <f>IFERROR(_xlfn.XLOOKUP($B3551,enrollment!$A$2:$A$801,enrollment!$O$2:$O$801),"")</f>
        <v>5678901234</v>
      </c>
      <c r="AF3551">
        <f>IFERROR(_xlfn.XLOOKUP($AE3551,providers!$B$2:$B$11,providers!$Q$2:$Q$11),"")</f>
        <v>3.8</v>
      </c>
      <c r="AG3551" s="1">
        <f t="shared" si="55"/>
        <v>45352</v>
      </c>
    </row>
    <row r="3552" spans="1:33" x14ac:dyDescent="0.25">
      <c r="A3552" t="s">
        <v>4106</v>
      </c>
      <c r="B3552" t="s">
        <v>4102</v>
      </c>
      <c r="C3552">
        <v>8901234567</v>
      </c>
      <c r="D3552">
        <v>8901234567</v>
      </c>
      <c r="E3552" s="1">
        <v>45320</v>
      </c>
      <c r="F3552" s="1">
        <v>45320</v>
      </c>
      <c r="G3552" s="1">
        <v>45335</v>
      </c>
      <c r="H3552" t="s">
        <v>59</v>
      </c>
      <c r="J3552" t="s">
        <v>60</v>
      </c>
      <c r="L3552" s="2" t="s">
        <v>82</v>
      </c>
      <c r="M3552" t="s">
        <v>83</v>
      </c>
      <c r="N3552" t="s">
        <v>84</v>
      </c>
      <c r="O3552">
        <v>1</v>
      </c>
      <c r="P3552">
        <v>1076.01</v>
      </c>
      <c r="Q3552">
        <v>978.19</v>
      </c>
      <c r="R3552">
        <v>782.55</v>
      </c>
      <c r="S3552">
        <v>195.64</v>
      </c>
      <c r="T3552" t="s">
        <v>30</v>
      </c>
      <c r="X3552" t="s">
        <v>52</v>
      </c>
      <c r="Y3552" t="s">
        <v>44</v>
      </c>
      <c r="Z3552" t="s">
        <v>64</v>
      </c>
      <c r="AA3552" t="str">
        <f>IFERROR(_xlfn.XLOOKUP($J3552,avoidable_ed_reference!$A$2:$A$13,avoidable_ed_reference!$C$2:$C$13),"Not Classified")</f>
        <v>Not Classified</v>
      </c>
      <c r="AB3552" t="str">
        <f>IFERROR(_xlfn.XLOOKUP($B3552,enrollment!$A$2:$A$801,enrollment!$I$2:$I$801),"")</f>
        <v>TN</v>
      </c>
      <c r="AC3552">
        <f>IFERROR(_xlfn.XLOOKUP($B3552,enrollment!$A$2:$A$801,enrollment!$L$2:$L$801),"")</f>
        <v>56</v>
      </c>
      <c r="AD3552" t="str" cm="1">
        <f t="array" ref="AD3552">_xlfn.IFS(AC3552="","Unknown",AC3552&lt;18,"0-17",AC3552&lt;35,"18-34",AC3552&lt;50,"35-49",AC3552&lt;65,"50-64",TRUE,"65+")</f>
        <v>50-64</v>
      </c>
      <c r="AE3552">
        <f>IFERROR(_xlfn.XLOOKUP($B3552,enrollment!$A$2:$A$801,enrollment!$O$2:$O$801),"")</f>
        <v>5678901234</v>
      </c>
      <c r="AF3552">
        <f>IFERROR(_xlfn.XLOOKUP($AE3552,providers!$B$2:$B$11,providers!$Q$2:$Q$11),"")</f>
        <v>3.8</v>
      </c>
      <c r="AG3552" s="1">
        <f t="shared" si="55"/>
        <v>45292</v>
      </c>
    </row>
    <row r="3553" spans="1:33" x14ac:dyDescent="0.25">
      <c r="A3553" t="s">
        <v>4107</v>
      </c>
      <c r="B3553" t="s">
        <v>4102</v>
      </c>
      <c r="C3553">
        <v>5678901234</v>
      </c>
      <c r="D3553">
        <v>5678901234</v>
      </c>
      <c r="E3553" s="1">
        <v>45292</v>
      </c>
      <c r="F3553" s="1">
        <v>45292</v>
      </c>
      <c r="G3553" s="1">
        <v>45315</v>
      </c>
      <c r="H3553" t="s">
        <v>28</v>
      </c>
      <c r="I3553">
        <v>11</v>
      </c>
      <c r="J3553" t="s">
        <v>38</v>
      </c>
      <c r="K3553">
        <v>99213</v>
      </c>
      <c r="O3553">
        <v>1</v>
      </c>
      <c r="P3553">
        <v>241.49</v>
      </c>
      <c r="Q3553">
        <v>178.88</v>
      </c>
      <c r="R3553">
        <v>143.1</v>
      </c>
      <c r="S3553">
        <v>35.78</v>
      </c>
      <c r="T3553" t="s">
        <v>30</v>
      </c>
      <c r="X3553" t="s">
        <v>52</v>
      </c>
      <c r="Y3553" t="s">
        <v>44</v>
      </c>
      <c r="Z3553" t="s">
        <v>39</v>
      </c>
      <c r="AA3553" t="str">
        <f>IFERROR(_xlfn.XLOOKUP($J3553,avoidable_ed_reference!$A$2:$A$13,avoidable_ed_reference!$C$2:$C$13),"Not Classified")</f>
        <v>Not Classified</v>
      </c>
      <c r="AB3553" t="str">
        <f>IFERROR(_xlfn.XLOOKUP($B3553,enrollment!$A$2:$A$801,enrollment!$I$2:$I$801),"")</f>
        <v>TN</v>
      </c>
      <c r="AC3553">
        <f>IFERROR(_xlfn.XLOOKUP($B3553,enrollment!$A$2:$A$801,enrollment!$L$2:$L$801),"")</f>
        <v>56</v>
      </c>
      <c r="AD3553" t="str" cm="1">
        <f t="array" ref="AD3553">_xlfn.IFS(AC3553="","Unknown",AC3553&lt;18,"0-17",AC3553&lt;35,"18-34",AC3553&lt;50,"35-49",AC3553&lt;65,"50-64",TRUE,"65+")</f>
        <v>50-64</v>
      </c>
      <c r="AE3553">
        <f>IFERROR(_xlfn.XLOOKUP($B3553,enrollment!$A$2:$A$801,enrollment!$O$2:$O$801),"")</f>
        <v>5678901234</v>
      </c>
      <c r="AF3553">
        <f>IFERROR(_xlfn.XLOOKUP($AE3553,providers!$B$2:$B$11,providers!$Q$2:$Q$11),"")</f>
        <v>3.8</v>
      </c>
      <c r="AG3553" s="1">
        <f t="shared" si="55"/>
        <v>45292</v>
      </c>
    </row>
    <row r="3554" spans="1:33" x14ac:dyDescent="0.25">
      <c r="A3554" t="s">
        <v>4108</v>
      </c>
      <c r="B3554" t="s">
        <v>4102</v>
      </c>
      <c r="C3554">
        <v>5678901234</v>
      </c>
      <c r="D3554">
        <v>5678901234</v>
      </c>
      <c r="E3554" s="1">
        <v>45516</v>
      </c>
      <c r="F3554" s="1">
        <v>45516</v>
      </c>
      <c r="G3554" s="1">
        <v>45531</v>
      </c>
      <c r="H3554" t="s">
        <v>28</v>
      </c>
      <c r="I3554">
        <v>11</v>
      </c>
      <c r="J3554" t="s">
        <v>35</v>
      </c>
      <c r="K3554">
        <v>99213</v>
      </c>
      <c r="O3554">
        <v>1</v>
      </c>
      <c r="P3554">
        <v>203.4</v>
      </c>
      <c r="Q3554">
        <v>150.66999999999999</v>
      </c>
      <c r="R3554">
        <v>120.54</v>
      </c>
      <c r="S3554">
        <v>30.13</v>
      </c>
      <c r="T3554" t="s">
        <v>30</v>
      </c>
      <c r="X3554" t="s">
        <v>52</v>
      </c>
      <c r="Y3554" t="s">
        <v>44</v>
      </c>
      <c r="Z3554" t="s">
        <v>39</v>
      </c>
      <c r="AA3554" t="str">
        <f>IFERROR(_xlfn.XLOOKUP($J3554,avoidable_ed_reference!$A$2:$A$13,avoidable_ed_reference!$C$2:$C$13),"Not Classified")</f>
        <v>Avoidable</v>
      </c>
      <c r="AB3554" t="str">
        <f>IFERROR(_xlfn.XLOOKUP($B3554,enrollment!$A$2:$A$801,enrollment!$I$2:$I$801),"")</f>
        <v>TN</v>
      </c>
      <c r="AC3554">
        <f>IFERROR(_xlfn.XLOOKUP($B3554,enrollment!$A$2:$A$801,enrollment!$L$2:$L$801),"")</f>
        <v>56</v>
      </c>
      <c r="AD3554" t="str" cm="1">
        <f t="array" ref="AD3554">_xlfn.IFS(AC3554="","Unknown",AC3554&lt;18,"0-17",AC3554&lt;35,"18-34",AC3554&lt;50,"35-49",AC3554&lt;65,"50-64",TRUE,"65+")</f>
        <v>50-64</v>
      </c>
      <c r="AE3554">
        <f>IFERROR(_xlfn.XLOOKUP($B3554,enrollment!$A$2:$A$801,enrollment!$O$2:$O$801),"")</f>
        <v>5678901234</v>
      </c>
      <c r="AF3554">
        <f>IFERROR(_xlfn.XLOOKUP($AE3554,providers!$B$2:$B$11,providers!$Q$2:$Q$11),"")</f>
        <v>3.8</v>
      </c>
      <c r="AG3554" s="1">
        <f t="shared" si="55"/>
        <v>45505</v>
      </c>
    </row>
    <row r="3555" spans="1:33" x14ac:dyDescent="0.25">
      <c r="A3555" t="s">
        <v>4109</v>
      </c>
      <c r="B3555" t="s">
        <v>4102</v>
      </c>
      <c r="C3555">
        <v>5678901234</v>
      </c>
      <c r="D3555">
        <v>5678901234</v>
      </c>
      <c r="E3555" s="1">
        <v>45335</v>
      </c>
      <c r="F3555" s="1">
        <v>45335</v>
      </c>
      <c r="G3555" s="1">
        <v>45355</v>
      </c>
      <c r="H3555" t="s">
        <v>28</v>
      </c>
      <c r="I3555">
        <v>11</v>
      </c>
      <c r="J3555" t="s">
        <v>47</v>
      </c>
      <c r="K3555">
        <v>99213</v>
      </c>
      <c r="O3555">
        <v>1</v>
      </c>
      <c r="P3555">
        <v>235.05</v>
      </c>
      <c r="Q3555">
        <v>174.11</v>
      </c>
      <c r="R3555">
        <v>139.29</v>
      </c>
      <c r="S3555">
        <v>34.82</v>
      </c>
      <c r="T3555" t="s">
        <v>30</v>
      </c>
      <c r="X3555" t="s">
        <v>52</v>
      </c>
      <c r="Y3555" t="s">
        <v>44</v>
      </c>
      <c r="Z3555" t="s">
        <v>39</v>
      </c>
      <c r="AA3555" t="str">
        <f>IFERROR(_xlfn.XLOOKUP($J3555,avoidable_ed_reference!$A$2:$A$13,avoidable_ed_reference!$C$2:$C$13),"Not Classified")</f>
        <v>Not Classified</v>
      </c>
      <c r="AB3555" t="str">
        <f>IFERROR(_xlfn.XLOOKUP($B3555,enrollment!$A$2:$A$801,enrollment!$I$2:$I$801),"")</f>
        <v>TN</v>
      </c>
      <c r="AC3555">
        <f>IFERROR(_xlfn.XLOOKUP($B3555,enrollment!$A$2:$A$801,enrollment!$L$2:$L$801),"")</f>
        <v>56</v>
      </c>
      <c r="AD3555" t="str" cm="1">
        <f t="array" ref="AD3555">_xlfn.IFS(AC3555="","Unknown",AC3555&lt;18,"0-17",AC3555&lt;35,"18-34",AC3555&lt;50,"35-49",AC3555&lt;65,"50-64",TRUE,"65+")</f>
        <v>50-64</v>
      </c>
      <c r="AE3555">
        <f>IFERROR(_xlfn.XLOOKUP($B3555,enrollment!$A$2:$A$801,enrollment!$O$2:$O$801),"")</f>
        <v>5678901234</v>
      </c>
      <c r="AF3555">
        <f>IFERROR(_xlfn.XLOOKUP($AE3555,providers!$B$2:$B$11,providers!$Q$2:$Q$11),"")</f>
        <v>3.8</v>
      </c>
      <c r="AG3555" s="1">
        <f t="shared" si="55"/>
        <v>45323</v>
      </c>
    </row>
    <row r="3556" spans="1:33" x14ac:dyDescent="0.25">
      <c r="A3556" t="s">
        <v>4110</v>
      </c>
      <c r="B3556" t="s">
        <v>4102</v>
      </c>
      <c r="C3556">
        <v>2345678901</v>
      </c>
      <c r="D3556">
        <v>2345678901</v>
      </c>
      <c r="E3556" s="1">
        <v>45316</v>
      </c>
      <c r="F3556" s="1">
        <v>45316</v>
      </c>
      <c r="G3556" s="1">
        <v>45348</v>
      </c>
      <c r="H3556" t="s">
        <v>28</v>
      </c>
      <c r="I3556">
        <v>23</v>
      </c>
      <c r="J3556" t="s">
        <v>42</v>
      </c>
      <c r="K3556">
        <v>99284</v>
      </c>
      <c r="O3556">
        <v>1</v>
      </c>
      <c r="P3556">
        <v>2082.02</v>
      </c>
      <c r="Q3556">
        <v>1156.68</v>
      </c>
      <c r="R3556">
        <v>925.34</v>
      </c>
      <c r="S3556">
        <v>231.34</v>
      </c>
      <c r="T3556" t="s">
        <v>30</v>
      </c>
      <c r="X3556" t="s">
        <v>52</v>
      </c>
      <c r="Y3556" t="s">
        <v>44</v>
      </c>
      <c r="Z3556" t="s">
        <v>45</v>
      </c>
      <c r="AA3556" t="str">
        <f>IFERROR(_xlfn.XLOOKUP($J3556,avoidable_ed_reference!$A$2:$A$13,avoidable_ed_reference!$C$2:$C$13),"Not Classified")</f>
        <v>Non-Avoidable</v>
      </c>
      <c r="AB3556" t="str">
        <f>IFERROR(_xlfn.XLOOKUP($B3556,enrollment!$A$2:$A$801,enrollment!$I$2:$I$801),"")</f>
        <v>TN</v>
      </c>
      <c r="AC3556">
        <f>IFERROR(_xlfn.XLOOKUP($B3556,enrollment!$A$2:$A$801,enrollment!$L$2:$L$801),"")</f>
        <v>56</v>
      </c>
      <c r="AD3556" t="str" cm="1">
        <f t="array" ref="AD3556">_xlfn.IFS(AC3556="","Unknown",AC3556&lt;18,"0-17",AC3556&lt;35,"18-34",AC3556&lt;50,"35-49",AC3556&lt;65,"50-64",TRUE,"65+")</f>
        <v>50-64</v>
      </c>
      <c r="AE3556">
        <f>IFERROR(_xlfn.XLOOKUP($B3556,enrollment!$A$2:$A$801,enrollment!$O$2:$O$801),"")</f>
        <v>5678901234</v>
      </c>
      <c r="AF3556">
        <f>IFERROR(_xlfn.XLOOKUP($AE3556,providers!$B$2:$B$11,providers!$Q$2:$Q$11),"")</f>
        <v>3.8</v>
      </c>
      <c r="AG3556" s="1">
        <f t="shared" si="55"/>
        <v>45292</v>
      </c>
    </row>
    <row r="3557" spans="1:33" x14ac:dyDescent="0.25">
      <c r="A3557" t="s">
        <v>4111</v>
      </c>
      <c r="B3557" t="s">
        <v>4112</v>
      </c>
      <c r="C3557">
        <v>8901234567</v>
      </c>
      <c r="D3557">
        <v>8901234567</v>
      </c>
      <c r="E3557" s="1">
        <v>45586</v>
      </c>
      <c r="F3557" s="1">
        <v>45586</v>
      </c>
      <c r="G3557" s="1">
        <v>45613</v>
      </c>
      <c r="H3557" t="s">
        <v>28</v>
      </c>
      <c r="I3557">
        <v>11</v>
      </c>
      <c r="J3557" t="s">
        <v>38</v>
      </c>
      <c r="K3557">
        <v>99213</v>
      </c>
      <c r="O3557">
        <v>1</v>
      </c>
      <c r="P3557">
        <v>226.98</v>
      </c>
      <c r="Q3557">
        <v>168.13</v>
      </c>
      <c r="R3557">
        <v>134.5</v>
      </c>
      <c r="S3557">
        <v>33.630000000000003</v>
      </c>
      <c r="T3557" t="s">
        <v>30</v>
      </c>
      <c r="X3557" t="s">
        <v>233</v>
      </c>
      <c r="Y3557" t="s">
        <v>32</v>
      </c>
      <c r="Z3557" t="s">
        <v>39</v>
      </c>
      <c r="AA3557" t="str">
        <f>IFERROR(_xlfn.XLOOKUP($J3557,avoidable_ed_reference!$A$2:$A$13,avoidable_ed_reference!$C$2:$C$13),"Not Classified")</f>
        <v>Not Classified</v>
      </c>
      <c r="AB3557" t="str">
        <f>IFERROR(_xlfn.XLOOKUP($B3557,enrollment!$A$2:$A$801,enrollment!$I$2:$I$801),"")</f>
        <v>GA</v>
      </c>
      <c r="AC3557">
        <f>IFERROR(_xlfn.XLOOKUP($B3557,enrollment!$A$2:$A$801,enrollment!$L$2:$L$801),"")</f>
        <v>53</v>
      </c>
      <c r="AD3557" t="str" cm="1">
        <f t="array" ref="AD3557">_xlfn.IFS(AC3557="","Unknown",AC3557&lt;18,"0-17",AC3557&lt;35,"18-34",AC3557&lt;50,"35-49",AC3557&lt;65,"50-64",TRUE,"65+")</f>
        <v>50-64</v>
      </c>
      <c r="AE3557">
        <f>IFERROR(_xlfn.XLOOKUP($B3557,enrollment!$A$2:$A$801,enrollment!$O$2:$O$801),"")</f>
        <v>8901234567</v>
      </c>
      <c r="AF3557">
        <f>IFERROR(_xlfn.XLOOKUP($AE3557,providers!$B$2:$B$11,providers!$Q$2:$Q$11),"")</f>
        <v>3.7</v>
      </c>
      <c r="AG3557" s="1">
        <f t="shared" si="55"/>
        <v>45566</v>
      </c>
    </row>
    <row r="3558" spans="1:33" x14ac:dyDescent="0.25">
      <c r="A3558" t="s">
        <v>4113</v>
      </c>
      <c r="B3558" t="s">
        <v>4112</v>
      </c>
      <c r="C3558">
        <v>5678901234</v>
      </c>
      <c r="D3558">
        <v>5678901234</v>
      </c>
      <c r="E3558" s="1">
        <v>45438</v>
      </c>
      <c r="F3558" s="1">
        <v>45438</v>
      </c>
      <c r="G3558" s="1">
        <v>45462</v>
      </c>
      <c r="H3558" t="s">
        <v>28</v>
      </c>
      <c r="I3558">
        <v>20</v>
      </c>
      <c r="J3558" t="s">
        <v>35</v>
      </c>
      <c r="K3558">
        <v>99213</v>
      </c>
      <c r="O3558">
        <v>1</v>
      </c>
      <c r="P3558">
        <v>166.36</v>
      </c>
      <c r="Q3558">
        <v>127.97</v>
      </c>
      <c r="R3558">
        <v>102.38</v>
      </c>
      <c r="S3558">
        <v>25.59</v>
      </c>
      <c r="T3558" t="s">
        <v>30</v>
      </c>
      <c r="X3558" t="s">
        <v>233</v>
      </c>
      <c r="Y3558" t="s">
        <v>32</v>
      </c>
      <c r="Z3558" t="s">
        <v>36</v>
      </c>
      <c r="AA3558" t="str">
        <f>IFERROR(_xlfn.XLOOKUP($J3558,avoidable_ed_reference!$A$2:$A$13,avoidable_ed_reference!$C$2:$C$13),"Not Classified")</f>
        <v>Avoidable</v>
      </c>
      <c r="AB3558" t="str">
        <f>IFERROR(_xlfn.XLOOKUP($B3558,enrollment!$A$2:$A$801,enrollment!$I$2:$I$801),"")</f>
        <v>GA</v>
      </c>
      <c r="AC3558">
        <f>IFERROR(_xlfn.XLOOKUP($B3558,enrollment!$A$2:$A$801,enrollment!$L$2:$L$801),"")</f>
        <v>53</v>
      </c>
      <c r="AD3558" t="str" cm="1">
        <f t="array" ref="AD3558">_xlfn.IFS(AC3558="","Unknown",AC3558&lt;18,"0-17",AC3558&lt;35,"18-34",AC3558&lt;50,"35-49",AC3558&lt;65,"50-64",TRUE,"65+")</f>
        <v>50-64</v>
      </c>
      <c r="AE3558">
        <f>IFERROR(_xlfn.XLOOKUP($B3558,enrollment!$A$2:$A$801,enrollment!$O$2:$O$801),"")</f>
        <v>8901234567</v>
      </c>
      <c r="AF3558">
        <f>IFERROR(_xlfn.XLOOKUP($AE3558,providers!$B$2:$B$11,providers!$Q$2:$Q$11),"")</f>
        <v>3.7</v>
      </c>
      <c r="AG3558" s="1">
        <f t="shared" si="55"/>
        <v>45413</v>
      </c>
    </row>
    <row r="3559" spans="1:33" x14ac:dyDescent="0.25">
      <c r="A3559" t="s">
        <v>4114</v>
      </c>
      <c r="B3559" t="s">
        <v>4112</v>
      </c>
      <c r="C3559">
        <v>8901234567</v>
      </c>
      <c r="D3559">
        <v>8901234567</v>
      </c>
      <c r="E3559" s="1">
        <v>45572</v>
      </c>
      <c r="F3559" s="1">
        <v>45572</v>
      </c>
      <c r="G3559" s="1">
        <v>45596</v>
      </c>
      <c r="H3559" t="s">
        <v>28</v>
      </c>
      <c r="I3559">
        <v>11</v>
      </c>
      <c r="J3559" t="s">
        <v>35</v>
      </c>
      <c r="K3559">
        <v>99213</v>
      </c>
      <c r="O3559">
        <v>1</v>
      </c>
      <c r="P3559">
        <v>171.86</v>
      </c>
      <c r="Q3559">
        <v>127.3</v>
      </c>
      <c r="R3559">
        <v>101.84</v>
      </c>
      <c r="S3559">
        <v>25.46</v>
      </c>
      <c r="T3559" t="s">
        <v>30</v>
      </c>
      <c r="X3559" t="s">
        <v>233</v>
      </c>
      <c r="Y3559" t="s">
        <v>32</v>
      </c>
      <c r="Z3559" t="s">
        <v>39</v>
      </c>
      <c r="AA3559" t="str">
        <f>IFERROR(_xlfn.XLOOKUP($J3559,avoidable_ed_reference!$A$2:$A$13,avoidable_ed_reference!$C$2:$C$13),"Not Classified")</f>
        <v>Avoidable</v>
      </c>
      <c r="AB3559" t="str">
        <f>IFERROR(_xlfn.XLOOKUP($B3559,enrollment!$A$2:$A$801,enrollment!$I$2:$I$801),"")</f>
        <v>GA</v>
      </c>
      <c r="AC3559">
        <f>IFERROR(_xlfn.XLOOKUP($B3559,enrollment!$A$2:$A$801,enrollment!$L$2:$L$801),"")</f>
        <v>53</v>
      </c>
      <c r="AD3559" t="str" cm="1">
        <f t="array" ref="AD3559">_xlfn.IFS(AC3559="","Unknown",AC3559&lt;18,"0-17",AC3559&lt;35,"18-34",AC3559&lt;50,"35-49",AC3559&lt;65,"50-64",TRUE,"65+")</f>
        <v>50-64</v>
      </c>
      <c r="AE3559">
        <f>IFERROR(_xlfn.XLOOKUP($B3559,enrollment!$A$2:$A$801,enrollment!$O$2:$O$801),"")</f>
        <v>8901234567</v>
      </c>
      <c r="AF3559">
        <f>IFERROR(_xlfn.XLOOKUP($AE3559,providers!$B$2:$B$11,providers!$Q$2:$Q$11),"")</f>
        <v>3.7</v>
      </c>
      <c r="AG3559" s="1">
        <f t="shared" si="55"/>
        <v>45566</v>
      </c>
    </row>
    <row r="3560" spans="1:33" x14ac:dyDescent="0.25">
      <c r="A3560" t="s">
        <v>4115</v>
      </c>
      <c r="B3560" t="s">
        <v>4112</v>
      </c>
      <c r="C3560">
        <v>7890123456</v>
      </c>
      <c r="D3560">
        <v>7890123456</v>
      </c>
      <c r="E3560" s="1">
        <v>45564</v>
      </c>
      <c r="F3560" s="1">
        <v>45564</v>
      </c>
      <c r="G3560" s="1">
        <v>45590</v>
      </c>
      <c r="H3560" t="s">
        <v>59</v>
      </c>
      <c r="J3560" t="s">
        <v>60</v>
      </c>
      <c r="L3560" s="2" t="s">
        <v>151</v>
      </c>
      <c r="M3560" t="s">
        <v>152</v>
      </c>
      <c r="N3560" t="s">
        <v>153</v>
      </c>
      <c r="O3560">
        <v>1</v>
      </c>
      <c r="P3560">
        <v>1314.97</v>
      </c>
      <c r="Q3560">
        <v>1195.43</v>
      </c>
      <c r="R3560">
        <v>956.34</v>
      </c>
      <c r="S3560">
        <v>239.09</v>
      </c>
      <c r="T3560" t="s">
        <v>30</v>
      </c>
      <c r="X3560" t="s">
        <v>233</v>
      </c>
      <c r="Y3560" t="s">
        <v>32</v>
      </c>
      <c r="Z3560" t="s">
        <v>64</v>
      </c>
      <c r="AA3560" t="str">
        <f>IFERROR(_xlfn.XLOOKUP($J3560,avoidable_ed_reference!$A$2:$A$13,avoidable_ed_reference!$C$2:$C$13),"Not Classified")</f>
        <v>Not Classified</v>
      </c>
      <c r="AB3560" t="str">
        <f>IFERROR(_xlfn.XLOOKUP($B3560,enrollment!$A$2:$A$801,enrollment!$I$2:$I$801),"")</f>
        <v>GA</v>
      </c>
      <c r="AC3560">
        <f>IFERROR(_xlfn.XLOOKUP($B3560,enrollment!$A$2:$A$801,enrollment!$L$2:$L$801),"")</f>
        <v>53</v>
      </c>
      <c r="AD3560" t="str" cm="1">
        <f t="array" ref="AD3560">_xlfn.IFS(AC3560="","Unknown",AC3560&lt;18,"0-17",AC3560&lt;35,"18-34",AC3560&lt;50,"35-49",AC3560&lt;65,"50-64",TRUE,"65+")</f>
        <v>50-64</v>
      </c>
      <c r="AE3560">
        <f>IFERROR(_xlfn.XLOOKUP($B3560,enrollment!$A$2:$A$801,enrollment!$O$2:$O$801),"")</f>
        <v>8901234567</v>
      </c>
      <c r="AF3560">
        <f>IFERROR(_xlfn.XLOOKUP($AE3560,providers!$B$2:$B$11,providers!$Q$2:$Q$11),"")</f>
        <v>3.7</v>
      </c>
      <c r="AG3560" s="1">
        <f t="shared" si="55"/>
        <v>45536</v>
      </c>
    </row>
    <row r="3561" spans="1:33" x14ac:dyDescent="0.25">
      <c r="A3561" t="s">
        <v>4116</v>
      </c>
      <c r="B3561" t="s">
        <v>4112</v>
      </c>
      <c r="C3561">
        <v>8901234567</v>
      </c>
      <c r="D3561">
        <v>8901234567</v>
      </c>
      <c r="E3561" s="1">
        <v>45349</v>
      </c>
      <c r="F3561" s="1">
        <v>45349</v>
      </c>
      <c r="G3561" s="1">
        <v>45370</v>
      </c>
      <c r="H3561" t="s">
        <v>28</v>
      </c>
      <c r="I3561">
        <v>11</v>
      </c>
      <c r="J3561" t="s">
        <v>35</v>
      </c>
      <c r="K3561">
        <v>99213</v>
      </c>
      <c r="O3561">
        <v>1</v>
      </c>
      <c r="P3561">
        <v>202.53</v>
      </c>
      <c r="Q3561">
        <v>150.02000000000001</v>
      </c>
      <c r="R3561">
        <v>120.02</v>
      </c>
      <c r="S3561">
        <v>30</v>
      </c>
      <c r="T3561" t="s">
        <v>30</v>
      </c>
      <c r="X3561" t="s">
        <v>233</v>
      </c>
      <c r="Y3561" t="s">
        <v>32</v>
      </c>
      <c r="Z3561" t="s">
        <v>39</v>
      </c>
      <c r="AA3561" t="str">
        <f>IFERROR(_xlfn.XLOOKUP($J3561,avoidable_ed_reference!$A$2:$A$13,avoidable_ed_reference!$C$2:$C$13),"Not Classified")</f>
        <v>Avoidable</v>
      </c>
      <c r="AB3561" t="str">
        <f>IFERROR(_xlfn.XLOOKUP($B3561,enrollment!$A$2:$A$801,enrollment!$I$2:$I$801),"")</f>
        <v>GA</v>
      </c>
      <c r="AC3561">
        <f>IFERROR(_xlfn.XLOOKUP($B3561,enrollment!$A$2:$A$801,enrollment!$L$2:$L$801),"")</f>
        <v>53</v>
      </c>
      <c r="AD3561" t="str" cm="1">
        <f t="array" ref="AD3561">_xlfn.IFS(AC3561="","Unknown",AC3561&lt;18,"0-17",AC3561&lt;35,"18-34",AC3561&lt;50,"35-49",AC3561&lt;65,"50-64",TRUE,"65+")</f>
        <v>50-64</v>
      </c>
      <c r="AE3561">
        <f>IFERROR(_xlfn.XLOOKUP($B3561,enrollment!$A$2:$A$801,enrollment!$O$2:$O$801),"")</f>
        <v>8901234567</v>
      </c>
      <c r="AF3561">
        <f>IFERROR(_xlfn.XLOOKUP($AE3561,providers!$B$2:$B$11,providers!$Q$2:$Q$11),"")</f>
        <v>3.7</v>
      </c>
      <c r="AG3561" s="1">
        <f t="shared" si="55"/>
        <v>45323</v>
      </c>
    </row>
    <row r="3562" spans="1:33" x14ac:dyDescent="0.25">
      <c r="A3562" t="s">
        <v>4117</v>
      </c>
      <c r="B3562" t="s">
        <v>4112</v>
      </c>
      <c r="C3562">
        <v>9012345678</v>
      </c>
      <c r="D3562">
        <v>9012345678</v>
      </c>
      <c r="E3562" s="1">
        <v>45582</v>
      </c>
      <c r="F3562" s="1">
        <v>45582</v>
      </c>
      <c r="G3562" s="1">
        <v>45607</v>
      </c>
      <c r="H3562" t="s">
        <v>59</v>
      </c>
      <c r="J3562" t="s">
        <v>99</v>
      </c>
      <c r="L3562" s="2" t="s">
        <v>61</v>
      </c>
      <c r="M3562" t="s">
        <v>62</v>
      </c>
      <c r="N3562" t="s">
        <v>63</v>
      </c>
      <c r="O3562">
        <v>1</v>
      </c>
      <c r="P3562">
        <v>1011.66</v>
      </c>
      <c r="Q3562">
        <v>919.69</v>
      </c>
      <c r="R3562">
        <v>735.75</v>
      </c>
      <c r="S3562">
        <v>183.94</v>
      </c>
      <c r="T3562" t="s">
        <v>30</v>
      </c>
      <c r="X3562" t="s">
        <v>233</v>
      </c>
      <c r="Y3562" t="s">
        <v>32</v>
      </c>
      <c r="Z3562" t="s">
        <v>64</v>
      </c>
      <c r="AA3562" t="str">
        <f>IFERROR(_xlfn.XLOOKUP($J3562,avoidable_ed_reference!$A$2:$A$13,avoidable_ed_reference!$C$2:$C$13),"Not Classified")</f>
        <v>Not Classified</v>
      </c>
      <c r="AB3562" t="str">
        <f>IFERROR(_xlfn.XLOOKUP($B3562,enrollment!$A$2:$A$801,enrollment!$I$2:$I$801),"")</f>
        <v>GA</v>
      </c>
      <c r="AC3562">
        <f>IFERROR(_xlfn.XLOOKUP($B3562,enrollment!$A$2:$A$801,enrollment!$L$2:$L$801),"")</f>
        <v>53</v>
      </c>
      <c r="AD3562" t="str" cm="1">
        <f t="array" ref="AD3562">_xlfn.IFS(AC3562="","Unknown",AC3562&lt;18,"0-17",AC3562&lt;35,"18-34",AC3562&lt;50,"35-49",AC3562&lt;65,"50-64",TRUE,"65+")</f>
        <v>50-64</v>
      </c>
      <c r="AE3562">
        <f>IFERROR(_xlfn.XLOOKUP($B3562,enrollment!$A$2:$A$801,enrollment!$O$2:$O$801),"")</f>
        <v>8901234567</v>
      </c>
      <c r="AF3562">
        <f>IFERROR(_xlfn.XLOOKUP($AE3562,providers!$B$2:$B$11,providers!$Q$2:$Q$11),"")</f>
        <v>3.7</v>
      </c>
      <c r="AG3562" s="1">
        <f t="shared" si="55"/>
        <v>45566</v>
      </c>
    </row>
    <row r="3563" spans="1:33" x14ac:dyDescent="0.25">
      <c r="A3563" t="s">
        <v>4118</v>
      </c>
      <c r="B3563" t="s">
        <v>4119</v>
      </c>
      <c r="C3563">
        <v>8901234567</v>
      </c>
      <c r="D3563">
        <v>8901234567</v>
      </c>
      <c r="E3563" s="1">
        <v>45507</v>
      </c>
      <c r="F3563" s="1">
        <v>45507</v>
      </c>
      <c r="G3563" s="1">
        <v>45542</v>
      </c>
      <c r="H3563" t="s">
        <v>28</v>
      </c>
      <c r="I3563">
        <v>11</v>
      </c>
      <c r="J3563" t="s">
        <v>35</v>
      </c>
      <c r="K3563">
        <v>99213</v>
      </c>
      <c r="O3563">
        <v>1</v>
      </c>
      <c r="P3563">
        <v>213.52</v>
      </c>
      <c r="Q3563">
        <v>158.16</v>
      </c>
      <c r="R3563">
        <v>126.53</v>
      </c>
      <c r="S3563">
        <v>31.63</v>
      </c>
      <c r="T3563" t="s">
        <v>30</v>
      </c>
      <c r="X3563" t="s">
        <v>31</v>
      </c>
      <c r="Y3563" t="s">
        <v>32</v>
      </c>
      <c r="Z3563" t="s">
        <v>39</v>
      </c>
      <c r="AA3563" t="str">
        <f>IFERROR(_xlfn.XLOOKUP($J3563,avoidable_ed_reference!$A$2:$A$13,avoidable_ed_reference!$C$2:$C$13),"Not Classified")</f>
        <v>Avoidable</v>
      </c>
      <c r="AB3563" t="str">
        <f>IFERROR(_xlfn.XLOOKUP($B3563,enrollment!$A$2:$A$801,enrollment!$I$2:$I$801),"")</f>
        <v>GA</v>
      </c>
      <c r="AC3563">
        <f>IFERROR(_xlfn.XLOOKUP($B3563,enrollment!$A$2:$A$801,enrollment!$L$2:$L$801),"")</f>
        <v>61</v>
      </c>
      <c r="AD3563" t="str" cm="1">
        <f t="array" ref="AD3563">_xlfn.IFS(AC3563="","Unknown",AC3563&lt;18,"0-17",AC3563&lt;35,"18-34",AC3563&lt;50,"35-49",AC3563&lt;65,"50-64",TRUE,"65+")</f>
        <v>50-64</v>
      </c>
      <c r="AE3563">
        <f>IFERROR(_xlfn.XLOOKUP($B3563,enrollment!$A$2:$A$801,enrollment!$O$2:$O$801),"")</f>
        <v>8901234567</v>
      </c>
      <c r="AF3563">
        <f>IFERROR(_xlfn.XLOOKUP($AE3563,providers!$B$2:$B$11,providers!$Q$2:$Q$11),"")</f>
        <v>3.7</v>
      </c>
      <c r="AG3563" s="1">
        <f t="shared" si="55"/>
        <v>45505</v>
      </c>
    </row>
    <row r="3564" spans="1:33" x14ac:dyDescent="0.25">
      <c r="A3564" t="s">
        <v>4120</v>
      </c>
      <c r="B3564" t="s">
        <v>4119</v>
      </c>
      <c r="C3564">
        <v>8901234567</v>
      </c>
      <c r="D3564">
        <v>8901234567</v>
      </c>
      <c r="E3564" s="1">
        <v>45573</v>
      </c>
      <c r="F3564" s="1">
        <v>45573</v>
      </c>
      <c r="G3564" s="1">
        <v>45594</v>
      </c>
      <c r="H3564" t="s">
        <v>28</v>
      </c>
      <c r="I3564">
        <v>11</v>
      </c>
      <c r="J3564" t="s">
        <v>38</v>
      </c>
      <c r="K3564">
        <v>99213</v>
      </c>
      <c r="O3564">
        <v>1</v>
      </c>
      <c r="P3564">
        <v>210.91</v>
      </c>
      <c r="Q3564">
        <v>156.22999999999999</v>
      </c>
      <c r="R3564">
        <v>124.98</v>
      </c>
      <c r="S3564">
        <v>31.25</v>
      </c>
      <c r="T3564" t="s">
        <v>30</v>
      </c>
      <c r="X3564" t="s">
        <v>31</v>
      </c>
      <c r="Y3564" t="s">
        <v>32</v>
      </c>
      <c r="Z3564" t="s">
        <v>39</v>
      </c>
      <c r="AA3564" t="str">
        <f>IFERROR(_xlfn.XLOOKUP($J3564,avoidable_ed_reference!$A$2:$A$13,avoidable_ed_reference!$C$2:$C$13),"Not Classified")</f>
        <v>Not Classified</v>
      </c>
      <c r="AB3564" t="str">
        <f>IFERROR(_xlfn.XLOOKUP($B3564,enrollment!$A$2:$A$801,enrollment!$I$2:$I$801),"")</f>
        <v>GA</v>
      </c>
      <c r="AC3564">
        <f>IFERROR(_xlfn.XLOOKUP($B3564,enrollment!$A$2:$A$801,enrollment!$L$2:$L$801),"")</f>
        <v>61</v>
      </c>
      <c r="AD3564" t="str" cm="1">
        <f t="array" ref="AD3564">_xlfn.IFS(AC3564="","Unknown",AC3564&lt;18,"0-17",AC3564&lt;35,"18-34",AC3564&lt;50,"35-49",AC3564&lt;65,"50-64",TRUE,"65+")</f>
        <v>50-64</v>
      </c>
      <c r="AE3564">
        <f>IFERROR(_xlfn.XLOOKUP($B3564,enrollment!$A$2:$A$801,enrollment!$O$2:$O$801),"")</f>
        <v>8901234567</v>
      </c>
      <c r="AF3564">
        <f>IFERROR(_xlfn.XLOOKUP($AE3564,providers!$B$2:$B$11,providers!$Q$2:$Q$11),"")</f>
        <v>3.7</v>
      </c>
      <c r="AG3564" s="1">
        <f t="shared" si="55"/>
        <v>45566</v>
      </c>
    </row>
    <row r="3565" spans="1:33" x14ac:dyDescent="0.25">
      <c r="A3565" t="s">
        <v>4121</v>
      </c>
      <c r="B3565" t="s">
        <v>4119</v>
      </c>
      <c r="C3565">
        <v>9012345678</v>
      </c>
      <c r="D3565">
        <v>9012345678</v>
      </c>
      <c r="E3565" s="1">
        <v>45408</v>
      </c>
      <c r="F3565" s="1">
        <v>45408</v>
      </c>
      <c r="G3565" s="1">
        <v>45437</v>
      </c>
      <c r="H3565" t="s">
        <v>28</v>
      </c>
      <c r="I3565">
        <v>23</v>
      </c>
      <c r="J3565" t="s">
        <v>42</v>
      </c>
      <c r="K3565">
        <v>99284</v>
      </c>
      <c r="O3565">
        <v>1</v>
      </c>
      <c r="P3565">
        <v>1847.36</v>
      </c>
      <c r="Q3565">
        <v>1026.31</v>
      </c>
      <c r="R3565">
        <v>821.05</v>
      </c>
      <c r="S3565">
        <v>205.26</v>
      </c>
      <c r="T3565" t="s">
        <v>30</v>
      </c>
      <c r="X3565" t="s">
        <v>31</v>
      </c>
      <c r="Y3565" t="s">
        <v>32</v>
      </c>
      <c r="Z3565" t="s">
        <v>45</v>
      </c>
      <c r="AA3565" t="str">
        <f>IFERROR(_xlfn.XLOOKUP($J3565,avoidable_ed_reference!$A$2:$A$13,avoidable_ed_reference!$C$2:$C$13),"Not Classified")</f>
        <v>Non-Avoidable</v>
      </c>
      <c r="AB3565" t="str">
        <f>IFERROR(_xlfn.XLOOKUP($B3565,enrollment!$A$2:$A$801,enrollment!$I$2:$I$801),"")</f>
        <v>GA</v>
      </c>
      <c r="AC3565">
        <f>IFERROR(_xlfn.XLOOKUP($B3565,enrollment!$A$2:$A$801,enrollment!$L$2:$L$801),"")</f>
        <v>61</v>
      </c>
      <c r="AD3565" t="str" cm="1">
        <f t="array" ref="AD3565">_xlfn.IFS(AC3565="","Unknown",AC3565&lt;18,"0-17",AC3565&lt;35,"18-34",AC3565&lt;50,"35-49",AC3565&lt;65,"50-64",TRUE,"65+")</f>
        <v>50-64</v>
      </c>
      <c r="AE3565">
        <f>IFERROR(_xlfn.XLOOKUP($B3565,enrollment!$A$2:$A$801,enrollment!$O$2:$O$801),"")</f>
        <v>8901234567</v>
      </c>
      <c r="AF3565">
        <f>IFERROR(_xlfn.XLOOKUP($AE3565,providers!$B$2:$B$11,providers!$Q$2:$Q$11),"")</f>
        <v>3.7</v>
      </c>
      <c r="AG3565" s="1">
        <f t="shared" si="55"/>
        <v>45383</v>
      </c>
    </row>
    <row r="3566" spans="1:33" x14ac:dyDescent="0.25">
      <c r="A3566" t="s">
        <v>4122</v>
      </c>
      <c r="B3566" t="s">
        <v>4119</v>
      </c>
      <c r="C3566">
        <v>6789012345</v>
      </c>
      <c r="D3566">
        <v>6789012345</v>
      </c>
      <c r="E3566" s="1">
        <v>45422</v>
      </c>
      <c r="F3566" s="1">
        <v>45422</v>
      </c>
      <c r="G3566" s="1">
        <v>45450</v>
      </c>
      <c r="H3566" t="s">
        <v>28</v>
      </c>
      <c r="I3566">
        <v>23</v>
      </c>
      <c r="J3566" t="s">
        <v>91</v>
      </c>
      <c r="K3566">
        <v>99284</v>
      </c>
      <c r="O3566">
        <v>1</v>
      </c>
      <c r="P3566">
        <v>1583.21</v>
      </c>
      <c r="Q3566">
        <v>879.56</v>
      </c>
      <c r="R3566">
        <v>703.65</v>
      </c>
      <c r="S3566">
        <v>175.91</v>
      </c>
      <c r="T3566" t="s">
        <v>30</v>
      </c>
      <c r="X3566" t="s">
        <v>31</v>
      </c>
      <c r="Y3566" t="s">
        <v>32</v>
      </c>
      <c r="Z3566" t="s">
        <v>45</v>
      </c>
      <c r="AA3566" t="str">
        <f>IFERROR(_xlfn.XLOOKUP($J3566,avoidable_ed_reference!$A$2:$A$13,avoidable_ed_reference!$C$2:$C$13),"Not Classified")</f>
        <v>Avoidable</v>
      </c>
      <c r="AB3566" t="str">
        <f>IFERROR(_xlfn.XLOOKUP($B3566,enrollment!$A$2:$A$801,enrollment!$I$2:$I$801),"")</f>
        <v>GA</v>
      </c>
      <c r="AC3566">
        <f>IFERROR(_xlfn.XLOOKUP($B3566,enrollment!$A$2:$A$801,enrollment!$L$2:$L$801),"")</f>
        <v>61</v>
      </c>
      <c r="AD3566" t="str" cm="1">
        <f t="array" ref="AD3566">_xlfn.IFS(AC3566="","Unknown",AC3566&lt;18,"0-17",AC3566&lt;35,"18-34",AC3566&lt;50,"35-49",AC3566&lt;65,"50-64",TRUE,"65+")</f>
        <v>50-64</v>
      </c>
      <c r="AE3566">
        <f>IFERROR(_xlfn.XLOOKUP($B3566,enrollment!$A$2:$A$801,enrollment!$O$2:$O$801),"")</f>
        <v>8901234567</v>
      </c>
      <c r="AF3566">
        <f>IFERROR(_xlfn.XLOOKUP($AE3566,providers!$B$2:$B$11,providers!$Q$2:$Q$11),"")</f>
        <v>3.7</v>
      </c>
      <c r="AG3566" s="1">
        <f t="shared" si="55"/>
        <v>45413</v>
      </c>
    </row>
    <row r="3567" spans="1:33" x14ac:dyDescent="0.25">
      <c r="A3567" t="s">
        <v>4123</v>
      </c>
      <c r="B3567" t="s">
        <v>4119</v>
      </c>
      <c r="C3567">
        <v>8901234567</v>
      </c>
      <c r="D3567">
        <v>8901234567</v>
      </c>
      <c r="E3567" s="1">
        <v>45649</v>
      </c>
      <c r="F3567" s="1">
        <v>45649</v>
      </c>
      <c r="G3567" s="1">
        <v>45676</v>
      </c>
      <c r="H3567" t="s">
        <v>28</v>
      </c>
      <c r="I3567">
        <v>11</v>
      </c>
      <c r="J3567" t="s">
        <v>38</v>
      </c>
      <c r="K3567">
        <v>99213</v>
      </c>
      <c r="O3567">
        <v>1</v>
      </c>
      <c r="P3567">
        <v>185.33</v>
      </c>
      <c r="Q3567">
        <v>137.28</v>
      </c>
      <c r="R3567">
        <v>109.82</v>
      </c>
      <c r="S3567">
        <v>27.46</v>
      </c>
      <c r="T3567" t="s">
        <v>30</v>
      </c>
      <c r="X3567" t="s">
        <v>31</v>
      </c>
      <c r="Y3567" t="s">
        <v>32</v>
      </c>
      <c r="Z3567" t="s">
        <v>39</v>
      </c>
      <c r="AA3567" t="str">
        <f>IFERROR(_xlfn.XLOOKUP($J3567,avoidable_ed_reference!$A$2:$A$13,avoidable_ed_reference!$C$2:$C$13),"Not Classified")</f>
        <v>Not Classified</v>
      </c>
      <c r="AB3567" t="str">
        <f>IFERROR(_xlfn.XLOOKUP($B3567,enrollment!$A$2:$A$801,enrollment!$I$2:$I$801),"")</f>
        <v>GA</v>
      </c>
      <c r="AC3567">
        <f>IFERROR(_xlfn.XLOOKUP($B3567,enrollment!$A$2:$A$801,enrollment!$L$2:$L$801),"")</f>
        <v>61</v>
      </c>
      <c r="AD3567" t="str" cm="1">
        <f t="array" ref="AD3567">_xlfn.IFS(AC3567="","Unknown",AC3567&lt;18,"0-17",AC3567&lt;35,"18-34",AC3567&lt;50,"35-49",AC3567&lt;65,"50-64",TRUE,"65+")</f>
        <v>50-64</v>
      </c>
      <c r="AE3567">
        <f>IFERROR(_xlfn.XLOOKUP($B3567,enrollment!$A$2:$A$801,enrollment!$O$2:$O$801),"")</f>
        <v>8901234567</v>
      </c>
      <c r="AF3567">
        <f>IFERROR(_xlfn.XLOOKUP($AE3567,providers!$B$2:$B$11,providers!$Q$2:$Q$11),"")</f>
        <v>3.7</v>
      </c>
      <c r="AG3567" s="1">
        <f t="shared" si="55"/>
        <v>45627</v>
      </c>
    </row>
    <row r="3568" spans="1:33" x14ac:dyDescent="0.25">
      <c r="A3568" t="s">
        <v>4124</v>
      </c>
      <c r="B3568" t="s">
        <v>4119</v>
      </c>
      <c r="C3568">
        <v>8901234567</v>
      </c>
      <c r="D3568">
        <v>8901234567</v>
      </c>
      <c r="E3568" s="1">
        <v>45606</v>
      </c>
      <c r="F3568" s="1">
        <v>45606</v>
      </c>
      <c r="G3568" s="1">
        <v>45631</v>
      </c>
      <c r="H3568" t="s">
        <v>28</v>
      </c>
      <c r="I3568">
        <v>11</v>
      </c>
      <c r="J3568" t="s">
        <v>47</v>
      </c>
      <c r="K3568">
        <v>99213</v>
      </c>
      <c r="O3568">
        <v>1</v>
      </c>
      <c r="P3568">
        <v>184.53</v>
      </c>
      <c r="Q3568">
        <v>136.69</v>
      </c>
      <c r="R3568">
        <v>109.35</v>
      </c>
      <c r="S3568">
        <v>27.34</v>
      </c>
      <c r="T3568" t="s">
        <v>30</v>
      </c>
      <c r="X3568" t="s">
        <v>31</v>
      </c>
      <c r="Y3568" t="s">
        <v>32</v>
      </c>
      <c r="Z3568" t="s">
        <v>39</v>
      </c>
      <c r="AA3568" t="str">
        <f>IFERROR(_xlfn.XLOOKUP($J3568,avoidable_ed_reference!$A$2:$A$13,avoidable_ed_reference!$C$2:$C$13),"Not Classified")</f>
        <v>Not Classified</v>
      </c>
      <c r="AB3568" t="str">
        <f>IFERROR(_xlfn.XLOOKUP($B3568,enrollment!$A$2:$A$801,enrollment!$I$2:$I$801),"")</f>
        <v>GA</v>
      </c>
      <c r="AC3568">
        <f>IFERROR(_xlfn.XLOOKUP($B3568,enrollment!$A$2:$A$801,enrollment!$L$2:$L$801),"")</f>
        <v>61</v>
      </c>
      <c r="AD3568" t="str" cm="1">
        <f t="array" ref="AD3568">_xlfn.IFS(AC3568="","Unknown",AC3568&lt;18,"0-17",AC3568&lt;35,"18-34",AC3568&lt;50,"35-49",AC3568&lt;65,"50-64",TRUE,"65+")</f>
        <v>50-64</v>
      </c>
      <c r="AE3568">
        <f>IFERROR(_xlfn.XLOOKUP($B3568,enrollment!$A$2:$A$801,enrollment!$O$2:$O$801),"")</f>
        <v>8901234567</v>
      </c>
      <c r="AF3568">
        <f>IFERROR(_xlfn.XLOOKUP($AE3568,providers!$B$2:$B$11,providers!$Q$2:$Q$11),"")</f>
        <v>3.7</v>
      </c>
      <c r="AG3568" s="1">
        <f t="shared" si="55"/>
        <v>45597</v>
      </c>
    </row>
    <row r="3569" spans="1:33" x14ac:dyDescent="0.25">
      <c r="A3569" t="s">
        <v>4125</v>
      </c>
      <c r="B3569" t="s">
        <v>4119</v>
      </c>
      <c r="C3569">
        <v>8901234567</v>
      </c>
      <c r="D3569">
        <v>8901234567</v>
      </c>
      <c r="E3569" s="1">
        <v>45578</v>
      </c>
      <c r="F3569" s="1">
        <v>45578</v>
      </c>
      <c r="G3569" s="1">
        <v>45610</v>
      </c>
      <c r="H3569" t="s">
        <v>28</v>
      </c>
      <c r="I3569">
        <v>23</v>
      </c>
      <c r="J3569" t="s">
        <v>29</v>
      </c>
      <c r="K3569">
        <v>99284</v>
      </c>
      <c r="O3569">
        <v>1</v>
      </c>
      <c r="P3569">
        <v>2455.33</v>
      </c>
      <c r="Q3569">
        <v>1364.07</v>
      </c>
      <c r="R3569">
        <v>1091.26</v>
      </c>
      <c r="S3569">
        <v>272.81</v>
      </c>
      <c r="T3569" t="s">
        <v>30</v>
      </c>
      <c r="X3569" t="s">
        <v>31</v>
      </c>
      <c r="Y3569" t="s">
        <v>32</v>
      </c>
      <c r="Z3569" t="s">
        <v>45</v>
      </c>
      <c r="AA3569" t="str">
        <f>IFERROR(_xlfn.XLOOKUP($J3569,avoidable_ed_reference!$A$2:$A$13,avoidable_ed_reference!$C$2:$C$13),"Not Classified")</f>
        <v>Potentially Avoidable</v>
      </c>
      <c r="AB3569" t="str">
        <f>IFERROR(_xlfn.XLOOKUP($B3569,enrollment!$A$2:$A$801,enrollment!$I$2:$I$801),"")</f>
        <v>GA</v>
      </c>
      <c r="AC3569">
        <f>IFERROR(_xlfn.XLOOKUP($B3569,enrollment!$A$2:$A$801,enrollment!$L$2:$L$801),"")</f>
        <v>61</v>
      </c>
      <c r="AD3569" t="str" cm="1">
        <f t="array" ref="AD3569">_xlfn.IFS(AC3569="","Unknown",AC3569&lt;18,"0-17",AC3569&lt;35,"18-34",AC3569&lt;50,"35-49",AC3569&lt;65,"50-64",TRUE,"65+")</f>
        <v>50-64</v>
      </c>
      <c r="AE3569">
        <f>IFERROR(_xlfn.XLOOKUP($B3569,enrollment!$A$2:$A$801,enrollment!$O$2:$O$801),"")</f>
        <v>8901234567</v>
      </c>
      <c r="AF3569">
        <f>IFERROR(_xlfn.XLOOKUP($AE3569,providers!$B$2:$B$11,providers!$Q$2:$Q$11),"")</f>
        <v>3.7</v>
      </c>
      <c r="AG3569" s="1">
        <f t="shared" si="55"/>
        <v>45566</v>
      </c>
    </row>
    <row r="3570" spans="1:33" x14ac:dyDescent="0.25">
      <c r="A3570" t="s">
        <v>4126</v>
      </c>
      <c r="B3570" t="s">
        <v>4127</v>
      </c>
      <c r="C3570">
        <v>6789012345</v>
      </c>
      <c r="D3570">
        <v>6789012345</v>
      </c>
      <c r="E3570" s="1">
        <v>45372</v>
      </c>
      <c r="F3570" s="1">
        <v>45372</v>
      </c>
      <c r="G3570" s="1">
        <v>45401</v>
      </c>
      <c r="H3570" t="s">
        <v>28</v>
      </c>
      <c r="I3570">
        <v>11</v>
      </c>
      <c r="J3570" t="s">
        <v>38</v>
      </c>
      <c r="K3570">
        <v>99213</v>
      </c>
      <c r="O3570">
        <v>1</v>
      </c>
      <c r="P3570">
        <v>206.87</v>
      </c>
      <c r="Q3570">
        <v>153.24</v>
      </c>
      <c r="R3570">
        <v>122.59</v>
      </c>
      <c r="S3570">
        <v>30.65</v>
      </c>
      <c r="T3570" t="s">
        <v>30</v>
      </c>
      <c r="X3570" t="s">
        <v>52</v>
      </c>
      <c r="Y3570" t="s">
        <v>44</v>
      </c>
      <c r="Z3570" t="s">
        <v>39</v>
      </c>
      <c r="AA3570" t="str">
        <f>IFERROR(_xlfn.XLOOKUP($J3570,avoidable_ed_reference!$A$2:$A$13,avoidable_ed_reference!$C$2:$C$13),"Not Classified")</f>
        <v>Not Classified</v>
      </c>
      <c r="AB3570" t="str">
        <f>IFERROR(_xlfn.XLOOKUP($B3570,enrollment!$A$2:$A$801,enrollment!$I$2:$I$801),"")</f>
        <v>OH</v>
      </c>
      <c r="AC3570">
        <f>IFERROR(_xlfn.XLOOKUP($B3570,enrollment!$A$2:$A$801,enrollment!$L$2:$L$801),"")</f>
        <v>50</v>
      </c>
      <c r="AD3570" t="str" cm="1">
        <f t="array" ref="AD3570">_xlfn.IFS(AC3570="","Unknown",AC3570&lt;18,"0-17",AC3570&lt;35,"18-34",AC3570&lt;50,"35-49",AC3570&lt;65,"50-64",TRUE,"65+")</f>
        <v>50-64</v>
      </c>
      <c r="AE3570">
        <f>IFERROR(_xlfn.XLOOKUP($B3570,enrollment!$A$2:$A$801,enrollment!$O$2:$O$801),"")</f>
        <v>6789012345</v>
      </c>
      <c r="AF3570">
        <f>IFERROR(_xlfn.XLOOKUP($AE3570,providers!$B$2:$B$11,providers!$Q$2:$Q$11),"")</f>
        <v>4.0999999999999996</v>
      </c>
      <c r="AG3570" s="1">
        <f t="shared" si="55"/>
        <v>45352</v>
      </c>
    </row>
    <row r="3571" spans="1:33" x14ac:dyDescent="0.25">
      <c r="A3571" t="s">
        <v>4128</v>
      </c>
      <c r="B3571" t="s">
        <v>4127</v>
      </c>
      <c r="C3571">
        <v>6789012345</v>
      </c>
      <c r="D3571">
        <v>6789012345</v>
      </c>
      <c r="E3571" s="1">
        <v>45484</v>
      </c>
      <c r="F3571" s="1">
        <v>45484</v>
      </c>
      <c r="G3571" s="1">
        <v>45509</v>
      </c>
      <c r="H3571" t="s">
        <v>28</v>
      </c>
      <c r="I3571">
        <v>11</v>
      </c>
      <c r="J3571" t="s">
        <v>47</v>
      </c>
      <c r="K3571">
        <v>99213</v>
      </c>
      <c r="O3571">
        <v>1</v>
      </c>
      <c r="P3571">
        <v>242.76</v>
      </c>
      <c r="Q3571">
        <v>179.82</v>
      </c>
      <c r="R3571">
        <v>143.86000000000001</v>
      </c>
      <c r="S3571">
        <v>35.96</v>
      </c>
      <c r="T3571" t="s">
        <v>30</v>
      </c>
      <c r="X3571" t="s">
        <v>52</v>
      </c>
      <c r="Y3571" t="s">
        <v>44</v>
      </c>
      <c r="Z3571" t="s">
        <v>39</v>
      </c>
      <c r="AA3571" t="str">
        <f>IFERROR(_xlfn.XLOOKUP($J3571,avoidable_ed_reference!$A$2:$A$13,avoidable_ed_reference!$C$2:$C$13),"Not Classified")</f>
        <v>Not Classified</v>
      </c>
      <c r="AB3571" t="str">
        <f>IFERROR(_xlfn.XLOOKUP($B3571,enrollment!$A$2:$A$801,enrollment!$I$2:$I$801),"")</f>
        <v>OH</v>
      </c>
      <c r="AC3571">
        <f>IFERROR(_xlfn.XLOOKUP($B3571,enrollment!$A$2:$A$801,enrollment!$L$2:$L$801),"")</f>
        <v>50</v>
      </c>
      <c r="AD3571" t="str" cm="1">
        <f t="array" ref="AD3571">_xlfn.IFS(AC3571="","Unknown",AC3571&lt;18,"0-17",AC3571&lt;35,"18-34",AC3571&lt;50,"35-49",AC3571&lt;65,"50-64",TRUE,"65+")</f>
        <v>50-64</v>
      </c>
      <c r="AE3571">
        <f>IFERROR(_xlfn.XLOOKUP($B3571,enrollment!$A$2:$A$801,enrollment!$O$2:$O$801),"")</f>
        <v>6789012345</v>
      </c>
      <c r="AF3571">
        <f>IFERROR(_xlfn.XLOOKUP($AE3571,providers!$B$2:$B$11,providers!$Q$2:$Q$11),"")</f>
        <v>4.0999999999999996</v>
      </c>
      <c r="AG3571" s="1">
        <f t="shared" si="55"/>
        <v>45474</v>
      </c>
    </row>
    <row r="3572" spans="1:33" x14ac:dyDescent="0.25">
      <c r="A3572" t="s">
        <v>4129</v>
      </c>
      <c r="B3572" t="s">
        <v>4127</v>
      </c>
      <c r="C3572">
        <v>2233445566</v>
      </c>
      <c r="D3572">
        <v>2233445566</v>
      </c>
      <c r="E3572" s="1">
        <v>45394</v>
      </c>
      <c r="F3572" s="1">
        <v>45394</v>
      </c>
      <c r="G3572" s="1">
        <v>45419</v>
      </c>
      <c r="H3572" t="s">
        <v>28</v>
      </c>
      <c r="I3572">
        <v>23</v>
      </c>
      <c r="J3572" t="s">
        <v>93</v>
      </c>
      <c r="K3572">
        <v>99284</v>
      </c>
      <c r="O3572">
        <v>1</v>
      </c>
      <c r="P3572">
        <v>2301.66</v>
      </c>
      <c r="Q3572">
        <v>1278.7</v>
      </c>
      <c r="R3572">
        <v>1022.96</v>
      </c>
      <c r="S3572">
        <v>255.74</v>
      </c>
      <c r="T3572" t="s">
        <v>30</v>
      </c>
      <c r="X3572" t="s">
        <v>52</v>
      </c>
      <c r="Y3572" t="s">
        <v>44</v>
      </c>
      <c r="Z3572" t="s">
        <v>45</v>
      </c>
      <c r="AA3572" t="str">
        <f>IFERROR(_xlfn.XLOOKUP($J3572,avoidable_ed_reference!$A$2:$A$13,avoidable_ed_reference!$C$2:$C$13),"Not Classified")</f>
        <v>Avoidable</v>
      </c>
      <c r="AB3572" t="str">
        <f>IFERROR(_xlfn.XLOOKUP($B3572,enrollment!$A$2:$A$801,enrollment!$I$2:$I$801),"")</f>
        <v>OH</v>
      </c>
      <c r="AC3572">
        <f>IFERROR(_xlfn.XLOOKUP($B3572,enrollment!$A$2:$A$801,enrollment!$L$2:$L$801),"")</f>
        <v>50</v>
      </c>
      <c r="AD3572" t="str" cm="1">
        <f t="array" ref="AD3572">_xlfn.IFS(AC3572="","Unknown",AC3572&lt;18,"0-17",AC3572&lt;35,"18-34",AC3572&lt;50,"35-49",AC3572&lt;65,"50-64",TRUE,"65+")</f>
        <v>50-64</v>
      </c>
      <c r="AE3572">
        <f>IFERROR(_xlfn.XLOOKUP($B3572,enrollment!$A$2:$A$801,enrollment!$O$2:$O$801),"")</f>
        <v>6789012345</v>
      </c>
      <c r="AF3572">
        <f>IFERROR(_xlfn.XLOOKUP($AE3572,providers!$B$2:$B$11,providers!$Q$2:$Q$11),"")</f>
        <v>4.0999999999999996</v>
      </c>
      <c r="AG3572" s="1">
        <f t="shared" si="55"/>
        <v>45383</v>
      </c>
    </row>
    <row r="3573" spans="1:33" x14ac:dyDescent="0.25">
      <c r="A3573" t="s">
        <v>4130</v>
      </c>
      <c r="B3573" t="s">
        <v>4127</v>
      </c>
      <c r="C3573">
        <v>6789012345</v>
      </c>
      <c r="D3573">
        <v>6789012345</v>
      </c>
      <c r="E3573" s="1">
        <v>45635</v>
      </c>
      <c r="F3573" s="1">
        <v>45635</v>
      </c>
      <c r="G3573" s="1">
        <v>45664</v>
      </c>
      <c r="H3573" t="s">
        <v>28</v>
      </c>
      <c r="I3573">
        <v>11</v>
      </c>
      <c r="J3573" t="s">
        <v>35</v>
      </c>
      <c r="K3573">
        <v>99213</v>
      </c>
      <c r="O3573">
        <v>1</v>
      </c>
      <c r="P3573">
        <v>189.08</v>
      </c>
      <c r="Q3573">
        <v>140.06</v>
      </c>
      <c r="R3573">
        <v>112.05</v>
      </c>
      <c r="S3573">
        <v>28.01</v>
      </c>
      <c r="T3573" t="s">
        <v>30</v>
      </c>
      <c r="X3573" t="s">
        <v>52</v>
      </c>
      <c r="Y3573" t="s">
        <v>44</v>
      </c>
      <c r="Z3573" t="s">
        <v>39</v>
      </c>
      <c r="AA3573" t="str">
        <f>IFERROR(_xlfn.XLOOKUP($J3573,avoidable_ed_reference!$A$2:$A$13,avoidable_ed_reference!$C$2:$C$13),"Not Classified")</f>
        <v>Avoidable</v>
      </c>
      <c r="AB3573" t="str">
        <f>IFERROR(_xlfn.XLOOKUP($B3573,enrollment!$A$2:$A$801,enrollment!$I$2:$I$801),"")</f>
        <v>OH</v>
      </c>
      <c r="AC3573">
        <f>IFERROR(_xlfn.XLOOKUP($B3573,enrollment!$A$2:$A$801,enrollment!$L$2:$L$801),"")</f>
        <v>50</v>
      </c>
      <c r="AD3573" t="str" cm="1">
        <f t="array" ref="AD3573">_xlfn.IFS(AC3573="","Unknown",AC3573&lt;18,"0-17",AC3573&lt;35,"18-34",AC3573&lt;50,"35-49",AC3573&lt;65,"50-64",TRUE,"65+")</f>
        <v>50-64</v>
      </c>
      <c r="AE3573">
        <f>IFERROR(_xlfn.XLOOKUP($B3573,enrollment!$A$2:$A$801,enrollment!$O$2:$O$801),"")</f>
        <v>6789012345</v>
      </c>
      <c r="AF3573">
        <f>IFERROR(_xlfn.XLOOKUP($AE3573,providers!$B$2:$B$11,providers!$Q$2:$Q$11),"")</f>
        <v>4.0999999999999996</v>
      </c>
      <c r="AG3573" s="1">
        <f t="shared" si="55"/>
        <v>45627</v>
      </c>
    </row>
    <row r="3574" spans="1:33" x14ac:dyDescent="0.25">
      <c r="A3574" t="s">
        <v>4131</v>
      </c>
      <c r="B3574" t="s">
        <v>4127</v>
      </c>
      <c r="C3574">
        <v>6789012345</v>
      </c>
      <c r="D3574">
        <v>6789012345</v>
      </c>
      <c r="E3574" s="1">
        <v>45353</v>
      </c>
      <c r="F3574" s="1">
        <v>45353</v>
      </c>
      <c r="G3574" s="1">
        <v>45368</v>
      </c>
      <c r="H3574" t="s">
        <v>28</v>
      </c>
      <c r="I3574">
        <v>11</v>
      </c>
      <c r="J3574" t="s">
        <v>35</v>
      </c>
      <c r="K3574">
        <v>99213</v>
      </c>
      <c r="O3574">
        <v>1</v>
      </c>
      <c r="P3574">
        <v>241.03</v>
      </c>
      <c r="Q3574">
        <v>178.54</v>
      </c>
      <c r="R3574">
        <v>142.83000000000001</v>
      </c>
      <c r="S3574">
        <v>35.71</v>
      </c>
      <c r="T3574" t="s">
        <v>30</v>
      </c>
      <c r="X3574" t="s">
        <v>52</v>
      </c>
      <c r="Y3574" t="s">
        <v>44</v>
      </c>
      <c r="Z3574" t="s">
        <v>39</v>
      </c>
      <c r="AA3574" t="str">
        <f>IFERROR(_xlfn.XLOOKUP($J3574,avoidable_ed_reference!$A$2:$A$13,avoidable_ed_reference!$C$2:$C$13),"Not Classified")</f>
        <v>Avoidable</v>
      </c>
      <c r="AB3574" t="str">
        <f>IFERROR(_xlfn.XLOOKUP($B3574,enrollment!$A$2:$A$801,enrollment!$I$2:$I$801),"")</f>
        <v>OH</v>
      </c>
      <c r="AC3574">
        <f>IFERROR(_xlfn.XLOOKUP($B3574,enrollment!$A$2:$A$801,enrollment!$L$2:$L$801),"")</f>
        <v>50</v>
      </c>
      <c r="AD3574" t="str" cm="1">
        <f t="array" ref="AD3574">_xlfn.IFS(AC3574="","Unknown",AC3574&lt;18,"0-17",AC3574&lt;35,"18-34",AC3574&lt;50,"35-49",AC3574&lt;65,"50-64",TRUE,"65+")</f>
        <v>50-64</v>
      </c>
      <c r="AE3574">
        <f>IFERROR(_xlfn.XLOOKUP($B3574,enrollment!$A$2:$A$801,enrollment!$O$2:$O$801),"")</f>
        <v>6789012345</v>
      </c>
      <c r="AF3574">
        <f>IFERROR(_xlfn.XLOOKUP($AE3574,providers!$B$2:$B$11,providers!$Q$2:$Q$11),"")</f>
        <v>4.0999999999999996</v>
      </c>
      <c r="AG3574" s="1">
        <f t="shared" si="55"/>
        <v>45352</v>
      </c>
    </row>
    <row r="3575" spans="1:33" x14ac:dyDescent="0.25">
      <c r="A3575" t="s">
        <v>4132</v>
      </c>
      <c r="B3575" t="s">
        <v>4127</v>
      </c>
      <c r="C3575">
        <v>5678901234</v>
      </c>
      <c r="D3575">
        <v>5678901234</v>
      </c>
      <c r="E3575" s="1">
        <v>45577</v>
      </c>
      <c r="F3575" s="1">
        <v>45577</v>
      </c>
      <c r="G3575" s="1">
        <v>45611</v>
      </c>
      <c r="H3575" t="s">
        <v>28</v>
      </c>
      <c r="I3575">
        <v>20</v>
      </c>
      <c r="J3575" t="s">
        <v>35</v>
      </c>
      <c r="K3575">
        <v>99213</v>
      </c>
      <c r="O3575">
        <v>1</v>
      </c>
      <c r="P3575">
        <v>157.09</v>
      </c>
      <c r="Q3575">
        <v>120.84</v>
      </c>
      <c r="R3575">
        <v>96.67</v>
      </c>
      <c r="S3575">
        <v>24.17</v>
      </c>
      <c r="T3575" t="s">
        <v>30</v>
      </c>
      <c r="X3575" t="s">
        <v>52</v>
      </c>
      <c r="Y3575" t="s">
        <v>44</v>
      </c>
      <c r="Z3575" t="s">
        <v>36</v>
      </c>
      <c r="AA3575" t="str">
        <f>IFERROR(_xlfn.XLOOKUP($J3575,avoidable_ed_reference!$A$2:$A$13,avoidable_ed_reference!$C$2:$C$13),"Not Classified")</f>
        <v>Avoidable</v>
      </c>
      <c r="AB3575" t="str">
        <f>IFERROR(_xlfn.XLOOKUP($B3575,enrollment!$A$2:$A$801,enrollment!$I$2:$I$801),"")</f>
        <v>OH</v>
      </c>
      <c r="AC3575">
        <f>IFERROR(_xlfn.XLOOKUP($B3575,enrollment!$A$2:$A$801,enrollment!$L$2:$L$801),"")</f>
        <v>50</v>
      </c>
      <c r="AD3575" t="str" cm="1">
        <f t="array" ref="AD3575">_xlfn.IFS(AC3575="","Unknown",AC3575&lt;18,"0-17",AC3575&lt;35,"18-34",AC3575&lt;50,"35-49",AC3575&lt;65,"50-64",TRUE,"65+")</f>
        <v>50-64</v>
      </c>
      <c r="AE3575">
        <f>IFERROR(_xlfn.XLOOKUP($B3575,enrollment!$A$2:$A$801,enrollment!$O$2:$O$801),"")</f>
        <v>6789012345</v>
      </c>
      <c r="AF3575">
        <f>IFERROR(_xlfn.XLOOKUP($AE3575,providers!$B$2:$B$11,providers!$Q$2:$Q$11),"")</f>
        <v>4.0999999999999996</v>
      </c>
      <c r="AG3575" s="1">
        <f t="shared" si="55"/>
        <v>45566</v>
      </c>
    </row>
    <row r="3576" spans="1:33" x14ac:dyDescent="0.25">
      <c r="A3576" t="s">
        <v>4133</v>
      </c>
      <c r="B3576" t="s">
        <v>4127</v>
      </c>
      <c r="C3576">
        <v>7890123456</v>
      </c>
      <c r="D3576">
        <v>7890123456</v>
      </c>
      <c r="E3576" s="1">
        <v>45522</v>
      </c>
      <c r="F3576" s="1">
        <v>45522</v>
      </c>
      <c r="G3576" s="1">
        <v>45543</v>
      </c>
      <c r="H3576" t="s">
        <v>28</v>
      </c>
      <c r="I3576">
        <v>22</v>
      </c>
      <c r="J3576" t="s">
        <v>29</v>
      </c>
      <c r="K3576">
        <v>90837</v>
      </c>
      <c r="O3576">
        <v>1</v>
      </c>
      <c r="P3576">
        <v>282.77</v>
      </c>
      <c r="Q3576">
        <v>209.46</v>
      </c>
      <c r="R3576">
        <v>167.57</v>
      </c>
      <c r="S3576">
        <v>41.89</v>
      </c>
      <c r="T3576" t="s">
        <v>30</v>
      </c>
      <c r="X3576" t="s">
        <v>52</v>
      </c>
      <c r="Y3576" t="s">
        <v>44</v>
      </c>
      <c r="Z3576" t="s">
        <v>33</v>
      </c>
      <c r="AA3576" t="str">
        <f>IFERROR(_xlfn.XLOOKUP($J3576,avoidable_ed_reference!$A$2:$A$13,avoidable_ed_reference!$C$2:$C$13),"Not Classified")</f>
        <v>Potentially Avoidable</v>
      </c>
      <c r="AB3576" t="str">
        <f>IFERROR(_xlfn.XLOOKUP($B3576,enrollment!$A$2:$A$801,enrollment!$I$2:$I$801),"")</f>
        <v>OH</v>
      </c>
      <c r="AC3576">
        <f>IFERROR(_xlfn.XLOOKUP($B3576,enrollment!$A$2:$A$801,enrollment!$L$2:$L$801),"")</f>
        <v>50</v>
      </c>
      <c r="AD3576" t="str" cm="1">
        <f t="array" ref="AD3576">_xlfn.IFS(AC3576="","Unknown",AC3576&lt;18,"0-17",AC3576&lt;35,"18-34",AC3576&lt;50,"35-49",AC3576&lt;65,"50-64",TRUE,"65+")</f>
        <v>50-64</v>
      </c>
      <c r="AE3576">
        <f>IFERROR(_xlfn.XLOOKUP($B3576,enrollment!$A$2:$A$801,enrollment!$O$2:$O$801),"")</f>
        <v>6789012345</v>
      </c>
      <c r="AF3576">
        <f>IFERROR(_xlfn.XLOOKUP($AE3576,providers!$B$2:$B$11,providers!$Q$2:$Q$11),"")</f>
        <v>4.0999999999999996</v>
      </c>
      <c r="AG3576" s="1">
        <f t="shared" si="55"/>
        <v>45505</v>
      </c>
    </row>
    <row r="3577" spans="1:33" x14ac:dyDescent="0.25">
      <c r="A3577" t="s">
        <v>4134</v>
      </c>
      <c r="B3577" t="s">
        <v>4135</v>
      </c>
      <c r="C3577">
        <v>2345678901</v>
      </c>
      <c r="D3577">
        <v>2345678901</v>
      </c>
      <c r="E3577" s="1">
        <v>45589</v>
      </c>
      <c r="F3577" s="1">
        <v>45589</v>
      </c>
      <c r="G3577" s="1">
        <v>45609</v>
      </c>
      <c r="H3577" t="s">
        <v>28</v>
      </c>
      <c r="I3577">
        <v>11</v>
      </c>
      <c r="J3577" t="s">
        <v>38</v>
      </c>
      <c r="K3577">
        <v>99213</v>
      </c>
      <c r="O3577">
        <v>1</v>
      </c>
      <c r="P3577">
        <v>215.24</v>
      </c>
      <c r="Q3577">
        <v>159.44</v>
      </c>
      <c r="R3577">
        <v>127.55</v>
      </c>
      <c r="S3577">
        <v>31.89</v>
      </c>
      <c r="T3577" t="s">
        <v>30</v>
      </c>
      <c r="X3577" t="s">
        <v>52</v>
      </c>
      <c r="Y3577" t="s">
        <v>44</v>
      </c>
      <c r="Z3577" t="s">
        <v>39</v>
      </c>
      <c r="AA3577" t="str">
        <f>IFERROR(_xlfn.XLOOKUP($J3577,avoidable_ed_reference!$A$2:$A$13,avoidable_ed_reference!$C$2:$C$13),"Not Classified")</f>
        <v>Not Classified</v>
      </c>
      <c r="AB3577" t="str">
        <f>IFERROR(_xlfn.XLOOKUP($B3577,enrollment!$A$2:$A$801,enrollment!$I$2:$I$801),"")</f>
        <v>OH</v>
      </c>
      <c r="AC3577">
        <f>IFERROR(_xlfn.XLOOKUP($B3577,enrollment!$A$2:$A$801,enrollment!$L$2:$L$801),"")</f>
        <v>58</v>
      </c>
      <c r="AD3577" t="str" cm="1">
        <f t="array" ref="AD3577">_xlfn.IFS(AC3577="","Unknown",AC3577&lt;18,"0-17",AC3577&lt;35,"18-34",AC3577&lt;50,"35-49",AC3577&lt;65,"50-64",TRUE,"65+")</f>
        <v>50-64</v>
      </c>
      <c r="AE3577">
        <f>IFERROR(_xlfn.XLOOKUP($B3577,enrollment!$A$2:$A$801,enrollment!$O$2:$O$801),"")</f>
        <v>2345678901</v>
      </c>
      <c r="AF3577">
        <f>IFERROR(_xlfn.XLOOKUP($AE3577,providers!$B$2:$B$11,providers!$Q$2:$Q$11),"")</f>
        <v>4.2</v>
      </c>
      <c r="AG3577" s="1">
        <f t="shared" si="55"/>
        <v>45566</v>
      </c>
    </row>
    <row r="3578" spans="1:33" x14ac:dyDescent="0.25">
      <c r="A3578" t="s">
        <v>4136</v>
      </c>
      <c r="B3578" t="s">
        <v>4135</v>
      </c>
      <c r="C3578">
        <v>5678901234</v>
      </c>
      <c r="D3578">
        <v>5678901234</v>
      </c>
      <c r="E3578" s="1">
        <v>45561</v>
      </c>
      <c r="F3578" s="1">
        <v>45561</v>
      </c>
      <c r="G3578" s="1">
        <v>45577</v>
      </c>
      <c r="H3578" t="s">
        <v>28</v>
      </c>
      <c r="I3578">
        <v>20</v>
      </c>
      <c r="J3578" t="s">
        <v>35</v>
      </c>
      <c r="K3578">
        <v>99213</v>
      </c>
      <c r="O3578">
        <v>1</v>
      </c>
      <c r="P3578">
        <v>166.39</v>
      </c>
      <c r="Q3578">
        <v>127.99</v>
      </c>
      <c r="R3578">
        <v>102.39</v>
      </c>
      <c r="S3578">
        <v>25.6</v>
      </c>
      <c r="T3578" t="s">
        <v>30</v>
      </c>
      <c r="X3578" t="s">
        <v>52</v>
      </c>
      <c r="Y3578" t="s">
        <v>44</v>
      </c>
      <c r="Z3578" t="s">
        <v>36</v>
      </c>
      <c r="AA3578" t="str">
        <f>IFERROR(_xlfn.XLOOKUP($J3578,avoidable_ed_reference!$A$2:$A$13,avoidable_ed_reference!$C$2:$C$13),"Not Classified")</f>
        <v>Avoidable</v>
      </c>
      <c r="AB3578" t="str">
        <f>IFERROR(_xlfn.XLOOKUP($B3578,enrollment!$A$2:$A$801,enrollment!$I$2:$I$801),"")</f>
        <v>OH</v>
      </c>
      <c r="AC3578">
        <f>IFERROR(_xlfn.XLOOKUP($B3578,enrollment!$A$2:$A$801,enrollment!$L$2:$L$801),"")</f>
        <v>58</v>
      </c>
      <c r="AD3578" t="str" cm="1">
        <f t="array" ref="AD3578">_xlfn.IFS(AC3578="","Unknown",AC3578&lt;18,"0-17",AC3578&lt;35,"18-34",AC3578&lt;50,"35-49",AC3578&lt;65,"50-64",TRUE,"65+")</f>
        <v>50-64</v>
      </c>
      <c r="AE3578">
        <f>IFERROR(_xlfn.XLOOKUP($B3578,enrollment!$A$2:$A$801,enrollment!$O$2:$O$801),"")</f>
        <v>2345678901</v>
      </c>
      <c r="AF3578">
        <f>IFERROR(_xlfn.XLOOKUP($AE3578,providers!$B$2:$B$11,providers!$Q$2:$Q$11),"")</f>
        <v>4.2</v>
      </c>
      <c r="AG3578" s="1">
        <f t="shared" si="55"/>
        <v>45536</v>
      </c>
    </row>
    <row r="3579" spans="1:33" x14ac:dyDescent="0.25">
      <c r="A3579" t="s">
        <v>4137</v>
      </c>
      <c r="B3579" t="s">
        <v>4135</v>
      </c>
      <c r="C3579">
        <v>2345678901</v>
      </c>
      <c r="D3579">
        <v>2345678901</v>
      </c>
      <c r="E3579" s="1">
        <v>45343</v>
      </c>
      <c r="F3579" s="1">
        <v>45343</v>
      </c>
      <c r="G3579" s="1">
        <v>45358</v>
      </c>
      <c r="H3579" t="s">
        <v>28</v>
      </c>
      <c r="I3579">
        <v>11</v>
      </c>
      <c r="J3579" t="s">
        <v>47</v>
      </c>
      <c r="K3579">
        <v>99213</v>
      </c>
      <c r="O3579">
        <v>1</v>
      </c>
      <c r="P3579">
        <v>162.34</v>
      </c>
      <c r="Q3579">
        <v>120.25</v>
      </c>
      <c r="R3579">
        <v>96.2</v>
      </c>
      <c r="S3579">
        <v>24.05</v>
      </c>
      <c r="T3579" t="s">
        <v>30</v>
      </c>
      <c r="X3579" t="s">
        <v>52</v>
      </c>
      <c r="Y3579" t="s">
        <v>44</v>
      </c>
      <c r="Z3579" t="s">
        <v>39</v>
      </c>
      <c r="AA3579" t="str">
        <f>IFERROR(_xlfn.XLOOKUP($J3579,avoidable_ed_reference!$A$2:$A$13,avoidable_ed_reference!$C$2:$C$13),"Not Classified")</f>
        <v>Not Classified</v>
      </c>
      <c r="AB3579" t="str">
        <f>IFERROR(_xlfn.XLOOKUP($B3579,enrollment!$A$2:$A$801,enrollment!$I$2:$I$801),"")</f>
        <v>OH</v>
      </c>
      <c r="AC3579">
        <f>IFERROR(_xlfn.XLOOKUP($B3579,enrollment!$A$2:$A$801,enrollment!$L$2:$L$801),"")</f>
        <v>58</v>
      </c>
      <c r="AD3579" t="str" cm="1">
        <f t="array" ref="AD3579">_xlfn.IFS(AC3579="","Unknown",AC3579&lt;18,"0-17",AC3579&lt;35,"18-34",AC3579&lt;50,"35-49",AC3579&lt;65,"50-64",TRUE,"65+")</f>
        <v>50-64</v>
      </c>
      <c r="AE3579">
        <f>IFERROR(_xlfn.XLOOKUP($B3579,enrollment!$A$2:$A$801,enrollment!$O$2:$O$801),"")</f>
        <v>2345678901</v>
      </c>
      <c r="AF3579">
        <f>IFERROR(_xlfn.XLOOKUP($AE3579,providers!$B$2:$B$11,providers!$Q$2:$Q$11),"")</f>
        <v>4.2</v>
      </c>
      <c r="AG3579" s="1">
        <f t="shared" si="55"/>
        <v>45323</v>
      </c>
    </row>
    <row r="3580" spans="1:33" x14ac:dyDescent="0.25">
      <c r="A3580" t="s">
        <v>4138</v>
      </c>
      <c r="B3580" t="s">
        <v>4139</v>
      </c>
      <c r="C3580">
        <v>8901234567</v>
      </c>
      <c r="D3580">
        <v>8901234567</v>
      </c>
      <c r="E3580" s="1">
        <v>45515</v>
      </c>
      <c r="F3580" s="1">
        <v>45515</v>
      </c>
      <c r="G3580" s="1">
        <v>45530</v>
      </c>
      <c r="H3580" t="s">
        <v>28</v>
      </c>
      <c r="I3580">
        <v>11</v>
      </c>
      <c r="J3580" t="s">
        <v>47</v>
      </c>
      <c r="K3580">
        <v>99213</v>
      </c>
      <c r="O3580">
        <v>1</v>
      </c>
      <c r="P3580">
        <v>230.93</v>
      </c>
      <c r="Q3580">
        <v>171.06</v>
      </c>
      <c r="R3580">
        <v>136.85</v>
      </c>
      <c r="S3580">
        <v>34.21</v>
      </c>
      <c r="T3580" t="s">
        <v>30</v>
      </c>
      <c r="X3580" t="s">
        <v>146</v>
      </c>
      <c r="Y3580" t="s">
        <v>147</v>
      </c>
      <c r="Z3580" t="s">
        <v>39</v>
      </c>
      <c r="AA3580" t="str">
        <f>IFERROR(_xlfn.XLOOKUP($J3580,avoidable_ed_reference!$A$2:$A$13,avoidable_ed_reference!$C$2:$C$13),"Not Classified")</f>
        <v>Not Classified</v>
      </c>
      <c r="AB3580" t="str">
        <f>IFERROR(_xlfn.XLOOKUP($B3580,enrollment!$A$2:$A$801,enrollment!$I$2:$I$801),"")</f>
        <v>GA</v>
      </c>
      <c r="AC3580">
        <f>IFERROR(_xlfn.XLOOKUP($B3580,enrollment!$A$2:$A$801,enrollment!$L$2:$L$801),"")</f>
        <v>70</v>
      </c>
      <c r="AD3580" t="str" cm="1">
        <f t="array" ref="AD3580">_xlfn.IFS(AC3580="","Unknown",AC3580&lt;18,"0-17",AC3580&lt;35,"18-34",AC3580&lt;50,"35-49",AC3580&lt;65,"50-64",TRUE,"65+")</f>
        <v>65+</v>
      </c>
      <c r="AE3580">
        <f>IFERROR(_xlfn.XLOOKUP($B3580,enrollment!$A$2:$A$801,enrollment!$O$2:$O$801),"")</f>
        <v>8901234567</v>
      </c>
      <c r="AF3580">
        <f>IFERROR(_xlfn.XLOOKUP($AE3580,providers!$B$2:$B$11,providers!$Q$2:$Q$11),"")</f>
        <v>3.7</v>
      </c>
      <c r="AG3580" s="1">
        <f t="shared" si="55"/>
        <v>45505</v>
      </c>
    </row>
    <row r="3581" spans="1:33" x14ac:dyDescent="0.25">
      <c r="A3581" t="s">
        <v>4140</v>
      </c>
      <c r="B3581" t="s">
        <v>4139</v>
      </c>
      <c r="C3581">
        <v>8901234567</v>
      </c>
      <c r="D3581">
        <v>8901234567</v>
      </c>
      <c r="E3581" s="1">
        <v>45614</v>
      </c>
      <c r="F3581" s="1">
        <v>45614</v>
      </c>
      <c r="G3581" s="1">
        <v>45635</v>
      </c>
      <c r="H3581" t="s">
        <v>28</v>
      </c>
      <c r="I3581">
        <v>23</v>
      </c>
      <c r="J3581" t="s">
        <v>91</v>
      </c>
      <c r="K3581">
        <v>99284</v>
      </c>
      <c r="O3581">
        <v>1</v>
      </c>
      <c r="P3581">
        <v>2268.2199999999998</v>
      </c>
      <c r="Q3581">
        <v>1260.1199999999999</v>
      </c>
      <c r="R3581">
        <v>1008.1</v>
      </c>
      <c r="S3581">
        <v>252.02</v>
      </c>
      <c r="T3581" t="s">
        <v>30</v>
      </c>
      <c r="X3581" t="s">
        <v>146</v>
      </c>
      <c r="Y3581" t="s">
        <v>147</v>
      </c>
      <c r="Z3581" t="s">
        <v>45</v>
      </c>
      <c r="AA3581" t="str">
        <f>IFERROR(_xlfn.XLOOKUP($J3581,avoidable_ed_reference!$A$2:$A$13,avoidable_ed_reference!$C$2:$C$13),"Not Classified")</f>
        <v>Avoidable</v>
      </c>
      <c r="AB3581" t="str">
        <f>IFERROR(_xlfn.XLOOKUP($B3581,enrollment!$A$2:$A$801,enrollment!$I$2:$I$801),"")</f>
        <v>GA</v>
      </c>
      <c r="AC3581">
        <f>IFERROR(_xlfn.XLOOKUP($B3581,enrollment!$A$2:$A$801,enrollment!$L$2:$L$801),"")</f>
        <v>70</v>
      </c>
      <c r="AD3581" t="str" cm="1">
        <f t="array" ref="AD3581">_xlfn.IFS(AC3581="","Unknown",AC3581&lt;18,"0-17",AC3581&lt;35,"18-34",AC3581&lt;50,"35-49",AC3581&lt;65,"50-64",TRUE,"65+")</f>
        <v>65+</v>
      </c>
      <c r="AE3581">
        <f>IFERROR(_xlfn.XLOOKUP($B3581,enrollment!$A$2:$A$801,enrollment!$O$2:$O$801),"")</f>
        <v>8901234567</v>
      </c>
      <c r="AF3581">
        <f>IFERROR(_xlfn.XLOOKUP($AE3581,providers!$B$2:$B$11,providers!$Q$2:$Q$11),"")</f>
        <v>3.7</v>
      </c>
      <c r="AG3581" s="1">
        <f t="shared" si="55"/>
        <v>45597</v>
      </c>
    </row>
    <row r="3582" spans="1:33" x14ac:dyDescent="0.25">
      <c r="A3582" t="s">
        <v>4141</v>
      </c>
      <c r="B3582" t="s">
        <v>4139</v>
      </c>
      <c r="C3582">
        <v>8901234567</v>
      </c>
      <c r="D3582">
        <v>8901234567</v>
      </c>
      <c r="E3582" s="1">
        <v>45413</v>
      </c>
      <c r="F3582" s="1">
        <v>45413</v>
      </c>
      <c r="G3582" s="1">
        <v>45448</v>
      </c>
      <c r="H3582" t="s">
        <v>28</v>
      </c>
      <c r="I3582">
        <v>11</v>
      </c>
      <c r="J3582" t="s">
        <v>35</v>
      </c>
      <c r="K3582">
        <v>99213</v>
      </c>
      <c r="O3582">
        <v>1</v>
      </c>
      <c r="P3582">
        <v>204.62</v>
      </c>
      <c r="Q3582">
        <v>151.57</v>
      </c>
      <c r="R3582">
        <v>121.26</v>
      </c>
      <c r="S3582">
        <v>30.31</v>
      </c>
      <c r="T3582" t="s">
        <v>30</v>
      </c>
      <c r="X3582" t="s">
        <v>146</v>
      </c>
      <c r="Y3582" t="s">
        <v>147</v>
      </c>
      <c r="Z3582" t="s">
        <v>39</v>
      </c>
      <c r="AA3582" t="str">
        <f>IFERROR(_xlfn.XLOOKUP($J3582,avoidable_ed_reference!$A$2:$A$13,avoidable_ed_reference!$C$2:$C$13),"Not Classified")</f>
        <v>Avoidable</v>
      </c>
      <c r="AB3582" t="str">
        <f>IFERROR(_xlfn.XLOOKUP($B3582,enrollment!$A$2:$A$801,enrollment!$I$2:$I$801),"")</f>
        <v>GA</v>
      </c>
      <c r="AC3582">
        <f>IFERROR(_xlfn.XLOOKUP($B3582,enrollment!$A$2:$A$801,enrollment!$L$2:$L$801),"")</f>
        <v>70</v>
      </c>
      <c r="AD3582" t="str" cm="1">
        <f t="array" ref="AD3582">_xlfn.IFS(AC3582="","Unknown",AC3582&lt;18,"0-17",AC3582&lt;35,"18-34",AC3582&lt;50,"35-49",AC3582&lt;65,"50-64",TRUE,"65+")</f>
        <v>65+</v>
      </c>
      <c r="AE3582">
        <f>IFERROR(_xlfn.XLOOKUP($B3582,enrollment!$A$2:$A$801,enrollment!$O$2:$O$801),"")</f>
        <v>8901234567</v>
      </c>
      <c r="AF3582">
        <f>IFERROR(_xlfn.XLOOKUP($AE3582,providers!$B$2:$B$11,providers!$Q$2:$Q$11),"")</f>
        <v>3.7</v>
      </c>
      <c r="AG3582" s="1">
        <f t="shared" si="55"/>
        <v>45413</v>
      </c>
    </row>
    <row r="3583" spans="1:33" x14ac:dyDescent="0.25">
      <c r="A3583" t="s">
        <v>4142</v>
      </c>
      <c r="B3583" t="s">
        <v>4139</v>
      </c>
      <c r="C3583">
        <v>5678901234</v>
      </c>
      <c r="D3583">
        <v>5678901234</v>
      </c>
      <c r="E3583" s="1">
        <v>45637</v>
      </c>
      <c r="F3583" s="1">
        <v>45637</v>
      </c>
      <c r="G3583" s="1">
        <v>45666</v>
      </c>
      <c r="H3583" t="s">
        <v>28</v>
      </c>
      <c r="I3583">
        <v>20</v>
      </c>
      <c r="J3583" t="s">
        <v>35</v>
      </c>
      <c r="K3583">
        <v>99213</v>
      </c>
      <c r="O3583">
        <v>1</v>
      </c>
      <c r="P3583">
        <v>192.65</v>
      </c>
      <c r="Q3583">
        <v>148.19</v>
      </c>
      <c r="R3583">
        <v>118.55</v>
      </c>
      <c r="S3583">
        <v>29.64</v>
      </c>
      <c r="T3583" t="s">
        <v>30</v>
      </c>
      <c r="X3583" t="s">
        <v>146</v>
      </c>
      <c r="Y3583" t="s">
        <v>147</v>
      </c>
      <c r="Z3583" t="s">
        <v>36</v>
      </c>
      <c r="AA3583" t="str">
        <f>IFERROR(_xlfn.XLOOKUP($J3583,avoidable_ed_reference!$A$2:$A$13,avoidable_ed_reference!$C$2:$C$13),"Not Classified")</f>
        <v>Avoidable</v>
      </c>
      <c r="AB3583" t="str">
        <f>IFERROR(_xlfn.XLOOKUP($B3583,enrollment!$A$2:$A$801,enrollment!$I$2:$I$801),"")</f>
        <v>GA</v>
      </c>
      <c r="AC3583">
        <f>IFERROR(_xlfn.XLOOKUP($B3583,enrollment!$A$2:$A$801,enrollment!$L$2:$L$801),"")</f>
        <v>70</v>
      </c>
      <c r="AD3583" t="str" cm="1">
        <f t="array" ref="AD3583">_xlfn.IFS(AC3583="","Unknown",AC3583&lt;18,"0-17",AC3583&lt;35,"18-34",AC3583&lt;50,"35-49",AC3583&lt;65,"50-64",TRUE,"65+")</f>
        <v>65+</v>
      </c>
      <c r="AE3583">
        <f>IFERROR(_xlfn.XLOOKUP($B3583,enrollment!$A$2:$A$801,enrollment!$O$2:$O$801),"")</f>
        <v>8901234567</v>
      </c>
      <c r="AF3583">
        <f>IFERROR(_xlfn.XLOOKUP($AE3583,providers!$B$2:$B$11,providers!$Q$2:$Q$11),"")</f>
        <v>3.7</v>
      </c>
      <c r="AG3583" s="1">
        <f t="shared" si="55"/>
        <v>45627</v>
      </c>
    </row>
    <row r="3584" spans="1:33" x14ac:dyDescent="0.25">
      <c r="A3584" t="s">
        <v>4143</v>
      </c>
      <c r="B3584" t="s">
        <v>4139</v>
      </c>
      <c r="C3584">
        <v>2345678901</v>
      </c>
      <c r="D3584">
        <v>2345678901</v>
      </c>
      <c r="E3584" s="1">
        <v>45600</v>
      </c>
      <c r="F3584" s="1">
        <v>45600</v>
      </c>
      <c r="G3584" s="1">
        <v>45626</v>
      </c>
      <c r="H3584" t="s">
        <v>59</v>
      </c>
      <c r="J3584" t="s">
        <v>47</v>
      </c>
      <c r="L3584" s="2" t="s">
        <v>61</v>
      </c>
      <c r="M3584" t="s">
        <v>62</v>
      </c>
      <c r="N3584" t="s">
        <v>63</v>
      </c>
      <c r="O3584">
        <v>1</v>
      </c>
      <c r="P3584">
        <v>1302.06</v>
      </c>
      <c r="Q3584">
        <v>1183.69</v>
      </c>
      <c r="R3584">
        <v>946.95</v>
      </c>
      <c r="S3584">
        <v>236.74</v>
      </c>
      <c r="T3584" t="s">
        <v>30</v>
      </c>
      <c r="X3584" t="s">
        <v>146</v>
      </c>
      <c r="Y3584" t="s">
        <v>147</v>
      </c>
      <c r="Z3584" t="s">
        <v>64</v>
      </c>
      <c r="AA3584" t="str">
        <f>IFERROR(_xlfn.XLOOKUP($J3584,avoidable_ed_reference!$A$2:$A$13,avoidable_ed_reference!$C$2:$C$13),"Not Classified")</f>
        <v>Not Classified</v>
      </c>
      <c r="AB3584" t="str">
        <f>IFERROR(_xlfn.XLOOKUP($B3584,enrollment!$A$2:$A$801,enrollment!$I$2:$I$801),"")</f>
        <v>GA</v>
      </c>
      <c r="AC3584">
        <f>IFERROR(_xlfn.XLOOKUP($B3584,enrollment!$A$2:$A$801,enrollment!$L$2:$L$801),"")</f>
        <v>70</v>
      </c>
      <c r="AD3584" t="str" cm="1">
        <f t="array" ref="AD3584">_xlfn.IFS(AC3584="","Unknown",AC3584&lt;18,"0-17",AC3584&lt;35,"18-34",AC3584&lt;50,"35-49",AC3584&lt;65,"50-64",TRUE,"65+")</f>
        <v>65+</v>
      </c>
      <c r="AE3584">
        <f>IFERROR(_xlfn.XLOOKUP($B3584,enrollment!$A$2:$A$801,enrollment!$O$2:$O$801),"")</f>
        <v>8901234567</v>
      </c>
      <c r="AF3584">
        <f>IFERROR(_xlfn.XLOOKUP($AE3584,providers!$B$2:$B$11,providers!$Q$2:$Q$11),"")</f>
        <v>3.7</v>
      </c>
      <c r="AG3584" s="1">
        <f t="shared" si="55"/>
        <v>45597</v>
      </c>
    </row>
    <row r="3585" spans="1:33" x14ac:dyDescent="0.25">
      <c r="A3585" t="s">
        <v>4144</v>
      </c>
      <c r="B3585" t="s">
        <v>4139</v>
      </c>
      <c r="C3585">
        <v>3456789012</v>
      </c>
      <c r="D3585">
        <v>3456789012</v>
      </c>
      <c r="E3585" s="1">
        <v>45529</v>
      </c>
      <c r="F3585" s="1">
        <v>45529</v>
      </c>
      <c r="G3585" s="1">
        <v>45546</v>
      </c>
      <c r="H3585" t="s">
        <v>59</v>
      </c>
      <c r="J3585" t="s">
        <v>99</v>
      </c>
      <c r="L3585" s="2" t="s">
        <v>82</v>
      </c>
      <c r="M3585" t="s">
        <v>83</v>
      </c>
      <c r="N3585" t="s">
        <v>84</v>
      </c>
      <c r="O3585">
        <v>1</v>
      </c>
      <c r="P3585">
        <v>1128.5899999999999</v>
      </c>
      <c r="Q3585">
        <v>1025.99</v>
      </c>
      <c r="R3585">
        <v>820.79</v>
      </c>
      <c r="S3585">
        <v>205.2</v>
      </c>
      <c r="T3585" t="s">
        <v>30</v>
      </c>
      <c r="X3585" t="s">
        <v>146</v>
      </c>
      <c r="Y3585" t="s">
        <v>147</v>
      </c>
      <c r="Z3585" t="s">
        <v>64</v>
      </c>
      <c r="AA3585" t="str">
        <f>IFERROR(_xlfn.XLOOKUP($J3585,avoidable_ed_reference!$A$2:$A$13,avoidable_ed_reference!$C$2:$C$13),"Not Classified")</f>
        <v>Not Classified</v>
      </c>
      <c r="AB3585" t="str">
        <f>IFERROR(_xlfn.XLOOKUP($B3585,enrollment!$A$2:$A$801,enrollment!$I$2:$I$801),"")</f>
        <v>GA</v>
      </c>
      <c r="AC3585">
        <f>IFERROR(_xlfn.XLOOKUP($B3585,enrollment!$A$2:$A$801,enrollment!$L$2:$L$801),"")</f>
        <v>70</v>
      </c>
      <c r="AD3585" t="str" cm="1">
        <f t="array" ref="AD3585">_xlfn.IFS(AC3585="","Unknown",AC3585&lt;18,"0-17",AC3585&lt;35,"18-34",AC3585&lt;50,"35-49",AC3585&lt;65,"50-64",TRUE,"65+")</f>
        <v>65+</v>
      </c>
      <c r="AE3585">
        <f>IFERROR(_xlfn.XLOOKUP($B3585,enrollment!$A$2:$A$801,enrollment!$O$2:$O$801),"")</f>
        <v>8901234567</v>
      </c>
      <c r="AF3585">
        <f>IFERROR(_xlfn.XLOOKUP($AE3585,providers!$B$2:$B$11,providers!$Q$2:$Q$11),"")</f>
        <v>3.7</v>
      </c>
      <c r="AG3585" s="1">
        <f t="shared" si="55"/>
        <v>45505</v>
      </c>
    </row>
    <row r="3586" spans="1:33" x14ac:dyDescent="0.25">
      <c r="A3586" t="s">
        <v>4145</v>
      </c>
      <c r="B3586" t="s">
        <v>4139</v>
      </c>
      <c r="C3586">
        <v>5678901234</v>
      </c>
      <c r="D3586">
        <v>5678901234</v>
      </c>
      <c r="E3586" s="1">
        <v>45298</v>
      </c>
      <c r="F3586" s="1">
        <v>45298</v>
      </c>
      <c r="G3586" s="1">
        <v>45315</v>
      </c>
      <c r="H3586" t="s">
        <v>28</v>
      </c>
      <c r="I3586">
        <v>20</v>
      </c>
      <c r="J3586" t="s">
        <v>35</v>
      </c>
      <c r="K3586">
        <v>99213</v>
      </c>
      <c r="O3586">
        <v>1</v>
      </c>
      <c r="P3586">
        <v>145.12</v>
      </c>
      <c r="Q3586">
        <v>111.63</v>
      </c>
      <c r="R3586">
        <v>89.3</v>
      </c>
      <c r="S3586">
        <v>22.33</v>
      </c>
      <c r="T3586" t="s">
        <v>30</v>
      </c>
      <c r="X3586" t="s">
        <v>146</v>
      </c>
      <c r="Y3586" t="s">
        <v>147</v>
      </c>
      <c r="Z3586" t="s">
        <v>36</v>
      </c>
      <c r="AA3586" t="str">
        <f>IFERROR(_xlfn.XLOOKUP($J3586,avoidable_ed_reference!$A$2:$A$13,avoidable_ed_reference!$C$2:$C$13),"Not Classified")</f>
        <v>Avoidable</v>
      </c>
      <c r="AB3586" t="str">
        <f>IFERROR(_xlfn.XLOOKUP($B3586,enrollment!$A$2:$A$801,enrollment!$I$2:$I$801),"")</f>
        <v>GA</v>
      </c>
      <c r="AC3586">
        <f>IFERROR(_xlfn.XLOOKUP($B3586,enrollment!$A$2:$A$801,enrollment!$L$2:$L$801),"")</f>
        <v>70</v>
      </c>
      <c r="AD3586" t="str" cm="1">
        <f t="array" ref="AD3586">_xlfn.IFS(AC3586="","Unknown",AC3586&lt;18,"0-17",AC3586&lt;35,"18-34",AC3586&lt;50,"35-49",AC3586&lt;65,"50-64",TRUE,"65+")</f>
        <v>65+</v>
      </c>
      <c r="AE3586">
        <f>IFERROR(_xlfn.XLOOKUP($B3586,enrollment!$A$2:$A$801,enrollment!$O$2:$O$801),"")</f>
        <v>8901234567</v>
      </c>
      <c r="AF3586">
        <f>IFERROR(_xlfn.XLOOKUP($AE3586,providers!$B$2:$B$11,providers!$Q$2:$Q$11),"")</f>
        <v>3.7</v>
      </c>
      <c r="AG3586" s="1">
        <f t="shared" si="55"/>
        <v>45292</v>
      </c>
    </row>
    <row r="3587" spans="1:33" x14ac:dyDescent="0.25">
      <c r="A3587" t="s">
        <v>4146</v>
      </c>
      <c r="B3587" t="s">
        <v>4139</v>
      </c>
      <c r="C3587">
        <v>8901234567</v>
      </c>
      <c r="D3587">
        <v>8901234567</v>
      </c>
      <c r="E3587" s="1">
        <v>45399</v>
      </c>
      <c r="F3587" s="1">
        <v>45399</v>
      </c>
      <c r="G3587" s="1">
        <v>45427</v>
      </c>
      <c r="H3587" t="s">
        <v>28</v>
      </c>
      <c r="I3587">
        <v>11</v>
      </c>
      <c r="J3587" t="s">
        <v>47</v>
      </c>
      <c r="K3587">
        <v>99213</v>
      </c>
      <c r="O3587">
        <v>1</v>
      </c>
      <c r="P3587">
        <v>203.85</v>
      </c>
      <c r="Q3587">
        <v>151</v>
      </c>
      <c r="R3587">
        <v>120.8</v>
      </c>
      <c r="S3587">
        <v>30.2</v>
      </c>
      <c r="T3587" t="s">
        <v>30</v>
      </c>
      <c r="X3587" t="s">
        <v>146</v>
      </c>
      <c r="Y3587" t="s">
        <v>147</v>
      </c>
      <c r="Z3587" t="s">
        <v>39</v>
      </c>
      <c r="AA3587" t="str">
        <f>IFERROR(_xlfn.XLOOKUP($J3587,avoidable_ed_reference!$A$2:$A$13,avoidable_ed_reference!$C$2:$C$13),"Not Classified")</f>
        <v>Not Classified</v>
      </c>
      <c r="AB3587" t="str">
        <f>IFERROR(_xlfn.XLOOKUP($B3587,enrollment!$A$2:$A$801,enrollment!$I$2:$I$801),"")</f>
        <v>GA</v>
      </c>
      <c r="AC3587">
        <f>IFERROR(_xlfn.XLOOKUP($B3587,enrollment!$A$2:$A$801,enrollment!$L$2:$L$801),"")</f>
        <v>70</v>
      </c>
      <c r="AD3587" t="str" cm="1">
        <f t="array" ref="AD3587">_xlfn.IFS(AC3587="","Unknown",AC3587&lt;18,"0-17",AC3587&lt;35,"18-34",AC3587&lt;50,"35-49",AC3587&lt;65,"50-64",TRUE,"65+")</f>
        <v>65+</v>
      </c>
      <c r="AE3587">
        <f>IFERROR(_xlfn.XLOOKUP($B3587,enrollment!$A$2:$A$801,enrollment!$O$2:$O$801),"")</f>
        <v>8901234567</v>
      </c>
      <c r="AF3587">
        <f>IFERROR(_xlfn.XLOOKUP($AE3587,providers!$B$2:$B$11,providers!$Q$2:$Q$11),"")</f>
        <v>3.7</v>
      </c>
      <c r="AG3587" s="1">
        <f t="shared" ref="AG3587:AG3650" si="56">EOMONTH(E3587,-1)+1</f>
        <v>45383</v>
      </c>
    </row>
    <row r="3588" spans="1:33" x14ac:dyDescent="0.25">
      <c r="A3588" t="s">
        <v>4147</v>
      </c>
      <c r="B3588" t="s">
        <v>4139</v>
      </c>
      <c r="C3588">
        <v>9012345678</v>
      </c>
      <c r="D3588">
        <v>9012345678</v>
      </c>
      <c r="E3588" s="1">
        <v>45624</v>
      </c>
      <c r="F3588" s="1">
        <v>45624</v>
      </c>
      <c r="G3588" s="1">
        <v>45650</v>
      </c>
      <c r="H3588" t="s">
        <v>67</v>
      </c>
      <c r="I3588">
        <v>21</v>
      </c>
      <c r="J3588" t="s">
        <v>80</v>
      </c>
      <c r="K3588">
        <v>99223</v>
      </c>
      <c r="O3588">
        <v>1</v>
      </c>
      <c r="P3588">
        <v>25391.87</v>
      </c>
      <c r="Q3588">
        <v>16381.85</v>
      </c>
      <c r="R3588">
        <v>13105.48</v>
      </c>
      <c r="S3588">
        <v>3276.37</v>
      </c>
      <c r="T3588" t="s">
        <v>30</v>
      </c>
      <c r="V3588">
        <v>1</v>
      </c>
      <c r="W3588" s="2" t="s">
        <v>68</v>
      </c>
      <c r="X3588" t="s">
        <v>146</v>
      </c>
      <c r="Y3588" t="s">
        <v>147</v>
      </c>
      <c r="Z3588" t="s">
        <v>69</v>
      </c>
      <c r="AA3588" t="str">
        <f>IFERROR(_xlfn.XLOOKUP($J3588,avoidable_ed_reference!$A$2:$A$13,avoidable_ed_reference!$C$2:$C$13),"Not Classified")</f>
        <v>Non-Avoidable</v>
      </c>
      <c r="AB3588" t="str">
        <f>IFERROR(_xlfn.XLOOKUP($B3588,enrollment!$A$2:$A$801,enrollment!$I$2:$I$801),"")</f>
        <v>GA</v>
      </c>
      <c r="AC3588">
        <f>IFERROR(_xlfn.XLOOKUP($B3588,enrollment!$A$2:$A$801,enrollment!$L$2:$L$801),"")</f>
        <v>70</v>
      </c>
      <c r="AD3588" t="str" cm="1">
        <f t="array" ref="AD3588">_xlfn.IFS(AC3588="","Unknown",AC3588&lt;18,"0-17",AC3588&lt;35,"18-34",AC3588&lt;50,"35-49",AC3588&lt;65,"50-64",TRUE,"65+")</f>
        <v>65+</v>
      </c>
      <c r="AE3588">
        <f>IFERROR(_xlfn.XLOOKUP($B3588,enrollment!$A$2:$A$801,enrollment!$O$2:$O$801),"")</f>
        <v>8901234567</v>
      </c>
      <c r="AF3588">
        <f>IFERROR(_xlfn.XLOOKUP($AE3588,providers!$B$2:$B$11,providers!$Q$2:$Q$11),"")</f>
        <v>3.7</v>
      </c>
      <c r="AG3588" s="1">
        <f t="shared" si="56"/>
        <v>45597</v>
      </c>
    </row>
    <row r="3589" spans="1:33" x14ac:dyDescent="0.25">
      <c r="A3589" t="s">
        <v>4148</v>
      </c>
      <c r="B3589" t="s">
        <v>4139</v>
      </c>
      <c r="C3589">
        <v>8901234567</v>
      </c>
      <c r="D3589">
        <v>8901234567</v>
      </c>
      <c r="E3589" s="1">
        <v>45359</v>
      </c>
      <c r="F3589" s="1">
        <v>45359</v>
      </c>
      <c r="G3589" s="1">
        <v>45381</v>
      </c>
      <c r="H3589" t="s">
        <v>28</v>
      </c>
      <c r="I3589">
        <v>11</v>
      </c>
      <c r="J3589" t="s">
        <v>35</v>
      </c>
      <c r="K3589">
        <v>99213</v>
      </c>
      <c r="O3589">
        <v>1</v>
      </c>
      <c r="P3589">
        <v>181.47</v>
      </c>
      <c r="Q3589">
        <v>134.41999999999999</v>
      </c>
      <c r="R3589">
        <v>107.54</v>
      </c>
      <c r="S3589">
        <v>26.88</v>
      </c>
      <c r="T3589" t="s">
        <v>30</v>
      </c>
      <c r="X3589" t="s">
        <v>146</v>
      </c>
      <c r="Y3589" t="s">
        <v>147</v>
      </c>
      <c r="Z3589" t="s">
        <v>39</v>
      </c>
      <c r="AA3589" t="str">
        <f>IFERROR(_xlfn.XLOOKUP($J3589,avoidable_ed_reference!$A$2:$A$13,avoidable_ed_reference!$C$2:$C$13),"Not Classified")</f>
        <v>Avoidable</v>
      </c>
      <c r="AB3589" t="str">
        <f>IFERROR(_xlfn.XLOOKUP($B3589,enrollment!$A$2:$A$801,enrollment!$I$2:$I$801),"")</f>
        <v>GA</v>
      </c>
      <c r="AC3589">
        <f>IFERROR(_xlfn.XLOOKUP($B3589,enrollment!$A$2:$A$801,enrollment!$L$2:$L$801),"")</f>
        <v>70</v>
      </c>
      <c r="AD3589" t="str" cm="1">
        <f t="array" ref="AD3589">_xlfn.IFS(AC3589="","Unknown",AC3589&lt;18,"0-17",AC3589&lt;35,"18-34",AC3589&lt;50,"35-49",AC3589&lt;65,"50-64",TRUE,"65+")</f>
        <v>65+</v>
      </c>
      <c r="AE3589">
        <f>IFERROR(_xlfn.XLOOKUP($B3589,enrollment!$A$2:$A$801,enrollment!$O$2:$O$801),"")</f>
        <v>8901234567</v>
      </c>
      <c r="AF3589">
        <f>IFERROR(_xlfn.XLOOKUP($AE3589,providers!$B$2:$B$11,providers!$Q$2:$Q$11),"")</f>
        <v>3.7</v>
      </c>
      <c r="AG3589" s="1">
        <f t="shared" si="56"/>
        <v>45352</v>
      </c>
    </row>
    <row r="3590" spans="1:33" x14ac:dyDescent="0.25">
      <c r="A3590" t="s">
        <v>4149</v>
      </c>
      <c r="B3590" t="s">
        <v>4150</v>
      </c>
      <c r="C3590">
        <v>3456789012</v>
      </c>
      <c r="D3590">
        <v>3456789012</v>
      </c>
      <c r="E3590" s="1">
        <v>45590</v>
      </c>
      <c r="F3590" s="1">
        <v>45590</v>
      </c>
      <c r="G3590" s="1">
        <v>45614</v>
      </c>
      <c r="H3590" t="s">
        <v>28</v>
      </c>
      <c r="I3590">
        <v>11</v>
      </c>
      <c r="J3590" t="s">
        <v>47</v>
      </c>
      <c r="K3590">
        <v>99213</v>
      </c>
      <c r="O3590">
        <v>1</v>
      </c>
      <c r="P3590">
        <v>233.33</v>
      </c>
      <c r="Q3590">
        <v>172.84</v>
      </c>
      <c r="R3590">
        <v>138.27000000000001</v>
      </c>
      <c r="S3590">
        <v>34.57</v>
      </c>
      <c r="T3590" t="s">
        <v>30</v>
      </c>
      <c r="X3590" t="s">
        <v>146</v>
      </c>
      <c r="Y3590" t="s">
        <v>147</v>
      </c>
      <c r="Z3590" t="s">
        <v>39</v>
      </c>
      <c r="AA3590" t="str">
        <f>IFERROR(_xlfn.XLOOKUP($J3590,avoidable_ed_reference!$A$2:$A$13,avoidable_ed_reference!$C$2:$C$13),"Not Classified")</f>
        <v>Not Classified</v>
      </c>
      <c r="AB3590" t="str">
        <f>IFERROR(_xlfn.XLOOKUP($B3590,enrollment!$A$2:$A$801,enrollment!$I$2:$I$801),"")</f>
        <v>KY</v>
      </c>
      <c r="AC3590">
        <f>IFERROR(_xlfn.XLOOKUP($B3590,enrollment!$A$2:$A$801,enrollment!$L$2:$L$801),"")</f>
        <v>67</v>
      </c>
      <c r="AD3590" t="str" cm="1">
        <f t="array" ref="AD3590">_xlfn.IFS(AC3590="","Unknown",AC3590&lt;18,"0-17",AC3590&lt;35,"18-34",AC3590&lt;50,"35-49",AC3590&lt;65,"50-64",TRUE,"65+")</f>
        <v>65+</v>
      </c>
      <c r="AE3590">
        <f>IFERROR(_xlfn.XLOOKUP($B3590,enrollment!$A$2:$A$801,enrollment!$O$2:$O$801),"")</f>
        <v>3456789012</v>
      </c>
      <c r="AF3590">
        <f>IFERROR(_xlfn.XLOOKUP($AE3590,providers!$B$2:$B$11,providers!$Q$2:$Q$11),"")</f>
        <v>4</v>
      </c>
      <c r="AG3590" s="1">
        <f t="shared" si="56"/>
        <v>45566</v>
      </c>
    </row>
    <row r="3591" spans="1:33" x14ac:dyDescent="0.25">
      <c r="A3591" t="s">
        <v>4151</v>
      </c>
      <c r="B3591" t="s">
        <v>4150</v>
      </c>
      <c r="C3591">
        <v>2233445566</v>
      </c>
      <c r="D3591">
        <v>2233445566</v>
      </c>
      <c r="E3591" s="1">
        <v>45597</v>
      </c>
      <c r="F3591" s="1">
        <v>45597</v>
      </c>
      <c r="G3591" s="1">
        <v>45625</v>
      </c>
      <c r="H3591" t="s">
        <v>59</v>
      </c>
      <c r="J3591" t="s">
        <v>99</v>
      </c>
      <c r="L3591" s="2" t="s">
        <v>61</v>
      </c>
      <c r="M3591" t="s">
        <v>62</v>
      </c>
      <c r="N3591" t="s">
        <v>63</v>
      </c>
      <c r="O3591">
        <v>1</v>
      </c>
      <c r="P3591">
        <v>1053.8800000000001</v>
      </c>
      <c r="Q3591">
        <v>958.07</v>
      </c>
      <c r="R3591">
        <v>766.46</v>
      </c>
      <c r="S3591">
        <v>191.61</v>
      </c>
      <c r="T3591" t="s">
        <v>30</v>
      </c>
      <c r="X3591" t="s">
        <v>146</v>
      </c>
      <c r="Y3591" t="s">
        <v>147</v>
      </c>
      <c r="Z3591" t="s">
        <v>64</v>
      </c>
      <c r="AA3591" t="str">
        <f>IFERROR(_xlfn.XLOOKUP($J3591,avoidable_ed_reference!$A$2:$A$13,avoidable_ed_reference!$C$2:$C$13),"Not Classified")</f>
        <v>Not Classified</v>
      </c>
      <c r="AB3591" t="str">
        <f>IFERROR(_xlfn.XLOOKUP($B3591,enrollment!$A$2:$A$801,enrollment!$I$2:$I$801),"")</f>
        <v>KY</v>
      </c>
      <c r="AC3591">
        <f>IFERROR(_xlfn.XLOOKUP($B3591,enrollment!$A$2:$A$801,enrollment!$L$2:$L$801),"")</f>
        <v>67</v>
      </c>
      <c r="AD3591" t="str" cm="1">
        <f t="array" ref="AD3591">_xlfn.IFS(AC3591="","Unknown",AC3591&lt;18,"0-17",AC3591&lt;35,"18-34",AC3591&lt;50,"35-49",AC3591&lt;65,"50-64",TRUE,"65+")</f>
        <v>65+</v>
      </c>
      <c r="AE3591">
        <f>IFERROR(_xlfn.XLOOKUP($B3591,enrollment!$A$2:$A$801,enrollment!$O$2:$O$801),"")</f>
        <v>3456789012</v>
      </c>
      <c r="AF3591">
        <f>IFERROR(_xlfn.XLOOKUP($AE3591,providers!$B$2:$B$11,providers!$Q$2:$Q$11),"")</f>
        <v>4</v>
      </c>
      <c r="AG3591" s="1">
        <f t="shared" si="56"/>
        <v>45597</v>
      </c>
    </row>
    <row r="3592" spans="1:33" x14ac:dyDescent="0.25">
      <c r="A3592" t="s">
        <v>4152</v>
      </c>
      <c r="B3592" t="s">
        <v>4150</v>
      </c>
      <c r="C3592">
        <v>2233445566</v>
      </c>
      <c r="D3592">
        <v>2233445566</v>
      </c>
      <c r="E3592" s="1">
        <v>45339</v>
      </c>
      <c r="F3592" s="1">
        <v>45339</v>
      </c>
      <c r="G3592" s="1">
        <v>45359</v>
      </c>
      <c r="H3592" t="s">
        <v>59</v>
      </c>
      <c r="J3592" t="s">
        <v>99</v>
      </c>
      <c r="L3592" s="2" t="s">
        <v>106</v>
      </c>
      <c r="M3592" t="s">
        <v>107</v>
      </c>
      <c r="N3592" t="s">
        <v>108</v>
      </c>
      <c r="O3592">
        <v>1</v>
      </c>
      <c r="P3592">
        <v>1202.25</v>
      </c>
      <c r="Q3592">
        <v>1092.95</v>
      </c>
      <c r="R3592">
        <v>874.36</v>
      </c>
      <c r="S3592">
        <v>218.59</v>
      </c>
      <c r="T3592" t="s">
        <v>30</v>
      </c>
      <c r="X3592" t="s">
        <v>146</v>
      </c>
      <c r="Y3592" t="s">
        <v>147</v>
      </c>
      <c r="Z3592" t="s">
        <v>64</v>
      </c>
      <c r="AA3592" t="str">
        <f>IFERROR(_xlfn.XLOOKUP($J3592,avoidable_ed_reference!$A$2:$A$13,avoidable_ed_reference!$C$2:$C$13),"Not Classified")</f>
        <v>Not Classified</v>
      </c>
      <c r="AB3592" t="str">
        <f>IFERROR(_xlfn.XLOOKUP($B3592,enrollment!$A$2:$A$801,enrollment!$I$2:$I$801),"")</f>
        <v>KY</v>
      </c>
      <c r="AC3592">
        <f>IFERROR(_xlfn.XLOOKUP($B3592,enrollment!$A$2:$A$801,enrollment!$L$2:$L$801),"")</f>
        <v>67</v>
      </c>
      <c r="AD3592" t="str" cm="1">
        <f t="array" ref="AD3592">_xlfn.IFS(AC3592="","Unknown",AC3592&lt;18,"0-17",AC3592&lt;35,"18-34",AC3592&lt;50,"35-49",AC3592&lt;65,"50-64",TRUE,"65+")</f>
        <v>65+</v>
      </c>
      <c r="AE3592">
        <f>IFERROR(_xlfn.XLOOKUP($B3592,enrollment!$A$2:$A$801,enrollment!$O$2:$O$801),"")</f>
        <v>3456789012</v>
      </c>
      <c r="AF3592">
        <f>IFERROR(_xlfn.XLOOKUP($AE3592,providers!$B$2:$B$11,providers!$Q$2:$Q$11),"")</f>
        <v>4</v>
      </c>
      <c r="AG3592" s="1">
        <f t="shared" si="56"/>
        <v>45323</v>
      </c>
    </row>
    <row r="3593" spans="1:33" x14ac:dyDescent="0.25">
      <c r="A3593" t="s">
        <v>4153</v>
      </c>
      <c r="B3593" t="s">
        <v>4154</v>
      </c>
      <c r="C3593">
        <v>8901234567</v>
      </c>
      <c r="D3593">
        <v>8901234567</v>
      </c>
      <c r="E3593" s="1">
        <v>45411</v>
      </c>
      <c r="F3593" s="1">
        <v>45411</v>
      </c>
      <c r="G3593" s="1">
        <v>45437</v>
      </c>
      <c r="H3593" t="s">
        <v>28</v>
      </c>
      <c r="I3593">
        <v>11</v>
      </c>
      <c r="J3593" t="s">
        <v>38</v>
      </c>
      <c r="K3593">
        <v>99213</v>
      </c>
      <c r="O3593">
        <v>1</v>
      </c>
      <c r="P3593">
        <v>172.49</v>
      </c>
      <c r="Q3593">
        <v>127.77</v>
      </c>
      <c r="R3593">
        <v>102.22</v>
      </c>
      <c r="S3593">
        <v>25.55</v>
      </c>
      <c r="T3593" t="s">
        <v>30</v>
      </c>
      <c r="X3593" t="s">
        <v>52</v>
      </c>
      <c r="Y3593" t="s">
        <v>44</v>
      </c>
      <c r="Z3593" t="s">
        <v>39</v>
      </c>
      <c r="AA3593" t="str">
        <f>IFERROR(_xlfn.XLOOKUP($J3593,avoidable_ed_reference!$A$2:$A$13,avoidable_ed_reference!$C$2:$C$13),"Not Classified")</f>
        <v>Not Classified</v>
      </c>
      <c r="AB3593" t="str">
        <f>IFERROR(_xlfn.XLOOKUP($B3593,enrollment!$A$2:$A$801,enrollment!$I$2:$I$801),"")</f>
        <v>GA</v>
      </c>
      <c r="AC3593">
        <f>IFERROR(_xlfn.XLOOKUP($B3593,enrollment!$A$2:$A$801,enrollment!$L$2:$L$801),"")</f>
        <v>34</v>
      </c>
      <c r="AD3593" t="str" cm="1">
        <f t="array" ref="AD3593">_xlfn.IFS(AC3593="","Unknown",AC3593&lt;18,"0-17",AC3593&lt;35,"18-34",AC3593&lt;50,"35-49",AC3593&lt;65,"50-64",TRUE,"65+")</f>
        <v>18-34</v>
      </c>
      <c r="AE3593">
        <f>IFERROR(_xlfn.XLOOKUP($B3593,enrollment!$A$2:$A$801,enrollment!$O$2:$O$801),"")</f>
        <v>8901234567</v>
      </c>
      <c r="AF3593">
        <f>IFERROR(_xlfn.XLOOKUP($AE3593,providers!$B$2:$B$11,providers!$Q$2:$Q$11),"")</f>
        <v>3.7</v>
      </c>
      <c r="AG3593" s="1">
        <f t="shared" si="56"/>
        <v>45383</v>
      </c>
    </row>
    <row r="3594" spans="1:33" x14ac:dyDescent="0.25">
      <c r="A3594" t="s">
        <v>4155</v>
      </c>
      <c r="B3594" t="s">
        <v>4154</v>
      </c>
      <c r="C3594">
        <v>8901234567</v>
      </c>
      <c r="D3594">
        <v>8901234567</v>
      </c>
      <c r="E3594" s="1">
        <v>45307</v>
      </c>
      <c r="F3594" s="1">
        <v>45307</v>
      </c>
      <c r="G3594" s="1">
        <v>45325</v>
      </c>
      <c r="H3594" t="s">
        <v>28</v>
      </c>
      <c r="I3594">
        <v>23</v>
      </c>
      <c r="J3594" t="s">
        <v>221</v>
      </c>
      <c r="K3594">
        <v>99284</v>
      </c>
      <c r="O3594">
        <v>1</v>
      </c>
      <c r="P3594">
        <v>1868.56</v>
      </c>
      <c r="Q3594">
        <v>1038.0899999999999</v>
      </c>
      <c r="R3594">
        <v>830.47</v>
      </c>
      <c r="S3594">
        <v>207.62</v>
      </c>
      <c r="T3594" t="s">
        <v>30</v>
      </c>
      <c r="X3594" t="s">
        <v>52</v>
      </c>
      <c r="Y3594" t="s">
        <v>44</v>
      </c>
      <c r="Z3594" t="s">
        <v>45</v>
      </c>
      <c r="AA3594" t="str">
        <f>IFERROR(_xlfn.XLOOKUP($J3594,avoidable_ed_reference!$A$2:$A$13,avoidable_ed_reference!$C$2:$C$13),"Not Classified")</f>
        <v>Avoidable</v>
      </c>
      <c r="AB3594" t="str">
        <f>IFERROR(_xlfn.XLOOKUP($B3594,enrollment!$A$2:$A$801,enrollment!$I$2:$I$801),"")</f>
        <v>GA</v>
      </c>
      <c r="AC3594">
        <f>IFERROR(_xlfn.XLOOKUP($B3594,enrollment!$A$2:$A$801,enrollment!$L$2:$L$801),"")</f>
        <v>34</v>
      </c>
      <c r="AD3594" t="str" cm="1">
        <f t="array" ref="AD3594">_xlfn.IFS(AC3594="","Unknown",AC3594&lt;18,"0-17",AC3594&lt;35,"18-34",AC3594&lt;50,"35-49",AC3594&lt;65,"50-64",TRUE,"65+")</f>
        <v>18-34</v>
      </c>
      <c r="AE3594">
        <f>IFERROR(_xlfn.XLOOKUP($B3594,enrollment!$A$2:$A$801,enrollment!$O$2:$O$801),"")</f>
        <v>8901234567</v>
      </c>
      <c r="AF3594">
        <f>IFERROR(_xlfn.XLOOKUP($AE3594,providers!$B$2:$B$11,providers!$Q$2:$Q$11),"")</f>
        <v>3.7</v>
      </c>
      <c r="AG3594" s="1">
        <f t="shared" si="56"/>
        <v>45292</v>
      </c>
    </row>
    <row r="3595" spans="1:33" x14ac:dyDescent="0.25">
      <c r="A3595" t="s">
        <v>4156</v>
      </c>
      <c r="B3595" t="s">
        <v>4154</v>
      </c>
      <c r="C3595">
        <v>3456789012</v>
      </c>
      <c r="D3595">
        <v>3456789012</v>
      </c>
      <c r="E3595" s="1">
        <v>45453</v>
      </c>
      <c r="F3595" s="1">
        <v>45453</v>
      </c>
      <c r="G3595" s="1">
        <v>45480</v>
      </c>
      <c r="H3595" t="s">
        <v>59</v>
      </c>
      <c r="J3595" t="s">
        <v>99</v>
      </c>
      <c r="L3595" s="2" t="s">
        <v>151</v>
      </c>
      <c r="M3595" t="s">
        <v>152</v>
      </c>
      <c r="N3595" t="s">
        <v>153</v>
      </c>
      <c r="O3595">
        <v>1</v>
      </c>
      <c r="P3595">
        <v>1035.24</v>
      </c>
      <c r="Q3595">
        <v>941.13</v>
      </c>
      <c r="R3595">
        <v>752.9</v>
      </c>
      <c r="S3595">
        <v>188.23</v>
      </c>
      <c r="T3595" t="s">
        <v>30</v>
      </c>
      <c r="X3595" t="s">
        <v>52</v>
      </c>
      <c r="Y3595" t="s">
        <v>44</v>
      </c>
      <c r="Z3595" t="s">
        <v>64</v>
      </c>
      <c r="AA3595" t="str">
        <f>IFERROR(_xlfn.XLOOKUP($J3595,avoidable_ed_reference!$A$2:$A$13,avoidable_ed_reference!$C$2:$C$13),"Not Classified")</f>
        <v>Not Classified</v>
      </c>
      <c r="AB3595" t="str">
        <f>IFERROR(_xlfn.XLOOKUP($B3595,enrollment!$A$2:$A$801,enrollment!$I$2:$I$801),"")</f>
        <v>GA</v>
      </c>
      <c r="AC3595">
        <f>IFERROR(_xlfn.XLOOKUP($B3595,enrollment!$A$2:$A$801,enrollment!$L$2:$L$801),"")</f>
        <v>34</v>
      </c>
      <c r="AD3595" t="str" cm="1">
        <f t="array" ref="AD3595">_xlfn.IFS(AC3595="","Unknown",AC3595&lt;18,"0-17",AC3595&lt;35,"18-34",AC3595&lt;50,"35-49",AC3595&lt;65,"50-64",TRUE,"65+")</f>
        <v>18-34</v>
      </c>
      <c r="AE3595">
        <f>IFERROR(_xlfn.XLOOKUP($B3595,enrollment!$A$2:$A$801,enrollment!$O$2:$O$801),"")</f>
        <v>8901234567</v>
      </c>
      <c r="AF3595">
        <f>IFERROR(_xlfn.XLOOKUP($AE3595,providers!$B$2:$B$11,providers!$Q$2:$Q$11),"")</f>
        <v>3.7</v>
      </c>
      <c r="AG3595" s="1">
        <f t="shared" si="56"/>
        <v>45444</v>
      </c>
    </row>
    <row r="3596" spans="1:33" x14ac:dyDescent="0.25">
      <c r="A3596" t="s">
        <v>4157</v>
      </c>
      <c r="B3596" t="s">
        <v>4154</v>
      </c>
      <c r="C3596">
        <v>8901234567</v>
      </c>
      <c r="D3596">
        <v>8901234567</v>
      </c>
      <c r="E3596" s="1">
        <v>45586</v>
      </c>
      <c r="F3596" s="1">
        <v>45586</v>
      </c>
      <c r="G3596" s="1">
        <v>45617</v>
      </c>
      <c r="H3596" t="s">
        <v>28</v>
      </c>
      <c r="I3596">
        <v>11</v>
      </c>
      <c r="J3596" t="s">
        <v>47</v>
      </c>
      <c r="K3596">
        <v>99213</v>
      </c>
      <c r="O3596">
        <v>1</v>
      </c>
      <c r="P3596">
        <v>224.52</v>
      </c>
      <c r="Q3596">
        <v>166.31</v>
      </c>
      <c r="R3596">
        <v>133.05000000000001</v>
      </c>
      <c r="S3596">
        <v>33.26</v>
      </c>
      <c r="T3596" t="s">
        <v>30</v>
      </c>
      <c r="X3596" t="s">
        <v>52</v>
      </c>
      <c r="Y3596" t="s">
        <v>44</v>
      </c>
      <c r="Z3596" t="s">
        <v>39</v>
      </c>
      <c r="AA3596" t="str">
        <f>IFERROR(_xlfn.XLOOKUP($J3596,avoidable_ed_reference!$A$2:$A$13,avoidable_ed_reference!$C$2:$C$13),"Not Classified")</f>
        <v>Not Classified</v>
      </c>
      <c r="AB3596" t="str">
        <f>IFERROR(_xlfn.XLOOKUP($B3596,enrollment!$A$2:$A$801,enrollment!$I$2:$I$801),"")</f>
        <v>GA</v>
      </c>
      <c r="AC3596">
        <f>IFERROR(_xlfn.XLOOKUP($B3596,enrollment!$A$2:$A$801,enrollment!$L$2:$L$801),"")</f>
        <v>34</v>
      </c>
      <c r="AD3596" t="str" cm="1">
        <f t="array" ref="AD3596">_xlfn.IFS(AC3596="","Unknown",AC3596&lt;18,"0-17",AC3596&lt;35,"18-34",AC3596&lt;50,"35-49",AC3596&lt;65,"50-64",TRUE,"65+")</f>
        <v>18-34</v>
      </c>
      <c r="AE3596">
        <f>IFERROR(_xlfn.XLOOKUP($B3596,enrollment!$A$2:$A$801,enrollment!$O$2:$O$801),"")</f>
        <v>8901234567</v>
      </c>
      <c r="AF3596">
        <f>IFERROR(_xlfn.XLOOKUP($AE3596,providers!$B$2:$B$11,providers!$Q$2:$Q$11),"")</f>
        <v>3.7</v>
      </c>
      <c r="AG3596" s="1">
        <f t="shared" si="56"/>
        <v>45566</v>
      </c>
    </row>
    <row r="3597" spans="1:33" x14ac:dyDescent="0.25">
      <c r="A3597" t="s">
        <v>4158</v>
      </c>
      <c r="B3597" t="s">
        <v>4154</v>
      </c>
      <c r="C3597">
        <v>8901234567</v>
      </c>
      <c r="D3597">
        <v>8901234567</v>
      </c>
      <c r="E3597" s="1">
        <v>45420</v>
      </c>
      <c r="F3597" s="1">
        <v>45420</v>
      </c>
      <c r="G3597" s="1">
        <v>45448</v>
      </c>
      <c r="H3597" t="s">
        <v>28</v>
      </c>
      <c r="I3597">
        <v>11</v>
      </c>
      <c r="J3597" t="s">
        <v>38</v>
      </c>
      <c r="K3597">
        <v>99213</v>
      </c>
      <c r="O3597">
        <v>1</v>
      </c>
      <c r="P3597">
        <v>193.56</v>
      </c>
      <c r="Q3597">
        <v>143.38</v>
      </c>
      <c r="R3597">
        <v>114.7</v>
      </c>
      <c r="S3597">
        <v>28.68</v>
      </c>
      <c r="T3597" t="s">
        <v>30</v>
      </c>
      <c r="X3597" t="s">
        <v>52</v>
      </c>
      <c r="Y3597" t="s">
        <v>44</v>
      </c>
      <c r="Z3597" t="s">
        <v>39</v>
      </c>
      <c r="AA3597" t="str">
        <f>IFERROR(_xlfn.XLOOKUP($J3597,avoidable_ed_reference!$A$2:$A$13,avoidable_ed_reference!$C$2:$C$13),"Not Classified")</f>
        <v>Not Classified</v>
      </c>
      <c r="AB3597" t="str">
        <f>IFERROR(_xlfn.XLOOKUP($B3597,enrollment!$A$2:$A$801,enrollment!$I$2:$I$801),"")</f>
        <v>GA</v>
      </c>
      <c r="AC3597">
        <f>IFERROR(_xlfn.XLOOKUP($B3597,enrollment!$A$2:$A$801,enrollment!$L$2:$L$801),"")</f>
        <v>34</v>
      </c>
      <c r="AD3597" t="str" cm="1">
        <f t="array" ref="AD3597">_xlfn.IFS(AC3597="","Unknown",AC3597&lt;18,"0-17",AC3597&lt;35,"18-34",AC3597&lt;50,"35-49",AC3597&lt;65,"50-64",TRUE,"65+")</f>
        <v>18-34</v>
      </c>
      <c r="AE3597">
        <f>IFERROR(_xlfn.XLOOKUP($B3597,enrollment!$A$2:$A$801,enrollment!$O$2:$O$801),"")</f>
        <v>8901234567</v>
      </c>
      <c r="AF3597">
        <f>IFERROR(_xlfn.XLOOKUP($AE3597,providers!$B$2:$B$11,providers!$Q$2:$Q$11),"")</f>
        <v>3.7</v>
      </c>
      <c r="AG3597" s="1">
        <f t="shared" si="56"/>
        <v>45413</v>
      </c>
    </row>
    <row r="3598" spans="1:33" x14ac:dyDescent="0.25">
      <c r="A3598" t="s">
        <v>4159</v>
      </c>
      <c r="B3598" t="s">
        <v>4160</v>
      </c>
      <c r="C3598">
        <v>5678901234</v>
      </c>
      <c r="D3598">
        <v>5678901234</v>
      </c>
      <c r="E3598" s="1">
        <v>45386</v>
      </c>
      <c r="F3598" s="1">
        <v>45386</v>
      </c>
      <c r="G3598" s="1">
        <v>45413</v>
      </c>
      <c r="H3598" t="s">
        <v>28</v>
      </c>
      <c r="I3598">
        <v>20</v>
      </c>
      <c r="J3598" t="s">
        <v>35</v>
      </c>
      <c r="K3598">
        <v>99213</v>
      </c>
      <c r="O3598">
        <v>1</v>
      </c>
      <c r="P3598">
        <v>188.36</v>
      </c>
      <c r="Q3598">
        <v>144.88999999999999</v>
      </c>
      <c r="R3598">
        <v>115.91</v>
      </c>
      <c r="S3598">
        <v>28.98</v>
      </c>
      <c r="T3598" t="s">
        <v>30</v>
      </c>
      <c r="X3598" t="s">
        <v>233</v>
      </c>
      <c r="Y3598" t="s">
        <v>32</v>
      </c>
      <c r="Z3598" t="s">
        <v>36</v>
      </c>
      <c r="AA3598" t="str">
        <f>IFERROR(_xlfn.XLOOKUP($J3598,avoidable_ed_reference!$A$2:$A$13,avoidable_ed_reference!$C$2:$C$13),"Not Classified")</f>
        <v>Avoidable</v>
      </c>
      <c r="AB3598" t="str">
        <f>IFERROR(_xlfn.XLOOKUP($B3598,enrollment!$A$2:$A$801,enrollment!$I$2:$I$801),"")</f>
        <v>TN</v>
      </c>
      <c r="AC3598">
        <f>IFERROR(_xlfn.XLOOKUP($B3598,enrollment!$A$2:$A$801,enrollment!$L$2:$L$801),"")</f>
        <v>50</v>
      </c>
      <c r="AD3598" t="str" cm="1">
        <f t="array" ref="AD3598">_xlfn.IFS(AC3598="","Unknown",AC3598&lt;18,"0-17",AC3598&lt;35,"18-34",AC3598&lt;50,"35-49",AC3598&lt;65,"50-64",TRUE,"65+")</f>
        <v>50-64</v>
      </c>
      <c r="AE3598">
        <f>IFERROR(_xlfn.XLOOKUP($B3598,enrollment!$A$2:$A$801,enrollment!$O$2:$O$801),"")</f>
        <v>5678901234</v>
      </c>
      <c r="AF3598">
        <f>IFERROR(_xlfn.XLOOKUP($AE3598,providers!$B$2:$B$11,providers!$Q$2:$Q$11),"")</f>
        <v>3.8</v>
      </c>
      <c r="AG3598" s="1">
        <f t="shared" si="56"/>
        <v>45383</v>
      </c>
    </row>
    <row r="3599" spans="1:33" x14ac:dyDescent="0.25">
      <c r="A3599" t="s">
        <v>4161</v>
      </c>
      <c r="B3599" t="s">
        <v>4160</v>
      </c>
      <c r="C3599">
        <v>8901234567</v>
      </c>
      <c r="D3599">
        <v>8901234567</v>
      </c>
      <c r="E3599" s="1">
        <v>45298</v>
      </c>
      <c r="F3599" s="1">
        <v>45298</v>
      </c>
      <c r="G3599" s="1">
        <v>45318</v>
      </c>
      <c r="H3599" t="s">
        <v>28</v>
      </c>
      <c r="I3599">
        <v>22</v>
      </c>
      <c r="J3599" t="s">
        <v>29</v>
      </c>
      <c r="K3599">
        <v>90837</v>
      </c>
      <c r="O3599">
        <v>1</v>
      </c>
      <c r="P3599">
        <v>270.16000000000003</v>
      </c>
      <c r="Q3599">
        <v>200.12</v>
      </c>
      <c r="R3599">
        <v>160.1</v>
      </c>
      <c r="S3599">
        <v>40.020000000000003</v>
      </c>
      <c r="T3599" t="s">
        <v>30</v>
      </c>
      <c r="X3599" t="s">
        <v>233</v>
      </c>
      <c r="Y3599" t="s">
        <v>32</v>
      </c>
      <c r="Z3599" t="s">
        <v>33</v>
      </c>
      <c r="AA3599" t="str">
        <f>IFERROR(_xlfn.XLOOKUP($J3599,avoidable_ed_reference!$A$2:$A$13,avoidable_ed_reference!$C$2:$C$13),"Not Classified")</f>
        <v>Potentially Avoidable</v>
      </c>
      <c r="AB3599" t="str">
        <f>IFERROR(_xlfn.XLOOKUP($B3599,enrollment!$A$2:$A$801,enrollment!$I$2:$I$801),"")</f>
        <v>TN</v>
      </c>
      <c r="AC3599">
        <f>IFERROR(_xlfn.XLOOKUP($B3599,enrollment!$A$2:$A$801,enrollment!$L$2:$L$801),"")</f>
        <v>50</v>
      </c>
      <c r="AD3599" t="str" cm="1">
        <f t="array" ref="AD3599">_xlfn.IFS(AC3599="","Unknown",AC3599&lt;18,"0-17",AC3599&lt;35,"18-34",AC3599&lt;50,"35-49",AC3599&lt;65,"50-64",TRUE,"65+")</f>
        <v>50-64</v>
      </c>
      <c r="AE3599">
        <f>IFERROR(_xlfn.XLOOKUP($B3599,enrollment!$A$2:$A$801,enrollment!$O$2:$O$801),"")</f>
        <v>5678901234</v>
      </c>
      <c r="AF3599">
        <f>IFERROR(_xlfn.XLOOKUP($AE3599,providers!$B$2:$B$11,providers!$Q$2:$Q$11),"")</f>
        <v>3.8</v>
      </c>
      <c r="AG3599" s="1">
        <f t="shared" si="56"/>
        <v>45292</v>
      </c>
    </row>
    <row r="3600" spans="1:33" x14ac:dyDescent="0.25">
      <c r="A3600" t="s">
        <v>4162</v>
      </c>
      <c r="B3600" t="s">
        <v>4160</v>
      </c>
      <c r="C3600">
        <v>9012345678</v>
      </c>
      <c r="D3600">
        <v>9012345678</v>
      </c>
      <c r="E3600" s="1">
        <v>45406</v>
      </c>
      <c r="F3600" s="1">
        <v>45406</v>
      </c>
      <c r="G3600" s="1">
        <v>45431</v>
      </c>
      <c r="H3600" t="s">
        <v>28</v>
      </c>
      <c r="I3600">
        <v>23</v>
      </c>
      <c r="J3600" t="s">
        <v>184</v>
      </c>
      <c r="K3600">
        <v>99284</v>
      </c>
      <c r="O3600">
        <v>1</v>
      </c>
      <c r="P3600">
        <v>1624.54</v>
      </c>
      <c r="Q3600">
        <v>902.52</v>
      </c>
      <c r="R3600">
        <v>722.02</v>
      </c>
      <c r="S3600">
        <v>180.5</v>
      </c>
      <c r="T3600" t="s">
        <v>30</v>
      </c>
      <c r="X3600" t="s">
        <v>233</v>
      </c>
      <c r="Y3600" t="s">
        <v>32</v>
      </c>
      <c r="Z3600" t="s">
        <v>45</v>
      </c>
      <c r="AA3600" t="str">
        <f>IFERROR(_xlfn.XLOOKUP($J3600,avoidable_ed_reference!$A$2:$A$13,avoidable_ed_reference!$C$2:$C$13),"Not Classified")</f>
        <v>Non-Avoidable</v>
      </c>
      <c r="AB3600" t="str">
        <f>IFERROR(_xlfn.XLOOKUP($B3600,enrollment!$A$2:$A$801,enrollment!$I$2:$I$801),"")</f>
        <v>TN</v>
      </c>
      <c r="AC3600">
        <f>IFERROR(_xlfn.XLOOKUP($B3600,enrollment!$A$2:$A$801,enrollment!$L$2:$L$801),"")</f>
        <v>50</v>
      </c>
      <c r="AD3600" t="str" cm="1">
        <f t="array" ref="AD3600">_xlfn.IFS(AC3600="","Unknown",AC3600&lt;18,"0-17",AC3600&lt;35,"18-34",AC3600&lt;50,"35-49",AC3600&lt;65,"50-64",TRUE,"65+")</f>
        <v>50-64</v>
      </c>
      <c r="AE3600">
        <f>IFERROR(_xlfn.XLOOKUP($B3600,enrollment!$A$2:$A$801,enrollment!$O$2:$O$801),"")</f>
        <v>5678901234</v>
      </c>
      <c r="AF3600">
        <f>IFERROR(_xlfn.XLOOKUP($AE3600,providers!$B$2:$B$11,providers!$Q$2:$Q$11),"")</f>
        <v>3.8</v>
      </c>
      <c r="AG3600" s="1">
        <f t="shared" si="56"/>
        <v>45383</v>
      </c>
    </row>
    <row r="3601" spans="1:33" x14ac:dyDescent="0.25">
      <c r="A3601" t="s">
        <v>4163</v>
      </c>
      <c r="B3601" t="s">
        <v>4160</v>
      </c>
      <c r="C3601">
        <v>5678901234</v>
      </c>
      <c r="D3601">
        <v>5678901234</v>
      </c>
      <c r="E3601" s="1">
        <v>45428</v>
      </c>
      <c r="F3601" s="1">
        <v>45428</v>
      </c>
      <c r="G3601" s="1">
        <v>45456</v>
      </c>
      <c r="H3601" t="s">
        <v>28</v>
      </c>
      <c r="I3601">
        <v>11</v>
      </c>
      <c r="J3601" t="s">
        <v>47</v>
      </c>
      <c r="K3601">
        <v>99213</v>
      </c>
      <c r="O3601">
        <v>1</v>
      </c>
      <c r="P3601">
        <v>184.34</v>
      </c>
      <c r="Q3601">
        <v>136.55000000000001</v>
      </c>
      <c r="R3601">
        <v>109.24</v>
      </c>
      <c r="S3601">
        <v>27.31</v>
      </c>
      <c r="T3601" t="s">
        <v>30</v>
      </c>
      <c r="X3601" t="s">
        <v>233</v>
      </c>
      <c r="Y3601" t="s">
        <v>32</v>
      </c>
      <c r="Z3601" t="s">
        <v>39</v>
      </c>
      <c r="AA3601" t="str">
        <f>IFERROR(_xlfn.XLOOKUP($J3601,avoidable_ed_reference!$A$2:$A$13,avoidable_ed_reference!$C$2:$C$13),"Not Classified")</f>
        <v>Not Classified</v>
      </c>
      <c r="AB3601" t="str">
        <f>IFERROR(_xlfn.XLOOKUP($B3601,enrollment!$A$2:$A$801,enrollment!$I$2:$I$801),"")</f>
        <v>TN</v>
      </c>
      <c r="AC3601">
        <f>IFERROR(_xlfn.XLOOKUP($B3601,enrollment!$A$2:$A$801,enrollment!$L$2:$L$801),"")</f>
        <v>50</v>
      </c>
      <c r="AD3601" t="str" cm="1">
        <f t="array" ref="AD3601">_xlfn.IFS(AC3601="","Unknown",AC3601&lt;18,"0-17",AC3601&lt;35,"18-34",AC3601&lt;50,"35-49",AC3601&lt;65,"50-64",TRUE,"65+")</f>
        <v>50-64</v>
      </c>
      <c r="AE3601">
        <f>IFERROR(_xlfn.XLOOKUP($B3601,enrollment!$A$2:$A$801,enrollment!$O$2:$O$801),"")</f>
        <v>5678901234</v>
      </c>
      <c r="AF3601">
        <f>IFERROR(_xlfn.XLOOKUP($AE3601,providers!$B$2:$B$11,providers!$Q$2:$Q$11),"")</f>
        <v>3.8</v>
      </c>
      <c r="AG3601" s="1">
        <f t="shared" si="56"/>
        <v>45413</v>
      </c>
    </row>
    <row r="3602" spans="1:33" x14ac:dyDescent="0.25">
      <c r="A3602" t="s">
        <v>4164</v>
      </c>
      <c r="B3602" t="s">
        <v>4160</v>
      </c>
      <c r="C3602">
        <v>5678901234</v>
      </c>
      <c r="D3602">
        <v>5678901234</v>
      </c>
      <c r="E3602" s="1">
        <v>45441</v>
      </c>
      <c r="F3602" s="1">
        <v>45441</v>
      </c>
      <c r="G3602" s="1">
        <v>45462</v>
      </c>
      <c r="H3602" t="s">
        <v>28</v>
      </c>
      <c r="I3602">
        <v>11</v>
      </c>
      <c r="J3602" t="s">
        <v>47</v>
      </c>
      <c r="K3602">
        <v>99213</v>
      </c>
      <c r="O3602">
        <v>1</v>
      </c>
      <c r="P3602">
        <v>202.04</v>
      </c>
      <c r="Q3602">
        <v>149.66</v>
      </c>
      <c r="R3602">
        <v>119.73</v>
      </c>
      <c r="S3602">
        <v>29.93</v>
      </c>
      <c r="T3602" t="s">
        <v>30</v>
      </c>
      <c r="X3602" t="s">
        <v>233</v>
      </c>
      <c r="Y3602" t="s">
        <v>32</v>
      </c>
      <c r="Z3602" t="s">
        <v>39</v>
      </c>
      <c r="AA3602" t="str">
        <f>IFERROR(_xlfn.XLOOKUP($J3602,avoidable_ed_reference!$A$2:$A$13,avoidable_ed_reference!$C$2:$C$13),"Not Classified")</f>
        <v>Not Classified</v>
      </c>
      <c r="AB3602" t="str">
        <f>IFERROR(_xlfn.XLOOKUP($B3602,enrollment!$A$2:$A$801,enrollment!$I$2:$I$801),"")</f>
        <v>TN</v>
      </c>
      <c r="AC3602">
        <f>IFERROR(_xlfn.XLOOKUP($B3602,enrollment!$A$2:$A$801,enrollment!$L$2:$L$801),"")</f>
        <v>50</v>
      </c>
      <c r="AD3602" t="str" cm="1">
        <f t="array" ref="AD3602">_xlfn.IFS(AC3602="","Unknown",AC3602&lt;18,"0-17",AC3602&lt;35,"18-34",AC3602&lt;50,"35-49",AC3602&lt;65,"50-64",TRUE,"65+")</f>
        <v>50-64</v>
      </c>
      <c r="AE3602">
        <f>IFERROR(_xlfn.XLOOKUP($B3602,enrollment!$A$2:$A$801,enrollment!$O$2:$O$801),"")</f>
        <v>5678901234</v>
      </c>
      <c r="AF3602">
        <f>IFERROR(_xlfn.XLOOKUP($AE3602,providers!$B$2:$B$11,providers!$Q$2:$Q$11),"")</f>
        <v>3.8</v>
      </c>
      <c r="AG3602" s="1">
        <f t="shared" si="56"/>
        <v>45413</v>
      </c>
    </row>
    <row r="3603" spans="1:33" x14ac:dyDescent="0.25">
      <c r="A3603" t="s">
        <v>4165</v>
      </c>
      <c r="B3603" t="s">
        <v>4160</v>
      </c>
      <c r="C3603">
        <v>9012345678</v>
      </c>
      <c r="D3603">
        <v>9012345678</v>
      </c>
      <c r="E3603" s="1">
        <v>45598</v>
      </c>
      <c r="F3603" s="1">
        <v>45598</v>
      </c>
      <c r="G3603" s="1">
        <v>45619</v>
      </c>
      <c r="H3603" t="s">
        <v>28</v>
      </c>
      <c r="I3603">
        <v>23</v>
      </c>
      <c r="J3603" t="s">
        <v>80</v>
      </c>
      <c r="K3603">
        <v>99284</v>
      </c>
      <c r="O3603">
        <v>1</v>
      </c>
      <c r="P3603">
        <v>2376.38</v>
      </c>
      <c r="Q3603">
        <v>1320.21</v>
      </c>
      <c r="R3603">
        <v>1056.17</v>
      </c>
      <c r="S3603">
        <v>264.04000000000002</v>
      </c>
      <c r="T3603" t="s">
        <v>30</v>
      </c>
      <c r="X3603" t="s">
        <v>233</v>
      </c>
      <c r="Y3603" t="s">
        <v>32</v>
      </c>
      <c r="Z3603" t="s">
        <v>45</v>
      </c>
      <c r="AA3603" t="str">
        <f>IFERROR(_xlfn.XLOOKUP($J3603,avoidable_ed_reference!$A$2:$A$13,avoidable_ed_reference!$C$2:$C$13),"Not Classified")</f>
        <v>Non-Avoidable</v>
      </c>
      <c r="AB3603" t="str">
        <f>IFERROR(_xlfn.XLOOKUP($B3603,enrollment!$A$2:$A$801,enrollment!$I$2:$I$801),"")</f>
        <v>TN</v>
      </c>
      <c r="AC3603">
        <f>IFERROR(_xlfn.XLOOKUP($B3603,enrollment!$A$2:$A$801,enrollment!$L$2:$L$801),"")</f>
        <v>50</v>
      </c>
      <c r="AD3603" t="str" cm="1">
        <f t="array" ref="AD3603">_xlfn.IFS(AC3603="","Unknown",AC3603&lt;18,"0-17",AC3603&lt;35,"18-34",AC3603&lt;50,"35-49",AC3603&lt;65,"50-64",TRUE,"65+")</f>
        <v>50-64</v>
      </c>
      <c r="AE3603">
        <f>IFERROR(_xlfn.XLOOKUP($B3603,enrollment!$A$2:$A$801,enrollment!$O$2:$O$801),"")</f>
        <v>5678901234</v>
      </c>
      <c r="AF3603">
        <f>IFERROR(_xlfn.XLOOKUP($AE3603,providers!$B$2:$B$11,providers!$Q$2:$Q$11),"")</f>
        <v>3.8</v>
      </c>
      <c r="AG3603" s="1">
        <f t="shared" si="56"/>
        <v>45597</v>
      </c>
    </row>
    <row r="3604" spans="1:33" x14ac:dyDescent="0.25">
      <c r="A3604" t="s">
        <v>4166</v>
      </c>
      <c r="B3604" t="s">
        <v>4160</v>
      </c>
      <c r="C3604">
        <v>3456789012</v>
      </c>
      <c r="D3604">
        <v>3456789012</v>
      </c>
      <c r="E3604" s="1">
        <v>45530</v>
      </c>
      <c r="F3604" s="1">
        <v>45530</v>
      </c>
      <c r="G3604" s="1">
        <v>45554</v>
      </c>
      <c r="H3604" t="s">
        <v>67</v>
      </c>
      <c r="I3604">
        <v>21</v>
      </c>
      <c r="J3604" t="s">
        <v>80</v>
      </c>
      <c r="K3604">
        <v>99223</v>
      </c>
      <c r="O3604">
        <v>1</v>
      </c>
      <c r="P3604">
        <v>29920.53</v>
      </c>
      <c r="Q3604">
        <v>19303.57</v>
      </c>
      <c r="R3604">
        <v>15442.86</v>
      </c>
      <c r="S3604">
        <v>3860.71</v>
      </c>
      <c r="T3604" t="s">
        <v>30</v>
      </c>
      <c r="V3604">
        <v>1</v>
      </c>
      <c r="W3604" s="2" t="s">
        <v>68</v>
      </c>
      <c r="X3604" t="s">
        <v>233</v>
      </c>
      <c r="Y3604" t="s">
        <v>32</v>
      </c>
      <c r="Z3604" t="s">
        <v>69</v>
      </c>
      <c r="AA3604" t="str">
        <f>IFERROR(_xlfn.XLOOKUP($J3604,avoidable_ed_reference!$A$2:$A$13,avoidable_ed_reference!$C$2:$C$13),"Not Classified")</f>
        <v>Non-Avoidable</v>
      </c>
      <c r="AB3604" t="str">
        <f>IFERROR(_xlfn.XLOOKUP($B3604,enrollment!$A$2:$A$801,enrollment!$I$2:$I$801),"")</f>
        <v>TN</v>
      </c>
      <c r="AC3604">
        <f>IFERROR(_xlfn.XLOOKUP($B3604,enrollment!$A$2:$A$801,enrollment!$L$2:$L$801),"")</f>
        <v>50</v>
      </c>
      <c r="AD3604" t="str" cm="1">
        <f t="array" ref="AD3604">_xlfn.IFS(AC3604="","Unknown",AC3604&lt;18,"0-17",AC3604&lt;35,"18-34",AC3604&lt;50,"35-49",AC3604&lt;65,"50-64",TRUE,"65+")</f>
        <v>50-64</v>
      </c>
      <c r="AE3604">
        <f>IFERROR(_xlfn.XLOOKUP($B3604,enrollment!$A$2:$A$801,enrollment!$O$2:$O$801),"")</f>
        <v>5678901234</v>
      </c>
      <c r="AF3604">
        <f>IFERROR(_xlfn.XLOOKUP($AE3604,providers!$B$2:$B$11,providers!$Q$2:$Q$11),"")</f>
        <v>3.8</v>
      </c>
      <c r="AG3604" s="1">
        <f t="shared" si="56"/>
        <v>45505</v>
      </c>
    </row>
    <row r="3605" spans="1:33" x14ac:dyDescent="0.25">
      <c r="A3605" t="s">
        <v>4167</v>
      </c>
      <c r="B3605" t="s">
        <v>4160</v>
      </c>
      <c r="C3605">
        <v>2345678901</v>
      </c>
      <c r="D3605">
        <v>2345678901</v>
      </c>
      <c r="E3605" s="1">
        <v>45596</v>
      </c>
      <c r="F3605" s="1">
        <v>45596</v>
      </c>
      <c r="G3605" s="1">
        <v>45624</v>
      </c>
      <c r="H3605" t="s">
        <v>28</v>
      </c>
      <c r="I3605">
        <v>22</v>
      </c>
      <c r="J3605" t="s">
        <v>29</v>
      </c>
      <c r="K3605">
        <v>90837</v>
      </c>
      <c r="O3605">
        <v>1</v>
      </c>
      <c r="P3605">
        <v>237.29</v>
      </c>
      <c r="Q3605">
        <v>175.77</v>
      </c>
      <c r="R3605">
        <v>140.62</v>
      </c>
      <c r="S3605">
        <v>35.15</v>
      </c>
      <c r="T3605" t="s">
        <v>30</v>
      </c>
      <c r="X3605" t="s">
        <v>233</v>
      </c>
      <c r="Y3605" t="s">
        <v>32</v>
      </c>
      <c r="Z3605" t="s">
        <v>33</v>
      </c>
      <c r="AA3605" t="str">
        <f>IFERROR(_xlfn.XLOOKUP($J3605,avoidable_ed_reference!$A$2:$A$13,avoidable_ed_reference!$C$2:$C$13),"Not Classified")</f>
        <v>Potentially Avoidable</v>
      </c>
      <c r="AB3605" t="str">
        <f>IFERROR(_xlfn.XLOOKUP($B3605,enrollment!$A$2:$A$801,enrollment!$I$2:$I$801),"")</f>
        <v>TN</v>
      </c>
      <c r="AC3605">
        <f>IFERROR(_xlfn.XLOOKUP($B3605,enrollment!$A$2:$A$801,enrollment!$L$2:$L$801),"")</f>
        <v>50</v>
      </c>
      <c r="AD3605" t="str" cm="1">
        <f t="array" ref="AD3605">_xlfn.IFS(AC3605="","Unknown",AC3605&lt;18,"0-17",AC3605&lt;35,"18-34",AC3605&lt;50,"35-49",AC3605&lt;65,"50-64",TRUE,"65+")</f>
        <v>50-64</v>
      </c>
      <c r="AE3605">
        <f>IFERROR(_xlfn.XLOOKUP($B3605,enrollment!$A$2:$A$801,enrollment!$O$2:$O$801),"")</f>
        <v>5678901234</v>
      </c>
      <c r="AF3605">
        <f>IFERROR(_xlfn.XLOOKUP($AE3605,providers!$B$2:$B$11,providers!$Q$2:$Q$11),"")</f>
        <v>3.8</v>
      </c>
      <c r="AG3605" s="1">
        <f t="shared" si="56"/>
        <v>45566</v>
      </c>
    </row>
    <row r="3606" spans="1:33" x14ac:dyDescent="0.25">
      <c r="A3606" t="s">
        <v>4168</v>
      </c>
      <c r="B3606" t="s">
        <v>4169</v>
      </c>
      <c r="C3606">
        <v>6789012345</v>
      </c>
      <c r="D3606">
        <v>6789012345</v>
      </c>
      <c r="E3606" s="1">
        <v>45637</v>
      </c>
      <c r="F3606" s="1">
        <v>45637</v>
      </c>
      <c r="G3606" s="1">
        <v>45665</v>
      </c>
      <c r="H3606" t="s">
        <v>28</v>
      </c>
      <c r="I3606">
        <v>11</v>
      </c>
      <c r="J3606" t="s">
        <v>38</v>
      </c>
      <c r="K3606">
        <v>99213</v>
      </c>
      <c r="O3606">
        <v>1</v>
      </c>
      <c r="P3606">
        <v>222.57</v>
      </c>
      <c r="Q3606">
        <v>164.87</v>
      </c>
      <c r="R3606">
        <v>131.9</v>
      </c>
      <c r="S3606">
        <v>32.97</v>
      </c>
      <c r="T3606" t="s">
        <v>30</v>
      </c>
      <c r="X3606" t="s">
        <v>146</v>
      </c>
      <c r="Y3606" t="s">
        <v>147</v>
      </c>
      <c r="Z3606" t="s">
        <v>39</v>
      </c>
      <c r="AA3606" t="str">
        <f>IFERROR(_xlfn.XLOOKUP($J3606,avoidable_ed_reference!$A$2:$A$13,avoidable_ed_reference!$C$2:$C$13),"Not Classified")</f>
        <v>Not Classified</v>
      </c>
      <c r="AB3606" t="str">
        <f>IFERROR(_xlfn.XLOOKUP($B3606,enrollment!$A$2:$A$801,enrollment!$I$2:$I$801),"")</f>
        <v>OH</v>
      </c>
      <c r="AC3606">
        <f>IFERROR(_xlfn.XLOOKUP($B3606,enrollment!$A$2:$A$801,enrollment!$L$2:$L$801),"")</f>
        <v>69</v>
      </c>
      <c r="AD3606" t="str" cm="1">
        <f t="array" ref="AD3606">_xlfn.IFS(AC3606="","Unknown",AC3606&lt;18,"0-17",AC3606&lt;35,"18-34",AC3606&lt;50,"35-49",AC3606&lt;65,"50-64",TRUE,"65+")</f>
        <v>65+</v>
      </c>
      <c r="AE3606">
        <f>IFERROR(_xlfn.XLOOKUP($B3606,enrollment!$A$2:$A$801,enrollment!$O$2:$O$801),"")</f>
        <v>6789012345</v>
      </c>
      <c r="AF3606">
        <f>IFERROR(_xlfn.XLOOKUP($AE3606,providers!$B$2:$B$11,providers!$Q$2:$Q$11),"")</f>
        <v>4.0999999999999996</v>
      </c>
      <c r="AG3606" s="1">
        <f t="shared" si="56"/>
        <v>45627</v>
      </c>
    </row>
    <row r="3607" spans="1:33" x14ac:dyDescent="0.25">
      <c r="A3607" t="s">
        <v>4170</v>
      </c>
      <c r="B3607" t="s">
        <v>4169</v>
      </c>
      <c r="C3607">
        <v>9012345678</v>
      </c>
      <c r="D3607">
        <v>9012345678</v>
      </c>
      <c r="E3607" s="1">
        <v>45378</v>
      </c>
      <c r="F3607" s="1">
        <v>45378</v>
      </c>
      <c r="G3607" s="1">
        <v>45413</v>
      </c>
      <c r="H3607" t="s">
        <v>67</v>
      </c>
      <c r="I3607">
        <v>21</v>
      </c>
      <c r="J3607" t="s">
        <v>42</v>
      </c>
      <c r="K3607">
        <v>99223</v>
      </c>
      <c r="O3607">
        <v>1</v>
      </c>
      <c r="P3607">
        <v>18988.79</v>
      </c>
      <c r="Q3607">
        <v>12250.83</v>
      </c>
      <c r="R3607">
        <v>9800.66</v>
      </c>
      <c r="S3607">
        <v>2450.17</v>
      </c>
      <c r="T3607" t="s">
        <v>30</v>
      </c>
      <c r="V3607">
        <v>1</v>
      </c>
      <c r="W3607" s="2" t="s">
        <v>68</v>
      </c>
      <c r="X3607" t="s">
        <v>146</v>
      </c>
      <c r="Y3607" t="s">
        <v>147</v>
      </c>
      <c r="Z3607" t="s">
        <v>69</v>
      </c>
      <c r="AA3607" t="str">
        <f>IFERROR(_xlfn.XLOOKUP($J3607,avoidable_ed_reference!$A$2:$A$13,avoidable_ed_reference!$C$2:$C$13),"Not Classified")</f>
        <v>Non-Avoidable</v>
      </c>
      <c r="AB3607" t="str">
        <f>IFERROR(_xlfn.XLOOKUP($B3607,enrollment!$A$2:$A$801,enrollment!$I$2:$I$801),"")</f>
        <v>OH</v>
      </c>
      <c r="AC3607">
        <f>IFERROR(_xlfn.XLOOKUP($B3607,enrollment!$A$2:$A$801,enrollment!$L$2:$L$801),"")</f>
        <v>69</v>
      </c>
      <c r="AD3607" t="str" cm="1">
        <f t="array" ref="AD3607">_xlfn.IFS(AC3607="","Unknown",AC3607&lt;18,"0-17",AC3607&lt;35,"18-34",AC3607&lt;50,"35-49",AC3607&lt;65,"50-64",TRUE,"65+")</f>
        <v>65+</v>
      </c>
      <c r="AE3607">
        <f>IFERROR(_xlfn.XLOOKUP($B3607,enrollment!$A$2:$A$801,enrollment!$O$2:$O$801),"")</f>
        <v>6789012345</v>
      </c>
      <c r="AF3607">
        <f>IFERROR(_xlfn.XLOOKUP($AE3607,providers!$B$2:$B$11,providers!$Q$2:$Q$11),"")</f>
        <v>4.0999999999999996</v>
      </c>
      <c r="AG3607" s="1">
        <f t="shared" si="56"/>
        <v>45352</v>
      </c>
    </row>
    <row r="3608" spans="1:33" x14ac:dyDescent="0.25">
      <c r="A3608" t="s">
        <v>4171</v>
      </c>
      <c r="B3608" t="s">
        <v>4169</v>
      </c>
      <c r="C3608">
        <v>3456789012</v>
      </c>
      <c r="D3608">
        <v>3456789012</v>
      </c>
      <c r="E3608" s="1">
        <v>45377</v>
      </c>
      <c r="F3608" s="1">
        <v>45377</v>
      </c>
      <c r="G3608" s="1">
        <v>45394</v>
      </c>
      <c r="H3608" t="s">
        <v>67</v>
      </c>
      <c r="I3608">
        <v>21</v>
      </c>
      <c r="J3608" t="s">
        <v>42</v>
      </c>
      <c r="K3608">
        <v>99223</v>
      </c>
      <c r="O3608">
        <v>1</v>
      </c>
      <c r="P3608">
        <v>21708.080000000002</v>
      </c>
      <c r="Q3608">
        <v>14005.21</v>
      </c>
      <c r="R3608">
        <v>11204.17</v>
      </c>
      <c r="S3608">
        <v>2801.04</v>
      </c>
      <c r="T3608" t="s">
        <v>30</v>
      </c>
      <c r="V3608">
        <v>1</v>
      </c>
      <c r="W3608" s="2" t="s">
        <v>68</v>
      </c>
      <c r="X3608" t="s">
        <v>146</v>
      </c>
      <c r="Y3608" t="s">
        <v>147</v>
      </c>
      <c r="Z3608" t="s">
        <v>69</v>
      </c>
      <c r="AA3608" t="str">
        <f>IFERROR(_xlfn.XLOOKUP($J3608,avoidable_ed_reference!$A$2:$A$13,avoidable_ed_reference!$C$2:$C$13),"Not Classified")</f>
        <v>Non-Avoidable</v>
      </c>
      <c r="AB3608" t="str">
        <f>IFERROR(_xlfn.XLOOKUP($B3608,enrollment!$A$2:$A$801,enrollment!$I$2:$I$801),"")</f>
        <v>OH</v>
      </c>
      <c r="AC3608">
        <f>IFERROR(_xlfn.XLOOKUP($B3608,enrollment!$A$2:$A$801,enrollment!$L$2:$L$801),"")</f>
        <v>69</v>
      </c>
      <c r="AD3608" t="str" cm="1">
        <f t="array" ref="AD3608">_xlfn.IFS(AC3608="","Unknown",AC3608&lt;18,"0-17",AC3608&lt;35,"18-34",AC3608&lt;50,"35-49",AC3608&lt;65,"50-64",TRUE,"65+")</f>
        <v>65+</v>
      </c>
      <c r="AE3608">
        <f>IFERROR(_xlfn.XLOOKUP($B3608,enrollment!$A$2:$A$801,enrollment!$O$2:$O$801),"")</f>
        <v>6789012345</v>
      </c>
      <c r="AF3608">
        <f>IFERROR(_xlfn.XLOOKUP($AE3608,providers!$B$2:$B$11,providers!$Q$2:$Q$11),"")</f>
        <v>4.0999999999999996</v>
      </c>
      <c r="AG3608" s="1">
        <f t="shared" si="56"/>
        <v>45352</v>
      </c>
    </row>
    <row r="3609" spans="1:33" x14ac:dyDescent="0.25">
      <c r="A3609" t="s">
        <v>4172</v>
      </c>
      <c r="B3609" t="s">
        <v>4169</v>
      </c>
      <c r="C3609">
        <v>6789012345</v>
      </c>
      <c r="D3609">
        <v>6789012345</v>
      </c>
      <c r="E3609" s="1">
        <v>45372</v>
      </c>
      <c r="F3609" s="1">
        <v>45372</v>
      </c>
      <c r="G3609" s="1">
        <v>45407</v>
      </c>
      <c r="H3609" t="s">
        <v>28</v>
      </c>
      <c r="I3609">
        <v>11</v>
      </c>
      <c r="J3609" t="s">
        <v>38</v>
      </c>
      <c r="K3609">
        <v>99213</v>
      </c>
      <c r="O3609">
        <v>1</v>
      </c>
      <c r="P3609">
        <v>198.44</v>
      </c>
      <c r="Q3609">
        <v>146.99</v>
      </c>
      <c r="R3609">
        <v>117.59</v>
      </c>
      <c r="S3609">
        <v>29.4</v>
      </c>
      <c r="T3609" t="s">
        <v>30</v>
      </c>
      <c r="X3609" t="s">
        <v>146</v>
      </c>
      <c r="Y3609" t="s">
        <v>147</v>
      </c>
      <c r="Z3609" t="s">
        <v>39</v>
      </c>
      <c r="AA3609" t="str">
        <f>IFERROR(_xlfn.XLOOKUP($J3609,avoidable_ed_reference!$A$2:$A$13,avoidable_ed_reference!$C$2:$C$13),"Not Classified")</f>
        <v>Not Classified</v>
      </c>
      <c r="AB3609" t="str">
        <f>IFERROR(_xlfn.XLOOKUP($B3609,enrollment!$A$2:$A$801,enrollment!$I$2:$I$801),"")</f>
        <v>OH</v>
      </c>
      <c r="AC3609">
        <f>IFERROR(_xlfn.XLOOKUP($B3609,enrollment!$A$2:$A$801,enrollment!$L$2:$L$801),"")</f>
        <v>69</v>
      </c>
      <c r="AD3609" t="str" cm="1">
        <f t="array" ref="AD3609">_xlfn.IFS(AC3609="","Unknown",AC3609&lt;18,"0-17",AC3609&lt;35,"18-34",AC3609&lt;50,"35-49",AC3609&lt;65,"50-64",TRUE,"65+")</f>
        <v>65+</v>
      </c>
      <c r="AE3609">
        <f>IFERROR(_xlfn.XLOOKUP($B3609,enrollment!$A$2:$A$801,enrollment!$O$2:$O$801),"")</f>
        <v>6789012345</v>
      </c>
      <c r="AF3609">
        <f>IFERROR(_xlfn.XLOOKUP($AE3609,providers!$B$2:$B$11,providers!$Q$2:$Q$11),"")</f>
        <v>4.0999999999999996</v>
      </c>
      <c r="AG3609" s="1">
        <f t="shared" si="56"/>
        <v>45352</v>
      </c>
    </row>
    <row r="3610" spans="1:33" x14ac:dyDescent="0.25">
      <c r="A3610" t="s">
        <v>4173</v>
      </c>
      <c r="B3610" t="s">
        <v>4169</v>
      </c>
      <c r="C3610">
        <v>6789012345</v>
      </c>
      <c r="D3610">
        <v>6789012345</v>
      </c>
      <c r="E3610" s="1">
        <v>45581</v>
      </c>
      <c r="F3610" s="1">
        <v>45581</v>
      </c>
      <c r="G3610" s="1">
        <v>45612</v>
      </c>
      <c r="H3610" t="s">
        <v>28</v>
      </c>
      <c r="I3610">
        <v>11</v>
      </c>
      <c r="J3610" t="s">
        <v>47</v>
      </c>
      <c r="K3610">
        <v>99213</v>
      </c>
      <c r="O3610">
        <v>1</v>
      </c>
      <c r="P3610">
        <v>219.12</v>
      </c>
      <c r="Q3610">
        <v>162.31</v>
      </c>
      <c r="R3610">
        <v>129.85</v>
      </c>
      <c r="S3610">
        <v>32.46</v>
      </c>
      <c r="T3610" t="s">
        <v>30</v>
      </c>
      <c r="X3610" t="s">
        <v>146</v>
      </c>
      <c r="Y3610" t="s">
        <v>147</v>
      </c>
      <c r="Z3610" t="s">
        <v>39</v>
      </c>
      <c r="AA3610" t="str">
        <f>IFERROR(_xlfn.XLOOKUP($J3610,avoidable_ed_reference!$A$2:$A$13,avoidable_ed_reference!$C$2:$C$13),"Not Classified")</f>
        <v>Not Classified</v>
      </c>
      <c r="AB3610" t="str">
        <f>IFERROR(_xlfn.XLOOKUP($B3610,enrollment!$A$2:$A$801,enrollment!$I$2:$I$801),"")</f>
        <v>OH</v>
      </c>
      <c r="AC3610">
        <f>IFERROR(_xlfn.XLOOKUP($B3610,enrollment!$A$2:$A$801,enrollment!$L$2:$L$801),"")</f>
        <v>69</v>
      </c>
      <c r="AD3610" t="str" cm="1">
        <f t="array" ref="AD3610">_xlfn.IFS(AC3610="","Unknown",AC3610&lt;18,"0-17",AC3610&lt;35,"18-34",AC3610&lt;50,"35-49",AC3610&lt;65,"50-64",TRUE,"65+")</f>
        <v>65+</v>
      </c>
      <c r="AE3610">
        <f>IFERROR(_xlfn.XLOOKUP($B3610,enrollment!$A$2:$A$801,enrollment!$O$2:$O$801),"")</f>
        <v>6789012345</v>
      </c>
      <c r="AF3610">
        <f>IFERROR(_xlfn.XLOOKUP($AE3610,providers!$B$2:$B$11,providers!$Q$2:$Q$11),"")</f>
        <v>4.0999999999999996</v>
      </c>
      <c r="AG3610" s="1">
        <f t="shared" si="56"/>
        <v>45566</v>
      </c>
    </row>
    <row r="3611" spans="1:33" x14ac:dyDescent="0.25">
      <c r="A3611" t="s">
        <v>4174</v>
      </c>
      <c r="B3611" t="s">
        <v>4175</v>
      </c>
      <c r="C3611">
        <v>5678901234</v>
      </c>
      <c r="D3611">
        <v>5678901234</v>
      </c>
      <c r="E3611" s="1">
        <v>45430</v>
      </c>
      <c r="F3611" s="1">
        <v>45430</v>
      </c>
      <c r="G3611" s="1">
        <v>45447</v>
      </c>
      <c r="H3611" t="s">
        <v>28</v>
      </c>
      <c r="I3611">
        <v>20</v>
      </c>
      <c r="J3611" t="s">
        <v>35</v>
      </c>
      <c r="K3611">
        <v>99213</v>
      </c>
      <c r="O3611">
        <v>1</v>
      </c>
      <c r="P3611">
        <v>155.94</v>
      </c>
      <c r="Q3611">
        <v>119.95</v>
      </c>
      <c r="R3611">
        <v>95.96</v>
      </c>
      <c r="S3611">
        <v>23.99</v>
      </c>
      <c r="T3611" t="s">
        <v>30</v>
      </c>
      <c r="X3611" t="s">
        <v>146</v>
      </c>
      <c r="Y3611" t="s">
        <v>147</v>
      </c>
      <c r="Z3611" t="s">
        <v>36</v>
      </c>
      <c r="AA3611" t="str">
        <f>IFERROR(_xlfn.XLOOKUP($J3611,avoidable_ed_reference!$A$2:$A$13,avoidable_ed_reference!$C$2:$C$13),"Not Classified")</f>
        <v>Avoidable</v>
      </c>
      <c r="AB3611" t="str">
        <f>IFERROR(_xlfn.XLOOKUP($B3611,enrollment!$A$2:$A$801,enrollment!$I$2:$I$801),"")</f>
        <v>OH</v>
      </c>
      <c r="AC3611">
        <f>IFERROR(_xlfn.XLOOKUP($B3611,enrollment!$A$2:$A$801,enrollment!$L$2:$L$801),"")</f>
        <v>77</v>
      </c>
      <c r="AD3611" t="str" cm="1">
        <f t="array" ref="AD3611">_xlfn.IFS(AC3611="","Unknown",AC3611&lt;18,"0-17",AC3611&lt;35,"18-34",AC3611&lt;50,"35-49",AC3611&lt;65,"50-64",TRUE,"65+")</f>
        <v>65+</v>
      </c>
      <c r="AE3611">
        <f>IFERROR(_xlfn.XLOOKUP($B3611,enrollment!$A$2:$A$801,enrollment!$O$2:$O$801),"")</f>
        <v>2345678901</v>
      </c>
      <c r="AF3611">
        <f>IFERROR(_xlfn.XLOOKUP($AE3611,providers!$B$2:$B$11,providers!$Q$2:$Q$11),"")</f>
        <v>4.2</v>
      </c>
      <c r="AG3611" s="1">
        <f t="shared" si="56"/>
        <v>45413</v>
      </c>
    </row>
    <row r="3612" spans="1:33" x14ac:dyDescent="0.25">
      <c r="A3612" t="s">
        <v>4176</v>
      </c>
      <c r="B3612" t="s">
        <v>4175</v>
      </c>
      <c r="C3612">
        <v>2345678901</v>
      </c>
      <c r="D3612">
        <v>2345678901</v>
      </c>
      <c r="E3612" s="1">
        <v>45562</v>
      </c>
      <c r="F3612" s="1">
        <v>45562</v>
      </c>
      <c r="G3612" s="1">
        <v>45583</v>
      </c>
      <c r="H3612" t="s">
        <v>28</v>
      </c>
      <c r="I3612">
        <v>11</v>
      </c>
      <c r="J3612" t="s">
        <v>47</v>
      </c>
      <c r="K3612">
        <v>99213</v>
      </c>
      <c r="O3612">
        <v>1</v>
      </c>
      <c r="P3612">
        <v>172.84</v>
      </c>
      <c r="Q3612">
        <v>128.03</v>
      </c>
      <c r="R3612">
        <v>102.42</v>
      </c>
      <c r="S3612">
        <v>25.61</v>
      </c>
      <c r="T3612" t="s">
        <v>30</v>
      </c>
      <c r="X3612" t="s">
        <v>146</v>
      </c>
      <c r="Y3612" t="s">
        <v>147</v>
      </c>
      <c r="Z3612" t="s">
        <v>39</v>
      </c>
      <c r="AA3612" t="str">
        <f>IFERROR(_xlfn.XLOOKUP($J3612,avoidable_ed_reference!$A$2:$A$13,avoidable_ed_reference!$C$2:$C$13),"Not Classified")</f>
        <v>Not Classified</v>
      </c>
      <c r="AB3612" t="str">
        <f>IFERROR(_xlfn.XLOOKUP($B3612,enrollment!$A$2:$A$801,enrollment!$I$2:$I$801),"")</f>
        <v>OH</v>
      </c>
      <c r="AC3612">
        <f>IFERROR(_xlfn.XLOOKUP($B3612,enrollment!$A$2:$A$801,enrollment!$L$2:$L$801),"")</f>
        <v>77</v>
      </c>
      <c r="AD3612" t="str" cm="1">
        <f t="array" ref="AD3612">_xlfn.IFS(AC3612="","Unknown",AC3612&lt;18,"0-17",AC3612&lt;35,"18-34",AC3612&lt;50,"35-49",AC3612&lt;65,"50-64",TRUE,"65+")</f>
        <v>65+</v>
      </c>
      <c r="AE3612">
        <f>IFERROR(_xlfn.XLOOKUP($B3612,enrollment!$A$2:$A$801,enrollment!$O$2:$O$801),"")</f>
        <v>2345678901</v>
      </c>
      <c r="AF3612">
        <f>IFERROR(_xlfn.XLOOKUP($AE3612,providers!$B$2:$B$11,providers!$Q$2:$Q$11),"")</f>
        <v>4.2</v>
      </c>
      <c r="AG3612" s="1">
        <f t="shared" si="56"/>
        <v>45536</v>
      </c>
    </row>
    <row r="3613" spans="1:33" x14ac:dyDescent="0.25">
      <c r="A3613" t="s">
        <v>4177</v>
      </c>
      <c r="B3613" t="s">
        <v>4175</v>
      </c>
      <c r="C3613">
        <v>2233445566</v>
      </c>
      <c r="D3613">
        <v>2233445566</v>
      </c>
      <c r="E3613" s="1">
        <v>45325</v>
      </c>
      <c r="F3613" s="1">
        <v>45325</v>
      </c>
      <c r="G3613" s="1">
        <v>45349</v>
      </c>
      <c r="H3613" t="s">
        <v>59</v>
      </c>
      <c r="J3613" t="s">
        <v>47</v>
      </c>
      <c r="L3613" s="2" t="s">
        <v>106</v>
      </c>
      <c r="M3613" t="s">
        <v>107</v>
      </c>
      <c r="N3613" t="s">
        <v>108</v>
      </c>
      <c r="O3613">
        <v>1</v>
      </c>
      <c r="P3613">
        <v>1195.71</v>
      </c>
      <c r="Q3613">
        <v>1087.01</v>
      </c>
      <c r="R3613">
        <v>869.61</v>
      </c>
      <c r="S3613">
        <v>217.4</v>
      </c>
      <c r="T3613" t="s">
        <v>30</v>
      </c>
      <c r="X3613" t="s">
        <v>146</v>
      </c>
      <c r="Y3613" t="s">
        <v>147</v>
      </c>
      <c r="Z3613" t="s">
        <v>64</v>
      </c>
      <c r="AA3613" t="str">
        <f>IFERROR(_xlfn.XLOOKUP($J3613,avoidable_ed_reference!$A$2:$A$13,avoidable_ed_reference!$C$2:$C$13),"Not Classified")</f>
        <v>Not Classified</v>
      </c>
      <c r="AB3613" t="str">
        <f>IFERROR(_xlfn.XLOOKUP($B3613,enrollment!$A$2:$A$801,enrollment!$I$2:$I$801),"")</f>
        <v>OH</v>
      </c>
      <c r="AC3613">
        <f>IFERROR(_xlfn.XLOOKUP($B3613,enrollment!$A$2:$A$801,enrollment!$L$2:$L$801),"")</f>
        <v>77</v>
      </c>
      <c r="AD3613" t="str" cm="1">
        <f t="array" ref="AD3613">_xlfn.IFS(AC3613="","Unknown",AC3613&lt;18,"0-17",AC3613&lt;35,"18-34",AC3613&lt;50,"35-49",AC3613&lt;65,"50-64",TRUE,"65+")</f>
        <v>65+</v>
      </c>
      <c r="AE3613">
        <f>IFERROR(_xlfn.XLOOKUP($B3613,enrollment!$A$2:$A$801,enrollment!$O$2:$O$801),"")</f>
        <v>2345678901</v>
      </c>
      <c r="AF3613">
        <f>IFERROR(_xlfn.XLOOKUP($AE3613,providers!$B$2:$B$11,providers!$Q$2:$Q$11),"")</f>
        <v>4.2</v>
      </c>
      <c r="AG3613" s="1">
        <f t="shared" si="56"/>
        <v>45323</v>
      </c>
    </row>
    <row r="3614" spans="1:33" x14ac:dyDescent="0.25">
      <c r="A3614" t="s">
        <v>4178</v>
      </c>
      <c r="B3614" t="s">
        <v>4175</v>
      </c>
      <c r="C3614">
        <v>2345678901</v>
      </c>
      <c r="D3614">
        <v>2345678901</v>
      </c>
      <c r="E3614" s="1">
        <v>45631</v>
      </c>
      <c r="F3614" s="1">
        <v>45631</v>
      </c>
      <c r="G3614" s="1">
        <v>45651</v>
      </c>
      <c r="H3614" t="s">
        <v>28</v>
      </c>
      <c r="I3614">
        <v>11</v>
      </c>
      <c r="J3614" t="s">
        <v>47</v>
      </c>
      <c r="K3614">
        <v>99213</v>
      </c>
      <c r="O3614">
        <v>1</v>
      </c>
      <c r="P3614">
        <v>219.71</v>
      </c>
      <c r="Q3614">
        <v>162.75</v>
      </c>
      <c r="R3614">
        <v>130.19999999999999</v>
      </c>
      <c r="S3614">
        <v>32.549999999999997</v>
      </c>
      <c r="T3614" t="s">
        <v>30</v>
      </c>
      <c r="X3614" t="s">
        <v>146</v>
      </c>
      <c r="Y3614" t="s">
        <v>147</v>
      </c>
      <c r="Z3614" t="s">
        <v>39</v>
      </c>
      <c r="AA3614" t="str">
        <f>IFERROR(_xlfn.XLOOKUP($J3614,avoidable_ed_reference!$A$2:$A$13,avoidable_ed_reference!$C$2:$C$13),"Not Classified")</f>
        <v>Not Classified</v>
      </c>
      <c r="AB3614" t="str">
        <f>IFERROR(_xlfn.XLOOKUP($B3614,enrollment!$A$2:$A$801,enrollment!$I$2:$I$801),"")</f>
        <v>OH</v>
      </c>
      <c r="AC3614">
        <f>IFERROR(_xlfn.XLOOKUP($B3614,enrollment!$A$2:$A$801,enrollment!$L$2:$L$801),"")</f>
        <v>77</v>
      </c>
      <c r="AD3614" t="str" cm="1">
        <f t="array" ref="AD3614">_xlfn.IFS(AC3614="","Unknown",AC3614&lt;18,"0-17",AC3614&lt;35,"18-34",AC3614&lt;50,"35-49",AC3614&lt;65,"50-64",TRUE,"65+")</f>
        <v>65+</v>
      </c>
      <c r="AE3614">
        <f>IFERROR(_xlfn.XLOOKUP($B3614,enrollment!$A$2:$A$801,enrollment!$O$2:$O$801),"")</f>
        <v>2345678901</v>
      </c>
      <c r="AF3614">
        <f>IFERROR(_xlfn.XLOOKUP($AE3614,providers!$B$2:$B$11,providers!$Q$2:$Q$11),"")</f>
        <v>4.2</v>
      </c>
      <c r="AG3614" s="1">
        <f t="shared" si="56"/>
        <v>45627</v>
      </c>
    </row>
    <row r="3615" spans="1:33" x14ac:dyDescent="0.25">
      <c r="A3615" t="s">
        <v>4179</v>
      </c>
      <c r="B3615" t="s">
        <v>4175</v>
      </c>
      <c r="C3615">
        <v>5678901234</v>
      </c>
      <c r="D3615">
        <v>5678901234</v>
      </c>
      <c r="E3615" s="1">
        <v>45496</v>
      </c>
      <c r="F3615" s="1">
        <v>45496</v>
      </c>
      <c r="G3615" s="1">
        <v>45513</v>
      </c>
      <c r="H3615" t="s">
        <v>28</v>
      </c>
      <c r="I3615">
        <v>20</v>
      </c>
      <c r="J3615" t="s">
        <v>35</v>
      </c>
      <c r="K3615">
        <v>99213</v>
      </c>
      <c r="O3615">
        <v>1</v>
      </c>
      <c r="P3615">
        <v>198.72</v>
      </c>
      <c r="Q3615">
        <v>152.86000000000001</v>
      </c>
      <c r="R3615">
        <v>122.29</v>
      </c>
      <c r="S3615">
        <v>30.57</v>
      </c>
      <c r="T3615" t="s">
        <v>30</v>
      </c>
      <c r="X3615" t="s">
        <v>146</v>
      </c>
      <c r="Y3615" t="s">
        <v>147</v>
      </c>
      <c r="Z3615" t="s">
        <v>36</v>
      </c>
      <c r="AA3615" t="str">
        <f>IFERROR(_xlfn.XLOOKUP($J3615,avoidable_ed_reference!$A$2:$A$13,avoidable_ed_reference!$C$2:$C$13),"Not Classified")</f>
        <v>Avoidable</v>
      </c>
      <c r="AB3615" t="str">
        <f>IFERROR(_xlfn.XLOOKUP($B3615,enrollment!$A$2:$A$801,enrollment!$I$2:$I$801),"")</f>
        <v>OH</v>
      </c>
      <c r="AC3615">
        <f>IFERROR(_xlfn.XLOOKUP($B3615,enrollment!$A$2:$A$801,enrollment!$L$2:$L$801),"")</f>
        <v>77</v>
      </c>
      <c r="AD3615" t="str" cm="1">
        <f t="array" ref="AD3615">_xlfn.IFS(AC3615="","Unknown",AC3615&lt;18,"0-17",AC3615&lt;35,"18-34",AC3615&lt;50,"35-49",AC3615&lt;65,"50-64",TRUE,"65+")</f>
        <v>65+</v>
      </c>
      <c r="AE3615">
        <f>IFERROR(_xlfn.XLOOKUP($B3615,enrollment!$A$2:$A$801,enrollment!$O$2:$O$801),"")</f>
        <v>2345678901</v>
      </c>
      <c r="AF3615">
        <f>IFERROR(_xlfn.XLOOKUP($AE3615,providers!$B$2:$B$11,providers!$Q$2:$Q$11),"")</f>
        <v>4.2</v>
      </c>
      <c r="AG3615" s="1">
        <f t="shared" si="56"/>
        <v>45474</v>
      </c>
    </row>
    <row r="3616" spans="1:33" x14ac:dyDescent="0.25">
      <c r="A3616" t="s">
        <v>4180</v>
      </c>
      <c r="B3616" t="s">
        <v>4175</v>
      </c>
      <c r="C3616">
        <v>7890123456</v>
      </c>
      <c r="D3616">
        <v>7890123456</v>
      </c>
      <c r="E3616" s="1">
        <v>45532</v>
      </c>
      <c r="F3616" s="1">
        <v>45532</v>
      </c>
      <c r="G3616" s="1">
        <v>45554</v>
      </c>
      <c r="H3616" t="s">
        <v>59</v>
      </c>
      <c r="J3616" t="s">
        <v>99</v>
      </c>
      <c r="L3616" s="2" t="s">
        <v>82</v>
      </c>
      <c r="M3616" t="s">
        <v>83</v>
      </c>
      <c r="N3616" t="s">
        <v>84</v>
      </c>
      <c r="O3616">
        <v>1</v>
      </c>
      <c r="P3616">
        <v>1110.29</v>
      </c>
      <c r="Q3616">
        <v>1009.35</v>
      </c>
      <c r="R3616">
        <v>807.48</v>
      </c>
      <c r="S3616">
        <v>201.87</v>
      </c>
      <c r="T3616" t="s">
        <v>30</v>
      </c>
      <c r="X3616" t="s">
        <v>146</v>
      </c>
      <c r="Y3616" t="s">
        <v>147</v>
      </c>
      <c r="Z3616" t="s">
        <v>64</v>
      </c>
      <c r="AA3616" t="str">
        <f>IFERROR(_xlfn.XLOOKUP($J3616,avoidable_ed_reference!$A$2:$A$13,avoidable_ed_reference!$C$2:$C$13),"Not Classified")</f>
        <v>Not Classified</v>
      </c>
      <c r="AB3616" t="str">
        <f>IFERROR(_xlfn.XLOOKUP($B3616,enrollment!$A$2:$A$801,enrollment!$I$2:$I$801),"")</f>
        <v>OH</v>
      </c>
      <c r="AC3616">
        <f>IFERROR(_xlfn.XLOOKUP($B3616,enrollment!$A$2:$A$801,enrollment!$L$2:$L$801),"")</f>
        <v>77</v>
      </c>
      <c r="AD3616" t="str" cm="1">
        <f t="array" ref="AD3616">_xlfn.IFS(AC3616="","Unknown",AC3616&lt;18,"0-17",AC3616&lt;35,"18-34",AC3616&lt;50,"35-49",AC3616&lt;65,"50-64",TRUE,"65+")</f>
        <v>65+</v>
      </c>
      <c r="AE3616">
        <f>IFERROR(_xlfn.XLOOKUP($B3616,enrollment!$A$2:$A$801,enrollment!$O$2:$O$801),"")</f>
        <v>2345678901</v>
      </c>
      <c r="AF3616">
        <f>IFERROR(_xlfn.XLOOKUP($AE3616,providers!$B$2:$B$11,providers!$Q$2:$Q$11),"")</f>
        <v>4.2</v>
      </c>
      <c r="AG3616" s="1">
        <f t="shared" si="56"/>
        <v>45505</v>
      </c>
    </row>
    <row r="3617" spans="1:33" x14ac:dyDescent="0.25">
      <c r="A3617" t="s">
        <v>4181</v>
      </c>
      <c r="B3617" t="s">
        <v>4175</v>
      </c>
      <c r="C3617">
        <v>2345678901</v>
      </c>
      <c r="D3617">
        <v>2345678901</v>
      </c>
      <c r="E3617" s="1">
        <v>45455</v>
      </c>
      <c r="F3617" s="1">
        <v>45455</v>
      </c>
      <c r="G3617" s="1">
        <v>45489</v>
      </c>
      <c r="H3617" t="s">
        <v>28</v>
      </c>
      <c r="I3617">
        <v>11</v>
      </c>
      <c r="J3617" t="s">
        <v>35</v>
      </c>
      <c r="K3617">
        <v>99213</v>
      </c>
      <c r="O3617">
        <v>1</v>
      </c>
      <c r="P3617">
        <v>180.06</v>
      </c>
      <c r="Q3617">
        <v>133.38</v>
      </c>
      <c r="R3617">
        <v>106.7</v>
      </c>
      <c r="S3617">
        <v>26.68</v>
      </c>
      <c r="T3617" t="s">
        <v>30</v>
      </c>
      <c r="X3617" t="s">
        <v>146</v>
      </c>
      <c r="Y3617" t="s">
        <v>147</v>
      </c>
      <c r="Z3617" t="s">
        <v>39</v>
      </c>
      <c r="AA3617" t="str">
        <f>IFERROR(_xlfn.XLOOKUP($J3617,avoidable_ed_reference!$A$2:$A$13,avoidable_ed_reference!$C$2:$C$13),"Not Classified")</f>
        <v>Avoidable</v>
      </c>
      <c r="AB3617" t="str">
        <f>IFERROR(_xlfn.XLOOKUP($B3617,enrollment!$A$2:$A$801,enrollment!$I$2:$I$801),"")</f>
        <v>OH</v>
      </c>
      <c r="AC3617">
        <f>IFERROR(_xlfn.XLOOKUP($B3617,enrollment!$A$2:$A$801,enrollment!$L$2:$L$801),"")</f>
        <v>77</v>
      </c>
      <c r="AD3617" t="str" cm="1">
        <f t="array" ref="AD3617">_xlfn.IFS(AC3617="","Unknown",AC3617&lt;18,"0-17",AC3617&lt;35,"18-34",AC3617&lt;50,"35-49",AC3617&lt;65,"50-64",TRUE,"65+")</f>
        <v>65+</v>
      </c>
      <c r="AE3617">
        <f>IFERROR(_xlfn.XLOOKUP($B3617,enrollment!$A$2:$A$801,enrollment!$O$2:$O$801),"")</f>
        <v>2345678901</v>
      </c>
      <c r="AF3617">
        <f>IFERROR(_xlfn.XLOOKUP($AE3617,providers!$B$2:$B$11,providers!$Q$2:$Q$11),"")</f>
        <v>4.2</v>
      </c>
      <c r="AG3617" s="1">
        <f t="shared" si="56"/>
        <v>45444</v>
      </c>
    </row>
    <row r="3618" spans="1:33" x14ac:dyDescent="0.25">
      <c r="A3618" t="s">
        <v>4182</v>
      </c>
      <c r="B3618" t="s">
        <v>4175</v>
      </c>
      <c r="C3618">
        <v>7890123456</v>
      </c>
      <c r="D3618">
        <v>7890123456</v>
      </c>
      <c r="E3618" s="1">
        <v>45601</v>
      </c>
      <c r="F3618" s="1">
        <v>45601</v>
      </c>
      <c r="G3618" s="1">
        <v>45635</v>
      </c>
      <c r="H3618" t="s">
        <v>28</v>
      </c>
      <c r="I3618">
        <v>23</v>
      </c>
      <c r="J3618" t="s">
        <v>29</v>
      </c>
      <c r="K3618">
        <v>99284</v>
      </c>
      <c r="O3618">
        <v>1</v>
      </c>
      <c r="P3618">
        <v>1598.96</v>
      </c>
      <c r="Q3618">
        <v>888.31</v>
      </c>
      <c r="R3618">
        <v>710.65</v>
      </c>
      <c r="S3618">
        <v>177.66</v>
      </c>
      <c r="T3618" t="s">
        <v>30</v>
      </c>
      <c r="X3618" t="s">
        <v>146</v>
      </c>
      <c r="Y3618" t="s">
        <v>147</v>
      </c>
      <c r="Z3618" t="s">
        <v>45</v>
      </c>
      <c r="AA3618" t="str">
        <f>IFERROR(_xlfn.XLOOKUP($J3618,avoidable_ed_reference!$A$2:$A$13,avoidable_ed_reference!$C$2:$C$13),"Not Classified")</f>
        <v>Potentially Avoidable</v>
      </c>
      <c r="AB3618" t="str">
        <f>IFERROR(_xlfn.XLOOKUP($B3618,enrollment!$A$2:$A$801,enrollment!$I$2:$I$801),"")</f>
        <v>OH</v>
      </c>
      <c r="AC3618">
        <f>IFERROR(_xlfn.XLOOKUP($B3618,enrollment!$A$2:$A$801,enrollment!$L$2:$L$801),"")</f>
        <v>77</v>
      </c>
      <c r="AD3618" t="str" cm="1">
        <f t="array" ref="AD3618">_xlfn.IFS(AC3618="","Unknown",AC3618&lt;18,"0-17",AC3618&lt;35,"18-34",AC3618&lt;50,"35-49",AC3618&lt;65,"50-64",TRUE,"65+")</f>
        <v>65+</v>
      </c>
      <c r="AE3618">
        <f>IFERROR(_xlfn.XLOOKUP($B3618,enrollment!$A$2:$A$801,enrollment!$O$2:$O$801),"")</f>
        <v>2345678901</v>
      </c>
      <c r="AF3618">
        <f>IFERROR(_xlfn.XLOOKUP($AE3618,providers!$B$2:$B$11,providers!$Q$2:$Q$11),"")</f>
        <v>4.2</v>
      </c>
      <c r="AG3618" s="1">
        <f t="shared" si="56"/>
        <v>45597</v>
      </c>
    </row>
    <row r="3619" spans="1:33" x14ac:dyDescent="0.25">
      <c r="A3619" t="s">
        <v>4183</v>
      </c>
      <c r="B3619" t="s">
        <v>4175</v>
      </c>
      <c r="C3619">
        <v>2345678901</v>
      </c>
      <c r="D3619">
        <v>2345678901</v>
      </c>
      <c r="E3619" s="1">
        <v>45322</v>
      </c>
      <c r="F3619" s="1">
        <v>45322</v>
      </c>
      <c r="G3619" s="1">
        <v>45350</v>
      </c>
      <c r="H3619" t="s">
        <v>28</v>
      </c>
      <c r="I3619">
        <v>11</v>
      </c>
      <c r="J3619" t="s">
        <v>38</v>
      </c>
      <c r="K3619">
        <v>99213</v>
      </c>
      <c r="O3619">
        <v>1</v>
      </c>
      <c r="P3619">
        <v>173.6</v>
      </c>
      <c r="Q3619">
        <v>128.59</v>
      </c>
      <c r="R3619">
        <v>102.87</v>
      </c>
      <c r="S3619">
        <v>25.72</v>
      </c>
      <c r="T3619" t="s">
        <v>30</v>
      </c>
      <c r="X3619" t="s">
        <v>146</v>
      </c>
      <c r="Y3619" t="s">
        <v>147</v>
      </c>
      <c r="Z3619" t="s">
        <v>39</v>
      </c>
      <c r="AA3619" t="str">
        <f>IFERROR(_xlfn.XLOOKUP($J3619,avoidable_ed_reference!$A$2:$A$13,avoidable_ed_reference!$C$2:$C$13),"Not Classified")</f>
        <v>Not Classified</v>
      </c>
      <c r="AB3619" t="str">
        <f>IFERROR(_xlfn.XLOOKUP($B3619,enrollment!$A$2:$A$801,enrollment!$I$2:$I$801),"")</f>
        <v>OH</v>
      </c>
      <c r="AC3619">
        <f>IFERROR(_xlfn.XLOOKUP($B3619,enrollment!$A$2:$A$801,enrollment!$L$2:$L$801),"")</f>
        <v>77</v>
      </c>
      <c r="AD3619" t="str" cm="1">
        <f t="array" ref="AD3619">_xlfn.IFS(AC3619="","Unknown",AC3619&lt;18,"0-17",AC3619&lt;35,"18-34",AC3619&lt;50,"35-49",AC3619&lt;65,"50-64",TRUE,"65+")</f>
        <v>65+</v>
      </c>
      <c r="AE3619">
        <f>IFERROR(_xlfn.XLOOKUP($B3619,enrollment!$A$2:$A$801,enrollment!$O$2:$O$801),"")</f>
        <v>2345678901</v>
      </c>
      <c r="AF3619">
        <f>IFERROR(_xlfn.XLOOKUP($AE3619,providers!$B$2:$B$11,providers!$Q$2:$Q$11),"")</f>
        <v>4.2</v>
      </c>
      <c r="AG3619" s="1">
        <f t="shared" si="56"/>
        <v>45292</v>
      </c>
    </row>
    <row r="3620" spans="1:33" x14ac:dyDescent="0.25">
      <c r="A3620" t="s">
        <v>4184</v>
      </c>
      <c r="B3620" t="s">
        <v>4175</v>
      </c>
      <c r="C3620">
        <v>2345678901</v>
      </c>
      <c r="D3620">
        <v>2345678901</v>
      </c>
      <c r="E3620" s="1">
        <v>45467</v>
      </c>
      <c r="F3620" s="1">
        <v>45467</v>
      </c>
      <c r="G3620" s="1">
        <v>45486</v>
      </c>
      <c r="H3620" t="s">
        <v>28</v>
      </c>
      <c r="I3620">
        <v>11</v>
      </c>
      <c r="J3620" t="s">
        <v>47</v>
      </c>
      <c r="K3620">
        <v>99213</v>
      </c>
      <c r="O3620">
        <v>1</v>
      </c>
      <c r="P3620">
        <v>174.73</v>
      </c>
      <c r="Q3620">
        <v>129.43</v>
      </c>
      <c r="R3620">
        <v>103.54</v>
      </c>
      <c r="S3620">
        <v>25.89</v>
      </c>
      <c r="T3620" t="s">
        <v>30</v>
      </c>
      <c r="X3620" t="s">
        <v>146</v>
      </c>
      <c r="Y3620" t="s">
        <v>147</v>
      </c>
      <c r="Z3620" t="s">
        <v>39</v>
      </c>
      <c r="AA3620" t="str">
        <f>IFERROR(_xlfn.XLOOKUP($J3620,avoidable_ed_reference!$A$2:$A$13,avoidable_ed_reference!$C$2:$C$13),"Not Classified")</f>
        <v>Not Classified</v>
      </c>
      <c r="AB3620" t="str">
        <f>IFERROR(_xlfn.XLOOKUP($B3620,enrollment!$A$2:$A$801,enrollment!$I$2:$I$801),"")</f>
        <v>OH</v>
      </c>
      <c r="AC3620">
        <f>IFERROR(_xlfn.XLOOKUP($B3620,enrollment!$A$2:$A$801,enrollment!$L$2:$L$801),"")</f>
        <v>77</v>
      </c>
      <c r="AD3620" t="str" cm="1">
        <f t="array" ref="AD3620">_xlfn.IFS(AC3620="","Unknown",AC3620&lt;18,"0-17",AC3620&lt;35,"18-34",AC3620&lt;50,"35-49",AC3620&lt;65,"50-64",TRUE,"65+")</f>
        <v>65+</v>
      </c>
      <c r="AE3620">
        <f>IFERROR(_xlfn.XLOOKUP($B3620,enrollment!$A$2:$A$801,enrollment!$O$2:$O$801),"")</f>
        <v>2345678901</v>
      </c>
      <c r="AF3620">
        <f>IFERROR(_xlfn.XLOOKUP($AE3620,providers!$B$2:$B$11,providers!$Q$2:$Q$11),"")</f>
        <v>4.2</v>
      </c>
      <c r="AG3620" s="1">
        <f t="shared" si="56"/>
        <v>45444</v>
      </c>
    </row>
    <row r="3621" spans="1:33" x14ac:dyDescent="0.25">
      <c r="A3621" t="s">
        <v>4185</v>
      </c>
      <c r="B3621" t="s">
        <v>4186</v>
      </c>
      <c r="C3621">
        <v>6789012345</v>
      </c>
      <c r="D3621">
        <v>6789012345</v>
      </c>
      <c r="E3621" s="1">
        <v>45510</v>
      </c>
      <c r="F3621" s="1">
        <v>45510</v>
      </c>
      <c r="G3621" s="1">
        <v>45525</v>
      </c>
      <c r="H3621" t="s">
        <v>59</v>
      </c>
      <c r="J3621" t="s">
        <v>47</v>
      </c>
      <c r="L3621" s="2" t="s">
        <v>61</v>
      </c>
      <c r="M3621" t="s">
        <v>62</v>
      </c>
      <c r="N3621" t="s">
        <v>63</v>
      </c>
      <c r="O3621">
        <v>1</v>
      </c>
      <c r="P3621">
        <v>1302</v>
      </c>
      <c r="Q3621">
        <v>1183.6400000000001</v>
      </c>
      <c r="R3621">
        <v>946.91</v>
      </c>
      <c r="S3621">
        <v>236.73</v>
      </c>
      <c r="T3621" t="s">
        <v>30</v>
      </c>
      <c r="X3621" t="s">
        <v>233</v>
      </c>
      <c r="Y3621" t="s">
        <v>32</v>
      </c>
      <c r="Z3621" t="s">
        <v>64</v>
      </c>
      <c r="AA3621" t="str">
        <f>IFERROR(_xlfn.XLOOKUP($J3621,avoidable_ed_reference!$A$2:$A$13,avoidable_ed_reference!$C$2:$C$13),"Not Classified")</f>
        <v>Not Classified</v>
      </c>
      <c r="AB3621" t="str">
        <f>IFERROR(_xlfn.XLOOKUP($B3621,enrollment!$A$2:$A$801,enrollment!$I$2:$I$801),"")</f>
        <v>TN</v>
      </c>
      <c r="AC3621">
        <f>IFERROR(_xlfn.XLOOKUP($B3621,enrollment!$A$2:$A$801,enrollment!$L$2:$L$801),"")</f>
        <v>51</v>
      </c>
      <c r="AD3621" t="str" cm="1">
        <f t="array" ref="AD3621">_xlfn.IFS(AC3621="","Unknown",AC3621&lt;18,"0-17",AC3621&lt;35,"18-34",AC3621&lt;50,"35-49",AC3621&lt;65,"50-64",TRUE,"65+")</f>
        <v>50-64</v>
      </c>
      <c r="AE3621">
        <f>IFERROR(_xlfn.XLOOKUP($B3621,enrollment!$A$2:$A$801,enrollment!$O$2:$O$801),"")</f>
        <v>7890123456</v>
      </c>
      <c r="AF3621">
        <f>IFERROR(_xlfn.XLOOKUP($AE3621,providers!$B$2:$B$11,providers!$Q$2:$Q$11),"")</f>
        <v>3.9</v>
      </c>
      <c r="AG3621" s="1">
        <f t="shared" si="56"/>
        <v>45505</v>
      </c>
    </row>
    <row r="3622" spans="1:33" x14ac:dyDescent="0.25">
      <c r="A3622" t="s">
        <v>4187</v>
      </c>
      <c r="B3622" t="s">
        <v>4186</v>
      </c>
      <c r="C3622">
        <v>8901234567</v>
      </c>
      <c r="D3622">
        <v>8901234567</v>
      </c>
      <c r="E3622" s="1">
        <v>45521</v>
      </c>
      <c r="F3622" s="1">
        <v>45521</v>
      </c>
      <c r="G3622" s="1">
        <v>45549</v>
      </c>
      <c r="H3622" t="s">
        <v>28</v>
      </c>
      <c r="I3622">
        <v>23</v>
      </c>
      <c r="J3622" t="s">
        <v>77</v>
      </c>
      <c r="K3622">
        <v>99284</v>
      </c>
      <c r="O3622">
        <v>1</v>
      </c>
      <c r="P3622">
        <v>2430.16</v>
      </c>
      <c r="Q3622">
        <v>1350.09</v>
      </c>
      <c r="R3622">
        <v>1080.07</v>
      </c>
      <c r="S3622">
        <v>270.02</v>
      </c>
      <c r="T3622" t="s">
        <v>30</v>
      </c>
      <c r="X3622" t="s">
        <v>233</v>
      </c>
      <c r="Y3622" t="s">
        <v>32</v>
      </c>
      <c r="Z3622" t="s">
        <v>45</v>
      </c>
      <c r="AA3622" t="str">
        <f>IFERROR(_xlfn.XLOOKUP($J3622,avoidable_ed_reference!$A$2:$A$13,avoidable_ed_reference!$C$2:$C$13),"Not Classified")</f>
        <v>Avoidable</v>
      </c>
      <c r="AB3622" t="str">
        <f>IFERROR(_xlfn.XLOOKUP($B3622,enrollment!$A$2:$A$801,enrollment!$I$2:$I$801),"")</f>
        <v>TN</v>
      </c>
      <c r="AC3622">
        <f>IFERROR(_xlfn.XLOOKUP($B3622,enrollment!$A$2:$A$801,enrollment!$L$2:$L$801),"")</f>
        <v>51</v>
      </c>
      <c r="AD3622" t="str" cm="1">
        <f t="array" ref="AD3622">_xlfn.IFS(AC3622="","Unknown",AC3622&lt;18,"0-17",AC3622&lt;35,"18-34",AC3622&lt;50,"35-49",AC3622&lt;65,"50-64",TRUE,"65+")</f>
        <v>50-64</v>
      </c>
      <c r="AE3622">
        <f>IFERROR(_xlfn.XLOOKUP($B3622,enrollment!$A$2:$A$801,enrollment!$O$2:$O$801),"")</f>
        <v>7890123456</v>
      </c>
      <c r="AF3622">
        <f>IFERROR(_xlfn.XLOOKUP($AE3622,providers!$B$2:$B$11,providers!$Q$2:$Q$11),"")</f>
        <v>3.9</v>
      </c>
      <c r="AG3622" s="1">
        <f t="shared" si="56"/>
        <v>45505</v>
      </c>
    </row>
    <row r="3623" spans="1:33" x14ac:dyDescent="0.25">
      <c r="A3623" t="s">
        <v>4188</v>
      </c>
      <c r="B3623" t="s">
        <v>4186</v>
      </c>
      <c r="C3623">
        <v>7890123456</v>
      </c>
      <c r="D3623">
        <v>7890123456</v>
      </c>
      <c r="E3623" s="1">
        <v>45574</v>
      </c>
      <c r="F3623" s="1">
        <v>45574</v>
      </c>
      <c r="G3623" s="1">
        <v>45589</v>
      </c>
      <c r="H3623" t="s">
        <v>28</v>
      </c>
      <c r="I3623">
        <v>11</v>
      </c>
      <c r="J3623" t="s">
        <v>38</v>
      </c>
      <c r="K3623">
        <v>99213</v>
      </c>
      <c r="O3623">
        <v>1</v>
      </c>
      <c r="P3623">
        <v>212.62</v>
      </c>
      <c r="Q3623">
        <v>157.5</v>
      </c>
      <c r="R3623">
        <v>126</v>
      </c>
      <c r="S3623">
        <v>31.5</v>
      </c>
      <c r="T3623" t="s">
        <v>30</v>
      </c>
      <c r="X3623" t="s">
        <v>233</v>
      </c>
      <c r="Y3623" t="s">
        <v>32</v>
      </c>
      <c r="Z3623" t="s">
        <v>39</v>
      </c>
      <c r="AA3623" t="str">
        <f>IFERROR(_xlfn.XLOOKUP($J3623,avoidable_ed_reference!$A$2:$A$13,avoidable_ed_reference!$C$2:$C$13),"Not Classified")</f>
        <v>Not Classified</v>
      </c>
      <c r="AB3623" t="str">
        <f>IFERROR(_xlfn.XLOOKUP($B3623,enrollment!$A$2:$A$801,enrollment!$I$2:$I$801),"")</f>
        <v>TN</v>
      </c>
      <c r="AC3623">
        <f>IFERROR(_xlfn.XLOOKUP($B3623,enrollment!$A$2:$A$801,enrollment!$L$2:$L$801),"")</f>
        <v>51</v>
      </c>
      <c r="AD3623" t="str" cm="1">
        <f t="array" ref="AD3623">_xlfn.IFS(AC3623="","Unknown",AC3623&lt;18,"0-17",AC3623&lt;35,"18-34",AC3623&lt;50,"35-49",AC3623&lt;65,"50-64",TRUE,"65+")</f>
        <v>50-64</v>
      </c>
      <c r="AE3623">
        <f>IFERROR(_xlfn.XLOOKUP($B3623,enrollment!$A$2:$A$801,enrollment!$O$2:$O$801),"")</f>
        <v>7890123456</v>
      </c>
      <c r="AF3623">
        <f>IFERROR(_xlfn.XLOOKUP($AE3623,providers!$B$2:$B$11,providers!$Q$2:$Q$11),"")</f>
        <v>3.9</v>
      </c>
      <c r="AG3623" s="1">
        <f t="shared" si="56"/>
        <v>45566</v>
      </c>
    </row>
    <row r="3624" spans="1:33" x14ac:dyDescent="0.25">
      <c r="A3624" t="s">
        <v>4189</v>
      </c>
      <c r="B3624" t="s">
        <v>4190</v>
      </c>
      <c r="C3624">
        <v>7890123456</v>
      </c>
      <c r="D3624">
        <v>7890123456</v>
      </c>
      <c r="E3624" s="1">
        <v>45390</v>
      </c>
      <c r="F3624" s="1">
        <v>45390</v>
      </c>
      <c r="G3624" s="1">
        <v>45424</v>
      </c>
      <c r="H3624" t="s">
        <v>28</v>
      </c>
      <c r="I3624">
        <v>23</v>
      </c>
      <c r="J3624" t="s">
        <v>55</v>
      </c>
      <c r="K3624">
        <v>99284</v>
      </c>
      <c r="O3624">
        <v>1</v>
      </c>
      <c r="P3624">
        <v>2042.84</v>
      </c>
      <c r="Q3624">
        <v>1134.9100000000001</v>
      </c>
      <c r="R3624">
        <v>907.93</v>
      </c>
      <c r="S3624">
        <v>226.98</v>
      </c>
      <c r="T3624" t="s">
        <v>30</v>
      </c>
      <c r="X3624" t="s">
        <v>31</v>
      </c>
      <c r="Y3624" t="s">
        <v>32</v>
      </c>
      <c r="Z3624" t="s">
        <v>45</v>
      </c>
      <c r="AA3624" t="str">
        <f>IFERROR(_xlfn.XLOOKUP($J3624,avoidable_ed_reference!$A$2:$A$13,avoidable_ed_reference!$C$2:$C$13),"Not Classified")</f>
        <v>Potentially Avoidable</v>
      </c>
      <c r="AB3624" t="str">
        <f>IFERROR(_xlfn.XLOOKUP($B3624,enrollment!$A$2:$A$801,enrollment!$I$2:$I$801),"")</f>
        <v>TN</v>
      </c>
      <c r="AC3624">
        <f>IFERROR(_xlfn.XLOOKUP($B3624,enrollment!$A$2:$A$801,enrollment!$L$2:$L$801),"")</f>
        <v>29</v>
      </c>
      <c r="AD3624" t="str" cm="1">
        <f t="array" ref="AD3624">_xlfn.IFS(AC3624="","Unknown",AC3624&lt;18,"0-17",AC3624&lt;35,"18-34",AC3624&lt;50,"35-49",AC3624&lt;65,"50-64",TRUE,"65+")</f>
        <v>18-34</v>
      </c>
      <c r="AE3624">
        <f>IFERROR(_xlfn.XLOOKUP($B3624,enrollment!$A$2:$A$801,enrollment!$O$2:$O$801),"")</f>
        <v>2233445566</v>
      </c>
      <c r="AF3624">
        <f>IFERROR(_xlfn.XLOOKUP($AE3624,providers!$B$2:$B$11,providers!$Q$2:$Q$11),"")</f>
        <v>3.5</v>
      </c>
      <c r="AG3624" s="1">
        <f t="shared" si="56"/>
        <v>45383</v>
      </c>
    </row>
    <row r="3625" spans="1:33" x14ac:dyDescent="0.25">
      <c r="A3625" t="s">
        <v>4191</v>
      </c>
      <c r="B3625" t="s">
        <v>4190</v>
      </c>
      <c r="C3625">
        <v>6789012345</v>
      </c>
      <c r="D3625">
        <v>6789012345</v>
      </c>
      <c r="E3625" s="1">
        <v>45480</v>
      </c>
      <c r="F3625" s="1">
        <v>45480</v>
      </c>
      <c r="G3625" s="1">
        <v>45499</v>
      </c>
      <c r="H3625" t="s">
        <v>28</v>
      </c>
      <c r="I3625">
        <v>23</v>
      </c>
      <c r="J3625" t="s">
        <v>127</v>
      </c>
      <c r="K3625">
        <v>99284</v>
      </c>
      <c r="O3625">
        <v>1</v>
      </c>
      <c r="P3625">
        <v>1750.48</v>
      </c>
      <c r="Q3625">
        <v>972.49</v>
      </c>
      <c r="R3625">
        <v>777.99</v>
      </c>
      <c r="S3625">
        <v>194.5</v>
      </c>
      <c r="T3625" t="s">
        <v>30</v>
      </c>
      <c r="X3625" t="s">
        <v>31</v>
      </c>
      <c r="Y3625" t="s">
        <v>32</v>
      </c>
      <c r="Z3625" t="s">
        <v>45</v>
      </c>
      <c r="AA3625" t="str">
        <f>IFERROR(_xlfn.XLOOKUP($J3625,avoidable_ed_reference!$A$2:$A$13,avoidable_ed_reference!$C$2:$C$13),"Not Classified")</f>
        <v>Avoidable</v>
      </c>
      <c r="AB3625" t="str">
        <f>IFERROR(_xlfn.XLOOKUP($B3625,enrollment!$A$2:$A$801,enrollment!$I$2:$I$801),"")</f>
        <v>TN</v>
      </c>
      <c r="AC3625">
        <f>IFERROR(_xlfn.XLOOKUP($B3625,enrollment!$A$2:$A$801,enrollment!$L$2:$L$801),"")</f>
        <v>29</v>
      </c>
      <c r="AD3625" t="str" cm="1">
        <f t="array" ref="AD3625">_xlfn.IFS(AC3625="","Unknown",AC3625&lt;18,"0-17",AC3625&lt;35,"18-34",AC3625&lt;50,"35-49",AC3625&lt;65,"50-64",TRUE,"65+")</f>
        <v>18-34</v>
      </c>
      <c r="AE3625">
        <f>IFERROR(_xlfn.XLOOKUP($B3625,enrollment!$A$2:$A$801,enrollment!$O$2:$O$801),"")</f>
        <v>2233445566</v>
      </c>
      <c r="AF3625">
        <f>IFERROR(_xlfn.XLOOKUP($AE3625,providers!$B$2:$B$11,providers!$Q$2:$Q$11),"")</f>
        <v>3.5</v>
      </c>
      <c r="AG3625" s="1">
        <f t="shared" si="56"/>
        <v>45474</v>
      </c>
    </row>
    <row r="3626" spans="1:33" x14ac:dyDescent="0.25">
      <c r="A3626" t="s">
        <v>4192</v>
      </c>
      <c r="B3626" t="s">
        <v>4190</v>
      </c>
      <c r="C3626">
        <v>2233445566</v>
      </c>
      <c r="D3626">
        <v>2233445566</v>
      </c>
      <c r="E3626" s="1">
        <v>45556</v>
      </c>
      <c r="F3626" s="1">
        <v>45556</v>
      </c>
      <c r="G3626" s="1">
        <v>45582</v>
      </c>
      <c r="H3626" t="s">
        <v>28</v>
      </c>
      <c r="I3626">
        <v>23</v>
      </c>
      <c r="J3626" t="s">
        <v>127</v>
      </c>
      <c r="K3626">
        <v>99284</v>
      </c>
      <c r="O3626">
        <v>1</v>
      </c>
      <c r="P3626">
        <v>1724.8</v>
      </c>
      <c r="Q3626">
        <v>958.22</v>
      </c>
      <c r="R3626">
        <v>766.58</v>
      </c>
      <c r="S3626">
        <v>191.64</v>
      </c>
      <c r="T3626" t="s">
        <v>30</v>
      </c>
      <c r="X3626" t="s">
        <v>31</v>
      </c>
      <c r="Y3626" t="s">
        <v>32</v>
      </c>
      <c r="Z3626" t="s">
        <v>45</v>
      </c>
      <c r="AA3626" t="str">
        <f>IFERROR(_xlfn.XLOOKUP($J3626,avoidable_ed_reference!$A$2:$A$13,avoidable_ed_reference!$C$2:$C$13),"Not Classified")</f>
        <v>Avoidable</v>
      </c>
      <c r="AB3626" t="str">
        <f>IFERROR(_xlfn.XLOOKUP($B3626,enrollment!$A$2:$A$801,enrollment!$I$2:$I$801),"")</f>
        <v>TN</v>
      </c>
      <c r="AC3626">
        <f>IFERROR(_xlfn.XLOOKUP($B3626,enrollment!$A$2:$A$801,enrollment!$L$2:$L$801),"")</f>
        <v>29</v>
      </c>
      <c r="AD3626" t="str" cm="1">
        <f t="array" ref="AD3626">_xlfn.IFS(AC3626="","Unknown",AC3626&lt;18,"0-17",AC3626&lt;35,"18-34",AC3626&lt;50,"35-49",AC3626&lt;65,"50-64",TRUE,"65+")</f>
        <v>18-34</v>
      </c>
      <c r="AE3626">
        <f>IFERROR(_xlfn.XLOOKUP($B3626,enrollment!$A$2:$A$801,enrollment!$O$2:$O$801),"")</f>
        <v>2233445566</v>
      </c>
      <c r="AF3626">
        <f>IFERROR(_xlfn.XLOOKUP($AE3626,providers!$B$2:$B$11,providers!$Q$2:$Q$11),"")</f>
        <v>3.5</v>
      </c>
      <c r="AG3626" s="1">
        <f t="shared" si="56"/>
        <v>45536</v>
      </c>
    </row>
    <row r="3627" spans="1:33" x14ac:dyDescent="0.25">
      <c r="A3627" t="s">
        <v>4193</v>
      </c>
      <c r="B3627" t="s">
        <v>4190</v>
      </c>
      <c r="C3627">
        <v>9012345678</v>
      </c>
      <c r="D3627">
        <v>9012345678</v>
      </c>
      <c r="E3627" s="1">
        <v>45612</v>
      </c>
      <c r="F3627" s="1">
        <v>45612</v>
      </c>
      <c r="G3627" s="1">
        <v>45632</v>
      </c>
      <c r="H3627" t="s">
        <v>28</v>
      </c>
      <c r="I3627">
        <v>23</v>
      </c>
      <c r="J3627" t="s">
        <v>77</v>
      </c>
      <c r="K3627">
        <v>99284</v>
      </c>
      <c r="O3627">
        <v>1</v>
      </c>
      <c r="P3627">
        <v>2028.51</v>
      </c>
      <c r="Q3627">
        <v>1126.95</v>
      </c>
      <c r="R3627">
        <v>901.56</v>
      </c>
      <c r="S3627">
        <v>225.39</v>
      </c>
      <c r="T3627" t="s">
        <v>30</v>
      </c>
      <c r="X3627" t="s">
        <v>31</v>
      </c>
      <c r="Y3627" t="s">
        <v>32</v>
      </c>
      <c r="Z3627" t="s">
        <v>45</v>
      </c>
      <c r="AA3627" t="str">
        <f>IFERROR(_xlfn.XLOOKUP($J3627,avoidable_ed_reference!$A$2:$A$13,avoidable_ed_reference!$C$2:$C$13),"Not Classified")</f>
        <v>Avoidable</v>
      </c>
      <c r="AB3627" t="str">
        <f>IFERROR(_xlfn.XLOOKUP($B3627,enrollment!$A$2:$A$801,enrollment!$I$2:$I$801),"")</f>
        <v>TN</v>
      </c>
      <c r="AC3627">
        <f>IFERROR(_xlfn.XLOOKUP($B3627,enrollment!$A$2:$A$801,enrollment!$L$2:$L$801),"")</f>
        <v>29</v>
      </c>
      <c r="AD3627" t="str" cm="1">
        <f t="array" ref="AD3627">_xlfn.IFS(AC3627="","Unknown",AC3627&lt;18,"0-17",AC3627&lt;35,"18-34",AC3627&lt;50,"35-49",AC3627&lt;65,"50-64",TRUE,"65+")</f>
        <v>18-34</v>
      </c>
      <c r="AE3627">
        <f>IFERROR(_xlfn.XLOOKUP($B3627,enrollment!$A$2:$A$801,enrollment!$O$2:$O$801),"")</f>
        <v>2233445566</v>
      </c>
      <c r="AF3627">
        <f>IFERROR(_xlfn.XLOOKUP($AE3627,providers!$B$2:$B$11,providers!$Q$2:$Q$11),"")</f>
        <v>3.5</v>
      </c>
      <c r="AG3627" s="1">
        <f t="shared" si="56"/>
        <v>45597</v>
      </c>
    </row>
    <row r="3628" spans="1:33" x14ac:dyDescent="0.25">
      <c r="A3628" t="s">
        <v>4194</v>
      </c>
      <c r="B3628" t="s">
        <v>4190</v>
      </c>
      <c r="C3628">
        <v>5678901234</v>
      </c>
      <c r="D3628">
        <v>5678901234</v>
      </c>
      <c r="E3628" s="1">
        <v>45437</v>
      </c>
      <c r="F3628" s="1">
        <v>45437</v>
      </c>
      <c r="G3628" s="1">
        <v>45459</v>
      </c>
      <c r="H3628" t="s">
        <v>28</v>
      </c>
      <c r="I3628">
        <v>20</v>
      </c>
      <c r="J3628" t="s">
        <v>35</v>
      </c>
      <c r="K3628">
        <v>99213</v>
      </c>
      <c r="O3628">
        <v>1</v>
      </c>
      <c r="P3628">
        <v>179.91</v>
      </c>
      <c r="Q3628">
        <v>138.38999999999999</v>
      </c>
      <c r="R3628">
        <v>110.71</v>
      </c>
      <c r="S3628">
        <v>27.68</v>
      </c>
      <c r="T3628" t="s">
        <v>30</v>
      </c>
      <c r="X3628" t="s">
        <v>31</v>
      </c>
      <c r="Y3628" t="s">
        <v>32</v>
      </c>
      <c r="Z3628" t="s">
        <v>36</v>
      </c>
      <c r="AA3628" t="str">
        <f>IFERROR(_xlfn.XLOOKUP($J3628,avoidable_ed_reference!$A$2:$A$13,avoidable_ed_reference!$C$2:$C$13),"Not Classified")</f>
        <v>Avoidable</v>
      </c>
      <c r="AB3628" t="str">
        <f>IFERROR(_xlfn.XLOOKUP($B3628,enrollment!$A$2:$A$801,enrollment!$I$2:$I$801),"")</f>
        <v>TN</v>
      </c>
      <c r="AC3628">
        <f>IFERROR(_xlfn.XLOOKUP($B3628,enrollment!$A$2:$A$801,enrollment!$L$2:$L$801),"")</f>
        <v>29</v>
      </c>
      <c r="AD3628" t="str" cm="1">
        <f t="array" ref="AD3628">_xlfn.IFS(AC3628="","Unknown",AC3628&lt;18,"0-17",AC3628&lt;35,"18-34",AC3628&lt;50,"35-49",AC3628&lt;65,"50-64",TRUE,"65+")</f>
        <v>18-34</v>
      </c>
      <c r="AE3628">
        <f>IFERROR(_xlfn.XLOOKUP($B3628,enrollment!$A$2:$A$801,enrollment!$O$2:$O$801),"")</f>
        <v>2233445566</v>
      </c>
      <c r="AF3628">
        <f>IFERROR(_xlfn.XLOOKUP($AE3628,providers!$B$2:$B$11,providers!$Q$2:$Q$11),"")</f>
        <v>3.5</v>
      </c>
      <c r="AG3628" s="1">
        <f t="shared" si="56"/>
        <v>45413</v>
      </c>
    </row>
    <row r="3629" spans="1:33" x14ac:dyDescent="0.25">
      <c r="A3629" t="s">
        <v>4195</v>
      </c>
      <c r="B3629" t="s">
        <v>4190</v>
      </c>
      <c r="C3629">
        <v>6789012345</v>
      </c>
      <c r="D3629">
        <v>6789012345</v>
      </c>
      <c r="E3629" s="1">
        <v>45489</v>
      </c>
      <c r="F3629" s="1">
        <v>45489</v>
      </c>
      <c r="G3629" s="1">
        <v>45518</v>
      </c>
      <c r="H3629" t="s">
        <v>28</v>
      </c>
      <c r="I3629">
        <v>23</v>
      </c>
      <c r="J3629" t="s">
        <v>55</v>
      </c>
      <c r="K3629">
        <v>99284</v>
      </c>
      <c r="O3629">
        <v>1</v>
      </c>
      <c r="P3629">
        <v>1992.4</v>
      </c>
      <c r="Q3629">
        <v>1106.8900000000001</v>
      </c>
      <c r="R3629">
        <v>885.51</v>
      </c>
      <c r="S3629">
        <v>221.38</v>
      </c>
      <c r="T3629" t="s">
        <v>30</v>
      </c>
      <c r="X3629" t="s">
        <v>31</v>
      </c>
      <c r="Y3629" t="s">
        <v>32</v>
      </c>
      <c r="Z3629" t="s">
        <v>45</v>
      </c>
      <c r="AA3629" t="str">
        <f>IFERROR(_xlfn.XLOOKUP($J3629,avoidable_ed_reference!$A$2:$A$13,avoidable_ed_reference!$C$2:$C$13),"Not Classified")</f>
        <v>Potentially Avoidable</v>
      </c>
      <c r="AB3629" t="str">
        <f>IFERROR(_xlfn.XLOOKUP($B3629,enrollment!$A$2:$A$801,enrollment!$I$2:$I$801),"")</f>
        <v>TN</v>
      </c>
      <c r="AC3629">
        <f>IFERROR(_xlfn.XLOOKUP($B3629,enrollment!$A$2:$A$801,enrollment!$L$2:$L$801),"")</f>
        <v>29</v>
      </c>
      <c r="AD3629" t="str" cm="1">
        <f t="array" ref="AD3629">_xlfn.IFS(AC3629="","Unknown",AC3629&lt;18,"0-17",AC3629&lt;35,"18-34",AC3629&lt;50,"35-49",AC3629&lt;65,"50-64",TRUE,"65+")</f>
        <v>18-34</v>
      </c>
      <c r="AE3629">
        <f>IFERROR(_xlfn.XLOOKUP($B3629,enrollment!$A$2:$A$801,enrollment!$O$2:$O$801),"")</f>
        <v>2233445566</v>
      </c>
      <c r="AF3629">
        <f>IFERROR(_xlfn.XLOOKUP($AE3629,providers!$B$2:$B$11,providers!$Q$2:$Q$11),"")</f>
        <v>3.5</v>
      </c>
      <c r="AG3629" s="1">
        <f t="shared" si="56"/>
        <v>45474</v>
      </c>
    </row>
    <row r="3630" spans="1:33" x14ac:dyDescent="0.25">
      <c r="A3630" t="s">
        <v>4196</v>
      </c>
      <c r="B3630" t="s">
        <v>4190</v>
      </c>
      <c r="C3630">
        <v>7890123456</v>
      </c>
      <c r="D3630">
        <v>7890123456</v>
      </c>
      <c r="E3630" s="1">
        <v>45586</v>
      </c>
      <c r="F3630" s="1">
        <v>45586</v>
      </c>
      <c r="G3630" s="1">
        <v>45600</v>
      </c>
      <c r="H3630" t="s">
        <v>28</v>
      </c>
      <c r="I3630">
        <v>23</v>
      </c>
      <c r="J3630" t="s">
        <v>35</v>
      </c>
      <c r="K3630">
        <v>99284</v>
      </c>
      <c r="O3630">
        <v>1</v>
      </c>
      <c r="P3630">
        <v>2345.5300000000002</v>
      </c>
      <c r="Q3630">
        <v>1303.07</v>
      </c>
      <c r="R3630">
        <v>1042.46</v>
      </c>
      <c r="S3630">
        <v>260.61</v>
      </c>
      <c r="T3630" t="s">
        <v>30</v>
      </c>
      <c r="X3630" t="s">
        <v>31</v>
      </c>
      <c r="Y3630" t="s">
        <v>32</v>
      </c>
      <c r="Z3630" t="s">
        <v>45</v>
      </c>
      <c r="AA3630" t="str">
        <f>IFERROR(_xlfn.XLOOKUP($J3630,avoidable_ed_reference!$A$2:$A$13,avoidable_ed_reference!$C$2:$C$13),"Not Classified")</f>
        <v>Avoidable</v>
      </c>
      <c r="AB3630" t="str">
        <f>IFERROR(_xlfn.XLOOKUP($B3630,enrollment!$A$2:$A$801,enrollment!$I$2:$I$801),"")</f>
        <v>TN</v>
      </c>
      <c r="AC3630">
        <f>IFERROR(_xlfn.XLOOKUP($B3630,enrollment!$A$2:$A$801,enrollment!$L$2:$L$801),"")</f>
        <v>29</v>
      </c>
      <c r="AD3630" t="str" cm="1">
        <f t="array" ref="AD3630">_xlfn.IFS(AC3630="","Unknown",AC3630&lt;18,"0-17",AC3630&lt;35,"18-34",AC3630&lt;50,"35-49",AC3630&lt;65,"50-64",TRUE,"65+")</f>
        <v>18-34</v>
      </c>
      <c r="AE3630">
        <f>IFERROR(_xlfn.XLOOKUP($B3630,enrollment!$A$2:$A$801,enrollment!$O$2:$O$801),"")</f>
        <v>2233445566</v>
      </c>
      <c r="AF3630">
        <f>IFERROR(_xlfn.XLOOKUP($AE3630,providers!$B$2:$B$11,providers!$Q$2:$Q$11),"")</f>
        <v>3.5</v>
      </c>
      <c r="AG3630" s="1">
        <f t="shared" si="56"/>
        <v>45566</v>
      </c>
    </row>
    <row r="3631" spans="1:33" x14ac:dyDescent="0.25">
      <c r="A3631" t="s">
        <v>4197</v>
      </c>
      <c r="B3631" t="s">
        <v>4190</v>
      </c>
      <c r="C3631">
        <v>3456789012</v>
      </c>
      <c r="D3631">
        <v>3456789012</v>
      </c>
      <c r="E3631" s="1">
        <v>45498</v>
      </c>
      <c r="F3631" s="1">
        <v>45498</v>
      </c>
      <c r="G3631" s="1">
        <v>45521</v>
      </c>
      <c r="H3631" t="s">
        <v>28</v>
      </c>
      <c r="I3631">
        <v>23</v>
      </c>
      <c r="J3631" t="s">
        <v>129</v>
      </c>
      <c r="K3631">
        <v>99284</v>
      </c>
      <c r="O3631">
        <v>1</v>
      </c>
      <c r="P3631">
        <v>1970.24</v>
      </c>
      <c r="Q3631">
        <v>1094.58</v>
      </c>
      <c r="R3631">
        <v>875.66</v>
      </c>
      <c r="S3631">
        <v>218.92</v>
      </c>
      <c r="T3631" t="s">
        <v>30</v>
      </c>
      <c r="X3631" t="s">
        <v>31</v>
      </c>
      <c r="Y3631" t="s">
        <v>32</v>
      </c>
      <c r="Z3631" t="s">
        <v>45</v>
      </c>
      <c r="AA3631" t="str">
        <f>IFERROR(_xlfn.XLOOKUP($J3631,avoidable_ed_reference!$A$2:$A$13,avoidable_ed_reference!$C$2:$C$13),"Not Classified")</f>
        <v>Potentially Avoidable</v>
      </c>
      <c r="AB3631" t="str">
        <f>IFERROR(_xlfn.XLOOKUP($B3631,enrollment!$A$2:$A$801,enrollment!$I$2:$I$801),"")</f>
        <v>TN</v>
      </c>
      <c r="AC3631">
        <f>IFERROR(_xlfn.XLOOKUP($B3631,enrollment!$A$2:$A$801,enrollment!$L$2:$L$801),"")</f>
        <v>29</v>
      </c>
      <c r="AD3631" t="str" cm="1">
        <f t="array" ref="AD3631">_xlfn.IFS(AC3631="","Unknown",AC3631&lt;18,"0-17",AC3631&lt;35,"18-34",AC3631&lt;50,"35-49",AC3631&lt;65,"50-64",TRUE,"65+")</f>
        <v>18-34</v>
      </c>
      <c r="AE3631">
        <f>IFERROR(_xlfn.XLOOKUP($B3631,enrollment!$A$2:$A$801,enrollment!$O$2:$O$801),"")</f>
        <v>2233445566</v>
      </c>
      <c r="AF3631">
        <f>IFERROR(_xlfn.XLOOKUP($AE3631,providers!$B$2:$B$11,providers!$Q$2:$Q$11),"")</f>
        <v>3.5</v>
      </c>
      <c r="AG3631" s="1">
        <f t="shared" si="56"/>
        <v>45474</v>
      </c>
    </row>
    <row r="3632" spans="1:33" x14ac:dyDescent="0.25">
      <c r="A3632" t="s">
        <v>4198</v>
      </c>
      <c r="B3632" t="s">
        <v>4190</v>
      </c>
      <c r="C3632">
        <v>3456789012</v>
      </c>
      <c r="D3632">
        <v>3456789012</v>
      </c>
      <c r="E3632" s="1">
        <v>45359</v>
      </c>
      <c r="F3632" s="1">
        <v>45359</v>
      </c>
      <c r="G3632" s="1">
        <v>45374</v>
      </c>
      <c r="H3632" t="s">
        <v>28</v>
      </c>
      <c r="I3632">
        <v>23</v>
      </c>
      <c r="J3632" t="s">
        <v>184</v>
      </c>
      <c r="K3632">
        <v>99284</v>
      </c>
      <c r="O3632">
        <v>1</v>
      </c>
      <c r="P3632">
        <v>1606.43</v>
      </c>
      <c r="Q3632">
        <v>892.46</v>
      </c>
      <c r="R3632">
        <v>713.97</v>
      </c>
      <c r="S3632">
        <v>178.49</v>
      </c>
      <c r="T3632" t="s">
        <v>30</v>
      </c>
      <c r="X3632" t="s">
        <v>31</v>
      </c>
      <c r="Y3632" t="s">
        <v>32</v>
      </c>
      <c r="Z3632" t="s">
        <v>45</v>
      </c>
      <c r="AA3632" t="str">
        <f>IFERROR(_xlfn.XLOOKUP($J3632,avoidable_ed_reference!$A$2:$A$13,avoidable_ed_reference!$C$2:$C$13),"Not Classified")</f>
        <v>Non-Avoidable</v>
      </c>
      <c r="AB3632" t="str">
        <f>IFERROR(_xlfn.XLOOKUP($B3632,enrollment!$A$2:$A$801,enrollment!$I$2:$I$801),"")</f>
        <v>TN</v>
      </c>
      <c r="AC3632">
        <f>IFERROR(_xlfn.XLOOKUP($B3632,enrollment!$A$2:$A$801,enrollment!$L$2:$L$801),"")</f>
        <v>29</v>
      </c>
      <c r="AD3632" t="str" cm="1">
        <f t="array" ref="AD3632">_xlfn.IFS(AC3632="","Unknown",AC3632&lt;18,"0-17",AC3632&lt;35,"18-34",AC3632&lt;50,"35-49",AC3632&lt;65,"50-64",TRUE,"65+")</f>
        <v>18-34</v>
      </c>
      <c r="AE3632">
        <f>IFERROR(_xlfn.XLOOKUP($B3632,enrollment!$A$2:$A$801,enrollment!$O$2:$O$801),"")</f>
        <v>2233445566</v>
      </c>
      <c r="AF3632">
        <f>IFERROR(_xlfn.XLOOKUP($AE3632,providers!$B$2:$B$11,providers!$Q$2:$Q$11),"")</f>
        <v>3.5</v>
      </c>
      <c r="AG3632" s="1">
        <f t="shared" si="56"/>
        <v>45352</v>
      </c>
    </row>
    <row r="3633" spans="1:33" x14ac:dyDescent="0.25">
      <c r="A3633" t="s">
        <v>4199</v>
      </c>
      <c r="B3633" t="s">
        <v>4190</v>
      </c>
      <c r="C3633">
        <v>7890123456</v>
      </c>
      <c r="D3633">
        <v>7890123456</v>
      </c>
      <c r="E3633" s="1">
        <v>45366</v>
      </c>
      <c r="F3633" s="1">
        <v>45366</v>
      </c>
      <c r="G3633" s="1">
        <v>45387</v>
      </c>
      <c r="H3633" t="s">
        <v>28</v>
      </c>
      <c r="I3633">
        <v>23</v>
      </c>
      <c r="J3633" t="s">
        <v>29</v>
      </c>
      <c r="K3633">
        <v>99284</v>
      </c>
      <c r="O3633">
        <v>1</v>
      </c>
      <c r="P3633">
        <v>2235.11</v>
      </c>
      <c r="Q3633">
        <v>1241.73</v>
      </c>
      <c r="R3633">
        <v>993.38</v>
      </c>
      <c r="S3633">
        <v>248.35</v>
      </c>
      <c r="T3633" t="s">
        <v>30</v>
      </c>
      <c r="X3633" t="s">
        <v>31</v>
      </c>
      <c r="Y3633" t="s">
        <v>32</v>
      </c>
      <c r="Z3633" t="s">
        <v>45</v>
      </c>
      <c r="AA3633" t="str">
        <f>IFERROR(_xlfn.XLOOKUP($J3633,avoidable_ed_reference!$A$2:$A$13,avoidable_ed_reference!$C$2:$C$13),"Not Classified")</f>
        <v>Potentially Avoidable</v>
      </c>
      <c r="AB3633" t="str">
        <f>IFERROR(_xlfn.XLOOKUP($B3633,enrollment!$A$2:$A$801,enrollment!$I$2:$I$801),"")</f>
        <v>TN</v>
      </c>
      <c r="AC3633">
        <f>IFERROR(_xlfn.XLOOKUP($B3633,enrollment!$A$2:$A$801,enrollment!$L$2:$L$801),"")</f>
        <v>29</v>
      </c>
      <c r="AD3633" t="str" cm="1">
        <f t="array" ref="AD3633">_xlfn.IFS(AC3633="","Unknown",AC3633&lt;18,"0-17",AC3633&lt;35,"18-34",AC3633&lt;50,"35-49",AC3633&lt;65,"50-64",TRUE,"65+")</f>
        <v>18-34</v>
      </c>
      <c r="AE3633">
        <f>IFERROR(_xlfn.XLOOKUP($B3633,enrollment!$A$2:$A$801,enrollment!$O$2:$O$801),"")</f>
        <v>2233445566</v>
      </c>
      <c r="AF3633">
        <f>IFERROR(_xlfn.XLOOKUP($AE3633,providers!$B$2:$B$11,providers!$Q$2:$Q$11),"")</f>
        <v>3.5</v>
      </c>
      <c r="AG3633" s="1">
        <f t="shared" si="56"/>
        <v>45352</v>
      </c>
    </row>
    <row r="3634" spans="1:33" x14ac:dyDescent="0.25">
      <c r="A3634" t="s">
        <v>4200</v>
      </c>
      <c r="B3634" t="s">
        <v>4190</v>
      </c>
      <c r="C3634">
        <v>3456789012</v>
      </c>
      <c r="D3634">
        <v>3456789012</v>
      </c>
      <c r="E3634" s="1">
        <v>45332</v>
      </c>
      <c r="F3634" s="1">
        <v>45332</v>
      </c>
      <c r="G3634" s="1">
        <v>45352</v>
      </c>
      <c r="H3634" t="s">
        <v>28</v>
      </c>
      <c r="I3634">
        <v>23</v>
      </c>
      <c r="J3634" t="s">
        <v>80</v>
      </c>
      <c r="K3634">
        <v>99284</v>
      </c>
      <c r="O3634">
        <v>1</v>
      </c>
      <c r="P3634">
        <v>2171.09</v>
      </c>
      <c r="Q3634">
        <v>1206.1600000000001</v>
      </c>
      <c r="R3634">
        <v>964.93</v>
      </c>
      <c r="S3634">
        <v>241.23</v>
      </c>
      <c r="T3634" t="s">
        <v>30</v>
      </c>
      <c r="X3634" t="s">
        <v>31</v>
      </c>
      <c r="Y3634" t="s">
        <v>32</v>
      </c>
      <c r="Z3634" t="s">
        <v>45</v>
      </c>
      <c r="AA3634" t="str">
        <f>IFERROR(_xlfn.XLOOKUP($J3634,avoidable_ed_reference!$A$2:$A$13,avoidable_ed_reference!$C$2:$C$13),"Not Classified")</f>
        <v>Non-Avoidable</v>
      </c>
      <c r="AB3634" t="str">
        <f>IFERROR(_xlfn.XLOOKUP($B3634,enrollment!$A$2:$A$801,enrollment!$I$2:$I$801),"")</f>
        <v>TN</v>
      </c>
      <c r="AC3634">
        <f>IFERROR(_xlfn.XLOOKUP($B3634,enrollment!$A$2:$A$801,enrollment!$L$2:$L$801),"")</f>
        <v>29</v>
      </c>
      <c r="AD3634" t="str" cm="1">
        <f t="array" ref="AD3634">_xlfn.IFS(AC3634="","Unknown",AC3634&lt;18,"0-17",AC3634&lt;35,"18-34",AC3634&lt;50,"35-49",AC3634&lt;65,"50-64",TRUE,"65+")</f>
        <v>18-34</v>
      </c>
      <c r="AE3634">
        <f>IFERROR(_xlfn.XLOOKUP($B3634,enrollment!$A$2:$A$801,enrollment!$O$2:$O$801),"")</f>
        <v>2233445566</v>
      </c>
      <c r="AF3634">
        <f>IFERROR(_xlfn.XLOOKUP($AE3634,providers!$B$2:$B$11,providers!$Q$2:$Q$11),"")</f>
        <v>3.5</v>
      </c>
      <c r="AG3634" s="1">
        <f t="shared" si="56"/>
        <v>45323</v>
      </c>
    </row>
    <row r="3635" spans="1:33" x14ac:dyDescent="0.25">
      <c r="A3635" t="s">
        <v>4201</v>
      </c>
      <c r="B3635" t="s">
        <v>4202</v>
      </c>
      <c r="C3635">
        <v>7890123456</v>
      </c>
      <c r="D3635">
        <v>7890123456</v>
      </c>
      <c r="E3635" s="1">
        <v>45611</v>
      </c>
      <c r="F3635" s="1">
        <v>45611</v>
      </c>
      <c r="G3635" s="1">
        <v>45639</v>
      </c>
      <c r="H3635" t="s">
        <v>59</v>
      </c>
      <c r="J3635" t="s">
        <v>47</v>
      </c>
      <c r="L3635" s="2" t="s">
        <v>106</v>
      </c>
      <c r="M3635" t="s">
        <v>107</v>
      </c>
      <c r="N3635" t="s">
        <v>108</v>
      </c>
      <c r="O3635">
        <v>1</v>
      </c>
      <c r="P3635">
        <v>782.38</v>
      </c>
      <c r="Q3635">
        <v>711.25</v>
      </c>
      <c r="R3635">
        <v>569</v>
      </c>
      <c r="S3635">
        <v>142.25</v>
      </c>
      <c r="T3635" t="s">
        <v>30</v>
      </c>
      <c r="X3635" t="s">
        <v>31</v>
      </c>
      <c r="Y3635" t="s">
        <v>32</v>
      </c>
      <c r="Z3635" t="s">
        <v>64</v>
      </c>
      <c r="AA3635" t="str">
        <f>IFERROR(_xlfn.XLOOKUP($J3635,avoidable_ed_reference!$A$2:$A$13,avoidable_ed_reference!$C$2:$C$13),"Not Classified")</f>
        <v>Not Classified</v>
      </c>
      <c r="AB3635" t="str">
        <f>IFERROR(_xlfn.XLOOKUP($B3635,enrollment!$A$2:$A$801,enrollment!$I$2:$I$801),"")</f>
        <v>GA</v>
      </c>
      <c r="AC3635">
        <f>IFERROR(_xlfn.XLOOKUP($B3635,enrollment!$A$2:$A$801,enrollment!$L$2:$L$801),"")</f>
        <v>25</v>
      </c>
      <c r="AD3635" t="str" cm="1">
        <f t="array" ref="AD3635">_xlfn.IFS(AC3635="","Unknown",AC3635&lt;18,"0-17",AC3635&lt;35,"18-34",AC3635&lt;50,"35-49",AC3635&lt;65,"50-64",TRUE,"65+")</f>
        <v>18-34</v>
      </c>
      <c r="AE3635">
        <f>IFERROR(_xlfn.XLOOKUP($B3635,enrollment!$A$2:$A$801,enrollment!$O$2:$O$801),"")</f>
        <v>8901234567</v>
      </c>
      <c r="AF3635">
        <f>IFERROR(_xlfn.XLOOKUP($AE3635,providers!$B$2:$B$11,providers!$Q$2:$Q$11),"")</f>
        <v>3.7</v>
      </c>
      <c r="AG3635" s="1">
        <f t="shared" si="56"/>
        <v>45597</v>
      </c>
    </row>
    <row r="3636" spans="1:33" x14ac:dyDescent="0.25">
      <c r="A3636" t="s">
        <v>4203</v>
      </c>
      <c r="B3636" t="s">
        <v>4202</v>
      </c>
      <c r="C3636">
        <v>8901234567</v>
      </c>
      <c r="D3636">
        <v>8901234567</v>
      </c>
      <c r="E3636" s="1">
        <v>45565</v>
      </c>
      <c r="F3636" s="1">
        <v>45565</v>
      </c>
      <c r="G3636" s="1">
        <v>45584</v>
      </c>
      <c r="H3636" t="s">
        <v>59</v>
      </c>
      <c r="J3636" t="s">
        <v>99</v>
      </c>
      <c r="L3636" s="2" t="s">
        <v>82</v>
      </c>
      <c r="M3636" t="s">
        <v>83</v>
      </c>
      <c r="N3636" t="s">
        <v>84</v>
      </c>
      <c r="O3636">
        <v>1</v>
      </c>
      <c r="P3636">
        <v>1123.96</v>
      </c>
      <c r="Q3636">
        <v>1021.78</v>
      </c>
      <c r="R3636">
        <v>817.42</v>
      </c>
      <c r="S3636">
        <v>204.36</v>
      </c>
      <c r="T3636" t="s">
        <v>30</v>
      </c>
      <c r="X3636" t="s">
        <v>31</v>
      </c>
      <c r="Y3636" t="s">
        <v>32</v>
      </c>
      <c r="Z3636" t="s">
        <v>64</v>
      </c>
      <c r="AA3636" t="str">
        <f>IFERROR(_xlfn.XLOOKUP($J3636,avoidable_ed_reference!$A$2:$A$13,avoidable_ed_reference!$C$2:$C$13),"Not Classified")</f>
        <v>Not Classified</v>
      </c>
      <c r="AB3636" t="str">
        <f>IFERROR(_xlfn.XLOOKUP($B3636,enrollment!$A$2:$A$801,enrollment!$I$2:$I$801),"")</f>
        <v>GA</v>
      </c>
      <c r="AC3636">
        <f>IFERROR(_xlfn.XLOOKUP($B3636,enrollment!$A$2:$A$801,enrollment!$L$2:$L$801),"")</f>
        <v>25</v>
      </c>
      <c r="AD3636" t="str" cm="1">
        <f t="array" ref="AD3636">_xlfn.IFS(AC3636="","Unknown",AC3636&lt;18,"0-17",AC3636&lt;35,"18-34",AC3636&lt;50,"35-49",AC3636&lt;65,"50-64",TRUE,"65+")</f>
        <v>18-34</v>
      </c>
      <c r="AE3636">
        <f>IFERROR(_xlfn.XLOOKUP($B3636,enrollment!$A$2:$A$801,enrollment!$O$2:$O$801),"")</f>
        <v>8901234567</v>
      </c>
      <c r="AF3636">
        <f>IFERROR(_xlfn.XLOOKUP($AE3636,providers!$B$2:$B$11,providers!$Q$2:$Q$11),"")</f>
        <v>3.7</v>
      </c>
      <c r="AG3636" s="1">
        <f t="shared" si="56"/>
        <v>45536</v>
      </c>
    </row>
    <row r="3637" spans="1:33" x14ac:dyDescent="0.25">
      <c r="A3637" t="s">
        <v>4204</v>
      </c>
      <c r="B3637" t="s">
        <v>4202</v>
      </c>
      <c r="C3637">
        <v>8901234567</v>
      </c>
      <c r="D3637">
        <v>8901234567</v>
      </c>
      <c r="E3637" s="1">
        <v>45641</v>
      </c>
      <c r="F3637" s="1">
        <v>45641</v>
      </c>
      <c r="G3637" s="1">
        <v>45661</v>
      </c>
      <c r="H3637" t="s">
        <v>28</v>
      </c>
      <c r="I3637">
        <v>11</v>
      </c>
      <c r="J3637" t="s">
        <v>38</v>
      </c>
      <c r="K3637">
        <v>99213</v>
      </c>
      <c r="O3637">
        <v>1</v>
      </c>
      <c r="P3637">
        <v>169.1</v>
      </c>
      <c r="Q3637">
        <v>125.26</v>
      </c>
      <c r="R3637">
        <v>100.21</v>
      </c>
      <c r="S3637">
        <v>25.05</v>
      </c>
      <c r="T3637" t="s">
        <v>30</v>
      </c>
      <c r="X3637" t="s">
        <v>31</v>
      </c>
      <c r="Y3637" t="s">
        <v>32</v>
      </c>
      <c r="Z3637" t="s">
        <v>39</v>
      </c>
      <c r="AA3637" t="str">
        <f>IFERROR(_xlfn.XLOOKUP($J3637,avoidable_ed_reference!$A$2:$A$13,avoidable_ed_reference!$C$2:$C$13),"Not Classified")</f>
        <v>Not Classified</v>
      </c>
      <c r="AB3637" t="str">
        <f>IFERROR(_xlfn.XLOOKUP($B3637,enrollment!$A$2:$A$801,enrollment!$I$2:$I$801),"")</f>
        <v>GA</v>
      </c>
      <c r="AC3637">
        <f>IFERROR(_xlfn.XLOOKUP($B3637,enrollment!$A$2:$A$801,enrollment!$L$2:$L$801),"")</f>
        <v>25</v>
      </c>
      <c r="AD3637" t="str" cm="1">
        <f t="array" ref="AD3637">_xlfn.IFS(AC3637="","Unknown",AC3637&lt;18,"0-17",AC3637&lt;35,"18-34",AC3637&lt;50,"35-49",AC3637&lt;65,"50-64",TRUE,"65+")</f>
        <v>18-34</v>
      </c>
      <c r="AE3637">
        <f>IFERROR(_xlfn.XLOOKUP($B3637,enrollment!$A$2:$A$801,enrollment!$O$2:$O$801),"")</f>
        <v>8901234567</v>
      </c>
      <c r="AF3637">
        <f>IFERROR(_xlfn.XLOOKUP($AE3637,providers!$B$2:$B$11,providers!$Q$2:$Q$11),"")</f>
        <v>3.7</v>
      </c>
      <c r="AG3637" s="1">
        <f t="shared" si="56"/>
        <v>45627</v>
      </c>
    </row>
    <row r="3638" spans="1:33" x14ac:dyDescent="0.25">
      <c r="A3638" t="s">
        <v>4205</v>
      </c>
      <c r="B3638" t="s">
        <v>4202</v>
      </c>
      <c r="C3638">
        <v>3456789012</v>
      </c>
      <c r="D3638">
        <v>3456789012</v>
      </c>
      <c r="E3638" s="1">
        <v>45338</v>
      </c>
      <c r="F3638" s="1">
        <v>45338</v>
      </c>
      <c r="G3638" s="1">
        <v>45359</v>
      </c>
      <c r="H3638" t="s">
        <v>28</v>
      </c>
      <c r="I3638">
        <v>23</v>
      </c>
      <c r="J3638" t="s">
        <v>129</v>
      </c>
      <c r="K3638">
        <v>99284</v>
      </c>
      <c r="O3638">
        <v>1</v>
      </c>
      <c r="P3638">
        <v>2360</v>
      </c>
      <c r="Q3638">
        <v>1311.11</v>
      </c>
      <c r="R3638">
        <v>1048.8900000000001</v>
      </c>
      <c r="S3638">
        <v>262.22000000000003</v>
      </c>
      <c r="T3638" t="s">
        <v>30</v>
      </c>
      <c r="X3638" t="s">
        <v>31</v>
      </c>
      <c r="Y3638" t="s">
        <v>32</v>
      </c>
      <c r="Z3638" t="s">
        <v>45</v>
      </c>
      <c r="AA3638" t="str">
        <f>IFERROR(_xlfn.XLOOKUP($J3638,avoidable_ed_reference!$A$2:$A$13,avoidable_ed_reference!$C$2:$C$13),"Not Classified")</f>
        <v>Potentially Avoidable</v>
      </c>
      <c r="AB3638" t="str">
        <f>IFERROR(_xlfn.XLOOKUP($B3638,enrollment!$A$2:$A$801,enrollment!$I$2:$I$801),"")</f>
        <v>GA</v>
      </c>
      <c r="AC3638">
        <f>IFERROR(_xlfn.XLOOKUP($B3638,enrollment!$A$2:$A$801,enrollment!$L$2:$L$801),"")</f>
        <v>25</v>
      </c>
      <c r="AD3638" t="str" cm="1">
        <f t="array" ref="AD3638">_xlfn.IFS(AC3638="","Unknown",AC3638&lt;18,"0-17",AC3638&lt;35,"18-34",AC3638&lt;50,"35-49",AC3638&lt;65,"50-64",TRUE,"65+")</f>
        <v>18-34</v>
      </c>
      <c r="AE3638">
        <f>IFERROR(_xlfn.XLOOKUP($B3638,enrollment!$A$2:$A$801,enrollment!$O$2:$O$801),"")</f>
        <v>8901234567</v>
      </c>
      <c r="AF3638">
        <f>IFERROR(_xlfn.XLOOKUP($AE3638,providers!$B$2:$B$11,providers!$Q$2:$Q$11),"")</f>
        <v>3.7</v>
      </c>
      <c r="AG3638" s="1">
        <f t="shared" si="56"/>
        <v>45323</v>
      </c>
    </row>
    <row r="3639" spans="1:33" x14ac:dyDescent="0.25">
      <c r="A3639" t="s">
        <v>4206</v>
      </c>
      <c r="B3639" t="s">
        <v>4202</v>
      </c>
      <c r="C3639">
        <v>9012345678</v>
      </c>
      <c r="D3639">
        <v>9012345678</v>
      </c>
      <c r="E3639" s="1">
        <v>45536</v>
      </c>
      <c r="F3639" s="1">
        <v>45536</v>
      </c>
      <c r="G3639" s="1">
        <v>45559</v>
      </c>
      <c r="H3639" t="s">
        <v>59</v>
      </c>
      <c r="J3639" t="s">
        <v>60</v>
      </c>
      <c r="L3639" s="2" t="s">
        <v>151</v>
      </c>
      <c r="M3639" t="s">
        <v>152</v>
      </c>
      <c r="N3639" t="s">
        <v>153</v>
      </c>
      <c r="O3639">
        <v>1</v>
      </c>
      <c r="P3639">
        <v>1115.05</v>
      </c>
      <c r="Q3639">
        <v>1013.68</v>
      </c>
      <c r="R3639">
        <v>810.94</v>
      </c>
      <c r="S3639">
        <v>202.74</v>
      </c>
      <c r="T3639" t="s">
        <v>30</v>
      </c>
      <c r="X3639" t="s">
        <v>31</v>
      </c>
      <c r="Y3639" t="s">
        <v>32</v>
      </c>
      <c r="Z3639" t="s">
        <v>64</v>
      </c>
      <c r="AA3639" t="str">
        <f>IFERROR(_xlfn.XLOOKUP($J3639,avoidable_ed_reference!$A$2:$A$13,avoidable_ed_reference!$C$2:$C$13),"Not Classified")</f>
        <v>Not Classified</v>
      </c>
      <c r="AB3639" t="str">
        <f>IFERROR(_xlfn.XLOOKUP($B3639,enrollment!$A$2:$A$801,enrollment!$I$2:$I$801),"")</f>
        <v>GA</v>
      </c>
      <c r="AC3639">
        <f>IFERROR(_xlfn.XLOOKUP($B3639,enrollment!$A$2:$A$801,enrollment!$L$2:$L$801),"")</f>
        <v>25</v>
      </c>
      <c r="AD3639" t="str" cm="1">
        <f t="array" ref="AD3639">_xlfn.IFS(AC3639="","Unknown",AC3639&lt;18,"0-17",AC3639&lt;35,"18-34",AC3639&lt;50,"35-49",AC3639&lt;65,"50-64",TRUE,"65+")</f>
        <v>18-34</v>
      </c>
      <c r="AE3639">
        <f>IFERROR(_xlfn.XLOOKUP($B3639,enrollment!$A$2:$A$801,enrollment!$O$2:$O$801),"")</f>
        <v>8901234567</v>
      </c>
      <c r="AF3639">
        <f>IFERROR(_xlfn.XLOOKUP($AE3639,providers!$B$2:$B$11,providers!$Q$2:$Q$11),"")</f>
        <v>3.7</v>
      </c>
      <c r="AG3639" s="1">
        <f t="shared" si="56"/>
        <v>45536</v>
      </c>
    </row>
    <row r="3640" spans="1:33" x14ac:dyDescent="0.25">
      <c r="A3640" t="s">
        <v>4207</v>
      </c>
      <c r="B3640" t="s">
        <v>4202</v>
      </c>
      <c r="C3640">
        <v>8901234567</v>
      </c>
      <c r="D3640">
        <v>8901234567</v>
      </c>
      <c r="E3640" s="1">
        <v>45603</v>
      </c>
      <c r="F3640" s="1">
        <v>45603</v>
      </c>
      <c r="G3640" s="1">
        <v>45632</v>
      </c>
      <c r="H3640" t="s">
        <v>28</v>
      </c>
      <c r="I3640">
        <v>23</v>
      </c>
      <c r="J3640" t="s">
        <v>91</v>
      </c>
      <c r="K3640">
        <v>99284</v>
      </c>
      <c r="O3640">
        <v>1</v>
      </c>
      <c r="P3640">
        <v>1677.42</v>
      </c>
      <c r="Q3640">
        <v>931.9</v>
      </c>
      <c r="R3640">
        <v>745.52</v>
      </c>
      <c r="S3640">
        <v>186.38</v>
      </c>
      <c r="T3640" t="s">
        <v>30</v>
      </c>
      <c r="X3640" t="s">
        <v>31</v>
      </c>
      <c r="Y3640" t="s">
        <v>32</v>
      </c>
      <c r="Z3640" t="s">
        <v>45</v>
      </c>
      <c r="AA3640" t="str">
        <f>IFERROR(_xlfn.XLOOKUP($J3640,avoidable_ed_reference!$A$2:$A$13,avoidable_ed_reference!$C$2:$C$13),"Not Classified")</f>
        <v>Avoidable</v>
      </c>
      <c r="AB3640" t="str">
        <f>IFERROR(_xlfn.XLOOKUP($B3640,enrollment!$A$2:$A$801,enrollment!$I$2:$I$801),"")</f>
        <v>GA</v>
      </c>
      <c r="AC3640">
        <f>IFERROR(_xlfn.XLOOKUP($B3640,enrollment!$A$2:$A$801,enrollment!$L$2:$L$801),"")</f>
        <v>25</v>
      </c>
      <c r="AD3640" t="str" cm="1">
        <f t="array" ref="AD3640">_xlfn.IFS(AC3640="","Unknown",AC3640&lt;18,"0-17",AC3640&lt;35,"18-34",AC3640&lt;50,"35-49",AC3640&lt;65,"50-64",TRUE,"65+")</f>
        <v>18-34</v>
      </c>
      <c r="AE3640">
        <f>IFERROR(_xlfn.XLOOKUP($B3640,enrollment!$A$2:$A$801,enrollment!$O$2:$O$801),"")</f>
        <v>8901234567</v>
      </c>
      <c r="AF3640">
        <f>IFERROR(_xlfn.XLOOKUP($AE3640,providers!$B$2:$B$11,providers!$Q$2:$Q$11),"")</f>
        <v>3.7</v>
      </c>
      <c r="AG3640" s="1">
        <f t="shared" si="56"/>
        <v>45597</v>
      </c>
    </row>
    <row r="3641" spans="1:33" x14ac:dyDescent="0.25">
      <c r="A3641" t="s">
        <v>4208</v>
      </c>
      <c r="B3641" t="s">
        <v>4202</v>
      </c>
      <c r="C3641">
        <v>5678901234</v>
      </c>
      <c r="D3641">
        <v>5678901234</v>
      </c>
      <c r="E3641" s="1">
        <v>45353</v>
      </c>
      <c r="F3641" s="1">
        <v>45353</v>
      </c>
      <c r="G3641" s="1">
        <v>45373</v>
      </c>
      <c r="H3641" t="s">
        <v>28</v>
      </c>
      <c r="I3641">
        <v>20</v>
      </c>
      <c r="J3641" t="s">
        <v>35</v>
      </c>
      <c r="K3641">
        <v>99213</v>
      </c>
      <c r="O3641">
        <v>1</v>
      </c>
      <c r="P3641">
        <v>168.97</v>
      </c>
      <c r="Q3641">
        <v>129.97999999999999</v>
      </c>
      <c r="R3641">
        <v>103.98</v>
      </c>
      <c r="S3641">
        <v>26</v>
      </c>
      <c r="T3641" t="s">
        <v>30</v>
      </c>
      <c r="X3641" t="s">
        <v>31</v>
      </c>
      <c r="Y3641" t="s">
        <v>32</v>
      </c>
      <c r="Z3641" t="s">
        <v>36</v>
      </c>
      <c r="AA3641" t="str">
        <f>IFERROR(_xlfn.XLOOKUP($J3641,avoidable_ed_reference!$A$2:$A$13,avoidable_ed_reference!$C$2:$C$13),"Not Classified")</f>
        <v>Avoidable</v>
      </c>
      <c r="AB3641" t="str">
        <f>IFERROR(_xlfn.XLOOKUP($B3641,enrollment!$A$2:$A$801,enrollment!$I$2:$I$801),"")</f>
        <v>GA</v>
      </c>
      <c r="AC3641">
        <f>IFERROR(_xlfn.XLOOKUP($B3641,enrollment!$A$2:$A$801,enrollment!$L$2:$L$801),"")</f>
        <v>25</v>
      </c>
      <c r="AD3641" t="str" cm="1">
        <f t="array" ref="AD3641">_xlfn.IFS(AC3641="","Unknown",AC3641&lt;18,"0-17",AC3641&lt;35,"18-34",AC3641&lt;50,"35-49",AC3641&lt;65,"50-64",TRUE,"65+")</f>
        <v>18-34</v>
      </c>
      <c r="AE3641">
        <f>IFERROR(_xlfn.XLOOKUP($B3641,enrollment!$A$2:$A$801,enrollment!$O$2:$O$801),"")</f>
        <v>8901234567</v>
      </c>
      <c r="AF3641">
        <f>IFERROR(_xlfn.XLOOKUP($AE3641,providers!$B$2:$B$11,providers!$Q$2:$Q$11),"")</f>
        <v>3.7</v>
      </c>
      <c r="AG3641" s="1">
        <f t="shared" si="56"/>
        <v>45352</v>
      </c>
    </row>
    <row r="3642" spans="1:33" x14ac:dyDescent="0.25">
      <c r="A3642" t="s">
        <v>4209</v>
      </c>
      <c r="B3642" t="s">
        <v>4202</v>
      </c>
      <c r="C3642">
        <v>9012345678</v>
      </c>
      <c r="D3642">
        <v>9012345678</v>
      </c>
      <c r="E3642" s="1">
        <v>45422</v>
      </c>
      <c r="F3642" s="1">
        <v>45422</v>
      </c>
      <c r="G3642" s="1">
        <v>45446</v>
      </c>
      <c r="H3642" t="s">
        <v>28</v>
      </c>
      <c r="I3642">
        <v>23</v>
      </c>
      <c r="J3642" t="s">
        <v>129</v>
      </c>
      <c r="K3642">
        <v>99284</v>
      </c>
      <c r="O3642">
        <v>1</v>
      </c>
      <c r="P3642">
        <v>1985.62</v>
      </c>
      <c r="Q3642">
        <v>1103.1199999999999</v>
      </c>
      <c r="R3642">
        <v>882.5</v>
      </c>
      <c r="S3642">
        <v>220.62</v>
      </c>
      <c r="T3642" t="s">
        <v>30</v>
      </c>
      <c r="X3642" t="s">
        <v>31</v>
      </c>
      <c r="Y3642" t="s">
        <v>32</v>
      </c>
      <c r="Z3642" t="s">
        <v>45</v>
      </c>
      <c r="AA3642" t="str">
        <f>IFERROR(_xlfn.XLOOKUP($J3642,avoidable_ed_reference!$A$2:$A$13,avoidable_ed_reference!$C$2:$C$13),"Not Classified")</f>
        <v>Potentially Avoidable</v>
      </c>
      <c r="AB3642" t="str">
        <f>IFERROR(_xlfn.XLOOKUP($B3642,enrollment!$A$2:$A$801,enrollment!$I$2:$I$801),"")</f>
        <v>GA</v>
      </c>
      <c r="AC3642">
        <f>IFERROR(_xlfn.XLOOKUP($B3642,enrollment!$A$2:$A$801,enrollment!$L$2:$L$801),"")</f>
        <v>25</v>
      </c>
      <c r="AD3642" t="str" cm="1">
        <f t="array" ref="AD3642">_xlfn.IFS(AC3642="","Unknown",AC3642&lt;18,"0-17",AC3642&lt;35,"18-34",AC3642&lt;50,"35-49",AC3642&lt;65,"50-64",TRUE,"65+")</f>
        <v>18-34</v>
      </c>
      <c r="AE3642">
        <f>IFERROR(_xlfn.XLOOKUP($B3642,enrollment!$A$2:$A$801,enrollment!$O$2:$O$801),"")</f>
        <v>8901234567</v>
      </c>
      <c r="AF3642">
        <f>IFERROR(_xlfn.XLOOKUP($AE3642,providers!$B$2:$B$11,providers!$Q$2:$Q$11),"")</f>
        <v>3.7</v>
      </c>
      <c r="AG3642" s="1">
        <f t="shared" si="56"/>
        <v>45413</v>
      </c>
    </row>
    <row r="3643" spans="1:33" x14ac:dyDescent="0.25">
      <c r="A3643" t="s">
        <v>4210</v>
      </c>
      <c r="B3643" t="s">
        <v>4211</v>
      </c>
      <c r="C3643">
        <v>3456789012</v>
      </c>
      <c r="D3643">
        <v>3456789012</v>
      </c>
      <c r="E3643" s="1">
        <v>45599</v>
      </c>
      <c r="F3643" s="1">
        <v>45599</v>
      </c>
      <c r="G3643" s="1">
        <v>45616</v>
      </c>
      <c r="H3643" t="s">
        <v>28</v>
      </c>
      <c r="I3643">
        <v>11</v>
      </c>
      <c r="J3643" t="s">
        <v>38</v>
      </c>
      <c r="K3643">
        <v>99213</v>
      </c>
      <c r="O3643">
        <v>1</v>
      </c>
      <c r="P3643">
        <v>191.08</v>
      </c>
      <c r="Q3643">
        <v>141.54</v>
      </c>
      <c r="R3643">
        <v>113.23</v>
      </c>
      <c r="S3643">
        <v>28.31</v>
      </c>
      <c r="T3643" t="s">
        <v>30</v>
      </c>
      <c r="X3643" t="s">
        <v>233</v>
      </c>
      <c r="Y3643" t="s">
        <v>32</v>
      </c>
      <c r="Z3643" t="s">
        <v>39</v>
      </c>
      <c r="AA3643" t="str">
        <f>IFERROR(_xlfn.XLOOKUP($J3643,avoidable_ed_reference!$A$2:$A$13,avoidable_ed_reference!$C$2:$C$13),"Not Classified")</f>
        <v>Not Classified</v>
      </c>
      <c r="AB3643" t="str">
        <f>IFERROR(_xlfn.XLOOKUP($B3643,enrollment!$A$2:$A$801,enrollment!$I$2:$I$801),"")</f>
        <v>KY</v>
      </c>
      <c r="AC3643">
        <f>IFERROR(_xlfn.XLOOKUP($B3643,enrollment!$A$2:$A$801,enrollment!$L$2:$L$801),"")</f>
        <v>40</v>
      </c>
      <c r="AD3643" t="str" cm="1">
        <f t="array" ref="AD3643">_xlfn.IFS(AC3643="","Unknown",AC3643&lt;18,"0-17",AC3643&lt;35,"18-34",AC3643&lt;50,"35-49",AC3643&lt;65,"50-64",TRUE,"65+")</f>
        <v>35-49</v>
      </c>
      <c r="AE3643">
        <f>IFERROR(_xlfn.XLOOKUP($B3643,enrollment!$A$2:$A$801,enrollment!$O$2:$O$801),"")</f>
        <v>3456789012</v>
      </c>
      <c r="AF3643">
        <f>IFERROR(_xlfn.XLOOKUP($AE3643,providers!$B$2:$B$11,providers!$Q$2:$Q$11),"")</f>
        <v>4</v>
      </c>
      <c r="AG3643" s="1">
        <f t="shared" si="56"/>
        <v>45597</v>
      </c>
    </row>
    <row r="3644" spans="1:33" x14ac:dyDescent="0.25">
      <c r="A3644" t="s">
        <v>4212</v>
      </c>
      <c r="B3644" t="s">
        <v>4211</v>
      </c>
      <c r="C3644">
        <v>8901234567</v>
      </c>
      <c r="D3644">
        <v>8901234567</v>
      </c>
      <c r="E3644" s="1">
        <v>45332</v>
      </c>
      <c r="F3644" s="1">
        <v>45332</v>
      </c>
      <c r="G3644" s="1">
        <v>45350</v>
      </c>
      <c r="H3644" t="s">
        <v>28</v>
      </c>
      <c r="I3644">
        <v>22</v>
      </c>
      <c r="J3644" t="s">
        <v>29</v>
      </c>
      <c r="K3644">
        <v>90837</v>
      </c>
      <c r="O3644">
        <v>1</v>
      </c>
      <c r="P3644">
        <v>207.7</v>
      </c>
      <c r="Q3644">
        <v>153.85</v>
      </c>
      <c r="R3644">
        <v>123.08</v>
      </c>
      <c r="S3644">
        <v>30.77</v>
      </c>
      <c r="T3644" t="s">
        <v>30</v>
      </c>
      <c r="X3644" t="s">
        <v>233</v>
      </c>
      <c r="Y3644" t="s">
        <v>32</v>
      </c>
      <c r="Z3644" t="s">
        <v>33</v>
      </c>
      <c r="AA3644" t="str">
        <f>IFERROR(_xlfn.XLOOKUP($J3644,avoidable_ed_reference!$A$2:$A$13,avoidable_ed_reference!$C$2:$C$13),"Not Classified")</f>
        <v>Potentially Avoidable</v>
      </c>
      <c r="AB3644" t="str">
        <f>IFERROR(_xlfn.XLOOKUP($B3644,enrollment!$A$2:$A$801,enrollment!$I$2:$I$801),"")</f>
        <v>KY</v>
      </c>
      <c r="AC3644">
        <f>IFERROR(_xlfn.XLOOKUP($B3644,enrollment!$A$2:$A$801,enrollment!$L$2:$L$801),"")</f>
        <v>40</v>
      </c>
      <c r="AD3644" t="str" cm="1">
        <f t="array" ref="AD3644">_xlfn.IFS(AC3644="","Unknown",AC3644&lt;18,"0-17",AC3644&lt;35,"18-34",AC3644&lt;50,"35-49",AC3644&lt;65,"50-64",TRUE,"65+")</f>
        <v>35-49</v>
      </c>
      <c r="AE3644">
        <f>IFERROR(_xlfn.XLOOKUP($B3644,enrollment!$A$2:$A$801,enrollment!$O$2:$O$801),"")</f>
        <v>3456789012</v>
      </c>
      <c r="AF3644">
        <f>IFERROR(_xlfn.XLOOKUP($AE3644,providers!$B$2:$B$11,providers!$Q$2:$Q$11),"")</f>
        <v>4</v>
      </c>
      <c r="AG3644" s="1">
        <f t="shared" si="56"/>
        <v>45323</v>
      </c>
    </row>
    <row r="3645" spans="1:33" x14ac:dyDescent="0.25">
      <c r="A3645" t="s">
        <v>4213</v>
      </c>
      <c r="B3645" t="s">
        <v>4211</v>
      </c>
      <c r="C3645">
        <v>3456789012</v>
      </c>
      <c r="D3645">
        <v>3456789012</v>
      </c>
      <c r="E3645" s="1">
        <v>45452</v>
      </c>
      <c r="F3645" s="1">
        <v>45452</v>
      </c>
      <c r="G3645" s="1">
        <v>45470</v>
      </c>
      <c r="H3645" t="s">
        <v>28</v>
      </c>
      <c r="I3645">
        <v>22</v>
      </c>
      <c r="J3645" t="s">
        <v>29</v>
      </c>
      <c r="K3645">
        <v>90837</v>
      </c>
      <c r="O3645">
        <v>1</v>
      </c>
      <c r="P3645">
        <v>190.27</v>
      </c>
      <c r="Q3645">
        <v>140.94</v>
      </c>
      <c r="R3645">
        <v>112.75</v>
      </c>
      <c r="S3645">
        <v>28.19</v>
      </c>
      <c r="T3645" t="s">
        <v>30</v>
      </c>
      <c r="X3645" t="s">
        <v>233</v>
      </c>
      <c r="Y3645" t="s">
        <v>32</v>
      </c>
      <c r="Z3645" t="s">
        <v>33</v>
      </c>
      <c r="AA3645" t="str">
        <f>IFERROR(_xlfn.XLOOKUP($J3645,avoidable_ed_reference!$A$2:$A$13,avoidable_ed_reference!$C$2:$C$13),"Not Classified")</f>
        <v>Potentially Avoidable</v>
      </c>
      <c r="AB3645" t="str">
        <f>IFERROR(_xlfn.XLOOKUP($B3645,enrollment!$A$2:$A$801,enrollment!$I$2:$I$801),"")</f>
        <v>KY</v>
      </c>
      <c r="AC3645">
        <f>IFERROR(_xlfn.XLOOKUP($B3645,enrollment!$A$2:$A$801,enrollment!$L$2:$L$801),"")</f>
        <v>40</v>
      </c>
      <c r="AD3645" t="str" cm="1">
        <f t="array" ref="AD3645">_xlfn.IFS(AC3645="","Unknown",AC3645&lt;18,"0-17",AC3645&lt;35,"18-34",AC3645&lt;50,"35-49",AC3645&lt;65,"50-64",TRUE,"65+")</f>
        <v>35-49</v>
      </c>
      <c r="AE3645">
        <f>IFERROR(_xlfn.XLOOKUP($B3645,enrollment!$A$2:$A$801,enrollment!$O$2:$O$801),"")</f>
        <v>3456789012</v>
      </c>
      <c r="AF3645">
        <f>IFERROR(_xlfn.XLOOKUP($AE3645,providers!$B$2:$B$11,providers!$Q$2:$Q$11),"")</f>
        <v>4</v>
      </c>
      <c r="AG3645" s="1">
        <f t="shared" si="56"/>
        <v>45444</v>
      </c>
    </row>
    <row r="3646" spans="1:33" x14ac:dyDescent="0.25">
      <c r="A3646" t="s">
        <v>4214</v>
      </c>
      <c r="B3646" t="s">
        <v>4211</v>
      </c>
      <c r="C3646">
        <v>3456789012</v>
      </c>
      <c r="D3646">
        <v>3456789012</v>
      </c>
      <c r="E3646" s="1">
        <v>45448</v>
      </c>
      <c r="F3646" s="1">
        <v>45448</v>
      </c>
      <c r="G3646" s="1">
        <v>45467</v>
      </c>
      <c r="H3646" t="s">
        <v>28</v>
      </c>
      <c r="I3646">
        <v>11</v>
      </c>
      <c r="J3646" t="s">
        <v>35</v>
      </c>
      <c r="K3646">
        <v>99213</v>
      </c>
      <c r="O3646">
        <v>1</v>
      </c>
      <c r="P3646">
        <v>217.63</v>
      </c>
      <c r="Q3646">
        <v>161.21</v>
      </c>
      <c r="R3646">
        <v>128.97</v>
      </c>
      <c r="S3646">
        <v>32.24</v>
      </c>
      <c r="T3646" t="s">
        <v>30</v>
      </c>
      <c r="X3646" t="s">
        <v>233</v>
      </c>
      <c r="Y3646" t="s">
        <v>32</v>
      </c>
      <c r="Z3646" t="s">
        <v>39</v>
      </c>
      <c r="AA3646" t="str">
        <f>IFERROR(_xlfn.XLOOKUP($J3646,avoidable_ed_reference!$A$2:$A$13,avoidable_ed_reference!$C$2:$C$13),"Not Classified")</f>
        <v>Avoidable</v>
      </c>
      <c r="AB3646" t="str">
        <f>IFERROR(_xlfn.XLOOKUP($B3646,enrollment!$A$2:$A$801,enrollment!$I$2:$I$801),"")</f>
        <v>KY</v>
      </c>
      <c r="AC3646">
        <f>IFERROR(_xlfn.XLOOKUP($B3646,enrollment!$A$2:$A$801,enrollment!$L$2:$L$801),"")</f>
        <v>40</v>
      </c>
      <c r="AD3646" t="str" cm="1">
        <f t="array" ref="AD3646">_xlfn.IFS(AC3646="","Unknown",AC3646&lt;18,"0-17",AC3646&lt;35,"18-34",AC3646&lt;50,"35-49",AC3646&lt;65,"50-64",TRUE,"65+")</f>
        <v>35-49</v>
      </c>
      <c r="AE3646">
        <f>IFERROR(_xlfn.XLOOKUP($B3646,enrollment!$A$2:$A$801,enrollment!$O$2:$O$801),"")</f>
        <v>3456789012</v>
      </c>
      <c r="AF3646">
        <f>IFERROR(_xlfn.XLOOKUP($AE3646,providers!$B$2:$B$11,providers!$Q$2:$Q$11),"")</f>
        <v>4</v>
      </c>
      <c r="AG3646" s="1">
        <f t="shared" si="56"/>
        <v>45444</v>
      </c>
    </row>
    <row r="3647" spans="1:33" x14ac:dyDescent="0.25">
      <c r="A3647" t="s">
        <v>4215</v>
      </c>
      <c r="B3647" t="s">
        <v>4216</v>
      </c>
      <c r="C3647">
        <v>8901234567</v>
      </c>
      <c r="D3647">
        <v>8901234567</v>
      </c>
      <c r="E3647" s="1">
        <v>45326</v>
      </c>
      <c r="F3647" s="1">
        <v>45326</v>
      </c>
      <c r="G3647" s="1">
        <v>45346</v>
      </c>
      <c r="H3647" t="s">
        <v>28</v>
      </c>
      <c r="I3647">
        <v>23</v>
      </c>
      <c r="J3647" t="s">
        <v>93</v>
      </c>
      <c r="K3647">
        <v>99284</v>
      </c>
      <c r="O3647">
        <v>1</v>
      </c>
      <c r="P3647">
        <v>2251.48</v>
      </c>
      <c r="Q3647">
        <v>1250.82</v>
      </c>
      <c r="R3647">
        <v>1000.66</v>
      </c>
      <c r="S3647">
        <v>250.16</v>
      </c>
      <c r="T3647" t="s">
        <v>30</v>
      </c>
      <c r="X3647" t="s">
        <v>31</v>
      </c>
      <c r="Y3647" t="s">
        <v>32</v>
      </c>
      <c r="Z3647" t="s">
        <v>45</v>
      </c>
      <c r="AA3647" t="str">
        <f>IFERROR(_xlfn.XLOOKUP($J3647,avoidable_ed_reference!$A$2:$A$13,avoidable_ed_reference!$C$2:$C$13),"Not Classified")</f>
        <v>Avoidable</v>
      </c>
      <c r="AB3647" t="str">
        <f>IFERROR(_xlfn.XLOOKUP($B3647,enrollment!$A$2:$A$801,enrollment!$I$2:$I$801),"")</f>
        <v>KY</v>
      </c>
      <c r="AC3647">
        <f>IFERROR(_xlfn.XLOOKUP($B3647,enrollment!$A$2:$A$801,enrollment!$L$2:$L$801),"")</f>
        <v>35</v>
      </c>
      <c r="AD3647" t="str" cm="1">
        <f t="array" ref="AD3647">_xlfn.IFS(AC3647="","Unknown",AC3647&lt;18,"0-17",AC3647&lt;35,"18-34",AC3647&lt;50,"35-49",AC3647&lt;65,"50-64",TRUE,"65+")</f>
        <v>35-49</v>
      </c>
      <c r="AE3647">
        <f>IFERROR(_xlfn.XLOOKUP($B3647,enrollment!$A$2:$A$801,enrollment!$O$2:$O$801),"")</f>
        <v>9012345678</v>
      </c>
      <c r="AF3647">
        <f>IFERROR(_xlfn.XLOOKUP($AE3647,providers!$B$2:$B$11,providers!$Q$2:$Q$11),"")</f>
        <v>4.3</v>
      </c>
      <c r="AG3647" s="1">
        <f t="shared" si="56"/>
        <v>45323</v>
      </c>
    </row>
    <row r="3648" spans="1:33" x14ac:dyDescent="0.25">
      <c r="A3648" t="s">
        <v>4217</v>
      </c>
      <c r="B3648" t="s">
        <v>4216</v>
      </c>
      <c r="C3648">
        <v>8901234567</v>
      </c>
      <c r="D3648">
        <v>8901234567</v>
      </c>
      <c r="E3648" s="1">
        <v>45578</v>
      </c>
      <c r="F3648" s="1">
        <v>45578</v>
      </c>
      <c r="G3648" s="1">
        <v>45596</v>
      </c>
      <c r="H3648" t="s">
        <v>28</v>
      </c>
      <c r="I3648">
        <v>22</v>
      </c>
      <c r="J3648" t="s">
        <v>29</v>
      </c>
      <c r="K3648">
        <v>90837</v>
      </c>
      <c r="O3648">
        <v>1</v>
      </c>
      <c r="P3648">
        <v>243.36</v>
      </c>
      <c r="Q3648">
        <v>180.27</v>
      </c>
      <c r="R3648">
        <v>144.22</v>
      </c>
      <c r="S3648">
        <v>36.049999999999997</v>
      </c>
      <c r="T3648" t="s">
        <v>30</v>
      </c>
      <c r="X3648" t="s">
        <v>31</v>
      </c>
      <c r="Y3648" t="s">
        <v>32</v>
      </c>
      <c r="Z3648" t="s">
        <v>33</v>
      </c>
      <c r="AA3648" t="str">
        <f>IFERROR(_xlfn.XLOOKUP($J3648,avoidable_ed_reference!$A$2:$A$13,avoidable_ed_reference!$C$2:$C$13),"Not Classified")</f>
        <v>Potentially Avoidable</v>
      </c>
      <c r="AB3648" t="str">
        <f>IFERROR(_xlfn.XLOOKUP($B3648,enrollment!$A$2:$A$801,enrollment!$I$2:$I$801),"")</f>
        <v>KY</v>
      </c>
      <c r="AC3648">
        <f>IFERROR(_xlfn.XLOOKUP($B3648,enrollment!$A$2:$A$801,enrollment!$L$2:$L$801),"")</f>
        <v>35</v>
      </c>
      <c r="AD3648" t="str" cm="1">
        <f t="array" ref="AD3648">_xlfn.IFS(AC3648="","Unknown",AC3648&lt;18,"0-17",AC3648&lt;35,"18-34",AC3648&lt;50,"35-49",AC3648&lt;65,"50-64",TRUE,"65+")</f>
        <v>35-49</v>
      </c>
      <c r="AE3648">
        <f>IFERROR(_xlfn.XLOOKUP($B3648,enrollment!$A$2:$A$801,enrollment!$O$2:$O$801),"")</f>
        <v>9012345678</v>
      </c>
      <c r="AF3648">
        <f>IFERROR(_xlfn.XLOOKUP($AE3648,providers!$B$2:$B$11,providers!$Q$2:$Q$11),"")</f>
        <v>4.3</v>
      </c>
      <c r="AG3648" s="1">
        <f t="shared" si="56"/>
        <v>45566</v>
      </c>
    </row>
    <row r="3649" spans="1:33" x14ac:dyDescent="0.25">
      <c r="A3649" t="s">
        <v>4218</v>
      </c>
      <c r="B3649" t="s">
        <v>4216</v>
      </c>
      <c r="C3649">
        <v>9012345678</v>
      </c>
      <c r="D3649">
        <v>9012345678</v>
      </c>
      <c r="E3649" s="1">
        <v>45439</v>
      </c>
      <c r="F3649" s="1">
        <v>45439</v>
      </c>
      <c r="G3649" s="1">
        <v>45460</v>
      </c>
      <c r="H3649" t="s">
        <v>28</v>
      </c>
      <c r="I3649">
        <v>11</v>
      </c>
      <c r="J3649" t="s">
        <v>35</v>
      </c>
      <c r="K3649">
        <v>99213</v>
      </c>
      <c r="O3649">
        <v>1</v>
      </c>
      <c r="P3649">
        <v>208.02</v>
      </c>
      <c r="Q3649">
        <v>154.09</v>
      </c>
      <c r="R3649">
        <v>123.27</v>
      </c>
      <c r="S3649">
        <v>30.82</v>
      </c>
      <c r="T3649" t="s">
        <v>30</v>
      </c>
      <c r="X3649" t="s">
        <v>31</v>
      </c>
      <c r="Y3649" t="s">
        <v>32</v>
      </c>
      <c r="Z3649" t="s">
        <v>39</v>
      </c>
      <c r="AA3649" t="str">
        <f>IFERROR(_xlfn.XLOOKUP($J3649,avoidable_ed_reference!$A$2:$A$13,avoidable_ed_reference!$C$2:$C$13),"Not Classified")</f>
        <v>Avoidable</v>
      </c>
      <c r="AB3649" t="str">
        <f>IFERROR(_xlfn.XLOOKUP($B3649,enrollment!$A$2:$A$801,enrollment!$I$2:$I$801),"")</f>
        <v>KY</v>
      </c>
      <c r="AC3649">
        <f>IFERROR(_xlfn.XLOOKUP($B3649,enrollment!$A$2:$A$801,enrollment!$L$2:$L$801),"")</f>
        <v>35</v>
      </c>
      <c r="AD3649" t="str" cm="1">
        <f t="array" ref="AD3649">_xlfn.IFS(AC3649="","Unknown",AC3649&lt;18,"0-17",AC3649&lt;35,"18-34",AC3649&lt;50,"35-49",AC3649&lt;65,"50-64",TRUE,"65+")</f>
        <v>35-49</v>
      </c>
      <c r="AE3649">
        <f>IFERROR(_xlfn.XLOOKUP($B3649,enrollment!$A$2:$A$801,enrollment!$O$2:$O$801),"")</f>
        <v>9012345678</v>
      </c>
      <c r="AF3649">
        <f>IFERROR(_xlfn.XLOOKUP($AE3649,providers!$B$2:$B$11,providers!$Q$2:$Q$11),"")</f>
        <v>4.3</v>
      </c>
      <c r="AG3649" s="1">
        <f t="shared" si="56"/>
        <v>45413</v>
      </c>
    </row>
    <row r="3650" spans="1:33" x14ac:dyDescent="0.25">
      <c r="A3650" t="s">
        <v>4219</v>
      </c>
      <c r="B3650" t="s">
        <v>4216</v>
      </c>
      <c r="C3650">
        <v>5678901234</v>
      </c>
      <c r="D3650">
        <v>5678901234</v>
      </c>
      <c r="E3650" s="1">
        <v>45654</v>
      </c>
      <c r="F3650" s="1">
        <v>45654</v>
      </c>
      <c r="G3650" s="1">
        <v>45686</v>
      </c>
      <c r="H3650" t="s">
        <v>28</v>
      </c>
      <c r="I3650">
        <v>20</v>
      </c>
      <c r="J3650" t="s">
        <v>35</v>
      </c>
      <c r="K3650">
        <v>99213</v>
      </c>
      <c r="O3650">
        <v>1</v>
      </c>
      <c r="P3650">
        <v>172.58</v>
      </c>
      <c r="Q3650">
        <v>132.75</v>
      </c>
      <c r="R3650">
        <v>106.2</v>
      </c>
      <c r="S3650">
        <v>26.55</v>
      </c>
      <c r="T3650" t="s">
        <v>30</v>
      </c>
      <c r="X3650" t="s">
        <v>31</v>
      </c>
      <c r="Y3650" t="s">
        <v>32</v>
      </c>
      <c r="Z3650" t="s">
        <v>36</v>
      </c>
      <c r="AA3650" t="str">
        <f>IFERROR(_xlfn.XLOOKUP($J3650,avoidable_ed_reference!$A$2:$A$13,avoidable_ed_reference!$C$2:$C$13),"Not Classified")</f>
        <v>Avoidable</v>
      </c>
      <c r="AB3650" t="str">
        <f>IFERROR(_xlfn.XLOOKUP($B3650,enrollment!$A$2:$A$801,enrollment!$I$2:$I$801),"")</f>
        <v>KY</v>
      </c>
      <c r="AC3650">
        <f>IFERROR(_xlfn.XLOOKUP($B3650,enrollment!$A$2:$A$801,enrollment!$L$2:$L$801),"")</f>
        <v>35</v>
      </c>
      <c r="AD3650" t="str" cm="1">
        <f t="array" ref="AD3650">_xlfn.IFS(AC3650="","Unknown",AC3650&lt;18,"0-17",AC3650&lt;35,"18-34",AC3650&lt;50,"35-49",AC3650&lt;65,"50-64",TRUE,"65+")</f>
        <v>35-49</v>
      </c>
      <c r="AE3650">
        <f>IFERROR(_xlfn.XLOOKUP($B3650,enrollment!$A$2:$A$801,enrollment!$O$2:$O$801),"")</f>
        <v>9012345678</v>
      </c>
      <c r="AF3650">
        <f>IFERROR(_xlfn.XLOOKUP($AE3650,providers!$B$2:$B$11,providers!$Q$2:$Q$11),"")</f>
        <v>4.3</v>
      </c>
      <c r="AG3650" s="1">
        <f t="shared" si="56"/>
        <v>45627</v>
      </c>
    </row>
    <row r="3651" spans="1:33" x14ac:dyDescent="0.25">
      <c r="A3651" t="s">
        <v>4220</v>
      </c>
      <c r="B3651" t="s">
        <v>4216</v>
      </c>
      <c r="C3651">
        <v>9012345678</v>
      </c>
      <c r="D3651">
        <v>9012345678</v>
      </c>
      <c r="E3651" s="1">
        <v>45316</v>
      </c>
      <c r="F3651" s="1">
        <v>45316</v>
      </c>
      <c r="G3651" s="1">
        <v>45332</v>
      </c>
      <c r="H3651" t="s">
        <v>67</v>
      </c>
      <c r="I3651">
        <v>21</v>
      </c>
      <c r="J3651" t="s">
        <v>80</v>
      </c>
      <c r="K3651">
        <v>99223</v>
      </c>
      <c r="O3651">
        <v>1</v>
      </c>
      <c r="P3651">
        <v>31320.04</v>
      </c>
      <c r="Q3651">
        <v>20206.48</v>
      </c>
      <c r="R3651">
        <v>16165.18</v>
      </c>
      <c r="S3651">
        <v>4041.3</v>
      </c>
      <c r="T3651" t="s">
        <v>30</v>
      </c>
      <c r="V3651">
        <v>1</v>
      </c>
      <c r="W3651" s="2" t="s">
        <v>68</v>
      </c>
      <c r="X3651" t="s">
        <v>31</v>
      </c>
      <c r="Y3651" t="s">
        <v>32</v>
      </c>
      <c r="Z3651" t="s">
        <v>69</v>
      </c>
      <c r="AA3651" t="str">
        <f>IFERROR(_xlfn.XLOOKUP($J3651,avoidable_ed_reference!$A$2:$A$13,avoidable_ed_reference!$C$2:$C$13),"Not Classified")</f>
        <v>Non-Avoidable</v>
      </c>
      <c r="AB3651" t="str">
        <f>IFERROR(_xlfn.XLOOKUP($B3651,enrollment!$A$2:$A$801,enrollment!$I$2:$I$801),"")</f>
        <v>KY</v>
      </c>
      <c r="AC3651">
        <f>IFERROR(_xlfn.XLOOKUP($B3651,enrollment!$A$2:$A$801,enrollment!$L$2:$L$801),"")</f>
        <v>35</v>
      </c>
      <c r="AD3651" t="str" cm="1">
        <f t="array" ref="AD3651">_xlfn.IFS(AC3651="","Unknown",AC3651&lt;18,"0-17",AC3651&lt;35,"18-34",AC3651&lt;50,"35-49",AC3651&lt;65,"50-64",TRUE,"65+")</f>
        <v>35-49</v>
      </c>
      <c r="AE3651">
        <f>IFERROR(_xlfn.XLOOKUP($B3651,enrollment!$A$2:$A$801,enrollment!$O$2:$O$801),"")</f>
        <v>9012345678</v>
      </c>
      <c r="AF3651">
        <f>IFERROR(_xlfn.XLOOKUP($AE3651,providers!$B$2:$B$11,providers!$Q$2:$Q$11),"")</f>
        <v>4.3</v>
      </c>
      <c r="AG3651" s="1">
        <f t="shared" ref="AG3651:AG3714" si="57">EOMONTH(E3651,-1)+1</f>
        <v>45292</v>
      </c>
    </row>
    <row r="3652" spans="1:33" x14ac:dyDescent="0.25">
      <c r="A3652" t="s">
        <v>4221</v>
      </c>
      <c r="B3652" t="s">
        <v>4222</v>
      </c>
      <c r="C3652">
        <v>9012345678</v>
      </c>
      <c r="D3652">
        <v>9012345678</v>
      </c>
      <c r="E3652" s="1">
        <v>45355</v>
      </c>
      <c r="F3652" s="1">
        <v>45355</v>
      </c>
      <c r="G3652" s="1">
        <v>45373</v>
      </c>
      <c r="H3652" t="s">
        <v>67</v>
      </c>
      <c r="I3652">
        <v>21</v>
      </c>
      <c r="J3652" t="s">
        <v>99</v>
      </c>
      <c r="K3652">
        <v>99223</v>
      </c>
      <c r="O3652">
        <v>1</v>
      </c>
      <c r="P3652">
        <v>30236.95</v>
      </c>
      <c r="Q3652">
        <v>19507.71</v>
      </c>
      <c r="R3652">
        <v>15606.17</v>
      </c>
      <c r="S3652">
        <v>3901.54</v>
      </c>
      <c r="T3652" t="s">
        <v>30</v>
      </c>
      <c r="V3652">
        <v>1</v>
      </c>
      <c r="W3652" s="2" t="s">
        <v>68</v>
      </c>
      <c r="X3652" t="s">
        <v>233</v>
      </c>
      <c r="Y3652" t="s">
        <v>32</v>
      </c>
      <c r="Z3652" t="s">
        <v>69</v>
      </c>
      <c r="AA3652" t="str">
        <f>IFERROR(_xlfn.XLOOKUP($J3652,avoidable_ed_reference!$A$2:$A$13,avoidable_ed_reference!$C$2:$C$13),"Not Classified")</f>
        <v>Not Classified</v>
      </c>
      <c r="AB3652" t="str">
        <f>IFERROR(_xlfn.XLOOKUP($B3652,enrollment!$A$2:$A$801,enrollment!$I$2:$I$801),"")</f>
        <v>GA</v>
      </c>
      <c r="AC3652">
        <f>IFERROR(_xlfn.XLOOKUP($B3652,enrollment!$A$2:$A$801,enrollment!$L$2:$L$801),"")</f>
        <v>28</v>
      </c>
      <c r="AD3652" t="str" cm="1">
        <f t="array" ref="AD3652">_xlfn.IFS(AC3652="","Unknown",AC3652&lt;18,"0-17",AC3652&lt;35,"18-34",AC3652&lt;50,"35-49",AC3652&lt;65,"50-64",TRUE,"65+")</f>
        <v>18-34</v>
      </c>
      <c r="AE3652">
        <f>IFERROR(_xlfn.XLOOKUP($B3652,enrollment!$A$2:$A$801,enrollment!$O$2:$O$801),"")</f>
        <v>8901234567</v>
      </c>
      <c r="AF3652">
        <f>IFERROR(_xlfn.XLOOKUP($AE3652,providers!$B$2:$B$11,providers!$Q$2:$Q$11),"")</f>
        <v>3.7</v>
      </c>
      <c r="AG3652" s="1">
        <f t="shared" si="57"/>
        <v>45352</v>
      </c>
    </row>
    <row r="3653" spans="1:33" x14ac:dyDescent="0.25">
      <c r="A3653" t="s">
        <v>4223</v>
      </c>
      <c r="B3653" t="s">
        <v>4222</v>
      </c>
      <c r="C3653">
        <v>7890123456</v>
      </c>
      <c r="D3653">
        <v>7890123456</v>
      </c>
      <c r="E3653" s="1">
        <v>45602</v>
      </c>
      <c r="F3653" s="1">
        <v>45602</v>
      </c>
      <c r="G3653" s="1">
        <v>45630</v>
      </c>
      <c r="H3653" t="s">
        <v>28</v>
      </c>
      <c r="I3653">
        <v>22</v>
      </c>
      <c r="J3653" t="s">
        <v>29</v>
      </c>
      <c r="K3653">
        <v>90837</v>
      </c>
      <c r="O3653">
        <v>1</v>
      </c>
      <c r="P3653">
        <v>202.31</v>
      </c>
      <c r="Q3653">
        <v>149.86000000000001</v>
      </c>
      <c r="R3653">
        <v>119.89</v>
      </c>
      <c r="S3653">
        <v>29.97</v>
      </c>
      <c r="T3653" t="s">
        <v>30</v>
      </c>
      <c r="X3653" t="s">
        <v>233</v>
      </c>
      <c r="Y3653" t="s">
        <v>32</v>
      </c>
      <c r="Z3653" t="s">
        <v>33</v>
      </c>
      <c r="AA3653" t="str">
        <f>IFERROR(_xlfn.XLOOKUP($J3653,avoidable_ed_reference!$A$2:$A$13,avoidable_ed_reference!$C$2:$C$13),"Not Classified")</f>
        <v>Potentially Avoidable</v>
      </c>
      <c r="AB3653" t="str">
        <f>IFERROR(_xlfn.XLOOKUP($B3653,enrollment!$A$2:$A$801,enrollment!$I$2:$I$801),"")</f>
        <v>GA</v>
      </c>
      <c r="AC3653">
        <f>IFERROR(_xlfn.XLOOKUP($B3653,enrollment!$A$2:$A$801,enrollment!$L$2:$L$801),"")</f>
        <v>28</v>
      </c>
      <c r="AD3653" t="str" cm="1">
        <f t="array" ref="AD3653">_xlfn.IFS(AC3653="","Unknown",AC3653&lt;18,"0-17",AC3653&lt;35,"18-34",AC3653&lt;50,"35-49",AC3653&lt;65,"50-64",TRUE,"65+")</f>
        <v>18-34</v>
      </c>
      <c r="AE3653">
        <f>IFERROR(_xlfn.XLOOKUP($B3653,enrollment!$A$2:$A$801,enrollment!$O$2:$O$801),"")</f>
        <v>8901234567</v>
      </c>
      <c r="AF3653">
        <f>IFERROR(_xlfn.XLOOKUP($AE3653,providers!$B$2:$B$11,providers!$Q$2:$Q$11),"")</f>
        <v>3.7</v>
      </c>
      <c r="AG3653" s="1">
        <f t="shared" si="57"/>
        <v>45597</v>
      </c>
    </row>
    <row r="3654" spans="1:33" x14ac:dyDescent="0.25">
      <c r="A3654" t="s">
        <v>4224</v>
      </c>
      <c r="B3654" t="s">
        <v>4222</v>
      </c>
      <c r="C3654">
        <v>9012345678</v>
      </c>
      <c r="D3654">
        <v>9012345678</v>
      </c>
      <c r="E3654" s="1">
        <v>45447</v>
      </c>
      <c r="F3654" s="1">
        <v>45447</v>
      </c>
      <c r="G3654" s="1">
        <v>45475</v>
      </c>
      <c r="H3654" t="s">
        <v>59</v>
      </c>
      <c r="J3654" t="s">
        <v>99</v>
      </c>
      <c r="L3654" s="2" t="s">
        <v>61</v>
      </c>
      <c r="M3654" t="s">
        <v>62</v>
      </c>
      <c r="N3654" t="s">
        <v>63</v>
      </c>
      <c r="O3654">
        <v>1</v>
      </c>
      <c r="P3654">
        <v>1017.4</v>
      </c>
      <c r="Q3654">
        <v>924.91</v>
      </c>
      <c r="R3654">
        <v>739.93</v>
      </c>
      <c r="S3654">
        <v>184.98</v>
      </c>
      <c r="T3654" t="s">
        <v>30</v>
      </c>
      <c r="X3654" t="s">
        <v>233</v>
      </c>
      <c r="Y3654" t="s">
        <v>32</v>
      </c>
      <c r="Z3654" t="s">
        <v>64</v>
      </c>
      <c r="AA3654" t="str">
        <f>IFERROR(_xlfn.XLOOKUP($J3654,avoidable_ed_reference!$A$2:$A$13,avoidable_ed_reference!$C$2:$C$13),"Not Classified")</f>
        <v>Not Classified</v>
      </c>
      <c r="AB3654" t="str">
        <f>IFERROR(_xlfn.XLOOKUP($B3654,enrollment!$A$2:$A$801,enrollment!$I$2:$I$801),"")</f>
        <v>GA</v>
      </c>
      <c r="AC3654">
        <f>IFERROR(_xlfn.XLOOKUP($B3654,enrollment!$A$2:$A$801,enrollment!$L$2:$L$801),"")</f>
        <v>28</v>
      </c>
      <c r="AD3654" t="str" cm="1">
        <f t="array" ref="AD3654">_xlfn.IFS(AC3654="","Unknown",AC3654&lt;18,"0-17",AC3654&lt;35,"18-34",AC3654&lt;50,"35-49",AC3654&lt;65,"50-64",TRUE,"65+")</f>
        <v>18-34</v>
      </c>
      <c r="AE3654">
        <f>IFERROR(_xlfn.XLOOKUP($B3654,enrollment!$A$2:$A$801,enrollment!$O$2:$O$801),"")</f>
        <v>8901234567</v>
      </c>
      <c r="AF3654">
        <f>IFERROR(_xlfn.XLOOKUP($AE3654,providers!$B$2:$B$11,providers!$Q$2:$Q$11),"")</f>
        <v>3.7</v>
      </c>
      <c r="AG3654" s="1">
        <f t="shared" si="57"/>
        <v>45444</v>
      </c>
    </row>
    <row r="3655" spans="1:33" x14ac:dyDescent="0.25">
      <c r="A3655" t="s">
        <v>4225</v>
      </c>
      <c r="B3655" t="s">
        <v>4222</v>
      </c>
      <c r="C3655">
        <v>8901234567</v>
      </c>
      <c r="D3655">
        <v>8901234567</v>
      </c>
      <c r="E3655" s="1">
        <v>45423</v>
      </c>
      <c r="F3655" s="1">
        <v>45423</v>
      </c>
      <c r="G3655" s="1">
        <v>45438</v>
      </c>
      <c r="H3655" t="s">
        <v>28</v>
      </c>
      <c r="I3655">
        <v>11</v>
      </c>
      <c r="J3655" t="s">
        <v>38</v>
      </c>
      <c r="K3655">
        <v>99213</v>
      </c>
      <c r="O3655">
        <v>1</v>
      </c>
      <c r="P3655">
        <v>211.96</v>
      </c>
      <c r="Q3655">
        <v>157.01</v>
      </c>
      <c r="R3655">
        <v>125.61</v>
      </c>
      <c r="S3655">
        <v>31.4</v>
      </c>
      <c r="T3655" t="s">
        <v>30</v>
      </c>
      <c r="X3655" t="s">
        <v>233</v>
      </c>
      <c r="Y3655" t="s">
        <v>32</v>
      </c>
      <c r="Z3655" t="s">
        <v>39</v>
      </c>
      <c r="AA3655" t="str">
        <f>IFERROR(_xlfn.XLOOKUP($J3655,avoidable_ed_reference!$A$2:$A$13,avoidable_ed_reference!$C$2:$C$13),"Not Classified")</f>
        <v>Not Classified</v>
      </c>
      <c r="AB3655" t="str">
        <f>IFERROR(_xlfn.XLOOKUP($B3655,enrollment!$A$2:$A$801,enrollment!$I$2:$I$801),"")</f>
        <v>GA</v>
      </c>
      <c r="AC3655">
        <f>IFERROR(_xlfn.XLOOKUP($B3655,enrollment!$A$2:$A$801,enrollment!$L$2:$L$801),"")</f>
        <v>28</v>
      </c>
      <c r="AD3655" t="str" cm="1">
        <f t="array" ref="AD3655">_xlfn.IFS(AC3655="","Unknown",AC3655&lt;18,"0-17",AC3655&lt;35,"18-34",AC3655&lt;50,"35-49",AC3655&lt;65,"50-64",TRUE,"65+")</f>
        <v>18-34</v>
      </c>
      <c r="AE3655">
        <f>IFERROR(_xlfn.XLOOKUP($B3655,enrollment!$A$2:$A$801,enrollment!$O$2:$O$801),"")</f>
        <v>8901234567</v>
      </c>
      <c r="AF3655">
        <f>IFERROR(_xlfn.XLOOKUP($AE3655,providers!$B$2:$B$11,providers!$Q$2:$Q$11),"")</f>
        <v>3.7</v>
      </c>
      <c r="AG3655" s="1">
        <f t="shared" si="57"/>
        <v>45413</v>
      </c>
    </row>
    <row r="3656" spans="1:33" x14ac:dyDescent="0.25">
      <c r="A3656" t="s">
        <v>4226</v>
      </c>
      <c r="B3656" t="s">
        <v>4222</v>
      </c>
      <c r="C3656">
        <v>8901234567</v>
      </c>
      <c r="D3656">
        <v>8901234567</v>
      </c>
      <c r="E3656" s="1">
        <v>45424</v>
      </c>
      <c r="F3656" s="1">
        <v>45424</v>
      </c>
      <c r="G3656" s="1">
        <v>45443</v>
      </c>
      <c r="H3656" t="s">
        <v>28</v>
      </c>
      <c r="I3656">
        <v>11</v>
      </c>
      <c r="J3656" t="s">
        <v>38</v>
      </c>
      <c r="K3656">
        <v>99213</v>
      </c>
      <c r="O3656">
        <v>1</v>
      </c>
      <c r="P3656">
        <v>196.97</v>
      </c>
      <c r="Q3656">
        <v>145.9</v>
      </c>
      <c r="R3656">
        <v>116.72</v>
      </c>
      <c r="S3656">
        <v>29.18</v>
      </c>
      <c r="T3656" t="s">
        <v>30</v>
      </c>
      <c r="X3656" t="s">
        <v>233</v>
      </c>
      <c r="Y3656" t="s">
        <v>32</v>
      </c>
      <c r="Z3656" t="s">
        <v>39</v>
      </c>
      <c r="AA3656" t="str">
        <f>IFERROR(_xlfn.XLOOKUP($J3656,avoidable_ed_reference!$A$2:$A$13,avoidable_ed_reference!$C$2:$C$13),"Not Classified")</f>
        <v>Not Classified</v>
      </c>
      <c r="AB3656" t="str">
        <f>IFERROR(_xlfn.XLOOKUP($B3656,enrollment!$A$2:$A$801,enrollment!$I$2:$I$801),"")</f>
        <v>GA</v>
      </c>
      <c r="AC3656">
        <f>IFERROR(_xlfn.XLOOKUP($B3656,enrollment!$A$2:$A$801,enrollment!$L$2:$L$801),"")</f>
        <v>28</v>
      </c>
      <c r="AD3656" t="str" cm="1">
        <f t="array" ref="AD3656">_xlfn.IFS(AC3656="","Unknown",AC3656&lt;18,"0-17",AC3656&lt;35,"18-34",AC3656&lt;50,"35-49",AC3656&lt;65,"50-64",TRUE,"65+")</f>
        <v>18-34</v>
      </c>
      <c r="AE3656">
        <f>IFERROR(_xlfn.XLOOKUP($B3656,enrollment!$A$2:$A$801,enrollment!$O$2:$O$801),"")</f>
        <v>8901234567</v>
      </c>
      <c r="AF3656">
        <f>IFERROR(_xlfn.XLOOKUP($AE3656,providers!$B$2:$B$11,providers!$Q$2:$Q$11),"")</f>
        <v>3.7</v>
      </c>
      <c r="AG3656" s="1">
        <f t="shared" si="57"/>
        <v>45413</v>
      </c>
    </row>
    <row r="3657" spans="1:33" x14ac:dyDescent="0.25">
      <c r="A3657" t="s">
        <v>4227</v>
      </c>
      <c r="B3657" t="s">
        <v>4228</v>
      </c>
      <c r="C3657">
        <v>5678901234</v>
      </c>
      <c r="D3657">
        <v>5678901234</v>
      </c>
      <c r="E3657" s="1">
        <v>45306</v>
      </c>
      <c r="F3657" s="1">
        <v>45306</v>
      </c>
      <c r="G3657" s="1">
        <v>45341</v>
      </c>
      <c r="H3657" t="s">
        <v>28</v>
      </c>
      <c r="I3657">
        <v>11</v>
      </c>
      <c r="J3657" t="s">
        <v>35</v>
      </c>
      <c r="K3657">
        <v>99213</v>
      </c>
      <c r="O3657">
        <v>1</v>
      </c>
      <c r="P3657">
        <v>210.36</v>
      </c>
      <c r="Q3657">
        <v>155.82</v>
      </c>
      <c r="R3657">
        <v>124.66</v>
      </c>
      <c r="S3657">
        <v>31.16</v>
      </c>
      <c r="T3657" t="s">
        <v>30</v>
      </c>
      <c r="X3657" t="s">
        <v>233</v>
      </c>
      <c r="Y3657" t="s">
        <v>32</v>
      </c>
      <c r="Z3657" t="s">
        <v>39</v>
      </c>
      <c r="AA3657" t="str">
        <f>IFERROR(_xlfn.XLOOKUP($J3657,avoidable_ed_reference!$A$2:$A$13,avoidable_ed_reference!$C$2:$C$13),"Not Classified")</f>
        <v>Avoidable</v>
      </c>
      <c r="AB3657" t="str">
        <f>IFERROR(_xlfn.XLOOKUP($B3657,enrollment!$A$2:$A$801,enrollment!$I$2:$I$801),"")</f>
        <v>TN</v>
      </c>
      <c r="AC3657">
        <f>IFERROR(_xlfn.XLOOKUP($B3657,enrollment!$A$2:$A$801,enrollment!$L$2:$L$801),"")</f>
        <v>73</v>
      </c>
      <c r="AD3657" t="str" cm="1">
        <f t="array" ref="AD3657">_xlfn.IFS(AC3657="","Unknown",AC3657&lt;18,"0-17",AC3657&lt;35,"18-34",AC3657&lt;50,"35-49",AC3657&lt;65,"50-64",TRUE,"65+")</f>
        <v>65+</v>
      </c>
      <c r="AE3657">
        <f>IFERROR(_xlfn.XLOOKUP($B3657,enrollment!$A$2:$A$801,enrollment!$O$2:$O$801),"")</f>
        <v>5678901234</v>
      </c>
      <c r="AF3657">
        <f>IFERROR(_xlfn.XLOOKUP($AE3657,providers!$B$2:$B$11,providers!$Q$2:$Q$11),"")</f>
        <v>3.8</v>
      </c>
      <c r="AG3657" s="1">
        <f t="shared" si="57"/>
        <v>45292</v>
      </c>
    </row>
    <row r="3658" spans="1:33" x14ac:dyDescent="0.25">
      <c r="A3658" t="s">
        <v>4229</v>
      </c>
      <c r="B3658" t="s">
        <v>4228</v>
      </c>
      <c r="C3658">
        <v>2233445566</v>
      </c>
      <c r="D3658">
        <v>2233445566</v>
      </c>
      <c r="E3658" s="1">
        <v>45515</v>
      </c>
      <c r="F3658" s="1">
        <v>45515</v>
      </c>
      <c r="G3658" s="1">
        <v>45538</v>
      </c>
      <c r="H3658" t="s">
        <v>28</v>
      </c>
      <c r="I3658">
        <v>22</v>
      </c>
      <c r="J3658" t="s">
        <v>29</v>
      </c>
      <c r="K3658">
        <v>90837</v>
      </c>
      <c r="O3658">
        <v>1</v>
      </c>
      <c r="P3658">
        <v>247.47</v>
      </c>
      <c r="Q3658">
        <v>183.31</v>
      </c>
      <c r="R3658">
        <v>146.65</v>
      </c>
      <c r="S3658">
        <v>36.659999999999997</v>
      </c>
      <c r="T3658" t="s">
        <v>30</v>
      </c>
      <c r="X3658" t="s">
        <v>233</v>
      </c>
      <c r="Y3658" t="s">
        <v>32</v>
      </c>
      <c r="Z3658" t="s">
        <v>33</v>
      </c>
      <c r="AA3658" t="str">
        <f>IFERROR(_xlfn.XLOOKUP($J3658,avoidable_ed_reference!$A$2:$A$13,avoidable_ed_reference!$C$2:$C$13),"Not Classified")</f>
        <v>Potentially Avoidable</v>
      </c>
      <c r="AB3658" t="str">
        <f>IFERROR(_xlfn.XLOOKUP($B3658,enrollment!$A$2:$A$801,enrollment!$I$2:$I$801),"")</f>
        <v>TN</v>
      </c>
      <c r="AC3658">
        <f>IFERROR(_xlfn.XLOOKUP($B3658,enrollment!$A$2:$A$801,enrollment!$L$2:$L$801),"")</f>
        <v>73</v>
      </c>
      <c r="AD3658" t="str" cm="1">
        <f t="array" ref="AD3658">_xlfn.IFS(AC3658="","Unknown",AC3658&lt;18,"0-17",AC3658&lt;35,"18-34",AC3658&lt;50,"35-49",AC3658&lt;65,"50-64",TRUE,"65+")</f>
        <v>65+</v>
      </c>
      <c r="AE3658">
        <f>IFERROR(_xlfn.XLOOKUP($B3658,enrollment!$A$2:$A$801,enrollment!$O$2:$O$801),"")</f>
        <v>5678901234</v>
      </c>
      <c r="AF3658">
        <f>IFERROR(_xlfn.XLOOKUP($AE3658,providers!$B$2:$B$11,providers!$Q$2:$Q$11),"")</f>
        <v>3.8</v>
      </c>
      <c r="AG3658" s="1">
        <f t="shared" si="57"/>
        <v>45505</v>
      </c>
    </row>
    <row r="3659" spans="1:33" x14ac:dyDescent="0.25">
      <c r="A3659" t="s">
        <v>4230</v>
      </c>
      <c r="B3659" t="s">
        <v>4228</v>
      </c>
      <c r="C3659">
        <v>5678901234</v>
      </c>
      <c r="D3659">
        <v>5678901234</v>
      </c>
      <c r="E3659" s="1">
        <v>45361</v>
      </c>
      <c r="F3659" s="1">
        <v>45361</v>
      </c>
      <c r="G3659" s="1">
        <v>45379</v>
      </c>
      <c r="H3659" t="s">
        <v>28</v>
      </c>
      <c r="I3659">
        <v>11</v>
      </c>
      <c r="J3659" t="s">
        <v>38</v>
      </c>
      <c r="K3659">
        <v>99213</v>
      </c>
      <c r="O3659">
        <v>1</v>
      </c>
      <c r="P3659">
        <v>164.28</v>
      </c>
      <c r="Q3659">
        <v>121.69</v>
      </c>
      <c r="R3659">
        <v>97.35</v>
      </c>
      <c r="S3659">
        <v>24.34</v>
      </c>
      <c r="T3659" t="s">
        <v>30</v>
      </c>
      <c r="X3659" t="s">
        <v>233</v>
      </c>
      <c r="Y3659" t="s">
        <v>32</v>
      </c>
      <c r="Z3659" t="s">
        <v>39</v>
      </c>
      <c r="AA3659" t="str">
        <f>IFERROR(_xlfn.XLOOKUP($J3659,avoidable_ed_reference!$A$2:$A$13,avoidable_ed_reference!$C$2:$C$13),"Not Classified")</f>
        <v>Not Classified</v>
      </c>
      <c r="AB3659" t="str">
        <f>IFERROR(_xlfn.XLOOKUP($B3659,enrollment!$A$2:$A$801,enrollment!$I$2:$I$801),"")</f>
        <v>TN</v>
      </c>
      <c r="AC3659">
        <f>IFERROR(_xlfn.XLOOKUP($B3659,enrollment!$A$2:$A$801,enrollment!$L$2:$L$801),"")</f>
        <v>73</v>
      </c>
      <c r="AD3659" t="str" cm="1">
        <f t="array" ref="AD3659">_xlfn.IFS(AC3659="","Unknown",AC3659&lt;18,"0-17",AC3659&lt;35,"18-34",AC3659&lt;50,"35-49",AC3659&lt;65,"50-64",TRUE,"65+")</f>
        <v>65+</v>
      </c>
      <c r="AE3659">
        <f>IFERROR(_xlfn.XLOOKUP($B3659,enrollment!$A$2:$A$801,enrollment!$O$2:$O$801),"")</f>
        <v>5678901234</v>
      </c>
      <c r="AF3659">
        <f>IFERROR(_xlfn.XLOOKUP($AE3659,providers!$B$2:$B$11,providers!$Q$2:$Q$11),"")</f>
        <v>3.8</v>
      </c>
      <c r="AG3659" s="1">
        <f t="shared" si="57"/>
        <v>45352</v>
      </c>
    </row>
    <row r="3660" spans="1:33" x14ac:dyDescent="0.25">
      <c r="A3660" t="s">
        <v>4231</v>
      </c>
      <c r="B3660" t="s">
        <v>4228</v>
      </c>
      <c r="C3660">
        <v>5678901234</v>
      </c>
      <c r="D3660">
        <v>5678901234</v>
      </c>
      <c r="E3660" s="1">
        <v>45409</v>
      </c>
      <c r="F3660" s="1">
        <v>45409</v>
      </c>
      <c r="G3660" s="1">
        <v>45428</v>
      </c>
      <c r="H3660" t="s">
        <v>28</v>
      </c>
      <c r="I3660">
        <v>11</v>
      </c>
      <c r="J3660" t="s">
        <v>47</v>
      </c>
      <c r="K3660">
        <v>99213</v>
      </c>
      <c r="O3660">
        <v>1</v>
      </c>
      <c r="P3660">
        <v>234.29</v>
      </c>
      <c r="Q3660">
        <v>173.55</v>
      </c>
      <c r="R3660">
        <v>138.84</v>
      </c>
      <c r="S3660">
        <v>34.71</v>
      </c>
      <c r="T3660" t="s">
        <v>30</v>
      </c>
      <c r="X3660" t="s">
        <v>233</v>
      </c>
      <c r="Y3660" t="s">
        <v>32</v>
      </c>
      <c r="Z3660" t="s">
        <v>39</v>
      </c>
      <c r="AA3660" t="str">
        <f>IFERROR(_xlfn.XLOOKUP($J3660,avoidable_ed_reference!$A$2:$A$13,avoidable_ed_reference!$C$2:$C$13),"Not Classified")</f>
        <v>Not Classified</v>
      </c>
      <c r="AB3660" t="str">
        <f>IFERROR(_xlfn.XLOOKUP($B3660,enrollment!$A$2:$A$801,enrollment!$I$2:$I$801),"")</f>
        <v>TN</v>
      </c>
      <c r="AC3660">
        <f>IFERROR(_xlfn.XLOOKUP($B3660,enrollment!$A$2:$A$801,enrollment!$L$2:$L$801),"")</f>
        <v>73</v>
      </c>
      <c r="AD3660" t="str" cm="1">
        <f t="array" ref="AD3660">_xlfn.IFS(AC3660="","Unknown",AC3660&lt;18,"0-17",AC3660&lt;35,"18-34",AC3660&lt;50,"35-49",AC3660&lt;65,"50-64",TRUE,"65+")</f>
        <v>65+</v>
      </c>
      <c r="AE3660">
        <f>IFERROR(_xlfn.XLOOKUP($B3660,enrollment!$A$2:$A$801,enrollment!$O$2:$O$801),"")</f>
        <v>5678901234</v>
      </c>
      <c r="AF3660">
        <f>IFERROR(_xlfn.XLOOKUP($AE3660,providers!$B$2:$B$11,providers!$Q$2:$Q$11),"")</f>
        <v>3.8</v>
      </c>
      <c r="AG3660" s="1">
        <f t="shared" si="57"/>
        <v>45383</v>
      </c>
    </row>
    <row r="3661" spans="1:33" x14ac:dyDescent="0.25">
      <c r="A3661" t="s">
        <v>4232</v>
      </c>
      <c r="B3661" t="s">
        <v>4233</v>
      </c>
      <c r="C3661">
        <v>2345678901</v>
      </c>
      <c r="D3661">
        <v>2345678901</v>
      </c>
      <c r="E3661" s="1">
        <v>45611</v>
      </c>
      <c r="F3661" s="1">
        <v>45611</v>
      </c>
      <c r="G3661" s="1">
        <v>45637</v>
      </c>
      <c r="H3661" t="s">
        <v>28</v>
      </c>
      <c r="I3661">
        <v>23</v>
      </c>
      <c r="J3661" t="s">
        <v>127</v>
      </c>
      <c r="K3661">
        <v>99284</v>
      </c>
      <c r="O3661">
        <v>1</v>
      </c>
      <c r="P3661">
        <v>1696.73</v>
      </c>
      <c r="Q3661">
        <v>942.63</v>
      </c>
      <c r="R3661">
        <v>754.1</v>
      </c>
      <c r="S3661">
        <v>188.53</v>
      </c>
      <c r="T3661" t="s">
        <v>30</v>
      </c>
      <c r="X3661" t="s">
        <v>31</v>
      </c>
      <c r="Y3661" t="s">
        <v>32</v>
      </c>
      <c r="Z3661" t="s">
        <v>45</v>
      </c>
      <c r="AA3661" t="str">
        <f>IFERROR(_xlfn.XLOOKUP($J3661,avoidable_ed_reference!$A$2:$A$13,avoidable_ed_reference!$C$2:$C$13),"Not Classified")</f>
        <v>Avoidable</v>
      </c>
      <c r="AB3661" t="str">
        <f>IFERROR(_xlfn.XLOOKUP($B3661,enrollment!$A$2:$A$801,enrollment!$I$2:$I$801),"")</f>
        <v>OH</v>
      </c>
      <c r="AC3661">
        <f>IFERROR(_xlfn.XLOOKUP($B3661,enrollment!$A$2:$A$801,enrollment!$L$2:$L$801),"")</f>
        <v>75</v>
      </c>
      <c r="AD3661" t="str" cm="1">
        <f t="array" ref="AD3661">_xlfn.IFS(AC3661="","Unknown",AC3661&lt;18,"0-17",AC3661&lt;35,"18-34",AC3661&lt;50,"35-49",AC3661&lt;65,"50-64",TRUE,"65+")</f>
        <v>65+</v>
      </c>
      <c r="AE3661">
        <f>IFERROR(_xlfn.XLOOKUP($B3661,enrollment!$A$2:$A$801,enrollment!$O$2:$O$801),"")</f>
        <v>2345678901</v>
      </c>
      <c r="AF3661">
        <f>IFERROR(_xlfn.XLOOKUP($AE3661,providers!$B$2:$B$11,providers!$Q$2:$Q$11),"")</f>
        <v>4.2</v>
      </c>
      <c r="AG3661" s="1">
        <f t="shared" si="57"/>
        <v>45597</v>
      </c>
    </row>
    <row r="3662" spans="1:33" x14ac:dyDescent="0.25">
      <c r="A3662" t="s">
        <v>4234</v>
      </c>
      <c r="B3662" t="s">
        <v>4233</v>
      </c>
      <c r="C3662">
        <v>7890123456</v>
      </c>
      <c r="D3662">
        <v>7890123456</v>
      </c>
      <c r="E3662" s="1">
        <v>45630</v>
      </c>
      <c r="F3662" s="1">
        <v>45630</v>
      </c>
      <c r="G3662" s="1">
        <v>45657</v>
      </c>
      <c r="H3662" t="s">
        <v>28</v>
      </c>
      <c r="I3662">
        <v>23</v>
      </c>
      <c r="J3662" t="s">
        <v>29</v>
      </c>
      <c r="K3662">
        <v>99284</v>
      </c>
      <c r="O3662">
        <v>1</v>
      </c>
      <c r="P3662">
        <v>2303.2600000000002</v>
      </c>
      <c r="Q3662">
        <v>1279.5899999999999</v>
      </c>
      <c r="R3662">
        <v>1023.67</v>
      </c>
      <c r="S3662">
        <v>255.92</v>
      </c>
      <c r="T3662" t="s">
        <v>30</v>
      </c>
      <c r="X3662" t="s">
        <v>31</v>
      </c>
      <c r="Y3662" t="s">
        <v>32</v>
      </c>
      <c r="Z3662" t="s">
        <v>45</v>
      </c>
      <c r="AA3662" t="str">
        <f>IFERROR(_xlfn.XLOOKUP($J3662,avoidable_ed_reference!$A$2:$A$13,avoidable_ed_reference!$C$2:$C$13),"Not Classified")</f>
        <v>Potentially Avoidable</v>
      </c>
      <c r="AB3662" t="str">
        <f>IFERROR(_xlfn.XLOOKUP($B3662,enrollment!$A$2:$A$801,enrollment!$I$2:$I$801),"")</f>
        <v>OH</v>
      </c>
      <c r="AC3662">
        <f>IFERROR(_xlfn.XLOOKUP($B3662,enrollment!$A$2:$A$801,enrollment!$L$2:$L$801),"")</f>
        <v>75</v>
      </c>
      <c r="AD3662" t="str" cm="1">
        <f t="array" ref="AD3662">_xlfn.IFS(AC3662="","Unknown",AC3662&lt;18,"0-17",AC3662&lt;35,"18-34",AC3662&lt;50,"35-49",AC3662&lt;65,"50-64",TRUE,"65+")</f>
        <v>65+</v>
      </c>
      <c r="AE3662">
        <f>IFERROR(_xlfn.XLOOKUP($B3662,enrollment!$A$2:$A$801,enrollment!$O$2:$O$801),"")</f>
        <v>2345678901</v>
      </c>
      <c r="AF3662">
        <f>IFERROR(_xlfn.XLOOKUP($AE3662,providers!$B$2:$B$11,providers!$Q$2:$Q$11),"")</f>
        <v>4.2</v>
      </c>
      <c r="AG3662" s="1">
        <f t="shared" si="57"/>
        <v>45627</v>
      </c>
    </row>
    <row r="3663" spans="1:33" x14ac:dyDescent="0.25">
      <c r="A3663" t="s">
        <v>4235</v>
      </c>
      <c r="B3663" t="s">
        <v>4233</v>
      </c>
      <c r="C3663">
        <v>9012345678</v>
      </c>
      <c r="D3663">
        <v>9012345678</v>
      </c>
      <c r="E3663" s="1">
        <v>45511</v>
      </c>
      <c r="F3663" s="1">
        <v>45511</v>
      </c>
      <c r="G3663" s="1">
        <v>45543</v>
      </c>
      <c r="H3663" t="s">
        <v>28</v>
      </c>
      <c r="I3663">
        <v>23</v>
      </c>
      <c r="J3663" t="s">
        <v>93</v>
      </c>
      <c r="K3663">
        <v>99284</v>
      </c>
      <c r="O3663">
        <v>1</v>
      </c>
      <c r="P3663">
        <v>2351.88</v>
      </c>
      <c r="Q3663">
        <v>1306.5999999999999</v>
      </c>
      <c r="R3663">
        <v>1045.28</v>
      </c>
      <c r="S3663">
        <v>261.32</v>
      </c>
      <c r="T3663" t="s">
        <v>30</v>
      </c>
      <c r="X3663" t="s">
        <v>31</v>
      </c>
      <c r="Y3663" t="s">
        <v>32</v>
      </c>
      <c r="Z3663" t="s">
        <v>45</v>
      </c>
      <c r="AA3663" t="str">
        <f>IFERROR(_xlfn.XLOOKUP($J3663,avoidable_ed_reference!$A$2:$A$13,avoidable_ed_reference!$C$2:$C$13),"Not Classified")</f>
        <v>Avoidable</v>
      </c>
      <c r="AB3663" t="str">
        <f>IFERROR(_xlfn.XLOOKUP($B3663,enrollment!$A$2:$A$801,enrollment!$I$2:$I$801),"")</f>
        <v>OH</v>
      </c>
      <c r="AC3663">
        <f>IFERROR(_xlfn.XLOOKUP($B3663,enrollment!$A$2:$A$801,enrollment!$L$2:$L$801),"")</f>
        <v>75</v>
      </c>
      <c r="AD3663" t="str" cm="1">
        <f t="array" ref="AD3663">_xlfn.IFS(AC3663="","Unknown",AC3663&lt;18,"0-17",AC3663&lt;35,"18-34",AC3663&lt;50,"35-49",AC3663&lt;65,"50-64",TRUE,"65+")</f>
        <v>65+</v>
      </c>
      <c r="AE3663">
        <f>IFERROR(_xlfn.XLOOKUP($B3663,enrollment!$A$2:$A$801,enrollment!$O$2:$O$801),"")</f>
        <v>2345678901</v>
      </c>
      <c r="AF3663">
        <f>IFERROR(_xlfn.XLOOKUP($AE3663,providers!$B$2:$B$11,providers!$Q$2:$Q$11),"")</f>
        <v>4.2</v>
      </c>
      <c r="AG3663" s="1">
        <f t="shared" si="57"/>
        <v>45505</v>
      </c>
    </row>
    <row r="3664" spans="1:33" x14ac:dyDescent="0.25">
      <c r="A3664" t="s">
        <v>4236</v>
      </c>
      <c r="B3664" t="s">
        <v>4233</v>
      </c>
      <c r="C3664">
        <v>1122334455</v>
      </c>
      <c r="D3664">
        <v>1122334455</v>
      </c>
      <c r="E3664" s="1">
        <v>45414</v>
      </c>
      <c r="F3664" s="1">
        <v>45414</v>
      </c>
      <c r="G3664" s="1">
        <v>45431</v>
      </c>
      <c r="H3664" t="s">
        <v>28</v>
      </c>
      <c r="I3664">
        <v>11</v>
      </c>
      <c r="J3664" t="s">
        <v>47</v>
      </c>
      <c r="K3664">
        <v>99213</v>
      </c>
      <c r="O3664">
        <v>1</v>
      </c>
      <c r="P3664">
        <v>226.17</v>
      </c>
      <c r="Q3664">
        <v>167.53</v>
      </c>
      <c r="R3664">
        <v>134.02000000000001</v>
      </c>
      <c r="S3664">
        <v>33.51</v>
      </c>
      <c r="T3664" t="s">
        <v>545</v>
      </c>
      <c r="X3664" t="s">
        <v>31</v>
      </c>
      <c r="Y3664" t="s">
        <v>32</v>
      </c>
      <c r="Z3664" t="s">
        <v>39</v>
      </c>
      <c r="AA3664" t="str">
        <f>IFERROR(_xlfn.XLOOKUP($J3664,avoidable_ed_reference!$A$2:$A$13,avoidable_ed_reference!$C$2:$C$13),"Not Classified")</f>
        <v>Not Classified</v>
      </c>
      <c r="AB3664" t="str">
        <f>IFERROR(_xlfn.XLOOKUP($B3664,enrollment!$A$2:$A$801,enrollment!$I$2:$I$801),"")</f>
        <v>OH</v>
      </c>
      <c r="AC3664">
        <f>IFERROR(_xlfn.XLOOKUP($B3664,enrollment!$A$2:$A$801,enrollment!$L$2:$L$801),"")</f>
        <v>75</v>
      </c>
      <c r="AD3664" t="str" cm="1">
        <f t="array" ref="AD3664">_xlfn.IFS(AC3664="","Unknown",AC3664&lt;18,"0-17",AC3664&lt;35,"18-34",AC3664&lt;50,"35-49",AC3664&lt;65,"50-64",TRUE,"65+")</f>
        <v>65+</v>
      </c>
      <c r="AE3664">
        <f>IFERROR(_xlfn.XLOOKUP($B3664,enrollment!$A$2:$A$801,enrollment!$O$2:$O$801),"")</f>
        <v>2345678901</v>
      </c>
      <c r="AF3664">
        <f>IFERROR(_xlfn.XLOOKUP($AE3664,providers!$B$2:$B$11,providers!$Q$2:$Q$11),"")</f>
        <v>4.2</v>
      </c>
      <c r="AG3664" s="1">
        <f t="shared" si="57"/>
        <v>45413</v>
      </c>
    </row>
    <row r="3665" spans="1:33" x14ac:dyDescent="0.25">
      <c r="A3665" t="s">
        <v>4237</v>
      </c>
      <c r="B3665" t="s">
        <v>4233</v>
      </c>
      <c r="C3665">
        <v>1122334455</v>
      </c>
      <c r="D3665">
        <v>1122334455</v>
      </c>
      <c r="E3665" s="1">
        <v>45512</v>
      </c>
      <c r="F3665" s="1">
        <v>45512</v>
      </c>
      <c r="G3665" s="1">
        <v>45539</v>
      </c>
      <c r="H3665" t="s">
        <v>67</v>
      </c>
      <c r="I3665">
        <v>21</v>
      </c>
      <c r="J3665" t="s">
        <v>80</v>
      </c>
      <c r="K3665">
        <v>99223</v>
      </c>
      <c r="O3665">
        <v>1</v>
      </c>
      <c r="P3665">
        <v>31565.94</v>
      </c>
      <c r="Q3665">
        <v>20365.12</v>
      </c>
      <c r="R3665">
        <v>16292.1</v>
      </c>
      <c r="S3665">
        <v>4073.02</v>
      </c>
      <c r="T3665" t="s">
        <v>545</v>
      </c>
      <c r="V3665">
        <v>1</v>
      </c>
      <c r="W3665" s="2" t="s">
        <v>68</v>
      </c>
      <c r="X3665" t="s">
        <v>31</v>
      </c>
      <c r="Y3665" t="s">
        <v>32</v>
      </c>
      <c r="Z3665" t="s">
        <v>69</v>
      </c>
      <c r="AA3665" t="str">
        <f>IFERROR(_xlfn.XLOOKUP($J3665,avoidable_ed_reference!$A$2:$A$13,avoidable_ed_reference!$C$2:$C$13),"Not Classified")</f>
        <v>Non-Avoidable</v>
      </c>
      <c r="AB3665" t="str">
        <f>IFERROR(_xlfn.XLOOKUP($B3665,enrollment!$A$2:$A$801,enrollment!$I$2:$I$801),"")</f>
        <v>OH</v>
      </c>
      <c r="AC3665">
        <f>IFERROR(_xlfn.XLOOKUP($B3665,enrollment!$A$2:$A$801,enrollment!$L$2:$L$801),"")</f>
        <v>75</v>
      </c>
      <c r="AD3665" t="str" cm="1">
        <f t="array" ref="AD3665">_xlfn.IFS(AC3665="","Unknown",AC3665&lt;18,"0-17",AC3665&lt;35,"18-34",AC3665&lt;50,"35-49",AC3665&lt;65,"50-64",TRUE,"65+")</f>
        <v>65+</v>
      </c>
      <c r="AE3665">
        <f>IFERROR(_xlfn.XLOOKUP($B3665,enrollment!$A$2:$A$801,enrollment!$O$2:$O$801),"")</f>
        <v>2345678901</v>
      </c>
      <c r="AF3665">
        <f>IFERROR(_xlfn.XLOOKUP($AE3665,providers!$B$2:$B$11,providers!$Q$2:$Q$11),"")</f>
        <v>4.2</v>
      </c>
      <c r="AG3665" s="1">
        <f t="shared" si="57"/>
        <v>45505</v>
      </c>
    </row>
    <row r="3666" spans="1:33" x14ac:dyDescent="0.25">
      <c r="A3666" t="s">
        <v>4238</v>
      </c>
      <c r="B3666" t="s">
        <v>4233</v>
      </c>
      <c r="C3666">
        <v>3456789012</v>
      </c>
      <c r="D3666">
        <v>3456789012</v>
      </c>
      <c r="E3666" s="1">
        <v>45488</v>
      </c>
      <c r="F3666" s="1">
        <v>45488</v>
      </c>
      <c r="G3666" s="1">
        <v>45512</v>
      </c>
      <c r="H3666" t="s">
        <v>67</v>
      </c>
      <c r="I3666">
        <v>21</v>
      </c>
      <c r="J3666" t="s">
        <v>99</v>
      </c>
      <c r="K3666">
        <v>99223</v>
      </c>
      <c r="O3666">
        <v>1</v>
      </c>
      <c r="P3666">
        <v>23427.8</v>
      </c>
      <c r="Q3666">
        <v>15114.71</v>
      </c>
      <c r="R3666">
        <v>12091.77</v>
      </c>
      <c r="S3666">
        <v>3022.94</v>
      </c>
      <c r="T3666" t="s">
        <v>30</v>
      </c>
      <c r="V3666">
        <v>1</v>
      </c>
      <c r="W3666" s="2" t="s">
        <v>68</v>
      </c>
      <c r="X3666" t="s">
        <v>31</v>
      </c>
      <c r="Y3666" t="s">
        <v>32</v>
      </c>
      <c r="Z3666" t="s">
        <v>69</v>
      </c>
      <c r="AA3666" t="str">
        <f>IFERROR(_xlfn.XLOOKUP($J3666,avoidable_ed_reference!$A$2:$A$13,avoidable_ed_reference!$C$2:$C$13),"Not Classified")</f>
        <v>Not Classified</v>
      </c>
      <c r="AB3666" t="str">
        <f>IFERROR(_xlfn.XLOOKUP($B3666,enrollment!$A$2:$A$801,enrollment!$I$2:$I$801),"")</f>
        <v>OH</v>
      </c>
      <c r="AC3666">
        <f>IFERROR(_xlfn.XLOOKUP($B3666,enrollment!$A$2:$A$801,enrollment!$L$2:$L$801),"")</f>
        <v>75</v>
      </c>
      <c r="AD3666" t="str" cm="1">
        <f t="array" ref="AD3666">_xlfn.IFS(AC3666="","Unknown",AC3666&lt;18,"0-17",AC3666&lt;35,"18-34",AC3666&lt;50,"35-49",AC3666&lt;65,"50-64",TRUE,"65+")</f>
        <v>65+</v>
      </c>
      <c r="AE3666">
        <f>IFERROR(_xlfn.XLOOKUP($B3666,enrollment!$A$2:$A$801,enrollment!$O$2:$O$801),"")</f>
        <v>2345678901</v>
      </c>
      <c r="AF3666">
        <f>IFERROR(_xlfn.XLOOKUP($AE3666,providers!$B$2:$B$11,providers!$Q$2:$Q$11),"")</f>
        <v>4.2</v>
      </c>
      <c r="AG3666" s="1">
        <f t="shared" si="57"/>
        <v>45474</v>
      </c>
    </row>
    <row r="3667" spans="1:33" x14ac:dyDescent="0.25">
      <c r="A3667" t="s">
        <v>4239</v>
      </c>
      <c r="B3667" t="s">
        <v>4240</v>
      </c>
      <c r="C3667">
        <v>9012345678</v>
      </c>
      <c r="D3667">
        <v>9012345678</v>
      </c>
      <c r="E3667" s="1">
        <v>45312</v>
      </c>
      <c r="F3667" s="1">
        <v>45312</v>
      </c>
      <c r="G3667" s="1">
        <v>45335</v>
      </c>
      <c r="H3667" t="s">
        <v>59</v>
      </c>
      <c r="J3667" t="s">
        <v>60</v>
      </c>
      <c r="L3667" s="2" t="s">
        <v>82</v>
      </c>
      <c r="M3667" t="s">
        <v>83</v>
      </c>
      <c r="N3667" t="s">
        <v>84</v>
      </c>
      <c r="O3667">
        <v>1</v>
      </c>
      <c r="P3667">
        <v>1256.8699999999999</v>
      </c>
      <c r="Q3667">
        <v>1142.6099999999999</v>
      </c>
      <c r="R3667">
        <v>914.09</v>
      </c>
      <c r="S3667">
        <v>228.52</v>
      </c>
      <c r="T3667" t="s">
        <v>30</v>
      </c>
      <c r="X3667" t="s">
        <v>43</v>
      </c>
      <c r="Y3667" t="s">
        <v>44</v>
      </c>
      <c r="Z3667" t="s">
        <v>64</v>
      </c>
      <c r="AA3667" t="str">
        <f>IFERROR(_xlfn.XLOOKUP($J3667,avoidable_ed_reference!$A$2:$A$13,avoidable_ed_reference!$C$2:$C$13),"Not Classified")</f>
        <v>Not Classified</v>
      </c>
      <c r="AB3667" t="str">
        <f>IFERROR(_xlfn.XLOOKUP($B3667,enrollment!$A$2:$A$801,enrollment!$I$2:$I$801),"")</f>
        <v>OH</v>
      </c>
      <c r="AC3667">
        <f>IFERROR(_xlfn.XLOOKUP($B3667,enrollment!$A$2:$A$801,enrollment!$L$2:$L$801),"")</f>
        <v>31</v>
      </c>
      <c r="AD3667" t="str" cm="1">
        <f t="array" ref="AD3667">_xlfn.IFS(AC3667="","Unknown",AC3667&lt;18,"0-17",AC3667&lt;35,"18-34",AC3667&lt;50,"35-49",AC3667&lt;65,"50-64",TRUE,"65+")</f>
        <v>18-34</v>
      </c>
      <c r="AE3667">
        <f>IFERROR(_xlfn.XLOOKUP($B3667,enrollment!$A$2:$A$801,enrollment!$O$2:$O$801),"")</f>
        <v>2345678901</v>
      </c>
      <c r="AF3667">
        <f>IFERROR(_xlfn.XLOOKUP($AE3667,providers!$B$2:$B$11,providers!$Q$2:$Q$11),"")</f>
        <v>4.2</v>
      </c>
      <c r="AG3667" s="1">
        <f t="shared" si="57"/>
        <v>45292</v>
      </c>
    </row>
    <row r="3668" spans="1:33" x14ac:dyDescent="0.25">
      <c r="A3668" t="s">
        <v>4241</v>
      </c>
      <c r="B3668" t="s">
        <v>4240</v>
      </c>
      <c r="C3668">
        <v>7890123456</v>
      </c>
      <c r="D3668">
        <v>7890123456</v>
      </c>
      <c r="E3668" s="1">
        <v>45489</v>
      </c>
      <c r="F3668" s="1">
        <v>45489</v>
      </c>
      <c r="G3668" s="1">
        <v>45519</v>
      </c>
      <c r="H3668" t="s">
        <v>28</v>
      </c>
      <c r="I3668">
        <v>23</v>
      </c>
      <c r="J3668" t="s">
        <v>184</v>
      </c>
      <c r="K3668">
        <v>99284</v>
      </c>
      <c r="O3668">
        <v>1</v>
      </c>
      <c r="P3668">
        <v>1966.84</v>
      </c>
      <c r="Q3668">
        <v>1092.69</v>
      </c>
      <c r="R3668">
        <v>874.15</v>
      </c>
      <c r="S3668">
        <v>218.54</v>
      </c>
      <c r="T3668" t="s">
        <v>30</v>
      </c>
      <c r="X3668" t="s">
        <v>43</v>
      </c>
      <c r="Y3668" t="s">
        <v>44</v>
      </c>
      <c r="Z3668" t="s">
        <v>45</v>
      </c>
      <c r="AA3668" t="str">
        <f>IFERROR(_xlfn.XLOOKUP($J3668,avoidable_ed_reference!$A$2:$A$13,avoidable_ed_reference!$C$2:$C$13),"Not Classified")</f>
        <v>Non-Avoidable</v>
      </c>
      <c r="AB3668" t="str">
        <f>IFERROR(_xlfn.XLOOKUP($B3668,enrollment!$A$2:$A$801,enrollment!$I$2:$I$801),"")</f>
        <v>OH</v>
      </c>
      <c r="AC3668">
        <f>IFERROR(_xlfn.XLOOKUP($B3668,enrollment!$A$2:$A$801,enrollment!$L$2:$L$801),"")</f>
        <v>31</v>
      </c>
      <c r="AD3668" t="str" cm="1">
        <f t="array" ref="AD3668">_xlfn.IFS(AC3668="","Unknown",AC3668&lt;18,"0-17",AC3668&lt;35,"18-34",AC3668&lt;50,"35-49",AC3668&lt;65,"50-64",TRUE,"65+")</f>
        <v>18-34</v>
      </c>
      <c r="AE3668">
        <f>IFERROR(_xlfn.XLOOKUP($B3668,enrollment!$A$2:$A$801,enrollment!$O$2:$O$801),"")</f>
        <v>2345678901</v>
      </c>
      <c r="AF3668">
        <f>IFERROR(_xlfn.XLOOKUP($AE3668,providers!$B$2:$B$11,providers!$Q$2:$Q$11),"")</f>
        <v>4.2</v>
      </c>
      <c r="AG3668" s="1">
        <f t="shared" si="57"/>
        <v>45474</v>
      </c>
    </row>
    <row r="3669" spans="1:33" x14ac:dyDescent="0.25">
      <c r="A3669" t="s">
        <v>4242</v>
      </c>
      <c r="B3669" t="s">
        <v>4240</v>
      </c>
      <c r="C3669">
        <v>2345678901</v>
      </c>
      <c r="D3669">
        <v>2345678901</v>
      </c>
      <c r="E3669" s="1">
        <v>45495</v>
      </c>
      <c r="F3669" s="1">
        <v>45495</v>
      </c>
      <c r="G3669" s="1">
        <v>45524</v>
      </c>
      <c r="H3669" t="s">
        <v>28</v>
      </c>
      <c r="I3669">
        <v>11</v>
      </c>
      <c r="J3669" t="s">
        <v>35</v>
      </c>
      <c r="K3669">
        <v>99213</v>
      </c>
      <c r="O3669">
        <v>1</v>
      </c>
      <c r="P3669">
        <v>231.42</v>
      </c>
      <c r="Q3669">
        <v>171.42</v>
      </c>
      <c r="R3669">
        <v>137.13999999999999</v>
      </c>
      <c r="S3669">
        <v>34.28</v>
      </c>
      <c r="T3669" t="s">
        <v>30</v>
      </c>
      <c r="X3669" t="s">
        <v>43</v>
      </c>
      <c r="Y3669" t="s">
        <v>44</v>
      </c>
      <c r="Z3669" t="s">
        <v>39</v>
      </c>
      <c r="AA3669" t="str">
        <f>IFERROR(_xlfn.XLOOKUP($J3669,avoidable_ed_reference!$A$2:$A$13,avoidable_ed_reference!$C$2:$C$13),"Not Classified")</f>
        <v>Avoidable</v>
      </c>
      <c r="AB3669" t="str">
        <f>IFERROR(_xlfn.XLOOKUP($B3669,enrollment!$A$2:$A$801,enrollment!$I$2:$I$801),"")</f>
        <v>OH</v>
      </c>
      <c r="AC3669">
        <f>IFERROR(_xlfn.XLOOKUP($B3669,enrollment!$A$2:$A$801,enrollment!$L$2:$L$801),"")</f>
        <v>31</v>
      </c>
      <c r="AD3669" t="str" cm="1">
        <f t="array" ref="AD3669">_xlfn.IFS(AC3669="","Unknown",AC3669&lt;18,"0-17",AC3669&lt;35,"18-34",AC3669&lt;50,"35-49",AC3669&lt;65,"50-64",TRUE,"65+")</f>
        <v>18-34</v>
      </c>
      <c r="AE3669">
        <f>IFERROR(_xlfn.XLOOKUP($B3669,enrollment!$A$2:$A$801,enrollment!$O$2:$O$801),"")</f>
        <v>2345678901</v>
      </c>
      <c r="AF3669">
        <f>IFERROR(_xlfn.XLOOKUP($AE3669,providers!$B$2:$B$11,providers!$Q$2:$Q$11),"")</f>
        <v>4.2</v>
      </c>
      <c r="AG3669" s="1">
        <f t="shared" si="57"/>
        <v>45474</v>
      </c>
    </row>
    <row r="3670" spans="1:33" x14ac:dyDescent="0.25">
      <c r="A3670" t="s">
        <v>4243</v>
      </c>
      <c r="B3670" t="s">
        <v>4240</v>
      </c>
      <c r="C3670">
        <v>2233445566</v>
      </c>
      <c r="D3670">
        <v>2233445566</v>
      </c>
      <c r="E3670" s="1">
        <v>45403</v>
      </c>
      <c r="F3670" s="1">
        <v>45403</v>
      </c>
      <c r="G3670" s="1">
        <v>45425</v>
      </c>
      <c r="H3670" t="s">
        <v>28</v>
      </c>
      <c r="I3670">
        <v>23</v>
      </c>
      <c r="J3670" t="s">
        <v>35</v>
      </c>
      <c r="K3670">
        <v>99284</v>
      </c>
      <c r="O3670">
        <v>1</v>
      </c>
      <c r="P3670">
        <v>1605.22</v>
      </c>
      <c r="Q3670">
        <v>891.79</v>
      </c>
      <c r="R3670">
        <v>713.43</v>
      </c>
      <c r="S3670">
        <v>178.36</v>
      </c>
      <c r="T3670" t="s">
        <v>30</v>
      </c>
      <c r="X3670" t="s">
        <v>43</v>
      </c>
      <c r="Y3670" t="s">
        <v>44</v>
      </c>
      <c r="Z3670" t="s">
        <v>45</v>
      </c>
      <c r="AA3670" t="str">
        <f>IFERROR(_xlfn.XLOOKUP($J3670,avoidable_ed_reference!$A$2:$A$13,avoidable_ed_reference!$C$2:$C$13),"Not Classified")</f>
        <v>Avoidable</v>
      </c>
      <c r="AB3670" t="str">
        <f>IFERROR(_xlfn.XLOOKUP($B3670,enrollment!$A$2:$A$801,enrollment!$I$2:$I$801),"")</f>
        <v>OH</v>
      </c>
      <c r="AC3670">
        <f>IFERROR(_xlfn.XLOOKUP($B3670,enrollment!$A$2:$A$801,enrollment!$L$2:$L$801),"")</f>
        <v>31</v>
      </c>
      <c r="AD3670" t="str" cm="1">
        <f t="array" ref="AD3670">_xlfn.IFS(AC3670="","Unknown",AC3670&lt;18,"0-17",AC3670&lt;35,"18-34",AC3670&lt;50,"35-49",AC3670&lt;65,"50-64",TRUE,"65+")</f>
        <v>18-34</v>
      </c>
      <c r="AE3670">
        <f>IFERROR(_xlfn.XLOOKUP($B3670,enrollment!$A$2:$A$801,enrollment!$O$2:$O$801),"")</f>
        <v>2345678901</v>
      </c>
      <c r="AF3670">
        <f>IFERROR(_xlfn.XLOOKUP($AE3670,providers!$B$2:$B$11,providers!$Q$2:$Q$11),"")</f>
        <v>4.2</v>
      </c>
      <c r="AG3670" s="1">
        <f t="shared" si="57"/>
        <v>45383</v>
      </c>
    </row>
    <row r="3671" spans="1:33" x14ac:dyDescent="0.25">
      <c r="A3671" t="s">
        <v>4244</v>
      </c>
      <c r="B3671" t="s">
        <v>4240</v>
      </c>
      <c r="C3671">
        <v>9012345678</v>
      </c>
      <c r="D3671">
        <v>9012345678</v>
      </c>
      <c r="E3671" s="1">
        <v>45650</v>
      </c>
      <c r="F3671" s="1">
        <v>45650</v>
      </c>
      <c r="G3671" s="1">
        <v>45671</v>
      </c>
      <c r="H3671" t="s">
        <v>67</v>
      </c>
      <c r="I3671">
        <v>21</v>
      </c>
      <c r="J3671" t="s">
        <v>42</v>
      </c>
      <c r="K3671">
        <v>99223</v>
      </c>
      <c r="O3671">
        <v>1</v>
      </c>
      <c r="P3671">
        <v>32547.83</v>
      </c>
      <c r="Q3671">
        <v>20998.6</v>
      </c>
      <c r="R3671">
        <v>16798.88</v>
      </c>
      <c r="S3671">
        <v>4199.72</v>
      </c>
      <c r="T3671" t="s">
        <v>30</v>
      </c>
      <c r="V3671">
        <v>1</v>
      </c>
      <c r="W3671" s="2" t="s">
        <v>68</v>
      </c>
      <c r="X3671" t="s">
        <v>43</v>
      </c>
      <c r="Y3671" t="s">
        <v>44</v>
      </c>
      <c r="Z3671" t="s">
        <v>69</v>
      </c>
      <c r="AA3671" t="str">
        <f>IFERROR(_xlfn.XLOOKUP($J3671,avoidable_ed_reference!$A$2:$A$13,avoidable_ed_reference!$C$2:$C$13),"Not Classified")</f>
        <v>Non-Avoidable</v>
      </c>
      <c r="AB3671" t="str">
        <f>IFERROR(_xlfn.XLOOKUP($B3671,enrollment!$A$2:$A$801,enrollment!$I$2:$I$801),"")</f>
        <v>OH</v>
      </c>
      <c r="AC3671">
        <f>IFERROR(_xlfn.XLOOKUP($B3671,enrollment!$A$2:$A$801,enrollment!$L$2:$L$801),"")</f>
        <v>31</v>
      </c>
      <c r="AD3671" t="str" cm="1">
        <f t="array" ref="AD3671">_xlfn.IFS(AC3671="","Unknown",AC3671&lt;18,"0-17",AC3671&lt;35,"18-34",AC3671&lt;50,"35-49",AC3671&lt;65,"50-64",TRUE,"65+")</f>
        <v>18-34</v>
      </c>
      <c r="AE3671">
        <f>IFERROR(_xlfn.XLOOKUP($B3671,enrollment!$A$2:$A$801,enrollment!$O$2:$O$801),"")</f>
        <v>2345678901</v>
      </c>
      <c r="AF3671">
        <f>IFERROR(_xlfn.XLOOKUP($AE3671,providers!$B$2:$B$11,providers!$Q$2:$Q$11),"")</f>
        <v>4.2</v>
      </c>
      <c r="AG3671" s="1">
        <f t="shared" si="57"/>
        <v>45627</v>
      </c>
    </row>
    <row r="3672" spans="1:33" x14ac:dyDescent="0.25">
      <c r="A3672" t="s">
        <v>4245</v>
      </c>
      <c r="B3672" t="s">
        <v>4240</v>
      </c>
      <c r="C3672">
        <v>2345678901</v>
      </c>
      <c r="D3672">
        <v>2345678901</v>
      </c>
      <c r="E3672" s="1">
        <v>45386</v>
      </c>
      <c r="F3672" s="1">
        <v>45386</v>
      </c>
      <c r="G3672" s="1">
        <v>45405</v>
      </c>
      <c r="H3672" t="s">
        <v>28</v>
      </c>
      <c r="I3672">
        <v>23</v>
      </c>
      <c r="J3672" t="s">
        <v>80</v>
      </c>
      <c r="K3672">
        <v>99284</v>
      </c>
      <c r="O3672">
        <v>1</v>
      </c>
      <c r="P3672">
        <v>1806.46</v>
      </c>
      <c r="Q3672">
        <v>1003.59</v>
      </c>
      <c r="R3672">
        <v>802.87</v>
      </c>
      <c r="S3672">
        <v>200.72</v>
      </c>
      <c r="T3672" t="s">
        <v>30</v>
      </c>
      <c r="X3672" t="s">
        <v>43</v>
      </c>
      <c r="Y3672" t="s">
        <v>44</v>
      </c>
      <c r="Z3672" t="s">
        <v>45</v>
      </c>
      <c r="AA3672" t="str">
        <f>IFERROR(_xlfn.XLOOKUP($J3672,avoidable_ed_reference!$A$2:$A$13,avoidable_ed_reference!$C$2:$C$13),"Not Classified")</f>
        <v>Non-Avoidable</v>
      </c>
      <c r="AB3672" t="str">
        <f>IFERROR(_xlfn.XLOOKUP($B3672,enrollment!$A$2:$A$801,enrollment!$I$2:$I$801),"")</f>
        <v>OH</v>
      </c>
      <c r="AC3672">
        <f>IFERROR(_xlfn.XLOOKUP($B3672,enrollment!$A$2:$A$801,enrollment!$L$2:$L$801),"")</f>
        <v>31</v>
      </c>
      <c r="AD3672" t="str" cm="1">
        <f t="array" ref="AD3672">_xlfn.IFS(AC3672="","Unknown",AC3672&lt;18,"0-17",AC3672&lt;35,"18-34",AC3672&lt;50,"35-49",AC3672&lt;65,"50-64",TRUE,"65+")</f>
        <v>18-34</v>
      </c>
      <c r="AE3672">
        <f>IFERROR(_xlfn.XLOOKUP($B3672,enrollment!$A$2:$A$801,enrollment!$O$2:$O$801),"")</f>
        <v>2345678901</v>
      </c>
      <c r="AF3672">
        <f>IFERROR(_xlfn.XLOOKUP($AE3672,providers!$B$2:$B$11,providers!$Q$2:$Q$11),"")</f>
        <v>4.2</v>
      </c>
      <c r="AG3672" s="1">
        <f t="shared" si="57"/>
        <v>45383</v>
      </c>
    </row>
    <row r="3673" spans="1:33" x14ac:dyDescent="0.25">
      <c r="A3673" t="s">
        <v>4246</v>
      </c>
      <c r="B3673" t="s">
        <v>4240</v>
      </c>
      <c r="C3673">
        <v>2345678901</v>
      </c>
      <c r="D3673">
        <v>2345678901</v>
      </c>
      <c r="E3673" s="1">
        <v>45326</v>
      </c>
      <c r="F3673" s="1">
        <v>45326</v>
      </c>
      <c r="G3673" s="1">
        <v>45357</v>
      </c>
      <c r="H3673" t="s">
        <v>28</v>
      </c>
      <c r="I3673">
        <v>11</v>
      </c>
      <c r="J3673" t="s">
        <v>35</v>
      </c>
      <c r="K3673">
        <v>99213</v>
      </c>
      <c r="O3673">
        <v>1</v>
      </c>
      <c r="P3673">
        <v>223.59</v>
      </c>
      <c r="Q3673">
        <v>165.62</v>
      </c>
      <c r="R3673">
        <v>132.5</v>
      </c>
      <c r="S3673">
        <v>33.119999999999997</v>
      </c>
      <c r="T3673" t="s">
        <v>30</v>
      </c>
      <c r="X3673" t="s">
        <v>43</v>
      </c>
      <c r="Y3673" t="s">
        <v>44</v>
      </c>
      <c r="Z3673" t="s">
        <v>39</v>
      </c>
      <c r="AA3673" t="str">
        <f>IFERROR(_xlfn.XLOOKUP($J3673,avoidable_ed_reference!$A$2:$A$13,avoidable_ed_reference!$C$2:$C$13),"Not Classified")</f>
        <v>Avoidable</v>
      </c>
      <c r="AB3673" t="str">
        <f>IFERROR(_xlfn.XLOOKUP($B3673,enrollment!$A$2:$A$801,enrollment!$I$2:$I$801),"")</f>
        <v>OH</v>
      </c>
      <c r="AC3673">
        <f>IFERROR(_xlfn.XLOOKUP($B3673,enrollment!$A$2:$A$801,enrollment!$L$2:$L$801),"")</f>
        <v>31</v>
      </c>
      <c r="AD3673" t="str" cm="1">
        <f t="array" ref="AD3673">_xlfn.IFS(AC3673="","Unknown",AC3673&lt;18,"0-17",AC3673&lt;35,"18-34",AC3673&lt;50,"35-49",AC3673&lt;65,"50-64",TRUE,"65+")</f>
        <v>18-34</v>
      </c>
      <c r="AE3673">
        <f>IFERROR(_xlfn.XLOOKUP($B3673,enrollment!$A$2:$A$801,enrollment!$O$2:$O$801),"")</f>
        <v>2345678901</v>
      </c>
      <c r="AF3673">
        <f>IFERROR(_xlfn.XLOOKUP($AE3673,providers!$B$2:$B$11,providers!$Q$2:$Q$11),"")</f>
        <v>4.2</v>
      </c>
      <c r="AG3673" s="1">
        <f t="shared" si="57"/>
        <v>45323</v>
      </c>
    </row>
    <row r="3674" spans="1:33" x14ac:dyDescent="0.25">
      <c r="A3674" t="s">
        <v>4247</v>
      </c>
      <c r="B3674" t="s">
        <v>4240</v>
      </c>
      <c r="C3674">
        <v>2345678901</v>
      </c>
      <c r="D3674">
        <v>2345678901</v>
      </c>
      <c r="E3674" s="1">
        <v>45450</v>
      </c>
      <c r="F3674" s="1">
        <v>45450</v>
      </c>
      <c r="G3674" s="1">
        <v>45473</v>
      </c>
      <c r="H3674" t="s">
        <v>28</v>
      </c>
      <c r="I3674">
        <v>11</v>
      </c>
      <c r="J3674" t="s">
        <v>47</v>
      </c>
      <c r="K3674">
        <v>99213</v>
      </c>
      <c r="O3674">
        <v>1</v>
      </c>
      <c r="P3674">
        <v>205.73</v>
      </c>
      <c r="Q3674">
        <v>152.38999999999999</v>
      </c>
      <c r="R3674">
        <v>121.91</v>
      </c>
      <c r="S3674">
        <v>30.48</v>
      </c>
      <c r="T3674" t="s">
        <v>30</v>
      </c>
      <c r="X3674" t="s">
        <v>43</v>
      </c>
      <c r="Y3674" t="s">
        <v>44</v>
      </c>
      <c r="Z3674" t="s">
        <v>39</v>
      </c>
      <c r="AA3674" t="str">
        <f>IFERROR(_xlfn.XLOOKUP($J3674,avoidable_ed_reference!$A$2:$A$13,avoidable_ed_reference!$C$2:$C$13),"Not Classified")</f>
        <v>Not Classified</v>
      </c>
      <c r="AB3674" t="str">
        <f>IFERROR(_xlfn.XLOOKUP($B3674,enrollment!$A$2:$A$801,enrollment!$I$2:$I$801),"")</f>
        <v>OH</v>
      </c>
      <c r="AC3674">
        <f>IFERROR(_xlfn.XLOOKUP($B3674,enrollment!$A$2:$A$801,enrollment!$L$2:$L$801),"")</f>
        <v>31</v>
      </c>
      <c r="AD3674" t="str" cm="1">
        <f t="array" ref="AD3674">_xlfn.IFS(AC3674="","Unknown",AC3674&lt;18,"0-17",AC3674&lt;35,"18-34",AC3674&lt;50,"35-49",AC3674&lt;65,"50-64",TRUE,"65+")</f>
        <v>18-34</v>
      </c>
      <c r="AE3674">
        <f>IFERROR(_xlfn.XLOOKUP($B3674,enrollment!$A$2:$A$801,enrollment!$O$2:$O$801),"")</f>
        <v>2345678901</v>
      </c>
      <c r="AF3674">
        <f>IFERROR(_xlfn.XLOOKUP($AE3674,providers!$B$2:$B$11,providers!$Q$2:$Q$11),"")</f>
        <v>4.2</v>
      </c>
      <c r="AG3674" s="1">
        <f t="shared" si="57"/>
        <v>45444</v>
      </c>
    </row>
    <row r="3675" spans="1:33" x14ac:dyDescent="0.25">
      <c r="A3675" t="s">
        <v>4248</v>
      </c>
      <c r="B3675" t="s">
        <v>4240</v>
      </c>
      <c r="C3675">
        <v>9012345678</v>
      </c>
      <c r="D3675">
        <v>9012345678</v>
      </c>
      <c r="E3675" s="1">
        <v>45601</v>
      </c>
      <c r="F3675" s="1">
        <v>45601</v>
      </c>
      <c r="G3675" s="1">
        <v>45636</v>
      </c>
      <c r="H3675" t="s">
        <v>67</v>
      </c>
      <c r="I3675">
        <v>21</v>
      </c>
      <c r="J3675" t="s">
        <v>99</v>
      </c>
      <c r="K3675">
        <v>99223</v>
      </c>
      <c r="O3675">
        <v>1</v>
      </c>
      <c r="P3675">
        <v>22307.29</v>
      </c>
      <c r="Q3675">
        <v>14391.8</v>
      </c>
      <c r="R3675">
        <v>11513.44</v>
      </c>
      <c r="S3675">
        <v>2878.36</v>
      </c>
      <c r="T3675" t="s">
        <v>30</v>
      </c>
      <c r="V3675">
        <v>1</v>
      </c>
      <c r="W3675" s="2" t="s">
        <v>68</v>
      </c>
      <c r="X3675" t="s">
        <v>43</v>
      </c>
      <c r="Y3675" t="s">
        <v>44</v>
      </c>
      <c r="Z3675" t="s">
        <v>69</v>
      </c>
      <c r="AA3675" t="str">
        <f>IFERROR(_xlfn.XLOOKUP($J3675,avoidable_ed_reference!$A$2:$A$13,avoidable_ed_reference!$C$2:$C$13),"Not Classified")</f>
        <v>Not Classified</v>
      </c>
      <c r="AB3675" t="str">
        <f>IFERROR(_xlfn.XLOOKUP($B3675,enrollment!$A$2:$A$801,enrollment!$I$2:$I$801),"")</f>
        <v>OH</v>
      </c>
      <c r="AC3675">
        <f>IFERROR(_xlfn.XLOOKUP($B3675,enrollment!$A$2:$A$801,enrollment!$L$2:$L$801),"")</f>
        <v>31</v>
      </c>
      <c r="AD3675" t="str" cm="1">
        <f t="array" ref="AD3675">_xlfn.IFS(AC3675="","Unknown",AC3675&lt;18,"0-17",AC3675&lt;35,"18-34",AC3675&lt;50,"35-49",AC3675&lt;65,"50-64",TRUE,"65+")</f>
        <v>18-34</v>
      </c>
      <c r="AE3675">
        <f>IFERROR(_xlfn.XLOOKUP($B3675,enrollment!$A$2:$A$801,enrollment!$O$2:$O$801),"")</f>
        <v>2345678901</v>
      </c>
      <c r="AF3675">
        <f>IFERROR(_xlfn.XLOOKUP($AE3675,providers!$B$2:$B$11,providers!$Q$2:$Q$11),"")</f>
        <v>4.2</v>
      </c>
      <c r="AG3675" s="1">
        <f t="shared" si="57"/>
        <v>45597</v>
      </c>
    </row>
    <row r="3676" spans="1:33" x14ac:dyDescent="0.25">
      <c r="A3676" t="s">
        <v>4249</v>
      </c>
      <c r="B3676" t="s">
        <v>4250</v>
      </c>
      <c r="C3676">
        <v>6789012345</v>
      </c>
      <c r="D3676">
        <v>6789012345</v>
      </c>
      <c r="E3676" s="1">
        <v>45519</v>
      </c>
      <c r="F3676" s="1">
        <v>45519</v>
      </c>
      <c r="G3676" s="1">
        <v>45550</v>
      </c>
      <c r="H3676" t="s">
        <v>28</v>
      </c>
      <c r="I3676">
        <v>11</v>
      </c>
      <c r="J3676" t="s">
        <v>35</v>
      </c>
      <c r="K3676">
        <v>99213</v>
      </c>
      <c r="O3676">
        <v>1</v>
      </c>
      <c r="P3676">
        <v>170.88</v>
      </c>
      <c r="Q3676">
        <v>126.58</v>
      </c>
      <c r="R3676">
        <v>101.26</v>
      </c>
      <c r="S3676">
        <v>25.32</v>
      </c>
      <c r="T3676" t="s">
        <v>30</v>
      </c>
      <c r="X3676" t="s">
        <v>233</v>
      </c>
      <c r="Y3676" t="s">
        <v>32</v>
      </c>
      <c r="Z3676" t="s">
        <v>39</v>
      </c>
      <c r="AA3676" t="str">
        <f>IFERROR(_xlfn.XLOOKUP($J3676,avoidable_ed_reference!$A$2:$A$13,avoidable_ed_reference!$C$2:$C$13),"Not Classified")</f>
        <v>Avoidable</v>
      </c>
      <c r="AB3676" t="str">
        <f>IFERROR(_xlfn.XLOOKUP($B3676,enrollment!$A$2:$A$801,enrollment!$I$2:$I$801),"")</f>
        <v>OH</v>
      </c>
      <c r="AC3676">
        <f>IFERROR(_xlfn.XLOOKUP($B3676,enrollment!$A$2:$A$801,enrollment!$L$2:$L$801),"")</f>
        <v>69</v>
      </c>
      <c r="AD3676" t="str" cm="1">
        <f t="array" ref="AD3676">_xlfn.IFS(AC3676="","Unknown",AC3676&lt;18,"0-17",AC3676&lt;35,"18-34",AC3676&lt;50,"35-49",AC3676&lt;65,"50-64",TRUE,"65+")</f>
        <v>65+</v>
      </c>
      <c r="AE3676">
        <f>IFERROR(_xlfn.XLOOKUP($B3676,enrollment!$A$2:$A$801,enrollment!$O$2:$O$801),"")</f>
        <v>6789012345</v>
      </c>
      <c r="AF3676">
        <f>IFERROR(_xlfn.XLOOKUP($AE3676,providers!$B$2:$B$11,providers!$Q$2:$Q$11),"")</f>
        <v>4.0999999999999996</v>
      </c>
      <c r="AG3676" s="1">
        <f t="shared" si="57"/>
        <v>45505</v>
      </c>
    </row>
    <row r="3677" spans="1:33" x14ac:dyDescent="0.25">
      <c r="A3677" t="s">
        <v>4251</v>
      </c>
      <c r="B3677" t="s">
        <v>4250</v>
      </c>
      <c r="C3677">
        <v>6789012345</v>
      </c>
      <c r="D3677">
        <v>6789012345</v>
      </c>
      <c r="E3677" s="1">
        <v>45645</v>
      </c>
      <c r="F3677" s="1">
        <v>45645</v>
      </c>
      <c r="G3677" s="1">
        <v>45663</v>
      </c>
      <c r="H3677" t="s">
        <v>28</v>
      </c>
      <c r="I3677">
        <v>11</v>
      </c>
      <c r="J3677" t="s">
        <v>38</v>
      </c>
      <c r="K3677">
        <v>99213</v>
      </c>
      <c r="O3677">
        <v>1</v>
      </c>
      <c r="P3677">
        <v>213.31</v>
      </c>
      <c r="Q3677">
        <v>158.01</v>
      </c>
      <c r="R3677">
        <v>126.41</v>
      </c>
      <c r="S3677">
        <v>31.6</v>
      </c>
      <c r="T3677" t="s">
        <v>30</v>
      </c>
      <c r="X3677" t="s">
        <v>233</v>
      </c>
      <c r="Y3677" t="s">
        <v>32</v>
      </c>
      <c r="Z3677" t="s">
        <v>39</v>
      </c>
      <c r="AA3677" t="str">
        <f>IFERROR(_xlfn.XLOOKUP($J3677,avoidable_ed_reference!$A$2:$A$13,avoidable_ed_reference!$C$2:$C$13),"Not Classified")</f>
        <v>Not Classified</v>
      </c>
      <c r="AB3677" t="str">
        <f>IFERROR(_xlfn.XLOOKUP($B3677,enrollment!$A$2:$A$801,enrollment!$I$2:$I$801),"")</f>
        <v>OH</v>
      </c>
      <c r="AC3677">
        <f>IFERROR(_xlfn.XLOOKUP($B3677,enrollment!$A$2:$A$801,enrollment!$L$2:$L$801),"")</f>
        <v>69</v>
      </c>
      <c r="AD3677" t="str" cm="1">
        <f t="array" ref="AD3677">_xlfn.IFS(AC3677="","Unknown",AC3677&lt;18,"0-17",AC3677&lt;35,"18-34",AC3677&lt;50,"35-49",AC3677&lt;65,"50-64",TRUE,"65+")</f>
        <v>65+</v>
      </c>
      <c r="AE3677">
        <f>IFERROR(_xlfn.XLOOKUP($B3677,enrollment!$A$2:$A$801,enrollment!$O$2:$O$801),"")</f>
        <v>6789012345</v>
      </c>
      <c r="AF3677">
        <f>IFERROR(_xlfn.XLOOKUP($AE3677,providers!$B$2:$B$11,providers!$Q$2:$Q$11),"")</f>
        <v>4.0999999999999996</v>
      </c>
      <c r="AG3677" s="1">
        <f t="shared" si="57"/>
        <v>45627</v>
      </c>
    </row>
    <row r="3678" spans="1:33" x14ac:dyDescent="0.25">
      <c r="A3678" t="s">
        <v>4252</v>
      </c>
      <c r="B3678" t="s">
        <v>4250</v>
      </c>
      <c r="C3678">
        <v>6789012345</v>
      </c>
      <c r="D3678">
        <v>6789012345</v>
      </c>
      <c r="E3678" s="1">
        <v>45294</v>
      </c>
      <c r="F3678" s="1">
        <v>45294</v>
      </c>
      <c r="G3678" s="1">
        <v>45314</v>
      </c>
      <c r="H3678" t="s">
        <v>28</v>
      </c>
      <c r="I3678">
        <v>11</v>
      </c>
      <c r="J3678" t="s">
        <v>38</v>
      </c>
      <c r="K3678">
        <v>99213</v>
      </c>
      <c r="O3678">
        <v>1</v>
      </c>
      <c r="P3678">
        <v>220.97</v>
      </c>
      <c r="Q3678">
        <v>163.68</v>
      </c>
      <c r="R3678">
        <v>130.94</v>
      </c>
      <c r="S3678">
        <v>32.74</v>
      </c>
      <c r="T3678" t="s">
        <v>30</v>
      </c>
      <c r="X3678" t="s">
        <v>233</v>
      </c>
      <c r="Y3678" t="s">
        <v>32</v>
      </c>
      <c r="Z3678" t="s">
        <v>39</v>
      </c>
      <c r="AA3678" t="str">
        <f>IFERROR(_xlfn.XLOOKUP($J3678,avoidable_ed_reference!$A$2:$A$13,avoidable_ed_reference!$C$2:$C$13),"Not Classified")</f>
        <v>Not Classified</v>
      </c>
      <c r="AB3678" t="str">
        <f>IFERROR(_xlfn.XLOOKUP($B3678,enrollment!$A$2:$A$801,enrollment!$I$2:$I$801),"")</f>
        <v>OH</v>
      </c>
      <c r="AC3678">
        <f>IFERROR(_xlfn.XLOOKUP($B3678,enrollment!$A$2:$A$801,enrollment!$L$2:$L$801),"")</f>
        <v>69</v>
      </c>
      <c r="AD3678" t="str" cm="1">
        <f t="array" ref="AD3678">_xlfn.IFS(AC3678="","Unknown",AC3678&lt;18,"0-17",AC3678&lt;35,"18-34",AC3678&lt;50,"35-49",AC3678&lt;65,"50-64",TRUE,"65+")</f>
        <v>65+</v>
      </c>
      <c r="AE3678">
        <f>IFERROR(_xlfn.XLOOKUP($B3678,enrollment!$A$2:$A$801,enrollment!$O$2:$O$801),"")</f>
        <v>6789012345</v>
      </c>
      <c r="AF3678">
        <f>IFERROR(_xlfn.XLOOKUP($AE3678,providers!$B$2:$B$11,providers!$Q$2:$Q$11),"")</f>
        <v>4.0999999999999996</v>
      </c>
      <c r="AG3678" s="1">
        <f t="shared" si="57"/>
        <v>45292</v>
      </c>
    </row>
    <row r="3679" spans="1:33" x14ac:dyDescent="0.25">
      <c r="A3679" t="s">
        <v>4253</v>
      </c>
      <c r="B3679" t="s">
        <v>4250</v>
      </c>
      <c r="C3679">
        <v>8901234567</v>
      </c>
      <c r="D3679">
        <v>8901234567</v>
      </c>
      <c r="E3679" s="1">
        <v>45637</v>
      </c>
      <c r="F3679" s="1">
        <v>45637</v>
      </c>
      <c r="G3679" s="1">
        <v>45663</v>
      </c>
      <c r="H3679" t="s">
        <v>28</v>
      </c>
      <c r="I3679">
        <v>22</v>
      </c>
      <c r="J3679" t="s">
        <v>29</v>
      </c>
      <c r="K3679">
        <v>90837</v>
      </c>
      <c r="O3679">
        <v>1</v>
      </c>
      <c r="P3679">
        <v>265.60000000000002</v>
      </c>
      <c r="Q3679">
        <v>196.74</v>
      </c>
      <c r="R3679">
        <v>157.38999999999999</v>
      </c>
      <c r="S3679">
        <v>39.35</v>
      </c>
      <c r="T3679" t="s">
        <v>30</v>
      </c>
      <c r="X3679" t="s">
        <v>233</v>
      </c>
      <c r="Y3679" t="s">
        <v>32</v>
      </c>
      <c r="Z3679" t="s">
        <v>33</v>
      </c>
      <c r="AA3679" t="str">
        <f>IFERROR(_xlfn.XLOOKUP($J3679,avoidable_ed_reference!$A$2:$A$13,avoidable_ed_reference!$C$2:$C$13),"Not Classified")</f>
        <v>Potentially Avoidable</v>
      </c>
      <c r="AB3679" t="str">
        <f>IFERROR(_xlfn.XLOOKUP($B3679,enrollment!$A$2:$A$801,enrollment!$I$2:$I$801),"")</f>
        <v>OH</v>
      </c>
      <c r="AC3679">
        <f>IFERROR(_xlfn.XLOOKUP($B3679,enrollment!$A$2:$A$801,enrollment!$L$2:$L$801),"")</f>
        <v>69</v>
      </c>
      <c r="AD3679" t="str" cm="1">
        <f t="array" ref="AD3679">_xlfn.IFS(AC3679="","Unknown",AC3679&lt;18,"0-17",AC3679&lt;35,"18-34",AC3679&lt;50,"35-49",AC3679&lt;65,"50-64",TRUE,"65+")</f>
        <v>65+</v>
      </c>
      <c r="AE3679">
        <f>IFERROR(_xlfn.XLOOKUP($B3679,enrollment!$A$2:$A$801,enrollment!$O$2:$O$801),"")</f>
        <v>6789012345</v>
      </c>
      <c r="AF3679">
        <f>IFERROR(_xlfn.XLOOKUP($AE3679,providers!$B$2:$B$11,providers!$Q$2:$Q$11),"")</f>
        <v>4.0999999999999996</v>
      </c>
      <c r="AG3679" s="1">
        <f t="shared" si="57"/>
        <v>45627</v>
      </c>
    </row>
    <row r="3680" spans="1:33" x14ac:dyDescent="0.25">
      <c r="A3680" t="s">
        <v>4254</v>
      </c>
      <c r="B3680" t="s">
        <v>4250</v>
      </c>
      <c r="C3680">
        <v>2233445566</v>
      </c>
      <c r="D3680">
        <v>2233445566</v>
      </c>
      <c r="E3680" s="1">
        <v>45548</v>
      </c>
      <c r="F3680" s="1">
        <v>45548</v>
      </c>
      <c r="G3680" s="1">
        <v>45580</v>
      </c>
      <c r="H3680" t="s">
        <v>28</v>
      </c>
      <c r="I3680">
        <v>22</v>
      </c>
      <c r="J3680" t="s">
        <v>29</v>
      </c>
      <c r="K3680">
        <v>90837</v>
      </c>
      <c r="O3680">
        <v>1</v>
      </c>
      <c r="P3680">
        <v>235.41</v>
      </c>
      <c r="Q3680">
        <v>174.38</v>
      </c>
      <c r="R3680">
        <v>139.5</v>
      </c>
      <c r="S3680">
        <v>34.880000000000003</v>
      </c>
      <c r="T3680" t="s">
        <v>30</v>
      </c>
      <c r="X3680" t="s">
        <v>233</v>
      </c>
      <c r="Y3680" t="s">
        <v>32</v>
      </c>
      <c r="Z3680" t="s">
        <v>33</v>
      </c>
      <c r="AA3680" t="str">
        <f>IFERROR(_xlfn.XLOOKUP($J3680,avoidable_ed_reference!$A$2:$A$13,avoidable_ed_reference!$C$2:$C$13),"Not Classified")</f>
        <v>Potentially Avoidable</v>
      </c>
      <c r="AB3680" t="str">
        <f>IFERROR(_xlfn.XLOOKUP($B3680,enrollment!$A$2:$A$801,enrollment!$I$2:$I$801),"")</f>
        <v>OH</v>
      </c>
      <c r="AC3680">
        <f>IFERROR(_xlfn.XLOOKUP($B3680,enrollment!$A$2:$A$801,enrollment!$L$2:$L$801),"")</f>
        <v>69</v>
      </c>
      <c r="AD3680" t="str" cm="1">
        <f t="array" ref="AD3680">_xlfn.IFS(AC3680="","Unknown",AC3680&lt;18,"0-17",AC3680&lt;35,"18-34",AC3680&lt;50,"35-49",AC3680&lt;65,"50-64",TRUE,"65+")</f>
        <v>65+</v>
      </c>
      <c r="AE3680">
        <f>IFERROR(_xlfn.XLOOKUP($B3680,enrollment!$A$2:$A$801,enrollment!$O$2:$O$801),"")</f>
        <v>6789012345</v>
      </c>
      <c r="AF3680">
        <f>IFERROR(_xlfn.XLOOKUP($AE3680,providers!$B$2:$B$11,providers!$Q$2:$Q$11),"")</f>
        <v>4.0999999999999996</v>
      </c>
      <c r="AG3680" s="1">
        <f t="shared" si="57"/>
        <v>45536</v>
      </c>
    </row>
    <row r="3681" spans="1:33" x14ac:dyDescent="0.25">
      <c r="A3681" t="s">
        <v>4255</v>
      </c>
      <c r="B3681" t="s">
        <v>4250</v>
      </c>
      <c r="C3681">
        <v>6789012345</v>
      </c>
      <c r="D3681">
        <v>6789012345</v>
      </c>
      <c r="E3681" s="1">
        <v>45500</v>
      </c>
      <c r="F3681" s="1">
        <v>45500</v>
      </c>
      <c r="G3681" s="1">
        <v>45515</v>
      </c>
      <c r="H3681" t="s">
        <v>28</v>
      </c>
      <c r="I3681">
        <v>11</v>
      </c>
      <c r="J3681" t="s">
        <v>38</v>
      </c>
      <c r="K3681">
        <v>99213</v>
      </c>
      <c r="O3681">
        <v>1</v>
      </c>
      <c r="P3681">
        <v>227.49</v>
      </c>
      <c r="Q3681">
        <v>168.51</v>
      </c>
      <c r="R3681">
        <v>134.81</v>
      </c>
      <c r="S3681">
        <v>33.700000000000003</v>
      </c>
      <c r="T3681" t="s">
        <v>30</v>
      </c>
      <c r="X3681" t="s">
        <v>233</v>
      </c>
      <c r="Y3681" t="s">
        <v>32</v>
      </c>
      <c r="Z3681" t="s">
        <v>39</v>
      </c>
      <c r="AA3681" t="str">
        <f>IFERROR(_xlfn.XLOOKUP($J3681,avoidable_ed_reference!$A$2:$A$13,avoidable_ed_reference!$C$2:$C$13),"Not Classified")</f>
        <v>Not Classified</v>
      </c>
      <c r="AB3681" t="str">
        <f>IFERROR(_xlfn.XLOOKUP($B3681,enrollment!$A$2:$A$801,enrollment!$I$2:$I$801),"")</f>
        <v>OH</v>
      </c>
      <c r="AC3681">
        <f>IFERROR(_xlfn.XLOOKUP($B3681,enrollment!$A$2:$A$801,enrollment!$L$2:$L$801),"")</f>
        <v>69</v>
      </c>
      <c r="AD3681" t="str" cm="1">
        <f t="array" ref="AD3681">_xlfn.IFS(AC3681="","Unknown",AC3681&lt;18,"0-17",AC3681&lt;35,"18-34",AC3681&lt;50,"35-49",AC3681&lt;65,"50-64",TRUE,"65+")</f>
        <v>65+</v>
      </c>
      <c r="AE3681">
        <f>IFERROR(_xlfn.XLOOKUP($B3681,enrollment!$A$2:$A$801,enrollment!$O$2:$O$801),"")</f>
        <v>6789012345</v>
      </c>
      <c r="AF3681">
        <f>IFERROR(_xlfn.XLOOKUP($AE3681,providers!$B$2:$B$11,providers!$Q$2:$Q$11),"")</f>
        <v>4.0999999999999996</v>
      </c>
      <c r="AG3681" s="1">
        <f t="shared" si="57"/>
        <v>45474</v>
      </c>
    </row>
    <row r="3682" spans="1:33" x14ac:dyDescent="0.25">
      <c r="A3682" t="s">
        <v>4256</v>
      </c>
      <c r="B3682" t="s">
        <v>4250</v>
      </c>
      <c r="C3682">
        <v>6789012345</v>
      </c>
      <c r="D3682">
        <v>6789012345</v>
      </c>
      <c r="E3682" s="1">
        <v>45301</v>
      </c>
      <c r="F3682" s="1">
        <v>45301</v>
      </c>
      <c r="G3682" s="1">
        <v>45324</v>
      </c>
      <c r="H3682" t="s">
        <v>28</v>
      </c>
      <c r="I3682">
        <v>11</v>
      </c>
      <c r="J3682" t="s">
        <v>47</v>
      </c>
      <c r="K3682">
        <v>99213</v>
      </c>
      <c r="O3682">
        <v>1</v>
      </c>
      <c r="P3682">
        <v>194.35</v>
      </c>
      <c r="Q3682">
        <v>143.96</v>
      </c>
      <c r="R3682">
        <v>115.17</v>
      </c>
      <c r="S3682">
        <v>28.79</v>
      </c>
      <c r="T3682" t="s">
        <v>30</v>
      </c>
      <c r="X3682" t="s">
        <v>233</v>
      </c>
      <c r="Y3682" t="s">
        <v>32</v>
      </c>
      <c r="Z3682" t="s">
        <v>39</v>
      </c>
      <c r="AA3682" t="str">
        <f>IFERROR(_xlfn.XLOOKUP($J3682,avoidable_ed_reference!$A$2:$A$13,avoidable_ed_reference!$C$2:$C$13),"Not Classified")</f>
        <v>Not Classified</v>
      </c>
      <c r="AB3682" t="str">
        <f>IFERROR(_xlfn.XLOOKUP($B3682,enrollment!$A$2:$A$801,enrollment!$I$2:$I$801),"")</f>
        <v>OH</v>
      </c>
      <c r="AC3682">
        <f>IFERROR(_xlfn.XLOOKUP($B3682,enrollment!$A$2:$A$801,enrollment!$L$2:$L$801),"")</f>
        <v>69</v>
      </c>
      <c r="AD3682" t="str" cm="1">
        <f t="array" ref="AD3682">_xlfn.IFS(AC3682="","Unknown",AC3682&lt;18,"0-17",AC3682&lt;35,"18-34",AC3682&lt;50,"35-49",AC3682&lt;65,"50-64",TRUE,"65+")</f>
        <v>65+</v>
      </c>
      <c r="AE3682">
        <f>IFERROR(_xlfn.XLOOKUP($B3682,enrollment!$A$2:$A$801,enrollment!$O$2:$O$801),"")</f>
        <v>6789012345</v>
      </c>
      <c r="AF3682">
        <f>IFERROR(_xlfn.XLOOKUP($AE3682,providers!$B$2:$B$11,providers!$Q$2:$Q$11),"")</f>
        <v>4.0999999999999996</v>
      </c>
      <c r="AG3682" s="1">
        <f t="shared" si="57"/>
        <v>45292</v>
      </c>
    </row>
    <row r="3683" spans="1:33" x14ac:dyDescent="0.25">
      <c r="A3683" t="s">
        <v>4257</v>
      </c>
      <c r="B3683" t="s">
        <v>4250</v>
      </c>
      <c r="C3683">
        <v>7890123456</v>
      </c>
      <c r="D3683">
        <v>7890123456</v>
      </c>
      <c r="E3683" s="1">
        <v>45362</v>
      </c>
      <c r="F3683" s="1">
        <v>45362</v>
      </c>
      <c r="G3683" s="1">
        <v>45389</v>
      </c>
      <c r="H3683" t="s">
        <v>28</v>
      </c>
      <c r="I3683">
        <v>23</v>
      </c>
      <c r="J3683" t="s">
        <v>93</v>
      </c>
      <c r="K3683">
        <v>99284</v>
      </c>
      <c r="O3683">
        <v>1</v>
      </c>
      <c r="P3683">
        <v>2449.85</v>
      </c>
      <c r="Q3683">
        <v>1361.03</v>
      </c>
      <c r="R3683">
        <v>1088.82</v>
      </c>
      <c r="S3683">
        <v>272.20999999999998</v>
      </c>
      <c r="T3683" t="s">
        <v>30</v>
      </c>
      <c r="X3683" t="s">
        <v>233</v>
      </c>
      <c r="Y3683" t="s">
        <v>32</v>
      </c>
      <c r="Z3683" t="s">
        <v>45</v>
      </c>
      <c r="AA3683" t="str">
        <f>IFERROR(_xlfn.XLOOKUP($J3683,avoidable_ed_reference!$A$2:$A$13,avoidable_ed_reference!$C$2:$C$13),"Not Classified")</f>
        <v>Avoidable</v>
      </c>
      <c r="AB3683" t="str">
        <f>IFERROR(_xlfn.XLOOKUP($B3683,enrollment!$A$2:$A$801,enrollment!$I$2:$I$801),"")</f>
        <v>OH</v>
      </c>
      <c r="AC3683">
        <f>IFERROR(_xlfn.XLOOKUP($B3683,enrollment!$A$2:$A$801,enrollment!$L$2:$L$801),"")</f>
        <v>69</v>
      </c>
      <c r="AD3683" t="str" cm="1">
        <f t="array" ref="AD3683">_xlfn.IFS(AC3683="","Unknown",AC3683&lt;18,"0-17",AC3683&lt;35,"18-34",AC3683&lt;50,"35-49",AC3683&lt;65,"50-64",TRUE,"65+")</f>
        <v>65+</v>
      </c>
      <c r="AE3683">
        <f>IFERROR(_xlfn.XLOOKUP($B3683,enrollment!$A$2:$A$801,enrollment!$O$2:$O$801),"")</f>
        <v>6789012345</v>
      </c>
      <c r="AF3683">
        <f>IFERROR(_xlfn.XLOOKUP($AE3683,providers!$B$2:$B$11,providers!$Q$2:$Q$11),"")</f>
        <v>4.0999999999999996</v>
      </c>
      <c r="AG3683" s="1">
        <f t="shared" si="57"/>
        <v>45352</v>
      </c>
    </row>
    <row r="3684" spans="1:33" x14ac:dyDescent="0.25">
      <c r="A3684" t="s">
        <v>4258</v>
      </c>
      <c r="B3684" t="s">
        <v>4250</v>
      </c>
      <c r="C3684">
        <v>8901234567</v>
      </c>
      <c r="D3684">
        <v>8901234567</v>
      </c>
      <c r="E3684" s="1">
        <v>45530</v>
      </c>
      <c r="F3684" s="1">
        <v>45530</v>
      </c>
      <c r="G3684" s="1">
        <v>45551</v>
      </c>
      <c r="H3684" t="s">
        <v>59</v>
      </c>
      <c r="J3684" t="s">
        <v>99</v>
      </c>
      <c r="L3684" s="2" t="s">
        <v>61</v>
      </c>
      <c r="M3684" t="s">
        <v>62</v>
      </c>
      <c r="N3684" t="s">
        <v>63</v>
      </c>
      <c r="O3684">
        <v>1</v>
      </c>
      <c r="P3684">
        <v>1009.75</v>
      </c>
      <c r="Q3684">
        <v>917.95</v>
      </c>
      <c r="R3684">
        <v>734.36</v>
      </c>
      <c r="S3684">
        <v>183.59</v>
      </c>
      <c r="T3684" t="s">
        <v>30</v>
      </c>
      <c r="X3684" t="s">
        <v>233</v>
      </c>
      <c r="Y3684" t="s">
        <v>32</v>
      </c>
      <c r="Z3684" t="s">
        <v>64</v>
      </c>
      <c r="AA3684" t="str">
        <f>IFERROR(_xlfn.XLOOKUP($J3684,avoidable_ed_reference!$A$2:$A$13,avoidable_ed_reference!$C$2:$C$13),"Not Classified")</f>
        <v>Not Classified</v>
      </c>
      <c r="AB3684" t="str">
        <f>IFERROR(_xlfn.XLOOKUP($B3684,enrollment!$A$2:$A$801,enrollment!$I$2:$I$801),"")</f>
        <v>OH</v>
      </c>
      <c r="AC3684">
        <f>IFERROR(_xlfn.XLOOKUP($B3684,enrollment!$A$2:$A$801,enrollment!$L$2:$L$801),"")</f>
        <v>69</v>
      </c>
      <c r="AD3684" t="str" cm="1">
        <f t="array" ref="AD3684">_xlfn.IFS(AC3684="","Unknown",AC3684&lt;18,"0-17",AC3684&lt;35,"18-34",AC3684&lt;50,"35-49",AC3684&lt;65,"50-64",TRUE,"65+")</f>
        <v>65+</v>
      </c>
      <c r="AE3684">
        <f>IFERROR(_xlfn.XLOOKUP($B3684,enrollment!$A$2:$A$801,enrollment!$O$2:$O$801),"")</f>
        <v>6789012345</v>
      </c>
      <c r="AF3684">
        <f>IFERROR(_xlfn.XLOOKUP($AE3684,providers!$B$2:$B$11,providers!$Q$2:$Q$11),"")</f>
        <v>4.0999999999999996</v>
      </c>
      <c r="AG3684" s="1">
        <f t="shared" si="57"/>
        <v>45505</v>
      </c>
    </row>
    <row r="3685" spans="1:33" x14ac:dyDescent="0.25">
      <c r="A3685" t="s">
        <v>4259</v>
      </c>
      <c r="B3685" t="s">
        <v>4250</v>
      </c>
      <c r="C3685">
        <v>8901234567</v>
      </c>
      <c r="D3685">
        <v>8901234567</v>
      </c>
      <c r="E3685" s="1">
        <v>45548</v>
      </c>
      <c r="F3685" s="1">
        <v>45548</v>
      </c>
      <c r="G3685" s="1">
        <v>45573</v>
      </c>
      <c r="H3685" t="s">
        <v>59</v>
      </c>
      <c r="J3685" t="s">
        <v>47</v>
      </c>
      <c r="L3685" s="2" t="s">
        <v>151</v>
      </c>
      <c r="M3685" t="s">
        <v>152</v>
      </c>
      <c r="N3685" t="s">
        <v>153</v>
      </c>
      <c r="O3685">
        <v>1</v>
      </c>
      <c r="P3685">
        <v>819.74</v>
      </c>
      <c r="Q3685">
        <v>745.22</v>
      </c>
      <c r="R3685">
        <v>596.17999999999995</v>
      </c>
      <c r="S3685">
        <v>149.04</v>
      </c>
      <c r="T3685" t="s">
        <v>30</v>
      </c>
      <c r="X3685" t="s">
        <v>233</v>
      </c>
      <c r="Y3685" t="s">
        <v>32</v>
      </c>
      <c r="Z3685" t="s">
        <v>64</v>
      </c>
      <c r="AA3685" t="str">
        <f>IFERROR(_xlfn.XLOOKUP($J3685,avoidable_ed_reference!$A$2:$A$13,avoidable_ed_reference!$C$2:$C$13),"Not Classified")</f>
        <v>Not Classified</v>
      </c>
      <c r="AB3685" t="str">
        <f>IFERROR(_xlfn.XLOOKUP($B3685,enrollment!$A$2:$A$801,enrollment!$I$2:$I$801),"")</f>
        <v>OH</v>
      </c>
      <c r="AC3685">
        <f>IFERROR(_xlfn.XLOOKUP($B3685,enrollment!$A$2:$A$801,enrollment!$L$2:$L$801),"")</f>
        <v>69</v>
      </c>
      <c r="AD3685" t="str" cm="1">
        <f t="array" ref="AD3685">_xlfn.IFS(AC3685="","Unknown",AC3685&lt;18,"0-17",AC3685&lt;35,"18-34",AC3685&lt;50,"35-49",AC3685&lt;65,"50-64",TRUE,"65+")</f>
        <v>65+</v>
      </c>
      <c r="AE3685">
        <f>IFERROR(_xlfn.XLOOKUP($B3685,enrollment!$A$2:$A$801,enrollment!$O$2:$O$801),"")</f>
        <v>6789012345</v>
      </c>
      <c r="AF3685">
        <f>IFERROR(_xlfn.XLOOKUP($AE3685,providers!$B$2:$B$11,providers!$Q$2:$Q$11),"")</f>
        <v>4.0999999999999996</v>
      </c>
      <c r="AG3685" s="1">
        <f t="shared" si="57"/>
        <v>45536</v>
      </c>
    </row>
    <row r="3686" spans="1:33" x14ac:dyDescent="0.25">
      <c r="A3686" t="s">
        <v>4260</v>
      </c>
      <c r="B3686" t="s">
        <v>4250</v>
      </c>
      <c r="C3686">
        <v>6789012345</v>
      </c>
      <c r="D3686">
        <v>6789012345</v>
      </c>
      <c r="E3686" s="1">
        <v>45607</v>
      </c>
      <c r="F3686" s="1">
        <v>45607</v>
      </c>
      <c r="G3686" s="1">
        <v>45626</v>
      </c>
      <c r="H3686" t="s">
        <v>28</v>
      </c>
      <c r="I3686">
        <v>11</v>
      </c>
      <c r="J3686" t="s">
        <v>38</v>
      </c>
      <c r="K3686">
        <v>99213</v>
      </c>
      <c r="O3686">
        <v>1</v>
      </c>
      <c r="P3686">
        <v>183.67</v>
      </c>
      <c r="Q3686">
        <v>136.05000000000001</v>
      </c>
      <c r="R3686">
        <v>108.84</v>
      </c>
      <c r="S3686">
        <v>27.21</v>
      </c>
      <c r="T3686" t="s">
        <v>30</v>
      </c>
      <c r="X3686" t="s">
        <v>233</v>
      </c>
      <c r="Y3686" t="s">
        <v>32</v>
      </c>
      <c r="Z3686" t="s">
        <v>39</v>
      </c>
      <c r="AA3686" t="str">
        <f>IFERROR(_xlfn.XLOOKUP($J3686,avoidable_ed_reference!$A$2:$A$13,avoidable_ed_reference!$C$2:$C$13),"Not Classified")</f>
        <v>Not Classified</v>
      </c>
      <c r="AB3686" t="str">
        <f>IFERROR(_xlfn.XLOOKUP($B3686,enrollment!$A$2:$A$801,enrollment!$I$2:$I$801),"")</f>
        <v>OH</v>
      </c>
      <c r="AC3686">
        <f>IFERROR(_xlfn.XLOOKUP($B3686,enrollment!$A$2:$A$801,enrollment!$L$2:$L$801),"")</f>
        <v>69</v>
      </c>
      <c r="AD3686" t="str" cm="1">
        <f t="array" ref="AD3686">_xlfn.IFS(AC3686="","Unknown",AC3686&lt;18,"0-17",AC3686&lt;35,"18-34",AC3686&lt;50,"35-49",AC3686&lt;65,"50-64",TRUE,"65+")</f>
        <v>65+</v>
      </c>
      <c r="AE3686">
        <f>IFERROR(_xlfn.XLOOKUP($B3686,enrollment!$A$2:$A$801,enrollment!$O$2:$O$801),"")</f>
        <v>6789012345</v>
      </c>
      <c r="AF3686">
        <f>IFERROR(_xlfn.XLOOKUP($AE3686,providers!$B$2:$B$11,providers!$Q$2:$Q$11),"")</f>
        <v>4.0999999999999996</v>
      </c>
      <c r="AG3686" s="1">
        <f t="shared" si="57"/>
        <v>45597</v>
      </c>
    </row>
    <row r="3687" spans="1:33" x14ac:dyDescent="0.25">
      <c r="A3687" t="s">
        <v>4261</v>
      </c>
      <c r="B3687" t="s">
        <v>4250</v>
      </c>
      <c r="C3687">
        <v>9012345678</v>
      </c>
      <c r="D3687">
        <v>9012345678</v>
      </c>
      <c r="E3687" s="1">
        <v>45615</v>
      </c>
      <c r="F3687" s="1">
        <v>45615</v>
      </c>
      <c r="G3687" s="1">
        <v>45645</v>
      </c>
      <c r="H3687" t="s">
        <v>67</v>
      </c>
      <c r="I3687">
        <v>21</v>
      </c>
      <c r="J3687" t="s">
        <v>80</v>
      </c>
      <c r="K3687">
        <v>99223</v>
      </c>
      <c r="O3687">
        <v>1</v>
      </c>
      <c r="P3687">
        <v>19921.75</v>
      </c>
      <c r="Q3687">
        <v>12852.74</v>
      </c>
      <c r="R3687">
        <v>10282.19</v>
      </c>
      <c r="S3687">
        <v>2570.5500000000002</v>
      </c>
      <c r="T3687" t="s">
        <v>30</v>
      </c>
      <c r="V3687">
        <v>1</v>
      </c>
      <c r="W3687" s="2" t="s">
        <v>68</v>
      </c>
      <c r="X3687" t="s">
        <v>233</v>
      </c>
      <c r="Y3687" t="s">
        <v>32</v>
      </c>
      <c r="Z3687" t="s">
        <v>69</v>
      </c>
      <c r="AA3687" t="str">
        <f>IFERROR(_xlfn.XLOOKUP($J3687,avoidable_ed_reference!$A$2:$A$13,avoidable_ed_reference!$C$2:$C$13),"Not Classified")</f>
        <v>Non-Avoidable</v>
      </c>
      <c r="AB3687" t="str">
        <f>IFERROR(_xlfn.XLOOKUP($B3687,enrollment!$A$2:$A$801,enrollment!$I$2:$I$801),"")</f>
        <v>OH</v>
      </c>
      <c r="AC3687">
        <f>IFERROR(_xlfn.XLOOKUP($B3687,enrollment!$A$2:$A$801,enrollment!$L$2:$L$801),"")</f>
        <v>69</v>
      </c>
      <c r="AD3687" t="str" cm="1">
        <f t="array" ref="AD3687">_xlfn.IFS(AC3687="","Unknown",AC3687&lt;18,"0-17",AC3687&lt;35,"18-34",AC3687&lt;50,"35-49",AC3687&lt;65,"50-64",TRUE,"65+")</f>
        <v>65+</v>
      </c>
      <c r="AE3687">
        <f>IFERROR(_xlfn.XLOOKUP($B3687,enrollment!$A$2:$A$801,enrollment!$O$2:$O$801),"")</f>
        <v>6789012345</v>
      </c>
      <c r="AF3687">
        <f>IFERROR(_xlfn.XLOOKUP($AE3687,providers!$B$2:$B$11,providers!$Q$2:$Q$11),"")</f>
        <v>4.0999999999999996</v>
      </c>
      <c r="AG3687" s="1">
        <f t="shared" si="57"/>
        <v>45597</v>
      </c>
    </row>
    <row r="3688" spans="1:33" x14ac:dyDescent="0.25">
      <c r="A3688" t="s">
        <v>4262</v>
      </c>
      <c r="B3688" t="s">
        <v>4250</v>
      </c>
      <c r="C3688">
        <v>5678901234</v>
      </c>
      <c r="D3688">
        <v>5678901234</v>
      </c>
      <c r="E3688" s="1">
        <v>45537</v>
      </c>
      <c r="F3688" s="1">
        <v>45537</v>
      </c>
      <c r="G3688" s="1">
        <v>45552</v>
      </c>
      <c r="H3688" t="s">
        <v>28</v>
      </c>
      <c r="I3688">
        <v>20</v>
      </c>
      <c r="J3688" t="s">
        <v>35</v>
      </c>
      <c r="K3688">
        <v>99213</v>
      </c>
      <c r="O3688">
        <v>1</v>
      </c>
      <c r="P3688">
        <v>163.38</v>
      </c>
      <c r="Q3688">
        <v>125.68</v>
      </c>
      <c r="R3688">
        <v>100.54</v>
      </c>
      <c r="S3688">
        <v>25.14</v>
      </c>
      <c r="T3688" t="s">
        <v>30</v>
      </c>
      <c r="X3688" t="s">
        <v>233</v>
      </c>
      <c r="Y3688" t="s">
        <v>32</v>
      </c>
      <c r="Z3688" t="s">
        <v>36</v>
      </c>
      <c r="AA3688" t="str">
        <f>IFERROR(_xlfn.XLOOKUP($J3688,avoidable_ed_reference!$A$2:$A$13,avoidable_ed_reference!$C$2:$C$13),"Not Classified")</f>
        <v>Avoidable</v>
      </c>
      <c r="AB3688" t="str">
        <f>IFERROR(_xlfn.XLOOKUP($B3688,enrollment!$A$2:$A$801,enrollment!$I$2:$I$801),"")</f>
        <v>OH</v>
      </c>
      <c r="AC3688">
        <f>IFERROR(_xlfn.XLOOKUP($B3688,enrollment!$A$2:$A$801,enrollment!$L$2:$L$801),"")</f>
        <v>69</v>
      </c>
      <c r="AD3688" t="str" cm="1">
        <f t="array" ref="AD3688">_xlfn.IFS(AC3688="","Unknown",AC3688&lt;18,"0-17",AC3688&lt;35,"18-34",AC3688&lt;50,"35-49",AC3688&lt;65,"50-64",TRUE,"65+")</f>
        <v>65+</v>
      </c>
      <c r="AE3688">
        <f>IFERROR(_xlfn.XLOOKUP($B3688,enrollment!$A$2:$A$801,enrollment!$O$2:$O$801),"")</f>
        <v>6789012345</v>
      </c>
      <c r="AF3688">
        <f>IFERROR(_xlfn.XLOOKUP($AE3688,providers!$B$2:$B$11,providers!$Q$2:$Q$11),"")</f>
        <v>4.0999999999999996</v>
      </c>
      <c r="AG3688" s="1">
        <f t="shared" si="57"/>
        <v>45536</v>
      </c>
    </row>
    <row r="3689" spans="1:33" x14ac:dyDescent="0.25">
      <c r="A3689" t="s">
        <v>4263</v>
      </c>
      <c r="B3689" t="s">
        <v>4250</v>
      </c>
      <c r="C3689">
        <v>2233445566</v>
      </c>
      <c r="D3689">
        <v>2233445566</v>
      </c>
      <c r="E3689" s="1">
        <v>45466</v>
      </c>
      <c r="F3689" s="1">
        <v>45466</v>
      </c>
      <c r="G3689" s="1">
        <v>45481</v>
      </c>
      <c r="H3689" t="s">
        <v>59</v>
      </c>
      <c r="J3689" t="s">
        <v>47</v>
      </c>
      <c r="L3689" s="2" t="s">
        <v>82</v>
      </c>
      <c r="M3689" t="s">
        <v>83</v>
      </c>
      <c r="N3689" t="s">
        <v>84</v>
      </c>
      <c r="O3689">
        <v>1</v>
      </c>
      <c r="P3689">
        <v>1291.79</v>
      </c>
      <c r="Q3689">
        <v>1174.3499999999999</v>
      </c>
      <c r="R3689">
        <v>939.48</v>
      </c>
      <c r="S3689">
        <v>234.87</v>
      </c>
      <c r="T3689" t="s">
        <v>30</v>
      </c>
      <c r="X3689" t="s">
        <v>233</v>
      </c>
      <c r="Y3689" t="s">
        <v>32</v>
      </c>
      <c r="Z3689" t="s">
        <v>64</v>
      </c>
      <c r="AA3689" t="str">
        <f>IFERROR(_xlfn.XLOOKUP($J3689,avoidable_ed_reference!$A$2:$A$13,avoidable_ed_reference!$C$2:$C$13),"Not Classified")</f>
        <v>Not Classified</v>
      </c>
      <c r="AB3689" t="str">
        <f>IFERROR(_xlfn.XLOOKUP($B3689,enrollment!$A$2:$A$801,enrollment!$I$2:$I$801),"")</f>
        <v>OH</v>
      </c>
      <c r="AC3689">
        <f>IFERROR(_xlfn.XLOOKUP($B3689,enrollment!$A$2:$A$801,enrollment!$L$2:$L$801),"")</f>
        <v>69</v>
      </c>
      <c r="AD3689" t="str" cm="1">
        <f t="array" ref="AD3689">_xlfn.IFS(AC3689="","Unknown",AC3689&lt;18,"0-17",AC3689&lt;35,"18-34",AC3689&lt;50,"35-49",AC3689&lt;65,"50-64",TRUE,"65+")</f>
        <v>65+</v>
      </c>
      <c r="AE3689">
        <f>IFERROR(_xlfn.XLOOKUP($B3689,enrollment!$A$2:$A$801,enrollment!$O$2:$O$801),"")</f>
        <v>6789012345</v>
      </c>
      <c r="AF3689">
        <f>IFERROR(_xlfn.XLOOKUP($AE3689,providers!$B$2:$B$11,providers!$Q$2:$Q$11),"")</f>
        <v>4.0999999999999996</v>
      </c>
      <c r="AG3689" s="1">
        <f t="shared" si="57"/>
        <v>45444</v>
      </c>
    </row>
    <row r="3690" spans="1:33" x14ac:dyDescent="0.25">
      <c r="A3690" t="s">
        <v>4264</v>
      </c>
      <c r="B3690" t="s">
        <v>4250</v>
      </c>
      <c r="C3690">
        <v>3456789012</v>
      </c>
      <c r="D3690">
        <v>3456789012</v>
      </c>
      <c r="E3690" s="1">
        <v>45307</v>
      </c>
      <c r="F3690" s="1">
        <v>45307</v>
      </c>
      <c r="G3690" s="1">
        <v>45333</v>
      </c>
      <c r="H3690" t="s">
        <v>67</v>
      </c>
      <c r="I3690">
        <v>21</v>
      </c>
      <c r="J3690" t="s">
        <v>80</v>
      </c>
      <c r="K3690">
        <v>99223</v>
      </c>
      <c r="O3690">
        <v>1</v>
      </c>
      <c r="P3690">
        <v>33422.9</v>
      </c>
      <c r="Q3690">
        <v>21563.16</v>
      </c>
      <c r="R3690">
        <v>17250.53</v>
      </c>
      <c r="S3690">
        <v>4312.63</v>
      </c>
      <c r="T3690" t="s">
        <v>30</v>
      </c>
      <c r="V3690">
        <v>1</v>
      </c>
      <c r="W3690" s="2" t="s">
        <v>68</v>
      </c>
      <c r="X3690" t="s">
        <v>233</v>
      </c>
      <c r="Y3690" t="s">
        <v>32</v>
      </c>
      <c r="Z3690" t="s">
        <v>69</v>
      </c>
      <c r="AA3690" t="str">
        <f>IFERROR(_xlfn.XLOOKUP($J3690,avoidable_ed_reference!$A$2:$A$13,avoidable_ed_reference!$C$2:$C$13),"Not Classified")</f>
        <v>Non-Avoidable</v>
      </c>
      <c r="AB3690" t="str">
        <f>IFERROR(_xlfn.XLOOKUP($B3690,enrollment!$A$2:$A$801,enrollment!$I$2:$I$801),"")</f>
        <v>OH</v>
      </c>
      <c r="AC3690">
        <f>IFERROR(_xlfn.XLOOKUP($B3690,enrollment!$A$2:$A$801,enrollment!$L$2:$L$801),"")</f>
        <v>69</v>
      </c>
      <c r="AD3690" t="str" cm="1">
        <f t="array" ref="AD3690">_xlfn.IFS(AC3690="","Unknown",AC3690&lt;18,"0-17",AC3690&lt;35,"18-34",AC3690&lt;50,"35-49",AC3690&lt;65,"50-64",TRUE,"65+")</f>
        <v>65+</v>
      </c>
      <c r="AE3690">
        <f>IFERROR(_xlfn.XLOOKUP($B3690,enrollment!$A$2:$A$801,enrollment!$O$2:$O$801),"")</f>
        <v>6789012345</v>
      </c>
      <c r="AF3690">
        <f>IFERROR(_xlfn.XLOOKUP($AE3690,providers!$B$2:$B$11,providers!$Q$2:$Q$11),"")</f>
        <v>4.0999999999999996</v>
      </c>
      <c r="AG3690" s="1">
        <f t="shared" si="57"/>
        <v>45292</v>
      </c>
    </row>
    <row r="3691" spans="1:33" x14ac:dyDescent="0.25">
      <c r="A3691" t="s">
        <v>4265</v>
      </c>
      <c r="B3691" t="s">
        <v>4250</v>
      </c>
      <c r="C3691">
        <v>6789012345</v>
      </c>
      <c r="D3691">
        <v>6789012345</v>
      </c>
      <c r="E3691" s="1">
        <v>45634</v>
      </c>
      <c r="F3691" s="1">
        <v>45634</v>
      </c>
      <c r="G3691" s="1">
        <v>45666</v>
      </c>
      <c r="H3691" t="s">
        <v>28</v>
      </c>
      <c r="I3691">
        <v>11</v>
      </c>
      <c r="J3691" t="s">
        <v>47</v>
      </c>
      <c r="K3691">
        <v>99213</v>
      </c>
      <c r="O3691">
        <v>1</v>
      </c>
      <c r="P3691">
        <v>170.36</v>
      </c>
      <c r="Q3691">
        <v>126.19</v>
      </c>
      <c r="R3691">
        <v>100.95</v>
      </c>
      <c r="S3691">
        <v>25.24</v>
      </c>
      <c r="T3691" t="s">
        <v>30</v>
      </c>
      <c r="X3691" t="s">
        <v>233</v>
      </c>
      <c r="Y3691" t="s">
        <v>32</v>
      </c>
      <c r="Z3691" t="s">
        <v>39</v>
      </c>
      <c r="AA3691" t="str">
        <f>IFERROR(_xlfn.XLOOKUP($J3691,avoidable_ed_reference!$A$2:$A$13,avoidable_ed_reference!$C$2:$C$13),"Not Classified")</f>
        <v>Not Classified</v>
      </c>
      <c r="AB3691" t="str">
        <f>IFERROR(_xlfn.XLOOKUP($B3691,enrollment!$A$2:$A$801,enrollment!$I$2:$I$801),"")</f>
        <v>OH</v>
      </c>
      <c r="AC3691">
        <f>IFERROR(_xlfn.XLOOKUP($B3691,enrollment!$A$2:$A$801,enrollment!$L$2:$L$801),"")</f>
        <v>69</v>
      </c>
      <c r="AD3691" t="str" cm="1">
        <f t="array" ref="AD3691">_xlfn.IFS(AC3691="","Unknown",AC3691&lt;18,"0-17",AC3691&lt;35,"18-34",AC3691&lt;50,"35-49",AC3691&lt;65,"50-64",TRUE,"65+")</f>
        <v>65+</v>
      </c>
      <c r="AE3691">
        <f>IFERROR(_xlfn.XLOOKUP($B3691,enrollment!$A$2:$A$801,enrollment!$O$2:$O$801),"")</f>
        <v>6789012345</v>
      </c>
      <c r="AF3691">
        <f>IFERROR(_xlfn.XLOOKUP($AE3691,providers!$B$2:$B$11,providers!$Q$2:$Q$11),"")</f>
        <v>4.0999999999999996</v>
      </c>
      <c r="AG3691" s="1">
        <f t="shared" si="57"/>
        <v>45627</v>
      </c>
    </row>
    <row r="3692" spans="1:33" x14ac:dyDescent="0.25">
      <c r="A3692" t="s">
        <v>4266</v>
      </c>
      <c r="B3692" t="s">
        <v>4250</v>
      </c>
      <c r="C3692">
        <v>3456789012</v>
      </c>
      <c r="D3692">
        <v>3456789012</v>
      </c>
      <c r="E3692" s="1">
        <v>45345</v>
      </c>
      <c r="F3692" s="1">
        <v>45345</v>
      </c>
      <c r="G3692" s="1">
        <v>45363</v>
      </c>
      <c r="H3692" t="s">
        <v>28</v>
      </c>
      <c r="I3692">
        <v>23</v>
      </c>
      <c r="J3692" t="s">
        <v>221</v>
      </c>
      <c r="K3692">
        <v>99284</v>
      </c>
      <c r="O3692">
        <v>1</v>
      </c>
      <c r="P3692">
        <v>2240.0100000000002</v>
      </c>
      <c r="Q3692">
        <v>1244.45</v>
      </c>
      <c r="R3692">
        <v>995.56</v>
      </c>
      <c r="S3692">
        <v>248.89</v>
      </c>
      <c r="T3692" t="s">
        <v>30</v>
      </c>
      <c r="X3692" t="s">
        <v>233</v>
      </c>
      <c r="Y3692" t="s">
        <v>32</v>
      </c>
      <c r="Z3692" t="s">
        <v>45</v>
      </c>
      <c r="AA3692" t="str">
        <f>IFERROR(_xlfn.XLOOKUP($J3692,avoidable_ed_reference!$A$2:$A$13,avoidable_ed_reference!$C$2:$C$13),"Not Classified")</f>
        <v>Avoidable</v>
      </c>
      <c r="AB3692" t="str">
        <f>IFERROR(_xlfn.XLOOKUP($B3692,enrollment!$A$2:$A$801,enrollment!$I$2:$I$801),"")</f>
        <v>OH</v>
      </c>
      <c r="AC3692">
        <f>IFERROR(_xlfn.XLOOKUP($B3692,enrollment!$A$2:$A$801,enrollment!$L$2:$L$801),"")</f>
        <v>69</v>
      </c>
      <c r="AD3692" t="str" cm="1">
        <f t="array" ref="AD3692">_xlfn.IFS(AC3692="","Unknown",AC3692&lt;18,"0-17",AC3692&lt;35,"18-34",AC3692&lt;50,"35-49",AC3692&lt;65,"50-64",TRUE,"65+")</f>
        <v>65+</v>
      </c>
      <c r="AE3692">
        <f>IFERROR(_xlfn.XLOOKUP($B3692,enrollment!$A$2:$A$801,enrollment!$O$2:$O$801),"")</f>
        <v>6789012345</v>
      </c>
      <c r="AF3692">
        <f>IFERROR(_xlfn.XLOOKUP($AE3692,providers!$B$2:$B$11,providers!$Q$2:$Q$11),"")</f>
        <v>4.0999999999999996</v>
      </c>
      <c r="AG3692" s="1">
        <f t="shared" si="57"/>
        <v>45323</v>
      </c>
    </row>
    <row r="3693" spans="1:33" x14ac:dyDescent="0.25">
      <c r="A3693" t="s">
        <v>4267</v>
      </c>
      <c r="B3693" t="s">
        <v>4250</v>
      </c>
      <c r="C3693">
        <v>5678901234</v>
      </c>
      <c r="D3693">
        <v>5678901234</v>
      </c>
      <c r="E3693" s="1">
        <v>45307</v>
      </c>
      <c r="F3693" s="1">
        <v>45307</v>
      </c>
      <c r="G3693" s="1">
        <v>45326</v>
      </c>
      <c r="H3693" t="s">
        <v>28</v>
      </c>
      <c r="I3693">
        <v>20</v>
      </c>
      <c r="J3693" t="s">
        <v>35</v>
      </c>
      <c r="K3693">
        <v>99213</v>
      </c>
      <c r="O3693">
        <v>1</v>
      </c>
      <c r="P3693">
        <v>162.44999999999999</v>
      </c>
      <c r="Q3693">
        <v>124.96</v>
      </c>
      <c r="R3693">
        <v>99.97</v>
      </c>
      <c r="S3693">
        <v>24.99</v>
      </c>
      <c r="T3693" t="s">
        <v>30</v>
      </c>
      <c r="X3693" t="s">
        <v>233</v>
      </c>
      <c r="Y3693" t="s">
        <v>32</v>
      </c>
      <c r="Z3693" t="s">
        <v>36</v>
      </c>
      <c r="AA3693" t="str">
        <f>IFERROR(_xlfn.XLOOKUP($J3693,avoidable_ed_reference!$A$2:$A$13,avoidable_ed_reference!$C$2:$C$13),"Not Classified")</f>
        <v>Avoidable</v>
      </c>
      <c r="AB3693" t="str">
        <f>IFERROR(_xlfn.XLOOKUP($B3693,enrollment!$A$2:$A$801,enrollment!$I$2:$I$801),"")</f>
        <v>OH</v>
      </c>
      <c r="AC3693">
        <f>IFERROR(_xlfn.XLOOKUP($B3693,enrollment!$A$2:$A$801,enrollment!$L$2:$L$801),"")</f>
        <v>69</v>
      </c>
      <c r="AD3693" t="str" cm="1">
        <f t="array" ref="AD3693">_xlfn.IFS(AC3693="","Unknown",AC3693&lt;18,"0-17",AC3693&lt;35,"18-34",AC3693&lt;50,"35-49",AC3693&lt;65,"50-64",TRUE,"65+")</f>
        <v>65+</v>
      </c>
      <c r="AE3693">
        <f>IFERROR(_xlfn.XLOOKUP($B3693,enrollment!$A$2:$A$801,enrollment!$O$2:$O$801),"")</f>
        <v>6789012345</v>
      </c>
      <c r="AF3693">
        <f>IFERROR(_xlfn.XLOOKUP($AE3693,providers!$B$2:$B$11,providers!$Q$2:$Q$11),"")</f>
        <v>4.0999999999999996</v>
      </c>
      <c r="AG3693" s="1">
        <f t="shared" si="57"/>
        <v>45292</v>
      </c>
    </row>
    <row r="3694" spans="1:33" x14ac:dyDescent="0.25">
      <c r="A3694" t="s">
        <v>4268</v>
      </c>
      <c r="B3694" t="s">
        <v>4250</v>
      </c>
      <c r="C3694">
        <v>8901234567</v>
      </c>
      <c r="D3694">
        <v>8901234567</v>
      </c>
      <c r="E3694" s="1">
        <v>45546</v>
      </c>
      <c r="F3694" s="1">
        <v>45546</v>
      </c>
      <c r="G3694" s="1">
        <v>45573</v>
      </c>
      <c r="H3694" t="s">
        <v>59</v>
      </c>
      <c r="J3694" t="s">
        <v>99</v>
      </c>
      <c r="L3694" s="2" t="s">
        <v>151</v>
      </c>
      <c r="M3694" t="s">
        <v>152</v>
      </c>
      <c r="N3694" t="s">
        <v>153</v>
      </c>
      <c r="O3694">
        <v>1</v>
      </c>
      <c r="P3694">
        <v>1202.96</v>
      </c>
      <c r="Q3694">
        <v>1093.5999999999999</v>
      </c>
      <c r="R3694">
        <v>874.88</v>
      </c>
      <c r="S3694">
        <v>218.72</v>
      </c>
      <c r="T3694" t="s">
        <v>30</v>
      </c>
      <c r="X3694" t="s">
        <v>233</v>
      </c>
      <c r="Y3694" t="s">
        <v>32</v>
      </c>
      <c r="Z3694" t="s">
        <v>64</v>
      </c>
      <c r="AA3694" t="str">
        <f>IFERROR(_xlfn.XLOOKUP($J3694,avoidable_ed_reference!$A$2:$A$13,avoidable_ed_reference!$C$2:$C$13),"Not Classified")</f>
        <v>Not Classified</v>
      </c>
      <c r="AB3694" t="str">
        <f>IFERROR(_xlfn.XLOOKUP($B3694,enrollment!$A$2:$A$801,enrollment!$I$2:$I$801),"")</f>
        <v>OH</v>
      </c>
      <c r="AC3694">
        <f>IFERROR(_xlfn.XLOOKUP($B3694,enrollment!$A$2:$A$801,enrollment!$L$2:$L$801),"")</f>
        <v>69</v>
      </c>
      <c r="AD3694" t="str" cm="1">
        <f t="array" ref="AD3694">_xlfn.IFS(AC3694="","Unknown",AC3694&lt;18,"0-17",AC3694&lt;35,"18-34",AC3694&lt;50,"35-49",AC3694&lt;65,"50-64",TRUE,"65+")</f>
        <v>65+</v>
      </c>
      <c r="AE3694">
        <f>IFERROR(_xlfn.XLOOKUP($B3694,enrollment!$A$2:$A$801,enrollment!$O$2:$O$801),"")</f>
        <v>6789012345</v>
      </c>
      <c r="AF3694">
        <f>IFERROR(_xlfn.XLOOKUP($AE3694,providers!$B$2:$B$11,providers!$Q$2:$Q$11),"")</f>
        <v>4.0999999999999996</v>
      </c>
      <c r="AG3694" s="1">
        <f t="shared" si="57"/>
        <v>45536</v>
      </c>
    </row>
    <row r="3695" spans="1:33" x14ac:dyDescent="0.25">
      <c r="A3695" t="s">
        <v>4269</v>
      </c>
      <c r="B3695" t="s">
        <v>4250</v>
      </c>
      <c r="C3695">
        <v>7890123456</v>
      </c>
      <c r="D3695">
        <v>7890123456</v>
      </c>
      <c r="E3695" s="1">
        <v>45391</v>
      </c>
      <c r="F3695" s="1">
        <v>45391</v>
      </c>
      <c r="G3695" s="1">
        <v>45424</v>
      </c>
      <c r="H3695" t="s">
        <v>28</v>
      </c>
      <c r="I3695">
        <v>23</v>
      </c>
      <c r="J3695" t="s">
        <v>184</v>
      </c>
      <c r="K3695">
        <v>99284</v>
      </c>
      <c r="O3695">
        <v>1</v>
      </c>
      <c r="P3695">
        <v>1728.58</v>
      </c>
      <c r="Q3695">
        <v>960.32</v>
      </c>
      <c r="R3695">
        <v>768.26</v>
      </c>
      <c r="S3695">
        <v>192.06</v>
      </c>
      <c r="T3695" t="s">
        <v>30</v>
      </c>
      <c r="X3695" t="s">
        <v>233</v>
      </c>
      <c r="Y3695" t="s">
        <v>32</v>
      </c>
      <c r="Z3695" t="s">
        <v>45</v>
      </c>
      <c r="AA3695" t="str">
        <f>IFERROR(_xlfn.XLOOKUP($J3695,avoidable_ed_reference!$A$2:$A$13,avoidable_ed_reference!$C$2:$C$13),"Not Classified")</f>
        <v>Non-Avoidable</v>
      </c>
      <c r="AB3695" t="str">
        <f>IFERROR(_xlfn.XLOOKUP($B3695,enrollment!$A$2:$A$801,enrollment!$I$2:$I$801),"")</f>
        <v>OH</v>
      </c>
      <c r="AC3695">
        <f>IFERROR(_xlfn.XLOOKUP($B3695,enrollment!$A$2:$A$801,enrollment!$L$2:$L$801),"")</f>
        <v>69</v>
      </c>
      <c r="AD3695" t="str" cm="1">
        <f t="array" ref="AD3695">_xlfn.IFS(AC3695="","Unknown",AC3695&lt;18,"0-17",AC3695&lt;35,"18-34",AC3695&lt;50,"35-49",AC3695&lt;65,"50-64",TRUE,"65+")</f>
        <v>65+</v>
      </c>
      <c r="AE3695">
        <f>IFERROR(_xlfn.XLOOKUP($B3695,enrollment!$A$2:$A$801,enrollment!$O$2:$O$801),"")</f>
        <v>6789012345</v>
      </c>
      <c r="AF3695">
        <f>IFERROR(_xlfn.XLOOKUP($AE3695,providers!$B$2:$B$11,providers!$Q$2:$Q$11),"")</f>
        <v>4.0999999999999996</v>
      </c>
      <c r="AG3695" s="1">
        <f t="shared" si="57"/>
        <v>45383</v>
      </c>
    </row>
    <row r="3696" spans="1:33" x14ac:dyDescent="0.25">
      <c r="A3696" t="s">
        <v>4270</v>
      </c>
      <c r="B3696" t="s">
        <v>4250</v>
      </c>
      <c r="C3696">
        <v>6789012345</v>
      </c>
      <c r="D3696">
        <v>6789012345</v>
      </c>
      <c r="E3696" s="1">
        <v>45342</v>
      </c>
      <c r="F3696" s="1">
        <v>45342</v>
      </c>
      <c r="G3696" s="1">
        <v>45376</v>
      </c>
      <c r="H3696" t="s">
        <v>28</v>
      </c>
      <c r="I3696">
        <v>11</v>
      </c>
      <c r="J3696" t="s">
        <v>35</v>
      </c>
      <c r="K3696">
        <v>99213</v>
      </c>
      <c r="O3696">
        <v>1</v>
      </c>
      <c r="P3696">
        <v>241.58</v>
      </c>
      <c r="Q3696">
        <v>178.95</v>
      </c>
      <c r="R3696">
        <v>143.16</v>
      </c>
      <c r="S3696">
        <v>35.79</v>
      </c>
      <c r="T3696" t="s">
        <v>30</v>
      </c>
      <c r="X3696" t="s">
        <v>233</v>
      </c>
      <c r="Y3696" t="s">
        <v>32</v>
      </c>
      <c r="Z3696" t="s">
        <v>39</v>
      </c>
      <c r="AA3696" t="str">
        <f>IFERROR(_xlfn.XLOOKUP($J3696,avoidable_ed_reference!$A$2:$A$13,avoidable_ed_reference!$C$2:$C$13),"Not Classified")</f>
        <v>Avoidable</v>
      </c>
      <c r="AB3696" t="str">
        <f>IFERROR(_xlfn.XLOOKUP($B3696,enrollment!$A$2:$A$801,enrollment!$I$2:$I$801),"")</f>
        <v>OH</v>
      </c>
      <c r="AC3696">
        <f>IFERROR(_xlfn.XLOOKUP($B3696,enrollment!$A$2:$A$801,enrollment!$L$2:$L$801),"")</f>
        <v>69</v>
      </c>
      <c r="AD3696" t="str" cm="1">
        <f t="array" ref="AD3696">_xlfn.IFS(AC3696="","Unknown",AC3696&lt;18,"0-17",AC3696&lt;35,"18-34",AC3696&lt;50,"35-49",AC3696&lt;65,"50-64",TRUE,"65+")</f>
        <v>65+</v>
      </c>
      <c r="AE3696">
        <f>IFERROR(_xlfn.XLOOKUP($B3696,enrollment!$A$2:$A$801,enrollment!$O$2:$O$801),"")</f>
        <v>6789012345</v>
      </c>
      <c r="AF3696">
        <f>IFERROR(_xlfn.XLOOKUP($AE3696,providers!$B$2:$B$11,providers!$Q$2:$Q$11),"")</f>
        <v>4.0999999999999996</v>
      </c>
      <c r="AG3696" s="1">
        <f t="shared" si="57"/>
        <v>45323</v>
      </c>
    </row>
    <row r="3697" spans="1:33" x14ac:dyDescent="0.25">
      <c r="A3697" t="s">
        <v>4271</v>
      </c>
      <c r="B3697" t="s">
        <v>4250</v>
      </c>
      <c r="C3697">
        <v>6789012345</v>
      </c>
      <c r="D3697">
        <v>6789012345</v>
      </c>
      <c r="E3697" s="1">
        <v>45419</v>
      </c>
      <c r="F3697" s="1">
        <v>45419</v>
      </c>
      <c r="G3697" s="1">
        <v>45446</v>
      </c>
      <c r="H3697" t="s">
        <v>28</v>
      </c>
      <c r="I3697">
        <v>11</v>
      </c>
      <c r="J3697" t="s">
        <v>47</v>
      </c>
      <c r="K3697">
        <v>99213</v>
      </c>
      <c r="O3697">
        <v>1</v>
      </c>
      <c r="P3697">
        <v>229</v>
      </c>
      <c r="Q3697">
        <v>169.63</v>
      </c>
      <c r="R3697">
        <v>135.69999999999999</v>
      </c>
      <c r="S3697">
        <v>33.93</v>
      </c>
      <c r="T3697" t="s">
        <v>30</v>
      </c>
      <c r="X3697" t="s">
        <v>233</v>
      </c>
      <c r="Y3697" t="s">
        <v>32</v>
      </c>
      <c r="Z3697" t="s">
        <v>39</v>
      </c>
      <c r="AA3697" t="str">
        <f>IFERROR(_xlfn.XLOOKUP($J3697,avoidable_ed_reference!$A$2:$A$13,avoidable_ed_reference!$C$2:$C$13),"Not Classified")</f>
        <v>Not Classified</v>
      </c>
      <c r="AB3697" t="str">
        <f>IFERROR(_xlfn.XLOOKUP($B3697,enrollment!$A$2:$A$801,enrollment!$I$2:$I$801),"")</f>
        <v>OH</v>
      </c>
      <c r="AC3697">
        <f>IFERROR(_xlfn.XLOOKUP($B3697,enrollment!$A$2:$A$801,enrollment!$L$2:$L$801),"")</f>
        <v>69</v>
      </c>
      <c r="AD3697" t="str" cm="1">
        <f t="array" ref="AD3697">_xlfn.IFS(AC3697="","Unknown",AC3697&lt;18,"0-17",AC3697&lt;35,"18-34",AC3697&lt;50,"35-49",AC3697&lt;65,"50-64",TRUE,"65+")</f>
        <v>65+</v>
      </c>
      <c r="AE3697">
        <f>IFERROR(_xlfn.XLOOKUP($B3697,enrollment!$A$2:$A$801,enrollment!$O$2:$O$801),"")</f>
        <v>6789012345</v>
      </c>
      <c r="AF3697">
        <f>IFERROR(_xlfn.XLOOKUP($AE3697,providers!$B$2:$B$11,providers!$Q$2:$Q$11),"")</f>
        <v>4.0999999999999996</v>
      </c>
      <c r="AG3697" s="1">
        <f t="shared" si="57"/>
        <v>45413</v>
      </c>
    </row>
    <row r="3698" spans="1:33" x14ac:dyDescent="0.25">
      <c r="A3698" t="s">
        <v>4272</v>
      </c>
      <c r="B3698" t="s">
        <v>4250</v>
      </c>
      <c r="C3698">
        <v>2345678901</v>
      </c>
      <c r="D3698">
        <v>2345678901</v>
      </c>
      <c r="E3698" s="1">
        <v>45589</v>
      </c>
      <c r="F3698" s="1">
        <v>45589</v>
      </c>
      <c r="G3698" s="1">
        <v>45604</v>
      </c>
      <c r="H3698" t="s">
        <v>28</v>
      </c>
      <c r="I3698">
        <v>23</v>
      </c>
      <c r="J3698" t="s">
        <v>42</v>
      </c>
      <c r="K3698">
        <v>99284</v>
      </c>
      <c r="O3698">
        <v>1</v>
      </c>
      <c r="P3698">
        <v>1803.96</v>
      </c>
      <c r="Q3698">
        <v>1002.2</v>
      </c>
      <c r="R3698">
        <v>801.76</v>
      </c>
      <c r="S3698">
        <v>200.44</v>
      </c>
      <c r="T3698" t="s">
        <v>30</v>
      </c>
      <c r="X3698" t="s">
        <v>233</v>
      </c>
      <c r="Y3698" t="s">
        <v>32</v>
      </c>
      <c r="Z3698" t="s">
        <v>45</v>
      </c>
      <c r="AA3698" t="str">
        <f>IFERROR(_xlfn.XLOOKUP($J3698,avoidable_ed_reference!$A$2:$A$13,avoidable_ed_reference!$C$2:$C$13),"Not Classified")</f>
        <v>Non-Avoidable</v>
      </c>
      <c r="AB3698" t="str">
        <f>IFERROR(_xlfn.XLOOKUP($B3698,enrollment!$A$2:$A$801,enrollment!$I$2:$I$801),"")</f>
        <v>OH</v>
      </c>
      <c r="AC3698">
        <f>IFERROR(_xlfn.XLOOKUP($B3698,enrollment!$A$2:$A$801,enrollment!$L$2:$L$801),"")</f>
        <v>69</v>
      </c>
      <c r="AD3698" t="str" cm="1">
        <f t="array" ref="AD3698">_xlfn.IFS(AC3698="","Unknown",AC3698&lt;18,"0-17",AC3698&lt;35,"18-34",AC3698&lt;50,"35-49",AC3698&lt;65,"50-64",TRUE,"65+")</f>
        <v>65+</v>
      </c>
      <c r="AE3698">
        <f>IFERROR(_xlfn.XLOOKUP($B3698,enrollment!$A$2:$A$801,enrollment!$O$2:$O$801),"")</f>
        <v>6789012345</v>
      </c>
      <c r="AF3698">
        <f>IFERROR(_xlfn.XLOOKUP($AE3698,providers!$B$2:$B$11,providers!$Q$2:$Q$11),"")</f>
        <v>4.0999999999999996</v>
      </c>
      <c r="AG3698" s="1">
        <f t="shared" si="57"/>
        <v>45566</v>
      </c>
    </row>
    <row r="3699" spans="1:33" x14ac:dyDescent="0.25">
      <c r="A3699" t="s">
        <v>4273</v>
      </c>
      <c r="B3699" t="s">
        <v>4250</v>
      </c>
      <c r="C3699">
        <v>9012345678</v>
      </c>
      <c r="D3699">
        <v>9012345678</v>
      </c>
      <c r="E3699" s="1">
        <v>45654</v>
      </c>
      <c r="F3699" s="1">
        <v>45654</v>
      </c>
      <c r="G3699" s="1">
        <v>45675</v>
      </c>
      <c r="H3699" t="s">
        <v>59</v>
      </c>
      <c r="J3699" t="s">
        <v>47</v>
      </c>
      <c r="L3699" s="2" t="s">
        <v>61</v>
      </c>
      <c r="M3699" t="s">
        <v>62</v>
      </c>
      <c r="N3699" t="s">
        <v>63</v>
      </c>
      <c r="O3699">
        <v>1</v>
      </c>
      <c r="P3699">
        <v>1145.53</v>
      </c>
      <c r="Q3699">
        <v>1041.3900000000001</v>
      </c>
      <c r="R3699">
        <v>833.11</v>
      </c>
      <c r="S3699">
        <v>208.28</v>
      </c>
      <c r="T3699" t="s">
        <v>30</v>
      </c>
      <c r="X3699" t="s">
        <v>233</v>
      </c>
      <c r="Y3699" t="s">
        <v>32</v>
      </c>
      <c r="Z3699" t="s">
        <v>64</v>
      </c>
      <c r="AA3699" t="str">
        <f>IFERROR(_xlfn.XLOOKUP($J3699,avoidable_ed_reference!$A$2:$A$13,avoidable_ed_reference!$C$2:$C$13),"Not Classified")</f>
        <v>Not Classified</v>
      </c>
      <c r="AB3699" t="str">
        <f>IFERROR(_xlfn.XLOOKUP($B3699,enrollment!$A$2:$A$801,enrollment!$I$2:$I$801),"")</f>
        <v>OH</v>
      </c>
      <c r="AC3699">
        <f>IFERROR(_xlfn.XLOOKUP($B3699,enrollment!$A$2:$A$801,enrollment!$L$2:$L$801),"")</f>
        <v>69</v>
      </c>
      <c r="AD3699" t="str" cm="1">
        <f t="array" ref="AD3699">_xlfn.IFS(AC3699="","Unknown",AC3699&lt;18,"0-17",AC3699&lt;35,"18-34",AC3699&lt;50,"35-49",AC3699&lt;65,"50-64",TRUE,"65+")</f>
        <v>65+</v>
      </c>
      <c r="AE3699">
        <f>IFERROR(_xlfn.XLOOKUP($B3699,enrollment!$A$2:$A$801,enrollment!$O$2:$O$801),"")</f>
        <v>6789012345</v>
      </c>
      <c r="AF3699">
        <f>IFERROR(_xlfn.XLOOKUP($AE3699,providers!$B$2:$B$11,providers!$Q$2:$Q$11),"")</f>
        <v>4.0999999999999996</v>
      </c>
      <c r="AG3699" s="1">
        <f t="shared" si="57"/>
        <v>45627</v>
      </c>
    </row>
    <row r="3700" spans="1:33" x14ac:dyDescent="0.25">
      <c r="A3700" t="s">
        <v>4274</v>
      </c>
      <c r="B3700" t="s">
        <v>4275</v>
      </c>
      <c r="C3700">
        <v>9012345678</v>
      </c>
      <c r="D3700">
        <v>9012345678</v>
      </c>
      <c r="E3700" s="1">
        <v>45348</v>
      </c>
      <c r="F3700" s="1">
        <v>45348</v>
      </c>
      <c r="G3700" s="1">
        <v>45379</v>
      </c>
      <c r="H3700" t="s">
        <v>67</v>
      </c>
      <c r="I3700">
        <v>21</v>
      </c>
      <c r="J3700" t="s">
        <v>99</v>
      </c>
      <c r="K3700">
        <v>99223</v>
      </c>
      <c r="O3700">
        <v>1</v>
      </c>
      <c r="P3700">
        <v>32470.42</v>
      </c>
      <c r="Q3700">
        <v>20948.66</v>
      </c>
      <c r="R3700">
        <v>16758.93</v>
      </c>
      <c r="S3700">
        <v>4189.7299999999996</v>
      </c>
      <c r="T3700" t="s">
        <v>30</v>
      </c>
      <c r="U3700" t="s">
        <v>493</v>
      </c>
      <c r="V3700">
        <v>1</v>
      </c>
      <c r="W3700" s="2" t="s">
        <v>68</v>
      </c>
      <c r="X3700" t="s">
        <v>146</v>
      </c>
      <c r="Y3700" t="s">
        <v>147</v>
      </c>
      <c r="Z3700" t="s">
        <v>69</v>
      </c>
      <c r="AA3700" t="str">
        <f>IFERROR(_xlfn.XLOOKUP($J3700,avoidable_ed_reference!$A$2:$A$13,avoidable_ed_reference!$C$2:$C$13),"Not Classified")</f>
        <v>Not Classified</v>
      </c>
      <c r="AB3700" t="str">
        <f>IFERROR(_xlfn.XLOOKUP($B3700,enrollment!$A$2:$A$801,enrollment!$I$2:$I$801),"")</f>
        <v>KY</v>
      </c>
      <c r="AC3700">
        <f>IFERROR(_xlfn.XLOOKUP($B3700,enrollment!$A$2:$A$801,enrollment!$L$2:$L$801),"")</f>
        <v>68</v>
      </c>
      <c r="AD3700" t="str" cm="1">
        <f t="array" ref="AD3700">_xlfn.IFS(AC3700="","Unknown",AC3700&lt;18,"0-17",AC3700&lt;35,"18-34",AC3700&lt;50,"35-49",AC3700&lt;65,"50-64",TRUE,"65+")</f>
        <v>65+</v>
      </c>
      <c r="AE3700">
        <f>IFERROR(_xlfn.XLOOKUP($B3700,enrollment!$A$2:$A$801,enrollment!$O$2:$O$801),"")</f>
        <v>9012345678</v>
      </c>
      <c r="AF3700">
        <f>IFERROR(_xlfn.XLOOKUP($AE3700,providers!$B$2:$B$11,providers!$Q$2:$Q$11),"")</f>
        <v>4.3</v>
      </c>
      <c r="AG3700" s="1">
        <f t="shared" si="57"/>
        <v>45323</v>
      </c>
    </row>
    <row r="3701" spans="1:33" x14ac:dyDescent="0.25">
      <c r="A3701" t="s">
        <v>4276</v>
      </c>
      <c r="B3701" t="s">
        <v>4275</v>
      </c>
      <c r="C3701">
        <v>9012345678</v>
      </c>
      <c r="D3701">
        <v>9012345678</v>
      </c>
      <c r="E3701" s="1">
        <v>45397</v>
      </c>
      <c r="F3701" s="1">
        <v>45397</v>
      </c>
      <c r="G3701" s="1">
        <v>45428</v>
      </c>
      <c r="H3701" t="s">
        <v>67</v>
      </c>
      <c r="I3701">
        <v>21</v>
      </c>
      <c r="J3701" t="s">
        <v>99</v>
      </c>
      <c r="K3701">
        <v>99223</v>
      </c>
      <c r="O3701">
        <v>1</v>
      </c>
      <c r="P3701">
        <v>32430.11</v>
      </c>
      <c r="Q3701">
        <v>20922.650000000001</v>
      </c>
      <c r="R3701">
        <v>16738.12</v>
      </c>
      <c r="S3701">
        <v>4184.53</v>
      </c>
      <c r="T3701" t="s">
        <v>30</v>
      </c>
      <c r="U3701" t="s">
        <v>493</v>
      </c>
      <c r="V3701">
        <v>1</v>
      </c>
      <c r="W3701" s="2" t="s">
        <v>68</v>
      </c>
      <c r="X3701" t="s">
        <v>146</v>
      </c>
      <c r="Y3701" t="s">
        <v>147</v>
      </c>
      <c r="Z3701" t="s">
        <v>69</v>
      </c>
      <c r="AA3701" t="str">
        <f>IFERROR(_xlfn.XLOOKUP($J3701,avoidable_ed_reference!$A$2:$A$13,avoidable_ed_reference!$C$2:$C$13),"Not Classified")</f>
        <v>Not Classified</v>
      </c>
      <c r="AB3701" t="str">
        <f>IFERROR(_xlfn.XLOOKUP($B3701,enrollment!$A$2:$A$801,enrollment!$I$2:$I$801),"")</f>
        <v>KY</v>
      </c>
      <c r="AC3701">
        <f>IFERROR(_xlfn.XLOOKUP($B3701,enrollment!$A$2:$A$801,enrollment!$L$2:$L$801),"")</f>
        <v>68</v>
      </c>
      <c r="AD3701" t="str" cm="1">
        <f t="array" ref="AD3701">_xlfn.IFS(AC3701="","Unknown",AC3701&lt;18,"0-17",AC3701&lt;35,"18-34",AC3701&lt;50,"35-49",AC3701&lt;65,"50-64",TRUE,"65+")</f>
        <v>65+</v>
      </c>
      <c r="AE3701">
        <f>IFERROR(_xlfn.XLOOKUP($B3701,enrollment!$A$2:$A$801,enrollment!$O$2:$O$801),"")</f>
        <v>9012345678</v>
      </c>
      <c r="AF3701">
        <f>IFERROR(_xlfn.XLOOKUP($AE3701,providers!$B$2:$B$11,providers!$Q$2:$Q$11),"")</f>
        <v>4.3</v>
      </c>
      <c r="AG3701" s="1">
        <f t="shared" si="57"/>
        <v>45383</v>
      </c>
    </row>
    <row r="3702" spans="1:33" x14ac:dyDescent="0.25">
      <c r="A3702" t="s">
        <v>4277</v>
      </c>
      <c r="B3702" t="s">
        <v>4275</v>
      </c>
      <c r="C3702">
        <v>9012345678</v>
      </c>
      <c r="D3702">
        <v>9012345678</v>
      </c>
      <c r="E3702" s="1">
        <v>45371</v>
      </c>
      <c r="F3702" s="1">
        <v>45371</v>
      </c>
      <c r="G3702" s="1">
        <v>45400</v>
      </c>
      <c r="H3702" t="s">
        <v>28</v>
      </c>
      <c r="I3702">
        <v>11</v>
      </c>
      <c r="J3702" t="s">
        <v>47</v>
      </c>
      <c r="K3702">
        <v>99213</v>
      </c>
      <c r="O3702">
        <v>1</v>
      </c>
      <c r="P3702">
        <v>233.55</v>
      </c>
      <c r="Q3702">
        <v>173</v>
      </c>
      <c r="R3702">
        <v>138.4</v>
      </c>
      <c r="S3702">
        <v>34.6</v>
      </c>
      <c r="T3702" t="s">
        <v>30</v>
      </c>
      <c r="X3702" t="s">
        <v>146</v>
      </c>
      <c r="Y3702" t="s">
        <v>147</v>
      </c>
      <c r="Z3702" t="s">
        <v>39</v>
      </c>
      <c r="AA3702" t="str">
        <f>IFERROR(_xlfn.XLOOKUP($J3702,avoidable_ed_reference!$A$2:$A$13,avoidable_ed_reference!$C$2:$C$13),"Not Classified")</f>
        <v>Not Classified</v>
      </c>
      <c r="AB3702" t="str">
        <f>IFERROR(_xlfn.XLOOKUP($B3702,enrollment!$A$2:$A$801,enrollment!$I$2:$I$801),"")</f>
        <v>KY</v>
      </c>
      <c r="AC3702">
        <f>IFERROR(_xlfn.XLOOKUP($B3702,enrollment!$A$2:$A$801,enrollment!$L$2:$L$801),"")</f>
        <v>68</v>
      </c>
      <c r="AD3702" t="str" cm="1">
        <f t="array" ref="AD3702">_xlfn.IFS(AC3702="","Unknown",AC3702&lt;18,"0-17",AC3702&lt;35,"18-34",AC3702&lt;50,"35-49",AC3702&lt;65,"50-64",TRUE,"65+")</f>
        <v>65+</v>
      </c>
      <c r="AE3702">
        <f>IFERROR(_xlfn.XLOOKUP($B3702,enrollment!$A$2:$A$801,enrollment!$O$2:$O$801),"")</f>
        <v>9012345678</v>
      </c>
      <c r="AF3702">
        <f>IFERROR(_xlfn.XLOOKUP($AE3702,providers!$B$2:$B$11,providers!$Q$2:$Q$11),"")</f>
        <v>4.3</v>
      </c>
      <c r="AG3702" s="1">
        <f t="shared" si="57"/>
        <v>45352</v>
      </c>
    </row>
    <row r="3703" spans="1:33" x14ac:dyDescent="0.25">
      <c r="A3703" t="s">
        <v>4278</v>
      </c>
      <c r="B3703" t="s">
        <v>4275</v>
      </c>
      <c r="C3703">
        <v>9012345678</v>
      </c>
      <c r="D3703">
        <v>9012345678</v>
      </c>
      <c r="E3703" s="1">
        <v>45609</v>
      </c>
      <c r="F3703" s="1">
        <v>45609</v>
      </c>
      <c r="G3703" s="1">
        <v>45623</v>
      </c>
      <c r="H3703" t="s">
        <v>28</v>
      </c>
      <c r="I3703">
        <v>11</v>
      </c>
      <c r="J3703" t="s">
        <v>35</v>
      </c>
      <c r="K3703">
        <v>99213</v>
      </c>
      <c r="O3703">
        <v>1</v>
      </c>
      <c r="P3703">
        <v>169.98</v>
      </c>
      <c r="Q3703">
        <v>125.91</v>
      </c>
      <c r="R3703">
        <v>100.73</v>
      </c>
      <c r="S3703">
        <v>25.18</v>
      </c>
      <c r="T3703" t="s">
        <v>30</v>
      </c>
      <c r="X3703" t="s">
        <v>146</v>
      </c>
      <c r="Y3703" t="s">
        <v>147</v>
      </c>
      <c r="Z3703" t="s">
        <v>39</v>
      </c>
      <c r="AA3703" t="str">
        <f>IFERROR(_xlfn.XLOOKUP($J3703,avoidable_ed_reference!$A$2:$A$13,avoidable_ed_reference!$C$2:$C$13),"Not Classified")</f>
        <v>Avoidable</v>
      </c>
      <c r="AB3703" t="str">
        <f>IFERROR(_xlfn.XLOOKUP($B3703,enrollment!$A$2:$A$801,enrollment!$I$2:$I$801),"")</f>
        <v>KY</v>
      </c>
      <c r="AC3703">
        <f>IFERROR(_xlfn.XLOOKUP($B3703,enrollment!$A$2:$A$801,enrollment!$L$2:$L$801),"")</f>
        <v>68</v>
      </c>
      <c r="AD3703" t="str" cm="1">
        <f t="array" ref="AD3703">_xlfn.IFS(AC3703="","Unknown",AC3703&lt;18,"0-17",AC3703&lt;35,"18-34",AC3703&lt;50,"35-49",AC3703&lt;65,"50-64",TRUE,"65+")</f>
        <v>65+</v>
      </c>
      <c r="AE3703">
        <f>IFERROR(_xlfn.XLOOKUP($B3703,enrollment!$A$2:$A$801,enrollment!$O$2:$O$801),"")</f>
        <v>9012345678</v>
      </c>
      <c r="AF3703">
        <f>IFERROR(_xlfn.XLOOKUP($AE3703,providers!$B$2:$B$11,providers!$Q$2:$Q$11),"")</f>
        <v>4.3</v>
      </c>
      <c r="AG3703" s="1">
        <f t="shared" si="57"/>
        <v>45597</v>
      </c>
    </row>
    <row r="3704" spans="1:33" x14ac:dyDescent="0.25">
      <c r="A3704" t="s">
        <v>4279</v>
      </c>
      <c r="B3704" t="s">
        <v>4275</v>
      </c>
      <c r="C3704">
        <v>9012345678</v>
      </c>
      <c r="D3704">
        <v>9012345678</v>
      </c>
      <c r="E3704" s="1">
        <v>45489</v>
      </c>
      <c r="F3704" s="1">
        <v>45489</v>
      </c>
      <c r="G3704" s="1">
        <v>45512</v>
      </c>
      <c r="H3704" t="s">
        <v>28</v>
      </c>
      <c r="I3704">
        <v>11</v>
      </c>
      <c r="J3704" t="s">
        <v>38</v>
      </c>
      <c r="K3704">
        <v>99213</v>
      </c>
      <c r="O3704">
        <v>1</v>
      </c>
      <c r="P3704">
        <v>202.35</v>
      </c>
      <c r="Q3704">
        <v>149.88999999999999</v>
      </c>
      <c r="R3704">
        <v>119.91</v>
      </c>
      <c r="S3704">
        <v>29.98</v>
      </c>
      <c r="T3704" t="s">
        <v>30</v>
      </c>
      <c r="X3704" t="s">
        <v>146</v>
      </c>
      <c r="Y3704" t="s">
        <v>147</v>
      </c>
      <c r="Z3704" t="s">
        <v>39</v>
      </c>
      <c r="AA3704" t="str">
        <f>IFERROR(_xlfn.XLOOKUP($J3704,avoidable_ed_reference!$A$2:$A$13,avoidable_ed_reference!$C$2:$C$13),"Not Classified")</f>
        <v>Not Classified</v>
      </c>
      <c r="AB3704" t="str">
        <f>IFERROR(_xlfn.XLOOKUP($B3704,enrollment!$A$2:$A$801,enrollment!$I$2:$I$801),"")</f>
        <v>KY</v>
      </c>
      <c r="AC3704">
        <f>IFERROR(_xlfn.XLOOKUP($B3704,enrollment!$A$2:$A$801,enrollment!$L$2:$L$801),"")</f>
        <v>68</v>
      </c>
      <c r="AD3704" t="str" cm="1">
        <f t="array" ref="AD3704">_xlfn.IFS(AC3704="","Unknown",AC3704&lt;18,"0-17",AC3704&lt;35,"18-34",AC3704&lt;50,"35-49",AC3704&lt;65,"50-64",TRUE,"65+")</f>
        <v>65+</v>
      </c>
      <c r="AE3704">
        <f>IFERROR(_xlfn.XLOOKUP($B3704,enrollment!$A$2:$A$801,enrollment!$O$2:$O$801),"")</f>
        <v>9012345678</v>
      </c>
      <c r="AF3704">
        <f>IFERROR(_xlfn.XLOOKUP($AE3704,providers!$B$2:$B$11,providers!$Q$2:$Q$11),"")</f>
        <v>4.3</v>
      </c>
      <c r="AG3704" s="1">
        <f t="shared" si="57"/>
        <v>45474</v>
      </c>
    </row>
    <row r="3705" spans="1:33" x14ac:dyDescent="0.25">
      <c r="A3705" t="s">
        <v>4280</v>
      </c>
      <c r="B3705" t="s">
        <v>4275</v>
      </c>
      <c r="C3705">
        <v>9012345678</v>
      </c>
      <c r="D3705">
        <v>9012345678</v>
      </c>
      <c r="E3705" s="1">
        <v>45401</v>
      </c>
      <c r="F3705" s="1">
        <v>45401</v>
      </c>
      <c r="G3705" s="1">
        <v>45423</v>
      </c>
      <c r="H3705" t="s">
        <v>28</v>
      </c>
      <c r="I3705">
        <v>23</v>
      </c>
      <c r="J3705" t="s">
        <v>35</v>
      </c>
      <c r="K3705">
        <v>99284</v>
      </c>
      <c r="O3705">
        <v>1</v>
      </c>
      <c r="P3705">
        <v>1814.49</v>
      </c>
      <c r="Q3705">
        <v>1008.05</v>
      </c>
      <c r="R3705">
        <v>806.44</v>
      </c>
      <c r="S3705">
        <v>201.61</v>
      </c>
      <c r="T3705" t="s">
        <v>30</v>
      </c>
      <c r="X3705" t="s">
        <v>146</v>
      </c>
      <c r="Y3705" t="s">
        <v>147</v>
      </c>
      <c r="Z3705" t="s">
        <v>45</v>
      </c>
      <c r="AA3705" t="str">
        <f>IFERROR(_xlfn.XLOOKUP($J3705,avoidable_ed_reference!$A$2:$A$13,avoidable_ed_reference!$C$2:$C$13),"Not Classified")</f>
        <v>Avoidable</v>
      </c>
      <c r="AB3705" t="str">
        <f>IFERROR(_xlfn.XLOOKUP($B3705,enrollment!$A$2:$A$801,enrollment!$I$2:$I$801),"")</f>
        <v>KY</v>
      </c>
      <c r="AC3705">
        <f>IFERROR(_xlfn.XLOOKUP($B3705,enrollment!$A$2:$A$801,enrollment!$L$2:$L$801),"")</f>
        <v>68</v>
      </c>
      <c r="AD3705" t="str" cm="1">
        <f t="array" ref="AD3705">_xlfn.IFS(AC3705="","Unknown",AC3705&lt;18,"0-17",AC3705&lt;35,"18-34",AC3705&lt;50,"35-49",AC3705&lt;65,"50-64",TRUE,"65+")</f>
        <v>65+</v>
      </c>
      <c r="AE3705">
        <f>IFERROR(_xlfn.XLOOKUP($B3705,enrollment!$A$2:$A$801,enrollment!$O$2:$O$801),"")</f>
        <v>9012345678</v>
      </c>
      <c r="AF3705">
        <f>IFERROR(_xlfn.XLOOKUP($AE3705,providers!$B$2:$B$11,providers!$Q$2:$Q$11),"")</f>
        <v>4.3</v>
      </c>
      <c r="AG3705" s="1">
        <f t="shared" si="57"/>
        <v>45383</v>
      </c>
    </row>
    <row r="3706" spans="1:33" x14ac:dyDescent="0.25">
      <c r="A3706" t="s">
        <v>4281</v>
      </c>
      <c r="B3706" t="s">
        <v>4275</v>
      </c>
      <c r="C3706">
        <v>6789012345</v>
      </c>
      <c r="D3706">
        <v>6789012345</v>
      </c>
      <c r="E3706" s="1">
        <v>45427</v>
      </c>
      <c r="F3706" s="1">
        <v>45427</v>
      </c>
      <c r="G3706" s="1">
        <v>45458</v>
      </c>
      <c r="H3706" t="s">
        <v>28</v>
      </c>
      <c r="I3706">
        <v>22</v>
      </c>
      <c r="J3706" t="s">
        <v>29</v>
      </c>
      <c r="K3706">
        <v>90837</v>
      </c>
      <c r="O3706">
        <v>1</v>
      </c>
      <c r="P3706">
        <v>271.33999999999997</v>
      </c>
      <c r="Q3706">
        <v>200.99</v>
      </c>
      <c r="R3706">
        <v>160.79</v>
      </c>
      <c r="S3706">
        <v>40.200000000000003</v>
      </c>
      <c r="T3706" t="s">
        <v>30</v>
      </c>
      <c r="X3706" t="s">
        <v>146</v>
      </c>
      <c r="Y3706" t="s">
        <v>147</v>
      </c>
      <c r="Z3706" t="s">
        <v>33</v>
      </c>
      <c r="AA3706" t="str">
        <f>IFERROR(_xlfn.XLOOKUP($J3706,avoidable_ed_reference!$A$2:$A$13,avoidable_ed_reference!$C$2:$C$13),"Not Classified")</f>
        <v>Potentially Avoidable</v>
      </c>
      <c r="AB3706" t="str">
        <f>IFERROR(_xlfn.XLOOKUP($B3706,enrollment!$A$2:$A$801,enrollment!$I$2:$I$801),"")</f>
        <v>KY</v>
      </c>
      <c r="AC3706">
        <f>IFERROR(_xlfn.XLOOKUP($B3706,enrollment!$A$2:$A$801,enrollment!$L$2:$L$801),"")</f>
        <v>68</v>
      </c>
      <c r="AD3706" t="str" cm="1">
        <f t="array" ref="AD3706">_xlfn.IFS(AC3706="","Unknown",AC3706&lt;18,"0-17",AC3706&lt;35,"18-34",AC3706&lt;50,"35-49",AC3706&lt;65,"50-64",TRUE,"65+")</f>
        <v>65+</v>
      </c>
      <c r="AE3706">
        <f>IFERROR(_xlfn.XLOOKUP($B3706,enrollment!$A$2:$A$801,enrollment!$O$2:$O$801),"")</f>
        <v>9012345678</v>
      </c>
      <c r="AF3706">
        <f>IFERROR(_xlfn.XLOOKUP($AE3706,providers!$B$2:$B$11,providers!$Q$2:$Q$11),"")</f>
        <v>4.3</v>
      </c>
      <c r="AG3706" s="1">
        <f t="shared" si="57"/>
        <v>45413</v>
      </c>
    </row>
    <row r="3707" spans="1:33" x14ac:dyDescent="0.25">
      <c r="A3707" t="s">
        <v>4282</v>
      </c>
      <c r="B3707" t="s">
        <v>4275</v>
      </c>
      <c r="C3707">
        <v>4567890123</v>
      </c>
      <c r="D3707">
        <v>4567890123</v>
      </c>
      <c r="E3707" s="1">
        <v>45648</v>
      </c>
      <c r="F3707" s="1">
        <v>45648</v>
      </c>
      <c r="G3707" s="1">
        <v>45666</v>
      </c>
      <c r="H3707" t="s">
        <v>59</v>
      </c>
      <c r="J3707" t="s">
        <v>60</v>
      </c>
      <c r="L3707" s="2" t="s">
        <v>61</v>
      </c>
      <c r="M3707" t="s">
        <v>62</v>
      </c>
      <c r="N3707" t="s">
        <v>63</v>
      </c>
      <c r="O3707">
        <v>1</v>
      </c>
      <c r="P3707">
        <v>6536.56</v>
      </c>
      <c r="Q3707">
        <v>5942.33</v>
      </c>
      <c r="R3707">
        <v>4753.8599999999997</v>
      </c>
      <c r="S3707">
        <v>1188.47</v>
      </c>
      <c r="T3707" t="s">
        <v>30</v>
      </c>
      <c r="U3707" t="s">
        <v>493</v>
      </c>
      <c r="X3707" t="s">
        <v>146</v>
      </c>
      <c r="Y3707" t="s">
        <v>147</v>
      </c>
      <c r="Z3707" t="s">
        <v>64</v>
      </c>
      <c r="AA3707" t="str">
        <f>IFERROR(_xlfn.XLOOKUP($J3707,avoidable_ed_reference!$A$2:$A$13,avoidable_ed_reference!$C$2:$C$13),"Not Classified")</f>
        <v>Not Classified</v>
      </c>
      <c r="AB3707" t="str">
        <f>IFERROR(_xlfn.XLOOKUP($B3707,enrollment!$A$2:$A$801,enrollment!$I$2:$I$801),"")</f>
        <v>KY</v>
      </c>
      <c r="AC3707">
        <f>IFERROR(_xlfn.XLOOKUP($B3707,enrollment!$A$2:$A$801,enrollment!$L$2:$L$801),"")</f>
        <v>68</v>
      </c>
      <c r="AD3707" t="str" cm="1">
        <f t="array" ref="AD3707">_xlfn.IFS(AC3707="","Unknown",AC3707&lt;18,"0-17",AC3707&lt;35,"18-34",AC3707&lt;50,"35-49",AC3707&lt;65,"50-64",TRUE,"65+")</f>
        <v>65+</v>
      </c>
      <c r="AE3707">
        <f>IFERROR(_xlfn.XLOOKUP($B3707,enrollment!$A$2:$A$801,enrollment!$O$2:$O$801),"")</f>
        <v>9012345678</v>
      </c>
      <c r="AF3707">
        <f>IFERROR(_xlfn.XLOOKUP($AE3707,providers!$B$2:$B$11,providers!$Q$2:$Q$11),"")</f>
        <v>4.3</v>
      </c>
      <c r="AG3707" s="1">
        <f t="shared" si="57"/>
        <v>45627</v>
      </c>
    </row>
    <row r="3708" spans="1:33" x14ac:dyDescent="0.25">
      <c r="A3708" t="s">
        <v>4283</v>
      </c>
      <c r="B3708" t="s">
        <v>4275</v>
      </c>
      <c r="C3708">
        <v>9012345678</v>
      </c>
      <c r="D3708">
        <v>9012345678</v>
      </c>
      <c r="E3708" s="1">
        <v>45449</v>
      </c>
      <c r="F3708" s="1">
        <v>45449</v>
      </c>
      <c r="G3708" s="1">
        <v>45483</v>
      </c>
      <c r="H3708" t="s">
        <v>28</v>
      </c>
      <c r="I3708">
        <v>11</v>
      </c>
      <c r="J3708" t="s">
        <v>35</v>
      </c>
      <c r="K3708">
        <v>99213</v>
      </c>
      <c r="O3708">
        <v>1</v>
      </c>
      <c r="P3708">
        <v>220.63</v>
      </c>
      <c r="Q3708">
        <v>163.43</v>
      </c>
      <c r="R3708">
        <v>130.74</v>
      </c>
      <c r="S3708">
        <v>32.69</v>
      </c>
      <c r="T3708" t="s">
        <v>30</v>
      </c>
      <c r="X3708" t="s">
        <v>146</v>
      </c>
      <c r="Y3708" t="s">
        <v>147</v>
      </c>
      <c r="Z3708" t="s">
        <v>39</v>
      </c>
      <c r="AA3708" t="str">
        <f>IFERROR(_xlfn.XLOOKUP($J3708,avoidable_ed_reference!$A$2:$A$13,avoidable_ed_reference!$C$2:$C$13),"Not Classified")</f>
        <v>Avoidable</v>
      </c>
      <c r="AB3708" t="str">
        <f>IFERROR(_xlfn.XLOOKUP($B3708,enrollment!$A$2:$A$801,enrollment!$I$2:$I$801),"")</f>
        <v>KY</v>
      </c>
      <c r="AC3708">
        <f>IFERROR(_xlfn.XLOOKUP($B3708,enrollment!$A$2:$A$801,enrollment!$L$2:$L$801),"")</f>
        <v>68</v>
      </c>
      <c r="AD3708" t="str" cm="1">
        <f t="array" ref="AD3708">_xlfn.IFS(AC3708="","Unknown",AC3708&lt;18,"0-17",AC3708&lt;35,"18-34",AC3708&lt;50,"35-49",AC3708&lt;65,"50-64",TRUE,"65+")</f>
        <v>65+</v>
      </c>
      <c r="AE3708">
        <f>IFERROR(_xlfn.XLOOKUP($B3708,enrollment!$A$2:$A$801,enrollment!$O$2:$O$801),"")</f>
        <v>9012345678</v>
      </c>
      <c r="AF3708">
        <f>IFERROR(_xlfn.XLOOKUP($AE3708,providers!$B$2:$B$11,providers!$Q$2:$Q$11),"")</f>
        <v>4.3</v>
      </c>
      <c r="AG3708" s="1">
        <f t="shared" si="57"/>
        <v>45444</v>
      </c>
    </row>
    <row r="3709" spans="1:33" x14ac:dyDescent="0.25">
      <c r="A3709" t="s">
        <v>4284</v>
      </c>
      <c r="B3709" t="s">
        <v>4275</v>
      </c>
      <c r="C3709">
        <v>9012345678</v>
      </c>
      <c r="D3709">
        <v>9012345678</v>
      </c>
      <c r="E3709" s="1">
        <v>45609</v>
      </c>
      <c r="F3709" s="1">
        <v>45609</v>
      </c>
      <c r="G3709" s="1">
        <v>45634</v>
      </c>
      <c r="H3709" t="s">
        <v>67</v>
      </c>
      <c r="I3709">
        <v>21</v>
      </c>
      <c r="J3709" t="s">
        <v>99</v>
      </c>
      <c r="K3709">
        <v>99223</v>
      </c>
      <c r="O3709">
        <v>1</v>
      </c>
      <c r="P3709">
        <v>29131.119999999999</v>
      </c>
      <c r="Q3709">
        <v>18794.27</v>
      </c>
      <c r="R3709">
        <v>15035.42</v>
      </c>
      <c r="S3709">
        <v>3758.85</v>
      </c>
      <c r="T3709" t="s">
        <v>30</v>
      </c>
      <c r="U3709" t="s">
        <v>493</v>
      </c>
      <c r="V3709">
        <v>1</v>
      </c>
      <c r="W3709" s="2" t="s">
        <v>68</v>
      </c>
      <c r="X3709" t="s">
        <v>146</v>
      </c>
      <c r="Y3709" t="s">
        <v>147</v>
      </c>
      <c r="Z3709" t="s">
        <v>69</v>
      </c>
      <c r="AA3709" t="str">
        <f>IFERROR(_xlfn.XLOOKUP($J3709,avoidable_ed_reference!$A$2:$A$13,avoidable_ed_reference!$C$2:$C$13),"Not Classified")</f>
        <v>Not Classified</v>
      </c>
      <c r="AB3709" t="str">
        <f>IFERROR(_xlfn.XLOOKUP($B3709,enrollment!$A$2:$A$801,enrollment!$I$2:$I$801),"")</f>
        <v>KY</v>
      </c>
      <c r="AC3709">
        <f>IFERROR(_xlfn.XLOOKUP($B3709,enrollment!$A$2:$A$801,enrollment!$L$2:$L$801),"")</f>
        <v>68</v>
      </c>
      <c r="AD3709" t="str" cm="1">
        <f t="array" ref="AD3709">_xlfn.IFS(AC3709="","Unknown",AC3709&lt;18,"0-17",AC3709&lt;35,"18-34",AC3709&lt;50,"35-49",AC3709&lt;65,"50-64",TRUE,"65+")</f>
        <v>65+</v>
      </c>
      <c r="AE3709">
        <f>IFERROR(_xlfn.XLOOKUP($B3709,enrollment!$A$2:$A$801,enrollment!$O$2:$O$801),"")</f>
        <v>9012345678</v>
      </c>
      <c r="AF3709">
        <f>IFERROR(_xlfn.XLOOKUP($AE3709,providers!$B$2:$B$11,providers!$Q$2:$Q$11),"")</f>
        <v>4.3</v>
      </c>
      <c r="AG3709" s="1">
        <f t="shared" si="57"/>
        <v>45597</v>
      </c>
    </row>
    <row r="3710" spans="1:33" x14ac:dyDescent="0.25">
      <c r="A3710" t="s">
        <v>4285</v>
      </c>
      <c r="B3710" t="s">
        <v>4275</v>
      </c>
      <c r="C3710">
        <v>9012345678</v>
      </c>
      <c r="D3710">
        <v>9012345678</v>
      </c>
      <c r="E3710" s="1">
        <v>45332</v>
      </c>
      <c r="F3710" s="1">
        <v>45332</v>
      </c>
      <c r="G3710" s="1">
        <v>45353</v>
      </c>
      <c r="H3710" t="s">
        <v>28</v>
      </c>
      <c r="I3710">
        <v>11</v>
      </c>
      <c r="J3710" t="s">
        <v>47</v>
      </c>
      <c r="K3710">
        <v>99213</v>
      </c>
      <c r="O3710">
        <v>1</v>
      </c>
      <c r="P3710">
        <v>206.46</v>
      </c>
      <c r="Q3710">
        <v>152.93</v>
      </c>
      <c r="R3710">
        <v>122.34</v>
      </c>
      <c r="S3710">
        <v>30.59</v>
      </c>
      <c r="T3710" t="s">
        <v>30</v>
      </c>
      <c r="X3710" t="s">
        <v>146</v>
      </c>
      <c r="Y3710" t="s">
        <v>147</v>
      </c>
      <c r="Z3710" t="s">
        <v>39</v>
      </c>
      <c r="AA3710" t="str">
        <f>IFERROR(_xlfn.XLOOKUP($J3710,avoidable_ed_reference!$A$2:$A$13,avoidable_ed_reference!$C$2:$C$13),"Not Classified")</f>
        <v>Not Classified</v>
      </c>
      <c r="AB3710" t="str">
        <f>IFERROR(_xlfn.XLOOKUP($B3710,enrollment!$A$2:$A$801,enrollment!$I$2:$I$801),"")</f>
        <v>KY</v>
      </c>
      <c r="AC3710">
        <f>IFERROR(_xlfn.XLOOKUP($B3710,enrollment!$A$2:$A$801,enrollment!$L$2:$L$801),"")</f>
        <v>68</v>
      </c>
      <c r="AD3710" t="str" cm="1">
        <f t="array" ref="AD3710">_xlfn.IFS(AC3710="","Unknown",AC3710&lt;18,"0-17",AC3710&lt;35,"18-34",AC3710&lt;50,"35-49",AC3710&lt;65,"50-64",TRUE,"65+")</f>
        <v>65+</v>
      </c>
      <c r="AE3710">
        <f>IFERROR(_xlfn.XLOOKUP($B3710,enrollment!$A$2:$A$801,enrollment!$O$2:$O$801),"")</f>
        <v>9012345678</v>
      </c>
      <c r="AF3710">
        <f>IFERROR(_xlfn.XLOOKUP($AE3710,providers!$B$2:$B$11,providers!$Q$2:$Q$11),"")</f>
        <v>4.3</v>
      </c>
      <c r="AG3710" s="1">
        <f t="shared" si="57"/>
        <v>45323</v>
      </c>
    </row>
    <row r="3711" spans="1:33" x14ac:dyDescent="0.25">
      <c r="A3711" t="s">
        <v>4286</v>
      </c>
      <c r="B3711" t="s">
        <v>4275</v>
      </c>
      <c r="C3711">
        <v>3456789012</v>
      </c>
      <c r="D3711">
        <v>3456789012</v>
      </c>
      <c r="E3711" s="1">
        <v>45423</v>
      </c>
      <c r="F3711" s="1">
        <v>45423</v>
      </c>
      <c r="G3711" s="1">
        <v>45449</v>
      </c>
      <c r="H3711" t="s">
        <v>67</v>
      </c>
      <c r="I3711">
        <v>21</v>
      </c>
      <c r="J3711" t="s">
        <v>99</v>
      </c>
      <c r="K3711">
        <v>99223</v>
      </c>
      <c r="O3711">
        <v>1</v>
      </c>
      <c r="P3711">
        <v>24123.47</v>
      </c>
      <c r="Q3711">
        <v>15563.53</v>
      </c>
      <c r="R3711">
        <v>12450.82</v>
      </c>
      <c r="S3711">
        <v>3112.71</v>
      </c>
      <c r="T3711" t="s">
        <v>30</v>
      </c>
      <c r="U3711" t="s">
        <v>493</v>
      </c>
      <c r="V3711">
        <v>1</v>
      </c>
      <c r="W3711" s="2" t="s">
        <v>68</v>
      </c>
      <c r="X3711" t="s">
        <v>146</v>
      </c>
      <c r="Y3711" t="s">
        <v>147</v>
      </c>
      <c r="Z3711" t="s">
        <v>69</v>
      </c>
      <c r="AA3711" t="str">
        <f>IFERROR(_xlfn.XLOOKUP($J3711,avoidable_ed_reference!$A$2:$A$13,avoidable_ed_reference!$C$2:$C$13),"Not Classified")</f>
        <v>Not Classified</v>
      </c>
      <c r="AB3711" t="str">
        <f>IFERROR(_xlfn.XLOOKUP($B3711,enrollment!$A$2:$A$801,enrollment!$I$2:$I$801),"")</f>
        <v>KY</v>
      </c>
      <c r="AC3711">
        <f>IFERROR(_xlfn.XLOOKUP($B3711,enrollment!$A$2:$A$801,enrollment!$L$2:$L$801),"")</f>
        <v>68</v>
      </c>
      <c r="AD3711" t="str" cm="1">
        <f t="array" ref="AD3711">_xlfn.IFS(AC3711="","Unknown",AC3711&lt;18,"0-17",AC3711&lt;35,"18-34",AC3711&lt;50,"35-49",AC3711&lt;65,"50-64",TRUE,"65+")</f>
        <v>65+</v>
      </c>
      <c r="AE3711">
        <f>IFERROR(_xlfn.XLOOKUP($B3711,enrollment!$A$2:$A$801,enrollment!$O$2:$O$801),"")</f>
        <v>9012345678</v>
      </c>
      <c r="AF3711">
        <f>IFERROR(_xlfn.XLOOKUP($AE3711,providers!$B$2:$B$11,providers!$Q$2:$Q$11),"")</f>
        <v>4.3</v>
      </c>
      <c r="AG3711" s="1">
        <f t="shared" si="57"/>
        <v>45413</v>
      </c>
    </row>
    <row r="3712" spans="1:33" x14ac:dyDescent="0.25">
      <c r="A3712" t="s">
        <v>4287</v>
      </c>
      <c r="B3712" t="s">
        <v>4275</v>
      </c>
      <c r="C3712">
        <v>4567890123</v>
      </c>
      <c r="D3712">
        <v>4567890123</v>
      </c>
      <c r="E3712" s="1">
        <v>45450</v>
      </c>
      <c r="F3712" s="1">
        <v>45450</v>
      </c>
      <c r="G3712" s="1">
        <v>45484</v>
      </c>
      <c r="H3712" t="s">
        <v>59</v>
      </c>
      <c r="J3712" t="s">
        <v>60</v>
      </c>
      <c r="L3712" s="2" t="s">
        <v>61</v>
      </c>
      <c r="M3712" t="s">
        <v>62</v>
      </c>
      <c r="N3712" t="s">
        <v>63</v>
      </c>
      <c r="O3712">
        <v>1</v>
      </c>
      <c r="P3712">
        <v>6395.87</v>
      </c>
      <c r="Q3712">
        <v>5814.43</v>
      </c>
      <c r="R3712">
        <v>4651.54</v>
      </c>
      <c r="S3712">
        <v>1162.8900000000001</v>
      </c>
      <c r="T3712" t="s">
        <v>30</v>
      </c>
      <c r="U3712" t="s">
        <v>493</v>
      </c>
      <c r="X3712" t="s">
        <v>146</v>
      </c>
      <c r="Y3712" t="s">
        <v>147</v>
      </c>
      <c r="Z3712" t="s">
        <v>64</v>
      </c>
      <c r="AA3712" t="str">
        <f>IFERROR(_xlfn.XLOOKUP($J3712,avoidable_ed_reference!$A$2:$A$13,avoidable_ed_reference!$C$2:$C$13),"Not Classified")</f>
        <v>Not Classified</v>
      </c>
      <c r="AB3712" t="str">
        <f>IFERROR(_xlfn.XLOOKUP($B3712,enrollment!$A$2:$A$801,enrollment!$I$2:$I$801),"")</f>
        <v>KY</v>
      </c>
      <c r="AC3712">
        <f>IFERROR(_xlfn.XLOOKUP($B3712,enrollment!$A$2:$A$801,enrollment!$L$2:$L$801),"")</f>
        <v>68</v>
      </c>
      <c r="AD3712" t="str" cm="1">
        <f t="array" ref="AD3712">_xlfn.IFS(AC3712="","Unknown",AC3712&lt;18,"0-17",AC3712&lt;35,"18-34",AC3712&lt;50,"35-49",AC3712&lt;65,"50-64",TRUE,"65+")</f>
        <v>65+</v>
      </c>
      <c r="AE3712">
        <f>IFERROR(_xlfn.XLOOKUP($B3712,enrollment!$A$2:$A$801,enrollment!$O$2:$O$801),"")</f>
        <v>9012345678</v>
      </c>
      <c r="AF3712">
        <f>IFERROR(_xlfn.XLOOKUP($AE3712,providers!$B$2:$B$11,providers!$Q$2:$Q$11),"")</f>
        <v>4.3</v>
      </c>
      <c r="AG3712" s="1">
        <f t="shared" si="57"/>
        <v>45444</v>
      </c>
    </row>
    <row r="3713" spans="1:33" x14ac:dyDescent="0.25">
      <c r="A3713" t="s">
        <v>4288</v>
      </c>
      <c r="B3713" t="s">
        <v>4275</v>
      </c>
      <c r="C3713">
        <v>9012345678</v>
      </c>
      <c r="D3713">
        <v>9012345678</v>
      </c>
      <c r="E3713" s="1">
        <v>45617</v>
      </c>
      <c r="F3713" s="1">
        <v>45617</v>
      </c>
      <c r="G3713" s="1">
        <v>45651</v>
      </c>
      <c r="H3713" t="s">
        <v>28</v>
      </c>
      <c r="I3713">
        <v>11</v>
      </c>
      <c r="J3713" t="s">
        <v>47</v>
      </c>
      <c r="K3713">
        <v>99213</v>
      </c>
      <c r="O3713">
        <v>1</v>
      </c>
      <c r="P3713">
        <v>203.03</v>
      </c>
      <c r="Q3713">
        <v>150.38999999999999</v>
      </c>
      <c r="R3713">
        <v>120.31</v>
      </c>
      <c r="S3713">
        <v>30.08</v>
      </c>
      <c r="T3713" t="s">
        <v>30</v>
      </c>
      <c r="X3713" t="s">
        <v>146</v>
      </c>
      <c r="Y3713" t="s">
        <v>147</v>
      </c>
      <c r="Z3713" t="s">
        <v>39</v>
      </c>
      <c r="AA3713" t="str">
        <f>IFERROR(_xlfn.XLOOKUP($J3713,avoidable_ed_reference!$A$2:$A$13,avoidable_ed_reference!$C$2:$C$13),"Not Classified")</f>
        <v>Not Classified</v>
      </c>
      <c r="AB3713" t="str">
        <f>IFERROR(_xlfn.XLOOKUP($B3713,enrollment!$A$2:$A$801,enrollment!$I$2:$I$801),"")</f>
        <v>KY</v>
      </c>
      <c r="AC3713">
        <f>IFERROR(_xlfn.XLOOKUP($B3713,enrollment!$A$2:$A$801,enrollment!$L$2:$L$801),"")</f>
        <v>68</v>
      </c>
      <c r="AD3713" t="str" cm="1">
        <f t="array" ref="AD3713">_xlfn.IFS(AC3713="","Unknown",AC3713&lt;18,"0-17",AC3713&lt;35,"18-34",AC3713&lt;50,"35-49",AC3713&lt;65,"50-64",TRUE,"65+")</f>
        <v>65+</v>
      </c>
      <c r="AE3713">
        <f>IFERROR(_xlfn.XLOOKUP($B3713,enrollment!$A$2:$A$801,enrollment!$O$2:$O$801),"")</f>
        <v>9012345678</v>
      </c>
      <c r="AF3713">
        <f>IFERROR(_xlfn.XLOOKUP($AE3713,providers!$B$2:$B$11,providers!$Q$2:$Q$11),"")</f>
        <v>4.3</v>
      </c>
      <c r="AG3713" s="1">
        <f t="shared" si="57"/>
        <v>45597</v>
      </c>
    </row>
    <row r="3714" spans="1:33" x14ac:dyDescent="0.25">
      <c r="A3714" t="s">
        <v>4289</v>
      </c>
      <c r="B3714" t="s">
        <v>4275</v>
      </c>
      <c r="C3714">
        <v>5678901234</v>
      </c>
      <c r="D3714">
        <v>5678901234</v>
      </c>
      <c r="E3714" s="1">
        <v>45416</v>
      </c>
      <c r="F3714" s="1">
        <v>45416</v>
      </c>
      <c r="G3714" s="1">
        <v>45445</v>
      </c>
      <c r="H3714" t="s">
        <v>28</v>
      </c>
      <c r="I3714">
        <v>20</v>
      </c>
      <c r="J3714" t="s">
        <v>35</v>
      </c>
      <c r="K3714">
        <v>99213</v>
      </c>
      <c r="O3714">
        <v>1</v>
      </c>
      <c r="P3714">
        <v>204</v>
      </c>
      <c r="Q3714">
        <v>156.91999999999999</v>
      </c>
      <c r="R3714">
        <v>125.54</v>
      </c>
      <c r="S3714">
        <v>31.38</v>
      </c>
      <c r="T3714" t="s">
        <v>30</v>
      </c>
      <c r="X3714" t="s">
        <v>146</v>
      </c>
      <c r="Y3714" t="s">
        <v>147</v>
      </c>
      <c r="Z3714" t="s">
        <v>36</v>
      </c>
      <c r="AA3714" t="str">
        <f>IFERROR(_xlfn.XLOOKUP($J3714,avoidable_ed_reference!$A$2:$A$13,avoidable_ed_reference!$C$2:$C$13),"Not Classified")</f>
        <v>Avoidable</v>
      </c>
      <c r="AB3714" t="str">
        <f>IFERROR(_xlfn.XLOOKUP($B3714,enrollment!$A$2:$A$801,enrollment!$I$2:$I$801),"")</f>
        <v>KY</v>
      </c>
      <c r="AC3714">
        <f>IFERROR(_xlfn.XLOOKUP($B3714,enrollment!$A$2:$A$801,enrollment!$L$2:$L$801),"")</f>
        <v>68</v>
      </c>
      <c r="AD3714" t="str" cm="1">
        <f t="array" ref="AD3714">_xlfn.IFS(AC3714="","Unknown",AC3714&lt;18,"0-17",AC3714&lt;35,"18-34",AC3714&lt;50,"35-49",AC3714&lt;65,"50-64",TRUE,"65+")</f>
        <v>65+</v>
      </c>
      <c r="AE3714">
        <f>IFERROR(_xlfn.XLOOKUP($B3714,enrollment!$A$2:$A$801,enrollment!$O$2:$O$801),"")</f>
        <v>9012345678</v>
      </c>
      <c r="AF3714">
        <f>IFERROR(_xlfn.XLOOKUP($AE3714,providers!$B$2:$B$11,providers!$Q$2:$Q$11),"")</f>
        <v>4.3</v>
      </c>
      <c r="AG3714" s="1">
        <f t="shared" si="57"/>
        <v>45413</v>
      </c>
    </row>
    <row r="3715" spans="1:33" x14ac:dyDescent="0.25">
      <c r="A3715" t="s">
        <v>4290</v>
      </c>
      <c r="B3715" t="s">
        <v>4275</v>
      </c>
      <c r="C3715">
        <v>9012345678</v>
      </c>
      <c r="D3715">
        <v>9012345678</v>
      </c>
      <c r="E3715" s="1">
        <v>45557</v>
      </c>
      <c r="F3715" s="1">
        <v>45557</v>
      </c>
      <c r="G3715" s="1">
        <v>45578</v>
      </c>
      <c r="H3715" t="s">
        <v>28</v>
      </c>
      <c r="I3715">
        <v>11</v>
      </c>
      <c r="J3715" t="s">
        <v>47</v>
      </c>
      <c r="K3715">
        <v>99213</v>
      </c>
      <c r="O3715">
        <v>1</v>
      </c>
      <c r="P3715">
        <v>178.15</v>
      </c>
      <c r="Q3715">
        <v>131.96</v>
      </c>
      <c r="R3715">
        <v>105.57</v>
      </c>
      <c r="S3715">
        <v>26.39</v>
      </c>
      <c r="T3715" t="s">
        <v>30</v>
      </c>
      <c r="X3715" t="s">
        <v>146</v>
      </c>
      <c r="Y3715" t="s">
        <v>147</v>
      </c>
      <c r="Z3715" t="s">
        <v>39</v>
      </c>
      <c r="AA3715" t="str">
        <f>IFERROR(_xlfn.XLOOKUP($J3715,avoidable_ed_reference!$A$2:$A$13,avoidable_ed_reference!$C$2:$C$13),"Not Classified")</f>
        <v>Not Classified</v>
      </c>
      <c r="AB3715" t="str">
        <f>IFERROR(_xlfn.XLOOKUP($B3715,enrollment!$A$2:$A$801,enrollment!$I$2:$I$801),"")</f>
        <v>KY</v>
      </c>
      <c r="AC3715">
        <f>IFERROR(_xlfn.XLOOKUP($B3715,enrollment!$A$2:$A$801,enrollment!$L$2:$L$801),"")</f>
        <v>68</v>
      </c>
      <c r="AD3715" t="str" cm="1">
        <f t="array" ref="AD3715">_xlfn.IFS(AC3715="","Unknown",AC3715&lt;18,"0-17",AC3715&lt;35,"18-34",AC3715&lt;50,"35-49",AC3715&lt;65,"50-64",TRUE,"65+")</f>
        <v>65+</v>
      </c>
      <c r="AE3715">
        <f>IFERROR(_xlfn.XLOOKUP($B3715,enrollment!$A$2:$A$801,enrollment!$O$2:$O$801),"")</f>
        <v>9012345678</v>
      </c>
      <c r="AF3715">
        <f>IFERROR(_xlfn.XLOOKUP($AE3715,providers!$B$2:$B$11,providers!$Q$2:$Q$11),"")</f>
        <v>4.3</v>
      </c>
      <c r="AG3715" s="1">
        <f t="shared" ref="AG3715:AG3778" si="58">EOMONTH(E3715,-1)+1</f>
        <v>45536</v>
      </c>
    </row>
    <row r="3716" spans="1:33" x14ac:dyDescent="0.25">
      <c r="A3716" t="s">
        <v>4291</v>
      </c>
      <c r="B3716" t="s">
        <v>4275</v>
      </c>
      <c r="C3716">
        <v>4567890123</v>
      </c>
      <c r="D3716">
        <v>4567890123</v>
      </c>
      <c r="E3716" s="1">
        <v>45451</v>
      </c>
      <c r="F3716" s="1">
        <v>45451</v>
      </c>
      <c r="G3716" s="1">
        <v>45474</v>
      </c>
      <c r="H3716" t="s">
        <v>59</v>
      </c>
      <c r="J3716" t="s">
        <v>60</v>
      </c>
      <c r="L3716" s="2" t="s">
        <v>61</v>
      </c>
      <c r="M3716" t="s">
        <v>62</v>
      </c>
      <c r="N3716" t="s">
        <v>63</v>
      </c>
      <c r="O3716">
        <v>1</v>
      </c>
      <c r="P3716">
        <v>6389.37</v>
      </c>
      <c r="Q3716">
        <v>5808.52</v>
      </c>
      <c r="R3716">
        <v>4646.82</v>
      </c>
      <c r="S3716">
        <v>1161.7</v>
      </c>
      <c r="T3716" t="s">
        <v>30</v>
      </c>
      <c r="U3716" t="s">
        <v>493</v>
      </c>
      <c r="X3716" t="s">
        <v>146</v>
      </c>
      <c r="Y3716" t="s">
        <v>147</v>
      </c>
      <c r="Z3716" t="s">
        <v>64</v>
      </c>
      <c r="AA3716" t="str">
        <f>IFERROR(_xlfn.XLOOKUP($J3716,avoidable_ed_reference!$A$2:$A$13,avoidable_ed_reference!$C$2:$C$13),"Not Classified")</f>
        <v>Not Classified</v>
      </c>
      <c r="AB3716" t="str">
        <f>IFERROR(_xlfn.XLOOKUP($B3716,enrollment!$A$2:$A$801,enrollment!$I$2:$I$801),"")</f>
        <v>KY</v>
      </c>
      <c r="AC3716">
        <f>IFERROR(_xlfn.XLOOKUP($B3716,enrollment!$A$2:$A$801,enrollment!$L$2:$L$801),"")</f>
        <v>68</v>
      </c>
      <c r="AD3716" t="str" cm="1">
        <f t="array" ref="AD3716">_xlfn.IFS(AC3716="","Unknown",AC3716&lt;18,"0-17",AC3716&lt;35,"18-34",AC3716&lt;50,"35-49",AC3716&lt;65,"50-64",TRUE,"65+")</f>
        <v>65+</v>
      </c>
      <c r="AE3716">
        <f>IFERROR(_xlfn.XLOOKUP($B3716,enrollment!$A$2:$A$801,enrollment!$O$2:$O$801),"")</f>
        <v>9012345678</v>
      </c>
      <c r="AF3716">
        <f>IFERROR(_xlfn.XLOOKUP($AE3716,providers!$B$2:$B$11,providers!$Q$2:$Q$11),"")</f>
        <v>4.3</v>
      </c>
      <c r="AG3716" s="1">
        <f t="shared" si="58"/>
        <v>45444</v>
      </c>
    </row>
    <row r="3717" spans="1:33" x14ac:dyDescent="0.25">
      <c r="A3717" t="s">
        <v>4292</v>
      </c>
      <c r="B3717" t="s">
        <v>4275</v>
      </c>
      <c r="C3717">
        <v>5678901234</v>
      </c>
      <c r="D3717">
        <v>5678901234</v>
      </c>
      <c r="E3717" s="1">
        <v>45375</v>
      </c>
      <c r="F3717" s="1">
        <v>45375</v>
      </c>
      <c r="G3717" s="1">
        <v>45400</v>
      </c>
      <c r="H3717" t="s">
        <v>28</v>
      </c>
      <c r="I3717">
        <v>20</v>
      </c>
      <c r="J3717" t="s">
        <v>35</v>
      </c>
      <c r="K3717">
        <v>99213</v>
      </c>
      <c r="O3717">
        <v>1</v>
      </c>
      <c r="P3717">
        <v>172.74</v>
      </c>
      <c r="Q3717">
        <v>132.88</v>
      </c>
      <c r="R3717">
        <v>106.3</v>
      </c>
      <c r="S3717">
        <v>26.58</v>
      </c>
      <c r="T3717" t="s">
        <v>30</v>
      </c>
      <c r="X3717" t="s">
        <v>146</v>
      </c>
      <c r="Y3717" t="s">
        <v>147</v>
      </c>
      <c r="Z3717" t="s">
        <v>36</v>
      </c>
      <c r="AA3717" t="str">
        <f>IFERROR(_xlfn.XLOOKUP($J3717,avoidable_ed_reference!$A$2:$A$13,avoidable_ed_reference!$C$2:$C$13),"Not Classified")</f>
        <v>Avoidable</v>
      </c>
      <c r="AB3717" t="str">
        <f>IFERROR(_xlfn.XLOOKUP($B3717,enrollment!$A$2:$A$801,enrollment!$I$2:$I$801),"")</f>
        <v>KY</v>
      </c>
      <c r="AC3717">
        <f>IFERROR(_xlfn.XLOOKUP($B3717,enrollment!$A$2:$A$801,enrollment!$L$2:$L$801),"")</f>
        <v>68</v>
      </c>
      <c r="AD3717" t="str" cm="1">
        <f t="array" ref="AD3717">_xlfn.IFS(AC3717="","Unknown",AC3717&lt;18,"0-17",AC3717&lt;35,"18-34",AC3717&lt;50,"35-49",AC3717&lt;65,"50-64",TRUE,"65+")</f>
        <v>65+</v>
      </c>
      <c r="AE3717">
        <f>IFERROR(_xlfn.XLOOKUP($B3717,enrollment!$A$2:$A$801,enrollment!$O$2:$O$801),"")</f>
        <v>9012345678</v>
      </c>
      <c r="AF3717">
        <f>IFERROR(_xlfn.XLOOKUP($AE3717,providers!$B$2:$B$11,providers!$Q$2:$Q$11),"")</f>
        <v>4.3</v>
      </c>
      <c r="AG3717" s="1">
        <f t="shared" si="58"/>
        <v>45352</v>
      </c>
    </row>
    <row r="3718" spans="1:33" x14ac:dyDescent="0.25">
      <c r="A3718" t="s">
        <v>4293</v>
      </c>
      <c r="B3718" t="s">
        <v>4275</v>
      </c>
      <c r="C3718">
        <v>5678901234</v>
      </c>
      <c r="D3718">
        <v>5678901234</v>
      </c>
      <c r="E3718" s="1">
        <v>45326</v>
      </c>
      <c r="F3718" s="1">
        <v>45326</v>
      </c>
      <c r="G3718" s="1">
        <v>45359</v>
      </c>
      <c r="H3718" t="s">
        <v>28</v>
      </c>
      <c r="I3718">
        <v>20</v>
      </c>
      <c r="J3718" t="s">
        <v>35</v>
      </c>
      <c r="K3718">
        <v>99213</v>
      </c>
      <c r="O3718">
        <v>1</v>
      </c>
      <c r="P3718">
        <v>150.83000000000001</v>
      </c>
      <c r="Q3718">
        <v>116.02</v>
      </c>
      <c r="R3718">
        <v>92.82</v>
      </c>
      <c r="S3718">
        <v>23.2</v>
      </c>
      <c r="T3718" t="s">
        <v>30</v>
      </c>
      <c r="X3718" t="s">
        <v>146</v>
      </c>
      <c r="Y3718" t="s">
        <v>147</v>
      </c>
      <c r="Z3718" t="s">
        <v>36</v>
      </c>
      <c r="AA3718" t="str">
        <f>IFERROR(_xlfn.XLOOKUP($J3718,avoidable_ed_reference!$A$2:$A$13,avoidable_ed_reference!$C$2:$C$13),"Not Classified")</f>
        <v>Avoidable</v>
      </c>
      <c r="AB3718" t="str">
        <f>IFERROR(_xlfn.XLOOKUP($B3718,enrollment!$A$2:$A$801,enrollment!$I$2:$I$801),"")</f>
        <v>KY</v>
      </c>
      <c r="AC3718">
        <f>IFERROR(_xlfn.XLOOKUP($B3718,enrollment!$A$2:$A$801,enrollment!$L$2:$L$801),"")</f>
        <v>68</v>
      </c>
      <c r="AD3718" t="str" cm="1">
        <f t="array" ref="AD3718">_xlfn.IFS(AC3718="","Unknown",AC3718&lt;18,"0-17",AC3718&lt;35,"18-34",AC3718&lt;50,"35-49",AC3718&lt;65,"50-64",TRUE,"65+")</f>
        <v>65+</v>
      </c>
      <c r="AE3718">
        <f>IFERROR(_xlfn.XLOOKUP($B3718,enrollment!$A$2:$A$801,enrollment!$O$2:$O$801),"")</f>
        <v>9012345678</v>
      </c>
      <c r="AF3718">
        <f>IFERROR(_xlfn.XLOOKUP($AE3718,providers!$B$2:$B$11,providers!$Q$2:$Q$11),"")</f>
        <v>4.3</v>
      </c>
      <c r="AG3718" s="1">
        <f t="shared" si="58"/>
        <v>45323</v>
      </c>
    </row>
    <row r="3719" spans="1:33" x14ac:dyDescent="0.25">
      <c r="A3719" t="s">
        <v>4294</v>
      </c>
      <c r="B3719" t="s">
        <v>4295</v>
      </c>
      <c r="C3719">
        <v>9012345678</v>
      </c>
      <c r="D3719">
        <v>9012345678</v>
      </c>
      <c r="E3719" s="1">
        <v>45631</v>
      </c>
      <c r="F3719" s="1">
        <v>45631</v>
      </c>
      <c r="G3719" s="1">
        <v>45646</v>
      </c>
      <c r="H3719" t="s">
        <v>28</v>
      </c>
      <c r="I3719">
        <v>11</v>
      </c>
      <c r="J3719" t="s">
        <v>38</v>
      </c>
      <c r="K3719">
        <v>99213</v>
      </c>
      <c r="O3719">
        <v>1</v>
      </c>
      <c r="P3719">
        <v>231.38</v>
      </c>
      <c r="Q3719">
        <v>171.39</v>
      </c>
      <c r="R3719">
        <v>137.11000000000001</v>
      </c>
      <c r="S3719">
        <v>34.28</v>
      </c>
      <c r="T3719" t="s">
        <v>30</v>
      </c>
      <c r="X3719" t="s">
        <v>146</v>
      </c>
      <c r="Y3719" t="s">
        <v>147</v>
      </c>
      <c r="Z3719" t="s">
        <v>39</v>
      </c>
      <c r="AA3719" t="str">
        <f>IFERROR(_xlfn.XLOOKUP($J3719,avoidable_ed_reference!$A$2:$A$13,avoidable_ed_reference!$C$2:$C$13),"Not Classified")</f>
        <v>Not Classified</v>
      </c>
      <c r="AB3719" t="str">
        <f>IFERROR(_xlfn.XLOOKUP($B3719,enrollment!$A$2:$A$801,enrollment!$I$2:$I$801),"")</f>
        <v>KY</v>
      </c>
      <c r="AC3719">
        <f>IFERROR(_xlfn.XLOOKUP($B3719,enrollment!$A$2:$A$801,enrollment!$L$2:$L$801),"")</f>
        <v>81</v>
      </c>
      <c r="AD3719" t="str" cm="1">
        <f t="array" ref="AD3719">_xlfn.IFS(AC3719="","Unknown",AC3719&lt;18,"0-17",AC3719&lt;35,"18-34",AC3719&lt;50,"35-49",AC3719&lt;65,"50-64",TRUE,"65+")</f>
        <v>65+</v>
      </c>
      <c r="AE3719">
        <f>IFERROR(_xlfn.XLOOKUP($B3719,enrollment!$A$2:$A$801,enrollment!$O$2:$O$801),"")</f>
        <v>9012345678</v>
      </c>
      <c r="AF3719">
        <f>IFERROR(_xlfn.XLOOKUP($AE3719,providers!$B$2:$B$11,providers!$Q$2:$Q$11),"")</f>
        <v>4.3</v>
      </c>
      <c r="AG3719" s="1">
        <f t="shared" si="58"/>
        <v>45627</v>
      </c>
    </row>
    <row r="3720" spans="1:33" x14ac:dyDescent="0.25">
      <c r="A3720" t="s">
        <v>4296</v>
      </c>
      <c r="B3720" t="s">
        <v>4295</v>
      </c>
      <c r="C3720">
        <v>2345678901</v>
      </c>
      <c r="D3720">
        <v>2345678901</v>
      </c>
      <c r="E3720" s="1">
        <v>45504</v>
      </c>
      <c r="F3720" s="1">
        <v>45504</v>
      </c>
      <c r="G3720" s="1">
        <v>45519</v>
      </c>
      <c r="H3720" t="s">
        <v>28</v>
      </c>
      <c r="I3720">
        <v>23</v>
      </c>
      <c r="J3720" t="s">
        <v>221</v>
      </c>
      <c r="K3720">
        <v>99284</v>
      </c>
      <c r="O3720">
        <v>1</v>
      </c>
      <c r="P3720">
        <v>1714.01</v>
      </c>
      <c r="Q3720">
        <v>952.23</v>
      </c>
      <c r="R3720">
        <v>761.78</v>
      </c>
      <c r="S3720">
        <v>190.45</v>
      </c>
      <c r="T3720" t="s">
        <v>30</v>
      </c>
      <c r="X3720" t="s">
        <v>146</v>
      </c>
      <c r="Y3720" t="s">
        <v>147</v>
      </c>
      <c r="Z3720" t="s">
        <v>45</v>
      </c>
      <c r="AA3720" t="str">
        <f>IFERROR(_xlfn.XLOOKUP($J3720,avoidable_ed_reference!$A$2:$A$13,avoidable_ed_reference!$C$2:$C$13),"Not Classified")</f>
        <v>Avoidable</v>
      </c>
      <c r="AB3720" t="str">
        <f>IFERROR(_xlfn.XLOOKUP($B3720,enrollment!$A$2:$A$801,enrollment!$I$2:$I$801),"")</f>
        <v>KY</v>
      </c>
      <c r="AC3720">
        <f>IFERROR(_xlfn.XLOOKUP($B3720,enrollment!$A$2:$A$801,enrollment!$L$2:$L$801),"")</f>
        <v>81</v>
      </c>
      <c r="AD3720" t="str" cm="1">
        <f t="array" ref="AD3720">_xlfn.IFS(AC3720="","Unknown",AC3720&lt;18,"0-17",AC3720&lt;35,"18-34",AC3720&lt;50,"35-49",AC3720&lt;65,"50-64",TRUE,"65+")</f>
        <v>65+</v>
      </c>
      <c r="AE3720">
        <f>IFERROR(_xlfn.XLOOKUP($B3720,enrollment!$A$2:$A$801,enrollment!$O$2:$O$801),"")</f>
        <v>9012345678</v>
      </c>
      <c r="AF3720">
        <f>IFERROR(_xlfn.XLOOKUP($AE3720,providers!$B$2:$B$11,providers!$Q$2:$Q$11),"")</f>
        <v>4.3</v>
      </c>
      <c r="AG3720" s="1">
        <f t="shared" si="58"/>
        <v>45474</v>
      </c>
    </row>
    <row r="3721" spans="1:33" x14ac:dyDescent="0.25">
      <c r="A3721" t="s">
        <v>4297</v>
      </c>
      <c r="B3721" t="s">
        <v>4295</v>
      </c>
      <c r="C3721">
        <v>5678901234</v>
      </c>
      <c r="D3721">
        <v>5678901234</v>
      </c>
      <c r="E3721" s="1">
        <v>45562</v>
      </c>
      <c r="F3721" s="1">
        <v>45562</v>
      </c>
      <c r="G3721" s="1">
        <v>45589</v>
      </c>
      <c r="H3721" t="s">
        <v>28</v>
      </c>
      <c r="I3721">
        <v>20</v>
      </c>
      <c r="J3721" t="s">
        <v>35</v>
      </c>
      <c r="K3721">
        <v>99213</v>
      </c>
      <c r="O3721">
        <v>1</v>
      </c>
      <c r="P3721">
        <v>183.9</v>
      </c>
      <c r="Q3721">
        <v>141.46</v>
      </c>
      <c r="R3721">
        <v>113.17</v>
      </c>
      <c r="S3721">
        <v>28.29</v>
      </c>
      <c r="T3721" t="s">
        <v>30</v>
      </c>
      <c r="X3721" t="s">
        <v>146</v>
      </c>
      <c r="Y3721" t="s">
        <v>147</v>
      </c>
      <c r="Z3721" t="s">
        <v>36</v>
      </c>
      <c r="AA3721" t="str">
        <f>IFERROR(_xlfn.XLOOKUP($J3721,avoidable_ed_reference!$A$2:$A$13,avoidable_ed_reference!$C$2:$C$13),"Not Classified")</f>
        <v>Avoidable</v>
      </c>
      <c r="AB3721" t="str">
        <f>IFERROR(_xlfn.XLOOKUP($B3721,enrollment!$A$2:$A$801,enrollment!$I$2:$I$801),"")</f>
        <v>KY</v>
      </c>
      <c r="AC3721">
        <f>IFERROR(_xlfn.XLOOKUP($B3721,enrollment!$A$2:$A$801,enrollment!$L$2:$L$801),"")</f>
        <v>81</v>
      </c>
      <c r="AD3721" t="str" cm="1">
        <f t="array" ref="AD3721">_xlfn.IFS(AC3721="","Unknown",AC3721&lt;18,"0-17",AC3721&lt;35,"18-34",AC3721&lt;50,"35-49",AC3721&lt;65,"50-64",TRUE,"65+")</f>
        <v>65+</v>
      </c>
      <c r="AE3721">
        <f>IFERROR(_xlfn.XLOOKUP($B3721,enrollment!$A$2:$A$801,enrollment!$O$2:$O$801),"")</f>
        <v>9012345678</v>
      </c>
      <c r="AF3721">
        <f>IFERROR(_xlfn.XLOOKUP($AE3721,providers!$B$2:$B$11,providers!$Q$2:$Q$11),"")</f>
        <v>4.3</v>
      </c>
      <c r="AG3721" s="1">
        <f t="shared" si="58"/>
        <v>45536</v>
      </c>
    </row>
    <row r="3722" spans="1:33" x14ac:dyDescent="0.25">
      <c r="A3722" t="s">
        <v>4298</v>
      </c>
      <c r="B3722" t="s">
        <v>4295</v>
      </c>
      <c r="C3722">
        <v>9012345678</v>
      </c>
      <c r="D3722">
        <v>9012345678</v>
      </c>
      <c r="E3722" s="1">
        <v>45518</v>
      </c>
      <c r="F3722" s="1">
        <v>45518</v>
      </c>
      <c r="G3722" s="1">
        <v>45545</v>
      </c>
      <c r="H3722" t="s">
        <v>67</v>
      </c>
      <c r="I3722">
        <v>21</v>
      </c>
      <c r="J3722" t="s">
        <v>42</v>
      </c>
      <c r="K3722">
        <v>99223</v>
      </c>
      <c r="O3722">
        <v>1</v>
      </c>
      <c r="P3722">
        <v>19103.8</v>
      </c>
      <c r="Q3722">
        <v>12325.03</v>
      </c>
      <c r="R3722">
        <v>9860.02</v>
      </c>
      <c r="S3722">
        <v>2465.0100000000002</v>
      </c>
      <c r="T3722" t="s">
        <v>30</v>
      </c>
      <c r="V3722">
        <v>1</v>
      </c>
      <c r="W3722" s="2" t="s">
        <v>68</v>
      </c>
      <c r="X3722" t="s">
        <v>146</v>
      </c>
      <c r="Y3722" t="s">
        <v>147</v>
      </c>
      <c r="Z3722" t="s">
        <v>69</v>
      </c>
      <c r="AA3722" t="str">
        <f>IFERROR(_xlfn.XLOOKUP($J3722,avoidable_ed_reference!$A$2:$A$13,avoidable_ed_reference!$C$2:$C$13),"Not Classified")</f>
        <v>Non-Avoidable</v>
      </c>
      <c r="AB3722" t="str">
        <f>IFERROR(_xlfn.XLOOKUP($B3722,enrollment!$A$2:$A$801,enrollment!$I$2:$I$801),"")</f>
        <v>KY</v>
      </c>
      <c r="AC3722">
        <f>IFERROR(_xlfn.XLOOKUP($B3722,enrollment!$A$2:$A$801,enrollment!$L$2:$L$801),"")</f>
        <v>81</v>
      </c>
      <c r="AD3722" t="str" cm="1">
        <f t="array" ref="AD3722">_xlfn.IFS(AC3722="","Unknown",AC3722&lt;18,"0-17",AC3722&lt;35,"18-34",AC3722&lt;50,"35-49",AC3722&lt;65,"50-64",TRUE,"65+")</f>
        <v>65+</v>
      </c>
      <c r="AE3722">
        <f>IFERROR(_xlfn.XLOOKUP($B3722,enrollment!$A$2:$A$801,enrollment!$O$2:$O$801),"")</f>
        <v>9012345678</v>
      </c>
      <c r="AF3722">
        <f>IFERROR(_xlfn.XLOOKUP($AE3722,providers!$B$2:$B$11,providers!$Q$2:$Q$11),"")</f>
        <v>4.3</v>
      </c>
      <c r="AG3722" s="1">
        <f t="shared" si="58"/>
        <v>45505</v>
      </c>
    </row>
    <row r="3723" spans="1:33" x14ac:dyDescent="0.25">
      <c r="A3723" t="s">
        <v>4299</v>
      </c>
      <c r="B3723" t="s">
        <v>4295</v>
      </c>
      <c r="C3723">
        <v>5678901234</v>
      </c>
      <c r="D3723">
        <v>5678901234</v>
      </c>
      <c r="E3723" s="1">
        <v>45651</v>
      </c>
      <c r="F3723" s="1">
        <v>45651</v>
      </c>
      <c r="G3723" s="1">
        <v>45677</v>
      </c>
      <c r="H3723" t="s">
        <v>28</v>
      </c>
      <c r="I3723">
        <v>20</v>
      </c>
      <c r="J3723" t="s">
        <v>35</v>
      </c>
      <c r="K3723">
        <v>99213</v>
      </c>
      <c r="O3723">
        <v>1</v>
      </c>
      <c r="P3723">
        <v>202.79</v>
      </c>
      <c r="Q3723">
        <v>155.99</v>
      </c>
      <c r="R3723">
        <v>124.79</v>
      </c>
      <c r="S3723">
        <v>31.2</v>
      </c>
      <c r="T3723" t="s">
        <v>30</v>
      </c>
      <c r="X3723" t="s">
        <v>146</v>
      </c>
      <c r="Y3723" t="s">
        <v>147</v>
      </c>
      <c r="Z3723" t="s">
        <v>36</v>
      </c>
      <c r="AA3723" t="str">
        <f>IFERROR(_xlfn.XLOOKUP($J3723,avoidable_ed_reference!$A$2:$A$13,avoidable_ed_reference!$C$2:$C$13),"Not Classified")</f>
        <v>Avoidable</v>
      </c>
      <c r="AB3723" t="str">
        <f>IFERROR(_xlfn.XLOOKUP($B3723,enrollment!$A$2:$A$801,enrollment!$I$2:$I$801),"")</f>
        <v>KY</v>
      </c>
      <c r="AC3723">
        <f>IFERROR(_xlfn.XLOOKUP($B3723,enrollment!$A$2:$A$801,enrollment!$L$2:$L$801),"")</f>
        <v>81</v>
      </c>
      <c r="AD3723" t="str" cm="1">
        <f t="array" ref="AD3723">_xlfn.IFS(AC3723="","Unknown",AC3723&lt;18,"0-17",AC3723&lt;35,"18-34",AC3723&lt;50,"35-49",AC3723&lt;65,"50-64",TRUE,"65+")</f>
        <v>65+</v>
      </c>
      <c r="AE3723">
        <f>IFERROR(_xlfn.XLOOKUP($B3723,enrollment!$A$2:$A$801,enrollment!$O$2:$O$801),"")</f>
        <v>9012345678</v>
      </c>
      <c r="AF3723">
        <f>IFERROR(_xlfn.XLOOKUP($AE3723,providers!$B$2:$B$11,providers!$Q$2:$Q$11),"")</f>
        <v>4.3</v>
      </c>
      <c r="AG3723" s="1">
        <f t="shared" si="58"/>
        <v>45627</v>
      </c>
    </row>
    <row r="3724" spans="1:33" x14ac:dyDescent="0.25">
      <c r="A3724" t="s">
        <v>4300</v>
      </c>
      <c r="B3724" t="s">
        <v>4295</v>
      </c>
      <c r="C3724">
        <v>9012345678</v>
      </c>
      <c r="D3724">
        <v>9012345678</v>
      </c>
      <c r="E3724" s="1">
        <v>45550</v>
      </c>
      <c r="F3724" s="1">
        <v>45550</v>
      </c>
      <c r="G3724" s="1">
        <v>45573</v>
      </c>
      <c r="H3724" t="s">
        <v>28</v>
      </c>
      <c r="I3724">
        <v>11</v>
      </c>
      <c r="J3724" t="s">
        <v>35</v>
      </c>
      <c r="K3724">
        <v>99213</v>
      </c>
      <c r="O3724">
        <v>1</v>
      </c>
      <c r="P3724">
        <v>237.56</v>
      </c>
      <c r="Q3724">
        <v>175.97</v>
      </c>
      <c r="R3724">
        <v>140.78</v>
      </c>
      <c r="S3724">
        <v>35.19</v>
      </c>
      <c r="T3724" t="s">
        <v>30</v>
      </c>
      <c r="X3724" t="s">
        <v>146</v>
      </c>
      <c r="Y3724" t="s">
        <v>147</v>
      </c>
      <c r="Z3724" t="s">
        <v>39</v>
      </c>
      <c r="AA3724" t="str">
        <f>IFERROR(_xlfn.XLOOKUP($J3724,avoidable_ed_reference!$A$2:$A$13,avoidable_ed_reference!$C$2:$C$13),"Not Classified")</f>
        <v>Avoidable</v>
      </c>
      <c r="AB3724" t="str">
        <f>IFERROR(_xlfn.XLOOKUP($B3724,enrollment!$A$2:$A$801,enrollment!$I$2:$I$801),"")</f>
        <v>KY</v>
      </c>
      <c r="AC3724">
        <f>IFERROR(_xlfn.XLOOKUP($B3724,enrollment!$A$2:$A$801,enrollment!$L$2:$L$801),"")</f>
        <v>81</v>
      </c>
      <c r="AD3724" t="str" cm="1">
        <f t="array" ref="AD3724">_xlfn.IFS(AC3724="","Unknown",AC3724&lt;18,"0-17",AC3724&lt;35,"18-34",AC3724&lt;50,"35-49",AC3724&lt;65,"50-64",TRUE,"65+")</f>
        <v>65+</v>
      </c>
      <c r="AE3724">
        <f>IFERROR(_xlfn.XLOOKUP($B3724,enrollment!$A$2:$A$801,enrollment!$O$2:$O$801),"")</f>
        <v>9012345678</v>
      </c>
      <c r="AF3724">
        <f>IFERROR(_xlfn.XLOOKUP($AE3724,providers!$B$2:$B$11,providers!$Q$2:$Q$11),"")</f>
        <v>4.3</v>
      </c>
      <c r="AG3724" s="1">
        <f t="shared" si="58"/>
        <v>45536</v>
      </c>
    </row>
    <row r="3725" spans="1:33" x14ac:dyDescent="0.25">
      <c r="A3725" t="s">
        <v>4301</v>
      </c>
      <c r="B3725" t="s">
        <v>4295</v>
      </c>
      <c r="C3725">
        <v>9012345678</v>
      </c>
      <c r="D3725">
        <v>9012345678</v>
      </c>
      <c r="E3725" s="1">
        <v>45385</v>
      </c>
      <c r="F3725" s="1">
        <v>45385</v>
      </c>
      <c r="G3725" s="1">
        <v>45416</v>
      </c>
      <c r="H3725" t="s">
        <v>28</v>
      </c>
      <c r="I3725">
        <v>11</v>
      </c>
      <c r="J3725" t="s">
        <v>35</v>
      </c>
      <c r="K3725">
        <v>99213</v>
      </c>
      <c r="O3725">
        <v>1</v>
      </c>
      <c r="P3725">
        <v>170.67</v>
      </c>
      <c r="Q3725">
        <v>126.42</v>
      </c>
      <c r="R3725">
        <v>101.14</v>
      </c>
      <c r="S3725">
        <v>25.28</v>
      </c>
      <c r="T3725" t="s">
        <v>30</v>
      </c>
      <c r="X3725" t="s">
        <v>146</v>
      </c>
      <c r="Y3725" t="s">
        <v>147</v>
      </c>
      <c r="Z3725" t="s">
        <v>39</v>
      </c>
      <c r="AA3725" t="str">
        <f>IFERROR(_xlfn.XLOOKUP($J3725,avoidable_ed_reference!$A$2:$A$13,avoidable_ed_reference!$C$2:$C$13),"Not Classified")</f>
        <v>Avoidable</v>
      </c>
      <c r="AB3725" t="str">
        <f>IFERROR(_xlfn.XLOOKUP($B3725,enrollment!$A$2:$A$801,enrollment!$I$2:$I$801),"")</f>
        <v>KY</v>
      </c>
      <c r="AC3725">
        <f>IFERROR(_xlfn.XLOOKUP($B3725,enrollment!$A$2:$A$801,enrollment!$L$2:$L$801),"")</f>
        <v>81</v>
      </c>
      <c r="AD3725" t="str" cm="1">
        <f t="array" ref="AD3725">_xlfn.IFS(AC3725="","Unknown",AC3725&lt;18,"0-17",AC3725&lt;35,"18-34",AC3725&lt;50,"35-49",AC3725&lt;65,"50-64",TRUE,"65+")</f>
        <v>65+</v>
      </c>
      <c r="AE3725">
        <f>IFERROR(_xlfn.XLOOKUP($B3725,enrollment!$A$2:$A$801,enrollment!$O$2:$O$801),"")</f>
        <v>9012345678</v>
      </c>
      <c r="AF3725">
        <f>IFERROR(_xlfn.XLOOKUP($AE3725,providers!$B$2:$B$11,providers!$Q$2:$Q$11),"")</f>
        <v>4.3</v>
      </c>
      <c r="AG3725" s="1">
        <f t="shared" si="58"/>
        <v>45383</v>
      </c>
    </row>
    <row r="3726" spans="1:33" x14ac:dyDescent="0.25">
      <c r="A3726" t="s">
        <v>4302</v>
      </c>
      <c r="B3726" t="s">
        <v>4295</v>
      </c>
      <c r="C3726">
        <v>9012345678</v>
      </c>
      <c r="D3726">
        <v>9012345678</v>
      </c>
      <c r="E3726" s="1">
        <v>45418</v>
      </c>
      <c r="F3726" s="1">
        <v>45418</v>
      </c>
      <c r="G3726" s="1">
        <v>45448</v>
      </c>
      <c r="H3726" t="s">
        <v>28</v>
      </c>
      <c r="I3726">
        <v>11</v>
      </c>
      <c r="J3726" t="s">
        <v>35</v>
      </c>
      <c r="K3726">
        <v>99213</v>
      </c>
      <c r="O3726">
        <v>1</v>
      </c>
      <c r="P3726">
        <v>173.6</v>
      </c>
      <c r="Q3726">
        <v>128.59</v>
      </c>
      <c r="R3726">
        <v>102.87</v>
      </c>
      <c r="S3726">
        <v>25.72</v>
      </c>
      <c r="T3726" t="s">
        <v>30</v>
      </c>
      <c r="X3726" t="s">
        <v>146</v>
      </c>
      <c r="Y3726" t="s">
        <v>147</v>
      </c>
      <c r="Z3726" t="s">
        <v>39</v>
      </c>
      <c r="AA3726" t="str">
        <f>IFERROR(_xlfn.XLOOKUP($J3726,avoidable_ed_reference!$A$2:$A$13,avoidable_ed_reference!$C$2:$C$13),"Not Classified")</f>
        <v>Avoidable</v>
      </c>
      <c r="AB3726" t="str">
        <f>IFERROR(_xlfn.XLOOKUP($B3726,enrollment!$A$2:$A$801,enrollment!$I$2:$I$801),"")</f>
        <v>KY</v>
      </c>
      <c r="AC3726">
        <f>IFERROR(_xlfn.XLOOKUP($B3726,enrollment!$A$2:$A$801,enrollment!$L$2:$L$801),"")</f>
        <v>81</v>
      </c>
      <c r="AD3726" t="str" cm="1">
        <f t="array" ref="AD3726">_xlfn.IFS(AC3726="","Unknown",AC3726&lt;18,"0-17",AC3726&lt;35,"18-34",AC3726&lt;50,"35-49",AC3726&lt;65,"50-64",TRUE,"65+")</f>
        <v>65+</v>
      </c>
      <c r="AE3726">
        <f>IFERROR(_xlfn.XLOOKUP($B3726,enrollment!$A$2:$A$801,enrollment!$O$2:$O$801),"")</f>
        <v>9012345678</v>
      </c>
      <c r="AF3726">
        <f>IFERROR(_xlfn.XLOOKUP($AE3726,providers!$B$2:$B$11,providers!$Q$2:$Q$11),"")</f>
        <v>4.3</v>
      </c>
      <c r="AG3726" s="1">
        <f t="shared" si="58"/>
        <v>45413</v>
      </c>
    </row>
    <row r="3727" spans="1:33" x14ac:dyDescent="0.25">
      <c r="A3727" t="s">
        <v>4303</v>
      </c>
      <c r="B3727" t="s">
        <v>4295</v>
      </c>
      <c r="C3727">
        <v>9012345678</v>
      </c>
      <c r="D3727">
        <v>9012345678</v>
      </c>
      <c r="E3727" s="1">
        <v>45653</v>
      </c>
      <c r="F3727" s="1">
        <v>45653</v>
      </c>
      <c r="G3727" s="1">
        <v>45687</v>
      </c>
      <c r="H3727" t="s">
        <v>28</v>
      </c>
      <c r="I3727">
        <v>22</v>
      </c>
      <c r="J3727" t="s">
        <v>29</v>
      </c>
      <c r="K3727">
        <v>90837</v>
      </c>
      <c r="O3727">
        <v>1</v>
      </c>
      <c r="P3727">
        <v>234.04</v>
      </c>
      <c r="Q3727">
        <v>173.36</v>
      </c>
      <c r="R3727">
        <v>138.69</v>
      </c>
      <c r="S3727">
        <v>34.67</v>
      </c>
      <c r="T3727" t="s">
        <v>30</v>
      </c>
      <c r="X3727" t="s">
        <v>146</v>
      </c>
      <c r="Y3727" t="s">
        <v>147</v>
      </c>
      <c r="Z3727" t="s">
        <v>33</v>
      </c>
      <c r="AA3727" t="str">
        <f>IFERROR(_xlfn.XLOOKUP($J3727,avoidable_ed_reference!$A$2:$A$13,avoidable_ed_reference!$C$2:$C$13),"Not Classified")</f>
        <v>Potentially Avoidable</v>
      </c>
      <c r="AB3727" t="str">
        <f>IFERROR(_xlfn.XLOOKUP($B3727,enrollment!$A$2:$A$801,enrollment!$I$2:$I$801),"")</f>
        <v>KY</v>
      </c>
      <c r="AC3727">
        <f>IFERROR(_xlfn.XLOOKUP($B3727,enrollment!$A$2:$A$801,enrollment!$L$2:$L$801),"")</f>
        <v>81</v>
      </c>
      <c r="AD3727" t="str" cm="1">
        <f t="array" ref="AD3727">_xlfn.IFS(AC3727="","Unknown",AC3727&lt;18,"0-17",AC3727&lt;35,"18-34",AC3727&lt;50,"35-49",AC3727&lt;65,"50-64",TRUE,"65+")</f>
        <v>65+</v>
      </c>
      <c r="AE3727">
        <f>IFERROR(_xlfn.XLOOKUP($B3727,enrollment!$A$2:$A$801,enrollment!$O$2:$O$801),"")</f>
        <v>9012345678</v>
      </c>
      <c r="AF3727">
        <f>IFERROR(_xlfn.XLOOKUP($AE3727,providers!$B$2:$B$11,providers!$Q$2:$Q$11),"")</f>
        <v>4.3</v>
      </c>
      <c r="AG3727" s="1">
        <f t="shared" si="58"/>
        <v>45627</v>
      </c>
    </row>
    <row r="3728" spans="1:33" x14ac:dyDescent="0.25">
      <c r="A3728" t="s">
        <v>4304</v>
      </c>
      <c r="B3728" t="s">
        <v>4305</v>
      </c>
      <c r="C3728">
        <v>9012345678</v>
      </c>
      <c r="D3728">
        <v>9012345678</v>
      </c>
      <c r="E3728" s="1">
        <v>45518</v>
      </c>
      <c r="F3728" s="1">
        <v>45518</v>
      </c>
      <c r="G3728" s="1">
        <v>45541</v>
      </c>
      <c r="H3728" t="s">
        <v>67</v>
      </c>
      <c r="I3728">
        <v>21</v>
      </c>
      <c r="J3728" t="s">
        <v>99</v>
      </c>
      <c r="K3728">
        <v>99223</v>
      </c>
      <c r="O3728">
        <v>1</v>
      </c>
      <c r="P3728">
        <v>20038.759999999998</v>
      </c>
      <c r="Q3728">
        <v>12928.23</v>
      </c>
      <c r="R3728">
        <v>10342.58</v>
      </c>
      <c r="S3728">
        <v>2585.65</v>
      </c>
      <c r="T3728" t="s">
        <v>30</v>
      </c>
      <c r="V3728">
        <v>1</v>
      </c>
      <c r="W3728" s="2" t="s">
        <v>68</v>
      </c>
      <c r="X3728" t="s">
        <v>233</v>
      </c>
      <c r="Y3728" t="s">
        <v>32</v>
      </c>
      <c r="Z3728" t="s">
        <v>69</v>
      </c>
      <c r="AA3728" t="str">
        <f>IFERROR(_xlfn.XLOOKUP($J3728,avoidable_ed_reference!$A$2:$A$13,avoidable_ed_reference!$C$2:$C$13),"Not Classified")</f>
        <v>Not Classified</v>
      </c>
      <c r="AB3728" t="str">
        <f>IFERROR(_xlfn.XLOOKUP($B3728,enrollment!$A$2:$A$801,enrollment!$I$2:$I$801),"")</f>
        <v>TN</v>
      </c>
      <c r="AC3728">
        <f>IFERROR(_xlfn.XLOOKUP($B3728,enrollment!$A$2:$A$801,enrollment!$L$2:$L$801),"")</f>
        <v>53</v>
      </c>
      <c r="AD3728" t="str" cm="1">
        <f t="array" ref="AD3728">_xlfn.IFS(AC3728="","Unknown",AC3728&lt;18,"0-17",AC3728&lt;35,"18-34",AC3728&lt;50,"35-49",AC3728&lt;65,"50-64",TRUE,"65+")</f>
        <v>50-64</v>
      </c>
      <c r="AE3728">
        <f>IFERROR(_xlfn.XLOOKUP($B3728,enrollment!$A$2:$A$801,enrollment!$O$2:$O$801),"")</f>
        <v>7890123456</v>
      </c>
      <c r="AF3728">
        <f>IFERROR(_xlfn.XLOOKUP($AE3728,providers!$B$2:$B$11,providers!$Q$2:$Q$11),"")</f>
        <v>3.9</v>
      </c>
      <c r="AG3728" s="1">
        <f t="shared" si="58"/>
        <v>45505</v>
      </c>
    </row>
    <row r="3729" spans="1:33" x14ac:dyDescent="0.25">
      <c r="A3729" t="s">
        <v>4306</v>
      </c>
      <c r="B3729" t="s">
        <v>4305</v>
      </c>
      <c r="C3729">
        <v>3456789012</v>
      </c>
      <c r="D3729">
        <v>3456789012</v>
      </c>
      <c r="E3729" s="1">
        <v>45423</v>
      </c>
      <c r="F3729" s="1">
        <v>45423</v>
      </c>
      <c r="G3729" s="1">
        <v>45452</v>
      </c>
      <c r="H3729" t="s">
        <v>28</v>
      </c>
      <c r="I3729">
        <v>22</v>
      </c>
      <c r="J3729" t="s">
        <v>29</v>
      </c>
      <c r="K3729">
        <v>90837</v>
      </c>
      <c r="O3729">
        <v>1</v>
      </c>
      <c r="P3729">
        <v>278.24</v>
      </c>
      <c r="Q3729">
        <v>206.1</v>
      </c>
      <c r="R3729">
        <v>164.88</v>
      </c>
      <c r="S3729">
        <v>41.22</v>
      </c>
      <c r="T3729" t="s">
        <v>30</v>
      </c>
      <c r="X3729" t="s">
        <v>233</v>
      </c>
      <c r="Y3729" t="s">
        <v>32</v>
      </c>
      <c r="Z3729" t="s">
        <v>33</v>
      </c>
      <c r="AA3729" t="str">
        <f>IFERROR(_xlfn.XLOOKUP($J3729,avoidable_ed_reference!$A$2:$A$13,avoidable_ed_reference!$C$2:$C$13),"Not Classified")</f>
        <v>Potentially Avoidable</v>
      </c>
      <c r="AB3729" t="str">
        <f>IFERROR(_xlfn.XLOOKUP($B3729,enrollment!$A$2:$A$801,enrollment!$I$2:$I$801),"")</f>
        <v>TN</v>
      </c>
      <c r="AC3729">
        <f>IFERROR(_xlfn.XLOOKUP($B3729,enrollment!$A$2:$A$801,enrollment!$L$2:$L$801),"")</f>
        <v>53</v>
      </c>
      <c r="AD3729" t="str" cm="1">
        <f t="array" ref="AD3729">_xlfn.IFS(AC3729="","Unknown",AC3729&lt;18,"0-17",AC3729&lt;35,"18-34",AC3729&lt;50,"35-49",AC3729&lt;65,"50-64",TRUE,"65+")</f>
        <v>50-64</v>
      </c>
      <c r="AE3729">
        <f>IFERROR(_xlfn.XLOOKUP($B3729,enrollment!$A$2:$A$801,enrollment!$O$2:$O$801),"")</f>
        <v>7890123456</v>
      </c>
      <c r="AF3729">
        <f>IFERROR(_xlfn.XLOOKUP($AE3729,providers!$B$2:$B$11,providers!$Q$2:$Q$11),"")</f>
        <v>3.9</v>
      </c>
      <c r="AG3729" s="1">
        <f t="shared" si="58"/>
        <v>45413</v>
      </c>
    </row>
    <row r="3730" spans="1:33" x14ac:dyDescent="0.25">
      <c r="A3730" t="s">
        <v>4307</v>
      </c>
      <c r="B3730" t="s">
        <v>4305</v>
      </c>
      <c r="C3730">
        <v>7890123456</v>
      </c>
      <c r="D3730">
        <v>7890123456</v>
      </c>
      <c r="E3730" s="1">
        <v>45323</v>
      </c>
      <c r="F3730" s="1">
        <v>45323</v>
      </c>
      <c r="G3730" s="1">
        <v>45348</v>
      </c>
      <c r="H3730" t="s">
        <v>28</v>
      </c>
      <c r="I3730">
        <v>11</v>
      </c>
      <c r="J3730" t="s">
        <v>47</v>
      </c>
      <c r="K3730">
        <v>99213</v>
      </c>
      <c r="O3730">
        <v>1</v>
      </c>
      <c r="P3730">
        <v>187.46</v>
      </c>
      <c r="Q3730">
        <v>138.86000000000001</v>
      </c>
      <c r="R3730">
        <v>111.09</v>
      </c>
      <c r="S3730">
        <v>27.77</v>
      </c>
      <c r="T3730" t="s">
        <v>30</v>
      </c>
      <c r="X3730" t="s">
        <v>233</v>
      </c>
      <c r="Y3730" t="s">
        <v>32</v>
      </c>
      <c r="Z3730" t="s">
        <v>39</v>
      </c>
      <c r="AA3730" t="str">
        <f>IFERROR(_xlfn.XLOOKUP($J3730,avoidable_ed_reference!$A$2:$A$13,avoidable_ed_reference!$C$2:$C$13),"Not Classified")</f>
        <v>Not Classified</v>
      </c>
      <c r="AB3730" t="str">
        <f>IFERROR(_xlfn.XLOOKUP($B3730,enrollment!$A$2:$A$801,enrollment!$I$2:$I$801),"")</f>
        <v>TN</v>
      </c>
      <c r="AC3730">
        <f>IFERROR(_xlfn.XLOOKUP($B3730,enrollment!$A$2:$A$801,enrollment!$L$2:$L$801),"")</f>
        <v>53</v>
      </c>
      <c r="AD3730" t="str" cm="1">
        <f t="array" ref="AD3730">_xlfn.IFS(AC3730="","Unknown",AC3730&lt;18,"0-17",AC3730&lt;35,"18-34",AC3730&lt;50,"35-49",AC3730&lt;65,"50-64",TRUE,"65+")</f>
        <v>50-64</v>
      </c>
      <c r="AE3730">
        <f>IFERROR(_xlfn.XLOOKUP($B3730,enrollment!$A$2:$A$801,enrollment!$O$2:$O$801),"")</f>
        <v>7890123456</v>
      </c>
      <c r="AF3730">
        <f>IFERROR(_xlfn.XLOOKUP($AE3730,providers!$B$2:$B$11,providers!$Q$2:$Q$11),"")</f>
        <v>3.9</v>
      </c>
      <c r="AG3730" s="1">
        <f t="shared" si="58"/>
        <v>45323</v>
      </c>
    </row>
    <row r="3731" spans="1:33" x14ac:dyDescent="0.25">
      <c r="A3731" t="s">
        <v>4308</v>
      </c>
      <c r="B3731" t="s">
        <v>4305</v>
      </c>
      <c r="C3731">
        <v>5678901234</v>
      </c>
      <c r="D3731">
        <v>5678901234</v>
      </c>
      <c r="E3731" s="1">
        <v>45342</v>
      </c>
      <c r="F3731" s="1">
        <v>45342</v>
      </c>
      <c r="G3731" s="1">
        <v>45374</v>
      </c>
      <c r="H3731" t="s">
        <v>28</v>
      </c>
      <c r="I3731">
        <v>20</v>
      </c>
      <c r="J3731" t="s">
        <v>35</v>
      </c>
      <c r="K3731">
        <v>99213</v>
      </c>
      <c r="O3731">
        <v>1</v>
      </c>
      <c r="P3731">
        <v>203.38</v>
      </c>
      <c r="Q3731">
        <v>156.44999999999999</v>
      </c>
      <c r="R3731">
        <v>125.16</v>
      </c>
      <c r="S3731">
        <v>31.29</v>
      </c>
      <c r="T3731" t="s">
        <v>30</v>
      </c>
      <c r="X3731" t="s">
        <v>233</v>
      </c>
      <c r="Y3731" t="s">
        <v>32</v>
      </c>
      <c r="Z3731" t="s">
        <v>36</v>
      </c>
      <c r="AA3731" t="str">
        <f>IFERROR(_xlfn.XLOOKUP($J3731,avoidable_ed_reference!$A$2:$A$13,avoidable_ed_reference!$C$2:$C$13),"Not Classified")</f>
        <v>Avoidable</v>
      </c>
      <c r="AB3731" t="str">
        <f>IFERROR(_xlfn.XLOOKUP($B3731,enrollment!$A$2:$A$801,enrollment!$I$2:$I$801),"")</f>
        <v>TN</v>
      </c>
      <c r="AC3731">
        <f>IFERROR(_xlfn.XLOOKUP($B3731,enrollment!$A$2:$A$801,enrollment!$L$2:$L$801),"")</f>
        <v>53</v>
      </c>
      <c r="AD3731" t="str" cm="1">
        <f t="array" ref="AD3731">_xlfn.IFS(AC3731="","Unknown",AC3731&lt;18,"0-17",AC3731&lt;35,"18-34",AC3731&lt;50,"35-49",AC3731&lt;65,"50-64",TRUE,"65+")</f>
        <v>50-64</v>
      </c>
      <c r="AE3731">
        <f>IFERROR(_xlfn.XLOOKUP($B3731,enrollment!$A$2:$A$801,enrollment!$O$2:$O$801),"")</f>
        <v>7890123456</v>
      </c>
      <c r="AF3731">
        <f>IFERROR(_xlfn.XLOOKUP($AE3731,providers!$B$2:$B$11,providers!$Q$2:$Q$11),"")</f>
        <v>3.9</v>
      </c>
      <c r="AG3731" s="1">
        <f t="shared" si="58"/>
        <v>45323</v>
      </c>
    </row>
    <row r="3732" spans="1:33" x14ac:dyDescent="0.25">
      <c r="A3732" t="s">
        <v>4309</v>
      </c>
      <c r="B3732" t="s">
        <v>4305</v>
      </c>
      <c r="C3732">
        <v>3456789012</v>
      </c>
      <c r="D3732">
        <v>3456789012</v>
      </c>
      <c r="E3732" s="1">
        <v>45630</v>
      </c>
      <c r="F3732" s="1">
        <v>45630</v>
      </c>
      <c r="G3732" s="1">
        <v>45648</v>
      </c>
      <c r="H3732" t="s">
        <v>28</v>
      </c>
      <c r="I3732">
        <v>23</v>
      </c>
      <c r="J3732" t="s">
        <v>29</v>
      </c>
      <c r="K3732">
        <v>99284</v>
      </c>
      <c r="O3732">
        <v>1</v>
      </c>
      <c r="P3732">
        <v>1788.93</v>
      </c>
      <c r="Q3732">
        <v>993.85</v>
      </c>
      <c r="R3732">
        <v>795.08</v>
      </c>
      <c r="S3732">
        <v>198.77</v>
      </c>
      <c r="T3732" t="s">
        <v>30</v>
      </c>
      <c r="X3732" t="s">
        <v>233</v>
      </c>
      <c r="Y3732" t="s">
        <v>32</v>
      </c>
      <c r="Z3732" t="s">
        <v>45</v>
      </c>
      <c r="AA3732" t="str">
        <f>IFERROR(_xlfn.XLOOKUP($J3732,avoidable_ed_reference!$A$2:$A$13,avoidable_ed_reference!$C$2:$C$13),"Not Classified")</f>
        <v>Potentially Avoidable</v>
      </c>
      <c r="AB3732" t="str">
        <f>IFERROR(_xlfn.XLOOKUP($B3732,enrollment!$A$2:$A$801,enrollment!$I$2:$I$801),"")</f>
        <v>TN</v>
      </c>
      <c r="AC3732">
        <f>IFERROR(_xlfn.XLOOKUP($B3732,enrollment!$A$2:$A$801,enrollment!$L$2:$L$801),"")</f>
        <v>53</v>
      </c>
      <c r="AD3732" t="str" cm="1">
        <f t="array" ref="AD3732">_xlfn.IFS(AC3732="","Unknown",AC3732&lt;18,"0-17",AC3732&lt;35,"18-34",AC3732&lt;50,"35-49",AC3732&lt;65,"50-64",TRUE,"65+")</f>
        <v>50-64</v>
      </c>
      <c r="AE3732">
        <f>IFERROR(_xlfn.XLOOKUP($B3732,enrollment!$A$2:$A$801,enrollment!$O$2:$O$801),"")</f>
        <v>7890123456</v>
      </c>
      <c r="AF3732">
        <f>IFERROR(_xlfn.XLOOKUP($AE3732,providers!$B$2:$B$11,providers!$Q$2:$Q$11),"")</f>
        <v>3.9</v>
      </c>
      <c r="AG3732" s="1">
        <f t="shared" si="58"/>
        <v>45627</v>
      </c>
    </row>
    <row r="3733" spans="1:33" x14ac:dyDescent="0.25">
      <c r="A3733" t="s">
        <v>4310</v>
      </c>
      <c r="B3733" t="s">
        <v>4305</v>
      </c>
      <c r="C3733">
        <v>7890123456</v>
      </c>
      <c r="D3733">
        <v>7890123456</v>
      </c>
      <c r="E3733" s="1">
        <v>45331</v>
      </c>
      <c r="F3733" s="1">
        <v>45331</v>
      </c>
      <c r="G3733" s="1">
        <v>45347</v>
      </c>
      <c r="H3733" t="s">
        <v>28</v>
      </c>
      <c r="I3733">
        <v>11</v>
      </c>
      <c r="J3733" t="s">
        <v>38</v>
      </c>
      <c r="K3733">
        <v>99213</v>
      </c>
      <c r="O3733">
        <v>1</v>
      </c>
      <c r="P3733">
        <v>230.35</v>
      </c>
      <c r="Q3733">
        <v>170.63</v>
      </c>
      <c r="R3733">
        <v>136.5</v>
      </c>
      <c r="S3733">
        <v>34.130000000000003</v>
      </c>
      <c r="T3733" t="s">
        <v>30</v>
      </c>
      <c r="X3733" t="s">
        <v>233</v>
      </c>
      <c r="Y3733" t="s">
        <v>32</v>
      </c>
      <c r="Z3733" t="s">
        <v>39</v>
      </c>
      <c r="AA3733" t="str">
        <f>IFERROR(_xlfn.XLOOKUP($J3733,avoidable_ed_reference!$A$2:$A$13,avoidable_ed_reference!$C$2:$C$13),"Not Classified")</f>
        <v>Not Classified</v>
      </c>
      <c r="AB3733" t="str">
        <f>IFERROR(_xlfn.XLOOKUP($B3733,enrollment!$A$2:$A$801,enrollment!$I$2:$I$801),"")</f>
        <v>TN</v>
      </c>
      <c r="AC3733">
        <f>IFERROR(_xlfn.XLOOKUP($B3733,enrollment!$A$2:$A$801,enrollment!$L$2:$L$801),"")</f>
        <v>53</v>
      </c>
      <c r="AD3733" t="str" cm="1">
        <f t="array" ref="AD3733">_xlfn.IFS(AC3733="","Unknown",AC3733&lt;18,"0-17",AC3733&lt;35,"18-34",AC3733&lt;50,"35-49",AC3733&lt;65,"50-64",TRUE,"65+")</f>
        <v>50-64</v>
      </c>
      <c r="AE3733">
        <f>IFERROR(_xlfn.XLOOKUP($B3733,enrollment!$A$2:$A$801,enrollment!$O$2:$O$801),"")</f>
        <v>7890123456</v>
      </c>
      <c r="AF3733">
        <f>IFERROR(_xlfn.XLOOKUP($AE3733,providers!$B$2:$B$11,providers!$Q$2:$Q$11),"")</f>
        <v>3.9</v>
      </c>
      <c r="AG3733" s="1">
        <f t="shared" si="58"/>
        <v>45323</v>
      </c>
    </row>
    <row r="3734" spans="1:33" x14ac:dyDescent="0.25">
      <c r="A3734" t="s">
        <v>4311</v>
      </c>
      <c r="B3734" t="s">
        <v>4305</v>
      </c>
      <c r="C3734">
        <v>3456789012</v>
      </c>
      <c r="D3734">
        <v>3456789012</v>
      </c>
      <c r="E3734" s="1">
        <v>45366</v>
      </c>
      <c r="F3734" s="1">
        <v>45366</v>
      </c>
      <c r="G3734" s="1">
        <v>45382</v>
      </c>
      <c r="H3734" t="s">
        <v>67</v>
      </c>
      <c r="I3734">
        <v>21</v>
      </c>
      <c r="J3734" t="s">
        <v>99</v>
      </c>
      <c r="K3734">
        <v>99223</v>
      </c>
      <c r="O3734">
        <v>1</v>
      </c>
      <c r="P3734">
        <v>21663.82</v>
      </c>
      <c r="Q3734">
        <v>13976.66</v>
      </c>
      <c r="R3734">
        <v>11181.33</v>
      </c>
      <c r="S3734">
        <v>2795.33</v>
      </c>
      <c r="T3734" t="s">
        <v>30</v>
      </c>
      <c r="V3734">
        <v>1</v>
      </c>
      <c r="W3734" s="2" t="s">
        <v>68</v>
      </c>
      <c r="X3734" t="s">
        <v>233</v>
      </c>
      <c r="Y3734" t="s">
        <v>32</v>
      </c>
      <c r="Z3734" t="s">
        <v>69</v>
      </c>
      <c r="AA3734" t="str">
        <f>IFERROR(_xlfn.XLOOKUP($J3734,avoidable_ed_reference!$A$2:$A$13,avoidable_ed_reference!$C$2:$C$13),"Not Classified")</f>
        <v>Not Classified</v>
      </c>
      <c r="AB3734" t="str">
        <f>IFERROR(_xlfn.XLOOKUP($B3734,enrollment!$A$2:$A$801,enrollment!$I$2:$I$801),"")</f>
        <v>TN</v>
      </c>
      <c r="AC3734">
        <f>IFERROR(_xlfn.XLOOKUP($B3734,enrollment!$A$2:$A$801,enrollment!$L$2:$L$801),"")</f>
        <v>53</v>
      </c>
      <c r="AD3734" t="str" cm="1">
        <f t="array" ref="AD3734">_xlfn.IFS(AC3734="","Unknown",AC3734&lt;18,"0-17",AC3734&lt;35,"18-34",AC3734&lt;50,"35-49",AC3734&lt;65,"50-64",TRUE,"65+")</f>
        <v>50-64</v>
      </c>
      <c r="AE3734">
        <f>IFERROR(_xlfn.XLOOKUP($B3734,enrollment!$A$2:$A$801,enrollment!$O$2:$O$801),"")</f>
        <v>7890123456</v>
      </c>
      <c r="AF3734">
        <f>IFERROR(_xlfn.XLOOKUP($AE3734,providers!$B$2:$B$11,providers!$Q$2:$Q$11),"")</f>
        <v>3.9</v>
      </c>
      <c r="AG3734" s="1">
        <f t="shared" si="58"/>
        <v>45352</v>
      </c>
    </row>
    <row r="3735" spans="1:33" x14ac:dyDescent="0.25">
      <c r="A3735" t="s">
        <v>4312</v>
      </c>
      <c r="B3735" t="s">
        <v>4305</v>
      </c>
      <c r="C3735">
        <v>7890123456</v>
      </c>
      <c r="D3735">
        <v>7890123456</v>
      </c>
      <c r="E3735" s="1">
        <v>45297</v>
      </c>
      <c r="F3735" s="1">
        <v>45297</v>
      </c>
      <c r="G3735" s="1">
        <v>45312</v>
      </c>
      <c r="H3735" t="s">
        <v>28</v>
      </c>
      <c r="I3735">
        <v>11</v>
      </c>
      <c r="J3735" t="s">
        <v>35</v>
      </c>
      <c r="K3735">
        <v>99213</v>
      </c>
      <c r="O3735">
        <v>1</v>
      </c>
      <c r="P3735">
        <v>231.71</v>
      </c>
      <c r="Q3735">
        <v>171.64</v>
      </c>
      <c r="R3735">
        <v>137.31</v>
      </c>
      <c r="S3735">
        <v>34.33</v>
      </c>
      <c r="T3735" t="s">
        <v>30</v>
      </c>
      <c r="X3735" t="s">
        <v>233</v>
      </c>
      <c r="Y3735" t="s">
        <v>32</v>
      </c>
      <c r="Z3735" t="s">
        <v>39</v>
      </c>
      <c r="AA3735" t="str">
        <f>IFERROR(_xlfn.XLOOKUP($J3735,avoidable_ed_reference!$A$2:$A$13,avoidable_ed_reference!$C$2:$C$13),"Not Classified")</f>
        <v>Avoidable</v>
      </c>
      <c r="AB3735" t="str">
        <f>IFERROR(_xlfn.XLOOKUP($B3735,enrollment!$A$2:$A$801,enrollment!$I$2:$I$801),"")</f>
        <v>TN</v>
      </c>
      <c r="AC3735">
        <f>IFERROR(_xlfn.XLOOKUP($B3735,enrollment!$A$2:$A$801,enrollment!$L$2:$L$801),"")</f>
        <v>53</v>
      </c>
      <c r="AD3735" t="str" cm="1">
        <f t="array" ref="AD3735">_xlfn.IFS(AC3735="","Unknown",AC3735&lt;18,"0-17",AC3735&lt;35,"18-34",AC3735&lt;50,"35-49",AC3735&lt;65,"50-64",TRUE,"65+")</f>
        <v>50-64</v>
      </c>
      <c r="AE3735">
        <f>IFERROR(_xlfn.XLOOKUP($B3735,enrollment!$A$2:$A$801,enrollment!$O$2:$O$801),"")</f>
        <v>7890123456</v>
      </c>
      <c r="AF3735">
        <f>IFERROR(_xlfn.XLOOKUP($AE3735,providers!$B$2:$B$11,providers!$Q$2:$Q$11),"")</f>
        <v>3.9</v>
      </c>
      <c r="AG3735" s="1">
        <f t="shared" si="58"/>
        <v>45292</v>
      </c>
    </row>
    <row r="3736" spans="1:33" x14ac:dyDescent="0.25">
      <c r="A3736" t="s">
        <v>4313</v>
      </c>
      <c r="B3736" t="s">
        <v>4314</v>
      </c>
      <c r="C3736">
        <v>5678901234</v>
      </c>
      <c r="D3736">
        <v>5678901234</v>
      </c>
      <c r="E3736" s="1">
        <v>45601</v>
      </c>
      <c r="F3736" s="1">
        <v>45601</v>
      </c>
      <c r="G3736" s="1">
        <v>45624</v>
      </c>
      <c r="H3736" t="s">
        <v>28</v>
      </c>
      <c r="I3736">
        <v>20</v>
      </c>
      <c r="J3736" t="s">
        <v>35</v>
      </c>
      <c r="K3736">
        <v>99213</v>
      </c>
      <c r="O3736">
        <v>1</v>
      </c>
      <c r="P3736">
        <v>160.74</v>
      </c>
      <c r="Q3736">
        <v>123.65</v>
      </c>
      <c r="R3736">
        <v>98.92</v>
      </c>
      <c r="S3736">
        <v>24.73</v>
      </c>
      <c r="T3736" t="s">
        <v>30</v>
      </c>
      <c r="X3736" t="s">
        <v>233</v>
      </c>
      <c r="Y3736" t="s">
        <v>32</v>
      </c>
      <c r="Z3736" t="s">
        <v>36</v>
      </c>
      <c r="AA3736" t="str">
        <f>IFERROR(_xlfn.XLOOKUP($J3736,avoidable_ed_reference!$A$2:$A$13,avoidable_ed_reference!$C$2:$C$13),"Not Classified")</f>
        <v>Avoidable</v>
      </c>
      <c r="AB3736" t="str">
        <f>IFERROR(_xlfn.XLOOKUP($B3736,enrollment!$A$2:$A$801,enrollment!$I$2:$I$801),"")</f>
        <v>GA</v>
      </c>
      <c r="AC3736">
        <f>IFERROR(_xlfn.XLOOKUP($B3736,enrollment!$A$2:$A$801,enrollment!$L$2:$L$801),"")</f>
        <v>58</v>
      </c>
      <c r="AD3736" t="str" cm="1">
        <f t="array" ref="AD3736">_xlfn.IFS(AC3736="","Unknown",AC3736&lt;18,"0-17",AC3736&lt;35,"18-34",AC3736&lt;50,"35-49",AC3736&lt;65,"50-64",TRUE,"65+")</f>
        <v>50-64</v>
      </c>
      <c r="AE3736">
        <f>IFERROR(_xlfn.XLOOKUP($B3736,enrollment!$A$2:$A$801,enrollment!$O$2:$O$801),"")</f>
        <v>8901234567</v>
      </c>
      <c r="AF3736">
        <f>IFERROR(_xlfn.XLOOKUP($AE3736,providers!$B$2:$B$11,providers!$Q$2:$Q$11),"")</f>
        <v>3.7</v>
      </c>
      <c r="AG3736" s="1">
        <f t="shared" si="58"/>
        <v>45597</v>
      </c>
    </row>
    <row r="3737" spans="1:33" x14ac:dyDescent="0.25">
      <c r="A3737" t="s">
        <v>4315</v>
      </c>
      <c r="B3737" t="s">
        <v>4314</v>
      </c>
      <c r="C3737">
        <v>8901234567</v>
      </c>
      <c r="D3737">
        <v>8901234567</v>
      </c>
      <c r="E3737" s="1">
        <v>45582</v>
      </c>
      <c r="F3737" s="1">
        <v>45582</v>
      </c>
      <c r="G3737" s="1">
        <v>45608</v>
      </c>
      <c r="H3737" t="s">
        <v>28</v>
      </c>
      <c r="I3737">
        <v>23</v>
      </c>
      <c r="J3737" t="s">
        <v>127</v>
      </c>
      <c r="K3737">
        <v>99284</v>
      </c>
      <c r="O3737">
        <v>1</v>
      </c>
      <c r="P3737">
        <v>1788.35</v>
      </c>
      <c r="Q3737">
        <v>993.53</v>
      </c>
      <c r="R3737">
        <v>794.82</v>
      </c>
      <c r="S3737">
        <v>198.71</v>
      </c>
      <c r="T3737" t="s">
        <v>30</v>
      </c>
      <c r="X3737" t="s">
        <v>233</v>
      </c>
      <c r="Y3737" t="s">
        <v>32</v>
      </c>
      <c r="Z3737" t="s">
        <v>45</v>
      </c>
      <c r="AA3737" t="str">
        <f>IFERROR(_xlfn.XLOOKUP($J3737,avoidable_ed_reference!$A$2:$A$13,avoidable_ed_reference!$C$2:$C$13),"Not Classified")</f>
        <v>Avoidable</v>
      </c>
      <c r="AB3737" t="str">
        <f>IFERROR(_xlfn.XLOOKUP($B3737,enrollment!$A$2:$A$801,enrollment!$I$2:$I$801),"")</f>
        <v>GA</v>
      </c>
      <c r="AC3737">
        <f>IFERROR(_xlfn.XLOOKUP($B3737,enrollment!$A$2:$A$801,enrollment!$L$2:$L$801),"")</f>
        <v>58</v>
      </c>
      <c r="AD3737" t="str" cm="1">
        <f t="array" ref="AD3737">_xlfn.IFS(AC3737="","Unknown",AC3737&lt;18,"0-17",AC3737&lt;35,"18-34",AC3737&lt;50,"35-49",AC3737&lt;65,"50-64",TRUE,"65+")</f>
        <v>50-64</v>
      </c>
      <c r="AE3737">
        <f>IFERROR(_xlfn.XLOOKUP($B3737,enrollment!$A$2:$A$801,enrollment!$O$2:$O$801),"")</f>
        <v>8901234567</v>
      </c>
      <c r="AF3737">
        <f>IFERROR(_xlfn.XLOOKUP($AE3737,providers!$B$2:$B$11,providers!$Q$2:$Q$11),"")</f>
        <v>3.7</v>
      </c>
      <c r="AG3737" s="1">
        <f t="shared" si="58"/>
        <v>45566</v>
      </c>
    </row>
    <row r="3738" spans="1:33" x14ac:dyDescent="0.25">
      <c r="A3738" t="s">
        <v>4316</v>
      </c>
      <c r="B3738" t="s">
        <v>4314</v>
      </c>
      <c r="C3738">
        <v>2345678901</v>
      </c>
      <c r="D3738">
        <v>2345678901</v>
      </c>
      <c r="E3738" s="1">
        <v>45330</v>
      </c>
      <c r="F3738" s="1">
        <v>45330</v>
      </c>
      <c r="G3738" s="1">
        <v>45355</v>
      </c>
      <c r="H3738" t="s">
        <v>28</v>
      </c>
      <c r="I3738">
        <v>22</v>
      </c>
      <c r="J3738" t="s">
        <v>29</v>
      </c>
      <c r="K3738">
        <v>90837</v>
      </c>
      <c r="O3738">
        <v>1</v>
      </c>
      <c r="P3738">
        <v>204.07</v>
      </c>
      <c r="Q3738">
        <v>151.16</v>
      </c>
      <c r="R3738">
        <v>120.93</v>
      </c>
      <c r="S3738">
        <v>30.23</v>
      </c>
      <c r="T3738" t="s">
        <v>30</v>
      </c>
      <c r="X3738" t="s">
        <v>233</v>
      </c>
      <c r="Y3738" t="s">
        <v>32</v>
      </c>
      <c r="Z3738" t="s">
        <v>33</v>
      </c>
      <c r="AA3738" t="str">
        <f>IFERROR(_xlfn.XLOOKUP($J3738,avoidable_ed_reference!$A$2:$A$13,avoidable_ed_reference!$C$2:$C$13),"Not Classified")</f>
        <v>Potentially Avoidable</v>
      </c>
      <c r="AB3738" t="str">
        <f>IFERROR(_xlfn.XLOOKUP($B3738,enrollment!$A$2:$A$801,enrollment!$I$2:$I$801),"")</f>
        <v>GA</v>
      </c>
      <c r="AC3738">
        <f>IFERROR(_xlfn.XLOOKUP($B3738,enrollment!$A$2:$A$801,enrollment!$L$2:$L$801),"")</f>
        <v>58</v>
      </c>
      <c r="AD3738" t="str" cm="1">
        <f t="array" ref="AD3738">_xlfn.IFS(AC3738="","Unknown",AC3738&lt;18,"0-17",AC3738&lt;35,"18-34",AC3738&lt;50,"35-49",AC3738&lt;65,"50-64",TRUE,"65+")</f>
        <v>50-64</v>
      </c>
      <c r="AE3738">
        <f>IFERROR(_xlfn.XLOOKUP($B3738,enrollment!$A$2:$A$801,enrollment!$O$2:$O$801),"")</f>
        <v>8901234567</v>
      </c>
      <c r="AF3738">
        <f>IFERROR(_xlfn.XLOOKUP($AE3738,providers!$B$2:$B$11,providers!$Q$2:$Q$11),"")</f>
        <v>3.7</v>
      </c>
      <c r="AG3738" s="1">
        <f t="shared" si="58"/>
        <v>45323</v>
      </c>
    </row>
    <row r="3739" spans="1:33" x14ac:dyDescent="0.25">
      <c r="A3739" t="s">
        <v>4317</v>
      </c>
      <c r="B3739" t="s">
        <v>4314</v>
      </c>
      <c r="C3739">
        <v>3456789012</v>
      </c>
      <c r="D3739">
        <v>3456789012</v>
      </c>
      <c r="E3739" s="1">
        <v>45531</v>
      </c>
      <c r="F3739" s="1">
        <v>45531</v>
      </c>
      <c r="G3739" s="1">
        <v>45553</v>
      </c>
      <c r="H3739" t="s">
        <v>67</v>
      </c>
      <c r="I3739">
        <v>21</v>
      </c>
      <c r="J3739" t="s">
        <v>42</v>
      </c>
      <c r="K3739">
        <v>99223</v>
      </c>
      <c r="O3739">
        <v>1</v>
      </c>
      <c r="P3739">
        <v>27652.45</v>
      </c>
      <c r="Q3739">
        <v>17840.29</v>
      </c>
      <c r="R3739">
        <v>14272.23</v>
      </c>
      <c r="S3739">
        <v>3568.06</v>
      </c>
      <c r="T3739" t="s">
        <v>30</v>
      </c>
      <c r="V3739">
        <v>1</v>
      </c>
      <c r="W3739" s="2" t="s">
        <v>68</v>
      </c>
      <c r="X3739" t="s">
        <v>233</v>
      </c>
      <c r="Y3739" t="s">
        <v>32</v>
      </c>
      <c r="Z3739" t="s">
        <v>69</v>
      </c>
      <c r="AA3739" t="str">
        <f>IFERROR(_xlfn.XLOOKUP($J3739,avoidable_ed_reference!$A$2:$A$13,avoidable_ed_reference!$C$2:$C$13),"Not Classified")</f>
        <v>Non-Avoidable</v>
      </c>
      <c r="AB3739" t="str">
        <f>IFERROR(_xlfn.XLOOKUP($B3739,enrollment!$A$2:$A$801,enrollment!$I$2:$I$801),"")</f>
        <v>GA</v>
      </c>
      <c r="AC3739">
        <f>IFERROR(_xlfn.XLOOKUP($B3739,enrollment!$A$2:$A$801,enrollment!$L$2:$L$801),"")</f>
        <v>58</v>
      </c>
      <c r="AD3739" t="str" cm="1">
        <f t="array" ref="AD3739">_xlfn.IFS(AC3739="","Unknown",AC3739&lt;18,"0-17",AC3739&lt;35,"18-34",AC3739&lt;50,"35-49",AC3739&lt;65,"50-64",TRUE,"65+")</f>
        <v>50-64</v>
      </c>
      <c r="AE3739">
        <f>IFERROR(_xlfn.XLOOKUP($B3739,enrollment!$A$2:$A$801,enrollment!$O$2:$O$801),"")</f>
        <v>8901234567</v>
      </c>
      <c r="AF3739">
        <f>IFERROR(_xlfn.XLOOKUP($AE3739,providers!$B$2:$B$11,providers!$Q$2:$Q$11),"")</f>
        <v>3.7</v>
      </c>
      <c r="AG3739" s="1">
        <f t="shared" si="58"/>
        <v>45505</v>
      </c>
    </row>
    <row r="3740" spans="1:33" x14ac:dyDescent="0.25">
      <c r="A3740" t="s">
        <v>4318</v>
      </c>
      <c r="B3740" t="s">
        <v>4314</v>
      </c>
      <c r="C3740">
        <v>6789012345</v>
      </c>
      <c r="D3740">
        <v>6789012345</v>
      </c>
      <c r="E3740" s="1">
        <v>45588</v>
      </c>
      <c r="F3740" s="1">
        <v>45588</v>
      </c>
      <c r="G3740" s="1">
        <v>45602</v>
      </c>
      <c r="H3740" t="s">
        <v>28</v>
      </c>
      <c r="I3740">
        <v>23</v>
      </c>
      <c r="J3740" t="s">
        <v>129</v>
      </c>
      <c r="K3740">
        <v>99284</v>
      </c>
      <c r="O3740">
        <v>1</v>
      </c>
      <c r="P3740">
        <v>1785.98</v>
      </c>
      <c r="Q3740">
        <v>992.21</v>
      </c>
      <c r="R3740">
        <v>793.77</v>
      </c>
      <c r="S3740">
        <v>198.44</v>
      </c>
      <c r="T3740" t="s">
        <v>30</v>
      </c>
      <c r="X3740" t="s">
        <v>233</v>
      </c>
      <c r="Y3740" t="s">
        <v>32</v>
      </c>
      <c r="Z3740" t="s">
        <v>45</v>
      </c>
      <c r="AA3740" t="str">
        <f>IFERROR(_xlfn.XLOOKUP($J3740,avoidable_ed_reference!$A$2:$A$13,avoidable_ed_reference!$C$2:$C$13),"Not Classified")</f>
        <v>Potentially Avoidable</v>
      </c>
      <c r="AB3740" t="str">
        <f>IFERROR(_xlfn.XLOOKUP($B3740,enrollment!$A$2:$A$801,enrollment!$I$2:$I$801),"")</f>
        <v>GA</v>
      </c>
      <c r="AC3740">
        <f>IFERROR(_xlfn.XLOOKUP($B3740,enrollment!$A$2:$A$801,enrollment!$L$2:$L$801),"")</f>
        <v>58</v>
      </c>
      <c r="AD3740" t="str" cm="1">
        <f t="array" ref="AD3740">_xlfn.IFS(AC3740="","Unknown",AC3740&lt;18,"0-17",AC3740&lt;35,"18-34",AC3740&lt;50,"35-49",AC3740&lt;65,"50-64",TRUE,"65+")</f>
        <v>50-64</v>
      </c>
      <c r="AE3740">
        <f>IFERROR(_xlfn.XLOOKUP($B3740,enrollment!$A$2:$A$801,enrollment!$O$2:$O$801),"")</f>
        <v>8901234567</v>
      </c>
      <c r="AF3740">
        <f>IFERROR(_xlfn.XLOOKUP($AE3740,providers!$B$2:$B$11,providers!$Q$2:$Q$11),"")</f>
        <v>3.7</v>
      </c>
      <c r="AG3740" s="1">
        <f t="shared" si="58"/>
        <v>45566</v>
      </c>
    </row>
    <row r="3741" spans="1:33" x14ac:dyDescent="0.25">
      <c r="A3741" t="s">
        <v>4319</v>
      </c>
      <c r="B3741" t="s">
        <v>4314</v>
      </c>
      <c r="C3741">
        <v>8901234567</v>
      </c>
      <c r="D3741">
        <v>8901234567</v>
      </c>
      <c r="E3741" s="1">
        <v>45432</v>
      </c>
      <c r="F3741" s="1">
        <v>45432</v>
      </c>
      <c r="G3741" s="1">
        <v>45467</v>
      </c>
      <c r="H3741" t="s">
        <v>28</v>
      </c>
      <c r="I3741">
        <v>11</v>
      </c>
      <c r="J3741" t="s">
        <v>47</v>
      </c>
      <c r="K3741">
        <v>99213</v>
      </c>
      <c r="O3741">
        <v>1</v>
      </c>
      <c r="P3741">
        <v>169.16</v>
      </c>
      <c r="Q3741">
        <v>125.3</v>
      </c>
      <c r="R3741">
        <v>100.24</v>
      </c>
      <c r="S3741">
        <v>25.06</v>
      </c>
      <c r="T3741" t="s">
        <v>30</v>
      </c>
      <c r="X3741" t="s">
        <v>233</v>
      </c>
      <c r="Y3741" t="s">
        <v>32</v>
      </c>
      <c r="Z3741" t="s">
        <v>39</v>
      </c>
      <c r="AA3741" t="str">
        <f>IFERROR(_xlfn.XLOOKUP($J3741,avoidable_ed_reference!$A$2:$A$13,avoidable_ed_reference!$C$2:$C$13),"Not Classified")</f>
        <v>Not Classified</v>
      </c>
      <c r="AB3741" t="str">
        <f>IFERROR(_xlfn.XLOOKUP($B3741,enrollment!$A$2:$A$801,enrollment!$I$2:$I$801),"")</f>
        <v>GA</v>
      </c>
      <c r="AC3741">
        <f>IFERROR(_xlfn.XLOOKUP($B3741,enrollment!$A$2:$A$801,enrollment!$L$2:$L$801),"")</f>
        <v>58</v>
      </c>
      <c r="AD3741" t="str" cm="1">
        <f t="array" ref="AD3741">_xlfn.IFS(AC3741="","Unknown",AC3741&lt;18,"0-17",AC3741&lt;35,"18-34",AC3741&lt;50,"35-49",AC3741&lt;65,"50-64",TRUE,"65+")</f>
        <v>50-64</v>
      </c>
      <c r="AE3741">
        <f>IFERROR(_xlfn.XLOOKUP($B3741,enrollment!$A$2:$A$801,enrollment!$O$2:$O$801),"")</f>
        <v>8901234567</v>
      </c>
      <c r="AF3741">
        <f>IFERROR(_xlfn.XLOOKUP($AE3741,providers!$B$2:$B$11,providers!$Q$2:$Q$11),"")</f>
        <v>3.7</v>
      </c>
      <c r="AG3741" s="1">
        <f t="shared" si="58"/>
        <v>45413</v>
      </c>
    </row>
    <row r="3742" spans="1:33" x14ac:dyDescent="0.25">
      <c r="A3742" t="s">
        <v>4320</v>
      </c>
      <c r="B3742" t="s">
        <v>4314</v>
      </c>
      <c r="C3742">
        <v>5678901234</v>
      </c>
      <c r="D3742">
        <v>5678901234</v>
      </c>
      <c r="E3742" s="1">
        <v>45608</v>
      </c>
      <c r="F3742" s="1">
        <v>45608</v>
      </c>
      <c r="G3742" s="1">
        <v>45636</v>
      </c>
      <c r="H3742" t="s">
        <v>28</v>
      </c>
      <c r="I3742">
        <v>20</v>
      </c>
      <c r="J3742" t="s">
        <v>35</v>
      </c>
      <c r="K3742">
        <v>99213</v>
      </c>
      <c r="O3742">
        <v>1</v>
      </c>
      <c r="P3742">
        <v>207.3</v>
      </c>
      <c r="Q3742">
        <v>159.46</v>
      </c>
      <c r="R3742">
        <v>127.57</v>
      </c>
      <c r="S3742">
        <v>31.89</v>
      </c>
      <c r="T3742" t="s">
        <v>30</v>
      </c>
      <c r="X3742" t="s">
        <v>233</v>
      </c>
      <c r="Y3742" t="s">
        <v>32</v>
      </c>
      <c r="Z3742" t="s">
        <v>36</v>
      </c>
      <c r="AA3742" t="str">
        <f>IFERROR(_xlfn.XLOOKUP($J3742,avoidable_ed_reference!$A$2:$A$13,avoidable_ed_reference!$C$2:$C$13),"Not Classified")</f>
        <v>Avoidable</v>
      </c>
      <c r="AB3742" t="str">
        <f>IFERROR(_xlfn.XLOOKUP($B3742,enrollment!$A$2:$A$801,enrollment!$I$2:$I$801),"")</f>
        <v>GA</v>
      </c>
      <c r="AC3742">
        <f>IFERROR(_xlfn.XLOOKUP($B3742,enrollment!$A$2:$A$801,enrollment!$L$2:$L$801),"")</f>
        <v>58</v>
      </c>
      <c r="AD3742" t="str" cm="1">
        <f t="array" ref="AD3742">_xlfn.IFS(AC3742="","Unknown",AC3742&lt;18,"0-17",AC3742&lt;35,"18-34",AC3742&lt;50,"35-49",AC3742&lt;65,"50-64",TRUE,"65+")</f>
        <v>50-64</v>
      </c>
      <c r="AE3742">
        <f>IFERROR(_xlfn.XLOOKUP($B3742,enrollment!$A$2:$A$801,enrollment!$O$2:$O$801),"")</f>
        <v>8901234567</v>
      </c>
      <c r="AF3742">
        <f>IFERROR(_xlfn.XLOOKUP($AE3742,providers!$B$2:$B$11,providers!$Q$2:$Q$11),"")</f>
        <v>3.7</v>
      </c>
      <c r="AG3742" s="1">
        <f t="shared" si="58"/>
        <v>45597</v>
      </c>
    </row>
    <row r="3743" spans="1:33" x14ac:dyDescent="0.25">
      <c r="A3743" t="s">
        <v>4321</v>
      </c>
      <c r="B3743" t="s">
        <v>4314</v>
      </c>
      <c r="C3743">
        <v>6789012345</v>
      </c>
      <c r="D3743">
        <v>6789012345</v>
      </c>
      <c r="E3743" s="1">
        <v>45652</v>
      </c>
      <c r="F3743" s="1">
        <v>45652</v>
      </c>
      <c r="G3743" s="1">
        <v>45680</v>
      </c>
      <c r="H3743" t="s">
        <v>28</v>
      </c>
      <c r="I3743">
        <v>22</v>
      </c>
      <c r="J3743" t="s">
        <v>29</v>
      </c>
      <c r="K3743">
        <v>90837</v>
      </c>
      <c r="O3743">
        <v>1</v>
      </c>
      <c r="P3743">
        <v>245.66</v>
      </c>
      <c r="Q3743">
        <v>181.97</v>
      </c>
      <c r="R3743">
        <v>145.58000000000001</v>
      </c>
      <c r="S3743">
        <v>36.39</v>
      </c>
      <c r="T3743" t="s">
        <v>30</v>
      </c>
      <c r="X3743" t="s">
        <v>233</v>
      </c>
      <c r="Y3743" t="s">
        <v>32</v>
      </c>
      <c r="Z3743" t="s">
        <v>33</v>
      </c>
      <c r="AA3743" t="str">
        <f>IFERROR(_xlfn.XLOOKUP($J3743,avoidable_ed_reference!$A$2:$A$13,avoidable_ed_reference!$C$2:$C$13),"Not Classified")</f>
        <v>Potentially Avoidable</v>
      </c>
      <c r="AB3743" t="str">
        <f>IFERROR(_xlfn.XLOOKUP($B3743,enrollment!$A$2:$A$801,enrollment!$I$2:$I$801),"")</f>
        <v>GA</v>
      </c>
      <c r="AC3743">
        <f>IFERROR(_xlfn.XLOOKUP($B3743,enrollment!$A$2:$A$801,enrollment!$L$2:$L$801),"")</f>
        <v>58</v>
      </c>
      <c r="AD3743" t="str" cm="1">
        <f t="array" ref="AD3743">_xlfn.IFS(AC3743="","Unknown",AC3743&lt;18,"0-17",AC3743&lt;35,"18-34",AC3743&lt;50,"35-49",AC3743&lt;65,"50-64",TRUE,"65+")</f>
        <v>50-64</v>
      </c>
      <c r="AE3743">
        <f>IFERROR(_xlfn.XLOOKUP($B3743,enrollment!$A$2:$A$801,enrollment!$O$2:$O$801),"")</f>
        <v>8901234567</v>
      </c>
      <c r="AF3743">
        <f>IFERROR(_xlfn.XLOOKUP($AE3743,providers!$B$2:$B$11,providers!$Q$2:$Q$11),"")</f>
        <v>3.7</v>
      </c>
      <c r="AG3743" s="1">
        <f t="shared" si="58"/>
        <v>45627</v>
      </c>
    </row>
    <row r="3744" spans="1:33" x14ac:dyDescent="0.25">
      <c r="A3744" t="s">
        <v>4322</v>
      </c>
      <c r="B3744" t="s">
        <v>4314</v>
      </c>
      <c r="C3744">
        <v>2233445566</v>
      </c>
      <c r="D3744">
        <v>2233445566</v>
      </c>
      <c r="E3744" s="1">
        <v>45372</v>
      </c>
      <c r="F3744" s="1">
        <v>45372</v>
      </c>
      <c r="G3744" s="1">
        <v>45407</v>
      </c>
      <c r="H3744" t="s">
        <v>59</v>
      </c>
      <c r="J3744" t="s">
        <v>60</v>
      </c>
      <c r="L3744" s="2" t="s">
        <v>61</v>
      </c>
      <c r="M3744" t="s">
        <v>62</v>
      </c>
      <c r="N3744" t="s">
        <v>63</v>
      </c>
      <c r="O3744">
        <v>1</v>
      </c>
      <c r="P3744">
        <v>772.79</v>
      </c>
      <c r="Q3744">
        <v>702.54</v>
      </c>
      <c r="R3744">
        <v>562.03</v>
      </c>
      <c r="S3744">
        <v>140.51</v>
      </c>
      <c r="T3744" t="s">
        <v>30</v>
      </c>
      <c r="X3744" t="s">
        <v>233</v>
      </c>
      <c r="Y3744" t="s">
        <v>32</v>
      </c>
      <c r="Z3744" t="s">
        <v>64</v>
      </c>
      <c r="AA3744" t="str">
        <f>IFERROR(_xlfn.XLOOKUP($J3744,avoidable_ed_reference!$A$2:$A$13,avoidable_ed_reference!$C$2:$C$13),"Not Classified")</f>
        <v>Not Classified</v>
      </c>
      <c r="AB3744" t="str">
        <f>IFERROR(_xlfn.XLOOKUP($B3744,enrollment!$A$2:$A$801,enrollment!$I$2:$I$801),"")</f>
        <v>GA</v>
      </c>
      <c r="AC3744">
        <f>IFERROR(_xlfn.XLOOKUP($B3744,enrollment!$A$2:$A$801,enrollment!$L$2:$L$801),"")</f>
        <v>58</v>
      </c>
      <c r="AD3744" t="str" cm="1">
        <f t="array" ref="AD3744">_xlfn.IFS(AC3744="","Unknown",AC3744&lt;18,"0-17",AC3744&lt;35,"18-34",AC3744&lt;50,"35-49",AC3744&lt;65,"50-64",TRUE,"65+")</f>
        <v>50-64</v>
      </c>
      <c r="AE3744">
        <f>IFERROR(_xlfn.XLOOKUP($B3744,enrollment!$A$2:$A$801,enrollment!$O$2:$O$801),"")</f>
        <v>8901234567</v>
      </c>
      <c r="AF3744">
        <f>IFERROR(_xlfn.XLOOKUP($AE3744,providers!$B$2:$B$11,providers!$Q$2:$Q$11),"")</f>
        <v>3.7</v>
      </c>
      <c r="AG3744" s="1">
        <f t="shared" si="58"/>
        <v>45352</v>
      </c>
    </row>
    <row r="3745" spans="1:33" x14ac:dyDescent="0.25">
      <c r="A3745" t="s">
        <v>4323</v>
      </c>
      <c r="B3745" t="s">
        <v>4314</v>
      </c>
      <c r="C3745">
        <v>8901234567</v>
      </c>
      <c r="D3745">
        <v>8901234567</v>
      </c>
      <c r="E3745" s="1">
        <v>45501</v>
      </c>
      <c r="F3745" s="1">
        <v>45501</v>
      </c>
      <c r="G3745" s="1">
        <v>45526</v>
      </c>
      <c r="H3745" t="s">
        <v>28</v>
      </c>
      <c r="I3745">
        <v>11</v>
      </c>
      <c r="J3745" t="s">
        <v>38</v>
      </c>
      <c r="K3745">
        <v>99213</v>
      </c>
      <c r="O3745">
        <v>1</v>
      </c>
      <c r="P3745">
        <v>205.16</v>
      </c>
      <c r="Q3745">
        <v>151.97</v>
      </c>
      <c r="R3745">
        <v>121.58</v>
      </c>
      <c r="S3745">
        <v>30.39</v>
      </c>
      <c r="T3745" t="s">
        <v>30</v>
      </c>
      <c r="X3745" t="s">
        <v>233</v>
      </c>
      <c r="Y3745" t="s">
        <v>32</v>
      </c>
      <c r="Z3745" t="s">
        <v>39</v>
      </c>
      <c r="AA3745" t="str">
        <f>IFERROR(_xlfn.XLOOKUP($J3745,avoidable_ed_reference!$A$2:$A$13,avoidable_ed_reference!$C$2:$C$13),"Not Classified")</f>
        <v>Not Classified</v>
      </c>
      <c r="AB3745" t="str">
        <f>IFERROR(_xlfn.XLOOKUP($B3745,enrollment!$A$2:$A$801,enrollment!$I$2:$I$801),"")</f>
        <v>GA</v>
      </c>
      <c r="AC3745">
        <f>IFERROR(_xlfn.XLOOKUP($B3745,enrollment!$A$2:$A$801,enrollment!$L$2:$L$801),"")</f>
        <v>58</v>
      </c>
      <c r="AD3745" t="str" cm="1">
        <f t="array" ref="AD3745">_xlfn.IFS(AC3745="","Unknown",AC3745&lt;18,"0-17",AC3745&lt;35,"18-34",AC3745&lt;50,"35-49",AC3745&lt;65,"50-64",TRUE,"65+")</f>
        <v>50-64</v>
      </c>
      <c r="AE3745">
        <f>IFERROR(_xlfn.XLOOKUP($B3745,enrollment!$A$2:$A$801,enrollment!$O$2:$O$801),"")</f>
        <v>8901234567</v>
      </c>
      <c r="AF3745">
        <f>IFERROR(_xlfn.XLOOKUP($AE3745,providers!$B$2:$B$11,providers!$Q$2:$Q$11),"")</f>
        <v>3.7</v>
      </c>
      <c r="AG3745" s="1">
        <f t="shared" si="58"/>
        <v>45474</v>
      </c>
    </row>
    <row r="3746" spans="1:33" x14ac:dyDescent="0.25">
      <c r="A3746" t="s">
        <v>4324</v>
      </c>
      <c r="B3746" t="s">
        <v>4325</v>
      </c>
      <c r="C3746">
        <v>6789012345</v>
      </c>
      <c r="D3746">
        <v>6789012345</v>
      </c>
      <c r="E3746" s="1">
        <v>45472</v>
      </c>
      <c r="F3746" s="1">
        <v>45472</v>
      </c>
      <c r="G3746" s="1">
        <v>45486</v>
      </c>
      <c r="H3746" t="s">
        <v>28</v>
      </c>
      <c r="I3746">
        <v>11</v>
      </c>
      <c r="J3746" t="s">
        <v>38</v>
      </c>
      <c r="K3746">
        <v>99213</v>
      </c>
      <c r="O3746">
        <v>1</v>
      </c>
      <c r="P3746">
        <v>174.92</v>
      </c>
      <c r="Q3746">
        <v>129.57</v>
      </c>
      <c r="R3746">
        <v>103.66</v>
      </c>
      <c r="S3746">
        <v>25.91</v>
      </c>
      <c r="T3746" t="s">
        <v>30</v>
      </c>
      <c r="X3746" t="s">
        <v>146</v>
      </c>
      <c r="Y3746" t="s">
        <v>147</v>
      </c>
      <c r="Z3746" t="s">
        <v>39</v>
      </c>
      <c r="AA3746" t="str">
        <f>IFERROR(_xlfn.XLOOKUP($J3746,avoidable_ed_reference!$A$2:$A$13,avoidable_ed_reference!$C$2:$C$13),"Not Classified")</f>
        <v>Not Classified</v>
      </c>
      <c r="AB3746" t="str">
        <f>IFERROR(_xlfn.XLOOKUP($B3746,enrollment!$A$2:$A$801,enrollment!$I$2:$I$801),"")</f>
        <v>OH</v>
      </c>
      <c r="AC3746">
        <f>IFERROR(_xlfn.XLOOKUP($B3746,enrollment!$A$2:$A$801,enrollment!$L$2:$L$801),"")</f>
        <v>73</v>
      </c>
      <c r="AD3746" t="str" cm="1">
        <f t="array" ref="AD3746">_xlfn.IFS(AC3746="","Unknown",AC3746&lt;18,"0-17",AC3746&lt;35,"18-34",AC3746&lt;50,"35-49",AC3746&lt;65,"50-64",TRUE,"65+")</f>
        <v>65+</v>
      </c>
      <c r="AE3746">
        <f>IFERROR(_xlfn.XLOOKUP($B3746,enrollment!$A$2:$A$801,enrollment!$O$2:$O$801),"")</f>
        <v>6789012345</v>
      </c>
      <c r="AF3746">
        <f>IFERROR(_xlfn.XLOOKUP($AE3746,providers!$B$2:$B$11,providers!$Q$2:$Q$11),"")</f>
        <v>4.0999999999999996</v>
      </c>
      <c r="AG3746" s="1">
        <f t="shared" si="58"/>
        <v>45444</v>
      </c>
    </row>
    <row r="3747" spans="1:33" x14ac:dyDescent="0.25">
      <c r="A3747" t="s">
        <v>4326</v>
      </c>
      <c r="B3747" t="s">
        <v>4325</v>
      </c>
      <c r="C3747">
        <v>6789012345</v>
      </c>
      <c r="D3747">
        <v>6789012345</v>
      </c>
      <c r="E3747" s="1">
        <v>45487</v>
      </c>
      <c r="F3747" s="1">
        <v>45487</v>
      </c>
      <c r="G3747" s="1">
        <v>45520</v>
      </c>
      <c r="H3747" t="s">
        <v>28</v>
      </c>
      <c r="I3747">
        <v>11</v>
      </c>
      <c r="J3747" t="s">
        <v>38</v>
      </c>
      <c r="K3747">
        <v>99213</v>
      </c>
      <c r="O3747">
        <v>1</v>
      </c>
      <c r="P3747">
        <v>202.49</v>
      </c>
      <c r="Q3747">
        <v>149.99</v>
      </c>
      <c r="R3747">
        <v>119.99</v>
      </c>
      <c r="S3747">
        <v>30</v>
      </c>
      <c r="T3747" t="s">
        <v>30</v>
      </c>
      <c r="X3747" t="s">
        <v>146</v>
      </c>
      <c r="Y3747" t="s">
        <v>147</v>
      </c>
      <c r="Z3747" t="s">
        <v>39</v>
      </c>
      <c r="AA3747" t="str">
        <f>IFERROR(_xlfn.XLOOKUP($J3747,avoidable_ed_reference!$A$2:$A$13,avoidable_ed_reference!$C$2:$C$13),"Not Classified")</f>
        <v>Not Classified</v>
      </c>
      <c r="AB3747" t="str">
        <f>IFERROR(_xlfn.XLOOKUP($B3747,enrollment!$A$2:$A$801,enrollment!$I$2:$I$801),"")</f>
        <v>OH</v>
      </c>
      <c r="AC3747">
        <f>IFERROR(_xlfn.XLOOKUP($B3747,enrollment!$A$2:$A$801,enrollment!$L$2:$L$801),"")</f>
        <v>73</v>
      </c>
      <c r="AD3747" t="str" cm="1">
        <f t="array" ref="AD3747">_xlfn.IFS(AC3747="","Unknown",AC3747&lt;18,"0-17",AC3747&lt;35,"18-34",AC3747&lt;50,"35-49",AC3747&lt;65,"50-64",TRUE,"65+")</f>
        <v>65+</v>
      </c>
      <c r="AE3747">
        <f>IFERROR(_xlfn.XLOOKUP($B3747,enrollment!$A$2:$A$801,enrollment!$O$2:$O$801),"")</f>
        <v>6789012345</v>
      </c>
      <c r="AF3747">
        <f>IFERROR(_xlfn.XLOOKUP($AE3747,providers!$B$2:$B$11,providers!$Q$2:$Q$11),"")</f>
        <v>4.0999999999999996</v>
      </c>
      <c r="AG3747" s="1">
        <f t="shared" si="58"/>
        <v>45474</v>
      </c>
    </row>
    <row r="3748" spans="1:33" x14ac:dyDescent="0.25">
      <c r="A3748" t="s">
        <v>4327</v>
      </c>
      <c r="B3748" t="s">
        <v>4325</v>
      </c>
      <c r="C3748">
        <v>6789012345</v>
      </c>
      <c r="D3748">
        <v>6789012345</v>
      </c>
      <c r="E3748" s="1">
        <v>45459</v>
      </c>
      <c r="F3748" s="1">
        <v>45459</v>
      </c>
      <c r="G3748" s="1">
        <v>45476</v>
      </c>
      <c r="H3748" t="s">
        <v>28</v>
      </c>
      <c r="I3748">
        <v>11</v>
      </c>
      <c r="J3748" t="s">
        <v>35</v>
      </c>
      <c r="K3748">
        <v>99213</v>
      </c>
      <c r="O3748">
        <v>1</v>
      </c>
      <c r="P3748">
        <v>201.77</v>
      </c>
      <c r="Q3748">
        <v>149.46</v>
      </c>
      <c r="R3748">
        <v>119.57</v>
      </c>
      <c r="S3748">
        <v>29.89</v>
      </c>
      <c r="T3748" t="s">
        <v>30</v>
      </c>
      <c r="X3748" t="s">
        <v>146</v>
      </c>
      <c r="Y3748" t="s">
        <v>147</v>
      </c>
      <c r="Z3748" t="s">
        <v>39</v>
      </c>
      <c r="AA3748" t="str">
        <f>IFERROR(_xlfn.XLOOKUP($J3748,avoidable_ed_reference!$A$2:$A$13,avoidable_ed_reference!$C$2:$C$13),"Not Classified")</f>
        <v>Avoidable</v>
      </c>
      <c r="AB3748" t="str">
        <f>IFERROR(_xlfn.XLOOKUP($B3748,enrollment!$A$2:$A$801,enrollment!$I$2:$I$801),"")</f>
        <v>OH</v>
      </c>
      <c r="AC3748">
        <f>IFERROR(_xlfn.XLOOKUP($B3748,enrollment!$A$2:$A$801,enrollment!$L$2:$L$801),"")</f>
        <v>73</v>
      </c>
      <c r="AD3748" t="str" cm="1">
        <f t="array" ref="AD3748">_xlfn.IFS(AC3748="","Unknown",AC3748&lt;18,"0-17",AC3748&lt;35,"18-34",AC3748&lt;50,"35-49",AC3748&lt;65,"50-64",TRUE,"65+")</f>
        <v>65+</v>
      </c>
      <c r="AE3748">
        <f>IFERROR(_xlfn.XLOOKUP($B3748,enrollment!$A$2:$A$801,enrollment!$O$2:$O$801),"")</f>
        <v>6789012345</v>
      </c>
      <c r="AF3748">
        <f>IFERROR(_xlfn.XLOOKUP($AE3748,providers!$B$2:$B$11,providers!$Q$2:$Q$11),"")</f>
        <v>4.0999999999999996</v>
      </c>
      <c r="AG3748" s="1">
        <f t="shared" si="58"/>
        <v>45444</v>
      </c>
    </row>
    <row r="3749" spans="1:33" x14ac:dyDescent="0.25">
      <c r="A3749" t="s">
        <v>4328</v>
      </c>
      <c r="B3749" t="s">
        <v>4325</v>
      </c>
      <c r="C3749">
        <v>5678901234</v>
      </c>
      <c r="D3749">
        <v>5678901234</v>
      </c>
      <c r="E3749" s="1">
        <v>45623</v>
      </c>
      <c r="F3749" s="1">
        <v>45623</v>
      </c>
      <c r="G3749" s="1">
        <v>45658</v>
      </c>
      <c r="H3749" t="s">
        <v>28</v>
      </c>
      <c r="I3749">
        <v>20</v>
      </c>
      <c r="J3749" t="s">
        <v>35</v>
      </c>
      <c r="K3749">
        <v>99213</v>
      </c>
      <c r="O3749">
        <v>1</v>
      </c>
      <c r="P3749">
        <v>157.38</v>
      </c>
      <c r="Q3749">
        <v>121.06</v>
      </c>
      <c r="R3749">
        <v>96.85</v>
      </c>
      <c r="S3749">
        <v>24.21</v>
      </c>
      <c r="T3749" t="s">
        <v>30</v>
      </c>
      <c r="X3749" t="s">
        <v>146</v>
      </c>
      <c r="Y3749" t="s">
        <v>147</v>
      </c>
      <c r="Z3749" t="s">
        <v>36</v>
      </c>
      <c r="AA3749" t="str">
        <f>IFERROR(_xlfn.XLOOKUP($J3749,avoidable_ed_reference!$A$2:$A$13,avoidable_ed_reference!$C$2:$C$13),"Not Classified")</f>
        <v>Avoidable</v>
      </c>
      <c r="AB3749" t="str">
        <f>IFERROR(_xlfn.XLOOKUP($B3749,enrollment!$A$2:$A$801,enrollment!$I$2:$I$801),"")</f>
        <v>OH</v>
      </c>
      <c r="AC3749">
        <f>IFERROR(_xlfn.XLOOKUP($B3749,enrollment!$A$2:$A$801,enrollment!$L$2:$L$801),"")</f>
        <v>73</v>
      </c>
      <c r="AD3749" t="str" cm="1">
        <f t="array" ref="AD3749">_xlfn.IFS(AC3749="","Unknown",AC3749&lt;18,"0-17",AC3749&lt;35,"18-34",AC3749&lt;50,"35-49",AC3749&lt;65,"50-64",TRUE,"65+")</f>
        <v>65+</v>
      </c>
      <c r="AE3749">
        <f>IFERROR(_xlfn.XLOOKUP($B3749,enrollment!$A$2:$A$801,enrollment!$O$2:$O$801),"")</f>
        <v>6789012345</v>
      </c>
      <c r="AF3749">
        <f>IFERROR(_xlfn.XLOOKUP($AE3749,providers!$B$2:$B$11,providers!$Q$2:$Q$11),"")</f>
        <v>4.0999999999999996</v>
      </c>
      <c r="AG3749" s="1">
        <f t="shared" si="58"/>
        <v>45597</v>
      </c>
    </row>
    <row r="3750" spans="1:33" x14ac:dyDescent="0.25">
      <c r="A3750" t="s">
        <v>4329</v>
      </c>
      <c r="B3750" t="s">
        <v>4325</v>
      </c>
      <c r="C3750">
        <v>9012345678</v>
      </c>
      <c r="D3750">
        <v>9012345678</v>
      </c>
      <c r="E3750" s="1">
        <v>45560</v>
      </c>
      <c r="F3750" s="1">
        <v>45560</v>
      </c>
      <c r="G3750" s="1">
        <v>45579</v>
      </c>
      <c r="H3750" t="s">
        <v>67</v>
      </c>
      <c r="I3750">
        <v>21</v>
      </c>
      <c r="J3750" t="s">
        <v>42</v>
      </c>
      <c r="K3750">
        <v>99223</v>
      </c>
      <c r="O3750">
        <v>1</v>
      </c>
      <c r="P3750">
        <v>31396.400000000001</v>
      </c>
      <c r="Q3750">
        <v>20255.740000000002</v>
      </c>
      <c r="R3750">
        <v>16204.59</v>
      </c>
      <c r="S3750">
        <v>4051.15</v>
      </c>
      <c r="T3750" t="s">
        <v>30</v>
      </c>
      <c r="V3750">
        <v>1</v>
      </c>
      <c r="W3750" s="2" t="s">
        <v>68</v>
      </c>
      <c r="X3750" t="s">
        <v>146</v>
      </c>
      <c r="Y3750" t="s">
        <v>147</v>
      </c>
      <c r="Z3750" t="s">
        <v>69</v>
      </c>
      <c r="AA3750" t="str">
        <f>IFERROR(_xlfn.XLOOKUP($J3750,avoidable_ed_reference!$A$2:$A$13,avoidable_ed_reference!$C$2:$C$13),"Not Classified")</f>
        <v>Non-Avoidable</v>
      </c>
      <c r="AB3750" t="str">
        <f>IFERROR(_xlfn.XLOOKUP($B3750,enrollment!$A$2:$A$801,enrollment!$I$2:$I$801),"")</f>
        <v>OH</v>
      </c>
      <c r="AC3750">
        <f>IFERROR(_xlfn.XLOOKUP($B3750,enrollment!$A$2:$A$801,enrollment!$L$2:$L$801),"")</f>
        <v>73</v>
      </c>
      <c r="AD3750" t="str" cm="1">
        <f t="array" ref="AD3750">_xlfn.IFS(AC3750="","Unknown",AC3750&lt;18,"0-17",AC3750&lt;35,"18-34",AC3750&lt;50,"35-49",AC3750&lt;65,"50-64",TRUE,"65+")</f>
        <v>65+</v>
      </c>
      <c r="AE3750">
        <f>IFERROR(_xlfn.XLOOKUP($B3750,enrollment!$A$2:$A$801,enrollment!$O$2:$O$801),"")</f>
        <v>6789012345</v>
      </c>
      <c r="AF3750">
        <f>IFERROR(_xlfn.XLOOKUP($AE3750,providers!$B$2:$B$11,providers!$Q$2:$Q$11),"")</f>
        <v>4.0999999999999996</v>
      </c>
      <c r="AG3750" s="1">
        <f t="shared" si="58"/>
        <v>45536</v>
      </c>
    </row>
    <row r="3751" spans="1:33" x14ac:dyDescent="0.25">
      <c r="A3751" t="s">
        <v>4330</v>
      </c>
      <c r="B3751" t="s">
        <v>4325</v>
      </c>
      <c r="C3751">
        <v>6789012345</v>
      </c>
      <c r="D3751">
        <v>6789012345</v>
      </c>
      <c r="E3751" s="1">
        <v>45410</v>
      </c>
      <c r="F3751" s="1">
        <v>45410</v>
      </c>
      <c r="G3751" s="1">
        <v>45440</v>
      </c>
      <c r="H3751" t="s">
        <v>28</v>
      </c>
      <c r="I3751">
        <v>11</v>
      </c>
      <c r="J3751" t="s">
        <v>35</v>
      </c>
      <c r="K3751">
        <v>99213</v>
      </c>
      <c r="O3751">
        <v>1</v>
      </c>
      <c r="P3751">
        <v>227.89</v>
      </c>
      <c r="Q3751">
        <v>168.81</v>
      </c>
      <c r="R3751">
        <v>135.05000000000001</v>
      </c>
      <c r="S3751">
        <v>33.76</v>
      </c>
      <c r="T3751" t="s">
        <v>30</v>
      </c>
      <c r="X3751" t="s">
        <v>146</v>
      </c>
      <c r="Y3751" t="s">
        <v>147</v>
      </c>
      <c r="Z3751" t="s">
        <v>39</v>
      </c>
      <c r="AA3751" t="str">
        <f>IFERROR(_xlfn.XLOOKUP($J3751,avoidable_ed_reference!$A$2:$A$13,avoidable_ed_reference!$C$2:$C$13),"Not Classified")</f>
        <v>Avoidable</v>
      </c>
      <c r="AB3751" t="str">
        <f>IFERROR(_xlfn.XLOOKUP($B3751,enrollment!$A$2:$A$801,enrollment!$I$2:$I$801),"")</f>
        <v>OH</v>
      </c>
      <c r="AC3751">
        <f>IFERROR(_xlfn.XLOOKUP($B3751,enrollment!$A$2:$A$801,enrollment!$L$2:$L$801),"")</f>
        <v>73</v>
      </c>
      <c r="AD3751" t="str" cm="1">
        <f t="array" ref="AD3751">_xlfn.IFS(AC3751="","Unknown",AC3751&lt;18,"0-17",AC3751&lt;35,"18-34",AC3751&lt;50,"35-49",AC3751&lt;65,"50-64",TRUE,"65+")</f>
        <v>65+</v>
      </c>
      <c r="AE3751">
        <f>IFERROR(_xlfn.XLOOKUP($B3751,enrollment!$A$2:$A$801,enrollment!$O$2:$O$801),"")</f>
        <v>6789012345</v>
      </c>
      <c r="AF3751">
        <f>IFERROR(_xlfn.XLOOKUP($AE3751,providers!$B$2:$B$11,providers!$Q$2:$Q$11),"")</f>
        <v>4.0999999999999996</v>
      </c>
      <c r="AG3751" s="1">
        <f t="shared" si="58"/>
        <v>45383</v>
      </c>
    </row>
    <row r="3752" spans="1:33" x14ac:dyDescent="0.25">
      <c r="A3752" t="s">
        <v>4331</v>
      </c>
      <c r="B3752" t="s">
        <v>4332</v>
      </c>
      <c r="C3752">
        <v>2345678901</v>
      </c>
      <c r="D3752">
        <v>2345678901</v>
      </c>
      <c r="E3752" s="1">
        <v>45494</v>
      </c>
      <c r="F3752" s="1">
        <v>45494</v>
      </c>
      <c r="G3752" s="1">
        <v>45518</v>
      </c>
      <c r="H3752" t="s">
        <v>28</v>
      </c>
      <c r="I3752">
        <v>23</v>
      </c>
      <c r="J3752" t="s">
        <v>127</v>
      </c>
      <c r="K3752">
        <v>99284</v>
      </c>
      <c r="O3752">
        <v>1</v>
      </c>
      <c r="P3752">
        <v>2473.9</v>
      </c>
      <c r="Q3752">
        <v>1374.39</v>
      </c>
      <c r="R3752">
        <v>1099.51</v>
      </c>
      <c r="S3752">
        <v>274.88</v>
      </c>
      <c r="T3752" t="s">
        <v>30</v>
      </c>
      <c r="X3752" t="s">
        <v>146</v>
      </c>
      <c r="Y3752" t="s">
        <v>147</v>
      </c>
      <c r="Z3752" t="s">
        <v>45</v>
      </c>
      <c r="AA3752" t="str">
        <f>IFERROR(_xlfn.XLOOKUP($J3752,avoidable_ed_reference!$A$2:$A$13,avoidable_ed_reference!$C$2:$C$13),"Not Classified")</f>
        <v>Avoidable</v>
      </c>
      <c r="AB3752" t="str">
        <f>IFERROR(_xlfn.XLOOKUP($B3752,enrollment!$A$2:$A$801,enrollment!$I$2:$I$801),"")</f>
        <v>OH</v>
      </c>
      <c r="AC3752">
        <f>IFERROR(_xlfn.XLOOKUP($B3752,enrollment!$A$2:$A$801,enrollment!$L$2:$L$801),"")</f>
        <v>85</v>
      </c>
      <c r="AD3752" t="str" cm="1">
        <f t="array" ref="AD3752">_xlfn.IFS(AC3752="","Unknown",AC3752&lt;18,"0-17",AC3752&lt;35,"18-34",AC3752&lt;50,"35-49",AC3752&lt;65,"50-64",TRUE,"65+")</f>
        <v>65+</v>
      </c>
      <c r="AE3752">
        <f>IFERROR(_xlfn.XLOOKUP($B3752,enrollment!$A$2:$A$801,enrollment!$O$2:$O$801),"")</f>
        <v>6789012345</v>
      </c>
      <c r="AF3752">
        <f>IFERROR(_xlfn.XLOOKUP($AE3752,providers!$B$2:$B$11,providers!$Q$2:$Q$11),"")</f>
        <v>4.0999999999999996</v>
      </c>
      <c r="AG3752" s="1">
        <f t="shared" si="58"/>
        <v>45474</v>
      </c>
    </row>
    <row r="3753" spans="1:33" x14ac:dyDescent="0.25">
      <c r="A3753" t="s">
        <v>4333</v>
      </c>
      <c r="B3753" t="s">
        <v>4332</v>
      </c>
      <c r="C3753">
        <v>9012345678</v>
      </c>
      <c r="D3753">
        <v>9012345678</v>
      </c>
      <c r="E3753" s="1">
        <v>45594</v>
      </c>
      <c r="F3753" s="1">
        <v>45594</v>
      </c>
      <c r="G3753" s="1">
        <v>45619</v>
      </c>
      <c r="H3753" t="s">
        <v>28</v>
      </c>
      <c r="I3753">
        <v>22</v>
      </c>
      <c r="J3753" t="s">
        <v>29</v>
      </c>
      <c r="K3753">
        <v>90837</v>
      </c>
      <c r="O3753">
        <v>1</v>
      </c>
      <c r="P3753">
        <v>209.76</v>
      </c>
      <c r="Q3753">
        <v>155.38</v>
      </c>
      <c r="R3753">
        <v>124.3</v>
      </c>
      <c r="S3753">
        <v>31.08</v>
      </c>
      <c r="T3753" t="s">
        <v>30</v>
      </c>
      <c r="X3753" t="s">
        <v>146</v>
      </c>
      <c r="Y3753" t="s">
        <v>147</v>
      </c>
      <c r="Z3753" t="s">
        <v>33</v>
      </c>
      <c r="AA3753" t="str">
        <f>IFERROR(_xlfn.XLOOKUP($J3753,avoidable_ed_reference!$A$2:$A$13,avoidable_ed_reference!$C$2:$C$13),"Not Classified")</f>
        <v>Potentially Avoidable</v>
      </c>
      <c r="AB3753" t="str">
        <f>IFERROR(_xlfn.XLOOKUP($B3753,enrollment!$A$2:$A$801,enrollment!$I$2:$I$801),"")</f>
        <v>OH</v>
      </c>
      <c r="AC3753">
        <f>IFERROR(_xlfn.XLOOKUP($B3753,enrollment!$A$2:$A$801,enrollment!$L$2:$L$801),"")</f>
        <v>85</v>
      </c>
      <c r="AD3753" t="str" cm="1">
        <f t="array" ref="AD3753">_xlfn.IFS(AC3753="","Unknown",AC3753&lt;18,"0-17",AC3753&lt;35,"18-34",AC3753&lt;50,"35-49",AC3753&lt;65,"50-64",TRUE,"65+")</f>
        <v>65+</v>
      </c>
      <c r="AE3753">
        <f>IFERROR(_xlfn.XLOOKUP($B3753,enrollment!$A$2:$A$801,enrollment!$O$2:$O$801),"")</f>
        <v>6789012345</v>
      </c>
      <c r="AF3753">
        <f>IFERROR(_xlfn.XLOOKUP($AE3753,providers!$B$2:$B$11,providers!$Q$2:$Q$11),"")</f>
        <v>4.0999999999999996</v>
      </c>
      <c r="AG3753" s="1">
        <f t="shared" si="58"/>
        <v>45566</v>
      </c>
    </row>
    <row r="3754" spans="1:33" x14ac:dyDescent="0.25">
      <c r="A3754" t="s">
        <v>4334</v>
      </c>
      <c r="B3754" t="s">
        <v>4332</v>
      </c>
      <c r="C3754">
        <v>9012345678</v>
      </c>
      <c r="D3754">
        <v>9012345678</v>
      </c>
      <c r="E3754" s="1">
        <v>45555</v>
      </c>
      <c r="F3754" s="1">
        <v>45555</v>
      </c>
      <c r="G3754" s="1">
        <v>45579</v>
      </c>
      <c r="H3754" t="s">
        <v>67</v>
      </c>
      <c r="I3754">
        <v>21</v>
      </c>
      <c r="J3754" t="s">
        <v>42</v>
      </c>
      <c r="K3754">
        <v>99223</v>
      </c>
      <c r="O3754">
        <v>1</v>
      </c>
      <c r="P3754">
        <v>20273.599999999999</v>
      </c>
      <c r="Q3754">
        <v>13079.74</v>
      </c>
      <c r="R3754">
        <v>10463.790000000001</v>
      </c>
      <c r="S3754">
        <v>2615.9499999999998</v>
      </c>
      <c r="T3754" t="s">
        <v>30</v>
      </c>
      <c r="V3754">
        <v>1</v>
      </c>
      <c r="W3754" s="2" t="s">
        <v>68</v>
      </c>
      <c r="X3754" t="s">
        <v>146</v>
      </c>
      <c r="Y3754" t="s">
        <v>147</v>
      </c>
      <c r="Z3754" t="s">
        <v>69</v>
      </c>
      <c r="AA3754" t="str">
        <f>IFERROR(_xlfn.XLOOKUP($J3754,avoidable_ed_reference!$A$2:$A$13,avoidable_ed_reference!$C$2:$C$13),"Not Classified")</f>
        <v>Non-Avoidable</v>
      </c>
      <c r="AB3754" t="str">
        <f>IFERROR(_xlfn.XLOOKUP($B3754,enrollment!$A$2:$A$801,enrollment!$I$2:$I$801),"")</f>
        <v>OH</v>
      </c>
      <c r="AC3754">
        <f>IFERROR(_xlfn.XLOOKUP($B3754,enrollment!$A$2:$A$801,enrollment!$L$2:$L$801),"")</f>
        <v>85</v>
      </c>
      <c r="AD3754" t="str" cm="1">
        <f t="array" ref="AD3754">_xlfn.IFS(AC3754="","Unknown",AC3754&lt;18,"0-17",AC3754&lt;35,"18-34",AC3754&lt;50,"35-49",AC3754&lt;65,"50-64",TRUE,"65+")</f>
        <v>65+</v>
      </c>
      <c r="AE3754">
        <f>IFERROR(_xlfn.XLOOKUP($B3754,enrollment!$A$2:$A$801,enrollment!$O$2:$O$801),"")</f>
        <v>6789012345</v>
      </c>
      <c r="AF3754">
        <f>IFERROR(_xlfn.XLOOKUP($AE3754,providers!$B$2:$B$11,providers!$Q$2:$Q$11),"")</f>
        <v>4.0999999999999996</v>
      </c>
      <c r="AG3754" s="1">
        <f t="shared" si="58"/>
        <v>45536</v>
      </c>
    </row>
    <row r="3755" spans="1:33" x14ac:dyDescent="0.25">
      <c r="A3755" t="s">
        <v>4335</v>
      </c>
      <c r="B3755" t="s">
        <v>4336</v>
      </c>
      <c r="C3755">
        <v>5678901234</v>
      </c>
      <c r="D3755">
        <v>5678901234</v>
      </c>
      <c r="E3755" s="1">
        <v>45534</v>
      </c>
      <c r="F3755" s="1">
        <v>45534</v>
      </c>
      <c r="G3755" s="1">
        <v>45559</v>
      </c>
      <c r="H3755" t="s">
        <v>28</v>
      </c>
      <c r="I3755">
        <v>20</v>
      </c>
      <c r="J3755" t="s">
        <v>35</v>
      </c>
      <c r="K3755">
        <v>99213</v>
      </c>
      <c r="O3755">
        <v>1</v>
      </c>
      <c r="P3755">
        <v>145.33000000000001</v>
      </c>
      <c r="Q3755">
        <v>111.79</v>
      </c>
      <c r="R3755">
        <v>89.43</v>
      </c>
      <c r="S3755">
        <v>22.36</v>
      </c>
      <c r="T3755" t="s">
        <v>30</v>
      </c>
      <c r="X3755" t="s">
        <v>52</v>
      </c>
      <c r="Y3755" t="s">
        <v>44</v>
      </c>
      <c r="Z3755" t="s">
        <v>36</v>
      </c>
      <c r="AA3755" t="str">
        <f>IFERROR(_xlfn.XLOOKUP($J3755,avoidable_ed_reference!$A$2:$A$13,avoidable_ed_reference!$C$2:$C$13),"Not Classified")</f>
        <v>Avoidable</v>
      </c>
      <c r="AB3755" t="str">
        <f>IFERROR(_xlfn.XLOOKUP($B3755,enrollment!$A$2:$A$801,enrollment!$I$2:$I$801),"")</f>
        <v>KY</v>
      </c>
      <c r="AC3755">
        <f>IFERROR(_xlfn.XLOOKUP($B3755,enrollment!$A$2:$A$801,enrollment!$L$2:$L$801),"")</f>
        <v>60</v>
      </c>
      <c r="AD3755" t="str" cm="1">
        <f t="array" ref="AD3755">_xlfn.IFS(AC3755="","Unknown",AC3755&lt;18,"0-17",AC3755&lt;35,"18-34",AC3755&lt;50,"35-49",AC3755&lt;65,"50-64",TRUE,"65+")</f>
        <v>50-64</v>
      </c>
      <c r="AE3755">
        <f>IFERROR(_xlfn.XLOOKUP($B3755,enrollment!$A$2:$A$801,enrollment!$O$2:$O$801),"")</f>
        <v>3456789012</v>
      </c>
      <c r="AF3755">
        <f>IFERROR(_xlfn.XLOOKUP($AE3755,providers!$B$2:$B$11,providers!$Q$2:$Q$11),"")</f>
        <v>4</v>
      </c>
      <c r="AG3755" s="1">
        <f t="shared" si="58"/>
        <v>45505</v>
      </c>
    </row>
    <row r="3756" spans="1:33" x14ac:dyDescent="0.25">
      <c r="A3756" t="s">
        <v>4337</v>
      </c>
      <c r="B3756" t="s">
        <v>4336</v>
      </c>
      <c r="C3756">
        <v>2345678901</v>
      </c>
      <c r="D3756">
        <v>2345678901</v>
      </c>
      <c r="E3756" s="1">
        <v>45579</v>
      </c>
      <c r="F3756" s="1">
        <v>45579</v>
      </c>
      <c r="G3756" s="1">
        <v>45613</v>
      </c>
      <c r="H3756" t="s">
        <v>28</v>
      </c>
      <c r="I3756">
        <v>23</v>
      </c>
      <c r="J3756" t="s">
        <v>184</v>
      </c>
      <c r="K3756">
        <v>99284</v>
      </c>
      <c r="O3756">
        <v>1</v>
      </c>
      <c r="P3756">
        <v>1834.49</v>
      </c>
      <c r="Q3756">
        <v>1019.16</v>
      </c>
      <c r="R3756">
        <v>815.33</v>
      </c>
      <c r="S3756">
        <v>203.83</v>
      </c>
      <c r="T3756" t="s">
        <v>30</v>
      </c>
      <c r="X3756" t="s">
        <v>52</v>
      </c>
      <c r="Y3756" t="s">
        <v>44</v>
      </c>
      <c r="Z3756" t="s">
        <v>45</v>
      </c>
      <c r="AA3756" t="str">
        <f>IFERROR(_xlfn.XLOOKUP($J3756,avoidable_ed_reference!$A$2:$A$13,avoidable_ed_reference!$C$2:$C$13),"Not Classified")</f>
        <v>Non-Avoidable</v>
      </c>
      <c r="AB3756" t="str">
        <f>IFERROR(_xlfn.XLOOKUP($B3756,enrollment!$A$2:$A$801,enrollment!$I$2:$I$801),"")</f>
        <v>KY</v>
      </c>
      <c r="AC3756">
        <f>IFERROR(_xlfn.XLOOKUP($B3756,enrollment!$A$2:$A$801,enrollment!$L$2:$L$801),"")</f>
        <v>60</v>
      </c>
      <c r="AD3756" t="str" cm="1">
        <f t="array" ref="AD3756">_xlfn.IFS(AC3756="","Unknown",AC3756&lt;18,"0-17",AC3756&lt;35,"18-34",AC3756&lt;50,"35-49",AC3756&lt;65,"50-64",TRUE,"65+")</f>
        <v>50-64</v>
      </c>
      <c r="AE3756">
        <f>IFERROR(_xlfn.XLOOKUP($B3756,enrollment!$A$2:$A$801,enrollment!$O$2:$O$801),"")</f>
        <v>3456789012</v>
      </c>
      <c r="AF3756">
        <f>IFERROR(_xlfn.XLOOKUP($AE3756,providers!$B$2:$B$11,providers!$Q$2:$Q$11),"")</f>
        <v>4</v>
      </c>
      <c r="AG3756" s="1">
        <f t="shared" si="58"/>
        <v>45566</v>
      </c>
    </row>
    <row r="3757" spans="1:33" x14ac:dyDescent="0.25">
      <c r="A3757" t="s">
        <v>4338</v>
      </c>
      <c r="B3757" t="s">
        <v>4336</v>
      </c>
      <c r="C3757">
        <v>3456789012</v>
      </c>
      <c r="D3757">
        <v>3456789012</v>
      </c>
      <c r="E3757" s="1">
        <v>45544</v>
      </c>
      <c r="F3757" s="1">
        <v>45544</v>
      </c>
      <c r="G3757" s="1">
        <v>45574</v>
      </c>
      <c r="H3757" t="s">
        <v>28</v>
      </c>
      <c r="I3757">
        <v>11</v>
      </c>
      <c r="J3757" t="s">
        <v>47</v>
      </c>
      <c r="K3757">
        <v>99213</v>
      </c>
      <c r="O3757">
        <v>1</v>
      </c>
      <c r="P3757">
        <v>185.31</v>
      </c>
      <c r="Q3757">
        <v>137.27000000000001</v>
      </c>
      <c r="R3757">
        <v>109.82</v>
      </c>
      <c r="S3757">
        <v>27.45</v>
      </c>
      <c r="T3757" t="s">
        <v>30</v>
      </c>
      <c r="X3757" t="s">
        <v>52</v>
      </c>
      <c r="Y3757" t="s">
        <v>44</v>
      </c>
      <c r="Z3757" t="s">
        <v>39</v>
      </c>
      <c r="AA3757" t="str">
        <f>IFERROR(_xlfn.XLOOKUP($J3757,avoidable_ed_reference!$A$2:$A$13,avoidable_ed_reference!$C$2:$C$13),"Not Classified")</f>
        <v>Not Classified</v>
      </c>
      <c r="AB3757" t="str">
        <f>IFERROR(_xlfn.XLOOKUP($B3757,enrollment!$A$2:$A$801,enrollment!$I$2:$I$801),"")</f>
        <v>KY</v>
      </c>
      <c r="AC3757">
        <f>IFERROR(_xlfn.XLOOKUP($B3757,enrollment!$A$2:$A$801,enrollment!$L$2:$L$801),"")</f>
        <v>60</v>
      </c>
      <c r="AD3757" t="str" cm="1">
        <f t="array" ref="AD3757">_xlfn.IFS(AC3757="","Unknown",AC3757&lt;18,"0-17",AC3757&lt;35,"18-34",AC3757&lt;50,"35-49",AC3757&lt;65,"50-64",TRUE,"65+")</f>
        <v>50-64</v>
      </c>
      <c r="AE3757">
        <f>IFERROR(_xlfn.XLOOKUP($B3757,enrollment!$A$2:$A$801,enrollment!$O$2:$O$801),"")</f>
        <v>3456789012</v>
      </c>
      <c r="AF3757">
        <f>IFERROR(_xlfn.XLOOKUP($AE3757,providers!$B$2:$B$11,providers!$Q$2:$Q$11),"")</f>
        <v>4</v>
      </c>
      <c r="AG3757" s="1">
        <f t="shared" si="58"/>
        <v>45536</v>
      </c>
    </row>
    <row r="3758" spans="1:33" x14ac:dyDescent="0.25">
      <c r="A3758" t="s">
        <v>4339</v>
      </c>
      <c r="B3758" t="s">
        <v>4336</v>
      </c>
      <c r="C3758">
        <v>3456789012</v>
      </c>
      <c r="D3758">
        <v>3456789012</v>
      </c>
      <c r="E3758" s="1">
        <v>45586</v>
      </c>
      <c r="F3758" s="1">
        <v>45586</v>
      </c>
      <c r="G3758" s="1">
        <v>45604</v>
      </c>
      <c r="H3758" t="s">
        <v>67</v>
      </c>
      <c r="I3758">
        <v>21</v>
      </c>
      <c r="J3758" t="s">
        <v>99</v>
      </c>
      <c r="K3758">
        <v>99223</v>
      </c>
      <c r="O3758">
        <v>1</v>
      </c>
      <c r="P3758">
        <v>23197.919999999998</v>
      </c>
      <c r="Q3758">
        <v>14966.4</v>
      </c>
      <c r="R3758">
        <v>11973.12</v>
      </c>
      <c r="S3758">
        <v>2993.28</v>
      </c>
      <c r="T3758" t="s">
        <v>30</v>
      </c>
      <c r="V3758">
        <v>1</v>
      </c>
      <c r="W3758" s="2" t="s">
        <v>68</v>
      </c>
      <c r="X3758" t="s">
        <v>52</v>
      </c>
      <c r="Y3758" t="s">
        <v>44</v>
      </c>
      <c r="Z3758" t="s">
        <v>69</v>
      </c>
      <c r="AA3758" t="str">
        <f>IFERROR(_xlfn.XLOOKUP($J3758,avoidable_ed_reference!$A$2:$A$13,avoidable_ed_reference!$C$2:$C$13),"Not Classified")</f>
        <v>Not Classified</v>
      </c>
      <c r="AB3758" t="str">
        <f>IFERROR(_xlfn.XLOOKUP($B3758,enrollment!$A$2:$A$801,enrollment!$I$2:$I$801),"")</f>
        <v>KY</v>
      </c>
      <c r="AC3758">
        <f>IFERROR(_xlfn.XLOOKUP($B3758,enrollment!$A$2:$A$801,enrollment!$L$2:$L$801),"")</f>
        <v>60</v>
      </c>
      <c r="AD3758" t="str" cm="1">
        <f t="array" ref="AD3758">_xlfn.IFS(AC3758="","Unknown",AC3758&lt;18,"0-17",AC3758&lt;35,"18-34",AC3758&lt;50,"35-49",AC3758&lt;65,"50-64",TRUE,"65+")</f>
        <v>50-64</v>
      </c>
      <c r="AE3758">
        <f>IFERROR(_xlfn.XLOOKUP($B3758,enrollment!$A$2:$A$801,enrollment!$O$2:$O$801),"")</f>
        <v>3456789012</v>
      </c>
      <c r="AF3758">
        <f>IFERROR(_xlfn.XLOOKUP($AE3758,providers!$B$2:$B$11,providers!$Q$2:$Q$11),"")</f>
        <v>4</v>
      </c>
      <c r="AG3758" s="1">
        <f t="shared" si="58"/>
        <v>45566</v>
      </c>
    </row>
    <row r="3759" spans="1:33" x14ac:dyDescent="0.25">
      <c r="A3759" t="s">
        <v>4340</v>
      </c>
      <c r="B3759" t="s">
        <v>4336</v>
      </c>
      <c r="C3759">
        <v>3456789012</v>
      </c>
      <c r="D3759">
        <v>3456789012</v>
      </c>
      <c r="E3759" s="1">
        <v>45445</v>
      </c>
      <c r="F3759" s="1">
        <v>45445</v>
      </c>
      <c r="G3759" s="1">
        <v>45468</v>
      </c>
      <c r="H3759" t="s">
        <v>59</v>
      </c>
      <c r="J3759" t="s">
        <v>60</v>
      </c>
      <c r="L3759" s="2" t="s">
        <v>151</v>
      </c>
      <c r="M3759" t="s">
        <v>152</v>
      </c>
      <c r="N3759" t="s">
        <v>153</v>
      </c>
      <c r="O3759">
        <v>1</v>
      </c>
      <c r="P3759">
        <v>1027.53</v>
      </c>
      <c r="Q3759">
        <v>934.12</v>
      </c>
      <c r="R3759">
        <v>747.3</v>
      </c>
      <c r="S3759">
        <v>186.82</v>
      </c>
      <c r="T3759" t="s">
        <v>30</v>
      </c>
      <c r="X3759" t="s">
        <v>52</v>
      </c>
      <c r="Y3759" t="s">
        <v>44</v>
      </c>
      <c r="Z3759" t="s">
        <v>64</v>
      </c>
      <c r="AA3759" t="str">
        <f>IFERROR(_xlfn.XLOOKUP($J3759,avoidable_ed_reference!$A$2:$A$13,avoidable_ed_reference!$C$2:$C$13),"Not Classified")</f>
        <v>Not Classified</v>
      </c>
      <c r="AB3759" t="str">
        <f>IFERROR(_xlfn.XLOOKUP($B3759,enrollment!$A$2:$A$801,enrollment!$I$2:$I$801),"")</f>
        <v>KY</v>
      </c>
      <c r="AC3759">
        <f>IFERROR(_xlfn.XLOOKUP($B3759,enrollment!$A$2:$A$801,enrollment!$L$2:$L$801),"")</f>
        <v>60</v>
      </c>
      <c r="AD3759" t="str" cm="1">
        <f t="array" ref="AD3759">_xlfn.IFS(AC3759="","Unknown",AC3759&lt;18,"0-17",AC3759&lt;35,"18-34",AC3759&lt;50,"35-49",AC3759&lt;65,"50-64",TRUE,"65+")</f>
        <v>50-64</v>
      </c>
      <c r="AE3759">
        <f>IFERROR(_xlfn.XLOOKUP($B3759,enrollment!$A$2:$A$801,enrollment!$O$2:$O$801),"")</f>
        <v>3456789012</v>
      </c>
      <c r="AF3759">
        <f>IFERROR(_xlfn.XLOOKUP($AE3759,providers!$B$2:$B$11,providers!$Q$2:$Q$11),"")</f>
        <v>4</v>
      </c>
      <c r="AG3759" s="1">
        <f t="shared" si="58"/>
        <v>45444</v>
      </c>
    </row>
    <row r="3760" spans="1:33" x14ac:dyDescent="0.25">
      <c r="A3760" t="s">
        <v>4341</v>
      </c>
      <c r="B3760" t="s">
        <v>4336</v>
      </c>
      <c r="C3760">
        <v>5678901234</v>
      </c>
      <c r="D3760">
        <v>5678901234</v>
      </c>
      <c r="E3760" s="1">
        <v>45648</v>
      </c>
      <c r="F3760" s="1">
        <v>45648</v>
      </c>
      <c r="G3760" s="1">
        <v>45664</v>
      </c>
      <c r="H3760" t="s">
        <v>28</v>
      </c>
      <c r="I3760">
        <v>20</v>
      </c>
      <c r="J3760" t="s">
        <v>35</v>
      </c>
      <c r="K3760">
        <v>99213</v>
      </c>
      <c r="O3760">
        <v>1</v>
      </c>
      <c r="P3760">
        <v>175.62</v>
      </c>
      <c r="Q3760">
        <v>135.09</v>
      </c>
      <c r="R3760">
        <v>108.07</v>
      </c>
      <c r="S3760">
        <v>27.02</v>
      </c>
      <c r="T3760" t="s">
        <v>30</v>
      </c>
      <c r="X3760" t="s">
        <v>52</v>
      </c>
      <c r="Y3760" t="s">
        <v>44</v>
      </c>
      <c r="Z3760" t="s">
        <v>36</v>
      </c>
      <c r="AA3760" t="str">
        <f>IFERROR(_xlfn.XLOOKUP($J3760,avoidable_ed_reference!$A$2:$A$13,avoidable_ed_reference!$C$2:$C$13),"Not Classified")</f>
        <v>Avoidable</v>
      </c>
      <c r="AB3760" t="str">
        <f>IFERROR(_xlfn.XLOOKUP($B3760,enrollment!$A$2:$A$801,enrollment!$I$2:$I$801),"")</f>
        <v>KY</v>
      </c>
      <c r="AC3760">
        <f>IFERROR(_xlfn.XLOOKUP($B3760,enrollment!$A$2:$A$801,enrollment!$L$2:$L$801),"")</f>
        <v>60</v>
      </c>
      <c r="AD3760" t="str" cm="1">
        <f t="array" ref="AD3760">_xlfn.IFS(AC3760="","Unknown",AC3760&lt;18,"0-17",AC3760&lt;35,"18-34",AC3760&lt;50,"35-49",AC3760&lt;65,"50-64",TRUE,"65+")</f>
        <v>50-64</v>
      </c>
      <c r="AE3760">
        <f>IFERROR(_xlfn.XLOOKUP($B3760,enrollment!$A$2:$A$801,enrollment!$O$2:$O$801),"")</f>
        <v>3456789012</v>
      </c>
      <c r="AF3760">
        <f>IFERROR(_xlfn.XLOOKUP($AE3760,providers!$B$2:$B$11,providers!$Q$2:$Q$11),"")</f>
        <v>4</v>
      </c>
      <c r="AG3760" s="1">
        <f t="shared" si="58"/>
        <v>45627</v>
      </c>
    </row>
    <row r="3761" spans="1:33" x14ac:dyDescent="0.25">
      <c r="A3761" t="s">
        <v>4342</v>
      </c>
      <c r="B3761" t="s">
        <v>4336</v>
      </c>
      <c r="C3761">
        <v>3456789012</v>
      </c>
      <c r="D3761">
        <v>3456789012</v>
      </c>
      <c r="E3761" s="1">
        <v>45585</v>
      </c>
      <c r="F3761" s="1">
        <v>45585</v>
      </c>
      <c r="G3761" s="1">
        <v>45599</v>
      </c>
      <c r="H3761" t="s">
        <v>67</v>
      </c>
      <c r="I3761">
        <v>21</v>
      </c>
      <c r="J3761" t="s">
        <v>42</v>
      </c>
      <c r="K3761">
        <v>99223</v>
      </c>
      <c r="O3761">
        <v>1</v>
      </c>
      <c r="P3761">
        <v>18116.48</v>
      </c>
      <c r="Q3761">
        <v>11688.05</v>
      </c>
      <c r="R3761">
        <v>9350.44</v>
      </c>
      <c r="S3761">
        <v>2337.61</v>
      </c>
      <c r="T3761" t="s">
        <v>30</v>
      </c>
      <c r="V3761">
        <v>1</v>
      </c>
      <c r="W3761" s="2" t="s">
        <v>68</v>
      </c>
      <c r="X3761" t="s">
        <v>52</v>
      </c>
      <c r="Y3761" t="s">
        <v>44</v>
      </c>
      <c r="Z3761" t="s">
        <v>69</v>
      </c>
      <c r="AA3761" t="str">
        <f>IFERROR(_xlfn.XLOOKUP($J3761,avoidable_ed_reference!$A$2:$A$13,avoidable_ed_reference!$C$2:$C$13),"Not Classified")</f>
        <v>Non-Avoidable</v>
      </c>
      <c r="AB3761" t="str">
        <f>IFERROR(_xlfn.XLOOKUP($B3761,enrollment!$A$2:$A$801,enrollment!$I$2:$I$801),"")</f>
        <v>KY</v>
      </c>
      <c r="AC3761">
        <f>IFERROR(_xlfn.XLOOKUP($B3761,enrollment!$A$2:$A$801,enrollment!$L$2:$L$801),"")</f>
        <v>60</v>
      </c>
      <c r="AD3761" t="str" cm="1">
        <f t="array" ref="AD3761">_xlfn.IFS(AC3761="","Unknown",AC3761&lt;18,"0-17",AC3761&lt;35,"18-34",AC3761&lt;50,"35-49",AC3761&lt;65,"50-64",TRUE,"65+")</f>
        <v>50-64</v>
      </c>
      <c r="AE3761">
        <f>IFERROR(_xlfn.XLOOKUP($B3761,enrollment!$A$2:$A$801,enrollment!$O$2:$O$801),"")</f>
        <v>3456789012</v>
      </c>
      <c r="AF3761">
        <f>IFERROR(_xlfn.XLOOKUP($AE3761,providers!$B$2:$B$11,providers!$Q$2:$Q$11),"")</f>
        <v>4</v>
      </c>
      <c r="AG3761" s="1">
        <f t="shared" si="58"/>
        <v>45566</v>
      </c>
    </row>
    <row r="3762" spans="1:33" x14ac:dyDescent="0.25">
      <c r="A3762" t="s">
        <v>4343</v>
      </c>
      <c r="B3762" t="s">
        <v>4336</v>
      </c>
      <c r="C3762">
        <v>9012345678</v>
      </c>
      <c r="D3762">
        <v>9012345678</v>
      </c>
      <c r="E3762" s="1">
        <v>45535</v>
      </c>
      <c r="F3762" s="1">
        <v>45535</v>
      </c>
      <c r="G3762" s="1">
        <v>45569</v>
      </c>
      <c r="H3762" t="s">
        <v>67</v>
      </c>
      <c r="I3762">
        <v>21</v>
      </c>
      <c r="J3762" t="s">
        <v>99</v>
      </c>
      <c r="K3762">
        <v>99223</v>
      </c>
      <c r="O3762">
        <v>1</v>
      </c>
      <c r="P3762">
        <v>20117.05</v>
      </c>
      <c r="Q3762">
        <v>12978.74</v>
      </c>
      <c r="R3762">
        <v>10382.99</v>
      </c>
      <c r="S3762">
        <v>2595.75</v>
      </c>
      <c r="T3762" t="s">
        <v>30</v>
      </c>
      <c r="V3762">
        <v>1</v>
      </c>
      <c r="W3762" s="2" t="s">
        <v>68</v>
      </c>
      <c r="X3762" t="s">
        <v>52</v>
      </c>
      <c r="Y3762" t="s">
        <v>44</v>
      </c>
      <c r="Z3762" t="s">
        <v>69</v>
      </c>
      <c r="AA3762" t="str">
        <f>IFERROR(_xlfn.XLOOKUP($J3762,avoidable_ed_reference!$A$2:$A$13,avoidable_ed_reference!$C$2:$C$13),"Not Classified")</f>
        <v>Not Classified</v>
      </c>
      <c r="AB3762" t="str">
        <f>IFERROR(_xlfn.XLOOKUP($B3762,enrollment!$A$2:$A$801,enrollment!$I$2:$I$801),"")</f>
        <v>KY</v>
      </c>
      <c r="AC3762">
        <f>IFERROR(_xlfn.XLOOKUP($B3762,enrollment!$A$2:$A$801,enrollment!$L$2:$L$801),"")</f>
        <v>60</v>
      </c>
      <c r="AD3762" t="str" cm="1">
        <f t="array" ref="AD3762">_xlfn.IFS(AC3762="","Unknown",AC3762&lt;18,"0-17",AC3762&lt;35,"18-34",AC3762&lt;50,"35-49",AC3762&lt;65,"50-64",TRUE,"65+")</f>
        <v>50-64</v>
      </c>
      <c r="AE3762">
        <f>IFERROR(_xlfn.XLOOKUP($B3762,enrollment!$A$2:$A$801,enrollment!$O$2:$O$801),"")</f>
        <v>3456789012</v>
      </c>
      <c r="AF3762">
        <f>IFERROR(_xlfn.XLOOKUP($AE3762,providers!$B$2:$B$11,providers!$Q$2:$Q$11),"")</f>
        <v>4</v>
      </c>
      <c r="AG3762" s="1">
        <f t="shared" si="58"/>
        <v>45505</v>
      </c>
    </row>
    <row r="3763" spans="1:33" x14ac:dyDescent="0.25">
      <c r="A3763" t="s">
        <v>4344</v>
      </c>
      <c r="B3763" t="s">
        <v>4336</v>
      </c>
      <c r="C3763">
        <v>3456789012</v>
      </c>
      <c r="D3763">
        <v>3456789012</v>
      </c>
      <c r="E3763" s="1">
        <v>45310</v>
      </c>
      <c r="F3763" s="1">
        <v>45310</v>
      </c>
      <c r="G3763" s="1">
        <v>45327</v>
      </c>
      <c r="H3763" t="s">
        <v>28</v>
      </c>
      <c r="I3763">
        <v>23</v>
      </c>
      <c r="J3763" t="s">
        <v>42</v>
      </c>
      <c r="K3763">
        <v>99284</v>
      </c>
      <c r="O3763">
        <v>1</v>
      </c>
      <c r="P3763">
        <v>2504.66</v>
      </c>
      <c r="Q3763">
        <v>1391.48</v>
      </c>
      <c r="R3763">
        <v>1113.18</v>
      </c>
      <c r="S3763">
        <v>278.3</v>
      </c>
      <c r="T3763" t="s">
        <v>30</v>
      </c>
      <c r="X3763" t="s">
        <v>52</v>
      </c>
      <c r="Y3763" t="s">
        <v>44</v>
      </c>
      <c r="Z3763" t="s">
        <v>45</v>
      </c>
      <c r="AA3763" t="str">
        <f>IFERROR(_xlfn.XLOOKUP($J3763,avoidable_ed_reference!$A$2:$A$13,avoidable_ed_reference!$C$2:$C$13),"Not Classified")</f>
        <v>Non-Avoidable</v>
      </c>
      <c r="AB3763" t="str">
        <f>IFERROR(_xlfn.XLOOKUP($B3763,enrollment!$A$2:$A$801,enrollment!$I$2:$I$801),"")</f>
        <v>KY</v>
      </c>
      <c r="AC3763">
        <f>IFERROR(_xlfn.XLOOKUP($B3763,enrollment!$A$2:$A$801,enrollment!$L$2:$L$801),"")</f>
        <v>60</v>
      </c>
      <c r="AD3763" t="str" cm="1">
        <f t="array" ref="AD3763">_xlfn.IFS(AC3763="","Unknown",AC3763&lt;18,"0-17",AC3763&lt;35,"18-34",AC3763&lt;50,"35-49",AC3763&lt;65,"50-64",TRUE,"65+")</f>
        <v>50-64</v>
      </c>
      <c r="AE3763">
        <f>IFERROR(_xlfn.XLOOKUP($B3763,enrollment!$A$2:$A$801,enrollment!$O$2:$O$801),"")</f>
        <v>3456789012</v>
      </c>
      <c r="AF3763">
        <f>IFERROR(_xlfn.XLOOKUP($AE3763,providers!$B$2:$B$11,providers!$Q$2:$Q$11),"")</f>
        <v>4</v>
      </c>
      <c r="AG3763" s="1">
        <f t="shared" si="58"/>
        <v>45292</v>
      </c>
    </row>
    <row r="3764" spans="1:33" x14ac:dyDescent="0.25">
      <c r="A3764" t="s">
        <v>4345</v>
      </c>
      <c r="B3764" t="s">
        <v>4336</v>
      </c>
      <c r="C3764">
        <v>3456789012</v>
      </c>
      <c r="D3764">
        <v>3456789012</v>
      </c>
      <c r="E3764" s="1">
        <v>45398</v>
      </c>
      <c r="F3764" s="1">
        <v>45398</v>
      </c>
      <c r="G3764" s="1">
        <v>45427</v>
      </c>
      <c r="H3764" t="s">
        <v>28</v>
      </c>
      <c r="I3764">
        <v>11</v>
      </c>
      <c r="J3764" t="s">
        <v>35</v>
      </c>
      <c r="K3764">
        <v>99213</v>
      </c>
      <c r="O3764">
        <v>1</v>
      </c>
      <c r="P3764">
        <v>171.86</v>
      </c>
      <c r="Q3764">
        <v>127.3</v>
      </c>
      <c r="R3764">
        <v>101.84</v>
      </c>
      <c r="S3764">
        <v>25.46</v>
      </c>
      <c r="T3764" t="s">
        <v>30</v>
      </c>
      <c r="X3764" t="s">
        <v>52</v>
      </c>
      <c r="Y3764" t="s">
        <v>44</v>
      </c>
      <c r="Z3764" t="s">
        <v>39</v>
      </c>
      <c r="AA3764" t="str">
        <f>IFERROR(_xlfn.XLOOKUP($J3764,avoidable_ed_reference!$A$2:$A$13,avoidable_ed_reference!$C$2:$C$13),"Not Classified")</f>
        <v>Avoidable</v>
      </c>
      <c r="AB3764" t="str">
        <f>IFERROR(_xlfn.XLOOKUP($B3764,enrollment!$A$2:$A$801,enrollment!$I$2:$I$801),"")</f>
        <v>KY</v>
      </c>
      <c r="AC3764">
        <f>IFERROR(_xlfn.XLOOKUP($B3764,enrollment!$A$2:$A$801,enrollment!$L$2:$L$801),"")</f>
        <v>60</v>
      </c>
      <c r="AD3764" t="str" cm="1">
        <f t="array" ref="AD3764">_xlfn.IFS(AC3764="","Unknown",AC3764&lt;18,"0-17",AC3764&lt;35,"18-34",AC3764&lt;50,"35-49",AC3764&lt;65,"50-64",TRUE,"65+")</f>
        <v>50-64</v>
      </c>
      <c r="AE3764">
        <f>IFERROR(_xlfn.XLOOKUP($B3764,enrollment!$A$2:$A$801,enrollment!$O$2:$O$801),"")</f>
        <v>3456789012</v>
      </c>
      <c r="AF3764">
        <f>IFERROR(_xlfn.XLOOKUP($AE3764,providers!$B$2:$B$11,providers!$Q$2:$Q$11),"")</f>
        <v>4</v>
      </c>
      <c r="AG3764" s="1">
        <f t="shared" si="58"/>
        <v>45383</v>
      </c>
    </row>
    <row r="3765" spans="1:33" x14ac:dyDescent="0.25">
      <c r="A3765" t="s">
        <v>4346</v>
      </c>
      <c r="B3765" t="s">
        <v>4347</v>
      </c>
      <c r="C3765">
        <v>3456789012</v>
      </c>
      <c r="D3765">
        <v>3456789012</v>
      </c>
      <c r="E3765" s="1">
        <v>45603</v>
      </c>
      <c r="F3765" s="1">
        <v>45603</v>
      </c>
      <c r="G3765" s="1">
        <v>45636</v>
      </c>
      <c r="H3765" t="s">
        <v>28</v>
      </c>
      <c r="I3765">
        <v>23</v>
      </c>
      <c r="J3765" t="s">
        <v>184</v>
      </c>
      <c r="K3765">
        <v>99284</v>
      </c>
      <c r="O3765">
        <v>1</v>
      </c>
      <c r="P3765">
        <v>1551.44</v>
      </c>
      <c r="Q3765">
        <v>861.91</v>
      </c>
      <c r="R3765">
        <v>689.53</v>
      </c>
      <c r="S3765">
        <v>172.38</v>
      </c>
      <c r="T3765" t="s">
        <v>30</v>
      </c>
      <c r="X3765" t="s">
        <v>43</v>
      </c>
      <c r="Y3765" t="s">
        <v>44</v>
      </c>
      <c r="Z3765" t="s">
        <v>45</v>
      </c>
      <c r="AA3765" t="str">
        <f>IFERROR(_xlfn.XLOOKUP($J3765,avoidable_ed_reference!$A$2:$A$13,avoidable_ed_reference!$C$2:$C$13),"Not Classified")</f>
        <v>Non-Avoidable</v>
      </c>
      <c r="AB3765" t="str">
        <f>IFERROR(_xlfn.XLOOKUP($B3765,enrollment!$A$2:$A$801,enrollment!$I$2:$I$801),"")</f>
        <v>GA</v>
      </c>
      <c r="AC3765">
        <f>IFERROR(_xlfn.XLOOKUP($B3765,enrollment!$A$2:$A$801,enrollment!$L$2:$L$801),"")</f>
        <v>22</v>
      </c>
      <c r="AD3765" t="str" cm="1">
        <f t="array" ref="AD3765">_xlfn.IFS(AC3765="","Unknown",AC3765&lt;18,"0-17",AC3765&lt;35,"18-34",AC3765&lt;50,"35-49",AC3765&lt;65,"50-64",TRUE,"65+")</f>
        <v>18-34</v>
      </c>
      <c r="AE3765">
        <f>IFERROR(_xlfn.XLOOKUP($B3765,enrollment!$A$2:$A$801,enrollment!$O$2:$O$801),"")</f>
        <v>8901234567</v>
      </c>
      <c r="AF3765">
        <f>IFERROR(_xlfn.XLOOKUP($AE3765,providers!$B$2:$B$11,providers!$Q$2:$Q$11),"")</f>
        <v>3.7</v>
      </c>
      <c r="AG3765" s="1">
        <f t="shared" si="58"/>
        <v>45597</v>
      </c>
    </row>
    <row r="3766" spans="1:33" x14ac:dyDescent="0.25">
      <c r="A3766" t="s">
        <v>4348</v>
      </c>
      <c r="B3766" t="s">
        <v>4347</v>
      </c>
      <c r="C3766">
        <v>5678901234</v>
      </c>
      <c r="D3766">
        <v>5678901234</v>
      </c>
      <c r="E3766" s="1">
        <v>45335</v>
      </c>
      <c r="F3766" s="1">
        <v>45335</v>
      </c>
      <c r="G3766" s="1">
        <v>45361</v>
      </c>
      <c r="H3766" t="s">
        <v>28</v>
      </c>
      <c r="I3766">
        <v>20</v>
      </c>
      <c r="J3766" t="s">
        <v>35</v>
      </c>
      <c r="K3766">
        <v>99213</v>
      </c>
      <c r="O3766">
        <v>1</v>
      </c>
      <c r="P3766">
        <v>169.82</v>
      </c>
      <c r="Q3766">
        <v>130.63</v>
      </c>
      <c r="R3766">
        <v>104.5</v>
      </c>
      <c r="S3766">
        <v>26.13</v>
      </c>
      <c r="T3766" t="s">
        <v>30</v>
      </c>
      <c r="X3766" t="s">
        <v>43</v>
      </c>
      <c r="Y3766" t="s">
        <v>44</v>
      </c>
      <c r="Z3766" t="s">
        <v>36</v>
      </c>
      <c r="AA3766" t="str">
        <f>IFERROR(_xlfn.XLOOKUP($J3766,avoidable_ed_reference!$A$2:$A$13,avoidable_ed_reference!$C$2:$C$13),"Not Classified")</f>
        <v>Avoidable</v>
      </c>
      <c r="AB3766" t="str">
        <f>IFERROR(_xlfn.XLOOKUP($B3766,enrollment!$A$2:$A$801,enrollment!$I$2:$I$801),"")</f>
        <v>GA</v>
      </c>
      <c r="AC3766">
        <f>IFERROR(_xlfn.XLOOKUP($B3766,enrollment!$A$2:$A$801,enrollment!$L$2:$L$801),"")</f>
        <v>22</v>
      </c>
      <c r="AD3766" t="str" cm="1">
        <f t="array" ref="AD3766">_xlfn.IFS(AC3766="","Unknown",AC3766&lt;18,"0-17",AC3766&lt;35,"18-34",AC3766&lt;50,"35-49",AC3766&lt;65,"50-64",TRUE,"65+")</f>
        <v>18-34</v>
      </c>
      <c r="AE3766">
        <f>IFERROR(_xlfn.XLOOKUP($B3766,enrollment!$A$2:$A$801,enrollment!$O$2:$O$801),"")</f>
        <v>8901234567</v>
      </c>
      <c r="AF3766">
        <f>IFERROR(_xlfn.XLOOKUP($AE3766,providers!$B$2:$B$11,providers!$Q$2:$Q$11),"")</f>
        <v>3.7</v>
      </c>
      <c r="AG3766" s="1">
        <f t="shared" si="58"/>
        <v>45323</v>
      </c>
    </row>
    <row r="3767" spans="1:33" x14ac:dyDescent="0.25">
      <c r="A3767" t="s">
        <v>4349</v>
      </c>
      <c r="B3767" t="s">
        <v>4347</v>
      </c>
      <c r="C3767">
        <v>8901234567</v>
      </c>
      <c r="D3767">
        <v>8901234567</v>
      </c>
      <c r="E3767" s="1">
        <v>45455</v>
      </c>
      <c r="F3767" s="1">
        <v>45455</v>
      </c>
      <c r="G3767" s="1">
        <v>45488</v>
      </c>
      <c r="H3767" t="s">
        <v>28</v>
      </c>
      <c r="I3767">
        <v>23</v>
      </c>
      <c r="J3767" t="s">
        <v>129</v>
      </c>
      <c r="K3767">
        <v>99284</v>
      </c>
      <c r="O3767">
        <v>1</v>
      </c>
      <c r="P3767">
        <v>2267.08</v>
      </c>
      <c r="Q3767">
        <v>1259.49</v>
      </c>
      <c r="R3767">
        <v>1007.59</v>
      </c>
      <c r="S3767">
        <v>251.9</v>
      </c>
      <c r="T3767" t="s">
        <v>30</v>
      </c>
      <c r="X3767" t="s">
        <v>43</v>
      </c>
      <c r="Y3767" t="s">
        <v>44</v>
      </c>
      <c r="Z3767" t="s">
        <v>45</v>
      </c>
      <c r="AA3767" t="str">
        <f>IFERROR(_xlfn.XLOOKUP($J3767,avoidable_ed_reference!$A$2:$A$13,avoidable_ed_reference!$C$2:$C$13),"Not Classified")</f>
        <v>Potentially Avoidable</v>
      </c>
      <c r="AB3767" t="str">
        <f>IFERROR(_xlfn.XLOOKUP($B3767,enrollment!$A$2:$A$801,enrollment!$I$2:$I$801),"")</f>
        <v>GA</v>
      </c>
      <c r="AC3767">
        <f>IFERROR(_xlfn.XLOOKUP($B3767,enrollment!$A$2:$A$801,enrollment!$L$2:$L$801),"")</f>
        <v>22</v>
      </c>
      <c r="AD3767" t="str" cm="1">
        <f t="array" ref="AD3767">_xlfn.IFS(AC3767="","Unknown",AC3767&lt;18,"0-17",AC3767&lt;35,"18-34",AC3767&lt;50,"35-49",AC3767&lt;65,"50-64",TRUE,"65+")</f>
        <v>18-34</v>
      </c>
      <c r="AE3767">
        <f>IFERROR(_xlfn.XLOOKUP($B3767,enrollment!$A$2:$A$801,enrollment!$O$2:$O$801),"")</f>
        <v>8901234567</v>
      </c>
      <c r="AF3767">
        <f>IFERROR(_xlfn.XLOOKUP($AE3767,providers!$B$2:$B$11,providers!$Q$2:$Q$11),"")</f>
        <v>3.7</v>
      </c>
      <c r="AG3767" s="1">
        <f t="shared" si="58"/>
        <v>45444</v>
      </c>
    </row>
    <row r="3768" spans="1:33" x14ac:dyDescent="0.25">
      <c r="A3768" t="s">
        <v>4350</v>
      </c>
      <c r="B3768" t="s">
        <v>4347</v>
      </c>
      <c r="C3768">
        <v>6789012345</v>
      </c>
      <c r="D3768">
        <v>6789012345</v>
      </c>
      <c r="E3768" s="1">
        <v>45292</v>
      </c>
      <c r="F3768" s="1">
        <v>45292</v>
      </c>
      <c r="G3768" s="1">
        <v>45326</v>
      </c>
      <c r="H3768" t="s">
        <v>28</v>
      </c>
      <c r="I3768">
        <v>23</v>
      </c>
      <c r="J3768" t="s">
        <v>91</v>
      </c>
      <c r="K3768">
        <v>99284</v>
      </c>
      <c r="O3768">
        <v>1</v>
      </c>
      <c r="P3768">
        <v>1768.01</v>
      </c>
      <c r="Q3768">
        <v>982.23</v>
      </c>
      <c r="R3768">
        <v>785.78</v>
      </c>
      <c r="S3768">
        <v>196.45</v>
      </c>
      <c r="T3768" t="s">
        <v>30</v>
      </c>
      <c r="X3768" t="s">
        <v>43</v>
      </c>
      <c r="Y3768" t="s">
        <v>44</v>
      </c>
      <c r="Z3768" t="s">
        <v>45</v>
      </c>
      <c r="AA3768" t="str">
        <f>IFERROR(_xlfn.XLOOKUP($J3768,avoidable_ed_reference!$A$2:$A$13,avoidable_ed_reference!$C$2:$C$13),"Not Classified")</f>
        <v>Avoidable</v>
      </c>
      <c r="AB3768" t="str">
        <f>IFERROR(_xlfn.XLOOKUP($B3768,enrollment!$A$2:$A$801,enrollment!$I$2:$I$801),"")</f>
        <v>GA</v>
      </c>
      <c r="AC3768">
        <f>IFERROR(_xlfn.XLOOKUP($B3768,enrollment!$A$2:$A$801,enrollment!$L$2:$L$801),"")</f>
        <v>22</v>
      </c>
      <c r="AD3768" t="str" cm="1">
        <f t="array" ref="AD3768">_xlfn.IFS(AC3768="","Unknown",AC3768&lt;18,"0-17",AC3768&lt;35,"18-34",AC3768&lt;50,"35-49",AC3768&lt;65,"50-64",TRUE,"65+")</f>
        <v>18-34</v>
      </c>
      <c r="AE3768">
        <f>IFERROR(_xlfn.XLOOKUP($B3768,enrollment!$A$2:$A$801,enrollment!$O$2:$O$801),"")</f>
        <v>8901234567</v>
      </c>
      <c r="AF3768">
        <f>IFERROR(_xlfn.XLOOKUP($AE3768,providers!$B$2:$B$11,providers!$Q$2:$Q$11),"")</f>
        <v>3.7</v>
      </c>
      <c r="AG3768" s="1">
        <f t="shared" si="58"/>
        <v>45292</v>
      </c>
    </row>
    <row r="3769" spans="1:33" x14ac:dyDescent="0.25">
      <c r="A3769" t="s">
        <v>4351</v>
      </c>
      <c r="B3769" t="s">
        <v>4352</v>
      </c>
      <c r="C3769">
        <v>3456789012</v>
      </c>
      <c r="D3769">
        <v>3456789012</v>
      </c>
      <c r="E3769" s="1">
        <v>45545</v>
      </c>
      <c r="F3769" s="1">
        <v>45545</v>
      </c>
      <c r="G3769" s="1">
        <v>45576</v>
      </c>
      <c r="H3769" t="s">
        <v>28</v>
      </c>
      <c r="I3769">
        <v>22</v>
      </c>
      <c r="J3769" t="s">
        <v>29</v>
      </c>
      <c r="K3769">
        <v>90837</v>
      </c>
      <c r="O3769">
        <v>1</v>
      </c>
      <c r="P3769">
        <v>232.09</v>
      </c>
      <c r="Q3769">
        <v>171.92</v>
      </c>
      <c r="R3769">
        <v>137.54</v>
      </c>
      <c r="S3769">
        <v>34.380000000000003</v>
      </c>
      <c r="T3769" t="s">
        <v>30</v>
      </c>
      <c r="X3769" t="s">
        <v>43</v>
      </c>
      <c r="Y3769" t="s">
        <v>44</v>
      </c>
      <c r="Z3769" t="s">
        <v>33</v>
      </c>
      <c r="AA3769" t="str">
        <f>IFERROR(_xlfn.XLOOKUP($J3769,avoidable_ed_reference!$A$2:$A$13,avoidable_ed_reference!$C$2:$C$13),"Not Classified")</f>
        <v>Potentially Avoidable</v>
      </c>
      <c r="AB3769" t="str">
        <f>IFERROR(_xlfn.XLOOKUP($B3769,enrollment!$A$2:$A$801,enrollment!$I$2:$I$801),"")</f>
        <v>GA</v>
      </c>
      <c r="AC3769">
        <f>IFERROR(_xlfn.XLOOKUP($B3769,enrollment!$A$2:$A$801,enrollment!$L$2:$L$801),"")</f>
        <v>46</v>
      </c>
      <c r="AD3769" t="str" cm="1">
        <f t="array" ref="AD3769">_xlfn.IFS(AC3769="","Unknown",AC3769&lt;18,"0-17",AC3769&lt;35,"18-34",AC3769&lt;50,"35-49",AC3769&lt;65,"50-64",TRUE,"65+")</f>
        <v>35-49</v>
      </c>
      <c r="AE3769">
        <f>IFERROR(_xlfn.XLOOKUP($B3769,enrollment!$A$2:$A$801,enrollment!$O$2:$O$801),"")</f>
        <v>8901234567</v>
      </c>
      <c r="AF3769">
        <f>IFERROR(_xlfn.XLOOKUP($AE3769,providers!$B$2:$B$11,providers!$Q$2:$Q$11),"")</f>
        <v>3.7</v>
      </c>
      <c r="AG3769" s="1">
        <f t="shared" si="58"/>
        <v>45536</v>
      </c>
    </row>
    <row r="3770" spans="1:33" x14ac:dyDescent="0.25">
      <c r="A3770" t="s">
        <v>4353</v>
      </c>
      <c r="B3770" t="s">
        <v>4352</v>
      </c>
      <c r="C3770">
        <v>8901234567</v>
      </c>
      <c r="D3770">
        <v>8901234567</v>
      </c>
      <c r="E3770" s="1">
        <v>45420</v>
      </c>
      <c r="F3770" s="1">
        <v>45420</v>
      </c>
      <c r="G3770" s="1">
        <v>45453</v>
      </c>
      <c r="H3770" t="s">
        <v>28</v>
      </c>
      <c r="I3770">
        <v>23</v>
      </c>
      <c r="J3770" t="s">
        <v>127</v>
      </c>
      <c r="K3770">
        <v>99284</v>
      </c>
      <c r="O3770">
        <v>1</v>
      </c>
      <c r="P3770">
        <v>1795.05</v>
      </c>
      <c r="Q3770">
        <v>997.25</v>
      </c>
      <c r="R3770">
        <v>797.8</v>
      </c>
      <c r="S3770">
        <v>199.45</v>
      </c>
      <c r="T3770" t="s">
        <v>30</v>
      </c>
      <c r="X3770" t="s">
        <v>43</v>
      </c>
      <c r="Y3770" t="s">
        <v>44</v>
      </c>
      <c r="Z3770" t="s">
        <v>45</v>
      </c>
      <c r="AA3770" t="str">
        <f>IFERROR(_xlfn.XLOOKUP($J3770,avoidable_ed_reference!$A$2:$A$13,avoidable_ed_reference!$C$2:$C$13),"Not Classified")</f>
        <v>Avoidable</v>
      </c>
      <c r="AB3770" t="str">
        <f>IFERROR(_xlfn.XLOOKUP($B3770,enrollment!$A$2:$A$801,enrollment!$I$2:$I$801),"")</f>
        <v>GA</v>
      </c>
      <c r="AC3770">
        <f>IFERROR(_xlfn.XLOOKUP($B3770,enrollment!$A$2:$A$801,enrollment!$L$2:$L$801),"")</f>
        <v>46</v>
      </c>
      <c r="AD3770" t="str" cm="1">
        <f t="array" ref="AD3770">_xlfn.IFS(AC3770="","Unknown",AC3770&lt;18,"0-17",AC3770&lt;35,"18-34",AC3770&lt;50,"35-49",AC3770&lt;65,"50-64",TRUE,"65+")</f>
        <v>35-49</v>
      </c>
      <c r="AE3770">
        <f>IFERROR(_xlfn.XLOOKUP($B3770,enrollment!$A$2:$A$801,enrollment!$O$2:$O$801),"")</f>
        <v>8901234567</v>
      </c>
      <c r="AF3770">
        <f>IFERROR(_xlfn.XLOOKUP($AE3770,providers!$B$2:$B$11,providers!$Q$2:$Q$11),"")</f>
        <v>3.7</v>
      </c>
      <c r="AG3770" s="1">
        <f t="shared" si="58"/>
        <v>45413</v>
      </c>
    </row>
    <row r="3771" spans="1:33" x14ac:dyDescent="0.25">
      <c r="A3771" t="s">
        <v>4354</v>
      </c>
      <c r="B3771" t="s">
        <v>4352</v>
      </c>
      <c r="C3771">
        <v>6789012345</v>
      </c>
      <c r="D3771">
        <v>6789012345</v>
      </c>
      <c r="E3771" s="1">
        <v>45370</v>
      </c>
      <c r="F3771" s="1">
        <v>45370</v>
      </c>
      <c r="G3771" s="1">
        <v>45403</v>
      </c>
      <c r="H3771" t="s">
        <v>28</v>
      </c>
      <c r="I3771">
        <v>23</v>
      </c>
      <c r="J3771" t="s">
        <v>77</v>
      </c>
      <c r="K3771">
        <v>99284</v>
      </c>
      <c r="O3771">
        <v>1</v>
      </c>
      <c r="P3771">
        <v>2463.5</v>
      </c>
      <c r="Q3771">
        <v>1368.61</v>
      </c>
      <c r="R3771">
        <v>1094.8900000000001</v>
      </c>
      <c r="S3771">
        <v>273.72000000000003</v>
      </c>
      <c r="T3771" t="s">
        <v>30</v>
      </c>
      <c r="X3771" t="s">
        <v>43</v>
      </c>
      <c r="Y3771" t="s">
        <v>44</v>
      </c>
      <c r="Z3771" t="s">
        <v>45</v>
      </c>
      <c r="AA3771" t="str">
        <f>IFERROR(_xlfn.XLOOKUP($J3771,avoidable_ed_reference!$A$2:$A$13,avoidable_ed_reference!$C$2:$C$13),"Not Classified")</f>
        <v>Avoidable</v>
      </c>
      <c r="AB3771" t="str">
        <f>IFERROR(_xlfn.XLOOKUP($B3771,enrollment!$A$2:$A$801,enrollment!$I$2:$I$801),"")</f>
        <v>GA</v>
      </c>
      <c r="AC3771">
        <f>IFERROR(_xlfn.XLOOKUP($B3771,enrollment!$A$2:$A$801,enrollment!$L$2:$L$801),"")</f>
        <v>46</v>
      </c>
      <c r="AD3771" t="str" cm="1">
        <f t="array" ref="AD3771">_xlfn.IFS(AC3771="","Unknown",AC3771&lt;18,"0-17",AC3771&lt;35,"18-34",AC3771&lt;50,"35-49",AC3771&lt;65,"50-64",TRUE,"65+")</f>
        <v>35-49</v>
      </c>
      <c r="AE3771">
        <f>IFERROR(_xlfn.XLOOKUP($B3771,enrollment!$A$2:$A$801,enrollment!$O$2:$O$801),"")</f>
        <v>8901234567</v>
      </c>
      <c r="AF3771">
        <f>IFERROR(_xlfn.XLOOKUP($AE3771,providers!$B$2:$B$11,providers!$Q$2:$Q$11),"")</f>
        <v>3.7</v>
      </c>
      <c r="AG3771" s="1">
        <f t="shared" si="58"/>
        <v>45352</v>
      </c>
    </row>
    <row r="3772" spans="1:33" x14ac:dyDescent="0.25">
      <c r="A3772" t="s">
        <v>4355</v>
      </c>
      <c r="B3772" t="s">
        <v>4352</v>
      </c>
      <c r="C3772">
        <v>7890123456</v>
      </c>
      <c r="D3772">
        <v>7890123456</v>
      </c>
      <c r="E3772" s="1">
        <v>45562</v>
      </c>
      <c r="F3772" s="1">
        <v>45562</v>
      </c>
      <c r="G3772" s="1">
        <v>45582</v>
      </c>
      <c r="H3772" t="s">
        <v>28</v>
      </c>
      <c r="I3772">
        <v>23</v>
      </c>
      <c r="J3772" t="s">
        <v>91</v>
      </c>
      <c r="K3772">
        <v>99284</v>
      </c>
      <c r="O3772">
        <v>1</v>
      </c>
      <c r="P3772">
        <v>1605.17</v>
      </c>
      <c r="Q3772">
        <v>891.76</v>
      </c>
      <c r="R3772">
        <v>713.41</v>
      </c>
      <c r="S3772">
        <v>178.35</v>
      </c>
      <c r="T3772" t="s">
        <v>30</v>
      </c>
      <c r="X3772" t="s">
        <v>43</v>
      </c>
      <c r="Y3772" t="s">
        <v>44</v>
      </c>
      <c r="Z3772" t="s">
        <v>45</v>
      </c>
      <c r="AA3772" t="str">
        <f>IFERROR(_xlfn.XLOOKUP($J3772,avoidable_ed_reference!$A$2:$A$13,avoidable_ed_reference!$C$2:$C$13),"Not Classified")</f>
        <v>Avoidable</v>
      </c>
      <c r="AB3772" t="str">
        <f>IFERROR(_xlfn.XLOOKUP($B3772,enrollment!$A$2:$A$801,enrollment!$I$2:$I$801),"")</f>
        <v>GA</v>
      </c>
      <c r="AC3772">
        <f>IFERROR(_xlfn.XLOOKUP($B3772,enrollment!$A$2:$A$801,enrollment!$L$2:$L$801),"")</f>
        <v>46</v>
      </c>
      <c r="AD3772" t="str" cm="1">
        <f t="array" ref="AD3772">_xlfn.IFS(AC3772="","Unknown",AC3772&lt;18,"0-17",AC3772&lt;35,"18-34",AC3772&lt;50,"35-49",AC3772&lt;65,"50-64",TRUE,"65+")</f>
        <v>35-49</v>
      </c>
      <c r="AE3772">
        <f>IFERROR(_xlfn.XLOOKUP($B3772,enrollment!$A$2:$A$801,enrollment!$O$2:$O$801),"")</f>
        <v>8901234567</v>
      </c>
      <c r="AF3772">
        <f>IFERROR(_xlfn.XLOOKUP($AE3772,providers!$B$2:$B$11,providers!$Q$2:$Q$11),"")</f>
        <v>3.7</v>
      </c>
      <c r="AG3772" s="1">
        <f t="shared" si="58"/>
        <v>45536</v>
      </c>
    </row>
    <row r="3773" spans="1:33" x14ac:dyDescent="0.25">
      <c r="A3773" t="s">
        <v>4356</v>
      </c>
      <c r="B3773" t="s">
        <v>4352</v>
      </c>
      <c r="C3773">
        <v>8901234567</v>
      </c>
      <c r="D3773">
        <v>8901234567</v>
      </c>
      <c r="E3773" s="1">
        <v>45333</v>
      </c>
      <c r="F3773" s="1">
        <v>45333</v>
      </c>
      <c r="G3773" s="1">
        <v>45348</v>
      </c>
      <c r="H3773" t="s">
        <v>28</v>
      </c>
      <c r="I3773">
        <v>11</v>
      </c>
      <c r="J3773" t="s">
        <v>47</v>
      </c>
      <c r="K3773">
        <v>99213</v>
      </c>
      <c r="O3773">
        <v>1</v>
      </c>
      <c r="P3773">
        <v>194.93</v>
      </c>
      <c r="Q3773">
        <v>144.38999999999999</v>
      </c>
      <c r="R3773">
        <v>115.51</v>
      </c>
      <c r="S3773">
        <v>28.88</v>
      </c>
      <c r="T3773" t="s">
        <v>30</v>
      </c>
      <c r="X3773" t="s">
        <v>43</v>
      </c>
      <c r="Y3773" t="s">
        <v>44</v>
      </c>
      <c r="Z3773" t="s">
        <v>39</v>
      </c>
      <c r="AA3773" t="str">
        <f>IFERROR(_xlfn.XLOOKUP($J3773,avoidable_ed_reference!$A$2:$A$13,avoidable_ed_reference!$C$2:$C$13),"Not Classified")</f>
        <v>Not Classified</v>
      </c>
      <c r="AB3773" t="str">
        <f>IFERROR(_xlfn.XLOOKUP($B3773,enrollment!$A$2:$A$801,enrollment!$I$2:$I$801),"")</f>
        <v>GA</v>
      </c>
      <c r="AC3773">
        <f>IFERROR(_xlfn.XLOOKUP($B3773,enrollment!$A$2:$A$801,enrollment!$L$2:$L$801),"")</f>
        <v>46</v>
      </c>
      <c r="AD3773" t="str" cm="1">
        <f t="array" ref="AD3773">_xlfn.IFS(AC3773="","Unknown",AC3773&lt;18,"0-17",AC3773&lt;35,"18-34",AC3773&lt;50,"35-49",AC3773&lt;65,"50-64",TRUE,"65+")</f>
        <v>35-49</v>
      </c>
      <c r="AE3773">
        <f>IFERROR(_xlfn.XLOOKUP($B3773,enrollment!$A$2:$A$801,enrollment!$O$2:$O$801),"")</f>
        <v>8901234567</v>
      </c>
      <c r="AF3773">
        <f>IFERROR(_xlfn.XLOOKUP($AE3773,providers!$B$2:$B$11,providers!$Q$2:$Q$11),"")</f>
        <v>3.7</v>
      </c>
      <c r="AG3773" s="1">
        <f t="shared" si="58"/>
        <v>45323</v>
      </c>
    </row>
    <row r="3774" spans="1:33" x14ac:dyDescent="0.25">
      <c r="A3774" t="s">
        <v>4357</v>
      </c>
      <c r="B3774" t="s">
        <v>4352</v>
      </c>
      <c r="C3774">
        <v>2345678901</v>
      </c>
      <c r="D3774">
        <v>2345678901</v>
      </c>
      <c r="E3774" s="1">
        <v>45361</v>
      </c>
      <c r="F3774" s="1">
        <v>45361</v>
      </c>
      <c r="G3774" s="1">
        <v>45377</v>
      </c>
      <c r="H3774" t="s">
        <v>28</v>
      </c>
      <c r="I3774">
        <v>23</v>
      </c>
      <c r="J3774" t="s">
        <v>80</v>
      </c>
      <c r="K3774">
        <v>99284</v>
      </c>
      <c r="O3774">
        <v>1</v>
      </c>
      <c r="P3774">
        <v>2451.1</v>
      </c>
      <c r="Q3774">
        <v>1361.72</v>
      </c>
      <c r="R3774">
        <v>1089.3800000000001</v>
      </c>
      <c r="S3774">
        <v>272.33999999999997</v>
      </c>
      <c r="T3774" t="s">
        <v>30</v>
      </c>
      <c r="X3774" t="s">
        <v>43</v>
      </c>
      <c r="Y3774" t="s">
        <v>44</v>
      </c>
      <c r="Z3774" t="s">
        <v>45</v>
      </c>
      <c r="AA3774" t="str">
        <f>IFERROR(_xlfn.XLOOKUP($J3774,avoidable_ed_reference!$A$2:$A$13,avoidable_ed_reference!$C$2:$C$13),"Not Classified")</f>
        <v>Non-Avoidable</v>
      </c>
      <c r="AB3774" t="str">
        <f>IFERROR(_xlfn.XLOOKUP($B3774,enrollment!$A$2:$A$801,enrollment!$I$2:$I$801),"")</f>
        <v>GA</v>
      </c>
      <c r="AC3774">
        <f>IFERROR(_xlfn.XLOOKUP($B3774,enrollment!$A$2:$A$801,enrollment!$L$2:$L$801),"")</f>
        <v>46</v>
      </c>
      <c r="AD3774" t="str" cm="1">
        <f t="array" ref="AD3774">_xlfn.IFS(AC3774="","Unknown",AC3774&lt;18,"0-17",AC3774&lt;35,"18-34",AC3774&lt;50,"35-49",AC3774&lt;65,"50-64",TRUE,"65+")</f>
        <v>35-49</v>
      </c>
      <c r="AE3774">
        <f>IFERROR(_xlfn.XLOOKUP($B3774,enrollment!$A$2:$A$801,enrollment!$O$2:$O$801),"")</f>
        <v>8901234567</v>
      </c>
      <c r="AF3774">
        <f>IFERROR(_xlfn.XLOOKUP($AE3774,providers!$B$2:$B$11,providers!$Q$2:$Q$11),"")</f>
        <v>3.7</v>
      </c>
      <c r="AG3774" s="1">
        <f t="shared" si="58"/>
        <v>45352</v>
      </c>
    </row>
    <row r="3775" spans="1:33" x14ac:dyDescent="0.25">
      <c r="A3775" t="s">
        <v>4358</v>
      </c>
      <c r="B3775" t="s">
        <v>4359</v>
      </c>
      <c r="C3775">
        <v>5678901234</v>
      </c>
      <c r="D3775">
        <v>5678901234</v>
      </c>
      <c r="E3775" s="1">
        <v>45596</v>
      </c>
      <c r="F3775" s="1">
        <v>45596</v>
      </c>
      <c r="G3775" s="1">
        <v>45616</v>
      </c>
      <c r="H3775" t="s">
        <v>28</v>
      </c>
      <c r="I3775">
        <v>20</v>
      </c>
      <c r="J3775" t="s">
        <v>35</v>
      </c>
      <c r="K3775">
        <v>99213</v>
      </c>
      <c r="O3775">
        <v>1</v>
      </c>
      <c r="P3775">
        <v>162.6</v>
      </c>
      <c r="Q3775">
        <v>125.08</v>
      </c>
      <c r="R3775">
        <v>100.06</v>
      </c>
      <c r="S3775">
        <v>25.02</v>
      </c>
      <c r="T3775" t="s">
        <v>30</v>
      </c>
      <c r="X3775" t="s">
        <v>52</v>
      </c>
      <c r="Y3775" t="s">
        <v>44</v>
      </c>
      <c r="Z3775" t="s">
        <v>36</v>
      </c>
      <c r="AA3775" t="str">
        <f>IFERROR(_xlfn.XLOOKUP($J3775,avoidable_ed_reference!$A$2:$A$13,avoidable_ed_reference!$C$2:$C$13),"Not Classified")</f>
        <v>Avoidable</v>
      </c>
      <c r="AB3775" t="str">
        <f>IFERROR(_xlfn.XLOOKUP($B3775,enrollment!$A$2:$A$801,enrollment!$I$2:$I$801),"")</f>
        <v>TN</v>
      </c>
      <c r="AC3775">
        <f>IFERROR(_xlfn.XLOOKUP($B3775,enrollment!$A$2:$A$801,enrollment!$L$2:$L$801),"")</f>
        <v>54</v>
      </c>
      <c r="AD3775" t="str" cm="1">
        <f t="array" ref="AD3775">_xlfn.IFS(AC3775="","Unknown",AC3775&lt;18,"0-17",AC3775&lt;35,"18-34",AC3775&lt;50,"35-49",AC3775&lt;65,"50-64",TRUE,"65+")</f>
        <v>50-64</v>
      </c>
      <c r="AE3775">
        <f>IFERROR(_xlfn.XLOOKUP($B3775,enrollment!$A$2:$A$801,enrollment!$O$2:$O$801),"")</f>
        <v>2233445566</v>
      </c>
      <c r="AF3775">
        <f>IFERROR(_xlfn.XLOOKUP($AE3775,providers!$B$2:$B$11,providers!$Q$2:$Q$11),"")</f>
        <v>3.5</v>
      </c>
      <c r="AG3775" s="1">
        <f t="shared" si="58"/>
        <v>45566</v>
      </c>
    </row>
    <row r="3776" spans="1:33" x14ac:dyDescent="0.25">
      <c r="A3776" t="s">
        <v>4360</v>
      </c>
      <c r="B3776" t="s">
        <v>4359</v>
      </c>
      <c r="C3776">
        <v>3456789012</v>
      </c>
      <c r="D3776">
        <v>3456789012</v>
      </c>
      <c r="E3776" s="1">
        <v>45651</v>
      </c>
      <c r="F3776" s="1">
        <v>45651</v>
      </c>
      <c r="G3776" s="1">
        <v>45674</v>
      </c>
      <c r="H3776" t="s">
        <v>28</v>
      </c>
      <c r="I3776">
        <v>23</v>
      </c>
      <c r="J3776" t="s">
        <v>42</v>
      </c>
      <c r="K3776">
        <v>99284</v>
      </c>
      <c r="O3776">
        <v>1</v>
      </c>
      <c r="P3776">
        <v>1763.23</v>
      </c>
      <c r="Q3776">
        <v>979.57</v>
      </c>
      <c r="R3776">
        <v>783.66</v>
      </c>
      <c r="S3776">
        <v>195.91</v>
      </c>
      <c r="T3776" t="s">
        <v>30</v>
      </c>
      <c r="X3776" t="s">
        <v>52</v>
      </c>
      <c r="Y3776" t="s">
        <v>44</v>
      </c>
      <c r="Z3776" t="s">
        <v>45</v>
      </c>
      <c r="AA3776" t="str">
        <f>IFERROR(_xlfn.XLOOKUP($J3776,avoidable_ed_reference!$A$2:$A$13,avoidable_ed_reference!$C$2:$C$13),"Not Classified")</f>
        <v>Non-Avoidable</v>
      </c>
      <c r="AB3776" t="str">
        <f>IFERROR(_xlfn.XLOOKUP($B3776,enrollment!$A$2:$A$801,enrollment!$I$2:$I$801),"")</f>
        <v>TN</v>
      </c>
      <c r="AC3776">
        <f>IFERROR(_xlfn.XLOOKUP($B3776,enrollment!$A$2:$A$801,enrollment!$L$2:$L$801),"")</f>
        <v>54</v>
      </c>
      <c r="AD3776" t="str" cm="1">
        <f t="array" ref="AD3776">_xlfn.IFS(AC3776="","Unknown",AC3776&lt;18,"0-17",AC3776&lt;35,"18-34",AC3776&lt;50,"35-49",AC3776&lt;65,"50-64",TRUE,"65+")</f>
        <v>50-64</v>
      </c>
      <c r="AE3776">
        <f>IFERROR(_xlfn.XLOOKUP($B3776,enrollment!$A$2:$A$801,enrollment!$O$2:$O$801),"")</f>
        <v>2233445566</v>
      </c>
      <c r="AF3776">
        <f>IFERROR(_xlfn.XLOOKUP($AE3776,providers!$B$2:$B$11,providers!$Q$2:$Q$11),"")</f>
        <v>3.5</v>
      </c>
      <c r="AG3776" s="1">
        <f t="shared" si="58"/>
        <v>45627</v>
      </c>
    </row>
    <row r="3777" spans="1:33" x14ac:dyDescent="0.25">
      <c r="A3777" t="s">
        <v>4361</v>
      </c>
      <c r="B3777" t="s">
        <v>4359</v>
      </c>
      <c r="C3777">
        <v>8901234567</v>
      </c>
      <c r="D3777">
        <v>8901234567</v>
      </c>
      <c r="E3777" s="1">
        <v>45379</v>
      </c>
      <c r="F3777" s="1">
        <v>45379</v>
      </c>
      <c r="G3777" s="1">
        <v>45406</v>
      </c>
      <c r="H3777" t="s">
        <v>28</v>
      </c>
      <c r="I3777">
        <v>23</v>
      </c>
      <c r="J3777" t="s">
        <v>55</v>
      </c>
      <c r="K3777">
        <v>99284</v>
      </c>
      <c r="O3777">
        <v>1</v>
      </c>
      <c r="P3777">
        <v>2178.1999999999998</v>
      </c>
      <c r="Q3777">
        <v>1210.1099999999999</v>
      </c>
      <c r="R3777">
        <v>968.09</v>
      </c>
      <c r="S3777">
        <v>242.02</v>
      </c>
      <c r="T3777" t="s">
        <v>30</v>
      </c>
      <c r="X3777" t="s">
        <v>52</v>
      </c>
      <c r="Y3777" t="s">
        <v>44</v>
      </c>
      <c r="Z3777" t="s">
        <v>45</v>
      </c>
      <c r="AA3777" t="str">
        <f>IFERROR(_xlfn.XLOOKUP($J3777,avoidable_ed_reference!$A$2:$A$13,avoidable_ed_reference!$C$2:$C$13),"Not Classified")</f>
        <v>Potentially Avoidable</v>
      </c>
      <c r="AB3777" t="str">
        <f>IFERROR(_xlfn.XLOOKUP($B3777,enrollment!$A$2:$A$801,enrollment!$I$2:$I$801),"")</f>
        <v>TN</v>
      </c>
      <c r="AC3777">
        <f>IFERROR(_xlfn.XLOOKUP($B3777,enrollment!$A$2:$A$801,enrollment!$L$2:$L$801),"")</f>
        <v>54</v>
      </c>
      <c r="AD3777" t="str" cm="1">
        <f t="array" ref="AD3777">_xlfn.IFS(AC3777="","Unknown",AC3777&lt;18,"0-17",AC3777&lt;35,"18-34",AC3777&lt;50,"35-49",AC3777&lt;65,"50-64",TRUE,"65+")</f>
        <v>50-64</v>
      </c>
      <c r="AE3777">
        <f>IFERROR(_xlfn.XLOOKUP($B3777,enrollment!$A$2:$A$801,enrollment!$O$2:$O$801),"")</f>
        <v>2233445566</v>
      </c>
      <c r="AF3777">
        <f>IFERROR(_xlfn.XLOOKUP($AE3777,providers!$B$2:$B$11,providers!$Q$2:$Q$11),"")</f>
        <v>3.5</v>
      </c>
      <c r="AG3777" s="1">
        <f t="shared" si="58"/>
        <v>45352</v>
      </c>
    </row>
    <row r="3778" spans="1:33" x14ac:dyDescent="0.25">
      <c r="A3778" t="s">
        <v>4362</v>
      </c>
      <c r="B3778" t="s">
        <v>4359</v>
      </c>
      <c r="C3778">
        <v>5678901234</v>
      </c>
      <c r="D3778">
        <v>5678901234</v>
      </c>
      <c r="E3778" s="1">
        <v>45556</v>
      </c>
      <c r="F3778" s="1">
        <v>45556</v>
      </c>
      <c r="G3778" s="1">
        <v>45583</v>
      </c>
      <c r="H3778" t="s">
        <v>28</v>
      </c>
      <c r="I3778">
        <v>20</v>
      </c>
      <c r="J3778" t="s">
        <v>35</v>
      </c>
      <c r="K3778">
        <v>99213</v>
      </c>
      <c r="O3778">
        <v>1</v>
      </c>
      <c r="P3778">
        <v>203.54</v>
      </c>
      <c r="Q3778">
        <v>156.57</v>
      </c>
      <c r="R3778">
        <v>125.26</v>
      </c>
      <c r="S3778">
        <v>31.31</v>
      </c>
      <c r="T3778" t="s">
        <v>30</v>
      </c>
      <c r="X3778" t="s">
        <v>52</v>
      </c>
      <c r="Y3778" t="s">
        <v>44</v>
      </c>
      <c r="Z3778" t="s">
        <v>36</v>
      </c>
      <c r="AA3778" t="str">
        <f>IFERROR(_xlfn.XLOOKUP($J3778,avoidable_ed_reference!$A$2:$A$13,avoidable_ed_reference!$C$2:$C$13),"Not Classified")</f>
        <v>Avoidable</v>
      </c>
      <c r="AB3778" t="str">
        <f>IFERROR(_xlfn.XLOOKUP($B3778,enrollment!$A$2:$A$801,enrollment!$I$2:$I$801),"")</f>
        <v>TN</v>
      </c>
      <c r="AC3778">
        <f>IFERROR(_xlfn.XLOOKUP($B3778,enrollment!$A$2:$A$801,enrollment!$L$2:$L$801),"")</f>
        <v>54</v>
      </c>
      <c r="AD3778" t="str" cm="1">
        <f t="array" ref="AD3778">_xlfn.IFS(AC3778="","Unknown",AC3778&lt;18,"0-17",AC3778&lt;35,"18-34",AC3778&lt;50,"35-49",AC3778&lt;65,"50-64",TRUE,"65+")</f>
        <v>50-64</v>
      </c>
      <c r="AE3778">
        <f>IFERROR(_xlfn.XLOOKUP($B3778,enrollment!$A$2:$A$801,enrollment!$O$2:$O$801),"")</f>
        <v>2233445566</v>
      </c>
      <c r="AF3778">
        <f>IFERROR(_xlfn.XLOOKUP($AE3778,providers!$B$2:$B$11,providers!$Q$2:$Q$11),"")</f>
        <v>3.5</v>
      </c>
      <c r="AG3778" s="1">
        <f t="shared" si="58"/>
        <v>45536</v>
      </c>
    </row>
    <row r="3779" spans="1:33" x14ac:dyDescent="0.25">
      <c r="A3779" t="s">
        <v>4363</v>
      </c>
      <c r="B3779" t="s">
        <v>4359</v>
      </c>
      <c r="C3779">
        <v>6789012345</v>
      </c>
      <c r="D3779">
        <v>6789012345</v>
      </c>
      <c r="E3779" s="1">
        <v>45448</v>
      </c>
      <c r="F3779" s="1">
        <v>45448</v>
      </c>
      <c r="G3779" s="1">
        <v>45469</v>
      </c>
      <c r="H3779" t="s">
        <v>28</v>
      </c>
      <c r="I3779">
        <v>23</v>
      </c>
      <c r="J3779" t="s">
        <v>129</v>
      </c>
      <c r="K3779">
        <v>99284</v>
      </c>
      <c r="O3779">
        <v>1</v>
      </c>
      <c r="P3779">
        <v>2465.75</v>
      </c>
      <c r="Q3779">
        <v>1369.86</v>
      </c>
      <c r="R3779">
        <v>1095.8900000000001</v>
      </c>
      <c r="S3779">
        <v>273.97000000000003</v>
      </c>
      <c r="T3779" t="s">
        <v>30</v>
      </c>
      <c r="X3779" t="s">
        <v>52</v>
      </c>
      <c r="Y3779" t="s">
        <v>44</v>
      </c>
      <c r="Z3779" t="s">
        <v>45</v>
      </c>
      <c r="AA3779" t="str">
        <f>IFERROR(_xlfn.XLOOKUP($J3779,avoidable_ed_reference!$A$2:$A$13,avoidable_ed_reference!$C$2:$C$13),"Not Classified")</f>
        <v>Potentially Avoidable</v>
      </c>
      <c r="AB3779" t="str">
        <f>IFERROR(_xlfn.XLOOKUP($B3779,enrollment!$A$2:$A$801,enrollment!$I$2:$I$801),"")</f>
        <v>TN</v>
      </c>
      <c r="AC3779">
        <f>IFERROR(_xlfn.XLOOKUP($B3779,enrollment!$A$2:$A$801,enrollment!$L$2:$L$801),"")</f>
        <v>54</v>
      </c>
      <c r="AD3779" t="str" cm="1">
        <f t="array" ref="AD3779">_xlfn.IFS(AC3779="","Unknown",AC3779&lt;18,"0-17",AC3779&lt;35,"18-34",AC3779&lt;50,"35-49",AC3779&lt;65,"50-64",TRUE,"65+")</f>
        <v>50-64</v>
      </c>
      <c r="AE3779">
        <f>IFERROR(_xlfn.XLOOKUP($B3779,enrollment!$A$2:$A$801,enrollment!$O$2:$O$801),"")</f>
        <v>2233445566</v>
      </c>
      <c r="AF3779">
        <f>IFERROR(_xlfn.XLOOKUP($AE3779,providers!$B$2:$B$11,providers!$Q$2:$Q$11),"")</f>
        <v>3.5</v>
      </c>
      <c r="AG3779" s="1">
        <f t="shared" ref="AG3779:AG3842" si="59">EOMONTH(E3779,-1)+1</f>
        <v>45444</v>
      </c>
    </row>
    <row r="3780" spans="1:33" x14ac:dyDescent="0.25">
      <c r="A3780" t="s">
        <v>4364</v>
      </c>
      <c r="B3780" t="s">
        <v>4359</v>
      </c>
      <c r="C3780">
        <v>2233445566</v>
      </c>
      <c r="D3780">
        <v>2233445566</v>
      </c>
      <c r="E3780" s="1">
        <v>45378</v>
      </c>
      <c r="F3780" s="1">
        <v>45378</v>
      </c>
      <c r="G3780" s="1">
        <v>45400</v>
      </c>
      <c r="H3780" t="s">
        <v>28</v>
      </c>
      <c r="I3780">
        <v>23</v>
      </c>
      <c r="J3780" t="s">
        <v>29</v>
      </c>
      <c r="K3780">
        <v>99284</v>
      </c>
      <c r="O3780">
        <v>1</v>
      </c>
      <c r="P3780">
        <v>1812.65</v>
      </c>
      <c r="Q3780">
        <v>1007.03</v>
      </c>
      <c r="R3780">
        <v>805.62</v>
      </c>
      <c r="S3780">
        <v>201.41</v>
      </c>
      <c r="T3780" t="s">
        <v>30</v>
      </c>
      <c r="X3780" t="s">
        <v>52</v>
      </c>
      <c r="Y3780" t="s">
        <v>44</v>
      </c>
      <c r="Z3780" t="s">
        <v>45</v>
      </c>
      <c r="AA3780" t="str">
        <f>IFERROR(_xlfn.XLOOKUP($J3780,avoidable_ed_reference!$A$2:$A$13,avoidable_ed_reference!$C$2:$C$13),"Not Classified")</f>
        <v>Potentially Avoidable</v>
      </c>
      <c r="AB3780" t="str">
        <f>IFERROR(_xlfn.XLOOKUP($B3780,enrollment!$A$2:$A$801,enrollment!$I$2:$I$801),"")</f>
        <v>TN</v>
      </c>
      <c r="AC3780">
        <f>IFERROR(_xlfn.XLOOKUP($B3780,enrollment!$A$2:$A$801,enrollment!$L$2:$L$801),"")</f>
        <v>54</v>
      </c>
      <c r="AD3780" t="str" cm="1">
        <f t="array" ref="AD3780">_xlfn.IFS(AC3780="","Unknown",AC3780&lt;18,"0-17",AC3780&lt;35,"18-34",AC3780&lt;50,"35-49",AC3780&lt;65,"50-64",TRUE,"65+")</f>
        <v>50-64</v>
      </c>
      <c r="AE3780">
        <f>IFERROR(_xlfn.XLOOKUP($B3780,enrollment!$A$2:$A$801,enrollment!$O$2:$O$801),"")</f>
        <v>2233445566</v>
      </c>
      <c r="AF3780">
        <f>IFERROR(_xlfn.XLOOKUP($AE3780,providers!$B$2:$B$11,providers!$Q$2:$Q$11),"")</f>
        <v>3.5</v>
      </c>
      <c r="AG3780" s="1">
        <f t="shared" si="59"/>
        <v>45352</v>
      </c>
    </row>
    <row r="3781" spans="1:33" x14ac:dyDescent="0.25">
      <c r="A3781" t="s">
        <v>4365</v>
      </c>
      <c r="B3781" t="s">
        <v>4359</v>
      </c>
      <c r="C3781">
        <v>7890123456</v>
      </c>
      <c r="D3781">
        <v>7890123456</v>
      </c>
      <c r="E3781" s="1">
        <v>45319</v>
      </c>
      <c r="F3781" s="1">
        <v>45319</v>
      </c>
      <c r="G3781" s="1">
        <v>45337</v>
      </c>
      <c r="H3781" t="s">
        <v>28</v>
      </c>
      <c r="I3781">
        <v>22</v>
      </c>
      <c r="J3781" t="s">
        <v>29</v>
      </c>
      <c r="K3781">
        <v>90837</v>
      </c>
      <c r="O3781">
        <v>1</v>
      </c>
      <c r="P3781">
        <v>230.46</v>
      </c>
      <c r="Q3781">
        <v>170.71</v>
      </c>
      <c r="R3781">
        <v>136.57</v>
      </c>
      <c r="S3781">
        <v>34.14</v>
      </c>
      <c r="T3781" t="s">
        <v>30</v>
      </c>
      <c r="X3781" t="s">
        <v>52</v>
      </c>
      <c r="Y3781" t="s">
        <v>44</v>
      </c>
      <c r="Z3781" t="s">
        <v>33</v>
      </c>
      <c r="AA3781" t="str">
        <f>IFERROR(_xlfn.XLOOKUP($J3781,avoidable_ed_reference!$A$2:$A$13,avoidable_ed_reference!$C$2:$C$13),"Not Classified")</f>
        <v>Potentially Avoidable</v>
      </c>
      <c r="AB3781" t="str">
        <f>IFERROR(_xlfn.XLOOKUP($B3781,enrollment!$A$2:$A$801,enrollment!$I$2:$I$801),"")</f>
        <v>TN</v>
      </c>
      <c r="AC3781">
        <f>IFERROR(_xlfn.XLOOKUP($B3781,enrollment!$A$2:$A$801,enrollment!$L$2:$L$801),"")</f>
        <v>54</v>
      </c>
      <c r="AD3781" t="str" cm="1">
        <f t="array" ref="AD3781">_xlfn.IFS(AC3781="","Unknown",AC3781&lt;18,"0-17",AC3781&lt;35,"18-34",AC3781&lt;50,"35-49",AC3781&lt;65,"50-64",TRUE,"65+")</f>
        <v>50-64</v>
      </c>
      <c r="AE3781">
        <f>IFERROR(_xlfn.XLOOKUP($B3781,enrollment!$A$2:$A$801,enrollment!$O$2:$O$801),"")</f>
        <v>2233445566</v>
      </c>
      <c r="AF3781">
        <f>IFERROR(_xlfn.XLOOKUP($AE3781,providers!$B$2:$B$11,providers!$Q$2:$Q$11),"")</f>
        <v>3.5</v>
      </c>
      <c r="AG3781" s="1">
        <f t="shared" si="59"/>
        <v>45292</v>
      </c>
    </row>
    <row r="3782" spans="1:33" x14ac:dyDescent="0.25">
      <c r="A3782" t="s">
        <v>4366</v>
      </c>
      <c r="B3782" t="s">
        <v>4359</v>
      </c>
      <c r="C3782">
        <v>2345678901</v>
      </c>
      <c r="D3782">
        <v>2345678901</v>
      </c>
      <c r="E3782" s="1">
        <v>45480</v>
      </c>
      <c r="F3782" s="1">
        <v>45480</v>
      </c>
      <c r="G3782" s="1">
        <v>45513</v>
      </c>
      <c r="H3782" t="s">
        <v>28</v>
      </c>
      <c r="I3782">
        <v>23</v>
      </c>
      <c r="J3782" t="s">
        <v>184</v>
      </c>
      <c r="K3782">
        <v>99284</v>
      </c>
      <c r="O3782">
        <v>1</v>
      </c>
      <c r="P3782">
        <v>2399.13</v>
      </c>
      <c r="Q3782">
        <v>1332.85</v>
      </c>
      <c r="R3782">
        <v>1066.28</v>
      </c>
      <c r="S3782">
        <v>266.57</v>
      </c>
      <c r="T3782" t="s">
        <v>30</v>
      </c>
      <c r="X3782" t="s">
        <v>52</v>
      </c>
      <c r="Y3782" t="s">
        <v>44</v>
      </c>
      <c r="Z3782" t="s">
        <v>45</v>
      </c>
      <c r="AA3782" t="str">
        <f>IFERROR(_xlfn.XLOOKUP($J3782,avoidable_ed_reference!$A$2:$A$13,avoidable_ed_reference!$C$2:$C$13),"Not Classified")</f>
        <v>Non-Avoidable</v>
      </c>
      <c r="AB3782" t="str">
        <f>IFERROR(_xlfn.XLOOKUP($B3782,enrollment!$A$2:$A$801,enrollment!$I$2:$I$801),"")</f>
        <v>TN</v>
      </c>
      <c r="AC3782">
        <f>IFERROR(_xlfn.XLOOKUP($B3782,enrollment!$A$2:$A$801,enrollment!$L$2:$L$801),"")</f>
        <v>54</v>
      </c>
      <c r="AD3782" t="str" cm="1">
        <f t="array" ref="AD3782">_xlfn.IFS(AC3782="","Unknown",AC3782&lt;18,"0-17",AC3782&lt;35,"18-34",AC3782&lt;50,"35-49",AC3782&lt;65,"50-64",TRUE,"65+")</f>
        <v>50-64</v>
      </c>
      <c r="AE3782">
        <f>IFERROR(_xlfn.XLOOKUP($B3782,enrollment!$A$2:$A$801,enrollment!$O$2:$O$801),"")</f>
        <v>2233445566</v>
      </c>
      <c r="AF3782">
        <f>IFERROR(_xlfn.XLOOKUP($AE3782,providers!$B$2:$B$11,providers!$Q$2:$Q$11),"")</f>
        <v>3.5</v>
      </c>
      <c r="AG3782" s="1">
        <f t="shared" si="59"/>
        <v>45474</v>
      </c>
    </row>
    <row r="3783" spans="1:33" x14ac:dyDescent="0.25">
      <c r="A3783" t="s">
        <v>4367</v>
      </c>
      <c r="B3783" t="s">
        <v>4359</v>
      </c>
      <c r="C3783">
        <v>8901234567</v>
      </c>
      <c r="D3783">
        <v>8901234567</v>
      </c>
      <c r="E3783" s="1">
        <v>45355</v>
      </c>
      <c r="F3783" s="1">
        <v>45355</v>
      </c>
      <c r="G3783" s="1">
        <v>45385</v>
      </c>
      <c r="H3783" t="s">
        <v>28</v>
      </c>
      <c r="I3783">
        <v>23</v>
      </c>
      <c r="J3783" t="s">
        <v>127</v>
      </c>
      <c r="K3783">
        <v>99284</v>
      </c>
      <c r="O3783">
        <v>1</v>
      </c>
      <c r="P3783">
        <v>2425.8200000000002</v>
      </c>
      <c r="Q3783">
        <v>1347.68</v>
      </c>
      <c r="R3783">
        <v>1078.1400000000001</v>
      </c>
      <c r="S3783">
        <v>269.54000000000002</v>
      </c>
      <c r="T3783" t="s">
        <v>30</v>
      </c>
      <c r="X3783" t="s">
        <v>52</v>
      </c>
      <c r="Y3783" t="s">
        <v>44</v>
      </c>
      <c r="Z3783" t="s">
        <v>45</v>
      </c>
      <c r="AA3783" t="str">
        <f>IFERROR(_xlfn.XLOOKUP($J3783,avoidable_ed_reference!$A$2:$A$13,avoidable_ed_reference!$C$2:$C$13),"Not Classified")</f>
        <v>Avoidable</v>
      </c>
      <c r="AB3783" t="str">
        <f>IFERROR(_xlfn.XLOOKUP($B3783,enrollment!$A$2:$A$801,enrollment!$I$2:$I$801),"")</f>
        <v>TN</v>
      </c>
      <c r="AC3783">
        <f>IFERROR(_xlfn.XLOOKUP($B3783,enrollment!$A$2:$A$801,enrollment!$L$2:$L$801),"")</f>
        <v>54</v>
      </c>
      <c r="AD3783" t="str" cm="1">
        <f t="array" ref="AD3783">_xlfn.IFS(AC3783="","Unknown",AC3783&lt;18,"0-17",AC3783&lt;35,"18-34",AC3783&lt;50,"35-49",AC3783&lt;65,"50-64",TRUE,"65+")</f>
        <v>50-64</v>
      </c>
      <c r="AE3783">
        <f>IFERROR(_xlfn.XLOOKUP($B3783,enrollment!$A$2:$A$801,enrollment!$O$2:$O$801),"")</f>
        <v>2233445566</v>
      </c>
      <c r="AF3783">
        <f>IFERROR(_xlfn.XLOOKUP($AE3783,providers!$B$2:$B$11,providers!$Q$2:$Q$11),"")</f>
        <v>3.5</v>
      </c>
      <c r="AG3783" s="1">
        <f t="shared" si="59"/>
        <v>45352</v>
      </c>
    </row>
    <row r="3784" spans="1:33" x14ac:dyDescent="0.25">
      <c r="A3784" t="s">
        <v>4368</v>
      </c>
      <c r="B3784" t="s">
        <v>4359</v>
      </c>
      <c r="C3784">
        <v>5678901234</v>
      </c>
      <c r="D3784">
        <v>5678901234</v>
      </c>
      <c r="E3784" s="1">
        <v>45394</v>
      </c>
      <c r="F3784" s="1">
        <v>45394</v>
      </c>
      <c r="G3784" s="1">
        <v>45408</v>
      </c>
      <c r="H3784" t="s">
        <v>28</v>
      </c>
      <c r="I3784">
        <v>20</v>
      </c>
      <c r="J3784" t="s">
        <v>35</v>
      </c>
      <c r="K3784">
        <v>99213</v>
      </c>
      <c r="O3784">
        <v>1</v>
      </c>
      <c r="P3784">
        <v>156</v>
      </c>
      <c r="Q3784">
        <v>120</v>
      </c>
      <c r="R3784">
        <v>96</v>
      </c>
      <c r="S3784">
        <v>24</v>
      </c>
      <c r="T3784" t="s">
        <v>30</v>
      </c>
      <c r="X3784" t="s">
        <v>52</v>
      </c>
      <c r="Y3784" t="s">
        <v>44</v>
      </c>
      <c r="Z3784" t="s">
        <v>36</v>
      </c>
      <c r="AA3784" t="str">
        <f>IFERROR(_xlfn.XLOOKUP($J3784,avoidable_ed_reference!$A$2:$A$13,avoidable_ed_reference!$C$2:$C$13),"Not Classified")</f>
        <v>Avoidable</v>
      </c>
      <c r="AB3784" t="str">
        <f>IFERROR(_xlfn.XLOOKUP($B3784,enrollment!$A$2:$A$801,enrollment!$I$2:$I$801),"")</f>
        <v>TN</v>
      </c>
      <c r="AC3784">
        <f>IFERROR(_xlfn.XLOOKUP($B3784,enrollment!$A$2:$A$801,enrollment!$L$2:$L$801),"")</f>
        <v>54</v>
      </c>
      <c r="AD3784" t="str" cm="1">
        <f t="array" ref="AD3784">_xlfn.IFS(AC3784="","Unknown",AC3784&lt;18,"0-17",AC3784&lt;35,"18-34",AC3784&lt;50,"35-49",AC3784&lt;65,"50-64",TRUE,"65+")</f>
        <v>50-64</v>
      </c>
      <c r="AE3784">
        <f>IFERROR(_xlfn.XLOOKUP($B3784,enrollment!$A$2:$A$801,enrollment!$O$2:$O$801),"")</f>
        <v>2233445566</v>
      </c>
      <c r="AF3784">
        <f>IFERROR(_xlfn.XLOOKUP($AE3784,providers!$B$2:$B$11,providers!$Q$2:$Q$11),"")</f>
        <v>3.5</v>
      </c>
      <c r="AG3784" s="1">
        <f t="shared" si="59"/>
        <v>45383</v>
      </c>
    </row>
    <row r="3785" spans="1:33" x14ac:dyDescent="0.25">
      <c r="A3785" t="s">
        <v>4369</v>
      </c>
      <c r="B3785" t="s">
        <v>4370</v>
      </c>
      <c r="C3785">
        <v>6789012345</v>
      </c>
      <c r="D3785">
        <v>6789012345</v>
      </c>
      <c r="E3785" s="1">
        <v>45570</v>
      </c>
      <c r="F3785" s="1">
        <v>45570</v>
      </c>
      <c r="G3785" s="1">
        <v>45597</v>
      </c>
      <c r="H3785" t="s">
        <v>28</v>
      </c>
      <c r="I3785">
        <v>11</v>
      </c>
      <c r="J3785" t="s">
        <v>35</v>
      </c>
      <c r="K3785">
        <v>99213</v>
      </c>
      <c r="O3785">
        <v>1</v>
      </c>
      <c r="P3785">
        <v>191.65</v>
      </c>
      <c r="Q3785">
        <v>141.96</v>
      </c>
      <c r="R3785">
        <v>113.57</v>
      </c>
      <c r="S3785">
        <v>28.39</v>
      </c>
      <c r="T3785" t="s">
        <v>30</v>
      </c>
      <c r="X3785" t="s">
        <v>43</v>
      </c>
      <c r="Y3785" t="s">
        <v>44</v>
      </c>
      <c r="Z3785" t="s">
        <v>39</v>
      </c>
      <c r="AA3785" t="str">
        <f>IFERROR(_xlfn.XLOOKUP($J3785,avoidable_ed_reference!$A$2:$A$13,avoidable_ed_reference!$C$2:$C$13),"Not Classified")</f>
        <v>Avoidable</v>
      </c>
      <c r="AB3785" t="str">
        <f>IFERROR(_xlfn.XLOOKUP($B3785,enrollment!$A$2:$A$801,enrollment!$I$2:$I$801),"")</f>
        <v>OH</v>
      </c>
      <c r="AC3785">
        <f>IFERROR(_xlfn.XLOOKUP($B3785,enrollment!$A$2:$A$801,enrollment!$L$2:$L$801),"")</f>
        <v>71</v>
      </c>
      <c r="AD3785" t="str" cm="1">
        <f t="array" ref="AD3785">_xlfn.IFS(AC3785="","Unknown",AC3785&lt;18,"0-17",AC3785&lt;35,"18-34",AC3785&lt;50,"35-49",AC3785&lt;65,"50-64",TRUE,"65+")</f>
        <v>65+</v>
      </c>
      <c r="AE3785">
        <f>IFERROR(_xlfn.XLOOKUP($B3785,enrollment!$A$2:$A$801,enrollment!$O$2:$O$801),"")</f>
        <v>6789012345</v>
      </c>
      <c r="AF3785">
        <f>IFERROR(_xlfn.XLOOKUP($AE3785,providers!$B$2:$B$11,providers!$Q$2:$Q$11),"")</f>
        <v>4.0999999999999996</v>
      </c>
      <c r="AG3785" s="1">
        <f t="shared" si="59"/>
        <v>45566</v>
      </c>
    </row>
    <row r="3786" spans="1:33" x14ac:dyDescent="0.25">
      <c r="A3786" t="s">
        <v>4371</v>
      </c>
      <c r="B3786" t="s">
        <v>4370</v>
      </c>
      <c r="C3786">
        <v>5678901234</v>
      </c>
      <c r="D3786">
        <v>5678901234</v>
      </c>
      <c r="E3786" s="1">
        <v>45618</v>
      </c>
      <c r="F3786" s="1">
        <v>45618</v>
      </c>
      <c r="G3786" s="1">
        <v>45639</v>
      </c>
      <c r="H3786" t="s">
        <v>28</v>
      </c>
      <c r="I3786">
        <v>20</v>
      </c>
      <c r="J3786" t="s">
        <v>35</v>
      </c>
      <c r="K3786">
        <v>99213</v>
      </c>
      <c r="O3786">
        <v>1</v>
      </c>
      <c r="P3786">
        <v>161.62</v>
      </c>
      <c r="Q3786">
        <v>124.32</v>
      </c>
      <c r="R3786">
        <v>99.46</v>
      </c>
      <c r="S3786">
        <v>24.86</v>
      </c>
      <c r="T3786" t="s">
        <v>30</v>
      </c>
      <c r="X3786" t="s">
        <v>43</v>
      </c>
      <c r="Y3786" t="s">
        <v>44</v>
      </c>
      <c r="Z3786" t="s">
        <v>36</v>
      </c>
      <c r="AA3786" t="str">
        <f>IFERROR(_xlfn.XLOOKUP($J3786,avoidable_ed_reference!$A$2:$A$13,avoidable_ed_reference!$C$2:$C$13),"Not Classified")</f>
        <v>Avoidable</v>
      </c>
      <c r="AB3786" t="str">
        <f>IFERROR(_xlfn.XLOOKUP($B3786,enrollment!$A$2:$A$801,enrollment!$I$2:$I$801),"")</f>
        <v>OH</v>
      </c>
      <c r="AC3786">
        <f>IFERROR(_xlfn.XLOOKUP($B3786,enrollment!$A$2:$A$801,enrollment!$L$2:$L$801),"")</f>
        <v>71</v>
      </c>
      <c r="AD3786" t="str" cm="1">
        <f t="array" ref="AD3786">_xlfn.IFS(AC3786="","Unknown",AC3786&lt;18,"0-17",AC3786&lt;35,"18-34",AC3786&lt;50,"35-49",AC3786&lt;65,"50-64",TRUE,"65+")</f>
        <v>65+</v>
      </c>
      <c r="AE3786">
        <f>IFERROR(_xlfn.XLOOKUP($B3786,enrollment!$A$2:$A$801,enrollment!$O$2:$O$801),"")</f>
        <v>6789012345</v>
      </c>
      <c r="AF3786">
        <f>IFERROR(_xlfn.XLOOKUP($AE3786,providers!$B$2:$B$11,providers!$Q$2:$Q$11),"")</f>
        <v>4.0999999999999996</v>
      </c>
      <c r="AG3786" s="1">
        <f t="shared" si="59"/>
        <v>45597</v>
      </c>
    </row>
    <row r="3787" spans="1:33" x14ac:dyDescent="0.25">
      <c r="A3787" t="s">
        <v>4372</v>
      </c>
      <c r="B3787" t="s">
        <v>4370</v>
      </c>
      <c r="C3787">
        <v>9012345678</v>
      </c>
      <c r="D3787">
        <v>9012345678</v>
      </c>
      <c r="E3787" s="1">
        <v>45352</v>
      </c>
      <c r="F3787" s="1">
        <v>45352</v>
      </c>
      <c r="G3787" s="1">
        <v>45370</v>
      </c>
      <c r="H3787" t="s">
        <v>59</v>
      </c>
      <c r="J3787" t="s">
        <v>47</v>
      </c>
      <c r="L3787" s="2" t="s">
        <v>61</v>
      </c>
      <c r="M3787" t="s">
        <v>62</v>
      </c>
      <c r="N3787" t="s">
        <v>63</v>
      </c>
      <c r="O3787">
        <v>1</v>
      </c>
      <c r="P3787">
        <v>996.94</v>
      </c>
      <c r="Q3787">
        <v>906.31</v>
      </c>
      <c r="R3787">
        <v>725.05</v>
      </c>
      <c r="S3787">
        <v>181.26</v>
      </c>
      <c r="T3787" t="s">
        <v>30</v>
      </c>
      <c r="X3787" t="s">
        <v>43</v>
      </c>
      <c r="Y3787" t="s">
        <v>44</v>
      </c>
      <c r="Z3787" t="s">
        <v>64</v>
      </c>
      <c r="AA3787" t="str">
        <f>IFERROR(_xlfn.XLOOKUP($J3787,avoidable_ed_reference!$A$2:$A$13,avoidable_ed_reference!$C$2:$C$13),"Not Classified")</f>
        <v>Not Classified</v>
      </c>
      <c r="AB3787" t="str">
        <f>IFERROR(_xlfn.XLOOKUP($B3787,enrollment!$A$2:$A$801,enrollment!$I$2:$I$801),"")</f>
        <v>OH</v>
      </c>
      <c r="AC3787">
        <f>IFERROR(_xlfn.XLOOKUP($B3787,enrollment!$A$2:$A$801,enrollment!$L$2:$L$801),"")</f>
        <v>71</v>
      </c>
      <c r="AD3787" t="str" cm="1">
        <f t="array" ref="AD3787">_xlfn.IFS(AC3787="","Unknown",AC3787&lt;18,"0-17",AC3787&lt;35,"18-34",AC3787&lt;50,"35-49",AC3787&lt;65,"50-64",TRUE,"65+")</f>
        <v>65+</v>
      </c>
      <c r="AE3787">
        <f>IFERROR(_xlfn.XLOOKUP($B3787,enrollment!$A$2:$A$801,enrollment!$O$2:$O$801),"")</f>
        <v>6789012345</v>
      </c>
      <c r="AF3787">
        <f>IFERROR(_xlfn.XLOOKUP($AE3787,providers!$B$2:$B$11,providers!$Q$2:$Q$11),"")</f>
        <v>4.0999999999999996</v>
      </c>
      <c r="AG3787" s="1">
        <f t="shared" si="59"/>
        <v>45352</v>
      </c>
    </row>
    <row r="3788" spans="1:33" x14ac:dyDescent="0.25">
      <c r="A3788" t="s">
        <v>4373</v>
      </c>
      <c r="B3788" t="s">
        <v>4374</v>
      </c>
      <c r="C3788">
        <v>3456789012</v>
      </c>
      <c r="D3788">
        <v>3456789012</v>
      </c>
      <c r="E3788" s="1">
        <v>45498</v>
      </c>
      <c r="F3788" s="1">
        <v>45498</v>
      </c>
      <c r="G3788" s="1">
        <v>45517</v>
      </c>
      <c r="H3788" t="s">
        <v>28</v>
      </c>
      <c r="I3788">
        <v>23</v>
      </c>
      <c r="J3788" t="s">
        <v>184</v>
      </c>
      <c r="K3788">
        <v>99284</v>
      </c>
      <c r="O3788">
        <v>1</v>
      </c>
      <c r="P3788">
        <v>1800.92</v>
      </c>
      <c r="Q3788">
        <v>1000.51</v>
      </c>
      <c r="R3788">
        <v>800.41</v>
      </c>
      <c r="S3788">
        <v>200.1</v>
      </c>
      <c r="T3788" t="s">
        <v>30</v>
      </c>
      <c r="X3788" t="s">
        <v>233</v>
      </c>
      <c r="Y3788" t="s">
        <v>32</v>
      </c>
      <c r="Z3788" t="s">
        <v>45</v>
      </c>
      <c r="AA3788" t="str">
        <f>IFERROR(_xlfn.XLOOKUP($J3788,avoidable_ed_reference!$A$2:$A$13,avoidable_ed_reference!$C$2:$C$13),"Not Classified")</f>
        <v>Non-Avoidable</v>
      </c>
      <c r="AB3788" t="str">
        <f>IFERROR(_xlfn.XLOOKUP($B3788,enrollment!$A$2:$A$801,enrollment!$I$2:$I$801),"")</f>
        <v>TN</v>
      </c>
      <c r="AC3788">
        <f>IFERROR(_xlfn.XLOOKUP($B3788,enrollment!$A$2:$A$801,enrollment!$L$2:$L$801),"")</f>
        <v>57</v>
      </c>
      <c r="AD3788" t="str" cm="1">
        <f t="array" ref="AD3788">_xlfn.IFS(AC3788="","Unknown",AC3788&lt;18,"0-17",AC3788&lt;35,"18-34",AC3788&lt;50,"35-49",AC3788&lt;65,"50-64",TRUE,"65+")</f>
        <v>50-64</v>
      </c>
      <c r="AE3788">
        <f>IFERROR(_xlfn.XLOOKUP($B3788,enrollment!$A$2:$A$801,enrollment!$O$2:$O$801),"")</f>
        <v>2233445566</v>
      </c>
      <c r="AF3788">
        <f>IFERROR(_xlfn.XLOOKUP($AE3788,providers!$B$2:$B$11,providers!$Q$2:$Q$11),"")</f>
        <v>3.5</v>
      </c>
      <c r="AG3788" s="1">
        <f t="shared" si="59"/>
        <v>45474</v>
      </c>
    </row>
    <row r="3789" spans="1:33" x14ac:dyDescent="0.25">
      <c r="A3789" t="s">
        <v>4375</v>
      </c>
      <c r="B3789" t="s">
        <v>4374</v>
      </c>
      <c r="C3789">
        <v>2233445566</v>
      </c>
      <c r="D3789">
        <v>2233445566</v>
      </c>
      <c r="E3789" s="1">
        <v>45557</v>
      </c>
      <c r="F3789" s="1">
        <v>45557</v>
      </c>
      <c r="G3789" s="1">
        <v>45584</v>
      </c>
      <c r="H3789" t="s">
        <v>28</v>
      </c>
      <c r="I3789">
        <v>11</v>
      </c>
      <c r="J3789" t="s">
        <v>38</v>
      </c>
      <c r="K3789">
        <v>99213</v>
      </c>
      <c r="O3789">
        <v>1</v>
      </c>
      <c r="P3789">
        <v>174.42</v>
      </c>
      <c r="Q3789">
        <v>129.19999999999999</v>
      </c>
      <c r="R3789">
        <v>103.36</v>
      </c>
      <c r="S3789">
        <v>25.84</v>
      </c>
      <c r="T3789" t="s">
        <v>30</v>
      </c>
      <c r="X3789" t="s">
        <v>233</v>
      </c>
      <c r="Y3789" t="s">
        <v>32</v>
      </c>
      <c r="Z3789" t="s">
        <v>39</v>
      </c>
      <c r="AA3789" t="str">
        <f>IFERROR(_xlfn.XLOOKUP($J3789,avoidable_ed_reference!$A$2:$A$13,avoidable_ed_reference!$C$2:$C$13),"Not Classified")</f>
        <v>Not Classified</v>
      </c>
      <c r="AB3789" t="str">
        <f>IFERROR(_xlfn.XLOOKUP($B3789,enrollment!$A$2:$A$801,enrollment!$I$2:$I$801),"")</f>
        <v>TN</v>
      </c>
      <c r="AC3789">
        <f>IFERROR(_xlfn.XLOOKUP($B3789,enrollment!$A$2:$A$801,enrollment!$L$2:$L$801),"")</f>
        <v>57</v>
      </c>
      <c r="AD3789" t="str" cm="1">
        <f t="array" ref="AD3789">_xlfn.IFS(AC3789="","Unknown",AC3789&lt;18,"0-17",AC3789&lt;35,"18-34",AC3789&lt;50,"35-49",AC3789&lt;65,"50-64",TRUE,"65+")</f>
        <v>50-64</v>
      </c>
      <c r="AE3789">
        <f>IFERROR(_xlfn.XLOOKUP($B3789,enrollment!$A$2:$A$801,enrollment!$O$2:$O$801),"")</f>
        <v>2233445566</v>
      </c>
      <c r="AF3789">
        <f>IFERROR(_xlfn.XLOOKUP($AE3789,providers!$B$2:$B$11,providers!$Q$2:$Q$11),"")</f>
        <v>3.5</v>
      </c>
      <c r="AG3789" s="1">
        <f t="shared" si="59"/>
        <v>45536</v>
      </c>
    </row>
    <row r="3790" spans="1:33" x14ac:dyDescent="0.25">
      <c r="A3790" t="s">
        <v>4376</v>
      </c>
      <c r="B3790" t="s">
        <v>4374</v>
      </c>
      <c r="C3790">
        <v>9012345678</v>
      </c>
      <c r="D3790">
        <v>9012345678</v>
      </c>
      <c r="E3790" s="1">
        <v>45575</v>
      </c>
      <c r="F3790" s="1">
        <v>45575</v>
      </c>
      <c r="G3790" s="1">
        <v>45592</v>
      </c>
      <c r="H3790" t="s">
        <v>28</v>
      </c>
      <c r="I3790">
        <v>23</v>
      </c>
      <c r="J3790" t="s">
        <v>221</v>
      </c>
      <c r="K3790">
        <v>99284</v>
      </c>
      <c r="O3790">
        <v>1</v>
      </c>
      <c r="P3790">
        <v>1871.53</v>
      </c>
      <c r="Q3790">
        <v>1039.74</v>
      </c>
      <c r="R3790">
        <v>831.79</v>
      </c>
      <c r="S3790">
        <v>207.95</v>
      </c>
      <c r="T3790" t="s">
        <v>30</v>
      </c>
      <c r="X3790" t="s">
        <v>233</v>
      </c>
      <c r="Y3790" t="s">
        <v>32</v>
      </c>
      <c r="Z3790" t="s">
        <v>45</v>
      </c>
      <c r="AA3790" t="str">
        <f>IFERROR(_xlfn.XLOOKUP($J3790,avoidable_ed_reference!$A$2:$A$13,avoidable_ed_reference!$C$2:$C$13),"Not Classified")</f>
        <v>Avoidable</v>
      </c>
      <c r="AB3790" t="str">
        <f>IFERROR(_xlfn.XLOOKUP($B3790,enrollment!$A$2:$A$801,enrollment!$I$2:$I$801),"")</f>
        <v>TN</v>
      </c>
      <c r="AC3790">
        <f>IFERROR(_xlfn.XLOOKUP($B3790,enrollment!$A$2:$A$801,enrollment!$L$2:$L$801),"")</f>
        <v>57</v>
      </c>
      <c r="AD3790" t="str" cm="1">
        <f t="array" ref="AD3790">_xlfn.IFS(AC3790="","Unknown",AC3790&lt;18,"0-17",AC3790&lt;35,"18-34",AC3790&lt;50,"35-49",AC3790&lt;65,"50-64",TRUE,"65+")</f>
        <v>50-64</v>
      </c>
      <c r="AE3790">
        <f>IFERROR(_xlfn.XLOOKUP($B3790,enrollment!$A$2:$A$801,enrollment!$O$2:$O$801),"")</f>
        <v>2233445566</v>
      </c>
      <c r="AF3790">
        <f>IFERROR(_xlfn.XLOOKUP($AE3790,providers!$B$2:$B$11,providers!$Q$2:$Q$11),"")</f>
        <v>3.5</v>
      </c>
      <c r="AG3790" s="1">
        <f t="shared" si="59"/>
        <v>45566</v>
      </c>
    </row>
    <row r="3791" spans="1:33" x14ac:dyDescent="0.25">
      <c r="A3791" t="s">
        <v>4377</v>
      </c>
      <c r="B3791" t="s">
        <v>4374</v>
      </c>
      <c r="C3791">
        <v>8901234567</v>
      </c>
      <c r="D3791">
        <v>8901234567</v>
      </c>
      <c r="E3791" s="1">
        <v>45489</v>
      </c>
      <c r="F3791" s="1">
        <v>45489</v>
      </c>
      <c r="G3791" s="1">
        <v>45514</v>
      </c>
      <c r="H3791" t="s">
        <v>28</v>
      </c>
      <c r="I3791">
        <v>23</v>
      </c>
      <c r="J3791" t="s">
        <v>127</v>
      </c>
      <c r="K3791">
        <v>99284</v>
      </c>
      <c r="O3791">
        <v>1</v>
      </c>
      <c r="P3791">
        <v>2363.63</v>
      </c>
      <c r="Q3791">
        <v>1313.13</v>
      </c>
      <c r="R3791">
        <v>1050.5</v>
      </c>
      <c r="S3791">
        <v>262.63</v>
      </c>
      <c r="T3791" t="s">
        <v>30</v>
      </c>
      <c r="X3791" t="s">
        <v>233</v>
      </c>
      <c r="Y3791" t="s">
        <v>32</v>
      </c>
      <c r="Z3791" t="s">
        <v>45</v>
      </c>
      <c r="AA3791" t="str">
        <f>IFERROR(_xlfn.XLOOKUP($J3791,avoidable_ed_reference!$A$2:$A$13,avoidable_ed_reference!$C$2:$C$13),"Not Classified")</f>
        <v>Avoidable</v>
      </c>
      <c r="AB3791" t="str">
        <f>IFERROR(_xlfn.XLOOKUP($B3791,enrollment!$A$2:$A$801,enrollment!$I$2:$I$801),"")</f>
        <v>TN</v>
      </c>
      <c r="AC3791">
        <f>IFERROR(_xlfn.XLOOKUP($B3791,enrollment!$A$2:$A$801,enrollment!$L$2:$L$801),"")</f>
        <v>57</v>
      </c>
      <c r="AD3791" t="str" cm="1">
        <f t="array" ref="AD3791">_xlfn.IFS(AC3791="","Unknown",AC3791&lt;18,"0-17",AC3791&lt;35,"18-34",AC3791&lt;50,"35-49",AC3791&lt;65,"50-64",TRUE,"65+")</f>
        <v>50-64</v>
      </c>
      <c r="AE3791">
        <f>IFERROR(_xlfn.XLOOKUP($B3791,enrollment!$A$2:$A$801,enrollment!$O$2:$O$801),"")</f>
        <v>2233445566</v>
      </c>
      <c r="AF3791">
        <f>IFERROR(_xlfn.XLOOKUP($AE3791,providers!$B$2:$B$11,providers!$Q$2:$Q$11),"")</f>
        <v>3.5</v>
      </c>
      <c r="AG3791" s="1">
        <f t="shared" si="59"/>
        <v>45474</v>
      </c>
    </row>
    <row r="3792" spans="1:33" x14ac:dyDescent="0.25">
      <c r="A3792" t="s">
        <v>4378</v>
      </c>
      <c r="B3792" t="s">
        <v>4374</v>
      </c>
      <c r="C3792">
        <v>9012345678</v>
      </c>
      <c r="D3792">
        <v>9012345678</v>
      </c>
      <c r="E3792" s="1">
        <v>45547</v>
      </c>
      <c r="F3792" s="1">
        <v>45547</v>
      </c>
      <c r="G3792" s="1">
        <v>45576</v>
      </c>
      <c r="H3792" t="s">
        <v>28</v>
      </c>
      <c r="I3792">
        <v>23</v>
      </c>
      <c r="J3792" t="s">
        <v>129</v>
      </c>
      <c r="K3792">
        <v>99284</v>
      </c>
      <c r="O3792">
        <v>1</v>
      </c>
      <c r="P3792">
        <v>1680.32</v>
      </c>
      <c r="Q3792">
        <v>933.51</v>
      </c>
      <c r="R3792">
        <v>746.81</v>
      </c>
      <c r="S3792">
        <v>186.7</v>
      </c>
      <c r="T3792" t="s">
        <v>30</v>
      </c>
      <c r="X3792" t="s">
        <v>233</v>
      </c>
      <c r="Y3792" t="s">
        <v>32</v>
      </c>
      <c r="Z3792" t="s">
        <v>45</v>
      </c>
      <c r="AA3792" t="str">
        <f>IFERROR(_xlfn.XLOOKUP($J3792,avoidable_ed_reference!$A$2:$A$13,avoidable_ed_reference!$C$2:$C$13),"Not Classified")</f>
        <v>Potentially Avoidable</v>
      </c>
      <c r="AB3792" t="str">
        <f>IFERROR(_xlfn.XLOOKUP($B3792,enrollment!$A$2:$A$801,enrollment!$I$2:$I$801),"")</f>
        <v>TN</v>
      </c>
      <c r="AC3792">
        <f>IFERROR(_xlfn.XLOOKUP($B3792,enrollment!$A$2:$A$801,enrollment!$L$2:$L$801),"")</f>
        <v>57</v>
      </c>
      <c r="AD3792" t="str" cm="1">
        <f t="array" ref="AD3792">_xlfn.IFS(AC3792="","Unknown",AC3792&lt;18,"0-17",AC3792&lt;35,"18-34",AC3792&lt;50,"35-49",AC3792&lt;65,"50-64",TRUE,"65+")</f>
        <v>50-64</v>
      </c>
      <c r="AE3792">
        <f>IFERROR(_xlfn.XLOOKUP($B3792,enrollment!$A$2:$A$801,enrollment!$O$2:$O$801),"")</f>
        <v>2233445566</v>
      </c>
      <c r="AF3792">
        <f>IFERROR(_xlfn.XLOOKUP($AE3792,providers!$B$2:$B$11,providers!$Q$2:$Q$11),"")</f>
        <v>3.5</v>
      </c>
      <c r="AG3792" s="1">
        <f t="shared" si="59"/>
        <v>45536</v>
      </c>
    </row>
    <row r="3793" spans="1:33" x14ac:dyDescent="0.25">
      <c r="A3793" t="s">
        <v>4379</v>
      </c>
      <c r="B3793" t="s">
        <v>4374</v>
      </c>
      <c r="C3793">
        <v>2233445566</v>
      </c>
      <c r="D3793">
        <v>2233445566</v>
      </c>
      <c r="E3793" s="1">
        <v>45499</v>
      </c>
      <c r="F3793" s="1">
        <v>45499</v>
      </c>
      <c r="G3793" s="1">
        <v>45530</v>
      </c>
      <c r="H3793" t="s">
        <v>28</v>
      </c>
      <c r="I3793">
        <v>11</v>
      </c>
      <c r="J3793" t="s">
        <v>47</v>
      </c>
      <c r="K3793">
        <v>99213</v>
      </c>
      <c r="O3793">
        <v>1</v>
      </c>
      <c r="P3793">
        <v>218.39</v>
      </c>
      <c r="Q3793">
        <v>161.77000000000001</v>
      </c>
      <c r="R3793">
        <v>129.41999999999999</v>
      </c>
      <c r="S3793">
        <v>32.35</v>
      </c>
      <c r="T3793" t="s">
        <v>30</v>
      </c>
      <c r="X3793" t="s">
        <v>233</v>
      </c>
      <c r="Y3793" t="s">
        <v>32</v>
      </c>
      <c r="Z3793" t="s">
        <v>39</v>
      </c>
      <c r="AA3793" t="str">
        <f>IFERROR(_xlfn.XLOOKUP($J3793,avoidable_ed_reference!$A$2:$A$13,avoidable_ed_reference!$C$2:$C$13),"Not Classified")</f>
        <v>Not Classified</v>
      </c>
      <c r="AB3793" t="str">
        <f>IFERROR(_xlfn.XLOOKUP($B3793,enrollment!$A$2:$A$801,enrollment!$I$2:$I$801),"")</f>
        <v>TN</v>
      </c>
      <c r="AC3793">
        <f>IFERROR(_xlfn.XLOOKUP($B3793,enrollment!$A$2:$A$801,enrollment!$L$2:$L$801),"")</f>
        <v>57</v>
      </c>
      <c r="AD3793" t="str" cm="1">
        <f t="array" ref="AD3793">_xlfn.IFS(AC3793="","Unknown",AC3793&lt;18,"0-17",AC3793&lt;35,"18-34",AC3793&lt;50,"35-49",AC3793&lt;65,"50-64",TRUE,"65+")</f>
        <v>50-64</v>
      </c>
      <c r="AE3793">
        <f>IFERROR(_xlfn.XLOOKUP($B3793,enrollment!$A$2:$A$801,enrollment!$O$2:$O$801),"")</f>
        <v>2233445566</v>
      </c>
      <c r="AF3793">
        <f>IFERROR(_xlfn.XLOOKUP($AE3793,providers!$B$2:$B$11,providers!$Q$2:$Q$11),"")</f>
        <v>3.5</v>
      </c>
      <c r="AG3793" s="1">
        <f t="shared" si="59"/>
        <v>45474</v>
      </c>
    </row>
    <row r="3794" spans="1:33" x14ac:dyDescent="0.25">
      <c r="A3794" t="s">
        <v>4380</v>
      </c>
      <c r="B3794" t="s">
        <v>4374</v>
      </c>
      <c r="C3794">
        <v>8901234567</v>
      </c>
      <c r="D3794">
        <v>8901234567</v>
      </c>
      <c r="E3794" s="1">
        <v>45499</v>
      </c>
      <c r="F3794" s="1">
        <v>45499</v>
      </c>
      <c r="G3794" s="1">
        <v>45519</v>
      </c>
      <c r="H3794" t="s">
        <v>28</v>
      </c>
      <c r="I3794">
        <v>23</v>
      </c>
      <c r="J3794" t="s">
        <v>77</v>
      </c>
      <c r="K3794">
        <v>99284</v>
      </c>
      <c r="O3794">
        <v>1</v>
      </c>
      <c r="P3794">
        <v>2260.75</v>
      </c>
      <c r="Q3794">
        <v>1255.97</v>
      </c>
      <c r="R3794">
        <v>1004.78</v>
      </c>
      <c r="S3794">
        <v>251.19</v>
      </c>
      <c r="T3794" t="s">
        <v>30</v>
      </c>
      <c r="X3794" t="s">
        <v>233</v>
      </c>
      <c r="Y3794" t="s">
        <v>32</v>
      </c>
      <c r="Z3794" t="s">
        <v>45</v>
      </c>
      <c r="AA3794" t="str">
        <f>IFERROR(_xlfn.XLOOKUP($J3794,avoidable_ed_reference!$A$2:$A$13,avoidable_ed_reference!$C$2:$C$13),"Not Classified")</f>
        <v>Avoidable</v>
      </c>
      <c r="AB3794" t="str">
        <f>IFERROR(_xlfn.XLOOKUP($B3794,enrollment!$A$2:$A$801,enrollment!$I$2:$I$801),"")</f>
        <v>TN</v>
      </c>
      <c r="AC3794">
        <f>IFERROR(_xlfn.XLOOKUP($B3794,enrollment!$A$2:$A$801,enrollment!$L$2:$L$801),"")</f>
        <v>57</v>
      </c>
      <c r="AD3794" t="str" cm="1">
        <f t="array" ref="AD3794">_xlfn.IFS(AC3794="","Unknown",AC3794&lt;18,"0-17",AC3794&lt;35,"18-34",AC3794&lt;50,"35-49",AC3794&lt;65,"50-64",TRUE,"65+")</f>
        <v>50-64</v>
      </c>
      <c r="AE3794">
        <f>IFERROR(_xlfn.XLOOKUP($B3794,enrollment!$A$2:$A$801,enrollment!$O$2:$O$801),"")</f>
        <v>2233445566</v>
      </c>
      <c r="AF3794">
        <f>IFERROR(_xlfn.XLOOKUP($AE3794,providers!$B$2:$B$11,providers!$Q$2:$Q$11),"")</f>
        <v>3.5</v>
      </c>
      <c r="AG3794" s="1">
        <f t="shared" si="59"/>
        <v>45474</v>
      </c>
    </row>
    <row r="3795" spans="1:33" x14ac:dyDescent="0.25">
      <c r="A3795" t="s">
        <v>4381</v>
      </c>
      <c r="B3795" t="s">
        <v>4374</v>
      </c>
      <c r="C3795">
        <v>6789012345</v>
      </c>
      <c r="D3795">
        <v>6789012345</v>
      </c>
      <c r="E3795" s="1">
        <v>45448</v>
      </c>
      <c r="F3795" s="1">
        <v>45448</v>
      </c>
      <c r="G3795" s="1">
        <v>45463</v>
      </c>
      <c r="H3795" t="s">
        <v>28</v>
      </c>
      <c r="I3795">
        <v>23</v>
      </c>
      <c r="J3795" t="s">
        <v>77</v>
      </c>
      <c r="K3795">
        <v>99284</v>
      </c>
      <c r="O3795">
        <v>1</v>
      </c>
      <c r="P3795">
        <v>2216.52</v>
      </c>
      <c r="Q3795">
        <v>1231.4000000000001</v>
      </c>
      <c r="R3795">
        <v>985.12</v>
      </c>
      <c r="S3795">
        <v>246.28</v>
      </c>
      <c r="T3795" t="s">
        <v>30</v>
      </c>
      <c r="X3795" t="s">
        <v>233</v>
      </c>
      <c r="Y3795" t="s">
        <v>32</v>
      </c>
      <c r="Z3795" t="s">
        <v>45</v>
      </c>
      <c r="AA3795" t="str">
        <f>IFERROR(_xlfn.XLOOKUP($J3795,avoidable_ed_reference!$A$2:$A$13,avoidable_ed_reference!$C$2:$C$13),"Not Classified")</f>
        <v>Avoidable</v>
      </c>
      <c r="AB3795" t="str">
        <f>IFERROR(_xlfn.XLOOKUP($B3795,enrollment!$A$2:$A$801,enrollment!$I$2:$I$801),"")</f>
        <v>TN</v>
      </c>
      <c r="AC3795">
        <f>IFERROR(_xlfn.XLOOKUP($B3795,enrollment!$A$2:$A$801,enrollment!$L$2:$L$801),"")</f>
        <v>57</v>
      </c>
      <c r="AD3795" t="str" cm="1">
        <f t="array" ref="AD3795">_xlfn.IFS(AC3795="","Unknown",AC3795&lt;18,"0-17",AC3795&lt;35,"18-34",AC3795&lt;50,"35-49",AC3795&lt;65,"50-64",TRUE,"65+")</f>
        <v>50-64</v>
      </c>
      <c r="AE3795">
        <f>IFERROR(_xlfn.XLOOKUP($B3795,enrollment!$A$2:$A$801,enrollment!$O$2:$O$801),"")</f>
        <v>2233445566</v>
      </c>
      <c r="AF3795">
        <f>IFERROR(_xlfn.XLOOKUP($AE3795,providers!$B$2:$B$11,providers!$Q$2:$Q$11),"")</f>
        <v>3.5</v>
      </c>
      <c r="AG3795" s="1">
        <f t="shared" si="59"/>
        <v>45444</v>
      </c>
    </row>
    <row r="3796" spans="1:33" x14ac:dyDescent="0.25">
      <c r="A3796" t="s">
        <v>4382</v>
      </c>
      <c r="B3796" t="s">
        <v>4374</v>
      </c>
      <c r="C3796">
        <v>8901234567</v>
      </c>
      <c r="D3796">
        <v>8901234567</v>
      </c>
      <c r="E3796" s="1">
        <v>45646</v>
      </c>
      <c r="F3796" s="1">
        <v>45646</v>
      </c>
      <c r="G3796" s="1">
        <v>45660</v>
      </c>
      <c r="H3796" t="s">
        <v>28</v>
      </c>
      <c r="I3796">
        <v>23</v>
      </c>
      <c r="J3796" t="s">
        <v>221</v>
      </c>
      <c r="K3796">
        <v>99284</v>
      </c>
      <c r="O3796">
        <v>1</v>
      </c>
      <c r="P3796">
        <v>2200.9899999999998</v>
      </c>
      <c r="Q3796">
        <v>1222.77</v>
      </c>
      <c r="R3796">
        <v>978.22</v>
      </c>
      <c r="S3796">
        <v>244.55</v>
      </c>
      <c r="T3796" t="s">
        <v>30</v>
      </c>
      <c r="X3796" t="s">
        <v>233</v>
      </c>
      <c r="Y3796" t="s">
        <v>32</v>
      </c>
      <c r="Z3796" t="s">
        <v>45</v>
      </c>
      <c r="AA3796" t="str">
        <f>IFERROR(_xlfn.XLOOKUP($J3796,avoidable_ed_reference!$A$2:$A$13,avoidable_ed_reference!$C$2:$C$13),"Not Classified")</f>
        <v>Avoidable</v>
      </c>
      <c r="AB3796" t="str">
        <f>IFERROR(_xlfn.XLOOKUP($B3796,enrollment!$A$2:$A$801,enrollment!$I$2:$I$801),"")</f>
        <v>TN</v>
      </c>
      <c r="AC3796">
        <f>IFERROR(_xlfn.XLOOKUP($B3796,enrollment!$A$2:$A$801,enrollment!$L$2:$L$801),"")</f>
        <v>57</v>
      </c>
      <c r="AD3796" t="str" cm="1">
        <f t="array" ref="AD3796">_xlfn.IFS(AC3796="","Unknown",AC3796&lt;18,"0-17",AC3796&lt;35,"18-34",AC3796&lt;50,"35-49",AC3796&lt;65,"50-64",TRUE,"65+")</f>
        <v>50-64</v>
      </c>
      <c r="AE3796">
        <f>IFERROR(_xlfn.XLOOKUP($B3796,enrollment!$A$2:$A$801,enrollment!$O$2:$O$801),"")</f>
        <v>2233445566</v>
      </c>
      <c r="AF3796">
        <f>IFERROR(_xlfn.XLOOKUP($AE3796,providers!$B$2:$B$11,providers!$Q$2:$Q$11),"")</f>
        <v>3.5</v>
      </c>
      <c r="AG3796" s="1">
        <f t="shared" si="59"/>
        <v>45627</v>
      </c>
    </row>
    <row r="3797" spans="1:33" x14ac:dyDescent="0.25">
      <c r="A3797" t="s">
        <v>4383</v>
      </c>
      <c r="B3797" t="s">
        <v>4374</v>
      </c>
      <c r="C3797">
        <v>2233445566</v>
      </c>
      <c r="D3797">
        <v>2233445566</v>
      </c>
      <c r="E3797" s="1">
        <v>45326</v>
      </c>
      <c r="F3797" s="1">
        <v>45326</v>
      </c>
      <c r="G3797" s="1">
        <v>45360</v>
      </c>
      <c r="H3797" t="s">
        <v>28</v>
      </c>
      <c r="I3797">
        <v>11</v>
      </c>
      <c r="J3797" t="s">
        <v>47</v>
      </c>
      <c r="K3797">
        <v>99213</v>
      </c>
      <c r="O3797">
        <v>1</v>
      </c>
      <c r="P3797">
        <v>208.53</v>
      </c>
      <c r="Q3797">
        <v>154.47</v>
      </c>
      <c r="R3797">
        <v>123.58</v>
      </c>
      <c r="S3797">
        <v>30.89</v>
      </c>
      <c r="T3797" t="s">
        <v>30</v>
      </c>
      <c r="X3797" t="s">
        <v>233</v>
      </c>
      <c r="Y3797" t="s">
        <v>32</v>
      </c>
      <c r="Z3797" t="s">
        <v>39</v>
      </c>
      <c r="AA3797" t="str">
        <f>IFERROR(_xlfn.XLOOKUP($J3797,avoidable_ed_reference!$A$2:$A$13,avoidable_ed_reference!$C$2:$C$13),"Not Classified")</f>
        <v>Not Classified</v>
      </c>
      <c r="AB3797" t="str">
        <f>IFERROR(_xlfn.XLOOKUP($B3797,enrollment!$A$2:$A$801,enrollment!$I$2:$I$801),"")</f>
        <v>TN</v>
      </c>
      <c r="AC3797">
        <f>IFERROR(_xlfn.XLOOKUP($B3797,enrollment!$A$2:$A$801,enrollment!$L$2:$L$801),"")</f>
        <v>57</v>
      </c>
      <c r="AD3797" t="str" cm="1">
        <f t="array" ref="AD3797">_xlfn.IFS(AC3797="","Unknown",AC3797&lt;18,"0-17",AC3797&lt;35,"18-34",AC3797&lt;50,"35-49",AC3797&lt;65,"50-64",TRUE,"65+")</f>
        <v>50-64</v>
      </c>
      <c r="AE3797">
        <f>IFERROR(_xlfn.XLOOKUP($B3797,enrollment!$A$2:$A$801,enrollment!$O$2:$O$801),"")</f>
        <v>2233445566</v>
      </c>
      <c r="AF3797">
        <f>IFERROR(_xlfn.XLOOKUP($AE3797,providers!$B$2:$B$11,providers!$Q$2:$Q$11),"")</f>
        <v>3.5</v>
      </c>
      <c r="AG3797" s="1">
        <f t="shared" si="59"/>
        <v>45323</v>
      </c>
    </row>
    <row r="3798" spans="1:33" x14ac:dyDescent="0.25">
      <c r="A3798" t="s">
        <v>4384</v>
      </c>
      <c r="B3798" t="s">
        <v>4374</v>
      </c>
      <c r="C3798">
        <v>7890123456</v>
      </c>
      <c r="D3798">
        <v>7890123456</v>
      </c>
      <c r="E3798" s="1">
        <v>45518</v>
      </c>
      <c r="F3798" s="1">
        <v>45518</v>
      </c>
      <c r="G3798" s="1">
        <v>45550</v>
      </c>
      <c r="H3798" t="s">
        <v>28</v>
      </c>
      <c r="I3798">
        <v>23</v>
      </c>
      <c r="J3798" t="s">
        <v>127</v>
      </c>
      <c r="K3798">
        <v>99284</v>
      </c>
      <c r="O3798">
        <v>1</v>
      </c>
      <c r="P3798">
        <v>2108.12</v>
      </c>
      <c r="Q3798">
        <v>1171.18</v>
      </c>
      <c r="R3798">
        <v>936.94</v>
      </c>
      <c r="S3798">
        <v>234.24</v>
      </c>
      <c r="T3798" t="s">
        <v>30</v>
      </c>
      <c r="X3798" t="s">
        <v>233</v>
      </c>
      <c r="Y3798" t="s">
        <v>32</v>
      </c>
      <c r="Z3798" t="s">
        <v>45</v>
      </c>
      <c r="AA3798" t="str">
        <f>IFERROR(_xlfn.XLOOKUP($J3798,avoidable_ed_reference!$A$2:$A$13,avoidable_ed_reference!$C$2:$C$13),"Not Classified")</f>
        <v>Avoidable</v>
      </c>
      <c r="AB3798" t="str">
        <f>IFERROR(_xlfn.XLOOKUP($B3798,enrollment!$A$2:$A$801,enrollment!$I$2:$I$801),"")</f>
        <v>TN</v>
      </c>
      <c r="AC3798">
        <f>IFERROR(_xlfn.XLOOKUP($B3798,enrollment!$A$2:$A$801,enrollment!$L$2:$L$801),"")</f>
        <v>57</v>
      </c>
      <c r="AD3798" t="str" cm="1">
        <f t="array" ref="AD3798">_xlfn.IFS(AC3798="","Unknown",AC3798&lt;18,"0-17",AC3798&lt;35,"18-34",AC3798&lt;50,"35-49",AC3798&lt;65,"50-64",TRUE,"65+")</f>
        <v>50-64</v>
      </c>
      <c r="AE3798">
        <f>IFERROR(_xlfn.XLOOKUP($B3798,enrollment!$A$2:$A$801,enrollment!$O$2:$O$801),"")</f>
        <v>2233445566</v>
      </c>
      <c r="AF3798">
        <f>IFERROR(_xlfn.XLOOKUP($AE3798,providers!$B$2:$B$11,providers!$Q$2:$Q$11),"")</f>
        <v>3.5</v>
      </c>
      <c r="AG3798" s="1">
        <f t="shared" si="59"/>
        <v>45505</v>
      </c>
    </row>
    <row r="3799" spans="1:33" x14ac:dyDescent="0.25">
      <c r="A3799" t="s">
        <v>4385</v>
      </c>
      <c r="B3799" t="s">
        <v>4386</v>
      </c>
      <c r="C3799">
        <v>9012345678</v>
      </c>
      <c r="D3799">
        <v>9012345678</v>
      </c>
      <c r="E3799" s="1">
        <v>45488</v>
      </c>
      <c r="F3799" s="1">
        <v>45488</v>
      </c>
      <c r="G3799" s="1">
        <v>45505</v>
      </c>
      <c r="H3799" t="s">
        <v>28</v>
      </c>
      <c r="I3799">
        <v>11</v>
      </c>
      <c r="J3799" t="s">
        <v>35</v>
      </c>
      <c r="K3799">
        <v>99213</v>
      </c>
      <c r="O3799">
        <v>1</v>
      </c>
      <c r="P3799">
        <v>224.96</v>
      </c>
      <c r="Q3799">
        <v>166.64</v>
      </c>
      <c r="R3799">
        <v>133.31</v>
      </c>
      <c r="S3799">
        <v>33.33</v>
      </c>
      <c r="T3799" t="s">
        <v>30</v>
      </c>
      <c r="X3799" t="s">
        <v>43</v>
      </c>
      <c r="Y3799" t="s">
        <v>44</v>
      </c>
      <c r="Z3799" t="s">
        <v>39</v>
      </c>
      <c r="AA3799" t="str">
        <f>IFERROR(_xlfn.XLOOKUP($J3799,avoidable_ed_reference!$A$2:$A$13,avoidable_ed_reference!$C$2:$C$13),"Not Classified")</f>
        <v>Avoidable</v>
      </c>
      <c r="AB3799" t="str">
        <f>IFERROR(_xlfn.XLOOKUP($B3799,enrollment!$A$2:$A$801,enrollment!$I$2:$I$801),"")</f>
        <v>KY</v>
      </c>
      <c r="AC3799">
        <f>IFERROR(_xlfn.XLOOKUP($B3799,enrollment!$A$2:$A$801,enrollment!$L$2:$L$801),"")</f>
        <v>53</v>
      </c>
      <c r="AD3799" t="str" cm="1">
        <f t="array" ref="AD3799">_xlfn.IFS(AC3799="","Unknown",AC3799&lt;18,"0-17",AC3799&lt;35,"18-34",AC3799&lt;50,"35-49",AC3799&lt;65,"50-64",TRUE,"65+")</f>
        <v>50-64</v>
      </c>
      <c r="AE3799">
        <f>IFERROR(_xlfn.XLOOKUP($B3799,enrollment!$A$2:$A$801,enrollment!$O$2:$O$801),"")</f>
        <v>9012345678</v>
      </c>
      <c r="AF3799">
        <f>IFERROR(_xlfn.XLOOKUP($AE3799,providers!$B$2:$B$11,providers!$Q$2:$Q$11),"")</f>
        <v>4.3</v>
      </c>
      <c r="AG3799" s="1">
        <f t="shared" si="59"/>
        <v>45474</v>
      </c>
    </row>
    <row r="3800" spans="1:33" x14ac:dyDescent="0.25">
      <c r="A3800" t="s">
        <v>4387</v>
      </c>
      <c r="B3800" t="s">
        <v>4386</v>
      </c>
      <c r="C3800">
        <v>9012345678</v>
      </c>
      <c r="D3800">
        <v>9012345678</v>
      </c>
      <c r="E3800" s="1">
        <v>45610</v>
      </c>
      <c r="F3800" s="1">
        <v>45610</v>
      </c>
      <c r="G3800" s="1">
        <v>45629</v>
      </c>
      <c r="H3800" t="s">
        <v>28</v>
      </c>
      <c r="I3800">
        <v>11</v>
      </c>
      <c r="J3800" t="s">
        <v>38</v>
      </c>
      <c r="K3800">
        <v>99213</v>
      </c>
      <c r="O3800">
        <v>1</v>
      </c>
      <c r="P3800">
        <v>177.93</v>
      </c>
      <c r="Q3800">
        <v>131.80000000000001</v>
      </c>
      <c r="R3800">
        <v>105.44</v>
      </c>
      <c r="S3800">
        <v>26.36</v>
      </c>
      <c r="T3800" t="s">
        <v>30</v>
      </c>
      <c r="X3800" t="s">
        <v>43</v>
      </c>
      <c r="Y3800" t="s">
        <v>44</v>
      </c>
      <c r="Z3800" t="s">
        <v>39</v>
      </c>
      <c r="AA3800" t="str">
        <f>IFERROR(_xlfn.XLOOKUP($J3800,avoidable_ed_reference!$A$2:$A$13,avoidable_ed_reference!$C$2:$C$13),"Not Classified")</f>
        <v>Not Classified</v>
      </c>
      <c r="AB3800" t="str">
        <f>IFERROR(_xlfn.XLOOKUP($B3800,enrollment!$A$2:$A$801,enrollment!$I$2:$I$801),"")</f>
        <v>KY</v>
      </c>
      <c r="AC3800">
        <f>IFERROR(_xlfn.XLOOKUP($B3800,enrollment!$A$2:$A$801,enrollment!$L$2:$L$801),"")</f>
        <v>53</v>
      </c>
      <c r="AD3800" t="str" cm="1">
        <f t="array" ref="AD3800">_xlfn.IFS(AC3800="","Unknown",AC3800&lt;18,"0-17",AC3800&lt;35,"18-34",AC3800&lt;50,"35-49",AC3800&lt;65,"50-64",TRUE,"65+")</f>
        <v>50-64</v>
      </c>
      <c r="AE3800">
        <f>IFERROR(_xlfn.XLOOKUP($B3800,enrollment!$A$2:$A$801,enrollment!$O$2:$O$801),"")</f>
        <v>9012345678</v>
      </c>
      <c r="AF3800">
        <f>IFERROR(_xlfn.XLOOKUP($AE3800,providers!$B$2:$B$11,providers!$Q$2:$Q$11),"")</f>
        <v>4.3</v>
      </c>
      <c r="AG3800" s="1">
        <f t="shared" si="59"/>
        <v>45597</v>
      </c>
    </row>
    <row r="3801" spans="1:33" x14ac:dyDescent="0.25">
      <c r="A3801" t="s">
        <v>4388</v>
      </c>
      <c r="B3801" t="s">
        <v>4386</v>
      </c>
      <c r="C3801">
        <v>8901234567</v>
      </c>
      <c r="D3801">
        <v>8901234567</v>
      </c>
      <c r="E3801" s="1">
        <v>45550</v>
      </c>
      <c r="F3801" s="1">
        <v>45550</v>
      </c>
      <c r="G3801" s="1">
        <v>45580</v>
      </c>
      <c r="H3801" t="s">
        <v>59</v>
      </c>
      <c r="J3801" t="s">
        <v>47</v>
      </c>
      <c r="L3801" s="2" t="s">
        <v>61</v>
      </c>
      <c r="M3801" t="s">
        <v>62</v>
      </c>
      <c r="N3801" t="s">
        <v>63</v>
      </c>
      <c r="O3801">
        <v>1</v>
      </c>
      <c r="P3801">
        <v>750.75</v>
      </c>
      <c r="Q3801">
        <v>682.5</v>
      </c>
      <c r="R3801">
        <v>546</v>
      </c>
      <c r="S3801">
        <v>136.5</v>
      </c>
      <c r="T3801" t="s">
        <v>30</v>
      </c>
      <c r="X3801" t="s">
        <v>43</v>
      </c>
      <c r="Y3801" t="s">
        <v>44</v>
      </c>
      <c r="Z3801" t="s">
        <v>64</v>
      </c>
      <c r="AA3801" t="str">
        <f>IFERROR(_xlfn.XLOOKUP($J3801,avoidable_ed_reference!$A$2:$A$13,avoidable_ed_reference!$C$2:$C$13),"Not Classified")</f>
        <v>Not Classified</v>
      </c>
      <c r="AB3801" t="str">
        <f>IFERROR(_xlfn.XLOOKUP($B3801,enrollment!$A$2:$A$801,enrollment!$I$2:$I$801),"")</f>
        <v>KY</v>
      </c>
      <c r="AC3801">
        <f>IFERROR(_xlfn.XLOOKUP($B3801,enrollment!$A$2:$A$801,enrollment!$L$2:$L$801),"")</f>
        <v>53</v>
      </c>
      <c r="AD3801" t="str" cm="1">
        <f t="array" ref="AD3801">_xlfn.IFS(AC3801="","Unknown",AC3801&lt;18,"0-17",AC3801&lt;35,"18-34",AC3801&lt;50,"35-49",AC3801&lt;65,"50-64",TRUE,"65+")</f>
        <v>50-64</v>
      </c>
      <c r="AE3801">
        <f>IFERROR(_xlfn.XLOOKUP($B3801,enrollment!$A$2:$A$801,enrollment!$O$2:$O$801),"")</f>
        <v>9012345678</v>
      </c>
      <c r="AF3801">
        <f>IFERROR(_xlfn.XLOOKUP($AE3801,providers!$B$2:$B$11,providers!$Q$2:$Q$11),"")</f>
        <v>4.3</v>
      </c>
      <c r="AG3801" s="1">
        <f t="shared" si="59"/>
        <v>45536</v>
      </c>
    </row>
    <row r="3802" spans="1:33" x14ac:dyDescent="0.25">
      <c r="A3802" t="s">
        <v>4389</v>
      </c>
      <c r="B3802" t="s">
        <v>4386</v>
      </c>
      <c r="C3802">
        <v>9012345678</v>
      </c>
      <c r="D3802">
        <v>9012345678</v>
      </c>
      <c r="E3802" s="1">
        <v>45552</v>
      </c>
      <c r="F3802" s="1">
        <v>45552</v>
      </c>
      <c r="G3802" s="1">
        <v>45567</v>
      </c>
      <c r="H3802" t="s">
        <v>67</v>
      </c>
      <c r="I3802">
        <v>21</v>
      </c>
      <c r="J3802" t="s">
        <v>42</v>
      </c>
      <c r="K3802">
        <v>99223</v>
      </c>
      <c r="O3802">
        <v>1</v>
      </c>
      <c r="P3802">
        <v>26277.4</v>
      </c>
      <c r="Q3802">
        <v>16953.16</v>
      </c>
      <c r="R3802">
        <v>13562.53</v>
      </c>
      <c r="S3802">
        <v>3390.63</v>
      </c>
      <c r="T3802" t="s">
        <v>30</v>
      </c>
      <c r="V3802">
        <v>1</v>
      </c>
      <c r="W3802" s="2" t="s">
        <v>68</v>
      </c>
      <c r="X3802" t="s">
        <v>43</v>
      </c>
      <c r="Y3802" t="s">
        <v>44</v>
      </c>
      <c r="Z3802" t="s">
        <v>69</v>
      </c>
      <c r="AA3802" t="str">
        <f>IFERROR(_xlfn.XLOOKUP($J3802,avoidable_ed_reference!$A$2:$A$13,avoidable_ed_reference!$C$2:$C$13),"Not Classified")</f>
        <v>Non-Avoidable</v>
      </c>
      <c r="AB3802" t="str">
        <f>IFERROR(_xlfn.XLOOKUP($B3802,enrollment!$A$2:$A$801,enrollment!$I$2:$I$801),"")</f>
        <v>KY</v>
      </c>
      <c r="AC3802">
        <f>IFERROR(_xlfn.XLOOKUP($B3802,enrollment!$A$2:$A$801,enrollment!$L$2:$L$801),"")</f>
        <v>53</v>
      </c>
      <c r="AD3802" t="str" cm="1">
        <f t="array" ref="AD3802">_xlfn.IFS(AC3802="","Unknown",AC3802&lt;18,"0-17",AC3802&lt;35,"18-34",AC3802&lt;50,"35-49",AC3802&lt;65,"50-64",TRUE,"65+")</f>
        <v>50-64</v>
      </c>
      <c r="AE3802">
        <f>IFERROR(_xlfn.XLOOKUP($B3802,enrollment!$A$2:$A$801,enrollment!$O$2:$O$801),"")</f>
        <v>9012345678</v>
      </c>
      <c r="AF3802">
        <f>IFERROR(_xlfn.XLOOKUP($AE3802,providers!$B$2:$B$11,providers!$Q$2:$Q$11),"")</f>
        <v>4.3</v>
      </c>
      <c r="AG3802" s="1">
        <f t="shared" si="59"/>
        <v>45536</v>
      </c>
    </row>
    <row r="3803" spans="1:33" x14ac:dyDescent="0.25">
      <c r="A3803" t="s">
        <v>4390</v>
      </c>
      <c r="B3803" t="s">
        <v>4391</v>
      </c>
      <c r="C3803">
        <v>2345678901</v>
      </c>
      <c r="D3803">
        <v>2345678901</v>
      </c>
      <c r="E3803" s="1">
        <v>45625</v>
      </c>
      <c r="F3803" s="1">
        <v>45625</v>
      </c>
      <c r="G3803" s="1">
        <v>45656</v>
      </c>
      <c r="H3803" t="s">
        <v>28</v>
      </c>
      <c r="I3803">
        <v>23</v>
      </c>
      <c r="J3803" t="s">
        <v>77</v>
      </c>
      <c r="K3803">
        <v>99284</v>
      </c>
      <c r="O3803">
        <v>1</v>
      </c>
      <c r="P3803">
        <v>2097.0500000000002</v>
      </c>
      <c r="Q3803">
        <v>1165.03</v>
      </c>
      <c r="R3803">
        <v>932.02</v>
      </c>
      <c r="S3803">
        <v>233.01</v>
      </c>
      <c r="T3803" t="s">
        <v>30</v>
      </c>
      <c r="X3803" t="s">
        <v>31</v>
      </c>
      <c r="Y3803" t="s">
        <v>32</v>
      </c>
      <c r="Z3803" t="s">
        <v>45</v>
      </c>
      <c r="AA3803" t="str">
        <f>IFERROR(_xlfn.XLOOKUP($J3803,avoidable_ed_reference!$A$2:$A$13,avoidable_ed_reference!$C$2:$C$13),"Not Classified")</f>
        <v>Avoidable</v>
      </c>
      <c r="AB3803" t="str">
        <f>IFERROR(_xlfn.XLOOKUP($B3803,enrollment!$A$2:$A$801,enrollment!$I$2:$I$801),"")</f>
        <v>OH</v>
      </c>
      <c r="AC3803">
        <f>IFERROR(_xlfn.XLOOKUP($B3803,enrollment!$A$2:$A$801,enrollment!$L$2:$L$801),"")</f>
        <v>43</v>
      </c>
      <c r="AD3803" t="str" cm="1">
        <f t="array" ref="AD3803">_xlfn.IFS(AC3803="","Unknown",AC3803&lt;18,"0-17",AC3803&lt;35,"18-34",AC3803&lt;50,"35-49",AC3803&lt;65,"50-64",TRUE,"65+")</f>
        <v>35-49</v>
      </c>
      <c r="AE3803">
        <f>IFERROR(_xlfn.XLOOKUP($B3803,enrollment!$A$2:$A$801,enrollment!$O$2:$O$801),"")</f>
        <v>2345678901</v>
      </c>
      <c r="AF3803">
        <f>IFERROR(_xlfn.XLOOKUP($AE3803,providers!$B$2:$B$11,providers!$Q$2:$Q$11),"")</f>
        <v>4.2</v>
      </c>
      <c r="AG3803" s="1">
        <f t="shared" si="59"/>
        <v>45597</v>
      </c>
    </row>
    <row r="3804" spans="1:33" x14ac:dyDescent="0.25">
      <c r="A3804" t="s">
        <v>4392</v>
      </c>
      <c r="B3804" t="s">
        <v>4391</v>
      </c>
      <c r="C3804">
        <v>3456789012</v>
      </c>
      <c r="D3804">
        <v>3456789012</v>
      </c>
      <c r="E3804" s="1">
        <v>45632</v>
      </c>
      <c r="F3804" s="1">
        <v>45632</v>
      </c>
      <c r="G3804" s="1">
        <v>45660</v>
      </c>
      <c r="H3804" t="s">
        <v>28</v>
      </c>
      <c r="I3804">
        <v>23</v>
      </c>
      <c r="J3804" t="s">
        <v>29</v>
      </c>
      <c r="K3804">
        <v>99284</v>
      </c>
      <c r="O3804">
        <v>1</v>
      </c>
      <c r="P3804">
        <v>1683.27</v>
      </c>
      <c r="Q3804">
        <v>935.15</v>
      </c>
      <c r="R3804">
        <v>748.12</v>
      </c>
      <c r="S3804">
        <v>187.03</v>
      </c>
      <c r="T3804" t="s">
        <v>30</v>
      </c>
      <c r="X3804" t="s">
        <v>31</v>
      </c>
      <c r="Y3804" t="s">
        <v>32</v>
      </c>
      <c r="Z3804" t="s">
        <v>45</v>
      </c>
      <c r="AA3804" t="str">
        <f>IFERROR(_xlfn.XLOOKUP($J3804,avoidable_ed_reference!$A$2:$A$13,avoidable_ed_reference!$C$2:$C$13),"Not Classified")</f>
        <v>Potentially Avoidable</v>
      </c>
      <c r="AB3804" t="str">
        <f>IFERROR(_xlfn.XLOOKUP($B3804,enrollment!$A$2:$A$801,enrollment!$I$2:$I$801),"")</f>
        <v>OH</v>
      </c>
      <c r="AC3804">
        <f>IFERROR(_xlfn.XLOOKUP($B3804,enrollment!$A$2:$A$801,enrollment!$L$2:$L$801),"")</f>
        <v>43</v>
      </c>
      <c r="AD3804" t="str" cm="1">
        <f t="array" ref="AD3804">_xlfn.IFS(AC3804="","Unknown",AC3804&lt;18,"0-17",AC3804&lt;35,"18-34",AC3804&lt;50,"35-49",AC3804&lt;65,"50-64",TRUE,"65+")</f>
        <v>35-49</v>
      </c>
      <c r="AE3804">
        <f>IFERROR(_xlfn.XLOOKUP($B3804,enrollment!$A$2:$A$801,enrollment!$O$2:$O$801),"")</f>
        <v>2345678901</v>
      </c>
      <c r="AF3804">
        <f>IFERROR(_xlfn.XLOOKUP($AE3804,providers!$B$2:$B$11,providers!$Q$2:$Q$11),"")</f>
        <v>4.2</v>
      </c>
      <c r="AG3804" s="1">
        <f t="shared" si="59"/>
        <v>45627</v>
      </c>
    </row>
    <row r="3805" spans="1:33" x14ac:dyDescent="0.25">
      <c r="A3805" t="s">
        <v>4393</v>
      </c>
      <c r="B3805" t="s">
        <v>4391</v>
      </c>
      <c r="C3805">
        <v>2345678901</v>
      </c>
      <c r="D3805">
        <v>2345678901</v>
      </c>
      <c r="E3805" s="1">
        <v>45293</v>
      </c>
      <c r="F3805" s="1">
        <v>45293</v>
      </c>
      <c r="G3805" s="1">
        <v>45317</v>
      </c>
      <c r="H3805" t="s">
        <v>28</v>
      </c>
      <c r="I3805">
        <v>11</v>
      </c>
      <c r="J3805" t="s">
        <v>35</v>
      </c>
      <c r="K3805">
        <v>99213</v>
      </c>
      <c r="O3805">
        <v>1</v>
      </c>
      <c r="P3805">
        <v>224.15</v>
      </c>
      <c r="Q3805">
        <v>166.04</v>
      </c>
      <c r="R3805">
        <v>132.83000000000001</v>
      </c>
      <c r="S3805">
        <v>33.21</v>
      </c>
      <c r="T3805" t="s">
        <v>30</v>
      </c>
      <c r="X3805" t="s">
        <v>31</v>
      </c>
      <c r="Y3805" t="s">
        <v>32</v>
      </c>
      <c r="Z3805" t="s">
        <v>39</v>
      </c>
      <c r="AA3805" t="str">
        <f>IFERROR(_xlfn.XLOOKUP($J3805,avoidable_ed_reference!$A$2:$A$13,avoidable_ed_reference!$C$2:$C$13),"Not Classified")</f>
        <v>Avoidable</v>
      </c>
      <c r="AB3805" t="str">
        <f>IFERROR(_xlfn.XLOOKUP($B3805,enrollment!$A$2:$A$801,enrollment!$I$2:$I$801),"")</f>
        <v>OH</v>
      </c>
      <c r="AC3805">
        <f>IFERROR(_xlfn.XLOOKUP($B3805,enrollment!$A$2:$A$801,enrollment!$L$2:$L$801),"")</f>
        <v>43</v>
      </c>
      <c r="AD3805" t="str" cm="1">
        <f t="array" ref="AD3805">_xlfn.IFS(AC3805="","Unknown",AC3805&lt;18,"0-17",AC3805&lt;35,"18-34",AC3805&lt;50,"35-49",AC3805&lt;65,"50-64",TRUE,"65+")</f>
        <v>35-49</v>
      </c>
      <c r="AE3805">
        <f>IFERROR(_xlfn.XLOOKUP($B3805,enrollment!$A$2:$A$801,enrollment!$O$2:$O$801),"")</f>
        <v>2345678901</v>
      </c>
      <c r="AF3805">
        <f>IFERROR(_xlfn.XLOOKUP($AE3805,providers!$B$2:$B$11,providers!$Q$2:$Q$11),"")</f>
        <v>4.2</v>
      </c>
      <c r="AG3805" s="1">
        <f t="shared" si="59"/>
        <v>45292</v>
      </c>
    </row>
    <row r="3806" spans="1:33" x14ac:dyDescent="0.25">
      <c r="A3806" t="s">
        <v>4394</v>
      </c>
      <c r="B3806" t="s">
        <v>4391</v>
      </c>
      <c r="C3806">
        <v>9012345678</v>
      </c>
      <c r="D3806">
        <v>9012345678</v>
      </c>
      <c r="E3806" s="1">
        <v>45607</v>
      </c>
      <c r="F3806" s="1">
        <v>45607</v>
      </c>
      <c r="G3806" s="1">
        <v>45626</v>
      </c>
      <c r="H3806" t="s">
        <v>59</v>
      </c>
      <c r="J3806" t="s">
        <v>60</v>
      </c>
      <c r="L3806" s="2" t="s">
        <v>151</v>
      </c>
      <c r="M3806" t="s">
        <v>152</v>
      </c>
      <c r="N3806" t="s">
        <v>153</v>
      </c>
      <c r="O3806">
        <v>1</v>
      </c>
      <c r="P3806">
        <v>1216.3499999999999</v>
      </c>
      <c r="Q3806">
        <v>1105.77</v>
      </c>
      <c r="R3806">
        <v>884.62</v>
      </c>
      <c r="S3806">
        <v>221.15</v>
      </c>
      <c r="T3806" t="s">
        <v>30</v>
      </c>
      <c r="X3806" t="s">
        <v>31</v>
      </c>
      <c r="Y3806" t="s">
        <v>32</v>
      </c>
      <c r="Z3806" t="s">
        <v>64</v>
      </c>
      <c r="AA3806" t="str">
        <f>IFERROR(_xlfn.XLOOKUP($J3806,avoidable_ed_reference!$A$2:$A$13,avoidable_ed_reference!$C$2:$C$13),"Not Classified")</f>
        <v>Not Classified</v>
      </c>
      <c r="AB3806" t="str">
        <f>IFERROR(_xlfn.XLOOKUP($B3806,enrollment!$A$2:$A$801,enrollment!$I$2:$I$801),"")</f>
        <v>OH</v>
      </c>
      <c r="AC3806">
        <f>IFERROR(_xlfn.XLOOKUP($B3806,enrollment!$A$2:$A$801,enrollment!$L$2:$L$801),"")</f>
        <v>43</v>
      </c>
      <c r="AD3806" t="str" cm="1">
        <f t="array" ref="AD3806">_xlfn.IFS(AC3806="","Unknown",AC3806&lt;18,"0-17",AC3806&lt;35,"18-34",AC3806&lt;50,"35-49",AC3806&lt;65,"50-64",TRUE,"65+")</f>
        <v>35-49</v>
      </c>
      <c r="AE3806">
        <f>IFERROR(_xlfn.XLOOKUP($B3806,enrollment!$A$2:$A$801,enrollment!$O$2:$O$801),"")</f>
        <v>2345678901</v>
      </c>
      <c r="AF3806">
        <f>IFERROR(_xlfn.XLOOKUP($AE3806,providers!$B$2:$B$11,providers!$Q$2:$Q$11),"")</f>
        <v>4.2</v>
      </c>
      <c r="AG3806" s="1">
        <f t="shared" si="59"/>
        <v>45597</v>
      </c>
    </row>
    <row r="3807" spans="1:33" x14ac:dyDescent="0.25">
      <c r="A3807" t="s">
        <v>4395</v>
      </c>
      <c r="B3807" t="s">
        <v>4391</v>
      </c>
      <c r="C3807">
        <v>2345678901</v>
      </c>
      <c r="D3807">
        <v>2345678901</v>
      </c>
      <c r="E3807" s="1">
        <v>45497</v>
      </c>
      <c r="F3807" s="1">
        <v>45497</v>
      </c>
      <c r="G3807" s="1">
        <v>45525</v>
      </c>
      <c r="H3807" t="s">
        <v>28</v>
      </c>
      <c r="I3807">
        <v>11</v>
      </c>
      <c r="J3807" t="s">
        <v>47</v>
      </c>
      <c r="K3807">
        <v>99213</v>
      </c>
      <c r="O3807">
        <v>1</v>
      </c>
      <c r="P3807">
        <v>225.27</v>
      </c>
      <c r="Q3807">
        <v>166.87</v>
      </c>
      <c r="R3807">
        <v>133.5</v>
      </c>
      <c r="S3807">
        <v>33.369999999999997</v>
      </c>
      <c r="T3807" t="s">
        <v>30</v>
      </c>
      <c r="X3807" t="s">
        <v>31</v>
      </c>
      <c r="Y3807" t="s">
        <v>32</v>
      </c>
      <c r="Z3807" t="s">
        <v>39</v>
      </c>
      <c r="AA3807" t="str">
        <f>IFERROR(_xlfn.XLOOKUP($J3807,avoidable_ed_reference!$A$2:$A$13,avoidable_ed_reference!$C$2:$C$13),"Not Classified")</f>
        <v>Not Classified</v>
      </c>
      <c r="AB3807" t="str">
        <f>IFERROR(_xlfn.XLOOKUP($B3807,enrollment!$A$2:$A$801,enrollment!$I$2:$I$801),"")</f>
        <v>OH</v>
      </c>
      <c r="AC3807">
        <f>IFERROR(_xlfn.XLOOKUP($B3807,enrollment!$A$2:$A$801,enrollment!$L$2:$L$801),"")</f>
        <v>43</v>
      </c>
      <c r="AD3807" t="str" cm="1">
        <f t="array" ref="AD3807">_xlfn.IFS(AC3807="","Unknown",AC3807&lt;18,"0-17",AC3807&lt;35,"18-34",AC3807&lt;50,"35-49",AC3807&lt;65,"50-64",TRUE,"65+")</f>
        <v>35-49</v>
      </c>
      <c r="AE3807">
        <f>IFERROR(_xlfn.XLOOKUP($B3807,enrollment!$A$2:$A$801,enrollment!$O$2:$O$801),"")</f>
        <v>2345678901</v>
      </c>
      <c r="AF3807">
        <f>IFERROR(_xlfn.XLOOKUP($AE3807,providers!$B$2:$B$11,providers!$Q$2:$Q$11),"")</f>
        <v>4.2</v>
      </c>
      <c r="AG3807" s="1">
        <f t="shared" si="59"/>
        <v>45474</v>
      </c>
    </row>
    <row r="3808" spans="1:33" x14ac:dyDescent="0.25">
      <c r="A3808" t="s">
        <v>4396</v>
      </c>
      <c r="B3808" t="s">
        <v>4397</v>
      </c>
      <c r="C3808">
        <v>2233445566</v>
      </c>
      <c r="D3808">
        <v>2233445566</v>
      </c>
      <c r="E3808" s="1">
        <v>45656</v>
      </c>
      <c r="F3808" s="1">
        <v>45656</v>
      </c>
      <c r="G3808" s="1">
        <v>45672</v>
      </c>
      <c r="H3808" t="s">
        <v>28</v>
      </c>
      <c r="I3808">
        <v>23</v>
      </c>
      <c r="J3808" t="s">
        <v>55</v>
      </c>
      <c r="K3808">
        <v>99284</v>
      </c>
      <c r="O3808">
        <v>1</v>
      </c>
      <c r="P3808">
        <v>2226.92</v>
      </c>
      <c r="Q3808">
        <v>1237.18</v>
      </c>
      <c r="R3808">
        <v>989.74</v>
      </c>
      <c r="S3808">
        <v>247.44</v>
      </c>
      <c r="T3808" t="s">
        <v>30</v>
      </c>
      <c r="X3808" t="s">
        <v>233</v>
      </c>
      <c r="Y3808" t="s">
        <v>32</v>
      </c>
      <c r="Z3808" t="s">
        <v>45</v>
      </c>
      <c r="AA3808" t="str">
        <f>IFERROR(_xlfn.XLOOKUP($J3808,avoidable_ed_reference!$A$2:$A$13,avoidable_ed_reference!$C$2:$C$13),"Not Classified")</f>
        <v>Potentially Avoidable</v>
      </c>
      <c r="AB3808" t="str">
        <f>IFERROR(_xlfn.XLOOKUP($B3808,enrollment!$A$2:$A$801,enrollment!$I$2:$I$801),"")</f>
        <v>TN</v>
      </c>
      <c r="AC3808">
        <f>IFERROR(_xlfn.XLOOKUP($B3808,enrollment!$A$2:$A$801,enrollment!$L$2:$L$801),"")</f>
        <v>30</v>
      </c>
      <c r="AD3808" t="str" cm="1">
        <f t="array" ref="AD3808">_xlfn.IFS(AC3808="","Unknown",AC3808&lt;18,"0-17",AC3808&lt;35,"18-34",AC3808&lt;50,"35-49",AC3808&lt;65,"50-64",TRUE,"65+")</f>
        <v>18-34</v>
      </c>
      <c r="AE3808">
        <f>IFERROR(_xlfn.XLOOKUP($B3808,enrollment!$A$2:$A$801,enrollment!$O$2:$O$801),"")</f>
        <v>2233445566</v>
      </c>
      <c r="AF3808">
        <f>IFERROR(_xlfn.XLOOKUP($AE3808,providers!$B$2:$B$11,providers!$Q$2:$Q$11),"")</f>
        <v>3.5</v>
      </c>
      <c r="AG3808" s="1">
        <f t="shared" si="59"/>
        <v>45627</v>
      </c>
    </row>
    <row r="3809" spans="1:33" x14ac:dyDescent="0.25">
      <c r="A3809" t="s">
        <v>4398</v>
      </c>
      <c r="B3809" t="s">
        <v>4397</v>
      </c>
      <c r="C3809">
        <v>2233445566</v>
      </c>
      <c r="D3809">
        <v>2233445566</v>
      </c>
      <c r="E3809" s="1">
        <v>45358</v>
      </c>
      <c r="F3809" s="1">
        <v>45358</v>
      </c>
      <c r="G3809" s="1">
        <v>45375</v>
      </c>
      <c r="H3809" t="s">
        <v>28</v>
      </c>
      <c r="I3809">
        <v>11</v>
      </c>
      <c r="J3809" t="s">
        <v>47</v>
      </c>
      <c r="K3809">
        <v>99213</v>
      </c>
      <c r="O3809">
        <v>1</v>
      </c>
      <c r="P3809">
        <v>186.61</v>
      </c>
      <c r="Q3809">
        <v>138.22999999999999</v>
      </c>
      <c r="R3809">
        <v>110.58</v>
      </c>
      <c r="S3809">
        <v>27.65</v>
      </c>
      <c r="T3809" t="s">
        <v>30</v>
      </c>
      <c r="X3809" t="s">
        <v>233</v>
      </c>
      <c r="Y3809" t="s">
        <v>32</v>
      </c>
      <c r="Z3809" t="s">
        <v>39</v>
      </c>
      <c r="AA3809" t="str">
        <f>IFERROR(_xlfn.XLOOKUP($J3809,avoidable_ed_reference!$A$2:$A$13,avoidable_ed_reference!$C$2:$C$13),"Not Classified")</f>
        <v>Not Classified</v>
      </c>
      <c r="AB3809" t="str">
        <f>IFERROR(_xlfn.XLOOKUP($B3809,enrollment!$A$2:$A$801,enrollment!$I$2:$I$801),"")</f>
        <v>TN</v>
      </c>
      <c r="AC3809">
        <f>IFERROR(_xlfn.XLOOKUP($B3809,enrollment!$A$2:$A$801,enrollment!$L$2:$L$801),"")</f>
        <v>30</v>
      </c>
      <c r="AD3809" t="str" cm="1">
        <f t="array" ref="AD3809">_xlfn.IFS(AC3809="","Unknown",AC3809&lt;18,"0-17",AC3809&lt;35,"18-34",AC3809&lt;50,"35-49",AC3809&lt;65,"50-64",TRUE,"65+")</f>
        <v>18-34</v>
      </c>
      <c r="AE3809">
        <f>IFERROR(_xlfn.XLOOKUP($B3809,enrollment!$A$2:$A$801,enrollment!$O$2:$O$801),"")</f>
        <v>2233445566</v>
      </c>
      <c r="AF3809">
        <f>IFERROR(_xlfn.XLOOKUP($AE3809,providers!$B$2:$B$11,providers!$Q$2:$Q$11),"")</f>
        <v>3.5</v>
      </c>
      <c r="AG3809" s="1">
        <f t="shared" si="59"/>
        <v>45352</v>
      </c>
    </row>
    <row r="3810" spans="1:33" x14ac:dyDescent="0.25">
      <c r="A3810" t="s">
        <v>4399</v>
      </c>
      <c r="B3810" t="s">
        <v>4397</v>
      </c>
      <c r="C3810">
        <v>6789012345</v>
      </c>
      <c r="D3810">
        <v>6789012345</v>
      </c>
      <c r="E3810" s="1">
        <v>45643</v>
      </c>
      <c r="F3810" s="1">
        <v>45643</v>
      </c>
      <c r="G3810" s="1">
        <v>45672</v>
      </c>
      <c r="H3810" t="s">
        <v>28</v>
      </c>
      <c r="I3810">
        <v>23</v>
      </c>
      <c r="J3810" t="s">
        <v>127</v>
      </c>
      <c r="K3810">
        <v>99284</v>
      </c>
      <c r="O3810">
        <v>1</v>
      </c>
      <c r="P3810">
        <v>2272.4499999999998</v>
      </c>
      <c r="Q3810">
        <v>1262.47</v>
      </c>
      <c r="R3810">
        <v>1009.98</v>
      </c>
      <c r="S3810">
        <v>252.49</v>
      </c>
      <c r="T3810" t="s">
        <v>30</v>
      </c>
      <c r="X3810" t="s">
        <v>233</v>
      </c>
      <c r="Y3810" t="s">
        <v>32</v>
      </c>
      <c r="Z3810" t="s">
        <v>45</v>
      </c>
      <c r="AA3810" t="str">
        <f>IFERROR(_xlfn.XLOOKUP($J3810,avoidable_ed_reference!$A$2:$A$13,avoidable_ed_reference!$C$2:$C$13),"Not Classified")</f>
        <v>Avoidable</v>
      </c>
      <c r="AB3810" t="str">
        <f>IFERROR(_xlfn.XLOOKUP($B3810,enrollment!$A$2:$A$801,enrollment!$I$2:$I$801),"")</f>
        <v>TN</v>
      </c>
      <c r="AC3810">
        <f>IFERROR(_xlfn.XLOOKUP($B3810,enrollment!$A$2:$A$801,enrollment!$L$2:$L$801),"")</f>
        <v>30</v>
      </c>
      <c r="AD3810" t="str" cm="1">
        <f t="array" ref="AD3810">_xlfn.IFS(AC3810="","Unknown",AC3810&lt;18,"0-17",AC3810&lt;35,"18-34",AC3810&lt;50,"35-49",AC3810&lt;65,"50-64",TRUE,"65+")</f>
        <v>18-34</v>
      </c>
      <c r="AE3810">
        <f>IFERROR(_xlfn.XLOOKUP($B3810,enrollment!$A$2:$A$801,enrollment!$O$2:$O$801),"")</f>
        <v>2233445566</v>
      </c>
      <c r="AF3810">
        <f>IFERROR(_xlfn.XLOOKUP($AE3810,providers!$B$2:$B$11,providers!$Q$2:$Q$11),"")</f>
        <v>3.5</v>
      </c>
      <c r="AG3810" s="1">
        <f t="shared" si="59"/>
        <v>45627</v>
      </c>
    </row>
    <row r="3811" spans="1:33" x14ac:dyDescent="0.25">
      <c r="A3811" t="s">
        <v>4400</v>
      </c>
      <c r="B3811" t="s">
        <v>4397</v>
      </c>
      <c r="C3811">
        <v>9012345678</v>
      </c>
      <c r="D3811">
        <v>9012345678</v>
      </c>
      <c r="E3811" s="1">
        <v>45605</v>
      </c>
      <c r="F3811" s="1">
        <v>45605</v>
      </c>
      <c r="G3811" s="1">
        <v>45633</v>
      </c>
      <c r="H3811" t="s">
        <v>28</v>
      </c>
      <c r="I3811">
        <v>23</v>
      </c>
      <c r="J3811" t="s">
        <v>55</v>
      </c>
      <c r="K3811">
        <v>99284</v>
      </c>
      <c r="O3811">
        <v>1</v>
      </c>
      <c r="P3811">
        <v>2168.12</v>
      </c>
      <c r="Q3811">
        <v>1204.51</v>
      </c>
      <c r="R3811">
        <v>963.61</v>
      </c>
      <c r="S3811">
        <v>240.9</v>
      </c>
      <c r="T3811" t="s">
        <v>30</v>
      </c>
      <c r="X3811" t="s">
        <v>233</v>
      </c>
      <c r="Y3811" t="s">
        <v>32</v>
      </c>
      <c r="Z3811" t="s">
        <v>45</v>
      </c>
      <c r="AA3811" t="str">
        <f>IFERROR(_xlfn.XLOOKUP($J3811,avoidable_ed_reference!$A$2:$A$13,avoidable_ed_reference!$C$2:$C$13),"Not Classified")</f>
        <v>Potentially Avoidable</v>
      </c>
      <c r="AB3811" t="str">
        <f>IFERROR(_xlfn.XLOOKUP($B3811,enrollment!$A$2:$A$801,enrollment!$I$2:$I$801),"")</f>
        <v>TN</v>
      </c>
      <c r="AC3811">
        <f>IFERROR(_xlfn.XLOOKUP($B3811,enrollment!$A$2:$A$801,enrollment!$L$2:$L$801),"")</f>
        <v>30</v>
      </c>
      <c r="AD3811" t="str" cm="1">
        <f t="array" ref="AD3811">_xlfn.IFS(AC3811="","Unknown",AC3811&lt;18,"0-17",AC3811&lt;35,"18-34",AC3811&lt;50,"35-49",AC3811&lt;65,"50-64",TRUE,"65+")</f>
        <v>18-34</v>
      </c>
      <c r="AE3811">
        <f>IFERROR(_xlfn.XLOOKUP($B3811,enrollment!$A$2:$A$801,enrollment!$O$2:$O$801),"")</f>
        <v>2233445566</v>
      </c>
      <c r="AF3811">
        <f>IFERROR(_xlfn.XLOOKUP($AE3811,providers!$B$2:$B$11,providers!$Q$2:$Q$11),"")</f>
        <v>3.5</v>
      </c>
      <c r="AG3811" s="1">
        <f t="shared" si="59"/>
        <v>45597</v>
      </c>
    </row>
    <row r="3812" spans="1:33" x14ac:dyDescent="0.25">
      <c r="A3812" t="s">
        <v>4401</v>
      </c>
      <c r="B3812" t="s">
        <v>4397</v>
      </c>
      <c r="C3812">
        <v>7890123456</v>
      </c>
      <c r="D3812">
        <v>7890123456</v>
      </c>
      <c r="E3812" s="1">
        <v>45508</v>
      </c>
      <c r="F3812" s="1">
        <v>45508</v>
      </c>
      <c r="G3812" s="1">
        <v>45525</v>
      </c>
      <c r="H3812" t="s">
        <v>28</v>
      </c>
      <c r="I3812">
        <v>23</v>
      </c>
      <c r="J3812" t="s">
        <v>35</v>
      </c>
      <c r="K3812">
        <v>99284</v>
      </c>
      <c r="O3812">
        <v>1</v>
      </c>
      <c r="P3812">
        <v>1980.14</v>
      </c>
      <c r="Q3812">
        <v>1100.08</v>
      </c>
      <c r="R3812">
        <v>880.06</v>
      </c>
      <c r="S3812">
        <v>220.02</v>
      </c>
      <c r="T3812" t="s">
        <v>30</v>
      </c>
      <c r="X3812" t="s">
        <v>233</v>
      </c>
      <c r="Y3812" t="s">
        <v>32</v>
      </c>
      <c r="Z3812" t="s">
        <v>45</v>
      </c>
      <c r="AA3812" t="str">
        <f>IFERROR(_xlfn.XLOOKUP($J3812,avoidable_ed_reference!$A$2:$A$13,avoidable_ed_reference!$C$2:$C$13),"Not Classified")</f>
        <v>Avoidable</v>
      </c>
      <c r="AB3812" t="str">
        <f>IFERROR(_xlfn.XLOOKUP($B3812,enrollment!$A$2:$A$801,enrollment!$I$2:$I$801),"")</f>
        <v>TN</v>
      </c>
      <c r="AC3812">
        <f>IFERROR(_xlfn.XLOOKUP($B3812,enrollment!$A$2:$A$801,enrollment!$L$2:$L$801),"")</f>
        <v>30</v>
      </c>
      <c r="AD3812" t="str" cm="1">
        <f t="array" ref="AD3812">_xlfn.IFS(AC3812="","Unknown",AC3812&lt;18,"0-17",AC3812&lt;35,"18-34",AC3812&lt;50,"35-49",AC3812&lt;65,"50-64",TRUE,"65+")</f>
        <v>18-34</v>
      </c>
      <c r="AE3812">
        <f>IFERROR(_xlfn.XLOOKUP($B3812,enrollment!$A$2:$A$801,enrollment!$O$2:$O$801),"")</f>
        <v>2233445566</v>
      </c>
      <c r="AF3812">
        <f>IFERROR(_xlfn.XLOOKUP($AE3812,providers!$B$2:$B$11,providers!$Q$2:$Q$11),"")</f>
        <v>3.5</v>
      </c>
      <c r="AG3812" s="1">
        <f t="shared" si="59"/>
        <v>45505</v>
      </c>
    </row>
    <row r="3813" spans="1:33" x14ac:dyDescent="0.25">
      <c r="A3813" t="s">
        <v>4402</v>
      </c>
      <c r="B3813" t="s">
        <v>4397</v>
      </c>
      <c r="C3813">
        <v>2345678901</v>
      </c>
      <c r="D3813">
        <v>2345678901</v>
      </c>
      <c r="E3813" s="1">
        <v>45428</v>
      </c>
      <c r="F3813" s="1">
        <v>45428</v>
      </c>
      <c r="G3813" s="1">
        <v>45445</v>
      </c>
      <c r="H3813" t="s">
        <v>28</v>
      </c>
      <c r="I3813">
        <v>23</v>
      </c>
      <c r="J3813" t="s">
        <v>29</v>
      </c>
      <c r="K3813">
        <v>99284</v>
      </c>
      <c r="O3813">
        <v>1</v>
      </c>
      <c r="P3813">
        <v>2157.59</v>
      </c>
      <c r="Q3813">
        <v>1198.6600000000001</v>
      </c>
      <c r="R3813">
        <v>958.93</v>
      </c>
      <c r="S3813">
        <v>239.73</v>
      </c>
      <c r="T3813" t="s">
        <v>30</v>
      </c>
      <c r="X3813" t="s">
        <v>233</v>
      </c>
      <c r="Y3813" t="s">
        <v>32</v>
      </c>
      <c r="Z3813" t="s">
        <v>45</v>
      </c>
      <c r="AA3813" t="str">
        <f>IFERROR(_xlfn.XLOOKUP($J3813,avoidable_ed_reference!$A$2:$A$13,avoidable_ed_reference!$C$2:$C$13),"Not Classified")</f>
        <v>Potentially Avoidable</v>
      </c>
      <c r="AB3813" t="str">
        <f>IFERROR(_xlfn.XLOOKUP($B3813,enrollment!$A$2:$A$801,enrollment!$I$2:$I$801),"")</f>
        <v>TN</v>
      </c>
      <c r="AC3813">
        <f>IFERROR(_xlfn.XLOOKUP($B3813,enrollment!$A$2:$A$801,enrollment!$L$2:$L$801),"")</f>
        <v>30</v>
      </c>
      <c r="AD3813" t="str" cm="1">
        <f t="array" ref="AD3813">_xlfn.IFS(AC3813="","Unknown",AC3813&lt;18,"0-17",AC3813&lt;35,"18-34",AC3813&lt;50,"35-49",AC3813&lt;65,"50-64",TRUE,"65+")</f>
        <v>18-34</v>
      </c>
      <c r="AE3813">
        <f>IFERROR(_xlfn.XLOOKUP($B3813,enrollment!$A$2:$A$801,enrollment!$O$2:$O$801),"")</f>
        <v>2233445566</v>
      </c>
      <c r="AF3813">
        <f>IFERROR(_xlfn.XLOOKUP($AE3813,providers!$B$2:$B$11,providers!$Q$2:$Q$11),"")</f>
        <v>3.5</v>
      </c>
      <c r="AG3813" s="1">
        <f t="shared" si="59"/>
        <v>45413</v>
      </c>
    </row>
    <row r="3814" spans="1:33" x14ac:dyDescent="0.25">
      <c r="A3814" t="s">
        <v>4403</v>
      </c>
      <c r="B3814" t="s">
        <v>4397</v>
      </c>
      <c r="C3814">
        <v>3456789012</v>
      </c>
      <c r="D3814">
        <v>3456789012</v>
      </c>
      <c r="E3814" s="1">
        <v>45420</v>
      </c>
      <c r="F3814" s="1">
        <v>45420</v>
      </c>
      <c r="G3814" s="1">
        <v>45440</v>
      </c>
      <c r="H3814" t="s">
        <v>28</v>
      </c>
      <c r="I3814">
        <v>23</v>
      </c>
      <c r="J3814" t="s">
        <v>127</v>
      </c>
      <c r="K3814">
        <v>99284</v>
      </c>
      <c r="O3814">
        <v>1</v>
      </c>
      <c r="P3814">
        <v>2166.91</v>
      </c>
      <c r="Q3814">
        <v>1203.8399999999999</v>
      </c>
      <c r="R3814">
        <v>963.07</v>
      </c>
      <c r="S3814">
        <v>240.77</v>
      </c>
      <c r="T3814" t="s">
        <v>30</v>
      </c>
      <c r="X3814" t="s">
        <v>233</v>
      </c>
      <c r="Y3814" t="s">
        <v>32</v>
      </c>
      <c r="Z3814" t="s">
        <v>45</v>
      </c>
      <c r="AA3814" t="str">
        <f>IFERROR(_xlfn.XLOOKUP($J3814,avoidable_ed_reference!$A$2:$A$13,avoidable_ed_reference!$C$2:$C$13),"Not Classified")</f>
        <v>Avoidable</v>
      </c>
      <c r="AB3814" t="str">
        <f>IFERROR(_xlfn.XLOOKUP($B3814,enrollment!$A$2:$A$801,enrollment!$I$2:$I$801),"")</f>
        <v>TN</v>
      </c>
      <c r="AC3814">
        <f>IFERROR(_xlfn.XLOOKUP($B3814,enrollment!$A$2:$A$801,enrollment!$L$2:$L$801),"")</f>
        <v>30</v>
      </c>
      <c r="AD3814" t="str" cm="1">
        <f t="array" ref="AD3814">_xlfn.IFS(AC3814="","Unknown",AC3814&lt;18,"0-17",AC3814&lt;35,"18-34",AC3814&lt;50,"35-49",AC3814&lt;65,"50-64",TRUE,"65+")</f>
        <v>18-34</v>
      </c>
      <c r="AE3814">
        <f>IFERROR(_xlfn.XLOOKUP($B3814,enrollment!$A$2:$A$801,enrollment!$O$2:$O$801),"")</f>
        <v>2233445566</v>
      </c>
      <c r="AF3814">
        <f>IFERROR(_xlfn.XLOOKUP($AE3814,providers!$B$2:$B$11,providers!$Q$2:$Q$11),"")</f>
        <v>3.5</v>
      </c>
      <c r="AG3814" s="1">
        <f t="shared" si="59"/>
        <v>45413</v>
      </c>
    </row>
    <row r="3815" spans="1:33" x14ac:dyDescent="0.25">
      <c r="A3815" t="s">
        <v>4404</v>
      </c>
      <c r="B3815" t="s">
        <v>4397</v>
      </c>
      <c r="C3815">
        <v>5678901234</v>
      </c>
      <c r="D3815">
        <v>5678901234</v>
      </c>
      <c r="E3815" s="1">
        <v>45397</v>
      </c>
      <c r="F3815" s="1">
        <v>45397</v>
      </c>
      <c r="G3815" s="1">
        <v>45423</v>
      </c>
      <c r="H3815" t="s">
        <v>28</v>
      </c>
      <c r="I3815">
        <v>20</v>
      </c>
      <c r="J3815" t="s">
        <v>35</v>
      </c>
      <c r="K3815">
        <v>99213</v>
      </c>
      <c r="O3815">
        <v>1</v>
      </c>
      <c r="P3815">
        <v>149.83000000000001</v>
      </c>
      <c r="Q3815">
        <v>115.25</v>
      </c>
      <c r="R3815">
        <v>92.2</v>
      </c>
      <c r="S3815">
        <v>23.05</v>
      </c>
      <c r="T3815" t="s">
        <v>30</v>
      </c>
      <c r="X3815" t="s">
        <v>233</v>
      </c>
      <c r="Y3815" t="s">
        <v>32</v>
      </c>
      <c r="Z3815" t="s">
        <v>36</v>
      </c>
      <c r="AA3815" t="str">
        <f>IFERROR(_xlfn.XLOOKUP($J3815,avoidable_ed_reference!$A$2:$A$13,avoidable_ed_reference!$C$2:$C$13),"Not Classified")</f>
        <v>Avoidable</v>
      </c>
      <c r="AB3815" t="str">
        <f>IFERROR(_xlfn.XLOOKUP($B3815,enrollment!$A$2:$A$801,enrollment!$I$2:$I$801),"")</f>
        <v>TN</v>
      </c>
      <c r="AC3815">
        <f>IFERROR(_xlfn.XLOOKUP($B3815,enrollment!$A$2:$A$801,enrollment!$L$2:$L$801),"")</f>
        <v>30</v>
      </c>
      <c r="AD3815" t="str" cm="1">
        <f t="array" ref="AD3815">_xlfn.IFS(AC3815="","Unknown",AC3815&lt;18,"0-17",AC3815&lt;35,"18-34",AC3815&lt;50,"35-49",AC3815&lt;65,"50-64",TRUE,"65+")</f>
        <v>18-34</v>
      </c>
      <c r="AE3815">
        <f>IFERROR(_xlfn.XLOOKUP($B3815,enrollment!$A$2:$A$801,enrollment!$O$2:$O$801),"")</f>
        <v>2233445566</v>
      </c>
      <c r="AF3815">
        <f>IFERROR(_xlfn.XLOOKUP($AE3815,providers!$B$2:$B$11,providers!$Q$2:$Q$11),"")</f>
        <v>3.5</v>
      </c>
      <c r="AG3815" s="1">
        <f t="shared" si="59"/>
        <v>45383</v>
      </c>
    </row>
    <row r="3816" spans="1:33" x14ac:dyDescent="0.25">
      <c r="A3816" t="s">
        <v>4405</v>
      </c>
      <c r="B3816" t="s">
        <v>4397</v>
      </c>
      <c r="C3816">
        <v>3456789012</v>
      </c>
      <c r="D3816">
        <v>3456789012</v>
      </c>
      <c r="E3816" s="1">
        <v>45608</v>
      </c>
      <c r="F3816" s="1">
        <v>45608</v>
      </c>
      <c r="G3816" s="1">
        <v>45638</v>
      </c>
      <c r="H3816" t="s">
        <v>28</v>
      </c>
      <c r="I3816">
        <v>23</v>
      </c>
      <c r="J3816" t="s">
        <v>29</v>
      </c>
      <c r="K3816">
        <v>99284</v>
      </c>
      <c r="O3816">
        <v>1</v>
      </c>
      <c r="P3816">
        <v>2184.8200000000002</v>
      </c>
      <c r="Q3816">
        <v>1213.79</v>
      </c>
      <c r="R3816">
        <v>971.03</v>
      </c>
      <c r="S3816">
        <v>242.76</v>
      </c>
      <c r="T3816" t="s">
        <v>30</v>
      </c>
      <c r="X3816" t="s">
        <v>233</v>
      </c>
      <c r="Y3816" t="s">
        <v>32</v>
      </c>
      <c r="Z3816" t="s">
        <v>45</v>
      </c>
      <c r="AA3816" t="str">
        <f>IFERROR(_xlfn.XLOOKUP($J3816,avoidable_ed_reference!$A$2:$A$13,avoidable_ed_reference!$C$2:$C$13),"Not Classified")</f>
        <v>Potentially Avoidable</v>
      </c>
      <c r="AB3816" t="str">
        <f>IFERROR(_xlfn.XLOOKUP($B3816,enrollment!$A$2:$A$801,enrollment!$I$2:$I$801),"")</f>
        <v>TN</v>
      </c>
      <c r="AC3816">
        <f>IFERROR(_xlfn.XLOOKUP($B3816,enrollment!$A$2:$A$801,enrollment!$L$2:$L$801),"")</f>
        <v>30</v>
      </c>
      <c r="AD3816" t="str" cm="1">
        <f t="array" ref="AD3816">_xlfn.IFS(AC3816="","Unknown",AC3816&lt;18,"0-17",AC3816&lt;35,"18-34",AC3816&lt;50,"35-49",AC3816&lt;65,"50-64",TRUE,"65+")</f>
        <v>18-34</v>
      </c>
      <c r="AE3816">
        <f>IFERROR(_xlfn.XLOOKUP($B3816,enrollment!$A$2:$A$801,enrollment!$O$2:$O$801),"")</f>
        <v>2233445566</v>
      </c>
      <c r="AF3816">
        <f>IFERROR(_xlfn.XLOOKUP($AE3816,providers!$B$2:$B$11,providers!$Q$2:$Q$11),"")</f>
        <v>3.5</v>
      </c>
      <c r="AG3816" s="1">
        <f t="shared" si="59"/>
        <v>45597</v>
      </c>
    </row>
    <row r="3817" spans="1:33" x14ac:dyDescent="0.25">
      <c r="A3817" t="s">
        <v>4406</v>
      </c>
      <c r="B3817" t="s">
        <v>4397</v>
      </c>
      <c r="C3817">
        <v>5678901234</v>
      </c>
      <c r="D3817">
        <v>5678901234</v>
      </c>
      <c r="E3817" s="1">
        <v>45628</v>
      </c>
      <c r="F3817" s="1">
        <v>45628</v>
      </c>
      <c r="G3817" s="1">
        <v>45660</v>
      </c>
      <c r="H3817" t="s">
        <v>28</v>
      </c>
      <c r="I3817">
        <v>20</v>
      </c>
      <c r="J3817" t="s">
        <v>35</v>
      </c>
      <c r="K3817">
        <v>99213</v>
      </c>
      <c r="O3817">
        <v>1</v>
      </c>
      <c r="P3817">
        <v>153.52000000000001</v>
      </c>
      <c r="Q3817">
        <v>118.09</v>
      </c>
      <c r="R3817">
        <v>94.47</v>
      </c>
      <c r="S3817">
        <v>23.62</v>
      </c>
      <c r="T3817" t="s">
        <v>30</v>
      </c>
      <c r="X3817" t="s">
        <v>233</v>
      </c>
      <c r="Y3817" t="s">
        <v>32</v>
      </c>
      <c r="Z3817" t="s">
        <v>36</v>
      </c>
      <c r="AA3817" t="str">
        <f>IFERROR(_xlfn.XLOOKUP($J3817,avoidable_ed_reference!$A$2:$A$13,avoidable_ed_reference!$C$2:$C$13),"Not Classified")</f>
        <v>Avoidable</v>
      </c>
      <c r="AB3817" t="str">
        <f>IFERROR(_xlfn.XLOOKUP($B3817,enrollment!$A$2:$A$801,enrollment!$I$2:$I$801),"")</f>
        <v>TN</v>
      </c>
      <c r="AC3817">
        <f>IFERROR(_xlfn.XLOOKUP($B3817,enrollment!$A$2:$A$801,enrollment!$L$2:$L$801),"")</f>
        <v>30</v>
      </c>
      <c r="AD3817" t="str" cm="1">
        <f t="array" ref="AD3817">_xlfn.IFS(AC3817="","Unknown",AC3817&lt;18,"0-17",AC3817&lt;35,"18-34",AC3817&lt;50,"35-49",AC3817&lt;65,"50-64",TRUE,"65+")</f>
        <v>18-34</v>
      </c>
      <c r="AE3817">
        <f>IFERROR(_xlfn.XLOOKUP($B3817,enrollment!$A$2:$A$801,enrollment!$O$2:$O$801),"")</f>
        <v>2233445566</v>
      </c>
      <c r="AF3817">
        <f>IFERROR(_xlfn.XLOOKUP($AE3817,providers!$B$2:$B$11,providers!$Q$2:$Q$11),"")</f>
        <v>3.5</v>
      </c>
      <c r="AG3817" s="1">
        <f t="shared" si="59"/>
        <v>45627</v>
      </c>
    </row>
    <row r="3818" spans="1:33" x14ac:dyDescent="0.25">
      <c r="A3818" t="s">
        <v>4407</v>
      </c>
      <c r="B3818" t="s">
        <v>4397</v>
      </c>
      <c r="C3818">
        <v>9012345678</v>
      </c>
      <c r="D3818">
        <v>9012345678</v>
      </c>
      <c r="E3818" s="1">
        <v>45420</v>
      </c>
      <c r="F3818" s="1">
        <v>45420</v>
      </c>
      <c r="G3818" s="1">
        <v>45449</v>
      </c>
      <c r="H3818" t="s">
        <v>28</v>
      </c>
      <c r="I3818">
        <v>22</v>
      </c>
      <c r="J3818" t="s">
        <v>29</v>
      </c>
      <c r="K3818">
        <v>90837</v>
      </c>
      <c r="O3818">
        <v>1</v>
      </c>
      <c r="P3818">
        <v>238.17</v>
      </c>
      <c r="Q3818">
        <v>176.42</v>
      </c>
      <c r="R3818">
        <v>141.13999999999999</v>
      </c>
      <c r="S3818">
        <v>35.28</v>
      </c>
      <c r="T3818" t="s">
        <v>30</v>
      </c>
      <c r="X3818" t="s">
        <v>233</v>
      </c>
      <c r="Y3818" t="s">
        <v>32</v>
      </c>
      <c r="Z3818" t="s">
        <v>33</v>
      </c>
      <c r="AA3818" t="str">
        <f>IFERROR(_xlfn.XLOOKUP($J3818,avoidable_ed_reference!$A$2:$A$13,avoidable_ed_reference!$C$2:$C$13),"Not Classified")</f>
        <v>Potentially Avoidable</v>
      </c>
      <c r="AB3818" t="str">
        <f>IFERROR(_xlfn.XLOOKUP($B3818,enrollment!$A$2:$A$801,enrollment!$I$2:$I$801),"")</f>
        <v>TN</v>
      </c>
      <c r="AC3818">
        <f>IFERROR(_xlfn.XLOOKUP($B3818,enrollment!$A$2:$A$801,enrollment!$L$2:$L$801),"")</f>
        <v>30</v>
      </c>
      <c r="AD3818" t="str" cm="1">
        <f t="array" ref="AD3818">_xlfn.IFS(AC3818="","Unknown",AC3818&lt;18,"0-17",AC3818&lt;35,"18-34",AC3818&lt;50,"35-49",AC3818&lt;65,"50-64",TRUE,"65+")</f>
        <v>18-34</v>
      </c>
      <c r="AE3818">
        <f>IFERROR(_xlfn.XLOOKUP($B3818,enrollment!$A$2:$A$801,enrollment!$O$2:$O$801),"")</f>
        <v>2233445566</v>
      </c>
      <c r="AF3818">
        <f>IFERROR(_xlfn.XLOOKUP($AE3818,providers!$B$2:$B$11,providers!$Q$2:$Q$11),"")</f>
        <v>3.5</v>
      </c>
      <c r="AG3818" s="1">
        <f t="shared" si="59"/>
        <v>45413</v>
      </c>
    </row>
    <row r="3819" spans="1:33" x14ac:dyDescent="0.25">
      <c r="A3819" t="s">
        <v>4408</v>
      </c>
      <c r="B3819" t="s">
        <v>4397</v>
      </c>
      <c r="C3819">
        <v>3456789012</v>
      </c>
      <c r="D3819">
        <v>3456789012</v>
      </c>
      <c r="E3819" s="1">
        <v>45557</v>
      </c>
      <c r="F3819" s="1">
        <v>45557</v>
      </c>
      <c r="G3819" s="1">
        <v>45590</v>
      </c>
      <c r="H3819" t="s">
        <v>28</v>
      </c>
      <c r="I3819">
        <v>23</v>
      </c>
      <c r="J3819" t="s">
        <v>221</v>
      </c>
      <c r="K3819">
        <v>99284</v>
      </c>
      <c r="O3819">
        <v>1</v>
      </c>
      <c r="P3819">
        <v>1791.34</v>
      </c>
      <c r="Q3819">
        <v>995.19</v>
      </c>
      <c r="R3819">
        <v>796.15</v>
      </c>
      <c r="S3819">
        <v>199.04</v>
      </c>
      <c r="T3819" t="s">
        <v>30</v>
      </c>
      <c r="X3819" t="s">
        <v>233</v>
      </c>
      <c r="Y3819" t="s">
        <v>32</v>
      </c>
      <c r="Z3819" t="s">
        <v>45</v>
      </c>
      <c r="AA3819" t="str">
        <f>IFERROR(_xlfn.XLOOKUP($J3819,avoidable_ed_reference!$A$2:$A$13,avoidable_ed_reference!$C$2:$C$13),"Not Classified")</f>
        <v>Avoidable</v>
      </c>
      <c r="AB3819" t="str">
        <f>IFERROR(_xlfn.XLOOKUP($B3819,enrollment!$A$2:$A$801,enrollment!$I$2:$I$801),"")</f>
        <v>TN</v>
      </c>
      <c r="AC3819">
        <f>IFERROR(_xlfn.XLOOKUP($B3819,enrollment!$A$2:$A$801,enrollment!$L$2:$L$801),"")</f>
        <v>30</v>
      </c>
      <c r="AD3819" t="str" cm="1">
        <f t="array" ref="AD3819">_xlfn.IFS(AC3819="","Unknown",AC3819&lt;18,"0-17",AC3819&lt;35,"18-34",AC3819&lt;50,"35-49",AC3819&lt;65,"50-64",TRUE,"65+")</f>
        <v>18-34</v>
      </c>
      <c r="AE3819">
        <f>IFERROR(_xlfn.XLOOKUP($B3819,enrollment!$A$2:$A$801,enrollment!$O$2:$O$801),"")</f>
        <v>2233445566</v>
      </c>
      <c r="AF3819">
        <f>IFERROR(_xlfn.XLOOKUP($AE3819,providers!$B$2:$B$11,providers!$Q$2:$Q$11),"")</f>
        <v>3.5</v>
      </c>
      <c r="AG3819" s="1">
        <f t="shared" si="59"/>
        <v>45536</v>
      </c>
    </row>
    <row r="3820" spans="1:33" x14ac:dyDescent="0.25">
      <c r="A3820" t="s">
        <v>4409</v>
      </c>
      <c r="B3820" t="s">
        <v>4410</v>
      </c>
      <c r="C3820">
        <v>6789012345</v>
      </c>
      <c r="D3820">
        <v>6789012345</v>
      </c>
      <c r="E3820" s="1">
        <v>45402</v>
      </c>
      <c r="F3820" s="1">
        <v>45402</v>
      </c>
      <c r="G3820" s="1">
        <v>45431</v>
      </c>
      <c r="H3820" t="s">
        <v>28</v>
      </c>
      <c r="I3820">
        <v>11</v>
      </c>
      <c r="J3820" t="s">
        <v>47</v>
      </c>
      <c r="K3820">
        <v>99213</v>
      </c>
      <c r="O3820">
        <v>1</v>
      </c>
      <c r="P3820">
        <v>178.67</v>
      </c>
      <c r="Q3820">
        <v>132.35</v>
      </c>
      <c r="R3820">
        <v>105.88</v>
      </c>
      <c r="S3820">
        <v>26.47</v>
      </c>
      <c r="T3820" t="s">
        <v>30</v>
      </c>
      <c r="X3820" t="s">
        <v>233</v>
      </c>
      <c r="Y3820" t="s">
        <v>32</v>
      </c>
      <c r="Z3820" t="s">
        <v>39</v>
      </c>
      <c r="AA3820" t="str">
        <f>IFERROR(_xlfn.XLOOKUP($J3820,avoidable_ed_reference!$A$2:$A$13,avoidable_ed_reference!$C$2:$C$13),"Not Classified")</f>
        <v>Not Classified</v>
      </c>
      <c r="AB3820" t="str">
        <f>IFERROR(_xlfn.XLOOKUP($B3820,enrollment!$A$2:$A$801,enrollment!$I$2:$I$801),"")</f>
        <v>OH</v>
      </c>
      <c r="AC3820">
        <f>IFERROR(_xlfn.XLOOKUP($B3820,enrollment!$A$2:$A$801,enrollment!$L$2:$L$801),"")</f>
        <v>46</v>
      </c>
      <c r="AD3820" t="str" cm="1">
        <f t="array" ref="AD3820">_xlfn.IFS(AC3820="","Unknown",AC3820&lt;18,"0-17",AC3820&lt;35,"18-34",AC3820&lt;50,"35-49",AC3820&lt;65,"50-64",TRUE,"65+")</f>
        <v>35-49</v>
      </c>
      <c r="AE3820">
        <f>IFERROR(_xlfn.XLOOKUP($B3820,enrollment!$A$2:$A$801,enrollment!$O$2:$O$801),"")</f>
        <v>6789012345</v>
      </c>
      <c r="AF3820">
        <f>IFERROR(_xlfn.XLOOKUP($AE3820,providers!$B$2:$B$11,providers!$Q$2:$Q$11),"")</f>
        <v>4.0999999999999996</v>
      </c>
      <c r="AG3820" s="1">
        <f t="shared" si="59"/>
        <v>45383</v>
      </c>
    </row>
    <row r="3821" spans="1:33" x14ac:dyDescent="0.25">
      <c r="A3821" t="s">
        <v>4411</v>
      </c>
      <c r="B3821" t="s">
        <v>4410</v>
      </c>
      <c r="C3821">
        <v>6789012345</v>
      </c>
      <c r="D3821">
        <v>6789012345</v>
      </c>
      <c r="E3821" s="1">
        <v>45481</v>
      </c>
      <c r="F3821" s="1">
        <v>45481</v>
      </c>
      <c r="G3821" s="1">
        <v>45506</v>
      </c>
      <c r="H3821" t="s">
        <v>28</v>
      </c>
      <c r="I3821">
        <v>11</v>
      </c>
      <c r="J3821" t="s">
        <v>47</v>
      </c>
      <c r="K3821">
        <v>99213</v>
      </c>
      <c r="O3821">
        <v>1</v>
      </c>
      <c r="P3821">
        <v>172.95</v>
      </c>
      <c r="Q3821">
        <v>128.11000000000001</v>
      </c>
      <c r="R3821">
        <v>102.49</v>
      </c>
      <c r="S3821">
        <v>25.62</v>
      </c>
      <c r="T3821" t="s">
        <v>30</v>
      </c>
      <c r="X3821" t="s">
        <v>233</v>
      </c>
      <c r="Y3821" t="s">
        <v>32</v>
      </c>
      <c r="Z3821" t="s">
        <v>39</v>
      </c>
      <c r="AA3821" t="str">
        <f>IFERROR(_xlfn.XLOOKUP($J3821,avoidable_ed_reference!$A$2:$A$13,avoidable_ed_reference!$C$2:$C$13),"Not Classified")</f>
        <v>Not Classified</v>
      </c>
      <c r="AB3821" t="str">
        <f>IFERROR(_xlfn.XLOOKUP($B3821,enrollment!$A$2:$A$801,enrollment!$I$2:$I$801),"")</f>
        <v>OH</v>
      </c>
      <c r="AC3821">
        <f>IFERROR(_xlfn.XLOOKUP($B3821,enrollment!$A$2:$A$801,enrollment!$L$2:$L$801),"")</f>
        <v>46</v>
      </c>
      <c r="AD3821" t="str" cm="1">
        <f t="array" ref="AD3821">_xlfn.IFS(AC3821="","Unknown",AC3821&lt;18,"0-17",AC3821&lt;35,"18-34",AC3821&lt;50,"35-49",AC3821&lt;65,"50-64",TRUE,"65+")</f>
        <v>35-49</v>
      </c>
      <c r="AE3821">
        <f>IFERROR(_xlfn.XLOOKUP($B3821,enrollment!$A$2:$A$801,enrollment!$O$2:$O$801),"")</f>
        <v>6789012345</v>
      </c>
      <c r="AF3821">
        <f>IFERROR(_xlfn.XLOOKUP($AE3821,providers!$B$2:$B$11,providers!$Q$2:$Q$11),"")</f>
        <v>4.0999999999999996</v>
      </c>
      <c r="AG3821" s="1">
        <f t="shared" si="59"/>
        <v>45474</v>
      </c>
    </row>
    <row r="3822" spans="1:33" x14ac:dyDescent="0.25">
      <c r="A3822" t="s">
        <v>4412</v>
      </c>
      <c r="B3822" t="s">
        <v>4410</v>
      </c>
      <c r="C3822">
        <v>6789012345</v>
      </c>
      <c r="D3822">
        <v>6789012345</v>
      </c>
      <c r="E3822" s="1">
        <v>45294</v>
      </c>
      <c r="F3822" s="1">
        <v>45294</v>
      </c>
      <c r="G3822" s="1">
        <v>45314</v>
      </c>
      <c r="H3822" t="s">
        <v>28</v>
      </c>
      <c r="I3822">
        <v>11</v>
      </c>
      <c r="J3822" t="s">
        <v>38</v>
      </c>
      <c r="K3822">
        <v>99213</v>
      </c>
      <c r="O3822">
        <v>1</v>
      </c>
      <c r="P3822">
        <v>209.88</v>
      </c>
      <c r="Q3822">
        <v>155.47</v>
      </c>
      <c r="R3822">
        <v>124.38</v>
      </c>
      <c r="S3822">
        <v>31.09</v>
      </c>
      <c r="T3822" t="s">
        <v>30</v>
      </c>
      <c r="X3822" t="s">
        <v>233</v>
      </c>
      <c r="Y3822" t="s">
        <v>32</v>
      </c>
      <c r="Z3822" t="s">
        <v>39</v>
      </c>
      <c r="AA3822" t="str">
        <f>IFERROR(_xlfn.XLOOKUP($J3822,avoidable_ed_reference!$A$2:$A$13,avoidable_ed_reference!$C$2:$C$13),"Not Classified")</f>
        <v>Not Classified</v>
      </c>
      <c r="AB3822" t="str">
        <f>IFERROR(_xlfn.XLOOKUP($B3822,enrollment!$A$2:$A$801,enrollment!$I$2:$I$801),"")</f>
        <v>OH</v>
      </c>
      <c r="AC3822">
        <f>IFERROR(_xlfn.XLOOKUP($B3822,enrollment!$A$2:$A$801,enrollment!$L$2:$L$801),"")</f>
        <v>46</v>
      </c>
      <c r="AD3822" t="str" cm="1">
        <f t="array" ref="AD3822">_xlfn.IFS(AC3822="","Unknown",AC3822&lt;18,"0-17",AC3822&lt;35,"18-34",AC3822&lt;50,"35-49",AC3822&lt;65,"50-64",TRUE,"65+")</f>
        <v>35-49</v>
      </c>
      <c r="AE3822">
        <f>IFERROR(_xlfn.XLOOKUP($B3822,enrollment!$A$2:$A$801,enrollment!$O$2:$O$801),"")</f>
        <v>6789012345</v>
      </c>
      <c r="AF3822">
        <f>IFERROR(_xlfn.XLOOKUP($AE3822,providers!$B$2:$B$11,providers!$Q$2:$Q$11),"")</f>
        <v>4.0999999999999996</v>
      </c>
      <c r="AG3822" s="1">
        <f t="shared" si="59"/>
        <v>45292</v>
      </c>
    </row>
    <row r="3823" spans="1:33" x14ac:dyDescent="0.25">
      <c r="A3823" t="s">
        <v>4413</v>
      </c>
      <c r="B3823" t="s">
        <v>4410</v>
      </c>
      <c r="C3823">
        <v>5678901234</v>
      </c>
      <c r="D3823">
        <v>5678901234</v>
      </c>
      <c r="E3823" s="1">
        <v>45474</v>
      </c>
      <c r="F3823" s="1">
        <v>45474</v>
      </c>
      <c r="G3823" s="1">
        <v>45496</v>
      </c>
      <c r="H3823" t="s">
        <v>28</v>
      </c>
      <c r="I3823">
        <v>20</v>
      </c>
      <c r="J3823" t="s">
        <v>35</v>
      </c>
      <c r="K3823">
        <v>99213</v>
      </c>
      <c r="O3823">
        <v>1</v>
      </c>
      <c r="P3823">
        <v>157.87</v>
      </c>
      <c r="Q3823">
        <v>121.44</v>
      </c>
      <c r="R3823">
        <v>97.15</v>
      </c>
      <c r="S3823">
        <v>24.29</v>
      </c>
      <c r="T3823" t="s">
        <v>30</v>
      </c>
      <c r="X3823" t="s">
        <v>233</v>
      </c>
      <c r="Y3823" t="s">
        <v>32</v>
      </c>
      <c r="Z3823" t="s">
        <v>36</v>
      </c>
      <c r="AA3823" t="str">
        <f>IFERROR(_xlfn.XLOOKUP($J3823,avoidable_ed_reference!$A$2:$A$13,avoidable_ed_reference!$C$2:$C$13),"Not Classified")</f>
        <v>Avoidable</v>
      </c>
      <c r="AB3823" t="str">
        <f>IFERROR(_xlfn.XLOOKUP($B3823,enrollment!$A$2:$A$801,enrollment!$I$2:$I$801),"")</f>
        <v>OH</v>
      </c>
      <c r="AC3823">
        <f>IFERROR(_xlfn.XLOOKUP($B3823,enrollment!$A$2:$A$801,enrollment!$L$2:$L$801),"")</f>
        <v>46</v>
      </c>
      <c r="AD3823" t="str" cm="1">
        <f t="array" ref="AD3823">_xlfn.IFS(AC3823="","Unknown",AC3823&lt;18,"0-17",AC3823&lt;35,"18-34",AC3823&lt;50,"35-49",AC3823&lt;65,"50-64",TRUE,"65+")</f>
        <v>35-49</v>
      </c>
      <c r="AE3823">
        <f>IFERROR(_xlfn.XLOOKUP($B3823,enrollment!$A$2:$A$801,enrollment!$O$2:$O$801),"")</f>
        <v>6789012345</v>
      </c>
      <c r="AF3823">
        <f>IFERROR(_xlfn.XLOOKUP($AE3823,providers!$B$2:$B$11,providers!$Q$2:$Q$11),"")</f>
        <v>4.0999999999999996</v>
      </c>
      <c r="AG3823" s="1">
        <f t="shared" si="59"/>
        <v>45474</v>
      </c>
    </row>
    <row r="3824" spans="1:33" x14ac:dyDescent="0.25">
      <c r="A3824" t="s">
        <v>4414</v>
      </c>
      <c r="B3824" t="s">
        <v>4410</v>
      </c>
      <c r="C3824">
        <v>9012345678</v>
      </c>
      <c r="D3824">
        <v>9012345678</v>
      </c>
      <c r="E3824" s="1">
        <v>45631</v>
      </c>
      <c r="F3824" s="1">
        <v>45631</v>
      </c>
      <c r="G3824" s="1">
        <v>45652</v>
      </c>
      <c r="H3824" t="s">
        <v>28</v>
      </c>
      <c r="I3824">
        <v>22</v>
      </c>
      <c r="J3824" t="s">
        <v>29</v>
      </c>
      <c r="K3824">
        <v>90837</v>
      </c>
      <c r="O3824">
        <v>1</v>
      </c>
      <c r="P3824">
        <v>252.54</v>
      </c>
      <c r="Q3824">
        <v>187.07</v>
      </c>
      <c r="R3824">
        <v>149.66</v>
      </c>
      <c r="S3824">
        <v>37.409999999999997</v>
      </c>
      <c r="T3824" t="s">
        <v>30</v>
      </c>
      <c r="X3824" t="s">
        <v>233</v>
      </c>
      <c r="Y3824" t="s">
        <v>32</v>
      </c>
      <c r="Z3824" t="s">
        <v>33</v>
      </c>
      <c r="AA3824" t="str">
        <f>IFERROR(_xlfn.XLOOKUP($J3824,avoidable_ed_reference!$A$2:$A$13,avoidable_ed_reference!$C$2:$C$13),"Not Classified")</f>
        <v>Potentially Avoidable</v>
      </c>
      <c r="AB3824" t="str">
        <f>IFERROR(_xlfn.XLOOKUP($B3824,enrollment!$A$2:$A$801,enrollment!$I$2:$I$801),"")</f>
        <v>OH</v>
      </c>
      <c r="AC3824">
        <f>IFERROR(_xlfn.XLOOKUP($B3824,enrollment!$A$2:$A$801,enrollment!$L$2:$L$801),"")</f>
        <v>46</v>
      </c>
      <c r="AD3824" t="str" cm="1">
        <f t="array" ref="AD3824">_xlfn.IFS(AC3824="","Unknown",AC3824&lt;18,"0-17",AC3824&lt;35,"18-34",AC3824&lt;50,"35-49",AC3824&lt;65,"50-64",TRUE,"65+")</f>
        <v>35-49</v>
      </c>
      <c r="AE3824">
        <f>IFERROR(_xlfn.XLOOKUP($B3824,enrollment!$A$2:$A$801,enrollment!$O$2:$O$801),"")</f>
        <v>6789012345</v>
      </c>
      <c r="AF3824">
        <f>IFERROR(_xlfn.XLOOKUP($AE3824,providers!$B$2:$B$11,providers!$Q$2:$Q$11),"")</f>
        <v>4.0999999999999996</v>
      </c>
      <c r="AG3824" s="1">
        <f t="shared" si="59"/>
        <v>45627</v>
      </c>
    </row>
    <row r="3825" spans="1:33" x14ac:dyDescent="0.25">
      <c r="A3825" t="s">
        <v>4415</v>
      </c>
      <c r="B3825" t="s">
        <v>4410</v>
      </c>
      <c r="C3825">
        <v>5678901234</v>
      </c>
      <c r="D3825">
        <v>5678901234</v>
      </c>
      <c r="E3825" s="1">
        <v>45549</v>
      </c>
      <c r="F3825" s="1">
        <v>45549</v>
      </c>
      <c r="G3825" s="1">
        <v>45575</v>
      </c>
      <c r="H3825" t="s">
        <v>28</v>
      </c>
      <c r="I3825">
        <v>20</v>
      </c>
      <c r="J3825" t="s">
        <v>35</v>
      </c>
      <c r="K3825">
        <v>99213</v>
      </c>
      <c r="O3825">
        <v>1</v>
      </c>
      <c r="P3825">
        <v>205.33</v>
      </c>
      <c r="Q3825">
        <v>157.94999999999999</v>
      </c>
      <c r="R3825">
        <v>126.36</v>
      </c>
      <c r="S3825">
        <v>31.59</v>
      </c>
      <c r="T3825" t="s">
        <v>30</v>
      </c>
      <c r="X3825" t="s">
        <v>233</v>
      </c>
      <c r="Y3825" t="s">
        <v>32</v>
      </c>
      <c r="Z3825" t="s">
        <v>36</v>
      </c>
      <c r="AA3825" t="str">
        <f>IFERROR(_xlfn.XLOOKUP($J3825,avoidable_ed_reference!$A$2:$A$13,avoidable_ed_reference!$C$2:$C$13),"Not Classified")</f>
        <v>Avoidable</v>
      </c>
      <c r="AB3825" t="str">
        <f>IFERROR(_xlfn.XLOOKUP($B3825,enrollment!$A$2:$A$801,enrollment!$I$2:$I$801),"")</f>
        <v>OH</v>
      </c>
      <c r="AC3825">
        <f>IFERROR(_xlfn.XLOOKUP($B3825,enrollment!$A$2:$A$801,enrollment!$L$2:$L$801),"")</f>
        <v>46</v>
      </c>
      <c r="AD3825" t="str" cm="1">
        <f t="array" ref="AD3825">_xlfn.IFS(AC3825="","Unknown",AC3825&lt;18,"0-17",AC3825&lt;35,"18-34",AC3825&lt;50,"35-49",AC3825&lt;65,"50-64",TRUE,"65+")</f>
        <v>35-49</v>
      </c>
      <c r="AE3825">
        <f>IFERROR(_xlfn.XLOOKUP($B3825,enrollment!$A$2:$A$801,enrollment!$O$2:$O$801),"")</f>
        <v>6789012345</v>
      </c>
      <c r="AF3825">
        <f>IFERROR(_xlfn.XLOOKUP($AE3825,providers!$B$2:$B$11,providers!$Q$2:$Q$11),"")</f>
        <v>4.0999999999999996</v>
      </c>
      <c r="AG3825" s="1">
        <f t="shared" si="59"/>
        <v>45536</v>
      </c>
    </row>
    <row r="3826" spans="1:33" x14ac:dyDescent="0.25">
      <c r="A3826" t="s">
        <v>4416</v>
      </c>
      <c r="B3826" t="s">
        <v>4417</v>
      </c>
      <c r="C3826">
        <v>8901234567</v>
      </c>
      <c r="D3826">
        <v>8901234567</v>
      </c>
      <c r="E3826" s="1">
        <v>45639</v>
      </c>
      <c r="F3826" s="1">
        <v>45639</v>
      </c>
      <c r="G3826" s="1">
        <v>45656</v>
      </c>
      <c r="H3826" t="s">
        <v>28</v>
      </c>
      <c r="I3826">
        <v>23</v>
      </c>
      <c r="J3826" t="s">
        <v>93</v>
      </c>
      <c r="K3826">
        <v>99284</v>
      </c>
      <c r="O3826">
        <v>1</v>
      </c>
      <c r="P3826">
        <v>2071.2199999999998</v>
      </c>
      <c r="Q3826">
        <v>1150.68</v>
      </c>
      <c r="R3826">
        <v>920.54</v>
      </c>
      <c r="S3826">
        <v>230.14</v>
      </c>
      <c r="T3826" t="s">
        <v>30</v>
      </c>
      <c r="X3826" t="s">
        <v>233</v>
      </c>
      <c r="Y3826" t="s">
        <v>32</v>
      </c>
      <c r="Z3826" t="s">
        <v>45</v>
      </c>
      <c r="AA3826" t="str">
        <f>IFERROR(_xlfn.XLOOKUP($J3826,avoidable_ed_reference!$A$2:$A$13,avoidable_ed_reference!$C$2:$C$13),"Not Classified")</f>
        <v>Avoidable</v>
      </c>
      <c r="AB3826" t="str">
        <f>IFERROR(_xlfn.XLOOKUP($B3826,enrollment!$A$2:$A$801,enrollment!$I$2:$I$801),"")</f>
        <v>TN</v>
      </c>
      <c r="AC3826">
        <f>IFERROR(_xlfn.XLOOKUP($B3826,enrollment!$A$2:$A$801,enrollment!$L$2:$L$801),"")</f>
        <v>26</v>
      </c>
      <c r="AD3826" t="str" cm="1">
        <f t="array" ref="AD3826">_xlfn.IFS(AC3826="","Unknown",AC3826&lt;18,"0-17",AC3826&lt;35,"18-34",AC3826&lt;50,"35-49",AC3826&lt;65,"50-64",TRUE,"65+")</f>
        <v>18-34</v>
      </c>
      <c r="AE3826">
        <f>IFERROR(_xlfn.XLOOKUP($B3826,enrollment!$A$2:$A$801,enrollment!$O$2:$O$801),"")</f>
        <v>2233445566</v>
      </c>
      <c r="AF3826">
        <f>IFERROR(_xlfn.XLOOKUP($AE3826,providers!$B$2:$B$11,providers!$Q$2:$Q$11),"")</f>
        <v>3.5</v>
      </c>
      <c r="AG3826" s="1">
        <f t="shared" si="59"/>
        <v>45627</v>
      </c>
    </row>
    <row r="3827" spans="1:33" x14ac:dyDescent="0.25">
      <c r="A3827" t="s">
        <v>4418</v>
      </c>
      <c r="B3827" t="s">
        <v>4417</v>
      </c>
      <c r="C3827">
        <v>2233445566</v>
      </c>
      <c r="D3827">
        <v>2233445566</v>
      </c>
      <c r="E3827" s="1">
        <v>45398</v>
      </c>
      <c r="F3827" s="1">
        <v>45398</v>
      </c>
      <c r="G3827" s="1">
        <v>45430</v>
      </c>
      <c r="H3827" t="s">
        <v>28</v>
      </c>
      <c r="I3827">
        <v>11</v>
      </c>
      <c r="J3827" t="s">
        <v>38</v>
      </c>
      <c r="K3827">
        <v>99213</v>
      </c>
      <c r="O3827">
        <v>1</v>
      </c>
      <c r="P3827">
        <v>240.54</v>
      </c>
      <c r="Q3827">
        <v>178.18</v>
      </c>
      <c r="R3827">
        <v>142.54</v>
      </c>
      <c r="S3827">
        <v>35.64</v>
      </c>
      <c r="T3827" t="s">
        <v>30</v>
      </c>
      <c r="X3827" t="s">
        <v>233</v>
      </c>
      <c r="Y3827" t="s">
        <v>32</v>
      </c>
      <c r="Z3827" t="s">
        <v>39</v>
      </c>
      <c r="AA3827" t="str">
        <f>IFERROR(_xlfn.XLOOKUP($J3827,avoidable_ed_reference!$A$2:$A$13,avoidable_ed_reference!$C$2:$C$13),"Not Classified")</f>
        <v>Not Classified</v>
      </c>
      <c r="AB3827" t="str">
        <f>IFERROR(_xlfn.XLOOKUP($B3827,enrollment!$A$2:$A$801,enrollment!$I$2:$I$801),"")</f>
        <v>TN</v>
      </c>
      <c r="AC3827">
        <f>IFERROR(_xlfn.XLOOKUP($B3827,enrollment!$A$2:$A$801,enrollment!$L$2:$L$801),"")</f>
        <v>26</v>
      </c>
      <c r="AD3827" t="str" cm="1">
        <f t="array" ref="AD3827">_xlfn.IFS(AC3827="","Unknown",AC3827&lt;18,"0-17",AC3827&lt;35,"18-34",AC3827&lt;50,"35-49",AC3827&lt;65,"50-64",TRUE,"65+")</f>
        <v>18-34</v>
      </c>
      <c r="AE3827">
        <f>IFERROR(_xlfn.XLOOKUP($B3827,enrollment!$A$2:$A$801,enrollment!$O$2:$O$801),"")</f>
        <v>2233445566</v>
      </c>
      <c r="AF3827">
        <f>IFERROR(_xlfn.XLOOKUP($AE3827,providers!$B$2:$B$11,providers!$Q$2:$Q$11),"")</f>
        <v>3.5</v>
      </c>
      <c r="AG3827" s="1">
        <f t="shared" si="59"/>
        <v>45383</v>
      </c>
    </row>
    <row r="3828" spans="1:33" x14ac:dyDescent="0.25">
      <c r="A3828" t="s">
        <v>4419</v>
      </c>
      <c r="B3828" t="s">
        <v>4417</v>
      </c>
      <c r="C3828">
        <v>2345678901</v>
      </c>
      <c r="D3828">
        <v>2345678901</v>
      </c>
      <c r="E3828" s="1">
        <v>45447</v>
      </c>
      <c r="F3828" s="1">
        <v>45447</v>
      </c>
      <c r="G3828" s="1">
        <v>45472</v>
      </c>
      <c r="H3828" t="s">
        <v>28</v>
      </c>
      <c r="I3828">
        <v>23</v>
      </c>
      <c r="J3828" t="s">
        <v>129</v>
      </c>
      <c r="K3828">
        <v>99284</v>
      </c>
      <c r="O3828">
        <v>1</v>
      </c>
      <c r="P3828">
        <v>2081.4499999999998</v>
      </c>
      <c r="Q3828">
        <v>1156.3599999999999</v>
      </c>
      <c r="R3828">
        <v>925.09</v>
      </c>
      <c r="S3828">
        <v>231.27</v>
      </c>
      <c r="T3828" t="s">
        <v>30</v>
      </c>
      <c r="X3828" t="s">
        <v>233</v>
      </c>
      <c r="Y3828" t="s">
        <v>32</v>
      </c>
      <c r="Z3828" t="s">
        <v>45</v>
      </c>
      <c r="AA3828" t="str">
        <f>IFERROR(_xlfn.XLOOKUP($J3828,avoidable_ed_reference!$A$2:$A$13,avoidable_ed_reference!$C$2:$C$13),"Not Classified")</f>
        <v>Potentially Avoidable</v>
      </c>
      <c r="AB3828" t="str">
        <f>IFERROR(_xlfn.XLOOKUP($B3828,enrollment!$A$2:$A$801,enrollment!$I$2:$I$801),"")</f>
        <v>TN</v>
      </c>
      <c r="AC3828">
        <f>IFERROR(_xlfn.XLOOKUP($B3828,enrollment!$A$2:$A$801,enrollment!$L$2:$L$801),"")</f>
        <v>26</v>
      </c>
      <c r="AD3828" t="str" cm="1">
        <f t="array" ref="AD3828">_xlfn.IFS(AC3828="","Unknown",AC3828&lt;18,"0-17",AC3828&lt;35,"18-34",AC3828&lt;50,"35-49",AC3828&lt;65,"50-64",TRUE,"65+")</f>
        <v>18-34</v>
      </c>
      <c r="AE3828">
        <f>IFERROR(_xlfn.XLOOKUP($B3828,enrollment!$A$2:$A$801,enrollment!$O$2:$O$801),"")</f>
        <v>2233445566</v>
      </c>
      <c r="AF3828">
        <f>IFERROR(_xlfn.XLOOKUP($AE3828,providers!$B$2:$B$11,providers!$Q$2:$Q$11),"")</f>
        <v>3.5</v>
      </c>
      <c r="AG3828" s="1">
        <f t="shared" si="59"/>
        <v>45444</v>
      </c>
    </row>
    <row r="3829" spans="1:33" x14ac:dyDescent="0.25">
      <c r="A3829" t="s">
        <v>4420</v>
      </c>
      <c r="B3829" t="s">
        <v>4417</v>
      </c>
      <c r="C3829">
        <v>5678901234</v>
      </c>
      <c r="D3829">
        <v>5678901234</v>
      </c>
      <c r="E3829" s="1">
        <v>45325</v>
      </c>
      <c r="F3829" s="1">
        <v>45325</v>
      </c>
      <c r="G3829" s="1">
        <v>45347</v>
      </c>
      <c r="H3829" t="s">
        <v>28</v>
      </c>
      <c r="I3829">
        <v>20</v>
      </c>
      <c r="J3829" t="s">
        <v>35</v>
      </c>
      <c r="K3829">
        <v>99213</v>
      </c>
      <c r="O3829">
        <v>1</v>
      </c>
      <c r="P3829">
        <v>202.54</v>
      </c>
      <c r="Q3829">
        <v>155.80000000000001</v>
      </c>
      <c r="R3829">
        <v>124.64</v>
      </c>
      <c r="S3829">
        <v>31.16</v>
      </c>
      <c r="T3829" t="s">
        <v>30</v>
      </c>
      <c r="X3829" t="s">
        <v>233</v>
      </c>
      <c r="Y3829" t="s">
        <v>32</v>
      </c>
      <c r="Z3829" t="s">
        <v>36</v>
      </c>
      <c r="AA3829" t="str">
        <f>IFERROR(_xlfn.XLOOKUP($J3829,avoidable_ed_reference!$A$2:$A$13,avoidable_ed_reference!$C$2:$C$13),"Not Classified")</f>
        <v>Avoidable</v>
      </c>
      <c r="AB3829" t="str">
        <f>IFERROR(_xlfn.XLOOKUP($B3829,enrollment!$A$2:$A$801,enrollment!$I$2:$I$801),"")</f>
        <v>TN</v>
      </c>
      <c r="AC3829">
        <f>IFERROR(_xlfn.XLOOKUP($B3829,enrollment!$A$2:$A$801,enrollment!$L$2:$L$801),"")</f>
        <v>26</v>
      </c>
      <c r="AD3829" t="str" cm="1">
        <f t="array" ref="AD3829">_xlfn.IFS(AC3829="","Unknown",AC3829&lt;18,"0-17",AC3829&lt;35,"18-34",AC3829&lt;50,"35-49",AC3829&lt;65,"50-64",TRUE,"65+")</f>
        <v>18-34</v>
      </c>
      <c r="AE3829">
        <f>IFERROR(_xlfn.XLOOKUP($B3829,enrollment!$A$2:$A$801,enrollment!$O$2:$O$801),"")</f>
        <v>2233445566</v>
      </c>
      <c r="AF3829">
        <f>IFERROR(_xlfn.XLOOKUP($AE3829,providers!$B$2:$B$11,providers!$Q$2:$Q$11),"")</f>
        <v>3.5</v>
      </c>
      <c r="AG3829" s="1">
        <f t="shared" si="59"/>
        <v>45323</v>
      </c>
    </row>
    <row r="3830" spans="1:33" x14ac:dyDescent="0.25">
      <c r="A3830" t="s">
        <v>4421</v>
      </c>
      <c r="B3830" t="s">
        <v>4417</v>
      </c>
      <c r="C3830">
        <v>7890123456</v>
      </c>
      <c r="D3830">
        <v>7890123456</v>
      </c>
      <c r="E3830" s="1">
        <v>45629</v>
      </c>
      <c r="F3830" s="1">
        <v>45629</v>
      </c>
      <c r="G3830" s="1">
        <v>45643</v>
      </c>
      <c r="H3830" t="s">
        <v>28</v>
      </c>
      <c r="I3830">
        <v>23</v>
      </c>
      <c r="J3830" t="s">
        <v>77</v>
      </c>
      <c r="K3830">
        <v>99284</v>
      </c>
      <c r="O3830">
        <v>1</v>
      </c>
      <c r="P3830">
        <v>1887.7</v>
      </c>
      <c r="Q3830">
        <v>1048.72</v>
      </c>
      <c r="R3830">
        <v>838.98</v>
      </c>
      <c r="S3830">
        <v>209.74</v>
      </c>
      <c r="T3830" t="s">
        <v>30</v>
      </c>
      <c r="X3830" t="s">
        <v>233</v>
      </c>
      <c r="Y3830" t="s">
        <v>32</v>
      </c>
      <c r="Z3830" t="s">
        <v>45</v>
      </c>
      <c r="AA3830" t="str">
        <f>IFERROR(_xlfn.XLOOKUP($J3830,avoidable_ed_reference!$A$2:$A$13,avoidable_ed_reference!$C$2:$C$13),"Not Classified")</f>
        <v>Avoidable</v>
      </c>
      <c r="AB3830" t="str">
        <f>IFERROR(_xlfn.XLOOKUP($B3830,enrollment!$A$2:$A$801,enrollment!$I$2:$I$801),"")</f>
        <v>TN</v>
      </c>
      <c r="AC3830">
        <f>IFERROR(_xlfn.XLOOKUP($B3830,enrollment!$A$2:$A$801,enrollment!$L$2:$L$801),"")</f>
        <v>26</v>
      </c>
      <c r="AD3830" t="str" cm="1">
        <f t="array" ref="AD3830">_xlfn.IFS(AC3830="","Unknown",AC3830&lt;18,"0-17",AC3830&lt;35,"18-34",AC3830&lt;50,"35-49",AC3830&lt;65,"50-64",TRUE,"65+")</f>
        <v>18-34</v>
      </c>
      <c r="AE3830">
        <f>IFERROR(_xlfn.XLOOKUP($B3830,enrollment!$A$2:$A$801,enrollment!$O$2:$O$801),"")</f>
        <v>2233445566</v>
      </c>
      <c r="AF3830">
        <f>IFERROR(_xlfn.XLOOKUP($AE3830,providers!$B$2:$B$11,providers!$Q$2:$Q$11),"")</f>
        <v>3.5</v>
      </c>
      <c r="AG3830" s="1">
        <f t="shared" si="59"/>
        <v>45627</v>
      </c>
    </row>
    <row r="3831" spans="1:33" x14ac:dyDescent="0.25">
      <c r="A3831" t="s">
        <v>4422</v>
      </c>
      <c r="B3831" t="s">
        <v>4417</v>
      </c>
      <c r="C3831">
        <v>9012345678</v>
      </c>
      <c r="D3831">
        <v>9012345678</v>
      </c>
      <c r="E3831" s="1">
        <v>45475</v>
      </c>
      <c r="F3831" s="1">
        <v>45475</v>
      </c>
      <c r="G3831" s="1">
        <v>45503</v>
      </c>
      <c r="H3831" t="s">
        <v>28</v>
      </c>
      <c r="I3831">
        <v>23</v>
      </c>
      <c r="J3831" t="s">
        <v>91</v>
      </c>
      <c r="K3831">
        <v>99284</v>
      </c>
      <c r="O3831">
        <v>1</v>
      </c>
      <c r="P3831">
        <v>2086.9899999999998</v>
      </c>
      <c r="Q3831">
        <v>1159.44</v>
      </c>
      <c r="R3831">
        <v>927.55</v>
      </c>
      <c r="S3831">
        <v>231.89</v>
      </c>
      <c r="T3831" t="s">
        <v>30</v>
      </c>
      <c r="X3831" t="s">
        <v>233</v>
      </c>
      <c r="Y3831" t="s">
        <v>32</v>
      </c>
      <c r="Z3831" t="s">
        <v>45</v>
      </c>
      <c r="AA3831" t="str">
        <f>IFERROR(_xlfn.XLOOKUP($J3831,avoidable_ed_reference!$A$2:$A$13,avoidable_ed_reference!$C$2:$C$13),"Not Classified")</f>
        <v>Avoidable</v>
      </c>
      <c r="AB3831" t="str">
        <f>IFERROR(_xlfn.XLOOKUP($B3831,enrollment!$A$2:$A$801,enrollment!$I$2:$I$801),"")</f>
        <v>TN</v>
      </c>
      <c r="AC3831">
        <f>IFERROR(_xlfn.XLOOKUP($B3831,enrollment!$A$2:$A$801,enrollment!$L$2:$L$801),"")</f>
        <v>26</v>
      </c>
      <c r="AD3831" t="str" cm="1">
        <f t="array" ref="AD3831">_xlfn.IFS(AC3831="","Unknown",AC3831&lt;18,"0-17",AC3831&lt;35,"18-34",AC3831&lt;50,"35-49",AC3831&lt;65,"50-64",TRUE,"65+")</f>
        <v>18-34</v>
      </c>
      <c r="AE3831">
        <f>IFERROR(_xlfn.XLOOKUP($B3831,enrollment!$A$2:$A$801,enrollment!$O$2:$O$801),"")</f>
        <v>2233445566</v>
      </c>
      <c r="AF3831">
        <f>IFERROR(_xlfn.XLOOKUP($AE3831,providers!$B$2:$B$11,providers!$Q$2:$Q$11),"")</f>
        <v>3.5</v>
      </c>
      <c r="AG3831" s="1">
        <f t="shared" si="59"/>
        <v>45474</v>
      </c>
    </row>
    <row r="3832" spans="1:33" x14ac:dyDescent="0.25">
      <c r="A3832" t="s">
        <v>4423</v>
      </c>
      <c r="B3832" t="s">
        <v>4417</v>
      </c>
      <c r="C3832">
        <v>6789012345</v>
      </c>
      <c r="D3832">
        <v>6789012345</v>
      </c>
      <c r="E3832" s="1">
        <v>45505</v>
      </c>
      <c r="F3832" s="1">
        <v>45505</v>
      </c>
      <c r="G3832" s="1">
        <v>45521</v>
      </c>
      <c r="H3832" t="s">
        <v>28</v>
      </c>
      <c r="I3832">
        <v>22</v>
      </c>
      <c r="J3832" t="s">
        <v>29</v>
      </c>
      <c r="K3832">
        <v>90837</v>
      </c>
      <c r="O3832">
        <v>1</v>
      </c>
      <c r="P3832">
        <v>193.2</v>
      </c>
      <c r="Q3832">
        <v>143.11000000000001</v>
      </c>
      <c r="R3832">
        <v>114.49</v>
      </c>
      <c r="S3832">
        <v>28.62</v>
      </c>
      <c r="T3832" t="s">
        <v>30</v>
      </c>
      <c r="X3832" t="s">
        <v>233</v>
      </c>
      <c r="Y3832" t="s">
        <v>32</v>
      </c>
      <c r="Z3832" t="s">
        <v>33</v>
      </c>
      <c r="AA3832" t="str">
        <f>IFERROR(_xlfn.XLOOKUP($J3832,avoidable_ed_reference!$A$2:$A$13,avoidable_ed_reference!$C$2:$C$13),"Not Classified")</f>
        <v>Potentially Avoidable</v>
      </c>
      <c r="AB3832" t="str">
        <f>IFERROR(_xlfn.XLOOKUP($B3832,enrollment!$A$2:$A$801,enrollment!$I$2:$I$801),"")</f>
        <v>TN</v>
      </c>
      <c r="AC3832">
        <f>IFERROR(_xlfn.XLOOKUP($B3832,enrollment!$A$2:$A$801,enrollment!$L$2:$L$801),"")</f>
        <v>26</v>
      </c>
      <c r="AD3832" t="str" cm="1">
        <f t="array" ref="AD3832">_xlfn.IFS(AC3832="","Unknown",AC3832&lt;18,"0-17",AC3832&lt;35,"18-34",AC3832&lt;50,"35-49",AC3832&lt;65,"50-64",TRUE,"65+")</f>
        <v>18-34</v>
      </c>
      <c r="AE3832">
        <f>IFERROR(_xlfn.XLOOKUP($B3832,enrollment!$A$2:$A$801,enrollment!$O$2:$O$801),"")</f>
        <v>2233445566</v>
      </c>
      <c r="AF3832">
        <f>IFERROR(_xlfn.XLOOKUP($AE3832,providers!$B$2:$B$11,providers!$Q$2:$Q$11),"")</f>
        <v>3.5</v>
      </c>
      <c r="AG3832" s="1">
        <f t="shared" si="59"/>
        <v>45505</v>
      </c>
    </row>
    <row r="3833" spans="1:33" x14ac:dyDescent="0.25">
      <c r="A3833" t="s">
        <v>4424</v>
      </c>
      <c r="B3833" t="s">
        <v>4417</v>
      </c>
      <c r="C3833">
        <v>7890123456</v>
      </c>
      <c r="D3833">
        <v>7890123456</v>
      </c>
      <c r="E3833" s="1">
        <v>45368</v>
      </c>
      <c r="F3833" s="1">
        <v>45368</v>
      </c>
      <c r="G3833" s="1">
        <v>45389</v>
      </c>
      <c r="H3833" t="s">
        <v>28</v>
      </c>
      <c r="I3833">
        <v>23</v>
      </c>
      <c r="J3833" t="s">
        <v>221</v>
      </c>
      <c r="K3833">
        <v>99284</v>
      </c>
      <c r="O3833">
        <v>1</v>
      </c>
      <c r="P3833">
        <v>1611.52</v>
      </c>
      <c r="Q3833">
        <v>895.29</v>
      </c>
      <c r="R3833">
        <v>716.23</v>
      </c>
      <c r="S3833">
        <v>179.06</v>
      </c>
      <c r="T3833" t="s">
        <v>30</v>
      </c>
      <c r="X3833" t="s">
        <v>233</v>
      </c>
      <c r="Y3833" t="s">
        <v>32</v>
      </c>
      <c r="Z3833" t="s">
        <v>45</v>
      </c>
      <c r="AA3833" t="str">
        <f>IFERROR(_xlfn.XLOOKUP($J3833,avoidable_ed_reference!$A$2:$A$13,avoidable_ed_reference!$C$2:$C$13),"Not Classified")</f>
        <v>Avoidable</v>
      </c>
      <c r="AB3833" t="str">
        <f>IFERROR(_xlfn.XLOOKUP($B3833,enrollment!$A$2:$A$801,enrollment!$I$2:$I$801),"")</f>
        <v>TN</v>
      </c>
      <c r="AC3833">
        <f>IFERROR(_xlfn.XLOOKUP($B3833,enrollment!$A$2:$A$801,enrollment!$L$2:$L$801),"")</f>
        <v>26</v>
      </c>
      <c r="AD3833" t="str" cm="1">
        <f t="array" ref="AD3833">_xlfn.IFS(AC3833="","Unknown",AC3833&lt;18,"0-17",AC3833&lt;35,"18-34",AC3833&lt;50,"35-49",AC3833&lt;65,"50-64",TRUE,"65+")</f>
        <v>18-34</v>
      </c>
      <c r="AE3833">
        <f>IFERROR(_xlfn.XLOOKUP($B3833,enrollment!$A$2:$A$801,enrollment!$O$2:$O$801),"")</f>
        <v>2233445566</v>
      </c>
      <c r="AF3833">
        <f>IFERROR(_xlfn.XLOOKUP($AE3833,providers!$B$2:$B$11,providers!$Q$2:$Q$11),"")</f>
        <v>3.5</v>
      </c>
      <c r="AG3833" s="1">
        <f t="shared" si="59"/>
        <v>45352</v>
      </c>
    </row>
    <row r="3834" spans="1:33" x14ac:dyDescent="0.25">
      <c r="A3834" t="s">
        <v>4425</v>
      </c>
      <c r="B3834" t="s">
        <v>4417</v>
      </c>
      <c r="C3834">
        <v>2233445566</v>
      </c>
      <c r="D3834">
        <v>2233445566</v>
      </c>
      <c r="E3834" s="1">
        <v>45506</v>
      </c>
      <c r="F3834" s="1">
        <v>45506</v>
      </c>
      <c r="G3834" s="1">
        <v>45522</v>
      </c>
      <c r="H3834" t="s">
        <v>28</v>
      </c>
      <c r="I3834">
        <v>11</v>
      </c>
      <c r="J3834" t="s">
        <v>38</v>
      </c>
      <c r="K3834">
        <v>99213</v>
      </c>
      <c r="O3834">
        <v>1</v>
      </c>
      <c r="P3834">
        <v>173.95</v>
      </c>
      <c r="Q3834">
        <v>128.85</v>
      </c>
      <c r="R3834">
        <v>103.08</v>
      </c>
      <c r="S3834">
        <v>25.77</v>
      </c>
      <c r="T3834" t="s">
        <v>30</v>
      </c>
      <c r="X3834" t="s">
        <v>233</v>
      </c>
      <c r="Y3834" t="s">
        <v>32</v>
      </c>
      <c r="Z3834" t="s">
        <v>39</v>
      </c>
      <c r="AA3834" t="str">
        <f>IFERROR(_xlfn.XLOOKUP($J3834,avoidable_ed_reference!$A$2:$A$13,avoidable_ed_reference!$C$2:$C$13),"Not Classified")</f>
        <v>Not Classified</v>
      </c>
      <c r="AB3834" t="str">
        <f>IFERROR(_xlfn.XLOOKUP($B3834,enrollment!$A$2:$A$801,enrollment!$I$2:$I$801),"")</f>
        <v>TN</v>
      </c>
      <c r="AC3834">
        <f>IFERROR(_xlfn.XLOOKUP($B3834,enrollment!$A$2:$A$801,enrollment!$L$2:$L$801),"")</f>
        <v>26</v>
      </c>
      <c r="AD3834" t="str" cm="1">
        <f t="array" ref="AD3834">_xlfn.IFS(AC3834="","Unknown",AC3834&lt;18,"0-17",AC3834&lt;35,"18-34",AC3834&lt;50,"35-49",AC3834&lt;65,"50-64",TRUE,"65+")</f>
        <v>18-34</v>
      </c>
      <c r="AE3834">
        <f>IFERROR(_xlfn.XLOOKUP($B3834,enrollment!$A$2:$A$801,enrollment!$O$2:$O$801),"")</f>
        <v>2233445566</v>
      </c>
      <c r="AF3834">
        <f>IFERROR(_xlfn.XLOOKUP($AE3834,providers!$B$2:$B$11,providers!$Q$2:$Q$11),"")</f>
        <v>3.5</v>
      </c>
      <c r="AG3834" s="1">
        <f t="shared" si="59"/>
        <v>45505</v>
      </c>
    </row>
    <row r="3835" spans="1:33" x14ac:dyDescent="0.25">
      <c r="A3835" t="s">
        <v>4426</v>
      </c>
      <c r="B3835" t="s">
        <v>4417</v>
      </c>
      <c r="C3835">
        <v>2345678901</v>
      </c>
      <c r="D3835">
        <v>2345678901</v>
      </c>
      <c r="E3835" s="1">
        <v>45608</v>
      </c>
      <c r="F3835" s="1">
        <v>45608</v>
      </c>
      <c r="G3835" s="1">
        <v>45632</v>
      </c>
      <c r="H3835" t="s">
        <v>28</v>
      </c>
      <c r="I3835">
        <v>23</v>
      </c>
      <c r="J3835" t="s">
        <v>93</v>
      </c>
      <c r="K3835">
        <v>99284</v>
      </c>
      <c r="O3835">
        <v>1</v>
      </c>
      <c r="P3835">
        <v>1558.42</v>
      </c>
      <c r="Q3835">
        <v>865.79</v>
      </c>
      <c r="R3835">
        <v>692.63</v>
      </c>
      <c r="S3835">
        <v>173.16</v>
      </c>
      <c r="T3835" t="s">
        <v>30</v>
      </c>
      <c r="X3835" t="s">
        <v>233</v>
      </c>
      <c r="Y3835" t="s">
        <v>32</v>
      </c>
      <c r="Z3835" t="s">
        <v>45</v>
      </c>
      <c r="AA3835" t="str">
        <f>IFERROR(_xlfn.XLOOKUP($J3835,avoidable_ed_reference!$A$2:$A$13,avoidable_ed_reference!$C$2:$C$13),"Not Classified")</f>
        <v>Avoidable</v>
      </c>
      <c r="AB3835" t="str">
        <f>IFERROR(_xlfn.XLOOKUP($B3835,enrollment!$A$2:$A$801,enrollment!$I$2:$I$801),"")</f>
        <v>TN</v>
      </c>
      <c r="AC3835">
        <f>IFERROR(_xlfn.XLOOKUP($B3835,enrollment!$A$2:$A$801,enrollment!$L$2:$L$801),"")</f>
        <v>26</v>
      </c>
      <c r="AD3835" t="str" cm="1">
        <f t="array" ref="AD3835">_xlfn.IFS(AC3835="","Unknown",AC3835&lt;18,"0-17",AC3835&lt;35,"18-34",AC3835&lt;50,"35-49",AC3835&lt;65,"50-64",TRUE,"65+")</f>
        <v>18-34</v>
      </c>
      <c r="AE3835">
        <f>IFERROR(_xlfn.XLOOKUP($B3835,enrollment!$A$2:$A$801,enrollment!$O$2:$O$801),"")</f>
        <v>2233445566</v>
      </c>
      <c r="AF3835">
        <f>IFERROR(_xlfn.XLOOKUP($AE3835,providers!$B$2:$B$11,providers!$Q$2:$Q$11),"")</f>
        <v>3.5</v>
      </c>
      <c r="AG3835" s="1">
        <f t="shared" si="59"/>
        <v>45597</v>
      </c>
    </row>
    <row r="3836" spans="1:33" x14ac:dyDescent="0.25">
      <c r="A3836" t="s">
        <v>4427</v>
      </c>
      <c r="B3836" t="s">
        <v>4417</v>
      </c>
      <c r="C3836">
        <v>9012345678</v>
      </c>
      <c r="D3836">
        <v>9012345678</v>
      </c>
      <c r="E3836" s="1">
        <v>45312</v>
      </c>
      <c r="F3836" s="1">
        <v>45312</v>
      </c>
      <c r="G3836" s="1">
        <v>45326</v>
      </c>
      <c r="H3836" t="s">
        <v>28</v>
      </c>
      <c r="I3836">
        <v>23</v>
      </c>
      <c r="J3836" t="s">
        <v>221</v>
      </c>
      <c r="K3836">
        <v>99284</v>
      </c>
      <c r="O3836">
        <v>1</v>
      </c>
      <c r="P3836">
        <v>1796.45</v>
      </c>
      <c r="Q3836">
        <v>998.03</v>
      </c>
      <c r="R3836">
        <v>798.42</v>
      </c>
      <c r="S3836">
        <v>199.61</v>
      </c>
      <c r="T3836" t="s">
        <v>30</v>
      </c>
      <c r="X3836" t="s">
        <v>233</v>
      </c>
      <c r="Y3836" t="s">
        <v>32</v>
      </c>
      <c r="Z3836" t="s">
        <v>45</v>
      </c>
      <c r="AA3836" t="str">
        <f>IFERROR(_xlfn.XLOOKUP($J3836,avoidable_ed_reference!$A$2:$A$13,avoidable_ed_reference!$C$2:$C$13),"Not Classified")</f>
        <v>Avoidable</v>
      </c>
      <c r="AB3836" t="str">
        <f>IFERROR(_xlfn.XLOOKUP($B3836,enrollment!$A$2:$A$801,enrollment!$I$2:$I$801),"")</f>
        <v>TN</v>
      </c>
      <c r="AC3836">
        <f>IFERROR(_xlfn.XLOOKUP($B3836,enrollment!$A$2:$A$801,enrollment!$L$2:$L$801),"")</f>
        <v>26</v>
      </c>
      <c r="AD3836" t="str" cm="1">
        <f t="array" ref="AD3836">_xlfn.IFS(AC3836="","Unknown",AC3836&lt;18,"0-17",AC3836&lt;35,"18-34",AC3836&lt;50,"35-49",AC3836&lt;65,"50-64",TRUE,"65+")</f>
        <v>18-34</v>
      </c>
      <c r="AE3836">
        <f>IFERROR(_xlfn.XLOOKUP($B3836,enrollment!$A$2:$A$801,enrollment!$O$2:$O$801),"")</f>
        <v>2233445566</v>
      </c>
      <c r="AF3836">
        <f>IFERROR(_xlfn.XLOOKUP($AE3836,providers!$B$2:$B$11,providers!$Q$2:$Q$11),"")</f>
        <v>3.5</v>
      </c>
      <c r="AG3836" s="1">
        <f t="shared" si="59"/>
        <v>45292</v>
      </c>
    </row>
    <row r="3837" spans="1:33" x14ac:dyDescent="0.25">
      <c r="A3837" t="s">
        <v>4428</v>
      </c>
      <c r="B3837" t="s">
        <v>4429</v>
      </c>
      <c r="C3837">
        <v>2233445566</v>
      </c>
      <c r="D3837">
        <v>2233445566</v>
      </c>
      <c r="E3837" s="1">
        <v>45328</v>
      </c>
      <c r="F3837" s="1">
        <v>45328</v>
      </c>
      <c r="G3837" s="1">
        <v>45349</v>
      </c>
      <c r="H3837" t="s">
        <v>28</v>
      </c>
      <c r="I3837">
        <v>11</v>
      </c>
      <c r="J3837" t="s">
        <v>47</v>
      </c>
      <c r="K3837">
        <v>99213</v>
      </c>
      <c r="O3837">
        <v>1</v>
      </c>
      <c r="P3837">
        <v>189.78</v>
      </c>
      <c r="Q3837">
        <v>140.58000000000001</v>
      </c>
      <c r="R3837">
        <v>112.46</v>
      </c>
      <c r="S3837">
        <v>28.12</v>
      </c>
      <c r="T3837" t="s">
        <v>30</v>
      </c>
      <c r="X3837" t="s">
        <v>233</v>
      </c>
      <c r="Y3837" t="s">
        <v>32</v>
      </c>
      <c r="Z3837" t="s">
        <v>39</v>
      </c>
      <c r="AA3837" t="str">
        <f>IFERROR(_xlfn.XLOOKUP($J3837,avoidable_ed_reference!$A$2:$A$13,avoidable_ed_reference!$C$2:$C$13),"Not Classified")</f>
        <v>Not Classified</v>
      </c>
      <c r="AB3837" t="str">
        <f>IFERROR(_xlfn.XLOOKUP($B3837,enrollment!$A$2:$A$801,enrollment!$I$2:$I$801),"")</f>
        <v>TN</v>
      </c>
      <c r="AC3837">
        <f>IFERROR(_xlfn.XLOOKUP($B3837,enrollment!$A$2:$A$801,enrollment!$L$2:$L$801),"")</f>
        <v>45</v>
      </c>
      <c r="AD3837" t="str" cm="1">
        <f t="array" ref="AD3837">_xlfn.IFS(AC3837="","Unknown",AC3837&lt;18,"0-17",AC3837&lt;35,"18-34",AC3837&lt;50,"35-49",AC3837&lt;65,"50-64",TRUE,"65+")</f>
        <v>35-49</v>
      </c>
      <c r="AE3837">
        <f>IFERROR(_xlfn.XLOOKUP($B3837,enrollment!$A$2:$A$801,enrollment!$O$2:$O$801),"")</f>
        <v>2233445566</v>
      </c>
      <c r="AF3837">
        <f>IFERROR(_xlfn.XLOOKUP($AE3837,providers!$B$2:$B$11,providers!$Q$2:$Q$11),"")</f>
        <v>3.5</v>
      </c>
      <c r="AG3837" s="1">
        <f t="shared" si="59"/>
        <v>45323</v>
      </c>
    </row>
    <row r="3838" spans="1:33" x14ac:dyDescent="0.25">
      <c r="A3838" t="s">
        <v>4430</v>
      </c>
      <c r="B3838" t="s">
        <v>4429</v>
      </c>
      <c r="C3838">
        <v>8901234567</v>
      </c>
      <c r="D3838">
        <v>8901234567</v>
      </c>
      <c r="E3838" s="1">
        <v>45369</v>
      </c>
      <c r="F3838" s="1">
        <v>45369</v>
      </c>
      <c r="G3838" s="1">
        <v>45403</v>
      </c>
      <c r="H3838" t="s">
        <v>28</v>
      </c>
      <c r="I3838">
        <v>23</v>
      </c>
      <c r="J3838" t="s">
        <v>184</v>
      </c>
      <c r="K3838">
        <v>99284</v>
      </c>
      <c r="O3838">
        <v>1</v>
      </c>
      <c r="P3838">
        <v>1830.51</v>
      </c>
      <c r="Q3838">
        <v>1016.95</v>
      </c>
      <c r="R3838">
        <v>813.56</v>
      </c>
      <c r="S3838">
        <v>203.39</v>
      </c>
      <c r="T3838" t="s">
        <v>30</v>
      </c>
      <c r="X3838" t="s">
        <v>233</v>
      </c>
      <c r="Y3838" t="s">
        <v>32</v>
      </c>
      <c r="Z3838" t="s">
        <v>45</v>
      </c>
      <c r="AA3838" t="str">
        <f>IFERROR(_xlfn.XLOOKUP($J3838,avoidable_ed_reference!$A$2:$A$13,avoidable_ed_reference!$C$2:$C$13),"Not Classified")</f>
        <v>Non-Avoidable</v>
      </c>
      <c r="AB3838" t="str">
        <f>IFERROR(_xlfn.XLOOKUP($B3838,enrollment!$A$2:$A$801,enrollment!$I$2:$I$801),"")</f>
        <v>TN</v>
      </c>
      <c r="AC3838">
        <f>IFERROR(_xlfn.XLOOKUP($B3838,enrollment!$A$2:$A$801,enrollment!$L$2:$L$801),"")</f>
        <v>45</v>
      </c>
      <c r="AD3838" t="str" cm="1">
        <f t="array" ref="AD3838">_xlfn.IFS(AC3838="","Unknown",AC3838&lt;18,"0-17",AC3838&lt;35,"18-34",AC3838&lt;50,"35-49",AC3838&lt;65,"50-64",TRUE,"65+")</f>
        <v>35-49</v>
      </c>
      <c r="AE3838">
        <f>IFERROR(_xlfn.XLOOKUP($B3838,enrollment!$A$2:$A$801,enrollment!$O$2:$O$801),"")</f>
        <v>2233445566</v>
      </c>
      <c r="AF3838">
        <f>IFERROR(_xlfn.XLOOKUP($AE3838,providers!$B$2:$B$11,providers!$Q$2:$Q$11),"")</f>
        <v>3.5</v>
      </c>
      <c r="AG3838" s="1">
        <f t="shared" si="59"/>
        <v>45352</v>
      </c>
    </row>
    <row r="3839" spans="1:33" x14ac:dyDescent="0.25">
      <c r="A3839" t="s">
        <v>4431</v>
      </c>
      <c r="B3839" t="s">
        <v>4429</v>
      </c>
      <c r="C3839">
        <v>2233445566</v>
      </c>
      <c r="D3839">
        <v>2233445566</v>
      </c>
      <c r="E3839" s="1">
        <v>45445</v>
      </c>
      <c r="F3839" s="1">
        <v>45445</v>
      </c>
      <c r="G3839" s="1">
        <v>45474</v>
      </c>
      <c r="H3839" t="s">
        <v>28</v>
      </c>
      <c r="I3839">
        <v>11</v>
      </c>
      <c r="J3839" t="s">
        <v>35</v>
      </c>
      <c r="K3839">
        <v>99213</v>
      </c>
      <c r="O3839">
        <v>1</v>
      </c>
      <c r="P3839">
        <v>229.38</v>
      </c>
      <c r="Q3839">
        <v>169.91</v>
      </c>
      <c r="R3839">
        <v>135.93</v>
      </c>
      <c r="S3839">
        <v>33.979999999999997</v>
      </c>
      <c r="T3839" t="s">
        <v>30</v>
      </c>
      <c r="X3839" t="s">
        <v>233</v>
      </c>
      <c r="Y3839" t="s">
        <v>32</v>
      </c>
      <c r="Z3839" t="s">
        <v>39</v>
      </c>
      <c r="AA3839" t="str">
        <f>IFERROR(_xlfn.XLOOKUP($J3839,avoidable_ed_reference!$A$2:$A$13,avoidable_ed_reference!$C$2:$C$13),"Not Classified")</f>
        <v>Avoidable</v>
      </c>
      <c r="AB3839" t="str">
        <f>IFERROR(_xlfn.XLOOKUP($B3839,enrollment!$A$2:$A$801,enrollment!$I$2:$I$801),"")</f>
        <v>TN</v>
      </c>
      <c r="AC3839">
        <f>IFERROR(_xlfn.XLOOKUP($B3839,enrollment!$A$2:$A$801,enrollment!$L$2:$L$801),"")</f>
        <v>45</v>
      </c>
      <c r="AD3839" t="str" cm="1">
        <f t="array" ref="AD3839">_xlfn.IFS(AC3839="","Unknown",AC3839&lt;18,"0-17",AC3839&lt;35,"18-34",AC3839&lt;50,"35-49",AC3839&lt;65,"50-64",TRUE,"65+")</f>
        <v>35-49</v>
      </c>
      <c r="AE3839">
        <f>IFERROR(_xlfn.XLOOKUP($B3839,enrollment!$A$2:$A$801,enrollment!$O$2:$O$801),"")</f>
        <v>2233445566</v>
      </c>
      <c r="AF3839">
        <f>IFERROR(_xlfn.XLOOKUP($AE3839,providers!$B$2:$B$11,providers!$Q$2:$Q$11),"")</f>
        <v>3.5</v>
      </c>
      <c r="AG3839" s="1">
        <f t="shared" si="59"/>
        <v>45444</v>
      </c>
    </row>
    <row r="3840" spans="1:33" x14ac:dyDescent="0.25">
      <c r="A3840" t="s">
        <v>4432</v>
      </c>
      <c r="B3840" t="s">
        <v>4429</v>
      </c>
      <c r="C3840">
        <v>8901234567</v>
      </c>
      <c r="D3840">
        <v>8901234567</v>
      </c>
      <c r="E3840" s="1">
        <v>45421</v>
      </c>
      <c r="F3840" s="1">
        <v>45421</v>
      </c>
      <c r="G3840" s="1">
        <v>45447</v>
      </c>
      <c r="H3840" t="s">
        <v>28</v>
      </c>
      <c r="I3840">
        <v>23</v>
      </c>
      <c r="J3840" t="s">
        <v>55</v>
      </c>
      <c r="K3840">
        <v>99284</v>
      </c>
      <c r="O3840">
        <v>1</v>
      </c>
      <c r="P3840">
        <v>2053.9299999999998</v>
      </c>
      <c r="Q3840">
        <v>1141.07</v>
      </c>
      <c r="R3840">
        <v>912.86</v>
      </c>
      <c r="S3840">
        <v>228.21</v>
      </c>
      <c r="T3840" t="s">
        <v>30</v>
      </c>
      <c r="X3840" t="s">
        <v>233</v>
      </c>
      <c r="Y3840" t="s">
        <v>32</v>
      </c>
      <c r="Z3840" t="s">
        <v>45</v>
      </c>
      <c r="AA3840" t="str">
        <f>IFERROR(_xlfn.XLOOKUP($J3840,avoidable_ed_reference!$A$2:$A$13,avoidable_ed_reference!$C$2:$C$13),"Not Classified")</f>
        <v>Potentially Avoidable</v>
      </c>
      <c r="AB3840" t="str">
        <f>IFERROR(_xlfn.XLOOKUP($B3840,enrollment!$A$2:$A$801,enrollment!$I$2:$I$801),"")</f>
        <v>TN</v>
      </c>
      <c r="AC3840">
        <f>IFERROR(_xlfn.XLOOKUP($B3840,enrollment!$A$2:$A$801,enrollment!$L$2:$L$801),"")</f>
        <v>45</v>
      </c>
      <c r="AD3840" t="str" cm="1">
        <f t="array" ref="AD3840">_xlfn.IFS(AC3840="","Unknown",AC3840&lt;18,"0-17",AC3840&lt;35,"18-34",AC3840&lt;50,"35-49",AC3840&lt;65,"50-64",TRUE,"65+")</f>
        <v>35-49</v>
      </c>
      <c r="AE3840">
        <f>IFERROR(_xlfn.XLOOKUP($B3840,enrollment!$A$2:$A$801,enrollment!$O$2:$O$801),"")</f>
        <v>2233445566</v>
      </c>
      <c r="AF3840">
        <f>IFERROR(_xlfn.XLOOKUP($AE3840,providers!$B$2:$B$11,providers!$Q$2:$Q$11),"")</f>
        <v>3.5</v>
      </c>
      <c r="AG3840" s="1">
        <f t="shared" si="59"/>
        <v>45413</v>
      </c>
    </row>
    <row r="3841" spans="1:33" x14ac:dyDescent="0.25">
      <c r="A3841" t="s">
        <v>4433</v>
      </c>
      <c r="B3841" t="s">
        <v>4429</v>
      </c>
      <c r="C3841">
        <v>2233445566</v>
      </c>
      <c r="D3841">
        <v>2233445566</v>
      </c>
      <c r="E3841" s="1">
        <v>45370</v>
      </c>
      <c r="F3841" s="1">
        <v>45370</v>
      </c>
      <c r="G3841" s="1">
        <v>45404</v>
      </c>
      <c r="H3841" t="s">
        <v>28</v>
      </c>
      <c r="I3841">
        <v>23</v>
      </c>
      <c r="J3841" t="s">
        <v>184</v>
      </c>
      <c r="K3841">
        <v>99284</v>
      </c>
      <c r="O3841">
        <v>1</v>
      </c>
      <c r="P3841">
        <v>1878.46</v>
      </c>
      <c r="Q3841">
        <v>1043.5899999999999</v>
      </c>
      <c r="R3841">
        <v>834.87</v>
      </c>
      <c r="S3841">
        <v>208.72</v>
      </c>
      <c r="T3841" t="s">
        <v>30</v>
      </c>
      <c r="X3841" t="s">
        <v>233</v>
      </c>
      <c r="Y3841" t="s">
        <v>32</v>
      </c>
      <c r="Z3841" t="s">
        <v>45</v>
      </c>
      <c r="AA3841" t="str">
        <f>IFERROR(_xlfn.XLOOKUP($J3841,avoidable_ed_reference!$A$2:$A$13,avoidable_ed_reference!$C$2:$C$13),"Not Classified")</f>
        <v>Non-Avoidable</v>
      </c>
      <c r="AB3841" t="str">
        <f>IFERROR(_xlfn.XLOOKUP($B3841,enrollment!$A$2:$A$801,enrollment!$I$2:$I$801),"")</f>
        <v>TN</v>
      </c>
      <c r="AC3841">
        <f>IFERROR(_xlfn.XLOOKUP($B3841,enrollment!$A$2:$A$801,enrollment!$L$2:$L$801),"")</f>
        <v>45</v>
      </c>
      <c r="AD3841" t="str" cm="1">
        <f t="array" ref="AD3841">_xlfn.IFS(AC3841="","Unknown",AC3841&lt;18,"0-17",AC3841&lt;35,"18-34",AC3841&lt;50,"35-49",AC3841&lt;65,"50-64",TRUE,"65+")</f>
        <v>35-49</v>
      </c>
      <c r="AE3841">
        <f>IFERROR(_xlfn.XLOOKUP($B3841,enrollment!$A$2:$A$801,enrollment!$O$2:$O$801),"")</f>
        <v>2233445566</v>
      </c>
      <c r="AF3841">
        <f>IFERROR(_xlfn.XLOOKUP($AE3841,providers!$B$2:$B$11,providers!$Q$2:$Q$11),"")</f>
        <v>3.5</v>
      </c>
      <c r="AG3841" s="1">
        <f t="shared" si="59"/>
        <v>45352</v>
      </c>
    </row>
    <row r="3842" spans="1:33" x14ac:dyDescent="0.25">
      <c r="A3842" t="s">
        <v>4434</v>
      </c>
      <c r="B3842" t="s">
        <v>4429</v>
      </c>
      <c r="C3842">
        <v>2233445566</v>
      </c>
      <c r="D3842">
        <v>2233445566</v>
      </c>
      <c r="E3842" s="1">
        <v>45307</v>
      </c>
      <c r="F3842" s="1">
        <v>45307</v>
      </c>
      <c r="G3842" s="1">
        <v>45321</v>
      </c>
      <c r="H3842" t="s">
        <v>28</v>
      </c>
      <c r="I3842">
        <v>22</v>
      </c>
      <c r="J3842" t="s">
        <v>29</v>
      </c>
      <c r="K3842">
        <v>90837</v>
      </c>
      <c r="O3842">
        <v>1</v>
      </c>
      <c r="P3842">
        <v>234.83</v>
      </c>
      <c r="Q3842">
        <v>173.95</v>
      </c>
      <c r="R3842">
        <v>139.16</v>
      </c>
      <c r="S3842">
        <v>34.79</v>
      </c>
      <c r="T3842" t="s">
        <v>30</v>
      </c>
      <c r="X3842" t="s">
        <v>233</v>
      </c>
      <c r="Y3842" t="s">
        <v>32</v>
      </c>
      <c r="Z3842" t="s">
        <v>33</v>
      </c>
      <c r="AA3842" t="str">
        <f>IFERROR(_xlfn.XLOOKUP($J3842,avoidable_ed_reference!$A$2:$A$13,avoidable_ed_reference!$C$2:$C$13),"Not Classified")</f>
        <v>Potentially Avoidable</v>
      </c>
      <c r="AB3842" t="str">
        <f>IFERROR(_xlfn.XLOOKUP($B3842,enrollment!$A$2:$A$801,enrollment!$I$2:$I$801),"")</f>
        <v>TN</v>
      </c>
      <c r="AC3842">
        <f>IFERROR(_xlfn.XLOOKUP($B3842,enrollment!$A$2:$A$801,enrollment!$L$2:$L$801),"")</f>
        <v>45</v>
      </c>
      <c r="AD3842" t="str" cm="1">
        <f t="array" ref="AD3842">_xlfn.IFS(AC3842="","Unknown",AC3842&lt;18,"0-17",AC3842&lt;35,"18-34",AC3842&lt;50,"35-49",AC3842&lt;65,"50-64",TRUE,"65+")</f>
        <v>35-49</v>
      </c>
      <c r="AE3842">
        <f>IFERROR(_xlfn.XLOOKUP($B3842,enrollment!$A$2:$A$801,enrollment!$O$2:$O$801),"")</f>
        <v>2233445566</v>
      </c>
      <c r="AF3842">
        <f>IFERROR(_xlfn.XLOOKUP($AE3842,providers!$B$2:$B$11,providers!$Q$2:$Q$11),"")</f>
        <v>3.5</v>
      </c>
      <c r="AG3842" s="1">
        <f t="shared" si="59"/>
        <v>45292</v>
      </c>
    </row>
    <row r="3843" spans="1:33" x14ac:dyDescent="0.25">
      <c r="A3843" t="s">
        <v>4435</v>
      </c>
      <c r="B3843" t="s">
        <v>4436</v>
      </c>
      <c r="C3843">
        <v>9012345678</v>
      </c>
      <c r="D3843">
        <v>9012345678</v>
      </c>
      <c r="E3843" s="1">
        <v>45650</v>
      </c>
      <c r="F3843" s="1">
        <v>45650</v>
      </c>
      <c r="G3843" s="1">
        <v>45669</v>
      </c>
      <c r="H3843" t="s">
        <v>59</v>
      </c>
      <c r="J3843" t="s">
        <v>99</v>
      </c>
      <c r="L3843" s="2" t="s">
        <v>82</v>
      </c>
      <c r="M3843" t="s">
        <v>83</v>
      </c>
      <c r="N3843" t="s">
        <v>84</v>
      </c>
      <c r="O3843">
        <v>1</v>
      </c>
      <c r="P3843">
        <v>1198.23</v>
      </c>
      <c r="Q3843">
        <v>1089.3</v>
      </c>
      <c r="R3843">
        <v>871.44</v>
      </c>
      <c r="S3843">
        <v>217.86</v>
      </c>
      <c r="T3843" t="s">
        <v>30</v>
      </c>
      <c r="X3843" t="s">
        <v>52</v>
      </c>
      <c r="Y3843" t="s">
        <v>44</v>
      </c>
      <c r="Z3843" t="s">
        <v>64</v>
      </c>
      <c r="AA3843" t="str">
        <f>IFERROR(_xlfn.XLOOKUP($J3843,avoidable_ed_reference!$A$2:$A$13,avoidable_ed_reference!$C$2:$C$13),"Not Classified")</f>
        <v>Not Classified</v>
      </c>
      <c r="AB3843" t="str">
        <f>IFERROR(_xlfn.XLOOKUP($B3843,enrollment!$A$2:$A$801,enrollment!$I$2:$I$801),"")</f>
        <v>GA</v>
      </c>
      <c r="AC3843">
        <f>IFERROR(_xlfn.XLOOKUP($B3843,enrollment!$A$2:$A$801,enrollment!$L$2:$L$801),"")</f>
        <v>45</v>
      </c>
      <c r="AD3843" t="str" cm="1">
        <f t="array" ref="AD3843">_xlfn.IFS(AC3843="","Unknown",AC3843&lt;18,"0-17",AC3843&lt;35,"18-34",AC3843&lt;50,"35-49",AC3843&lt;65,"50-64",TRUE,"65+")</f>
        <v>35-49</v>
      </c>
      <c r="AE3843">
        <f>IFERROR(_xlfn.XLOOKUP($B3843,enrollment!$A$2:$A$801,enrollment!$O$2:$O$801),"")</f>
        <v>8901234567</v>
      </c>
      <c r="AF3843">
        <f>IFERROR(_xlfn.XLOOKUP($AE3843,providers!$B$2:$B$11,providers!$Q$2:$Q$11),"")</f>
        <v>3.7</v>
      </c>
      <c r="AG3843" s="1">
        <f t="shared" ref="AG3843:AG3906" si="60">EOMONTH(E3843,-1)+1</f>
        <v>45627</v>
      </c>
    </row>
    <row r="3844" spans="1:33" x14ac:dyDescent="0.25">
      <c r="A3844" t="s">
        <v>4437</v>
      </c>
      <c r="B3844" t="s">
        <v>4436</v>
      </c>
      <c r="C3844">
        <v>8901234567</v>
      </c>
      <c r="D3844">
        <v>8901234567</v>
      </c>
      <c r="E3844" s="1">
        <v>45335</v>
      </c>
      <c r="F3844" s="1">
        <v>45335</v>
      </c>
      <c r="G3844" s="1">
        <v>45352</v>
      </c>
      <c r="H3844" t="s">
        <v>28</v>
      </c>
      <c r="I3844">
        <v>11</v>
      </c>
      <c r="J3844" t="s">
        <v>38</v>
      </c>
      <c r="K3844">
        <v>99213</v>
      </c>
      <c r="O3844">
        <v>1</v>
      </c>
      <c r="P3844">
        <v>218.05</v>
      </c>
      <c r="Q3844">
        <v>161.52000000000001</v>
      </c>
      <c r="R3844">
        <v>129.22</v>
      </c>
      <c r="S3844">
        <v>32.299999999999997</v>
      </c>
      <c r="T3844" t="s">
        <v>30</v>
      </c>
      <c r="X3844" t="s">
        <v>52</v>
      </c>
      <c r="Y3844" t="s">
        <v>44</v>
      </c>
      <c r="Z3844" t="s">
        <v>39</v>
      </c>
      <c r="AA3844" t="str">
        <f>IFERROR(_xlfn.XLOOKUP($J3844,avoidable_ed_reference!$A$2:$A$13,avoidable_ed_reference!$C$2:$C$13),"Not Classified")</f>
        <v>Not Classified</v>
      </c>
      <c r="AB3844" t="str">
        <f>IFERROR(_xlfn.XLOOKUP($B3844,enrollment!$A$2:$A$801,enrollment!$I$2:$I$801),"")</f>
        <v>GA</v>
      </c>
      <c r="AC3844">
        <f>IFERROR(_xlfn.XLOOKUP($B3844,enrollment!$A$2:$A$801,enrollment!$L$2:$L$801),"")</f>
        <v>45</v>
      </c>
      <c r="AD3844" t="str" cm="1">
        <f t="array" ref="AD3844">_xlfn.IFS(AC3844="","Unknown",AC3844&lt;18,"0-17",AC3844&lt;35,"18-34",AC3844&lt;50,"35-49",AC3844&lt;65,"50-64",TRUE,"65+")</f>
        <v>35-49</v>
      </c>
      <c r="AE3844">
        <f>IFERROR(_xlfn.XLOOKUP($B3844,enrollment!$A$2:$A$801,enrollment!$O$2:$O$801),"")</f>
        <v>8901234567</v>
      </c>
      <c r="AF3844">
        <f>IFERROR(_xlfn.XLOOKUP($AE3844,providers!$B$2:$B$11,providers!$Q$2:$Q$11),"")</f>
        <v>3.7</v>
      </c>
      <c r="AG3844" s="1">
        <f t="shared" si="60"/>
        <v>45323</v>
      </c>
    </row>
    <row r="3845" spans="1:33" x14ac:dyDescent="0.25">
      <c r="A3845" t="s">
        <v>4438</v>
      </c>
      <c r="B3845" t="s">
        <v>4436</v>
      </c>
      <c r="C3845">
        <v>3456789012</v>
      </c>
      <c r="D3845">
        <v>3456789012</v>
      </c>
      <c r="E3845" s="1">
        <v>45638</v>
      </c>
      <c r="F3845" s="1">
        <v>45638</v>
      </c>
      <c r="G3845" s="1">
        <v>45662</v>
      </c>
      <c r="H3845" t="s">
        <v>28</v>
      </c>
      <c r="I3845">
        <v>23</v>
      </c>
      <c r="J3845" t="s">
        <v>77</v>
      </c>
      <c r="K3845">
        <v>99284</v>
      </c>
      <c r="O3845">
        <v>1</v>
      </c>
      <c r="P3845">
        <v>2236.41</v>
      </c>
      <c r="Q3845">
        <v>1242.45</v>
      </c>
      <c r="R3845">
        <v>993.96</v>
      </c>
      <c r="S3845">
        <v>248.49</v>
      </c>
      <c r="T3845" t="s">
        <v>30</v>
      </c>
      <c r="X3845" t="s">
        <v>52</v>
      </c>
      <c r="Y3845" t="s">
        <v>44</v>
      </c>
      <c r="Z3845" t="s">
        <v>45</v>
      </c>
      <c r="AA3845" t="str">
        <f>IFERROR(_xlfn.XLOOKUP($J3845,avoidable_ed_reference!$A$2:$A$13,avoidable_ed_reference!$C$2:$C$13),"Not Classified")</f>
        <v>Avoidable</v>
      </c>
      <c r="AB3845" t="str">
        <f>IFERROR(_xlfn.XLOOKUP($B3845,enrollment!$A$2:$A$801,enrollment!$I$2:$I$801),"")</f>
        <v>GA</v>
      </c>
      <c r="AC3845">
        <f>IFERROR(_xlfn.XLOOKUP($B3845,enrollment!$A$2:$A$801,enrollment!$L$2:$L$801),"")</f>
        <v>45</v>
      </c>
      <c r="AD3845" t="str" cm="1">
        <f t="array" ref="AD3845">_xlfn.IFS(AC3845="","Unknown",AC3845&lt;18,"0-17",AC3845&lt;35,"18-34",AC3845&lt;50,"35-49",AC3845&lt;65,"50-64",TRUE,"65+")</f>
        <v>35-49</v>
      </c>
      <c r="AE3845">
        <f>IFERROR(_xlfn.XLOOKUP($B3845,enrollment!$A$2:$A$801,enrollment!$O$2:$O$801),"")</f>
        <v>8901234567</v>
      </c>
      <c r="AF3845">
        <f>IFERROR(_xlfn.XLOOKUP($AE3845,providers!$B$2:$B$11,providers!$Q$2:$Q$11),"")</f>
        <v>3.7</v>
      </c>
      <c r="AG3845" s="1">
        <f t="shared" si="60"/>
        <v>45627</v>
      </c>
    </row>
    <row r="3846" spans="1:33" x14ac:dyDescent="0.25">
      <c r="A3846" t="s">
        <v>4439</v>
      </c>
      <c r="B3846" t="s">
        <v>4436</v>
      </c>
      <c r="C3846">
        <v>8901234567</v>
      </c>
      <c r="D3846">
        <v>8901234567</v>
      </c>
      <c r="E3846" s="1">
        <v>45385</v>
      </c>
      <c r="F3846" s="1">
        <v>45385</v>
      </c>
      <c r="G3846" s="1">
        <v>45402</v>
      </c>
      <c r="H3846" t="s">
        <v>28</v>
      </c>
      <c r="I3846">
        <v>11</v>
      </c>
      <c r="J3846" t="s">
        <v>38</v>
      </c>
      <c r="K3846">
        <v>99213</v>
      </c>
      <c r="O3846">
        <v>1</v>
      </c>
      <c r="P3846">
        <v>172.4</v>
      </c>
      <c r="Q3846">
        <v>127.7</v>
      </c>
      <c r="R3846">
        <v>102.16</v>
      </c>
      <c r="S3846">
        <v>25.54</v>
      </c>
      <c r="T3846" t="s">
        <v>30</v>
      </c>
      <c r="X3846" t="s">
        <v>52</v>
      </c>
      <c r="Y3846" t="s">
        <v>44</v>
      </c>
      <c r="Z3846" t="s">
        <v>39</v>
      </c>
      <c r="AA3846" t="str">
        <f>IFERROR(_xlfn.XLOOKUP($J3846,avoidable_ed_reference!$A$2:$A$13,avoidable_ed_reference!$C$2:$C$13),"Not Classified")</f>
        <v>Not Classified</v>
      </c>
      <c r="AB3846" t="str">
        <f>IFERROR(_xlfn.XLOOKUP($B3846,enrollment!$A$2:$A$801,enrollment!$I$2:$I$801),"")</f>
        <v>GA</v>
      </c>
      <c r="AC3846">
        <f>IFERROR(_xlfn.XLOOKUP($B3846,enrollment!$A$2:$A$801,enrollment!$L$2:$L$801),"")</f>
        <v>45</v>
      </c>
      <c r="AD3846" t="str" cm="1">
        <f t="array" ref="AD3846">_xlfn.IFS(AC3846="","Unknown",AC3846&lt;18,"0-17",AC3846&lt;35,"18-34",AC3846&lt;50,"35-49",AC3846&lt;65,"50-64",TRUE,"65+")</f>
        <v>35-49</v>
      </c>
      <c r="AE3846">
        <f>IFERROR(_xlfn.XLOOKUP($B3846,enrollment!$A$2:$A$801,enrollment!$O$2:$O$801),"")</f>
        <v>8901234567</v>
      </c>
      <c r="AF3846">
        <f>IFERROR(_xlfn.XLOOKUP($AE3846,providers!$B$2:$B$11,providers!$Q$2:$Q$11),"")</f>
        <v>3.7</v>
      </c>
      <c r="AG3846" s="1">
        <f t="shared" si="60"/>
        <v>45383</v>
      </c>
    </row>
    <row r="3847" spans="1:33" x14ac:dyDescent="0.25">
      <c r="A3847" t="s">
        <v>4440</v>
      </c>
      <c r="B3847" t="s">
        <v>4436</v>
      </c>
      <c r="C3847">
        <v>8901234567</v>
      </c>
      <c r="D3847">
        <v>8901234567</v>
      </c>
      <c r="E3847" s="1">
        <v>45636</v>
      </c>
      <c r="F3847" s="1">
        <v>45636</v>
      </c>
      <c r="G3847" s="1">
        <v>45655</v>
      </c>
      <c r="H3847" t="s">
        <v>28</v>
      </c>
      <c r="I3847">
        <v>11</v>
      </c>
      <c r="J3847" t="s">
        <v>35</v>
      </c>
      <c r="K3847">
        <v>99213</v>
      </c>
      <c r="O3847">
        <v>1</v>
      </c>
      <c r="P3847">
        <v>224.11</v>
      </c>
      <c r="Q3847">
        <v>166.01</v>
      </c>
      <c r="R3847">
        <v>132.81</v>
      </c>
      <c r="S3847">
        <v>33.200000000000003</v>
      </c>
      <c r="T3847" t="s">
        <v>30</v>
      </c>
      <c r="X3847" t="s">
        <v>52</v>
      </c>
      <c r="Y3847" t="s">
        <v>44</v>
      </c>
      <c r="Z3847" t="s">
        <v>39</v>
      </c>
      <c r="AA3847" t="str">
        <f>IFERROR(_xlfn.XLOOKUP($J3847,avoidable_ed_reference!$A$2:$A$13,avoidable_ed_reference!$C$2:$C$13),"Not Classified")</f>
        <v>Avoidable</v>
      </c>
      <c r="AB3847" t="str">
        <f>IFERROR(_xlfn.XLOOKUP($B3847,enrollment!$A$2:$A$801,enrollment!$I$2:$I$801),"")</f>
        <v>GA</v>
      </c>
      <c r="AC3847">
        <f>IFERROR(_xlfn.XLOOKUP($B3847,enrollment!$A$2:$A$801,enrollment!$L$2:$L$801),"")</f>
        <v>45</v>
      </c>
      <c r="AD3847" t="str" cm="1">
        <f t="array" ref="AD3847">_xlfn.IFS(AC3847="","Unknown",AC3847&lt;18,"0-17",AC3847&lt;35,"18-34",AC3847&lt;50,"35-49",AC3847&lt;65,"50-64",TRUE,"65+")</f>
        <v>35-49</v>
      </c>
      <c r="AE3847">
        <f>IFERROR(_xlfn.XLOOKUP($B3847,enrollment!$A$2:$A$801,enrollment!$O$2:$O$801),"")</f>
        <v>8901234567</v>
      </c>
      <c r="AF3847">
        <f>IFERROR(_xlfn.XLOOKUP($AE3847,providers!$B$2:$B$11,providers!$Q$2:$Q$11),"")</f>
        <v>3.7</v>
      </c>
      <c r="AG3847" s="1">
        <f t="shared" si="60"/>
        <v>45627</v>
      </c>
    </row>
    <row r="3848" spans="1:33" x14ac:dyDescent="0.25">
      <c r="A3848" t="s">
        <v>4441</v>
      </c>
      <c r="B3848" t="s">
        <v>4436</v>
      </c>
      <c r="C3848">
        <v>8901234567</v>
      </c>
      <c r="D3848">
        <v>8901234567</v>
      </c>
      <c r="E3848" s="1">
        <v>45305</v>
      </c>
      <c r="F3848" s="1">
        <v>45305</v>
      </c>
      <c r="G3848" s="1">
        <v>45338</v>
      </c>
      <c r="H3848" t="s">
        <v>28</v>
      </c>
      <c r="I3848">
        <v>11</v>
      </c>
      <c r="J3848" t="s">
        <v>35</v>
      </c>
      <c r="K3848">
        <v>99213</v>
      </c>
      <c r="O3848">
        <v>1</v>
      </c>
      <c r="P3848">
        <v>231.01</v>
      </c>
      <c r="Q3848">
        <v>171.12</v>
      </c>
      <c r="R3848">
        <v>136.9</v>
      </c>
      <c r="S3848">
        <v>34.22</v>
      </c>
      <c r="T3848" t="s">
        <v>30</v>
      </c>
      <c r="X3848" t="s">
        <v>52</v>
      </c>
      <c r="Y3848" t="s">
        <v>44</v>
      </c>
      <c r="Z3848" t="s">
        <v>39</v>
      </c>
      <c r="AA3848" t="str">
        <f>IFERROR(_xlfn.XLOOKUP($J3848,avoidable_ed_reference!$A$2:$A$13,avoidable_ed_reference!$C$2:$C$13),"Not Classified")</f>
        <v>Avoidable</v>
      </c>
      <c r="AB3848" t="str">
        <f>IFERROR(_xlfn.XLOOKUP($B3848,enrollment!$A$2:$A$801,enrollment!$I$2:$I$801),"")</f>
        <v>GA</v>
      </c>
      <c r="AC3848">
        <f>IFERROR(_xlfn.XLOOKUP($B3848,enrollment!$A$2:$A$801,enrollment!$L$2:$L$801),"")</f>
        <v>45</v>
      </c>
      <c r="AD3848" t="str" cm="1">
        <f t="array" ref="AD3848">_xlfn.IFS(AC3848="","Unknown",AC3848&lt;18,"0-17",AC3848&lt;35,"18-34",AC3848&lt;50,"35-49",AC3848&lt;65,"50-64",TRUE,"65+")</f>
        <v>35-49</v>
      </c>
      <c r="AE3848">
        <f>IFERROR(_xlfn.XLOOKUP($B3848,enrollment!$A$2:$A$801,enrollment!$O$2:$O$801),"")</f>
        <v>8901234567</v>
      </c>
      <c r="AF3848">
        <f>IFERROR(_xlfn.XLOOKUP($AE3848,providers!$B$2:$B$11,providers!$Q$2:$Q$11),"")</f>
        <v>3.7</v>
      </c>
      <c r="AG3848" s="1">
        <f t="shared" si="60"/>
        <v>45292</v>
      </c>
    </row>
    <row r="3849" spans="1:33" x14ac:dyDescent="0.25">
      <c r="A3849" t="s">
        <v>4442</v>
      </c>
      <c r="B3849" t="s">
        <v>4436</v>
      </c>
      <c r="C3849">
        <v>7890123456</v>
      </c>
      <c r="D3849">
        <v>7890123456</v>
      </c>
      <c r="E3849" s="1">
        <v>45606</v>
      </c>
      <c r="F3849" s="1">
        <v>45606</v>
      </c>
      <c r="G3849" s="1">
        <v>45639</v>
      </c>
      <c r="H3849" t="s">
        <v>28</v>
      </c>
      <c r="I3849">
        <v>22</v>
      </c>
      <c r="J3849" t="s">
        <v>29</v>
      </c>
      <c r="K3849">
        <v>90837</v>
      </c>
      <c r="O3849">
        <v>1</v>
      </c>
      <c r="P3849">
        <v>193.06</v>
      </c>
      <c r="Q3849">
        <v>143.01</v>
      </c>
      <c r="R3849">
        <v>114.41</v>
      </c>
      <c r="S3849">
        <v>28.6</v>
      </c>
      <c r="T3849" t="s">
        <v>30</v>
      </c>
      <c r="X3849" t="s">
        <v>52</v>
      </c>
      <c r="Y3849" t="s">
        <v>44</v>
      </c>
      <c r="Z3849" t="s">
        <v>33</v>
      </c>
      <c r="AA3849" t="str">
        <f>IFERROR(_xlfn.XLOOKUP($J3849,avoidable_ed_reference!$A$2:$A$13,avoidable_ed_reference!$C$2:$C$13),"Not Classified")</f>
        <v>Potentially Avoidable</v>
      </c>
      <c r="AB3849" t="str">
        <f>IFERROR(_xlfn.XLOOKUP($B3849,enrollment!$A$2:$A$801,enrollment!$I$2:$I$801),"")</f>
        <v>GA</v>
      </c>
      <c r="AC3849">
        <f>IFERROR(_xlfn.XLOOKUP($B3849,enrollment!$A$2:$A$801,enrollment!$L$2:$L$801),"")</f>
        <v>45</v>
      </c>
      <c r="AD3849" t="str" cm="1">
        <f t="array" ref="AD3849">_xlfn.IFS(AC3849="","Unknown",AC3849&lt;18,"0-17",AC3849&lt;35,"18-34",AC3849&lt;50,"35-49",AC3849&lt;65,"50-64",TRUE,"65+")</f>
        <v>35-49</v>
      </c>
      <c r="AE3849">
        <f>IFERROR(_xlfn.XLOOKUP($B3849,enrollment!$A$2:$A$801,enrollment!$O$2:$O$801),"")</f>
        <v>8901234567</v>
      </c>
      <c r="AF3849">
        <f>IFERROR(_xlfn.XLOOKUP($AE3849,providers!$B$2:$B$11,providers!$Q$2:$Q$11),"")</f>
        <v>3.7</v>
      </c>
      <c r="AG3849" s="1">
        <f t="shared" si="60"/>
        <v>45597</v>
      </c>
    </row>
    <row r="3850" spans="1:33" x14ac:dyDescent="0.25">
      <c r="A3850" t="s">
        <v>4443</v>
      </c>
      <c r="B3850" t="s">
        <v>4436</v>
      </c>
      <c r="C3850">
        <v>8901234567</v>
      </c>
      <c r="D3850">
        <v>8901234567</v>
      </c>
      <c r="E3850" s="1">
        <v>45596</v>
      </c>
      <c r="F3850" s="1">
        <v>45596</v>
      </c>
      <c r="G3850" s="1">
        <v>45613</v>
      </c>
      <c r="H3850" t="s">
        <v>28</v>
      </c>
      <c r="I3850">
        <v>11</v>
      </c>
      <c r="J3850" t="s">
        <v>35</v>
      </c>
      <c r="K3850">
        <v>99213</v>
      </c>
      <c r="O3850">
        <v>1</v>
      </c>
      <c r="P3850">
        <v>197.42</v>
      </c>
      <c r="Q3850">
        <v>146.24</v>
      </c>
      <c r="R3850">
        <v>116.99</v>
      </c>
      <c r="S3850">
        <v>29.25</v>
      </c>
      <c r="T3850" t="s">
        <v>30</v>
      </c>
      <c r="X3850" t="s">
        <v>52</v>
      </c>
      <c r="Y3850" t="s">
        <v>44</v>
      </c>
      <c r="Z3850" t="s">
        <v>39</v>
      </c>
      <c r="AA3850" t="str">
        <f>IFERROR(_xlfn.XLOOKUP($J3850,avoidable_ed_reference!$A$2:$A$13,avoidable_ed_reference!$C$2:$C$13),"Not Classified")</f>
        <v>Avoidable</v>
      </c>
      <c r="AB3850" t="str">
        <f>IFERROR(_xlfn.XLOOKUP($B3850,enrollment!$A$2:$A$801,enrollment!$I$2:$I$801),"")</f>
        <v>GA</v>
      </c>
      <c r="AC3850">
        <f>IFERROR(_xlfn.XLOOKUP($B3850,enrollment!$A$2:$A$801,enrollment!$L$2:$L$801),"")</f>
        <v>45</v>
      </c>
      <c r="AD3850" t="str" cm="1">
        <f t="array" ref="AD3850">_xlfn.IFS(AC3850="","Unknown",AC3850&lt;18,"0-17",AC3850&lt;35,"18-34",AC3850&lt;50,"35-49",AC3850&lt;65,"50-64",TRUE,"65+")</f>
        <v>35-49</v>
      </c>
      <c r="AE3850">
        <f>IFERROR(_xlfn.XLOOKUP($B3850,enrollment!$A$2:$A$801,enrollment!$O$2:$O$801),"")</f>
        <v>8901234567</v>
      </c>
      <c r="AF3850">
        <f>IFERROR(_xlfn.XLOOKUP($AE3850,providers!$B$2:$B$11,providers!$Q$2:$Q$11),"")</f>
        <v>3.7</v>
      </c>
      <c r="AG3850" s="1">
        <f t="shared" si="60"/>
        <v>45566</v>
      </c>
    </row>
    <row r="3851" spans="1:33" x14ac:dyDescent="0.25">
      <c r="A3851" t="s">
        <v>4444</v>
      </c>
      <c r="B3851" t="s">
        <v>4436</v>
      </c>
      <c r="C3851">
        <v>6789012345</v>
      </c>
      <c r="D3851">
        <v>6789012345</v>
      </c>
      <c r="E3851" s="1">
        <v>45645</v>
      </c>
      <c r="F3851" s="1">
        <v>45645</v>
      </c>
      <c r="G3851" s="1">
        <v>45666</v>
      </c>
      <c r="H3851" t="s">
        <v>28</v>
      </c>
      <c r="I3851">
        <v>23</v>
      </c>
      <c r="J3851" t="s">
        <v>29</v>
      </c>
      <c r="K3851">
        <v>99284</v>
      </c>
      <c r="O3851">
        <v>1</v>
      </c>
      <c r="P3851">
        <v>1894.14</v>
      </c>
      <c r="Q3851">
        <v>1052.3</v>
      </c>
      <c r="R3851">
        <v>841.84</v>
      </c>
      <c r="S3851">
        <v>210.46</v>
      </c>
      <c r="T3851" t="s">
        <v>30</v>
      </c>
      <c r="X3851" t="s">
        <v>52</v>
      </c>
      <c r="Y3851" t="s">
        <v>44</v>
      </c>
      <c r="Z3851" t="s">
        <v>45</v>
      </c>
      <c r="AA3851" t="str">
        <f>IFERROR(_xlfn.XLOOKUP($J3851,avoidable_ed_reference!$A$2:$A$13,avoidable_ed_reference!$C$2:$C$13),"Not Classified")</f>
        <v>Potentially Avoidable</v>
      </c>
      <c r="AB3851" t="str">
        <f>IFERROR(_xlfn.XLOOKUP($B3851,enrollment!$A$2:$A$801,enrollment!$I$2:$I$801),"")</f>
        <v>GA</v>
      </c>
      <c r="AC3851">
        <f>IFERROR(_xlfn.XLOOKUP($B3851,enrollment!$A$2:$A$801,enrollment!$L$2:$L$801),"")</f>
        <v>45</v>
      </c>
      <c r="AD3851" t="str" cm="1">
        <f t="array" ref="AD3851">_xlfn.IFS(AC3851="","Unknown",AC3851&lt;18,"0-17",AC3851&lt;35,"18-34",AC3851&lt;50,"35-49",AC3851&lt;65,"50-64",TRUE,"65+")</f>
        <v>35-49</v>
      </c>
      <c r="AE3851">
        <f>IFERROR(_xlfn.XLOOKUP($B3851,enrollment!$A$2:$A$801,enrollment!$O$2:$O$801),"")</f>
        <v>8901234567</v>
      </c>
      <c r="AF3851">
        <f>IFERROR(_xlfn.XLOOKUP($AE3851,providers!$B$2:$B$11,providers!$Q$2:$Q$11),"")</f>
        <v>3.7</v>
      </c>
      <c r="AG3851" s="1">
        <f t="shared" si="60"/>
        <v>45627</v>
      </c>
    </row>
    <row r="3852" spans="1:33" x14ac:dyDescent="0.25">
      <c r="A3852" t="s">
        <v>4445</v>
      </c>
      <c r="B3852" t="s">
        <v>4436</v>
      </c>
      <c r="C3852">
        <v>8901234567</v>
      </c>
      <c r="D3852">
        <v>8901234567</v>
      </c>
      <c r="E3852" s="1">
        <v>45542</v>
      </c>
      <c r="F3852" s="1">
        <v>45542</v>
      </c>
      <c r="G3852" s="1">
        <v>45577</v>
      </c>
      <c r="H3852" t="s">
        <v>28</v>
      </c>
      <c r="I3852">
        <v>11</v>
      </c>
      <c r="J3852" t="s">
        <v>47</v>
      </c>
      <c r="K3852">
        <v>99213</v>
      </c>
      <c r="O3852">
        <v>1</v>
      </c>
      <c r="P3852">
        <v>180.51</v>
      </c>
      <c r="Q3852">
        <v>133.71</v>
      </c>
      <c r="R3852">
        <v>106.97</v>
      </c>
      <c r="S3852">
        <v>26.74</v>
      </c>
      <c r="T3852" t="s">
        <v>30</v>
      </c>
      <c r="X3852" t="s">
        <v>52</v>
      </c>
      <c r="Y3852" t="s">
        <v>44</v>
      </c>
      <c r="Z3852" t="s">
        <v>39</v>
      </c>
      <c r="AA3852" t="str">
        <f>IFERROR(_xlfn.XLOOKUP($J3852,avoidable_ed_reference!$A$2:$A$13,avoidable_ed_reference!$C$2:$C$13),"Not Classified")</f>
        <v>Not Classified</v>
      </c>
      <c r="AB3852" t="str">
        <f>IFERROR(_xlfn.XLOOKUP($B3852,enrollment!$A$2:$A$801,enrollment!$I$2:$I$801),"")</f>
        <v>GA</v>
      </c>
      <c r="AC3852">
        <f>IFERROR(_xlfn.XLOOKUP($B3852,enrollment!$A$2:$A$801,enrollment!$L$2:$L$801),"")</f>
        <v>45</v>
      </c>
      <c r="AD3852" t="str" cm="1">
        <f t="array" ref="AD3852">_xlfn.IFS(AC3852="","Unknown",AC3852&lt;18,"0-17",AC3852&lt;35,"18-34",AC3852&lt;50,"35-49",AC3852&lt;65,"50-64",TRUE,"65+")</f>
        <v>35-49</v>
      </c>
      <c r="AE3852">
        <f>IFERROR(_xlfn.XLOOKUP($B3852,enrollment!$A$2:$A$801,enrollment!$O$2:$O$801),"")</f>
        <v>8901234567</v>
      </c>
      <c r="AF3852">
        <f>IFERROR(_xlfn.XLOOKUP($AE3852,providers!$B$2:$B$11,providers!$Q$2:$Q$11),"")</f>
        <v>3.7</v>
      </c>
      <c r="AG3852" s="1">
        <f t="shared" si="60"/>
        <v>45536</v>
      </c>
    </row>
    <row r="3853" spans="1:33" x14ac:dyDescent="0.25">
      <c r="A3853" t="s">
        <v>4446</v>
      </c>
      <c r="B3853" t="s">
        <v>4447</v>
      </c>
      <c r="C3853">
        <v>5678901234</v>
      </c>
      <c r="D3853">
        <v>5678901234</v>
      </c>
      <c r="E3853" s="1">
        <v>45603</v>
      </c>
      <c r="F3853" s="1">
        <v>45603</v>
      </c>
      <c r="G3853" s="1">
        <v>45633</v>
      </c>
      <c r="H3853" t="s">
        <v>28</v>
      </c>
      <c r="I3853">
        <v>20</v>
      </c>
      <c r="J3853" t="s">
        <v>35</v>
      </c>
      <c r="K3853">
        <v>99213</v>
      </c>
      <c r="O3853">
        <v>1</v>
      </c>
      <c r="P3853">
        <v>205.89</v>
      </c>
      <c r="Q3853">
        <v>158.38</v>
      </c>
      <c r="R3853">
        <v>126.7</v>
      </c>
      <c r="S3853">
        <v>31.68</v>
      </c>
      <c r="T3853" t="s">
        <v>30</v>
      </c>
      <c r="X3853" t="s">
        <v>31</v>
      </c>
      <c r="Y3853" t="s">
        <v>32</v>
      </c>
      <c r="Z3853" t="s">
        <v>36</v>
      </c>
      <c r="AA3853" t="str">
        <f>IFERROR(_xlfn.XLOOKUP($J3853,avoidable_ed_reference!$A$2:$A$13,avoidable_ed_reference!$C$2:$C$13),"Not Classified")</f>
        <v>Avoidable</v>
      </c>
      <c r="AB3853" t="str">
        <f>IFERROR(_xlfn.XLOOKUP($B3853,enrollment!$A$2:$A$801,enrollment!$I$2:$I$801),"")</f>
        <v>TN</v>
      </c>
      <c r="AC3853">
        <f>IFERROR(_xlfn.XLOOKUP($B3853,enrollment!$A$2:$A$801,enrollment!$L$2:$L$801),"")</f>
        <v>32</v>
      </c>
      <c r="AD3853" t="str" cm="1">
        <f t="array" ref="AD3853">_xlfn.IFS(AC3853="","Unknown",AC3853&lt;18,"0-17",AC3853&lt;35,"18-34",AC3853&lt;50,"35-49",AC3853&lt;65,"50-64",TRUE,"65+")</f>
        <v>18-34</v>
      </c>
      <c r="AE3853">
        <f>IFERROR(_xlfn.XLOOKUP($B3853,enrollment!$A$2:$A$801,enrollment!$O$2:$O$801),"")</f>
        <v>5678901234</v>
      </c>
      <c r="AF3853">
        <f>IFERROR(_xlfn.XLOOKUP($AE3853,providers!$B$2:$B$11,providers!$Q$2:$Q$11),"")</f>
        <v>3.8</v>
      </c>
      <c r="AG3853" s="1">
        <f t="shared" si="60"/>
        <v>45597</v>
      </c>
    </row>
    <row r="3854" spans="1:33" x14ac:dyDescent="0.25">
      <c r="A3854" t="s">
        <v>4448</v>
      </c>
      <c r="B3854" t="s">
        <v>4447</v>
      </c>
      <c r="C3854">
        <v>2345678901</v>
      </c>
      <c r="D3854">
        <v>2345678901</v>
      </c>
      <c r="E3854" s="1">
        <v>45596</v>
      </c>
      <c r="F3854" s="1">
        <v>45596</v>
      </c>
      <c r="G3854" s="1">
        <v>45617</v>
      </c>
      <c r="H3854" t="s">
        <v>28</v>
      </c>
      <c r="I3854">
        <v>23</v>
      </c>
      <c r="J3854" t="s">
        <v>91</v>
      </c>
      <c r="K3854">
        <v>99284</v>
      </c>
      <c r="O3854">
        <v>1</v>
      </c>
      <c r="P3854">
        <v>2175.5</v>
      </c>
      <c r="Q3854">
        <v>1208.6099999999999</v>
      </c>
      <c r="R3854">
        <v>966.89</v>
      </c>
      <c r="S3854">
        <v>241.72</v>
      </c>
      <c r="T3854" t="s">
        <v>30</v>
      </c>
      <c r="X3854" t="s">
        <v>31</v>
      </c>
      <c r="Y3854" t="s">
        <v>32</v>
      </c>
      <c r="Z3854" t="s">
        <v>45</v>
      </c>
      <c r="AA3854" t="str">
        <f>IFERROR(_xlfn.XLOOKUP($J3854,avoidable_ed_reference!$A$2:$A$13,avoidable_ed_reference!$C$2:$C$13),"Not Classified")</f>
        <v>Avoidable</v>
      </c>
      <c r="AB3854" t="str">
        <f>IFERROR(_xlfn.XLOOKUP($B3854,enrollment!$A$2:$A$801,enrollment!$I$2:$I$801),"")</f>
        <v>TN</v>
      </c>
      <c r="AC3854">
        <f>IFERROR(_xlfn.XLOOKUP($B3854,enrollment!$A$2:$A$801,enrollment!$L$2:$L$801),"")</f>
        <v>32</v>
      </c>
      <c r="AD3854" t="str" cm="1">
        <f t="array" ref="AD3854">_xlfn.IFS(AC3854="","Unknown",AC3854&lt;18,"0-17",AC3854&lt;35,"18-34",AC3854&lt;50,"35-49",AC3854&lt;65,"50-64",TRUE,"65+")</f>
        <v>18-34</v>
      </c>
      <c r="AE3854">
        <f>IFERROR(_xlfn.XLOOKUP($B3854,enrollment!$A$2:$A$801,enrollment!$O$2:$O$801),"")</f>
        <v>5678901234</v>
      </c>
      <c r="AF3854">
        <f>IFERROR(_xlfn.XLOOKUP($AE3854,providers!$B$2:$B$11,providers!$Q$2:$Q$11),"")</f>
        <v>3.8</v>
      </c>
      <c r="AG3854" s="1">
        <f t="shared" si="60"/>
        <v>45566</v>
      </c>
    </row>
    <row r="3855" spans="1:33" x14ac:dyDescent="0.25">
      <c r="A3855" t="s">
        <v>4449</v>
      </c>
      <c r="B3855" t="s">
        <v>4447</v>
      </c>
      <c r="C3855">
        <v>5678901234</v>
      </c>
      <c r="D3855">
        <v>5678901234</v>
      </c>
      <c r="E3855" s="1">
        <v>45598</v>
      </c>
      <c r="F3855" s="1">
        <v>45598</v>
      </c>
      <c r="G3855" s="1">
        <v>45615</v>
      </c>
      <c r="H3855" t="s">
        <v>28</v>
      </c>
      <c r="I3855">
        <v>11</v>
      </c>
      <c r="J3855" t="s">
        <v>38</v>
      </c>
      <c r="K3855">
        <v>99213</v>
      </c>
      <c r="O3855">
        <v>1</v>
      </c>
      <c r="P3855">
        <v>231.42</v>
      </c>
      <c r="Q3855">
        <v>171.42</v>
      </c>
      <c r="R3855">
        <v>137.13999999999999</v>
      </c>
      <c r="S3855">
        <v>34.28</v>
      </c>
      <c r="T3855" t="s">
        <v>30</v>
      </c>
      <c r="X3855" t="s">
        <v>31</v>
      </c>
      <c r="Y3855" t="s">
        <v>32</v>
      </c>
      <c r="Z3855" t="s">
        <v>39</v>
      </c>
      <c r="AA3855" t="str">
        <f>IFERROR(_xlfn.XLOOKUP($J3855,avoidable_ed_reference!$A$2:$A$13,avoidable_ed_reference!$C$2:$C$13),"Not Classified")</f>
        <v>Not Classified</v>
      </c>
      <c r="AB3855" t="str">
        <f>IFERROR(_xlfn.XLOOKUP($B3855,enrollment!$A$2:$A$801,enrollment!$I$2:$I$801),"")</f>
        <v>TN</v>
      </c>
      <c r="AC3855">
        <f>IFERROR(_xlfn.XLOOKUP($B3855,enrollment!$A$2:$A$801,enrollment!$L$2:$L$801),"")</f>
        <v>32</v>
      </c>
      <c r="AD3855" t="str" cm="1">
        <f t="array" ref="AD3855">_xlfn.IFS(AC3855="","Unknown",AC3855&lt;18,"0-17",AC3855&lt;35,"18-34",AC3855&lt;50,"35-49",AC3855&lt;65,"50-64",TRUE,"65+")</f>
        <v>18-34</v>
      </c>
      <c r="AE3855">
        <f>IFERROR(_xlfn.XLOOKUP($B3855,enrollment!$A$2:$A$801,enrollment!$O$2:$O$801),"")</f>
        <v>5678901234</v>
      </c>
      <c r="AF3855">
        <f>IFERROR(_xlfn.XLOOKUP($AE3855,providers!$B$2:$B$11,providers!$Q$2:$Q$11),"")</f>
        <v>3.8</v>
      </c>
      <c r="AG3855" s="1">
        <f t="shared" si="60"/>
        <v>45597</v>
      </c>
    </row>
    <row r="3856" spans="1:33" x14ac:dyDescent="0.25">
      <c r="A3856" t="s">
        <v>4450</v>
      </c>
      <c r="B3856" t="s">
        <v>4447</v>
      </c>
      <c r="C3856">
        <v>2233445566</v>
      </c>
      <c r="D3856">
        <v>2233445566</v>
      </c>
      <c r="E3856" s="1">
        <v>45344</v>
      </c>
      <c r="F3856" s="1">
        <v>45344</v>
      </c>
      <c r="G3856" s="1">
        <v>45370</v>
      </c>
      <c r="H3856" t="s">
        <v>59</v>
      </c>
      <c r="J3856" t="s">
        <v>60</v>
      </c>
      <c r="L3856" s="2" t="s">
        <v>82</v>
      </c>
      <c r="M3856" t="s">
        <v>83</v>
      </c>
      <c r="N3856" t="s">
        <v>84</v>
      </c>
      <c r="O3856">
        <v>1</v>
      </c>
      <c r="P3856">
        <v>912.57</v>
      </c>
      <c r="Q3856">
        <v>829.61</v>
      </c>
      <c r="R3856">
        <v>663.69</v>
      </c>
      <c r="S3856">
        <v>165.92</v>
      </c>
      <c r="T3856" t="s">
        <v>30</v>
      </c>
      <c r="X3856" t="s">
        <v>31</v>
      </c>
      <c r="Y3856" t="s">
        <v>32</v>
      </c>
      <c r="Z3856" t="s">
        <v>64</v>
      </c>
      <c r="AA3856" t="str">
        <f>IFERROR(_xlfn.XLOOKUP($J3856,avoidable_ed_reference!$A$2:$A$13,avoidable_ed_reference!$C$2:$C$13),"Not Classified")</f>
        <v>Not Classified</v>
      </c>
      <c r="AB3856" t="str">
        <f>IFERROR(_xlfn.XLOOKUP($B3856,enrollment!$A$2:$A$801,enrollment!$I$2:$I$801),"")</f>
        <v>TN</v>
      </c>
      <c r="AC3856">
        <f>IFERROR(_xlfn.XLOOKUP($B3856,enrollment!$A$2:$A$801,enrollment!$L$2:$L$801),"")</f>
        <v>32</v>
      </c>
      <c r="AD3856" t="str" cm="1">
        <f t="array" ref="AD3856">_xlfn.IFS(AC3856="","Unknown",AC3856&lt;18,"0-17",AC3856&lt;35,"18-34",AC3856&lt;50,"35-49",AC3856&lt;65,"50-64",TRUE,"65+")</f>
        <v>18-34</v>
      </c>
      <c r="AE3856">
        <f>IFERROR(_xlfn.XLOOKUP($B3856,enrollment!$A$2:$A$801,enrollment!$O$2:$O$801),"")</f>
        <v>5678901234</v>
      </c>
      <c r="AF3856">
        <f>IFERROR(_xlfn.XLOOKUP($AE3856,providers!$B$2:$B$11,providers!$Q$2:$Q$11),"")</f>
        <v>3.8</v>
      </c>
      <c r="AG3856" s="1">
        <f t="shared" si="60"/>
        <v>45323</v>
      </c>
    </row>
    <row r="3857" spans="1:33" x14ac:dyDescent="0.25">
      <c r="A3857" t="s">
        <v>4451</v>
      </c>
      <c r="B3857" t="s">
        <v>4447</v>
      </c>
      <c r="C3857">
        <v>5678901234</v>
      </c>
      <c r="D3857">
        <v>5678901234</v>
      </c>
      <c r="E3857" s="1">
        <v>45363</v>
      </c>
      <c r="F3857" s="1">
        <v>45363</v>
      </c>
      <c r="G3857" s="1">
        <v>45385</v>
      </c>
      <c r="H3857" t="s">
        <v>28</v>
      </c>
      <c r="I3857">
        <v>11</v>
      </c>
      <c r="J3857" t="s">
        <v>38</v>
      </c>
      <c r="K3857">
        <v>99213</v>
      </c>
      <c r="O3857">
        <v>1</v>
      </c>
      <c r="P3857">
        <v>207.59</v>
      </c>
      <c r="Q3857">
        <v>153.77000000000001</v>
      </c>
      <c r="R3857">
        <v>123.02</v>
      </c>
      <c r="S3857">
        <v>30.75</v>
      </c>
      <c r="T3857" t="s">
        <v>30</v>
      </c>
      <c r="X3857" t="s">
        <v>31</v>
      </c>
      <c r="Y3857" t="s">
        <v>32</v>
      </c>
      <c r="Z3857" t="s">
        <v>39</v>
      </c>
      <c r="AA3857" t="str">
        <f>IFERROR(_xlfn.XLOOKUP($J3857,avoidable_ed_reference!$A$2:$A$13,avoidable_ed_reference!$C$2:$C$13),"Not Classified")</f>
        <v>Not Classified</v>
      </c>
      <c r="AB3857" t="str">
        <f>IFERROR(_xlfn.XLOOKUP($B3857,enrollment!$A$2:$A$801,enrollment!$I$2:$I$801),"")</f>
        <v>TN</v>
      </c>
      <c r="AC3857">
        <f>IFERROR(_xlfn.XLOOKUP($B3857,enrollment!$A$2:$A$801,enrollment!$L$2:$L$801),"")</f>
        <v>32</v>
      </c>
      <c r="AD3857" t="str" cm="1">
        <f t="array" ref="AD3857">_xlfn.IFS(AC3857="","Unknown",AC3857&lt;18,"0-17",AC3857&lt;35,"18-34",AC3857&lt;50,"35-49",AC3857&lt;65,"50-64",TRUE,"65+")</f>
        <v>18-34</v>
      </c>
      <c r="AE3857">
        <f>IFERROR(_xlfn.XLOOKUP($B3857,enrollment!$A$2:$A$801,enrollment!$O$2:$O$801),"")</f>
        <v>5678901234</v>
      </c>
      <c r="AF3857">
        <f>IFERROR(_xlfn.XLOOKUP($AE3857,providers!$B$2:$B$11,providers!$Q$2:$Q$11),"")</f>
        <v>3.8</v>
      </c>
      <c r="AG3857" s="1">
        <f t="shared" si="60"/>
        <v>45352</v>
      </c>
    </row>
    <row r="3858" spans="1:33" x14ac:dyDescent="0.25">
      <c r="A3858" t="s">
        <v>4452</v>
      </c>
      <c r="B3858" t="s">
        <v>4447</v>
      </c>
      <c r="C3858">
        <v>5678901234</v>
      </c>
      <c r="D3858">
        <v>5678901234</v>
      </c>
      <c r="E3858" s="1">
        <v>45622</v>
      </c>
      <c r="F3858" s="1">
        <v>45622</v>
      </c>
      <c r="G3858" s="1">
        <v>45649</v>
      </c>
      <c r="H3858" t="s">
        <v>28</v>
      </c>
      <c r="I3858">
        <v>11</v>
      </c>
      <c r="J3858" t="s">
        <v>38</v>
      </c>
      <c r="K3858">
        <v>99213</v>
      </c>
      <c r="O3858">
        <v>1</v>
      </c>
      <c r="P3858">
        <v>191.21</v>
      </c>
      <c r="Q3858">
        <v>141.63999999999999</v>
      </c>
      <c r="R3858">
        <v>113.31</v>
      </c>
      <c r="S3858">
        <v>28.33</v>
      </c>
      <c r="T3858" t="s">
        <v>30</v>
      </c>
      <c r="X3858" t="s">
        <v>31</v>
      </c>
      <c r="Y3858" t="s">
        <v>32</v>
      </c>
      <c r="Z3858" t="s">
        <v>39</v>
      </c>
      <c r="AA3858" t="str">
        <f>IFERROR(_xlfn.XLOOKUP($J3858,avoidable_ed_reference!$A$2:$A$13,avoidable_ed_reference!$C$2:$C$13),"Not Classified")</f>
        <v>Not Classified</v>
      </c>
      <c r="AB3858" t="str">
        <f>IFERROR(_xlfn.XLOOKUP($B3858,enrollment!$A$2:$A$801,enrollment!$I$2:$I$801),"")</f>
        <v>TN</v>
      </c>
      <c r="AC3858">
        <f>IFERROR(_xlfn.XLOOKUP($B3858,enrollment!$A$2:$A$801,enrollment!$L$2:$L$801),"")</f>
        <v>32</v>
      </c>
      <c r="AD3858" t="str" cm="1">
        <f t="array" ref="AD3858">_xlfn.IFS(AC3858="","Unknown",AC3858&lt;18,"0-17",AC3858&lt;35,"18-34",AC3858&lt;50,"35-49",AC3858&lt;65,"50-64",TRUE,"65+")</f>
        <v>18-34</v>
      </c>
      <c r="AE3858">
        <f>IFERROR(_xlfn.XLOOKUP($B3858,enrollment!$A$2:$A$801,enrollment!$O$2:$O$801),"")</f>
        <v>5678901234</v>
      </c>
      <c r="AF3858">
        <f>IFERROR(_xlfn.XLOOKUP($AE3858,providers!$B$2:$B$11,providers!$Q$2:$Q$11),"")</f>
        <v>3.8</v>
      </c>
      <c r="AG3858" s="1">
        <f t="shared" si="60"/>
        <v>45597</v>
      </c>
    </row>
    <row r="3859" spans="1:33" x14ac:dyDescent="0.25">
      <c r="A3859" t="s">
        <v>4453</v>
      </c>
      <c r="B3859" t="s">
        <v>4447</v>
      </c>
      <c r="C3859">
        <v>2233445566</v>
      </c>
      <c r="D3859">
        <v>2233445566</v>
      </c>
      <c r="E3859" s="1">
        <v>45637</v>
      </c>
      <c r="F3859" s="1">
        <v>45637</v>
      </c>
      <c r="G3859" s="1">
        <v>45653</v>
      </c>
      <c r="H3859" t="s">
        <v>59</v>
      </c>
      <c r="J3859" t="s">
        <v>99</v>
      </c>
      <c r="L3859" s="2" t="s">
        <v>82</v>
      </c>
      <c r="M3859" t="s">
        <v>83</v>
      </c>
      <c r="N3859" t="s">
        <v>84</v>
      </c>
      <c r="O3859">
        <v>1</v>
      </c>
      <c r="P3859">
        <v>760.64</v>
      </c>
      <c r="Q3859">
        <v>691.49</v>
      </c>
      <c r="R3859">
        <v>553.19000000000005</v>
      </c>
      <c r="S3859">
        <v>138.30000000000001</v>
      </c>
      <c r="T3859" t="s">
        <v>30</v>
      </c>
      <c r="X3859" t="s">
        <v>31</v>
      </c>
      <c r="Y3859" t="s">
        <v>32</v>
      </c>
      <c r="Z3859" t="s">
        <v>64</v>
      </c>
      <c r="AA3859" t="str">
        <f>IFERROR(_xlfn.XLOOKUP($J3859,avoidable_ed_reference!$A$2:$A$13,avoidable_ed_reference!$C$2:$C$13),"Not Classified")</f>
        <v>Not Classified</v>
      </c>
      <c r="AB3859" t="str">
        <f>IFERROR(_xlfn.XLOOKUP($B3859,enrollment!$A$2:$A$801,enrollment!$I$2:$I$801),"")</f>
        <v>TN</v>
      </c>
      <c r="AC3859">
        <f>IFERROR(_xlfn.XLOOKUP($B3859,enrollment!$A$2:$A$801,enrollment!$L$2:$L$801),"")</f>
        <v>32</v>
      </c>
      <c r="AD3859" t="str" cm="1">
        <f t="array" ref="AD3859">_xlfn.IFS(AC3859="","Unknown",AC3859&lt;18,"0-17",AC3859&lt;35,"18-34",AC3859&lt;50,"35-49",AC3859&lt;65,"50-64",TRUE,"65+")</f>
        <v>18-34</v>
      </c>
      <c r="AE3859">
        <f>IFERROR(_xlfn.XLOOKUP($B3859,enrollment!$A$2:$A$801,enrollment!$O$2:$O$801),"")</f>
        <v>5678901234</v>
      </c>
      <c r="AF3859">
        <f>IFERROR(_xlfn.XLOOKUP($AE3859,providers!$B$2:$B$11,providers!$Q$2:$Q$11),"")</f>
        <v>3.8</v>
      </c>
      <c r="AG3859" s="1">
        <f t="shared" si="60"/>
        <v>45627</v>
      </c>
    </row>
    <row r="3860" spans="1:33" x14ac:dyDescent="0.25">
      <c r="A3860" t="s">
        <v>4454</v>
      </c>
      <c r="B3860" t="s">
        <v>4447</v>
      </c>
      <c r="C3860">
        <v>5678901234</v>
      </c>
      <c r="D3860">
        <v>5678901234</v>
      </c>
      <c r="E3860" s="1">
        <v>45611</v>
      </c>
      <c r="F3860" s="1">
        <v>45611</v>
      </c>
      <c r="G3860" s="1">
        <v>45639</v>
      </c>
      <c r="H3860" t="s">
        <v>28</v>
      </c>
      <c r="I3860">
        <v>11</v>
      </c>
      <c r="J3860" t="s">
        <v>47</v>
      </c>
      <c r="K3860">
        <v>99213</v>
      </c>
      <c r="O3860">
        <v>1</v>
      </c>
      <c r="P3860">
        <v>203.9</v>
      </c>
      <c r="Q3860">
        <v>151.04</v>
      </c>
      <c r="R3860">
        <v>120.83</v>
      </c>
      <c r="S3860">
        <v>30.21</v>
      </c>
      <c r="T3860" t="s">
        <v>30</v>
      </c>
      <c r="X3860" t="s">
        <v>31</v>
      </c>
      <c r="Y3860" t="s">
        <v>32</v>
      </c>
      <c r="Z3860" t="s">
        <v>39</v>
      </c>
      <c r="AA3860" t="str">
        <f>IFERROR(_xlfn.XLOOKUP($J3860,avoidable_ed_reference!$A$2:$A$13,avoidable_ed_reference!$C$2:$C$13),"Not Classified")</f>
        <v>Not Classified</v>
      </c>
      <c r="AB3860" t="str">
        <f>IFERROR(_xlfn.XLOOKUP($B3860,enrollment!$A$2:$A$801,enrollment!$I$2:$I$801),"")</f>
        <v>TN</v>
      </c>
      <c r="AC3860">
        <f>IFERROR(_xlfn.XLOOKUP($B3860,enrollment!$A$2:$A$801,enrollment!$L$2:$L$801),"")</f>
        <v>32</v>
      </c>
      <c r="AD3860" t="str" cm="1">
        <f t="array" ref="AD3860">_xlfn.IFS(AC3860="","Unknown",AC3860&lt;18,"0-17",AC3860&lt;35,"18-34",AC3860&lt;50,"35-49",AC3860&lt;65,"50-64",TRUE,"65+")</f>
        <v>18-34</v>
      </c>
      <c r="AE3860">
        <f>IFERROR(_xlfn.XLOOKUP($B3860,enrollment!$A$2:$A$801,enrollment!$O$2:$O$801),"")</f>
        <v>5678901234</v>
      </c>
      <c r="AF3860">
        <f>IFERROR(_xlfn.XLOOKUP($AE3860,providers!$B$2:$B$11,providers!$Q$2:$Q$11),"")</f>
        <v>3.8</v>
      </c>
      <c r="AG3860" s="1">
        <f t="shared" si="60"/>
        <v>45597</v>
      </c>
    </row>
    <row r="3861" spans="1:33" x14ac:dyDescent="0.25">
      <c r="A3861" t="s">
        <v>4455</v>
      </c>
      <c r="B3861" t="s">
        <v>4447</v>
      </c>
      <c r="C3861">
        <v>5678901234</v>
      </c>
      <c r="D3861">
        <v>5678901234</v>
      </c>
      <c r="E3861" s="1">
        <v>45560</v>
      </c>
      <c r="F3861" s="1">
        <v>45560</v>
      </c>
      <c r="G3861" s="1">
        <v>45585</v>
      </c>
      <c r="H3861" t="s">
        <v>28</v>
      </c>
      <c r="I3861">
        <v>20</v>
      </c>
      <c r="J3861" t="s">
        <v>35</v>
      </c>
      <c r="K3861">
        <v>99213</v>
      </c>
      <c r="O3861">
        <v>1</v>
      </c>
      <c r="P3861">
        <v>163.32</v>
      </c>
      <c r="Q3861">
        <v>125.63</v>
      </c>
      <c r="R3861">
        <v>100.5</v>
      </c>
      <c r="S3861">
        <v>25.13</v>
      </c>
      <c r="T3861" t="s">
        <v>30</v>
      </c>
      <c r="X3861" t="s">
        <v>31</v>
      </c>
      <c r="Y3861" t="s">
        <v>32</v>
      </c>
      <c r="Z3861" t="s">
        <v>36</v>
      </c>
      <c r="AA3861" t="str">
        <f>IFERROR(_xlfn.XLOOKUP($J3861,avoidable_ed_reference!$A$2:$A$13,avoidable_ed_reference!$C$2:$C$13),"Not Classified")</f>
        <v>Avoidable</v>
      </c>
      <c r="AB3861" t="str">
        <f>IFERROR(_xlfn.XLOOKUP($B3861,enrollment!$A$2:$A$801,enrollment!$I$2:$I$801),"")</f>
        <v>TN</v>
      </c>
      <c r="AC3861">
        <f>IFERROR(_xlfn.XLOOKUP($B3861,enrollment!$A$2:$A$801,enrollment!$L$2:$L$801),"")</f>
        <v>32</v>
      </c>
      <c r="AD3861" t="str" cm="1">
        <f t="array" ref="AD3861">_xlfn.IFS(AC3861="","Unknown",AC3861&lt;18,"0-17",AC3861&lt;35,"18-34",AC3861&lt;50,"35-49",AC3861&lt;65,"50-64",TRUE,"65+")</f>
        <v>18-34</v>
      </c>
      <c r="AE3861">
        <f>IFERROR(_xlfn.XLOOKUP($B3861,enrollment!$A$2:$A$801,enrollment!$O$2:$O$801),"")</f>
        <v>5678901234</v>
      </c>
      <c r="AF3861">
        <f>IFERROR(_xlfn.XLOOKUP($AE3861,providers!$B$2:$B$11,providers!$Q$2:$Q$11),"")</f>
        <v>3.8</v>
      </c>
      <c r="AG3861" s="1">
        <f t="shared" si="60"/>
        <v>45536</v>
      </c>
    </row>
    <row r="3862" spans="1:33" x14ac:dyDescent="0.25">
      <c r="A3862" t="s">
        <v>4456</v>
      </c>
      <c r="B3862" t="s">
        <v>4447</v>
      </c>
      <c r="C3862">
        <v>2233445566</v>
      </c>
      <c r="D3862">
        <v>2233445566</v>
      </c>
      <c r="E3862" s="1">
        <v>45368</v>
      </c>
      <c r="F3862" s="1">
        <v>45368</v>
      </c>
      <c r="G3862" s="1">
        <v>45395</v>
      </c>
      <c r="H3862" t="s">
        <v>28</v>
      </c>
      <c r="I3862">
        <v>23</v>
      </c>
      <c r="J3862" t="s">
        <v>127</v>
      </c>
      <c r="K3862">
        <v>99284</v>
      </c>
      <c r="O3862">
        <v>1</v>
      </c>
      <c r="P3862">
        <v>1856.11</v>
      </c>
      <c r="Q3862">
        <v>1031.17</v>
      </c>
      <c r="R3862">
        <v>824.94</v>
      </c>
      <c r="S3862">
        <v>206.23</v>
      </c>
      <c r="T3862" t="s">
        <v>30</v>
      </c>
      <c r="X3862" t="s">
        <v>31</v>
      </c>
      <c r="Y3862" t="s">
        <v>32</v>
      </c>
      <c r="Z3862" t="s">
        <v>45</v>
      </c>
      <c r="AA3862" t="str">
        <f>IFERROR(_xlfn.XLOOKUP($J3862,avoidable_ed_reference!$A$2:$A$13,avoidable_ed_reference!$C$2:$C$13),"Not Classified")</f>
        <v>Avoidable</v>
      </c>
      <c r="AB3862" t="str">
        <f>IFERROR(_xlfn.XLOOKUP($B3862,enrollment!$A$2:$A$801,enrollment!$I$2:$I$801),"")</f>
        <v>TN</v>
      </c>
      <c r="AC3862">
        <f>IFERROR(_xlfn.XLOOKUP($B3862,enrollment!$A$2:$A$801,enrollment!$L$2:$L$801),"")</f>
        <v>32</v>
      </c>
      <c r="AD3862" t="str" cm="1">
        <f t="array" ref="AD3862">_xlfn.IFS(AC3862="","Unknown",AC3862&lt;18,"0-17",AC3862&lt;35,"18-34",AC3862&lt;50,"35-49",AC3862&lt;65,"50-64",TRUE,"65+")</f>
        <v>18-34</v>
      </c>
      <c r="AE3862">
        <f>IFERROR(_xlfn.XLOOKUP($B3862,enrollment!$A$2:$A$801,enrollment!$O$2:$O$801),"")</f>
        <v>5678901234</v>
      </c>
      <c r="AF3862">
        <f>IFERROR(_xlfn.XLOOKUP($AE3862,providers!$B$2:$B$11,providers!$Q$2:$Q$11),"")</f>
        <v>3.8</v>
      </c>
      <c r="AG3862" s="1">
        <f t="shared" si="60"/>
        <v>45352</v>
      </c>
    </row>
    <row r="3863" spans="1:33" x14ac:dyDescent="0.25">
      <c r="A3863" t="s">
        <v>4457</v>
      </c>
      <c r="B3863" t="s">
        <v>4458</v>
      </c>
      <c r="C3863">
        <v>2233445566</v>
      </c>
      <c r="D3863">
        <v>2233445566</v>
      </c>
      <c r="E3863" s="1">
        <v>45457</v>
      </c>
      <c r="F3863" s="1">
        <v>45457</v>
      </c>
      <c r="G3863" s="1">
        <v>45472</v>
      </c>
      <c r="H3863" t="s">
        <v>28</v>
      </c>
      <c r="I3863">
        <v>11</v>
      </c>
      <c r="J3863" t="s">
        <v>47</v>
      </c>
      <c r="K3863">
        <v>99213</v>
      </c>
      <c r="O3863">
        <v>1</v>
      </c>
      <c r="P3863">
        <v>183.96</v>
      </c>
      <c r="Q3863">
        <v>136.27000000000001</v>
      </c>
      <c r="R3863">
        <v>109.02</v>
      </c>
      <c r="S3863">
        <v>27.25</v>
      </c>
      <c r="T3863" t="s">
        <v>30</v>
      </c>
      <c r="X3863" t="s">
        <v>31</v>
      </c>
      <c r="Y3863" t="s">
        <v>32</v>
      </c>
      <c r="Z3863" t="s">
        <v>39</v>
      </c>
      <c r="AA3863" t="str">
        <f>IFERROR(_xlfn.XLOOKUP($J3863,avoidable_ed_reference!$A$2:$A$13,avoidable_ed_reference!$C$2:$C$13),"Not Classified")</f>
        <v>Not Classified</v>
      </c>
      <c r="AB3863" t="str">
        <f>IFERROR(_xlfn.XLOOKUP($B3863,enrollment!$A$2:$A$801,enrollment!$I$2:$I$801),"")</f>
        <v>TN</v>
      </c>
      <c r="AC3863">
        <f>IFERROR(_xlfn.XLOOKUP($B3863,enrollment!$A$2:$A$801,enrollment!$L$2:$L$801),"")</f>
        <v>58</v>
      </c>
      <c r="AD3863" t="str" cm="1">
        <f t="array" ref="AD3863">_xlfn.IFS(AC3863="","Unknown",AC3863&lt;18,"0-17",AC3863&lt;35,"18-34",AC3863&lt;50,"35-49",AC3863&lt;65,"50-64",TRUE,"65+")</f>
        <v>50-64</v>
      </c>
      <c r="AE3863">
        <f>IFERROR(_xlfn.XLOOKUP($B3863,enrollment!$A$2:$A$801,enrollment!$O$2:$O$801),"")</f>
        <v>2233445566</v>
      </c>
      <c r="AF3863">
        <f>IFERROR(_xlfn.XLOOKUP($AE3863,providers!$B$2:$B$11,providers!$Q$2:$Q$11),"")</f>
        <v>3.5</v>
      </c>
      <c r="AG3863" s="1">
        <f t="shared" si="60"/>
        <v>45444</v>
      </c>
    </row>
    <row r="3864" spans="1:33" x14ac:dyDescent="0.25">
      <c r="A3864" t="s">
        <v>4459</v>
      </c>
      <c r="B3864" t="s">
        <v>4458</v>
      </c>
      <c r="C3864">
        <v>2233445566</v>
      </c>
      <c r="D3864">
        <v>2233445566</v>
      </c>
      <c r="E3864" s="1">
        <v>45525</v>
      </c>
      <c r="F3864" s="1">
        <v>45525</v>
      </c>
      <c r="G3864" s="1">
        <v>45545</v>
      </c>
      <c r="H3864" t="s">
        <v>28</v>
      </c>
      <c r="I3864">
        <v>11</v>
      </c>
      <c r="J3864" t="s">
        <v>35</v>
      </c>
      <c r="K3864">
        <v>99213</v>
      </c>
      <c r="O3864">
        <v>1</v>
      </c>
      <c r="P3864">
        <v>179.55</v>
      </c>
      <c r="Q3864">
        <v>133</v>
      </c>
      <c r="R3864">
        <v>106.4</v>
      </c>
      <c r="S3864">
        <v>26.6</v>
      </c>
      <c r="T3864" t="s">
        <v>30</v>
      </c>
      <c r="X3864" t="s">
        <v>31</v>
      </c>
      <c r="Y3864" t="s">
        <v>32</v>
      </c>
      <c r="Z3864" t="s">
        <v>39</v>
      </c>
      <c r="AA3864" t="str">
        <f>IFERROR(_xlfn.XLOOKUP($J3864,avoidable_ed_reference!$A$2:$A$13,avoidable_ed_reference!$C$2:$C$13),"Not Classified")</f>
        <v>Avoidable</v>
      </c>
      <c r="AB3864" t="str">
        <f>IFERROR(_xlfn.XLOOKUP($B3864,enrollment!$A$2:$A$801,enrollment!$I$2:$I$801),"")</f>
        <v>TN</v>
      </c>
      <c r="AC3864">
        <f>IFERROR(_xlfn.XLOOKUP($B3864,enrollment!$A$2:$A$801,enrollment!$L$2:$L$801),"")</f>
        <v>58</v>
      </c>
      <c r="AD3864" t="str" cm="1">
        <f t="array" ref="AD3864">_xlfn.IFS(AC3864="","Unknown",AC3864&lt;18,"0-17",AC3864&lt;35,"18-34",AC3864&lt;50,"35-49",AC3864&lt;65,"50-64",TRUE,"65+")</f>
        <v>50-64</v>
      </c>
      <c r="AE3864">
        <f>IFERROR(_xlfn.XLOOKUP($B3864,enrollment!$A$2:$A$801,enrollment!$O$2:$O$801),"")</f>
        <v>2233445566</v>
      </c>
      <c r="AF3864">
        <f>IFERROR(_xlfn.XLOOKUP($AE3864,providers!$B$2:$B$11,providers!$Q$2:$Q$11),"")</f>
        <v>3.5</v>
      </c>
      <c r="AG3864" s="1">
        <f t="shared" si="60"/>
        <v>45505</v>
      </c>
    </row>
    <row r="3865" spans="1:33" x14ac:dyDescent="0.25">
      <c r="A3865" t="s">
        <v>4460</v>
      </c>
      <c r="B3865" t="s">
        <v>4458</v>
      </c>
      <c r="C3865">
        <v>2345678901</v>
      </c>
      <c r="D3865">
        <v>2345678901</v>
      </c>
      <c r="E3865" s="1">
        <v>45363</v>
      </c>
      <c r="F3865" s="1">
        <v>45363</v>
      </c>
      <c r="G3865" s="1">
        <v>45390</v>
      </c>
      <c r="H3865" t="s">
        <v>28</v>
      </c>
      <c r="I3865">
        <v>22</v>
      </c>
      <c r="J3865" t="s">
        <v>29</v>
      </c>
      <c r="K3865">
        <v>90837</v>
      </c>
      <c r="O3865">
        <v>1</v>
      </c>
      <c r="P3865">
        <v>257.24</v>
      </c>
      <c r="Q3865">
        <v>190.55</v>
      </c>
      <c r="R3865">
        <v>152.44</v>
      </c>
      <c r="S3865">
        <v>38.11</v>
      </c>
      <c r="T3865" t="s">
        <v>30</v>
      </c>
      <c r="X3865" t="s">
        <v>31</v>
      </c>
      <c r="Y3865" t="s">
        <v>32</v>
      </c>
      <c r="Z3865" t="s">
        <v>33</v>
      </c>
      <c r="AA3865" t="str">
        <f>IFERROR(_xlfn.XLOOKUP($J3865,avoidable_ed_reference!$A$2:$A$13,avoidable_ed_reference!$C$2:$C$13),"Not Classified")</f>
        <v>Potentially Avoidable</v>
      </c>
      <c r="AB3865" t="str">
        <f>IFERROR(_xlfn.XLOOKUP($B3865,enrollment!$A$2:$A$801,enrollment!$I$2:$I$801),"")</f>
        <v>TN</v>
      </c>
      <c r="AC3865">
        <f>IFERROR(_xlfn.XLOOKUP($B3865,enrollment!$A$2:$A$801,enrollment!$L$2:$L$801),"")</f>
        <v>58</v>
      </c>
      <c r="AD3865" t="str" cm="1">
        <f t="array" ref="AD3865">_xlfn.IFS(AC3865="","Unknown",AC3865&lt;18,"0-17",AC3865&lt;35,"18-34",AC3865&lt;50,"35-49",AC3865&lt;65,"50-64",TRUE,"65+")</f>
        <v>50-64</v>
      </c>
      <c r="AE3865">
        <f>IFERROR(_xlfn.XLOOKUP($B3865,enrollment!$A$2:$A$801,enrollment!$O$2:$O$801),"")</f>
        <v>2233445566</v>
      </c>
      <c r="AF3865">
        <f>IFERROR(_xlfn.XLOOKUP($AE3865,providers!$B$2:$B$11,providers!$Q$2:$Q$11),"")</f>
        <v>3.5</v>
      </c>
      <c r="AG3865" s="1">
        <f t="shared" si="60"/>
        <v>45352</v>
      </c>
    </row>
    <row r="3866" spans="1:33" x14ac:dyDescent="0.25">
      <c r="A3866" t="s">
        <v>4461</v>
      </c>
      <c r="B3866" t="s">
        <v>4458</v>
      </c>
      <c r="C3866">
        <v>7890123456</v>
      </c>
      <c r="D3866">
        <v>7890123456</v>
      </c>
      <c r="E3866" s="1">
        <v>45300</v>
      </c>
      <c r="F3866" s="1">
        <v>45300</v>
      </c>
      <c r="G3866" s="1">
        <v>45327</v>
      </c>
      <c r="H3866" t="s">
        <v>28</v>
      </c>
      <c r="I3866">
        <v>23</v>
      </c>
      <c r="J3866" t="s">
        <v>35</v>
      </c>
      <c r="K3866">
        <v>99284</v>
      </c>
      <c r="O3866">
        <v>1</v>
      </c>
      <c r="P3866">
        <v>2073.5100000000002</v>
      </c>
      <c r="Q3866">
        <v>1151.95</v>
      </c>
      <c r="R3866">
        <v>921.56</v>
      </c>
      <c r="S3866">
        <v>230.39</v>
      </c>
      <c r="T3866" t="s">
        <v>30</v>
      </c>
      <c r="X3866" t="s">
        <v>31</v>
      </c>
      <c r="Y3866" t="s">
        <v>32</v>
      </c>
      <c r="Z3866" t="s">
        <v>45</v>
      </c>
      <c r="AA3866" t="str">
        <f>IFERROR(_xlfn.XLOOKUP($J3866,avoidable_ed_reference!$A$2:$A$13,avoidable_ed_reference!$C$2:$C$13),"Not Classified")</f>
        <v>Avoidable</v>
      </c>
      <c r="AB3866" t="str">
        <f>IFERROR(_xlfn.XLOOKUP($B3866,enrollment!$A$2:$A$801,enrollment!$I$2:$I$801),"")</f>
        <v>TN</v>
      </c>
      <c r="AC3866">
        <f>IFERROR(_xlfn.XLOOKUP($B3866,enrollment!$A$2:$A$801,enrollment!$L$2:$L$801),"")</f>
        <v>58</v>
      </c>
      <c r="AD3866" t="str" cm="1">
        <f t="array" ref="AD3866">_xlfn.IFS(AC3866="","Unknown",AC3866&lt;18,"0-17",AC3866&lt;35,"18-34",AC3866&lt;50,"35-49",AC3866&lt;65,"50-64",TRUE,"65+")</f>
        <v>50-64</v>
      </c>
      <c r="AE3866">
        <f>IFERROR(_xlfn.XLOOKUP($B3866,enrollment!$A$2:$A$801,enrollment!$O$2:$O$801),"")</f>
        <v>2233445566</v>
      </c>
      <c r="AF3866">
        <f>IFERROR(_xlfn.XLOOKUP($AE3866,providers!$B$2:$B$11,providers!$Q$2:$Q$11),"")</f>
        <v>3.5</v>
      </c>
      <c r="AG3866" s="1">
        <f t="shared" si="60"/>
        <v>45292</v>
      </c>
    </row>
    <row r="3867" spans="1:33" x14ac:dyDescent="0.25">
      <c r="A3867" t="s">
        <v>4462</v>
      </c>
      <c r="B3867" t="s">
        <v>4458</v>
      </c>
      <c r="C3867">
        <v>8901234567</v>
      </c>
      <c r="D3867">
        <v>8901234567</v>
      </c>
      <c r="E3867" s="1">
        <v>45502</v>
      </c>
      <c r="F3867" s="1">
        <v>45502</v>
      </c>
      <c r="G3867" s="1">
        <v>45529</v>
      </c>
      <c r="H3867" t="s">
        <v>28</v>
      </c>
      <c r="I3867">
        <v>23</v>
      </c>
      <c r="J3867" t="s">
        <v>29</v>
      </c>
      <c r="K3867">
        <v>99284</v>
      </c>
      <c r="O3867">
        <v>1</v>
      </c>
      <c r="P3867">
        <v>2326.75</v>
      </c>
      <c r="Q3867">
        <v>1292.6400000000001</v>
      </c>
      <c r="R3867">
        <v>1034.1099999999999</v>
      </c>
      <c r="S3867">
        <v>258.52999999999997</v>
      </c>
      <c r="T3867" t="s">
        <v>30</v>
      </c>
      <c r="X3867" t="s">
        <v>31</v>
      </c>
      <c r="Y3867" t="s">
        <v>32</v>
      </c>
      <c r="Z3867" t="s">
        <v>45</v>
      </c>
      <c r="AA3867" t="str">
        <f>IFERROR(_xlfn.XLOOKUP($J3867,avoidable_ed_reference!$A$2:$A$13,avoidable_ed_reference!$C$2:$C$13),"Not Classified")</f>
        <v>Potentially Avoidable</v>
      </c>
      <c r="AB3867" t="str">
        <f>IFERROR(_xlfn.XLOOKUP($B3867,enrollment!$A$2:$A$801,enrollment!$I$2:$I$801),"")</f>
        <v>TN</v>
      </c>
      <c r="AC3867">
        <f>IFERROR(_xlfn.XLOOKUP($B3867,enrollment!$A$2:$A$801,enrollment!$L$2:$L$801),"")</f>
        <v>58</v>
      </c>
      <c r="AD3867" t="str" cm="1">
        <f t="array" ref="AD3867">_xlfn.IFS(AC3867="","Unknown",AC3867&lt;18,"0-17",AC3867&lt;35,"18-34",AC3867&lt;50,"35-49",AC3867&lt;65,"50-64",TRUE,"65+")</f>
        <v>50-64</v>
      </c>
      <c r="AE3867">
        <f>IFERROR(_xlfn.XLOOKUP($B3867,enrollment!$A$2:$A$801,enrollment!$O$2:$O$801),"")</f>
        <v>2233445566</v>
      </c>
      <c r="AF3867">
        <f>IFERROR(_xlfn.XLOOKUP($AE3867,providers!$B$2:$B$11,providers!$Q$2:$Q$11),"")</f>
        <v>3.5</v>
      </c>
      <c r="AG3867" s="1">
        <f t="shared" si="60"/>
        <v>45474</v>
      </c>
    </row>
    <row r="3868" spans="1:33" x14ac:dyDescent="0.25">
      <c r="A3868" t="s">
        <v>4463</v>
      </c>
      <c r="B3868" t="s">
        <v>4458</v>
      </c>
      <c r="C3868">
        <v>7890123456</v>
      </c>
      <c r="D3868">
        <v>7890123456</v>
      </c>
      <c r="E3868" s="1">
        <v>45467</v>
      </c>
      <c r="F3868" s="1">
        <v>45467</v>
      </c>
      <c r="G3868" s="1">
        <v>45490</v>
      </c>
      <c r="H3868" t="s">
        <v>28</v>
      </c>
      <c r="I3868">
        <v>23</v>
      </c>
      <c r="J3868" t="s">
        <v>184</v>
      </c>
      <c r="K3868">
        <v>99284</v>
      </c>
      <c r="O3868">
        <v>1</v>
      </c>
      <c r="P3868">
        <v>2487.4699999999998</v>
      </c>
      <c r="Q3868">
        <v>1381.93</v>
      </c>
      <c r="R3868">
        <v>1105.54</v>
      </c>
      <c r="S3868">
        <v>276.39</v>
      </c>
      <c r="T3868" t="s">
        <v>30</v>
      </c>
      <c r="X3868" t="s">
        <v>31</v>
      </c>
      <c r="Y3868" t="s">
        <v>32</v>
      </c>
      <c r="Z3868" t="s">
        <v>45</v>
      </c>
      <c r="AA3868" t="str">
        <f>IFERROR(_xlfn.XLOOKUP($J3868,avoidable_ed_reference!$A$2:$A$13,avoidable_ed_reference!$C$2:$C$13),"Not Classified")</f>
        <v>Non-Avoidable</v>
      </c>
      <c r="AB3868" t="str">
        <f>IFERROR(_xlfn.XLOOKUP($B3868,enrollment!$A$2:$A$801,enrollment!$I$2:$I$801),"")</f>
        <v>TN</v>
      </c>
      <c r="AC3868">
        <f>IFERROR(_xlfn.XLOOKUP($B3868,enrollment!$A$2:$A$801,enrollment!$L$2:$L$801),"")</f>
        <v>58</v>
      </c>
      <c r="AD3868" t="str" cm="1">
        <f t="array" ref="AD3868">_xlfn.IFS(AC3868="","Unknown",AC3868&lt;18,"0-17",AC3868&lt;35,"18-34",AC3868&lt;50,"35-49",AC3868&lt;65,"50-64",TRUE,"65+")</f>
        <v>50-64</v>
      </c>
      <c r="AE3868">
        <f>IFERROR(_xlfn.XLOOKUP($B3868,enrollment!$A$2:$A$801,enrollment!$O$2:$O$801),"")</f>
        <v>2233445566</v>
      </c>
      <c r="AF3868">
        <f>IFERROR(_xlfn.XLOOKUP($AE3868,providers!$B$2:$B$11,providers!$Q$2:$Q$11),"")</f>
        <v>3.5</v>
      </c>
      <c r="AG3868" s="1">
        <f t="shared" si="60"/>
        <v>45444</v>
      </c>
    </row>
    <row r="3869" spans="1:33" x14ac:dyDescent="0.25">
      <c r="A3869" t="s">
        <v>4464</v>
      </c>
      <c r="B3869" t="s">
        <v>4458</v>
      </c>
      <c r="C3869">
        <v>2233445566</v>
      </c>
      <c r="D3869">
        <v>2233445566</v>
      </c>
      <c r="E3869" s="1">
        <v>45465</v>
      </c>
      <c r="F3869" s="1">
        <v>45465</v>
      </c>
      <c r="G3869" s="1">
        <v>45490</v>
      </c>
      <c r="H3869" t="s">
        <v>28</v>
      </c>
      <c r="I3869">
        <v>11</v>
      </c>
      <c r="J3869" t="s">
        <v>35</v>
      </c>
      <c r="K3869">
        <v>99213</v>
      </c>
      <c r="O3869">
        <v>1</v>
      </c>
      <c r="P3869">
        <v>226.13</v>
      </c>
      <c r="Q3869">
        <v>167.5</v>
      </c>
      <c r="R3869">
        <v>134</v>
      </c>
      <c r="S3869">
        <v>33.5</v>
      </c>
      <c r="T3869" t="s">
        <v>30</v>
      </c>
      <c r="X3869" t="s">
        <v>31</v>
      </c>
      <c r="Y3869" t="s">
        <v>32</v>
      </c>
      <c r="Z3869" t="s">
        <v>39</v>
      </c>
      <c r="AA3869" t="str">
        <f>IFERROR(_xlfn.XLOOKUP($J3869,avoidable_ed_reference!$A$2:$A$13,avoidable_ed_reference!$C$2:$C$13),"Not Classified")</f>
        <v>Avoidable</v>
      </c>
      <c r="AB3869" t="str">
        <f>IFERROR(_xlfn.XLOOKUP($B3869,enrollment!$A$2:$A$801,enrollment!$I$2:$I$801),"")</f>
        <v>TN</v>
      </c>
      <c r="AC3869">
        <f>IFERROR(_xlfn.XLOOKUP($B3869,enrollment!$A$2:$A$801,enrollment!$L$2:$L$801),"")</f>
        <v>58</v>
      </c>
      <c r="AD3869" t="str" cm="1">
        <f t="array" ref="AD3869">_xlfn.IFS(AC3869="","Unknown",AC3869&lt;18,"0-17",AC3869&lt;35,"18-34",AC3869&lt;50,"35-49",AC3869&lt;65,"50-64",TRUE,"65+")</f>
        <v>50-64</v>
      </c>
      <c r="AE3869">
        <f>IFERROR(_xlfn.XLOOKUP($B3869,enrollment!$A$2:$A$801,enrollment!$O$2:$O$801),"")</f>
        <v>2233445566</v>
      </c>
      <c r="AF3869">
        <f>IFERROR(_xlfn.XLOOKUP($AE3869,providers!$B$2:$B$11,providers!$Q$2:$Q$11),"")</f>
        <v>3.5</v>
      </c>
      <c r="AG3869" s="1">
        <f t="shared" si="60"/>
        <v>45444</v>
      </c>
    </row>
    <row r="3870" spans="1:33" x14ac:dyDescent="0.25">
      <c r="A3870" t="s">
        <v>4465</v>
      </c>
      <c r="B3870" t="s">
        <v>4458</v>
      </c>
      <c r="C3870">
        <v>6789012345</v>
      </c>
      <c r="D3870">
        <v>6789012345</v>
      </c>
      <c r="E3870" s="1">
        <v>45520</v>
      </c>
      <c r="F3870" s="1">
        <v>45520</v>
      </c>
      <c r="G3870" s="1">
        <v>45545</v>
      </c>
      <c r="H3870" t="s">
        <v>28</v>
      </c>
      <c r="I3870">
        <v>23</v>
      </c>
      <c r="J3870" t="s">
        <v>91</v>
      </c>
      <c r="K3870">
        <v>99284</v>
      </c>
      <c r="O3870">
        <v>1</v>
      </c>
      <c r="P3870">
        <v>1646.26</v>
      </c>
      <c r="Q3870">
        <v>914.59</v>
      </c>
      <c r="R3870">
        <v>731.67</v>
      </c>
      <c r="S3870">
        <v>182.92</v>
      </c>
      <c r="T3870" t="s">
        <v>30</v>
      </c>
      <c r="X3870" t="s">
        <v>31</v>
      </c>
      <c r="Y3870" t="s">
        <v>32</v>
      </c>
      <c r="Z3870" t="s">
        <v>45</v>
      </c>
      <c r="AA3870" t="str">
        <f>IFERROR(_xlfn.XLOOKUP($J3870,avoidable_ed_reference!$A$2:$A$13,avoidable_ed_reference!$C$2:$C$13),"Not Classified")</f>
        <v>Avoidable</v>
      </c>
      <c r="AB3870" t="str">
        <f>IFERROR(_xlfn.XLOOKUP($B3870,enrollment!$A$2:$A$801,enrollment!$I$2:$I$801),"")</f>
        <v>TN</v>
      </c>
      <c r="AC3870">
        <f>IFERROR(_xlfn.XLOOKUP($B3870,enrollment!$A$2:$A$801,enrollment!$L$2:$L$801),"")</f>
        <v>58</v>
      </c>
      <c r="AD3870" t="str" cm="1">
        <f t="array" ref="AD3870">_xlfn.IFS(AC3870="","Unknown",AC3870&lt;18,"0-17",AC3870&lt;35,"18-34",AC3870&lt;50,"35-49",AC3870&lt;65,"50-64",TRUE,"65+")</f>
        <v>50-64</v>
      </c>
      <c r="AE3870">
        <f>IFERROR(_xlfn.XLOOKUP($B3870,enrollment!$A$2:$A$801,enrollment!$O$2:$O$801),"")</f>
        <v>2233445566</v>
      </c>
      <c r="AF3870">
        <f>IFERROR(_xlfn.XLOOKUP($AE3870,providers!$B$2:$B$11,providers!$Q$2:$Q$11),"")</f>
        <v>3.5</v>
      </c>
      <c r="AG3870" s="1">
        <f t="shared" si="60"/>
        <v>45505</v>
      </c>
    </row>
    <row r="3871" spans="1:33" x14ac:dyDescent="0.25">
      <c r="A3871" t="s">
        <v>4466</v>
      </c>
      <c r="B3871" t="s">
        <v>4458</v>
      </c>
      <c r="C3871">
        <v>5678901234</v>
      </c>
      <c r="D3871">
        <v>5678901234</v>
      </c>
      <c r="E3871" s="1">
        <v>45639</v>
      </c>
      <c r="F3871" s="1">
        <v>45639</v>
      </c>
      <c r="G3871" s="1">
        <v>45658</v>
      </c>
      <c r="H3871" t="s">
        <v>28</v>
      </c>
      <c r="I3871">
        <v>20</v>
      </c>
      <c r="J3871" t="s">
        <v>35</v>
      </c>
      <c r="K3871">
        <v>99213</v>
      </c>
      <c r="O3871">
        <v>1</v>
      </c>
      <c r="P3871">
        <v>192.15</v>
      </c>
      <c r="Q3871">
        <v>147.81</v>
      </c>
      <c r="R3871">
        <v>118.25</v>
      </c>
      <c r="S3871">
        <v>29.56</v>
      </c>
      <c r="T3871" t="s">
        <v>30</v>
      </c>
      <c r="X3871" t="s">
        <v>31</v>
      </c>
      <c r="Y3871" t="s">
        <v>32</v>
      </c>
      <c r="Z3871" t="s">
        <v>36</v>
      </c>
      <c r="AA3871" t="str">
        <f>IFERROR(_xlfn.XLOOKUP($J3871,avoidable_ed_reference!$A$2:$A$13,avoidable_ed_reference!$C$2:$C$13),"Not Classified")</f>
        <v>Avoidable</v>
      </c>
      <c r="AB3871" t="str">
        <f>IFERROR(_xlfn.XLOOKUP($B3871,enrollment!$A$2:$A$801,enrollment!$I$2:$I$801),"")</f>
        <v>TN</v>
      </c>
      <c r="AC3871">
        <f>IFERROR(_xlfn.XLOOKUP($B3871,enrollment!$A$2:$A$801,enrollment!$L$2:$L$801),"")</f>
        <v>58</v>
      </c>
      <c r="AD3871" t="str" cm="1">
        <f t="array" ref="AD3871">_xlfn.IFS(AC3871="","Unknown",AC3871&lt;18,"0-17",AC3871&lt;35,"18-34",AC3871&lt;50,"35-49",AC3871&lt;65,"50-64",TRUE,"65+")</f>
        <v>50-64</v>
      </c>
      <c r="AE3871">
        <f>IFERROR(_xlfn.XLOOKUP($B3871,enrollment!$A$2:$A$801,enrollment!$O$2:$O$801),"")</f>
        <v>2233445566</v>
      </c>
      <c r="AF3871">
        <f>IFERROR(_xlfn.XLOOKUP($AE3871,providers!$B$2:$B$11,providers!$Q$2:$Q$11),"")</f>
        <v>3.5</v>
      </c>
      <c r="AG3871" s="1">
        <f t="shared" si="60"/>
        <v>45627</v>
      </c>
    </row>
    <row r="3872" spans="1:33" x14ac:dyDescent="0.25">
      <c r="A3872" t="s">
        <v>4467</v>
      </c>
      <c r="B3872" t="s">
        <v>4458</v>
      </c>
      <c r="C3872">
        <v>5678901234</v>
      </c>
      <c r="D3872">
        <v>5678901234</v>
      </c>
      <c r="E3872" s="1">
        <v>45403</v>
      </c>
      <c r="F3872" s="1">
        <v>45403</v>
      </c>
      <c r="G3872" s="1">
        <v>45426</v>
      </c>
      <c r="H3872" t="s">
        <v>28</v>
      </c>
      <c r="I3872">
        <v>20</v>
      </c>
      <c r="J3872" t="s">
        <v>35</v>
      </c>
      <c r="K3872">
        <v>99213</v>
      </c>
      <c r="O3872">
        <v>1</v>
      </c>
      <c r="P3872">
        <v>155.47999999999999</v>
      </c>
      <c r="Q3872">
        <v>119.6</v>
      </c>
      <c r="R3872">
        <v>95.68</v>
      </c>
      <c r="S3872">
        <v>23.92</v>
      </c>
      <c r="T3872" t="s">
        <v>30</v>
      </c>
      <c r="X3872" t="s">
        <v>31</v>
      </c>
      <c r="Y3872" t="s">
        <v>32</v>
      </c>
      <c r="Z3872" t="s">
        <v>36</v>
      </c>
      <c r="AA3872" t="str">
        <f>IFERROR(_xlfn.XLOOKUP($J3872,avoidable_ed_reference!$A$2:$A$13,avoidable_ed_reference!$C$2:$C$13),"Not Classified")</f>
        <v>Avoidable</v>
      </c>
      <c r="AB3872" t="str">
        <f>IFERROR(_xlfn.XLOOKUP($B3872,enrollment!$A$2:$A$801,enrollment!$I$2:$I$801),"")</f>
        <v>TN</v>
      </c>
      <c r="AC3872">
        <f>IFERROR(_xlfn.XLOOKUP($B3872,enrollment!$A$2:$A$801,enrollment!$L$2:$L$801),"")</f>
        <v>58</v>
      </c>
      <c r="AD3872" t="str" cm="1">
        <f t="array" ref="AD3872">_xlfn.IFS(AC3872="","Unknown",AC3872&lt;18,"0-17",AC3872&lt;35,"18-34",AC3872&lt;50,"35-49",AC3872&lt;65,"50-64",TRUE,"65+")</f>
        <v>50-64</v>
      </c>
      <c r="AE3872">
        <f>IFERROR(_xlfn.XLOOKUP($B3872,enrollment!$A$2:$A$801,enrollment!$O$2:$O$801),"")</f>
        <v>2233445566</v>
      </c>
      <c r="AF3872">
        <f>IFERROR(_xlfn.XLOOKUP($AE3872,providers!$B$2:$B$11,providers!$Q$2:$Q$11),"")</f>
        <v>3.5</v>
      </c>
      <c r="AG3872" s="1">
        <f t="shared" si="60"/>
        <v>45383</v>
      </c>
    </row>
    <row r="3873" spans="1:33" x14ac:dyDescent="0.25">
      <c r="A3873" t="s">
        <v>4468</v>
      </c>
      <c r="B3873" t="s">
        <v>4469</v>
      </c>
      <c r="C3873">
        <v>3456789012</v>
      </c>
      <c r="D3873">
        <v>3456789012</v>
      </c>
      <c r="E3873" s="1">
        <v>45646</v>
      </c>
      <c r="F3873" s="1">
        <v>45646</v>
      </c>
      <c r="G3873" s="1">
        <v>45680</v>
      </c>
      <c r="H3873" t="s">
        <v>67</v>
      </c>
      <c r="I3873">
        <v>21</v>
      </c>
      <c r="J3873" t="s">
        <v>42</v>
      </c>
      <c r="K3873">
        <v>99223</v>
      </c>
      <c r="O3873">
        <v>1</v>
      </c>
      <c r="P3873">
        <v>33121.300000000003</v>
      </c>
      <c r="Q3873">
        <v>21368.58</v>
      </c>
      <c r="R3873">
        <v>17094.86</v>
      </c>
      <c r="S3873">
        <v>4273.72</v>
      </c>
      <c r="T3873" t="s">
        <v>30</v>
      </c>
      <c r="V3873">
        <v>1</v>
      </c>
      <c r="W3873" s="2" t="s">
        <v>68</v>
      </c>
      <c r="X3873" t="s">
        <v>233</v>
      </c>
      <c r="Y3873" t="s">
        <v>32</v>
      </c>
      <c r="Z3873" t="s">
        <v>69</v>
      </c>
      <c r="AA3873" t="str">
        <f>IFERROR(_xlfn.XLOOKUP($J3873,avoidable_ed_reference!$A$2:$A$13,avoidable_ed_reference!$C$2:$C$13),"Not Classified")</f>
        <v>Non-Avoidable</v>
      </c>
      <c r="AB3873" t="str">
        <f>IFERROR(_xlfn.XLOOKUP($B3873,enrollment!$A$2:$A$801,enrollment!$I$2:$I$801),"")</f>
        <v>TN</v>
      </c>
      <c r="AC3873">
        <f>IFERROR(_xlfn.XLOOKUP($B3873,enrollment!$A$2:$A$801,enrollment!$L$2:$L$801),"")</f>
        <v>65</v>
      </c>
      <c r="AD3873" t="str" cm="1">
        <f t="array" ref="AD3873">_xlfn.IFS(AC3873="","Unknown",AC3873&lt;18,"0-17",AC3873&lt;35,"18-34",AC3873&lt;50,"35-49",AC3873&lt;65,"50-64",TRUE,"65+")</f>
        <v>65+</v>
      </c>
      <c r="AE3873">
        <f>IFERROR(_xlfn.XLOOKUP($B3873,enrollment!$A$2:$A$801,enrollment!$O$2:$O$801),"")</f>
        <v>5678901234</v>
      </c>
      <c r="AF3873">
        <f>IFERROR(_xlfn.XLOOKUP($AE3873,providers!$B$2:$B$11,providers!$Q$2:$Q$11),"")</f>
        <v>3.8</v>
      </c>
      <c r="AG3873" s="1">
        <f t="shared" si="60"/>
        <v>45627</v>
      </c>
    </row>
    <row r="3874" spans="1:33" x14ac:dyDescent="0.25">
      <c r="A3874" t="s">
        <v>4470</v>
      </c>
      <c r="B3874" t="s">
        <v>4469</v>
      </c>
      <c r="C3874">
        <v>2233445566</v>
      </c>
      <c r="D3874">
        <v>2233445566</v>
      </c>
      <c r="E3874" s="1">
        <v>45646</v>
      </c>
      <c r="F3874" s="1">
        <v>45646</v>
      </c>
      <c r="G3874" s="1">
        <v>45660</v>
      </c>
      <c r="H3874" t="s">
        <v>28</v>
      </c>
      <c r="I3874">
        <v>23</v>
      </c>
      <c r="J3874" t="s">
        <v>93</v>
      </c>
      <c r="K3874">
        <v>99284</v>
      </c>
      <c r="O3874">
        <v>1</v>
      </c>
      <c r="P3874">
        <v>2225.77</v>
      </c>
      <c r="Q3874">
        <v>1236.54</v>
      </c>
      <c r="R3874">
        <v>989.23</v>
      </c>
      <c r="S3874">
        <v>247.31</v>
      </c>
      <c r="T3874" t="s">
        <v>30</v>
      </c>
      <c r="X3874" t="s">
        <v>233</v>
      </c>
      <c r="Y3874" t="s">
        <v>32</v>
      </c>
      <c r="Z3874" t="s">
        <v>45</v>
      </c>
      <c r="AA3874" t="str">
        <f>IFERROR(_xlfn.XLOOKUP($J3874,avoidable_ed_reference!$A$2:$A$13,avoidable_ed_reference!$C$2:$C$13),"Not Classified")</f>
        <v>Avoidable</v>
      </c>
      <c r="AB3874" t="str">
        <f>IFERROR(_xlfn.XLOOKUP($B3874,enrollment!$A$2:$A$801,enrollment!$I$2:$I$801),"")</f>
        <v>TN</v>
      </c>
      <c r="AC3874">
        <f>IFERROR(_xlfn.XLOOKUP($B3874,enrollment!$A$2:$A$801,enrollment!$L$2:$L$801),"")</f>
        <v>65</v>
      </c>
      <c r="AD3874" t="str" cm="1">
        <f t="array" ref="AD3874">_xlfn.IFS(AC3874="","Unknown",AC3874&lt;18,"0-17",AC3874&lt;35,"18-34",AC3874&lt;50,"35-49",AC3874&lt;65,"50-64",TRUE,"65+")</f>
        <v>65+</v>
      </c>
      <c r="AE3874">
        <f>IFERROR(_xlfn.XLOOKUP($B3874,enrollment!$A$2:$A$801,enrollment!$O$2:$O$801),"")</f>
        <v>5678901234</v>
      </c>
      <c r="AF3874">
        <f>IFERROR(_xlfn.XLOOKUP($AE3874,providers!$B$2:$B$11,providers!$Q$2:$Q$11),"")</f>
        <v>3.8</v>
      </c>
      <c r="AG3874" s="1">
        <f t="shared" si="60"/>
        <v>45627</v>
      </c>
    </row>
    <row r="3875" spans="1:33" x14ac:dyDescent="0.25">
      <c r="A3875" t="s">
        <v>4471</v>
      </c>
      <c r="B3875" t="s">
        <v>4469</v>
      </c>
      <c r="C3875">
        <v>5678901234</v>
      </c>
      <c r="D3875">
        <v>5678901234</v>
      </c>
      <c r="E3875" s="1">
        <v>45590</v>
      </c>
      <c r="F3875" s="1">
        <v>45590</v>
      </c>
      <c r="G3875" s="1">
        <v>45623</v>
      </c>
      <c r="H3875" t="s">
        <v>28</v>
      </c>
      <c r="I3875">
        <v>20</v>
      </c>
      <c r="J3875" t="s">
        <v>35</v>
      </c>
      <c r="K3875">
        <v>99213</v>
      </c>
      <c r="O3875">
        <v>1</v>
      </c>
      <c r="P3875">
        <v>154.4</v>
      </c>
      <c r="Q3875">
        <v>118.77</v>
      </c>
      <c r="R3875">
        <v>95.02</v>
      </c>
      <c r="S3875">
        <v>23.75</v>
      </c>
      <c r="T3875" t="s">
        <v>30</v>
      </c>
      <c r="X3875" t="s">
        <v>233</v>
      </c>
      <c r="Y3875" t="s">
        <v>32</v>
      </c>
      <c r="Z3875" t="s">
        <v>36</v>
      </c>
      <c r="AA3875" t="str">
        <f>IFERROR(_xlfn.XLOOKUP($J3875,avoidable_ed_reference!$A$2:$A$13,avoidable_ed_reference!$C$2:$C$13),"Not Classified")</f>
        <v>Avoidable</v>
      </c>
      <c r="AB3875" t="str">
        <f>IFERROR(_xlfn.XLOOKUP($B3875,enrollment!$A$2:$A$801,enrollment!$I$2:$I$801),"")</f>
        <v>TN</v>
      </c>
      <c r="AC3875">
        <f>IFERROR(_xlfn.XLOOKUP($B3875,enrollment!$A$2:$A$801,enrollment!$L$2:$L$801),"")</f>
        <v>65</v>
      </c>
      <c r="AD3875" t="str" cm="1">
        <f t="array" ref="AD3875">_xlfn.IFS(AC3875="","Unknown",AC3875&lt;18,"0-17",AC3875&lt;35,"18-34",AC3875&lt;50,"35-49",AC3875&lt;65,"50-64",TRUE,"65+")</f>
        <v>65+</v>
      </c>
      <c r="AE3875">
        <f>IFERROR(_xlfn.XLOOKUP($B3875,enrollment!$A$2:$A$801,enrollment!$O$2:$O$801),"")</f>
        <v>5678901234</v>
      </c>
      <c r="AF3875">
        <f>IFERROR(_xlfn.XLOOKUP($AE3875,providers!$B$2:$B$11,providers!$Q$2:$Q$11),"")</f>
        <v>3.8</v>
      </c>
      <c r="AG3875" s="1">
        <f t="shared" si="60"/>
        <v>45566</v>
      </c>
    </row>
    <row r="3876" spans="1:33" x14ac:dyDescent="0.25">
      <c r="A3876" t="s">
        <v>4472</v>
      </c>
      <c r="B3876" t="s">
        <v>4469</v>
      </c>
      <c r="C3876">
        <v>5678901234</v>
      </c>
      <c r="D3876">
        <v>5678901234</v>
      </c>
      <c r="E3876" s="1">
        <v>45376</v>
      </c>
      <c r="F3876" s="1">
        <v>45376</v>
      </c>
      <c r="G3876" s="1">
        <v>45400</v>
      </c>
      <c r="H3876" t="s">
        <v>28</v>
      </c>
      <c r="I3876">
        <v>20</v>
      </c>
      <c r="J3876" t="s">
        <v>35</v>
      </c>
      <c r="K3876">
        <v>99213</v>
      </c>
      <c r="O3876">
        <v>1</v>
      </c>
      <c r="P3876">
        <v>181</v>
      </c>
      <c r="Q3876">
        <v>139.22999999999999</v>
      </c>
      <c r="R3876">
        <v>111.38</v>
      </c>
      <c r="S3876">
        <v>27.85</v>
      </c>
      <c r="T3876" t="s">
        <v>30</v>
      </c>
      <c r="X3876" t="s">
        <v>233</v>
      </c>
      <c r="Y3876" t="s">
        <v>32</v>
      </c>
      <c r="Z3876" t="s">
        <v>36</v>
      </c>
      <c r="AA3876" t="str">
        <f>IFERROR(_xlfn.XLOOKUP($J3876,avoidable_ed_reference!$A$2:$A$13,avoidable_ed_reference!$C$2:$C$13),"Not Classified")</f>
        <v>Avoidable</v>
      </c>
      <c r="AB3876" t="str">
        <f>IFERROR(_xlfn.XLOOKUP($B3876,enrollment!$A$2:$A$801,enrollment!$I$2:$I$801),"")</f>
        <v>TN</v>
      </c>
      <c r="AC3876">
        <f>IFERROR(_xlfn.XLOOKUP($B3876,enrollment!$A$2:$A$801,enrollment!$L$2:$L$801),"")</f>
        <v>65</v>
      </c>
      <c r="AD3876" t="str" cm="1">
        <f t="array" ref="AD3876">_xlfn.IFS(AC3876="","Unknown",AC3876&lt;18,"0-17",AC3876&lt;35,"18-34",AC3876&lt;50,"35-49",AC3876&lt;65,"50-64",TRUE,"65+")</f>
        <v>65+</v>
      </c>
      <c r="AE3876">
        <f>IFERROR(_xlfn.XLOOKUP($B3876,enrollment!$A$2:$A$801,enrollment!$O$2:$O$801),"")</f>
        <v>5678901234</v>
      </c>
      <c r="AF3876">
        <f>IFERROR(_xlfn.XLOOKUP($AE3876,providers!$B$2:$B$11,providers!$Q$2:$Q$11),"")</f>
        <v>3.8</v>
      </c>
      <c r="AG3876" s="1">
        <f t="shared" si="60"/>
        <v>45352</v>
      </c>
    </row>
    <row r="3877" spans="1:33" x14ac:dyDescent="0.25">
      <c r="A3877" t="s">
        <v>4473</v>
      </c>
      <c r="B3877" t="s">
        <v>4469</v>
      </c>
      <c r="C3877">
        <v>5678901234</v>
      </c>
      <c r="D3877">
        <v>5678901234</v>
      </c>
      <c r="E3877" s="1">
        <v>45607</v>
      </c>
      <c r="F3877" s="1">
        <v>45607</v>
      </c>
      <c r="G3877" s="1">
        <v>45629</v>
      </c>
      <c r="H3877" t="s">
        <v>28</v>
      </c>
      <c r="I3877">
        <v>11</v>
      </c>
      <c r="J3877" t="s">
        <v>38</v>
      </c>
      <c r="K3877">
        <v>99213</v>
      </c>
      <c r="O3877">
        <v>1</v>
      </c>
      <c r="P3877">
        <v>172.76</v>
      </c>
      <c r="Q3877">
        <v>127.97</v>
      </c>
      <c r="R3877">
        <v>102.38</v>
      </c>
      <c r="S3877">
        <v>25.59</v>
      </c>
      <c r="T3877" t="s">
        <v>30</v>
      </c>
      <c r="X3877" t="s">
        <v>233</v>
      </c>
      <c r="Y3877" t="s">
        <v>32</v>
      </c>
      <c r="Z3877" t="s">
        <v>39</v>
      </c>
      <c r="AA3877" t="str">
        <f>IFERROR(_xlfn.XLOOKUP($J3877,avoidable_ed_reference!$A$2:$A$13,avoidable_ed_reference!$C$2:$C$13),"Not Classified")</f>
        <v>Not Classified</v>
      </c>
      <c r="AB3877" t="str">
        <f>IFERROR(_xlfn.XLOOKUP($B3877,enrollment!$A$2:$A$801,enrollment!$I$2:$I$801),"")</f>
        <v>TN</v>
      </c>
      <c r="AC3877">
        <f>IFERROR(_xlfn.XLOOKUP($B3877,enrollment!$A$2:$A$801,enrollment!$L$2:$L$801),"")</f>
        <v>65</v>
      </c>
      <c r="AD3877" t="str" cm="1">
        <f t="array" ref="AD3877">_xlfn.IFS(AC3877="","Unknown",AC3877&lt;18,"0-17",AC3877&lt;35,"18-34",AC3877&lt;50,"35-49",AC3877&lt;65,"50-64",TRUE,"65+")</f>
        <v>65+</v>
      </c>
      <c r="AE3877">
        <f>IFERROR(_xlfn.XLOOKUP($B3877,enrollment!$A$2:$A$801,enrollment!$O$2:$O$801),"")</f>
        <v>5678901234</v>
      </c>
      <c r="AF3877">
        <f>IFERROR(_xlfn.XLOOKUP($AE3877,providers!$B$2:$B$11,providers!$Q$2:$Q$11),"")</f>
        <v>3.8</v>
      </c>
      <c r="AG3877" s="1">
        <f t="shared" si="60"/>
        <v>45597</v>
      </c>
    </row>
    <row r="3878" spans="1:33" x14ac:dyDescent="0.25">
      <c r="A3878" t="s">
        <v>4474</v>
      </c>
      <c r="B3878" t="s">
        <v>4469</v>
      </c>
      <c r="C3878">
        <v>5678901234</v>
      </c>
      <c r="D3878">
        <v>5678901234</v>
      </c>
      <c r="E3878" s="1">
        <v>45563</v>
      </c>
      <c r="F3878" s="1">
        <v>45563</v>
      </c>
      <c r="G3878" s="1">
        <v>45598</v>
      </c>
      <c r="H3878" t="s">
        <v>28</v>
      </c>
      <c r="I3878">
        <v>11</v>
      </c>
      <c r="J3878" t="s">
        <v>35</v>
      </c>
      <c r="K3878">
        <v>99213</v>
      </c>
      <c r="O3878">
        <v>1</v>
      </c>
      <c r="P3878">
        <v>180.85</v>
      </c>
      <c r="Q3878">
        <v>133.96</v>
      </c>
      <c r="R3878">
        <v>107.17</v>
      </c>
      <c r="S3878">
        <v>26.79</v>
      </c>
      <c r="T3878" t="s">
        <v>30</v>
      </c>
      <c r="X3878" t="s">
        <v>233</v>
      </c>
      <c r="Y3878" t="s">
        <v>32</v>
      </c>
      <c r="Z3878" t="s">
        <v>39</v>
      </c>
      <c r="AA3878" t="str">
        <f>IFERROR(_xlfn.XLOOKUP($J3878,avoidable_ed_reference!$A$2:$A$13,avoidable_ed_reference!$C$2:$C$13),"Not Classified")</f>
        <v>Avoidable</v>
      </c>
      <c r="AB3878" t="str">
        <f>IFERROR(_xlfn.XLOOKUP($B3878,enrollment!$A$2:$A$801,enrollment!$I$2:$I$801),"")</f>
        <v>TN</v>
      </c>
      <c r="AC3878">
        <f>IFERROR(_xlfn.XLOOKUP($B3878,enrollment!$A$2:$A$801,enrollment!$L$2:$L$801),"")</f>
        <v>65</v>
      </c>
      <c r="AD3878" t="str" cm="1">
        <f t="array" ref="AD3878">_xlfn.IFS(AC3878="","Unknown",AC3878&lt;18,"0-17",AC3878&lt;35,"18-34",AC3878&lt;50,"35-49",AC3878&lt;65,"50-64",TRUE,"65+")</f>
        <v>65+</v>
      </c>
      <c r="AE3878">
        <f>IFERROR(_xlfn.XLOOKUP($B3878,enrollment!$A$2:$A$801,enrollment!$O$2:$O$801),"")</f>
        <v>5678901234</v>
      </c>
      <c r="AF3878">
        <f>IFERROR(_xlfn.XLOOKUP($AE3878,providers!$B$2:$B$11,providers!$Q$2:$Q$11),"")</f>
        <v>3.8</v>
      </c>
      <c r="AG3878" s="1">
        <f t="shared" si="60"/>
        <v>45536</v>
      </c>
    </row>
    <row r="3879" spans="1:33" x14ac:dyDescent="0.25">
      <c r="A3879" t="s">
        <v>4475</v>
      </c>
      <c r="B3879" t="s">
        <v>4469</v>
      </c>
      <c r="C3879">
        <v>5678901234</v>
      </c>
      <c r="D3879">
        <v>5678901234</v>
      </c>
      <c r="E3879" s="1">
        <v>45595</v>
      </c>
      <c r="F3879" s="1">
        <v>45595</v>
      </c>
      <c r="G3879" s="1">
        <v>45620</v>
      </c>
      <c r="H3879" t="s">
        <v>28</v>
      </c>
      <c r="I3879">
        <v>11</v>
      </c>
      <c r="J3879" t="s">
        <v>47</v>
      </c>
      <c r="K3879">
        <v>99213</v>
      </c>
      <c r="O3879">
        <v>1</v>
      </c>
      <c r="P3879">
        <v>205.34</v>
      </c>
      <c r="Q3879">
        <v>152.1</v>
      </c>
      <c r="R3879">
        <v>121.68</v>
      </c>
      <c r="S3879">
        <v>30.42</v>
      </c>
      <c r="T3879" t="s">
        <v>30</v>
      </c>
      <c r="X3879" t="s">
        <v>233</v>
      </c>
      <c r="Y3879" t="s">
        <v>32</v>
      </c>
      <c r="Z3879" t="s">
        <v>39</v>
      </c>
      <c r="AA3879" t="str">
        <f>IFERROR(_xlfn.XLOOKUP($J3879,avoidable_ed_reference!$A$2:$A$13,avoidable_ed_reference!$C$2:$C$13),"Not Classified")</f>
        <v>Not Classified</v>
      </c>
      <c r="AB3879" t="str">
        <f>IFERROR(_xlfn.XLOOKUP($B3879,enrollment!$A$2:$A$801,enrollment!$I$2:$I$801),"")</f>
        <v>TN</v>
      </c>
      <c r="AC3879">
        <f>IFERROR(_xlfn.XLOOKUP($B3879,enrollment!$A$2:$A$801,enrollment!$L$2:$L$801),"")</f>
        <v>65</v>
      </c>
      <c r="AD3879" t="str" cm="1">
        <f t="array" ref="AD3879">_xlfn.IFS(AC3879="","Unknown",AC3879&lt;18,"0-17",AC3879&lt;35,"18-34",AC3879&lt;50,"35-49",AC3879&lt;65,"50-64",TRUE,"65+")</f>
        <v>65+</v>
      </c>
      <c r="AE3879">
        <f>IFERROR(_xlfn.XLOOKUP($B3879,enrollment!$A$2:$A$801,enrollment!$O$2:$O$801),"")</f>
        <v>5678901234</v>
      </c>
      <c r="AF3879">
        <f>IFERROR(_xlfn.XLOOKUP($AE3879,providers!$B$2:$B$11,providers!$Q$2:$Q$11),"")</f>
        <v>3.8</v>
      </c>
      <c r="AG3879" s="1">
        <f t="shared" si="60"/>
        <v>45566</v>
      </c>
    </row>
    <row r="3880" spans="1:33" x14ac:dyDescent="0.25">
      <c r="A3880" t="s">
        <v>4476</v>
      </c>
      <c r="B3880" t="s">
        <v>4469</v>
      </c>
      <c r="C3880">
        <v>8901234567</v>
      </c>
      <c r="D3880">
        <v>8901234567</v>
      </c>
      <c r="E3880" s="1">
        <v>45495</v>
      </c>
      <c r="F3880" s="1">
        <v>45495</v>
      </c>
      <c r="G3880" s="1">
        <v>45524</v>
      </c>
      <c r="H3880" t="s">
        <v>28</v>
      </c>
      <c r="I3880">
        <v>22</v>
      </c>
      <c r="J3880" t="s">
        <v>29</v>
      </c>
      <c r="K3880">
        <v>90837</v>
      </c>
      <c r="O3880">
        <v>1</v>
      </c>
      <c r="P3880">
        <v>245.35</v>
      </c>
      <c r="Q3880">
        <v>181.74</v>
      </c>
      <c r="R3880">
        <v>145.38999999999999</v>
      </c>
      <c r="S3880">
        <v>36.35</v>
      </c>
      <c r="T3880" t="s">
        <v>30</v>
      </c>
      <c r="X3880" t="s">
        <v>233</v>
      </c>
      <c r="Y3880" t="s">
        <v>32</v>
      </c>
      <c r="Z3880" t="s">
        <v>33</v>
      </c>
      <c r="AA3880" t="str">
        <f>IFERROR(_xlfn.XLOOKUP($J3880,avoidable_ed_reference!$A$2:$A$13,avoidable_ed_reference!$C$2:$C$13),"Not Classified")</f>
        <v>Potentially Avoidable</v>
      </c>
      <c r="AB3880" t="str">
        <f>IFERROR(_xlfn.XLOOKUP($B3880,enrollment!$A$2:$A$801,enrollment!$I$2:$I$801),"")</f>
        <v>TN</v>
      </c>
      <c r="AC3880">
        <f>IFERROR(_xlfn.XLOOKUP($B3880,enrollment!$A$2:$A$801,enrollment!$L$2:$L$801),"")</f>
        <v>65</v>
      </c>
      <c r="AD3880" t="str" cm="1">
        <f t="array" ref="AD3880">_xlfn.IFS(AC3880="","Unknown",AC3880&lt;18,"0-17",AC3880&lt;35,"18-34",AC3880&lt;50,"35-49",AC3880&lt;65,"50-64",TRUE,"65+")</f>
        <v>65+</v>
      </c>
      <c r="AE3880">
        <f>IFERROR(_xlfn.XLOOKUP($B3880,enrollment!$A$2:$A$801,enrollment!$O$2:$O$801),"")</f>
        <v>5678901234</v>
      </c>
      <c r="AF3880">
        <f>IFERROR(_xlfn.XLOOKUP($AE3880,providers!$B$2:$B$11,providers!$Q$2:$Q$11),"")</f>
        <v>3.8</v>
      </c>
      <c r="AG3880" s="1">
        <f t="shared" si="60"/>
        <v>45474</v>
      </c>
    </row>
    <row r="3881" spans="1:33" x14ac:dyDescent="0.25">
      <c r="A3881" t="s">
        <v>4477</v>
      </c>
      <c r="B3881" t="s">
        <v>4469</v>
      </c>
      <c r="C3881">
        <v>5678901234</v>
      </c>
      <c r="D3881">
        <v>5678901234</v>
      </c>
      <c r="E3881" s="1">
        <v>45646</v>
      </c>
      <c r="F3881" s="1">
        <v>45646</v>
      </c>
      <c r="G3881" s="1">
        <v>45669</v>
      </c>
      <c r="H3881" t="s">
        <v>28</v>
      </c>
      <c r="I3881">
        <v>11</v>
      </c>
      <c r="J3881" t="s">
        <v>47</v>
      </c>
      <c r="K3881">
        <v>99213</v>
      </c>
      <c r="O3881">
        <v>1</v>
      </c>
      <c r="P3881">
        <v>190.69</v>
      </c>
      <c r="Q3881">
        <v>141.25</v>
      </c>
      <c r="R3881">
        <v>113</v>
      </c>
      <c r="S3881">
        <v>28.25</v>
      </c>
      <c r="T3881" t="s">
        <v>30</v>
      </c>
      <c r="X3881" t="s">
        <v>233</v>
      </c>
      <c r="Y3881" t="s">
        <v>32</v>
      </c>
      <c r="Z3881" t="s">
        <v>39</v>
      </c>
      <c r="AA3881" t="str">
        <f>IFERROR(_xlfn.XLOOKUP($J3881,avoidable_ed_reference!$A$2:$A$13,avoidable_ed_reference!$C$2:$C$13),"Not Classified")</f>
        <v>Not Classified</v>
      </c>
      <c r="AB3881" t="str">
        <f>IFERROR(_xlfn.XLOOKUP($B3881,enrollment!$A$2:$A$801,enrollment!$I$2:$I$801),"")</f>
        <v>TN</v>
      </c>
      <c r="AC3881">
        <f>IFERROR(_xlfn.XLOOKUP($B3881,enrollment!$A$2:$A$801,enrollment!$L$2:$L$801),"")</f>
        <v>65</v>
      </c>
      <c r="AD3881" t="str" cm="1">
        <f t="array" ref="AD3881">_xlfn.IFS(AC3881="","Unknown",AC3881&lt;18,"0-17",AC3881&lt;35,"18-34",AC3881&lt;50,"35-49",AC3881&lt;65,"50-64",TRUE,"65+")</f>
        <v>65+</v>
      </c>
      <c r="AE3881">
        <f>IFERROR(_xlfn.XLOOKUP($B3881,enrollment!$A$2:$A$801,enrollment!$O$2:$O$801),"")</f>
        <v>5678901234</v>
      </c>
      <c r="AF3881">
        <f>IFERROR(_xlfn.XLOOKUP($AE3881,providers!$B$2:$B$11,providers!$Q$2:$Q$11),"")</f>
        <v>3.8</v>
      </c>
      <c r="AG3881" s="1">
        <f t="shared" si="60"/>
        <v>45627</v>
      </c>
    </row>
    <row r="3882" spans="1:33" x14ac:dyDescent="0.25">
      <c r="A3882" t="s">
        <v>4478</v>
      </c>
      <c r="B3882" t="s">
        <v>4469</v>
      </c>
      <c r="C3882">
        <v>5678901234</v>
      </c>
      <c r="D3882">
        <v>5678901234</v>
      </c>
      <c r="E3882" s="1">
        <v>45469</v>
      </c>
      <c r="F3882" s="1">
        <v>45469</v>
      </c>
      <c r="G3882" s="1">
        <v>45490</v>
      </c>
      <c r="H3882" t="s">
        <v>28</v>
      </c>
      <c r="I3882">
        <v>11</v>
      </c>
      <c r="J3882" t="s">
        <v>35</v>
      </c>
      <c r="K3882">
        <v>99213</v>
      </c>
      <c r="O3882">
        <v>1</v>
      </c>
      <c r="P3882">
        <v>209.06</v>
      </c>
      <c r="Q3882">
        <v>154.86000000000001</v>
      </c>
      <c r="R3882">
        <v>123.89</v>
      </c>
      <c r="S3882">
        <v>30.97</v>
      </c>
      <c r="T3882" t="s">
        <v>30</v>
      </c>
      <c r="X3882" t="s">
        <v>233</v>
      </c>
      <c r="Y3882" t="s">
        <v>32</v>
      </c>
      <c r="Z3882" t="s">
        <v>39</v>
      </c>
      <c r="AA3882" t="str">
        <f>IFERROR(_xlfn.XLOOKUP($J3882,avoidable_ed_reference!$A$2:$A$13,avoidable_ed_reference!$C$2:$C$13),"Not Classified")</f>
        <v>Avoidable</v>
      </c>
      <c r="AB3882" t="str">
        <f>IFERROR(_xlfn.XLOOKUP($B3882,enrollment!$A$2:$A$801,enrollment!$I$2:$I$801),"")</f>
        <v>TN</v>
      </c>
      <c r="AC3882">
        <f>IFERROR(_xlfn.XLOOKUP($B3882,enrollment!$A$2:$A$801,enrollment!$L$2:$L$801),"")</f>
        <v>65</v>
      </c>
      <c r="AD3882" t="str" cm="1">
        <f t="array" ref="AD3882">_xlfn.IFS(AC3882="","Unknown",AC3882&lt;18,"0-17",AC3882&lt;35,"18-34",AC3882&lt;50,"35-49",AC3882&lt;65,"50-64",TRUE,"65+")</f>
        <v>65+</v>
      </c>
      <c r="AE3882">
        <f>IFERROR(_xlfn.XLOOKUP($B3882,enrollment!$A$2:$A$801,enrollment!$O$2:$O$801),"")</f>
        <v>5678901234</v>
      </c>
      <c r="AF3882">
        <f>IFERROR(_xlfn.XLOOKUP($AE3882,providers!$B$2:$B$11,providers!$Q$2:$Q$11),"")</f>
        <v>3.8</v>
      </c>
      <c r="AG3882" s="1">
        <f t="shared" si="60"/>
        <v>45444</v>
      </c>
    </row>
    <row r="3883" spans="1:33" x14ac:dyDescent="0.25">
      <c r="A3883" t="s">
        <v>4479</v>
      </c>
      <c r="B3883" t="s">
        <v>4480</v>
      </c>
      <c r="C3883">
        <v>5678901234</v>
      </c>
      <c r="D3883">
        <v>5678901234</v>
      </c>
      <c r="E3883" s="1">
        <v>45610</v>
      </c>
      <c r="F3883" s="1">
        <v>45610</v>
      </c>
      <c r="G3883" s="1">
        <v>45624</v>
      </c>
      <c r="H3883" t="s">
        <v>28</v>
      </c>
      <c r="I3883">
        <v>20</v>
      </c>
      <c r="J3883" t="s">
        <v>35</v>
      </c>
      <c r="K3883">
        <v>99213</v>
      </c>
      <c r="O3883">
        <v>1</v>
      </c>
      <c r="P3883">
        <v>205.09</v>
      </c>
      <c r="Q3883">
        <v>157.76</v>
      </c>
      <c r="R3883">
        <v>126.21</v>
      </c>
      <c r="S3883">
        <v>31.55</v>
      </c>
      <c r="T3883" t="s">
        <v>30</v>
      </c>
      <c r="X3883" t="s">
        <v>146</v>
      </c>
      <c r="Y3883" t="s">
        <v>147</v>
      </c>
      <c r="Z3883" t="s">
        <v>36</v>
      </c>
      <c r="AA3883" t="str">
        <f>IFERROR(_xlfn.XLOOKUP($J3883,avoidable_ed_reference!$A$2:$A$13,avoidable_ed_reference!$C$2:$C$13),"Not Classified")</f>
        <v>Avoidable</v>
      </c>
      <c r="AB3883" t="str">
        <f>IFERROR(_xlfn.XLOOKUP($B3883,enrollment!$A$2:$A$801,enrollment!$I$2:$I$801),"")</f>
        <v>OH</v>
      </c>
      <c r="AC3883">
        <f>IFERROR(_xlfn.XLOOKUP($B3883,enrollment!$A$2:$A$801,enrollment!$L$2:$L$801),"")</f>
        <v>69</v>
      </c>
      <c r="AD3883" t="str" cm="1">
        <f t="array" ref="AD3883">_xlfn.IFS(AC3883="","Unknown",AC3883&lt;18,"0-17",AC3883&lt;35,"18-34",AC3883&lt;50,"35-49",AC3883&lt;65,"50-64",TRUE,"65+")</f>
        <v>65+</v>
      </c>
      <c r="AE3883">
        <f>IFERROR(_xlfn.XLOOKUP($B3883,enrollment!$A$2:$A$801,enrollment!$O$2:$O$801),"")</f>
        <v>6789012345</v>
      </c>
      <c r="AF3883">
        <f>IFERROR(_xlfn.XLOOKUP($AE3883,providers!$B$2:$B$11,providers!$Q$2:$Q$11),"")</f>
        <v>4.0999999999999996</v>
      </c>
      <c r="AG3883" s="1">
        <f t="shared" si="60"/>
        <v>45597</v>
      </c>
    </row>
    <row r="3884" spans="1:33" x14ac:dyDescent="0.25">
      <c r="A3884" t="s">
        <v>4481</v>
      </c>
      <c r="B3884" t="s">
        <v>4480</v>
      </c>
      <c r="C3884">
        <v>2233445566</v>
      </c>
      <c r="D3884">
        <v>2233445566</v>
      </c>
      <c r="E3884" s="1">
        <v>45605</v>
      </c>
      <c r="F3884" s="1">
        <v>45605</v>
      </c>
      <c r="G3884" s="1">
        <v>45623</v>
      </c>
      <c r="H3884" t="s">
        <v>28</v>
      </c>
      <c r="I3884">
        <v>22</v>
      </c>
      <c r="J3884" t="s">
        <v>29</v>
      </c>
      <c r="K3884">
        <v>90837</v>
      </c>
      <c r="O3884">
        <v>1</v>
      </c>
      <c r="P3884">
        <v>266.68</v>
      </c>
      <c r="Q3884">
        <v>197.54</v>
      </c>
      <c r="R3884">
        <v>158.03</v>
      </c>
      <c r="S3884">
        <v>39.51</v>
      </c>
      <c r="T3884" t="s">
        <v>30</v>
      </c>
      <c r="X3884" t="s">
        <v>146</v>
      </c>
      <c r="Y3884" t="s">
        <v>147</v>
      </c>
      <c r="Z3884" t="s">
        <v>33</v>
      </c>
      <c r="AA3884" t="str">
        <f>IFERROR(_xlfn.XLOOKUP($J3884,avoidable_ed_reference!$A$2:$A$13,avoidable_ed_reference!$C$2:$C$13),"Not Classified")</f>
        <v>Potentially Avoidable</v>
      </c>
      <c r="AB3884" t="str">
        <f>IFERROR(_xlfn.XLOOKUP($B3884,enrollment!$A$2:$A$801,enrollment!$I$2:$I$801),"")</f>
        <v>OH</v>
      </c>
      <c r="AC3884">
        <f>IFERROR(_xlfn.XLOOKUP($B3884,enrollment!$A$2:$A$801,enrollment!$L$2:$L$801),"")</f>
        <v>69</v>
      </c>
      <c r="AD3884" t="str" cm="1">
        <f t="array" ref="AD3884">_xlfn.IFS(AC3884="","Unknown",AC3884&lt;18,"0-17",AC3884&lt;35,"18-34",AC3884&lt;50,"35-49",AC3884&lt;65,"50-64",TRUE,"65+")</f>
        <v>65+</v>
      </c>
      <c r="AE3884">
        <f>IFERROR(_xlfn.XLOOKUP($B3884,enrollment!$A$2:$A$801,enrollment!$O$2:$O$801),"")</f>
        <v>6789012345</v>
      </c>
      <c r="AF3884">
        <f>IFERROR(_xlfn.XLOOKUP($AE3884,providers!$B$2:$B$11,providers!$Q$2:$Q$11),"")</f>
        <v>4.0999999999999996</v>
      </c>
      <c r="AG3884" s="1">
        <f t="shared" si="60"/>
        <v>45597</v>
      </c>
    </row>
    <row r="3885" spans="1:33" x14ac:dyDescent="0.25">
      <c r="A3885" t="s">
        <v>4482</v>
      </c>
      <c r="B3885" t="s">
        <v>4480</v>
      </c>
      <c r="C3885">
        <v>6789012345</v>
      </c>
      <c r="D3885">
        <v>6789012345</v>
      </c>
      <c r="E3885" s="1">
        <v>45510</v>
      </c>
      <c r="F3885" s="1">
        <v>45510</v>
      </c>
      <c r="G3885" s="1">
        <v>45527</v>
      </c>
      <c r="H3885" t="s">
        <v>28</v>
      </c>
      <c r="I3885">
        <v>11</v>
      </c>
      <c r="J3885" t="s">
        <v>38</v>
      </c>
      <c r="K3885">
        <v>99213</v>
      </c>
      <c r="O3885">
        <v>1</v>
      </c>
      <c r="P3885">
        <v>237.64</v>
      </c>
      <c r="Q3885">
        <v>176.03</v>
      </c>
      <c r="R3885">
        <v>140.82</v>
      </c>
      <c r="S3885">
        <v>35.21</v>
      </c>
      <c r="T3885" t="s">
        <v>30</v>
      </c>
      <c r="X3885" t="s">
        <v>146</v>
      </c>
      <c r="Y3885" t="s">
        <v>147</v>
      </c>
      <c r="Z3885" t="s">
        <v>39</v>
      </c>
      <c r="AA3885" t="str">
        <f>IFERROR(_xlfn.XLOOKUP($J3885,avoidable_ed_reference!$A$2:$A$13,avoidable_ed_reference!$C$2:$C$13),"Not Classified")</f>
        <v>Not Classified</v>
      </c>
      <c r="AB3885" t="str">
        <f>IFERROR(_xlfn.XLOOKUP($B3885,enrollment!$A$2:$A$801,enrollment!$I$2:$I$801),"")</f>
        <v>OH</v>
      </c>
      <c r="AC3885">
        <f>IFERROR(_xlfn.XLOOKUP($B3885,enrollment!$A$2:$A$801,enrollment!$L$2:$L$801),"")</f>
        <v>69</v>
      </c>
      <c r="AD3885" t="str" cm="1">
        <f t="array" ref="AD3885">_xlfn.IFS(AC3885="","Unknown",AC3885&lt;18,"0-17",AC3885&lt;35,"18-34",AC3885&lt;50,"35-49",AC3885&lt;65,"50-64",TRUE,"65+")</f>
        <v>65+</v>
      </c>
      <c r="AE3885">
        <f>IFERROR(_xlfn.XLOOKUP($B3885,enrollment!$A$2:$A$801,enrollment!$O$2:$O$801),"")</f>
        <v>6789012345</v>
      </c>
      <c r="AF3885">
        <f>IFERROR(_xlfn.XLOOKUP($AE3885,providers!$B$2:$B$11,providers!$Q$2:$Q$11),"")</f>
        <v>4.0999999999999996</v>
      </c>
      <c r="AG3885" s="1">
        <f t="shared" si="60"/>
        <v>45505</v>
      </c>
    </row>
    <row r="3886" spans="1:33" x14ac:dyDescent="0.25">
      <c r="A3886" t="s">
        <v>4483</v>
      </c>
      <c r="B3886" t="s">
        <v>4484</v>
      </c>
      <c r="C3886">
        <v>7890123456</v>
      </c>
      <c r="D3886">
        <v>7890123456</v>
      </c>
      <c r="E3886" s="1">
        <v>45395</v>
      </c>
      <c r="F3886" s="1">
        <v>45395</v>
      </c>
      <c r="G3886" s="1">
        <v>45422</v>
      </c>
      <c r="H3886" t="s">
        <v>28</v>
      </c>
      <c r="I3886">
        <v>11</v>
      </c>
      <c r="J3886" t="s">
        <v>47</v>
      </c>
      <c r="K3886">
        <v>99213</v>
      </c>
      <c r="O3886">
        <v>1</v>
      </c>
      <c r="P3886">
        <v>178.04</v>
      </c>
      <c r="Q3886">
        <v>131.88</v>
      </c>
      <c r="R3886">
        <v>105.5</v>
      </c>
      <c r="S3886">
        <v>26.38</v>
      </c>
      <c r="T3886" t="s">
        <v>30</v>
      </c>
      <c r="X3886" t="s">
        <v>233</v>
      </c>
      <c r="Y3886" t="s">
        <v>32</v>
      </c>
      <c r="Z3886" t="s">
        <v>39</v>
      </c>
      <c r="AA3886" t="str">
        <f>IFERROR(_xlfn.XLOOKUP($J3886,avoidable_ed_reference!$A$2:$A$13,avoidable_ed_reference!$C$2:$C$13),"Not Classified")</f>
        <v>Not Classified</v>
      </c>
      <c r="AB3886" t="str">
        <f>IFERROR(_xlfn.XLOOKUP($B3886,enrollment!$A$2:$A$801,enrollment!$I$2:$I$801),"")</f>
        <v>TN</v>
      </c>
      <c r="AC3886">
        <f>IFERROR(_xlfn.XLOOKUP($B3886,enrollment!$A$2:$A$801,enrollment!$L$2:$L$801),"")</f>
        <v>29</v>
      </c>
      <c r="AD3886" t="str" cm="1">
        <f t="array" ref="AD3886">_xlfn.IFS(AC3886="","Unknown",AC3886&lt;18,"0-17",AC3886&lt;35,"18-34",AC3886&lt;50,"35-49",AC3886&lt;65,"50-64",TRUE,"65+")</f>
        <v>18-34</v>
      </c>
      <c r="AE3886">
        <f>IFERROR(_xlfn.XLOOKUP($B3886,enrollment!$A$2:$A$801,enrollment!$O$2:$O$801),"")</f>
        <v>7890123456</v>
      </c>
      <c r="AF3886">
        <f>IFERROR(_xlfn.XLOOKUP($AE3886,providers!$B$2:$B$11,providers!$Q$2:$Q$11),"")</f>
        <v>3.9</v>
      </c>
      <c r="AG3886" s="1">
        <f t="shared" si="60"/>
        <v>45383</v>
      </c>
    </row>
    <row r="3887" spans="1:33" x14ac:dyDescent="0.25">
      <c r="A3887" t="s">
        <v>4485</v>
      </c>
      <c r="B3887" t="s">
        <v>4484</v>
      </c>
      <c r="C3887">
        <v>8901234567</v>
      </c>
      <c r="D3887">
        <v>8901234567</v>
      </c>
      <c r="E3887" s="1">
        <v>45296</v>
      </c>
      <c r="F3887" s="1">
        <v>45296</v>
      </c>
      <c r="G3887" s="1">
        <v>45325</v>
      </c>
      <c r="H3887" t="s">
        <v>59</v>
      </c>
      <c r="J3887" t="s">
        <v>60</v>
      </c>
      <c r="L3887" s="2" t="s">
        <v>151</v>
      </c>
      <c r="M3887" t="s">
        <v>152</v>
      </c>
      <c r="N3887" t="s">
        <v>153</v>
      </c>
      <c r="O3887">
        <v>1</v>
      </c>
      <c r="P3887">
        <v>1059.04</v>
      </c>
      <c r="Q3887">
        <v>962.76</v>
      </c>
      <c r="R3887">
        <v>770.21</v>
      </c>
      <c r="S3887">
        <v>192.55</v>
      </c>
      <c r="T3887" t="s">
        <v>30</v>
      </c>
      <c r="X3887" t="s">
        <v>233</v>
      </c>
      <c r="Y3887" t="s">
        <v>32</v>
      </c>
      <c r="Z3887" t="s">
        <v>64</v>
      </c>
      <c r="AA3887" t="str">
        <f>IFERROR(_xlfn.XLOOKUP($J3887,avoidable_ed_reference!$A$2:$A$13,avoidable_ed_reference!$C$2:$C$13),"Not Classified")</f>
        <v>Not Classified</v>
      </c>
      <c r="AB3887" t="str">
        <f>IFERROR(_xlfn.XLOOKUP($B3887,enrollment!$A$2:$A$801,enrollment!$I$2:$I$801),"")</f>
        <v>TN</v>
      </c>
      <c r="AC3887">
        <f>IFERROR(_xlfn.XLOOKUP($B3887,enrollment!$A$2:$A$801,enrollment!$L$2:$L$801),"")</f>
        <v>29</v>
      </c>
      <c r="AD3887" t="str" cm="1">
        <f t="array" ref="AD3887">_xlfn.IFS(AC3887="","Unknown",AC3887&lt;18,"0-17",AC3887&lt;35,"18-34",AC3887&lt;50,"35-49",AC3887&lt;65,"50-64",TRUE,"65+")</f>
        <v>18-34</v>
      </c>
      <c r="AE3887">
        <f>IFERROR(_xlfn.XLOOKUP($B3887,enrollment!$A$2:$A$801,enrollment!$O$2:$O$801),"")</f>
        <v>7890123456</v>
      </c>
      <c r="AF3887">
        <f>IFERROR(_xlfn.XLOOKUP($AE3887,providers!$B$2:$B$11,providers!$Q$2:$Q$11),"")</f>
        <v>3.9</v>
      </c>
      <c r="AG3887" s="1">
        <f t="shared" si="60"/>
        <v>45292</v>
      </c>
    </row>
    <row r="3888" spans="1:33" x14ac:dyDescent="0.25">
      <c r="A3888" t="s">
        <v>4486</v>
      </c>
      <c r="B3888" t="s">
        <v>4484</v>
      </c>
      <c r="C3888">
        <v>5678901234</v>
      </c>
      <c r="D3888">
        <v>5678901234</v>
      </c>
      <c r="E3888" s="1">
        <v>45615</v>
      </c>
      <c r="F3888" s="1">
        <v>45615</v>
      </c>
      <c r="G3888" s="1">
        <v>45634</v>
      </c>
      <c r="H3888" t="s">
        <v>28</v>
      </c>
      <c r="I3888">
        <v>20</v>
      </c>
      <c r="J3888" t="s">
        <v>35</v>
      </c>
      <c r="K3888">
        <v>99213</v>
      </c>
      <c r="O3888">
        <v>1</v>
      </c>
      <c r="P3888">
        <v>171.82</v>
      </c>
      <c r="Q3888">
        <v>132.16999999999999</v>
      </c>
      <c r="R3888">
        <v>105.74</v>
      </c>
      <c r="S3888">
        <v>26.43</v>
      </c>
      <c r="T3888" t="s">
        <v>30</v>
      </c>
      <c r="X3888" t="s">
        <v>233</v>
      </c>
      <c r="Y3888" t="s">
        <v>32</v>
      </c>
      <c r="Z3888" t="s">
        <v>36</v>
      </c>
      <c r="AA3888" t="str">
        <f>IFERROR(_xlfn.XLOOKUP($J3888,avoidable_ed_reference!$A$2:$A$13,avoidable_ed_reference!$C$2:$C$13),"Not Classified")</f>
        <v>Avoidable</v>
      </c>
      <c r="AB3888" t="str">
        <f>IFERROR(_xlfn.XLOOKUP($B3888,enrollment!$A$2:$A$801,enrollment!$I$2:$I$801),"")</f>
        <v>TN</v>
      </c>
      <c r="AC3888">
        <f>IFERROR(_xlfn.XLOOKUP($B3888,enrollment!$A$2:$A$801,enrollment!$L$2:$L$801),"")</f>
        <v>29</v>
      </c>
      <c r="AD3888" t="str" cm="1">
        <f t="array" ref="AD3888">_xlfn.IFS(AC3888="","Unknown",AC3888&lt;18,"0-17",AC3888&lt;35,"18-34",AC3888&lt;50,"35-49",AC3888&lt;65,"50-64",TRUE,"65+")</f>
        <v>18-34</v>
      </c>
      <c r="AE3888">
        <f>IFERROR(_xlfn.XLOOKUP($B3888,enrollment!$A$2:$A$801,enrollment!$O$2:$O$801),"")</f>
        <v>7890123456</v>
      </c>
      <c r="AF3888">
        <f>IFERROR(_xlfn.XLOOKUP($AE3888,providers!$B$2:$B$11,providers!$Q$2:$Q$11),"")</f>
        <v>3.9</v>
      </c>
      <c r="AG3888" s="1">
        <f t="shared" si="60"/>
        <v>45597</v>
      </c>
    </row>
    <row r="3889" spans="1:33" x14ac:dyDescent="0.25">
      <c r="A3889" t="s">
        <v>4487</v>
      </c>
      <c r="B3889" t="s">
        <v>4484</v>
      </c>
      <c r="C3889">
        <v>9012345678</v>
      </c>
      <c r="D3889">
        <v>9012345678</v>
      </c>
      <c r="E3889" s="1">
        <v>45617</v>
      </c>
      <c r="F3889" s="1">
        <v>45617</v>
      </c>
      <c r="G3889" s="1">
        <v>45641</v>
      </c>
      <c r="H3889" t="s">
        <v>67</v>
      </c>
      <c r="I3889">
        <v>21</v>
      </c>
      <c r="J3889" t="s">
        <v>99</v>
      </c>
      <c r="K3889">
        <v>99223</v>
      </c>
      <c r="O3889">
        <v>1</v>
      </c>
      <c r="P3889">
        <v>26583.63</v>
      </c>
      <c r="Q3889">
        <v>17150.73</v>
      </c>
      <c r="R3889">
        <v>13720.58</v>
      </c>
      <c r="S3889">
        <v>3430.15</v>
      </c>
      <c r="T3889" t="s">
        <v>30</v>
      </c>
      <c r="V3889">
        <v>1</v>
      </c>
      <c r="W3889" s="2" t="s">
        <v>68</v>
      </c>
      <c r="X3889" t="s">
        <v>233</v>
      </c>
      <c r="Y3889" t="s">
        <v>32</v>
      </c>
      <c r="Z3889" t="s">
        <v>69</v>
      </c>
      <c r="AA3889" t="str">
        <f>IFERROR(_xlfn.XLOOKUP($J3889,avoidable_ed_reference!$A$2:$A$13,avoidable_ed_reference!$C$2:$C$13),"Not Classified")</f>
        <v>Not Classified</v>
      </c>
      <c r="AB3889" t="str">
        <f>IFERROR(_xlfn.XLOOKUP($B3889,enrollment!$A$2:$A$801,enrollment!$I$2:$I$801),"")</f>
        <v>TN</v>
      </c>
      <c r="AC3889">
        <f>IFERROR(_xlfn.XLOOKUP($B3889,enrollment!$A$2:$A$801,enrollment!$L$2:$L$801),"")</f>
        <v>29</v>
      </c>
      <c r="AD3889" t="str" cm="1">
        <f t="array" ref="AD3889">_xlfn.IFS(AC3889="","Unknown",AC3889&lt;18,"0-17",AC3889&lt;35,"18-34",AC3889&lt;50,"35-49",AC3889&lt;65,"50-64",TRUE,"65+")</f>
        <v>18-34</v>
      </c>
      <c r="AE3889">
        <f>IFERROR(_xlfn.XLOOKUP($B3889,enrollment!$A$2:$A$801,enrollment!$O$2:$O$801),"")</f>
        <v>7890123456</v>
      </c>
      <c r="AF3889">
        <f>IFERROR(_xlfn.XLOOKUP($AE3889,providers!$B$2:$B$11,providers!$Q$2:$Q$11),"")</f>
        <v>3.9</v>
      </c>
      <c r="AG3889" s="1">
        <f t="shared" si="60"/>
        <v>45597</v>
      </c>
    </row>
    <row r="3890" spans="1:33" x14ac:dyDescent="0.25">
      <c r="A3890" t="s">
        <v>4488</v>
      </c>
      <c r="B3890" t="s">
        <v>4484</v>
      </c>
      <c r="C3890">
        <v>9012345678</v>
      </c>
      <c r="D3890">
        <v>9012345678</v>
      </c>
      <c r="E3890" s="1">
        <v>45526</v>
      </c>
      <c r="F3890" s="1">
        <v>45526</v>
      </c>
      <c r="G3890" s="1">
        <v>45558</v>
      </c>
      <c r="H3890" t="s">
        <v>59</v>
      </c>
      <c r="J3890" t="s">
        <v>99</v>
      </c>
      <c r="L3890" s="2" t="s">
        <v>151</v>
      </c>
      <c r="M3890" t="s">
        <v>152</v>
      </c>
      <c r="N3890" t="s">
        <v>153</v>
      </c>
      <c r="O3890">
        <v>1</v>
      </c>
      <c r="P3890">
        <v>919.45</v>
      </c>
      <c r="Q3890">
        <v>835.86</v>
      </c>
      <c r="R3890">
        <v>668.69</v>
      </c>
      <c r="S3890">
        <v>167.17</v>
      </c>
      <c r="T3890" t="s">
        <v>30</v>
      </c>
      <c r="X3890" t="s">
        <v>233</v>
      </c>
      <c r="Y3890" t="s">
        <v>32</v>
      </c>
      <c r="Z3890" t="s">
        <v>64</v>
      </c>
      <c r="AA3890" t="str">
        <f>IFERROR(_xlfn.XLOOKUP($J3890,avoidable_ed_reference!$A$2:$A$13,avoidable_ed_reference!$C$2:$C$13),"Not Classified")</f>
        <v>Not Classified</v>
      </c>
      <c r="AB3890" t="str">
        <f>IFERROR(_xlfn.XLOOKUP($B3890,enrollment!$A$2:$A$801,enrollment!$I$2:$I$801),"")</f>
        <v>TN</v>
      </c>
      <c r="AC3890">
        <f>IFERROR(_xlfn.XLOOKUP($B3890,enrollment!$A$2:$A$801,enrollment!$L$2:$L$801),"")</f>
        <v>29</v>
      </c>
      <c r="AD3890" t="str" cm="1">
        <f t="array" ref="AD3890">_xlfn.IFS(AC3890="","Unknown",AC3890&lt;18,"0-17",AC3890&lt;35,"18-34",AC3890&lt;50,"35-49",AC3890&lt;65,"50-64",TRUE,"65+")</f>
        <v>18-34</v>
      </c>
      <c r="AE3890">
        <f>IFERROR(_xlfn.XLOOKUP($B3890,enrollment!$A$2:$A$801,enrollment!$O$2:$O$801),"")</f>
        <v>7890123456</v>
      </c>
      <c r="AF3890">
        <f>IFERROR(_xlfn.XLOOKUP($AE3890,providers!$B$2:$B$11,providers!$Q$2:$Q$11),"")</f>
        <v>3.9</v>
      </c>
      <c r="AG3890" s="1">
        <f t="shared" si="60"/>
        <v>45505</v>
      </c>
    </row>
    <row r="3891" spans="1:33" x14ac:dyDescent="0.25">
      <c r="A3891" t="s">
        <v>4489</v>
      </c>
      <c r="B3891" t="s">
        <v>4484</v>
      </c>
      <c r="C3891">
        <v>5678901234</v>
      </c>
      <c r="D3891">
        <v>5678901234</v>
      </c>
      <c r="E3891" s="1">
        <v>45639</v>
      </c>
      <c r="F3891" s="1">
        <v>45639</v>
      </c>
      <c r="G3891" s="1">
        <v>45653</v>
      </c>
      <c r="H3891" t="s">
        <v>28</v>
      </c>
      <c r="I3891">
        <v>20</v>
      </c>
      <c r="J3891" t="s">
        <v>35</v>
      </c>
      <c r="K3891">
        <v>99213</v>
      </c>
      <c r="O3891">
        <v>1</v>
      </c>
      <c r="P3891">
        <v>156.62</v>
      </c>
      <c r="Q3891">
        <v>120.48</v>
      </c>
      <c r="R3891">
        <v>96.38</v>
      </c>
      <c r="S3891">
        <v>24.1</v>
      </c>
      <c r="T3891" t="s">
        <v>30</v>
      </c>
      <c r="X3891" t="s">
        <v>233</v>
      </c>
      <c r="Y3891" t="s">
        <v>32</v>
      </c>
      <c r="Z3891" t="s">
        <v>36</v>
      </c>
      <c r="AA3891" t="str">
        <f>IFERROR(_xlfn.XLOOKUP($J3891,avoidable_ed_reference!$A$2:$A$13,avoidable_ed_reference!$C$2:$C$13),"Not Classified")</f>
        <v>Avoidable</v>
      </c>
      <c r="AB3891" t="str">
        <f>IFERROR(_xlfn.XLOOKUP($B3891,enrollment!$A$2:$A$801,enrollment!$I$2:$I$801),"")</f>
        <v>TN</v>
      </c>
      <c r="AC3891">
        <f>IFERROR(_xlfn.XLOOKUP($B3891,enrollment!$A$2:$A$801,enrollment!$L$2:$L$801),"")</f>
        <v>29</v>
      </c>
      <c r="AD3891" t="str" cm="1">
        <f t="array" ref="AD3891">_xlfn.IFS(AC3891="","Unknown",AC3891&lt;18,"0-17",AC3891&lt;35,"18-34",AC3891&lt;50,"35-49",AC3891&lt;65,"50-64",TRUE,"65+")</f>
        <v>18-34</v>
      </c>
      <c r="AE3891">
        <f>IFERROR(_xlfn.XLOOKUP($B3891,enrollment!$A$2:$A$801,enrollment!$O$2:$O$801),"")</f>
        <v>7890123456</v>
      </c>
      <c r="AF3891">
        <f>IFERROR(_xlfn.XLOOKUP($AE3891,providers!$B$2:$B$11,providers!$Q$2:$Q$11),"")</f>
        <v>3.9</v>
      </c>
      <c r="AG3891" s="1">
        <f t="shared" si="60"/>
        <v>45627</v>
      </c>
    </row>
    <row r="3892" spans="1:33" x14ac:dyDescent="0.25">
      <c r="A3892" t="s">
        <v>4490</v>
      </c>
      <c r="B3892" t="s">
        <v>4484</v>
      </c>
      <c r="C3892">
        <v>2233445566</v>
      </c>
      <c r="D3892">
        <v>2233445566</v>
      </c>
      <c r="E3892" s="1">
        <v>45647</v>
      </c>
      <c r="F3892" s="1">
        <v>45647</v>
      </c>
      <c r="G3892" s="1">
        <v>45679</v>
      </c>
      <c r="H3892" t="s">
        <v>59</v>
      </c>
      <c r="J3892" t="s">
        <v>99</v>
      </c>
      <c r="L3892" s="2" t="s">
        <v>151</v>
      </c>
      <c r="M3892" t="s">
        <v>152</v>
      </c>
      <c r="N3892" t="s">
        <v>153</v>
      </c>
      <c r="O3892">
        <v>1</v>
      </c>
      <c r="P3892">
        <v>978.93</v>
      </c>
      <c r="Q3892">
        <v>889.94</v>
      </c>
      <c r="R3892">
        <v>711.95</v>
      </c>
      <c r="S3892">
        <v>177.99</v>
      </c>
      <c r="T3892" t="s">
        <v>30</v>
      </c>
      <c r="X3892" t="s">
        <v>233</v>
      </c>
      <c r="Y3892" t="s">
        <v>32</v>
      </c>
      <c r="Z3892" t="s">
        <v>64</v>
      </c>
      <c r="AA3892" t="str">
        <f>IFERROR(_xlfn.XLOOKUP($J3892,avoidable_ed_reference!$A$2:$A$13,avoidable_ed_reference!$C$2:$C$13),"Not Classified")</f>
        <v>Not Classified</v>
      </c>
      <c r="AB3892" t="str">
        <f>IFERROR(_xlfn.XLOOKUP($B3892,enrollment!$A$2:$A$801,enrollment!$I$2:$I$801),"")</f>
        <v>TN</v>
      </c>
      <c r="AC3892">
        <f>IFERROR(_xlfn.XLOOKUP($B3892,enrollment!$A$2:$A$801,enrollment!$L$2:$L$801),"")</f>
        <v>29</v>
      </c>
      <c r="AD3892" t="str" cm="1">
        <f t="array" ref="AD3892">_xlfn.IFS(AC3892="","Unknown",AC3892&lt;18,"0-17",AC3892&lt;35,"18-34",AC3892&lt;50,"35-49",AC3892&lt;65,"50-64",TRUE,"65+")</f>
        <v>18-34</v>
      </c>
      <c r="AE3892">
        <f>IFERROR(_xlfn.XLOOKUP($B3892,enrollment!$A$2:$A$801,enrollment!$O$2:$O$801),"")</f>
        <v>7890123456</v>
      </c>
      <c r="AF3892">
        <f>IFERROR(_xlfn.XLOOKUP($AE3892,providers!$B$2:$B$11,providers!$Q$2:$Q$11),"")</f>
        <v>3.9</v>
      </c>
      <c r="AG3892" s="1">
        <f t="shared" si="60"/>
        <v>45627</v>
      </c>
    </row>
    <row r="3893" spans="1:33" x14ac:dyDescent="0.25">
      <c r="A3893" t="s">
        <v>4491</v>
      </c>
      <c r="B3893" t="s">
        <v>4484</v>
      </c>
      <c r="C3893">
        <v>6789012345</v>
      </c>
      <c r="D3893">
        <v>6789012345</v>
      </c>
      <c r="E3893" s="1">
        <v>45555</v>
      </c>
      <c r="F3893" s="1">
        <v>45555</v>
      </c>
      <c r="G3893" s="1">
        <v>45572</v>
      </c>
      <c r="H3893" t="s">
        <v>28</v>
      </c>
      <c r="I3893">
        <v>23</v>
      </c>
      <c r="J3893" t="s">
        <v>80</v>
      </c>
      <c r="K3893">
        <v>99284</v>
      </c>
      <c r="O3893">
        <v>1</v>
      </c>
      <c r="P3893">
        <v>2373.0100000000002</v>
      </c>
      <c r="Q3893">
        <v>1318.34</v>
      </c>
      <c r="R3893">
        <v>1054.67</v>
      </c>
      <c r="S3893">
        <v>263.67</v>
      </c>
      <c r="T3893" t="s">
        <v>30</v>
      </c>
      <c r="X3893" t="s">
        <v>233</v>
      </c>
      <c r="Y3893" t="s">
        <v>32</v>
      </c>
      <c r="Z3893" t="s">
        <v>45</v>
      </c>
      <c r="AA3893" t="str">
        <f>IFERROR(_xlfn.XLOOKUP($J3893,avoidable_ed_reference!$A$2:$A$13,avoidable_ed_reference!$C$2:$C$13),"Not Classified")</f>
        <v>Non-Avoidable</v>
      </c>
      <c r="AB3893" t="str">
        <f>IFERROR(_xlfn.XLOOKUP($B3893,enrollment!$A$2:$A$801,enrollment!$I$2:$I$801),"")</f>
        <v>TN</v>
      </c>
      <c r="AC3893">
        <f>IFERROR(_xlfn.XLOOKUP($B3893,enrollment!$A$2:$A$801,enrollment!$L$2:$L$801),"")</f>
        <v>29</v>
      </c>
      <c r="AD3893" t="str" cm="1">
        <f t="array" ref="AD3893">_xlfn.IFS(AC3893="","Unknown",AC3893&lt;18,"0-17",AC3893&lt;35,"18-34",AC3893&lt;50,"35-49",AC3893&lt;65,"50-64",TRUE,"65+")</f>
        <v>18-34</v>
      </c>
      <c r="AE3893">
        <f>IFERROR(_xlfn.XLOOKUP($B3893,enrollment!$A$2:$A$801,enrollment!$O$2:$O$801),"")</f>
        <v>7890123456</v>
      </c>
      <c r="AF3893">
        <f>IFERROR(_xlfn.XLOOKUP($AE3893,providers!$B$2:$B$11,providers!$Q$2:$Q$11),"")</f>
        <v>3.9</v>
      </c>
      <c r="AG3893" s="1">
        <f t="shared" si="60"/>
        <v>45536</v>
      </c>
    </row>
    <row r="3894" spans="1:33" x14ac:dyDescent="0.25">
      <c r="A3894" t="s">
        <v>4492</v>
      </c>
      <c r="B3894" t="s">
        <v>4484</v>
      </c>
      <c r="C3894">
        <v>5678901234</v>
      </c>
      <c r="D3894">
        <v>5678901234</v>
      </c>
      <c r="E3894" s="1">
        <v>45633</v>
      </c>
      <c r="F3894" s="1">
        <v>45633</v>
      </c>
      <c r="G3894" s="1">
        <v>45666</v>
      </c>
      <c r="H3894" t="s">
        <v>28</v>
      </c>
      <c r="I3894">
        <v>20</v>
      </c>
      <c r="J3894" t="s">
        <v>35</v>
      </c>
      <c r="K3894">
        <v>99213</v>
      </c>
      <c r="O3894">
        <v>1</v>
      </c>
      <c r="P3894">
        <v>153.13</v>
      </c>
      <c r="Q3894">
        <v>117.79</v>
      </c>
      <c r="R3894">
        <v>94.23</v>
      </c>
      <c r="S3894">
        <v>23.56</v>
      </c>
      <c r="T3894" t="s">
        <v>30</v>
      </c>
      <c r="X3894" t="s">
        <v>233</v>
      </c>
      <c r="Y3894" t="s">
        <v>32</v>
      </c>
      <c r="Z3894" t="s">
        <v>36</v>
      </c>
      <c r="AA3894" t="str">
        <f>IFERROR(_xlfn.XLOOKUP($J3894,avoidable_ed_reference!$A$2:$A$13,avoidable_ed_reference!$C$2:$C$13),"Not Classified")</f>
        <v>Avoidable</v>
      </c>
      <c r="AB3894" t="str">
        <f>IFERROR(_xlfn.XLOOKUP($B3894,enrollment!$A$2:$A$801,enrollment!$I$2:$I$801),"")</f>
        <v>TN</v>
      </c>
      <c r="AC3894">
        <f>IFERROR(_xlfn.XLOOKUP($B3894,enrollment!$A$2:$A$801,enrollment!$L$2:$L$801),"")</f>
        <v>29</v>
      </c>
      <c r="AD3894" t="str" cm="1">
        <f t="array" ref="AD3894">_xlfn.IFS(AC3894="","Unknown",AC3894&lt;18,"0-17",AC3894&lt;35,"18-34",AC3894&lt;50,"35-49",AC3894&lt;65,"50-64",TRUE,"65+")</f>
        <v>18-34</v>
      </c>
      <c r="AE3894">
        <f>IFERROR(_xlfn.XLOOKUP($B3894,enrollment!$A$2:$A$801,enrollment!$O$2:$O$801),"")</f>
        <v>7890123456</v>
      </c>
      <c r="AF3894">
        <f>IFERROR(_xlfn.XLOOKUP($AE3894,providers!$B$2:$B$11,providers!$Q$2:$Q$11),"")</f>
        <v>3.9</v>
      </c>
      <c r="AG3894" s="1">
        <f t="shared" si="60"/>
        <v>45627</v>
      </c>
    </row>
    <row r="3895" spans="1:33" x14ac:dyDescent="0.25">
      <c r="A3895" t="s">
        <v>4493</v>
      </c>
      <c r="B3895" t="s">
        <v>4484</v>
      </c>
      <c r="C3895">
        <v>7890123456</v>
      </c>
      <c r="D3895">
        <v>7890123456</v>
      </c>
      <c r="E3895" s="1">
        <v>45422</v>
      </c>
      <c r="F3895" s="1">
        <v>45422</v>
      </c>
      <c r="G3895" s="1">
        <v>45457</v>
      </c>
      <c r="H3895" t="s">
        <v>28</v>
      </c>
      <c r="I3895">
        <v>11</v>
      </c>
      <c r="J3895" t="s">
        <v>38</v>
      </c>
      <c r="K3895">
        <v>99213</v>
      </c>
      <c r="O3895">
        <v>1</v>
      </c>
      <c r="P3895">
        <v>219.44</v>
      </c>
      <c r="Q3895">
        <v>162.55000000000001</v>
      </c>
      <c r="R3895">
        <v>130.04</v>
      </c>
      <c r="S3895">
        <v>32.51</v>
      </c>
      <c r="T3895" t="s">
        <v>30</v>
      </c>
      <c r="X3895" t="s">
        <v>233</v>
      </c>
      <c r="Y3895" t="s">
        <v>32</v>
      </c>
      <c r="Z3895" t="s">
        <v>39</v>
      </c>
      <c r="AA3895" t="str">
        <f>IFERROR(_xlfn.XLOOKUP($J3895,avoidable_ed_reference!$A$2:$A$13,avoidable_ed_reference!$C$2:$C$13),"Not Classified")</f>
        <v>Not Classified</v>
      </c>
      <c r="AB3895" t="str">
        <f>IFERROR(_xlfn.XLOOKUP($B3895,enrollment!$A$2:$A$801,enrollment!$I$2:$I$801),"")</f>
        <v>TN</v>
      </c>
      <c r="AC3895">
        <f>IFERROR(_xlfn.XLOOKUP($B3895,enrollment!$A$2:$A$801,enrollment!$L$2:$L$801),"")</f>
        <v>29</v>
      </c>
      <c r="AD3895" t="str" cm="1">
        <f t="array" ref="AD3895">_xlfn.IFS(AC3895="","Unknown",AC3895&lt;18,"0-17",AC3895&lt;35,"18-34",AC3895&lt;50,"35-49",AC3895&lt;65,"50-64",TRUE,"65+")</f>
        <v>18-34</v>
      </c>
      <c r="AE3895">
        <f>IFERROR(_xlfn.XLOOKUP($B3895,enrollment!$A$2:$A$801,enrollment!$O$2:$O$801),"")</f>
        <v>7890123456</v>
      </c>
      <c r="AF3895">
        <f>IFERROR(_xlfn.XLOOKUP($AE3895,providers!$B$2:$B$11,providers!$Q$2:$Q$11),"")</f>
        <v>3.9</v>
      </c>
      <c r="AG3895" s="1">
        <f t="shared" si="60"/>
        <v>45413</v>
      </c>
    </row>
    <row r="3896" spans="1:33" x14ac:dyDescent="0.25">
      <c r="A3896" t="s">
        <v>4494</v>
      </c>
      <c r="B3896" t="s">
        <v>4484</v>
      </c>
      <c r="C3896">
        <v>6789012345</v>
      </c>
      <c r="D3896">
        <v>6789012345</v>
      </c>
      <c r="E3896" s="1">
        <v>45579</v>
      </c>
      <c r="F3896" s="1">
        <v>45579</v>
      </c>
      <c r="G3896" s="1">
        <v>45606</v>
      </c>
      <c r="H3896" t="s">
        <v>28</v>
      </c>
      <c r="I3896">
        <v>23</v>
      </c>
      <c r="J3896" t="s">
        <v>42</v>
      </c>
      <c r="K3896">
        <v>99284</v>
      </c>
      <c r="O3896">
        <v>1</v>
      </c>
      <c r="P3896">
        <v>2382.37</v>
      </c>
      <c r="Q3896">
        <v>1323.54</v>
      </c>
      <c r="R3896">
        <v>1058.83</v>
      </c>
      <c r="S3896">
        <v>264.70999999999998</v>
      </c>
      <c r="T3896" t="s">
        <v>30</v>
      </c>
      <c r="X3896" t="s">
        <v>233</v>
      </c>
      <c r="Y3896" t="s">
        <v>32</v>
      </c>
      <c r="Z3896" t="s">
        <v>45</v>
      </c>
      <c r="AA3896" t="str">
        <f>IFERROR(_xlfn.XLOOKUP($J3896,avoidable_ed_reference!$A$2:$A$13,avoidable_ed_reference!$C$2:$C$13),"Not Classified")</f>
        <v>Non-Avoidable</v>
      </c>
      <c r="AB3896" t="str">
        <f>IFERROR(_xlfn.XLOOKUP($B3896,enrollment!$A$2:$A$801,enrollment!$I$2:$I$801),"")</f>
        <v>TN</v>
      </c>
      <c r="AC3896">
        <f>IFERROR(_xlfn.XLOOKUP($B3896,enrollment!$A$2:$A$801,enrollment!$L$2:$L$801),"")</f>
        <v>29</v>
      </c>
      <c r="AD3896" t="str" cm="1">
        <f t="array" ref="AD3896">_xlfn.IFS(AC3896="","Unknown",AC3896&lt;18,"0-17",AC3896&lt;35,"18-34",AC3896&lt;50,"35-49",AC3896&lt;65,"50-64",TRUE,"65+")</f>
        <v>18-34</v>
      </c>
      <c r="AE3896">
        <f>IFERROR(_xlfn.XLOOKUP($B3896,enrollment!$A$2:$A$801,enrollment!$O$2:$O$801),"")</f>
        <v>7890123456</v>
      </c>
      <c r="AF3896">
        <f>IFERROR(_xlfn.XLOOKUP($AE3896,providers!$B$2:$B$11,providers!$Q$2:$Q$11),"")</f>
        <v>3.9</v>
      </c>
      <c r="AG3896" s="1">
        <f t="shared" si="60"/>
        <v>45566</v>
      </c>
    </row>
    <row r="3897" spans="1:33" x14ac:dyDescent="0.25">
      <c r="A3897" t="s">
        <v>4495</v>
      </c>
      <c r="B3897" t="s">
        <v>4484</v>
      </c>
      <c r="C3897">
        <v>5678901234</v>
      </c>
      <c r="D3897">
        <v>5678901234</v>
      </c>
      <c r="E3897" s="1">
        <v>45579</v>
      </c>
      <c r="F3897" s="1">
        <v>45579</v>
      </c>
      <c r="G3897" s="1">
        <v>45611</v>
      </c>
      <c r="H3897" t="s">
        <v>28</v>
      </c>
      <c r="I3897">
        <v>20</v>
      </c>
      <c r="J3897" t="s">
        <v>35</v>
      </c>
      <c r="K3897">
        <v>99213</v>
      </c>
      <c r="O3897">
        <v>1</v>
      </c>
      <c r="P3897">
        <v>189.03</v>
      </c>
      <c r="Q3897">
        <v>145.41</v>
      </c>
      <c r="R3897">
        <v>116.33</v>
      </c>
      <c r="S3897">
        <v>29.08</v>
      </c>
      <c r="T3897" t="s">
        <v>30</v>
      </c>
      <c r="X3897" t="s">
        <v>233</v>
      </c>
      <c r="Y3897" t="s">
        <v>32</v>
      </c>
      <c r="Z3897" t="s">
        <v>36</v>
      </c>
      <c r="AA3897" t="str">
        <f>IFERROR(_xlfn.XLOOKUP($J3897,avoidable_ed_reference!$A$2:$A$13,avoidable_ed_reference!$C$2:$C$13),"Not Classified")</f>
        <v>Avoidable</v>
      </c>
      <c r="AB3897" t="str">
        <f>IFERROR(_xlfn.XLOOKUP($B3897,enrollment!$A$2:$A$801,enrollment!$I$2:$I$801),"")</f>
        <v>TN</v>
      </c>
      <c r="AC3897">
        <f>IFERROR(_xlfn.XLOOKUP($B3897,enrollment!$A$2:$A$801,enrollment!$L$2:$L$801),"")</f>
        <v>29</v>
      </c>
      <c r="AD3897" t="str" cm="1">
        <f t="array" ref="AD3897">_xlfn.IFS(AC3897="","Unknown",AC3897&lt;18,"0-17",AC3897&lt;35,"18-34",AC3897&lt;50,"35-49",AC3897&lt;65,"50-64",TRUE,"65+")</f>
        <v>18-34</v>
      </c>
      <c r="AE3897">
        <f>IFERROR(_xlfn.XLOOKUP($B3897,enrollment!$A$2:$A$801,enrollment!$O$2:$O$801),"")</f>
        <v>7890123456</v>
      </c>
      <c r="AF3897">
        <f>IFERROR(_xlfn.XLOOKUP($AE3897,providers!$B$2:$B$11,providers!$Q$2:$Q$11),"")</f>
        <v>3.9</v>
      </c>
      <c r="AG3897" s="1">
        <f t="shared" si="60"/>
        <v>45566</v>
      </c>
    </row>
    <row r="3898" spans="1:33" x14ac:dyDescent="0.25">
      <c r="A3898" t="s">
        <v>4496</v>
      </c>
      <c r="B3898" t="s">
        <v>4484</v>
      </c>
      <c r="C3898">
        <v>2233445566</v>
      </c>
      <c r="D3898">
        <v>2233445566</v>
      </c>
      <c r="E3898" s="1">
        <v>45541</v>
      </c>
      <c r="F3898" s="1">
        <v>45541</v>
      </c>
      <c r="G3898" s="1">
        <v>45569</v>
      </c>
      <c r="H3898" t="s">
        <v>28</v>
      </c>
      <c r="I3898">
        <v>22</v>
      </c>
      <c r="J3898" t="s">
        <v>29</v>
      </c>
      <c r="K3898">
        <v>90837</v>
      </c>
      <c r="O3898">
        <v>1</v>
      </c>
      <c r="P3898">
        <v>260.44</v>
      </c>
      <c r="Q3898">
        <v>192.92</v>
      </c>
      <c r="R3898">
        <v>154.34</v>
      </c>
      <c r="S3898">
        <v>38.58</v>
      </c>
      <c r="T3898" t="s">
        <v>30</v>
      </c>
      <c r="X3898" t="s">
        <v>233</v>
      </c>
      <c r="Y3898" t="s">
        <v>32</v>
      </c>
      <c r="Z3898" t="s">
        <v>33</v>
      </c>
      <c r="AA3898" t="str">
        <f>IFERROR(_xlfn.XLOOKUP($J3898,avoidable_ed_reference!$A$2:$A$13,avoidable_ed_reference!$C$2:$C$13),"Not Classified")</f>
        <v>Potentially Avoidable</v>
      </c>
      <c r="AB3898" t="str">
        <f>IFERROR(_xlfn.XLOOKUP($B3898,enrollment!$A$2:$A$801,enrollment!$I$2:$I$801),"")</f>
        <v>TN</v>
      </c>
      <c r="AC3898">
        <f>IFERROR(_xlfn.XLOOKUP($B3898,enrollment!$A$2:$A$801,enrollment!$L$2:$L$801),"")</f>
        <v>29</v>
      </c>
      <c r="AD3898" t="str" cm="1">
        <f t="array" ref="AD3898">_xlfn.IFS(AC3898="","Unknown",AC3898&lt;18,"0-17",AC3898&lt;35,"18-34",AC3898&lt;50,"35-49",AC3898&lt;65,"50-64",TRUE,"65+")</f>
        <v>18-34</v>
      </c>
      <c r="AE3898">
        <f>IFERROR(_xlfn.XLOOKUP($B3898,enrollment!$A$2:$A$801,enrollment!$O$2:$O$801),"")</f>
        <v>7890123456</v>
      </c>
      <c r="AF3898">
        <f>IFERROR(_xlfn.XLOOKUP($AE3898,providers!$B$2:$B$11,providers!$Q$2:$Q$11),"")</f>
        <v>3.9</v>
      </c>
      <c r="AG3898" s="1">
        <f t="shared" si="60"/>
        <v>45536</v>
      </c>
    </row>
    <row r="3899" spans="1:33" x14ac:dyDescent="0.25">
      <c r="A3899" t="s">
        <v>4497</v>
      </c>
      <c r="B3899" t="s">
        <v>4484</v>
      </c>
      <c r="C3899">
        <v>7890123456</v>
      </c>
      <c r="D3899">
        <v>7890123456</v>
      </c>
      <c r="E3899" s="1">
        <v>45401</v>
      </c>
      <c r="F3899" s="1">
        <v>45401</v>
      </c>
      <c r="G3899" s="1">
        <v>45436</v>
      </c>
      <c r="H3899" t="s">
        <v>28</v>
      </c>
      <c r="I3899">
        <v>22</v>
      </c>
      <c r="J3899" t="s">
        <v>29</v>
      </c>
      <c r="K3899">
        <v>90837</v>
      </c>
      <c r="O3899">
        <v>1</v>
      </c>
      <c r="P3899">
        <v>198.13</v>
      </c>
      <c r="Q3899">
        <v>146.76</v>
      </c>
      <c r="R3899">
        <v>117.41</v>
      </c>
      <c r="S3899">
        <v>29.35</v>
      </c>
      <c r="T3899" t="s">
        <v>30</v>
      </c>
      <c r="X3899" t="s">
        <v>233</v>
      </c>
      <c r="Y3899" t="s">
        <v>32</v>
      </c>
      <c r="Z3899" t="s">
        <v>33</v>
      </c>
      <c r="AA3899" t="str">
        <f>IFERROR(_xlfn.XLOOKUP($J3899,avoidable_ed_reference!$A$2:$A$13,avoidable_ed_reference!$C$2:$C$13),"Not Classified")</f>
        <v>Potentially Avoidable</v>
      </c>
      <c r="AB3899" t="str">
        <f>IFERROR(_xlfn.XLOOKUP($B3899,enrollment!$A$2:$A$801,enrollment!$I$2:$I$801),"")</f>
        <v>TN</v>
      </c>
      <c r="AC3899">
        <f>IFERROR(_xlfn.XLOOKUP($B3899,enrollment!$A$2:$A$801,enrollment!$L$2:$L$801),"")</f>
        <v>29</v>
      </c>
      <c r="AD3899" t="str" cm="1">
        <f t="array" ref="AD3899">_xlfn.IFS(AC3899="","Unknown",AC3899&lt;18,"0-17",AC3899&lt;35,"18-34",AC3899&lt;50,"35-49",AC3899&lt;65,"50-64",TRUE,"65+")</f>
        <v>18-34</v>
      </c>
      <c r="AE3899">
        <f>IFERROR(_xlfn.XLOOKUP($B3899,enrollment!$A$2:$A$801,enrollment!$O$2:$O$801),"")</f>
        <v>7890123456</v>
      </c>
      <c r="AF3899">
        <f>IFERROR(_xlfn.XLOOKUP($AE3899,providers!$B$2:$B$11,providers!$Q$2:$Q$11),"")</f>
        <v>3.9</v>
      </c>
      <c r="AG3899" s="1">
        <f t="shared" si="60"/>
        <v>45383</v>
      </c>
    </row>
    <row r="3900" spans="1:33" x14ac:dyDescent="0.25">
      <c r="A3900" t="s">
        <v>4498</v>
      </c>
      <c r="B3900" t="s">
        <v>4484</v>
      </c>
      <c r="C3900">
        <v>7890123456</v>
      </c>
      <c r="D3900">
        <v>7890123456</v>
      </c>
      <c r="E3900" s="1">
        <v>45339</v>
      </c>
      <c r="F3900" s="1">
        <v>45339</v>
      </c>
      <c r="G3900" s="1">
        <v>45367</v>
      </c>
      <c r="H3900" t="s">
        <v>28</v>
      </c>
      <c r="I3900">
        <v>11</v>
      </c>
      <c r="J3900" t="s">
        <v>38</v>
      </c>
      <c r="K3900">
        <v>99213</v>
      </c>
      <c r="O3900">
        <v>1</v>
      </c>
      <c r="P3900">
        <v>239.88</v>
      </c>
      <c r="Q3900">
        <v>177.69</v>
      </c>
      <c r="R3900">
        <v>142.15</v>
      </c>
      <c r="S3900">
        <v>35.54</v>
      </c>
      <c r="T3900" t="s">
        <v>30</v>
      </c>
      <c r="X3900" t="s">
        <v>233</v>
      </c>
      <c r="Y3900" t="s">
        <v>32</v>
      </c>
      <c r="Z3900" t="s">
        <v>39</v>
      </c>
      <c r="AA3900" t="str">
        <f>IFERROR(_xlfn.XLOOKUP($J3900,avoidable_ed_reference!$A$2:$A$13,avoidable_ed_reference!$C$2:$C$13),"Not Classified")</f>
        <v>Not Classified</v>
      </c>
      <c r="AB3900" t="str">
        <f>IFERROR(_xlfn.XLOOKUP($B3900,enrollment!$A$2:$A$801,enrollment!$I$2:$I$801),"")</f>
        <v>TN</v>
      </c>
      <c r="AC3900">
        <f>IFERROR(_xlfn.XLOOKUP($B3900,enrollment!$A$2:$A$801,enrollment!$L$2:$L$801),"")</f>
        <v>29</v>
      </c>
      <c r="AD3900" t="str" cm="1">
        <f t="array" ref="AD3900">_xlfn.IFS(AC3900="","Unknown",AC3900&lt;18,"0-17",AC3900&lt;35,"18-34",AC3900&lt;50,"35-49",AC3900&lt;65,"50-64",TRUE,"65+")</f>
        <v>18-34</v>
      </c>
      <c r="AE3900">
        <f>IFERROR(_xlfn.XLOOKUP($B3900,enrollment!$A$2:$A$801,enrollment!$O$2:$O$801),"")</f>
        <v>7890123456</v>
      </c>
      <c r="AF3900">
        <f>IFERROR(_xlfn.XLOOKUP($AE3900,providers!$B$2:$B$11,providers!$Q$2:$Q$11),"")</f>
        <v>3.9</v>
      </c>
      <c r="AG3900" s="1">
        <f t="shared" si="60"/>
        <v>45323</v>
      </c>
    </row>
    <row r="3901" spans="1:33" x14ac:dyDescent="0.25">
      <c r="A3901" t="s">
        <v>4499</v>
      </c>
      <c r="B3901" t="s">
        <v>4484</v>
      </c>
      <c r="C3901">
        <v>2233445566</v>
      </c>
      <c r="D3901">
        <v>2233445566</v>
      </c>
      <c r="E3901" s="1">
        <v>45598</v>
      </c>
      <c r="F3901" s="1">
        <v>45598</v>
      </c>
      <c r="G3901" s="1">
        <v>45612</v>
      </c>
      <c r="H3901" t="s">
        <v>59</v>
      </c>
      <c r="J3901" t="s">
        <v>99</v>
      </c>
      <c r="L3901" s="2" t="s">
        <v>151</v>
      </c>
      <c r="M3901" t="s">
        <v>152</v>
      </c>
      <c r="N3901" t="s">
        <v>153</v>
      </c>
      <c r="O3901">
        <v>1</v>
      </c>
      <c r="P3901">
        <v>1015.59</v>
      </c>
      <c r="Q3901">
        <v>923.26</v>
      </c>
      <c r="R3901">
        <v>738.61</v>
      </c>
      <c r="S3901">
        <v>184.65</v>
      </c>
      <c r="T3901" t="s">
        <v>30</v>
      </c>
      <c r="X3901" t="s">
        <v>233</v>
      </c>
      <c r="Y3901" t="s">
        <v>32</v>
      </c>
      <c r="Z3901" t="s">
        <v>64</v>
      </c>
      <c r="AA3901" t="str">
        <f>IFERROR(_xlfn.XLOOKUP($J3901,avoidable_ed_reference!$A$2:$A$13,avoidable_ed_reference!$C$2:$C$13),"Not Classified")</f>
        <v>Not Classified</v>
      </c>
      <c r="AB3901" t="str">
        <f>IFERROR(_xlfn.XLOOKUP($B3901,enrollment!$A$2:$A$801,enrollment!$I$2:$I$801),"")</f>
        <v>TN</v>
      </c>
      <c r="AC3901">
        <f>IFERROR(_xlfn.XLOOKUP($B3901,enrollment!$A$2:$A$801,enrollment!$L$2:$L$801),"")</f>
        <v>29</v>
      </c>
      <c r="AD3901" t="str" cm="1">
        <f t="array" ref="AD3901">_xlfn.IFS(AC3901="","Unknown",AC3901&lt;18,"0-17",AC3901&lt;35,"18-34",AC3901&lt;50,"35-49",AC3901&lt;65,"50-64",TRUE,"65+")</f>
        <v>18-34</v>
      </c>
      <c r="AE3901">
        <f>IFERROR(_xlfn.XLOOKUP($B3901,enrollment!$A$2:$A$801,enrollment!$O$2:$O$801),"")</f>
        <v>7890123456</v>
      </c>
      <c r="AF3901">
        <f>IFERROR(_xlfn.XLOOKUP($AE3901,providers!$B$2:$B$11,providers!$Q$2:$Q$11),"")</f>
        <v>3.9</v>
      </c>
      <c r="AG3901" s="1">
        <f t="shared" si="60"/>
        <v>45597</v>
      </c>
    </row>
    <row r="3902" spans="1:33" x14ac:dyDescent="0.25">
      <c r="A3902" t="s">
        <v>4500</v>
      </c>
      <c r="B3902" t="s">
        <v>4484</v>
      </c>
      <c r="C3902">
        <v>7890123456</v>
      </c>
      <c r="D3902">
        <v>7890123456</v>
      </c>
      <c r="E3902" s="1">
        <v>45402</v>
      </c>
      <c r="F3902" s="1">
        <v>45402</v>
      </c>
      <c r="G3902" s="1">
        <v>45419</v>
      </c>
      <c r="H3902" t="s">
        <v>28</v>
      </c>
      <c r="I3902">
        <v>11</v>
      </c>
      <c r="J3902" t="s">
        <v>38</v>
      </c>
      <c r="K3902">
        <v>99213</v>
      </c>
      <c r="O3902">
        <v>1</v>
      </c>
      <c r="P3902">
        <v>190.28</v>
      </c>
      <c r="Q3902">
        <v>140.94999999999999</v>
      </c>
      <c r="R3902">
        <v>112.76</v>
      </c>
      <c r="S3902">
        <v>28.19</v>
      </c>
      <c r="T3902" t="s">
        <v>30</v>
      </c>
      <c r="X3902" t="s">
        <v>233</v>
      </c>
      <c r="Y3902" t="s">
        <v>32</v>
      </c>
      <c r="Z3902" t="s">
        <v>39</v>
      </c>
      <c r="AA3902" t="str">
        <f>IFERROR(_xlfn.XLOOKUP($J3902,avoidable_ed_reference!$A$2:$A$13,avoidable_ed_reference!$C$2:$C$13),"Not Classified")</f>
        <v>Not Classified</v>
      </c>
      <c r="AB3902" t="str">
        <f>IFERROR(_xlfn.XLOOKUP($B3902,enrollment!$A$2:$A$801,enrollment!$I$2:$I$801),"")</f>
        <v>TN</v>
      </c>
      <c r="AC3902">
        <f>IFERROR(_xlfn.XLOOKUP($B3902,enrollment!$A$2:$A$801,enrollment!$L$2:$L$801),"")</f>
        <v>29</v>
      </c>
      <c r="AD3902" t="str" cm="1">
        <f t="array" ref="AD3902">_xlfn.IFS(AC3902="","Unknown",AC3902&lt;18,"0-17",AC3902&lt;35,"18-34",AC3902&lt;50,"35-49",AC3902&lt;65,"50-64",TRUE,"65+")</f>
        <v>18-34</v>
      </c>
      <c r="AE3902">
        <f>IFERROR(_xlfn.XLOOKUP($B3902,enrollment!$A$2:$A$801,enrollment!$O$2:$O$801),"")</f>
        <v>7890123456</v>
      </c>
      <c r="AF3902">
        <f>IFERROR(_xlfn.XLOOKUP($AE3902,providers!$B$2:$B$11,providers!$Q$2:$Q$11),"")</f>
        <v>3.9</v>
      </c>
      <c r="AG3902" s="1">
        <f t="shared" si="60"/>
        <v>45383</v>
      </c>
    </row>
    <row r="3903" spans="1:33" x14ac:dyDescent="0.25">
      <c r="A3903" t="s">
        <v>4501</v>
      </c>
      <c r="B3903" t="s">
        <v>4484</v>
      </c>
      <c r="C3903">
        <v>2233445566</v>
      </c>
      <c r="D3903">
        <v>2233445566</v>
      </c>
      <c r="E3903" s="1">
        <v>45571</v>
      </c>
      <c r="F3903" s="1">
        <v>45571</v>
      </c>
      <c r="G3903" s="1">
        <v>45599</v>
      </c>
      <c r="H3903" t="s">
        <v>28</v>
      </c>
      <c r="I3903">
        <v>23</v>
      </c>
      <c r="J3903" t="s">
        <v>35</v>
      </c>
      <c r="K3903">
        <v>99284</v>
      </c>
      <c r="O3903">
        <v>1</v>
      </c>
      <c r="P3903">
        <v>2269.5700000000002</v>
      </c>
      <c r="Q3903">
        <v>1260.8699999999999</v>
      </c>
      <c r="R3903">
        <v>1008.7</v>
      </c>
      <c r="S3903">
        <v>252.17</v>
      </c>
      <c r="T3903" t="s">
        <v>30</v>
      </c>
      <c r="X3903" t="s">
        <v>233</v>
      </c>
      <c r="Y3903" t="s">
        <v>32</v>
      </c>
      <c r="Z3903" t="s">
        <v>45</v>
      </c>
      <c r="AA3903" t="str">
        <f>IFERROR(_xlfn.XLOOKUP($J3903,avoidable_ed_reference!$A$2:$A$13,avoidable_ed_reference!$C$2:$C$13),"Not Classified")</f>
        <v>Avoidable</v>
      </c>
      <c r="AB3903" t="str">
        <f>IFERROR(_xlfn.XLOOKUP($B3903,enrollment!$A$2:$A$801,enrollment!$I$2:$I$801),"")</f>
        <v>TN</v>
      </c>
      <c r="AC3903">
        <f>IFERROR(_xlfn.XLOOKUP($B3903,enrollment!$A$2:$A$801,enrollment!$L$2:$L$801),"")</f>
        <v>29</v>
      </c>
      <c r="AD3903" t="str" cm="1">
        <f t="array" ref="AD3903">_xlfn.IFS(AC3903="","Unknown",AC3903&lt;18,"0-17",AC3903&lt;35,"18-34",AC3903&lt;50,"35-49",AC3903&lt;65,"50-64",TRUE,"65+")</f>
        <v>18-34</v>
      </c>
      <c r="AE3903">
        <f>IFERROR(_xlfn.XLOOKUP($B3903,enrollment!$A$2:$A$801,enrollment!$O$2:$O$801),"")</f>
        <v>7890123456</v>
      </c>
      <c r="AF3903">
        <f>IFERROR(_xlfn.XLOOKUP($AE3903,providers!$B$2:$B$11,providers!$Q$2:$Q$11),"")</f>
        <v>3.9</v>
      </c>
      <c r="AG3903" s="1">
        <f t="shared" si="60"/>
        <v>45566</v>
      </c>
    </row>
    <row r="3904" spans="1:33" x14ac:dyDescent="0.25">
      <c r="A3904" t="s">
        <v>4502</v>
      </c>
      <c r="B3904" t="s">
        <v>4503</v>
      </c>
      <c r="C3904">
        <v>9012345678</v>
      </c>
      <c r="D3904">
        <v>9012345678</v>
      </c>
      <c r="E3904" s="1">
        <v>45353</v>
      </c>
      <c r="F3904" s="1">
        <v>45353</v>
      </c>
      <c r="G3904" s="1">
        <v>45379</v>
      </c>
      <c r="H3904" t="s">
        <v>28</v>
      </c>
      <c r="I3904">
        <v>23</v>
      </c>
      <c r="J3904" t="s">
        <v>221</v>
      </c>
      <c r="K3904">
        <v>99284</v>
      </c>
      <c r="O3904">
        <v>1</v>
      </c>
      <c r="P3904">
        <v>2032.36</v>
      </c>
      <c r="Q3904">
        <v>1129.0899999999999</v>
      </c>
      <c r="R3904">
        <v>903.27</v>
      </c>
      <c r="S3904">
        <v>225.82</v>
      </c>
      <c r="T3904" t="s">
        <v>30</v>
      </c>
      <c r="X3904" t="s">
        <v>233</v>
      </c>
      <c r="Y3904" t="s">
        <v>32</v>
      </c>
      <c r="Z3904" t="s">
        <v>45</v>
      </c>
      <c r="AA3904" t="str">
        <f>IFERROR(_xlfn.XLOOKUP($J3904,avoidable_ed_reference!$A$2:$A$13,avoidable_ed_reference!$C$2:$C$13),"Not Classified")</f>
        <v>Avoidable</v>
      </c>
      <c r="AB3904" t="str">
        <f>IFERROR(_xlfn.XLOOKUP($B3904,enrollment!$A$2:$A$801,enrollment!$I$2:$I$801),"")</f>
        <v>OH</v>
      </c>
      <c r="AC3904">
        <f>IFERROR(_xlfn.XLOOKUP($B3904,enrollment!$A$2:$A$801,enrollment!$L$2:$L$801),"")</f>
        <v>38</v>
      </c>
      <c r="AD3904" t="str" cm="1">
        <f t="array" ref="AD3904">_xlfn.IFS(AC3904="","Unknown",AC3904&lt;18,"0-17",AC3904&lt;35,"18-34",AC3904&lt;50,"35-49",AC3904&lt;65,"50-64",TRUE,"65+")</f>
        <v>35-49</v>
      </c>
      <c r="AE3904">
        <f>IFERROR(_xlfn.XLOOKUP($B3904,enrollment!$A$2:$A$801,enrollment!$O$2:$O$801),"")</f>
        <v>2345678901</v>
      </c>
      <c r="AF3904">
        <f>IFERROR(_xlfn.XLOOKUP($AE3904,providers!$B$2:$B$11,providers!$Q$2:$Q$11),"")</f>
        <v>4.2</v>
      </c>
      <c r="AG3904" s="1">
        <f t="shared" si="60"/>
        <v>45352</v>
      </c>
    </row>
    <row r="3905" spans="1:33" x14ac:dyDescent="0.25">
      <c r="A3905" t="s">
        <v>4504</v>
      </c>
      <c r="B3905" t="s">
        <v>4503</v>
      </c>
      <c r="C3905">
        <v>9012345678</v>
      </c>
      <c r="D3905">
        <v>9012345678</v>
      </c>
      <c r="E3905" s="1">
        <v>45514</v>
      </c>
      <c r="F3905" s="1">
        <v>45514</v>
      </c>
      <c r="G3905" s="1">
        <v>45542</v>
      </c>
      <c r="H3905" t="s">
        <v>28</v>
      </c>
      <c r="I3905">
        <v>23</v>
      </c>
      <c r="J3905" t="s">
        <v>129</v>
      </c>
      <c r="K3905">
        <v>99284</v>
      </c>
      <c r="O3905">
        <v>1</v>
      </c>
      <c r="P3905">
        <v>2346.73</v>
      </c>
      <c r="Q3905">
        <v>1303.74</v>
      </c>
      <c r="R3905">
        <v>1042.99</v>
      </c>
      <c r="S3905">
        <v>260.75</v>
      </c>
      <c r="T3905" t="s">
        <v>30</v>
      </c>
      <c r="X3905" t="s">
        <v>233</v>
      </c>
      <c r="Y3905" t="s">
        <v>32</v>
      </c>
      <c r="Z3905" t="s">
        <v>45</v>
      </c>
      <c r="AA3905" t="str">
        <f>IFERROR(_xlfn.XLOOKUP($J3905,avoidable_ed_reference!$A$2:$A$13,avoidable_ed_reference!$C$2:$C$13),"Not Classified")</f>
        <v>Potentially Avoidable</v>
      </c>
      <c r="AB3905" t="str">
        <f>IFERROR(_xlfn.XLOOKUP($B3905,enrollment!$A$2:$A$801,enrollment!$I$2:$I$801),"")</f>
        <v>OH</v>
      </c>
      <c r="AC3905">
        <f>IFERROR(_xlfn.XLOOKUP($B3905,enrollment!$A$2:$A$801,enrollment!$L$2:$L$801),"")</f>
        <v>38</v>
      </c>
      <c r="AD3905" t="str" cm="1">
        <f t="array" ref="AD3905">_xlfn.IFS(AC3905="","Unknown",AC3905&lt;18,"0-17",AC3905&lt;35,"18-34",AC3905&lt;50,"35-49",AC3905&lt;65,"50-64",TRUE,"65+")</f>
        <v>35-49</v>
      </c>
      <c r="AE3905">
        <f>IFERROR(_xlfn.XLOOKUP($B3905,enrollment!$A$2:$A$801,enrollment!$O$2:$O$801),"")</f>
        <v>2345678901</v>
      </c>
      <c r="AF3905">
        <f>IFERROR(_xlfn.XLOOKUP($AE3905,providers!$B$2:$B$11,providers!$Q$2:$Q$11),"")</f>
        <v>4.2</v>
      </c>
      <c r="AG3905" s="1">
        <f t="shared" si="60"/>
        <v>45505</v>
      </c>
    </row>
    <row r="3906" spans="1:33" x14ac:dyDescent="0.25">
      <c r="A3906" t="s">
        <v>4505</v>
      </c>
      <c r="B3906" t="s">
        <v>4503</v>
      </c>
      <c r="C3906">
        <v>2345678901</v>
      </c>
      <c r="D3906">
        <v>2345678901</v>
      </c>
      <c r="E3906" s="1">
        <v>45346</v>
      </c>
      <c r="F3906" s="1">
        <v>45346</v>
      </c>
      <c r="G3906" s="1">
        <v>45378</v>
      </c>
      <c r="H3906" t="s">
        <v>59</v>
      </c>
      <c r="J3906" t="s">
        <v>99</v>
      </c>
      <c r="L3906" s="2" t="s">
        <v>106</v>
      </c>
      <c r="M3906" t="s">
        <v>107</v>
      </c>
      <c r="N3906" t="s">
        <v>108</v>
      </c>
      <c r="O3906">
        <v>1</v>
      </c>
      <c r="P3906">
        <v>1202.5899999999999</v>
      </c>
      <c r="Q3906">
        <v>1093.26</v>
      </c>
      <c r="R3906">
        <v>874.61</v>
      </c>
      <c r="S3906">
        <v>218.65</v>
      </c>
      <c r="T3906" t="s">
        <v>30</v>
      </c>
      <c r="X3906" t="s">
        <v>233</v>
      </c>
      <c r="Y3906" t="s">
        <v>32</v>
      </c>
      <c r="Z3906" t="s">
        <v>64</v>
      </c>
      <c r="AA3906" t="str">
        <f>IFERROR(_xlfn.XLOOKUP($J3906,avoidable_ed_reference!$A$2:$A$13,avoidable_ed_reference!$C$2:$C$13),"Not Classified")</f>
        <v>Not Classified</v>
      </c>
      <c r="AB3906" t="str">
        <f>IFERROR(_xlfn.XLOOKUP($B3906,enrollment!$A$2:$A$801,enrollment!$I$2:$I$801),"")</f>
        <v>OH</v>
      </c>
      <c r="AC3906">
        <f>IFERROR(_xlfn.XLOOKUP($B3906,enrollment!$A$2:$A$801,enrollment!$L$2:$L$801),"")</f>
        <v>38</v>
      </c>
      <c r="AD3906" t="str" cm="1">
        <f t="array" ref="AD3906">_xlfn.IFS(AC3906="","Unknown",AC3906&lt;18,"0-17",AC3906&lt;35,"18-34",AC3906&lt;50,"35-49",AC3906&lt;65,"50-64",TRUE,"65+")</f>
        <v>35-49</v>
      </c>
      <c r="AE3906">
        <f>IFERROR(_xlfn.XLOOKUP($B3906,enrollment!$A$2:$A$801,enrollment!$O$2:$O$801),"")</f>
        <v>2345678901</v>
      </c>
      <c r="AF3906">
        <f>IFERROR(_xlfn.XLOOKUP($AE3906,providers!$B$2:$B$11,providers!$Q$2:$Q$11),"")</f>
        <v>4.2</v>
      </c>
      <c r="AG3906" s="1">
        <f t="shared" si="60"/>
        <v>45323</v>
      </c>
    </row>
    <row r="3907" spans="1:33" x14ac:dyDescent="0.25">
      <c r="A3907" t="s">
        <v>4506</v>
      </c>
      <c r="B3907" t="s">
        <v>4503</v>
      </c>
      <c r="C3907">
        <v>2345678901</v>
      </c>
      <c r="D3907">
        <v>2345678901</v>
      </c>
      <c r="E3907" s="1">
        <v>45333</v>
      </c>
      <c r="F3907" s="1">
        <v>45333</v>
      </c>
      <c r="G3907" s="1">
        <v>45362</v>
      </c>
      <c r="H3907" t="s">
        <v>28</v>
      </c>
      <c r="I3907">
        <v>11</v>
      </c>
      <c r="J3907" t="s">
        <v>47</v>
      </c>
      <c r="K3907">
        <v>99213</v>
      </c>
      <c r="O3907">
        <v>1</v>
      </c>
      <c r="P3907">
        <v>234.43</v>
      </c>
      <c r="Q3907">
        <v>173.65</v>
      </c>
      <c r="R3907">
        <v>138.91999999999999</v>
      </c>
      <c r="S3907">
        <v>34.729999999999997</v>
      </c>
      <c r="T3907" t="s">
        <v>30</v>
      </c>
      <c r="X3907" t="s">
        <v>233</v>
      </c>
      <c r="Y3907" t="s">
        <v>32</v>
      </c>
      <c r="Z3907" t="s">
        <v>39</v>
      </c>
      <c r="AA3907" t="str">
        <f>IFERROR(_xlfn.XLOOKUP($J3907,avoidable_ed_reference!$A$2:$A$13,avoidable_ed_reference!$C$2:$C$13),"Not Classified")</f>
        <v>Not Classified</v>
      </c>
      <c r="AB3907" t="str">
        <f>IFERROR(_xlfn.XLOOKUP($B3907,enrollment!$A$2:$A$801,enrollment!$I$2:$I$801),"")</f>
        <v>OH</v>
      </c>
      <c r="AC3907">
        <f>IFERROR(_xlfn.XLOOKUP($B3907,enrollment!$A$2:$A$801,enrollment!$L$2:$L$801),"")</f>
        <v>38</v>
      </c>
      <c r="AD3907" t="str" cm="1">
        <f t="array" ref="AD3907">_xlfn.IFS(AC3907="","Unknown",AC3907&lt;18,"0-17",AC3907&lt;35,"18-34",AC3907&lt;50,"35-49",AC3907&lt;65,"50-64",TRUE,"65+")</f>
        <v>35-49</v>
      </c>
      <c r="AE3907">
        <f>IFERROR(_xlfn.XLOOKUP($B3907,enrollment!$A$2:$A$801,enrollment!$O$2:$O$801),"")</f>
        <v>2345678901</v>
      </c>
      <c r="AF3907">
        <f>IFERROR(_xlfn.XLOOKUP($AE3907,providers!$B$2:$B$11,providers!$Q$2:$Q$11),"")</f>
        <v>4.2</v>
      </c>
      <c r="AG3907" s="1">
        <f t="shared" ref="AG3907:AG3970" si="61">EOMONTH(E3907,-1)+1</f>
        <v>45323</v>
      </c>
    </row>
    <row r="3908" spans="1:33" x14ac:dyDescent="0.25">
      <c r="A3908" t="s">
        <v>4507</v>
      </c>
      <c r="B3908" t="s">
        <v>4503</v>
      </c>
      <c r="C3908">
        <v>2345678901</v>
      </c>
      <c r="D3908">
        <v>2345678901</v>
      </c>
      <c r="E3908" s="1">
        <v>45401</v>
      </c>
      <c r="F3908" s="1">
        <v>45401</v>
      </c>
      <c r="G3908" s="1">
        <v>45415</v>
      </c>
      <c r="H3908" t="s">
        <v>28</v>
      </c>
      <c r="I3908">
        <v>11</v>
      </c>
      <c r="J3908" t="s">
        <v>35</v>
      </c>
      <c r="K3908">
        <v>99213</v>
      </c>
      <c r="O3908">
        <v>1</v>
      </c>
      <c r="P3908">
        <v>230.88</v>
      </c>
      <c r="Q3908">
        <v>171.02</v>
      </c>
      <c r="R3908">
        <v>136.82</v>
      </c>
      <c r="S3908">
        <v>34.200000000000003</v>
      </c>
      <c r="T3908" t="s">
        <v>30</v>
      </c>
      <c r="X3908" t="s">
        <v>233</v>
      </c>
      <c r="Y3908" t="s">
        <v>32</v>
      </c>
      <c r="Z3908" t="s">
        <v>39</v>
      </c>
      <c r="AA3908" t="str">
        <f>IFERROR(_xlfn.XLOOKUP($J3908,avoidable_ed_reference!$A$2:$A$13,avoidable_ed_reference!$C$2:$C$13),"Not Classified")</f>
        <v>Avoidable</v>
      </c>
      <c r="AB3908" t="str">
        <f>IFERROR(_xlfn.XLOOKUP($B3908,enrollment!$A$2:$A$801,enrollment!$I$2:$I$801),"")</f>
        <v>OH</v>
      </c>
      <c r="AC3908">
        <f>IFERROR(_xlfn.XLOOKUP($B3908,enrollment!$A$2:$A$801,enrollment!$L$2:$L$801),"")</f>
        <v>38</v>
      </c>
      <c r="AD3908" t="str" cm="1">
        <f t="array" ref="AD3908">_xlfn.IFS(AC3908="","Unknown",AC3908&lt;18,"0-17",AC3908&lt;35,"18-34",AC3908&lt;50,"35-49",AC3908&lt;65,"50-64",TRUE,"65+")</f>
        <v>35-49</v>
      </c>
      <c r="AE3908">
        <f>IFERROR(_xlfn.XLOOKUP($B3908,enrollment!$A$2:$A$801,enrollment!$O$2:$O$801),"")</f>
        <v>2345678901</v>
      </c>
      <c r="AF3908">
        <f>IFERROR(_xlfn.XLOOKUP($AE3908,providers!$B$2:$B$11,providers!$Q$2:$Q$11),"")</f>
        <v>4.2</v>
      </c>
      <c r="AG3908" s="1">
        <f t="shared" si="61"/>
        <v>45383</v>
      </c>
    </row>
    <row r="3909" spans="1:33" x14ac:dyDescent="0.25">
      <c r="A3909" t="s">
        <v>4508</v>
      </c>
      <c r="B3909" t="s">
        <v>4503</v>
      </c>
      <c r="C3909">
        <v>9012345678</v>
      </c>
      <c r="D3909">
        <v>9012345678</v>
      </c>
      <c r="E3909" s="1">
        <v>45431</v>
      </c>
      <c r="F3909" s="1">
        <v>45431</v>
      </c>
      <c r="G3909" s="1">
        <v>45462</v>
      </c>
      <c r="H3909" t="s">
        <v>28</v>
      </c>
      <c r="I3909">
        <v>23</v>
      </c>
      <c r="J3909" t="s">
        <v>42</v>
      </c>
      <c r="K3909">
        <v>99284</v>
      </c>
      <c r="O3909">
        <v>1</v>
      </c>
      <c r="P3909">
        <v>1713.28</v>
      </c>
      <c r="Q3909">
        <v>951.82</v>
      </c>
      <c r="R3909">
        <v>761.46</v>
      </c>
      <c r="S3909">
        <v>190.36</v>
      </c>
      <c r="T3909" t="s">
        <v>30</v>
      </c>
      <c r="X3909" t="s">
        <v>233</v>
      </c>
      <c r="Y3909" t="s">
        <v>32</v>
      </c>
      <c r="Z3909" t="s">
        <v>45</v>
      </c>
      <c r="AA3909" t="str">
        <f>IFERROR(_xlfn.XLOOKUP($J3909,avoidable_ed_reference!$A$2:$A$13,avoidable_ed_reference!$C$2:$C$13),"Not Classified")</f>
        <v>Non-Avoidable</v>
      </c>
      <c r="AB3909" t="str">
        <f>IFERROR(_xlfn.XLOOKUP($B3909,enrollment!$A$2:$A$801,enrollment!$I$2:$I$801),"")</f>
        <v>OH</v>
      </c>
      <c r="AC3909">
        <f>IFERROR(_xlfn.XLOOKUP($B3909,enrollment!$A$2:$A$801,enrollment!$L$2:$L$801),"")</f>
        <v>38</v>
      </c>
      <c r="AD3909" t="str" cm="1">
        <f t="array" ref="AD3909">_xlfn.IFS(AC3909="","Unknown",AC3909&lt;18,"0-17",AC3909&lt;35,"18-34",AC3909&lt;50,"35-49",AC3909&lt;65,"50-64",TRUE,"65+")</f>
        <v>35-49</v>
      </c>
      <c r="AE3909">
        <f>IFERROR(_xlfn.XLOOKUP($B3909,enrollment!$A$2:$A$801,enrollment!$O$2:$O$801),"")</f>
        <v>2345678901</v>
      </c>
      <c r="AF3909">
        <f>IFERROR(_xlfn.XLOOKUP($AE3909,providers!$B$2:$B$11,providers!$Q$2:$Q$11),"")</f>
        <v>4.2</v>
      </c>
      <c r="AG3909" s="1">
        <f t="shared" si="61"/>
        <v>45413</v>
      </c>
    </row>
    <row r="3910" spans="1:33" x14ac:dyDescent="0.25">
      <c r="A3910" t="s">
        <v>4509</v>
      </c>
      <c r="B3910" t="s">
        <v>4510</v>
      </c>
      <c r="C3910">
        <v>6789012345</v>
      </c>
      <c r="D3910">
        <v>6789012345</v>
      </c>
      <c r="E3910" s="1">
        <v>45451</v>
      </c>
      <c r="F3910" s="1">
        <v>45451</v>
      </c>
      <c r="G3910" s="1">
        <v>45485</v>
      </c>
      <c r="H3910" t="s">
        <v>28</v>
      </c>
      <c r="I3910">
        <v>11</v>
      </c>
      <c r="J3910" t="s">
        <v>35</v>
      </c>
      <c r="K3910">
        <v>99213</v>
      </c>
      <c r="O3910">
        <v>1</v>
      </c>
      <c r="P3910">
        <v>170.6</v>
      </c>
      <c r="Q3910">
        <v>126.37</v>
      </c>
      <c r="R3910">
        <v>101.1</v>
      </c>
      <c r="S3910">
        <v>25.27</v>
      </c>
      <c r="T3910" t="s">
        <v>30</v>
      </c>
      <c r="X3910" t="s">
        <v>52</v>
      </c>
      <c r="Y3910" t="s">
        <v>44</v>
      </c>
      <c r="Z3910" t="s">
        <v>39</v>
      </c>
      <c r="AA3910" t="str">
        <f>IFERROR(_xlfn.XLOOKUP($J3910,avoidable_ed_reference!$A$2:$A$13,avoidable_ed_reference!$C$2:$C$13),"Not Classified")</f>
        <v>Avoidable</v>
      </c>
      <c r="AB3910" t="str">
        <f>IFERROR(_xlfn.XLOOKUP($B3910,enrollment!$A$2:$A$801,enrollment!$I$2:$I$801),"")</f>
        <v>OH</v>
      </c>
      <c r="AC3910">
        <f>IFERROR(_xlfn.XLOOKUP($B3910,enrollment!$A$2:$A$801,enrollment!$L$2:$L$801),"")</f>
        <v>71</v>
      </c>
      <c r="AD3910" t="str" cm="1">
        <f t="array" ref="AD3910">_xlfn.IFS(AC3910="","Unknown",AC3910&lt;18,"0-17",AC3910&lt;35,"18-34",AC3910&lt;50,"35-49",AC3910&lt;65,"50-64",TRUE,"65+")</f>
        <v>65+</v>
      </c>
      <c r="AE3910">
        <f>IFERROR(_xlfn.XLOOKUP($B3910,enrollment!$A$2:$A$801,enrollment!$O$2:$O$801),"")</f>
        <v>6789012345</v>
      </c>
      <c r="AF3910">
        <f>IFERROR(_xlfn.XLOOKUP($AE3910,providers!$B$2:$B$11,providers!$Q$2:$Q$11),"")</f>
        <v>4.0999999999999996</v>
      </c>
      <c r="AG3910" s="1">
        <f t="shared" si="61"/>
        <v>45444</v>
      </c>
    </row>
    <row r="3911" spans="1:33" x14ac:dyDescent="0.25">
      <c r="A3911" t="s">
        <v>4511</v>
      </c>
      <c r="B3911" t="s">
        <v>4510</v>
      </c>
      <c r="C3911">
        <v>6789012345</v>
      </c>
      <c r="D3911">
        <v>6789012345</v>
      </c>
      <c r="E3911" s="1">
        <v>45498</v>
      </c>
      <c r="F3911" s="1">
        <v>45498</v>
      </c>
      <c r="G3911" s="1">
        <v>45518</v>
      </c>
      <c r="H3911" t="s">
        <v>28</v>
      </c>
      <c r="I3911">
        <v>11</v>
      </c>
      <c r="J3911" t="s">
        <v>47</v>
      </c>
      <c r="K3911">
        <v>99213</v>
      </c>
      <c r="O3911">
        <v>1</v>
      </c>
      <c r="P3911">
        <v>178.2</v>
      </c>
      <c r="Q3911">
        <v>132</v>
      </c>
      <c r="R3911">
        <v>105.6</v>
      </c>
      <c r="S3911">
        <v>26.4</v>
      </c>
      <c r="T3911" t="s">
        <v>30</v>
      </c>
      <c r="X3911" t="s">
        <v>52</v>
      </c>
      <c r="Y3911" t="s">
        <v>44</v>
      </c>
      <c r="Z3911" t="s">
        <v>39</v>
      </c>
      <c r="AA3911" t="str">
        <f>IFERROR(_xlfn.XLOOKUP($J3911,avoidable_ed_reference!$A$2:$A$13,avoidable_ed_reference!$C$2:$C$13),"Not Classified")</f>
        <v>Not Classified</v>
      </c>
      <c r="AB3911" t="str">
        <f>IFERROR(_xlfn.XLOOKUP($B3911,enrollment!$A$2:$A$801,enrollment!$I$2:$I$801),"")</f>
        <v>OH</v>
      </c>
      <c r="AC3911">
        <f>IFERROR(_xlfn.XLOOKUP($B3911,enrollment!$A$2:$A$801,enrollment!$L$2:$L$801),"")</f>
        <v>71</v>
      </c>
      <c r="AD3911" t="str" cm="1">
        <f t="array" ref="AD3911">_xlfn.IFS(AC3911="","Unknown",AC3911&lt;18,"0-17",AC3911&lt;35,"18-34",AC3911&lt;50,"35-49",AC3911&lt;65,"50-64",TRUE,"65+")</f>
        <v>65+</v>
      </c>
      <c r="AE3911">
        <f>IFERROR(_xlfn.XLOOKUP($B3911,enrollment!$A$2:$A$801,enrollment!$O$2:$O$801),"")</f>
        <v>6789012345</v>
      </c>
      <c r="AF3911">
        <f>IFERROR(_xlfn.XLOOKUP($AE3911,providers!$B$2:$B$11,providers!$Q$2:$Q$11),"")</f>
        <v>4.0999999999999996</v>
      </c>
      <c r="AG3911" s="1">
        <f t="shared" si="61"/>
        <v>45474</v>
      </c>
    </row>
    <row r="3912" spans="1:33" x14ac:dyDescent="0.25">
      <c r="A3912" t="s">
        <v>4512</v>
      </c>
      <c r="B3912" t="s">
        <v>4510</v>
      </c>
      <c r="C3912">
        <v>2345678901</v>
      </c>
      <c r="D3912">
        <v>2345678901</v>
      </c>
      <c r="E3912" s="1">
        <v>45304</v>
      </c>
      <c r="F3912" s="1">
        <v>45304</v>
      </c>
      <c r="G3912" s="1">
        <v>45330</v>
      </c>
      <c r="H3912" t="s">
        <v>28</v>
      </c>
      <c r="I3912">
        <v>23</v>
      </c>
      <c r="J3912" t="s">
        <v>127</v>
      </c>
      <c r="K3912">
        <v>99284</v>
      </c>
      <c r="O3912">
        <v>1</v>
      </c>
      <c r="P3912">
        <v>1572.53</v>
      </c>
      <c r="Q3912">
        <v>873.63</v>
      </c>
      <c r="R3912">
        <v>698.9</v>
      </c>
      <c r="S3912">
        <v>174.73</v>
      </c>
      <c r="T3912" t="s">
        <v>30</v>
      </c>
      <c r="X3912" t="s">
        <v>52</v>
      </c>
      <c r="Y3912" t="s">
        <v>44</v>
      </c>
      <c r="Z3912" t="s">
        <v>45</v>
      </c>
      <c r="AA3912" t="str">
        <f>IFERROR(_xlfn.XLOOKUP($J3912,avoidable_ed_reference!$A$2:$A$13,avoidable_ed_reference!$C$2:$C$13),"Not Classified")</f>
        <v>Avoidable</v>
      </c>
      <c r="AB3912" t="str">
        <f>IFERROR(_xlfn.XLOOKUP($B3912,enrollment!$A$2:$A$801,enrollment!$I$2:$I$801),"")</f>
        <v>OH</v>
      </c>
      <c r="AC3912">
        <f>IFERROR(_xlfn.XLOOKUP($B3912,enrollment!$A$2:$A$801,enrollment!$L$2:$L$801),"")</f>
        <v>71</v>
      </c>
      <c r="AD3912" t="str" cm="1">
        <f t="array" ref="AD3912">_xlfn.IFS(AC3912="","Unknown",AC3912&lt;18,"0-17",AC3912&lt;35,"18-34",AC3912&lt;50,"35-49",AC3912&lt;65,"50-64",TRUE,"65+")</f>
        <v>65+</v>
      </c>
      <c r="AE3912">
        <f>IFERROR(_xlfn.XLOOKUP($B3912,enrollment!$A$2:$A$801,enrollment!$O$2:$O$801),"")</f>
        <v>6789012345</v>
      </c>
      <c r="AF3912">
        <f>IFERROR(_xlfn.XLOOKUP($AE3912,providers!$B$2:$B$11,providers!$Q$2:$Q$11),"")</f>
        <v>4.0999999999999996</v>
      </c>
      <c r="AG3912" s="1">
        <f t="shared" si="61"/>
        <v>45292</v>
      </c>
    </row>
    <row r="3913" spans="1:33" x14ac:dyDescent="0.25">
      <c r="A3913" t="s">
        <v>4513</v>
      </c>
      <c r="B3913" t="s">
        <v>4510</v>
      </c>
      <c r="C3913">
        <v>2345678901</v>
      </c>
      <c r="D3913">
        <v>2345678901</v>
      </c>
      <c r="E3913" s="1">
        <v>45398</v>
      </c>
      <c r="F3913" s="1">
        <v>45398</v>
      </c>
      <c r="G3913" s="1">
        <v>45416</v>
      </c>
      <c r="H3913" t="s">
        <v>28</v>
      </c>
      <c r="I3913">
        <v>23</v>
      </c>
      <c r="J3913" t="s">
        <v>221</v>
      </c>
      <c r="K3913">
        <v>99284</v>
      </c>
      <c r="O3913">
        <v>1</v>
      </c>
      <c r="P3913">
        <v>1672.06</v>
      </c>
      <c r="Q3913">
        <v>928.92</v>
      </c>
      <c r="R3913">
        <v>743.14</v>
      </c>
      <c r="S3913">
        <v>185.78</v>
      </c>
      <c r="T3913" t="s">
        <v>30</v>
      </c>
      <c r="X3913" t="s">
        <v>52</v>
      </c>
      <c r="Y3913" t="s">
        <v>44</v>
      </c>
      <c r="Z3913" t="s">
        <v>45</v>
      </c>
      <c r="AA3913" t="str">
        <f>IFERROR(_xlfn.XLOOKUP($J3913,avoidable_ed_reference!$A$2:$A$13,avoidable_ed_reference!$C$2:$C$13),"Not Classified")</f>
        <v>Avoidable</v>
      </c>
      <c r="AB3913" t="str">
        <f>IFERROR(_xlfn.XLOOKUP($B3913,enrollment!$A$2:$A$801,enrollment!$I$2:$I$801),"")</f>
        <v>OH</v>
      </c>
      <c r="AC3913">
        <f>IFERROR(_xlfn.XLOOKUP($B3913,enrollment!$A$2:$A$801,enrollment!$L$2:$L$801),"")</f>
        <v>71</v>
      </c>
      <c r="AD3913" t="str" cm="1">
        <f t="array" ref="AD3913">_xlfn.IFS(AC3913="","Unknown",AC3913&lt;18,"0-17",AC3913&lt;35,"18-34",AC3913&lt;50,"35-49",AC3913&lt;65,"50-64",TRUE,"65+")</f>
        <v>65+</v>
      </c>
      <c r="AE3913">
        <f>IFERROR(_xlfn.XLOOKUP($B3913,enrollment!$A$2:$A$801,enrollment!$O$2:$O$801),"")</f>
        <v>6789012345</v>
      </c>
      <c r="AF3913">
        <f>IFERROR(_xlfn.XLOOKUP($AE3913,providers!$B$2:$B$11,providers!$Q$2:$Q$11),"")</f>
        <v>4.0999999999999996</v>
      </c>
      <c r="AG3913" s="1">
        <f t="shared" si="61"/>
        <v>45383</v>
      </c>
    </row>
    <row r="3914" spans="1:33" x14ac:dyDescent="0.25">
      <c r="A3914" t="s">
        <v>4514</v>
      </c>
      <c r="B3914" t="s">
        <v>4510</v>
      </c>
      <c r="C3914">
        <v>5678901234</v>
      </c>
      <c r="D3914">
        <v>5678901234</v>
      </c>
      <c r="E3914" s="1">
        <v>45445</v>
      </c>
      <c r="F3914" s="1">
        <v>45445</v>
      </c>
      <c r="G3914" s="1">
        <v>45464</v>
      </c>
      <c r="H3914" t="s">
        <v>28</v>
      </c>
      <c r="I3914">
        <v>20</v>
      </c>
      <c r="J3914" t="s">
        <v>35</v>
      </c>
      <c r="K3914">
        <v>99213</v>
      </c>
      <c r="O3914">
        <v>1</v>
      </c>
      <c r="P3914">
        <v>184.38</v>
      </c>
      <c r="Q3914">
        <v>141.83000000000001</v>
      </c>
      <c r="R3914">
        <v>113.46</v>
      </c>
      <c r="S3914">
        <v>28.37</v>
      </c>
      <c r="T3914" t="s">
        <v>30</v>
      </c>
      <c r="X3914" t="s">
        <v>52</v>
      </c>
      <c r="Y3914" t="s">
        <v>44</v>
      </c>
      <c r="Z3914" t="s">
        <v>36</v>
      </c>
      <c r="AA3914" t="str">
        <f>IFERROR(_xlfn.XLOOKUP($J3914,avoidable_ed_reference!$A$2:$A$13,avoidable_ed_reference!$C$2:$C$13),"Not Classified")</f>
        <v>Avoidable</v>
      </c>
      <c r="AB3914" t="str">
        <f>IFERROR(_xlfn.XLOOKUP($B3914,enrollment!$A$2:$A$801,enrollment!$I$2:$I$801),"")</f>
        <v>OH</v>
      </c>
      <c r="AC3914">
        <f>IFERROR(_xlfn.XLOOKUP($B3914,enrollment!$A$2:$A$801,enrollment!$L$2:$L$801),"")</f>
        <v>71</v>
      </c>
      <c r="AD3914" t="str" cm="1">
        <f t="array" ref="AD3914">_xlfn.IFS(AC3914="","Unknown",AC3914&lt;18,"0-17",AC3914&lt;35,"18-34",AC3914&lt;50,"35-49",AC3914&lt;65,"50-64",TRUE,"65+")</f>
        <v>65+</v>
      </c>
      <c r="AE3914">
        <f>IFERROR(_xlfn.XLOOKUP($B3914,enrollment!$A$2:$A$801,enrollment!$O$2:$O$801),"")</f>
        <v>6789012345</v>
      </c>
      <c r="AF3914">
        <f>IFERROR(_xlfn.XLOOKUP($AE3914,providers!$B$2:$B$11,providers!$Q$2:$Q$11),"")</f>
        <v>4.0999999999999996</v>
      </c>
      <c r="AG3914" s="1">
        <f t="shared" si="61"/>
        <v>45444</v>
      </c>
    </row>
    <row r="3915" spans="1:33" x14ac:dyDescent="0.25">
      <c r="A3915" t="s">
        <v>4515</v>
      </c>
      <c r="B3915" t="s">
        <v>4510</v>
      </c>
      <c r="C3915">
        <v>6789012345</v>
      </c>
      <c r="D3915">
        <v>6789012345</v>
      </c>
      <c r="E3915" s="1">
        <v>45546</v>
      </c>
      <c r="F3915" s="1">
        <v>45546</v>
      </c>
      <c r="G3915" s="1">
        <v>45571</v>
      </c>
      <c r="H3915" t="s">
        <v>28</v>
      </c>
      <c r="I3915">
        <v>23</v>
      </c>
      <c r="J3915" t="s">
        <v>35</v>
      </c>
      <c r="K3915">
        <v>99284</v>
      </c>
      <c r="O3915">
        <v>1</v>
      </c>
      <c r="P3915">
        <v>1581.05</v>
      </c>
      <c r="Q3915">
        <v>878.36</v>
      </c>
      <c r="R3915">
        <v>702.69</v>
      </c>
      <c r="S3915">
        <v>175.67</v>
      </c>
      <c r="T3915" t="s">
        <v>30</v>
      </c>
      <c r="X3915" t="s">
        <v>52</v>
      </c>
      <c r="Y3915" t="s">
        <v>44</v>
      </c>
      <c r="Z3915" t="s">
        <v>45</v>
      </c>
      <c r="AA3915" t="str">
        <f>IFERROR(_xlfn.XLOOKUP($J3915,avoidable_ed_reference!$A$2:$A$13,avoidable_ed_reference!$C$2:$C$13),"Not Classified")</f>
        <v>Avoidable</v>
      </c>
      <c r="AB3915" t="str">
        <f>IFERROR(_xlfn.XLOOKUP($B3915,enrollment!$A$2:$A$801,enrollment!$I$2:$I$801),"")</f>
        <v>OH</v>
      </c>
      <c r="AC3915">
        <f>IFERROR(_xlfn.XLOOKUP($B3915,enrollment!$A$2:$A$801,enrollment!$L$2:$L$801),"")</f>
        <v>71</v>
      </c>
      <c r="AD3915" t="str" cm="1">
        <f t="array" ref="AD3915">_xlfn.IFS(AC3915="","Unknown",AC3915&lt;18,"0-17",AC3915&lt;35,"18-34",AC3915&lt;50,"35-49",AC3915&lt;65,"50-64",TRUE,"65+")</f>
        <v>65+</v>
      </c>
      <c r="AE3915">
        <f>IFERROR(_xlfn.XLOOKUP($B3915,enrollment!$A$2:$A$801,enrollment!$O$2:$O$801),"")</f>
        <v>6789012345</v>
      </c>
      <c r="AF3915">
        <f>IFERROR(_xlfn.XLOOKUP($AE3915,providers!$B$2:$B$11,providers!$Q$2:$Q$11),"")</f>
        <v>4.0999999999999996</v>
      </c>
      <c r="AG3915" s="1">
        <f t="shared" si="61"/>
        <v>45536</v>
      </c>
    </row>
    <row r="3916" spans="1:33" x14ac:dyDescent="0.25">
      <c r="A3916" t="s">
        <v>4516</v>
      </c>
      <c r="B3916" t="s">
        <v>4510</v>
      </c>
      <c r="C3916">
        <v>6789012345</v>
      </c>
      <c r="D3916">
        <v>6789012345</v>
      </c>
      <c r="E3916" s="1">
        <v>45367</v>
      </c>
      <c r="F3916" s="1">
        <v>45367</v>
      </c>
      <c r="G3916" s="1">
        <v>45383</v>
      </c>
      <c r="H3916" t="s">
        <v>59</v>
      </c>
      <c r="J3916" t="s">
        <v>60</v>
      </c>
      <c r="L3916" s="2" t="s">
        <v>106</v>
      </c>
      <c r="M3916" t="s">
        <v>107</v>
      </c>
      <c r="N3916" t="s">
        <v>108</v>
      </c>
      <c r="O3916">
        <v>1</v>
      </c>
      <c r="P3916">
        <v>792.7</v>
      </c>
      <c r="Q3916">
        <v>720.64</v>
      </c>
      <c r="R3916">
        <v>576.51</v>
      </c>
      <c r="S3916">
        <v>144.13</v>
      </c>
      <c r="T3916" t="s">
        <v>30</v>
      </c>
      <c r="X3916" t="s">
        <v>52</v>
      </c>
      <c r="Y3916" t="s">
        <v>44</v>
      </c>
      <c r="Z3916" t="s">
        <v>64</v>
      </c>
      <c r="AA3916" t="str">
        <f>IFERROR(_xlfn.XLOOKUP($J3916,avoidable_ed_reference!$A$2:$A$13,avoidable_ed_reference!$C$2:$C$13),"Not Classified")</f>
        <v>Not Classified</v>
      </c>
      <c r="AB3916" t="str">
        <f>IFERROR(_xlfn.XLOOKUP($B3916,enrollment!$A$2:$A$801,enrollment!$I$2:$I$801),"")</f>
        <v>OH</v>
      </c>
      <c r="AC3916">
        <f>IFERROR(_xlfn.XLOOKUP($B3916,enrollment!$A$2:$A$801,enrollment!$L$2:$L$801),"")</f>
        <v>71</v>
      </c>
      <c r="AD3916" t="str" cm="1">
        <f t="array" ref="AD3916">_xlfn.IFS(AC3916="","Unknown",AC3916&lt;18,"0-17",AC3916&lt;35,"18-34",AC3916&lt;50,"35-49",AC3916&lt;65,"50-64",TRUE,"65+")</f>
        <v>65+</v>
      </c>
      <c r="AE3916">
        <f>IFERROR(_xlfn.XLOOKUP($B3916,enrollment!$A$2:$A$801,enrollment!$O$2:$O$801),"")</f>
        <v>6789012345</v>
      </c>
      <c r="AF3916">
        <f>IFERROR(_xlfn.XLOOKUP($AE3916,providers!$B$2:$B$11,providers!$Q$2:$Q$11),"")</f>
        <v>4.0999999999999996</v>
      </c>
      <c r="AG3916" s="1">
        <f t="shared" si="61"/>
        <v>45352</v>
      </c>
    </row>
    <row r="3917" spans="1:33" x14ac:dyDescent="0.25">
      <c r="A3917" t="s">
        <v>4517</v>
      </c>
      <c r="B3917" t="s">
        <v>4510</v>
      </c>
      <c r="C3917">
        <v>6789012345</v>
      </c>
      <c r="D3917">
        <v>6789012345</v>
      </c>
      <c r="E3917" s="1">
        <v>45597</v>
      </c>
      <c r="F3917" s="1">
        <v>45597</v>
      </c>
      <c r="G3917" s="1">
        <v>45629</v>
      </c>
      <c r="H3917" t="s">
        <v>28</v>
      </c>
      <c r="I3917">
        <v>22</v>
      </c>
      <c r="J3917" t="s">
        <v>29</v>
      </c>
      <c r="K3917">
        <v>90837</v>
      </c>
      <c r="O3917">
        <v>1</v>
      </c>
      <c r="P3917">
        <v>198.37</v>
      </c>
      <c r="Q3917">
        <v>146.94</v>
      </c>
      <c r="R3917">
        <v>117.55</v>
      </c>
      <c r="S3917">
        <v>29.39</v>
      </c>
      <c r="T3917" t="s">
        <v>30</v>
      </c>
      <c r="X3917" t="s">
        <v>52</v>
      </c>
      <c r="Y3917" t="s">
        <v>44</v>
      </c>
      <c r="Z3917" t="s">
        <v>33</v>
      </c>
      <c r="AA3917" t="str">
        <f>IFERROR(_xlfn.XLOOKUP($J3917,avoidable_ed_reference!$A$2:$A$13,avoidable_ed_reference!$C$2:$C$13),"Not Classified")</f>
        <v>Potentially Avoidable</v>
      </c>
      <c r="AB3917" t="str">
        <f>IFERROR(_xlfn.XLOOKUP($B3917,enrollment!$A$2:$A$801,enrollment!$I$2:$I$801),"")</f>
        <v>OH</v>
      </c>
      <c r="AC3917">
        <f>IFERROR(_xlfn.XLOOKUP($B3917,enrollment!$A$2:$A$801,enrollment!$L$2:$L$801),"")</f>
        <v>71</v>
      </c>
      <c r="AD3917" t="str" cm="1">
        <f t="array" ref="AD3917">_xlfn.IFS(AC3917="","Unknown",AC3917&lt;18,"0-17",AC3917&lt;35,"18-34",AC3917&lt;50,"35-49",AC3917&lt;65,"50-64",TRUE,"65+")</f>
        <v>65+</v>
      </c>
      <c r="AE3917">
        <f>IFERROR(_xlfn.XLOOKUP($B3917,enrollment!$A$2:$A$801,enrollment!$O$2:$O$801),"")</f>
        <v>6789012345</v>
      </c>
      <c r="AF3917">
        <f>IFERROR(_xlfn.XLOOKUP($AE3917,providers!$B$2:$B$11,providers!$Q$2:$Q$11),"")</f>
        <v>4.0999999999999996</v>
      </c>
      <c r="AG3917" s="1">
        <f t="shared" si="61"/>
        <v>45597</v>
      </c>
    </row>
    <row r="3918" spans="1:33" x14ac:dyDescent="0.25">
      <c r="A3918" t="s">
        <v>4518</v>
      </c>
      <c r="B3918" t="s">
        <v>4510</v>
      </c>
      <c r="C3918">
        <v>6789012345</v>
      </c>
      <c r="D3918">
        <v>6789012345</v>
      </c>
      <c r="E3918" s="1">
        <v>45638</v>
      </c>
      <c r="F3918" s="1">
        <v>45638</v>
      </c>
      <c r="G3918" s="1">
        <v>45659</v>
      </c>
      <c r="H3918" t="s">
        <v>28</v>
      </c>
      <c r="I3918">
        <v>11</v>
      </c>
      <c r="J3918" t="s">
        <v>47</v>
      </c>
      <c r="K3918">
        <v>99213</v>
      </c>
      <c r="O3918">
        <v>1</v>
      </c>
      <c r="P3918">
        <v>238.83</v>
      </c>
      <c r="Q3918">
        <v>176.91</v>
      </c>
      <c r="R3918">
        <v>141.53</v>
      </c>
      <c r="S3918">
        <v>35.380000000000003</v>
      </c>
      <c r="T3918" t="s">
        <v>30</v>
      </c>
      <c r="X3918" t="s">
        <v>52</v>
      </c>
      <c r="Y3918" t="s">
        <v>44</v>
      </c>
      <c r="Z3918" t="s">
        <v>39</v>
      </c>
      <c r="AA3918" t="str">
        <f>IFERROR(_xlfn.XLOOKUP($J3918,avoidable_ed_reference!$A$2:$A$13,avoidable_ed_reference!$C$2:$C$13),"Not Classified")</f>
        <v>Not Classified</v>
      </c>
      <c r="AB3918" t="str">
        <f>IFERROR(_xlfn.XLOOKUP($B3918,enrollment!$A$2:$A$801,enrollment!$I$2:$I$801),"")</f>
        <v>OH</v>
      </c>
      <c r="AC3918">
        <f>IFERROR(_xlfn.XLOOKUP($B3918,enrollment!$A$2:$A$801,enrollment!$L$2:$L$801),"")</f>
        <v>71</v>
      </c>
      <c r="AD3918" t="str" cm="1">
        <f t="array" ref="AD3918">_xlfn.IFS(AC3918="","Unknown",AC3918&lt;18,"0-17",AC3918&lt;35,"18-34",AC3918&lt;50,"35-49",AC3918&lt;65,"50-64",TRUE,"65+")</f>
        <v>65+</v>
      </c>
      <c r="AE3918">
        <f>IFERROR(_xlfn.XLOOKUP($B3918,enrollment!$A$2:$A$801,enrollment!$O$2:$O$801),"")</f>
        <v>6789012345</v>
      </c>
      <c r="AF3918">
        <f>IFERROR(_xlfn.XLOOKUP($AE3918,providers!$B$2:$B$11,providers!$Q$2:$Q$11),"")</f>
        <v>4.0999999999999996</v>
      </c>
      <c r="AG3918" s="1">
        <f t="shared" si="61"/>
        <v>45627</v>
      </c>
    </row>
    <row r="3919" spans="1:33" x14ac:dyDescent="0.25">
      <c r="A3919" t="s">
        <v>4519</v>
      </c>
      <c r="B3919" t="s">
        <v>4510</v>
      </c>
      <c r="C3919">
        <v>2345678901</v>
      </c>
      <c r="D3919">
        <v>2345678901</v>
      </c>
      <c r="E3919" s="1">
        <v>45616</v>
      </c>
      <c r="F3919" s="1">
        <v>45616</v>
      </c>
      <c r="G3919" s="1">
        <v>45648</v>
      </c>
      <c r="H3919" t="s">
        <v>28</v>
      </c>
      <c r="I3919">
        <v>23</v>
      </c>
      <c r="J3919" t="s">
        <v>184</v>
      </c>
      <c r="K3919">
        <v>99284</v>
      </c>
      <c r="O3919">
        <v>1</v>
      </c>
      <c r="P3919">
        <v>2209.16</v>
      </c>
      <c r="Q3919">
        <v>1227.31</v>
      </c>
      <c r="R3919">
        <v>981.85</v>
      </c>
      <c r="S3919">
        <v>245.46</v>
      </c>
      <c r="T3919" t="s">
        <v>30</v>
      </c>
      <c r="X3919" t="s">
        <v>52</v>
      </c>
      <c r="Y3919" t="s">
        <v>44</v>
      </c>
      <c r="Z3919" t="s">
        <v>45</v>
      </c>
      <c r="AA3919" t="str">
        <f>IFERROR(_xlfn.XLOOKUP($J3919,avoidable_ed_reference!$A$2:$A$13,avoidable_ed_reference!$C$2:$C$13),"Not Classified")</f>
        <v>Non-Avoidable</v>
      </c>
      <c r="AB3919" t="str">
        <f>IFERROR(_xlfn.XLOOKUP($B3919,enrollment!$A$2:$A$801,enrollment!$I$2:$I$801),"")</f>
        <v>OH</v>
      </c>
      <c r="AC3919">
        <f>IFERROR(_xlfn.XLOOKUP($B3919,enrollment!$A$2:$A$801,enrollment!$L$2:$L$801),"")</f>
        <v>71</v>
      </c>
      <c r="AD3919" t="str" cm="1">
        <f t="array" ref="AD3919">_xlfn.IFS(AC3919="","Unknown",AC3919&lt;18,"0-17",AC3919&lt;35,"18-34",AC3919&lt;50,"35-49",AC3919&lt;65,"50-64",TRUE,"65+")</f>
        <v>65+</v>
      </c>
      <c r="AE3919">
        <f>IFERROR(_xlfn.XLOOKUP($B3919,enrollment!$A$2:$A$801,enrollment!$O$2:$O$801),"")</f>
        <v>6789012345</v>
      </c>
      <c r="AF3919">
        <f>IFERROR(_xlfn.XLOOKUP($AE3919,providers!$B$2:$B$11,providers!$Q$2:$Q$11),"")</f>
        <v>4.0999999999999996</v>
      </c>
      <c r="AG3919" s="1">
        <f t="shared" si="61"/>
        <v>45597</v>
      </c>
    </row>
    <row r="3920" spans="1:33" x14ac:dyDescent="0.25">
      <c r="A3920" t="s">
        <v>4520</v>
      </c>
      <c r="B3920" t="s">
        <v>4521</v>
      </c>
      <c r="C3920">
        <v>2345678901</v>
      </c>
      <c r="D3920">
        <v>2345678901</v>
      </c>
      <c r="E3920" s="1">
        <v>45654</v>
      </c>
      <c r="F3920" s="1">
        <v>45654</v>
      </c>
      <c r="G3920" s="1">
        <v>45687</v>
      </c>
      <c r="H3920" t="s">
        <v>28</v>
      </c>
      <c r="I3920">
        <v>11</v>
      </c>
      <c r="J3920" t="s">
        <v>47</v>
      </c>
      <c r="K3920">
        <v>99213</v>
      </c>
      <c r="O3920">
        <v>1</v>
      </c>
      <c r="P3920">
        <v>218.04</v>
      </c>
      <c r="Q3920">
        <v>161.51</v>
      </c>
      <c r="R3920">
        <v>129.21</v>
      </c>
      <c r="S3920">
        <v>32.299999999999997</v>
      </c>
      <c r="T3920" t="s">
        <v>30</v>
      </c>
      <c r="X3920" t="s">
        <v>43</v>
      </c>
      <c r="Y3920" t="s">
        <v>44</v>
      </c>
      <c r="Z3920" t="s">
        <v>39</v>
      </c>
      <c r="AA3920" t="str">
        <f>IFERROR(_xlfn.XLOOKUP($J3920,avoidable_ed_reference!$A$2:$A$13,avoidable_ed_reference!$C$2:$C$13),"Not Classified")</f>
        <v>Not Classified</v>
      </c>
      <c r="AB3920" t="str">
        <f>IFERROR(_xlfn.XLOOKUP($B3920,enrollment!$A$2:$A$801,enrollment!$I$2:$I$801),"")</f>
        <v>OH</v>
      </c>
      <c r="AC3920">
        <f>IFERROR(_xlfn.XLOOKUP($B3920,enrollment!$A$2:$A$801,enrollment!$L$2:$L$801),"")</f>
        <v>52</v>
      </c>
      <c r="AD3920" t="str" cm="1">
        <f t="array" ref="AD3920">_xlfn.IFS(AC3920="","Unknown",AC3920&lt;18,"0-17",AC3920&lt;35,"18-34",AC3920&lt;50,"35-49",AC3920&lt;65,"50-64",TRUE,"65+")</f>
        <v>50-64</v>
      </c>
      <c r="AE3920">
        <f>IFERROR(_xlfn.XLOOKUP($B3920,enrollment!$A$2:$A$801,enrollment!$O$2:$O$801),"")</f>
        <v>2345678901</v>
      </c>
      <c r="AF3920">
        <f>IFERROR(_xlfn.XLOOKUP($AE3920,providers!$B$2:$B$11,providers!$Q$2:$Q$11),"")</f>
        <v>4.2</v>
      </c>
      <c r="AG3920" s="1">
        <f t="shared" si="61"/>
        <v>45627</v>
      </c>
    </row>
    <row r="3921" spans="1:33" x14ac:dyDescent="0.25">
      <c r="A3921" t="s">
        <v>4522</v>
      </c>
      <c r="B3921" t="s">
        <v>4521</v>
      </c>
      <c r="C3921">
        <v>2345678901</v>
      </c>
      <c r="D3921">
        <v>2345678901</v>
      </c>
      <c r="E3921" s="1">
        <v>45566</v>
      </c>
      <c r="F3921" s="1">
        <v>45566</v>
      </c>
      <c r="G3921" s="1">
        <v>45590</v>
      </c>
      <c r="H3921" t="s">
        <v>28</v>
      </c>
      <c r="I3921">
        <v>11</v>
      </c>
      <c r="J3921" t="s">
        <v>35</v>
      </c>
      <c r="K3921">
        <v>99213</v>
      </c>
      <c r="O3921">
        <v>1</v>
      </c>
      <c r="P3921">
        <v>183.14</v>
      </c>
      <c r="Q3921">
        <v>135.66</v>
      </c>
      <c r="R3921">
        <v>108.53</v>
      </c>
      <c r="S3921">
        <v>27.13</v>
      </c>
      <c r="T3921" t="s">
        <v>30</v>
      </c>
      <c r="X3921" t="s">
        <v>43</v>
      </c>
      <c r="Y3921" t="s">
        <v>44</v>
      </c>
      <c r="Z3921" t="s">
        <v>39</v>
      </c>
      <c r="AA3921" t="str">
        <f>IFERROR(_xlfn.XLOOKUP($J3921,avoidable_ed_reference!$A$2:$A$13,avoidable_ed_reference!$C$2:$C$13),"Not Classified")</f>
        <v>Avoidable</v>
      </c>
      <c r="AB3921" t="str">
        <f>IFERROR(_xlfn.XLOOKUP($B3921,enrollment!$A$2:$A$801,enrollment!$I$2:$I$801),"")</f>
        <v>OH</v>
      </c>
      <c r="AC3921">
        <f>IFERROR(_xlfn.XLOOKUP($B3921,enrollment!$A$2:$A$801,enrollment!$L$2:$L$801),"")</f>
        <v>52</v>
      </c>
      <c r="AD3921" t="str" cm="1">
        <f t="array" ref="AD3921">_xlfn.IFS(AC3921="","Unknown",AC3921&lt;18,"0-17",AC3921&lt;35,"18-34",AC3921&lt;50,"35-49",AC3921&lt;65,"50-64",TRUE,"65+")</f>
        <v>50-64</v>
      </c>
      <c r="AE3921">
        <f>IFERROR(_xlfn.XLOOKUP($B3921,enrollment!$A$2:$A$801,enrollment!$O$2:$O$801),"")</f>
        <v>2345678901</v>
      </c>
      <c r="AF3921">
        <f>IFERROR(_xlfn.XLOOKUP($AE3921,providers!$B$2:$B$11,providers!$Q$2:$Q$11),"")</f>
        <v>4.2</v>
      </c>
      <c r="AG3921" s="1">
        <f t="shared" si="61"/>
        <v>45566</v>
      </c>
    </row>
    <row r="3922" spans="1:33" x14ac:dyDescent="0.25">
      <c r="A3922" t="s">
        <v>4523</v>
      </c>
      <c r="B3922" t="s">
        <v>4521</v>
      </c>
      <c r="C3922">
        <v>5678901234</v>
      </c>
      <c r="D3922">
        <v>5678901234</v>
      </c>
      <c r="E3922" s="1">
        <v>45418</v>
      </c>
      <c r="F3922" s="1">
        <v>45418</v>
      </c>
      <c r="G3922" s="1">
        <v>45448</v>
      </c>
      <c r="H3922" t="s">
        <v>28</v>
      </c>
      <c r="I3922">
        <v>20</v>
      </c>
      <c r="J3922" t="s">
        <v>35</v>
      </c>
      <c r="K3922">
        <v>99213</v>
      </c>
      <c r="O3922">
        <v>1</v>
      </c>
      <c r="P3922">
        <v>187.33</v>
      </c>
      <c r="Q3922">
        <v>144.1</v>
      </c>
      <c r="R3922">
        <v>115.28</v>
      </c>
      <c r="S3922">
        <v>28.82</v>
      </c>
      <c r="T3922" t="s">
        <v>30</v>
      </c>
      <c r="X3922" t="s">
        <v>43</v>
      </c>
      <c r="Y3922" t="s">
        <v>44</v>
      </c>
      <c r="Z3922" t="s">
        <v>36</v>
      </c>
      <c r="AA3922" t="str">
        <f>IFERROR(_xlfn.XLOOKUP($J3922,avoidable_ed_reference!$A$2:$A$13,avoidable_ed_reference!$C$2:$C$13),"Not Classified")</f>
        <v>Avoidable</v>
      </c>
      <c r="AB3922" t="str">
        <f>IFERROR(_xlfn.XLOOKUP($B3922,enrollment!$A$2:$A$801,enrollment!$I$2:$I$801),"")</f>
        <v>OH</v>
      </c>
      <c r="AC3922">
        <f>IFERROR(_xlfn.XLOOKUP($B3922,enrollment!$A$2:$A$801,enrollment!$L$2:$L$801),"")</f>
        <v>52</v>
      </c>
      <c r="AD3922" t="str" cm="1">
        <f t="array" ref="AD3922">_xlfn.IFS(AC3922="","Unknown",AC3922&lt;18,"0-17",AC3922&lt;35,"18-34",AC3922&lt;50,"35-49",AC3922&lt;65,"50-64",TRUE,"65+")</f>
        <v>50-64</v>
      </c>
      <c r="AE3922">
        <f>IFERROR(_xlfn.XLOOKUP($B3922,enrollment!$A$2:$A$801,enrollment!$O$2:$O$801),"")</f>
        <v>2345678901</v>
      </c>
      <c r="AF3922">
        <f>IFERROR(_xlfn.XLOOKUP($AE3922,providers!$B$2:$B$11,providers!$Q$2:$Q$11),"")</f>
        <v>4.2</v>
      </c>
      <c r="AG3922" s="1">
        <f t="shared" si="61"/>
        <v>45413</v>
      </c>
    </row>
    <row r="3923" spans="1:33" x14ac:dyDescent="0.25">
      <c r="A3923" t="s">
        <v>4524</v>
      </c>
      <c r="B3923" t="s">
        <v>4521</v>
      </c>
      <c r="C3923">
        <v>2345678901</v>
      </c>
      <c r="D3923">
        <v>2345678901</v>
      </c>
      <c r="E3923" s="1">
        <v>45448</v>
      </c>
      <c r="F3923" s="1">
        <v>45448</v>
      </c>
      <c r="G3923" s="1">
        <v>45471</v>
      </c>
      <c r="H3923" t="s">
        <v>28</v>
      </c>
      <c r="I3923">
        <v>11</v>
      </c>
      <c r="J3923" t="s">
        <v>35</v>
      </c>
      <c r="K3923">
        <v>99213</v>
      </c>
      <c r="O3923">
        <v>1</v>
      </c>
      <c r="P3923">
        <v>180.27</v>
      </c>
      <c r="Q3923">
        <v>133.53</v>
      </c>
      <c r="R3923">
        <v>106.82</v>
      </c>
      <c r="S3923">
        <v>26.71</v>
      </c>
      <c r="T3923" t="s">
        <v>30</v>
      </c>
      <c r="X3923" t="s">
        <v>43</v>
      </c>
      <c r="Y3923" t="s">
        <v>44</v>
      </c>
      <c r="Z3923" t="s">
        <v>39</v>
      </c>
      <c r="AA3923" t="str">
        <f>IFERROR(_xlfn.XLOOKUP($J3923,avoidable_ed_reference!$A$2:$A$13,avoidable_ed_reference!$C$2:$C$13),"Not Classified")</f>
        <v>Avoidable</v>
      </c>
      <c r="AB3923" t="str">
        <f>IFERROR(_xlfn.XLOOKUP($B3923,enrollment!$A$2:$A$801,enrollment!$I$2:$I$801),"")</f>
        <v>OH</v>
      </c>
      <c r="AC3923">
        <f>IFERROR(_xlfn.XLOOKUP($B3923,enrollment!$A$2:$A$801,enrollment!$L$2:$L$801),"")</f>
        <v>52</v>
      </c>
      <c r="AD3923" t="str" cm="1">
        <f t="array" ref="AD3923">_xlfn.IFS(AC3923="","Unknown",AC3923&lt;18,"0-17",AC3923&lt;35,"18-34",AC3923&lt;50,"35-49",AC3923&lt;65,"50-64",TRUE,"65+")</f>
        <v>50-64</v>
      </c>
      <c r="AE3923">
        <f>IFERROR(_xlfn.XLOOKUP($B3923,enrollment!$A$2:$A$801,enrollment!$O$2:$O$801),"")</f>
        <v>2345678901</v>
      </c>
      <c r="AF3923">
        <f>IFERROR(_xlfn.XLOOKUP($AE3923,providers!$B$2:$B$11,providers!$Q$2:$Q$11),"")</f>
        <v>4.2</v>
      </c>
      <c r="AG3923" s="1">
        <f t="shared" si="61"/>
        <v>45444</v>
      </c>
    </row>
    <row r="3924" spans="1:33" x14ac:dyDescent="0.25">
      <c r="A3924" t="s">
        <v>4525</v>
      </c>
      <c r="B3924" t="s">
        <v>4526</v>
      </c>
      <c r="C3924">
        <v>5678901234</v>
      </c>
      <c r="D3924">
        <v>5678901234</v>
      </c>
      <c r="E3924" s="1">
        <v>45331</v>
      </c>
      <c r="F3924" s="1">
        <v>45331</v>
      </c>
      <c r="G3924" s="1">
        <v>45351</v>
      </c>
      <c r="H3924" t="s">
        <v>28</v>
      </c>
      <c r="I3924">
        <v>20</v>
      </c>
      <c r="J3924" t="s">
        <v>35</v>
      </c>
      <c r="K3924">
        <v>99213</v>
      </c>
      <c r="O3924">
        <v>1</v>
      </c>
      <c r="P3924">
        <v>187.11</v>
      </c>
      <c r="Q3924">
        <v>143.93</v>
      </c>
      <c r="R3924">
        <v>115.14</v>
      </c>
      <c r="S3924">
        <v>28.79</v>
      </c>
      <c r="T3924" t="s">
        <v>30</v>
      </c>
      <c r="X3924" t="s">
        <v>146</v>
      </c>
      <c r="Y3924" t="s">
        <v>147</v>
      </c>
      <c r="Z3924" t="s">
        <v>36</v>
      </c>
      <c r="AA3924" t="str">
        <f>IFERROR(_xlfn.XLOOKUP($J3924,avoidable_ed_reference!$A$2:$A$13,avoidable_ed_reference!$C$2:$C$13),"Not Classified")</f>
        <v>Avoidable</v>
      </c>
      <c r="AB3924" t="str">
        <f>IFERROR(_xlfn.XLOOKUP($B3924,enrollment!$A$2:$A$801,enrollment!$I$2:$I$801),"")</f>
        <v>OH</v>
      </c>
      <c r="AC3924">
        <f>IFERROR(_xlfn.XLOOKUP($B3924,enrollment!$A$2:$A$801,enrollment!$L$2:$L$801),"")</f>
        <v>74</v>
      </c>
      <c r="AD3924" t="str" cm="1">
        <f t="array" ref="AD3924">_xlfn.IFS(AC3924="","Unknown",AC3924&lt;18,"0-17",AC3924&lt;35,"18-34",AC3924&lt;50,"35-49",AC3924&lt;65,"50-64",TRUE,"65+")</f>
        <v>65+</v>
      </c>
      <c r="AE3924">
        <f>IFERROR(_xlfn.XLOOKUP($B3924,enrollment!$A$2:$A$801,enrollment!$O$2:$O$801),"")</f>
        <v>2345678901</v>
      </c>
      <c r="AF3924">
        <f>IFERROR(_xlfn.XLOOKUP($AE3924,providers!$B$2:$B$11,providers!$Q$2:$Q$11),"")</f>
        <v>4.2</v>
      </c>
      <c r="AG3924" s="1">
        <f t="shared" si="61"/>
        <v>45323</v>
      </c>
    </row>
    <row r="3925" spans="1:33" x14ac:dyDescent="0.25">
      <c r="A3925" t="s">
        <v>4527</v>
      </c>
      <c r="B3925" t="s">
        <v>4526</v>
      </c>
      <c r="C3925">
        <v>2345678901</v>
      </c>
      <c r="D3925">
        <v>2345678901</v>
      </c>
      <c r="E3925" s="1">
        <v>45595</v>
      </c>
      <c r="F3925" s="1">
        <v>45595</v>
      </c>
      <c r="G3925" s="1">
        <v>45627</v>
      </c>
      <c r="H3925" t="s">
        <v>28</v>
      </c>
      <c r="I3925">
        <v>22</v>
      </c>
      <c r="J3925" t="s">
        <v>29</v>
      </c>
      <c r="K3925">
        <v>90837</v>
      </c>
      <c r="O3925">
        <v>1</v>
      </c>
      <c r="P3925">
        <v>220.47</v>
      </c>
      <c r="Q3925">
        <v>163.31</v>
      </c>
      <c r="R3925">
        <v>130.65</v>
      </c>
      <c r="S3925">
        <v>32.659999999999997</v>
      </c>
      <c r="T3925" t="s">
        <v>30</v>
      </c>
      <c r="X3925" t="s">
        <v>146</v>
      </c>
      <c r="Y3925" t="s">
        <v>147</v>
      </c>
      <c r="Z3925" t="s">
        <v>33</v>
      </c>
      <c r="AA3925" t="str">
        <f>IFERROR(_xlfn.XLOOKUP($J3925,avoidable_ed_reference!$A$2:$A$13,avoidable_ed_reference!$C$2:$C$13),"Not Classified")</f>
        <v>Potentially Avoidable</v>
      </c>
      <c r="AB3925" t="str">
        <f>IFERROR(_xlfn.XLOOKUP($B3925,enrollment!$A$2:$A$801,enrollment!$I$2:$I$801),"")</f>
        <v>OH</v>
      </c>
      <c r="AC3925">
        <f>IFERROR(_xlfn.XLOOKUP($B3925,enrollment!$A$2:$A$801,enrollment!$L$2:$L$801),"")</f>
        <v>74</v>
      </c>
      <c r="AD3925" t="str" cm="1">
        <f t="array" ref="AD3925">_xlfn.IFS(AC3925="","Unknown",AC3925&lt;18,"0-17",AC3925&lt;35,"18-34",AC3925&lt;50,"35-49",AC3925&lt;65,"50-64",TRUE,"65+")</f>
        <v>65+</v>
      </c>
      <c r="AE3925">
        <f>IFERROR(_xlfn.XLOOKUP($B3925,enrollment!$A$2:$A$801,enrollment!$O$2:$O$801),"")</f>
        <v>2345678901</v>
      </c>
      <c r="AF3925">
        <f>IFERROR(_xlfn.XLOOKUP($AE3925,providers!$B$2:$B$11,providers!$Q$2:$Q$11),"")</f>
        <v>4.2</v>
      </c>
      <c r="AG3925" s="1">
        <f t="shared" si="61"/>
        <v>45566</v>
      </c>
    </row>
    <row r="3926" spans="1:33" x14ac:dyDescent="0.25">
      <c r="A3926" t="s">
        <v>4528</v>
      </c>
      <c r="B3926" t="s">
        <v>4526</v>
      </c>
      <c r="C3926">
        <v>2233445566</v>
      </c>
      <c r="D3926">
        <v>2233445566</v>
      </c>
      <c r="E3926" s="1">
        <v>45572</v>
      </c>
      <c r="F3926" s="1">
        <v>45572</v>
      </c>
      <c r="G3926" s="1">
        <v>45592</v>
      </c>
      <c r="H3926" t="s">
        <v>28</v>
      </c>
      <c r="I3926">
        <v>23</v>
      </c>
      <c r="J3926" t="s">
        <v>91</v>
      </c>
      <c r="K3926">
        <v>99284</v>
      </c>
      <c r="O3926">
        <v>1</v>
      </c>
      <c r="P3926">
        <v>1708.49</v>
      </c>
      <c r="Q3926">
        <v>949.16</v>
      </c>
      <c r="R3926">
        <v>759.33</v>
      </c>
      <c r="S3926">
        <v>189.83</v>
      </c>
      <c r="T3926" t="s">
        <v>30</v>
      </c>
      <c r="X3926" t="s">
        <v>146</v>
      </c>
      <c r="Y3926" t="s">
        <v>147</v>
      </c>
      <c r="Z3926" t="s">
        <v>45</v>
      </c>
      <c r="AA3926" t="str">
        <f>IFERROR(_xlfn.XLOOKUP($J3926,avoidable_ed_reference!$A$2:$A$13,avoidable_ed_reference!$C$2:$C$13),"Not Classified")</f>
        <v>Avoidable</v>
      </c>
      <c r="AB3926" t="str">
        <f>IFERROR(_xlfn.XLOOKUP($B3926,enrollment!$A$2:$A$801,enrollment!$I$2:$I$801),"")</f>
        <v>OH</v>
      </c>
      <c r="AC3926">
        <f>IFERROR(_xlfn.XLOOKUP($B3926,enrollment!$A$2:$A$801,enrollment!$L$2:$L$801),"")</f>
        <v>74</v>
      </c>
      <c r="AD3926" t="str" cm="1">
        <f t="array" ref="AD3926">_xlfn.IFS(AC3926="","Unknown",AC3926&lt;18,"0-17",AC3926&lt;35,"18-34",AC3926&lt;50,"35-49",AC3926&lt;65,"50-64",TRUE,"65+")</f>
        <v>65+</v>
      </c>
      <c r="AE3926">
        <f>IFERROR(_xlfn.XLOOKUP($B3926,enrollment!$A$2:$A$801,enrollment!$O$2:$O$801),"")</f>
        <v>2345678901</v>
      </c>
      <c r="AF3926">
        <f>IFERROR(_xlfn.XLOOKUP($AE3926,providers!$B$2:$B$11,providers!$Q$2:$Q$11),"")</f>
        <v>4.2</v>
      </c>
      <c r="AG3926" s="1">
        <f t="shared" si="61"/>
        <v>45566</v>
      </c>
    </row>
    <row r="3927" spans="1:33" x14ac:dyDescent="0.25">
      <c r="A3927" t="s">
        <v>4529</v>
      </c>
      <c r="B3927" t="s">
        <v>4526</v>
      </c>
      <c r="C3927">
        <v>5678901234</v>
      </c>
      <c r="D3927">
        <v>5678901234</v>
      </c>
      <c r="E3927" s="1">
        <v>45573</v>
      </c>
      <c r="F3927" s="1">
        <v>45573</v>
      </c>
      <c r="G3927" s="1">
        <v>45608</v>
      </c>
      <c r="H3927" t="s">
        <v>28</v>
      </c>
      <c r="I3927">
        <v>20</v>
      </c>
      <c r="J3927" t="s">
        <v>35</v>
      </c>
      <c r="K3927">
        <v>99213</v>
      </c>
      <c r="O3927">
        <v>1</v>
      </c>
      <c r="P3927">
        <v>145.37</v>
      </c>
      <c r="Q3927">
        <v>111.82</v>
      </c>
      <c r="R3927">
        <v>89.46</v>
      </c>
      <c r="S3927">
        <v>22.36</v>
      </c>
      <c r="T3927" t="s">
        <v>30</v>
      </c>
      <c r="X3927" t="s">
        <v>146</v>
      </c>
      <c r="Y3927" t="s">
        <v>147</v>
      </c>
      <c r="Z3927" t="s">
        <v>36</v>
      </c>
      <c r="AA3927" t="str">
        <f>IFERROR(_xlfn.XLOOKUP($J3927,avoidable_ed_reference!$A$2:$A$13,avoidable_ed_reference!$C$2:$C$13),"Not Classified")</f>
        <v>Avoidable</v>
      </c>
      <c r="AB3927" t="str">
        <f>IFERROR(_xlfn.XLOOKUP($B3927,enrollment!$A$2:$A$801,enrollment!$I$2:$I$801),"")</f>
        <v>OH</v>
      </c>
      <c r="AC3927">
        <f>IFERROR(_xlfn.XLOOKUP($B3927,enrollment!$A$2:$A$801,enrollment!$L$2:$L$801),"")</f>
        <v>74</v>
      </c>
      <c r="AD3927" t="str" cm="1">
        <f t="array" ref="AD3927">_xlfn.IFS(AC3927="","Unknown",AC3927&lt;18,"0-17",AC3927&lt;35,"18-34",AC3927&lt;50,"35-49",AC3927&lt;65,"50-64",TRUE,"65+")</f>
        <v>65+</v>
      </c>
      <c r="AE3927">
        <f>IFERROR(_xlfn.XLOOKUP($B3927,enrollment!$A$2:$A$801,enrollment!$O$2:$O$801),"")</f>
        <v>2345678901</v>
      </c>
      <c r="AF3927">
        <f>IFERROR(_xlfn.XLOOKUP($AE3927,providers!$B$2:$B$11,providers!$Q$2:$Q$11),"")</f>
        <v>4.2</v>
      </c>
      <c r="AG3927" s="1">
        <f t="shared" si="61"/>
        <v>45566</v>
      </c>
    </row>
    <row r="3928" spans="1:33" x14ac:dyDescent="0.25">
      <c r="A3928" t="s">
        <v>4530</v>
      </c>
      <c r="B3928" t="s">
        <v>4526</v>
      </c>
      <c r="C3928">
        <v>2345678901</v>
      </c>
      <c r="D3928">
        <v>2345678901</v>
      </c>
      <c r="E3928" s="1">
        <v>45638</v>
      </c>
      <c r="F3928" s="1">
        <v>45638</v>
      </c>
      <c r="G3928" s="1">
        <v>45662</v>
      </c>
      <c r="H3928" t="s">
        <v>28</v>
      </c>
      <c r="I3928">
        <v>11</v>
      </c>
      <c r="J3928" t="s">
        <v>38</v>
      </c>
      <c r="K3928">
        <v>99213</v>
      </c>
      <c r="O3928">
        <v>1</v>
      </c>
      <c r="P3928">
        <v>208.21</v>
      </c>
      <c r="Q3928">
        <v>154.22999999999999</v>
      </c>
      <c r="R3928">
        <v>123.38</v>
      </c>
      <c r="S3928">
        <v>30.85</v>
      </c>
      <c r="T3928" t="s">
        <v>30</v>
      </c>
      <c r="X3928" t="s">
        <v>146</v>
      </c>
      <c r="Y3928" t="s">
        <v>147</v>
      </c>
      <c r="Z3928" t="s">
        <v>39</v>
      </c>
      <c r="AA3928" t="str">
        <f>IFERROR(_xlfn.XLOOKUP($J3928,avoidable_ed_reference!$A$2:$A$13,avoidable_ed_reference!$C$2:$C$13),"Not Classified")</f>
        <v>Not Classified</v>
      </c>
      <c r="AB3928" t="str">
        <f>IFERROR(_xlfn.XLOOKUP($B3928,enrollment!$A$2:$A$801,enrollment!$I$2:$I$801),"")</f>
        <v>OH</v>
      </c>
      <c r="AC3928">
        <f>IFERROR(_xlfn.XLOOKUP($B3928,enrollment!$A$2:$A$801,enrollment!$L$2:$L$801),"")</f>
        <v>74</v>
      </c>
      <c r="AD3928" t="str" cm="1">
        <f t="array" ref="AD3928">_xlfn.IFS(AC3928="","Unknown",AC3928&lt;18,"0-17",AC3928&lt;35,"18-34",AC3928&lt;50,"35-49",AC3928&lt;65,"50-64",TRUE,"65+")</f>
        <v>65+</v>
      </c>
      <c r="AE3928">
        <f>IFERROR(_xlfn.XLOOKUP($B3928,enrollment!$A$2:$A$801,enrollment!$O$2:$O$801),"")</f>
        <v>2345678901</v>
      </c>
      <c r="AF3928">
        <f>IFERROR(_xlfn.XLOOKUP($AE3928,providers!$B$2:$B$11,providers!$Q$2:$Q$11),"")</f>
        <v>4.2</v>
      </c>
      <c r="AG3928" s="1">
        <f t="shared" si="61"/>
        <v>45627</v>
      </c>
    </row>
    <row r="3929" spans="1:33" x14ac:dyDescent="0.25">
      <c r="A3929" t="s">
        <v>4531</v>
      </c>
      <c r="B3929" t="s">
        <v>4526</v>
      </c>
      <c r="C3929">
        <v>8901234567</v>
      </c>
      <c r="D3929">
        <v>8901234567</v>
      </c>
      <c r="E3929" s="1">
        <v>45292</v>
      </c>
      <c r="F3929" s="1">
        <v>45292</v>
      </c>
      <c r="G3929" s="1">
        <v>45312</v>
      </c>
      <c r="H3929" t="s">
        <v>59</v>
      </c>
      <c r="J3929" t="s">
        <v>47</v>
      </c>
      <c r="L3929" s="2" t="s">
        <v>106</v>
      </c>
      <c r="M3929" t="s">
        <v>107</v>
      </c>
      <c r="N3929" t="s">
        <v>108</v>
      </c>
      <c r="O3929">
        <v>1</v>
      </c>
      <c r="P3929">
        <v>994.22</v>
      </c>
      <c r="Q3929">
        <v>903.84</v>
      </c>
      <c r="R3929">
        <v>723.07</v>
      </c>
      <c r="S3929">
        <v>180.77</v>
      </c>
      <c r="T3929" t="s">
        <v>30</v>
      </c>
      <c r="X3929" t="s">
        <v>146</v>
      </c>
      <c r="Y3929" t="s">
        <v>147</v>
      </c>
      <c r="Z3929" t="s">
        <v>64</v>
      </c>
      <c r="AA3929" t="str">
        <f>IFERROR(_xlfn.XLOOKUP($J3929,avoidable_ed_reference!$A$2:$A$13,avoidable_ed_reference!$C$2:$C$13),"Not Classified")</f>
        <v>Not Classified</v>
      </c>
      <c r="AB3929" t="str">
        <f>IFERROR(_xlfn.XLOOKUP($B3929,enrollment!$A$2:$A$801,enrollment!$I$2:$I$801),"")</f>
        <v>OH</v>
      </c>
      <c r="AC3929">
        <f>IFERROR(_xlfn.XLOOKUP($B3929,enrollment!$A$2:$A$801,enrollment!$L$2:$L$801),"")</f>
        <v>74</v>
      </c>
      <c r="AD3929" t="str" cm="1">
        <f t="array" ref="AD3929">_xlfn.IFS(AC3929="","Unknown",AC3929&lt;18,"0-17",AC3929&lt;35,"18-34",AC3929&lt;50,"35-49",AC3929&lt;65,"50-64",TRUE,"65+")</f>
        <v>65+</v>
      </c>
      <c r="AE3929">
        <f>IFERROR(_xlfn.XLOOKUP($B3929,enrollment!$A$2:$A$801,enrollment!$O$2:$O$801),"")</f>
        <v>2345678901</v>
      </c>
      <c r="AF3929">
        <f>IFERROR(_xlfn.XLOOKUP($AE3929,providers!$B$2:$B$11,providers!$Q$2:$Q$11),"")</f>
        <v>4.2</v>
      </c>
      <c r="AG3929" s="1">
        <f t="shared" si="61"/>
        <v>45292</v>
      </c>
    </row>
    <row r="3930" spans="1:33" x14ac:dyDescent="0.25">
      <c r="A3930" t="s">
        <v>4532</v>
      </c>
      <c r="B3930" t="s">
        <v>4526</v>
      </c>
      <c r="C3930">
        <v>2345678901</v>
      </c>
      <c r="D3930">
        <v>2345678901</v>
      </c>
      <c r="E3930" s="1">
        <v>45619</v>
      </c>
      <c r="F3930" s="1">
        <v>45619</v>
      </c>
      <c r="G3930" s="1">
        <v>45641</v>
      </c>
      <c r="H3930" t="s">
        <v>28</v>
      </c>
      <c r="I3930">
        <v>11</v>
      </c>
      <c r="J3930" t="s">
        <v>35</v>
      </c>
      <c r="K3930">
        <v>99213</v>
      </c>
      <c r="O3930">
        <v>1</v>
      </c>
      <c r="P3930">
        <v>171.6</v>
      </c>
      <c r="Q3930">
        <v>127.11</v>
      </c>
      <c r="R3930">
        <v>101.69</v>
      </c>
      <c r="S3930">
        <v>25.42</v>
      </c>
      <c r="T3930" t="s">
        <v>30</v>
      </c>
      <c r="X3930" t="s">
        <v>146</v>
      </c>
      <c r="Y3930" t="s">
        <v>147</v>
      </c>
      <c r="Z3930" t="s">
        <v>39</v>
      </c>
      <c r="AA3930" t="str">
        <f>IFERROR(_xlfn.XLOOKUP($J3930,avoidable_ed_reference!$A$2:$A$13,avoidable_ed_reference!$C$2:$C$13),"Not Classified")</f>
        <v>Avoidable</v>
      </c>
      <c r="AB3930" t="str">
        <f>IFERROR(_xlfn.XLOOKUP($B3930,enrollment!$A$2:$A$801,enrollment!$I$2:$I$801),"")</f>
        <v>OH</v>
      </c>
      <c r="AC3930">
        <f>IFERROR(_xlfn.XLOOKUP($B3930,enrollment!$A$2:$A$801,enrollment!$L$2:$L$801),"")</f>
        <v>74</v>
      </c>
      <c r="AD3930" t="str" cm="1">
        <f t="array" ref="AD3930">_xlfn.IFS(AC3930="","Unknown",AC3930&lt;18,"0-17",AC3930&lt;35,"18-34",AC3930&lt;50,"35-49",AC3930&lt;65,"50-64",TRUE,"65+")</f>
        <v>65+</v>
      </c>
      <c r="AE3930">
        <f>IFERROR(_xlfn.XLOOKUP($B3930,enrollment!$A$2:$A$801,enrollment!$O$2:$O$801),"")</f>
        <v>2345678901</v>
      </c>
      <c r="AF3930">
        <f>IFERROR(_xlfn.XLOOKUP($AE3930,providers!$B$2:$B$11,providers!$Q$2:$Q$11),"")</f>
        <v>4.2</v>
      </c>
      <c r="AG3930" s="1">
        <f t="shared" si="61"/>
        <v>45597</v>
      </c>
    </row>
    <row r="3931" spans="1:33" x14ac:dyDescent="0.25">
      <c r="A3931" t="s">
        <v>4533</v>
      </c>
      <c r="B3931" t="s">
        <v>4526</v>
      </c>
      <c r="C3931">
        <v>2345678901</v>
      </c>
      <c r="D3931">
        <v>2345678901</v>
      </c>
      <c r="E3931" s="1">
        <v>45539</v>
      </c>
      <c r="F3931" s="1">
        <v>45539</v>
      </c>
      <c r="G3931" s="1">
        <v>45567</v>
      </c>
      <c r="H3931" t="s">
        <v>28</v>
      </c>
      <c r="I3931">
        <v>11</v>
      </c>
      <c r="J3931" t="s">
        <v>35</v>
      </c>
      <c r="K3931">
        <v>99213</v>
      </c>
      <c r="O3931">
        <v>1</v>
      </c>
      <c r="P3931">
        <v>171.56</v>
      </c>
      <c r="Q3931">
        <v>127.08</v>
      </c>
      <c r="R3931">
        <v>101.66</v>
      </c>
      <c r="S3931">
        <v>25.42</v>
      </c>
      <c r="T3931" t="s">
        <v>30</v>
      </c>
      <c r="X3931" t="s">
        <v>146</v>
      </c>
      <c r="Y3931" t="s">
        <v>147</v>
      </c>
      <c r="Z3931" t="s">
        <v>39</v>
      </c>
      <c r="AA3931" t="str">
        <f>IFERROR(_xlfn.XLOOKUP($J3931,avoidable_ed_reference!$A$2:$A$13,avoidable_ed_reference!$C$2:$C$13),"Not Classified")</f>
        <v>Avoidable</v>
      </c>
      <c r="AB3931" t="str">
        <f>IFERROR(_xlfn.XLOOKUP($B3931,enrollment!$A$2:$A$801,enrollment!$I$2:$I$801),"")</f>
        <v>OH</v>
      </c>
      <c r="AC3931">
        <f>IFERROR(_xlfn.XLOOKUP($B3931,enrollment!$A$2:$A$801,enrollment!$L$2:$L$801),"")</f>
        <v>74</v>
      </c>
      <c r="AD3931" t="str" cm="1">
        <f t="array" ref="AD3931">_xlfn.IFS(AC3931="","Unknown",AC3931&lt;18,"0-17",AC3931&lt;35,"18-34",AC3931&lt;50,"35-49",AC3931&lt;65,"50-64",TRUE,"65+")</f>
        <v>65+</v>
      </c>
      <c r="AE3931">
        <f>IFERROR(_xlfn.XLOOKUP($B3931,enrollment!$A$2:$A$801,enrollment!$O$2:$O$801),"")</f>
        <v>2345678901</v>
      </c>
      <c r="AF3931">
        <f>IFERROR(_xlfn.XLOOKUP($AE3931,providers!$B$2:$B$11,providers!$Q$2:$Q$11),"")</f>
        <v>4.2</v>
      </c>
      <c r="AG3931" s="1">
        <f t="shared" si="61"/>
        <v>45536</v>
      </c>
    </row>
    <row r="3932" spans="1:33" x14ac:dyDescent="0.25">
      <c r="A3932" t="s">
        <v>4534</v>
      </c>
      <c r="B3932" t="s">
        <v>4526</v>
      </c>
      <c r="C3932">
        <v>2345678901</v>
      </c>
      <c r="D3932">
        <v>2345678901</v>
      </c>
      <c r="E3932" s="1">
        <v>45598</v>
      </c>
      <c r="F3932" s="1">
        <v>45598</v>
      </c>
      <c r="G3932" s="1">
        <v>45630</v>
      </c>
      <c r="H3932" t="s">
        <v>28</v>
      </c>
      <c r="I3932">
        <v>11</v>
      </c>
      <c r="J3932" t="s">
        <v>47</v>
      </c>
      <c r="K3932">
        <v>99213</v>
      </c>
      <c r="O3932">
        <v>1</v>
      </c>
      <c r="P3932">
        <v>167.67</v>
      </c>
      <c r="Q3932">
        <v>124.2</v>
      </c>
      <c r="R3932">
        <v>99.36</v>
      </c>
      <c r="S3932">
        <v>24.84</v>
      </c>
      <c r="T3932" t="s">
        <v>30</v>
      </c>
      <c r="X3932" t="s">
        <v>146</v>
      </c>
      <c r="Y3932" t="s">
        <v>147</v>
      </c>
      <c r="Z3932" t="s">
        <v>39</v>
      </c>
      <c r="AA3932" t="str">
        <f>IFERROR(_xlfn.XLOOKUP($J3932,avoidable_ed_reference!$A$2:$A$13,avoidable_ed_reference!$C$2:$C$13),"Not Classified")</f>
        <v>Not Classified</v>
      </c>
      <c r="AB3932" t="str">
        <f>IFERROR(_xlfn.XLOOKUP($B3932,enrollment!$A$2:$A$801,enrollment!$I$2:$I$801),"")</f>
        <v>OH</v>
      </c>
      <c r="AC3932">
        <f>IFERROR(_xlfn.XLOOKUP($B3932,enrollment!$A$2:$A$801,enrollment!$L$2:$L$801),"")</f>
        <v>74</v>
      </c>
      <c r="AD3932" t="str" cm="1">
        <f t="array" ref="AD3932">_xlfn.IFS(AC3932="","Unknown",AC3932&lt;18,"0-17",AC3932&lt;35,"18-34",AC3932&lt;50,"35-49",AC3932&lt;65,"50-64",TRUE,"65+")</f>
        <v>65+</v>
      </c>
      <c r="AE3932">
        <f>IFERROR(_xlfn.XLOOKUP($B3932,enrollment!$A$2:$A$801,enrollment!$O$2:$O$801),"")</f>
        <v>2345678901</v>
      </c>
      <c r="AF3932">
        <f>IFERROR(_xlfn.XLOOKUP($AE3932,providers!$B$2:$B$11,providers!$Q$2:$Q$11),"")</f>
        <v>4.2</v>
      </c>
      <c r="AG3932" s="1">
        <f t="shared" si="61"/>
        <v>45597</v>
      </c>
    </row>
    <row r="3933" spans="1:33" x14ac:dyDescent="0.25">
      <c r="A3933" t="s">
        <v>4535</v>
      </c>
      <c r="B3933" t="s">
        <v>4536</v>
      </c>
      <c r="C3933">
        <v>7890123456</v>
      </c>
      <c r="D3933">
        <v>7890123456</v>
      </c>
      <c r="E3933" s="1">
        <v>45475</v>
      </c>
      <c r="F3933" s="1">
        <v>45475</v>
      </c>
      <c r="G3933" s="1">
        <v>45494</v>
      </c>
      <c r="H3933" t="s">
        <v>28</v>
      </c>
      <c r="I3933">
        <v>23</v>
      </c>
      <c r="J3933" t="s">
        <v>55</v>
      </c>
      <c r="K3933">
        <v>99284</v>
      </c>
      <c r="O3933">
        <v>1</v>
      </c>
      <c r="P3933">
        <v>2266.38</v>
      </c>
      <c r="Q3933">
        <v>1259.0999999999999</v>
      </c>
      <c r="R3933">
        <v>1007.28</v>
      </c>
      <c r="S3933">
        <v>251.82</v>
      </c>
      <c r="T3933" t="s">
        <v>30</v>
      </c>
      <c r="X3933" t="s">
        <v>146</v>
      </c>
      <c r="Y3933" t="s">
        <v>147</v>
      </c>
      <c r="Z3933" t="s">
        <v>45</v>
      </c>
      <c r="AA3933" t="str">
        <f>IFERROR(_xlfn.XLOOKUP($J3933,avoidable_ed_reference!$A$2:$A$13,avoidable_ed_reference!$C$2:$C$13),"Not Classified")</f>
        <v>Potentially Avoidable</v>
      </c>
      <c r="AB3933" t="str">
        <f>IFERROR(_xlfn.XLOOKUP($B3933,enrollment!$A$2:$A$801,enrollment!$I$2:$I$801),"")</f>
        <v>OH</v>
      </c>
      <c r="AC3933">
        <f>IFERROR(_xlfn.XLOOKUP($B3933,enrollment!$A$2:$A$801,enrollment!$L$2:$L$801),"")</f>
        <v>68</v>
      </c>
      <c r="AD3933" t="str" cm="1">
        <f t="array" ref="AD3933">_xlfn.IFS(AC3933="","Unknown",AC3933&lt;18,"0-17",AC3933&lt;35,"18-34",AC3933&lt;50,"35-49",AC3933&lt;65,"50-64",TRUE,"65+")</f>
        <v>65+</v>
      </c>
      <c r="AE3933">
        <f>IFERROR(_xlfn.XLOOKUP($B3933,enrollment!$A$2:$A$801,enrollment!$O$2:$O$801),"")</f>
        <v>6789012345</v>
      </c>
      <c r="AF3933">
        <f>IFERROR(_xlfn.XLOOKUP($AE3933,providers!$B$2:$B$11,providers!$Q$2:$Q$11),"")</f>
        <v>4.0999999999999996</v>
      </c>
      <c r="AG3933" s="1">
        <f t="shared" si="61"/>
        <v>45474</v>
      </c>
    </row>
    <row r="3934" spans="1:33" x14ac:dyDescent="0.25">
      <c r="A3934" t="s">
        <v>4537</v>
      </c>
      <c r="B3934" t="s">
        <v>4536</v>
      </c>
      <c r="C3934">
        <v>2233445566</v>
      </c>
      <c r="D3934">
        <v>2233445566</v>
      </c>
      <c r="E3934" s="1">
        <v>45466</v>
      </c>
      <c r="F3934" s="1">
        <v>45466</v>
      </c>
      <c r="G3934" s="1">
        <v>45484</v>
      </c>
      <c r="H3934" t="s">
        <v>28</v>
      </c>
      <c r="I3934">
        <v>22</v>
      </c>
      <c r="J3934" t="s">
        <v>29</v>
      </c>
      <c r="K3934">
        <v>90837</v>
      </c>
      <c r="O3934">
        <v>1</v>
      </c>
      <c r="P3934">
        <v>190.71</v>
      </c>
      <c r="Q3934">
        <v>141.27000000000001</v>
      </c>
      <c r="R3934">
        <v>113.02</v>
      </c>
      <c r="S3934">
        <v>28.25</v>
      </c>
      <c r="T3934" t="s">
        <v>30</v>
      </c>
      <c r="X3934" t="s">
        <v>146</v>
      </c>
      <c r="Y3934" t="s">
        <v>147</v>
      </c>
      <c r="Z3934" t="s">
        <v>33</v>
      </c>
      <c r="AA3934" t="str">
        <f>IFERROR(_xlfn.XLOOKUP($J3934,avoidable_ed_reference!$A$2:$A$13,avoidable_ed_reference!$C$2:$C$13),"Not Classified")</f>
        <v>Potentially Avoidable</v>
      </c>
      <c r="AB3934" t="str">
        <f>IFERROR(_xlfn.XLOOKUP($B3934,enrollment!$A$2:$A$801,enrollment!$I$2:$I$801),"")</f>
        <v>OH</v>
      </c>
      <c r="AC3934">
        <f>IFERROR(_xlfn.XLOOKUP($B3934,enrollment!$A$2:$A$801,enrollment!$L$2:$L$801),"")</f>
        <v>68</v>
      </c>
      <c r="AD3934" t="str" cm="1">
        <f t="array" ref="AD3934">_xlfn.IFS(AC3934="","Unknown",AC3934&lt;18,"0-17",AC3934&lt;35,"18-34",AC3934&lt;50,"35-49",AC3934&lt;65,"50-64",TRUE,"65+")</f>
        <v>65+</v>
      </c>
      <c r="AE3934">
        <f>IFERROR(_xlfn.XLOOKUP($B3934,enrollment!$A$2:$A$801,enrollment!$O$2:$O$801),"")</f>
        <v>6789012345</v>
      </c>
      <c r="AF3934">
        <f>IFERROR(_xlfn.XLOOKUP($AE3934,providers!$B$2:$B$11,providers!$Q$2:$Q$11),"")</f>
        <v>4.0999999999999996</v>
      </c>
      <c r="AG3934" s="1">
        <f t="shared" si="61"/>
        <v>45444</v>
      </c>
    </row>
    <row r="3935" spans="1:33" x14ac:dyDescent="0.25">
      <c r="A3935" t="s">
        <v>4538</v>
      </c>
      <c r="B3935" t="s">
        <v>4536</v>
      </c>
      <c r="C3935">
        <v>6789012345</v>
      </c>
      <c r="D3935">
        <v>6789012345</v>
      </c>
      <c r="E3935" s="1">
        <v>45396</v>
      </c>
      <c r="F3935" s="1">
        <v>45396</v>
      </c>
      <c r="G3935" s="1">
        <v>45429</v>
      </c>
      <c r="H3935" t="s">
        <v>28</v>
      </c>
      <c r="I3935">
        <v>11</v>
      </c>
      <c r="J3935" t="s">
        <v>47</v>
      </c>
      <c r="K3935">
        <v>99213</v>
      </c>
      <c r="O3935">
        <v>1</v>
      </c>
      <c r="P3935">
        <v>203.78</v>
      </c>
      <c r="Q3935">
        <v>150.94999999999999</v>
      </c>
      <c r="R3935">
        <v>120.76</v>
      </c>
      <c r="S3935">
        <v>30.19</v>
      </c>
      <c r="T3935" t="s">
        <v>30</v>
      </c>
      <c r="X3935" t="s">
        <v>146</v>
      </c>
      <c r="Y3935" t="s">
        <v>147</v>
      </c>
      <c r="Z3935" t="s">
        <v>39</v>
      </c>
      <c r="AA3935" t="str">
        <f>IFERROR(_xlfn.XLOOKUP($J3935,avoidable_ed_reference!$A$2:$A$13,avoidable_ed_reference!$C$2:$C$13),"Not Classified")</f>
        <v>Not Classified</v>
      </c>
      <c r="AB3935" t="str">
        <f>IFERROR(_xlfn.XLOOKUP($B3935,enrollment!$A$2:$A$801,enrollment!$I$2:$I$801),"")</f>
        <v>OH</v>
      </c>
      <c r="AC3935">
        <f>IFERROR(_xlfn.XLOOKUP($B3935,enrollment!$A$2:$A$801,enrollment!$L$2:$L$801),"")</f>
        <v>68</v>
      </c>
      <c r="AD3935" t="str" cm="1">
        <f t="array" ref="AD3935">_xlfn.IFS(AC3935="","Unknown",AC3935&lt;18,"0-17",AC3935&lt;35,"18-34",AC3935&lt;50,"35-49",AC3935&lt;65,"50-64",TRUE,"65+")</f>
        <v>65+</v>
      </c>
      <c r="AE3935">
        <f>IFERROR(_xlfn.XLOOKUP($B3935,enrollment!$A$2:$A$801,enrollment!$O$2:$O$801),"")</f>
        <v>6789012345</v>
      </c>
      <c r="AF3935">
        <f>IFERROR(_xlfn.XLOOKUP($AE3935,providers!$B$2:$B$11,providers!$Q$2:$Q$11),"")</f>
        <v>4.0999999999999996</v>
      </c>
      <c r="AG3935" s="1">
        <f t="shared" si="61"/>
        <v>45383</v>
      </c>
    </row>
    <row r="3936" spans="1:33" x14ac:dyDescent="0.25">
      <c r="A3936" t="s">
        <v>4539</v>
      </c>
      <c r="B3936" t="s">
        <v>4536</v>
      </c>
      <c r="C3936">
        <v>6789012345</v>
      </c>
      <c r="D3936">
        <v>6789012345</v>
      </c>
      <c r="E3936" s="1">
        <v>45484</v>
      </c>
      <c r="F3936" s="1">
        <v>45484</v>
      </c>
      <c r="G3936" s="1">
        <v>45498</v>
      </c>
      <c r="H3936" t="s">
        <v>28</v>
      </c>
      <c r="I3936">
        <v>11</v>
      </c>
      <c r="J3936" t="s">
        <v>47</v>
      </c>
      <c r="K3936">
        <v>99213</v>
      </c>
      <c r="O3936">
        <v>1</v>
      </c>
      <c r="P3936">
        <v>183.34</v>
      </c>
      <c r="Q3936">
        <v>135.81</v>
      </c>
      <c r="R3936">
        <v>108.65</v>
      </c>
      <c r="S3936">
        <v>27.16</v>
      </c>
      <c r="T3936" t="s">
        <v>30</v>
      </c>
      <c r="X3936" t="s">
        <v>146</v>
      </c>
      <c r="Y3936" t="s">
        <v>147</v>
      </c>
      <c r="Z3936" t="s">
        <v>39</v>
      </c>
      <c r="AA3936" t="str">
        <f>IFERROR(_xlfn.XLOOKUP($J3936,avoidable_ed_reference!$A$2:$A$13,avoidable_ed_reference!$C$2:$C$13),"Not Classified")</f>
        <v>Not Classified</v>
      </c>
      <c r="AB3936" t="str">
        <f>IFERROR(_xlfn.XLOOKUP($B3936,enrollment!$A$2:$A$801,enrollment!$I$2:$I$801),"")</f>
        <v>OH</v>
      </c>
      <c r="AC3936">
        <f>IFERROR(_xlfn.XLOOKUP($B3936,enrollment!$A$2:$A$801,enrollment!$L$2:$L$801),"")</f>
        <v>68</v>
      </c>
      <c r="AD3936" t="str" cm="1">
        <f t="array" ref="AD3936">_xlfn.IFS(AC3936="","Unknown",AC3936&lt;18,"0-17",AC3936&lt;35,"18-34",AC3936&lt;50,"35-49",AC3936&lt;65,"50-64",TRUE,"65+")</f>
        <v>65+</v>
      </c>
      <c r="AE3936">
        <f>IFERROR(_xlfn.XLOOKUP($B3936,enrollment!$A$2:$A$801,enrollment!$O$2:$O$801),"")</f>
        <v>6789012345</v>
      </c>
      <c r="AF3936">
        <f>IFERROR(_xlfn.XLOOKUP($AE3936,providers!$B$2:$B$11,providers!$Q$2:$Q$11),"")</f>
        <v>4.0999999999999996</v>
      </c>
      <c r="AG3936" s="1">
        <f t="shared" si="61"/>
        <v>45474</v>
      </c>
    </row>
    <row r="3937" spans="1:33" x14ac:dyDescent="0.25">
      <c r="A3937" t="s">
        <v>4540</v>
      </c>
      <c r="B3937" t="s">
        <v>4536</v>
      </c>
      <c r="C3937">
        <v>7890123456</v>
      </c>
      <c r="D3937">
        <v>7890123456</v>
      </c>
      <c r="E3937" s="1">
        <v>45314</v>
      </c>
      <c r="F3937" s="1">
        <v>45314</v>
      </c>
      <c r="G3937" s="1">
        <v>45346</v>
      </c>
      <c r="H3937" t="s">
        <v>59</v>
      </c>
      <c r="J3937" t="s">
        <v>47</v>
      </c>
      <c r="L3937" s="2" t="s">
        <v>151</v>
      </c>
      <c r="M3937" t="s">
        <v>152</v>
      </c>
      <c r="N3937" t="s">
        <v>153</v>
      </c>
      <c r="O3937">
        <v>1</v>
      </c>
      <c r="P3937">
        <v>820.74</v>
      </c>
      <c r="Q3937">
        <v>746.13</v>
      </c>
      <c r="R3937">
        <v>596.9</v>
      </c>
      <c r="S3937">
        <v>149.22999999999999</v>
      </c>
      <c r="T3937" t="s">
        <v>30</v>
      </c>
      <c r="X3937" t="s">
        <v>146</v>
      </c>
      <c r="Y3937" t="s">
        <v>147</v>
      </c>
      <c r="Z3937" t="s">
        <v>64</v>
      </c>
      <c r="AA3937" t="str">
        <f>IFERROR(_xlfn.XLOOKUP($J3937,avoidable_ed_reference!$A$2:$A$13,avoidable_ed_reference!$C$2:$C$13),"Not Classified")</f>
        <v>Not Classified</v>
      </c>
      <c r="AB3937" t="str">
        <f>IFERROR(_xlfn.XLOOKUP($B3937,enrollment!$A$2:$A$801,enrollment!$I$2:$I$801),"")</f>
        <v>OH</v>
      </c>
      <c r="AC3937">
        <f>IFERROR(_xlfn.XLOOKUP($B3937,enrollment!$A$2:$A$801,enrollment!$L$2:$L$801),"")</f>
        <v>68</v>
      </c>
      <c r="AD3937" t="str" cm="1">
        <f t="array" ref="AD3937">_xlfn.IFS(AC3937="","Unknown",AC3937&lt;18,"0-17",AC3937&lt;35,"18-34",AC3937&lt;50,"35-49",AC3937&lt;65,"50-64",TRUE,"65+")</f>
        <v>65+</v>
      </c>
      <c r="AE3937">
        <f>IFERROR(_xlfn.XLOOKUP($B3937,enrollment!$A$2:$A$801,enrollment!$O$2:$O$801),"")</f>
        <v>6789012345</v>
      </c>
      <c r="AF3937">
        <f>IFERROR(_xlfn.XLOOKUP($AE3937,providers!$B$2:$B$11,providers!$Q$2:$Q$11),"")</f>
        <v>4.0999999999999996</v>
      </c>
      <c r="AG3937" s="1">
        <f t="shared" si="61"/>
        <v>45292</v>
      </c>
    </row>
    <row r="3938" spans="1:33" x14ac:dyDescent="0.25">
      <c r="A3938" t="s">
        <v>4541</v>
      </c>
      <c r="B3938" t="s">
        <v>4536</v>
      </c>
      <c r="C3938">
        <v>6789012345</v>
      </c>
      <c r="D3938">
        <v>6789012345</v>
      </c>
      <c r="E3938" s="1">
        <v>45394</v>
      </c>
      <c r="F3938" s="1">
        <v>45394</v>
      </c>
      <c r="G3938" s="1">
        <v>45411</v>
      </c>
      <c r="H3938" t="s">
        <v>28</v>
      </c>
      <c r="I3938">
        <v>11</v>
      </c>
      <c r="J3938" t="s">
        <v>38</v>
      </c>
      <c r="K3938">
        <v>99213</v>
      </c>
      <c r="O3938">
        <v>1</v>
      </c>
      <c r="P3938">
        <v>193.37</v>
      </c>
      <c r="Q3938">
        <v>143.24</v>
      </c>
      <c r="R3938">
        <v>114.59</v>
      </c>
      <c r="S3938">
        <v>28.65</v>
      </c>
      <c r="T3938" t="s">
        <v>30</v>
      </c>
      <c r="X3938" t="s">
        <v>146</v>
      </c>
      <c r="Y3938" t="s">
        <v>147</v>
      </c>
      <c r="Z3938" t="s">
        <v>39</v>
      </c>
      <c r="AA3938" t="str">
        <f>IFERROR(_xlfn.XLOOKUP($J3938,avoidable_ed_reference!$A$2:$A$13,avoidable_ed_reference!$C$2:$C$13),"Not Classified")</f>
        <v>Not Classified</v>
      </c>
      <c r="AB3938" t="str">
        <f>IFERROR(_xlfn.XLOOKUP($B3938,enrollment!$A$2:$A$801,enrollment!$I$2:$I$801),"")</f>
        <v>OH</v>
      </c>
      <c r="AC3938">
        <f>IFERROR(_xlfn.XLOOKUP($B3938,enrollment!$A$2:$A$801,enrollment!$L$2:$L$801),"")</f>
        <v>68</v>
      </c>
      <c r="AD3938" t="str" cm="1">
        <f t="array" ref="AD3938">_xlfn.IFS(AC3938="","Unknown",AC3938&lt;18,"0-17",AC3938&lt;35,"18-34",AC3938&lt;50,"35-49",AC3938&lt;65,"50-64",TRUE,"65+")</f>
        <v>65+</v>
      </c>
      <c r="AE3938">
        <f>IFERROR(_xlfn.XLOOKUP($B3938,enrollment!$A$2:$A$801,enrollment!$O$2:$O$801),"")</f>
        <v>6789012345</v>
      </c>
      <c r="AF3938">
        <f>IFERROR(_xlfn.XLOOKUP($AE3938,providers!$B$2:$B$11,providers!$Q$2:$Q$11),"")</f>
        <v>4.0999999999999996</v>
      </c>
      <c r="AG3938" s="1">
        <f t="shared" si="61"/>
        <v>45383</v>
      </c>
    </row>
    <row r="3939" spans="1:33" x14ac:dyDescent="0.25">
      <c r="A3939" t="s">
        <v>4542</v>
      </c>
      <c r="B3939" t="s">
        <v>4536</v>
      </c>
      <c r="C3939">
        <v>2345678901</v>
      </c>
      <c r="D3939">
        <v>2345678901</v>
      </c>
      <c r="E3939" s="1">
        <v>45360</v>
      </c>
      <c r="F3939" s="1">
        <v>45360</v>
      </c>
      <c r="G3939" s="1">
        <v>45390</v>
      </c>
      <c r="H3939" t="s">
        <v>28</v>
      </c>
      <c r="I3939">
        <v>22</v>
      </c>
      <c r="J3939" t="s">
        <v>29</v>
      </c>
      <c r="K3939">
        <v>90837</v>
      </c>
      <c r="O3939">
        <v>1</v>
      </c>
      <c r="P3939">
        <v>264.94</v>
      </c>
      <c r="Q3939">
        <v>196.25</v>
      </c>
      <c r="R3939">
        <v>157</v>
      </c>
      <c r="S3939">
        <v>39.25</v>
      </c>
      <c r="T3939" t="s">
        <v>30</v>
      </c>
      <c r="X3939" t="s">
        <v>146</v>
      </c>
      <c r="Y3939" t="s">
        <v>147</v>
      </c>
      <c r="Z3939" t="s">
        <v>33</v>
      </c>
      <c r="AA3939" t="str">
        <f>IFERROR(_xlfn.XLOOKUP($J3939,avoidable_ed_reference!$A$2:$A$13,avoidable_ed_reference!$C$2:$C$13),"Not Classified")</f>
        <v>Potentially Avoidable</v>
      </c>
      <c r="AB3939" t="str">
        <f>IFERROR(_xlfn.XLOOKUP($B3939,enrollment!$A$2:$A$801,enrollment!$I$2:$I$801),"")</f>
        <v>OH</v>
      </c>
      <c r="AC3939">
        <f>IFERROR(_xlfn.XLOOKUP($B3939,enrollment!$A$2:$A$801,enrollment!$L$2:$L$801),"")</f>
        <v>68</v>
      </c>
      <c r="AD3939" t="str" cm="1">
        <f t="array" ref="AD3939">_xlfn.IFS(AC3939="","Unknown",AC3939&lt;18,"0-17",AC3939&lt;35,"18-34",AC3939&lt;50,"35-49",AC3939&lt;65,"50-64",TRUE,"65+")</f>
        <v>65+</v>
      </c>
      <c r="AE3939">
        <f>IFERROR(_xlfn.XLOOKUP($B3939,enrollment!$A$2:$A$801,enrollment!$O$2:$O$801),"")</f>
        <v>6789012345</v>
      </c>
      <c r="AF3939">
        <f>IFERROR(_xlfn.XLOOKUP($AE3939,providers!$B$2:$B$11,providers!$Q$2:$Q$11),"")</f>
        <v>4.0999999999999996</v>
      </c>
      <c r="AG3939" s="1">
        <f t="shared" si="61"/>
        <v>45352</v>
      </c>
    </row>
    <row r="3940" spans="1:33" x14ac:dyDescent="0.25">
      <c r="A3940" t="s">
        <v>4543</v>
      </c>
      <c r="B3940" t="s">
        <v>4544</v>
      </c>
      <c r="C3940">
        <v>3456789012</v>
      </c>
      <c r="D3940">
        <v>3456789012</v>
      </c>
      <c r="E3940" s="1">
        <v>45525</v>
      </c>
      <c r="F3940" s="1">
        <v>45525</v>
      </c>
      <c r="G3940" s="1">
        <v>45547</v>
      </c>
      <c r="H3940" t="s">
        <v>28</v>
      </c>
      <c r="I3940">
        <v>22</v>
      </c>
      <c r="J3940" t="s">
        <v>29</v>
      </c>
      <c r="K3940">
        <v>90837</v>
      </c>
      <c r="O3940">
        <v>1</v>
      </c>
      <c r="P3940">
        <v>213.37</v>
      </c>
      <c r="Q3940">
        <v>158.05000000000001</v>
      </c>
      <c r="R3940">
        <v>126.44</v>
      </c>
      <c r="S3940">
        <v>31.61</v>
      </c>
      <c r="T3940" t="s">
        <v>30</v>
      </c>
      <c r="X3940" t="s">
        <v>43</v>
      </c>
      <c r="Y3940" t="s">
        <v>44</v>
      </c>
      <c r="Z3940" t="s">
        <v>33</v>
      </c>
      <c r="AA3940" t="str">
        <f>IFERROR(_xlfn.XLOOKUP($J3940,avoidable_ed_reference!$A$2:$A$13,avoidable_ed_reference!$C$2:$C$13),"Not Classified")</f>
        <v>Potentially Avoidable</v>
      </c>
      <c r="AB3940" t="str">
        <f>IFERROR(_xlfn.XLOOKUP($B3940,enrollment!$A$2:$A$801,enrollment!$I$2:$I$801),"")</f>
        <v>OH</v>
      </c>
      <c r="AC3940">
        <f>IFERROR(_xlfn.XLOOKUP($B3940,enrollment!$A$2:$A$801,enrollment!$L$2:$L$801),"")</f>
        <v>37</v>
      </c>
      <c r="AD3940" t="str" cm="1">
        <f t="array" ref="AD3940">_xlfn.IFS(AC3940="","Unknown",AC3940&lt;18,"0-17",AC3940&lt;35,"18-34",AC3940&lt;50,"35-49",AC3940&lt;65,"50-64",TRUE,"65+")</f>
        <v>35-49</v>
      </c>
      <c r="AE3940">
        <f>IFERROR(_xlfn.XLOOKUP($B3940,enrollment!$A$2:$A$801,enrollment!$O$2:$O$801),"")</f>
        <v>2345678901</v>
      </c>
      <c r="AF3940">
        <f>IFERROR(_xlfn.XLOOKUP($AE3940,providers!$B$2:$B$11,providers!$Q$2:$Q$11),"")</f>
        <v>4.2</v>
      </c>
      <c r="AG3940" s="1">
        <f t="shared" si="61"/>
        <v>45505</v>
      </c>
    </row>
    <row r="3941" spans="1:33" x14ac:dyDescent="0.25">
      <c r="A3941" t="s">
        <v>4545</v>
      </c>
      <c r="B3941" t="s">
        <v>4544</v>
      </c>
      <c r="C3941">
        <v>8901234567</v>
      </c>
      <c r="D3941">
        <v>8901234567</v>
      </c>
      <c r="E3941" s="1">
        <v>45459</v>
      </c>
      <c r="F3941" s="1">
        <v>45459</v>
      </c>
      <c r="G3941" s="1">
        <v>45494</v>
      </c>
      <c r="H3941" t="s">
        <v>59</v>
      </c>
      <c r="J3941" t="s">
        <v>99</v>
      </c>
      <c r="L3941" s="2" t="s">
        <v>151</v>
      </c>
      <c r="M3941" t="s">
        <v>152</v>
      </c>
      <c r="N3941" t="s">
        <v>153</v>
      </c>
      <c r="O3941">
        <v>1</v>
      </c>
      <c r="P3941">
        <v>795.29</v>
      </c>
      <c r="Q3941">
        <v>722.99</v>
      </c>
      <c r="R3941">
        <v>578.39</v>
      </c>
      <c r="S3941">
        <v>144.6</v>
      </c>
      <c r="T3941" t="s">
        <v>30</v>
      </c>
      <c r="X3941" t="s">
        <v>43</v>
      </c>
      <c r="Y3941" t="s">
        <v>44</v>
      </c>
      <c r="Z3941" t="s">
        <v>64</v>
      </c>
      <c r="AA3941" t="str">
        <f>IFERROR(_xlfn.XLOOKUP($J3941,avoidable_ed_reference!$A$2:$A$13,avoidable_ed_reference!$C$2:$C$13),"Not Classified")</f>
        <v>Not Classified</v>
      </c>
      <c r="AB3941" t="str">
        <f>IFERROR(_xlfn.XLOOKUP($B3941,enrollment!$A$2:$A$801,enrollment!$I$2:$I$801),"")</f>
        <v>OH</v>
      </c>
      <c r="AC3941">
        <f>IFERROR(_xlfn.XLOOKUP($B3941,enrollment!$A$2:$A$801,enrollment!$L$2:$L$801),"")</f>
        <v>37</v>
      </c>
      <c r="AD3941" t="str" cm="1">
        <f t="array" ref="AD3941">_xlfn.IFS(AC3941="","Unknown",AC3941&lt;18,"0-17",AC3941&lt;35,"18-34",AC3941&lt;50,"35-49",AC3941&lt;65,"50-64",TRUE,"65+")</f>
        <v>35-49</v>
      </c>
      <c r="AE3941">
        <f>IFERROR(_xlfn.XLOOKUP($B3941,enrollment!$A$2:$A$801,enrollment!$O$2:$O$801),"")</f>
        <v>2345678901</v>
      </c>
      <c r="AF3941">
        <f>IFERROR(_xlfn.XLOOKUP($AE3941,providers!$B$2:$B$11,providers!$Q$2:$Q$11),"")</f>
        <v>4.2</v>
      </c>
      <c r="AG3941" s="1">
        <f t="shared" si="61"/>
        <v>45444</v>
      </c>
    </row>
    <row r="3942" spans="1:33" x14ac:dyDescent="0.25">
      <c r="A3942" t="s">
        <v>4546</v>
      </c>
      <c r="B3942" t="s">
        <v>4544</v>
      </c>
      <c r="C3942">
        <v>8901234567</v>
      </c>
      <c r="D3942">
        <v>8901234567</v>
      </c>
      <c r="E3942" s="1">
        <v>45375</v>
      </c>
      <c r="F3942" s="1">
        <v>45375</v>
      </c>
      <c r="G3942" s="1">
        <v>45401</v>
      </c>
      <c r="H3942" t="s">
        <v>28</v>
      </c>
      <c r="I3942">
        <v>23</v>
      </c>
      <c r="J3942" t="s">
        <v>91</v>
      </c>
      <c r="K3942">
        <v>99284</v>
      </c>
      <c r="O3942">
        <v>1</v>
      </c>
      <c r="P3942">
        <v>1965.51</v>
      </c>
      <c r="Q3942">
        <v>1091.95</v>
      </c>
      <c r="R3942">
        <v>873.56</v>
      </c>
      <c r="S3942">
        <v>218.39</v>
      </c>
      <c r="T3942" t="s">
        <v>30</v>
      </c>
      <c r="X3942" t="s">
        <v>43</v>
      </c>
      <c r="Y3942" t="s">
        <v>44</v>
      </c>
      <c r="Z3942" t="s">
        <v>45</v>
      </c>
      <c r="AA3942" t="str">
        <f>IFERROR(_xlfn.XLOOKUP($J3942,avoidable_ed_reference!$A$2:$A$13,avoidable_ed_reference!$C$2:$C$13),"Not Classified")</f>
        <v>Avoidable</v>
      </c>
      <c r="AB3942" t="str">
        <f>IFERROR(_xlfn.XLOOKUP($B3942,enrollment!$A$2:$A$801,enrollment!$I$2:$I$801),"")</f>
        <v>OH</v>
      </c>
      <c r="AC3942">
        <f>IFERROR(_xlfn.XLOOKUP($B3942,enrollment!$A$2:$A$801,enrollment!$L$2:$L$801),"")</f>
        <v>37</v>
      </c>
      <c r="AD3942" t="str" cm="1">
        <f t="array" ref="AD3942">_xlfn.IFS(AC3942="","Unknown",AC3942&lt;18,"0-17",AC3942&lt;35,"18-34",AC3942&lt;50,"35-49",AC3942&lt;65,"50-64",TRUE,"65+")</f>
        <v>35-49</v>
      </c>
      <c r="AE3942">
        <f>IFERROR(_xlfn.XLOOKUP($B3942,enrollment!$A$2:$A$801,enrollment!$O$2:$O$801),"")</f>
        <v>2345678901</v>
      </c>
      <c r="AF3942">
        <f>IFERROR(_xlfn.XLOOKUP($AE3942,providers!$B$2:$B$11,providers!$Q$2:$Q$11),"")</f>
        <v>4.2</v>
      </c>
      <c r="AG3942" s="1">
        <f t="shared" si="61"/>
        <v>45352</v>
      </c>
    </row>
    <row r="3943" spans="1:33" x14ac:dyDescent="0.25">
      <c r="A3943" t="s">
        <v>4547</v>
      </c>
      <c r="B3943" t="s">
        <v>4544</v>
      </c>
      <c r="C3943">
        <v>2345678901</v>
      </c>
      <c r="D3943">
        <v>2345678901</v>
      </c>
      <c r="E3943" s="1">
        <v>45498</v>
      </c>
      <c r="F3943" s="1">
        <v>45498</v>
      </c>
      <c r="G3943" s="1">
        <v>45515</v>
      </c>
      <c r="H3943" t="s">
        <v>28</v>
      </c>
      <c r="I3943">
        <v>11</v>
      </c>
      <c r="J3943" t="s">
        <v>47</v>
      </c>
      <c r="K3943">
        <v>99213</v>
      </c>
      <c r="O3943">
        <v>1</v>
      </c>
      <c r="P3943">
        <v>194.98</v>
      </c>
      <c r="Q3943">
        <v>144.43</v>
      </c>
      <c r="R3943">
        <v>115.54</v>
      </c>
      <c r="S3943">
        <v>28.89</v>
      </c>
      <c r="T3943" t="s">
        <v>30</v>
      </c>
      <c r="X3943" t="s">
        <v>43</v>
      </c>
      <c r="Y3943" t="s">
        <v>44</v>
      </c>
      <c r="Z3943" t="s">
        <v>39</v>
      </c>
      <c r="AA3943" t="str">
        <f>IFERROR(_xlfn.XLOOKUP($J3943,avoidable_ed_reference!$A$2:$A$13,avoidable_ed_reference!$C$2:$C$13),"Not Classified")</f>
        <v>Not Classified</v>
      </c>
      <c r="AB3943" t="str">
        <f>IFERROR(_xlfn.XLOOKUP($B3943,enrollment!$A$2:$A$801,enrollment!$I$2:$I$801),"")</f>
        <v>OH</v>
      </c>
      <c r="AC3943">
        <f>IFERROR(_xlfn.XLOOKUP($B3943,enrollment!$A$2:$A$801,enrollment!$L$2:$L$801),"")</f>
        <v>37</v>
      </c>
      <c r="AD3943" t="str" cm="1">
        <f t="array" ref="AD3943">_xlfn.IFS(AC3943="","Unknown",AC3943&lt;18,"0-17",AC3943&lt;35,"18-34",AC3943&lt;50,"35-49",AC3943&lt;65,"50-64",TRUE,"65+")</f>
        <v>35-49</v>
      </c>
      <c r="AE3943">
        <f>IFERROR(_xlfn.XLOOKUP($B3943,enrollment!$A$2:$A$801,enrollment!$O$2:$O$801),"")</f>
        <v>2345678901</v>
      </c>
      <c r="AF3943">
        <f>IFERROR(_xlfn.XLOOKUP($AE3943,providers!$B$2:$B$11,providers!$Q$2:$Q$11),"")</f>
        <v>4.2</v>
      </c>
      <c r="AG3943" s="1">
        <f t="shared" si="61"/>
        <v>45474</v>
      </c>
    </row>
    <row r="3944" spans="1:33" x14ac:dyDescent="0.25">
      <c r="A3944" t="s">
        <v>4548</v>
      </c>
      <c r="B3944" t="s">
        <v>4544</v>
      </c>
      <c r="C3944">
        <v>5678901234</v>
      </c>
      <c r="D3944">
        <v>5678901234</v>
      </c>
      <c r="E3944" s="1">
        <v>45455</v>
      </c>
      <c r="F3944" s="1">
        <v>45455</v>
      </c>
      <c r="G3944" s="1">
        <v>45487</v>
      </c>
      <c r="H3944" t="s">
        <v>28</v>
      </c>
      <c r="I3944">
        <v>20</v>
      </c>
      <c r="J3944" t="s">
        <v>35</v>
      </c>
      <c r="K3944">
        <v>99213</v>
      </c>
      <c r="O3944">
        <v>1</v>
      </c>
      <c r="P3944">
        <v>204.18</v>
      </c>
      <c r="Q3944">
        <v>157.06</v>
      </c>
      <c r="R3944">
        <v>125.65</v>
      </c>
      <c r="S3944">
        <v>31.41</v>
      </c>
      <c r="T3944" t="s">
        <v>30</v>
      </c>
      <c r="X3944" t="s">
        <v>43</v>
      </c>
      <c r="Y3944" t="s">
        <v>44</v>
      </c>
      <c r="Z3944" t="s">
        <v>36</v>
      </c>
      <c r="AA3944" t="str">
        <f>IFERROR(_xlfn.XLOOKUP($J3944,avoidable_ed_reference!$A$2:$A$13,avoidable_ed_reference!$C$2:$C$13),"Not Classified")</f>
        <v>Avoidable</v>
      </c>
      <c r="AB3944" t="str">
        <f>IFERROR(_xlfn.XLOOKUP($B3944,enrollment!$A$2:$A$801,enrollment!$I$2:$I$801),"")</f>
        <v>OH</v>
      </c>
      <c r="AC3944">
        <f>IFERROR(_xlfn.XLOOKUP($B3944,enrollment!$A$2:$A$801,enrollment!$L$2:$L$801),"")</f>
        <v>37</v>
      </c>
      <c r="AD3944" t="str" cm="1">
        <f t="array" ref="AD3944">_xlfn.IFS(AC3944="","Unknown",AC3944&lt;18,"0-17",AC3944&lt;35,"18-34",AC3944&lt;50,"35-49",AC3944&lt;65,"50-64",TRUE,"65+")</f>
        <v>35-49</v>
      </c>
      <c r="AE3944">
        <f>IFERROR(_xlfn.XLOOKUP($B3944,enrollment!$A$2:$A$801,enrollment!$O$2:$O$801),"")</f>
        <v>2345678901</v>
      </c>
      <c r="AF3944">
        <f>IFERROR(_xlfn.XLOOKUP($AE3944,providers!$B$2:$B$11,providers!$Q$2:$Q$11),"")</f>
        <v>4.2</v>
      </c>
      <c r="AG3944" s="1">
        <f t="shared" si="61"/>
        <v>45444</v>
      </c>
    </row>
    <row r="3945" spans="1:33" x14ac:dyDescent="0.25">
      <c r="A3945" t="s">
        <v>4549</v>
      </c>
      <c r="B3945" t="s">
        <v>4544</v>
      </c>
      <c r="C3945">
        <v>6789012345</v>
      </c>
      <c r="D3945">
        <v>6789012345</v>
      </c>
      <c r="E3945" s="1">
        <v>45331</v>
      </c>
      <c r="F3945" s="1">
        <v>45331</v>
      </c>
      <c r="G3945" s="1">
        <v>45362</v>
      </c>
      <c r="H3945" t="s">
        <v>59</v>
      </c>
      <c r="J3945" t="s">
        <v>99</v>
      </c>
      <c r="L3945" s="2" t="s">
        <v>106</v>
      </c>
      <c r="M3945" t="s">
        <v>107</v>
      </c>
      <c r="N3945" t="s">
        <v>108</v>
      </c>
      <c r="O3945">
        <v>1</v>
      </c>
      <c r="P3945">
        <v>756.1</v>
      </c>
      <c r="Q3945">
        <v>687.36</v>
      </c>
      <c r="R3945">
        <v>549.89</v>
      </c>
      <c r="S3945">
        <v>137.47</v>
      </c>
      <c r="T3945" t="s">
        <v>30</v>
      </c>
      <c r="X3945" t="s">
        <v>43</v>
      </c>
      <c r="Y3945" t="s">
        <v>44</v>
      </c>
      <c r="Z3945" t="s">
        <v>64</v>
      </c>
      <c r="AA3945" t="str">
        <f>IFERROR(_xlfn.XLOOKUP($J3945,avoidable_ed_reference!$A$2:$A$13,avoidable_ed_reference!$C$2:$C$13),"Not Classified")</f>
        <v>Not Classified</v>
      </c>
      <c r="AB3945" t="str">
        <f>IFERROR(_xlfn.XLOOKUP($B3945,enrollment!$A$2:$A$801,enrollment!$I$2:$I$801),"")</f>
        <v>OH</v>
      </c>
      <c r="AC3945">
        <f>IFERROR(_xlfn.XLOOKUP($B3945,enrollment!$A$2:$A$801,enrollment!$L$2:$L$801),"")</f>
        <v>37</v>
      </c>
      <c r="AD3945" t="str" cm="1">
        <f t="array" ref="AD3945">_xlfn.IFS(AC3945="","Unknown",AC3945&lt;18,"0-17",AC3945&lt;35,"18-34",AC3945&lt;50,"35-49",AC3945&lt;65,"50-64",TRUE,"65+")</f>
        <v>35-49</v>
      </c>
      <c r="AE3945">
        <f>IFERROR(_xlfn.XLOOKUP($B3945,enrollment!$A$2:$A$801,enrollment!$O$2:$O$801),"")</f>
        <v>2345678901</v>
      </c>
      <c r="AF3945">
        <f>IFERROR(_xlfn.XLOOKUP($AE3945,providers!$B$2:$B$11,providers!$Q$2:$Q$11),"")</f>
        <v>4.2</v>
      </c>
      <c r="AG3945" s="1">
        <f t="shared" si="61"/>
        <v>45323</v>
      </c>
    </row>
    <row r="3946" spans="1:33" x14ac:dyDescent="0.25">
      <c r="A3946" t="s">
        <v>4550</v>
      </c>
      <c r="B3946" t="s">
        <v>4544</v>
      </c>
      <c r="C3946">
        <v>9012345678</v>
      </c>
      <c r="D3946">
        <v>9012345678</v>
      </c>
      <c r="E3946" s="1">
        <v>45614</v>
      </c>
      <c r="F3946" s="1">
        <v>45614</v>
      </c>
      <c r="G3946" s="1">
        <v>45641</v>
      </c>
      <c r="H3946" t="s">
        <v>28</v>
      </c>
      <c r="I3946">
        <v>23</v>
      </c>
      <c r="J3946" t="s">
        <v>42</v>
      </c>
      <c r="K3946">
        <v>99284</v>
      </c>
      <c r="O3946">
        <v>1</v>
      </c>
      <c r="P3946">
        <v>2028.02</v>
      </c>
      <c r="Q3946">
        <v>1126.68</v>
      </c>
      <c r="R3946">
        <v>901.34</v>
      </c>
      <c r="S3946">
        <v>225.34</v>
      </c>
      <c r="T3946" t="s">
        <v>30</v>
      </c>
      <c r="X3946" t="s">
        <v>43</v>
      </c>
      <c r="Y3946" t="s">
        <v>44</v>
      </c>
      <c r="Z3946" t="s">
        <v>45</v>
      </c>
      <c r="AA3946" t="str">
        <f>IFERROR(_xlfn.XLOOKUP($J3946,avoidable_ed_reference!$A$2:$A$13,avoidable_ed_reference!$C$2:$C$13),"Not Classified")</f>
        <v>Non-Avoidable</v>
      </c>
      <c r="AB3946" t="str">
        <f>IFERROR(_xlfn.XLOOKUP($B3946,enrollment!$A$2:$A$801,enrollment!$I$2:$I$801),"")</f>
        <v>OH</v>
      </c>
      <c r="AC3946">
        <f>IFERROR(_xlfn.XLOOKUP($B3946,enrollment!$A$2:$A$801,enrollment!$L$2:$L$801),"")</f>
        <v>37</v>
      </c>
      <c r="AD3946" t="str" cm="1">
        <f t="array" ref="AD3946">_xlfn.IFS(AC3946="","Unknown",AC3946&lt;18,"0-17",AC3946&lt;35,"18-34",AC3946&lt;50,"35-49",AC3946&lt;65,"50-64",TRUE,"65+")</f>
        <v>35-49</v>
      </c>
      <c r="AE3946">
        <f>IFERROR(_xlfn.XLOOKUP($B3946,enrollment!$A$2:$A$801,enrollment!$O$2:$O$801),"")</f>
        <v>2345678901</v>
      </c>
      <c r="AF3946">
        <f>IFERROR(_xlfn.XLOOKUP($AE3946,providers!$B$2:$B$11,providers!$Q$2:$Q$11),"")</f>
        <v>4.2</v>
      </c>
      <c r="AG3946" s="1">
        <f t="shared" si="61"/>
        <v>45597</v>
      </c>
    </row>
    <row r="3947" spans="1:33" x14ac:dyDescent="0.25">
      <c r="A3947" t="s">
        <v>4551</v>
      </c>
      <c r="B3947" t="s">
        <v>4544</v>
      </c>
      <c r="C3947">
        <v>2345678901</v>
      </c>
      <c r="D3947">
        <v>2345678901</v>
      </c>
      <c r="E3947" s="1">
        <v>45492</v>
      </c>
      <c r="F3947" s="1">
        <v>45492</v>
      </c>
      <c r="G3947" s="1">
        <v>45512</v>
      </c>
      <c r="H3947" t="s">
        <v>28</v>
      </c>
      <c r="I3947">
        <v>11</v>
      </c>
      <c r="J3947" t="s">
        <v>38</v>
      </c>
      <c r="K3947">
        <v>99213</v>
      </c>
      <c r="O3947">
        <v>1</v>
      </c>
      <c r="P3947">
        <v>175.62</v>
      </c>
      <c r="Q3947">
        <v>130.09</v>
      </c>
      <c r="R3947">
        <v>104.07</v>
      </c>
      <c r="S3947">
        <v>26.02</v>
      </c>
      <c r="T3947" t="s">
        <v>30</v>
      </c>
      <c r="X3947" t="s">
        <v>43</v>
      </c>
      <c r="Y3947" t="s">
        <v>44</v>
      </c>
      <c r="Z3947" t="s">
        <v>39</v>
      </c>
      <c r="AA3947" t="str">
        <f>IFERROR(_xlfn.XLOOKUP($J3947,avoidable_ed_reference!$A$2:$A$13,avoidable_ed_reference!$C$2:$C$13),"Not Classified")</f>
        <v>Not Classified</v>
      </c>
      <c r="AB3947" t="str">
        <f>IFERROR(_xlfn.XLOOKUP($B3947,enrollment!$A$2:$A$801,enrollment!$I$2:$I$801),"")</f>
        <v>OH</v>
      </c>
      <c r="AC3947">
        <f>IFERROR(_xlfn.XLOOKUP($B3947,enrollment!$A$2:$A$801,enrollment!$L$2:$L$801),"")</f>
        <v>37</v>
      </c>
      <c r="AD3947" t="str" cm="1">
        <f t="array" ref="AD3947">_xlfn.IFS(AC3947="","Unknown",AC3947&lt;18,"0-17",AC3947&lt;35,"18-34",AC3947&lt;50,"35-49",AC3947&lt;65,"50-64",TRUE,"65+")</f>
        <v>35-49</v>
      </c>
      <c r="AE3947">
        <f>IFERROR(_xlfn.XLOOKUP($B3947,enrollment!$A$2:$A$801,enrollment!$O$2:$O$801),"")</f>
        <v>2345678901</v>
      </c>
      <c r="AF3947">
        <f>IFERROR(_xlfn.XLOOKUP($AE3947,providers!$B$2:$B$11,providers!$Q$2:$Q$11),"")</f>
        <v>4.2</v>
      </c>
      <c r="AG3947" s="1">
        <f t="shared" si="61"/>
        <v>45474</v>
      </c>
    </row>
    <row r="3948" spans="1:33" x14ac:dyDescent="0.25">
      <c r="A3948" t="s">
        <v>4552</v>
      </c>
      <c r="B3948" t="s">
        <v>4544</v>
      </c>
      <c r="C3948">
        <v>8901234567</v>
      </c>
      <c r="D3948">
        <v>8901234567</v>
      </c>
      <c r="E3948" s="1">
        <v>45569</v>
      </c>
      <c r="F3948" s="1">
        <v>45569</v>
      </c>
      <c r="G3948" s="1">
        <v>45590</v>
      </c>
      <c r="H3948" t="s">
        <v>59</v>
      </c>
      <c r="J3948" t="s">
        <v>99</v>
      </c>
      <c r="L3948" s="2" t="s">
        <v>106</v>
      </c>
      <c r="M3948" t="s">
        <v>107</v>
      </c>
      <c r="N3948" t="s">
        <v>108</v>
      </c>
      <c r="O3948">
        <v>1</v>
      </c>
      <c r="P3948">
        <v>1074.29</v>
      </c>
      <c r="Q3948">
        <v>976.63</v>
      </c>
      <c r="R3948">
        <v>781.3</v>
      </c>
      <c r="S3948">
        <v>195.33</v>
      </c>
      <c r="T3948" t="s">
        <v>30</v>
      </c>
      <c r="X3948" t="s">
        <v>43</v>
      </c>
      <c r="Y3948" t="s">
        <v>44</v>
      </c>
      <c r="Z3948" t="s">
        <v>64</v>
      </c>
      <c r="AA3948" t="str">
        <f>IFERROR(_xlfn.XLOOKUP($J3948,avoidable_ed_reference!$A$2:$A$13,avoidable_ed_reference!$C$2:$C$13),"Not Classified")</f>
        <v>Not Classified</v>
      </c>
      <c r="AB3948" t="str">
        <f>IFERROR(_xlfn.XLOOKUP($B3948,enrollment!$A$2:$A$801,enrollment!$I$2:$I$801),"")</f>
        <v>OH</v>
      </c>
      <c r="AC3948">
        <f>IFERROR(_xlfn.XLOOKUP($B3948,enrollment!$A$2:$A$801,enrollment!$L$2:$L$801),"")</f>
        <v>37</v>
      </c>
      <c r="AD3948" t="str" cm="1">
        <f t="array" ref="AD3948">_xlfn.IFS(AC3948="","Unknown",AC3948&lt;18,"0-17",AC3948&lt;35,"18-34",AC3948&lt;50,"35-49",AC3948&lt;65,"50-64",TRUE,"65+")</f>
        <v>35-49</v>
      </c>
      <c r="AE3948">
        <f>IFERROR(_xlfn.XLOOKUP($B3948,enrollment!$A$2:$A$801,enrollment!$O$2:$O$801),"")</f>
        <v>2345678901</v>
      </c>
      <c r="AF3948">
        <f>IFERROR(_xlfn.XLOOKUP($AE3948,providers!$B$2:$B$11,providers!$Q$2:$Q$11),"")</f>
        <v>4.2</v>
      </c>
      <c r="AG3948" s="1">
        <f t="shared" si="61"/>
        <v>45566</v>
      </c>
    </row>
    <row r="3949" spans="1:33" x14ac:dyDescent="0.25">
      <c r="A3949" t="s">
        <v>4553</v>
      </c>
      <c r="B3949" t="s">
        <v>4554</v>
      </c>
      <c r="C3949">
        <v>8901234567</v>
      </c>
      <c r="D3949">
        <v>8901234567</v>
      </c>
      <c r="E3949" s="1">
        <v>45522</v>
      </c>
      <c r="F3949" s="1">
        <v>45522</v>
      </c>
      <c r="G3949" s="1">
        <v>45553</v>
      </c>
      <c r="H3949" t="s">
        <v>28</v>
      </c>
      <c r="I3949">
        <v>11</v>
      </c>
      <c r="J3949" t="s">
        <v>38</v>
      </c>
      <c r="K3949">
        <v>99213</v>
      </c>
      <c r="O3949">
        <v>1</v>
      </c>
      <c r="P3949">
        <v>210.65</v>
      </c>
      <c r="Q3949">
        <v>156.04</v>
      </c>
      <c r="R3949">
        <v>124.83</v>
      </c>
      <c r="S3949">
        <v>31.21</v>
      </c>
      <c r="T3949" t="s">
        <v>30</v>
      </c>
      <c r="X3949" t="s">
        <v>43</v>
      </c>
      <c r="Y3949" t="s">
        <v>44</v>
      </c>
      <c r="Z3949" t="s">
        <v>39</v>
      </c>
      <c r="AA3949" t="str">
        <f>IFERROR(_xlfn.XLOOKUP($J3949,avoidable_ed_reference!$A$2:$A$13,avoidable_ed_reference!$C$2:$C$13),"Not Classified")</f>
        <v>Not Classified</v>
      </c>
      <c r="AB3949" t="str">
        <f>IFERROR(_xlfn.XLOOKUP($B3949,enrollment!$A$2:$A$801,enrollment!$I$2:$I$801),"")</f>
        <v>GA</v>
      </c>
      <c r="AC3949">
        <f>IFERROR(_xlfn.XLOOKUP($B3949,enrollment!$A$2:$A$801,enrollment!$L$2:$L$801),"")</f>
        <v>78</v>
      </c>
      <c r="AD3949" t="str" cm="1">
        <f t="array" ref="AD3949">_xlfn.IFS(AC3949="","Unknown",AC3949&lt;18,"0-17",AC3949&lt;35,"18-34",AC3949&lt;50,"35-49",AC3949&lt;65,"50-64",TRUE,"65+")</f>
        <v>65+</v>
      </c>
      <c r="AE3949">
        <f>IFERROR(_xlfn.XLOOKUP($B3949,enrollment!$A$2:$A$801,enrollment!$O$2:$O$801),"")</f>
        <v>8901234567</v>
      </c>
      <c r="AF3949">
        <f>IFERROR(_xlfn.XLOOKUP($AE3949,providers!$B$2:$B$11,providers!$Q$2:$Q$11),"")</f>
        <v>3.7</v>
      </c>
      <c r="AG3949" s="1">
        <f t="shared" si="61"/>
        <v>45505</v>
      </c>
    </row>
    <row r="3950" spans="1:33" x14ac:dyDescent="0.25">
      <c r="A3950" t="s">
        <v>4555</v>
      </c>
      <c r="B3950" t="s">
        <v>4554</v>
      </c>
      <c r="C3950">
        <v>9012345678</v>
      </c>
      <c r="D3950">
        <v>9012345678</v>
      </c>
      <c r="E3950" s="1">
        <v>45524</v>
      </c>
      <c r="F3950" s="1">
        <v>45524</v>
      </c>
      <c r="G3950" s="1">
        <v>45558</v>
      </c>
      <c r="H3950" t="s">
        <v>28</v>
      </c>
      <c r="I3950">
        <v>23</v>
      </c>
      <c r="J3950" t="s">
        <v>55</v>
      </c>
      <c r="K3950">
        <v>99284</v>
      </c>
      <c r="O3950">
        <v>1</v>
      </c>
      <c r="P3950">
        <v>2510.42</v>
      </c>
      <c r="Q3950">
        <v>1394.68</v>
      </c>
      <c r="R3950">
        <v>1115.74</v>
      </c>
      <c r="S3950">
        <v>278.94</v>
      </c>
      <c r="T3950" t="s">
        <v>30</v>
      </c>
      <c r="X3950" t="s">
        <v>43</v>
      </c>
      <c r="Y3950" t="s">
        <v>44</v>
      </c>
      <c r="Z3950" t="s">
        <v>45</v>
      </c>
      <c r="AA3950" t="str">
        <f>IFERROR(_xlfn.XLOOKUP($J3950,avoidable_ed_reference!$A$2:$A$13,avoidable_ed_reference!$C$2:$C$13),"Not Classified")</f>
        <v>Potentially Avoidable</v>
      </c>
      <c r="AB3950" t="str">
        <f>IFERROR(_xlfn.XLOOKUP($B3950,enrollment!$A$2:$A$801,enrollment!$I$2:$I$801),"")</f>
        <v>GA</v>
      </c>
      <c r="AC3950">
        <f>IFERROR(_xlfn.XLOOKUP($B3950,enrollment!$A$2:$A$801,enrollment!$L$2:$L$801),"")</f>
        <v>78</v>
      </c>
      <c r="AD3950" t="str" cm="1">
        <f t="array" ref="AD3950">_xlfn.IFS(AC3950="","Unknown",AC3950&lt;18,"0-17",AC3950&lt;35,"18-34",AC3950&lt;50,"35-49",AC3950&lt;65,"50-64",TRUE,"65+")</f>
        <v>65+</v>
      </c>
      <c r="AE3950">
        <f>IFERROR(_xlfn.XLOOKUP($B3950,enrollment!$A$2:$A$801,enrollment!$O$2:$O$801),"")</f>
        <v>8901234567</v>
      </c>
      <c r="AF3950">
        <f>IFERROR(_xlfn.XLOOKUP($AE3950,providers!$B$2:$B$11,providers!$Q$2:$Q$11),"")</f>
        <v>3.7</v>
      </c>
      <c r="AG3950" s="1">
        <f t="shared" si="61"/>
        <v>45505</v>
      </c>
    </row>
    <row r="3951" spans="1:33" x14ac:dyDescent="0.25">
      <c r="A3951" t="s">
        <v>4556</v>
      </c>
      <c r="B3951" t="s">
        <v>4554</v>
      </c>
      <c r="C3951">
        <v>9012345678</v>
      </c>
      <c r="D3951">
        <v>9012345678</v>
      </c>
      <c r="E3951" s="1">
        <v>45564</v>
      </c>
      <c r="F3951" s="1">
        <v>45564</v>
      </c>
      <c r="G3951" s="1">
        <v>45579</v>
      </c>
      <c r="H3951" t="s">
        <v>67</v>
      </c>
      <c r="I3951">
        <v>21</v>
      </c>
      <c r="J3951" t="s">
        <v>99</v>
      </c>
      <c r="K3951">
        <v>99223</v>
      </c>
      <c r="O3951">
        <v>1</v>
      </c>
      <c r="P3951">
        <v>28383.23</v>
      </c>
      <c r="Q3951">
        <v>18311.759999999998</v>
      </c>
      <c r="R3951">
        <v>14649.41</v>
      </c>
      <c r="S3951">
        <v>3662.35</v>
      </c>
      <c r="T3951" t="s">
        <v>30</v>
      </c>
      <c r="V3951">
        <v>1</v>
      </c>
      <c r="W3951" s="2" t="s">
        <v>68</v>
      </c>
      <c r="X3951" t="s">
        <v>43</v>
      </c>
      <c r="Y3951" t="s">
        <v>44</v>
      </c>
      <c r="Z3951" t="s">
        <v>69</v>
      </c>
      <c r="AA3951" t="str">
        <f>IFERROR(_xlfn.XLOOKUP($J3951,avoidable_ed_reference!$A$2:$A$13,avoidable_ed_reference!$C$2:$C$13),"Not Classified")</f>
        <v>Not Classified</v>
      </c>
      <c r="AB3951" t="str">
        <f>IFERROR(_xlfn.XLOOKUP($B3951,enrollment!$A$2:$A$801,enrollment!$I$2:$I$801),"")</f>
        <v>GA</v>
      </c>
      <c r="AC3951">
        <f>IFERROR(_xlfn.XLOOKUP($B3951,enrollment!$A$2:$A$801,enrollment!$L$2:$L$801),"")</f>
        <v>78</v>
      </c>
      <c r="AD3951" t="str" cm="1">
        <f t="array" ref="AD3951">_xlfn.IFS(AC3951="","Unknown",AC3951&lt;18,"0-17",AC3951&lt;35,"18-34",AC3951&lt;50,"35-49",AC3951&lt;65,"50-64",TRUE,"65+")</f>
        <v>65+</v>
      </c>
      <c r="AE3951">
        <f>IFERROR(_xlfn.XLOOKUP($B3951,enrollment!$A$2:$A$801,enrollment!$O$2:$O$801),"")</f>
        <v>8901234567</v>
      </c>
      <c r="AF3951">
        <f>IFERROR(_xlfn.XLOOKUP($AE3951,providers!$B$2:$B$11,providers!$Q$2:$Q$11),"")</f>
        <v>3.7</v>
      </c>
      <c r="AG3951" s="1">
        <f t="shared" si="61"/>
        <v>45536</v>
      </c>
    </row>
    <row r="3952" spans="1:33" x14ac:dyDescent="0.25">
      <c r="A3952" t="s">
        <v>4557</v>
      </c>
      <c r="B3952" t="s">
        <v>4554</v>
      </c>
      <c r="C3952">
        <v>5678901234</v>
      </c>
      <c r="D3952">
        <v>5678901234</v>
      </c>
      <c r="E3952" s="1">
        <v>45595</v>
      </c>
      <c r="F3952" s="1">
        <v>45595</v>
      </c>
      <c r="G3952" s="1">
        <v>45629</v>
      </c>
      <c r="H3952" t="s">
        <v>28</v>
      </c>
      <c r="I3952">
        <v>20</v>
      </c>
      <c r="J3952" t="s">
        <v>35</v>
      </c>
      <c r="K3952">
        <v>99213</v>
      </c>
      <c r="O3952">
        <v>1</v>
      </c>
      <c r="P3952">
        <v>147.13</v>
      </c>
      <c r="Q3952">
        <v>113.18</v>
      </c>
      <c r="R3952">
        <v>90.54</v>
      </c>
      <c r="S3952">
        <v>22.64</v>
      </c>
      <c r="T3952" t="s">
        <v>30</v>
      </c>
      <c r="X3952" t="s">
        <v>43</v>
      </c>
      <c r="Y3952" t="s">
        <v>44</v>
      </c>
      <c r="Z3952" t="s">
        <v>36</v>
      </c>
      <c r="AA3952" t="str">
        <f>IFERROR(_xlfn.XLOOKUP($J3952,avoidable_ed_reference!$A$2:$A$13,avoidable_ed_reference!$C$2:$C$13),"Not Classified")</f>
        <v>Avoidable</v>
      </c>
      <c r="AB3952" t="str">
        <f>IFERROR(_xlfn.XLOOKUP($B3952,enrollment!$A$2:$A$801,enrollment!$I$2:$I$801),"")</f>
        <v>GA</v>
      </c>
      <c r="AC3952">
        <f>IFERROR(_xlfn.XLOOKUP($B3952,enrollment!$A$2:$A$801,enrollment!$L$2:$L$801),"")</f>
        <v>78</v>
      </c>
      <c r="AD3952" t="str" cm="1">
        <f t="array" ref="AD3952">_xlfn.IFS(AC3952="","Unknown",AC3952&lt;18,"0-17",AC3952&lt;35,"18-34",AC3952&lt;50,"35-49",AC3952&lt;65,"50-64",TRUE,"65+")</f>
        <v>65+</v>
      </c>
      <c r="AE3952">
        <f>IFERROR(_xlfn.XLOOKUP($B3952,enrollment!$A$2:$A$801,enrollment!$O$2:$O$801),"")</f>
        <v>8901234567</v>
      </c>
      <c r="AF3952">
        <f>IFERROR(_xlfn.XLOOKUP($AE3952,providers!$B$2:$B$11,providers!$Q$2:$Q$11),"")</f>
        <v>3.7</v>
      </c>
      <c r="AG3952" s="1">
        <f t="shared" si="61"/>
        <v>45566</v>
      </c>
    </row>
    <row r="3953" spans="1:33" x14ac:dyDescent="0.25">
      <c r="A3953" t="s">
        <v>4558</v>
      </c>
      <c r="B3953" t="s">
        <v>4559</v>
      </c>
      <c r="C3953">
        <v>8901234567</v>
      </c>
      <c r="D3953">
        <v>8901234567</v>
      </c>
      <c r="E3953" s="1">
        <v>45374</v>
      </c>
      <c r="F3953" s="1">
        <v>45374</v>
      </c>
      <c r="G3953" s="1">
        <v>45406</v>
      </c>
      <c r="H3953" t="s">
        <v>28</v>
      </c>
      <c r="I3953">
        <v>11</v>
      </c>
      <c r="J3953" t="s">
        <v>38</v>
      </c>
      <c r="K3953">
        <v>99213</v>
      </c>
      <c r="O3953">
        <v>1</v>
      </c>
      <c r="P3953">
        <v>173.15</v>
      </c>
      <c r="Q3953">
        <v>128.26</v>
      </c>
      <c r="R3953">
        <v>102.61</v>
      </c>
      <c r="S3953">
        <v>25.65</v>
      </c>
      <c r="T3953" t="s">
        <v>30</v>
      </c>
      <c r="X3953" t="s">
        <v>31</v>
      </c>
      <c r="Y3953" t="s">
        <v>32</v>
      </c>
      <c r="Z3953" t="s">
        <v>39</v>
      </c>
      <c r="AA3953" t="str">
        <f>IFERROR(_xlfn.XLOOKUP($J3953,avoidable_ed_reference!$A$2:$A$13,avoidable_ed_reference!$C$2:$C$13),"Not Classified")</f>
        <v>Not Classified</v>
      </c>
      <c r="AB3953" t="str">
        <f>IFERROR(_xlfn.XLOOKUP($B3953,enrollment!$A$2:$A$801,enrollment!$I$2:$I$801),"")</f>
        <v>GA</v>
      </c>
      <c r="AC3953">
        <f>IFERROR(_xlfn.XLOOKUP($B3953,enrollment!$A$2:$A$801,enrollment!$L$2:$L$801),"")</f>
        <v>43</v>
      </c>
      <c r="AD3953" t="str" cm="1">
        <f t="array" ref="AD3953">_xlfn.IFS(AC3953="","Unknown",AC3953&lt;18,"0-17",AC3953&lt;35,"18-34",AC3953&lt;50,"35-49",AC3953&lt;65,"50-64",TRUE,"65+")</f>
        <v>35-49</v>
      </c>
      <c r="AE3953">
        <f>IFERROR(_xlfn.XLOOKUP($B3953,enrollment!$A$2:$A$801,enrollment!$O$2:$O$801),"")</f>
        <v>8901234567</v>
      </c>
      <c r="AF3953">
        <f>IFERROR(_xlfn.XLOOKUP($AE3953,providers!$B$2:$B$11,providers!$Q$2:$Q$11),"")</f>
        <v>3.7</v>
      </c>
      <c r="AG3953" s="1">
        <f t="shared" si="61"/>
        <v>45352</v>
      </c>
    </row>
    <row r="3954" spans="1:33" x14ac:dyDescent="0.25">
      <c r="A3954" t="s">
        <v>4560</v>
      </c>
      <c r="B3954" t="s">
        <v>4559</v>
      </c>
      <c r="C3954">
        <v>3456789012</v>
      </c>
      <c r="D3954">
        <v>3456789012</v>
      </c>
      <c r="E3954" s="1">
        <v>45326</v>
      </c>
      <c r="F3954" s="1">
        <v>45326</v>
      </c>
      <c r="G3954" s="1">
        <v>45358</v>
      </c>
      <c r="H3954" t="s">
        <v>67</v>
      </c>
      <c r="I3954">
        <v>21</v>
      </c>
      <c r="J3954" t="s">
        <v>80</v>
      </c>
      <c r="K3954">
        <v>99223</v>
      </c>
      <c r="O3954">
        <v>1</v>
      </c>
      <c r="P3954">
        <v>23767.51</v>
      </c>
      <c r="Q3954">
        <v>15333.88</v>
      </c>
      <c r="R3954">
        <v>12267.1</v>
      </c>
      <c r="S3954">
        <v>3066.78</v>
      </c>
      <c r="T3954" t="s">
        <v>30</v>
      </c>
      <c r="V3954">
        <v>1</v>
      </c>
      <c r="W3954" s="2" t="s">
        <v>68</v>
      </c>
      <c r="X3954" t="s">
        <v>31</v>
      </c>
      <c r="Y3954" t="s">
        <v>32</v>
      </c>
      <c r="Z3954" t="s">
        <v>69</v>
      </c>
      <c r="AA3954" t="str">
        <f>IFERROR(_xlfn.XLOOKUP($J3954,avoidable_ed_reference!$A$2:$A$13,avoidable_ed_reference!$C$2:$C$13),"Not Classified")</f>
        <v>Non-Avoidable</v>
      </c>
      <c r="AB3954" t="str">
        <f>IFERROR(_xlfn.XLOOKUP($B3954,enrollment!$A$2:$A$801,enrollment!$I$2:$I$801),"")</f>
        <v>GA</v>
      </c>
      <c r="AC3954">
        <f>IFERROR(_xlfn.XLOOKUP($B3954,enrollment!$A$2:$A$801,enrollment!$L$2:$L$801),"")</f>
        <v>43</v>
      </c>
      <c r="AD3954" t="str" cm="1">
        <f t="array" ref="AD3954">_xlfn.IFS(AC3954="","Unknown",AC3954&lt;18,"0-17",AC3954&lt;35,"18-34",AC3954&lt;50,"35-49",AC3954&lt;65,"50-64",TRUE,"65+")</f>
        <v>35-49</v>
      </c>
      <c r="AE3954">
        <f>IFERROR(_xlfn.XLOOKUP($B3954,enrollment!$A$2:$A$801,enrollment!$O$2:$O$801),"")</f>
        <v>8901234567</v>
      </c>
      <c r="AF3954">
        <f>IFERROR(_xlfn.XLOOKUP($AE3954,providers!$B$2:$B$11,providers!$Q$2:$Q$11),"")</f>
        <v>3.7</v>
      </c>
      <c r="AG3954" s="1">
        <f t="shared" si="61"/>
        <v>45323</v>
      </c>
    </row>
    <row r="3955" spans="1:33" x14ac:dyDescent="0.25">
      <c r="A3955" t="s">
        <v>4561</v>
      </c>
      <c r="B3955" t="s">
        <v>4559</v>
      </c>
      <c r="C3955">
        <v>8901234567</v>
      </c>
      <c r="D3955">
        <v>8901234567</v>
      </c>
      <c r="E3955" s="1">
        <v>45595</v>
      </c>
      <c r="F3955" s="1">
        <v>45595</v>
      </c>
      <c r="G3955" s="1">
        <v>45628</v>
      </c>
      <c r="H3955" t="s">
        <v>28</v>
      </c>
      <c r="I3955">
        <v>11</v>
      </c>
      <c r="J3955" t="s">
        <v>38</v>
      </c>
      <c r="K3955">
        <v>99213</v>
      </c>
      <c r="O3955">
        <v>1</v>
      </c>
      <c r="P3955">
        <v>214.57</v>
      </c>
      <c r="Q3955">
        <v>158.94</v>
      </c>
      <c r="R3955">
        <v>127.15</v>
      </c>
      <c r="S3955">
        <v>31.79</v>
      </c>
      <c r="T3955" t="s">
        <v>30</v>
      </c>
      <c r="X3955" t="s">
        <v>31</v>
      </c>
      <c r="Y3955" t="s">
        <v>32</v>
      </c>
      <c r="Z3955" t="s">
        <v>39</v>
      </c>
      <c r="AA3955" t="str">
        <f>IFERROR(_xlfn.XLOOKUP($J3955,avoidable_ed_reference!$A$2:$A$13,avoidable_ed_reference!$C$2:$C$13),"Not Classified")</f>
        <v>Not Classified</v>
      </c>
      <c r="AB3955" t="str">
        <f>IFERROR(_xlfn.XLOOKUP($B3955,enrollment!$A$2:$A$801,enrollment!$I$2:$I$801),"")</f>
        <v>GA</v>
      </c>
      <c r="AC3955">
        <f>IFERROR(_xlfn.XLOOKUP($B3955,enrollment!$A$2:$A$801,enrollment!$L$2:$L$801),"")</f>
        <v>43</v>
      </c>
      <c r="AD3955" t="str" cm="1">
        <f t="array" ref="AD3955">_xlfn.IFS(AC3955="","Unknown",AC3955&lt;18,"0-17",AC3955&lt;35,"18-34",AC3955&lt;50,"35-49",AC3955&lt;65,"50-64",TRUE,"65+")</f>
        <v>35-49</v>
      </c>
      <c r="AE3955">
        <f>IFERROR(_xlfn.XLOOKUP($B3955,enrollment!$A$2:$A$801,enrollment!$O$2:$O$801),"")</f>
        <v>8901234567</v>
      </c>
      <c r="AF3955">
        <f>IFERROR(_xlfn.XLOOKUP($AE3955,providers!$B$2:$B$11,providers!$Q$2:$Q$11),"")</f>
        <v>3.7</v>
      </c>
      <c r="AG3955" s="1">
        <f t="shared" si="61"/>
        <v>45566</v>
      </c>
    </row>
    <row r="3956" spans="1:33" x14ac:dyDescent="0.25">
      <c r="A3956" t="s">
        <v>4562</v>
      </c>
      <c r="B3956" t="s">
        <v>4559</v>
      </c>
      <c r="C3956">
        <v>8901234567</v>
      </c>
      <c r="D3956">
        <v>8901234567</v>
      </c>
      <c r="E3956" s="1">
        <v>45642</v>
      </c>
      <c r="F3956" s="1">
        <v>45642</v>
      </c>
      <c r="G3956" s="1">
        <v>45672</v>
      </c>
      <c r="H3956" t="s">
        <v>28</v>
      </c>
      <c r="I3956">
        <v>11</v>
      </c>
      <c r="J3956" t="s">
        <v>38</v>
      </c>
      <c r="K3956">
        <v>99213</v>
      </c>
      <c r="O3956">
        <v>1</v>
      </c>
      <c r="P3956">
        <v>162.69</v>
      </c>
      <c r="Q3956">
        <v>120.51</v>
      </c>
      <c r="R3956">
        <v>96.41</v>
      </c>
      <c r="S3956">
        <v>24.1</v>
      </c>
      <c r="T3956" t="s">
        <v>30</v>
      </c>
      <c r="X3956" t="s">
        <v>31</v>
      </c>
      <c r="Y3956" t="s">
        <v>32</v>
      </c>
      <c r="Z3956" t="s">
        <v>39</v>
      </c>
      <c r="AA3956" t="str">
        <f>IFERROR(_xlfn.XLOOKUP($J3956,avoidable_ed_reference!$A$2:$A$13,avoidable_ed_reference!$C$2:$C$13),"Not Classified")</f>
        <v>Not Classified</v>
      </c>
      <c r="AB3956" t="str">
        <f>IFERROR(_xlfn.XLOOKUP($B3956,enrollment!$A$2:$A$801,enrollment!$I$2:$I$801),"")</f>
        <v>GA</v>
      </c>
      <c r="AC3956">
        <f>IFERROR(_xlfn.XLOOKUP($B3956,enrollment!$A$2:$A$801,enrollment!$L$2:$L$801),"")</f>
        <v>43</v>
      </c>
      <c r="AD3956" t="str" cm="1">
        <f t="array" ref="AD3956">_xlfn.IFS(AC3956="","Unknown",AC3956&lt;18,"0-17",AC3956&lt;35,"18-34",AC3956&lt;50,"35-49",AC3956&lt;65,"50-64",TRUE,"65+")</f>
        <v>35-49</v>
      </c>
      <c r="AE3956">
        <f>IFERROR(_xlfn.XLOOKUP($B3956,enrollment!$A$2:$A$801,enrollment!$O$2:$O$801),"")</f>
        <v>8901234567</v>
      </c>
      <c r="AF3956">
        <f>IFERROR(_xlfn.XLOOKUP($AE3956,providers!$B$2:$B$11,providers!$Q$2:$Q$11),"")</f>
        <v>3.7</v>
      </c>
      <c r="AG3956" s="1">
        <f t="shared" si="61"/>
        <v>45627</v>
      </c>
    </row>
    <row r="3957" spans="1:33" x14ac:dyDescent="0.25">
      <c r="A3957" t="s">
        <v>4563</v>
      </c>
      <c r="B3957" t="s">
        <v>4559</v>
      </c>
      <c r="C3957">
        <v>8901234567</v>
      </c>
      <c r="D3957">
        <v>8901234567</v>
      </c>
      <c r="E3957" s="1">
        <v>45420</v>
      </c>
      <c r="F3957" s="1">
        <v>45420</v>
      </c>
      <c r="G3957" s="1">
        <v>45435</v>
      </c>
      <c r="H3957" t="s">
        <v>28</v>
      </c>
      <c r="I3957">
        <v>11</v>
      </c>
      <c r="J3957" t="s">
        <v>47</v>
      </c>
      <c r="K3957">
        <v>99213</v>
      </c>
      <c r="O3957">
        <v>1</v>
      </c>
      <c r="P3957">
        <v>195.25</v>
      </c>
      <c r="Q3957">
        <v>144.63</v>
      </c>
      <c r="R3957">
        <v>115.7</v>
      </c>
      <c r="S3957">
        <v>28.93</v>
      </c>
      <c r="T3957" t="s">
        <v>30</v>
      </c>
      <c r="X3957" t="s">
        <v>31</v>
      </c>
      <c r="Y3957" t="s">
        <v>32</v>
      </c>
      <c r="Z3957" t="s">
        <v>39</v>
      </c>
      <c r="AA3957" t="str">
        <f>IFERROR(_xlfn.XLOOKUP($J3957,avoidable_ed_reference!$A$2:$A$13,avoidable_ed_reference!$C$2:$C$13),"Not Classified")</f>
        <v>Not Classified</v>
      </c>
      <c r="AB3957" t="str">
        <f>IFERROR(_xlfn.XLOOKUP($B3957,enrollment!$A$2:$A$801,enrollment!$I$2:$I$801),"")</f>
        <v>GA</v>
      </c>
      <c r="AC3957">
        <f>IFERROR(_xlfn.XLOOKUP($B3957,enrollment!$A$2:$A$801,enrollment!$L$2:$L$801),"")</f>
        <v>43</v>
      </c>
      <c r="AD3957" t="str" cm="1">
        <f t="array" ref="AD3957">_xlfn.IFS(AC3957="","Unknown",AC3957&lt;18,"0-17",AC3957&lt;35,"18-34",AC3957&lt;50,"35-49",AC3957&lt;65,"50-64",TRUE,"65+")</f>
        <v>35-49</v>
      </c>
      <c r="AE3957">
        <f>IFERROR(_xlfn.XLOOKUP($B3957,enrollment!$A$2:$A$801,enrollment!$O$2:$O$801),"")</f>
        <v>8901234567</v>
      </c>
      <c r="AF3957">
        <f>IFERROR(_xlfn.XLOOKUP($AE3957,providers!$B$2:$B$11,providers!$Q$2:$Q$11),"")</f>
        <v>3.7</v>
      </c>
      <c r="AG3957" s="1">
        <f t="shared" si="61"/>
        <v>45413</v>
      </c>
    </row>
    <row r="3958" spans="1:33" x14ac:dyDescent="0.25">
      <c r="A3958" t="s">
        <v>4564</v>
      </c>
      <c r="B3958" t="s">
        <v>4559</v>
      </c>
      <c r="C3958">
        <v>8901234567</v>
      </c>
      <c r="D3958">
        <v>8901234567</v>
      </c>
      <c r="E3958" s="1">
        <v>45336</v>
      </c>
      <c r="F3958" s="1">
        <v>45336</v>
      </c>
      <c r="G3958" s="1">
        <v>45365</v>
      </c>
      <c r="H3958" t="s">
        <v>28</v>
      </c>
      <c r="I3958">
        <v>11</v>
      </c>
      <c r="J3958" t="s">
        <v>47</v>
      </c>
      <c r="K3958">
        <v>99213</v>
      </c>
      <c r="O3958">
        <v>1</v>
      </c>
      <c r="P3958">
        <v>223.76</v>
      </c>
      <c r="Q3958">
        <v>165.75</v>
      </c>
      <c r="R3958">
        <v>132.6</v>
      </c>
      <c r="S3958">
        <v>33.15</v>
      </c>
      <c r="T3958" t="s">
        <v>30</v>
      </c>
      <c r="X3958" t="s">
        <v>31</v>
      </c>
      <c r="Y3958" t="s">
        <v>32</v>
      </c>
      <c r="Z3958" t="s">
        <v>39</v>
      </c>
      <c r="AA3958" t="str">
        <f>IFERROR(_xlfn.XLOOKUP($J3958,avoidable_ed_reference!$A$2:$A$13,avoidable_ed_reference!$C$2:$C$13),"Not Classified")</f>
        <v>Not Classified</v>
      </c>
      <c r="AB3958" t="str">
        <f>IFERROR(_xlfn.XLOOKUP($B3958,enrollment!$A$2:$A$801,enrollment!$I$2:$I$801),"")</f>
        <v>GA</v>
      </c>
      <c r="AC3958">
        <f>IFERROR(_xlfn.XLOOKUP($B3958,enrollment!$A$2:$A$801,enrollment!$L$2:$L$801),"")</f>
        <v>43</v>
      </c>
      <c r="AD3958" t="str" cm="1">
        <f t="array" ref="AD3958">_xlfn.IFS(AC3958="","Unknown",AC3958&lt;18,"0-17",AC3958&lt;35,"18-34",AC3958&lt;50,"35-49",AC3958&lt;65,"50-64",TRUE,"65+")</f>
        <v>35-49</v>
      </c>
      <c r="AE3958">
        <f>IFERROR(_xlfn.XLOOKUP($B3958,enrollment!$A$2:$A$801,enrollment!$O$2:$O$801),"")</f>
        <v>8901234567</v>
      </c>
      <c r="AF3958">
        <f>IFERROR(_xlfn.XLOOKUP($AE3958,providers!$B$2:$B$11,providers!$Q$2:$Q$11),"")</f>
        <v>3.7</v>
      </c>
      <c r="AG3958" s="1">
        <f t="shared" si="61"/>
        <v>45323</v>
      </c>
    </row>
    <row r="3959" spans="1:33" x14ac:dyDescent="0.25">
      <c r="A3959" t="s">
        <v>4565</v>
      </c>
      <c r="B3959" t="s">
        <v>4559</v>
      </c>
      <c r="C3959">
        <v>8901234567</v>
      </c>
      <c r="D3959">
        <v>8901234567</v>
      </c>
      <c r="E3959" s="1">
        <v>45474</v>
      </c>
      <c r="F3959" s="1">
        <v>45474</v>
      </c>
      <c r="G3959" s="1">
        <v>45488</v>
      </c>
      <c r="H3959" t="s">
        <v>28</v>
      </c>
      <c r="I3959">
        <v>11</v>
      </c>
      <c r="J3959" t="s">
        <v>38</v>
      </c>
      <c r="K3959">
        <v>99213</v>
      </c>
      <c r="O3959">
        <v>1</v>
      </c>
      <c r="P3959">
        <v>240.18</v>
      </c>
      <c r="Q3959">
        <v>177.91</v>
      </c>
      <c r="R3959">
        <v>142.33000000000001</v>
      </c>
      <c r="S3959">
        <v>35.58</v>
      </c>
      <c r="T3959" t="s">
        <v>30</v>
      </c>
      <c r="X3959" t="s">
        <v>31</v>
      </c>
      <c r="Y3959" t="s">
        <v>32</v>
      </c>
      <c r="Z3959" t="s">
        <v>39</v>
      </c>
      <c r="AA3959" t="str">
        <f>IFERROR(_xlfn.XLOOKUP($J3959,avoidable_ed_reference!$A$2:$A$13,avoidable_ed_reference!$C$2:$C$13),"Not Classified")</f>
        <v>Not Classified</v>
      </c>
      <c r="AB3959" t="str">
        <f>IFERROR(_xlfn.XLOOKUP($B3959,enrollment!$A$2:$A$801,enrollment!$I$2:$I$801),"")</f>
        <v>GA</v>
      </c>
      <c r="AC3959">
        <f>IFERROR(_xlfn.XLOOKUP($B3959,enrollment!$A$2:$A$801,enrollment!$L$2:$L$801),"")</f>
        <v>43</v>
      </c>
      <c r="AD3959" t="str" cm="1">
        <f t="array" ref="AD3959">_xlfn.IFS(AC3959="","Unknown",AC3959&lt;18,"0-17",AC3959&lt;35,"18-34",AC3959&lt;50,"35-49",AC3959&lt;65,"50-64",TRUE,"65+")</f>
        <v>35-49</v>
      </c>
      <c r="AE3959">
        <f>IFERROR(_xlfn.XLOOKUP($B3959,enrollment!$A$2:$A$801,enrollment!$O$2:$O$801),"")</f>
        <v>8901234567</v>
      </c>
      <c r="AF3959">
        <f>IFERROR(_xlfn.XLOOKUP($AE3959,providers!$B$2:$B$11,providers!$Q$2:$Q$11),"")</f>
        <v>3.7</v>
      </c>
      <c r="AG3959" s="1">
        <f t="shared" si="61"/>
        <v>45474</v>
      </c>
    </row>
    <row r="3960" spans="1:33" x14ac:dyDescent="0.25">
      <c r="A3960" t="s">
        <v>4566</v>
      </c>
      <c r="B3960" t="s">
        <v>4567</v>
      </c>
      <c r="C3960">
        <v>6789012345</v>
      </c>
      <c r="D3960">
        <v>6789012345</v>
      </c>
      <c r="E3960" s="1">
        <v>45535</v>
      </c>
      <c r="F3960" s="1">
        <v>45535</v>
      </c>
      <c r="G3960" s="1">
        <v>45555</v>
      </c>
      <c r="H3960" t="s">
        <v>28</v>
      </c>
      <c r="I3960">
        <v>22</v>
      </c>
      <c r="J3960" t="s">
        <v>29</v>
      </c>
      <c r="K3960">
        <v>90837</v>
      </c>
      <c r="O3960">
        <v>1</v>
      </c>
      <c r="P3960">
        <v>248.62</v>
      </c>
      <c r="Q3960">
        <v>184.16</v>
      </c>
      <c r="R3960">
        <v>147.33000000000001</v>
      </c>
      <c r="S3960">
        <v>36.83</v>
      </c>
      <c r="T3960" t="s">
        <v>30</v>
      </c>
      <c r="X3960" t="s">
        <v>146</v>
      </c>
      <c r="Y3960" t="s">
        <v>147</v>
      </c>
      <c r="Z3960" t="s">
        <v>33</v>
      </c>
      <c r="AA3960" t="str">
        <f>IFERROR(_xlfn.XLOOKUP($J3960,avoidable_ed_reference!$A$2:$A$13,avoidable_ed_reference!$C$2:$C$13),"Not Classified")</f>
        <v>Potentially Avoidable</v>
      </c>
      <c r="AB3960" t="str">
        <f>IFERROR(_xlfn.XLOOKUP($B3960,enrollment!$A$2:$A$801,enrollment!$I$2:$I$801),"")</f>
        <v>GA</v>
      </c>
      <c r="AC3960">
        <f>IFERROR(_xlfn.XLOOKUP($B3960,enrollment!$A$2:$A$801,enrollment!$L$2:$L$801),"")</f>
        <v>82</v>
      </c>
      <c r="AD3960" t="str" cm="1">
        <f t="array" ref="AD3960">_xlfn.IFS(AC3960="","Unknown",AC3960&lt;18,"0-17",AC3960&lt;35,"18-34",AC3960&lt;50,"35-49",AC3960&lt;65,"50-64",TRUE,"65+")</f>
        <v>65+</v>
      </c>
      <c r="AE3960">
        <f>IFERROR(_xlfn.XLOOKUP($B3960,enrollment!$A$2:$A$801,enrollment!$O$2:$O$801),"")</f>
        <v>8901234567</v>
      </c>
      <c r="AF3960">
        <f>IFERROR(_xlfn.XLOOKUP($AE3960,providers!$B$2:$B$11,providers!$Q$2:$Q$11),"")</f>
        <v>3.7</v>
      </c>
      <c r="AG3960" s="1">
        <f t="shared" si="61"/>
        <v>45505</v>
      </c>
    </row>
    <row r="3961" spans="1:33" x14ac:dyDescent="0.25">
      <c r="A3961" t="s">
        <v>4568</v>
      </c>
      <c r="B3961" t="s">
        <v>4567</v>
      </c>
      <c r="C3961">
        <v>2345678901</v>
      </c>
      <c r="D3961">
        <v>2345678901</v>
      </c>
      <c r="E3961" s="1">
        <v>45563</v>
      </c>
      <c r="F3961" s="1">
        <v>45563</v>
      </c>
      <c r="G3961" s="1">
        <v>45586</v>
      </c>
      <c r="H3961" t="s">
        <v>28</v>
      </c>
      <c r="I3961">
        <v>23</v>
      </c>
      <c r="J3961" t="s">
        <v>93</v>
      </c>
      <c r="K3961">
        <v>99284</v>
      </c>
      <c r="O3961">
        <v>1</v>
      </c>
      <c r="P3961">
        <v>2075.92</v>
      </c>
      <c r="Q3961">
        <v>1153.29</v>
      </c>
      <c r="R3961">
        <v>922.63</v>
      </c>
      <c r="S3961">
        <v>230.66</v>
      </c>
      <c r="T3961" t="s">
        <v>30</v>
      </c>
      <c r="X3961" t="s">
        <v>146</v>
      </c>
      <c r="Y3961" t="s">
        <v>147</v>
      </c>
      <c r="Z3961" t="s">
        <v>45</v>
      </c>
      <c r="AA3961" t="str">
        <f>IFERROR(_xlfn.XLOOKUP($J3961,avoidable_ed_reference!$A$2:$A$13,avoidable_ed_reference!$C$2:$C$13),"Not Classified")</f>
        <v>Avoidable</v>
      </c>
      <c r="AB3961" t="str">
        <f>IFERROR(_xlfn.XLOOKUP($B3961,enrollment!$A$2:$A$801,enrollment!$I$2:$I$801),"")</f>
        <v>GA</v>
      </c>
      <c r="AC3961">
        <f>IFERROR(_xlfn.XLOOKUP($B3961,enrollment!$A$2:$A$801,enrollment!$L$2:$L$801),"")</f>
        <v>82</v>
      </c>
      <c r="AD3961" t="str" cm="1">
        <f t="array" ref="AD3961">_xlfn.IFS(AC3961="","Unknown",AC3961&lt;18,"0-17",AC3961&lt;35,"18-34",AC3961&lt;50,"35-49",AC3961&lt;65,"50-64",TRUE,"65+")</f>
        <v>65+</v>
      </c>
      <c r="AE3961">
        <f>IFERROR(_xlfn.XLOOKUP($B3961,enrollment!$A$2:$A$801,enrollment!$O$2:$O$801),"")</f>
        <v>8901234567</v>
      </c>
      <c r="AF3961">
        <f>IFERROR(_xlfn.XLOOKUP($AE3961,providers!$B$2:$B$11,providers!$Q$2:$Q$11),"")</f>
        <v>3.7</v>
      </c>
      <c r="AG3961" s="1">
        <f t="shared" si="61"/>
        <v>45536</v>
      </c>
    </row>
    <row r="3962" spans="1:33" x14ac:dyDescent="0.25">
      <c r="A3962" t="s">
        <v>4569</v>
      </c>
      <c r="B3962" t="s">
        <v>4567</v>
      </c>
      <c r="C3962">
        <v>8901234567</v>
      </c>
      <c r="D3962">
        <v>8901234567</v>
      </c>
      <c r="E3962" s="1">
        <v>45297</v>
      </c>
      <c r="F3962" s="1">
        <v>45297</v>
      </c>
      <c r="G3962" s="1">
        <v>45311</v>
      </c>
      <c r="H3962" t="s">
        <v>28</v>
      </c>
      <c r="I3962">
        <v>11</v>
      </c>
      <c r="J3962" t="s">
        <v>35</v>
      </c>
      <c r="K3962">
        <v>99213</v>
      </c>
      <c r="O3962">
        <v>1</v>
      </c>
      <c r="P3962">
        <v>200</v>
      </c>
      <c r="Q3962">
        <v>148.15</v>
      </c>
      <c r="R3962">
        <v>118.52</v>
      </c>
      <c r="S3962">
        <v>29.63</v>
      </c>
      <c r="T3962" t="s">
        <v>30</v>
      </c>
      <c r="X3962" t="s">
        <v>146</v>
      </c>
      <c r="Y3962" t="s">
        <v>147</v>
      </c>
      <c r="Z3962" t="s">
        <v>39</v>
      </c>
      <c r="AA3962" t="str">
        <f>IFERROR(_xlfn.XLOOKUP($J3962,avoidable_ed_reference!$A$2:$A$13,avoidable_ed_reference!$C$2:$C$13),"Not Classified")</f>
        <v>Avoidable</v>
      </c>
      <c r="AB3962" t="str">
        <f>IFERROR(_xlfn.XLOOKUP($B3962,enrollment!$A$2:$A$801,enrollment!$I$2:$I$801),"")</f>
        <v>GA</v>
      </c>
      <c r="AC3962">
        <f>IFERROR(_xlfn.XLOOKUP($B3962,enrollment!$A$2:$A$801,enrollment!$L$2:$L$801),"")</f>
        <v>82</v>
      </c>
      <c r="AD3962" t="str" cm="1">
        <f t="array" ref="AD3962">_xlfn.IFS(AC3962="","Unknown",AC3962&lt;18,"0-17",AC3962&lt;35,"18-34",AC3962&lt;50,"35-49",AC3962&lt;65,"50-64",TRUE,"65+")</f>
        <v>65+</v>
      </c>
      <c r="AE3962">
        <f>IFERROR(_xlfn.XLOOKUP($B3962,enrollment!$A$2:$A$801,enrollment!$O$2:$O$801),"")</f>
        <v>8901234567</v>
      </c>
      <c r="AF3962">
        <f>IFERROR(_xlfn.XLOOKUP($AE3962,providers!$B$2:$B$11,providers!$Q$2:$Q$11),"")</f>
        <v>3.7</v>
      </c>
      <c r="AG3962" s="1">
        <f t="shared" si="61"/>
        <v>45292</v>
      </c>
    </row>
    <row r="3963" spans="1:33" x14ac:dyDescent="0.25">
      <c r="A3963" t="s">
        <v>4570</v>
      </c>
      <c r="B3963" t="s">
        <v>4567</v>
      </c>
      <c r="C3963">
        <v>2233445566</v>
      </c>
      <c r="D3963">
        <v>2233445566</v>
      </c>
      <c r="E3963" s="1">
        <v>45629</v>
      </c>
      <c r="F3963" s="1">
        <v>45629</v>
      </c>
      <c r="G3963" s="1">
        <v>45658</v>
      </c>
      <c r="H3963" t="s">
        <v>59</v>
      </c>
      <c r="J3963" t="s">
        <v>99</v>
      </c>
      <c r="L3963" s="2" t="s">
        <v>82</v>
      </c>
      <c r="M3963" t="s">
        <v>83</v>
      </c>
      <c r="N3963" t="s">
        <v>84</v>
      </c>
      <c r="O3963">
        <v>1</v>
      </c>
      <c r="P3963">
        <v>1070.71</v>
      </c>
      <c r="Q3963">
        <v>973.37</v>
      </c>
      <c r="R3963">
        <v>778.7</v>
      </c>
      <c r="S3963">
        <v>194.67</v>
      </c>
      <c r="T3963" t="s">
        <v>30</v>
      </c>
      <c r="X3963" t="s">
        <v>146</v>
      </c>
      <c r="Y3963" t="s">
        <v>147</v>
      </c>
      <c r="Z3963" t="s">
        <v>64</v>
      </c>
      <c r="AA3963" t="str">
        <f>IFERROR(_xlfn.XLOOKUP($J3963,avoidable_ed_reference!$A$2:$A$13,avoidable_ed_reference!$C$2:$C$13),"Not Classified")</f>
        <v>Not Classified</v>
      </c>
      <c r="AB3963" t="str">
        <f>IFERROR(_xlfn.XLOOKUP($B3963,enrollment!$A$2:$A$801,enrollment!$I$2:$I$801),"")</f>
        <v>GA</v>
      </c>
      <c r="AC3963">
        <f>IFERROR(_xlfn.XLOOKUP($B3963,enrollment!$A$2:$A$801,enrollment!$L$2:$L$801),"")</f>
        <v>82</v>
      </c>
      <c r="AD3963" t="str" cm="1">
        <f t="array" ref="AD3963">_xlfn.IFS(AC3963="","Unknown",AC3963&lt;18,"0-17",AC3963&lt;35,"18-34",AC3963&lt;50,"35-49",AC3963&lt;65,"50-64",TRUE,"65+")</f>
        <v>65+</v>
      </c>
      <c r="AE3963">
        <f>IFERROR(_xlfn.XLOOKUP($B3963,enrollment!$A$2:$A$801,enrollment!$O$2:$O$801),"")</f>
        <v>8901234567</v>
      </c>
      <c r="AF3963">
        <f>IFERROR(_xlfn.XLOOKUP($AE3963,providers!$B$2:$B$11,providers!$Q$2:$Q$11),"")</f>
        <v>3.7</v>
      </c>
      <c r="AG3963" s="1">
        <f t="shared" si="61"/>
        <v>45627</v>
      </c>
    </row>
    <row r="3964" spans="1:33" x14ac:dyDescent="0.25">
      <c r="A3964" t="s">
        <v>4571</v>
      </c>
      <c r="B3964" t="s">
        <v>4567</v>
      </c>
      <c r="C3964">
        <v>7890123456</v>
      </c>
      <c r="D3964">
        <v>7890123456</v>
      </c>
      <c r="E3964" s="1">
        <v>45647</v>
      </c>
      <c r="F3964" s="1">
        <v>45647</v>
      </c>
      <c r="G3964" s="1">
        <v>45668</v>
      </c>
      <c r="H3964" t="s">
        <v>59</v>
      </c>
      <c r="J3964" t="s">
        <v>99</v>
      </c>
      <c r="L3964" s="2" t="s">
        <v>106</v>
      </c>
      <c r="M3964" t="s">
        <v>107</v>
      </c>
      <c r="N3964" t="s">
        <v>108</v>
      </c>
      <c r="O3964">
        <v>1</v>
      </c>
      <c r="P3964">
        <v>1141.5899999999999</v>
      </c>
      <c r="Q3964">
        <v>1037.81</v>
      </c>
      <c r="R3964">
        <v>830.25</v>
      </c>
      <c r="S3964">
        <v>207.56</v>
      </c>
      <c r="T3964" t="s">
        <v>30</v>
      </c>
      <c r="X3964" t="s">
        <v>146</v>
      </c>
      <c r="Y3964" t="s">
        <v>147</v>
      </c>
      <c r="Z3964" t="s">
        <v>64</v>
      </c>
      <c r="AA3964" t="str">
        <f>IFERROR(_xlfn.XLOOKUP($J3964,avoidable_ed_reference!$A$2:$A$13,avoidable_ed_reference!$C$2:$C$13),"Not Classified")</f>
        <v>Not Classified</v>
      </c>
      <c r="AB3964" t="str">
        <f>IFERROR(_xlfn.XLOOKUP($B3964,enrollment!$A$2:$A$801,enrollment!$I$2:$I$801),"")</f>
        <v>GA</v>
      </c>
      <c r="AC3964">
        <f>IFERROR(_xlfn.XLOOKUP($B3964,enrollment!$A$2:$A$801,enrollment!$L$2:$L$801),"")</f>
        <v>82</v>
      </c>
      <c r="AD3964" t="str" cm="1">
        <f t="array" ref="AD3964">_xlfn.IFS(AC3964="","Unknown",AC3964&lt;18,"0-17",AC3964&lt;35,"18-34",AC3964&lt;50,"35-49",AC3964&lt;65,"50-64",TRUE,"65+")</f>
        <v>65+</v>
      </c>
      <c r="AE3964">
        <f>IFERROR(_xlfn.XLOOKUP($B3964,enrollment!$A$2:$A$801,enrollment!$O$2:$O$801),"")</f>
        <v>8901234567</v>
      </c>
      <c r="AF3964">
        <f>IFERROR(_xlfn.XLOOKUP($AE3964,providers!$B$2:$B$11,providers!$Q$2:$Q$11),"")</f>
        <v>3.7</v>
      </c>
      <c r="AG3964" s="1">
        <f t="shared" si="61"/>
        <v>45627</v>
      </c>
    </row>
    <row r="3965" spans="1:33" x14ac:dyDescent="0.25">
      <c r="A3965" t="s">
        <v>4572</v>
      </c>
      <c r="B3965" t="s">
        <v>4567</v>
      </c>
      <c r="C3965">
        <v>8901234567</v>
      </c>
      <c r="D3965">
        <v>8901234567</v>
      </c>
      <c r="E3965" s="1">
        <v>45323</v>
      </c>
      <c r="F3965" s="1">
        <v>45323</v>
      </c>
      <c r="G3965" s="1">
        <v>45343</v>
      </c>
      <c r="H3965" t="s">
        <v>28</v>
      </c>
      <c r="I3965">
        <v>11</v>
      </c>
      <c r="J3965" t="s">
        <v>47</v>
      </c>
      <c r="K3965">
        <v>99213</v>
      </c>
      <c r="O3965">
        <v>1</v>
      </c>
      <c r="P3965">
        <v>185.79</v>
      </c>
      <c r="Q3965">
        <v>137.62</v>
      </c>
      <c r="R3965">
        <v>110.1</v>
      </c>
      <c r="S3965">
        <v>27.52</v>
      </c>
      <c r="T3965" t="s">
        <v>30</v>
      </c>
      <c r="X3965" t="s">
        <v>146</v>
      </c>
      <c r="Y3965" t="s">
        <v>147</v>
      </c>
      <c r="Z3965" t="s">
        <v>39</v>
      </c>
      <c r="AA3965" t="str">
        <f>IFERROR(_xlfn.XLOOKUP($J3965,avoidable_ed_reference!$A$2:$A$13,avoidable_ed_reference!$C$2:$C$13),"Not Classified")</f>
        <v>Not Classified</v>
      </c>
      <c r="AB3965" t="str">
        <f>IFERROR(_xlfn.XLOOKUP($B3965,enrollment!$A$2:$A$801,enrollment!$I$2:$I$801),"")</f>
        <v>GA</v>
      </c>
      <c r="AC3965">
        <f>IFERROR(_xlfn.XLOOKUP($B3965,enrollment!$A$2:$A$801,enrollment!$L$2:$L$801),"")</f>
        <v>82</v>
      </c>
      <c r="AD3965" t="str" cm="1">
        <f t="array" ref="AD3965">_xlfn.IFS(AC3965="","Unknown",AC3965&lt;18,"0-17",AC3965&lt;35,"18-34",AC3965&lt;50,"35-49",AC3965&lt;65,"50-64",TRUE,"65+")</f>
        <v>65+</v>
      </c>
      <c r="AE3965">
        <f>IFERROR(_xlfn.XLOOKUP($B3965,enrollment!$A$2:$A$801,enrollment!$O$2:$O$801),"")</f>
        <v>8901234567</v>
      </c>
      <c r="AF3965">
        <f>IFERROR(_xlfn.XLOOKUP($AE3965,providers!$B$2:$B$11,providers!$Q$2:$Q$11),"")</f>
        <v>3.7</v>
      </c>
      <c r="AG3965" s="1">
        <f t="shared" si="61"/>
        <v>45323</v>
      </c>
    </row>
    <row r="3966" spans="1:33" x14ac:dyDescent="0.25">
      <c r="A3966" t="s">
        <v>4573</v>
      </c>
      <c r="B3966" t="s">
        <v>4567</v>
      </c>
      <c r="C3966">
        <v>6789012345</v>
      </c>
      <c r="D3966">
        <v>6789012345</v>
      </c>
      <c r="E3966" s="1">
        <v>45434</v>
      </c>
      <c r="F3966" s="1">
        <v>45434</v>
      </c>
      <c r="G3966" s="1">
        <v>45461</v>
      </c>
      <c r="H3966" t="s">
        <v>28</v>
      </c>
      <c r="I3966">
        <v>22</v>
      </c>
      <c r="J3966" t="s">
        <v>29</v>
      </c>
      <c r="K3966">
        <v>90837</v>
      </c>
      <c r="O3966">
        <v>1</v>
      </c>
      <c r="P3966">
        <v>233.47</v>
      </c>
      <c r="Q3966">
        <v>172.94</v>
      </c>
      <c r="R3966">
        <v>138.35</v>
      </c>
      <c r="S3966">
        <v>34.590000000000003</v>
      </c>
      <c r="T3966" t="s">
        <v>30</v>
      </c>
      <c r="X3966" t="s">
        <v>146</v>
      </c>
      <c r="Y3966" t="s">
        <v>147</v>
      </c>
      <c r="Z3966" t="s">
        <v>33</v>
      </c>
      <c r="AA3966" t="str">
        <f>IFERROR(_xlfn.XLOOKUP($J3966,avoidable_ed_reference!$A$2:$A$13,avoidable_ed_reference!$C$2:$C$13),"Not Classified")</f>
        <v>Potentially Avoidable</v>
      </c>
      <c r="AB3966" t="str">
        <f>IFERROR(_xlfn.XLOOKUP($B3966,enrollment!$A$2:$A$801,enrollment!$I$2:$I$801),"")</f>
        <v>GA</v>
      </c>
      <c r="AC3966">
        <f>IFERROR(_xlfn.XLOOKUP($B3966,enrollment!$A$2:$A$801,enrollment!$L$2:$L$801),"")</f>
        <v>82</v>
      </c>
      <c r="AD3966" t="str" cm="1">
        <f t="array" ref="AD3966">_xlfn.IFS(AC3966="","Unknown",AC3966&lt;18,"0-17",AC3966&lt;35,"18-34",AC3966&lt;50,"35-49",AC3966&lt;65,"50-64",TRUE,"65+")</f>
        <v>65+</v>
      </c>
      <c r="AE3966">
        <f>IFERROR(_xlfn.XLOOKUP($B3966,enrollment!$A$2:$A$801,enrollment!$O$2:$O$801),"")</f>
        <v>8901234567</v>
      </c>
      <c r="AF3966">
        <f>IFERROR(_xlfn.XLOOKUP($AE3966,providers!$B$2:$B$11,providers!$Q$2:$Q$11),"")</f>
        <v>3.7</v>
      </c>
      <c r="AG3966" s="1">
        <f t="shared" si="61"/>
        <v>45413</v>
      </c>
    </row>
    <row r="3967" spans="1:33" x14ac:dyDescent="0.25">
      <c r="A3967" t="s">
        <v>4574</v>
      </c>
      <c r="B3967" t="s">
        <v>4575</v>
      </c>
      <c r="C3967">
        <v>8901234567</v>
      </c>
      <c r="D3967">
        <v>8901234567</v>
      </c>
      <c r="E3967" s="1">
        <v>45474</v>
      </c>
      <c r="F3967" s="1">
        <v>45474</v>
      </c>
      <c r="G3967" s="1">
        <v>45491</v>
      </c>
      <c r="H3967" t="s">
        <v>28</v>
      </c>
      <c r="I3967">
        <v>11</v>
      </c>
      <c r="J3967" t="s">
        <v>47</v>
      </c>
      <c r="K3967">
        <v>99213</v>
      </c>
      <c r="O3967">
        <v>1</v>
      </c>
      <c r="P3967">
        <v>219.25</v>
      </c>
      <c r="Q3967">
        <v>162.41</v>
      </c>
      <c r="R3967">
        <v>129.93</v>
      </c>
      <c r="S3967">
        <v>32.479999999999997</v>
      </c>
      <c r="T3967" t="s">
        <v>30</v>
      </c>
      <c r="X3967" t="s">
        <v>233</v>
      </c>
      <c r="Y3967" t="s">
        <v>32</v>
      </c>
      <c r="Z3967" t="s">
        <v>39</v>
      </c>
      <c r="AA3967" t="str">
        <f>IFERROR(_xlfn.XLOOKUP($J3967,avoidable_ed_reference!$A$2:$A$13,avoidable_ed_reference!$C$2:$C$13),"Not Classified")</f>
        <v>Not Classified</v>
      </c>
      <c r="AB3967" t="str">
        <f>IFERROR(_xlfn.XLOOKUP($B3967,enrollment!$A$2:$A$801,enrollment!$I$2:$I$801),"")</f>
        <v>GA</v>
      </c>
      <c r="AC3967">
        <f>IFERROR(_xlfn.XLOOKUP($B3967,enrollment!$A$2:$A$801,enrollment!$L$2:$L$801),"")</f>
        <v>45</v>
      </c>
      <c r="AD3967" t="str" cm="1">
        <f t="array" ref="AD3967">_xlfn.IFS(AC3967="","Unknown",AC3967&lt;18,"0-17",AC3967&lt;35,"18-34",AC3967&lt;50,"35-49",AC3967&lt;65,"50-64",TRUE,"65+")</f>
        <v>35-49</v>
      </c>
      <c r="AE3967">
        <f>IFERROR(_xlfn.XLOOKUP($B3967,enrollment!$A$2:$A$801,enrollment!$O$2:$O$801),"")</f>
        <v>8901234567</v>
      </c>
      <c r="AF3967">
        <f>IFERROR(_xlfn.XLOOKUP($AE3967,providers!$B$2:$B$11,providers!$Q$2:$Q$11),"")</f>
        <v>3.7</v>
      </c>
      <c r="AG3967" s="1">
        <f t="shared" si="61"/>
        <v>45474</v>
      </c>
    </row>
    <row r="3968" spans="1:33" x14ac:dyDescent="0.25">
      <c r="A3968" t="s">
        <v>4576</v>
      </c>
      <c r="B3968" t="s">
        <v>4575</v>
      </c>
      <c r="C3968">
        <v>7890123456</v>
      </c>
      <c r="D3968">
        <v>7890123456</v>
      </c>
      <c r="E3968" s="1">
        <v>45417</v>
      </c>
      <c r="F3968" s="1">
        <v>45417</v>
      </c>
      <c r="G3968" s="1">
        <v>45436</v>
      </c>
      <c r="H3968" t="s">
        <v>59</v>
      </c>
      <c r="J3968" t="s">
        <v>47</v>
      </c>
      <c r="L3968" s="2" t="s">
        <v>61</v>
      </c>
      <c r="M3968" t="s">
        <v>62</v>
      </c>
      <c r="N3968" t="s">
        <v>63</v>
      </c>
      <c r="O3968">
        <v>1</v>
      </c>
      <c r="P3968">
        <v>943.26</v>
      </c>
      <c r="Q3968">
        <v>857.51</v>
      </c>
      <c r="R3968">
        <v>686.01</v>
      </c>
      <c r="S3968">
        <v>171.5</v>
      </c>
      <c r="T3968" t="s">
        <v>30</v>
      </c>
      <c r="X3968" t="s">
        <v>233</v>
      </c>
      <c r="Y3968" t="s">
        <v>32</v>
      </c>
      <c r="Z3968" t="s">
        <v>64</v>
      </c>
      <c r="AA3968" t="str">
        <f>IFERROR(_xlfn.XLOOKUP($J3968,avoidable_ed_reference!$A$2:$A$13,avoidable_ed_reference!$C$2:$C$13),"Not Classified")</f>
        <v>Not Classified</v>
      </c>
      <c r="AB3968" t="str">
        <f>IFERROR(_xlfn.XLOOKUP($B3968,enrollment!$A$2:$A$801,enrollment!$I$2:$I$801),"")</f>
        <v>GA</v>
      </c>
      <c r="AC3968">
        <f>IFERROR(_xlfn.XLOOKUP($B3968,enrollment!$A$2:$A$801,enrollment!$L$2:$L$801),"")</f>
        <v>45</v>
      </c>
      <c r="AD3968" t="str" cm="1">
        <f t="array" ref="AD3968">_xlfn.IFS(AC3968="","Unknown",AC3968&lt;18,"0-17",AC3968&lt;35,"18-34",AC3968&lt;50,"35-49",AC3968&lt;65,"50-64",TRUE,"65+")</f>
        <v>35-49</v>
      </c>
      <c r="AE3968">
        <f>IFERROR(_xlfn.XLOOKUP($B3968,enrollment!$A$2:$A$801,enrollment!$O$2:$O$801),"")</f>
        <v>8901234567</v>
      </c>
      <c r="AF3968">
        <f>IFERROR(_xlfn.XLOOKUP($AE3968,providers!$B$2:$B$11,providers!$Q$2:$Q$11),"")</f>
        <v>3.7</v>
      </c>
      <c r="AG3968" s="1">
        <f t="shared" si="61"/>
        <v>45413</v>
      </c>
    </row>
    <row r="3969" spans="1:33" x14ac:dyDescent="0.25">
      <c r="A3969" t="s">
        <v>4577</v>
      </c>
      <c r="B3969" t="s">
        <v>4575</v>
      </c>
      <c r="C3969">
        <v>8901234567</v>
      </c>
      <c r="D3969">
        <v>8901234567</v>
      </c>
      <c r="E3969" s="1">
        <v>45346</v>
      </c>
      <c r="F3969" s="1">
        <v>45346</v>
      </c>
      <c r="G3969" s="1">
        <v>45368</v>
      </c>
      <c r="H3969" t="s">
        <v>28</v>
      </c>
      <c r="I3969">
        <v>11</v>
      </c>
      <c r="J3969" t="s">
        <v>35</v>
      </c>
      <c r="K3969">
        <v>99213</v>
      </c>
      <c r="O3969">
        <v>1</v>
      </c>
      <c r="P3969">
        <v>240.92</v>
      </c>
      <c r="Q3969">
        <v>178.46</v>
      </c>
      <c r="R3969">
        <v>142.77000000000001</v>
      </c>
      <c r="S3969">
        <v>35.69</v>
      </c>
      <c r="T3969" t="s">
        <v>30</v>
      </c>
      <c r="X3969" t="s">
        <v>233</v>
      </c>
      <c r="Y3969" t="s">
        <v>32</v>
      </c>
      <c r="Z3969" t="s">
        <v>39</v>
      </c>
      <c r="AA3969" t="str">
        <f>IFERROR(_xlfn.XLOOKUP($J3969,avoidable_ed_reference!$A$2:$A$13,avoidable_ed_reference!$C$2:$C$13),"Not Classified")</f>
        <v>Avoidable</v>
      </c>
      <c r="AB3969" t="str">
        <f>IFERROR(_xlfn.XLOOKUP($B3969,enrollment!$A$2:$A$801,enrollment!$I$2:$I$801),"")</f>
        <v>GA</v>
      </c>
      <c r="AC3969">
        <f>IFERROR(_xlfn.XLOOKUP($B3969,enrollment!$A$2:$A$801,enrollment!$L$2:$L$801),"")</f>
        <v>45</v>
      </c>
      <c r="AD3969" t="str" cm="1">
        <f t="array" ref="AD3969">_xlfn.IFS(AC3969="","Unknown",AC3969&lt;18,"0-17",AC3969&lt;35,"18-34",AC3969&lt;50,"35-49",AC3969&lt;65,"50-64",TRUE,"65+")</f>
        <v>35-49</v>
      </c>
      <c r="AE3969">
        <f>IFERROR(_xlfn.XLOOKUP($B3969,enrollment!$A$2:$A$801,enrollment!$O$2:$O$801),"")</f>
        <v>8901234567</v>
      </c>
      <c r="AF3969">
        <f>IFERROR(_xlfn.XLOOKUP($AE3969,providers!$B$2:$B$11,providers!$Q$2:$Q$11),"")</f>
        <v>3.7</v>
      </c>
      <c r="AG3969" s="1">
        <f t="shared" si="61"/>
        <v>45323</v>
      </c>
    </row>
    <row r="3970" spans="1:33" x14ac:dyDescent="0.25">
      <c r="A3970" t="s">
        <v>4578</v>
      </c>
      <c r="B3970" t="s">
        <v>4575</v>
      </c>
      <c r="C3970">
        <v>8901234567</v>
      </c>
      <c r="D3970">
        <v>8901234567</v>
      </c>
      <c r="E3970" s="1">
        <v>45588</v>
      </c>
      <c r="F3970" s="1">
        <v>45588</v>
      </c>
      <c r="G3970" s="1">
        <v>45615</v>
      </c>
      <c r="H3970" t="s">
        <v>28</v>
      </c>
      <c r="I3970">
        <v>11</v>
      </c>
      <c r="J3970" t="s">
        <v>38</v>
      </c>
      <c r="K3970">
        <v>99213</v>
      </c>
      <c r="O3970">
        <v>1</v>
      </c>
      <c r="P3970">
        <v>228.14</v>
      </c>
      <c r="Q3970">
        <v>168.99</v>
      </c>
      <c r="R3970">
        <v>135.19</v>
      </c>
      <c r="S3970">
        <v>33.799999999999997</v>
      </c>
      <c r="T3970" t="s">
        <v>30</v>
      </c>
      <c r="X3970" t="s">
        <v>233</v>
      </c>
      <c r="Y3970" t="s">
        <v>32</v>
      </c>
      <c r="Z3970" t="s">
        <v>39</v>
      </c>
      <c r="AA3970" t="str">
        <f>IFERROR(_xlfn.XLOOKUP($J3970,avoidable_ed_reference!$A$2:$A$13,avoidable_ed_reference!$C$2:$C$13),"Not Classified")</f>
        <v>Not Classified</v>
      </c>
      <c r="AB3970" t="str">
        <f>IFERROR(_xlfn.XLOOKUP($B3970,enrollment!$A$2:$A$801,enrollment!$I$2:$I$801),"")</f>
        <v>GA</v>
      </c>
      <c r="AC3970">
        <f>IFERROR(_xlfn.XLOOKUP($B3970,enrollment!$A$2:$A$801,enrollment!$L$2:$L$801),"")</f>
        <v>45</v>
      </c>
      <c r="AD3970" t="str" cm="1">
        <f t="array" ref="AD3970">_xlfn.IFS(AC3970="","Unknown",AC3970&lt;18,"0-17",AC3970&lt;35,"18-34",AC3970&lt;50,"35-49",AC3970&lt;65,"50-64",TRUE,"65+")</f>
        <v>35-49</v>
      </c>
      <c r="AE3970">
        <f>IFERROR(_xlfn.XLOOKUP($B3970,enrollment!$A$2:$A$801,enrollment!$O$2:$O$801),"")</f>
        <v>8901234567</v>
      </c>
      <c r="AF3970">
        <f>IFERROR(_xlfn.XLOOKUP($AE3970,providers!$B$2:$B$11,providers!$Q$2:$Q$11),"")</f>
        <v>3.7</v>
      </c>
      <c r="AG3970" s="1">
        <f t="shared" si="61"/>
        <v>45566</v>
      </c>
    </row>
    <row r="3971" spans="1:33" x14ac:dyDescent="0.25">
      <c r="A3971" t="s">
        <v>4579</v>
      </c>
      <c r="B3971" t="s">
        <v>4575</v>
      </c>
      <c r="C3971">
        <v>6789012345</v>
      </c>
      <c r="D3971">
        <v>6789012345</v>
      </c>
      <c r="E3971" s="1">
        <v>45489</v>
      </c>
      <c r="F3971" s="1">
        <v>45489</v>
      </c>
      <c r="G3971" s="1">
        <v>45515</v>
      </c>
      <c r="H3971" t="s">
        <v>28</v>
      </c>
      <c r="I3971">
        <v>23</v>
      </c>
      <c r="J3971" t="s">
        <v>221</v>
      </c>
      <c r="K3971">
        <v>99284</v>
      </c>
      <c r="O3971">
        <v>1</v>
      </c>
      <c r="P3971">
        <v>2420.0100000000002</v>
      </c>
      <c r="Q3971">
        <v>1344.45</v>
      </c>
      <c r="R3971">
        <v>1075.56</v>
      </c>
      <c r="S3971">
        <v>268.89</v>
      </c>
      <c r="T3971" t="s">
        <v>30</v>
      </c>
      <c r="X3971" t="s">
        <v>233</v>
      </c>
      <c r="Y3971" t="s">
        <v>32</v>
      </c>
      <c r="Z3971" t="s">
        <v>45</v>
      </c>
      <c r="AA3971" t="str">
        <f>IFERROR(_xlfn.XLOOKUP($J3971,avoidable_ed_reference!$A$2:$A$13,avoidable_ed_reference!$C$2:$C$13),"Not Classified")</f>
        <v>Avoidable</v>
      </c>
      <c r="AB3971" t="str">
        <f>IFERROR(_xlfn.XLOOKUP($B3971,enrollment!$A$2:$A$801,enrollment!$I$2:$I$801),"")</f>
        <v>GA</v>
      </c>
      <c r="AC3971">
        <f>IFERROR(_xlfn.XLOOKUP($B3971,enrollment!$A$2:$A$801,enrollment!$L$2:$L$801),"")</f>
        <v>45</v>
      </c>
      <c r="AD3971" t="str" cm="1">
        <f t="array" ref="AD3971">_xlfn.IFS(AC3971="","Unknown",AC3971&lt;18,"0-17",AC3971&lt;35,"18-34",AC3971&lt;50,"35-49",AC3971&lt;65,"50-64",TRUE,"65+")</f>
        <v>35-49</v>
      </c>
      <c r="AE3971">
        <f>IFERROR(_xlfn.XLOOKUP($B3971,enrollment!$A$2:$A$801,enrollment!$O$2:$O$801),"")</f>
        <v>8901234567</v>
      </c>
      <c r="AF3971">
        <f>IFERROR(_xlfn.XLOOKUP($AE3971,providers!$B$2:$B$11,providers!$Q$2:$Q$11),"")</f>
        <v>3.7</v>
      </c>
      <c r="AG3971" s="1">
        <f t="shared" ref="AG3971:AG4034" si="62">EOMONTH(E3971,-1)+1</f>
        <v>45474</v>
      </c>
    </row>
    <row r="3972" spans="1:33" x14ac:dyDescent="0.25">
      <c r="A3972" t="s">
        <v>4580</v>
      </c>
      <c r="B3972" t="s">
        <v>4575</v>
      </c>
      <c r="C3972">
        <v>8901234567</v>
      </c>
      <c r="D3972">
        <v>8901234567</v>
      </c>
      <c r="E3972" s="1">
        <v>45320</v>
      </c>
      <c r="F3972" s="1">
        <v>45320</v>
      </c>
      <c r="G3972" s="1">
        <v>45339</v>
      </c>
      <c r="H3972" t="s">
        <v>28</v>
      </c>
      <c r="I3972">
        <v>11</v>
      </c>
      <c r="J3972" t="s">
        <v>47</v>
      </c>
      <c r="K3972">
        <v>99213</v>
      </c>
      <c r="O3972">
        <v>1</v>
      </c>
      <c r="P3972">
        <v>189.01</v>
      </c>
      <c r="Q3972">
        <v>140.01</v>
      </c>
      <c r="R3972">
        <v>112.01</v>
      </c>
      <c r="S3972">
        <v>28</v>
      </c>
      <c r="T3972" t="s">
        <v>30</v>
      </c>
      <c r="X3972" t="s">
        <v>233</v>
      </c>
      <c r="Y3972" t="s">
        <v>32</v>
      </c>
      <c r="Z3972" t="s">
        <v>39</v>
      </c>
      <c r="AA3972" t="str">
        <f>IFERROR(_xlfn.XLOOKUP($J3972,avoidable_ed_reference!$A$2:$A$13,avoidable_ed_reference!$C$2:$C$13),"Not Classified")</f>
        <v>Not Classified</v>
      </c>
      <c r="AB3972" t="str">
        <f>IFERROR(_xlfn.XLOOKUP($B3972,enrollment!$A$2:$A$801,enrollment!$I$2:$I$801),"")</f>
        <v>GA</v>
      </c>
      <c r="AC3972">
        <f>IFERROR(_xlfn.XLOOKUP($B3972,enrollment!$A$2:$A$801,enrollment!$L$2:$L$801),"")</f>
        <v>45</v>
      </c>
      <c r="AD3972" t="str" cm="1">
        <f t="array" ref="AD3972">_xlfn.IFS(AC3972="","Unknown",AC3972&lt;18,"0-17",AC3972&lt;35,"18-34",AC3972&lt;50,"35-49",AC3972&lt;65,"50-64",TRUE,"65+")</f>
        <v>35-49</v>
      </c>
      <c r="AE3972">
        <f>IFERROR(_xlfn.XLOOKUP($B3972,enrollment!$A$2:$A$801,enrollment!$O$2:$O$801),"")</f>
        <v>8901234567</v>
      </c>
      <c r="AF3972">
        <f>IFERROR(_xlfn.XLOOKUP($AE3972,providers!$B$2:$B$11,providers!$Q$2:$Q$11),"")</f>
        <v>3.7</v>
      </c>
      <c r="AG3972" s="1">
        <f t="shared" si="62"/>
        <v>45292</v>
      </c>
    </row>
    <row r="3973" spans="1:33" x14ac:dyDescent="0.25">
      <c r="A3973" t="s">
        <v>4581</v>
      </c>
      <c r="B3973" t="s">
        <v>4575</v>
      </c>
      <c r="C3973">
        <v>8901234567</v>
      </c>
      <c r="D3973">
        <v>8901234567</v>
      </c>
      <c r="E3973" s="1">
        <v>45333</v>
      </c>
      <c r="F3973" s="1">
        <v>45333</v>
      </c>
      <c r="G3973" s="1">
        <v>45352</v>
      </c>
      <c r="H3973" t="s">
        <v>28</v>
      </c>
      <c r="I3973">
        <v>11</v>
      </c>
      <c r="J3973" t="s">
        <v>47</v>
      </c>
      <c r="K3973">
        <v>99213</v>
      </c>
      <c r="O3973">
        <v>1</v>
      </c>
      <c r="P3973">
        <v>185.83</v>
      </c>
      <c r="Q3973">
        <v>137.65</v>
      </c>
      <c r="R3973">
        <v>110.12</v>
      </c>
      <c r="S3973">
        <v>27.53</v>
      </c>
      <c r="T3973" t="s">
        <v>30</v>
      </c>
      <c r="X3973" t="s">
        <v>233</v>
      </c>
      <c r="Y3973" t="s">
        <v>32</v>
      </c>
      <c r="Z3973" t="s">
        <v>39</v>
      </c>
      <c r="AA3973" t="str">
        <f>IFERROR(_xlfn.XLOOKUP($J3973,avoidable_ed_reference!$A$2:$A$13,avoidable_ed_reference!$C$2:$C$13),"Not Classified")</f>
        <v>Not Classified</v>
      </c>
      <c r="AB3973" t="str">
        <f>IFERROR(_xlfn.XLOOKUP($B3973,enrollment!$A$2:$A$801,enrollment!$I$2:$I$801),"")</f>
        <v>GA</v>
      </c>
      <c r="AC3973">
        <f>IFERROR(_xlfn.XLOOKUP($B3973,enrollment!$A$2:$A$801,enrollment!$L$2:$L$801),"")</f>
        <v>45</v>
      </c>
      <c r="AD3973" t="str" cm="1">
        <f t="array" ref="AD3973">_xlfn.IFS(AC3973="","Unknown",AC3973&lt;18,"0-17",AC3973&lt;35,"18-34",AC3973&lt;50,"35-49",AC3973&lt;65,"50-64",TRUE,"65+")</f>
        <v>35-49</v>
      </c>
      <c r="AE3973">
        <f>IFERROR(_xlfn.XLOOKUP($B3973,enrollment!$A$2:$A$801,enrollment!$O$2:$O$801),"")</f>
        <v>8901234567</v>
      </c>
      <c r="AF3973">
        <f>IFERROR(_xlfn.XLOOKUP($AE3973,providers!$B$2:$B$11,providers!$Q$2:$Q$11),"")</f>
        <v>3.7</v>
      </c>
      <c r="AG3973" s="1">
        <f t="shared" si="62"/>
        <v>45323</v>
      </c>
    </row>
    <row r="3974" spans="1:33" x14ac:dyDescent="0.25">
      <c r="A3974" t="s">
        <v>4582</v>
      </c>
      <c r="B3974" t="s">
        <v>4575</v>
      </c>
      <c r="C3974">
        <v>5678901234</v>
      </c>
      <c r="D3974">
        <v>5678901234</v>
      </c>
      <c r="E3974" s="1">
        <v>45532</v>
      </c>
      <c r="F3974" s="1">
        <v>45532</v>
      </c>
      <c r="G3974" s="1">
        <v>45556</v>
      </c>
      <c r="H3974" t="s">
        <v>28</v>
      </c>
      <c r="I3974">
        <v>20</v>
      </c>
      <c r="J3974" t="s">
        <v>35</v>
      </c>
      <c r="K3974">
        <v>99213</v>
      </c>
      <c r="O3974">
        <v>1</v>
      </c>
      <c r="P3974">
        <v>181.61</v>
      </c>
      <c r="Q3974">
        <v>139.69999999999999</v>
      </c>
      <c r="R3974">
        <v>111.76</v>
      </c>
      <c r="S3974">
        <v>27.94</v>
      </c>
      <c r="T3974" t="s">
        <v>30</v>
      </c>
      <c r="X3974" t="s">
        <v>233</v>
      </c>
      <c r="Y3974" t="s">
        <v>32</v>
      </c>
      <c r="Z3974" t="s">
        <v>36</v>
      </c>
      <c r="AA3974" t="str">
        <f>IFERROR(_xlfn.XLOOKUP($J3974,avoidable_ed_reference!$A$2:$A$13,avoidable_ed_reference!$C$2:$C$13),"Not Classified")</f>
        <v>Avoidable</v>
      </c>
      <c r="AB3974" t="str">
        <f>IFERROR(_xlfn.XLOOKUP($B3974,enrollment!$A$2:$A$801,enrollment!$I$2:$I$801),"")</f>
        <v>GA</v>
      </c>
      <c r="AC3974">
        <f>IFERROR(_xlfn.XLOOKUP($B3974,enrollment!$A$2:$A$801,enrollment!$L$2:$L$801),"")</f>
        <v>45</v>
      </c>
      <c r="AD3974" t="str" cm="1">
        <f t="array" ref="AD3974">_xlfn.IFS(AC3974="","Unknown",AC3974&lt;18,"0-17",AC3974&lt;35,"18-34",AC3974&lt;50,"35-49",AC3974&lt;65,"50-64",TRUE,"65+")</f>
        <v>35-49</v>
      </c>
      <c r="AE3974">
        <f>IFERROR(_xlfn.XLOOKUP($B3974,enrollment!$A$2:$A$801,enrollment!$O$2:$O$801),"")</f>
        <v>8901234567</v>
      </c>
      <c r="AF3974">
        <f>IFERROR(_xlfn.XLOOKUP($AE3974,providers!$B$2:$B$11,providers!$Q$2:$Q$11),"")</f>
        <v>3.7</v>
      </c>
      <c r="AG3974" s="1">
        <f t="shared" si="62"/>
        <v>45505</v>
      </c>
    </row>
    <row r="3975" spans="1:33" x14ac:dyDescent="0.25">
      <c r="A3975" t="s">
        <v>4583</v>
      </c>
      <c r="B3975" t="s">
        <v>4575</v>
      </c>
      <c r="C3975">
        <v>8901234567</v>
      </c>
      <c r="D3975">
        <v>8901234567</v>
      </c>
      <c r="E3975" s="1">
        <v>45595</v>
      </c>
      <c r="F3975" s="1">
        <v>45595</v>
      </c>
      <c r="G3975" s="1">
        <v>45619</v>
      </c>
      <c r="H3975" t="s">
        <v>28</v>
      </c>
      <c r="I3975">
        <v>11</v>
      </c>
      <c r="J3975" t="s">
        <v>35</v>
      </c>
      <c r="K3975">
        <v>99213</v>
      </c>
      <c r="O3975">
        <v>1</v>
      </c>
      <c r="P3975">
        <v>182.67</v>
      </c>
      <c r="Q3975">
        <v>135.31</v>
      </c>
      <c r="R3975">
        <v>108.25</v>
      </c>
      <c r="S3975">
        <v>27.06</v>
      </c>
      <c r="T3975" t="s">
        <v>30</v>
      </c>
      <c r="X3975" t="s">
        <v>233</v>
      </c>
      <c r="Y3975" t="s">
        <v>32</v>
      </c>
      <c r="Z3975" t="s">
        <v>39</v>
      </c>
      <c r="AA3975" t="str">
        <f>IFERROR(_xlfn.XLOOKUP($J3975,avoidable_ed_reference!$A$2:$A$13,avoidable_ed_reference!$C$2:$C$13),"Not Classified")</f>
        <v>Avoidable</v>
      </c>
      <c r="AB3975" t="str">
        <f>IFERROR(_xlfn.XLOOKUP($B3975,enrollment!$A$2:$A$801,enrollment!$I$2:$I$801),"")</f>
        <v>GA</v>
      </c>
      <c r="AC3975">
        <f>IFERROR(_xlfn.XLOOKUP($B3975,enrollment!$A$2:$A$801,enrollment!$L$2:$L$801),"")</f>
        <v>45</v>
      </c>
      <c r="AD3975" t="str" cm="1">
        <f t="array" ref="AD3975">_xlfn.IFS(AC3975="","Unknown",AC3975&lt;18,"0-17",AC3975&lt;35,"18-34",AC3975&lt;50,"35-49",AC3975&lt;65,"50-64",TRUE,"65+")</f>
        <v>35-49</v>
      </c>
      <c r="AE3975">
        <f>IFERROR(_xlfn.XLOOKUP($B3975,enrollment!$A$2:$A$801,enrollment!$O$2:$O$801),"")</f>
        <v>8901234567</v>
      </c>
      <c r="AF3975">
        <f>IFERROR(_xlfn.XLOOKUP($AE3975,providers!$B$2:$B$11,providers!$Q$2:$Q$11),"")</f>
        <v>3.7</v>
      </c>
      <c r="AG3975" s="1">
        <f t="shared" si="62"/>
        <v>45566</v>
      </c>
    </row>
    <row r="3976" spans="1:33" x14ac:dyDescent="0.25">
      <c r="A3976" t="s">
        <v>4584</v>
      </c>
      <c r="B3976" t="s">
        <v>4585</v>
      </c>
      <c r="C3976">
        <v>8901234567</v>
      </c>
      <c r="D3976">
        <v>8901234567</v>
      </c>
      <c r="E3976" s="1">
        <v>45421</v>
      </c>
      <c r="F3976" s="1">
        <v>45421</v>
      </c>
      <c r="G3976" s="1">
        <v>45437</v>
      </c>
      <c r="H3976" t="s">
        <v>28</v>
      </c>
      <c r="I3976">
        <v>11</v>
      </c>
      <c r="J3976" t="s">
        <v>38</v>
      </c>
      <c r="K3976">
        <v>99213</v>
      </c>
      <c r="O3976">
        <v>1</v>
      </c>
      <c r="P3976">
        <v>207.74</v>
      </c>
      <c r="Q3976">
        <v>153.88</v>
      </c>
      <c r="R3976">
        <v>123.1</v>
      </c>
      <c r="S3976">
        <v>30.78</v>
      </c>
      <c r="T3976" t="s">
        <v>30</v>
      </c>
      <c r="X3976" t="s">
        <v>52</v>
      </c>
      <c r="Y3976" t="s">
        <v>44</v>
      </c>
      <c r="Z3976" t="s">
        <v>39</v>
      </c>
      <c r="AA3976" t="str">
        <f>IFERROR(_xlfn.XLOOKUP($J3976,avoidable_ed_reference!$A$2:$A$13,avoidable_ed_reference!$C$2:$C$13),"Not Classified")</f>
        <v>Not Classified</v>
      </c>
      <c r="AB3976" t="str">
        <f>IFERROR(_xlfn.XLOOKUP($B3976,enrollment!$A$2:$A$801,enrollment!$I$2:$I$801),"")</f>
        <v>GA</v>
      </c>
      <c r="AC3976">
        <f>IFERROR(_xlfn.XLOOKUP($B3976,enrollment!$A$2:$A$801,enrollment!$L$2:$L$801),"")</f>
        <v>23</v>
      </c>
      <c r="AD3976" t="str" cm="1">
        <f t="array" ref="AD3976">_xlfn.IFS(AC3976="","Unknown",AC3976&lt;18,"0-17",AC3976&lt;35,"18-34",AC3976&lt;50,"35-49",AC3976&lt;65,"50-64",TRUE,"65+")</f>
        <v>18-34</v>
      </c>
      <c r="AE3976">
        <f>IFERROR(_xlfn.XLOOKUP($B3976,enrollment!$A$2:$A$801,enrollment!$O$2:$O$801),"")</f>
        <v>8901234567</v>
      </c>
      <c r="AF3976">
        <f>IFERROR(_xlfn.XLOOKUP($AE3976,providers!$B$2:$B$11,providers!$Q$2:$Q$11),"")</f>
        <v>3.7</v>
      </c>
      <c r="AG3976" s="1">
        <f t="shared" si="62"/>
        <v>45413</v>
      </c>
    </row>
    <row r="3977" spans="1:33" x14ac:dyDescent="0.25">
      <c r="A3977" t="s">
        <v>4586</v>
      </c>
      <c r="B3977" t="s">
        <v>4585</v>
      </c>
      <c r="C3977">
        <v>9012345678</v>
      </c>
      <c r="D3977">
        <v>9012345678</v>
      </c>
      <c r="E3977" s="1">
        <v>45420</v>
      </c>
      <c r="F3977" s="1">
        <v>45420</v>
      </c>
      <c r="G3977" s="1">
        <v>45448</v>
      </c>
      <c r="H3977" t="s">
        <v>67</v>
      </c>
      <c r="I3977">
        <v>21</v>
      </c>
      <c r="J3977" t="s">
        <v>99</v>
      </c>
      <c r="K3977">
        <v>99223</v>
      </c>
      <c r="O3977">
        <v>1</v>
      </c>
      <c r="P3977">
        <v>17773.37</v>
      </c>
      <c r="Q3977">
        <v>11466.69</v>
      </c>
      <c r="R3977">
        <v>9173.35</v>
      </c>
      <c r="S3977">
        <v>2293.34</v>
      </c>
      <c r="T3977" t="s">
        <v>30</v>
      </c>
      <c r="V3977">
        <v>1</v>
      </c>
      <c r="W3977" s="2" t="s">
        <v>68</v>
      </c>
      <c r="X3977" t="s">
        <v>52</v>
      </c>
      <c r="Y3977" t="s">
        <v>44</v>
      </c>
      <c r="Z3977" t="s">
        <v>69</v>
      </c>
      <c r="AA3977" t="str">
        <f>IFERROR(_xlfn.XLOOKUP($J3977,avoidable_ed_reference!$A$2:$A$13,avoidable_ed_reference!$C$2:$C$13),"Not Classified")</f>
        <v>Not Classified</v>
      </c>
      <c r="AB3977" t="str">
        <f>IFERROR(_xlfn.XLOOKUP($B3977,enrollment!$A$2:$A$801,enrollment!$I$2:$I$801),"")</f>
        <v>GA</v>
      </c>
      <c r="AC3977">
        <f>IFERROR(_xlfn.XLOOKUP($B3977,enrollment!$A$2:$A$801,enrollment!$L$2:$L$801),"")</f>
        <v>23</v>
      </c>
      <c r="AD3977" t="str" cm="1">
        <f t="array" ref="AD3977">_xlfn.IFS(AC3977="","Unknown",AC3977&lt;18,"0-17",AC3977&lt;35,"18-34",AC3977&lt;50,"35-49",AC3977&lt;65,"50-64",TRUE,"65+")</f>
        <v>18-34</v>
      </c>
      <c r="AE3977">
        <f>IFERROR(_xlfn.XLOOKUP($B3977,enrollment!$A$2:$A$801,enrollment!$O$2:$O$801),"")</f>
        <v>8901234567</v>
      </c>
      <c r="AF3977">
        <f>IFERROR(_xlfn.XLOOKUP($AE3977,providers!$B$2:$B$11,providers!$Q$2:$Q$11),"")</f>
        <v>3.7</v>
      </c>
      <c r="AG3977" s="1">
        <f t="shared" si="62"/>
        <v>45413</v>
      </c>
    </row>
    <row r="3978" spans="1:33" x14ac:dyDescent="0.25">
      <c r="A3978" t="s">
        <v>4587</v>
      </c>
      <c r="B3978" t="s">
        <v>4585</v>
      </c>
      <c r="C3978">
        <v>2345678901</v>
      </c>
      <c r="D3978">
        <v>2345678901</v>
      </c>
      <c r="E3978" s="1">
        <v>45566</v>
      </c>
      <c r="F3978" s="1">
        <v>45566</v>
      </c>
      <c r="G3978" s="1">
        <v>45598</v>
      </c>
      <c r="H3978" t="s">
        <v>28</v>
      </c>
      <c r="I3978">
        <v>23</v>
      </c>
      <c r="J3978" t="s">
        <v>184</v>
      </c>
      <c r="K3978">
        <v>99284</v>
      </c>
      <c r="O3978">
        <v>1</v>
      </c>
      <c r="P3978">
        <v>1717.99</v>
      </c>
      <c r="Q3978">
        <v>954.44</v>
      </c>
      <c r="R3978">
        <v>763.55</v>
      </c>
      <c r="S3978">
        <v>190.89</v>
      </c>
      <c r="T3978" t="s">
        <v>30</v>
      </c>
      <c r="X3978" t="s">
        <v>52</v>
      </c>
      <c r="Y3978" t="s">
        <v>44</v>
      </c>
      <c r="Z3978" t="s">
        <v>45</v>
      </c>
      <c r="AA3978" t="str">
        <f>IFERROR(_xlfn.XLOOKUP($J3978,avoidable_ed_reference!$A$2:$A$13,avoidable_ed_reference!$C$2:$C$13),"Not Classified")</f>
        <v>Non-Avoidable</v>
      </c>
      <c r="AB3978" t="str">
        <f>IFERROR(_xlfn.XLOOKUP($B3978,enrollment!$A$2:$A$801,enrollment!$I$2:$I$801),"")</f>
        <v>GA</v>
      </c>
      <c r="AC3978">
        <f>IFERROR(_xlfn.XLOOKUP($B3978,enrollment!$A$2:$A$801,enrollment!$L$2:$L$801),"")</f>
        <v>23</v>
      </c>
      <c r="AD3978" t="str" cm="1">
        <f t="array" ref="AD3978">_xlfn.IFS(AC3978="","Unknown",AC3978&lt;18,"0-17",AC3978&lt;35,"18-34",AC3978&lt;50,"35-49",AC3978&lt;65,"50-64",TRUE,"65+")</f>
        <v>18-34</v>
      </c>
      <c r="AE3978">
        <f>IFERROR(_xlfn.XLOOKUP($B3978,enrollment!$A$2:$A$801,enrollment!$O$2:$O$801),"")</f>
        <v>8901234567</v>
      </c>
      <c r="AF3978">
        <f>IFERROR(_xlfn.XLOOKUP($AE3978,providers!$B$2:$B$11,providers!$Q$2:$Q$11),"")</f>
        <v>3.7</v>
      </c>
      <c r="AG3978" s="1">
        <f t="shared" si="62"/>
        <v>45566</v>
      </c>
    </row>
    <row r="3979" spans="1:33" x14ac:dyDescent="0.25">
      <c r="A3979" t="s">
        <v>4588</v>
      </c>
      <c r="B3979" t="s">
        <v>4585</v>
      </c>
      <c r="C3979">
        <v>2233445566</v>
      </c>
      <c r="D3979">
        <v>2233445566</v>
      </c>
      <c r="E3979" s="1">
        <v>45629</v>
      </c>
      <c r="F3979" s="1">
        <v>45629</v>
      </c>
      <c r="G3979" s="1">
        <v>45657</v>
      </c>
      <c r="H3979" t="s">
        <v>59</v>
      </c>
      <c r="J3979" t="s">
        <v>47</v>
      </c>
      <c r="L3979" s="2" t="s">
        <v>61</v>
      </c>
      <c r="M3979" t="s">
        <v>62</v>
      </c>
      <c r="N3979" t="s">
        <v>63</v>
      </c>
      <c r="O3979">
        <v>1</v>
      </c>
      <c r="P3979">
        <v>1049.31</v>
      </c>
      <c r="Q3979">
        <v>953.92</v>
      </c>
      <c r="R3979">
        <v>763.14</v>
      </c>
      <c r="S3979">
        <v>190.78</v>
      </c>
      <c r="T3979" t="s">
        <v>30</v>
      </c>
      <c r="X3979" t="s">
        <v>52</v>
      </c>
      <c r="Y3979" t="s">
        <v>44</v>
      </c>
      <c r="Z3979" t="s">
        <v>64</v>
      </c>
      <c r="AA3979" t="str">
        <f>IFERROR(_xlfn.XLOOKUP($J3979,avoidable_ed_reference!$A$2:$A$13,avoidable_ed_reference!$C$2:$C$13),"Not Classified")</f>
        <v>Not Classified</v>
      </c>
      <c r="AB3979" t="str">
        <f>IFERROR(_xlfn.XLOOKUP($B3979,enrollment!$A$2:$A$801,enrollment!$I$2:$I$801),"")</f>
        <v>GA</v>
      </c>
      <c r="AC3979">
        <f>IFERROR(_xlfn.XLOOKUP($B3979,enrollment!$A$2:$A$801,enrollment!$L$2:$L$801),"")</f>
        <v>23</v>
      </c>
      <c r="AD3979" t="str" cm="1">
        <f t="array" ref="AD3979">_xlfn.IFS(AC3979="","Unknown",AC3979&lt;18,"0-17",AC3979&lt;35,"18-34",AC3979&lt;50,"35-49",AC3979&lt;65,"50-64",TRUE,"65+")</f>
        <v>18-34</v>
      </c>
      <c r="AE3979">
        <f>IFERROR(_xlfn.XLOOKUP($B3979,enrollment!$A$2:$A$801,enrollment!$O$2:$O$801),"")</f>
        <v>8901234567</v>
      </c>
      <c r="AF3979">
        <f>IFERROR(_xlfn.XLOOKUP($AE3979,providers!$B$2:$B$11,providers!$Q$2:$Q$11),"")</f>
        <v>3.7</v>
      </c>
      <c r="AG3979" s="1">
        <f t="shared" si="62"/>
        <v>45627</v>
      </c>
    </row>
    <row r="3980" spans="1:33" x14ac:dyDescent="0.25">
      <c r="A3980" t="s">
        <v>4589</v>
      </c>
      <c r="B3980" t="s">
        <v>4585</v>
      </c>
      <c r="C3980">
        <v>8901234567</v>
      </c>
      <c r="D3980">
        <v>8901234567</v>
      </c>
      <c r="E3980" s="1">
        <v>45348</v>
      </c>
      <c r="F3980" s="1">
        <v>45348</v>
      </c>
      <c r="G3980" s="1">
        <v>45378</v>
      </c>
      <c r="H3980" t="s">
        <v>28</v>
      </c>
      <c r="I3980">
        <v>22</v>
      </c>
      <c r="J3980" t="s">
        <v>29</v>
      </c>
      <c r="K3980">
        <v>90837</v>
      </c>
      <c r="O3980">
        <v>1</v>
      </c>
      <c r="P3980">
        <v>220.29</v>
      </c>
      <c r="Q3980">
        <v>163.18</v>
      </c>
      <c r="R3980">
        <v>130.54</v>
      </c>
      <c r="S3980">
        <v>32.64</v>
      </c>
      <c r="T3980" t="s">
        <v>30</v>
      </c>
      <c r="X3980" t="s">
        <v>52</v>
      </c>
      <c r="Y3980" t="s">
        <v>44</v>
      </c>
      <c r="Z3980" t="s">
        <v>33</v>
      </c>
      <c r="AA3980" t="str">
        <f>IFERROR(_xlfn.XLOOKUP($J3980,avoidable_ed_reference!$A$2:$A$13,avoidable_ed_reference!$C$2:$C$13),"Not Classified")</f>
        <v>Potentially Avoidable</v>
      </c>
      <c r="AB3980" t="str">
        <f>IFERROR(_xlfn.XLOOKUP($B3980,enrollment!$A$2:$A$801,enrollment!$I$2:$I$801),"")</f>
        <v>GA</v>
      </c>
      <c r="AC3980">
        <f>IFERROR(_xlfn.XLOOKUP($B3980,enrollment!$A$2:$A$801,enrollment!$L$2:$L$801),"")</f>
        <v>23</v>
      </c>
      <c r="AD3980" t="str" cm="1">
        <f t="array" ref="AD3980">_xlfn.IFS(AC3980="","Unknown",AC3980&lt;18,"0-17",AC3980&lt;35,"18-34",AC3980&lt;50,"35-49",AC3980&lt;65,"50-64",TRUE,"65+")</f>
        <v>18-34</v>
      </c>
      <c r="AE3980">
        <f>IFERROR(_xlfn.XLOOKUP($B3980,enrollment!$A$2:$A$801,enrollment!$O$2:$O$801),"")</f>
        <v>8901234567</v>
      </c>
      <c r="AF3980">
        <f>IFERROR(_xlfn.XLOOKUP($AE3980,providers!$B$2:$B$11,providers!$Q$2:$Q$11),"")</f>
        <v>3.7</v>
      </c>
      <c r="AG3980" s="1">
        <f t="shared" si="62"/>
        <v>45323</v>
      </c>
    </row>
    <row r="3981" spans="1:33" x14ac:dyDescent="0.25">
      <c r="A3981" t="s">
        <v>4590</v>
      </c>
      <c r="B3981" t="s">
        <v>4591</v>
      </c>
      <c r="C3981">
        <v>8901234567</v>
      </c>
      <c r="D3981">
        <v>8901234567</v>
      </c>
      <c r="E3981" s="1">
        <v>45524</v>
      </c>
      <c r="F3981" s="1">
        <v>45524</v>
      </c>
      <c r="G3981" s="1">
        <v>45552</v>
      </c>
      <c r="H3981" t="s">
        <v>59</v>
      </c>
      <c r="J3981" t="s">
        <v>99</v>
      </c>
      <c r="L3981" s="2" t="s">
        <v>82</v>
      </c>
      <c r="M3981" t="s">
        <v>83</v>
      </c>
      <c r="N3981" t="s">
        <v>84</v>
      </c>
      <c r="O3981">
        <v>1</v>
      </c>
      <c r="P3981">
        <v>849.76</v>
      </c>
      <c r="Q3981">
        <v>772.51</v>
      </c>
      <c r="R3981">
        <v>618.01</v>
      </c>
      <c r="S3981">
        <v>154.5</v>
      </c>
      <c r="T3981" t="s">
        <v>30</v>
      </c>
      <c r="X3981" t="s">
        <v>43</v>
      </c>
      <c r="Y3981" t="s">
        <v>44</v>
      </c>
      <c r="Z3981" t="s">
        <v>64</v>
      </c>
      <c r="AA3981" t="str">
        <f>IFERROR(_xlfn.XLOOKUP($J3981,avoidable_ed_reference!$A$2:$A$13,avoidable_ed_reference!$C$2:$C$13),"Not Classified")</f>
        <v>Not Classified</v>
      </c>
      <c r="AB3981" t="str">
        <f>IFERROR(_xlfn.XLOOKUP($B3981,enrollment!$A$2:$A$801,enrollment!$I$2:$I$801),"")</f>
        <v>OH</v>
      </c>
      <c r="AC3981">
        <f>IFERROR(_xlfn.XLOOKUP($B3981,enrollment!$A$2:$A$801,enrollment!$L$2:$L$801),"")</f>
        <v>52</v>
      </c>
      <c r="AD3981" t="str" cm="1">
        <f t="array" ref="AD3981">_xlfn.IFS(AC3981="","Unknown",AC3981&lt;18,"0-17",AC3981&lt;35,"18-34",AC3981&lt;50,"35-49",AC3981&lt;65,"50-64",TRUE,"65+")</f>
        <v>50-64</v>
      </c>
      <c r="AE3981">
        <f>IFERROR(_xlfn.XLOOKUP($B3981,enrollment!$A$2:$A$801,enrollment!$O$2:$O$801),"")</f>
        <v>2345678901</v>
      </c>
      <c r="AF3981">
        <f>IFERROR(_xlfn.XLOOKUP($AE3981,providers!$B$2:$B$11,providers!$Q$2:$Q$11),"")</f>
        <v>4.2</v>
      </c>
      <c r="AG3981" s="1">
        <f t="shared" si="62"/>
        <v>45505</v>
      </c>
    </row>
    <row r="3982" spans="1:33" x14ac:dyDescent="0.25">
      <c r="A3982" t="s">
        <v>4592</v>
      </c>
      <c r="B3982" t="s">
        <v>4591</v>
      </c>
      <c r="C3982">
        <v>2345678901</v>
      </c>
      <c r="D3982">
        <v>2345678901</v>
      </c>
      <c r="E3982" s="1">
        <v>45650</v>
      </c>
      <c r="F3982" s="1">
        <v>45650</v>
      </c>
      <c r="G3982" s="1">
        <v>45668</v>
      </c>
      <c r="H3982" t="s">
        <v>28</v>
      </c>
      <c r="I3982">
        <v>11</v>
      </c>
      <c r="J3982" t="s">
        <v>35</v>
      </c>
      <c r="K3982">
        <v>99213</v>
      </c>
      <c r="O3982">
        <v>1</v>
      </c>
      <c r="P3982">
        <v>174.26</v>
      </c>
      <c r="Q3982">
        <v>129.08000000000001</v>
      </c>
      <c r="R3982">
        <v>103.26</v>
      </c>
      <c r="S3982">
        <v>25.82</v>
      </c>
      <c r="T3982" t="s">
        <v>30</v>
      </c>
      <c r="X3982" t="s">
        <v>43</v>
      </c>
      <c r="Y3982" t="s">
        <v>44</v>
      </c>
      <c r="Z3982" t="s">
        <v>39</v>
      </c>
      <c r="AA3982" t="str">
        <f>IFERROR(_xlfn.XLOOKUP($J3982,avoidable_ed_reference!$A$2:$A$13,avoidable_ed_reference!$C$2:$C$13),"Not Classified")</f>
        <v>Avoidable</v>
      </c>
      <c r="AB3982" t="str">
        <f>IFERROR(_xlfn.XLOOKUP($B3982,enrollment!$A$2:$A$801,enrollment!$I$2:$I$801),"")</f>
        <v>OH</v>
      </c>
      <c r="AC3982">
        <f>IFERROR(_xlfn.XLOOKUP($B3982,enrollment!$A$2:$A$801,enrollment!$L$2:$L$801),"")</f>
        <v>52</v>
      </c>
      <c r="AD3982" t="str" cm="1">
        <f t="array" ref="AD3982">_xlfn.IFS(AC3982="","Unknown",AC3982&lt;18,"0-17",AC3982&lt;35,"18-34",AC3982&lt;50,"35-49",AC3982&lt;65,"50-64",TRUE,"65+")</f>
        <v>50-64</v>
      </c>
      <c r="AE3982">
        <f>IFERROR(_xlfn.XLOOKUP($B3982,enrollment!$A$2:$A$801,enrollment!$O$2:$O$801),"")</f>
        <v>2345678901</v>
      </c>
      <c r="AF3982">
        <f>IFERROR(_xlfn.XLOOKUP($AE3982,providers!$B$2:$B$11,providers!$Q$2:$Q$11),"")</f>
        <v>4.2</v>
      </c>
      <c r="AG3982" s="1">
        <f t="shared" si="62"/>
        <v>45627</v>
      </c>
    </row>
    <row r="3983" spans="1:33" x14ac:dyDescent="0.25">
      <c r="A3983" t="s">
        <v>4593</v>
      </c>
      <c r="B3983" t="s">
        <v>4591</v>
      </c>
      <c r="C3983">
        <v>2345678901</v>
      </c>
      <c r="D3983">
        <v>2345678901</v>
      </c>
      <c r="E3983" s="1">
        <v>45506</v>
      </c>
      <c r="F3983" s="1">
        <v>45506</v>
      </c>
      <c r="G3983" s="1">
        <v>45523</v>
      </c>
      <c r="H3983" t="s">
        <v>28</v>
      </c>
      <c r="I3983">
        <v>11</v>
      </c>
      <c r="J3983" t="s">
        <v>47</v>
      </c>
      <c r="K3983">
        <v>99213</v>
      </c>
      <c r="O3983">
        <v>1</v>
      </c>
      <c r="P3983">
        <v>235.45</v>
      </c>
      <c r="Q3983">
        <v>174.41</v>
      </c>
      <c r="R3983">
        <v>139.53</v>
      </c>
      <c r="S3983">
        <v>34.880000000000003</v>
      </c>
      <c r="T3983" t="s">
        <v>30</v>
      </c>
      <c r="X3983" t="s">
        <v>43</v>
      </c>
      <c r="Y3983" t="s">
        <v>44</v>
      </c>
      <c r="Z3983" t="s">
        <v>39</v>
      </c>
      <c r="AA3983" t="str">
        <f>IFERROR(_xlfn.XLOOKUP($J3983,avoidable_ed_reference!$A$2:$A$13,avoidable_ed_reference!$C$2:$C$13),"Not Classified")</f>
        <v>Not Classified</v>
      </c>
      <c r="AB3983" t="str">
        <f>IFERROR(_xlfn.XLOOKUP($B3983,enrollment!$A$2:$A$801,enrollment!$I$2:$I$801),"")</f>
        <v>OH</v>
      </c>
      <c r="AC3983">
        <f>IFERROR(_xlfn.XLOOKUP($B3983,enrollment!$A$2:$A$801,enrollment!$L$2:$L$801),"")</f>
        <v>52</v>
      </c>
      <c r="AD3983" t="str" cm="1">
        <f t="array" ref="AD3983">_xlfn.IFS(AC3983="","Unknown",AC3983&lt;18,"0-17",AC3983&lt;35,"18-34",AC3983&lt;50,"35-49",AC3983&lt;65,"50-64",TRUE,"65+")</f>
        <v>50-64</v>
      </c>
      <c r="AE3983">
        <f>IFERROR(_xlfn.XLOOKUP($B3983,enrollment!$A$2:$A$801,enrollment!$O$2:$O$801),"")</f>
        <v>2345678901</v>
      </c>
      <c r="AF3983">
        <f>IFERROR(_xlfn.XLOOKUP($AE3983,providers!$B$2:$B$11,providers!$Q$2:$Q$11),"")</f>
        <v>4.2</v>
      </c>
      <c r="AG3983" s="1">
        <f t="shared" si="62"/>
        <v>45505</v>
      </c>
    </row>
    <row r="3984" spans="1:33" x14ac:dyDescent="0.25">
      <c r="A3984" t="s">
        <v>4594</v>
      </c>
      <c r="B3984" t="s">
        <v>4591</v>
      </c>
      <c r="C3984">
        <v>2345678901</v>
      </c>
      <c r="D3984">
        <v>2345678901</v>
      </c>
      <c r="E3984" s="1">
        <v>45394</v>
      </c>
      <c r="F3984" s="1">
        <v>45394</v>
      </c>
      <c r="G3984" s="1">
        <v>45427</v>
      </c>
      <c r="H3984" t="s">
        <v>28</v>
      </c>
      <c r="I3984">
        <v>11</v>
      </c>
      <c r="J3984" t="s">
        <v>47</v>
      </c>
      <c r="K3984">
        <v>99213</v>
      </c>
      <c r="O3984">
        <v>1</v>
      </c>
      <c r="P3984">
        <v>188.07</v>
      </c>
      <c r="Q3984">
        <v>139.31</v>
      </c>
      <c r="R3984">
        <v>111.45</v>
      </c>
      <c r="S3984">
        <v>27.86</v>
      </c>
      <c r="T3984" t="s">
        <v>30</v>
      </c>
      <c r="X3984" t="s">
        <v>43</v>
      </c>
      <c r="Y3984" t="s">
        <v>44</v>
      </c>
      <c r="Z3984" t="s">
        <v>39</v>
      </c>
      <c r="AA3984" t="str">
        <f>IFERROR(_xlfn.XLOOKUP($J3984,avoidable_ed_reference!$A$2:$A$13,avoidable_ed_reference!$C$2:$C$13),"Not Classified")</f>
        <v>Not Classified</v>
      </c>
      <c r="AB3984" t="str">
        <f>IFERROR(_xlfn.XLOOKUP($B3984,enrollment!$A$2:$A$801,enrollment!$I$2:$I$801),"")</f>
        <v>OH</v>
      </c>
      <c r="AC3984">
        <f>IFERROR(_xlfn.XLOOKUP($B3984,enrollment!$A$2:$A$801,enrollment!$L$2:$L$801),"")</f>
        <v>52</v>
      </c>
      <c r="AD3984" t="str" cm="1">
        <f t="array" ref="AD3984">_xlfn.IFS(AC3984="","Unknown",AC3984&lt;18,"0-17",AC3984&lt;35,"18-34",AC3984&lt;50,"35-49",AC3984&lt;65,"50-64",TRUE,"65+")</f>
        <v>50-64</v>
      </c>
      <c r="AE3984">
        <f>IFERROR(_xlfn.XLOOKUP($B3984,enrollment!$A$2:$A$801,enrollment!$O$2:$O$801),"")</f>
        <v>2345678901</v>
      </c>
      <c r="AF3984">
        <f>IFERROR(_xlfn.XLOOKUP($AE3984,providers!$B$2:$B$11,providers!$Q$2:$Q$11),"")</f>
        <v>4.2</v>
      </c>
      <c r="AG3984" s="1">
        <f t="shared" si="62"/>
        <v>45383</v>
      </c>
    </row>
    <row r="3985" spans="1:33" x14ac:dyDescent="0.25">
      <c r="A3985" t="s">
        <v>4595</v>
      </c>
      <c r="B3985" t="s">
        <v>4591</v>
      </c>
      <c r="C3985">
        <v>2345678901</v>
      </c>
      <c r="D3985">
        <v>2345678901</v>
      </c>
      <c r="E3985" s="1">
        <v>45447</v>
      </c>
      <c r="F3985" s="1">
        <v>45447</v>
      </c>
      <c r="G3985" s="1">
        <v>45477</v>
      </c>
      <c r="H3985" t="s">
        <v>28</v>
      </c>
      <c r="I3985">
        <v>11</v>
      </c>
      <c r="J3985" t="s">
        <v>47</v>
      </c>
      <c r="K3985">
        <v>99213</v>
      </c>
      <c r="O3985">
        <v>1</v>
      </c>
      <c r="P3985">
        <v>226.99</v>
      </c>
      <c r="Q3985">
        <v>168.14</v>
      </c>
      <c r="R3985">
        <v>134.51</v>
      </c>
      <c r="S3985">
        <v>33.630000000000003</v>
      </c>
      <c r="T3985" t="s">
        <v>30</v>
      </c>
      <c r="X3985" t="s">
        <v>43</v>
      </c>
      <c r="Y3985" t="s">
        <v>44</v>
      </c>
      <c r="Z3985" t="s">
        <v>39</v>
      </c>
      <c r="AA3985" t="str">
        <f>IFERROR(_xlfn.XLOOKUP($J3985,avoidable_ed_reference!$A$2:$A$13,avoidable_ed_reference!$C$2:$C$13),"Not Classified")</f>
        <v>Not Classified</v>
      </c>
      <c r="AB3985" t="str">
        <f>IFERROR(_xlfn.XLOOKUP($B3985,enrollment!$A$2:$A$801,enrollment!$I$2:$I$801),"")</f>
        <v>OH</v>
      </c>
      <c r="AC3985">
        <f>IFERROR(_xlfn.XLOOKUP($B3985,enrollment!$A$2:$A$801,enrollment!$L$2:$L$801),"")</f>
        <v>52</v>
      </c>
      <c r="AD3985" t="str" cm="1">
        <f t="array" ref="AD3985">_xlfn.IFS(AC3985="","Unknown",AC3985&lt;18,"0-17",AC3985&lt;35,"18-34",AC3985&lt;50,"35-49",AC3985&lt;65,"50-64",TRUE,"65+")</f>
        <v>50-64</v>
      </c>
      <c r="AE3985">
        <f>IFERROR(_xlfn.XLOOKUP($B3985,enrollment!$A$2:$A$801,enrollment!$O$2:$O$801),"")</f>
        <v>2345678901</v>
      </c>
      <c r="AF3985">
        <f>IFERROR(_xlfn.XLOOKUP($AE3985,providers!$B$2:$B$11,providers!$Q$2:$Q$11),"")</f>
        <v>4.2</v>
      </c>
      <c r="AG3985" s="1">
        <f t="shared" si="62"/>
        <v>45444</v>
      </c>
    </row>
    <row r="3986" spans="1:33" x14ac:dyDescent="0.25">
      <c r="A3986" t="s">
        <v>4596</v>
      </c>
      <c r="B3986" t="s">
        <v>4591</v>
      </c>
      <c r="C3986">
        <v>2345678901</v>
      </c>
      <c r="D3986">
        <v>2345678901</v>
      </c>
      <c r="E3986" s="1">
        <v>45370</v>
      </c>
      <c r="F3986" s="1">
        <v>45370</v>
      </c>
      <c r="G3986" s="1">
        <v>45397</v>
      </c>
      <c r="H3986" t="s">
        <v>28</v>
      </c>
      <c r="I3986">
        <v>11</v>
      </c>
      <c r="J3986" t="s">
        <v>47</v>
      </c>
      <c r="K3986">
        <v>99213</v>
      </c>
      <c r="O3986">
        <v>1</v>
      </c>
      <c r="P3986">
        <v>217.71</v>
      </c>
      <c r="Q3986">
        <v>161.27000000000001</v>
      </c>
      <c r="R3986">
        <v>129.02000000000001</v>
      </c>
      <c r="S3986">
        <v>32.25</v>
      </c>
      <c r="T3986" t="s">
        <v>30</v>
      </c>
      <c r="X3986" t="s">
        <v>43</v>
      </c>
      <c r="Y3986" t="s">
        <v>44</v>
      </c>
      <c r="Z3986" t="s">
        <v>39</v>
      </c>
      <c r="AA3986" t="str">
        <f>IFERROR(_xlfn.XLOOKUP($J3986,avoidable_ed_reference!$A$2:$A$13,avoidable_ed_reference!$C$2:$C$13),"Not Classified")</f>
        <v>Not Classified</v>
      </c>
      <c r="AB3986" t="str">
        <f>IFERROR(_xlfn.XLOOKUP($B3986,enrollment!$A$2:$A$801,enrollment!$I$2:$I$801),"")</f>
        <v>OH</v>
      </c>
      <c r="AC3986">
        <f>IFERROR(_xlfn.XLOOKUP($B3986,enrollment!$A$2:$A$801,enrollment!$L$2:$L$801),"")</f>
        <v>52</v>
      </c>
      <c r="AD3986" t="str" cm="1">
        <f t="array" ref="AD3986">_xlfn.IFS(AC3986="","Unknown",AC3986&lt;18,"0-17",AC3986&lt;35,"18-34",AC3986&lt;50,"35-49",AC3986&lt;65,"50-64",TRUE,"65+")</f>
        <v>50-64</v>
      </c>
      <c r="AE3986">
        <f>IFERROR(_xlfn.XLOOKUP($B3986,enrollment!$A$2:$A$801,enrollment!$O$2:$O$801),"")</f>
        <v>2345678901</v>
      </c>
      <c r="AF3986">
        <f>IFERROR(_xlfn.XLOOKUP($AE3986,providers!$B$2:$B$11,providers!$Q$2:$Q$11),"")</f>
        <v>4.2</v>
      </c>
      <c r="AG3986" s="1">
        <f t="shared" si="62"/>
        <v>45352</v>
      </c>
    </row>
    <row r="3987" spans="1:33" x14ac:dyDescent="0.25">
      <c r="A3987" t="s">
        <v>4597</v>
      </c>
      <c r="B3987" t="s">
        <v>4598</v>
      </c>
      <c r="C3987">
        <v>3456789012</v>
      </c>
      <c r="D3987">
        <v>3456789012</v>
      </c>
      <c r="E3987" s="1">
        <v>45441</v>
      </c>
      <c r="F3987" s="1">
        <v>45441</v>
      </c>
      <c r="G3987" s="1">
        <v>45473</v>
      </c>
      <c r="H3987" t="s">
        <v>28</v>
      </c>
      <c r="I3987">
        <v>11</v>
      </c>
      <c r="J3987" t="s">
        <v>35</v>
      </c>
      <c r="K3987">
        <v>99213</v>
      </c>
      <c r="O3987">
        <v>1</v>
      </c>
      <c r="P3987">
        <v>226.73</v>
      </c>
      <c r="Q3987">
        <v>167.95</v>
      </c>
      <c r="R3987">
        <v>134.36000000000001</v>
      </c>
      <c r="S3987">
        <v>33.590000000000003</v>
      </c>
      <c r="T3987" t="s">
        <v>30</v>
      </c>
      <c r="X3987" t="s">
        <v>233</v>
      </c>
      <c r="Y3987" t="s">
        <v>32</v>
      </c>
      <c r="Z3987" t="s">
        <v>39</v>
      </c>
      <c r="AA3987" t="str">
        <f>IFERROR(_xlfn.XLOOKUP($J3987,avoidable_ed_reference!$A$2:$A$13,avoidable_ed_reference!$C$2:$C$13),"Not Classified")</f>
        <v>Avoidable</v>
      </c>
      <c r="AB3987" t="str">
        <f>IFERROR(_xlfn.XLOOKUP($B3987,enrollment!$A$2:$A$801,enrollment!$I$2:$I$801),"")</f>
        <v>KY</v>
      </c>
      <c r="AC3987">
        <f>IFERROR(_xlfn.XLOOKUP($B3987,enrollment!$A$2:$A$801,enrollment!$L$2:$L$801),"")</f>
        <v>52</v>
      </c>
      <c r="AD3987" t="str" cm="1">
        <f t="array" ref="AD3987">_xlfn.IFS(AC3987="","Unknown",AC3987&lt;18,"0-17",AC3987&lt;35,"18-34",AC3987&lt;50,"35-49",AC3987&lt;65,"50-64",TRUE,"65+")</f>
        <v>50-64</v>
      </c>
      <c r="AE3987">
        <f>IFERROR(_xlfn.XLOOKUP($B3987,enrollment!$A$2:$A$801,enrollment!$O$2:$O$801),"")</f>
        <v>3456789012</v>
      </c>
      <c r="AF3987">
        <f>IFERROR(_xlfn.XLOOKUP($AE3987,providers!$B$2:$B$11,providers!$Q$2:$Q$11),"")</f>
        <v>4</v>
      </c>
      <c r="AG3987" s="1">
        <f t="shared" si="62"/>
        <v>45413</v>
      </c>
    </row>
    <row r="3988" spans="1:33" x14ac:dyDescent="0.25">
      <c r="A3988" t="s">
        <v>4599</v>
      </c>
      <c r="B3988" t="s">
        <v>4598</v>
      </c>
      <c r="C3988">
        <v>9012345678</v>
      </c>
      <c r="D3988">
        <v>9012345678</v>
      </c>
      <c r="E3988" s="1">
        <v>45325</v>
      </c>
      <c r="F3988" s="1">
        <v>45325</v>
      </c>
      <c r="G3988" s="1">
        <v>45359</v>
      </c>
      <c r="H3988" t="s">
        <v>28</v>
      </c>
      <c r="I3988">
        <v>23</v>
      </c>
      <c r="J3988" t="s">
        <v>35</v>
      </c>
      <c r="K3988">
        <v>99284</v>
      </c>
      <c r="O3988">
        <v>1</v>
      </c>
      <c r="P3988">
        <v>2248.69</v>
      </c>
      <c r="Q3988">
        <v>1249.27</v>
      </c>
      <c r="R3988">
        <v>999.42</v>
      </c>
      <c r="S3988">
        <v>249.85</v>
      </c>
      <c r="T3988" t="s">
        <v>30</v>
      </c>
      <c r="X3988" t="s">
        <v>233</v>
      </c>
      <c r="Y3988" t="s">
        <v>32</v>
      </c>
      <c r="Z3988" t="s">
        <v>45</v>
      </c>
      <c r="AA3988" t="str">
        <f>IFERROR(_xlfn.XLOOKUP($J3988,avoidable_ed_reference!$A$2:$A$13,avoidable_ed_reference!$C$2:$C$13),"Not Classified")</f>
        <v>Avoidable</v>
      </c>
      <c r="AB3988" t="str">
        <f>IFERROR(_xlfn.XLOOKUP($B3988,enrollment!$A$2:$A$801,enrollment!$I$2:$I$801),"")</f>
        <v>KY</v>
      </c>
      <c r="AC3988">
        <f>IFERROR(_xlfn.XLOOKUP($B3988,enrollment!$A$2:$A$801,enrollment!$L$2:$L$801),"")</f>
        <v>52</v>
      </c>
      <c r="AD3988" t="str" cm="1">
        <f t="array" ref="AD3988">_xlfn.IFS(AC3988="","Unknown",AC3988&lt;18,"0-17",AC3988&lt;35,"18-34",AC3988&lt;50,"35-49",AC3988&lt;65,"50-64",TRUE,"65+")</f>
        <v>50-64</v>
      </c>
      <c r="AE3988">
        <f>IFERROR(_xlfn.XLOOKUP($B3988,enrollment!$A$2:$A$801,enrollment!$O$2:$O$801),"")</f>
        <v>3456789012</v>
      </c>
      <c r="AF3988">
        <f>IFERROR(_xlfn.XLOOKUP($AE3988,providers!$B$2:$B$11,providers!$Q$2:$Q$11),"")</f>
        <v>4</v>
      </c>
      <c r="AG3988" s="1">
        <f t="shared" si="62"/>
        <v>45323</v>
      </c>
    </row>
    <row r="3989" spans="1:33" x14ac:dyDescent="0.25">
      <c r="A3989" t="s">
        <v>4600</v>
      </c>
      <c r="B3989" t="s">
        <v>4598</v>
      </c>
      <c r="C3989">
        <v>2233445566</v>
      </c>
      <c r="D3989">
        <v>2233445566</v>
      </c>
      <c r="E3989" s="1">
        <v>45615</v>
      </c>
      <c r="F3989" s="1">
        <v>45615</v>
      </c>
      <c r="G3989" s="1">
        <v>45639</v>
      </c>
      <c r="H3989" t="s">
        <v>28</v>
      </c>
      <c r="I3989">
        <v>22</v>
      </c>
      <c r="J3989" t="s">
        <v>29</v>
      </c>
      <c r="K3989">
        <v>90837</v>
      </c>
      <c r="O3989">
        <v>1</v>
      </c>
      <c r="P3989">
        <v>229.49</v>
      </c>
      <c r="Q3989">
        <v>169.99</v>
      </c>
      <c r="R3989">
        <v>135.99</v>
      </c>
      <c r="S3989">
        <v>34</v>
      </c>
      <c r="T3989" t="s">
        <v>30</v>
      </c>
      <c r="X3989" t="s">
        <v>233</v>
      </c>
      <c r="Y3989" t="s">
        <v>32</v>
      </c>
      <c r="Z3989" t="s">
        <v>33</v>
      </c>
      <c r="AA3989" t="str">
        <f>IFERROR(_xlfn.XLOOKUP($J3989,avoidable_ed_reference!$A$2:$A$13,avoidable_ed_reference!$C$2:$C$13),"Not Classified")</f>
        <v>Potentially Avoidable</v>
      </c>
      <c r="AB3989" t="str">
        <f>IFERROR(_xlfn.XLOOKUP($B3989,enrollment!$A$2:$A$801,enrollment!$I$2:$I$801),"")</f>
        <v>KY</v>
      </c>
      <c r="AC3989">
        <f>IFERROR(_xlfn.XLOOKUP($B3989,enrollment!$A$2:$A$801,enrollment!$L$2:$L$801),"")</f>
        <v>52</v>
      </c>
      <c r="AD3989" t="str" cm="1">
        <f t="array" ref="AD3989">_xlfn.IFS(AC3989="","Unknown",AC3989&lt;18,"0-17",AC3989&lt;35,"18-34",AC3989&lt;50,"35-49",AC3989&lt;65,"50-64",TRUE,"65+")</f>
        <v>50-64</v>
      </c>
      <c r="AE3989">
        <f>IFERROR(_xlfn.XLOOKUP($B3989,enrollment!$A$2:$A$801,enrollment!$O$2:$O$801),"")</f>
        <v>3456789012</v>
      </c>
      <c r="AF3989">
        <f>IFERROR(_xlfn.XLOOKUP($AE3989,providers!$B$2:$B$11,providers!$Q$2:$Q$11),"")</f>
        <v>4</v>
      </c>
      <c r="AG3989" s="1">
        <f t="shared" si="62"/>
        <v>45597</v>
      </c>
    </row>
    <row r="3990" spans="1:33" x14ac:dyDescent="0.25">
      <c r="A3990" t="s">
        <v>4601</v>
      </c>
      <c r="B3990" t="s">
        <v>4598</v>
      </c>
      <c r="C3990">
        <v>2233445566</v>
      </c>
      <c r="D3990">
        <v>2233445566</v>
      </c>
      <c r="E3990" s="1">
        <v>45382</v>
      </c>
      <c r="F3990" s="1">
        <v>45382</v>
      </c>
      <c r="G3990" s="1">
        <v>45397</v>
      </c>
      <c r="H3990" t="s">
        <v>28</v>
      </c>
      <c r="I3990">
        <v>23</v>
      </c>
      <c r="J3990" t="s">
        <v>80</v>
      </c>
      <c r="K3990">
        <v>99284</v>
      </c>
      <c r="O3990">
        <v>1</v>
      </c>
      <c r="P3990">
        <v>1651.32</v>
      </c>
      <c r="Q3990">
        <v>917.4</v>
      </c>
      <c r="R3990">
        <v>733.92</v>
      </c>
      <c r="S3990">
        <v>183.48</v>
      </c>
      <c r="T3990" t="s">
        <v>30</v>
      </c>
      <c r="X3990" t="s">
        <v>233</v>
      </c>
      <c r="Y3990" t="s">
        <v>32</v>
      </c>
      <c r="Z3990" t="s">
        <v>45</v>
      </c>
      <c r="AA3990" t="str">
        <f>IFERROR(_xlfn.XLOOKUP($J3990,avoidable_ed_reference!$A$2:$A$13,avoidable_ed_reference!$C$2:$C$13),"Not Classified")</f>
        <v>Non-Avoidable</v>
      </c>
      <c r="AB3990" t="str">
        <f>IFERROR(_xlfn.XLOOKUP($B3990,enrollment!$A$2:$A$801,enrollment!$I$2:$I$801),"")</f>
        <v>KY</v>
      </c>
      <c r="AC3990">
        <f>IFERROR(_xlfn.XLOOKUP($B3990,enrollment!$A$2:$A$801,enrollment!$L$2:$L$801),"")</f>
        <v>52</v>
      </c>
      <c r="AD3990" t="str" cm="1">
        <f t="array" ref="AD3990">_xlfn.IFS(AC3990="","Unknown",AC3990&lt;18,"0-17",AC3990&lt;35,"18-34",AC3990&lt;50,"35-49",AC3990&lt;65,"50-64",TRUE,"65+")</f>
        <v>50-64</v>
      </c>
      <c r="AE3990">
        <f>IFERROR(_xlfn.XLOOKUP($B3990,enrollment!$A$2:$A$801,enrollment!$O$2:$O$801),"")</f>
        <v>3456789012</v>
      </c>
      <c r="AF3990">
        <f>IFERROR(_xlfn.XLOOKUP($AE3990,providers!$B$2:$B$11,providers!$Q$2:$Q$11),"")</f>
        <v>4</v>
      </c>
      <c r="AG3990" s="1">
        <f t="shared" si="62"/>
        <v>45352</v>
      </c>
    </row>
    <row r="3991" spans="1:33" x14ac:dyDescent="0.25">
      <c r="A3991" t="s">
        <v>4602</v>
      </c>
      <c r="B3991" t="s">
        <v>4603</v>
      </c>
      <c r="C3991">
        <v>6789012345</v>
      </c>
      <c r="D3991">
        <v>6789012345</v>
      </c>
      <c r="E3991" s="1">
        <v>45432</v>
      </c>
      <c r="F3991" s="1">
        <v>45432</v>
      </c>
      <c r="G3991" s="1">
        <v>45462</v>
      </c>
      <c r="H3991" t="s">
        <v>28</v>
      </c>
      <c r="I3991">
        <v>23</v>
      </c>
      <c r="J3991" t="s">
        <v>35</v>
      </c>
      <c r="K3991">
        <v>99284</v>
      </c>
      <c r="O3991">
        <v>1</v>
      </c>
      <c r="P3991">
        <v>2447.2600000000002</v>
      </c>
      <c r="Q3991">
        <v>1359.59</v>
      </c>
      <c r="R3991">
        <v>1087.67</v>
      </c>
      <c r="S3991">
        <v>271.92</v>
      </c>
      <c r="T3991" t="s">
        <v>30</v>
      </c>
      <c r="X3991" t="s">
        <v>52</v>
      </c>
      <c r="Y3991" t="s">
        <v>44</v>
      </c>
      <c r="Z3991" t="s">
        <v>45</v>
      </c>
      <c r="AA3991" t="str">
        <f>IFERROR(_xlfn.XLOOKUP($J3991,avoidable_ed_reference!$A$2:$A$13,avoidable_ed_reference!$C$2:$C$13),"Not Classified")</f>
        <v>Avoidable</v>
      </c>
      <c r="AB3991" t="str">
        <f>IFERROR(_xlfn.XLOOKUP($B3991,enrollment!$A$2:$A$801,enrollment!$I$2:$I$801),"")</f>
        <v>KY</v>
      </c>
      <c r="AC3991">
        <f>IFERROR(_xlfn.XLOOKUP($B3991,enrollment!$A$2:$A$801,enrollment!$L$2:$L$801),"")</f>
        <v>79</v>
      </c>
      <c r="AD3991" t="str" cm="1">
        <f t="array" ref="AD3991">_xlfn.IFS(AC3991="","Unknown",AC3991&lt;18,"0-17",AC3991&lt;35,"18-34",AC3991&lt;50,"35-49",AC3991&lt;65,"50-64",TRUE,"65+")</f>
        <v>65+</v>
      </c>
      <c r="AE3991">
        <f>IFERROR(_xlfn.XLOOKUP($B3991,enrollment!$A$2:$A$801,enrollment!$O$2:$O$801),"")</f>
        <v>3456789012</v>
      </c>
      <c r="AF3991">
        <f>IFERROR(_xlfn.XLOOKUP($AE3991,providers!$B$2:$B$11,providers!$Q$2:$Q$11),"")</f>
        <v>4</v>
      </c>
      <c r="AG3991" s="1">
        <f t="shared" si="62"/>
        <v>45413</v>
      </c>
    </row>
    <row r="3992" spans="1:33" x14ac:dyDescent="0.25">
      <c r="A3992" t="s">
        <v>4604</v>
      </c>
      <c r="B3992" t="s">
        <v>4603</v>
      </c>
      <c r="C3992">
        <v>7890123456</v>
      </c>
      <c r="D3992">
        <v>7890123456</v>
      </c>
      <c r="E3992" s="1">
        <v>45501</v>
      </c>
      <c r="F3992" s="1">
        <v>45501</v>
      </c>
      <c r="G3992" s="1">
        <v>45518</v>
      </c>
      <c r="H3992" t="s">
        <v>59</v>
      </c>
      <c r="J3992" t="s">
        <v>47</v>
      </c>
      <c r="L3992" s="2" t="s">
        <v>82</v>
      </c>
      <c r="M3992" t="s">
        <v>83</v>
      </c>
      <c r="N3992" t="s">
        <v>84</v>
      </c>
      <c r="O3992">
        <v>1</v>
      </c>
      <c r="P3992">
        <v>745.7</v>
      </c>
      <c r="Q3992">
        <v>677.91</v>
      </c>
      <c r="R3992">
        <v>542.33000000000004</v>
      </c>
      <c r="S3992">
        <v>135.58000000000001</v>
      </c>
      <c r="T3992" t="s">
        <v>30</v>
      </c>
      <c r="X3992" t="s">
        <v>52</v>
      </c>
      <c r="Y3992" t="s">
        <v>44</v>
      </c>
      <c r="Z3992" t="s">
        <v>64</v>
      </c>
      <c r="AA3992" t="str">
        <f>IFERROR(_xlfn.XLOOKUP($J3992,avoidable_ed_reference!$A$2:$A$13,avoidable_ed_reference!$C$2:$C$13),"Not Classified")</f>
        <v>Not Classified</v>
      </c>
      <c r="AB3992" t="str">
        <f>IFERROR(_xlfn.XLOOKUP($B3992,enrollment!$A$2:$A$801,enrollment!$I$2:$I$801),"")</f>
        <v>KY</v>
      </c>
      <c r="AC3992">
        <f>IFERROR(_xlfn.XLOOKUP($B3992,enrollment!$A$2:$A$801,enrollment!$L$2:$L$801),"")</f>
        <v>79</v>
      </c>
      <c r="AD3992" t="str" cm="1">
        <f t="array" ref="AD3992">_xlfn.IFS(AC3992="","Unknown",AC3992&lt;18,"0-17",AC3992&lt;35,"18-34",AC3992&lt;50,"35-49",AC3992&lt;65,"50-64",TRUE,"65+")</f>
        <v>65+</v>
      </c>
      <c r="AE3992">
        <f>IFERROR(_xlfn.XLOOKUP($B3992,enrollment!$A$2:$A$801,enrollment!$O$2:$O$801),"")</f>
        <v>3456789012</v>
      </c>
      <c r="AF3992">
        <f>IFERROR(_xlfn.XLOOKUP($AE3992,providers!$B$2:$B$11,providers!$Q$2:$Q$11),"")</f>
        <v>4</v>
      </c>
      <c r="AG3992" s="1">
        <f t="shared" si="62"/>
        <v>45474</v>
      </c>
    </row>
    <row r="3993" spans="1:33" x14ac:dyDescent="0.25">
      <c r="A3993" t="s">
        <v>4605</v>
      </c>
      <c r="B3993" t="s">
        <v>4603</v>
      </c>
      <c r="C3993">
        <v>3456789012</v>
      </c>
      <c r="D3993">
        <v>3456789012</v>
      </c>
      <c r="E3993" s="1">
        <v>45582</v>
      </c>
      <c r="F3993" s="1">
        <v>45582</v>
      </c>
      <c r="G3993" s="1">
        <v>45615</v>
      </c>
      <c r="H3993" t="s">
        <v>28</v>
      </c>
      <c r="I3993">
        <v>11</v>
      </c>
      <c r="J3993" t="s">
        <v>38</v>
      </c>
      <c r="K3993">
        <v>99213</v>
      </c>
      <c r="O3993">
        <v>1</v>
      </c>
      <c r="P3993">
        <v>177.4</v>
      </c>
      <c r="Q3993">
        <v>131.41</v>
      </c>
      <c r="R3993">
        <v>105.13</v>
      </c>
      <c r="S3993">
        <v>26.28</v>
      </c>
      <c r="T3993" t="s">
        <v>30</v>
      </c>
      <c r="X3993" t="s">
        <v>52</v>
      </c>
      <c r="Y3993" t="s">
        <v>44</v>
      </c>
      <c r="Z3993" t="s">
        <v>39</v>
      </c>
      <c r="AA3993" t="str">
        <f>IFERROR(_xlfn.XLOOKUP($J3993,avoidable_ed_reference!$A$2:$A$13,avoidable_ed_reference!$C$2:$C$13),"Not Classified")</f>
        <v>Not Classified</v>
      </c>
      <c r="AB3993" t="str">
        <f>IFERROR(_xlfn.XLOOKUP($B3993,enrollment!$A$2:$A$801,enrollment!$I$2:$I$801),"")</f>
        <v>KY</v>
      </c>
      <c r="AC3993">
        <f>IFERROR(_xlfn.XLOOKUP($B3993,enrollment!$A$2:$A$801,enrollment!$L$2:$L$801),"")</f>
        <v>79</v>
      </c>
      <c r="AD3993" t="str" cm="1">
        <f t="array" ref="AD3993">_xlfn.IFS(AC3993="","Unknown",AC3993&lt;18,"0-17",AC3993&lt;35,"18-34",AC3993&lt;50,"35-49",AC3993&lt;65,"50-64",TRUE,"65+")</f>
        <v>65+</v>
      </c>
      <c r="AE3993">
        <f>IFERROR(_xlfn.XLOOKUP($B3993,enrollment!$A$2:$A$801,enrollment!$O$2:$O$801),"")</f>
        <v>3456789012</v>
      </c>
      <c r="AF3993">
        <f>IFERROR(_xlfn.XLOOKUP($AE3993,providers!$B$2:$B$11,providers!$Q$2:$Q$11),"")</f>
        <v>4</v>
      </c>
      <c r="AG3993" s="1">
        <f t="shared" si="62"/>
        <v>45566</v>
      </c>
    </row>
    <row r="3994" spans="1:33" x14ac:dyDescent="0.25">
      <c r="A3994" t="s">
        <v>4606</v>
      </c>
      <c r="B3994" t="s">
        <v>4603</v>
      </c>
      <c r="C3994">
        <v>7890123456</v>
      </c>
      <c r="D3994">
        <v>7890123456</v>
      </c>
      <c r="E3994" s="1">
        <v>45448</v>
      </c>
      <c r="F3994" s="1">
        <v>45448</v>
      </c>
      <c r="G3994" s="1">
        <v>45476</v>
      </c>
      <c r="H3994" t="s">
        <v>28</v>
      </c>
      <c r="I3994">
        <v>23</v>
      </c>
      <c r="J3994" t="s">
        <v>35</v>
      </c>
      <c r="K3994">
        <v>99284</v>
      </c>
      <c r="O3994">
        <v>1</v>
      </c>
      <c r="P3994">
        <v>2057.81</v>
      </c>
      <c r="Q3994">
        <v>1143.23</v>
      </c>
      <c r="R3994">
        <v>914.58</v>
      </c>
      <c r="S3994">
        <v>228.65</v>
      </c>
      <c r="T3994" t="s">
        <v>30</v>
      </c>
      <c r="X3994" t="s">
        <v>52</v>
      </c>
      <c r="Y3994" t="s">
        <v>44</v>
      </c>
      <c r="Z3994" t="s">
        <v>45</v>
      </c>
      <c r="AA3994" t="str">
        <f>IFERROR(_xlfn.XLOOKUP($J3994,avoidable_ed_reference!$A$2:$A$13,avoidable_ed_reference!$C$2:$C$13),"Not Classified")</f>
        <v>Avoidable</v>
      </c>
      <c r="AB3994" t="str">
        <f>IFERROR(_xlfn.XLOOKUP($B3994,enrollment!$A$2:$A$801,enrollment!$I$2:$I$801),"")</f>
        <v>KY</v>
      </c>
      <c r="AC3994">
        <f>IFERROR(_xlfn.XLOOKUP($B3994,enrollment!$A$2:$A$801,enrollment!$L$2:$L$801),"")</f>
        <v>79</v>
      </c>
      <c r="AD3994" t="str" cm="1">
        <f t="array" ref="AD3994">_xlfn.IFS(AC3994="","Unknown",AC3994&lt;18,"0-17",AC3994&lt;35,"18-34",AC3994&lt;50,"35-49",AC3994&lt;65,"50-64",TRUE,"65+")</f>
        <v>65+</v>
      </c>
      <c r="AE3994">
        <f>IFERROR(_xlfn.XLOOKUP($B3994,enrollment!$A$2:$A$801,enrollment!$O$2:$O$801),"")</f>
        <v>3456789012</v>
      </c>
      <c r="AF3994">
        <f>IFERROR(_xlfn.XLOOKUP($AE3994,providers!$B$2:$B$11,providers!$Q$2:$Q$11),"")</f>
        <v>4</v>
      </c>
      <c r="AG3994" s="1">
        <f t="shared" si="62"/>
        <v>45444</v>
      </c>
    </row>
    <row r="3995" spans="1:33" x14ac:dyDescent="0.25">
      <c r="A3995" t="s">
        <v>4607</v>
      </c>
      <c r="B3995" t="s">
        <v>4603</v>
      </c>
      <c r="C3995">
        <v>3456789012</v>
      </c>
      <c r="D3995">
        <v>3456789012</v>
      </c>
      <c r="E3995" s="1">
        <v>45597</v>
      </c>
      <c r="F3995" s="1">
        <v>45597</v>
      </c>
      <c r="G3995" s="1">
        <v>45629</v>
      </c>
      <c r="H3995" t="s">
        <v>28</v>
      </c>
      <c r="I3995">
        <v>11</v>
      </c>
      <c r="J3995" t="s">
        <v>35</v>
      </c>
      <c r="K3995">
        <v>99213</v>
      </c>
      <c r="O3995">
        <v>1</v>
      </c>
      <c r="P3995">
        <v>175.08</v>
      </c>
      <c r="Q3995">
        <v>129.69</v>
      </c>
      <c r="R3995">
        <v>103.75</v>
      </c>
      <c r="S3995">
        <v>25.94</v>
      </c>
      <c r="T3995" t="s">
        <v>30</v>
      </c>
      <c r="X3995" t="s">
        <v>52</v>
      </c>
      <c r="Y3995" t="s">
        <v>44</v>
      </c>
      <c r="Z3995" t="s">
        <v>39</v>
      </c>
      <c r="AA3995" t="str">
        <f>IFERROR(_xlfn.XLOOKUP($J3995,avoidable_ed_reference!$A$2:$A$13,avoidable_ed_reference!$C$2:$C$13),"Not Classified")</f>
        <v>Avoidable</v>
      </c>
      <c r="AB3995" t="str">
        <f>IFERROR(_xlfn.XLOOKUP($B3995,enrollment!$A$2:$A$801,enrollment!$I$2:$I$801),"")</f>
        <v>KY</v>
      </c>
      <c r="AC3995">
        <f>IFERROR(_xlfn.XLOOKUP($B3995,enrollment!$A$2:$A$801,enrollment!$L$2:$L$801),"")</f>
        <v>79</v>
      </c>
      <c r="AD3995" t="str" cm="1">
        <f t="array" ref="AD3995">_xlfn.IFS(AC3995="","Unknown",AC3995&lt;18,"0-17",AC3995&lt;35,"18-34",AC3995&lt;50,"35-49",AC3995&lt;65,"50-64",TRUE,"65+")</f>
        <v>65+</v>
      </c>
      <c r="AE3995">
        <f>IFERROR(_xlfn.XLOOKUP($B3995,enrollment!$A$2:$A$801,enrollment!$O$2:$O$801),"")</f>
        <v>3456789012</v>
      </c>
      <c r="AF3995">
        <f>IFERROR(_xlfn.XLOOKUP($AE3995,providers!$B$2:$B$11,providers!$Q$2:$Q$11),"")</f>
        <v>4</v>
      </c>
      <c r="AG3995" s="1">
        <f t="shared" si="62"/>
        <v>45597</v>
      </c>
    </row>
    <row r="3996" spans="1:33" x14ac:dyDescent="0.25">
      <c r="A3996" t="s">
        <v>4608</v>
      </c>
      <c r="B3996" t="s">
        <v>4603</v>
      </c>
      <c r="C3996">
        <v>5678901234</v>
      </c>
      <c r="D3996">
        <v>5678901234</v>
      </c>
      <c r="E3996" s="1">
        <v>45403</v>
      </c>
      <c r="F3996" s="1">
        <v>45403</v>
      </c>
      <c r="G3996" s="1">
        <v>45424</v>
      </c>
      <c r="H3996" t="s">
        <v>28</v>
      </c>
      <c r="I3996">
        <v>20</v>
      </c>
      <c r="J3996" t="s">
        <v>35</v>
      </c>
      <c r="K3996">
        <v>99213</v>
      </c>
      <c r="O3996">
        <v>1</v>
      </c>
      <c r="P3996">
        <v>143.9</v>
      </c>
      <c r="Q3996">
        <v>110.69</v>
      </c>
      <c r="R3996">
        <v>88.55</v>
      </c>
      <c r="S3996">
        <v>22.14</v>
      </c>
      <c r="T3996" t="s">
        <v>30</v>
      </c>
      <c r="X3996" t="s">
        <v>52</v>
      </c>
      <c r="Y3996" t="s">
        <v>44</v>
      </c>
      <c r="Z3996" t="s">
        <v>36</v>
      </c>
      <c r="AA3996" t="str">
        <f>IFERROR(_xlfn.XLOOKUP($J3996,avoidable_ed_reference!$A$2:$A$13,avoidable_ed_reference!$C$2:$C$13),"Not Classified")</f>
        <v>Avoidable</v>
      </c>
      <c r="AB3996" t="str">
        <f>IFERROR(_xlfn.XLOOKUP($B3996,enrollment!$A$2:$A$801,enrollment!$I$2:$I$801),"")</f>
        <v>KY</v>
      </c>
      <c r="AC3996">
        <f>IFERROR(_xlfn.XLOOKUP($B3996,enrollment!$A$2:$A$801,enrollment!$L$2:$L$801),"")</f>
        <v>79</v>
      </c>
      <c r="AD3996" t="str" cm="1">
        <f t="array" ref="AD3996">_xlfn.IFS(AC3996="","Unknown",AC3996&lt;18,"0-17",AC3996&lt;35,"18-34",AC3996&lt;50,"35-49",AC3996&lt;65,"50-64",TRUE,"65+")</f>
        <v>65+</v>
      </c>
      <c r="AE3996">
        <f>IFERROR(_xlfn.XLOOKUP($B3996,enrollment!$A$2:$A$801,enrollment!$O$2:$O$801),"")</f>
        <v>3456789012</v>
      </c>
      <c r="AF3996">
        <f>IFERROR(_xlfn.XLOOKUP($AE3996,providers!$B$2:$B$11,providers!$Q$2:$Q$11),"")</f>
        <v>4</v>
      </c>
      <c r="AG3996" s="1">
        <f t="shared" si="62"/>
        <v>45383</v>
      </c>
    </row>
    <row r="3997" spans="1:33" x14ac:dyDescent="0.25">
      <c r="A3997" t="s">
        <v>4609</v>
      </c>
      <c r="B3997" t="s">
        <v>4603</v>
      </c>
      <c r="C3997">
        <v>8901234567</v>
      </c>
      <c r="D3997">
        <v>8901234567</v>
      </c>
      <c r="E3997" s="1">
        <v>45535</v>
      </c>
      <c r="F3997" s="1">
        <v>45535</v>
      </c>
      <c r="G3997" s="1">
        <v>45561</v>
      </c>
      <c r="H3997" t="s">
        <v>28</v>
      </c>
      <c r="I3997">
        <v>23</v>
      </c>
      <c r="J3997" t="s">
        <v>184</v>
      </c>
      <c r="K3997">
        <v>99284</v>
      </c>
      <c r="O3997">
        <v>1</v>
      </c>
      <c r="P3997">
        <v>2193.44</v>
      </c>
      <c r="Q3997">
        <v>1218.58</v>
      </c>
      <c r="R3997">
        <v>974.86</v>
      </c>
      <c r="S3997">
        <v>243.72</v>
      </c>
      <c r="T3997" t="s">
        <v>30</v>
      </c>
      <c r="X3997" t="s">
        <v>52</v>
      </c>
      <c r="Y3997" t="s">
        <v>44</v>
      </c>
      <c r="Z3997" t="s">
        <v>45</v>
      </c>
      <c r="AA3997" t="str">
        <f>IFERROR(_xlfn.XLOOKUP($J3997,avoidable_ed_reference!$A$2:$A$13,avoidable_ed_reference!$C$2:$C$13),"Not Classified")</f>
        <v>Non-Avoidable</v>
      </c>
      <c r="AB3997" t="str">
        <f>IFERROR(_xlfn.XLOOKUP($B3997,enrollment!$A$2:$A$801,enrollment!$I$2:$I$801),"")</f>
        <v>KY</v>
      </c>
      <c r="AC3997">
        <f>IFERROR(_xlfn.XLOOKUP($B3997,enrollment!$A$2:$A$801,enrollment!$L$2:$L$801),"")</f>
        <v>79</v>
      </c>
      <c r="AD3997" t="str" cm="1">
        <f t="array" ref="AD3997">_xlfn.IFS(AC3997="","Unknown",AC3997&lt;18,"0-17",AC3997&lt;35,"18-34",AC3997&lt;50,"35-49",AC3997&lt;65,"50-64",TRUE,"65+")</f>
        <v>65+</v>
      </c>
      <c r="AE3997">
        <f>IFERROR(_xlfn.XLOOKUP($B3997,enrollment!$A$2:$A$801,enrollment!$O$2:$O$801),"")</f>
        <v>3456789012</v>
      </c>
      <c r="AF3997">
        <f>IFERROR(_xlfn.XLOOKUP($AE3997,providers!$B$2:$B$11,providers!$Q$2:$Q$11),"")</f>
        <v>4</v>
      </c>
      <c r="AG3997" s="1">
        <f t="shared" si="62"/>
        <v>45505</v>
      </c>
    </row>
    <row r="3998" spans="1:33" x14ac:dyDescent="0.25">
      <c r="A3998" t="s">
        <v>4610</v>
      </c>
      <c r="B3998" t="s">
        <v>4603</v>
      </c>
      <c r="C3998">
        <v>3456789012</v>
      </c>
      <c r="D3998">
        <v>3456789012</v>
      </c>
      <c r="E3998" s="1">
        <v>45456</v>
      </c>
      <c r="F3998" s="1">
        <v>45456</v>
      </c>
      <c r="G3998" s="1">
        <v>45478</v>
      </c>
      <c r="H3998" t="s">
        <v>28</v>
      </c>
      <c r="I3998">
        <v>11</v>
      </c>
      <c r="J3998" t="s">
        <v>35</v>
      </c>
      <c r="K3998">
        <v>99213</v>
      </c>
      <c r="O3998">
        <v>1</v>
      </c>
      <c r="P3998">
        <v>218.27</v>
      </c>
      <c r="Q3998">
        <v>161.68</v>
      </c>
      <c r="R3998">
        <v>129.34</v>
      </c>
      <c r="S3998">
        <v>32.340000000000003</v>
      </c>
      <c r="T3998" t="s">
        <v>30</v>
      </c>
      <c r="X3998" t="s">
        <v>52</v>
      </c>
      <c r="Y3998" t="s">
        <v>44</v>
      </c>
      <c r="Z3998" t="s">
        <v>39</v>
      </c>
      <c r="AA3998" t="str">
        <f>IFERROR(_xlfn.XLOOKUP($J3998,avoidable_ed_reference!$A$2:$A$13,avoidable_ed_reference!$C$2:$C$13),"Not Classified")</f>
        <v>Avoidable</v>
      </c>
      <c r="AB3998" t="str">
        <f>IFERROR(_xlfn.XLOOKUP($B3998,enrollment!$A$2:$A$801,enrollment!$I$2:$I$801),"")</f>
        <v>KY</v>
      </c>
      <c r="AC3998">
        <f>IFERROR(_xlfn.XLOOKUP($B3998,enrollment!$A$2:$A$801,enrollment!$L$2:$L$801),"")</f>
        <v>79</v>
      </c>
      <c r="AD3998" t="str" cm="1">
        <f t="array" ref="AD3998">_xlfn.IFS(AC3998="","Unknown",AC3998&lt;18,"0-17",AC3998&lt;35,"18-34",AC3998&lt;50,"35-49",AC3998&lt;65,"50-64",TRUE,"65+")</f>
        <v>65+</v>
      </c>
      <c r="AE3998">
        <f>IFERROR(_xlfn.XLOOKUP($B3998,enrollment!$A$2:$A$801,enrollment!$O$2:$O$801),"")</f>
        <v>3456789012</v>
      </c>
      <c r="AF3998">
        <f>IFERROR(_xlfn.XLOOKUP($AE3998,providers!$B$2:$B$11,providers!$Q$2:$Q$11),"")</f>
        <v>4</v>
      </c>
      <c r="AG3998" s="1">
        <f t="shared" si="62"/>
        <v>45444</v>
      </c>
    </row>
    <row r="3999" spans="1:33" x14ac:dyDescent="0.25">
      <c r="A3999" t="s">
        <v>4611</v>
      </c>
      <c r="B3999" t="s">
        <v>4612</v>
      </c>
      <c r="C3999">
        <v>3456789012</v>
      </c>
      <c r="D3999">
        <v>3456789012</v>
      </c>
      <c r="E3999" s="1">
        <v>45543</v>
      </c>
      <c r="F3999" s="1">
        <v>45543</v>
      </c>
      <c r="G3999" s="1">
        <v>45572</v>
      </c>
      <c r="H3999" t="s">
        <v>28</v>
      </c>
      <c r="I3999">
        <v>23</v>
      </c>
      <c r="J3999" t="s">
        <v>35</v>
      </c>
      <c r="K3999">
        <v>99284</v>
      </c>
      <c r="O3999">
        <v>1</v>
      </c>
      <c r="P3999">
        <v>1649.97</v>
      </c>
      <c r="Q3999">
        <v>916.65</v>
      </c>
      <c r="R3999">
        <v>733.32</v>
      </c>
      <c r="S3999">
        <v>183.33</v>
      </c>
      <c r="T3999" t="s">
        <v>30</v>
      </c>
      <c r="X3999" t="s">
        <v>43</v>
      </c>
      <c r="Y3999" t="s">
        <v>44</v>
      </c>
      <c r="Z3999" t="s">
        <v>45</v>
      </c>
      <c r="AA3999" t="str">
        <f>IFERROR(_xlfn.XLOOKUP($J3999,avoidable_ed_reference!$A$2:$A$13,avoidable_ed_reference!$C$2:$C$13),"Not Classified")</f>
        <v>Avoidable</v>
      </c>
      <c r="AB3999" t="str">
        <f>IFERROR(_xlfn.XLOOKUP($B3999,enrollment!$A$2:$A$801,enrollment!$I$2:$I$801),"")</f>
        <v>TN</v>
      </c>
      <c r="AC3999">
        <f>IFERROR(_xlfn.XLOOKUP($B3999,enrollment!$A$2:$A$801,enrollment!$L$2:$L$801),"")</f>
        <v>48</v>
      </c>
      <c r="AD3999" t="str" cm="1">
        <f t="array" ref="AD3999">_xlfn.IFS(AC3999="","Unknown",AC3999&lt;18,"0-17",AC3999&lt;35,"18-34",AC3999&lt;50,"35-49",AC3999&lt;65,"50-64",TRUE,"65+")</f>
        <v>35-49</v>
      </c>
      <c r="AE3999">
        <f>IFERROR(_xlfn.XLOOKUP($B3999,enrollment!$A$2:$A$801,enrollment!$O$2:$O$801),"")</f>
        <v>2233445566</v>
      </c>
      <c r="AF3999">
        <f>IFERROR(_xlfn.XLOOKUP($AE3999,providers!$B$2:$B$11,providers!$Q$2:$Q$11),"")</f>
        <v>3.5</v>
      </c>
      <c r="AG3999" s="1">
        <f t="shared" si="62"/>
        <v>45536</v>
      </c>
    </row>
    <row r="4000" spans="1:33" x14ac:dyDescent="0.25">
      <c r="A4000" t="s">
        <v>4613</v>
      </c>
      <c r="B4000" t="s">
        <v>4612</v>
      </c>
      <c r="C4000">
        <v>2233445566</v>
      </c>
      <c r="D4000">
        <v>2233445566</v>
      </c>
      <c r="E4000" s="1">
        <v>45508</v>
      </c>
      <c r="F4000" s="1">
        <v>45508</v>
      </c>
      <c r="G4000" s="1">
        <v>45534</v>
      </c>
      <c r="H4000" t="s">
        <v>28</v>
      </c>
      <c r="I4000">
        <v>11</v>
      </c>
      <c r="J4000" t="s">
        <v>35</v>
      </c>
      <c r="K4000">
        <v>99213</v>
      </c>
      <c r="O4000">
        <v>1</v>
      </c>
      <c r="P4000">
        <v>242.97</v>
      </c>
      <c r="Q4000">
        <v>179.98</v>
      </c>
      <c r="R4000">
        <v>143.97999999999999</v>
      </c>
      <c r="S4000">
        <v>36</v>
      </c>
      <c r="T4000" t="s">
        <v>30</v>
      </c>
      <c r="X4000" t="s">
        <v>43</v>
      </c>
      <c r="Y4000" t="s">
        <v>44</v>
      </c>
      <c r="Z4000" t="s">
        <v>39</v>
      </c>
      <c r="AA4000" t="str">
        <f>IFERROR(_xlfn.XLOOKUP($J4000,avoidable_ed_reference!$A$2:$A$13,avoidable_ed_reference!$C$2:$C$13),"Not Classified")</f>
        <v>Avoidable</v>
      </c>
      <c r="AB4000" t="str">
        <f>IFERROR(_xlfn.XLOOKUP($B4000,enrollment!$A$2:$A$801,enrollment!$I$2:$I$801),"")</f>
        <v>TN</v>
      </c>
      <c r="AC4000">
        <f>IFERROR(_xlfn.XLOOKUP($B4000,enrollment!$A$2:$A$801,enrollment!$L$2:$L$801),"")</f>
        <v>48</v>
      </c>
      <c r="AD4000" t="str" cm="1">
        <f t="array" ref="AD4000">_xlfn.IFS(AC4000="","Unknown",AC4000&lt;18,"0-17",AC4000&lt;35,"18-34",AC4000&lt;50,"35-49",AC4000&lt;65,"50-64",TRUE,"65+")</f>
        <v>35-49</v>
      </c>
      <c r="AE4000">
        <f>IFERROR(_xlfn.XLOOKUP($B4000,enrollment!$A$2:$A$801,enrollment!$O$2:$O$801),"")</f>
        <v>2233445566</v>
      </c>
      <c r="AF4000">
        <f>IFERROR(_xlfn.XLOOKUP($AE4000,providers!$B$2:$B$11,providers!$Q$2:$Q$11),"")</f>
        <v>3.5</v>
      </c>
      <c r="AG4000" s="1">
        <f t="shared" si="62"/>
        <v>45505</v>
      </c>
    </row>
    <row r="4001" spans="1:33" x14ac:dyDescent="0.25">
      <c r="A4001" t="s">
        <v>4614</v>
      </c>
      <c r="B4001" t="s">
        <v>4612</v>
      </c>
      <c r="C4001">
        <v>2233445566</v>
      </c>
      <c r="D4001">
        <v>2233445566</v>
      </c>
      <c r="E4001" s="1">
        <v>45505</v>
      </c>
      <c r="F4001" s="1">
        <v>45505</v>
      </c>
      <c r="G4001" s="1">
        <v>45539</v>
      </c>
      <c r="H4001" t="s">
        <v>28</v>
      </c>
      <c r="I4001">
        <v>11</v>
      </c>
      <c r="J4001" t="s">
        <v>38</v>
      </c>
      <c r="K4001">
        <v>99213</v>
      </c>
      <c r="O4001">
        <v>1</v>
      </c>
      <c r="P4001">
        <v>195.37</v>
      </c>
      <c r="Q4001">
        <v>144.72</v>
      </c>
      <c r="R4001">
        <v>115.78</v>
      </c>
      <c r="S4001">
        <v>28.94</v>
      </c>
      <c r="T4001" t="s">
        <v>30</v>
      </c>
      <c r="X4001" t="s">
        <v>43</v>
      </c>
      <c r="Y4001" t="s">
        <v>44</v>
      </c>
      <c r="Z4001" t="s">
        <v>39</v>
      </c>
      <c r="AA4001" t="str">
        <f>IFERROR(_xlfn.XLOOKUP($J4001,avoidable_ed_reference!$A$2:$A$13,avoidable_ed_reference!$C$2:$C$13),"Not Classified")</f>
        <v>Not Classified</v>
      </c>
      <c r="AB4001" t="str">
        <f>IFERROR(_xlfn.XLOOKUP($B4001,enrollment!$A$2:$A$801,enrollment!$I$2:$I$801),"")</f>
        <v>TN</v>
      </c>
      <c r="AC4001">
        <f>IFERROR(_xlfn.XLOOKUP($B4001,enrollment!$A$2:$A$801,enrollment!$L$2:$L$801),"")</f>
        <v>48</v>
      </c>
      <c r="AD4001" t="str" cm="1">
        <f t="array" ref="AD4001">_xlfn.IFS(AC4001="","Unknown",AC4001&lt;18,"0-17",AC4001&lt;35,"18-34",AC4001&lt;50,"35-49",AC4001&lt;65,"50-64",TRUE,"65+")</f>
        <v>35-49</v>
      </c>
      <c r="AE4001">
        <f>IFERROR(_xlfn.XLOOKUP($B4001,enrollment!$A$2:$A$801,enrollment!$O$2:$O$801),"")</f>
        <v>2233445566</v>
      </c>
      <c r="AF4001">
        <f>IFERROR(_xlfn.XLOOKUP($AE4001,providers!$B$2:$B$11,providers!$Q$2:$Q$11),"")</f>
        <v>3.5</v>
      </c>
      <c r="AG4001" s="1">
        <f t="shared" si="62"/>
        <v>45505</v>
      </c>
    </row>
    <row r="4002" spans="1:33" x14ac:dyDescent="0.25">
      <c r="A4002" t="s">
        <v>4615</v>
      </c>
      <c r="B4002" t="s">
        <v>4612</v>
      </c>
      <c r="C4002">
        <v>9012345678</v>
      </c>
      <c r="D4002">
        <v>9012345678</v>
      </c>
      <c r="E4002" s="1">
        <v>45627</v>
      </c>
      <c r="F4002" s="1">
        <v>45627</v>
      </c>
      <c r="G4002" s="1">
        <v>45648</v>
      </c>
      <c r="H4002" t="s">
        <v>28</v>
      </c>
      <c r="I4002">
        <v>22</v>
      </c>
      <c r="J4002" t="s">
        <v>29</v>
      </c>
      <c r="K4002">
        <v>90837</v>
      </c>
      <c r="O4002">
        <v>1</v>
      </c>
      <c r="P4002">
        <v>205.92</v>
      </c>
      <c r="Q4002">
        <v>152.53</v>
      </c>
      <c r="R4002">
        <v>122.02</v>
      </c>
      <c r="S4002">
        <v>30.51</v>
      </c>
      <c r="T4002" t="s">
        <v>30</v>
      </c>
      <c r="X4002" t="s">
        <v>43</v>
      </c>
      <c r="Y4002" t="s">
        <v>44</v>
      </c>
      <c r="Z4002" t="s">
        <v>33</v>
      </c>
      <c r="AA4002" t="str">
        <f>IFERROR(_xlfn.XLOOKUP($J4002,avoidable_ed_reference!$A$2:$A$13,avoidable_ed_reference!$C$2:$C$13),"Not Classified")</f>
        <v>Potentially Avoidable</v>
      </c>
      <c r="AB4002" t="str">
        <f>IFERROR(_xlfn.XLOOKUP($B4002,enrollment!$A$2:$A$801,enrollment!$I$2:$I$801),"")</f>
        <v>TN</v>
      </c>
      <c r="AC4002">
        <f>IFERROR(_xlfn.XLOOKUP($B4002,enrollment!$A$2:$A$801,enrollment!$L$2:$L$801),"")</f>
        <v>48</v>
      </c>
      <c r="AD4002" t="str" cm="1">
        <f t="array" ref="AD4002">_xlfn.IFS(AC4002="","Unknown",AC4002&lt;18,"0-17",AC4002&lt;35,"18-34",AC4002&lt;50,"35-49",AC4002&lt;65,"50-64",TRUE,"65+")</f>
        <v>35-49</v>
      </c>
      <c r="AE4002">
        <f>IFERROR(_xlfn.XLOOKUP($B4002,enrollment!$A$2:$A$801,enrollment!$O$2:$O$801),"")</f>
        <v>2233445566</v>
      </c>
      <c r="AF4002">
        <f>IFERROR(_xlfn.XLOOKUP($AE4002,providers!$B$2:$B$11,providers!$Q$2:$Q$11),"")</f>
        <v>3.5</v>
      </c>
      <c r="AG4002" s="1">
        <f t="shared" si="62"/>
        <v>45627</v>
      </c>
    </row>
    <row r="4003" spans="1:33" x14ac:dyDescent="0.25">
      <c r="A4003" t="s">
        <v>4616</v>
      </c>
      <c r="B4003" t="s">
        <v>4612</v>
      </c>
      <c r="C4003">
        <v>2233445566</v>
      </c>
      <c r="D4003">
        <v>2233445566</v>
      </c>
      <c r="E4003" s="1">
        <v>45599</v>
      </c>
      <c r="F4003" s="1">
        <v>45599</v>
      </c>
      <c r="G4003" s="1">
        <v>45617</v>
      </c>
      <c r="H4003" t="s">
        <v>28</v>
      </c>
      <c r="I4003">
        <v>11</v>
      </c>
      <c r="J4003" t="s">
        <v>38</v>
      </c>
      <c r="K4003">
        <v>99213</v>
      </c>
      <c r="O4003">
        <v>1</v>
      </c>
      <c r="P4003">
        <v>241.18</v>
      </c>
      <c r="Q4003">
        <v>178.65</v>
      </c>
      <c r="R4003">
        <v>142.91999999999999</v>
      </c>
      <c r="S4003">
        <v>35.729999999999997</v>
      </c>
      <c r="T4003" t="s">
        <v>30</v>
      </c>
      <c r="X4003" t="s">
        <v>43</v>
      </c>
      <c r="Y4003" t="s">
        <v>44</v>
      </c>
      <c r="Z4003" t="s">
        <v>39</v>
      </c>
      <c r="AA4003" t="str">
        <f>IFERROR(_xlfn.XLOOKUP($J4003,avoidable_ed_reference!$A$2:$A$13,avoidable_ed_reference!$C$2:$C$13),"Not Classified")</f>
        <v>Not Classified</v>
      </c>
      <c r="AB4003" t="str">
        <f>IFERROR(_xlfn.XLOOKUP($B4003,enrollment!$A$2:$A$801,enrollment!$I$2:$I$801),"")</f>
        <v>TN</v>
      </c>
      <c r="AC4003">
        <f>IFERROR(_xlfn.XLOOKUP($B4003,enrollment!$A$2:$A$801,enrollment!$L$2:$L$801),"")</f>
        <v>48</v>
      </c>
      <c r="AD4003" t="str" cm="1">
        <f t="array" ref="AD4003">_xlfn.IFS(AC4003="","Unknown",AC4003&lt;18,"0-17",AC4003&lt;35,"18-34",AC4003&lt;50,"35-49",AC4003&lt;65,"50-64",TRUE,"65+")</f>
        <v>35-49</v>
      </c>
      <c r="AE4003">
        <f>IFERROR(_xlfn.XLOOKUP($B4003,enrollment!$A$2:$A$801,enrollment!$O$2:$O$801),"")</f>
        <v>2233445566</v>
      </c>
      <c r="AF4003">
        <f>IFERROR(_xlfn.XLOOKUP($AE4003,providers!$B$2:$B$11,providers!$Q$2:$Q$11),"")</f>
        <v>3.5</v>
      </c>
      <c r="AG4003" s="1">
        <f t="shared" si="62"/>
        <v>45597</v>
      </c>
    </row>
    <row r="4004" spans="1:33" x14ac:dyDescent="0.25">
      <c r="A4004" t="s">
        <v>4617</v>
      </c>
      <c r="B4004" t="s">
        <v>4612</v>
      </c>
      <c r="C4004">
        <v>2233445566</v>
      </c>
      <c r="D4004">
        <v>2233445566</v>
      </c>
      <c r="E4004" s="1">
        <v>45379</v>
      </c>
      <c r="F4004" s="1">
        <v>45379</v>
      </c>
      <c r="G4004" s="1">
        <v>45408</v>
      </c>
      <c r="H4004" t="s">
        <v>28</v>
      </c>
      <c r="I4004">
        <v>22</v>
      </c>
      <c r="J4004" t="s">
        <v>29</v>
      </c>
      <c r="K4004">
        <v>90837</v>
      </c>
      <c r="O4004">
        <v>1</v>
      </c>
      <c r="P4004">
        <v>193.36</v>
      </c>
      <c r="Q4004">
        <v>143.22999999999999</v>
      </c>
      <c r="R4004">
        <v>114.58</v>
      </c>
      <c r="S4004">
        <v>28.65</v>
      </c>
      <c r="T4004" t="s">
        <v>30</v>
      </c>
      <c r="X4004" t="s">
        <v>43</v>
      </c>
      <c r="Y4004" t="s">
        <v>44</v>
      </c>
      <c r="Z4004" t="s">
        <v>33</v>
      </c>
      <c r="AA4004" t="str">
        <f>IFERROR(_xlfn.XLOOKUP($J4004,avoidable_ed_reference!$A$2:$A$13,avoidable_ed_reference!$C$2:$C$13),"Not Classified")</f>
        <v>Potentially Avoidable</v>
      </c>
      <c r="AB4004" t="str">
        <f>IFERROR(_xlfn.XLOOKUP($B4004,enrollment!$A$2:$A$801,enrollment!$I$2:$I$801),"")</f>
        <v>TN</v>
      </c>
      <c r="AC4004">
        <f>IFERROR(_xlfn.XLOOKUP($B4004,enrollment!$A$2:$A$801,enrollment!$L$2:$L$801),"")</f>
        <v>48</v>
      </c>
      <c r="AD4004" t="str" cm="1">
        <f t="array" ref="AD4004">_xlfn.IFS(AC4004="","Unknown",AC4004&lt;18,"0-17",AC4004&lt;35,"18-34",AC4004&lt;50,"35-49",AC4004&lt;65,"50-64",TRUE,"65+")</f>
        <v>35-49</v>
      </c>
      <c r="AE4004">
        <f>IFERROR(_xlfn.XLOOKUP($B4004,enrollment!$A$2:$A$801,enrollment!$O$2:$O$801),"")</f>
        <v>2233445566</v>
      </c>
      <c r="AF4004">
        <f>IFERROR(_xlfn.XLOOKUP($AE4004,providers!$B$2:$B$11,providers!$Q$2:$Q$11),"")</f>
        <v>3.5</v>
      </c>
      <c r="AG4004" s="1">
        <f t="shared" si="62"/>
        <v>45352</v>
      </c>
    </row>
    <row r="4005" spans="1:33" x14ac:dyDescent="0.25">
      <c r="A4005" t="s">
        <v>4618</v>
      </c>
      <c r="B4005" t="s">
        <v>4612</v>
      </c>
      <c r="C4005">
        <v>2345678901</v>
      </c>
      <c r="D4005">
        <v>2345678901</v>
      </c>
      <c r="E4005" s="1">
        <v>45306</v>
      </c>
      <c r="F4005" s="1">
        <v>45306</v>
      </c>
      <c r="G4005" s="1">
        <v>45327</v>
      </c>
      <c r="H4005" t="s">
        <v>28</v>
      </c>
      <c r="I4005">
        <v>23</v>
      </c>
      <c r="J4005" t="s">
        <v>55</v>
      </c>
      <c r="K4005">
        <v>99284</v>
      </c>
      <c r="O4005">
        <v>1</v>
      </c>
      <c r="P4005">
        <v>2047.28</v>
      </c>
      <c r="Q4005">
        <v>1137.3800000000001</v>
      </c>
      <c r="R4005">
        <v>909.9</v>
      </c>
      <c r="S4005">
        <v>227.48</v>
      </c>
      <c r="T4005" t="s">
        <v>30</v>
      </c>
      <c r="X4005" t="s">
        <v>43</v>
      </c>
      <c r="Y4005" t="s">
        <v>44</v>
      </c>
      <c r="Z4005" t="s">
        <v>45</v>
      </c>
      <c r="AA4005" t="str">
        <f>IFERROR(_xlfn.XLOOKUP($J4005,avoidable_ed_reference!$A$2:$A$13,avoidable_ed_reference!$C$2:$C$13),"Not Classified")</f>
        <v>Potentially Avoidable</v>
      </c>
      <c r="AB4005" t="str">
        <f>IFERROR(_xlfn.XLOOKUP($B4005,enrollment!$A$2:$A$801,enrollment!$I$2:$I$801),"")</f>
        <v>TN</v>
      </c>
      <c r="AC4005">
        <f>IFERROR(_xlfn.XLOOKUP($B4005,enrollment!$A$2:$A$801,enrollment!$L$2:$L$801),"")</f>
        <v>48</v>
      </c>
      <c r="AD4005" t="str" cm="1">
        <f t="array" ref="AD4005">_xlfn.IFS(AC4005="","Unknown",AC4005&lt;18,"0-17",AC4005&lt;35,"18-34",AC4005&lt;50,"35-49",AC4005&lt;65,"50-64",TRUE,"65+")</f>
        <v>35-49</v>
      </c>
      <c r="AE4005">
        <f>IFERROR(_xlfn.XLOOKUP($B4005,enrollment!$A$2:$A$801,enrollment!$O$2:$O$801),"")</f>
        <v>2233445566</v>
      </c>
      <c r="AF4005">
        <f>IFERROR(_xlfn.XLOOKUP($AE4005,providers!$B$2:$B$11,providers!$Q$2:$Q$11),"")</f>
        <v>3.5</v>
      </c>
      <c r="AG4005" s="1">
        <f t="shared" si="62"/>
        <v>45292</v>
      </c>
    </row>
    <row r="4006" spans="1:33" x14ac:dyDescent="0.25">
      <c r="A4006" t="s">
        <v>4619</v>
      </c>
      <c r="B4006" t="s">
        <v>4612</v>
      </c>
      <c r="C4006">
        <v>3456789012</v>
      </c>
      <c r="D4006">
        <v>3456789012</v>
      </c>
      <c r="E4006" s="1">
        <v>45565</v>
      </c>
      <c r="F4006" s="1">
        <v>45565</v>
      </c>
      <c r="G4006" s="1">
        <v>45580</v>
      </c>
      <c r="H4006" t="s">
        <v>28</v>
      </c>
      <c r="I4006">
        <v>23</v>
      </c>
      <c r="J4006" t="s">
        <v>91</v>
      </c>
      <c r="K4006">
        <v>99284</v>
      </c>
      <c r="O4006">
        <v>1</v>
      </c>
      <c r="P4006">
        <v>1553.98</v>
      </c>
      <c r="Q4006">
        <v>863.32</v>
      </c>
      <c r="R4006">
        <v>690.66</v>
      </c>
      <c r="S4006">
        <v>172.66</v>
      </c>
      <c r="T4006" t="s">
        <v>30</v>
      </c>
      <c r="X4006" t="s">
        <v>43</v>
      </c>
      <c r="Y4006" t="s">
        <v>44</v>
      </c>
      <c r="Z4006" t="s">
        <v>45</v>
      </c>
      <c r="AA4006" t="str">
        <f>IFERROR(_xlfn.XLOOKUP($J4006,avoidable_ed_reference!$A$2:$A$13,avoidable_ed_reference!$C$2:$C$13),"Not Classified")</f>
        <v>Avoidable</v>
      </c>
      <c r="AB4006" t="str">
        <f>IFERROR(_xlfn.XLOOKUP($B4006,enrollment!$A$2:$A$801,enrollment!$I$2:$I$801),"")</f>
        <v>TN</v>
      </c>
      <c r="AC4006">
        <f>IFERROR(_xlfn.XLOOKUP($B4006,enrollment!$A$2:$A$801,enrollment!$L$2:$L$801),"")</f>
        <v>48</v>
      </c>
      <c r="AD4006" t="str" cm="1">
        <f t="array" ref="AD4006">_xlfn.IFS(AC4006="","Unknown",AC4006&lt;18,"0-17",AC4006&lt;35,"18-34",AC4006&lt;50,"35-49",AC4006&lt;65,"50-64",TRUE,"65+")</f>
        <v>35-49</v>
      </c>
      <c r="AE4006">
        <f>IFERROR(_xlfn.XLOOKUP($B4006,enrollment!$A$2:$A$801,enrollment!$O$2:$O$801),"")</f>
        <v>2233445566</v>
      </c>
      <c r="AF4006">
        <f>IFERROR(_xlfn.XLOOKUP($AE4006,providers!$B$2:$B$11,providers!$Q$2:$Q$11),"")</f>
        <v>3.5</v>
      </c>
      <c r="AG4006" s="1">
        <f t="shared" si="62"/>
        <v>45536</v>
      </c>
    </row>
    <row r="4007" spans="1:33" x14ac:dyDescent="0.25">
      <c r="A4007" t="s">
        <v>4620</v>
      </c>
      <c r="B4007" t="s">
        <v>4612</v>
      </c>
      <c r="C4007">
        <v>2233445566</v>
      </c>
      <c r="D4007">
        <v>2233445566</v>
      </c>
      <c r="E4007" s="1">
        <v>45632</v>
      </c>
      <c r="F4007" s="1">
        <v>45632</v>
      </c>
      <c r="G4007" s="1">
        <v>45656</v>
      </c>
      <c r="H4007" t="s">
        <v>28</v>
      </c>
      <c r="I4007">
        <v>23</v>
      </c>
      <c r="J4007" t="s">
        <v>29</v>
      </c>
      <c r="K4007">
        <v>99284</v>
      </c>
      <c r="O4007">
        <v>1</v>
      </c>
      <c r="P4007">
        <v>2297.88</v>
      </c>
      <c r="Q4007">
        <v>1276.5999999999999</v>
      </c>
      <c r="R4007">
        <v>1021.28</v>
      </c>
      <c r="S4007">
        <v>255.32</v>
      </c>
      <c r="T4007" t="s">
        <v>30</v>
      </c>
      <c r="X4007" t="s">
        <v>43</v>
      </c>
      <c r="Y4007" t="s">
        <v>44</v>
      </c>
      <c r="Z4007" t="s">
        <v>45</v>
      </c>
      <c r="AA4007" t="str">
        <f>IFERROR(_xlfn.XLOOKUP($J4007,avoidable_ed_reference!$A$2:$A$13,avoidable_ed_reference!$C$2:$C$13),"Not Classified")</f>
        <v>Potentially Avoidable</v>
      </c>
      <c r="AB4007" t="str">
        <f>IFERROR(_xlfn.XLOOKUP($B4007,enrollment!$A$2:$A$801,enrollment!$I$2:$I$801),"")</f>
        <v>TN</v>
      </c>
      <c r="AC4007">
        <f>IFERROR(_xlfn.XLOOKUP($B4007,enrollment!$A$2:$A$801,enrollment!$L$2:$L$801),"")</f>
        <v>48</v>
      </c>
      <c r="AD4007" t="str" cm="1">
        <f t="array" ref="AD4007">_xlfn.IFS(AC4007="","Unknown",AC4007&lt;18,"0-17",AC4007&lt;35,"18-34",AC4007&lt;50,"35-49",AC4007&lt;65,"50-64",TRUE,"65+")</f>
        <v>35-49</v>
      </c>
      <c r="AE4007">
        <f>IFERROR(_xlfn.XLOOKUP($B4007,enrollment!$A$2:$A$801,enrollment!$O$2:$O$801),"")</f>
        <v>2233445566</v>
      </c>
      <c r="AF4007">
        <f>IFERROR(_xlfn.XLOOKUP($AE4007,providers!$B$2:$B$11,providers!$Q$2:$Q$11),"")</f>
        <v>3.5</v>
      </c>
      <c r="AG4007" s="1">
        <f t="shared" si="62"/>
        <v>45627</v>
      </c>
    </row>
    <row r="4008" spans="1:33" x14ac:dyDescent="0.25">
      <c r="A4008" t="s">
        <v>4621</v>
      </c>
      <c r="B4008" t="s">
        <v>4612</v>
      </c>
      <c r="C4008">
        <v>2233445566</v>
      </c>
      <c r="D4008">
        <v>2233445566</v>
      </c>
      <c r="E4008" s="1">
        <v>45525</v>
      </c>
      <c r="F4008" s="1">
        <v>45525</v>
      </c>
      <c r="G4008" s="1">
        <v>45550</v>
      </c>
      <c r="H4008" t="s">
        <v>28</v>
      </c>
      <c r="I4008">
        <v>11</v>
      </c>
      <c r="J4008" t="s">
        <v>47</v>
      </c>
      <c r="K4008">
        <v>99213</v>
      </c>
      <c r="O4008">
        <v>1</v>
      </c>
      <c r="P4008">
        <v>186.26</v>
      </c>
      <c r="Q4008">
        <v>137.97</v>
      </c>
      <c r="R4008">
        <v>110.38</v>
      </c>
      <c r="S4008">
        <v>27.59</v>
      </c>
      <c r="T4008" t="s">
        <v>30</v>
      </c>
      <c r="X4008" t="s">
        <v>43</v>
      </c>
      <c r="Y4008" t="s">
        <v>44</v>
      </c>
      <c r="Z4008" t="s">
        <v>39</v>
      </c>
      <c r="AA4008" t="str">
        <f>IFERROR(_xlfn.XLOOKUP($J4008,avoidable_ed_reference!$A$2:$A$13,avoidable_ed_reference!$C$2:$C$13),"Not Classified")</f>
        <v>Not Classified</v>
      </c>
      <c r="AB4008" t="str">
        <f>IFERROR(_xlfn.XLOOKUP($B4008,enrollment!$A$2:$A$801,enrollment!$I$2:$I$801),"")</f>
        <v>TN</v>
      </c>
      <c r="AC4008">
        <f>IFERROR(_xlfn.XLOOKUP($B4008,enrollment!$A$2:$A$801,enrollment!$L$2:$L$801),"")</f>
        <v>48</v>
      </c>
      <c r="AD4008" t="str" cm="1">
        <f t="array" ref="AD4008">_xlfn.IFS(AC4008="","Unknown",AC4008&lt;18,"0-17",AC4008&lt;35,"18-34",AC4008&lt;50,"35-49",AC4008&lt;65,"50-64",TRUE,"65+")</f>
        <v>35-49</v>
      </c>
      <c r="AE4008">
        <f>IFERROR(_xlfn.XLOOKUP($B4008,enrollment!$A$2:$A$801,enrollment!$O$2:$O$801),"")</f>
        <v>2233445566</v>
      </c>
      <c r="AF4008">
        <f>IFERROR(_xlfn.XLOOKUP($AE4008,providers!$B$2:$B$11,providers!$Q$2:$Q$11),"")</f>
        <v>3.5</v>
      </c>
      <c r="AG4008" s="1">
        <f t="shared" si="62"/>
        <v>45505</v>
      </c>
    </row>
    <row r="4009" spans="1:33" x14ac:dyDescent="0.25">
      <c r="A4009" t="s">
        <v>4622</v>
      </c>
      <c r="B4009" t="s">
        <v>4612</v>
      </c>
      <c r="C4009">
        <v>6789012345</v>
      </c>
      <c r="D4009">
        <v>6789012345</v>
      </c>
      <c r="E4009" s="1">
        <v>45537</v>
      </c>
      <c r="F4009" s="1">
        <v>45537</v>
      </c>
      <c r="G4009" s="1">
        <v>45569</v>
      </c>
      <c r="H4009" t="s">
        <v>28</v>
      </c>
      <c r="I4009">
        <v>23</v>
      </c>
      <c r="J4009" t="s">
        <v>80</v>
      </c>
      <c r="K4009">
        <v>99284</v>
      </c>
      <c r="O4009">
        <v>1</v>
      </c>
      <c r="P4009">
        <v>1593.04</v>
      </c>
      <c r="Q4009">
        <v>885.02</v>
      </c>
      <c r="R4009">
        <v>708.02</v>
      </c>
      <c r="S4009">
        <v>177</v>
      </c>
      <c r="T4009" t="s">
        <v>30</v>
      </c>
      <c r="X4009" t="s">
        <v>43</v>
      </c>
      <c r="Y4009" t="s">
        <v>44</v>
      </c>
      <c r="Z4009" t="s">
        <v>45</v>
      </c>
      <c r="AA4009" t="str">
        <f>IFERROR(_xlfn.XLOOKUP($J4009,avoidable_ed_reference!$A$2:$A$13,avoidable_ed_reference!$C$2:$C$13),"Not Classified")</f>
        <v>Non-Avoidable</v>
      </c>
      <c r="AB4009" t="str">
        <f>IFERROR(_xlfn.XLOOKUP($B4009,enrollment!$A$2:$A$801,enrollment!$I$2:$I$801),"")</f>
        <v>TN</v>
      </c>
      <c r="AC4009">
        <f>IFERROR(_xlfn.XLOOKUP($B4009,enrollment!$A$2:$A$801,enrollment!$L$2:$L$801),"")</f>
        <v>48</v>
      </c>
      <c r="AD4009" t="str" cm="1">
        <f t="array" ref="AD4009">_xlfn.IFS(AC4009="","Unknown",AC4009&lt;18,"0-17",AC4009&lt;35,"18-34",AC4009&lt;50,"35-49",AC4009&lt;65,"50-64",TRUE,"65+")</f>
        <v>35-49</v>
      </c>
      <c r="AE4009">
        <f>IFERROR(_xlfn.XLOOKUP($B4009,enrollment!$A$2:$A$801,enrollment!$O$2:$O$801),"")</f>
        <v>2233445566</v>
      </c>
      <c r="AF4009">
        <f>IFERROR(_xlfn.XLOOKUP($AE4009,providers!$B$2:$B$11,providers!$Q$2:$Q$11),"")</f>
        <v>3.5</v>
      </c>
      <c r="AG4009" s="1">
        <f t="shared" si="62"/>
        <v>45536</v>
      </c>
    </row>
    <row r="4010" spans="1:33" x14ac:dyDescent="0.25">
      <c r="A4010" t="s">
        <v>4623</v>
      </c>
      <c r="B4010" t="s">
        <v>4612</v>
      </c>
      <c r="C4010">
        <v>2233445566</v>
      </c>
      <c r="D4010">
        <v>2233445566</v>
      </c>
      <c r="E4010" s="1">
        <v>45514</v>
      </c>
      <c r="F4010" s="1">
        <v>45514</v>
      </c>
      <c r="G4010" s="1">
        <v>45536</v>
      </c>
      <c r="H4010" t="s">
        <v>28</v>
      </c>
      <c r="I4010">
        <v>11</v>
      </c>
      <c r="J4010" t="s">
        <v>35</v>
      </c>
      <c r="K4010">
        <v>99213</v>
      </c>
      <c r="O4010">
        <v>1</v>
      </c>
      <c r="P4010">
        <v>242.46</v>
      </c>
      <c r="Q4010">
        <v>179.6</v>
      </c>
      <c r="R4010">
        <v>143.68</v>
      </c>
      <c r="S4010">
        <v>35.92</v>
      </c>
      <c r="T4010" t="s">
        <v>30</v>
      </c>
      <c r="X4010" t="s">
        <v>43</v>
      </c>
      <c r="Y4010" t="s">
        <v>44</v>
      </c>
      <c r="Z4010" t="s">
        <v>39</v>
      </c>
      <c r="AA4010" t="str">
        <f>IFERROR(_xlfn.XLOOKUP($J4010,avoidable_ed_reference!$A$2:$A$13,avoidable_ed_reference!$C$2:$C$13),"Not Classified")</f>
        <v>Avoidable</v>
      </c>
      <c r="AB4010" t="str">
        <f>IFERROR(_xlfn.XLOOKUP($B4010,enrollment!$A$2:$A$801,enrollment!$I$2:$I$801),"")</f>
        <v>TN</v>
      </c>
      <c r="AC4010">
        <f>IFERROR(_xlfn.XLOOKUP($B4010,enrollment!$A$2:$A$801,enrollment!$L$2:$L$801),"")</f>
        <v>48</v>
      </c>
      <c r="AD4010" t="str" cm="1">
        <f t="array" ref="AD4010">_xlfn.IFS(AC4010="","Unknown",AC4010&lt;18,"0-17",AC4010&lt;35,"18-34",AC4010&lt;50,"35-49",AC4010&lt;65,"50-64",TRUE,"65+")</f>
        <v>35-49</v>
      </c>
      <c r="AE4010">
        <f>IFERROR(_xlfn.XLOOKUP($B4010,enrollment!$A$2:$A$801,enrollment!$O$2:$O$801),"")</f>
        <v>2233445566</v>
      </c>
      <c r="AF4010">
        <f>IFERROR(_xlfn.XLOOKUP($AE4010,providers!$B$2:$B$11,providers!$Q$2:$Q$11),"")</f>
        <v>3.5</v>
      </c>
      <c r="AG4010" s="1">
        <f t="shared" si="62"/>
        <v>45505</v>
      </c>
    </row>
    <row r="4011" spans="1:33" x14ac:dyDescent="0.25">
      <c r="A4011" t="s">
        <v>4624</v>
      </c>
      <c r="B4011" t="s">
        <v>4612</v>
      </c>
      <c r="C4011">
        <v>2233445566</v>
      </c>
      <c r="D4011">
        <v>2233445566</v>
      </c>
      <c r="E4011" s="1">
        <v>45410</v>
      </c>
      <c r="F4011" s="1">
        <v>45410</v>
      </c>
      <c r="G4011" s="1">
        <v>45425</v>
      </c>
      <c r="H4011" t="s">
        <v>28</v>
      </c>
      <c r="I4011">
        <v>11</v>
      </c>
      <c r="J4011" t="s">
        <v>35</v>
      </c>
      <c r="K4011">
        <v>99213</v>
      </c>
      <c r="O4011">
        <v>1</v>
      </c>
      <c r="P4011">
        <v>168.83</v>
      </c>
      <c r="Q4011">
        <v>125.06</v>
      </c>
      <c r="R4011">
        <v>100.05</v>
      </c>
      <c r="S4011">
        <v>25.01</v>
      </c>
      <c r="T4011" t="s">
        <v>30</v>
      </c>
      <c r="X4011" t="s">
        <v>43</v>
      </c>
      <c r="Y4011" t="s">
        <v>44</v>
      </c>
      <c r="Z4011" t="s">
        <v>39</v>
      </c>
      <c r="AA4011" t="str">
        <f>IFERROR(_xlfn.XLOOKUP($J4011,avoidable_ed_reference!$A$2:$A$13,avoidable_ed_reference!$C$2:$C$13),"Not Classified")</f>
        <v>Avoidable</v>
      </c>
      <c r="AB4011" t="str">
        <f>IFERROR(_xlfn.XLOOKUP($B4011,enrollment!$A$2:$A$801,enrollment!$I$2:$I$801),"")</f>
        <v>TN</v>
      </c>
      <c r="AC4011">
        <f>IFERROR(_xlfn.XLOOKUP($B4011,enrollment!$A$2:$A$801,enrollment!$L$2:$L$801),"")</f>
        <v>48</v>
      </c>
      <c r="AD4011" t="str" cm="1">
        <f t="array" ref="AD4011">_xlfn.IFS(AC4011="","Unknown",AC4011&lt;18,"0-17",AC4011&lt;35,"18-34",AC4011&lt;50,"35-49",AC4011&lt;65,"50-64",TRUE,"65+")</f>
        <v>35-49</v>
      </c>
      <c r="AE4011">
        <f>IFERROR(_xlfn.XLOOKUP($B4011,enrollment!$A$2:$A$801,enrollment!$O$2:$O$801),"")</f>
        <v>2233445566</v>
      </c>
      <c r="AF4011">
        <f>IFERROR(_xlfn.XLOOKUP($AE4011,providers!$B$2:$B$11,providers!$Q$2:$Q$11),"")</f>
        <v>3.5</v>
      </c>
      <c r="AG4011" s="1">
        <f t="shared" si="62"/>
        <v>45383</v>
      </c>
    </row>
    <row r="4012" spans="1:33" x14ac:dyDescent="0.25">
      <c r="A4012" t="s">
        <v>4625</v>
      </c>
      <c r="B4012" t="s">
        <v>4612</v>
      </c>
      <c r="C4012">
        <v>2233445566</v>
      </c>
      <c r="D4012">
        <v>2233445566</v>
      </c>
      <c r="E4012" s="1">
        <v>45578</v>
      </c>
      <c r="F4012" s="1">
        <v>45578</v>
      </c>
      <c r="G4012" s="1">
        <v>45600</v>
      </c>
      <c r="H4012" t="s">
        <v>28</v>
      </c>
      <c r="I4012">
        <v>11</v>
      </c>
      <c r="J4012" t="s">
        <v>35</v>
      </c>
      <c r="K4012">
        <v>99213</v>
      </c>
      <c r="O4012">
        <v>1</v>
      </c>
      <c r="P4012">
        <v>197.15</v>
      </c>
      <c r="Q4012">
        <v>146.04</v>
      </c>
      <c r="R4012">
        <v>116.83</v>
      </c>
      <c r="S4012">
        <v>29.21</v>
      </c>
      <c r="T4012" t="s">
        <v>30</v>
      </c>
      <c r="X4012" t="s">
        <v>43</v>
      </c>
      <c r="Y4012" t="s">
        <v>44</v>
      </c>
      <c r="Z4012" t="s">
        <v>39</v>
      </c>
      <c r="AA4012" t="str">
        <f>IFERROR(_xlfn.XLOOKUP($J4012,avoidable_ed_reference!$A$2:$A$13,avoidable_ed_reference!$C$2:$C$13),"Not Classified")</f>
        <v>Avoidable</v>
      </c>
      <c r="AB4012" t="str">
        <f>IFERROR(_xlfn.XLOOKUP($B4012,enrollment!$A$2:$A$801,enrollment!$I$2:$I$801),"")</f>
        <v>TN</v>
      </c>
      <c r="AC4012">
        <f>IFERROR(_xlfn.XLOOKUP($B4012,enrollment!$A$2:$A$801,enrollment!$L$2:$L$801),"")</f>
        <v>48</v>
      </c>
      <c r="AD4012" t="str" cm="1">
        <f t="array" ref="AD4012">_xlfn.IFS(AC4012="","Unknown",AC4012&lt;18,"0-17",AC4012&lt;35,"18-34",AC4012&lt;50,"35-49",AC4012&lt;65,"50-64",TRUE,"65+")</f>
        <v>35-49</v>
      </c>
      <c r="AE4012">
        <f>IFERROR(_xlfn.XLOOKUP($B4012,enrollment!$A$2:$A$801,enrollment!$O$2:$O$801),"")</f>
        <v>2233445566</v>
      </c>
      <c r="AF4012">
        <f>IFERROR(_xlfn.XLOOKUP($AE4012,providers!$B$2:$B$11,providers!$Q$2:$Q$11),"")</f>
        <v>3.5</v>
      </c>
      <c r="AG4012" s="1">
        <f t="shared" si="62"/>
        <v>45566</v>
      </c>
    </row>
    <row r="4013" spans="1:33" x14ac:dyDescent="0.25">
      <c r="A4013" t="s">
        <v>4626</v>
      </c>
      <c r="B4013" t="s">
        <v>4612</v>
      </c>
      <c r="C4013">
        <v>2345678901</v>
      </c>
      <c r="D4013">
        <v>2345678901</v>
      </c>
      <c r="E4013" s="1">
        <v>45496</v>
      </c>
      <c r="F4013" s="1">
        <v>45496</v>
      </c>
      <c r="G4013" s="1">
        <v>45517</v>
      </c>
      <c r="H4013" t="s">
        <v>28</v>
      </c>
      <c r="I4013">
        <v>23</v>
      </c>
      <c r="J4013" t="s">
        <v>35</v>
      </c>
      <c r="K4013">
        <v>99284</v>
      </c>
      <c r="O4013">
        <v>1</v>
      </c>
      <c r="P4013">
        <v>2202.84</v>
      </c>
      <c r="Q4013">
        <v>1223.8</v>
      </c>
      <c r="R4013">
        <v>979.04</v>
      </c>
      <c r="S4013">
        <v>244.76</v>
      </c>
      <c r="T4013" t="s">
        <v>30</v>
      </c>
      <c r="X4013" t="s">
        <v>43</v>
      </c>
      <c r="Y4013" t="s">
        <v>44</v>
      </c>
      <c r="Z4013" t="s">
        <v>45</v>
      </c>
      <c r="AA4013" t="str">
        <f>IFERROR(_xlfn.XLOOKUP($J4013,avoidable_ed_reference!$A$2:$A$13,avoidable_ed_reference!$C$2:$C$13),"Not Classified")</f>
        <v>Avoidable</v>
      </c>
      <c r="AB4013" t="str">
        <f>IFERROR(_xlfn.XLOOKUP($B4013,enrollment!$A$2:$A$801,enrollment!$I$2:$I$801),"")</f>
        <v>TN</v>
      </c>
      <c r="AC4013">
        <f>IFERROR(_xlfn.XLOOKUP($B4013,enrollment!$A$2:$A$801,enrollment!$L$2:$L$801),"")</f>
        <v>48</v>
      </c>
      <c r="AD4013" t="str" cm="1">
        <f t="array" ref="AD4013">_xlfn.IFS(AC4013="","Unknown",AC4013&lt;18,"0-17",AC4013&lt;35,"18-34",AC4013&lt;50,"35-49",AC4013&lt;65,"50-64",TRUE,"65+")</f>
        <v>35-49</v>
      </c>
      <c r="AE4013">
        <f>IFERROR(_xlfn.XLOOKUP($B4013,enrollment!$A$2:$A$801,enrollment!$O$2:$O$801),"")</f>
        <v>2233445566</v>
      </c>
      <c r="AF4013">
        <f>IFERROR(_xlfn.XLOOKUP($AE4013,providers!$B$2:$B$11,providers!$Q$2:$Q$11),"")</f>
        <v>3.5</v>
      </c>
      <c r="AG4013" s="1">
        <f t="shared" si="62"/>
        <v>45474</v>
      </c>
    </row>
    <row r="4014" spans="1:33" x14ac:dyDescent="0.25">
      <c r="A4014" t="s">
        <v>4627</v>
      </c>
      <c r="B4014" t="s">
        <v>4612</v>
      </c>
      <c r="C4014">
        <v>9012345678</v>
      </c>
      <c r="D4014">
        <v>9012345678</v>
      </c>
      <c r="E4014" s="1">
        <v>45324</v>
      </c>
      <c r="F4014" s="1">
        <v>45324</v>
      </c>
      <c r="G4014" s="1">
        <v>45347</v>
      </c>
      <c r="H4014" t="s">
        <v>28</v>
      </c>
      <c r="I4014">
        <v>23</v>
      </c>
      <c r="J4014" t="s">
        <v>77</v>
      </c>
      <c r="K4014">
        <v>99284</v>
      </c>
      <c r="O4014">
        <v>1</v>
      </c>
      <c r="P4014">
        <v>1633.32</v>
      </c>
      <c r="Q4014">
        <v>907.4</v>
      </c>
      <c r="R4014">
        <v>725.92</v>
      </c>
      <c r="S4014">
        <v>181.48</v>
      </c>
      <c r="T4014" t="s">
        <v>30</v>
      </c>
      <c r="X4014" t="s">
        <v>43</v>
      </c>
      <c r="Y4014" t="s">
        <v>44</v>
      </c>
      <c r="Z4014" t="s">
        <v>45</v>
      </c>
      <c r="AA4014" t="str">
        <f>IFERROR(_xlfn.XLOOKUP($J4014,avoidable_ed_reference!$A$2:$A$13,avoidable_ed_reference!$C$2:$C$13),"Not Classified")</f>
        <v>Avoidable</v>
      </c>
      <c r="AB4014" t="str">
        <f>IFERROR(_xlfn.XLOOKUP($B4014,enrollment!$A$2:$A$801,enrollment!$I$2:$I$801),"")</f>
        <v>TN</v>
      </c>
      <c r="AC4014">
        <f>IFERROR(_xlfn.XLOOKUP($B4014,enrollment!$A$2:$A$801,enrollment!$L$2:$L$801),"")</f>
        <v>48</v>
      </c>
      <c r="AD4014" t="str" cm="1">
        <f t="array" ref="AD4014">_xlfn.IFS(AC4014="","Unknown",AC4014&lt;18,"0-17",AC4014&lt;35,"18-34",AC4014&lt;50,"35-49",AC4014&lt;65,"50-64",TRUE,"65+")</f>
        <v>35-49</v>
      </c>
      <c r="AE4014">
        <f>IFERROR(_xlfn.XLOOKUP($B4014,enrollment!$A$2:$A$801,enrollment!$O$2:$O$801),"")</f>
        <v>2233445566</v>
      </c>
      <c r="AF4014">
        <f>IFERROR(_xlfn.XLOOKUP($AE4014,providers!$B$2:$B$11,providers!$Q$2:$Q$11),"")</f>
        <v>3.5</v>
      </c>
      <c r="AG4014" s="1">
        <f t="shared" si="62"/>
        <v>45323</v>
      </c>
    </row>
    <row r="4015" spans="1:33" x14ac:dyDescent="0.25">
      <c r="A4015" t="s">
        <v>4628</v>
      </c>
      <c r="B4015" t="s">
        <v>4612</v>
      </c>
      <c r="C4015">
        <v>2233445566</v>
      </c>
      <c r="D4015">
        <v>2233445566</v>
      </c>
      <c r="E4015" s="1">
        <v>45552</v>
      </c>
      <c r="F4015" s="1">
        <v>45552</v>
      </c>
      <c r="G4015" s="1">
        <v>45577</v>
      </c>
      <c r="H4015" t="s">
        <v>28</v>
      </c>
      <c r="I4015">
        <v>11</v>
      </c>
      <c r="J4015" t="s">
        <v>47</v>
      </c>
      <c r="K4015">
        <v>99213</v>
      </c>
      <c r="O4015">
        <v>1</v>
      </c>
      <c r="P4015">
        <v>225.86</v>
      </c>
      <c r="Q4015">
        <v>167.3</v>
      </c>
      <c r="R4015">
        <v>133.84</v>
      </c>
      <c r="S4015">
        <v>33.46</v>
      </c>
      <c r="T4015" t="s">
        <v>30</v>
      </c>
      <c r="X4015" t="s">
        <v>43</v>
      </c>
      <c r="Y4015" t="s">
        <v>44</v>
      </c>
      <c r="Z4015" t="s">
        <v>39</v>
      </c>
      <c r="AA4015" t="str">
        <f>IFERROR(_xlfn.XLOOKUP($J4015,avoidable_ed_reference!$A$2:$A$13,avoidable_ed_reference!$C$2:$C$13),"Not Classified")</f>
        <v>Not Classified</v>
      </c>
      <c r="AB4015" t="str">
        <f>IFERROR(_xlfn.XLOOKUP($B4015,enrollment!$A$2:$A$801,enrollment!$I$2:$I$801),"")</f>
        <v>TN</v>
      </c>
      <c r="AC4015">
        <f>IFERROR(_xlfn.XLOOKUP($B4015,enrollment!$A$2:$A$801,enrollment!$L$2:$L$801),"")</f>
        <v>48</v>
      </c>
      <c r="AD4015" t="str" cm="1">
        <f t="array" ref="AD4015">_xlfn.IFS(AC4015="","Unknown",AC4015&lt;18,"0-17",AC4015&lt;35,"18-34",AC4015&lt;50,"35-49",AC4015&lt;65,"50-64",TRUE,"65+")</f>
        <v>35-49</v>
      </c>
      <c r="AE4015">
        <f>IFERROR(_xlfn.XLOOKUP($B4015,enrollment!$A$2:$A$801,enrollment!$O$2:$O$801),"")</f>
        <v>2233445566</v>
      </c>
      <c r="AF4015">
        <f>IFERROR(_xlfn.XLOOKUP($AE4015,providers!$B$2:$B$11,providers!$Q$2:$Q$11),"")</f>
        <v>3.5</v>
      </c>
      <c r="AG4015" s="1">
        <f t="shared" si="62"/>
        <v>45536</v>
      </c>
    </row>
    <row r="4016" spans="1:33" x14ac:dyDescent="0.25">
      <c r="A4016" t="s">
        <v>4629</v>
      </c>
      <c r="B4016" t="s">
        <v>4612</v>
      </c>
      <c r="C4016">
        <v>2345678901</v>
      </c>
      <c r="D4016">
        <v>2345678901</v>
      </c>
      <c r="E4016" s="1">
        <v>45450</v>
      </c>
      <c r="F4016" s="1">
        <v>45450</v>
      </c>
      <c r="G4016" s="1">
        <v>45474</v>
      </c>
      <c r="H4016" t="s">
        <v>28</v>
      </c>
      <c r="I4016">
        <v>23</v>
      </c>
      <c r="J4016" t="s">
        <v>91</v>
      </c>
      <c r="K4016">
        <v>99284</v>
      </c>
      <c r="O4016">
        <v>1</v>
      </c>
      <c r="P4016">
        <v>1950.44</v>
      </c>
      <c r="Q4016">
        <v>1083.58</v>
      </c>
      <c r="R4016">
        <v>866.86</v>
      </c>
      <c r="S4016">
        <v>216.72</v>
      </c>
      <c r="T4016" t="s">
        <v>30</v>
      </c>
      <c r="X4016" t="s">
        <v>43</v>
      </c>
      <c r="Y4016" t="s">
        <v>44</v>
      </c>
      <c r="Z4016" t="s">
        <v>45</v>
      </c>
      <c r="AA4016" t="str">
        <f>IFERROR(_xlfn.XLOOKUP($J4016,avoidable_ed_reference!$A$2:$A$13,avoidable_ed_reference!$C$2:$C$13),"Not Classified")</f>
        <v>Avoidable</v>
      </c>
      <c r="AB4016" t="str">
        <f>IFERROR(_xlfn.XLOOKUP($B4016,enrollment!$A$2:$A$801,enrollment!$I$2:$I$801),"")</f>
        <v>TN</v>
      </c>
      <c r="AC4016">
        <f>IFERROR(_xlfn.XLOOKUP($B4016,enrollment!$A$2:$A$801,enrollment!$L$2:$L$801),"")</f>
        <v>48</v>
      </c>
      <c r="AD4016" t="str" cm="1">
        <f t="array" ref="AD4016">_xlfn.IFS(AC4016="","Unknown",AC4016&lt;18,"0-17",AC4016&lt;35,"18-34",AC4016&lt;50,"35-49",AC4016&lt;65,"50-64",TRUE,"65+")</f>
        <v>35-49</v>
      </c>
      <c r="AE4016">
        <f>IFERROR(_xlfn.XLOOKUP($B4016,enrollment!$A$2:$A$801,enrollment!$O$2:$O$801),"")</f>
        <v>2233445566</v>
      </c>
      <c r="AF4016">
        <f>IFERROR(_xlfn.XLOOKUP($AE4016,providers!$B$2:$B$11,providers!$Q$2:$Q$11),"")</f>
        <v>3.5</v>
      </c>
      <c r="AG4016" s="1">
        <f t="shared" si="62"/>
        <v>45444</v>
      </c>
    </row>
    <row r="4017" spans="1:33" x14ac:dyDescent="0.25">
      <c r="A4017" t="s">
        <v>4630</v>
      </c>
      <c r="B4017" t="s">
        <v>4612</v>
      </c>
      <c r="C4017">
        <v>2233445566</v>
      </c>
      <c r="D4017">
        <v>2233445566</v>
      </c>
      <c r="E4017" s="1">
        <v>45536</v>
      </c>
      <c r="F4017" s="1">
        <v>45536</v>
      </c>
      <c r="G4017" s="1">
        <v>45557</v>
      </c>
      <c r="H4017" t="s">
        <v>28</v>
      </c>
      <c r="I4017">
        <v>22</v>
      </c>
      <c r="J4017" t="s">
        <v>29</v>
      </c>
      <c r="K4017">
        <v>90837</v>
      </c>
      <c r="O4017">
        <v>1</v>
      </c>
      <c r="P4017">
        <v>271.39</v>
      </c>
      <c r="Q4017">
        <v>201.03</v>
      </c>
      <c r="R4017">
        <v>160.82</v>
      </c>
      <c r="S4017">
        <v>40.21</v>
      </c>
      <c r="T4017" t="s">
        <v>30</v>
      </c>
      <c r="X4017" t="s">
        <v>43</v>
      </c>
      <c r="Y4017" t="s">
        <v>44</v>
      </c>
      <c r="Z4017" t="s">
        <v>33</v>
      </c>
      <c r="AA4017" t="str">
        <f>IFERROR(_xlfn.XLOOKUP($J4017,avoidable_ed_reference!$A$2:$A$13,avoidable_ed_reference!$C$2:$C$13),"Not Classified")</f>
        <v>Potentially Avoidable</v>
      </c>
      <c r="AB4017" t="str">
        <f>IFERROR(_xlfn.XLOOKUP($B4017,enrollment!$A$2:$A$801,enrollment!$I$2:$I$801),"")</f>
        <v>TN</v>
      </c>
      <c r="AC4017">
        <f>IFERROR(_xlfn.XLOOKUP($B4017,enrollment!$A$2:$A$801,enrollment!$L$2:$L$801),"")</f>
        <v>48</v>
      </c>
      <c r="AD4017" t="str" cm="1">
        <f t="array" ref="AD4017">_xlfn.IFS(AC4017="","Unknown",AC4017&lt;18,"0-17",AC4017&lt;35,"18-34",AC4017&lt;50,"35-49",AC4017&lt;65,"50-64",TRUE,"65+")</f>
        <v>35-49</v>
      </c>
      <c r="AE4017">
        <f>IFERROR(_xlfn.XLOOKUP($B4017,enrollment!$A$2:$A$801,enrollment!$O$2:$O$801),"")</f>
        <v>2233445566</v>
      </c>
      <c r="AF4017">
        <f>IFERROR(_xlfn.XLOOKUP($AE4017,providers!$B$2:$B$11,providers!$Q$2:$Q$11),"")</f>
        <v>3.5</v>
      </c>
      <c r="AG4017" s="1">
        <f t="shared" si="62"/>
        <v>45536</v>
      </c>
    </row>
    <row r="4018" spans="1:33" x14ac:dyDescent="0.25">
      <c r="A4018" t="s">
        <v>4631</v>
      </c>
      <c r="B4018" t="s">
        <v>4612</v>
      </c>
      <c r="C4018">
        <v>6789012345</v>
      </c>
      <c r="D4018">
        <v>6789012345</v>
      </c>
      <c r="E4018" s="1">
        <v>45492</v>
      </c>
      <c r="F4018" s="1">
        <v>45492</v>
      </c>
      <c r="G4018" s="1">
        <v>45507</v>
      </c>
      <c r="H4018" t="s">
        <v>28</v>
      </c>
      <c r="I4018">
        <v>23</v>
      </c>
      <c r="J4018" t="s">
        <v>35</v>
      </c>
      <c r="K4018">
        <v>99284</v>
      </c>
      <c r="O4018">
        <v>1</v>
      </c>
      <c r="P4018">
        <v>1685.14</v>
      </c>
      <c r="Q4018">
        <v>936.19</v>
      </c>
      <c r="R4018">
        <v>748.95</v>
      </c>
      <c r="S4018">
        <v>187.24</v>
      </c>
      <c r="T4018" t="s">
        <v>30</v>
      </c>
      <c r="X4018" t="s">
        <v>43</v>
      </c>
      <c r="Y4018" t="s">
        <v>44</v>
      </c>
      <c r="Z4018" t="s">
        <v>45</v>
      </c>
      <c r="AA4018" t="str">
        <f>IFERROR(_xlfn.XLOOKUP($J4018,avoidable_ed_reference!$A$2:$A$13,avoidable_ed_reference!$C$2:$C$13),"Not Classified")</f>
        <v>Avoidable</v>
      </c>
      <c r="AB4018" t="str">
        <f>IFERROR(_xlfn.XLOOKUP($B4018,enrollment!$A$2:$A$801,enrollment!$I$2:$I$801),"")</f>
        <v>TN</v>
      </c>
      <c r="AC4018">
        <f>IFERROR(_xlfn.XLOOKUP($B4018,enrollment!$A$2:$A$801,enrollment!$L$2:$L$801),"")</f>
        <v>48</v>
      </c>
      <c r="AD4018" t="str" cm="1">
        <f t="array" ref="AD4018">_xlfn.IFS(AC4018="","Unknown",AC4018&lt;18,"0-17",AC4018&lt;35,"18-34",AC4018&lt;50,"35-49",AC4018&lt;65,"50-64",TRUE,"65+")</f>
        <v>35-49</v>
      </c>
      <c r="AE4018">
        <f>IFERROR(_xlfn.XLOOKUP($B4018,enrollment!$A$2:$A$801,enrollment!$O$2:$O$801),"")</f>
        <v>2233445566</v>
      </c>
      <c r="AF4018">
        <f>IFERROR(_xlfn.XLOOKUP($AE4018,providers!$B$2:$B$11,providers!$Q$2:$Q$11),"")</f>
        <v>3.5</v>
      </c>
      <c r="AG4018" s="1">
        <f t="shared" si="62"/>
        <v>45474</v>
      </c>
    </row>
    <row r="4019" spans="1:33" x14ac:dyDescent="0.25">
      <c r="A4019" t="s">
        <v>4632</v>
      </c>
      <c r="B4019" t="s">
        <v>4612</v>
      </c>
      <c r="C4019">
        <v>3456789012</v>
      </c>
      <c r="D4019">
        <v>3456789012</v>
      </c>
      <c r="E4019" s="1">
        <v>45318</v>
      </c>
      <c r="F4019" s="1">
        <v>45318</v>
      </c>
      <c r="G4019" s="1">
        <v>45344</v>
      </c>
      <c r="H4019" t="s">
        <v>28</v>
      </c>
      <c r="I4019">
        <v>23</v>
      </c>
      <c r="J4019" t="s">
        <v>129</v>
      </c>
      <c r="K4019">
        <v>99284</v>
      </c>
      <c r="O4019">
        <v>1</v>
      </c>
      <c r="P4019">
        <v>1973.52</v>
      </c>
      <c r="Q4019">
        <v>1096.4000000000001</v>
      </c>
      <c r="R4019">
        <v>877.12</v>
      </c>
      <c r="S4019">
        <v>219.28</v>
      </c>
      <c r="T4019" t="s">
        <v>30</v>
      </c>
      <c r="X4019" t="s">
        <v>43</v>
      </c>
      <c r="Y4019" t="s">
        <v>44</v>
      </c>
      <c r="Z4019" t="s">
        <v>45</v>
      </c>
      <c r="AA4019" t="str">
        <f>IFERROR(_xlfn.XLOOKUP($J4019,avoidable_ed_reference!$A$2:$A$13,avoidable_ed_reference!$C$2:$C$13),"Not Classified")</f>
        <v>Potentially Avoidable</v>
      </c>
      <c r="AB4019" t="str">
        <f>IFERROR(_xlfn.XLOOKUP($B4019,enrollment!$A$2:$A$801,enrollment!$I$2:$I$801),"")</f>
        <v>TN</v>
      </c>
      <c r="AC4019">
        <f>IFERROR(_xlfn.XLOOKUP($B4019,enrollment!$A$2:$A$801,enrollment!$L$2:$L$801),"")</f>
        <v>48</v>
      </c>
      <c r="AD4019" t="str" cm="1">
        <f t="array" ref="AD4019">_xlfn.IFS(AC4019="","Unknown",AC4019&lt;18,"0-17",AC4019&lt;35,"18-34",AC4019&lt;50,"35-49",AC4019&lt;65,"50-64",TRUE,"65+")</f>
        <v>35-49</v>
      </c>
      <c r="AE4019">
        <f>IFERROR(_xlfn.XLOOKUP($B4019,enrollment!$A$2:$A$801,enrollment!$O$2:$O$801),"")</f>
        <v>2233445566</v>
      </c>
      <c r="AF4019">
        <f>IFERROR(_xlfn.XLOOKUP($AE4019,providers!$B$2:$B$11,providers!$Q$2:$Q$11),"")</f>
        <v>3.5</v>
      </c>
      <c r="AG4019" s="1">
        <f t="shared" si="62"/>
        <v>45292</v>
      </c>
    </row>
    <row r="4020" spans="1:33" x14ac:dyDescent="0.25">
      <c r="A4020" t="s">
        <v>4633</v>
      </c>
      <c r="B4020" t="s">
        <v>4612</v>
      </c>
      <c r="C4020">
        <v>6789012345</v>
      </c>
      <c r="D4020">
        <v>6789012345</v>
      </c>
      <c r="E4020" s="1">
        <v>45397</v>
      </c>
      <c r="F4020" s="1">
        <v>45397</v>
      </c>
      <c r="G4020" s="1">
        <v>45413</v>
      </c>
      <c r="H4020" t="s">
        <v>28</v>
      </c>
      <c r="I4020">
        <v>22</v>
      </c>
      <c r="J4020" t="s">
        <v>29</v>
      </c>
      <c r="K4020">
        <v>90837</v>
      </c>
      <c r="O4020">
        <v>1</v>
      </c>
      <c r="P4020">
        <v>249.44</v>
      </c>
      <c r="Q4020">
        <v>184.77</v>
      </c>
      <c r="R4020">
        <v>147.82</v>
      </c>
      <c r="S4020">
        <v>36.950000000000003</v>
      </c>
      <c r="T4020" t="s">
        <v>30</v>
      </c>
      <c r="X4020" t="s">
        <v>43</v>
      </c>
      <c r="Y4020" t="s">
        <v>44</v>
      </c>
      <c r="Z4020" t="s">
        <v>33</v>
      </c>
      <c r="AA4020" t="str">
        <f>IFERROR(_xlfn.XLOOKUP($J4020,avoidable_ed_reference!$A$2:$A$13,avoidable_ed_reference!$C$2:$C$13),"Not Classified")</f>
        <v>Potentially Avoidable</v>
      </c>
      <c r="AB4020" t="str">
        <f>IFERROR(_xlfn.XLOOKUP($B4020,enrollment!$A$2:$A$801,enrollment!$I$2:$I$801),"")</f>
        <v>TN</v>
      </c>
      <c r="AC4020">
        <f>IFERROR(_xlfn.XLOOKUP($B4020,enrollment!$A$2:$A$801,enrollment!$L$2:$L$801),"")</f>
        <v>48</v>
      </c>
      <c r="AD4020" t="str" cm="1">
        <f t="array" ref="AD4020">_xlfn.IFS(AC4020="","Unknown",AC4020&lt;18,"0-17",AC4020&lt;35,"18-34",AC4020&lt;50,"35-49",AC4020&lt;65,"50-64",TRUE,"65+")</f>
        <v>35-49</v>
      </c>
      <c r="AE4020">
        <f>IFERROR(_xlfn.XLOOKUP($B4020,enrollment!$A$2:$A$801,enrollment!$O$2:$O$801),"")</f>
        <v>2233445566</v>
      </c>
      <c r="AF4020">
        <f>IFERROR(_xlfn.XLOOKUP($AE4020,providers!$B$2:$B$11,providers!$Q$2:$Q$11),"")</f>
        <v>3.5</v>
      </c>
      <c r="AG4020" s="1">
        <f t="shared" si="62"/>
        <v>45383</v>
      </c>
    </row>
    <row r="4021" spans="1:33" x14ac:dyDescent="0.25">
      <c r="A4021" t="s">
        <v>4634</v>
      </c>
      <c r="B4021" t="s">
        <v>4612</v>
      </c>
      <c r="C4021">
        <v>2345678901</v>
      </c>
      <c r="D4021">
        <v>2345678901</v>
      </c>
      <c r="E4021" s="1">
        <v>45556</v>
      </c>
      <c r="F4021" s="1">
        <v>45556</v>
      </c>
      <c r="G4021" s="1">
        <v>45589</v>
      </c>
      <c r="H4021" t="s">
        <v>28</v>
      </c>
      <c r="I4021">
        <v>23</v>
      </c>
      <c r="J4021" t="s">
        <v>184</v>
      </c>
      <c r="K4021">
        <v>99284</v>
      </c>
      <c r="O4021">
        <v>1</v>
      </c>
      <c r="P4021">
        <v>1808.75</v>
      </c>
      <c r="Q4021">
        <v>1004.86</v>
      </c>
      <c r="R4021">
        <v>803.89</v>
      </c>
      <c r="S4021">
        <v>200.97</v>
      </c>
      <c r="T4021" t="s">
        <v>30</v>
      </c>
      <c r="X4021" t="s">
        <v>43</v>
      </c>
      <c r="Y4021" t="s">
        <v>44</v>
      </c>
      <c r="Z4021" t="s">
        <v>45</v>
      </c>
      <c r="AA4021" t="str">
        <f>IFERROR(_xlfn.XLOOKUP($J4021,avoidable_ed_reference!$A$2:$A$13,avoidable_ed_reference!$C$2:$C$13),"Not Classified")</f>
        <v>Non-Avoidable</v>
      </c>
      <c r="AB4021" t="str">
        <f>IFERROR(_xlfn.XLOOKUP($B4021,enrollment!$A$2:$A$801,enrollment!$I$2:$I$801),"")</f>
        <v>TN</v>
      </c>
      <c r="AC4021">
        <f>IFERROR(_xlfn.XLOOKUP($B4021,enrollment!$A$2:$A$801,enrollment!$L$2:$L$801),"")</f>
        <v>48</v>
      </c>
      <c r="AD4021" t="str" cm="1">
        <f t="array" ref="AD4021">_xlfn.IFS(AC4021="","Unknown",AC4021&lt;18,"0-17",AC4021&lt;35,"18-34",AC4021&lt;50,"35-49",AC4021&lt;65,"50-64",TRUE,"65+")</f>
        <v>35-49</v>
      </c>
      <c r="AE4021">
        <f>IFERROR(_xlfn.XLOOKUP($B4021,enrollment!$A$2:$A$801,enrollment!$O$2:$O$801),"")</f>
        <v>2233445566</v>
      </c>
      <c r="AF4021">
        <f>IFERROR(_xlfn.XLOOKUP($AE4021,providers!$B$2:$B$11,providers!$Q$2:$Q$11),"")</f>
        <v>3.5</v>
      </c>
      <c r="AG4021" s="1">
        <f t="shared" si="62"/>
        <v>45536</v>
      </c>
    </row>
    <row r="4022" spans="1:33" x14ac:dyDescent="0.25">
      <c r="A4022" t="s">
        <v>4635</v>
      </c>
      <c r="B4022" t="s">
        <v>4612</v>
      </c>
      <c r="C4022">
        <v>8901234567</v>
      </c>
      <c r="D4022">
        <v>8901234567</v>
      </c>
      <c r="E4022" s="1">
        <v>45415</v>
      </c>
      <c r="F4022" s="1">
        <v>45415</v>
      </c>
      <c r="G4022" s="1">
        <v>45441</v>
      </c>
      <c r="H4022" t="s">
        <v>28</v>
      </c>
      <c r="I4022">
        <v>23</v>
      </c>
      <c r="J4022" t="s">
        <v>29</v>
      </c>
      <c r="K4022">
        <v>99284</v>
      </c>
      <c r="O4022">
        <v>1</v>
      </c>
      <c r="P4022">
        <v>1599.34</v>
      </c>
      <c r="Q4022">
        <v>888.52</v>
      </c>
      <c r="R4022">
        <v>710.82</v>
      </c>
      <c r="S4022">
        <v>177.7</v>
      </c>
      <c r="T4022" t="s">
        <v>30</v>
      </c>
      <c r="X4022" t="s">
        <v>43</v>
      </c>
      <c r="Y4022" t="s">
        <v>44</v>
      </c>
      <c r="Z4022" t="s">
        <v>45</v>
      </c>
      <c r="AA4022" t="str">
        <f>IFERROR(_xlfn.XLOOKUP($J4022,avoidable_ed_reference!$A$2:$A$13,avoidable_ed_reference!$C$2:$C$13),"Not Classified")</f>
        <v>Potentially Avoidable</v>
      </c>
      <c r="AB4022" t="str">
        <f>IFERROR(_xlfn.XLOOKUP($B4022,enrollment!$A$2:$A$801,enrollment!$I$2:$I$801),"")</f>
        <v>TN</v>
      </c>
      <c r="AC4022">
        <f>IFERROR(_xlfn.XLOOKUP($B4022,enrollment!$A$2:$A$801,enrollment!$L$2:$L$801),"")</f>
        <v>48</v>
      </c>
      <c r="AD4022" t="str" cm="1">
        <f t="array" ref="AD4022">_xlfn.IFS(AC4022="","Unknown",AC4022&lt;18,"0-17",AC4022&lt;35,"18-34",AC4022&lt;50,"35-49",AC4022&lt;65,"50-64",TRUE,"65+")</f>
        <v>35-49</v>
      </c>
      <c r="AE4022">
        <f>IFERROR(_xlfn.XLOOKUP($B4022,enrollment!$A$2:$A$801,enrollment!$O$2:$O$801),"")</f>
        <v>2233445566</v>
      </c>
      <c r="AF4022">
        <f>IFERROR(_xlfn.XLOOKUP($AE4022,providers!$B$2:$B$11,providers!$Q$2:$Q$11),"")</f>
        <v>3.5</v>
      </c>
      <c r="AG4022" s="1">
        <f t="shared" si="62"/>
        <v>45413</v>
      </c>
    </row>
    <row r="4023" spans="1:33" x14ac:dyDescent="0.25">
      <c r="A4023" t="s">
        <v>4636</v>
      </c>
      <c r="B4023" t="s">
        <v>4612</v>
      </c>
      <c r="C4023">
        <v>3456789012</v>
      </c>
      <c r="D4023">
        <v>3456789012</v>
      </c>
      <c r="E4023" s="1">
        <v>45441</v>
      </c>
      <c r="F4023" s="1">
        <v>45441</v>
      </c>
      <c r="G4023" s="1">
        <v>45461</v>
      </c>
      <c r="H4023" t="s">
        <v>28</v>
      </c>
      <c r="I4023">
        <v>23</v>
      </c>
      <c r="J4023" t="s">
        <v>93</v>
      </c>
      <c r="K4023">
        <v>99284</v>
      </c>
      <c r="O4023">
        <v>1</v>
      </c>
      <c r="P4023">
        <v>2516.4899999999998</v>
      </c>
      <c r="Q4023">
        <v>1398.05</v>
      </c>
      <c r="R4023">
        <v>1118.44</v>
      </c>
      <c r="S4023">
        <v>279.61</v>
      </c>
      <c r="T4023" t="s">
        <v>30</v>
      </c>
      <c r="X4023" t="s">
        <v>43</v>
      </c>
      <c r="Y4023" t="s">
        <v>44</v>
      </c>
      <c r="Z4023" t="s">
        <v>45</v>
      </c>
      <c r="AA4023" t="str">
        <f>IFERROR(_xlfn.XLOOKUP($J4023,avoidable_ed_reference!$A$2:$A$13,avoidable_ed_reference!$C$2:$C$13),"Not Classified")</f>
        <v>Avoidable</v>
      </c>
      <c r="AB4023" t="str">
        <f>IFERROR(_xlfn.XLOOKUP($B4023,enrollment!$A$2:$A$801,enrollment!$I$2:$I$801),"")</f>
        <v>TN</v>
      </c>
      <c r="AC4023">
        <f>IFERROR(_xlfn.XLOOKUP($B4023,enrollment!$A$2:$A$801,enrollment!$L$2:$L$801),"")</f>
        <v>48</v>
      </c>
      <c r="AD4023" t="str" cm="1">
        <f t="array" ref="AD4023">_xlfn.IFS(AC4023="","Unknown",AC4023&lt;18,"0-17",AC4023&lt;35,"18-34",AC4023&lt;50,"35-49",AC4023&lt;65,"50-64",TRUE,"65+")</f>
        <v>35-49</v>
      </c>
      <c r="AE4023">
        <f>IFERROR(_xlfn.XLOOKUP($B4023,enrollment!$A$2:$A$801,enrollment!$O$2:$O$801),"")</f>
        <v>2233445566</v>
      </c>
      <c r="AF4023">
        <f>IFERROR(_xlfn.XLOOKUP($AE4023,providers!$B$2:$B$11,providers!$Q$2:$Q$11),"")</f>
        <v>3.5</v>
      </c>
      <c r="AG4023" s="1">
        <f t="shared" si="62"/>
        <v>45413</v>
      </c>
    </row>
    <row r="4024" spans="1:33" x14ac:dyDescent="0.25">
      <c r="A4024" t="s">
        <v>4637</v>
      </c>
      <c r="B4024" t="s">
        <v>4638</v>
      </c>
      <c r="C4024">
        <v>9012345678</v>
      </c>
      <c r="D4024">
        <v>9012345678</v>
      </c>
      <c r="E4024" s="1">
        <v>45397</v>
      </c>
      <c r="F4024" s="1">
        <v>45397</v>
      </c>
      <c r="G4024" s="1">
        <v>45417</v>
      </c>
      <c r="H4024" t="s">
        <v>28</v>
      </c>
      <c r="I4024">
        <v>23</v>
      </c>
      <c r="J4024" t="s">
        <v>184</v>
      </c>
      <c r="K4024">
        <v>99284</v>
      </c>
      <c r="O4024">
        <v>1</v>
      </c>
      <c r="P4024">
        <v>2002.63</v>
      </c>
      <c r="Q4024">
        <v>1112.57</v>
      </c>
      <c r="R4024">
        <v>890.06</v>
      </c>
      <c r="S4024">
        <v>222.51</v>
      </c>
      <c r="T4024" t="s">
        <v>30</v>
      </c>
      <c r="X4024" t="s">
        <v>146</v>
      </c>
      <c r="Y4024" t="s">
        <v>147</v>
      </c>
      <c r="Z4024" t="s">
        <v>45</v>
      </c>
      <c r="AA4024" t="str">
        <f>IFERROR(_xlfn.XLOOKUP($J4024,avoidable_ed_reference!$A$2:$A$13,avoidable_ed_reference!$C$2:$C$13),"Not Classified")</f>
        <v>Non-Avoidable</v>
      </c>
      <c r="AB4024" t="str">
        <f>IFERROR(_xlfn.XLOOKUP($B4024,enrollment!$A$2:$A$801,enrollment!$I$2:$I$801),"")</f>
        <v>TN</v>
      </c>
      <c r="AC4024">
        <f>IFERROR(_xlfn.XLOOKUP($B4024,enrollment!$A$2:$A$801,enrollment!$L$2:$L$801),"")</f>
        <v>69</v>
      </c>
      <c r="AD4024" t="str" cm="1">
        <f t="array" ref="AD4024">_xlfn.IFS(AC4024="","Unknown",AC4024&lt;18,"0-17",AC4024&lt;35,"18-34",AC4024&lt;50,"35-49",AC4024&lt;65,"50-64",TRUE,"65+")</f>
        <v>65+</v>
      </c>
      <c r="AE4024">
        <f>IFERROR(_xlfn.XLOOKUP($B4024,enrollment!$A$2:$A$801,enrollment!$O$2:$O$801),"")</f>
        <v>5678901234</v>
      </c>
      <c r="AF4024">
        <f>IFERROR(_xlfn.XLOOKUP($AE4024,providers!$B$2:$B$11,providers!$Q$2:$Q$11),"")</f>
        <v>3.8</v>
      </c>
      <c r="AG4024" s="1">
        <f t="shared" si="62"/>
        <v>45383</v>
      </c>
    </row>
    <row r="4025" spans="1:33" x14ac:dyDescent="0.25">
      <c r="A4025" t="s">
        <v>4639</v>
      </c>
      <c r="B4025" t="s">
        <v>4638</v>
      </c>
      <c r="C4025">
        <v>5678901234</v>
      </c>
      <c r="D4025">
        <v>5678901234</v>
      </c>
      <c r="E4025" s="1">
        <v>45342</v>
      </c>
      <c r="F4025" s="1">
        <v>45342</v>
      </c>
      <c r="G4025" s="1">
        <v>45373</v>
      </c>
      <c r="H4025" t="s">
        <v>28</v>
      </c>
      <c r="I4025">
        <v>11</v>
      </c>
      <c r="J4025" t="s">
        <v>47</v>
      </c>
      <c r="K4025">
        <v>99213</v>
      </c>
      <c r="O4025">
        <v>1</v>
      </c>
      <c r="P4025">
        <v>173.03</v>
      </c>
      <c r="Q4025">
        <v>128.16999999999999</v>
      </c>
      <c r="R4025">
        <v>102.54</v>
      </c>
      <c r="S4025">
        <v>25.63</v>
      </c>
      <c r="T4025" t="s">
        <v>30</v>
      </c>
      <c r="X4025" t="s">
        <v>146</v>
      </c>
      <c r="Y4025" t="s">
        <v>147</v>
      </c>
      <c r="Z4025" t="s">
        <v>39</v>
      </c>
      <c r="AA4025" t="str">
        <f>IFERROR(_xlfn.XLOOKUP($J4025,avoidable_ed_reference!$A$2:$A$13,avoidable_ed_reference!$C$2:$C$13),"Not Classified")</f>
        <v>Not Classified</v>
      </c>
      <c r="AB4025" t="str">
        <f>IFERROR(_xlfn.XLOOKUP($B4025,enrollment!$A$2:$A$801,enrollment!$I$2:$I$801),"")</f>
        <v>TN</v>
      </c>
      <c r="AC4025">
        <f>IFERROR(_xlfn.XLOOKUP($B4025,enrollment!$A$2:$A$801,enrollment!$L$2:$L$801),"")</f>
        <v>69</v>
      </c>
      <c r="AD4025" t="str" cm="1">
        <f t="array" ref="AD4025">_xlfn.IFS(AC4025="","Unknown",AC4025&lt;18,"0-17",AC4025&lt;35,"18-34",AC4025&lt;50,"35-49",AC4025&lt;65,"50-64",TRUE,"65+")</f>
        <v>65+</v>
      </c>
      <c r="AE4025">
        <f>IFERROR(_xlfn.XLOOKUP($B4025,enrollment!$A$2:$A$801,enrollment!$O$2:$O$801),"")</f>
        <v>5678901234</v>
      </c>
      <c r="AF4025">
        <f>IFERROR(_xlfn.XLOOKUP($AE4025,providers!$B$2:$B$11,providers!$Q$2:$Q$11),"")</f>
        <v>3.8</v>
      </c>
      <c r="AG4025" s="1">
        <f t="shared" si="62"/>
        <v>45323</v>
      </c>
    </row>
    <row r="4026" spans="1:33" x14ac:dyDescent="0.25">
      <c r="A4026" t="s">
        <v>4640</v>
      </c>
      <c r="B4026" t="s">
        <v>4638</v>
      </c>
      <c r="C4026">
        <v>5678901234</v>
      </c>
      <c r="D4026">
        <v>5678901234</v>
      </c>
      <c r="E4026" s="1">
        <v>45455</v>
      </c>
      <c r="F4026" s="1">
        <v>45455</v>
      </c>
      <c r="G4026" s="1">
        <v>45486</v>
      </c>
      <c r="H4026" t="s">
        <v>28</v>
      </c>
      <c r="I4026">
        <v>20</v>
      </c>
      <c r="J4026" t="s">
        <v>35</v>
      </c>
      <c r="K4026">
        <v>99213</v>
      </c>
      <c r="O4026">
        <v>1</v>
      </c>
      <c r="P4026">
        <v>175.11</v>
      </c>
      <c r="Q4026">
        <v>134.69999999999999</v>
      </c>
      <c r="R4026">
        <v>107.76</v>
      </c>
      <c r="S4026">
        <v>26.94</v>
      </c>
      <c r="T4026" t="s">
        <v>30</v>
      </c>
      <c r="X4026" t="s">
        <v>146</v>
      </c>
      <c r="Y4026" t="s">
        <v>147</v>
      </c>
      <c r="Z4026" t="s">
        <v>36</v>
      </c>
      <c r="AA4026" t="str">
        <f>IFERROR(_xlfn.XLOOKUP($J4026,avoidable_ed_reference!$A$2:$A$13,avoidable_ed_reference!$C$2:$C$13),"Not Classified")</f>
        <v>Avoidable</v>
      </c>
      <c r="AB4026" t="str">
        <f>IFERROR(_xlfn.XLOOKUP($B4026,enrollment!$A$2:$A$801,enrollment!$I$2:$I$801),"")</f>
        <v>TN</v>
      </c>
      <c r="AC4026">
        <f>IFERROR(_xlfn.XLOOKUP($B4026,enrollment!$A$2:$A$801,enrollment!$L$2:$L$801),"")</f>
        <v>69</v>
      </c>
      <c r="AD4026" t="str" cm="1">
        <f t="array" ref="AD4026">_xlfn.IFS(AC4026="","Unknown",AC4026&lt;18,"0-17",AC4026&lt;35,"18-34",AC4026&lt;50,"35-49",AC4026&lt;65,"50-64",TRUE,"65+")</f>
        <v>65+</v>
      </c>
      <c r="AE4026">
        <f>IFERROR(_xlfn.XLOOKUP($B4026,enrollment!$A$2:$A$801,enrollment!$O$2:$O$801),"")</f>
        <v>5678901234</v>
      </c>
      <c r="AF4026">
        <f>IFERROR(_xlfn.XLOOKUP($AE4026,providers!$B$2:$B$11,providers!$Q$2:$Q$11),"")</f>
        <v>3.8</v>
      </c>
      <c r="AG4026" s="1">
        <f t="shared" si="62"/>
        <v>45444</v>
      </c>
    </row>
    <row r="4027" spans="1:33" x14ac:dyDescent="0.25">
      <c r="A4027" t="s">
        <v>4641</v>
      </c>
      <c r="B4027" t="s">
        <v>4638</v>
      </c>
      <c r="C4027">
        <v>5678901234</v>
      </c>
      <c r="D4027">
        <v>5678901234</v>
      </c>
      <c r="E4027" s="1">
        <v>45345</v>
      </c>
      <c r="F4027" s="1">
        <v>45345</v>
      </c>
      <c r="G4027" s="1">
        <v>45370</v>
      </c>
      <c r="H4027" t="s">
        <v>28</v>
      </c>
      <c r="I4027">
        <v>11</v>
      </c>
      <c r="J4027" t="s">
        <v>38</v>
      </c>
      <c r="K4027">
        <v>99213</v>
      </c>
      <c r="O4027">
        <v>1</v>
      </c>
      <c r="P4027">
        <v>209.4</v>
      </c>
      <c r="Q4027">
        <v>155.11000000000001</v>
      </c>
      <c r="R4027">
        <v>124.09</v>
      </c>
      <c r="S4027">
        <v>31.02</v>
      </c>
      <c r="T4027" t="s">
        <v>30</v>
      </c>
      <c r="X4027" t="s">
        <v>146</v>
      </c>
      <c r="Y4027" t="s">
        <v>147</v>
      </c>
      <c r="Z4027" t="s">
        <v>39</v>
      </c>
      <c r="AA4027" t="str">
        <f>IFERROR(_xlfn.XLOOKUP($J4027,avoidable_ed_reference!$A$2:$A$13,avoidable_ed_reference!$C$2:$C$13),"Not Classified")</f>
        <v>Not Classified</v>
      </c>
      <c r="AB4027" t="str">
        <f>IFERROR(_xlfn.XLOOKUP($B4027,enrollment!$A$2:$A$801,enrollment!$I$2:$I$801),"")</f>
        <v>TN</v>
      </c>
      <c r="AC4027">
        <f>IFERROR(_xlfn.XLOOKUP($B4027,enrollment!$A$2:$A$801,enrollment!$L$2:$L$801),"")</f>
        <v>69</v>
      </c>
      <c r="AD4027" t="str" cm="1">
        <f t="array" ref="AD4027">_xlfn.IFS(AC4027="","Unknown",AC4027&lt;18,"0-17",AC4027&lt;35,"18-34",AC4027&lt;50,"35-49",AC4027&lt;65,"50-64",TRUE,"65+")</f>
        <v>65+</v>
      </c>
      <c r="AE4027">
        <f>IFERROR(_xlfn.XLOOKUP($B4027,enrollment!$A$2:$A$801,enrollment!$O$2:$O$801),"")</f>
        <v>5678901234</v>
      </c>
      <c r="AF4027">
        <f>IFERROR(_xlfn.XLOOKUP($AE4027,providers!$B$2:$B$11,providers!$Q$2:$Q$11),"")</f>
        <v>3.8</v>
      </c>
      <c r="AG4027" s="1">
        <f t="shared" si="62"/>
        <v>45323</v>
      </c>
    </row>
    <row r="4028" spans="1:33" x14ac:dyDescent="0.25">
      <c r="A4028" t="s">
        <v>4642</v>
      </c>
      <c r="B4028" t="s">
        <v>4643</v>
      </c>
      <c r="C4028">
        <v>6789012345</v>
      </c>
      <c r="D4028">
        <v>6789012345</v>
      </c>
      <c r="E4028" s="1">
        <v>45323</v>
      </c>
      <c r="F4028" s="1">
        <v>45323</v>
      </c>
      <c r="G4028" s="1">
        <v>45350</v>
      </c>
      <c r="H4028" t="s">
        <v>28</v>
      </c>
      <c r="I4028">
        <v>11</v>
      </c>
      <c r="J4028" t="s">
        <v>38</v>
      </c>
      <c r="K4028">
        <v>99213</v>
      </c>
      <c r="O4028">
        <v>1</v>
      </c>
      <c r="P4028">
        <v>239.42</v>
      </c>
      <c r="Q4028">
        <v>177.35</v>
      </c>
      <c r="R4028">
        <v>141.88</v>
      </c>
      <c r="S4028">
        <v>35.47</v>
      </c>
      <c r="T4028" t="s">
        <v>30</v>
      </c>
      <c r="X4028" t="s">
        <v>146</v>
      </c>
      <c r="Y4028" t="s">
        <v>147</v>
      </c>
      <c r="Z4028" t="s">
        <v>39</v>
      </c>
      <c r="AA4028" t="str">
        <f>IFERROR(_xlfn.XLOOKUP($J4028,avoidable_ed_reference!$A$2:$A$13,avoidable_ed_reference!$C$2:$C$13),"Not Classified")</f>
        <v>Not Classified</v>
      </c>
      <c r="AB4028" t="str">
        <f>IFERROR(_xlfn.XLOOKUP($B4028,enrollment!$A$2:$A$801,enrollment!$I$2:$I$801),"")</f>
        <v>OH</v>
      </c>
      <c r="AC4028">
        <f>IFERROR(_xlfn.XLOOKUP($B4028,enrollment!$A$2:$A$801,enrollment!$L$2:$L$801),"")</f>
        <v>81</v>
      </c>
      <c r="AD4028" t="str" cm="1">
        <f t="array" ref="AD4028">_xlfn.IFS(AC4028="","Unknown",AC4028&lt;18,"0-17",AC4028&lt;35,"18-34",AC4028&lt;50,"35-49",AC4028&lt;65,"50-64",TRUE,"65+")</f>
        <v>65+</v>
      </c>
      <c r="AE4028">
        <f>IFERROR(_xlfn.XLOOKUP($B4028,enrollment!$A$2:$A$801,enrollment!$O$2:$O$801),"")</f>
        <v>6789012345</v>
      </c>
      <c r="AF4028">
        <f>IFERROR(_xlfn.XLOOKUP($AE4028,providers!$B$2:$B$11,providers!$Q$2:$Q$11),"")</f>
        <v>4.0999999999999996</v>
      </c>
      <c r="AG4028" s="1">
        <f t="shared" si="62"/>
        <v>45323</v>
      </c>
    </row>
    <row r="4029" spans="1:33" x14ac:dyDescent="0.25">
      <c r="A4029" t="s">
        <v>4644</v>
      </c>
      <c r="B4029" t="s">
        <v>4643</v>
      </c>
      <c r="C4029">
        <v>1122334455</v>
      </c>
      <c r="D4029">
        <v>1122334455</v>
      </c>
      <c r="E4029" s="1">
        <v>45607</v>
      </c>
      <c r="F4029" s="1">
        <v>45607</v>
      </c>
      <c r="G4029" s="1">
        <v>45641</v>
      </c>
      <c r="H4029" t="s">
        <v>28</v>
      </c>
      <c r="I4029">
        <v>11</v>
      </c>
      <c r="J4029" t="s">
        <v>47</v>
      </c>
      <c r="K4029">
        <v>99213</v>
      </c>
      <c r="O4029">
        <v>1</v>
      </c>
      <c r="P4029">
        <v>216.54</v>
      </c>
      <c r="Q4029">
        <v>160.4</v>
      </c>
      <c r="R4029">
        <v>128.32</v>
      </c>
      <c r="S4029">
        <v>32.08</v>
      </c>
      <c r="T4029" t="s">
        <v>545</v>
      </c>
      <c r="X4029" t="s">
        <v>146</v>
      </c>
      <c r="Y4029" t="s">
        <v>147</v>
      </c>
      <c r="Z4029" t="s">
        <v>39</v>
      </c>
      <c r="AA4029" t="str">
        <f>IFERROR(_xlfn.XLOOKUP($J4029,avoidable_ed_reference!$A$2:$A$13,avoidable_ed_reference!$C$2:$C$13),"Not Classified")</f>
        <v>Not Classified</v>
      </c>
      <c r="AB4029" t="str">
        <f>IFERROR(_xlfn.XLOOKUP($B4029,enrollment!$A$2:$A$801,enrollment!$I$2:$I$801),"")</f>
        <v>OH</v>
      </c>
      <c r="AC4029">
        <f>IFERROR(_xlfn.XLOOKUP($B4029,enrollment!$A$2:$A$801,enrollment!$L$2:$L$801),"")</f>
        <v>81</v>
      </c>
      <c r="AD4029" t="str" cm="1">
        <f t="array" ref="AD4029">_xlfn.IFS(AC4029="","Unknown",AC4029&lt;18,"0-17",AC4029&lt;35,"18-34",AC4029&lt;50,"35-49",AC4029&lt;65,"50-64",TRUE,"65+")</f>
        <v>65+</v>
      </c>
      <c r="AE4029">
        <f>IFERROR(_xlfn.XLOOKUP($B4029,enrollment!$A$2:$A$801,enrollment!$O$2:$O$801),"")</f>
        <v>6789012345</v>
      </c>
      <c r="AF4029">
        <f>IFERROR(_xlfn.XLOOKUP($AE4029,providers!$B$2:$B$11,providers!$Q$2:$Q$11),"")</f>
        <v>4.0999999999999996</v>
      </c>
      <c r="AG4029" s="1">
        <f t="shared" si="62"/>
        <v>45597</v>
      </c>
    </row>
    <row r="4030" spans="1:33" x14ac:dyDescent="0.25">
      <c r="A4030" t="s">
        <v>4645</v>
      </c>
      <c r="B4030" t="s">
        <v>4643</v>
      </c>
      <c r="C4030">
        <v>6789012345</v>
      </c>
      <c r="D4030">
        <v>6789012345</v>
      </c>
      <c r="E4030" s="1">
        <v>45354</v>
      </c>
      <c r="F4030" s="1">
        <v>45354</v>
      </c>
      <c r="G4030" s="1">
        <v>45385</v>
      </c>
      <c r="H4030" t="s">
        <v>28</v>
      </c>
      <c r="I4030">
        <v>11</v>
      </c>
      <c r="J4030" t="s">
        <v>47</v>
      </c>
      <c r="K4030">
        <v>99213</v>
      </c>
      <c r="O4030">
        <v>1</v>
      </c>
      <c r="P4030">
        <v>207.94</v>
      </c>
      <c r="Q4030">
        <v>154.03</v>
      </c>
      <c r="R4030">
        <v>123.22</v>
      </c>
      <c r="S4030">
        <v>30.81</v>
      </c>
      <c r="T4030" t="s">
        <v>30</v>
      </c>
      <c r="X4030" t="s">
        <v>146</v>
      </c>
      <c r="Y4030" t="s">
        <v>147</v>
      </c>
      <c r="Z4030" t="s">
        <v>39</v>
      </c>
      <c r="AA4030" t="str">
        <f>IFERROR(_xlfn.XLOOKUP($J4030,avoidable_ed_reference!$A$2:$A$13,avoidable_ed_reference!$C$2:$C$13),"Not Classified")</f>
        <v>Not Classified</v>
      </c>
      <c r="AB4030" t="str">
        <f>IFERROR(_xlfn.XLOOKUP($B4030,enrollment!$A$2:$A$801,enrollment!$I$2:$I$801),"")</f>
        <v>OH</v>
      </c>
      <c r="AC4030">
        <f>IFERROR(_xlfn.XLOOKUP($B4030,enrollment!$A$2:$A$801,enrollment!$L$2:$L$801),"")</f>
        <v>81</v>
      </c>
      <c r="AD4030" t="str" cm="1">
        <f t="array" ref="AD4030">_xlfn.IFS(AC4030="","Unknown",AC4030&lt;18,"0-17",AC4030&lt;35,"18-34",AC4030&lt;50,"35-49",AC4030&lt;65,"50-64",TRUE,"65+")</f>
        <v>65+</v>
      </c>
      <c r="AE4030">
        <f>IFERROR(_xlfn.XLOOKUP($B4030,enrollment!$A$2:$A$801,enrollment!$O$2:$O$801),"")</f>
        <v>6789012345</v>
      </c>
      <c r="AF4030">
        <f>IFERROR(_xlfn.XLOOKUP($AE4030,providers!$B$2:$B$11,providers!$Q$2:$Q$11),"")</f>
        <v>4.0999999999999996</v>
      </c>
      <c r="AG4030" s="1">
        <f t="shared" si="62"/>
        <v>45352</v>
      </c>
    </row>
    <row r="4031" spans="1:33" x14ac:dyDescent="0.25">
      <c r="A4031" t="s">
        <v>4646</v>
      </c>
      <c r="B4031" t="s">
        <v>4643</v>
      </c>
      <c r="C4031">
        <v>6789012345</v>
      </c>
      <c r="D4031">
        <v>6789012345</v>
      </c>
      <c r="E4031" s="1">
        <v>45604</v>
      </c>
      <c r="F4031" s="1">
        <v>45604</v>
      </c>
      <c r="G4031" s="1">
        <v>45619</v>
      </c>
      <c r="H4031" t="s">
        <v>28</v>
      </c>
      <c r="I4031">
        <v>11</v>
      </c>
      <c r="J4031" t="s">
        <v>35</v>
      </c>
      <c r="K4031">
        <v>99213</v>
      </c>
      <c r="O4031">
        <v>1</v>
      </c>
      <c r="P4031">
        <v>242.88</v>
      </c>
      <c r="Q4031">
        <v>179.91</v>
      </c>
      <c r="R4031">
        <v>143.93</v>
      </c>
      <c r="S4031">
        <v>35.979999999999997</v>
      </c>
      <c r="T4031" t="s">
        <v>30</v>
      </c>
      <c r="X4031" t="s">
        <v>146</v>
      </c>
      <c r="Y4031" t="s">
        <v>147</v>
      </c>
      <c r="Z4031" t="s">
        <v>39</v>
      </c>
      <c r="AA4031" t="str">
        <f>IFERROR(_xlfn.XLOOKUP($J4031,avoidable_ed_reference!$A$2:$A$13,avoidable_ed_reference!$C$2:$C$13),"Not Classified")</f>
        <v>Avoidable</v>
      </c>
      <c r="AB4031" t="str">
        <f>IFERROR(_xlfn.XLOOKUP($B4031,enrollment!$A$2:$A$801,enrollment!$I$2:$I$801),"")</f>
        <v>OH</v>
      </c>
      <c r="AC4031">
        <f>IFERROR(_xlfn.XLOOKUP($B4031,enrollment!$A$2:$A$801,enrollment!$L$2:$L$801),"")</f>
        <v>81</v>
      </c>
      <c r="AD4031" t="str" cm="1">
        <f t="array" ref="AD4031">_xlfn.IFS(AC4031="","Unknown",AC4031&lt;18,"0-17",AC4031&lt;35,"18-34",AC4031&lt;50,"35-49",AC4031&lt;65,"50-64",TRUE,"65+")</f>
        <v>65+</v>
      </c>
      <c r="AE4031">
        <f>IFERROR(_xlfn.XLOOKUP($B4031,enrollment!$A$2:$A$801,enrollment!$O$2:$O$801),"")</f>
        <v>6789012345</v>
      </c>
      <c r="AF4031">
        <f>IFERROR(_xlfn.XLOOKUP($AE4031,providers!$B$2:$B$11,providers!$Q$2:$Q$11),"")</f>
        <v>4.0999999999999996</v>
      </c>
      <c r="AG4031" s="1">
        <f t="shared" si="62"/>
        <v>45597</v>
      </c>
    </row>
    <row r="4032" spans="1:33" x14ac:dyDescent="0.25">
      <c r="A4032" t="s">
        <v>4647</v>
      </c>
      <c r="B4032" t="s">
        <v>4643</v>
      </c>
      <c r="C4032">
        <v>8901234567</v>
      </c>
      <c r="D4032">
        <v>8901234567</v>
      </c>
      <c r="E4032" s="1">
        <v>45339</v>
      </c>
      <c r="F4032" s="1">
        <v>45339</v>
      </c>
      <c r="G4032" s="1">
        <v>45373</v>
      </c>
      <c r="H4032" t="s">
        <v>28</v>
      </c>
      <c r="I4032">
        <v>23</v>
      </c>
      <c r="J4032" t="s">
        <v>221</v>
      </c>
      <c r="K4032">
        <v>99284</v>
      </c>
      <c r="O4032">
        <v>1</v>
      </c>
      <c r="P4032">
        <v>1600.94</v>
      </c>
      <c r="Q4032">
        <v>889.41</v>
      </c>
      <c r="R4032">
        <v>711.53</v>
      </c>
      <c r="S4032">
        <v>177.88</v>
      </c>
      <c r="T4032" t="s">
        <v>30</v>
      </c>
      <c r="X4032" t="s">
        <v>146</v>
      </c>
      <c r="Y4032" t="s">
        <v>147</v>
      </c>
      <c r="Z4032" t="s">
        <v>45</v>
      </c>
      <c r="AA4032" t="str">
        <f>IFERROR(_xlfn.XLOOKUP($J4032,avoidable_ed_reference!$A$2:$A$13,avoidable_ed_reference!$C$2:$C$13),"Not Classified")</f>
        <v>Avoidable</v>
      </c>
      <c r="AB4032" t="str">
        <f>IFERROR(_xlfn.XLOOKUP($B4032,enrollment!$A$2:$A$801,enrollment!$I$2:$I$801),"")</f>
        <v>OH</v>
      </c>
      <c r="AC4032">
        <f>IFERROR(_xlfn.XLOOKUP($B4032,enrollment!$A$2:$A$801,enrollment!$L$2:$L$801),"")</f>
        <v>81</v>
      </c>
      <c r="AD4032" t="str" cm="1">
        <f t="array" ref="AD4032">_xlfn.IFS(AC4032="","Unknown",AC4032&lt;18,"0-17",AC4032&lt;35,"18-34",AC4032&lt;50,"35-49",AC4032&lt;65,"50-64",TRUE,"65+")</f>
        <v>65+</v>
      </c>
      <c r="AE4032">
        <f>IFERROR(_xlfn.XLOOKUP($B4032,enrollment!$A$2:$A$801,enrollment!$O$2:$O$801),"")</f>
        <v>6789012345</v>
      </c>
      <c r="AF4032">
        <f>IFERROR(_xlfn.XLOOKUP($AE4032,providers!$B$2:$B$11,providers!$Q$2:$Q$11),"")</f>
        <v>4.0999999999999996</v>
      </c>
      <c r="AG4032" s="1">
        <f t="shared" si="62"/>
        <v>45323</v>
      </c>
    </row>
    <row r="4033" spans="1:33" x14ac:dyDescent="0.25">
      <c r="A4033" t="s">
        <v>4648</v>
      </c>
      <c r="B4033" t="s">
        <v>4649</v>
      </c>
      <c r="C4033">
        <v>9012345678</v>
      </c>
      <c r="D4033">
        <v>9012345678</v>
      </c>
      <c r="E4033" s="1">
        <v>45442</v>
      </c>
      <c r="F4033" s="1">
        <v>45442</v>
      </c>
      <c r="G4033" s="1">
        <v>45465</v>
      </c>
      <c r="H4033" t="s">
        <v>28</v>
      </c>
      <c r="I4033">
        <v>22</v>
      </c>
      <c r="J4033" t="s">
        <v>29</v>
      </c>
      <c r="K4033">
        <v>90837</v>
      </c>
      <c r="O4033">
        <v>1</v>
      </c>
      <c r="P4033">
        <v>207.94</v>
      </c>
      <c r="Q4033">
        <v>154.03</v>
      </c>
      <c r="R4033">
        <v>123.22</v>
      </c>
      <c r="S4033">
        <v>30.81</v>
      </c>
      <c r="T4033" t="s">
        <v>30</v>
      </c>
      <c r="X4033" t="s">
        <v>146</v>
      </c>
      <c r="Y4033" t="s">
        <v>147</v>
      </c>
      <c r="Z4033" t="s">
        <v>33</v>
      </c>
      <c r="AA4033" t="str">
        <f>IFERROR(_xlfn.XLOOKUP($J4033,avoidable_ed_reference!$A$2:$A$13,avoidable_ed_reference!$C$2:$C$13),"Not Classified")</f>
        <v>Potentially Avoidable</v>
      </c>
      <c r="AB4033" t="str">
        <f>IFERROR(_xlfn.XLOOKUP($B4033,enrollment!$A$2:$A$801,enrollment!$I$2:$I$801),"")</f>
        <v>OH</v>
      </c>
      <c r="AC4033">
        <f>IFERROR(_xlfn.XLOOKUP($B4033,enrollment!$A$2:$A$801,enrollment!$L$2:$L$801),"")</f>
        <v>79</v>
      </c>
      <c r="AD4033" t="str" cm="1">
        <f t="array" ref="AD4033">_xlfn.IFS(AC4033="","Unknown",AC4033&lt;18,"0-17",AC4033&lt;35,"18-34",AC4033&lt;50,"35-49",AC4033&lt;65,"50-64",TRUE,"65+")</f>
        <v>65+</v>
      </c>
      <c r="AE4033">
        <f>IFERROR(_xlfn.XLOOKUP($B4033,enrollment!$A$2:$A$801,enrollment!$O$2:$O$801),"")</f>
        <v>2345678901</v>
      </c>
      <c r="AF4033">
        <f>IFERROR(_xlfn.XLOOKUP($AE4033,providers!$B$2:$B$11,providers!$Q$2:$Q$11),"")</f>
        <v>4.2</v>
      </c>
      <c r="AG4033" s="1">
        <f t="shared" si="62"/>
        <v>45413</v>
      </c>
    </row>
    <row r="4034" spans="1:33" x14ac:dyDescent="0.25">
      <c r="A4034" t="s">
        <v>4650</v>
      </c>
      <c r="B4034" t="s">
        <v>4649</v>
      </c>
      <c r="C4034">
        <v>2345678901</v>
      </c>
      <c r="D4034">
        <v>2345678901</v>
      </c>
      <c r="E4034" s="1">
        <v>45339</v>
      </c>
      <c r="F4034" s="1">
        <v>45339</v>
      </c>
      <c r="G4034" s="1">
        <v>45359</v>
      </c>
      <c r="H4034" t="s">
        <v>28</v>
      </c>
      <c r="I4034">
        <v>11</v>
      </c>
      <c r="J4034" t="s">
        <v>47</v>
      </c>
      <c r="K4034">
        <v>99213</v>
      </c>
      <c r="O4034">
        <v>1</v>
      </c>
      <c r="P4034">
        <v>216.8</v>
      </c>
      <c r="Q4034">
        <v>160.59</v>
      </c>
      <c r="R4034">
        <v>128.47</v>
      </c>
      <c r="S4034">
        <v>32.119999999999997</v>
      </c>
      <c r="T4034" t="s">
        <v>30</v>
      </c>
      <c r="X4034" t="s">
        <v>146</v>
      </c>
      <c r="Y4034" t="s">
        <v>147</v>
      </c>
      <c r="Z4034" t="s">
        <v>39</v>
      </c>
      <c r="AA4034" t="str">
        <f>IFERROR(_xlfn.XLOOKUP($J4034,avoidable_ed_reference!$A$2:$A$13,avoidable_ed_reference!$C$2:$C$13),"Not Classified")</f>
        <v>Not Classified</v>
      </c>
      <c r="AB4034" t="str">
        <f>IFERROR(_xlfn.XLOOKUP($B4034,enrollment!$A$2:$A$801,enrollment!$I$2:$I$801),"")</f>
        <v>OH</v>
      </c>
      <c r="AC4034">
        <f>IFERROR(_xlfn.XLOOKUP($B4034,enrollment!$A$2:$A$801,enrollment!$L$2:$L$801),"")</f>
        <v>79</v>
      </c>
      <c r="AD4034" t="str" cm="1">
        <f t="array" ref="AD4034">_xlfn.IFS(AC4034="","Unknown",AC4034&lt;18,"0-17",AC4034&lt;35,"18-34",AC4034&lt;50,"35-49",AC4034&lt;65,"50-64",TRUE,"65+")</f>
        <v>65+</v>
      </c>
      <c r="AE4034">
        <f>IFERROR(_xlfn.XLOOKUP($B4034,enrollment!$A$2:$A$801,enrollment!$O$2:$O$801),"")</f>
        <v>2345678901</v>
      </c>
      <c r="AF4034">
        <f>IFERROR(_xlfn.XLOOKUP($AE4034,providers!$B$2:$B$11,providers!$Q$2:$Q$11),"")</f>
        <v>4.2</v>
      </c>
      <c r="AG4034" s="1">
        <f t="shared" si="62"/>
        <v>45323</v>
      </c>
    </row>
    <row r="4035" spans="1:33" x14ac:dyDescent="0.25">
      <c r="A4035" t="s">
        <v>4651</v>
      </c>
      <c r="B4035" t="s">
        <v>4649</v>
      </c>
      <c r="C4035">
        <v>2345678901</v>
      </c>
      <c r="D4035">
        <v>2345678901</v>
      </c>
      <c r="E4035" s="1">
        <v>45609</v>
      </c>
      <c r="F4035" s="1">
        <v>45609</v>
      </c>
      <c r="G4035" s="1">
        <v>45632</v>
      </c>
      <c r="H4035" t="s">
        <v>59</v>
      </c>
      <c r="J4035" t="s">
        <v>47</v>
      </c>
      <c r="L4035" s="2" t="s">
        <v>61</v>
      </c>
      <c r="M4035" t="s">
        <v>62</v>
      </c>
      <c r="N4035" t="s">
        <v>63</v>
      </c>
      <c r="O4035">
        <v>1</v>
      </c>
      <c r="P4035">
        <v>1027.18</v>
      </c>
      <c r="Q4035">
        <v>933.8</v>
      </c>
      <c r="R4035">
        <v>747.04</v>
      </c>
      <c r="S4035">
        <v>186.76</v>
      </c>
      <c r="T4035" t="s">
        <v>30</v>
      </c>
      <c r="X4035" t="s">
        <v>146</v>
      </c>
      <c r="Y4035" t="s">
        <v>147</v>
      </c>
      <c r="Z4035" t="s">
        <v>64</v>
      </c>
      <c r="AA4035" t="str">
        <f>IFERROR(_xlfn.XLOOKUP($J4035,avoidable_ed_reference!$A$2:$A$13,avoidable_ed_reference!$C$2:$C$13),"Not Classified")</f>
        <v>Not Classified</v>
      </c>
      <c r="AB4035" t="str">
        <f>IFERROR(_xlfn.XLOOKUP($B4035,enrollment!$A$2:$A$801,enrollment!$I$2:$I$801),"")</f>
        <v>OH</v>
      </c>
      <c r="AC4035">
        <f>IFERROR(_xlfn.XLOOKUP($B4035,enrollment!$A$2:$A$801,enrollment!$L$2:$L$801),"")</f>
        <v>79</v>
      </c>
      <c r="AD4035" t="str" cm="1">
        <f t="array" ref="AD4035">_xlfn.IFS(AC4035="","Unknown",AC4035&lt;18,"0-17",AC4035&lt;35,"18-34",AC4035&lt;50,"35-49",AC4035&lt;65,"50-64",TRUE,"65+")</f>
        <v>65+</v>
      </c>
      <c r="AE4035">
        <f>IFERROR(_xlfn.XLOOKUP($B4035,enrollment!$A$2:$A$801,enrollment!$O$2:$O$801),"")</f>
        <v>2345678901</v>
      </c>
      <c r="AF4035">
        <f>IFERROR(_xlfn.XLOOKUP($AE4035,providers!$B$2:$B$11,providers!$Q$2:$Q$11),"")</f>
        <v>4.2</v>
      </c>
      <c r="AG4035" s="1">
        <f t="shared" ref="AG4035:AG4098" si="63">EOMONTH(E4035,-1)+1</f>
        <v>45597</v>
      </c>
    </row>
    <row r="4036" spans="1:33" x14ac:dyDescent="0.25">
      <c r="A4036" t="s">
        <v>4652</v>
      </c>
      <c r="B4036" t="s">
        <v>4649</v>
      </c>
      <c r="C4036">
        <v>7890123456</v>
      </c>
      <c r="D4036">
        <v>7890123456</v>
      </c>
      <c r="E4036" s="1">
        <v>45344</v>
      </c>
      <c r="F4036" s="1">
        <v>45344</v>
      </c>
      <c r="G4036" s="1">
        <v>45374</v>
      </c>
      <c r="H4036" t="s">
        <v>28</v>
      </c>
      <c r="I4036">
        <v>22</v>
      </c>
      <c r="J4036" t="s">
        <v>29</v>
      </c>
      <c r="K4036">
        <v>90837</v>
      </c>
      <c r="O4036">
        <v>1</v>
      </c>
      <c r="P4036">
        <v>232.59</v>
      </c>
      <c r="Q4036">
        <v>172.29</v>
      </c>
      <c r="R4036">
        <v>137.83000000000001</v>
      </c>
      <c r="S4036">
        <v>34.46</v>
      </c>
      <c r="T4036" t="s">
        <v>30</v>
      </c>
      <c r="X4036" t="s">
        <v>146</v>
      </c>
      <c r="Y4036" t="s">
        <v>147</v>
      </c>
      <c r="Z4036" t="s">
        <v>33</v>
      </c>
      <c r="AA4036" t="str">
        <f>IFERROR(_xlfn.XLOOKUP($J4036,avoidable_ed_reference!$A$2:$A$13,avoidable_ed_reference!$C$2:$C$13),"Not Classified")</f>
        <v>Potentially Avoidable</v>
      </c>
      <c r="AB4036" t="str">
        <f>IFERROR(_xlfn.XLOOKUP($B4036,enrollment!$A$2:$A$801,enrollment!$I$2:$I$801),"")</f>
        <v>OH</v>
      </c>
      <c r="AC4036">
        <f>IFERROR(_xlfn.XLOOKUP($B4036,enrollment!$A$2:$A$801,enrollment!$L$2:$L$801),"")</f>
        <v>79</v>
      </c>
      <c r="AD4036" t="str" cm="1">
        <f t="array" ref="AD4036">_xlfn.IFS(AC4036="","Unknown",AC4036&lt;18,"0-17",AC4036&lt;35,"18-34",AC4036&lt;50,"35-49",AC4036&lt;65,"50-64",TRUE,"65+")</f>
        <v>65+</v>
      </c>
      <c r="AE4036">
        <f>IFERROR(_xlfn.XLOOKUP($B4036,enrollment!$A$2:$A$801,enrollment!$O$2:$O$801),"")</f>
        <v>2345678901</v>
      </c>
      <c r="AF4036">
        <f>IFERROR(_xlfn.XLOOKUP($AE4036,providers!$B$2:$B$11,providers!$Q$2:$Q$11),"")</f>
        <v>4.2</v>
      </c>
      <c r="AG4036" s="1">
        <f t="shared" si="63"/>
        <v>45323</v>
      </c>
    </row>
    <row r="4037" spans="1:33" x14ac:dyDescent="0.25">
      <c r="A4037" t="s">
        <v>4653</v>
      </c>
      <c r="B4037" t="s">
        <v>4649</v>
      </c>
      <c r="C4037">
        <v>2345678901</v>
      </c>
      <c r="D4037">
        <v>2345678901</v>
      </c>
      <c r="E4037" s="1">
        <v>45434</v>
      </c>
      <c r="F4037" s="1">
        <v>45434</v>
      </c>
      <c r="G4037" s="1">
        <v>45456</v>
      </c>
      <c r="H4037" t="s">
        <v>28</v>
      </c>
      <c r="I4037">
        <v>23</v>
      </c>
      <c r="J4037" t="s">
        <v>35</v>
      </c>
      <c r="K4037">
        <v>99284</v>
      </c>
      <c r="O4037">
        <v>1</v>
      </c>
      <c r="P4037">
        <v>1636.94</v>
      </c>
      <c r="Q4037">
        <v>909.41</v>
      </c>
      <c r="R4037">
        <v>727.53</v>
      </c>
      <c r="S4037">
        <v>181.88</v>
      </c>
      <c r="T4037" t="s">
        <v>30</v>
      </c>
      <c r="X4037" t="s">
        <v>146</v>
      </c>
      <c r="Y4037" t="s">
        <v>147</v>
      </c>
      <c r="Z4037" t="s">
        <v>45</v>
      </c>
      <c r="AA4037" t="str">
        <f>IFERROR(_xlfn.XLOOKUP($J4037,avoidable_ed_reference!$A$2:$A$13,avoidable_ed_reference!$C$2:$C$13),"Not Classified")</f>
        <v>Avoidable</v>
      </c>
      <c r="AB4037" t="str">
        <f>IFERROR(_xlfn.XLOOKUP($B4037,enrollment!$A$2:$A$801,enrollment!$I$2:$I$801),"")</f>
        <v>OH</v>
      </c>
      <c r="AC4037">
        <f>IFERROR(_xlfn.XLOOKUP($B4037,enrollment!$A$2:$A$801,enrollment!$L$2:$L$801),"")</f>
        <v>79</v>
      </c>
      <c r="AD4037" t="str" cm="1">
        <f t="array" ref="AD4037">_xlfn.IFS(AC4037="","Unknown",AC4037&lt;18,"0-17",AC4037&lt;35,"18-34",AC4037&lt;50,"35-49",AC4037&lt;65,"50-64",TRUE,"65+")</f>
        <v>65+</v>
      </c>
      <c r="AE4037">
        <f>IFERROR(_xlfn.XLOOKUP($B4037,enrollment!$A$2:$A$801,enrollment!$O$2:$O$801),"")</f>
        <v>2345678901</v>
      </c>
      <c r="AF4037">
        <f>IFERROR(_xlfn.XLOOKUP($AE4037,providers!$B$2:$B$11,providers!$Q$2:$Q$11),"")</f>
        <v>4.2</v>
      </c>
      <c r="AG4037" s="1">
        <f t="shared" si="63"/>
        <v>45413</v>
      </c>
    </row>
    <row r="4038" spans="1:33" x14ac:dyDescent="0.25">
      <c r="A4038" t="s">
        <v>4654</v>
      </c>
      <c r="B4038" t="s">
        <v>4649</v>
      </c>
      <c r="C4038">
        <v>3456789012</v>
      </c>
      <c r="D4038">
        <v>3456789012</v>
      </c>
      <c r="E4038" s="1">
        <v>45468</v>
      </c>
      <c r="F4038" s="1">
        <v>45468</v>
      </c>
      <c r="G4038" s="1">
        <v>45487</v>
      </c>
      <c r="H4038" t="s">
        <v>28</v>
      </c>
      <c r="I4038">
        <v>23</v>
      </c>
      <c r="J4038" t="s">
        <v>184</v>
      </c>
      <c r="K4038">
        <v>99284</v>
      </c>
      <c r="O4038">
        <v>1</v>
      </c>
      <c r="P4038">
        <v>2153.6799999999998</v>
      </c>
      <c r="Q4038">
        <v>1196.49</v>
      </c>
      <c r="R4038">
        <v>957.19</v>
      </c>
      <c r="S4038">
        <v>239.3</v>
      </c>
      <c r="T4038" t="s">
        <v>30</v>
      </c>
      <c r="X4038" t="s">
        <v>146</v>
      </c>
      <c r="Y4038" t="s">
        <v>147</v>
      </c>
      <c r="Z4038" t="s">
        <v>45</v>
      </c>
      <c r="AA4038" t="str">
        <f>IFERROR(_xlfn.XLOOKUP($J4038,avoidable_ed_reference!$A$2:$A$13,avoidable_ed_reference!$C$2:$C$13),"Not Classified")</f>
        <v>Non-Avoidable</v>
      </c>
      <c r="AB4038" t="str">
        <f>IFERROR(_xlfn.XLOOKUP($B4038,enrollment!$A$2:$A$801,enrollment!$I$2:$I$801),"")</f>
        <v>OH</v>
      </c>
      <c r="AC4038">
        <f>IFERROR(_xlfn.XLOOKUP($B4038,enrollment!$A$2:$A$801,enrollment!$L$2:$L$801),"")</f>
        <v>79</v>
      </c>
      <c r="AD4038" t="str" cm="1">
        <f t="array" ref="AD4038">_xlfn.IFS(AC4038="","Unknown",AC4038&lt;18,"0-17",AC4038&lt;35,"18-34",AC4038&lt;50,"35-49",AC4038&lt;65,"50-64",TRUE,"65+")</f>
        <v>65+</v>
      </c>
      <c r="AE4038">
        <f>IFERROR(_xlfn.XLOOKUP($B4038,enrollment!$A$2:$A$801,enrollment!$O$2:$O$801),"")</f>
        <v>2345678901</v>
      </c>
      <c r="AF4038">
        <f>IFERROR(_xlfn.XLOOKUP($AE4038,providers!$B$2:$B$11,providers!$Q$2:$Q$11),"")</f>
        <v>4.2</v>
      </c>
      <c r="AG4038" s="1">
        <f t="shared" si="63"/>
        <v>45444</v>
      </c>
    </row>
    <row r="4039" spans="1:33" x14ac:dyDescent="0.25">
      <c r="A4039" t="s">
        <v>4655</v>
      </c>
      <c r="B4039" t="s">
        <v>4649</v>
      </c>
      <c r="C4039">
        <v>2345678901</v>
      </c>
      <c r="D4039">
        <v>2345678901</v>
      </c>
      <c r="E4039" s="1">
        <v>45387</v>
      </c>
      <c r="F4039" s="1">
        <v>45387</v>
      </c>
      <c r="G4039" s="1">
        <v>45406</v>
      </c>
      <c r="H4039" t="s">
        <v>28</v>
      </c>
      <c r="I4039">
        <v>11</v>
      </c>
      <c r="J4039" t="s">
        <v>38</v>
      </c>
      <c r="K4039">
        <v>99213</v>
      </c>
      <c r="O4039">
        <v>1</v>
      </c>
      <c r="P4039">
        <v>174.26</v>
      </c>
      <c r="Q4039">
        <v>129.08000000000001</v>
      </c>
      <c r="R4039">
        <v>103.26</v>
      </c>
      <c r="S4039">
        <v>25.82</v>
      </c>
      <c r="T4039" t="s">
        <v>30</v>
      </c>
      <c r="X4039" t="s">
        <v>146</v>
      </c>
      <c r="Y4039" t="s">
        <v>147</v>
      </c>
      <c r="Z4039" t="s">
        <v>39</v>
      </c>
      <c r="AA4039" t="str">
        <f>IFERROR(_xlfn.XLOOKUP($J4039,avoidable_ed_reference!$A$2:$A$13,avoidable_ed_reference!$C$2:$C$13),"Not Classified")</f>
        <v>Not Classified</v>
      </c>
      <c r="AB4039" t="str">
        <f>IFERROR(_xlfn.XLOOKUP($B4039,enrollment!$A$2:$A$801,enrollment!$I$2:$I$801),"")</f>
        <v>OH</v>
      </c>
      <c r="AC4039">
        <f>IFERROR(_xlfn.XLOOKUP($B4039,enrollment!$A$2:$A$801,enrollment!$L$2:$L$801),"")</f>
        <v>79</v>
      </c>
      <c r="AD4039" t="str" cm="1">
        <f t="array" ref="AD4039">_xlfn.IFS(AC4039="","Unknown",AC4039&lt;18,"0-17",AC4039&lt;35,"18-34",AC4039&lt;50,"35-49",AC4039&lt;65,"50-64",TRUE,"65+")</f>
        <v>65+</v>
      </c>
      <c r="AE4039">
        <f>IFERROR(_xlfn.XLOOKUP($B4039,enrollment!$A$2:$A$801,enrollment!$O$2:$O$801),"")</f>
        <v>2345678901</v>
      </c>
      <c r="AF4039">
        <f>IFERROR(_xlfn.XLOOKUP($AE4039,providers!$B$2:$B$11,providers!$Q$2:$Q$11),"")</f>
        <v>4.2</v>
      </c>
      <c r="AG4039" s="1">
        <f t="shared" si="63"/>
        <v>45383</v>
      </c>
    </row>
    <row r="4040" spans="1:33" x14ac:dyDescent="0.25">
      <c r="A4040" t="s">
        <v>4656</v>
      </c>
      <c r="B4040" t="s">
        <v>4649</v>
      </c>
      <c r="C4040">
        <v>2345678901</v>
      </c>
      <c r="D4040">
        <v>2345678901</v>
      </c>
      <c r="E4040" s="1">
        <v>45396</v>
      </c>
      <c r="F4040" s="1">
        <v>45396</v>
      </c>
      <c r="G4040" s="1">
        <v>45429</v>
      </c>
      <c r="H4040" t="s">
        <v>28</v>
      </c>
      <c r="I4040">
        <v>11</v>
      </c>
      <c r="J4040" t="s">
        <v>38</v>
      </c>
      <c r="K4040">
        <v>99213</v>
      </c>
      <c r="O4040">
        <v>1</v>
      </c>
      <c r="P4040">
        <v>176.63</v>
      </c>
      <c r="Q4040">
        <v>130.84</v>
      </c>
      <c r="R4040">
        <v>104.67</v>
      </c>
      <c r="S4040">
        <v>26.17</v>
      </c>
      <c r="T4040" t="s">
        <v>30</v>
      </c>
      <c r="X4040" t="s">
        <v>146</v>
      </c>
      <c r="Y4040" t="s">
        <v>147</v>
      </c>
      <c r="Z4040" t="s">
        <v>39</v>
      </c>
      <c r="AA4040" t="str">
        <f>IFERROR(_xlfn.XLOOKUP($J4040,avoidable_ed_reference!$A$2:$A$13,avoidable_ed_reference!$C$2:$C$13),"Not Classified")</f>
        <v>Not Classified</v>
      </c>
      <c r="AB4040" t="str">
        <f>IFERROR(_xlfn.XLOOKUP($B4040,enrollment!$A$2:$A$801,enrollment!$I$2:$I$801),"")</f>
        <v>OH</v>
      </c>
      <c r="AC4040">
        <f>IFERROR(_xlfn.XLOOKUP($B4040,enrollment!$A$2:$A$801,enrollment!$L$2:$L$801),"")</f>
        <v>79</v>
      </c>
      <c r="AD4040" t="str" cm="1">
        <f t="array" ref="AD4040">_xlfn.IFS(AC4040="","Unknown",AC4040&lt;18,"0-17",AC4040&lt;35,"18-34",AC4040&lt;50,"35-49",AC4040&lt;65,"50-64",TRUE,"65+")</f>
        <v>65+</v>
      </c>
      <c r="AE4040">
        <f>IFERROR(_xlfn.XLOOKUP($B4040,enrollment!$A$2:$A$801,enrollment!$O$2:$O$801),"")</f>
        <v>2345678901</v>
      </c>
      <c r="AF4040">
        <f>IFERROR(_xlfn.XLOOKUP($AE4040,providers!$B$2:$B$11,providers!$Q$2:$Q$11),"")</f>
        <v>4.2</v>
      </c>
      <c r="AG4040" s="1">
        <f t="shared" si="63"/>
        <v>45383</v>
      </c>
    </row>
    <row r="4041" spans="1:33" x14ac:dyDescent="0.25">
      <c r="A4041" t="s">
        <v>4657</v>
      </c>
      <c r="B4041" t="s">
        <v>4649</v>
      </c>
      <c r="C4041">
        <v>9012345678</v>
      </c>
      <c r="D4041">
        <v>9012345678</v>
      </c>
      <c r="E4041" s="1">
        <v>45626</v>
      </c>
      <c r="F4041" s="1">
        <v>45626</v>
      </c>
      <c r="G4041" s="1">
        <v>45641</v>
      </c>
      <c r="H4041" t="s">
        <v>67</v>
      </c>
      <c r="I4041">
        <v>21</v>
      </c>
      <c r="J4041" t="s">
        <v>99</v>
      </c>
      <c r="K4041">
        <v>99223</v>
      </c>
      <c r="O4041">
        <v>1</v>
      </c>
      <c r="P4041">
        <v>27519.97</v>
      </c>
      <c r="Q4041">
        <v>17754.82</v>
      </c>
      <c r="R4041">
        <v>14203.86</v>
      </c>
      <c r="S4041">
        <v>3550.96</v>
      </c>
      <c r="T4041" t="s">
        <v>30</v>
      </c>
      <c r="V4041">
        <v>1</v>
      </c>
      <c r="W4041" s="2" t="s">
        <v>68</v>
      </c>
      <c r="X4041" t="s">
        <v>146</v>
      </c>
      <c r="Y4041" t="s">
        <v>147</v>
      </c>
      <c r="Z4041" t="s">
        <v>69</v>
      </c>
      <c r="AA4041" t="str">
        <f>IFERROR(_xlfn.XLOOKUP($J4041,avoidable_ed_reference!$A$2:$A$13,avoidable_ed_reference!$C$2:$C$13),"Not Classified")</f>
        <v>Not Classified</v>
      </c>
      <c r="AB4041" t="str">
        <f>IFERROR(_xlfn.XLOOKUP($B4041,enrollment!$A$2:$A$801,enrollment!$I$2:$I$801),"")</f>
        <v>OH</v>
      </c>
      <c r="AC4041">
        <f>IFERROR(_xlfn.XLOOKUP($B4041,enrollment!$A$2:$A$801,enrollment!$L$2:$L$801),"")</f>
        <v>79</v>
      </c>
      <c r="AD4041" t="str" cm="1">
        <f t="array" ref="AD4041">_xlfn.IFS(AC4041="","Unknown",AC4041&lt;18,"0-17",AC4041&lt;35,"18-34",AC4041&lt;50,"35-49",AC4041&lt;65,"50-64",TRUE,"65+")</f>
        <v>65+</v>
      </c>
      <c r="AE4041">
        <f>IFERROR(_xlfn.XLOOKUP($B4041,enrollment!$A$2:$A$801,enrollment!$O$2:$O$801),"")</f>
        <v>2345678901</v>
      </c>
      <c r="AF4041">
        <f>IFERROR(_xlfn.XLOOKUP($AE4041,providers!$B$2:$B$11,providers!$Q$2:$Q$11),"")</f>
        <v>4.2</v>
      </c>
      <c r="AG4041" s="1">
        <f t="shared" si="63"/>
        <v>45597</v>
      </c>
    </row>
    <row r="4042" spans="1:33" x14ac:dyDescent="0.25">
      <c r="A4042" t="s">
        <v>4658</v>
      </c>
      <c r="B4042" t="s">
        <v>4649</v>
      </c>
      <c r="C4042">
        <v>7890123456</v>
      </c>
      <c r="D4042">
        <v>7890123456</v>
      </c>
      <c r="E4042" s="1">
        <v>45624</v>
      </c>
      <c r="F4042" s="1">
        <v>45624</v>
      </c>
      <c r="G4042" s="1">
        <v>45653</v>
      </c>
      <c r="H4042" t="s">
        <v>28</v>
      </c>
      <c r="I4042">
        <v>23</v>
      </c>
      <c r="J4042" t="s">
        <v>80</v>
      </c>
      <c r="K4042">
        <v>99284</v>
      </c>
      <c r="O4042">
        <v>1</v>
      </c>
      <c r="P4042">
        <v>1953.49</v>
      </c>
      <c r="Q4042">
        <v>1085.27</v>
      </c>
      <c r="R4042">
        <v>868.22</v>
      </c>
      <c r="S4042">
        <v>217.05</v>
      </c>
      <c r="T4042" t="s">
        <v>30</v>
      </c>
      <c r="X4042" t="s">
        <v>146</v>
      </c>
      <c r="Y4042" t="s">
        <v>147</v>
      </c>
      <c r="Z4042" t="s">
        <v>45</v>
      </c>
      <c r="AA4042" t="str">
        <f>IFERROR(_xlfn.XLOOKUP($J4042,avoidable_ed_reference!$A$2:$A$13,avoidable_ed_reference!$C$2:$C$13),"Not Classified")</f>
        <v>Non-Avoidable</v>
      </c>
      <c r="AB4042" t="str">
        <f>IFERROR(_xlfn.XLOOKUP($B4042,enrollment!$A$2:$A$801,enrollment!$I$2:$I$801),"")</f>
        <v>OH</v>
      </c>
      <c r="AC4042">
        <f>IFERROR(_xlfn.XLOOKUP($B4042,enrollment!$A$2:$A$801,enrollment!$L$2:$L$801),"")</f>
        <v>79</v>
      </c>
      <c r="AD4042" t="str" cm="1">
        <f t="array" ref="AD4042">_xlfn.IFS(AC4042="","Unknown",AC4042&lt;18,"0-17",AC4042&lt;35,"18-34",AC4042&lt;50,"35-49",AC4042&lt;65,"50-64",TRUE,"65+")</f>
        <v>65+</v>
      </c>
      <c r="AE4042">
        <f>IFERROR(_xlfn.XLOOKUP($B4042,enrollment!$A$2:$A$801,enrollment!$O$2:$O$801),"")</f>
        <v>2345678901</v>
      </c>
      <c r="AF4042">
        <f>IFERROR(_xlfn.XLOOKUP($AE4042,providers!$B$2:$B$11,providers!$Q$2:$Q$11),"")</f>
        <v>4.2</v>
      </c>
      <c r="AG4042" s="1">
        <f t="shared" si="63"/>
        <v>45597</v>
      </c>
    </row>
    <row r="4043" spans="1:33" x14ac:dyDescent="0.25">
      <c r="A4043" t="s">
        <v>4659</v>
      </c>
      <c r="B4043" t="s">
        <v>4660</v>
      </c>
      <c r="C4043">
        <v>3456789012</v>
      </c>
      <c r="D4043">
        <v>3456789012</v>
      </c>
      <c r="E4043" s="1">
        <v>45393</v>
      </c>
      <c r="F4043" s="1">
        <v>45393</v>
      </c>
      <c r="G4043" s="1">
        <v>45407</v>
      </c>
      <c r="H4043" t="s">
        <v>67</v>
      </c>
      <c r="I4043">
        <v>21</v>
      </c>
      <c r="J4043" t="s">
        <v>80</v>
      </c>
      <c r="K4043">
        <v>99223</v>
      </c>
      <c r="O4043">
        <v>1</v>
      </c>
      <c r="P4043">
        <v>31625.46</v>
      </c>
      <c r="Q4043">
        <v>20403.52</v>
      </c>
      <c r="R4043">
        <v>16322.82</v>
      </c>
      <c r="S4043">
        <v>4080.7</v>
      </c>
      <c r="T4043" t="s">
        <v>30</v>
      </c>
      <c r="V4043">
        <v>1</v>
      </c>
      <c r="W4043" s="2" t="s">
        <v>68</v>
      </c>
      <c r="X4043" t="s">
        <v>146</v>
      </c>
      <c r="Y4043" t="s">
        <v>147</v>
      </c>
      <c r="Z4043" t="s">
        <v>69</v>
      </c>
      <c r="AA4043" t="str">
        <f>IFERROR(_xlfn.XLOOKUP($J4043,avoidable_ed_reference!$A$2:$A$13,avoidable_ed_reference!$C$2:$C$13),"Not Classified")</f>
        <v>Non-Avoidable</v>
      </c>
      <c r="AB4043" t="str">
        <f>IFERROR(_xlfn.XLOOKUP($B4043,enrollment!$A$2:$A$801,enrollment!$I$2:$I$801),"")</f>
        <v>OH</v>
      </c>
      <c r="AC4043">
        <f>IFERROR(_xlfn.XLOOKUP($B4043,enrollment!$A$2:$A$801,enrollment!$L$2:$L$801),"")</f>
        <v>70</v>
      </c>
      <c r="AD4043" t="str" cm="1">
        <f t="array" ref="AD4043">_xlfn.IFS(AC4043="","Unknown",AC4043&lt;18,"0-17",AC4043&lt;35,"18-34",AC4043&lt;50,"35-49",AC4043&lt;65,"50-64",TRUE,"65+")</f>
        <v>65+</v>
      </c>
      <c r="AE4043">
        <f>IFERROR(_xlfn.XLOOKUP($B4043,enrollment!$A$2:$A$801,enrollment!$O$2:$O$801),"")</f>
        <v>2345678901</v>
      </c>
      <c r="AF4043">
        <f>IFERROR(_xlfn.XLOOKUP($AE4043,providers!$B$2:$B$11,providers!$Q$2:$Q$11),"")</f>
        <v>4.2</v>
      </c>
      <c r="AG4043" s="1">
        <f t="shared" si="63"/>
        <v>45383</v>
      </c>
    </row>
    <row r="4044" spans="1:33" x14ac:dyDescent="0.25">
      <c r="A4044" t="s">
        <v>4661</v>
      </c>
      <c r="B4044" t="s">
        <v>4660</v>
      </c>
      <c r="C4044">
        <v>2345678901</v>
      </c>
      <c r="D4044">
        <v>2345678901</v>
      </c>
      <c r="E4044" s="1">
        <v>45336</v>
      </c>
      <c r="F4044" s="1">
        <v>45336</v>
      </c>
      <c r="G4044" s="1">
        <v>45366</v>
      </c>
      <c r="H4044" t="s">
        <v>28</v>
      </c>
      <c r="I4044">
        <v>11</v>
      </c>
      <c r="J4044" t="s">
        <v>35</v>
      </c>
      <c r="K4044">
        <v>99213</v>
      </c>
      <c r="O4044">
        <v>1</v>
      </c>
      <c r="P4044">
        <v>183.75</v>
      </c>
      <c r="Q4044">
        <v>136.11000000000001</v>
      </c>
      <c r="R4044">
        <v>108.89</v>
      </c>
      <c r="S4044">
        <v>27.22</v>
      </c>
      <c r="T4044" t="s">
        <v>30</v>
      </c>
      <c r="X4044" t="s">
        <v>146</v>
      </c>
      <c r="Y4044" t="s">
        <v>147</v>
      </c>
      <c r="Z4044" t="s">
        <v>39</v>
      </c>
      <c r="AA4044" t="str">
        <f>IFERROR(_xlfn.XLOOKUP($J4044,avoidable_ed_reference!$A$2:$A$13,avoidable_ed_reference!$C$2:$C$13),"Not Classified")</f>
        <v>Avoidable</v>
      </c>
      <c r="AB4044" t="str">
        <f>IFERROR(_xlfn.XLOOKUP($B4044,enrollment!$A$2:$A$801,enrollment!$I$2:$I$801),"")</f>
        <v>OH</v>
      </c>
      <c r="AC4044">
        <f>IFERROR(_xlfn.XLOOKUP($B4044,enrollment!$A$2:$A$801,enrollment!$L$2:$L$801),"")</f>
        <v>70</v>
      </c>
      <c r="AD4044" t="str" cm="1">
        <f t="array" ref="AD4044">_xlfn.IFS(AC4044="","Unknown",AC4044&lt;18,"0-17",AC4044&lt;35,"18-34",AC4044&lt;50,"35-49",AC4044&lt;65,"50-64",TRUE,"65+")</f>
        <v>65+</v>
      </c>
      <c r="AE4044">
        <f>IFERROR(_xlfn.XLOOKUP($B4044,enrollment!$A$2:$A$801,enrollment!$O$2:$O$801),"")</f>
        <v>2345678901</v>
      </c>
      <c r="AF4044">
        <f>IFERROR(_xlfn.XLOOKUP($AE4044,providers!$B$2:$B$11,providers!$Q$2:$Q$11),"")</f>
        <v>4.2</v>
      </c>
      <c r="AG4044" s="1">
        <f t="shared" si="63"/>
        <v>45323</v>
      </c>
    </row>
    <row r="4045" spans="1:33" x14ac:dyDescent="0.25">
      <c r="A4045" t="s">
        <v>4662</v>
      </c>
      <c r="B4045" t="s">
        <v>4660</v>
      </c>
      <c r="C4045">
        <v>2345678901</v>
      </c>
      <c r="D4045">
        <v>2345678901</v>
      </c>
      <c r="E4045" s="1">
        <v>45607</v>
      </c>
      <c r="F4045" s="1">
        <v>45607</v>
      </c>
      <c r="G4045" s="1">
        <v>45640</v>
      </c>
      <c r="H4045" t="s">
        <v>28</v>
      </c>
      <c r="I4045">
        <v>11</v>
      </c>
      <c r="J4045" t="s">
        <v>38</v>
      </c>
      <c r="K4045">
        <v>99213</v>
      </c>
      <c r="O4045">
        <v>1</v>
      </c>
      <c r="P4045">
        <v>242.27</v>
      </c>
      <c r="Q4045">
        <v>179.46</v>
      </c>
      <c r="R4045">
        <v>143.57</v>
      </c>
      <c r="S4045">
        <v>35.89</v>
      </c>
      <c r="T4045" t="s">
        <v>30</v>
      </c>
      <c r="X4045" t="s">
        <v>146</v>
      </c>
      <c r="Y4045" t="s">
        <v>147</v>
      </c>
      <c r="Z4045" t="s">
        <v>39</v>
      </c>
      <c r="AA4045" t="str">
        <f>IFERROR(_xlfn.XLOOKUP($J4045,avoidable_ed_reference!$A$2:$A$13,avoidable_ed_reference!$C$2:$C$13),"Not Classified")</f>
        <v>Not Classified</v>
      </c>
      <c r="AB4045" t="str">
        <f>IFERROR(_xlfn.XLOOKUP($B4045,enrollment!$A$2:$A$801,enrollment!$I$2:$I$801),"")</f>
        <v>OH</v>
      </c>
      <c r="AC4045">
        <f>IFERROR(_xlfn.XLOOKUP($B4045,enrollment!$A$2:$A$801,enrollment!$L$2:$L$801),"")</f>
        <v>70</v>
      </c>
      <c r="AD4045" t="str" cm="1">
        <f t="array" ref="AD4045">_xlfn.IFS(AC4045="","Unknown",AC4045&lt;18,"0-17",AC4045&lt;35,"18-34",AC4045&lt;50,"35-49",AC4045&lt;65,"50-64",TRUE,"65+")</f>
        <v>65+</v>
      </c>
      <c r="AE4045">
        <f>IFERROR(_xlfn.XLOOKUP($B4045,enrollment!$A$2:$A$801,enrollment!$O$2:$O$801),"")</f>
        <v>2345678901</v>
      </c>
      <c r="AF4045">
        <f>IFERROR(_xlfn.XLOOKUP($AE4045,providers!$B$2:$B$11,providers!$Q$2:$Q$11),"")</f>
        <v>4.2</v>
      </c>
      <c r="AG4045" s="1">
        <f t="shared" si="63"/>
        <v>45597</v>
      </c>
    </row>
    <row r="4046" spans="1:33" x14ac:dyDescent="0.25">
      <c r="A4046" t="s">
        <v>4663</v>
      </c>
      <c r="B4046" t="s">
        <v>4660</v>
      </c>
      <c r="C4046">
        <v>2345678901</v>
      </c>
      <c r="D4046">
        <v>2345678901</v>
      </c>
      <c r="E4046" s="1">
        <v>45454</v>
      </c>
      <c r="F4046" s="1">
        <v>45454</v>
      </c>
      <c r="G4046" s="1">
        <v>45479</v>
      </c>
      <c r="H4046" t="s">
        <v>28</v>
      </c>
      <c r="I4046">
        <v>11</v>
      </c>
      <c r="J4046" t="s">
        <v>38</v>
      </c>
      <c r="K4046">
        <v>99213</v>
      </c>
      <c r="O4046">
        <v>1</v>
      </c>
      <c r="P4046">
        <v>206.35</v>
      </c>
      <c r="Q4046">
        <v>152.85</v>
      </c>
      <c r="R4046">
        <v>122.28</v>
      </c>
      <c r="S4046">
        <v>30.57</v>
      </c>
      <c r="T4046" t="s">
        <v>30</v>
      </c>
      <c r="X4046" t="s">
        <v>146</v>
      </c>
      <c r="Y4046" t="s">
        <v>147</v>
      </c>
      <c r="Z4046" t="s">
        <v>39</v>
      </c>
      <c r="AA4046" t="str">
        <f>IFERROR(_xlfn.XLOOKUP($J4046,avoidable_ed_reference!$A$2:$A$13,avoidable_ed_reference!$C$2:$C$13),"Not Classified")</f>
        <v>Not Classified</v>
      </c>
      <c r="AB4046" t="str">
        <f>IFERROR(_xlfn.XLOOKUP($B4046,enrollment!$A$2:$A$801,enrollment!$I$2:$I$801),"")</f>
        <v>OH</v>
      </c>
      <c r="AC4046">
        <f>IFERROR(_xlfn.XLOOKUP($B4046,enrollment!$A$2:$A$801,enrollment!$L$2:$L$801),"")</f>
        <v>70</v>
      </c>
      <c r="AD4046" t="str" cm="1">
        <f t="array" ref="AD4046">_xlfn.IFS(AC4046="","Unknown",AC4046&lt;18,"0-17",AC4046&lt;35,"18-34",AC4046&lt;50,"35-49",AC4046&lt;65,"50-64",TRUE,"65+")</f>
        <v>65+</v>
      </c>
      <c r="AE4046">
        <f>IFERROR(_xlfn.XLOOKUP($B4046,enrollment!$A$2:$A$801,enrollment!$O$2:$O$801),"")</f>
        <v>2345678901</v>
      </c>
      <c r="AF4046">
        <f>IFERROR(_xlfn.XLOOKUP($AE4046,providers!$B$2:$B$11,providers!$Q$2:$Q$11),"")</f>
        <v>4.2</v>
      </c>
      <c r="AG4046" s="1">
        <f t="shared" si="63"/>
        <v>45444</v>
      </c>
    </row>
    <row r="4047" spans="1:33" x14ac:dyDescent="0.25">
      <c r="A4047" t="s">
        <v>4664</v>
      </c>
      <c r="B4047" t="s">
        <v>4660</v>
      </c>
      <c r="C4047">
        <v>2345678901</v>
      </c>
      <c r="D4047">
        <v>2345678901</v>
      </c>
      <c r="E4047" s="1">
        <v>45529</v>
      </c>
      <c r="F4047" s="1">
        <v>45529</v>
      </c>
      <c r="G4047" s="1">
        <v>45559</v>
      </c>
      <c r="H4047" t="s">
        <v>28</v>
      </c>
      <c r="I4047">
        <v>11</v>
      </c>
      <c r="J4047" t="s">
        <v>38</v>
      </c>
      <c r="K4047">
        <v>99213</v>
      </c>
      <c r="O4047">
        <v>1</v>
      </c>
      <c r="P4047">
        <v>175.31</v>
      </c>
      <c r="Q4047">
        <v>129.86000000000001</v>
      </c>
      <c r="R4047">
        <v>103.89</v>
      </c>
      <c r="S4047">
        <v>25.97</v>
      </c>
      <c r="T4047" t="s">
        <v>30</v>
      </c>
      <c r="X4047" t="s">
        <v>146</v>
      </c>
      <c r="Y4047" t="s">
        <v>147</v>
      </c>
      <c r="Z4047" t="s">
        <v>39</v>
      </c>
      <c r="AA4047" t="str">
        <f>IFERROR(_xlfn.XLOOKUP($J4047,avoidable_ed_reference!$A$2:$A$13,avoidable_ed_reference!$C$2:$C$13),"Not Classified")</f>
        <v>Not Classified</v>
      </c>
      <c r="AB4047" t="str">
        <f>IFERROR(_xlfn.XLOOKUP($B4047,enrollment!$A$2:$A$801,enrollment!$I$2:$I$801),"")</f>
        <v>OH</v>
      </c>
      <c r="AC4047">
        <f>IFERROR(_xlfn.XLOOKUP($B4047,enrollment!$A$2:$A$801,enrollment!$L$2:$L$801),"")</f>
        <v>70</v>
      </c>
      <c r="AD4047" t="str" cm="1">
        <f t="array" ref="AD4047">_xlfn.IFS(AC4047="","Unknown",AC4047&lt;18,"0-17",AC4047&lt;35,"18-34",AC4047&lt;50,"35-49",AC4047&lt;65,"50-64",TRUE,"65+")</f>
        <v>65+</v>
      </c>
      <c r="AE4047">
        <f>IFERROR(_xlfn.XLOOKUP($B4047,enrollment!$A$2:$A$801,enrollment!$O$2:$O$801),"")</f>
        <v>2345678901</v>
      </c>
      <c r="AF4047">
        <f>IFERROR(_xlfn.XLOOKUP($AE4047,providers!$B$2:$B$11,providers!$Q$2:$Q$11),"")</f>
        <v>4.2</v>
      </c>
      <c r="AG4047" s="1">
        <f t="shared" si="63"/>
        <v>45505</v>
      </c>
    </row>
    <row r="4048" spans="1:33" x14ac:dyDescent="0.25">
      <c r="A4048" t="s">
        <v>4665</v>
      </c>
      <c r="B4048" t="s">
        <v>4666</v>
      </c>
      <c r="C4048">
        <v>3456789012</v>
      </c>
      <c r="D4048">
        <v>3456789012</v>
      </c>
      <c r="E4048" s="1">
        <v>45527</v>
      </c>
      <c r="F4048" s="1">
        <v>45527</v>
      </c>
      <c r="G4048" s="1">
        <v>45553</v>
      </c>
      <c r="H4048" t="s">
        <v>59</v>
      </c>
      <c r="J4048" t="s">
        <v>99</v>
      </c>
      <c r="L4048" s="2" t="s">
        <v>82</v>
      </c>
      <c r="M4048" t="s">
        <v>83</v>
      </c>
      <c r="N4048" t="s">
        <v>84</v>
      </c>
      <c r="O4048">
        <v>1</v>
      </c>
      <c r="P4048">
        <v>1208.81</v>
      </c>
      <c r="Q4048">
        <v>1098.92</v>
      </c>
      <c r="R4048">
        <v>879.14</v>
      </c>
      <c r="S4048">
        <v>219.78</v>
      </c>
      <c r="T4048" t="s">
        <v>30</v>
      </c>
      <c r="X4048" t="s">
        <v>52</v>
      </c>
      <c r="Y4048" t="s">
        <v>44</v>
      </c>
      <c r="Z4048" t="s">
        <v>64</v>
      </c>
      <c r="AA4048" t="str">
        <f>IFERROR(_xlfn.XLOOKUP($J4048,avoidable_ed_reference!$A$2:$A$13,avoidable_ed_reference!$C$2:$C$13),"Not Classified")</f>
        <v>Not Classified</v>
      </c>
      <c r="AB4048" t="str">
        <f>IFERROR(_xlfn.XLOOKUP($B4048,enrollment!$A$2:$A$801,enrollment!$I$2:$I$801),"")</f>
        <v>GA</v>
      </c>
      <c r="AC4048">
        <f>IFERROR(_xlfn.XLOOKUP($B4048,enrollment!$A$2:$A$801,enrollment!$L$2:$L$801),"")</f>
        <v>44</v>
      </c>
      <c r="AD4048" t="str" cm="1">
        <f t="array" ref="AD4048">_xlfn.IFS(AC4048="","Unknown",AC4048&lt;18,"0-17",AC4048&lt;35,"18-34",AC4048&lt;50,"35-49",AC4048&lt;65,"50-64",TRUE,"65+")</f>
        <v>35-49</v>
      </c>
      <c r="AE4048">
        <f>IFERROR(_xlfn.XLOOKUP($B4048,enrollment!$A$2:$A$801,enrollment!$O$2:$O$801),"")</f>
        <v>8901234567</v>
      </c>
      <c r="AF4048">
        <f>IFERROR(_xlfn.XLOOKUP($AE4048,providers!$B$2:$B$11,providers!$Q$2:$Q$11),"")</f>
        <v>3.7</v>
      </c>
      <c r="AG4048" s="1">
        <f t="shared" si="63"/>
        <v>45505</v>
      </c>
    </row>
    <row r="4049" spans="1:33" x14ac:dyDescent="0.25">
      <c r="A4049" t="s">
        <v>4667</v>
      </c>
      <c r="B4049" t="s">
        <v>4666</v>
      </c>
      <c r="C4049">
        <v>8901234567</v>
      </c>
      <c r="D4049">
        <v>8901234567</v>
      </c>
      <c r="E4049" s="1">
        <v>45309</v>
      </c>
      <c r="F4049" s="1">
        <v>45309</v>
      </c>
      <c r="G4049" s="1">
        <v>45333</v>
      </c>
      <c r="H4049" t="s">
        <v>28</v>
      </c>
      <c r="I4049">
        <v>11</v>
      </c>
      <c r="J4049" t="s">
        <v>35</v>
      </c>
      <c r="K4049">
        <v>99213</v>
      </c>
      <c r="O4049">
        <v>1</v>
      </c>
      <c r="P4049">
        <v>183.24</v>
      </c>
      <c r="Q4049">
        <v>135.72999999999999</v>
      </c>
      <c r="R4049">
        <v>108.58</v>
      </c>
      <c r="S4049">
        <v>27.15</v>
      </c>
      <c r="T4049" t="s">
        <v>30</v>
      </c>
      <c r="X4049" t="s">
        <v>52</v>
      </c>
      <c r="Y4049" t="s">
        <v>44</v>
      </c>
      <c r="Z4049" t="s">
        <v>39</v>
      </c>
      <c r="AA4049" t="str">
        <f>IFERROR(_xlfn.XLOOKUP($J4049,avoidable_ed_reference!$A$2:$A$13,avoidable_ed_reference!$C$2:$C$13),"Not Classified")</f>
        <v>Avoidable</v>
      </c>
      <c r="AB4049" t="str">
        <f>IFERROR(_xlfn.XLOOKUP($B4049,enrollment!$A$2:$A$801,enrollment!$I$2:$I$801),"")</f>
        <v>GA</v>
      </c>
      <c r="AC4049">
        <f>IFERROR(_xlfn.XLOOKUP($B4049,enrollment!$A$2:$A$801,enrollment!$L$2:$L$801),"")</f>
        <v>44</v>
      </c>
      <c r="AD4049" t="str" cm="1">
        <f t="array" ref="AD4049">_xlfn.IFS(AC4049="","Unknown",AC4049&lt;18,"0-17",AC4049&lt;35,"18-34",AC4049&lt;50,"35-49",AC4049&lt;65,"50-64",TRUE,"65+")</f>
        <v>35-49</v>
      </c>
      <c r="AE4049">
        <f>IFERROR(_xlfn.XLOOKUP($B4049,enrollment!$A$2:$A$801,enrollment!$O$2:$O$801),"")</f>
        <v>8901234567</v>
      </c>
      <c r="AF4049">
        <f>IFERROR(_xlfn.XLOOKUP($AE4049,providers!$B$2:$B$11,providers!$Q$2:$Q$11),"")</f>
        <v>3.7</v>
      </c>
      <c r="AG4049" s="1">
        <f t="shared" si="63"/>
        <v>45292</v>
      </c>
    </row>
    <row r="4050" spans="1:33" x14ac:dyDescent="0.25">
      <c r="A4050" t="s">
        <v>4668</v>
      </c>
      <c r="B4050" t="s">
        <v>4666</v>
      </c>
      <c r="C4050">
        <v>8901234567</v>
      </c>
      <c r="D4050">
        <v>8901234567</v>
      </c>
      <c r="E4050" s="1">
        <v>45381</v>
      </c>
      <c r="F4050" s="1">
        <v>45381</v>
      </c>
      <c r="G4050" s="1">
        <v>45410</v>
      </c>
      <c r="H4050" t="s">
        <v>28</v>
      </c>
      <c r="I4050">
        <v>11</v>
      </c>
      <c r="J4050" t="s">
        <v>35</v>
      </c>
      <c r="K4050">
        <v>99213</v>
      </c>
      <c r="O4050">
        <v>1</v>
      </c>
      <c r="P4050">
        <v>178.54</v>
      </c>
      <c r="Q4050">
        <v>132.25</v>
      </c>
      <c r="R4050">
        <v>105.8</v>
      </c>
      <c r="S4050">
        <v>26.45</v>
      </c>
      <c r="T4050" t="s">
        <v>30</v>
      </c>
      <c r="X4050" t="s">
        <v>52</v>
      </c>
      <c r="Y4050" t="s">
        <v>44</v>
      </c>
      <c r="Z4050" t="s">
        <v>39</v>
      </c>
      <c r="AA4050" t="str">
        <f>IFERROR(_xlfn.XLOOKUP($J4050,avoidable_ed_reference!$A$2:$A$13,avoidable_ed_reference!$C$2:$C$13),"Not Classified")</f>
        <v>Avoidable</v>
      </c>
      <c r="AB4050" t="str">
        <f>IFERROR(_xlfn.XLOOKUP($B4050,enrollment!$A$2:$A$801,enrollment!$I$2:$I$801),"")</f>
        <v>GA</v>
      </c>
      <c r="AC4050">
        <f>IFERROR(_xlfn.XLOOKUP($B4050,enrollment!$A$2:$A$801,enrollment!$L$2:$L$801),"")</f>
        <v>44</v>
      </c>
      <c r="AD4050" t="str" cm="1">
        <f t="array" ref="AD4050">_xlfn.IFS(AC4050="","Unknown",AC4050&lt;18,"0-17",AC4050&lt;35,"18-34",AC4050&lt;50,"35-49",AC4050&lt;65,"50-64",TRUE,"65+")</f>
        <v>35-49</v>
      </c>
      <c r="AE4050">
        <f>IFERROR(_xlfn.XLOOKUP($B4050,enrollment!$A$2:$A$801,enrollment!$O$2:$O$801),"")</f>
        <v>8901234567</v>
      </c>
      <c r="AF4050">
        <f>IFERROR(_xlfn.XLOOKUP($AE4050,providers!$B$2:$B$11,providers!$Q$2:$Q$11),"")</f>
        <v>3.7</v>
      </c>
      <c r="AG4050" s="1">
        <f t="shared" si="63"/>
        <v>45352</v>
      </c>
    </row>
    <row r="4051" spans="1:33" x14ac:dyDescent="0.25">
      <c r="A4051" t="s">
        <v>4669</v>
      </c>
      <c r="B4051" t="s">
        <v>4666</v>
      </c>
      <c r="C4051">
        <v>8901234567</v>
      </c>
      <c r="D4051">
        <v>8901234567</v>
      </c>
      <c r="E4051" s="1">
        <v>45378</v>
      </c>
      <c r="F4051" s="1">
        <v>45378</v>
      </c>
      <c r="G4051" s="1">
        <v>45412</v>
      </c>
      <c r="H4051" t="s">
        <v>28</v>
      </c>
      <c r="I4051">
        <v>11</v>
      </c>
      <c r="J4051" t="s">
        <v>38</v>
      </c>
      <c r="K4051">
        <v>99213</v>
      </c>
      <c r="O4051">
        <v>1</v>
      </c>
      <c r="P4051">
        <v>238.59</v>
      </c>
      <c r="Q4051">
        <v>176.73</v>
      </c>
      <c r="R4051">
        <v>141.38</v>
      </c>
      <c r="S4051">
        <v>35.35</v>
      </c>
      <c r="T4051" t="s">
        <v>30</v>
      </c>
      <c r="X4051" t="s">
        <v>52</v>
      </c>
      <c r="Y4051" t="s">
        <v>44</v>
      </c>
      <c r="Z4051" t="s">
        <v>39</v>
      </c>
      <c r="AA4051" t="str">
        <f>IFERROR(_xlfn.XLOOKUP($J4051,avoidable_ed_reference!$A$2:$A$13,avoidable_ed_reference!$C$2:$C$13),"Not Classified")</f>
        <v>Not Classified</v>
      </c>
      <c r="AB4051" t="str">
        <f>IFERROR(_xlfn.XLOOKUP($B4051,enrollment!$A$2:$A$801,enrollment!$I$2:$I$801),"")</f>
        <v>GA</v>
      </c>
      <c r="AC4051">
        <f>IFERROR(_xlfn.XLOOKUP($B4051,enrollment!$A$2:$A$801,enrollment!$L$2:$L$801),"")</f>
        <v>44</v>
      </c>
      <c r="AD4051" t="str" cm="1">
        <f t="array" ref="AD4051">_xlfn.IFS(AC4051="","Unknown",AC4051&lt;18,"0-17",AC4051&lt;35,"18-34",AC4051&lt;50,"35-49",AC4051&lt;65,"50-64",TRUE,"65+")</f>
        <v>35-49</v>
      </c>
      <c r="AE4051">
        <f>IFERROR(_xlfn.XLOOKUP($B4051,enrollment!$A$2:$A$801,enrollment!$O$2:$O$801),"")</f>
        <v>8901234567</v>
      </c>
      <c r="AF4051">
        <f>IFERROR(_xlfn.XLOOKUP($AE4051,providers!$B$2:$B$11,providers!$Q$2:$Q$11),"")</f>
        <v>3.7</v>
      </c>
      <c r="AG4051" s="1">
        <f t="shared" si="63"/>
        <v>45352</v>
      </c>
    </row>
    <row r="4052" spans="1:33" x14ac:dyDescent="0.25">
      <c r="A4052" t="s">
        <v>4670</v>
      </c>
      <c r="B4052" t="s">
        <v>4666</v>
      </c>
      <c r="C4052">
        <v>3456789012</v>
      </c>
      <c r="D4052">
        <v>3456789012</v>
      </c>
      <c r="E4052" s="1">
        <v>45493</v>
      </c>
      <c r="F4052" s="1">
        <v>45493</v>
      </c>
      <c r="G4052" s="1">
        <v>45525</v>
      </c>
      <c r="H4052" t="s">
        <v>59</v>
      </c>
      <c r="J4052" t="s">
        <v>47</v>
      </c>
      <c r="L4052" s="2" t="s">
        <v>106</v>
      </c>
      <c r="M4052" t="s">
        <v>107</v>
      </c>
      <c r="N4052" t="s">
        <v>108</v>
      </c>
      <c r="O4052">
        <v>1</v>
      </c>
      <c r="P4052">
        <v>797.12</v>
      </c>
      <c r="Q4052">
        <v>724.65</v>
      </c>
      <c r="R4052">
        <v>579.72</v>
      </c>
      <c r="S4052">
        <v>144.93</v>
      </c>
      <c r="T4052" t="s">
        <v>30</v>
      </c>
      <c r="X4052" t="s">
        <v>52</v>
      </c>
      <c r="Y4052" t="s">
        <v>44</v>
      </c>
      <c r="Z4052" t="s">
        <v>64</v>
      </c>
      <c r="AA4052" t="str">
        <f>IFERROR(_xlfn.XLOOKUP($J4052,avoidable_ed_reference!$A$2:$A$13,avoidable_ed_reference!$C$2:$C$13),"Not Classified")</f>
        <v>Not Classified</v>
      </c>
      <c r="AB4052" t="str">
        <f>IFERROR(_xlfn.XLOOKUP($B4052,enrollment!$A$2:$A$801,enrollment!$I$2:$I$801),"")</f>
        <v>GA</v>
      </c>
      <c r="AC4052">
        <f>IFERROR(_xlfn.XLOOKUP($B4052,enrollment!$A$2:$A$801,enrollment!$L$2:$L$801),"")</f>
        <v>44</v>
      </c>
      <c r="AD4052" t="str" cm="1">
        <f t="array" ref="AD4052">_xlfn.IFS(AC4052="","Unknown",AC4052&lt;18,"0-17",AC4052&lt;35,"18-34",AC4052&lt;50,"35-49",AC4052&lt;65,"50-64",TRUE,"65+")</f>
        <v>35-49</v>
      </c>
      <c r="AE4052">
        <f>IFERROR(_xlfn.XLOOKUP($B4052,enrollment!$A$2:$A$801,enrollment!$O$2:$O$801),"")</f>
        <v>8901234567</v>
      </c>
      <c r="AF4052">
        <f>IFERROR(_xlfn.XLOOKUP($AE4052,providers!$B$2:$B$11,providers!$Q$2:$Q$11),"")</f>
        <v>3.7</v>
      </c>
      <c r="AG4052" s="1">
        <f t="shared" si="63"/>
        <v>45474</v>
      </c>
    </row>
    <row r="4053" spans="1:33" x14ac:dyDescent="0.25">
      <c r="A4053" t="s">
        <v>4671</v>
      </c>
      <c r="B4053" t="s">
        <v>4666</v>
      </c>
      <c r="C4053">
        <v>8901234567</v>
      </c>
      <c r="D4053">
        <v>8901234567</v>
      </c>
      <c r="E4053" s="1">
        <v>45557</v>
      </c>
      <c r="F4053" s="1">
        <v>45557</v>
      </c>
      <c r="G4053" s="1">
        <v>45584</v>
      </c>
      <c r="H4053" t="s">
        <v>28</v>
      </c>
      <c r="I4053">
        <v>11</v>
      </c>
      <c r="J4053" t="s">
        <v>35</v>
      </c>
      <c r="K4053">
        <v>99213</v>
      </c>
      <c r="O4053">
        <v>1</v>
      </c>
      <c r="P4053">
        <v>170.41</v>
      </c>
      <c r="Q4053">
        <v>126.23</v>
      </c>
      <c r="R4053">
        <v>100.98</v>
      </c>
      <c r="S4053">
        <v>25.25</v>
      </c>
      <c r="T4053" t="s">
        <v>30</v>
      </c>
      <c r="X4053" t="s">
        <v>52</v>
      </c>
      <c r="Y4053" t="s">
        <v>44</v>
      </c>
      <c r="Z4053" t="s">
        <v>39</v>
      </c>
      <c r="AA4053" t="str">
        <f>IFERROR(_xlfn.XLOOKUP($J4053,avoidable_ed_reference!$A$2:$A$13,avoidable_ed_reference!$C$2:$C$13),"Not Classified")</f>
        <v>Avoidable</v>
      </c>
      <c r="AB4053" t="str">
        <f>IFERROR(_xlfn.XLOOKUP($B4053,enrollment!$A$2:$A$801,enrollment!$I$2:$I$801),"")</f>
        <v>GA</v>
      </c>
      <c r="AC4053">
        <f>IFERROR(_xlfn.XLOOKUP($B4053,enrollment!$A$2:$A$801,enrollment!$L$2:$L$801),"")</f>
        <v>44</v>
      </c>
      <c r="AD4053" t="str" cm="1">
        <f t="array" ref="AD4053">_xlfn.IFS(AC4053="","Unknown",AC4053&lt;18,"0-17",AC4053&lt;35,"18-34",AC4053&lt;50,"35-49",AC4053&lt;65,"50-64",TRUE,"65+")</f>
        <v>35-49</v>
      </c>
      <c r="AE4053">
        <f>IFERROR(_xlfn.XLOOKUP($B4053,enrollment!$A$2:$A$801,enrollment!$O$2:$O$801),"")</f>
        <v>8901234567</v>
      </c>
      <c r="AF4053">
        <f>IFERROR(_xlfn.XLOOKUP($AE4053,providers!$B$2:$B$11,providers!$Q$2:$Q$11),"")</f>
        <v>3.7</v>
      </c>
      <c r="AG4053" s="1">
        <f t="shared" si="63"/>
        <v>45536</v>
      </c>
    </row>
    <row r="4054" spans="1:33" x14ac:dyDescent="0.25">
      <c r="A4054" t="s">
        <v>4672</v>
      </c>
      <c r="B4054" t="s">
        <v>4673</v>
      </c>
      <c r="C4054">
        <v>8901234567</v>
      </c>
      <c r="D4054">
        <v>8901234567</v>
      </c>
      <c r="E4054" s="1">
        <v>45618</v>
      </c>
      <c r="F4054" s="1">
        <v>45618</v>
      </c>
      <c r="G4054" s="1">
        <v>45643</v>
      </c>
      <c r="H4054" t="s">
        <v>28</v>
      </c>
      <c r="I4054">
        <v>11</v>
      </c>
      <c r="J4054" t="s">
        <v>35</v>
      </c>
      <c r="K4054">
        <v>99213</v>
      </c>
      <c r="O4054">
        <v>1</v>
      </c>
      <c r="P4054">
        <v>185.17</v>
      </c>
      <c r="Q4054">
        <v>137.16</v>
      </c>
      <c r="R4054">
        <v>109.73</v>
      </c>
      <c r="S4054">
        <v>27.43</v>
      </c>
      <c r="T4054" t="s">
        <v>30</v>
      </c>
      <c r="X4054" t="s">
        <v>146</v>
      </c>
      <c r="Y4054" t="s">
        <v>147</v>
      </c>
      <c r="Z4054" t="s">
        <v>39</v>
      </c>
      <c r="AA4054" t="str">
        <f>IFERROR(_xlfn.XLOOKUP($J4054,avoidable_ed_reference!$A$2:$A$13,avoidable_ed_reference!$C$2:$C$13),"Not Classified")</f>
        <v>Avoidable</v>
      </c>
      <c r="AB4054" t="str">
        <f>IFERROR(_xlfn.XLOOKUP($B4054,enrollment!$A$2:$A$801,enrollment!$I$2:$I$801),"")</f>
        <v>GA</v>
      </c>
      <c r="AC4054">
        <f>IFERROR(_xlfn.XLOOKUP($B4054,enrollment!$A$2:$A$801,enrollment!$L$2:$L$801),"")</f>
        <v>72</v>
      </c>
      <c r="AD4054" t="str" cm="1">
        <f t="array" ref="AD4054">_xlfn.IFS(AC4054="","Unknown",AC4054&lt;18,"0-17",AC4054&lt;35,"18-34",AC4054&lt;50,"35-49",AC4054&lt;65,"50-64",TRUE,"65+")</f>
        <v>65+</v>
      </c>
      <c r="AE4054">
        <f>IFERROR(_xlfn.XLOOKUP($B4054,enrollment!$A$2:$A$801,enrollment!$O$2:$O$801),"")</f>
        <v>8901234567</v>
      </c>
      <c r="AF4054">
        <f>IFERROR(_xlfn.XLOOKUP($AE4054,providers!$B$2:$B$11,providers!$Q$2:$Q$11),"")</f>
        <v>3.7</v>
      </c>
      <c r="AG4054" s="1">
        <f t="shared" si="63"/>
        <v>45597</v>
      </c>
    </row>
    <row r="4055" spans="1:33" x14ac:dyDescent="0.25">
      <c r="A4055" t="s">
        <v>4674</v>
      </c>
      <c r="B4055" t="s">
        <v>4673</v>
      </c>
      <c r="C4055">
        <v>4567890123</v>
      </c>
      <c r="D4055">
        <v>4567890123</v>
      </c>
      <c r="E4055" s="1">
        <v>45311</v>
      </c>
      <c r="F4055" s="1">
        <v>45311</v>
      </c>
      <c r="G4055" s="1">
        <v>45345</v>
      </c>
      <c r="H4055" t="s">
        <v>59</v>
      </c>
      <c r="J4055" t="s">
        <v>60</v>
      </c>
      <c r="L4055" s="2" t="s">
        <v>61</v>
      </c>
      <c r="M4055" t="s">
        <v>62</v>
      </c>
      <c r="N4055" t="s">
        <v>63</v>
      </c>
      <c r="O4055">
        <v>1</v>
      </c>
      <c r="P4055">
        <v>7227.57</v>
      </c>
      <c r="Q4055">
        <v>6570.52</v>
      </c>
      <c r="R4055">
        <v>5256.42</v>
      </c>
      <c r="S4055">
        <v>1314.1</v>
      </c>
      <c r="T4055" t="s">
        <v>30</v>
      </c>
      <c r="U4055" t="s">
        <v>493</v>
      </c>
      <c r="X4055" t="s">
        <v>146</v>
      </c>
      <c r="Y4055" t="s">
        <v>147</v>
      </c>
      <c r="Z4055" t="s">
        <v>64</v>
      </c>
      <c r="AA4055" t="str">
        <f>IFERROR(_xlfn.XLOOKUP($J4055,avoidable_ed_reference!$A$2:$A$13,avoidable_ed_reference!$C$2:$C$13),"Not Classified")</f>
        <v>Not Classified</v>
      </c>
      <c r="AB4055" t="str">
        <f>IFERROR(_xlfn.XLOOKUP($B4055,enrollment!$A$2:$A$801,enrollment!$I$2:$I$801),"")</f>
        <v>GA</v>
      </c>
      <c r="AC4055">
        <f>IFERROR(_xlfn.XLOOKUP($B4055,enrollment!$A$2:$A$801,enrollment!$L$2:$L$801),"")</f>
        <v>72</v>
      </c>
      <c r="AD4055" t="str" cm="1">
        <f t="array" ref="AD4055">_xlfn.IFS(AC4055="","Unknown",AC4055&lt;18,"0-17",AC4055&lt;35,"18-34",AC4055&lt;50,"35-49",AC4055&lt;65,"50-64",TRUE,"65+")</f>
        <v>65+</v>
      </c>
      <c r="AE4055">
        <f>IFERROR(_xlfn.XLOOKUP($B4055,enrollment!$A$2:$A$801,enrollment!$O$2:$O$801),"")</f>
        <v>8901234567</v>
      </c>
      <c r="AF4055">
        <f>IFERROR(_xlfn.XLOOKUP($AE4055,providers!$B$2:$B$11,providers!$Q$2:$Q$11),"")</f>
        <v>3.7</v>
      </c>
      <c r="AG4055" s="1">
        <f t="shared" si="63"/>
        <v>45292</v>
      </c>
    </row>
    <row r="4056" spans="1:33" x14ac:dyDescent="0.25">
      <c r="A4056" t="s">
        <v>4675</v>
      </c>
      <c r="B4056" t="s">
        <v>4673</v>
      </c>
      <c r="C4056">
        <v>5678901234</v>
      </c>
      <c r="D4056">
        <v>5678901234</v>
      </c>
      <c r="E4056" s="1">
        <v>45470</v>
      </c>
      <c r="F4056" s="1">
        <v>45470</v>
      </c>
      <c r="G4056" s="1">
        <v>45496</v>
      </c>
      <c r="H4056" t="s">
        <v>28</v>
      </c>
      <c r="I4056">
        <v>20</v>
      </c>
      <c r="J4056" t="s">
        <v>35</v>
      </c>
      <c r="K4056">
        <v>99213</v>
      </c>
      <c r="O4056">
        <v>1</v>
      </c>
      <c r="P4056">
        <v>172.03</v>
      </c>
      <c r="Q4056">
        <v>132.33000000000001</v>
      </c>
      <c r="R4056">
        <v>105.86</v>
      </c>
      <c r="S4056">
        <v>26.47</v>
      </c>
      <c r="T4056" t="s">
        <v>30</v>
      </c>
      <c r="X4056" t="s">
        <v>146</v>
      </c>
      <c r="Y4056" t="s">
        <v>147</v>
      </c>
      <c r="Z4056" t="s">
        <v>36</v>
      </c>
      <c r="AA4056" t="str">
        <f>IFERROR(_xlfn.XLOOKUP($J4056,avoidable_ed_reference!$A$2:$A$13,avoidable_ed_reference!$C$2:$C$13),"Not Classified")</f>
        <v>Avoidable</v>
      </c>
      <c r="AB4056" t="str">
        <f>IFERROR(_xlfn.XLOOKUP($B4056,enrollment!$A$2:$A$801,enrollment!$I$2:$I$801),"")</f>
        <v>GA</v>
      </c>
      <c r="AC4056">
        <f>IFERROR(_xlfn.XLOOKUP($B4056,enrollment!$A$2:$A$801,enrollment!$L$2:$L$801),"")</f>
        <v>72</v>
      </c>
      <c r="AD4056" t="str" cm="1">
        <f t="array" ref="AD4056">_xlfn.IFS(AC4056="","Unknown",AC4056&lt;18,"0-17",AC4056&lt;35,"18-34",AC4056&lt;50,"35-49",AC4056&lt;65,"50-64",TRUE,"65+")</f>
        <v>65+</v>
      </c>
      <c r="AE4056">
        <f>IFERROR(_xlfn.XLOOKUP($B4056,enrollment!$A$2:$A$801,enrollment!$O$2:$O$801),"")</f>
        <v>8901234567</v>
      </c>
      <c r="AF4056">
        <f>IFERROR(_xlfn.XLOOKUP($AE4056,providers!$B$2:$B$11,providers!$Q$2:$Q$11),"")</f>
        <v>3.7</v>
      </c>
      <c r="AG4056" s="1">
        <f t="shared" si="63"/>
        <v>45444</v>
      </c>
    </row>
    <row r="4057" spans="1:33" x14ac:dyDescent="0.25">
      <c r="A4057" t="s">
        <v>4676</v>
      </c>
      <c r="B4057" t="s">
        <v>4673</v>
      </c>
      <c r="C4057">
        <v>8901234567</v>
      </c>
      <c r="D4057">
        <v>8901234567</v>
      </c>
      <c r="E4057" s="1">
        <v>45581</v>
      </c>
      <c r="F4057" s="1">
        <v>45581</v>
      </c>
      <c r="G4057" s="1">
        <v>45610</v>
      </c>
      <c r="H4057" t="s">
        <v>28</v>
      </c>
      <c r="I4057">
        <v>11</v>
      </c>
      <c r="J4057" t="s">
        <v>47</v>
      </c>
      <c r="K4057">
        <v>99213</v>
      </c>
      <c r="O4057">
        <v>1</v>
      </c>
      <c r="P4057">
        <v>201.85</v>
      </c>
      <c r="Q4057">
        <v>149.52000000000001</v>
      </c>
      <c r="R4057">
        <v>119.62</v>
      </c>
      <c r="S4057">
        <v>29.9</v>
      </c>
      <c r="T4057" t="s">
        <v>30</v>
      </c>
      <c r="X4057" t="s">
        <v>146</v>
      </c>
      <c r="Y4057" t="s">
        <v>147</v>
      </c>
      <c r="Z4057" t="s">
        <v>39</v>
      </c>
      <c r="AA4057" t="str">
        <f>IFERROR(_xlfn.XLOOKUP($J4057,avoidable_ed_reference!$A$2:$A$13,avoidable_ed_reference!$C$2:$C$13),"Not Classified")</f>
        <v>Not Classified</v>
      </c>
      <c r="AB4057" t="str">
        <f>IFERROR(_xlfn.XLOOKUP($B4057,enrollment!$A$2:$A$801,enrollment!$I$2:$I$801),"")</f>
        <v>GA</v>
      </c>
      <c r="AC4057">
        <f>IFERROR(_xlfn.XLOOKUP($B4057,enrollment!$A$2:$A$801,enrollment!$L$2:$L$801),"")</f>
        <v>72</v>
      </c>
      <c r="AD4057" t="str" cm="1">
        <f t="array" ref="AD4057">_xlfn.IFS(AC4057="","Unknown",AC4057&lt;18,"0-17",AC4057&lt;35,"18-34",AC4057&lt;50,"35-49",AC4057&lt;65,"50-64",TRUE,"65+")</f>
        <v>65+</v>
      </c>
      <c r="AE4057">
        <f>IFERROR(_xlfn.XLOOKUP($B4057,enrollment!$A$2:$A$801,enrollment!$O$2:$O$801),"")</f>
        <v>8901234567</v>
      </c>
      <c r="AF4057">
        <f>IFERROR(_xlfn.XLOOKUP($AE4057,providers!$B$2:$B$11,providers!$Q$2:$Q$11),"")</f>
        <v>3.7</v>
      </c>
      <c r="AG4057" s="1">
        <f t="shared" si="63"/>
        <v>45566</v>
      </c>
    </row>
    <row r="4058" spans="1:33" x14ac:dyDescent="0.25">
      <c r="A4058" t="s">
        <v>4677</v>
      </c>
      <c r="B4058" t="s">
        <v>4673</v>
      </c>
      <c r="C4058">
        <v>9012345678</v>
      </c>
      <c r="D4058">
        <v>9012345678</v>
      </c>
      <c r="E4058" s="1">
        <v>45385</v>
      </c>
      <c r="F4058" s="1">
        <v>45385</v>
      </c>
      <c r="G4058" s="1">
        <v>45420</v>
      </c>
      <c r="H4058" t="s">
        <v>67</v>
      </c>
      <c r="I4058">
        <v>21</v>
      </c>
      <c r="J4058" t="s">
        <v>99</v>
      </c>
      <c r="K4058">
        <v>99223</v>
      </c>
      <c r="O4058">
        <v>1</v>
      </c>
      <c r="P4058">
        <v>28057.79</v>
      </c>
      <c r="Q4058">
        <v>18101.8</v>
      </c>
      <c r="R4058">
        <v>14481.44</v>
      </c>
      <c r="S4058">
        <v>3620.36</v>
      </c>
      <c r="T4058" t="s">
        <v>30</v>
      </c>
      <c r="U4058" t="s">
        <v>493</v>
      </c>
      <c r="V4058">
        <v>1</v>
      </c>
      <c r="W4058" s="2" t="s">
        <v>68</v>
      </c>
      <c r="X4058" t="s">
        <v>146</v>
      </c>
      <c r="Y4058" t="s">
        <v>147</v>
      </c>
      <c r="Z4058" t="s">
        <v>69</v>
      </c>
      <c r="AA4058" t="str">
        <f>IFERROR(_xlfn.XLOOKUP($J4058,avoidable_ed_reference!$A$2:$A$13,avoidable_ed_reference!$C$2:$C$13),"Not Classified")</f>
        <v>Not Classified</v>
      </c>
      <c r="AB4058" t="str">
        <f>IFERROR(_xlfn.XLOOKUP($B4058,enrollment!$A$2:$A$801,enrollment!$I$2:$I$801),"")</f>
        <v>GA</v>
      </c>
      <c r="AC4058">
        <f>IFERROR(_xlfn.XLOOKUP($B4058,enrollment!$A$2:$A$801,enrollment!$L$2:$L$801),"")</f>
        <v>72</v>
      </c>
      <c r="AD4058" t="str" cm="1">
        <f t="array" ref="AD4058">_xlfn.IFS(AC4058="","Unknown",AC4058&lt;18,"0-17",AC4058&lt;35,"18-34",AC4058&lt;50,"35-49",AC4058&lt;65,"50-64",TRUE,"65+")</f>
        <v>65+</v>
      </c>
      <c r="AE4058">
        <f>IFERROR(_xlfn.XLOOKUP($B4058,enrollment!$A$2:$A$801,enrollment!$O$2:$O$801),"")</f>
        <v>8901234567</v>
      </c>
      <c r="AF4058">
        <f>IFERROR(_xlfn.XLOOKUP($AE4058,providers!$B$2:$B$11,providers!$Q$2:$Q$11),"")</f>
        <v>3.7</v>
      </c>
      <c r="AG4058" s="1">
        <f t="shared" si="63"/>
        <v>45383</v>
      </c>
    </row>
    <row r="4059" spans="1:33" x14ac:dyDescent="0.25">
      <c r="A4059" t="s">
        <v>4678</v>
      </c>
      <c r="B4059" t="s">
        <v>4673</v>
      </c>
      <c r="C4059">
        <v>6789012345</v>
      </c>
      <c r="D4059">
        <v>6789012345</v>
      </c>
      <c r="E4059" s="1">
        <v>45444</v>
      </c>
      <c r="F4059" s="1">
        <v>45444</v>
      </c>
      <c r="G4059" s="1">
        <v>45472</v>
      </c>
      <c r="H4059" t="s">
        <v>28</v>
      </c>
      <c r="I4059">
        <v>23</v>
      </c>
      <c r="J4059" t="s">
        <v>127</v>
      </c>
      <c r="K4059">
        <v>99284</v>
      </c>
      <c r="O4059">
        <v>1</v>
      </c>
      <c r="P4059">
        <v>1914.64</v>
      </c>
      <c r="Q4059">
        <v>1063.69</v>
      </c>
      <c r="R4059">
        <v>850.95</v>
      </c>
      <c r="S4059">
        <v>212.74</v>
      </c>
      <c r="T4059" t="s">
        <v>30</v>
      </c>
      <c r="X4059" t="s">
        <v>146</v>
      </c>
      <c r="Y4059" t="s">
        <v>147</v>
      </c>
      <c r="Z4059" t="s">
        <v>45</v>
      </c>
      <c r="AA4059" t="str">
        <f>IFERROR(_xlfn.XLOOKUP($J4059,avoidable_ed_reference!$A$2:$A$13,avoidable_ed_reference!$C$2:$C$13),"Not Classified")</f>
        <v>Avoidable</v>
      </c>
      <c r="AB4059" t="str">
        <f>IFERROR(_xlfn.XLOOKUP($B4059,enrollment!$A$2:$A$801,enrollment!$I$2:$I$801),"")</f>
        <v>GA</v>
      </c>
      <c r="AC4059">
        <f>IFERROR(_xlfn.XLOOKUP($B4059,enrollment!$A$2:$A$801,enrollment!$L$2:$L$801),"")</f>
        <v>72</v>
      </c>
      <c r="AD4059" t="str" cm="1">
        <f t="array" ref="AD4059">_xlfn.IFS(AC4059="","Unknown",AC4059&lt;18,"0-17",AC4059&lt;35,"18-34",AC4059&lt;50,"35-49",AC4059&lt;65,"50-64",TRUE,"65+")</f>
        <v>65+</v>
      </c>
      <c r="AE4059">
        <f>IFERROR(_xlfn.XLOOKUP($B4059,enrollment!$A$2:$A$801,enrollment!$O$2:$O$801),"")</f>
        <v>8901234567</v>
      </c>
      <c r="AF4059">
        <f>IFERROR(_xlfn.XLOOKUP($AE4059,providers!$B$2:$B$11,providers!$Q$2:$Q$11),"")</f>
        <v>3.7</v>
      </c>
      <c r="AG4059" s="1">
        <f t="shared" si="63"/>
        <v>45444</v>
      </c>
    </row>
    <row r="4060" spans="1:33" x14ac:dyDescent="0.25">
      <c r="A4060" t="s">
        <v>4679</v>
      </c>
      <c r="B4060" t="s">
        <v>4673</v>
      </c>
      <c r="C4060">
        <v>5678901234</v>
      </c>
      <c r="D4060">
        <v>5678901234</v>
      </c>
      <c r="E4060" s="1">
        <v>45503</v>
      </c>
      <c r="F4060" s="1">
        <v>45503</v>
      </c>
      <c r="G4060" s="1">
        <v>45530</v>
      </c>
      <c r="H4060" t="s">
        <v>28</v>
      </c>
      <c r="I4060">
        <v>20</v>
      </c>
      <c r="J4060" t="s">
        <v>35</v>
      </c>
      <c r="K4060">
        <v>99213</v>
      </c>
      <c r="O4060">
        <v>1</v>
      </c>
      <c r="P4060">
        <v>163.11000000000001</v>
      </c>
      <c r="Q4060">
        <v>125.47</v>
      </c>
      <c r="R4060">
        <v>100.38</v>
      </c>
      <c r="S4060">
        <v>25.09</v>
      </c>
      <c r="T4060" t="s">
        <v>30</v>
      </c>
      <c r="X4060" t="s">
        <v>146</v>
      </c>
      <c r="Y4060" t="s">
        <v>147</v>
      </c>
      <c r="Z4060" t="s">
        <v>36</v>
      </c>
      <c r="AA4060" t="str">
        <f>IFERROR(_xlfn.XLOOKUP($J4060,avoidable_ed_reference!$A$2:$A$13,avoidable_ed_reference!$C$2:$C$13),"Not Classified")</f>
        <v>Avoidable</v>
      </c>
      <c r="AB4060" t="str">
        <f>IFERROR(_xlfn.XLOOKUP($B4060,enrollment!$A$2:$A$801,enrollment!$I$2:$I$801),"")</f>
        <v>GA</v>
      </c>
      <c r="AC4060">
        <f>IFERROR(_xlfn.XLOOKUP($B4060,enrollment!$A$2:$A$801,enrollment!$L$2:$L$801),"")</f>
        <v>72</v>
      </c>
      <c r="AD4060" t="str" cm="1">
        <f t="array" ref="AD4060">_xlfn.IFS(AC4060="","Unknown",AC4060&lt;18,"0-17",AC4060&lt;35,"18-34",AC4060&lt;50,"35-49",AC4060&lt;65,"50-64",TRUE,"65+")</f>
        <v>65+</v>
      </c>
      <c r="AE4060">
        <f>IFERROR(_xlfn.XLOOKUP($B4060,enrollment!$A$2:$A$801,enrollment!$O$2:$O$801),"")</f>
        <v>8901234567</v>
      </c>
      <c r="AF4060">
        <f>IFERROR(_xlfn.XLOOKUP($AE4060,providers!$B$2:$B$11,providers!$Q$2:$Q$11),"")</f>
        <v>3.7</v>
      </c>
      <c r="AG4060" s="1">
        <f t="shared" si="63"/>
        <v>45474</v>
      </c>
    </row>
    <row r="4061" spans="1:33" x14ac:dyDescent="0.25">
      <c r="A4061" t="s">
        <v>4680</v>
      </c>
      <c r="B4061" t="s">
        <v>4673</v>
      </c>
      <c r="C4061">
        <v>4567890123</v>
      </c>
      <c r="D4061">
        <v>4567890123</v>
      </c>
      <c r="E4061" s="1">
        <v>45399</v>
      </c>
      <c r="F4061" s="1">
        <v>45399</v>
      </c>
      <c r="G4061" s="1">
        <v>45423</v>
      </c>
      <c r="H4061" t="s">
        <v>59</v>
      </c>
      <c r="J4061" t="s">
        <v>60</v>
      </c>
      <c r="L4061" s="2" t="s">
        <v>61</v>
      </c>
      <c r="M4061" t="s">
        <v>62</v>
      </c>
      <c r="N4061" t="s">
        <v>63</v>
      </c>
      <c r="O4061">
        <v>1</v>
      </c>
      <c r="P4061">
        <v>6511.27</v>
      </c>
      <c r="Q4061">
        <v>5919.34</v>
      </c>
      <c r="R4061">
        <v>4735.47</v>
      </c>
      <c r="S4061">
        <v>1183.8699999999999</v>
      </c>
      <c r="T4061" t="s">
        <v>30</v>
      </c>
      <c r="U4061" t="s">
        <v>493</v>
      </c>
      <c r="X4061" t="s">
        <v>146</v>
      </c>
      <c r="Y4061" t="s">
        <v>147</v>
      </c>
      <c r="Z4061" t="s">
        <v>64</v>
      </c>
      <c r="AA4061" t="str">
        <f>IFERROR(_xlfn.XLOOKUP($J4061,avoidable_ed_reference!$A$2:$A$13,avoidable_ed_reference!$C$2:$C$13),"Not Classified")</f>
        <v>Not Classified</v>
      </c>
      <c r="AB4061" t="str">
        <f>IFERROR(_xlfn.XLOOKUP($B4061,enrollment!$A$2:$A$801,enrollment!$I$2:$I$801),"")</f>
        <v>GA</v>
      </c>
      <c r="AC4061">
        <f>IFERROR(_xlfn.XLOOKUP($B4061,enrollment!$A$2:$A$801,enrollment!$L$2:$L$801),"")</f>
        <v>72</v>
      </c>
      <c r="AD4061" t="str" cm="1">
        <f t="array" ref="AD4061">_xlfn.IFS(AC4061="","Unknown",AC4061&lt;18,"0-17",AC4061&lt;35,"18-34",AC4061&lt;50,"35-49",AC4061&lt;65,"50-64",TRUE,"65+")</f>
        <v>65+</v>
      </c>
      <c r="AE4061">
        <f>IFERROR(_xlfn.XLOOKUP($B4061,enrollment!$A$2:$A$801,enrollment!$O$2:$O$801),"")</f>
        <v>8901234567</v>
      </c>
      <c r="AF4061">
        <f>IFERROR(_xlfn.XLOOKUP($AE4061,providers!$B$2:$B$11,providers!$Q$2:$Q$11),"")</f>
        <v>3.7</v>
      </c>
      <c r="AG4061" s="1">
        <f t="shared" si="63"/>
        <v>45383</v>
      </c>
    </row>
    <row r="4062" spans="1:33" x14ac:dyDescent="0.25">
      <c r="A4062" t="s">
        <v>4681</v>
      </c>
      <c r="B4062" t="s">
        <v>4673</v>
      </c>
      <c r="C4062">
        <v>5678901234</v>
      </c>
      <c r="D4062">
        <v>5678901234</v>
      </c>
      <c r="E4062" s="1">
        <v>45551</v>
      </c>
      <c r="F4062" s="1">
        <v>45551</v>
      </c>
      <c r="G4062" s="1">
        <v>45579</v>
      </c>
      <c r="H4062" t="s">
        <v>28</v>
      </c>
      <c r="I4062">
        <v>20</v>
      </c>
      <c r="J4062" t="s">
        <v>35</v>
      </c>
      <c r="K4062">
        <v>99213</v>
      </c>
      <c r="O4062">
        <v>1</v>
      </c>
      <c r="P4062">
        <v>163.71</v>
      </c>
      <c r="Q4062">
        <v>125.93</v>
      </c>
      <c r="R4062">
        <v>100.74</v>
      </c>
      <c r="S4062">
        <v>25.19</v>
      </c>
      <c r="T4062" t="s">
        <v>30</v>
      </c>
      <c r="X4062" t="s">
        <v>146</v>
      </c>
      <c r="Y4062" t="s">
        <v>147</v>
      </c>
      <c r="Z4062" t="s">
        <v>36</v>
      </c>
      <c r="AA4062" t="str">
        <f>IFERROR(_xlfn.XLOOKUP($J4062,avoidable_ed_reference!$A$2:$A$13,avoidable_ed_reference!$C$2:$C$13),"Not Classified")</f>
        <v>Avoidable</v>
      </c>
      <c r="AB4062" t="str">
        <f>IFERROR(_xlfn.XLOOKUP($B4062,enrollment!$A$2:$A$801,enrollment!$I$2:$I$801),"")</f>
        <v>GA</v>
      </c>
      <c r="AC4062">
        <f>IFERROR(_xlfn.XLOOKUP($B4062,enrollment!$A$2:$A$801,enrollment!$L$2:$L$801),"")</f>
        <v>72</v>
      </c>
      <c r="AD4062" t="str" cm="1">
        <f t="array" ref="AD4062">_xlfn.IFS(AC4062="","Unknown",AC4062&lt;18,"0-17",AC4062&lt;35,"18-34",AC4062&lt;50,"35-49",AC4062&lt;65,"50-64",TRUE,"65+")</f>
        <v>65+</v>
      </c>
      <c r="AE4062">
        <f>IFERROR(_xlfn.XLOOKUP($B4062,enrollment!$A$2:$A$801,enrollment!$O$2:$O$801),"")</f>
        <v>8901234567</v>
      </c>
      <c r="AF4062">
        <f>IFERROR(_xlfn.XLOOKUP($AE4062,providers!$B$2:$B$11,providers!$Q$2:$Q$11),"")</f>
        <v>3.7</v>
      </c>
      <c r="AG4062" s="1">
        <f t="shared" si="63"/>
        <v>45536</v>
      </c>
    </row>
    <row r="4063" spans="1:33" x14ac:dyDescent="0.25">
      <c r="A4063" t="s">
        <v>4682</v>
      </c>
      <c r="B4063" t="s">
        <v>4673</v>
      </c>
      <c r="C4063">
        <v>8901234567</v>
      </c>
      <c r="D4063">
        <v>8901234567</v>
      </c>
      <c r="E4063" s="1">
        <v>45355</v>
      </c>
      <c r="F4063" s="1">
        <v>45355</v>
      </c>
      <c r="G4063" s="1">
        <v>45386</v>
      </c>
      <c r="H4063" t="s">
        <v>28</v>
      </c>
      <c r="I4063">
        <v>11</v>
      </c>
      <c r="J4063" t="s">
        <v>38</v>
      </c>
      <c r="K4063">
        <v>99213</v>
      </c>
      <c r="O4063">
        <v>1</v>
      </c>
      <c r="P4063">
        <v>209.12</v>
      </c>
      <c r="Q4063">
        <v>154.9</v>
      </c>
      <c r="R4063">
        <v>123.92</v>
      </c>
      <c r="S4063">
        <v>30.98</v>
      </c>
      <c r="T4063" t="s">
        <v>30</v>
      </c>
      <c r="X4063" t="s">
        <v>146</v>
      </c>
      <c r="Y4063" t="s">
        <v>147</v>
      </c>
      <c r="Z4063" t="s">
        <v>39</v>
      </c>
      <c r="AA4063" t="str">
        <f>IFERROR(_xlfn.XLOOKUP($J4063,avoidable_ed_reference!$A$2:$A$13,avoidable_ed_reference!$C$2:$C$13),"Not Classified")</f>
        <v>Not Classified</v>
      </c>
      <c r="AB4063" t="str">
        <f>IFERROR(_xlfn.XLOOKUP($B4063,enrollment!$A$2:$A$801,enrollment!$I$2:$I$801),"")</f>
        <v>GA</v>
      </c>
      <c r="AC4063">
        <f>IFERROR(_xlfn.XLOOKUP($B4063,enrollment!$A$2:$A$801,enrollment!$L$2:$L$801),"")</f>
        <v>72</v>
      </c>
      <c r="AD4063" t="str" cm="1">
        <f t="array" ref="AD4063">_xlfn.IFS(AC4063="","Unknown",AC4063&lt;18,"0-17",AC4063&lt;35,"18-34",AC4063&lt;50,"35-49",AC4063&lt;65,"50-64",TRUE,"65+")</f>
        <v>65+</v>
      </c>
      <c r="AE4063">
        <f>IFERROR(_xlfn.XLOOKUP($B4063,enrollment!$A$2:$A$801,enrollment!$O$2:$O$801),"")</f>
        <v>8901234567</v>
      </c>
      <c r="AF4063">
        <f>IFERROR(_xlfn.XLOOKUP($AE4063,providers!$B$2:$B$11,providers!$Q$2:$Q$11),"")</f>
        <v>3.7</v>
      </c>
      <c r="AG4063" s="1">
        <f t="shared" si="63"/>
        <v>45352</v>
      </c>
    </row>
    <row r="4064" spans="1:33" x14ac:dyDescent="0.25">
      <c r="A4064" t="s">
        <v>4683</v>
      </c>
      <c r="B4064" t="s">
        <v>4673</v>
      </c>
      <c r="C4064">
        <v>8901234567</v>
      </c>
      <c r="D4064">
        <v>8901234567</v>
      </c>
      <c r="E4064" s="1">
        <v>45520</v>
      </c>
      <c r="F4064" s="1">
        <v>45520</v>
      </c>
      <c r="G4064" s="1">
        <v>45555</v>
      </c>
      <c r="H4064" t="s">
        <v>28</v>
      </c>
      <c r="I4064">
        <v>11</v>
      </c>
      <c r="J4064" t="s">
        <v>35</v>
      </c>
      <c r="K4064">
        <v>99213</v>
      </c>
      <c r="O4064">
        <v>1</v>
      </c>
      <c r="P4064">
        <v>238.59</v>
      </c>
      <c r="Q4064">
        <v>176.73</v>
      </c>
      <c r="R4064">
        <v>141.38</v>
      </c>
      <c r="S4064">
        <v>35.35</v>
      </c>
      <c r="T4064" t="s">
        <v>30</v>
      </c>
      <c r="X4064" t="s">
        <v>146</v>
      </c>
      <c r="Y4064" t="s">
        <v>147</v>
      </c>
      <c r="Z4064" t="s">
        <v>39</v>
      </c>
      <c r="AA4064" t="str">
        <f>IFERROR(_xlfn.XLOOKUP($J4064,avoidable_ed_reference!$A$2:$A$13,avoidable_ed_reference!$C$2:$C$13),"Not Classified")</f>
        <v>Avoidable</v>
      </c>
      <c r="AB4064" t="str">
        <f>IFERROR(_xlfn.XLOOKUP($B4064,enrollment!$A$2:$A$801,enrollment!$I$2:$I$801),"")</f>
        <v>GA</v>
      </c>
      <c r="AC4064">
        <f>IFERROR(_xlfn.XLOOKUP($B4064,enrollment!$A$2:$A$801,enrollment!$L$2:$L$801),"")</f>
        <v>72</v>
      </c>
      <c r="AD4064" t="str" cm="1">
        <f t="array" ref="AD4064">_xlfn.IFS(AC4064="","Unknown",AC4064&lt;18,"0-17",AC4064&lt;35,"18-34",AC4064&lt;50,"35-49",AC4064&lt;65,"50-64",TRUE,"65+")</f>
        <v>65+</v>
      </c>
      <c r="AE4064">
        <f>IFERROR(_xlfn.XLOOKUP($B4064,enrollment!$A$2:$A$801,enrollment!$O$2:$O$801),"")</f>
        <v>8901234567</v>
      </c>
      <c r="AF4064">
        <f>IFERROR(_xlfn.XLOOKUP($AE4064,providers!$B$2:$B$11,providers!$Q$2:$Q$11),"")</f>
        <v>3.7</v>
      </c>
      <c r="AG4064" s="1">
        <f t="shared" si="63"/>
        <v>45505</v>
      </c>
    </row>
    <row r="4065" spans="1:33" x14ac:dyDescent="0.25">
      <c r="A4065" t="s">
        <v>4684</v>
      </c>
      <c r="B4065" t="s">
        <v>4673</v>
      </c>
      <c r="C4065">
        <v>8901234567</v>
      </c>
      <c r="D4065">
        <v>8901234567</v>
      </c>
      <c r="E4065" s="1">
        <v>45388</v>
      </c>
      <c r="F4065" s="1">
        <v>45388</v>
      </c>
      <c r="G4065" s="1">
        <v>45415</v>
      </c>
      <c r="H4065" t="s">
        <v>28</v>
      </c>
      <c r="I4065">
        <v>11</v>
      </c>
      <c r="J4065" t="s">
        <v>35</v>
      </c>
      <c r="K4065">
        <v>99213</v>
      </c>
      <c r="O4065">
        <v>1</v>
      </c>
      <c r="P4065">
        <v>206.85</v>
      </c>
      <c r="Q4065">
        <v>153.22</v>
      </c>
      <c r="R4065">
        <v>122.58</v>
      </c>
      <c r="S4065">
        <v>30.64</v>
      </c>
      <c r="T4065" t="s">
        <v>30</v>
      </c>
      <c r="X4065" t="s">
        <v>146</v>
      </c>
      <c r="Y4065" t="s">
        <v>147</v>
      </c>
      <c r="Z4065" t="s">
        <v>39</v>
      </c>
      <c r="AA4065" t="str">
        <f>IFERROR(_xlfn.XLOOKUP($J4065,avoidable_ed_reference!$A$2:$A$13,avoidable_ed_reference!$C$2:$C$13),"Not Classified")</f>
        <v>Avoidable</v>
      </c>
      <c r="AB4065" t="str">
        <f>IFERROR(_xlfn.XLOOKUP($B4065,enrollment!$A$2:$A$801,enrollment!$I$2:$I$801),"")</f>
        <v>GA</v>
      </c>
      <c r="AC4065">
        <f>IFERROR(_xlfn.XLOOKUP($B4065,enrollment!$A$2:$A$801,enrollment!$L$2:$L$801),"")</f>
        <v>72</v>
      </c>
      <c r="AD4065" t="str" cm="1">
        <f t="array" ref="AD4065">_xlfn.IFS(AC4065="","Unknown",AC4065&lt;18,"0-17",AC4065&lt;35,"18-34",AC4065&lt;50,"35-49",AC4065&lt;65,"50-64",TRUE,"65+")</f>
        <v>65+</v>
      </c>
      <c r="AE4065">
        <f>IFERROR(_xlfn.XLOOKUP($B4065,enrollment!$A$2:$A$801,enrollment!$O$2:$O$801),"")</f>
        <v>8901234567</v>
      </c>
      <c r="AF4065">
        <f>IFERROR(_xlfn.XLOOKUP($AE4065,providers!$B$2:$B$11,providers!$Q$2:$Q$11),"")</f>
        <v>3.7</v>
      </c>
      <c r="AG4065" s="1">
        <f t="shared" si="63"/>
        <v>45383</v>
      </c>
    </row>
    <row r="4066" spans="1:33" x14ac:dyDescent="0.25">
      <c r="A4066" t="s">
        <v>4685</v>
      </c>
      <c r="B4066" t="s">
        <v>4673</v>
      </c>
      <c r="C4066">
        <v>5678901234</v>
      </c>
      <c r="D4066">
        <v>5678901234</v>
      </c>
      <c r="E4066" s="1">
        <v>45428</v>
      </c>
      <c r="F4066" s="1">
        <v>45428</v>
      </c>
      <c r="G4066" s="1">
        <v>45447</v>
      </c>
      <c r="H4066" t="s">
        <v>28</v>
      </c>
      <c r="I4066">
        <v>20</v>
      </c>
      <c r="J4066" t="s">
        <v>35</v>
      </c>
      <c r="K4066">
        <v>99213</v>
      </c>
      <c r="O4066">
        <v>1</v>
      </c>
      <c r="P4066">
        <v>193.69</v>
      </c>
      <c r="Q4066">
        <v>148.99</v>
      </c>
      <c r="R4066">
        <v>119.19</v>
      </c>
      <c r="S4066">
        <v>29.8</v>
      </c>
      <c r="T4066" t="s">
        <v>30</v>
      </c>
      <c r="X4066" t="s">
        <v>146</v>
      </c>
      <c r="Y4066" t="s">
        <v>147</v>
      </c>
      <c r="Z4066" t="s">
        <v>36</v>
      </c>
      <c r="AA4066" t="str">
        <f>IFERROR(_xlfn.XLOOKUP($J4066,avoidable_ed_reference!$A$2:$A$13,avoidable_ed_reference!$C$2:$C$13),"Not Classified")</f>
        <v>Avoidable</v>
      </c>
      <c r="AB4066" t="str">
        <f>IFERROR(_xlfn.XLOOKUP($B4066,enrollment!$A$2:$A$801,enrollment!$I$2:$I$801),"")</f>
        <v>GA</v>
      </c>
      <c r="AC4066">
        <f>IFERROR(_xlfn.XLOOKUP($B4066,enrollment!$A$2:$A$801,enrollment!$L$2:$L$801),"")</f>
        <v>72</v>
      </c>
      <c r="AD4066" t="str" cm="1">
        <f t="array" ref="AD4066">_xlfn.IFS(AC4066="","Unknown",AC4066&lt;18,"0-17",AC4066&lt;35,"18-34",AC4066&lt;50,"35-49",AC4066&lt;65,"50-64",TRUE,"65+")</f>
        <v>65+</v>
      </c>
      <c r="AE4066">
        <f>IFERROR(_xlfn.XLOOKUP($B4066,enrollment!$A$2:$A$801,enrollment!$O$2:$O$801),"")</f>
        <v>8901234567</v>
      </c>
      <c r="AF4066">
        <f>IFERROR(_xlfn.XLOOKUP($AE4066,providers!$B$2:$B$11,providers!$Q$2:$Q$11),"")</f>
        <v>3.7</v>
      </c>
      <c r="AG4066" s="1">
        <f t="shared" si="63"/>
        <v>45413</v>
      </c>
    </row>
    <row r="4067" spans="1:33" x14ac:dyDescent="0.25">
      <c r="A4067" t="s">
        <v>4686</v>
      </c>
      <c r="B4067" t="s">
        <v>4673</v>
      </c>
      <c r="C4067">
        <v>3456789012</v>
      </c>
      <c r="D4067">
        <v>3456789012</v>
      </c>
      <c r="E4067" s="1">
        <v>45396</v>
      </c>
      <c r="F4067" s="1">
        <v>45396</v>
      </c>
      <c r="G4067" s="1">
        <v>45420</v>
      </c>
      <c r="H4067" t="s">
        <v>67</v>
      </c>
      <c r="I4067">
        <v>21</v>
      </c>
      <c r="J4067" t="s">
        <v>99</v>
      </c>
      <c r="K4067">
        <v>99223</v>
      </c>
      <c r="O4067">
        <v>1</v>
      </c>
      <c r="P4067">
        <v>33601.71</v>
      </c>
      <c r="Q4067">
        <v>21678.52</v>
      </c>
      <c r="R4067">
        <v>17342.82</v>
      </c>
      <c r="S4067">
        <v>4335.7</v>
      </c>
      <c r="T4067" t="s">
        <v>30</v>
      </c>
      <c r="U4067" t="s">
        <v>493</v>
      </c>
      <c r="V4067">
        <v>1</v>
      </c>
      <c r="W4067" s="2" t="s">
        <v>68</v>
      </c>
      <c r="X4067" t="s">
        <v>146</v>
      </c>
      <c r="Y4067" t="s">
        <v>147</v>
      </c>
      <c r="Z4067" t="s">
        <v>69</v>
      </c>
      <c r="AA4067" t="str">
        <f>IFERROR(_xlfn.XLOOKUP($J4067,avoidable_ed_reference!$A$2:$A$13,avoidable_ed_reference!$C$2:$C$13),"Not Classified")</f>
        <v>Not Classified</v>
      </c>
      <c r="AB4067" t="str">
        <f>IFERROR(_xlfn.XLOOKUP($B4067,enrollment!$A$2:$A$801,enrollment!$I$2:$I$801),"")</f>
        <v>GA</v>
      </c>
      <c r="AC4067">
        <f>IFERROR(_xlfn.XLOOKUP($B4067,enrollment!$A$2:$A$801,enrollment!$L$2:$L$801),"")</f>
        <v>72</v>
      </c>
      <c r="AD4067" t="str" cm="1">
        <f t="array" ref="AD4067">_xlfn.IFS(AC4067="","Unknown",AC4067&lt;18,"0-17",AC4067&lt;35,"18-34",AC4067&lt;50,"35-49",AC4067&lt;65,"50-64",TRUE,"65+")</f>
        <v>65+</v>
      </c>
      <c r="AE4067">
        <f>IFERROR(_xlfn.XLOOKUP($B4067,enrollment!$A$2:$A$801,enrollment!$O$2:$O$801),"")</f>
        <v>8901234567</v>
      </c>
      <c r="AF4067">
        <f>IFERROR(_xlfn.XLOOKUP($AE4067,providers!$B$2:$B$11,providers!$Q$2:$Q$11),"")</f>
        <v>3.7</v>
      </c>
      <c r="AG4067" s="1">
        <f t="shared" si="63"/>
        <v>45383</v>
      </c>
    </row>
    <row r="4068" spans="1:33" x14ac:dyDescent="0.25">
      <c r="A4068" t="s">
        <v>4687</v>
      </c>
      <c r="B4068" t="s">
        <v>4688</v>
      </c>
      <c r="C4068">
        <v>5678901234</v>
      </c>
      <c r="D4068">
        <v>5678901234</v>
      </c>
      <c r="E4068" s="1">
        <v>45557</v>
      </c>
      <c r="F4068" s="1">
        <v>45557</v>
      </c>
      <c r="G4068" s="1">
        <v>45588</v>
      </c>
      <c r="H4068" t="s">
        <v>28</v>
      </c>
      <c r="I4068">
        <v>20</v>
      </c>
      <c r="J4068" t="s">
        <v>35</v>
      </c>
      <c r="K4068">
        <v>99213</v>
      </c>
      <c r="O4068">
        <v>1</v>
      </c>
      <c r="P4068">
        <v>183.7</v>
      </c>
      <c r="Q4068">
        <v>141.31</v>
      </c>
      <c r="R4068">
        <v>113.05</v>
      </c>
      <c r="S4068">
        <v>28.26</v>
      </c>
      <c r="T4068" t="s">
        <v>30</v>
      </c>
      <c r="X4068" t="s">
        <v>31</v>
      </c>
      <c r="Y4068" t="s">
        <v>32</v>
      </c>
      <c r="Z4068" t="s">
        <v>36</v>
      </c>
      <c r="AA4068" t="str">
        <f>IFERROR(_xlfn.XLOOKUP($J4068,avoidable_ed_reference!$A$2:$A$13,avoidable_ed_reference!$C$2:$C$13),"Not Classified")</f>
        <v>Avoidable</v>
      </c>
      <c r="AB4068" t="str">
        <f>IFERROR(_xlfn.XLOOKUP($B4068,enrollment!$A$2:$A$801,enrollment!$I$2:$I$801),"")</f>
        <v>TN</v>
      </c>
      <c r="AC4068">
        <f>IFERROR(_xlfn.XLOOKUP($B4068,enrollment!$A$2:$A$801,enrollment!$L$2:$L$801),"")</f>
        <v>41</v>
      </c>
      <c r="AD4068" t="str" cm="1">
        <f t="array" ref="AD4068">_xlfn.IFS(AC4068="","Unknown",AC4068&lt;18,"0-17",AC4068&lt;35,"18-34",AC4068&lt;50,"35-49",AC4068&lt;65,"50-64",TRUE,"65+")</f>
        <v>35-49</v>
      </c>
      <c r="AE4068">
        <f>IFERROR(_xlfn.XLOOKUP($B4068,enrollment!$A$2:$A$801,enrollment!$O$2:$O$801),"")</f>
        <v>7890123456</v>
      </c>
      <c r="AF4068">
        <f>IFERROR(_xlfn.XLOOKUP($AE4068,providers!$B$2:$B$11,providers!$Q$2:$Q$11),"")</f>
        <v>3.9</v>
      </c>
      <c r="AG4068" s="1">
        <f t="shared" si="63"/>
        <v>45536</v>
      </c>
    </row>
    <row r="4069" spans="1:33" x14ac:dyDescent="0.25">
      <c r="A4069" t="s">
        <v>4689</v>
      </c>
      <c r="B4069" t="s">
        <v>4688</v>
      </c>
      <c r="C4069">
        <v>7890123456</v>
      </c>
      <c r="D4069">
        <v>7890123456</v>
      </c>
      <c r="E4069" s="1">
        <v>45368</v>
      </c>
      <c r="F4069" s="1">
        <v>45368</v>
      </c>
      <c r="G4069" s="1">
        <v>45399</v>
      </c>
      <c r="H4069" t="s">
        <v>28</v>
      </c>
      <c r="I4069">
        <v>11</v>
      </c>
      <c r="J4069" t="s">
        <v>38</v>
      </c>
      <c r="K4069">
        <v>99213</v>
      </c>
      <c r="O4069">
        <v>1</v>
      </c>
      <c r="P4069">
        <v>226.52</v>
      </c>
      <c r="Q4069">
        <v>167.79</v>
      </c>
      <c r="R4069">
        <v>134.22999999999999</v>
      </c>
      <c r="S4069">
        <v>33.56</v>
      </c>
      <c r="T4069" t="s">
        <v>30</v>
      </c>
      <c r="X4069" t="s">
        <v>31</v>
      </c>
      <c r="Y4069" t="s">
        <v>32</v>
      </c>
      <c r="Z4069" t="s">
        <v>39</v>
      </c>
      <c r="AA4069" t="str">
        <f>IFERROR(_xlfn.XLOOKUP($J4069,avoidable_ed_reference!$A$2:$A$13,avoidable_ed_reference!$C$2:$C$13),"Not Classified")</f>
        <v>Not Classified</v>
      </c>
      <c r="AB4069" t="str">
        <f>IFERROR(_xlfn.XLOOKUP($B4069,enrollment!$A$2:$A$801,enrollment!$I$2:$I$801),"")</f>
        <v>TN</v>
      </c>
      <c r="AC4069">
        <f>IFERROR(_xlfn.XLOOKUP($B4069,enrollment!$A$2:$A$801,enrollment!$L$2:$L$801),"")</f>
        <v>41</v>
      </c>
      <c r="AD4069" t="str" cm="1">
        <f t="array" ref="AD4069">_xlfn.IFS(AC4069="","Unknown",AC4069&lt;18,"0-17",AC4069&lt;35,"18-34",AC4069&lt;50,"35-49",AC4069&lt;65,"50-64",TRUE,"65+")</f>
        <v>35-49</v>
      </c>
      <c r="AE4069">
        <f>IFERROR(_xlfn.XLOOKUP($B4069,enrollment!$A$2:$A$801,enrollment!$O$2:$O$801),"")</f>
        <v>7890123456</v>
      </c>
      <c r="AF4069">
        <f>IFERROR(_xlfn.XLOOKUP($AE4069,providers!$B$2:$B$11,providers!$Q$2:$Q$11),"")</f>
        <v>3.9</v>
      </c>
      <c r="AG4069" s="1">
        <f t="shared" si="63"/>
        <v>45352</v>
      </c>
    </row>
    <row r="4070" spans="1:33" x14ac:dyDescent="0.25">
      <c r="A4070" t="s">
        <v>4690</v>
      </c>
      <c r="B4070" t="s">
        <v>4688</v>
      </c>
      <c r="C4070">
        <v>7890123456</v>
      </c>
      <c r="D4070">
        <v>7890123456</v>
      </c>
      <c r="E4070" s="1">
        <v>45378</v>
      </c>
      <c r="F4070" s="1">
        <v>45378</v>
      </c>
      <c r="G4070" s="1">
        <v>45408</v>
      </c>
      <c r="H4070" t="s">
        <v>28</v>
      </c>
      <c r="I4070">
        <v>11</v>
      </c>
      <c r="J4070" t="s">
        <v>35</v>
      </c>
      <c r="K4070">
        <v>99213</v>
      </c>
      <c r="O4070">
        <v>1</v>
      </c>
      <c r="P4070">
        <v>213.08</v>
      </c>
      <c r="Q4070">
        <v>157.84</v>
      </c>
      <c r="R4070">
        <v>126.27</v>
      </c>
      <c r="S4070">
        <v>31.57</v>
      </c>
      <c r="T4070" t="s">
        <v>30</v>
      </c>
      <c r="X4070" t="s">
        <v>31</v>
      </c>
      <c r="Y4070" t="s">
        <v>32</v>
      </c>
      <c r="Z4070" t="s">
        <v>39</v>
      </c>
      <c r="AA4070" t="str">
        <f>IFERROR(_xlfn.XLOOKUP($J4070,avoidable_ed_reference!$A$2:$A$13,avoidable_ed_reference!$C$2:$C$13),"Not Classified")</f>
        <v>Avoidable</v>
      </c>
      <c r="AB4070" t="str">
        <f>IFERROR(_xlfn.XLOOKUP($B4070,enrollment!$A$2:$A$801,enrollment!$I$2:$I$801),"")</f>
        <v>TN</v>
      </c>
      <c r="AC4070">
        <f>IFERROR(_xlfn.XLOOKUP($B4070,enrollment!$A$2:$A$801,enrollment!$L$2:$L$801),"")</f>
        <v>41</v>
      </c>
      <c r="AD4070" t="str" cm="1">
        <f t="array" ref="AD4070">_xlfn.IFS(AC4070="","Unknown",AC4070&lt;18,"0-17",AC4070&lt;35,"18-34",AC4070&lt;50,"35-49",AC4070&lt;65,"50-64",TRUE,"65+")</f>
        <v>35-49</v>
      </c>
      <c r="AE4070">
        <f>IFERROR(_xlfn.XLOOKUP($B4070,enrollment!$A$2:$A$801,enrollment!$O$2:$O$801),"")</f>
        <v>7890123456</v>
      </c>
      <c r="AF4070">
        <f>IFERROR(_xlfn.XLOOKUP($AE4070,providers!$B$2:$B$11,providers!$Q$2:$Q$11),"")</f>
        <v>3.9</v>
      </c>
      <c r="AG4070" s="1">
        <f t="shared" si="63"/>
        <v>45352</v>
      </c>
    </row>
    <row r="4071" spans="1:33" x14ac:dyDescent="0.25">
      <c r="A4071" t="s">
        <v>4691</v>
      </c>
      <c r="B4071" t="s">
        <v>4688</v>
      </c>
      <c r="C4071">
        <v>6789012345</v>
      </c>
      <c r="D4071">
        <v>6789012345</v>
      </c>
      <c r="E4071" s="1">
        <v>45487</v>
      </c>
      <c r="F4071" s="1">
        <v>45487</v>
      </c>
      <c r="G4071" s="1">
        <v>45521</v>
      </c>
      <c r="H4071" t="s">
        <v>59</v>
      </c>
      <c r="J4071" t="s">
        <v>99</v>
      </c>
      <c r="L4071" s="2" t="s">
        <v>82</v>
      </c>
      <c r="M4071" t="s">
        <v>83</v>
      </c>
      <c r="N4071" t="s">
        <v>84</v>
      </c>
      <c r="O4071">
        <v>1</v>
      </c>
      <c r="P4071">
        <v>917.88</v>
      </c>
      <c r="Q4071">
        <v>834.44</v>
      </c>
      <c r="R4071">
        <v>667.55</v>
      </c>
      <c r="S4071">
        <v>166.89</v>
      </c>
      <c r="T4071" t="s">
        <v>30</v>
      </c>
      <c r="X4071" t="s">
        <v>31</v>
      </c>
      <c r="Y4071" t="s">
        <v>32</v>
      </c>
      <c r="Z4071" t="s">
        <v>64</v>
      </c>
      <c r="AA4071" t="str">
        <f>IFERROR(_xlfn.XLOOKUP($J4071,avoidable_ed_reference!$A$2:$A$13,avoidable_ed_reference!$C$2:$C$13),"Not Classified")</f>
        <v>Not Classified</v>
      </c>
      <c r="AB4071" t="str">
        <f>IFERROR(_xlfn.XLOOKUP($B4071,enrollment!$A$2:$A$801,enrollment!$I$2:$I$801),"")</f>
        <v>TN</v>
      </c>
      <c r="AC4071">
        <f>IFERROR(_xlfn.XLOOKUP($B4071,enrollment!$A$2:$A$801,enrollment!$L$2:$L$801),"")</f>
        <v>41</v>
      </c>
      <c r="AD4071" t="str" cm="1">
        <f t="array" ref="AD4071">_xlfn.IFS(AC4071="","Unknown",AC4071&lt;18,"0-17",AC4071&lt;35,"18-34",AC4071&lt;50,"35-49",AC4071&lt;65,"50-64",TRUE,"65+")</f>
        <v>35-49</v>
      </c>
      <c r="AE4071">
        <f>IFERROR(_xlfn.XLOOKUP($B4071,enrollment!$A$2:$A$801,enrollment!$O$2:$O$801),"")</f>
        <v>7890123456</v>
      </c>
      <c r="AF4071">
        <f>IFERROR(_xlfn.XLOOKUP($AE4071,providers!$B$2:$B$11,providers!$Q$2:$Q$11),"")</f>
        <v>3.9</v>
      </c>
      <c r="AG4071" s="1">
        <f t="shared" si="63"/>
        <v>45474</v>
      </c>
    </row>
    <row r="4072" spans="1:33" x14ac:dyDescent="0.25">
      <c r="A4072" t="s">
        <v>4692</v>
      </c>
      <c r="B4072" t="s">
        <v>4688</v>
      </c>
      <c r="C4072">
        <v>7890123456</v>
      </c>
      <c r="D4072">
        <v>7890123456</v>
      </c>
      <c r="E4072" s="1">
        <v>45362</v>
      </c>
      <c r="F4072" s="1">
        <v>45362</v>
      </c>
      <c r="G4072" s="1">
        <v>45396</v>
      </c>
      <c r="H4072" t="s">
        <v>28</v>
      </c>
      <c r="I4072">
        <v>11</v>
      </c>
      <c r="J4072" t="s">
        <v>35</v>
      </c>
      <c r="K4072">
        <v>99213</v>
      </c>
      <c r="O4072">
        <v>1</v>
      </c>
      <c r="P4072">
        <v>233.36</v>
      </c>
      <c r="Q4072">
        <v>172.86</v>
      </c>
      <c r="R4072">
        <v>138.29</v>
      </c>
      <c r="S4072">
        <v>34.57</v>
      </c>
      <c r="T4072" t="s">
        <v>30</v>
      </c>
      <c r="X4072" t="s">
        <v>31</v>
      </c>
      <c r="Y4072" t="s">
        <v>32</v>
      </c>
      <c r="Z4072" t="s">
        <v>39</v>
      </c>
      <c r="AA4072" t="str">
        <f>IFERROR(_xlfn.XLOOKUP($J4072,avoidable_ed_reference!$A$2:$A$13,avoidable_ed_reference!$C$2:$C$13),"Not Classified")</f>
        <v>Avoidable</v>
      </c>
      <c r="AB4072" t="str">
        <f>IFERROR(_xlfn.XLOOKUP($B4072,enrollment!$A$2:$A$801,enrollment!$I$2:$I$801),"")</f>
        <v>TN</v>
      </c>
      <c r="AC4072">
        <f>IFERROR(_xlfn.XLOOKUP($B4072,enrollment!$A$2:$A$801,enrollment!$L$2:$L$801),"")</f>
        <v>41</v>
      </c>
      <c r="AD4072" t="str" cm="1">
        <f t="array" ref="AD4072">_xlfn.IFS(AC4072="","Unknown",AC4072&lt;18,"0-17",AC4072&lt;35,"18-34",AC4072&lt;50,"35-49",AC4072&lt;65,"50-64",TRUE,"65+")</f>
        <v>35-49</v>
      </c>
      <c r="AE4072">
        <f>IFERROR(_xlfn.XLOOKUP($B4072,enrollment!$A$2:$A$801,enrollment!$O$2:$O$801),"")</f>
        <v>7890123456</v>
      </c>
      <c r="AF4072">
        <f>IFERROR(_xlfn.XLOOKUP($AE4072,providers!$B$2:$B$11,providers!$Q$2:$Q$11),"")</f>
        <v>3.9</v>
      </c>
      <c r="AG4072" s="1">
        <f t="shared" si="63"/>
        <v>45352</v>
      </c>
    </row>
    <row r="4073" spans="1:33" x14ac:dyDescent="0.25">
      <c r="A4073" t="s">
        <v>4693</v>
      </c>
      <c r="B4073" t="s">
        <v>4694</v>
      </c>
      <c r="C4073">
        <v>3456789012</v>
      </c>
      <c r="D4073">
        <v>3456789012</v>
      </c>
      <c r="E4073" s="1">
        <v>45303</v>
      </c>
      <c r="F4073" s="1">
        <v>45303</v>
      </c>
      <c r="G4073" s="1">
        <v>45321</v>
      </c>
      <c r="H4073" t="s">
        <v>28</v>
      </c>
      <c r="I4073">
        <v>22</v>
      </c>
      <c r="J4073" t="s">
        <v>29</v>
      </c>
      <c r="K4073">
        <v>90837</v>
      </c>
      <c r="O4073">
        <v>1</v>
      </c>
      <c r="P4073">
        <v>193.2</v>
      </c>
      <c r="Q4073">
        <v>143.11000000000001</v>
      </c>
      <c r="R4073">
        <v>114.49</v>
      </c>
      <c r="S4073">
        <v>28.62</v>
      </c>
      <c r="T4073" t="s">
        <v>30</v>
      </c>
      <c r="X4073" t="s">
        <v>52</v>
      </c>
      <c r="Y4073" t="s">
        <v>44</v>
      </c>
      <c r="Z4073" t="s">
        <v>33</v>
      </c>
      <c r="AA4073" t="str">
        <f>IFERROR(_xlfn.XLOOKUP($J4073,avoidable_ed_reference!$A$2:$A$13,avoidable_ed_reference!$C$2:$C$13),"Not Classified")</f>
        <v>Potentially Avoidable</v>
      </c>
      <c r="AB4073" t="str">
        <f>IFERROR(_xlfn.XLOOKUP($B4073,enrollment!$A$2:$A$801,enrollment!$I$2:$I$801),"")</f>
        <v>OH</v>
      </c>
      <c r="AC4073">
        <f>IFERROR(_xlfn.XLOOKUP($B4073,enrollment!$A$2:$A$801,enrollment!$L$2:$L$801),"")</f>
        <v>46</v>
      </c>
      <c r="AD4073" t="str" cm="1">
        <f t="array" ref="AD4073">_xlfn.IFS(AC4073="","Unknown",AC4073&lt;18,"0-17",AC4073&lt;35,"18-34",AC4073&lt;50,"35-49",AC4073&lt;65,"50-64",TRUE,"65+")</f>
        <v>35-49</v>
      </c>
      <c r="AE4073">
        <f>IFERROR(_xlfn.XLOOKUP($B4073,enrollment!$A$2:$A$801,enrollment!$O$2:$O$801),"")</f>
        <v>6789012345</v>
      </c>
      <c r="AF4073">
        <f>IFERROR(_xlfn.XLOOKUP($AE4073,providers!$B$2:$B$11,providers!$Q$2:$Q$11),"")</f>
        <v>4.0999999999999996</v>
      </c>
      <c r="AG4073" s="1">
        <f t="shared" si="63"/>
        <v>45292</v>
      </c>
    </row>
    <row r="4074" spans="1:33" x14ac:dyDescent="0.25">
      <c r="A4074" t="s">
        <v>4695</v>
      </c>
      <c r="B4074" t="s">
        <v>4694</v>
      </c>
      <c r="C4074">
        <v>7890123456</v>
      </c>
      <c r="D4074">
        <v>7890123456</v>
      </c>
      <c r="E4074" s="1">
        <v>45322</v>
      </c>
      <c r="F4074" s="1">
        <v>45322</v>
      </c>
      <c r="G4074" s="1">
        <v>45339</v>
      </c>
      <c r="H4074" t="s">
        <v>28</v>
      </c>
      <c r="I4074">
        <v>23</v>
      </c>
      <c r="J4074" t="s">
        <v>29</v>
      </c>
      <c r="K4074">
        <v>99284</v>
      </c>
      <c r="O4074">
        <v>1</v>
      </c>
      <c r="P4074">
        <v>1654.6</v>
      </c>
      <c r="Q4074">
        <v>919.22</v>
      </c>
      <c r="R4074">
        <v>735.38</v>
      </c>
      <c r="S4074">
        <v>183.84</v>
      </c>
      <c r="T4074" t="s">
        <v>30</v>
      </c>
      <c r="X4074" t="s">
        <v>52</v>
      </c>
      <c r="Y4074" t="s">
        <v>44</v>
      </c>
      <c r="Z4074" t="s">
        <v>45</v>
      </c>
      <c r="AA4074" t="str">
        <f>IFERROR(_xlfn.XLOOKUP($J4074,avoidable_ed_reference!$A$2:$A$13,avoidable_ed_reference!$C$2:$C$13),"Not Classified")</f>
        <v>Potentially Avoidable</v>
      </c>
      <c r="AB4074" t="str">
        <f>IFERROR(_xlfn.XLOOKUP($B4074,enrollment!$A$2:$A$801,enrollment!$I$2:$I$801),"")</f>
        <v>OH</v>
      </c>
      <c r="AC4074">
        <f>IFERROR(_xlfn.XLOOKUP($B4074,enrollment!$A$2:$A$801,enrollment!$L$2:$L$801),"")</f>
        <v>46</v>
      </c>
      <c r="AD4074" t="str" cm="1">
        <f t="array" ref="AD4074">_xlfn.IFS(AC4074="","Unknown",AC4074&lt;18,"0-17",AC4074&lt;35,"18-34",AC4074&lt;50,"35-49",AC4074&lt;65,"50-64",TRUE,"65+")</f>
        <v>35-49</v>
      </c>
      <c r="AE4074">
        <f>IFERROR(_xlfn.XLOOKUP($B4074,enrollment!$A$2:$A$801,enrollment!$O$2:$O$801),"")</f>
        <v>6789012345</v>
      </c>
      <c r="AF4074">
        <f>IFERROR(_xlfn.XLOOKUP($AE4074,providers!$B$2:$B$11,providers!$Q$2:$Q$11),"")</f>
        <v>4.0999999999999996</v>
      </c>
      <c r="AG4074" s="1">
        <f t="shared" si="63"/>
        <v>45292</v>
      </c>
    </row>
    <row r="4075" spans="1:33" x14ac:dyDescent="0.25">
      <c r="A4075" t="s">
        <v>4696</v>
      </c>
      <c r="B4075" t="s">
        <v>4694</v>
      </c>
      <c r="C4075">
        <v>1122334455</v>
      </c>
      <c r="D4075">
        <v>1122334455</v>
      </c>
      <c r="E4075" s="1">
        <v>45570</v>
      </c>
      <c r="F4075" s="1">
        <v>45570</v>
      </c>
      <c r="G4075" s="1">
        <v>45592</v>
      </c>
      <c r="H4075" t="s">
        <v>28</v>
      </c>
      <c r="I4075">
        <v>11</v>
      </c>
      <c r="J4075" t="s">
        <v>38</v>
      </c>
      <c r="K4075">
        <v>99213</v>
      </c>
      <c r="O4075">
        <v>1</v>
      </c>
      <c r="P4075">
        <v>223.11</v>
      </c>
      <c r="Q4075">
        <v>165.27</v>
      </c>
      <c r="R4075">
        <v>132.22</v>
      </c>
      <c r="S4075">
        <v>33.049999999999997</v>
      </c>
      <c r="T4075" t="s">
        <v>545</v>
      </c>
      <c r="X4075" t="s">
        <v>52</v>
      </c>
      <c r="Y4075" t="s">
        <v>44</v>
      </c>
      <c r="Z4075" t="s">
        <v>39</v>
      </c>
      <c r="AA4075" t="str">
        <f>IFERROR(_xlfn.XLOOKUP($J4075,avoidable_ed_reference!$A$2:$A$13,avoidable_ed_reference!$C$2:$C$13),"Not Classified")</f>
        <v>Not Classified</v>
      </c>
      <c r="AB4075" t="str">
        <f>IFERROR(_xlfn.XLOOKUP($B4075,enrollment!$A$2:$A$801,enrollment!$I$2:$I$801),"")</f>
        <v>OH</v>
      </c>
      <c r="AC4075">
        <f>IFERROR(_xlfn.XLOOKUP($B4075,enrollment!$A$2:$A$801,enrollment!$L$2:$L$801),"")</f>
        <v>46</v>
      </c>
      <c r="AD4075" t="str" cm="1">
        <f t="array" ref="AD4075">_xlfn.IFS(AC4075="","Unknown",AC4075&lt;18,"0-17",AC4075&lt;35,"18-34",AC4075&lt;50,"35-49",AC4075&lt;65,"50-64",TRUE,"65+")</f>
        <v>35-49</v>
      </c>
      <c r="AE4075">
        <f>IFERROR(_xlfn.XLOOKUP($B4075,enrollment!$A$2:$A$801,enrollment!$O$2:$O$801),"")</f>
        <v>6789012345</v>
      </c>
      <c r="AF4075">
        <f>IFERROR(_xlfn.XLOOKUP($AE4075,providers!$B$2:$B$11,providers!$Q$2:$Q$11),"")</f>
        <v>4.0999999999999996</v>
      </c>
      <c r="AG4075" s="1">
        <f t="shared" si="63"/>
        <v>45566</v>
      </c>
    </row>
    <row r="4076" spans="1:33" x14ac:dyDescent="0.25">
      <c r="A4076" t="s">
        <v>4697</v>
      </c>
      <c r="B4076" t="s">
        <v>4694</v>
      </c>
      <c r="C4076">
        <v>3456789012</v>
      </c>
      <c r="D4076">
        <v>3456789012</v>
      </c>
      <c r="E4076" s="1">
        <v>45330</v>
      </c>
      <c r="F4076" s="1">
        <v>45330</v>
      </c>
      <c r="G4076" s="1">
        <v>45360</v>
      </c>
      <c r="H4076" t="s">
        <v>28</v>
      </c>
      <c r="I4076">
        <v>22</v>
      </c>
      <c r="J4076" t="s">
        <v>29</v>
      </c>
      <c r="K4076">
        <v>90837</v>
      </c>
      <c r="O4076">
        <v>1</v>
      </c>
      <c r="P4076">
        <v>235.53</v>
      </c>
      <c r="Q4076">
        <v>174.47</v>
      </c>
      <c r="R4076">
        <v>139.58000000000001</v>
      </c>
      <c r="S4076">
        <v>34.89</v>
      </c>
      <c r="T4076" t="s">
        <v>30</v>
      </c>
      <c r="X4076" t="s">
        <v>52</v>
      </c>
      <c r="Y4076" t="s">
        <v>44</v>
      </c>
      <c r="Z4076" t="s">
        <v>33</v>
      </c>
      <c r="AA4076" t="str">
        <f>IFERROR(_xlfn.XLOOKUP($J4076,avoidable_ed_reference!$A$2:$A$13,avoidable_ed_reference!$C$2:$C$13),"Not Classified")</f>
        <v>Potentially Avoidable</v>
      </c>
      <c r="AB4076" t="str">
        <f>IFERROR(_xlfn.XLOOKUP($B4076,enrollment!$A$2:$A$801,enrollment!$I$2:$I$801),"")</f>
        <v>OH</v>
      </c>
      <c r="AC4076">
        <f>IFERROR(_xlfn.XLOOKUP($B4076,enrollment!$A$2:$A$801,enrollment!$L$2:$L$801),"")</f>
        <v>46</v>
      </c>
      <c r="AD4076" t="str" cm="1">
        <f t="array" ref="AD4076">_xlfn.IFS(AC4076="","Unknown",AC4076&lt;18,"0-17",AC4076&lt;35,"18-34",AC4076&lt;50,"35-49",AC4076&lt;65,"50-64",TRUE,"65+")</f>
        <v>35-49</v>
      </c>
      <c r="AE4076">
        <f>IFERROR(_xlfn.XLOOKUP($B4076,enrollment!$A$2:$A$801,enrollment!$O$2:$O$801),"")</f>
        <v>6789012345</v>
      </c>
      <c r="AF4076">
        <f>IFERROR(_xlfn.XLOOKUP($AE4076,providers!$B$2:$B$11,providers!$Q$2:$Q$11),"")</f>
        <v>4.0999999999999996</v>
      </c>
      <c r="AG4076" s="1">
        <f t="shared" si="63"/>
        <v>45323</v>
      </c>
    </row>
    <row r="4077" spans="1:33" x14ac:dyDescent="0.25">
      <c r="A4077" t="s">
        <v>4698</v>
      </c>
      <c r="B4077" t="s">
        <v>4694</v>
      </c>
      <c r="C4077">
        <v>6789012345</v>
      </c>
      <c r="D4077">
        <v>6789012345</v>
      </c>
      <c r="E4077" s="1">
        <v>45321</v>
      </c>
      <c r="F4077" s="1">
        <v>45321</v>
      </c>
      <c r="G4077" s="1">
        <v>45342</v>
      </c>
      <c r="H4077" t="s">
        <v>28</v>
      </c>
      <c r="I4077">
        <v>11</v>
      </c>
      <c r="J4077" t="s">
        <v>35</v>
      </c>
      <c r="K4077">
        <v>99213</v>
      </c>
      <c r="O4077">
        <v>1</v>
      </c>
      <c r="P4077">
        <v>209.21</v>
      </c>
      <c r="Q4077">
        <v>154.97</v>
      </c>
      <c r="R4077">
        <v>123.98</v>
      </c>
      <c r="S4077">
        <v>30.99</v>
      </c>
      <c r="T4077" t="s">
        <v>30</v>
      </c>
      <c r="X4077" t="s">
        <v>52</v>
      </c>
      <c r="Y4077" t="s">
        <v>44</v>
      </c>
      <c r="Z4077" t="s">
        <v>39</v>
      </c>
      <c r="AA4077" t="str">
        <f>IFERROR(_xlfn.XLOOKUP($J4077,avoidable_ed_reference!$A$2:$A$13,avoidable_ed_reference!$C$2:$C$13),"Not Classified")</f>
        <v>Avoidable</v>
      </c>
      <c r="AB4077" t="str">
        <f>IFERROR(_xlfn.XLOOKUP($B4077,enrollment!$A$2:$A$801,enrollment!$I$2:$I$801),"")</f>
        <v>OH</v>
      </c>
      <c r="AC4077">
        <f>IFERROR(_xlfn.XLOOKUP($B4077,enrollment!$A$2:$A$801,enrollment!$L$2:$L$801),"")</f>
        <v>46</v>
      </c>
      <c r="AD4077" t="str" cm="1">
        <f t="array" ref="AD4077">_xlfn.IFS(AC4077="","Unknown",AC4077&lt;18,"0-17",AC4077&lt;35,"18-34",AC4077&lt;50,"35-49",AC4077&lt;65,"50-64",TRUE,"65+")</f>
        <v>35-49</v>
      </c>
      <c r="AE4077">
        <f>IFERROR(_xlfn.XLOOKUP($B4077,enrollment!$A$2:$A$801,enrollment!$O$2:$O$801),"")</f>
        <v>6789012345</v>
      </c>
      <c r="AF4077">
        <f>IFERROR(_xlfn.XLOOKUP($AE4077,providers!$B$2:$B$11,providers!$Q$2:$Q$11),"")</f>
        <v>4.0999999999999996</v>
      </c>
      <c r="AG4077" s="1">
        <f t="shared" si="63"/>
        <v>45292</v>
      </c>
    </row>
    <row r="4078" spans="1:33" x14ac:dyDescent="0.25">
      <c r="A4078" t="s">
        <v>4699</v>
      </c>
      <c r="B4078" t="s">
        <v>4694</v>
      </c>
      <c r="C4078">
        <v>6789012345</v>
      </c>
      <c r="D4078">
        <v>6789012345</v>
      </c>
      <c r="E4078" s="1">
        <v>45486</v>
      </c>
      <c r="F4078" s="1">
        <v>45486</v>
      </c>
      <c r="G4078" s="1">
        <v>45515</v>
      </c>
      <c r="H4078" t="s">
        <v>28</v>
      </c>
      <c r="I4078">
        <v>11</v>
      </c>
      <c r="J4078" t="s">
        <v>35</v>
      </c>
      <c r="K4078">
        <v>99213</v>
      </c>
      <c r="O4078">
        <v>1</v>
      </c>
      <c r="P4078">
        <v>184.56</v>
      </c>
      <c r="Q4078">
        <v>136.71</v>
      </c>
      <c r="R4078">
        <v>109.37</v>
      </c>
      <c r="S4078">
        <v>27.34</v>
      </c>
      <c r="T4078" t="s">
        <v>30</v>
      </c>
      <c r="X4078" t="s">
        <v>52</v>
      </c>
      <c r="Y4078" t="s">
        <v>44</v>
      </c>
      <c r="Z4078" t="s">
        <v>39</v>
      </c>
      <c r="AA4078" t="str">
        <f>IFERROR(_xlfn.XLOOKUP($J4078,avoidable_ed_reference!$A$2:$A$13,avoidable_ed_reference!$C$2:$C$13),"Not Classified")</f>
        <v>Avoidable</v>
      </c>
      <c r="AB4078" t="str">
        <f>IFERROR(_xlfn.XLOOKUP($B4078,enrollment!$A$2:$A$801,enrollment!$I$2:$I$801),"")</f>
        <v>OH</v>
      </c>
      <c r="AC4078">
        <f>IFERROR(_xlfn.XLOOKUP($B4078,enrollment!$A$2:$A$801,enrollment!$L$2:$L$801),"")</f>
        <v>46</v>
      </c>
      <c r="AD4078" t="str" cm="1">
        <f t="array" ref="AD4078">_xlfn.IFS(AC4078="","Unknown",AC4078&lt;18,"0-17",AC4078&lt;35,"18-34",AC4078&lt;50,"35-49",AC4078&lt;65,"50-64",TRUE,"65+")</f>
        <v>35-49</v>
      </c>
      <c r="AE4078">
        <f>IFERROR(_xlfn.XLOOKUP($B4078,enrollment!$A$2:$A$801,enrollment!$O$2:$O$801),"")</f>
        <v>6789012345</v>
      </c>
      <c r="AF4078">
        <f>IFERROR(_xlfn.XLOOKUP($AE4078,providers!$B$2:$B$11,providers!$Q$2:$Q$11),"")</f>
        <v>4.0999999999999996</v>
      </c>
      <c r="AG4078" s="1">
        <f t="shared" si="63"/>
        <v>45474</v>
      </c>
    </row>
    <row r="4079" spans="1:33" x14ac:dyDescent="0.25">
      <c r="A4079" t="s">
        <v>4700</v>
      </c>
      <c r="B4079" t="s">
        <v>4701</v>
      </c>
      <c r="C4079">
        <v>5678901234</v>
      </c>
      <c r="D4079">
        <v>5678901234</v>
      </c>
      <c r="E4079" s="1">
        <v>45313</v>
      </c>
      <c r="F4079" s="1">
        <v>45313</v>
      </c>
      <c r="G4079" s="1">
        <v>45328</v>
      </c>
      <c r="H4079" t="s">
        <v>28</v>
      </c>
      <c r="I4079">
        <v>20</v>
      </c>
      <c r="J4079" t="s">
        <v>35</v>
      </c>
      <c r="K4079">
        <v>99213</v>
      </c>
      <c r="O4079">
        <v>1</v>
      </c>
      <c r="P4079">
        <v>155.51</v>
      </c>
      <c r="Q4079">
        <v>119.62</v>
      </c>
      <c r="R4079">
        <v>95.7</v>
      </c>
      <c r="S4079">
        <v>23.92</v>
      </c>
      <c r="T4079" t="s">
        <v>30</v>
      </c>
      <c r="X4079" t="s">
        <v>52</v>
      </c>
      <c r="Y4079" t="s">
        <v>44</v>
      </c>
      <c r="Z4079" t="s">
        <v>36</v>
      </c>
      <c r="AA4079" t="str">
        <f>IFERROR(_xlfn.XLOOKUP($J4079,avoidable_ed_reference!$A$2:$A$13,avoidable_ed_reference!$C$2:$C$13),"Not Classified")</f>
        <v>Avoidable</v>
      </c>
      <c r="AB4079" t="str">
        <f>IFERROR(_xlfn.XLOOKUP($B4079,enrollment!$A$2:$A$801,enrollment!$I$2:$I$801),"")</f>
        <v>OH</v>
      </c>
      <c r="AC4079">
        <f>IFERROR(_xlfn.XLOOKUP($B4079,enrollment!$A$2:$A$801,enrollment!$L$2:$L$801),"")</f>
        <v>26</v>
      </c>
      <c r="AD4079" t="str" cm="1">
        <f t="array" ref="AD4079">_xlfn.IFS(AC4079="","Unknown",AC4079&lt;18,"0-17",AC4079&lt;35,"18-34",AC4079&lt;50,"35-49",AC4079&lt;65,"50-64",TRUE,"65+")</f>
        <v>18-34</v>
      </c>
      <c r="AE4079">
        <f>IFERROR(_xlfn.XLOOKUP($B4079,enrollment!$A$2:$A$801,enrollment!$O$2:$O$801),"")</f>
        <v>2345678901</v>
      </c>
      <c r="AF4079">
        <f>IFERROR(_xlfn.XLOOKUP($AE4079,providers!$B$2:$B$11,providers!$Q$2:$Q$11),"")</f>
        <v>4.2</v>
      </c>
      <c r="AG4079" s="1">
        <f t="shared" si="63"/>
        <v>45292</v>
      </c>
    </row>
    <row r="4080" spans="1:33" x14ac:dyDescent="0.25">
      <c r="A4080" t="s">
        <v>4702</v>
      </c>
      <c r="B4080" t="s">
        <v>4701</v>
      </c>
      <c r="C4080">
        <v>2345678901</v>
      </c>
      <c r="D4080">
        <v>2345678901</v>
      </c>
      <c r="E4080" s="1">
        <v>45583</v>
      </c>
      <c r="F4080" s="1">
        <v>45583</v>
      </c>
      <c r="G4080" s="1">
        <v>45612</v>
      </c>
      <c r="H4080" t="s">
        <v>28</v>
      </c>
      <c r="I4080">
        <v>11</v>
      </c>
      <c r="J4080" t="s">
        <v>35</v>
      </c>
      <c r="K4080">
        <v>99213</v>
      </c>
      <c r="O4080">
        <v>1</v>
      </c>
      <c r="P4080">
        <v>164.28</v>
      </c>
      <c r="Q4080">
        <v>121.69</v>
      </c>
      <c r="R4080">
        <v>97.35</v>
      </c>
      <c r="S4080">
        <v>24.34</v>
      </c>
      <c r="T4080" t="s">
        <v>30</v>
      </c>
      <c r="X4080" t="s">
        <v>52</v>
      </c>
      <c r="Y4080" t="s">
        <v>44</v>
      </c>
      <c r="Z4080" t="s">
        <v>39</v>
      </c>
      <c r="AA4080" t="str">
        <f>IFERROR(_xlfn.XLOOKUP($J4080,avoidable_ed_reference!$A$2:$A$13,avoidable_ed_reference!$C$2:$C$13),"Not Classified")</f>
        <v>Avoidable</v>
      </c>
      <c r="AB4080" t="str">
        <f>IFERROR(_xlfn.XLOOKUP($B4080,enrollment!$A$2:$A$801,enrollment!$I$2:$I$801),"")</f>
        <v>OH</v>
      </c>
      <c r="AC4080">
        <f>IFERROR(_xlfn.XLOOKUP($B4080,enrollment!$A$2:$A$801,enrollment!$L$2:$L$801),"")</f>
        <v>26</v>
      </c>
      <c r="AD4080" t="str" cm="1">
        <f t="array" ref="AD4080">_xlfn.IFS(AC4080="","Unknown",AC4080&lt;18,"0-17",AC4080&lt;35,"18-34",AC4080&lt;50,"35-49",AC4080&lt;65,"50-64",TRUE,"65+")</f>
        <v>18-34</v>
      </c>
      <c r="AE4080">
        <f>IFERROR(_xlfn.XLOOKUP($B4080,enrollment!$A$2:$A$801,enrollment!$O$2:$O$801),"")</f>
        <v>2345678901</v>
      </c>
      <c r="AF4080">
        <f>IFERROR(_xlfn.XLOOKUP($AE4080,providers!$B$2:$B$11,providers!$Q$2:$Q$11),"")</f>
        <v>4.2</v>
      </c>
      <c r="AG4080" s="1">
        <f t="shared" si="63"/>
        <v>45566</v>
      </c>
    </row>
    <row r="4081" spans="1:33" x14ac:dyDescent="0.25">
      <c r="A4081" t="s">
        <v>4703</v>
      </c>
      <c r="B4081" t="s">
        <v>4701</v>
      </c>
      <c r="C4081">
        <v>9012345678</v>
      </c>
      <c r="D4081">
        <v>9012345678</v>
      </c>
      <c r="E4081" s="1">
        <v>45488</v>
      </c>
      <c r="F4081" s="1">
        <v>45488</v>
      </c>
      <c r="G4081" s="1">
        <v>45511</v>
      </c>
      <c r="H4081" t="s">
        <v>28</v>
      </c>
      <c r="I4081">
        <v>23</v>
      </c>
      <c r="J4081" t="s">
        <v>35</v>
      </c>
      <c r="K4081">
        <v>99284</v>
      </c>
      <c r="O4081">
        <v>1</v>
      </c>
      <c r="P4081">
        <v>2424.2399999999998</v>
      </c>
      <c r="Q4081">
        <v>1346.8</v>
      </c>
      <c r="R4081">
        <v>1077.44</v>
      </c>
      <c r="S4081">
        <v>269.36</v>
      </c>
      <c r="T4081" t="s">
        <v>30</v>
      </c>
      <c r="X4081" t="s">
        <v>52</v>
      </c>
      <c r="Y4081" t="s">
        <v>44</v>
      </c>
      <c r="Z4081" t="s">
        <v>45</v>
      </c>
      <c r="AA4081" t="str">
        <f>IFERROR(_xlfn.XLOOKUP($J4081,avoidable_ed_reference!$A$2:$A$13,avoidable_ed_reference!$C$2:$C$13),"Not Classified")</f>
        <v>Avoidable</v>
      </c>
      <c r="AB4081" t="str">
        <f>IFERROR(_xlfn.XLOOKUP($B4081,enrollment!$A$2:$A$801,enrollment!$I$2:$I$801),"")</f>
        <v>OH</v>
      </c>
      <c r="AC4081">
        <f>IFERROR(_xlfn.XLOOKUP($B4081,enrollment!$A$2:$A$801,enrollment!$L$2:$L$801),"")</f>
        <v>26</v>
      </c>
      <c r="AD4081" t="str" cm="1">
        <f t="array" ref="AD4081">_xlfn.IFS(AC4081="","Unknown",AC4081&lt;18,"0-17",AC4081&lt;35,"18-34",AC4081&lt;50,"35-49",AC4081&lt;65,"50-64",TRUE,"65+")</f>
        <v>18-34</v>
      </c>
      <c r="AE4081">
        <f>IFERROR(_xlfn.XLOOKUP($B4081,enrollment!$A$2:$A$801,enrollment!$O$2:$O$801),"")</f>
        <v>2345678901</v>
      </c>
      <c r="AF4081">
        <f>IFERROR(_xlfn.XLOOKUP($AE4081,providers!$B$2:$B$11,providers!$Q$2:$Q$11),"")</f>
        <v>4.2</v>
      </c>
      <c r="AG4081" s="1">
        <f t="shared" si="63"/>
        <v>45474</v>
      </c>
    </row>
    <row r="4082" spans="1:33" x14ac:dyDescent="0.25">
      <c r="A4082" t="s">
        <v>4704</v>
      </c>
      <c r="B4082" t="s">
        <v>4701</v>
      </c>
      <c r="C4082">
        <v>5678901234</v>
      </c>
      <c r="D4082">
        <v>5678901234</v>
      </c>
      <c r="E4082" s="1">
        <v>45604</v>
      </c>
      <c r="F4082" s="1">
        <v>45604</v>
      </c>
      <c r="G4082" s="1">
        <v>45635</v>
      </c>
      <c r="H4082" t="s">
        <v>28</v>
      </c>
      <c r="I4082">
        <v>20</v>
      </c>
      <c r="J4082" t="s">
        <v>35</v>
      </c>
      <c r="K4082">
        <v>99213</v>
      </c>
      <c r="O4082">
        <v>1</v>
      </c>
      <c r="P4082">
        <v>153.44</v>
      </c>
      <c r="Q4082">
        <v>118.03</v>
      </c>
      <c r="R4082">
        <v>94.42</v>
      </c>
      <c r="S4082">
        <v>23.61</v>
      </c>
      <c r="T4082" t="s">
        <v>30</v>
      </c>
      <c r="X4082" t="s">
        <v>52</v>
      </c>
      <c r="Y4082" t="s">
        <v>44</v>
      </c>
      <c r="Z4082" t="s">
        <v>36</v>
      </c>
      <c r="AA4082" t="str">
        <f>IFERROR(_xlfn.XLOOKUP($J4082,avoidable_ed_reference!$A$2:$A$13,avoidable_ed_reference!$C$2:$C$13),"Not Classified")</f>
        <v>Avoidable</v>
      </c>
      <c r="AB4082" t="str">
        <f>IFERROR(_xlfn.XLOOKUP($B4082,enrollment!$A$2:$A$801,enrollment!$I$2:$I$801),"")</f>
        <v>OH</v>
      </c>
      <c r="AC4082">
        <f>IFERROR(_xlfn.XLOOKUP($B4082,enrollment!$A$2:$A$801,enrollment!$L$2:$L$801),"")</f>
        <v>26</v>
      </c>
      <c r="AD4082" t="str" cm="1">
        <f t="array" ref="AD4082">_xlfn.IFS(AC4082="","Unknown",AC4082&lt;18,"0-17",AC4082&lt;35,"18-34",AC4082&lt;50,"35-49",AC4082&lt;65,"50-64",TRUE,"65+")</f>
        <v>18-34</v>
      </c>
      <c r="AE4082">
        <f>IFERROR(_xlfn.XLOOKUP($B4082,enrollment!$A$2:$A$801,enrollment!$O$2:$O$801),"")</f>
        <v>2345678901</v>
      </c>
      <c r="AF4082">
        <f>IFERROR(_xlfn.XLOOKUP($AE4082,providers!$B$2:$B$11,providers!$Q$2:$Q$11),"")</f>
        <v>4.2</v>
      </c>
      <c r="AG4082" s="1">
        <f t="shared" si="63"/>
        <v>45597</v>
      </c>
    </row>
    <row r="4083" spans="1:33" x14ac:dyDescent="0.25">
      <c r="A4083" t="s">
        <v>4705</v>
      </c>
      <c r="B4083" t="s">
        <v>4706</v>
      </c>
      <c r="C4083">
        <v>5678901234</v>
      </c>
      <c r="D4083">
        <v>5678901234</v>
      </c>
      <c r="E4083" s="1">
        <v>45394</v>
      </c>
      <c r="F4083" s="1">
        <v>45394</v>
      </c>
      <c r="G4083" s="1">
        <v>45413</v>
      </c>
      <c r="H4083" t="s">
        <v>28</v>
      </c>
      <c r="I4083">
        <v>20</v>
      </c>
      <c r="J4083" t="s">
        <v>35</v>
      </c>
      <c r="K4083">
        <v>99213</v>
      </c>
      <c r="O4083">
        <v>1</v>
      </c>
      <c r="P4083">
        <v>198.91</v>
      </c>
      <c r="Q4083">
        <v>153.01</v>
      </c>
      <c r="R4083">
        <v>122.41</v>
      </c>
      <c r="S4083">
        <v>30.6</v>
      </c>
      <c r="T4083" t="s">
        <v>30</v>
      </c>
      <c r="X4083" t="s">
        <v>31</v>
      </c>
      <c r="Y4083" t="s">
        <v>32</v>
      </c>
      <c r="Z4083" t="s">
        <v>36</v>
      </c>
      <c r="AA4083" t="str">
        <f>IFERROR(_xlfn.XLOOKUP($J4083,avoidable_ed_reference!$A$2:$A$13,avoidable_ed_reference!$C$2:$C$13),"Not Classified")</f>
        <v>Avoidable</v>
      </c>
      <c r="AB4083" t="str">
        <f>IFERROR(_xlfn.XLOOKUP($B4083,enrollment!$A$2:$A$801,enrollment!$I$2:$I$801),"")</f>
        <v>OH</v>
      </c>
      <c r="AC4083">
        <f>IFERROR(_xlfn.XLOOKUP($B4083,enrollment!$A$2:$A$801,enrollment!$L$2:$L$801),"")</f>
        <v>74</v>
      </c>
      <c r="AD4083" t="str" cm="1">
        <f t="array" ref="AD4083">_xlfn.IFS(AC4083="","Unknown",AC4083&lt;18,"0-17",AC4083&lt;35,"18-34",AC4083&lt;50,"35-49",AC4083&lt;65,"50-64",TRUE,"65+")</f>
        <v>65+</v>
      </c>
      <c r="AE4083">
        <f>IFERROR(_xlfn.XLOOKUP($B4083,enrollment!$A$2:$A$801,enrollment!$O$2:$O$801),"")</f>
        <v>6789012345</v>
      </c>
      <c r="AF4083">
        <f>IFERROR(_xlfn.XLOOKUP($AE4083,providers!$B$2:$B$11,providers!$Q$2:$Q$11),"")</f>
        <v>4.0999999999999996</v>
      </c>
      <c r="AG4083" s="1">
        <f t="shared" si="63"/>
        <v>45383</v>
      </c>
    </row>
    <row r="4084" spans="1:33" x14ac:dyDescent="0.25">
      <c r="A4084" t="s">
        <v>4707</v>
      </c>
      <c r="B4084" t="s">
        <v>4706</v>
      </c>
      <c r="C4084">
        <v>6789012345</v>
      </c>
      <c r="D4084">
        <v>6789012345</v>
      </c>
      <c r="E4084" s="1">
        <v>45511</v>
      </c>
      <c r="F4084" s="1">
        <v>45511</v>
      </c>
      <c r="G4084" s="1">
        <v>45529</v>
      </c>
      <c r="H4084" t="s">
        <v>28</v>
      </c>
      <c r="I4084">
        <v>23</v>
      </c>
      <c r="J4084" t="s">
        <v>129</v>
      </c>
      <c r="K4084">
        <v>99284</v>
      </c>
      <c r="O4084">
        <v>1</v>
      </c>
      <c r="P4084">
        <v>1692</v>
      </c>
      <c r="Q4084">
        <v>940</v>
      </c>
      <c r="R4084">
        <v>752</v>
      </c>
      <c r="S4084">
        <v>188</v>
      </c>
      <c r="T4084" t="s">
        <v>30</v>
      </c>
      <c r="X4084" t="s">
        <v>31</v>
      </c>
      <c r="Y4084" t="s">
        <v>32</v>
      </c>
      <c r="Z4084" t="s">
        <v>45</v>
      </c>
      <c r="AA4084" t="str">
        <f>IFERROR(_xlfn.XLOOKUP($J4084,avoidable_ed_reference!$A$2:$A$13,avoidable_ed_reference!$C$2:$C$13),"Not Classified")</f>
        <v>Potentially Avoidable</v>
      </c>
      <c r="AB4084" t="str">
        <f>IFERROR(_xlfn.XLOOKUP($B4084,enrollment!$A$2:$A$801,enrollment!$I$2:$I$801),"")</f>
        <v>OH</v>
      </c>
      <c r="AC4084">
        <f>IFERROR(_xlfn.XLOOKUP($B4084,enrollment!$A$2:$A$801,enrollment!$L$2:$L$801),"")</f>
        <v>74</v>
      </c>
      <c r="AD4084" t="str" cm="1">
        <f t="array" ref="AD4084">_xlfn.IFS(AC4084="","Unknown",AC4084&lt;18,"0-17",AC4084&lt;35,"18-34",AC4084&lt;50,"35-49",AC4084&lt;65,"50-64",TRUE,"65+")</f>
        <v>65+</v>
      </c>
      <c r="AE4084">
        <f>IFERROR(_xlfn.XLOOKUP($B4084,enrollment!$A$2:$A$801,enrollment!$O$2:$O$801),"")</f>
        <v>6789012345</v>
      </c>
      <c r="AF4084">
        <f>IFERROR(_xlfn.XLOOKUP($AE4084,providers!$B$2:$B$11,providers!$Q$2:$Q$11),"")</f>
        <v>4.0999999999999996</v>
      </c>
      <c r="AG4084" s="1">
        <f t="shared" si="63"/>
        <v>45505</v>
      </c>
    </row>
    <row r="4085" spans="1:33" x14ac:dyDescent="0.25">
      <c r="A4085" t="s">
        <v>4708</v>
      </c>
      <c r="B4085" t="s">
        <v>4706</v>
      </c>
      <c r="C4085">
        <v>2233445566</v>
      </c>
      <c r="D4085">
        <v>2233445566</v>
      </c>
      <c r="E4085" s="1">
        <v>45394</v>
      </c>
      <c r="F4085" s="1">
        <v>45394</v>
      </c>
      <c r="G4085" s="1">
        <v>45410</v>
      </c>
      <c r="H4085" t="s">
        <v>28</v>
      </c>
      <c r="I4085">
        <v>23</v>
      </c>
      <c r="J4085" t="s">
        <v>80</v>
      </c>
      <c r="K4085">
        <v>99284</v>
      </c>
      <c r="O4085">
        <v>1</v>
      </c>
      <c r="P4085">
        <v>2508.2600000000002</v>
      </c>
      <c r="Q4085">
        <v>1393.48</v>
      </c>
      <c r="R4085">
        <v>1114.78</v>
      </c>
      <c r="S4085">
        <v>278.7</v>
      </c>
      <c r="T4085" t="s">
        <v>30</v>
      </c>
      <c r="X4085" t="s">
        <v>31</v>
      </c>
      <c r="Y4085" t="s">
        <v>32</v>
      </c>
      <c r="Z4085" t="s">
        <v>45</v>
      </c>
      <c r="AA4085" t="str">
        <f>IFERROR(_xlfn.XLOOKUP($J4085,avoidable_ed_reference!$A$2:$A$13,avoidable_ed_reference!$C$2:$C$13),"Not Classified")</f>
        <v>Non-Avoidable</v>
      </c>
      <c r="AB4085" t="str">
        <f>IFERROR(_xlfn.XLOOKUP($B4085,enrollment!$A$2:$A$801,enrollment!$I$2:$I$801),"")</f>
        <v>OH</v>
      </c>
      <c r="AC4085">
        <f>IFERROR(_xlfn.XLOOKUP($B4085,enrollment!$A$2:$A$801,enrollment!$L$2:$L$801),"")</f>
        <v>74</v>
      </c>
      <c r="AD4085" t="str" cm="1">
        <f t="array" ref="AD4085">_xlfn.IFS(AC4085="","Unknown",AC4085&lt;18,"0-17",AC4085&lt;35,"18-34",AC4085&lt;50,"35-49",AC4085&lt;65,"50-64",TRUE,"65+")</f>
        <v>65+</v>
      </c>
      <c r="AE4085">
        <f>IFERROR(_xlfn.XLOOKUP($B4085,enrollment!$A$2:$A$801,enrollment!$O$2:$O$801),"")</f>
        <v>6789012345</v>
      </c>
      <c r="AF4085">
        <f>IFERROR(_xlfn.XLOOKUP($AE4085,providers!$B$2:$B$11,providers!$Q$2:$Q$11),"")</f>
        <v>4.0999999999999996</v>
      </c>
      <c r="AG4085" s="1">
        <f t="shared" si="63"/>
        <v>45383</v>
      </c>
    </row>
    <row r="4086" spans="1:33" x14ac:dyDescent="0.25">
      <c r="A4086" t="s">
        <v>4709</v>
      </c>
      <c r="B4086" t="s">
        <v>4706</v>
      </c>
      <c r="C4086">
        <v>6789012345</v>
      </c>
      <c r="D4086">
        <v>6789012345</v>
      </c>
      <c r="E4086" s="1">
        <v>45367</v>
      </c>
      <c r="F4086" s="1">
        <v>45367</v>
      </c>
      <c r="G4086" s="1">
        <v>45396</v>
      </c>
      <c r="H4086" t="s">
        <v>28</v>
      </c>
      <c r="I4086">
        <v>11</v>
      </c>
      <c r="J4086" t="s">
        <v>35</v>
      </c>
      <c r="K4086">
        <v>99213</v>
      </c>
      <c r="O4086">
        <v>1</v>
      </c>
      <c r="P4086">
        <v>213.06</v>
      </c>
      <c r="Q4086">
        <v>157.82</v>
      </c>
      <c r="R4086">
        <v>126.26</v>
      </c>
      <c r="S4086">
        <v>31.56</v>
      </c>
      <c r="T4086" t="s">
        <v>30</v>
      </c>
      <c r="X4086" t="s">
        <v>31</v>
      </c>
      <c r="Y4086" t="s">
        <v>32</v>
      </c>
      <c r="Z4086" t="s">
        <v>39</v>
      </c>
      <c r="AA4086" t="str">
        <f>IFERROR(_xlfn.XLOOKUP($J4086,avoidable_ed_reference!$A$2:$A$13,avoidable_ed_reference!$C$2:$C$13),"Not Classified")</f>
        <v>Avoidable</v>
      </c>
      <c r="AB4086" t="str">
        <f>IFERROR(_xlfn.XLOOKUP($B4086,enrollment!$A$2:$A$801,enrollment!$I$2:$I$801),"")</f>
        <v>OH</v>
      </c>
      <c r="AC4086">
        <f>IFERROR(_xlfn.XLOOKUP($B4086,enrollment!$A$2:$A$801,enrollment!$L$2:$L$801),"")</f>
        <v>74</v>
      </c>
      <c r="AD4086" t="str" cm="1">
        <f t="array" ref="AD4086">_xlfn.IFS(AC4086="","Unknown",AC4086&lt;18,"0-17",AC4086&lt;35,"18-34",AC4086&lt;50,"35-49",AC4086&lt;65,"50-64",TRUE,"65+")</f>
        <v>65+</v>
      </c>
      <c r="AE4086">
        <f>IFERROR(_xlfn.XLOOKUP($B4086,enrollment!$A$2:$A$801,enrollment!$O$2:$O$801),"")</f>
        <v>6789012345</v>
      </c>
      <c r="AF4086">
        <f>IFERROR(_xlfn.XLOOKUP($AE4086,providers!$B$2:$B$11,providers!$Q$2:$Q$11),"")</f>
        <v>4.0999999999999996</v>
      </c>
      <c r="AG4086" s="1">
        <f t="shared" si="63"/>
        <v>45352</v>
      </c>
    </row>
    <row r="4087" spans="1:33" x14ac:dyDescent="0.25">
      <c r="A4087" t="s">
        <v>4710</v>
      </c>
      <c r="B4087" t="s">
        <v>4706</v>
      </c>
      <c r="C4087">
        <v>3456789012</v>
      </c>
      <c r="D4087">
        <v>3456789012</v>
      </c>
      <c r="E4087" s="1">
        <v>45429</v>
      </c>
      <c r="F4087" s="1">
        <v>45429</v>
      </c>
      <c r="G4087" s="1">
        <v>45460</v>
      </c>
      <c r="H4087" t="s">
        <v>28</v>
      </c>
      <c r="I4087">
        <v>22</v>
      </c>
      <c r="J4087" t="s">
        <v>29</v>
      </c>
      <c r="K4087">
        <v>90837</v>
      </c>
      <c r="O4087">
        <v>1</v>
      </c>
      <c r="P4087">
        <v>226.29</v>
      </c>
      <c r="Q4087">
        <v>167.62</v>
      </c>
      <c r="R4087">
        <v>134.1</v>
      </c>
      <c r="S4087">
        <v>33.520000000000003</v>
      </c>
      <c r="T4087" t="s">
        <v>30</v>
      </c>
      <c r="X4087" t="s">
        <v>31</v>
      </c>
      <c r="Y4087" t="s">
        <v>32</v>
      </c>
      <c r="Z4087" t="s">
        <v>33</v>
      </c>
      <c r="AA4087" t="str">
        <f>IFERROR(_xlfn.XLOOKUP($J4087,avoidable_ed_reference!$A$2:$A$13,avoidable_ed_reference!$C$2:$C$13),"Not Classified")</f>
        <v>Potentially Avoidable</v>
      </c>
      <c r="AB4087" t="str">
        <f>IFERROR(_xlfn.XLOOKUP($B4087,enrollment!$A$2:$A$801,enrollment!$I$2:$I$801),"")</f>
        <v>OH</v>
      </c>
      <c r="AC4087">
        <f>IFERROR(_xlfn.XLOOKUP($B4087,enrollment!$A$2:$A$801,enrollment!$L$2:$L$801),"")</f>
        <v>74</v>
      </c>
      <c r="AD4087" t="str" cm="1">
        <f t="array" ref="AD4087">_xlfn.IFS(AC4087="","Unknown",AC4087&lt;18,"0-17",AC4087&lt;35,"18-34",AC4087&lt;50,"35-49",AC4087&lt;65,"50-64",TRUE,"65+")</f>
        <v>65+</v>
      </c>
      <c r="AE4087">
        <f>IFERROR(_xlfn.XLOOKUP($B4087,enrollment!$A$2:$A$801,enrollment!$O$2:$O$801),"")</f>
        <v>6789012345</v>
      </c>
      <c r="AF4087">
        <f>IFERROR(_xlfn.XLOOKUP($AE4087,providers!$B$2:$B$11,providers!$Q$2:$Q$11),"")</f>
        <v>4.0999999999999996</v>
      </c>
      <c r="AG4087" s="1">
        <f t="shared" si="63"/>
        <v>45413</v>
      </c>
    </row>
    <row r="4088" spans="1:33" x14ac:dyDescent="0.25">
      <c r="A4088" t="s">
        <v>4711</v>
      </c>
      <c r="B4088" t="s">
        <v>4706</v>
      </c>
      <c r="C4088">
        <v>1122334455</v>
      </c>
      <c r="D4088">
        <v>1122334455</v>
      </c>
      <c r="E4088" s="1">
        <v>45452</v>
      </c>
      <c r="F4088" s="1">
        <v>45452</v>
      </c>
      <c r="G4088" s="1">
        <v>45476</v>
      </c>
      <c r="H4088" t="s">
        <v>28</v>
      </c>
      <c r="I4088">
        <v>11</v>
      </c>
      <c r="J4088" t="s">
        <v>47</v>
      </c>
      <c r="K4088">
        <v>99213</v>
      </c>
      <c r="O4088">
        <v>1</v>
      </c>
      <c r="P4088">
        <v>221.25</v>
      </c>
      <c r="Q4088">
        <v>163.89</v>
      </c>
      <c r="R4088">
        <v>131.11000000000001</v>
      </c>
      <c r="S4088">
        <v>32.78</v>
      </c>
      <c r="T4088" t="s">
        <v>545</v>
      </c>
      <c r="X4088" t="s">
        <v>31</v>
      </c>
      <c r="Y4088" t="s">
        <v>32</v>
      </c>
      <c r="Z4088" t="s">
        <v>39</v>
      </c>
      <c r="AA4088" t="str">
        <f>IFERROR(_xlfn.XLOOKUP($J4088,avoidable_ed_reference!$A$2:$A$13,avoidable_ed_reference!$C$2:$C$13),"Not Classified")</f>
        <v>Not Classified</v>
      </c>
      <c r="AB4088" t="str">
        <f>IFERROR(_xlfn.XLOOKUP($B4088,enrollment!$A$2:$A$801,enrollment!$I$2:$I$801),"")</f>
        <v>OH</v>
      </c>
      <c r="AC4088">
        <f>IFERROR(_xlfn.XLOOKUP($B4088,enrollment!$A$2:$A$801,enrollment!$L$2:$L$801),"")</f>
        <v>74</v>
      </c>
      <c r="AD4088" t="str" cm="1">
        <f t="array" ref="AD4088">_xlfn.IFS(AC4088="","Unknown",AC4088&lt;18,"0-17",AC4088&lt;35,"18-34",AC4088&lt;50,"35-49",AC4088&lt;65,"50-64",TRUE,"65+")</f>
        <v>65+</v>
      </c>
      <c r="AE4088">
        <f>IFERROR(_xlfn.XLOOKUP($B4088,enrollment!$A$2:$A$801,enrollment!$O$2:$O$801),"")</f>
        <v>6789012345</v>
      </c>
      <c r="AF4088">
        <f>IFERROR(_xlfn.XLOOKUP($AE4088,providers!$B$2:$B$11,providers!$Q$2:$Q$11),"")</f>
        <v>4.0999999999999996</v>
      </c>
      <c r="AG4088" s="1">
        <f t="shared" si="63"/>
        <v>45444</v>
      </c>
    </row>
    <row r="4089" spans="1:33" x14ac:dyDescent="0.25">
      <c r="A4089" t="s">
        <v>4712</v>
      </c>
      <c r="B4089" t="s">
        <v>4706</v>
      </c>
      <c r="C4089">
        <v>9012345678</v>
      </c>
      <c r="D4089">
        <v>9012345678</v>
      </c>
      <c r="E4089" s="1">
        <v>45576</v>
      </c>
      <c r="F4089" s="1">
        <v>45576</v>
      </c>
      <c r="G4089" s="1">
        <v>45596</v>
      </c>
      <c r="H4089" t="s">
        <v>67</v>
      </c>
      <c r="I4089">
        <v>21</v>
      </c>
      <c r="J4089" t="s">
        <v>80</v>
      </c>
      <c r="K4089">
        <v>99223</v>
      </c>
      <c r="O4089">
        <v>1</v>
      </c>
      <c r="P4089">
        <v>24660.07</v>
      </c>
      <c r="Q4089">
        <v>15909.72</v>
      </c>
      <c r="R4089">
        <v>12727.78</v>
      </c>
      <c r="S4089">
        <v>3181.94</v>
      </c>
      <c r="T4089" t="s">
        <v>30</v>
      </c>
      <c r="V4089">
        <v>1</v>
      </c>
      <c r="W4089" s="2" t="s">
        <v>68</v>
      </c>
      <c r="X4089" t="s">
        <v>31</v>
      </c>
      <c r="Y4089" t="s">
        <v>32</v>
      </c>
      <c r="Z4089" t="s">
        <v>69</v>
      </c>
      <c r="AA4089" t="str">
        <f>IFERROR(_xlfn.XLOOKUP($J4089,avoidable_ed_reference!$A$2:$A$13,avoidable_ed_reference!$C$2:$C$13),"Not Classified")</f>
        <v>Non-Avoidable</v>
      </c>
      <c r="AB4089" t="str">
        <f>IFERROR(_xlfn.XLOOKUP($B4089,enrollment!$A$2:$A$801,enrollment!$I$2:$I$801),"")</f>
        <v>OH</v>
      </c>
      <c r="AC4089">
        <f>IFERROR(_xlfn.XLOOKUP($B4089,enrollment!$A$2:$A$801,enrollment!$L$2:$L$801),"")</f>
        <v>74</v>
      </c>
      <c r="AD4089" t="str" cm="1">
        <f t="array" ref="AD4089">_xlfn.IFS(AC4089="","Unknown",AC4089&lt;18,"0-17",AC4089&lt;35,"18-34",AC4089&lt;50,"35-49",AC4089&lt;65,"50-64",TRUE,"65+")</f>
        <v>65+</v>
      </c>
      <c r="AE4089">
        <f>IFERROR(_xlfn.XLOOKUP($B4089,enrollment!$A$2:$A$801,enrollment!$O$2:$O$801),"")</f>
        <v>6789012345</v>
      </c>
      <c r="AF4089">
        <f>IFERROR(_xlfn.XLOOKUP($AE4089,providers!$B$2:$B$11,providers!$Q$2:$Q$11),"")</f>
        <v>4.0999999999999996</v>
      </c>
      <c r="AG4089" s="1">
        <f t="shared" si="63"/>
        <v>45566</v>
      </c>
    </row>
    <row r="4090" spans="1:33" x14ac:dyDescent="0.25">
      <c r="A4090" t="s">
        <v>4713</v>
      </c>
      <c r="B4090" t="s">
        <v>4706</v>
      </c>
      <c r="C4090">
        <v>7890123456</v>
      </c>
      <c r="D4090">
        <v>7890123456</v>
      </c>
      <c r="E4090" s="1">
        <v>45296</v>
      </c>
      <c r="F4090" s="1">
        <v>45296</v>
      </c>
      <c r="G4090" s="1">
        <v>45311</v>
      </c>
      <c r="H4090" t="s">
        <v>28</v>
      </c>
      <c r="I4090">
        <v>23</v>
      </c>
      <c r="J4090" t="s">
        <v>29</v>
      </c>
      <c r="K4090">
        <v>99284</v>
      </c>
      <c r="O4090">
        <v>1</v>
      </c>
      <c r="P4090">
        <v>1784.36</v>
      </c>
      <c r="Q4090">
        <v>991.31</v>
      </c>
      <c r="R4090">
        <v>793.05</v>
      </c>
      <c r="S4090">
        <v>198.26</v>
      </c>
      <c r="T4090" t="s">
        <v>30</v>
      </c>
      <c r="X4090" t="s">
        <v>31</v>
      </c>
      <c r="Y4090" t="s">
        <v>32</v>
      </c>
      <c r="Z4090" t="s">
        <v>45</v>
      </c>
      <c r="AA4090" t="str">
        <f>IFERROR(_xlfn.XLOOKUP($J4090,avoidable_ed_reference!$A$2:$A$13,avoidable_ed_reference!$C$2:$C$13),"Not Classified")</f>
        <v>Potentially Avoidable</v>
      </c>
      <c r="AB4090" t="str">
        <f>IFERROR(_xlfn.XLOOKUP($B4090,enrollment!$A$2:$A$801,enrollment!$I$2:$I$801),"")</f>
        <v>OH</v>
      </c>
      <c r="AC4090">
        <f>IFERROR(_xlfn.XLOOKUP($B4090,enrollment!$A$2:$A$801,enrollment!$L$2:$L$801),"")</f>
        <v>74</v>
      </c>
      <c r="AD4090" t="str" cm="1">
        <f t="array" ref="AD4090">_xlfn.IFS(AC4090="","Unknown",AC4090&lt;18,"0-17",AC4090&lt;35,"18-34",AC4090&lt;50,"35-49",AC4090&lt;65,"50-64",TRUE,"65+")</f>
        <v>65+</v>
      </c>
      <c r="AE4090">
        <f>IFERROR(_xlfn.XLOOKUP($B4090,enrollment!$A$2:$A$801,enrollment!$O$2:$O$801),"")</f>
        <v>6789012345</v>
      </c>
      <c r="AF4090">
        <f>IFERROR(_xlfn.XLOOKUP($AE4090,providers!$B$2:$B$11,providers!$Q$2:$Q$11),"")</f>
        <v>4.0999999999999996</v>
      </c>
      <c r="AG4090" s="1">
        <f t="shared" si="63"/>
        <v>45292</v>
      </c>
    </row>
    <row r="4091" spans="1:33" x14ac:dyDescent="0.25">
      <c r="A4091" t="s">
        <v>4714</v>
      </c>
      <c r="B4091" t="s">
        <v>4706</v>
      </c>
      <c r="C4091">
        <v>6789012345</v>
      </c>
      <c r="D4091">
        <v>6789012345</v>
      </c>
      <c r="E4091" s="1">
        <v>45595</v>
      </c>
      <c r="F4091" s="1">
        <v>45595</v>
      </c>
      <c r="G4091" s="1">
        <v>45621</v>
      </c>
      <c r="H4091" t="s">
        <v>59</v>
      </c>
      <c r="J4091" t="s">
        <v>99</v>
      </c>
      <c r="L4091" s="2" t="s">
        <v>61</v>
      </c>
      <c r="M4091" t="s">
        <v>62</v>
      </c>
      <c r="N4091" t="s">
        <v>63</v>
      </c>
      <c r="O4091">
        <v>1</v>
      </c>
      <c r="P4091">
        <v>1108.71</v>
      </c>
      <c r="Q4091">
        <v>1007.92</v>
      </c>
      <c r="R4091">
        <v>806.34</v>
      </c>
      <c r="S4091">
        <v>201.58</v>
      </c>
      <c r="T4091" t="s">
        <v>30</v>
      </c>
      <c r="X4091" t="s">
        <v>31</v>
      </c>
      <c r="Y4091" t="s">
        <v>32</v>
      </c>
      <c r="Z4091" t="s">
        <v>64</v>
      </c>
      <c r="AA4091" t="str">
        <f>IFERROR(_xlfn.XLOOKUP($J4091,avoidable_ed_reference!$A$2:$A$13,avoidable_ed_reference!$C$2:$C$13),"Not Classified")</f>
        <v>Not Classified</v>
      </c>
      <c r="AB4091" t="str">
        <f>IFERROR(_xlfn.XLOOKUP($B4091,enrollment!$A$2:$A$801,enrollment!$I$2:$I$801),"")</f>
        <v>OH</v>
      </c>
      <c r="AC4091">
        <f>IFERROR(_xlfn.XLOOKUP($B4091,enrollment!$A$2:$A$801,enrollment!$L$2:$L$801),"")</f>
        <v>74</v>
      </c>
      <c r="AD4091" t="str" cm="1">
        <f t="array" ref="AD4091">_xlfn.IFS(AC4091="","Unknown",AC4091&lt;18,"0-17",AC4091&lt;35,"18-34",AC4091&lt;50,"35-49",AC4091&lt;65,"50-64",TRUE,"65+")</f>
        <v>65+</v>
      </c>
      <c r="AE4091">
        <f>IFERROR(_xlfn.XLOOKUP($B4091,enrollment!$A$2:$A$801,enrollment!$O$2:$O$801),"")</f>
        <v>6789012345</v>
      </c>
      <c r="AF4091">
        <f>IFERROR(_xlfn.XLOOKUP($AE4091,providers!$B$2:$B$11,providers!$Q$2:$Q$11),"")</f>
        <v>4.0999999999999996</v>
      </c>
      <c r="AG4091" s="1">
        <f t="shared" si="63"/>
        <v>45566</v>
      </c>
    </row>
    <row r="4092" spans="1:33" x14ac:dyDescent="0.25">
      <c r="A4092" t="s">
        <v>4715</v>
      </c>
      <c r="B4092" t="s">
        <v>4706</v>
      </c>
      <c r="C4092">
        <v>1122334455</v>
      </c>
      <c r="D4092">
        <v>1122334455</v>
      </c>
      <c r="E4092" s="1">
        <v>45578</v>
      </c>
      <c r="F4092" s="1">
        <v>45578</v>
      </c>
      <c r="G4092" s="1">
        <v>45592</v>
      </c>
      <c r="H4092" t="s">
        <v>28</v>
      </c>
      <c r="I4092">
        <v>11</v>
      </c>
      <c r="J4092" t="s">
        <v>47</v>
      </c>
      <c r="K4092">
        <v>99213</v>
      </c>
      <c r="O4092">
        <v>1</v>
      </c>
      <c r="P4092">
        <v>169.72</v>
      </c>
      <c r="Q4092">
        <v>125.72</v>
      </c>
      <c r="R4092">
        <v>100.58</v>
      </c>
      <c r="S4092">
        <v>25.14</v>
      </c>
      <c r="T4092" t="s">
        <v>545</v>
      </c>
      <c r="X4092" t="s">
        <v>31</v>
      </c>
      <c r="Y4092" t="s">
        <v>32</v>
      </c>
      <c r="Z4092" t="s">
        <v>39</v>
      </c>
      <c r="AA4092" t="str">
        <f>IFERROR(_xlfn.XLOOKUP($J4092,avoidable_ed_reference!$A$2:$A$13,avoidable_ed_reference!$C$2:$C$13),"Not Classified")</f>
        <v>Not Classified</v>
      </c>
      <c r="AB4092" t="str">
        <f>IFERROR(_xlfn.XLOOKUP($B4092,enrollment!$A$2:$A$801,enrollment!$I$2:$I$801),"")</f>
        <v>OH</v>
      </c>
      <c r="AC4092">
        <f>IFERROR(_xlfn.XLOOKUP($B4092,enrollment!$A$2:$A$801,enrollment!$L$2:$L$801),"")</f>
        <v>74</v>
      </c>
      <c r="AD4092" t="str" cm="1">
        <f t="array" ref="AD4092">_xlfn.IFS(AC4092="","Unknown",AC4092&lt;18,"0-17",AC4092&lt;35,"18-34",AC4092&lt;50,"35-49",AC4092&lt;65,"50-64",TRUE,"65+")</f>
        <v>65+</v>
      </c>
      <c r="AE4092">
        <f>IFERROR(_xlfn.XLOOKUP($B4092,enrollment!$A$2:$A$801,enrollment!$O$2:$O$801),"")</f>
        <v>6789012345</v>
      </c>
      <c r="AF4092">
        <f>IFERROR(_xlfn.XLOOKUP($AE4092,providers!$B$2:$B$11,providers!$Q$2:$Q$11),"")</f>
        <v>4.0999999999999996</v>
      </c>
      <c r="AG4092" s="1">
        <f t="shared" si="63"/>
        <v>45566</v>
      </c>
    </row>
    <row r="4093" spans="1:33" x14ac:dyDescent="0.25">
      <c r="A4093" t="s">
        <v>4716</v>
      </c>
      <c r="B4093" t="s">
        <v>4717</v>
      </c>
      <c r="C4093">
        <v>5678901234</v>
      </c>
      <c r="D4093">
        <v>5678901234</v>
      </c>
      <c r="E4093" s="1">
        <v>45548</v>
      </c>
      <c r="F4093" s="1">
        <v>45548</v>
      </c>
      <c r="G4093" s="1">
        <v>45576</v>
      </c>
      <c r="H4093" t="s">
        <v>28</v>
      </c>
      <c r="I4093">
        <v>20</v>
      </c>
      <c r="J4093" t="s">
        <v>35</v>
      </c>
      <c r="K4093">
        <v>99213</v>
      </c>
      <c r="O4093">
        <v>1</v>
      </c>
      <c r="P4093">
        <v>160.65</v>
      </c>
      <c r="Q4093">
        <v>123.58</v>
      </c>
      <c r="R4093">
        <v>98.86</v>
      </c>
      <c r="S4093">
        <v>24.72</v>
      </c>
      <c r="T4093" t="s">
        <v>30</v>
      </c>
      <c r="X4093" t="s">
        <v>233</v>
      </c>
      <c r="Y4093" t="s">
        <v>32</v>
      </c>
      <c r="Z4093" t="s">
        <v>36</v>
      </c>
      <c r="AA4093" t="str">
        <f>IFERROR(_xlfn.XLOOKUP($J4093,avoidable_ed_reference!$A$2:$A$13,avoidable_ed_reference!$C$2:$C$13),"Not Classified")</f>
        <v>Avoidable</v>
      </c>
      <c r="AB4093" t="str">
        <f>IFERROR(_xlfn.XLOOKUP($B4093,enrollment!$A$2:$A$801,enrollment!$I$2:$I$801),"")</f>
        <v>OH</v>
      </c>
      <c r="AC4093">
        <f>IFERROR(_xlfn.XLOOKUP($B4093,enrollment!$A$2:$A$801,enrollment!$L$2:$L$801),"")</f>
        <v>50</v>
      </c>
      <c r="AD4093" t="str" cm="1">
        <f t="array" ref="AD4093">_xlfn.IFS(AC4093="","Unknown",AC4093&lt;18,"0-17",AC4093&lt;35,"18-34",AC4093&lt;50,"35-49",AC4093&lt;65,"50-64",TRUE,"65+")</f>
        <v>50-64</v>
      </c>
      <c r="AE4093">
        <f>IFERROR(_xlfn.XLOOKUP($B4093,enrollment!$A$2:$A$801,enrollment!$O$2:$O$801),"")</f>
        <v>6789012345</v>
      </c>
      <c r="AF4093">
        <f>IFERROR(_xlfn.XLOOKUP($AE4093,providers!$B$2:$B$11,providers!$Q$2:$Q$11),"")</f>
        <v>4.0999999999999996</v>
      </c>
      <c r="AG4093" s="1">
        <f t="shared" si="63"/>
        <v>45536</v>
      </c>
    </row>
    <row r="4094" spans="1:33" x14ac:dyDescent="0.25">
      <c r="A4094" t="s">
        <v>4718</v>
      </c>
      <c r="B4094" t="s">
        <v>4717</v>
      </c>
      <c r="C4094">
        <v>8901234567</v>
      </c>
      <c r="D4094">
        <v>8901234567</v>
      </c>
      <c r="E4094" s="1">
        <v>45635</v>
      </c>
      <c r="F4094" s="1">
        <v>45635</v>
      </c>
      <c r="G4094" s="1">
        <v>45661</v>
      </c>
      <c r="H4094" t="s">
        <v>28</v>
      </c>
      <c r="I4094">
        <v>23</v>
      </c>
      <c r="J4094" t="s">
        <v>93</v>
      </c>
      <c r="K4094">
        <v>99284</v>
      </c>
      <c r="O4094">
        <v>1</v>
      </c>
      <c r="P4094">
        <v>2501.5700000000002</v>
      </c>
      <c r="Q4094">
        <v>1389.76</v>
      </c>
      <c r="R4094">
        <v>1111.81</v>
      </c>
      <c r="S4094">
        <v>277.95</v>
      </c>
      <c r="T4094" t="s">
        <v>30</v>
      </c>
      <c r="X4094" t="s">
        <v>233</v>
      </c>
      <c r="Y4094" t="s">
        <v>32</v>
      </c>
      <c r="Z4094" t="s">
        <v>45</v>
      </c>
      <c r="AA4094" t="str">
        <f>IFERROR(_xlfn.XLOOKUP($J4094,avoidable_ed_reference!$A$2:$A$13,avoidable_ed_reference!$C$2:$C$13),"Not Classified")</f>
        <v>Avoidable</v>
      </c>
      <c r="AB4094" t="str">
        <f>IFERROR(_xlfn.XLOOKUP($B4094,enrollment!$A$2:$A$801,enrollment!$I$2:$I$801),"")</f>
        <v>OH</v>
      </c>
      <c r="AC4094">
        <f>IFERROR(_xlfn.XLOOKUP($B4094,enrollment!$A$2:$A$801,enrollment!$L$2:$L$801),"")</f>
        <v>50</v>
      </c>
      <c r="AD4094" t="str" cm="1">
        <f t="array" ref="AD4094">_xlfn.IFS(AC4094="","Unknown",AC4094&lt;18,"0-17",AC4094&lt;35,"18-34",AC4094&lt;50,"35-49",AC4094&lt;65,"50-64",TRUE,"65+")</f>
        <v>50-64</v>
      </c>
      <c r="AE4094">
        <f>IFERROR(_xlfn.XLOOKUP($B4094,enrollment!$A$2:$A$801,enrollment!$O$2:$O$801),"")</f>
        <v>6789012345</v>
      </c>
      <c r="AF4094">
        <f>IFERROR(_xlfn.XLOOKUP($AE4094,providers!$B$2:$B$11,providers!$Q$2:$Q$11),"")</f>
        <v>4.0999999999999996</v>
      </c>
      <c r="AG4094" s="1">
        <f t="shared" si="63"/>
        <v>45627</v>
      </c>
    </row>
    <row r="4095" spans="1:33" x14ac:dyDescent="0.25">
      <c r="A4095" t="s">
        <v>4719</v>
      </c>
      <c r="B4095" t="s">
        <v>4717</v>
      </c>
      <c r="C4095">
        <v>6789012345</v>
      </c>
      <c r="D4095">
        <v>6789012345</v>
      </c>
      <c r="E4095" s="1">
        <v>45416</v>
      </c>
      <c r="F4095" s="1">
        <v>45416</v>
      </c>
      <c r="G4095" s="1">
        <v>45451</v>
      </c>
      <c r="H4095" t="s">
        <v>28</v>
      </c>
      <c r="I4095">
        <v>11</v>
      </c>
      <c r="J4095" t="s">
        <v>47</v>
      </c>
      <c r="K4095">
        <v>99213</v>
      </c>
      <c r="O4095">
        <v>1</v>
      </c>
      <c r="P4095">
        <v>212.3</v>
      </c>
      <c r="Q4095">
        <v>157.26</v>
      </c>
      <c r="R4095">
        <v>125.81</v>
      </c>
      <c r="S4095">
        <v>31.45</v>
      </c>
      <c r="T4095" t="s">
        <v>30</v>
      </c>
      <c r="X4095" t="s">
        <v>233</v>
      </c>
      <c r="Y4095" t="s">
        <v>32</v>
      </c>
      <c r="Z4095" t="s">
        <v>39</v>
      </c>
      <c r="AA4095" t="str">
        <f>IFERROR(_xlfn.XLOOKUP($J4095,avoidable_ed_reference!$A$2:$A$13,avoidable_ed_reference!$C$2:$C$13),"Not Classified")</f>
        <v>Not Classified</v>
      </c>
      <c r="AB4095" t="str">
        <f>IFERROR(_xlfn.XLOOKUP($B4095,enrollment!$A$2:$A$801,enrollment!$I$2:$I$801),"")</f>
        <v>OH</v>
      </c>
      <c r="AC4095">
        <f>IFERROR(_xlfn.XLOOKUP($B4095,enrollment!$A$2:$A$801,enrollment!$L$2:$L$801),"")</f>
        <v>50</v>
      </c>
      <c r="AD4095" t="str" cm="1">
        <f t="array" ref="AD4095">_xlfn.IFS(AC4095="","Unknown",AC4095&lt;18,"0-17",AC4095&lt;35,"18-34",AC4095&lt;50,"35-49",AC4095&lt;65,"50-64",TRUE,"65+")</f>
        <v>50-64</v>
      </c>
      <c r="AE4095">
        <f>IFERROR(_xlfn.XLOOKUP($B4095,enrollment!$A$2:$A$801,enrollment!$O$2:$O$801),"")</f>
        <v>6789012345</v>
      </c>
      <c r="AF4095">
        <f>IFERROR(_xlfn.XLOOKUP($AE4095,providers!$B$2:$B$11,providers!$Q$2:$Q$11),"")</f>
        <v>4.0999999999999996</v>
      </c>
      <c r="AG4095" s="1">
        <f t="shared" si="63"/>
        <v>45413</v>
      </c>
    </row>
    <row r="4096" spans="1:33" x14ac:dyDescent="0.25">
      <c r="A4096" t="s">
        <v>4720</v>
      </c>
      <c r="B4096" t="s">
        <v>4717</v>
      </c>
      <c r="C4096">
        <v>7890123456</v>
      </c>
      <c r="D4096">
        <v>7890123456</v>
      </c>
      <c r="E4096" s="1">
        <v>45340</v>
      </c>
      <c r="F4096" s="1">
        <v>45340</v>
      </c>
      <c r="G4096" s="1">
        <v>45366</v>
      </c>
      <c r="H4096" t="s">
        <v>59</v>
      </c>
      <c r="J4096" t="s">
        <v>99</v>
      </c>
      <c r="L4096" s="2" t="s">
        <v>82</v>
      </c>
      <c r="M4096" t="s">
        <v>83</v>
      </c>
      <c r="N4096" t="s">
        <v>84</v>
      </c>
      <c r="O4096">
        <v>1</v>
      </c>
      <c r="P4096">
        <v>797.13</v>
      </c>
      <c r="Q4096">
        <v>724.66</v>
      </c>
      <c r="R4096">
        <v>579.73</v>
      </c>
      <c r="S4096">
        <v>144.93</v>
      </c>
      <c r="T4096" t="s">
        <v>30</v>
      </c>
      <c r="X4096" t="s">
        <v>233</v>
      </c>
      <c r="Y4096" t="s">
        <v>32</v>
      </c>
      <c r="Z4096" t="s">
        <v>64</v>
      </c>
      <c r="AA4096" t="str">
        <f>IFERROR(_xlfn.XLOOKUP($J4096,avoidable_ed_reference!$A$2:$A$13,avoidable_ed_reference!$C$2:$C$13),"Not Classified")</f>
        <v>Not Classified</v>
      </c>
      <c r="AB4096" t="str">
        <f>IFERROR(_xlfn.XLOOKUP($B4096,enrollment!$A$2:$A$801,enrollment!$I$2:$I$801),"")</f>
        <v>OH</v>
      </c>
      <c r="AC4096">
        <f>IFERROR(_xlfn.XLOOKUP($B4096,enrollment!$A$2:$A$801,enrollment!$L$2:$L$801),"")</f>
        <v>50</v>
      </c>
      <c r="AD4096" t="str" cm="1">
        <f t="array" ref="AD4096">_xlfn.IFS(AC4096="","Unknown",AC4096&lt;18,"0-17",AC4096&lt;35,"18-34",AC4096&lt;50,"35-49",AC4096&lt;65,"50-64",TRUE,"65+")</f>
        <v>50-64</v>
      </c>
      <c r="AE4096">
        <f>IFERROR(_xlfn.XLOOKUP($B4096,enrollment!$A$2:$A$801,enrollment!$O$2:$O$801),"")</f>
        <v>6789012345</v>
      </c>
      <c r="AF4096">
        <f>IFERROR(_xlfn.XLOOKUP($AE4096,providers!$B$2:$B$11,providers!$Q$2:$Q$11),"")</f>
        <v>4.0999999999999996</v>
      </c>
      <c r="AG4096" s="1">
        <f t="shared" si="63"/>
        <v>45323</v>
      </c>
    </row>
    <row r="4097" spans="1:33" x14ac:dyDescent="0.25">
      <c r="A4097" t="s">
        <v>4721</v>
      </c>
      <c r="B4097" t="s">
        <v>4722</v>
      </c>
      <c r="C4097">
        <v>7890123456</v>
      </c>
      <c r="D4097">
        <v>7890123456</v>
      </c>
      <c r="E4097" s="1">
        <v>45573</v>
      </c>
      <c r="F4097" s="1">
        <v>45573</v>
      </c>
      <c r="G4097" s="1">
        <v>45597</v>
      </c>
      <c r="H4097" t="s">
        <v>59</v>
      </c>
      <c r="J4097" t="s">
        <v>99</v>
      </c>
      <c r="L4097" s="2" t="s">
        <v>151</v>
      </c>
      <c r="M4097" t="s">
        <v>152</v>
      </c>
      <c r="N4097" t="s">
        <v>153</v>
      </c>
      <c r="O4097">
        <v>1</v>
      </c>
      <c r="P4097">
        <v>1145.3900000000001</v>
      </c>
      <c r="Q4097">
        <v>1041.26</v>
      </c>
      <c r="R4097">
        <v>833.01</v>
      </c>
      <c r="S4097">
        <v>208.25</v>
      </c>
      <c r="T4097" t="s">
        <v>30</v>
      </c>
      <c r="X4097" t="s">
        <v>43</v>
      </c>
      <c r="Y4097" t="s">
        <v>44</v>
      </c>
      <c r="Z4097" t="s">
        <v>64</v>
      </c>
      <c r="AA4097" t="str">
        <f>IFERROR(_xlfn.XLOOKUP($J4097,avoidable_ed_reference!$A$2:$A$13,avoidable_ed_reference!$C$2:$C$13),"Not Classified")</f>
        <v>Not Classified</v>
      </c>
      <c r="AB4097" t="str">
        <f>IFERROR(_xlfn.XLOOKUP($B4097,enrollment!$A$2:$A$801,enrollment!$I$2:$I$801),"")</f>
        <v>KY</v>
      </c>
      <c r="AC4097">
        <f>IFERROR(_xlfn.XLOOKUP($B4097,enrollment!$A$2:$A$801,enrollment!$L$2:$L$801),"")</f>
        <v>75</v>
      </c>
      <c r="AD4097" t="str" cm="1">
        <f t="array" ref="AD4097">_xlfn.IFS(AC4097="","Unknown",AC4097&lt;18,"0-17",AC4097&lt;35,"18-34",AC4097&lt;50,"35-49",AC4097&lt;65,"50-64",TRUE,"65+")</f>
        <v>65+</v>
      </c>
      <c r="AE4097">
        <f>IFERROR(_xlfn.XLOOKUP($B4097,enrollment!$A$2:$A$801,enrollment!$O$2:$O$801),"")</f>
        <v>3456789012</v>
      </c>
      <c r="AF4097">
        <f>IFERROR(_xlfn.XLOOKUP($AE4097,providers!$B$2:$B$11,providers!$Q$2:$Q$11),"")</f>
        <v>4</v>
      </c>
      <c r="AG4097" s="1">
        <f t="shared" si="63"/>
        <v>45566</v>
      </c>
    </row>
    <row r="4098" spans="1:33" x14ac:dyDescent="0.25">
      <c r="A4098" t="s">
        <v>4723</v>
      </c>
      <c r="B4098" t="s">
        <v>4722</v>
      </c>
      <c r="C4098">
        <v>5678901234</v>
      </c>
      <c r="D4098">
        <v>5678901234</v>
      </c>
      <c r="E4098" s="1">
        <v>45335</v>
      </c>
      <c r="F4098" s="1">
        <v>45335</v>
      </c>
      <c r="G4098" s="1">
        <v>45354</v>
      </c>
      <c r="H4098" t="s">
        <v>28</v>
      </c>
      <c r="I4098">
        <v>20</v>
      </c>
      <c r="J4098" t="s">
        <v>35</v>
      </c>
      <c r="K4098">
        <v>99213</v>
      </c>
      <c r="O4098">
        <v>1</v>
      </c>
      <c r="P4098">
        <v>203.52</v>
      </c>
      <c r="Q4098">
        <v>156.55000000000001</v>
      </c>
      <c r="R4098">
        <v>125.24</v>
      </c>
      <c r="S4098">
        <v>31.31</v>
      </c>
      <c r="T4098" t="s">
        <v>30</v>
      </c>
      <c r="X4098" t="s">
        <v>43</v>
      </c>
      <c r="Y4098" t="s">
        <v>44</v>
      </c>
      <c r="Z4098" t="s">
        <v>36</v>
      </c>
      <c r="AA4098" t="str">
        <f>IFERROR(_xlfn.XLOOKUP($J4098,avoidable_ed_reference!$A$2:$A$13,avoidable_ed_reference!$C$2:$C$13),"Not Classified")</f>
        <v>Avoidable</v>
      </c>
      <c r="AB4098" t="str">
        <f>IFERROR(_xlfn.XLOOKUP($B4098,enrollment!$A$2:$A$801,enrollment!$I$2:$I$801),"")</f>
        <v>KY</v>
      </c>
      <c r="AC4098">
        <f>IFERROR(_xlfn.XLOOKUP($B4098,enrollment!$A$2:$A$801,enrollment!$L$2:$L$801),"")</f>
        <v>75</v>
      </c>
      <c r="AD4098" t="str" cm="1">
        <f t="array" ref="AD4098">_xlfn.IFS(AC4098="","Unknown",AC4098&lt;18,"0-17",AC4098&lt;35,"18-34",AC4098&lt;50,"35-49",AC4098&lt;65,"50-64",TRUE,"65+")</f>
        <v>65+</v>
      </c>
      <c r="AE4098">
        <f>IFERROR(_xlfn.XLOOKUP($B4098,enrollment!$A$2:$A$801,enrollment!$O$2:$O$801),"")</f>
        <v>3456789012</v>
      </c>
      <c r="AF4098">
        <f>IFERROR(_xlfn.XLOOKUP($AE4098,providers!$B$2:$B$11,providers!$Q$2:$Q$11),"")</f>
        <v>4</v>
      </c>
      <c r="AG4098" s="1">
        <f t="shared" si="63"/>
        <v>45323</v>
      </c>
    </row>
    <row r="4099" spans="1:33" x14ac:dyDescent="0.25">
      <c r="A4099" t="s">
        <v>4724</v>
      </c>
      <c r="B4099" t="s">
        <v>4722</v>
      </c>
      <c r="C4099">
        <v>3456789012</v>
      </c>
      <c r="D4099">
        <v>3456789012</v>
      </c>
      <c r="E4099" s="1">
        <v>45509</v>
      </c>
      <c r="F4099" s="1">
        <v>45509</v>
      </c>
      <c r="G4099" s="1">
        <v>45534</v>
      </c>
      <c r="H4099" t="s">
        <v>28</v>
      </c>
      <c r="I4099">
        <v>11</v>
      </c>
      <c r="J4099" t="s">
        <v>38</v>
      </c>
      <c r="K4099">
        <v>99213</v>
      </c>
      <c r="O4099">
        <v>1</v>
      </c>
      <c r="P4099">
        <v>177.26</v>
      </c>
      <c r="Q4099">
        <v>131.30000000000001</v>
      </c>
      <c r="R4099">
        <v>105.04</v>
      </c>
      <c r="S4099">
        <v>26.26</v>
      </c>
      <c r="T4099" t="s">
        <v>30</v>
      </c>
      <c r="X4099" t="s">
        <v>43</v>
      </c>
      <c r="Y4099" t="s">
        <v>44</v>
      </c>
      <c r="Z4099" t="s">
        <v>39</v>
      </c>
      <c r="AA4099" t="str">
        <f>IFERROR(_xlfn.XLOOKUP($J4099,avoidable_ed_reference!$A$2:$A$13,avoidable_ed_reference!$C$2:$C$13),"Not Classified")</f>
        <v>Not Classified</v>
      </c>
      <c r="AB4099" t="str">
        <f>IFERROR(_xlfn.XLOOKUP($B4099,enrollment!$A$2:$A$801,enrollment!$I$2:$I$801),"")</f>
        <v>KY</v>
      </c>
      <c r="AC4099">
        <f>IFERROR(_xlfn.XLOOKUP($B4099,enrollment!$A$2:$A$801,enrollment!$L$2:$L$801),"")</f>
        <v>75</v>
      </c>
      <c r="AD4099" t="str" cm="1">
        <f t="array" ref="AD4099">_xlfn.IFS(AC4099="","Unknown",AC4099&lt;18,"0-17",AC4099&lt;35,"18-34",AC4099&lt;50,"35-49",AC4099&lt;65,"50-64",TRUE,"65+")</f>
        <v>65+</v>
      </c>
      <c r="AE4099">
        <f>IFERROR(_xlfn.XLOOKUP($B4099,enrollment!$A$2:$A$801,enrollment!$O$2:$O$801),"")</f>
        <v>3456789012</v>
      </c>
      <c r="AF4099">
        <f>IFERROR(_xlfn.XLOOKUP($AE4099,providers!$B$2:$B$11,providers!$Q$2:$Q$11),"")</f>
        <v>4</v>
      </c>
      <c r="AG4099" s="1">
        <f t="shared" ref="AG4099:AG4162" si="64">EOMONTH(E4099,-1)+1</f>
        <v>45505</v>
      </c>
    </row>
    <row r="4100" spans="1:33" x14ac:dyDescent="0.25">
      <c r="A4100" t="s">
        <v>4725</v>
      </c>
      <c r="B4100" t="s">
        <v>4722</v>
      </c>
      <c r="C4100">
        <v>3456789012</v>
      </c>
      <c r="D4100">
        <v>3456789012</v>
      </c>
      <c r="E4100" s="1">
        <v>45550</v>
      </c>
      <c r="F4100" s="1">
        <v>45550</v>
      </c>
      <c r="G4100" s="1">
        <v>45571</v>
      </c>
      <c r="H4100" t="s">
        <v>28</v>
      </c>
      <c r="I4100">
        <v>11</v>
      </c>
      <c r="J4100" t="s">
        <v>38</v>
      </c>
      <c r="K4100">
        <v>99213</v>
      </c>
      <c r="O4100">
        <v>1</v>
      </c>
      <c r="P4100">
        <v>234.1</v>
      </c>
      <c r="Q4100">
        <v>173.41</v>
      </c>
      <c r="R4100">
        <v>138.72999999999999</v>
      </c>
      <c r="S4100">
        <v>34.68</v>
      </c>
      <c r="T4100" t="s">
        <v>30</v>
      </c>
      <c r="X4100" t="s">
        <v>43</v>
      </c>
      <c r="Y4100" t="s">
        <v>44</v>
      </c>
      <c r="Z4100" t="s">
        <v>39</v>
      </c>
      <c r="AA4100" t="str">
        <f>IFERROR(_xlfn.XLOOKUP($J4100,avoidable_ed_reference!$A$2:$A$13,avoidable_ed_reference!$C$2:$C$13),"Not Classified")</f>
        <v>Not Classified</v>
      </c>
      <c r="AB4100" t="str">
        <f>IFERROR(_xlfn.XLOOKUP($B4100,enrollment!$A$2:$A$801,enrollment!$I$2:$I$801),"")</f>
        <v>KY</v>
      </c>
      <c r="AC4100">
        <f>IFERROR(_xlfn.XLOOKUP($B4100,enrollment!$A$2:$A$801,enrollment!$L$2:$L$801),"")</f>
        <v>75</v>
      </c>
      <c r="AD4100" t="str" cm="1">
        <f t="array" ref="AD4100">_xlfn.IFS(AC4100="","Unknown",AC4100&lt;18,"0-17",AC4100&lt;35,"18-34",AC4100&lt;50,"35-49",AC4100&lt;65,"50-64",TRUE,"65+")</f>
        <v>65+</v>
      </c>
      <c r="AE4100">
        <f>IFERROR(_xlfn.XLOOKUP($B4100,enrollment!$A$2:$A$801,enrollment!$O$2:$O$801),"")</f>
        <v>3456789012</v>
      </c>
      <c r="AF4100">
        <f>IFERROR(_xlfn.XLOOKUP($AE4100,providers!$B$2:$B$11,providers!$Q$2:$Q$11),"")</f>
        <v>4</v>
      </c>
      <c r="AG4100" s="1">
        <f t="shared" si="64"/>
        <v>45536</v>
      </c>
    </row>
    <row r="4101" spans="1:33" x14ac:dyDescent="0.25">
      <c r="A4101" t="s">
        <v>4726</v>
      </c>
      <c r="B4101" t="s">
        <v>4722</v>
      </c>
      <c r="C4101">
        <v>3456789012</v>
      </c>
      <c r="D4101">
        <v>3456789012</v>
      </c>
      <c r="E4101" s="1">
        <v>45650</v>
      </c>
      <c r="F4101" s="1">
        <v>45650</v>
      </c>
      <c r="G4101" s="1">
        <v>45681</v>
      </c>
      <c r="H4101" t="s">
        <v>28</v>
      </c>
      <c r="I4101">
        <v>11</v>
      </c>
      <c r="J4101" t="s">
        <v>35</v>
      </c>
      <c r="K4101">
        <v>99213</v>
      </c>
      <c r="O4101">
        <v>1</v>
      </c>
      <c r="P4101">
        <v>212.15</v>
      </c>
      <c r="Q4101">
        <v>157.15</v>
      </c>
      <c r="R4101">
        <v>125.72</v>
      </c>
      <c r="S4101">
        <v>31.43</v>
      </c>
      <c r="T4101" t="s">
        <v>30</v>
      </c>
      <c r="X4101" t="s">
        <v>43</v>
      </c>
      <c r="Y4101" t="s">
        <v>44</v>
      </c>
      <c r="Z4101" t="s">
        <v>39</v>
      </c>
      <c r="AA4101" t="str">
        <f>IFERROR(_xlfn.XLOOKUP($J4101,avoidable_ed_reference!$A$2:$A$13,avoidable_ed_reference!$C$2:$C$13),"Not Classified")</f>
        <v>Avoidable</v>
      </c>
      <c r="AB4101" t="str">
        <f>IFERROR(_xlfn.XLOOKUP($B4101,enrollment!$A$2:$A$801,enrollment!$I$2:$I$801),"")</f>
        <v>KY</v>
      </c>
      <c r="AC4101">
        <f>IFERROR(_xlfn.XLOOKUP($B4101,enrollment!$A$2:$A$801,enrollment!$L$2:$L$801),"")</f>
        <v>75</v>
      </c>
      <c r="AD4101" t="str" cm="1">
        <f t="array" ref="AD4101">_xlfn.IFS(AC4101="","Unknown",AC4101&lt;18,"0-17",AC4101&lt;35,"18-34",AC4101&lt;50,"35-49",AC4101&lt;65,"50-64",TRUE,"65+")</f>
        <v>65+</v>
      </c>
      <c r="AE4101">
        <f>IFERROR(_xlfn.XLOOKUP($B4101,enrollment!$A$2:$A$801,enrollment!$O$2:$O$801),"")</f>
        <v>3456789012</v>
      </c>
      <c r="AF4101">
        <f>IFERROR(_xlfn.XLOOKUP($AE4101,providers!$B$2:$B$11,providers!$Q$2:$Q$11),"")</f>
        <v>4</v>
      </c>
      <c r="AG4101" s="1">
        <f t="shared" si="64"/>
        <v>45627</v>
      </c>
    </row>
    <row r="4102" spans="1:33" x14ac:dyDescent="0.25">
      <c r="A4102" t="s">
        <v>4727</v>
      </c>
      <c r="B4102" t="s">
        <v>4722</v>
      </c>
      <c r="C4102">
        <v>6789012345</v>
      </c>
      <c r="D4102">
        <v>6789012345</v>
      </c>
      <c r="E4102" s="1">
        <v>45356</v>
      </c>
      <c r="F4102" s="1">
        <v>45356</v>
      </c>
      <c r="G4102" s="1">
        <v>45389</v>
      </c>
      <c r="H4102" t="s">
        <v>28</v>
      </c>
      <c r="I4102">
        <v>22</v>
      </c>
      <c r="J4102" t="s">
        <v>29</v>
      </c>
      <c r="K4102">
        <v>90837</v>
      </c>
      <c r="O4102">
        <v>1</v>
      </c>
      <c r="P4102">
        <v>244.51</v>
      </c>
      <c r="Q4102">
        <v>181.12</v>
      </c>
      <c r="R4102">
        <v>144.9</v>
      </c>
      <c r="S4102">
        <v>36.22</v>
      </c>
      <c r="T4102" t="s">
        <v>30</v>
      </c>
      <c r="X4102" t="s">
        <v>43</v>
      </c>
      <c r="Y4102" t="s">
        <v>44</v>
      </c>
      <c r="Z4102" t="s">
        <v>33</v>
      </c>
      <c r="AA4102" t="str">
        <f>IFERROR(_xlfn.XLOOKUP($J4102,avoidable_ed_reference!$A$2:$A$13,avoidable_ed_reference!$C$2:$C$13),"Not Classified")</f>
        <v>Potentially Avoidable</v>
      </c>
      <c r="AB4102" t="str">
        <f>IFERROR(_xlfn.XLOOKUP($B4102,enrollment!$A$2:$A$801,enrollment!$I$2:$I$801),"")</f>
        <v>KY</v>
      </c>
      <c r="AC4102">
        <f>IFERROR(_xlfn.XLOOKUP($B4102,enrollment!$A$2:$A$801,enrollment!$L$2:$L$801),"")</f>
        <v>75</v>
      </c>
      <c r="AD4102" t="str" cm="1">
        <f t="array" ref="AD4102">_xlfn.IFS(AC4102="","Unknown",AC4102&lt;18,"0-17",AC4102&lt;35,"18-34",AC4102&lt;50,"35-49",AC4102&lt;65,"50-64",TRUE,"65+")</f>
        <v>65+</v>
      </c>
      <c r="AE4102">
        <f>IFERROR(_xlfn.XLOOKUP($B4102,enrollment!$A$2:$A$801,enrollment!$O$2:$O$801),"")</f>
        <v>3456789012</v>
      </c>
      <c r="AF4102">
        <f>IFERROR(_xlfn.XLOOKUP($AE4102,providers!$B$2:$B$11,providers!$Q$2:$Q$11),"")</f>
        <v>4</v>
      </c>
      <c r="AG4102" s="1">
        <f t="shared" si="64"/>
        <v>45352</v>
      </c>
    </row>
    <row r="4103" spans="1:33" x14ac:dyDescent="0.25">
      <c r="A4103" t="s">
        <v>4728</v>
      </c>
      <c r="B4103" t="s">
        <v>4722</v>
      </c>
      <c r="C4103">
        <v>3456789012</v>
      </c>
      <c r="D4103">
        <v>3456789012</v>
      </c>
      <c r="E4103" s="1">
        <v>45527</v>
      </c>
      <c r="F4103" s="1">
        <v>45527</v>
      </c>
      <c r="G4103" s="1">
        <v>45559</v>
      </c>
      <c r="H4103" t="s">
        <v>28</v>
      </c>
      <c r="I4103">
        <v>22</v>
      </c>
      <c r="J4103" t="s">
        <v>29</v>
      </c>
      <c r="K4103">
        <v>90837</v>
      </c>
      <c r="O4103">
        <v>1</v>
      </c>
      <c r="P4103">
        <v>236.29</v>
      </c>
      <c r="Q4103">
        <v>175.03</v>
      </c>
      <c r="R4103">
        <v>140.02000000000001</v>
      </c>
      <c r="S4103">
        <v>35.01</v>
      </c>
      <c r="T4103" t="s">
        <v>30</v>
      </c>
      <c r="X4103" t="s">
        <v>43</v>
      </c>
      <c r="Y4103" t="s">
        <v>44</v>
      </c>
      <c r="Z4103" t="s">
        <v>33</v>
      </c>
      <c r="AA4103" t="str">
        <f>IFERROR(_xlfn.XLOOKUP($J4103,avoidable_ed_reference!$A$2:$A$13,avoidable_ed_reference!$C$2:$C$13),"Not Classified")</f>
        <v>Potentially Avoidable</v>
      </c>
      <c r="AB4103" t="str">
        <f>IFERROR(_xlfn.XLOOKUP($B4103,enrollment!$A$2:$A$801,enrollment!$I$2:$I$801),"")</f>
        <v>KY</v>
      </c>
      <c r="AC4103">
        <f>IFERROR(_xlfn.XLOOKUP($B4103,enrollment!$A$2:$A$801,enrollment!$L$2:$L$801),"")</f>
        <v>75</v>
      </c>
      <c r="AD4103" t="str" cm="1">
        <f t="array" ref="AD4103">_xlfn.IFS(AC4103="","Unknown",AC4103&lt;18,"0-17",AC4103&lt;35,"18-34",AC4103&lt;50,"35-49",AC4103&lt;65,"50-64",TRUE,"65+")</f>
        <v>65+</v>
      </c>
      <c r="AE4103">
        <f>IFERROR(_xlfn.XLOOKUP($B4103,enrollment!$A$2:$A$801,enrollment!$O$2:$O$801),"")</f>
        <v>3456789012</v>
      </c>
      <c r="AF4103">
        <f>IFERROR(_xlfn.XLOOKUP($AE4103,providers!$B$2:$B$11,providers!$Q$2:$Q$11),"")</f>
        <v>4</v>
      </c>
      <c r="AG4103" s="1">
        <f t="shared" si="64"/>
        <v>45505</v>
      </c>
    </row>
    <row r="4104" spans="1:33" x14ac:dyDescent="0.25">
      <c r="A4104" t="s">
        <v>4729</v>
      </c>
      <c r="B4104" t="s">
        <v>4730</v>
      </c>
      <c r="C4104">
        <v>2345678901</v>
      </c>
      <c r="D4104">
        <v>2345678901</v>
      </c>
      <c r="E4104" s="1">
        <v>45312</v>
      </c>
      <c r="F4104" s="1">
        <v>45312</v>
      </c>
      <c r="G4104" s="1">
        <v>45336</v>
      </c>
      <c r="H4104" t="s">
        <v>28</v>
      </c>
      <c r="I4104">
        <v>11</v>
      </c>
      <c r="J4104" t="s">
        <v>38</v>
      </c>
      <c r="K4104">
        <v>99213</v>
      </c>
      <c r="O4104">
        <v>1</v>
      </c>
      <c r="P4104">
        <v>211.23</v>
      </c>
      <c r="Q4104">
        <v>156.47</v>
      </c>
      <c r="R4104">
        <v>125.18</v>
      </c>
      <c r="S4104">
        <v>31.29</v>
      </c>
      <c r="T4104" t="s">
        <v>30</v>
      </c>
      <c r="X4104" t="s">
        <v>233</v>
      </c>
      <c r="Y4104" t="s">
        <v>32</v>
      </c>
      <c r="Z4104" t="s">
        <v>39</v>
      </c>
      <c r="AA4104" t="str">
        <f>IFERROR(_xlfn.XLOOKUP($J4104,avoidable_ed_reference!$A$2:$A$13,avoidable_ed_reference!$C$2:$C$13),"Not Classified")</f>
        <v>Not Classified</v>
      </c>
      <c r="AB4104" t="str">
        <f>IFERROR(_xlfn.XLOOKUP($B4104,enrollment!$A$2:$A$801,enrollment!$I$2:$I$801),"")</f>
        <v>OH</v>
      </c>
      <c r="AC4104">
        <f>IFERROR(_xlfn.XLOOKUP($B4104,enrollment!$A$2:$A$801,enrollment!$L$2:$L$801),"")</f>
        <v>67</v>
      </c>
      <c r="AD4104" t="str" cm="1">
        <f t="array" ref="AD4104">_xlfn.IFS(AC4104="","Unknown",AC4104&lt;18,"0-17",AC4104&lt;35,"18-34",AC4104&lt;50,"35-49",AC4104&lt;65,"50-64",TRUE,"65+")</f>
        <v>65+</v>
      </c>
      <c r="AE4104">
        <f>IFERROR(_xlfn.XLOOKUP($B4104,enrollment!$A$2:$A$801,enrollment!$O$2:$O$801),"")</f>
        <v>2345678901</v>
      </c>
      <c r="AF4104">
        <f>IFERROR(_xlfn.XLOOKUP($AE4104,providers!$B$2:$B$11,providers!$Q$2:$Q$11),"")</f>
        <v>4.2</v>
      </c>
      <c r="AG4104" s="1">
        <f t="shared" si="64"/>
        <v>45292</v>
      </c>
    </row>
    <row r="4105" spans="1:33" x14ac:dyDescent="0.25">
      <c r="A4105" t="s">
        <v>4731</v>
      </c>
      <c r="B4105" t="s">
        <v>4730</v>
      </c>
      <c r="C4105">
        <v>2345678901</v>
      </c>
      <c r="D4105">
        <v>2345678901</v>
      </c>
      <c r="E4105" s="1">
        <v>45532</v>
      </c>
      <c r="F4105" s="1">
        <v>45532</v>
      </c>
      <c r="G4105" s="1">
        <v>45560</v>
      </c>
      <c r="H4105" t="s">
        <v>28</v>
      </c>
      <c r="I4105">
        <v>11</v>
      </c>
      <c r="J4105" t="s">
        <v>47</v>
      </c>
      <c r="K4105">
        <v>99213</v>
      </c>
      <c r="O4105">
        <v>1</v>
      </c>
      <c r="P4105">
        <v>164.01</v>
      </c>
      <c r="Q4105">
        <v>121.49</v>
      </c>
      <c r="R4105">
        <v>97.19</v>
      </c>
      <c r="S4105">
        <v>24.3</v>
      </c>
      <c r="T4105" t="s">
        <v>30</v>
      </c>
      <c r="X4105" t="s">
        <v>233</v>
      </c>
      <c r="Y4105" t="s">
        <v>32</v>
      </c>
      <c r="Z4105" t="s">
        <v>39</v>
      </c>
      <c r="AA4105" t="str">
        <f>IFERROR(_xlfn.XLOOKUP($J4105,avoidable_ed_reference!$A$2:$A$13,avoidable_ed_reference!$C$2:$C$13),"Not Classified")</f>
        <v>Not Classified</v>
      </c>
      <c r="AB4105" t="str">
        <f>IFERROR(_xlfn.XLOOKUP($B4105,enrollment!$A$2:$A$801,enrollment!$I$2:$I$801),"")</f>
        <v>OH</v>
      </c>
      <c r="AC4105">
        <f>IFERROR(_xlfn.XLOOKUP($B4105,enrollment!$A$2:$A$801,enrollment!$L$2:$L$801),"")</f>
        <v>67</v>
      </c>
      <c r="AD4105" t="str" cm="1">
        <f t="array" ref="AD4105">_xlfn.IFS(AC4105="","Unknown",AC4105&lt;18,"0-17",AC4105&lt;35,"18-34",AC4105&lt;50,"35-49",AC4105&lt;65,"50-64",TRUE,"65+")</f>
        <v>65+</v>
      </c>
      <c r="AE4105">
        <f>IFERROR(_xlfn.XLOOKUP($B4105,enrollment!$A$2:$A$801,enrollment!$O$2:$O$801),"")</f>
        <v>2345678901</v>
      </c>
      <c r="AF4105">
        <f>IFERROR(_xlfn.XLOOKUP($AE4105,providers!$B$2:$B$11,providers!$Q$2:$Q$11),"")</f>
        <v>4.2</v>
      </c>
      <c r="AG4105" s="1">
        <f t="shared" si="64"/>
        <v>45505</v>
      </c>
    </row>
    <row r="4106" spans="1:33" x14ac:dyDescent="0.25">
      <c r="A4106" t="s">
        <v>4732</v>
      </c>
      <c r="B4106" t="s">
        <v>4730</v>
      </c>
      <c r="C4106">
        <v>5678901234</v>
      </c>
      <c r="D4106">
        <v>5678901234</v>
      </c>
      <c r="E4106" s="1">
        <v>45623</v>
      </c>
      <c r="F4106" s="1">
        <v>45623</v>
      </c>
      <c r="G4106" s="1">
        <v>45654</v>
      </c>
      <c r="H4106" t="s">
        <v>28</v>
      </c>
      <c r="I4106">
        <v>20</v>
      </c>
      <c r="J4106" t="s">
        <v>35</v>
      </c>
      <c r="K4106">
        <v>99213</v>
      </c>
      <c r="O4106">
        <v>1</v>
      </c>
      <c r="P4106">
        <v>166.39</v>
      </c>
      <c r="Q4106">
        <v>127.99</v>
      </c>
      <c r="R4106">
        <v>102.39</v>
      </c>
      <c r="S4106">
        <v>25.6</v>
      </c>
      <c r="T4106" t="s">
        <v>30</v>
      </c>
      <c r="X4106" t="s">
        <v>233</v>
      </c>
      <c r="Y4106" t="s">
        <v>32</v>
      </c>
      <c r="Z4106" t="s">
        <v>36</v>
      </c>
      <c r="AA4106" t="str">
        <f>IFERROR(_xlfn.XLOOKUP($J4106,avoidable_ed_reference!$A$2:$A$13,avoidable_ed_reference!$C$2:$C$13),"Not Classified")</f>
        <v>Avoidable</v>
      </c>
      <c r="AB4106" t="str">
        <f>IFERROR(_xlfn.XLOOKUP($B4106,enrollment!$A$2:$A$801,enrollment!$I$2:$I$801),"")</f>
        <v>OH</v>
      </c>
      <c r="AC4106">
        <f>IFERROR(_xlfn.XLOOKUP($B4106,enrollment!$A$2:$A$801,enrollment!$L$2:$L$801),"")</f>
        <v>67</v>
      </c>
      <c r="AD4106" t="str" cm="1">
        <f t="array" ref="AD4106">_xlfn.IFS(AC4106="","Unknown",AC4106&lt;18,"0-17",AC4106&lt;35,"18-34",AC4106&lt;50,"35-49",AC4106&lt;65,"50-64",TRUE,"65+")</f>
        <v>65+</v>
      </c>
      <c r="AE4106">
        <f>IFERROR(_xlfn.XLOOKUP($B4106,enrollment!$A$2:$A$801,enrollment!$O$2:$O$801),"")</f>
        <v>2345678901</v>
      </c>
      <c r="AF4106">
        <f>IFERROR(_xlfn.XLOOKUP($AE4106,providers!$B$2:$B$11,providers!$Q$2:$Q$11),"")</f>
        <v>4.2</v>
      </c>
      <c r="AG4106" s="1">
        <f t="shared" si="64"/>
        <v>45597</v>
      </c>
    </row>
    <row r="4107" spans="1:33" x14ac:dyDescent="0.25">
      <c r="A4107" t="s">
        <v>4733</v>
      </c>
      <c r="B4107" t="s">
        <v>4730</v>
      </c>
      <c r="C4107">
        <v>2345678901</v>
      </c>
      <c r="D4107">
        <v>2345678901</v>
      </c>
      <c r="E4107" s="1">
        <v>45304</v>
      </c>
      <c r="F4107" s="1">
        <v>45304</v>
      </c>
      <c r="G4107" s="1">
        <v>45335</v>
      </c>
      <c r="H4107" t="s">
        <v>28</v>
      </c>
      <c r="I4107">
        <v>11</v>
      </c>
      <c r="J4107" t="s">
        <v>38</v>
      </c>
      <c r="K4107">
        <v>99213</v>
      </c>
      <c r="O4107">
        <v>1</v>
      </c>
      <c r="P4107">
        <v>178</v>
      </c>
      <c r="Q4107">
        <v>131.85</v>
      </c>
      <c r="R4107">
        <v>105.48</v>
      </c>
      <c r="S4107">
        <v>26.37</v>
      </c>
      <c r="T4107" t="s">
        <v>30</v>
      </c>
      <c r="X4107" t="s">
        <v>233</v>
      </c>
      <c r="Y4107" t="s">
        <v>32</v>
      </c>
      <c r="Z4107" t="s">
        <v>39</v>
      </c>
      <c r="AA4107" t="str">
        <f>IFERROR(_xlfn.XLOOKUP($J4107,avoidable_ed_reference!$A$2:$A$13,avoidable_ed_reference!$C$2:$C$13),"Not Classified")</f>
        <v>Not Classified</v>
      </c>
      <c r="AB4107" t="str">
        <f>IFERROR(_xlfn.XLOOKUP($B4107,enrollment!$A$2:$A$801,enrollment!$I$2:$I$801),"")</f>
        <v>OH</v>
      </c>
      <c r="AC4107">
        <f>IFERROR(_xlfn.XLOOKUP($B4107,enrollment!$A$2:$A$801,enrollment!$L$2:$L$801),"")</f>
        <v>67</v>
      </c>
      <c r="AD4107" t="str" cm="1">
        <f t="array" ref="AD4107">_xlfn.IFS(AC4107="","Unknown",AC4107&lt;18,"0-17",AC4107&lt;35,"18-34",AC4107&lt;50,"35-49",AC4107&lt;65,"50-64",TRUE,"65+")</f>
        <v>65+</v>
      </c>
      <c r="AE4107">
        <f>IFERROR(_xlfn.XLOOKUP($B4107,enrollment!$A$2:$A$801,enrollment!$O$2:$O$801),"")</f>
        <v>2345678901</v>
      </c>
      <c r="AF4107">
        <f>IFERROR(_xlfn.XLOOKUP($AE4107,providers!$B$2:$B$11,providers!$Q$2:$Q$11),"")</f>
        <v>4.2</v>
      </c>
      <c r="AG4107" s="1">
        <f t="shared" si="64"/>
        <v>45292</v>
      </c>
    </row>
    <row r="4108" spans="1:33" x14ac:dyDescent="0.25">
      <c r="A4108" t="s">
        <v>4734</v>
      </c>
      <c r="B4108" t="s">
        <v>4735</v>
      </c>
      <c r="C4108">
        <v>6789012345</v>
      </c>
      <c r="D4108">
        <v>6789012345</v>
      </c>
      <c r="E4108" s="1">
        <v>45574</v>
      </c>
      <c r="F4108" s="1">
        <v>45574</v>
      </c>
      <c r="G4108" s="1">
        <v>45604</v>
      </c>
      <c r="H4108" t="s">
        <v>59</v>
      </c>
      <c r="J4108" t="s">
        <v>99</v>
      </c>
      <c r="L4108" s="2" t="s">
        <v>61</v>
      </c>
      <c r="M4108" t="s">
        <v>62</v>
      </c>
      <c r="N4108" t="s">
        <v>63</v>
      </c>
      <c r="O4108">
        <v>1</v>
      </c>
      <c r="P4108">
        <v>1121.0899999999999</v>
      </c>
      <c r="Q4108">
        <v>1019.17</v>
      </c>
      <c r="R4108">
        <v>815.34</v>
      </c>
      <c r="S4108">
        <v>203.83</v>
      </c>
      <c r="T4108" t="s">
        <v>30</v>
      </c>
      <c r="X4108" t="s">
        <v>31</v>
      </c>
      <c r="Y4108" t="s">
        <v>32</v>
      </c>
      <c r="Z4108" t="s">
        <v>64</v>
      </c>
      <c r="AA4108" t="str">
        <f>IFERROR(_xlfn.XLOOKUP($J4108,avoidable_ed_reference!$A$2:$A$13,avoidable_ed_reference!$C$2:$C$13),"Not Classified")</f>
        <v>Not Classified</v>
      </c>
      <c r="AB4108" t="str">
        <f>IFERROR(_xlfn.XLOOKUP($B4108,enrollment!$A$2:$A$801,enrollment!$I$2:$I$801),"")</f>
        <v>GA</v>
      </c>
      <c r="AC4108">
        <f>IFERROR(_xlfn.XLOOKUP($B4108,enrollment!$A$2:$A$801,enrollment!$L$2:$L$801),"")</f>
        <v>34</v>
      </c>
      <c r="AD4108" t="str" cm="1">
        <f t="array" ref="AD4108">_xlfn.IFS(AC4108="","Unknown",AC4108&lt;18,"0-17",AC4108&lt;35,"18-34",AC4108&lt;50,"35-49",AC4108&lt;65,"50-64",TRUE,"65+")</f>
        <v>18-34</v>
      </c>
      <c r="AE4108">
        <f>IFERROR(_xlfn.XLOOKUP($B4108,enrollment!$A$2:$A$801,enrollment!$O$2:$O$801),"")</f>
        <v>8901234567</v>
      </c>
      <c r="AF4108">
        <f>IFERROR(_xlfn.XLOOKUP($AE4108,providers!$B$2:$B$11,providers!$Q$2:$Q$11),"")</f>
        <v>3.7</v>
      </c>
      <c r="AG4108" s="1">
        <f t="shared" si="64"/>
        <v>45566</v>
      </c>
    </row>
    <row r="4109" spans="1:33" x14ac:dyDescent="0.25">
      <c r="A4109" t="s">
        <v>4736</v>
      </c>
      <c r="B4109" t="s">
        <v>4735</v>
      </c>
      <c r="C4109">
        <v>5678901234</v>
      </c>
      <c r="D4109">
        <v>5678901234</v>
      </c>
      <c r="E4109" s="1">
        <v>45309</v>
      </c>
      <c r="F4109" s="1">
        <v>45309</v>
      </c>
      <c r="G4109" s="1">
        <v>45326</v>
      </c>
      <c r="H4109" t="s">
        <v>28</v>
      </c>
      <c r="I4109">
        <v>20</v>
      </c>
      <c r="J4109" t="s">
        <v>35</v>
      </c>
      <c r="K4109">
        <v>99213</v>
      </c>
      <c r="O4109">
        <v>1</v>
      </c>
      <c r="P4109">
        <v>196.13</v>
      </c>
      <c r="Q4109">
        <v>150.87</v>
      </c>
      <c r="R4109">
        <v>120.7</v>
      </c>
      <c r="S4109">
        <v>30.17</v>
      </c>
      <c r="T4109" t="s">
        <v>30</v>
      </c>
      <c r="X4109" t="s">
        <v>31</v>
      </c>
      <c r="Y4109" t="s">
        <v>32</v>
      </c>
      <c r="Z4109" t="s">
        <v>36</v>
      </c>
      <c r="AA4109" t="str">
        <f>IFERROR(_xlfn.XLOOKUP($J4109,avoidable_ed_reference!$A$2:$A$13,avoidable_ed_reference!$C$2:$C$13),"Not Classified")</f>
        <v>Avoidable</v>
      </c>
      <c r="AB4109" t="str">
        <f>IFERROR(_xlfn.XLOOKUP($B4109,enrollment!$A$2:$A$801,enrollment!$I$2:$I$801),"")</f>
        <v>GA</v>
      </c>
      <c r="AC4109">
        <f>IFERROR(_xlfn.XLOOKUP($B4109,enrollment!$A$2:$A$801,enrollment!$L$2:$L$801),"")</f>
        <v>34</v>
      </c>
      <c r="AD4109" t="str" cm="1">
        <f t="array" ref="AD4109">_xlfn.IFS(AC4109="","Unknown",AC4109&lt;18,"0-17",AC4109&lt;35,"18-34",AC4109&lt;50,"35-49",AC4109&lt;65,"50-64",TRUE,"65+")</f>
        <v>18-34</v>
      </c>
      <c r="AE4109">
        <f>IFERROR(_xlfn.XLOOKUP($B4109,enrollment!$A$2:$A$801,enrollment!$O$2:$O$801),"")</f>
        <v>8901234567</v>
      </c>
      <c r="AF4109">
        <f>IFERROR(_xlfn.XLOOKUP($AE4109,providers!$B$2:$B$11,providers!$Q$2:$Q$11),"")</f>
        <v>3.7</v>
      </c>
      <c r="AG4109" s="1">
        <f t="shared" si="64"/>
        <v>45292</v>
      </c>
    </row>
    <row r="4110" spans="1:33" x14ac:dyDescent="0.25">
      <c r="A4110" t="s">
        <v>4737</v>
      </c>
      <c r="B4110" t="s">
        <v>4735</v>
      </c>
      <c r="C4110">
        <v>8901234567</v>
      </c>
      <c r="D4110">
        <v>8901234567</v>
      </c>
      <c r="E4110" s="1">
        <v>45556</v>
      </c>
      <c r="F4110" s="1">
        <v>45556</v>
      </c>
      <c r="G4110" s="1">
        <v>45588</v>
      </c>
      <c r="H4110" t="s">
        <v>28</v>
      </c>
      <c r="I4110">
        <v>11</v>
      </c>
      <c r="J4110" t="s">
        <v>38</v>
      </c>
      <c r="K4110">
        <v>99213</v>
      </c>
      <c r="O4110">
        <v>1</v>
      </c>
      <c r="P4110">
        <v>214.7</v>
      </c>
      <c r="Q4110">
        <v>159.04</v>
      </c>
      <c r="R4110">
        <v>127.23</v>
      </c>
      <c r="S4110">
        <v>31.81</v>
      </c>
      <c r="T4110" t="s">
        <v>30</v>
      </c>
      <c r="X4110" t="s">
        <v>31</v>
      </c>
      <c r="Y4110" t="s">
        <v>32</v>
      </c>
      <c r="Z4110" t="s">
        <v>39</v>
      </c>
      <c r="AA4110" t="str">
        <f>IFERROR(_xlfn.XLOOKUP($J4110,avoidable_ed_reference!$A$2:$A$13,avoidable_ed_reference!$C$2:$C$13),"Not Classified")</f>
        <v>Not Classified</v>
      </c>
      <c r="AB4110" t="str">
        <f>IFERROR(_xlfn.XLOOKUP($B4110,enrollment!$A$2:$A$801,enrollment!$I$2:$I$801),"")</f>
        <v>GA</v>
      </c>
      <c r="AC4110">
        <f>IFERROR(_xlfn.XLOOKUP($B4110,enrollment!$A$2:$A$801,enrollment!$L$2:$L$801),"")</f>
        <v>34</v>
      </c>
      <c r="AD4110" t="str" cm="1">
        <f t="array" ref="AD4110">_xlfn.IFS(AC4110="","Unknown",AC4110&lt;18,"0-17",AC4110&lt;35,"18-34",AC4110&lt;50,"35-49",AC4110&lt;65,"50-64",TRUE,"65+")</f>
        <v>18-34</v>
      </c>
      <c r="AE4110">
        <f>IFERROR(_xlfn.XLOOKUP($B4110,enrollment!$A$2:$A$801,enrollment!$O$2:$O$801),"")</f>
        <v>8901234567</v>
      </c>
      <c r="AF4110">
        <f>IFERROR(_xlfn.XLOOKUP($AE4110,providers!$B$2:$B$11,providers!$Q$2:$Q$11),"")</f>
        <v>3.7</v>
      </c>
      <c r="AG4110" s="1">
        <f t="shared" si="64"/>
        <v>45536</v>
      </c>
    </row>
    <row r="4111" spans="1:33" x14ac:dyDescent="0.25">
      <c r="A4111" t="s">
        <v>4738</v>
      </c>
      <c r="B4111" t="s">
        <v>4735</v>
      </c>
      <c r="C4111">
        <v>8901234567</v>
      </c>
      <c r="D4111">
        <v>8901234567</v>
      </c>
      <c r="E4111" s="1">
        <v>45318</v>
      </c>
      <c r="F4111" s="1">
        <v>45318</v>
      </c>
      <c r="G4111" s="1">
        <v>45333</v>
      </c>
      <c r="H4111" t="s">
        <v>28</v>
      </c>
      <c r="I4111">
        <v>11</v>
      </c>
      <c r="J4111" t="s">
        <v>35</v>
      </c>
      <c r="K4111">
        <v>99213</v>
      </c>
      <c r="O4111">
        <v>1</v>
      </c>
      <c r="P4111">
        <v>188.16</v>
      </c>
      <c r="Q4111">
        <v>139.38</v>
      </c>
      <c r="R4111">
        <v>111.5</v>
      </c>
      <c r="S4111">
        <v>27.88</v>
      </c>
      <c r="T4111" t="s">
        <v>30</v>
      </c>
      <c r="X4111" t="s">
        <v>31</v>
      </c>
      <c r="Y4111" t="s">
        <v>32</v>
      </c>
      <c r="Z4111" t="s">
        <v>39</v>
      </c>
      <c r="AA4111" t="str">
        <f>IFERROR(_xlfn.XLOOKUP($J4111,avoidable_ed_reference!$A$2:$A$13,avoidable_ed_reference!$C$2:$C$13),"Not Classified")</f>
        <v>Avoidable</v>
      </c>
      <c r="AB4111" t="str">
        <f>IFERROR(_xlfn.XLOOKUP($B4111,enrollment!$A$2:$A$801,enrollment!$I$2:$I$801),"")</f>
        <v>GA</v>
      </c>
      <c r="AC4111">
        <f>IFERROR(_xlfn.XLOOKUP($B4111,enrollment!$A$2:$A$801,enrollment!$L$2:$L$801),"")</f>
        <v>34</v>
      </c>
      <c r="AD4111" t="str" cm="1">
        <f t="array" ref="AD4111">_xlfn.IFS(AC4111="","Unknown",AC4111&lt;18,"0-17",AC4111&lt;35,"18-34",AC4111&lt;50,"35-49",AC4111&lt;65,"50-64",TRUE,"65+")</f>
        <v>18-34</v>
      </c>
      <c r="AE4111">
        <f>IFERROR(_xlfn.XLOOKUP($B4111,enrollment!$A$2:$A$801,enrollment!$O$2:$O$801),"")</f>
        <v>8901234567</v>
      </c>
      <c r="AF4111">
        <f>IFERROR(_xlfn.XLOOKUP($AE4111,providers!$B$2:$B$11,providers!$Q$2:$Q$11),"")</f>
        <v>3.7</v>
      </c>
      <c r="AG4111" s="1">
        <f t="shared" si="64"/>
        <v>45292</v>
      </c>
    </row>
    <row r="4112" spans="1:33" x14ac:dyDescent="0.25">
      <c r="A4112" t="s">
        <v>4739</v>
      </c>
      <c r="B4112" t="s">
        <v>4735</v>
      </c>
      <c r="C4112">
        <v>5678901234</v>
      </c>
      <c r="D4112">
        <v>5678901234</v>
      </c>
      <c r="E4112" s="1">
        <v>45502</v>
      </c>
      <c r="F4112" s="1">
        <v>45502</v>
      </c>
      <c r="G4112" s="1">
        <v>45521</v>
      </c>
      <c r="H4112" t="s">
        <v>28</v>
      </c>
      <c r="I4112">
        <v>20</v>
      </c>
      <c r="J4112" t="s">
        <v>35</v>
      </c>
      <c r="K4112">
        <v>99213</v>
      </c>
      <c r="O4112">
        <v>1</v>
      </c>
      <c r="P4112">
        <v>151.46</v>
      </c>
      <c r="Q4112">
        <v>116.51</v>
      </c>
      <c r="R4112">
        <v>93.21</v>
      </c>
      <c r="S4112">
        <v>23.3</v>
      </c>
      <c r="T4112" t="s">
        <v>30</v>
      </c>
      <c r="X4112" t="s">
        <v>31</v>
      </c>
      <c r="Y4112" t="s">
        <v>32</v>
      </c>
      <c r="Z4112" t="s">
        <v>36</v>
      </c>
      <c r="AA4112" t="str">
        <f>IFERROR(_xlfn.XLOOKUP($J4112,avoidable_ed_reference!$A$2:$A$13,avoidable_ed_reference!$C$2:$C$13),"Not Classified")</f>
        <v>Avoidable</v>
      </c>
      <c r="AB4112" t="str">
        <f>IFERROR(_xlfn.XLOOKUP($B4112,enrollment!$A$2:$A$801,enrollment!$I$2:$I$801),"")</f>
        <v>GA</v>
      </c>
      <c r="AC4112">
        <f>IFERROR(_xlfn.XLOOKUP($B4112,enrollment!$A$2:$A$801,enrollment!$L$2:$L$801),"")</f>
        <v>34</v>
      </c>
      <c r="AD4112" t="str" cm="1">
        <f t="array" ref="AD4112">_xlfn.IFS(AC4112="","Unknown",AC4112&lt;18,"0-17",AC4112&lt;35,"18-34",AC4112&lt;50,"35-49",AC4112&lt;65,"50-64",TRUE,"65+")</f>
        <v>18-34</v>
      </c>
      <c r="AE4112">
        <f>IFERROR(_xlfn.XLOOKUP($B4112,enrollment!$A$2:$A$801,enrollment!$O$2:$O$801),"")</f>
        <v>8901234567</v>
      </c>
      <c r="AF4112">
        <f>IFERROR(_xlfn.XLOOKUP($AE4112,providers!$B$2:$B$11,providers!$Q$2:$Q$11),"")</f>
        <v>3.7</v>
      </c>
      <c r="AG4112" s="1">
        <f t="shared" si="64"/>
        <v>45474</v>
      </c>
    </row>
    <row r="4113" spans="1:33" x14ac:dyDescent="0.25">
      <c r="A4113" t="s">
        <v>4740</v>
      </c>
      <c r="B4113" t="s">
        <v>4735</v>
      </c>
      <c r="C4113">
        <v>8901234567</v>
      </c>
      <c r="D4113">
        <v>8901234567</v>
      </c>
      <c r="E4113" s="1">
        <v>45304</v>
      </c>
      <c r="F4113" s="1">
        <v>45304</v>
      </c>
      <c r="G4113" s="1">
        <v>45324</v>
      </c>
      <c r="H4113" t="s">
        <v>28</v>
      </c>
      <c r="I4113">
        <v>11</v>
      </c>
      <c r="J4113" t="s">
        <v>35</v>
      </c>
      <c r="K4113">
        <v>99213</v>
      </c>
      <c r="O4113">
        <v>1</v>
      </c>
      <c r="P4113">
        <v>230.73</v>
      </c>
      <c r="Q4113">
        <v>170.91</v>
      </c>
      <c r="R4113">
        <v>136.72999999999999</v>
      </c>
      <c r="S4113">
        <v>34.18</v>
      </c>
      <c r="T4113" t="s">
        <v>30</v>
      </c>
      <c r="X4113" t="s">
        <v>31</v>
      </c>
      <c r="Y4113" t="s">
        <v>32</v>
      </c>
      <c r="Z4113" t="s">
        <v>39</v>
      </c>
      <c r="AA4113" t="str">
        <f>IFERROR(_xlfn.XLOOKUP($J4113,avoidable_ed_reference!$A$2:$A$13,avoidable_ed_reference!$C$2:$C$13),"Not Classified")</f>
        <v>Avoidable</v>
      </c>
      <c r="AB4113" t="str">
        <f>IFERROR(_xlfn.XLOOKUP($B4113,enrollment!$A$2:$A$801,enrollment!$I$2:$I$801),"")</f>
        <v>GA</v>
      </c>
      <c r="AC4113">
        <f>IFERROR(_xlfn.XLOOKUP($B4113,enrollment!$A$2:$A$801,enrollment!$L$2:$L$801),"")</f>
        <v>34</v>
      </c>
      <c r="AD4113" t="str" cm="1">
        <f t="array" ref="AD4113">_xlfn.IFS(AC4113="","Unknown",AC4113&lt;18,"0-17",AC4113&lt;35,"18-34",AC4113&lt;50,"35-49",AC4113&lt;65,"50-64",TRUE,"65+")</f>
        <v>18-34</v>
      </c>
      <c r="AE4113">
        <f>IFERROR(_xlfn.XLOOKUP($B4113,enrollment!$A$2:$A$801,enrollment!$O$2:$O$801),"")</f>
        <v>8901234567</v>
      </c>
      <c r="AF4113">
        <f>IFERROR(_xlfn.XLOOKUP($AE4113,providers!$B$2:$B$11,providers!$Q$2:$Q$11),"")</f>
        <v>3.7</v>
      </c>
      <c r="AG4113" s="1">
        <f t="shared" si="64"/>
        <v>45292</v>
      </c>
    </row>
    <row r="4114" spans="1:33" x14ac:dyDescent="0.25">
      <c r="A4114" t="s">
        <v>4741</v>
      </c>
      <c r="B4114" t="s">
        <v>4742</v>
      </c>
      <c r="C4114">
        <v>6789012345</v>
      </c>
      <c r="D4114">
        <v>6789012345</v>
      </c>
      <c r="E4114" s="1">
        <v>45647</v>
      </c>
      <c r="F4114" s="1">
        <v>45647</v>
      </c>
      <c r="G4114" s="1">
        <v>45665</v>
      </c>
      <c r="H4114" t="s">
        <v>28</v>
      </c>
      <c r="I4114">
        <v>22</v>
      </c>
      <c r="J4114" t="s">
        <v>29</v>
      </c>
      <c r="K4114">
        <v>90837</v>
      </c>
      <c r="O4114">
        <v>1</v>
      </c>
      <c r="P4114">
        <v>230.98</v>
      </c>
      <c r="Q4114">
        <v>171.1</v>
      </c>
      <c r="R4114">
        <v>136.88</v>
      </c>
      <c r="S4114">
        <v>34.22</v>
      </c>
      <c r="T4114" t="s">
        <v>30</v>
      </c>
      <c r="X4114" t="s">
        <v>31</v>
      </c>
      <c r="Y4114" t="s">
        <v>32</v>
      </c>
      <c r="Z4114" t="s">
        <v>33</v>
      </c>
      <c r="AA4114" t="str">
        <f>IFERROR(_xlfn.XLOOKUP($J4114,avoidable_ed_reference!$A$2:$A$13,avoidable_ed_reference!$C$2:$C$13),"Not Classified")</f>
        <v>Potentially Avoidable</v>
      </c>
      <c r="AB4114" t="str">
        <f>IFERROR(_xlfn.XLOOKUP($B4114,enrollment!$A$2:$A$801,enrollment!$I$2:$I$801),"")</f>
        <v>GA</v>
      </c>
      <c r="AC4114">
        <f>IFERROR(_xlfn.XLOOKUP($B4114,enrollment!$A$2:$A$801,enrollment!$L$2:$L$801),"")</f>
        <v>43</v>
      </c>
      <c r="AD4114" t="str" cm="1">
        <f t="array" ref="AD4114">_xlfn.IFS(AC4114="","Unknown",AC4114&lt;18,"0-17",AC4114&lt;35,"18-34",AC4114&lt;50,"35-49",AC4114&lt;65,"50-64",TRUE,"65+")</f>
        <v>35-49</v>
      </c>
      <c r="AE4114">
        <f>IFERROR(_xlfn.XLOOKUP($B4114,enrollment!$A$2:$A$801,enrollment!$O$2:$O$801),"")</f>
        <v>8901234567</v>
      </c>
      <c r="AF4114">
        <f>IFERROR(_xlfn.XLOOKUP($AE4114,providers!$B$2:$B$11,providers!$Q$2:$Q$11),"")</f>
        <v>3.7</v>
      </c>
      <c r="AG4114" s="1">
        <f t="shared" si="64"/>
        <v>45627</v>
      </c>
    </row>
    <row r="4115" spans="1:33" x14ac:dyDescent="0.25">
      <c r="A4115" t="s">
        <v>4743</v>
      </c>
      <c r="B4115" t="s">
        <v>4742</v>
      </c>
      <c r="C4115">
        <v>9012345678</v>
      </c>
      <c r="D4115">
        <v>9012345678</v>
      </c>
      <c r="E4115" s="1">
        <v>45425</v>
      </c>
      <c r="F4115" s="1">
        <v>45425</v>
      </c>
      <c r="G4115" s="1">
        <v>45445</v>
      </c>
      <c r="H4115" t="s">
        <v>59</v>
      </c>
      <c r="J4115" t="s">
        <v>99</v>
      </c>
      <c r="L4115" s="2" t="s">
        <v>82</v>
      </c>
      <c r="M4115" t="s">
        <v>83</v>
      </c>
      <c r="N4115" t="s">
        <v>84</v>
      </c>
      <c r="O4115">
        <v>1</v>
      </c>
      <c r="P4115">
        <v>1056.8499999999999</v>
      </c>
      <c r="Q4115">
        <v>960.77</v>
      </c>
      <c r="R4115">
        <v>768.62</v>
      </c>
      <c r="S4115">
        <v>192.15</v>
      </c>
      <c r="T4115" t="s">
        <v>30</v>
      </c>
      <c r="X4115" t="s">
        <v>31</v>
      </c>
      <c r="Y4115" t="s">
        <v>32</v>
      </c>
      <c r="Z4115" t="s">
        <v>64</v>
      </c>
      <c r="AA4115" t="str">
        <f>IFERROR(_xlfn.XLOOKUP($J4115,avoidable_ed_reference!$A$2:$A$13,avoidable_ed_reference!$C$2:$C$13),"Not Classified")</f>
        <v>Not Classified</v>
      </c>
      <c r="AB4115" t="str">
        <f>IFERROR(_xlfn.XLOOKUP($B4115,enrollment!$A$2:$A$801,enrollment!$I$2:$I$801),"")</f>
        <v>GA</v>
      </c>
      <c r="AC4115">
        <f>IFERROR(_xlfn.XLOOKUP($B4115,enrollment!$A$2:$A$801,enrollment!$L$2:$L$801),"")</f>
        <v>43</v>
      </c>
      <c r="AD4115" t="str" cm="1">
        <f t="array" ref="AD4115">_xlfn.IFS(AC4115="","Unknown",AC4115&lt;18,"0-17",AC4115&lt;35,"18-34",AC4115&lt;50,"35-49",AC4115&lt;65,"50-64",TRUE,"65+")</f>
        <v>35-49</v>
      </c>
      <c r="AE4115">
        <f>IFERROR(_xlfn.XLOOKUP($B4115,enrollment!$A$2:$A$801,enrollment!$O$2:$O$801),"")</f>
        <v>8901234567</v>
      </c>
      <c r="AF4115">
        <f>IFERROR(_xlfn.XLOOKUP($AE4115,providers!$B$2:$B$11,providers!$Q$2:$Q$11),"")</f>
        <v>3.7</v>
      </c>
      <c r="AG4115" s="1">
        <f t="shared" si="64"/>
        <v>45413</v>
      </c>
    </row>
    <row r="4116" spans="1:33" x14ac:dyDescent="0.25">
      <c r="A4116" t="s">
        <v>4744</v>
      </c>
      <c r="B4116" t="s">
        <v>4742</v>
      </c>
      <c r="C4116">
        <v>6789012345</v>
      </c>
      <c r="D4116">
        <v>6789012345</v>
      </c>
      <c r="E4116" s="1">
        <v>45367</v>
      </c>
      <c r="F4116" s="1">
        <v>45367</v>
      </c>
      <c r="G4116" s="1">
        <v>45384</v>
      </c>
      <c r="H4116" t="s">
        <v>28</v>
      </c>
      <c r="I4116">
        <v>23</v>
      </c>
      <c r="J4116" t="s">
        <v>35</v>
      </c>
      <c r="K4116">
        <v>99284</v>
      </c>
      <c r="O4116">
        <v>1</v>
      </c>
      <c r="P4116">
        <v>1568.36</v>
      </c>
      <c r="Q4116">
        <v>871.31</v>
      </c>
      <c r="R4116">
        <v>697.05</v>
      </c>
      <c r="S4116">
        <v>174.26</v>
      </c>
      <c r="T4116" t="s">
        <v>30</v>
      </c>
      <c r="X4116" t="s">
        <v>31</v>
      </c>
      <c r="Y4116" t="s">
        <v>32</v>
      </c>
      <c r="Z4116" t="s">
        <v>45</v>
      </c>
      <c r="AA4116" t="str">
        <f>IFERROR(_xlfn.XLOOKUP($J4116,avoidable_ed_reference!$A$2:$A$13,avoidable_ed_reference!$C$2:$C$13),"Not Classified")</f>
        <v>Avoidable</v>
      </c>
      <c r="AB4116" t="str">
        <f>IFERROR(_xlfn.XLOOKUP($B4116,enrollment!$A$2:$A$801,enrollment!$I$2:$I$801),"")</f>
        <v>GA</v>
      </c>
      <c r="AC4116">
        <f>IFERROR(_xlfn.XLOOKUP($B4116,enrollment!$A$2:$A$801,enrollment!$L$2:$L$801),"")</f>
        <v>43</v>
      </c>
      <c r="AD4116" t="str" cm="1">
        <f t="array" ref="AD4116">_xlfn.IFS(AC4116="","Unknown",AC4116&lt;18,"0-17",AC4116&lt;35,"18-34",AC4116&lt;50,"35-49",AC4116&lt;65,"50-64",TRUE,"65+")</f>
        <v>35-49</v>
      </c>
      <c r="AE4116">
        <f>IFERROR(_xlfn.XLOOKUP($B4116,enrollment!$A$2:$A$801,enrollment!$O$2:$O$801),"")</f>
        <v>8901234567</v>
      </c>
      <c r="AF4116">
        <f>IFERROR(_xlfn.XLOOKUP($AE4116,providers!$B$2:$B$11,providers!$Q$2:$Q$11),"")</f>
        <v>3.7</v>
      </c>
      <c r="AG4116" s="1">
        <f t="shared" si="64"/>
        <v>45352</v>
      </c>
    </row>
    <row r="4117" spans="1:33" x14ac:dyDescent="0.25">
      <c r="A4117" t="s">
        <v>4745</v>
      </c>
      <c r="B4117" t="s">
        <v>4742</v>
      </c>
      <c r="C4117">
        <v>8901234567</v>
      </c>
      <c r="D4117">
        <v>8901234567</v>
      </c>
      <c r="E4117" s="1">
        <v>45367</v>
      </c>
      <c r="F4117" s="1">
        <v>45367</v>
      </c>
      <c r="G4117" s="1">
        <v>45391</v>
      </c>
      <c r="H4117" t="s">
        <v>28</v>
      </c>
      <c r="I4117">
        <v>11</v>
      </c>
      <c r="J4117" t="s">
        <v>35</v>
      </c>
      <c r="K4117">
        <v>99213</v>
      </c>
      <c r="O4117">
        <v>1</v>
      </c>
      <c r="P4117">
        <v>189.5</v>
      </c>
      <c r="Q4117">
        <v>140.37</v>
      </c>
      <c r="R4117">
        <v>112.3</v>
      </c>
      <c r="S4117">
        <v>28.07</v>
      </c>
      <c r="T4117" t="s">
        <v>30</v>
      </c>
      <c r="X4117" t="s">
        <v>31</v>
      </c>
      <c r="Y4117" t="s">
        <v>32</v>
      </c>
      <c r="Z4117" t="s">
        <v>39</v>
      </c>
      <c r="AA4117" t="str">
        <f>IFERROR(_xlfn.XLOOKUP($J4117,avoidable_ed_reference!$A$2:$A$13,avoidable_ed_reference!$C$2:$C$13),"Not Classified")</f>
        <v>Avoidable</v>
      </c>
      <c r="AB4117" t="str">
        <f>IFERROR(_xlfn.XLOOKUP($B4117,enrollment!$A$2:$A$801,enrollment!$I$2:$I$801),"")</f>
        <v>GA</v>
      </c>
      <c r="AC4117">
        <f>IFERROR(_xlfn.XLOOKUP($B4117,enrollment!$A$2:$A$801,enrollment!$L$2:$L$801),"")</f>
        <v>43</v>
      </c>
      <c r="AD4117" t="str" cm="1">
        <f t="array" ref="AD4117">_xlfn.IFS(AC4117="","Unknown",AC4117&lt;18,"0-17",AC4117&lt;35,"18-34",AC4117&lt;50,"35-49",AC4117&lt;65,"50-64",TRUE,"65+")</f>
        <v>35-49</v>
      </c>
      <c r="AE4117">
        <f>IFERROR(_xlfn.XLOOKUP($B4117,enrollment!$A$2:$A$801,enrollment!$O$2:$O$801),"")</f>
        <v>8901234567</v>
      </c>
      <c r="AF4117">
        <f>IFERROR(_xlfn.XLOOKUP($AE4117,providers!$B$2:$B$11,providers!$Q$2:$Q$11),"")</f>
        <v>3.7</v>
      </c>
      <c r="AG4117" s="1">
        <f t="shared" si="64"/>
        <v>45352</v>
      </c>
    </row>
    <row r="4118" spans="1:33" x14ac:dyDescent="0.25">
      <c r="A4118" t="s">
        <v>4746</v>
      </c>
      <c r="B4118" t="s">
        <v>4742</v>
      </c>
      <c r="C4118">
        <v>8901234567</v>
      </c>
      <c r="D4118">
        <v>8901234567</v>
      </c>
      <c r="E4118" s="1">
        <v>45429</v>
      </c>
      <c r="F4118" s="1">
        <v>45429</v>
      </c>
      <c r="G4118" s="1">
        <v>45443</v>
      </c>
      <c r="H4118" t="s">
        <v>28</v>
      </c>
      <c r="I4118">
        <v>11</v>
      </c>
      <c r="J4118" t="s">
        <v>38</v>
      </c>
      <c r="K4118">
        <v>99213</v>
      </c>
      <c r="O4118">
        <v>1</v>
      </c>
      <c r="P4118">
        <v>225.34</v>
      </c>
      <c r="Q4118">
        <v>166.92</v>
      </c>
      <c r="R4118">
        <v>133.54</v>
      </c>
      <c r="S4118">
        <v>33.380000000000003</v>
      </c>
      <c r="T4118" t="s">
        <v>30</v>
      </c>
      <c r="X4118" t="s">
        <v>31</v>
      </c>
      <c r="Y4118" t="s">
        <v>32</v>
      </c>
      <c r="Z4118" t="s">
        <v>39</v>
      </c>
      <c r="AA4118" t="str">
        <f>IFERROR(_xlfn.XLOOKUP($J4118,avoidable_ed_reference!$A$2:$A$13,avoidable_ed_reference!$C$2:$C$13),"Not Classified")</f>
        <v>Not Classified</v>
      </c>
      <c r="AB4118" t="str">
        <f>IFERROR(_xlfn.XLOOKUP($B4118,enrollment!$A$2:$A$801,enrollment!$I$2:$I$801),"")</f>
        <v>GA</v>
      </c>
      <c r="AC4118">
        <f>IFERROR(_xlfn.XLOOKUP($B4118,enrollment!$A$2:$A$801,enrollment!$L$2:$L$801),"")</f>
        <v>43</v>
      </c>
      <c r="AD4118" t="str" cm="1">
        <f t="array" ref="AD4118">_xlfn.IFS(AC4118="","Unknown",AC4118&lt;18,"0-17",AC4118&lt;35,"18-34",AC4118&lt;50,"35-49",AC4118&lt;65,"50-64",TRUE,"65+")</f>
        <v>35-49</v>
      </c>
      <c r="AE4118">
        <f>IFERROR(_xlfn.XLOOKUP($B4118,enrollment!$A$2:$A$801,enrollment!$O$2:$O$801),"")</f>
        <v>8901234567</v>
      </c>
      <c r="AF4118">
        <f>IFERROR(_xlfn.XLOOKUP($AE4118,providers!$B$2:$B$11,providers!$Q$2:$Q$11),"")</f>
        <v>3.7</v>
      </c>
      <c r="AG4118" s="1">
        <f t="shared" si="64"/>
        <v>45413</v>
      </c>
    </row>
    <row r="4119" spans="1:33" x14ac:dyDescent="0.25">
      <c r="A4119" t="s">
        <v>4747</v>
      </c>
      <c r="B4119" t="s">
        <v>4742</v>
      </c>
      <c r="C4119">
        <v>6789012345</v>
      </c>
      <c r="D4119">
        <v>6789012345</v>
      </c>
      <c r="E4119" s="1">
        <v>45524</v>
      </c>
      <c r="F4119" s="1">
        <v>45524</v>
      </c>
      <c r="G4119" s="1">
        <v>45544</v>
      </c>
      <c r="H4119" t="s">
        <v>28</v>
      </c>
      <c r="I4119">
        <v>22</v>
      </c>
      <c r="J4119" t="s">
        <v>29</v>
      </c>
      <c r="K4119">
        <v>90837</v>
      </c>
      <c r="O4119">
        <v>1</v>
      </c>
      <c r="P4119">
        <v>207.95</v>
      </c>
      <c r="Q4119">
        <v>154.04</v>
      </c>
      <c r="R4119">
        <v>123.23</v>
      </c>
      <c r="S4119">
        <v>30.81</v>
      </c>
      <c r="T4119" t="s">
        <v>30</v>
      </c>
      <c r="X4119" t="s">
        <v>31</v>
      </c>
      <c r="Y4119" t="s">
        <v>32</v>
      </c>
      <c r="Z4119" t="s">
        <v>33</v>
      </c>
      <c r="AA4119" t="str">
        <f>IFERROR(_xlfn.XLOOKUP($J4119,avoidable_ed_reference!$A$2:$A$13,avoidable_ed_reference!$C$2:$C$13),"Not Classified")</f>
        <v>Potentially Avoidable</v>
      </c>
      <c r="AB4119" t="str">
        <f>IFERROR(_xlfn.XLOOKUP($B4119,enrollment!$A$2:$A$801,enrollment!$I$2:$I$801),"")</f>
        <v>GA</v>
      </c>
      <c r="AC4119">
        <f>IFERROR(_xlfn.XLOOKUP($B4119,enrollment!$A$2:$A$801,enrollment!$L$2:$L$801),"")</f>
        <v>43</v>
      </c>
      <c r="AD4119" t="str" cm="1">
        <f t="array" ref="AD4119">_xlfn.IFS(AC4119="","Unknown",AC4119&lt;18,"0-17",AC4119&lt;35,"18-34",AC4119&lt;50,"35-49",AC4119&lt;65,"50-64",TRUE,"65+")</f>
        <v>35-49</v>
      </c>
      <c r="AE4119">
        <f>IFERROR(_xlfn.XLOOKUP($B4119,enrollment!$A$2:$A$801,enrollment!$O$2:$O$801),"")</f>
        <v>8901234567</v>
      </c>
      <c r="AF4119">
        <f>IFERROR(_xlfn.XLOOKUP($AE4119,providers!$B$2:$B$11,providers!$Q$2:$Q$11),"")</f>
        <v>3.7</v>
      </c>
      <c r="AG4119" s="1">
        <f t="shared" si="64"/>
        <v>45505</v>
      </c>
    </row>
    <row r="4120" spans="1:33" x14ac:dyDescent="0.25">
      <c r="A4120" t="s">
        <v>4748</v>
      </c>
      <c r="B4120" t="s">
        <v>4742</v>
      </c>
      <c r="C4120">
        <v>8901234567</v>
      </c>
      <c r="D4120">
        <v>8901234567</v>
      </c>
      <c r="E4120" s="1">
        <v>45318</v>
      </c>
      <c r="F4120" s="1">
        <v>45318</v>
      </c>
      <c r="G4120" s="1">
        <v>45351</v>
      </c>
      <c r="H4120" t="s">
        <v>28</v>
      </c>
      <c r="I4120">
        <v>11</v>
      </c>
      <c r="J4120" t="s">
        <v>38</v>
      </c>
      <c r="K4120">
        <v>99213</v>
      </c>
      <c r="O4120">
        <v>1</v>
      </c>
      <c r="P4120">
        <v>239.22</v>
      </c>
      <c r="Q4120">
        <v>177.2</v>
      </c>
      <c r="R4120">
        <v>141.76</v>
      </c>
      <c r="S4120">
        <v>35.44</v>
      </c>
      <c r="T4120" t="s">
        <v>30</v>
      </c>
      <c r="X4120" t="s">
        <v>31</v>
      </c>
      <c r="Y4120" t="s">
        <v>32</v>
      </c>
      <c r="Z4120" t="s">
        <v>39</v>
      </c>
      <c r="AA4120" t="str">
        <f>IFERROR(_xlfn.XLOOKUP($J4120,avoidable_ed_reference!$A$2:$A$13,avoidable_ed_reference!$C$2:$C$13),"Not Classified")</f>
        <v>Not Classified</v>
      </c>
      <c r="AB4120" t="str">
        <f>IFERROR(_xlfn.XLOOKUP($B4120,enrollment!$A$2:$A$801,enrollment!$I$2:$I$801),"")</f>
        <v>GA</v>
      </c>
      <c r="AC4120">
        <f>IFERROR(_xlfn.XLOOKUP($B4120,enrollment!$A$2:$A$801,enrollment!$L$2:$L$801),"")</f>
        <v>43</v>
      </c>
      <c r="AD4120" t="str" cm="1">
        <f t="array" ref="AD4120">_xlfn.IFS(AC4120="","Unknown",AC4120&lt;18,"0-17",AC4120&lt;35,"18-34",AC4120&lt;50,"35-49",AC4120&lt;65,"50-64",TRUE,"65+")</f>
        <v>35-49</v>
      </c>
      <c r="AE4120">
        <f>IFERROR(_xlfn.XLOOKUP($B4120,enrollment!$A$2:$A$801,enrollment!$O$2:$O$801),"")</f>
        <v>8901234567</v>
      </c>
      <c r="AF4120">
        <f>IFERROR(_xlfn.XLOOKUP($AE4120,providers!$B$2:$B$11,providers!$Q$2:$Q$11),"")</f>
        <v>3.7</v>
      </c>
      <c r="AG4120" s="1">
        <f t="shared" si="64"/>
        <v>45292</v>
      </c>
    </row>
    <row r="4121" spans="1:33" x14ac:dyDescent="0.25">
      <c r="A4121" t="s">
        <v>4749</v>
      </c>
      <c r="B4121" t="s">
        <v>4742</v>
      </c>
      <c r="C4121">
        <v>6789012345</v>
      </c>
      <c r="D4121">
        <v>6789012345</v>
      </c>
      <c r="E4121" s="1">
        <v>45461</v>
      </c>
      <c r="F4121" s="1">
        <v>45461</v>
      </c>
      <c r="G4121" s="1">
        <v>45491</v>
      </c>
      <c r="H4121" t="s">
        <v>28</v>
      </c>
      <c r="I4121">
        <v>23</v>
      </c>
      <c r="J4121" t="s">
        <v>35</v>
      </c>
      <c r="K4121">
        <v>99284</v>
      </c>
      <c r="O4121">
        <v>1</v>
      </c>
      <c r="P4121">
        <v>1654.29</v>
      </c>
      <c r="Q4121">
        <v>919.05</v>
      </c>
      <c r="R4121">
        <v>735.24</v>
      </c>
      <c r="S4121">
        <v>183.81</v>
      </c>
      <c r="T4121" t="s">
        <v>30</v>
      </c>
      <c r="X4121" t="s">
        <v>31</v>
      </c>
      <c r="Y4121" t="s">
        <v>32</v>
      </c>
      <c r="Z4121" t="s">
        <v>45</v>
      </c>
      <c r="AA4121" t="str">
        <f>IFERROR(_xlfn.XLOOKUP($J4121,avoidable_ed_reference!$A$2:$A$13,avoidable_ed_reference!$C$2:$C$13),"Not Classified")</f>
        <v>Avoidable</v>
      </c>
      <c r="AB4121" t="str">
        <f>IFERROR(_xlfn.XLOOKUP($B4121,enrollment!$A$2:$A$801,enrollment!$I$2:$I$801),"")</f>
        <v>GA</v>
      </c>
      <c r="AC4121">
        <f>IFERROR(_xlfn.XLOOKUP($B4121,enrollment!$A$2:$A$801,enrollment!$L$2:$L$801),"")</f>
        <v>43</v>
      </c>
      <c r="AD4121" t="str" cm="1">
        <f t="array" ref="AD4121">_xlfn.IFS(AC4121="","Unknown",AC4121&lt;18,"0-17",AC4121&lt;35,"18-34",AC4121&lt;50,"35-49",AC4121&lt;65,"50-64",TRUE,"65+")</f>
        <v>35-49</v>
      </c>
      <c r="AE4121">
        <f>IFERROR(_xlfn.XLOOKUP($B4121,enrollment!$A$2:$A$801,enrollment!$O$2:$O$801),"")</f>
        <v>8901234567</v>
      </c>
      <c r="AF4121">
        <f>IFERROR(_xlfn.XLOOKUP($AE4121,providers!$B$2:$B$11,providers!$Q$2:$Q$11),"")</f>
        <v>3.7</v>
      </c>
      <c r="AG4121" s="1">
        <f t="shared" si="64"/>
        <v>45444</v>
      </c>
    </row>
    <row r="4122" spans="1:33" x14ac:dyDescent="0.25">
      <c r="A4122" t="s">
        <v>4750</v>
      </c>
      <c r="B4122" t="s">
        <v>4751</v>
      </c>
      <c r="C4122">
        <v>3456789012</v>
      </c>
      <c r="D4122">
        <v>3456789012</v>
      </c>
      <c r="E4122" s="1">
        <v>45583</v>
      </c>
      <c r="F4122" s="1">
        <v>45583</v>
      </c>
      <c r="G4122" s="1">
        <v>45612</v>
      </c>
      <c r="H4122" t="s">
        <v>28</v>
      </c>
      <c r="I4122">
        <v>11</v>
      </c>
      <c r="J4122" t="s">
        <v>47</v>
      </c>
      <c r="K4122">
        <v>99213</v>
      </c>
      <c r="O4122">
        <v>1</v>
      </c>
      <c r="P4122">
        <v>168.88</v>
      </c>
      <c r="Q4122">
        <v>125.1</v>
      </c>
      <c r="R4122">
        <v>100.08</v>
      </c>
      <c r="S4122">
        <v>25.02</v>
      </c>
      <c r="T4122" t="s">
        <v>30</v>
      </c>
      <c r="X4122" t="s">
        <v>43</v>
      </c>
      <c r="Y4122" t="s">
        <v>44</v>
      </c>
      <c r="Z4122" t="s">
        <v>39</v>
      </c>
      <c r="AA4122" t="str">
        <f>IFERROR(_xlfn.XLOOKUP($J4122,avoidable_ed_reference!$A$2:$A$13,avoidable_ed_reference!$C$2:$C$13),"Not Classified")</f>
        <v>Not Classified</v>
      </c>
      <c r="AB4122" t="str">
        <f>IFERROR(_xlfn.XLOOKUP($B4122,enrollment!$A$2:$A$801,enrollment!$I$2:$I$801),"")</f>
        <v>KY</v>
      </c>
      <c r="AC4122">
        <f>IFERROR(_xlfn.XLOOKUP($B4122,enrollment!$A$2:$A$801,enrollment!$L$2:$L$801),"")</f>
        <v>40</v>
      </c>
      <c r="AD4122" t="str" cm="1">
        <f t="array" ref="AD4122">_xlfn.IFS(AC4122="","Unknown",AC4122&lt;18,"0-17",AC4122&lt;35,"18-34",AC4122&lt;50,"35-49",AC4122&lt;65,"50-64",TRUE,"65+")</f>
        <v>35-49</v>
      </c>
      <c r="AE4122">
        <f>IFERROR(_xlfn.XLOOKUP($B4122,enrollment!$A$2:$A$801,enrollment!$O$2:$O$801),"")</f>
        <v>3456789012</v>
      </c>
      <c r="AF4122">
        <f>IFERROR(_xlfn.XLOOKUP($AE4122,providers!$B$2:$B$11,providers!$Q$2:$Q$11),"")</f>
        <v>4</v>
      </c>
      <c r="AG4122" s="1">
        <f t="shared" si="64"/>
        <v>45566</v>
      </c>
    </row>
    <row r="4123" spans="1:33" x14ac:dyDescent="0.25">
      <c r="A4123" t="s">
        <v>4752</v>
      </c>
      <c r="B4123" t="s">
        <v>4751</v>
      </c>
      <c r="C4123">
        <v>5678901234</v>
      </c>
      <c r="D4123">
        <v>5678901234</v>
      </c>
      <c r="E4123" s="1">
        <v>45651</v>
      </c>
      <c r="F4123" s="1">
        <v>45651</v>
      </c>
      <c r="G4123" s="1">
        <v>45665</v>
      </c>
      <c r="H4123" t="s">
        <v>28</v>
      </c>
      <c r="I4123">
        <v>20</v>
      </c>
      <c r="J4123" t="s">
        <v>35</v>
      </c>
      <c r="K4123">
        <v>99213</v>
      </c>
      <c r="O4123">
        <v>1</v>
      </c>
      <c r="P4123">
        <v>184.64</v>
      </c>
      <c r="Q4123">
        <v>142.03</v>
      </c>
      <c r="R4123">
        <v>113.62</v>
      </c>
      <c r="S4123">
        <v>28.41</v>
      </c>
      <c r="T4123" t="s">
        <v>30</v>
      </c>
      <c r="X4123" t="s">
        <v>43</v>
      </c>
      <c r="Y4123" t="s">
        <v>44</v>
      </c>
      <c r="Z4123" t="s">
        <v>36</v>
      </c>
      <c r="AA4123" t="str">
        <f>IFERROR(_xlfn.XLOOKUP($J4123,avoidable_ed_reference!$A$2:$A$13,avoidable_ed_reference!$C$2:$C$13),"Not Classified")</f>
        <v>Avoidable</v>
      </c>
      <c r="AB4123" t="str">
        <f>IFERROR(_xlfn.XLOOKUP($B4123,enrollment!$A$2:$A$801,enrollment!$I$2:$I$801),"")</f>
        <v>KY</v>
      </c>
      <c r="AC4123">
        <f>IFERROR(_xlfn.XLOOKUP($B4123,enrollment!$A$2:$A$801,enrollment!$L$2:$L$801),"")</f>
        <v>40</v>
      </c>
      <c r="AD4123" t="str" cm="1">
        <f t="array" ref="AD4123">_xlfn.IFS(AC4123="","Unknown",AC4123&lt;18,"0-17",AC4123&lt;35,"18-34",AC4123&lt;50,"35-49",AC4123&lt;65,"50-64",TRUE,"65+")</f>
        <v>35-49</v>
      </c>
      <c r="AE4123">
        <f>IFERROR(_xlfn.XLOOKUP($B4123,enrollment!$A$2:$A$801,enrollment!$O$2:$O$801),"")</f>
        <v>3456789012</v>
      </c>
      <c r="AF4123">
        <f>IFERROR(_xlfn.XLOOKUP($AE4123,providers!$B$2:$B$11,providers!$Q$2:$Q$11),"")</f>
        <v>4</v>
      </c>
      <c r="AG4123" s="1">
        <f t="shared" si="64"/>
        <v>45627</v>
      </c>
    </row>
    <row r="4124" spans="1:33" x14ac:dyDescent="0.25">
      <c r="A4124" t="s">
        <v>4753</v>
      </c>
      <c r="B4124" t="s">
        <v>4751</v>
      </c>
      <c r="C4124">
        <v>5678901234</v>
      </c>
      <c r="D4124">
        <v>5678901234</v>
      </c>
      <c r="E4124" s="1">
        <v>45654</v>
      </c>
      <c r="F4124" s="1">
        <v>45654</v>
      </c>
      <c r="G4124" s="1">
        <v>45668</v>
      </c>
      <c r="H4124" t="s">
        <v>28</v>
      </c>
      <c r="I4124">
        <v>20</v>
      </c>
      <c r="J4124" t="s">
        <v>35</v>
      </c>
      <c r="K4124">
        <v>99213</v>
      </c>
      <c r="O4124">
        <v>1</v>
      </c>
      <c r="P4124">
        <v>158.94</v>
      </c>
      <c r="Q4124">
        <v>122.26</v>
      </c>
      <c r="R4124">
        <v>97.81</v>
      </c>
      <c r="S4124">
        <v>24.45</v>
      </c>
      <c r="T4124" t="s">
        <v>30</v>
      </c>
      <c r="X4124" t="s">
        <v>43</v>
      </c>
      <c r="Y4124" t="s">
        <v>44</v>
      </c>
      <c r="Z4124" t="s">
        <v>36</v>
      </c>
      <c r="AA4124" t="str">
        <f>IFERROR(_xlfn.XLOOKUP($J4124,avoidable_ed_reference!$A$2:$A$13,avoidable_ed_reference!$C$2:$C$13),"Not Classified")</f>
        <v>Avoidable</v>
      </c>
      <c r="AB4124" t="str">
        <f>IFERROR(_xlfn.XLOOKUP($B4124,enrollment!$A$2:$A$801,enrollment!$I$2:$I$801),"")</f>
        <v>KY</v>
      </c>
      <c r="AC4124">
        <f>IFERROR(_xlfn.XLOOKUP($B4124,enrollment!$A$2:$A$801,enrollment!$L$2:$L$801),"")</f>
        <v>40</v>
      </c>
      <c r="AD4124" t="str" cm="1">
        <f t="array" ref="AD4124">_xlfn.IFS(AC4124="","Unknown",AC4124&lt;18,"0-17",AC4124&lt;35,"18-34",AC4124&lt;50,"35-49",AC4124&lt;65,"50-64",TRUE,"65+")</f>
        <v>35-49</v>
      </c>
      <c r="AE4124">
        <f>IFERROR(_xlfn.XLOOKUP($B4124,enrollment!$A$2:$A$801,enrollment!$O$2:$O$801),"")</f>
        <v>3456789012</v>
      </c>
      <c r="AF4124">
        <f>IFERROR(_xlfn.XLOOKUP($AE4124,providers!$B$2:$B$11,providers!$Q$2:$Q$11),"")</f>
        <v>4</v>
      </c>
      <c r="AG4124" s="1">
        <f t="shared" si="64"/>
        <v>45627</v>
      </c>
    </row>
    <row r="4125" spans="1:33" x14ac:dyDescent="0.25">
      <c r="A4125" t="s">
        <v>4754</v>
      </c>
      <c r="B4125" t="s">
        <v>4751</v>
      </c>
      <c r="C4125">
        <v>9012345678</v>
      </c>
      <c r="D4125">
        <v>9012345678</v>
      </c>
      <c r="E4125" s="1">
        <v>45382</v>
      </c>
      <c r="F4125" s="1">
        <v>45382</v>
      </c>
      <c r="G4125" s="1">
        <v>45396</v>
      </c>
      <c r="H4125" t="s">
        <v>67</v>
      </c>
      <c r="I4125">
        <v>21</v>
      </c>
      <c r="J4125" t="s">
        <v>80</v>
      </c>
      <c r="K4125">
        <v>99223</v>
      </c>
      <c r="O4125">
        <v>1</v>
      </c>
      <c r="P4125">
        <v>22139.86</v>
      </c>
      <c r="Q4125">
        <v>14283.78</v>
      </c>
      <c r="R4125">
        <v>11427.02</v>
      </c>
      <c r="S4125">
        <v>2856.76</v>
      </c>
      <c r="T4125" t="s">
        <v>30</v>
      </c>
      <c r="V4125">
        <v>1</v>
      </c>
      <c r="W4125" s="2" t="s">
        <v>68</v>
      </c>
      <c r="X4125" t="s">
        <v>43</v>
      </c>
      <c r="Y4125" t="s">
        <v>44</v>
      </c>
      <c r="Z4125" t="s">
        <v>69</v>
      </c>
      <c r="AA4125" t="str">
        <f>IFERROR(_xlfn.XLOOKUP($J4125,avoidable_ed_reference!$A$2:$A$13,avoidable_ed_reference!$C$2:$C$13),"Not Classified")</f>
        <v>Non-Avoidable</v>
      </c>
      <c r="AB4125" t="str">
        <f>IFERROR(_xlfn.XLOOKUP($B4125,enrollment!$A$2:$A$801,enrollment!$I$2:$I$801),"")</f>
        <v>KY</v>
      </c>
      <c r="AC4125">
        <f>IFERROR(_xlfn.XLOOKUP($B4125,enrollment!$A$2:$A$801,enrollment!$L$2:$L$801),"")</f>
        <v>40</v>
      </c>
      <c r="AD4125" t="str" cm="1">
        <f t="array" ref="AD4125">_xlfn.IFS(AC4125="","Unknown",AC4125&lt;18,"0-17",AC4125&lt;35,"18-34",AC4125&lt;50,"35-49",AC4125&lt;65,"50-64",TRUE,"65+")</f>
        <v>35-49</v>
      </c>
      <c r="AE4125">
        <f>IFERROR(_xlfn.XLOOKUP($B4125,enrollment!$A$2:$A$801,enrollment!$O$2:$O$801),"")</f>
        <v>3456789012</v>
      </c>
      <c r="AF4125">
        <f>IFERROR(_xlfn.XLOOKUP($AE4125,providers!$B$2:$B$11,providers!$Q$2:$Q$11),"")</f>
        <v>4</v>
      </c>
      <c r="AG4125" s="1">
        <f t="shared" si="64"/>
        <v>45352</v>
      </c>
    </row>
    <row r="4126" spans="1:33" x14ac:dyDescent="0.25">
      <c r="A4126" t="s">
        <v>4755</v>
      </c>
      <c r="B4126" t="s">
        <v>4751</v>
      </c>
      <c r="C4126">
        <v>3456789012</v>
      </c>
      <c r="D4126">
        <v>3456789012</v>
      </c>
      <c r="E4126" s="1">
        <v>45386</v>
      </c>
      <c r="F4126" s="1">
        <v>45386</v>
      </c>
      <c r="G4126" s="1">
        <v>45407</v>
      </c>
      <c r="H4126" t="s">
        <v>28</v>
      </c>
      <c r="I4126">
        <v>11</v>
      </c>
      <c r="J4126" t="s">
        <v>47</v>
      </c>
      <c r="K4126">
        <v>99213</v>
      </c>
      <c r="O4126">
        <v>1</v>
      </c>
      <c r="P4126">
        <v>172.87</v>
      </c>
      <c r="Q4126">
        <v>128.05000000000001</v>
      </c>
      <c r="R4126">
        <v>102.44</v>
      </c>
      <c r="S4126">
        <v>25.61</v>
      </c>
      <c r="T4126" t="s">
        <v>30</v>
      </c>
      <c r="X4126" t="s">
        <v>43</v>
      </c>
      <c r="Y4126" t="s">
        <v>44</v>
      </c>
      <c r="Z4126" t="s">
        <v>39</v>
      </c>
      <c r="AA4126" t="str">
        <f>IFERROR(_xlfn.XLOOKUP($J4126,avoidable_ed_reference!$A$2:$A$13,avoidable_ed_reference!$C$2:$C$13),"Not Classified")</f>
        <v>Not Classified</v>
      </c>
      <c r="AB4126" t="str">
        <f>IFERROR(_xlfn.XLOOKUP($B4126,enrollment!$A$2:$A$801,enrollment!$I$2:$I$801),"")</f>
        <v>KY</v>
      </c>
      <c r="AC4126">
        <f>IFERROR(_xlfn.XLOOKUP($B4126,enrollment!$A$2:$A$801,enrollment!$L$2:$L$801),"")</f>
        <v>40</v>
      </c>
      <c r="AD4126" t="str" cm="1">
        <f t="array" ref="AD4126">_xlfn.IFS(AC4126="","Unknown",AC4126&lt;18,"0-17",AC4126&lt;35,"18-34",AC4126&lt;50,"35-49",AC4126&lt;65,"50-64",TRUE,"65+")</f>
        <v>35-49</v>
      </c>
      <c r="AE4126">
        <f>IFERROR(_xlfn.XLOOKUP($B4126,enrollment!$A$2:$A$801,enrollment!$O$2:$O$801),"")</f>
        <v>3456789012</v>
      </c>
      <c r="AF4126">
        <f>IFERROR(_xlfn.XLOOKUP($AE4126,providers!$B$2:$B$11,providers!$Q$2:$Q$11),"")</f>
        <v>4</v>
      </c>
      <c r="AG4126" s="1">
        <f t="shared" si="64"/>
        <v>45383</v>
      </c>
    </row>
    <row r="4127" spans="1:33" x14ac:dyDescent="0.25">
      <c r="A4127" t="s">
        <v>4756</v>
      </c>
      <c r="B4127" t="s">
        <v>4751</v>
      </c>
      <c r="C4127">
        <v>3456789012</v>
      </c>
      <c r="D4127">
        <v>3456789012</v>
      </c>
      <c r="E4127" s="1">
        <v>45353</v>
      </c>
      <c r="F4127" s="1">
        <v>45353</v>
      </c>
      <c r="G4127" s="1">
        <v>45383</v>
      </c>
      <c r="H4127" t="s">
        <v>28</v>
      </c>
      <c r="I4127">
        <v>11</v>
      </c>
      <c r="J4127" t="s">
        <v>38</v>
      </c>
      <c r="K4127">
        <v>99213</v>
      </c>
      <c r="O4127">
        <v>1</v>
      </c>
      <c r="P4127">
        <v>217.38</v>
      </c>
      <c r="Q4127">
        <v>161.02000000000001</v>
      </c>
      <c r="R4127">
        <v>128.82</v>
      </c>
      <c r="S4127">
        <v>32.200000000000003</v>
      </c>
      <c r="T4127" t="s">
        <v>30</v>
      </c>
      <c r="X4127" t="s">
        <v>43</v>
      </c>
      <c r="Y4127" t="s">
        <v>44</v>
      </c>
      <c r="Z4127" t="s">
        <v>39</v>
      </c>
      <c r="AA4127" t="str">
        <f>IFERROR(_xlfn.XLOOKUP($J4127,avoidable_ed_reference!$A$2:$A$13,avoidable_ed_reference!$C$2:$C$13),"Not Classified")</f>
        <v>Not Classified</v>
      </c>
      <c r="AB4127" t="str">
        <f>IFERROR(_xlfn.XLOOKUP($B4127,enrollment!$A$2:$A$801,enrollment!$I$2:$I$801),"")</f>
        <v>KY</v>
      </c>
      <c r="AC4127">
        <f>IFERROR(_xlfn.XLOOKUP($B4127,enrollment!$A$2:$A$801,enrollment!$L$2:$L$801),"")</f>
        <v>40</v>
      </c>
      <c r="AD4127" t="str" cm="1">
        <f t="array" ref="AD4127">_xlfn.IFS(AC4127="","Unknown",AC4127&lt;18,"0-17",AC4127&lt;35,"18-34",AC4127&lt;50,"35-49",AC4127&lt;65,"50-64",TRUE,"65+")</f>
        <v>35-49</v>
      </c>
      <c r="AE4127">
        <f>IFERROR(_xlfn.XLOOKUP($B4127,enrollment!$A$2:$A$801,enrollment!$O$2:$O$801),"")</f>
        <v>3456789012</v>
      </c>
      <c r="AF4127">
        <f>IFERROR(_xlfn.XLOOKUP($AE4127,providers!$B$2:$B$11,providers!$Q$2:$Q$11),"")</f>
        <v>4</v>
      </c>
      <c r="AG4127" s="1">
        <f t="shared" si="64"/>
        <v>45352</v>
      </c>
    </row>
    <row r="4128" spans="1:33" x14ac:dyDescent="0.25">
      <c r="A4128" t="s">
        <v>4757</v>
      </c>
      <c r="B4128" t="s">
        <v>4751</v>
      </c>
      <c r="C4128">
        <v>3456789012</v>
      </c>
      <c r="D4128">
        <v>3456789012</v>
      </c>
      <c r="E4128" s="1">
        <v>45311</v>
      </c>
      <c r="F4128" s="1">
        <v>45311</v>
      </c>
      <c r="G4128" s="1">
        <v>45337</v>
      </c>
      <c r="H4128" t="s">
        <v>28</v>
      </c>
      <c r="I4128">
        <v>11</v>
      </c>
      <c r="J4128" t="s">
        <v>38</v>
      </c>
      <c r="K4128">
        <v>99213</v>
      </c>
      <c r="O4128">
        <v>1</v>
      </c>
      <c r="P4128">
        <v>219.36</v>
      </c>
      <c r="Q4128">
        <v>162.49</v>
      </c>
      <c r="R4128">
        <v>129.99</v>
      </c>
      <c r="S4128">
        <v>32.5</v>
      </c>
      <c r="T4128" t="s">
        <v>30</v>
      </c>
      <c r="X4128" t="s">
        <v>43</v>
      </c>
      <c r="Y4128" t="s">
        <v>44</v>
      </c>
      <c r="Z4128" t="s">
        <v>39</v>
      </c>
      <c r="AA4128" t="str">
        <f>IFERROR(_xlfn.XLOOKUP($J4128,avoidable_ed_reference!$A$2:$A$13,avoidable_ed_reference!$C$2:$C$13),"Not Classified")</f>
        <v>Not Classified</v>
      </c>
      <c r="AB4128" t="str">
        <f>IFERROR(_xlfn.XLOOKUP($B4128,enrollment!$A$2:$A$801,enrollment!$I$2:$I$801),"")</f>
        <v>KY</v>
      </c>
      <c r="AC4128">
        <f>IFERROR(_xlfn.XLOOKUP($B4128,enrollment!$A$2:$A$801,enrollment!$L$2:$L$801),"")</f>
        <v>40</v>
      </c>
      <c r="AD4128" t="str" cm="1">
        <f t="array" ref="AD4128">_xlfn.IFS(AC4128="","Unknown",AC4128&lt;18,"0-17",AC4128&lt;35,"18-34",AC4128&lt;50,"35-49",AC4128&lt;65,"50-64",TRUE,"65+")</f>
        <v>35-49</v>
      </c>
      <c r="AE4128">
        <f>IFERROR(_xlfn.XLOOKUP($B4128,enrollment!$A$2:$A$801,enrollment!$O$2:$O$801),"")</f>
        <v>3456789012</v>
      </c>
      <c r="AF4128">
        <f>IFERROR(_xlfn.XLOOKUP($AE4128,providers!$B$2:$B$11,providers!$Q$2:$Q$11),"")</f>
        <v>4</v>
      </c>
      <c r="AG4128" s="1">
        <f t="shared" si="64"/>
        <v>45292</v>
      </c>
    </row>
    <row r="4129" spans="1:33" x14ac:dyDescent="0.25">
      <c r="A4129" t="s">
        <v>4758</v>
      </c>
      <c r="B4129" t="s">
        <v>4751</v>
      </c>
      <c r="C4129">
        <v>2233445566</v>
      </c>
      <c r="D4129">
        <v>2233445566</v>
      </c>
      <c r="E4129" s="1">
        <v>45436</v>
      </c>
      <c r="F4129" s="1">
        <v>45436</v>
      </c>
      <c r="G4129" s="1">
        <v>45466</v>
      </c>
      <c r="H4129" t="s">
        <v>59</v>
      </c>
      <c r="J4129" t="s">
        <v>47</v>
      </c>
      <c r="L4129" s="2" t="s">
        <v>106</v>
      </c>
      <c r="M4129" t="s">
        <v>107</v>
      </c>
      <c r="N4129" t="s">
        <v>108</v>
      </c>
      <c r="O4129">
        <v>1</v>
      </c>
      <c r="P4129">
        <v>1274.8900000000001</v>
      </c>
      <c r="Q4129">
        <v>1158.99</v>
      </c>
      <c r="R4129">
        <v>927.19</v>
      </c>
      <c r="S4129">
        <v>231.8</v>
      </c>
      <c r="T4129" t="s">
        <v>30</v>
      </c>
      <c r="X4129" t="s">
        <v>43</v>
      </c>
      <c r="Y4129" t="s">
        <v>44</v>
      </c>
      <c r="Z4129" t="s">
        <v>64</v>
      </c>
      <c r="AA4129" t="str">
        <f>IFERROR(_xlfn.XLOOKUP($J4129,avoidable_ed_reference!$A$2:$A$13,avoidable_ed_reference!$C$2:$C$13),"Not Classified")</f>
        <v>Not Classified</v>
      </c>
      <c r="AB4129" t="str">
        <f>IFERROR(_xlfn.XLOOKUP($B4129,enrollment!$A$2:$A$801,enrollment!$I$2:$I$801),"")</f>
        <v>KY</v>
      </c>
      <c r="AC4129">
        <f>IFERROR(_xlfn.XLOOKUP($B4129,enrollment!$A$2:$A$801,enrollment!$L$2:$L$801),"")</f>
        <v>40</v>
      </c>
      <c r="AD4129" t="str" cm="1">
        <f t="array" ref="AD4129">_xlfn.IFS(AC4129="","Unknown",AC4129&lt;18,"0-17",AC4129&lt;35,"18-34",AC4129&lt;50,"35-49",AC4129&lt;65,"50-64",TRUE,"65+")</f>
        <v>35-49</v>
      </c>
      <c r="AE4129">
        <f>IFERROR(_xlfn.XLOOKUP($B4129,enrollment!$A$2:$A$801,enrollment!$O$2:$O$801),"")</f>
        <v>3456789012</v>
      </c>
      <c r="AF4129">
        <f>IFERROR(_xlfn.XLOOKUP($AE4129,providers!$B$2:$B$11,providers!$Q$2:$Q$11),"")</f>
        <v>4</v>
      </c>
      <c r="AG4129" s="1">
        <f t="shared" si="64"/>
        <v>45413</v>
      </c>
    </row>
    <row r="4130" spans="1:33" x14ac:dyDescent="0.25">
      <c r="A4130" t="s">
        <v>4759</v>
      </c>
      <c r="B4130" t="s">
        <v>4751</v>
      </c>
      <c r="C4130">
        <v>3456789012</v>
      </c>
      <c r="D4130">
        <v>3456789012</v>
      </c>
      <c r="E4130" s="1">
        <v>45496</v>
      </c>
      <c r="F4130" s="1">
        <v>45496</v>
      </c>
      <c r="G4130" s="1">
        <v>45526</v>
      </c>
      <c r="H4130" t="s">
        <v>28</v>
      </c>
      <c r="I4130">
        <v>11</v>
      </c>
      <c r="J4130" t="s">
        <v>38</v>
      </c>
      <c r="K4130">
        <v>99213</v>
      </c>
      <c r="O4130">
        <v>1</v>
      </c>
      <c r="P4130">
        <v>205.12</v>
      </c>
      <c r="Q4130">
        <v>151.94</v>
      </c>
      <c r="R4130">
        <v>121.55</v>
      </c>
      <c r="S4130">
        <v>30.39</v>
      </c>
      <c r="T4130" t="s">
        <v>30</v>
      </c>
      <c r="X4130" t="s">
        <v>43</v>
      </c>
      <c r="Y4130" t="s">
        <v>44</v>
      </c>
      <c r="Z4130" t="s">
        <v>39</v>
      </c>
      <c r="AA4130" t="str">
        <f>IFERROR(_xlfn.XLOOKUP($J4130,avoidable_ed_reference!$A$2:$A$13,avoidable_ed_reference!$C$2:$C$13),"Not Classified")</f>
        <v>Not Classified</v>
      </c>
      <c r="AB4130" t="str">
        <f>IFERROR(_xlfn.XLOOKUP($B4130,enrollment!$A$2:$A$801,enrollment!$I$2:$I$801),"")</f>
        <v>KY</v>
      </c>
      <c r="AC4130">
        <f>IFERROR(_xlfn.XLOOKUP($B4130,enrollment!$A$2:$A$801,enrollment!$L$2:$L$801),"")</f>
        <v>40</v>
      </c>
      <c r="AD4130" t="str" cm="1">
        <f t="array" ref="AD4130">_xlfn.IFS(AC4130="","Unknown",AC4130&lt;18,"0-17",AC4130&lt;35,"18-34",AC4130&lt;50,"35-49",AC4130&lt;65,"50-64",TRUE,"65+")</f>
        <v>35-49</v>
      </c>
      <c r="AE4130">
        <f>IFERROR(_xlfn.XLOOKUP($B4130,enrollment!$A$2:$A$801,enrollment!$O$2:$O$801),"")</f>
        <v>3456789012</v>
      </c>
      <c r="AF4130">
        <f>IFERROR(_xlfn.XLOOKUP($AE4130,providers!$B$2:$B$11,providers!$Q$2:$Q$11),"")</f>
        <v>4</v>
      </c>
      <c r="AG4130" s="1">
        <f t="shared" si="64"/>
        <v>45474</v>
      </c>
    </row>
    <row r="4131" spans="1:33" x14ac:dyDescent="0.25">
      <c r="A4131" t="s">
        <v>4760</v>
      </c>
      <c r="B4131" t="s">
        <v>4761</v>
      </c>
      <c r="C4131">
        <v>6789012345</v>
      </c>
      <c r="D4131">
        <v>6789012345</v>
      </c>
      <c r="E4131" s="1">
        <v>45521</v>
      </c>
      <c r="F4131" s="1">
        <v>45521</v>
      </c>
      <c r="G4131" s="1">
        <v>45537</v>
      </c>
      <c r="H4131" t="s">
        <v>28</v>
      </c>
      <c r="I4131">
        <v>23</v>
      </c>
      <c r="J4131" t="s">
        <v>29</v>
      </c>
      <c r="K4131">
        <v>99284</v>
      </c>
      <c r="O4131">
        <v>1</v>
      </c>
      <c r="P4131">
        <v>1576.64</v>
      </c>
      <c r="Q4131">
        <v>875.91</v>
      </c>
      <c r="R4131">
        <v>700.73</v>
      </c>
      <c r="S4131">
        <v>175.18</v>
      </c>
      <c r="T4131" t="s">
        <v>30</v>
      </c>
      <c r="X4131" t="s">
        <v>43</v>
      </c>
      <c r="Y4131" t="s">
        <v>44</v>
      </c>
      <c r="Z4131" t="s">
        <v>45</v>
      </c>
      <c r="AA4131" t="str">
        <f>IFERROR(_xlfn.XLOOKUP($J4131,avoidable_ed_reference!$A$2:$A$13,avoidable_ed_reference!$C$2:$C$13),"Not Classified")</f>
        <v>Potentially Avoidable</v>
      </c>
      <c r="AB4131" t="str">
        <f>IFERROR(_xlfn.XLOOKUP($B4131,enrollment!$A$2:$A$801,enrollment!$I$2:$I$801),"")</f>
        <v>TN</v>
      </c>
      <c r="AC4131">
        <f>IFERROR(_xlfn.XLOOKUP($B4131,enrollment!$A$2:$A$801,enrollment!$L$2:$L$801),"")</f>
        <v>63</v>
      </c>
      <c r="AD4131" t="str" cm="1">
        <f t="array" ref="AD4131">_xlfn.IFS(AC4131="","Unknown",AC4131&lt;18,"0-17",AC4131&lt;35,"18-34",AC4131&lt;50,"35-49",AC4131&lt;65,"50-64",TRUE,"65+")</f>
        <v>50-64</v>
      </c>
      <c r="AE4131">
        <f>IFERROR(_xlfn.XLOOKUP($B4131,enrollment!$A$2:$A$801,enrollment!$O$2:$O$801),"")</f>
        <v>7890123456</v>
      </c>
      <c r="AF4131">
        <f>IFERROR(_xlfn.XLOOKUP($AE4131,providers!$B$2:$B$11,providers!$Q$2:$Q$11),"")</f>
        <v>3.9</v>
      </c>
      <c r="AG4131" s="1">
        <f t="shared" si="64"/>
        <v>45505</v>
      </c>
    </row>
    <row r="4132" spans="1:33" x14ac:dyDescent="0.25">
      <c r="A4132" t="s">
        <v>4762</v>
      </c>
      <c r="B4132" t="s">
        <v>4761</v>
      </c>
      <c r="C4132">
        <v>6789012345</v>
      </c>
      <c r="D4132">
        <v>6789012345</v>
      </c>
      <c r="E4132" s="1">
        <v>45474</v>
      </c>
      <c r="F4132" s="1">
        <v>45474</v>
      </c>
      <c r="G4132" s="1">
        <v>45493</v>
      </c>
      <c r="H4132" t="s">
        <v>28</v>
      </c>
      <c r="I4132">
        <v>22</v>
      </c>
      <c r="J4132" t="s">
        <v>29</v>
      </c>
      <c r="K4132">
        <v>90837</v>
      </c>
      <c r="O4132">
        <v>1</v>
      </c>
      <c r="P4132">
        <v>212.87</v>
      </c>
      <c r="Q4132">
        <v>157.68</v>
      </c>
      <c r="R4132">
        <v>126.14</v>
      </c>
      <c r="S4132">
        <v>31.54</v>
      </c>
      <c r="T4132" t="s">
        <v>30</v>
      </c>
      <c r="X4132" t="s">
        <v>43</v>
      </c>
      <c r="Y4132" t="s">
        <v>44</v>
      </c>
      <c r="Z4132" t="s">
        <v>33</v>
      </c>
      <c r="AA4132" t="str">
        <f>IFERROR(_xlfn.XLOOKUP($J4132,avoidable_ed_reference!$A$2:$A$13,avoidable_ed_reference!$C$2:$C$13),"Not Classified")</f>
        <v>Potentially Avoidable</v>
      </c>
      <c r="AB4132" t="str">
        <f>IFERROR(_xlfn.XLOOKUP($B4132,enrollment!$A$2:$A$801,enrollment!$I$2:$I$801),"")</f>
        <v>TN</v>
      </c>
      <c r="AC4132">
        <f>IFERROR(_xlfn.XLOOKUP($B4132,enrollment!$A$2:$A$801,enrollment!$L$2:$L$801),"")</f>
        <v>63</v>
      </c>
      <c r="AD4132" t="str" cm="1">
        <f t="array" ref="AD4132">_xlfn.IFS(AC4132="","Unknown",AC4132&lt;18,"0-17",AC4132&lt;35,"18-34",AC4132&lt;50,"35-49",AC4132&lt;65,"50-64",TRUE,"65+")</f>
        <v>50-64</v>
      </c>
      <c r="AE4132">
        <f>IFERROR(_xlfn.XLOOKUP($B4132,enrollment!$A$2:$A$801,enrollment!$O$2:$O$801),"")</f>
        <v>7890123456</v>
      </c>
      <c r="AF4132">
        <f>IFERROR(_xlfn.XLOOKUP($AE4132,providers!$B$2:$B$11,providers!$Q$2:$Q$11),"")</f>
        <v>3.9</v>
      </c>
      <c r="AG4132" s="1">
        <f t="shared" si="64"/>
        <v>45474</v>
      </c>
    </row>
    <row r="4133" spans="1:33" x14ac:dyDescent="0.25">
      <c r="A4133" t="s">
        <v>4763</v>
      </c>
      <c r="B4133" t="s">
        <v>4761</v>
      </c>
      <c r="C4133">
        <v>7890123456</v>
      </c>
      <c r="D4133">
        <v>7890123456</v>
      </c>
      <c r="E4133" s="1">
        <v>45626</v>
      </c>
      <c r="F4133" s="1">
        <v>45626</v>
      </c>
      <c r="G4133" s="1">
        <v>45659</v>
      </c>
      <c r="H4133" t="s">
        <v>28</v>
      </c>
      <c r="I4133">
        <v>11</v>
      </c>
      <c r="J4133" t="s">
        <v>35</v>
      </c>
      <c r="K4133">
        <v>99213</v>
      </c>
      <c r="O4133">
        <v>1</v>
      </c>
      <c r="P4133">
        <v>239.34</v>
      </c>
      <c r="Q4133">
        <v>177.29</v>
      </c>
      <c r="R4133">
        <v>141.83000000000001</v>
      </c>
      <c r="S4133">
        <v>35.46</v>
      </c>
      <c r="T4133" t="s">
        <v>30</v>
      </c>
      <c r="X4133" t="s">
        <v>43</v>
      </c>
      <c r="Y4133" t="s">
        <v>44</v>
      </c>
      <c r="Z4133" t="s">
        <v>39</v>
      </c>
      <c r="AA4133" t="str">
        <f>IFERROR(_xlfn.XLOOKUP($J4133,avoidable_ed_reference!$A$2:$A$13,avoidable_ed_reference!$C$2:$C$13),"Not Classified")</f>
        <v>Avoidable</v>
      </c>
      <c r="AB4133" t="str">
        <f>IFERROR(_xlfn.XLOOKUP($B4133,enrollment!$A$2:$A$801,enrollment!$I$2:$I$801),"")</f>
        <v>TN</v>
      </c>
      <c r="AC4133">
        <f>IFERROR(_xlfn.XLOOKUP($B4133,enrollment!$A$2:$A$801,enrollment!$L$2:$L$801),"")</f>
        <v>63</v>
      </c>
      <c r="AD4133" t="str" cm="1">
        <f t="array" ref="AD4133">_xlfn.IFS(AC4133="","Unknown",AC4133&lt;18,"0-17",AC4133&lt;35,"18-34",AC4133&lt;50,"35-49",AC4133&lt;65,"50-64",TRUE,"65+")</f>
        <v>50-64</v>
      </c>
      <c r="AE4133">
        <f>IFERROR(_xlfn.XLOOKUP($B4133,enrollment!$A$2:$A$801,enrollment!$O$2:$O$801),"")</f>
        <v>7890123456</v>
      </c>
      <c r="AF4133">
        <f>IFERROR(_xlfn.XLOOKUP($AE4133,providers!$B$2:$B$11,providers!$Q$2:$Q$11),"")</f>
        <v>3.9</v>
      </c>
      <c r="AG4133" s="1">
        <f t="shared" si="64"/>
        <v>45597</v>
      </c>
    </row>
    <row r="4134" spans="1:33" x14ac:dyDescent="0.25">
      <c r="A4134" t="s">
        <v>4764</v>
      </c>
      <c r="B4134" t="s">
        <v>4761</v>
      </c>
      <c r="C4134">
        <v>5678901234</v>
      </c>
      <c r="D4134">
        <v>5678901234</v>
      </c>
      <c r="E4134" s="1">
        <v>45648</v>
      </c>
      <c r="F4134" s="1">
        <v>45648</v>
      </c>
      <c r="G4134" s="1">
        <v>45673</v>
      </c>
      <c r="H4134" t="s">
        <v>28</v>
      </c>
      <c r="I4134">
        <v>20</v>
      </c>
      <c r="J4134" t="s">
        <v>35</v>
      </c>
      <c r="K4134">
        <v>99213</v>
      </c>
      <c r="O4134">
        <v>1</v>
      </c>
      <c r="P4134">
        <v>170.42</v>
      </c>
      <c r="Q4134">
        <v>131.09</v>
      </c>
      <c r="R4134">
        <v>104.87</v>
      </c>
      <c r="S4134">
        <v>26.22</v>
      </c>
      <c r="T4134" t="s">
        <v>30</v>
      </c>
      <c r="X4134" t="s">
        <v>43</v>
      </c>
      <c r="Y4134" t="s">
        <v>44</v>
      </c>
      <c r="Z4134" t="s">
        <v>36</v>
      </c>
      <c r="AA4134" t="str">
        <f>IFERROR(_xlfn.XLOOKUP($J4134,avoidable_ed_reference!$A$2:$A$13,avoidable_ed_reference!$C$2:$C$13),"Not Classified")</f>
        <v>Avoidable</v>
      </c>
      <c r="AB4134" t="str">
        <f>IFERROR(_xlfn.XLOOKUP($B4134,enrollment!$A$2:$A$801,enrollment!$I$2:$I$801),"")</f>
        <v>TN</v>
      </c>
      <c r="AC4134">
        <f>IFERROR(_xlfn.XLOOKUP($B4134,enrollment!$A$2:$A$801,enrollment!$L$2:$L$801),"")</f>
        <v>63</v>
      </c>
      <c r="AD4134" t="str" cm="1">
        <f t="array" ref="AD4134">_xlfn.IFS(AC4134="","Unknown",AC4134&lt;18,"0-17",AC4134&lt;35,"18-34",AC4134&lt;50,"35-49",AC4134&lt;65,"50-64",TRUE,"65+")</f>
        <v>50-64</v>
      </c>
      <c r="AE4134">
        <f>IFERROR(_xlfn.XLOOKUP($B4134,enrollment!$A$2:$A$801,enrollment!$O$2:$O$801),"")</f>
        <v>7890123456</v>
      </c>
      <c r="AF4134">
        <f>IFERROR(_xlfn.XLOOKUP($AE4134,providers!$B$2:$B$11,providers!$Q$2:$Q$11),"")</f>
        <v>3.9</v>
      </c>
      <c r="AG4134" s="1">
        <f t="shared" si="64"/>
        <v>45627</v>
      </c>
    </row>
    <row r="4135" spans="1:33" x14ac:dyDescent="0.25">
      <c r="A4135" t="s">
        <v>4765</v>
      </c>
      <c r="B4135" t="s">
        <v>4761</v>
      </c>
      <c r="C4135">
        <v>6789012345</v>
      </c>
      <c r="D4135">
        <v>6789012345</v>
      </c>
      <c r="E4135" s="1">
        <v>45448</v>
      </c>
      <c r="F4135" s="1">
        <v>45448</v>
      </c>
      <c r="G4135" s="1">
        <v>45470</v>
      </c>
      <c r="H4135" t="s">
        <v>59</v>
      </c>
      <c r="J4135" t="s">
        <v>47</v>
      </c>
      <c r="L4135" s="2" t="s">
        <v>151</v>
      </c>
      <c r="M4135" t="s">
        <v>152</v>
      </c>
      <c r="N4135" t="s">
        <v>153</v>
      </c>
      <c r="O4135">
        <v>1</v>
      </c>
      <c r="P4135">
        <v>1254.56</v>
      </c>
      <c r="Q4135">
        <v>1140.51</v>
      </c>
      <c r="R4135">
        <v>912.41</v>
      </c>
      <c r="S4135">
        <v>228.1</v>
      </c>
      <c r="T4135" t="s">
        <v>30</v>
      </c>
      <c r="X4135" t="s">
        <v>43</v>
      </c>
      <c r="Y4135" t="s">
        <v>44</v>
      </c>
      <c r="Z4135" t="s">
        <v>64</v>
      </c>
      <c r="AA4135" t="str">
        <f>IFERROR(_xlfn.XLOOKUP($J4135,avoidable_ed_reference!$A$2:$A$13,avoidable_ed_reference!$C$2:$C$13),"Not Classified")</f>
        <v>Not Classified</v>
      </c>
      <c r="AB4135" t="str">
        <f>IFERROR(_xlfn.XLOOKUP($B4135,enrollment!$A$2:$A$801,enrollment!$I$2:$I$801),"")</f>
        <v>TN</v>
      </c>
      <c r="AC4135">
        <f>IFERROR(_xlfn.XLOOKUP($B4135,enrollment!$A$2:$A$801,enrollment!$L$2:$L$801),"")</f>
        <v>63</v>
      </c>
      <c r="AD4135" t="str" cm="1">
        <f t="array" ref="AD4135">_xlfn.IFS(AC4135="","Unknown",AC4135&lt;18,"0-17",AC4135&lt;35,"18-34",AC4135&lt;50,"35-49",AC4135&lt;65,"50-64",TRUE,"65+")</f>
        <v>50-64</v>
      </c>
      <c r="AE4135">
        <f>IFERROR(_xlfn.XLOOKUP($B4135,enrollment!$A$2:$A$801,enrollment!$O$2:$O$801),"")</f>
        <v>7890123456</v>
      </c>
      <c r="AF4135">
        <f>IFERROR(_xlfn.XLOOKUP($AE4135,providers!$B$2:$B$11,providers!$Q$2:$Q$11),"")</f>
        <v>3.9</v>
      </c>
      <c r="AG4135" s="1">
        <f t="shared" si="64"/>
        <v>45444</v>
      </c>
    </row>
    <row r="4136" spans="1:33" x14ac:dyDescent="0.25">
      <c r="A4136" t="s">
        <v>4766</v>
      </c>
      <c r="B4136" t="s">
        <v>4761</v>
      </c>
      <c r="C4136">
        <v>2345678901</v>
      </c>
      <c r="D4136">
        <v>2345678901</v>
      </c>
      <c r="E4136" s="1">
        <v>45507</v>
      </c>
      <c r="F4136" s="1">
        <v>45507</v>
      </c>
      <c r="G4136" s="1">
        <v>45529</v>
      </c>
      <c r="H4136" t="s">
        <v>28</v>
      </c>
      <c r="I4136">
        <v>23</v>
      </c>
      <c r="J4136" t="s">
        <v>35</v>
      </c>
      <c r="K4136">
        <v>99284</v>
      </c>
      <c r="O4136">
        <v>1</v>
      </c>
      <c r="P4136">
        <v>2347.29</v>
      </c>
      <c r="Q4136">
        <v>1304.05</v>
      </c>
      <c r="R4136">
        <v>1043.24</v>
      </c>
      <c r="S4136">
        <v>260.81</v>
      </c>
      <c r="T4136" t="s">
        <v>30</v>
      </c>
      <c r="X4136" t="s">
        <v>43</v>
      </c>
      <c r="Y4136" t="s">
        <v>44</v>
      </c>
      <c r="Z4136" t="s">
        <v>45</v>
      </c>
      <c r="AA4136" t="str">
        <f>IFERROR(_xlfn.XLOOKUP($J4136,avoidable_ed_reference!$A$2:$A$13,avoidable_ed_reference!$C$2:$C$13),"Not Classified")</f>
        <v>Avoidable</v>
      </c>
      <c r="AB4136" t="str">
        <f>IFERROR(_xlfn.XLOOKUP($B4136,enrollment!$A$2:$A$801,enrollment!$I$2:$I$801),"")</f>
        <v>TN</v>
      </c>
      <c r="AC4136">
        <f>IFERROR(_xlfn.XLOOKUP($B4136,enrollment!$A$2:$A$801,enrollment!$L$2:$L$801),"")</f>
        <v>63</v>
      </c>
      <c r="AD4136" t="str" cm="1">
        <f t="array" ref="AD4136">_xlfn.IFS(AC4136="","Unknown",AC4136&lt;18,"0-17",AC4136&lt;35,"18-34",AC4136&lt;50,"35-49",AC4136&lt;65,"50-64",TRUE,"65+")</f>
        <v>50-64</v>
      </c>
      <c r="AE4136">
        <f>IFERROR(_xlfn.XLOOKUP($B4136,enrollment!$A$2:$A$801,enrollment!$O$2:$O$801),"")</f>
        <v>7890123456</v>
      </c>
      <c r="AF4136">
        <f>IFERROR(_xlfn.XLOOKUP($AE4136,providers!$B$2:$B$11,providers!$Q$2:$Q$11),"")</f>
        <v>3.9</v>
      </c>
      <c r="AG4136" s="1">
        <f t="shared" si="64"/>
        <v>45505</v>
      </c>
    </row>
    <row r="4137" spans="1:33" x14ac:dyDescent="0.25">
      <c r="A4137" t="s">
        <v>4767</v>
      </c>
      <c r="B4137" t="s">
        <v>4761</v>
      </c>
      <c r="C4137">
        <v>2233445566</v>
      </c>
      <c r="D4137">
        <v>2233445566</v>
      </c>
      <c r="E4137" s="1">
        <v>45449</v>
      </c>
      <c r="F4137" s="1">
        <v>45449</v>
      </c>
      <c r="G4137" s="1">
        <v>45470</v>
      </c>
      <c r="H4137" t="s">
        <v>28</v>
      </c>
      <c r="I4137">
        <v>23</v>
      </c>
      <c r="J4137" t="s">
        <v>129</v>
      </c>
      <c r="K4137">
        <v>99284</v>
      </c>
      <c r="O4137">
        <v>1</v>
      </c>
      <c r="P4137">
        <v>2186.46</v>
      </c>
      <c r="Q4137">
        <v>1214.7</v>
      </c>
      <c r="R4137">
        <v>971.76</v>
      </c>
      <c r="S4137">
        <v>242.94</v>
      </c>
      <c r="T4137" t="s">
        <v>30</v>
      </c>
      <c r="X4137" t="s">
        <v>43</v>
      </c>
      <c r="Y4137" t="s">
        <v>44</v>
      </c>
      <c r="Z4137" t="s">
        <v>45</v>
      </c>
      <c r="AA4137" t="str">
        <f>IFERROR(_xlfn.XLOOKUP($J4137,avoidable_ed_reference!$A$2:$A$13,avoidable_ed_reference!$C$2:$C$13),"Not Classified")</f>
        <v>Potentially Avoidable</v>
      </c>
      <c r="AB4137" t="str">
        <f>IFERROR(_xlfn.XLOOKUP($B4137,enrollment!$A$2:$A$801,enrollment!$I$2:$I$801),"")</f>
        <v>TN</v>
      </c>
      <c r="AC4137">
        <f>IFERROR(_xlfn.XLOOKUP($B4137,enrollment!$A$2:$A$801,enrollment!$L$2:$L$801),"")</f>
        <v>63</v>
      </c>
      <c r="AD4137" t="str" cm="1">
        <f t="array" ref="AD4137">_xlfn.IFS(AC4137="","Unknown",AC4137&lt;18,"0-17",AC4137&lt;35,"18-34",AC4137&lt;50,"35-49",AC4137&lt;65,"50-64",TRUE,"65+")</f>
        <v>50-64</v>
      </c>
      <c r="AE4137">
        <f>IFERROR(_xlfn.XLOOKUP($B4137,enrollment!$A$2:$A$801,enrollment!$O$2:$O$801),"")</f>
        <v>7890123456</v>
      </c>
      <c r="AF4137">
        <f>IFERROR(_xlfn.XLOOKUP($AE4137,providers!$B$2:$B$11,providers!$Q$2:$Q$11),"")</f>
        <v>3.9</v>
      </c>
      <c r="AG4137" s="1">
        <f t="shared" si="64"/>
        <v>45444</v>
      </c>
    </row>
    <row r="4138" spans="1:33" x14ac:dyDescent="0.25">
      <c r="A4138" t="s">
        <v>4768</v>
      </c>
      <c r="B4138" t="s">
        <v>4761</v>
      </c>
      <c r="C4138">
        <v>7890123456</v>
      </c>
      <c r="D4138">
        <v>7890123456</v>
      </c>
      <c r="E4138" s="1">
        <v>45331</v>
      </c>
      <c r="F4138" s="1">
        <v>45331</v>
      </c>
      <c r="G4138" s="1">
        <v>45359</v>
      </c>
      <c r="H4138" t="s">
        <v>28</v>
      </c>
      <c r="I4138">
        <v>11</v>
      </c>
      <c r="J4138" t="s">
        <v>35</v>
      </c>
      <c r="K4138">
        <v>99213</v>
      </c>
      <c r="O4138">
        <v>1</v>
      </c>
      <c r="P4138">
        <v>168.75</v>
      </c>
      <c r="Q4138">
        <v>125</v>
      </c>
      <c r="R4138">
        <v>100</v>
      </c>
      <c r="S4138">
        <v>25</v>
      </c>
      <c r="T4138" t="s">
        <v>30</v>
      </c>
      <c r="X4138" t="s">
        <v>43</v>
      </c>
      <c r="Y4138" t="s">
        <v>44</v>
      </c>
      <c r="Z4138" t="s">
        <v>39</v>
      </c>
      <c r="AA4138" t="str">
        <f>IFERROR(_xlfn.XLOOKUP($J4138,avoidable_ed_reference!$A$2:$A$13,avoidable_ed_reference!$C$2:$C$13),"Not Classified")</f>
        <v>Avoidable</v>
      </c>
      <c r="AB4138" t="str">
        <f>IFERROR(_xlfn.XLOOKUP($B4138,enrollment!$A$2:$A$801,enrollment!$I$2:$I$801),"")</f>
        <v>TN</v>
      </c>
      <c r="AC4138">
        <f>IFERROR(_xlfn.XLOOKUP($B4138,enrollment!$A$2:$A$801,enrollment!$L$2:$L$801),"")</f>
        <v>63</v>
      </c>
      <c r="AD4138" t="str" cm="1">
        <f t="array" ref="AD4138">_xlfn.IFS(AC4138="","Unknown",AC4138&lt;18,"0-17",AC4138&lt;35,"18-34",AC4138&lt;50,"35-49",AC4138&lt;65,"50-64",TRUE,"65+")</f>
        <v>50-64</v>
      </c>
      <c r="AE4138">
        <f>IFERROR(_xlfn.XLOOKUP($B4138,enrollment!$A$2:$A$801,enrollment!$O$2:$O$801),"")</f>
        <v>7890123456</v>
      </c>
      <c r="AF4138">
        <f>IFERROR(_xlfn.XLOOKUP($AE4138,providers!$B$2:$B$11,providers!$Q$2:$Q$11),"")</f>
        <v>3.9</v>
      </c>
      <c r="AG4138" s="1">
        <f t="shared" si="64"/>
        <v>45323</v>
      </c>
    </row>
    <row r="4139" spans="1:33" x14ac:dyDescent="0.25">
      <c r="A4139" t="s">
        <v>4769</v>
      </c>
      <c r="B4139" t="s">
        <v>4761</v>
      </c>
      <c r="C4139">
        <v>7890123456</v>
      </c>
      <c r="D4139">
        <v>7890123456</v>
      </c>
      <c r="E4139" s="1">
        <v>45631</v>
      </c>
      <c r="F4139" s="1">
        <v>45631</v>
      </c>
      <c r="G4139" s="1">
        <v>45660</v>
      </c>
      <c r="H4139" t="s">
        <v>28</v>
      </c>
      <c r="I4139">
        <v>11</v>
      </c>
      <c r="J4139" t="s">
        <v>47</v>
      </c>
      <c r="K4139">
        <v>99213</v>
      </c>
      <c r="O4139">
        <v>1</v>
      </c>
      <c r="P4139">
        <v>235.52</v>
      </c>
      <c r="Q4139">
        <v>174.46</v>
      </c>
      <c r="R4139">
        <v>139.57</v>
      </c>
      <c r="S4139">
        <v>34.89</v>
      </c>
      <c r="T4139" t="s">
        <v>30</v>
      </c>
      <c r="X4139" t="s">
        <v>43</v>
      </c>
      <c r="Y4139" t="s">
        <v>44</v>
      </c>
      <c r="Z4139" t="s">
        <v>39</v>
      </c>
      <c r="AA4139" t="str">
        <f>IFERROR(_xlfn.XLOOKUP($J4139,avoidable_ed_reference!$A$2:$A$13,avoidable_ed_reference!$C$2:$C$13),"Not Classified")</f>
        <v>Not Classified</v>
      </c>
      <c r="AB4139" t="str">
        <f>IFERROR(_xlfn.XLOOKUP($B4139,enrollment!$A$2:$A$801,enrollment!$I$2:$I$801),"")</f>
        <v>TN</v>
      </c>
      <c r="AC4139">
        <f>IFERROR(_xlfn.XLOOKUP($B4139,enrollment!$A$2:$A$801,enrollment!$L$2:$L$801),"")</f>
        <v>63</v>
      </c>
      <c r="AD4139" t="str" cm="1">
        <f t="array" ref="AD4139">_xlfn.IFS(AC4139="","Unknown",AC4139&lt;18,"0-17",AC4139&lt;35,"18-34",AC4139&lt;50,"35-49",AC4139&lt;65,"50-64",TRUE,"65+")</f>
        <v>50-64</v>
      </c>
      <c r="AE4139">
        <f>IFERROR(_xlfn.XLOOKUP($B4139,enrollment!$A$2:$A$801,enrollment!$O$2:$O$801),"")</f>
        <v>7890123456</v>
      </c>
      <c r="AF4139">
        <f>IFERROR(_xlfn.XLOOKUP($AE4139,providers!$B$2:$B$11,providers!$Q$2:$Q$11),"")</f>
        <v>3.9</v>
      </c>
      <c r="AG4139" s="1">
        <f t="shared" si="64"/>
        <v>45627</v>
      </c>
    </row>
    <row r="4140" spans="1:33" x14ac:dyDescent="0.25">
      <c r="A4140" t="s">
        <v>4770</v>
      </c>
      <c r="B4140" t="s">
        <v>4761</v>
      </c>
      <c r="C4140">
        <v>7890123456</v>
      </c>
      <c r="D4140">
        <v>7890123456</v>
      </c>
      <c r="E4140" s="1">
        <v>45535</v>
      </c>
      <c r="F4140" s="1">
        <v>45535</v>
      </c>
      <c r="G4140" s="1">
        <v>45554</v>
      </c>
      <c r="H4140" t="s">
        <v>28</v>
      </c>
      <c r="I4140">
        <v>11</v>
      </c>
      <c r="J4140" t="s">
        <v>47</v>
      </c>
      <c r="K4140">
        <v>99213</v>
      </c>
      <c r="O4140">
        <v>1</v>
      </c>
      <c r="P4140">
        <v>170.94</v>
      </c>
      <c r="Q4140">
        <v>126.62</v>
      </c>
      <c r="R4140">
        <v>101.3</v>
      </c>
      <c r="S4140">
        <v>25.32</v>
      </c>
      <c r="T4140" t="s">
        <v>30</v>
      </c>
      <c r="X4140" t="s">
        <v>43</v>
      </c>
      <c r="Y4140" t="s">
        <v>44</v>
      </c>
      <c r="Z4140" t="s">
        <v>39</v>
      </c>
      <c r="AA4140" t="str">
        <f>IFERROR(_xlfn.XLOOKUP($J4140,avoidable_ed_reference!$A$2:$A$13,avoidable_ed_reference!$C$2:$C$13),"Not Classified")</f>
        <v>Not Classified</v>
      </c>
      <c r="AB4140" t="str">
        <f>IFERROR(_xlfn.XLOOKUP($B4140,enrollment!$A$2:$A$801,enrollment!$I$2:$I$801),"")</f>
        <v>TN</v>
      </c>
      <c r="AC4140">
        <f>IFERROR(_xlfn.XLOOKUP($B4140,enrollment!$A$2:$A$801,enrollment!$L$2:$L$801),"")</f>
        <v>63</v>
      </c>
      <c r="AD4140" t="str" cm="1">
        <f t="array" ref="AD4140">_xlfn.IFS(AC4140="","Unknown",AC4140&lt;18,"0-17",AC4140&lt;35,"18-34",AC4140&lt;50,"35-49",AC4140&lt;65,"50-64",TRUE,"65+")</f>
        <v>50-64</v>
      </c>
      <c r="AE4140">
        <f>IFERROR(_xlfn.XLOOKUP($B4140,enrollment!$A$2:$A$801,enrollment!$O$2:$O$801),"")</f>
        <v>7890123456</v>
      </c>
      <c r="AF4140">
        <f>IFERROR(_xlfn.XLOOKUP($AE4140,providers!$B$2:$B$11,providers!$Q$2:$Q$11),"")</f>
        <v>3.9</v>
      </c>
      <c r="AG4140" s="1">
        <f t="shared" si="64"/>
        <v>45505</v>
      </c>
    </row>
    <row r="4141" spans="1:33" x14ac:dyDescent="0.25">
      <c r="A4141" t="s">
        <v>4771</v>
      </c>
      <c r="B4141" t="s">
        <v>4772</v>
      </c>
      <c r="C4141">
        <v>7890123456</v>
      </c>
      <c r="D4141">
        <v>7890123456</v>
      </c>
      <c r="E4141" s="1">
        <v>45575</v>
      </c>
      <c r="F4141" s="1">
        <v>45575</v>
      </c>
      <c r="G4141" s="1">
        <v>45606</v>
      </c>
      <c r="H4141" t="s">
        <v>28</v>
      </c>
      <c r="I4141">
        <v>23</v>
      </c>
      <c r="J4141" t="s">
        <v>127</v>
      </c>
      <c r="K4141">
        <v>99284</v>
      </c>
      <c r="O4141">
        <v>1</v>
      </c>
      <c r="P4141">
        <v>2197.2800000000002</v>
      </c>
      <c r="Q4141">
        <v>1220.71</v>
      </c>
      <c r="R4141">
        <v>976.57</v>
      </c>
      <c r="S4141">
        <v>244.14</v>
      </c>
      <c r="T4141" t="s">
        <v>30</v>
      </c>
      <c r="X4141" t="s">
        <v>146</v>
      </c>
      <c r="Y4141" t="s">
        <v>147</v>
      </c>
      <c r="Z4141" t="s">
        <v>45</v>
      </c>
      <c r="AA4141" t="str">
        <f>IFERROR(_xlfn.XLOOKUP($J4141,avoidable_ed_reference!$A$2:$A$13,avoidable_ed_reference!$C$2:$C$13),"Not Classified")</f>
        <v>Avoidable</v>
      </c>
      <c r="AB4141" t="str">
        <f>IFERROR(_xlfn.XLOOKUP($B4141,enrollment!$A$2:$A$801,enrollment!$I$2:$I$801),"")</f>
        <v>GA</v>
      </c>
      <c r="AC4141">
        <f>IFERROR(_xlfn.XLOOKUP($B4141,enrollment!$A$2:$A$801,enrollment!$L$2:$L$801),"")</f>
        <v>71</v>
      </c>
      <c r="AD4141" t="str" cm="1">
        <f t="array" ref="AD4141">_xlfn.IFS(AC4141="","Unknown",AC4141&lt;18,"0-17",AC4141&lt;35,"18-34",AC4141&lt;50,"35-49",AC4141&lt;65,"50-64",TRUE,"65+")</f>
        <v>65+</v>
      </c>
      <c r="AE4141">
        <f>IFERROR(_xlfn.XLOOKUP($B4141,enrollment!$A$2:$A$801,enrollment!$O$2:$O$801),"")</f>
        <v>8901234567</v>
      </c>
      <c r="AF4141">
        <f>IFERROR(_xlfn.XLOOKUP($AE4141,providers!$B$2:$B$11,providers!$Q$2:$Q$11),"")</f>
        <v>3.7</v>
      </c>
      <c r="AG4141" s="1">
        <f t="shared" si="64"/>
        <v>45566</v>
      </c>
    </row>
    <row r="4142" spans="1:33" x14ac:dyDescent="0.25">
      <c r="A4142" t="s">
        <v>4773</v>
      </c>
      <c r="B4142" t="s">
        <v>4772</v>
      </c>
      <c r="C4142">
        <v>8901234567</v>
      </c>
      <c r="D4142">
        <v>8901234567</v>
      </c>
      <c r="E4142" s="1">
        <v>45623</v>
      </c>
      <c r="F4142" s="1">
        <v>45623</v>
      </c>
      <c r="G4142" s="1">
        <v>45646</v>
      </c>
      <c r="H4142" t="s">
        <v>28</v>
      </c>
      <c r="I4142">
        <v>11</v>
      </c>
      <c r="J4142" t="s">
        <v>38</v>
      </c>
      <c r="K4142">
        <v>99213</v>
      </c>
      <c r="O4142">
        <v>1</v>
      </c>
      <c r="P4142">
        <v>178.19</v>
      </c>
      <c r="Q4142">
        <v>131.99</v>
      </c>
      <c r="R4142">
        <v>105.59</v>
      </c>
      <c r="S4142">
        <v>26.4</v>
      </c>
      <c r="T4142" t="s">
        <v>30</v>
      </c>
      <c r="X4142" t="s">
        <v>146</v>
      </c>
      <c r="Y4142" t="s">
        <v>147</v>
      </c>
      <c r="Z4142" t="s">
        <v>39</v>
      </c>
      <c r="AA4142" t="str">
        <f>IFERROR(_xlfn.XLOOKUP($J4142,avoidable_ed_reference!$A$2:$A$13,avoidable_ed_reference!$C$2:$C$13),"Not Classified")</f>
        <v>Not Classified</v>
      </c>
      <c r="AB4142" t="str">
        <f>IFERROR(_xlfn.XLOOKUP($B4142,enrollment!$A$2:$A$801,enrollment!$I$2:$I$801),"")</f>
        <v>GA</v>
      </c>
      <c r="AC4142">
        <f>IFERROR(_xlfn.XLOOKUP($B4142,enrollment!$A$2:$A$801,enrollment!$L$2:$L$801),"")</f>
        <v>71</v>
      </c>
      <c r="AD4142" t="str" cm="1">
        <f t="array" ref="AD4142">_xlfn.IFS(AC4142="","Unknown",AC4142&lt;18,"0-17",AC4142&lt;35,"18-34",AC4142&lt;50,"35-49",AC4142&lt;65,"50-64",TRUE,"65+")</f>
        <v>65+</v>
      </c>
      <c r="AE4142">
        <f>IFERROR(_xlfn.XLOOKUP($B4142,enrollment!$A$2:$A$801,enrollment!$O$2:$O$801),"")</f>
        <v>8901234567</v>
      </c>
      <c r="AF4142">
        <f>IFERROR(_xlfn.XLOOKUP($AE4142,providers!$B$2:$B$11,providers!$Q$2:$Q$11),"")</f>
        <v>3.7</v>
      </c>
      <c r="AG4142" s="1">
        <f t="shared" si="64"/>
        <v>45597</v>
      </c>
    </row>
    <row r="4143" spans="1:33" x14ac:dyDescent="0.25">
      <c r="A4143" t="s">
        <v>4774</v>
      </c>
      <c r="B4143" t="s">
        <v>4772</v>
      </c>
      <c r="C4143">
        <v>9012345678</v>
      </c>
      <c r="D4143">
        <v>9012345678</v>
      </c>
      <c r="E4143" s="1">
        <v>45479</v>
      </c>
      <c r="F4143" s="1">
        <v>45479</v>
      </c>
      <c r="G4143" s="1">
        <v>45499</v>
      </c>
      <c r="H4143" t="s">
        <v>67</v>
      </c>
      <c r="I4143">
        <v>21</v>
      </c>
      <c r="J4143" t="s">
        <v>42</v>
      </c>
      <c r="K4143">
        <v>99223</v>
      </c>
      <c r="O4143">
        <v>1</v>
      </c>
      <c r="P4143">
        <v>17486.400000000001</v>
      </c>
      <c r="Q4143">
        <v>11281.55</v>
      </c>
      <c r="R4143">
        <v>9025.24</v>
      </c>
      <c r="S4143">
        <v>2256.31</v>
      </c>
      <c r="T4143" t="s">
        <v>30</v>
      </c>
      <c r="V4143">
        <v>1</v>
      </c>
      <c r="W4143" s="2" t="s">
        <v>68</v>
      </c>
      <c r="X4143" t="s">
        <v>146</v>
      </c>
      <c r="Y4143" t="s">
        <v>147</v>
      </c>
      <c r="Z4143" t="s">
        <v>69</v>
      </c>
      <c r="AA4143" t="str">
        <f>IFERROR(_xlfn.XLOOKUP($J4143,avoidable_ed_reference!$A$2:$A$13,avoidable_ed_reference!$C$2:$C$13),"Not Classified")</f>
        <v>Non-Avoidable</v>
      </c>
      <c r="AB4143" t="str">
        <f>IFERROR(_xlfn.XLOOKUP($B4143,enrollment!$A$2:$A$801,enrollment!$I$2:$I$801),"")</f>
        <v>GA</v>
      </c>
      <c r="AC4143">
        <f>IFERROR(_xlfn.XLOOKUP($B4143,enrollment!$A$2:$A$801,enrollment!$L$2:$L$801),"")</f>
        <v>71</v>
      </c>
      <c r="AD4143" t="str" cm="1">
        <f t="array" ref="AD4143">_xlfn.IFS(AC4143="","Unknown",AC4143&lt;18,"0-17",AC4143&lt;35,"18-34",AC4143&lt;50,"35-49",AC4143&lt;65,"50-64",TRUE,"65+")</f>
        <v>65+</v>
      </c>
      <c r="AE4143">
        <f>IFERROR(_xlfn.XLOOKUP($B4143,enrollment!$A$2:$A$801,enrollment!$O$2:$O$801),"")</f>
        <v>8901234567</v>
      </c>
      <c r="AF4143">
        <f>IFERROR(_xlfn.XLOOKUP($AE4143,providers!$B$2:$B$11,providers!$Q$2:$Q$11),"")</f>
        <v>3.7</v>
      </c>
      <c r="AG4143" s="1">
        <f t="shared" si="64"/>
        <v>45474</v>
      </c>
    </row>
    <row r="4144" spans="1:33" x14ac:dyDescent="0.25">
      <c r="A4144" t="s">
        <v>4775</v>
      </c>
      <c r="B4144" t="s">
        <v>4772</v>
      </c>
      <c r="C4144">
        <v>8901234567</v>
      </c>
      <c r="D4144">
        <v>8901234567</v>
      </c>
      <c r="E4144" s="1">
        <v>45374</v>
      </c>
      <c r="F4144" s="1">
        <v>45374</v>
      </c>
      <c r="G4144" s="1">
        <v>45404</v>
      </c>
      <c r="H4144" t="s">
        <v>28</v>
      </c>
      <c r="I4144">
        <v>11</v>
      </c>
      <c r="J4144" t="s">
        <v>38</v>
      </c>
      <c r="K4144">
        <v>99213</v>
      </c>
      <c r="O4144">
        <v>1</v>
      </c>
      <c r="P4144">
        <v>206.56</v>
      </c>
      <c r="Q4144">
        <v>153.01</v>
      </c>
      <c r="R4144">
        <v>122.41</v>
      </c>
      <c r="S4144">
        <v>30.6</v>
      </c>
      <c r="T4144" t="s">
        <v>30</v>
      </c>
      <c r="X4144" t="s">
        <v>146</v>
      </c>
      <c r="Y4144" t="s">
        <v>147</v>
      </c>
      <c r="Z4144" t="s">
        <v>39</v>
      </c>
      <c r="AA4144" t="str">
        <f>IFERROR(_xlfn.XLOOKUP($J4144,avoidable_ed_reference!$A$2:$A$13,avoidable_ed_reference!$C$2:$C$13),"Not Classified")</f>
        <v>Not Classified</v>
      </c>
      <c r="AB4144" t="str">
        <f>IFERROR(_xlfn.XLOOKUP($B4144,enrollment!$A$2:$A$801,enrollment!$I$2:$I$801),"")</f>
        <v>GA</v>
      </c>
      <c r="AC4144">
        <f>IFERROR(_xlfn.XLOOKUP($B4144,enrollment!$A$2:$A$801,enrollment!$L$2:$L$801),"")</f>
        <v>71</v>
      </c>
      <c r="AD4144" t="str" cm="1">
        <f t="array" ref="AD4144">_xlfn.IFS(AC4144="","Unknown",AC4144&lt;18,"0-17",AC4144&lt;35,"18-34",AC4144&lt;50,"35-49",AC4144&lt;65,"50-64",TRUE,"65+")</f>
        <v>65+</v>
      </c>
      <c r="AE4144">
        <f>IFERROR(_xlfn.XLOOKUP($B4144,enrollment!$A$2:$A$801,enrollment!$O$2:$O$801),"")</f>
        <v>8901234567</v>
      </c>
      <c r="AF4144">
        <f>IFERROR(_xlfn.XLOOKUP($AE4144,providers!$B$2:$B$11,providers!$Q$2:$Q$11),"")</f>
        <v>3.7</v>
      </c>
      <c r="AG4144" s="1">
        <f t="shared" si="64"/>
        <v>45352</v>
      </c>
    </row>
    <row r="4145" spans="1:33" x14ac:dyDescent="0.25">
      <c r="A4145" t="s">
        <v>4776</v>
      </c>
      <c r="B4145" t="s">
        <v>4772</v>
      </c>
      <c r="C4145">
        <v>9012345678</v>
      </c>
      <c r="D4145">
        <v>9012345678</v>
      </c>
      <c r="E4145" s="1">
        <v>45430</v>
      </c>
      <c r="F4145" s="1">
        <v>45430</v>
      </c>
      <c r="G4145" s="1">
        <v>45463</v>
      </c>
      <c r="H4145" t="s">
        <v>28</v>
      </c>
      <c r="I4145">
        <v>23</v>
      </c>
      <c r="J4145" t="s">
        <v>29</v>
      </c>
      <c r="K4145">
        <v>99284</v>
      </c>
      <c r="O4145">
        <v>1</v>
      </c>
      <c r="P4145">
        <v>1907.73</v>
      </c>
      <c r="Q4145">
        <v>1059.8499999999999</v>
      </c>
      <c r="R4145">
        <v>847.88</v>
      </c>
      <c r="S4145">
        <v>211.97</v>
      </c>
      <c r="T4145" t="s">
        <v>30</v>
      </c>
      <c r="X4145" t="s">
        <v>146</v>
      </c>
      <c r="Y4145" t="s">
        <v>147</v>
      </c>
      <c r="Z4145" t="s">
        <v>45</v>
      </c>
      <c r="AA4145" t="str">
        <f>IFERROR(_xlfn.XLOOKUP($J4145,avoidable_ed_reference!$A$2:$A$13,avoidable_ed_reference!$C$2:$C$13),"Not Classified")</f>
        <v>Potentially Avoidable</v>
      </c>
      <c r="AB4145" t="str">
        <f>IFERROR(_xlfn.XLOOKUP($B4145,enrollment!$A$2:$A$801,enrollment!$I$2:$I$801),"")</f>
        <v>GA</v>
      </c>
      <c r="AC4145">
        <f>IFERROR(_xlfn.XLOOKUP($B4145,enrollment!$A$2:$A$801,enrollment!$L$2:$L$801),"")</f>
        <v>71</v>
      </c>
      <c r="AD4145" t="str" cm="1">
        <f t="array" ref="AD4145">_xlfn.IFS(AC4145="","Unknown",AC4145&lt;18,"0-17",AC4145&lt;35,"18-34",AC4145&lt;50,"35-49",AC4145&lt;65,"50-64",TRUE,"65+")</f>
        <v>65+</v>
      </c>
      <c r="AE4145">
        <f>IFERROR(_xlfn.XLOOKUP($B4145,enrollment!$A$2:$A$801,enrollment!$O$2:$O$801),"")</f>
        <v>8901234567</v>
      </c>
      <c r="AF4145">
        <f>IFERROR(_xlfn.XLOOKUP($AE4145,providers!$B$2:$B$11,providers!$Q$2:$Q$11),"")</f>
        <v>3.7</v>
      </c>
      <c r="AG4145" s="1">
        <f t="shared" si="64"/>
        <v>45413</v>
      </c>
    </row>
    <row r="4146" spans="1:33" x14ac:dyDescent="0.25">
      <c r="A4146" t="s">
        <v>4777</v>
      </c>
      <c r="B4146" t="s">
        <v>4772</v>
      </c>
      <c r="C4146">
        <v>9012345678</v>
      </c>
      <c r="D4146">
        <v>9012345678</v>
      </c>
      <c r="E4146" s="1">
        <v>45602</v>
      </c>
      <c r="F4146" s="1">
        <v>45602</v>
      </c>
      <c r="G4146" s="1">
        <v>45636</v>
      </c>
      <c r="H4146" t="s">
        <v>67</v>
      </c>
      <c r="I4146">
        <v>21</v>
      </c>
      <c r="J4146" t="s">
        <v>80</v>
      </c>
      <c r="K4146">
        <v>99223</v>
      </c>
      <c r="O4146">
        <v>1</v>
      </c>
      <c r="P4146">
        <v>19940.240000000002</v>
      </c>
      <c r="Q4146">
        <v>12864.67</v>
      </c>
      <c r="R4146">
        <v>10291.74</v>
      </c>
      <c r="S4146">
        <v>2572.9299999999998</v>
      </c>
      <c r="T4146" t="s">
        <v>30</v>
      </c>
      <c r="V4146">
        <v>1</v>
      </c>
      <c r="W4146" s="2" t="s">
        <v>68</v>
      </c>
      <c r="X4146" t="s">
        <v>146</v>
      </c>
      <c r="Y4146" t="s">
        <v>147</v>
      </c>
      <c r="Z4146" t="s">
        <v>69</v>
      </c>
      <c r="AA4146" t="str">
        <f>IFERROR(_xlfn.XLOOKUP($J4146,avoidable_ed_reference!$A$2:$A$13,avoidable_ed_reference!$C$2:$C$13),"Not Classified")</f>
        <v>Non-Avoidable</v>
      </c>
      <c r="AB4146" t="str">
        <f>IFERROR(_xlfn.XLOOKUP($B4146,enrollment!$A$2:$A$801,enrollment!$I$2:$I$801),"")</f>
        <v>GA</v>
      </c>
      <c r="AC4146">
        <f>IFERROR(_xlfn.XLOOKUP($B4146,enrollment!$A$2:$A$801,enrollment!$L$2:$L$801),"")</f>
        <v>71</v>
      </c>
      <c r="AD4146" t="str" cm="1">
        <f t="array" ref="AD4146">_xlfn.IFS(AC4146="","Unknown",AC4146&lt;18,"0-17",AC4146&lt;35,"18-34",AC4146&lt;50,"35-49",AC4146&lt;65,"50-64",TRUE,"65+")</f>
        <v>65+</v>
      </c>
      <c r="AE4146">
        <f>IFERROR(_xlfn.XLOOKUP($B4146,enrollment!$A$2:$A$801,enrollment!$O$2:$O$801),"")</f>
        <v>8901234567</v>
      </c>
      <c r="AF4146">
        <f>IFERROR(_xlfn.XLOOKUP($AE4146,providers!$B$2:$B$11,providers!$Q$2:$Q$11),"")</f>
        <v>3.7</v>
      </c>
      <c r="AG4146" s="1">
        <f t="shared" si="64"/>
        <v>45597</v>
      </c>
    </row>
    <row r="4147" spans="1:33" x14ac:dyDescent="0.25">
      <c r="A4147" t="s">
        <v>4778</v>
      </c>
      <c r="B4147" t="s">
        <v>4772</v>
      </c>
      <c r="C4147">
        <v>5678901234</v>
      </c>
      <c r="D4147">
        <v>5678901234</v>
      </c>
      <c r="E4147" s="1">
        <v>45568</v>
      </c>
      <c r="F4147" s="1">
        <v>45568</v>
      </c>
      <c r="G4147" s="1">
        <v>45585</v>
      </c>
      <c r="H4147" t="s">
        <v>28</v>
      </c>
      <c r="I4147">
        <v>20</v>
      </c>
      <c r="J4147" t="s">
        <v>35</v>
      </c>
      <c r="K4147">
        <v>99213</v>
      </c>
      <c r="O4147">
        <v>1</v>
      </c>
      <c r="P4147">
        <v>168.65</v>
      </c>
      <c r="Q4147">
        <v>129.72999999999999</v>
      </c>
      <c r="R4147">
        <v>103.78</v>
      </c>
      <c r="S4147">
        <v>25.95</v>
      </c>
      <c r="T4147" t="s">
        <v>30</v>
      </c>
      <c r="X4147" t="s">
        <v>146</v>
      </c>
      <c r="Y4147" t="s">
        <v>147</v>
      </c>
      <c r="Z4147" t="s">
        <v>36</v>
      </c>
      <c r="AA4147" t="str">
        <f>IFERROR(_xlfn.XLOOKUP($J4147,avoidable_ed_reference!$A$2:$A$13,avoidable_ed_reference!$C$2:$C$13),"Not Classified")</f>
        <v>Avoidable</v>
      </c>
      <c r="AB4147" t="str">
        <f>IFERROR(_xlfn.XLOOKUP($B4147,enrollment!$A$2:$A$801,enrollment!$I$2:$I$801),"")</f>
        <v>GA</v>
      </c>
      <c r="AC4147">
        <f>IFERROR(_xlfn.XLOOKUP($B4147,enrollment!$A$2:$A$801,enrollment!$L$2:$L$801),"")</f>
        <v>71</v>
      </c>
      <c r="AD4147" t="str" cm="1">
        <f t="array" ref="AD4147">_xlfn.IFS(AC4147="","Unknown",AC4147&lt;18,"0-17",AC4147&lt;35,"18-34",AC4147&lt;50,"35-49",AC4147&lt;65,"50-64",TRUE,"65+")</f>
        <v>65+</v>
      </c>
      <c r="AE4147">
        <f>IFERROR(_xlfn.XLOOKUP($B4147,enrollment!$A$2:$A$801,enrollment!$O$2:$O$801),"")</f>
        <v>8901234567</v>
      </c>
      <c r="AF4147">
        <f>IFERROR(_xlfn.XLOOKUP($AE4147,providers!$B$2:$B$11,providers!$Q$2:$Q$11),"")</f>
        <v>3.7</v>
      </c>
      <c r="AG4147" s="1">
        <f t="shared" si="64"/>
        <v>45566</v>
      </c>
    </row>
    <row r="4148" spans="1:33" x14ac:dyDescent="0.25">
      <c r="A4148" t="s">
        <v>4779</v>
      </c>
      <c r="B4148" t="s">
        <v>4780</v>
      </c>
      <c r="C4148">
        <v>3456789012</v>
      </c>
      <c r="D4148">
        <v>3456789012</v>
      </c>
      <c r="E4148" s="1">
        <v>45397</v>
      </c>
      <c r="F4148" s="1">
        <v>45397</v>
      </c>
      <c r="G4148" s="1">
        <v>45420</v>
      </c>
      <c r="H4148" t="s">
        <v>28</v>
      </c>
      <c r="I4148">
        <v>11</v>
      </c>
      <c r="J4148" t="s">
        <v>35</v>
      </c>
      <c r="K4148">
        <v>99213</v>
      </c>
      <c r="O4148">
        <v>1</v>
      </c>
      <c r="P4148">
        <v>242.23</v>
      </c>
      <c r="Q4148">
        <v>179.43</v>
      </c>
      <c r="R4148">
        <v>143.54</v>
      </c>
      <c r="S4148">
        <v>35.89</v>
      </c>
      <c r="T4148" t="s">
        <v>30</v>
      </c>
      <c r="X4148" t="s">
        <v>233</v>
      </c>
      <c r="Y4148" t="s">
        <v>32</v>
      </c>
      <c r="Z4148" t="s">
        <v>39</v>
      </c>
      <c r="AA4148" t="str">
        <f>IFERROR(_xlfn.XLOOKUP($J4148,avoidable_ed_reference!$A$2:$A$13,avoidable_ed_reference!$C$2:$C$13),"Not Classified")</f>
        <v>Avoidable</v>
      </c>
      <c r="AB4148" t="str">
        <f>IFERROR(_xlfn.XLOOKUP($B4148,enrollment!$A$2:$A$801,enrollment!$I$2:$I$801),"")</f>
        <v>KY</v>
      </c>
      <c r="AC4148">
        <f>IFERROR(_xlfn.XLOOKUP($B4148,enrollment!$A$2:$A$801,enrollment!$L$2:$L$801),"")</f>
        <v>30</v>
      </c>
      <c r="AD4148" t="str" cm="1">
        <f t="array" ref="AD4148">_xlfn.IFS(AC4148="","Unknown",AC4148&lt;18,"0-17",AC4148&lt;35,"18-34",AC4148&lt;50,"35-49",AC4148&lt;65,"50-64",TRUE,"65+")</f>
        <v>18-34</v>
      </c>
      <c r="AE4148">
        <f>IFERROR(_xlfn.XLOOKUP($B4148,enrollment!$A$2:$A$801,enrollment!$O$2:$O$801),"")</f>
        <v>3456789012</v>
      </c>
      <c r="AF4148">
        <f>IFERROR(_xlfn.XLOOKUP($AE4148,providers!$B$2:$B$11,providers!$Q$2:$Q$11),"")</f>
        <v>4</v>
      </c>
      <c r="AG4148" s="1">
        <f t="shared" si="64"/>
        <v>45383</v>
      </c>
    </row>
    <row r="4149" spans="1:33" x14ac:dyDescent="0.25">
      <c r="A4149" t="s">
        <v>4781</v>
      </c>
      <c r="B4149" t="s">
        <v>4780</v>
      </c>
      <c r="C4149">
        <v>8901234567</v>
      </c>
      <c r="D4149">
        <v>8901234567</v>
      </c>
      <c r="E4149" s="1">
        <v>45478</v>
      </c>
      <c r="F4149" s="1">
        <v>45478</v>
      </c>
      <c r="G4149" s="1">
        <v>45506</v>
      </c>
      <c r="H4149" t="s">
        <v>28</v>
      </c>
      <c r="I4149">
        <v>23</v>
      </c>
      <c r="J4149" t="s">
        <v>55</v>
      </c>
      <c r="K4149">
        <v>99284</v>
      </c>
      <c r="O4149">
        <v>1</v>
      </c>
      <c r="P4149">
        <v>2405.14</v>
      </c>
      <c r="Q4149">
        <v>1336.19</v>
      </c>
      <c r="R4149">
        <v>1068.95</v>
      </c>
      <c r="S4149">
        <v>267.24</v>
      </c>
      <c r="T4149" t="s">
        <v>30</v>
      </c>
      <c r="X4149" t="s">
        <v>233</v>
      </c>
      <c r="Y4149" t="s">
        <v>32</v>
      </c>
      <c r="Z4149" t="s">
        <v>45</v>
      </c>
      <c r="AA4149" t="str">
        <f>IFERROR(_xlfn.XLOOKUP($J4149,avoidable_ed_reference!$A$2:$A$13,avoidable_ed_reference!$C$2:$C$13),"Not Classified")</f>
        <v>Potentially Avoidable</v>
      </c>
      <c r="AB4149" t="str">
        <f>IFERROR(_xlfn.XLOOKUP($B4149,enrollment!$A$2:$A$801,enrollment!$I$2:$I$801),"")</f>
        <v>KY</v>
      </c>
      <c r="AC4149">
        <f>IFERROR(_xlfn.XLOOKUP($B4149,enrollment!$A$2:$A$801,enrollment!$L$2:$L$801),"")</f>
        <v>30</v>
      </c>
      <c r="AD4149" t="str" cm="1">
        <f t="array" ref="AD4149">_xlfn.IFS(AC4149="","Unknown",AC4149&lt;18,"0-17",AC4149&lt;35,"18-34",AC4149&lt;50,"35-49",AC4149&lt;65,"50-64",TRUE,"65+")</f>
        <v>18-34</v>
      </c>
      <c r="AE4149">
        <f>IFERROR(_xlfn.XLOOKUP($B4149,enrollment!$A$2:$A$801,enrollment!$O$2:$O$801),"")</f>
        <v>3456789012</v>
      </c>
      <c r="AF4149">
        <f>IFERROR(_xlfn.XLOOKUP($AE4149,providers!$B$2:$B$11,providers!$Q$2:$Q$11),"")</f>
        <v>4</v>
      </c>
      <c r="AG4149" s="1">
        <f t="shared" si="64"/>
        <v>45474</v>
      </c>
    </row>
    <row r="4150" spans="1:33" x14ac:dyDescent="0.25">
      <c r="A4150" t="s">
        <v>4782</v>
      </c>
      <c r="B4150" t="s">
        <v>4780</v>
      </c>
      <c r="C4150">
        <v>3456789012</v>
      </c>
      <c r="D4150">
        <v>3456789012</v>
      </c>
      <c r="E4150" s="1">
        <v>45647</v>
      </c>
      <c r="F4150" s="1">
        <v>45647</v>
      </c>
      <c r="G4150" s="1">
        <v>45682</v>
      </c>
      <c r="H4150" t="s">
        <v>28</v>
      </c>
      <c r="I4150">
        <v>11</v>
      </c>
      <c r="J4150" t="s">
        <v>35</v>
      </c>
      <c r="K4150">
        <v>99213</v>
      </c>
      <c r="O4150">
        <v>1</v>
      </c>
      <c r="P4150">
        <v>235.18</v>
      </c>
      <c r="Q4150">
        <v>174.21</v>
      </c>
      <c r="R4150">
        <v>139.37</v>
      </c>
      <c r="S4150">
        <v>34.840000000000003</v>
      </c>
      <c r="T4150" t="s">
        <v>30</v>
      </c>
      <c r="X4150" t="s">
        <v>233</v>
      </c>
      <c r="Y4150" t="s">
        <v>32</v>
      </c>
      <c r="Z4150" t="s">
        <v>39</v>
      </c>
      <c r="AA4150" t="str">
        <f>IFERROR(_xlfn.XLOOKUP($J4150,avoidable_ed_reference!$A$2:$A$13,avoidable_ed_reference!$C$2:$C$13),"Not Classified")</f>
        <v>Avoidable</v>
      </c>
      <c r="AB4150" t="str">
        <f>IFERROR(_xlfn.XLOOKUP($B4150,enrollment!$A$2:$A$801,enrollment!$I$2:$I$801),"")</f>
        <v>KY</v>
      </c>
      <c r="AC4150">
        <f>IFERROR(_xlfn.XLOOKUP($B4150,enrollment!$A$2:$A$801,enrollment!$L$2:$L$801),"")</f>
        <v>30</v>
      </c>
      <c r="AD4150" t="str" cm="1">
        <f t="array" ref="AD4150">_xlfn.IFS(AC4150="","Unknown",AC4150&lt;18,"0-17",AC4150&lt;35,"18-34",AC4150&lt;50,"35-49",AC4150&lt;65,"50-64",TRUE,"65+")</f>
        <v>18-34</v>
      </c>
      <c r="AE4150">
        <f>IFERROR(_xlfn.XLOOKUP($B4150,enrollment!$A$2:$A$801,enrollment!$O$2:$O$801),"")</f>
        <v>3456789012</v>
      </c>
      <c r="AF4150">
        <f>IFERROR(_xlfn.XLOOKUP($AE4150,providers!$B$2:$B$11,providers!$Q$2:$Q$11),"")</f>
        <v>4</v>
      </c>
      <c r="AG4150" s="1">
        <f t="shared" si="64"/>
        <v>45627</v>
      </c>
    </row>
    <row r="4151" spans="1:33" x14ac:dyDescent="0.25">
      <c r="A4151" t="s">
        <v>4783</v>
      </c>
      <c r="B4151" t="s">
        <v>4780</v>
      </c>
      <c r="C4151">
        <v>3456789012</v>
      </c>
      <c r="D4151">
        <v>3456789012</v>
      </c>
      <c r="E4151" s="1">
        <v>45295</v>
      </c>
      <c r="F4151" s="1">
        <v>45295</v>
      </c>
      <c r="G4151" s="1">
        <v>45328</v>
      </c>
      <c r="H4151" t="s">
        <v>28</v>
      </c>
      <c r="I4151">
        <v>11</v>
      </c>
      <c r="J4151" t="s">
        <v>38</v>
      </c>
      <c r="K4151">
        <v>99213</v>
      </c>
      <c r="O4151">
        <v>1</v>
      </c>
      <c r="P4151">
        <v>212.9</v>
      </c>
      <c r="Q4151">
        <v>157.69999999999999</v>
      </c>
      <c r="R4151">
        <v>126.16</v>
      </c>
      <c r="S4151">
        <v>31.54</v>
      </c>
      <c r="T4151" t="s">
        <v>30</v>
      </c>
      <c r="X4151" t="s">
        <v>233</v>
      </c>
      <c r="Y4151" t="s">
        <v>32</v>
      </c>
      <c r="Z4151" t="s">
        <v>39</v>
      </c>
      <c r="AA4151" t="str">
        <f>IFERROR(_xlfn.XLOOKUP($J4151,avoidable_ed_reference!$A$2:$A$13,avoidable_ed_reference!$C$2:$C$13),"Not Classified")</f>
        <v>Not Classified</v>
      </c>
      <c r="AB4151" t="str">
        <f>IFERROR(_xlfn.XLOOKUP($B4151,enrollment!$A$2:$A$801,enrollment!$I$2:$I$801),"")</f>
        <v>KY</v>
      </c>
      <c r="AC4151">
        <f>IFERROR(_xlfn.XLOOKUP($B4151,enrollment!$A$2:$A$801,enrollment!$L$2:$L$801),"")</f>
        <v>30</v>
      </c>
      <c r="AD4151" t="str" cm="1">
        <f t="array" ref="AD4151">_xlfn.IFS(AC4151="","Unknown",AC4151&lt;18,"0-17",AC4151&lt;35,"18-34",AC4151&lt;50,"35-49",AC4151&lt;65,"50-64",TRUE,"65+")</f>
        <v>18-34</v>
      </c>
      <c r="AE4151">
        <f>IFERROR(_xlfn.XLOOKUP($B4151,enrollment!$A$2:$A$801,enrollment!$O$2:$O$801),"")</f>
        <v>3456789012</v>
      </c>
      <c r="AF4151">
        <f>IFERROR(_xlfn.XLOOKUP($AE4151,providers!$B$2:$B$11,providers!$Q$2:$Q$11),"")</f>
        <v>4</v>
      </c>
      <c r="AG4151" s="1">
        <f t="shared" si="64"/>
        <v>45292</v>
      </c>
    </row>
    <row r="4152" spans="1:33" x14ac:dyDescent="0.25">
      <c r="A4152" t="s">
        <v>4784</v>
      </c>
      <c r="B4152" t="s">
        <v>4780</v>
      </c>
      <c r="C4152">
        <v>3456789012</v>
      </c>
      <c r="D4152">
        <v>3456789012</v>
      </c>
      <c r="E4152" s="1">
        <v>45451</v>
      </c>
      <c r="F4152" s="1">
        <v>45451</v>
      </c>
      <c r="G4152" s="1">
        <v>45479</v>
      </c>
      <c r="H4152" t="s">
        <v>28</v>
      </c>
      <c r="I4152">
        <v>11</v>
      </c>
      <c r="J4152" t="s">
        <v>47</v>
      </c>
      <c r="K4152">
        <v>99213</v>
      </c>
      <c r="O4152">
        <v>1</v>
      </c>
      <c r="P4152">
        <v>174.91</v>
      </c>
      <c r="Q4152">
        <v>129.56</v>
      </c>
      <c r="R4152">
        <v>103.65</v>
      </c>
      <c r="S4152">
        <v>25.91</v>
      </c>
      <c r="T4152" t="s">
        <v>30</v>
      </c>
      <c r="X4152" t="s">
        <v>233</v>
      </c>
      <c r="Y4152" t="s">
        <v>32</v>
      </c>
      <c r="Z4152" t="s">
        <v>39</v>
      </c>
      <c r="AA4152" t="str">
        <f>IFERROR(_xlfn.XLOOKUP($J4152,avoidable_ed_reference!$A$2:$A$13,avoidable_ed_reference!$C$2:$C$13),"Not Classified")</f>
        <v>Not Classified</v>
      </c>
      <c r="AB4152" t="str">
        <f>IFERROR(_xlfn.XLOOKUP($B4152,enrollment!$A$2:$A$801,enrollment!$I$2:$I$801),"")</f>
        <v>KY</v>
      </c>
      <c r="AC4152">
        <f>IFERROR(_xlfn.XLOOKUP($B4152,enrollment!$A$2:$A$801,enrollment!$L$2:$L$801),"")</f>
        <v>30</v>
      </c>
      <c r="AD4152" t="str" cm="1">
        <f t="array" ref="AD4152">_xlfn.IFS(AC4152="","Unknown",AC4152&lt;18,"0-17",AC4152&lt;35,"18-34",AC4152&lt;50,"35-49",AC4152&lt;65,"50-64",TRUE,"65+")</f>
        <v>18-34</v>
      </c>
      <c r="AE4152">
        <f>IFERROR(_xlfn.XLOOKUP($B4152,enrollment!$A$2:$A$801,enrollment!$O$2:$O$801),"")</f>
        <v>3456789012</v>
      </c>
      <c r="AF4152">
        <f>IFERROR(_xlfn.XLOOKUP($AE4152,providers!$B$2:$B$11,providers!$Q$2:$Q$11),"")</f>
        <v>4</v>
      </c>
      <c r="AG4152" s="1">
        <f t="shared" si="64"/>
        <v>45444</v>
      </c>
    </row>
    <row r="4153" spans="1:33" x14ac:dyDescent="0.25">
      <c r="A4153" t="s">
        <v>4785</v>
      </c>
      <c r="B4153" t="s">
        <v>4780</v>
      </c>
      <c r="C4153">
        <v>3456789012</v>
      </c>
      <c r="D4153">
        <v>3456789012</v>
      </c>
      <c r="E4153" s="1">
        <v>45549</v>
      </c>
      <c r="F4153" s="1">
        <v>45549</v>
      </c>
      <c r="G4153" s="1">
        <v>45568</v>
      </c>
      <c r="H4153" t="s">
        <v>28</v>
      </c>
      <c r="I4153">
        <v>11</v>
      </c>
      <c r="J4153" t="s">
        <v>35</v>
      </c>
      <c r="K4153">
        <v>99213</v>
      </c>
      <c r="O4153">
        <v>1</v>
      </c>
      <c r="P4153">
        <v>205.11</v>
      </c>
      <c r="Q4153">
        <v>151.93</v>
      </c>
      <c r="R4153">
        <v>121.54</v>
      </c>
      <c r="S4153">
        <v>30.39</v>
      </c>
      <c r="T4153" t="s">
        <v>30</v>
      </c>
      <c r="X4153" t="s">
        <v>233</v>
      </c>
      <c r="Y4153" t="s">
        <v>32</v>
      </c>
      <c r="Z4153" t="s">
        <v>39</v>
      </c>
      <c r="AA4153" t="str">
        <f>IFERROR(_xlfn.XLOOKUP($J4153,avoidable_ed_reference!$A$2:$A$13,avoidable_ed_reference!$C$2:$C$13),"Not Classified")</f>
        <v>Avoidable</v>
      </c>
      <c r="AB4153" t="str">
        <f>IFERROR(_xlfn.XLOOKUP($B4153,enrollment!$A$2:$A$801,enrollment!$I$2:$I$801),"")</f>
        <v>KY</v>
      </c>
      <c r="AC4153">
        <f>IFERROR(_xlfn.XLOOKUP($B4153,enrollment!$A$2:$A$801,enrollment!$L$2:$L$801),"")</f>
        <v>30</v>
      </c>
      <c r="AD4153" t="str" cm="1">
        <f t="array" ref="AD4153">_xlfn.IFS(AC4153="","Unknown",AC4153&lt;18,"0-17",AC4153&lt;35,"18-34",AC4153&lt;50,"35-49",AC4153&lt;65,"50-64",TRUE,"65+")</f>
        <v>18-34</v>
      </c>
      <c r="AE4153">
        <f>IFERROR(_xlfn.XLOOKUP($B4153,enrollment!$A$2:$A$801,enrollment!$O$2:$O$801),"")</f>
        <v>3456789012</v>
      </c>
      <c r="AF4153">
        <f>IFERROR(_xlfn.XLOOKUP($AE4153,providers!$B$2:$B$11,providers!$Q$2:$Q$11),"")</f>
        <v>4</v>
      </c>
      <c r="AG4153" s="1">
        <f t="shared" si="64"/>
        <v>45536</v>
      </c>
    </row>
    <row r="4154" spans="1:33" x14ac:dyDescent="0.25">
      <c r="A4154" t="s">
        <v>4786</v>
      </c>
      <c r="B4154" t="s">
        <v>4780</v>
      </c>
      <c r="C4154">
        <v>3456789012</v>
      </c>
      <c r="D4154">
        <v>3456789012</v>
      </c>
      <c r="E4154" s="1">
        <v>45522</v>
      </c>
      <c r="F4154" s="1">
        <v>45522</v>
      </c>
      <c r="G4154" s="1">
        <v>45536</v>
      </c>
      <c r="H4154" t="s">
        <v>28</v>
      </c>
      <c r="I4154">
        <v>11</v>
      </c>
      <c r="J4154" t="s">
        <v>47</v>
      </c>
      <c r="K4154">
        <v>99213</v>
      </c>
      <c r="O4154">
        <v>1</v>
      </c>
      <c r="P4154">
        <v>164.02</v>
      </c>
      <c r="Q4154">
        <v>121.5</v>
      </c>
      <c r="R4154">
        <v>97.2</v>
      </c>
      <c r="S4154">
        <v>24.3</v>
      </c>
      <c r="T4154" t="s">
        <v>30</v>
      </c>
      <c r="X4154" t="s">
        <v>233</v>
      </c>
      <c r="Y4154" t="s">
        <v>32</v>
      </c>
      <c r="Z4154" t="s">
        <v>39</v>
      </c>
      <c r="AA4154" t="str">
        <f>IFERROR(_xlfn.XLOOKUP($J4154,avoidable_ed_reference!$A$2:$A$13,avoidable_ed_reference!$C$2:$C$13),"Not Classified")</f>
        <v>Not Classified</v>
      </c>
      <c r="AB4154" t="str">
        <f>IFERROR(_xlfn.XLOOKUP($B4154,enrollment!$A$2:$A$801,enrollment!$I$2:$I$801),"")</f>
        <v>KY</v>
      </c>
      <c r="AC4154">
        <f>IFERROR(_xlfn.XLOOKUP($B4154,enrollment!$A$2:$A$801,enrollment!$L$2:$L$801),"")</f>
        <v>30</v>
      </c>
      <c r="AD4154" t="str" cm="1">
        <f t="array" ref="AD4154">_xlfn.IFS(AC4154="","Unknown",AC4154&lt;18,"0-17",AC4154&lt;35,"18-34",AC4154&lt;50,"35-49",AC4154&lt;65,"50-64",TRUE,"65+")</f>
        <v>18-34</v>
      </c>
      <c r="AE4154">
        <f>IFERROR(_xlfn.XLOOKUP($B4154,enrollment!$A$2:$A$801,enrollment!$O$2:$O$801),"")</f>
        <v>3456789012</v>
      </c>
      <c r="AF4154">
        <f>IFERROR(_xlfn.XLOOKUP($AE4154,providers!$B$2:$B$11,providers!$Q$2:$Q$11),"")</f>
        <v>4</v>
      </c>
      <c r="AG4154" s="1">
        <f t="shared" si="64"/>
        <v>45505</v>
      </c>
    </row>
    <row r="4155" spans="1:33" x14ac:dyDescent="0.25">
      <c r="A4155" t="s">
        <v>4787</v>
      </c>
      <c r="B4155" t="s">
        <v>4780</v>
      </c>
      <c r="C4155">
        <v>2233445566</v>
      </c>
      <c r="D4155">
        <v>2233445566</v>
      </c>
      <c r="E4155" s="1">
        <v>45607</v>
      </c>
      <c r="F4155" s="1">
        <v>45607</v>
      </c>
      <c r="G4155" s="1">
        <v>45628</v>
      </c>
      <c r="H4155" t="s">
        <v>28</v>
      </c>
      <c r="I4155">
        <v>22</v>
      </c>
      <c r="J4155" t="s">
        <v>29</v>
      </c>
      <c r="K4155">
        <v>90837</v>
      </c>
      <c r="O4155">
        <v>1</v>
      </c>
      <c r="P4155">
        <v>280</v>
      </c>
      <c r="Q4155">
        <v>207.41</v>
      </c>
      <c r="R4155">
        <v>165.93</v>
      </c>
      <c r="S4155">
        <v>41.48</v>
      </c>
      <c r="T4155" t="s">
        <v>30</v>
      </c>
      <c r="X4155" t="s">
        <v>233</v>
      </c>
      <c r="Y4155" t="s">
        <v>32</v>
      </c>
      <c r="Z4155" t="s">
        <v>33</v>
      </c>
      <c r="AA4155" t="str">
        <f>IFERROR(_xlfn.XLOOKUP($J4155,avoidable_ed_reference!$A$2:$A$13,avoidable_ed_reference!$C$2:$C$13),"Not Classified")</f>
        <v>Potentially Avoidable</v>
      </c>
      <c r="AB4155" t="str">
        <f>IFERROR(_xlfn.XLOOKUP($B4155,enrollment!$A$2:$A$801,enrollment!$I$2:$I$801),"")</f>
        <v>KY</v>
      </c>
      <c r="AC4155">
        <f>IFERROR(_xlfn.XLOOKUP($B4155,enrollment!$A$2:$A$801,enrollment!$L$2:$L$801),"")</f>
        <v>30</v>
      </c>
      <c r="AD4155" t="str" cm="1">
        <f t="array" ref="AD4155">_xlfn.IFS(AC4155="","Unknown",AC4155&lt;18,"0-17",AC4155&lt;35,"18-34",AC4155&lt;50,"35-49",AC4155&lt;65,"50-64",TRUE,"65+")</f>
        <v>18-34</v>
      </c>
      <c r="AE4155">
        <f>IFERROR(_xlfn.XLOOKUP($B4155,enrollment!$A$2:$A$801,enrollment!$O$2:$O$801),"")</f>
        <v>3456789012</v>
      </c>
      <c r="AF4155">
        <f>IFERROR(_xlfn.XLOOKUP($AE4155,providers!$B$2:$B$11,providers!$Q$2:$Q$11),"")</f>
        <v>4</v>
      </c>
      <c r="AG4155" s="1">
        <f t="shared" si="64"/>
        <v>45597</v>
      </c>
    </row>
    <row r="4156" spans="1:33" x14ac:dyDescent="0.25">
      <c r="A4156" t="s">
        <v>4788</v>
      </c>
      <c r="B4156" t="s">
        <v>4789</v>
      </c>
      <c r="C4156">
        <v>9012345678</v>
      </c>
      <c r="D4156">
        <v>9012345678</v>
      </c>
      <c r="E4156" s="1">
        <v>45570</v>
      </c>
      <c r="F4156" s="1">
        <v>45570</v>
      </c>
      <c r="G4156" s="1">
        <v>45589</v>
      </c>
      <c r="H4156" t="s">
        <v>67</v>
      </c>
      <c r="I4156">
        <v>21</v>
      </c>
      <c r="J4156" t="s">
        <v>42</v>
      </c>
      <c r="K4156">
        <v>99223</v>
      </c>
      <c r="O4156">
        <v>1</v>
      </c>
      <c r="P4156">
        <v>32726.5</v>
      </c>
      <c r="Q4156">
        <v>21113.87</v>
      </c>
      <c r="R4156">
        <v>16891.099999999999</v>
      </c>
      <c r="S4156">
        <v>4222.7700000000004</v>
      </c>
      <c r="T4156" t="s">
        <v>30</v>
      </c>
      <c r="V4156">
        <v>1</v>
      </c>
      <c r="W4156" s="2" t="s">
        <v>68</v>
      </c>
      <c r="X4156" t="s">
        <v>43</v>
      </c>
      <c r="Y4156" t="s">
        <v>44</v>
      </c>
      <c r="Z4156" t="s">
        <v>69</v>
      </c>
      <c r="AA4156" t="str">
        <f>IFERROR(_xlfn.XLOOKUP($J4156,avoidable_ed_reference!$A$2:$A$13,avoidable_ed_reference!$C$2:$C$13),"Not Classified")</f>
        <v>Non-Avoidable</v>
      </c>
      <c r="AB4156" t="str">
        <f>IFERROR(_xlfn.XLOOKUP($B4156,enrollment!$A$2:$A$801,enrollment!$I$2:$I$801),"")</f>
        <v>OH</v>
      </c>
      <c r="AC4156">
        <f>IFERROR(_xlfn.XLOOKUP($B4156,enrollment!$A$2:$A$801,enrollment!$L$2:$L$801),"")</f>
        <v>79</v>
      </c>
      <c r="AD4156" t="str" cm="1">
        <f t="array" ref="AD4156">_xlfn.IFS(AC4156="","Unknown",AC4156&lt;18,"0-17",AC4156&lt;35,"18-34",AC4156&lt;50,"35-49",AC4156&lt;65,"50-64",TRUE,"65+")</f>
        <v>65+</v>
      </c>
      <c r="AE4156">
        <f>IFERROR(_xlfn.XLOOKUP($B4156,enrollment!$A$2:$A$801,enrollment!$O$2:$O$801),"")</f>
        <v>2345678901</v>
      </c>
      <c r="AF4156">
        <f>IFERROR(_xlfn.XLOOKUP($AE4156,providers!$B$2:$B$11,providers!$Q$2:$Q$11),"")</f>
        <v>4.2</v>
      </c>
      <c r="AG4156" s="1">
        <f t="shared" si="64"/>
        <v>45566</v>
      </c>
    </row>
    <row r="4157" spans="1:33" x14ac:dyDescent="0.25">
      <c r="A4157" t="s">
        <v>4790</v>
      </c>
      <c r="B4157" t="s">
        <v>4789</v>
      </c>
      <c r="C4157">
        <v>6789012345</v>
      </c>
      <c r="D4157">
        <v>6789012345</v>
      </c>
      <c r="E4157" s="1">
        <v>45645</v>
      </c>
      <c r="F4157" s="1">
        <v>45645</v>
      </c>
      <c r="G4157" s="1">
        <v>45670</v>
      </c>
      <c r="H4157" t="s">
        <v>28</v>
      </c>
      <c r="I4157">
        <v>22</v>
      </c>
      <c r="J4157" t="s">
        <v>29</v>
      </c>
      <c r="K4157">
        <v>90837</v>
      </c>
      <c r="O4157">
        <v>1</v>
      </c>
      <c r="P4157">
        <v>226.26</v>
      </c>
      <c r="Q4157">
        <v>167.6</v>
      </c>
      <c r="R4157">
        <v>134.08000000000001</v>
      </c>
      <c r="S4157">
        <v>33.520000000000003</v>
      </c>
      <c r="T4157" t="s">
        <v>30</v>
      </c>
      <c r="X4157" t="s">
        <v>43</v>
      </c>
      <c r="Y4157" t="s">
        <v>44</v>
      </c>
      <c r="Z4157" t="s">
        <v>33</v>
      </c>
      <c r="AA4157" t="str">
        <f>IFERROR(_xlfn.XLOOKUP($J4157,avoidable_ed_reference!$A$2:$A$13,avoidable_ed_reference!$C$2:$C$13),"Not Classified")</f>
        <v>Potentially Avoidable</v>
      </c>
      <c r="AB4157" t="str">
        <f>IFERROR(_xlfn.XLOOKUP($B4157,enrollment!$A$2:$A$801,enrollment!$I$2:$I$801),"")</f>
        <v>OH</v>
      </c>
      <c r="AC4157">
        <f>IFERROR(_xlfn.XLOOKUP($B4157,enrollment!$A$2:$A$801,enrollment!$L$2:$L$801),"")</f>
        <v>79</v>
      </c>
      <c r="AD4157" t="str" cm="1">
        <f t="array" ref="AD4157">_xlfn.IFS(AC4157="","Unknown",AC4157&lt;18,"0-17",AC4157&lt;35,"18-34",AC4157&lt;50,"35-49",AC4157&lt;65,"50-64",TRUE,"65+")</f>
        <v>65+</v>
      </c>
      <c r="AE4157">
        <f>IFERROR(_xlfn.XLOOKUP($B4157,enrollment!$A$2:$A$801,enrollment!$O$2:$O$801),"")</f>
        <v>2345678901</v>
      </c>
      <c r="AF4157">
        <f>IFERROR(_xlfn.XLOOKUP($AE4157,providers!$B$2:$B$11,providers!$Q$2:$Q$11),"")</f>
        <v>4.2</v>
      </c>
      <c r="AG4157" s="1">
        <f t="shared" si="64"/>
        <v>45627</v>
      </c>
    </row>
    <row r="4158" spans="1:33" x14ac:dyDescent="0.25">
      <c r="A4158" t="s">
        <v>4791</v>
      </c>
      <c r="B4158" t="s">
        <v>4789</v>
      </c>
      <c r="C4158">
        <v>6789012345</v>
      </c>
      <c r="D4158">
        <v>6789012345</v>
      </c>
      <c r="E4158" s="1">
        <v>45585</v>
      </c>
      <c r="F4158" s="1">
        <v>45585</v>
      </c>
      <c r="G4158" s="1">
        <v>45616</v>
      </c>
      <c r="H4158" t="s">
        <v>59</v>
      </c>
      <c r="J4158" t="s">
        <v>47</v>
      </c>
      <c r="L4158" s="2" t="s">
        <v>82</v>
      </c>
      <c r="M4158" t="s">
        <v>83</v>
      </c>
      <c r="N4158" t="s">
        <v>84</v>
      </c>
      <c r="O4158">
        <v>1</v>
      </c>
      <c r="P4158">
        <v>1217.8900000000001</v>
      </c>
      <c r="Q4158">
        <v>1107.17</v>
      </c>
      <c r="R4158">
        <v>885.74</v>
      </c>
      <c r="S4158">
        <v>221.43</v>
      </c>
      <c r="T4158" t="s">
        <v>30</v>
      </c>
      <c r="X4158" t="s">
        <v>43</v>
      </c>
      <c r="Y4158" t="s">
        <v>44</v>
      </c>
      <c r="Z4158" t="s">
        <v>64</v>
      </c>
      <c r="AA4158" t="str">
        <f>IFERROR(_xlfn.XLOOKUP($J4158,avoidable_ed_reference!$A$2:$A$13,avoidable_ed_reference!$C$2:$C$13),"Not Classified")</f>
        <v>Not Classified</v>
      </c>
      <c r="AB4158" t="str">
        <f>IFERROR(_xlfn.XLOOKUP($B4158,enrollment!$A$2:$A$801,enrollment!$I$2:$I$801),"")</f>
        <v>OH</v>
      </c>
      <c r="AC4158">
        <f>IFERROR(_xlfn.XLOOKUP($B4158,enrollment!$A$2:$A$801,enrollment!$L$2:$L$801),"")</f>
        <v>79</v>
      </c>
      <c r="AD4158" t="str" cm="1">
        <f t="array" ref="AD4158">_xlfn.IFS(AC4158="","Unknown",AC4158&lt;18,"0-17",AC4158&lt;35,"18-34",AC4158&lt;50,"35-49",AC4158&lt;65,"50-64",TRUE,"65+")</f>
        <v>65+</v>
      </c>
      <c r="AE4158">
        <f>IFERROR(_xlfn.XLOOKUP($B4158,enrollment!$A$2:$A$801,enrollment!$O$2:$O$801),"")</f>
        <v>2345678901</v>
      </c>
      <c r="AF4158">
        <f>IFERROR(_xlfn.XLOOKUP($AE4158,providers!$B$2:$B$11,providers!$Q$2:$Q$11),"")</f>
        <v>4.2</v>
      </c>
      <c r="AG4158" s="1">
        <f t="shared" si="64"/>
        <v>45566</v>
      </c>
    </row>
    <row r="4159" spans="1:33" x14ac:dyDescent="0.25">
      <c r="A4159" t="s">
        <v>4792</v>
      </c>
      <c r="B4159" t="s">
        <v>4789</v>
      </c>
      <c r="C4159">
        <v>5678901234</v>
      </c>
      <c r="D4159">
        <v>5678901234</v>
      </c>
      <c r="E4159" s="1">
        <v>45351</v>
      </c>
      <c r="F4159" s="1">
        <v>45351</v>
      </c>
      <c r="G4159" s="1">
        <v>45379</v>
      </c>
      <c r="H4159" t="s">
        <v>28</v>
      </c>
      <c r="I4159">
        <v>20</v>
      </c>
      <c r="J4159" t="s">
        <v>35</v>
      </c>
      <c r="K4159">
        <v>99213</v>
      </c>
      <c r="O4159">
        <v>1</v>
      </c>
      <c r="P4159">
        <v>148.63999999999999</v>
      </c>
      <c r="Q4159">
        <v>114.34</v>
      </c>
      <c r="R4159">
        <v>91.47</v>
      </c>
      <c r="S4159">
        <v>22.87</v>
      </c>
      <c r="T4159" t="s">
        <v>30</v>
      </c>
      <c r="X4159" t="s">
        <v>43</v>
      </c>
      <c r="Y4159" t="s">
        <v>44</v>
      </c>
      <c r="Z4159" t="s">
        <v>36</v>
      </c>
      <c r="AA4159" t="str">
        <f>IFERROR(_xlfn.XLOOKUP($J4159,avoidable_ed_reference!$A$2:$A$13,avoidable_ed_reference!$C$2:$C$13),"Not Classified")</f>
        <v>Avoidable</v>
      </c>
      <c r="AB4159" t="str">
        <f>IFERROR(_xlfn.XLOOKUP($B4159,enrollment!$A$2:$A$801,enrollment!$I$2:$I$801),"")</f>
        <v>OH</v>
      </c>
      <c r="AC4159">
        <f>IFERROR(_xlfn.XLOOKUP($B4159,enrollment!$A$2:$A$801,enrollment!$L$2:$L$801),"")</f>
        <v>79</v>
      </c>
      <c r="AD4159" t="str" cm="1">
        <f t="array" ref="AD4159">_xlfn.IFS(AC4159="","Unknown",AC4159&lt;18,"0-17",AC4159&lt;35,"18-34",AC4159&lt;50,"35-49",AC4159&lt;65,"50-64",TRUE,"65+")</f>
        <v>65+</v>
      </c>
      <c r="AE4159">
        <f>IFERROR(_xlfn.XLOOKUP($B4159,enrollment!$A$2:$A$801,enrollment!$O$2:$O$801),"")</f>
        <v>2345678901</v>
      </c>
      <c r="AF4159">
        <f>IFERROR(_xlfn.XLOOKUP($AE4159,providers!$B$2:$B$11,providers!$Q$2:$Q$11),"")</f>
        <v>4.2</v>
      </c>
      <c r="AG4159" s="1">
        <f t="shared" si="64"/>
        <v>45323</v>
      </c>
    </row>
    <row r="4160" spans="1:33" x14ac:dyDescent="0.25">
      <c r="A4160" t="s">
        <v>4793</v>
      </c>
      <c r="B4160" t="s">
        <v>4794</v>
      </c>
      <c r="C4160">
        <v>9012345678</v>
      </c>
      <c r="D4160">
        <v>9012345678</v>
      </c>
      <c r="E4160" s="1">
        <v>45593</v>
      </c>
      <c r="F4160" s="1">
        <v>45593</v>
      </c>
      <c r="G4160" s="1">
        <v>45609</v>
      </c>
      <c r="H4160" t="s">
        <v>28</v>
      </c>
      <c r="I4160">
        <v>22</v>
      </c>
      <c r="J4160" t="s">
        <v>29</v>
      </c>
      <c r="K4160">
        <v>90837</v>
      </c>
      <c r="O4160">
        <v>1</v>
      </c>
      <c r="P4160">
        <v>271.76</v>
      </c>
      <c r="Q4160">
        <v>201.3</v>
      </c>
      <c r="R4160">
        <v>161.04</v>
      </c>
      <c r="S4160">
        <v>40.26</v>
      </c>
      <c r="T4160" t="s">
        <v>30</v>
      </c>
      <c r="X4160" t="s">
        <v>52</v>
      </c>
      <c r="Y4160" t="s">
        <v>44</v>
      </c>
      <c r="Z4160" t="s">
        <v>33</v>
      </c>
      <c r="AA4160" t="str">
        <f>IFERROR(_xlfn.XLOOKUP($J4160,avoidable_ed_reference!$A$2:$A$13,avoidable_ed_reference!$C$2:$C$13),"Not Classified")</f>
        <v>Potentially Avoidable</v>
      </c>
      <c r="AB4160" t="str">
        <f>IFERROR(_xlfn.XLOOKUP($B4160,enrollment!$A$2:$A$801,enrollment!$I$2:$I$801),"")</f>
        <v>GA</v>
      </c>
      <c r="AC4160">
        <f>IFERROR(_xlfn.XLOOKUP($B4160,enrollment!$A$2:$A$801,enrollment!$L$2:$L$801),"")</f>
        <v>23</v>
      </c>
      <c r="AD4160" t="str" cm="1">
        <f t="array" ref="AD4160">_xlfn.IFS(AC4160="","Unknown",AC4160&lt;18,"0-17",AC4160&lt;35,"18-34",AC4160&lt;50,"35-49",AC4160&lt;65,"50-64",TRUE,"65+")</f>
        <v>18-34</v>
      </c>
      <c r="AE4160">
        <f>IFERROR(_xlfn.XLOOKUP($B4160,enrollment!$A$2:$A$801,enrollment!$O$2:$O$801),"")</f>
        <v>8901234567</v>
      </c>
      <c r="AF4160">
        <f>IFERROR(_xlfn.XLOOKUP($AE4160,providers!$B$2:$B$11,providers!$Q$2:$Q$11),"")</f>
        <v>3.7</v>
      </c>
      <c r="AG4160" s="1">
        <f t="shared" si="64"/>
        <v>45566</v>
      </c>
    </row>
    <row r="4161" spans="1:33" x14ac:dyDescent="0.25">
      <c r="A4161" t="s">
        <v>4795</v>
      </c>
      <c r="B4161" t="s">
        <v>4794</v>
      </c>
      <c r="C4161">
        <v>8901234567</v>
      </c>
      <c r="D4161">
        <v>8901234567</v>
      </c>
      <c r="E4161" s="1">
        <v>45376</v>
      </c>
      <c r="F4161" s="1">
        <v>45376</v>
      </c>
      <c r="G4161" s="1">
        <v>45406</v>
      </c>
      <c r="H4161" t="s">
        <v>28</v>
      </c>
      <c r="I4161">
        <v>11</v>
      </c>
      <c r="J4161" t="s">
        <v>38</v>
      </c>
      <c r="K4161">
        <v>99213</v>
      </c>
      <c r="O4161">
        <v>1</v>
      </c>
      <c r="P4161">
        <v>183.72</v>
      </c>
      <c r="Q4161">
        <v>136.09</v>
      </c>
      <c r="R4161">
        <v>108.87</v>
      </c>
      <c r="S4161">
        <v>27.22</v>
      </c>
      <c r="T4161" t="s">
        <v>30</v>
      </c>
      <c r="X4161" t="s">
        <v>52</v>
      </c>
      <c r="Y4161" t="s">
        <v>44</v>
      </c>
      <c r="Z4161" t="s">
        <v>39</v>
      </c>
      <c r="AA4161" t="str">
        <f>IFERROR(_xlfn.XLOOKUP($J4161,avoidable_ed_reference!$A$2:$A$13,avoidable_ed_reference!$C$2:$C$13),"Not Classified")</f>
        <v>Not Classified</v>
      </c>
      <c r="AB4161" t="str">
        <f>IFERROR(_xlfn.XLOOKUP($B4161,enrollment!$A$2:$A$801,enrollment!$I$2:$I$801),"")</f>
        <v>GA</v>
      </c>
      <c r="AC4161">
        <f>IFERROR(_xlfn.XLOOKUP($B4161,enrollment!$A$2:$A$801,enrollment!$L$2:$L$801),"")</f>
        <v>23</v>
      </c>
      <c r="AD4161" t="str" cm="1">
        <f t="array" ref="AD4161">_xlfn.IFS(AC4161="","Unknown",AC4161&lt;18,"0-17",AC4161&lt;35,"18-34",AC4161&lt;50,"35-49",AC4161&lt;65,"50-64",TRUE,"65+")</f>
        <v>18-34</v>
      </c>
      <c r="AE4161">
        <f>IFERROR(_xlfn.XLOOKUP($B4161,enrollment!$A$2:$A$801,enrollment!$O$2:$O$801),"")</f>
        <v>8901234567</v>
      </c>
      <c r="AF4161">
        <f>IFERROR(_xlfn.XLOOKUP($AE4161,providers!$B$2:$B$11,providers!$Q$2:$Q$11),"")</f>
        <v>3.7</v>
      </c>
      <c r="AG4161" s="1">
        <f t="shared" si="64"/>
        <v>45352</v>
      </c>
    </row>
    <row r="4162" spans="1:33" x14ac:dyDescent="0.25">
      <c r="A4162" t="s">
        <v>4796</v>
      </c>
      <c r="B4162" t="s">
        <v>4794</v>
      </c>
      <c r="C4162">
        <v>8901234567</v>
      </c>
      <c r="D4162">
        <v>8901234567</v>
      </c>
      <c r="E4162" s="1">
        <v>45537</v>
      </c>
      <c r="F4162" s="1">
        <v>45537</v>
      </c>
      <c r="G4162" s="1">
        <v>45558</v>
      </c>
      <c r="H4162" t="s">
        <v>28</v>
      </c>
      <c r="I4162">
        <v>11</v>
      </c>
      <c r="J4162" t="s">
        <v>38</v>
      </c>
      <c r="K4162">
        <v>99213</v>
      </c>
      <c r="O4162">
        <v>1</v>
      </c>
      <c r="P4162">
        <v>178.15</v>
      </c>
      <c r="Q4162">
        <v>131.96</v>
      </c>
      <c r="R4162">
        <v>105.57</v>
      </c>
      <c r="S4162">
        <v>26.39</v>
      </c>
      <c r="T4162" t="s">
        <v>30</v>
      </c>
      <c r="X4162" t="s">
        <v>52</v>
      </c>
      <c r="Y4162" t="s">
        <v>44</v>
      </c>
      <c r="Z4162" t="s">
        <v>39</v>
      </c>
      <c r="AA4162" t="str">
        <f>IFERROR(_xlfn.XLOOKUP($J4162,avoidable_ed_reference!$A$2:$A$13,avoidable_ed_reference!$C$2:$C$13),"Not Classified")</f>
        <v>Not Classified</v>
      </c>
      <c r="AB4162" t="str">
        <f>IFERROR(_xlfn.XLOOKUP($B4162,enrollment!$A$2:$A$801,enrollment!$I$2:$I$801),"")</f>
        <v>GA</v>
      </c>
      <c r="AC4162">
        <f>IFERROR(_xlfn.XLOOKUP($B4162,enrollment!$A$2:$A$801,enrollment!$L$2:$L$801),"")</f>
        <v>23</v>
      </c>
      <c r="AD4162" t="str" cm="1">
        <f t="array" ref="AD4162">_xlfn.IFS(AC4162="","Unknown",AC4162&lt;18,"0-17",AC4162&lt;35,"18-34",AC4162&lt;50,"35-49",AC4162&lt;65,"50-64",TRUE,"65+")</f>
        <v>18-34</v>
      </c>
      <c r="AE4162">
        <f>IFERROR(_xlfn.XLOOKUP($B4162,enrollment!$A$2:$A$801,enrollment!$O$2:$O$801),"")</f>
        <v>8901234567</v>
      </c>
      <c r="AF4162">
        <f>IFERROR(_xlfn.XLOOKUP($AE4162,providers!$B$2:$B$11,providers!$Q$2:$Q$11),"")</f>
        <v>3.7</v>
      </c>
      <c r="AG4162" s="1">
        <f t="shared" si="64"/>
        <v>45536</v>
      </c>
    </row>
    <row r="4163" spans="1:33" x14ac:dyDescent="0.25">
      <c r="A4163" t="s">
        <v>4797</v>
      </c>
      <c r="B4163" t="s">
        <v>4798</v>
      </c>
      <c r="C4163">
        <v>3456789012</v>
      </c>
      <c r="D4163">
        <v>3456789012</v>
      </c>
      <c r="E4163" s="1">
        <v>45320</v>
      </c>
      <c r="F4163" s="1">
        <v>45320</v>
      </c>
      <c r="G4163" s="1">
        <v>45339</v>
      </c>
      <c r="H4163" t="s">
        <v>28</v>
      </c>
      <c r="I4163">
        <v>11</v>
      </c>
      <c r="J4163" t="s">
        <v>35</v>
      </c>
      <c r="K4163">
        <v>99213</v>
      </c>
      <c r="O4163">
        <v>1</v>
      </c>
      <c r="P4163">
        <v>228.78</v>
      </c>
      <c r="Q4163">
        <v>169.47</v>
      </c>
      <c r="R4163">
        <v>135.58000000000001</v>
      </c>
      <c r="S4163">
        <v>33.89</v>
      </c>
      <c r="T4163" t="s">
        <v>30</v>
      </c>
      <c r="X4163" t="s">
        <v>52</v>
      </c>
      <c r="Y4163" t="s">
        <v>44</v>
      </c>
      <c r="Z4163" t="s">
        <v>39</v>
      </c>
      <c r="AA4163" t="str">
        <f>IFERROR(_xlfn.XLOOKUP($J4163,avoidable_ed_reference!$A$2:$A$13,avoidable_ed_reference!$C$2:$C$13),"Not Classified")</f>
        <v>Avoidable</v>
      </c>
      <c r="AB4163" t="str">
        <f>IFERROR(_xlfn.XLOOKUP($B4163,enrollment!$A$2:$A$801,enrollment!$I$2:$I$801),"")</f>
        <v>KY</v>
      </c>
      <c r="AC4163">
        <f>IFERROR(_xlfn.XLOOKUP($B4163,enrollment!$A$2:$A$801,enrollment!$L$2:$L$801),"")</f>
        <v>40</v>
      </c>
      <c r="AD4163" t="str" cm="1">
        <f t="array" ref="AD4163">_xlfn.IFS(AC4163="","Unknown",AC4163&lt;18,"0-17",AC4163&lt;35,"18-34",AC4163&lt;50,"35-49",AC4163&lt;65,"50-64",TRUE,"65+")</f>
        <v>35-49</v>
      </c>
      <c r="AE4163">
        <f>IFERROR(_xlfn.XLOOKUP($B4163,enrollment!$A$2:$A$801,enrollment!$O$2:$O$801),"")</f>
        <v>3456789012</v>
      </c>
      <c r="AF4163">
        <f>IFERROR(_xlfn.XLOOKUP($AE4163,providers!$B$2:$B$11,providers!$Q$2:$Q$11),"")</f>
        <v>4</v>
      </c>
      <c r="AG4163" s="1">
        <f t="shared" ref="AG4163:AG4226" si="65">EOMONTH(E4163,-1)+1</f>
        <v>45292</v>
      </c>
    </row>
    <row r="4164" spans="1:33" x14ac:dyDescent="0.25">
      <c r="A4164" t="s">
        <v>4799</v>
      </c>
      <c r="B4164" t="s">
        <v>4798</v>
      </c>
      <c r="C4164">
        <v>3456789012</v>
      </c>
      <c r="D4164">
        <v>3456789012</v>
      </c>
      <c r="E4164" s="1">
        <v>45514</v>
      </c>
      <c r="F4164" s="1">
        <v>45514</v>
      </c>
      <c r="G4164" s="1">
        <v>45539</v>
      </c>
      <c r="H4164" t="s">
        <v>28</v>
      </c>
      <c r="I4164">
        <v>22</v>
      </c>
      <c r="J4164" t="s">
        <v>29</v>
      </c>
      <c r="K4164">
        <v>90837</v>
      </c>
      <c r="O4164">
        <v>1</v>
      </c>
      <c r="P4164">
        <v>260.70999999999998</v>
      </c>
      <c r="Q4164">
        <v>193.12</v>
      </c>
      <c r="R4164">
        <v>154.5</v>
      </c>
      <c r="S4164">
        <v>38.619999999999997</v>
      </c>
      <c r="T4164" t="s">
        <v>30</v>
      </c>
      <c r="X4164" t="s">
        <v>52</v>
      </c>
      <c r="Y4164" t="s">
        <v>44</v>
      </c>
      <c r="Z4164" t="s">
        <v>33</v>
      </c>
      <c r="AA4164" t="str">
        <f>IFERROR(_xlfn.XLOOKUP($J4164,avoidable_ed_reference!$A$2:$A$13,avoidable_ed_reference!$C$2:$C$13),"Not Classified")</f>
        <v>Potentially Avoidable</v>
      </c>
      <c r="AB4164" t="str">
        <f>IFERROR(_xlfn.XLOOKUP($B4164,enrollment!$A$2:$A$801,enrollment!$I$2:$I$801),"")</f>
        <v>KY</v>
      </c>
      <c r="AC4164">
        <f>IFERROR(_xlfn.XLOOKUP($B4164,enrollment!$A$2:$A$801,enrollment!$L$2:$L$801),"")</f>
        <v>40</v>
      </c>
      <c r="AD4164" t="str" cm="1">
        <f t="array" ref="AD4164">_xlfn.IFS(AC4164="","Unknown",AC4164&lt;18,"0-17",AC4164&lt;35,"18-34",AC4164&lt;50,"35-49",AC4164&lt;65,"50-64",TRUE,"65+")</f>
        <v>35-49</v>
      </c>
      <c r="AE4164">
        <f>IFERROR(_xlfn.XLOOKUP($B4164,enrollment!$A$2:$A$801,enrollment!$O$2:$O$801),"")</f>
        <v>3456789012</v>
      </c>
      <c r="AF4164">
        <f>IFERROR(_xlfn.XLOOKUP($AE4164,providers!$B$2:$B$11,providers!$Q$2:$Q$11),"")</f>
        <v>4</v>
      </c>
      <c r="AG4164" s="1">
        <f t="shared" si="65"/>
        <v>45505</v>
      </c>
    </row>
    <row r="4165" spans="1:33" x14ac:dyDescent="0.25">
      <c r="A4165" t="s">
        <v>4800</v>
      </c>
      <c r="B4165" t="s">
        <v>4798</v>
      </c>
      <c r="C4165">
        <v>3456789012</v>
      </c>
      <c r="D4165">
        <v>3456789012</v>
      </c>
      <c r="E4165" s="1">
        <v>45637</v>
      </c>
      <c r="F4165" s="1">
        <v>45637</v>
      </c>
      <c r="G4165" s="1">
        <v>45660</v>
      </c>
      <c r="H4165" t="s">
        <v>28</v>
      </c>
      <c r="I4165">
        <v>11</v>
      </c>
      <c r="J4165" t="s">
        <v>38</v>
      </c>
      <c r="K4165">
        <v>99213</v>
      </c>
      <c r="O4165">
        <v>1</v>
      </c>
      <c r="P4165">
        <v>177.9</v>
      </c>
      <c r="Q4165">
        <v>131.78</v>
      </c>
      <c r="R4165">
        <v>105.42</v>
      </c>
      <c r="S4165">
        <v>26.36</v>
      </c>
      <c r="T4165" t="s">
        <v>30</v>
      </c>
      <c r="X4165" t="s">
        <v>52</v>
      </c>
      <c r="Y4165" t="s">
        <v>44</v>
      </c>
      <c r="Z4165" t="s">
        <v>39</v>
      </c>
      <c r="AA4165" t="str">
        <f>IFERROR(_xlfn.XLOOKUP($J4165,avoidable_ed_reference!$A$2:$A$13,avoidable_ed_reference!$C$2:$C$13),"Not Classified")</f>
        <v>Not Classified</v>
      </c>
      <c r="AB4165" t="str">
        <f>IFERROR(_xlfn.XLOOKUP($B4165,enrollment!$A$2:$A$801,enrollment!$I$2:$I$801),"")</f>
        <v>KY</v>
      </c>
      <c r="AC4165">
        <f>IFERROR(_xlfn.XLOOKUP($B4165,enrollment!$A$2:$A$801,enrollment!$L$2:$L$801),"")</f>
        <v>40</v>
      </c>
      <c r="AD4165" t="str" cm="1">
        <f t="array" ref="AD4165">_xlfn.IFS(AC4165="","Unknown",AC4165&lt;18,"0-17",AC4165&lt;35,"18-34",AC4165&lt;50,"35-49",AC4165&lt;65,"50-64",TRUE,"65+")</f>
        <v>35-49</v>
      </c>
      <c r="AE4165">
        <f>IFERROR(_xlfn.XLOOKUP($B4165,enrollment!$A$2:$A$801,enrollment!$O$2:$O$801),"")</f>
        <v>3456789012</v>
      </c>
      <c r="AF4165">
        <f>IFERROR(_xlfn.XLOOKUP($AE4165,providers!$B$2:$B$11,providers!$Q$2:$Q$11),"")</f>
        <v>4</v>
      </c>
      <c r="AG4165" s="1">
        <f t="shared" si="65"/>
        <v>45627</v>
      </c>
    </row>
    <row r="4166" spans="1:33" x14ac:dyDescent="0.25">
      <c r="A4166" t="s">
        <v>4801</v>
      </c>
      <c r="B4166" t="s">
        <v>4798</v>
      </c>
      <c r="C4166">
        <v>3456789012</v>
      </c>
      <c r="D4166">
        <v>3456789012</v>
      </c>
      <c r="E4166" s="1">
        <v>45538</v>
      </c>
      <c r="F4166" s="1">
        <v>45538</v>
      </c>
      <c r="G4166" s="1">
        <v>45564</v>
      </c>
      <c r="H4166" t="s">
        <v>28</v>
      </c>
      <c r="I4166">
        <v>11</v>
      </c>
      <c r="J4166" t="s">
        <v>38</v>
      </c>
      <c r="K4166">
        <v>99213</v>
      </c>
      <c r="O4166">
        <v>1</v>
      </c>
      <c r="P4166">
        <v>172.88</v>
      </c>
      <c r="Q4166">
        <v>128.06</v>
      </c>
      <c r="R4166">
        <v>102.45</v>
      </c>
      <c r="S4166">
        <v>25.61</v>
      </c>
      <c r="T4166" t="s">
        <v>30</v>
      </c>
      <c r="X4166" t="s">
        <v>52</v>
      </c>
      <c r="Y4166" t="s">
        <v>44</v>
      </c>
      <c r="Z4166" t="s">
        <v>39</v>
      </c>
      <c r="AA4166" t="str">
        <f>IFERROR(_xlfn.XLOOKUP($J4166,avoidable_ed_reference!$A$2:$A$13,avoidable_ed_reference!$C$2:$C$13),"Not Classified")</f>
        <v>Not Classified</v>
      </c>
      <c r="AB4166" t="str">
        <f>IFERROR(_xlfn.XLOOKUP($B4166,enrollment!$A$2:$A$801,enrollment!$I$2:$I$801),"")</f>
        <v>KY</v>
      </c>
      <c r="AC4166">
        <f>IFERROR(_xlfn.XLOOKUP($B4166,enrollment!$A$2:$A$801,enrollment!$L$2:$L$801),"")</f>
        <v>40</v>
      </c>
      <c r="AD4166" t="str" cm="1">
        <f t="array" ref="AD4166">_xlfn.IFS(AC4166="","Unknown",AC4166&lt;18,"0-17",AC4166&lt;35,"18-34",AC4166&lt;50,"35-49",AC4166&lt;65,"50-64",TRUE,"65+")</f>
        <v>35-49</v>
      </c>
      <c r="AE4166">
        <f>IFERROR(_xlfn.XLOOKUP($B4166,enrollment!$A$2:$A$801,enrollment!$O$2:$O$801),"")</f>
        <v>3456789012</v>
      </c>
      <c r="AF4166">
        <f>IFERROR(_xlfn.XLOOKUP($AE4166,providers!$B$2:$B$11,providers!$Q$2:$Q$11),"")</f>
        <v>4</v>
      </c>
      <c r="AG4166" s="1">
        <f t="shared" si="65"/>
        <v>45536</v>
      </c>
    </row>
    <row r="4167" spans="1:33" x14ac:dyDescent="0.25">
      <c r="A4167" t="s">
        <v>4802</v>
      </c>
      <c r="B4167" t="s">
        <v>4798</v>
      </c>
      <c r="C4167">
        <v>3456789012</v>
      </c>
      <c r="D4167">
        <v>3456789012</v>
      </c>
      <c r="E4167" s="1">
        <v>45346</v>
      </c>
      <c r="F4167" s="1">
        <v>45346</v>
      </c>
      <c r="G4167" s="1">
        <v>45364</v>
      </c>
      <c r="H4167" t="s">
        <v>28</v>
      </c>
      <c r="I4167">
        <v>11</v>
      </c>
      <c r="J4167" t="s">
        <v>35</v>
      </c>
      <c r="K4167">
        <v>99213</v>
      </c>
      <c r="O4167">
        <v>1</v>
      </c>
      <c r="P4167">
        <v>203.81</v>
      </c>
      <c r="Q4167">
        <v>150.97</v>
      </c>
      <c r="R4167">
        <v>120.78</v>
      </c>
      <c r="S4167">
        <v>30.19</v>
      </c>
      <c r="T4167" t="s">
        <v>30</v>
      </c>
      <c r="X4167" t="s">
        <v>52</v>
      </c>
      <c r="Y4167" t="s">
        <v>44</v>
      </c>
      <c r="Z4167" t="s">
        <v>39</v>
      </c>
      <c r="AA4167" t="str">
        <f>IFERROR(_xlfn.XLOOKUP($J4167,avoidable_ed_reference!$A$2:$A$13,avoidable_ed_reference!$C$2:$C$13),"Not Classified")</f>
        <v>Avoidable</v>
      </c>
      <c r="AB4167" t="str">
        <f>IFERROR(_xlfn.XLOOKUP($B4167,enrollment!$A$2:$A$801,enrollment!$I$2:$I$801),"")</f>
        <v>KY</v>
      </c>
      <c r="AC4167">
        <f>IFERROR(_xlfn.XLOOKUP($B4167,enrollment!$A$2:$A$801,enrollment!$L$2:$L$801),"")</f>
        <v>40</v>
      </c>
      <c r="AD4167" t="str" cm="1">
        <f t="array" ref="AD4167">_xlfn.IFS(AC4167="","Unknown",AC4167&lt;18,"0-17",AC4167&lt;35,"18-34",AC4167&lt;50,"35-49",AC4167&lt;65,"50-64",TRUE,"65+")</f>
        <v>35-49</v>
      </c>
      <c r="AE4167">
        <f>IFERROR(_xlfn.XLOOKUP($B4167,enrollment!$A$2:$A$801,enrollment!$O$2:$O$801),"")</f>
        <v>3456789012</v>
      </c>
      <c r="AF4167">
        <f>IFERROR(_xlfn.XLOOKUP($AE4167,providers!$B$2:$B$11,providers!$Q$2:$Q$11),"")</f>
        <v>4</v>
      </c>
      <c r="AG4167" s="1">
        <f t="shared" si="65"/>
        <v>45323</v>
      </c>
    </row>
    <row r="4168" spans="1:33" x14ac:dyDescent="0.25">
      <c r="A4168" t="s">
        <v>4803</v>
      </c>
      <c r="B4168" t="s">
        <v>4798</v>
      </c>
      <c r="C4168">
        <v>3456789012</v>
      </c>
      <c r="D4168">
        <v>3456789012</v>
      </c>
      <c r="E4168" s="1">
        <v>45422</v>
      </c>
      <c r="F4168" s="1">
        <v>45422</v>
      </c>
      <c r="G4168" s="1">
        <v>45441</v>
      </c>
      <c r="H4168" t="s">
        <v>28</v>
      </c>
      <c r="I4168">
        <v>11</v>
      </c>
      <c r="J4168" t="s">
        <v>38</v>
      </c>
      <c r="K4168">
        <v>99213</v>
      </c>
      <c r="O4168">
        <v>1</v>
      </c>
      <c r="P4168">
        <v>176.59</v>
      </c>
      <c r="Q4168">
        <v>130.81</v>
      </c>
      <c r="R4168">
        <v>104.65</v>
      </c>
      <c r="S4168">
        <v>26.16</v>
      </c>
      <c r="T4168" t="s">
        <v>30</v>
      </c>
      <c r="X4168" t="s">
        <v>52</v>
      </c>
      <c r="Y4168" t="s">
        <v>44</v>
      </c>
      <c r="Z4168" t="s">
        <v>39</v>
      </c>
      <c r="AA4168" t="str">
        <f>IFERROR(_xlfn.XLOOKUP($J4168,avoidable_ed_reference!$A$2:$A$13,avoidable_ed_reference!$C$2:$C$13),"Not Classified")</f>
        <v>Not Classified</v>
      </c>
      <c r="AB4168" t="str">
        <f>IFERROR(_xlfn.XLOOKUP($B4168,enrollment!$A$2:$A$801,enrollment!$I$2:$I$801),"")</f>
        <v>KY</v>
      </c>
      <c r="AC4168">
        <f>IFERROR(_xlfn.XLOOKUP($B4168,enrollment!$A$2:$A$801,enrollment!$L$2:$L$801),"")</f>
        <v>40</v>
      </c>
      <c r="AD4168" t="str" cm="1">
        <f t="array" ref="AD4168">_xlfn.IFS(AC4168="","Unknown",AC4168&lt;18,"0-17",AC4168&lt;35,"18-34",AC4168&lt;50,"35-49",AC4168&lt;65,"50-64",TRUE,"65+")</f>
        <v>35-49</v>
      </c>
      <c r="AE4168">
        <f>IFERROR(_xlfn.XLOOKUP($B4168,enrollment!$A$2:$A$801,enrollment!$O$2:$O$801),"")</f>
        <v>3456789012</v>
      </c>
      <c r="AF4168">
        <f>IFERROR(_xlfn.XLOOKUP($AE4168,providers!$B$2:$B$11,providers!$Q$2:$Q$11),"")</f>
        <v>4</v>
      </c>
      <c r="AG4168" s="1">
        <f t="shared" si="65"/>
        <v>45413</v>
      </c>
    </row>
    <row r="4169" spans="1:33" x14ac:dyDescent="0.25">
      <c r="A4169" t="s">
        <v>4804</v>
      </c>
      <c r="B4169" t="s">
        <v>4798</v>
      </c>
      <c r="C4169">
        <v>5678901234</v>
      </c>
      <c r="D4169">
        <v>5678901234</v>
      </c>
      <c r="E4169" s="1">
        <v>45369</v>
      </c>
      <c r="F4169" s="1">
        <v>45369</v>
      </c>
      <c r="G4169" s="1">
        <v>45383</v>
      </c>
      <c r="H4169" t="s">
        <v>28</v>
      </c>
      <c r="I4169">
        <v>20</v>
      </c>
      <c r="J4169" t="s">
        <v>35</v>
      </c>
      <c r="K4169">
        <v>99213</v>
      </c>
      <c r="O4169">
        <v>1</v>
      </c>
      <c r="P4169">
        <v>171.52</v>
      </c>
      <c r="Q4169">
        <v>131.94</v>
      </c>
      <c r="R4169">
        <v>105.55</v>
      </c>
      <c r="S4169">
        <v>26.39</v>
      </c>
      <c r="T4169" t="s">
        <v>30</v>
      </c>
      <c r="X4169" t="s">
        <v>52</v>
      </c>
      <c r="Y4169" t="s">
        <v>44</v>
      </c>
      <c r="Z4169" t="s">
        <v>36</v>
      </c>
      <c r="AA4169" t="str">
        <f>IFERROR(_xlfn.XLOOKUP($J4169,avoidable_ed_reference!$A$2:$A$13,avoidable_ed_reference!$C$2:$C$13),"Not Classified")</f>
        <v>Avoidable</v>
      </c>
      <c r="AB4169" t="str">
        <f>IFERROR(_xlfn.XLOOKUP($B4169,enrollment!$A$2:$A$801,enrollment!$I$2:$I$801),"")</f>
        <v>KY</v>
      </c>
      <c r="AC4169">
        <f>IFERROR(_xlfn.XLOOKUP($B4169,enrollment!$A$2:$A$801,enrollment!$L$2:$L$801),"")</f>
        <v>40</v>
      </c>
      <c r="AD4169" t="str" cm="1">
        <f t="array" ref="AD4169">_xlfn.IFS(AC4169="","Unknown",AC4169&lt;18,"0-17",AC4169&lt;35,"18-34",AC4169&lt;50,"35-49",AC4169&lt;65,"50-64",TRUE,"65+")</f>
        <v>35-49</v>
      </c>
      <c r="AE4169">
        <f>IFERROR(_xlfn.XLOOKUP($B4169,enrollment!$A$2:$A$801,enrollment!$O$2:$O$801),"")</f>
        <v>3456789012</v>
      </c>
      <c r="AF4169">
        <f>IFERROR(_xlfn.XLOOKUP($AE4169,providers!$B$2:$B$11,providers!$Q$2:$Q$11),"")</f>
        <v>4</v>
      </c>
      <c r="AG4169" s="1">
        <f t="shared" si="65"/>
        <v>45352</v>
      </c>
    </row>
    <row r="4170" spans="1:33" x14ac:dyDescent="0.25">
      <c r="A4170" t="s">
        <v>4805</v>
      </c>
      <c r="B4170" t="s">
        <v>4798</v>
      </c>
      <c r="C4170">
        <v>5678901234</v>
      </c>
      <c r="D4170">
        <v>5678901234</v>
      </c>
      <c r="E4170" s="1">
        <v>45323</v>
      </c>
      <c r="F4170" s="1">
        <v>45323</v>
      </c>
      <c r="G4170" s="1">
        <v>45354</v>
      </c>
      <c r="H4170" t="s">
        <v>28</v>
      </c>
      <c r="I4170">
        <v>20</v>
      </c>
      <c r="J4170" t="s">
        <v>35</v>
      </c>
      <c r="K4170">
        <v>99213</v>
      </c>
      <c r="O4170">
        <v>1</v>
      </c>
      <c r="P4170">
        <v>162.63999999999999</v>
      </c>
      <c r="Q4170">
        <v>125.11</v>
      </c>
      <c r="R4170">
        <v>100.09</v>
      </c>
      <c r="S4170">
        <v>25.02</v>
      </c>
      <c r="T4170" t="s">
        <v>30</v>
      </c>
      <c r="X4170" t="s">
        <v>52</v>
      </c>
      <c r="Y4170" t="s">
        <v>44</v>
      </c>
      <c r="Z4170" t="s">
        <v>36</v>
      </c>
      <c r="AA4170" t="str">
        <f>IFERROR(_xlfn.XLOOKUP($J4170,avoidable_ed_reference!$A$2:$A$13,avoidable_ed_reference!$C$2:$C$13),"Not Classified")</f>
        <v>Avoidable</v>
      </c>
      <c r="AB4170" t="str">
        <f>IFERROR(_xlfn.XLOOKUP($B4170,enrollment!$A$2:$A$801,enrollment!$I$2:$I$801),"")</f>
        <v>KY</v>
      </c>
      <c r="AC4170">
        <f>IFERROR(_xlfn.XLOOKUP($B4170,enrollment!$A$2:$A$801,enrollment!$L$2:$L$801),"")</f>
        <v>40</v>
      </c>
      <c r="AD4170" t="str" cm="1">
        <f t="array" ref="AD4170">_xlfn.IFS(AC4170="","Unknown",AC4170&lt;18,"0-17",AC4170&lt;35,"18-34",AC4170&lt;50,"35-49",AC4170&lt;65,"50-64",TRUE,"65+")</f>
        <v>35-49</v>
      </c>
      <c r="AE4170">
        <f>IFERROR(_xlfn.XLOOKUP($B4170,enrollment!$A$2:$A$801,enrollment!$O$2:$O$801),"")</f>
        <v>3456789012</v>
      </c>
      <c r="AF4170">
        <f>IFERROR(_xlfn.XLOOKUP($AE4170,providers!$B$2:$B$11,providers!$Q$2:$Q$11),"")</f>
        <v>4</v>
      </c>
      <c r="AG4170" s="1">
        <f t="shared" si="65"/>
        <v>45323</v>
      </c>
    </row>
    <row r="4171" spans="1:33" x14ac:dyDescent="0.25">
      <c r="A4171" t="s">
        <v>4806</v>
      </c>
      <c r="B4171" t="s">
        <v>4798</v>
      </c>
      <c r="C4171">
        <v>3456789012</v>
      </c>
      <c r="D4171">
        <v>3456789012</v>
      </c>
      <c r="E4171" s="1">
        <v>45573</v>
      </c>
      <c r="F4171" s="1">
        <v>45573</v>
      </c>
      <c r="G4171" s="1">
        <v>45589</v>
      </c>
      <c r="H4171" t="s">
        <v>28</v>
      </c>
      <c r="I4171">
        <v>11</v>
      </c>
      <c r="J4171" t="s">
        <v>35</v>
      </c>
      <c r="K4171">
        <v>99213</v>
      </c>
      <c r="O4171">
        <v>1</v>
      </c>
      <c r="P4171">
        <v>210.53</v>
      </c>
      <c r="Q4171">
        <v>155.94999999999999</v>
      </c>
      <c r="R4171">
        <v>124.76</v>
      </c>
      <c r="S4171">
        <v>31.19</v>
      </c>
      <c r="T4171" t="s">
        <v>30</v>
      </c>
      <c r="X4171" t="s">
        <v>52</v>
      </c>
      <c r="Y4171" t="s">
        <v>44</v>
      </c>
      <c r="Z4171" t="s">
        <v>39</v>
      </c>
      <c r="AA4171" t="str">
        <f>IFERROR(_xlfn.XLOOKUP($J4171,avoidable_ed_reference!$A$2:$A$13,avoidable_ed_reference!$C$2:$C$13),"Not Classified")</f>
        <v>Avoidable</v>
      </c>
      <c r="AB4171" t="str">
        <f>IFERROR(_xlfn.XLOOKUP($B4171,enrollment!$A$2:$A$801,enrollment!$I$2:$I$801),"")</f>
        <v>KY</v>
      </c>
      <c r="AC4171">
        <f>IFERROR(_xlfn.XLOOKUP($B4171,enrollment!$A$2:$A$801,enrollment!$L$2:$L$801),"")</f>
        <v>40</v>
      </c>
      <c r="AD4171" t="str" cm="1">
        <f t="array" ref="AD4171">_xlfn.IFS(AC4171="","Unknown",AC4171&lt;18,"0-17",AC4171&lt;35,"18-34",AC4171&lt;50,"35-49",AC4171&lt;65,"50-64",TRUE,"65+")</f>
        <v>35-49</v>
      </c>
      <c r="AE4171">
        <f>IFERROR(_xlfn.XLOOKUP($B4171,enrollment!$A$2:$A$801,enrollment!$O$2:$O$801),"")</f>
        <v>3456789012</v>
      </c>
      <c r="AF4171">
        <f>IFERROR(_xlfn.XLOOKUP($AE4171,providers!$B$2:$B$11,providers!$Q$2:$Q$11),"")</f>
        <v>4</v>
      </c>
      <c r="AG4171" s="1">
        <f t="shared" si="65"/>
        <v>45566</v>
      </c>
    </row>
    <row r="4172" spans="1:33" x14ac:dyDescent="0.25">
      <c r="A4172" t="s">
        <v>4807</v>
      </c>
      <c r="B4172" t="s">
        <v>4808</v>
      </c>
      <c r="C4172">
        <v>7890123456</v>
      </c>
      <c r="D4172">
        <v>7890123456</v>
      </c>
      <c r="E4172" s="1">
        <v>45396</v>
      </c>
      <c r="F4172" s="1">
        <v>45396</v>
      </c>
      <c r="G4172" s="1">
        <v>45416</v>
      </c>
      <c r="H4172" t="s">
        <v>28</v>
      </c>
      <c r="I4172">
        <v>11</v>
      </c>
      <c r="J4172" t="s">
        <v>35</v>
      </c>
      <c r="K4172">
        <v>99213</v>
      </c>
      <c r="O4172">
        <v>1</v>
      </c>
      <c r="P4172">
        <v>167.82</v>
      </c>
      <c r="Q4172">
        <v>124.31</v>
      </c>
      <c r="R4172">
        <v>99.45</v>
      </c>
      <c r="S4172">
        <v>24.86</v>
      </c>
      <c r="T4172" t="s">
        <v>30</v>
      </c>
      <c r="X4172" t="s">
        <v>146</v>
      </c>
      <c r="Y4172" t="s">
        <v>147</v>
      </c>
      <c r="Z4172" t="s">
        <v>39</v>
      </c>
      <c r="AA4172" t="str">
        <f>IFERROR(_xlfn.XLOOKUP($J4172,avoidable_ed_reference!$A$2:$A$13,avoidable_ed_reference!$C$2:$C$13),"Not Classified")</f>
        <v>Avoidable</v>
      </c>
      <c r="AB4172" t="str">
        <f>IFERROR(_xlfn.XLOOKUP($B4172,enrollment!$A$2:$A$801,enrollment!$I$2:$I$801),"")</f>
        <v>TN</v>
      </c>
      <c r="AC4172">
        <f>IFERROR(_xlfn.XLOOKUP($B4172,enrollment!$A$2:$A$801,enrollment!$L$2:$L$801),"")</f>
        <v>82</v>
      </c>
      <c r="AD4172" t="str" cm="1">
        <f t="array" ref="AD4172">_xlfn.IFS(AC4172="","Unknown",AC4172&lt;18,"0-17",AC4172&lt;35,"18-34",AC4172&lt;50,"35-49",AC4172&lt;65,"50-64",TRUE,"65+")</f>
        <v>65+</v>
      </c>
      <c r="AE4172">
        <f>IFERROR(_xlfn.XLOOKUP($B4172,enrollment!$A$2:$A$801,enrollment!$O$2:$O$801),"")</f>
        <v>7890123456</v>
      </c>
      <c r="AF4172">
        <f>IFERROR(_xlfn.XLOOKUP($AE4172,providers!$B$2:$B$11,providers!$Q$2:$Q$11),"")</f>
        <v>3.9</v>
      </c>
      <c r="AG4172" s="1">
        <f t="shared" si="65"/>
        <v>45383</v>
      </c>
    </row>
    <row r="4173" spans="1:33" x14ac:dyDescent="0.25">
      <c r="A4173" t="s">
        <v>4809</v>
      </c>
      <c r="B4173" t="s">
        <v>4808</v>
      </c>
      <c r="C4173">
        <v>5678901234</v>
      </c>
      <c r="D4173">
        <v>5678901234</v>
      </c>
      <c r="E4173" s="1">
        <v>45656</v>
      </c>
      <c r="F4173" s="1">
        <v>45656</v>
      </c>
      <c r="G4173" s="1">
        <v>45671</v>
      </c>
      <c r="H4173" t="s">
        <v>28</v>
      </c>
      <c r="I4173">
        <v>20</v>
      </c>
      <c r="J4173" t="s">
        <v>35</v>
      </c>
      <c r="K4173">
        <v>99213</v>
      </c>
      <c r="O4173">
        <v>1</v>
      </c>
      <c r="P4173">
        <v>203.41</v>
      </c>
      <c r="Q4173">
        <v>156.47</v>
      </c>
      <c r="R4173">
        <v>125.18</v>
      </c>
      <c r="S4173">
        <v>31.29</v>
      </c>
      <c r="T4173" t="s">
        <v>30</v>
      </c>
      <c r="X4173" t="s">
        <v>146</v>
      </c>
      <c r="Y4173" t="s">
        <v>147</v>
      </c>
      <c r="Z4173" t="s">
        <v>36</v>
      </c>
      <c r="AA4173" t="str">
        <f>IFERROR(_xlfn.XLOOKUP($J4173,avoidable_ed_reference!$A$2:$A$13,avoidable_ed_reference!$C$2:$C$13),"Not Classified")</f>
        <v>Avoidable</v>
      </c>
      <c r="AB4173" t="str">
        <f>IFERROR(_xlfn.XLOOKUP($B4173,enrollment!$A$2:$A$801,enrollment!$I$2:$I$801),"")</f>
        <v>TN</v>
      </c>
      <c r="AC4173">
        <f>IFERROR(_xlfn.XLOOKUP($B4173,enrollment!$A$2:$A$801,enrollment!$L$2:$L$801),"")</f>
        <v>82</v>
      </c>
      <c r="AD4173" t="str" cm="1">
        <f t="array" ref="AD4173">_xlfn.IFS(AC4173="","Unknown",AC4173&lt;18,"0-17",AC4173&lt;35,"18-34",AC4173&lt;50,"35-49",AC4173&lt;65,"50-64",TRUE,"65+")</f>
        <v>65+</v>
      </c>
      <c r="AE4173">
        <f>IFERROR(_xlfn.XLOOKUP($B4173,enrollment!$A$2:$A$801,enrollment!$O$2:$O$801),"")</f>
        <v>7890123456</v>
      </c>
      <c r="AF4173">
        <f>IFERROR(_xlfn.XLOOKUP($AE4173,providers!$B$2:$B$11,providers!$Q$2:$Q$11),"")</f>
        <v>3.9</v>
      </c>
      <c r="AG4173" s="1">
        <f t="shared" si="65"/>
        <v>45627</v>
      </c>
    </row>
    <row r="4174" spans="1:33" x14ac:dyDescent="0.25">
      <c r="A4174" t="s">
        <v>4810</v>
      </c>
      <c r="B4174" t="s">
        <v>4808</v>
      </c>
      <c r="C4174">
        <v>5678901234</v>
      </c>
      <c r="D4174">
        <v>5678901234</v>
      </c>
      <c r="E4174" s="1">
        <v>45584</v>
      </c>
      <c r="F4174" s="1">
        <v>45584</v>
      </c>
      <c r="G4174" s="1">
        <v>45601</v>
      </c>
      <c r="H4174" t="s">
        <v>28</v>
      </c>
      <c r="I4174">
        <v>20</v>
      </c>
      <c r="J4174" t="s">
        <v>35</v>
      </c>
      <c r="K4174">
        <v>99213</v>
      </c>
      <c r="O4174">
        <v>1</v>
      </c>
      <c r="P4174">
        <v>187.76</v>
      </c>
      <c r="Q4174">
        <v>144.43</v>
      </c>
      <c r="R4174">
        <v>115.54</v>
      </c>
      <c r="S4174">
        <v>28.89</v>
      </c>
      <c r="T4174" t="s">
        <v>30</v>
      </c>
      <c r="X4174" t="s">
        <v>146</v>
      </c>
      <c r="Y4174" t="s">
        <v>147</v>
      </c>
      <c r="Z4174" t="s">
        <v>36</v>
      </c>
      <c r="AA4174" t="str">
        <f>IFERROR(_xlfn.XLOOKUP($J4174,avoidable_ed_reference!$A$2:$A$13,avoidable_ed_reference!$C$2:$C$13),"Not Classified")</f>
        <v>Avoidable</v>
      </c>
      <c r="AB4174" t="str">
        <f>IFERROR(_xlfn.XLOOKUP($B4174,enrollment!$A$2:$A$801,enrollment!$I$2:$I$801),"")</f>
        <v>TN</v>
      </c>
      <c r="AC4174">
        <f>IFERROR(_xlfn.XLOOKUP($B4174,enrollment!$A$2:$A$801,enrollment!$L$2:$L$801),"")</f>
        <v>82</v>
      </c>
      <c r="AD4174" t="str" cm="1">
        <f t="array" ref="AD4174">_xlfn.IFS(AC4174="","Unknown",AC4174&lt;18,"0-17",AC4174&lt;35,"18-34",AC4174&lt;50,"35-49",AC4174&lt;65,"50-64",TRUE,"65+")</f>
        <v>65+</v>
      </c>
      <c r="AE4174">
        <f>IFERROR(_xlfn.XLOOKUP($B4174,enrollment!$A$2:$A$801,enrollment!$O$2:$O$801),"")</f>
        <v>7890123456</v>
      </c>
      <c r="AF4174">
        <f>IFERROR(_xlfn.XLOOKUP($AE4174,providers!$B$2:$B$11,providers!$Q$2:$Q$11),"")</f>
        <v>3.9</v>
      </c>
      <c r="AG4174" s="1">
        <f t="shared" si="65"/>
        <v>45566</v>
      </c>
    </row>
    <row r="4175" spans="1:33" x14ac:dyDescent="0.25">
      <c r="A4175" t="s">
        <v>4811</v>
      </c>
      <c r="B4175" t="s">
        <v>4808</v>
      </c>
      <c r="C4175">
        <v>5678901234</v>
      </c>
      <c r="D4175">
        <v>5678901234</v>
      </c>
      <c r="E4175" s="1">
        <v>45390</v>
      </c>
      <c r="F4175" s="1">
        <v>45390</v>
      </c>
      <c r="G4175" s="1">
        <v>45411</v>
      </c>
      <c r="H4175" t="s">
        <v>28</v>
      </c>
      <c r="I4175">
        <v>20</v>
      </c>
      <c r="J4175" t="s">
        <v>35</v>
      </c>
      <c r="K4175">
        <v>99213</v>
      </c>
      <c r="O4175">
        <v>1</v>
      </c>
      <c r="P4175">
        <v>200.19</v>
      </c>
      <c r="Q4175">
        <v>153.99</v>
      </c>
      <c r="R4175">
        <v>123.19</v>
      </c>
      <c r="S4175">
        <v>30.8</v>
      </c>
      <c r="T4175" t="s">
        <v>30</v>
      </c>
      <c r="X4175" t="s">
        <v>146</v>
      </c>
      <c r="Y4175" t="s">
        <v>147</v>
      </c>
      <c r="Z4175" t="s">
        <v>36</v>
      </c>
      <c r="AA4175" t="str">
        <f>IFERROR(_xlfn.XLOOKUP($J4175,avoidable_ed_reference!$A$2:$A$13,avoidable_ed_reference!$C$2:$C$13),"Not Classified")</f>
        <v>Avoidable</v>
      </c>
      <c r="AB4175" t="str">
        <f>IFERROR(_xlfn.XLOOKUP($B4175,enrollment!$A$2:$A$801,enrollment!$I$2:$I$801),"")</f>
        <v>TN</v>
      </c>
      <c r="AC4175">
        <f>IFERROR(_xlfn.XLOOKUP($B4175,enrollment!$A$2:$A$801,enrollment!$L$2:$L$801),"")</f>
        <v>82</v>
      </c>
      <c r="AD4175" t="str" cm="1">
        <f t="array" ref="AD4175">_xlfn.IFS(AC4175="","Unknown",AC4175&lt;18,"0-17",AC4175&lt;35,"18-34",AC4175&lt;50,"35-49",AC4175&lt;65,"50-64",TRUE,"65+")</f>
        <v>65+</v>
      </c>
      <c r="AE4175">
        <f>IFERROR(_xlfn.XLOOKUP($B4175,enrollment!$A$2:$A$801,enrollment!$O$2:$O$801),"")</f>
        <v>7890123456</v>
      </c>
      <c r="AF4175">
        <f>IFERROR(_xlfn.XLOOKUP($AE4175,providers!$B$2:$B$11,providers!$Q$2:$Q$11),"")</f>
        <v>3.9</v>
      </c>
      <c r="AG4175" s="1">
        <f t="shared" si="65"/>
        <v>45383</v>
      </c>
    </row>
    <row r="4176" spans="1:33" x14ac:dyDescent="0.25">
      <c r="A4176" t="s">
        <v>4812</v>
      </c>
      <c r="B4176" t="s">
        <v>4808</v>
      </c>
      <c r="C4176">
        <v>3456789012</v>
      </c>
      <c r="D4176">
        <v>3456789012</v>
      </c>
      <c r="E4176" s="1">
        <v>45541</v>
      </c>
      <c r="F4176" s="1">
        <v>45541</v>
      </c>
      <c r="G4176" s="1">
        <v>45570</v>
      </c>
      <c r="H4176" t="s">
        <v>67</v>
      </c>
      <c r="I4176">
        <v>21</v>
      </c>
      <c r="J4176" t="s">
        <v>80</v>
      </c>
      <c r="K4176">
        <v>99223</v>
      </c>
      <c r="O4176">
        <v>1</v>
      </c>
      <c r="P4176">
        <v>22412.639999999999</v>
      </c>
      <c r="Q4176">
        <v>14459.77</v>
      </c>
      <c r="R4176">
        <v>11567.82</v>
      </c>
      <c r="S4176">
        <v>2891.95</v>
      </c>
      <c r="T4176" t="s">
        <v>30</v>
      </c>
      <c r="V4176">
        <v>1</v>
      </c>
      <c r="W4176" s="2" t="s">
        <v>68</v>
      </c>
      <c r="X4176" t="s">
        <v>146</v>
      </c>
      <c r="Y4176" t="s">
        <v>147</v>
      </c>
      <c r="Z4176" t="s">
        <v>69</v>
      </c>
      <c r="AA4176" t="str">
        <f>IFERROR(_xlfn.XLOOKUP($J4176,avoidable_ed_reference!$A$2:$A$13,avoidable_ed_reference!$C$2:$C$13),"Not Classified")</f>
        <v>Non-Avoidable</v>
      </c>
      <c r="AB4176" t="str">
        <f>IFERROR(_xlfn.XLOOKUP($B4176,enrollment!$A$2:$A$801,enrollment!$I$2:$I$801),"")</f>
        <v>TN</v>
      </c>
      <c r="AC4176">
        <f>IFERROR(_xlfn.XLOOKUP($B4176,enrollment!$A$2:$A$801,enrollment!$L$2:$L$801),"")</f>
        <v>82</v>
      </c>
      <c r="AD4176" t="str" cm="1">
        <f t="array" ref="AD4176">_xlfn.IFS(AC4176="","Unknown",AC4176&lt;18,"0-17",AC4176&lt;35,"18-34",AC4176&lt;50,"35-49",AC4176&lt;65,"50-64",TRUE,"65+")</f>
        <v>65+</v>
      </c>
      <c r="AE4176">
        <f>IFERROR(_xlfn.XLOOKUP($B4176,enrollment!$A$2:$A$801,enrollment!$O$2:$O$801),"")</f>
        <v>7890123456</v>
      </c>
      <c r="AF4176">
        <f>IFERROR(_xlfn.XLOOKUP($AE4176,providers!$B$2:$B$11,providers!$Q$2:$Q$11),"")</f>
        <v>3.9</v>
      </c>
      <c r="AG4176" s="1">
        <f t="shared" si="65"/>
        <v>45536</v>
      </c>
    </row>
    <row r="4177" spans="1:33" x14ac:dyDescent="0.25">
      <c r="A4177" t="s">
        <v>4813</v>
      </c>
      <c r="B4177" t="s">
        <v>4808</v>
      </c>
      <c r="C4177">
        <v>7890123456</v>
      </c>
      <c r="D4177">
        <v>7890123456</v>
      </c>
      <c r="E4177" s="1">
        <v>45343</v>
      </c>
      <c r="F4177" s="1">
        <v>45343</v>
      </c>
      <c r="G4177" s="1">
        <v>45368</v>
      </c>
      <c r="H4177" t="s">
        <v>28</v>
      </c>
      <c r="I4177">
        <v>11</v>
      </c>
      <c r="J4177" t="s">
        <v>35</v>
      </c>
      <c r="K4177">
        <v>99213</v>
      </c>
      <c r="O4177">
        <v>1</v>
      </c>
      <c r="P4177">
        <v>192.27</v>
      </c>
      <c r="Q4177">
        <v>142.41999999999999</v>
      </c>
      <c r="R4177">
        <v>113.94</v>
      </c>
      <c r="S4177">
        <v>28.48</v>
      </c>
      <c r="T4177" t="s">
        <v>30</v>
      </c>
      <c r="X4177" t="s">
        <v>146</v>
      </c>
      <c r="Y4177" t="s">
        <v>147</v>
      </c>
      <c r="Z4177" t="s">
        <v>39</v>
      </c>
      <c r="AA4177" t="str">
        <f>IFERROR(_xlfn.XLOOKUP($J4177,avoidable_ed_reference!$A$2:$A$13,avoidable_ed_reference!$C$2:$C$13),"Not Classified")</f>
        <v>Avoidable</v>
      </c>
      <c r="AB4177" t="str">
        <f>IFERROR(_xlfn.XLOOKUP($B4177,enrollment!$A$2:$A$801,enrollment!$I$2:$I$801),"")</f>
        <v>TN</v>
      </c>
      <c r="AC4177">
        <f>IFERROR(_xlfn.XLOOKUP($B4177,enrollment!$A$2:$A$801,enrollment!$L$2:$L$801),"")</f>
        <v>82</v>
      </c>
      <c r="AD4177" t="str" cm="1">
        <f t="array" ref="AD4177">_xlfn.IFS(AC4177="","Unknown",AC4177&lt;18,"0-17",AC4177&lt;35,"18-34",AC4177&lt;50,"35-49",AC4177&lt;65,"50-64",TRUE,"65+")</f>
        <v>65+</v>
      </c>
      <c r="AE4177">
        <f>IFERROR(_xlfn.XLOOKUP($B4177,enrollment!$A$2:$A$801,enrollment!$O$2:$O$801),"")</f>
        <v>7890123456</v>
      </c>
      <c r="AF4177">
        <f>IFERROR(_xlfn.XLOOKUP($AE4177,providers!$B$2:$B$11,providers!$Q$2:$Q$11),"")</f>
        <v>3.9</v>
      </c>
      <c r="AG4177" s="1">
        <f t="shared" si="65"/>
        <v>45323</v>
      </c>
    </row>
    <row r="4178" spans="1:33" x14ac:dyDescent="0.25">
      <c r="A4178" t="s">
        <v>4814</v>
      </c>
      <c r="B4178" t="s">
        <v>4808</v>
      </c>
      <c r="C4178">
        <v>9012345678</v>
      </c>
      <c r="D4178">
        <v>9012345678</v>
      </c>
      <c r="E4178" s="1">
        <v>45448</v>
      </c>
      <c r="F4178" s="1">
        <v>45448</v>
      </c>
      <c r="G4178" s="1">
        <v>45468</v>
      </c>
      <c r="H4178" t="s">
        <v>67</v>
      </c>
      <c r="I4178">
        <v>21</v>
      </c>
      <c r="J4178" t="s">
        <v>80</v>
      </c>
      <c r="K4178">
        <v>99223</v>
      </c>
      <c r="O4178">
        <v>1</v>
      </c>
      <c r="P4178">
        <v>21709.78</v>
      </c>
      <c r="Q4178">
        <v>14006.31</v>
      </c>
      <c r="R4178">
        <v>11205.05</v>
      </c>
      <c r="S4178">
        <v>2801.26</v>
      </c>
      <c r="T4178" t="s">
        <v>30</v>
      </c>
      <c r="V4178">
        <v>1</v>
      </c>
      <c r="W4178" s="2" t="s">
        <v>68</v>
      </c>
      <c r="X4178" t="s">
        <v>146</v>
      </c>
      <c r="Y4178" t="s">
        <v>147</v>
      </c>
      <c r="Z4178" t="s">
        <v>69</v>
      </c>
      <c r="AA4178" t="str">
        <f>IFERROR(_xlfn.XLOOKUP($J4178,avoidable_ed_reference!$A$2:$A$13,avoidable_ed_reference!$C$2:$C$13),"Not Classified")</f>
        <v>Non-Avoidable</v>
      </c>
      <c r="AB4178" t="str">
        <f>IFERROR(_xlfn.XLOOKUP($B4178,enrollment!$A$2:$A$801,enrollment!$I$2:$I$801),"")</f>
        <v>TN</v>
      </c>
      <c r="AC4178">
        <f>IFERROR(_xlfn.XLOOKUP($B4178,enrollment!$A$2:$A$801,enrollment!$L$2:$L$801),"")</f>
        <v>82</v>
      </c>
      <c r="AD4178" t="str" cm="1">
        <f t="array" ref="AD4178">_xlfn.IFS(AC4178="","Unknown",AC4178&lt;18,"0-17",AC4178&lt;35,"18-34",AC4178&lt;50,"35-49",AC4178&lt;65,"50-64",TRUE,"65+")</f>
        <v>65+</v>
      </c>
      <c r="AE4178">
        <f>IFERROR(_xlfn.XLOOKUP($B4178,enrollment!$A$2:$A$801,enrollment!$O$2:$O$801),"")</f>
        <v>7890123456</v>
      </c>
      <c r="AF4178">
        <f>IFERROR(_xlfn.XLOOKUP($AE4178,providers!$B$2:$B$11,providers!$Q$2:$Q$11),"")</f>
        <v>3.9</v>
      </c>
      <c r="AG4178" s="1">
        <f t="shared" si="65"/>
        <v>45444</v>
      </c>
    </row>
    <row r="4179" spans="1:33" x14ac:dyDescent="0.25">
      <c r="A4179" t="s">
        <v>4815</v>
      </c>
      <c r="B4179" t="s">
        <v>4816</v>
      </c>
      <c r="C4179">
        <v>9012345678</v>
      </c>
      <c r="D4179">
        <v>9012345678</v>
      </c>
      <c r="E4179" s="1">
        <v>45334</v>
      </c>
      <c r="F4179" s="1">
        <v>45334</v>
      </c>
      <c r="G4179" s="1">
        <v>45360</v>
      </c>
      <c r="H4179" t="s">
        <v>28</v>
      </c>
      <c r="I4179">
        <v>23</v>
      </c>
      <c r="J4179" t="s">
        <v>35</v>
      </c>
      <c r="K4179">
        <v>99284</v>
      </c>
      <c r="O4179">
        <v>1</v>
      </c>
      <c r="P4179">
        <v>1710.68</v>
      </c>
      <c r="Q4179">
        <v>950.38</v>
      </c>
      <c r="R4179">
        <v>760.3</v>
      </c>
      <c r="S4179">
        <v>190.08</v>
      </c>
      <c r="T4179" t="s">
        <v>30</v>
      </c>
      <c r="X4179" t="s">
        <v>146</v>
      </c>
      <c r="Y4179" t="s">
        <v>147</v>
      </c>
      <c r="Z4179" t="s">
        <v>45</v>
      </c>
      <c r="AA4179" t="str">
        <f>IFERROR(_xlfn.XLOOKUP($J4179,avoidable_ed_reference!$A$2:$A$13,avoidable_ed_reference!$C$2:$C$13),"Not Classified")</f>
        <v>Avoidable</v>
      </c>
      <c r="AB4179" t="str">
        <f>IFERROR(_xlfn.XLOOKUP($B4179,enrollment!$A$2:$A$801,enrollment!$I$2:$I$801),"")</f>
        <v>GA</v>
      </c>
      <c r="AC4179">
        <f>IFERROR(_xlfn.XLOOKUP($B4179,enrollment!$A$2:$A$801,enrollment!$L$2:$L$801),"")</f>
        <v>84</v>
      </c>
      <c r="AD4179" t="str" cm="1">
        <f t="array" ref="AD4179">_xlfn.IFS(AC4179="","Unknown",AC4179&lt;18,"0-17",AC4179&lt;35,"18-34",AC4179&lt;50,"35-49",AC4179&lt;65,"50-64",TRUE,"65+")</f>
        <v>65+</v>
      </c>
      <c r="AE4179">
        <f>IFERROR(_xlfn.XLOOKUP($B4179,enrollment!$A$2:$A$801,enrollment!$O$2:$O$801),"")</f>
        <v>8901234567</v>
      </c>
      <c r="AF4179">
        <f>IFERROR(_xlfn.XLOOKUP($AE4179,providers!$B$2:$B$11,providers!$Q$2:$Q$11),"")</f>
        <v>3.7</v>
      </c>
      <c r="AG4179" s="1">
        <f t="shared" si="65"/>
        <v>45323</v>
      </c>
    </row>
    <row r="4180" spans="1:33" x14ac:dyDescent="0.25">
      <c r="A4180" t="s">
        <v>4817</v>
      </c>
      <c r="B4180" t="s">
        <v>4816</v>
      </c>
      <c r="C4180">
        <v>6789012345</v>
      </c>
      <c r="D4180">
        <v>6789012345</v>
      </c>
      <c r="E4180" s="1">
        <v>45394</v>
      </c>
      <c r="F4180" s="1">
        <v>45394</v>
      </c>
      <c r="G4180" s="1">
        <v>45419</v>
      </c>
      <c r="H4180" t="s">
        <v>28</v>
      </c>
      <c r="I4180">
        <v>23</v>
      </c>
      <c r="J4180" t="s">
        <v>55</v>
      </c>
      <c r="K4180">
        <v>99284</v>
      </c>
      <c r="O4180">
        <v>1</v>
      </c>
      <c r="P4180">
        <v>1922.47</v>
      </c>
      <c r="Q4180">
        <v>1068.04</v>
      </c>
      <c r="R4180">
        <v>854.43</v>
      </c>
      <c r="S4180">
        <v>213.61</v>
      </c>
      <c r="T4180" t="s">
        <v>30</v>
      </c>
      <c r="X4180" t="s">
        <v>146</v>
      </c>
      <c r="Y4180" t="s">
        <v>147</v>
      </c>
      <c r="Z4180" t="s">
        <v>45</v>
      </c>
      <c r="AA4180" t="str">
        <f>IFERROR(_xlfn.XLOOKUP($J4180,avoidable_ed_reference!$A$2:$A$13,avoidable_ed_reference!$C$2:$C$13),"Not Classified")</f>
        <v>Potentially Avoidable</v>
      </c>
      <c r="AB4180" t="str">
        <f>IFERROR(_xlfn.XLOOKUP($B4180,enrollment!$A$2:$A$801,enrollment!$I$2:$I$801),"")</f>
        <v>GA</v>
      </c>
      <c r="AC4180">
        <f>IFERROR(_xlfn.XLOOKUP($B4180,enrollment!$A$2:$A$801,enrollment!$L$2:$L$801),"")</f>
        <v>84</v>
      </c>
      <c r="AD4180" t="str" cm="1">
        <f t="array" ref="AD4180">_xlfn.IFS(AC4180="","Unknown",AC4180&lt;18,"0-17",AC4180&lt;35,"18-34",AC4180&lt;50,"35-49",AC4180&lt;65,"50-64",TRUE,"65+")</f>
        <v>65+</v>
      </c>
      <c r="AE4180">
        <f>IFERROR(_xlfn.XLOOKUP($B4180,enrollment!$A$2:$A$801,enrollment!$O$2:$O$801),"")</f>
        <v>8901234567</v>
      </c>
      <c r="AF4180">
        <f>IFERROR(_xlfn.XLOOKUP($AE4180,providers!$B$2:$B$11,providers!$Q$2:$Q$11),"")</f>
        <v>3.7</v>
      </c>
      <c r="AG4180" s="1">
        <f t="shared" si="65"/>
        <v>45383</v>
      </c>
    </row>
    <row r="4181" spans="1:33" x14ac:dyDescent="0.25">
      <c r="A4181" t="s">
        <v>4818</v>
      </c>
      <c r="B4181" t="s">
        <v>4816</v>
      </c>
      <c r="C4181">
        <v>8901234567</v>
      </c>
      <c r="D4181">
        <v>8901234567</v>
      </c>
      <c r="E4181" s="1">
        <v>45304</v>
      </c>
      <c r="F4181" s="1">
        <v>45304</v>
      </c>
      <c r="G4181" s="1">
        <v>45324</v>
      </c>
      <c r="H4181" t="s">
        <v>28</v>
      </c>
      <c r="I4181">
        <v>11</v>
      </c>
      <c r="J4181" t="s">
        <v>35</v>
      </c>
      <c r="K4181">
        <v>99213</v>
      </c>
      <c r="O4181">
        <v>1</v>
      </c>
      <c r="P4181">
        <v>232.78</v>
      </c>
      <c r="Q4181">
        <v>172.43</v>
      </c>
      <c r="R4181">
        <v>137.94</v>
      </c>
      <c r="S4181">
        <v>34.49</v>
      </c>
      <c r="T4181" t="s">
        <v>30</v>
      </c>
      <c r="X4181" t="s">
        <v>146</v>
      </c>
      <c r="Y4181" t="s">
        <v>147</v>
      </c>
      <c r="Z4181" t="s">
        <v>39</v>
      </c>
      <c r="AA4181" t="str">
        <f>IFERROR(_xlfn.XLOOKUP($J4181,avoidable_ed_reference!$A$2:$A$13,avoidable_ed_reference!$C$2:$C$13),"Not Classified")</f>
        <v>Avoidable</v>
      </c>
      <c r="AB4181" t="str">
        <f>IFERROR(_xlfn.XLOOKUP($B4181,enrollment!$A$2:$A$801,enrollment!$I$2:$I$801),"")</f>
        <v>GA</v>
      </c>
      <c r="AC4181">
        <f>IFERROR(_xlfn.XLOOKUP($B4181,enrollment!$A$2:$A$801,enrollment!$L$2:$L$801),"")</f>
        <v>84</v>
      </c>
      <c r="AD4181" t="str" cm="1">
        <f t="array" ref="AD4181">_xlfn.IFS(AC4181="","Unknown",AC4181&lt;18,"0-17",AC4181&lt;35,"18-34",AC4181&lt;50,"35-49",AC4181&lt;65,"50-64",TRUE,"65+")</f>
        <v>65+</v>
      </c>
      <c r="AE4181">
        <f>IFERROR(_xlfn.XLOOKUP($B4181,enrollment!$A$2:$A$801,enrollment!$O$2:$O$801),"")</f>
        <v>8901234567</v>
      </c>
      <c r="AF4181">
        <f>IFERROR(_xlfn.XLOOKUP($AE4181,providers!$B$2:$B$11,providers!$Q$2:$Q$11),"")</f>
        <v>3.7</v>
      </c>
      <c r="AG4181" s="1">
        <f t="shared" si="65"/>
        <v>45292</v>
      </c>
    </row>
    <row r="4182" spans="1:33" x14ac:dyDescent="0.25">
      <c r="A4182" t="s">
        <v>4819</v>
      </c>
      <c r="B4182" t="s">
        <v>4816</v>
      </c>
      <c r="C4182">
        <v>5678901234</v>
      </c>
      <c r="D4182">
        <v>5678901234</v>
      </c>
      <c r="E4182" s="1">
        <v>45513</v>
      </c>
      <c r="F4182" s="1">
        <v>45513</v>
      </c>
      <c r="G4182" s="1">
        <v>45548</v>
      </c>
      <c r="H4182" t="s">
        <v>28</v>
      </c>
      <c r="I4182">
        <v>20</v>
      </c>
      <c r="J4182" t="s">
        <v>35</v>
      </c>
      <c r="K4182">
        <v>99213</v>
      </c>
      <c r="O4182">
        <v>1</v>
      </c>
      <c r="P4182">
        <v>159.72</v>
      </c>
      <c r="Q4182">
        <v>122.86</v>
      </c>
      <c r="R4182">
        <v>98.29</v>
      </c>
      <c r="S4182">
        <v>24.57</v>
      </c>
      <c r="T4182" t="s">
        <v>30</v>
      </c>
      <c r="X4182" t="s">
        <v>146</v>
      </c>
      <c r="Y4182" t="s">
        <v>147</v>
      </c>
      <c r="Z4182" t="s">
        <v>36</v>
      </c>
      <c r="AA4182" t="str">
        <f>IFERROR(_xlfn.XLOOKUP($J4182,avoidable_ed_reference!$A$2:$A$13,avoidable_ed_reference!$C$2:$C$13),"Not Classified")</f>
        <v>Avoidable</v>
      </c>
      <c r="AB4182" t="str">
        <f>IFERROR(_xlfn.XLOOKUP($B4182,enrollment!$A$2:$A$801,enrollment!$I$2:$I$801),"")</f>
        <v>GA</v>
      </c>
      <c r="AC4182">
        <f>IFERROR(_xlfn.XLOOKUP($B4182,enrollment!$A$2:$A$801,enrollment!$L$2:$L$801),"")</f>
        <v>84</v>
      </c>
      <c r="AD4182" t="str" cm="1">
        <f t="array" ref="AD4182">_xlfn.IFS(AC4182="","Unknown",AC4182&lt;18,"0-17",AC4182&lt;35,"18-34",AC4182&lt;50,"35-49",AC4182&lt;65,"50-64",TRUE,"65+")</f>
        <v>65+</v>
      </c>
      <c r="AE4182">
        <f>IFERROR(_xlfn.XLOOKUP($B4182,enrollment!$A$2:$A$801,enrollment!$O$2:$O$801),"")</f>
        <v>8901234567</v>
      </c>
      <c r="AF4182">
        <f>IFERROR(_xlfn.XLOOKUP($AE4182,providers!$B$2:$B$11,providers!$Q$2:$Q$11),"")</f>
        <v>3.7</v>
      </c>
      <c r="AG4182" s="1">
        <f t="shared" si="65"/>
        <v>45505</v>
      </c>
    </row>
    <row r="4183" spans="1:33" x14ac:dyDescent="0.25">
      <c r="A4183" t="s">
        <v>4820</v>
      </c>
      <c r="B4183" t="s">
        <v>4821</v>
      </c>
      <c r="C4183">
        <v>9012345678</v>
      </c>
      <c r="D4183">
        <v>9012345678</v>
      </c>
      <c r="E4183" s="1">
        <v>45561</v>
      </c>
      <c r="F4183" s="1">
        <v>45561</v>
      </c>
      <c r="G4183" s="1">
        <v>45586</v>
      </c>
      <c r="H4183" t="s">
        <v>67</v>
      </c>
      <c r="I4183">
        <v>21</v>
      </c>
      <c r="J4183" t="s">
        <v>80</v>
      </c>
      <c r="K4183">
        <v>99223</v>
      </c>
      <c r="O4183">
        <v>1</v>
      </c>
      <c r="P4183">
        <v>19483.16</v>
      </c>
      <c r="Q4183">
        <v>12569.78</v>
      </c>
      <c r="R4183">
        <v>10055.82</v>
      </c>
      <c r="S4183">
        <v>2513.96</v>
      </c>
      <c r="T4183" t="s">
        <v>30</v>
      </c>
      <c r="V4183">
        <v>1</v>
      </c>
      <c r="W4183" s="2" t="s">
        <v>68</v>
      </c>
      <c r="X4183" t="s">
        <v>233</v>
      </c>
      <c r="Y4183" t="s">
        <v>32</v>
      </c>
      <c r="Z4183" t="s">
        <v>69</v>
      </c>
      <c r="AA4183" t="str">
        <f>IFERROR(_xlfn.XLOOKUP($J4183,avoidable_ed_reference!$A$2:$A$13,avoidable_ed_reference!$C$2:$C$13),"Not Classified")</f>
        <v>Non-Avoidable</v>
      </c>
      <c r="AB4183" t="str">
        <f>IFERROR(_xlfn.XLOOKUP($B4183,enrollment!$A$2:$A$801,enrollment!$I$2:$I$801),"")</f>
        <v>GA</v>
      </c>
      <c r="AC4183">
        <f>IFERROR(_xlfn.XLOOKUP($B4183,enrollment!$A$2:$A$801,enrollment!$L$2:$L$801),"")</f>
        <v>39</v>
      </c>
      <c r="AD4183" t="str" cm="1">
        <f t="array" ref="AD4183">_xlfn.IFS(AC4183="","Unknown",AC4183&lt;18,"0-17",AC4183&lt;35,"18-34",AC4183&lt;50,"35-49",AC4183&lt;65,"50-64",TRUE,"65+")</f>
        <v>35-49</v>
      </c>
      <c r="AE4183">
        <f>IFERROR(_xlfn.XLOOKUP($B4183,enrollment!$A$2:$A$801,enrollment!$O$2:$O$801),"")</f>
        <v>8901234567</v>
      </c>
      <c r="AF4183">
        <f>IFERROR(_xlfn.XLOOKUP($AE4183,providers!$B$2:$B$11,providers!$Q$2:$Q$11),"")</f>
        <v>3.7</v>
      </c>
      <c r="AG4183" s="1">
        <f t="shared" si="65"/>
        <v>45536</v>
      </c>
    </row>
    <row r="4184" spans="1:33" x14ac:dyDescent="0.25">
      <c r="A4184" t="s">
        <v>4822</v>
      </c>
      <c r="B4184" t="s">
        <v>4821</v>
      </c>
      <c r="C4184">
        <v>8901234567</v>
      </c>
      <c r="D4184">
        <v>8901234567</v>
      </c>
      <c r="E4184" s="1">
        <v>45345</v>
      </c>
      <c r="F4184" s="1">
        <v>45345</v>
      </c>
      <c r="G4184" s="1">
        <v>45377</v>
      </c>
      <c r="H4184" t="s">
        <v>28</v>
      </c>
      <c r="I4184">
        <v>11</v>
      </c>
      <c r="J4184" t="s">
        <v>38</v>
      </c>
      <c r="K4184">
        <v>99213</v>
      </c>
      <c r="O4184">
        <v>1</v>
      </c>
      <c r="P4184">
        <v>195.64</v>
      </c>
      <c r="Q4184">
        <v>144.91999999999999</v>
      </c>
      <c r="R4184">
        <v>115.94</v>
      </c>
      <c r="S4184">
        <v>28.98</v>
      </c>
      <c r="T4184" t="s">
        <v>30</v>
      </c>
      <c r="X4184" t="s">
        <v>233</v>
      </c>
      <c r="Y4184" t="s">
        <v>32</v>
      </c>
      <c r="Z4184" t="s">
        <v>39</v>
      </c>
      <c r="AA4184" t="str">
        <f>IFERROR(_xlfn.XLOOKUP($J4184,avoidable_ed_reference!$A$2:$A$13,avoidable_ed_reference!$C$2:$C$13),"Not Classified")</f>
        <v>Not Classified</v>
      </c>
      <c r="AB4184" t="str">
        <f>IFERROR(_xlfn.XLOOKUP($B4184,enrollment!$A$2:$A$801,enrollment!$I$2:$I$801),"")</f>
        <v>GA</v>
      </c>
      <c r="AC4184">
        <f>IFERROR(_xlfn.XLOOKUP($B4184,enrollment!$A$2:$A$801,enrollment!$L$2:$L$801),"")</f>
        <v>39</v>
      </c>
      <c r="AD4184" t="str" cm="1">
        <f t="array" ref="AD4184">_xlfn.IFS(AC4184="","Unknown",AC4184&lt;18,"0-17",AC4184&lt;35,"18-34",AC4184&lt;50,"35-49",AC4184&lt;65,"50-64",TRUE,"65+")</f>
        <v>35-49</v>
      </c>
      <c r="AE4184">
        <f>IFERROR(_xlfn.XLOOKUP($B4184,enrollment!$A$2:$A$801,enrollment!$O$2:$O$801),"")</f>
        <v>8901234567</v>
      </c>
      <c r="AF4184">
        <f>IFERROR(_xlfn.XLOOKUP($AE4184,providers!$B$2:$B$11,providers!$Q$2:$Q$11),"")</f>
        <v>3.7</v>
      </c>
      <c r="AG4184" s="1">
        <f t="shared" si="65"/>
        <v>45323</v>
      </c>
    </row>
    <row r="4185" spans="1:33" x14ac:dyDescent="0.25">
      <c r="A4185" t="s">
        <v>4823</v>
      </c>
      <c r="B4185" t="s">
        <v>4821</v>
      </c>
      <c r="C4185">
        <v>3456789012</v>
      </c>
      <c r="D4185">
        <v>3456789012</v>
      </c>
      <c r="E4185" s="1">
        <v>45305</v>
      </c>
      <c r="F4185" s="1">
        <v>45305</v>
      </c>
      <c r="G4185" s="1">
        <v>45336</v>
      </c>
      <c r="H4185" t="s">
        <v>28</v>
      </c>
      <c r="I4185">
        <v>23</v>
      </c>
      <c r="J4185" t="s">
        <v>80</v>
      </c>
      <c r="K4185">
        <v>99284</v>
      </c>
      <c r="O4185">
        <v>1</v>
      </c>
      <c r="P4185">
        <v>2453.7399999999998</v>
      </c>
      <c r="Q4185">
        <v>1363.19</v>
      </c>
      <c r="R4185">
        <v>1090.55</v>
      </c>
      <c r="S4185">
        <v>272.64</v>
      </c>
      <c r="T4185" t="s">
        <v>30</v>
      </c>
      <c r="X4185" t="s">
        <v>233</v>
      </c>
      <c r="Y4185" t="s">
        <v>32</v>
      </c>
      <c r="Z4185" t="s">
        <v>45</v>
      </c>
      <c r="AA4185" t="str">
        <f>IFERROR(_xlfn.XLOOKUP($J4185,avoidable_ed_reference!$A$2:$A$13,avoidable_ed_reference!$C$2:$C$13),"Not Classified")</f>
        <v>Non-Avoidable</v>
      </c>
      <c r="AB4185" t="str">
        <f>IFERROR(_xlfn.XLOOKUP($B4185,enrollment!$A$2:$A$801,enrollment!$I$2:$I$801),"")</f>
        <v>GA</v>
      </c>
      <c r="AC4185">
        <f>IFERROR(_xlfn.XLOOKUP($B4185,enrollment!$A$2:$A$801,enrollment!$L$2:$L$801),"")</f>
        <v>39</v>
      </c>
      <c r="AD4185" t="str" cm="1">
        <f t="array" ref="AD4185">_xlfn.IFS(AC4185="","Unknown",AC4185&lt;18,"0-17",AC4185&lt;35,"18-34",AC4185&lt;50,"35-49",AC4185&lt;65,"50-64",TRUE,"65+")</f>
        <v>35-49</v>
      </c>
      <c r="AE4185">
        <f>IFERROR(_xlfn.XLOOKUP($B4185,enrollment!$A$2:$A$801,enrollment!$O$2:$O$801),"")</f>
        <v>8901234567</v>
      </c>
      <c r="AF4185">
        <f>IFERROR(_xlfn.XLOOKUP($AE4185,providers!$B$2:$B$11,providers!$Q$2:$Q$11),"")</f>
        <v>3.7</v>
      </c>
      <c r="AG4185" s="1">
        <f t="shared" si="65"/>
        <v>45292</v>
      </c>
    </row>
    <row r="4186" spans="1:33" x14ac:dyDescent="0.25">
      <c r="A4186" t="s">
        <v>4824</v>
      </c>
      <c r="B4186" t="s">
        <v>4821</v>
      </c>
      <c r="C4186">
        <v>8901234567</v>
      </c>
      <c r="D4186">
        <v>8901234567</v>
      </c>
      <c r="E4186" s="1">
        <v>45649</v>
      </c>
      <c r="F4186" s="1">
        <v>45649</v>
      </c>
      <c r="G4186" s="1">
        <v>45679</v>
      </c>
      <c r="H4186" t="s">
        <v>28</v>
      </c>
      <c r="I4186">
        <v>11</v>
      </c>
      <c r="J4186" t="s">
        <v>35</v>
      </c>
      <c r="K4186">
        <v>99213</v>
      </c>
      <c r="O4186">
        <v>1</v>
      </c>
      <c r="P4186">
        <v>167.41</v>
      </c>
      <c r="Q4186">
        <v>124.01</v>
      </c>
      <c r="R4186">
        <v>99.21</v>
      </c>
      <c r="S4186">
        <v>24.8</v>
      </c>
      <c r="T4186" t="s">
        <v>30</v>
      </c>
      <c r="X4186" t="s">
        <v>233</v>
      </c>
      <c r="Y4186" t="s">
        <v>32</v>
      </c>
      <c r="Z4186" t="s">
        <v>39</v>
      </c>
      <c r="AA4186" t="str">
        <f>IFERROR(_xlfn.XLOOKUP($J4186,avoidable_ed_reference!$A$2:$A$13,avoidable_ed_reference!$C$2:$C$13),"Not Classified")</f>
        <v>Avoidable</v>
      </c>
      <c r="AB4186" t="str">
        <f>IFERROR(_xlfn.XLOOKUP($B4186,enrollment!$A$2:$A$801,enrollment!$I$2:$I$801),"")</f>
        <v>GA</v>
      </c>
      <c r="AC4186">
        <f>IFERROR(_xlfn.XLOOKUP($B4186,enrollment!$A$2:$A$801,enrollment!$L$2:$L$801),"")</f>
        <v>39</v>
      </c>
      <c r="AD4186" t="str" cm="1">
        <f t="array" ref="AD4186">_xlfn.IFS(AC4186="","Unknown",AC4186&lt;18,"0-17",AC4186&lt;35,"18-34",AC4186&lt;50,"35-49",AC4186&lt;65,"50-64",TRUE,"65+")</f>
        <v>35-49</v>
      </c>
      <c r="AE4186">
        <f>IFERROR(_xlfn.XLOOKUP($B4186,enrollment!$A$2:$A$801,enrollment!$O$2:$O$801),"")</f>
        <v>8901234567</v>
      </c>
      <c r="AF4186">
        <f>IFERROR(_xlfn.XLOOKUP($AE4186,providers!$B$2:$B$11,providers!$Q$2:$Q$11),"")</f>
        <v>3.7</v>
      </c>
      <c r="AG4186" s="1">
        <f t="shared" si="65"/>
        <v>45627</v>
      </c>
    </row>
    <row r="4187" spans="1:33" x14ac:dyDescent="0.25">
      <c r="A4187" t="s">
        <v>4825</v>
      </c>
      <c r="B4187" t="s">
        <v>4821</v>
      </c>
      <c r="C4187">
        <v>8901234567</v>
      </c>
      <c r="D4187">
        <v>8901234567</v>
      </c>
      <c r="E4187" s="1">
        <v>45552</v>
      </c>
      <c r="F4187" s="1">
        <v>45552</v>
      </c>
      <c r="G4187" s="1">
        <v>45577</v>
      </c>
      <c r="H4187" t="s">
        <v>28</v>
      </c>
      <c r="I4187">
        <v>11</v>
      </c>
      <c r="J4187" t="s">
        <v>47</v>
      </c>
      <c r="K4187">
        <v>99213</v>
      </c>
      <c r="O4187">
        <v>1</v>
      </c>
      <c r="P4187">
        <v>190.67</v>
      </c>
      <c r="Q4187">
        <v>141.24</v>
      </c>
      <c r="R4187">
        <v>112.99</v>
      </c>
      <c r="S4187">
        <v>28.25</v>
      </c>
      <c r="T4187" t="s">
        <v>30</v>
      </c>
      <c r="X4187" t="s">
        <v>233</v>
      </c>
      <c r="Y4187" t="s">
        <v>32</v>
      </c>
      <c r="Z4187" t="s">
        <v>39</v>
      </c>
      <c r="AA4187" t="str">
        <f>IFERROR(_xlfn.XLOOKUP($J4187,avoidable_ed_reference!$A$2:$A$13,avoidable_ed_reference!$C$2:$C$13),"Not Classified")</f>
        <v>Not Classified</v>
      </c>
      <c r="AB4187" t="str">
        <f>IFERROR(_xlfn.XLOOKUP($B4187,enrollment!$A$2:$A$801,enrollment!$I$2:$I$801),"")</f>
        <v>GA</v>
      </c>
      <c r="AC4187">
        <f>IFERROR(_xlfn.XLOOKUP($B4187,enrollment!$A$2:$A$801,enrollment!$L$2:$L$801),"")</f>
        <v>39</v>
      </c>
      <c r="AD4187" t="str" cm="1">
        <f t="array" ref="AD4187">_xlfn.IFS(AC4187="","Unknown",AC4187&lt;18,"0-17",AC4187&lt;35,"18-34",AC4187&lt;50,"35-49",AC4187&lt;65,"50-64",TRUE,"65+")</f>
        <v>35-49</v>
      </c>
      <c r="AE4187">
        <f>IFERROR(_xlfn.XLOOKUP($B4187,enrollment!$A$2:$A$801,enrollment!$O$2:$O$801),"")</f>
        <v>8901234567</v>
      </c>
      <c r="AF4187">
        <f>IFERROR(_xlfn.XLOOKUP($AE4187,providers!$B$2:$B$11,providers!$Q$2:$Q$11),"")</f>
        <v>3.7</v>
      </c>
      <c r="AG4187" s="1">
        <f t="shared" si="65"/>
        <v>45536</v>
      </c>
    </row>
    <row r="4188" spans="1:33" x14ac:dyDescent="0.25">
      <c r="A4188" t="s">
        <v>4826</v>
      </c>
      <c r="B4188" t="s">
        <v>4827</v>
      </c>
      <c r="C4188">
        <v>3456789012</v>
      </c>
      <c r="D4188">
        <v>3456789012</v>
      </c>
      <c r="E4188" s="1">
        <v>45383</v>
      </c>
      <c r="F4188" s="1">
        <v>45383</v>
      </c>
      <c r="G4188" s="1">
        <v>45413</v>
      </c>
      <c r="H4188" t="s">
        <v>67</v>
      </c>
      <c r="I4188">
        <v>21</v>
      </c>
      <c r="J4188" t="s">
        <v>99</v>
      </c>
      <c r="K4188">
        <v>99223</v>
      </c>
      <c r="O4188">
        <v>1</v>
      </c>
      <c r="P4188">
        <v>29692.14</v>
      </c>
      <c r="Q4188">
        <v>19156.22</v>
      </c>
      <c r="R4188">
        <v>15324.98</v>
      </c>
      <c r="S4188">
        <v>3831.24</v>
      </c>
      <c r="T4188" t="s">
        <v>30</v>
      </c>
      <c r="V4188">
        <v>1</v>
      </c>
      <c r="W4188" s="2" t="s">
        <v>68</v>
      </c>
      <c r="X4188" t="s">
        <v>52</v>
      </c>
      <c r="Y4188" t="s">
        <v>44</v>
      </c>
      <c r="Z4188" t="s">
        <v>69</v>
      </c>
      <c r="AA4188" t="str">
        <f>IFERROR(_xlfn.XLOOKUP($J4188,avoidable_ed_reference!$A$2:$A$13,avoidable_ed_reference!$C$2:$C$13),"Not Classified")</f>
        <v>Not Classified</v>
      </c>
      <c r="AB4188" t="str">
        <f>IFERROR(_xlfn.XLOOKUP($B4188,enrollment!$A$2:$A$801,enrollment!$I$2:$I$801),"")</f>
        <v>OH</v>
      </c>
      <c r="AC4188">
        <f>IFERROR(_xlfn.XLOOKUP($B4188,enrollment!$A$2:$A$801,enrollment!$L$2:$L$801),"")</f>
        <v>33</v>
      </c>
      <c r="AD4188" t="str" cm="1">
        <f t="array" ref="AD4188">_xlfn.IFS(AC4188="","Unknown",AC4188&lt;18,"0-17",AC4188&lt;35,"18-34",AC4188&lt;50,"35-49",AC4188&lt;65,"50-64",TRUE,"65+")</f>
        <v>18-34</v>
      </c>
      <c r="AE4188">
        <f>IFERROR(_xlfn.XLOOKUP($B4188,enrollment!$A$2:$A$801,enrollment!$O$2:$O$801),"")</f>
        <v>6789012345</v>
      </c>
      <c r="AF4188">
        <f>IFERROR(_xlfn.XLOOKUP($AE4188,providers!$B$2:$B$11,providers!$Q$2:$Q$11),"")</f>
        <v>4.0999999999999996</v>
      </c>
      <c r="AG4188" s="1">
        <f t="shared" si="65"/>
        <v>45383</v>
      </c>
    </row>
    <row r="4189" spans="1:33" x14ac:dyDescent="0.25">
      <c r="A4189" t="s">
        <v>4828</v>
      </c>
      <c r="B4189" t="s">
        <v>4827</v>
      </c>
      <c r="C4189">
        <v>6789012345</v>
      </c>
      <c r="D4189">
        <v>6789012345</v>
      </c>
      <c r="E4189" s="1">
        <v>45378</v>
      </c>
      <c r="F4189" s="1">
        <v>45378</v>
      </c>
      <c r="G4189" s="1">
        <v>45401</v>
      </c>
      <c r="H4189" t="s">
        <v>28</v>
      </c>
      <c r="I4189">
        <v>11</v>
      </c>
      <c r="J4189" t="s">
        <v>47</v>
      </c>
      <c r="K4189">
        <v>99213</v>
      </c>
      <c r="O4189">
        <v>1</v>
      </c>
      <c r="P4189">
        <v>225.32</v>
      </c>
      <c r="Q4189">
        <v>166.9</v>
      </c>
      <c r="R4189">
        <v>133.52000000000001</v>
      </c>
      <c r="S4189">
        <v>33.380000000000003</v>
      </c>
      <c r="T4189" t="s">
        <v>30</v>
      </c>
      <c r="X4189" t="s">
        <v>52</v>
      </c>
      <c r="Y4189" t="s">
        <v>44</v>
      </c>
      <c r="Z4189" t="s">
        <v>39</v>
      </c>
      <c r="AA4189" t="str">
        <f>IFERROR(_xlfn.XLOOKUP($J4189,avoidable_ed_reference!$A$2:$A$13,avoidable_ed_reference!$C$2:$C$13),"Not Classified")</f>
        <v>Not Classified</v>
      </c>
      <c r="AB4189" t="str">
        <f>IFERROR(_xlfn.XLOOKUP($B4189,enrollment!$A$2:$A$801,enrollment!$I$2:$I$801),"")</f>
        <v>OH</v>
      </c>
      <c r="AC4189">
        <f>IFERROR(_xlfn.XLOOKUP($B4189,enrollment!$A$2:$A$801,enrollment!$L$2:$L$801),"")</f>
        <v>33</v>
      </c>
      <c r="AD4189" t="str" cm="1">
        <f t="array" ref="AD4189">_xlfn.IFS(AC4189="","Unknown",AC4189&lt;18,"0-17",AC4189&lt;35,"18-34",AC4189&lt;50,"35-49",AC4189&lt;65,"50-64",TRUE,"65+")</f>
        <v>18-34</v>
      </c>
      <c r="AE4189">
        <f>IFERROR(_xlfn.XLOOKUP($B4189,enrollment!$A$2:$A$801,enrollment!$O$2:$O$801),"")</f>
        <v>6789012345</v>
      </c>
      <c r="AF4189">
        <f>IFERROR(_xlfn.XLOOKUP($AE4189,providers!$B$2:$B$11,providers!$Q$2:$Q$11),"")</f>
        <v>4.0999999999999996</v>
      </c>
      <c r="AG4189" s="1">
        <f t="shared" si="65"/>
        <v>45352</v>
      </c>
    </row>
    <row r="4190" spans="1:33" x14ac:dyDescent="0.25">
      <c r="A4190" t="s">
        <v>4829</v>
      </c>
      <c r="B4190" t="s">
        <v>4827</v>
      </c>
      <c r="C4190">
        <v>6789012345</v>
      </c>
      <c r="D4190">
        <v>6789012345</v>
      </c>
      <c r="E4190" s="1">
        <v>45437</v>
      </c>
      <c r="F4190" s="1">
        <v>45437</v>
      </c>
      <c r="G4190" s="1">
        <v>45465</v>
      </c>
      <c r="H4190" t="s">
        <v>28</v>
      </c>
      <c r="I4190">
        <v>11</v>
      </c>
      <c r="J4190" t="s">
        <v>35</v>
      </c>
      <c r="K4190">
        <v>99213</v>
      </c>
      <c r="O4190">
        <v>1</v>
      </c>
      <c r="P4190">
        <v>242.69</v>
      </c>
      <c r="Q4190">
        <v>179.77</v>
      </c>
      <c r="R4190">
        <v>143.82</v>
      </c>
      <c r="S4190">
        <v>35.950000000000003</v>
      </c>
      <c r="T4190" t="s">
        <v>30</v>
      </c>
      <c r="X4190" t="s">
        <v>52</v>
      </c>
      <c r="Y4190" t="s">
        <v>44</v>
      </c>
      <c r="Z4190" t="s">
        <v>39</v>
      </c>
      <c r="AA4190" t="str">
        <f>IFERROR(_xlfn.XLOOKUP($J4190,avoidable_ed_reference!$A$2:$A$13,avoidable_ed_reference!$C$2:$C$13),"Not Classified")</f>
        <v>Avoidable</v>
      </c>
      <c r="AB4190" t="str">
        <f>IFERROR(_xlfn.XLOOKUP($B4190,enrollment!$A$2:$A$801,enrollment!$I$2:$I$801),"")</f>
        <v>OH</v>
      </c>
      <c r="AC4190">
        <f>IFERROR(_xlfn.XLOOKUP($B4190,enrollment!$A$2:$A$801,enrollment!$L$2:$L$801),"")</f>
        <v>33</v>
      </c>
      <c r="AD4190" t="str" cm="1">
        <f t="array" ref="AD4190">_xlfn.IFS(AC4190="","Unknown",AC4190&lt;18,"0-17",AC4190&lt;35,"18-34",AC4190&lt;50,"35-49",AC4190&lt;65,"50-64",TRUE,"65+")</f>
        <v>18-34</v>
      </c>
      <c r="AE4190">
        <f>IFERROR(_xlfn.XLOOKUP($B4190,enrollment!$A$2:$A$801,enrollment!$O$2:$O$801),"")</f>
        <v>6789012345</v>
      </c>
      <c r="AF4190">
        <f>IFERROR(_xlfn.XLOOKUP($AE4190,providers!$B$2:$B$11,providers!$Q$2:$Q$11),"")</f>
        <v>4.0999999999999996</v>
      </c>
      <c r="AG4190" s="1">
        <f t="shared" si="65"/>
        <v>45413</v>
      </c>
    </row>
    <row r="4191" spans="1:33" x14ac:dyDescent="0.25">
      <c r="A4191" t="s">
        <v>4830</v>
      </c>
      <c r="B4191" t="s">
        <v>4831</v>
      </c>
      <c r="C4191">
        <v>9012345678</v>
      </c>
      <c r="D4191">
        <v>9012345678</v>
      </c>
      <c r="E4191" s="1">
        <v>45558</v>
      </c>
      <c r="F4191" s="1">
        <v>45558</v>
      </c>
      <c r="G4191" s="1">
        <v>45577</v>
      </c>
      <c r="H4191" t="s">
        <v>28</v>
      </c>
      <c r="I4191">
        <v>11</v>
      </c>
      <c r="J4191" t="s">
        <v>35</v>
      </c>
      <c r="K4191">
        <v>99213</v>
      </c>
      <c r="O4191">
        <v>1</v>
      </c>
      <c r="P4191">
        <v>211.42</v>
      </c>
      <c r="Q4191">
        <v>156.61000000000001</v>
      </c>
      <c r="R4191">
        <v>125.29</v>
      </c>
      <c r="S4191">
        <v>31.32</v>
      </c>
      <c r="T4191" t="s">
        <v>30</v>
      </c>
      <c r="X4191" t="s">
        <v>31</v>
      </c>
      <c r="Y4191" t="s">
        <v>32</v>
      </c>
      <c r="Z4191" t="s">
        <v>39</v>
      </c>
      <c r="AA4191" t="str">
        <f>IFERROR(_xlfn.XLOOKUP($J4191,avoidable_ed_reference!$A$2:$A$13,avoidable_ed_reference!$C$2:$C$13),"Not Classified")</f>
        <v>Avoidable</v>
      </c>
      <c r="AB4191" t="str">
        <f>IFERROR(_xlfn.XLOOKUP($B4191,enrollment!$A$2:$A$801,enrollment!$I$2:$I$801),"")</f>
        <v>KY</v>
      </c>
      <c r="AC4191">
        <f>IFERROR(_xlfn.XLOOKUP($B4191,enrollment!$A$2:$A$801,enrollment!$L$2:$L$801),"")</f>
        <v>82</v>
      </c>
      <c r="AD4191" t="str" cm="1">
        <f t="array" ref="AD4191">_xlfn.IFS(AC4191="","Unknown",AC4191&lt;18,"0-17",AC4191&lt;35,"18-34",AC4191&lt;50,"35-49",AC4191&lt;65,"50-64",TRUE,"65+")</f>
        <v>65+</v>
      </c>
      <c r="AE4191">
        <f>IFERROR(_xlfn.XLOOKUP($B4191,enrollment!$A$2:$A$801,enrollment!$O$2:$O$801),"")</f>
        <v>9012345678</v>
      </c>
      <c r="AF4191">
        <f>IFERROR(_xlfn.XLOOKUP($AE4191,providers!$B$2:$B$11,providers!$Q$2:$Q$11),"")</f>
        <v>4.3</v>
      </c>
      <c r="AG4191" s="1">
        <f t="shared" si="65"/>
        <v>45536</v>
      </c>
    </row>
    <row r="4192" spans="1:33" x14ac:dyDescent="0.25">
      <c r="A4192" t="s">
        <v>4832</v>
      </c>
      <c r="B4192" t="s">
        <v>4831</v>
      </c>
      <c r="C4192">
        <v>9012345678</v>
      </c>
      <c r="D4192">
        <v>9012345678</v>
      </c>
      <c r="E4192" s="1">
        <v>45373</v>
      </c>
      <c r="F4192" s="1">
        <v>45373</v>
      </c>
      <c r="G4192" s="1">
        <v>45391</v>
      </c>
      <c r="H4192" t="s">
        <v>28</v>
      </c>
      <c r="I4192">
        <v>11</v>
      </c>
      <c r="J4192" t="s">
        <v>35</v>
      </c>
      <c r="K4192">
        <v>99213</v>
      </c>
      <c r="O4192">
        <v>1</v>
      </c>
      <c r="P4192">
        <v>181.9</v>
      </c>
      <c r="Q4192">
        <v>134.74</v>
      </c>
      <c r="R4192">
        <v>107.79</v>
      </c>
      <c r="S4192">
        <v>26.95</v>
      </c>
      <c r="T4192" t="s">
        <v>30</v>
      </c>
      <c r="X4192" t="s">
        <v>31</v>
      </c>
      <c r="Y4192" t="s">
        <v>32</v>
      </c>
      <c r="Z4192" t="s">
        <v>39</v>
      </c>
      <c r="AA4192" t="str">
        <f>IFERROR(_xlfn.XLOOKUP($J4192,avoidable_ed_reference!$A$2:$A$13,avoidable_ed_reference!$C$2:$C$13),"Not Classified")</f>
        <v>Avoidable</v>
      </c>
      <c r="AB4192" t="str">
        <f>IFERROR(_xlfn.XLOOKUP($B4192,enrollment!$A$2:$A$801,enrollment!$I$2:$I$801),"")</f>
        <v>KY</v>
      </c>
      <c r="AC4192">
        <f>IFERROR(_xlfn.XLOOKUP($B4192,enrollment!$A$2:$A$801,enrollment!$L$2:$L$801),"")</f>
        <v>82</v>
      </c>
      <c r="AD4192" t="str" cm="1">
        <f t="array" ref="AD4192">_xlfn.IFS(AC4192="","Unknown",AC4192&lt;18,"0-17",AC4192&lt;35,"18-34",AC4192&lt;50,"35-49",AC4192&lt;65,"50-64",TRUE,"65+")</f>
        <v>65+</v>
      </c>
      <c r="AE4192">
        <f>IFERROR(_xlfn.XLOOKUP($B4192,enrollment!$A$2:$A$801,enrollment!$O$2:$O$801),"")</f>
        <v>9012345678</v>
      </c>
      <c r="AF4192">
        <f>IFERROR(_xlfn.XLOOKUP($AE4192,providers!$B$2:$B$11,providers!$Q$2:$Q$11),"")</f>
        <v>4.3</v>
      </c>
      <c r="AG4192" s="1">
        <f t="shared" si="65"/>
        <v>45352</v>
      </c>
    </row>
    <row r="4193" spans="1:33" x14ac:dyDescent="0.25">
      <c r="A4193" t="s">
        <v>4833</v>
      </c>
      <c r="B4193" t="s">
        <v>4831</v>
      </c>
      <c r="C4193">
        <v>2345678901</v>
      </c>
      <c r="D4193">
        <v>2345678901</v>
      </c>
      <c r="E4193" s="1">
        <v>45395</v>
      </c>
      <c r="F4193" s="1">
        <v>45395</v>
      </c>
      <c r="G4193" s="1">
        <v>45412</v>
      </c>
      <c r="H4193" t="s">
        <v>59</v>
      </c>
      <c r="J4193" t="s">
        <v>99</v>
      </c>
      <c r="L4193" s="2" t="s">
        <v>106</v>
      </c>
      <c r="M4193" t="s">
        <v>107</v>
      </c>
      <c r="N4193" t="s">
        <v>108</v>
      </c>
      <c r="O4193">
        <v>1</v>
      </c>
      <c r="P4193">
        <v>1313.84</v>
      </c>
      <c r="Q4193">
        <v>1194.4000000000001</v>
      </c>
      <c r="R4193">
        <v>955.52</v>
      </c>
      <c r="S4193">
        <v>238.88</v>
      </c>
      <c r="T4193" t="s">
        <v>30</v>
      </c>
      <c r="X4193" t="s">
        <v>31</v>
      </c>
      <c r="Y4193" t="s">
        <v>32</v>
      </c>
      <c r="Z4193" t="s">
        <v>64</v>
      </c>
      <c r="AA4193" t="str">
        <f>IFERROR(_xlfn.XLOOKUP($J4193,avoidable_ed_reference!$A$2:$A$13,avoidable_ed_reference!$C$2:$C$13),"Not Classified")</f>
        <v>Not Classified</v>
      </c>
      <c r="AB4193" t="str">
        <f>IFERROR(_xlfn.XLOOKUP($B4193,enrollment!$A$2:$A$801,enrollment!$I$2:$I$801),"")</f>
        <v>KY</v>
      </c>
      <c r="AC4193">
        <f>IFERROR(_xlfn.XLOOKUP($B4193,enrollment!$A$2:$A$801,enrollment!$L$2:$L$801),"")</f>
        <v>82</v>
      </c>
      <c r="AD4193" t="str" cm="1">
        <f t="array" ref="AD4193">_xlfn.IFS(AC4193="","Unknown",AC4193&lt;18,"0-17",AC4193&lt;35,"18-34",AC4193&lt;50,"35-49",AC4193&lt;65,"50-64",TRUE,"65+")</f>
        <v>65+</v>
      </c>
      <c r="AE4193">
        <f>IFERROR(_xlfn.XLOOKUP($B4193,enrollment!$A$2:$A$801,enrollment!$O$2:$O$801),"")</f>
        <v>9012345678</v>
      </c>
      <c r="AF4193">
        <f>IFERROR(_xlfn.XLOOKUP($AE4193,providers!$B$2:$B$11,providers!$Q$2:$Q$11),"")</f>
        <v>4.3</v>
      </c>
      <c r="AG4193" s="1">
        <f t="shared" si="65"/>
        <v>45383</v>
      </c>
    </row>
    <row r="4194" spans="1:33" x14ac:dyDescent="0.25">
      <c r="A4194" t="s">
        <v>4834</v>
      </c>
      <c r="B4194" t="s">
        <v>4831</v>
      </c>
      <c r="C4194">
        <v>9012345678</v>
      </c>
      <c r="D4194">
        <v>9012345678</v>
      </c>
      <c r="E4194" s="1">
        <v>45578</v>
      </c>
      <c r="F4194" s="1">
        <v>45578</v>
      </c>
      <c r="G4194" s="1">
        <v>45611</v>
      </c>
      <c r="H4194" t="s">
        <v>28</v>
      </c>
      <c r="I4194">
        <v>22</v>
      </c>
      <c r="J4194" t="s">
        <v>29</v>
      </c>
      <c r="K4194">
        <v>90837</v>
      </c>
      <c r="O4194">
        <v>1</v>
      </c>
      <c r="P4194">
        <v>251.67</v>
      </c>
      <c r="Q4194">
        <v>186.42</v>
      </c>
      <c r="R4194">
        <v>149.13999999999999</v>
      </c>
      <c r="S4194">
        <v>37.28</v>
      </c>
      <c r="T4194" t="s">
        <v>30</v>
      </c>
      <c r="X4194" t="s">
        <v>31</v>
      </c>
      <c r="Y4194" t="s">
        <v>32</v>
      </c>
      <c r="Z4194" t="s">
        <v>33</v>
      </c>
      <c r="AA4194" t="str">
        <f>IFERROR(_xlfn.XLOOKUP($J4194,avoidable_ed_reference!$A$2:$A$13,avoidable_ed_reference!$C$2:$C$13),"Not Classified")</f>
        <v>Potentially Avoidable</v>
      </c>
      <c r="AB4194" t="str">
        <f>IFERROR(_xlfn.XLOOKUP($B4194,enrollment!$A$2:$A$801,enrollment!$I$2:$I$801),"")</f>
        <v>KY</v>
      </c>
      <c r="AC4194">
        <f>IFERROR(_xlfn.XLOOKUP($B4194,enrollment!$A$2:$A$801,enrollment!$L$2:$L$801),"")</f>
        <v>82</v>
      </c>
      <c r="AD4194" t="str" cm="1">
        <f t="array" ref="AD4194">_xlfn.IFS(AC4194="","Unknown",AC4194&lt;18,"0-17",AC4194&lt;35,"18-34",AC4194&lt;50,"35-49",AC4194&lt;65,"50-64",TRUE,"65+")</f>
        <v>65+</v>
      </c>
      <c r="AE4194">
        <f>IFERROR(_xlfn.XLOOKUP($B4194,enrollment!$A$2:$A$801,enrollment!$O$2:$O$801),"")</f>
        <v>9012345678</v>
      </c>
      <c r="AF4194">
        <f>IFERROR(_xlfn.XLOOKUP($AE4194,providers!$B$2:$B$11,providers!$Q$2:$Q$11),"")</f>
        <v>4.3</v>
      </c>
      <c r="AG4194" s="1">
        <f t="shared" si="65"/>
        <v>45566</v>
      </c>
    </row>
    <row r="4195" spans="1:33" x14ac:dyDescent="0.25">
      <c r="A4195" t="s">
        <v>4835</v>
      </c>
      <c r="B4195" t="s">
        <v>4831</v>
      </c>
      <c r="C4195">
        <v>9012345678</v>
      </c>
      <c r="D4195">
        <v>9012345678</v>
      </c>
      <c r="E4195" s="1">
        <v>45543</v>
      </c>
      <c r="F4195" s="1">
        <v>45543</v>
      </c>
      <c r="G4195" s="1">
        <v>45564</v>
      </c>
      <c r="H4195" t="s">
        <v>28</v>
      </c>
      <c r="I4195">
        <v>11</v>
      </c>
      <c r="J4195" t="s">
        <v>47</v>
      </c>
      <c r="K4195">
        <v>99213</v>
      </c>
      <c r="O4195">
        <v>1</v>
      </c>
      <c r="P4195">
        <v>182.07</v>
      </c>
      <c r="Q4195">
        <v>134.87</v>
      </c>
      <c r="R4195">
        <v>107.9</v>
      </c>
      <c r="S4195">
        <v>26.97</v>
      </c>
      <c r="T4195" t="s">
        <v>30</v>
      </c>
      <c r="X4195" t="s">
        <v>31</v>
      </c>
      <c r="Y4195" t="s">
        <v>32</v>
      </c>
      <c r="Z4195" t="s">
        <v>39</v>
      </c>
      <c r="AA4195" t="str">
        <f>IFERROR(_xlfn.XLOOKUP($J4195,avoidable_ed_reference!$A$2:$A$13,avoidable_ed_reference!$C$2:$C$13),"Not Classified")</f>
        <v>Not Classified</v>
      </c>
      <c r="AB4195" t="str">
        <f>IFERROR(_xlfn.XLOOKUP($B4195,enrollment!$A$2:$A$801,enrollment!$I$2:$I$801),"")</f>
        <v>KY</v>
      </c>
      <c r="AC4195">
        <f>IFERROR(_xlfn.XLOOKUP($B4195,enrollment!$A$2:$A$801,enrollment!$L$2:$L$801),"")</f>
        <v>82</v>
      </c>
      <c r="AD4195" t="str" cm="1">
        <f t="array" ref="AD4195">_xlfn.IFS(AC4195="","Unknown",AC4195&lt;18,"0-17",AC4195&lt;35,"18-34",AC4195&lt;50,"35-49",AC4195&lt;65,"50-64",TRUE,"65+")</f>
        <v>65+</v>
      </c>
      <c r="AE4195">
        <f>IFERROR(_xlfn.XLOOKUP($B4195,enrollment!$A$2:$A$801,enrollment!$O$2:$O$801),"")</f>
        <v>9012345678</v>
      </c>
      <c r="AF4195">
        <f>IFERROR(_xlfn.XLOOKUP($AE4195,providers!$B$2:$B$11,providers!$Q$2:$Q$11),"")</f>
        <v>4.3</v>
      </c>
      <c r="AG4195" s="1">
        <f t="shared" si="65"/>
        <v>45536</v>
      </c>
    </row>
    <row r="4196" spans="1:33" x14ac:dyDescent="0.25">
      <c r="A4196" t="s">
        <v>4836</v>
      </c>
      <c r="B4196" t="s">
        <v>4831</v>
      </c>
      <c r="C4196">
        <v>8901234567</v>
      </c>
      <c r="D4196">
        <v>8901234567</v>
      </c>
      <c r="E4196" s="1">
        <v>45535</v>
      </c>
      <c r="F4196" s="1">
        <v>45535</v>
      </c>
      <c r="G4196" s="1">
        <v>45563</v>
      </c>
      <c r="H4196" t="s">
        <v>28</v>
      </c>
      <c r="I4196">
        <v>23</v>
      </c>
      <c r="J4196" t="s">
        <v>77</v>
      </c>
      <c r="K4196">
        <v>99284</v>
      </c>
      <c r="O4196">
        <v>1</v>
      </c>
      <c r="P4196">
        <v>1870.34</v>
      </c>
      <c r="Q4196">
        <v>1039.08</v>
      </c>
      <c r="R4196">
        <v>831.26</v>
      </c>
      <c r="S4196">
        <v>207.82</v>
      </c>
      <c r="T4196" t="s">
        <v>30</v>
      </c>
      <c r="X4196" t="s">
        <v>31</v>
      </c>
      <c r="Y4196" t="s">
        <v>32</v>
      </c>
      <c r="Z4196" t="s">
        <v>45</v>
      </c>
      <c r="AA4196" t="str">
        <f>IFERROR(_xlfn.XLOOKUP($J4196,avoidable_ed_reference!$A$2:$A$13,avoidable_ed_reference!$C$2:$C$13),"Not Classified")</f>
        <v>Avoidable</v>
      </c>
      <c r="AB4196" t="str">
        <f>IFERROR(_xlfn.XLOOKUP($B4196,enrollment!$A$2:$A$801,enrollment!$I$2:$I$801),"")</f>
        <v>KY</v>
      </c>
      <c r="AC4196">
        <f>IFERROR(_xlfn.XLOOKUP($B4196,enrollment!$A$2:$A$801,enrollment!$L$2:$L$801),"")</f>
        <v>82</v>
      </c>
      <c r="AD4196" t="str" cm="1">
        <f t="array" ref="AD4196">_xlfn.IFS(AC4196="","Unknown",AC4196&lt;18,"0-17",AC4196&lt;35,"18-34",AC4196&lt;50,"35-49",AC4196&lt;65,"50-64",TRUE,"65+")</f>
        <v>65+</v>
      </c>
      <c r="AE4196">
        <f>IFERROR(_xlfn.XLOOKUP($B4196,enrollment!$A$2:$A$801,enrollment!$O$2:$O$801),"")</f>
        <v>9012345678</v>
      </c>
      <c r="AF4196">
        <f>IFERROR(_xlfn.XLOOKUP($AE4196,providers!$B$2:$B$11,providers!$Q$2:$Q$11),"")</f>
        <v>4.3</v>
      </c>
      <c r="AG4196" s="1">
        <f t="shared" si="65"/>
        <v>45505</v>
      </c>
    </row>
    <row r="4197" spans="1:33" x14ac:dyDescent="0.25">
      <c r="A4197" t="s">
        <v>4837</v>
      </c>
      <c r="B4197" t="s">
        <v>4838</v>
      </c>
      <c r="C4197">
        <v>2345678901</v>
      </c>
      <c r="D4197">
        <v>2345678901</v>
      </c>
      <c r="E4197" s="1">
        <v>45407</v>
      </c>
      <c r="F4197" s="1">
        <v>45407</v>
      </c>
      <c r="G4197" s="1">
        <v>45421</v>
      </c>
      <c r="H4197" t="s">
        <v>59</v>
      </c>
      <c r="J4197" t="s">
        <v>47</v>
      </c>
      <c r="L4197" s="2" t="s">
        <v>151</v>
      </c>
      <c r="M4197" t="s">
        <v>152</v>
      </c>
      <c r="N4197" t="s">
        <v>153</v>
      </c>
      <c r="O4197">
        <v>1</v>
      </c>
      <c r="P4197">
        <v>1213.31</v>
      </c>
      <c r="Q4197">
        <v>1103.01</v>
      </c>
      <c r="R4197">
        <v>882.41</v>
      </c>
      <c r="S4197">
        <v>220.6</v>
      </c>
      <c r="T4197" t="s">
        <v>30</v>
      </c>
      <c r="X4197" t="s">
        <v>52</v>
      </c>
      <c r="Y4197" t="s">
        <v>44</v>
      </c>
      <c r="Z4197" t="s">
        <v>64</v>
      </c>
      <c r="AA4197" t="str">
        <f>IFERROR(_xlfn.XLOOKUP($J4197,avoidable_ed_reference!$A$2:$A$13,avoidable_ed_reference!$C$2:$C$13),"Not Classified")</f>
        <v>Not Classified</v>
      </c>
      <c r="AB4197" t="str">
        <f>IFERROR(_xlfn.XLOOKUP($B4197,enrollment!$A$2:$A$801,enrollment!$I$2:$I$801),"")</f>
        <v>GA</v>
      </c>
      <c r="AC4197">
        <f>IFERROR(_xlfn.XLOOKUP($B4197,enrollment!$A$2:$A$801,enrollment!$L$2:$L$801),"")</f>
        <v>37</v>
      </c>
      <c r="AD4197" t="str" cm="1">
        <f t="array" ref="AD4197">_xlfn.IFS(AC4197="","Unknown",AC4197&lt;18,"0-17",AC4197&lt;35,"18-34",AC4197&lt;50,"35-49",AC4197&lt;65,"50-64",TRUE,"65+")</f>
        <v>35-49</v>
      </c>
      <c r="AE4197">
        <f>IFERROR(_xlfn.XLOOKUP($B4197,enrollment!$A$2:$A$801,enrollment!$O$2:$O$801),"")</f>
        <v>8901234567</v>
      </c>
      <c r="AF4197">
        <f>IFERROR(_xlfn.XLOOKUP($AE4197,providers!$B$2:$B$11,providers!$Q$2:$Q$11),"")</f>
        <v>3.7</v>
      </c>
      <c r="AG4197" s="1">
        <f t="shared" si="65"/>
        <v>45383</v>
      </c>
    </row>
    <row r="4198" spans="1:33" x14ac:dyDescent="0.25">
      <c r="A4198" t="s">
        <v>4839</v>
      </c>
      <c r="B4198" t="s">
        <v>4838</v>
      </c>
      <c r="C4198">
        <v>3456789012</v>
      </c>
      <c r="D4198">
        <v>3456789012</v>
      </c>
      <c r="E4198" s="1">
        <v>45569</v>
      </c>
      <c r="F4198" s="1">
        <v>45569</v>
      </c>
      <c r="G4198" s="1">
        <v>45600</v>
      </c>
      <c r="H4198" t="s">
        <v>67</v>
      </c>
      <c r="I4198">
        <v>21</v>
      </c>
      <c r="J4198" t="s">
        <v>42</v>
      </c>
      <c r="K4198">
        <v>99223</v>
      </c>
      <c r="O4198">
        <v>1</v>
      </c>
      <c r="P4198">
        <v>27568.78</v>
      </c>
      <c r="Q4198">
        <v>17786.310000000001</v>
      </c>
      <c r="R4198">
        <v>14229.05</v>
      </c>
      <c r="S4198">
        <v>3557.26</v>
      </c>
      <c r="T4198" t="s">
        <v>30</v>
      </c>
      <c r="V4198">
        <v>1</v>
      </c>
      <c r="W4198" s="2" t="s">
        <v>68</v>
      </c>
      <c r="X4198" t="s">
        <v>52</v>
      </c>
      <c r="Y4198" t="s">
        <v>44</v>
      </c>
      <c r="Z4198" t="s">
        <v>69</v>
      </c>
      <c r="AA4198" t="str">
        <f>IFERROR(_xlfn.XLOOKUP($J4198,avoidable_ed_reference!$A$2:$A$13,avoidable_ed_reference!$C$2:$C$13),"Not Classified")</f>
        <v>Non-Avoidable</v>
      </c>
      <c r="AB4198" t="str">
        <f>IFERROR(_xlfn.XLOOKUP($B4198,enrollment!$A$2:$A$801,enrollment!$I$2:$I$801),"")</f>
        <v>GA</v>
      </c>
      <c r="AC4198">
        <f>IFERROR(_xlfn.XLOOKUP($B4198,enrollment!$A$2:$A$801,enrollment!$L$2:$L$801),"")</f>
        <v>37</v>
      </c>
      <c r="AD4198" t="str" cm="1">
        <f t="array" ref="AD4198">_xlfn.IFS(AC4198="","Unknown",AC4198&lt;18,"0-17",AC4198&lt;35,"18-34",AC4198&lt;50,"35-49",AC4198&lt;65,"50-64",TRUE,"65+")</f>
        <v>35-49</v>
      </c>
      <c r="AE4198">
        <f>IFERROR(_xlfn.XLOOKUP($B4198,enrollment!$A$2:$A$801,enrollment!$O$2:$O$801),"")</f>
        <v>8901234567</v>
      </c>
      <c r="AF4198">
        <f>IFERROR(_xlfn.XLOOKUP($AE4198,providers!$B$2:$B$11,providers!$Q$2:$Q$11),"")</f>
        <v>3.7</v>
      </c>
      <c r="AG4198" s="1">
        <f t="shared" si="65"/>
        <v>45566</v>
      </c>
    </row>
    <row r="4199" spans="1:33" x14ac:dyDescent="0.25">
      <c r="A4199" t="s">
        <v>4840</v>
      </c>
      <c r="B4199" t="s">
        <v>4838</v>
      </c>
      <c r="C4199">
        <v>8901234567</v>
      </c>
      <c r="D4199">
        <v>8901234567</v>
      </c>
      <c r="E4199" s="1">
        <v>45408</v>
      </c>
      <c r="F4199" s="1">
        <v>45408</v>
      </c>
      <c r="G4199" s="1">
        <v>45441</v>
      </c>
      <c r="H4199" t="s">
        <v>28</v>
      </c>
      <c r="I4199">
        <v>11</v>
      </c>
      <c r="J4199" t="s">
        <v>38</v>
      </c>
      <c r="K4199">
        <v>99213</v>
      </c>
      <c r="O4199">
        <v>1</v>
      </c>
      <c r="P4199">
        <v>182.22</v>
      </c>
      <c r="Q4199">
        <v>134.97999999999999</v>
      </c>
      <c r="R4199">
        <v>107.98</v>
      </c>
      <c r="S4199">
        <v>27</v>
      </c>
      <c r="T4199" t="s">
        <v>30</v>
      </c>
      <c r="X4199" t="s">
        <v>52</v>
      </c>
      <c r="Y4199" t="s">
        <v>44</v>
      </c>
      <c r="Z4199" t="s">
        <v>39</v>
      </c>
      <c r="AA4199" t="str">
        <f>IFERROR(_xlfn.XLOOKUP($J4199,avoidable_ed_reference!$A$2:$A$13,avoidable_ed_reference!$C$2:$C$13),"Not Classified")</f>
        <v>Not Classified</v>
      </c>
      <c r="AB4199" t="str">
        <f>IFERROR(_xlfn.XLOOKUP($B4199,enrollment!$A$2:$A$801,enrollment!$I$2:$I$801),"")</f>
        <v>GA</v>
      </c>
      <c r="AC4199">
        <f>IFERROR(_xlfn.XLOOKUP($B4199,enrollment!$A$2:$A$801,enrollment!$L$2:$L$801),"")</f>
        <v>37</v>
      </c>
      <c r="AD4199" t="str" cm="1">
        <f t="array" ref="AD4199">_xlfn.IFS(AC4199="","Unknown",AC4199&lt;18,"0-17",AC4199&lt;35,"18-34",AC4199&lt;50,"35-49",AC4199&lt;65,"50-64",TRUE,"65+")</f>
        <v>35-49</v>
      </c>
      <c r="AE4199">
        <f>IFERROR(_xlfn.XLOOKUP($B4199,enrollment!$A$2:$A$801,enrollment!$O$2:$O$801),"")</f>
        <v>8901234567</v>
      </c>
      <c r="AF4199">
        <f>IFERROR(_xlfn.XLOOKUP($AE4199,providers!$B$2:$B$11,providers!$Q$2:$Q$11),"")</f>
        <v>3.7</v>
      </c>
      <c r="AG4199" s="1">
        <f t="shared" si="65"/>
        <v>45383</v>
      </c>
    </row>
    <row r="4200" spans="1:33" x14ac:dyDescent="0.25">
      <c r="A4200" t="s">
        <v>4841</v>
      </c>
      <c r="B4200" t="s">
        <v>4842</v>
      </c>
      <c r="C4200">
        <v>8901234567</v>
      </c>
      <c r="D4200">
        <v>8901234567</v>
      </c>
      <c r="E4200" s="1">
        <v>45622</v>
      </c>
      <c r="F4200" s="1">
        <v>45622</v>
      </c>
      <c r="G4200" s="1">
        <v>45636</v>
      </c>
      <c r="H4200" t="s">
        <v>59</v>
      </c>
      <c r="J4200" t="s">
        <v>99</v>
      </c>
      <c r="L4200" s="2" t="s">
        <v>82</v>
      </c>
      <c r="M4200" t="s">
        <v>83</v>
      </c>
      <c r="N4200" t="s">
        <v>84</v>
      </c>
      <c r="O4200">
        <v>1</v>
      </c>
      <c r="P4200">
        <v>1047.08</v>
      </c>
      <c r="Q4200">
        <v>951.89</v>
      </c>
      <c r="R4200">
        <v>761.51</v>
      </c>
      <c r="S4200">
        <v>190.38</v>
      </c>
      <c r="T4200" t="s">
        <v>30</v>
      </c>
      <c r="X4200" t="s">
        <v>31</v>
      </c>
      <c r="Y4200" t="s">
        <v>32</v>
      </c>
      <c r="Z4200" t="s">
        <v>64</v>
      </c>
      <c r="AA4200" t="str">
        <f>IFERROR(_xlfn.XLOOKUP($J4200,avoidable_ed_reference!$A$2:$A$13,avoidable_ed_reference!$C$2:$C$13),"Not Classified")</f>
        <v>Not Classified</v>
      </c>
      <c r="AB4200" t="str">
        <f>IFERROR(_xlfn.XLOOKUP($B4200,enrollment!$A$2:$A$801,enrollment!$I$2:$I$801),"")</f>
        <v>GA</v>
      </c>
      <c r="AC4200">
        <f>IFERROR(_xlfn.XLOOKUP($B4200,enrollment!$A$2:$A$801,enrollment!$L$2:$L$801),"")</f>
        <v>58</v>
      </c>
      <c r="AD4200" t="str" cm="1">
        <f t="array" ref="AD4200">_xlfn.IFS(AC4200="","Unknown",AC4200&lt;18,"0-17",AC4200&lt;35,"18-34",AC4200&lt;50,"35-49",AC4200&lt;65,"50-64",TRUE,"65+")</f>
        <v>50-64</v>
      </c>
      <c r="AE4200">
        <f>IFERROR(_xlfn.XLOOKUP($B4200,enrollment!$A$2:$A$801,enrollment!$O$2:$O$801),"")</f>
        <v>8901234567</v>
      </c>
      <c r="AF4200">
        <f>IFERROR(_xlfn.XLOOKUP($AE4200,providers!$B$2:$B$11,providers!$Q$2:$Q$11),"")</f>
        <v>3.7</v>
      </c>
      <c r="AG4200" s="1">
        <f t="shared" si="65"/>
        <v>45597</v>
      </c>
    </row>
    <row r="4201" spans="1:33" x14ac:dyDescent="0.25">
      <c r="A4201" t="s">
        <v>4843</v>
      </c>
      <c r="B4201" t="s">
        <v>4842</v>
      </c>
      <c r="C4201">
        <v>5678901234</v>
      </c>
      <c r="D4201">
        <v>5678901234</v>
      </c>
      <c r="E4201" s="1">
        <v>45618</v>
      </c>
      <c r="F4201" s="1">
        <v>45618</v>
      </c>
      <c r="G4201" s="1">
        <v>45643</v>
      </c>
      <c r="H4201" t="s">
        <v>28</v>
      </c>
      <c r="I4201">
        <v>20</v>
      </c>
      <c r="J4201" t="s">
        <v>35</v>
      </c>
      <c r="K4201">
        <v>99213</v>
      </c>
      <c r="O4201">
        <v>1</v>
      </c>
      <c r="P4201">
        <v>176.38</v>
      </c>
      <c r="Q4201">
        <v>135.68</v>
      </c>
      <c r="R4201">
        <v>108.54</v>
      </c>
      <c r="S4201">
        <v>27.14</v>
      </c>
      <c r="T4201" t="s">
        <v>30</v>
      </c>
      <c r="X4201" t="s">
        <v>31</v>
      </c>
      <c r="Y4201" t="s">
        <v>32</v>
      </c>
      <c r="Z4201" t="s">
        <v>36</v>
      </c>
      <c r="AA4201" t="str">
        <f>IFERROR(_xlfn.XLOOKUP($J4201,avoidable_ed_reference!$A$2:$A$13,avoidable_ed_reference!$C$2:$C$13),"Not Classified")</f>
        <v>Avoidable</v>
      </c>
      <c r="AB4201" t="str">
        <f>IFERROR(_xlfn.XLOOKUP($B4201,enrollment!$A$2:$A$801,enrollment!$I$2:$I$801),"")</f>
        <v>GA</v>
      </c>
      <c r="AC4201">
        <f>IFERROR(_xlfn.XLOOKUP($B4201,enrollment!$A$2:$A$801,enrollment!$L$2:$L$801),"")</f>
        <v>58</v>
      </c>
      <c r="AD4201" t="str" cm="1">
        <f t="array" ref="AD4201">_xlfn.IFS(AC4201="","Unknown",AC4201&lt;18,"0-17",AC4201&lt;35,"18-34",AC4201&lt;50,"35-49",AC4201&lt;65,"50-64",TRUE,"65+")</f>
        <v>50-64</v>
      </c>
      <c r="AE4201">
        <f>IFERROR(_xlfn.XLOOKUP($B4201,enrollment!$A$2:$A$801,enrollment!$O$2:$O$801),"")</f>
        <v>8901234567</v>
      </c>
      <c r="AF4201">
        <f>IFERROR(_xlfn.XLOOKUP($AE4201,providers!$B$2:$B$11,providers!$Q$2:$Q$11),"")</f>
        <v>3.7</v>
      </c>
      <c r="AG4201" s="1">
        <f t="shared" si="65"/>
        <v>45597</v>
      </c>
    </row>
    <row r="4202" spans="1:33" x14ac:dyDescent="0.25">
      <c r="A4202" t="s">
        <v>4844</v>
      </c>
      <c r="B4202" t="s">
        <v>4842</v>
      </c>
      <c r="C4202">
        <v>9012345678</v>
      </c>
      <c r="D4202">
        <v>9012345678</v>
      </c>
      <c r="E4202" s="1">
        <v>45517</v>
      </c>
      <c r="F4202" s="1">
        <v>45517</v>
      </c>
      <c r="G4202" s="1">
        <v>45533</v>
      </c>
      <c r="H4202" t="s">
        <v>67</v>
      </c>
      <c r="I4202">
        <v>21</v>
      </c>
      <c r="J4202" t="s">
        <v>42</v>
      </c>
      <c r="K4202">
        <v>99223</v>
      </c>
      <c r="O4202">
        <v>1</v>
      </c>
      <c r="P4202">
        <v>30443.3</v>
      </c>
      <c r="Q4202">
        <v>19640.84</v>
      </c>
      <c r="R4202">
        <v>15712.67</v>
      </c>
      <c r="S4202">
        <v>3928.17</v>
      </c>
      <c r="T4202" t="s">
        <v>30</v>
      </c>
      <c r="V4202">
        <v>1</v>
      </c>
      <c r="W4202" s="2" t="s">
        <v>68</v>
      </c>
      <c r="X4202" t="s">
        <v>31</v>
      </c>
      <c r="Y4202" t="s">
        <v>32</v>
      </c>
      <c r="Z4202" t="s">
        <v>69</v>
      </c>
      <c r="AA4202" t="str">
        <f>IFERROR(_xlfn.XLOOKUP($J4202,avoidable_ed_reference!$A$2:$A$13,avoidable_ed_reference!$C$2:$C$13),"Not Classified")</f>
        <v>Non-Avoidable</v>
      </c>
      <c r="AB4202" t="str">
        <f>IFERROR(_xlfn.XLOOKUP($B4202,enrollment!$A$2:$A$801,enrollment!$I$2:$I$801),"")</f>
        <v>GA</v>
      </c>
      <c r="AC4202">
        <f>IFERROR(_xlfn.XLOOKUP($B4202,enrollment!$A$2:$A$801,enrollment!$L$2:$L$801),"")</f>
        <v>58</v>
      </c>
      <c r="AD4202" t="str" cm="1">
        <f t="array" ref="AD4202">_xlfn.IFS(AC4202="","Unknown",AC4202&lt;18,"0-17",AC4202&lt;35,"18-34",AC4202&lt;50,"35-49",AC4202&lt;65,"50-64",TRUE,"65+")</f>
        <v>50-64</v>
      </c>
      <c r="AE4202">
        <f>IFERROR(_xlfn.XLOOKUP($B4202,enrollment!$A$2:$A$801,enrollment!$O$2:$O$801),"")</f>
        <v>8901234567</v>
      </c>
      <c r="AF4202">
        <f>IFERROR(_xlfn.XLOOKUP($AE4202,providers!$B$2:$B$11,providers!$Q$2:$Q$11),"")</f>
        <v>3.7</v>
      </c>
      <c r="AG4202" s="1">
        <f t="shared" si="65"/>
        <v>45505</v>
      </c>
    </row>
    <row r="4203" spans="1:33" x14ac:dyDescent="0.25">
      <c r="A4203" t="s">
        <v>4845</v>
      </c>
      <c r="B4203" t="s">
        <v>4842</v>
      </c>
      <c r="C4203">
        <v>5678901234</v>
      </c>
      <c r="D4203">
        <v>5678901234</v>
      </c>
      <c r="E4203" s="1">
        <v>45293</v>
      </c>
      <c r="F4203" s="1">
        <v>45293</v>
      </c>
      <c r="G4203" s="1">
        <v>45323</v>
      </c>
      <c r="H4203" t="s">
        <v>28</v>
      </c>
      <c r="I4203">
        <v>20</v>
      </c>
      <c r="J4203" t="s">
        <v>35</v>
      </c>
      <c r="K4203">
        <v>99213</v>
      </c>
      <c r="O4203">
        <v>1</v>
      </c>
      <c r="P4203">
        <v>205.41</v>
      </c>
      <c r="Q4203">
        <v>158.01</v>
      </c>
      <c r="R4203">
        <v>126.41</v>
      </c>
      <c r="S4203">
        <v>31.6</v>
      </c>
      <c r="T4203" t="s">
        <v>30</v>
      </c>
      <c r="X4203" t="s">
        <v>31</v>
      </c>
      <c r="Y4203" t="s">
        <v>32</v>
      </c>
      <c r="Z4203" t="s">
        <v>36</v>
      </c>
      <c r="AA4203" t="str">
        <f>IFERROR(_xlfn.XLOOKUP($J4203,avoidable_ed_reference!$A$2:$A$13,avoidable_ed_reference!$C$2:$C$13),"Not Classified")</f>
        <v>Avoidable</v>
      </c>
      <c r="AB4203" t="str">
        <f>IFERROR(_xlfn.XLOOKUP($B4203,enrollment!$A$2:$A$801,enrollment!$I$2:$I$801),"")</f>
        <v>GA</v>
      </c>
      <c r="AC4203">
        <f>IFERROR(_xlfn.XLOOKUP($B4203,enrollment!$A$2:$A$801,enrollment!$L$2:$L$801),"")</f>
        <v>58</v>
      </c>
      <c r="AD4203" t="str" cm="1">
        <f t="array" ref="AD4203">_xlfn.IFS(AC4203="","Unknown",AC4203&lt;18,"0-17",AC4203&lt;35,"18-34",AC4203&lt;50,"35-49",AC4203&lt;65,"50-64",TRUE,"65+")</f>
        <v>50-64</v>
      </c>
      <c r="AE4203">
        <f>IFERROR(_xlfn.XLOOKUP($B4203,enrollment!$A$2:$A$801,enrollment!$O$2:$O$801),"")</f>
        <v>8901234567</v>
      </c>
      <c r="AF4203">
        <f>IFERROR(_xlfn.XLOOKUP($AE4203,providers!$B$2:$B$11,providers!$Q$2:$Q$11),"")</f>
        <v>3.7</v>
      </c>
      <c r="AG4203" s="1">
        <f t="shared" si="65"/>
        <v>45292</v>
      </c>
    </row>
    <row r="4204" spans="1:33" x14ac:dyDescent="0.25">
      <c r="A4204" t="s">
        <v>4846</v>
      </c>
      <c r="B4204" t="s">
        <v>4847</v>
      </c>
      <c r="C4204">
        <v>9012345678</v>
      </c>
      <c r="D4204">
        <v>9012345678</v>
      </c>
      <c r="E4204" s="1">
        <v>45622</v>
      </c>
      <c r="F4204" s="1">
        <v>45622</v>
      </c>
      <c r="G4204" s="1">
        <v>45645</v>
      </c>
      <c r="H4204" t="s">
        <v>67</v>
      </c>
      <c r="I4204">
        <v>21</v>
      </c>
      <c r="J4204" t="s">
        <v>99</v>
      </c>
      <c r="K4204">
        <v>99223</v>
      </c>
      <c r="O4204">
        <v>1</v>
      </c>
      <c r="P4204">
        <v>33361.19</v>
      </c>
      <c r="Q4204">
        <v>21523.35</v>
      </c>
      <c r="R4204">
        <v>17218.68</v>
      </c>
      <c r="S4204">
        <v>4304.67</v>
      </c>
      <c r="T4204" t="s">
        <v>30</v>
      </c>
      <c r="V4204">
        <v>1</v>
      </c>
      <c r="W4204" s="2" t="s">
        <v>68</v>
      </c>
      <c r="X4204" t="s">
        <v>43</v>
      </c>
      <c r="Y4204" t="s">
        <v>44</v>
      </c>
      <c r="Z4204" t="s">
        <v>69</v>
      </c>
      <c r="AA4204" t="str">
        <f>IFERROR(_xlfn.XLOOKUP($J4204,avoidable_ed_reference!$A$2:$A$13,avoidable_ed_reference!$C$2:$C$13),"Not Classified")</f>
        <v>Not Classified</v>
      </c>
      <c r="AB4204" t="str">
        <f>IFERROR(_xlfn.XLOOKUP($B4204,enrollment!$A$2:$A$801,enrollment!$I$2:$I$801),"")</f>
        <v>OH</v>
      </c>
      <c r="AC4204">
        <f>IFERROR(_xlfn.XLOOKUP($B4204,enrollment!$A$2:$A$801,enrollment!$L$2:$L$801),"")</f>
        <v>42</v>
      </c>
      <c r="AD4204" t="str" cm="1">
        <f t="array" ref="AD4204">_xlfn.IFS(AC4204="","Unknown",AC4204&lt;18,"0-17",AC4204&lt;35,"18-34",AC4204&lt;50,"35-49",AC4204&lt;65,"50-64",TRUE,"65+")</f>
        <v>35-49</v>
      </c>
      <c r="AE4204">
        <f>IFERROR(_xlfn.XLOOKUP($B4204,enrollment!$A$2:$A$801,enrollment!$O$2:$O$801),"")</f>
        <v>2345678901</v>
      </c>
      <c r="AF4204">
        <f>IFERROR(_xlfn.XLOOKUP($AE4204,providers!$B$2:$B$11,providers!$Q$2:$Q$11),"")</f>
        <v>4.2</v>
      </c>
      <c r="AG4204" s="1">
        <f t="shared" si="65"/>
        <v>45597</v>
      </c>
    </row>
    <row r="4205" spans="1:33" x14ac:dyDescent="0.25">
      <c r="A4205" t="s">
        <v>4848</v>
      </c>
      <c r="B4205" t="s">
        <v>4847</v>
      </c>
      <c r="C4205">
        <v>2345678901</v>
      </c>
      <c r="D4205">
        <v>2345678901</v>
      </c>
      <c r="E4205" s="1">
        <v>45294</v>
      </c>
      <c r="F4205" s="1">
        <v>45294</v>
      </c>
      <c r="G4205" s="1">
        <v>45323</v>
      </c>
      <c r="H4205" t="s">
        <v>28</v>
      </c>
      <c r="I4205">
        <v>11</v>
      </c>
      <c r="J4205" t="s">
        <v>38</v>
      </c>
      <c r="K4205">
        <v>99213</v>
      </c>
      <c r="O4205">
        <v>1</v>
      </c>
      <c r="P4205">
        <v>201.2</v>
      </c>
      <c r="Q4205">
        <v>149.04</v>
      </c>
      <c r="R4205">
        <v>119.23</v>
      </c>
      <c r="S4205">
        <v>29.81</v>
      </c>
      <c r="T4205" t="s">
        <v>30</v>
      </c>
      <c r="X4205" t="s">
        <v>43</v>
      </c>
      <c r="Y4205" t="s">
        <v>44</v>
      </c>
      <c r="Z4205" t="s">
        <v>39</v>
      </c>
      <c r="AA4205" t="str">
        <f>IFERROR(_xlfn.XLOOKUP($J4205,avoidable_ed_reference!$A$2:$A$13,avoidable_ed_reference!$C$2:$C$13),"Not Classified")</f>
        <v>Not Classified</v>
      </c>
      <c r="AB4205" t="str">
        <f>IFERROR(_xlfn.XLOOKUP($B4205,enrollment!$A$2:$A$801,enrollment!$I$2:$I$801),"")</f>
        <v>OH</v>
      </c>
      <c r="AC4205">
        <f>IFERROR(_xlfn.XLOOKUP($B4205,enrollment!$A$2:$A$801,enrollment!$L$2:$L$801),"")</f>
        <v>42</v>
      </c>
      <c r="AD4205" t="str" cm="1">
        <f t="array" ref="AD4205">_xlfn.IFS(AC4205="","Unknown",AC4205&lt;18,"0-17",AC4205&lt;35,"18-34",AC4205&lt;50,"35-49",AC4205&lt;65,"50-64",TRUE,"65+")</f>
        <v>35-49</v>
      </c>
      <c r="AE4205">
        <f>IFERROR(_xlfn.XLOOKUP($B4205,enrollment!$A$2:$A$801,enrollment!$O$2:$O$801),"")</f>
        <v>2345678901</v>
      </c>
      <c r="AF4205">
        <f>IFERROR(_xlfn.XLOOKUP($AE4205,providers!$B$2:$B$11,providers!$Q$2:$Q$11),"")</f>
        <v>4.2</v>
      </c>
      <c r="AG4205" s="1">
        <f t="shared" si="65"/>
        <v>45292</v>
      </c>
    </row>
    <row r="4206" spans="1:33" x14ac:dyDescent="0.25">
      <c r="A4206" t="s">
        <v>4849</v>
      </c>
      <c r="B4206" t="s">
        <v>4847</v>
      </c>
      <c r="C4206">
        <v>3456789012</v>
      </c>
      <c r="D4206">
        <v>3456789012</v>
      </c>
      <c r="E4206" s="1">
        <v>45337</v>
      </c>
      <c r="F4206" s="1">
        <v>45337</v>
      </c>
      <c r="G4206" s="1">
        <v>45355</v>
      </c>
      <c r="H4206" t="s">
        <v>28</v>
      </c>
      <c r="I4206">
        <v>22</v>
      </c>
      <c r="J4206" t="s">
        <v>29</v>
      </c>
      <c r="K4206">
        <v>90837</v>
      </c>
      <c r="O4206">
        <v>1</v>
      </c>
      <c r="P4206">
        <v>235.47</v>
      </c>
      <c r="Q4206">
        <v>174.42</v>
      </c>
      <c r="R4206">
        <v>139.54</v>
      </c>
      <c r="S4206">
        <v>34.880000000000003</v>
      </c>
      <c r="T4206" t="s">
        <v>30</v>
      </c>
      <c r="X4206" t="s">
        <v>43</v>
      </c>
      <c r="Y4206" t="s">
        <v>44</v>
      </c>
      <c r="Z4206" t="s">
        <v>33</v>
      </c>
      <c r="AA4206" t="str">
        <f>IFERROR(_xlfn.XLOOKUP($J4206,avoidable_ed_reference!$A$2:$A$13,avoidable_ed_reference!$C$2:$C$13),"Not Classified")</f>
        <v>Potentially Avoidable</v>
      </c>
      <c r="AB4206" t="str">
        <f>IFERROR(_xlfn.XLOOKUP($B4206,enrollment!$A$2:$A$801,enrollment!$I$2:$I$801),"")</f>
        <v>OH</v>
      </c>
      <c r="AC4206">
        <f>IFERROR(_xlfn.XLOOKUP($B4206,enrollment!$A$2:$A$801,enrollment!$L$2:$L$801),"")</f>
        <v>42</v>
      </c>
      <c r="AD4206" t="str" cm="1">
        <f t="array" ref="AD4206">_xlfn.IFS(AC4206="","Unknown",AC4206&lt;18,"0-17",AC4206&lt;35,"18-34",AC4206&lt;50,"35-49",AC4206&lt;65,"50-64",TRUE,"65+")</f>
        <v>35-49</v>
      </c>
      <c r="AE4206">
        <f>IFERROR(_xlfn.XLOOKUP($B4206,enrollment!$A$2:$A$801,enrollment!$O$2:$O$801),"")</f>
        <v>2345678901</v>
      </c>
      <c r="AF4206">
        <f>IFERROR(_xlfn.XLOOKUP($AE4206,providers!$B$2:$B$11,providers!$Q$2:$Q$11),"")</f>
        <v>4.2</v>
      </c>
      <c r="AG4206" s="1">
        <f t="shared" si="65"/>
        <v>45323</v>
      </c>
    </row>
    <row r="4207" spans="1:33" x14ac:dyDescent="0.25">
      <c r="A4207" t="s">
        <v>4850</v>
      </c>
      <c r="B4207" t="s">
        <v>4847</v>
      </c>
      <c r="C4207">
        <v>2345678901</v>
      </c>
      <c r="D4207">
        <v>2345678901</v>
      </c>
      <c r="E4207" s="1">
        <v>45508</v>
      </c>
      <c r="F4207" s="1">
        <v>45508</v>
      </c>
      <c r="G4207" s="1">
        <v>45539</v>
      </c>
      <c r="H4207" t="s">
        <v>28</v>
      </c>
      <c r="I4207">
        <v>11</v>
      </c>
      <c r="J4207" t="s">
        <v>35</v>
      </c>
      <c r="K4207">
        <v>99213</v>
      </c>
      <c r="O4207">
        <v>1</v>
      </c>
      <c r="P4207">
        <v>173.53</v>
      </c>
      <c r="Q4207">
        <v>128.54</v>
      </c>
      <c r="R4207">
        <v>102.83</v>
      </c>
      <c r="S4207">
        <v>25.71</v>
      </c>
      <c r="T4207" t="s">
        <v>30</v>
      </c>
      <c r="X4207" t="s">
        <v>43</v>
      </c>
      <c r="Y4207" t="s">
        <v>44</v>
      </c>
      <c r="Z4207" t="s">
        <v>39</v>
      </c>
      <c r="AA4207" t="str">
        <f>IFERROR(_xlfn.XLOOKUP($J4207,avoidable_ed_reference!$A$2:$A$13,avoidable_ed_reference!$C$2:$C$13),"Not Classified")</f>
        <v>Avoidable</v>
      </c>
      <c r="AB4207" t="str">
        <f>IFERROR(_xlfn.XLOOKUP($B4207,enrollment!$A$2:$A$801,enrollment!$I$2:$I$801),"")</f>
        <v>OH</v>
      </c>
      <c r="AC4207">
        <f>IFERROR(_xlfn.XLOOKUP($B4207,enrollment!$A$2:$A$801,enrollment!$L$2:$L$801),"")</f>
        <v>42</v>
      </c>
      <c r="AD4207" t="str" cm="1">
        <f t="array" ref="AD4207">_xlfn.IFS(AC4207="","Unknown",AC4207&lt;18,"0-17",AC4207&lt;35,"18-34",AC4207&lt;50,"35-49",AC4207&lt;65,"50-64",TRUE,"65+")</f>
        <v>35-49</v>
      </c>
      <c r="AE4207">
        <f>IFERROR(_xlfn.XLOOKUP($B4207,enrollment!$A$2:$A$801,enrollment!$O$2:$O$801),"")</f>
        <v>2345678901</v>
      </c>
      <c r="AF4207">
        <f>IFERROR(_xlfn.XLOOKUP($AE4207,providers!$B$2:$B$11,providers!$Q$2:$Q$11),"")</f>
        <v>4.2</v>
      </c>
      <c r="AG4207" s="1">
        <f t="shared" si="65"/>
        <v>45505</v>
      </c>
    </row>
    <row r="4208" spans="1:33" x14ac:dyDescent="0.25">
      <c r="A4208" t="s">
        <v>4851</v>
      </c>
      <c r="B4208" t="s">
        <v>4847</v>
      </c>
      <c r="C4208">
        <v>6789012345</v>
      </c>
      <c r="D4208">
        <v>6789012345</v>
      </c>
      <c r="E4208" s="1">
        <v>45381</v>
      </c>
      <c r="F4208" s="1">
        <v>45381</v>
      </c>
      <c r="G4208" s="1">
        <v>45414</v>
      </c>
      <c r="H4208" t="s">
        <v>28</v>
      </c>
      <c r="I4208">
        <v>23</v>
      </c>
      <c r="J4208" t="s">
        <v>80</v>
      </c>
      <c r="K4208">
        <v>99284</v>
      </c>
      <c r="O4208">
        <v>1</v>
      </c>
      <c r="P4208">
        <v>2032.56</v>
      </c>
      <c r="Q4208">
        <v>1129.2</v>
      </c>
      <c r="R4208">
        <v>903.36</v>
      </c>
      <c r="S4208">
        <v>225.84</v>
      </c>
      <c r="T4208" t="s">
        <v>30</v>
      </c>
      <c r="X4208" t="s">
        <v>43</v>
      </c>
      <c r="Y4208" t="s">
        <v>44</v>
      </c>
      <c r="Z4208" t="s">
        <v>45</v>
      </c>
      <c r="AA4208" t="str">
        <f>IFERROR(_xlfn.XLOOKUP($J4208,avoidable_ed_reference!$A$2:$A$13,avoidable_ed_reference!$C$2:$C$13),"Not Classified")</f>
        <v>Non-Avoidable</v>
      </c>
      <c r="AB4208" t="str">
        <f>IFERROR(_xlfn.XLOOKUP($B4208,enrollment!$A$2:$A$801,enrollment!$I$2:$I$801),"")</f>
        <v>OH</v>
      </c>
      <c r="AC4208">
        <f>IFERROR(_xlfn.XLOOKUP($B4208,enrollment!$A$2:$A$801,enrollment!$L$2:$L$801),"")</f>
        <v>42</v>
      </c>
      <c r="AD4208" t="str" cm="1">
        <f t="array" ref="AD4208">_xlfn.IFS(AC4208="","Unknown",AC4208&lt;18,"0-17",AC4208&lt;35,"18-34",AC4208&lt;50,"35-49",AC4208&lt;65,"50-64",TRUE,"65+")</f>
        <v>35-49</v>
      </c>
      <c r="AE4208">
        <f>IFERROR(_xlfn.XLOOKUP($B4208,enrollment!$A$2:$A$801,enrollment!$O$2:$O$801),"")</f>
        <v>2345678901</v>
      </c>
      <c r="AF4208">
        <f>IFERROR(_xlfn.XLOOKUP($AE4208,providers!$B$2:$B$11,providers!$Q$2:$Q$11),"")</f>
        <v>4.2</v>
      </c>
      <c r="AG4208" s="1">
        <f t="shared" si="65"/>
        <v>45352</v>
      </c>
    </row>
    <row r="4209" spans="1:33" x14ac:dyDescent="0.25">
      <c r="A4209" t="s">
        <v>4852</v>
      </c>
      <c r="B4209" t="s">
        <v>4853</v>
      </c>
      <c r="C4209">
        <v>8901234567</v>
      </c>
      <c r="D4209">
        <v>8901234567</v>
      </c>
      <c r="E4209" s="1">
        <v>45397</v>
      </c>
      <c r="F4209" s="1">
        <v>45397</v>
      </c>
      <c r="G4209" s="1">
        <v>45421</v>
      </c>
      <c r="H4209" t="s">
        <v>28</v>
      </c>
      <c r="I4209">
        <v>11</v>
      </c>
      <c r="J4209" t="s">
        <v>47</v>
      </c>
      <c r="K4209">
        <v>99213</v>
      </c>
      <c r="O4209">
        <v>1</v>
      </c>
      <c r="P4209">
        <v>237.59</v>
      </c>
      <c r="Q4209">
        <v>175.99</v>
      </c>
      <c r="R4209">
        <v>140.79</v>
      </c>
      <c r="S4209">
        <v>35.200000000000003</v>
      </c>
      <c r="T4209" t="s">
        <v>30</v>
      </c>
      <c r="X4209" t="s">
        <v>146</v>
      </c>
      <c r="Y4209" t="s">
        <v>147</v>
      </c>
      <c r="Z4209" t="s">
        <v>39</v>
      </c>
      <c r="AA4209" t="str">
        <f>IFERROR(_xlfn.XLOOKUP($J4209,avoidable_ed_reference!$A$2:$A$13,avoidable_ed_reference!$C$2:$C$13),"Not Classified")</f>
        <v>Not Classified</v>
      </c>
      <c r="AB4209" t="str">
        <f>IFERROR(_xlfn.XLOOKUP($B4209,enrollment!$A$2:$A$801,enrollment!$I$2:$I$801),"")</f>
        <v>GA</v>
      </c>
      <c r="AC4209">
        <f>IFERROR(_xlfn.XLOOKUP($B4209,enrollment!$A$2:$A$801,enrollment!$L$2:$L$801),"")</f>
        <v>69</v>
      </c>
      <c r="AD4209" t="str" cm="1">
        <f t="array" ref="AD4209">_xlfn.IFS(AC4209="","Unknown",AC4209&lt;18,"0-17",AC4209&lt;35,"18-34",AC4209&lt;50,"35-49",AC4209&lt;65,"50-64",TRUE,"65+")</f>
        <v>65+</v>
      </c>
      <c r="AE4209">
        <f>IFERROR(_xlfn.XLOOKUP($B4209,enrollment!$A$2:$A$801,enrollment!$O$2:$O$801),"")</f>
        <v>8901234567</v>
      </c>
      <c r="AF4209">
        <f>IFERROR(_xlfn.XLOOKUP($AE4209,providers!$B$2:$B$11,providers!$Q$2:$Q$11),"")</f>
        <v>3.7</v>
      </c>
      <c r="AG4209" s="1">
        <f t="shared" si="65"/>
        <v>45383</v>
      </c>
    </row>
    <row r="4210" spans="1:33" x14ac:dyDescent="0.25">
      <c r="A4210" t="s">
        <v>4854</v>
      </c>
      <c r="B4210" t="s">
        <v>4853</v>
      </c>
      <c r="C4210">
        <v>3456789012</v>
      </c>
      <c r="D4210">
        <v>3456789012</v>
      </c>
      <c r="E4210" s="1">
        <v>45499</v>
      </c>
      <c r="F4210" s="1">
        <v>45499</v>
      </c>
      <c r="G4210" s="1">
        <v>45514</v>
      </c>
      <c r="H4210" t="s">
        <v>67</v>
      </c>
      <c r="I4210">
        <v>21</v>
      </c>
      <c r="J4210" t="s">
        <v>99</v>
      </c>
      <c r="K4210">
        <v>99223</v>
      </c>
      <c r="O4210">
        <v>1</v>
      </c>
      <c r="P4210">
        <v>26821.77</v>
      </c>
      <c r="Q4210">
        <v>17304.37</v>
      </c>
      <c r="R4210">
        <v>13843.5</v>
      </c>
      <c r="S4210">
        <v>3460.87</v>
      </c>
      <c r="T4210" t="s">
        <v>30</v>
      </c>
      <c r="V4210">
        <v>1</v>
      </c>
      <c r="W4210" s="2" t="s">
        <v>68</v>
      </c>
      <c r="X4210" t="s">
        <v>146</v>
      </c>
      <c r="Y4210" t="s">
        <v>147</v>
      </c>
      <c r="Z4210" t="s">
        <v>69</v>
      </c>
      <c r="AA4210" t="str">
        <f>IFERROR(_xlfn.XLOOKUP($J4210,avoidable_ed_reference!$A$2:$A$13,avoidable_ed_reference!$C$2:$C$13),"Not Classified")</f>
        <v>Not Classified</v>
      </c>
      <c r="AB4210" t="str">
        <f>IFERROR(_xlfn.XLOOKUP($B4210,enrollment!$A$2:$A$801,enrollment!$I$2:$I$801),"")</f>
        <v>GA</v>
      </c>
      <c r="AC4210">
        <f>IFERROR(_xlfn.XLOOKUP($B4210,enrollment!$A$2:$A$801,enrollment!$L$2:$L$801),"")</f>
        <v>69</v>
      </c>
      <c r="AD4210" t="str" cm="1">
        <f t="array" ref="AD4210">_xlfn.IFS(AC4210="","Unknown",AC4210&lt;18,"0-17",AC4210&lt;35,"18-34",AC4210&lt;50,"35-49",AC4210&lt;65,"50-64",TRUE,"65+")</f>
        <v>65+</v>
      </c>
      <c r="AE4210">
        <f>IFERROR(_xlfn.XLOOKUP($B4210,enrollment!$A$2:$A$801,enrollment!$O$2:$O$801),"")</f>
        <v>8901234567</v>
      </c>
      <c r="AF4210">
        <f>IFERROR(_xlfn.XLOOKUP($AE4210,providers!$B$2:$B$11,providers!$Q$2:$Q$11),"")</f>
        <v>3.7</v>
      </c>
      <c r="AG4210" s="1">
        <f t="shared" si="65"/>
        <v>45474</v>
      </c>
    </row>
    <row r="4211" spans="1:33" x14ac:dyDescent="0.25">
      <c r="A4211" t="s">
        <v>4855</v>
      </c>
      <c r="B4211" t="s">
        <v>4853</v>
      </c>
      <c r="C4211">
        <v>3456789012</v>
      </c>
      <c r="D4211">
        <v>3456789012</v>
      </c>
      <c r="E4211" s="1">
        <v>45492</v>
      </c>
      <c r="F4211" s="1">
        <v>45492</v>
      </c>
      <c r="G4211" s="1">
        <v>45525</v>
      </c>
      <c r="H4211" t="s">
        <v>59</v>
      </c>
      <c r="J4211" t="s">
        <v>60</v>
      </c>
      <c r="L4211" s="2" t="s">
        <v>82</v>
      </c>
      <c r="M4211" t="s">
        <v>83</v>
      </c>
      <c r="N4211" t="s">
        <v>84</v>
      </c>
      <c r="O4211">
        <v>1</v>
      </c>
      <c r="P4211">
        <v>731.87</v>
      </c>
      <c r="Q4211">
        <v>665.34</v>
      </c>
      <c r="R4211">
        <v>532.27</v>
      </c>
      <c r="S4211">
        <v>133.07</v>
      </c>
      <c r="T4211" t="s">
        <v>30</v>
      </c>
      <c r="X4211" t="s">
        <v>146</v>
      </c>
      <c r="Y4211" t="s">
        <v>147</v>
      </c>
      <c r="Z4211" t="s">
        <v>64</v>
      </c>
      <c r="AA4211" t="str">
        <f>IFERROR(_xlfn.XLOOKUP($J4211,avoidable_ed_reference!$A$2:$A$13,avoidable_ed_reference!$C$2:$C$13),"Not Classified")</f>
        <v>Not Classified</v>
      </c>
      <c r="AB4211" t="str">
        <f>IFERROR(_xlfn.XLOOKUP($B4211,enrollment!$A$2:$A$801,enrollment!$I$2:$I$801),"")</f>
        <v>GA</v>
      </c>
      <c r="AC4211">
        <f>IFERROR(_xlfn.XLOOKUP($B4211,enrollment!$A$2:$A$801,enrollment!$L$2:$L$801),"")</f>
        <v>69</v>
      </c>
      <c r="AD4211" t="str" cm="1">
        <f t="array" ref="AD4211">_xlfn.IFS(AC4211="","Unknown",AC4211&lt;18,"0-17",AC4211&lt;35,"18-34",AC4211&lt;50,"35-49",AC4211&lt;65,"50-64",TRUE,"65+")</f>
        <v>65+</v>
      </c>
      <c r="AE4211">
        <f>IFERROR(_xlfn.XLOOKUP($B4211,enrollment!$A$2:$A$801,enrollment!$O$2:$O$801),"")</f>
        <v>8901234567</v>
      </c>
      <c r="AF4211">
        <f>IFERROR(_xlfn.XLOOKUP($AE4211,providers!$B$2:$B$11,providers!$Q$2:$Q$11),"")</f>
        <v>3.7</v>
      </c>
      <c r="AG4211" s="1">
        <f t="shared" si="65"/>
        <v>45474</v>
      </c>
    </row>
    <row r="4212" spans="1:33" x14ac:dyDescent="0.25">
      <c r="A4212" t="s">
        <v>4856</v>
      </c>
      <c r="B4212" t="s">
        <v>4853</v>
      </c>
      <c r="C4212">
        <v>5678901234</v>
      </c>
      <c r="D4212">
        <v>5678901234</v>
      </c>
      <c r="E4212" s="1">
        <v>45414</v>
      </c>
      <c r="F4212" s="1">
        <v>45414</v>
      </c>
      <c r="G4212" s="1">
        <v>45448</v>
      </c>
      <c r="H4212" t="s">
        <v>28</v>
      </c>
      <c r="I4212">
        <v>20</v>
      </c>
      <c r="J4212" t="s">
        <v>35</v>
      </c>
      <c r="K4212">
        <v>99213</v>
      </c>
      <c r="O4212">
        <v>1</v>
      </c>
      <c r="P4212">
        <v>162.1</v>
      </c>
      <c r="Q4212">
        <v>124.69</v>
      </c>
      <c r="R4212">
        <v>99.75</v>
      </c>
      <c r="S4212">
        <v>24.94</v>
      </c>
      <c r="T4212" t="s">
        <v>30</v>
      </c>
      <c r="X4212" t="s">
        <v>146</v>
      </c>
      <c r="Y4212" t="s">
        <v>147</v>
      </c>
      <c r="Z4212" t="s">
        <v>36</v>
      </c>
      <c r="AA4212" t="str">
        <f>IFERROR(_xlfn.XLOOKUP($J4212,avoidable_ed_reference!$A$2:$A$13,avoidable_ed_reference!$C$2:$C$13),"Not Classified")</f>
        <v>Avoidable</v>
      </c>
      <c r="AB4212" t="str">
        <f>IFERROR(_xlfn.XLOOKUP($B4212,enrollment!$A$2:$A$801,enrollment!$I$2:$I$801),"")</f>
        <v>GA</v>
      </c>
      <c r="AC4212">
        <f>IFERROR(_xlfn.XLOOKUP($B4212,enrollment!$A$2:$A$801,enrollment!$L$2:$L$801),"")</f>
        <v>69</v>
      </c>
      <c r="AD4212" t="str" cm="1">
        <f t="array" ref="AD4212">_xlfn.IFS(AC4212="","Unknown",AC4212&lt;18,"0-17",AC4212&lt;35,"18-34",AC4212&lt;50,"35-49",AC4212&lt;65,"50-64",TRUE,"65+")</f>
        <v>65+</v>
      </c>
      <c r="AE4212">
        <f>IFERROR(_xlfn.XLOOKUP($B4212,enrollment!$A$2:$A$801,enrollment!$O$2:$O$801),"")</f>
        <v>8901234567</v>
      </c>
      <c r="AF4212">
        <f>IFERROR(_xlfn.XLOOKUP($AE4212,providers!$B$2:$B$11,providers!$Q$2:$Q$11),"")</f>
        <v>3.7</v>
      </c>
      <c r="AG4212" s="1">
        <f t="shared" si="65"/>
        <v>45413</v>
      </c>
    </row>
    <row r="4213" spans="1:33" x14ac:dyDescent="0.25">
      <c r="A4213" t="s">
        <v>4857</v>
      </c>
      <c r="B4213" t="s">
        <v>4853</v>
      </c>
      <c r="C4213">
        <v>5678901234</v>
      </c>
      <c r="D4213">
        <v>5678901234</v>
      </c>
      <c r="E4213" s="1">
        <v>45441</v>
      </c>
      <c r="F4213" s="1">
        <v>45441</v>
      </c>
      <c r="G4213" s="1">
        <v>45468</v>
      </c>
      <c r="H4213" t="s">
        <v>28</v>
      </c>
      <c r="I4213">
        <v>20</v>
      </c>
      <c r="J4213" t="s">
        <v>35</v>
      </c>
      <c r="K4213">
        <v>99213</v>
      </c>
      <c r="O4213">
        <v>1</v>
      </c>
      <c r="P4213">
        <v>150.57</v>
      </c>
      <c r="Q4213">
        <v>115.82</v>
      </c>
      <c r="R4213">
        <v>92.66</v>
      </c>
      <c r="S4213">
        <v>23.16</v>
      </c>
      <c r="T4213" t="s">
        <v>30</v>
      </c>
      <c r="X4213" t="s">
        <v>146</v>
      </c>
      <c r="Y4213" t="s">
        <v>147</v>
      </c>
      <c r="Z4213" t="s">
        <v>36</v>
      </c>
      <c r="AA4213" t="str">
        <f>IFERROR(_xlfn.XLOOKUP($J4213,avoidable_ed_reference!$A$2:$A$13,avoidable_ed_reference!$C$2:$C$13),"Not Classified")</f>
        <v>Avoidable</v>
      </c>
      <c r="AB4213" t="str">
        <f>IFERROR(_xlfn.XLOOKUP($B4213,enrollment!$A$2:$A$801,enrollment!$I$2:$I$801),"")</f>
        <v>GA</v>
      </c>
      <c r="AC4213">
        <f>IFERROR(_xlfn.XLOOKUP($B4213,enrollment!$A$2:$A$801,enrollment!$L$2:$L$801),"")</f>
        <v>69</v>
      </c>
      <c r="AD4213" t="str" cm="1">
        <f t="array" ref="AD4213">_xlfn.IFS(AC4213="","Unknown",AC4213&lt;18,"0-17",AC4213&lt;35,"18-34",AC4213&lt;50,"35-49",AC4213&lt;65,"50-64",TRUE,"65+")</f>
        <v>65+</v>
      </c>
      <c r="AE4213">
        <f>IFERROR(_xlfn.XLOOKUP($B4213,enrollment!$A$2:$A$801,enrollment!$O$2:$O$801),"")</f>
        <v>8901234567</v>
      </c>
      <c r="AF4213">
        <f>IFERROR(_xlfn.XLOOKUP($AE4213,providers!$B$2:$B$11,providers!$Q$2:$Q$11),"")</f>
        <v>3.7</v>
      </c>
      <c r="AG4213" s="1">
        <f t="shared" si="65"/>
        <v>45413</v>
      </c>
    </row>
    <row r="4214" spans="1:33" x14ac:dyDescent="0.25">
      <c r="A4214" t="s">
        <v>4858</v>
      </c>
      <c r="B4214" t="s">
        <v>4853</v>
      </c>
      <c r="C4214">
        <v>5678901234</v>
      </c>
      <c r="D4214">
        <v>5678901234</v>
      </c>
      <c r="E4214" s="1">
        <v>45490</v>
      </c>
      <c r="F4214" s="1">
        <v>45490</v>
      </c>
      <c r="G4214" s="1">
        <v>45509</v>
      </c>
      <c r="H4214" t="s">
        <v>28</v>
      </c>
      <c r="I4214">
        <v>20</v>
      </c>
      <c r="J4214" t="s">
        <v>35</v>
      </c>
      <c r="K4214">
        <v>99213</v>
      </c>
      <c r="O4214">
        <v>1</v>
      </c>
      <c r="P4214">
        <v>171.34</v>
      </c>
      <c r="Q4214">
        <v>131.80000000000001</v>
      </c>
      <c r="R4214">
        <v>105.44</v>
      </c>
      <c r="S4214">
        <v>26.36</v>
      </c>
      <c r="T4214" t="s">
        <v>30</v>
      </c>
      <c r="X4214" t="s">
        <v>146</v>
      </c>
      <c r="Y4214" t="s">
        <v>147</v>
      </c>
      <c r="Z4214" t="s">
        <v>36</v>
      </c>
      <c r="AA4214" t="str">
        <f>IFERROR(_xlfn.XLOOKUP($J4214,avoidable_ed_reference!$A$2:$A$13,avoidable_ed_reference!$C$2:$C$13),"Not Classified")</f>
        <v>Avoidable</v>
      </c>
      <c r="AB4214" t="str">
        <f>IFERROR(_xlfn.XLOOKUP($B4214,enrollment!$A$2:$A$801,enrollment!$I$2:$I$801),"")</f>
        <v>GA</v>
      </c>
      <c r="AC4214">
        <f>IFERROR(_xlfn.XLOOKUP($B4214,enrollment!$A$2:$A$801,enrollment!$L$2:$L$801),"")</f>
        <v>69</v>
      </c>
      <c r="AD4214" t="str" cm="1">
        <f t="array" ref="AD4214">_xlfn.IFS(AC4214="","Unknown",AC4214&lt;18,"0-17",AC4214&lt;35,"18-34",AC4214&lt;50,"35-49",AC4214&lt;65,"50-64",TRUE,"65+")</f>
        <v>65+</v>
      </c>
      <c r="AE4214">
        <f>IFERROR(_xlfn.XLOOKUP($B4214,enrollment!$A$2:$A$801,enrollment!$O$2:$O$801),"")</f>
        <v>8901234567</v>
      </c>
      <c r="AF4214">
        <f>IFERROR(_xlfn.XLOOKUP($AE4214,providers!$B$2:$B$11,providers!$Q$2:$Q$11),"")</f>
        <v>3.7</v>
      </c>
      <c r="AG4214" s="1">
        <f t="shared" si="65"/>
        <v>45474</v>
      </c>
    </row>
    <row r="4215" spans="1:33" x14ac:dyDescent="0.25">
      <c r="A4215" t="s">
        <v>4859</v>
      </c>
      <c r="B4215" t="s">
        <v>4853</v>
      </c>
      <c r="C4215">
        <v>7890123456</v>
      </c>
      <c r="D4215">
        <v>7890123456</v>
      </c>
      <c r="E4215" s="1">
        <v>45526</v>
      </c>
      <c r="F4215" s="1">
        <v>45526</v>
      </c>
      <c r="G4215" s="1">
        <v>45543</v>
      </c>
      <c r="H4215" t="s">
        <v>28</v>
      </c>
      <c r="I4215">
        <v>23</v>
      </c>
      <c r="J4215" t="s">
        <v>91</v>
      </c>
      <c r="K4215">
        <v>99284</v>
      </c>
      <c r="O4215">
        <v>1</v>
      </c>
      <c r="P4215">
        <v>2488.88</v>
      </c>
      <c r="Q4215">
        <v>1382.71</v>
      </c>
      <c r="R4215">
        <v>1106.17</v>
      </c>
      <c r="S4215">
        <v>276.54000000000002</v>
      </c>
      <c r="T4215" t="s">
        <v>30</v>
      </c>
      <c r="X4215" t="s">
        <v>146</v>
      </c>
      <c r="Y4215" t="s">
        <v>147</v>
      </c>
      <c r="Z4215" t="s">
        <v>45</v>
      </c>
      <c r="AA4215" t="str">
        <f>IFERROR(_xlfn.XLOOKUP($J4215,avoidable_ed_reference!$A$2:$A$13,avoidable_ed_reference!$C$2:$C$13),"Not Classified")</f>
        <v>Avoidable</v>
      </c>
      <c r="AB4215" t="str">
        <f>IFERROR(_xlfn.XLOOKUP($B4215,enrollment!$A$2:$A$801,enrollment!$I$2:$I$801),"")</f>
        <v>GA</v>
      </c>
      <c r="AC4215">
        <f>IFERROR(_xlfn.XLOOKUP($B4215,enrollment!$A$2:$A$801,enrollment!$L$2:$L$801),"")</f>
        <v>69</v>
      </c>
      <c r="AD4215" t="str" cm="1">
        <f t="array" ref="AD4215">_xlfn.IFS(AC4215="","Unknown",AC4215&lt;18,"0-17",AC4215&lt;35,"18-34",AC4215&lt;50,"35-49",AC4215&lt;65,"50-64",TRUE,"65+")</f>
        <v>65+</v>
      </c>
      <c r="AE4215">
        <f>IFERROR(_xlfn.XLOOKUP($B4215,enrollment!$A$2:$A$801,enrollment!$O$2:$O$801),"")</f>
        <v>8901234567</v>
      </c>
      <c r="AF4215">
        <f>IFERROR(_xlfn.XLOOKUP($AE4215,providers!$B$2:$B$11,providers!$Q$2:$Q$11),"")</f>
        <v>3.7</v>
      </c>
      <c r="AG4215" s="1">
        <f t="shared" si="65"/>
        <v>45505</v>
      </c>
    </row>
    <row r="4216" spans="1:33" x14ac:dyDescent="0.25">
      <c r="A4216" t="s">
        <v>4860</v>
      </c>
      <c r="B4216" t="s">
        <v>4861</v>
      </c>
      <c r="C4216">
        <v>5678901234</v>
      </c>
      <c r="D4216">
        <v>5678901234</v>
      </c>
      <c r="E4216" s="1">
        <v>45576</v>
      </c>
      <c r="F4216" s="1">
        <v>45576</v>
      </c>
      <c r="G4216" s="1">
        <v>45596</v>
      </c>
      <c r="H4216" t="s">
        <v>28</v>
      </c>
      <c r="I4216">
        <v>20</v>
      </c>
      <c r="J4216" t="s">
        <v>35</v>
      </c>
      <c r="K4216">
        <v>99213</v>
      </c>
      <c r="O4216">
        <v>1</v>
      </c>
      <c r="P4216">
        <v>156.44999999999999</v>
      </c>
      <c r="Q4216">
        <v>120.35</v>
      </c>
      <c r="R4216">
        <v>96.28</v>
      </c>
      <c r="S4216">
        <v>24.07</v>
      </c>
      <c r="T4216" t="s">
        <v>30</v>
      </c>
      <c r="X4216" t="s">
        <v>43</v>
      </c>
      <c r="Y4216" t="s">
        <v>44</v>
      </c>
      <c r="Z4216" t="s">
        <v>36</v>
      </c>
      <c r="AA4216" t="str">
        <f>IFERROR(_xlfn.XLOOKUP($J4216,avoidable_ed_reference!$A$2:$A$13,avoidable_ed_reference!$C$2:$C$13),"Not Classified")</f>
        <v>Avoidable</v>
      </c>
      <c r="AB4216" t="str">
        <f>IFERROR(_xlfn.XLOOKUP($B4216,enrollment!$A$2:$A$801,enrollment!$I$2:$I$801),"")</f>
        <v>OH</v>
      </c>
      <c r="AC4216">
        <f>IFERROR(_xlfn.XLOOKUP($B4216,enrollment!$A$2:$A$801,enrollment!$L$2:$L$801),"")</f>
        <v>39</v>
      </c>
      <c r="AD4216" t="str" cm="1">
        <f t="array" ref="AD4216">_xlfn.IFS(AC4216="","Unknown",AC4216&lt;18,"0-17",AC4216&lt;35,"18-34",AC4216&lt;50,"35-49",AC4216&lt;65,"50-64",TRUE,"65+")</f>
        <v>35-49</v>
      </c>
      <c r="AE4216">
        <f>IFERROR(_xlfn.XLOOKUP($B4216,enrollment!$A$2:$A$801,enrollment!$O$2:$O$801),"")</f>
        <v>2345678901</v>
      </c>
      <c r="AF4216">
        <f>IFERROR(_xlfn.XLOOKUP($AE4216,providers!$B$2:$B$11,providers!$Q$2:$Q$11),"")</f>
        <v>4.2</v>
      </c>
      <c r="AG4216" s="1">
        <f t="shared" si="65"/>
        <v>45566</v>
      </c>
    </row>
    <row r="4217" spans="1:33" x14ac:dyDescent="0.25">
      <c r="A4217" t="s">
        <v>4862</v>
      </c>
      <c r="B4217" t="s">
        <v>4861</v>
      </c>
      <c r="C4217">
        <v>2345678901</v>
      </c>
      <c r="D4217">
        <v>2345678901</v>
      </c>
      <c r="E4217" s="1">
        <v>45505</v>
      </c>
      <c r="F4217" s="1">
        <v>45505</v>
      </c>
      <c r="G4217" s="1">
        <v>45525</v>
      </c>
      <c r="H4217" t="s">
        <v>28</v>
      </c>
      <c r="I4217">
        <v>11</v>
      </c>
      <c r="J4217" t="s">
        <v>38</v>
      </c>
      <c r="K4217">
        <v>99213</v>
      </c>
      <c r="O4217">
        <v>1</v>
      </c>
      <c r="P4217">
        <v>239.53</v>
      </c>
      <c r="Q4217">
        <v>177.43</v>
      </c>
      <c r="R4217">
        <v>141.94</v>
      </c>
      <c r="S4217">
        <v>35.49</v>
      </c>
      <c r="T4217" t="s">
        <v>30</v>
      </c>
      <c r="X4217" t="s">
        <v>43</v>
      </c>
      <c r="Y4217" t="s">
        <v>44</v>
      </c>
      <c r="Z4217" t="s">
        <v>39</v>
      </c>
      <c r="AA4217" t="str">
        <f>IFERROR(_xlfn.XLOOKUP($J4217,avoidable_ed_reference!$A$2:$A$13,avoidable_ed_reference!$C$2:$C$13),"Not Classified")</f>
        <v>Not Classified</v>
      </c>
      <c r="AB4217" t="str">
        <f>IFERROR(_xlfn.XLOOKUP($B4217,enrollment!$A$2:$A$801,enrollment!$I$2:$I$801),"")</f>
        <v>OH</v>
      </c>
      <c r="AC4217">
        <f>IFERROR(_xlfn.XLOOKUP($B4217,enrollment!$A$2:$A$801,enrollment!$L$2:$L$801),"")</f>
        <v>39</v>
      </c>
      <c r="AD4217" t="str" cm="1">
        <f t="array" ref="AD4217">_xlfn.IFS(AC4217="","Unknown",AC4217&lt;18,"0-17",AC4217&lt;35,"18-34",AC4217&lt;50,"35-49",AC4217&lt;65,"50-64",TRUE,"65+")</f>
        <v>35-49</v>
      </c>
      <c r="AE4217">
        <f>IFERROR(_xlfn.XLOOKUP($B4217,enrollment!$A$2:$A$801,enrollment!$O$2:$O$801),"")</f>
        <v>2345678901</v>
      </c>
      <c r="AF4217">
        <f>IFERROR(_xlfn.XLOOKUP($AE4217,providers!$B$2:$B$11,providers!$Q$2:$Q$11),"")</f>
        <v>4.2</v>
      </c>
      <c r="AG4217" s="1">
        <f t="shared" si="65"/>
        <v>45505</v>
      </c>
    </row>
    <row r="4218" spans="1:33" x14ac:dyDescent="0.25">
      <c r="A4218" t="s">
        <v>4863</v>
      </c>
      <c r="B4218" t="s">
        <v>4861</v>
      </c>
      <c r="C4218">
        <v>2345678901</v>
      </c>
      <c r="D4218">
        <v>2345678901</v>
      </c>
      <c r="E4218" s="1">
        <v>45384</v>
      </c>
      <c r="F4218" s="1">
        <v>45384</v>
      </c>
      <c r="G4218" s="1">
        <v>45408</v>
      </c>
      <c r="H4218" t="s">
        <v>28</v>
      </c>
      <c r="I4218">
        <v>11</v>
      </c>
      <c r="J4218" t="s">
        <v>38</v>
      </c>
      <c r="K4218">
        <v>99213</v>
      </c>
      <c r="O4218">
        <v>1</v>
      </c>
      <c r="P4218">
        <v>198.57</v>
      </c>
      <c r="Q4218">
        <v>147.09</v>
      </c>
      <c r="R4218">
        <v>117.67</v>
      </c>
      <c r="S4218">
        <v>29.42</v>
      </c>
      <c r="T4218" t="s">
        <v>30</v>
      </c>
      <c r="X4218" t="s">
        <v>43</v>
      </c>
      <c r="Y4218" t="s">
        <v>44</v>
      </c>
      <c r="Z4218" t="s">
        <v>39</v>
      </c>
      <c r="AA4218" t="str">
        <f>IFERROR(_xlfn.XLOOKUP($J4218,avoidable_ed_reference!$A$2:$A$13,avoidable_ed_reference!$C$2:$C$13),"Not Classified")</f>
        <v>Not Classified</v>
      </c>
      <c r="AB4218" t="str">
        <f>IFERROR(_xlfn.XLOOKUP($B4218,enrollment!$A$2:$A$801,enrollment!$I$2:$I$801),"")</f>
        <v>OH</v>
      </c>
      <c r="AC4218">
        <f>IFERROR(_xlfn.XLOOKUP($B4218,enrollment!$A$2:$A$801,enrollment!$L$2:$L$801),"")</f>
        <v>39</v>
      </c>
      <c r="AD4218" t="str" cm="1">
        <f t="array" ref="AD4218">_xlfn.IFS(AC4218="","Unknown",AC4218&lt;18,"0-17",AC4218&lt;35,"18-34",AC4218&lt;50,"35-49",AC4218&lt;65,"50-64",TRUE,"65+")</f>
        <v>35-49</v>
      </c>
      <c r="AE4218">
        <f>IFERROR(_xlfn.XLOOKUP($B4218,enrollment!$A$2:$A$801,enrollment!$O$2:$O$801),"")</f>
        <v>2345678901</v>
      </c>
      <c r="AF4218">
        <f>IFERROR(_xlfn.XLOOKUP($AE4218,providers!$B$2:$B$11,providers!$Q$2:$Q$11),"")</f>
        <v>4.2</v>
      </c>
      <c r="AG4218" s="1">
        <f t="shared" si="65"/>
        <v>45383</v>
      </c>
    </row>
    <row r="4219" spans="1:33" x14ac:dyDescent="0.25">
      <c r="A4219" t="s">
        <v>4864</v>
      </c>
      <c r="B4219" t="s">
        <v>4861</v>
      </c>
      <c r="C4219">
        <v>2345678901</v>
      </c>
      <c r="D4219">
        <v>2345678901</v>
      </c>
      <c r="E4219" s="1">
        <v>45481</v>
      </c>
      <c r="F4219" s="1">
        <v>45481</v>
      </c>
      <c r="G4219" s="1">
        <v>45502</v>
      </c>
      <c r="H4219" t="s">
        <v>28</v>
      </c>
      <c r="I4219">
        <v>11</v>
      </c>
      <c r="J4219" t="s">
        <v>38</v>
      </c>
      <c r="K4219">
        <v>99213</v>
      </c>
      <c r="O4219">
        <v>1</v>
      </c>
      <c r="P4219">
        <v>181.49</v>
      </c>
      <c r="Q4219">
        <v>134.44</v>
      </c>
      <c r="R4219">
        <v>107.55</v>
      </c>
      <c r="S4219">
        <v>26.89</v>
      </c>
      <c r="T4219" t="s">
        <v>30</v>
      </c>
      <c r="X4219" t="s">
        <v>43</v>
      </c>
      <c r="Y4219" t="s">
        <v>44</v>
      </c>
      <c r="Z4219" t="s">
        <v>39</v>
      </c>
      <c r="AA4219" t="str">
        <f>IFERROR(_xlfn.XLOOKUP($J4219,avoidable_ed_reference!$A$2:$A$13,avoidable_ed_reference!$C$2:$C$13),"Not Classified")</f>
        <v>Not Classified</v>
      </c>
      <c r="AB4219" t="str">
        <f>IFERROR(_xlfn.XLOOKUP($B4219,enrollment!$A$2:$A$801,enrollment!$I$2:$I$801),"")</f>
        <v>OH</v>
      </c>
      <c r="AC4219">
        <f>IFERROR(_xlfn.XLOOKUP($B4219,enrollment!$A$2:$A$801,enrollment!$L$2:$L$801),"")</f>
        <v>39</v>
      </c>
      <c r="AD4219" t="str" cm="1">
        <f t="array" ref="AD4219">_xlfn.IFS(AC4219="","Unknown",AC4219&lt;18,"0-17",AC4219&lt;35,"18-34",AC4219&lt;50,"35-49",AC4219&lt;65,"50-64",TRUE,"65+")</f>
        <v>35-49</v>
      </c>
      <c r="AE4219">
        <f>IFERROR(_xlfn.XLOOKUP($B4219,enrollment!$A$2:$A$801,enrollment!$O$2:$O$801),"")</f>
        <v>2345678901</v>
      </c>
      <c r="AF4219">
        <f>IFERROR(_xlfn.XLOOKUP($AE4219,providers!$B$2:$B$11,providers!$Q$2:$Q$11),"")</f>
        <v>4.2</v>
      </c>
      <c r="AG4219" s="1">
        <f t="shared" si="65"/>
        <v>45474</v>
      </c>
    </row>
    <row r="4220" spans="1:33" x14ac:dyDescent="0.25">
      <c r="A4220" t="s">
        <v>4865</v>
      </c>
      <c r="B4220" t="s">
        <v>4861</v>
      </c>
      <c r="C4220">
        <v>9012345678</v>
      </c>
      <c r="D4220">
        <v>9012345678</v>
      </c>
      <c r="E4220" s="1">
        <v>45559</v>
      </c>
      <c r="F4220" s="1">
        <v>45559</v>
      </c>
      <c r="G4220" s="1">
        <v>45578</v>
      </c>
      <c r="H4220" t="s">
        <v>67</v>
      </c>
      <c r="I4220">
        <v>21</v>
      </c>
      <c r="J4220" t="s">
        <v>99</v>
      </c>
      <c r="K4220">
        <v>99223</v>
      </c>
      <c r="O4220">
        <v>1</v>
      </c>
      <c r="P4220">
        <v>17457.509999999998</v>
      </c>
      <c r="Q4220">
        <v>11262.91</v>
      </c>
      <c r="R4220">
        <v>9010.33</v>
      </c>
      <c r="S4220">
        <v>2252.58</v>
      </c>
      <c r="T4220" t="s">
        <v>30</v>
      </c>
      <c r="V4220">
        <v>1</v>
      </c>
      <c r="W4220" s="2" t="s">
        <v>68</v>
      </c>
      <c r="X4220" t="s">
        <v>43</v>
      </c>
      <c r="Y4220" t="s">
        <v>44</v>
      </c>
      <c r="Z4220" t="s">
        <v>69</v>
      </c>
      <c r="AA4220" t="str">
        <f>IFERROR(_xlfn.XLOOKUP($J4220,avoidable_ed_reference!$A$2:$A$13,avoidable_ed_reference!$C$2:$C$13),"Not Classified")</f>
        <v>Not Classified</v>
      </c>
      <c r="AB4220" t="str">
        <f>IFERROR(_xlfn.XLOOKUP($B4220,enrollment!$A$2:$A$801,enrollment!$I$2:$I$801),"")</f>
        <v>OH</v>
      </c>
      <c r="AC4220">
        <f>IFERROR(_xlfn.XLOOKUP($B4220,enrollment!$A$2:$A$801,enrollment!$L$2:$L$801),"")</f>
        <v>39</v>
      </c>
      <c r="AD4220" t="str" cm="1">
        <f t="array" ref="AD4220">_xlfn.IFS(AC4220="","Unknown",AC4220&lt;18,"0-17",AC4220&lt;35,"18-34",AC4220&lt;50,"35-49",AC4220&lt;65,"50-64",TRUE,"65+")</f>
        <v>35-49</v>
      </c>
      <c r="AE4220">
        <f>IFERROR(_xlfn.XLOOKUP($B4220,enrollment!$A$2:$A$801,enrollment!$O$2:$O$801),"")</f>
        <v>2345678901</v>
      </c>
      <c r="AF4220">
        <f>IFERROR(_xlfn.XLOOKUP($AE4220,providers!$B$2:$B$11,providers!$Q$2:$Q$11),"")</f>
        <v>4.2</v>
      </c>
      <c r="AG4220" s="1">
        <f t="shared" si="65"/>
        <v>45536</v>
      </c>
    </row>
    <row r="4221" spans="1:33" x14ac:dyDescent="0.25">
      <c r="A4221" t="s">
        <v>4866</v>
      </c>
      <c r="B4221" t="s">
        <v>4861</v>
      </c>
      <c r="C4221">
        <v>2233445566</v>
      </c>
      <c r="D4221">
        <v>2233445566</v>
      </c>
      <c r="E4221" s="1">
        <v>45464</v>
      </c>
      <c r="F4221" s="1">
        <v>45464</v>
      </c>
      <c r="G4221" s="1">
        <v>45478</v>
      </c>
      <c r="H4221" t="s">
        <v>28</v>
      </c>
      <c r="I4221">
        <v>22</v>
      </c>
      <c r="J4221" t="s">
        <v>29</v>
      </c>
      <c r="K4221">
        <v>90837</v>
      </c>
      <c r="O4221">
        <v>1</v>
      </c>
      <c r="P4221">
        <v>248.62</v>
      </c>
      <c r="Q4221">
        <v>184.16</v>
      </c>
      <c r="R4221">
        <v>147.33000000000001</v>
      </c>
      <c r="S4221">
        <v>36.83</v>
      </c>
      <c r="T4221" t="s">
        <v>30</v>
      </c>
      <c r="X4221" t="s">
        <v>43</v>
      </c>
      <c r="Y4221" t="s">
        <v>44</v>
      </c>
      <c r="Z4221" t="s">
        <v>33</v>
      </c>
      <c r="AA4221" t="str">
        <f>IFERROR(_xlfn.XLOOKUP($J4221,avoidable_ed_reference!$A$2:$A$13,avoidable_ed_reference!$C$2:$C$13),"Not Classified")</f>
        <v>Potentially Avoidable</v>
      </c>
      <c r="AB4221" t="str">
        <f>IFERROR(_xlfn.XLOOKUP($B4221,enrollment!$A$2:$A$801,enrollment!$I$2:$I$801),"")</f>
        <v>OH</v>
      </c>
      <c r="AC4221">
        <f>IFERROR(_xlfn.XLOOKUP($B4221,enrollment!$A$2:$A$801,enrollment!$L$2:$L$801),"")</f>
        <v>39</v>
      </c>
      <c r="AD4221" t="str" cm="1">
        <f t="array" ref="AD4221">_xlfn.IFS(AC4221="","Unknown",AC4221&lt;18,"0-17",AC4221&lt;35,"18-34",AC4221&lt;50,"35-49",AC4221&lt;65,"50-64",TRUE,"65+")</f>
        <v>35-49</v>
      </c>
      <c r="AE4221">
        <f>IFERROR(_xlfn.XLOOKUP($B4221,enrollment!$A$2:$A$801,enrollment!$O$2:$O$801),"")</f>
        <v>2345678901</v>
      </c>
      <c r="AF4221">
        <f>IFERROR(_xlfn.XLOOKUP($AE4221,providers!$B$2:$B$11,providers!$Q$2:$Q$11),"")</f>
        <v>4.2</v>
      </c>
      <c r="AG4221" s="1">
        <f t="shared" si="65"/>
        <v>45444</v>
      </c>
    </row>
    <row r="4222" spans="1:33" x14ac:dyDescent="0.25">
      <c r="A4222" t="s">
        <v>4867</v>
      </c>
      <c r="B4222" t="s">
        <v>4861</v>
      </c>
      <c r="C4222">
        <v>2345678901</v>
      </c>
      <c r="D4222">
        <v>2345678901</v>
      </c>
      <c r="E4222" s="1">
        <v>45444</v>
      </c>
      <c r="F4222" s="1">
        <v>45444</v>
      </c>
      <c r="G4222" s="1">
        <v>45460</v>
      </c>
      <c r="H4222" t="s">
        <v>28</v>
      </c>
      <c r="I4222">
        <v>11</v>
      </c>
      <c r="J4222" t="s">
        <v>38</v>
      </c>
      <c r="K4222">
        <v>99213</v>
      </c>
      <c r="O4222">
        <v>1</v>
      </c>
      <c r="P4222">
        <v>173</v>
      </c>
      <c r="Q4222">
        <v>128.15</v>
      </c>
      <c r="R4222">
        <v>102.52</v>
      </c>
      <c r="S4222">
        <v>25.63</v>
      </c>
      <c r="T4222" t="s">
        <v>30</v>
      </c>
      <c r="X4222" t="s">
        <v>43</v>
      </c>
      <c r="Y4222" t="s">
        <v>44</v>
      </c>
      <c r="Z4222" t="s">
        <v>39</v>
      </c>
      <c r="AA4222" t="str">
        <f>IFERROR(_xlfn.XLOOKUP($J4222,avoidable_ed_reference!$A$2:$A$13,avoidable_ed_reference!$C$2:$C$13),"Not Classified")</f>
        <v>Not Classified</v>
      </c>
      <c r="AB4222" t="str">
        <f>IFERROR(_xlfn.XLOOKUP($B4222,enrollment!$A$2:$A$801,enrollment!$I$2:$I$801),"")</f>
        <v>OH</v>
      </c>
      <c r="AC4222">
        <f>IFERROR(_xlfn.XLOOKUP($B4222,enrollment!$A$2:$A$801,enrollment!$L$2:$L$801),"")</f>
        <v>39</v>
      </c>
      <c r="AD4222" t="str" cm="1">
        <f t="array" ref="AD4222">_xlfn.IFS(AC4222="","Unknown",AC4222&lt;18,"0-17",AC4222&lt;35,"18-34",AC4222&lt;50,"35-49",AC4222&lt;65,"50-64",TRUE,"65+")</f>
        <v>35-49</v>
      </c>
      <c r="AE4222">
        <f>IFERROR(_xlfn.XLOOKUP($B4222,enrollment!$A$2:$A$801,enrollment!$O$2:$O$801),"")</f>
        <v>2345678901</v>
      </c>
      <c r="AF4222">
        <f>IFERROR(_xlfn.XLOOKUP($AE4222,providers!$B$2:$B$11,providers!$Q$2:$Q$11),"")</f>
        <v>4.2</v>
      </c>
      <c r="AG4222" s="1">
        <f t="shared" si="65"/>
        <v>45444</v>
      </c>
    </row>
    <row r="4223" spans="1:33" x14ac:dyDescent="0.25">
      <c r="A4223" t="s">
        <v>4868</v>
      </c>
      <c r="B4223" t="s">
        <v>4861</v>
      </c>
      <c r="C4223">
        <v>2345678901</v>
      </c>
      <c r="D4223">
        <v>2345678901</v>
      </c>
      <c r="E4223" s="1">
        <v>45354</v>
      </c>
      <c r="F4223" s="1">
        <v>45354</v>
      </c>
      <c r="G4223" s="1">
        <v>45385</v>
      </c>
      <c r="H4223" t="s">
        <v>28</v>
      </c>
      <c r="I4223">
        <v>11</v>
      </c>
      <c r="J4223" t="s">
        <v>47</v>
      </c>
      <c r="K4223">
        <v>99213</v>
      </c>
      <c r="O4223">
        <v>1</v>
      </c>
      <c r="P4223">
        <v>219.52</v>
      </c>
      <c r="Q4223">
        <v>162.61000000000001</v>
      </c>
      <c r="R4223">
        <v>130.09</v>
      </c>
      <c r="S4223">
        <v>32.520000000000003</v>
      </c>
      <c r="T4223" t="s">
        <v>30</v>
      </c>
      <c r="X4223" t="s">
        <v>43</v>
      </c>
      <c r="Y4223" t="s">
        <v>44</v>
      </c>
      <c r="Z4223" t="s">
        <v>39</v>
      </c>
      <c r="AA4223" t="str">
        <f>IFERROR(_xlfn.XLOOKUP($J4223,avoidable_ed_reference!$A$2:$A$13,avoidable_ed_reference!$C$2:$C$13),"Not Classified")</f>
        <v>Not Classified</v>
      </c>
      <c r="AB4223" t="str">
        <f>IFERROR(_xlfn.XLOOKUP($B4223,enrollment!$A$2:$A$801,enrollment!$I$2:$I$801),"")</f>
        <v>OH</v>
      </c>
      <c r="AC4223">
        <f>IFERROR(_xlfn.XLOOKUP($B4223,enrollment!$A$2:$A$801,enrollment!$L$2:$L$801),"")</f>
        <v>39</v>
      </c>
      <c r="AD4223" t="str" cm="1">
        <f t="array" ref="AD4223">_xlfn.IFS(AC4223="","Unknown",AC4223&lt;18,"0-17",AC4223&lt;35,"18-34",AC4223&lt;50,"35-49",AC4223&lt;65,"50-64",TRUE,"65+")</f>
        <v>35-49</v>
      </c>
      <c r="AE4223">
        <f>IFERROR(_xlfn.XLOOKUP($B4223,enrollment!$A$2:$A$801,enrollment!$O$2:$O$801),"")</f>
        <v>2345678901</v>
      </c>
      <c r="AF4223">
        <f>IFERROR(_xlfn.XLOOKUP($AE4223,providers!$B$2:$B$11,providers!$Q$2:$Q$11),"")</f>
        <v>4.2</v>
      </c>
      <c r="AG4223" s="1">
        <f t="shared" si="65"/>
        <v>45352</v>
      </c>
    </row>
    <row r="4224" spans="1:33" x14ac:dyDescent="0.25">
      <c r="A4224" t="s">
        <v>4869</v>
      </c>
      <c r="B4224" t="s">
        <v>4861</v>
      </c>
      <c r="C4224">
        <v>5678901234</v>
      </c>
      <c r="D4224">
        <v>5678901234</v>
      </c>
      <c r="E4224" s="1">
        <v>45434</v>
      </c>
      <c r="F4224" s="1">
        <v>45434</v>
      </c>
      <c r="G4224" s="1">
        <v>45455</v>
      </c>
      <c r="H4224" t="s">
        <v>28</v>
      </c>
      <c r="I4224">
        <v>20</v>
      </c>
      <c r="J4224" t="s">
        <v>35</v>
      </c>
      <c r="K4224">
        <v>99213</v>
      </c>
      <c r="O4224">
        <v>1</v>
      </c>
      <c r="P4224">
        <v>196.46</v>
      </c>
      <c r="Q4224">
        <v>151.12</v>
      </c>
      <c r="R4224">
        <v>120.9</v>
      </c>
      <c r="S4224">
        <v>30.22</v>
      </c>
      <c r="T4224" t="s">
        <v>30</v>
      </c>
      <c r="X4224" t="s">
        <v>43</v>
      </c>
      <c r="Y4224" t="s">
        <v>44</v>
      </c>
      <c r="Z4224" t="s">
        <v>36</v>
      </c>
      <c r="AA4224" t="str">
        <f>IFERROR(_xlfn.XLOOKUP($J4224,avoidable_ed_reference!$A$2:$A$13,avoidable_ed_reference!$C$2:$C$13),"Not Classified")</f>
        <v>Avoidable</v>
      </c>
      <c r="AB4224" t="str">
        <f>IFERROR(_xlfn.XLOOKUP($B4224,enrollment!$A$2:$A$801,enrollment!$I$2:$I$801),"")</f>
        <v>OH</v>
      </c>
      <c r="AC4224">
        <f>IFERROR(_xlfn.XLOOKUP($B4224,enrollment!$A$2:$A$801,enrollment!$L$2:$L$801),"")</f>
        <v>39</v>
      </c>
      <c r="AD4224" t="str" cm="1">
        <f t="array" ref="AD4224">_xlfn.IFS(AC4224="","Unknown",AC4224&lt;18,"0-17",AC4224&lt;35,"18-34",AC4224&lt;50,"35-49",AC4224&lt;65,"50-64",TRUE,"65+")</f>
        <v>35-49</v>
      </c>
      <c r="AE4224">
        <f>IFERROR(_xlfn.XLOOKUP($B4224,enrollment!$A$2:$A$801,enrollment!$O$2:$O$801),"")</f>
        <v>2345678901</v>
      </c>
      <c r="AF4224">
        <f>IFERROR(_xlfn.XLOOKUP($AE4224,providers!$B$2:$B$11,providers!$Q$2:$Q$11),"")</f>
        <v>4.2</v>
      </c>
      <c r="AG4224" s="1">
        <f t="shared" si="65"/>
        <v>45413</v>
      </c>
    </row>
    <row r="4225" spans="1:33" x14ac:dyDescent="0.25">
      <c r="A4225" t="s">
        <v>4870</v>
      </c>
      <c r="B4225" t="s">
        <v>4861</v>
      </c>
      <c r="C4225">
        <v>5678901234</v>
      </c>
      <c r="D4225">
        <v>5678901234</v>
      </c>
      <c r="E4225" s="1">
        <v>45340</v>
      </c>
      <c r="F4225" s="1">
        <v>45340</v>
      </c>
      <c r="G4225" s="1">
        <v>45370</v>
      </c>
      <c r="H4225" t="s">
        <v>28</v>
      </c>
      <c r="I4225">
        <v>20</v>
      </c>
      <c r="J4225" t="s">
        <v>35</v>
      </c>
      <c r="K4225">
        <v>99213</v>
      </c>
      <c r="O4225">
        <v>1</v>
      </c>
      <c r="P4225">
        <v>207</v>
      </c>
      <c r="Q4225">
        <v>159.22999999999999</v>
      </c>
      <c r="R4225">
        <v>127.38</v>
      </c>
      <c r="S4225">
        <v>31.85</v>
      </c>
      <c r="T4225" t="s">
        <v>30</v>
      </c>
      <c r="X4225" t="s">
        <v>43</v>
      </c>
      <c r="Y4225" t="s">
        <v>44</v>
      </c>
      <c r="Z4225" t="s">
        <v>36</v>
      </c>
      <c r="AA4225" t="str">
        <f>IFERROR(_xlfn.XLOOKUP($J4225,avoidable_ed_reference!$A$2:$A$13,avoidable_ed_reference!$C$2:$C$13),"Not Classified")</f>
        <v>Avoidable</v>
      </c>
      <c r="AB4225" t="str">
        <f>IFERROR(_xlfn.XLOOKUP($B4225,enrollment!$A$2:$A$801,enrollment!$I$2:$I$801),"")</f>
        <v>OH</v>
      </c>
      <c r="AC4225">
        <f>IFERROR(_xlfn.XLOOKUP($B4225,enrollment!$A$2:$A$801,enrollment!$L$2:$L$801),"")</f>
        <v>39</v>
      </c>
      <c r="AD4225" t="str" cm="1">
        <f t="array" ref="AD4225">_xlfn.IFS(AC4225="","Unknown",AC4225&lt;18,"0-17",AC4225&lt;35,"18-34",AC4225&lt;50,"35-49",AC4225&lt;65,"50-64",TRUE,"65+")</f>
        <v>35-49</v>
      </c>
      <c r="AE4225">
        <f>IFERROR(_xlfn.XLOOKUP($B4225,enrollment!$A$2:$A$801,enrollment!$O$2:$O$801),"")</f>
        <v>2345678901</v>
      </c>
      <c r="AF4225">
        <f>IFERROR(_xlfn.XLOOKUP($AE4225,providers!$B$2:$B$11,providers!$Q$2:$Q$11),"")</f>
        <v>4.2</v>
      </c>
      <c r="AG4225" s="1">
        <f t="shared" si="65"/>
        <v>45323</v>
      </c>
    </row>
    <row r="4226" spans="1:33" x14ac:dyDescent="0.25">
      <c r="A4226" t="s">
        <v>4871</v>
      </c>
      <c r="B4226" t="s">
        <v>4872</v>
      </c>
      <c r="C4226">
        <v>9012345678</v>
      </c>
      <c r="D4226">
        <v>9012345678</v>
      </c>
      <c r="E4226" s="1">
        <v>45392</v>
      </c>
      <c r="F4226" s="1">
        <v>45392</v>
      </c>
      <c r="G4226" s="1">
        <v>45415</v>
      </c>
      <c r="H4226" t="s">
        <v>28</v>
      </c>
      <c r="I4226">
        <v>11</v>
      </c>
      <c r="J4226" t="s">
        <v>38</v>
      </c>
      <c r="K4226">
        <v>99213</v>
      </c>
      <c r="O4226">
        <v>1</v>
      </c>
      <c r="P4226">
        <v>211.84</v>
      </c>
      <c r="Q4226">
        <v>156.91999999999999</v>
      </c>
      <c r="R4226">
        <v>125.54</v>
      </c>
      <c r="S4226">
        <v>31.38</v>
      </c>
      <c r="T4226" t="s">
        <v>30</v>
      </c>
      <c r="X4226" t="s">
        <v>43</v>
      </c>
      <c r="Y4226" t="s">
        <v>44</v>
      </c>
      <c r="Z4226" t="s">
        <v>39</v>
      </c>
      <c r="AA4226" t="str">
        <f>IFERROR(_xlfn.XLOOKUP($J4226,avoidable_ed_reference!$A$2:$A$13,avoidable_ed_reference!$C$2:$C$13),"Not Classified")</f>
        <v>Not Classified</v>
      </c>
      <c r="AB4226" t="str">
        <f>IFERROR(_xlfn.XLOOKUP($B4226,enrollment!$A$2:$A$801,enrollment!$I$2:$I$801),"")</f>
        <v>KY</v>
      </c>
      <c r="AC4226">
        <f>IFERROR(_xlfn.XLOOKUP($B4226,enrollment!$A$2:$A$801,enrollment!$L$2:$L$801),"")</f>
        <v>67</v>
      </c>
      <c r="AD4226" t="str" cm="1">
        <f t="array" ref="AD4226">_xlfn.IFS(AC4226="","Unknown",AC4226&lt;18,"0-17",AC4226&lt;35,"18-34",AC4226&lt;50,"35-49",AC4226&lt;65,"50-64",TRUE,"65+")</f>
        <v>65+</v>
      </c>
      <c r="AE4226">
        <f>IFERROR(_xlfn.XLOOKUP($B4226,enrollment!$A$2:$A$801,enrollment!$O$2:$O$801),"")</f>
        <v>9012345678</v>
      </c>
      <c r="AF4226">
        <f>IFERROR(_xlfn.XLOOKUP($AE4226,providers!$B$2:$B$11,providers!$Q$2:$Q$11),"")</f>
        <v>4.3</v>
      </c>
      <c r="AG4226" s="1">
        <f t="shared" si="65"/>
        <v>45383</v>
      </c>
    </row>
    <row r="4227" spans="1:33" x14ac:dyDescent="0.25">
      <c r="A4227" t="s">
        <v>4873</v>
      </c>
      <c r="B4227" t="s">
        <v>4872</v>
      </c>
      <c r="C4227">
        <v>3456789012</v>
      </c>
      <c r="D4227">
        <v>3456789012</v>
      </c>
      <c r="E4227" s="1">
        <v>45628</v>
      </c>
      <c r="F4227" s="1">
        <v>45628</v>
      </c>
      <c r="G4227" s="1">
        <v>45644</v>
      </c>
      <c r="H4227" t="s">
        <v>67</v>
      </c>
      <c r="I4227">
        <v>21</v>
      </c>
      <c r="J4227" t="s">
        <v>99</v>
      </c>
      <c r="K4227">
        <v>99223</v>
      </c>
      <c r="O4227">
        <v>1</v>
      </c>
      <c r="P4227">
        <v>17559.47</v>
      </c>
      <c r="Q4227">
        <v>11328.69</v>
      </c>
      <c r="R4227">
        <v>9062.9500000000007</v>
      </c>
      <c r="S4227">
        <v>2265.7399999999998</v>
      </c>
      <c r="T4227" t="s">
        <v>30</v>
      </c>
      <c r="V4227">
        <v>1</v>
      </c>
      <c r="W4227" s="2" t="s">
        <v>68</v>
      </c>
      <c r="X4227" t="s">
        <v>43</v>
      </c>
      <c r="Y4227" t="s">
        <v>44</v>
      </c>
      <c r="Z4227" t="s">
        <v>69</v>
      </c>
      <c r="AA4227" t="str">
        <f>IFERROR(_xlfn.XLOOKUP($J4227,avoidable_ed_reference!$A$2:$A$13,avoidable_ed_reference!$C$2:$C$13),"Not Classified")</f>
        <v>Not Classified</v>
      </c>
      <c r="AB4227" t="str">
        <f>IFERROR(_xlfn.XLOOKUP($B4227,enrollment!$A$2:$A$801,enrollment!$I$2:$I$801),"")</f>
        <v>KY</v>
      </c>
      <c r="AC4227">
        <f>IFERROR(_xlfn.XLOOKUP($B4227,enrollment!$A$2:$A$801,enrollment!$L$2:$L$801),"")</f>
        <v>67</v>
      </c>
      <c r="AD4227" t="str" cm="1">
        <f t="array" ref="AD4227">_xlfn.IFS(AC4227="","Unknown",AC4227&lt;18,"0-17",AC4227&lt;35,"18-34",AC4227&lt;50,"35-49",AC4227&lt;65,"50-64",TRUE,"65+")</f>
        <v>65+</v>
      </c>
      <c r="AE4227">
        <f>IFERROR(_xlfn.XLOOKUP($B4227,enrollment!$A$2:$A$801,enrollment!$O$2:$O$801),"")</f>
        <v>9012345678</v>
      </c>
      <c r="AF4227">
        <f>IFERROR(_xlfn.XLOOKUP($AE4227,providers!$B$2:$B$11,providers!$Q$2:$Q$11),"")</f>
        <v>4.3</v>
      </c>
      <c r="AG4227" s="1">
        <f t="shared" ref="AG4227:AG4290" si="66">EOMONTH(E4227,-1)+1</f>
        <v>45627</v>
      </c>
    </row>
    <row r="4228" spans="1:33" x14ac:dyDescent="0.25">
      <c r="A4228" t="s">
        <v>4874</v>
      </c>
      <c r="B4228" t="s">
        <v>4872</v>
      </c>
      <c r="C4228">
        <v>9012345678</v>
      </c>
      <c r="D4228">
        <v>9012345678</v>
      </c>
      <c r="E4228" s="1">
        <v>45441</v>
      </c>
      <c r="F4228" s="1">
        <v>45441</v>
      </c>
      <c r="G4228" s="1">
        <v>45473</v>
      </c>
      <c r="H4228" t="s">
        <v>28</v>
      </c>
      <c r="I4228">
        <v>11</v>
      </c>
      <c r="J4228" t="s">
        <v>38</v>
      </c>
      <c r="K4228">
        <v>99213</v>
      </c>
      <c r="O4228">
        <v>1</v>
      </c>
      <c r="P4228">
        <v>184.25</v>
      </c>
      <c r="Q4228">
        <v>136.47999999999999</v>
      </c>
      <c r="R4228">
        <v>109.18</v>
      </c>
      <c r="S4228">
        <v>27.3</v>
      </c>
      <c r="T4228" t="s">
        <v>30</v>
      </c>
      <c r="X4228" t="s">
        <v>43</v>
      </c>
      <c r="Y4228" t="s">
        <v>44</v>
      </c>
      <c r="Z4228" t="s">
        <v>39</v>
      </c>
      <c r="AA4228" t="str">
        <f>IFERROR(_xlfn.XLOOKUP($J4228,avoidable_ed_reference!$A$2:$A$13,avoidable_ed_reference!$C$2:$C$13),"Not Classified")</f>
        <v>Not Classified</v>
      </c>
      <c r="AB4228" t="str">
        <f>IFERROR(_xlfn.XLOOKUP($B4228,enrollment!$A$2:$A$801,enrollment!$I$2:$I$801),"")</f>
        <v>KY</v>
      </c>
      <c r="AC4228">
        <f>IFERROR(_xlfn.XLOOKUP($B4228,enrollment!$A$2:$A$801,enrollment!$L$2:$L$801),"")</f>
        <v>67</v>
      </c>
      <c r="AD4228" t="str" cm="1">
        <f t="array" ref="AD4228">_xlfn.IFS(AC4228="","Unknown",AC4228&lt;18,"0-17",AC4228&lt;35,"18-34",AC4228&lt;50,"35-49",AC4228&lt;65,"50-64",TRUE,"65+")</f>
        <v>65+</v>
      </c>
      <c r="AE4228">
        <f>IFERROR(_xlfn.XLOOKUP($B4228,enrollment!$A$2:$A$801,enrollment!$O$2:$O$801),"")</f>
        <v>9012345678</v>
      </c>
      <c r="AF4228">
        <f>IFERROR(_xlfn.XLOOKUP($AE4228,providers!$B$2:$B$11,providers!$Q$2:$Q$11),"")</f>
        <v>4.3</v>
      </c>
      <c r="AG4228" s="1">
        <f t="shared" si="66"/>
        <v>45413</v>
      </c>
    </row>
    <row r="4229" spans="1:33" x14ac:dyDescent="0.25">
      <c r="A4229" t="s">
        <v>4875</v>
      </c>
      <c r="B4229" t="s">
        <v>4876</v>
      </c>
      <c r="C4229">
        <v>9012345678</v>
      </c>
      <c r="D4229">
        <v>9012345678</v>
      </c>
      <c r="E4229" s="1">
        <v>45407</v>
      </c>
      <c r="F4229" s="1">
        <v>45407</v>
      </c>
      <c r="G4229" s="1">
        <v>45433</v>
      </c>
      <c r="H4229" t="s">
        <v>28</v>
      </c>
      <c r="I4229">
        <v>23</v>
      </c>
      <c r="J4229" t="s">
        <v>221</v>
      </c>
      <c r="K4229">
        <v>99284</v>
      </c>
      <c r="O4229">
        <v>1</v>
      </c>
      <c r="P4229">
        <v>2055.19</v>
      </c>
      <c r="Q4229">
        <v>1141.77</v>
      </c>
      <c r="R4229">
        <v>913.42</v>
      </c>
      <c r="S4229">
        <v>228.35</v>
      </c>
      <c r="T4229" t="s">
        <v>30</v>
      </c>
      <c r="X4229" t="s">
        <v>43</v>
      </c>
      <c r="Y4229" t="s">
        <v>44</v>
      </c>
      <c r="Z4229" t="s">
        <v>45</v>
      </c>
      <c r="AA4229" t="str">
        <f>IFERROR(_xlfn.XLOOKUP($J4229,avoidable_ed_reference!$A$2:$A$13,avoidable_ed_reference!$C$2:$C$13),"Not Classified")</f>
        <v>Avoidable</v>
      </c>
      <c r="AB4229" t="str">
        <f>IFERROR(_xlfn.XLOOKUP($B4229,enrollment!$A$2:$A$801,enrollment!$I$2:$I$801),"")</f>
        <v>TN</v>
      </c>
      <c r="AC4229">
        <f>IFERROR(_xlfn.XLOOKUP($B4229,enrollment!$A$2:$A$801,enrollment!$L$2:$L$801),"")</f>
        <v>61</v>
      </c>
      <c r="AD4229" t="str" cm="1">
        <f t="array" ref="AD4229">_xlfn.IFS(AC4229="","Unknown",AC4229&lt;18,"0-17",AC4229&lt;35,"18-34",AC4229&lt;50,"35-49",AC4229&lt;65,"50-64",TRUE,"65+")</f>
        <v>50-64</v>
      </c>
      <c r="AE4229">
        <f>IFERROR(_xlfn.XLOOKUP($B4229,enrollment!$A$2:$A$801,enrollment!$O$2:$O$801),"")</f>
        <v>0</v>
      </c>
      <c r="AF4229" t="str">
        <f>IFERROR(_xlfn.XLOOKUP($AE4229,providers!$B$2:$B$11,providers!$Q$2:$Q$11),"")</f>
        <v/>
      </c>
      <c r="AG4229" s="1">
        <f t="shared" si="66"/>
        <v>45383</v>
      </c>
    </row>
    <row r="4230" spans="1:33" x14ac:dyDescent="0.25">
      <c r="A4230" t="s">
        <v>4877</v>
      </c>
      <c r="B4230" t="s">
        <v>4876</v>
      </c>
      <c r="C4230">
        <v>6789012345</v>
      </c>
      <c r="D4230">
        <v>6789012345</v>
      </c>
      <c r="E4230" s="1">
        <v>45416</v>
      </c>
      <c r="F4230" s="1">
        <v>45416</v>
      </c>
      <c r="G4230" s="1">
        <v>45440</v>
      </c>
      <c r="H4230" t="s">
        <v>28</v>
      </c>
      <c r="I4230">
        <v>11</v>
      </c>
      <c r="J4230" t="s">
        <v>35</v>
      </c>
      <c r="K4230">
        <v>99213</v>
      </c>
      <c r="O4230">
        <v>1</v>
      </c>
      <c r="P4230">
        <v>215.3</v>
      </c>
      <c r="Q4230">
        <v>159.47999999999999</v>
      </c>
      <c r="R4230">
        <v>127.58</v>
      </c>
      <c r="S4230">
        <v>31.9</v>
      </c>
      <c r="T4230" t="s">
        <v>30</v>
      </c>
      <c r="X4230" t="s">
        <v>43</v>
      </c>
      <c r="Y4230" t="s">
        <v>44</v>
      </c>
      <c r="Z4230" t="s">
        <v>39</v>
      </c>
      <c r="AA4230" t="str">
        <f>IFERROR(_xlfn.XLOOKUP($J4230,avoidable_ed_reference!$A$2:$A$13,avoidable_ed_reference!$C$2:$C$13),"Not Classified")</f>
        <v>Avoidable</v>
      </c>
      <c r="AB4230" t="str">
        <f>IFERROR(_xlfn.XLOOKUP($B4230,enrollment!$A$2:$A$801,enrollment!$I$2:$I$801),"")</f>
        <v>TN</v>
      </c>
      <c r="AC4230">
        <f>IFERROR(_xlfn.XLOOKUP($B4230,enrollment!$A$2:$A$801,enrollment!$L$2:$L$801),"")</f>
        <v>61</v>
      </c>
      <c r="AD4230" t="str" cm="1">
        <f t="array" ref="AD4230">_xlfn.IFS(AC4230="","Unknown",AC4230&lt;18,"0-17",AC4230&lt;35,"18-34",AC4230&lt;50,"35-49",AC4230&lt;65,"50-64",TRUE,"65+")</f>
        <v>50-64</v>
      </c>
      <c r="AE4230">
        <f>IFERROR(_xlfn.XLOOKUP($B4230,enrollment!$A$2:$A$801,enrollment!$O$2:$O$801),"")</f>
        <v>0</v>
      </c>
      <c r="AF4230" t="str">
        <f>IFERROR(_xlfn.XLOOKUP($AE4230,providers!$B$2:$B$11,providers!$Q$2:$Q$11),"")</f>
        <v/>
      </c>
      <c r="AG4230" s="1">
        <f t="shared" si="66"/>
        <v>45413</v>
      </c>
    </row>
    <row r="4231" spans="1:33" x14ac:dyDescent="0.25">
      <c r="A4231" t="s">
        <v>4878</v>
      </c>
      <c r="B4231" t="s">
        <v>4876</v>
      </c>
      <c r="C4231">
        <v>3456789012</v>
      </c>
      <c r="D4231">
        <v>3456789012</v>
      </c>
      <c r="E4231" s="1">
        <v>45651</v>
      </c>
      <c r="F4231" s="1">
        <v>45651</v>
      </c>
      <c r="G4231" s="1">
        <v>45677</v>
      </c>
      <c r="H4231" t="s">
        <v>28</v>
      </c>
      <c r="I4231">
        <v>23</v>
      </c>
      <c r="J4231" t="s">
        <v>77</v>
      </c>
      <c r="K4231">
        <v>99284</v>
      </c>
      <c r="O4231">
        <v>1</v>
      </c>
      <c r="P4231">
        <v>2319.6999999999998</v>
      </c>
      <c r="Q4231">
        <v>1288.72</v>
      </c>
      <c r="R4231">
        <v>1030.98</v>
      </c>
      <c r="S4231">
        <v>257.74</v>
      </c>
      <c r="T4231" t="s">
        <v>30</v>
      </c>
      <c r="X4231" t="s">
        <v>43</v>
      </c>
      <c r="Y4231" t="s">
        <v>44</v>
      </c>
      <c r="Z4231" t="s">
        <v>45</v>
      </c>
      <c r="AA4231" t="str">
        <f>IFERROR(_xlfn.XLOOKUP($J4231,avoidable_ed_reference!$A$2:$A$13,avoidable_ed_reference!$C$2:$C$13),"Not Classified")</f>
        <v>Avoidable</v>
      </c>
      <c r="AB4231" t="str">
        <f>IFERROR(_xlfn.XLOOKUP($B4231,enrollment!$A$2:$A$801,enrollment!$I$2:$I$801),"")</f>
        <v>TN</v>
      </c>
      <c r="AC4231">
        <f>IFERROR(_xlfn.XLOOKUP($B4231,enrollment!$A$2:$A$801,enrollment!$L$2:$L$801),"")</f>
        <v>61</v>
      </c>
      <c r="AD4231" t="str" cm="1">
        <f t="array" ref="AD4231">_xlfn.IFS(AC4231="","Unknown",AC4231&lt;18,"0-17",AC4231&lt;35,"18-34",AC4231&lt;50,"35-49",AC4231&lt;65,"50-64",TRUE,"65+")</f>
        <v>50-64</v>
      </c>
      <c r="AE4231">
        <f>IFERROR(_xlfn.XLOOKUP($B4231,enrollment!$A$2:$A$801,enrollment!$O$2:$O$801),"")</f>
        <v>0</v>
      </c>
      <c r="AF4231" t="str">
        <f>IFERROR(_xlfn.XLOOKUP($AE4231,providers!$B$2:$B$11,providers!$Q$2:$Q$11),"")</f>
        <v/>
      </c>
      <c r="AG4231" s="1">
        <f t="shared" si="66"/>
        <v>45627</v>
      </c>
    </row>
    <row r="4232" spans="1:33" x14ac:dyDescent="0.25">
      <c r="A4232" t="s">
        <v>4879</v>
      </c>
      <c r="B4232" t="s">
        <v>4876</v>
      </c>
      <c r="C4232">
        <v>6789012345</v>
      </c>
      <c r="D4232">
        <v>6789012345</v>
      </c>
      <c r="E4232" s="1">
        <v>45370</v>
      </c>
      <c r="F4232" s="1">
        <v>45370</v>
      </c>
      <c r="G4232" s="1">
        <v>45392</v>
      </c>
      <c r="H4232" t="s">
        <v>28</v>
      </c>
      <c r="I4232">
        <v>23</v>
      </c>
      <c r="J4232" t="s">
        <v>93</v>
      </c>
      <c r="K4232">
        <v>99284</v>
      </c>
      <c r="O4232">
        <v>1</v>
      </c>
      <c r="P4232">
        <v>2122.58</v>
      </c>
      <c r="Q4232">
        <v>1179.21</v>
      </c>
      <c r="R4232">
        <v>943.37</v>
      </c>
      <c r="S4232">
        <v>235.84</v>
      </c>
      <c r="T4232" t="s">
        <v>30</v>
      </c>
      <c r="X4232" t="s">
        <v>43</v>
      </c>
      <c r="Y4232" t="s">
        <v>44</v>
      </c>
      <c r="Z4232" t="s">
        <v>45</v>
      </c>
      <c r="AA4232" t="str">
        <f>IFERROR(_xlfn.XLOOKUP($J4232,avoidable_ed_reference!$A$2:$A$13,avoidable_ed_reference!$C$2:$C$13),"Not Classified")</f>
        <v>Avoidable</v>
      </c>
      <c r="AB4232" t="str">
        <f>IFERROR(_xlfn.XLOOKUP($B4232,enrollment!$A$2:$A$801,enrollment!$I$2:$I$801),"")</f>
        <v>TN</v>
      </c>
      <c r="AC4232">
        <f>IFERROR(_xlfn.XLOOKUP($B4232,enrollment!$A$2:$A$801,enrollment!$L$2:$L$801),"")</f>
        <v>61</v>
      </c>
      <c r="AD4232" t="str" cm="1">
        <f t="array" ref="AD4232">_xlfn.IFS(AC4232="","Unknown",AC4232&lt;18,"0-17",AC4232&lt;35,"18-34",AC4232&lt;50,"35-49",AC4232&lt;65,"50-64",TRUE,"65+")</f>
        <v>50-64</v>
      </c>
      <c r="AE4232">
        <f>IFERROR(_xlfn.XLOOKUP($B4232,enrollment!$A$2:$A$801,enrollment!$O$2:$O$801),"")</f>
        <v>0</v>
      </c>
      <c r="AF4232" t="str">
        <f>IFERROR(_xlfn.XLOOKUP($AE4232,providers!$B$2:$B$11,providers!$Q$2:$Q$11),"")</f>
        <v/>
      </c>
      <c r="AG4232" s="1">
        <f t="shared" si="66"/>
        <v>45352</v>
      </c>
    </row>
    <row r="4233" spans="1:33" x14ac:dyDescent="0.25">
      <c r="A4233" t="s">
        <v>4880</v>
      </c>
      <c r="B4233" t="s">
        <v>4876</v>
      </c>
      <c r="C4233">
        <v>6789012345</v>
      </c>
      <c r="D4233">
        <v>6789012345</v>
      </c>
      <c r="E4233" s="1">
        <v>45401</v>
      </c>
      <c r="F4233" s="1">
        <v>45401</v>
      </c>
      <c r="G4233" s="1">
        <v>45427</v>
      </c>
      <c r="H4233" t="s">
        <v>28</v>
      </c>
      <c r="I4233">
        <v>11</v>
      </c>
      <c r="J4233" t="s">
        <v>47</v>
      </c>
      <c r="K4233">
        <v>99213</v>
      </c>
      <c r="O4233">
        <v>1</v>
      </c>
      <c r="P4233">
        <v>172.84</v>
      </c>
      <c r="Q4233">
        <v>128.03</v>
      </c>
      <c r="R4233">
        <v>102.42</v>
      </c>
      <c r="S4233">
        <v>25.61</v>
      </c>
      <c r="T4233" t="s">
        <v>30</v>
      </c>
      <c r="X4233" t="s">
        <v>43</v>
      </c>
      <c r="Y4233" t="s">
        <v>44</v>
      </c>
      <c r="Z4233" t="s">
        <v>39</v>
      </c>
      <c r="AA4233" t="str">
        <f>IFERROR(_xlfn.XLOOKUP($J4233,avoidable_ed_reference!$A$2:$A$13,avoidable_ed_reference!$C$2:$C$13),"Not Classified")</f>
        <v>Not Classified</v>
      </c>
      <c r="AB4233" t="str">
        <f>IFERROR(_xlfn.XLOOKUP($B4233,enrollment!$A$2:$A$801,enrollment!$I$2:$I$801),"")</f>
        <v>TN</v>
      </c>
      <c r="AC4233">
        <f>IFERROR(_xlfn.XLOOKUP($B4233,enrollment!$A$2:$A$801,enrollment!$L$2:$L$801),"")</f>
        <v>61</v>
      </c>
      <c r="AD4233" t="str" cm="1">
        <f t="array" ref="AD4233">_xlfn.IFS(AC4233="","Unknown",AC4233&lt;18,"0-17",AC4233&lt;35,"18-34",AC4233&lt;50,"35-49",AC4233&lt;65,"50-64",TRUE,"65+")</f>
        <v>50-64</v>
      </c>
      <c r="AE4233">
        <f>IFERROR(_xlfn.XLOOKUP($B4233,enrollment!$A$2:$A$801,enrollment!$O$2:$O$801),"")</f>
        <v>0</v>
      </c>
      <c r="AF4233" t="str">
        <f>IFERROR(_xlfn.XLOOKUP($AE4233,providers!$B$2:$B$11,providers!$Q$2:$Q$11),"")</f>
        <v/>
      </c>
      <c r="AG4233" s="1">
        <f t="shared" si="66"/>
        <v>45383</v>
      </c>
    </row>
    <row r="4234" spans="1:33" x14ac:dyDescent="0.25">
      <c r="A4234" t="s">
        <v>4881</v>
      </c>
      <c r="B4234" t="s">
        <v>4876</v>
      </c>
      <c r="C4234">
        <v>7890123456</v>
      </c>
      <c r="D4234">
        <v>7890123456</v>
      </c>
      <c r="E4234" s="1">
        <v>45536</v>
      </c>
      <c r="F4234" s="1">
        <v>45536</v>
      </c>
      <c r="G4234" s="1">
        <v>45550</v>
      </c>
      <c r="H4234" t="s">
        <v>28</v>
      </c>
      <c r="I4234">
        <v>22</v>
      </c>
      <c r="J4234" t="s">
        <v>29</v>
      </c>
      <c r="K4234">
        <v>90837</v>
      </c>
      <c r="O4234">
        <v>1</v>
      </c>
      <c r="P4234">
        <v>255.24</v>
      </c>
      <c r="Q4234">
        <v>189.07</v>
      </c>
      <c r="R4234">
        <v>151.26</v>
      </c>
      <c r="S4234">
        <v>37.81</v>
      </c>
      <c r="T4234" t="s">
        <v>30</v>
      </c>
      <c r="X4234" t="s">
        <v>43</v>
      </c>
      <c r="Y4234" t="s">
        <v>44</v>
      </c>
      <c r="Z4234" t="s">
        <v>33</v>
      </c>
      <c r="AA4234" t="str">
        <f>IFERROR(_xlfn.XLOOKUP($J4234,avoidable_ed_reference!$A$2:$A$13,avoidable_ed_reference!$C$2:$C$13),"Not Classified")</f>
        <v>Potentially Avoidable</v>
      </c>
      <c r="AB4234" t="str">
        <f>IFERROR(_xlfn.XLOOKUP($B4234,enrollment!$A$2:$A$801,enrollment!$I$2:$I$801),"")</f>
        <v>TN</v>
      </c>
      <c r="AC4234">
        <f>IFERROR(_xlfn.XLOOKUP($B4234,enrollment!$A$2:$A$801,enrollment!$L$2:$L$801),"")</f>
        <v>61</v>
      </c>
      <c r="AD4234" t="str" cm="1">
        <f t="array" ref="AD4234">_xlfn.IFS(AC4234="","Unknown",AC4234&lt;18,"0-17",AC4234&lt;35,"18-34",AC4234&lt;50,"35-49",AC4234&lt;65,"50-64",TRUE,"65+")</f>
        <v>50-64</v>
      </c>
      <c r="AE4234">
        <f>IFERROR(_xlfn.XLOOKUP($B4234,enrollment!$A$2:$A$801,enrollment!$O$2:$O$801),"")</f>
        <v>0</v>
      </c>
      <c r="AF4234" t="str">
        <f>IFERROR(_xlfn.XLOOKUP($AE4234,providers!$B$2:$B$11,providers!$Q$2:$Q$11),"")</f>
        <v/>
      </c>
      <c r="AG4234" s="1">
        <f t="shared" si="66"/>
        <v>45536</v>
      </c>
    </row>
    <row r="4235" spans="1:33" x14ac:dyDescent="0.25">
      <c r="A4235" t="s">
        <v>4882</v>
      </c>
      <c r="B4235" t="s">
        <v>4876</v>
      </c>
      <c r="C4235">
        <v>6789012345</v>
      </c>
      <c r="D4235">
        <v>6789012345</v>
      </c>
      <c r="E4235" s="1">
        <v>45329</v>
      </c>
      <c r="F4235" s="1">
        <v>45329</v>
      </c>
      <c r="G4235" s="1">
        <v>45356</v>
      </c>
      <c r="H4235" t="s">
        <v>28</v>
      </c>
      <c r="I4235">
        <v>22</v>
      </c>
      <c r="J4235" t="s">
        <v>29</v>
      </c>
      <c r="K4235">
        <v>90837</v>
      </c>
      <c r="O4235">
        <v>1</v>
      </c>
      <c r="P4235">
        <v>224.15</v>
      </c>
      <c r="Q4235">
        <v>166.04</v>
      </c>
      <c r="R4235">
        <v>132.83000000000001</v>
      </c>
      <c r="S4235">
        <v>33.21</v>
      </c>
      <c r="T4235" t="s">
        <v>30</v>
      </c>
      <c r="X4235" t="s">
        <v>43</v>
      </c>
      <c r="Y4235" t="s">
        <v>44</v>
      </c>
      <c r="Z4235" t="s">
        <v>33</v>
      </c>
      <c r="AA4235" t="str">
        <f>IFERROR(_xlfn.XLOOKUP($J4235,avoidable_ed_reference!$A$2:$A$13,avoidable_ed_reference!$C$2:$C$13),"Not Classified")</f>
        <v>Potentially Avoidable</v>
      </c>
      <c r="AB4235" t="str">
        <f>IFERROR(_xlfn.XLOOKUP($B4235,enrollment!$A$2:$A$801,enrollment!$I$2:$I$801),"")</f>
        <v>TN</v>
      </c>
      <c r="AC4235">
        <f>IFERROR(_xlfn.XLOOKUP($B4235,enrollment!$A$2:$A$801,enrollment!$L$2:$L$801),"")</f>
        <v>61</v>
      </c>
      <c r="AD4235" t="str" cm="1">
        <f t="array" ref="AD4235">_xlfn.IFS(AC4235="","Unknown",AC4235&lt;18,"0-17",AC4235&lt;35,"18-34",AC4235&lt;50,"35-49",AC4235&lt;65,"50-64",TRUE,"65+")</f>
        <v>50-64</v>
      </c>
      <c r="AE4235">
        <f>IFERROR(_xlfn.XLOOKUP($B4235,enrollment!$A$2:$A$801,enrollment!$O$2:$O$801),"")</f>
        <v>0</v>
      </c>
      <c r="AF4235" t="str">
        <f>IFERROR(_xlfn.XLOOKUP($AE4235,providers!$B$2:$B$11,providers!$Q$2:$Q$11),"")</f>
        <v/>
      </c>
      <c r="AG4235" s="1">
        <f t="shared" si="66"/>
        <v>45323</v>
      </c>
    </row>
    <row r="4236" spans="1:33" x14ac:dyDescent="0.25">
      <c r="A4236" t="s">
        <v>4883</v>
      </c>
      <c r="B4236" t="s">
        <v>4876</v>
      </c>
      <c r="C4236">
        <v>3456789012</v>
      </c>
      <c r="D4236">
        <v>3456789012</v>
      </c>
      <c r="E4236" s="1">
        <v>45446</v>
      </c>
      <c r="F4236" s="1">
        <v>45446</v>
      </c>
      <c r="G4236" s="1">
        <v>45470</v>
      </c>
      <c r="H4236" t="s">
        <v>28</v>
      </c>
      <c r="I4236">
        <v>11</v>
      </c>
      <c r="J4236" t="s">
        <v>47</v>
      </c>
      <c r="K4236">
        <v>99213</v>
      </c>
      <c r="O4236">
        <v>1</v>
      </c>
      <c r="P4236">
        <v>178.27</v>
      </c>
      <c r="Q4236">
        <v>132.05000000000001</v>
      </c>
      <c r="R4236">
        <v>105.64</v>
      </c>
      <c r="S4236">
        <v>26.41</v>
      </c>
      <c r="T4236" t="s">
        <v>30</v>
      </c>
      <c r="X4236" t="s">
        <v>43</v>
      </c>
      <c r="Y4236" t="s">
        <v>44</v>
      </c>
      <c r="Z4236" t="s">
        <v>39</v>
      </c>
      <c r="AA4236" t="str">
        <f>IFERROR(_xlfn.XLOOKUP($J4236,avoidable_ed_reference!$A$2:$A$13,avoidable_ed_reference!$C$2:$C$13),"Not Classified")</f>
        <v>Not Classified</v>
      </c>
      <c r="AB4236" t="str">
        <f>IFERROR(_xlfn.XLOOKUP($B4236,enrollment!$A$2:$A$801,enrollment!$I$2:$I$801),"")</f>
        <v>TN</v>
      </c>
      <c r="AC4236">
        <f>IFERROR(_xlfn.XLOOKUP($B4236,enrollment!$A$2:$A$801,enrollment!$L$2:$L$801),"")</f>
        <v>61</v>
      </c>
      <c r="AD4236" t="str" cm="1">
        <f t="array" ref="AD4236">_xlfn.IFS(AC4236="","Unknown",AC4236&lt;18,"0-17",AC4236&lt;35,"18-34",AC4236&lt;50,"35-49",AC4236&lt;65,"50-64",TRUE,"65+")</f>
        <v>50-64</v>
      </c>
      <c r="AE4236">
        <f>IFERROR(_xlfn.XLOOKUP($B4236,enrollment!$A$2:$A$801,enrollment!$O$2:$O$801),"")</f>
        <v>0</v>
      </c>
      <c r="AF4236" t="str">
        <f>IFERROR(_xlfn.XLOOKUP($AE4236,providers!$B$2:$B$11,providers!$Q$2:$Q$11),"")</f>
        <v/>
      </c>
      <c r="AG4236" s="1">
        <f t="shared" si="66"/>
        <v>45444</v>
      </c>
    </row>
    <row r="4237" spans="1:33" x14ac:dyDescent="0.25">
      <c r="A4237" t="s">
        <v>4884</v>
      </c>
      <c r="B4237" t="s">
        <v>4876</v>
      </c>
      <c r="C4237">
        <v>6789012345</v>
      </c>
      <c r="D4237">
        <v>6789012345</v>
      </c>
      <c r="E4237" s="1">
        <v>45328</v>
      </c>
      <c r="F4237" s="1">
        <v>45328</v>
      </c>
      <c r="G4237" s="1">
        <v>45346</v>
      </c>
      <c r="H4237" t="s">
        <v>28</v>
      </c>
      <c r="I4237">
        <v>22</v>
      </c>
      <c r="J4237" t="s">
        <v>29</v>
      </c>
      <c r="K4237">
        <v>90837</v>
      </c>
      <c r="O4237">
        <v>1</v>
      </c>
      <c r="P4237">
        <v>277.06</v>
      </c>
      <c r="Q4237">
        <v>205.23</v>
      </c>
      <c r="R4237">
        <v>164.18</v>
      </c>
      <c r="S4237">
        <v>41.05</v>
      </c>
      <c r="T4237" t="s">
        <v>30</v>
      </c>
      <c r="X4237" t="s">
        <v>43</v>
      </c>
      <c r="Y4237" t="s">
        <v>44</v>
      </c>
      <c r="Z4237" t="s">
        <v>33</v>
      </c>
      <c r="AA4237" t="str">
        <f>IFERROR(_xlfn.XLOOKUP($J4237,avoidable_ed_reference!$A$2:$A$13,avoidable_ed_reference!$C$2:$C$13),"Not Classified")</f>
        <v>Potentially Avoidable</v>
      </c>
      <c r="AB4237" t="str">
        <f>IFERROR(_xlfn.XLOOKUP($B4237,enrollment!$A$2:$A$801,enrollment!$I$2:$I$801),"")</f>
        <v>TN</v>
      </c>
      <c r="AC4237">
        <f>IFERROR(_xlfn.XLOOKUP($B4237,enrollment!$A$2:$A$801,enrollment!$L$2:$L$801),"")</f>
        <v>61</v>
      </c>
      <c r="AD4237" t="str" cm="1">
        <f t="array" ref="AD4237">_xlfn.IFS(AC4237="","Unknown",AC4237&lt;18,"0-17",AC4237&lt;35,"18-34",AC4237&lt;50,"35-49",AC4237&lt;65,"50-64",TRUE,"65+")</f>
        <v>50-64</v>
      </c>
      <c r="AE4237">
        <f>IFERROR(_xlfn.XLOOKUP($B4237,enrollment!$A$2:$A$801,enrollment!$O$2:$O$801),"")</f>
        <v>0</v>
      </c>
      <c r="AF4237" t="str">
        <f>IFERROR(_xlfn.XLOOKUP($AE4237,providers!$B$2:$B$11,providers!$Q$2:$Q$11),"")</f>
        <v/>
      </c>
      <c r="AG4237" s="1">
        <f t="shared" si="66"/>
        <v>45323</v>
      </c>
    </row>
    <row r="4238" spans="1:33" x14ac:dyDescent="0.25">
      <c r="A4238" t="s">
        <v>4885</v>
      </c>
      <c r="B4238" t="s">
        <v>4876</v>
      </c>
      <c r="C4238">
        <v>5678901234</v>
      </c>
      <c r="D4238">
        <v>5678901234</v>
      </c>
      <c r="E4238" s="1">
        <v>45306</v>
      </c>
      <c r="F4238" s="1">
        <v>45306</v>
      </c>
      <c r="G4238" s="1">
        <v>45336</v>
      </c>
      <c r="H4238" t="s">
        <v>28</v>
      </c>
      <c r="I4238">
        <v>20</v>
      </c>
      <c r="J4238" t="s">
        <v>35</v>
      </c>
      <c r="K4238">
        <v>99213</v>
      </c>
      <c r="O4238">
        <v>1</v>
      </c>
      <c r="P4238">
        <v>145.28</v>
      </c>
      <c r="Q4238">
        <v>111.75</v>
      </c>
      <c r="R4238">
        <v>89.4</v>
      </c>
      <c r="S4238">
        <v>22.35</v>
      </c>
      <c r="T4238" t="s">
        <v>30</v>
      </c>
      <c r="X4238" t="s">
        <v>43</v>
      </c>
      <c r="Y4238" t="s">
        <v>44</v>
      </c>
      <c r="Z4238" t="s">
        <v>36</v>
      </c>
      <c r="AA4238" t="str">
        <f>IFERROR(_xlfn.XLOOKUP($J4238,avoidable_ed_reference!$A$2:$A$13,avoidable_ed_reference!$C$2:$C$13),"Not Classified")</f>
        <v>Avoidable</v>
      </c>
      <c r="AB4238" t="str">
        <f>IFERROR(_xlfn.XLOOKUP($B4238,enrollment!$A$2:$A$801,enrollment!$I$2:$I$801),"")</f>
        <v>TN</v>
      </c>
      <c r="AC4238">
        <f>IFERROR(_xlfn.XLOOKUP($B4238,enrollment!$A$2:$A$801,enrollment!$L$2:$L$801),"")</f>
        <v>61</v>
      </c>
      <c r="AD4238" t="str" cm="1">
        <f t="array" ref="AD4238">_xlfn.IFS(AC4238="","Unknown",AC4238&lt;18,"0-17",AC4238&lt;35,"18-34",AC4238&lt;50,"35-49",AC4238&lt;65,"50-64",TRUE,"65+")</f>
        <v>50-64</v>
      </c>
      <c r="AE4238">
        <f>IFERROR(_xlfn.XLOOKUP($B4238,enrollment!$A$2:$A$801,enrollment!$O$2:$O$801),"")</f>
        <v>0</v>
      </c>
      <c r="AF4238" t="str">
        <f>IFERROR(_xlfn.XLOOKUP($AE4238,providers!$B$2:$B$11,providers!$Q$2:$Q$11),"")</f>
        <v/>
      </c>
      <c r="AG4238" s="1">
        <f t="shared" si="66"/>
        <v>45292</v>
      </c>
    </row>
    <row r="4239" spans="1:33" x14ac:dyDescent="0.25">
      <c r="A4239" t="s">
        <v>4886</v>
      </c>
      <c r="B4239" t="s">
        <v>4876</v>
      </c>
      <c r="C4239">
        <v>9012345678</v>
      </c>
      <c r="D4239">
        <v>9012345678</v>
      </c>
      <c r="E4239" s="1">
        <v>45323</v>
      </c>
      <c r="F4239" s="1">
        <v>45323</v>
      </c>
      <c r="G4239" s="1">
        <v>45340</v>
      </c>
      <c r="H4239" t="s">
        <v>28</v>
      </c>
      <c r="I4239">
        <v>11</v>
      </c>
      <c r="J4239" t="s">
        <v>38</v>
      </c>
      <c r="K4239">
        <v>99213</v>
      </c>
      <c r="O4239">
        <v>1</v>
      </c>
      <c r="P4239">
        <v>172.1</v>
      </c>
      <c r="Q4239">
        <v>127.48</v>
      </c>
      <c r="R4239">
        <v>101.98</v>
      </c>
      <c r="S4239">
        <v>25.5</v>
      </c>
      <c r="T4239" t="s">
        <v>30</v>
      </c>
      <c r="X4239" t="s">
        <v>43</v>
      </c>
      <c r="Y4239" t="s">
        <v>44</v>
      </c>
      <c r="Z4239" t="s">
        <v>39</v>
      </c>
      <c r="AA4239" t="str">
        <f>IFERROR(_xlfn.XLOOKUP($J4239,avoidable_ed_reference!$A$2:$A$13,avoidable_ed_reference!$C$2:$C$13),"Not Classified")</f>
        <v>Not Classified</v>
      </c>
      <c r="AB4239" t="str">
        <f>IFERROR(_xlfn.XLOOKUP($B4239,enrollment!$A$2:$A$801,enrollment!$I$2:$I$801),"")</f>
        <v>TN</v>
      </c>
      <c r="AC4239">
        <f>IFERROR(_xlfn.XLOOKUP($B4239,enrollment!$A$2:$A$801,enrollment!$L$2:$L$801),"")</f>
        <v>61</v>
      </c>
      <c r="AD4239" t="str" cm="1">
        <f t="array" ref="AD4239">_xlfn.IFS(AC4239="","Unknown",AC4239&lt;18,"0-17",AC4239&lt;35,"18-34",AC4239&lt;50,"35-49",AC4239&lt;65,"50-64",TRUE,"65+")</f>
        <v>50-64</v>
      </c>
      <c r="AE4239">
        <f>IFERROR(_xlfn.XLOOKUP($B4239,enrollment!$A$2:$A$801,enrollment!$O$2:$O$801),"")</f>
        <v>0</v>
      </c>
      <c r="AF4239" t="str">
        <f>IFERROR(_xlfn.XLOOKUP($AE4239,providers!$B$2:$B$11,providers!$Q$2:$Q$11),"")</f>
        <v/>
      </c>
      <c r="AG4239" s="1">
        <f t="shared" si="66"/>
        <v>45323</v>
      </c>
    </row>
    <row r="4240" spans="1:33" x14ac:dyDescent="0.25">
      <c r="A4240" t="s">
        <v>4887</v>
      </c>
      <c r="B4240" t="s">
        <v>4888</v>
      </c>
      <c r="C4240">
        <v>3456789012</v>
      </c>
      <c r="D4240">
        <v>3456789012</v>
      </c>
      <c r="E4240" s="1">
        <v>45569</v>
      </c>
      <c r="F4240" s="1">
        <v>45569</v>
      </c>
      <c r="G4240" s="1">
        <v>45597</v>
      </c>
      <c r="H4240" t="s">
        <v>28</v>
      </c>
      <c r="I4240">
        <v>23</v>
      </c>
      <c r="J4240" t="s">
        <v>55</v>
      </c>
      <c r="K4240">
        <v>99284</v>
      </c>
      <c r="O4240">
        <v>1</v>
      </c>
      <c r="P4240">
        <v>1722.38</v>
      </c>
      <c r="Q4240">
        <v>956.88</v>
      </c>
      <c r="R4240">
        <v>765.5</v>
      </c>
      <c r="S4240">
        <v>191.38</v>
      </c>
      <c r="T4240" t="s">
        <v>30</v>
      </c>
      <c r="X4240" t="s">
        <v>146</v>
      </c>
      <c r="Y4240" t="s">
        <v>147</v>
      </c>
      <c r="Z4240" t="s">
        <v>45</v>
      </c>
      <c r="AA4240" t="str">
        <f>IFERROR(_xlfn.XLOOKUP($J4240,avoidable_ed_reference!$A$2:$A$13,avoidable_ed_reference!$C$2:$C$13),"Not Classified")</f>
        <v>Potentially Avoidable</v>
      </c>
      <c r="AB4240" t="str">
        <f>IFERROR(_xlfn.XLOOKUP($B4240,enrollment!$A$2:$A$801,enrollment!$I$2:$I$801),"")</f>
        <v>GA</v>
      </c>
      <c r="AC4240">
        <f>IFERROR(_xlfn.XLOOKUP($B4240,enrollment!$A$2:$A$801,enrollment!$L$2:$L$801),"")</f>
        <v>65</v>
      </c>
      <c r="AD4240" t="str" cm="1">
        <f t="array" ref="AD4240">_xlfn.IFS(AC4240="","Unknown",AC4240&lt;18,"0-17",AC4240&lt;35,"18-34",AC4240&lt;50,"35-49",AC4240&lt;65,"50-64",TRUE,"65+")</f>
        <v>65+</v>
      </c>
      <c r="AE4240">
        <f>IFERROR(_xlfn.XLOOKUP($B4240,enrollment!$A$2:$A$801,enrollment!$O$2:$O$801),"")</f>
        <v>8901234567</v>
      </c>
      <c r="AF4240">
        <f>IFERROR(_xlfn.XLOOKUP($AE4240,providers!$B$2:$B$11,providers!$Q$2:$Q$11),"")</f>
        <v>3.7</v>
      </c>
      <c r="AG4240" s="1">
        <f t="shared" si="66"/>
        <v>45566</v>
      </c>
    </row>
    <row r="4241" spans="1:33" x14ac:dyDescent="0.25">
      <c r="A4241" t="s">
        <v>4889</v>
      </c>
      <c r="B4241" t="s">
        <v>4888</v>
      </c>
      <c r="C4241">
        <v>3456789012</v>
      </c>
      <c r="D4241">
        <v>3456789012</v>
      </c>
      <c r="E4241" s="1">
        <v>45293</v>
      </c>
      <c r="F4241" s="1">
        <v>45293</v>
      </c>
      <c r="G4241" s="1">
        <v>45328</v>
      </c>
      <c r="H4241" t="s">
        <v>67</v>
      </c>
      <c r="I4241">
        <v>21</v>
      </c>
      <c r="J4241" t="s">
        <v>99</v>
      </c>
      <c r="K4241">
        <v>99223</v>
      </c>
      <c r="O4241">
        <v>1</v>
      </c>
      <c r="P4241">
        <v>23288.01</v>
      </c>
      <c r="Q4241">
        <v>15024.52</v>
      </c>
      <c r="R4241">
        <v>12019.62</v>
      </c>
      <c r="S4241">
        <v>3004.9</v>
      </c>
      <c r="T4241" t="s">
        <v>30</v>
      </c>
      <c r="V4241">
        <v>1</v>
      </c>
      <c r="W4241" s="2" t="s">
        <v>68</v>
      </c>
      <c r="X4241" t="s">
        <v>146</v>
      </c>
      <c r="Y4241" t="s">
        <v>147</v>
      </c>
      <c r="Z4241" t="s">
        <v>69</v>
      </c>
      <c r="AA4241" t="str">
        <f>IFERROR(_xlfn.XLOOKUP($J4241,avoidable_ed_reference!$A$2:$A$13,avoidable_ed_reference!$C$2:$C$13),"Not Classified")</f>
        <v>Not Classified</v>
      </c>
      <c r="AB4241" t="str">
        <f>IFERROR(_xlfn.XLOOKUP($B4241,enrollment!$A$2:$A$801,enrollment!$I$2:$I$801),"")</f>
        <v>GA</v>
      </c>
      <c r="AC4241">
        <f>IFERROR(_xlfn.XLOOKUP($B4241,enrollment!$A$2:$A$801,enrollment!$L$2:$L$801),"")</f>
        <v>65</v>
      </c>
      <c r="AD4241" t="str" cm="1">
        <f t="array" ref="AD4241">_xlfn.IFS(AC4241="","Unknown",AC4241&lt;18,"0-17",AC4241&lt;35,"18-34",AC4241&lt;50,"35-49",AC4241&lt;65,"50-64",TRUE,"65+")</f>
        <v>65+</v>
      </c>
      <c r="AE4241">
        <f>IFERROR(_xlfn.XLOOKUP($B4241,enrollment!$A$2:$A$801,enrollment!$O$2:$O$801),"")</f>
        <v>8901234567</v>
      </c>
      <c r="AF4241">
        <f>IFERROR(_xlfn.XLOOKUP($AE4241,providers!$B$2:$B$11,providers!$Q$2:$Q$11),"")</f>
        <v>3.7</v>
      </c>
      <c r="AG4241" s="1">
        <f t="shared" si="66"/>
        <v>45292</v>
      </c>
    </row>
    <row r="4242" spans="1:33" x14ac:dyDescent="0.25">
      <c r="A4242" t="s">
        <v>4890</v>
      </c>
      <c r="B4242" t="s">
        <v>4888</v>
      </c>
      <c r="C4242">
        <v>9012345678</v>
      </c>
      <c r="D4242">
        <v>9012345678</v>
      </c>
      <c r="E4242" s="1">
        <v>45603</v>
      </c>
      <c r="F4242" s="1">
        <v>45603</v>
      </c>
      <c r="G4242" s="1">
        <v>45635</v>
      </c>
      <c r="H4242" t="s">
        <v>67</v>
      </c>
      <c r="I4242">
        <v>21</v>
      </c>
      <c r="J4242" t="s">
        <v>42</v>
      </c>
      <c r="K4242">
        <v>99223</v>
      </c>
      <c r="O4242">
        <v>1</v>
      </c>
      <c r="P4242">
        <v>20200.39</v>
      </c>
      <c r="Q4242">
        <v>13032.51</v>
      </c>
      <c r="R4242">
        <v>10426.01</v>
      </c>
      <c r="S4242">
        <v>2606.5</v>
      </c>
      <c r="T4242" t="s">
        <v>30</v>
      </c>
      <c r="V4242">
        <v>1</v>
      </c>
      <c r="W4242" s="2" t="s">
        <v>68</v>
      </c>
      <c r="X4242" t="s">
        <v>146</v>
      </c>
      <c r="Y4242" t="s">
        <v>147</v>
      </c>
      <c r="Z4242" t="s">
        <v>69</v>
      </c>
      <c r="AA4242" t="str">
        <f>IFERROR(_xlfn.XLOOKUP($J4242,avoidable_ed_reference!$A$2:$A$13,avoidable_ed_reference!$C$2:$C$13),"Not Classified")</f>
        <v>Non-Avoidable</v>
      </c>
      <c r="AB4242" t="str">
        <f>IFERROR(_xlfn.XLOOKUP($B4242,enrollment!$A$2:$A$801,enrollment!$I$2:$I$801),"")</f>
        <v>GA</v>
      </c>
      <c r="AC4242">
        <f>IFERROR(_xlfn.XLOOKUP($B4242,enrollment!$A$2:$A$801,enrollment!$L$2:$L$801),"")</f>
        <v>65</v>
      </c>
      <c r="AD4242" t="str" cm="1">
        <f t="array" ref="AD4242">_xlfn.IFS(AC4242="","Unknown",AC4242&lt;18,"0-17",AC4242&lt;35,"18-34",AC4242&lt;50,"35-49",AC4242&lt;65,"50-64",TRUE,"65+")</f>
        <v>65+</v>
      </c>
      <c r="AE4242">
        <f>IFERROR(_xlfn.XLOOKUP($B4242,enrollment!$A$2:$A$801,enrollment!$O$2:$O$801),"")</f>
        <v>8901234567</v>
      </c>
      <c r="AF4242">
        <f>IFERROR(_xlfn.XLOOKUP($AE4242,providers!$B$2:$B$11,providers!$Q$2:$Q$11),"")</f>
        <v>3.7</v>
      </c>
      <c r="AG4242" s="1">
        <f t="shared" si="66"/>
        <v>45597</v>
      </c>
    </row>
    <row r="4243" spans="1:33" x14ac:dyDescent="0.25">
      <c r="A4243" t="s">
        <v>4891</v>
      </c>
      <c r="B4243" t="s">
        <v>4888</v>
      </c>
      <c r="C4243">
        <v>8901234567</v>
      </c>
      <c r="D4243">
        <v>8901234567</v>
      </c>
      <c r="E4243" s="1">
        <v>45339</v>
      </c>
      <c r="F4243" s="1">
        <v>45339</v>
      </c>
      <c r="G4243" s="1">
        <v>45354</v>
      </c>
      <c r="H4243" t="s">
        <v>28</v>
      </c>
      <c r="I4243">
        <v>11</v>
      </c>
      <c r="J4243" t="s">
        <v>35</v>
      </c>
      <c r="K4243">
        <v>99213</v>
      </c>
      <c r="O4243">
        <v>1</v>
      </c>
      <c r="P4243">
        <v>228.85</v>
      </c>
      <c r="Q4243">
        <v>169.52</v>
      </c>
      <c r="R4243">
        <v>135.62</v>
      </c>
      <c r="S4243">
        <v>33.9</v>
      </c>
      <c r="T4243" t="s">
        <v>30</v>
      </c>
      <c r="X4243" t="s">
        <v>146</v>
      </c>
      <c r="Y4243" t="s">
        <v>147</v>
      </c>
      <c r="Z4243" t="s">
        <v>39</v>
      </c>
      <c r="AA4243" t="str">
        <f>IFERROR(_xlfn.XLOOKUP($J4243,avoidable_ed_reference!$A$2:$A$13,avoidable_ed_reference!$C$2:$C$13),"Not Classified")</f>
        <v>Avoidable</v>
      </c>
      <c r="AB4243" t="str">
        <f>IFERROR(_xlfn.XLOOKUP($B4243,enrollment!$A$2:$A$801,enrollment!$I$2:$I$801),"")</f>
        <v>GA</v>
      </c>
      <c r="AC4243">
        <f>IFERROR(_xlfn.XLOOKUP($B4243,enrollment!$A$2:$A$801,enrollment!$L$2:$L$801),"")</f>
        <v>65</v>
      </c>
      <c r="AD4243" t="str" cm="1">
        <f t="array" ref="AD4243">_xlfn.IFS(AC4243="","Unknown",AC4243&lt;18,"0-17",AC4243&lt;35,"18-34",AC4243&lt;50,"35-49",AC4243&lt;65,"50-64",TRUE,"65+")</f>
        <v>65+</v>
      </c>
      <c r="AE4243">
        <f>IFERROR(_xlfn.XLOOKUP($B4243,enrollment!$A$2:$A$801,enrollment!$O$2:$O$801),"")</f>
        <v>8901234567</v>
      </c>
      <c r="AF4243">
        <f>IFERROR(_xlfn.XLOOKUP($AE4243,providers!$B$2:$B$11,providers!$Q$2:$Q$11),"")</f>
        <v>3.7</v>
      </c>
      <c r="AG4243" s="1">
        <f t="shared" si="66"/>
        <v>45323</v>
      </c>
    </row>
    <row r="4244" spans="1:33" x14ac:dyDescent="0.25">
      <c r="A4244" t="s">
        <v>4892</v>
      </c>
      <c r="B4244" t="s">
        <v>4888</v>
      </c>
      <c r="C4244">
        <v>7890123456</v>
      </c>
      <c r="D4244">
        <v>7890123456</v>
      </c>
      <c r="E4244" s="1">
        <v>45526</v>
      </c>
      <c r="F4244" s="1">
        <v>45526</v>
      </c>
      <c r="G4244" s="1">
        <v>45557</v>
      </c>
      <c r="H4244" t="s">
        <v>28</v>
      </c>
      <c r="I4244">
        <v>23</v>
      </c>
      <c r="J4244" t="s">
        <v>35</v>
      </c>
      <c r="K4244">
        <v>99284</v>
      </c>
      <c r="O4244">
        <v>1</v>
      </c>
      <c r="P4244">
        <v>1812.37</v>
      </c>
      <c r="Q4244">
        <v>1006.87</v>
      </c>
      <c r="R4244">
        <v>805.5</v>
      </c>
      <c r="S4244">
        <v>201.37</v>
      </c>
      <c r="T4244" t="s">
        <v>30</v>
      </c>
      <c r="X4244" t="s">
        <v>146</v>
      </c>
      <c r="Y4244" t="s">
        <v>147</v>
      </c>
      <c r="Z4244" t="s">
        <v>45</v>
      </c>
      <c r="AA4244" t="str">
        <f>IFERROR(_xlfn.XLOOKUP($J4244,avoidable_ed_reference!$A$2:$A$13,avoidable_ed_reference!$C$2:$C$13),"Not Classified")</f>
        <v>Avoidable</v>
      </c>
      <c r="AB4244" t="str">
        <f>IFERROR(_xlfn.XLOOKUP($B4244,enrollment!$A$2:$A$801,enrollment!$I$2:$I$801),"")</f>
        <v>GA</v>
      </c>
      <c r="AC4244">
        <f>IFERROR(_xlfn.XLOOKUP($B4244,enrollment!$A$2:$A$801,enrollment!$L$2:$L$801),"")</f>
        <v>65</v>
      </c>
      <c r="AD4244" t="str" cm="1">
        <f t="array" ref="AD4244">_xlfn.IFS(AC4244="","Unknown",AC4244&lt;18,"0-17",AC4244&lt;35,"18-34",AC4244&lt;50,"35-49",AC4244&lt;65,"50-64",TRUE,"65+")</f>
        <v>65+</v>
      </c>
      <c r="AE4244">
        <f>IFERROR(_xlfn.XLOOKUP($B4244,enrollment!$A$2:$A$801,enrollment!$O$2:$O$801),"")</f>
        <v>8901234567</v>
      </c>
      <c r="AF4244">
        <f>IFERROR(_xlfn.XLOOKUP($AE4244,providers!$B$2:$B$11,providers!$Q$2:$Q$11),"")</f>
        <v>3.7</v>
      </c>
      <c r="AG4244" s="1">
        <f t="shared" si="66"/>
        <v>45505</v>
      </c>
    </row>
    <row r="4245" spans="1:33" x14ac:dyDescent="0.25">
      <c r="A4245" t="s">
        <v>4893</v>
      </c>
      <c r="B4245" t="s">
        <v>4888</v>
      </c>
      <c r="C4245">
        <v>8901234567</v>
      </c>
      <c r="D4245">
        <v>8901234567</v>
      </c>
      <c r="E4245" s="1">
        <v>45596</v>
      </c>
      <c r="F4245" s="1">
        <v>45596</v>
      </c>
      <c r="G4245" s="1">
        <v>45613</v>
      </c>
      <c r="H4245" t="s">
        <v>28</v>
      </c>
      <c r="I4245">
        <v>11</v>
      </c>
      <c r="J4245" t="s">
        <v>35</v>
      </c>
      <c r="K4245">
        <v>99213</v>
      </c>
      <c r="O4245">
        <v>1</v>
      </c>
      <c r="P4245">
        <v>197.18</v>
      </c>
      <c r="Q4245">
        <v>146.06</v>
      </c>
      <c r="R4245">
        <v>116.85</v>
      </c>
      <c r="S4245">
        <v>29.21</v>
      </c>
      <c r="T4245" t="s">
        <v>30</v>
      </c>
      <c r="X4245" t="s">
        <v>146</v>
      </c>
      <c r="Y4245" t="s">
        <v>147</v>
      </c>
      <c r="Z4245" t="s">
        <v>39</v>
      </c>
      <c r="AA4245" t="str">
        <f>IFERROR(_xlfn.XLOOKUP($J4245,avoidable_ed_reference!$A$2:$A$13,avoidable_ed_reference!$C$2:$C$13),"Not Classified")</f>
        <v>Avoidable</v>
      </c>
      <c r="AB4245" t="str">
        <f>IFERROR(_xlfn.XLOOKUP($B4245,enrollment!$A$2:$A$801,enrollment!$I$2:$I$801),"")</f>
        <v>GA</v>
      </c>
      <c r="AC4245">
        <f>IFERROR(_xlfn.XLOOKUP($B4245,enrollment!$A$2:$A$801,enrollment!$L$2:$L$801),"")</f>
        <v>65</v>
      </c>
      <c r="AD4245" t="str" cm="1">
        <f t="array" ref="AD4245">_xlfn.IFS(AC4245="","Unknown",AC4245&lt;18,"0-17",AC4245&lt;35,"18-34",AC4245&lt;50,"35-49",AC4245&lt;65,"50-64",TRUE,"65+")</f>
        <v>65+</v>
      </c>
      <c r="AE4245">
        <f>IFERROR(_xlfn.XLOOKUP($B4245,enrollment!$A$2:$A$801,enrollment!$O$2:$O$801),"")</f>
        <v>8901234567</v>
      </c>
      <c r="AF4245">
        <f>IFERROR(_xlfn.XLOOKUP($AE4245,providers!$B$2:$B$11,providers!$Q$2:$Q$11),"")</f>
        <v>3.7</v>
      </c>
      <c r="AG4245" s="1">
        <f t="shared" si="66"/>
        <v>45566</v>
      </c>
    </row>
    <row r="4246" spans="1:33" x14ac:dyDescent="0.25">
      <c r="A4246" t="s">
        <v>4894</v>
      </c>
      <c r="B4246" t="s">
        <v>4895</v>
      </c>
      <c r="C4246">
        <v>9012345678</v>
      </c>
      <c r="D4246">
        <v>9012345678</v>
      </c>
      <c r="E4246" s="1">
        <v>45656</v>
      </c>
      <c r="F4246" s="1">
        <v>45656</v>
      </c>
      <c r="G4246" s="1">
        <v>45679</v>
      </c>
      <c r="H4246" t="s">
        <v>28</v>
      </c>
      <c r="I4246">
        <v>23</v>
      </c>
      <c r="J4246" t="s">
        <v>221</v>
      </c>
      <c r="K4246">
        <v>99284</v>
      </c>
      <c r="O4246">
        <v>1</v>
      </c>
      <c r="P4246">
        <v>1973.93</v>
      </c>
      <c r="Q4246">
        <v>1096.6300000000001</v>
      </c>
      <c r="R4246">
        <v>877.3</v>
      </c>
      <c r="S4246">
        <v>219.33</v>
      </c>
      <c r="T4246" t="s">
        <v>30</v>
      </c>
      <c r="X4246" t="s">
        <v>146</v>
      </c>
      <c r="Y4246" t="s">
        <v>147</v>
      </c>
      <c r="Z4246" t="s">
        <v>45</v>
      </c>
      <c r="AA4246" t="str">
        <f>IFERROR(_xlfn.XLOOKUP($J4246,avoidable_ed_reference!$A$2:$A$13,avoidable_ed_reference!$C$2:$C$13),"Not Classified")</f>
        <v>Avoidable</v>
      </c>
      <c r="AB4246" t="str">
        <f>IFERROR(_xlfn.XLOOKUP($B4246,enrollment!$A$2:$A$801,enrollment!$I$2:$I$801),"")</f>
        <v>GA</v>
      </c>
      <c r="AC4246">
        <f>IFERROR(_xlfn.XLOOKUP($B4246,enrollment!$A$2:$A$801,enrollment!$L$2:$L$801),"")</f>
        <v>81</v>
      </c>
      <c r="AD4246" t="str" cm="1">
        <f t="array" ref="AD4246">_xlfn.IFS(AC4246="","Unknown",AC4246&lt;18,"0-17",AC4246&lt;35,"18-34",AC4246&lt;50,"35-49",AC4246&lt;65,"50-64",TRUE,"65+")</f>
        <v>65+</v>
      </c>
      <c r="AE4246">
        <f>IFERROR(_xlfn.XLOOKUP($B4246,enrollment!$A$2:$A$801,enrollment!$O$2:$O$801),"")</f>
        <v>8901234567</v>
      </c>
      <c r="AF4246">
        <f>IFERROR(_xlfn.XLOOKUP($AE4246,providers!$B$2:$B$11,providers!$Q$2:$Q$11),"")</f>
        <v>3.7</v>
      </c>
      <c r="AG4246" s="1">
        <f t="shared" si="66"/>
        <v>45627</v>
      </c>
    </row>
    <row r="4247" spans="1:33" x14ac:dyDescent="0.25">
      <c r="A4247" t="s">
        <v>4896</v>
      </c>
      <c r="B4247" t="s">
        <v>4895</v>
      </c>
      <c r="C4247">
        <v>8901234567</v>
      </c>
      <c r="D4247">
        <v>8901234567</v>
      </c>
      <c r="E4247" s="1">
        <v>45641</v>
      </c>
      <c r="F4247" s="1">
        <v>45641</v>
      </c>
      <c r="G4247" s="1">
        <v>45665</v>
      </c>
      <c r="H4247" t="s">
        <v>28</v>
      </c>
      <c r="I4247">
        <v>11</v>
      </c>
      <c r="J4247" t="s">
        <v>38</v>
      </c>
      <c r="K4247">
        <v>99213</v>
      </c>
      <c r="O4247">
        <v>1</v>
      </c>
      <c r="P4247">
        <v>210.99</v>
      </c>
      <c r="Q4247">
        <v>156.29</v>
      </c>
      <c r="R4247">
        <v>125.03</v>
      </c>
      <c r="S4247">
        <v>31.26</v>
      </c>
      <c r="T4247" t="s">
        <v>30</v>
      </c>
      <c r="X4247" t="s">
        <v>146</v>
      </c>
      <c r="Y4247" t="s">
        <v>147</v>
      </c>
      <c r="Z4247" t="s">
        <v>39</v>
      </c>
      <c r="AA4247" t="str">
        <f>IFERROR(_xlfn.XLOOKUP($J4247,avoidable_ed_reference!$A$2:$A$13,avoidable_ed_reference!$C$2:$C$13),"Not Classified")</f>
        <v>Not Classified</v>
      </c>
      <c r="AB4247" t="str">
        <f>IFERROR(_xlfn.XLOOKUP($B4247,enrollment!$A$2:$A$801,enrollment!$I$2:$I$801),"")</f>
        <v>GA</v>
      </c>
      <c r="AC4247">
        <f>IFERROR(_xlfn.XLOOKUP($B4247,enrollment!$A$2:$A$801,enrollment!$L$2:$L$801),"")</f>
        <v>81</v>
      </c>
      <c r="AD4247" t="str" cm="1">
        <f t="array" ref="AD4247">_xlfn.IFS(AC4247="","Unknown",AC4247&lt;18,"0-17",AC4247&lt;35,"18-34",AC4247&lt;50,"35-49",AC4247&lt;65,"50-64",TRUE,"65+")</f>
        <v>65+</v>
      </c>
      <c r="AE4247">
        <f>IFERROR(_xlfn.XLOOKUP($B4247,enrollment!$A$2:$A$801,enrollment!$O$2:$O$801),"")</f>
        <v>8901234567</v>
      </c>
      <c r="AF4247">
        <f>IFERROR(_xlfn.XLOOKUP($AE4247,providers!$B$2:$B$11,providers!$Q$2:$Q$11),"")</f>
        <v>3.7</v>
      </c>
      <c r="AG4247" s="1">
        <f t="shared" si="66"/>
        <v>45627</v>
      </c>
    </row>
    <row r="4248" spans="1:33" x14ac:dyDescent="0.25">
      <c r="A4248" t="s">
        <v>4897</v>
      </c>
      <c r="B4248" t="s">
        <v>4895</v>
      </c>
      <c r="C4248">
        <v>3456789012</v>
      </c>
      <c r="D4248">
        <v>3456789012</v>
      </c>
      <c r="E4248" s="1">
        <v>45358</v>
      </c>
      <c r="F4248" s="1">
        <v>45358</v>
      </c>
      <c r="G4248" s="1">
        <v>45376</v>
      </c>
      <c r="H4248" t="s">
        <v>59</v>
      </c>
      <c r="J4248" t="s">
        <v>99</v>
      </c>
      <c r="L4248" s="2" t="s">
        <v>82</v>
      </c>
      <c r="M4248" t="s">
        <v>83</v>
      </c>
      <c r="N4248" t="s">
        <v>84</v>
      </c>
      <c r="O4248">
        <v>1</v>
      </c>
      <c r="P4248">
        <v>959.66</v>
      </c>
      <c r="Q4248">
        <v>872.42</v>
      </c>
      <c r="R4248">
        <v>697.94</v>
      </c>
      <c r="S4248">
        <v>174.48</v>
      </c>
      <c r="T4248" t="s">
        <v>30</v>
      </c>
      <c r="X4248" t="s">
        <v>146</v>
      </c>
      <c r="Y4248" t="s">
        <v>147</v>
      </c>
      <c r="Z4248" t="s">
        <v>64</v>
      </c>
      <c r="AA4248" t="str">
        <f>IFERROR(_xlfn.XLOOKUP($J4248,avoidable_ed_reference!$A$2:$A$13,avoidable_ed_reference!$C$2:$C$13),"Not Classified")</f>
        <v>Not Classified</v>
      </c>
      <c r="AB4248" t="str">
        <f>IFERROR(_xlfn.XLOOKUP($B4248,enrollment!$A$2:$A$801,enrollment!$I$2:$I$801),"")</f>
        <v>GA</v>
      </c>
      <c r="AC4248">
        <f>IFERROR(_xlfn.XLOOKUP($B4248,enrollment!$A$2:$A$801,enrollment!$L$2:$L$801),"")</f>
        <v>81</v>
      </c>
      <c r="AD4248" t="str" cm="1">
        <f t="array" ref="AD4248">_xlfn.IFS(AC4248="","Unknown",AC4248&lt;18,"0-17",AC4248&lt;35,"18-34",AC4248&lt;50,"35-49",AC4248&lt;65,"50-64",TRUE,"65+")</f>
        <v>65+</v>
      </c>
      <c r="AE4248">
        <f>IFERROR(_xlfn.XLOOKUP($B4248,enrollment!$A$2:$A$801,enrollment!$O$2:$O$801),"")</f>
        <v>8901234567</v>
      </c>
      <c r="AF4248">
        <f>IFERROR(_xlfn.XLOOKUP($AE4248,providers!$B$2:$B$11,providers!$Q$2:$Q$11),"")</f>
        <v>3.7</v>
      </c>
      <c r="AG4248" s="1">
        <f t="shared" si="66"/>
        <v>45352</v>
      </c>
    </row>
    <row r="4249" spans="1:33" x14ac:dyDescent="0.25">
      <c r="A4249" t="s">
        <v>4898</v>
      </c>
      <c r="B4249" t="s">
        <v>4895</v>
      </c>
      <c r="C4249">
        <v>2233445566</v>
      </c>
      <c r="D4249">
        <v>2233445566</v>
      </c>
      <c r="E4249" s="1">
        <v>45304</v>
      </c>
      <c r="F4249" s="1">
        <v>45304</v>
      </c>
      <c r="G4249" s="1">
        <v>45339</v>
      </c>
      <c r="H4249" t="s">
        <v>28</v>
      </c>
      <c r="I4249">
        <v>22</v>
      </c>
      <c r="J4249" t="s">
        <v>29</v>
      </c>
      <c r="K4249">
        <v>90837</v>
      </c>
      <c r="O4249">
        <v>1</v>
      </c>
      <c r="P4249">
        <v>227.22</v>
      </c>
      <c r="Q4249">
        <v>168.31</v>
      </c>
      <c r="R4249">
        <v>134.65</v>
      </c>
      <c r="S4249">
        <v>33.659999999999997</v>
      </c>
      <c r="T4249" t="s">
        <v>30</v>
      </c>
      <c r="X4249" t="s">
        <v>146</v>
      </c>
      <c r="Y4249" t="s">
        <v>147</v>
      </c>
      <c r="Z4249" t="s">
        <v>33</v>
      </c>
      <c r="AA4249" t="str">
        <f>IFERROR(_xlfn.XLOOKUP($J4249,avoidable_ed_reference!$A$2:$A$13,avoidable_ed_reference!$C$2:$C$13),"Not Classified")</f>
        <v>Potentially Avoidable</v>
      </c>
      <c r="AB4249" t="str">
        <f>IFERROR(_xlfn.XLOOKUP($B4249,enrollment!$A$2:$A$801,enrollment!$I$2:$I$801),"")</f>
        <v>GA</v>
      </c>
      <c r="AC4249">
        <f>IFERROR(_xlfn.XLOOKUP($B4249,enrollment!$A$2:$A$801,enrollment!$L$2:$L$801),"")</f>
        <v>81</v>
      </c>
      <c r="AD4249" t="str" cm="1">
        <f t="array" ref="AD4249">_xlfn.IFS(AC4249="","Unknown",AC4249&lt;18,"0-17",AC4249&lt;35,"18-34",AC4249&lt;50,"35-49",AC4249&lt;65,"50-64",TRUE,"65+")</f>
        <v>65+</v>
      </c>
      <c r="AE4249">
        <f>IFERROR(_xlfn.XLOOKUP($B4249,enrollment!$A$2:$A$801,enrollment!$O$2:$O$801),"")</f>
        <v>8901234567</v>
      </c>
      <c r="AF4249">
        <f>IFERROR(_xlfn.XLOOKUP($AE4249,providers!$B$2:$B$11,providers!$Q$2:$Q$11),"")</f>
        <v>3.7</v>
      </c>
      <c r="AG4249" s="1">
        <f t="shared" si="66"/>
        <v>45292</v>
      </c>
    </row>
    <row r="4250" spans="1:33" x14ac:dyDescent="0.25">
      <c r="A4250" t="s">
        <v>4899</v>
      </c>
      <c r="B4250" t="s">
        <v>4895</v>
      </c>
      <c r="C4250">
        <v>8901234567</v>
      </c>
      <c r="D4250">
        <v>8901234567</v>
      </c>
      <c r="E4250" s="1">
        <v>45536</v>
      </c>
      <c r="F4250" s="1">
        <v>45536</v>
      </c>
      <c r="G4250" s="1">
        <v>45553</v>
      </c>
      <c r="H4250" t="s">
        <v>28</v>
      </c>
      <c r="I4250">
        <v>11</v>
      </c>
      <c r="J4250" t="s">
        <v>38</v>
      </c>
      <c r="K4250">
        <v>99213</v>
      </c>
      <c r="O4250">
        <v>1</v>
      </c>
      <c r="P4250">
        <v>220.18</v>
      </c>
      <c r="Q4250">
        <v>163.1</v>
      </c>
      <c r="R4250">
        <v>130.47999999999999</v>
      </c>
      <c r="S4250">
        <v>32.619999999999997</v>
      </c>
      <c r="T4250" t="s">
        <v>30</v>
      </c>
      <c r="X4250" t="s">
        <v>146</v>
      </c>
      <c r="Y4250" t="s">
        <v>147</v>
      </c>
      <c r="Z4250" t="s">
        <v>39</v>
      </c>
      <c r="AA4250" t="str">
        <f>IFERROR(_xlfn.XLOOKUP($J4250,avoidable_ed_reference!$A$2:$A$13,avoidable_ed_reference!$C$2:$C$13),"Not Classified")</f>
        <v>Not Classified</v>
      </c>
      <c r="AB4250" t="str">
        <f>IFERROR(_xlfn.XLOOKUP($B4250,enrollment!$A$2:$A$801,enrollment!$I$2:$I$801),"")</f>
        <v>GA</v>
      </c>
      <c r="AC4250">
        <f>IFERROR(_xlfn.XLOOKUP($B4250,enrollment!$A$2:$A$801,enrollment!$L$2:$L$801),"")</f>
        <v>81</v>
      </c>
      <c r="AD4250" t="str" cm="1">
        <f t="array" ref="AD4250">_xlfn.IFS(AC4250="","Unknown",AC4250&lt;18,"0-17",AC4250&lt;35,"18-34",AC4250&lt;50,"35-49",AC4250&lt;65,"50-64",TRUE,"65+")</f>
        <v>65+</v>
      </c>
      <c r="AE4250">
        <f>IFERROR(_xlfn.XLOOKUP($B4250,enrollment!$A$2:$A$801,enrollment!$O$2:$O$801),"")</f>
        <v>8901234567</v>
      </c>
      <c r="AF4250">
        <f>IFERROR(_xlfn.XLOOKUP($AE4250,providers!$B$2:$B$11,providers!$Q$2:$Q$11),"")</f>
        <v>3.7</v>
      </c>
      <c r="AG4250" s="1">
        <f t="shared" si="66"/>
        <v>45536</v>
      </c>
    </row>
    <row r="4251" spans="1:33" x14ac:dyDescent="0.25">
      <c r="A4251" t="s">
        <v>4900</v>
      </c>
      <c r="B4251" t="s">
        <v>4895</v>
      </c>
      <c r="C4251">
        <v>7890123456</v>
      </c>
      <c r="D4251">
        <v>7890123456</v>
      </c>
      <c r="E4251" s="1">
        <v>45331</v>
      </c>
      <c r="F4251" s="1">
        <v>45331</v>
      </c>
      <c r="G4251" s="1">
        <v>45360</v>
      </c>
      <c r="H4251" t="s">
        <v>28</v>
      </c>
      <c r="I4251">
        <v>22</v>
      </c>
      <c r="J4251" t="s">
        <v>29</v>
      </c>
      <c r="K4251">
        <v>90837</v>
      </c>
      <c r="O4251">
        <v>1</v>
      </c>
      <c r="P4251">
        <v>238.82</v>
      </c>
      <c r="Q4251">
        <v>176.9</v>
      </c>
      <c r="R4251">
        <v>141.52000000000001</v>
      </c>
      <c r="S4251">
        <v>35.380000000000003</v>
      </c>
      <c r="T4251" t="s">
        <v>30</v>
      </c>
      <c r="X4251" t="s">
        <v>146</v>
      </c>
      <c r="Y4251" t="s">
        <v>147</v>
      </c>
      <c r="Z4251" t="s">
        <v>33</v>
      </c>
      <c r="AA4251" t="str">
        <f>IFERROR(_xlfn.XLOOKUP($J4251,avoidable_ed_reference!$A$2:$A$13,avoidable_ed_reference!$C$2:$C$13),"Not Classified")</f>
        <v>Potentially Avoidable</v>
      </c>
      <c r="AB4251" t="str">
        <f>IFERROR(_xlfn.XLOOKUP($B4251,enrollment!$A$2:$A$801,enrollment!$I$2:$I$801),"")</f>
        <v>GA</v>
      </c>
      <c r="AC4251">
        <f>IFERROR(_xlfn.XLOOKUP($B4251,enrollment!$A$2:$A$801,enrollment!$L$2:$L$801),"")</f>
        <v>81</v>
      </c>
      <c r="AD4251" t="str" cm="1">
        <f t="array" ref="AD4251">_xlfn.IFS(AC4251="","Unknown",AC4251&lt;18,"0-17",AC4251&lt;35,"18-34",AC4251&lt;50,"35-49",AC4251&lt;65,"50-64",TRUE,"65+")</f>
        <v>65+</v>
      </c>
      <c r="AE4251">
        <f>IFERROR(_xlfn.XLOOKUP($B4251,enrollment!$A$2:$A$801,enrollment!$O$2:$O$801),"")</f>
        <v>8901234567</v>
      </c>
      <c r="AF4251">
        <f>IFERROR(_xlfn.XLOOKUP($AE4251,providers!$B$2:$B$11,providers!$Q$2:$Q$11),"")</f>
        <v>3.7</v>
      </c>
      <c r="AG4251" s="1">
        <f t="shared" si="66"/>
        <v>45323</v>
      </c>
    </row>
    <row r="4252" spans="1:33" x14ac:dyDescent="0.25">
      <c r="A4252" t="s">
        <v>4901</v>
      </c>
      <c r="B4252" t="s">
        <v>4902</v>
      </c>
      <c r="C4252">
        <v>3456789012</v>
      </c>
      <c r="D4252">
        <v>3456789012</v>
      </c>
      <c r="E4252" s="1">
        <v>45317</v>
      </c>
      <c r="F4252" s="1">
        <v>45317</v>
      </c>
      <c r="G4252" s="1">
        <v>45346</v>
      </c>
      <c r="H4252" t="s">
        <v>28</v>
      </c>
      <c r="I4252">
        <v>11</v>
      </c>
      <c r="J4252" t="s">
        <v>38</v>
      </c>
      <c r="K4252">
        <v>99213</v>
      </c>
      <c r="O4252">
        <v>1</v>
      </c>
      <c r="P4252">
        <v>217.13</v>
      </c>
      <c r="Q4252">
        <v>160.84</v>
      </c>
      <c r="R4252">
        <v>128.66999999999999</v>
      </c>
      <c r="S4252">
        <v>32.17</v>
      </c>
      <c r="T4252" t="s">
        <v>30</v>
      </c>
      <c r="X4252" t="s">
        <v>146</v>
      </c>
      <c r="Y4252" t="s">
        <v>147</v>
      </c>
      <c r="Z4252" t="s">
        <v>39</v>
      </c>
      <c r="AA4252" t="str">
        <f>IFERROR(_xlfn.XLOOKUP($J4252,avoidable_ed_reference!$A$2:$A$13,avoidable_ed_reference!$C$2:$C$13),"Not Classified")</f>
        <v>Not Classified</v>
      </c>
      <c r="AB4252" t="str">
        <f>IFERROR(_xlfn.XLOOKUP($B4252,enrollment!$A$2:$A$801,enrollment!$I$2:$I$801),"")</f>
        <v>KY</v>
      </c>
      <c r="AC4252">
        <f>IFERROR(_xlfn.XLOOKUP($B4252,enrollment!$A$2:$A$801,enrollment!$L$2:$L$801),"")</f>
        <v>81</v>
      </c>
      <c r="AD4252" t="str" cm="1">
        <f t="array" ref="AD4252">_xlfn.IFS(AC4252="","Unknown",AC4252&lt;18,"0-17",AC4252&lt;35,"18-34",AC4252&lt;50,"35-49",AC4252&lt;65,"50-64",TRUE,"65+")</f>
        <v>65+</v>
      </c>
      <c r="AE4252">
        <f>IFERROR(_xlfn.XLOOKUP($B4252,enrollment!$A$2:$A$801,enrollment!$O$2:$O$801),"")</f>
        <v>3456789012</v>
      </c>
      <c r="AF4252">
        <f>IFERROR(_xlfn.XLOOKUP($AE4252,providers!$B$2:$B$11,providers!$Q$2:$Q$11),"")</f>
        <v>4</v>
      </c>
      <c r="AG4252" s="1">
        <f t="shared" si="66"/>
        <v>45292</v>
      </c>
    </row>
    <row r="4253" spans="1:33" x14ac:dyDescent="0.25">
      <c r="A4253" t="s">
        <v>4903</v>
      </c>
      <c r="B4253" t="s">
        <v>4902</v>
      </c>
      <c r="C4253">
        <v>2345678901</v>
      </c>
      <c r="D4253">
        <v>2345678901</v>
      </c>
      <c r="E4253" s="1">
        <v>45588</v>
      </c>
      <c r="F4253" s="1">
        <v>45588</v>
      </c>
      <c r="G4253" s="1">
        <v>45602</v>
      </c>
      <c r="H4253" t="s">
        <v>28</v>
      </c>
      <c r="I4253">
        <v>23</v>
      </c>
      <c r="J4253" t="s">
        <v>221</v>
      </c>
      <c r="K4253">
        <v>99284</v>
      </c>
      <c r="O4253">
        <v>1</v>
      </c>
      <c r="P4253">
        <v>1566.83</v>
      </c>
      <c r="Q4253">
        <v>870.46</v>
      </c>
      <c r="R4253">
        <v>696.37</v>
      </c>
      <c r="S4253">
        <v>174.09</v>
      </c>
      <c r="T4253" t="s">
        <v>30</v>
      </c>
      <c r="X4253" t="s">
        <v>146</v>
      </c>
      <c r="Y4253" t="s">
        <v>147</v>
      </c>
      <c r="Z4253" t="s">
        <v>45</v>
      </c>
      <c r="AA4253" t="str">
        <f>IFERROR(_xlfn.XLOOKUP($J4253,avoidable_ed_reference!$A$2:$A$13,avoidable_ed_reference!$C$2:$C$13),"Not Classified")</f>
        <v>Avoidable</v>
      </c>
      <c r="AB4253" t="str">
        <f>IFERROR(_xlfn.XLOOKUP($B4253,enrollment!$A$2:$A$801,enrollment!$I$2:$I$801),"")</f>
        <v>KY</v>
      </c>
      <c r="AC4253">
        <f>IFERROR(_xlfn.XLOOKUP($B4253,enrollment!$A$2:$A$801,enrollment!$L$2:$L$801),"")</f>
        <v>81</v>
      </c>
      <c r="AD4253" t="str" cm="1">
        <f t="array" ref="AD4253">_xlfn.IFS(AC4253="","Unknown",AC4253&lt;18,"0-17",AC4253&lt;35,"18-34",AC4253&lt;50,"35-49",AC4253&lt;65,"50-64",TRUE,"65+")</f>
        <v>65+</v>
      </c>
      <c r="AE4253">
        <f>IFERROR(_xlfn.XLOOKUP($B4253,enrollment!$A$2:$A$801,enrollment!$O$2:$O$801),"")</f>
        <v>3456789012</v>
      </c>
      <c r="AF4253">
        <f>IFERROR(_xlfn.XLOOKUP($AE4253,providers!$B$2:$B$11,providers!$Q$2:$Q$11),"")</f>
        <v>4</v>
      </c>
      <c r="AG4253" s="1">
        <f t="shared" si="66"/>
        <v>45566</v>
      </c>
    </row>
    <row r="4254" spans="1:33" x14ac:dyDescent="0.25">
      <c r="A4254" t="s">
        <v>4904</v>
      </c>
      <c r="B4254" t="s">
        <v>4902</v>
      </c>
      <c r="C4254">
        <v>3456789012</v>
      </c>
      <c r="D4254">
        <v>3456789012</v>
      </c>
      <c r="E4254" s="1">
        <v>45550</v>
      </c>
      <c r="F4254" s="1">
        <v>45550</v>
      </c>
      <c r="G4254" s="1">
        <v>45565</v>
      </c>
      <c r="H4254" t="s">
        <v>28</v>
      </c>
      <c r="I4254">
        <v>11</v>
      </c>
      <c r="J4254" t="s">
        <v>47</v>
      </c>
      <c r="K4254">
        <v>99213</v>
      </c>
      <c r="O4254">
        <v>1</v>
      </c>
      <c r="P4254">
        <v>196.84</v>
      </c>
      <c r="Q4254">
        <v>145.81</v>
      </c>
      <c r="R4254">
        <v>116.65</v>
      </c>
      <c r="S4254">
        <v>29.16</v>
      </c>
      <c r="T4254" t="s">
        <v>30</v>
      </c>
      <c r="X4254" t="s">
        <v>146</v>
      </c>
      <c r="Y4254" t="s">
        <v>147</v>
      </c>
      <c r="Z4254" t="s">
        <v>39</v>
      </c>
      <c r="AA4254" t="str">
        <f>IFERROR(_xlfn.XLOOKUP($J4254,avoidable_ed_reference!$A$2:$A$13,avoidable_ed_reference!$C$2:$C$13),"Not Classified")</f>
        <v>Not Classified</v>
      </c>
      <c r="AB4254" t="str">
        <f>IFERROR(_xlfn.XLOOKUP($B4254,enrollment!$A$2:$A$801,enrollment!$I$2:$I$801),"")</f>
        <v>KY</v>
      </c>
      <c r="AC4254">
        <f>IFERROR(_xlfn.XLOOKUP($B4254,enrollment!$A$2:$A$801,enrollment!$L$2:$L$801),"")</f>
        <v>81</v>
      </c>
      <c r="AD4254" t="str" cm="1">
        <f t="array" ref="AD4254">_xlfn.IFS(AC4254="","Unknown",AC4254&lt;18,"0-17",AC4254&lt;35,"18-34",AC4254&lt;50,"35-49",AC4254&lt;65,"50-64",TRUE,"65+")</f>
        <v>65+</v>
      </c>
      <c r="AE4254">
        <f>IFERROR(_xlfn.XLOOKUP($B4254,enrollment!$A$2:$A$801,enrollment!$O$2:$O$801),"")</f>
        <v>3456789012</v>
      </c>
      <c r="AF4254">
        <f>IFERROR(_xlfn.XLOOKUP($AE4254,providers!$B$2:$B$11,providers!$Q$2:$Q$11),"")</f>
        <v>4</v>
      </c>
      <c r="AG4254" s="1">
        <f t="shared" si="66"/>
        <v>45536</v>
      </c>
    </row>
    <row r="4255" spans="1:33" x14ac:dyDescent="0.25">
      <c r="A4255" t="s">
        <v>4905</v>
      </c>
      <c r="B4255" t="s">
        <v>4902</v>
      </c>
      <c r="C4255">
        <v>3456789012</v>
      </c>
      <c r="D4255">
        <v>3456789012</v>
      </c>
      <c r="E4255" s="1">
        <v>45602</v>
      </c>
      <c r="F4255" s="1">
        <v>45602</v>
      </c>
      <c r="G4255" s="1">
        <v>45629</v>
      </c>
      <c r="H4255" t="s">
        <v>28</v>
      </c>
      <c r="I4255">
        <v>11</v>
      </c>
      <c r="J4255" t="s">
        <v>47</v>
      </c>
      <c r="K4255">
        <v>99213</v>
      </c>
      <c r="O4255">
        <v>1</v>
      </c>
      <c r="P4255">
        <v>202.89</v>
      </c>
      <c r="Q4255">
        <v>150.29</v>
      </c>
      <c r="R4255">
        <v>120.23</v>
      </c>
      <c r="S4255">
        <v>30.06</v>
      </c>
      <c r="T4255" t="s">
        <v>30</v>
      </c>
      <c r="X4255" t="s">
        <v>146</v>
      </c>
      <c r="Y4255" t="s">
        <v>147</v>
      </c>
      <c r="Z4255" t="s">
        <v>39</v>
      </c>
      <c r="AA4255" t="str">
        <f>IFERROR(_xlfn.XLOOKUP($J4255,avoidable_ed_reference!$A$2:$A$13,avoidable_ed_reference!$C$2:$C$13),"Not Classified")</f>
        <v>Not Classified</v>
      </c>
      <c r="AB4255" t="str">
        <f>IFERROR(_xlfn.XLOOKUP($B4255,enrollment!$A$2:$A$801,enrollment!$I$2:$I$801),"")</f>
        <v>KY</v>
      </c>
      <c r="AC4255">
        <f>IFERROR(_xlfn.XLOOKUP($B4255,enrollment!$A$2:$A$801,enrollment!$L$2:$L$801),"")</f>
        <v>81</v>
      </c>
      <c r="AD4255" t="str" cm="1">
        <f t="array" ref="AD4255">_xlfn.IFS(AC4255="","Unknown",AC4255&lt;18,"0-17",AC4255&lt;35,"18-34",AC4255&lt;50,"35-49",AC4255&lt;65,"50-64",TRUE,"65+")</f>
        <v>65+</v>
      </c>
      <c r="AE4255">
        <f>IFERROR(_xlfn.XLOOKUP($B4255,enrollment!$A$2:$A$801,enrollment!$O$2:$O$801),"")</f>
        <v>3456789012</v>
      </c>
      <c r="AF4255">
        <f>IFERROR(_xlfn.XLOOKUP($AE4255,providers!$B$2:$B$11,providers!$Q$2:$Q$11),"")</f>
        <v>4</v>
      </c>
      <c r="AG4255" s="1">
        <f t="shared" si="66"/>
        <v>45597</v>
      </c>
    </row>
    <row r="4256" spans="1:33" x14ac:dyDescent="0.25">
      <c r="A4256" t="s">
        <v>4906</v>
      </c>
      <c r="B4256" t="s">
        <v>4902</v>
      </c>
      <c r="C4256">
        <v>3456789012</v>
      </c>
      <c r="D4256">
        <v>3456789012</v>
      </c>
      <c r="E4256" s="1">
        <v>45488</v>
      </c>
      <c r="F4256" s="1">
        <v>45488</v>
      </c>
      <c r="G4256" s="1">
        <v>45517</v>
      </c>
      <c r="H4256" t="s">
        <v>28</v>
      </c>
      <c r="I4256">
        <v>11</v>
      </c>
      <c r="J4256" t="s">
        <v>35</v>
      </c>
      <c r="K4256">
        <v>99213</v>
      </c>
      <c r="O4256">
        <v>1</v>
      </c>
      <c r="P4256">
        <v>188.69</v>
      </c>
      <c r="Q4256">
        <v>139.77000000000001</v>
      </c>
      <c r="R4256">
        <v>111.82</v>
      </c>
      <c r="S4256">
        <v>27.95</v>
      </c>
      <c r="T4256" t="s">
        <v>30</v>
      </c>
      <c r="X4256" t="s">
        <v>146</v>
      </c>
      <c r="Y4256" t="s">
        <v>147</v>
      </c>
      <c r="Z4256" t="s">
        <v>39</v>
      </c>
      <c r="AA4256" t="str">
        <f>IFERROR(_xlfn.XLOOKUP($J4256,avoidable_ed_reference!$A$2:$A$13,avoidable_ed_reference!$C$2:$C$13),"Not Classified")</f>
        <v>Avoidable</v>
      </c>
      <c r="AB4256" t="str">
        <f>IFERROR(_xlfn.XLOOKUP($B4256,enrollment!$A$2:$A$801,enrollment!$I$2:$I$801),"")</f>
        <v>KY</v>
      </c>
      <c r="AC4256">
        <f>IFERROR(_xlfn.XLOOKUP($B4256,enrollment!$A$2:$A$801,enrollment!$L$2:$L$801),"")</f>
        <v>81</v>
      </c>
      <c r="AD4256" t="str" cm="1">
        <f t="array" ref="AD4256">_xlfn.IFS(AC4256="","Unknown",AC4256&lt;18,"0-17",AC4256&lt;35,"18-34",AC4256&lt;50,"35-49",AC4256&lt;65,"50-64",TRUE,"65+")</f>
        <v>65+</v>
      </c>
      <c r="AE4256">
        <f>IFERROR(_xlfn.XLOOKUP($B4256,enrollment!$A$2:$A$801,enrollment!$O$2:$O$801),"")</f>
        <v>3456789012</v>
      </c>
      <c r="AF4256">
        <f>IFERROR(_xlfn.XLOOKUP($AE4256,providers!$B$2:$B$11,providers!$Q$2:$Q$11),"")</f>
        <v>4</v>
      </c>
      <c r="AG4256" s="1">
        <f t="shared" si="66"/>
        <v>45474</v>
      </c>
    </row>
    <row r="4257" spans="1:33" x14ac:dyDescent="0.25">
      <c r="A4257" t="s">
        <v>4907</v>
      </c>
      <c r="B4257" t="s">
        <v>4902</v>
      </c>
      <c r="C4257">
        <v>3456789012</v>
      </c>
      <c r="D4257">
        <v>3456789012</v>
      </c>
      <c r="E4257" s="1">
        <v>45580</v>
      </c>
      <c r="F4257" s="1">
        <v>45580</v>
      </c>
      <c r="G4257" s="1">
        <v>45615</v>
      </c>
      <c r="H4257" t="s">
        <v>28</v>
      </c>
      <c r="I4257">
        <v>11</v>
      </c>
      <c r="J4257" t="s">
        <v>38</v>
      </c>
      <c r="K4257">
        <v>99213</v>
      </c>
      <c r="O4257">
        <v>1</v>
      </c>
      <c r="P4257">
        <v>168.94</v>
      </c>
      <c r="Q4257">
        <v>125.14</v>
      </c>
      <c r="R4257">
        <v>100.11</v>
      </c>
      <c r="S4257">
        <v>25.03</v>
      </c>
      <c r="T4257" t="s">
        <v>30</v>
      </c>
      <c r="X4257" t="s">
        <v>146</v>
      </c>
      <c r="Y4257" t="s">
        <v>147</v>
      </c>
      <c r="Z4257" t="s">
        <v>39</v>
      </c>
      <c r="AA4257" t="str">
        <f>IFERROR(_xlfn.XLOOKUP($J4257,avoidable_ed_reference!$A$2:$A$13,avoidable_ed_reference!$C$2:$C$13),"Not Classified")</f>
        <v>Not Classified</v>
      </c>
      <c r="AB4257" t="str">
        <f>IFERROR(_xlfn.XLOOKUP($B4257,enrollment!$A$2:$A$801,enrollment!$I$2:$I$801),"")</f>
        <v>KY</v>
      </c>
      <c r="AC4257">
        <f>IFERROR(_xlfn.XLOOKUP($B4257,enrollment!$A$2:$A$801,enrollment!$L$2:$L$801),"")</f>
        <v>81</v>
      </c>
      <c r="AD4257" t="str" cm="1">
        <f t="array" ref="AD4257">_xlfn.IFS(AC4257="","Unknown",AC4257&lt;18,"0-17",AC4257&lt;35,"18-34",AC4257&lt;50,"35-49",AC4257&lt;65,"50-64",TRUE,"65+")</f>
        <v>65+</v>
      </c>
      <c r="AE4257">
        <f>IFERROR(_xlfn.XLOOKUP($B4257,enrollment!$A$2:$A$801,enrollment!$O$2:$O$801),"")</f>
        <v>3456789012</v>
      </c>
      <c r="AF4257">
        <f>IFERROR(_xlfn.XLOOKUP($AE4257,providers!$B$2:$B$11,providers!$Q$2:$Q$11),"")</f>
        <v>4</v>
      </c>
      <c r="AG4257" s="1">
        <f t="shared" si="66"/>
        <v>45566</v>
      </c>
    </row>
    <row r="4258" spans="1:33" x14ac:dyDescent="0.25">
      <c r="A4258" t="s">
        <v>4908</v>
      </c>
      <c r="B4258" t="s">
        <v>4902</v>
      </c>
      <c r="C4258">
        <v>3456789012</v>
      </c>
      <c r="D4258">
        <v>3456789012</v>
      </c>
      <c r="E4258" s="1">
        <v>45472</v>
      </c>
      <c r="F4258" s="1">
        <v>45472</v>
      </c>
      <c r="G4258" s="1">
        <v>45491</v>
      </c>
      <c r="H4258" t="s">
        <v>28</v>
      </c>
      <c r="I4258">
        <v>11</v>
      </c>
      <c r="J4258" t="s">
        <v>35</v>
      </c>
      <c r="K4258">
        <v>99213</v>
      </c>
      <c r="O4258">
        <v>1</v>
      </c>
      <c r="P4258">
        <v>176.57</v>
      </c>
      <c r="Q4258">
        <v>130.79</v>
      </c>
      <c r="R4258">
        <v>104.63</v>
      </c>
      <c r="S4258">
        <v>26.16</v>
      </c>
      <c r="T4258" t="s">
        <v>30</v>
      </c>
      <c r="X4258" t="s">
        <v>146</v>
      </c>
      <c r="Y4258" t="s">
        <v>147</v>
      </c>
      <c r="Z4258" t="s">
        <v>39</v>
      </c>
      <c r="AA4258" t="str">
        <f>IFERROR(_xlfn.XLOOKUP($J4258,avoidable_ed_reference!$A$2:$A$13,avoidable_ed_reference!$C$2:$C$13),"Not Classified")</f>
        <v>Avoidable</v>
      </c>
      <c r="AB4258" t="str">
        <f>IFERROR(_xlfn.XLOOKUP($B4258,enrollment!$A$2:$A$801,enrollment!$I$2:$I$801),"")</f>
        <v>KY</v>
      </c>
      <c r="AC4258">
        <f>IFERROR(_xlfn.XLOOKUP($B4258,enrollment!$A$2:$A$801,enrollment!$L$2:$L$801),"")</f>
        <v>81</v>
      </c>
      <c r="AD4258" t="str" cm="1">
        <f t="array" ref="AD4258">_xlfn.IFS(AC4258="","Unknown",AC4258&lt;18,"0-17",AC4258&lt;35,"18-34",AC4258&lt;50,"35-49",AC4258&lt;65,"50-64",TRUE,"65+")</f>
        <v>65+</v>
      </c>
      <c r="AE4258">
        <f>IFERROR(_xlfn.XLOOKUP($B4258,enrollment!$A$2:$A$801,enrollment!$O$2:$O$801),"")</f>
        <v>3456789012</v>
      </c>
      <c r="AF4258">
        <f>IFERROR(_xlfn.XLOOKUP($AE4258,providers!$B$2:$B$11,providers!$Q$2:$Q$11),"")</f>
        <v>4</v>
      </c>
      <c r="AG4258" s="1">
        <f t="shared" si="66"/>
        <v>45444</v>
      </c>
    </row>
    <row r="4259" spans="1:33" x14ac:dyDescent="0.25">
      <c r="A4259" t="s">
        <v>4909</v>
      </c>
      <c r="B4259" t="s">
        <v>4902</v>
      </c>
      <c r="C4259">
        <v>3456789012</v>
      </c>
      <c r="D4259">
        <v>3456789012</v>
      </c>
      <c r="E4259" s="1">
        <v>45322</v>
      </c>
      <c r="F4259" s="1">
        <v>45322</v>
      </c>
      <c r="G4259" s="1">
        <v>45344</v>
      </c>
      <c r="H4259" t="s">
        <v>28</v>
      </c>
      <c r="I4259">
        <v>11</v>
      </c>
      <c r="J4259" t="s">
        <v>38</v>
      </c>
      <c r="K4259">
        <v>99213</v>
      </c>
      <c r="O4259">
        <v>1</v>
      </c>
      <c r="P4259">
        <v>235.17</v>
      </c>
      <c r="Q4259">
        <v>174.2</v>
      </c>
      <c r="R4259">
        <v>139.36000000000001</v>
      </c>
      <c r="S4259">
        <v>34.840000000000003</v>
      </c>
      <c r="T4259" t="s">
        <v>30</v>
      </c>
      <c r="X4259" t="s">
        <v>146</v>
      </c>
      <c r="Y4259" t="s">
        <v>147</v>
      </c>
      <c r="Z4259" t="s">
        <v>39</v>
      </c>
      <c r="AA4259" t="str">
        <f>IFERROR(_xlfn.XLOOKUP($J4259,avoidable_ed_reference!$A$2:$A$13,avoidable_ed_reference!$C$2:$C$13),"Not Classified")</f>
        <v>Not Classified</v>
      </c>
      <c r="AB4259" t="str">
        <f>IFERROR(_xlfn.XLOOKUP($B4259,enrollment!$A$2:$A$801,enrollment!$I$2:$I$801),"")</f>
        <v>KY</v>
      </c>
      <c r="AC4259">
        <f>IFERROR(_xlfn.XLOOKUP($B4259,enrollment!$A$2:$A$801,enrollment!$L$2:$L$801),"")</f>
        <v>81</v>
      </c>
      <c r="AD4259" t="str" cm="1">
        <f t="array" ref="AD4259">_xlfn.IFS(AC4259="","Unknown",AC4259&lt;18,"0-17",AC4259&lt;35,"18-34",AC4259&lt;50,"35-49",AC4259&lt;65,"50-64",TRUE,"65+")</f>
        <v>65+</v>
      </c>
      <c r="AE4259">
        <f>IFERROR(_xlfn.XLOOKUP($B4259,enrollment!$A$2:$A$801,enrollment!$O$2:$O$801),"")</f>
        <v>3456789012</v>
      </c>
      <c r="AF4259">
        <f>IFERROR(_xlfn.XLOOKUP($AE4259,providers!$B$2:$B$11,providers!$Q$2:$Q$11),"")</f>
        <v>4</v>
      </c>
      <c r="AG4259" s="1">
        <f t="shared" si="66"/>
        <v>45292</v>
      </c>
    </row>
    <row r="4260" spans="1:33" x14ac:dyDescent="0.25">
      <c r="A4260" t="s">
        <v>4910</v>
      </c>
      <c r="B4260" t="s">
        <v>4902</v>
      </c>
      <c r="C4260">
        <v>3456789012</v>
      </c>
      <c r="D4260">
        <v>3456789012</v>
      </c>
      <c r="E4260" s="1">
        <v>45423</v>
      </c>
      <c r="F4260" s="1">
        <v>45423</v>
      </c>
      <c r="G4260" s="1">
        <v>45446</v>
      </c>
      <c r="H4260" t="s">
        <v>67</v>
      </c>
      <c r="I4260">
        <v>21</v>
      </c>
      <c r="J4260" t="s">
        <v>80</v>
      </c>
      <c r="K4260">
        <v>99223</v>
      </c>
      <c r="O4260">
        <v>1</v>
      </c>
      <c r="P4260">
        <v>24036.1</v>
      </c>
      <c r="Q4260">
        <v>15507.16</v>
      </c>
      <c r="R4260">
        <v>12405.73</v>
      </c>
      <c r="S4260">
        <v>3101.43</v>
      </c>
      <c r="T4260" t="s">
        <v>30</v>
      </c>
      <c r="V4260">
        <v>1</v>
      </c>
      <c r="W4260" s="2" t="s">
        <v>68</v>
      </c>
      <c r="X4260" t="s">
        <v>146</v>
      </c>
      <c r="Y4260" t="s">
        <v>147</v>
      </c>
      <c r="Z4260" t="s">
        <v>69</v>
      </c>
      <c r="AA4260" t="str">
        <f>IFERROR(_xlfn.XLOOKUP($J4260,avoidable_ed_reference!$A$2:$A$13,avoidable_ed_reference!$C$2:$C$13),"Not Classified")</f>
        <v>Non-Avoidable</v>
      </c>
      <c r="AB4260" t="str">
        <f>IFERROR(_xlfn.XLOOKUP($B4260,enrollment!$A$2:$A$801,enrollment!$I$2:$I$801),"")</f>
        <v>KY</v>
      </c>
      <c r="AC4260">
        <f>IFERROR(_xlfn.XLOOKUP($B4260,enrollment!$A$2:$A$801,enrollment!$L$2:$L$801),"")</f>
        <v>81</v>
      </c>
      <c r="AD4260" t="str" cm="1">
        <f t="array" ref="AD4260">_xlfn.IFS(AC4260="","Unknown",AC4260&lt;18,"0-17",AC4260&lt;35,"18-34",AC4260&lt;50,"35-49",AC4260&lt;65,"50-64",TRUE,"65+")</f>
        <v>65+</v>
      </c>
      <c r="AE4260">
        <f>IFERROR(_xlfn.XLOOKUP($B4260,enrollment!$A$2:$A$801,enrollment!$O$2:$O$801),"")</f>
        <v>3456789012</v>
      </c>
      <c r="AF4260">
        <f>IFERROR(_xlfn.XLOOKUP($AE4260,providers!$B$2:$B$11,providers!$Q$2:$Q$11),"")</f>
        <v>4</v>
      </c>
      <c r="AG4260" s="1">
        <f t="shared" si="66"/>
        <v>45413</v>
      </c>
    </row>
    <row r="4261" spans="1:33" x14ac:dyDescent="0.25">
      <c r="A4261" t="s">
        <v>4911</v>
      </c>
      <c r="B4261" t="s">
        <v>4902</v>
      </c>
      <c r="C4261">
        <v>5678901234</v>
      </c>
      <c r="D4261">
        <v>5678901234</v>
      </c>
      <c r="E4261" s="1">
        <v>45515</v>
      </c>
      <c r="F4261" s="1">
        <v>45515</v>
      </c>
      <c r="G4261" s="1">
        <v>45543</v>
      </c>
      <c r="H4261" t="s">
        <v>28</v>
      </c>
      <c r="I4261">
        <v>20</v>
      </c>
      <c r="J4261" t="s">
        <v>35</v>
      </c>
      <c r="K4261">
        <v>99213</v>
      </c>
      <c r="O4261">
        <v>1</v>
      </c>
      <c r="P4261">
        <v>189.27</v>
      </c>
      <c r="Q4261">
        <v>145.59</v>
      </c>
      <c r="R4261">
        <v>116.47</v>
      </c>
      <c r="S4261">
        <v>29.12</v>
      </c>
      <c r="T4261" t="s">
        <v>30</v>
      </c>
      <c r="X4261" t="s">
        <v>146</v>
      </c>
      <c r="Y4261" t="s">
        <v>147</v>
      </c>
      <c r="Z4261" t="s">
        <v>36</v>
      </c>
      <c r="AA4261" t="str">
        <f>IFERROR(_xlfn.XLOOKUP($J4261,avoidable_ed_reference!$A$2:$A$13,avoidable_ed_reference!$C$2:$C$13),"Not Classified")</f>
        <v>Avoidable</v>
      </c>
      <c r="AB4261" t="str">
        <f>IFERROR(_xlfn.XLOOKUP($B4261,enrollment!$A$2:$A$801,enrollment!$I$2:$I$801),"")</f>
        <v>KY</v>
      </c>
      <c r="AC4261">
        <f>IFERROR(_xlfn.XLOOKUP($B4261,enrollment!$A$2:$A$801,enrollment!$L$2:$L$801),"")</f>
        <v>81</v>
      </c>
      <c r="AD4261" t="str" cm="1">
        <f t="array" ref="AD4261">_xlfn.IFS(AC4261="","Unknown",AC4261&lt;18,"0-17",AC4261&lt;35,"18-34",AC4261&lt;50,"35-49",AC4261&lt;65,"50-64",TRUE,"65+")</f>
        <v>65+</v>
      </c>
      <c r="AE4261">
        <f>IFERROR(_xlfn.XLOOKUP($B4261,enrollment!$A$2:$A$801,enrollment!$O$2:$O$801),"")</f>
        <v>3456789012</v>
      </c>
      <c r="AF4261">
        <f>IFERROR(_xlfn.XLOOKUP($AE4261,providers!$B$2:$B$11,providers!$Q$2:$Q$11),"")</f>
        <v>4</v>
      </c>
      <c r="AG4261" s="1">
        <f t="shared" si="66"/>
        <v>45505</v>
      </c>
    </row>
    <row r="4262" spans="1:33" x14ac:dyDescent="0.25">
      <c r="A4262" t="s">
        <v>4912</v>
      </c>
      <c r="B4262" t="s">
        <v>4902</v>
      </c>
      <c r="C4262">
        <v>3456789012</v>
      </c>
      <c r="D4262">
        <v>3456789012</v>
      </c>
      <c r="E4262" s="1">
        <v>45338</v>
      </c>
      <c r="F4262" s="1">
        <v>45338</v>
      </c>
      <c r="G4262" s="1">
        <v>45363</v>
      </c>
      <c r="H4262" t="s">
        <v>28</v>
      </c>
      <c r="I4262">
        <v>11</v>
      </c>
      <c r="J4262" t="s">
        <v>35</v>
      </c>
      <c r="K4262">
        <v>99213</v>
      </c>
      <c r="O4262">
        <v>1</v>
      </c>
      <c r="P4262">
        <v>203.76</v>
      </c>
      <c r="Q4262">
        <v>150.93</v>
      </c>
      <c r="R4262">
        <v>120.74</v>
      </c>
      <c r="S4262">
        <v>30.19</v>
      </c>
      <c r="T4262" t="s">
        <v>30</v>
      </c>
      <c r="X4262" t="s">
        <v>146</v>
      </c>
      <c r="Y4262" t="s">
        <v>147</v>
      </c>
      <c r="Z4262" t="s">
        <v>39</v>
      </c>
      <c r="AA4262" t="str">
        <f>IFERROR(_xlfn.XLOOKUP($J4262,avoidable_ed_reference!$A$2:$A$13,avoidable_ed_reference!$C$2:$C$13),"Not Classified")</f>
        <v>Avoidable</v>
      </c>
      <c r="AB4262" t="str">
        <f>IFERROR(_xlfn.XLOOKUP($B4262,enrollment!$A$2:$A$801,enrollment!$I$2:$I$801),"")</f>
        <v>KY</v>
      </c>
      <c r="AC4262">
        <f>IFERROR(_xlfn.XLOOKUP($B4262,enrollment!$A$2:$A$801,enrollment!$L$2:$L$801),"")</f>
        <v>81</v>
      </c>
      <c r="AD4262" t="str" cm="1">
        <f t="array" ref="AD4262">_xlfn.IFS(AC4262="","Unknown",AC4262&lt;18,"0-17",AC4262&lt;35,"18-34",AC4262&lt;50,"35-49",AC4262&lt;65,"50-64",TRUE,"65+")</f>
        <v>65+</v>
      </c>
      <c r="AE4262">
        <f>IFERROR(_xlfn.XLOOKUP($B4262,enrollment!$A$2:$A$801,enrollment!$O$2:$O$801),"")</f>
        <v>3456789012</v>
      </c>
      <c r="AF4262">
        <f>IFERROR(_xlfn.XLOOKUP($AE4262,providers!$B$2:$B$11,providers!$Q$2:$Q$11),"")</f>
        <v>4</v>
      </c>
      <c r="AG4262" s="1">
        <f t="shared" si="66"/>
        <v>45323</v>
      </c>
    </row>
    <row r="4263" spans="1:33" x14ac:dyDescent="0.25">
      <c r="A4263" t="s">
        <v>4913</v>
      </c>
      <c r="B4263" t="s">
        <v>4902</v>
      </c>
      <c r="C4263">
        <v>3456789012</v>
      </c>
      <c r="D4263">
        <v>3456789012</v>
      </c>
      <c r="E4263" s="1">
        <v>45591</v>
      </c>
      <c r="F4263" s="1">
        <v>45591</v>
      </c>
      <c r="G4263" s="1">
        <v>45605</v>
      </c>
      <c r="H4263" t="s">
        <v>28</v>
      </c>
      <c r="I4263">
        <v>11</v>
      </c>
      <c r="J4263" t="s">
        <v>47</v>
      </c>
      <c r="K4263">
        <v>99213</v>
      </c>
      <c r="O4263">
        <v>1</v>
      </c>
      <c r="P4263">
        <v>162.4</v>
      </c>
      <c r="Q4263">
        <v>120.3</v>
      </c>
      <c r="R4263">
        <v>96.24</v>
      </c>
      <c r="S4263">
        <v>24.06</v>
      </c>
      <c r="T4263" t="s">
        <v>30</v>
      </c>
      <c r="X4263" t="s">
        <v>146</v>
      </c>
      <c r="Y4263" t="s">
        <v>147</v>
      </c>
      <c r="Z4263" t="s">
        <v>39</v>
      </c>
      <c r="AA4263" t="str">
        <f>IFERROR(_xlfn.XLOOKUP($J4263,avoidable_ed_reference!$A$2:$A$13,avoidable_ed_reference!$C$2:$C$13),"Not Classified")</f>
        <v>Not Classified</v>
      </c>
      <c r="AB4263" t="str">
        <f>IFERROR(_xlfn.XLOOKUP($B4263,enrollment!$A$2:$A$801,enrollment!$I$2:$I$801),"")</f>
        <v>KY</v>
      </c>
      <c r="AC4263">
        <f>IFERROR(_xlfn.XLOOKUP($B4263,enrollment!$A$2:$A$801,enrollment!$L$2:$L$801),"")</f>
        <v>81</v>
      </c>
      <c r="AD4263" t="str" cm="1">
        <f t="array" ref="AD4263">_xlfn.IFS(AC4263="","Unknown",AC4263&lt;18,"0-17",AC4263&lt;35,"18-34",AC4263&lt;50,"35-49",AC4263&lt;65,"50-64",TRUE,"65+")</f>
        <v>65+</v>
      </c>
      <c r="AE4263">
        <f>IFERROR(_xlfn.XLOOKUP($B4263,enrollment!$A$2:$A$801,enrollment!$O$2:$O$801),"")</f>
        <v>3456789012</v>
      </c>
      <c r="AF4263">
        <f>IFERROR(_xlfn.XLOOKUP($AE4263,providers!$B$2:$B$11,providers!$Q$2:$Q$11),"")</f>
        <v>4</v>
      </c>
      <c r="AG4263" s="1">
        <f t="shared" si="66"/>
        <v>45566</v>
      </c>
    </row>
    <row r="4264" spans="1:33" x14ac:dyDescent="0.25">
      <c r="A4264" t="s">
        <v>4914</v>
      </c>
      <c r="B4264" t="s">
        <v>4902</v>
      </c>
      <c r="C4264">
        <v>2345678901</v>
      </c>
      <c r="D4264">
        <v>2345678901</v>
      </c>
      <c r="E4264" s="1">
        <v>45436</v>
      </c>
      <c r="F4264" s="1">
        <v>45436</v>
      </c>
      <c r="G4264" s="1">
        <v>45458</v>
      </c>
      <c r="H4264" t="s">
        <v>59</v>
      </c>
      <c r="J4264" t="s">
        <v>99</v>
      </c>
      <c r="L4264" s="2" t="s">
        <v>151</v>
      </c>
      <c r="M4264" t="s">
        <v>152</v>
      </c>
      <c r="N4264" t="s">
        <v>153</v>
      </c>
      <c r="O4264">
        <v>1</v>
      </c>
      <c r="P4264">
        <v>1022.01</v>
      </c>
      <c r="Q4264">
        <v>929.1</v>
      </c>
      <c r="R4264">
        <v>743.28</v>
      </c>
      <c r="S4264">
        <v>185.82</v>
      </c>
      <c r="T4264" t="s">
        <v>30</v>
      </c>
      <c r="X4264" t="s">
        <v>146</v>
      </c>
      <c r="Y4264" t="s">
        <v>147</v>
      </c>
      <c r="Z4264" t="s">
        <v>64</v>
      </c>
      <c r="AA4264" t="str">
        <f>IFERROR(_xlfn.XLOOKUP($J4264,avoidable_ed_reference!$A$2:$A$13,avoidable_ed_reference!$C$2:$C$13),"Not Classified")</f>
        <v>Not Classified</v>
      </c>
      <c r="AB4264" t="str">
        <f>IFERROR(_xlfn.XLOOKUP($B4264,enrollment!$A$2:$A$801,enrollment!$I$2:$I$801),"")</f>
        <v>KY</v>
      </c>
      <c r="AC4264">
        <f>IFERROR(_xlfn.XLOOKUP($B4264,enrollment!$A$2:$A$801,enrollment!$L$2:$L$801),"")</f>
        <v>81</v>
      </c>
      <c r="AD4264" t="str" cm="1">
        <f t="array" ref="AD4264">_xlfn.IFS(AC4264="","Unknown",AC4264&lt;18,"0-17",AC4264&lt;35,"18-34",AC4264&lt;50,"35-49",AC4264&lt;65,"50-64",TRUE,"65+")</f>
        <v>65+</v>
      </c>
      <c r="AE4264">
        <f>IFERROR(_xlfn.XLOOKUP($B4264,enrollment!$A$2:$A$801,enrollment!$O$2:$O$801),"")</f>
        <v>3456789012</v>
      </c>
      <c r="AF4264">
        <f>IFERROR(_xlfn.XLOOKUP($AE4264,providers!$B$2:$B$11,providers!$Q$2:$Q$11),"")</f>
        <v>4</v>
      </c>
      <c r="AG4264" s="1">
        <f t="shared" si="66"/>
        <v>45413</v>
      </c>
    </row>
    <row r="4265" spans="1:33" x14ac:dyDescent="0.25">
      <c r="A4265" t="s">
        <v>4915</v>
      </c>
      <c r="B4265" t="s">
        <v>4916</v>
      </c>
      <c r="C4265">
        <v>3456789012</v>
      </c>
      <c r="D4265">
        <v>3456789012</v>
      </c>
      <c r="E4265" s="1">
        <v>45362</v>
      </c>
      <c r="F4265" s="1">
        <v>45362</v>
      </c>
      <c r="G4265" s="1">
        <v>45381</v>
      </c>
      <c r="H4265" t="s">
        <v>67</v>
      </c>
      <c r="I4265">
        <v>21</v>
      </c>
      <c r="J4265" t="s">
        <v>80</v>
      </c>
      <c r="K4265">
        <v>99223</v>
      </c>
      <c r="O4265">
        <v>1</v>
      </c>
      <c r="P4265">
        <v>19197.93</v>
      </c>
      <c r="Q4265">
        <v>12385.76</v>
      </c>
      <c r="R4265">
        <v>9908.61</v>
      </c>
      <c r="S4265">
        <v>2477.15</v>
      </c>
      <c r="T4265" t="s">
        <v>30</v>
      </c>
      <c r="V4265">
        <v>1</v>
      </c>
      <c r="W4265" s="2" t="s">
        <v>68</v>
      </c>
      <c r="X4265" t="s">
        <v>43</v>
      </c>
      <c r="Y4265" t="s">
        <v>44</v>
      </c>
      <c r="Z4265" t="s">
        <v>69</v>
      </c>
      <c r="AA4265" t="str">
        <f>IFERROR(_xlfn.XLOOKUP($J4265,avoidable_ed_reference!$A$2:$A$13,avoidable_ed_reference!$C$2:$C$13),"Not Classified")</f>
        <v>Non-Avoidable</v>
      </c>
      <c r="AB4265" t="str">
        <f>IFERROR(_xlfn.XLOOKUP($B4265,enrollment!$A$2:$A$801,enrollment!$I$2:$I$801),"")</f>
        <v>OH</v>
      </c>
      <c r="AC4265">
        <f>IFERROR(_xlfn.XLOOKUP($B4265,enrollment!$A$2:$A$801,enrollment!$L$2:$L$801),"")</f>
        <v>39</v>
      </c>
      <c r="AD4265" t="str" cm="1">
        <f t="array" ref="AD4265">_xlfn.IFS(AC4265="","Unknown",AC4265&lt;18,"0-17",AC4265&lt;35,"18-34",AC4265&lt;50,"35-49",AC4265&lt;65,"50-64",TRUE,"65+")</f>
        <v>35-49</v>
      </c>
      <c r="AE4265">
        <f>IFERROR(_xlfn.XLOOKUP($B4265,enrollment!$A$2:$A$801,enrollment!$O$2:$O$801),"")</f>
        <v>2345678901</v>
      </c>
      <c r="AF4265">
        <f>IFERROR(_xlfn.XLOOKUP($AE4265,providers!$B$2:$B$11,providers!$Q$2:$Q$11),"")</f>
        <v>4.2</v>
      </c>
      <c r="AG4265" s="1">
        <f t="shared" si="66"/>
        <v>45352</v>
      </c>
    </row>
    <row r="4266" spans="1:33" x14ac:dyDescent="0.25">
      <c r="A4266" t="s">
        <v>4917</v>
      </c>
      <c r="B4266" t="s">
        <v>4916</v>
      </c>
      <c r="C4266">
        <v>9012345678</v>
      </c>
      <c r="D4266">
        <v>9012345678</v>
      </c>
      <c r="E4266" s="1">
        <v>45516</v>
      </c>
      <c r="F4266" s="1">
        <v>45516</v>
      </c>
      <c r="G4266" s="1">
        <v>45536</v>
      </c>
      <c r="H4266" t="s">
        <v>28</v>
      </c>
      <c r="I4266">
        <v>22</v>
      </c>
      <c r="J4266" t="s">
        <v>29</v>
      </c>
      <c r="K4266">
        <v>90837</v>
      </c>
      <c r="O4266">
        <v>1</v>
      </c>
      <c r="P4266">
        <v>275.91000000000003</v>
      </c>
      <c r="Q4266">
        <v>204.38</v>
      </c>
      <c r="R4266">
        <v>163.5</v>
      </c>
      <c r="S4266">
        <v>40.880000000000003</v>
      </c>
      <c r="T4266" t="s">
        <v>30</v>
      </c>
      <c r="X4266" t="s">
        <v>43</v>
      </c>
      <c r="Y4266" t="s">
        <v>44</v>
      </c>
      <c r="Z4266" t="s">
        <v>33</v>
      </c>
      <c r="AA4266" t="str">
        <f>IFERROR(_xlfn.XLOOKUP($J4266,avoidable_ed_reference!$A$2:$A$13,avoidable_ed_reference!$C$2:$C$13),"Not Classified")</f>
        <v>Potentially Avoidable</v>
      </c>
      <c r="AB4266" t="str">
        <f>IFERROR(_xlfn.XLOOKUP($B4266,enrollment!$A$2:$A$801,enrollment!$I$2:$I$801),"")</f>
        <v>OH</v>
      </c>
      <c r="AC4266">
        <f>IFERROR(_xlfn.XLOOKUP($B4266,enrollment!$A$2:$A$801,enrollment!$L$2:$L$801),"")</f>
        <v>39</v>
      </c>
      <c r="AD4266" t="str" cm="1">
        <f t="array" ref="AD4266">_xlfn.IFS(AC4266="","Unknown",AC4266&lt;18,"0-17",AC4266&lt;35,"18-34",AC4266&lt;50,"35-49",AC4266&lt;65,"50-64",TRUE,"65+")</f>
        <v>35-49</v>
      </c>
      <c r="AE4266">
        <f>IFERROR(_xlfn.XLOOKUP($B4266,enrollment!$A$2:$A$801,enrollment!$O$2:$O$801),"")</f>
        <v>2345678901</v>
      </c>
      <c r="AF4266">
        <f>IFERROR(_xlfn.XLOOKUP($AE4266,providers!$B$2:$B$11,providers!$Q$2:$Q$11),"")</f>
        <v>4.2</v>
      </c>
      <c r="AG4266" s="1">
        <f t="shared" si="66"/>
        <v>45505</v>
      </c>
    </row>
    <row r="4267" spans="1:33" x14ac:dyDescent="0.25">
      <c r="A4267" t="s">
        <v>4918</v>
      </c>
      <c r="B4267" t="s">
        <v>4916</v>
      </c>
      <c r="C4267">
        <v>6789012345</v>
      </c>
      <c r="D4267">
        <v>6789012345</v>
      </c>
      <c r="E4267" s="1">
        <v>45356</v>
      </c>
      <c r="F4267" s="1">
        <v>45356</v>
      </c>
      <c r="G4267" s="1">
        <v>45375</v>
      </c>
      <c r="H4267" t="s">
        <v>28</v>
      </c>
      <c r="I4267">
        <v>23</v>
      </c>
      <c r="J4267" t="s">
        <v>91</v>
      </c>
      <c r="K4267">
        <v>99284</v>
      </c>
      <c r="O4267">
        <v>1</v>
      </c>
      <c r="P4267">
        <v>2352.5100000000002</v>
      </c>
      <c r="Q4267">
        <v>1306.95</v>
      </c>
      <c r="R4267">
        <v>1045.56</v>
      </c>
      <c r="S4267">
        <v>261.39</v>
      </c>
      <c r="T4267" t="s">
        <v>30</v>
      </c>
      <c r="X4267" t="s">
        <v>43</v>
      </c>
      <c r="Y4267" t="s">
        <v>44</v>
      </c>
      <c r="Z4267" t="s">
        <v>45</v>
      </c>
      <c r="AA4267" t="str">
        <f>IFERROR(_xlfn.XLOOKUP($J4267,avoidable_ed_reference!$A$2:$A$13,avoidable_ed_reference!$C$2:$C$13),"Not Classified")</f>
        <v>Avoidable</v>
      </c>
      <c r="AB4267" t="str">
        <f>IFERROR(_xlfn.XLOOKUP($B4267,enrollment!$A$2:$A$801,enrollment!$I$2:$I$801),"")</f>
        <v>OH</v>
      </c>
      <c r="AC4267">
        <f>IFERROR(_xlfn.XLOOKUP($B4267,enrollment!$A$2:$A$801,enrollment!$L$2:$L$801),"")</f>
        <v>39</v>
      </c>
      <c r="AD4267" t="str" cm="1">
        <f t="array" ref="AD4267">_xlfn.IFS(AC4267="","Unknown",AC4267&lt;18,"0-17",AC4267&lt;35,"18-34",AC4267&lt;50,"35-49",AC4267&lt;65,"50-64",TRUE,"65+")</f>
        <v>35-49</v>
      </c>
      <c r="AE4267">
        <f>IFERROR(_xlfn.XLOOKUP($B4267,enrollment!$A$2:$A$801,enrollment!$O$2:$O$801),"")</f>
        <v>2345678901</v>
      </c>
      <c r="AF4267">
        <f>IFERROR(_xlfn.XLOOKUP($AE4267,providers!$B$2:$B$11,providers!$Q$2:$Q$11),"")</f>
        <v>4.2</v>
      </c>
      <c r="AG4267" s="1">
        <f t="shared" si="66"/>
        <v>45352</v>
      </c>
    </row>
    <row r="4268" spans="1:33" x14ac:dyDescent="0.25">
      <c r="A4268" t="s">
        <v>4919</v>
      </c>
      <c r="B4268" t="s">
        <v>4916</v>
      </c>
      <c r="C4268">
        <v>2345678901</v>
      </c>
      <c r="D4268">
        <v>2345678901</v>
      </c>
      <c r="E4268" s="1">
        <v>45417</v>
      </c>
      <c r="F4268" s="1">
        <v>45417</v>
      </c>
      <c r="G4268" s="1">
        <v>45452</v>
      </c>
      <c r="H4268" t="s">
        <v>28</v>
      </c>
      <c r="I4268">
        <v>11</v>
      </c>
      <c r="J4268" t="s">
        <v>47</v>
      </c>
      <c r="K4268">
        <v>99213</v>
      </c>
      <c r="O4268">
        <v>1</v>
      </c>
      <c r="P4268">
        <v>219.23</v>
      </c>
      <c r="Q4268">
        <v>162.38999999999999</v>
      </c>
      <c r="R4268">
        <v>129.91</v>
      </c>
      <c r="S4268">
        <v>32.479999999999997</v>
      </c>
      <c r="T4268" t="s">
        <v>30</v>
      </c>
      <c r="X4268" t="s">
        <v>43</v>
      </c>
      <c r="Y4268" t="s">
        <v>44</v>
      </c>
      <c r="Z4268" t="s">
        <v>39</v>
      </c>
      <c r="AA4268" t="str">
        <f>IFERROR(_xlfn.XLOOKUP($J4268,avoidable_ed_reference!$A$2:$A$13,avoidable_ed_reference!$C$2:$C$13),"Not Classified")</f>
        <v>Not Classified</v>
      </c>
      <c r="AB4268" t="str">
        <f>IFERROR(_xlfn.XLOOKUP($B4268,enrollment!$A$2:$A$801,enrollment!$I$2:$I$801),"")</f>
        <v>OH</v>
      </c>
      <c r="AC4268">
        <f>IFERROR(_xlfn.XLOOKUP($B4268,enrollment!$A$2:$A$801,enrollment!$L$2:$L$801),"")</f>
        <v>39</v>
      </c>
      <c r="AD4268" t="str" cm="1">
        <f t="array" ref="AD4268">_xlfn.IFS(AC4268="","Unknown",AC4268&lt;18,"0-17",AC4268&lt;35,"18-34",AC4268&lt;50,"35-49",AC4268&lt;65,"50-64",TRUE,"65+")</f>
        <v>35-49</v>
      </c>
      <c r="AE4268">
        <f>IFERROR(_xlfn.XLOOKUP($B4268,enrollment!$A$2:$A$801,enrollment!$O$2:$O$801),"")</f>
        <v>2345678901</v>
      </c>
      <c r="AF4268">
        <f>IFERROR(_xlfn.XLOOKUP($AE4268,providers!$B$2:$B$11,providers!$Q$2:$Q$11),"")</f>
        <v>4.2</v>
      </c>
      <c r="AG4268" s="1">
        <f t="shared" si="66"/>
        <v>45413</v>
      </c>
    </row>
    <row r="4269" spans="1:33" x14ac:dyDescent="0.25">
      <c r="A4269" t="s">
        <v>4920</v>
      </c>
      <c r="B4269" t="s">
        <v>4916</v>
      </c>
      <c r="C4269">
        <v>7890123456</v>
      </c>
      <c r="D4269">
        <v>7890123456</v>
      </c>
      <c r="E4269" s="1">
        <v>45411</v>
      </c>
      <c r="F4269" s="1">
        <v>45411</v>
      </c>
      <c r="G4269" s="1">
        <v>45436</v>
      </c>
      <c r="H4269" t="s">
        <v>59</v>
      </c>
      <c r="J4269" t="s">
        <v>99</v>
      </c>
      <c r="L4269" s="2" t="s">
        <v>61</v>
      </c>
      <c r="M4269" t="s">
        <v>62</v>
      </c>
      <c r="N4269" t="s">
        <v>63</v>
      </c>
      <c r="O4269">
        <v>1</v>
      </c>
      <c r="P4269">
        <v>1050.53</v>
      </c>
      <c r="Q4269">
        <v>955.03</v>
      </c>
      <c r="R4269">
        <v>764.02</v>
      </c>
      <c r="S4269">
        <v>191.01</v>
      </c>
      <c r="T4269" t="s">
        <v>30</v>
      </c>
      <c r="X4269" t="s">
        <v>43</v>
      </c>
      <c r="Y4269" t="s">
        <v>44</v>
      </c>
      <c r="Z4269" t="s">
        <v>64</v>
      </c>
      <c r="AA4269" t="str">
        <f>IFERROR(_xlfn.XLOOKUP($J4269,avoidable_ed_reference!$A$2:$A$13,avoidable_ed_reference!$C$2:$C$13),"Not Classified")</f>
        <v>Not Classified</v>
      </c>
      <c r="AB4269" t="str">
        <f>IFERROR(_xlfn.XLOOKUP($B4269,enrollment!$A$2:$A$801,enrollment!$I$2:$I$801),"")</f>
        <v>OH</v>
      </c>
      <c r="AC4269">
        <f>IFERROR(_xlfn.XLOOKUP($B4269,enrollment!$A$2:$A$801,enrollment!$L$2:$L$801),"")</f>
        <v>39</v>
      </c>
      <c r="AD4269" t="str" cm="1">
        <f t="array" ref="AD4269">_xlfn.IFS(AC4269="","Unknown",AC4269&lt;18,"0-17",AC4269&lt;35,"18-34",AC4269&lt;50,"35-49",AC4269&lt;65,"50-64",TRUE,"65+")</f>
        <v>35-49</v>
      </c>
      <c r="AE4269">
        <f>IFERROR(_xlfn.XLOOKUP($B4269,enrollment!$A$2:$A$801,enrollment!$O$2:$O$801),"")</f>
        <v>2345678901</v>
      </c>
      <c r="AF4269">
        <f>IFERROR(_xlfn.XLOOKUP($AE4269,providers!$B$2:$B$11,providers!$Q$2:$Q$11),"")</f>
        <v>4.2</v>
      </c>
      <c r="AG4269" s="1">
        <f t="shared" si="66"/>
        <v>45383</v>
      </c>
    </row>
    <row r="4270" spans="1:33" x14ac:dyDescent="0.25">
      <c r="A4270" t="s">
        <v>4921</v>
      </c>
      <c r="B4270" t="s">
        <v>4916</v>
      </c>
      <c r="C4270">
        <v>2345678901</v>
      </c>
      <c r="D4270">
        <v>2345678901</v>
      </c>
      <c r="E4270" s="1">
        <v>45649</v>
      </c>
      <c r="F4270" s="1">
        <v>45649</v>
      </c>
      <c r="G4270" s="1">
        <v>45664</v>
      </c>
      <c r="H4270" t="s">
        <v>28</v>
      </c>
      <c r="I4270">
        <v>11</v>
      </c>
      <c r="J4270" t="s">
        <v>47</v>
      </c>
      <c r="K4270">
        <v>99213</v>
      </c>
      <c r="O4270">
        <v>1</v>
      </c>
      <c r="P4270">
        <v>172.71</v>
      </c>
      <c r="Q4270">
        <v>127.93</v>
      </c>
      <c r="R4270">
        <v>102.34</v>
      </c>
      <c r="S4270">
        <v>25.59</v>
      </c>
      <c r="T4270" t="s">
        <v>30</v>
      </c>
      <c r="X4270" t="s">
        <v>43</v>
      </c>
      <c r="Y4270" t="s">
        <v>44</v>
      </c>
      <c r="Z4270" t="s">
        <v>39</v>
      </c>
      <c r="AA4270" t="str">
        <f>IFERROR(_xlfn.XLOOKUP($J4270,avoidable_ed_reference!$A$2:$A$13,avoidable_ed_reference!$C$2:$C$13),"Not Classified")</f>
        <v>Not Classified</v>
      </c>
      <c r="AB4270" t="str">
        <f>IFERROR(_xlfn.XLOOKUP($B4270,enrollment!$A$2:$A$801,enrollment!$I$2:$I$801),"")</f>
        <v>OH</v>
      </c>
      <c r="AC4270">
        <f>IFERROR(_xlfn.XLOOKUP($B4270,enrollment!$A$2:$A$801,enrollment!$L$2:$L$801),"")</f>
        <v>39</v>
      </c>
      <c r="AD4270" t="str" cm="1">
        <f t="array" ref="AD4270">_xlfn.IFS(AC4270="","Unknown",AC4270&lt;18,"0-17",AC4270&lt;35,"18-34",AC4270&lt;50,"35-49",AC4270&lt;65,"50-64",TRUE,"65+")</f>
        <v>35-49</v>
      </c>
      <c r="AE4270">
        <f>IFERROR(_xlfn.XLOOKUP($B4270,enrollment!$A$2:$A$801,enrollment!$O$2:$O$801),"")</f>
        <v>2345678901</v>
      </c>
      <c r="AF4270">
        <f>IFERROR(_xlfn.XLOOKUP($AE4270,providers!$B$2:$B$11,providers!$Q$2:$Q$11),"")</f>
        <v>4.2</v>
      </c>
      <c r="AG4270" s="1">
        <f t="shared" si="66"/>
        <v>45627</v>
      </c>
    </row>
    <row r="4271" spans="1:33" x14ac:dyDescent="0.25">
      <c r="A4271" t="s">
        <v>4922</v>
      </c>
      <c r="B4271" t="s">
        <v>4923</v>
      </c>
      <c r="C4271">
        <v>3456789012</v>
      </c>
      <c r="D4271">
        <v>3456789012</v>
      </c>
      <c r="E4271" s="1">
        <v>45606</v>
      </c>
      <c r="F4271" s="1">
        <v>45606</v>
      </c>
      <c r="G4271" s="1">
        <v>45634</v>
      </c>
      <c r="H4271" t="s">
        <v>28</v>
      </c>
      <c r="I4271">
        <v>11</v>
      </c>
      <c r="J4271" t="s">
        <v>35</v>
      </c>
      <c r="K4271">
        <v>99213</v>
      </c>
      <c r="O4271">
        <v>1</v>
      </c>
      <c r="P4271">
        <v>170.8</v>
      </c>
      <c r="Q4271">
        <v>126.52</v>
      </c>
      <c r="R4271">
        <v>101.22</v>
      </c>
      <c r="S4271">
        <v>25.3</v>
      </c>
      <c r="T4271" t="s">
        <v>30</v>
      </c>
      <c r="X4271" t="s">
        <v>43</v>
      </c>
      <c r="Y4271" t="s">
        <v>44</v>
      </c>
      <c r="Z4271" t="s">
        <v>39</v>
      </c>
      <c r="AA4271" t="str">
        <f>IFERROR(_xlfn.XLOOKUP($J4271,avoidable_ed_reference!$A$2:$A$13,avoidable_ed_reference!$C$2:$C$13),"Not Classified")</f>
        <v>Avoidable</v>
      </c>
      <c r="AB4271" t="str">
        <f>IFERROR(_xlfn.XLOOKUP($B4271,enrollment!$A$2:$A$801,enrollment!$I$2:$I$801),"")</f>
        <v>KY</v>
      </c>
      <c r="AC4271">
        <f>IFERROR(_xlfn.XLOOKUP($B4271,enrollment!$A$2:$A$801,enrollment!$L$2:$L$801),"")</f>
        <v>49</v>
      </c>
      <c r="AD4271" t="str" cm="1">
        <f t="array" ref="AD4271">_xlfn.IFS(AC4271="","Unknown",AC4271&lt;18,"0-17",AC4271&lt;35,"18-34",AC4271&lt;50,"35-49",AC4271&lt;65,"50-64",TRUE,"65+")</f>
        <v>35-49</v>
      </c>
      <c r="AE4271">
        <f>IFERROR(_xlfn.XLOOKUP($B4271,enrollment!$A$2:$A$801,enrollment!$O$2:$O$801),"")</f>
        <v>3456789012</v>
      </c>
      <c r="AF4271">
        <f>IFERROR(_xlfn.XLOOKUP($AE4271,providers!$B$2:$B$11,providers!$Q$2:$Q$11),"")</f>
        <v>4</v>
      </c>
      <c r="AG4271" s="1">
        <f t="shared" si="66"/>
        <v>45597</v>
      </c>
    </row>
    <row r="4272" spans="1:33" x14ac:dyDescent="0.25">
      <c r="A4272" t="s">
        <v>4924</v>
      </c>
      <c r="B4272" t="s">
        <v>4923</v>
      </c>
      <c r="C4272">
        <v>9012345678</v>
      </c>
      <c r="D4272">
        <v>9012345678</v>
      </c>
      <c r="E4272" s="1">
        <v>45449</v>
      </c>
      <c r="F4272" s="1">
        <v>45449</v>
      </c>
      <c r="G4272" s="1">
        <v>45468</v>
      </c>
      <c r="H4272" t="s">
        <v>28</v>
      </c>
      <c r="I4272">
        <v>22</v>
      </c>
      <c r="J4272" t="s">
        <v>29</v>
      </c>
      <c r="K4272">
        <v>90837</v>
      </c>
      <c r="O4272">
        <v>1</v>
      </c>
      <c r="P4272">
        <v>275.32</v>
      </c>
      <c r="Q4272">
        <v>203.94</v>
      </c>
      <c r="R4272">
        <v>163.15</v>
      </c>
      <c r="S4272">
        <v>40.79</v>
      </c>
      <c r="T4272" t="s">
        <v>30</v>
      </c>
      <c r="X4272" t="s">
        <v>43</v>
      </c>
      <c r="Y4272" t="s">
        <v>44</v>
      </c>
      <c r="Z4272" t="s">
        <v>33</v>
      </c>
      <c r="AA4272" t="str">
        <f>IFERROR(_xlfn.XLOOKUP($J4272,avoidable_ed_reference!$A$2:$A$13,avoidable_ed_reference!$C$2:$C$13),"Not Classified")</f>
        <v>Potentially Avoidable</v>
      </c>
      <c r="AB4272" t="str">
        <f>IFERROR(_xlfn.XLOOKUP($B4272,enrollment!$A$2:$A$801,enrollment!$I$2:$I$801),"")</f>
        <v>KY</v>
      </c>
      <c r="AC4272">
        <f>IFERROR(_xlfn.XLOOKUP($B4272,enrollment!$A$2:$A$801,enrollment!$L$2:$L$801),"")</f>
        <v>49</v>
      </c>
      <c r="AD4272" t="str" cm="1">
        <f t="array" ref="AD4272">_xlfn.IFS(AC4272="","Unknown",AC4272&lt;18,"0-17",AC4272&lt;35,"18-34",AC4272&lt;50,"35-49",AC4272&lt;65,"50-64",TRUE,"65+")</f>
        <v>35-49</v>
      </c>
      <c r="AE4272">
        <f>IFERROR(_xlfn.XLOOKUP($B4272,enrollment!$A$2:$A$801,enrollment!$O$2:$O$801),"")</f>
        <v>3456789012</v>
      </c>
      <c r="AF4272">
        <f>IFERROR(_xlfn.XLOOKUP($AE4272,providers!$B$2:$B$11,providers!$Q$2:$Q$11),"")</f>
        <v>4</v>
      </c>
      <c r="AG4272" s="1">
        <f t="shared" si="66"/>
        <v>45444</v>
      </c>
    </row>
    <row r="4273" spans="1:33" x14ac:dyDescent="0.25">
      <c r="A4273" t="s">
        <v>4925</v>
      </c>
      <c r="B4273" t="s">
        <v>4923</v>
      </c>
      <c r="C4273">
        <v>3456789012</v>
      </c>
      <c r="D4273">
        <v>3456789012</v>
      </c>
      <c r="E4273" s="1">
        <v>45486</v>
      </c>
      <c r="F4273" s="1">
        <v>45486</v>
      </c>
      <c r="G4273" s="1">
        <v>45501</v>
      </c>
      <c r="H4273" t="s">
        <v>28</v>
      </c>
      <c r="I4273">
        <v>11</v>
      </c>
      <c r="J4273" t="s">
        <v>38</v>
      </c>
      <c r="K4273">
        <v>99213</v>
      </c>
      <c r="O4273">
        <v>1</v>
      </c>
      <c r="P4273">
        <v>164.67</v>
      </c>
      <c r="Q4273">
        <v>121.98</v>
      </c>
      <c r="R4273">
        <v>97.58</v>
      </c>
      <c r="S4273">
        <v>24.4</v>
      </c>
      <c r="T4273" t="s">
        <v>30</v>
      </c>
      <c r="X4273" t="s">
        <v>43</v>
      </c>
      <c r="Y4273" t="s">
        <v>44</v>
      </c>
      <c r="Z4273" t="s">
        <v>39</v>
      </c>
      <c r="AA4273" t="str">
        <f>IFERROR(_xlfn.XLOOKUP($J4273,avoidable_ed_reference!$A$2:$A$13,avoidable_ed_reference!$C$2:$C$13),"Not Classified")</f>
        <v>Not Classified</v>
      </c>
      <c r="AB4273" t="str">
        <f>IFERROR(_xlfn.XLOOKUP($B4273,enrollment!$A$2:$A$801,enrollment!$I$2:$I$801),"")</f>
        <v>KY</v>
      </c>
      <c r="AC4273">
        <f>IFERROR(_xlfn.XLOOKUP($B4273,enrollment!$A$2:$A$801,enrollment!$L$2:$L$801),"")</f>
        <v>49</v>
      </c>
      <c r="AD4273" t="str" cm="1">
        <f t="array" ref="AD4273">_xlfn.IFS(AC4273="","Unknown",AC4273&lt;18,"0-17",AC4273&lt;35,"18-34",AC4273&lt;50,"35-49",AC4273&lt;65,"50-64",TRUE,"65+")</f>
        <v>35-49</v>
      </c>
      <c r="AE4273">
        <f>IFERROR(_xlfn.XLOOKUP($B4273,enrollment!$A$2:$A$801,enrollment!$O$2:$O$801),"")</f>
        <v>3456789012</v>
      </c>
      <c r="AF4273">
        <f>IFERROR(_xlfn.XLOOKUP($AE4273,providers!$B$2:$B$11,providers!$Q$2:$Q$11),"")</f>
        <v>4</v>
      </c>
      <c r="AG4273" s="1">
        <f t="shared" si="66"/>
        <v>45474</v>
      </c>
    </row>
    <row r="4274" spans="1:33" x14ac:dyDescent="0.25">
      <c r="A4274" t="s">
        <v>4926</v>
      </c>
      <c r="B4274" t="s">
        <v>4923</v>
      </c>
      <c r="C4274">
        <v>3456789012</v>
      </c>
      <c r="D4274">
        <v>3456789012</v>
      </c>
      <c r="E4274" s="1">
        <v>45557</v>
      </c>
      <c r="F4274" s="1">
        <v>45557</v>
      </c>
      <c r="G4274" s="1">
        <v>45587</v>
      </c>
      <c r="H4274" t="s">
        <v>28</v>
      </c>
      <c r="I4274">
        <v>22</v>
      </c>
      <c r="J4274" t="s">
        <v>29</v>
      </c>
      <c r="K4274">
        <v>90837</v>
      </c>
      <c r="O4274">
        <v>1</v>
      </c>
      <c r="P4274">
        <v>243.08</v>
      </c>
      <c r="Q4274">
        <v>180.06</v>
      </c>
      <c r="R4274">
        <v>144.05000000000001</v>
      </c>
      <c r="S4274">
        <v>36.01</v>
      </c>
      <c r="T4274" t="s">
        <v>30</v>
      </c>
      <c r="X4274" t="s">
        <v>43</v>
      </c>
      <c r="Y4274" t="s">
        <v>44</v>
      </c>
      <c r="Z4274" t="s">
        <v>33</v>
      </c>
      <c r="AA4274" t="str">
        <f>IFERROR(_xlfn.XLOOKUP($J4274,avoidable_ed_reference!$A$2:$A$13,avoidable_ed_reference!$C$2:$C$13),"Not Classified")</f>
        <v>Potentially Avoidable</v>
      </c>
      <c r="AB4274" t="str">
        <f>IFERROR(_xlfn.XLOOKUP($B4274,enrollment!$A$2:$A$801,enrollment!$I$2:$I$801),"")</f>
        <v>KY</v>
      </c>
      <c r="AC4274">
        <f>IFERROR(_xlfn.XLOOKUP($B4274,enrollment!$A$2:$A$801,enrollment!$L$2:$L$801),"")</f>
        <v>49</v>
      </c>
      <c r="AD4274" t="str" cm="1">
        <f t="array" ref="AD4274">_xlfn.IFS(AC4274="","Unknown",AC4274&lt;18,"0-17",AC4274&lt;35,"18-34",AC4274&lt;50,"35-49",AC4274&lt;65,"50-64",TRUE,"65+")</f>
        <v>35-49</v>
      </c>
      <c r="AE4274">
        <f>IFERROR(_xlfn.XLOOKUP($B4274,enrollment!$A$2:$A$801,enrollment!$O$2:$O$801),"")</f>
        <v>3456789012</v>
      </c>
      <c r="AF4274">
        <f>IFERROR(_xlfn.XLOOKUP($AE4274,providers!$B$2:$B$11,providers!$Q$2:$Q$11),"")</f>
        <v>4</v>
      </c>
      <c r="AG4274" s="1">
        <f t="shared" si="66"/>
        <v>45536</v>
      </c>
    </row>
    <row r="4275" spans="1:33" x14ac:dyDescent="0.25">
      <c r="A4275" t="s">
        <v>4927</v>
      </c>
      <c r="B4275" t="s">
        <v>4923</v>
      </c>
      <c r="C4275">
        <v>3456789012</v>
      </c>
      <c r="D4275">
        <v>3456789012</v>
      </c>
      <c r="E4275" s="1">
        <v>45535</v>
      </c>
      <c r="F4275" s="1">
        <v>45535</v>
      </c>
      <c r="G4275" s="1">
        <v>45552</v>
      </c>
      <c r="H4275" t="s">
        <v>28</v>
      </c>
      <c r="I4275">
        <v>11</v>
      </c>
      <c r="J4275" t="s">
        <v>35</v>
      </c>
      <c r="K4275">
        <v>99213</v>
      </c>
      <c r="O4275">
        <v>1</v>
      </c>
      <c r="P4275">
        <v>214.16</v>
      </c>
      <c r="Q4275">
        <v>158.63999999999999</v>
      </c>
      <c r="R4275">
        <v>126.91</v>
      </c>
      <c r="S4275">
        <v>31.73</v>
      </c>
      <c r="T4275" t="s">
        <v>30</v>
      </c>
      <c r="X4275" t="s">
        <v>43</v>
      </c>
      <c r="Y4275" t="s">
        <v>44</v>
      </c>
      <c r="Z4275" t="s">
        <v>39</v>
      </c>
      <c r="AA4275" t="str">
        <f>IFERROR(_xlfn.XLOOKUP($J4275,avoidable_ed_reference!$A$2:$A$13,avoidable_ed_reference!$C$2:$C$13),"Not Classified")</f>
        <v>Avoidable</v>
      </c>
      <c r="AB4275" t="str">
        <f>IFERROR(_xlfn.XLOOKUP($B4275,enrollment!$A$2:$A$801,enrollment!$I$2:$I$801),"")</f>
        <v>KY</v>
      </c>
      <c r="AC4275">
        <f>IFERROR(_xlfn.XLOOKUP($B4275,enrollment!$A$2:$A$801,enrollment!$L$2:$L$801),"")</f>
        <v>49</v>
      </c>
      <c r="AD4275" t="str" cm="1">
        <f t="array" ref="AD4275">_xlfn.IFS(AC4275="","Unknown",AC4275&lt;18,"0-17",AC4275&lt;35,"18-34",AC4275&lt;50,"35-49",AC4275&lt;65,"50-64",TRUE,"65+")</f>
        <v>35-49</v>
      </c>
      <c r="AE4275">
        <f>IFERROR(_xlfn.XLOOKUP($B4275,enrollment!$A$2:$A$801,enrollment!$O$2:$O$801),"")</f>
        <v>3456789012</v>
      </c>
      <c r="AF4275">
        <f>IFERROR(_xlfn.XLOOKUP($AE4275,providers!$B$2:$B$11,providers!$Q$2:$Q$11),"")</f>
        <v>4</v>
      </c>
      <c r="AG4275" s="1">
        <f t="shared" si="66"/>
        <v>45505</v>
      </c>
    </row>
    <row r="4276" spans="1:33" x14ac:dyDescent="0.25">
      <c r="A4276" t="s">
        <v>4928</v>
      </c>
      <c r="B4276" t="s">
        <v>4923</v>
      </c>
      <c r="C4276">
        <v>2233445566</v>
      </c>
      <c r="D4276">
        <v>2233445566</v>
      </c>
      <c r="E4276" s="1">
        <v>45371</v>
      </c>
      <c r="F4276" s="1">
        <v>45371</v>
      </c>
      <c r="G4276" s="1">
        <v>45402</v>
      </c>
      <c r="H4276" t="s">
        <v>59</v>
      </c>
      <c r="J4276" t="s">
        <v>47</v>
      </c>
      <c r="L4276" s="2" t="s">
        <v>151</v>
      </c>
      <c r="M4276" t="s">
        <v>152</v>
      </c>
      <c r="N4276" t="s">
        <v>153</v>
      </c>
      <c r="O4276">
        <v>1</v>
      </c>
      <c r="P4276">
        <v>1318.32</v>
      </c>
      <c r="Q4276">
        <v>1198.47</v>
      </c>
      <c r="R4276">
        <v>958.78</v>
      </c>
      <c r="S4276">
        <v>239.69</v>
      </c>
      <c r="T4276" t="s">
        <v>30</v>
      </c>
      <c r="X4276" t="s">
        <v>43</v>
      </c>
      <c r="Y4276" t="s">
        <v>44</v>
      </c>
      <c r="Z4276" t="s">
        <v>64</v>
      </c>
      <c r="AA4276" t="str">
        <f>IFERROR(_xlfn.XLOOKUP($J4276,avoidable_ed_reference!$A$2:$A$13,avoidable_ed_reference!$C$2:$C$13),"Not Classified")</f>
        <v>Not Classified</v>
      </c>
      <c r="AB4276" t="str">
        <f>IFERROR(_xlfn.XLOOKUP($B4276,enrollment!$A$2:$A$801,enrollment!$I$2:$I$801),"")</f>
        <v>KY</v>
      </c>
      <c r="AC4276">
        <f>IFERROR(_xlfn.XLOOKUP($B4276,enrollment!$A$2:$A$801,enrollment!$L$2:$L$801),"")</f>
        <v>49</v>
      </c>
      <c r="AD4276" t="str" cm="1">
        <f t="array" ref="AD4276">_xlfn.IFS(AC4276="","Unknown",AC4276&lt;18,"0-17",AC4276&lt;35,"18-34",AC4276&lt;50,"35-49",AC4276&lt;65,"50-64",TRUE,"65+")</f>
        <v>35-49</v>
      </c>
      <c r="AE4276">
        <f>IFERROR(_xlfn.XLOOKUP($B4276,enrollment!$A$2:$A$801,enrollment!$O$2:$O$801),"")</f>
        <v>3456789012</v>
      </c>
      <c r="AF4276">
        <f>IFERROR(_xlfn.XLOOKUP($AE4276,providers!$B$2:$B$11,providers!$Q$2:$Q$11),"")</f>
        <v>4</v>
      </c>
      <c r="AG4276" s="1">
        <f t="shared" si="66"/>
        <v>45352</v>
      </c>
    </row>
    <row r="4277" spans="1:33" x14ac:dyDescent="0.25">
      <c r="A4277" t="s">
        <v>4929</v>
      </c>
      <c r="B4277" t="s">
        <v>4923</v>
      </c>
      <c r="C4277">
        <v>2345678901</v>
      </c>
      <c r="D4277">
        <v>2345678901</v>
      </c>
      <c r="E4277" s="1">
        <v>45573</v>
      </c>
      <c r="F4277" s="1">
        <v>45573</v>
      </c>
      <c r="G4277" s="1">
        <v>45593</v>
      </c>
      <c r="H4277" t="s">
        <v>28</v>
      </c>
      <c r="I4277">
        <v>23</v>
      </c>
      <c r="J4277" t="s">
        <v>127</v>
      </c>
      <c r="K4277">
        <v>99284</v>
      </c>
      <c r="O4277">
        <v>1</v>
      </c>
      <c r="P4277">
        <v>2254.0500000000002</v>
      </c>
      <c r="Q4277">
        <v>1252.25</v>
      </c>
      <c r="R4277">
        <v>1001.8</v>
      </c>
      <c r="S4277">
        <v>250.45</v>
      </c>
      <c r="T4277" t="s">
        <v>30</v>
      </c>
      <c r="X4277" t="s">
        <v>43</v>
      </c>
      <c r="Y4277" t="s">
        <v>44</v>
      </c>
      <c r="Z4277" t="s">
        <v>45</v>
      </c>
      <c r="AA4277" t="str">
        <f>IFERROR(_xlfn.XLOOKUP($J4277,avoidable_ed_reference!$A$2:$A$13,avoidable_ed_reference!$C$2:$C$13),"Not Classified")</f>
        <v>Avoidable</v>
      </c>
      <c r="AB4277" t="str">
        <f>IFERROR(_xlfn.XLOOKUP($B4277,enrollment!$A$2:$A$801,enrollment!$I$2:$I$801),"")</f>
        <v>KY</v>
      </c>
      <c r="AC4277">
        <f>IFERROR(_xlfn.XLOOKUP($B4277,enrollment!$A$2:$A$801,enrollment!$L$2:$L$801),"")</f>
        <v>49</v>
      </c>
      <c r="AD4277" t="str" cm="1">
        <f t="array" ref="AD4277">_xlfn.IFS(AC4277="","Unknown",AC4277&lt;18,"0-17",AC4277&lt;35,"18-34",AC4277&lt;50,"35-49",AC4277&lt;65,"50-64",TRUE,"65+")</f>
        <v>35-49</v>
      </c>
      <c r="AE4277">
        <f>IFERROR(_xlfn.XLOOKUP($B4277,enrollment!$A$2:$A$801,enrollment!$O$2:$O$801),"")</f>
        <v>3456789012</v>
      </c>
      <c r="AF4277">
        <f>IFERROR(_xlfn.XLOOKUP($AE4277,providers!$B$2:$B$11,providers!$Q$2:$Q$11),"")</f>
        <v>4</v>
      </c>
      <c r="AG4277" s="1">
        <f t="shared" si="66"/>
        <v>45566</v>
      </c>
    </row>
    <row r="4278" spans="1:33" x14ac:dyDescent="0.25">
      <c r="A4278" t="s">
        <v>4930</v>
      </c>
      <c r="B4278" t="s">
        <v>4923</v>
      </c>
      <c r="C4278">
        <v>2345678901</v>
      </c>
      <c r="D4278">
        <v>2345678901</v>
      </c>
      <c r="E4278" s="1">
        <v>45310</v>
      </c>
      <c r="F4278" s="1">
        <v>45310</v>
      </c>
      <c r="G4278" s="1">
        <v>45330</v>
      </c>
      <c r="H4278" t="s">
        <v>28</v>
      </c>
      <c r="I4278">
        <v>23</v>
      </c>
      <c r="J4278" t="s">
        <v>55</v>
      </c>
      <c r="K4278">
        <v>99284</v>
      </c>
      <c r="O4278">
        <v>1</v>
      </c>
      <c r="P4278">
        <v>1598.83</v>
      </c>
      <c r="Q4278">
        <v>888.24</v>
      </c>
      <c r="R4278">
        <v>710.59</v>
      </c>
      <c r="S4278">
        <v>177.65</v>
      </c>
      <c r="T4278" t="s">
        <v>30</v>
      </c>
      <c r="X4278" t="s">
        <v>43</v>
      </c>
      <c r="Y4278" t="s">
        <v>44</v>
      </c>
      <c r="Z4278" t="s">
        <v>45</v>
      </c>
      <c r="AA4278" t="str">
        <f>IFERROR(_xlfn.XLOOKUP($J4278,avoidable_ed_reference!$A$2:$A$13,avoidable_ed_reference!$C$2:$C$13),"Not Classified")</f>
        <v>Potentially Avoidable</v>
      </c>
      <c r="AB4278" t="str">
        <f>IFERROR(_xlfn.XLOOKUP($B4278,enrollment!$A$2:$A$801,enrollment!$I$2:$I$801),"")</f>
        <v>KY</v>
      </c>
      <c r="AC4278">
        <f>IFERROR(_xlfn.XLOOKUP($B4278,enrollment!$A$2:$A$801,enrollment!$L$2:$L$801),"")</f>
        <v>49</v>
      </c>
      <c r="AD4278" t="str" cm="1">
        <f t="array" ref="AD4278">_xlfn.IFS(AC4278="","Unknown",AC4278&lt;18,"0-17",AC4278&lt;35,"18-34",AC4278&lt;50,"35-49",AC4278&lt;65,"50-64",TRUE,"65+")</f>
        <v>35-49</v>
      </c>
      <c r="AE4278">
        <f>IFERROR(_xlfn.XLOOKUP($B4278,enrollment!$A$2:$A$801,enrollment!$O$2:$O$801),"")</f>
        <v>3456789012</v>
      </c>
      <c r="AF4278">
        <f>IFERROR(_xlfn.XLOOKUP($AE4278,providers!$B$2:$B$11,providers!$Q$2:$Q$11),"")</f>
        <v>4</v>
      </c>
      <c r="AG4278" s="1">
        <f t="shared" si="66"/>
        <v>45292</v>
      </c>
    </row>
    <row r="4279" spans="1:33" x14ac:dyDescent="0.25">
      <c r="A4279" t="s">
        <v>4931</v>
      </c>
      <c r="B4279" t="s">
        <v>4932</v>
      </c>
      <c r="C4279">
        <v>8901234567</v>
      </c>
      <c r="D4279">
        <v>8901234567</v>
      </c>
      <c r="E4279" s="1">
        <v>45403</v>
      </c>
      <c r="F4279" s="1">
        <v>45403</v>
      </c>
      <c r="G4279" s="1">
        <v>45428</v>
      </c>
      <c r="H4279" t="s">
        <v>28</v>
      </c>
      <c r="I4279">
        <v>11</v>
      </c>
      <c r="J4279" t="s">
        <v>35</v>
      </c>
      <c r="K4279">
        <v>99213</v>
      </c>
      <c r="O4279">
        <v>1</v>
      </c>
      <c r="P4279">
        <v>235.18</v>
      </c>
      <c r="Q4279">
        <v>174.21</v>
      </c>
      <c r="R4279">
        <v>139.37</v>
      </c>
      <c r="S4279">
        <v>34.840000000000003</v>
      </c>
      <c r="T4279" t="s">
        <v>30</v>
      </c>
      <c r="X4279" t="s">
        <v>233</v>
      </c>
      <c r="Y4279" t="s">
        <v>32</v>
      </c>
      <c r="Z4279" t="s">
        <v>39</v>
      </c>
      <c r="AA4279" t="str">
        <f>IFERROR(_xlfn.XLOOKUP($J4279,avoidable_ed_reference!$A$2:$A$13,avoidable_ed_reference!$C$2:$C$13),"Not Classified")</f>
        <v>Avoidable</v>
      </c>
      <c r="AB4279" t="str">
        <f>IFERROR(_xlfn.XLOOKUP($B4279,enrollment!$A$2:$A$801,enrollment!$I$2:$I$801),"")</f>
        <v>GA</v>
      </c>
      <c r="AC4279">
        <f>IFERROR(_xlfn.XLOOKUP($B4279,enrollment!$A$2:$A$801,enrollment!$L$2:$L$801),"")</f>
        <v>73</v>
      </c>
      <c r="AD4279" t="str" cm="1">
        <f t="array" ref="AD4279">_xlfn.IFS(AC4279="","Unknown",AC4279&lt;18,"0-17",AC4279&lt;35,"18-34",AC4279&lt;50,"35-49",AC4279&lt;65,"50-64",TRUE,"65+")</f>
        <v>65+</v>
      </c>
      <c r="AE4279">
        <f>IFERROR(_xlfn.XLOOKUP($B4279,enrollment!$A$2:$A$801,enrollment!$O$2:$O$801),"")</f>
        <v>8901234567</v>
      </c>
      <c r="AF4279">
        <f>IFERROR(_xlfn.XLOOKUP($AE4279,providers!$B$2:$B$11,providers!$Q$2:$Q$11),"")</f>
        <v>3.7</v>
      </c>
      <c r="AG4279" s="1">
        <f t="shared" si="66"/>
        <v>45383</v>
      </c>
    </row>
    <row r="4280" spans="1:33" x14ac:dyDescent="0.25">
      <c r="A4280" t="s">
        <v>4933</v>
      </c>
      <c r="B4280" t="s">
        <v>4932</v>
      </c>
      <c r="C4280">
        <v>6789012345</v>
      </c>
      <c r="D4280">
        <v>6789012345</v>
      </c>
      <c r="E4280" s="1">
        <v>45550</v>
      </c>
      <c r="F4280" s="1">
        <v>45550</v>
      </c>
      <c r="G4280" s="1">
        <v>45579</v>
      </c>
      <c r="H4280" t="s">
        <v>28</v>
      </c>
      <c r="I4280">
        <v>23</v>
      </c>
      <c r="J4280" t="s">
        <v>91</v>
      </c>
      <c r="K4280">
        <v>99284</v>
      </c>
      <c r="O4280">
        <v>1</v>
      </c>
      <c r="P4280">
        <v>1544.17</v>
      </c>
      <c r="Q4280">
        <v>857.87</v>
      </c>
      <c r="R4280">
        <v>686.3</v>
      </c>
      <c r="S4280">
        <v>171.57</v>
      </c>
      <c r="T4280" t="s">
        <v>30</v>
      </c>
      <c r="X4280" t="s">
        <v>233</v>
      </c>
      <c r="Y4280" t="s">
        <v>32</v>
      </c>
      <c r="Z4280" t="s">
        <v>45</v>
      </c>
      <c r="AA4280" t="str">
        <f>IFERROR(_xlfn.XLOOKUP($J4280,avoidable_ed_reference!$A$2:$A$13,avoidable_ed_reference!$C$2:$C$13),"Not Classified")</f>
        <v>Avoidable</v>
      </c>
      <c r="AB4280" t="str">
        <f>IFERROR(_xlfn.XLOOKUP($B4280,enrollment!$A$2:$A$801,enrollment!$I$2:$I$801),"")</f>
        <v>GA</v>
      </c>
      <c r="AC4280">
        <f>IFERROR(_xlfn.XLOOKUP($B4280,enrollment!$A$2:$A$801,enrollment!$L$2:$L$801),"")</f>
        <v>73</v>
      </c>
      <c r="AD4280" t="str" cm="1">
        <f t="array" ref="AD4280">_xlfn.IFS(AC4280="","Unknown",AC4280&lt;18,"0-17",AC4280&lt;35,"18-34",AC4280&lt;50,"35-49",AC4280&lt;65,"50-64",TRUE,"65+")</f>
        <v>65+</v>
      </c>
      <c r="AE4280">
        <f>IFERROR(_xlfn.XLOOKUP($B4280,enrollment!$A$2:$A$801,enrollment!$O$2:$O$801),"")</f>
        <v>8901234567</v>
      </c>
      <c r="AF4280">
        <f>IFERROR(_xlfn.XLOOKUP($AE4280,providers!$B$2:$B$11,providers!$Q$2:$Q$11),"")</f>
        <v>3.7</v>
      </c>
      <c r="AG4280" s="1">
        <f t="shared" si="66"/>
        <v>45536</v>
      </c>
    </row>
    <row r="4281" spans="1:33" x14ac:dyDescent="0.25">
      <c r="A4281" t="s">
        <v>4934</v>
      </c>
      <c r="B4281" t="s">
        <v>4932</v>
      </c>
      <c r="C4281">
        <v>8901234567</v>
      </c>
      <c r="D4281">
        <v>8901234567</v>
      </c>
      <c r="E4281" s="1">
        <v>45517</v>
      </c>
      <c r="F4281" s="1">
        <v>45517</v>
      </c>
      <c r="G4281" s="1">
        <v>45542</v>
      </c>
      <c r="H4281" t="s">
        <v>28</v>
      </c>
      <c r="I4281">
        <v>11</v>
      </c>
      <c r="J4281" t="s">
        <v>35</v>
      </c>
      <c r="K4281">
        <v>99213</v>
      </c>
      <c r="O4281">
        <v>1</v>
      </c>
      <c r="P4281">
        <v>197.51</v>
      </c>
      <c r="Q4281">
        <v>146.30000000000001</v>
      </c>
      <c r="R4281">
        <v>117.04</v>
      </c>
      <c r="S4281">
        <v>29.26</v>
      </c>
      <c r="T4281" t="s">
        <v>30</v>
      </c>
      <c r="X4281" t="s">
        <v>233</v>
      </c>
      <c r="Y4281" t="s">
        <v>32</v>
      </c>
      <c r="Z4281" t="s">
        <v>39</v>
      </c>
      <c r="AA4281" t="str">
        <f>IFERROR(_xlfn.XLOOKUP($J4281,avoidable_ed_reference!$A$2:$A$13,avoidable_ed_reference!$C$2:$C$13),"Not Classified")</f>
        <v>Avoidable</v>
      </c>
      <c r="AB4281" t="str">
        <f>IFERROR(_xlfn.XLOOKUP($B4281,enrollment!$A$2:$A$801,enrollment!$I$2:$I$801),"")</f>
        <v>GA</v>
      </c>
      <c r="AC4281">
        <f>IFERROR(_xlfn.XLOOKUP($B4281,enrollment!$A$2:$A$801,enrollment!$L$2:$L$801),"")</f>
        <v>73</v>
      </c>
      <c r="AD4281" t="str" cm="1">
        <f t="array" ref="AD4281">_xlfn.IFS(AC4281="","Unknown",AC4281&lt;18,"0-17",AC4281&lt;35,"18-34",AC4281&lt;50,"35-49",AC4281&lt;65,"50-64",TRUE,"65+")</f>
        <v>65+</v>
      </c>
      <c r="AE4281">
        <f>IFERROR(_xlfn.XLOOKUP($B4281,enrollment!$A$2:$A$801,enrollment!$O$2:$O$801),"")</f>
        <v>8901234567</v>
      </c>
      <c r="AF4281">
        <f>IFERROR(_xlfn.XLOOKUP($AE4281,providers!$B$2:$B$11,providers!$Q$2:$Q$11),"")</f>
        <v>3.7</v>
      </c>
      <c r="AG4281" s="1">
        <f t="shared" si="66"/>
        <v>45505</v>
      </c>
    </row>
    <row r="4282" spans="1:33" x14ac:dyDescent="0.25">
      <c r="A4282" t="s">
        <v>4935</v>
      </c>
      <c r="B4282" t="s">
        <v>4932</v>
      </c>
      <c r="C4282">
        <v>3456789012</v>
      </c>
      <c r="D4282">
        <v>3456789012</v>
      </c>
      <c r="E4282" s="1">
        <v>45444</v>
      </c>
      <c r="F4282" s="1">
        <v>45444</v>
      </c>
      <c r="G4282" s="1">
        <v>45468</v>
      </c>
      <c r="H4282" t="s">
        <v>67</v>
      </c>
      <c r="I4282">
        <v>21</v>
      </c>
      <c r="J4282" t="s">
        <v>99</v>
      </c>
      <c r="K4282">
        <v>99223</v>
      </c>
      <c r="O4282">
        <v>1</v>
      </c>
      <c r="P4282">
        <v>21293.37</v>
      </c>
      <c r="Q4282">
        <v>13737.66</v>
      </c>
      <c r="R4282">
        <v>10990.13</v>
      </c>
      <c r="S4282">
        <v>2747.53</v>
      </c>
      <c r="T4282" t="s">
        <v>30</v>
      </c>
      <c r="V4282">
        <v>1</v>
      </c>
      <c r="W4282" s="2" t="s">
        <v>68</v>
      </c>
      <c r="X4282" t="s">
        <v>233</v>
      </c>
      <c r="Y4282" t="s">
        <v>32</v>
      </c>
      <c r="Z4282" t="s">
        <v>69</v>
      </c>
      <c r="AA4282" t="str">
        <f>IFERROR(_xlfn.XLOOKUP($J4282,avoidable_ed_reference!$A$2:$A$13,avoidable_ed_reference!$C$2:$C$13),"Not Classified")</f>
        <v>Not Classified</v>
      </c>
      <c r="AB4282" t="str">
        <f>IFERROR(_xlfn.XLOOKUP($B4282,enrollment!$A$2:$A$801,enrollment!$I$2:$I$801),"")</f>
        <v>GA</v>
      </c>
      <c r="AC4282">
        <f>IFERROR(_xlfn.XLOOKUP($B4282,enrollment!$A$2:$A$801,enrollment!$L$2:$L$801),"")</f>
        <v>73</v>
      </c>
      <c r="AD4282" t="str" cm="1">
        <f t="array" ref="AD4282">_xlfn.IFS(AC4282="","Unknown",AC4282&lt;18,"0-17",AC4282&lt;35,"18-34",AC4282&lt;50,"35-49",AC4282&lt;65,"50-64",TRUE,"65+")</f>
        <v>65+</v>
      </c>
      <c r="AE4282">
        <f>IFERROR(_xlfn.XLOOKUP($B4282,enrollment!$A$2:$A$801,enrollment!$O$2:$O$801),"")</f>
        <v>8901234567</v>
      </c>
      <c r="AF4282">
        <f>IFERROR(_xlfn.XLOOKUP($AE4282,providers!$B$2:$B$11,providers!$Q$2:$Q$11),"")</f>
        <v>3.7</v>
      </c>
      <c r="AG4282" s="1">
        <f t="shared" si="66"/>
        <v>45444</v>
      </c>
    </row>
    <row r="4283" spans="1:33" x14ac:dyDescent="0.25">
      <c r="A4283" t="s">
        <v>4936</v>
      </c>
      <c r="B4283" t="s">
        <v>4932</v>
      </c>
      <c r="C4283">
        <v>2233445566</v>
      </c>
      <c r="D4283">
        <v>2233445566</v>
      </c>
      <c r="E4283" s="1">
        <v>45534</v>
      </c>
      <c r="F4283" s="1">
        <v>45534</v>
      </c>
      <c r="G4283" s="1">
        <v>45552</v>
      </c>
      <c r="H4283" t="s">
        <v>28</v>
      </c>
      <c r="I4283">
        <v>23</v>
      </c>
      <c r="J4283" t="s">
        <v>221</v>
      </c>
      <c r="K4283">
        <v>99284</v>
      </c>
      <c r="O4283">
        <v>1</v>
      </c>
      <c r="P4283">
        <v>1994.71</v>
      </c>
      <c r="Q4283">
        <v>1108.17</v>
      </c>
      <c r="R4283">
        <v>886.54</v>
      </c>
      <c r="S4283">
        <v>221.63</v>
      </c>
      <c r="T4283" t="s">
        <v>30</v>
      </c>
      <c r="X4283" t="s">
        <v>233</v>
      </c>
      <c r="Y4283" t="s">
        <v>32</v>
      </c>
      <c r="Z4283" t="s">
        <v>45</v>
      </c>
      <c r="AA4283" t="str">
        <f>IFERROR(_xlfn.XLOOKUP($J4283,avoidable_ed_reference!$A$2:$A$13,avoidable_ed_reference!$C$2:$C$13),"Not Classified")</f>
        <v>Avoidable</v>
      </c>
      <c r="AB4283" t="str">
        <f>IFERROR(_xlfn.XLOOKUP($B4283,enrollment!$A$2:$A$801,enrollment!$I$2:$I$801),"")</f>
        <v>GA</v>
      </c>
      <c r="AC4283">
        <f>IFERROR(_xlfn.XLOOKUP($B4283,enrollment!$A$2:$A$801,enrollment!$L$2:$L$801),"")</f>
        <v>73</v>
      </c>
      <c r="AD4283" t="str" cm="1">
        <f t="array" ref="AD4283">_xlfn.IFS(AC4283="","Unknown",AC4283&lt;18,"0-17",AC4283&lt;35,"18-34",AC4283&lt;50,"35-49",AC4283&lt;65,"50-64",TRUE,"65+")</f>
        <v>65+</v>
      </c>
      <c r="AE4283">
        <f>IFERROR(_xlfn.XLOOKUP($B4283,enrollment!$A$2:$A$801,enrollment!$O$2:$O$801),"")</f>
        <v>8901234567</v>
      </c>
      <c r="AF4283">
        <f>IFERROR(_xlfn.XLOOKUP($AE4283,providers!$B$2:$B$11,providers!$Q$2:$Q$11),"")</f>
        <v>3.7</v>
      </c>
      <c r="AG4283" s="1">
        <f t="shared" si="66"/>
        <v>45505</v>
      </c>
    </row>
    <row r="4284" spans="1:33" x14ac:dyDescent="0.25">
      <c r="A4284" t="s">
        <v>4937</v>
      </c>
      <c r="B4284" t="s">
        <v>4932</v>
      </c>
      <c r="C4284">
        <v>8901234567</v>
      </c>
      <c r="D4284">
        <v>8901234567</v>
      </c>
      <c r="E4284" s="1">
        <v>45306</v>
      </c>
      <c r="F4284" s="1">
        <v>45306</v>
      </c>
      <c r="G4284" s="1">
        <v>45327</v>
      </c>
      <c r="H4284" t="s">
        <v>28</v>
      </c>
      <c r="I4284">
        <v>11</v>
      </c>
      <c r="J4284" t="s">
        <v>47</v>
      </c>
      <c r="K4284">
        <v>99213</v>
      </c>
      <c r="O4284">
        <v>1</v>
      </c>
      <c r="P4284">
        <v>167.95</v>
      </c>
      <c r="Q4284">
        <v>124.41</v>
      </c>
      <c r="R4284">
        <v>99.53</v>
      </c>
      <c r="S4284">
        <v>24.88</v>
      </c>
      <c r="T4284" t="s">
        <v>30</v>
      </c>
      <c r="X4284" t="s">
        <v>233</v>
      </c>
      <c r="Y4284" t="s">
        <v>32</v>
      </c>
      <c r="Z4284" t="s">
        <v>39</v>
      </c>
      <c r="AA4284" t="str">
        <f>IFERROR(_xlfn.XLOOKUP($J4284,avoidable_ed_reference!$A$2:$A$13,avoidable_ed_reference!$C$2:$C$13),"Not Classified")</f>
        <v>Not Classified</v>
      </c>
      <c r="AB4284" t="str">
        <f>IFERROR(_xlfn.XLOOKUP($B4284,enrollment!$A$2:$A$801,enrollment!$I$2:$I$801),"")</f>
        <v>GA</v>
      </c>
      <c r="AC4284">
        <f>IFERROR(_xlfn.XLOOKUP($B4284,enrollment!$A$2:$A$801,enrollment!$L$2:$L$801),"")</f>
        <v>73</v>
      </c>
      <c r="AD4284" t="str" cm="1">
        <f t="array" ref="AD4284">_xlfn.IFS(AC4284="","Unknown",AC4284&lt;18,"0-17",AC4284&lt;35,"18-34",AC4284&lt;50,"35-49",AC4284&lt;65,"50-64",TRUE,"65+")</f>
        <v>65+</v>
      </c>
      <c r="AE4284">
        <f>IFERROR(_xlfn.XLOOKUP($B4284,enrollment!$A$2:$A$801,enrollment!$O$2:$O$801),"")</f>
        <v>8901234567</v>
      </c>
      <c r="AF4284">
        <f>IFERROR(_xlfn.XLOOKUP($AE4284,providers!$B$2:$B$11,providers!$Q$2:$Q$11),"")</f>
        <v>3.7</v>
      </c>
      <c r="AG4284" s="1">
        <f t="shared" si="66"/>
        <v>45292</v>
      </c>
    </row>
    <row r="4285" spans="1:33" x14ac:dyDescent="0.25">
      <c r="A4285" t="s">
        <v>4938</v>
      </c>
      <c r="B4285" t="s">
        <v>4939</v>
      </c>
      <c r="C4285">
        <v>3456789012</v>
      </c>
      <c r="D4285">
        <v>3456789012</v>
      </c>
      <c r="E4285" s="1">
        <v>45602</v>
      </c>
      <c r="F4285" s="1">
        <v>45602</v>
      </c>
      <c r="G4285" s="1">
        <v>45622</v>
      </c>
      <c r="H4285" t="s">
        <v>67</v>
      </c>
      <c r="I4285">
        <v>21</v>
      </c>
      <c r="J4285" t="s">
        <v>99</v>
      </c>
      <c r="K4285">
        <v>99223</v>
      </c>
      <c r="O4285">
        <v>1</v>
      </c>
      <c r="P4285">
        <v>24433.63</v>
      </c>
      <c r="Q4285">
        <v>15763.63</v>
      </c>
      <c r="R4285">
        <v>12610.9</v>
      </c>
      <c r="S4285">
        <v>3152.73</v>
      </c>
      <c r="T4285" t="s">
        <v>30</v>
      </c>
      <c r="V4285">
        <v>1</v>
      </c>
      <c r="W4285" s="2" t="s">
        <v>68</v>
      </c>
      <c r="X4285" t="s">
        <v>31</v>
      </c>
      <c r="Y4285" t="s">
        <v>32</v>
      </c>
      <c r="Z4285" t="s">
        <v>69</v>
      </c>
      <c r="AA4285" t="str">
        <f>IFERROR(_xlfn.XLOOKUP($J4285,avoidable_ed_reference!$A$2:$A$13,avoidable_ed_reference!$C$2:$C$13),"Not Classified")</f>
        <v>Not Classified</v>
      </c>
      <c r="AB4285" t="str">
        <f>IFERROR(_xlfn.XLOOKUP($B4285,enrollment!$A$2:$A$801,enrollment!$I$2:$I$801),"")</f>
        <v>GA</v>
      </c>
      <c r="AC4285">
        <f>IFERROR(_xlfn.XLOOKUP($B4285,enrollment!$A$2:$A$801,enrollment!$L$2:$L$801),"")</f>
        <v>35</v>
      </c>
      <c r="AD4285" t="str" cm="1">
        <f t="array" ref="AD4285">_xlfn.IFS(AC4285="","Unknown",AC4285&lt;18,"0-17",AC4285&lt;35,"18-34",AC4285&lt;50,"35-49",AC4285&lt;65,"50-64",TRUE,"65+")</f>
        <v>35-49</v>
      </c>
      <c r="AE4285">
        <f>IFERROR(_xlfn.XLOOKUP($B4285,enrollment!$A$2:$A$801,enrollment!$O$2:$O$801),"")</f>
        <v>8901234567</v>
      </c>
      <c r="AF4285">
        <f>IFERROR(_xlfn.XLOOKUP($AE4285,providers!$B$2:$B$11,providers!$Q$2:$Q$11),"")</f>
        <v>3.7</v>
      </c>
      <c r="AG4285" s="1">
        <f t="shared" si="66"/>
        <v>45597</v>
      </c>
    </row>
    <row r="4286" spans="1:33" x14ac:dyDescent="0.25">
      <c r="A4286" t="s">
        <v>4940</v>
      </c>
      <c r="B4286" t="s">
        <v>4939</v>
      </c>
      <c r="C4286">
        <v>7890123456</v>
      </c>
      <c r="D4286">
        <v>7890123456</v>
      </c>
      <c r="E4286" s="1">
        <v>45415</v>
      </c>
      <c r="F4286" s="1">
        <v>45415</v>
      </c>
      <c r="G4286" s="1">
        <v>45445</v>
      </c>
      <c r="H4286" t="s">
        <v>28</v>
      </c>
      <c r="I4286">
        <v>22</v>
      </c>
      <c r="J4286" t="s">
        <v>29</v>
      </c>
      <c r="K4286">
        <v>90837</v>
      </c>
      <c r="O4286">
        <v>1</v>
      </c>
      <c r="P4286">
        <v>242.42</v>
      </c>
      <c r="Q4286">
        <v>179.57</v>
      </c>
      <c r="R4286">
        <v>143.66</v>
      </c>
      <c r="S4286">
        <v>35.909999999999997</v>
      </c>
      <c r="T4286" t="s">
        <v>30</v>
      </c>
      <c r="X4286" t="s">
        <v>31</v>
      </c>
      <c r="Y4286" t="s">
        <v>32</v>
      </c>
      <c r="Z4286" t="s">
        <v>33</v>
      </c>
      <c r="AA4286" t="str">
        <f>IFERROR(_xlfn.XLOOKUP($J4286,avoidable_ed_reference!$A$2:$A$13,avoidable_ed_reference!$C$2:$C$13),"Not Classified")</f>
        <v>Potentially Avoidable</v>
      </c>
      <c r="AB4286" t="str">
        <f>IFERROR(_xlfn.XLOOKUP($B4286,enrollment!$A$2:$A$801,enrollment!$I$2:$I$801),"")</f>
        <v>GA</v>
      </c>
      <c r="AC4286">
        <f>IFERROR(_xlfn.XLOOKUP($B4286,enrollment!$A$2:$A$801,enrollment!$L$2:$L$801),"")</f>
        <v>35</v>
      </c>
      <c r="AD4286" t="str" cm="1">
        <f t="array" ref="AD4286">_xlfn.IFS(AC4286="","Unknown",AC4286&lt;18,"0-17",AC4286&lt;35,"18-34",AC4286&lt;50,"35-49",AC4286&lt;65,"50-64",TRUE,"65+")</f>
        <v>35-49</v>
      </c>
      <c r="AE4286">
        <f>IFERROR(_xlfn.XLOOKUP($B4286,enrollment!$A$2:$A$801,enrollment!$O$2:$O$801),"")</f>
        <v>8901234567</v>
      </c>
      <c r="AF4286">
        <f>IFERROR(_xlfn.XLOOKUP($AE4286,providers!$B$2:$B$11,providers!$Q$2:$Q$11),"")</f>
        <v>3.7</v>
      </c>
      <c r="AG4286" s="1">
        <f t="shared" si="66"/>
        <v>45413</v>
      </c>
    </row>
    <row r="4287" spans="1:33" x14ac:dyDescent="0.25">
      <c r="A4287" t="s">
        <v>4941</v>
      </c>
      <c r="B4287" t="s">
        <v>4939</v>
      </c>
      <c r="C4287">
        <v>8901234567</v>
      </c>
      <c r="D4287">
        <v>8901234567</v>
      </c>
      <c r="E4287" s="1">
        <v>45458</v>
      </c>
      <c r="F4287" s="1">
        <v>45458</v>
      </c>
      <c r="G4287" s="1">
        <v>45476</v>
      </c>
      <c r="H4287" t="s">
        <v>28</v>
      </c>
      <c r="I4287">
        <v>23</v>
      </c>
      <c r="J4287" t="s">
        <v>80</v>
      </c>
      <c r="K4287">
        <v>99284</v>
      </c>
      <c r="O4287">
        <v>1</v>
      </c>
      <c r="P4287">
        <v>2508.3200000000002</v>
      </c>
      <c r="Q4287">
        <v>1393.51</v>
      </c>
      <c r="R4287">
        <v>1114.81</v>
      </c>
      <c r="S4287">
        <v>278.7</v>
      </c>
      <c r="T4287" t="s">
        <v>30</v>
      </c>
      <c r="X4287" t="s">
        <v>31</v>
      </c>
      <c r="Y4287" t="s">
        <v>32</v>
      </c>
      <c r="Z4287" t="s">
        <v>45</v>
      </c>
      <c r="AA4287" t="str">
        <f>IFERROR(_xlfn.XLOOKUP($J4287,avoidable_ed_reference!$A$2:$A$13,avoidable_ed_reference!$C$2:$C$13),"Not Classified")</f>
        <v>Non-Avoidable</v>
      </c>
      <c r="AB4287" t="str">
        <f>IFERROR(_xlfn.XLOOKUP($B4287,enrollment!$A$2:$A$801,enrollment!$I$2:$I$801),"")</f>
        <v>GA</v>
      </c>
      <c r="AC4287">
        <f>IFERROR(_xlfn.XLOOKUP($B4287,enrollment!$A$2:$A$801,enrollment!$L$2:$L$801),"")</f>
        <v>35</v>
      </c>
      <c r="AD4287" t="str" cm="1">
        <f t="array" ref="AD4287">_xlfn.IFS(AC4287="","Unknown",AC4287&lt;18,"0-17",AC4287&lt;35,"18-34",AC4287&lt;50,"35-49",AC4287&lt;65,"50-64",TRUE,"65+")</f>
        <v>35-49</v>
      </c>
      <c r="AE4287">
        <f>IFERROR(_xlfn.XLOOKUP($B4287,enrollment!$A$2:$A$801,enrollment!$O$2:$O$801),"")</f>
        <v>8901234567</v>
      </c>
      <c r="AF4287">
        <f>IFERROR(_xlfn.XLOOKUP($AE4287,providers!$B$2:$B$11,providers!$Q$2:$Q$11),"")</f>
        <v>3.7</v>
      </c>
      <c r="AG4287" s="1">
        <f t="shared" si="66"/>
        <v>45444</v>
      </c>
    </row>
    <row r="4288" spans="1:33" x14ac:dyDescent="0.25">
      <c r="A4288" t="s">
        <v>4942</v>
      </c>
      <c r="B4288" t="s">
        <v>4939</v>
      </c>
      <c r="C4288">
        <v>8901234567</v>
      </c>
      <c r="D4288">
        <v>8901234567</v>
      </c>
      <c r="E4288" s="1">
        <v>45340</v>
      </c>
      <c r="F4288" s="1">
        <v>45340</v>
      </c>
      <c r="G4288" s="1">
        <v>45372</v>
      </c>
      <c r="H4288" t="s">
        <v>28</v>
      </c>
      <c r="I4288">
        <v>11</v>
      </c>
      <c r="J4288" t="s">
        <v>35</v>
      </c>
      <c r="K4288">
        <v>99213</v>
      </c>
      <c r="O4288">
        <v>1</v>
      </c>
      <c r="P4288">
        <v>177.24</v>
      </c>
      <c r="Q4288">
        <v>131.29</v>
      </c>
      <c r="R4288">
        <v>105.03</v>
      </c>
      <c r="S4288">
        <v>26.26</v>
      </c>
      <c r="T4288" t="s">
        <v>30</v>
      </c>
      <c r="X4288" t="s">
        <v>31</v>
      </c>
      <c r="Y4288" t="s">
        <v>32</v>
      </c>
      <c r="Z4288" t="s">
        <v>39</v>
      </c>
      <c r="AA4288" t="str">
        <f>IFERROR(_xlfn.XLOOKUP($J4288,avoidable_ed_reference!$A$2:$A$13,avoidable_ed_reference!$C$2:$C$13),"Not Classified")</f>
        <v>Avoidable</v>
      </c>
      <c r="AB4288" t="str">
        <f>IFERROR(_xlfn.XLOOKUP($B4288,enrollment!$A$2:$A$801,enrollment!$I$2:$I$801),"")</f>
        <v>GA</v>
      </c>
      <c r="AC4288">
        <f>IFERROR(_xlfn.XLOOKUP($B4288,enrollment!$A$2:$A$801,enrollment!$L$2:$L$801),"")</f>
        <v>35</v>
      </c>
      <c r="AD4288" t="str" cm="1">
        <f t="array" ref="AD4288">_xlfn.IFS(AC4288="","Unknown",AC4288&lt;18,"0-17",AC4288&lt;35,"18-34",AC4288&lt;50,"35-49",AC4288&lt;65,"50-64",TRUE,"65+")</f>
        <v>35-49</v>
      </c>
      <c r="AE4288">
        <f>IFERROR(_xlfn.XLOOKUP($B4288,enrollment!$A$2:$A$801,enrollment!$O$2:$O$801),"")</f>
        <v>8901234567</v>
      </c>
      <c r="AF4288">
        <f>IFERROR(_xlfn.XLOOKUP($AE4288,providers!$B$2:$B$11,providers!$Q$2:$Q$11),"")</f>
        <v>3.7</v>
      </c>
      <c r="AG4288" s="1">
        <f t="shared" si="66"/>
        <v>45323</v>
      </c>
    </row>
    <row r="4289" spans="1:33" x14ac:dyDescent="0.25">
      <c r="A4289" t="s">
        <v>4943</v>
      </c>
      <c r="B4289" t="s">
        <v>4944</v>
      </c>
      <c r="C4289">
        <v>3456789012</v>
      </c>
      <c r="D4289">
        <v>3456789012</v>
      </c>
      <c r="E4289" s="1">
        <v>45455</v>
      </c>
      <c r="F4289" s="1">
        <v>45455</v>
      </c>
      <c r="G4289" s="1">
        <v>45480</v>
      </c>
      <c r="H4289" t="s">
        <v>59</v>
      </c>
      <c r="J4289" t="s">
        <v>60</v>
      </c>
      <c r="L4289" s="2" t="s">
        <v>61</v>
      </c>
      <c r="M4289" t="s">
        <v>62</v>
      </c>
      <c r="N4289" t="s">
        <v>63</v>
      </c>
      <c r="O4289">
        <v>1</v>
      </c>
      <c r="P4289">
        <v>861.09</v>
      </c>
      <c r="Q4289">
        <v>782.81</v>
      </c>
      <c r="R4289">
        <v>626.25</v>
      </c>
      <c r="S4289">
        <v>156.56</v>
      </c>
      <c r="T4289" t="s">
        <v>30</v>
      </c>
      <c r="X4289" t="s">
        <v>43</v>
      </c>
      <c r="Y4289" t="s">
        <v>44</v>
      </c>
      <c r="Z4289" t="s">
        <v>64</v>
      </c>
      <c r="AA4289" t="str">
        <f>IFERROR(_xlfn.XLOOKUP($J4289,avoidable_ed_reference!$A$2:$A$13,avoidable_ed_reference!$C$2:$C$13),"Not Classified")</f>
        <v>Not Classified</v>
      </c>
      <c r="AB4289" t="str">
        <f>IFERROR(_xlfn.XLOOKUP($B4289,enrollment!$A$2:$A$801,enrollment!$I$2:$I$801),"")</f>
        <v>KY</v>
      </c>
      <c r="AC4289">
        <f>IFERROR(_xlfn.XLOOKUP($B4289,enrollment!$A$2:$A$801,enrollment!$L$2:$L$801),"")</f>
        <v>46</v>
      </c>
      <c r="AD4289" t="str" cm="1">
        <f t="array" ref="AD4289">_xlfn.IFS(AC4289="","Unknown",AC4289&lt;18,"0-17",AC4289&lt;35,"18-34",AC4289&lt;50,"35-49",AC4289&lt;65,"50-64",TRUE,"65+")</f>
        <v>35-49</v>
      </c>
      <c r="AE4289">
        <f>IFERROR(_xlfn.XLOOKUP($B4289,enrollment!$A$2:$A$801,enrollment!$O$2:$O$801),"")</f>
        <v>9012345678</v>
      </c>
      <c r="AF4289">
        <f>IFERROR(_xlfn.XLOOKUP($AE4289,providers!$B$2:$B$11,providers!$Q$2:$Q$11),"")</f>
        <v>4.3</v>
      </c>
      <c r="AG4289" s="1">
        <f t="shared" si="66"/>
        <v>45444</v>
      </c>
    </row>
    <row r="4290" spans="1:33" x14ac:dyDescent="0.25">
      <c r="A4290" t="s">
        <v>4945</v>
      </c>
      <c r="B4290" t="s">
        <v>4944</v>
      </c>
      <c r="C4290">
        <v>5678901234</v>
      </c>
      <c r="D4290">
        <v>5678901234</v>
      </c>
      <c r="E4290" s="1">
        <v>45431</v>
      </c>
      <c r="F4290" s="1">
        <v>45431</v>
      </c>
      <c r="G4290" s="1">
        <v>45446</v>
      </c>
      <c r="H4290" t="s">
        <v>28</v>
      </c>
      <c r="I4290">
        <v>20</v>
      </c>
      <c r="J4290" t="s">
        <v>35</v>
      </c>
      <c r="K4290">
        <v>99213</v>
      </c>
      <c r="O4290">
        <v>1</v>
      </c>
      <c r="P4290">
        <v>159.47</v>
      </c>
      <c r="Q4290">
        <v>122.67</v>
      </c>
      <c r="R4290">
        <v>98.14</v>
      </c>
      <c r="S4290">
        <v>24.53</v>
      </c>
      <c r="T4290" t="s">
        <v>30</v>
      </c>
      <c r="X4290" t="s">
        <v>43</v>
      </c>
      <c r="Y4290" t="s">
        <v>44</v>
      </c>
      <c r="Z4290" t="s">
        <v>36</v>
      </c>
      <c r="AA4290" t="str">
        <f>IFERROR(_xlfn.XLOOKUP($J4290,avoidable_ed_reference!$A$2:$A$13,avoidable_ed_reference!$C$2:$C$13),"Not Classified")</f>
        <v>Avoidable</v>
      </c>
      <c r="AB4290" t="str">
        <f>IFERROR(_xlfn.XLOOKUP($B4290,enrollment!$A$2:$A$801,enrollment!$I$2:$I$801),"")</f>
        <v>KY</v>
      </c>
      <c r="AC4290">
        <f>IFERROR(_xlfn.XLOOKUP($B4290,enrollment!$A$2:$A$801,enrollment!$L$2:$L$801),"")</f>
        <v>46</v>
      </c>
      <c r="AD4290" t="str" cm="1">
        <f t="array" ref="AD4290">_xlfn.IFS(AC4290="","Unknown",AC4290&lt;18,"0-17",AC4290&lt;35,"18-34",AC4290&lt;50,"35-49",AC4290&lt;65,"50-64",TRUE,"65+")</f>
        <v>35-49</v>
      </c>
      <c r="AE4290">
        <f>IFERROR(_xlfn.XLOOKUP($B4290,enrollment!$A$2:$A$801,enrollment!$O$2:$O$801),"")</f>
        <v>9012345678</v>
      </c>
      <c r="AF4290">
        <f>IFERROR(_xlfn.XLOOKUP($AE4290,providers!$B$2:$B$11,providers!$Q$2:$Q$11),"")</f>
        <v>4.3</v>
      </c>
      <c r="AG4290" s="1">
        <f t="shared" si="66"/>
        <v>45413</v>
      </c>
    </row>
    <row r="4291" spans="1:33" x14ac:dyDescent="0.25">
      <c r="A4291" t="s">
        <v>4946</v>
      </c>
      <c r="B4291" t="s">
        <v>4944</v>
      </c>
      <c r="C4291">
        <v>2345678901</v>
      </c>
      <c r="D4291">
        <v>2345678901</v>
      </c>
      <c r="E4291" s="1">
        <v>45328</v>
      </c>
      <c r="F4291" s="1">
        <v>45328</v>
      </c>
      <c r="G4291" s="1">
        <v>45355</v>
      </c>
      <c r="H4291" t="s">
        <v>28</v>
      </c>
      <c r="I4291">
        <v>23</v>
      </c>
      <c r="J4291" t="s">
        <v>55</v>
      </c>
      <c r="K4291">
        <v>99284</v>
      </c>
      <c r="O4291">
        <v>1</v>
      </c>
      <c r="P4291">
        <v>1996.06</v>
      </c>
      <c r="Q4291">
        <v>1108.92</v>
      </c>
      <c r="R4291">
        <v>887.14</v>
      </c>
      <c r="S4291">
        <v>221.78</v>
      </c>
      <c r="T4291" t="s">
        <v>30</v>
      </c>
      <c r="X4291" t="s">
        <v>43</v>
      </c>
      <c r="Y4291" t="s">
        <v>44</v>
      </c>
      <c r="Z4291" t="s">
        <v>45</v>
      </c>
      <c r="AA4291" t="str">
        <f>IFERROR(_xlfn.XLOOKUP($J4291,avoidable_ed_reference!$A$2:$A$13,avoidable_ed_reference!$C$2:$C$13),"Not Classified")</f>
        <v>Potentially Avoidable</v>
      </c>
      <c r="AB4291" t="str">
        <f>IFERROR(_xlfn.XLOOKUP($B4291,enrollment!$A$2:$A$801,enrollment!$I$2:$I$801),"")</f>
        <v>KY</v>
      </c>
      <c r="AC4291">
        <f>IFERROR(_xlfn.XLOOKUP($B4291,enrollment!$A$2:$A$801,enrollment!$L$2:$L$801),"")</f>
        <v>46</v>
      </c>
      <c r="AD4291" t="str" cm="1">
        <f t="array" ref="AD4291">_xlfn.IFS(AC4291="","Unknown",AC4291&lt;18,"0-17",AC4291&lt;35,"18-34",AC4291&lt;50,"35-49",AC4291&lt;65,"50-64",TRUE,"65+")</f>
        <v>35-49</v>
      </c>
      <c r="AE4291">
        <f>IFERROR(_xlfn.XLOOKUP($B4291,enrollment!$A$2:$A$801,enrollment!$O$2:$O$801),"")</f>
        <v>9012345678</v>
      </c>
      <c r="AF4291">
        <f>IFERROR(_xlfn.XLOOKUP($AE4291,providers!$B$2:$B$11,providers!$Q$2:$Q$11),"")</f>
        <v>4.3</v>
      </c>
      <c r="AG4291" s="1">
        <f t="shared" ref="AG4291:AG4354" si="67">EOMONTH(E4291,-1)+1</f>
        <v>45323</v>
      </c>
    </row>
    <row r="4292" spans="1:33" x14ac:dyDescent="0.25">
      <c r="A4292" t="s">
        <v>4947</v>
      </c>
      <c r="B4292" t="s">
        <v>4944</v>
      </c>
      <c r="C4292">
        <v>2345678901</v>
      </c>
      <c r="D4292">
        <v>2345678901</v>
      </c>
      <c r="E4292" s="1">
        <v>45336</v>
      </c>
      <c r="F4292" s="1">
        <v>45336</v>
      </c>
      <c r="G4292" s="1">
        <v>45362</v>
      </c>
      <c r="H4292" t="s">
        <v>28</v>
      </c>
      <c r="I4292">
        <v>23</v>
      </c>
      <c r="J4292" t="s">
        <v>221</v>
      </c>
      <c r="K4292">
        <v>99284</v>
      </c>
      <c r="O4292">
        <v>1</v>
      </c>
      <c r="P4292">
        <v>2309.67</v>
      </c>
      <c r="Q4292">
        <v>1283.1500000000001</v>
      </c>
      <c r="R4292">
        <v>1026.52</v>
      </c>
      <c r="S4292">
        <v>256.63</v>
      </c>
      <c r="T4292" t="s">
        <v>30</v>
      </c>
      <c r="X4292" t="s">
        <v>43</v>
      </c>
      <c r="Y4292" t="s">
        <v>44</v>
      </c>
      <c r="Z4292" t="s">
        <v>45</v>
      </c>
      <c r="AA4292" t="str">
        <f>IFERROR(_xlfn.XLOOKUP($J4292,avoidable_ed_reference!$A$2:$A$13,avoidable_ed_reference!$C$2:$C$13),"Not Classified")</f>
        <v>Avoidable</v>
      </c>
      <c r="AB4292" t="str">
        <f>IFERROR(_xlfn.XLOOKUP($B4292,enrollment!$A$2:$A$801,enrollment!$I$2:$I$801),"")</f>
        <v>KY</v>
      </c>
      <c r="AC4292">
        <f>IFERROR(_xlfn.XLOOKUP($B4292,enrollment!$A$2:$A$801,enrollment!$L$2:$L$801),"")</f>
        <v>46</v>
      </c>
      <c r="AD4292" t="str" cm="1">
        <f t="array" ref="AD4292">_xlfn.IFS(AC4292="","Unknown",AC4292&lt;18,"0-17",AC4292&lt;35,"18-34",AC4292&lt;50,"35-49",AC4292&lt;65,"50-64",TRUE,"65+")</f>
        <v>35-49</v>
      </c>
      <c r="AE4292">
        <f>IFERROR(_xlfn.XLOOKUP($B4292,enrollment!$A$2:$A$801,enrollment!$O$2:$O$801),"")</f>
        <v>9012345678</v>
      </c>
      <c r="AF4292">
        <f>IFERROR(_xlfn.XLOOKUP($AE4292,providers!$B$2:$B$11,providers!$Q$2:$Q$11),"")</f>
        <v>4.3</v>
      </c>
      <c r="AG4292" s="1">
        <f t="shared" si="67"/>
        <v>45323</v>
      </c>
    </row>
    <row r="4293" spans="1:33" x14ac:dyDescent="0.25">
      <c r="A4293" t="s">
        <v>4948</v>
      </c>
      <c r="B4293" t="s">
        <v>4944</v>
      </c>
      <c r="C4293">
        <v>9012345678</v>
      </c>
      <c r="D4293">
        <v>9012345678</v>
      </c>
      <c r="E4293" s="1">
        <v>45488</v>
      </c>
      <c r="F4293" s="1">
        <v>45488</v>
      </c>
      <c r="G4293" s="1">
        <v>45522</v>
      </c>
      <c r="H4293" t="s">
        <v>28</v>
      </c>
      <c r="I4293">
        <v>11</v>
      </c>
      <c r="J4293" t="s">
        <v>47</v>
      </c>
      <c r="K4293">
        <v>99213</v>
      </c>
      <c r="O4293">
        <v>1</v>
      </c>
      <c r="P4293">
        <v>166.2</v>
      </c>
      <c r="Q4293">
        <v>123.11</v>
      </c>
      <c r="R4293">
        <v>98.49</v>
      </c>
      <c r="S4293">
        <v>24.62</v>
      </c>
      <c r="T4293" t="s">
        <v>30</v>
      </c>
      <c r="X4293" t="s">
        <v>43</v>
      </c>
      <c r="Y4293" t="s">
        <v>44</v>
      </c>
      <c r="Z4293" t="s">
        <v>39</v>
      </c>
      <c r="AA4293" t="str">
        <f>IFERROR(_xlfn.XLOOKUP($J4293,avoidable_ed_reference!$A$2:$A$13,avoidable_ed_reference!$C$2:$C$13),"Not Classified")</f>
        <v>Not Classified</v>
      </c>
      <c r="AB4293" t="str">
        <f>IFERROR(_xlfn.XLOOKUP($B4293,enrollment!$A$2:$A$801,enrollment!$I$2:$I$801),"")</f>
        <v>KY</v>
      </c>
      <c r="AC4293">
        <f>IFERROR(_xlfn.XLOOKUP($B4293,enrollment!$A$2:$A$801,enrollment!$L$2:$L$801),"")</f>
        <v>46</v>
      </c>
      <c r="AD4293" t="str" cm="1">
        <f t="array" ref="AD4293">_xlfn.IFS(AC4293="","Unknown",AC4293&lt;18,"0-17",AC4293&lt;35,"18-34",AC4293&lt;50,"35-49",AC4293&lt;65,"50-64",TRUE,"65+")</f>
        <v>35-49</v>
      </c>
      <c r="AE4293">
        <f>IFERROR(_xlfn.XLOOKUP($B4293,enrollment!$A$2:$A$801,enrollment!$O$2:$O$801),"")</f>
        <v>9012345678</v>
      </c>
      <c r="AF4293">
        <f>IFERROR(_xlfn.XLOOKUP($AE4293,providers!$B$2:$B$11,providers!$Q$2:$Q$11),"")</f>
        <v>4.3</v>
      </c>
      <c r="AG4293" s="1">
        <f t="shared" si="67"/>
        <v>45474</v>
      </c>
    </row>
    <row r="4294" spans="1:33" x14ac:dyDescent="0.25">
      <c r="A4294" t="s">
        <v>4949</v>
      </c>
      <c r="B4294" t="s">
        <v>4944</v>
      </c>
      <c r="C4294">
        <v>3456789012</v>
      </c>
      <c r="D4294">
        <v>3456789012</v>
      </c>
      <c r="E4294" s="1">
        <v>45474</v>
      </c>
      <c r="F4294" s="1">
        <v>45474</v>
      </c>
      <c r="G4294" s="1">
        <v>45496</v>
      </c>
      <c r="H4294" t="s">
        <v>67</v>
      </c>
      <c r="I4294">
        <v>21</v>
      </c>
      <c r="J4294" t="s">
        <v>80</v>
      </c>
      <c r="K4294">
        <v>99223</v>
      </c>
      <c r="O4294">
        <v>1</v>
      </c>
      <c r="P4294">
        <v>17430.11</v>
      </c>
      <c r="Q4294">
        <v>11245.23</v>
      </c>
      <c r="R4294">
        <v>8996.18</v>
      </c>
      <c r="S4294">
        <v>2249.0500000000002</v>
      </c>
      <c r="T4294" t="s">
        <v>30</v>
      </c>
      <c r="V4294">
        <v>1</v>
      </c>
      <c r="W4294" s="2" t="s">
        <v>68</v>
      </c>
      <c r="X4294" t="s">
        <v>43</v>
      </c>
      <c r="Y4294" t="s">
        <v>44</v>
      </c>
      <c r="Z4294" t="s">
        <v>69</v>
      </c>
      <c r="AA4294" t="str">
        <f>IFERROR(_xlfn.XLOOKUP($J4294,avoidable_ed_reference!$A$2:$A$13,avoidable_ed_reference!$C$2:$C$13),"Not Classified")</f>
        <v>Non-Avoidable</v>
      </c>
      <c r="AB4294" t="str">
        <f>IFERROR(_xlfn.XLOOKUP($B4294,enrollment!$A$2:$A$801,enrollment!$I$2:$I$801),"")</f>
        <v>KY</v>
      </c>
      <c r="AC4294">
        <f>IFERROR(_xlfn.XLOOKUP($B4294,enrollment!$A$2:$A$801,enrollment!$L$2:$L$801),"")</f>
        <v>46</v>
      </c>
      <c r="AD4294" t="str" cm="1">
        <f t="array" ref="AD4294">_xlfn.IFS(AC4294="","Unknown",AC4294&lt;18,"0-17",AC4294&lt;35,"18-34",AC4294&lt;50,"35-49",AC4294&lt;65,"50-64",TRUE,"65+")</f>
        <v>35-49</v>
      </c>
      <c r="AE4294">
        <f>IFERROR(_xlfn.XLOOKUP($B4294,enrollment!$A$2:$A$801,enrollment!$O$2:$O$801),"")</f>
        <v>9012345678</v>
      </c>
      <c r="AF4294">
        <f>IFERROR(_xlfn.XLOOKUP($AE4294,providers!$B$2:$B$11,providers!$Q$2:$Q$11),"")</f>
        <v>4.3</v>
      </c>
      <c r="AG4294" s="1">
        <f t="shared" si="67"/>
        <v>45474</v>
      </c>
    </row>
    <row r="4295" spans="1:33" x14ac:dyDescent="0.25">
      <c r="A4295" t="s">
        <v>4950</v>
      </c>
      <c r="B4295" t="s">
        <v>4944</v>
      </c>
      <c r="C4295">
        <v>2345678901</v>
      </c>
      <c r="D4295">
        <v>2345678901</v>
      </c>
      <c r="E4295" s="1">
        <v>45452</v>
      </c>
      <c r="F4295" s="1">
        <v>45452</v>
      </c>
      <c r="G4295" s="1">
        <v>45470</v>
      </c>
      <c r="H4295" t="s">
        <v>28</v>
      </c>
      <c r="I4295">
        <v>23</v>
      </c>
      <c r="J4295" t="s">
        <v>93</v>
      </c>
      <c r="K4295">
        <v>99284</v>
      </c>
      <c r="O4295">
        <v>1</v>
      </c>
      <c r="P4295">
        <v>1625.31</v>
      </c>
      <c r="Q4295">
        <v>902.95</v>
      </c>
      <c r="R4295">
        <v>722.36</v>
      </c>
      <c r="S4295">
        <v>180.59</v>
      </c>
      <c r="T4295" t="s">
        <v>30</v>
      </c>
      <c r="X4295" t="s">
        <v>43</v>
      </c>
      <c r="Y4295" t="s">
        <v>44</v>
      </c>
      <c r="Z4295" t="s">
        <v>45</v>
      </c>
      <c r="AA4295" t="str">
        <f>IFERROR(_xlfn.XLOOKUP($J4295,avoidable_ed_reference!$A$2:$A$13,avoidable_ed_reference!$C$2:$C$13),"Not Classified")</f>
        <v>Avoidable</v>
      </c>
      <c r="AB4295" t="str">
        <f>IFERROR(_xlfn.XLOOKUP($B4295,enrollment!$A$2:$A$801,enrollment!$I$2:$I$801),"")</f>
        <v>KY</v>
      </c>
      <c r="AC4295">
        <f>IFERROR(_xlfn.XLOOKUP($B4295,enrollment!$A$2:$A$801,enrollment!$L$2:$L$801),"")</f>
        <v>46</v>
      </c>
      <c r="AD4295" t="str" cm="1">
        <f t="array" ref="AD4295">_xlfn.IFS(AC4295="","Unknown",AC4295&lt;18,"0-17",AC4295&lt;35,"18-34",AC4295&lt;50,"35-49",AC4295&lt;65,"50-64",TRUE,"65+")</f>
        <v>35-49</v>
      </c>
      <c r="AE4295">
        <f>IFERROR(_xlfn.XLOOKUP($B4295,enrollment!$A$2:$A$801,enrollment!$O$2:$O$801),"")</f>
        <v>9012345678</v>
      </c>
      <c r="AF4295">
        <f>IFERROR(_xlfn.XLOOKUP($AE4295,providers!$B$2:$B$11,providers!$Q$2:$Q$11),"")</f>
        <v>4.3</v>
      </c>
      <c r="AG4295" s="1">
        <f t="shared" si="67"/>
        <v>45444</v>
      </c>
    </row>
    <row r="4296" spans="1:33" x14ac:dyDescent="0.25">
      <c r="A4296" t="s">
        <v>4951</v>
      </c>
      <c r="B4296" t="s">
        <v>4952</v>
      </c>
      <c r="C4296">
        <v>6789012345</v>
      </c>
      <c r="D4296">
        <v>6789012345</v>
      </c>
      <c r="E4296" s="1">
        <v>45358</v>
      </c>
      <c r="F4296" s="1">
        <v>45358</v>
      </c>
      <c r="G4296" s="1">
        <v>45377</v>
      </c>
      <c r="H4296" t="s">
        <v>28</v>
      </c>
      <c r="I4296">
        <v>11</v>
      </c>
      <c r="J4296" t="s">
        <v>38</v>
      </c>
      <c r="K4296">
        <v>99213</v>
      </c>
      <c r="O4296">
        <v>1</v>
      </c>
      <c r="P4296">
        <v>193.83</v>
      </c>
      <c r="Q4296">
        <v>143.58000000000001</v>
      </c>
      <c r="R4296">
        <v>114.86</v>
      </c>
      <c r="S4296">
        <v>28.72</v>
      </c>
      <c r="T4296" t="s">
        <v>30</v>
      </c>
      <c r="X4296" t="s">
        <v>43</v>
      </c>
      <c r="Y4296" t="s">
        <v>44</v>
      </c>
      <c r="Z4296" t="s">
        <v>39</v>
      </c>
      <c r="AA4296" t="str">
        <f>IFERROR(_xlfn.XLOOKUP($J4296,avoidable_ed_reference!$A$2:$A$13,avoidable_ed_reference!$C$2:$C$13),"Not Classified")</f>
        <v>Not Classified</v>
      </c>
      <c r="AB4296" t="str">
        <f>IFERROR(_xlfn.XLOOKUP($B4296,enrollment!$A$2:$A$801,enrollment!$I$2:$I$801),"")</f>
        <v>OH</v>
      </c>
      <c r="AC4296">
        <f>IFERROR(_xlfn.XLOOKUP($B4296,enrollment!$A$2:$A$801,enrollment!$L$2:$L$801),"")</f>
        <v>37</v>
      </c>
      <c r="AD4296" t="str" cm="1">
        <f t="array" ref="AD4296">_xlfn.IFS(AC4296="","Unknown",AC4296&lt;18,"0-17",AC4296&lt;35,"18-34",AC4296&lt;50,"35-49",AC4296&lt;65,"50-64",TRUE,"65+")</f>
        <v>35-49</v>
      </c>
      <c r="AE4296">
        <f>IFERROR(_xlfn.XLOOKUP($B4296,enrollment!$A$2:$A$801,enrollment!$O$2:$O$801),"")</f>
        <v>6789012345</v>
      </c>
      <c r="AF4296">
        <f>IFERROR(_xlfn.XLOOKUP($AE4296,providers!$B$2:$B$11,providers!$Q$2:$Q$11),"")</f>
        <v>4.0999999999999996</v>
      </c>
      <c r="AG4296" s="1">
        <f t="shared" si="67"/>
        <v>45352</v>
      </c>
    </row>
    <row r="4297" spans="1:33" x14ac:dyDescent="0.25">
      <c r="A4297" t="s">
        <v>4953</v>
      </c>
      <c r="B4297" t="s">
        <v>4952</v>
      </c>
      <c r="C4297">
        <v>6789012345</v>
      </c>
      <c r="D4297">
        <v>6789012345</v>
      </c>
      <c r="E4297" s="1">
        <v>45341</v>
      </c>
      <c r="F4297" s="1">
        <v>45341</v>
      </c>
      <c r="G4297" s="1">
        <v>45366</v>
      </c>
      <c r="H4297" t="s">
        <v>28</v>
      </c>
      <c r="I4297">
        <v>11</v>
      </c>
      <c r="J4297" t="s">
        <v>38</v>
      </c>
      <c r="K4297">
        <v>99213</v>
      </c>
      <c r="O4297">
        <v>1</v>
      </c>
      <c r="P4297">
        <v>215.62</v>
      </c>
      <c r="Q4297">
        <v>159.72</v>
      </c>
      <c r="R4297">
        <v>127.78</v>
      </c>
      <c r="S4297">
        <v>31.94</v>
      </c>
      <c r="T4297" t="s">
        <v>30</v>
      </c>
      <c r="X4297" t="s">
        <v>43</v>
      </c>
      <c r="Y4297" t="s">
        <v>44</v>
      </c>
      <c r="Z4297" t="s">
        <v>39</v>
      </c>
      <c r="AA4297" t="str">
        <f>IFERROR(_xlfn.XLOOKUP($J4297,avoidable_ed_reference!$A$2:$A$13,avoidable_ed_reference!$C$2:$C$13),"Not Classified")</f>
        <v>Not Classified</v>
      </c>
      <c r="AB4297" t="str">
        <f>IFERROR(_xlfn.XLOOKUP($B4297,enrollment!$A$2:$A$801,enrollment!$I$2:$I$801),"")</f>
        <v>OH</v>
      </c>
      <c r="AC4297">
        <f>IFERROR(_xlfn.XLOOKUP($B4297,enrollment!$A$2:$A$801,enrollment!$L$2:$L$801),"")</f>
        <v>37</v>
      </c>
      <c r="AD4297" t="str" cm="1">
        <f t="array" ref="AD4297">_xlfn.IFS(AC4297="","Unknown",AC4297&lt;18,"0-17",AC4297&lt;35,"18-34",AC4297&lt;50,"35-49",AC4297&lt;65,"50-64",TRUE,"65+")</f>
        <v>35-49</v>
      </c>
      <c r="AE4297">
        <f>IFERROR(_xlfn.XLOOKUP($B4297,enrollment!$A$2:$A$801,enrollment!$O$2:$O$801),"")</f>
        <v>6789012345</v>
      </c>
      <c r="AF4297">
        <f>IFERROR(_xlfn.XLOOKUP($AE4297,providers!$B$2:$B$11,providers!$Q$2:$Q$11),"")</f>
        <v>4.0999999999999996</v>
      </c>
      <c r="AG4297" s="1">
        <f t="shared" si="67"/>
        <v>45323</v>
      </c>
    </row>
    <row r="4298" spans="1:33" x14ac:dyDescent="0.25">
      <c r="A4298" t="s">
        <v>4954</v>
      </c>
      <c r="B4298" t="s">
        <v>4952</v>
      </c>
      <c r="C4298">
        <v>5678901234</v>
      </c>
      <c r="D4298">
        <v>5678901234</v>
      </c>
      <c r="E4298" s="1">
        <v>45555</v>
      </c>
      <c r="F4298" s="1">
        <v>45555</v>
      </c>
      <c r="G4298" s="1">
        <v>45579</v>
      </c>
      <c r="H4298" t="s">
        <v>28</v>
      </c>
      <c r="I4298">
        <v>20</v>
      </c>
      <c r="J4298" t="s">
        <v>35</v>
      </c>
      <c r="K4298">
        <v>99213</v>
      </c>
      <c r="O4298">
        <v>1</v>
      </c>
      <c r="P4298">
        <v>195.46</v>
      </c>
      <c r="Q4298">
        <v>150.35</v>
      </c>
      <c r="R4298">
        <v>120.28</v>
      </c>
      <c r="S4298">
        <v>30.07</v>
      </c>
      <c r="T4298" t="s">
        <v>30</v>
      </c>
      <c r="X4298" t="s">
        <v>43</v>
      </c>
      <c r="Y4298" t="s">
        <v>44</v>
      </c>
      <c r="Z4298" t="s">
        <v>36</v>
      </c>
      <c r="AA4298" t="str">
        <f>IFERROR(_xlfn.XLOOKUP($J4298,avoidable_ed_reference!$A$2:$A$13,avoidable_ed_reference!$C$2:$C$13),"Not Classified")</f>
        <v>Avoidable</v>
      </c>
      <c r="AB4298" t="str">
        <f>IFERROR(_xlfn.XLOOKUP($B4298,enrollment!$A$2:$A$801,enrollment!$I$2:$I$801),"")</f>
        <v>OH</v>
      </c>
      <c r="AC4298">
        <f>IFERROR(_xlfn.XLOOKUP($B4298,enrollment!$A$2:$A$801,enrollment!$L$2:$L$801),"")</f>
        <v>37</v>
      </c>
      <c r="AD4298" t="str" cm="1">
        <f t="array" ref="AD4298">_xlfn.IFS(AC4298="","Unknown",AC4298&lt;18,"0-17",AC4298&lt;35,"18-34",AC4298&lt;50,"35-49",AC4298&lt;65,"50-64",TRUE,"65+")</f>
        <v>35-49</v>
      </c>
      <c r="AE4298">
        <f>IFERROR(_xlfn.XLOOKUP($B4298,enrollment!$A$2:$A$801,enrollment!$O$2:$O$801),"")</f>
        <v>6789012345</v>
      </c>
      <c r="AF4298">
        <f>IFERROR(_xlfn.XLOOKUP($AE4298,providers!$B$2:$B$11,providers!$Q$2:$Q$11),"")</f>
        <v>4.0999999999999996</v>
      </c>
      <c r="AG4298" s="1">
        <f t="shared" si="67"/>
        <v>45536</v>
      </c>
    </row>
    <row r="4299" spans="1:33" x14ac:dyDescent="0.25">
      <c r="A4299" t="s">
        <v>4955</v>
      </c>
      <c r="B4299" t="s">
        <v>4952</v>
      </c>
      <c r="C4299">
        <v>6789012345</v>
      </c>
      <c r="D4299">
        <v>6789012345</v>
      </c>
      <c r="E4299" s="1">
        <v>45533</v>
      </c>
      <c r="F4299" s="1">
        <v>45533</v>
      </c>
      <c r="G4299" s="1">
        <v>45560</v>
      </c>
      <c r="H4299" t="s">
        <v>28</v>
      </c>
      <c r="I4299">
        <v>11</v>
      </c>
      <c r="J4299" t="s">
        <v>35</v>
      </c>
      <c r="K4299">
        <v>99213</v>
      </c>
      <c r="O4299">
        <v>1</v>
      </c>
      <c r="P4299">
        <v>172.21</v>
      </c>
      <c r="Q4299">
        <v>127.56</v>
      </c>
      <c r="R4299">
        <v>102.05</v>
      </c>
      <c r="S4299">
        <v>25.51</v>
      </c>
      <c r="T4299" t="s">
        <v>30</v>
      </c>
      <c r="X4299" t="s">
        <v>43</v>
      </c>
      <c r="Y4299" t="s">
        <v>44</v>
      </c>
      <c r="Z4299" t="s">
        <v>39</v>
      </c>
      <c r="AA4299" t="str">
        <f>IFERROR(_xlfn.XLOOKUP($J4299,avoidable_ed_reference!$A$2:$A$13,avoidable_ed_reference!$C$2:$C$13),"Not Classified")</f>
        <v>Avoidable</v>
      </c>
      <c r="AB4299" t="str">
        <f>IFERROR(_xlfn.XLOOKUP($B4299,enrollment!$A$2:$A$801,enrollment!$I$2:$I$801),"")</f>
        <v>OH</v>
      </c>
      <c r="AC4299">
        <f>IFERROR(_xlfn.XLOOKUP($B4299,enrollment!$A$2:$A$801,enrollment!$L$2:$L$801),"")</f>
        <v>37</v>
      </c>
      <c r="AD4299" t="str" cm="1">
        <f t="array" ref="AD4299">_xlfn.IFS(AC4299="","Unknown",AC4299&lt;18,"0-17",AC4299&lt;35,"18-34",AC4299&lt;50,"35-49",AC4299&lt;65,"50-64",TRUE,"65+")</f>
        <v>35-49</v>
      </c>
      <c r="AE4299">
        <f>IFERROR(_xlfn.XLOOKUP($B4299,enrollment!$A$2:$A$801,enrollment!$O$2:$O$801),"")</f>
        <v>6789012345</v>
      </c>
      <c r="AF4299">
        <f>IFERROR(_xlfn.XLOOKUP($AE4299,providers!$B$2:$B$11,providers!$Q$2:$Q$11),"")</f>
        <v>4.0999999999999996</v>
      </c>
      <c r="AG4299" s="1">
        <f t="shared" si="67"/>
        <v>45505</v>
      </c>
    </row>
    <row r="4300" spans="1:33" x14ac:dyDescent="0.25">
      <c r="A4300" t="s">
        <v>4956</v>
      </c>
      <c r="B4300" t="s">
        <v>4952</v>
      </c>
      <c r="C4300">
        <v>6789012345</v>
      </c>
      <c r="D4300">
        <v>6789012345</v>
      </c>
      <c r="E4300" s="1">
        <v>45462</v>
      </c>
      <c r="F4300" s="1">
        <v>45462</v>
      </c>
      <c r="G4300" s="1">
        <v>45492</v>
      </c>
      <c r="H4300" t="s">
        <v>28</v>
      </c>
      <c r="I4300">
        <v>11</v>
      </c>
      <c r="J4300" t="s">
        <v>35</v>
      </c>
      <c r="K4300">
        <v>99213</v>
      </c>
      <c r="O4300">
        <v>1</v>
      </c>
      <c r="P4300">
        <v>220.75</v>
      </c>
      <c r="Q4300">
        <v>163.52000000000001</v>
      </c>
      <c r="R4300">
        <v>130.82</v>
      </c>
      <c r="S4300">
        <v>32.700000000000003</v>
      </c>
      <c r="T4300" t="s">
        <v>30</v>
      </c>
      <c r="X4300" t="s">
        <v>43</v>
      </c>
      <c r="Y4300" t="s">
        <v>44</v>
      </c>
      <c r="Z4300" t="s">
        <v>39</v>
      </c>
      <c r="AA4300" t="str">
        <f>IFERROR(_xlfn.XLOOKUP($J4300,avoidable_ed_reference!$A$2:$A$13,avoidable_ed_reference!$C$2:$C$13),"Not Classified")</f>
        <v>Avoidable</v>
      </c>
      <c r="AB4300" t="str">
        <f>IFERROR(_xlfn.XLOOKUP($B4300,enrollment!$A$2:$A$801,enrollment!$I$2:$I$801),"")</f>
        <v>OH</v>
      </c>
      <c r="AC4300">
        <f>IFERROR(_xlfn.XLOOKUP($B4300,enrollment!$A$2:$A$801,enrollment!$L$2:$L$801),"")</f>
        <v>37</v>
      </c>
      <c r="AD4300" t="str" cm="1">
        <f t="array" ref="AD4300">_xlfn.IFS(AC4300="","Unknown",AC4300&lt;18,"0-17",AC4300&lt;35,"18-34",AC4300&lt;50,"35-49",AC4300&lt;65,"50-64",TRUE,"65+")</f>
        <v>35-49</v>
      </c>
      <c r="AE4300">
        <f>IFERROR(_xlfn.XLOOKUP($B4300,enrollment!$A$2:$A$801,enrollment!$O$2:$O$801),"")</f>
        <v>6789012345</v>
      </c>
      <c r="AF4300">
        <f>IFERROR(_xlfn.XLOOKUP($AE4300,providers!$B$2:$B$11,providers!$Q$2:$Q$11),"")</f>
        <v>4.0999999999999996</v>
      </c>
      <c r="AG4300" s="1">
        <f t="shared" si="67"/>
        <v>45444</v>
      </c>
    </row>
    <row r="4301" spans="1:33" x14ac:dyDescent="0.25">
      <c r="A4301" t="s">
        <v>4957</v>
      </c>
      <c r="B4301" t="s">
        <v>4958</v>
      </c>
      <c r="C4301">
        <v>5678901234</v>
      </c>
      <c r="D4301">
        <v>5678901234</v>
      </c>
      <c r="E4301" s="1">
        <v>45320</v>
      </c>
      <c r="F4301" s="1">
        <v>45320</v>
      </c>
      <c r="G4301" s="1">
        <v>45346</v>
      </c>
      <c r="H4301" t="s">
        <v>28</v>
      </c>
      <c r="I4301">
        <v>11</v>
      </c>
      <c r="J4301" t="s">
        <v>38</v>
      </c>
      <c r="K4301">
        <v>99213</v>
      </c>
      <c r="O4301">
        <v>1</v>
      </c>
      <c r="P4301">
        <v>203.94</v>
      </c>
      <c r="Q4301">
        <v>151.07</v>
      </c>
      <c r="R4301">
        <v>120.86</v>
      </c>
      <c r="S4301">
        <v>30.21</v>
      </c>
      <c r="T4301" t="s">
        <v>30</v>
      </c>
      <c r="X4301" t="s">
        <v>233</v>
      </c>
      <c r="Y4301" t="s">
        <v>32</v>
      </c>
      <c r="Z4301" t="s">
        <v>39</v>
      </c>
      <c r="AA4301" t="str">
        <f>IFERROR(_xlfn.XLOOKUP($J4301,avoidable_ed_reference!$A$2:$A$13,avoidable_ed_reference!$C$2:$C$13),"Not Classified")</f>
        <v>Not Classified</v>
      </c>
      <c r="AB4301" t="str">
        <f>IFERROR(_xlfn.XLOOKUP($B4301,enrollment!$A$2:$A$801,enrollment!$I$2:$I$801),"")</f>
        <v>TN</v>
      </c>
      <c r="AC4301">
        <f>IFERROR(_xlfn.XLOOKUP($B4301,enrollment!$A$2:$A$801,enrollment!$L$2:$L$801),"")</f>
        <v>54</v>
      </c>
      <c r="AD4301" t="str" cm="1">
        <f t="array" ref="AD4301">_xlfn.IFS(AC4301="","Unknown",AC4301&lt;18,"0-17",AC4301&lt;35,"18-34",AC4301&lt;50,"35-49",AC4301&lt;65,"50-64",TRUE,"65+")</f>
        <v>50-64</v>
      </c>
      <c r="AE4301">
        <f>IFERROR(_xlfn.XLOOKUP($B4301,enrollment!$A$2:$A$801,enrollment!$O$2:$O$801),"")</f>
        <v>5678901234</v>
      </c>
      <c r="AF4301">
        <f>IFERROR(_xlfn.XLOOKUP($AE4301,providers!$B$2:$B$11,providers!$Q$2:$Q$11),"")</f>
        <v>3.8</v>
      </c>
      <c r="AG4301" s="1">
        <f t="shared" si="67"/>
        <v>45292</v>
      </c>
    </row>
    <row r="4302" spans="1:33" x14ac:dyDescent="0.25">
      <c r="A4302" t="s">
        <v>4959</v>
      </c>
      <c r="B4302" t="s">
        <v>4958</v>
      </c>
      <c r="C4302">
        <v>5678901234</v>
      </c>
      <c r="D4302">
        <v>5678901234</v>
      </c>
      <c r="E4302" s="1">
        <v>45502</v>
      </c>
      <c r="F4302" s="1">
        <v>45502</v>
      </c>
      <c r="G4302" s="1">
        <v>45536</v>
      </c>
      <c r="H4302" t="s">
        <v>28</v>
      </c>
      <c r="I4302">
        <v>11</v>
      </c>
      <c r="J4302" t="s">
        <v>38</v>
      </c>
      <c r="K4302">
        <v>99213</v>
      </c>
      <c r="O4302">
        <v>1</v>
      </c>
      <c r="P4302">
        <v>222.75</v>
      </c>
      <c r="Q4302">
        <v>165</v>
      </c>
      <c r="R4302">
        <v>132</v>
      </c>
      <c r="S4302">
        <v>33</v>
      </c>
      <c r="T4302" t="s">
        <v>30</v>
      </c>
      <c r="X4302" t="s">
        <v>233</v>
      </c>
      <c r="Y4302" t="s">
        <v>32</v>
      </c>
      <c r="Z4302" t="s">
        <v>39</v>
      </c>
      <c r="AA4302" t="str">
        <f>IFERROR(_xlfn.XLOOKUP($J4302,avoidable_ed_reference!$A$2:$A$13,avoidable_ed_reference!$C$2:$C$13),"Not Classified")</f>
        <v>Not Classified</v>
      </c>
      <c r="AB4302" t="str">
        <f>IFERROR(_xlfn.XLOOKUP($B4302,enrollment!$A$2:$A$801,enrollment!$I$2:$I$801),"")</f>
        <v>TN</v>
      </c>
      <c r="AC4302">
        <f>IFERROR(_xlfn.XLOOKUP($B4302,enrollment!$A$2:$A$801,enrollment!$L$2:$L$801),"")</f>
        <v>54</v>
      </c>
      <c r="AD4302" t="str" cm="1">
        <f t="array" ref="AD4302">_xlfn.IFS(AC4302="","Unknown",AC4302&lt;18,"0-17",AC4302&lt;35,"18-34",AC4302&lt;50,"35-49",AC4302&lt;65,"50-64",TRUE,"65+")</f>
        <v>50-64</v>
      </c>
      <c r="AE4302">
        <f>IFERROR(_xlfn.XLOOKUP($B4302,enrollment!$A$2:$A$801,enrollment!$O$2:$O$801),"")</f>
        <v>5678901234</v>
      </c>
      <c r="AF4302">
        <f>IFERROR(_xlfn.XLOOKUP($AE4302,providers!$B$2:$B$11,providers!$Q$2:$Q$11),"")</f>
        <v>3.8</v>
      </c>
      <c r="AG4302" s="1">
        <f t="shared" si="67"/>
        <v>45474</v>
      </c>
    </row>
    <row r="4303" spans="1:33" x14ac:dyDescent="0.25">
      <c r="A4303" t="s">
        <v>4960</v>
      </c>
      <c r="B4303" t="s">
        <v>4958</v>
      </c>
      <c r="C4303">
        <v>5678901234</v>
      </c>
      <c r="D4303">
        <v>5678901234</v>
      </c>
      <c r="E4303" s="1">
        <v>45536</v>
      </c>
      <c r="F4303" s="1">
        <v>45536</v>
      </c>
      <c r="G4303" s="1">
        <v>45560</v>
      </c>
      <c r="H4303" t="s">
        <v>28</v>
      </c>
      <c r="I4303">
        <v>11</v>
      </c>
      <c r="J4303" t="s">
        <v>38</v>
      </c>
      <c r="K4303">
        <v>99213</v>
      </c>
      <c r="O4303">
        <v>1</v>
      </c>
      <c r="P4303">
        <v>231.31</v>
      </c>
      <c r="Q4303">
        <v>171.34</v>
      </c>
      <c r="R4303">
        <v>137.07</v>
      </c>
      <c r="S4303">
        <v>34.270000000000003</v>
      </c>
      <c r="T4303" t="s">
        <v>30</v>
      </c>
      <c r="X4303" t="s">
        <v>233</v>
      </c>
      <c r="Y4303" t="s">
        <v>32</v>
      </c>
      <c r="Z4303" t="s">
        <v>39</v>
      </c>
      <c r="AA4303" t="str">
        <f>IFERROR(_xlfn.XLOOKUP($J4303,avoidable_ed_reference!$A$2:$A$13,avoidable_ed_reference!$C$2:$C$13),"Not Classified")</f>
        <v>Not Classified</v>
      </c>
      <c r="AB4303" t="str">
        <f>IFERROR(_xlfn.XLOOKUP($B4303,enrollment!$A$2:$A$801,enrollment!$I$2:$I$801),"")</f>
        <v>TN</v>
      </c>
      <c r="AC4303">
        <f>IFERROR(_xlfn.XLOOKUP($B4303,enrollment!$A$2:$A$801,enrollment!$L$2:$L$801),"")</f>
        <v>54</v>
      </c>
      <c r="AD4303" t="str" cm="1">
        <f t="array" ref="AD4303">_xlfn.IFS(AC4303="","Unknown",AC4303&lt;18,"0-17",AC4303&lt;35,"18-34",AC4303&lt;50,"35-49",AC4303&lt;65,"50-64",TRUE,"65+")</f>
        <v>50-64</v>
      </c>
      <c r="AE4303">
        <f>IFERROR(_xlfn.XLOOKUP($B4303,enrollment!$A$2:$A$801,enrollment!$O$2:$O$801),"")</f>
        <v>5678901234</v>
      </c>
      <c r="AF4303">
        <f>IFERROR(_xlfn.XLOOKUP($AE4303,providers!$B$2:$B$11,providers!$Q$2:$Q$11),"")</f>
        <v>3.8</v>
      </c>
      <c r="AG4303" s="1">
        <f t="shared" si="67"/>
        <v>45536</v>
      </c>
    </row>
    <row r="4304" spans="1:33" x14ac:dyDescent="0.25">
      <c r="A4304" t="s">
        <v>4961</v>
      </c>
      <c r="B4304" t="s">
        <v>4962</v>
      </c>
      <c r="C4304">
        <v>9012345678</v>
      </c>
      <c r="D4304">
        <v>9012345678</v>
      </c>
      <c r="E4304" s="1">
        <v>45576</v>
      </c>
      <c r="F4304" s="1">
        <v>45576</v>
      </c>
      <c r="G4304" s="1">
        <v>45594</v>
      </c>
      <c r="H4304" t="s">
        <v>59</v>
      </c>
      <c r="J4304" t="s">
        <v>60</v>
      </c>
      <c r="L4304" s="2" t="s">
        <v>82</v>
      </c>
      <c r="M4304" t="s">
        <v>83</v>
      </c>
      <c r="N4304" t="s">
        <v>84</v>
      </c>
      <c r="O4304">
        <v>1</v>
      </c>
      <c r="P4304">
        <v>928.98</v>
      </c>
      <c r="Q4304">
        <v>844.53</v>
      </c>
      <c r="R4304">
        <v>675.62</v>
      </c>
      <c r="S4304">
        <v>168.91</v>
      </c>
      <c r="T4304" t="s">
        <v>30</v>
      </c>
      <c r="X4304" t="s">
        <v>146</v>
      </c>
      <c r="Y4304" t="s">
        <v>147</v>
      </c>
      <c r="Z4304" t="s">
        <v>64</v>
      </c>
      <c r="AA4304" t="str">
        <f>IFERROR(_xlfn.XLOOKUP($J4304,avoidable_ed_reference!$A$2:$A$13,avoidable_ed_reference!$C$2:$C$13),"Not Classified")</f>
        <v>Not Classified</v>
      </c>
      <c r="AB4304" t="str">
        <f>IFERROR(_xlfn.XLOOKUP($B4304,enrollment!$A$2:$A$801,enrollment!$I$2:$I$801),"")</f>
        <v>TN</v>
      </c>
      <c r="AC4304">
        <f>IFERROR(_xlfn.XLOOKUP($B4304,enrollment!$A$2:$A$801,enrollment!$L$2:$L$801),"")</f>
        <v>84</v>
      </c>
      <c r="AD4304" t="str" cm="1">
        <f t="array" ref="AD4304">_xlfn.IFS(AC4304="","Unknown",AC4304&lt;18,"0-17",AC4304&lt;35,"18-34",AC4304&lt;50,"35-49",AC4304&lt;65,"50-64",TRUE,"65+")</f>
        <v>65+</v>
      </c>
      <c r="AE4304">
        <f>IFERROR(_xlfn.XLOOKUP($B4304,enrollment!$A$2:$A$801,enrollment!$O$2:$O$801),"")</f>
        <v>7890123456</v>
      </c>
      <c r="AF4304">
        <f>IFERROR(_xlfn.XLOOKUP($AE4304,providers!$B$2:$B$11,providers!$Q$2:$Q$11),"")</f>
        <v>3.9</v>
      </c>
      <c r="AG4304" s="1">
        <f t="shared" si="67"/>
        <v>45566</v>
      </c>
    </row>
    <row r="4305" spans="1:33" x14ac:dyDescent="0.25">
      <c r="A4305" t="s">
        <v>4963</v>
      </c>
      <c r="B4305" t="s">
        <v>4962</v>
      </c>
      <c r="C4305">
        <v>7890123456</v>
      </c>
      <c r="D4305">
        <v>7890123456</v>
      </c>
      <c r="E4305" s="1">
        <v>45575</v>
      </c>
      <c r="F4305" s="1">
        <v>45575</v>
      </c>
      <c r="G4305" s="1">
        <v>45599</v>
      </c>
      <c r="H4305" t="s">
        <v>28</v>
      </c>
      <c r="I4305">
        <v>11</v>
      </c>
      <c r="J4305" t="s">
        <v>35</v>
      </c>
      <c r="K4305">
        <v>99213</v>
      </c>
      <c r="O4305">
        <v>1</v>
      </c>
      <c r="P4305">
        <v>236.84</v>
      </c>
      <c r="Q4305">
        <v>175.44</v>
      </c>
      <c r="R4305">
        <v>140.35</v>
      </c>
      <c r="S4305">
        <v>35.090000000000003</v>
      </c>
      <c r="T4305" t="s">
        <v>30</v>
      </c>
      <c r="X4305" t="s">
        <v>146</v>
      </c>
      <c r="Y4305" t="s">
        <v>147</v>
      </c>
      <c r="Z4305" t="s">
        <v>39</v>
      </c>
      <c r="AA4305" t="str">
        <f>IFERROR(_xlfn.XLOOKUP($J4305,avoidable_ed_reference!$A$2:$A$13,avoidable_ed_reference!$C$2:$C$13),"Not Classified")</f>
        <v>Avoidable</v>
      </c>
      <c r="AB4305" t="str">
        <f>IFERROR(_xlfn.XLOOKUP($B4305,enrollment!$A$2:$A$801,enrollment!$I$2:$I$801),"")</f>
        <v>TN</v>
      </c>
      <c r="AC4305">
        <f>IFERROR(_xlfn.XLOOKUP($B4305,enrollment!$A$2:$A$801,enrollment!$L$2:$L$801),"")</f>
        <v>84</v>
      </c>
      <c r="AD4305" t="str" cm="1">
        <f t="array" ref="AD4305">_xlfn.IFS(AC4305="","Unknown",AC4305&lt;18,"0-17",AC4305&lt;35,"18-34",AC4305&lt;50,"35-49",AC4305&lt;65,"50-64",TRUE,"65+")</f>
        <v>65+</v>
      </c>
      <c r="AE4305">
        <f>IFERROR(_xlfn.XLOOKUP($B4305,enrollment!$A$2:$A$801,enrollment!$O$2:$O$801),"")</f>
        <v>7890123456</v>
      </c>
      <c r="AF4305">
        <f>IFERROR(_xlfn.XLOOKUP($AE4305,providers!$B$2:$B$11,providers!$Q$2:$Q$11),"")</f>
        <v>3.9</v>
      </c>
      <c r="AG4305" s="1">
        <f t="shared" si="67"/>
        <v>45566</v>
      </c>
    </row>
    <row r="4306" spans="1:33" x14ac:dyDescent="0.25">
      <c r="A4306" t="s">
        <v>4964</v>
      </c>
      <c r="B4306" t="s">
        <v>4962</v>
      </c>
      <c r="C4306">
        <v>7890123456</v>
      </c>
      <c r="D4306">
        <v>7890123456</v>
      </c>
      <c r="E4306" s="1">
        <v>45561</v>
      </c>
      <c r="F4306" s="1">
        <v>45561</v>
      </c>
      <c r="G4306" s="1">
        <v>45585</v>
      </c>
      <c r="H4306" t="s">
        <v>28</v>
      </c>
      <c r="I4306">
        <v>11</v>
      </c>
      <c r="J4306" t="s">
        <v>38</v>
      </c>
      <c r="K4306">
        <v>99213</v>
      </c>
      <c r="O4306">
        <v>1</v>
      </c>
      <c r="P4306">
        <v>193.79</v>
      </c>
      <c r="Q4306">
        <v>143.55000000000001</v>
      </c>
      <c r="R4306">
        <v>114.84</v>
      </c>
      <c r="S4306">
        <v>28.71</v>
      </c>
      <c r="T4306" t="s">
        <v>30</v>
      </c>
      <c r="X4306" t="s">
        <v>146</v>
      </c>
      <c r="Y4306" t="s">
        <v>147</v>
      </c>
      <c r="Z4306" t="s">
        <v>39</v>
      </c>
      <c r="AA4306" t="str">
        <f>IFERROR(_xlfn.XLOOKUP($J4306,avoidable_ed_reference!$A$2:$A$13,avoidable_ed_reference!$C$2:$C$13),"Not Classified")</f>
        <v>Not Classified</v>
      </c>
      <c r="AB4306" t="str">
        <f>IFERROR(_xlfn.XLOOKUP($B4306,enrollment!$A$2:$A$801,enrollment!$I$2:$I$801),"")</f>
        <v>TN</v>
      </c>
      <c r="AC4306">
        <f>IFERROR(_xlfn.XLOOKUP($B4306,enrollment!$A$2:$A$801,enrollment!$L$2:$L$801),"")</f>
        <v>84</v>
      </c>
      <c r="AD4306" t="str" cm="1">
        <f t="array" ref="AD4306">_xlfn.IFS(AC4306="","Unknown",AC4306&lt;18,"0-17",AC4306&lt;35,"18-34",AC4306&lt;50,"35-49",AC4306&lt;65,"50-64",TRUE,"65+")</f>
        <v>65+</v>
      </c>
      <c r="AE4306">
        <f>IFERROR(_xlfn.XLOOKUP($B4306,enrollment!$A$2:$A$801,enrollment!$O$2:$O$801),"")</f>
        <v>7890123456</v>
      </c>
      <c r="AF4306">
        <f>IFERROR(_xlfn.XLOOKUP($AE4306,providers!$B$2:$B$11,providers!$Q$2:$Q$11),"")</f>
        <v>3.9</v>
      </c>
      <c r="AG4306" s="1">
        <f t="shared" si="67"/>
        <v>45536</v>
      </c>
    </row>
    <row r="4307" spans="1:33" x14ac:dyDescent="0.25">
      <c r="A4307" t="s">
        <v>4965</v>
      </c>
      <c r="B4307" t="s">
        <v>4962</v>
      </c>
      <c r="C4307">
        <v>7890123456</v>
      </c>
      <c r="D4307">
        <v>7890123456</v>
      </c>
      <c r="E4307" s="1">
        <v>45418</v>
      </c>
      <c r="F4307" s="1">
        <v>45418</v>
      </c>
      <c r="G4307" s="1">
        <v>45446</v>
      </c>
      <c r="H4307" t="s">
        <v>28</v>
      </c>
      <c r="I4307">
        <v>11</v>
      </c>
      <c r="J4307" t="s">
        <v>38</v>
      </c>
      <c r="K4307">
        <v>99213</v>
      </c>
      <c r="O4307">
        <v>1</v>
      </c>
      <c r="P4307">
        <v>171.26</v>
      </c>
      <c r="Q4307">
        <v>126.86</v>
      </c>
      <c r="R4307">
        <v>101.49</v>
      </c>
      <c r="S4307">
        <v>25.37</v>
      </c>
      <c r="T4307" t="s">
        <v>30</v>
      </c>
      <c r="X4307" t="s">
        <v>146</v>
      </c>
      <c r="Y4307" t="s">
        <v>147</v>
      </c>
      <c r="Z4307" t="s">
        <v>39</v>
      </c>
      <c r="AA4307" t="str">
        <f>IFERROR(_xlfn.XLOOKUP($J4307,avoidable_ed_reference!$A$2:$A$13,avoidable_ed_reference!$C$2:$C$13),"Not Classified")</f>
        <v>Not Classified</v>
      </c>
      <c r="AB4307" t="str">
        <f>IFERROR(_xlfn.XLOOKUP($B4307,enrollment!$A$2:$A$801,enrollment!$I$2:$I$801),"")</f>
        <v>TN</v>
      </c>
      <c r="AC4307">
        <f>IFERROR(_xlfn.XLOOKUP($B4307,enrollment!$A$2:$A$801,enrollment!$L$2:$L$801),"")</f>
        <v>84</v>
      </c>
      <c r="AD4307" t="str" cm="1">
        <f t="array" ref="AD4307">_xlfn.IFS(AC4307="","Unknown",AC4307&lt;18,"0-17",AC4307&lt;35,"18-34",AC4307&lt;50,"35-49",AC4307&lt;65,"50-64",TRUE,"65+")</f>
        <v>65+</v>
      </c>
      <c r="AE4307">
        <f>IFERROR(_xlfn.XLOOKUP($B4307,enrollment!$A$2:$A$801,enrollment!$O$2:$O$801),"")</f>
        <v>7890123456</v>
      </c>
      <c r="AF4307">
        <f>IFERROR(_xlfn.XLOOKUP($AE4307,providers!$B$2:$B$11,providers!$Q$2:$Q$11),"")</f>
        <v>3.9</v>
      </c>
      <c r="AG4307" s="1">
        <f t="shared" si="67"/>
        <v>45413</v>
      </c>
    </row>
    <row r="4308" spans="1:33" x14ac:dyDescent="0.25">
      <c r="A4308" t="s">
        <v>4966</v>
      </c>
      <c r="B4308" t="s">
        <v>4962</v>
      </c>
      <c r="C4308">
        <v>3456789012</v>
      </c>
      <c r="D4308">
        <v>3456789012</v>
      </c>
      <c r="E4308" s="1">
        <v>45333</v>
      </c>
      <c r="F4308" s="1">
        <v>45333</v>
      </c>
      <c r="G4308" s="1">
        <v>45359</v>
      </c>
      <c r="H4308" t="s">
        <v>67</v>
      </c>
      <c r="I4308">
        <v>21</v>
      </c>
      <c r="J4308" t="s">
        <v>99</v>
      </c>
      <c r="K4308">
        <v>99223</v>
      </c>
      <c r="O4308">
        <v>1</v>
      </c>
      <c r="P4308">
        <v>18022.38</v>
      </c>
      <c r="Q4308">
        <v>11627.34</v>
      </c>
      <c r="R4308">
        <v>9301.8700000000008</v>
      </c>
      <c r="S4308">
        <v>2325.4699999999998</v>
      </c>
      <c r="T4308" t="s">
        <v>30</v>
      </c>
      <c r="V4308">
        <v>1</v>
      </c>
      <c r="W4308" s="2" t="s">
        <v>68</v>
      </c>
      <c r="X4308" t="s">
        <v>146</v>
      </c>
      <c r="Y4308" t="s">
        <v>147</v>
      </c>
      <c r="Z4308" t="s">
        <v>69</v>
      </c>
      <c r="AA4308" t="str">
        <f>IFERROR(_xlfn.XLOOKUP($J4308,avoidable_ed_reference!$A$2:$A$13,avoidable_ed_reference!$C$2:$C$13),"Not Classified")</f>
        <v>Not Classified</v>
      </c>
      <c r="AB4308" t="str">
        <f>IFERROR(_xlfn.XLOOKUP($B4308,enrollment!$A$2:$A$801,enrollment!$I$2:$I$801),"")</f>
        <v>TN</v>
      </c>
      <c r="AC4308">
        <f>IFERROR(_xlfn.XLOOKUP($B4308,enrollment!$A$2:$A$801,enrollment!$L$2:$L$801),"")</f>
        <v>84</v>
      </c>
      <c r="AD4308" t="str" cm="1">
        <f t="array" ref="AD4308">_xlfn.IFS(AC4308="","Unknown",AC4308&lt;18,"0-17",AC4308&lt;35,"18-34",AC4308&lt;50,"35-49",AC4308&lt;65,"50-64",TRUE,"65+")</f>
        <v>65+</v>
      </c>
      <c r="AE4308">
        <f>IFERROR(_xlfn.XLOOKUP($B4308,enrollment!$A$2:$A$801,enrollment!$O$2:$O$801),"")</f>
        <v>7890123456</v>
      </c>
      <c r="AF4308">
        <f>IFERROR(_xlfn.XLOOKUP($AE4308,providers!$B$2:$B$11,providers!$Q$2:$Q$11),"")</f>
        <v>3.9</v>
      </c>
      <c r="AG4308" s="1">
        <f t="shared" si="67"/>
        <v>45323</v>
      </c>
    </row>
    <row r="4309" spans="1:33" x14ac:dyDescent="0.25">
      <c r="A4309" t="s">
        <v>4967</v>
      </c>
      <c r="B4309" t="s">
        <v>4962</v>
      </c>
      <c r="C4309">
        <v>7890123456</v>
      </c>
      <c r="D4309">
        <v>7890123456</v>
      </c>
      <c r="E4309" s="1">
        <v>45653</v>
      </c>
      <c r="F4309" s="1">
        <v>45653</v>
      </c>
      <c r="G4309" s="1">
        <v>45670</v>
      </c>
      <c r="H4309" t="s">
        <v>28</v>
      </c>
      <c r="I4309">
        <v>11</v>
      </c>
      <c r="J4309" t="s">
        <v>35</v>
      </c>
      <c r="K4309">
        <v>99213</v>
      </c>
      <c r="O4309">
        <v>1</v>
      </c>
      <c r="P4309">
        <v>183.9</v>
      </c>
      <c r="Q4309">
        <v>136.22</v>
      </c>
      <c r="R4309">
        <v>108.98</v>
      </c>
      <c r="S4309">
        <v>27.24</v>
      </c>
      <c r="T4309" t="s">
        <v>30</v>
      </c>
      <c r="X4309" t="s">
        <v>146</v>
      </c>
      <c r="Y4309" t="s">
        <v>147</v>
      </c>
      <c r="Z4309" t="s">
        <v>39</v>
      </c>
      <c r="AA4309" t="str">
        <f>IFERROR(_xlfn.XLOOKUP($J4309,avoidable_ed_reference!$A$2:$A$13,avoidable_ed_reference!$C$2:$C$13),"Not Classified")</f>
        <v>Avoidable</v>
      </c>
      <c r="AB4309" t="str">
        <f>IFERROR(_xlfn.XLOOKUP($B4309,enrollment!$A$2:$A$801,enrollment!$I$2:$I$801),"")</f>
        <v>TN</v>
      </c>
      <c r="AC4309">
        <f>IFERROR(_xlfn.XLOOKUP($B4309,enrollment!$A$2:$A$801,enrollment!$L$2:$L$801),"")</f>
        <v>84</v>
      </c>
      <c r="AD4309" t="str" cm="1">
        <f t="array" ref="AD4309">_xlfn.IFS(AC4309="","Unknown",AC4309&lt;18,"0-17",AC4309&lt;35,"18-34",AC4309&lt;50,"35-49",AC4309&lt;65,"50-64",TRUE,"65+")</f>
        <v>65+</v>
      </c>
      <c r="AE4309">
        <f>IFERROR(_xlfn.XLOOKUP($B4309,enrollment!$A$2:$A$801,enrollment!$O$2:$O$801),"")</f>
        <v>7890123456</v>
      </c>
      <c r="AF4309">
        <f>IFERROR(_xlfn.XLOOKUP($AE4309,providers!$B$2:$B$11,providers!$Q$2:$Q$11),"")</f>
        <v>3.9</v>
      </c>
      <c r="AG4309" s="1">
        <f t="shared" si="67"/>
        <v>45627</v>
      </c>
    </row>
    <row r="4310" spans="1:33" x14ac:dyDescent="0.25">
      <c r="A4310" t="s">
        <v>4968</v>
      </c>
      <c r="B4310" t="s">
        <v>4962</v>
      </c>
      <c r="C4310">
        <v>6789012345</v>
      </c>
      <c r="D4310">
        <v>6789012345</v>
      </c>
      <c r="E4310" s="1">
        <v>45565</v>
      </c>
      <c r="F4310" s="1">
        <v>45565</v>
      </c>
      <c r="G4310" s="1">
        <v>45594</v>
      </c>
      <c r="H4310" t="s">
        <v>28</v>
      </c>
      <c r="I4310">
        <v>23</v>
      </c>
      <c r="J4310" t="s">
        <v>221</v>
      </c>
      <c r="K4310">
        <v>99284</v>
      </c>
      <c r="O4310">
        <v>1</v>
      </c>
      <c r="P4310">
        <v>2456.23</v>
      </c>
      <c r="Q4310">
        <v>1364.57</v>
      </c>
      <c r="R4310">
        <v>1091.6600000000001</v>
      </c>
      <c r="S4310">
        <v>272.91000000000003</v>
      </c>
      <c r="T4310" t="s">
        <v>30</v>
      </c>
      <c r="X4310" t="s">
        <v>146</v>
      </c>
      <c r="Y4310" t="s">
        <v>147</v>
      </c>
      <c r="Z4310" t="s">
        <v>45</v>
      </c>
      <c r="AA4310" t="str">
        <f>IFERROR(_xlfn.XLOOKUP($J4310,avoidable_ed_reference!$A$2:$A$13,avoidable_ed_reference!$C$2:$C$13),"Not Classified")</f>
        <v>Avoidable</v>
      </c>
      <c r="AB4310" t="str">
        <f>IFERROR(_xlfn.XLOOKUP($B4310,enrollment!$A$2:$A$801,enrollment!$I$2:$I$801),"")</f>
        <v>TN</v>
      </c>
      <c r="AC4310">
        <f>IFERROR(_xlfn.XLOOKUP($B4310,enrollment!$A$2:$A$801,enrollment!$L$2:$L$801),"")</f>
        <v>84</v>
      </c>
      <c r="AD4310" t="str" cm="1">
        <f t="array" ref="AD4310">_xlfn.IFS(AC4310="","Unknown",AC4310&lt;18,"0-17",AC4310&lt;35,"18-34",AC4310&lt;50,"35-49",AC4310&lt;65,"50-64",TRUE,"65+")</f>
        <v>65+</v>
      </c>
      <c r="AE4310">
        <f>IFERROR(_xlfn.XLOOKUP($B4310,enrollment!$A$2:$A$801,enrollment!$O$2:$O$801),"")</f>
        <v>7890123456</v>
      </c>
      <c r="AF4310">
        <f>IFERROR(_xlfn.XLOOKUP($AE4310,providers!$B$2:$B$11,providers!$Q$2:$Q$11),"")</f>
        <v>3.9</v>
      </c>
      <c r="AG4310" s="1">
        <f t="shared" si="67"/>
        <v>45536</v>
      </c>
    </row>
    <row r="4311" spans="1:33" x14ac:dyDescent="0.25">
      <c r="A4311" t="s">
        <v>4969</v>
      </c>
      <c r="B4311" t="s">
        <v>4962</v>
      </c>
      <c r="C4311">
        <v>7890123456</v>
      </c>
      <c r="D4311">
        <v>7890123456</v>
      </c>
      <c r="E4311" s="1">
        <v>45606</v>
      </c>
      <c r="F4311" s="1">
        <v>45606</v>
      </c>
      <c r="G4311" s="1">
        <v>45633</v>
      </c>
      <c r="H4311" t="s">
        <v>28</v>
      </c>
      <c r="I4311">
        <v>11</v>
      </c>
      <c r="J4311" t="s">
        <v>47</v>
      </c>
      <c r="K4311">
        <v>99213</v>
      </c>
      <c r="O4311">
        <v>1</v>
      </c>
      <c r="P4311">
        <v>191.92</v>
      </c>
      <c r="Q4311">
        <v>142.16</v>
      </c>
      <c r="R4311">
        <v>113.73</v>
      </c>
      <c r="S4311">
        <v>28.43</v>
      </c>
      <c r="T4311" t="s">
        <v>30</v>
      </c>
      <c r="X4311" t="s">
        <v>146</v>
      </c>
      <c r="Y4311" t="s">
        <v>147</v>
      </c>
      <c r="Z4311" t="s">
        <v>39</v>
      </c>
      <c r="AA4311" t="str">
        <f>IFERROR(_xlfn.XLOOKUP($J4311,avoidable_ed_reference!$A$2:$A$13,avoidable_ed_reference!$C$2:$C$13),"Not Classified")</f>
        <v>Not Classified</v>
      </c>
      <c r="AB4311" t="str">
        <f>IFERROR(_xlfn.XLOOKUP($B4311,enrollment!$A$2:$A$801,enrollment!$I$2:$I$801),"")</f>
        <v>TN</v>
      </c>
      <c r="AC4311">
        <f>IFERROR(_xlfn.XLOOKUP($B4311,enrollment!$A$2:$A$801,enrollment!$L$2:$L$801),"")</f>
        <v>84</v>
      </c>
      <c r="AD4311" t="str" cm="1">
        <f t="array" ref="AD4311">_xlfn.IFS(AC4311="","Unknown",AC4311&lt;18,"0-17",AC4311&lt;35,"18-34",AC4311&lt;50,"35-49",AC4311&lt;65,"50-64",TRUE,"65+")</f>
        <v>65+</v>
      </c>
      <c r="AE4311">
        <f>IFERROR(_xlfn.XLOOKUP($B4311,enrollment!$A$2:$A$801,enrollment!$O$2:$O$801),"")</f>
        <v>7890123456</v>
      </c>
      <c r="AF4311">
        <f>IFERROR(_xlfn.XLOOKUP($AE4311,providers!$B$2:$B$11,providers!$Q$2:$Q$11),"")</f>
        <v>3.9</v>
      </c>
      <c r="AG4311" s="1">
        <f t="shared" si="67"/>
        <v>45597</v>
      </c>
    </row>
    <row r="4312" spans="1:33" x14ac:dyDescent="0.25">
      <c r="A4312" t="s">
        <v>4970</v>
      </c>
      <c r="B4312" t="s">
        <v>4971</v>
      </c>
      <c r="C4312">
        <v>8901234567</v>
      </c>
      <c r="D4312">
        <v>8901234567</v>
      </c>
      <c r="E4312" s="1">
        <v>45496</v>
      </c>
      <c r="F4312" s="1">
        <v>45496</v>
      </c>
      <c r="G4312" s="1">
        <v>45529</v>
      </c>
      <c r="H4312" t="s">
        <v>28</v>
      </c>
      <c r="I4312">
        <v>23</v>
      </c>
      <c r="J4312" t="s">
        <v>77</v>
      </c>
      <c r="K4312">
        <v>99284</v>
      </c>
      <c r="O4312">
        <v>1</v>
      </c>
      <c r="P4312">
        <v>1804.45</v>
      </c>
      <c r="Q4312">
        <v>1002.47</v>
      </c>
      <c r="R4312">
        <v>801.98</v>
      </c>
      <c r="S4312">
        <v>200.49</v>
      </c>
      <c r="T4312" t="s">
        <v>30</v>
      </c>
      <c r="X4312" t="s">
        <v>52</v>
      </c>
      <c r="Y4312" t="s">
        <v>44</v>
      </c>
      <c r="Z4312" t="s">
        <v>45</v>
      </c>
      <c r="AA4312" t="str">
        <f>IFERROR(_xlfn.XLOOKUP($J4312,avoidable_ed_reference!$A$2:$A$13,avoidable_ed_reference!$C$2:$C$13),"Not Classified")</f>
        <v>Avoidable</v>
      </c>
      <c r="AB4312" t="str">
        <f>IFERROR(_xlfn.XLOOKUP($B4312,enrollment!$A$2:$A$801,enrollment!$I$2:$I$801),"")</f>
        <v>OH</v>
      </c>
      <c r="AC4312">
        <f>IFERROR(_xlfn.XLOOKUP($B4312,enrollment!$A$2:$A$801,enrollment!$L$2:$L$801),"")</f>
        <v>71</v>
      </c>
      <c r="AD4312" t="str" cm="1">
        <f t="array" ref="AD4312">_xlfn.IFS(AC4312="","Unknown",AC4312&lt;18,"0-17",AC4312&lt;35,"18-34",AC4312&lt;50,"35-49",AC4312&lt;65,"50-64",TRUE,"65+")</f>
        <v>65+</v>
      </c>
      <c r="AE4312">
        <f>IFERROR(_xlfn.XLOOKUP($B4312,enrollment!$A$2:$A$801,enrollment!$O$2:$O$801),"")</f>
        <v>6789012345</v>
      </c>
      <c r="AF4312">
        <f>IFERROR(_xlfn.XLOOKUP($AE4312,providers!$B$2:$B$11,providers!$Q$2:$Q$11),"")</f>
        <v>4.0999999999999996</v>
      </c>
      <c r="AG4312" s="1">
        <f t="shared" si="67"/>
        <v>45474</v>
      </c>
    </row>
    <row r="4313" spans="1:33" x14ac:dyDescent="0.25">
      <c r="A4313" t="s">
        <v>4972</v>
      </c>
      <c r="B4313" t="s">
        <v>4971</v>
      </c>
      <c r="C4313">
        <v>5678901234</v>
      </c>
      <c r="D4313">
        <v>5678901234</v>
      </c>
      <c r="E4313" s="1">
        <v>45583</v>
      </c>
      <c r="F4313" s="1">
        <v>45583</v>
      </c>
      <c r="G4313" s="1">
        <v>45610</v>
      </c>
      <c r="H4313" t="s">
        <v>28</v>
      </c>
      <c r="I4313">
        <v>20</v>
      </c>
      <c r="J4313" t="s">
        <v>35</v>
      </c>
      <c r="K4313">
        <v>99213</v>
      </c>
      <c r="O4313">
        <v>1</v>
      </c>
      <c r="P4313">
        <v>171.7</v>
      </c>
      <c r="Q4313">
        <v>132.08000000000001</v>
      </c>
      <c r="R4313">
        <v>105.66</v>
      </c>
      <c r="S4313">
        <v>26.42</v>
      </c>
      <c r="T4313" t="s">
        <v>30</v>
      </c>
      <c r="X4313" t="s">
        <v>52</v>
      </c>
      <c r="Y4313" t="s">
        <v>44</v>
      </c>
      <c r="Z4313" t="s">
        <v>36</v>
      </c>
      <c r="AA4313" t="str">
        <f>IFERROR(_xlfn.XLOOKUP($J4313,avoidable_ed_reference!$A$2:$A$13,avoidable_ed_reference!$C$2:$C$13),"Not Classified")</f>
        <v>Avoidable</v>
      </c>
      <c r="AB4313" t="str">
        <f>IFERROR(_xlfn.XLOOKUP($B4313,enrollment!$A$2:$A$801,enrollment!$I$2:$I$801),"")</f>
        <v>OH</v>
      </c>
      <c r="AC4313">
        <f>IFERROR(_xlfn.XLOOKUP($B4313,enrollment!$A$2:$A$801,enrollment!$L$2:$L$801),"")</f>
        <v>71</v>
      </c>
      <c r="AD4313" t="str" cm="1">
        <f t="array" ref="AD4313">_xlfn.IFS(AC4313="","Unknown",AC4313&lt;18,"0-17",AC4313&lt;35,"18-34",AC4313&lt;50,"35-49",AC4313&lt;65,"50-64",TRUE,"65+")</f>
        <v>65+</v>
      </c>
      <c r="AE4313">
        <f>IFERROR(_xlfn.XLOOKUP($B4313,enrollment!$A$2:$A$801,enrollment!$O$2:$O$801),"")</f>
        <v>6789012345</v>
      </c>
      <c r="AF4313">
        <f>IFERROR(_xlfn.XLOOKUP($AE4313,providers!$B$2:$B$11,providers!$Q$2:$Q$11),"")</f>
        <v>4.0999999999999996</v>
      </c>
      <c r="AG4313" s="1">
        <f t="shared" si="67"/>
        <v>45566</v>
      </c>
    </row>
    <row r="4314" spans="1:33" x14ac:dyDescent="0.25">
      <c r="A4314" t="s">
        <v>4973</v>
      </c>
      <c r="B4314" t="s">
        <v>4971</v>
      </c>
      <c r="C4314">
        <v>7890123456</v>
      </c>
      <c r="D4314">
        <v>7890123456</v>
      </c>
      <c r="E4314" s="1">
        <v>45338</v>
      </c>
      <c r="F4314" s="1">
        <v>45338</v>
      </c>
      <c r="G4314" s="1">
        <v>45352</v>
      </c>
      <c r="H4314" t="s">
        <v>28</v>
      </c>
      <c r="I4314">
        <v>22</v>
      </c>
      <c r="J4314" t="s">
        <v>29</v>
      </c>
      <c r="K4314">
        <v>90837</v>
      </c>
      <c r="O4314">
        <v>1</v>
      </c>
      <c r="P4314">
        <v>198.76</v>
      </c>
      <c r="Q4314">
        <v>147.22999999999999</v>
      </c>
      <c r="R4314">
        <v>117.78</v>
      </c>
      <c r="S4314">
        <v>29.45</v>
      </c>
      <c r="T4314" t="s">
        <v>30</v>
      </c>
      <c r="X4314" t="s">
        <v>52</v>
      </c>
      <c r="Y4314" t="s">
        <v>44</v>
      </c>
      <c r="Z4314" t="s">
        <v>33</v>
      </c>
      <c r="AA4314" t="str">
        <f>IFERROR(_xlfn.XLOOKUP($J4314,avoidable_ed_reference!$A$2:$A$13,avoidable_ed_reference!$C$2:$C$13),"Not Classified")</f>
        <v>Potentially Avoidable</v>
      </c>
      <c r="AB4314" t="str">
        <f>IFERROR(_xlfn.XLOOKUP($B4314,enrollment!$A$2:$A$801,enrollment!$I$2:$I$801),"")</f>
        <v>OH</v>
      </c>
      <c r="AC4314">
        <f>IFERROR(_xlfn.XLOOKUP($B4314,enrollment!$A$2:$A$801,enrollment!$L$2:$L$801),"")</f>
        <v>71</v>
      </c>
      <c r="AD4314" t="str" cm="1">
        <f t="array" ref="AD4314">_xlfn.IFS(AC4314="","Unknown",AC4314&lt;18,"0-17",AC4314&lt;35,"18-34",AC4314&lt;50,"35-49",AC4314&lt;65,"50-64",TRUE,"65+")</f>
        <v>65+</v>
      </c>
      <c r="AE4314">
        <f>IFERROR(_xlfn.XLOOKUP($B4314,enrollment!$A$2:$A$801,enrollment!$O$2:$O$801),"")</f>
        <v>6789012345</v>
      </c>
      <c r="AF4314">
        <f>IFERROR(_xlfn.XLOOKUP($AE4314,providers!$B$2:$B$11,providers!$Q$2:$Q$11),"")</f>
        <v>4.0999999999999996</v>
      </c>
      <c r="AG4314" s="1">
        <f t="shared" si="67"/>
        <v>45323</v>
      </c>
    </row>
    <row r="4315" spans="1:33" x14ac:dyDescent="0.25">
      <c r="A4315" t="s">
        <v>4974</v>
      </c>
      <c r="B4315" t="s">
        <v>4971</v>
      </c>
      <c r="C4315">
        <v>6789012345</v>
      </c>
      <c r="D4315">
        <v>6789012345</v>
      </c>
      <c r="E4315" s="1">
        <v>45349</v>
      </c>
      <c r="F4315" s="1">
        <v>45349</v>
      </c>
      <c r="G4315" s="1">
        <v>45365</v>
      </c>
      <c r="H4315" t="s">
        <v>28</v>
      </c>
      <c r="I4315">
        <v>11</v>
      </c>
      <c r="J4315" t="s">
        <v>35</v>
      </c>
      <c r="K4315">
        <v>99213</v>
      </c>
      <c r="O4315">
        <v>1</v>
      </c>
      <c r="P4315">
        <v>173.43</v>
      </c>
      <c r="Q4315">
        <v>128.47</v>
      </c>
      <c r="R4315">
        <v>102.78</v>
      </c>
      <c r="S4315">
        <v>25.69</v>
      </c>
      <c r="T4315" t="s">
        <v>30</v>
      </c>
      <c r="X4315" t="s">
        <v>52</v>
      </c>
      <c r="Y4315" t="s">
        <v>44</v>
      </c>
      <c r="Z4315" t="s">
        <v>39</v>
      </c>
      <c r="AA4315" t="str">
        <f>IFERROR(_xlfn.XLOOKUP($J4315,avoidable_ed_reference!$A$2:$A$13,avoidable_ed_reference!$C$2:$C$13),"Not Classified")</f>
        <v>Avoidable</v>
      </c>
      <c r="AB4315" t="str">
        <f>IFERROR(_xlfn.XLOOKUP($B4315,enrollment!$A$2:$A$801,enrollment!$I$2:$I$801),"")</f>
        <v>OH</v>
      </c>
      <c r="AC4315">
        <f>IFERROR(_xlfn.XLOOKUP($B4315,enrollment!$A$2:$A$801,enrollment!$L$2:$L$801),"")</f>
        <v>71</v>
      </c>
      <c r="AD4315" t="str" cm="1">
        <f t="array" ref="AD4315">_xlfn.IFS(AC4315="","Unknown",AC4315&lt;18,"0-17",AC4315&lt;35,"18-34",AC4315&lt;50,"35-49",AC4315&lt;65,"50-64",TRUE,"65+")</f>
        <v>65+</v>
      </c>
      <c r="AE4315">
        <f>IFERROR(_xlfn.XLOOKUP($B4315,enrollment!$A$2:$A$801,enrollment!$O$2:$O$801),"")</f>
        <v>6789012345</v>
      </c>
      <c r="AF4315">
        <f>IFERROR(_xlfn.XLOOKUP($AE4315,providers!$B$2:$B$11,providers!$Q$2:$Q$11),"")</f>
        <v>4.0999999999999996</v>
      </c>
      <c r="AG4315" s="1">
        <f t="shared" si="67"/>
        <v>45323</v>
      </c>
    </row>
    <row r="4316" spans="1:33" x14ac:dyDescent="0.25">
      <c r="A4316" t="s">
        <v>4975</v>
      </c>
      <c r="B4316" t="s">
        <v>4971</v>
      </c>
      <c r="C4316">
        <v>6789012345</v>
      </c>
      <c r="D4316">
        <v>6789012345</v>
      </c>
      <c r="E4316" s="1">
        <v>45530</v>
      </c>
      <c r="F4316" s="1">
        <v>45530</v>
      </c>
      <c r="G4316" s="1">
        <v>45549</v>
      </c>
      <c r="H4316" t="s">
        <v>28</v>
      </c>
      <c r="I4316">
        <v>11</v>
      </c>
      <c r="J4316" t="s">
        <v>35</v>
      </c>
      <c r="K4316">
        <v>99213</v>
      </c>
      <c r="O4316">
        <v>1</v>
      </c>
      <c r="P4316">
        <v>209.13</v>
      </c>
      <c r="Q4316">
        <v>154.91</v>
      </c>
      <c r="R4316">
        <v>123.93</v>
      </c>
      <c r="S4316">
        <v>30.98</v>
      </c>
      <c r="T4316" t="s">
        <v>30</v>
      </c>
      <c r="X4316" t="s">
        <v>52</v>
      </c>
      <c r="Y4316" t="s">
        <v>44</v>
      </c>
      <c r="Z4316" t="s">
        <v>39</v>
      </c>
      <c r="AA4316" t="str">
        <f>IFERROR(_xlfn.XLOOKUP($J4316,avoidable_ed_reference!$A$2:$A$13,avoidable_ed_reference!$C$2:$C$13),"Not Classified")</f>
        <v>Avoidable</v>
      </c>
      <c r="AB4316" t="str">
        <f>IFERROR(_xlfn.XLOOKUP($B4316,enrollment!$A$2:$A$801,enrollment!$I$2:$I$801),"")</f>
        <v>OH</v>
      </c>
      <c r="AC4316">
        <f>IFERROR(_xlfn.XLOOKUP($B4316,enrollment!$A$2:$A$801,enrollment!$L$2:$L$801),"")</f>
        <v>71</v>
      </c>
      <c r="AD4316" t="str" cm="1">
        <f t="array" ref="AD4316">_xlfn.IFS(AC4316="","Unknown",AC4316&lt;18,"0-17",AC4316&lt;35,"18-34",AC4316&lt;50,"35-49",AC4316&lt;65,"50-64",TRUE,"65+")</f>
        <v>65+</v>
      </c>
      <c r="AE4316">
        <f>IFERROR(_xlfn.XLOOKUP($B4316,enrollment!$A$2:$A$801,enrollment!$O$2:$O$801),"")</f>
        <v>6789012345</v>
      </c>
      <c r="AF4316">
        <f>IFERROR(_xlfn.XLOOKUP($AE4316,providers!$B$2:$B$11,providers!$Q$2:$Q$11),"")</f>
        <v>4.0999999999999996</v>
      </c>
      <c r="AG4316" s="1">
        <f t="shared" si="67"/>
        <v>45505</v>
      </c>
    </row>
    <row r="4317" spans="1:33" x14ac:dyDescent="0.25">
      <c r="A4317" t="s">
        <v>4976</v>
      </c>
      <c r="B4317" t="s">
        <v>4971</v>
      </c>
      <c r="C4317">
        <v>6789012345</v>
      </c>
      <c r="D4317">
        <v>6789012345</v>
      </c>
      <c r="E4317" s="1">
        <v>45314</v>
      </c>
      <c r="F4317" s="1">
        <v>45314</v>
      </c>
      <c r="G4317" s="1">
        <v>45342</v>
      </c>
      <c r="H4317" t="s">
        <v>28</v>
      </c>
      <c r="I4317">
        <v>23</v>
      </c>
      <c r="J4317" t="s">
        <v>55</v>
      </c>
      <c r="K4317">
        <v>99284</v>
      </c>
      <c r="O4317">
        <v>1</v>
      </c>
      <c r="P4317">
        <v>2334.7399999999998</v>
      </c>
      <c r="Q4317">
        <v>1297.08</v>
      </c>
      <c r="R4317">
        <v>1037.6600000000001</v>
      </c>
      <c r="S4317">
        <v>259.42</v>
      </c>
      <c r="T4317" t="s">
        <v>30</v>
      </c>
      <c r="X4317" t="s">
        <v>52</v>
      </c>
      <c r="Y4317" t="s">
        <v>44</v>
      </c>
      <c r="Z4317" t="s">
        <v>45</v>
      </c>
      <c r="AA4317" t="str">
        <f>IFERROR(_xlfn.XLOOKUP($J4317,avoidable_ed_reference!$A$2:$A$13,avoidable_ed_reference!$C$2:$C$13),"Not Classified")</f>
        <v>Potentially Avoidable</v>
      </c>
      <c r="AB4317" t="str">
        <f>IFERROR(_xlfn.XLOOKUP($B4317,enrollment!$A$2:$A$801,enrollment!$I$2:$I$801),"")</f>
        <v>OH</v>
      </c>
      <c r="AC4317">
        <f>IFERROR(_xlfn.XLOOKUP($B4317,enrollment!$A$2:$A$801,enrollment!$L$2:$L$801),"")</f>
        <v>71</v>
      </c>
      <c r="AD4317" t="str" cm="1">
        <f t="array" ref="AD4317">_xlfn.IFS(AC4317="","Unknown",AC4317&lt;18,"0-17",AC4317&lt;35,"18-34",AC4317&lt;50,"35-49",AC4317&lt;65,"50-64",TRUE,"65+")</f>
        <v>65+</v>
      </c>
      <c r="AE4317">
        <f>IFERROR(_xlfn.XLOOKUP($B4317,enrollment!$A$2:$A$801,enrollment!$O$2:$O$801),"")</f>
        <v>6789012345</v>
      </c>
      <c r="AF4317">
        <f>IFERROR(_xlfn.XLOOKUP($AE4317,providers!$B$2:$B$11,providers!$Q$2:$Q$11),"")</f>
        <v>4.0999999999999996</v>
      </c>
      <c r="AG4317" s="1">
        <f t="shared" si="67"/>
        <v>45292</v>
      </c>
    </row>
    <row r="4318" spans="1:33" x14ac:dyDescent="0.25">
      <c r="A4318" t="s">
        <v>4977</v>
      </c>
      <c r="B4318" t="s">
        <v>4971</v>
      </c>
      <c r="C4318">
        <v>2345678901</v>
      </c>
      <c r="D4318">
        <v>2345678901</v>
      </c>
      <c r="E4318" s="1">
        <v>45395</v>
      </c>
      <c r="F4318" s="1">
        <v>45395</v>
      </c>
      <c r="G4318" s="1">
        <v>45416</v>
      </c>
      <c r="H4318" t="s">
        <v>28</v>
      </c>
      <c r="I4318">
        <v>23</v>
      </c>
      <c r="J4318" t="s">
        <v>184</v>
      </c>
      <c r="K4318">
        <v>99284</v>
      </c>
      <c r="O4318">
        <v>1</v>
      </c>
      <c r="P4318">
        <v>2289.92</v>
      </c>
      <c r="Q4318">
        <v>1272.18</v>
      </c>
      <c r="R4318">
        <v>1017.74</v>
      </c>
      <c r="S4318">
        <v>254.44</v>
      </c>
      <c r="T4318" t="s">
        <v>30</v>
      </c>
      <c r="X4318" t="s">
        <v>52</v>
      </c>
      <c r="Y4318" t="s">
        <v>44</v>
      </c>
      <c r="Z4318" t="s">
        <v>45</v>
      </c>
      <c r="AA4318" t="str">
        <f>IFERROR(_xlfn.XLOOKUP($J4318,avoidable_ed_reference!$A$2:$A$13,avoidable_ed_reference!$C$2:$C$13),"Not Classified")</f>
        <v>Non-Avoidable</v>
      </c>
      <c r="AB4318" t="str">
        <f>IFERROR(_xlfn.XLOOKUP($B4318,enrollment!$A$2:$A$801,enrollment!$I$2:$I$801),"")</f>
        <v>OH</v>
      </c>
      <c r="AC4318">
        <f>IFERROR(_xlfn.XLOOKUP($B4318,enrollment!$A$2:$A$801,enrollment!$L$2:$L$801),"")</f>
        <v>71</v>
      </c>
      <c r="AD4318" t="str" cm="1">
        <f t="array" ref="AD4318">_xlfn.IFS(AC4318="","Unknown",AC4318&lt;18,"0-17",AC4318&lt;35,"18-34",AC4318&lt;50,"35-49",AC4318&lt;65,"50-64",TRUE,"65+")</f>
        <v>65+</v>
      </c>
      <c r="AE4318">
        <f>IFERROR(_xlfn.XLOOKUP($B4318,enrollment!$A$2:$A$801,enrollment!$O$2:$O$801),"")</f>
        <v>6789012345</v>
      </c>
      <c r="AF4318">
        <f>IFERROR(_xlfn.XLOOKUP($AE4318,providers!$B$2:$B$11,providers!$Q$2:$Q$11),"")</f>
        <v>4.0999999999999996</v>
      </c>
      <c r="AG4318" s="1">
        <f t="shared" si="67"/>
        <v>45383</v>
      </c>
    </row>
    <row r="4319" spans="1:33" x14ac:dyDescent="0.25">
      <c r="A4319" t="s">
        <v>4978</v>
      </c>
      <c r="B4319" t="s">
        <v>4971</v>
      </c>
      <c r="C4319">
        <v>2345678901</v>
      </c>
      <c r="D4319">
        <v>2345678901</v>
      </c>
      <c r="E4319" s="1">
        <v>45640</v>
      </c>
      <c r="F4319" s="1">
        <v>45640</v>
      </c>
      <c r="G4319" s="1">
        <v>45667</v>
      </c>
      <c r="H4319" t="s">
        <v>28</v>
      </c>
      <c r="I4319">
        <v>22</v>
      </c>
      <c r="J4319" t="s">
        <v>29</v>
      </c>
      <c r="K4319">
        <v>90837</v>
      </c>
      <c r="O4319">
        <v>1</v>
      </c>
      <c r="P4319">
        <v>191.7</v>
      </c>
      <c r="Q4319">
        <v>142</v>
      </c>
      <c r="R4319">
        <v>113.6</v>
      </c>
      <c r="S4319">
        <v>28.4</v>
      </c>
      <c r="T4319" t="s">
        <v>30</v>
      </c>
      <c r="X4319" t="s">
        <v>52</v>
      </c>
      <c r="Y4319" t="s">
        <v>44</v>
      </c>
      <c r="Z4319" t="s">
        <v>33</v>
      </c>
      <c r="AA4319" t="str">
        <f>IFERROR(_xlfn.XLOOKUP($J4319,avoidable_ed_reference!$A$2:$A$13,avoidable_ed_reference!$C$2:$C$13),"Not Classified")</f>
        <v>Potentially Avoidable</v>
      </c>
      <c r="AB4319" t="str">
        <f>IFERROR(_xlfn.XLOOKUP($B4319,enrollment!$A$2:$A$801,enrollment!$I$2:$I$801),"")</f>
        <v>OH</v>
      </c>
      <c r="AC4319">
        <f>IFERROR(_xlfn.XLOOKUP($B4319,enrollment!$A$2:$A$801,enrollment!$L$2:$L$801),"")</f>
        <v>71</v>
      </c>
      <c r="AD4319" t="str" cm="1">
        <f t="array" ref="AD4319">_xlfn.IFS(AC4319="","Unknown",AC4319&lt;18,"0-17",AC4319&lt;35,"18-34",AC4319&lt;50,"35-49",AC4319&lt;65,"50-64",TRUE,"65+")</f>
        <v>65+</v>
      </c>
      <c r="AE4319">
        <f>IFERROR(_xlfn.XLOOKUP($B4319,enrollment!$A$2:$A$801,enrollment!$O$2:$O$801),"")</f>
        <v>6789012345</v>
      </c>
      <c r="AF4319">
        <f>IFERROR(_xlfn.XLOOKUP($AE4319,providers!$B$2:$B$11,providers!$Q$2:$Q$11),"")</f>
        <v>4.0999999999999996</v>
      </c>
      <c r="AG4319" s="1">
        <f t="shared" si="67"/>
        <v>45627</v>
      </c>
    </row>
    <row r="4320" spans="1:33" x14ac:dyDescent="0.25">
      <c r="A4320" t="s">
        <v>4979</v>
      </c>
      <c r="B4320" t="s">
        <v>4980</v>
      </c>
      <c r="C4320">
        <v>9012345678</v>
      </c>
      <c r="D4320">
        <v>9012345678</v>
      </c>
      <c r="E4320" s="1">
        <v>45343</v>
      </c>
      <c r="F4320" s="1">
        <v>45343</v>
      </c>
      <c r="G4320" s="1">
        <v>45375</v>
      </c>
      <c r="H4320" t="s">
        <v>28</v>
      </c>
      <c r="I4320">
        <v>11</v>
      </c>
      <c r="J4320" t="s">
        <v>38</v>
      </c>
      <c r="K4320">
        <v>99213</v>
      </c>
      <c r="O4320">
        <v>1</v>
      </c>
      <c r="P4320">
        <v>233.71</v>
      </c>
      <c r="Q4320">
        <v>173.12</v>
      </c>
      <c r="R4320">
        <v>138.5</v>
      </c>
      <c r="S4320">
        <v>34.619999999999997</v>
      </c>
      <c r="T4320" t="s">
        <v>30</v>
      </c>
      <c r="X4320" t="s">
        <v>52</v>
      </c>
      <c r="Y4320" t="s">
        <v>44</v>
      </c>
      <c r="Z4320" t="s">
        <v>39</v>
      </c>
      <c r="AA4320" t="str">
        <f>IFERROR(_xlfn.XLOOKUP($J4320,avoidable_ed_reference!$A$2:$A$13,avoidable_ed_reference!$C$2:$C$13),"Not Classified")</f>
        <v>Not Classified</v>
      </c>
      <c r="AB4320" t="str">
        <f>IFERROR(_xlfn.XLOOKUP($B4320,enrollment!$A$2:$A$801,enrollment!$I$2:$I$801),"")</f>
        <v>KY</v>
      </c>
      <c r="AC4320">
        <f>IFERROR(_xlfn.XLOOKUP($B4320,enrollment!$A$2:$A$801,enrollment!$L$2:$L$801),"")</f>
        <v>25</v>
      </c>
      <c r="AD4320" t="str" cm="1">
        <f t="array" ref="AD4320">_xlfn.IFS(AC4320="","Unknown",AC4320&lt;18,"0-17",AC4320&lt;35,"18-34",AC4320&lt;50,"35-49",AC4320&lt;65,"50-64",TRUE,"65+")</f>
        <v>18-34</v>
      </c>
      <c r="AE4320">
        <f>IFERROR(_xlfn.XLOOKUP($B4320,enrollment!$A$2:$A$801,enrollment!$O$2:$O$801),"")</f>
        <v>9012345678</v>
      </c>
      <c r="AF4320">
        <f>IFERROR(_xlfn.XLOOKUP($AE4320,providers!$B$2:$B$11,providers!$Q$2:$Q$11),"")</f>
        <v>4.3</v>
      </c>
      <c r="AG4320" s="1">
        <f t="shared" si="67"/>
        <v>45323</v>
      </c>
    </row>
    <row r="4321" spans="1:33" x14ac:dyDescent="0.25">
      <c r="A4321" t="s">
        <v>4981</v>
      </c>
      <c r="B4321" t="s">
        <v>4980</v>
      </c>
      <c r="C4321">
        <v>2233445566</v>
      </c>
      <c r="D4321">
        <v>2233445566</v>
      </c>
      <c r="E4321" s="1">
        <v>45542</v>
      </c>
      <c r="F4321" s="1">
        <v>45542</v>
      </c>
      <c r="G4321" s="1">
        <v>45561</v>
      </c>
      <c r="H4321" t="s">
        <v>28</v>
      </c>
      <c r="I4321">
        <v>22</v>
      </c>
      <c r="J4321" t="s">
        <v>29</v>
      </c>
      <c r="K4321">
        <v>90837</v>
      </c>
      <c r="O4321">
        <v>1</v>
      </c>
      <c r="P4321">
        <v>250.71</v>
      </c>
      <c r="Q4321">
        <v>185.71</v>
      </c>
      <c r="R4321">
        <v>148.57</v>
      </c>
      <c r="S4321">
        <v>37.14</v>
      </c>
      <c r="T4321" t="s">
        <v>30</v>
      </c>
      <c r="X4321" t="s">
        <v>52</v>
      </c>
      <c r="Y4321" t="s">
        <v>44</v>
      </c>
      <c r="Z4321" t="s">
        <v>33</v>
      </c>
      <c r="AA4321" t="str">
        <f>IFERROR(_xlfn.XLOOKUP($J4321,avoidable_ed_reference!$A$2:$A$13,avoidable_ed_reference!$C$2:$C$13),"Not Classified")</f>
        <v>Potentially Avoidable</v>
      </c>
      <c r="AB4321" t="str">
        <f>IFERROR(_xlfn.XLOOKUP($B4321,enrollment!$A$2:$A$801,enrollment!$I$2:$I$801),"")</f>
        <v>KY</v>
      </c>
      <c r="AC4321">
        <f>IFERROR(_xlfn.XLOOKUP($B4321,enrollment!$A$2:$A$801,enrollment!$L$2:$L$801),"")</f>
        <v>25</v>
      </c>
      <c r="AD4321" t="str" cm="1">
        <f t="array" ref="AD4321">_xlfn.IFS(AC4321="","Unknown",AC4321&lt;18,"0-17",AC4321&lt;35,"18-34",AC4321&lt;50,"35-49",AC4321&lt;65,"50-64",TRUE,"65+")</f>
        <v>18-34</v>
      </c>
      <c r="AE4321">
        <f>IFERROR(_xlfn.XLOOKUP($B4321,enrollment!$A$2:$A$801,enrollment!$O$2:$O$801),"")</f>
        <v>9012345678</v>
      </c>
      <c r="AF4321">
        <f>IFERROR(_xlfn.XLOOKUP($AE4321,providers!$B$2:$B$11,providers!$Q$2:$Q$11),"")</f>
        <v>4.3</v>
      </c>
      <c r="AG4321" s="1">
        <f t="shared" si="67"/>
        <v>45536</v>
      </c>
    </row>
    <row r="4322" spans="1:33" x14ac:dyDescent="0.25">
      <c r="A4322" t="s">
        <v>4982</v>
      </c>
      <c r="B4322" t="s">
        <v>4980</v>
      </c>
      <c r="C4322">
        <v>9012345678</v>
      </c>
      <c r="D4322">
        <v>9012345678</v>
      </c>
      <c r="E4322" s="1">
        <v>45466</v>
      </c>
      <c r="F4322" s="1">
        <v>45466</v>
      </c>
      <c r="G4322" s="1">
        <v>45487</v>
      </c>
      <c r="H4322" t="s">
        <v>67</v>
      </c>
      <c r="I4322">
        <v>21</v>
      </c>
      <c r="J4322" t="s">
        <v>42</v>
      </c>
      <c r="K4322">
        <v>99223</v>
      </c>
      <c r="O4322">
        <v>1</v>
      </c>
      <c r="P4322">
        <v>19270.330000000002</v>
      </c>
      <c r="Q4322">
        <v>12432.47</v>
      </c>
      <c r="R4322">
        <v>9945.98</v>
      </c>
      <c r="S4322">
        <v>2486.4899999999998</v>
      </c>
      <c r="T4322" t="s">
        <v>30</v>
      </c>
      <c r="V4322">
        <v>1</v>
      </c>
      <c r="W4322" s="2" t="s">
        <v>68</v>
      </c>
      <c r="X4322" t="s">
        <v>52</v>
      </c>
      <c r="Y4322" t="s">
        <v>44</v>
      </c>
      <c r="Z4322" t="s">
        <v>69</v>
      </c>
      <c r="AA4322" t="str">
        <f>IFERROR(_xlfn.XLOOKUP($J4322,avoidable_ed_reference!$A$2:$A$13,avoidable_ed_reference!$C$2:$C$13),"Not Classified")</f>
        <v>Non-Avoidable</v>
      </c>
      <c r="AB4322" t="str">
        <f>IFERROR(_xlfn.XLOOKUP($B4322,enrollment!$A$2:$A$801,enrollment!$I$2:$I$801),"")</f>
        <v>KY</v>
      </c>
      <c r="AC4322">
        <f>IFERROR(_xlfn.XLOOKUP($B4322,enrollment!$A$2:$A$801,enrollment!$L$2:$L$801),"")</f>
        <v>25</v>
      </c>
      <c r="AD4322" t="str" cm="1">
        <f t="array" ref="AD4322">_xlfn.IFS(AC4322="","Unknown",AC4322&lt;18,"0-17",AC4322&lt;35,"18-34",AC4322&lt;50,"35-49",AC4322&lt;65,"50-64",TRUE,"65+")</f>
        <v>18-34</v>
      </c>
      <c r="AE4322">
        <f>IFERROR(_xlfn.XLOOKUP($B4322,enrollment!$A$2:$A$801,enrollment!$O$2:$O$801),"")</f>
        <v>9012345678</v>
      </c>
      <c r="AF4322">
        <f>IFERROR(_xlfn.XLOOKUP($AE4322,providers!$B$2:$B$11,providers!$Q$2:$Q$11),"")</f>
        <v>4.3</v>
      </c>
      <c r="AG4322" s="1">
        <f t="shared" si="67"/>
        <v>45444</v>
      </c>
    </row>
    <row r="4323" spans="1:33" x14ac:dyDescent="0.25">
      <c r="A4323" t="s">
        <v>4983</v>
      </c>
      <c r="B4323" t="s">
        <v>4980</v>
      </c>
      <c r="C4323">
        <v>9012345678</v>
      </c>
      <c r="D4323">
        <v>9012345678</v>
      </c>
      <c r="E4323" s="1">
        <v>45370</v>
      </c>
      <c r="F4323" s="1">
        <v>45370</v>
      </c>
      <c r="G4323" s="1">
        <v>45397</v>
      </c>
      <c r="H4323" t="s">
        <v>28</v>
      </c>
      <c r="I4323">
        <v>11</v>
      </c>
      <c r="J4323" t="s">
        <v>38</v>
      </c>
      <c r="K4323">
        <v>99213</v>
      </c>
      <c r="O4323">
        <v>1</v>
      </c>
      <c r="P4323">
        <v>190.92</v>
      </c>
      <c r="Q4323">
        <v>141.41999999999999</v>
      </c>
      <c r="R4323">
        <v>113.14</v>
      </c>
      <c r="S4323">
        <v>28.28</v>
      </c>
      <c r="T4323" t="s">
        <v>30</v>
      </c>
      <c r="X4323" t="s">
        <v>52</v>
      </c>
      <c r="Y4323" t="s">
        <v>44</v>
      </c>
      <c r="Z4323" t="s">
        <v>39</v>
      </c>
      <c r="AA4323" t="str">
        <f>IFERROR(_xlfn.XLOOKUP($J4323,avoidable_ed_reference!$A$2:$A$13,avoidable_ed_reference!$C$2:$C$13),"Not Classified")</f>
        <v>Not Classified</v>
      </c>
      <c r="AB4323" t="str">
        <f>IFERROR(_xlfn.XLOOKUP($B4323,enrollment!$A$2:$A$801,enrollment!$I$2:$I$801),"")</f>
        <v>KY</v>
      </c>
      <c r="AC4323">
        <f>IFERROR(_xlfn.XLOOKUP($B4323,enrollment!$A$2:$A$801,enrollment!$L$2:$L$801),"")</f>
        <v>25</v>
      </c>
      <c r="AD4323" t="str" cm="1">
        <f t="array" ref="AD4323">_xlfn.IFS(AC4323="","Unknown",AC4323&lt;18,"0-17",AC4323&lt;35,"18-34",AC4323&lt;50,"35-49",AC4323&lt;65,"50-64",TRUE,"65+")</f>
        <v>18-34</v>
      </c>
      <c r="AE4323">
        <f>IFERROR(_xlfn.XLOOKUP($B4323,enrollment!$A$2:$A$801,enrollment!$O$2:$O$801),"")</f>
        <v>9012345678</v>
      </c>
      <c r="AF4323">
        <f>IFERROR(_xlfn.XLOOKUP($AE4323,providers!$B$2:$B$11,providers!$Q$2:$Q$11),"")</f>
        <v>4.3</v>
      </c>
      <c r="AG4323" s="1">
        <f t="shared" si="67"/>
        <v>45352</v>
      </c>
    </row>
    <row r="4324" spans="1:33" x14ac:dyDescent="0.25">
      <c r="A4324" t="s">
        <v>4984</v>
      </c>
      <c r="B4324" t="s">
        <v>4980</v>
      </c>
      <c r="C4324">
        <v>3456789012</v>
      </c>
      <c r="D4324">
        <v>3456789012</v>
      </c>
      <c r="E4324" s="1">
        <v>45631</v>
      </c>
      <c r="F4324" s="1">
        <v>45631</v>
      </c>
      <c r="G4324" s="1">
        <v>45650</v>
      </c>
      <c r="H4324" t="s">
        <v>59</v>
      </c>
      <c r="J4324" t="s">
        <v>47</v>
      </c>
      <c r="L4324" s="2" t="s">
        <v>82</v>
      </c>
      <c r="M4324" t="s">
        <v>83</v>
      </c>
      <c r="N4324" t="s">
        <v>84</v>
      </c>
      <c r="O4324">
        <v>1</v>
      </c>
      <c r="P4324">
        <v>1301.3599999999999</v>
      </c>
      <c r="Q4324">
        <v>1183.05</v>
      </c>
      <c r="R4324">
        <v>946.44</v>
      </c>
      <c r="S4324">
        <v>236.61</v>
      </c>
      <c r="T4324" t="s">
        <v>30</v>
      </c>
      <c r="X4324" t="s">
        <v>52</v>
      </c>
      <c r="Y4324" t="s">
        <v>44</v>
      </c>
      <c r="Z4324" t="s">
        <v>64</v>
      </c>
      <c r="AA4324" t="str">
        <f>IFERROR(_xlfn.XLOOKUP($J4324,avoidable_ed_reference!$A$2:$A$13,avoidable_ed_reference!$C$2:$C$13),"Not Classified")</f>
        <v>Not Classified</v>
      </c>
      <c r="AB4324" t="str">
        <f>IFERROR(_xlfn.XLOOKUP($B4324,enrollment!$A$2:$A$801,enrollment!$I$2:$I$801),"")</f>
        <v>KY</v>
      </c>
      <c r="AC4324">
        <f>IFERROR(_xlfn.XLOOKUP($B4324,enrollment!$A$2:$A$801,enrollment!$L$2:$L$801),"")</f>
        <v>25</v>
      </c>
      <c r="AD4324" t="str" cm="1">
        <f t="array" ref="AD4324">_xlfn.IFS(AC4324="","Unknown",AC4324&lt;18,"0-17",AC4324&lt;35,"18-34",AC4324&lt;50,"35-49",AC4324&lt;65,"50-64",TRUE,"65+")</f>
        <v>18-34</v>
      </c>
      <c r="AE4324">
        <f>IFERROR(_xlfn.XLOOKUP($B4324,enrollment!$A$2:$A$801,enrollment!$O$2:$O$801),"")</f>
        <v>9012345678</v>
      </c>
      <c r="AF4324">
        <f>IFERROR(_xlfn.XLOOKUP($AE4324,providers!$B$2:$B$11,providers!$Q$2:$Q$11),"")</f>
        <v>4.3</v>
      </c>
      <c r="AG4324" s="1">
        <f t="shared" si="67"/>
        <v>45627</v>
      </c>
    </row>
    <row r="4325" spans="1:33" x14ac:dyDescent="0.25">
      <c r="A4325" t="s">
        <v>4985</v>
      </c>
      <c r="B4325" t="s">
        <v>4980</v>
      </c>
      <c r="C4325">
        <v>9012345678</v>
      </c>
      <c r="D4325">
        <v>9012345678</v>
      </c>
      <c r="E4325" s="1">
        <v>45421</v>
      </c>
      <c r="F4325" s="1">
        <v>45421</v>
      </c>
      <c r="G4325" s="1">
        <v>45436</v>
      </c>
      <c r="H4325" t="s">
        <v>28</v>
      </c>
      <c r="I4325">
        <v>11</v>
      </c>
      <c r="J4325" t="s">
        <v>38</v>
      </c>
      <c r="K4325">
        <v>99213</v>
      </c>
      <c r="O4325">
        <v>1</v>
      </c>
      <c r="P4325">
        <v>169.48</v>
      </c>
      <c r="Q4325">
        <v>125.54</v>
      </c>
      <c r="R4325">
        <v>100.43</v>
      </c>
      <c r="S4325">
        <v>25.11</v>
      </c>
      <c r="T4325" t="s">
        <v>30</v>
      </c>
      <c r="X4325" t="s">
        <v>52</v>
      </c>
      <c r="Y4325" t="s">
        <v>44</v>
      </c>
      <c r="Z4325" t="s">
        <v>39</v>
      </c>
      <c r="AA4325" t="str">
        <f>IFERROR(_xlfn.XLOOKUP($J4325,avoidable_ed_reference!$A$2:$A$13,avoidable_ed_reference!$C$2:$C$13),"Not Classified")</f>
        <v>Not Classified</v>
      </c>
      <c r="AB4325" t="str">
        <f>IFERROR(_xlfn.XLOOKUP($B4325,enrollment!$A$2:$A$801,enrollment!$I$2:$I$801),"")</f>
        <v>KY</v>
      </c>
      <c r="AC4325">
        <f>IFERROR(_xlfn.XLOOKUP($B4325,enrollment!$A$2:$A$801,enrollment!$L$2:$L$801),"")</f>
        <v>25</v>
      </c>
      <c r="AD4325" t="str" cm="1">
        <f t="array" ref="AD4325">_xlfn.IFS(AC4325="","Unknown",AC4325&lt;18,"0-17",AC4325&lt;35,"18-34",AC4325&lt;50,"35-49",AC4325&lt;65,"50-64",TRUE,"65+")</f>
        <v>18-34</v>
      </c>
      <c r="AE4325">
        <f>IFERROR(_xlfn.XLOOKUP($B4325,enrollment!$A$2:$A$801,enrollment!$O$2:$O$801),"")</f>
        <v>9012345678</v>
      </c>
      <c r="AF4325">
        <f>IFERROR(_xlfn.XLOOKUP($AE4325,providers!$B$2:$B$11,providers!$Q$2:$Q$11),"")</f>
        <v>4.3</v>
      </c>
      <c r="AG4325" s="1">
        <f t="shared" si="67"/>
        <v>45413</v>
      </c>
    </row>
    <row r="4326" spans="1:33" x14ac:dyDescent="0.25">
      <c r="A4326" t="s">
        <v>4986</v>
      </c>
      <c r="B4326" t="s">
        <v>4980</v>
      </c>
      <c r="C4326">
        <v>2233445566</v>
      </c>
      <c r="D4326">
        <v>2233445566</v>
      </c>
      <c r="E4326" s="1">
        <v>45508</v>
      </c>
      <c r="F4326" s="1">
        <v>45508</v>
      </c>
      <c r="G4326" s="1">
        <v>45537</v>
      </c>
      <c r="H4326" t="s">
        <v>59</v>
      </c>
      <c r="J4326" t="s">
        <v>47</v>
      </c>
      <c r="L4326" s="2" t="s">
        <v>82</v>
      </c>
      <c r="M4326" t="s">
        <v>83</v>
      </c>
      <c r="N4326" t="s">
        <v>84</v>
      </c>
      <c r="O4326">
        <v>1</v>
      </c>
      <c r="P4326">
        <v>821.6</v>
      </c>
      <c r="Q4326">
        <v>746.91</v>
      </c>
      <c r="R4326">
        <v>597.53</v>
      </c>
      <c r="S4326">
        <v>149.38</v>
      </c>
      <c r="T4326" t="s">
        <v>30</v>
      </c>
      <c r="X4326" t="s">
        <v>52</v>
      </c>
      <c r="Y4326" t="s">
        <v>44</v>
      </c>
      <c r="Z4326" t="s">
        <v>64</v>
      </c>
      <c r="AA4326" t="str">
        <f>IFERROR(_xlfn.XLOOKUP($J4326,avoidable_ed_reference!$A$2:$A$13,avoidable_ed_reference!$C$2:$C$13),"Not Classified")</f>
        <v>Not Classified</v>
      </c>
      <c r="AB4326" t="str">
        <f>IFERROR(_xlfn.XLOOKUP($B4326,enrollment!$A$2:$A$801,enrollment!$I$2:$I$801),"")</f>
        <v>KY</v>
      </c>
      <c r="AC4326">
        <f>IFERROR(_xlfn.XLOOKUP($B4326,enrollment!$A$2:$A$801,enrollment!$L$2:$L$801),"")</f>
        <v>25</v>
      </c>
      <c r="AD4326" t="str" cm="1">
        <f t="array" ref="AD4326">_xlfn.IFS(AC4326="","Unknown",AC4326&lt;18,"0-17",AC4326&lt;35,"18-34",AC4326&lt;50,"35-49",AC4326&lt;65,"50-64",TRUE,"65+")</f>
        <v>18-34</v>
      </c>
      <c r="AE4326">
        <f>IFERROR(_xlfn.XLOOKUP($B4326,enrollment!$A$2:$A$801,enrollment!$O$2:$O$801),"")</f>
        <v>9012345678</v>
      </c>
      <c r="AF4326">
        <f>IFERROR(_xlfn.XLOOKUP($AE4326,providers!$B$2:$B$11,providers!$Q$2:$Q$11),"")</f>
        <v>4.3</v>
      </c>
      <c r="AG4326" s="1">
        <f t="shared" si="67"/>
        <v>45505</v>
      </c>
    </row>
    <row r="4327" spans="1:33" x14ac:dyDescent="0.25">
      <c r="A4327" t="s">
        <v>4987</v>
      </c>
      <c r="B4327" t="s">
        <v>4980</v>
      </c>
      <c r="C4327">
        <v>3456789012</v>
      </c>
      <c r="D4327">
        <v>3456789012</v>
      </c>
      <c r="E4327" s="1">
        <v>45516</v>
      </c>
      <c r="F4327" s="1">
        <v>45516</v>
      </c>
      <c r="G4327" s="1">
        <v>45536</v>
      </c>
      <c r="H4327" t="s">
        <v>67</v>
      </c>
      <c r="I4327">
        <v>21</v>
      </c>
      <c r="J4327" t="s">
        <v>42</v>
      </c>
      <c r="K4327">
        <v>99223</v>
      </c>
      <c r="O4327">
        <v>1</v>
      </c>
      <c r="P4327">
        <v>17627.14</v>
      </c>
      <c r="Q4327">
        <v>11372.35</v>
      </c>
      <c r="R4327">
        <v>9097.8799999999992</v>
      </c>
      <c r="S4327">
        <v>2274.4699999999998</v>
      </c>
      <c r="T4327" t="s">
        <v>30</v>
      </c>
      <c r="V4327">
        <v>1</v>
      </c>
      <c r="W4327" s="2" t="s">
        <v>68</v>
      </c>
      <c r="X4327" t="s">
        <v>52</v>
      </c>
      <c r="Y4327" t="s">
        <v>44</v>
      </c>
      <c r="Z4327" t="s">
        <v>69</v>
      </c>
      <c r="AA4327" t="str">
        <f>IFERROR(_xlfn.XLOOKUP($J4327,avoidable_ed_reference!$A$2:$A$13,avoidable_ed_reference!$C$2:$C$13),"Not Classified")</f>
        <v>Non-Avoidable</v>
      </c>
      <c r="AB4327" t="str">
        <f>IFERROR(_xlfn.XLOOKUP($B4327,enrollment!$A$2:$A$801,enrollment!$I$2:$I$801),"")</f>
        <v>KY</v>
      </c>
      <c r="AC4327">
        <f>IFERROR(_xlfn.XLOOKUP($B4327,enrollment!$A$2:$A$801,enrollment!$L$2:$L$801),"")</f>
        <v>25</v>
      </c>
      <c r="AD4327" t="str" cm="1">
        <f t="array" ref="AD4327">_xlfn.IFS(AC4327="","Unknown",AC4327&lt;18,"0-17",AC4327&lt;35,"18-34",AC4327&lt;50,"35-49",AC4327&lt;65,"50-64",TRUE,"65+")</f>
        <v>18-34</v>
      </c>
      <c r="AE4327">
        <f>IFERROR(_xlfn.XLOOKUP($B4327,enrollment!$A$2:$A$801,enrollment!$O$2:$O$801),"")</f>
        <v>9012345678</v>
      </c>
      <c r="AF4327">
        <f>IFERROR(_xlfn.XLOOKUP($AE4327,providers!$B$2:$B$11,providers!$Q$2:$Q$11),"")</f>
        <v>4.3</v>
      </c>
      <c r="AG4327" s="1">
        <f t="shared" si="67"/>
        <v>45505</v>
      </c>
    </row>
    <row r="4328" spans="1:33" x14ac:dyDescent="0.25">
      <c r="A4328" t="s">
        <v>4988</v>
      </c>
      <c r="B4328" t="s">
        <v>4989</v>
      </c>
      <c r="C4328">
        <v>7890123456</v>
      </c>
      <c r="D4328">
        <v>7890123456</v>
      </c>
      <c r="E4328" s="1">
        <v>45356</v>
      </c>
      <c r="F4328" s="1">
        <v>45356</v>
      </c>
      <c r="G4328" s="1">
        <v>45387</v>
      </c>
      <c r="H4328" t="s">
        <v>28</v>
      </c>
      <c r="I4328">
        <v>11</v>
      </c>
      <c r="J4328" t="s">
        <v>47</v>
      </c>
      <c r="K4328">
        <v>99213</v>
      </c>
      <c r="O4328">
        <v>1</v>
      </c>
      <c r="P4328">
        <v>202.38</v>
      </c>
      <c r="Q4328">
        <v>149.91</v>
      </c>
      <c r="R4328">
        <v>119.93</v>
      </c>
      <c r="S4328">
        <v>29.98</v>
      </c>
      <c r="T4328" t="s">
        <v>30</v>
      </c>
      <c r="X4328" t="s">
        <v>31</v>
      </c>
      <c r="Y4328" t="s">
        <v>32</v>
      </c>
      <c r="Z4328" t="s">
        <v>39</v>
      </c>
      <c r="AA4328" t="str">
        <f>IFERROR(_xlfn.XLOOKUP($J4328,avoidable_ed_reference!$A$2:$A$13,avoidable_ed_reference!$C$2:$C$13),"Not Classified")</f>
        <v>Not Classified</v>
      </c>
      <c r="AB4328" t="str">
        <f>IFERROR(_xlfn.XLOOKUP($B4328,enrollment!$A$2:$A$801,enrollment!$I$2:$I$801),"")</f>
        <v>TN</v>
      </c>
      <c r="AC4328">
        <f>IFERROR(_xlfn.XLOOKUP($B4328,enrollment!$A$2:$A$801,enrollment!$L$2:$L$801),"")</f>
        <v>74</v>
      </c>
      <c r="AD4328" t="str" cm="1">
        <f t="array" ref="AD4328">_xlfn.IFS(AC4328="","Unknown",AC4328&lt;18,"0-17",AC4328&lt;35,"18-34",AC4328&lt;50,"35-49",AC4328&lt;65,"50-64",TRUE,"65+")</f>
        <v>65+</v>
      </c>
      <c r="AE4328">
        <f>IFERROR(_xlfn.XLOOKUP($B4328,enrollment!$A$2:$A$801,enrollment!$O$2:$O$801),"")</f>
        <v>7890123456</v>
      </c>
      <c r="AF4328">
        <f>IFERROR(_xlfn.XLOOKUP($AE4328,providers!$B$2:$B$11,providers!$Q$2:$Q$11),"")</f>
        <v>3.9</v>
      </c>
      <c r="AG4328" s="1">
        <f t="shared" si="67"/>
        <v>45352</v>
      </c>
    </row>
    <row r="4329" spans="1:33" x14ac:dyDescent="0.25">
      <c r="A4329" t="s">
        <v>4990</v>
      </c>
      <c r="B4329" t="s">
        <v>4989</v>
      </c>
      <c r="C4329">
        <v>7890123456</v>
      </c>
      <c r="D4329">
        <v>7890123456</v>
      </c>
      <c r="E4329" s="1">
        <v>45613</v>
      </c>
      <c r="F4329" s="1">
        <v>45613</v>
      </c>
      <c r="G4329" s="1">
        <v>45637</v>
      </c>
      <c r="H4329" t="s">
        <v>28</v>
      </c>
      <c r="I4329">
        <v>11</v>
      </c>
      <c r="J4329" t="s">
        <v>38</v>
      </c>
      <c r="K4329">
        <v>99213</v>
      </c>
      <c r="O4329">
        <v>1</v>
      </c>
      <c r="P4329">
        <v>179.1</v>
      </c>
      <c r="Q4329">
        <v>132.66999999999999</v>
      </c>
      <c r="R4329">
        <v>106.14</v>
      </c>
      <c r="S4329">
        <v>26.53</v>
      </c>
      <c r="T4329" t="s">
        <v>30</v>
      </c>
      <c r="X4329" t="s">
        <v>31</v>
      </c>
      <c r="Y4329" t="s">
        <v>32</v>
      </c>
      <c r="Z4329" t="s">
        <v>39</v>
      </c>
      <c r="AA4329" t="str">
        <f>IFERROR(_xlfn.XLOOKUP($J4329,avoidable_ed_reference!$A$2:$A$13,avoidable_ed_reference!$C$2:$C$13),"Not Classified")</f>
        <v>Not Classified</v>
      </c>
      <c r="AB4329" t="str">
        <f>IFERROR(_xlfn.XLOOKUP($B4329,enrollment!$A$2:$A$801,enrollment!$I$2:$I$801),"")</f>
        <v>TN</v>
      </c>
      <c r="AC4329">
        <f>IFERROR(_xlfn.XLOOKUP($B4329,enrollment!$A$2:$A$801,enrollment!$L$2:$L$801),"")</f>
        <v>74</v>
      </c>
      <c r="AD4329" t="str" cm="1">
        <f t="array" ref="AD4329">_xlfn.IFS(AC4329="","Unknown",AC4329&lt;18,"0-17",AC4329&lt;35,"18-34",AC4329&lt;50,"35-49",AC4329&lt;65,"50-64",TRUE,"65+")</f>
        <v>65+</v>
      </c>
      <c r="AE4329">
        <f>IFERROR(_xlfn.XLOOKUP($B4329,enrollment!$A$2:$A$801,enrollment!$O$2:$O$801),"")</f>
        <v>7890123456</v>
      </c>
      <c r="AF4329">
        <f>IFERROR(_xlfn.XLOOKUP($AE4329,providers!$B$2:$B$11,providers!$Q$2:$Q$11),"")</f>
        <v>3.9</v>
      </c>
      <c r="AG4329" s="1">
        <f t="shared" si="67"/>
        <v>45597</v>
      </c>
    </row>
    <row r="4330" spans="1:33" x14ac:dyDescent="0.25">
      <c r="A4330" t="s">
        <v>4991</v>
      </c>
      <c r="B4330" t="s">
        <v>4989</v>
      </c>
      <c r="C4330">
        <v>2233445566</v>
      </c>
      <c r="D4330">
        <v>2233445566</v>
      </c>
      <c r="E4330" s="1">
        <v>45332</v>
      </c>
      <c r="F4330" s="1">
        <v>45332</v>
      </c>
      <c r="G4330" s="1">
        <v>45365</v>
      </c>
      <c r="H4330" t="s">
        <v>28</v>
      </c>
      <c r="I4330">
        <v>22</v>
      </c>
      <c r="J4330" t="s">
        <v>29</v>
      </c>
      <c r="K4330">
        <v>90837</v>
      </c>
      <c r="O4330">
        <v>1</v>
      </c>
      <c r="P4330">
        <v>231.38</v>
      </c>
      <c r="Q4330">
        <v>171.39</v>
      </c>
      <c r="R4330">
        <v>137.11000000000001</v>
      </c>
      <c r="S4330">
        <v>34.28</v>
      </c>
      <c r="T4330" t="s">
        <v>30</v>
      </c>
      <c r="X4330" t="s">
        <v>31</v>
      </c>
      <c r="Y4330" t="s">
        <v>32</v>
      </c>
      <c r="Z4330" t="s">
        <v>33</v>
      </c>
      <c r="AA4330" t="str">
        <f>IFERROR(_xlfn.XLOOKUP($J4330,avoidable_ed_reference!$A$2:$A$13,avoidable_ed_reference!$C$2:$C$13),"Not Classified")</f>
        <v>Potentially Avoidable</v>
      </c>
      <c r="AB4330" t="str">
        <f>IFERROR(_xlfn.XLOOKUP($B4330,enrollment!$A$2:$A$801,enrollment!$I$2:$I$801),"")</f>
        <v>TN</v>
      </c>
      <c r="AC4330">
        <f>IFERROR(_xlfn.XLOOKUP($B4330,enrollment!$A$2:$A$801,enrollment!$L$2:$L$801),"")</f>
        <v>74</v>
      </c>
      <c r="AD4330" t="str" cm="1">
        <f t="array" ref="AD4330">_xlfn.IFS(AC4330="","Unknown",AC4330&lt;18,"0-17",AC4330&lt;35,"18-34",AC4330&lt;50,"35-49",AC4330&lt;65,"50-64",TRUE,"65+")</f>
        <v>65+</v>
      </c>
      <c r="AE4330">
        <f>IFERROR(_xlfn.XLOOKUP($B4330,enrollment!$A$2:$A$801,enrollment!$O$2:$O$801),"")</f>
        <v>7890123456</v>
      </c>
      <c r="AF4330">
        <f>IFERROR(_xlfn.XLOOKUP($AE4330,providers!$B$2:$B$11,providers!$Q$2:$Q$11),"")</f>
        <v>3.9</v>
      </c>
      <c r="AG4330" s="1">
        <f t="shared" si="67"/>
        <v>45323</v>
      </c>
    </row>
    <row r="4331" spans="1:33" x14ac:dyDescent="0.25">
      <c r="A4331" t="s">
        <v>4992</v>
      </c>
      <c r="B4331" t="s">
        <v>4989</v>
      </c>
      <c r="C4331">
        <v>5678901234</v>
      </c>
      <c r="D4331">
        <v>5678901234</v>
      </c>
      <c r="E4331" s="1">
        <v>45494</v>
      </c>
      <c r="F4331" s="1">
        <v>45494</v>
      </c>
      <c r="G4331" s="1">
        <v>45516</v>
      </c>
      <c r="H4331" t="s">
        <v>28</v>
      </c>
      <c r="I4331">
        <v>20</v>
      </c>
      <c r="J4331" t="s">
        <v>35</v>
      </c>
      <c r="K4331">
        <v>99213</v>
      </c>
      <c r="O4331">
        <v>1</v>
      </c>
      <c r="P4331">
        <v>157.22</v>
      </c>
      <c r="Q4331">
        <v>120.94</v>
      </c>
      <c r="R4331">
        <v>96.75</v>
      </c>
      <c r="S4331">
        <v>24.19</v>
      </c>
      <c r="T4331" t="s">
        <v>30</v>
      </c>
      <c r="X4331" t="s">
        <v>31</v>
      </c>
      <c r="Y4331" t="s">
        <v>32</v>
      </c>
      <c r="Z4331" t="s">
        <v>36</v>
      </c>
      <c r="AA4331" t="str">
        <f>IFERROR(_xlfn.XLOOKUP($J4331,avoidable_ed_reference!$A$2:$A$13,avoidable_ed_reference!$C$2:$C$13),"Not Classified")</f>
        <v>Avoidable</v>
      </c>
      <c r="AB4331" t="str">
        <f>IFERROR(_xlfn.XLOOKUP($B4331,enrollment!$A$2:$A$801,enrollment!$I$2:$I$801),"")</f>
        <v>TN</v>
      </c>
      <c r="AC4331">
        <f>IFERROR(_xlfn.XLOOKUP($B4331,enrollment!$A$2:$A$801,enrollment!$L$2:$L$801),"")</f>
        <v>74</v>
      </c>
      <c r="AD4331" t="str" cm="1">
        <f t="array" ref="AD4331">_xlfn.IFS(AC4331="","Unknown",AC4331&lt;18,"0-17",AC4331&lt;35,"18-34",AC4331&lt;50,"35-49",AC4331&lt;65,"50-64",TRUE,"65+")</f>
        <v>65+</v>
      </c>
      <c r="AE4331">
        <f>IFERROR(_xlfn.XLOOKUP($B4331,enrollment!$A$2:$A$801,enrollment!$O$2:$O$801),"")</f>
        <v>7890123456</v>
      </c>
      <c r="AF4331">
        <f>IFERROR(_xlfn.XLOOKUP($AE4331,providers!$B$2:$B$11,providers!$Q$2:$Q$11),"")</f>
        <v>3.9</v>
      </c>
      <c r="AG4331" s="1">
        <f t="shared" si="67"/>
        <v>45474</v>
      </c>
    </row>
    <row r="4332" spans="1:33" x14ac:dyDescent="0.25">
      <c r="A4332" t="s">
        <v>4993</v>
      </c>
      <c r="B4332" t="s">
        <v>4989</v>
      </c>
      <c r="C4332">
        <v>5678901234</v>
      </c>
      <c r="D4332">
        <v>5678901234</v>
      </c>
      <c r="E4332" s="1">
        <v>45635</v>
      </c>
      <c r="F4332" s="1">
        <v>45635</v>
      </c>
      <c r="G4332" s="1">
        <v>45668</v>
      </c>
      <c r="H4332" t="s">
        <v>28</v>
      </c>
      <c r="I4332">
        <v>20</v>
      </c>
      <c r="J4332" t="s">
        <v>35</v>
      </c>
      <c r="K4332">
        <v>99213</v>
      </c>
      <c r="O4332">
        <v>1</v>
      </c>
      <c r="P4332">
        <v>191.26</v>
      </c>
      <c r="Q4332">
        <v>147.12</v>
      </c>
      <c r="R4332">
        <v>117.7</v>
      </c>
      <c r="S4332">
        <v>29.42</v>
      </c>
      <c r="T4332" t="s">
        <v>30</v>
      </c>
      <c r="X4332" t="s">
        <v>31</v>
      </c>
      <c r="Y4332" t="s">
        <v>32</v>
      </c>
      <c r="Z4332" t="s">
        <v>36</v>
      </c>
      <c r="AA4332" t="str">
        <f>IFERROR(_xlfn.XLOOKUP($J4332,avoidable_ed_reference!$A$2:$A$13,avoidable_ed_reference!$C$2:$C$13),"Not Classified")</f>
        <v>Avoidable</v>
      </c>
      <c r="AB4332" t="str">
        <f>IFERROR(_xlfn.XLOOKUP($B4332,enrollment!$A$2:$A$801,enrollment!$I$2:$I$801),"")</f>
        <v>TN</v>
      </c>
      <c r="AC4332">
        <f>IFERROR(_xlfn.XLOOKUP($B4332,enrollment!$A$2:$A$801,enrollment!$L$2:$L$801),"")</f>
        <v>74</v>
      </c>
      <c r="AD4332" t="str" cm="1">
        <f t="array" ref="AD4332">_xlfn.IFS(AC4332="","Unknown",AC4332&lt;18,"0-17",AC4332&lt;35,"18-34",AC4332&lt;50,"35-49",AC4332&lt;65,"50-64",TRUE,"65+")</f>
        <v>65+</v>
      </c>
      <c r="AE4332">
        <f>IFERROR(_xlfn.XLOOKUP($B4332,enrollment!$A$2:$A$801,enrollment!$O$2:$O$801),"")</f>
        <v>7890123456</v>
      </c>
      <c r="AF4332">
        <f>IFERROR(_xlfn.XLOOKUP($AE4332,providers!$B$2:$B$11,providers!$Q$2:$Q$11),"")</f>
        <v>3.9</v>
      </c>
      <c r="AG4332" s="1">
        <f t="shared" si="67"/>
        <v>45627</v>
      </c>
    </row>
    <row r="4333" spans="1:33" x14ac:dyDescent="0.25">
      <c r="A4333" t="s">
        <v>4994</v>
      </c>
      <c r="B4333" t="s">
        <v>4989</v>
      </c>
      <c r="C4333">
        <v>7890123456</v>
      </c>
      <c r="D4333">
        <v>7890123456</v>
      </c>
      <c r="E4333" s="1">
        <v>45449</v>
      </c>
      <c r="F4333" s="1">
        <v>45449</v>
      </c>
      <c r="G4333" s="1">
        <v>45479</v>
      </c>
      <c r="H4333" t="s">
        <v>28</v>
      </c>
      <c r="I4333">
        <v>11</v>
      </c>
      <c r="J4333" t="s">
        <v>47</v>
      </c>
      <c r="K4333">
        <v>99213</v>
      </c>
      <c r="O4333">
        <v>1</v>
      </c>
      <c r="P4333">
        <v>176.74</v>
      </c>
      <c r="Q4333">
        <v>130.91999999999999</v>
      </c>
      <c r="R4333">
        <v>104.74</v>
      </c>
      <c r="S4333">
        <v>26.18</v>
      </c>
      <c r="T4333" t="s">
        <v>30</v>
      </c>
      <c r="X4333" t="s">
        <v>31</v>
      </c>
      <c r="Y4333" t="s">
        <v>32</v>
      </c>
      <c r="Z4333" t="s">
        <v>39</v>
      </c>
      <c r="AA4333" t="str">
        <f>IFERROR(_xlfn.XLOOKUP($J4333,avoidable_ed_reference!$A$2:$A$13,avoidable_ed_reference!$C$2:$C$13),"Not Classified")</f>
        <v>Not Classified</v>
      </c>
      <c r="AB4333" t="str">
        <f>IFERROR(_xlfn.XLOOKUP($B4333,enrollment!$A$2:$A$801,enrollment!$I$2:$I$801),"")</f>
        <v>TN</v>
      </c>
      <c r="AC4333">
        <f>IFERROR(_xlfn.XLOOKUP($B4333,enrollment!$A$2:$A$801,enrollment!$L$2:$L$801),"")</f>
        <v>74</v>
      </c>
      <c r="AD4333" t="str" cm="1">
        <f t="array" ref="AD4333">_xlfn.IFS(AC4333="","Unknown",AC4333&lt;18,"0-17",AC4333&lt;35,"18-34",AC4333&lt;50,"35-49",AC4333&lt;65,"50-64",TRUE,"65+")</f>
        <v>65+</v>
      </c>
      <c r="AE4333">
        <f>IFERROR(_xlfn.XLOOKUP($B4333,enrollment!$A$2:$A$801,enrollment!$O$2:$O$801),"")</f>
        <v>7890123456</v>
      </c>
      <c r="AF4333">
        <f>IFERROR(_xlfn.XLOOKUP($AE4333,providers!$B$2:$B$11,providers!$Q$2:$Q$11),"")</f>
        <v>3.9</v>
      </c>
      <c r="AG4333" s="1">
        <f t="shared" si="67"/>
        <v>45444</v>
      </c>
    </row>
    <row r="4334" spans="1:33" x14ac:dyDescent="0.25">
      <c r="A4334" t="s">
        <v>4995</v>
      </c>
      <c r="B4334" t="s">
        <v>4989</v>
      </c>
      <c r="C4334">
        <v>3456789012</v>
      </c>
      <c r="D4334">
        <v>3456789012</v>
      </c>
      <c r="E4334" s="1">
        <v>45557</v>
      </c>
      <c r="F4334" s="1">
        <v>45557</v>
      </c>
      <c r="G4334" s="1">
        <v>45572</v>
      </c>
      <c r="H4334" t="s">
        <v>67</v>
      </c>
      <c r="I4334">
        <v>21</v>
      </c>
      <c r="J4334" t="s">
        <v>99</v>
      </c>
      <c r="K4334">
        <v>99223</v>
      </c>
      <c r="O4334">
        <v>1</v>
      </c>
      <c r="P4334">
        <v>31616.34</v>
      </c>
      <c r="Q4334">
        <v>20397.64</v>
      </c>
      <c r="R4334">
        <v>16318.11</v>
      </c>
      <c r="S4334">
        <v>4079.53</v>
      </c>
      <c r="T4334" t="s">
        <v>30</v>
      </c>
      <c r="V4334">
        <v>1</v>
      </c>
      <c r="W4334" s="2" t="s">
        <v>68</v>
      </c>
      <c r="X4334" t="s">
        <v>31</v>
      </c>
      <c r="Y4334" t="s">
        <v>32</v>
      </c>
      <c r="Z4334" t="s">
        <v>69</v>
      </c>
      <c r="AA4334" t="str">
        <f>IFERROR(_xlfn.XLOOKUP($J4334,avoidable_ed_reference!$A$2:$A$13,avoidable_ed_reference!$C$2:$C$13),"Not Classified")</f>
        <v>Not Classified</v>
      </c>
      <c r="AB4334" t="str">
        <f>IFERROR(_xlfn.XLOOKUP($B4334,enrollment!$A$2:$A$801,enrollment!$I$2:$I$801),"")</f>
        <v>TN</v>
      </c>
      <c r="AC4334">
        <f>IFERROR(_xlfn.XLOOKUP($B4334,enrollment!$A$2:$A$801,enrollment!$L$2:$L$801),"")</f>
        <v>74</v>
      </c>
      <c r="AD4334" t="str" cm="1">
        <f t="array" ref="AD4334">_xlfn.IFS(AC4334="","Unknown",AC4334&lt;18,"0-17",AC4334&lt;35,"18-34",AC4334&lt;50,"35-49",AC4334&lt;65,"50-64",TRUE,"65+")</f>
        <v>65+</v>
      </c>
      <c r="AE4334">
        <f>IFERROR(_xlfn.XLOOKUP($B4334,enrollment!$A$2:$A$801,enrollment!$O$2:$O$801),"")</f>
        <v>7890123456</v>
      </c>
      <c r="AF4334">
        <f>IFERROR(_xlfn.XLOOKUP($AE4334,providers!$B$2:$B$11,providers!$Q$2:$Q$11),"")</f>
        <v>3.9</v>
      </c>
      <c r="AG4334" s="1">
        <f t="shared" si="67"/>
        <v>45536</v>
      </c>
    </row>
    <row r="4335" spans="1:33" x14ac:dyDescent="0.25">
      <c r="A4335" t="s">
        <v>4996</v>
      </c>
      <c r="B4335" t="s">
        <v>4989</v>
      </c>
      <c r="C4335">
        <v>5678901234</v>
      </c>
      <c r="D4335">
        <v>5678901234</v>
      </c>
      <c r="E4335" s="1">
        <v>45314</v>
      </c>
      <c r="F4335" s="1">
        <v>45314</v>
      </c>
      <c r="G4335" s="1">
        <v>45340</v>
      </c>
      <c r="H4335" t="s">
        <v>28</v>
      </c>
      <c r="I4335">
        <v>20</v>
      </c>
      <c r="J4335" t="s">
        <v>35</v>
      </c>
      <c r="K4335">
        <v>99213</v>
      </c>
      <c r="O4335">
        <v>1</v>
      </c>
      <c r="P4335">
        <v>192.62</v>
      </c>
      <c r="Q4335">
        <v>148.16999999999999</v>
      </c>
      <c r="R4335">
        <v>118.54</v>
      </c>
      <c r="S4335">
        <v>29.63</v>
      </c>
      <c r="T4335" t="s">
        <v>30</v>
      </c>
      <c r="X4335" t="s">
        <v>31</v>
      </c>
      <c r="Y4335" t="s">
        <v>32</v>
      </c>
      <c r="Z4335" t="s">
        <v>36</v>
      </c>
      <c r="AA4335" t="str">
        <f>IFERROR(_xlfn.XLOOKUP($J4335,avoidable_ed_reference!$A$2:$A$13,avoidable_ed_reference!$C$2:$C$13),"Not Classified")</f>
        <v>Avoidable</v>
      </c>
      <c r="AB4335" t="str">
        <f>IFERROR(_xlfn.XLOOKUP($B4335,enrollment!$A$2:$A$801,enrollment!$I$2:$I$801),"")</f>
        <v>TN</v>
      </c>
      <c r="AC4335">
        <f>IFERROR(_xlfn.XLOOKUP($B4335,enrollment!$A$2:$A$801,enrollment!$L$2:$L$801),"")</f>
        <v>74</v>
      </c>
      <c r="AD4335" t="str" cm="1">
        <f t="array" ref="AD4335">_xlfn.IFS(AC4335="","Unknown",AC4335&lt;18,"0-17",AC4335&lt;35,"18-34",AC4335&lt;50,"35-49",AC4335&lt;65,"50-64",TRUE,"65+")</f>
        <v>65+</v>
      </c>
      <c r="AE4335">
        <f>IFERROR(_xlfn.XLOOKUP($B4335,enrollment!$A$2:$A$801,enrollment!$O$2:$O$801),"")</f>
        <v>7890123456</v>
      </c>
      <c r="AF4335">
        <f>IFERROR(_xlfn.XLOOKUP($AE4335,providers!$B$2:$B$11,providers!$Q$2:$Q$11),"")</f>
        <v>3.9</v>
      </c>
      <c r="AG4335" s="1">
        <f t="shared" si="67"/>
        <v>45292</v>
      </c>
    </row>
    <row r="4336" spans="1:33" x14ac:dyDescent="0.25">
      <c r="A4336" t="s">
        <v>4997</v>
      </c>
      <c r="B4336" t="s">
        <v>4989</v>
      </c>
      <c r="C4336">
        <v>7890123456</v>
      </c>
      <c r="D4336">
        <v>7890123456</v>
      </c>
      <c r="E4336" s="1">
        <v>45372</v>
      </c>
      <c r="F4336" s="1">
        <v>45372</v>
      </c>
      <c r="G4336" s="1">
        <v>45400</v>
      </c>
      <c r="H4336" t="s">
        <v>28</v>
      </c>
      <c r="I4336">
        <v>11</v>
      </c>
      <c r="J4336" t="s">
        <v>35</v>
      </c>
      <c r="K4336">
        <v>99213</v>
      </c>
      <c r="O4336">
        <v>1</v>
      </c>
      <c r="P4336">
        <v>203.18</v>
      </c>
      <c r="Q4336">
        <v>150.5</v>
      </c>
      <c r="R4336">
        <v>120.4</v>
      </c>
      <c r="S4336">
        <v>30.1</v>
      </c>
      <c r="T4336" t="s">
        <v>30</v>
      </c>
      <c r="X4336" t="s">
        <v>31</v>
      </c>
      <c r="Y4336" t="s">
        <v>32</v>
      </c>
      <c r="Z4336" t="s">
        <v>39</v>
      </c>
      <c r="AA4336" t="str">
        <f>IFERROR(_xlfn.XLOOKUP($J4336,avoidable_ed_reference!$A$2:$A$13,avoidable_ed_reference!$C$2:$C$13),"Not Classified")</f>
        <v>Avoidable</v>
      </c>
      <c r="AB4336" t="str">
        <f>IFERROR(_xlfn.XLOOKUP($B4336,enrollment!$A$2:$A$801,enrollment!$I$2:$I$801),"")</f>
        <v>TN</v>
      </c>
      <c r="AC4336">
        <f>IFERROR(_xlfn.XLOOKUP($B4336,enrollment!$A$2:$A$801,enrollment!$L$2:$L$801),"")</f>
        <v>74</v>
      </c>
      <c r="AD4336" t="str" cm="1">
        <f t="array" ref="AD4336">_xlfn.IFS(AC4336="","Unknown",AC4336&lt;18,"0-17",AC4336&lt;35,"18-34",AC4336&lt;50,"35-49",AC4336&lt;65,"50-64",TRUE,"65+")</f>
        <v>65+</v>
      </c>
      <c r="AE4336">
        <f>IFERROR(_xlfn.XLOOKUP($B4336,enrollment!$A$2:$A$801,enrollment!$O$2:$O$801),"")</f>
        <v>7890123456</v>
      </c>
      <c r="AF4336">
        <f>IFERROR(_xlfn.XLOOKUP($AE4336,providers!$B$2:$B$11,providers!$Q$2:$Q$11),"")</f>
        <v>3.9</v>
      </c>
      <c r="AG4336" s="1">
        <f t="shared" si="67"/>
        <v>45352</v>
      </c>
    </row>
    <row r="4337" spans="1:33" x14ac:dyDescent="0.25">
      <c r="A4337" t="s">
        <v>4998</v>
      </c>
      <c r="B4337" t="s">
        <v>4989</v>
      </c>
      <c r="C4337">
        <v>9012345678</v>
      </c>
      <c r="D4337">
        <v>9012345678</v>
      </c>
      <c r="E4337" s="1">
        <v>45571</v>
      </c>
      <c r="F4337" s="1">
        <v>45571</v>
      </c>
      <c r="G4337" s="1">
        <v>45600</v>
      </c>
      <c r="H4337" t="s">
        <v>59</v>
      </c>
      <c r="J4337" t="s">
        <v>60</v>
      </c>
      <c r="L4337" s="2" t="s">
        <v>151</v>
      </c>
      <c r="M4337" t="s">
        <v>152</v>
      </c>
      <c r="N4337" t="s">
        <v>153</v>
      </c>
      <c r="O4337">
        <v>1</v>
      </c>
      <c r="P4337">
        <v>1027.56</v>
      </c>
      <c r="Q4337">
        <v>934.15</v>
      </c>
      <c r="R4337">
        <v>747.32</v>
      </c>
      <c r="S4337">
        <v>186.83</v>
      </c>
      <c r="T4337" t="s">
        <v>30</v>
      </c>
      <c r="X4337" t="s">
        <v>31</v>
      </c>
      <c r="Y4337" t="s">
        <v>32</v>
      </c>
      <c r="Z4337" t="s">
        <v>64</v>
      </c>
      <c r="AA4337" t="str">
        <f>IFERROR(_xlfn.XLOOKUP($J4337,avoidable_ed_reference!$A$2:$A$13,avoidable_ed_reference!$C$2:$C$13),"Not Classified")</f>
        <v>Not Classified</v>
      </c>
      <c r="AB4337" t="str">
        <f>IFERROR(_xlfn.XLOOKUP($B4337,enrollment!$A$2:$A$801,enrollment!$I$2:$I$801),"")</f>
        <v>TN</v>
      </c>
      <c r="AC4337">
        <f>IFERROR(_xlfn.XLOOKUP($B4337,enrollment!$A$2:$A$801,enrollment!$L$2:$L$801),"")</f>
        <v>74</v>
      </c>
      <c r="AD4337" t="str" cm="1">
        <f t="array" ref="AD4337">_xlfn.IFS(AC4337="","Unknown",AC4337&lt;18,"0-17",AC4337&lt;35,"18-34",AC4337&lt;50,"35-49",AC4337&lt;65,"50-64",TRUE,"65+")</f>
        <v>65+</v>
      </c>
      <c r="AE4337">
        <f>IFERROR(_xlfn.XLOOKUP($B4337,enrollment!$A$2:$A$801,enrollment!$O$2:$O$801),"")</f>
        <v>7890123456</v>
      </c>
      <c r="AF4337">
        <f>IFERROR(_xlfn.XLOOKUP($AE4337,providers!$B$2:$B$11,providers!$Q$2:$Q$11),"")</f>
        <v>3.9</v>
      </c>
      <c r="AG4337" s="1">
        <f t="shared" si="67"/>
        <v>45566</v>
      </c>
    </row>
    <row r="4338" spans="1:33" x14ac:dyDescent="0.25">
      <c r="A4338" t="s">
        <v>4999</v>
      </c>
      <c r="B4338" t="s">
        <v>5000</v>
      </c>
      <c r="C4338">
        <v>5678901234</v>
      </c>
      <c r="D4338">
        <v>5678901234</v>
      </c>
      <c r="E4338" s="1">
        <v>45597</v>
      </c>
      <c r="F4338" s="1">
        <v>45597</v>
      </c>
      <c r="G4338" s="1">
        <v>45615</v>
      </c>
      <c r="H4338" t="s">
        <v>28</v>
      </c>
      <c r="I4338">
        <v>20</v>
      </c>
      <c r="J4338" t="s">
        <v>35</v>
      </c>
      <c r="K4338">
        <v>99213</v>
      </c>
      <c r="O4338">
        <v>1</v>
      </c>
      <c r="P4338">
        <v>166.1</v>
      </c>
      <c r="Q4338">
        <v>127.77</v>
      </c>
      <c r="R4338">
        <v>102.22</v>
      </c>
      <c r="S4338">
        <v>25.55</v>
      </c>
      <c r="T4338" t="s">
        <v>30</v>
      </c>
      <c r="X4338" t="s">
        <v>31</v>
      </c>
      <c r="Y4338" t="s">
        <v>32</v>
      </c>
      <c r="Z4338" t="s">
        <v>36</v>
      </c>
      <c r="AA4338" t="str">
        <f>IFERROR(_xlfn.XLOOKUP($J4338,avoidable_ed_reference!$A$2:$A$13,avoidable_ed_reference!$C$2:$C$13),"Not Classified")</f>
        <v>Avoidable</v>
      </c>
      <c r="AB4338" t="str">
        <f>IFERROR(_xlfn.XLOOKUP($B4338,enrollment!$A$2:$A$801,enrollment!$I$2:$I$801),"")</f>
        <v>KY</v>
      </c>
      <c r="AC4338">
        <f>IFERROR(_xlfn.XLOOKUP($B4338,enrollment!$A$2:$A$801,enrollment!$L$2:$L$801),"")</f>
        <v>71</v>
      </c>
      <c r="AD4338" t="str" cm="1">
        <f t="array" ref="AD4338">_xlfn.IFS(AC4338="","Unknown",AC4338&lt;18,"0-17",AC4338&lt;35,"18-34",AC4338&lt;50,"35-49",AC4338&lt;65,"50-64",TRUE,"65+")</f>
        <v>65+</v>
      </c>
      <c r="AE4338">
        <f>IFERROR(_xlfn.XLOOKUP($B4338,enrollment!$A$2:$A$801,enrollment!$O$2:$O$801),"")</f>
        <v>3456789012</v>
      </c>
      <c r="AF4338">
        <f>IFERROR(_xlfn.XLOOKUP($AE4338,providers!$B$2:$B$11,providers!$Q$2:$Q$11),"")</f>
        <v>4</v>
      </c>
      <c r="AG4338" s="1">
        <f t="shared" si="67"/>
        <v>45597</v>
      </c>
    </row>
    <row r="4339" spans="1:33" x14ac:dyDescent="0.25">
      <c r="A4339" t="s">
        <v>5001</v>
      </c>
      <c r="B4339" t="s">
        <v>5000</v>
      </c>
      <c r="C4339">
        <v>3456789012</v>
      </c>
      <c r="D4339">
        <v>3456789012</v>
      </c>
      <c r="E4339" s="1">
        <v>45450</v>
      </c>
      <c r="F4339" s="1">
        <v>45450</v>
      </c>
      <c r="G4339" s="1">
        <v>45467</v>
      </c>
      <c r="H4339" t="s">
        <v>28</v>
      </c>
      <c r="I4339">
        <v>11</v>
      </c>
      <c r="J4339" t="s">
        <v>38</v>
      </c>
      <c r="K4339">
        <v>99213</v>
      </c>
      <c r="O4339">
        <v>1</v>
      </c>
      <c r="P4339">
        <v>199.18</v>
      </c>
      <c r="Q4339">
        <v>147.54</v>
      </c>
      <c r="R4339">
        <v>118.03</v>
      </c>
      <c r="S4339">
        <v>29.51</v>
      </c>
      <c r="T4339" t="s">
        <v>30</v>
      </c>
      <c r="X4339" t="s">
        <v>31</v>
      </c>
      <c r="Y4339" t="s">
        <v>32</v>
      </c>
      <c r="Z4339" t="s">
        <v>39</v>
      </c>
      <c r="AA4339" t="str">
        <f>IFERROR(_xlfn.XLOOKUP($J4339,avoidable_ed_reference!$A$2:$A$13,avoidable_ed_reference!$C$2:$C$13),"Not Classified")</f>
        <v>Not Classified</v>
      </c>
      <c r="AB4339" t="str">
        <f>IFERROR(_xlfn.XLOOKUP($B4339,enrollment!$A$2:$A$801,enrollment!$I$2:$I$801),"")</f>
        <v>KY</v>
      </c>
      <c r="AC4339">
        <f>IFERROR(_xlfn.XLOOKUP($B4339,enrollment!$A$2:$A$801,enrollment!$L$2:$L$801),"")</f>
        <v>71</v>
      </c>
      <c r="AD4339" t="str" cm="1">
        <f t="array" ref="AD4339">_xlfn.IFS(AC4339="","Unknown",AC4339&lt;18,"0-17",AC4339&lt;35,"18-34",AC4339&lt;50,"35-49",AC4339&lt;65,"50-64",TRUE,"65+")</f>
        <v>65+</v>
      </c>
      <c r="AE4339">
        <f>IFERROR(_xlfn.XLOOKUP($B4339,enrollment!$A$2:$A$801,enrollment!$O$2:$O$801),"")</f>
        <v>3456789012</v>
      </c>
      <c r="AF4339">
        <f>IFERROR(_xlfn.XLOOKUP($AE4339,providers!$B$2:$B$11,providers!$Q$2:$Q$11),"")</f>
        <v>4</v>
      </c>
      <c r="AG4339" s="1">
        <f t="shared" si="67"/>
        <v>45444</v>
      </c>
    </row>
    <row r="4340" spans="1:33" x14ac:dyDescent="0.25">
      <c r="A4340" t="s">
        <v>5002</v>
      </c>
      <c r="B4340" t="s">
        <v>5000</v>
      </c>
      <c r="C4340">
        <v>6789012345</v>
      </c>
      <c r="D4340">
        <v>6789012345</v>
      </c>
      <c r="E4340" s="1">
        <v>45547</v>
      </c>
      <c r="F4340" s="1">
        <v>45547</v>
      </c>
      <c r="G4340" s="1">
        <v>45581</v>
      </c>
      <c r="H4340" t="s">
        <v>28</v>
      </c>
      <c r="I4340">
        <v>23</v>
      </c>
      <c r="J4340" t="s">
        <v>80</v>
      </c>
      <c r="K4340">
        <v>99284</v>
      </c>
      <c r="O4340">
        <v>1</v>
      </c>
      <c r="P4340">
        <v>2219.9</v>
      </c>
      <c r="Q4340">
        <v>1233.28</v>
      </c>
      <c r="R4340">
        <v>986.62</v>
      </c>
      <c r="S4340">
        <v>246.66</v>
      </c>
      <c r="T4340" t="s">
        <v>30</v>
      </c>
      <c r="X4340" t="s">
        <v>31</v>
      </c>
      <c r="Y4340" t="s">
        <v>32</v>
      </c>
      <c r="Z4340" t="s">
        <v>45</v>
      </c>
      <c r="AA4340" t="str">
        <f>IFERROR(_xlfn.XLOOKUP($J4340,avoidable_ed_reference!$A$2:$A$13,avoidable_ed_reference!$C$2:$C$13),"Not Classified")</f>
        <v>Non-Avoidable</v>
      </c>
      <c r="AB4340" t="str">
        <f>IFERROR(_xlfn.XLOOKUP($B4340,enrollment!$A$2:$A$801,enrollment!$I$2:$I$801),"")</f>
        <v>KY</v>
      </c>
      <c r="AC4340">
        <f>IFERROR(_xlfn.XLOOKUP($B4340,enrollment!$A$2:$A$801,enrollment!$L$2:$L$801),"")</f>
        <v>71</v>
      </c>
      <c r="AD4340" t="str" cm="1">
        <f t="array" ref="AD4340">_xlfn.IFS(AC4340="","Unknown",AC4340&lt;18,"0-17",AC4340&lt;35,"18-34",AC4340&lt;50,"35-49",AC4340&lt;65,"50-64",TRUE,"65+")</f>
        <v>65+</v>
      </c>
      <c r="AE4340">
        <f>IFERROR(_xlfn.XLOOKUP($B4340,enrollment!$A$2:$A$801,enrollment!$O$2:$O$801),"")</f>
        <v>3456789012</v>
      </c>
      <c r="AF4340">
        <f>IFERROR(_xlfn.XLOOKUP($AE4340,providers!$B$2:$B$11,providers!$Q$2:$Q$11),"")</f>
        <v>4</v>
      </c>
      <c r="AG4340" s="1">
        <f t="shared" si="67"/>
        <v>45536</v>
      </c>
    </row>
    <row r="4341" spans="1:33" x14ac:dyDescent="0.25">
      <c r="A4341" t="s">
        <v>5003</v>
      </c>
      <c r="B4341" t="s">
        <v>5000</v>
      </c>
      <c r="C4341">
        <v>6789012345</v>
      </c>
      <c r="D4341">
        <v>6789012345</v>
      </c>
      <c r="E4341" s="1">
        <v>45613</v>
      </c>
      <c r="F4341" s="1">
        <v>45613</v>
      </c>
      <c r="G4341" s="1">
        <v>45644</v>
      </c>
      <c r="H4341" t="s">
        <v>28</v>
      </c>
      <c r="I4341">
        <v>22</v>
      </c>
      <c r="J4341" t="s">
        <v>29</v>
      </c>
      <c r="K4341">
        <v>90837</v>
      </c>
      <c r="O4341">
        <v>1</v>
      </c>
      <c r="P4341">
        <v>216.58</v>
      </c>
      <c r="Q4341">
        <v>160.43</v>
      </c>
      <c r="R4341">
        <v>128.34</v>
      </c>
      <c r="S4341">
        <v>32.090000000000003</v>
      </c>
      <c r="T4341" t="s">
        <v>30</v>
      </c>
      <c r="X4341" t="s">
        <v>31</v>
      </c>
      <c r="Y4341" t="s">
        <v>32</v>
      </c>
      <c r="Z4341" t="s">
        <v>33</v>
      </c>
      <c r="AA4341" t="str">
        <f>IFERROR(_xlfn.XLOOKUP($J4341,avoidable_ed_reference!$A$2:$A$13,avoidable_ed_reference!$C$2:$C$13),"Not Classified")</f>
        <v>Potentially Avoidable</v>
      </c>
      <c r="AB4341" t="str">
        <f>IFERROR(_xlfn.XLOOKUP($B4341,enrollment!$A$2:$A$801,enrollment!$I$2:$I$801),"")</f>
        <v>KY</v>
      </c>
      <c r="AC4341">
        <f>IFERROR(_xlfn.XLOOKUP($B4341,enrollment!$A$2:$A$801,enrollment!$L$2:$L$801),"")</f>
        <v>71</v>
      </c>
      <c r="AD4341" t="str" cm="1">
        <f t="array" ref="AD4341">_xlfn.IFS(AC4341="","Unknown",AC4341&lt;18,"0-17",AC4341&lt;35,"18-34",AC4341&lt;50,"35-49",AC4341&lt;65,"50-64",TRUE,"65+")</f>
        <v>65+</v>
      </c>
      <c r="AE4341">
        <f>IFERROR(_xlfn.XLOOKUP($B4341,enrollment!$A$2:$A$801,enrollment!$O$2:$O$801),"")</f>
        <v>3456789012</v>
      </c>
      <c r="AF4341">
        <f>IFERROR(_xlfn.XLOOKUP($AE4341,providers!$B$2:$B$11,providers!$Q$2:$Q$11),"")</f>
        <v>4</v>
      </c>
      <c r="AG4341" s="1">
        <f t="shared" si="67"/>
        <v>45597</v>
      </c>
    </row>
    <row r="4342" spans="1:33" x14ac:dyDescent="0.25">
      <c r="A4342" t="s">
        <v>5004</v>
      </c>
      <c r="B4342" t="s">
        <v>5000</v>
      </c>
      <c r="C4342">
        <v>3456789012</v>
      </c>
      <c r="D4342">
        <v>3456789012</v>
      </c>
      <c r="E4342" s="1">
        <v>45294</v>
      </c>
      <c r="F4342" s="1">
        <v>45294</v>
      </c>
      <c r="G4342" s="1">
        <v>45310</v>
      </c>
      <c r="H4342" t="s">
        <v>67</v>
      </c>
      <c r="I4342">
        <v>21</v>
      </c>
      <c r="J4342" t="s">
        <v>42</v>
      </c>
      <c r="K4342">
        <v>99223</v>
      </c>
      <c r="O4342">
        <v>1</v>
      </c>
      <c r="P4342">
        <v>19596.88</v>
      </c>
      <c r="Q4342">
        <v>12643.15</v>
      </c>
      <c r="R4342">
        <v>10114.52</v>
      </c>
      <c r="S4342">
        <v>2528.63</v>
      </c>
      <c r="T4342" t="s">
        <v>30</v>
      </c>
      <c r="V4342">
        <v>1</v>
      </c>
      <c r="W4342" s="2" t="s">
        <v>68</v>
      </c>
      <c r="X4342" t="s">
        <v>31</v>
      </c>
      <c r="Y4342" t="s">
        <v>32</v>
      </c>
      <c r="Z4342" t="s">
        <v>69</v>
      </c>
      <c r="AA4342" t="str">
        <f>IFERROR(_xlfn.XLOOKUP($J4342,avoidable_ed_reference!$A$2:$A$13,avoidable_ed_reference!$C$2:$C$13),"Not Classified")</f>
        <v>Non-Avoidable</v>
      </c>
      <c r="AB4342" t="str">
        <f>IFERROR(_xlfn.XLOOKUP($B4342,enrollment!$A$2:$A$801,enrollment!$I$2:$I$801),"")</f>
        <v>KY</v>
      </c>
      <c r="AC4342">
        <f>IFERROR(_xlfn.XLOOKUP($B4342,enrollment!$A$2:$A$801,enrollment!$L$2:$L$801),"")</f>
        <v>71</v>
      </c>
      <c r="AD4342" t="str" cm="1">
        <f t="array" ref="AD4342">_xlfn.IFS(AC4342="","Unknown",AC4342&lt;18,"0-17",AC4342&lt;35,"18-34",AC4342&lt;50,"35-49",AC4342&lt;65,"50-64",TRUE,"65+")</f>
        <v>65+</v>
      </c>
      <c r="AE4342">
        <f>IFERROR(_xlfn.XLOOKUP($B4342,enrollment!$A$2:$A$801,enrollment!$O$2:$O$801),"")</f>
        <v>3456789012</v>
      </c>
      <c r="AF4342">
        <f>IFERROR(_xlfn.XLOOKUP($AE4342,providers!$B$2:$B$11,providers!$Q$2:$Q$11),"")</f>
        <v>4</v>
      </c>
      <c r="AG4342" s="1">
        <f t="shared" si="67"/>
        <v>45292</v>
      </c>
    </row>
    <row r="4343" spans="1:33" x14ac:dyDescent="0.25">
      <c r="A4343" t="s">
        <v>5005</v>
      </c>
      <c r="B4343" t="s">
        <v>5000</v>
      </c>
      <c r="C4343">
        <v>5678901234</v>
      </c>
      <c r="D4343">
        <v>5678901234</v>
      </c>
      <c r="E4343" s="1">
        <v>45332</v>
      </c>
      <c r="F4343" s="1">
        <v>45332</v>
      </c>
      <c r="G4343" s="1">
        <v>45363</v>
      </c>
      <c r="H4343" t="s">
        <v>28</v>
      </c>
      <c r="I4343">
        <v>20</v>
      </c>
      <c r="J4343" t="s">
        <v>35</v>
      </c>
      <c r="K4343">
        <v>99213</v>
      </c>
      <c r="O4343">
        <v>1</v>
      </c>
      <c r="P4343">
        <v>181.9</v>
      </c>
      <c r="Q4343">
        <v>139.91999999999999</v>
      </c>
      <c r="R4343">
        <v>111.94</v>
      </c>
      <c r="S4343">
        <v>27.98</v>
      </c>
      <c r="T4343" t="s">
        <v>30</v>
      </c>
      <c r="X4343" t="s">
        <v>31</v>
      </c>
      <c r="Y4343" t="s">
        <v>32</v>
      </c>
      <c r="Z4343" t="s">
        <v>36</v>
      </c>
      <c r="AA4343" t="str">
        <f>IFERROR(_xlfn.XLOOKUP($J4343,avoidable_ed_reference!$A$2:$A$13,avoidable_ed_reference!$C$2:$C$13),"Not Classified")</f>
        <v>Avoidable</v>
      </c>
      <c r="AB4343" t="str">
        <f>IFERROR(_xlfn.XLOOKUP($B4343,enrollment!$A$2:$A$801,enrollment!$I$2:$I$801),"")</f>
        <v>KY</v>
      </c>
      <c r="AC4343">
        <f>IFERROR(_xlfn.XLOOKUP($B4343,enrollment!$A$2:$A$801,enrollment!$L$2:$L$801),"")</f>
        <v>71</v>
      </c>
      <c r="AD4343" t="str" cm="1">
        <f t="array" ref="AD4343">_xlfn.IFS(AC4343="","Unknown",AC4343&lt;18,"0-17",AC4343&lt;35,"18-34",AC4343&lt;50,"35-49",AC4343&lt;65,"50-64",TRUE,"65+")</f>
        <v>65+</v>
      </c>
      <c r="AE4343">
        <f>IFERROR(_xlfn.XLOOKUP($B4343,enrollment!$A$2:$A$801,enrollment!$O$2:$O$801),"")</f>
        <v>3456789012</v>
      </c>
      <c r="AF4343">
        <f>IFERROR(_xlfn.XLOOKUP($AE4343,providers!$B$2:$B$11,providers!$Q$2:$Q$11),"")</f>
        <v>4</v>
      </c>
      <c r="AG4343" s="1">
        <f t="shared" si="67"/>
        <v>45323</v>
      </c>
    </row>
    <row r="4344" spans="1:33" x14ac:dyDescent="0.25">
      <c r="A4344" t="s">
        <v>5006</v>
      </c>
      <c r="B4344" t="s">
        <v>5007</v>
      </c>
      <c r="C4344">
        <v>7890123456</v>
      </c>
      <c r="D4344">
        <v>7890123456</v>
      </c>
      <c r="E4344" s="1">
        <v>45430</v>
      </c>
      <c r="F4344" s="1">
        <v>45430</v>
      </c>
      <c r="G4344" s="1">
        <v>45462</v>
      </c>
      <c r="H4344" t="s">
        <v>28</v>
      </c>
      <c r="I4344">
        <v>23</v>
      </c>
      <c r="J4344" t="s">
        <v>93</v>
      </c>
      <c r="K4344">
        <v>99284</v>
      </c>
      <c r="O4344">
        <v>1</v>
      </c>
      <c r="P4344">
        <v>2023.87</v>
      </c>
      <c r="Q4344">
        <v>1124.3699999999999</v>
      </c>
      <c r="R4344">
        <v>899.5</v>
      </c>
      <c r="S4344">
        <v>224.87</v>
      </c>
      <c r="T4344" t="s">
        <v>30</v>
      </c>
      <c r="X4344" t="s">
        <v>52</v>
      </c>
      <c r="Y4344" t="s">
        <v>44</v>
      </c>
      <c r="Z4344" t="s">
        <v>45</v>
      </c>
      <c r="AA4344" t="str">
        <f>IFERROR(_xlfn.XLOOKUP($J4344,avoidable_ed_reference!$A$2:$A$13,avoidable_ed_reference!$C$2:$C$13),"Not Classified")</f>
        <v>Avoidable</v>
      </c>
      <c r="AB4344" t="str">
        <f>IFERROR(_xlfn.XLOOKUP($B4344,enrollment!$A$2:$A$801,enrollment!$I$2:$I$801),"")</f>
        <v>OH</v>
      </c>
      <c r="AC4344">
        <f>IFERROR(_xlfn.XLOOKUP($B4344,enrollment!$A$2:$A$801,enrollment!$L$2:$L$801),"")</f>
        <v>82</v>
      </c>
      <c r="AD4344" t="str" cm="1">
        <f t="array" ref="AD4344">_xlfn.IFS(AC4344="","Unknown",AC4344&lt;18,"0-17",AC4344&lt;35,"18-34",AC4344&lt;50,"35-49",AC4344&lt;65,"50-64",TRUE,"65+")</f>
        <v>65+</v>
      </c>
      <c r="AE4344">
        <f>IFERROR(_xlfn.XLOOKUP($B4344,enrollment!$A$2:$A$801,enrollment!$O$2:$O$801),"")</f>
        <v>2345678901</v>
      </c>
      <c r="AF4344">
        <f>IFERROR(_xlfn.XLOOKUP($AE4344,providers!$B$2:$B$11,providers!$Q$2:$Q$11),"")</f>
        <v>4.2</v>
      </c>
      <c r="AG4344" s="1">
        <f t="shared" si="67"/>
        <v>45413</v>
      </c>
    </row>
    <row r="4345" spans="1:33" x14ac:dyDescent="0.25">
      <c r="A4345" t="s">
        <v>5008</v>
      </c>
      <c r="B4345" t="s">
        <v>5007</v>
      </c>
      <c r="C4345">
        <v>2345678901</v>
      </c>
      <c r="D4345">
        <v>2345678901</v>
      </c>
      <c r="E4345" s="1">
        <v>45520</v>
      </c>
      <c r="F4345" s="1">
        <v>45520</v>
      </c>
      <c r="G4345" s="1">
        <v>45535</v>
      </c>
      <c r="H4345" t="s">
        <v>28</v>
      </c>
      <c r="I4345">
        <v>11</v>
      </c>
      <c r="J4345" t="s">
        <v>47</v>
      </c>
      <c r="K4345">
        <v>99213</v>
      </c>
      <c r="O4345">
        <v>1</v>
      </c>
      <c r="P4345">
        <v>171.3</v>
      </c>
      <c r="Q4345">
        <v>126.89</v>
      </c>
      <c r="R4345">
        <v>101.51</v>
      </c>
      <c r="S4345">
        <v>25.38</v>
      </c>
      <c r="T4345" t="s">
        <v>30</v>
      </c>
      <c r="X4345" t="s">
        <v>52</v>
      </c>
      <c r="Y4345" t="s">
        <v>44</v>
      </c>
      <c r="Z4345" t="s">
        <v>39</v>
      </c>
      <c r="AA4345" t="str">
        <f>IFERROR(_xlfn.XLOOKUP($J4345,avoidable_ed_reference!$A$2:$A$13,avoidable_ed_reference!$C$2:$C$13),"Not Classified")</f>
        <v>Not Classified</v>
      </c>
      <c r="AB4345" t="str">
        <f>IFERROR(_xlfn.XLOOKUP($B4345,enrollment!$A$2:$A$801,enrollment!$I$2:$I$801),"")</f>
        <v>OH</v>
      </c>
      <c r="AC4345">
        <f>IFERROR(_xlfn.XLOOKUP($B4345,enrollment!$A$2:$A$801,enrollment!$L$2:$L$801),"")</f>
        <v>82</v>
      </c>
      <c r="AD4345" t="str" cm="1">
        <f t="array" ref="AD4345">_xlfn.IFS(AC4345="","Unknown",AC4345&lt;18,"0-17",AC4345&lt;35,"18-34",AC4345&lt;50,"35-49",AC4345&lt;65,"50-64",TRUE,"65+")</f>
        <v>65+</v>
      </c>
      <c r="AE4345">
        <f>IFERROR(_xlfn.XLOOKUP($B4345,enrollment!$A$2:$A$801,enrollment!$O$2:$O$801),"")</f>
        <v>2345678901</v>
      </c>
      <c r="AF4345">
        <f>IFERROR(_xlfn.XLOOKUP($AE4345,providers!$B$2:$B$11,providers!$Q$2:$Q$11),"")</f>
        <v>4.2</v>
      </c>
      <c r="AG4345" s="1">
        <f t="shared" si="67"/>
        <v>45505</v>
      </c>
    </row>
    <row r="4346" spans="1:33" x14ac:dyDescent="0.25">
      <c r="A4346" t="s">
        <v>5009</v>
      </c>
      <c r="B4346" t="s">
        <v>5007</v>
      </c>
      <c r="C4346">
        <v>2345678901</v>
      </c>
      <c r="D4346">
        <v>2345678901</v>
      </c>
      <c r="E4346" s="1">
        <v>45478</v>
      </c>
      <c r="F4346" s="1">
        <v>45478</v>
      </c>
      <c r="G4346" s="1">
        <v>45493</v>
      </c>
      <c r="H4346" t="s">
        <v>28</v>
      </c>
      <c r="I4346">
        <v>11</v>
      </c>
      <c r="J4346" t="s">
        <v>38</v>
      </c>
      <c r="K4346">
        <v>99213</v>
      </c>
      <c r="O4346">
        <v>1</v>
      </c>
      <c r="P4346">
        <v>189.11</v>
      </c>
      <c r="Q4346">
        <v>140.08000000000001</v>
      </c>
      <c r="R4346">
        <v>112.06</v>
      </c>
      <c r="S4346">
        <v>28.02</v>
      </c>
      <c r="T4346" t="s">
        <v>30</v>
      </c>
      <c r="X4346" t="s">
        <v>52</v>
      </c>
      <c r="Y4346" t="s">
        <v>44</v>
      </c>
      <c r="Z4346" t="s">
        <v>39</v>
      </c>
      <c r="AA4346" t="str">
        <f>IFERROR(_xlfn.XLOOKUP($J4346,avoidable_ed_reference!$A$2:$A$13,avoidable_ed_reference!$C$2:$C$13),"Not Classified")</f>
        <v>Not Classified</v>
      </c>
      <c r="AB4346" t="str">
        <f>IFERROR(_xlfn.XLOOKUP($B4346,enrollment!$A$2:$A$801,enrollment!$I$2:$I$801),"")</f>
        <v>OH</v>
      </c>
      <c r="AC4346">
        <f>IFERROR(_xlfn.XLOOKUP($B4346,enrollment!$A$2:$A$801,enrollment!$L$2:$L$801),"")</f>
        <v>82</v>
      </c>
      <c r="AD4346" t="str" cm="1">
        <f t="array" ref="AD4346">_xlfn.IFS(AC4346="","Unknown",AC4346&lt;18,"0-17",AC4346&lt;35,"18-34",AC4346&lt;50,"35-49",AC4346&lt;65,"50-64",TRUE,"65+")</f>
        <v>65+</v>
      </c>
      <c r="AE4346">
        <f>IFERROR(_xlfn.XLOOKUP($B4346,enrollment!$A$2:$A$801,enrollment!$O$2:$O$801),"")</f>
        <v>2345678901</v>
      </c>
      <c r="AF4346">
        <f>IFERROR(_xlfn.XLOOKUP($AE4346,providers!$B$2:$B$11,providers!$Q$2:$Q$11),"")</f>
        <v>4.2</v>
      </c>
      <c r="AG4346" s="1">
        <f t="shared" si="67"/>
        <v>45474</v>
      </c>
    </row>
    <row r="4347" spans="1:33" x14ac:dyDescent="0.25">
      <c r="A4347" t="s">
        <v>5010</v>
      </c>
      <c r="B4347" t="s">
        <v>5007</v>
      </c>
      <c r="C4347">
        <v>2345678901</v>
      </c>
      <c r="D4347">
        <v>2345678901</v>
      </c>
      <c r="E4347" s="1">
        <v>45616</v>
      </c>
      <c r="F4347" s="1">
        <v>45616</v>
      </c>
      <c r="G4347" s="1">
        <v>45642</v>
      </c>
      <c r="H4347" t="s">
        <v>28</v>
      </c>
      <c r="I4347">
        <v>23</v>
      </c>
      <c r="J4347" t="s">
        <v>221</v>
      </c>
      <c r="K4347">
        <v>99284</v>
      </c>
      <c r="O4347">
        <v>1</v>
      </c>
      <c r="P4347">
        <v>1958.26</v>
      </c>
      <c r="Q4347">
        <v>1087.92</v>
      </c>
      <c r="R4347">
        <v>870.34</v>
      </c>
      <c r="S4347">
        <v>217.58</v>
      </c>
      <c r="T4347" t="s">
        <v>30</v>
      </c>
      <c r="X4347" t="s">
        <v>52</v>
      </c>
      <c r="Y4347" t="s">
        <v>44</v>
      </c>
      <c r="Z4347" t="s">
        <v>45</v>
      </c>
      <c r="AA4347" t="str">
        <f>IFERROR(_xlfn.XLOOKUP($J4347,avoidable_ed_reference!$A$2:$A$13,avoidable_ed_reference!$C$2:$C$13),"Not Classified")</f>
        <v>Avoidable</v>
      </c>
      <c r="AB4347" t="str">
        <f>IFERROR(_xlfn.XLOOKUP($B4347,enrollment!$A$2:$A$801,enrollment!$I$2:$I$801),"")</f>
        <v>OH</v>
      </c>
      <c r="AC4347">
        <f>IFERROR(_xlfn.XLOOKUP($B4347,enrollment!$A$2:$A$801,enrollment!$L$2:$L$801),"")</f>
        <v>82</v>
      </c>
      <c r="AD4347" t="str" cm="1">
        <f t="array" ref="AD4347">_xlfn.IFS(AC4347="","Unknown",AC4347&lt;18,"0-17",AC4347&lt;35,"18-34",AC4347&lt;50,"35-49",AC4347&lt;65,"50-64",TRUE,"65+")</f>
        <v>65+</v>
      </c>
      <c r="AE4347">
        <f>IFERROR(_xlfn.XLOOKUP($B4347,enrollment!$A$2:$A$801,enrollment!$O$2:$O$801),"")</f>
        <v>2345678901</v>
      </c>
      <c r="AF4347">
        <f>IFERROR(_xlfn.XLOOKUP($AE4347,providers!$B$2:$B$11,providers!$Q$2:$Q$11),"")</f>
        <v>4.2</v>
      </c>
      <c r="AG4347" s="1">
        <f t="shared" si="67"/>
        <v>45597</v>
      </c>
    </row>
    <row r="4348" spans="1:33" x14ac:dyDescent="0.25">
      <c r="A4348" t="s">
        <v>5011</v>
      </c>
      <c r="B4348" t="s">
        <v>5007</v>
      </c>
      <c r="C4348">
        <v>3456789012</v>
      </c>
      <c r="D4348">
        <v>3456789012</v>
      </c>
      <c r="E4348" s="1">
        <v>45450</v>
      </c>
      <c r="F4348" s="1">
        <v>45450</v>
      </c>
      <c r="G4348" s="1">
        <v>45471</v>
      </c>
      <c r="H4348" t="s">
        <v>59</v>
      </c>
      <c r="J4348" t="s">
        <v>60</v>
      </c>
      <c r="L4348" s="2" t="s">
        <v>61</v>
      </c>
      <c r="M4348" t="s">
        <v>62</v>
      </c>
      <c r="N4348" t="s">
        <v>63</v>
      </c>
      <c r="O4348">
        <v>1</v>
      </c>
      <c r="P4348">
        <v>760.45</v>
      </c>
      <c r="Q4348">
        <v>691.32</v>
      </c>
      <c r="R4348">
        <v>553.05999999999995</v>
      </c>
      <c r="S4348">
        <v>138.26</v>
      </c>
      <c r="T4348" t="s">
        <v>30</v>
      </c>
      <c r="X4348" t="s">
        <v>52</v>
      </c>
      <c r="Y4348" t="s">
        <v>44</v>
      </c>
      <c r="Z4348" t="s">
        <v>64</v>
      </c>
      <c r="AA4348" t="str">
        <f>IFERROR(_xlfn.XLOOKUP($J4348,avoidable_ed_reference!$A$2:$A$13,avoidable_ed_reference!$C$2:$C$13),"Not Classified")</f>
        <v>Not Classified</v>
      </c>
      <c r="AB4348" t="str">
        <f>IFERROR(_xlfn.XLOOKUP($B4348,enrollment!$A$2:$A$801,enrollment!$I$2:$I$801),"")</f>
        <v>OH</v>
      </c>
      <c r="AC4348">
        <f>IFERROR(_xlfn.XLOOKUP($B4348,enrollment!$A$2:$A$801,enrollment!$L$2:$L$801),"")</f>
        <v>82</v>
      </c>
      <c r="AD4348" t="str" cm="1">
        <f t="array" ref="AD4348">_xlfn.IFS(AC4348="","Unknown",AC4348&lt;18,"0-17",AC4348&lt;35,"18-34",AC4348&lt;50,"35-49",AC4348&lt;65,"50-64",TRUE,"65+")</f>
        <v>65+</v>
      </c>
      <c r="AE4348">
        <f>IFERROR(_xlfn.XLOOKUP($B4348,enrollment!$A$2:$A$801,enrollment!$O$2:$O$801),"")</f>
        <v>2345678901</v>
      </c>
      <c r="AF4348">
        <f>IFERROR(_xlfn.XLOOKUP($AE4348,providers!$B$2:$B$11,providers!$Q$2:$Q$11),"")</f>
        <v>4.2</v>
      </c>
      <c r="AG4348" s="1">
        <f t="shared" si="67"/>
        <v>45444</v>
      </c>
    </row>
    <row r="4349" spans="1:33" x14ac:dyDescent="0.25">
      <c r="A4349" t="s">
        <v>5012</v>
      </c>
      <c r="B4349" t="s">
        <v>5007</v>
      </c>
      <c r="C4349">
        <v>2345678901</v>
      </c>
      <c r="D4349">
        <v>2345678901</v>
      </c>
      <c r="E4349" s="1">
        <v>45493</v>
      </c>
      <c r="F4349" s="1">
        <v>45493</v>
      </c>
      <c r="G4349" s="1">
        <v>45528</v>
      </c>
      <c r="H4349" t="s">
        <v>59</v>
      </c>
      <c r="J4349" t="s">
        <v>60</v>
      </c>
      <c r="L4349" s="2" t="s">
        <v>82</v>
      </c>
      <c r="M4349" t="s">
        <v>83</v>
      </c>
      <c r="N4349" t="s">
        <v>84</v>
      </c>
      <c r="O4349">
        <v>1</v>
      </c>
      <c r="P4349">
        <v>1004.17</v>
      </c>
      <c r="Q4349">
        <v>912.88</v>
      </c>
      <c r="R4349">
        <v>730.3</v>
      </c>
      <c r="S4349">
        <v>182.58</v>
      </c>
      <c r="T4349" t="s">
        <v>30</v>
      </c>
      <c r="X4349" t="s">
        <v>52</v>
      </c>
      <c r="Y4349" t="s">
        <v>44</v>
      </c>
      <c r="Z4349" t="s">
        <v>64</v>
      </c>
      <c r="AA4349" t="str">
        <f>IFERROR(_xlfn.XLOOKUP($J4349,avoidable_ed_reference!$A$2:$A$13,avoidable_ed_reference!$C$2:$C$13),"Not Classified")</f>
        <v>Not Classified</v>
      </c>
      <c r="AB4349" t="str">
        <f>IFERROR(_xlfn.XLOOKUP($B4349,enrollment!$A$2:$A$801,enrollment!$I$2:$I$801),"")</f>
        <v>OH</v>
      </c>
      <c r="AC4349">
        <f>IFERROR(_xlfn.XLOOKUP($B4349,enrollment!$A$2:$A$801,enrollment!$L$2:$L$801),"")</f>
        <v>82</v>
      </c>
      <c r="AD4349" t="str" cm="1">
        <f t="array" ref="AD4349">_xlfn.IFS(AC4349="","Unknown",AC4349&lt;18,"0-17",AC4349&lt;35,"18-34",AC4349&lt;50,"35-49",AC4349&lt;65,"50-64",TRUE,"65+")</f>
        <v>65+</v>
      </c>
      <c r="AE4349">
        <f>IFERROR(_xlfn.XLOOKUP($B4349,enrollment!$A$2:$A$801,enrollment!$O$2:$O$801),"")</f>
        <v>2345678901</v>
      </c>
      <c r="AF4349">
        <f>IFERROR(_xlfn.XLOOKUP($AE4349,providers!$B$2:$B$11,providers!$Q$2:$Q$11),"")</f>
        <v>4.2</v>
      </c>
      <c r="AG4349" s="1">
        <f t="shared" si="67"/>
        <v>45474</v>
      </c>
    </row>
    <row r="4350" spans="1:33" x14ac:dyDescent="0.25">
      <c r="A4350" t="s">
        <v>5013</v>
      </c>
      <c r="B4350" t="s">
        <v>5007</v>
      </c>
      <c r="C4350">
        <v>2345678901</v>
      </c>
      <c r="D4350">
        <v>2345678901</v>
      </c>
      <c r="E4350" s="1">
        <v>45563</v>
      </c>
      <c r="F4350" s="1">
        <v>45563</v>
      </c>
      <c r="G4350" s="1">
        <v>45593</v>
      </c>
      <c r="H4350" t="s">
        <v>28</v>
      </c>
      <c r="I4350">
        <v>11</v>
      </c>
      <c r="J4350" t="s">
        <v>47</v>
      </c>
      <c r="K4350">
        <v>99213</v>
      </c>
      <c r="O4350">
        <v>1</v>
      </c>
      <c r="P4350">
        <v>236.01</v>
      </c>
      <c r="Q4350">
        <v>174.82</v>
      </c>
      <c r="R4350">
        <v>139.86000000000001</v>
      </c>
      <c r="S4350">
        <v>34.96</v>
      </c>
      <c r="T4350" t="s">
        <v>30</v>
      </c>
      <c r="X4350" t="s">
        <v>52</v>
      </c>
      <c r="Y4350" t="s">
        <v>44</v>
      </c>
      <c r="Z4350" t="s">
        <v>39</v>
      </c>
      <c r="AA4350" t="str">
        <f>IFERROR(_xlfn.XLOOKUP($J4350,avoidable_ed_reference!$A$2:$A$13,avoidable_ed_reference!$C$2:$C$13),"Not Classified")</f>
        <v>Not Classified</v>
      </c>
      <c r="AB4350" t="str">
        <f>IFERROR(_xlfn.XLOOKUP($B4350,enrollment!$A$2:$A$801,enrollment!$I$2:$I$801),"")</f>
        <v>OH</v>
      </c>
      <c r="AC4350">
        <f>IFERROR(_xlfn.XLOOKUP($B4350,enrollment!$A$2:$A$801,enrollment!$L$2:$L$801),"")</f>
        <v>82</v>
      </c>
      <c r="AD4350" t="str" cm="1">
        <f t="array" ref="AD4350">_xlfn.IFS(AC4350="","Unknown",AC4350&lt;18,"0-17",AC4350&lt;35,"18-34",AC4350&lt;50,"35-49",AC4350&lt;65,"50-64",TRUE,"65+")</f>
        <v>65+</v>
      </c>
      <c r="AE4350">
        <f>IFERROR(_xlfn.XLOOKUP($B4350,enrollment!$A$2:$A$801,enrollment!$O$2:$O$801),"")</f>
        <v>2345678901</v>
      </c>
      <c r="AF4350">
        <f>IFERROR(_xlfn.XLOOKUP($AE4350,providers!$B$2:$B$11,providers!$Q$2:$Q$11),"")</f>
        <v>4.2</v>
      </c>
      <c r="AG4350" s="1">
        <f t="shared" si="67"/>
        <v>45536</v>
      </c>
    </row>
    <row r="4351" spans="1:33" x14ac:dyDescent="0.25">
      <c r="A4351" t="s">
        <v>5014</v>
      </c>
      <c r="B4351" t="s">
        <v>5007</v>
      </c>
      <c r="C4351">
        <v>2345678901</v>
      </c>
      <c r="D4351">
        <v>2345678901</v>
      </c>
      <c r="E4351" s="1">
        <v>45302</v>
      </c>
      <c r="F4351" s="1">
        <v>45302</v>
      </c>
      <c r="G4351" s="1">
        <v>45330</v>
      </c>
      <c r="H4351" t="s">
        <v>28</v>
      </c>
      <c r="I4351">
        <v>11</v>
      </c>
      <c r="J4351" t="s">
        <v>35</v>
      </c>
      <c r="K4351">
        <v>99213</v>
      </c>
      <c r="O4351">
        <v>1</v>
      </c>
      <c r="P4351">
        <v>237.33</v>
      </c>
      <c r="Q4351">
        <v>175.8</v>
      </c>
      <c r="R4351">
        <v>140.63999999999999</v>
      </c>
      <c r="S4351">
        <v>35.159999999999997</v>
      </c>
      <c r="T4351" t="s">
        <v>30</v>
      </c>
      <c r="X4351" t="s">
        <v>52</v>
      </c>
      <c r="Y4351" t="s">
        <v>44</v>
      </c>
      <c r="Z4351" t="s">
        <v>39</v>
      </c>
      <c r="AA4351" t="str">
        <f>IFERROR(_xlfn.XLOOKUP($J4351,avoidable_ed_reference!$A$2:$A$13,avoidable_ed_reference!$C$2:$C$13),"Not Classified")</f>
        <v>Avoidable</v>
      </c>
      <c r="AB4351" t="str">
        <f>IFERROR(_xlfn.XLOOKUP($B4351,enrollment!$A$2:$A$801,enrollment!$I$2:$I$801),"")</f>
        <v>OH</v>
      </c>
      <c r="AC4351">
        <f>IFERROR(_xlfn.XLOOKUP($B4351,enrollment!$A$2:$A$801,enrollment!$L$2:$L$801),"")</f>
        <v>82</v>
      </c>
      <c r="AD4351" t="str" cm="1">
        <f t="array" ref="AD4351">_xlfn.IFS(AC4351="","Unknown",AC4351&lt;18,"0-17",AC4351&lt;35,"18-34",AC4351&lt;50,"35-49",AC4351&lt;65,"50-64",TRUE,"65+")</f>
        <v>65+</v>
      </c>
      <c r="AE4351">
        <f>IFERROR(_xlfn.XLOOKUP($B4351,enrollment!$A$2:$A$801,enrollment!$O$2:$O$801),"")</f>
        <v>2345678901</v>
      </c>
      <c r="AF4351">
        <f>IFERROR(_xlfn.XLOOKUP($AE4351,providers!$B$2:$B$11,providers!$Q$2:$Q$11),"")</f>
        <v>4.2</v>
      </c>
      <c r="AG4351" s="1">
        <f t="shared" si="67"/>
        <v>45292</v>
      </c>
    </row>
    <row r="4352" spans="1:33" x14ac:dyDescent="0.25">
      <c r="A4352" t="s">
        <v>5015</v>
      </c>
      <c r="B4352" t="s">
        <v>5007</v>
      </c>
      <c r="C4352">
        <v>2345678901</v>
      </c>
      <c r="D4352">
        <v>2345678901</v>
      </c>
      <c r="E4352" s="1">
        <v>45581</v>
      </c>
      <c r="F4352" s="1">
        <v>45581</v>
      </c>
      <c r="G4352" s="1">
        <v>45610</v>
      </c>
      <c r="H4352" t="s">
        <v>28</v>
      </c>
      <c r="I4352">
        <v>11</v>
      </c>
      <c r="J4352" t="s">
        <v>35</v>
      </c>
      <c r="K4352">
        <v>99213</v>
      </c>
      <c r="O4352">
        <v>1</v>
      </c>
      <c r="P4352">
        <v>165.5</v>
      </c>
      <c r="Q4352">
        <v>122.59</v>
      </c>
      <c r="R4352">
        <v>98.07</v>
      </c>
      <c r="S4352">
        <v>24.52</v>
      </c>
      <c r="T4352" t="s">
        <v>30</v>
      </c>
      <c r="X4352" t="s">
        <v>52</v>
      </c>
      <c r="Y4352" t="s">
        <v>44</v>
      </c>
      <c r="Z4352" t="s">
        <v>39</v>
      </c>
      <c r="AA4352" t="str">
        <f>IFERROR(_xlfn.XLOOKUP($J4352,avoidable_ed_reference!$A$2:$A$13,avoidable_ed_reference!$C$2:$C$13),"Not Classified")</f>
        <v>Avoidable</v>
      </c>
      <c r="AB4352" t="str">
        <f>IFERROR(_xlfn.XLOOKUP($B4352,enrollment!$A$2:$A$801,enrollment!$I$2:$I$801),"")</f>
        <v>OH</v>
      </c>
      <c r="AC4352">
        <f>IFERROR(_xlfn.XLOOKUP($B4352,enrollment!$A$2:$A$801,enrollment!$L$2:$L$801),"")</f>
        <v>82</v>
      </c>
      <c r="AD4352" t="str" cm="1">
        <f t="array" ref="AD4352">_xlfn.IFS(AC4352="","Unknown",AC4352&lt;18,"0-17",AC4352&lt;35,"18-34",AC4352&lt;50,"35-49",AC4352&lt;65,"50-64",TRUE,"65+")</f>
        <v>65+</v>
      </c>
      <c r="AE4352">
        <f>IFERROR(_xlfn.XLOOKUP($B4352,enrollment!$A$2:$A$801,enrollment!$O$2:$O$801),"")</f>
        <v>2345678901</v>
      </c>
      <c r="AF4352">
        <f>IFERROR(_xlfn.XLOOKUP($AE4352,providers!$B$2:$B$11,providers!$Q$2:$Q$11),"")</f>
        <v>4.2</v>
      </c>
      <c r="AG4352" s="1">
        <f t="shared" si="67"/>
        <v>45566</v>
      </c>
    </row>
    <row r="4353" spans="1:33" x14ac:dyDescent="0.25">
      <c r="A4353" t="s">
        <v>5016</v>
      </c>
      <c r="B4353" t="s">
        <v>5007</v>
      </c>
      <c r="C4353">
        <v>7890123456</v>
      </c>
      <c r="D4353">
        <v>7890123456</v>
      </c>
      <c r="E4353" s="1">
        <v>45305</v>
      </c>
      <c r="F4353" s="1">
        <v>45305</v>
      </c>
      <c r="G4353" s="1">
        <v>45337</v>
      </c>
      <c r="H4353" t="s">
        <v>28</v>
      </c>
      <c r="I4353">
        <v>22</v>
      </c>
      <c r="J4353" t="s">
        <v>29</v>
      </c>
      <c r="K4353">
        <v>90837</v>
      </c>
      <c r="O4353">
        <v>1</v>
      </c>
      <c r="P4353">
        <v>244.3</v>
      </c>
      <c r="Q4353">
        <v>180.96</v>
      </c>
      <c r="R4353">
        <v>144.77000000000001</v>
      </c>
      <c r="S4353">
        <v>36.19</v>
      </c>
      <c r="T4353" t="s">
        <v>30</v>
      </c>
      <c r="X4353" t="s">
        <v>52</v>
      </c>
      <c r="Y4353" t="s">
        <v>44</v>
      </c>
      <c r="Z4353" t="s">
        <v>33</v>
      </c>
      <c r="AA4353" t="str">
        <f>IFERROR(_xlfn.XLOOKUP($J4353,avoidable_ed_reference!$A$2:$A$13,avoidable_ed_reference!$C$2:$C$13),"Not Classified")</f>
        <v>Potentially Avoidable</v>
      </c>
      <c r="AB4353" t="str">
        <f>IFERROR(_xlfn.XLOOKUP($B4353,enrollment!$A$2:$A$801,enrollment!$I$2:$I$801),"")</f>
        <v>OH</v>
      </c>
      <c r="AC4353">
        <f>IFERROR(_xlfn.XLOOKUP($B4353,enrollment!$A$2:$A$801,enrollment!$L$2:$L$801),"")</f>
        <v>82</v>
      </c>
      <c r="AD4353" t="str" cm="1">
        <f t="array" ref="AD4353">_xlfn.IFS(AC4353="","Unknown",AC4353&lt;18,"0-17",AC4353&lt;35,"18-34",AC4353&lt;50,"35-49",AC4353&lt;65,"50-64",TRUE,"65+")</f>
        <v>65+</v>
      </c>
      <c r="AE4353">
        <f>IFERROR(_xlfn.XLOOKUP($B4353,enrollment!$A$2:$A$801,enrollment!$O$2:$O$801),"")</f>
        <v>2345678901</v>
      </c>
      <c r="AF4353">
        <f>IFERROR(_xlfn.XLOOKUP($AE4353,providers!$B$2:$B$11,providers!$Q$2:$Q$11),"")</f>
        <v>4.2</v>
      </c>
      <c r="AG4353" s="1">
        <f t="shared" si="67"/>
        <v>45292</v>
      </c>
    </row>
    <row r="4354" spans="1:33" x14ac:dyDescent="0.25">
      <c r="A4354" t="s">
        <v>5017</v>
      </c>
      <c r="B4354" t="s">
        <v>5007</v>
      </c>
      <c r="C4354">
        <v>2345678901</v>
      </c>
      <c r="D4354">
        <v>2345678901</v>
      </c>
      <c r="E4354" s="1">
        <v>45304</v>
      </c>
      <c r="F4354" s="1">
        <v>45304</v>
      </c>
      <c r="G4354" s="1">
        <v>45335</v>
      </c>
      <c r="H4354" t="s">
        <v>28</v>
      </c>
      <c r="I4354">
        <v>11</v>
      </c>
      <c r="J4354" t="s">
        <v>38</v>
      </c>
      <c r="K4354">
        <v>99213</v>
      </c>
      <c r="O4354">
        <v>1</v>
      </c>
      <c r="P4354">
        <v>183.29</v>
      </c>
      <c r="Q4354">
        <v>135.77000000000001</v>
      </c>
      <c r="R4354">
        <v>108.62</v>
      </c>
      <c r="S4354">
        <v>27.15</v>
      </c>
      <c r="T4354" t="s">
        <v>30</v>
      </c>
      <c r="X4354" t="s">
        <v>52</v>
      </c>
      <c r="Y4354" t="s">
        <v>44</v>
      </c>
      <c r="Z4354" t="s">
        <v>39</v>
      </c>
      <c r="AA4354" t="str">
        <f>IFERROR(_xlfn.XLOOKUP($J4354,avoidable_ed_reference!$A$2:$A$13,avoidable_ed_reference!$C$2:$C$13),"Not Classified")</f>
        <v>Not Classified</v>
      </c>
      <c r="AB4354" t="str">
        <f>IFERROR(_xlfn.XLOOKUP($B4354,enrollment!$A$2:$A$801,enrollment!$I$2:$I$801),"")</f>
        <v>OH</v>
      </c>
      <c r="AC4354">
        <f>IFERROR(_xlfn.XLOOKUP($B4354,enrollment!$A$2:$A$801,enrollment!$L$2:$L$801),"")</f>
        <v>82</v>
      </c>
      <c r="AD4354" t="str" cm="1">
        <f t="array" ref="AD4354">_xlfn.IFS(AC4354="","Unknown",AC4354&lt;18,"0-17",AC4354&lt;35,"18-34",AC4354&lt;50,"35-49",AC4354&lt;65,"50-64",TRUE,"65+")</f>
        <v>65+</v>
      </c>
      <c r="AE4354">
        <f>IFERROR(_xlfn.XLOOKUP($B4354,enrollment!$A$2:$A$801,enrollment!$O$2:$O$801),"")</f>
        <v>2345678901</v>
      </c>
      <c r="AF4354">
        <f>IFERROR(_xlfn.XLOOKUP($AE4354,providers!$B$2:$B$11,providers!$Q$2:$Q$11),"")</f>
        <v>4.2</v>
      </c>
      <c r="AG4354" s="1">
        <f t="shared" si="67"/>
        <v>45292</v>
      </c>
    </row>
    <row r="4355" spans="1:33" x14ac:dyDescent="0.25">
      <c r="A4355" t="s">
        <v>5018</v>
      </c>
      <c r="B4355" t="s">
        <v>5007</v>
      </c>
      <c r="C4355">
        <v>2345678901</v>
      </c>
      <c r="D4355">
        <v>2345678901</v>
      </c>
      <c r="E4355" s="1">
        <v>45400</v>
      </c>
      <c r="F4355" s="1">
        <v>45400</v>
      </c>
      <c r="G4355" s="1">
        <v>45429</v>
      </c>
      <c r="H4355" t="s">
        <v>28</v>
      </c>
      <c r="I4355">
        <v>11</v>
      </c>
      <c r="J4355" t="s">
        <v>38</v>
      </c>
      <c r="K4355">
        <v>99213</v>
      </c>
      <c r="O4355">
        <v>1</v>
      </c>
      <c r="P4355">
        <v>182.59</v>
      </c>
      <c r="Q4355">
        <v>135.25</v>
      </c>
      <c r="R4355">
        <v>108.2</v>
      </c>
      <c r="S4355">
        <v>27.05</v>
      </c>
      <c r="T4355" t="s">
        <v>30</v>
      </c>
      <c r="X4355" t="s">
        <v>52</v>
      </c>
      <c r="Y4355" t="s">
        <v>44</v>
      </c>
      <c r="Z4355" t="s">
        <v>39</v>
      </c>
      <c r="AA4355" t="str">
        <f>IFERROR(_xlfn.XLOOKUP($J4355,avoidable_ed_reference!$A$2:$A$13,avoidable_ed_reference!$C$2:$C$13),"Not Classified")</f>
        <v>Not Classified</v>
      </c>
      <c r="AB4355" t="str">
        <f>IFERROR(_xlfn.XLOOKUP($B4355,enrollment!$A$2:$A$801,enrollment!$I$2:$I$801),"")</f>
        <v>OH</v>
      </c>
      <c r="AC4355">
        <f>IFERROR(_xlfn.XLOOKUP($B4355,enrollment!$A$2:$A$801,enrollment!$L$2:$L$801),"")</f>
        <v>82</v>
      </c>
      <c r="AD4355" t="str" cm="1">
        <f t="array" ref="AD4355">_xlfn.IFS(AC4355="","Unknown",AC4355&lt;18,"0-17",AC4355&lt;35,"18-34",AC4355&lt;50,"35-49",AC4355&lt;65,"50-64",TRUE,"65+")</f>
        <v>65+</v>
      </c>
      <c r="AE4355">
        <f>IFERROR(_xlfn.XLOOKUP($B4355,enrollment!$A$2:$A$801,enrollment!$O$2:$O$801),"")</f>
        <v>2345678901</v>
      </c>
      <c r="AF4355">
        <f>IFERROR(_xlfn.XLOOKUP($AE4355,providers!$B$2:$B$11,providers!$Q$2:$Q$11),"")</f>
        <v>4.2</v>
      </c>
      <c r="AG4355" s="1">
        <f t="shared" ref="AG4355:AG4418" si="68">EOMONTH(E4355,-1)+1</f>
        <v>45383</v>
      </c>
    </row>
    <row r="4356" spans="1:33" x14ac:dyDescent="0.25">
      <c r="A4356" t="s">
        <v>5019</v>
      </c>
      <c r="B4356" t="s">
        <v>5020</v>
      </c>
      <c r="C4356">
        <v>2345678901</v>
      </c>
      <c r="D4356">
        <v>2345678901</v>
      </c>
      <c r="E4356" s="1">
        <v>45601</v>
      </c>
      <c r="F4356" s="1">
        <v>45601</v>
      </c>
      <c r="G4356" s="1">
        <v>45625</v>
      </c>
      <c r="H4356" t="s">
        <v>28</v>
      </c>
      <c r="I4356">
        <v>11</v>
      </c>
      <c r="J4356" t="s">
        <v>47</v>
      </c>
      <c r="K4356">
        <v>99213</v>
      </c>
      <c r="O4356">
        <v>1</v>
      </c>
      <c r="P4356">
        <v>188.39</v>
      </c>
      <c r="Q4356">
        <v>139.55000000000001</v>
      </c>
      <c r="R4356">
        <v>111.64</v>
      </c>
      <c r="S4356">
        <v>27.91</v>
      </c>
      <c r="T4356" t="s">
        <v>30</v>
      </c>
      <c r="X4356" t="s">
        <v>31</v>
      </c>
      <c r="Y4356" t="s">
        <v>32</v>
      </c>
      <c r="Z4356" t="s">
        <v>39</v>
      </c>
      <c r="AA4356" t="str">
        <f>IFERROR(_xlfn.XLOOKUP($J4356,avoidable_ed_reference!$A$2:$A$13,avoidable_ed_reference!$C$2:$C$13),"Not Classified")</f>
        <v>Not Classified</v>
      </c>
      <c r="AB4356" t="str">
        <f>IFERROR(_xlfn.XLOOKUP($B4356,enrollment!$A$2:$A$801,enrollment!$I$2:$I$801),"")</f>
        <v>OH</v>
      </c>
      <c r="AC4356">
        <f>IFERROR(_xlfn.XLOOKUP($B4356,enrollment!$A$2:$A$801,enrollment!$L$2:$L$801),"")</f>
        <v>44</v>
      </c>
      <c r="AD4356" t="str" cm="1">
        <f t="array" ref="AD4356">_xlfn.IFS(AC4356="","Unknown",AC4356&lt;18,"0-17",AC4356&lt;35,"18-34",AC4356&lt;50,"35-49",AC4356&lt;65,"50-64",TRUE,"65+")</f>
        <v>35-49</v>
      </c>
      <c r="AE4356">
        <f>IFERROR(_xlfn.XLOOKUP($B4356,enrollment!$A$2:$A$801,enrollment!$O$2:$O$801),"")</f>
        <v>2345678901</v>
      </c>
      <c r="AF4356">
        <f>IFERROR(_xlfn.XLOOKUP($AE4356,providers!$B$2:$B$11,providers!$Q$2:$Q$11),"")</f>
        <v>4.2</v>
      </c>
      <c r="AG4356" s="1">
        <f t="shared" si="68"/>
        <v>45597</v>
      </c>
    </row>
    <row r="4357" spans="1:33" x14ac:dyDescent="0.25">
      <c r="A4357" t="s">
        <v>5021</v>
      </c>
      <c r="B4357" t="s">
        <v>5020</v>
      </c>
      <c r="C4357">
        <v>2345678901</v>
      </c>
      <c r="D4357">
        <v>2345678901</v>
      </c>
      <c r="E4357" s="1">
        <v>45357</v>
      </c>
      <c r="F4357" s="1">
        <v>45357</v>
      </c>
      <c r="G4357" s="1">
        <v>45379</v>
      </c>
      <c r="H4357" t="s">
        <v>28</v>
      </c>
      <c r="I4357">
        <v>11</v>
      </c>
      <c r="J4357" t="s">
        <v>47</v>
      </c>
      <c r="K4357">
        <v>99213</v>
      </c>
      <c r="O4357">
        <v>1</v>
      </c>
      <c r="P4357">
        <v>194.62</v>
      </c>
      <c r="Q4357">
        <v>144.16</v>
      </c>
      <c r="R4357">
        <v>115.33</v>
      </c>
      <c r="S4357">
        <v>28.83</v>
      </c>
      <c r="T4357" t="s">
        <v>30</v>
      </c>
      <c r="X4357" t="s">
        <v>31</v>
      </c>
      <c r="Y4357" t="s">
        <v>32</v>
      </c>
      <c r="Z4357" t="s">
        <v>39</v>
      </c>
      <c r="AA4357" t="str">
        <f>IFERROR(_xlfn.XLOOKUP($J4357,avoidable_ed_reference!$A$2:$A$13,avoidable_ed_reference!$C$2:$C$13),"Not Classified")</f>
        <v>Not Classified</v>
      </c>
      <c r="AB4357" t="str">
        <f>IFERROR(_xlfn.XLOOKUP($B4357,enrollment!$A$2:$A$801,enrollment!$I$2:$I$801),"")</f>
        <v>OH</v>
      </c>
      <c r="AC4357">
        <f>IFERROR(_xlfn.XLOOKUP($B4357,enrollment!$A$2:$A$801,enrollment!$L$2:$L$801),"")</f>
        <v>44</v>
      </c>
      <c r="AD4357" t="str" cm="1">
        <f t="array" ref="AD4357">_xlfn.IFS(AC4357="","Unknown",AC4357&lt;18,"0-17",AC4357&lt;35,"18-34",AC4357&lt;50,"35-49",AC4357&lt;65,"50-64",TRUE,"65+")</f>
        <v>35-49</v>
      </c>
      <c r="AE4357">
        <f>IFERROR(_xlfn.XLOOKUP($B4357,enrollment!$A$2:$A$801,enrollment!$O$2:$O$801),"")</f>
        <v>2345678901</v>
      </c>
      <c r="AF4357">
        <f>IFERROR(_xlfn.XLOOKUP($AE4357,providers!$B$2:$B$11,providers!$Q$2:$Q$11),"")</f>
        <v>4.2</v>
      </c>
      <c r="AG4357" s="1">
        <f t="shared" si="68"/>
        <v>45352</v>
      </c>
    </row>
    <row r="4358" spans="1:33" x14ac:dyDescent="0.25">
      <c r="A4358" t="s">
        <v>5022</v>
      </c>
      <c r="B4358" t="s">
        <v>5020</v>
      </c>
      <c r="C4358">
        <v>3456789012</v>
      </c>
      <c r="D4358">
        <v>3456789012</v>
      </c>
      <c r="E4358" s="1">
        <v>45489</v>
      </c>
      <c r="F4358" s="1">
        <v>45489</v>
      </c>
      <c r="G4358" s="1">
        <v>45515</v>
      </c>
      <c r="H4358" t="s">
        <v>67</v>
      </c>
      <c r="I4358">
        <v>21</v>
      </c>
      <c r="J4358" t="s">
        <v>99</v>
      </c>
      <c r="K4358">
        <v>99223</v>
      </c>
      <c r="O4358">
        <v>1</v>
      </c>
      <c r="P4358">
        <v>18314.439999999999</v>
      </c>
      <c r="Q4358">
        <v>11815.77</v>
      </c>
      <c r="R4358">
        <v>9452.6200000000008</v>
      </c>
      <c r="S4358">
        <v>2363.15</v>
      </c>
      <c r="T4358" t="s">
        <v>30</v>
      </c>
      <c r="V4358">
        <v>1</v>
      </c>
      <c r="W4358" s="2" t="s">
        <v>68</v>
      </c>
      <c r="X4358" t="s">
        <v>31</v>
      </c>
      <c r="Y4358" t="s">
        <v>32</v>
      </c>
      <c r="Z4358" t="s">
        <v>69</v>
      </c>
      <c r="AA4358" t="str">
        <f>IFERROR(_xlfn.XLOOKUP($J4358,avoidable_ed_reference!$A$2:$A$13,avoidable_ed_reference!$C$2:$C$13),"Not Classified")</f>
        <v>Not Classified</v>
      </c>
      <c r="AB4358" t="str">
        <f>IFERROR(_xlfn.XLOOKUP($B4358,enrollment!$A$2:$A$801,enrollment!$I$2:$I$801),"")</f>
        <v>OH</v>
      </c>
      <c r="AC4358">
        <f>IFERROR(_xlfn.XLOOKUP($B4358,enrollment!$A$2:$A$801,enrollment!$L$2:$L$801),"")</f>
        <v>44</v>
      </c>
      <c r="AD4358" t="str" cm="1">
        <f t="array" ref="AD4358">_xlfn.IFS(AC4358="","Unknown",AC4358&lt;18,"0-17",AC4358&lt;35,"18-34",AC4358&lt;50,"35-49",AC4358&lt;65,"50-64",TRUE,"65+")</f>
        <v>35-49</v>
      </c>
      <c r="AE4358">
        <f>IFERROR(_xlfn.XLOOKUP($B4358,enrollment!$A$2:$A$801,enrollment!$O$2:$O$801),"")</f>
        <v>2345678901</v>
      </c>
      <c r="AF4358">
        <f>IFERROR(_xlfn.XLOOKUP($AE4358,providers!$B$2:$B$11,providers!$Q$2:$Q$11),"")</f>
        <v>4.2</v>
      </c>
      <c r="AG4358" s="1">
        <f t="shared" si="68"/>
        <v>45474</v>
      </c>
    </row>
    <row r="4359" spans="1:33" x14ac:dyDescent="0.25">
      <c r="A4359" t="s">
        <v>5023</v>
      </c>
      <c r="B4359" t="s">
        <v>5020</v>
      </c>
      <c r="C4359">
        <v>8901234567</v>
      </c>
      <c r="D4359">
        <v>8901234567</v>
      </c>
      <c r="E4359" s="1">
        <v>45358</v>
      </c>
      <c r="F4359" s="1">
        <v>45358</v>
      </c>
      <c r="G4359" s="1">
        <v>45391</v>
      </c>
      <c r="H4359" t="s">
        <v>59</v>
      </c>
      <c r="J4359" t="s">
        <v>99</v>
      </c>
      <c r="L4359" s="2" t="s">
        <v>61</v>
      </c>
      <c r="M4359" t="s">
        <v>62</v>
      </c>
      <c r="N4359" t="s">
        <v>63</v>
      </c>
      <c r="O4359">
        <v>1</v>
      </c>
      <c r="P4359">
        <v>1016.13</v>
      </c>
      <c r="Q4359">
        <v>923.75</v>
      </c>
      <c r="R4359">
        <v>739</v>
      </c>
      <c r="S4359">
        <v>184.75</v>
      </c>
      <c r="T4359" t="s">
        <v>30</v>
      </c>
      <c r="X4359" t="s">
        <v>31</v>
      </c>
      <c r="Y4359" t="s">
        <v>32</v>
      </c>
      <c r="Z4359" t="s">
        <v>64</v>
      </c>
      <c r="AA4359" t="str">
        <f>IFERROR(_xlfn.XLOOKUP($J4359,avoidable_ed_reference!$A$2:$A$13,avoidable_ed_reference!$C$2:$C$13),"Not Classified")</f>
        <v>Not Classified</v>
      </c>
      <c r="AB4359" t="str">
        <f>IFERROR(_xlfn.XLOOKUP($B4359,enrollment!$A$2:$A$801,enrollment!$I$2:$I$801),"")</f>
        <v>OH</v>
      </c>
      <c r="AC4359">
        <f>IFERROR(_xlfn.XLOOKUP($B4359,enrollment!$A$2:$A$801,enrollment!$L$2:$L$801),"")</f>
        <v>44</v>
      </c>
      <c r="AD4359" t="str" cm="1">
        <f t="array" ref="AD4359">_xlfn.IFS(AC4359="","Unknown",AC4359&lt;18,"0-17",AC4359&lt;35,"18-34",AC4359&lt;50,"35-49",AC4359&lt;65,"50-64",TRUE,"65+")</f>
        <v>35-49</v>
      </c>
      <c r="AE4359">
        <f>IFERROR(_xlfn.XLOOKUP($B4359,enrollment!$A$2:$A$801,enrollment!$O$2:$O$801),"")</f>
        <v>2345678901</v>
      </c>
      <c r="AF4359">
        <f>IFERROR(_xlfn.XLOOKUP($AE4359,providers!$B$2:$B$11,providers!$Q$2:$Q$11),"")</f>
        <v>4.2</v>
      </c>
      <c r="AG4359" s="1">
        <f t="shared" si="68"/>
        <v>45352</v>
      </c>
    </row>
    <row r="4360" spans="1:33" x14ac:dyDescent="0.25">
      <c r="A4360" t="s">
        <v>5024</v>
      </c>
      <c r="B4360" t="s">
        <v>5020</v>
      </c>
      <c r="C4360">
        <v>5678901234</v>
      </c>
      <c r="D4360">
        <v>5678901234</v>
      </c>
      <c r="E4360" s="1">
        <v>45583</v>
      </c>
      <c r="F4360" s="1">
        <v>45583</v>
      </c>
      <c r="G4360" s="1">
        <v>45599</v>
      </c>
      <c r="H4360" t="s">
        <v>28</v>
      </c>
      <c r="I4360">
        <v>20</v>
      </c>
      <c r="J4360" t="s">
        <v>35</v>
      </c>
      <c r="K4360">
        <v>99213</v>
      </c>
      <c r="O4360">
        <v>1</v>
      </c>
      <c r="P4360">
        <v>165.35</v>
      </c>
      <c r="Q4360">
        <v>127.19</v>
      </c>
      <c r="R4360">
        <v>101.75</v>
      </c>
      <c r="S4360">
        <v>25.44</v>
      </c>
      <c r="T4360" t="s">
        <v>30</v>
      </c>
      <c r="X4360" t="s">
        <v>31</v>
      </c>
      <c r="Y4360" t="s">
        <v>32</v>
      </c>
      <c r="Z4360" t="s">
        <v>36</v>
      </c>
      <c r="AA4360" t="str">
        <f>IFERROR(_xlfn.XLOOKUP($J4360,avoidable_ed_reference!$A$2:$A$13,avoidable_ed_reference!$C$2:$C$13),"Not Classified")</f>
        <v>Avoidable</v>
      </c>
      <c r="AB4360" t="str">
        <f>IFERROR(_xlfn.XLOOKUP($B4360,enrollment!$A$2:$A$801,enrollment!$I$2:$I$801),"")</f>
        <v>OH</v>
      </c>
      <c r="AC4360">
        <f>IFERROR(_xlfn.XLOOKUP($B4360,enrollment!$A$2:$A$801,enrollment!$L$2:$L$801),"")</f>
        <v>44</v>
      </c>
      <c r="AD4360" t="str" cm="1">
        <f t="array" ref="AD4360">_xlfn.IFS(AC4360="","Unknown",AC4360&lt;18,"0-17",AC4360&lt;35,"18-34",AC4360&lt;50,"35-49",AC4360&lt;65,"50-64",TRUE,"65+")</f>
        <v>35-49</v>
      </c>
      <c r="AE4360">
        <f>IFERROR(_xlfn.XLOOKUP($B4360,enrollment!$A$2:$A$801,enrollment!$O$2:$O$801),"")</f>
        <v>2345678901</v>
      </c>
      <c r="AF4360">
        <f>IFERROR(_xlfn.XLOOKUP($AE4360,providers!$B$2:$B$11,providers!$Q$2:$Q$11),"")</f>
        <v>4.2</v>
      </c>
      <c r="AG4360" s="1">
        <f t="shared" si="68"/>
        <v>45566</v>
      </c>
    </row>
    <row r="4361" spans="1:33" x14ac:dyDescent="0.25">
      <c r="A4361" t="s">
        <v>5025</v>
      </c>
      <c r="B4361" t="s">
        <v>5020</v>
      </c>
      <c r="C4361">
        <v>2345678901</v>
      </c>
      <c r="D4361">
        <v>2345678901</v>
      </c>
      <c r="E4361" s="1">
        <v>45338</v>
      </c>
      <c r="F4361" s="1">
        <v>45338</v>
      </c>
      <c r="G4361" s="1">
        <v>45356</v>
      </c>
      <c r="H4361" t="s">
        <v>28</v>
      </c>
      <c r="I4361">
        <v>23</v>
      </c>
      <c r="J4361" t="s">
        <v>93</v>
      </c>
      <c r="K4361">
        <v>99284</v>
      </c>
      <c r="O4361">
        <v>1</v>
      </c>
      <c r="P4361">
        <v>2161.2800000000002</v>
      </c>
      <c r="Q4361">
        <v>1200.71</v>
      </c>
      <c r="R4361">
        <v>960.57</v>
      </c>
      <c r="S4361">
        <v>240.14</v>
      </c>
      <c r="T4361" t="s">
        <v>30</v>
      </c>
      <c r="X4361" t="s">
        <v>31</v>
      </c>
      <c r="Y4361" t="s">
        <v>32</v>
      </c>
      <c r="Z4361" t="s">
        <v>45</v>
      </c>
      <c r="AA4361" t="str">
        <f>IFERROR(_xlfn.XLOOKUP($J4361,avoidable_ed_reference!$A$2:$A$13,avoidable_ed_reference!$C$2:$C$13),"Not Classified")</f>
        <v>Avoidable</v>
      </c>
      <c r="AB4361" t="str">
        <f>IFERROR(_xlfn.XLOOKUP($B4361,enrollment!$A$2:$A$801,enrollment!$I$2:$I$801),"")</f>
        <v>OH</v>
      </c>
      <c r="AC4361">
        <f>IFERROR(_xlfn.XLOOKUP($B4361,enrollment!$A$2:$A$801,enrollment!$L$2:$L$801),"")</f>
        <v>44</v>
      </c>
      <c r="AD4361" t="str" cm="1">
        <f t="array" ref="AD4361">_xlfn.IFS(AC4361="","Unknown",AC4361&lt;18,"0-17",AC4361&lt;35,"18-34",AC4361&lt;50,"35-49",AC4361&lt;65,"50-64",TRUE,"65+")</f>
        <v>35-49</v>
      </c>
      <c r="AE4361">
        <f>IFERROR(_xlfn.XLOOKUP($B4361,enrollment!$A$2:$A$801,enrollment!$O$2:$O$801),"")</f>
        <v>2345678901</v>
      </c>
      <c r="AF4361">
        <f>IFERROR(_xlfn.XLOOKUP($AE4361,providers!$B$2:$B$11,providers!$Q$2:$Q$11),"")</f>
        <v>4.2</v>
      </c>
      <c r="AG4361" s="1">
        <f t="shared" si="68"/>
        <v>45323</v>
      </c>
    </row>
    <row r="4362" spans="1:33" x14ac:dyDescent="0.25">
      <c r="A4362" t="s">
        <v>5026</v>
      </c>
      <c r="B4362" t="s">
        <v>5027</v>
      </c>
      <c r="C4362">
        <v>9012345678</v>
      </c>
      <c r="D4362">
        <v>9012345678</v>
      </c>
      <c r="E4362" s="1">
        <v>45637</v>
      </c>
      <c r="F4362" s="1">
        <v>45637</v>
      </c>
      <c r="G4362" s="1">
        <v>45669</v>
      </c>
      <c r="H4362" t="s">
        <v>59</v>
      </c>
      <c r="J4362" t="s">
        <v>47</v>
      </c>
      <c r="L4362" s="2" t="s">
        <v>106</v>
      </c>
      <c r="M4362" t="s">
        <v>107</v>
      </c>
      <c r="N4362" t="s">
        <v>108</v>
      </c>
      <c r="O4362">
        <v>1</v>
      </c>
      <c r="P4362">
        <v>856.68</v>
      </c>
      <c r="Q4362">
        <v>778.8</v>
      </c>
      <c r="R4362">
        <v>623.04</v>
      </c>
      <c r="S4362">
        <v>155.76</v>
      </c>
      <c r="T4362" t="s">
        <v>30</v>
      </c>
      <c r="X4362" t="s">
        <v>146</v>
      </c>
      <c r="Y4362" t="s">
        <v>147</v>
      </c>
      <c r="Z4362" t="s">
        <v>64</v>
      </c>
      <c r="AA4362" t="str">
        <f>IFERROR(_xlfn.XLOOKUP($J4362,avoidable_ed_reference!$A$2:$A$13,avoidable_ed_reference!$C$2:$C$13),"Not Classified")</f>
        <v>Not Classified</v>
      </c>
      <c r="AB4362" t="str">
        <f>IFERROR(_xlfn.XLOOKUP($B4362,enrollment!$A$2:$A$801,enrollment!$I$2:$I$801),"")</f>
        <v>GA</v>
      </c>
      <c r="AC4362">
        <f>IFERROR(_xlfn.XLOOKUP($B4362,enrollment!$A$2:$A$801,enrollment!$L$2:$L$801),"")</f>
        <v>71</v>
      </c>
      <c r="AD4362" t="str" cm="1">
        <f t="array" ref="AD4362">_xlfn.IFS(AC4362="","Unknown",AC4362&lt;18,"0-17",AC4362&lt;35,"18-34",AC4362&lt;50,"35-49",AC4362&lt;65,"50-64",TRUE,"65+")</f>
        <v>65+</v>
      </c>
      <c r="AE4362">
        <f>IFERROR(_xlfn.XLOOKUP($B4362,enrollment!$A$2:$A$801,enrollment!$O$2:$O$801),"")</f>
        <v>8901234567</v>
      </c>
      <c r="AF4362">
        <f>IFERROR(_xlfn.XLOOKUP($AE4362,providers!$B$2:$B$11,providers!$Q$2:$Q$11),"")</f>
        <v>3.7</v>
      </c>
      <c r="AG4362" s="1">
        <f t="shared" si="68"/>
        <v>45627</v>
      </c>
    </row>
    <row r="4363" spans="1:33" x14ac:dyDescent="0.25">
      <c r="A4363" t="s">
        <v>5028</v>
      </c>
      <c r="B4363" t="s">
        <v>5027</v>
      </c>
      <c r="C4363">
        <v>8901234567</v>
      </c>
      <c r="D4363">
        <v>8901234567</v>
      </c>
      <c r="E4363" s="1">
        <v>45353</v>
      </c>
      <c r="F4363" s="1">
        <v>45353</v>
      </c>
      <c r="G4363" s="1">
        <v>45371</v>
      </c>
      <c r="H4363" t="s">
        <v>28</v>
      </c>
      <c r="I4363">
        <v>11</v>
      </c>
      <c r="J4363" t="s">
        <v>47</v>
      </c>
      <c r="K4363">
        <v>99213</v>
      </c>
      <c r="O4363">
        <v>1</v>
      </c>
      <c r="P4363">
        <v>201.85</v>
      </c>
      <c r="Q4363">
        <v>149.52000000000001</v>
      </c>
      <c r="R4363">
        <v>119.62</v>
      </c>
      <c r="S4363">
        <v>29.9</v>
      </c>
      <c r="T4363" t="s">
        <v>30</v>
      </c>
      <c r="X4363" t="s">
        <v>146</v>
      </c>
      <c r="Y4363" t="s">
        <v>147</v>
      </c>
      <c r="Z4363" t="s">
        <v>39</v>
      </c>
      <c r="AA4363" t="str">
        <f>IFERROR(_xlfn.XLOOKUP($J4363,avoidable_ed_reference!$A$2:$A$13,avoidable_ed_reference!$C$2:$C$13),"Not Classified")</f>
        <v>Not Classified</v>
      </c>
      <c r="AB4363" t="str">
        <f>IFERROR(_xlfn.XLOOKUP($B4363,enrollment!$A$2:$A$801,enrollment!$I$2:$I$801),"")</f>
        <v>GA</v>
      </c>
      <c r="AC4363">
        <f>IFERROR(_xlfn.XLOOKUP($B4363,enrollment!$A$2:$A$801,enrollment!$L$2:$L$801),"")</f>
        <v>71</v>
      </c>
      <c r="AD4363" t="str" cm="1">
        <f t="array" ref="AD4363">_xlfn.IFS(AC4363="","Unknown",AC4363&lt;18,"0-17",AC4363&lt;35,"18-34",AC4363&lt;50,"35-49",AC4363&lt;65,"50-64",TRUE,"65+")</f>
        <v>65+</v>
      </c>
      <c r="AE4363">
        <f>IFERROR(_xlfn.XLOOKUP($B4363,enrollment!$A$2:$A$801,enrollment!$O$2:$O$801),"")</f>
        <v>8901234567</v>
      </c>
      <c r="AF4363">
        <f>IFERROR(_xlfn.XLOOKUP($AE4363,providers!$B$2:$B$11,providers!$Q$2:$Q$11),"")</f>
        <v>3.7</v>
      </c>
      <c r="AG4363" s="1">
        <f t="shared" si="68"/>
        <v>45352</v>
      </c>
    </row>
    <row r="4364" spans="1:33" x14ac:dyDescent="0.25">
      <c r="A4364" t="s">
        <v>5029</v>
      </c>
      <c r="B4364" t="s">
        <v>5027</v>
      </c>
      <c r="C4364">
        <v>9012345678</v>
      </c>
      <c r="D4364">
        <v>9012345678</v>
      </c>
      <c r="E4364" s="1">
        <v>45383</v>
      </c>
      <c r="F4364" s="1">
        <v>45383</v>
      </c>
      <c r="G4364" s="1">
        <v>45401</v>
      </c>
      <c r="H4364" t="s">
        <v>59</v>
      </c>
      <c r="J4364" t="s">
        <v>99</v>
      </c>
      <c r="L4364" s="2" t="s">
        <v>151</v>
      </c>
      <c r="M4364" t="s">
        <v>152</v>
      </c>
      <c r="N4364" t="s">
        <v>153</v>
      </c>
      <c r="O4364">
        <v>1</v>
      </c>
      <c r="P4364">
        <v>1233.24</v>
      </c>
      <c r="Q4364">
        <v>1121.1300000000001</v>
      </c>
      <c r="R4364">
        <v>896.9</v>
      </c>
      <c r="S4364">
        <v>224.23</v>
      </c>
      <c r="T4364" t="s">
        <v>30</v>
      </c>
      <c r="X4364" t="s">
        <v>146</v>
      </c>
      <c r="Y4364" t="s">
        <v>147</v>
      </c>
      <c r="Z4364" t="s">
        <v>64</v>
      </c>
      <c r="AA4364" t="str">
        <f>IFERROR(_xlfn.XLOOKUP($J4364,avoidable_ed_reference!$A$2:$A$13,avoidable_ed_reference!$C$2:$C$13),"Not Classified")</f>
        <v>Not Classified</v>
      </c>
      <c r="AB4364" t="str">
        <f>IFERROR(_xlfn.XLOOKUP($B4364,enrollment!$A$2:$A$801,enrollment!$I$2:$I$801),"")</f>
        <v>GA</v>
      </c>
      <c r="AC4364">
        <f>IFERROR(_xlfn.XLOOKUP($B4364,enrollment!$A$2:$A$801,enrollment!$L$2:$L$801),"")</f>
        <v>71</v>
      </c>
      <c r="AD4364" t="str" cm="1">
        <f t="array" ref="AD4364">_xlfn.IFS(AC4364="","Unknown",AC4364&lt;18,"0-17",AC4364&lt;35,"18-34",AC4364&lt;50,"35-49",AC4364&lt;65,"50-64",TRUE,"65+")</f>
        <v>65+</v>
      </c>
      <c r="AE4364">
        <f>IFERROR(_xlfn.XLOOKUP($B4364,enrollment!$A$2:$A$801,enrollment!$O$2:$O$801),"")</f>
        <v>8901234567</v>
      </c>
      <c r="AF4364">
        <f>IFERROR(_xlfn.XLOOKUP($AE4364,providers!$B$2:$B$11,providers!$Q$2:$Q$11),"")</f>
        <v>3.7</v>
      </c>
      <c r="AG4364" s="1">
        <f t="shared" si="68"/>
        <v>45383</v>
      </c>
    </row>
    <row r="4365" spans="1:33" x14ac:dyDescent="0.25">
      <c r="A4365" t="s">
        <v>5030</v>
      </c>
      <c r="B4365" t="s">
        <v>5027</v>
      </c>
      <c r="C4365">
        <v>3456789012</v>
      </c>
      <c r="D4365">
        <v>3456789012</v>
      </c>
      <c r="E4365" s="1">
        <v>45333</v>
      </c>
      <c r="F4365" s="1">
        <v>45333</v>
      </c>
      <c r="G4365" s="1">
        <v>45362</v>
      </c>
      <c r="H4365" t="s">
        <v>67</v>
      </c>
      <c r="I4365">
        <v>21</v>
      </c>
      <c r="J4365" t="s">
        <v>99</v>
      </c>
      <c r="K4365">
        <v>99223</v>
      </c>
      <c r="O4365">
        <v>1</v>
      </c>
      <c r="P4365">
        <v>29024.17</v>
      </c>
      <c r="Q4365">
        <v>18725.27</v>
      </c>
      <c r="R4365">
        <v>14980.22</v>
      </c>
      <c r="S4365">
        <v>3745.05</v>
      </c>
      <c r="T4365" t="s">
        <v>30</v>
      </c>
      <c r="V4365">
        <v>1</v>
      </c>
      <c r="W4365" s="2" t="s">
        <v>68</v>
      </c>
      <c r="X4365" t="s">
        <v>146</v>
      </c>
      <c r="Y4365" t="s">
        <v>147</v>
      </c>
      <c r="Z4365" t="s">
        <v>69</v>
      </c>
      <c r="AA4365" t="str">
        <f>IFERROR(_xlfn.XLOOKUP($J4365,avoidable_ed_reference!$A$2:$A$13,avoidable_ed_reference!$C$2:$C$13),"Not Classified")</f>
        <v>Not Classified</v>
      </c>
      <c r="AB4365" t="str">
        <f>IFERROR(_xlfn.XLOOKUP($B4365,enrollment!$A$2:$A$801,enrollment!$I$2:$I$801),"")</f>
        <v>GA</v>
      </c>
      <c r="AC4365">
        <f>IFERROR(_xlfn.XLOOKUP($B4365,enrollment!$A$2:$A$801,enrollment!$L$2:$L$801),"")</f>
        <v>71</v>
      </c>
      <c r="AD4365" t="str" cm="1">
        <f t="array" ref="AD4365">_xlfn.IFS(AC4365="","Unknown",AC4365&lt;18,"0-17",AC4365&lt;35,"18-34",AC4365&lt;50,"35-49",AC4365&lt;65,"50-64",TRUE,"65+")</f>
        <v>65+</v>
      </c>
      <c r="AE4365">
        <f>IFERROR(_xlfn.XLOOKUP($B4365,enrollment!$A$2:$A$801,enrollment!$O$2:$O$801),"")</f>
        <v>8901234567</v>
      </c>
      <c r="AF4365">
        <f>IFERROR(_xlfn.XLOOKUP($AE4365,providers!$B$2:$B$11,providers!$Q$2:$Q$11),"")</f>
        <v>3.7</v>
      </c>
      <c r="AG4365" s="1">
        <f t="shared" si="68"/>
        <v>45323</v>
      </c>
    </row>
    <row r="4366" spans="1:33" x14ac:dyDescent="0.25">
      <c r="A4366" t="s">
        <v>5031</v>
      </c>
      <c r="B4366" t="s">
        <v>5032</v>
      </c>
      <c r="C4366">
        <v>8901234567</v>
      </c>
      <c r="D4366">
        <v>8901234567</v>
      </c>
      <c r="E4366" s="1">
        <v>45313</v>
      </c>
      <c r="F4366" s="1">
        <v>45313</v>
      </c>
      <c r="G4366" s="1">
        <v>45332</v>
      </c>
      <c r="H4366" t="s">
        <v>28</v>
      </c>
      <c r="I4366">
        <v>11</v>
      </c>
      <c r="J4366" t="s">
        <v>35</v>
      </c>
      <c r="K4366">
        <v>99213</v>
      </c>
      <c r="O4366">
        <v>1</v>
      </c>
      <c r="P4366">
        <v>195.25</v>
      </c>
      <c r="Q4366">
        <v>144.63</v>
      </c>
      <c r="R4366">
        <v>115.7</v>
      </c>
      <c r="S4366">
        <v>28.93</v>
      </c>
      <c r="T4366" t="s">
        <v>30</v>
      </c>
      <c r="X4366" t="s">
        <v>52</v>
      </c>
      <c r="Y4366" t="s">
        <v>44</v>
      </c>
      <c r="Z4366" t="s">
        <v>39</v>
      </c>
      <c r="AA4366" t="str">
        <f>IFERROR(_xlfn.XLOOKUP($J4366,avoidable_ed_reference!$A$2:$A$13,avoidable_ed_reference!$C$2:$C$13),"Not Classified")</f>
        <v>Avoidable</v>
      </c>
      <c r="AB4366" t="str">
        <f>IFERROR(_xlfn.XLOOKUP($B4366,enrollment!$A$2:$A$801,enrollment!$I$2:$I$801),"")</f>
        <v>GA</v>
      </c>
      <c r="AC4366">
        <f>IFERROR(_xlfn.XLOOKUP($B4366,enrollment!$A$2:$A$801,enrollment!$L$2:$L$801),"")</f>
        <v>74</v>
      </c>
      <c r="AD4366" t="str" cm="1">
        <f t="array" ref="AD4366">_xlfn.IFS(AC4366="","Unknown",AC4366&lt;18,"0-17",AC4366&lt;35,"18-34",AC4366&lt;50,"35-49",AC4366&lt;65,"50-64",TRUE,"65+")</f>
        <v>65+</v>
      </c>
      <c r="AE4366">
        <f>IFERROR(_xlfn.XLOOKUP($B4366,enrollment!$A$2:$A$801,enrollment!$O$2:$O$801),"")</f>
        <v>8901234567</v>
      </c>
      <c r="AF4366">
        <f>IFERROR(_xlfn.XLOOKUP($AE4366,providers!$B$2:$B$11,providers!$Q$2:$Q$11),"")</f>
        <v>3.7</v>
      </c>
      <c r="AG4366" s="1">
        <f t="shared" si="68"/>
        <v>45292</v>
      </c>
    </row>
    <row r="4367" spans="1:33" x14ac:dyDescent="0.25">
      <c r="A4367" t="s">
        <v>5033</v>
      </c>
      <c r="B4367" t="s">
        <v>5032</v>
      </c>
      <c r="C4367">
        <v>5678901234</v>
      </c>
      <c r="D4367">
        <v>5678901234</v>
      </c>
      <c r="E4367" s="1">
        <v>45622</v>
      </c>
      <c r="F4367" s="1">
        <v>45622</v>
      </c>
      <c r="G4367" s="1">
        <v>45646</v>
      </c>
      <c r="H4367" t="s">
        <v>28</v>
      </c>
      <c r="I4367">
        <v>20</v>
      </c>
      <c r="J4367" t="s">
        <v>35</v>
      </c>
      <c r="K4367">
        <v>99213</v>
      </c>
      <c r="O4367">
        <v>1</v>
      </c>
      <c r="P4367">
        <v>183.38</v>
      </c>
      <c r="Q4367">
        <v>141.06</v>
      </c>
      <c r="R4367">
        <v>112.85</v>
      </c>
      <c r="S4367">
        <v>28.21</v>
      </c>
      <c r="T4367" t="s">
        <v>30</v>
      </c>
      <c r="X4367" t="s">
        <v>52</v>
      </c>
      <c r="Y4367" t="s">
        <v>44</v>
      </c>
      <c r="Z4367" t="s">
        <v>36</v>
      </c>
      <c r="AA4367" t="str">
        <f>IFERROR(_xlfn.XLOOKUP($J4367,avoidable_ed_reference!$A$2:$A$13,avoidable_ed_reference!$C$2:$C$13),"Not Classified")</f>
        <v>Avoidable</v>
      </c>
      <c r="AB4367" t="str">
        <f>IFERROR(_xlfn.XLOOKUP($B4367,enrollment!$A$2:$A$801,enrollment!$I$2:$I$801),"")</f>
        <v>GA</v>
      </c>
      <c r="AC4367">
        <f>IFERROR(_xlfn.XLOOKUP($B4367,enrollment!$A$2:$A$801,enrollment!$L$2:$L$801),"")</f>
        <v>74</v>
      </c>
      <c r="AD4367" t="str" cm="1">
        <f t="array" ref="AD4367">_xlfn.IFS(AC4367="","Unknown",AC4367&lt;18,"0-17",AC4367&lt;35,"18-34",AC4367&lt;50,"35-49",AC4367&lt;65,"50-64",TRUE,"65+")</f>
        <v>65+</v>
      </c>
      <c r="AE4367">
        <f>IFERROR(_xlfn.XLOOKUP($B4367,enrollment!$A$2:$A$801,enrollment!$O$2:$O$801),"")</f>
        <v>8901234567</v>
      </c>
      <c r="AF4367">
        <f>IFERROR(_xlfn.XLOOKUP($AE4367,providers!$B$2:$B$11,providers!$Q$2:$Q$11),"")</f>
        <v>3.7</v>
      </c>
      <c r="AG4367" s="1">
        <f t="shared" si="68"/>
        <v>45597</v>
      </c>
    </row>
    <row r="4368" spans="1:33" x14ac:dyDescent="0.25">
      <c r="A4368" t="s">
        <v>5034</v>
      </c>
      <c r="B4368" t="s">
        <v>5032</v>
      </c>
      <c r="C4368">
        <v>8901234567</v>
      </c>
      <c r="D4368">
        <v>8901234567</v>
      </c>
      <c r="E4368" s="1">
        <v>45379</v>
      </c>
      <c r="F4368" s="1">
        <v>45379</v>
      </c>
      <c r="G4368" s="1">
        <v>45414</v>
      </c>
      <c r="H4368" t="s">
        <v>28</v>
      </c>
      <c r="I4368">
        <v>11</v>
      </c>
      <c r="J4368" t="s">
        <v>47</v>
      </c>
      <c r="K4368">
        <v>99213</v>
      </c>
      <c r="O4368">
        <v>1</v>
      </c>
      <c r="P4368">
        <v>210.3</v>
      </c>
      <c r="Q4368">
        <v>155.78</v>
      </c>
      <c r="R4368">
        <v>124.62</v>
      </c>
      <c r="S4368">
        <v>31.16</v>
      </c>
      <c r="T4368" t="s">
        <v>30</v>
      </c>
      <c r="X4368" t="s">
        <v>52</v>
      </c>
      <c r="Y4368" t="s">
        <v>44</v>
      </c>
      <c r="Z4368" t="s">
        <v>39</v>
      </c>
      <c r="AA4368" t="str">
        <f>IFERROR(_xlfn.XLOOKUP($J4368,avoidable_ed_reference!$A$2:$A$13,avoidable_ed_reference!$C$2:$C$13),"Not Classified")</f>
        <v>Not Classified</v>
      </c>
      <c r="AB4368" t="str">
        <f>IFERROR(_xlfn.XLOOKUP($B4368,enrollment!$A$2:$A$801,enrollment!$I$2:$I$801),"")</f>
        <v>GA</v>
      </c>
      <c r="AC4368">
        <f>IFERROR(_xlfn.XLOOKUP($B4368,enrollment!$A$2:$A$801,enrollment!$L$2:$L$801),"")</f>
        <v>74</v>
      </c>
      <c r="AD4368" t="str" cm="1">
        <f t="array" ref="AD4368">_xlfn.IFS(AC4368="","Unknown",AC4368&lt;18,"0-17",AC4368&lt;35,"18-34",AC4368&lt;50,"35-49",AC4368&lt;65,"50-64",TRUE,"65+")</f>
        <v>65+</v>
      </c>
      <c r="AE4368">
        <f>IFERROR(_xlfn.XLOOKUP($B4368,enrollment!$A$2:$A$801,enrollment!$O$2:$O$801),"")</f>
        <v>8901234567</v>
      </c>
      <c r="AF4368">
        <f>IFERROR(_xlfn.XLOOKUP($AE4368,providers!$B$2:$B$11,providers!$Q$2:$Q$11),"")</f>
        <v>3.7</v>
      </c>
      <c r="AG4368" s="1">
        <f t="shared" si="68"/>
        <v>45352</v>
      </c>
    </row>
    <row r="4369" spans="1:33" x14ac:dyDescent="0.25">
      <c r="A4369" t="s">
        <v>5035</v>
      </c>
      <c r="B4369" t="s">
        <v>5032</v>
      </c>
      <c r="C4369">
        <v>8901234567</v>
      </c>
      <c r="D4369">
        <v>8901234567</v>
      </c>
      <c r="E4369" s="1">
        <v>45297</v>
      </c>
      <c r="F4369" s="1">
        <v>45297</v>
      </c>
      <c r="G4369" s="1">
        <v>45317</v>
      </c>
      <c r="H4369" t="s">
        <v>28</v>
      </c>
      <c r="I4369">
        <v>11</v>
      </c>
      <c r="J4369" t="s">
        <v>35</v>
      </c>
      <c r="K4369">
        <v>99213</v>
      </c>
      <c r="O4369">
        <v>1</v>
      </c>
      <c r="P4369">
        <v>218.67</v>
      </c>
      <c r="Q4369">
        <v>161.97999999999999</v>
      </c>
      <c r="R4369">
        <v>129.58000000000001</v>
      </c>
      <c r="S4369">
        <v>32.4</v>
      </c>
      <c r="T4369" t="s">
        <v>30</v>
      </c>
      <c r="X4369" t="s">
        <v>52</v>
      </c>
      <c r="Y4369" t="s">
        <v>44</v>
      </c>
      <c r="Z4369" t="s">
        <v>39</v>
      </c>
      <c r="AA4369" t="str">
        <f>IFERROR(_xlfn.XLOOKUP($J4369,avoidable_ed_reference!$A$2:$A$13,avoidable_ed_reference!$C$2:$C$13),"Not Classified")</f>
        <v>Avoidable</v>
      </c>
      <c r="AB4369" t="str">
        <f>IFERROR(_xlfn.XLOOKUP($B4369,enrollment!$A$2:$A$801,enrollment!$I$2:$I$801),"")</f>
        <v>GA</v>
      </c>
      <c r="AC4369">
        <f>IFERROR(_xlfn.XLOOKUP($B4369,enrollment!$A$2:$A$801,enrollment!$L$2:$L$801),"")</f>
        <v>74</v>
      </c>
      <c r="AD4369" t="str" cm="1">
        <f t="array" ref="AD4369">_xlfn.IFS(AC4369="","Unknown",AC4369&lt;18,"0-17",AC4369&lt;35,"18-34",AC4369&lt;50,"35-49",AC4369&lt;65,"50-64",TRUE,"65+")</f>
        <v>65+</v>
      </c>
      <c r="AE4369">
        <f>IFERROR(_xlfn.XLOOKUP($B4369,enrollment!$A$2:$A$801,enrollment!$O$2:$O$801),"")</f>
        <v>8901234567</v>
      </c>
      <c r="AF4369">
        <f>IFERROR(_xlfn.XLOOKUP($AE4369,providers!$B$2:$B$11,providers!$Q$2:$Q$11),"")</f>
        <v>3.7</v>
      </c>
      <c r="AG4369" s="1">
        <f t="shared" si="68"/>
        <v>45292</v>
      </c>
    </row>
    <row r="4370" spans="1:33" x14ac:dyDescent="0.25">
      <c r="A4370" t="s">
        <v>5036</v>
      </c>
      <c r="B4370" t="s">
        <v>5037</v>
      </c>
      <c r="C4370">
        <v>3456789012</v>
      </c>
      <c r="D4370">
        <v>3456789012</v>
      </c>
      <c r="E4370" s="1">
        <v>45325</v>
      </c>
      <c r="F4370" s="1">
        <v>45325</v>
      </c>
      <c r="G4370" s="1">
        <v>45341</v>
      </c>
      <c r="H4370" t="s">
        <v>28</v>
      </c>
      <c r="I4370">
        <v>11</v>
      </c>
      <c r="J4370" t="s">
        <v>47</v>
      </c>
      <c r="K4370">
        <v>99213</v>
      </c>
      <c r="O4370">
        <v>1</v>
      </c>
      <c r="P4370">
        <v>220.83</v>
      </c>
      <c r="Q4370">
        <v>163.58000000000001</v>
      </c>
      <c r="R4370">
        <v>130.86000000000001</v>
      </c>
      <c r="S4370">
        <v>32.72</v>
      </c>
      <c r="T4370" t="s">
        <v>30</v>
      </c>
      <c r="X4370" t="s">
        <v>43</v>
      </c>
      <c r="Y4370" t="s">
        <v>44</v>
      </c>
      <c r="Z4370" t="s">
        <v>39</v>
      </c>
      <c r="AA4370" t="str">
        <f>IFERROR(_xlfn.XLOOKUP($J4370,avoidable_ed_reference!$A$2:$A$13,avoidable_ed_reference!$C$2:$C$13),"Not Classified")</f>
        <v>Not Classified</v>
      </c>
      <c r="AB4370" t="str">
        <f>IFERROR(_xlfn.XLOOKUP($B4370,enrollment!$A$2:$A$801,enrollment!$I$2:$I$801),"")</f>
        <v>KY</v>
      </c>
      <c r="AC4370">
        <f>IFERROR(_xlfn.XLOOKUP($B4370,enrollment!$A$2:$A$801,enrollment!$L$2:$L$801),"")</f>
        <v>78</v>
      </c>
      <c r="AD4370" t="str" cm="1">
        <f t="array" ref="AD4370">_xlfn.IFS(AC4370="","Unknown",AC4370&lt;18,"0-17",AC4370&lt;35,"18-34",AC4370&lt;50,"35-49",AC4370&lt;65,"50-64",TRUE,"65+")</f>
        <v>65+</v>
      </c>
      <c r="AE4370">
        <f>IFERROR(_xlfn.XLOOKUP($B4370,enrollment!$A$2:$A$801,enrollment!$O$2:$O$801),"")</f>
        <v>3456789012</v>
      </c>
      <c r="AF4370">
        <f>IFERROR(_xlfn.XLOOKUP($AE4370,providers!$B$2:$B$11,providers!$Q$2:$Q$11),"")</f>
        <v>4</v>
      </c>
      <c r="AG4370" s="1">
        <f t="shared" si="68"/>
        <v>45323</v>
      </c>
    </row>
    <row r="4371" spans="1:33" x14ac:dyDescent="0.25">
      <c r="A4371" t="s">
        <v>5038</v>
      </c>
      <c r="B4371" t="s">
        <v>5037</v>
      </c>
      <c r="C4371">
        <v>3456789012</v>
      </c>
      <c r="D4371">
        <v>3456789012</v>
      </c>
      <c r="E4371" s="1">
        <v>45625</v>
      </c>
      <c r="F4371" s="1">
        <v>45625</v>
      </c>
      <c r="G4371" s="1">
        <v>45660</v>
      </c>
      <c r="H4371" t="s">
        <v>28</v>
      </c>
      <c r="I4371">
        <v>11</v>
      </c>
      <c r="J4371" t="s">
        <v>38</v>
      </c>
      <c r="K4371">
        <v>99213</v>
      </c>
      <c r="O4371">
        <v>1</v>
      </c>
      <c r="P4371">
        <v>178.69</v>
      </c>
      <c r="Q4371">
        <v>132.36000000000001</v>
      </c>
      <c r="R4371">
        <v>105.89</v>
      </c>
      <c r="S4371">
        <v>26.47</v>
      </c>
      <c r="T4371" t="s">
        <v>30</v>
      </c>
      <c r="X4371" t="s">
        <v>43</v>
      </c>
      <c r="Y4371" t="s">
        <v>44</v>
      </c>
      <c r="Z4371" t="s">
        <v>39</v>
      </c>
      <c r="AA4371" t="str">
        <f>IFERROR(_xlfn.XLOOKUP($J4371,avoidable_ed_reference!$A$2:$A$13,avoidable_ed_reference!$C$2:$C$13),"Not Classified")</f>
        <v>Not Classified</v>
      </c>
      <c r="AB4371" t="str">
        <f>IFERROR(_xlfn.XLOOKUP($B4371,enrollment!$A$2:$A$801,enrollment!$I$2:$I$801),"")</f>
        <v>KY</v>
      </c>
      <c r="AC4371">
        <f>IFERROR(_xlfn.XLOOKUP($B4371,enrollment!$A$2:$A$801,enrollment!$L$2:$L$801),"")</f>
        <v>78</v>
      </c>
      <c r="AD4371" t="str" cm="1">
        <f t="array" ref="AD4371">_xlfn.IFS(AC4371="","Unknown",AC4371&lt;18,"0-17",AC4371&lt;35,"18-34",AC4371&lt;50,"35-49",AC4371&lt;65,"50-64",TRUE,"65+")</f>
        <v>65+</v>
      </c>
      <c r="AE4371">
        <f>IFERROR(_xlfn.XLOOKUP($B4371,enrollment!$A$2:$A$801,enrollment!$O$2:$O$801),"")</f>
        <v>3456789012</v>
      </c>
      <c r="AF4371">
        <f>IFERROR(_xlfn.XLOOKUP($AE4371,providers!$B$2:$B$11,providers!$Q$2:$Q$11),"")</f>
        <v>4</v>
      </c>
      <c r="AG4371" s="1">
        <f t="shared" si="68"/>
        <v>45597</v>
      </c>
    </row>
    <row r="4372" spans="1:33" x14ac:dyDescent="0.25">
      <c r="A4372" t="s">
        <v>5039</v>
      </c>
      <c r="B4372" t="s">
        <v>5037</v>
      </c>
      <c r="C4372">
        <v>2345678901</v>
      </c>
      <c r="D4372">
        <v>2345678901</v>
      </c>
      <c r="E4372" s="1">
        <v>45592</v>
      </c>
      <c r="F4372" s="1">
        <v>45592</v>
      </c>
      <c r="G4372" s="1">
        <v>45618</v>
      </c>
      <c r="H4372" t="s">
        <v>28</v>
      </c>
      <c r="I4372">
        <v>23</v>
      </c>
      <c r="J4372" t="s">
        <v>221</v>
      </c>
      <c r="K4372">
        <v>99284</v>
      </c>
      <c r="O4372">
        <v>1</v>
      </c>
      <c r="P4372">
        <v>2321.62</v>
      </c>
      <c r="Q4372">
        <v>1289.79</v>
      </c>
      <c r="R4372">
        <v>1031.83</v>
      </c>
      <c r="S4372">
        <v>257.95999999999998</v>
      </c>
      <c r="T4372" t="s">
        <v>30</v>
      </c>
      <c r="X4372" t="s">
        <v>43</v>
      </c>
      <c r="Y4372" t="s">
        <v>44</v>
      </c>
      <c r="Z4372" t="s">
        <v>45</v>
      </c>
      <c r="AA4372" t="str">
        <f>IFERROR(_xlfn.XLOOKUP($J4372,avoidable_ed_reference!$A$2:$A$13,avoidable_ed_reference!$C$2:$C$13),"Not Classified")</f>
        <v>Avoidable</v>
      </c>
      <c r="AB4372" t="str">
        <f>IFERROR(_xlfn.XLOOKUP($B4372,enrollment!$A$2:$A$801,enrollment!$I$2:$I$801),"")</f>
        <v>KY</v>
      </c>
      <c r="AC4372">
        <f>IFERROR(_xlfn.XLOOKUP($B4372,enrollment!$A$2:$A$801,enrollment!$L$2:$L$801),"")</f>
        <v>78</v>
      </c>
      <c r="AD4372" t="str" cm="1">
        <f t="array" ref="AD4372">_xlfn.IFS(AC4372="","Unknown",AC4372&lt;18,"0-17",AC4372&lt;35,"18-34",AC4372&lt;50,"35-49",AC4372&lt;65,"50-64",TRUE,"65+")</f>
        <v>65+</v>
      </c>
      <c r="AE4372">
        <f>IFERROR(_xlfn.XLOOKUP($B4372,enrollment!$A$2:$A$801,enrollment!$O$2:$O$801),"")</f>
        <v>3456789012</v>
      </c>
      <c r="AF4372">
        <f>IFERROR(_xlfn.XLOOKUP($AE4372,providers!$B$2:$B$11,providers!$Q$2:$Q$11),"")</f>
        <v>4</v>
      </c>
      <c r="AG4372" s="1">
        <f t="shared" si="68"/>
        <v>45566</v>
      </c>
    </row>
    <row r="4373" spans="1:33" x14ac:dyDescent="0.25">
      <c r="A4373" t="s">
        <v>5040</v>
      </c>
      <c r="B4373" t="s">
        <v>5037</v>
      </c>
      <c r="C4373">
        <v>3456789012</v>
      </c>
      <c r="D4373">
        <v>3456789012</v>
      </c>
      <c r="E4373" s="1">
        <v>45388</v>
      </c>
      <c r="F4373" s="1">
        <v>45388</v>
      </c>
      <c r="G4373" s="1">
        <v>45413</v>
      </c>
      <c r="H4373" t="s">
        <v>28</v>
      </c>
      <c r="I4373">
        <v>22</v>
      </c>
      <c r="J4373" t="s">
        <v>29</v>
      </c>
      <c r="K4373">
        <v>90837</v>
      </c>
      <c r="O4373">
        <v>1</v>
      </c>
      <c r="P4373">
        <v>244.5</v>
      </c>
      <c r="Q4373">
        <v>181.11</v>
      </c>
      <c r="R4373">
        <v>144.88999999999999</v>
      </c>
      <c r="S4373">
        <v>36.22</v>
      </c>
      <c r="T4373" t="s">
        <v>30</v>
      </c>
      <c r="X4373" t="s">
        <v>43</v>
      </c>
      <c r="Y4373" t="s">
        <v>44</v>
      </c>
      <c r="Z4373" t="s">
        <v>33</v>
      </c>
      <c r="AA4373" t="str">
        <f>IFERROR(_xlfn.XLOOKUP($J4373,avoidable_ed_reference!$A$2:$A$13,avoidable_ed_reference!$C$2:$C$13),"Not Classified")</f>
        <v>Potentially Avoidable</v>
      </c>
      <c r="AB4373" t="str">
        <f>IFERROR(_xlfn.XLOOKUP($B4373,enrollment!$A$2:$A$801,enrollment!$I$2:$I$801),"")</f>
        <v>KY</v>
      </c>
      <c r="AC4373">
        <f>IFERROR(_xlfn.XLOOKUP($B4373,enrollment!$A$2:$A$801,enrollment!$L$2:$L$801),"")</f>
        <v>78</v>
      </c>
      <c r="AD4373" t="str" cm="1">
        <f t="array" ref="AD4373">_xlfn.IFS(AC4373="","Unknown",AC4373&lt;18,"0-17",AC4373&lt;35,"18-34",AC4373&lt;50,"35-49",AC4373&lt;65,"50-64",TRUE,"65+")</f>
        <v>65+</v>
      </c>
      <c r="AE4373">
        <f>IFERROR(_xlfn.XLOOKUP($B4373,enrollment!$A$2:$A$801,enrollment!$O$2:$O$801),"")</f>
        <v>3456789012</v>
      </c>
      <c r="AF4373">
        <f>IFERROR(_xlfn.XLOOKUP($AE4373,providers!$B$2:$B$11,providers!$Q$2:$Q$11),"")</f>
        <v>4</v>
      </c>
      <c r="AG4373" s="1">
        <f t="shared" si="68"/>
        <v>45383</v>
      </c>
    </row>
    <row r="4374" spans="1:33" x14ac:dyDescent="0.25">
      <c r="A4374" t="s">
        <v>5041</v>
      </c>
      <c r="B4374" t="s">
        <v>5037</v>
      </c>
      <c r="C4374">
        <v>3456789012</v>
      </c>
      <c r="D4374">
        <v>3456789012</v>
      </c>
      <c r="E4374" s="1">
        <v>45522</v>
      </c>
      <c r="F4374" s="1">
        <v>45522</v>
      </c>
      <c r="G4374" s="1">
        <v>45544</v>
      </c>
      <c r="H4374" t="s">
        <v>28</v>
      </c>
      <c r="I4374">
        <v>11</v>
      </c>
      <c r="J4374" t="s">
        <v>47</v>
      </c>
      <c r="K4374">
        <v>99213</v>
      </c>
      <c r="O4374">
        <v>1</v>
      </c>
      <c r="P4374">
        <v>198.48</v>
      </c>
      <c r="Q4374">
        <v>147.02000000000001</v>
      </c>
      <c r="R4374">
        <v>117.62</v>
      </c>
      <c r="S4374">
        <v>29.4</v>
      </c>
      <c r="T4374" t="s">
        <v>30</v>
      </c>
      <c r="X4374" t="s">
        <v>43</v>
      </c>
      <c r="Y4374" t="s">
        <v>44</v>
      </c>
      <c r="Z4374" t="s">
        <v>39</v>
      </c>
      <c r="AA4374" t="str">
        <f>IFERROR(_xlfn.XLOOKUP($J4374,avoidable_ed_reference!$A$2:$A$13,avoidable_ed_reference!$C$2:$C$13),"Not Classified")</f>
        <v>Not Classified</v>
      </c>
      <c r="AB4374" t="str">
        <f>IFERROR(_xlfn.XLOOKUP($B4374,enrollment!$A$2:$A$801,enrollment!$I$2:$I$801),"")</f>
        <v>KY</v>
      </c>
      <c r="AC4374">
        <f>IFERROR(_xlfn.XLOOKUP($B4374,enrollment!$A$2:$A$801,enrollment!$L$2:$L$801),"")</f>
        <v>78</v>
      </c>
      <c r="AD4374" t="str" cm="1">
        <f t="array" ref="AD4374">_xlfn.IFS(AC4374="","Unknown",AC4374&lt;18,"0-17",AC4374&lt;35,"18-34",AC4374&lt;50,"35-49",AC4374&lt;65,"50-64",TRUE,"65+")</f>
        <v>65+</v>
      </c>
      <c r="AE4374">
        <f>IFERROR(_xlfn.XLOOKUP($B4374,enrollment!$A$2:$A$801,enrollment!$O$2:$O$801),"")</f>
        <v>3456789012</v>
      </c>
      <c r="AF4374">
        <f>IFERROR(_xlfn.XLOOKUP($AE4374,providers!$B$2:$B$11,providers!$Q$2:$Q$11),"")</f>
        <v>4</v>
      </c>
      <c r="AG4374" s="1">
        <f t="shared" si="68"/>
        <v>45505</v>
      </c>
    </row>
    <row r="4375" spans="1:33" x14ac:dyDescent="0.25">
      <c r="A4375" t="s">
        <v>5042</v>
      </c>
      <c r="B4375" t="s">
        <v>5037</v>
      </c>
      <c r="C4375">
        <v>8901234567</v>
      </c>
      <c r="D4375">
        <v>8901234567</v>
      </c>
      <c r="E4375" s="1">
        <v>45520</v>
      </c>
      <c r="F4375" s="1">
        <v>45520</v>
      </c>
      <c r="G4375" s="1">
        <v>45540</v>
      </c>
      <c r="H4375" t="s">
        <v>28</v>
      </c>
      <c r="I4375">
        <v>23</v>
      </c>
      <c r="J4375" t="s">
        <v>129</v>
      </c>
      <c r="K4375">
        <v>99284</v>
      </c>
      <c r="O4375">
        <v>1</v>
      </c>
      <c r="P4375">
        <v>1771.79</v>
      </c>
      <c r="Q4375">
        <v>984.33</v>
      </c>
      <c r="R4375">
        <v>787.46</v>
      </c>
      <c r="S4375">
        <v>196.87</v>
      </c>
      <c r="T4375" t="s">
        <v>30</v>
      </c>
      <c r="X4375" t="s">
        <v>43</v>
      </c>
      <c r="Y4375" t="s">
        <v>44</v>
      </c>
      <c r="Z4375" t="s">
        <v>45</v>
      </c>
      <c r="AA4375" t="str">
        <f>IFERROR(_xlfn.XLOOKUP($J4375,avoidable_ed_reference!$A$2:$A$13,avoidable_ed_reference!$C$2:$C$13),"Not Classified")</f>
        <v>Potentially Avoidable</v>
      </c>
      <c r="AB4375" t="str">
        <f>IFERROR(_xlfn.XLOOKUP($B4375,enrollment!$A$2:$A$801,enrollment!$I$2:$I$801),"")</f>
        <v>KY</v>
      </c>
      <c r="AC4375">
        <f>IFERROR(_xlfn.XLOOKUP($B4375,enrollment!$A$2:$A$801,enrollment!$L$2:$L$801),"")</f>
        <v>78</v>
      </c>
      <c r="AD4375" t="str" cm="1">
        <f t="array" ref="AD4375">_xlfn.IFS(AC4375="","Unknown",AC4375&lt;18,"0-17",AC4375&lt;35,"18-34",AC4375&lt;50,"35-49",AC4375&lt;65,"50-64",TRUE,"65+")</f>
        <v>65+</v>
      </c>
      <c r="AE4375">
        <f>IFERROR(_xlfn.XLOOKUP($B4375,enrollment!$A$2:$A$801,enrollment!$O$2:$O$801),"")</f>
        <v>3456789012</v>
      </c>
      <c r="AF4375">
        <f>IFERROR(_xlfn.XLOOKUP($AE4375,providers!$B$2:$B$11,providers!$Q$2:$Q$11),"")</f>
        <v>4</v>
      </c>
      <c r="AG4375" s="1">
        <f t="shared" si="68"/>
        <v>45505</v>
      </c>
    </row>
    <row r="4376" spans="1:33" x14ac:dyDescent="0.25">
      <c r="A4376" t="s">
        <v>5043</v>
      </c>
      <c r="B4376" t="s">
        <v>5044</v>
      </c>
      <c r="C4376">
        <v>5678901234</v>
      </c>
      <c r="D4376">
        <v>5678901234</v>
      </c>
      <c r="E4376" s="1">
        <v>45396</v>
      </c>
      <c r="F4376" s="1">
        <v>45396</v>
      </c>
      <c r="G4376" s="1">
        <v>45413</v>
      </c>
      <c r="H4376" t="s">
        <v>28</v>
      </c>
      <c r="I4376">
        <v>11</v>
      </c>
      <c r="J4376" t="s">
        <v>35</v>
      </c>
      <c r="K4376">
        <v>99213</v>
      </c>
      <c r="O4376">
        <v>1</v>
      </c>
      <c r="P4376">
        <v>211.34</v>
      </c>
      <c r="Q4376">
        <v>156.55000000000001</v>
      </c>
      <c r="R4376">
        <v>125.24</v>
      </c>
      <c r="S4376">
        <v>31.31</v>
      </c>
      <c r="T4376" t="s">
        <v>30</v>
      </c>
      <c r="X4376" t="s">
        <v>31</v>
      </c>
      <c r="Y4376" t="s">
        <v>32</v>
      </c>
      <c r="Z4376" t="s">
        <v>39</v>
      </c>
      <c r="AA4376" t="str">
        <f>IFERROR(_xlfn.XLOOKUP($J4376,avoidable_ed_reference!$A$2:$A$13,avoidable_ed_reference!$C$2:$C$13),"Not Classified")</f>
        <v>Avoidable</v>
      </c>
      <c r="AB4376" t="str">
        <f>IFERROR(_xlfn.XLOOKUP($B4376,enrollment!$A$2:$A$801,enrollment!$I$2:$I$801),"")</f>
        <v>TN</v>
      </c>
      <c r="AC4376">
        <f>IFERROR(_xlfn.XLOOKUP($B4376,enrollment!$A$2:$A$801,enrollment!$L$2:$L$801),"")</f>
        <v>43</v>
      </c>
      <c r="AD4376" t="str" cm="1">
        <f t="array" ref="AD4376">_xlfn.IFS(AC4376="","Unknown",AC4376&lt;18,"0-17",AC4376&lt;35,"18-34",AC4376&lt;50,"35-49",AC4376&lt;65,"50-64",TRUE,"65+")</f>
        <v>35-49</v>
      </c>
      <c r="AE4376">
        <f>IFERROR(_xlfn.XLOOKUP($B4376,enrollment!$A$2:$A$801,enrollment!$O$2:$O$801),"")</f>
        <v>5678901234</v>
      </c>
      <c r="AF4376">
        <f>IFERROR(_xlfn.XLOOKUP($AE4376,providers!$B$2:$B$11,providers!$Q$2:$Q$11),"")</f>
        <v>3.8</v>
      </c>
      <c r="AG4376" s="1">
        <f t="shared" si="68"/>
        <v>45383</v>
      </c>
    </row>
    <row r="4377" spans="1:33" x14ac:dyDescent="0.25">
      <c r="A4377" t="s">
        <v>5045</v>
      </c>
      <c r="B4377" t="s">
        <v>5044</v>
      </c>
      <c r="C4377">
        <v>5678901234</v>
      </c>
      <c r="D4377">
        <v>5678901234</v>
      </c>
      <c r="E4377" s="1">
        <v>45392</v>
      </c>
      <c r="F4377" s="1">
        <v>45392</v>
      </c>
      <c r="G4377" s="1">
        <v>45415</v>
      </c>
      <c r="H4377" t="s">
        <v>28</v>
      </c>
      <c r="I4377">
        <v>11</v>
      </c>
      <c r="J4377" t="s">
        <v>35</v>
      </c>
      <c r="K4377">
        <v>99213</v>
      </c>
      <c r="O4377">
        <v>1</v>
      </c>
      <c r="P4377">
        <v>211.07</v>
      </c>
      <c r="Q4377">
        <v>156.35</v>
      </c>
      <c r="R4377">
        <v>125.08</v>
      </c>
      <c r="S4377">
        <v>31.27</v>
      </c>
      <c r="T4377" t="s">
        <v>30</v>
      </c>
      <c r="X4377" t="s">
        <v>31</v>
      </c>
      <c r="Y4377" t="s">
        <v>32</v>
      </c>
      <c r="Z4377" t="s">
        <v>39</v>
      </c>
      <c r="AA4377" t="str">
        <f>IFERROR(_xlfn.XLOOKUP($J4377,avoidable_ed_reference!$A$2:$A$13,avoidable_ed_reference!$C$2:$C$13),"Not Classified")</f>
        <v>Avoidable</v>
      </c>
      <c r="AB4377" t="str">
        <f>IFERROR(_xlfn.XLOOKUP($B4377,enrollment!$A$2:$A$801,enrollment!$I$2:$I$801),"")</f>
        <v>TN</v>
      </c>
      <c r="AC4377">
        <f>IFERROR(_xlfn.XLOOKUP($B4377,enrollment!$A$2:$A$801,enrollment!$L$2:$L$801),"")</f>
        <v>43</v>
      </c>
      <c r="AD4377" t="str" cm="1">
        <f t="array" ref="AD4377">_xlfn.IFS(AC4377="","Unknown",AC4377&lt;18,"0-17",AC4377&lt;35,"18-34",AC4377&lt;50,"35-49",AC4377&lt;65,"50-64",TRUE,"65+")</f>
        <v>35-49</v>
      </c>
      <c r="AE4377">
        <f>IFERROR(_xlfn.XLOOKUP($B4377,enrollment!$A$2:$A$801,enrollment!$O$2:$O$801),"")</f>
        <v>5678901234</v>
      </c>
      <c r="AF4377">
        <f>IFERROR(_xlfn.XLOOKUP($AE4377,providers!$B$2:$B$11,providers!$Q$2:$Q$11),"")</f>
        <v>3.8</v>
      </c>
      <c r="AG4377" s="1">
        <f t="shared" si="68"/>
        <v>45383</v>
      </c>
    </row>
    <row r="4378" spans="1:33" x14ac:dyDescent="0.25">
      <c r="A4378" t="s">
        <v>5046</v>
      </c>
      <c r="B4378" t="s">
        <v>5044</v>
      </c>
      <c r="C4378">
        <v>5678901234</v>
      </c>
      <c r="D4378">
        <v>5678901234</v>
      </c>
      <c r="E4378" s="1">
        <v>45475</v>
      </c>
      <c r="F4378" s="1">
        <v>45475</v>
      </c>
      <c r="G4378" s="1">
        <v>45500</v>
      </c>
      <c r="H4378" t="s">
        <v>28</v>
      </c>
      <c r="I4378">
        <v>11</v>
      </c>
      <c r="J4378" t="s">
        <v>35</v>
      </c>
      <c r="K4378">
        <v>99213</v>
      </c>
      <c r="O4378">
        <v>1</v>
      </c>
      <c r="P4378">
        <v>198.15</v>
      </c>
      <c r="Q4378">
        <v>146.78</v>
      </c>
      <c r="R4378">
        <v>117.42</v>
      </c>
      <c r="S4378">
        <v>29.36</v>
      </c>
      <c r="T4378" t="s">
        <v>30</v>
      </c>
      <c r="X4378" t="s">
        <v>31</v>
      </c>
      <c r="Y4378" t="s">
        <v>32</v>
      </c>
      <c r="Z4378" t="s">
        <v>39</v>
      </c>
      <c r="AA4378" t="str">
        <f>IFERROR(_xlfn.XLOOKUP($J4378,avoidable_ed_reference!$A$2:$A$13,avoidable_ed_reference!$C$2:$C$13),"Not Classified")</f>
        <v>Avoidable</v>
      </c>
      <c r="AB4378" t="str">
        <f>IFERROR(_xlfn.XLOOKUP($B4378,enrollment!$A$2:$A$801,enrollment!$I$2:$I$801),"")</f>
        <v>TN</v>
      </c>
      <c r="AC4378">
        <f>IFERROR(_xlfn.XLOOKUP($B4378,enrollment!$A$2:$A$801,enrollment!$L$2:$L$801),"")</f>
        <v>43</v>
      </c>
      <c r="AD4378" t="str" cm="1">
        <f t="array" ref="AD4378">_xlfn.IFS(AC4378="","Unknown",AC4378&lt;18,"0-17",AC4378&lt;35,"18-34",AC4378&lt;50,"35-49",AC4378&lt;65,"50-64",TRUE,"65+")</f>
        <v>35-49</v>
      </c>
      <c r="AE4378">
        <f>IFERROR(_xlfn.XLOOKUP($B4378,enrollment!$A$2:$A$801,enrollment!$O$2:$O$801),"")</f>
        <v>5678901234</v>
      </c>
      <c r="AF4378">
        <f>IFERROR(_xlfn.XLOOKUP($AE4378,providers!$B$2:$B$11,providers!$Q$2:$Q$11),"")</f>
        <v>3.8</v>
      </c>
      <c r="AG4378" s="1">
        <f t="shared" si="68"/>
        <v>45474</v>
      </c>
    </row>
    <row r="4379" spans="1:33" x14ac:dyDescent="0.25">
      <c r="A4379" t="s">
        <v>5047</v>
      </c>
      <c r="B4379" t="s">
        <v>5044</v>
      </c>
      <c r="C4379">
        <v>2233445566</v>
      </c>
      <c r="D4379">
        <v>2233445566</v>
      </c>
      <c r="E4379" s="1">
        <v>45351</v>
      </c>
      <c r="F4379" s="1">
        <v>45351</v>
      </c>
      <c r="G4379" s="1">
        <v>45380</v>
      </c>
      <c r="H4379" t="s">
        <v>28</v>
      </c>
      <c r="I4379">
        <v>23</v>
      </c>
      <c r="J4379" t="s">
        <v>221</v>
      </c>
      <c r="K4379">
        <v>99284</v>
      </c>
      <c r="O4379">
        <v>1</v>
      </c>
      <c r="P4379">
        <v>1997.24</v>
      </c>
      <c r="Q4379">
        <v>1109.58</v>
      </c>
      <c r="R4379">
        <v>887.66</v>
      </c>
      <c r="S4379">
        <v>221.92</v>
      </c>
      <c r="T4379" t="s">
        <v>30</v>
      </c>
      <c r="X4379" t="s">
        <v>31</v>
      </c>
      <c r="Y4379" t="s">
        <v>32</v>
      </c>
      <c r="Z4379" t="s">
        <v>45</v>
      </c>
      <c r="AA4379" t="str">
        <f>IFERROR(_xlfn.XLOOKUP($J4379,avoidable_ed_reference!$A$2:$A$13,avoidable_ed_reference!$C$2:$C$13),"Not Classified")</f>
        <v>Avoidable</v>
      </c>
      <c r="AB4379" t="str">
        <f>IFERROR(_xlfn.XLOOKUP($B4379,enrollment!$A$2:$A$801,enrollment!$I$2:$I$801),"")</f>
        <v>TN</v>
      </c>
      <c r="AC4379">
        <f>IFERROR(_xlfn.XLOOKUP($B4379,enrollment!$A$2:$A$801,enrollment!$L$2:$L$801),"")</f>
        <v>43</v>
      </c>
      <c r="AD4379" t="str" cm="1">
        <f t="array" ref="AD4379">_xlfn.IFS(AC4379="","Unknown",AC4379&lt;18,"0-17",AC4379&lt;35,"18-34",AC4379&lt;50,"35-49",AC4379&lt;65,"50-64",TRUE,"65+")</f>
        <v>35-49</v>
      </c>
      <c r="AE4379">
        <f>IFERROR(_xlfn.XLOOKUP($B4379,enrollment!$A$2:$A$801,enrollment!$O$2:$O$801),"")</f>
        <v>5678901234</v>
      </c>
      <c r="AF4379">
        <f>IFERROR(_xlfn.XLOOKUP($AE4379,providers!$B$2:$B$11,providers!$Q$2:$Q$11),"")</f>
        <v>3.8</v>
      </c>
      <c r="AG4379" s="1">
        <f t="shared" si="68"/>
        <v>45323</v>
      </c>
    </row>
    <row r="4380" spans="1:33" x14ac:dyDescent="0.25">
      <c r="A4380" t="s">
        <v>5048</v>
      </c>
      <c r="B4380" t="s">
        <v>5044</v>
      </c>
      <c r="C4380">
        <v>2233445566</v>
      </c>
      <c r="D4380">
        <v>2233445566</v>
      </c>
      <c r="E4380" s="1">
        <v>45620</v>
      </c>
      <c r="F4380" s="1">
        <v>45620</v>
      </c>
      <c r="G4380" s="1">
        <v>45650</v>
      </c>
      <c r="H4380" t="s">
        <v>28</v>
      </c>
      <c r="I4380">
        <v>23</v>
      </c>
      <c r="J4380" t="s">
        <v>93</v>
      </c>
      <c r="K4380">
        <v>99284</v>
      </c>
      <c r="O4380">
        <v>1</v>
      </c>
      <c r="P4380">
        <v>1803.22</v>
      </c>
      <c r="Q4380">
        <v>1001.79</v>
      </c>
      <c r="R4380">
        <v>801.43</v>
      </c>
      <c r="S4380">
        <v>200.36</v>
      </c>
      <c r="T4380" t="s">
        <v>30</v>
      </c>
      <c r="X4380" t="s">
        <v>31</v>
      </c>
      <c r="Y4380" t="s">
        <v>32</v>
      </c>
      <c r="Z4380" t="s">
        <v>45</v>
      </c>
      <c r="AA4380" t="str">
        <f>IFERROR(_xlfn.XLOOKUP($J4380,avoidable_ed_reference!$A$2:$A$13,avoidable_ed_reference!$C$2:$C$13),"Not Classified")</f>
        <v>Avoidable</v>
      </c>
      <c r="AB4380" t="str">
        <f>IFERROR(_xlfn.XLOOKUP($B4380,enrollment!$A$2:$A$801,enrollment!$I$2:$I$801),"")</f>
        <v>TN</v>
      </c>
      <c r="AC4380">
        <f>IFERROR(_xlfn.XLOOKUP($B4380,enrollment!$A$2:$A$801,enrollment!$L$2:$L$801),"")</f>
        <v>43</v>
      </c>
      <c r="AD4380" t="str" cm="1">
        <f t="array" ref="AD4380">_xlfn.IFS(AC4380="","Unknown",AC4380&lt;18,"0-17",AC4380&lt;35,"18-34",AC4380&lt;50,"35-49",AC4380&lt;65,"50-64",TRUE,"65+")</f>
        <v>35-49</v>
      </c>
      <c r="AE4380">
        <f>IFERROR(_xlfn.XLOOKUP($B4380,enrollment!$A$2:$A$801,enrollment!$O$2:$O$801),"")</f>
        <v>5678901234</v>
      </c>
      <c r="AF4380">
        <f>IFERROR(_xlfn.XLOOKUP($AE4380,providers!$B$2:$B$11,providers!$Q$2:$Q$11),"")</f>
        <v>3.8</v>
      </c>
      <c r="AG4380" s="1">
        <f t="shared" si="68"/>
        <v>45597</v>
      </c>
    </row>
    <row r="4381" spans="1:33" x14ac:dyDescent="0.25">
      <c r="A4381" t="s">
        <v>5049</v>
      </c>
      <c r="B4381" t="s">
        <v>5044</v>
      </c>
      <c r="C4381">
        <v>2233445566</v>
      </c>
      <c r="D4381">
        <v>2233445566</v>
      </c>
      <c r="E4381" s="1">
        <v>45397</v>
      </c>
      <c r="F4381" s="1">
        <v>45397</v>
      </c>
      <c r="G4381" s="1">
        <v>45427</v>
      </c>
      <c r="H4381" t="s">
        <v>28</v>
      </c>
      <c r="I4381">
        <v>22</v>
      </c>
      <c r="J4381" t="s">
        <v>29</v>
      </c>
      <c r="K4381">
        <v>90837</v>
      </c>
      <c r="O4381">
        <v>1</v>
      </c>
      <c r="P4381">
        <v>241.47</v>
      </c>
      <c r="Q4381">
        <v>178.87</v>
      </c>
      <c r="R4381">
        <v>143.1</v>
      </c>
      <c r="S4381">
        <v>35.770000000000003</v>
      </c>
      <c r="T4381" t="s">
        <v>30</v>
      </c>
      <c r="X4381" t="s">
        <v>31</v>
      </c>
      <c r="Y4381" t="s">
        <v>32</v>
      </c>
      <c r="Z4381" t="s">
        <v>33</v>
      </c>
      <c r="AA4381" t="str">
        <f>IFERROR(_xlfn.XLOOKUP($J4381,avoidable_ed_reference!$A$2:$A$13,avoidable_ed_reference!$C$2:$C$13),"Not Classified")</f>
        <v>Potentially Avoidable</v>
      </c>
      <c r="AB4381" t="str">
        <f>IFERROR(_xlfn.XLOOKUP($B4381,enrollment!$A$2:$A$801,enrollment!$I$2:$I$801),"")</f>
        <v>TN</v>
      </c>
      <c r="AC4381">
        <f>IFERROR(_xlfn.XLOOKUP($B4381,enrollment!$A$2:$A$801,enrollment!$L$2:$L$801),"")</f>
        <v>43</v>
      </c>
      <c r="AD4381" t="str" cm="1">
        <f t="array" ref="AD4381">_xlfn.IFS(AC4381="","Unknown",AC4381&lt;18,"0-17",AC4381&lt;35,"18-34",AC4381&lt;50,"35-49",AC4381&lt;65,"50-64",TRUE,"65+")</f>
        <v>35-49</v>
      </c>
      <c r="AE4381">
        <f>IFERROR(_xlfn.XLOOKUP($B4381,enrollment!$A$2:$A$801,enrollment!$O$2:$O$801),"")</f>
        <v>5678901234</v>
      </c>
      <c r="AF4381">
        <f>IFERROR(_xlfn.XLOOKUP($AE4381,providers!$B$2:$B$11,providers!$Q$2:$Q$11),"")</f>
        <v>3.8</v>
      </c>
      <c r="AG4381" s="1">
        <f t="shared" si="68"/>
        <v>45383</v>
      </c>
    </row>
    <row r="4382" spans="1:33" x14ac:dyDescent="0.25">
      <c r="A4382" t="s">
        <v>5050</v>
      </c>
      <c r="B4382" t="s">
        <v>5051</v>
      </c>
      <c r="C4382">
        <v>2345678901</v>
      </c>
      <c r="D4382">
        <v>2345678901</v>
      </c>
      <c r="E4382" s="1">
        <v>45354</v>
      </c>
      <c r="F4382" s="1">
        <v>45354</v>
      </c>
      <c r="G4382" s="1">
        <v>45389</v>
      </c>
      <c r="H4382" t="s">
        <v>28</v>
      </c>
      <c r="I4382">
        <v>22</v>
      </c>
      <c r="J4382" t="s">
        <v>29</v>
      </c>
      <c r="K4382">
        <v>90837</v>
      </c>
      <c r="O4382">
        <v>1</v>
      </c>
      <c r="P4382">
        <v>192.63</v>
      </c>
      <c r="Q4382">
        <v>142.69</v>
      </c>
      <c r="R4382">
        <v>114.15</v>
      </c>
      <c r="S4382">
        <v>28.54</v>
      </c>
      <c r="T4382" t="s">
        <v>30</v>
      </c>
      <c r="X4382" t="s">
        <v>233</v>
      </c>
      <c r="Y4382" t="s">
        <v>32</v>
      </c>
      <c r="Z4382" t="s">
        <v>33</v>
      </c>
      <c r="AA4382" t="str">
        <f>IFERROR(_xlfn.XLOOKUP($J4382,avoidable_ed_reference!$A$2:$A$13,avoidable_ed_reference!$C$2:$C$13),"Not Classified")</f>
        <v>Potentially Avoidable</v>
      </c>
      <c r="AB4382" t="str">
        <f>IFERROR(_xlfn.XLOOKUP($B4382,enrollment!$A$2:$A$801,enrollment!$I$2:$I$801),"")</f>
        <v>KY</v>
      </c>
      <c r="AC4382">
        <f>IFERROR(_xlfn.XLOOKUP($B4382,enrollment!$A$2:$A$801,enrollment!$L$2:$L$801),"")</f>
        <v>45</v>
      </c>
      <c r="AD4382" t="str" cm="1">
        <f t="array" ref="AD4382">_xlfn.IFS(AC4382="","Unknown",AC4382&lt;18,"0-17",AC4382&lt;35,"18-34",AC4382&lt;50,"35-49",AC4382&lt;65,"50-64",TRUE,"65+")</f>
        <v>35-49</v>
      </c>
      <c r="AE4382">
        <f>IFERROR(_xlfn.XLOOKUP($B4382,enrollment!$A$2:$A$801,enrollment!$O$2:$O$801),"")</f>
        <v>9012345678</v>
      </c>
      <c r="AF4382">
        <f>IFERROR(_xlfn.XLOOKUP($AE4382,providers!$B$2:$B$11,providers!$Q$2:$Q$11),"")</f>
        <v>4.3</v>
      </c>
      <c r="AG4382" s="1">
        <f t="shared" si="68"/>
        <v>45352</v>
      </c>
    </row>
    <row r="4383" spans="1:33" x14ac:dyDescent="0.25">
      <c r="A4383" t="s">
        <v>5052</v>
      </c>
      <c r="B4383" t="s">
        <v>5051</v>
      </c>
      <c r="C4383">
        <v>2233445566</v>
      </c>
      <c r="D4383">
        <v>2233445566</v>
      </c>
      <c r="E4383" s="1">
        <v>45324</v>
      </c>
      <c r="F4383" s="1">
        <v>45324</v>
      </c>
      <c r="G4383" s="1">
        <v>45342</v>
      </c>
      <c r="H4383" t="s">
        <v>28</v>
      </c>
      <c r="I4383">
        <v>23</v>
      </c>
      <c r="J4383" t="s">
        <v>29</v>
      </c>
      <c r="K4383">
        <v>99284</v>
      </c>
      <c r="O4383">
        <v>1</v>
      </c>
      <c r="P4383">
        <v>2428.0700000000002</v>
      </c>
      <c r="Q4383">
        <v>1348.93</v>
      </c>
      <c r="R4383">
        <v>1079.1400000000001</v>
      </c>
      <c r="S4383">
        <v>269.79000000000002</v>
      </c>
      <c r="T4383" t="s">
        <v>30</v>
      </c>
      <c r="X4383" t="s">
        <v>233</v>
      </c>
      <c r="Y4383" t="s">
        <v>32</v>
      </c>
      <c r="Z4383" t="s">
        <v>45</v>
      </c>
      <c r="AA4383" t="str">
        <f>IFERROR(_xlfn.XLOOKUP($J4383,avoidable_ed_reference!$A$2:$A$13,avoidable_ed_reference!$C$2:$C$13),"Not Classified")</f>
        <v>Potentially Avoidable</v>
      </c>
      <c r="AB4383" t="str">
        <f>IFERROR(_xlfn.XLOOKUP($B4383,enrollment!$A$2:$A$801,enrollment!$I$2:$I$801),"")</f>
        <v>KY</v>
      </c>
      <c r="AC4383">
        <f>IFERROR(_xlfn.XLOOKUP($B4383,enrollment!$A$2:$A$801,enrollment!$L$2:$L$801),"")</f>
        <v>45</v>
      </c>
      <c r="AD4383" t="str" cm="1">
        <f t="array" ref="AD4383">_xlfn.IFS(AC4383="","Unknown",AC4383&lt;18,"0-17",AC4383&lt;35,"18-34",AC4383&lt;50,"35-49",AC4383&lt;65,"50-64",TRUE,"65+")</f>
        <v>35-49</v>
      </c>
      <c r="AE4383">
        <f>IFERROR(_xlfn.XLOOKUP($B4383,enrollment!$A$2:$A$801,enrollment!$O$2:$O$801),"")</f>
        <v>9012345678</v>
      </c>
      <c r="AF4383">
        <f>IFERROR(_xlfn.XLOOKUP($AE4383,providers!$B$2:$B$11,providers!$Q$2:$Q$11),"")</f>
        <v>4.3</v>
      </c>
      <c r="AG4383" s="1">
        <f t="shared" si="68"/>
        <v>45323</v>
      </c>
    </row>
    <row r="4384" spans="1:33" x14ac:dyDescent="0.25">
      <c r="A4384" t="s">
        <v>5053</v>
      </c>
      <c r="B4384" t="s">
        <v>5051</v>
      </c>
      <c r="C4384">
        <v>9012345678</v>
      </c>
      <c r="D4384">
        <v>9012345678</v>
      </c>
      <c r="E4384" s="1">
        <v>45591</v>
      </c>
      <c r="F4384" s="1">
        <v>45591</v>
      </c>
      <c r="G4384" s="1">
        <v>45607</v>
      </c>
      <c r="H4384" t="s">
        <v>28</v>
      </c>
      <c r="I4384">
        <v>11</v>
      </c>
      <c r="J4384" t="s">
        <v>35</v>
      </c>
      <c r="K4384">
        <v>99213</v>
      </c>
      <c r="O4384">
        <v>1</v>
      </c>
      <c r="P4384">
        <v>238.67</v>
      </c>
      <c r="Q4384">
        <v>176.79</v>
      </c>
      <c r="R4384">
        <v>141.43</v>
      </c>
      <c r="S4384">
        <v>35.36</v>
      </c>
      <c r="T4384" t="s">
        <v>30</v>
      </c>
      <c r="X4384" t="s">
        <v>233</v>
      </c>
      <c r="Y4384" t="s">
        <v>32</v>
      </c>
      <c r="Z4384" t="s">
        <v>39</v>
      </c>
      <c r="AA4384" t="str">
        <f>IFERROR(_xlfn.XLOOKUP($J4384,avoidable_ed_reference!$A$2:$A$13,avoidable_ed_reference!$C$2:$C$13),"Not Classified")</f>
        <v>Avoidable</v>
      </c>
      <c r="AB4384" t="str">
        <f>IFERROR(_xlfn.XLOOKUP($B4384,enrollment!$A$2:$A$801,enrollment!$I$2:$I$801),"")</f>
        <v>KY</v>
      </c>
      <c r="AC4384">
        <f>IFERROR(_xlfn.XLOOKUP($B4384,enrollment!$A$2:$A$801,enrollment!$L$2:$L$801),"")</f>
        <v>45</v>
      </c>
      <c r="AD4384" t="str" cm="1">
        <f t="array" ref="AD4384">_xlfn.IFS(AC4384="","Unknown",AC4384&lt;18,"0-17",AC4384&lt;35,"18-34",AC4384&lt;50,"35-49",AC4384&lt;65,"50-64",TRUE,"65+")</f>
        <v>35-49</v>
      </c>
      <c r="AE4384">
        <f>IFERROR(_xlfn.XLOOKUP($B4384,enrollment!$A$2:$A$801,enrollment!$O$2:$O$801),"")</f>
        <v>9012345678</v>
      </c>
      <c r="AF4384">
        <f>IFERROR(_xlfn.XLOOKUP($AE4384,providers!$B$2:$B$11,providers!$Q$2:$Q$11),"")</f>
        <v>4.3</v>
      </c>
      <c r="AG4384" s="1">
        <f t="shared" si="68"/>
        <v>45566</v>
      </c>
    </row>
    <row r="4385" spans="1:33" x14ac:dyDescent="0.25">
      <c r="A4385" t="s">
        <v>5054</v>
      </c>
      <c r="B4385" t="s">
        <v>5051</v>
      </c>
      <c r="C4385">
        <v>5678901234</v>
      </c>
      <c r="D4385">
        <v>5678901234</v>
      </c>
      <c r="E4385" s="1">
        <v>45402</v>
      </c>
      <c r="F4385" s="1">
        <v>45402</v>
      </c>
      <c r="G4385" s="1">
        <v>45422</v>
      </c>
      <c r="H4385" t="s">
        <v>28</v>
      </c>
      <c r="I4385">
        <v>20</v>
      </c>
      <c r="J4385" t="s">
        <v>35</v>
      </c>
      <c r="K4385">
        <v>99213</v>
      </c>
      <c r="O4385">
        <v>1</v>
      </c>
      <c r="P4385">
        <v>181.16</v>
      </c>
      <c r="Q4385">
        <v>139.35</v>
      </c>
      <c r="R4385">
        <v>111.48</v>
      </c>
      <c r="S4385">
        <v>27.87</v>
      </c>
      <c r="T4385" t="s">
        <v>30</v>
      </c>
      <c r="X4385" t="s">
        <v>233</v>
      </c>
      <c r="Y4385" t="s">
        <v>32</v>
      </c>
      <c r="Z4385" t="s">
        <v>36</v>
      </c>
      <c r="AA4385" t="str">
        <f>IFERROR(_xlfn.XLOOKUP($J4385,avoidable_ed_reference!$A$2:$A$13,avoidable_ed_reference!$C$2:$C$13),"Not Classified")</f>
        <v>Avoidable</v>
      </c>
      <c r="AB4385" t="str">
        <f>IFERROR(_xlfn.XLOOKUP($B4385,enrollment!$A$2:$A$801,enrollment!$I$2:$I$801),"")</f>
        <v>KY</v>
      </c>
      <c r="AC4385">
        <f>IFERROR(_xlfn.XLOOKUP($B4385,enrollment!$A$2:$A$801,enrollment!$L$2:$L$801),"")</f>
        <v>45</v>
      </c>
      <c r="AD4385" t="str" cm="1">
        <f t="array" ref="AD4385">_xlfn.IFS(AC4385="","Unknown",AC4385&lt;18,"0-17",AC4385&lt;35,"18-34",AC4385&lt;50,"35-49",AC4385&lt;65,"50-64",TRUE,"65+")</f>
        <v>35-49</v>
      </c>
      <c r="AE4385">
        <f>IFERROR(_xlfn.XLOOKUP($B4385,enrollment!$A$2:$A$801,enrollment!$O$2:$O$801),"")</f>
        <v>9012345678</v>
      </c>
      <c r="AF4385">
        <f>IFERROR(_xlfn.XLOOKUP($AE4385,providers!$B$2:$B$11,providers!$Q$2:$Q$11),"")</f>
        <v>4.3</v>
      </c>
      <c r="AG4385" s="1">
        <f t="shared" si="68"/>
        <v>45383</v>
      </c>
    </row>
    <row r="4386" spans="1:33" x14ac:dyDescent="0.25">
      <c r="A4386" t="s">
        <v>5055</v>
      </c>
      <c r="B4386" t="s">
        <v>5051</v>
      </c>
      <c r="C4386">
        <v>5678901234</v>
      </c>
      <c r="D4386">
        <v>5678901234</v>
      </c>
      <c r="E4386" s="1">
        <v>45598</v>
      </c>
      <c r="F4386" s="1">
        <v>45598</v>
      </c>
      <c r="G4386" s="1">
        <v>45624</v>
      </c>
      <c r="H4386" t="s">
        <v>28</v>
      </c>
      <c r="I4386">
        <v>20</v>
      </c>
      <c r="J4386" t="s">
        <v>35</v>
      </c>
      <c r="K4386">
        <v>99213</v>
      </c>
      <c r="O4386">
        <v>1</v>
      </c>
      <c r="P4386">
        <v>167.99</v>
      </c>
      <c r="Q4386">
        <v>129.22</v>
      </c>
      <c r="R4386">
        <v>103.38</v>
      </c>
      <c r="S4386">
        <v>25.84</v>
      </c>
      <c r="T4386" t="s">
        <v>30</v>
      </c>
      <c r="X4386" t="s">
        <v>233</v>
      </c>
      <c r="Y4386" t="s">
        <v>32</v>
      </c>
      <c r="Z4386" t="s">
        <v>36</v>
      </c>
      <c r="AA4386" t="str">
        <f>IFERROR(_xlfn.XLOOKUP($J4386,avoidable_ed_reference!$A$2:$A$13,avoidable_ed_reference!$C$2:$C$13),"Not Classified")</f>
        <v>Avoidable</v>
      </c>
      <c r="AB4386" t="str">
        <f>IFERROR(_xlfn.XLOOKUP($B4386,enrollment!$A$2:$A$801,enrollment!$I$2:$I$801),"")</f>
        <v>KY</v>
      </c>
      <c r="AC4386">
        <f>IFERROR(_xlfn.XLOOKUP($B4386,enrollment!$A$2:$A$801,enrollment!$L$2:$L$801),"")</f>
        <v>45</v>
      </c>
      <c r="AD4386" t="str" cm="1">
        <f t="array" ref="AD4386">_xlfn.IFS(AC4386="","Unknown",AC4386&lt;18,"0-17",AC4386&lt;35,"18-34",AC4386&lt;50,"35-49",AC4386&lt;65,"50-64",TRUE,"65+")</f>
        <v>35-49</v>
      </c>
      <c r="AE4386">
        <f>IFERROR(_xlfn.XLOOKUP($B4386,enrollment!$A$2:$A$801,enrollment!$O$2:$O$801),"")</f>
        <v>9012345678</v>
      </c>
      <c r="AF4386">
        <f>IFERROR(_xlfn.XLOOKUP($AE4386,providers!$B$2:$B$11,providers!$Q$2:$Q$11),"")</f>
        <v>4.3</v>
      </c>
      <c r="AG4386" s="1">
        <f t="shared" si="68"/>
        <v>45597</v>
      </c>
    </row>
    <row r="4387" spans="1:33" x14ac:dyDescent="0.25">
      <c r="A4387" t="s">
        <v>5056</v>
      </c>
      <c r="B4387" t="s">
        <v>5051</v>
      </c>
      <c r="C4387">
        <v>5678901234</v>
      </c>
      <c r="D4387">
        <v>5678901234</v>
      </c>
      <c r="E4387" s="1">
        <v>45579</v>
      </c>
      <c r="F4387" s="1">
        <v>45579</v>
      </c>
      <c r="G4387" s="1">
        <v>45604</v>
      </c>
      <c r="H4387" t="s">
        <v>28</v>
      </c>
      <c r="I4387">
        <v>20</v>
      </c>
      <c r="J4387" t="s">
        <v>35</v>
      </c>
      <c r="K4387">
        <v>99213</v>
      </c>
      <c r="O4387">
        <v>1</v>
      </c>
      <c r="P4387">
        <v>201.54</v>
      </c>
      <c r="Q4387">
        <v>155.03</v>
      </c>
      <c r="R4387">
        <v>124.02</v>
      </c>
      <c r="S4387">
        <v>31.01</v>
      </c>
      <c r="T4387" t="s">
        <v>30</v>
      </c>
      <c r="X4387" t="s">
        <v>233</v>
      </c>
      <c r="Y4387" t="s">
        <v>32</v>
      </c>
      <c r="Z4387" t="s">
        <v>36</v>
      </c>
      <c r="AA4387" t="str">
        <f>IFERROR(_xlfn.XLOOKUP($J4387,avoidable_ed_reference!$A$2:$A$13,avoidable_ed_reference!$C$2:$C$13),"Not Classified")</f>
        <v>Avoidable</v>
      </c>
      <c r="AB4387" t="str">
        <f>IFERROR(_xlfn.XLOOKUP($B4387,enrollment!$A$2:$A$801,enrollment!$I$2:$I$801),"")</f>
        <v>KY</v>
      </c>
      <c r="AC4387">
        <f>IFERROR(_xlfn.XLOOKUP($B4387,enrollment!$A$2:$A$801,enrollment!$L$2:$L$801),"")</f>
        <v>45</v>
      </c>
      <c r="AD4387" t="str" cm="1">
        <f t="array" ref="AD4387">_xlfn.IFS(AC4387="","Unknown",AC4387&lt;18,"0-17",AC4387&lt;35,"18-34",AC4387&lt;50,"35-49",AC4387&lt;65,"50-64",TRUE,"65+")</f>
        <v>35-49</v>
      </c>
      <c r="AE4387">
        <f>IFERROR(_xlfn.XLOOKUP($B4387,enrollment!$A$2:$A$801,enrollment!$O$2:$O$801),"")</f>
        <v>9012345678</v>
      </c>
      <c r="AF4387">
        <f>IFERROR(_xlfn.XLOOKUP($AE4387,providers!$B$2:$B$11,providers!$Q$2:$Q$11),"")</f>
        <v>4.3</v>
      </c>
      <c r="AG4387" s="1">
        <f t="shared" si="68"/>
        <v>45566</v>
      </c>
    </row>
    <row r="4388" spans="1:33" x14ac:dyDescent="0.25">
      <c r="A4388" t="s">
        <v>5057</v>
      </c>
      <c r="B4388" t="s">
        <v>5051</v>
      </c>
      <c r="C4388">
        <v>9012345678</v>
      </c>
      <c r="D4388">
        <v>9012345678</v>
      </c>
      <c r="E4388" s="1">
        <v>45301</v>
      </c>
      <c r="F4388" s="1">
        <v>45301</v>
      </c>
      <c r="G4388" s="1">
        <v>45334</v>
      </c>
      <c r="H4388" t="s">
        <v>67</v>
      </c>
      <c r="I4388">
        <v>21</v>
      </c>
      <c r="J4388" t="s">
        <v>80</v>
      </c>
      <c r="K4388">
        <v>99223</v>
      </c>
      <c r="O4388">
        <v>1</v>
      </c>
      <c r="P4388">
        <v>29941.119999999999</v>
      </c>
      <c r="Q4388">
        <v>19316.849999999999</v>
      </c>
      <c r="R4388">
        <v>15453.48</v>
      </c>
      <c r="S4388">
        <v>3863.37</v>
      </c>
      <c r="T4388" t="s">
        <v>30</v>
      </c>
      <c r="V4388">
        <v>1</v>
      </c>
      <c r="W4388" s="2" t="s">
        <v>68</v>
      </c>
      <c r="X4388" t="s">
        <v>233</v>
      </c>
      <c r="Y4388" t="s">
        <v>32</v>
      </c>
      <c r="Z4388" t="s">
        <v>69</v>
      </c>
      <c r="AA4388" t="str">
        <f>IFERROR(_xlfn.XLOOKUP($J4388,avoidable_ed_reference!$A$2:$A$13,avoidable_ed_reference!$C$2:$C$13),"Not Classified")</f>
        <v>Non-Avoidable</v>
      </c>
      <c r="AB4388" t="str">
        <f>IFERROR(_xlfn.XLOOKUP($B4388,enrollment!$A$2:$A$801,enrollment!$I$2:$I$801),"")</f>
        <v>KY</v>
      </c>
      <c r="AC4388">
        <f>IFERROR(_xlfn.XLOOKUP($B4388,enrollment!$A$2:$A$801,enrollment!$L$2:$L$801),"")</f>
        <v>45</v>
      </c>
      <c r="AD4388" t="str" cm="1">
        <f t="array" ref="AD4388">_xlfn.IFS(AC4388="","Unknown",AC4388&lt;18,"0-17",AC4388&lt;35,"18-34",AC4388&lt;50,"35-49",AC4388&lt;65,"50-64",TRUE,"65+")</f>
        <v>35-49</v>
      </c>
      <c r="AE4388">
        <f>IFERROR(_xlfn.XLOOKUP($B4388,enrollment!$A$2:$A$801,enrollment!$O$2:$O$801),"")</f>
        <v>9012345678</v>
      </c>
      <c r="AF4388">
        <f>IFERROR(_xlfn.XLOOKUP($AE4388,providers!$B$2:$B$11,providers!$Q$2:$Q$11),"")</f>
        <v>4.3</v>
      </c>
      <c r="AG4388" s="1">
        <f t="shared" si="68"/>
        <v>45292</v>
      </c>
    </row>
    <row r="4389" spans="1:33" x14ac:dyDescent="0.25">
      <c r="A4389" t="s">
        <v>5058</v>
      </c>
      <c r="B4389" t="s">
        <v>5059</v>
      </c>
      <c r="C4389">
        <v>5678901234</v>
      </c>
      <c r="D4389">
        <v>5678901234</v>
      </c>
      <c r="E4389" s="1">
        <v>45460</v>
      </c>
      <c r="F4389" s="1">
        <v>45460</v>
      </c>
      <c r="G4389" s="1">
        <v>45483</v>
      </c>
      <c r="H4389" t="s">
        <v>28</v>
      </c>
      <c r="I4389">
        <v>11</v>
      </c>
      <c r="J4389" t="s">
        <v>47</v>
      </c>
      <c r="K4389">
        <v>99213</v>
      </c>
      <c r="O4389">
        <v>1</v>
      </c>
      <c r="P4389">
        <v>240.95</v>
      </c>
      <c r="Q4389">
        <v>178.48</v>
      </c>
      <c r="R4389">
        <v>142.78</v>
      </c>
      <c r="S4389">
        <v>35.700000000000003</v>
      </c>
      <c r="T4389" t="s">
        <v>30</v>
      </c>
      <c r="X4389" t="s">
        <v>31</v>
      </c>
      <c r="Y4389" t="s">
        <v>32</v>
      </c>
      <c r="Z4389" t="s">
        <v>39</v>
      </c>
      <c r="AA4389" t="str">
        <f>IFERROR(_xlfn.XLOOKUP($J4389,avoidable_ed_reference!$A$2:$A$13,avoidable_ed_reference!$C$2:$C$13),"Not Classified")</f>
        <v>Not Classified</v>
      </c>
      <c r="AB4389" t="str">
        <f>IFERROR(_xlfn.XLOOKUP($B4389,enrollment!$A$2:$A$801,enrollment!$I$2:$I$801),"")</f>
        <v>TN</v>
      </c>
      <c r="AC4389">
        <f>IFERROR(_xlfn.XLOOKUP($B4389,enrollment!$A$2:$A$801,enrollment!$L$2:$L$801),"")</f>
        <v>29</v>
      </c>
      <c r="AD4389" t="str" cm="1">
        <f t="array" ref="AD4389">_xlfn.IFS(AC4389="","Unknown",AC4389&lt;18,"0-17",AC4389&lt;35,"18-34",AC4389&lt;50,"35-49",AC4389&lt;65,"50-64",TRUE,"65+")</f>
        <v>18-34</v>
      </c>
      <c r="AE4389">
        <f>IFERROR(_xlfn.XLOOKUP($B4389,enrollment!$A$2:$A$801,enrollment!$O$2:$O$801),"")</f>
        <v>5678901234</v>
      </c>
      <c r="AF4389">
        <f>IFERROR(_xlfn.XLOOKUP($AE4389,providers!$B$2:$B$11,providers!$Q$2:$Q$11),"")</f>
        <v>3.8</v>
      </c>
      <c r="AG4389" s="1">
        <f t="shared" si="68"/>
        <v>45444</v>
      </c>
    </row>
    <row r="4390" spans="1:33" x14ac:dyDescent="0.25">
      <c r="A4390" t="s">
        <v>5060</v>
      </c>
      <c r="B4390" t="s">
        <v>5059</v>
      </c>
      <c r="C4390">
        <v>3456789012</v>
      </c>
      <c r="D4390">
        <v>3456789012</v>
      </c>
      <c r="E4390" s="1">
        <v>45496</v>
      </c>
      <c r="F4390" s="1">
        <v>45496</v>
      </c>
      <c r="G4390" s="1">
        <v>45522</v>
      </c>
      <c r="H4390" t="s">
        <v>59</v>
      </c>
      <c r="J4390" t="s">
        <v>99</v>
      </c>
      <c r="L4390" s="2" t="s">
        <v>151</v>
      </c>
      <c r="M4390" t="s">
        <v>152</v>
      </c>
      <c r="N4390" t="s">
        <v>153</v>
      </c>
      <c r="O4390">
        <v>1</v>
      </c>
      <c r="P4390">
        <v>1057.8499999999999</v>
      </c>
      <c r="Q4390">
        <v>961.68</v>
      </c>
      <c r="R4390">
        <v>769.34</v>
      </c>
      <c r="S4390">
        <v>192.34</v>
      </c>
      <c r="T4390" t="s">
        <v>30</v>
      </c>
      <c r="X4390" t="s">
        <v>31</v>
      </c>
      <c r="Y4390" t="s">
        <v>32</v>
      </c>
      <c r="Z4390" t="s">
        <v>64</v>
      </c>
      <c r="AA4390" t="str">
        <f>IFERROR(_xlfn.XLOOKUP($J4390,avoidable_ed_reference!$A$2:$A$13,avoidable_ed_reference!$C$2:$C$13),"Not Classified")</f>
        <v>Not Classified</v>
      </c>
      <c r="AB4390" t="str">
        <f>IFERROR(_xlfn.XLOOKUP($B4390,enrollment!$A$2:$A$801,enrollment!$I$2:$I$801),"")</f>
        <v>TN</v>
      </c>
      <c r="AC4390">
        <f>IFERROR(_xlfn.XLOOKUP($B4390,enrollment!$A$2:$A$801,enrollment!$L$2:$L$801),"")</f>
        <v>29</v>
      </c>
      <c r="AD4390" t="str" cm="1">
        <f t="array" ref="AD4390">_xlfn.IFS(AC4390="","Unknown",AC4390&lt;18,"0-17",AC4390&lt;35,"18-34",AC4390&lt;50,"35-49",AC4390&lt;65,"50-64",TRUE,"65+")</f>
        <v>18-34</v>
      </c>
      <c r="AE4390">
        <f>IFERROR(_xlfn.XLOOKUP($B4390,enrollment!$A$2:$A$801,enrollment!$O$2:$O$801),"")</f>
        <v>5678901234</v>
      </c>
      <c r="AF4390">
        <f>IFERROR(_xlfn.XLOOKUP($AE4390,providers!$B$2:$B$11,providers!$Q$2:$Q$11),"")</f>
        <v>3.8</v>
      </c>
      <c r="AG4390" s="1">
        <f t="shared" si="68"/>
        <v>45474</v>
      </c>
    </row>
    <row r="4391" spans="1:33" x14ac:dyDescent="0.25">
      <c r="A4391" t="s">
        <v>5061</v>
      </c>
      <c r="B4391" t="s">
        <v>5059</v>
      </c>
      <c r="C4391">
        <v>5678901234</v>
      </c>
      <c r="D4391">
        <v>5678901234</v>
      </c>
      <c r="E4391" s="1">
        <v>45582</v>
      </c>
      <c r="F4391" s="1">
        <v>45582</v>
      </c>
      <c r="G4391" s="1">
        <v>45617</v>
      </c>
      <c r="H4391" t="s">
        <v>28</v>
      </c>
      <c r="I4391">
        <v>11</v>
      </c>
      <c r="J4391" t="s">
        <v>47</v>
      </c>
      <c r="K4391">
        <v>99213</v>
      </c>
      <c r="O4391">
        <v>1</v>
      </c>
      <c r="P4391">
        <v>189.51</v>
      </c>
      <c r="Q4391">
        <v>140.38</v>
      </c>
      <c r="R4391">
        <v>112.3</v>
      </c>
      <c r="S4391">
        <v>28.08</v>
      </c>
      <c r="T4391" t="s">
        <v>30</v>
      </c>
      <c r="X4391" t="s">
        <v>31</v>
      </c>
      <c r="Y4391" t="s">
        <v>32</v>
      </c>
      <c r="Z4391" t="s">
        <v>39</v>
      </c>
      <c r="AA4391" t="str">
        <f>IFERROR(_xlfn.XLOOKUP($J4391,avoidable_ed_reference!$A$2:$A$13,avoidable_ed_reference!$C$2:$C$13),"Not Classified")</f>
        <v>Not Classified</v>
      </c>
      <c r="AB4391" t="str">
        <f>IFERROR(_xlfn.XLOOKUP($B4391,enrollment!$A$2:$A$801,enrollment!$I$2:$I$801),"")</f>
        <v>TN</v>
      </c>
      <c r="AC4391">
        <f>IFERROR(_xlfn.XLOOKUP($B4391,enrollment!$A$2:$A$801,enrollment!$L$2:$L$801),"")</f>
        <v>29</v>
      </c>
      <c r="AD4391" t="str" cm="1">
        <f t="array" ref="AD4391">_xlfn.IFS(AC4391="","Unknown",AC4391&lt;18,"0-17",AC4391&lt;35,"18-34",AC4391&lt;50,"35-49",AC4391&lt;65,"50-64",TRUE,"65+")</f>
        <v>18-34</v>
      </c>
      <c r="AE4391">
        <f>IFERROR(_xlfn.XLOOKUP($B4391,enrollment!$A$2:$A$801,enrollment!$O$2:$O$801),"")</f>
        <v>5678901234</v>
      </c>
      <c r="AF4391">
        <f>IFERROR(_xlfn.XLOOKUP($AE4391,providers!$B$2:$B$11,providers!$Q$2:$Q$11),"")</f>
        <v>3.8</v>
      </c>
      <c r="AG4391" s="1">
        <f t="shared" si="68"/>
        <v>45566</v>
      </c>
    </row>
    <row r="4392" spans="1:33" x14ac:dyDescent="0.25">
      <c r="A4392" t="s">
        <v>5062</v>
      </c>
      <c r="B4392" t="s">
        <v>5059</v>
      </c>
      <c r="C4392">
        <v>5678901234</v>
      </c>
      <c r="D4392">
        <v>5678901234</v>
      </c>
      <c r="E4392" s="1">
        <v>45453</v>
      </c>
      <c r="F4392" s="1">
        <v>45453</v>
      </c>
      <c r="G4392" s="1">
        <v>45474</v>
      </c>
      <c r="H4392" t="s">
        <v>28</v>
      </c>
      <c r="I4392">
        <v>20</v>
      </c>
      <c r="J4392" t="s">
        <v>35</v>
      </c>
      <c r="K4392">
        <v>99213</v>
      </c>
      <c r="O4392">
        <v>1</v>
      </c>
      <c r="P4392">
        <v>175.3</v>
      </c>
      <c r="Q4392">
        <v>134.85</v>
      </c>
      <c r="R4392">
        <v>107.88</v>
      </c>
      <c r="S4392">
        <v>26.97</v>
      </c>
      <c r="T4392" t="s">
        <v>30</v>
      </c>
      <c r="X4392" t="s">
        <v>31</v>
      </c>
      <c r="Y4392" t="s">
        <v>32</v>
      </c>
      <c r="Z4392" t="s">
        <v>36</v>
      </c>
      <c r="AA4392" t="str">
        <f>IFERROR(_xlfn.XLOOKUP($J4392,avoidable_ed_reference!$A$2:$A$13,avoidable_ed_reference!$C$2:$C$13),"Not Classified")</f>
        <v>Avoidable</v>
      </c>
      <c r="AB4392" t="str">
        <f>IFERROR(_xlfn.XLOOKUP($B4392,enrollment!$A$2:$A$801,enrollment!$I$2:$I$801),"")</f>
        <v>TN</v>
      </c>
      <c r="AC4392">
        <f>IFERROR(_xlfn.XLOOKUP($B4392,enrollment!$A$2:$A$801,enrollment!$L$2:$L$801),"")</f>
        <v>29</v>
      </c>
      <c r="AD4392" t="str" cm="1">
        <f t="array" ref="AD4392">_xlfn.IFS(AC4392="","Unknown",AC4392&lt;18,"0-17",AC4392&lt;35,"18-34",AC4392&lt;50,"35-49",AC4392&lt;65,"50-64",TRUE,"65+")</f>
        <v>18-34</v>
      </c>
      <c r="AE4392">
        <f>IFERROR(_xlfn.XLOOKUP($B4392,enrollment!$A$2:$A$801,enrollment!$O$2:$O$801),"")</f>
        <v>5678901234</v>
      </c>
      <c r="AF4392">
        <f>IFERROR(_xlfn.XLOOKUP($AE4392,providers!$B$2:$B$11,providers!$Q$2:$Q$11),"")</f>
        <v>3.8</v>
      </c>
      <c r="AG4392" s="1">
        <f t="shared" si="68"/>
        <v>45444</v>
      </c>
    </row>
    <row r="4393" spans="1:33" x14ac:dyDescent="0.25">
      <c r="A4393" t="s">
        <v>5063</v>
      </c>
      <c r="B4393" t="s">
        <v>5059</v>
      </c>
      <c r="C4393">
        <v>5678901234</v>
      </c>
      <c r="D4393">
        <v>5678901234</v>
      </c>
      <c r="E4393" s="1">
        <v>45457</v>
      </c>
      <c r="F4393" s="1">
        <v>45457</v>
      </c>
      <c r="G4393" s="1">
        <v>45492</v>
      </c>
      <c r="H4393" t="s">
        <v>28</v>
      </c>
      <c r="I4393">
        <v>11</v>
      </c>
      <c r="J4393" t="s">
        <v>38</v>
      </c>
      <c r="K4393">
        <v>99213</v>
      </c>
      <c r="O4393">
        <v>1</v>
      </c>
      <c r="P4393">
        <v>177.27</v>
      </c>
      <c r="Q4393">
        <v>131.31</v>
      </c>
      <c r="R4393">
        <v>105.05</v>
      </c>
      <c r="S4393">
        <v>26.26</v>
      </c>
      <c r="T4393" t="s">
        <v>30</v>
      </c>
      <c r="X4393" t="s">
        <v>31</v>
      </c>
      <c r="Y4393" t="s">
        <v>32</v>
      </c>
      <c r="Z4393" t="s">
        <v>39</v>
      </c>
      <c r="AA4393" t="str">
        <f>IFERROR(_xlfn.XLOOKUP($J4393,avoidable_ed_reference!$A$2:$A$13,avoidable_ed_reference!$C$2:$C$13),"Not Classified")</f>
        <v>Not Classified</v>
      </c>
      <c r="AB4393" t="str">
        <f>IFERROR(_xlfn.XLOOKUP($B4393,enrollment!$A$2:$A$801,enrollment!$I$2:$I$801),"")</f>
        <v>TN</v>
      </c>
      <c r="AC4393">
        <f>IFERROR(_xlfn.XLOOKUP($B4393,enrollment!$A$2:$A$801,enrollment!$L$2:$L$801),"")</f>
        <v>29</v>
      </c>
      <c r="AD4393" t="str" cm="1">
        <f t="array" ref="AD4393">_xlfn.IFS(AC4393="","Unknown",AC4393&lt;18,"0-17",AC4393&lt;35,"18-34",AC4393&lt;50,"35-49",AC4393&lt;65,"50-64",TRUE,"65+")</f>
        <v>18-34</v>
      </c>
      <c r="AE4393">
        <f>IFERROR(_xlfn.XLOOKUP($B4393,enrollment!$A$2:$A$801,enrollment!$O$2:$O$801),"")</f>
        <v>5678901234</v>
      </c>
      <c r="AF4393">
        <f>IFERROR(_xlfn.XLOOKUP($AE4393,providers!$B$2:$B$11,providers!$Q$2:$Q$11),"")</f>
        <v>3.8</v>
      </c>
      <c r="AG4393" s="1">
        <f t="shared" si="68"/>
        <v>45444</v>
      </c>
    </row>
    <row r="4394" spans="1:33" x14ac:dyDescent="0.25">
      <c r="A4394" t="s">
        <v>5064</v>
      </c>
      <c r="B4394" t="s">
        <v>5059</v>
      </c>
      <c r="C4394">
        <v>3456789012</v>
      </c>
      <c r="D4394">
        <v>3456789012</v>
      </c>
      <c r="E4394" s="1">
        <v>45615</v>
      </c>
      <c r="F4394" s="1">
        <v>45615</v>
      </c>
      <c r="G4394" s="1">
        <v>45632</v>
      </c>
      <c r="H4394" t="s">
        <v>67</v>
      </c>
      <c r="I4394">
        <v>21</v>
      </c>
      <c r="J4394" t="s">
        <v>42</v>
      </c>
      <c r="K4394">
        <v>99223</v>
      </c>
      <c r="O4394">
        <v>1</v>
      </c>
      <c r="P4394">
        <v>18162.560000000001</v>
      </c>
      <c r="Q4394">
        <v>11717.78</v>
      </c>
      <c r="R4394">
        <v>9374.2199999999993</v>
      </c>
      <c r="S4394">
        <v>2343.56</v>
      </c>
      <c r="T4394" t="s">
        <v>30</v>
      </c>
      <c r="V4394">
        <v>1</v>
      </c>
      <c r="W4394" s="2" t="s">
        <v>68</v>
      </c>
      <c r="X4394" t="s">
        <v>31</v>
      </c>
      <c r="Y4394" t="s">
        <v>32</v>
      </c>
      <c r="Z4394" t="s">
        <v>69</v>
      </c>
      <c r="AA4394" t="str">
        <f>IFERROR(_xlfn.XLOOKUP($J4394,avoidable_ed_reference!$A$2:$A$13,avoidable_ed_reference!$C$2:$C$13),"Not Classified")</f>
        <v>Non-Avoidable</v>
      </c>
      <c r="AB4394" t="str">
        <f>IFERROR(_xlfn.XLOOKUP($B4394,enrollment!$A$2:$A$801,enrollment!$I$2:$I$801),"")</f>
        <v>TN</v>
      </c>
      <c r="AC4394">
        <f>IFERROR(_xlfn.XLOOKUP($B4394,enrollment!$A$2:$A$801,enrollment!$L$2:$L$801),"")</f>
        <v>29</v>
      </c>
      <c r="AD4394" t="str" cm="1">
        <f t="array" ref="AD4394">_xlfn.IFS(AC4394="","Unknown",AC4394&lt;18,"0-17",AC4394&lt;35,"18-34",AC4394&lt;50,"35-49",AC4394&lt;65,"50-64",TRUE,"65+")</f>
        <v>18-34</v>
      </c>
      <c r="AE4394">
        <f>IFERROR(_xlfn.XLOOKUP($B4394,enrollment!$A$2:$A$801,enrollment!$O$2:$O$801),"")</f>
        <v>5678901234</v>
      </c>
      <c r="AF4394">
        <f>IFERROR(_xlfn.XLOOKUP($AE4394,providers!$B$2:$B$11,providers!$Q$2:$Q$11),"")</f>
        <v>3.8</v>
      </c>
      <c r="AG4394" s="1">
        <f t="shared" si="68"/>
        <v>45597</v>
      </c>
    </row>
    <row r="4395" spans="1:33" x14ac:dyDescent="0.25">
      <c r="A4395" t="s">
        <v>5065</v>
      </c>
      <c r="B4395" t="s">
        <v>5059</v>
      </c>
      <c r="C4395">
        <v>5678901234</v>
      </c>
      <c r="D4395">
        <v>5678901234</v>
      </c>
      <c r="E4395" s="1">
        <v>45358</v>
      </c>
      <c r="F4395" s="1">
        <v>45358</v>
      </c>
      <c r="G4395" s="1">
        <v>45375</v>
      </c>
      <c r="H4395" t="s">
        <v>28</v>
      </c>
      <c r="I4395">
        <v>11</v>
      </c>
      <c r="J4395" t="s">
        <v>47</v>
      </c>
      <c r="K4395">
        <v>99213</v>
      </c>
      <c r="O4395">
        <v>1</v>
      </c>
      <c r="P4395">
        <v>176.43</v>
      </c>
      <c r="Q4395">
        <v>130.69</v>
      </c>
      <c r="R4395">
        <v>104.55</v>
      </c>
      <c r="S4395">
        <v>26.14</v>
      </c>
      <c r="T4395" t="s">
        <v>30</v>
      </c>
      <c r="X4395" t="s">
        <v>31</v>
      </c>
      <c r="Y4395" t="s">
        <v>32</v>
      </c>
      <c r="Z4395" t="s">
        <v>39</v>
      </c>
      <c r="AA4395" t="str">
        <f>IFERROR(_xlfn.XLOOKUP($J4395,avoidable_ed_reference!$A$2:$A$13,avoidable_ed_reference!$C$2:$C$13),"Not Classified")</f>
        <v>Not Classified</v>
      </c>
      <c r="AB4395" t="str">
        <f>IFERROR(_xlfn.XLOOKUP($B4395,enrollment!$A$2:$A$801,enrollment!$I$2:$I$801),"")</f>
        <v>TN</v>
      </c>
      <c r="AC4395">
        <f>IFERROR(_xlfn.XLOOKUP($B4395,enrollment!$A$2:$A$801,enrollment!$L$2:$L$801),"")</f>
        <v>29</v>
      </c>
      <c r="AD4395" t="str" cm="1">
        <f t="array" ref="AD4395">_xlfn.IFS(AC4395="","Unknown",AC4395&lt;18,"0-17",AC4395&lt;35,"18-34",AC4395&lt;50,"35-49",AC4395&lt;65,"50-64",TRUE,"65+")</f>
        <v>18-34</v>
      </c>
      <c r="AE4395">
        <f>IFERROR(_xlfn.XLOOKUP($B4395,enrollment!$A$2:$A$801,enrollment!$O$2:$O$801),"")</f>
        <v>5678901234</v>
      </c>
      <c r="AF4395">
        <f>IFERROR(_xlfn.XLOOKUP($AE4395,providers!$B$2:$B$11,providers!$Q$2:$Q$11),"")</f>
        <v>3.8</v>
      </c>
      <c r="AG4395" s="1">
        <f t="shared" si="68"/>
        <v>45352</v>
      </c>
    </row>
    <row r="4396" spans="1:33" x14ac:dyDescent="0.25">
      <c r="A4396" t="s">
        <v>5066</v>
      </c>
      <c r="B4396" t="s">
        <v>5059</v>
      </c>
      <c r="C4396">
        <v>9012345678</v>
      </c>
      <c r="D4396">
        <v>9012345678</v>
      </c>
      <c r="E4396" s="1">
        <v>45515</v>
      </c>
      <c r="F4396" s="1">
        <v>45515</v>
      </c>
      <c r="G4396" s="1">
        <v>45542</v>
      </c>
      <c r="H4396" t="s">
        <v>59</v>
      </c>
      <c r="J4396" t="s">
        <v>47</v>
      </c>
      <c r="L4396" s="2" t="s">
        <v>151</v>
      </c>
      <c r="M4396" t="s">
        <v>152</v>
      </c>
      <c r="N4396" t="s">
        <v>153</v>
      </c>
      <c r="O4396">
        <v>1</v>
      </c>
      <c r="P4396">
        <v>961.99</v>
      </c>
      <c r="Q4396">
        <v>874.54</v>
      </c>
      <c r="R4396">
        <v>699.63</v>
      </c>
      <c r="S4396">
        <v>174.91</v>
      </c>
      <c r="T4396" t="s">
        <v>30</v>
      </c>
      <c r="X4396" t="s">
        <v>31</v>
      </c>
      <c r="Y4396" t="s">
        <v>32</v>
      </c>
      <c r="Z4396" t="s">
        <v>64</v>
      </c>
      <c r="AA4396" t="str">
        <f>IFERROR(_xlfn.XLOOKUP($J4396,avoidable_ed_reference!$A$2:$A$13,avoidable_ed_reference!$C$2:$C$13),"Not Classified")</f>
        <v>Not Classified</v>
      </c>
      <c r="AB4396" t="str">
        <f>IFERROR(_xlfn.XLOOKUP($B4396,enrollment!$A$2:$A$801,enrollment!$I$2:$I$801),"")</f>
        <v>TN</v>
      </c>
      <c r="AC4396">
        <f>IFERROR(_xlfn.XLOOKUP($B4396,enrollment!$A$2:$A$801,enrollment!$L$2:$L$801),"")</f>
        <v>29</v>
      </c>
      <c r="AD4396" t="str" cm="1">
        <f t="array" ref="AD4396">_xlfn.IFS(AC4396="","Unknown",AC4396&lt;18,"0-17",AC4396&lt;35,"18-34",AC4396&lt;50,"35-49",AC4396&lt;65,"50-64",TRUE,"65+")</f>
        <v>18-34</v>
      </c>
      <c r="AE4396">
        <f>IFERROR(_xlfn.XLOOKUP($B4396,enrollment!$A$2:$A$801,enrollment!$O$2:$O$801),"")</f>
        <v>5678901234</v>
      </c>
      <c r="AF4396">
        <f>IFERROR(_xlfn.XLOOKUP($AE4396,providers!$B$2:$B$11,providers!$Q$2:$Q$11),"")</f>
        <v>3.8</v>
      </c>
      <c r="AG4396" s="1">
        <f t="shared" si="68"/>
        <v>45505</v>
      </c>
    </row>
    <row r="4397" spans="1:33" x14ac:dyDescent="0.25">
      <c r="A4397" t="s">
        <v>5067</v>
      </c>
      <c r="B4397" t="s">
        <v>5059</v>
      </c>
      <c r="C4397">
        <v>5678901234</v>
      </c>
      <c r="D4397">
        <v>5678901234</v>
      </c>
      <c r="E4397" s="1">
        <v>45577</v>
      </c>
      <c r="F4397" s="1">
        <v>45577</v>
      </c>
      <c r="G4397" s="1">
        <v>45602</v>
      </c>
      <c r="H4397" t="s">
        <v>28</v>
      </c>
      <c r="I4397">
        <v>11</v>
      </c>
      <c r="J4397" t="s">
        <v>35</v>
      </c>
      <c r="K4397">
        <v>99213</v>
      </c>
      <c r="O4397">
        <v>1</v>
      </c>
      <c r="P4397">
        <v>231.5</v>
      </c>
      <c r="Q4397">
        <v>171.48</v>
      </c>
      <c r="R4397">
        <v>137.18</v>
      </c>
      <c r="S4397">
        <v>34.299999999999997</v>
      </c>
      <c r="T4397" t="s">
        <v>30</v>
      </c>
      <c r="X4397" t="s">
        <v>31</v>
      </c>
      <c r="Y4397" t="s">
        <v>32</v>
      </c>
      <c r="Z4397" t="s">
        <v>39</v>
      </c>
      <c r="AA4397" t="str">
        <f>IFERROR(_xlfn.XLOOKUP($J4397,avoidable_ed_reference!$A$2:$A$13,avoidable_ed_reference!$C$2:$C$13),"Not Classified")</f>
        <v>Avoidable</v>
      </c>
      <c r="AB4397" t="str">
        <f>IFERROR(_xlfn.XLOOKUP($B4397,enrollment!$A$2:$A$801,enrollment!$I$2:$I$801),"")</f>
        <v>TN</v>
      </c>
      <c r="AC4397">
        <f>IFERROR(_xlfn.XLOOKUP($B4397,enrollment!$A$2:$A$801,enrollment!$L$2:$L$801),"")</f>
        <v>29</v>
      </c>
      <c r="AD4397" t="str" cm="1">
        <f t="array" ref="AD4397">_xlfn.IFS(AC4397="","Unknown",AC4397&lt;18,"0-17",AC4397&lt;35,"18-34",AC4397&lt;50,"35-49",AC4397&lt;65,"50-64",TRUE,"65+")</f>
        <v>18-34</v>
      </c>
      <c r="AE4397">
        <f>IFERROR(_xlfn.XLOOKUP($B4397,enrollment!$A$2:$A$801,enrollment!$O$2:$O$801),"")</f>
        <v>5678901234</v>
      </c>
      <c r="AF4397">
        <f>IFERROR(_xlfn.XLOOKUP($AE4397,providers!$B$2:$B$11,providers!$Q$2:$Q$11),"")</f>
        <v>3.8</v>
      </c>
      <c r="AG4397" s="1">
        <f t="shared" si="68"/>
        <v>45566</v>
      </c>
    </row>
    <row r="4398" spans="1:33" x14ac:dyDescent="0.25">
      <c r="A4398" t="s">
        <v>5068</v>
      </c>
      <c r="B4398" t="s">
        <v>5059</v>
      </c>
      <c r="C4398">
        <v>3456789012</v>
      </c>
      <c r="D4398">
        <v>3456789012</v>
      </c>
      <c r="E4398" s="1">
        <v>45391</v>
      </c>
      <c r="F4398" s="1">
        <v>45391</v>
      </c>
      <c r="G4398" s="1">
        <v>45405</v>
      </c>
      <c r="H4398" t="s">
        <v>59</v>
      </c>
      <c r="J4398" t="s">
        <v>47</v>
      </c>
      <c r="L4398" s="2" t="s">
        <v>151</v>
      </c>
      <c r="M4398" t="s">
        <v>152</v>
      </c>
      <c r="N4398" t="s">
        <v>153</v>
      </c>
      <c r="O4398">
        <v>1</v>
      </c>
      <c r="P4398">
        <v>966.69</v>
      </c>
      <c r="Q4398">
        <v>878.81</v>
      </c>
      <c r="R4398">
        <v>703.05</v>
      </c>
      <c r="S4398">
        <v>175.76</v>
      </c>
      <c r="T4398" t="s">
        <v>30</v>
      </c>
      <c r="X4398" t="s">
        <v>31</v>
      </c>
      <c r="Y4398" t="s">
        <v>32</v>
      </c>
      <c r="Z4398" t="s">
        <v>64</v>
      </c>
      <c r="AA4398" t="str">
        <f>IFERROR(_xlfn.XLOOKUP($J4398,avoidable_ed_reference!$A$2:$A$13,avoidable_ed_reference!$C$2:$C$13),"Not Classified")</f>
        <v>Not Classified</v>
      </c>
      <c r="AB4398" t="str">
        <f>IFERROR(_xlfn.XLOOKUP($B4398,enrollment!$A$2:$A$801,enrollment!$I$2:$I$801),"")</f>
        <v>TN</v>
      </c>
      <c r="AC4398">
        <f>IFERROR(_xlfn.XLOOKUP($B4398,enrollment!$A$2:$A$801,enrollment!$L$2:$L$801),"")</f>
        <v>29</v>
      </c>
      <c r="AD4398" t="str" cm="1">
        <f t="array" ref="AD4398">_xlfn.IFS(AC4398="","Unknown",AC4398&lt;18,"0-17",AC4398&lt;35,"18-34",AC4398&lt;50,"35-49",AC4398&lt;65,"50-64",TRUE,"65+")</f>
        <v>18-34</v>
      </c>
      <c r="AE4398">
        <f>IFERROR(_xlfn.XLOOKUP($B4398,enrollment!$A$2:$A$801,enrollment!$O$2:$O$801),"")</f>
        <v>5678901234</v>
      </c>
      <c r="AF4398">
        <f>IFERROR(_xlfn.XLOOKUP($AE4398,providers!$B$2:$B$11,providers!$Q$2:$Q$11),"")</f>
        <v>3.8</v>
      </c>
      <c r="AG4398" s="1">
        <f t="shared" si="68"/>
        <v>45383</v>
      </c>
    </row>
    <row r="4399" spans="1:33" x14ac:dyDescent="0.25">
      <c r="A4399" t="s">
        <v>5069</v>
      </c>
      <c r="B4399" t="s">
        <v>5059</v>
      </c>
      <c r="C4399">
        <v>5678901234</v>
      </c>
      <c r="D4399">
        <v>5678901234</v>
      </c>
      <c r="E4399" s="1">
        <v>45611</v>
      </c>
      <c r="F4399" s="1">
        <v>45611</v>
      </c>
      <c r="G4399" s="1">
        <v>45639</v>
      </c>
      <c r="H4399" t="s">
        <v>28</v>
      </c>
      <c r="I4399">
        <v>11</v>
      </c>
      <c r="J4399" t="s">
        <v>35</v>
      </c>
      <c r="K4399">
        <v>99213</v>
      </c>
      <c r="O4399">
        <v>1</v>
      </c>
      <c r="P4399">
        <v>200.62</v>
      </c>
      <c r="Q4399">
        <v>148.61000000000001</v>
      </c>
      <c r="R4399">
        <v>118.89</v>
      </c>
      <c r="S4399">
        <v>29.72</v>
      </c>
      <c r="T4399" t="s">
        <v>30</v>
      </c>
      <c r="X4399" t="s">
        <v>31</v>
      </c>
      <c r="Y4399" t="s">
        <v>32</v>
      </c>
      <c r="Z4399" t="s">
        <v>39</v>
      </c>
      <c r="AA4399" t="str">
        <f>IFERROR(_xlfn.XLOOKUP($J4399,avoidable_ed_reference!$A$2:$A$13,avoidable_ed_reference!$C$2:$C$13),"Not Classified")</f>
        <v>Avoidable</v>
      </c>
      <c r="AB4399" t="str">
        <f>IFERROR(_xlfn.XLOOKUP($B4399,enrollment!$A$2:$A$801,enrollment!$I$2:$I$801),"")</f>
        <v>TN</v>
      </c>
      <c r="AC4399">
        <f>IFERROR(_xlfn.XLOOKUP($B4399,enrollment!$A$2:$A$801,enrollment!$L$2:$L$801),"")</f>
        <v>29</v>
      </c>
      <c r="AD4399" t="str" cm="1">
        <f t="array" ref="AD4399">_xlfn.IFS(AC4399="","Unknown",AC4399&lt;18,"0-17",AC4399&lt;35,"18-34",AC4399&lt;50,"35-49",AC4399&lt;65,"50-64",TRUE,"65+")</f>
        <v>18-34</v>
      </c>
      <c r="AE4399">
        <f>IFERROR(_xlfn.XLOOKUP($B4399,enrollment!$A$2:$A$801,enrollment!$O$2:$O$801),"")</f>
        <v>5678901234</v>
      </c>
      <c r="AF4399">
        <f>IFERROR(_xlfn.XLOOKUP($AE4399,providers!$B$2:$B$11,providers!$Q$2:$Q$11),"")</f>
        <v>3.8</v>
      </c>
      <c r="AG4399" s="1">
        <f t="shared" si="68"/>
        <v>45597</v>
      </c>
    </row>
    <row r="4400" spans="1:33" x14ac:dyDescent="0.25">
      <c r="A4400" t="s">
        <v>5070</v>
      </c>
      <c r="B4400" t="s">
        <v>5059</v>
      </c>
      <c r="C4400">
        <v>5678901234</v>
      </c>
      <c r="D4400">
        <v>5678901234</v>
      </c>
      <c r="E4400" s="1">
        <v>45621</v>
      </c>
      <c r="F4400" s="1">
        <v>45621</v>
      </c>
      <c r="G4400" s="1">
        <v>45636</v>
      </c>
      <c r="H4400" t="s">
        <v>28</v>
      </c>
      <c r="I4400">
        <v>20</v>
      </c>
      <c r="J4400" t="s">
        <v>35</v>
      </c>
      <c r="K4400">
        <v>99213</v>
      </c>
      <c r="O4400">
        <v>1</v>
      </c>
      <c r="P4400">
        <v>200.97</v>
      </c>
      <c r="Q4400">
        <v>154.59</v>
      </c>
      <c r="R4400">
        <v>123.67</v>
      </c>
      <c r="S4400">
        <v>30.92</v>
      </c>
      <c r="T4400" t="s">
        <v>30</v>
      </c>
      <c r="X4400" t="s">
        <v>31</v>
      </c>
      <c r="Y4400" t="s">
        <v>32</v>
      </c>
      <c r="Z4400" t="s">
        <v>36</v>
      </c>
      <c r="AA4400" t="str">
        <f>IFERROR(_xlfn.XLOOKUP($J4400,avoidable_ed_reference!$A$2:$A$13,avoidable_ed_reference!$C$2:$C$13),"Not Classified")</f>
        <v>Avoidable</v>
      </c>
      <c r="AB4400" t="str">
        <f>IFERROR(_xlfn.XLOOKUP($B4400,enrollment!$A$2:$A$801,enrollment!$I$2:$I$801),"")</f>
        <v>TN</v>
      </c>
      <c r="AC4400">
        <f>IFERROR(_xlfn.XLOOKUP($B4400,enrollment!$A$2:$A$801,enrollment!$L$2:$L$801),"")</f>
        <v>29</v>
      </c>
      <c r="AD4400" t="str" cm="1">
        <f t="array" ref="AD4400">_xlfn.IFS(AC4400="","Unknown",AC4400&lt;18,"0-17",AC4400&lt;35,"18-34",AC4400&lt;50,"35-49",AC4400&lt;65,"50-64",TRUE,"65+")</f>
        <v>18-34</v>
      </c>
      <c r="AE4400">
        <f>IFERROR(_xlfn.XLOOKUP($B4400,enrollment!$A$2:$A$801,enrollment!$O$2:$O$801),"")</f>
        <v>5678901234</v>
      </c>
      <c r="AF4400">
        <f>IFERROR(_xlfn.XLOOKUP($AE4400,providers!$B$2:$B$11,providers!$Q$2:$Q$11),"")</f>
        <v>3.8</v>
      </c>
      <c r="AG4400" s="1">
        <f t="shared" si="68"/>
        <v>45597</v>
      </c>
    </row>
    <row r="4401" spans="1:33" x14ac:dyDescent="0.25">
      <c r="A4401" t="s">
        <v>5071</v>
      </c>
      <c r="B4401" t="s">
        <v>5059</v>
      </c>
      <c r="C4401">
        <v>5678901234</v>
      </c>
      <c r="D4401">
        <v>5678901234</v>
      </c>
      <c r="E4401" s="1">
        <v>45560</v>
      </c>
      <c r="F4401" s="1">
        <v>45560</v>
      </c>
      <c r="G4401" s="1">
        <v>45579</v>
      </c>
      <c r="H4401" t="s">
        <v>28</v>
      </c>
      <c r="I4401">
        <v>11</v>
      </c>
      <c r="J4401" t="s">
        <v>47</v>
      </c>
      <c r="K4401">
        <v>99213</v>
      </c>
      <c r="O4401">
        <v>1</v>
      </c>
      <c r="P4401">
        <v>203.27</v>
      </c>
      <c r="Q4401">
        <v>150.57</v>
      </c>
      <c r="R4401">
        <v>120.46</v>
      </c>
      <c r="S4401">
        <v>30.11</v>
      </c>
      <c r="T4401" t="s">
        <v>30</v>
      </c>
      <c r="X4401" t="s">
        <v>31</v>
      </c>
      <c r="Y4401" t="s">
        <v>32</v>
      </c>
      <c r="Z4401" t="s">
        <v>39</v>
      </c>
      <c r="AA4401" t="str">
        <f>IFERROR(_xlfn.XLOOKUP($J4401,avoidable_ed_reference!$A$2:$A$13,avoidable_ed_reference!$C$2:$C$13),"Not Classified")</f>
        <v>Not Classified</v>
      </c>
      <c r="AB4401" t="str">
        <f>IFERROR(_xlfn.XLOOKUP($B4401,enrollment!$A$2:$A$801,enrollment!$I$2:$I$801),"")</f>
        <v>TN</v>
      </c>
      <c r="AC4401">
        <f>IFERROR(_xlfn.XLOOKUP($B4401,enrollment!$A$2:$A$801,enrollment!$L$2:$L$801),"")</f>
        <v>29</v>
      </c>
      <c r="AD4401" t="str" cm="1">
        <f t="array" ref="AD4401">_xlfn.IFS(AC4401="","Unknown",AC4401&lt;18,"0-17",AC4401&lt;35,"18-34",AC4401&lt;50,"35-49",AC4401&lt;65,"50-64",TRUE,"65+")</f>
        <v>18-34</v>
      </c>
      <c r="AE4401">
        <f>IFERROR(_xlfn.XLOOKUP($B4401,enrollment!$A$2:$A$801,enrollment!$O$2:$O$801),"")</f>
        <v>5678901234</v>
      </c>
      <c r="AF4401">
        <f>IFERROR(_xlfn.XLOOKUP($AE4401,providers!$B$2:$B$11,providers!$Q$2:$Q$11),"")</f>
        <v>3.8</v>
      </c>
      <c r="AG4401" s="1">
        <f t="shared" si="68"/>
        <v>45536</v>
      </c>
    </row>
    <row r="4402" spans="1:33" x14ac:dyDescent="0.25">
      <c r="A4402" t="s">
        <v>5072</v>
      </c>
      <c r="B4402" t="s">
        <v>5059</v>
      </c>
      <c r="C4402">
        <v>5678901234</v>
      </c>
      <c r="D4402">
        <v>5678901234</v>
      </c>
      <c r="E4402" s="1">
        <v>45354</v>
      </c>
      <c r="F4402" s="1">
        <v>45354</v>
      </c>
      <c r="G4402" s="1">
        <v>45382</v>
      </c>
      <c r="H4402" t="s">
        <v>28</v>
      </c>
      <c r="I4402">
        <v>11</v>
      </c>
      <c r="J4402" t="s">
        <v>47</v>
      </c>
      <c r="K4402">
        <v>99213</v>
      </c>
      <c r="O4402">
        <v>1</v>
      </c>
      <c r="P4402">
        <v>193.94</v>
      </c>
      <c r="Q4402">
        <v>143.66</v>
      </c>
      <c r="R4402">
        <v>114.93</v>
      </c>
      <c r="S4402">
        <v>28.73</v>
      </c>
      <c r="T4402" t="s">
        <v>30</v>
      </c>
      <c r="X4402" t="s">
        <v>31</v>
      </c>
      <c r="Y4402" t="s">
        <v>32</v>
      </c>
      <c r="Z4402" t="s">
        <v>39</v>
      </c>
      <c r="AA4402" t="str">
        <f>IFERROR(_xlfn.XLOOKUP($J4402,avoidable_ed_reference!$A$2:$A$13,avoidable_ed_reference!$C$2:$C$13),"Not Classified")</f>
        <v>Not Classified</v>
      </c>
      <c r="AB4402" t="str">
        <f>IFERROR(_xlfn.XLOOKUP($B4402,enrollment!$A$2:$A$801,enrollment!$I$2:$I$801),"")</f>
        <v>TN</v>
      </c>
      <c r="AC4402">
        <f>IFERROR(_xlfn.XLOOKUP($B4402,enrollment!$A$2:$A$801,enrollment!$L$2:$L$801),"")</f>
        <v>29</v>
      </c>
      <c r="AD4402" t="str" cm="1">
        <f t="array" ref="AD4402">_xlfn.IFS(AC4402="","Unknown",AC4402&lt;18,"0-17",AC4402&lt;35,"18-34",AC4402&lt;50,"35-49",AC4402&lt;65,"50-64",TRUE,"65+")</f>
        <v>18-34</v>
      </c>
      <c r="AE4402">
        <f>IFERROR(_xlfn.XLOOKUP($B4402,enrollment!$A$2:$A$801,enrollment!$O$2:$O$801),"")</f>
        <v>5678901234</v>
      </c>
      <c r="AF4402">
        <f>IFERROR(_xlfn.XLOOKUP($AE4402,providers!$B$2:$B$11,providers!$Q$2:$Q$11),"")</f>
        <v>3.8</v>
      </c>
      <c r="AG4402" s="1">
        <f t="shared" si="68"/>
        <v>45352</v>
      </c>
    </row>
    <row r="4403" spans="1:33" x14ac:dyDescent="0.25">
      <c r="A4403" t="s">
        <v>5073</v>
      </c>
      <c r="B4403" t="s">
        <v>5059</v>
      </c>
      <c r="C4403">
        <v>5678901234</v>
      </c>
      <c r="D4403">
        <v>5678901234</v>
      </c>
      <c r="E4403" s="1">
        <v>45641</v>
      </c>
      <c r="F4403" s="1">
        <v>45641</v>
      </c>
      <c r="G4403" s="1">
        <v>45673</v>
      </c>
      <c r="H4403" t="s">
        <v>28</v>
      </c>
      <c r="I4403">
        <v>11</v>
      </c>
      <c r="J4403" t="s">
        <v>47</v>
      </c>
      <c r="K4403">
        <v>99213</v>
      </c>
      <c r="O4403">
        <v>1</v>
      </c>
      <c r="P4403">
        <v>203.16</v>
      </c>
      <c r="Q4403">
        <v>150.49</v>
      </c>
      <c r="R4403">
        <v>120.39</v>
      </c>
      <c r="S4403">
        <v>30.1</v>
      </c>
      <c r="T4403" t="s">
        <v>30</v>
      </c>
      <c r="X4403" t="s">
        <v>31</v>
      </c>
      <c r="Y4403" t="s">
        <v>32</v>
      </c>
      <c r="Z4403" t="s">
        <v>39</v>
      </c>
      <c r="AA4403" t="str">
        <f>IFERROR(_xlfn.XLOOKUP($J4403,avoidable_ed_reference!$A$2:$A$13,avoidable_ed_reference!$C$2:$C$13),"Not Classified")</f>
        <v>Not Classified</v>
      </c>
      <c r="AB4403" t="str">
        <f>IFERROR(_xlfn.XLOOKUP($B4403,enrollment!$A$2:$A$801,enrollment!$I$2:$I$801),"")</f>
        <v>TN</v>
      </c>
      <c r="AC4403">
        <f>IFERROR(_xlfn.XLOOKUP($B4403,enrollment!$A$2:$A$801,enrollment!$L$2:$L$801),"")</f>
        <v>29</v>
      </c>
      <c r="AD4403" t="str" cm="1">
        <f t="array" ref="AD4403">_xlfn.IFS(AC4403="","Unknown",AC4403&lt;18,"0-17",AC4403&lt;35,"18-34",AC4403&lt;50,"35-49",AC4403&lt;65,"50-64",TRUE,"65+")</f>
        <v>18-34</v>
      </c>
      <c r="AE4403">
        <f>IFERROR(_xlfn.XLOOKUP($B4403,enrollment!$A$2:$A$801,enrollment!$O$2:$O$801),"")</f>
        <v>5678901234</v>
      </c>
      <c r="AF4403">
        <f>IFERROR(_xlfn.XLOOKUP($AE4403,providers!$B$2:$B$11,providers!$Q$2:$Q$11),"")</f>
        <v>3.8</v>
      </c>
      <c r="AG4403" s="1">
        <f t="shared" si="68"/>
        <v>45627</v>
      </c>
    </row>
    <row r="4404" spans="1:33" x14ac:dyDescent="0.25">
      <c r="A4404" t="s">
        <v>5074</v>
      </c>
      <c r="B4404" t="s">
        <v>5059</v>
      </c>
      <c r="C4404">
        <v>5678901234</v>
      </c>
      <c r="D4404">
        <v>5678901234</v>
      </c>
      <c r="E4404" s="1">
        <v>45375</v>
      </c>
      <c r="F4404" s="1">
        <v>45375</v>
      </c>
      <c r="G4404" s="1">
        <v>45399</v>
      </c>
      <c r="H4404" t="s">
        <v>28</v>
      </c>
      <c r="I4404">
        <v>11</v>
      </c>
      <c r="J4404" t="s">
        <v>47</v>
      </c>
      <c r="K4404">
        <v>99213</v>
      </c>
      <c r="O4404">
        <v>1</v>
      </c>
      <c r="P4404">
        <v>163.72999999999999</v>
      </c>
      <c r="Q4404">
        <v>121.28</v>
      </c>
      <c r="R4404">
        <v>97.02</v>
      </c>
      <c r="S4404">
        <v>24.26</v>
      </c>
      <c r="T4404" t="s">
        <v>30</v>
      </c>
      <c r="X4404" t="s">
        <v>31</v>
      </c>
      <c r="Y4404" t="s">
        <v>32</v>
      </c>
      <c r="Z4404" t="s">
        <v>39</v>
      </c>
      <c r="AA4404" t="str">
        <f>IFERROR(_xlfn.XLOOKUP($J4404,avoidable_ed_reference!$A$2:$A$13,avoidable_ed_reference!$C$2:$C$13),"Not Classified")</f>
        <v>Not Classified</v>
      </c>
      <c r="AB4404" t="str">
        <f>IFERROR(_xlfn.XLOOKUP($B4404,enrollment!$A$2:$A$801,enrollment!$I$2:$I$801),"")</f>
        <v>TN</v>
      </c>
      <c r="AC4404">
        <f>IFERROR(_xlfn.XLOOKUP($B4404,enrollment!$A$2:$A$801,enrollment!$L$2:$L$801),"")</f>
        <v>29</v>
      </c>
      <c r="AD4404" t="str" cm="1">
        <f t="array" ref="AD4404">_xlfn.IFS(AC4404="","Unknown",AC4404&lt;18,"0-17",AC4404&lt;35,"18-34",AC4404&lt;50,"35-49",AC4404&lt;65,"50-64",TRUE,"65+")</f>
        <v>18-34</v>
      </c>
      <c r="AE4404">
        <f>IFERROR(_xlfn.XLOOKUP($B4404,enrollment!$A$2:$A$801,enrollment!$O$2:$O$801),"")</f>
        <v>5678901234</v>
      </c>
      <c r="AF4404">
        <f>IFERROR(_xlfn.XLOOKUP($AE4404,providers!$B$2:$B$11,providers!$Q$2:$Q$11),"")</f>
        <v>3.8</v>
      </c>
      <c r="AG4404" s="1">
        <f t="shared" si="68"/>
        <v>45352</v>
      </c>
    </row>
    <row r="4405" spans="1:33" x14ac:dyDescent="0.25">
      <c r="A4405" t="s">
        <v>5075</v>
      </c>
      <c r="B4405" t="s">
        <v>5059</v>
      </c>
      <c r="C4405">
        <v>9012345678</v>
      </c>
      <c r="D4405">
        <v>9012345678</v>
      </c>
      <c r="E4405" s="1">
        <v>45566</v>
      </c>
      <c r="F4405" s="1">
        <v>45566</v>
      </c>
      <c r="G4405" s="1">
        <v>45586</v>
      </c>
      <c r="H4405" t="s">
        <v>67</v>
      </c>
      <c r="I4405">
        <v>21</v>
      </c>
      <c r="J4405" t="s">
        <v>42</v>
      </c>
      <c r="K4405">
        <v>99223</v>
      </c>
      <c r="O4405">
        <v>1</v>
      </c>
      <c r="P4405">
        <v>28132.41</v>
      </c>
      <c r="Q4405">
        <v>18149.939999999999</v>
      </c>
      <c r="R4405">
        <v>14519.95</v>
      </c>
      <c r="S4405">
        <v>3629.99</v>
      </c>
      <c r="T4405" t="s">
        <v>30</v>
      </c>
      <c r="V4405">
        <v>1</v>
      </c>
      <c r="W4405" s="2" t="s">
        <v>68</v>
      </c>
      <c r="X4405" t="s">
        <v>31</v>
      </c>
      <c r="Y4405" t="s">
        <v>32</v>
      </c>
      <c r="Z4405" t="s">
        <v>69</v>
      </c>
      <c r="AA4405" t="str">
        <f>IFERROR(_xlfn.XLOOKUP($J4405,avoidable_ed_reference!$A$2:$A$13,avoidable_ed_reference!$C$2:$C$13),"Not Classified")</f>
        <v>Non-Avoidable</v>
      </c>
      <c r="AB4405" t="str">
        <f>IFERROR(_xlfn.XLOOKUP($B4405,enrollment!$A$2:$A$801,enrollment!$I$2:$I$801),"")</f>
        <v>TN</v>
      </c>
      <c r="AC4405">
        <f>IFERROR(_xlfn.XLOOKUP($B4405,enrollment!$A$2:$A$801,enrollment!$L$2:$L$801),"")</f>
        <v>29</v>
      </c>
      <c r="AD4405" t="str" cm="1">
        <f t="array" ref="AD4405">_xlfn.IFS(AC4405="","Unknown",AC4405&lt;18,"0-17",AC4405&lt;35,"18-34",AC4405&lt;50,"35-49",AC4405&lt;65,"50-64",TRUE,"65+")</f>
        <v>18-34</v>
      </c>
      <c r="AE4405">
        <f>IFERROR(_xlfn.XLOOKUP($B4405,enrollment!$A$2:$A$801,enrollment!$O$2:$O$801),"")</f>
        <v>5678901234</v>
      </c>
      <c r="AF4405">
        <f>IFERROR(_xlfn.XLOOKUP($AE4405,providers!$B$2:$B$11,providers!$Q$2:$Q$11),"")</f>
        <v>3.8</v>
      </c>
      <c r="AG4405" s="1">
        <f t="shared" si="68"/>
        <v>45566</v>
      </c>
    </row>
    <row r="4406" spans="1:33" x14ac:dyDescent="0.25">
      <c r="A4406" t="s">
        <v>5076</v>
      </c>
      <c r="B4406" t="s">
        <v>5059</v>
      </c>
      <c r="C4406">
        <v>8901234567</v>
      </c>
      <c r="D4406">
        <v>8901234567</v>
      </c>
      <c r="E4406" s="1">
        <v>45647</v>
      </c>
      <c r="F4406" s="1">
        <v>45647</v>
      </c>
      <c r="G4406" s="1">
        <v>45670</v>
      </c>
      <c r="H4406" t="s">
        <v>59</v>
      </c>
      <c r="J4406" t="s">
        <v>60</v>
      </c>
      <c r="L4406" s="2" t="s">
        <v>106</v>
      </c>
      <c r="M4406" t="s">
        <v>107</v>
      </c>
      <c r="N4406" t="s">
        <v>108</v>
      </c>
      <c r="O4406">
        <v>1</v>
      </c>
      <c r="P4406">
        <v>1132.68</v>
      </c>
      <c r="Q4406">
        <v>1029.71</v>
      </c>
      <c r="R4406">
        <v>823.77</v>
      </c>
      <c r="S4406">
        <v>205.94</v>
      </c>
      <c r="T4406" t="s">
        <v>30</v>
      </c>
      <c r="X4406" t="s">
        <v>31</v>
      </c>
      <c r="Y4406" t="s">
        <v>32</v>
      </c>
      <c r="Z4406" t="s">
        <v>64</v>
      </c>
      <c r="AA4406" t="str">
        <f>IFERROR(_xlfn.XLOOKUP($J4406,avoidable_ed_reference!$A$2:$A$13,avoidable_ed_reference!$C$2:$C$13),"Not Classified")</f>
        <v>Not Classified</v>
      </c>
      <c r="AB4406" t="str">
        <f>IFERROR(_xlfn.XLOOKUP($B4406,enrollment!$A$2:$A$801,enrollment!$I$2:$I$801),"")</f>
        <v>TN</v>
      </c>
      <c r="AC4406">
        <f>IFERROR(_xlfn.XLOOKUP($B4406,enrollment!$A$2:$A$801,enrollment!$L$2:$L$801),"")</f>
        <v>29</v>
      </c>
      <c r="AD4406" t="str" cm="1">
        <f t="array" ref="AD4406">_xlfn.IFS(AC4406="","Unknown",AC4406&lt;18,"0-17",AC4406&lt;35,"18-34",AC4406&lt;50,"35-49",AC4406&lt;65,"50-64",TRUE,"65+")</f>
        <v>18-34</v>
      </c>
      <c r="AE4406">
        <f>IFERROR(_xlfn.XLOOKUP($B4406,enrollment!$A$2:$A$801,enrollment!$O$2:$O$801),"")</f>
        <v>5678901234</v>
      </c>
      <c r="AF4406">
        <f>IFERROR(_xlfn.XLOOKUP($AE4406,providers!$B$2:$B$11,providers!$Q$2:$Q$11),"")</f>
        <v>3.8</v>
      </c>
      <c r="AG4406" s="1">
        <f t="shared" si="68"/>
        <v>45627</v>
      </c>
    </row>
    <row r="4407" spans="1:33" x14ac:dyDescent="0.25">
      <c r="A4407" t="s">
        <v>5077</v>
      </c>
      <c r="B4407" t="s">
        <v>5059</v>
      </c>
      <c r="C4407">
        <v>3456789012</v>
      </c>
      <c r="D4407">
        <v>3456789012</v>
      </c>
      <c r="E4407" s="1">
        <v>45309</v>
      </c>
      <c r="F4407" s="1">
        <v>45309</v>
      </c>
      <c r="G4407" s="1">
        <v>45325</v>
      </c>
      <c r="H4407" t="s">
        <v>67</v>
      </c>
      <c r="I4407">
        <v>21</v>
      </c>
      <c r="J4407" t="s">
        <v>42</v>
      </c>
      <c r="K4407">
        <v>99223</v>
      </c>
      <c r="O4407">
        <v>1</v>
      </c>
      <c r="P4407">
        <v>21630.1</v>
      </c>
      <c r="Q4407">
        <v>13954.9</v>
      </c>
      <c r="R4407">
        <v>11163.92</v>
      </c>
      <c r="S4407">
        <v>2790.98</v>
      </c>
      <c r="T4407" t="s">
        <v>30</v>
      </c>
      <c r="V4407">
        <v>1</v>
      </c>
      <c r="W4407" s="2" t="s">
        <v>68</v>
      </c>
      <c r="X4407" t="s">
        <v>31</v>
      </c>
      <c r="Y4407" t="s">
        <v>32</v>
      </c>
      <c r="Z4407" t="s">
        <v>69</v>
      </c>
      <c r="AA4407" t="str">
        <f>IFERROR(_xlfn.XLOOKUP($J4407,avoidable_ed_reference!$A$2:$A$13,avoidable_ed_reference!$C$2:$C$13),"Not Classified")</f>
        <v>Non-Avoidable</v>
      </c>
      <c r="AB4407" t="str">
        <f>IFERROR(_xlfn.XLOOKUP($B4407,enrollment!$A$2:$A$801,enrollment!$I$2:$I$801),"")</f>
        <v>TN</v>
      </c>
      <c r="AC4407">
        <f>IFERROR(_xlfn.XLOOKUP($B4407,enrollment!$A$2:$A$801,enrollment!$L$2:$L$801),"")</f>
        <v>29</v>
      </c>
      <c r="AD4407" t="str" cm="1">
        <f t="array" ref="AD4407">_xlfn.IFS(AC4407="","Unknown",AC4407&lt;18,"0-17",AC4407&lt;35,"18-34",AC4407&lt;50,"35-49",AC4407&lt;65,"50-64",TRUE,"65+")</f>
        <v>18-34</v>
      </c>
      <c r="AE4407">
        <f>IFERROR(_xlfn.XLOOKUP($B4407,enrollment!$A$2:$A$801,enrollment!$O$2:$O$801),"")</f>
        <v>5678901234</v>
      </c>
      <c r="AF4407">
        <f>IFERROR(_xlfn.XLOOKUP($AE4407,providers!$B$2:$B$11,providers!$Q$2:$Q$11),"")</f>
        <v>3.8</v>
      </c>
      <c r="AG4407" s="1">
        <f t="shared" si="68"/>
        <v>45292</v>
      </c>
    </row>
    <row r="4408" spans="1:33" x14ac:dyDescent="0.25">
      <c r="A4408" t="s">
        <v>5078</v>
      </c>
      <c r="B4408" t="s">
        <v>5059</v>
      </c>
      <c r="C4408">
        <v>9012345678</v>
      </c>
      <c r="D4408">
        <v>9012345678</v>
      </c>
      <c r="E4408" s="1">
        <v>45487</v>
      </c>
      <c r="F4408" s="1">
        <v>45487</v>
      </c>
      <c r="G4408" s="1">
        <v>45510</v>
      </c>
      <c r="H4408" t="s">
        <v>28</v>
      </c>
      <c r="I4408">
        <v>22</v>
      </c>
      <c r="J4408" t="s">
        <v>29</v>
      </c>
      <c r="K4408">
        <v>90837</v>
      </c>
      <c r="O4408">
        <v>1</v>
      </c>
      <c r="P4408">
        <v>226.68</v>
      </c>
      <c r="Q4408">
        <v>167.91</v>
      </c>
      <c r="R4408">
        <v>134.33000000000001</v>
      </c>
      <c r="S4408">
        <v>33.58</v>
      </c>
      <c r="T4408" t="s">
        <v>30</v>
      </c>
      <c r="X4408" t="s">
        <v>31</v>
      </c>
      <c r="Y4408" t="s">
        <v>32</v>
      </c>
      <c r="Z4408" t="s">
        <v>33</v>
      </c>
      <c r="AA4408" t="str">
        <f>IFERROR(_xlfn.XLOOKUP($J4408,avoidable_ed_reference!$A$2:$A$13,avoidable_ed_reference!$C$2:$C$13),"Not Classified")</f>
        <v>Potentially Avoidable</v>
      </c>
      <c r="AB4408" t="str">
        <f>IFERROR(_xlfn.XLOOKUP($B4408,enrollment!$A$2:$A$801,enrollment!$I$2:$I$801),"")</f>
        <v>TN</v>
      </c>
      <c r="AC4408">
        <f>IFERROR(_xlfn.XLOOKUP($B4408,enrollment!$A$2:$A$801,enrollment!$L$2:$L$801),"")</f>
        <v>29</v>
      </c>
      <c r="AD4408" t="str" cm="1">
        <f t="array" ref="AD4408">_xlfn.IFS(AC4408="","Unknown",AC4408&lt;18,"0-17",AC4408&lt;35,"18-34",AC4408&lt;50,"35-49",AC4408&lt;65,"50-64",TRUE,"65+")</f>
        <v>18-34</v>
      </c>
      <c r="AE4408">
        <f>IFERROR(_xlfn.XLOOKUP($B4408,enrollment!$A$2:$A$801,enrollment!$O$2:$O$801),"")</f>
        <v>5678901234</v>
      </c>
      <c r="AF4408">
        <f>IFERROR(_xlfn.XLOOKUP($AE4408,providers!$B$2:$B$11,providers!$Q$2:$Q$11),"")</f>
        <v>3.8</v>
      </c>
      <c r="AG4408" s="1">
        <f t="shared" si="68"/>
        <v>45474</v>
      </c>
    </row>
    <row r="4409" spans="1:33" x14ac:dyDescent="0.25">
      <c r="A4409" t="s">
        <v>5079</v>
      </c>
      <c r="B4409" t="s">
        <v>5059</v>
      </c>
      <c r="C4409">
        <v>5678901234</v>
      </c>
      <c r="D4409">
        <v>5678901234</v>
      </c>
      <c r="E4409" s="1">
        <v>45618</v>
      </c>
      <c r="F4409" s="1">
        <v>45618</v>
      </c>
      <c r="G4409" s="1">
        <v>45637</v>
      </c>
      <c r="H4409" t="s">
        <v>28</v>
      </c>
      <c r="I4409">
        <v>11</v>
      </c>
      <c r="J4409" t="s">
        <v>35</v>
      </c>
      <c r="K4409">
        <v>99213</v>
      </c>
      <c r="O4409">
        <v>1</v>
      </c>
      <c r="P4409">
        <v>239.11</v>
      </c>
      <c r="Q4409">
        <v>177.12</v>
      </c>
      <c r="R4409">
        <v>141.69999999999999</v>
      </c>
      <c r="S4409">
        <v>35.42</v>
      </c>
      <c r="T4409" t="s">
        <v>30</v>
      </c>
      <c r="X4409" t="s">
        <v>31</v>
      </c>
      <c r="Y4409" t="s">
        <v>32</v>
      </c>
      <c r="Z4409" t="s">
        <v>39</v>
      </c>
      <c r="AA4409" t="str">
        <f>IFERROR(_xlfn.XLOOKUP($J4409,avoidable_ed_reference!$A$2:$A$13,avoidable_ed_reference!$C$2:$C$13),"Not Classified")</f>
        <v>Avoidable</v>
      </c>
      <c r="AB4409" t="str">
        <f>IFERROR(_xlfn.XLOOKUP($B4409,enrollment!$A$2:$A$801,enrollment!$I$2:$I$801),"")</f>
        <v>TN</v>
      </c>
      <c r="AC4409">
        <f>IFERROR(_xlfn.XLOOKUP($B4409,enrollment!$A$2:$A$801,enrollment!$L$2:$L$801),"")</f>
        <v>29</v>
      </c>
      <c r="AD4409" t="str" cm="1">
        <f t="array" ref="AD4409">_xlfn.IFS(AC4409="","Unknown",AC4409&lt;18,"0-17",AC4409&lt;35,"18-34",AC4409&lt;50,"35-49",AC4409&lt;65,"50-64",TRUE,"65+")</f>
        <v>18-34</v>
      </c>
      <c r="AE4409">
        <f>IFERROR(_xlfn.XLOOKUP($B4409,enrollment!$A$2:$A$801,enrollment!$O$2:$O$801),"")</f>
        <v>5678901234</v>
      </c>
      <c r="AF4409">
        <f>IFERROR(_xlfn.XLOOKUP($AE4409,providers!$B$2:$B$11,providers!$Q$2:$Q$11),"")</f>
        <v>3.8</v>
      </c>
      <c r="AG4409" s="1">
        <f t="shared" si="68"/>
        <v>45597</v>
      </c>
    </row>
    <row r="4410" spans="1:33" x14ac:dyDescent="0.25">
      <c r="A4410" t="s">
        <v>5080</v>
      </c>
      <c r="B4410" t="s">
        <v>5081</v>
      </c>
      <c r="C4410">
        <v>5678901234</v>
      </c>
      <c r="D4410">
        <v>5678901234</v>
      </c>
      <c r="E4410" s="1">
        <v>45473</v>
      </c>
      <c r="F4410" s="1">
        <v>45473</v>
      </c>
      <c r="G4410" s="1">
        <v>45494</v>
      </c>
      <c r="H4410" t="s">
        <v>28</v>
      </c>
      <c r="I4410">
        <v>20</v>
      </c>
      <c r="J4410" t="s">
        <v>35</v>
      </c>
      <c r="K4410">
        <v>99213</v>
      </c>
      <c r="O4410">
        <v>1</v>
      </c>
      <c r="P4410">
        <v>170.86</v>
      </c>
      <c r="Q4410">
        <v>131.43</v>
      </c>
      <c r="R4410">
        <v>105.14</v>
      </c>
      <c r="S4410">
        <v>26.29</v>
      </c>
      <c r="T4410" t="s">
        <v>30</v>
      </c>
      <c r="X4410" t="s">
        <v>233</v>
      </c>
      <c r="Y4410" t="s">
        <v>32</v>
      </c>
      <c r="Z4410" t="s">
        <v>36</v>
      </c>
      <c r="AA4410" t="str">
        <f>IFERROR(_xlfn.XLOOKUP($J4410,avoidable_ed_reference!$A$2:$A$13,avoidable_ed_reference!$C$2:$C$13),"Not Classified")</f>
        <v>Avoidable</v>
      </c>
      <c r="AB4410" t="str">
        <f>IFERROR(_xlfn.XLOOKUP($B4410,enrollment!$A$2:$A$801,enrollment!$I$2:$I$801),"")</f>
        <v>KY</v>
      </c>
      <c r="AC4410">
        <f>IFERROR(_xlfn.XLOOKUP($B4410,enrollment!$A$2:$A$801,enrollment!$L$2:$L$801),"")</f>
        <v>37</v>
      </c>
      <c r="AD4410" t="str" cm="1">
        <f t="array" ref="AD4410">_xlfn.IFS(AC4410="","Unknown",AC4410&lt;18,"0-17",AC4410&lt;35,"18-34",AC4410&lt;50,"35-49",AC4410&lt;65,"50-64",TRUE,"65+")</f>
        <v>35-49</v>
      </c>
      <c r="AE4410">
        <f>IFERROR(_xlfn.XLOOKUP($B4410,enrollment!$A$2:$A$801,enrollment!$O$2:$O$801),"")</f>
        <v>9012345678</v>
      </c>
      <c r="AF4410">
        <f>IFERROR(_xlfn.XLOOKUP($AE4410,providers!$B$2:$B$11,providers!$Q$2:$Q$11),"")</f>
        <v>4.3</v>
      </c>
      <c r="AG4410" s="1">
        <f t="shared" si="68"/>
        <v>45444</v>
      </c>
    </row>
    <row r="4411" spans="1:33" x14ac:dyDescent="0.25">
      <c r="A4411" t="s">
        <v>5082</v>
      </c>
      <c r="B4411" t="s">
        <v>5081</v>
      </c>
      <c r="C4411">
        <v>9012345678</v>
      </c>
      <c r="D4411">
        <v>9012345678</v>
      </c>
      <c r="E4411" s="1">
        <v>45590</v>
      </c>
      <c r="F4411" s="1">
        <v>45590</v>
      </c>
      <c r="G4411" s="1">
        <v>45624</v>
      </c>
      <c r="H4411" t="s">
        <v>28</v>
      </c>
      <c r="I4411">
        <v>11</v>
      </c>
      <c r="J4411" t="s">
        <v>35</v>
      </c>
      <c r="K4411">
        <v>99213</v>
      </c>
      <c r="O4411">
        <v>1</v>
      </c>
      <c r="P4411">
        <v>231.62</v>
      </c>
      <c r="Q4411">
        <v>171.57</v>
      </c>
      <c r="R4411">
        <v>137.26</v>
      </c>
      <c r="S4411">
        <v>34.31</v>
      </c>
      <c r="T4411" t="s">
        <v>30</v>
      </c>
      <c r="X4411" t="s">
        <v>233</v>
      </c>
      <c r="Y4411" t="s">
        <v>32</v>
      </c>
      <c r="Z4411" t="s">
        <v>39</v>
      </c>
      <c r="AA4411" t="str">
        <f>IFERROR(_xlfn.XLOOKUP($J4411,avoidable_ed_reference!$A$2:$A$13,avoidable_ed_reference!$C$2:$C$13),"Not Classified")</f>
        <v>Avoidable</v>
      </c>
      <c r="AB4411" t="str">
        <f>IFERROR(_xlfn.XLOOKUP($B4411,enrollment!$A$2:$A$801,enrollment!$I$2:$I$801),"")</f>
        <v>KY</v>
      </c>
      <c r="AC4411">
        <f>IFERROR(_xlfn.XLOOKUP($B4411,enrollment!$A$2:$A$801,enrollment!$L$2:$L$801),"")</f>
        <v>37</v>
      </c>
      <c r="AD4411" t="str" cm="1">
        <f t="array" ref="AD4411">_xlfn.IFS(AC4411="","Unknown",AC4411&lt;18,"0-17",AC4411&lt;35,"18-34",AC4411&lt;50,"35-49",AC4411&lt;65,"50-64",TRUE,"65+")</f>
        <v>35-49</v>
      </c>
      <c r="AE4411">
        <f>IFERROR(_xlfn.XLOOKUP($B4411,enrollment!$A$2:$A$801,enrollment!$O$2:$O$801),"")</f>
        <v>9012345678</v>
      </c>
      <c r="AF4411">
        <f>IFERROR(_xlfn.XLOOKUP($AE4411,providers!$B$2:$B$11,providers!$Q$2:$Q$11),"")</f>
        <v>4.3</v>
      </c>
      <c r="AG4411" s="1">
        <f t="shared" si="68"/>
        <v>45566</v>
      </c>
    </row>
    <row r="4412" spans="1:33" x14ac:dyDescent="0.25">
      <c r="A4412" t="s">
        <v>5083</v>
      </c>
      <c r="B4412" t="s">
        <v>5081</v>
      </c>
      <c r="C4412">
        <v>9012345678</v>
      </c>
      <c r="D4412">
        <v>9012345678</v>
      </c>
      <c r="E4412" s="1">
        <v>45364</v>
      </c>
      <c r="F4412" s="1">
        <v>45364</v>
      </c>
      <c r="G4412" s="1">
        <v>45383</v>
      </c>
      <c r="H4412" t="s">
        <v>28</v>
      </c>
      <c r="I4412">
        <v>23</v>
      </c>
      <c r="J4412" t="s">
        <v>35</v>
      </c>
      <c r="K4412">
        <v>99284</v>
      </c>
      <c r="O4412">
        <v>1</v>
      </c>
      <c r="P4412">
        <v>2232.61</v>
      </c>
      <c r="Q4412">
        <v>1240.3399999999999</v>
      </c>
      <c r="R4412">
        <v>992.27</v>
      </c>
      <c r="S4412">
        <v>248.07</v>
      </c>
      <c r="T4412" t="s">
        <v>30</v>
      </c>
      <c r="X4412" t="s">
        <v>233</v>
      </c>
      <c r="Y4412" t="s">
        <v>32</v>
      </c>
      <c r="Z4412" t="s">
        <v>45</v>
      </c>
      <c r="AA4412" t="str">
        <f>IFERROR(_xlfn.XLOOKUP($J4412,avoidable_ed_reference!$A$2:$A$13,avoidable_ed_reference!$C$2:$C$13),"Not Classified")</f>
        <v>Avoidable</v>
      </c>
      <c r="AB4412" t="str">
        <f>IFERROR(_xlfn.XLOOKUP($B4412,enrollment!$A$2:$A$801,enrollment!$I$2:$I$801),"")</f>
        <v>KY</v>
      </c>
      <c r="AC4412">
        <f>IFERROR(_xlfn.XLOOKUP($B4412,enrollment!$A$2:$A$801,enrollment!$L$2:$L$801),"")</f>
        <v>37</v>
      </c>
      <c r="AD4412" t="str" cm="1">
        <f t="array" ref="AD4412">_xlfn.IFS(AC4412="","Unknown",AC4412&lt;18,"0-17",AC4412&lt;35,"18-34",AC4412&lt;50,"35-49",AC4412&lt;65,"50-64",TRUE,"65+")</f>
        <v>35-49</v>
      </c>
      <c r="AE4412">
        <f>IFERROR(_xlfn.XLOOKUP($B4412,enrollment!$A$2:$A$801,enrollment!$O$2:$O$801),"")</f>
        <v>9012345678</v>
      </c>
      <c r="AF4412">
        <f>IFERROR(_xlfn.XLOOKUP($AE4412,providers!$B$2:$B$11,providers!$Q$2:$Q$11),"")</f>
        <v>4.3</v>
      </c>
      <c r="AG4412" s="1">
        <f t="shared" si="68"/>
        <v>45352</v>
      </c>
    </row>
    <row r="4413" spans="1:33" x14ac:dyDescent="0.25">
      <c r="A4413" t="s">
        <v>5084</v>
      </c>
      <c r="B4413" t="s">
        <v>5081</v>
      </c>
      <c r="C4413">
        <v>9012345678</v>
      </c>
      <c r="D4413">
        <v>9012345678</v>
      </c>
      <c r="E4413" s="1">
        <v>45534</v>
      </c>
      <c r="F4413" s="1">
        <v>45534</v>
      </c>
      <c r="G4413" s="1">
        <v>45549</v>
      </c>
      <c r="H4413" t="s">
        <v>28</v>
      </c>
      <c r="I4413">
        <v>11</v>
      </c>
      <c r="J4413" t="s">
        <v>47</v>
      </c>
      <c r="K4413">
        <v>99213</v>
      </c>
      <c r="O4413">
        <v>1</v>
      </c>
      <c r="P4413">
        <v>230.43</v>
      </c>
      <c r="Q4413">
        <v>170.69</v>
      </c>
      <c r="R4413">
        <v>136.55000000000001</v>
      </c>
      <c r="S4413">
        <v>34.14</v>
      </c>
      <c r="T4413" t="s">
        <v>30</v>
      </c>
      <c r="X4413" t="s">
        <v>233</v>
      </c>
      <c r="Y4413" t="s">
        <v>32</v>
      </c>
      <c r="Z4413" t="s">
        <v>39</v>
      </c>
      <c r="AA4413" t="str">
        <f>IFERROR(_xlfn.XLOOKUP($J4413,avoidable_ed_reference!$A$2:$A$13,avoidable_ed_reference!$C$2:$C$13),"Not Classified")</f>
        <v>Not Classified</v>
      </c>
      <c r="AB4413" t="str">
        <f>IFERROR(_xlfn.XLOOKUP($B4413,enrollment!$A$2:$A$801,enrollment!$I$2:$I$801),"")</f>
        <v>KY</v>
      </c>
      <c r="AC4413">
        <f>IFERROR(_xlfn.XLOOKUP($B4413,enrollment!$A$2:$A$801,enrollment!$L$2:$L$801),"")</f>
        <v>37</v>
      </c>
      <c r="AD4413" t="str" cm="1">
        <f t="array" ref="AD4413">_xlfn.IFS(AC4413="","Unknown",AC4413&lt;18,"0-17",AC4413&lt;35,"18-34",AC4413&lt;50,"35-49",AC4413&lt;65,"50-64",TRUE,"65+")</f>
        <v>35-49</v>
      </c>
      <c r="AE4413">
        <f>IFERROR(_xlfn.XLOOKUP($B4413,enrollment!$A$2:$A$801,enrollment!$O$2:$O$801),"")</f>
        <v>9012345678</v>
      </c>
      <c r="AF4413">
        <f>IFERROR(_xlfn.XLOOKUP($AE4413,providers!$B$2:$B$11,providers!$Q$2:$Q$11),"")</f>
        <v>4.3</v>
      </c>
      <c r="AG4413" s="1">
        <f t="shared" si="68"/>
        <v>45505</v>
      </c>
    </row>
    <row r="4414" spans="1:33" x14ac:dyDescent="0.25">
      <c r="A4414" t="s">
        <v>5085</v>
      </c>
      <c r="B4414" t="s">
        <v>5081</v>
      </c>
      <c r="C4414">
        <v>9012345678</v>
      </c>
      <c r="D4414">
        <v>9012345678</v>
      </c>
      <c r="E4414" s="1">
        <v>45540</v>
      </c>
      <c r="F4414" s="1">
        <v>45540</v>
      </c>
      <c r="G4414" s="1">
        <v>45554</v>
      </c>
      <c r="H4414" t="s">
        <v>28</v>
      </c>
      <c r="I4414">
        <v>11</v>
      </c>
      <c r="J4414" t="s">
        <v>35</v>
      </c>
      <c r="K4414">
        <v>99213</v>
      </c>
      <c r="O4414">
        <v>1</v>
      </c>
      <c r="P4414">
        <v>237.11</v>
      </c>
      <c r="Q4414">
        <v>175.64</v>
      </c>
      <c r="R4414">
        <v>140.51</v>
      </c>
      <c r="S4414">
        <v>35.130000000000003</v>
      </c>
      <c r="T4414" t="s">
        <v>30</v>
      </c>
      <c r="X4414" t="s">
        <v>233</v>
      </c>
      <c r="Y4414" t="s">
        <v>32</v>
      </c>
      <c r="Z4414" t="s">
        <v>39</v>
      </c>
      <c r="AA4414" t="str">
        <f>IFERROR(_xlfn.XLOOKUP($J4414,avoidable_ed_reference!$A$2:$A$13,avoidable_ed_reference!$C$2:$C$13),"Not Classified")</f>
        <v>Avoidable</v>
      </c>
      <c r="AB4414" t="str">
        <f>IFERROR(_xlfn.XLOOKUP($B4414,enrollment!$A$2:$A$801,enrollment!$I$2:$I$801),"")</f>
        <v>KY</v>
      </c>
      <c r="AC4414">
        <f>IFERROR(_xlfn.XLOOKUP($B4414,enrollment!$A$2:$A$801,enrollment!$L$2:$L$801),"")</f>
        <v>37</v>
      </c>
      <c r="AD4414" t="str" cm="1">
        <f t="array" ref="AD4414">_xlfn.IFS(AC4414="","Unknown",AC4414&lt;18,"0-17",AC4414&lt;35,"18-34",AC4414&lt;50,"35-49",AC4414&lt;65,"50-64",TRUE,"65+")</f>
        <v>35-49</v>
      </c>
      <c r="AE4414">
        <f>IFERROR(_xlfn.XLOOKUP($B4414,enrollment!$A$2:$A$801,enrollment!$O$2:$O$801),"")</f>
        <v>9012345678</v>
      </c>
      <c r="AF4414">
        <f>IFERROR(_xlfn.XLOOKUP($AE4414,providers!$B$2:$B$11,providers!$Q$2:$Q$11),"")</f>
        <v>4.3</v>
      </c>
      <c r="AG4414" s="1">
        <f t="shared" si="68"/>
        <v>45536</v>
      </c>
    </row>
    <row r="4415" spans="1:33" x14ac:dyDescent="0.25">
      <c r="A4415" t="s">
        <v>5086</v>
      </c>
      <c r="B4415" t="s">
        <v>5081</v>
      </c>
      <c r="C4415">
        <v>7890123456</v>
      </c>
      <c r="D4415">
        <v>7890123456</v>
      </c>
      <c r="E4415" s="1">
        <v>45321</v>
      </c>
      <c r="F4415" s="1">
        <v>45321</v>
      </c>
      <c r="G4415" s="1">
        <v>45335</v>
      </c>
      <c r="H4415" t="s">
        <v>28</v>
      </c>
      <c r="I4415">
        <v>22</v>
      </c>
      <c r="J4415" t="s">
        <v>29</v>
      </c>
      <c r="K4415">
        <v>90837</v>
      </c>
      <c r="O4415">
        <v>1</v>
      </c>
      <c r="P4415">
        <v>260.31</v>
      </c>
      <c r="Q4415">
        <v>192.82</v>
      </c>
      <c r="R4415">
        <v>154.26</v>
      </c>
      <c r="S4415">
        <v>38.56</v>
      </c>
      <c r="T4415" t="s">
        <v>30</v>
      </c>
      <c r="X4415" t="s">
        <v>233</v>
      </c>
      <c r="Y4415" t="s">
        <v>32</v>
      </c>
      <c r="Z4415" t="s">
        <v>33</v>
      </c>
      <c r="AA4415" t="str">
        <f>IFERROR(_xlfn.XLOOKUP($J4415,avoidable_ed_reference!$A$2:$A$13,avoidable_ed_reference!$C$2:$C$13),"Not Classified")</f>
        <v>Potentially Avoidable</v>
      </c>
      <c r="AB4415" t="str">
        <f>IFERROR(_xlfn.XLOOKUP($B4415,enrollment!$A$2:$A$801,enrollment!$I$2:$I$801),"")</f>
        <v>KY</v>
      </c>
      <c r="AC4415">
        <f>IFERROR(_xlfn.XLOOKUP($B4415,enrollment!$A$2:$A$801,enrollment!$L$2:$L$801),"")</f>
        <v>37</v>
      </c>
      <c r="AD4415" t="str" cm="1">
        <f t="array" ref="AD4415">_xlfn.IFS(AC4415="","Unknown",AC4415&lt;18,"0-17",AC4415&lt;35,"18-34",AC4415&lt;50,"35-49",AC4415&lt;65,"50-64",TRUE,"65+")</f>
        <v>35-49</v>
      </c>
      <c r="AE4415">
        <f>IFERROR(_xlfn.XLOOKUP($B4415,enrollment!$A$2:$A$801,enrollment!$O$2:$O$801),"")</f>
        <v>9012345678</v>
      </c>
      <c r="AF4415">
        <f>IFERROR(_xlfn.XLOOKUP($AE4415,providers!$B$2:$B$11,providers!$Q$2:$Q$11),"")</f>
        <v>4.3</v>
      </c>
      <c r="AG4415" s="1">
        <f t="shared" si="68"/>
        <v>45292</v>
      </c>
    </row>
    <row r="4416" spans="1:33" x14ac:dyDescent="0.25">
      <c r="A4416" t="s">
        <v>5087</v>
      </c>
      <c r="B4416" t="s">
        <v>5081</v>
      </c>
      <c r="C4416">
        <v>2233445566</v>
      </c>
      <c r="D4416">
        <v>2233445566</v>
      </c>
      <c r="E4416" s="1">
        <v>45396</v>
      </c>
      <c r="F4416" s="1">
        <v>45396</v>
      </c>
      <c r="G4416" s="1">
        <v>45410</v>
      </c>
      <c r="H4416" t="s">
        <v>59</v>
      </c>
      <c r="J4416" t="s">
        <v>47</v>
      </c>
      <c r="L4416" s="2" t="s">
        <v>61</v>
      </c>
      <c r="M4416" t="s">
        <v>62</v>
      </c>
      <c r="N4416" t="s">
        <v>63</v>
      </c>
      <c r="O4416">
        <v>1</v>
      </c>
      <c r="P4416">
        <v>984.18</v>
      </c>
      <c r="Q4416">
        <v>894.71</v>
      </c>
      <c r="R4416">
        <v>715.77</v>
      </c>
      <c r="S4416">
        <v>178.94</v>
      </c>
      <c r="T4416" t="s">
        <v>30</v>
      </c>
      <c r="X4416" t="s">
        <v>233</v>
      </c>
      <c r="Y4416" t="s">
        <v>32</v>
      </c>
      <c r="Z4416" t="s">
        <v>64</v>
      </c>
      <c r="AA4416" t="str">
        <f>IFERROR(_xlfn.XLOOKUP($J4416,avoidable_ed_reference!$A$2:$A$13,avoidable_ed_reference!$C$2:$C$13),"Not Classified")</f>
        <v>Not Classified</v>
      </c>
      <c r="AB4416" t="str">
        <f>IFERROR(_xlfn.XLOOKUP($B4416,enrollment!$A$2:$A$801,enrollment!$I$2:$I$801),"")</f>
        <v>KY</v>
      </c>
      <c r="AC4416">
        <f>IFERROR(_xlfn.XLOOKUP($B4416,enrollment!$A$2:$A$801,enrollment!$L$2:$L$801),"")</f>
        <v>37</v>
      </c>
      <c r="AD4416" t="str" cm="1">
        <f t="array" ref="AD4416">_xlfn.IFS(AC4416="","Unknown",AC4416&lt;18,"0-17",AC4416&lt;35,"18-34",AC4416&lt;50,"35-49",AC4416&lt;65,"50-64",TRUE,"65+")</f>
        <v>35-49</v>
      </c>
      <c r="AE4416">
        <f>IFERROR(_xlfn.XLOOKUP($B4416,enrollment!$A$2:$A$801,enrollment!$O$2:$O$801),"")</f>
        <v>9012345678</v>
      </c>
      <c r="AF4416">
        <f>IFERROR(_xlfn.XLOOKUP($AE4416,providers!$B$2:$B$11,providers!$Q$2:$Q$11),"")</f>
        <v>4.3</v>
      </c>
      <c r="AG4416" s="1">
        <f t="shared" si="68"/>
        <v>45383</v>
      </c>
    </row>
    <row r="4417" spans="1:33" x14ac:dyDescent="0.25">
      <c r="A4417" t="s">
        <v>5088</v>
      </c>
      <c r="B4417" t="s">
        <v>5081</v>
      </c>
      <c r="C4417">
        <v>9012345678</v>
      </c>
      <c r="D4417">
        <v>9012345678</v>
      </c>
      <c r="E4417" s="1">
        <v>45369</v>
      </c>
      <c r="F4417" s="1">
        <v>45369</v>
      </c>
      <c r="G4417" s="1">
        <v>45393</v>
      </c>
      <c r="H4417" t="s">
        <v>28</v>
      </c>
      <c r="I4417">
        <v>11</v>
      </c>
      <c r="J4417" t="s">
        <v>35</v>
      </c>
      <c r="K4417">
        <v>99213</v>
      </c>
      <c r="O4417">
        <v>1</v>
      </c>
      <c r="P4417">
        <v>200.22</v>
      </c>
      <c r="Q4417">
        <v>148.31</v>
      </c>
      <c r="R4417">
        <v>118.65</v>
      </c>
      <c r="S4417">
        <v>29.66</v>
      </c>
      <c r="T4417" t="s">
        <v>30</v>
      </c>
      <c r="X4417" t="s">
        <v>233</v>
      </c>
      <c r="Y4417" t="s">
        <v>32</v>
      </c>
      <c r="Z4417" t="s">
        <v>39</v>
      </c>
      <c r="AA4417" t="str">
        <f>IFERROR(_xlfn.XLOOKUP($J4417,avoidable_ed_reference!$A$2:$A$13,avoidable_ed_reference!$C$2:$C$13),"Not Classified")</f>
        <v>Avoidable</v>
      </c>
      <c r="AB4417" t="str">
        <f>IFERROR(_xlfn.XLOOKUP($B4417,enrollment!$A$2:$A$801,enrollment!$I$2:$I$801),"")</f>
        <v>KY</v>
      </c>
      <c r="AC4417">
        <f>IFERROR(_xlfn.XLOOKUP($B4417,enrollment!$A$2:$A$801,enrollment!$L$2:$L$801),"")</f>
        <v>37</v>
      </c>
      <c r="AD4417" t="str" cm="1">
        <f t="array" ref="AD4417">_xlfn.IFS(AC4417="","Unknown",AC4417&lt;18,"0-17",AC4417&lt;35,"18-34",AC4417&lt;50,"35-49",AC4417&lt;65,"50-64",TRUE,"65+")</f>
        <v>35-49</v>
      </c>
      <c r="AE4417">
        <f>IFERROR(_xlfn.XLOOKUP($B4417,enrollment!$A$2:$A$801,enrollment!$O$2:$O$801),"")</f>
        <v>9012345678</v>
      </c>
      <c r="AF4417">
        <f>IFERROR(_xlfn.XLOOKUP($AE4417,providers!$B$2:$B$11,providers!$Q$2:$Q$11),"")</f>
        <v>4.3</v>
      </c>
      <c r="AG4417" s="1">
        <f t="shared" si="68"/>
        <v>45352</v>
      </c>
    </row>
    <row r="4418" spans="1:33" x14ac:dyDescent="0.25">
      <c r="A4418" t="s">
        <v>5089</v>
      </c>
      <c r="B4418" t="s">
        <v>5090</v>
      </c>
      <c r="C4418">
        <v>9012345678</v>
      </c>
      <c r="D4418">
        <v>9012345678</v>
      </c>
      <c r="E4418" s="1">
        <v>45621</v>
      </c>
      <c r="F4418" s="1">
        <v>45621</v>
      </c>
      <c r="G4418" s="1">
        <v>45650</v>
      </c>
      <c r="H4418" t="s">
        <v>28</v>
      </c>
      <c r="I4418">
        <v>11</v>
      </c>
      <c r="J4418" t="s">
        <v>47</v>
      </c>
      <c r="K4418">
        <v>99213</v>
      </c>
      <c r="O4418">
        <v>1</v>
      </c>
      <c r="P4418">
        <v>165.97</v>
      </c>
      <c r="Q4418">
        <v>122.94</v>
      </c>
      <c r="R4418">
        <v>98.35</v>
      </c>
      <c r="S4418">
        <v>24.59</v>
      </c>
      <c r="T4418" t="s">
        <v>30</v>
      </c>
      <c r="X4418" t="s">
        <v>233</v>
      </c>
      <c r="Y4418" t="s">
        <v>32</v>
      </c>
      <c r="Z4418" t="s">
        <v>39</v>
      </c>
      <c r="AA4418" t="str">
        <f>IFERROR(_xlfn.XLOOKUP($J4418,avoidable_ed_reference!$A$2:$A$13,avoidable_ed_reference!$C$2:$C$13),"Not Classified")</f>
        <v>Not Classified</v>
      </c>
      <c r="AB4418" t="str">
        <f>IFERROR(_xlfn.XLOOKUP($B4418,enrollment!$A$2:$A$801,enrollment!$I$2:$I$801),"")</f>
        <v>KY</v>
      </c>
      <c r="AC4418">
        <f>IFERROR(_xlfn.XLOOKUP($B4418,enrollment!$A$2:$A$801,enrollment!$L$2:$L$801),"")</f>
        <v>36</v>
      </c>
      <c r="AD4418" t="str" cm="1">
        <f t="array" ref="AD4418">_xlfn.IFS(AC4418="","Unknown",AC4418&lt;18,"0-17",AC4418&lt;35,"18-34",AC4418&lt;50,"35-49",AC4418&lt;65,"50-64",TRUE,"65+")</f>
        <v>35-49</v>
      </c>
      <c r="AE4418">
        <f>IFERROR(_xlfn.XLOOKUP($B4418,enrollment!$A$2:$A$801,enrollment!$O$2:$O$801),"")</f>
        <v>9012345678</v>
      </c>
      <c r="AF4418">
        <f>IFERROR(_xlfn.XLOOKUP($AE4418,providers!$B$2:$B$11,providers!$Q$2:$Q$11),"")</f>
        <v>4.3</v>
      </c>
      <c r="AG4418" s="1">
        <f t="shared" si="68"/>
        <v>45597</v>
      </c>
    </row>
    <row r="4419" spans="1:33" x14ac:dyDescent="0.25">
      <c r="A4419" t="s">
        <v>5091</v>
      </c>
      <c r="B4419" t="s">
        <v>5090</v>
      </c>
      <c r="C4419">
        <v>9012345678</v>
      </c>
      <c r="D4419">
        <v>9012345678</v>
      </c>
      <c r="E4419" s="1">
        <v>45344</v>
      </c>
      <c r="F4419" s="1">
        <v>45344</v>
      </c>
      <c r="G4419" s="1">
        <v>45360</v>
      </c>
      <c r="H4419" t="s">
        <v>28</v>
      </c>
      <c r="I4419">
        <v>11</v>
      </c>
      <c r="J4419" t="s">
        <v>38</v>
      </c>
      <c r="K4419">
        <v>99213</v>
      </c>
      <c r="O4419">
        <v>1</v>
      </c>
      <c r="P4419">
        <v>180.28</v>
      </c>
      <c r="Q4419">
        <v>133.54</v>
      </c>
      <c r="R4419">
        <v>106.83</v>
      </c>
      <c r="S4419">
        <v>26.71</v>
      </c>
      <c r="T4419" t="s">
        <v>30</v>
      </c>
      <c r="X4419" t="s">
        <v>233</v>
      </c>
      <c r="Y4419" t="s">
        <v>32</v>
      </c>
      <c r="Z4419" t="s">
        <v>39</v>
      </c>
      <c r="AA4419" t="str">
        <f>IFERROR(_xlfn.XLOOKUP($J4419,avoidable_ed_reference!$A$2:$A$13,avoidable_ed_reference!$C$2:$C$13),"Not Classified")</f>
        <v>Not Classified</v>
      </c>
      <c r="AB4419" t="str">
        <f>IFERROR(_xlfn.XLOOKUP($B4419,enrollment!$A$2:$A$801,enrollment!$I$2:$I$801),"")</f>
        <v>KY</v>
      </c>
      <c r="AC4419">
        <f>IFERROR(_xlfn.XLOOKUP($B4419,enrollment!$A$2:$A$801,enrollment!$L$2:$L$801),"")</f>
        <v>36</v>
      </c>
      <c r="AD4419" t="str" cm="1">
        <f t="array" ref="AD4419">_xlfn.IFS(AC4419="","Unknown",AC4419&lt;18,"0-17",AC4419&lt;35,"18-34",AC4419&lt;50,"35-49",AC4419&lt;65,"50-64",TRUE,"65+")</f>
        <v>35-49</v>
      </c>
      <c r="AE4419">
        <f>IFERROR(_xlfn.XLOOKUP($B4419,enrollment!$A$2:$A$801,enrollment!$O$2:$O$801),"")</f>
        <v>9012345678</v>
      </c>
      <c r="AF4419">
        <f>IFERROR(_xlfn.XLOOKUP($AE4419,providers!$B$2:$B$11,providers!$Q$2:$Q$11),"")</f>
        <v>4.3</v>
      </c>
      <c r="AG4419" s="1">
        <f t="shared" ref="AG4419:AG4482" si="69">EOMONTH(E4419,-1)+1</f>
        <v>45323</v>
      </c>
    </row>
    <row r="4420" spans="1:33" x14ac:dyDescent="0.25">
      <c r="A4420" t="s">
        <v>5092</v>
      </c>
      <c r="B4420" t="s">
        <v>5090</v>
      </c>
      <c r="C4420">
        <v>9012345678</v>
      </c>
      <c r="D4420">
        <v>9012345678</v>
      </c>
      <c r="E4420" s="1">
        <v>45362</v>
      </c>
      <c r="F4420" s="1">
        <v>45362</v>
      </c>
      <c r="G4420" s="1">
        <v>45383</v>
      </c>
      <c r="H4420" t="s">
        <v>67</v>
      </c>
      <c r="I4420">
        <v>21</v>
      </c>
      <c r="J4420" t="s">
        <v>80</v>
      </c>
      <c r="K4420">
        <v>99223</v>
      </c>
      <c r="O4420">
        <v>1</v>
      </c>
      <c r="P4420">
        <v>25593.91</v>
      </c>
      <c r="Q4420">
        <v>16512.2</v>
      </c>
      <c r="R4420">
        <v>13209.76</v>
      </c>
      <c r="S4420">
        <v>3302.44</v>
      </c>
      <c r="T4420" t="s">
        <v>30</v>
      </c>
      <c r="V4420">
        <v>1</v>
      </c>
      <c r="W4420" s="2" t="s">
        <v>68</v>
      </c>
      <c r="X4420" t="s">
        <v>233</v>
      </c>
      <c r="Y4420" t="s">
        <v>32</v>
      </c>
      <c r="Z4420" t="s">
        <v>69</v>
      </c>
      <c r="AA4420" t="str">
        <f>IFERROR(_xlfn.XLOOKUP($J4420,avoidable_ed_reference!$A$2:$A$13,avoidable_ed_reference!$C$2:$C$13),"Not Classified")</f>
        <v>Non-Avoidable</v>
      </c>
      <c r="AB4420" t="str">
        <f>IFERROR(_xlfn.XLOOKUP($B4420,enrollment!$A$2:$A$801,enrollment!$I$2:$I$801),"")</f>
        <v>KY</v>
      </c>
      <c r="AC4420">
        <f>IFERROR(_xlfn.XLOOKUP($B4420,enrollment!$A$2:$A$801,enrollment!$L$2:$L$801),"")</f>
        <v>36</v>
      </c>
      <c r="AD4420" t="str" cm="1">
        <f t="array" ref="AD4420">_xlfn.IFS(AC4420="","Unknown",AC4420&lt;18,"0-17",AC4420&lt;35,"18-34",AC4420&lt;50,"35-49",AC4420&lt;65,"50-64",TRUE,"65+")</f>
        <v>35-49</v>
      </c>
      <c r="AE4420">
        <f>IFERROR(_xlfn.XLOOKUP($B4420,enrollment!$A$2:$A$801,enrollment!$O$2:$O$801),"")</f>
        <v>9012345678</v>
      </c>
      <c r="AF4420">
        <f>IFERROR(_xlfn.XLOOKUP($AE4420,providers!$B$2:$B$11,providers!$Q$2:$Q$11),"")</f>
        <v>4.3</v>
      </c>
      <c r="AG4420" s="1">
        <f t="shared" si="69"/>
        <v>45352</v>
      </c>
    </row>
    <row r="4421" spans="1:33" x14ac:dyDescent="0.25">
      <c r="A4421" t="s">
        <v>5093</v>
      </c>
      <c r="B4421" t="s">
        <v>5090</v>
      </c>
      <c r="C4421">
        <v>2345678901</v>
      </c>
      <c r="D4421">
        <v>2345678901</v>
      </c>
      <c r="E4421" s="1">
        <v>45560</v>
      </c>
      <c r="F4421" s="1">
        <v>45560</v>
      </c>
      <c r="G4421" s="1">
        <v>45594</v>
      </c>
      <c r="H4421" t="s">
        <v>28</v>
      </c>
      <c r="I4421">
        <v>23</v>
      </c>
      <c r="J4421" t="s">
        <v>35</v>
      </c>
      <c r="K4421">
        <v>99284</v>
      </c>
      <c r="O4421">
        <v>1</v>
      </c>
      <c r="P4421">
        <v>2431.15</v>
      </c>
      <c r="Q4421">
        <v>1350.64</v>
      </c>
      <c r="R4421">
        <v>1080.51</v>
      </c>
      <c r="S4421">
        <v>270.13</v>
      </c>
      <c r="T4421" t="s">
        <v>30</v>
      </c>
      <c r="X4421" t="s">
        <v>233</v>
      </c>
      <c r="Y4421" t="s">
        <v>32</v>
      </c>
      <c r="Z4421" t="s">
        <v>45</v>
      </c>
      <c r="AA4421" t="str">
        <f>IFERROR(_xlfn.XLOOKUP($J4421,avoidable_ed_reference!$A$2:$A$13,avoidable_ed_reference!$C$2:$C$13),"Not Classified")</f>
        <v>Avoidable</v>
      </c>
      <c r="AB4421" t="str">
        <f>IFERROR(_xlfn.XLOOKUP($B4421,enrollment!$A$2:$A$801,enrollment!$I$2:$I$801),"")</f>
        <v>KY</v>
      </c>
      <c r="AC4421">
        <f>IFERROR(_xlfn.XLOOKUP($B4421,enrollment!$A$2:$A$801,enrollment!$L$2:$L$801),"")</f>
        <v>36</v>
      </c>
      <c r="AD4421" t="str" cm="1">
        <f t="array" ref="AD4421">_xlfn.IFS(AC4421="","Unknown",AC4421&lt;18,"0-17",AC4421&lt;35,"18-34",AC4421&lt;50,"35-49",AC4421&lt;65,"50-64",TRUE,"65+")</f>
        <v>35-49</v>
      </c>
      <c r="AE4421">
        <f>IFERROR(_xlfn.XLOOKUP($B4421,enrollment!$A$2:$A$801,enrollment!$O$2:$O$801),"")</f>
        <v>9012345678</v>
      </c>
      <c r="AF4421">
        <f>IFERROR(_xlfn.XLOOKUP($AE4421,providers!$B$2:$B$11,providers!$Q$2:$Q$11),"")</f>
        <v>4.3</v>
      </c>
      <c r="AG4421" s="1">
        <f t="shared" si="69"/>
        <v>45536</v>
      </c>
    </row>
    <row r="4422" spans="1:33" x14ac:dyDescent="0.25">
      <c r="A4422" t="s">
        <v>5094</v>
      </c>
      <c r="B4422" t="s">
        <v>5090</v>
      </c>
      <c r="C4422">
        <v>9012345678</v>
      </c>
      <c r="D4422">
        <v>9012345678</v>
      </c>
      <c r="E4422" s="1">
        <v>45531</v>
      </c>
      <c r="F4422" s="1">
        <v>45531</v>
      </c>
      <c r="G4422" s="1">
        <v>45550</v>
      </c>
      <c r="H4422" t="s">
        <v>28</v>
      </c>
      <c r="I4422">
        <v>11</v>
      </c>
      <c r="J4422" t="s">
        <v>35</v>
      </c>
      <c r="K4422">
        <v>99213</v>
      </c>
      <c r="O4422">
        <v>1</v>
      </c>
      <c r="P4422">
        <v>183.45</v>
      </c>
      <c r="Q4422">
        <v>135.88999999999999</v>
      </c>
      <c r="R4422">
        <v>108.71</v>
      </c>
      <c r="S4422">
        <v>27.18</v>
      </c>
      <c r="T4422" t="s">
        <v>30</v>
      </c>
      <c r="X4422" t="s">
        <v>233</v>
      </c>
      <c r="Y4422" t="s">
        <v>32</v>
      </c>
      <c r="Z4422" t="s">
        <v>39</v>
      </c>
      <c r="AA4422" t="str">
        <f>IFERROR(_xlfn.XLOOKUP($J4422,avoidable_ed_reference!$A$2:$A$13,avoidable_ed_reference!$C$2:$C$13),"Not Classified")</f>
        <v>Avoidable</v>
      </c>
      <c r="AB4422" t="str">
        <f>IFERROR(_xlfn.XLOOKUP($B4422,enrollment!$A$2:$A$801,enrollment!$I$2:$I$801),"")</f>
        <v>KY</v>
      </c>
      <c r="AC4422">
        <f>IFERROR(_xlfn.XLOOKUP($B4422,enrollment!$A$2:$A$801,enrollment!$L$2:$L$801),"")</f>
        <v>36</v>
      </c>
      <c r="AD4422" t="str" cm="1">
        <f t="array" ref="AD4422">_xlfn.IFS(AC4422="","Unknown",AC4422&lt;18,"0-17",AC4422&lt;35,"18-34",AC4422&lt;50,"35-49",AC4422&lt;65,"50-64",TRUE,"65+")</f>
        <v>35-49</v>
      </c>
      <c r="AE4422">
        <f>IFERROR(_xlfn.XLOOKUP($B4422,enrollment!$A$2:$A$801,enrollment!$O$2:$O$801),"")</f>
        <v>9012345678</v>
      </c>
      <c r="AF4422">
        <f>IFERROR(_xlfn.XLOOKUP($AE4422,providers!$B$2:$B$11,providers!$Q$2:$Q$11),"")</f>
        <v>4.3</v>
      </c>
      <c r="AG4422" s="1">
        <f t="shared" si="69"/>
        <v>45505</v>
      </c>
    </row>
    <row r="4423" spans="1:33" x14ac:dyDescent="0.25">
      <c r="A4423" t="s">
        <v>5095</v>
      </c>
      <c r="B4423" t="s">
        <v>5096</v>
      </c>
      <c r="C4423">
        <v>2345678901</v>
      </c>
      <c r="D4423">
        <v>2345678901</v>
      </c>
      <c r="E4423" s="1">
        <v>45603</v>
      </c>
      <c r="F4423" s="1">
        <v>45603</v>
      </c>
      <c r="G4423" s="1">
        <v>45621</v>
      </c>
      <c r="H4423" t="s">
        <v>28</v>
      </c>
      <c r="I4423">
        <v>11</v>
      </c>
      <c r="J4423" t="s">
        <v>38</v>
      </c>
      <c r="K4423">
        <v>99213</v>
      </c>
      <c r="O4423">
        <v>1</v>
      </c>
      <c r="P4423">
        <v>209.37</v>
      </c>
      <c r="Q4423">
        <v>155.09</v>
      </c>
      <c r="R4423">
        <v>124.07</v>
      </c>
      <c r="S4423">
        <v>31.02</v>
      </c>
      <c r="T4423" t="s">
        <v>30</v>
      </c>
      <c r="X4423" t="s">
        <v>233</v>
      </c>
      <c r="Y4423" t="s">
        <v>32</v>
      </c>
      <c r="Z4423" t="s">
        <v>39</v>
      </c>
      <c r="AA4423" t="str">
        <f>IFERROR(_xlfn.XLOOKUP($J4423,avoidable_ed_reference!$A$2:$A$13,avoidable_ed_reference!$C$2:$C$13),"Not Classified")</f>
        <v>Not Classified</v>
      </c>
      <c r="AB4423" t="str">
        <f>IFERROR(_xlfn.XLOOKUP($B4423,enrollment!$A$2:$A$801,enrollment!$I$2:$I$801),"")</f>
        <v>OH</v>
      </c>
      <c r="AC4423">
        <f>IFERROR(_xlfn.XLOOKUP($B4423,enrollment!$A$2:$A$801,enrollment!$L$2:$L$801),"")</f>
        <v>22</v>
      </c>
      <c r="AD4423" t="str" cm="1">
        <f t="array" ref="AD4423">_xlfn.IFS(AC4423="","Unknown",AC4423&lt;18,"0-17",AC4423&lt;35,"18-34",AC4423&lt;50,"35-49",AC4423&lt;65,"50-64",TRUE,"65+")</f>
        <v>18-34</v>
      </c>
      <c r="AE4423">
        <f>IFERROR(_xlfn.XLOOKUP($B4423,enrollment!$A$2:$A$801,enrollment!$O$2:$O$801),"")</f>
        <v>2345678901</v>
      </c>
      <c r="AF4423">
        <f>IFERROR(_xlfn.XLOOKUP($AE4423,providers!$B$2:$B$11,providers!$Q$2:$Q$11),"")</f>
        <v>4.2</v>
      </c>
      <c r="AG4423" s="1">
        <f t="shared" si="69"/>
        <v>45597</v>
      </c>
    </row>
    <row r="4424" spans="1:33" x14ac:dyDescent="0.25">
      <c r="A4424" t="s">
        <v>5097</v>
      </c>
      <c r="B4424" t="s">
        <v>5096</v>
      </c>
      <c r="C4424">
        <v>2345678901</v>
      </c>
      <c r="D4424">
        <v>2345678901</v>
      </c>
      <c r="E4424" s="1">
        <v>45591</v>
      </c>
      <c r="F4424" s="1">
        <v>45591</v>
      </c>
      <c r="G4424" s="1">
        <v>45605</v>
      </c>
      <c r="H4424" t="s">
        <v>28</v>
      </c>
      <c r="I4424">
        <v>11</v>
      </c>
      <c r="J4424" t="s">
        <v>35</v>
      </c>
      <c r="K4424">
        <v>99213</v>
      </c>
      <c r="O4424">
        <v>1</v>
      </c>
      <c r="P4424">
        <v>199.94</v>
      </c>
      <c r="Q4424">
        <v>148.1</v>
      </c>
      <c r="R4424">
        <v>118.48</v>
      </c>
      <c r="S4424">
        <v>29.62</v>
      </c>
      <c r="T4424" t="s">
        <v>30</v>
      </c>
      <c r="X4424" t="s">
        <v>233</v>
      </c>
      <c r="Y4424" t="s">
        <v>32</v>
      </c>
      <c r="Z4424" t="s">
        <v>39</v>
      </c>
      <c r="AA4424" t="str">
        <f>IFERROR(_xlfn.XLOOKUP($J4424,avoidable_ed_reference!$A$2:$A$13,avoidable_ed_reference!$C$2:$C$13),"Not Classified")</f>
        <v>Avoidable</v>
      </c>
      <c r="AB4424" t="str">
        <f>IFERROR(_xlfn.XLOOKUP($B4424,enrollment!$A$2:$A$801,enrollment!$I$2:$I$801),"")</f>
        <v>OH</v>
      </c>
      <c r="AC4424">
        <f>IFERROR(_xlfn.XLOOKUP($B4424,enrollment!$A$2:$A$801,enrollment!$L$2:$L$801),"")</f>
        <v>22</v>
      </c>
      <c r="AD4424" t="str" cm="1">
        <f t="array" ref="AD4424">_xlfn.IFS(AC4424="","Unknown",AC4424&lt;18,"0-17",AC4424&lt;35,"18-34",AC4424&lt;50,"35-49",AC4424&lt;65,"50-64",TRUE,"65+")</f>
        <v>18-34</v>
      </c>
      <c r="AE4424">
        <f>IFERROR(_xlfn.XLOOKUP($B4424,enrollment!$A$2:$A$801,enrollment!$O$2:$O$801),"")</f>
        <v>2345678901</v>
      </c>
      <c r="AF4424">
        <f>IFERROR(_xlfn.XLOOKUP($AE4424,providers!$B$2:$B$11,providers!$Q$2:$Q$11),"")</f>
        <v>4.2</v>
      </c>
      <c r="AG4424" s="1">
        <f t="shared" si="69"/>
        <v>45566</v>
      </c>
    </row>
    <row r="4425" spans="1:33" x14ac:dyDescent="0.25">
      <c r="A4425" t="s">
        <v>5098</v>
      </c>
      <c r="B4425" t="s">
        <v>5096</v>
      </c>
      <c r="C4425">
        <v>2345678901</v>
      </c>
      <c r="D4425">
        <v>2345678901</v>
      </c>
      <c r="E4425" s="1">
        <v>45307</v>
      </c>
      <c r="F4425" s="1">
        <v>45307</v>
      </c>
      <c r="G4425" s="1">
        <v>45322</v>
      </c>
      <c r="H4425" t="s">
        <v>28</v>
      </c>
      <c r="I4425">
        <v>11</v>
      </c>
      <c r="J4425" t="s">
        <v>47</v>
      </c>
      <c r="K4425">
        <v>99213</v>
      </c>
      <c r="O4425">
        <v>1</v>
      </c>
      <c r="P4425">
        <v>230.74</v>
      </c>
      <c r="Q4425">
        <v>170.92</v>
      </c>
      <c r="R4425">
        <v>136.74</v>
      </c>
      <c r="S4425">
        <v>34.18</v>
      </c>
      <c r="T4425" t="s">
        <v>30</v>
      </c>
      <c r="X4425" t="s">
        <v>233</v>
      </c>
      <c r="Y4425" t="s">
        <v>32</v>
      </c>
      <c r="Z4425" t="s">
        <v>39</v>
      </c>
      <c r="AA4425" t="str">
        <f>IFERROR(_xlfn.XLOOKUP($J4425,avoidable_ed_reference!$A$2:$A$13,avoidable_ed_reference!$C$2:$C$13),"Not Classified")</f>
        <v>Not Classified</v>
      </c>
      <c r="AB4425" t="str">
        <f>IFERROR(_xlfn.XLOOKUP($B4425,enrollment!$A$2:$A$801,enrollment!$I$2:$I$801),"")</f>
        <v>OH</v>
      </c>
      <c r="AC4425">
        <f>IFERROR(_xlfn.XLOOKUP($B4425,enrollment!$A$2:$A$801,enrollment!$L$2:$L$801),"")</f>
        <v>22</v>
      </c>
      <c r="AD4425" t="str" cm="1">
        <f t="array" ref="AD4425">_xlfn.IFS(AC4425="","Unknown",AC4425&lt;18,"0-17",AC4425&lt;35,"18-34",AC4425&lt;50,"35-49",AC4425&lt;65,"50-64",TRUE,"65+")</f>
        <v>18-34</v>
      </c>
      <c r="AE4425">
        <f>IFERROR(_xlfn.XLOOKUP($B4425,enrollment!$A$2:$A$801,enrollment!$O$2:$O$801),"")</f>
        <v>2345678901</v>
      </c>
      <c r="AF4425">
        <f>IFERROR(_xlfn.XLOOKUP($AE4425,providers!$B$2:$B$11,providers!$Q$2:$Q$11),"")</f>
        <v>4.2</v>
      </c>
      <c r="AG4425" s="1">
        <f t="shared" si="69"/>
        <v>45292</v>
      </c>
    </row>
    <row r="4426" spans="1:33" x14ac:dyDescent="0.25">
      <c r="A4426" t="s">
        <v>5099</v>
      </c>
      <c r="B4426" t="s">
        <v>5096</v>
      </c>
      <c r="C4426">
        <v>3456789012</v>
      </c>
      <c r="D4426">
        <v>3456789012</v>
      </c>
      <c r="E4426" s="1">
        <v>45571</v>
      </c>
      <c r="F4426" s="1">
        <v>45571</v>
      </c>
      <c r="G4426" s="1">
        <v>45596</v>
      </c>
      <c r="H4426" t="s">
        <v>67</v>
      </c>
      <c r="I4426">
        <v>21</v>
      </c>
      <c r="J4426" t="s">
        <v>99</v>
      </c>
      <c r="K4426">
        <v>99223</v>
      </c>
      <c r="O4426">
        <v>1</v>
      </c>
      <c r="P4426">
        <v>21375.21</v>
      </c>
      <c r="Q4426">
        <v>13790.46</v>
      </c>
      <c r="R4426">
        <v>11032.37</v>
      </c>
      <c r="S4426">
        <v>2758.09</v>
      </c>
      <c r="T4426" t="s">
        <v>30</v>
      </c>
      <c r="V4426">
        <v>1</v>
      </c>
      <c r="W4426" s="2" t="s">
        <v>68</v>
      </c>
      <c r="X4426" t="s">
        <v>233</v>
      </c>
      <c r="Y4426" t="s">
        <v>32</v>
      </c>
      <c r="Z4426" t="s">
        <v>69</v>
      </c>
      <c r="AA4426" t="str">
        <f>IFERROR(_xlfn.XLOOKUP($J4426,avoidable_ed_reference!$A$2:$A$13,avoidable_ed_reference!$C$2:$C$13),"Not Classified")</f>
        <v>Not Classified</v>
      </c>
      <c r="AB4426" t="str">
        <f>IFERROR(_xlfn.XLOOKUP($B4426,enrollment!$A$2:$A$801,enrollment!$I$2:$I$801),"")</f>
        <v>OH</v>
      </c>
      <c r="AC4426">
        <f>IFERROR(_xlfn.XLOOKUP($B4426,enrollment!$A$2:$A$801,enrollment!$L$2:$L$801),"")</f>
        <v>22</v>
      </c>
      <c r="AD4426" t="str" cm="1">
        <f t="array" ref="AD4426">_xlfn.IFS(AC4426="","Unknown",AC4426&lt;18,"0-17",AC4426&lt;35,"18-34",AC4426&lt;50,"35-49",AC4426&lt;65,"50-64",TRUE,"65+")</f>
        <v>18-34</v>
      </c>
      <c r="AE4426">
        <f>IFERROR(_xlfn.XLOOKUP($B4426,enrollment!$A$2:$A$801,enrollment!$O$2:$O$801),"")</f>
        <v>2345678901</v>
      </c>
      <c r="AF4426">
        <f>IFERROR(_xlfn.XLOOKUP($AE4426,providers!$B$2:$B$11,providers!$Q$2:$Q$11),"")</f>
        <v>4.2</v>
      </c>
      <c r="AG4426" s="1">
        <f t="shared" si="69"/>
        <v>45566</v>
      </c>
    </row>
    <row r="4427" spans="1:33" x14ac:dyDescent="0.25">
      <c r="A4427" t="s">
        <v>5100</v>
      </c>
      <c r="B4427" t="s">
        <v>5096</v>
      </c>
      <c r="C4427">
        <v>3456789012</v>
      </c>
      <c r="D4427">
        <v>3456789012</v>
      </c>
      <c r="E4427" s="1">
        <v>45617</v>
      </c>
      <c r="F4427" s="1">
        <v>45617</v>
      </c>
      <c r="G4427" s="1">
        <v>45639</v>
      </c>
      <c r="H4427" t="s">
        <v>28</v>
      </c>
      <c r="I4427">
        <v>23</v>
      </c>
      <c r="J4427" t="s">
        <v>184</v>
      </c>
      <c r="K4427">
        <v>99284</v>
      </c>
      <c r="O4427">
        <v>1</v>
      </c>
      <c r="P4427">
        <v>1910.2</v>
      </c>
      <c r="Q4427">
        <v>1061.22</v>
      </c>
      <c r="R4427">
        <v>848.98</v>
      </c>
      <c r="S4427">
        <v>212.24</v>
      </c>
      <c r="T4427" t="s">
        <v>30</v>
      </c>
      <c r="X4427" t="s">
        <v>233</v>
      </c>
      <c r="Y4427" t="s">
        <v>32</v>
      </c>
      <c r="Z4427" t="s">
        <v>45</v>
      </c>
      <c r="AA4427" t="str">
        <f>IFERROR(_xlfn.XLOOKUP($J4427,avoidable_ed_reference!$A$2:$A$13,avoidable_ed_reference!$C$2:$C$13),"Not Classified")</f>
        <v>Non-Avoidable</v>
      </c>
      <c r="AB4427" t="str">
        <f>IFERROR(_xlfn.XLOOKUP($B4427,enrollment!$A$2:$A$801,enrollment!$I$2:$I$801),"")</f>
        <v>OH</v>
      </c>
      <c r="AC4427">
        <f>IFERROR(_xlfn.XLOOKUP($B4427,enrollment!$A$2:$A$801,enrollment!$L$2:$L$801),"")</f>
        <v>22</v>
      </c>
      <c r="AD4427" t="str" cm="1">
        <f t="array" ref="AD4427">_xlfn.IFS(AC4427="","Unknown",AC4427&lt;18,"0-17",AC4427&lt;35,"18-34",AC4427&lt;50,"35-49",AC4427&lt;65,"50-64",TRUE,"65+")</f>
        <v>18-34</v>
      </c>
      <c r="AE4427">
        <f>IFERROR(_xlfn.XLOOKUP($B4427,enrollment!$A$2:$A$801,enrollment!$O$2:$O$801),"")</f>
        <v>2345678901</v>
      </c>
      <c r="AF4427">
        <f>IFERROR(_xlfn.XLOOKUP($AE4427,providers!$B$2:$B$11,providers!$Q$2:$Q$11),"")</f>
        <v>4.2</v>
      </c>
      <c r="AG4427" s="1">
        <f t="shared" si="69"/>
        <v>45597</v>
      </c>
    </row>
    <row r="4428" spans="1:33" x14ac:dyDescent="0.25">
      <c r="A4428" t="s">
        <v>5101</v>
      </c>
      <c r="B4428" t="s">
        <v>5096</v>
      </c>
      <c r="C4428">
        <v>2345678901</v>
      </c>
      <c r="D4428">
        <v>2345678901</v>
      </c>
      <c r="E4428" s="1">
        <v>45653</v>
      </c>
      <c r="F4428" s="1">
        <v>45653</v>
      </c>
      <c r="G4428" s="1">
        <v>45676</v>
      </c>
      <c r="H4428" t="s">
        <v>28</v>
      </c>
      <c r="I4428">
        <v>11</v>
      </c>
      <c r="J4428" t="s">
        <v>47</v>
      </c>
      <c r="K4428">
        <v>99213</v>
      </c>
      <c r="O4428">
        <v>1</v>
      </c>
      <c r="P4428">
        <v>180</v>
      </c>
      <c r="Q4428">
        <v>133.33000000000001</v>
      </c>
      <c r="R4428">
        <v>106.66</v>
      </c>
      <c r="S4428">
        <v>26.67</v>
      </c>
      <c r="T4428" t="s">
        <v>30</v>
      </c>
      <c r="X4428" t="s">
        <v>233</v>
      </c>
      <c r="Y4428" t="s">
        <v>32</v>
      </c>
      <c r="Z4428" t="s">
        <v>39</v>
      </c>
      <c r="AA4428" t="str">
        <f>IFERROR(_xlfn.XLOOKUP($J4428,avoidable_ed_reference!$A$2:$A$13,avoidable_ed_reference!$C$2:$C$13),"Not Classified")</f>
        <v>Not Classified</v>
      </c>
      <c r="AB4428" t="str">
        <f>IFERROR(_xlfn.XLOOKUP($B4428,enrollment!$A$2:$A$801,enrollment!$I$2:$I$801),"")</f>
        <v>OH</v>
      </c>
      <c r="AC4428">
        <f>IFERROR(_xlfn.XLOOKUP($B4428,enrollment!$A$2:$A$801,enrollment!$L$2:$L$801),"")</f>
        <v>22</v>
      </c>
      <c r="AD4428" t="str" cm="1">
        <f t="array" ref="AD4428">_xlfn.IFS(AC4428="","Unknown",AC4428&lt;18,"0-17",AC4428&lt;35,"18-34",AC4428&lt;50,"35-49",AC4428&lt;65,"50-64",TRUE,"65+")</f>
        <v>18-34</v>
      </c>
      <c r="AE4428">
        <f>IFERROR(_xlfn.XLOOKUP($B4428,enrollment!$A$2:$A$801,enrollment!$O$2:$O$801),"")</f>
        <v>2345678901</v>
      </c>
      <c r="AF4428">
        <f>IFERROR(_xlfn.XLOOKUP($AE4428,providers!$B$2:$B$11,providers!$Q$2:$Q$11),"")</f>
        <v>4.2</v>
      </c>
      <c r="AG4428" s="1">
        <f t="shared" si="69"/>
        <v>45627</v>
      </c>
    </row>
    <row r="4429" spans="1:33" x14ac:dyDescent="0.25">
      <c r="A4429" t="s">
        <v>5102</v>
      </c>
      <c r="B4429" t="s">
        <v>5096</v>
      </c>
      <c r="C4429">
        <v>5678901234</v>
      </c>
      <c r="D4429">
        <v>5678901234</v>
      </c>
      <c r="E4429" s="1">
        <v>45616</v>
      </c>
      <c r="F4429" s="1">
        <v>45616</v>
      </c>
      <c r="G4429" s="1">
        <v>45651</v>
      </c>
      <c r="H4429" t="s">
        <v>28</v>
      </c>
      <c r="I4429">
        <v>20</v>
      </c>
      <c r="J4429" t="s">
        <v>35</v>
      </c>
      <c r="K4429">
        <v>99213</v>
      </c>
      <c r="O4429">
        <v>1</v>
      </c>
      <c r="P4429">
        <v>165.23</v>
      </c>
      <c r="Q4429">
        <v>127.1</v>
      </c>
      <c r="R4429">
        <v>101.68</v>
      </c>
      <c r="S4429">
        <v>25.42</v>
      </c>
      <c r="T4429" t="s">
        <v>30</v>
      </c>
      <c r="X4429" t="s">
        <v>233</v>
      </c>
      <c r="Y4429" t="s">
        <v>32</v>
      </c>
      <c r="Z4429" t="s">
        <v>36</v>
      </c>
      <c r="AA4429" t="str">
        <f>IFERROR(_xlfn.XLOOKUP($J4429,avoidable_ed_reference!$A$2:$A$13,avoidable_ed_reference!$C$2:$C$13),"Not Classified")</f>
        <v>Avoidable</v>
      </c>
      <c r="AB4429" t="str">
        <f>IFERROR(_xlfn.XLOOKUP($B4429,enrollment!$A$2:$A$801,enrollment!$I$2:$I$801),"")</f>
        <v>OH</v>
      </c>
      <c r="AC4429">
        <f>IFERROR(_xlfn.XLOOKUP($B4429,enrollment!$A$2:$A$801,enrollment!$L$2:$L$801),"")</f>
        <v>22</v>
      </c>
      <c r="AD4429" t="str" cm="1">
        <f t="array" ref="AD4429">_xlfn.IFS(AC4429="","Unknown",AC4429&lt;18,"0-17",AC4429&lt;35,"18-34",AC4429&lt;50,"35-49",AC4429&lt;65,"50-64",TRUE,"65+")</f>
        <v>18-34</v>
      </c>
      <c r="AE4429">
        <f>IFERROR(_xlfn.XLOOKUP($B4429,enrollment!$A$2:$A$801,enrollment!$O$2:$O$801),"")</f>
        <v>2345678901</v>
      </c>
      <c r="AF4429">
        <f>IFERROR(_xlfn.XLOOKUP($AE4429,providers!$B$2:$B$11,providers!$Q$2:$Q$11),"")</f>
        <v>4.2</v>
      </c>
      <c r="AG4429" s="1">
        <f t="shared" si="69"/>
        <v>45597</v>
      </c>
    </row>
    <row r="4430" spans="1:33" x14ac:dyDescent="0.25">
      <c r="A4430" t="s">
        <v>5103</v>
      </c>
      <c r="B4430" t="s">
        <v>5096</v>
      </c>
      <c r="C4430">
        <v>5678901234</v>
      </c>
      <c r="D4430">
        <v>5678901234</v>
      </c>
      <c r="E4430" s="1">
        <v>45298</v>
      </c>
      <c r="F4430" s="1">
        <v>45298</v>
      </c>
      <c r="G4430" s="1">
        <v>45323</v>
      </c>
      <c r="H4430" t="s">
        <v>28</v>
      </c>
      <c r="I4430">
        <v>20</v>
      </c>
      <c r="J4430" t="s">
        <v>35</v>
      </c>
      <c r="K4430">
        <v>99213</v>
      </c>
      <c r="O4430">
        <v>1</v>
      </c>
      <c r="P4430">
        <v>193.31</v>
      </c>
      <c r="Q4430">
        <v>148.69999999999999</v>
      </c>
      <c r="R4430">
        <v>118.96</v>
      </c>
      <c r="S4430">
        <v>29.74</v>
      </c>
      <c r="T4430" t="s">
        <v>30</v>
      </c>
      <c r="X4430" t="s">
        <v>233</v>
      </c>
      <c r="Y4430" t="s">
        <v>32</v>
      </c>
      <c r="Z4430" t="s">
        <v>36</v>
      </c>
      <c r="AA4430" t="str">
        <f>IFERROR(_xlfn.XLOOKUP($J4430,avoidable_ed_reference!$A$2:$A$13,avoidable_ed_reference!$C$2:$C$13),"Not Classified")</f>
        <v>Avoidable</v>
      </c>
      <c r="AB4430" t="str">
        <f>IFERROR(_xlfn.XLOOKUP($B4430,enrollment!$A$2:$A$801,enrollment!$I$2:$I$801),"")</f>
        <v>OH</v>
      </c>
      <c r="AC4430">
        <f>IFERROR(_xlfn.XLOOKUP($B4430,enrollment!$A$2:$A$801,enrollment!$L$2:$L$801),"")</f>
        <v>22</v>
      </c>
      <c r="AD4430" t="str" cm="1">
        <f t="array" ref="AD4430">_xlfn.IFS(AC4430="","Unknown",AC4430&lt;18,"0-17",AC4430&lt;35,"18-34",AC4430&lt;50,"35-49",AC4430&lt;65,"50-64",TRUE,"65+")</f>
        <v>18-34</v>
      </c>
      <c r="AE4430">
        <f>IFERROR(_xlfn.XLOOKUP($B4430,enrollment!$A$2:$A$801,enrollment!$O$2:$O$801),"")</f>
        <v>2345678901</v>
      </c>
      <c r="AF4430">
        <f>IFERROR(_xlfn.XLOOKUP($AE4430,providers!$B$2:$B$11,providers!$Q$2:$Q$11),"")</f>
        <v>4.2</v>
      </c>
      <c r="AG4430" s="1">
        <f t="shared" si="69"/>
        <v>45292</v>
      </c>
    </row>
    <row r="4431" spans="1:33" x14ac:dyDescent="0.25">
      <c r="A4431" t="s">
        <v>5104</v>
      </c>
      <c r="B4431" t="s">
        <v>5105</v>
      </c>
      <c r="C4431">
        <v>7890123456</v>
      </c>
      <c r="D4431">
        <v>7890123456</v>
      </c>
      <c r="E4431" s="1">
        <v>45503</v>
      </c>
      <c r="F4431" s="1">
        <v>45503</v>
      </c>
      <c r="G4431" s="1">
        <v>45529</v>
      </c>
      <c r="H4431" t="s">
        <v>59</v>
      </c>
      <c r="J4431" t="s">
        <v>99</v>
      </c>
      <c r="L4431" s="2" t="s">
        <v>61</v>
      </c>
      <c r="M4431" t="s">
        <v>62</v>
      </c>
      <c r="N4431" t="s">
        <v>63</v>
      </c>
      <c r="O4431">
        <v>1</v>
      </c>
      <c r="P4431">
        <v>1281.7</v>
      </c>
      <c r="Q4431">
        <v>1165.18</v>
      </c>
      <c r="R4431">
        <v>932.14</v>
      </c>
      <c r="S4431">
        <v>233.04</v>
      </c>
      <c r="T4431" t="s">
        <v>30</v>
      </c>
      <c r="X4431" t="s">
        <v>146</v>
      </c>
      <c r="Y4431" t="s">
        <v>147</v>
      </c>
      <c r="Z4431" t="s">
        <v>64</v>
      </c>
      <c r="AA4431" t="str">
        <f>IFERROR(_xlfn.XLOOKUP($J4431,avoidable_ed_reference!$A$2:$A$13,avoidable_ed_reference!$C$2:$C$13),"Not Classified")</f>
        <v>Not Classified</v>
      </c>
      <c r="AB4431" t="str">
        <f>IFERROR(_xlfn.XLOOKUP($B4431,enrollment!$A$2:$A$801,enrollment!$I$2:$I$801),"")</f>
        <v>TN</v>
      </c>
      <c r="AC4431">
        <f>IFERROR(_xlfn.XLOOKUP($B4431,enrollment!$A$2:$A$801,enrollment!$L$2:$L$801),"")</f>
        <v>72</v>
      </c>
      <c r="AD4431" t="str" cm="1">
        <f t="array" ref="AD4431">_xlfn.IFS(AC4431="","Unknown",AC4431&lt;18,"0-17",AC4431&lt;35,"18-34",AC4431&lt;50,"35-49",AC4431&lt;65,"50-64",TRUE,"65+")</f>
        <v>65+</v>
      </c>
      <c r="AE4431">
        <f>IFERROR(_xlfn.XLOOKUP($B4431,enrollment!$A$2:$A$801,enrollment!$O$2:$O$801),"")</f>
        <v>5678901234</v>
      </c>
      <c r="AF4431">
        <f>IFERROR(_xlfn.XLOOKUP($AE4431,providers!$B$2:$B$11,providers!$Q$2:$Q$11),"")</f>
        <v>3.8</v>
      </c>
      <c r="AG4431" s="1">
        <f t="shared" si="69"/>
        <v>45474</v>
      </c>
    </row>
    <row r="4432" spans="1:33" x14ac:dyDescent="0.25">
      <c r="A4432" t="s">
        <v>5106</v>
      </c>
      <c r="B4432" t="s">
        <v>5105</v>
      </c>
      <c r="C4432">
        <v>9012345678</v>
      </c>
      <c r="D4432">
        <v>9012345678</v>
      </c>
      <c r="E4432" s="1">
        <v>45602</v>
      </c>
      <c r="F4432" s="1">
        <v>45602</v>
      </c>
      <c r="G4432" s="1">
        <v>45616</v>
      </c>
      <c r="H4432" t="s">
        <v>59</v>
      </c>
      <c r="J4432" t="s">
        <v>47</v>
      </c>
      <c r="L4432" s="2" t="s">
        <v>61</v>
      </c>
      <c r="M4432" t="s">
        <v>62</v>
      </c>
      <c r="N4432" t="s">
        <v>63</v>
      </c>
      <c r="O4432">
        <v>1</v>
      </c>
      <c r="P4432">
        <v>825.35</v>
      </c>
      <c r="Q4432">
        <v>750.32</v>
      </c>
      <c r="R4432">
        <v>600.26</v>
      </c>
      <c r="S4432">
        <v>150.06</v>
      </c>
      <c r="T4432" t="s">
        <v>30</v>
      </c>
      <c r="X4432" t="s">
        <v>146</v>
      </c>
      <c r="Y4432" t="s">
        <v>147</v>
      </c>
      <c r="Z4432" t="s">
        <v>64</v>
      </c>
      <c r="AA4432" t="str">
        <f>IFERROR(_xlfn.XLOOKUP($J4432,avoidable_ed_reference!$A$2:$A$13,avoidable_ed_reference!$C$2:$C$13),"Not Classified")</f>
        <v>Not Classified</v>
      </c>
      <c r="AB4432" t="str">
        <f>IFERROR(_xlfn.XLOOKUP($B4432,enrollment!$A$2:$A$801,enrollment!$I$2:$I$801),"")</f>
        <v>TN</v>
      </c>
      <c r="AC4432">
        <f>IFERROR(_xlfn.XLOOKUP($B4432,enrollment!$A$2:$A$801,enrollment!$L$2:$L$801),"")</f>
        <v>72</v>
      </c>
      <c r="AD4432" t="str" cm="1">
        <f t="array" ref="AD4432">_xlfn.IFS(AC4432="","Unknown",AC4432&lt;18,"0-17",AC4432&lt;35,"18-34",AC4432&lt;50,"35-49",AC4432&lt;65,"50-64",TRUE,"65+")</f>
        <v>65+</v>
      </c>
      <c r="AE4432">
        <f>IFERROR(_xlfn.XLOOKUP($B4432,enrollment!$A$2:$A$801,enrollment!$O$2:$O$801),"")</f>
        <v>5678901234</v>
      </c>
      <c r="AF4432">
        <f>IFERROR(_xlfn.XLOOKUP($AE4432,providers!$B$2:$B$11,providers!$Q$2:$Q$11),"")</f>
        <v>3.8</v>
      </c>
      <c r="AG4432" s="1">
        <f t="shared" si="69"/>
        <v>45597</v>
      </c>
    </row>
    <row r="4433" spans="1:33" x14ac:dyDescent="0.25">
      <c r="A4433" t="s">
        <v>5107</v>
      </c>
      <c r="B4433" t="s">
        <v>5105</v>
      </c>
      <c r="C4433">
        <v>9012345678</v>
      </c>
      <c r="D4433">
        <v>9012345678</v>
      </c>
      <c r="E4433" s="1">
        <v>45642</v>
      </c>
      <c r="F4433" s="1">
        <v>45642</v>
      </c>
      <c r="G4433" s="1">
        <v>45673</v>
      </c>
      <c r="H4433" t="s">
        <v>28</v>
      </c>
      <c r="I4433">
        <v>22</v>
      </c>
      <c r="J4433" t="s">
        <v>29</v>
      </c>
      <c r="K4433">
        <v>90837</v>
      </c>
      <c r="O4433">
        <v>1</v>
      </c>
      <c r="P4433">
        <v>222.97</v>
      </c>
      <c r="Q4433">
        <v>165.16</v>
      </c>
      <c r="R4433">
        <v>132.13</v>
      </c>
      <c r="S4433">
        <v>33.03</v>
      </c>
      <c r="T4433" t="s">
        <v>30</v>
      </c>
      <c r="X4433" t="s">
        <v>146</v>
      </c>
      <c r="Y4433" t="s">
        <v>147</v>
      </c>
      <c r="Z4433" t="s">
        <v>33</v>
      </c>
      <c r="AA4433" t="str">
        <f>IFERROR(_xlfn.XLOOKUP($J4433,avoidable_ed_reference!$A$2:$A$13,avoidable_ed_reference!$C$2:$C$13),"Not Classified")</f>
        <v>Potentially Avoidable</v>
      </c>
      <c r="AB4433" t="str">
        <f>IFERROR(_xlfn.XLOOKUP($B4433,enrollment!$A$2:$A$801,enrollment!$I$2:$I$801),"")</f>
        <v>TN</v>
      </c>
      <c r="AC4433">
        <f>IFERROR(_xlfn.XLOOKUP($B4433,enrollment!$A$2:$A$801,enrollment!$L$2:$L$801),"")</f>
        <v>72</v>
      </c>
      <c r="AD4433" t="str" cm="1">
        <f t="array" ref="AD4433">_xlfn.IFS(AC4433="","Unknown",AC4433&lt;18,"0-17",AC4433&lt;35,"18-34",AC4433&lt;50,"35-49",AC4433&lt;65,"50-64",TRUE,"65+")</f>
        <v>65+</v>
      </c>
      <c r="AE4433">
        <f>IFERROR(_xlfn.XLOOKUP($B4433,enrollment!$A$2:$A$801,enrollment!$O$2:$O$801),"")</f>
        <v>5678901234</v>
      </c>
      <c r="AF4433">
        <f>IFERROR(_xlfn.XLOOKUP($AE4433,providers!$B$2:$B$11,providers!$Q$2:$Q$11),"")</f>
        <v>3.8</v>
      </c>
      <c r="AG4433" s="1">
        <f t="shared" si="69"/>
        <v>45627</v>
      </c>
    </row>
    <row r="4434" spans="1:33" x14ac:dyDescent="0.25">
      <c r="A4434" t="s">
        <v>5108</v>
      </c>
      <c r="B4434" t="s">
        <v>5105</v>
      </c>
      <c r="C4434">
        <v>5678901234</v>
      </c>
      <c r="D4434">
        <v>5678901234</v>
      </c>
      <c r="E4434" s="1">
        <v>45443</v>
      </c>
      <c r="F4434" s="1">
        <v>45443</v>
      </c>
      <c r="G4434" s="1">
        <v>45474</v>
      </c>
      <c r="H4434" t="s">
        <v>28</v>
      </c>
      <c r="I4434">
        <v>11</v>
      </c>
      <c r="J4434" t="s">
        <v>47</v>
      </c>
      <c r="K4434">
        <v>99213</v>
      </c>
      <c r="O4434">
        <v>1</v>
      </c>
      <c r="P4434">
        <v>240.87</v>
      </c>
      <c r="Q4434">
        <v>178.42</v>
      </c>
      <c r="R4434">
        <v>142.74</v>
      </c>
      <c r="S4434">
        <v>35.68</v>
      </c>
      <c r="T4434" t="s">
        <v>30</v>
      </c>
      <c r="X4434" t="s">
        <v>146</v>
      </c>
      <c r="Y4434" t="s">
        <v>147</v>
      </c>
      <c r="Z4434" t="s">
        <v>39</v>
      </c>
      <c r="AA4434" t="str">
        <f>IFERROR(_xlfn.XLOOKUP($J4434,avoidable_ed_reference!$A$2:$A$13,avoidable_ed_reference!$C$2:$C$13),"Not Classified")</f>
        <v>Not Classified</v>
      </c>
      <c r="AB4434" t="str">
        <f>IFERROR(_xlfn.XLOOKUP($B4434,enrollment!$A$2:$A$801,enrollment!$I$2:$I$801),"")</f>
        <v>TN</v>
      </c>
      <c r="AC4434">
        <f>IFERROR(_xlfn.XLOOKUP($B4434,enrollment!$A$2:$A$801,enrollment!$L$2:$L$801),"")</f>
        <v>72</v>
      </c>
      <c r="AD4434" t="str" cm="1">
        <f t="array" ref="AD4434">_xlfn.IFS(AC4434="","Unknown",AC4434&lt;18,"0-17",AC4434&lt;35,"18-34",AC4434&lt;50,"35-49",AC4434&lt;65,"50-64",TRUE,"65+")</f>
        <v>65+</v>
      </c>
      <c r="AE4434">
        <f>IFERROR(_xlfn.XLOOKUP($B4434,enrollment!$A$2:$A$801,enrollment!$O$2:$O$801),"")</f>
        <v>5678901234</v>
      </c>
      <c r="AF4434">
        <f>IFERROR(_xlfn.XLOOKUP($AE4434,providers!$B$2:$B$11,providers!$Q$2:$Q$11),"")</f>
        <v>3.8</v>
      </c>
      <c r="AG4434" s="1">
        <f t="shared" si="69"/>
        <v>45413</v>
      </c>
    </row>
    <row r="4435" spans="1:33" x14ac:dyDescent="0.25">
      <c r="A4435" t="s">
        <v>5109</v>
      </c>
      <c r="B4435" t="s">
        <v>5105</v>
      </c>
      <c r="C4435">
        <v>7890123456</v>
      </c>
      <c r="D4435">
        <v>7890123456</v>
      </c>
      <c r="E4435" s="1">
        <v>45517</v>
      </c>
      <c r="F4435" s="1">
        <v>45517</v>
      </c>
      <c r="G4435" s="1">
        <v>45547</v>
      </c>
      <c r="H4435" t="s">
        <v>28</v>
      </c>
      <c r="I4435">
        <v>23</v>
      </c>
      <c r="J4435" t="s">
        <v>93</v>
      </c>
      <c r="K4435">
        <v>99284</v>
      </c>
      <c r="O4435">
        <v>1</v>
      </c>
      <c r="P4435">
        <v>1595.39</v>
      </c>
      <c r="Q4435">
        <v>886.33</v>
      </c>
      <c r="R4435">
        <v>709.06</v>
      </c>
      <c r="S4435">
        <v>177.27</v>
      </c>
      <c r="T4435" t="s">
        <v>30</v>
      </c>
      <c r="X4435" t="s">
        <v>146</v>
      </c>
      <c r="Y4435" t="s">
        <v>147</v>
      </c>
      <c r="Z4435" t="s">
        <v>45</v>
      </c>
      <c r="AA4435" t="str">
        <f>IFERROR(_xlfn.XLOOKUP($J4435,avoidable_ed_reference!$A$2:$A$13,avoidable_ed_reference!$C$2:$C$13),"Not Classified")</f>
        <v>Avoidable</v>
      </c>
      <c r="AB4435" t="str">
        <f>IFERROR(_xlfn.XLOOKUP($B4435,enrollment!$A$2:$A$801,enrollment!$I$2:$I$801),"")</f>
        <v>TN</v>
      </c>
      <c r="AC4435">
        <f>IFERROR(_xlfn.XLOOKUP($B4435,enrollment!$A$2:$A$801,enrollment!$L$2:$L$801),"")</f>
        <v>72</v>
      </c>
      <c r="AD4435" t="str" cm="1">
        <f t="array" ref="AD4435">_xlfn.IFS(AC4435="","Unknown",AC4435&lt;18,"0-17",AC4435&lt;35,"18-34",AC4435&lt;50,"35-49",AC4435&lt;65,"50-64",TRUE,"65+")</f>
        <v>65+</v>
      </c>
      <c r="AE4435">
        <f>IFERROR(_xlfn.XLOOKUP($B4435,enrollment!$A$2:$A$801,enrollment!$O$2:$O$801),"")</f>
        <v>5678901234</v>
      </c>
      <c r="AF4435">
        <f>IFERROR(_xlfn.XLOOKUP($AE4435,providers!$B$2:$B$11,providers!$Q$2:$Q$11),"")</f>
        <v>3.8</v>
      </c>
      <c r="AG4435" s="1">
        <f t="shared" si="69"/>
        <v>45505</v>
      </c>
    </row>
    <row r="4436" spans="1:33" x14ac:dyDescent="0.25">
      <c r="A4436" t="s">
        <v>5110</v>
      </c>
      <c r="B4436" t="s">
        <v>5105</v>
      </c>
      <c r="C4436">
        <v>5678901234</v>
      </c>
      <c r="D4436">
        <v>5678901234</v>
      </c>
      <c r="E4436" s="1">
        <v>45416</v>
      </c>
      <c r="F4436" s="1">
        <v>45416</v>
      </c>
      <c r="G4436" s="1">
        <v>45450</v>
      </c>
      <c r="H4436" t="s">
        <v>28</v>
      </c>
      <c r="I4436">
        <v>11</v>
      </c>
      <c r="J4436" t="s">
        <v>47</v>
      </c>
      <c r="K4436">
        <v>99213</v>
      </c>
      <c r="O4436">
        <v>1</v>
      </c>
      <c r="P4436">
        <v>203.57</v>
      </c>
      <c r="Q4436">
        <v>150.79</v>
      </c>
      <c r="R4436">
        <v>120.63</v>
      </c>
      <c r="S4436">
        <v>30.16</v>
      </c>
      <c r="T4436" t="s">
        <v>30</v>
      </c>
      <c r="X4436" t="s">
        <v>146</v>
      </c>
      <c r="Y4436" t="s">
        <v>147</v>
      </c>
      <c r="Z4436" t="s">
        <v>39</v>
      </c>
      <c r="AA4436" t="str">
        <f>IFERROR(_xlfn.XLOOKUP($J4436,avoidable_ed_reference!$A$2:$A$13,avoidable_ed_reference!$C$2:$C$13),"Not Classified")</f>
        <v>Not Classified</v>
      </c>
      <c r="AB4436" t="str">
        <f>IFERROR(_xlfn.XLOOKUP($B4436,enrollment!$A$2:$A$801,enrollment!$I$2:$I$801),"")</f>
        <v>TN</v>
      </c>
      <c r="AC4436">
        <f>IFERROR(_xlfn.XLOOKUP($B4436,enrollment!$A$2:$A$801,enrollment!$L$2:$L$801),"")</f>
        <v>72</v>
      </c>
      <c r="AD4436" t="str" cm="1">
        <f t="array" ref="AD4436">_xlfn.IFS(AC4436="","Unknown",AC4436&lt;18,"0-17",AC4436&lt;35,"18-34",AC4436&lt;50,"35-49",AC4436&lt;65,"50-64",TRUE,"65+")</f>
        <v>65+</v>
      </c>
      <c r="AE4436">
        <f>IFERROR(_xlfn.XLOOKUP($B4436,enrollment!$A$2:$A$801,enrollment!$O$2:$O$801),"")</f>
        <v>5678901234</v>
      </c>
      <c r="AF4436">
        <f>IFERROR(_xlfn.XLOOKUP($AE4436,providers!$B$2:$B$11,providers!$Q$2:$Q$11),"")</f>
        <v>3.8</v>
      </c>
      <c r="AG4436" s="1">
        <f t="shared" si="69"/>
        <v>45413</v>
      </c>
    </row>
    <row r="4437" spans="1:33" x14ac:dyDescent="0.25">
      <c r="A4437" t="s">
        <v>5111</v>
      </c>
      <c r="B4437" t="s">
        <v>5105</v>
      </c>
      <c r="C4437">
        <v>6789012345</v>
      </c>
      <c r="D4437">
        <v>6789012345</v>
      </c>
      <c r="E4437" s="1">
        <v>45306</v>
      </c>
      <c r="F4437" s="1">
        <v>45306</v>
      </c>
      <c r="G4437" s="1">
        <v>45327</v>
      </c>
      <c r="H4437" t="s">
        <v>59</v>
      </c>
      <c r="J4437" t="s">
        <v>99</v>
      </c>
      <c r="L4437" s="2" t="s">
        <v>61</v>
      </c>
      <c r="M4437" t="s">
        <v>62</v>
      </c>
      <c r="N4437" t="s">
        <v>63</v>
      </c>
      <c r="O4437">
        <v>1</v>
      </c>
      <c r="P4437">
        <v>1200.43</v>
      </c>
      <c r="Q4437">
        <v>1091.3</v>
      </c>
      <c r="R4437">
        <v>873.04</v>
      </c>
      <c r="S4437">
        <v>218.26</v>
      </c>
      <c r="T4437" t="s">
        <v>30</v>
      </c>
      <c r="X4437" t="s">
        <v>146</v>
      </c>
      <c r="Y4437" t="s">
        <v>147</v>
      </c>
      <c r="Z4437" t="s">
        <v>64</v>
      </c>
      <c r="AA4437" t="str">
        <f>IFERROR(_xlfn.XLOOKUP($J4437,avoidable_ed_reference!$A$2:$A$13,avoidable_ed_reference!$C$2:$C$13),"Not Classified")</f>
        <v>Not Classified</v>
      </c>
      <c r="AB4437" t="str">
        <f>IFERROR(_xlfn.XLOOKUP($B4437,enrollment!$A$2:$A$801,enrollment!$I$2:$I$801),"")</f>
        <v>TN</v>
      </c>
      <c r="AC4437">
        <f>IFERROR(_xlfn.XLOOKUP($B4437,enrollment!$A$2:$A$801,enrollment!$L$2:$L$801),"")</f>
        <v>72</v>
      </c>
      <c r="AD4437" t="str" cm="1">
        <f t="array" ref="AD4437">_xlfn.IFS(AC4437="","Unknown",AC4437&lt;18,"0-17",AC4437&lt;35,"18-34",AC4437&lt;50,"35-49",AC4437&lt;65,"50-64",TRUE,"65+")</f>
        <v>65+</v>
      </c>
      <c r="AE4437">
        <f>IFERROR(_xlfn.XLOOKUP($B4437,enrollment!$A$2:$A$801,enrollment!$O$2:$O$801),"")</f>
        <v>5678901234</v>
      </c>
      <c r="AF4437">
        <f>IFERROR(_xlfn.XLOOKUP($AE4437,providers!$B$2:$B$11,providers!$Q$2:$Q$11),"")</f>
        <v>3.8</v>
      </c>
      <c r="AG4437" s="1">
        <f t="shared" si="69"/>
        <v>45292</v>
      </c>
    </row>
    <row r="4438" spans="1:33" x14ac:dyDescent="0.25">
      <c r="A4438" t="s">
        <v>5112</v>
      </c>
      <c r="B4438" t="s">
        <v>5105</v>
      </c>
      <c r="C4438">
        <v>5678901234</v>
      </c>
      <c r="D4438">
        <v>5678901234</v>
      </c>
      <c r="E4438" s="1">
        <v>45460</v>
      </c>
      <c r="F4438" s="1">
        <v>45460</v>
      </c>
      <c r="G4438" s="1">
        <v>45493</v>
      </c>
      <c r="H4438" t="s">
        <v>28</v>
      </c>
      <c r="I4438">
        <v>11</v>
      </c>
      <c r="J4438" t="s">
        <v>47</v>
      </c>
      <c r="K4438">
        <v>99213</v>
      </c>
      <c r="O4438">
        <v>1</v>
      </c>
      <c r="P4438">
        <v>181.59</v>
      </c>
      <c r="Q4438">
        <v>134.51</v>
      </c>
      <c r="R4438">
        <v>107.61</v>
      </c>
      <c r="S4438">
        <v>26.9</v>
      </c>
      <c r="T4438" t="s">
        <v>30</v>
      </c>
      <c r="X4438" t="s">
        <v>146</v>
      </c>
      <c r="Y4438" t="s">
        <v>147</v>
      </c>
      <c r="Z4438" t="s">
        <v>39</v>
      </c>
      <c r="AA4438" t="str">
        <f>IFERROR(_xlfn.XLOOKUP($J4438,avoidable_ed_reference!$A$2:$A$13,avoidable_ed_reference!$C$2:$C$13),"Not Classified")</f>
        <v>Not Classified</v>
      </c>
      <c r="AB4438" t="str">
        <f>IFERROR(_xlfn.XLOOKUP($B4438,enrollment!$A$2:$A$801,enrollment!$I$2:$I$801),"")</f>
        <v>TN</v>
      </c>
      <c r="AC4438">
        <f>IFERROR(_xlfn.XLOOKUP($B4438,enrollment!$A$2:$A$801,enrollment!$L$2:$L$801),"")</f>
        <v>72</v>
      </c>
      <c r="AD4438" t="str" cm="1">
        <f t="array" ref="AD4438">_xlfn.IFS(AC4438="","Unknown",AC4438&lt;18,"0-17",AC4438&lt;35,"18-34",AC4438&lt;50,"35-49",AC4438&lt;65,"50-64",TRUE,"65+")</f>
        <v>65+</v>
      </c>
      <c r="AE4438">
        <f>IFERROR(_xlfn.XLOOKUP($B4438,enrollment!$A$2:$A$801,enrollment!$O$2:$O$801),"")</f>
        <v>5678901234</v>
      </c>
      <c r="AF4438">
        <f>IFERROR(_xlfn.XLOOKUP($AE4438,providers!$B$2:$B$11,providers!$Q$2:$Q$11),"")</f>
        <v>3.8</v>
      </c>
      <c r="AG4438" s="1">
        <f t="shared" si="69"/>
        <v>45444</v>
      </c>
    </row>
    <row r="4439" spans="1:33" x14ac:dyDescent="0.25">
      <c r="A4439" t="s">
        <v>5113</v>
      </c>
      <c r="B4439" t="s">
        <v>5114</v>
      </c>
      <c r="C4439">
        <v>8901234567</v>
      </c>
      <c r="D4439">
        <v>8901234567</v>
      </c>
      <c r="E4439" s="1">
        <v>45431</v>
      </c>
      <c r="F4439" s="1">
        <v>45431</v>
      </c>
      <c r="G4439" s="1">
        <v>45466</v>
      </c>
      <c r="H4439" t="s">
        <v>28</v>
      </c>
      <c r="I4439">
        <v>11</v>
      </c>
      <c r="J4439" t="s">
        <v>38</v>
      </c>
      <c r="K4439">
        <v>99213</v>
      </c>
      <c r="O4439">
        <v>1</v>
      </c>
      <c r="P4439">
        <v>182.06</v>
      </c>
      <c r="Q4439">
        <v>134.86000000000001</v>
      </c>
      <c r="R4439">
        <v>107.89</v>
      </c>
      <c r="S4439">
        <v>26.97</v>
      </c>
      <c r="T4439" t="s">
        <v>30</v>
      </c>
      <c r="X4439" t="s">
        <v>233</v>
      </c>
      <c r="Y4439" t="s">
        <v>32</v>
      </c>
      <c r="Z4439" t="s">
        <v>39</v>
      </c>
      <c r="AA4439" t="str">
        <f>IFERROR(_xlfn.XLOOKUP($J4439,avoidable_ed_reference!$A$2:$A$13,avoidable_ed_reference!$C$2:$C$13),"Not Classified")</f>
        <v>Not Classified</v>
      </c>
      <c r="AB4439" t="str">
        <f>IFERROR(_xlfn.XLOOKUP($B4439,enrollment!$A$2:$A$801,enrollment!$I$2:$I$801),"")</f>
        <v>GA</v>
      </c>
      <c r="AC4439">
        <f>IFERROR(_xlfn.XLOOKUP($B4439,enrollment!$A$2:$A$801,enrollment!$L$2:$L$801),"")</f>
        <v>62</v>
      </c>
      <c r="AD4439" t="str" cm="1">
        <f t="array" ref="AD4439">_xlfn.IFS(AC4439="","Unknown",AC4439&lt;18,"0-17",AC4439&lt;35,"18-34",AC4439&lt;50,"35-49",AC4439&lt;65,"50-64",TRUE,"65+")</f>
        <v>50-64</v>
      </c>
      <c r="AE4439">
        <f>IFERROR(_xlfn.XLOOKUP($B4439,enrollment!$A$2:$A$801,enrollment!$O$2:$O$801),"")</f>
        <v>8901234567</v>
      </c>
      <c r="AF4439">
        <f>IFERROR(_xlfn.XLOOKUP($AE4439,providers!$B$2:$B$11,providers!$Q$2:$Q$11),"")</f>
        <v>3.7</v>
      </c>
      <c r="AG4439" s="1">
        <f t="shared" si="69"/>
        <v>45413</v>
      </c>
    </row>
    <row r="4440" spans="1:33" x14ac:dyDescent="0.25">
      <c r="A4440" t="s">
        <v>5115</v>
      </c>
      <c r="B4440" t="s">
        <v>5114</v>
      </c>
      <c r="C4440">
        <v>2345678901</v>
      </c>
      <c r="D4440">
        <v>2345678901</v>
      </c>
      <c r="E4440" s="1">
        <v>45338</v>
      </c>
      <c r="F4440" s="1">
        <v>45338</v>
      </c>
      <c r="G4440" s="1">
        <v>45371</v>
      </c>
      <c r="H4440" t="s">
        <v>28</v>
      </c>
      <c r="I4440">
        <v>22</v>
      </c>
      <c r="J4440" t="s">
        <v>29</v>
      </c>
      <c r="K4440">
        <v>90837</v>
      </c>
      <c r="O4440">
        <v>1</v>
      </c>
      <c r="P4440">
        <v>272.07</v>
      </c>
      <c r="Q4440">
        <v>201.53</v>
      </c>
      <c r="R4440">
        <v>161.22</v>
      </c>
      <c r="S4440">
        <v>40.31</v>
      </c>
      <c r="T4440" t="s">
        <v>30</v>
      </c>
      <c r="X4440" t="s">
        <v>233</v>
      </c>
      <c r="Y4440" t="s">
        <v>32</v>
      </c>
      <c r="Z4440" t="s">
        <v>33</v>
      </c>
      <c r="AA4440" t="str">
        <f>IFERROR(_xlfn.XLOOKUP($J4440,avoidable_ed_reference!$A$2:$A$13,avoidable_ed_reference!$C$2:$C$13),"Not Classified")</f>
        <v>Potentially Avoidable</v>
      </c>
      <c r="AB4440" t="str">
        <f>IFERROR(_xlfn.XLOOKUP($B4440,enrollment!$A$2:$A$801,enrollment!$I$2:$I$801),"")</f>
        <v>GA</v>
      </c>
      <c r="AC4440">
        <f>IFERROR(_xlfn.XLOOKUP($B4440,enrollment!$A$2:$A$801,enrollment!$L$2:$L$801),"")</f>
        <v>62</v>
      </c>
      <c r="AD4440" t="str" cm="1">
        <f t="array" ref="AD4440">_xlfn.IFS(AC4440="","Unknown",AC4440&lt;18,"0-17",AC4440&lt;35,"18-34",AC4440&lt;50,"35-49",AC4440&lt;65,"50-64",TRUE,"65+")</f>
        <v>50-64</v>
      </c>
      <c r="AE4440">
        <f>IFERROR(_xlfn.XLOOKUP($B4440,enrollment!$A$2:$A$801,enrollment!$O$2:$O$801),"")</f>
        <v>8901234567</v>
      </c>
      <c r="AF4440">
        <f>IFERROR(_xlfn.XLOOKUP($AE4440,providers!$B$2:$B$11,providers!$Q$2:$Q$11),"")</f>
        <v>3.7</v>
      </c>
      <c r="AG4440" s="1">
        <f t="shared" si="69"/>
        <v>45323</v>
      </c>
    </row>
    <row r="4441" spans="1:33" x14ac:dyDescent="0.25">
      <c r="A4441" t="s">
        <v>5116</v>
      </c>
      <c r="B4441" t="s">
        <v>5114</v>
      </c>
      <c r="C4441">
        <v>7890123456</v>
      </c>
      <c r="D4441">
        <v>7890123456</v>
      </c>
      <c r="E4441" s="1">
        <v>45599</v>
      </c>
      <c r="F4441" s="1">
        <v>45599</v>
      </c>
      <c r="G4441" s="1">
        <v>45616</v>
      </c>
      <c r="H4441" t="s">
        <v>28</v>
      </c>
      <c r="I4441">
        <v>23</v>
      </c>
      <c r="J4441" t="s">
        <v>55</v>
      </c>
      <c r="K4441">
        <v>99284</v>
      </c>
      <c r="O4441">
        <v>1</v>
      </c>
      <c r="P4441">
        <v>2306.52</v>
      </c>
      <c r="Q4441">
        <v>1281.4000000000001</v>
      </c>
      <c r="R4441">
        <v>1025.1199999999999</v>
      </c>
      <c r="S4441">
        <v>256.27999999999997</v>
      </c>
      <c r="T4441" t="s">
        <v>30</v>
      </c>
      <c r="X4441" t="s">
        <v>233</v>
      </c>
      <c r="Y4441" t="s">
        <v>32</v>
      </c>
      <c r="Z4441" t="s">
        <v>45</v>
      </c>
      <c r="AA4441" t="str">
        <f>IFERROR(_xlfn.XLOOKUP($J4441,avoidable_ed_reference!$A$2:$A$13,avoidable_ed_reference!$C$2:$C$13),"Not Classified")</f>
        <v>Potentially Avoidable</v>
      </c>
      <c r="AB4441" t="str">
        <f>IFERROR(_xlfn.XLOOKUP($B4441,enrollment!$A$2:$A$801,enrollment!$I$2:$I$801),"")</f>
        <v>GA</v>
      </c>
      <c r="AC4441">
        <f>IFERROR(_xlfn.XLOOKUP($B4441,enrollment!$A$2:$A$801,enrollment!$L$2:$L$801),"")</f>
        <v>62</v>
      </c>
      <c r="AD4441" t="str" cm="1">
        <f t="array" ref="AD4441">_xlfn.IFS(AC4441="","Unknown",AC4441&lt;18,"0-17",AC4441&lt;35,"18-34",AC4441&lt;50,"35-49",AC4441&lt;65,"50-64",TRUE,"65+")</f>
        <v>50-64</v>
      </c>
      <c r="AE4441">
        <f>IFERROR(_xlfn.XLOOKUP($B4441,enrollment!$A$2:$A$801,enrollment!$O$2:$O$801),"")</f>
        <v>8901234567</v>
      </c>
      <c r="AF4441">
        <f>IFERROR(_xlfn.XLOOKUP($AE4441,providers!$B$2:$B$11,providers!$Q$2:$Q$11),"")</f>
        <v>3.7</v>
      </c>
      <c r="AG4441" s="1">
        <f t="shared" si="69"/>
        <v>45597</v>
      </c>
    </row>
    <row r="4442" spans="1:33" x14ac:dyDescent="0.25">
      <c r="A4442" t="s">
        <v>5117</v>
      </c>
      <c r="B4442" t="s">
        <v>5114</v>
      </c>
      <c r="C4442">
        <v>5678901234</v>
      </c>
      <c r="D4442">
        <v>5678901234</v>
      </c>
      <c r="E4442" s="1">
        <v>45570</v>
      </c>
      <c r="F4442" s="1">
        <v>45570</v>
      </c>
      <c r="G4442" s="1">
        <v>45594</v>
      </c>
      <c r="H4442" t="s">
        <v>28</v>
      </c>
      <c r="I4442">
        <v>20</v>
      </c>
      <c r="J4442" t="s">
        <v>35</v>
      </c>
      <c r="K4442">
        <v>99213</v>
      </c>
      <c r="O4442">
        <v>1</v>
      </c>
      <c r="P4442">
        <v>184.77</v>
      </c>
      <c r="Q4442">
        <v>142.13</v>
      </c>
      <c r="R4442">
        <v>113.7</v>
      </c>
      <c r="S4442">
        <v>28.43</v>
      </c>
      <c r="T4442" t="s">
        <v>30</v>
      </c>
      <c r="X4442" t="s">
        <v>233</v>
      </c>
      <c r="Y4442" t="s">
        <v>32</v>
      </c>
      <c r="Z4442" t="s">
        <v>36</v>
      </c>
      <c r="AA4442" t="str">
        <f>IFERROR(_xlfn.XLOOKUP($J4442,avoidable_ed_reference!$A$2:$A$13,avoidable_ed_reference!$C$2:$C$13),"Not Classified")</f>
        <v>Avoidable</v>
      </c>
      <c r="AB4442" t="str">
        <f>IFERROR(_xlfn.XLOOKUP($B4442,enrollment!$A$2:$A$801,enrollment!$I$2:$I$801),"")</f>
        <v>GA</v>
      </c>
      <c r="AC4442">
        <f>IFERROR(_xlfn.XLOOKUP($B4442,enrollment!$A$2:$A$801,enrollment!$L$2:$L$801),"")</f>
        <v>62</v>
      </c>
      <c r="AD4442" t="str" cm="1">
        <f t="array" ref="AD4442">_xlfn.IFS(AC4442="","Unknown",AC4442&lt;18,"0-17",AC4442&lt;35,"18-34",AC4442&lt;50,"35-49",AC4442&lt;65,"50-64",TRUE,"65+")</f>
        <v>50-64</v>
      </c>
      <c r="AE4442">
        <f>IFERROR(_xlfn.XLOOKUP($B4442,enrollment!$A$2:$A$801,enrollment!$O$2:$O$801),"")</f>
        <v>8901234567</v>
      </c>
      <c r="AF4442">
        <f>IFERROR(_xlfn.XLOOKUP($AE4442,providers!$B$2:$B$11,providers!$Q$2:$Q$11),"")</f>
        <v>3.7</v>
      </c>
      <c r="AG4442" s="1">
        <f t="shared" si="69"/>
        <v>45566</v>
      </c>
    </row>
    <row r="4443" spans="1:33" x14ac:dyDescent="0.25">
      <c r="A4443" t="s">
        <v>5118</v>
      </c>
      <c r="B4443" t="s">
        <v>5114</v>
      </c>
      <c r="C4443">
        <v>3456789012</v>
      </c>
      <c r="D4443">
        <v>3456789012</v>
      </c>
      <c r="E4443" s="1">
        <v>45359</v>
      </c>
      <c r="F4443" s="1">
        <v>45359</v>
      </c>
      <c r="G4443" s="1">
        <v>45373</v>
      </c>
      <c r="H4443" t="s">
        <v>67</v>
      </c>
      <c r="I4443">
        <v>21</v>
      </c>
      <c r="J4443" t="s">
        <v>99</v>
      </c>
      <c r="K4443">
        <v>99223</v>
      </c>
      <c r="O4443">
        <v>1</v>
      </c>
      <c r="P4443">
        <v>18256.8</v>
      </c>
      <c r="Q4443">
        <v>11778.58</v>
      </c>
      <c r="R4443">
        <v>9422.86</v>
      </c>
      <c r="S4443">
        <v>2355.7199999999998</v>
      </c>
      <c r="T4443" t="s">
        <v>30</v>
      </c>
      <c r="V4443">
        <v>1</v>
      </c>
      <c r="W4443" s="2" t="s">
        <v>68</v>
      </c>
      <c r="X4443" t="s">
        <v>233</v>
      </c>
      <c r="Y4443" t="s">
        <v>32</v>
      </c>
      <c r="Z4443" t="s">
        <v>69</v>
      </c>
      <c r="AA4443" t="str">
        <f>IFERROR(_xlfn.XLOOKUP($J4443,avoidable_ed_reference!$A$2:$A$13,avoidable_ed_reference!$C$2:$C$13),"Not Classified")</f>
        <v>Not Classified</v>
      </c>
      <c r="AB4443" t="str">
        <f>IFERROR(_xlfn.XLOOKUP($B4443,enrollment!$A$2:$A$801,enrollment!$I$2:$I$801),"")</f>
        <v>GA</v>
      </c>
      <c r="AC4443">
        <f>IFERROR(_xlfn.XLOOKUP($B4443,enrollment!$A$2:$A$801,enrollment!$L$2:$L$801),"")</f>
        <v>62</v>
      </c>
      <c r="AD4443" t="str" cm="1">
        <f t="array" ref="AD4443">_xlfn.IFS(AC4443="","Unknown",AC4443&lt;18,"0-17",AC4443&lt;35,"18-34",AC4443&lt;50,"35-49",AC4443&lt;65,"50-64",TRUE,"65+")</f>
        <v>50-64</v>
      </c>
      <c r="AE4443">
        <f>IFERROR(_xlfn.XLOOKUP($B4443,enrollment!$A$2:$A$801,enrollment!$O$2:$O$801),"")</f>
        <v>8901234567</v>
      </c>
      <c r="AF4443">
        <f>IFERROR(_xlfn.XLOOKUP($AE4443,providers!$B$2:$B$11,providers!$Q$2:$Q$11),"")</f>
        <v>3.7</v>
      </c>
      <c r="AG4443" s="1">
        <f t="shared" si="69"/>
        <v>45352</v>
      </c>
    </row>
    <row r="4444" spans="1:33" x14ac:dyDescent="0.25">
      <c r="A4444" t="s">
        <v>5119</v>
      </c>
      <c r="B4444" t="s">
        <v>5114</v>
      </c>
      <c r="C4444">
        <v>8901234567</v>
      </c>
      <c r="D4444">
        <v>8901234567</v>
      </c>
      <c r="E4444" s="1">
        <v>45318</v>
      </c>
      <c r="F4444" s="1">
        <v>45318</v>
      </c>
      <c r="G4444" s="1">
        <v>45340</v>
      </c>
      <c r="H4444" t="s">
        <v>59</v>
      </c>
      <c r="J4444" t="s">
        <v>47</v>
      </c>
      <c r="L4444" s="2" t="s">
        <v>106</v>
      </c>
      <c r="M4444" t="s">
        <v>107</v>
      </c>
      <c r="N4444" t="s">
        <v>108</v>
      </c>
      <c r="O4444">
        <v>1</v>
      </c>
      <c r="P4444">
        <v>967.76</v>
      </c>
      <c r="Q4444">
        <v>879.78</v>
      </c>
      <c r="R4444">
        <v>703.82</v>
      </c>
      <c r="S4444">
        <v>175.96</v>
      </c>
      <c r="T4444" t="s">
        <v>30</v>
      </c>
      <c r="X4444" t="s">
        <v>233</v>
      </c>
      <c r="Y4444" t="s">
        <v>32</v>
      </c>
      <c r="Z4444" t="s">
        <v>64</v>
      </c>
      <c r="AA4444" t="str">
        <f>IFERROR(_xlfn.XLOOKUP($J4444,avoidable_ed_reference!$A$2:$A$13,avoidable_ed_reference!$C$2:$C$13),"Not Classified")</f>
        <v>Not Classified</v>
      </c>
      <c r="AB4444" t="str">
        <f>IFERROR(_xlfn.XLOOKUP($B4444,enrollment!$A$2:$A$801,enrollment!$I$2:$I$801),"")</f>
        <v>GA</v>
      </c>
      <c r="AC4444">
        <f>IFERROR(_xlfn.XLOOKUP($B4444,enrollment!$A$2:$A$801,enrollment!$L$2:$L$801),"")</f>
        <v>62</v>
      </c>
      <c r="AD4444" t="str" cm="1">
        <f t="array" ref="AD4444">_xlfn.IFS(AC4444="","Unknown",AC4444&lt;18,"0-17",AC4444&lt;35,"18-34",AC4444&lt;50,"35-49",AC4444&lt;65,"50-64",TRUE,"65+")</f>
        <v>50-64</v>
      </c>
      <c r="AE4444">
        <f>IFERROR(_xlfn.XLOOKUP($B4444,enrollment!$A$2:$A$801,enrollment!$O$2:$O$801),"")</f>
        <v>8901234567</v>
      </c>
      <c r="AF4444">
        <f>IFERROR(_xlfn.XLOOKUP($AE4444,providers!$B$2:$B$11,providers!$Q$2:$Q$11),"")</f>
        <v>3.7</v>
      </c>
      <c r="AG4444" s="1">
        <f t="shared" si="69"/>
        <v>45292</v>
      </c>
    </row>
    <row r="4445" spans="1:33" x14ac:dyDescent="0.25">
      <c r="A4445" t="s">
        <v>5120</v>
      </c>
      <c r="B4445" t="s">
        <v>5121</v>
      </c>
      <c r="C4445">
        <v>2345678901</v>
      </c>
      <c r="D4445">
        <v>2345678901</v>
      </c>
      <c r="E4445" s="1">
        <v>45337</v>
      </c>
      <c r="F4445" s="1">
        <v>45337</v>
      </c>
      <c r="G4445" s="1">
        <v>45368</v>
      </c>
      <c r="H4445" t="s">
        <v>59</v>
      </c>
      <c r="J4445" t="s">
        <v>60</v>
      </c>
      <c r="L4445" s="2" t="s">
        <v>151</v>
      </c>
      <c r="M4445" t="s">
        <v>152</v>
      </c>
      <c r="N4445" t="s">
        <v>153</v>
      </c>
      <c r="O4445">
        <v>1</v>
      </c>
      <c r="P4445">
        <v>974.53</v>
      </c>
      <c r="Q4445">
        <v>885.94</v>
      </c>
      <c r="R4445">
        <v>708.75</v>
      </c>
      <c r="S4445">
        <v>177.19</v>
      </c>
      <c r="T4445" t="s">
        <v>30</v>
      </c>
      <c r="X4445" t="s">
        <v>52</v>
      </c>
      <c r="Y4445" t="s">
        <v>44</v>
      </c>
      <c r="Z4445" t="s">
        <v>64</v>
      </c>
      <c r="AA4445" t="str">
        <f>IFERROR(_xlfn.XLOOKUP($J4445,avoidable_ed_reference!$A$2:$A$13,avoidable_ed_reference!$C$2:$C$13),"Not Classified")</f>
        <v>Not Classified</v>
      </c>
      <c r="AB4445" t="str">
        <f>IFERROR(_xlfn.XLOOKUP($B4445,enrollment!$A$2:$A$801,enrollment!$I$2:$I$801),"")</f>
        <v>TN</v>
      </c>
      <c r="AC4445">
        <f>IFERROR(_xlfn.XLOOKUP($B4445,enrollment!$A$2:$A$801,enrollment!$L$2:$L$801),"")</f>
        <v>52</v>
      </c>
      <c r="AD4445" t="str" cm="1">
        <f t="array" ref="AD4445">_xlfn.IFS(AC4445="","Unknown",AC4445&lt;18,"0-17",AC4445&lt;35,"18-34",AC4445&lt;50,"35-49",AC4445&lt;65,"50-64",TRUE,"65+")</f>
        <v>50-64</v>
      </c>
      <c r="AE4445">
        <f>IFERROR(_xlfn.XLOOKUP($B4445,enrollment!$A$2:$A$801,enrollment!$O$2:$O$801),"")</f>
        <v>7890123456</v>
      </c>
      <c r="AF4445">
        <f>IFERROR(_xlfn.XLOOKUP($AE4445,providers!$B$2:$B$11,providers!$Q$2:$Q$11),"")</f>
        <v>3.9</v>
      </c>
      <c r="AG4445" s="1">
        <f t="shared" si="69"/>
        <v>45323</v>
      </c>
    </row>
    <row r="4446" spans="1:33" x14ac:dyDescent="0.25">
      <c r="A4446" t="s">
        <v>5122</v>
      </c>
      <c r="B4446" t="s">
        <v>5121</v>
      </c>
      <c r="C4446">
        <v>7890123456</v>
      </c>
      <c r="D4446">
        <v>7890123456</v>
      </c>
      <c r="E4446" s="1">
        <v>45631</v>
      </c>
      <c r="F4446" s="1">
        <v>45631</v>
      </c>
      <c r="G4446" s="1">
        <v>45661</v>
      </c>
      <c r="H4446" t="s">
        <v>28</v>
      </c>
      <c r="I4446">
        <v>11</v>
      </c>
      <c r="J4446" t="s">
        <v>35</v>
      </c>
      <c r="K4446">
        <v>99213</v>
      </c>
      <c r="O4446">
        <v>1</v>
      </c>
      <c r="P4446">
        <v>238.71</v>
      </c>
      <c r="Q4446">
        <v>176.82</v>
      </c>
      <c r="R4446">
        <v>141.46</v>
      </c>
      <c r="S4446">
        <v>35.36</v>
      </c>
      <c r="T4446" t="s">
        <v>30</v>
      </c>
      <c r="X4446" t="s">
        <v>52</v>
      </c>
      <c r="Y4446" t="s">
        <v>44</v>
      </c>
      <c r="Z4446" t="s">
        <v>39</v>
      </c>
      <c r="AA4446" t="str">
        <f>IFERROR(_xlfn.XLOOKUP($J4446,avoidable_ed_reference!$A$2:$A$13,avoidable_ed_reference!$C$2:$C$13),"Not Classified")</f>
        <v>Avoidable</v>
      </c>
      <c r="AB4446" t="str">
        <f>IFERROR(_xlfn.XLOOKUP($B4446,enrollment!$A$2:$A$801,enrollment!$I$2:$I$801),"")</f>
        <v>TN</v>
      </c>
      <c r="AC4446">
        <f>IFERROR(_xlfn.XLOOKUP($B4446,enrollment!$A$2:$A$801,enrollment!$L$2:$L$801),"")</f>
        <v>52</v>
      </c>
      <c r="AD4446" t="str" cm="1">
        <f t="array" ref="AD4446">_xlfn.IFS(AC4446="","Unknown",AC4446&lt;18,"0-17",AC4446&lt;35,"18-34",AC4446&lt;50,"35-49",AC4446&lt;65,"50-64",TRUE,"65+")</f>
        <v>50-64</v>
      </c>
      <c r="AE4446">
        <f>IFERROR(_xlfn.XLOOKUP($B4446,enrollment!$A$2:$A$801,enrollment!$O$2:$O$801),"")</f>
        <v>7890123456</v>
      </c>
      <c r="AF4446">
        <f>IFERROR(_xlfn.XLOOKUP($AE4446,providers!$B$2:$B$11,providers!$Q$2:$Q$11),"")</f>
        <v>3.9</v>
      </c>
      <c r="AG4446" s="1">
        <f t="shared" si="69"/>
        <v>45627</v>
      </c>
    </row>
    <row r="4447" spans="1:33" x14ac:dyDescent="0.25">
      <c r="A4447" t="s">
        <v>5123</v>
      </c>
      <c r="B4447" t="s">
        <v>5121</v>
      </c>
      <c r="C4447">
        <v>6789012345</v>
      </c>
      <c r="D4447">
        <v>6789012345</v>
      </c>
      <c r="E4447" s="1">
        <v>45349</v>
      </c>
      <c r="F4447" s="1">
        <v>45349</v>
      </c>
      <c r="G4447" s="1">
        <v>45376</v>
      </c>
      <c r="H4447" t="s">
        <v>59</v>
      </c>
      <c r="J4447" t="s">
        <v>60</v>
      </c>
      <c r="L4447" s="2" t="s">
        <v>151</v>
      </c>
      <c r="M4447" t="s">
        <v>152</v>
      </c>
      <c r="N4447" t="s">
        <v>153</v>
      </c>
      <c r="O4447">
        <v>1</v>
      </c>
      <c r="P4447">
        <v>1040.01</v>
      </c>
      <c r="Q4447">
        <v>945.46</v>
      </c>
      <c r="R4447">
        <v>756.37</v>
      </c>
      <c r="S4447">
        <v>189.09</v>
      </c>
      <c r="T4447" t="s">
        <v>30</v>
      </c>
      <c r="X4447" t="s">
        <v>52</v>
      </c>
      <c r="Y4447" t="s">
        <v>44</v>
      </c>
      <c r="Z4447" t="s">
        <v>64</v>
      </c>
      <c r="AA4447" t="str">
        <f>IFERROR(_xlfn.XLOOKUP($J4447,avoidable_ed_reference!$A$2:$A$13,avoidable_ed_reference!$C$2:$C$13),"Not Classified")</f>
        <v>Not Classified</v>
      </c>
      <c r="AB4447" t="str">
        <f>IFERROR(_xlfn.XLOOKUP($B4447,enrollment!$A$2:$A$801,enrollment!$I$2:$I$801),"")</f>
        <v>TN</v>
      </c>
      <c r="AC4447">
        <f>IFERROR(_xlfn.XLOOKUP($B4447,enrollment!$A$2:$A$801,enrollment!$L$2:$L$801),"")</f>
        <v>52</v>
      </c>
      <c r="AD4447" t="str" cm="1">
        <f t="array" ref="AD4447">_xlfn.IFS(AC4447="","Unknown",AC4447&lt;18,"0-17",AC4447&lt;35,"18-34",AC4447&lt;50,"35-49",AC4447&lt;65,"50-64",TRUE,"65+")</f>
        <v>50-64</v>
      </c>
      <c r="AE4447">
        <f>IFERROR(_xlfn.XLOOKUP($B4447,enrollment!$A$2:$A$801,enrollment!$O$2:$O$801),"")</f>
        <v>7890123456</v>
      </c>
      <c r="AF4447">
        <f>IFERROR(_xlfn.XLOOKUP($AE4447,providers!$B$2:$B$11,providers!$Q$2:$Q$11),"")</f>
        <v>3.9</v>
      </c>
      <c r="AG4447" s="1">
        <f t="shared" si="69"/>
        <v>45323</v>
      </c>
    </row>
    <row r="4448" spans="1:33" x14ac:dyDescent="0.25">
      <c r="A4448" t="s">
        <v>5124</v>
      </c>
      <c r="B4448" t="s">
        <v>5121</v>
      </c>
      <c r="C4448">
        <v>7890123456</v>
      </c>
      <c r="D4448">
        <v>7890123456</v>
      </c>
      <c r="E4448" s="1">
        <v>45438</v>
      </c>
      <c r="F4448" s="1">
        <v>45438</v>
      </c>
      <c r="G4448" s="1">
        <v>45454</v>
      </c>
      <c r="H4448" t="s">
        <v>28</v>
      </c>
      <c r="I4448">
        <v>11</v>
      </c>
      <c r="J4448" t="s">
        <v>47</v>
      </c>
      <c r="K4448">
        <v>99213</v>
      </c>
      <c r="O4448">
        <v>1</v>
      </c>
      <c r="P4448">
        <v>187.18</v>
      </c>
      <c r="Q4448">
        <v>138.65</v>
      </c>
      <c r="R4448">
        <v>110.92</v>
      </c>
      <c r="S4448">
        <v>27.73</v>
      </c>
      <c r="T4448" t="s">
        <v>30</v>
      </c>
      <c r="X4448" t="s">
        <v>52</v>
      </c>
      <c r="Y4448" t="s">
        <v>44</v>
      </c>
      <c r="Z4448" t="s">
        <v>39</v>
      </c>
      <c r="AA4448" t="str">
        <f>IFERROR(_xlfn.XLOOKUP($J4448,avoidable_ed_reference!$A$2:$A$13,avoidable_ed_reference!$C$2:$C$13),"Not Classified")</f>
        <v>Not Classified</v>
      </c>
      <c r="AB4448" t="str">
        <f>IFERROR(_xlfn.XLOOKUP($B4448,enrollment!$A$2:$A$801,enrollment!$I$2:$I$801),"")</f>
        <v>TN</v>
      </c>
      <c r="AC4448">
        <f>IFERROR(_xlfn.XLOOKUP($B4448,enrollment!$A$2:$A$801,enrollment!$L$2:$L$801),"")</f>
        <v>52</v>
      </c>
      <c r="AD4448" t="str" cm="1">
        <f t="array" ref="AD4448">_xlfn.IFS(AC4448="","Unknown",AC4448&lt;18,"0-17",AC4448&lt;35,"18-34",AC4448&lt;50,"35-49",AC4448&lt;65,"50-64",TRUE,"65+")</f>
        <v>50-64</v>
      </c>
      <c r="AE4448">
        <f>IFERROR(_xlfn.XLOOKUP($B4448,enrollment!$A$2:$A$801,enrollment!$O$2:$O$801),"")</f>
        <v>7890123456</v>
      </c>
      <c r="AF4448">
        <f>IFERROR(_xlfn.XLOOKUP($AE4448,providers!$B$2:$B$11,providers!$Q$2:$Q$11),"")</f>
        <v>3.9</v>
      </c>
      <c r="AG4448" s="1">
        <f t="shared" si="69"/>
        <v>45413</v>
      </c>
    </row>
    <row r="4449" spans="1:33" x14ac:dyDescent="0.25">
      <c r="A4449" t="s">
        <v>5125</v>
      </c>
      <c r="B4449" t="s">
        <v>5121</v>
      </c>
      <c r="C4449">
        <v>9012345678</v>
      </c>
      <c r="D4449">
        <v>9012345678</v>
      </c>
      <c r="E4449" s="1">
        <v>45356</v>
      </c>
      <c r="F4449" s="1">
        <v>45356</v>
      </c>
      <c r="G4449" s="1">
        <v>45376</v>
      </c>
      <c r="H4449" t="s">
        <v>67</v>
      </c>
      <c r="I4449">
        <v>21</v>
      </c>
      <c r="J4449" t="s">
        <v>42</v>
      </c>
      <c r="K4449">
        <v>99223</v>
      </c>
      <c r="O4449">
        <v>1</v>
      </c>
      <c r="P4449">
        <v>32423.46</v>
      </c>
      <c r="Q4449">
        <v>20918.36</v>
      </c>
      <c r="R4449">
        <v>16734.689999999999</v>
      </c>
      <c r="S4449">
        <v>4183.67</v>
      </c>
      <c r="T4449" t="s">
        <v>30</v>
      </c>
      <c r="V4449">
        <v>1</v>
      </c>
      <c r="W4449" s="2" t="s">
        <v>68</v>
      </c>
      <c r="X4449" t="s">
        <v>52</v>
      </c>
      <c r="Y4449" t="s">
        <v>44</v>
      </c>
      <c r="Z4449" t="s">
        <v>69</v>
      </c>
      <c r="AA4449" t="str">
        <f>IFERROR(_xlfn.XLOOKUP($J4449,avoidable_ed_reference!$A$2:$A$13,avoidable_ed_reference!$C$2:$C$13),"Not Classified")</f>
        <v>Non-Avoidable</v>
      </c>
      <c r="AB4449" t="str">
        <f>IFERROR(_xlfn.XLOOKUP($B4449,enrollment!$A$2:$A$801,enrollment!$I$2:$I$801),"")</f>
        <v>TN</v>
      </c>
      <c r="AC4449">
        <f>IFERROR(_xlfn.XLOOKUP($B4449,enrollment!$A$2:$A$801,enrollment!$L$2:$L$801),"")</f>
        <v>52</v>
      </c>
      <c r="AD4449" t="str" cm="1">
        <f t="array" ref="AD4449">_xlfn.IFS(AC4449="","Unknown",AC4449&lt;18,"0-17",AC4449&lt;35,"18-34",AC4449&lt;50,"35-49",AC4449&lt;65,"50-64",TRUE,"65+")</f>
        <v>50-64</v>
      </c>
      <c r="AE4449">
        <f>IFERROR(_xlfn.XLOOKUP($B4449,enrollment!$A$2:$A$801,enrollment!$O$2:$O$801),"")</f>
        <v>7890123456</v>
      </c>
      <c r="AF4449">
        <f>IFERROR(_xlfn.XLOOKUP($AE4449,providers!$B$2:$B$11,providers!$Q$2:$Q$11),"")</f>
        <v>3.9</v>
      </c>
      <c r="AG4449" s="1">
        <f t="shared" si="69"/>
        <v>45352</v>
      </c>
    </row>
    <row r="4450" spans="1:33" x14ac:dyDescent="0.25">
      <c r="A4450" t="s">
        <v>5126</v>
      </c>
      <c r="B4450" t="s">
        <v>5121</v>
      </c>
      <c r="C4450">
        <v>3456789012</v>
      </c>
      <c r="D4450">
        <v>3456789012</v>
      </c>
      <c r="E4450" s="1">
        <v>45466</v>
      </c>
      <c r="F4450" s="1">
        <v>45466</v>
      </c>
      <c r="G4450" s="1">
        <v>45501</v>
      </c>
      <c r="H4450" t="s">
        <v>28</v>
      </c>
      <c r="I4450">
        <v>23</v>
      </c>
      <c r="J4450" t="s">
        <v>93</v>
      </c>
      <c r="K4450">
        <v>99284</v>
      </c>
      <c r="O4450">
        <v>1</v>
      </c>
      <c r="P4450">
        <v>1955.25</v>
      </c>
      <c r="Q4450">
        <v>1086.25</v>
      </c>
      <c r="R4450">
        <v>869</v>
      </c>
      <c r="S4450">
        <v>217.25</v>
      </c>
      <c r="T4450" t="s">
        <v>30</v>
      </c>
      <c r="X4450" t="s">
        <v>52</v>
      </c>
      <c r="Y4450" t="s">
        <v>44</v>
      </c>
      <c r="Z4450" t="s">
        <v>45</v>
      </c>
      <c r="AA4450" t="str">
        <f>IFERROR(_xlfn.XLOOKUP($J4450,avoidable_ed_reference!$A$2:$A$13,avoidable_ed_reference!$C$2:$C$13),"Not Classified")</f>
        <v>Avoidable</v>
      </c>
      <c r="AB4450" t="str">
        <f>IFERROR(_xlfn.XLOOKUP($B4450,enrollment!$A$2:$A$801,enrollment!$I$2:$I$801),"")</f>
        <v>TN</v>
      </c>
      <c r="AC4450">
        <f>IFERROR(_xlfn.XLOOKUP($B4450,enrollment!$A$2:$A$801,enrollment!$L$2:$L$801),"")</f>
        <v>52</v>
      </c>
      <c r="AD4450" t="str" cm="1">
        <f t="array" ref="AD4450">_xlfn.IFS(AC4450="","Unknown",AC4450&lt;18,"0-17",AC4450&lt;35,"18-34",AC4450&lt;50,"35-49",AC4450&lt;65,"50-64",TRUE,"65+")</f>
        <v>50-64</v>
      </c>
      <c r="AE4450">
        <f>IFERROR(_xlfn.XLOOKUP($B4450,enrollment!$A$2:$A$801,enrollment!$O$2:$O$801),"")</f>
        <v>7890123456</v>
      </c>
      <c r="AF4450">
        <f>IFERROR(_xlfn.XLOOKUP($AE4450,providers!$B$2:$B$11,providers!$Q$2:$Q$11),"")</f>
        <v>3.9</v>
      </c>
      <c r="AG4450" s="1">
        <f t="shared" si="69"/>
        <v>45444</v>
      </c>
    </row>
    <row r="4451" spans="1:33" x14ac:dyDescent="0.25">
      <c r="A4451" t="s">
        <v>5127</v>
      </c>
      <c r="B4451" t="s">
        <v>5128</v>
      </c>
      <c r="C4451">
        <v>7890123456</v>
      </c>
      <c r="D4451">
        <v>7890123456</v>
      </c>
      <c r="E4451" s="1">
        <v>45537</v>
      </c>
      <c r="F4451" s="1">
        <v>45537</v>
      </c>
      <c r="G4451" s="1">
        <v>45556</v>
      </c>
      <c r="H4451" t="s">
        <v>28</v>
      </c>
      <c r="I4451">
        <v>11</v>
      </c>
      <c r="J4451" t="s">
        <v>38</v>
      </c>
      <c r="K4451">
        <v>99213</v>
      </c>
      <c r="O4451">
        <v>1</v>
      </c>
      <c r="P4451">
        <v>217.73</v>
      </c>
      <c r="Q4451">
        <v>161.28</v>
      </c>
      <c r="R4451">
        <v>129.02000000000001</v>
      </c>
      <c r="S4451">
        <v>32.26</v>
      </c>
      <c r="T4451" t="s">
        <v>30</v>
      </c>
      <c r="X4451" t="s">
        <v>233</v>
      </c>
      <c r="Y4451" t="s">
        <v>32</v>
      </c>
      <c r="Z4451" t="s">
        <v>39</v>
      </c>
      <c r="AA4451" t="str">
        <f>IFERROR(_xlfn.XLOOKUP($J4451,avoidable_ed_reference!$A$2:$A$13,avoidable_ed_reference!$C$2:$C$13),"Not Classified")</f>
        <v>Not Classified</v>
      </c>
      <c r="AB4451" t="str">
        <f>IFERROR(_xlfn.XLOOKUP($B4451,enrollment!$A$2:$A$801,enrollment!$I$2:$I$801),"")</f>
        <v>TN</v>
      </c>
      <c r="AC4451">
        <f>IFERROR(_xlfn.XLOOKUP($B4451,enrollment!$A$2:$A$801,enrollment!$L$2:$L$801),"")</f>
        <v>75</v>
      </c>
      <c r="AD4451" t="str" cm="1">
        <f t="array" ref="AD4451">_xlfn.IFS(AC4451="","Unknown",AC4451&lt;18,"0-17",AC4451&lt;35,"18-34",AC4451&lt;50,"35-49",AC4451&lt;65,"50-64",TRUE,"65+")</f>
        <v>65+</v>
      </c>
      <c r="AE4451">
        <f>IFERROR(_xlfn.XLOOKUP($B4451,enrollment!$A$2:$A$801,enrollment!$O$2:$O$801),"")</f>
        <v>7890123456</v>
      </c>
      <c r="AF4451">
        <f>IFERROR(_xlfn.XLOOKUP($AE4451,providers!$B$2:$B$11,providers!$Q$2:$Q$11),"")</f>
        <v>3.9</v>
      </c>
      <c r="AG4451" s="1">
        <f t="shared" si="69"/>
        <v>45536</v>
      </c>
    </row>
    <row r="4452" spans="1:33" x14ac:dyDescent="0.25">
      <c r="A4452" t="s">
        <v>5129</v>
      </c>
      <c r="B4452" t="s">
        <v>5128</v>
      </c>
      <c r="C4452">
        <v>7890123456</v>
      </c>
      <c r="D4452">
        <v>7890123456</v>
      </c>
      <c r="E4452" s="1">
        <v>45569</v>
      </c>
      <c r="F4452" s="1">
        <v>45569</v>
      </c>
      <c r="G4452" s="1">
        <v>45601</v>
      </c>
      <c r="H4452" t="s">
        <v>28</v>
      </c>
      <c r="I4452">
        <v>11</v>
      </c>
      <c r="J4452" t="s">
        <v>38</v>
      </c>
      <c r="K4452">
        <v>99213</v>
      </c>
      <c r="O4452">
        <v>1</v>
      </c>
      <c r="P4452">
        <v>186.17</v>
      </c>
      <c r="Q4452">
        <v>137.9</v>
      </c>
      <c r="R4452">
        <v>110.32</v>
      </c>
      <c r="S4452">
        <v>27.58</v>
      </c>
      <c r="T4452" t="s">
        <v>30</v>
      </c>
      <c r="X4452" t="s">
        <v>233</v>
      </c>
      <c r="Y4452" t="s">
        <v>32</v>
      </c>
      <c r="Z4452" t="s">
        <v>39</v>
      </c>
      <c r="AA4452" t="str">
        <f>IFERROR(_xlfn.XLOOKUP($J4452,avoidable_ed_reference!$A$2:$A$13,avoidable_ed_reference!$C$2:$C$13),"Not Classified")</f>
        <v>Not Classified</v>
      </c>
      <c r="AB4452" t="str">
        <f>IFERROR(_xlfn.XLOOKUP($B4452,enrollment!$A$2:$A$801,enrollment!$I$2:$I$801),"")</f>
        <v>TN</v>
      </c>
      <c r="AC4452">
        <f>IFERROR(_xlfn.XLOOKUP($B4452,enrollment!$A$2:$A$801,enrollment!$L$2:$L$801),"")</f>
        <v>75</v>
      </c>
      <c r="AD4452" t="str" cm="1">
        <f t="array" ref="AD4452">_xlfn.IFS(AC4452="","Unknown",AC4452&lt;18,"0-17",AC4452&lt;35,"18-34",AC4452&lt;50,"35-49",AC4452&lt;65,"50-64",TRUE,"65+")</f>
        <v>65+</v>
      </c>
      <c r="AE4452">
        <f>IFERROR(_xlfn.XLOOKUP($B4452,enrollment!$A$2:$A$801,enrollment!$O$2:$O$801),"")</f>
        <v>7890123456</v>
      </c>
      <c r="AF4452">
        <f>IFERROR(_xlfn.XLOOKUP($AE4452,providers!$B$2:$B$11,providers!$Q$2:$Q$11),"")</f>
        <v>3.9</v>
      </c>
      <c r="AG4452" s="1">
        <f t="shared" si="69"/>
        <v>45566</v>
      </c>
    </row>
    <row r="4453" spans="1:33" x14ac:dyDescent="0.25">
      <c r="A4453" t="s">
        <v>5130</v>
      </c>
      <c r="B4453" t="s">
        <v>5128</v>
      </c>
      <c r="C4453">
        <v>2233445566</v>
      </c>
      <c r="D4453">
        <v>2233445566</v>
      </c>
      <c r="E4453" s="1">
        <v>45395</v>
      </c>
      <c r="F4453" s="1">
        <v>45395</v>
      </c>
      <c r="G4453" s="1">
        <v>45426</v>
      </c>
      <c r="H4453" t="s">
        <v>28</v>
      </c>
      <c r="I4453">
        <v>23</v>
      </c>
      <c r="J4453" t="s">
        <v>42</v>
      </c>
      <c r="K4453">
        <v>99284</v>
      </c>
      <c r="O4453">
        <v>1</v>
      </c>
      <c r="P4453">
        <v>2157.35</v>
      </c>
      <c r="Q4453">
        <v>1198.53</v>
      </c>
      <c r="R4453">
        <v>958.82</v>
      </c>
      <c r="S4453">
        <v>239.71</v>
      </c>
      <c r="T4453" t="s">
        <v>30</v>
      </c>
      <c r="X4453" t="s">
        <v>233</v>
      </c>
      <c r="Y4453" t="s">
        <v>32</v>
      </c>
      <c r="Z4453" t="s">
        <v>45</v>
      </c>
      <c r="AA4453" t="str">
        <f>IFERROR(_xlfn.XLOOKUP($J4453,avoidable_ed_reference!$A$2:$A$13,avoidable_ed_reference!$C$2:$C$13),"Not Classified")</f>
        <v>Non-Avoidable</v>
      </c>
      <c r="AB4453" t="str">
        <f>IFERROR(_xlfn.XLOOKUP($B4453,enrollment!$A$2:$A$801,enrollment!$I$2:$I$801),"")</f>
        <v>TN</v>
      </c>
      <c r="AC4453">
        <f>IFERROR(_xlfn.XLOOKUP($B4453,enrollment!$A$2:$A$801,enrollment!$L$2:$L$801),"")</f>
        <v>75</v>
      </c>
      <c r="AD4453" t="str" cm="1">
        <f t="array" ref="AD4453">_xlfn.IFS(AC4453="","Unknown",AC4453&lt;18,"0-17",AC4453&lt;35,"18-34",AC4453&lt;50,"35-49",AC4453&lt;65,"50-64",TRUE,"65+")</f>
        <v>65+</v>
      </c>
      <c r="AE4453">
        <f>IFERROR(_xlfn.XLOOKUP($B4453,enrollment!$A$2:$A$801,enrollment!$O$2:$O$801),"")</f>
        <v>7890123456</v>
      </c>
      <c r="AF4453">
        <f>IFERROR(_xlfn.XLOOKUP($AE4453,providers!$B$2:$B$11,providers!$Q$2:$Q$11),"")</f>
        <v>3.9</v>
      </c>
      <c r="AG4453" s="1">
        <f t="shared" si="69"/>
        <v>45383</v>
      </c>
    </row>
    <row r="4454" spans="1:33" x14ac:dyDescent="0.25">
      <c r="A4454" t="s">
        <v>5131</v>
      </c>
      <c r="B4454" t="s">
        <v>5128</v>
      </c>
      <c r="C4454">
        <v>7890123456</v>
      </c>
      <c r="D4454">
        <v>7890123456</v>
      </c>
      <c r="E4454" s="1">
        <v>45340</v>
      </c>
      <c r="F4454" s="1">
        <v>45340</v>
      </c>
      <c r="G4454" s="1">
        <v>45363</v>
      </c>
      <c r="H4454" t="s">
        <v>28</v>
      </c>
      <c r="I4454">
        <v>11</v>
      </c>
      <c r="J4454" t="s">
        <v>47</v>
      </c>
      <c r="K4454">
        <v>99213</v>
      </c>
      <c r="O4454">
        <v>1</v>
      </c>
      <c r="P4454">
        <v>202.23</v>
      </c>
      <c r="Q4454">
        <v>149.80000000000001</v>
      </c>
      <c r="R4454">
        <v>119.84</v>
      </c>
      <c r="S4454">
        <v>29.96</v>
      </c>
      <c r="T4454" t="s">
        <v>30</v>
      </c>
      <c r="X4454" t="s">
        <v>233</v>
      </c>
      <c r="Y4454" t="s">
        <v>32</v>
      </c>
      <c r="Z4454" t="s">
        <v>39</v>
      </c>
      <c r="AA4454" t="str">
        <f>IFERROR(_xlfn.XLOOKUP($J4454,avoidable_ed_reference!$A$2:$A$13,avoidable_ed_reference!$C$2:$C$13),"Not Classified")</f>
        <v>Not Classified</v>
      </c>
      <c r="AB4454" t="str">
        <f>IFERROR(_xlfn.XLOOKUP($B4454,enrollment!$A$2:$A$801,enrollment!$I$2:$I$801),"")</f>
        <v>TN</v>
      </c>
      <c r="AC4454">
        <f>IFERROR(_xlfn.XLOOKUP($B4454,enrollment!$A$2:$A$801,enrollment!$L$2:$L$801),"")</f>
        <v>75</v>
      </c>
      <c r="AD4454" t="str" cm="1">
        <f t="array" ref="AD4454">_xlfn.IFS(AC4454="","Unknown",AC4454&lt;18,"0-17",AC4454&lt;35,"18-34",AC4454&lt;50,"35-49",AC4454&lt;65,"50-64",TRUE,"65+")</f>
        <v>65+</v>
      </c>
      <c r="AE4454">
        <f>IFERROR(_xlfn.XLOOKUP($B4454,enrollment!$A$2:$A$801,enrollment!$O$2:$O$801),"")</f>
        <v>7890123456</v>
      </c>
      <c r="AF4454">
        <f>IFERROR(_xlfn.XLOOKUP($AE4454,providers!$B$2:$B$11,providers!$Q$2:$Q$11),"")</f>
        <v>3.9</v>
      </c>
      <c r="AG4454" s="1">
        <f t="shared" si="69"/>
        <v>45323</v>
      </c>
    </row>
    <row r="4455" spans="1:33" x14ac:dyDescent="0.25">
      <c r="A4455" t="s">
        <v>5132</v>
      </c>
      <c r="B4455" t="s">
        <v>5128</v>
      </c>
      <c r="C4455">
        <v>7890123456</v>
      </c>
      <c r="D4455">
        <v>7890123456</v>
      </c>
      <c r="E4455" s="1">
        <v>45626</v>
      </c>
      <c r="F4455" s="1">
        <v>45626</v>
      </c>
      <c r="G4455" s="1">
        <v>45640</v>
      </c>
      <c r="H4455" t="s">
        <v>28</v>
      </c>
      <c r="I4455">
        <v>11</v>
      </c>
      <c r="J4455" t="s">
        <v>47</v>
      </c>
      <c r="K4455">
        <v>99213</v>
      </c>
      <c r="O4455">
        <v>1</v>
      </c>
      <c r="P4455">
        <v>240.83</v>
      </c>
      <c r="Q4455">
        <v>178.39</v>
      </c>
      <c r="R4455">
        <v>142.71</v>
      </c>
      <c r="S4455">
        <v>35.68</v>
      </c>
      <c r="T4455" t="s">
        <v>30</v>
      </c>
      <c r="X4455" t="s">
        <v>233</v>
      </c>
      <c r="Y4455" t="s">
        <v>32</v>
      </c>
      <c r="Z4455" t="s">
        <v>39</v>
      </c>
      <c r="AA4455" t="str">
        <f>IFERROR(_xlfn.XLOOKUP($J4455,avoidable_ed_reference!$A$2:$A$13,avoidable_ed_reference!$C$2:$C$13),"Not Classified")</f>
        <v>Not Classified</v>
      </c>
      <c r="AB4455" t="str">
        <f>IFERROR(_xlfn.XLOOKUP($B4455,enrollment!$A$2:$A$801,enrollment!$I$2:$I$801),"")</f>
        <v>TN</v>
      </c>
      <c r="AC4455">
        <f>IFERROR(_xlfn.XLOOKUP($B4455,enrollment!$A$2:$A$801,enrollment!$L$2:$L$801),"")</f>
        <v>75</v>
      </c>
      <c r="AD4455" t="str" cm="1">
        <f t="array" ref="AD4455">_xlfn.IFS(AC4455="","Unknown",AC4455&lt;18,"0-17",AC4455&lt;35,"18-34",AC4455&lt;50,"35-49",AC4455&lt;65,"50-64",TRUE,"65+")</f>
        <v>65+</v>
      </c>
      <c r="AE4455">
        <f>IFERROR(_xlfn.XLOOKUP($B4455,enrollment!$A$2:$A$801,enrollment!$O$2:$O$801),"")</f>
        <v>7890123456</v>
      </c>
      <c r="AF4455">
        <f>IFERROR(_xlfn.XLOOKUP($AE4455,providers!$B$2:$B$11,providers!$Q$2:$Q$11),"")</f>
        <v>3.9</v>
      </c>
      <c r="AG4455" s="1">
        <f t="shared" si="69"/>
        <v>45597</v>
      </c>
    </row>
    <row r="4456" spans="1:33" x14ac:dyDescent="0.25">
      <c r="A4456" t="s">
        <v>5133</v>
      </c>
      <c r="B4456" t="s">
        <v>5128</v>
      </c>
      <c r="C4456">
        <v>7890123456</v>
      </c>
      <c r="D4456">
        <v>7890123456</v>
      </c>
      <c r="E4456" s="1">
        <v>45607</v>
      </c>
      <c r="F4456" s="1">
        <v>45607</v>
      </c>
      <c r="G4456" s="1">
        <v>45642</v>
      </c>
      <c r="H4456" t="s">
        <v>28</v>
      </c>
      <c r="I4456">
        <v>11</v>
      </c>
      <c r="J4456" t="s">
        <v>47</v>
      </c>
      <c r="K4456">
        <v>99213</v>
      </c>
      <c r="O4456">
        <v>1</v>
      </c>
      <c r="P4456">
        <v>225.87</v>
      </c>
      <c r="Q4456">
        <v>167.31</v>
      </c>
      <c r="R4456">
        <v>133.85</v>
      </c>
      <c r="S4456">
        <v>33.46</v>
      </c>
      <c r="T4456" t="s">
        <v>30</v>
      </c>
      <c r="X4456" t="s">
        <v>233</v>
      </c>
      <c r="Y4456" t="s">
        <v>32</v>
      </c>
      <c r="Z4456" t="s">
        <v>39</v>
      </c>
      <c r="AA4456" t="str">
        <f>IFERROR(_xlfn.XLOOKUP($J4456,avoidable_ed_reference!$A$2:$A$13,avoidable_ed_reference!$C$2:$C$13),"Not Classified")</f>
        <v>Not Classified</v>
      </c>
      <c r="AB4456" t="str">
        <f>IFERROR(_xlfn.XLOOKUP($B4456,enrollment!$A$2:$A$801,enrollment!$I$2:$I$801),"")</f>
        <v>TN</v>
      </c>
      <c r="AC4456">
        <f>IFERROR(_xlfn.XLOOKUP($B4456,enrollment!$A$2:$A$801,enrollment!$L$2:$L$801),"")</f>
        <v>75</v>
      </c>
      <c r="AD4456" t="str" cm="1">
        <f t="array" ref="AD4456">_xlfn.IFS(AC4456="","Unknown",AC4456&lt;18,"0-17",AC4456&lt;35,"18-34",AC4456&lt;50,"35-49",AC4456&lt;65,"50-64",TRUE,"65+")</f>
        <v>65+</v>
      </c>
      <c r="AE4456">
        <f>IFERROR(_xlfn.XLOOKUP($B4456,enrollment!$A$2:$A$801,enrollment!$O$2:$O$801),"")</f>
        <v>7890123456</v>
      </c>
      <c r="AF4456">
        <f>IFERROR(_xlfn.XLOOKUP($AE4456,providers!$B$2:$B$11,providers!$Q$2:$Q$11),"")</f>
        <v>3.9</v>
      </c>
      <c r="AG4456" s="1">
        <f t="shared" si="69"/>
        <v>45597</v>
      </c>
    </row>
    <row r="4457" spans="1:33" x14ac:dyDescent="0.25">
      <c r="A4457" t="s">
        <v>5134</v>
      </c>
      <c r="B4457" t="s">
        <v>5128</v>
      </c>
      <c r="C4457">
        <v>7890123456</v>
      </c>
      <c r="D4457">
        <v>7890123456</v>
      </c>
      <c r="E4457" s="1">
        <v>45423</v>
      </c>
      <c r="F4457" s="1">
        <v>45423</v>
      </c>
      <c r="G4457" s="1">
        <v>45446</v>
      </c>
      <c r="H4457" t="s">
        <v>28</v>
      </c>
      <c r="I4457">
        <v>11</v>
      </c>
      <c r="J4457" t="s">
        <v>35</v>
      </c>
      <c r="K4457">
        <v>99213</v>
      </c>
      <c r="O4457">
        <v>1</v>
      </c>
      <c r="P4457">
        <v>239.27</v>
      </c>
      <c r="Q4457">
        <v>177.24</v>
      </c>
      <c r="R4457">
        <v>141.79</v>
      </c>
      <c r="S4457">
        <v>35.450000000000003</v>
      </c>
      <c r="T4457" t="s">
        <v>30</v>
      </c>
      <c r="X4457" t="s">
        <v>233</v>
      </c>
      <c r="Y4457" t="s">
        <v>32</v>
      </c>
      <c r="Z4457" t="s">
        <v>39</v>
      </c>
      <c r="AA4457" t="str">
        <f>IFERROR(_xlfn.XLOOKUP($J4457,avoidable_ed_reference!$A$2:$A$13,avoidable_ed_reference!$C$2:$C$13),"Not Classified")</f>
        <v>Avoidable</v>
      </c>
      <c r="AB4457" t="str">
        <f>IFERROR(_xlfn.XLOOKUP($B4457,enrollment!$A$2:$A$801,enrollment!$I$2:$I$801),"")</f>
        <v>TN</v>
      </c>
      <c r="AC4457">
        <f>IFERROR(_xlfn.XLOOKUP($B4457,enrollment!$A$2:$A$801,enrollment!$L$2:$L$801),"")</f>
        <v>75</v>
      </c>
      <c r="AD4457" t="str" cm="1">
        <f t="array" ref="AD4457">_xlfn.IFS(AC4457="","Unknown",AC4457&lt;18,"0-17",AC4457&lt;35,"18-34",AC4457&lt;50,"35-49",AC4457&lt;65,"50-64",TRUE,"65+")</f>
        <v>65+</v>
      </c>
      <c r="AE4457">
        <f>IFERROR(_xlfn.XLOOKUP($B4457,enrollment!$A$2:$A$801,enrollment!$O$2:$O$801),"")</f>
        <v>7890123456</v>
      </c>
      <c r="AF4457">
        <f>IFERROR(_xlfn.XLOOKUP($AE4457,providers!$B$2:$B$11,providers!$Q$2:$Q$11),"")</f>
        <v>3.9</v>
      </c>
      <c r="AG4457" s="1">
        <f t="shared" si="69"/>
        <v>45413</v>
      </c>
    </row>
    <row r="4458" spans="1:33" x14ac:dyDescent="0.25">
      <c r="A4458" t="s">
        <v>5135</v>
      </c>
      <c r="B4458" t="s">
        <v>5136</v>
      </c>
      <c r="C4458">
        <v>2345678901</v>
      </c>
      <c r="D4458">
        <v>2345678901</v>
      </c>
      <c r="E4458" s="1">
        <v>45300</v>
      </c>
      <c r="F4458" s="1">
        <v>45300</v>
      </c>
      <c r="G4458" s="1">
        <v>45316</v>
      </c>
      <c r="H4458" t="s">
        <v>28</v>
      </c>
      <c r="I4458">
        <v>22</v>
      </c>
      <c r="J4458" t="s">
        <v>29</v>
      </c>
      <c r="K4458">
        <v>90837</v>
      </c>
      <c r="O4458">
        <v>1</v>
      </c>
      <c r="P4458">
        <v>272.02999999999997</v>
      </c>
      <c r="Q4458">
        <v>201.5</v>
      </c>
      <c r="R4458">
        <v>161.19999999999999</v>
      </c>
      <c r="S4458">
        <v>40.299999999999997</v>
      </c>
      <c r="T4458" t="s">
        <v>30</v>
      </c>
      <c r="X4458" t="s">
        <v>31</v>
      </c>
      <c r="Y4458" t="s">
        <v>32</v>
      </c>
      <c r="Z4458" t="s">
        <v>33</v>
      </c>
      <c r="AA4458" t="str">
        <f>IFERROR(_xlfn.XLOOKUP($J4458,avoidable_ed_reference!$A$2:$A$13,avoidable_ed_reference!$C$2:$C$13),"Not Classified")</f>
        <v>Potentially Avoidable</v>
      </c>
      <c r="AB4458" t="str">
        <f>IFERROR(_xlfn.XLOOKUP($B4458,enrollment!$A$2:$A$801,enrollment!$I$2:$I$801),"")</f>
        <v>TN</v>
      </c>
      <c r="AC4458">
        <f>IFERROR(_xlfn.XLOOKUP($B4458,enrollment!$A$2:$A$801,enrollment!$L$2:$L$801),"")</f>
        <v>44</v>
      </c>
      <c r="AD4458" t="str" cm="1">
        <f t="array" ref="AD4458">_xlfn.IFS(AC4458="","Unknown",AC4458&lt;18,"0-17",AC4458&lt;35,"18-34",AC4458&lt;50,"35-49",AC4458&lt;65,"50-64",TRUE,"65+")</f>
        <v>35-49</v>
      </c>
      <c r="AE4458">
        <f>IFERROR(_xlfn.XLOOKUP($B4458,enrollment!$A$2:$A$801,enrollment!$O$2:$O$801),"")</f>
        <v>2233445566</v>
      </c>
      <c r="AF4458">
        <f>IFERROR(_xlfn.XLOOKUP($AE4458,providers!$B$2:$B$11,providers!$Q$2:$Q$11),"")</f>
        <v>3.5</v>
      </c>
      <c r="AG4458" s="1">
        <f t="shared" si="69"/>
        <v>45292</v>
      </c>
    </row>
    <row r="4459" spans="1:33" x14ac:dyDescent="0.25">
      <c r="A4459" t="s">
        <v>5137</v>
      </c>
      <c r="B4459" t="s">
        <v>5136</v>
      </c>
      <c r="C4459">
        <v>6789012345</v>
      </c>
      <c r="D4459">
        <v>6789012345</v>
      </c>
      <c r="E4459" s="1">
        <v>45574</v>
      </c>
      <c r="F4459" s="1">
        <v>45574</v>
      </c>
      <c r="G4459" s="1">
        <v>45603</v>
      </c>
      <c r="H4459" t="s">
        <v>28</v>
      </c>
      <c r="I4459">
        <v>23</v>
      </c>
      <c r="J4459" t="s">
        <v>129</v>
      </c>
      <c r="K4459">
        <v>99284</v>
      </c>
      <c r="O4459">
        <v>1</v>
      </c>
      <c r="P4459">
        <v>2364.91</v>
      </c>
      <c r="Q4459">
        <v>1313.84</v>
      </c>
      <c r="R4459">
        <v>1051.07</v>
      </c>
      <c r="S4459">
        <v>262.77</v>
      </c>
      <c r="T4459" t="s">
        <v>30</v>
      </c>
      <c r="X4459" t="s">
        <v>31</v>
      </c>
      <c r="Y4459" t="s">
        <v>32</v>
      </c>
      <c r="Z4459" t="s">
        <v>45</v>
      </c>
      <c r="AA4459" t="str">
        <f>IFERROR(_xlfn.XLOOKUP($J4459,avoidable_ed_reference!$A$2:$A$13,avoidable_ed_reference!$C$2:$C$13),"Not Classified")</f>
        <v>Potentially Avoidable</v>
      </c>
      <c r="AB4459" t="str">
        <f>IFERROR(_xlfn.XLOOKUP($B4459,enrollment!$A$2:$A$801,enrollment!$I$2:$I$801),"")</f>
        <v>TN</v>
      </c>
      <c r="AC4459">
        <f>IFERROR(_xlfn.XLOOKUP($B4459,enrollment!$A$2:$A$801,enrollment!$L$2:$L$801),"")</f>
        <v>44</v>
      </c>
      <c r="AD4459" t="str" cm="1">
        <f t="array" ref="AD4459">_xlfn.IFS(AC4459="","Unknown",AC4459&lt;18,"0-17",AC4459&lt;35,"18-34",AC4459&lt;50,"35-49",AC4459&lt;65,"50-64",TRUE,"65+")</f>
        <v>35-49</v>
      </c>
      <c r="AE4459">
        <f>IFERROR(_xlfn.XLOOKUP($B4459,enrollment!$A$2:$A$801,enrollment!$O$2:$O$801),"")</f>
        <v>2233445566</v>
      </c>
      <c r="AF4459">
        <f>IFERROR(_xlfn.XLOOKUP($AE4459,providers!$B$2:$B$11,providers!$Q$2:$Q$11),"")</f>
        <v>3.5</v>
      </c>
      <c r="AG4459" s="1">
        <f t="shared" si="69"/>
        <v>45566</v>
      </c>
    </row>
    <row r="4460" spans="1:33" x14ac:dyDescent="0.25">
      <c r="A4460" t="s">
        <v>5138</v>
      </c>
      <c r="B4460" t="s">
        <v>5136</v>
      </c>
      <c r="C4460">
        <v>2345678901</v>
      </c>
      <c r="D4460">
        <v>2345678901</v>
      </c>
      <c r="E4460" s="1">
        <v>45603</v>
      </c>
      <c r="F4460" s="1">
        <v>45603</v>
      </c>
      <c r="G4460" s="1">
        <v>45618</v>
      </c>
      <c r="H4460" t="s">
        <v>28</v>
      </c>
      <c r="I4460">
        <v>23</v>
      </c>
      <c r="J4460" t="s">
        <v>127</v>
      </c>
      <c r="K4460">
        <v>99284</v>
      </c>
      <c r="O4460">
        <v>1</v>
      </c>
      <c r="P4460">
        <v>2278.73</v>
      </c>
      <c r="Q4460">
        <v>1265.96</v>
      </c>
      <c r="R4460">
        <v>1012.77</v>
      </c>
      <c r="S4460">
        <v>253.19</v>
      </c>
      <c r="T4460" t="s">
        <v>30</v>
      </c>
      <c r="X4460" t="s">
        <v>31</v>
      </c>
      <c r="Y4460" t="s">
        <v>32</v>
      </c>
      <c r="Z4460" t="s">
        <v>45</v>
      </c>
      <c r="AA4460" t="str">
        <f>IFERROR(_xlfn.XLOOKUP($J4460,avoidable_ed_reference!$A$2:$A$13,avoidable_ed_reference!$C$2:$C$13),"Not Classified")</f>
        <v>Avoidable</v>
      </c>
      <c r="AB4460" t="str">
        <f>IFERROR(_xlfn.XLOOKUP($B4460,enrollment!$A$2:$A$801,enrollment!$I$2:$I$801),"")</f>
        <v>TN</v>
      </c>
      <c r="AC4460">
        <f>IFERROR(_xlfn.XLOOKUP($B4460,enrollment!$A$2:$A$801,enrollment!$L$2:$L$801),"")</f>
        <v>44</v>
      </c>
      <c r="AD4460" t="str" cm="1">
        <f t="array" ref="AD4460">_xlfn.IFS(AC4460="","Unknown",AC4460&lt;18,"0-17",AC4460&lt;35,"18-34",AC4460&lt;50,"35-49",AC4460&lt;65,"50-64",TRUE,"65+")</f>
        <v>35-49</v>
      </c>
      <c r="AE4460">
        <f>IFERROR(_xlfn.XLOOKUP($B4460,enrollment!$A$2:$A$801,enrollment!$O$2:$O$801),"")</f>
        <v>2233445566</v>
      </c>
      <c r="AF4460">
        <f>IFERROR(_xlfn.XLOOKUP($AE4460,providers!$B$2:$B$11,providers!$Q$2:$Q$11),"")</f>
        <v>3.5</v>
      </c>
      <c r="AG4460" s="1">
        <f t="shared" si="69"/>
        <v>45597</v>
      </c>
    </row>
    <row r="4461" spans="1:33" x14ac:dyDescent="0.25">
      <c r="A4461" t="s">
        <v>5139</v>
      </c>
      <c r="B4461" t="s">
        <v>5136</v>
      </c>
      <c r="C4461">
        <v>2233445566</v>
      </c>
      <c r="D4461">
        <v>2233445566</v>
      </c>
      <c r="E4461" s="1">
        <v>45611</v>
      </c>
      <c r="F4461" s="1">
        <v>45611</v>
      </c>
      <c r="G4461" s="1">
        <v>45638</v>
      </c>
      <c r="H4461" t="s">
        <v>28</v>
      </c>
      <c r="I4461">
        <v>22</v>
      </c>
      <c r="J4461" t="s">
        <v>29</v>
      </c>
      <c r="K4461">
        <v>90837</v>
      </c>
      <c r="O4461">
        <v>1</v>
      </c>
      <c r="P4461">
        <v>249.1</v>
      </c>
      <c r="Q4461">
        <v>184.52</v>
      </c>
      <c r="R4461">
        <v>147.62</v>
      </c>
      <c r="S4461">
        <v>36.9</v>
      </c>
      <c r="T4461" t="s">
        <v>30</v>
      </c>
      <c r="X4461" t="s">
        <v>31</v>
      </c>
      <c r="Y4461" t="s">
        <v>32</v>
      </c>
      <c r="Z4461" t="s">
        <v>33</v>
      </c>
      <c r="AA4461" t="str">
        <f>IFERROR(_xlfn.XLOOKUP($J4461,avoidable_ed_reference!$A$2:$A$13,avoidable_ed_reference!$C$2:$C$13),"Not Classified")</f>
        <v>Potentially Avoidable</v>
      </c>
      <c r="AB4461" t="str">
        <f>IFERROR(_xlfn.XLOOKUP($B4461,enrollment!$A$2:$A$801,enrollment!$I$2:$I$801),"")</f>
        <v>TN</v>
      </c>
      <c r="AC4461">
        <f>IFERROR(_xlfn.XLOOKUP($B4461,enrollment!$A$2:$A$801,enrollment!$L$2:$L$801),"")</f>
        <v>44</v>
      </c>
      <c r="AD4461" t="str" cm="1">
        <f t="array" ref="AD4461">_xlfn.IFS(AC4461="","Unknown",AC4461&lt;18,"0-17",AC4461&lt;35,"18-34",AC4461&lt;50,"35-49",AC4461&lt;65,"50-64",TRUE,"65+")</f>
        <v>35-49</v>
      </c>
      <c r="AE4461">
        <f>IFERROR(_xlfn.XLOOKUP($B4461,enrollment!$A$2:$A$801,enrollment!$O$2:$O$801),"")</f>
        <v>2233445566</v>
      </c>
      <c r="AF4461">
        <f>IFERROR(_xlfn.XLOOKUP($AE4461,providers!$B$2:$B$11,providers!$Q$2:$Q$11),"")</f>
        <v>3.5</v>
      </c>
      <c r="AG4461" s="1">
        <f t="shared" si="69"/>
        <v>45597</v>
      </c>
    </row>
    <row r="4462" spans="1:33" x14ac:dyDescent="0.25">
      <c r="A4462" t="s">
        <v>5140</v>
      </c>
      <c r="B4462" t="s">
        <v>5136</v>
      </c>
      <c r="C4462">
        <v>2345678901</v>
      </c>
      <c r="D4462">
        <v>2345678901</v>
      </c>
      <c r="E4462" s="1">
        <v>45478</v>
      </c>
      <c r="F4462" s="1">
        <v>45478</v>
      </c>
      <c r="G4462" s="1">
        <v>45496</v>
      </c>
      <c r="H4462" t="s">
        <v>28</v>
      </c>
      <c r="I4462">
        <v>23</v>
      </c>
      <c r="J4462" t="s">
        <v>129</v>
      </c>
      <c r="K4462">
        <v>99284</v>
      </c>
      <c r="O4462">
        <v>1</v>
      </c>
      <c r="P4462">
        <v>1533.37</v>
      </c>
      <c r="Q4462">
        <v>851.87</v>
      </c>
      <c r="R4462">
        <v>681.5</v>
      </c>
      <c r="S4462">
        <v>170.37</v>
      </c>
      <c r="T4462" t="s">
        <v>30</v>
      </c>
      <c r="X4462" t="s">
        <v>31</v>
      </c>
      <c r="Y4462" t="s">
        <v>32</v>
      </c>
      <c r="Z4462" t="s">
        <v>45</v>
      </c>
      <c r="AA4462" t="str">
        <f>IFERROR(_xlfn.XLOOKUP($J4462,avoidable_ed_reference!$A$2:$A$13,avoidable_ed_reference!$C$2:$C$13),"Not Classified")</f>
        <v>Potentially Avoidable</v>
      </c>
      <c r="AB4462" t="str">
        <f>IFERROR(_xlfn.XLOOKUP($B4462,enrollment!$A$2:$A$801,enrollment!$I$2:$I$801),"")</f>
        <v>TN</v>
      </c>
      <c r="AC4462">
        <f>IFERROR(_xlfn.XLOOKUP($B4462,enrollment!$A$2:$A$801,enrollment!$L$2:$L$801),"")</f>
        <v>44</v>
      </c>
      <c r="AD4462" t="str" cm="1">
        <f t="array" ref="AD4462">_xlfn.IFS(AC4462="","Unknown",AC4462&lt;18,"0-17",AC4462&lt;35,"18-34",AC4462&lt;50,"35-49",AC4462&lt;65,"50-64",TRUE,"65+")</f>
        <v>35-49</v>
      </c>
      <c r="AE4462">
        <f>IFERROR(_xlfn.XLOOKUP($B4462,enrollment!$A$2:$A$801,enrollment!$O$2:$O$801),"")</f>
        <v>2233445566</v>
      </c>
      <c r="AF4462">
        <f>IFERROR(_xlfn.XLOOKUP($AE4462,providers!$B$2:$B$11,providers!$Q$2:$Q$11),"")</f>
        <v>3.5</v>
      </c>
      <c r="AG4462" s="1">
        <f t="shared" si="69"/>
        <v>45474</v>
      </c>
    </row>
    <row r="4463" spans="1:33" x14ac:dyDescent="0.25">
      <c r="A4463" t="s">
        <v>5141</v>
      </c>
      <c r="B4463" t="s">
        <v>5136</v>
      </c>
      <c r="C4463">
        <v>2233445566</v>
      </c>
      <c r="D4463">
        <v>2233445566</v>
      </c>
      <c r="E4463" s="1">
        <v>45440</v>
      </c>
      <c r="F4463" s="1">
        <v>45440</v>
      </c>
      <c r="G4463" s="1">
        <v>45463</v>
      </c>
      <c r="H4463" t="s">
        <v>28</v>
      </c>
      <c r="I4463">
        <v>23</v>
      </c>
      <c r="J4463" t="s">
        <v>35</v>
      </c>
      <c r="K4463">
        <v>99284</v>
      </c>
      <c r="O4463">
        <v>1</v>
      </c>
      <c r="P4463">
        <v>1766.86</v>
      </c>
      <c r="Q4463">
        <v>981.59</v>
      </c>
      <c r="R4463">
        <v>785.27</v>
      </c>
      <c r="S4463">
        <v>196.32</v>
      </c>
      <c r="T4463" t="s">
        <v>30</v>
      </c>
      <c r="X4463" t="s">
        <v>31</v>
      </c>
      <c r="Y4463" t="s">
        <v>32</v>
      </c>
      <c r="Z4463" t="s">
        <v>45</v>
      </c>
      <c r="AA4463" t="str">
        <f>IFERROR(_xlfn.XLOOKUP($J4463,avoidable_ed_reference!$A$2:$A$13,avoidable_ed_reference!$C$2:$C$13),"Not Classified")</f>
        <v>Avoidable</v>
      </c>
      <c r="AB4463" t="str">
        <f>IFERROR(_xlfn.XLOOKUP($B4463,enrollment!$A$2:$A$801,enrollment!$I$2:$I$801),"")</f>
        <v>TN</v>
      </c>
      <c r="AC4463">
        <f>IFERROR(_xlfn.XLOOKUP($B4463,enrollment!$A$2:$A$801,enrollment!$L$2:$L$801),"")</f>
        <v>44</v>
      </c>
      <c r="AD4463" t="str" cm="1">
        <f t="array" ref="AD4463">_xlfn.IFS(AC4463="","Unknown",AC4463&lt;18,"0-17",AC4463&lt;35,"18-34",AC4463&lt;50,"35-49",AC4463&lt;65,"50-64",TRUE,"65+")</f>
        <v>35-49</v>
      </c>
      <c r="AE4463">
        <f>IFERROR(_xlfn.XLOOKUP($B4463,enrollment!$A$2:$A$801,enrollment!$O$2:$O$801),"")</f>
        <v>2233445566</v>
      </c>
      <c r="AF4463">
        <f>IFERROR(_xlfn.XLOOKUP($AE4463,providers!$B$2:$B$11,providers!$Q$2:$Q$11),"")</f>
        <v>3.5</v>
      </c>
      <c r="AG4463" s="1">
        <f t="shared" si="69"/>
        <v>45413</v>
      </c>
    </row>
    <row r="4464" spans="1:33" x14ac:dyDescent="0.25">
      <c r="A4464" t="s">
        <v>5142</v>
      </c>
      <c r="B4464" t="s">
        <v>5136</v>
      </c>
      <c r="C4464">
        <v>8901234567</v>
      </c>
      <c r="D4464">
        <v>8901234567</v>
      </c>
      <c r="E4464" s="1">
        <v>45305</v>
      </c>
      <c r="F4464" s="1">
        <v>45305</v>
      </c>
      <c r="G4464" s="1">
        <v>45330</v>
      </c>
      <c r="H4464" t="s">
        <v>28</v>
      </c>
      <c r="I4464">
        <v>23</v>
      </c>
      <c r="J4464" t="s">
        <v>91</v>
      </c>
      <c r="K4464">
        <v>99284</v>
      </c>
      <c r="O4464">
        <v>1</v>
      </c>
      <c r="P4464">
        <v>2431.2399999999998</v>
      </c>
      <c r="Q4464">
        <v>1350.69</v>
      </c>
      <c r="R4464">
        <v>1080.55</v>
      </c>
      <c r="S4464">
        <v>270.14</v>
      </c>
      <c r="T4464" t="s">
        <v>30</v>
      </c>
      <c r="X4464" t="s">
        <v>31</v>
      </c>
      <c r="Y4464" t="s">
        <v>32</v>
      </c>
      <c r="Z4464" t="s">
        <v>45</v>
      </c>
      <c r="AA4464" t="str">
        <f>IFERROR(_xlfn.XLOOKUP($J4464,avoidable_ed_reference!$A$2:$A$13,avoidable_ed_reference!$C$2:$C$13),"Not Classified")</f>
        <v>Avoidable</v>
      </c>
      <c r="AB4464" t="str">
        <f>IFERROR(_xlfn.XLOOKUP($B4464,enrollment!$A$2:$A$801,enrollment!$I$2:$I$801),"")</f>
        <v>TN</v>
      </c>
      <c r="AC4464">
        <f>IFERROR(_xlfn.XLOOKUP($B4464,enrollment!$A$2:$A$801,enrollment!$L$2:$L$801),"")</f>
        <v>44</v>
      </c>
      <c r="AD4464" t="str" cm="1">
        <f t="array" ref="AD4464">_xlfn.IFS(AC4464="","Unknown",AC4464&lt;18,"0-17",AC4464&lt;35,"18-34",AC4464&lt;50,"35-49",AC4464&lt;65,"50-64",TRUE,"65+")</f>
        <v>35-49</v>
      </c>
      <c r="AE4464">
        <f>IFERROR(_xlfn.XLOOKUP($B4464,enrollment!$A$2:$A$801,enrollment!$O$2:$O$801),"")</f>
        <v>2233445566</v>
      </c>
      <c r="AF4464">
        <f>IFERROR(_xlfn.XLOOKUP($AE4464,providers!$B$2:$B$11,providers!$Q$2:$Q$11),"")</f>
        <v>3.5</v>
      </c>
      <c r="AG4464" s="1">
        <f t="shared" si="69"/>
        <v>45292</v>
      </c>
    </row>
    <row r="4465" spans="1:33" x14ac:dyDescent="0.25">
      <c r="A4465" t="s">
        <v>5143</v>
      </c>
      <c r="B4465" t="s">
        <v>5136</v>
      </c>
      <c r="C4465">
        <v>8901234567</v>
      </c>
      <c r="D4465">
        <v>8901234567</v>
      </c>
      <c r="E4465" s="1">
        <v>45501</v>
      </c>
      <c r="F4465" s="1">
        <v>45501</v>
      </c>
      <c r="G4465" s="1">
        <v>45528</v>
      </c>
      <c r="H4465" t="s">
        <v>28</v>
      </c>
      <c r="I4465">
        <v>23</v>
      </c>
      <c r="J4465" t="s">
        <v>221</v>
      </c>
      <c r="K4465">
        <v>99284</v>
      </c>
      <c r="O4465">
        <v>1</v>
      </c>
      <c r="P4465">
        <v>2420.12</v>
      </c>
      <c r="Q4465">
        <v>1344.51</v>
      </c>
      <c r="R4465">
        <v>1075.6099999999999</v>
      </c>
      <c r="S4465">
        <v>268.89999999999998</v>
      </c>
      <c r="T4465" t="s">
        <v>30</v>
      </c>
      <c r="X4465" t="s">
        <v>31</v>
      </c>
      <c r="Y4465" t="s">
        <v>32</v>
      </c>
      <c r="Z4465" t="s">
        <v>45</v>
      </c>
      <c r="AA4465" t="str">
        <f>IFERROR(_xlfn.XLOOKUP($J4465,avoidable_ed_reference!$A$2:$A$13,avoidable_ed_reference!$C$2:$C$13),"Not Classified")</f>
        <v>Avoidable</v>
      </c>
      <c r="AB4465" t="str">
        <f>IFERROR(_xlfn.XLOOKUP($B4465,enrollment!$A$2:$A$801,enrollment!$I$2:$I$801),"")</f>
        <v>TN</v>
      </c>
      <c r="AC4465">
        <f>IFERROR(_xlfn.XLOOKUP($B4465,enrollment!$A$2:$A$801,enrollment!$L$2:$L$801),"")</f>
        <v>44</v>
      </c>
      <c r="AD4465" t="str" cm="1">
        <f t="array" ref="AD4465">_xlfn.IFS(AC4465="","Unknown",AC4465&lt;18,"0-17",AC4465&lt;35,"18-34",AC4465&lt;50,"35-49",AC4465&lt;65,"50-64",TRUE,"65+")</f>
        <v>35-49</v>
      </c>
      <c r="AE4465">
        <f>IFERROR(_xlfn.XLOOKUP($B4465,enrollment!$A$2:$A$801,enrollment!$O$2:$O$801),"")</f>
        <v>2233445566</v>
      </c>
      <c r="AF4465">
        <f>IFERROR(_xlfn.XLOOKUP($AE4465,providers!$B$2:$B$11,providers!$Q$2:$Q$11),"")</f>
        <v>3.5</v>
      </c>
      <c r="AG4465" s="1">
        <f t="shared" si="69"/>
        <v>45474</v>
      </c>
    </row>
    <row r="4466" spans="1:33" x14ac:dyDescent="0.25">
      <c r="A4466" t="s">
        <v>5144</v>
      </c>
      <c r="B4466" t="s">
        <v>5145</v>
      </c>
      <c r="C4466">
        <v>9012345678</v>
      </c>
      <c r="D4466">
        <v>9012345678</v>
      </c>
      <c r="E4466" s="1">
        <v>45427</v>
      </c>
      <c r="F4466" s="1">
        <v>45427</v>
      </c>
      <c r="G4466" s="1">
        <v>45454</v>
      </c>
      <c r="H4466" t="s">
        <v>28</v>
      </c>
      <c r="I4466">
        <v>23</v>
      </c>
      <c r="J4466" t="s">
        <v>93</v>
      </c>
      <c r="K4466">
        <v>99284</v>
      </c>
      <c r="O4466">
        <v>1</v>
      </c>
      <c r="P4466">
        <v>2326.79</v>
      </c>
      <c r="Q4466">
        <v>1292.6600000000001</v>
      </c>
      <c r="R4466">
        <v>1034.1300000000001</v>
      </c>
      <c r="S4466">
        <v>258.52999999999997</v>
      </c>
      <c r="T4466" t="s">
        <v>30</v>
      </c>
      <c r="X4466" t="s">
        <v>146</v>
      </c>
      <c r="Y4466" t="s">
        <v>147</v>
      </c>
      <c r="Z4466" t="s">
        <v>45</v>
      </c>
      <c r="AA4466" t="str">
        <f>IFERROR(_xlfn.XLOOKUP($J4466,avoidable_ed_reference!$A$2:$A$13,avoidable_ed_reference!$C$2:$C$13),"Not Classified")</f>
        <v>Avoidable</v>
      </c>
      <c r="AB4466" t="str">
        <f>IFERROR(_xlfn.XLOOKUP($B4466,enrollment!$A$2:$A$801,enrollment!$I$2:$I$801),"")</f>
        <v>GA</v>
      </c>
      <c r="AC4466">
        <f>IFERROR(_xlfn.XLOOKUP($B4466,enrollment!$A$2:$A$801,enrollment!$L$2:$L$801),"")</f>
        <v>71</v>
      </c>
      <c r="AD4466" t="str" cm="1">
        <f t="array" ref="AD4466">_xlfn.IFS(AC4466="","Unknown",AC4466&lt;18,"0-17",AC4466&lt;35,"18-34",AC4466&lt;50,"35-49",AC4466&lt;65,"50-64",TRUE,"65+")</f>
        <v>65+</v>
      </c>
      <c r="AE4466">
        <f>IFERROR(_xlfn.XLOOKUP($B4466,enrollment!$A$2:$A$801,enrollment!$O$2:$O$801),"")</f>
        <v>8901234567</v>
      </c>
      <c r="AF4466">
        <f>IFERROR(_xlfn.XLOOKUP($AE4466,providers!$B$2:$B$11,providers!$Q$2:$Q$11),"")</f>
        <v>3.7</v>
      </c>
      <c r="AG4466" s="1">
        <f t="shared" si="69"/>
        <v>45413</v>
      </c>
    </row>
    <row r="4467" spans="1:33" x14ac:dyDescent="0.25">
      <c r="A4467" t="s">
        <v>5146</v>
      </c>
      <c r="B4467" t="s">
        <v>5145</v>
      </c>
      <c r="C4467">
        <v>8901234567</v>
      </c>
      <c r="D4467">
        <v>8901234567</v>
      </c>
      <c r="E4467" s="1">
        <v>45439</v>
      </c>
      <c r="F4467" s="1">
        <v>45439</v>
      </c>
      <c r="G4467" s="1">
        <v>45456</v>
      </c>
      <c r="H4467" t="s">
        <v>28</v>
      </c>
      <c r="I4467">
        <v>11</v>
      </c>
      <c r="J4467" t="s">
        <v>38</v>
      </c>
      <c r="K4467">
        <v>99213</v>
      </c>
      <c r="O4467">
        <v>1</v>
      </c>
      <c r="P4467">
        <v>230.86</v>
      </c>
      <c r="Q4467">
        <v>171.01</v>
      </c>
      <c r="R4467">
        <v>136.81</v>
      </c>
      <c r="S4467">
        <v>34.200000000000003</v>
      </c>
      <c r="T4467" t="s">
        <v>30</v>
      </c>
      <c r="X4467" t="s">
        <v>146</v>
      </c>
      <c r="Y4467" t="s">
        <v>147</v>
      </c>
      <c r="Z4467" t="s">
        <v>39</v>
      </c>
      <c r="AA4467" t="str">
        <f>IFERROR(_xlfn.XLOOKUP($J4467,avoidable_ed_reference!$A$2:$A$13,avoidable_ed_reference!$C$2:$C$13),"Not Classified")</f>
        <v>Not Classified</v>
      </c>
      <c r="AB4467" t="str">
        <f>IFERROR(_xlfn.XLOOKUP($B4467,enrollment!$A$2:$A$801,enrollment!$I$2:$I$801),"")</f>
        <v>GA</v>
      </c>
      <c r="AC4467">
        <f>IFERROR(_xlfn.XLOOKUP($B4467,enrollment!$A$2:$A$801,enrollment!$L$2:$L$801),"")</f>
        <v>71</v>
      </c>
      <c r="AD4467" t="str" cm="1">
        <f t="array" ref="AD4467">_xlfn.IFS(AC4467="","Unknown",AC4467&lt;18,"0-17",AC4467&lt;35,"18-34",AC4467&lt;50,"35-49",AC4467&lt;65,"50-64",TRUE,"65+")</f>
        <v>65+</v>
      </c>
      <c r="AE4467">
        <f>IFERROR(_xlfn.XLOOKUP($B4467,enrollment!$A$2:$A$801,enrollment!$O$2:$O$801),"")</f>
        <v>8901234567</v>
      </c>
      <c r="AF4467">
        <f>IFERROR(_xlfn.XLOOKUP($AE4467,providers!$B$2:$B$11,providers!$Q$2:$Q$11),"")</f>
        <v>3.7</v>
      </c>
      <c r="AG4467" s="1">
        <f t="shared" si="69"/>
        <v>45413</v>
      </c>
    </row>
    <row r="4468" spans="1:33" x14ac:dyDescent="0.25">
      <c r="A4468" t="s">
        <v>5147</v>
      </c>
      <c r="B4468" t="s">
        <v>5145</v>
      </c>
      <c r="C4468">
        <v>8901234567</v>
      </c>
      <c r="D4468">
        <v>8901234567</v>
      </c>
      <c r="E4468" s="1">
        <v>45325</v>
      </c>
      <c r="F4468" s="1">
        <v>45325</v>
      </c>
      <c r="G4468" s="1">
        <v>45348</v>
      </c>
      <c r="H4468" t="s">
        <v>28</v>
      </c>
      <c r="I4468">
        <v>11</v>
      </c>
      <c r="J4468" t="s">
        <v>47</v>
      </c>
      <c r="K4468">
        <v>99213</v>
      </c>
      <c r="O4468">
        <v>1</v>
      </c>
      <c r="P4468">
        <v>184.84</v>
      </c>
      <c r="Q4468">
        <v>136.91999999999999</v>
      </c>
      <c r="R4468">
        <v>109.54</v>
      </c>
      <c r="S4468">
        <v>27.38</v>
      </c>
      <c r="T4468" t="s">
        <v>30</v>
      </c>
      <c r="X4468" t="s">
        <v>146</v>
      </c>
      <c r="Y4468" t="s">
        <v>147</v>
      </c>
      <c r="Z4468" t="s">
        <v>39</v>
      </c>
      <c r="AA4468" t="str">
        <f>IFERROR(_xlfn.XLOOKUP($J4468,avoidable_ed_reference!$A$2:$A$13,avoidable_ed_reference!$C$2:$C$13),"Not Classified")</f>
        <v>Not Classified</v>
      </c>
      <c r="AB4468" t="str">
        <f>IFERROR(_xlfn.XLOOKUP($B4468,enrollment!$A$2:$A$801,enrollment!$I$2:$I$801),"")</f>
        <v>GA</v>
      </c>
      <c r="AC4468">
        <f>IFERROR(_xlfn.XLOOKUP($B4468,enrollment!$A$2:$A$801,enrollment!$L$2:$L$801),"")</f>
        <v>71</v>
      </c>
      <c r="AD4468" t="str" cm="1">
        <f t="array" ref="AD4468">_xlfn.IFS(AC4468="","Unknown",AC4468&lt;18,"0-17",AC4468&lt;35,"18-34",AC4468&lt;50,"35-49",AC4468&lt;65,"50-64",TRUE,"65+")</f>
        <v>65+</v>
      </c>
      <c r="AE4468">
        <f>IFERROR(_xlfn.XLOOKUP($B4468,enrollment!$A$2:$A$801,enrollment!$O$2:$O$801),"")</f>
        <v>8901234567</v>
      </c>
      <c r="AF4468">
        <f>IFERROR(_xlfn.XLOOKUP($AE4468,providers!$B$2:$B$11,providers!$Q$2:$Q$11),"")</f>
        <v>3.7</v>
      </c>
      <c r="AG4468" s="1">
        <f t="shared" si="69"/>
        <v>45323</v>
      </c>
    </row>
    <row r="4469" spans="1:33" x14ac:dyDescent="0.25">
      <c r="A4469" t="s">
        <v>5148</v>
      </c>
      <c r="B4469" t="s">
        <v>5145</v>
      </c>
      <c r="C4469">
        <v>8901234567</v>
      </c>
      <c r="D4469">
        <v>8901234567</v>
      </c>
      <c r="E4469" s="1">
        <v>45588</v>
      </c>
      <c r="F4469" s="1">
        <v>45588</v>
      </c>
      <c r="G4469" s="1">
        <v>45621</v>
      </c>
      <c r="H4469" t="s">
        <v>59</v>
      </c>
      <c r="J4469" t="s">
        <v>47</v>
      </c>
      <c r="L4469" s="2" t="s">
        <v>151</v>
      </c>
      <c r="M4469" t="s">
        <v>152</v>
      </c>
      <c r="N4469" t="s">
        <v>153</v>
      </c>
      <c r="O4469">
        <v>1</v>
      </c>
      <c r="P4469">
        <v>1150.0899999999999</v>
      </c>
      <c r="Q4469">
        <v>1045.54</v>
      </c>
      <c r="R4469">
        <v>836.43</v>
      </c>
      <c r="S4469">
        <v>209.11</v>
      </c>
      <c r="T4469" t="s">
        <v>30</v>
      </c>
      <c r="X4469" t="s">
        <v>146</v>
      </c>
      <c r="Y4469" t="s">
        <v>147</v>
      </c>
      <c r="Z4469" t="s">
        <v>64</v>
      </c>
      <c r="AA4469" t="str">
        <f>IFERROR(_xlfn.XLOOKUP($J4469,avoidable_ed_reference!$A$2:$A$13,avoidable_ed_reference!$C$2:$C$13),"Not Classified")</f>
        <v>Not Classified</v>
      </c>
      <c r="AB4469" t="str">
        <f>IFERROR(_xlfn.XLOOKUP($B4469,enrollment!$A$2:$A$801,enrollment!$I$2:$I$801),"")</f>
        <v>GA</v>
      </c>
      <c r="AC4469">
        <f>IFERROR(_xlfn.XLOOKUP($B4469,enrollment!$A$2:$A$801,enrollment!$L$2:$L$801),"")</f>
        <v>71</v>
      </c>
      <c r="AD4469" t="str" cm="1">
        <f t="array" ref="AD4469">_xlfn.IFS(AC4469="","Unknown",AC4469&lt;18,"0-17",AC4469&lt;35,"18-34",AC4469&lt;50,"35-49",AC4469&lt;65,"50-64",TRUE,"65+")</f>
        <v>65+</v>
      </c>
      <c r="AE4469">
        <f>IFERROR(_xlfn.XLOOKUP($B4469,enrollment!$A$2:$A$801,enrollment!$O$2:$O$801),"")</f>
        <v>8901234567</v>
      </c>
      <c r="AF4469">
        <f>IFERROR(_xlfn.XLOOKUP($AE4469,providers!$B$2:$B$11,providers!$Q$2:$Q$11),"")</f>
        <v>3.7</v>
      </c>
      <c r="AG4469" s="1">
        <f t="shared" si="69"/>
        <v>45566</v>
      </c>
    </row>
    <row r="4470" spans="1:33" x14ac:dyDescent="0.25">
      <c r="A4470" t="s">
        <v>5149</v>
      </c>
      <c r="B4470" t="s">
        <v>5150</v>
      </c>
      <c r="C4470">
        <v>6789012345</v>
      </c>
      <c r="D4470">
        <v>6789012345</v>
      </c>
      <c r="E4470" s="1">
        <v>45407</v>
      </c>
      <c r="F4470" s="1">
        <v>45407</v>
      </c>
      <c r="G4470" s="1">
        <v>45433</v>
      </c>
      <c r="H4470" t="s">
        <v>28</v>
      </c>
      <c r="I4470">
        <v>11</v>
      </c>
      <c r="J4470" t="s">
        <v>38</v>
      </c>
      <c r="K4470">
        <v>99213</v>
      </c>
      <c r="O4470">
        <v>1</v>
      </c>
      <c r="P4470">
        <v>229.36</v>
      </c>
      <c r="Q4470">
        <v>169.9</v>
      </c>
      <c r="R4470">
        <v>135.91999999999999</v>
      </c>
      <c r="S4470">
        <v>33.979999999999997</v>
      </c>
      <c r="T4470" t="s">
        <v>30</v>
      </c>
      <c r="X4470" t="s">
        <v>146</v>
      </c>
      <c r="Y4470" t="s">
        <v>147</v>
      </c>
      <c r="Z4470" t="s">
        <v>39</v>
      </c>
      <c r="AA4470" t="str">
        <f>IFERROR(_xlfn.XLOOKUP($J4470,avoidable_ed_reference!$A$2:$A$13,avoidable_ed_reference!$C$2:$C$13),"Not Classified")</f>
        <v>Not Classified</v>
      </c>
      <c r="AB4470" t="str">
        <f>IFERROR(_xlfn.XLOOKUP($B4470,enrollment!$A$2:$A$801,enrollment!$I$2:$I$801),"")</f>
        <v>OH</v>
      </c>
      <c r="AC4470">
        <f>IFERROR(_xlfn.XLOOKUP($B4470,enrollment!$A$2:$A$801,enrollment!$L$2:$L$801),"")</f>
        <v>70</v>
      </c>
      <c r="AD4470" t="str" cm="1">
        <f t="array" ref="AD4470">_xlfn.IFS(AC4470="","Unknown",AC4470&lt;18,"0-17",AC4470&lt;35,"18-34",AC4470&lt;50,"35-49",AC4470&lt;65,"50-64",TRUE,"65+")</f>
        <v>65+</v>
      </c>
      <c r="AE4470">
        <f>IFERROR(_xlfn.XLOOKUP($B4470,enrollment!$A$2:$A$801,enrollment!$O$2:$O$801),"")</f>
        <v>6789012345</v>
      </c>
      <c r="AF4470">
        <f>IFERROR(_xlfn.XLOOKUP($AE4470,providers!$B$2:$B$11,providers!$Q$2:$Q$11),"")</f>
        <v>4.0999999999999996</v>
      </c>
      <c r="AG4470" s="1">
        <f t="shared" si="69"/>
        <v>45383</v>
      </c>
    </row>
    <row r="4471" spans="1:33" x14ac:dyDescent="0.25">
      <c r="A4471" t="s">
        <v>5151</v>
      </c>
      <c r="B4471" t="s">
        <v>5150</v>
      </c>
      <c r="C4471">
        <v>6789012345</v>
      </c>
      <c r="D4471">
        <v>6789012345</v>
      </c>
      <c r="E4471" s="1">
        <v>45607</v>
      </c>
      <c r="F4471" s="1">
        <v>45607</v>
      </c>
      <c r="G4471" s="1">
        <v>45638</v>
      </c>
      <c r="H4471" t="s">
        <v>28</v>
      </c>
      <c r="I4471">
        <v>11</v>
      </c>
      <c r="J4471" t="s">
        <v>38</v>
      </c>
      <c r="K4471">
        <v>99213</v>
      </c>
      <c r="O4471">
        <v>1</v>
      </c>
      <c r="P4471">
        <v>193.6</v>
      </c>
      <c r="Q4471">
        <v>143.41</v>
      </c>
      <c r="R4471">
        <v>114.73</v>
      </c>
      <c r="S4471">
        <v>28.68</v>
      </c>
      <c r="T4471" t="s">
        <v>30</v>
      </c>
      <c r="X4471" t="s">
        <v>146</v>
      </c>
      <c r="Y4471" t="s">
        <v>147</v>
      </c>
      <c r="Z4471" t="s">
        <v>39</v>
      </c>
      <c r="AA4471" t="str">
        <f>IFERROR(_xlfn.XLOOKUP($J4471,avoidable_ed_reference!$A$2:$A$13,avoidable_ed_reference!$C$2:$C$13),"Not Classified")</f>
        <v>Not Classified</v>
      </c>
      <c r="AB4471" t="str">
        <f>IFERROR(_xlfn.XLOOKUP($B4471,enrollment!$A$2:$A$801,enrollment!$I$2:$I$801),"")</f>
        <v>OH</v>
      </c>
      <c r="AC4471">
        <f>IFERROR(_xlfn.XLOOKUP($B4471,enrollment!$A$2:$A$801,enrollment!$L$2:$L$801),"")</f>
        <v>70</v>
      </c>
      <c r="AD4471" t="str" cm="1">
        <f t="array" ref="AD4471">_xlfn.IFS(AC4471="","Unknown",AC4471&lt;18,"0-17",AC4471&lt;35,"18-34",AC4471&lt;50,"35-49",AC4471&lt;65,"50-64",TRUE,"65+")</f>
        <v>65+</v>
      </c>
      <c r="AE4471">
        <f>IFERROR(_xlfn.XLOOKUP($B4471,enrollment!$A$2:$A$801,enrollment!$O$2:$O$801),"")</f>
        <v>6789012345</v>
      </c>
      <c r="AF4471">
        <f>IFERROR(_xlfn.XLOOKUP($AE4471,providers!$B$2:$B$11,providers!$Q$2:$Q$11),"")</f>
        <v>4.0999999999999996</v>
      </c>
      <c r="AG4471" s="1">
        <f t="shared" si="69"/>
        <v>45597</v>
      </c>
    </row>
    <row r="4472" spans="1:33" x14ac:dyDescent="0.25">
      <c r="A4472" t="s">
        <v>5152</v>
      </c>
      <c r="B4472" t="s">
        <v>5150</v>
      </c>
      <c r="C4472">
        <v>3456789012</v>
      </c>
      <c r="D4472">
        <v>3456789012</v>
      </c>
      <c r="E4472" s="1">
        <v>45595</v>
      </c>
      <c r="F4472" s="1">
        <v>45595</v>
      </c>
      <c r="G4472" s="1">
        <v>45622</v>
      </c>
      <c r="H4472" t="s">
        <v>67</v>
      </c>
      <c r="I4472">
        <v>21</v>
      </c>
      <c r="J4472" t="s">
        <v>80</v>
      </c>
      <c r="K4472">
        <v>99223</v>
      </c>
      <c r="O4472">
        <v>1</v>
      </c>
      <c r="P4472">
        <v>19762.689999999999</v>
      </c>
      <c r="Q4472">
        <v>12750.12</v>
      </c>
      <c r="R4472">
        <v>10200.1</v>
      </c>
      <c r="S4472">
        <v>2550.02</v>
      </c>
      <c r="T4472" t="s">
        <v>30</v>
      </c>
      <c r="V4472">
        <v>1</v>
      </c>
      <c r="W4472" s="2" t="s">
        <v>68</v>
      </c>
      <c r="X4472" t="s">
        <v>146</v>
      </c>
      <c r="Y4472" t="s">
        <v>147</v>
      </c>
      <c r="Z4472" t="s">
        <v>69</v>
      </c>
      <c r="AA4472" t="str">
        <f>IFERROR(_xlfn.XLOOKUP($J4472,avoidable_ed_reference!$A$2:$A$13,avoidable_ed_reference!$C$2:$C$13),"Not Classified")</f>
        <v>Non-Avoidable</v>
      </c>
      <c r="AB4472" t="str">
        <f>IFERROR(_xlfn.XLOOKUP($B4472,enrollment!$A$2:$A$801,enrollment!$I$2:$I$801),"")</f>
        <v>OH</v>
      </c>
      <c r="AC4472">
        <f>IFERROR(_xlfn.XLOOKUP($B4472,enrollment!$A$2:$A$801,enrollment!$L$2:$L$801),"")</f>
        <v>70</v>
      </c>
      <c r="AD4472" t="str" cm="1">
        <f t="array" ref="AD4472">_xlfn.IFS(AC4472="","Unknown",AC4472&lt;18,"0-17",AC4472&lt;35,"18-34",AC4472&lt;50,"35-49",AC4472&lt;65,"50-64",TRUE,"65+")</f>
        <v>65+</v>
      </c>
      <c r="AE4472">
        <f>IFERROR(_xlfn.XLOOKUP($B4472,enrollment!$A$2:$A$801,enrollment!$O$2:$O$801),"")</f>
        <v>6789012345</v>
      </c>
      <c r="AF4472">
        <f>IFERROR(_xlfn.XLOOKUP($AE4472,providers!$B$2:$B$11,providers!$Q$2:$Q$11),"")</f>
        <v>4.0999999999999996</v>
      </c>
      <c r="AG4472" s="1">
        <f t="shared" si="69"/>
        <v>45566</v>
      </c>
    </row>
    <row r="4473" spans="1:33" x14ac:dyDescent="0.25">
      <c r="A4473" t="s">
        <v>5153</v>
      </c>
      <c r="B4473" t="s">
        <v>5154</v>
      </c>
      <c r="C4473">
        <v>9012345678</v>
      </c>
      <c r="D4473">
        <v>9012345678</v>
      </c>
      <c r="E4473" s="1">
        <v>45535</v>
      </c>
      <c r="F4473" s="1">
        <v>45535</v>
      </c>
      <c r="G4473" s="1">
        <v>45553</v>
      </c>
      <c r="H4473" t="s">
        <v>67</v>
      </c>
      <c r="I4473">
        <v>21</v>
      </c>
      <c r="J4473" t="s">
        <v>99</v>
      </c>
      <c r="K4473">
        <v>99223</v>
      </c>
      <c r="O4473">
        <v>1</v>
      </c>
      <c r="P4473">
        <v>31004</v>
      </c>
      <c r="Q4473">
        <v>20002.580000000002</v>
      </c>
      <c r="R4473">
        <v>16002.06</v>
      </c>
      <c r="S4473">
        <v>4000.52</v>
      </c>
      <c r="T4473" t="s">
        <v>30</v>
      </c>
      <c r="V4473">
        <v>1</v>
      </c>
      <c r="W4473" s="2" t="s">
        <v>68</v>
      </c>
      <c r="X4473" t="s">
        <v>52</v>
      </c>
      <c r="Y4473" t="s">
        <v>44</v>
      </c>
      <c r="Z4473" t="s">
        <v>69</v>
      </c>
      <c r="AA4473" t="str">
        <f>IFERROR(_xlfn.XLOOKUP($J4473,avoidable_ed_reference!$A$2:$A$13,avoidable_ed_reference!$C$2:$C$13),"Not Classified")</f>
        <v>Not Classified</v>
      </c>
      <c r="AB4473" t="str">
        <f>IFERROR(_xlfn.XLOOKUP($B4473,enrollment!$A$2:$A$801,enrollment!$I$2:$I$801),"")</f>
        <v>TN</v>
      </c>
      <c r="AC4473">
        <f>IFERROR(_xlfn.XLOOKUP($B4473,enrollment!$A$2:$A$801,enrollment!$L$2:$L$801),"")</f>
        <v>30</v>
      </c>
      <c r="AD4473" t="str" cm="1">
        <f t="array" ref="AD4473">_xlfn.IFS(AC4473="","Unknown",AC4473&lt;18,"0-17",AC4473&lt;35,"18-34",AC4473&lt;50,"35-49",AC4473&lt;65,"50-64",TRUE,"65+")</f>
        <v>18-34</v>
      </c>
      <c r="AE4473">
        <f>IFERROR(_xlfn.XLOOKUP($B4473,enrollment!$A$2:$A$801,enrollment!$O$2:$O$801),"")</f>
        <v>5678901234</v>
      </c>
      <c r="AF4473">
        <f>IFERROR(_xlfn.XLOOKUP($AE4473,providers!$B$2:$B$11,providers!$Q$2:$Q$11),"")</f>
        <v>3.8</v>
      </c>
      <c r="AG4473" s="1">
        <f t="shared" si="69"/>
        <v>45505</v>
      </c>
    </row>
    <row r="4474" spans="1:33" x14ac:dyDescent="0.25">
      <c r="A4474" t="s">
        <v>5155</v>
      </c>
      <c r="B4474" t="s">
        <v>5154</v>
      </c>
      <c r="C4474">
        <v>3456789012</v>
      </c>
      <c r="D4474">
        <v>3456789012</v>
      </c>
      <c r="E4474" s="1">
        <v>45632</v>
      </c>
      <c r="F4474" s="1">
        <v>45632</v>
      </c>
      <c r="G4474" s="1">
        <v>45660</v>
      </c>
      <c r="H4474" t="s">
        <v>28</v>
      </c>
      <c r="I4474">
        <v>23</v>
      </c>
      <c r="J4474" t="s">
        <v>91</v>
      </c>
      <c r="K4474">
        <v>99284</v>
      </c>
      <c r="O4474">
        <v>1</v>
      </c>
      <c r="P4474">
        <v>2314.89</v>
      </c>
      <c r="Q4474">
        <v>1286.05</v>
      </c>
      <c r="R4474">
        <v>1028.8399999999999</v>
      </c>
      <c r="S4474">
        <v>257.20999999999998</v>
      </c>
      <c r="T4474" t="s">
        <v>30</v>
      </c>
      <c r="X4474" t="s">
        <v>52</v>
      </c>
      <c r="Y4474" t="s">
        <v>44</v>
      </c>
      <c r="Z4474" t="s">
        <v>45</v>
      </c>
      <c r="AA4474" t="str">
        <f>IFERROR(_xlfn.XLOOKUP($J4474,avoidable_ed_reference!$A$2:$A$13,avoidable_ed_reference!$C$2:$C$13),"Not Classified")</f>
        <v>Avoidable</v>
      </c>
      <c r="AB4474" t="str">
        <f>IFERROR(_xlfn.XLOOKUP($B4474,enrollment!$A$2:$A$801,enrollment!$I$2:$I$801),"")</f>
        <v>TN</v>
      </c>
      <c r="AC4474">
        <f>IFERROR(_xlfn.XLOOKUP($B4474,enrollment!$A$2:$A$801,enrollment!$L$2:$L$801),"")</f>
        <v>30</v>
      </c>
      <c r="AD4474" t="str" cm="1">
        <f t="array" ref="AD4474">_xlfn.IFS(AC4474="","Unknown",AC4474&lt;18,"0-17",AC4474&lt;35,"18-34",AC4474&lt;50,"35-49",AC4474&lt;65,"50-64",TRUE,"65+")</f>
        <v>18-34</v>
      </c>
      <c r="AE4474">
        <f>IFERROR(_xlfn.XLOOKUP($B4474,enrollment!$A$2:$A$801,enrollment!$O$2:$O$801),"")</f>
        <v>5678901234</v>
      </c>
      <c r="AF4474">
        <f>IFERROR(_xlfn.XLOOKUP($AE4474,providers!$B$2:$B$11,providers!$Q$2:$Q$11),"")</f>
        <v>3.8</v>
      </c>
      <c r="AG4474" s="1">
        <f t="shared" si="69"/>
        <v>45627</v>
      </c>
    </row>
    <row r="4475" spans="1:33" x14ac:dyDescent="0.25">
      <c r="A4475" t="s">
        <v>5156</v>
      </c>
      <c r="B4475" t="s">
        <v>5154</v>
      </c>
      <c r="C4475">
        <v>3456789012</v>
      </c>
      <c r="D4475">
        <v>3456789012</v>
      </c>
      <c r="E4475" s="1">
        <v>45631</v>
      </c>
      <c r="F4475" s="1">
        <v>45631</v>
      </c>
      <c r="G4475" s="1">
        <v>45655</v>
      </c>
      <c r="H4475" t="s">
        <v>28</v>
      </c>
      <c r="I4475">
        <v>23</v>
      </c>
      <c r="J4475" t="s">
        <v>127</v>
      </c>
      <c r="K4475">
        <v>99284</v>
      </c>
      <c r="O4475">
        <v>1</v>
      </c>
      <c r="P4475">
        <v>2480.85</v>
      </c>
      <c r="Q4475">
        <v>1378.25</v>
      </c>
      <c r="R4475">
        <v>1102.5999999999999</v>
      </c>
      <c r="S4475">
        <v>275.64999999999998</v>
      </c>
      <c r="T4475" t="s">
        <v>30</v>
      </c>
      <c r="X4475" t="s">
        <v>52</v>
      </c>
      <c r="Y4475" t="s">
        <v>44</v>
      </c>
      <c r="Z4475" t="s">
        <v>45</v>
      </c>
      <c r="AA4475" t="str">
        <f>IFERROR(_xlfn.XLOOKUP($J4475,avoidable_ed_reference!$A$2:$A$13,avoidable_ed_reference!$C$2:$C$13),"Not Classified")</f>
        <v>Avoidable</v>
      </c>
      <c r="AB4475" t="str">
        <f>IFERROR(_xlfn.XLOOKUP($B4475,enrollment!$A$2:$A$801,enrollment!$I$2:$I$801),"")</f>
        <v>TN</v>
      </c>
      <c r="AC4475">
        <f>IFERROR(_xlfn.XLOOKUP($B4475,enrollment!$A$2:$A$801,enrollment!$L$2:$L$801),"")</f>
        <v>30</v>
      </c>
      <c r="AD4475" t="str" cm="1">
        <f t="array" ref="AD4475">_xlfn.IFS(AC4475="","Unknown",AC4475&lt;18,"0-17",AC4475&lt;35,"18-34",AC4475&lt;50,"35-49",AC4475&lt;65,"50-64",TRUE,"65+")</f>
        <v>18-34</v>
      </c>
      <c r="AE4475">
        <f>IFERROR(_xlfn.XLOOKUP($B4475,enrollment!$A$2:$A$801,enrollment!$O$2:$O$801),"")</f>
        <v>5678901234</v>
      </c>
      <c r="AF4475">
        <f>IFERROR(_xlfn.XLOOKUP($AE4475,providers!$B$2:$B$11,providers!$Q$2:$Q$11),"")</f>
        <v>3.8</v>
      </c>
      <c r="AG4475" s="1">
        <f t="shared" si="69"/>
        <v>45627</v>
      </c>
    </row>
    <row r="4476" spans="1:33" x14ac:dyDescent="0.25">
      <c r="A4476" t="s">
        <v>5157</v>
      </c>
      <c r="B4476" t="s">
        <v>5158</v>
      </c>
      <c r="C4476">
        <v>6789012345</v>
      </c>
      <c r="D4476">
        <v>6789012345</v>
      </c>
      <c r="E4476" s="1">
        <v>45496</v>
      </c>
      <c r="F4476" s="1">
        <v>45496</v>
      </c>
      <c r="G4476" s="1">
        <v>45529</v>
      </c>
      <c r="H4476" t="s">
        <v>28</v>
      </c>
      <c r="I4476">
        <v>23</v>
      </c>
      <c r="J4476" t="s">
        <v>42</v>
      </c>
      <c r="K4476">
        <v>99284</v>
      </c>
      <c r="O4476">
        <v>1</v>
      </c>
      <c r="P4476">
        <v>2045.57</v>
      </c>
      <c r="Q4476">
        <v>1136.43</v>
      </c>
      <c r="R4476">
        <v>909.14</v>
      </c>
      <c r="S4476">
        <v>227.29</v>
      </c>
      <c r="T4476" t="s">
        <v>30</v>
      </c>
      <c r="X4476" t="s">
        <v>43</v>
      </c>
      <c r="Y4476" t="s">
        <v>44</v>
      </c>
      <c r="Z4476" t="s">
        <v>45</v>
      </c>
      <c r="AA4476" t="str">
        <f>IFERROR(_xlfn.XLOOKUP($J4476,avoidable_ed_reference!$A$2:$A$13,avoidable_ed_reference!$C$2:$C$13),"Not Classified")</f>
        <v>Non-Avoidable</v>
      </c>
      <c r="AB4476" t="str">
        <f>IFERROR(_xlfn.XLOOKUP($B4476,enrollment!$A$2:$A$801,enrollment!$I$2:$I$801),"")</f>
        <v>KY</v>
      </c>
      <c r="AC4476">
        <f>IFERROR(_xlfn.XLOOKUP($B4476,enrollment!$A$2:$A$801,enrollment!$L$2:$L$801),"")</f>
        <v>49</v>
      </c>
      <c r="AD4476" t="str" cm="1">
        <f t="array" ref="AD4476">_xlfn.IFS(AC4476="","Unknown",AC4476&lt;18,"0-17",AC4476&lt;35,"18-34",AC4476&lt;50,"35-49",AC4476&lt;65,"50-64",TRUE,"65+")</f>
        <v>35-49</v>
      </c>
      <c r="AE4476">
        <f>IFERROR(_xlfn.XLOOKUP($B4476,enrollment!$A$2:$A$801,enrollment!$O$2:$O$801),"")</f>
        <v>9012345678</v>
      </c>
      <c r="AF4476">
        <f>IFERROR(_xlfn.XLOOKUP($AE4476,providers!$B$2:$B$11,providers!$Q$2:$Q$11),"")</f>
        <v>4.3</v>
      </c>
      <c r="AG4476" s="1">
        <f t="shared" si="69"/>
        <v>45474</v>
      </c>
    </row>
    <row r="4477" spans="1:33" x14ac:dyDescent="0.25">
      <c r="A4477" t="s">
        <v>5159</v>
      </c>
      <c r="B4477" t="s">
        <v>5158</v>
      </c>
      <c r="C4477">
        <v>6789012345</v>
      </c>
      <c r="D4477">
        <v>6789012345</v>
      </c>
      <c r="E4477" s="1">
        <v>45548</v>
      </c>
      <c r="F4477" s="1">
        <v>45548</v>
      </c>
      <c r="G4477" s="1">
        <v>45571</v>
      </c>
      <c r="H4477" t="s">
        <v>28</v>
      </c>
      <c r="I4477">
        <v>23</v>
      </c>
      <c r="J4477" t="s">
        <v>42</v>
      </c>
      <c r="K4477">
        <v>99284</v>
      </c>
      <c r="O4477">
        <v>1</v>
      </c>
      <c r="P4477">
        <v>1540.71</v>
      </c>
      <c r="Q4477">
        <v>855.95</v>
      </c>
      <c r="R4477">
        <v>684.76</v>
      </c>
      <c r="S4477">
        <v>171.19</v>
      </c>
      <c r="T4477" t="s">
        <v>30</v>
      </c>
      <c r="X4477" t="s">
        <v>43</v>
      </c>
      <c r="Y4477" t="s">
        <v>44</v>
      </c>
      <c r="Z4477" t="s">
        <v>45</v>
      </c>
      <c r="AA4477" t="str">
        <f>IFERROR(_xlfn.XLOOKUP($J4477,avoidable_ed_reference!$A$2:$A$13,avoidable_ed_reference!$C$2:$C$13),"Not Classified")</f>
        <v>Non-Avoidable</v>
      </c>
      <c r="AB4477" t="str">
        <f>IFERROR(_xlfn.XLOOKUP($B4477,enrollment!$A$2:$A$801,enrollment!$I$2:$I$801),"")</f>
        <v>KY</v>
      </c>
      <c r="AC4477">
        <f>IFERROR(_xlfn.XLOOKUP($B4477,enrollment!$A$2:$A$801,enrollment!$L$2:$L$801),"")</f>
        <v>49</v>
      </c>
      <c r="AD4477" t="str" cm="1">
        <f t="array" ref="AD4477">_xlfn.IFS(AC4477="","Unknown",AC4477&lt;18,"0-17",AC4477&lt;35,"18-34",AC4477&lt;50,"35-49",AC4477&lt;65,"50-64",TRUE,"65+")</f>
        <v>35-49</v>
      </c>
      <c r="AE4477">
        <f>IFERROR(_xlfn.XLOOKUP($B4477,enrollment!$A$2:$A$801,enrollment!$O$2:$O$801),"")</f>
        <v>9012345678</v>
      </c>
      <c r="AF4477">
        <f>IFERROR(_xlfn.XLOOKUP($AE4477,providers!$B$2:$B$11,providers!$Q$2:$Q$11),"")</f>
        <v>4.3</v>
      </c>
      <c r="AG4477" s="1">
        <f t="shared" si="69"/>
        <v>45536</v>
      </c>
    </row>
    <row r="4478" spans="1:33" x14ac:dyDescent="0.25">
      <c r="A4478" t="s">
        <v>5160</v>
      </c>
      <c r="B4478" t="s">
        <v>5158</v>
      </c>
      <c r="C4478">
        <v>5678901234</v>
      </c>
      <c r="D4478">
        <v>5678901234</v>
      </c>
      <c r="E4478" s="1">
        <v>45526</v>
      </c>
      <c r="F4478" s="1">
        <v>45526</v>
      </c>
      <c r="G4478" s="1">
        <v>45541</v>
      </c>
      <c r="H4478" t="s">
        <v>28</v>
      </c>
      <c r="I4478">
        <v>20</v>
      </c>
      <c r="J4478" t="s">
        <v>35</v>
      </c>
      <c r="K4478">
        <v>99213</v>
      </c>
      <c r="O4478">
        <v>1</v>
      </c>
      <c r="P4478">
        <v>188.18</v>
      </c>
      <c r="Q4478">
        <v>144.75</v>
      </c>
      <c r="R4478">
        <v>115.8</v>
      </c>
      <c r="S4478">
        <v>28.95</v>
      </c>
      <c r="T4478" t="s">
        <v>30</v>
      </c>
      <c r="X4478" t="s">
        <v>43</v>
      </c>
      <c r="Y4478" t="s">
        <v>44</v>
      </c>
      <c r="Z4478" t="s">
        <v>36</v>
      </c>
      <c r="AA4478" t="str">
        <f>IFERROR(_xlfn.XLOOKUP($J4478,avoidable_ed_reference!$A$2:$A$13,avoidable_ed_reference!$C$2:$C$13),"Not Classified")</f>
        <v>Avoidable</v>
      </c>
      <c r="AB4478" t="str">
        <f>IFERROR(_xlfn.XLOOKUP($B4478,enrollment!$A$2:$A$801,enrollment!$I$2:$I$801),"")</f>
        <v>KY</v>
      </c>
      <c r="AC4478">
        <f>IFERROR(_xlfn.XLOOKUP($B4478,enrollment!$A$2:$A$801,enrollment!$L$2:$L$801),"")</f>
        <v>49</v>
      </c>
      <c r="AD4478" t="str" cm="1">
        <f t="array" ref="AD4478">_xlfn.IFS(AC4478="","Unknown",AC4478&lt;18,"0-17",AC4478&lt;35,"18-34",AC4478&lt;50,"35-49",AC4478&lt;65,"50-64",TRUE,"65+")</f>
        <v>35-49</v>
      </c>
      <c r="AE4478">
        <f>IFERROR(_xlfn.XLOOKUP($B4478,enrollment!$A$2:$A$801,enrollment!$O$2:$O$801),"")</f>
        <v>9012345678</v>
      </c>
      <c r="AF4478">
        <f>IFERROR(_xlfn.XLOOKUP($AE4478,providers!$B$2:$B$11,providers!$Q$2:$Q$11),"")</f>
        <v>4.3</v>
      </c>
      <c r="AG4478" s="1">
        <f t="shared" si="69"/>
        <v>45505</v>
      </c>
    </row>
    <row r="4479" spans="1:33" x14ac:dyDescent="0.25">
      <c r="A4479" t="s">
        <v>5161</v>
      </c>
      <c r="B4479" t="s">
        <v>5158</v>
      </c>
      <c r="C4479">
        <v>7890123456</v>
      </c>
      <c r="D4479">
        <v>7890123456</v>
      </c>
      <c r="E4479" s="1">
        <v>45639</v>
      </c>
      <c r="F4479" s="1">
        <v>45639</v>
      </c>
      <c r="G4479" s="1">
        <v>45655</v>
      </c>
      <c r="H4479" t="s">
        <v>28</v>
      </c>
      <c r="I4479">
        <v>23</v>
      </c>
      <c r="J4479" t="s">
        <v>91</v>
      </c>
      <c r="K4479">
        <v>99284</v>
      </c>
      <c r="O4479">
        <v>1</v>
      </c>
      <c r="P4479">
        <v>1705.41</v>
      </c>
      <c r="Q4479">
        <v>947.45</v>
      </c>
      <c r="R4479">
        <v>757.96</v>
      </c>
      <c r="S4479">
        <v>189.49</v>
      </c>
      <c r="T4479" t="s">
        <v>30</v>
      </c>
      <c r="X4479" t="s">
        <v>43</v>
      </c>
      <c r="Y4479" t="s">
        <v>44</v>
      </c>
      <c r="Z4479" t="s">
        <v>45</v>
      </c>
      <c r="AA4479" t="str">
        <f>IFERROR(_xlfn.XLOOKUP($J4479,avoidable_ed_reference!$A$2:$A$13,avoidable_ed_reference!$C$2:$C$13),"Not Classified")</f>
        <v>Avoidable</v>
      </c>
      <c r="AB4479" t="str">
        <f>IFERROR(_xlfn.XLOOKUP($B4479,enrollment!$A$2:$A$801,enrollment!$I$2:$I$801),"")</f>
        <v>KY</v>
      </c>
      <c r="AC4479">
        <f>IFERROR(_xlfn.XLOOKUP($B4479,enrollment!$A$2:$A$801,enrollment!$L$2:$L$801),"")</f>
        <v>49</v>
      </c>
      <c r="AD4479" t="str" cm="1">
        <f t="array" ref="AD4479">_xlfn.IFS(AC4479="","Unknown",AC4479&lt;18,"0-17",AC4479&lt;35,"18-34",AC4479&lt;50,"35-49",AC4479&lt;65,"50-64",TRUE,"65+")</f>
        <v>35-49</v>
      </c>
      <c r="AE4479">
        <f>IFERROR(_xlfn.XLOOKUP($B4479,enrollment!$A$2:$A$801,enrollment!$O$2:$O$801),"")</f>
        <v>9012345678</v>
      </c>
      <c r="AF4479">
        <f>IFERROR(_xlfn.XLOOKUP($AE4479,providers!$B$2:$B$11,providers!$Q$2:$Q$11),"")</f>
        <v>4.3</v>
      </c>
      <c r="AG4479" s="1">
        <f t="shared" si="69"/>
        <v>45627</v>
      </c>
    </row>
    <row r="4480" spans="1:33" x14ac:dyDescent="0.25">
      <c r="A4480" t="s">
        <v>5162</v>
      </c>
      <c r="B4480" t="s">
        <v>5158</v>
      </c>
      <c r="C4480">
        <v>9012345678</v>
      </c>
      <c r="D4480">
        <v>9012345678</v>
      </c>
      <c r="E4480" s="1">
        <v>45410</v>
      </c>
      <c r="F4480" s="1">
        <v>45410</v>
      </c>
      <c r="G4480" s="1">
        <v>45437</v>
      </c>
      <c r="H4480" t="s">
        <v>28</v>
      </c>
      <c r="I4480">
        <v>11</v>
      </c>
      <c r="J4480" t="s">
        <v>35</v>
      </c>
      <c r="K4480">
        <v>99213</v>
      </c>
      <c r="O4480">
        <v>1</v>
      </c>
      <c r="P4480">
        <v>205.46</v>
      </c>
      <c r="Q4480">
        <v>152.19</v>
      </c>
      <c r="R4480">
        <v>121.75</v>
      </c>
      <c r="S4480">
        <v>30.44</v>
      </c>
      <c r="T4480" t="s">
        <v>30</v>
      </c>
      <c r="X4480" t="s">
        <v>43</v>
      </c>
      <c r="Y4480" t="s">
        <v>44</v>
      </c>
      <c r="Z4480" t="s">
        <v>39</v>
      </c>
      <c r="AA4480" t="str">
        <f>IFERROR(_xlfn.XLOOKUP($J4480,avoidable_ed_reference!$A$2:$A$13,avoidable_ed_reference!$C$2:$C$13),"Not Classified")</f>
        <v>Avoidable</v>
      </c>
      <c r="AB4480" t="str">
        <f>IFERROR(_xlfn.XLOOKUP($B4480,enrollment!$A$2:$A$801,enrollment!$I$2:$I$801),"")</f>
        <v>KY</v>
      </c>
      <c r="AC4480">
        <f>IFERROR(_xlfn.XLOOKUP($B4480,enrollment!$A$2:$A$801,enrollment!$L$2:$L$801),"")</f>
        <v>49</v>
      </c>
      <c r="AD4480" t="str" cm="1">
        <f t="array" ref="AD4480">_xlfn.IFS(AC4480="","Unknown",AC4480&lt;18,"0-17",AC4480&lt;35,"18-34",AC4480&lt;50,"35-49",AC4480&lt;65,"50-64",TRUE,"65+")</f>
        <v>35-49</v>
      </c>
      <c r="AE4480">
        <f>IFERROR(_xlfn.XLOOKUP($B4480,enrollment!$A$2:$A$801,enrollment!$O$2:$O$801),"")</f>
        <v>9012345678</v>
      </c>
      <c r="AF4480">
        <f>IFERROR(_xlfn.XLOOKUP($AE4480,providers!$B$2:$B$11,providers!$Q$2:$Q$11),"")</f>
        <v>4.3</v>
      </c>
      <c r="AG4480" s="1">
        <f t="shared" si="69"/>
        <v>45383</v>
      </c>
    </row>
    <row r="4481" spans="1:33" x14ac:dyDescent="0.25">
      <c r="A4481" t="s">
        <v>5163</v>
      </c>
      <c r="B4481" t="s">
        <v>5158</v>
      </c>
      <c r="C4481">
        <v>9012345678</v>
      </c>
      <c r="D4481">
        <v>9012345678</v>
      </c>
      <c r="E4481" s="1">
        <v>45460</v>
      </c>
      <c r="F4481" s="1">
        <v>45460</v>
      </c>
      <c r="G4481" s="1">
        <v>45484</v>
      </c>
      <c r="H4481" t="s">
        <v>28</v>
      </c>
      <c r="I4481">
        <v>11</v>
      </c>
      <c r="J4481" t="s">
        <v>47</v>
      </c>
      <c r="K4481">
        <v>99213</v>
      </c>
      <c r="O4481">
        <v>1</v>
      </c>
      <c r="P4481">
        <v>219.64</v>
      </c>
      <c r="Q4481">
        <v>162.69999999999999</v>
      </c>
      <c r="R4481">
        <v>130.16</v>
      </c>
      <c r="S4481">
        <v>32.54</v>
      </c>
      <c r="T4481" t="s">
        <v>30</v>
      </c>
      <c r="X4481" t="s">
        <v>43</v>
      </c>
      <c r="Y4481" t="s">
        <v>44</v>
      </c>
      <c r="Z4481" t="s">
        <v>39</v>
      </c>
      <c r="AA4481" t="str">
        <f>IFERROR(_xlfn.XLOOKUP($J4481,avoidable_ed_reference!$A$2:$A$13,avoidable_ed_reference!$C$2:$C$13),"Not Classified")</f>
        <v>Not Classified</v>
      </c>
      <c r="AB4481" t="str">
        <f>IFERROR(_xlfn.XLOOKUP($B4481,enrollment!$A$2:$A$801,enrollment!$I$2:$I$801),"")</f>
        <v>KY</v>
      </c>
      <c r="AC4481">
        <f>IFERROR(_xlfn.XLOOKUP($B4481,enrollment!$A$2:$A$801,enrollment!$L$2:$L$801),"")</f>
        <v>49</v>
      </c>
      <c r="AD4481" t="str" cm="1">
        <f t="array" ref="AD4481">_xlfn.IFS(AC4481="","Unknown",AC4481&lt;18,"0-17",AC4481&lt;35,"18-34",AC4481&lt;50,"35-49",AC4481&lt;65,"50-64",TRUE,"65+")</f>
        <v>35-49</v>
      </c>
      <c r="AE4481">
        <f>IFERROR(_xlfn.XLOOKUP($B4481,enrollment!$A$2:$A$801,enrollment!$O$2:$O$801),"")</f>
        <v>9012345678</v>
      </c>
      <c r="AF4481">
        <f>IFERROR(_xlfn.XLOOKUP($AE4481,providers!$B$2:$B$11,providers!$Q$2:$Q$11),"")</f>
        <v>4.3</v>
      </c>
      <c r="AG4481" s="1">
        <f t="shared" si="69"/>
        <v>45444</v>
      </c>
    </row>
    <row r="4482" spans="1:33" x14ac:dyDescent="0.25">
      <c r="A4482" t="s">
        <v>5164</v>
      </c>
      <c r="B4482" t="s">
        <v>5165</v>
      </c>
      <c r="C4482">
        <v>2345678901</v>
      </c>
      <c r="D4482">
        <v>2345678901</v>
      </c>
      <c r="E4482" s="1">
        <v>45555</v>
      </c>
      <c r="F4482" s="1">
        <v>45555</v>
      </c>
      <c r="G4482" s="1">
        <v>45581</v>
      </c>
      <c r="H4482" t="s">
        <v>28</v>
      </c>
      <c r="I4482">
        <v>11</v>
      </c>
      <c r="J4482" t="s">
        <v>47</v>
      </c>
      <c r="K4482">
        <v>99213</v>
      </c>
      <c r="O4482">
        <v>1</v>
      </c>
      <c r="P4482">
        <v>232.7</v>
      </c>
      <c r="Q4482">
        <v>172.37</v>
      </c>
      <c r="R4482">
        <v>137.9</v>
      </c>
      <c r="S4482">
        <v>34.47</v>
      </c>
      <c r="T4482" t="s">
        <v>30</v>
      </c>
      <c r="X4482" t="s">
        <v>146</v>
      </c>
      <c r="Y4482" t="s">
        <v>147</v>
      </c>
      <c r="Z4482" t="s">
        <v>39</v>
      </c>
      <c r="AA4482" t="str">
        <f>IFERROR(_xlfn.XLOOKUP($J4482,avoidable_ed_reference!$A$2:$A$13,avoidable_ed_reference!$C$2:$C$13),"Not Classified")</f>
        <v>Not Classified</v>
      </c>
      <c r="AB4482" t="str">
        <f>IFERROR(_xlfn.XLOOKUP($B4482,enrollment!$A$2:$A$801,enrollment!$I$2:$I$801),"")</f>
        <v>OH</v>
      </c>
      <c r="AC4482">
        <f>IFERROR(_xlfn.XLOOKUP($B4482,enrollment!$A$2:$A$801,enrollment!$L$2:$L$801),"")</f>
        <v>70</v>
      </c>
      <c r="AD4482" t="str" cm="1">
        <f t="array" ref="AD4482">_xlfn.IFS(AC4482="","Unknown",AC4482&lt;18,"0-17",AC4482&lt;35,"18-34",AC4482&lt;50,"35-49",AC4482&lt;65,"50-64",TRUE,"65+")</f>
        <v>65+</v>
      </c>
      <c r="AE4482">
        <f>IFERROR(_xlfn.XLOOKUP($B4482,enrollment!$A$2:$A$801,enrollment!$O$2:$O$801),"")</f>
        <v>2345678901</v>
      </c>
      <c r="AF4482">
        <f>IFERROR(_xlfn.XLOOKUP($AE4482,providers!$B$2:$B$11,providers!$Q$2:$Q$11),"")</f>
        <v>4.2</v>
      </c>
      <c r="AG4482" s="1">
        <f t="shared" si="69"/>
        <v>45536</v>
      </c>
    </row>
    <row r="4483" spans="1:33" x14ac:dyDescent="0.25">
      <c r="A4483" t="s">
        <v>5166</v>
      </c>
      <c r="B4483" t="s">
        <v>5165</v>
      </c>
      <c r="C4483">
        <v>5678901234</v>
      </c>
      <c r="D4483">
        <v>5678901234</v>
      </c>
      <c r="E4483" s="1">
        <v>45369</v>
      </c>
      <c r="F4483" s="1">
        <v>45369</v>
      </c>
      <c r="G4483" s="1">
        <v>45397</v>
      </c>
      <c r="H4483" t="s">
        <v>28</v>
      </c>
      <c r="I4483">
        <v>20</v>
      </c>
      <c r="J4483" t="s">
        <v>35</v>
      </c>
      <c r="K4483">
        <v>99213</v>
      </c>
      <c r="O4483">
        <v>1</v>
      </c>
      <c r="P4483">
        <v>150.58000000000001</v>
      </c>
      <c r="Q4483">
        <v>115.83</v>
      </c>
      <c r="R4483">
        <v>92.66</v>
      </c>
      <c r="S4483">
        <v>23.17</v>
      </c>
      <c r="T4483" t="s">
        <v>30</v>
      </c>
      <c r="X4483" t="s">
        <v>146</v>
      </c>
      <c r="Y4483" t="s">
        <v>147</v>
      </c>
      <c r="Z4483" t="s">
        <v>36</v>
      </c>
      <c r="AA4483" t="str">
        <f>IFERROR(_xlfn.XLOOKUP($J4483,avoidable_ed_reference!$A$2:$A$13,avoidable_ed_reference!$C$2:$C$13),"Not Classified")</f>
        <v>Avoidable</v>
      </c>
      <c r="AB4483" t="str">
        <f>IFERROR(_xlfn.XLOOKUP($B4483,enrollment!$A$2:$A$801,enrollment!$I$2:$I$801),"")</f>
        <v>OH</v>
      </c>
      <c r="AC4483">
        <f>IFERROR(_xlfn.XLOOKUP($B4483,enrollment!$A$2:$A$801,enrollment!$L$2:$L$801),"")</f>
        <v>70</v>
      </c>
      <c r="AD4483" t="str" cm="1">
        <f t="array" ref="AD4483">_xlfn.IFS(AC4483="","Unknown",AC4483&lt;18,"0-17",AC4483&lt;35,"18-34",AC4483&lt;50,"35-49",AC4483&lt;65,"50-64",TRUE,"65+")</f>
        <v>65+</v>
      </c>
      <c r="AE4483">
        <f>IFERROR(_xlfn.XLOOKUP($B4483,enrollment!$A$2:$A$801,enrollment!$O$2:$O$801),"")</f>
        <v>2345678901</v>
      </c>
      <c r="AF4483">
        <f>IFERROR(_xlfn.XLOOKUP($AE4483,providers!$B$2:$B$11,providers!$Q$2:$Q$11),"")</f>
        <v>4.2</v>
      </c>
      <c r="AG4483" s="1">
        <f t="shared" ref="AG4483:AG4546" si="70">EOMONTH(E4483,-1)+1</f>
        <v>45352</v>
      </c>
    </row>
    <row r="4484" spans="1:33" x14ac:dyDescent="0.25">
      <c r="A4484" t="s">
        <v>5167</v>
      </c>
      <c r="B4484" t="s">
        <v>5165</v>
      </c>
      <c r="C4484">
        <v>2345678901</v>
      </c>
      <c r="D4484">
        <v>2345678901</v>
      </c>
      <c r="E4484" s="1">
        <v>45336</v>
      </c>
      <c r="F4484" s="1">
        <v>45336</v>
      </c>
      <c r="G4484" s="1">
        <v>45353</v>
      </c>
      <c r="H4484" t="s">
        <v>28</v>
      </c>
      <c r="I4484">
        <v>11</v>
      </c>
      <c r="J4484" t="s">
        <v>47</v>
      </c>
      <c r="K4484">
        <v>99213</v>
      </c>
      <c r="O4484">
        <v>1</v>
      </c>
      <c r="P4484">
        <v>222.79</v>
      </c>
      <c r="Q4484">
        <v>165.03</v>
      </c>
      <c r="R4484">
        <v>132.02000000000001</v>
      </c>
      <c r="S4484">
        <v>33.01</v>
      </c>
      <c r="T4484" t="s">
        <v>30</v>
      </c>
      <c r="X4484" t="s">
        <v>146</v>
      </c>
      <c r="Y4484" t="s">
        <v>147</v>
      </c>
      <c r="Z4484" t="s">
        <v>39</v>
      </c>
      <c r="AA4484" t="str">
        <f>IFERROR(_xlfn.XLOOKUP($J4484,avoidable_ed_reference!$A$2:$A$13,avoidable_ed_reference!$C$2:$C$13),"Not Classified")</f>
        <v>Not Classified</v>
      </c>
      <c r="AB4484" t="str">
        <f>IFERROR(_xlfn.XLOOKUP($B4484,enrollment!$A$2:$A$801,enrollment!$I$2:$I$801),"")</f>
        <v>OH</v>
      </c>
      <c r="AC4484">
        <f>IFERROR(_xlfn.XLOOKUP($B4484,enrollment!$A$2:$A$801,enrollment!$L$2:$L$801),"")</f>
        <v>70</v>
      </c>
      <c r="AD4484" t="str" cm="1">
        <f t="array" ref="AD4484">_xlfn.IFS(AC4484="","Unknown",AC4484&lt;18,"0-17",AC4484&lt;35,"18-34",AC4484&lt;50,"35-49",AC4484&lt;65,"50-64",TRUE,"65+")</f>
        <v>65+</v>
      </c>
      <c r="AE4484">
        <f>IFERROR(_xlfn.XLOOKUP($B4484,enrollment!$A$2:$A$801,enrollment!$O$2:$O$801),"")</f>
        <v>2345678901</v>
      </c>
      <c r="AF4484">
        <f>IFERROR(_xlfn.XLOOKUP($AE4484,providers!$B$2:$B$11,providers!$Q$2:$Q$11),"")</f>
        <v>4.2</v>
      </c>
      <c r="AG4484" s="1">
        <f t="shared" si="70"/>
        <v>45323</v>
      </c>
    </row>
    <row r="4485" spans="1:33" x14ac:dyDescent="0.25">
      <c r="A4485" t="s">
        <v>5168</v>
      </c>
      <c r="B4485" t="s">
        <v>5165</v>
      </c>
      <c r="C4485">
        <v>2345678901</v>
      </c>
      <c r="D4485">
        <v>2345678901</v>
      </c>
      <c r="E4485" s="1">
        <v>45304</v>
      </c>
      <c r="F4485" s="1">
        <v>45304</v>
      </c>
      <c r="G4485" s="1">
        <v>45332</v>
      </c>
      <c r="H4485" t="s">
        <v>28</v>
      </c>
      <c r="I4485">
        <v>11</v>
      </c>
      <c r="J4485" t="s">
        <v>47</v>
      </c>
      <c r="K4485">
        <v>99213</v>
      </c>
      <c r="O4485">
        <v>1</v>
      </c>
      <c r="P4485">
        <v>205.51</v>
      </c>
      <c r="Q4485">
        <v>152.22999999999999</v>
      </c>
      <c r="R4485">
        <v>121.78</v>
      </c>
      <c r="S4485">
        <v>30.45</v>
      </c>
      <c r="T4485" t="s">
        <v>30</v>
      </c>
      <c r="X4485" t="s">
        <v>146</v>
      </c>
      <c r="Y4485" t="s">
        <v>147</v>
      </c>
      <c r="Z4485" t="s">
        <v>39</v>
      </c>
      <c r="AA4485" t="str">
        <f>IFERROR(_xlfn.XLOOKUP($J4485,avoidable_ed_reference!$A$2:$A$13,avoidable_ed_reference!$C$2:$C$13),"Not Classified")</f>
        <v>Not Classified</v>
      </c>
      <c r="AB4485" t="str">
        <f>IFERROR(_xlfn.XLOOKUP($B4485,enrollment!$A$2:$A$801,enrollment!$I$2:$I$801),"")</f>
        <v>OH</v>
      </c>
      <c r="AC4485">
        <f>IFERROR(_xlfn.XLOOKUP($B4485,enrollment!$A$2:$A$801,enrollment!$L$2:$L$801),"")</f>
        <v>70</v>
      </c>
      <c r="AD4485" t="str" cm="1">
        <f t="array" ref="AD4485">_xlfn.IFS(AC4485="","Unknown",AC4485&lt;18,"0-17",AC4485&lt;35,"18-34",AC4485&lt;50,"35-49",AC4485&lt;65,"50-64",TRUE,"65+")</f>
        <v>65+</v>
      </c>
      <c r="AE4485">
        <f>IFERROR(_xlfn.XLOOKUP($B4485,enrollment!$A$2:$A$801,enrollment!$O$2:$O$801),"")</f>
        <v>2345678901</v>
      </c>
      <c r="AF4485">
        <f>IFERROR(_xlfn.XLOOKUP($AE4485,providers!$B$2:$B$11,providers!$Q$2:$Q$11),"")</f>
        <v>4.2</v>
      </c>
      <c r="AG4485" s="1">
        <f t="shared" si="70"/>
        <v>45292</v>
      </c>
    </row>
    <row r="4486" spans="1:33" x14ac:dyDescent="0.25">
      <c r="A4486" t="s">
        <v>5169</v>
      </c>
      <c r="B4486" t="s">
        <v>5165</v>
      </c>
      <c r="C4486">
        <v>3456789012</v>
      </c>
      <c r="D4486">
        <v>3456789012</v>
      </c>
      <c r="E4486" s="1">
        <v>45458</v>
      </c>
      <c r="F4486" s="1">
        <v>45458</v>
      </c>
      <c r="G4486" s="1">
        <v>45487</v>
      </c>
      <c r="H4486" t="s">
        <v>67</v>
      </c>
      <c r="I4486">
        <v>21</v>
      </c>
      <c r="J4486" t="s">
        <v>42</v>
      </c>
      <c r="K4486">
        <v>99223</v>
      </c>
      <c r="O4486">
        <v>1</v>
      </c>
      <c r="P4486">
        <v>21312.11</v>
      </c>
      <c r="Q4486">
        <v>13749.75</v>
      </c>
      <c r="R4486">
        <v>10999.8</v>
      </c>
      <c r="S4486">
        <v>2749.95</v>
      </c>
      <c r="T4486" t="s">
        <v>30</v>
      </c>
      <c r="V4486">
        <v>1</v>
      </c>
      <c r="W4486" s="2" t="s">
        <v>68</v>
      </c>
      <c r="X4486" t="s">
        <v>146</v>
      </c>
      <c r="Y4486" t="s">
        <v>147</v>
      </c>
      <c r="Z4486" t="s">
        <v>69</v>
      </c>
      <c r="AA4486" t="str">
        <f>IFERROR(_xlfn.XLOOKUP($J4486,avoidable_ed_reference!$A$2:$A$13,avoidable_ed_reference!$C$2:$C$13),"Not Classified")</f>
        <v>Non-Avoidable</v>
      </c>
      <c r="AB4486" t="str">
        <f>IFERROR(_xlfn.XLOOKUP($B4486,enrollment!$A$2:$A$801,enrollment!$I$2:$I$801),"")</f>
        <v>OH</v>
      </c>
      <c r="AC4486">
        <f>IFERROR(_xlfn.XLOOKUP($B4486,enrollment!$A$2:$A$801,enrollment!$L$2:$L$801),"")</f>
        <v>70</v>
      </c>
      <c r="AD4486" t="str" cm="1">
        <f t="array" ref="AD4486">_xlfn.IFS(AC4486="","Unknown",AC4486&lt;18,"0-17",AC4486&lt;35,"18-34",AC4486&lt;50,"35-49",AC4486&lt;65,"50-64",TRUE,"65+")</f>
        <v>65+</v>
      </c>
      <c r="AE4486">
        <f>IFERROR(_xlfn.XLOOKUP($B4486,enrollment!$A$2:$A$801,enrollment!$O$2:$O$801),"")</f>
        <v>2345678901</v>
      </c>
      <c r="AF4486">
        <f>IFERROR(_xlfn.XLOOKUP($AE4486,providers!$B$2:$B$11,providers!$Q$2:$Q$11),"")</f>
        <v>4.2</v>
      </c>
      <c r="AG4486" s="1">
        <f t="shared" si="70"/>
        <v>45444</v>
      </c>
    </row>
    <row r="4487" spans="1:33" x14ac:dyDescent="0.25">
      <c r="A4487" t="s">
        <v>5170</v>
      </c>
      <c r="B4487" t="s">
        <v>5165</v>
      </c>
      <c r="C4487">
        <v>3456789012</v>
      </c>
      <c r="D4487">
        <v>3456789012</v>
      </c>
      <c r="E4487" s="1">
        <v>45550</v>
      </c>
      <c r="F4487" s="1">
        <v>45550</v>
      </c>
      <c r="G4487" s="1">
        <v>45574</v>
      </c>
      <c r="H4487" t="s">
        <v>67</v>
      </c>
      <c r="I4487">
        <v>21</v>
      </c>
      <c r="J4487" t="s">
        <v>42</v>
      </c>
      <c r="K4487">
        <v>99223</v>
      </c>
      <c r="O4487">
        <v>1</v>
      </c>
      <c r="P4487">
        <v>20494.830000000002</v>
      </c>
      <c r="Q4487">
        <v>13222.47</v>
      </c>
      <c r="R4487">
        <v>10577.98</v>
      </c>
      <c r="S4487">
        <v>2644.49</v>
      </c>
      <c r="T4487" t="s">
        <v>30</v>
      </c>
      <c r="V4487">
        <v>1</v>
      </c>
      <c r="W4487" s="2" t="s">
        <v>68</v>
      </c>
      <c r="X4487" t="s">
        <v>146</v>
      </c>
      <c r="Y4487" t="s">
        <v>147</v>
      </c>
      <c r="Z4487" t="s">
        <v>69</v>
      </c>
      <c r="AA4487" t="str">
        <f>IFERROR(_xlfn.XLOOKUP($J4487,avoidable_ed_reference!$A$2:$A$13,avoidable_ed_reference!$C$2:$C$13),"Not Classified")</f>
        <v>Non-Avoidable</v>
      </c>
      <c r="AB4487" t="str">
        <f>IFERROR(_xlfn.XLOOKUP($B4487,enrollment!$A$2:$A$801,enrollment!$I$2:$I$801),"")</f>
        <v>OH</v>
      </c>
      <c r="AC4487">
        <f>IFERROR(_xlfn.XLOOKUP($B4487,enrollment!$A$2:$A$801,enrollment!$L$2:$L$801),"")</f>
        <v>70</v>
      </c>
      <c r="AD4487" t="str" cm="1">
        <f t="array" ref="AD4487">_xlfn.IFS(AC4487="","Unknown",AC4487&lt;18,"0-17",AC4487&lt;35,"18-34",AC4487&lt;50,"35-49",AC4487&lt;65,"50-64",TRUE,"65+")</f>
        <v>65+</v>
      </c>
      <c r="AE4487">
        <f>IFERROR(_xlfn.XLOOKUP($B4487,enrollment!$A$2:$A$801,enrollment!$O$2:$O$801),"")</f>
        <v>2345678901</v>
      </c>
      <c r="AF4487">
        <f>IFERROR(_xlfn.XLOOKUP($AE4487,providers!$B$2:$B$11,providers!$Q$2:$Q$11),"")</f>
        <v>4.2</v>
      </c>
      <c r="AG4487" s="1">
        <f t="shared" si="70"/>
        <v>45536</v>
      </c>
    </row>
    <row r="4488" spans="1:33" x14ac:dyDescent="0.25">
      <c r="A4488" t="s">
        <v>5171</v>
      </c>
      <c r="B4488" t="s">
        <v>5165</v>
      </c>
      <c r="C4488">
        <v>2233445566</v>
      </c>
      <c r="D4488">
        <v>2233445566</v>
      </c>
      <c r="E4488" s="1">
        <v>45531</v>
      </c>
      <c r="F4488" s="1">
        <v>45531</v>
      </c>
      <c r="G4488" s="1">
        <v>45550</v>
      </c>
      <c r="H4488" t="s">
        <v>28</v>
      </c>
      <c r="I4488">
        <v>23</v>
      </c>
      <c r="J4488" t="s">
        <v>91</v>
      </c>
      <c r="K4488">
        <v>99284</v>
      </c>
      <c r="O4488">
        <v>1</v>
      </c>
      <c r="P4488">
        <v>2088.92</v>
      </c>
      <c r="Q4488">
        <v>1160.51</v>
      </c>
      <c r="R4488">
        <v>928.41</v>
      </c>
      <c r="S4488">
        <v>232.1</v>
      </c>
      <c r="T4488" t="s">
        <v>30</v>
      </c>
      <c r="X4488" t="s">
        <v>146</v>
      </c>
      <c r="Y4488" t="s">
        <v>147</v>
      </c>
      <c r="Z4488" t="s">
        <v>45</v>
      </c>
      <c r="AA4488" t="str">
        <f>IFERROR(_xlfn.XLOOKUP($J4488,avoidable_ed_reference!$A$2:$A$13,avoidable_ed_reference!$C$2:$C$13),"Not Classified")</f>
        <v>Avoidable</v>
      </c>
      <c r="AB4488" t="str">
        <f>IFERROR(_xlfn.XLOOKUP($B4488,enrollment!$A$2:$A$801,enrollment!$I$2:$I$801),"")</f>
        <v>OH</v>
      </c>
      <c r="AC4488">
        <f>IFERROR(_xlfn.XLOOKUP($B4488,enrollment!$A$2:$A$801,enrollment!$L$2:$L$801),"")</f>
        <v>70</v>
      </c>
      <c r="AD4488" t="str" cm="1">
        <f t="array" ref="AD4488">_xlfn.IFS(AC4488="","Unknown",AC4488&lt;18,"0-17",AC4488&lt;35,"18-34",AC4488&lt;50,"35-49",AC4488&lt;65,"50-64",TRUE,"65+")</f>
        <v>65+</v>
      </c>
      <c r="AE4488">
        <f>IFERROR(_xlfn.XLOOKUP($B4488,enrollment!$A$2:$A$801,enrollment!$O$2:$O$801),"")</f>
        <v>2345678901</v>
      </c>
      <c r="AF4488">
        <f>IFERROR(_xlfn.XLOOKUP($AE4488,providers!$B$2:$B$11,providers!$Q$2:$Q$11),"")</f>
        <v>4.2</v>
      </c>
      <c r="AG4488" s="1">
        <f t="shared" si="70"/>
        <v>45505</v>
      </c>
    </row>
    <row r="4489" spans="1:33" x14ac:dyDescent="0.25">
      <c r="A4489" t="s">
        <v>5172</v>
      </c>
      <c r="B4489" t="s">
        <v>5165</v>
      </c>
      <c r="C4489">
        <v>2345678901</v>
      </c>
      <c r="D4489">
        <v>2345678901</v>
      </c>
      <c r="E4489" s="1">
        <v>45356</v>
      </c>
      <c r="F4489" s="1">
        <v>45356</v>
      </c>
      <c r="G4489" s="1">
        <v>45378</v>
      </c>
      <c r="H4489" t="s">
        <v>28</v>
      </c>
      <c r="I4489">
        <v>11</v>
      </c>
      <c r="J4489" t="s">
        <v>47</v>
      </c>
      <c r="K4489">
        <v>99213</v>
      </c>
      <c r="O4489">
        <v>1</v>
      </c>
      <c r="P4489">
        <v>231.77</v>
      </c>
      <c r="Q4489">
        <v>171.68</v>
      </c>
      <c r="R4489">
        <v>137.34</v>
      </c>
      <c r="S4489">
        <v>34.340000000000003</v>
      </c>
      <c r="T4489" t="s">
        <v>30</v>
      </c>
      <c r="X4489" t="s">
        <v>146</v>
      </c>
      <c r="Y4489" t="s">
        <v>147</v>
      </c>
      <c r="Z4489" t="s">
        <v>39</v>
      </c>
      <c r="AA4489" t="str">
        <f>IFERROR(_xlfn.XLOOKUP($J4489,avoidable_ed_reference!$A$2:$A$13,avoidable_ed_reference!$C$2:$C$13),"Not Classified")</f>
        <v>Not Classified</v>
      </c>
      <c r="AB4489" t="str">
        <f>IFERROR(_xlfn.XLOOKUP($B4489,enrollment!$A$2:$A$801,enrollment!$I$2:$I$801),"")</f>
        <v>OH</v>
      </c>
      <c r="AC4489">
        <f>IFERROR(_xlfn.XLOOKUP($B4489,enrollment!$A$2:$A$801,enrollment!$L$2:$L$801),"")</f>
        <v>70</v>
      </c>
      <c r="AD4489" t="str" cm="1">
        <f t="array" ref="AD4489">_xlfn.IFS(AC4489="","Unknown",AC4489&lt;18,"0-17",AC4489&lt;35,"18-34",AC4489&lt;50,"35-49",AC4489&lt;65,"50-64",TRUE,"65+")</f>
        <v>65+</v>
      </c>
      <c r="AE4489">
        <f>IFERROR(_xlfn.XLOOKUP($B4489,enrollment!$A$2:$A$801,enrollment!$O$2:$O$801),"")</f>
        <v>2345678901</v>
      </c>
      <c r="AF4489">
        <f>IFERROR(_xlfn.XLOOKUP($AE4489,providers!$B$2:$B$11,providers!$Q$2:$Q$11),"")</f>
        <v>4.2</v>
      </c>
      <c r="AG4489" s="1">
        <f t="shared" si="70"/>
        <v>45352</v>
      </c>
    </row>
    <row r="4490" spans="1:33" x14ac:dyDescent="0.25">
      <c r="A4490" t="s">
        <v>5173</v>
      </c>
      <c r="B4490" t="s">
        <v>5165</v>
      </c>
      <c r="C4490">
        <v>2345678901</v>
      </c>
      <c r="D4490">
        <v>2345678901</v>
      </c>
      <c r="E4490" s="1">
        <v>45479</v>
      </c>
      <c r="F4490" s="1">
        <v>45479</v>
      </c>
      <c r="G4490" s="1">
        <v>45513</v>
      </c>
      <c r="H4490" t="s">
        <v>28</v>
      </c>
      <c r="I4490">
        <v>11</v>
      </c>
      <c r="J4490" t="s">
        <v>38</v>
      </c>
      <c r="K4490">
        <v>99213</v>
      </c>
      <c r="O4490">
        <v>1</v>
      </c>
      <c r="P4490">
        <v>208.68</v>
      </c>
      <c r="Q4490">
        <v>154.58000000000001</v>
      </c>
      <c r="R4490">
        <v>123.66</v>
      </c>
      <c r="S4490">
        <v>30.92</v>
      </c>
      <c r="T4490" t="s">
        <v>30</v>
      </c>
      <c r="X4490" t="s">
        <v>146</v>
      </c>
      <c r="Y4490" t="s">
        <v>147</v>
      </c>
      <c r="Z4490" t="s">
        <v>39</v>
      </c>
      <c r="AA4490" t="str">
        <f>IFERROR(_xlfn.XLOOKUP($J4490,avoidable_ed_reference!$A$2:$A$13,avoidable_ed_reference!$C$2:$C$13),"Not Classified")</f>
        <v>Not Classified</v>
      </c>
      <c r="AB4490" t="str">
        <f>IFERROR(_xlfn.XLOOKUP($B4490,enrollment!$A$2:$A$801,enrollment!$I$2:$I$801),"")</f>
        <v>OH</v>
      </c>
      <c r="AC4490">
        <f>IFERROR(_xlfn.XLOOKUP($B4490,enrollment!$A$2:$A$801,enrollment!$L$2:$L$801),"")</f>
        <v>70</v>
      </c>
      <c r="AD4490" t="str" cm="1">
        <f t="array" ref="AD4490">_xlfn.IFS(AC4490="","Unknown",AC4490&lt;18,"0-17",AC4490&lt;35,"18-34",AC4490&lt;50,"35-49",AC4490&lt;65,"50-64",TRUE,"65+")</f>
        <v>65+</v>
      </c>
      <c r="AE4490">
        <f>IFERROR(_xlfn.XLOOKUP($B4490,enrollment!$A$2:$A$801,enrollment!$O$2:$O$801),"")</f>
        <v>2345678901</v>
      </c>
      <c r="AF4490">
        <f>IFERROR(_xlfn.XLOOKUP($AE4490,providers!$B$2:$B$11,providers!$Q$2:$Q$11),"")</f>
        <v>4.2</v>
      </c>
      <c r="AG4490" s="1">
        <f t="shared" si="70"/>
        <v>45474</v>
      </c>
    </row>
    <row r="4491" spans="1:33" x14ac:dyDescent="0.25">
      <c r="A4491" t="s">
        <v>5174</v>
      </c>
      <c r="B4491" t="s">
        <v>5165</v>
      </c>
      <c r="C4491">
        <v>2233445566</v>
      </c>
      <c r="D4491">
        <v>2233445566</v>
      </c>
      <c r="E4491" s="1">
        <v>45432</v>
      </c>
      <c r="F4491" s="1">
        <v>45432</v>
      </c>
      <c r="G4491" s="1">
        <v>45447</v>
      </c>
      <c r="H4491" t="s">
        <v>28</v>
      </c>
      <c r="I4491">
        <v>23</v>
      </c>
      <c r="J4491" t="s">
        <v>35</v>
      </c>
      <c r="K4491">
        <v>99284</v>
      </c>
      <c r="O4491">
        <v>1</v>
      </c>
      <c r="P4491">
        <v>2325.98</v>
      </c>
      <c r="Q4491">
        <v>1292.21</v>
      </c>
      <c r="R4491">
        <v>1033.77</v>
      </c>
      <c r="S4491">
        <v>258.44</v>
      </c>
      <c r="T4491" t="s">
        <v>30</v>
      </c>
      <c r="X4491" t="s">
        <v>146</v>
      </c>
      <c r="Y4491" t="s">
        <v>147</v>
      </c>
      <c r="Z4491" t="s">
        <v>45</v>
      </c>
      <c r="AA4491" t="str">
        <f>IFERROR(_xlfn.XLOOKUP($J4491,avoidable_ed_reference!$A$2:$A$13,avoidable_ed_reference!$C$2:$C$13),"Not Classified")</f>
        <v>Avoidable</v>
      </c>
      <c r="AB4491" t="str">
        <f>IFERROR(_xlfn.XLOOKUP($B4491,enrollment!$A$2:$A$801,enrollment!$I$2:$I$801),"")</f>
        <v>OH</v>
      </c>
      <c r="AC4491">
        <f>IFERROR(_xlfn.XLOOKUP($B4491,enrollment!$A$2:$A$801,enrollment!$L$2:$L$801),"")</f>
        <v>70</v>
      </c>
      <c r="AD4491" t="str" cm="1">
        <f t="array" ref="AD4491">_xlfn.IFS(AC4491="","Unknown",AC4491&lt;18,"0-17",AC4491&lt;35,"18-34",AC4491&lt;50,"35-49",AC4491&lt;65,"50-64",TRUE,"65+")</f>
        <v>65+</v>
      </c>
      <c r="AE4491">
        <f>IFERROR(_xlfn.XLOOKUP($B4491,enrollment!$A$2:$A$801,enrollment!$O$2:$O$801),"")</f>
        <v>2345678901</v>
      </c>
      <c r="AF4491">
        <f>IFERROR(_xlfn.XLOOKUP($AE4491,providers!$B$2:$B$11,providers!$Q$2:$Q$11),"")</f>
        <v>4.2</v>
      </c>
      <c r="AG4491" s="1">
        <f t="shared" si="70"/>
        <v>45413</v>
      </c>
    </row>
    <row r="4492" spans="1:33" x14ac:dyDescent="0.25">
      <c r="A4492" t="s">
        <v>5175</v>
      </c>
      <c r="B4492" t="s">
        <v>5176</v>
      </c>
      <c r="C4492">
        <v>3456789012</v>
      </c>
      <c r="D4492">
        <v>3456789012</v>
      </c>
      <c r="E4492" s="1">
        <v>45624</v>
      </c>
      <c r="F4492" s="1">
        <v>45624</v>
      </c>
      <c r="G4492" s="1">
        <v>45656</v>
      </c>
      <c r="H4492" t="s">
        <v>28</v>
      </c>
      <c r="I4492">
        <v>23</v>
      </c>
      <c r="J4492" t="s">
        <v>55</v>
      </c>
      <c r="K4492">
        <v>99284</v>
      </c>
      <c r="O4492">
        <v>1</v>
      </c>
      <c r="P4492">
        <v>1675.24</v>
      </c>
      <c r="Q4492">
        <v>930.69</v>
      </c>
      <c r="R4492">
        <v>744.55</v>
      </c>
      <c r="S4492">
        <v>186.14</v>
      </c>
      <c r="T4492" t="s">
        <v>30</v>
      </c>
      <c r="X4492" t="s">
        <v>31</v>
      </c>
      <c r="Y4492" t="s">
        <v>32</v>
      </c>
      <c r="Z4492" t="s">
        <v>45</v>
      </c>
      <c r="AA4492" t="str">
        <f>IFERROR(_xlfn.XLOOKUP($J4492,avoidable_ed_reference!$A$2:$A$13,avoidable_ed_reference!$C$2:$C$13),"Not Classified")</f>
        <v>Potentially Avoidable</v>
      </c>
      <c r="AB4492" t="str">
        <f>IFERROR(_xlfn.XLOOKUP($B4492,enrollment!$A$2:$A$801,enrollment!$I$2:$I$801),"")</f>
        <v>GA</v>
      </c>
      <c r="AC4492">
        <f>IFERROR(_xlfn.XLOOKUP($B4492,enrollment!$A$2:$A$801,enrollment!$L$2:$L$801),"")</f>
        <v>66</v>
      </c>
      <c r="AD4492" t="str" cm="1">
        <f t="array" ref="AD4492">_xlfn.IFS(AC4492="","Unknown",AC4492&lt;18,"0-17",AC4492&lt;35,"18-34",AC4492&lt;50,"35-49",AC4492&lt;65,"50-64",TRUE,"65+")</f>
        <v>65+</v>
      </c>
      <c r="AE4492">
        <f>IFERROR(_xlfn.XLOOKUP($B4492,enrollment!$A$2:$A$801,enrollment!$O$2:$O$801),"")</f>
        <v>8901234567</v>
      </c>
      <c r="AF4492">
        <f>IFERROR(_xlfn.XLOOKUP($AE4492,providers!$B$2:$B$11,providers!$Q$2:$Q$11),"")</f>
        <v>3.7</v>
      </c>
      <c r="AG4492" s="1">
        <f t="shared" si="70"/>
        <v>45597</v>
      </c>
    </row>
    <row r="4493" spans="1:33" x14ac:dyDescent="0.25">
      <c r="A4493" t="s">
        <v>5177</v>
      </c>
      <c r="B4493" t="s">
        <v>5176</v>
      </c>
      <c r="C4493">
        <v>8901234567</v>
      </c>
      <c r="D4493">
        <v>8901234567</v>
      </c>
      <c r="E4493" s="1">
        <v>45374</v>
      </c>
      <c r="F4493" s="1">
        <v>45374</v>
      </c>
      <c r="G4493" s="1">
        <v>45402</v>
      </c>
      <c r="H4493" t="s">
        <v>28</v>
      </c>
      <c r="I4493">
        <v>11</v>
      </c>
      <c r="J4493" t="s">
        <v>35</v>
      </c>
      <c r="K4493">
        <v>99213</v>
      </c>
      <c r="O4493">
        <v>1</v>
      </c>
      <c r="P4493">
        <v>199.31</v>
      </c>
      <c r="Q4493">
        <v>147.63999999999999</v>
      </c>
      <c r="R4493">
        <v>118.11</v>
      </c>
      <c r="S4493">
        <v>29.53</v>
      </c>
      <c r="T4493" t="s">
        <v>30</v>
      </c>
      <c r="X4493" t="s">
        <v>31</v>
      </c>
      <c r="Y4493" t="s">
        <v>32</v>
      </c>
      <c r="Z4493" t="s">
        <v>39</v>
      </c>
      <c r="AA4493" t="str">
        <f>IFERROR(_xlfn.XLOOKUP($J4493,avoidable_ed_reference!$A$2:$A$13,avoidable_ed_reference!$C$2:$C$13),"Not Classified")</f>
        <v>Avoidable</v>
      </c>
      <c r="AB4493" t="str">
        <f>IFERROR(_xlfn.XLOOKUP($B4493,enrollment!$A$2:$A$801,enrollment!$I$2:$I$801),"")</f>
        <v>GA</v>
      </c>
      <c r="AC4493">
        <f>IFERROR(_xlfn.XLOOKUP($B4493,enrollment!$A$2:$A$801,enrollment!$L$2:$L$801),"")</f>
        <v>66</v>
      </c>
      <c r="AD4493" t="str" cm="1">
        <f t="array" ref="AD4493">_xlfn.IFS(AC4493="","Unknown",AC4493&lt;18,"0-17",AC4493&lt;35,"18-34",AC4493&lt;50,"35-49",AC4493&lt;65,"50-64",TRUE,"65+")</f>
        <v>65+</v>
      </c>
      <c r="AE4493">
        <f>IFERROR(_xlfn.XLOOKUP($B4493,enrollment!$A$2:$A$801,enrollment!$O$2:$O$801),"")</f>
        <v>8901234567</v>
      </c>
      <c r="AF4493">
        <f>IFERROR(_xlfn.XLOOKUP($AE4493,providers!$B$2:$B$11,providers!$Q$2:$Q$11),"")</f>
        <v>3.7</v>
      </c>
      <c r="AG4493" s="1">
        <f t="shared" si="70"/>
        <v>45352</v>
      </c>
    </row>
    <row r="4494" spans="1:33" x14ac:dyDescent="0.25">
      <c r="A4494" t="s">
        <v>5178</v>
      </c>
      <c r="B4494" t="s">
        <v>5176</v>
      </c>
      <c r="C4494">
        <v>3456789012</v>
      </c>
      <c r="D4494">
        <v>3456789012</v>
      </c>
      <c r="E4494" s="1">
        <v>45468</v>
      </c>
      <c r="F4494" s="1">
        <v>45468</v>
      </c>
      <c r="G4494" s="1">
        <v>45503</v>
      </c>
      <c r="H4494" t="s">
        <v>67</v>
      </c>
      <c r="I4494">
        <v>21</v>
      </c>
      <c r="J4494" t="s">
        <v>42</v>
      </c>
      <c r="K4494">
        <v>99223</v>
      </c>
      <c r="O4494">
        <v>1</v>
      </c>
      <c r="P4494">
        <v>25076.83</v>
      </c>
      <c r="Q4494">
        <v>16178.6</v>
      </c>
      <c r="R4494">
        <v>12942.88</v>
      </c>
      <c r="S4494">
        <v>3235.72</v>
      </c>
      <c r="T4494" t="s">
        <v>30</v>
      </c>
      <c r="V4494">
        <v>1</v>
      </c>
      <c r="W4494" s="2" t="s">
        <v>68</v>
      </c>
      <c r="X4494" t="s">
        <v>31</v>
      </c>
      <c r="Y4494" t="s">
        <v>32</v>
      </c>
      <c r="Z4494" t="s">
        <v>69</v>
      </c>
      <c r="AA4494" t="str">
        <f>IFERROR(_xlfn.XLOOKUP($J4494,avoidable_ed_reference!$A$2:$A$13,avoidable_ed_reference!$C$2:$C$13),"Not Classified")</f>
        <v>Non-Avoidable</v>
      </c>
      <c r="AB4494" t="str">
        <f>IFERROR(_xlfn.XLOOKUP($B4494,enrollment!$A$2:$A$801,enrollment!$I$2:$I$801),"")</f>
        <v>GA</v>
      </c>
      <c r="AC4494">
        <f>IFERROR(_xlfn.XLOOKUP($B4494,enrollment!$A$2:$A$801,enrollment!$L$2:$L$801),"")</f>
        <v>66</v>
      </c>
      <c r="AD4494" t="str" cm="1">
        <f t="array" ref="AD4494">_xlfn.IFS(AC4494="","Unknown",AC4494&lt;18,"0-17",AC4494&lt;35,"18-34",AC4494&lt;50,"35-49",AC4494&lt;65,"50-64",TRUE,"65+")</f>
        <v>65+</v>
      </c>
      <c r="AE4494">
        <f>IFERROR(_xlfn.XLOOKUP($B4494,enrollment!$A$2:$A$801,enrollment!$O$2:$O$801),"")</f>
        <v>8901234567</v>
      </c>
      <c r="AF4494">
        <f>IFERROR(_xlfn.XLOOKUP($AE4494,providers!$B$2:$B$11,providers!$Q$2:$Q$11),"")</f>
        <v>3.7</v>
      </c>
      <c r="AG4494" s="1">
        <f t="shared" si="70"/>
        <v>45444</v>
      </c>
    </row>
    <row r="4495" spans="1:33" x14ac:dyDescent="0.25">
      <c r="A4495" t="s">
        <v>5179</v>
      </c>
      <c r="B4495" t="s">
        <v>5180</v>
      </c>
      <c r="C4495">
        <v>8901234567</v>
      </c>
      <c r="D4495">
        <v>8901234567</v>
      </c>
      <c r="E4495" s="1">
        <v>45339</v>
      </c>
      <c r="F4495" s="1">
        <v>45339</v>
      </c>
      <c r="G4495" s="1">
        <v>45369</v>
      </c>
      <c r="H4495" t="s">
        <v>28</v>
      </c>
      <c r="I4495">
        <v>11</v>
      </c>
      <c r="J4495" t="s">
        <v>47</v>
      </c>
      <c r="K4495">
        <v>99213</v>
      </c>
      <c r="O4495">
        <v>1</v>
      </c>
      <c r="P4495">
        <v>210.64</v>
      </c>
      <c r="Q4495">
        <v>156.03</v>
      </c>
      <c r="R4495">
        <v>124.82</v>
      </c>
      <c r="S4495">
        <v>31.21</v>
      </c>
      <c r="T4495" t="s">
        <v>30</v>
      </c>
      <c r="X4495" t="s">
        <v>52</v>
      </c>
      <c r="Y4495" t="s">
        <v>44</v>
      </c>
      <c r="Z4495" t="s">
        <v>39</v>
      </c>
      <c r="AA4495" t="str">
        <f>IFERROR(_xlfn.XLOOKUP($J4495,avoidable_ed_reference!$A$2:$A$13,avoidable_ed_reference!$C$2:$C$13),"Not Classified")</f>
        <v>Not Classified</v>
      </c>
      <c r="AB4495" t="str">
        <f>IFERROR(_xlfn.XLOOKUP($B4495,enrollment!$A$2:$A$801,enrollment!$I$2:$I$801),"")</f>
        <v>GA</v>
      </c>
      <c r="AC4495">
        <f>IFERROR(_xlfn.XLOOKUP($B4495,enrollment!$A$2:$A$801,enrollment!$L$2:$L$801),"")</f>
        <v>82</v>
      </c>
      <c r="AD4495" t="str" cm="1">
        <f t="array" ref="AD4495">_xlfn.IFS(AC4495="","Unknown",AC4495&lt;18,"0-17",AC4495&lt;35,"18-34",AC4495&lt;50,"35-49",AC4495&lt;65,"50-64",TRUE,"65+")</f>
        <v>65+</v>
      </c>
      <c r="AE4495">
        <f>IFERROR(_xlfn.XLOOKUP($B4495,enrollment!$A$2:$A$801,enrollment!$O$2:$O$801),"")</f>
        <v>8901234567</v>
      </c>
      <c r="AF4495">
        <f>IFERROR(_xlfn.XLOOKUP($AE4495,providers!$B$2:$B$11,providers!$Q$2:$Q$11),"")</f>
        <v>3.7</v>
      </c>
      <c r="AG4495" s="1">
        <f t="shared" si="70"/>
        <v>45323</v>
      </c>
    </row>
    <row r="4496" spans="1:33" x14ac:dyDescent="0.25">
      <c r="A4496" t="s">
        <v>5181</v>
      </c>
      <c r="B4496" t="s">
        <v>5180</v>
      </c>
      <c r="C4496">
        <v>8901234567</v>
      </c>
      <c r="D4496">
        <v>8901234567</v>
      </c>
      <c r="E4496" s="1">
        <v>45446</v>
      </c>
      <c r="F4496" s="1">
        <v>45446</v>
      </c>
      <c r="G4496" s="1">
        <v>45473</v>
      </c>
      <c r="H4496" t="s">
        <v>28</v>
      </c>
      <c r="I4496">
        <v>11</v>
      </c>
      <c r="J4496" t="s">
        <v>38</v>
      </c>
      <c r="K4496">
        <v>99213</v>
      </c>
      <c r="O4496">
        <v>1</v>
      </c>
      <c r="P4496">
        <v>225.4</v>
      </c>
      <c r="Q4496">
        <v>166.96</v>
      </c>
      <c r="R4496">
        <v>133.57</v>
      </c>
      <c r="S4496">
        <v>33.39</v>
      </c>
      <c r="T4496" t="s">
        <v>30</v>
      </c>
      <c r="X4496" t="s">
        <v>52</v>
      </c>
      <c r="Y4496" t="s">
        <v>44</v>
      </c>
      <c r="Z4496" t="s">
        <v>39</v>
      </c>
      <c r="AA4496" t="str">
        <f>IFERROR(_xlfn.XLOOKUP($J4496,avoidable_ed_reference!$A$2:$A$13,avoidable_ed_reference!$C$2:$C$13),"Not Classified")</f>
        <v>Not Classified</v>
      </c>
      <c r="AB4496" t="str">
        <f>IFERROR(_xlfn.XLOOKUP($B4496,enrollment!$A$2:$A$801,enrollment!$I$2:$I$801),"")</f>
        <v>GA</v>
      </c>
      <c r="AC4496">
        <f>IFERROR(_xlfn.XLOOKUP($B4496,enrollment!$A$2:$A$801,enrollment!$L$2:$L$801),"")</f>
        <v>82</v>
      </c>
      <c r="AD4496" t="str" cm="1">
        <f t="array" ref="AD4496">_xlfn.IFS(AC4496="","Unknown",AC4496&lt;18,"0-17",AC4496&lt;35,"18-34",AC4496&lt;50,"35-49",AC4496&lt;65,"50-64",TRUE,"65+")</f>
        <v>65+</v>
      </c>
      <c r="AE4496">
        <f>IFERROR(_xlfn.XLOOKUP($B4496,enrollment!$A$2:$A$801,enrollment!$O$2:$O$801),"")</f>
        <v>8901234567</v>
      </c>
      <c r="AF4496">
        <f>IFERROR(_xlfn.XLOOKUP($AE4496,providers!$B$2:$B$11,providers!$Q$2:$Q$11),"")</f>
        <v>3.7</v>
      </c>
      <c r="AG4496" s="1">
        <f t="shared" si="70"/>
        <v>45444</v>
      </c>
    </row>
    <row r="4497" spans="1:33" x14ac:dyDescent="0.25">
      <c r="A4497" t="s">
        <v>5182</v>
      </c>
      <c r="B4497" t="s">
        <v>5180</v>
      </c>
      <c r="C4497">
        <v>8901234567</v>
      </c>
      <c r="D4497">
        <v>8901234567</v>
      </c>
      <c r="E4497" s="1">
        <v>45561</v>
      </c>
      <c r="F4497" s="1">
        <v>45561</v>
      </c>
      <c r="G4497" s="1">
        <v>45587</v>
      </c>
      <c r="H4497" t="s">
        <v>28</v>
      </c>
      <c r="I4497">
        <v>11</v>
      </c>
      <c r="J4497" t="s">
        <v>38</v>
      </c>
      <c r="K4497">
        <v>99213</v>
      </c>
      <c r="O4497">
        <v>1</v>
      </c>
      <c r="P4497">
        <v>215.89</v>
      </c>
      <c r="Q4497">
        <v>159.91999999999999</v>
      </c>
      <c r="R4497">
        <v>127.94</v>
      </c>
      <c r="S4497">
        <v>31.98</v>
      </c>
      <c r="T4497" t="s">
        <v>30</v>
      </c>
      <c r="X4497" t="s">
        <v>52</v>
      </c>
      <c r="Y4497" t="s">
        <v>44</v>
      </c>
      <c r="Z4497" t="s">
        <v>39</v>
      </c>
      <c r="AA4497" t="str">
        <f>IFERROR(_xlfn.XLOOKUP($J4497,avoidable_ed_reference!$A$2:$A$13,avoidable_ed_reference!$C$2:$C$13),"Not Classified")</f>
        <v>Not Classified</v>
      </c>
      <c r="AB4497" t="str">
        <f>IFERROR(_xlfn.XLOOKUP($B4497,enrollment!$A$2:$A$801,enrollment!$I$2:$I$801),"")</f>
        <v>GA</v>
      </c>
      <c r="AC4497">
        <f>IFERROR(_xlfn.XLOOKUP($B4497,enrollment!$A$2:$A$801,enrollment!$L$2:$L$801),"")</f>
        <v>82</v>
      </c>
      <c r="AD4497" t="str" cm="1">
        <f t="array" ref="AD4497">_xlfn.IFS(AC4497="","Unknown",AC4497&lt;18,"0-17",AC4497&lt;35,"18-34",AC4497&lt;50,"35-49",AC4497&lt;65,"50-64",TRUE,"65+")</f>
        <v>65+</v>
      </c>
      <c r="AE4497">
        <f>IFERROR(_xlfn.XLOOKUP($B4497,enrollment!$A$2:$A$801,enrollment!$O$2:$O$801),"")</f>
        <v>8901234567</v>
      </c>
      <c r="AF4497">
        <f>IFERROR(_xlfn.XLOOKUP($AE4497,providers!$B$2:$B$11,providers!$Q$2:$Q$11),"")</f>
        <v>3.7</v>
      </c>
      <c r="AG4497" s="1">
        <f t="shared" si="70"/>
        <v>45536</v>
      </c>
    </row>
    <row r="4498" spans="1:33" x14ac:dyDescent="0.25">
      <c r="A4498" t="s">
        <v>5183</v>
      </c>
      <c r="B4498" t="s">
        <v>5180</v>
      </c>
      <c r="C4498">
        <v>5678901234</v>
      </c>
      <c r="D4498">
        <v>5678901234</v>
      </c>
      <c r="E4498" s="1">
        <v>45490</v>
      </c>
      <c r="F4498" s="1">
        <v>45490</v>
      </c>
      <c r="G4498" s="1">
        <v>45524</v>
      </c>
      <c r="H4498" t="s">
        <v>28</v>
      </c>
      <c r="I4498">
        <v>20</v>
      </c>
      <c r="J4498" t="s">
        <v>35</v>
      </c>
      <c r="K4498">
        <v>99213</v>
      </c>
      <c r="O4498">
        <v>1</v>
      </c>
      <c r="P4498">
        <v>172.52</v>
      </c>
      <c r="Q4498">
        <v>132.71</v>
      </c>
      <c r="R4498">
        <v>106.17</v>
      </c>
      <c r="S4498">
        <v>26.54</v>
      </c>
      <c r="T4498" t="s">
        <v>30</v>
      </c>
      <c r="X4498" t="s">
        <v>52</v>
      </c>
      <c r="Y4498" t="s">
        <v>44</v>
      </c>
      <c r="Z4498" t="s">
        <v>36</v>
      </c>
      <c r="AA4498" t="str">
        <f>IFERROR(_xlfn.XLOOKUP($J4498,avoidable_ed_reference!$A$2:$A$13,avoidable_ed_reference!$C$2:$C$13),"Not Classified")</f>
        <v>Avoidable</v>
      </c>
      <c r="AB4498" t="str">
        <f>IFERROR(_xlfn.XLOOKUP($B4498,enrollment!$A$2:$A$801,enrollment!$I$2:$I$801),"")</f>
        <v>GA</v>
      </c>
      <c r="AC4498">
        <f>IFERROR(_xlfn.XLOOKUP($B4498,enrollment!$A$2:$A$801,enrollment!$L$2:$L$801),"")</f>
        <v>82</v>
      </c>
      <c r="AD4498" t="str" cm="1">
        <f t="array" ref="AD4498">_xlfn.IFS(AC4498="","Unknown",AC4498&lt;18,"0-17",AC4498&lt;35,"18-34",AC4498&lt;50,"35-49",AC4498&lt;65,"50-64",TRUE,"65+")</f>
        <v>65+</v>
      </c>
      <c r="AE4498">
        <f>IFERROR(_xlfn.XLOOKUP($B4498,enrollment!$A$2:$A$801,enrollment!$O$2:$O$801),"")</f>
        <v>8901234567</v>
      </c>
      <c r="AF4498">
        <f>IFERROR(_xlfn.XLOOKUP($AE4498,providers!$B$2:$B$11,providers!$Q$2:$Q$11),"")</f>
        <v>3.7</v>
      </c>
      <c r="AG4498" s="1">
        <f t="shared" si="70"/>
        <v>45474</v>
      </c>
    </row>
    <row r="4499" spans="1:33" x14ac:dyDescent="0.25">
      <c r="A4499" t="s">
        <v>5184</v>
      </c>
      <c r="B4499" t="s">
        <v>5185</v>
      </c>
      <c r="C4499">
        <v>7890123456</v>
      </c>
      <c r="D4499">
        <v>7890123456</v>
      </c>
      <c r="E4499" s="1">
        <v>45303</v>
      </c>
      <c r="F4499" s="1">
        <v>45303</v>
      </c>
      <c r="G4499" s="1">
        <v>45318</v>
      </c>
      <c r="H4499" t="s">
        <v>28</v>
      </c>
      <c r="I4499">
        <v>23</v>
      </c>
      <c r="J4499" t="s">
        <v>129</v>
      </c>
      <c r="K4499">
        <v>99284</v>
      </c>
      <c r="O4499">
        <v>1</v>
      </c>
      <c r="P4499">
        <v>2030.71</v>
      </c>
      <c r="Q4499">
        <v>1128.17</v>
      </c>
      <c r="R4499">
        <v>902.54</v>
      </c>
      <c r="S4499">
        <v>225.63</v>
      </c>
      <c r="T4499" t="s">
        <v>30</v>
      </c>
      <c r="X4499" t="s">
        <v>52</v>
      </c>
      <c r="Y4499" t="s">
        <v>44</v>
      </c>
      <c r="Z4499" t="s">
        <v>45</v>
      </c>
      <c r="AA4499" t="str">
        <f>IFERROR(_xlfn.XLOOKUP($J4499,avoidable_ed_reference!$A$2:$A$13,avoidable_ed_reference!$C$2:$C$13),"Not Classified")</f>
        <v>Potentially Avoidable</v>
      </c>
      <c r="AB4499" t="str">
        <f>IFERROR(_xlfn.XLOOKUP($B4499,enrollment!$A$2:$A$801,enrollment!$I$2:$I$801),"")</f>
        <v>GA</v>
      </c>
      <c r="AC4499">
        <f>IFERROR(_xlfn.XLOOKUP($B4499,enrollment!$A$2:$A$801,enrollment!$L$2:$L$801),"")</f>
        <v>26</v>
      </c>
      <c r="AD4499" t="str" cm="1">
        <f t="array" ref="AD4499">_xlfn.IFS(AC4499="","Unknown",AC4499&lt;18,"0-17",AC4499&lt;35,"18-34",AC4499&lt;50,"35-49",AC4499&lt;65,"50-64",TRUE,"65+")</f>
        <v>18-34</v>
      </c>
      <c r="AE4499">
        <f>IFERROR(_xlfn.XLOOKUP($B4499,enrollment!$A$2:$A$801,enrollment!$O$2:$O$801),"")</f>
        <v>8901234567</v>
      </c>
      <c r="AF4499">
        <f>IFERROR(_xlfn.XLOOKUP($AE4499,providers!$B$2:$B$11,providers!$Q$2:$Q$11),"")</f>
        <v>3.7</v>
      </c>
      <c r="AG4499" s="1">
        <f t="shared" si="70"/>
        <v>45292</v>
      </c>
    </row>
    <row r="4500" spans="1:33" x14ac:dyDescent="0.25">
      <c r="A4500" t="s">
        <v>5186</v>
      </c>
      <c r="B4500" t="s">
        <v>5185</v>
      </c>
      <c r="C4500">
        <v>5678901234</v>
      </c>
      <c r="D4500">
        <v>5678901234</v>
      </c>
      <c r="E4500" s="1">
        <v>45421</v>
      </c>
      <c r="F4500" s="1">
        <v>45421</v>
      </c>
      <c r="G4500" s="1">
        <v>45450</v>
      </c>
      <c r="H4500" t="s">
        <v>28</v>
      </c>
      <c r="I4500">
        <v>20</v>
      </c>
      <c r="J4500" t="s">
        <v>35</v>
      </c>
      <c r="K4500">
        <v>99213</v>
      </c>
      <c r="O4500">
        <v>1</v>
      </c>
      <c r="P4500">
        <v>184.12</v>
      </c>
      <c r="Q4500">
        <v>141.63</v>
      </c>
      <c r="R4500">
        <v>113.3</v>
      </c>
      <c r="S4500">
        <v>28.33</v>
      </c>
      <c r="T4500" t="s">
        <v>30</v>
      </c>
      <c r="X4500" t="s">
        <v>52</v>
      </c>
      <c r="Y4500" t="s">
        <v>44</v>
      </c>
      <c r="Z4500" t="s">
        <v>36</v>
      </c>
      <c r="AA4500" t="str">
        <f>IFERROR(_xlfn.XLOOKUP($J4500,avoidable_ed_reference!$A$2:$A$13,avoidable_ed_reference!$C$2:$C$13),"Not Classified")</f>
        <v>Avoidable</v>
      </c>
      <c r="AB4500" t="str">
        <f>IFERROR(_xlfn.XLOOKUP($B4500,enrollment!$A$2:$A$801,enrollment!$I$2:$I$801),"")</f>
        <v>GA</v>
      </c>
      <c r="AC4500">
        <f>IFERROR(_xlfn.XLOOKUP($B4500,enrollment!$A$2:$A$801,enrollment!$L$2:$L$801),"")</f>
        <v>26</v>
      </c>
      <c r="AD4500" t="str" cm="1">
        <f t="array" ref="AD4500">_xlfn.IFS(AC4500="","Unknown",AC4500&lt;18,"0-17",AC4500&lt;35,"18-34",AC4500&lt;50,"35-49",AC4500&lt;65,"50-64",TRUE,"65+")</f>
        <v>18-34</v>
      </c>
      <c r="AE4500">
        <f>IFERROR(_xlfn.XLOOKUP($B4500,enrollment!$A$2:$A$801,enrollment!$O$2:$O$801),"")</f>
        <v>8901234567</v>
      </c>
      <c r="AF4500">
        <f>IFERROR(_xlfn.XLOOKUP($AE4500,providers!$B$2:$B$11,providers!$Q$2:$Q$11),"")</f>
        <v>3.7</v>
      </c>
      <c r="AG4500" s="1">
        <f t="shared" si="70"/>
        <v>45413</v>
      </c>
    </row>
    <row r="4501" spans="1:33" x14ac:dyDescent="0.25">
      <c r="A4501" t="s">
        <v>5187</v>
      </c>
      <c r="B4501" t="s">
        <v>5185</v>
      </c>
      <c r="C4501">
        <v>8901234567</v>
      </c>
      <c r="D4501">
        <v>8901234567</v>
      </c>
      <c r="E4501" s="1">
        <v>45348</v>
      </c>
      <c r="F4501" s="1">
        <v>45348</v>
      </c>
      <c r="G4501" s="1">
        <v>45376</v>
      </c>
      <c r="H4501" t="s">
        <v>28</v>
      </c>
      <c r="I4501">
        <v>11</v>
      </c>
      <c r="J4501" t="s">
        <v>38</v>
      </c>
      <c r="K4501">
        <v>99213</v>
      </c>
      <c r="O4501">
        <v>1</v>
      </c>
      <c r="P4501">
        <v>214.61</v>
      </c>
      <c r="Q4501">
        <v>158.97</v>
      </c>
      <c r="R4501">
        <v>127.18</v>
      </c>
      <c r="S4501">
        <v>31.79</v>
      </c>
      <c r="T4501" t="s">
        <v>30</v>
      </c>
      <c r="X4501" t="s">
        <v>52</v>
      </c>
      <c r="Y4501" t="s">
        <v>44</v>
      </c>
      <c r="Z4501" t="s">
        <v>39</v>
      </c>
      <c r="AA4501" t="str">
        <f>IFERROR(_xlfn.XLOOKUP($J4501,avoidable_ed_reference!$A$2:$A$13,avoidable_ed_reference!$C$2:$C$13),"Not Classified")</f>
        <v>Not Classified</v>
      </c>
      <c r="AB4501" t="str">
        <f>IFERROR(_xlfn.XLOOKUP($B4501,enrollment!$A$2:$A$801,enrollment!$I$2:$I$801),"")</f>
        <v>GA</v>
      </c>
      <c r="AC4501">
        <f>IFERROR(_xlfn.XLOOKUP($B4501,enrollment!$A$2:$A$801,enrollment!$L$2:$L$801),"")</f>
        <v>26</v>
      </c>
      <c r="AD4501" t="str" cm="1">
        <f t="array" ref="AD4501">_xlfn.IFS(AC4501="","Unknown",AC4501&lt;18,"0-17",AC4501&lt;35,"18-34",AC4501&lt;50,"35-49",AC4501&lt;65,"50-64",TRUE,"65+")</f>
        <v>18-34</v>
      </c>
      <c r="AE4501">
        <f>IFERROR(_xlfn.XLOOKUP($B4501,enrollment!$A$2:$A$801,enrollment!$O$2:$O$801),"")</f>
        <v>8901234567</v>
      </c>
      <c r="AF4501">
        <f>IFERROR(_xlfn.XLOOKUP($AE4501,providers!$B$2:$B$11,providers!$Q$2:$Q$11),"")</f>
        <v>3.7</v>
      </c>
      <c r="AG4501" s="1">
        <f t="shared" si="70"/>
        <v>45323</v>
      </c>
    </row>
    <row r="4502" spans="1:33" x14ac:dyDescent="0.25">
      <c r="A4502" t="s">
        <v>5188</v>
      </c>
      <c r="B4502" t="s">
        <v>5189</v>
      </c>
      <c r="C4502">
        <v>7890123456</v>
      </c>
      <c r="D4502">
        <v>7890123456</v>
      </c>
      <c r="E4502" s="1">
        <v>45441</v>
      </c>
      <c r="F4502" s="1">
        <v>45441</v>
      </c>
      <c r="G4502" s="1">
        <v>45457</v>
      </c>
      <c r="H4502" t="s">
        <v>28</v>
      </c>
      <c r="I4502">
        <v>11</v>
      </c>
      <c r="J4502" t="s">
        <v>35</v>
      </c>
      <c r="K4502">
        <v>99213</v>
      </c>
      <c r="O4502">
        <v>1</v>
      </c>
      <c r="P4502">
        <v>178.65</v>
      </c>
      <c r="Q4502">
        <v>132.33000000000001</v>
      </c>
      <c r="R4502">
        <v>105.86</v>
      </c>
      <c r="S4502">
        <v>26.47</v>
      </c>
      <c r="T4502" t="s">
        <v>30</v>
      </c>
      <c r="X4502" t="s">
        <v>233</v>
      </c>
      <c r="Y4502" t="s">
        <v>32</v>
      </c>
      <c r="Z4502" t="s">
        <v>39</v>
      </c>
      <c r="AA4502" t="str">
        <f>IFERROR(_xlfn.XLOOKUP($J4502,avoidable_ed_reference!$A$2:$A$13,avoidable_ed_reference!$C$2:$C$13),"Not Classified")</f>
        <v>Avoidable</v>
      </c>
      <c r="AB4502" t="str">
        <f>IFERROR(_xlfn.XLOOKUP($B4502,enrollment!$A$2:$A$801,enrollment!$I$2:$I$801),"")</f>
        <v>TN</v>
      </c>
      <c r="AC4502">
        <f>IFERROR(_xlfn.XLOOKUP($B4502,enrollment!$A$2:$A$801,enrollment!$L$2:$L$801),"")</f>
        <v>66</v>
      </c>
      <c r="AD4502" t="str" cm="1">
        <f t="array" ref="AD4502">_xlfn.IFS(AC4502="","Unknown",AC4502&lt;18,"0-17",AC4502&lt;35,"18-34",AC4502&lt;50,"35-49",AC4502&lt;65,"50-64",TRUE,"65+")</f>
        <v>65+</v>
      </c>
      <c r="AE4502">
        <f>IFERROR(_xlfn.XLOOKUP($B4502,enrollment!$A$2:$A$801,enrollment!$O$2:$O$801),"")</f>
        <v>7890123456</v>
      </c>
      <c r="AF4502">
        <f>IFERROR(_xlfn.XLOOKUP($AE4502,providers!$B$2:$B$11,providers!$Q$2:$Q$11),"")</f>
        <v>3.9</v>
      </c>
      <c r="AG4502" s="1">
        <f t="shared" si="70"/>
        <v>45413</v>
      </c>
    </row>
    <row r="4503" spans="1:33" x14ac:dyDescent="0.25">
      <c r="A4503" t="s">
        <v>5190</v>
      </c>
      <c r="B4503" t="s">
        <v>5189</v>
      </c>
      <c r="C4503">
        <v>7890123456</v>
      </c>
      <c r="D4503">
        <v>7890123456</v>
      </c>
      <c r="E4503" s="1">
        <v>45655</v>
      </c>
      <c r="F4503" s="1">
        <v>45655</v>
      </c>
      <c r="G4503" s="1">
        <v>45687</v>
      </c>
      <c r="H4503" t="s">
        <v>28</v>
      </c>
      <c r="I4503">
        <v>11</v>
      </c>
      <c r="J4503" t="s">
        <v>47</v>
      </c>
      <c r="K4503">
        <v>99213</v>
      </c>
      <c r="O4503">
        <v>1</v>
      </c>
      <c r="P4503">
        <v>211.19</v>
      </c>
      <c r="Q4503">
        <v>156.44</v>
      </c>
      <c r="R4503">
        <v>125.15</v>
      </c>
      <c r="S4503">
        <v>31.29</v>
      </c>
      <c r="T4503" t="s">
        <v>30</v>
      </c>
      <c r="X4503" t="s">
        <v>233</v>
      </c>
      <c r="Y4503" t="s">
        <v>32</v>
      </c>
      <c r="Z4503" t="s">
        <v>39</v>
      </c>
      <c r="AA4503" t="str">
        <f>IFERROR(_xlfn.XLOOKUP($J4503,avoidable_ed_reference!$A$2:$A$13,avoidable_ed_reference!$C$2:$C$13),"Not Classified")</f>
        <v>Not Classified</v>
      </c>
      <c r="AB4503" t="str">
        <f>IFERROR(_xlfn.XLOOKUP($B4503,enrollment!$A$2:$A$801,enrollment!$I$2:$I$801),"")</f>
        <v>TN</v>
      </c>
      <c r="AC4503">
        <f>IFERROR(_xlfn.XLOOKUP($B4503,enrollment!$A$2:$A$801,enrollment!$L$2:$L$801),"")</f>
        <v>66</v>
      </c>
      <c r="AD4503" t="str" cm="1">
        <f t="array" ref="AD4503">_xlfn.IFS(AC4503="","Unknown",AC4503&lt;18,"0-17",AC4503&lt;35,"18-34",AC4503&lt;50,"35-49",AC4503&lt;65,"50-64",TRUE,"65+")</f>
        <v>65+</v>
      </c>
      <c r="AE4503">
        <f>IFERROR(_xlfn.XLOOKUP($B4503,enrollment!$A$2:$A$801,enrollment!$O$2:$O$801),"")</f>
        <v>7890123456</v>
      </c>
      <c r="AF4503">
        <f>IFERROR(_xlfn.XLOOKUP($AE4503,providers!$B$2:$B$11,providers!$Q$2:$Q$11),"")</f>
        <v>3.9</v>
      </c>
      <c r="AG4503" s="1">
        <f t="shared" si="70"/>
        <v>45627</v>
      </c>
    </row>
    <row r="4504" spans="1:33" x14ac:dyDescent="0.25">
      <c r="A4504" t="s">
        <v>5191</v>
      </c>
      <c r="B4504" t="s">
        <v>5189</v>
      </c>
      <c r="C4504">
        <v>3456789012</v>
      </c>
      <c r="D4504">
        <v>3456789012</v>
      </c>
      <c r="E4504" s="1">
        <v>45349</v>
      </c>
      <c r="F4504" s="1">
        <v>45349</v>
      </c>
      <c r="G4504" s="1">
        <v>45380</v>
      </c>
      <c r="H4504" t="s">
        <v>67</v>
      </c>
      <c r="I4504">
        <v>21</v>
      </c>
      <c r="J4504" t="s">
        <v>99</v>
      </c>
      <c r="K4504">
        <v>99223</v>
      </c>
      <c r="O4504">
        <v>1</v>
      </c>
      <c r="P4504">
        <v>26726.42</v>
      </c>
      <c r="Q4504">
        <v>17242.849999999999</v>
      </c>
      <c r="R4504">
        <v>13794.28</v>
      </c>
      <c r="S4504">
        <v>3448.57</v>
      </c>
      <c r="T4504" t="s">
        <v>30</v>
      </c>
      <c r="V4504">
        <v>1</v>
      </c>
      <c r="W4504" s="2" t="s">
        <v>68</v>
      </c>
      <c r="X4504" t="s">
        <v>233</v>
      </c>
      <c r="Y4504" t="s">
        <v>32</v>
      </c>
      <c r="Z4504" t="s">
        <v>69</v>
      </c>
      <c r="AA4504" t="str">
        <f>IFERROR(_xlfn.XLOOKUP($J4504,avoidable_ed_reference!$A$2:$A$13,avoidable_ed_reference!$C$2:$C$13),"Not Classified")</f>
        <v>Not Classified</v>
      </c>
      <c r="AB4504" t="str">
        <f>IFERROR(_xlfn.XLOOKUP($B4504,enrollment!$A$2:$A$801,enrollment!$I$2:$I$801),"")</f>
        <v>TN</v>
      </c>
      <c r="AC4504">
        <f>IFERROR(_xlfn.XLOOKUP($B4504,enrollment!$A$2:$A$801,enrollment!$L$2:$L$801),"")</f>
        <v>66</v>
      </c>
      <c r="AD4504" t="str" cm="1">
        <f t="array" ref="AD4504">_xlfn.IFS(AC4504="","Unknown",AC4504&lt;18,"0-17",AC4504&lt;35,"18-34",AC4504&lt;50,"35-49",AC4504&lt;65,"50-64",TRUE,"65+")</f>
        <v>65+</v>
      </c>
      <c r="AE4504">
        <f>IFERROR(_xlfn.XLOOKUP($B4504,enrollment!$A$2:$A$801,enrollment!$O$2:$O$801),"")</f>
        <v>7890123456</v>
      </c>
      <c r="AF4504">
        <f>IFERROR(_xlfn.XLOOKUP($AE4504,providers!$B$2:$B$11,providers!$Q$2:$Q$11),"")</f>
        <v>3.9</v>
      </c>
      <c r="AG4504" s="1">
        <f t="shared" si="70"/>
        <v>45323</v>
      </c>
    </row>
    <row r="4505" spans="1:33" x14ac:dyDescent="0.25">
      <c r="A4505" t="s">
        <v>5192</v>
      </c>
      <c r="B4505" t="s">
        <v>5189</v>
      </c>
      <c r="C4505">
        <v>9012345678</v>
      </c>
      <c r="D4505">
        <v>9012345678</v>
      </c>
      <c r="E4505" s="1">
        <v>45487</v>
      </c>
      <c r="F4505" s="1">
        <v>45487</v>
      </c>
      <c r="G4505" s="1">
        <v>45502</v>
      </c>
      <c r="H4505" t="s">
        <v>67</v>
      </c>
      <c r="I4505">
        <v>21</v>
      </c>
      <c r="J4505" t="s">
        <v>42</v>
      </c>
      <c r="K4505">
        <v>99223</v>
      </c>
      <c r="O4505">
        <v>1</v>
      </c>
      <c r="P4505">
        <v>19990.810000000001</v>
      </c>
      <c r="Q4505">
        <v>12897.3</v>
      </c>
      <c r="R4505">
        <v>10317.84</v>
      </c>
      <c r="S4505">
        <v>2579.46</v>
      </c>
      <c r="T4505" t="s">
        <v>30</v>
      </c>
      <c r="V4505">
        <v>1</v>
      </c>
      <c r="W4505" s="2" t="s">
        <v>68</v>
      </c>
      <c r="X4505" t="s">
        <v>233</v>
      </c>
      <c r="Y4505" t="s">
        <v>32</v>
      </c>
      <c r="Z4505" t="s">
        <v>69</v>
      </c>
      <c r="AA4505" t="str">
        <f>IFERROR(_xlfn.XLOOKUP($J4505,avoidable_ed_reference!$A$2:$A$13,avoidable_ed_reference!$C$2:$C$13),"Not Classified")</f>
        <v>Non-Avoidable</v>
      </c>
      <c r="AB4505" t="str">
        <f>IFERROR(_xlfn.XLOOKUP($B4505,enrollment!$A$2:$A$801,enrollment!$I$2:$I$801),"")</f>
        <v>TN</v>
      </c>
      <c r="AC4505">
        <f>IFERROR(_xlfn.XLOOKUP($B4505,enrollment!$A$2:$A$801,enrollment!$L$2:$L$801),"")</f>
        <v>66</v>
      </c>
      <c r="AD4505" t="str" cm="1">
        <f t="array" ref="AD4505">_xlfn.IFS(AC4505="","Unknown",AC4505&lt;18,"0-17",AC4505&lt;35,"18-34",AC4505&lt;50,"35-49",AC4505&lt;65,"50-64",TRUE,"65+")</f>
        <v>65+</v>
      </c>
      <c r="AE4505">
        <f>IFERROR(_xlfn.XLOOKUP($B4505,enrollment!$A$2:$A$801,enrollment!$O$2:$O$801),"")</f>
        <v>7890123456</v>
      </c>
      <c r="AF4505">
        <f>IFERROR(_xlfn.XLOOKUP($AE4505,providers!$B$2:$B$11,providers!$Q$2:$Q$11),"")</f>
        <v>3.9</v>
      </c>
      <c r="AG4505" s="1">
        <f t="shared" si="70"/>
        <v>45474</v>
      </c>
    </row>
    <row r="4506" spans="1:33" x14ac:dyDescent="0.25">
      <c r="A4506" t="s">
        <v>5193</v>
      </c>
      <c r="B4506" t="s">
        <v>5189</v>
      </c>
      <c r="C4506">
        <v>5678901234</v>
      </c>
      <c r="D4506">
        <v>5678901234</v>
      </c>
      <c r="E4506" s="1">
        <v>45326</v>
      </c>
      <c r="F4506" s="1">
        <v>45326</v>
      </c>
      <c r="G4506" s="1">
        <v>45348</v>
      </c>
      <c r="H4506" t="s">
        <v>28</v>
      </c>
      <c r="I4506">
        <v>20</v>
      </c>
      <c r="J4506" t="s">
        <v>35</v>
      </c>
      <c r="K4506">
        <v>99213</v>
      </c>
      <c r="O4506">
        <v>1</v>
      </c>
      <c r="P4506">
        <v>147.46</v>
      </c>
      <c r="Q4506">
        <v>113.43</v>
      </c>
      <c r="R4506">
        <v>90.74</v>
      </c>
      <c r="S4506">
        <v>22.69</v>
      </c>
      <c r="T4506" t="s">
        <v>30</v>
      </c>
      <c r="X4506" t="s">
        <v>233</v>
      </c>
      <c r="Y4506" t="s">
        <v>32</v>
      </c>
      <c r="Z4506" t="s">
        <v>36</v>
      </c>
      <c r="AA4506" t="str">
        <f>IFERROR(_xlfn.XLOOKUP($J4506,avoidable_ed_reference!$A$2:$A$13,avoidable_ed_reference!$C$2:$C$13),"Not Classified")</f>
        <v>Avoidable</v>
      </c>
      <c r="AB4506" t="str">
        <f>IFERROR(_xlfn.XLOOKUP($B4506,enrollment!$A$2:$A$801,enrollment!$I$2:$I$801),"")</f>
        <v>TN</v>
      </c>
      <c r="AC4506">
        <f>IFERROR(_xlfn.XLOOKUP($B4506,enrollment!$A$2:$A$801,enrollment!$L$2:$L$801),"")</f>
        <v>66</v>
      </c>
      <c r="AD4506" t="str" cm="1">
        <f t="array" ref="AD4506">_xlfn.IFS(AC4506="","Unknown",AC4506&lt;18,"0-17",AC4506&lt;35,"18-34",AC4506&lt;50,"35-49",AC4506&lt;65,"50-64",TRUE,"65+")</f>
        <v>65+</v>
      </c>
      <c r="AE4506">
        <f>IFERROR(_xlfn.XLOOKUP($B4506,enrollment!$A$2:$A$801,enrollment!$O$2:$O$801),"")</f>
        <v>7890123456</v>
      </c>
      <c r="AF4506">
        <f>IFERROR(_xlfn.XLOOKUP($AE4506,providers!$B$2:$B$11,providers!$Q$2:$Q$11),"")</f>
        <v>3.9</v>
      </c>
      <c r="AG4506" s="1">
        <f t="shared" si="70"/>
        <v>45323</v>
      </c>
    </row>
    <row r="4507" spans="1:33" x14ac:dyDescent="0.25">
      <c r="A4507" t="s">
        <v>5194</v>
      </c>
      <c r="B4507" t="s">
        <v>5189</v>
      </c>
      <c r="C4507">
        <v>7890123456</v>
      </c>
      <c r="D4507">
        <v>7890123456</v>
      </c>
      <c r="E4507" s="1">
        <v>45480</v>
      </c>
      <c r="F4507" s="1">
        <v>45480</v>
      </c>
      <c r="G4507" s="1">
        <v>45510</v>
      </c>
      <c r="H4507" t="s">
        <v>28</v>
      </c>
      <c r="I4507">
        <v>11</v>
      </c>
      <c r="J4507" t="s">
        <v>47</v>
      </c>
      <c r="K4507">
        <v>99213</v>
      </c>
      <c r="O4507">
        <v>1</v>
      </c>
      <c r="P4507">
        <v>214.64</v>
      </c>
      <c r="Q4507">
        <v>158.99</v>
      </c>
      <c r="R4507">
        <v>127.19</v>
      </c>
      <c r="S4507">
        <v>31.8</v>
      </c>
      <c r="T4507" t="s">
        <v>30</v>
      </c>
      <c r="X4507" t="s">
        <v>233</v>
      </c>
      <c r="Y4507" t="s">
        <v>32</v>
      </c>
      <c r="Z4507" t="s">
        <v>39</v>
      </c>
      <c r="AA4507" t="str">
        <f>IFERROR(_xlfn.XLOOKUP($J4507,avoidable_ed_reference!$A$2:$A$13,avoidable_ed_reference!$C$2:$C$13),"Not Classified")</f>
        <v>Not Classified</v>
      </c>
      <c r="AB4507" t="str">
        <f>IFERROR(_xlfn.XLOOKUP($B4507,enrollment!$A$2:$A$801,enrollment!$I$2:$I$801),"")</f>
        <v>TN</v>
      </c>
      <c r="AC4507">
        <f>IFERROR(_xlfn.XLOOKUP($B4507,enrollment!$A$2:$A$801,enrollment!$L$2:$L$801),"")</f>
        <v>66</v>
      </c>
      <c r="AD4507" t="str" cm="1">
        <f t="array" ref="AD4507">_xlfn.IFS(AC4507="","Unknown",AC4507&lt;18,"0-17",AC4507&lt;35,"18-34",AC4507&lt;50,"35-49",AC4507&lt;65,"50-64",TRUE,"65+")</f>
        <v>65+</v>
      </c>
      <c r="AE4507">
        <f>IFERROR(_xlfn.XLOOKUP($B4507,enrollment!$A$2:$A$801,enrollment!$O$2:$O$801),"")</f>
        <v>7890123456</v>
      </c>
      <c r="AF4507">
        <f>IFERROR(_xlfn.XLOOKUP($AE4507,providers!$B$2:$B$11,providers!$Q$2:$Q$11),"")</f>
        <v>3.9</v>
      </c>
      <c r="AG4507" s="1">
        <f t="shared" si="70"/>
        <v>45474</v>
      </c>
    </row>
    <row r="4508" spans="1:33" x14ac:dyDescent="0.25">
      <c r="A4508" t="s">
        <v>5195</v>
      </c>
      <c r="B4508" t="s">
        <v>5189</v>
      </c>
      <c r="C4508">
        <v>3456789012</v>
      </c>
      <c r="D4508">
        <v>3456789012</v>
      </c>
      <c r="E4508" s="1">
        <v>45530</v>
      </c>
      <c r="F4508" s="1">
        <v>45530</v>
      </c>
      <c r="G4508" s="1">
        <v>45560</v>
      </c>
      <c r="H4508" t="s">
        <v>67</v>
      </c>
      <c r="I4508">
        <v>21</v>
      </c>
      <c r="J4508" t="s">
        <v>99</v>
      </c>
      <c r="K4508">
        <v>99223</v>
      </c>
      <c r="O4508">
        <v>1</v>
      </c>
      <c r="P4508">
        <v>22618.55</v>
      </c>
      <c r="Q4508">
        <v>14592.61</v>
      </c>
      <c r="R4508">
        <v>11674.09</v>
      </c>
      <c r="S4508">
        <v>2918.52</v>
      </c>
      <c r="T4508" t="s">
        <v>30</v>
      </c>
      <c r="V4508">
        <v>1</v>
      </c>
      <c r="W4508" s="2" t="s">
        <v>68</v>
      </c>
      <c r="X4508" t="s">
        <v>233</v>
      </c>
      <c r="Y4508" t="s">
        <v>32</v>
      </c>
      <c r="Z4508" t="s">
        <v>69</v>
      </c>
      <c r="AA4508" t="str">
        <f>IFERROR(_xlfn.XLOOKUP($J4508,avoidable_ed_reference!$A$2:$A$13,avoidable_ed_reference!$C$2:$C$13),"Not Classified")</f>
        <v>Not Classified</v>
      </c>
      <c r="AB4508" t="str">
        <f>IFERROR(_xlfn.XLOOKUP($B4508,enrollment!$A$2:$A$801,enrollment!$I$2:$I$801),"")</f>
        <v>TN</v>
      </c>
      <c r="AC4508">
        <f>IFERROR(_xlfn.XLOOKUP($B4508,enrollment!$A$2:$A$801,enrollment!$L$2:$L$801),"")</f>
        <v>66</v>
      </c>
      <c r="AD4508" t="str" cm="1">
        <f t="array" ref="AD4508">_xlfn.IFS(AC4508="","Unknown",AC4508&lt;18,"0-17",AC4508&lt;35,"18-34",AC4508&lt;50,"35-49",AC4508&lt;65,"50-64",TRUE,"65+")</f>
        <v>65+</v>
      </c>
      <c r="AE4508">
        <f>IFERROR(_xlfn.XLOOKUP($B4508,enrollment!$A$2:$A$801,enrollment!$O$2:$O$801),"")</f>
        <v>7890123456</v>
      </c>
      <c r="AF4508">
        <f>IFERROR(_xlfn.XLOOKUP($AE4508,providers!$B$2:$B$11,providers!$Q$2:$Q$11),"")</f>
        <v>3.9</v>
      </c>
      <c r="AG4508" s="1">
        <f t="shared" si="70"/>
        <v>45505</v>
      </c>
    </row>
    <row r="4509" spans="1:33" x14ac:dyDescent="0.25">
      <c r="A4509" t="s">
        <v>5196</v>
      </c>
      <c r="B4509" t="s">
        <v>5189</v>
      </c>
      <c r="C4509">
        <v>9012345678</v>
      </c>
      <c r="D4509">
        <v>9012345678</v>
      </c>
      <c r="E4509" s="1">
        <v>45558</v>
      </c>
      <c r="F4509" s="1">
        <v>45558</v>
      </c>
      <c r="G4509" s="1">
        <v>45591</v>
      </c>
      <c r="H4509" t="s">
        <v>67</v>
      </c>
      <c r="I4509">
        <v>21</v>
      </c>
      <c r="J4509" t="s">
        <v>42</v>
      </c>
      <c r="K4509">
        <v>99223</v>
      </c>
      <c r="O4509">
        <v>1</v>
      </c>
      <c r="P4509">
        <v>25445.75</v>
      </c>
      <c r="Q4509">
        <v>16416.61</v>
      </c>
      <c r="R4509">
        <v>13133.29</v>
      </c>
      <c r="S4509">
        <v>3283.32</v>
      </c>
      <c r="T4509" t="s">
        <v>30</v>
      </c>
      <c r="V4509">
        <v>1</v>
      </c>
      <c r="W4509" s="2" t="s">
        <v>68</v>
      </c>
      <c r="X4509" t="s">
        <v>233</v>
      </c>
      <c r="Y4509" t="s">
        <v>32</v>
      </c>
      <c r="Z4509" t="s">
        <v>69</v>
      </c>
      <c r="AA4509" t="str">
        <f>IFERROR(_xlfn.XLOOKUP($J4509,avoidable_ed_reference!$A$2:$A$13,avoidable_ed_reference!$C$2:$C$13),"Not Classified")</f>
        <v>Non-Avoidable</v>
      </c>
      <c r="AB4509" t="str">
        <f>IFERROR(_xlfn.XLOOKUP($B4509,enrollment!$A$2:$A$801,enrollment!$I$2:$I$801),"")</f>
        <v>TN</v>
      </c>
      <c r="AC4509">
        <f>IFERROR(_xlfn.XLOOKUP($B4509,enrollment!$A$2:$A$801,enrollment!$L$2:$L$801),"")</f>
        <v>66</v>
      </c>
      <c r="AD4509" t="str" cm="1">
        <f t="array" ref="AD4509">_xlfn.IFS(AC4509="","Unknown",AC4509&lt;18,"0-17",AC4509&lt;35,"18-34",AC4509&lt;50,"35-49",AC4509&lt;65,"50-64",TRUE,"65+")</f>
        <v>65+</v>
      </c>
      <c r="AE4509">
        <f>IFERROR(_xlfn.XLOOKUP($B4509,enrollment!$A$2:$A$801,enrollment!$O$2:$O$801),"")</f>
        <v>7890123456</v>
      </c>
      <c r="AF4509">
        <f>IFERROR(_xlfn.XLOOKUP($AE4509,providers!$B$2:$B$11,providers!$Q$2:$Q$11),"")</f>
        <v>3.9</v>
      </c>
      <c r="AG4509" s="1">
        <f t="shared" si="70"/>
        <v>45536</v>
      </c>
    </row>
    <row r="4510" spans="1:33" x14ac:dyDescent="0.25">
      <c r="A4510" t="s">
        <v>5197</v>
      </c>
      <c r="B4510" t="s">
        <v>5189</v>
      </c>
      <c r="C4510">
        <v>9012345678</v>
      </c>
      <c r="D4510">
        <v>9012345678</v>
      </c>
      <c r="E4510" s="1">
        <v>45527</v>
      </c>
      <c r="F4510" s="1">
        <v>45527</v>
      </c>
      <c r="G4510" s="1">
        <v>45544</v>
      </c>
      <c r="H4510" t="s">
        <v>59</v>
      </c>
      <c r="J4510" t="s">
        <v>60</v>
      </c>
      <c r="L4510" s="2" t="s">
        <v>151</v>
      </c>
      <c r="M4510" t="s">
        <v>152</v>
      </c>
      <c r="N4510" t="s">
        <v>153</v>
      </c>
      <c r="O4510">
        <v>1</v>
      </c>
      <c r="P4510">
        <v>856.6</v>
      </c>
      <c r="Q4510">
        <v>778.73</v>
      </c>
      <c r="R4510">
        <v>622.98</v>
      </c>
      <c r="S4510">
        <v>155.75</v>
      </c>
      <c r="T4510" t="s">
        <v>30</v>
      </c>
      <c r="X4510" t="s">
        <v>233</v>
      </c>
      <c r="Y4510" t="s">
        <v>32</v>
      </c>
      <c r="Z4510" t="s">
        <v>64</v>
      </c>
      <c r="AA4510" t="str">
        <f>IFERROR(_xlfn.XLOOKUP($J4510,avoidable_ed_reference!$A$2:$A$13,avoidable_ed_reference!$C$2:$C$13),"Not Classified")</f>
        <v>Not Classified</v>
      </c>
      <c r="AB4510" t="str">
        <f>IFERROR(_xlfn.XLOOKUP($B4510,enrollment!$A$2:$A$801,enrollment!$I$2:$I$801),"")</f>
        <v>TN</v>
      </c>
      <c r="AC4510">
        <f>IFERROR(_xlfn.XLOOKUP($B4510,enrollment!$A$2:$A$801,enrollment!$L$2:$L$801),"")</f>
        <v>66</v>
      </c>
      <c r="AD4510" t="str" cm="1">
        <f t="array" ref="AD4510">_xlfn.IFS(AC4510="","Unknown",AC4510&lt;18,"0-17",AC4510&lt;35,"18-34",AC4510&lt;50,"35-49",AC4510&lt;65,"50-64",TRUE,"65+")</f>
        <v>65+</v>
      </c>
      <c r="AE4510">
        <f>IFERROR(_xlfn.XLOOKUP($B4510,enrollment!$A$2:$A$801,enrollment!$O$2:$O$801),"")</f>
        <v>7890123456</v>
      </c>
      <c r="AF4510">
        <f>IFERROR(_xlfn.XLOOKUP($AE4510,providers!$B$2:$B$11,providers!$Q$2:$Q$11),"")</f>
        <v>3.9</v>
      </c>
      <c r="AG4510" s="1">
        <f t="shared" si="70"/>
        <v>45505</v>
      </c>
    </row>
    <row r="4511" spans="1:33" x14ac:dyDescent="0.25">
      <c r="A4511" t="s">
        <v>5198</v>
      </c>
      <c r="B4511" t="s">
        <v>5199</v>
      </c>
      <c r="C4511">
        <v>8901234567</v>
      </c>
      <c r="D4511">
        <v>8901234567</v>
      </c>
      <c r="E4511" s="1">
        <v>45417</v>
      </c>
      <c r="F4511" s="1">
        <v>45417</v>
      </c>
      <c r="G4511" s="1">
        <v>45435</v>
      </c>
      <c r="H4511" t="s">
        <v>28</v>
      </c>
      <c r="I4511">
        <v>23</v>
      </c>
      <c r="J4511" t="s">
        <v>129</v>
      </c>
      <c r="K4511">
        <v>99284</v>
      </c>
      <c r="O4511">
        <v>1</v>
      </c>
      <c r="P4511">
        <v>1856</v>
      </c>
      <c r="Q4511">
        <v>1031.1099999999999</v>
      </c>
      <c r="R4511">
        <v>824.89</v>
      </c>
      <c r="S4511">
        <v>206.22</v>
      </c>
      <c r="T4511" t="s">
        <v>30</v>
      </c>
      <c r="X4511" t="s">
        <v>233</v>
      </c>
      <c r="Y4511" t="s">
        <v>32</v>
      </c>
      <c r="Z4511" t="s">
        <v>45</v>
      </c>
      <c r="AA4511" t="str">
        <f>IFERROR(_xlfn.XLOOKUP($J4511,avoidable_ed_reference!$A$2:$A$13,avoidable_ed_reference!$C$2:$C$13),"Not Classified")</f>
        <v>Potentially Avoidable</v>
      </c>
      <c r="AB4511" t="str">
        <f>IFERROR(_xlfn.XLOOKUP($B4511,enrollment!$A$2:$A$801,enrollment!$I$2:$I$801),"")</f>
        <v>GA</v>
      </c>
      <c r="AC4511">
        <f>IFERROR(_xlfn.XLOOKUP($B4511,enrollment!$A$2:$A$801,enrollment!$L$2:$L$801),"")</f>
        <v>36</v>
      </c>
      <c r="AD4511" t="str" cm="1">
        <f t="array" ref="AD4511">_xlfn.IFS(AC4511="","Unknown",AC4511&lt;18,"0-17",AC4511&lt;35,"18-34",AC4511&lt;50,"35-49",AC4511&lt;65,"50-64",TRUE,"65+")</f>
        <v>35-49</v>
      </c>
      <c r="AE4511">
        <f>IFERROR(_xlfn.XLOOKUP($B4511,enrollment!$A$2:$A$801,enrollment!$O$2:$O$801),"")</f>
        <v>8901234567</v>
      </c>
      <c r="AF4511">
        <f>IFERROR(_xlfn.XLOOKUP($AE4511,providers!$B$2:$B$11,providers!$Q$2:$Q$11),"")</f>
        <v>3.7</v>
      </c>
      <c r="AG4511" s="1">
        <f t="shared" si="70"/>
        <v>45413</v>
      </c>
    </row>
    <row r="4512" spans="1:33" x14ac:dyDescent="0.25">
      <c r="A4512" t="s">
        <v>5200</v>
      </c>
      <c r="B4512" t="s">
        <v>5199</v>
      </c>
      <c r="C4512">
        <v>8901234567</v>
      </c>
      <c r="D4512">
        <v>8901234567</v>
      </c>
      <c r="E4512" s="1">
        <v>45302</v>
      </c>
      <c r="F4512" s="1">
        <v>45302</v>
      </c>
      <c r="G4512" s="1">
        <v>45337</v>
      </c>
      <c r="H4512" t="s">
        <v>28</v>
      </c>
      <c r="I4512">
        <v>11</v>
      </c>
      <c r="J4512" t="s">
        <v>35</v>
      </c>
      <c r="K4512">
        <v>99213</v>
      </c>
      <c r="O4512">
        <v>1</v>
      </c>
      <c r="P4512">
        <v>200.85</v>
      </c>
      <c r="Q4512">
        <v>148.78</v>
      </c>
      <c r="R4512">
        <v>119.02</v>
      </c>
      <c r="S4512">
        <v>29.76</v>
      </c>
      <c r="T4512" t="s">
        <v>30</v>
      </c>
      <c r="X4512" t="s">
        <v>233</v>
      </c>
      <c r="Y4512" t="s">
        <v>32</v>
      </c>
      <c r="Z4512" t="s">
        <v>39</v>
      </c>
      <c r="AA4512" t="str">
        <f>IFERROR(_xlfn.XLOOKUP($J4512,avoidable_ed_reference!$A$2:$A$13,avoidable_ed_reference!$C$2:$C$13),"Not Classified")</f>
        <v>Avoidable</v>
      </c>
      <c r="AB4512" t="str">
        <f>IFERROR(_xlfn.XLOOKUP($B4512,enrollment!$A$2:$A$801,enrollment!$I$2:$I$801),"")</f>
        <v>GA</v>
      </c>
      <c r="AC4512">
        <f>IFERROR(_xlfn.XLOOKUP($B4512,enrollment!$A$2:$A$801,enrollment!$L$2:$L$801),"")</f>
        <v>36</v>
      </c>
      <c r="AD4512" t="str" cm="1">
        <f t="array" ref="AD4512">_xlfn.IFS(AC4512="","Unknown",AC4512&lt;18,"0-17",AC4512&lt;35,"18-34",AC4512&lt;50,"35-49",AC4512&lt;65,"50-64",TRUE,"65+")</f>
        <v>35-49</v>
      </c>
      <c r="AE4512">
        <f>IFERROR(_xlfn.XLOOKUP($B4512,enrollment!$A$2:$A$801,enrollment!$O$2:$O$801),"")</f>
        <v>8901234567</v>
      </c>
      <c r="AF4512">
        <f>IFERROR(_xlfn.XLOOKUP($AE4512,providers!$B$2:$B$11,providers!$Q$2:$Q$11),"")</f>
        <v>3.7</v>
      </c>
      <c r="AG4512" s="1">
        <f t="shared" si="70"/>
        <v>45292</v>
      </c>
    </row>
    <row r="4513" spans="1:33" x14ac:dyDescent="0.25">
      <c r="A4513" t="s">
        <v>5201</v>
      </c>
      <c r="B4513" t="s">
        <v>5199</v>
      </c>
      <c r="C4513">
        <v>9012345678</v>
      </c>
      <c r="D4513">
        <v>9012345678</v>
      </c>
      <c r="E4513" s="1">
        <v>45359</v>
      </c>
      <c r="F4513" s="1">
        <v>45359</v>
      </c>
      <c r="G4513" s="1">
        <v>45374</v>
      </c>
      <c r="H4513" t="s">
        <v>67</v>
      </c>
      <c r="I4513">
        <v>21</v>
      </c>
      <c r="J4513" t="s">
        <v>42</v>
      </c>
      <c r="K4513">
        <v>99223</v>
      </c>
      <c r="O4513">
        <v>1</v>
      </c>
      <c r="P4513">
        <v>34012.050000000003</v>
      </c>
      <c r="Q4513">
        <v>21943.26</v>
      </c>
      <c r="R4513">
        <v>17554.61</v>
      </c>
      <c r="S4513">
        <v>4388.6499999999996</v>
      </c>
      <c r="T4513" t="s">
        <v>30</v>
      </c>
      <c r="V4513">
        <v>1</v>
      </c>
      <c r="W4513" s="2" t="s">
        <v>68</v>
      </c>
      <c r="X4513" t="s">
        <v>233</v>
      </c>
      <c r="Y4513" t="s">
        <v>32</v>
      </c>
      <c r="Z4513" t="s">
        <v>69</v>
      </c>
      <c r="AA4513" t="str">
        <f>IFERROR(_xlfn.XLOOKUP($J4513,avoidable_ed_reference!$A$2:$A$13,avoidable_ed_reference!$C$2:$C$13),"Not Classified")</f>
        <v>Non-Avoidable</v>
      </c>
      <c r="AB4513" t="str">
        <f>IFERROR(_xlfn.XLOOKUP($B4513,enrollment!$A$2:$A$801,enrollment!$I$2:$I$801),"")</f>
        <v>GA</v>
      </c>
      <c r="AC4513">
        <f>IFERROR(_xlfn.XLOOKUP($B4513,enrollment!$A$2:$A$801,enrollment!$L$2:$L$801),"")</f>
        <v>36</v>
      </c>
      <c r="AD4513" t="str" cm="1">
        <f t="array" ref="AD4513">_xlfn.IFS(AC4513="","Unknown",AC4513&lt;18,"0-17",AC4513&lt;35,"18-34",AC4513&lt;50,"35-49",AC4513&lt;65,"50-64",TRUE,"65+")</f>
        <v>35-49</v>
      </c>
      <c r="AE4513">
        <f>IFERROR(_xlfn.XLOOKUP($B4513,enrollment!$A$2:$A$801,enrollment!$O$2:$O$801),"")</f>
        <v>8901234567</v>
      </c>
      <c r="AF4513">
        <f>IFERROR(_xlfn.XLOOKUP($AE4513,providers!$B$2:$B$11,providers!$Q$2:$Q$11),"")</f>
        <v>3.7</v>
      </c>
      <c r="AG4513" s="1">
        <f t="shared" si="70"/>
        <v>45352</v>
      </c>
    </row>
    <row r="4514" spans="1:33" x14ac:dyDescent="0.25">
      <c r="A4514" t="s">
        <v>5202</v>
      </c>
      <c r="B4514" t="s">
        <v>5199</v>
      </c>
      <c r="C4514">
        <v>8901234567</v>
      </c>
      <c r="D4514">
        <v>8901234567</v>
      </c>
      <c r="E4514" s="1">
        <v>45387</v>
      </c>
      <c r="F4514" s="1">
        <v>45387</v>
      </c>
      <c r="G4514" s="1">
        <v>45422</v>
      </c>
      <c r="H4514" t="s">
        <v>28</v>
      </c>
      <c r="I4514">
        <v>11</v>
      </c>
      <c r="J4514" t="s">
        <v>38</v>
      </c>
      <c r="K4514">
        <v>99213</v>
      </c>
      <c r="O4514">
        <v>1</v>
      </c>
      <c r="P4514">
        <v>227.12</v>
      </c>
      <c r="Q4514">
        <v>168.24</v>
      </c>
      <c r="R4514">
        <v>134.59</v>
      </c>
      <c r="S4514">
        <v>33.65</v>
      </c>
      <c r="T4514" t="s">
        <v>30</v>
      </c>
      <c r="X4514" t="s">
        <v>233</v>
      </c>
      <c r="Y4514" t="s">
        <v>32</v>
      </c>
      <c r="Z4514" t="s">
        <v>39</v>
      </c>
      <c r="AA4514" t="str">
        <f>IFERROR(_xlfn.XLOOKUP($J4514,avoidable_ed_reference!$A$2:$A$13,avoidable_ed_reference!$C$2:$C$13),"Not Classified")</f>
        <v>Not Classified</v>
      </c>
      <c r="AB4514" t="str">
        <f>IFERROR(_xlfn.XLOOKUP($B4514,enrollment!$A$2:$A$801,enrollment!$I$2:$I$801),"")</f>
        <v>GA</v>
      </c>
      <c r="AC4514">
        <f>IFERROR(_xlfn.XLOOKUP($B4514,enrollment!$A$2:$A$801,enrollment!$L$2:$L$801),"")</f>
        <v>36</v>
      </c>
      <c r="AD4514" t="str" cm="1">
        <f t="array" ref="AD4514">_xlfn.IFS(AC4514="","Unknown",AC4514&lt;18,"0-17",AC4514&lt;35,"18-34",AC4514&lt;50,"35-49",AC4514&lt;65,"50-64",TRUE,"65+")</f>
        <v>35-49</v>
      </c>
      <c r="AE4514">
        <f>IFERROR(_xlfn.XLOOKUP($B4514,enrollment!$A$2:$A$801,enrollment!$O$2:$O$801),"")</f>
        <v>8901234567</v>
      </c>
      <c r="AF4514">
        <f>IFERROR(_xlfn.XLOOKUP($AE4514,providers!$B$2:$B$11,providers!$Q$2:$Q$11),"")</f>
        <v>3.7</v>
      </c>
      <c r="AG4514" s="1">
        <f t="shared" si="70"/>
        <v>45383</v>
      </c>
    </row>
    <row r="4515" spans="1:33" x14ac:dyDescent="0.25">
      <c r="A4515" t="s">
        <v>5203</v>
      </c>
      <c r="B4515" t="s">
        <v>5199</v>
      </c>
      <c r="C4515">
        <v>8901234567</v>
      </c>
      <c r="D4515">
        <v>8901234567</v>
      </c>
      <c r="E4515" s="1">
        <v>45359</v>
      </c>
      <c r="F4515" s="1">
        <v>45359</v>
      </c>
      <c r="G4515" s="1">
        <v>45382</v>
      </c>
      <c r="H4515" t="s">
        <v>28</v>
      </c>
      <c r="I4515">
        <v>11</v>
      </c>
      <c r="J4515" t="s">
        <v>35</v>
      </c>
      <c r="K4515">
        <v>99213</v>
      </c>
      <c r="O4515">
        <v>1</v>
      </c>
      <c r="P4515">
        <v>175.85</v>
      </c>
      <c r="Q4515">
        <v>130.26</v>
      </c>
      <c r="R4515">
        <v>104.21</v>
      </c>
      <c r="S4515">
        <v>26.05</v>
      </c>
      <c r="T4515" t="s">
        <v>30</v>
      </c>
      <c r="X4515" t="s">
        <v>233</v>
      </c>
      <c r="Y4515" t="s">
        <v>32</v>
      </c>
      <c r="Z4515" t="s">
        <v>39</v>
      </c>
      <c r="AA4515" t="str">
        <f>IFERROR(_xlfn.XLOOKUP($J4515,avoidable_ed_reference!$A$2:$A$13,avoidable_ed_reference!$C$2:$C$13),"Not Classified")</f>
        <v>Avoidable</v>
      </c>
      <c r="AB4515" t="str">
        <f>IFERROR(_xlfn.XLOOKUP($B4515,enrollment!$A$2:$A$801,enrollment!$I$2:$I$801),"")</f>
        <v>GA</v>
      </c>
      <c r="AC4515">
        <f>IFERROR(_xlfn.XLOOKUP($B4515,enrollment!$A$2:$A$801,enrollment!$L$2:$L$801),"")</f>
        <v>36</v>
      </c>
      <c r="AD4515" t="str" cm="1">
        <f t="array" ref="AD4515">_xlfn.IFS(AC4515="","Unknown",AC4515&lt;18,"0-17",AC4515&lt;35,"18-34",AC4515&lt;50,"35-49",AC4515&lt;65,"50-64",TRUE,"65+")</f>
        <v>35-49</v>
      </c>
      <c r="AE4515">
        <f>IFERROR(_xlfn.XLOOKUP($B4515,enrollment!$A$2:$A$801,enrollment!$O$2:$O$801),"")</f>
        <v>8901234567</v>
      </c>
      <c r="AF4515">
        <f>IFERROR(_xlfn.XLOOKUP($AE4515,providers!$B$2:$B$11,providers!$Q$2:$Q$11),"")</f>
        <v>3.7</v>
      </c>
      <c r="AG4515" s="1">
        <f t="shared" si="70"/>
        <v>45352</v>
      </c>
    </row>
    <row r="4516" spans="1:33" x14ac:dyDescent="0.25">
      <c r="A4516" t="s">
        <v>5204</v>
      </c>
      <c r="B4516" t="s">
        <v>5199</v>
      </c>
      <c r="C4516">
        <v>7890123456</v>
      </c>
      <c r="D4516">
        <v>7890123456</v>
      </c>
      <c r="E4516" s="1">
        <v>45581</v>
      </c>
      <c r="F4516" s="1">
        <v>45581</v>
      </c>
      <c r="G4516" s="1">
        <v>45614</v>
      </c>
      <c r="H4516" t="s">
        <v>28</v>
      </c>
      <c r="I4516">
        <v>22</v>
      </c>
      <c r="J4516" t="s">
        <v>29</v>
      </c>
      <c r="K4516">
        <v>90837</v>
      </c>
      <c r="O4516">
        <v>1</v>
      </c>
      <c r="P4516">
        <v>215.76</v>
      </c>
      <c r="Q4516">
        <v>159.82</v>
      </c>
      <c r="R4516">
        <v>127.86</v>
      </c>
      <c r="S4516">
        <v>31.96</v>
      </c>
      <c r="T4516" t="s">
        <v>30</v>
      </c>
      <c r="X4516" t="s">
        <v>233</v>
      </c>
      <c r="Y4516" t="s">
        <v>32</v>
      </c>
      <c r="Z4516" t="s">
        <v>33</v>
      </c>
      <c r="AA4516" t="str">
        <f>IFERROR(_xlfn.XLOOKUP($J4516,avoidable_ed_reference!$A$2:$A$13,avoidable_ed_reference!$C$2:$C$13),"Not Classified")</f>
        <v>Potentially Avoidable</v>
      </c>
      <c r="AB4516" t="str">
        <f>IFERROR(_xlfn.XLOOKUP($B4516,enrollment!$A$2:$A$801,enrollment!$I$2:$I$801),"")</f>
        <v>GA</v>
      </c>
      <c r="AC4516">
        <f>IFERROR(_xlfn.XLOOKUP($B4516,enrollment!$A$2:$A$801,enrollment!$L$2:$L$801),"")</f>
        <v>36</v>
      </c>
      <c r="AD4516" t="str" cm="1">
        <f t="array" ref="AD4516">_xlfn.IFS(AC4516="","Unknown",AC4516&lt;18,"0-17",AC4516&lt;35,"18-34",AC4516&lt;50,"35-49",AC4516&lt;65,"50-64",TRUE,"65+")</f>
        <v>35-49</v>
      </c>
      <c r="AE4516">
        <f>IFERROR(_xlfn.XLOOKUP($B4516,enrollment!$A$2:$A$801,enrollment!$O$2:$O$801),"")</f>
        <v>8901234567</v>
      </c>
      <c r="AF4516">
        <f>IFERROR(_xlfn.XLOOKUP($AE4516,providers!$B$2:$B$11,providers!$Q$2:$Q$11),"")</f>
        <v>3.7</v>
      </c>
      <c r="AG4516" s="1">
        <f t="shared" si="70"/>
        <v>45566</v>
      </c>
    </row>
    <row r="4517" spans="1:33" x14ac:dyDescent="0.25">
      <c r="A4517" t="s">
        <v>5205</v>
      </c>
      <c r="B4517" t="s">
        <v>5199</v>
      </c>
      <c r="C4517">
        <v>8901234567</v>
      </c>
      <c r="D4517">
        <v>8901234567</v>
      </c>
      <c r="E4517" s="1">
        <v>45316</v>
      </c>
      <c r="F4517" s="1">
        <v>45316</v>
      </c>
      <c r="G4517" s="1">
        <v>45349</v>
      </c>
      <c r="H4517" t="s">
        <v>28</v>
      </c>
      <c r="I4517">
        <v>11</v>
      </c>
      <c r="J4517" t="s">
        <v>47</v>
      </c>
      <c r="K4517">
        <v>99213</v>
      </c>
      <c r="O4517">
        <v>1</v>
      </c>
      <c r="P4517">
        <v>180.01</v>
      </c>
      <c r="Q4517">
        <v>133.34</v>
      </c>
      <c r="R4517">
        <v>106.67</v>
      </c>
      <c r="S4517">
        <v>26.67</v>
      </c>
      <c r="T4517" t="s">
        <v>30</v>
      </c>
      <c r="X4517" t="s">
        <v>233</v>
      </c>
      <c r="Y4517" t="s">
        <v>32</v>
      </c>
      <c r="Z4517" t="s">
        <v>39</v>
      </c>
      <c r="AA4517" t="str">
        <f>IFERROR(_xlfn.XLOOKUP($J4517,avoidable_ed_reference!$A$2:$A$13,avoidable_ed_reference!$C$2:$C$13),"Not Classified")</f>
        <v>Not Classified</v>
      </c>
      <c r="AB4517" t="str">
        <f>IFERROR(_xlfn.XLOOKUP($B4517,enrollment!$A$2:$A$801,enrollment!$I$2:$I$801),"")</f>
        <v>GA</v>
      </c>
      <c r="AC4517">
        <f>IFERROR(_xlfn.XLOOKUP($B4517,enrollment!$A$2:$A$801,enrollment!$L$2:$L$801),"")</f>
        <v>36</v>
      </c>
      <c r="AD4517" t="str" cm="1">
        <f t="array" ref="AD4517">_xlfn.IFS(AC4517="","Unknown",AC4517&lt;18,"0-17",AC4517&lt;35,"18-34",AC4517&lt;50,"35-49",AC4517&lt;65,"50-64",TRUE,"65+")</f>
        <v>35-49</v>
      </c>
      <c r="AE4517">
        <f>IFERROR(_xlfn.XLOOKUP($B4517,enrollment!$A$2:$A$801,enrollment!$O$2:$O$801),"")</f>
        <v>8901234567</v>
      </c>
      <c r="AF4517">
        <f>IFERROR(_xlfn.XLOOKUP($AE4517,providers!$B$2:$B$11,providers!$Q$2:$Q$11),"")</f>
        <v>3.7</v>
      </c>
      <c r="AG4517" s="1">
        <f t="shared" si="70"/>
        <v>45292</v>
      </c>
    </row>
    <row r="4518" spans="1:33" x14ac:dyDescent="0.25">
      <c r="A4518" t="s">
        <v>5206</v>
      </c>
      <c r="B4518" t="s">
        <v>5207</v>
      </c>
      <c r="C4518">
        <v>6789012345</v>
      </c>
      <c r="D4518">
        <v>6789012345</v>
      </c>
      <c r="E4518" s="1">
        <v>45586</v>
      </c>
      <c r="F4518" s="1">
        <v>45586</v>
      </c>
      <c r="G4518" s="1">
        <v>45604</v>
      </c>
      <c r="H4518" t="s">
        <v>28</v>
      </c>
      <c r="I4518">
        <v>11</v>
      </c>
      <c r="J4518" t="s">
        <v>35</v>
      </c>
      <c r="K4518">
        <v>99213</v>
      </c>
      <c r="O4518">
        <v>1</v>
      </c>
      <c r="P4518">
        <v>210.09</v>
      </c>
      <c r="Q4518">
        <v>155.62</v>
      </c>
      <c r="R4518">
        <v>124.5</v>
      </c>
      <c r="S4518">
        <v>31.12</v>
      </c>
      <c r="T4518" t="s">
        <v>30</v>
      </c>
      <c r="X4518" t="s">
        <v>52</v>
      </c>
      <c r="Y4518" t="s">
        <v>44</v>
      </c>
      <c r="Z4518" t="s">
        <v>39</v>
      </c>
      <c r="AA4518" t="str">
        <f>IFERROR(_xlfn.XLOOKUP($J4518,avoidable_ed_reference!$A$2:$A$13,avoidable_ed_reference!$C$2:$C$13),"Not Classified")</f>
        <v>Avoidable</v>
      </c>
      <c r="AB4518" t="str">
        <f>IFERROR(_xlfn.XLOOKUP($B4518,enrollment!$A$2:$A$801,enrollment!$I$2:$I$801),"")</f>
        <v>OH</v>
      </c>
      <c r="AC4518">
        <f>IFERROR(_xlfn.XLOOKUP($B4518,enrollment!$A$2:$A$801,enrollment!$L$2:$L$801),"")</f>
        <v>33</v>
      </c>
      <c r="AD4518" t="str" cm="1">
        <f t="array" ref="AD4518">_xlfn.IFS(AC4518="","Unknown",AC4518&lt;18,"0-17",AC4518&lt;35,"18-34",AC4518&lt;50,"35-49",AC4518&lt;65,"50-64",TRUE,"65+")</f>
        <v>18-34</v>
      </c>
      <c r="AE4518">
        <f>IFERROR(_xlfn.XLOOKUP($B4518,enrollment!$A$2:$A$801,enrollment!$O$2:$O$801),"")</f>
        <v>6789012345</v>
      </c>
      <c r="AF4518">
        <f>IFERROR(_xlfn.XLOOKUP($AE4518,providers!$B$2:$B$11,providers!$Q$2:$Q$11),"")</f>
        <v>4.0999999999999996</v>
      </c>
      <c r="AG4518" s="1">
        <f t="shared" si="70"/>
        <v>45566</v>
      </c>
    </row>
    <row r="4519" spans="1:33" x14ac:dyDescent="0.25">
      <c r="A4519" t="s">
        <v>5208</v>
      </c>
      <c r="B4519" t="s">
        <v>5207</v>
      </c>
      <c r="C4519">
        <v>2233445566</v>
      </c>
      <c r="D4519">
        <v>2233445566</v>
      </c>
      <c r="E4519" s="1">
        <v>45494</v>
      </c>
      <c r="F4519" s="1">
        <v>45494</v>
      </c>
      <c r="G4519" s="1">
        <v>45516</v>
      </c>
      <c r="H4519" t="s">
        <v>28</v>
      </c>
      <c r="I4519">
        <v>23</v>
      </c>
      <c r="J4519" t="s">
        <v>184</v>
      </c>
      <c r="K4519">
        <v>99284</v>
      </c>
      <c r="O4519">
        <v>1</v>
      </c>
      <c r="P4519">
        <v>2073.04</v>
      </c>
      <c r="Q4519">
        <v>1151.69</v>
      </c>
      <c r="R4519">
        <v>921.35</v>
      </c>
      <c r="S4519">
        <v>230.34</v>
      </c>
      <c r="T4519" t="s">
        <v>30</v>
      </c>
      <c r="X4519" t="s">
        <v>52</v>
      </c>
      <c r="Y4519" t="s">
        <v>44</v>
      </c>
      <c r="Z4519" t="s">
        <v>45</v>
      </c>
      <c r="AA4519" t="str">
        <f>IFERROR(_xlfn.XLOOKUP($J4519,avoidable_ed_reference!$A$2:$A$13,avoidable_ed_reference!$C$2:$C$13),"Not Classified")</f>
        <v>Non-Avoidable</v>
      </c>
      <c r="AB4519" t="str">
        <f>IFERROR(_xlfn.XLOOKUP($B4519,enrollment!$A$2:$A$801,enrollment!$I$2:$I$801),"")</f>
        <v>OH</v>
      </c>
      <c r="AC4519">
        <f>IFERROR(_xlfn.XLOOKUP($B4519,enrollment!$A$2:$A$801,enrollment!$L$2:$L$801),"")</f>
        <v>33</v>
      </c>
      <c r="AD4519" t="str" cm="1">
        <f t="array" ref="AD4519">_xlfn.IFS(AC4519="","Unknown",AC4519&lt;18,"0-17",AC4519&lt;35,"18-34",AC4519&lt;50,"35-49",AC4519&lt;65,"50-64",TRUE,"65+")</f>
        <v>18-34</v>
      </c>
      <c r="AE4519">
        <f>IFERROR(_xlfn.XLOOKUP($B4519,enrollment!$A$2:$A$801,enrollment!$O$2:$O$801),"")</f>
        <v>6789012345</v>
      </c>
      <c r="AF4519">
        <f>IFERROR(_xlfn.XLOOKUP($AE4519,providers!$B$2:$B$11,providers!$Q$2:$Q$11),"")</f>
        <v>4.0999999999999996</v>
      </c>
      <c r="AG4519" s="1">
        <f t="shared" si="70"/>
        <v>45474</v>
      </c>
    </row>
    <row r="4520" spans="1:33" x14ac:dyDescent="0.25">
      <c r="A4520" t="s">
        <v>5209</v>
      </c>
      <c r="B4520" t="s">
        <v>5207</v>
      </c>
      <c r="C4520">
        <v>2233445566</v>
      </c>
      <c r="D4520">
        <v>2233445566</v>
      </c>
      <c r="E4520" s="1">
        <v>45427</v>
      </c>
      <c r="F4520" s="1">
        <v>45427</v>
      </c>
      <c r="G4520" s="1">
        <v>45448</v>
      </c>
      <c r="H4520" t="s">
        <v>28</v>
      </c>
      <c r="I4520">
        <v>22</v>
      </c>
      <c r="J4520" t="s">
        <v>29</v>
      </c>
      <c r="K4520">
        <v>90837</v>
      </c>
      <c r="O4520">
        <v>1</v>
      </c>
      <c r="P4520">
        <v>275.25</v>
      </c>
      <c r="Q4520">
        <v>203.89</v>
      </c>
      <c r="R4520">
        <v>163.11000000000001</v>
      </c>
      <c r="S4520">
        <v>40.78</v>
      </c>
      <c r="T4520" t="s">
        <v>30</v>
      </c>
      <c r="X4520" t="s">
        <v>52</v>
      </c>
      <c r="Y4520" t="s">
        <v>44</v>
      </c>
      <c r="Z4520" t="s">
        <v>33</v>
      </c>
      <c r="AA4520" t="str">
        <f>IFERROR(_xlfn.XLOOKUP($J4520,avoidable_ed_reference!$A$2:$A$13,avoidable_ed_reference!$C$2:$C$13),"Not Classified")</f>
        <v>Potentially Avoidable</v>
      </c>
      <c r="AB4520" t="str">
        <f>IFERROR(_xlfn.XLOOKUP($B4520,enrollment!$A$2:$A$801,enrollment!$I$2:$I$801),"")</f>
        <v>OH</v>
      </c>
      <c r="AC4520">
        <f>IFERROR(_xlfn.XLOOKUP($B4520,enrollment!$A$2:$A$801,enrollment!$L$2:$L$801),"")</f>
        <v>33</v>
      </c>
      <c r="AD4520" t="str" cm="1">
        <f t="array" ref="AD4520">_xlfn.IFS(AC4520="","Unknown",AC4520&lt;18,"0-17",AC4520&lt;35,"18-34",AC4520&lt;50,"35-49",AC4520&lt;65,"50-64",TRUE,"65+")</f>
        <v>18-34</v>
      </c>
      <c r="AE4520">
        <f>IFERROR(_xlfn.XLOOKUP($B4520,enrollment!$A$2:$A$801,enrollment!$O$2:$O$801),"")</f>
        <v>6789012345</v>
      </c>
      <c r="AF4520">
        <f>IFERROR(_xlfn.XLOOKUP($AE4520,providers!$B$2:$B$11,providers!$Q$2:$Q$11),"")</f>
        <v>4.0999999999999996</v>
      </c>
      <c r="AG4520" s="1">
        <f t="shared" si="70"/>
        <v>45413</v>
      </c>
    </row>
    <row r="4521" spans="1:33" x14ac:dyDescent="0.25">
      <c r="A4521" t="s">
        <v>5210</v>
      </c>
      <c r="B4521" t="s">
        <v>5207</v>
      </c>
      <c r="C4521">
        <v>6789012345</v>
      </c>
      <c r="D4521">
        <v>6789012345</v>
      </c>
      <c r="E4521" s="1">
        <v>45565</v>
      </c>
      <c r="F4521" s="1">
        <v>45565</v>
      </c>
      <c r="G4521" s="1">
        <v>45599</v>
      </c>
      <c r="H4521" t="s">
        <v>28</v>
      </c>
      <c r="I4521">
        <v>11</v>
      </c>
      <c r="J4521" t="s">
        <v>38</v>
      </c>
      <c r="K4521">
        <v>99213</v>
      </c>
      <c r="O4521">
        <v>1</v>
      </c>
      <c r="P4521">
        <v>166.54</v>
      </c>
      <c r="Q4521">
        <v>123.36</v>
      </c>
      <c r="R4521">
        <v>98.69</v>
      </c>
      <c r="S4521">
        <v>24.67</v>
      </c>
      <c r="T4521" t="s">
        <v>30</v>
      </c>
      <c r="X4521" t="s">
        <v>52</v>
      </c>
      <c r="Y4521" t="s">
        <v>44</v>
      </c>
      <c r="Z4521" t="s">
        <v>39</v>
      </c>
      <c r="AA4521" t="str">
        <f>IFERROR(_xlfn.XLOOKUP($J4521,avoidable_ed_reference!$A$2:$A$13,avoidable_ed_reference!$C$2:$C$13),"Not Classified")</f>
        <v>Not Classified</v>
      </c>
      <c r="AB4521" t="str">
        <f>IFERROR(_xlfn.XLOOKUP($B4521,enrollment!$A$2:$A$801,enrollment!$I$2:$I$801),"")</f>
        <v>OH</v>
      </c>
      <c r="AC4521">
        <f>IFERROR(_xlfn.XLOOKUP($B4521,enrollment!$A$2:$A$801,enrollment!$L$2:$L$801),"")</f>
        <v>33</v>
      </c>
      <c r="AD4521" t="str" cm="1">
        <f t="array" ref="AD4521">_xlfn.IFS(AC4521="","Unknown",AC4521&lt;18,"0-17",AC4521&lt;35,"18-34",AC4521&lt;50,"35-49",AC4521&lt;65,"50-64",TRUE,"65+")</f>
        <v>18-34</v>
      </c>
      <c r="AE4521">
        <f>IFERROR(_xlfn.XLOOKUP($B4521,enrollment!$A$2:$A$801,enrollment!$O$2:$O$801),"")</f>
        <v>6789012345</v>
      </c>
      <c r="AF4521">
        <f>IFERROR(_xlfn.XLOOKUP($AE4521,providers!$B$2:$B$11,providers!$Q$2:$Q$11),"")</f>
        <v>4.0999999999999996</v>
      </c>
      <c r="AG4521" s="1">
        <f t="shared" si="70"/>
        <v>45536</v>
      </c>
    </row>
    <row r="4522" spans="1:33" x14ac:dyDescent="0.25">
      <c r="A4522" t="s">
        <v>5211</v>
      </c>
      <c r="B4522" t="s">
        <v>5212</v>
      </c>
      <c r="C4522">
        <v>5678901234</v>
      </c>
      <c r="D4522">
        <v>5678901234</v>
      </c>
      <c r="E4522" s="1">
        <v>45571</v>
      </c>
      <c r="F4522" s="1">
        <v>45571</v>
      </c>
      <c r="G4522" s="1">
        <v>45589</v>
      </c>
      <c r="H4522" t="s">
        <v>28</v>
      </c>
      <c r="I4522">
        <v>11</v>
      </c>
      <c r="J4522" t="s">
        <v>47</v>
      </c>
      <c r="K4522">
        <v>99213</v>
      </c>
      <c r="O4522">
        <v>1</v>
      </c>
      <c r="P4522">
        <v>177.48</v>
      </c>
      <c r="Q4522">
        <v>131.47</v>
      </c>
      <c r="R4522">
        <v>105.18</v>
      </c>
      <c r="S4522">
        <v>26.29</v>
      </c>
      <c r="T4522" t="s">
        <v>30</v>
      </c>
      <c r="X4522" t="s">
        <v>43</v>
      </c>
      <c r="Y4522" t="s">
        <v>44</v>
      </c>
      <c r="Z4522" t="s">
        <v>39</v>
      </c>
      <c r="AA4522" t="str">
        <f>IFERROR(_xlfn.XLOOKUP($J4522,avoidable_ed_reference!$A$2:$A$13,avoidable_ed_reference!$C$2:$C$13),"Not Classified")</f>
        <v>Not Classified</v>
      </c>
      <c r="AB4522" t="str">
        <f>IFERROR(_xlfn.XLOOKUP($B4522,enrollment!$A$2:$A$801,enrollment!$I$2:$I$801),"")</f>
        <v>TN</v>
      </c>
      <c r="AC4522">
        <f>IFERROR(_xlfn.XLOOKUP($B4522,enrollment!$A$2:$A$801,enrollment!$L$2:$L$801),"")</f>
        <v>43</v>
      </c>
      <c r="AD4522" t="str" cm="1">
        <f t="array" ref="AD4522">_xlfn.IFS(AC4522="","Unknown",AC4522&lt;18,"0-17",AC4522&lt;35,"18-34",AC4522&lt;50,"35-49",AC4522&lt;65,"50-64",TRUE,"65+")</f>
        <v>35-49</v>
      </c>
      <c r="AE4522">
        <f>IFERROR(_xlfn.XLOOKUP($B4522,enrollment!$A$2:$A$801,enrollment!$O$2:$O$801),"")</f>
        <v>5678901234</v>
      </c>
      <c r="AF4522">
        <f>IFERROR(_xlfn.XLOOKUP($AE4522,providers!$B$2:$B$11,providers!$Q$2:$Q$11),"")</f>
        <v>3.8</v>
      </c>
      <c r="AG4522" s="1">
        <f t="shared" si="70"/>
        <v>45566</v>
      </c>
    </row>
    <row r="4523" spans="1:33" x14ac:dyDescent="0.25">
      <c r="A4523" t="s">
        <v>5213</v>
      </c>
      <c r="B4523" t="s">
        <v>5212</v>
      </c>
      <c r="C4523">
        <v>5678901234</v>
      </c>
      <c r="D4523">
        <v>5678901234</v>
      </c>
      <c r="E4523" s="1">
        <v>45323</v>
      </c>
      <c r="F4523" s="1">
        <v>45323</v>
      </c>
      <c r="G4523" s="1">
        <v>45343</v>
      </c>
      <c r="H4523" t="s">
        <v>28</v>
      </c>
      <c r="I4523">
        <v>11</v>
      </c>
      <c r="J4523" t="s">
        <v>35</v>
      </c>
      <c r="K4523">
        <v>99213</v>
      </c>
      <c r="O4523">
        <v>1</v>
      </c>
      <c r="P4523">
        <v>216.58</v>
      </c>
      <c r="Q4523">
        <v>160.43</v>
      </c>
      <c r="R4523">
        <v>128.34</v>
      </c>
      <c r="S4523">
        <v>32.090000000000003</v>
      </c>
      <c r="T4523" t="s">
        <v>30</v>
      </c>
      <c r="X4523" t="s">
        <v>43</v>
      </c>
      <c r="Y4523" t="s">
        <v>44</v>
      </c>
      <c r="Z4523" t="s">
        <v>39</v>
      </c>
      <c r="AA4523" t="str">
        <f>IFERROR(_xlfn.XLOOKUP($J4523,avoidable_ed_reference!$A$2:$A$13,avoidable_ed_reference!$C$2:$C$13),"Not Classified")</f>
        <v>Avoidable</v>
      </c>
      <c r="AB4523" t="str">
        <f>IFERROR(_xlfn.XLOOKUP($B4523,enrollment!$A$2:$A$801,enrollment!$I$2:$I$801),"")</f>
        <v>TN</v>
      </c>
      <c r="AC4523">
        <f>IFERROR(_xlfn.XLOOKUP($B4523,enrollment!$A$2:$A$801,enrollment!$L$2:$L$801),"")</f>
        <v>43</v>
      </c>
      <c r="AD4523" t="str" cm="1">
        <f t="array" ref="AD4523">_xlfn.IFS(AC4523="","Unknown",AC4523&lt;18,"0-17",AC4523&lt;35,"18-34",AC4523&lt;50,"35-49",AC4523&lt;65,"50-64",TRUE,"65+")</f>
        <v>35-49</v>
      </c>
      <c r="AE4523">
        <f>IFERROR(_xlfn.XLOOKUP($B4523,enrollment!$A$2:$A$801,enrollment!$O$2:$O$801),"")</f>
        <v>5678901234</v>
      </c>
      <c r="AF4523">
        <f>IFERROR(_xlfn.XLOOKUP($AE4523,providers!$B$2:$B$11,providers!$Q$2:$Q$11),"")</f>
        <v>3.8</v>
      </c>
      <c r="AG4523" s="1">
        <f t="shared" si="70"/>
        <v>45323</v>
      </c>
    </row>
    <row r="4524" spans="1:33" x14ac:dyDescent="0.25">
      <c r="A4524" t="s">
        <v>5214</v>
      </c>
      <c r="B4524" t="s">
        <v>5212</v>
      </c>
      <c r="C4524">
        <v>2345678901</v>
      </c>
      <c r="D4524">
        <v>2345678901</v>
      </c>
      <c r="E4524" s="1">
        <v>45332</v>
      </c>
      <c r="F4524" s="1">
        <v>45332</v>
      </c>
      <c r="G4524" s="1">
        <v>45362</v>
      </c>
      <c r="H4524" t="s">
        <v>59</v>
      </c>
      <c r="J4524" t="s">
        <v>60</v>
      </c>
      <c r="L4524" s="2" t="s">
        <v>151</v>
      </c>
      <c r="M4524" t="s">
        <v>152</v>
      </c>
      <c r="N4524" t="s">
        <v>153</v>
      </c>
      <c r="O4524">
        <v>1</v>
      </c>
      <c r="P4524">
        <v>939</v>
      </c>
      <c r="Q4524">
        <v>853.64</v>
      </c>
      <c r="R4524">
        <v>682.91</v>
      </c>
      <c r="S4524">
        <v>170.73</v>
      </c>
      <c r="T4524" t="s">
        <v>30</v>
      </c>
      <c r="X4524" t="s">
        <v>43</v>
      </c>
      <c r="Y4524" t="s">
        <v>44</v>
      </c>
      <c r="Z4524" t="s">
        <v>64</v>
      </c>
      <c r="AA4524" t="str">
        <f>IFERROR(_xlfn.XLOOKUP($J4524,avoidable_ed_reference!$A$2:$A$13,avoidable_ed_reference!$C$2:$C$13),"Not Classified")</f>
        <v>Not Classified</v>
      </c>
      <c r="AB4524" t="str">
        <f>IFERROR(_xlfn.XLOOKUP($B4524,enrollment!$A$2:$A$801,enrollment!$I$2:$I$801),"")</f>
        <v>TN</v>
      </c>
      <c r="AC4524">
        <f>IFERROR(_xlfn.XLOOKUP($B4524,enrollment!$A$2:$A$801,enrollment!$L$2:$L$801),"")</f>
        <v>43</v>
      </c>
      <c r="AD4524" t="str" cm="1">
        <f t="array" ref="AD4524">_xlfn.IFS(AC4524="","Unknown",AC4524&lt;18,"0-17",AC4524&lt;35,"18-34",AC4524&lt;50,"35-49",AC4524&lt;65,"50-64",TRUE,"65+")</f>
        <v>35-49</v>
      </c>
      <c r="AE4524">
        <f>IFERROR(_xlfn.XLOOKUP($B4524,enrollment!$A$2:$A$801,enrollment!$O$2:$O$801),"")</f>
        <v>5678901234</v>
      </c>
      <c r="AF4524">
        <f>IFERROR(_xlfn.XLOOKUP($AE4524,providers!$B$2:$B$11,providers!$Q$2:$Q$11),"")</f>
        <v>3.8</v>
      </c>
      <c r="AG4524" s="1">
        <f t="shared" si="70"/>
        <v>45323</v>
      </c>
    </row>
    <row r="4525" spans="1:33" x14ac:dyDescent="0.25">
      <c r="A4525" t="s">
        <v>5215</v>
      </c>
      <c r="B4525" t="s">
        <v>5212</v>
      </c>
      <c r="C4525">
        <v>3456789012</v>
      </c>
      <c r="D4525">
        <v>3456789012</v>
      </c>
      <c r="E4525" s="1">
        <v>45521</v>
      </c>
      <c r="F4525" s="1">
        <v>45521</v>
      </c>
      <c r="G4525" s="1">
        <v>45543</v>
      </c>
      <c r="H4525" t="s">
        <v>28</v>
      </c>
      <c r="I4525">
        <v>23</v>
      </c>
      <c r="J4525" t="s">
        <v>80</v>
      </c>
      <c r="K4525">
        <v>99284</v>
      </c>
      <c r="O4525">
        <v>1</v>
      </c>
      <c r="P4525">
        <v>2422.6</v>
      </c>
      <c r="Q4525">
        <v>1345.89</v>
      </c>
      <c r="R4525">
        <v>1076.71</v>
      </c>
      <c r="S4525">
        <v>269.18</v>
      </c>
      <c r="T4525" t="s">
        <v>30</v>
      </c>
      <c r="X4525" t="s">
        <v>43</v>
      </c>
      <c r="Y4525" t="s">
        <v>44</v>
      </c>
      <c r="Z4525" t="s">
        <v>45</v>
      </c>
      <c r="AA4525" t="str">
        <f>IFERROR(_xlfn.XLOOKUP($J4525,avoidable_ed_reference!$A$2:$A$13,avoidable_ed_reference!$C$2:$C$13),"Not Classified")</f>
        <v>Non-Avoidable</v>
      </c>
      <c r="AB4525" t="str">
        <f>IFERROR(_xlfn.XLOOKUP($B4525,enrollment!$A$2:$A$801,enrollment!$I$2:$I$801),"")</f>
        <v>TN</v>
      </c>
      <c r="AC4525">
        <f>IFERROR(_xlfn.XLOOKUP($B4525,enrollment!$A$2:$A$801,enrollment!$L$2:$L$801),"")</f>
        <v>43</v>
      </c>
      <c r="AD4525" t="str" cm="1">
        <f t="array" ref="AD4525">_xlfn.IFS(AC4525="","Unknown",AC4525&lt;18,"0-17",AC4525&lt;35,"18-34",AC4525&lt;50,"35-49",AC4525&lt;65,"50-64",TRUE,"65+")</f>
        <v>35-49</v>
      </c>
      <c r="AE4525">
        <f>IFERROR(_xlfn.XLOOKUP($B4525,enrollment!$A$2:$A$801,enrollment!$O$2:$O$801),"")</f>
        <v>5678901234</v>
      </c>
      <c r="AF4525">
        <f>IFERROR(_xlfn.XLOOKUP($AE4525,providers!$B$2:$B$11,providers!$Q$2:$Q$11),"")</f>
        <v>3.8</v>
      </c>
      <c r="AG4525" s="1">
        <f t="shared" si="70"/>
        <v>45505</v>
      </c>
    </row>
    <row r="4526" spans="1:33" x14ac:dyDescent="0.25">
      <c r="A4526" t="s">
        <v>5216</v>
      </c>
      <c r="B4526" t="s">
        <v>5217</v>
      </c>
      <c r="C4526">
        <v>3456789012</v>
      </c>
      <c r="D4526">
        <v>3456789012</v>
      </c>
      <c r="E4526" s="1">
        <v>45600</v>
      </c>
      <c r="F4526" s="1">
        <v>45600</v>
      </c>
      <c r="G4526" s="1">
        <v>45621</v>
      </c>
      <c r="H4526" t="s">
        <v>28</v>
      </c>
      <c r="I4526">
        <v>11</v>
      </c>
      <c r="J4526" t="s">
        <v>35</v>
      </c>
      <c r="K4526">
        <v>99213</v>
      </c>
      <c r="O4526">
        <v>1</v>
      </c>
      <c r="P4526">
        <v>221.52</v>
      </c>
      <c r="Q4526">
        <v>164.09</v>
      </c>
      <c r="R4526">
        <v>131.27000000000001</v>
      </c>
      <c r="S4526">
        <v>32.82</v>
      </c>
      <c r="T4526" t="s">
        <v>30</v>
      </c>
      <c r="X4526" t="s">
        <v>31</v>
      </c>
      <c r="Y4526" t="s">
        <v>32</v>
      </c>
      <c r="Z4526" t="s">
        <v>39</v>
      </c>
      <c r="AA4526" t="str">
        <f>IFERROR(_xlfn.XLOOKUP($J4526,avoidable_ed_reference!$A$2:$A$13,avoidable_ed_reference!$C$2:$C$13),"Not Classified")</f>
        <v>Avoidable</v>
      </c>
      <c r="AB4526" t="str">
        <f>IFERROR(_xlfn.XLOOKUP($B4526,enrollment!$A$2:$A$801,enrollment!$I$2:$I$801),"")</f>
        <v>KY</v>
      </c>
      <c r="AC4526">
        <f>IFERROR(_xlfn.XLOOKUP($B4526,enrollment!$A$2:$A$801,enrollment!$L$2:$L$801),"")</f>
        <v>67</v>
      </c>
      <c r="AD4526" t="str" cm="1">
        <f t="array" ref="AD4526">_xlfn.IFS(AC4526="","Unknown",AC4526&lt;18,"0-17",AC4526&lt;35,"18-34",AC4526&lt;50,"35-49",AC4526&lt;65,"50-64",TRUE,"65+")</f>
        <v>65+</v>
      </c>
      <c r="AE4526">
        <f>IFERROR(_xlfn.XLOOKUP($B4526,enrollment!$A$2:$A$801,enrollment!$O$2:$O$801),"")</f>
        <v>3456789012</v>
      </c>
      <c r="AF4526">
        <f>IFERROR(_xlfn.XLOOKUP($AE4526,providers!$B$2:$B$11,providers!$Q$2:$Q$11),"")</f>
        <v>4</v>
      </c>
      <c r="AG4526" s="1">
        <f t="shared" si="70"/>
        <v>45597</v>
      </c>
    </row>
    <row r="4527" spans="1:33" x14ac:dyDescent="0.25">
      <c r="A4527" t="s">
        <v>5218</v>
      </c>
      <c r="B4527" t="s">
        <v>5217</v>
      </c>
      <c r="C4527">
        <v>3456789012</v>
      </c>
      <c r="D4527">
        <v>3456789012</v>
      </c>
      <c r="E4527" s="1">
        <v>45305</v>
      </c>
      <c r="F4527" s="1">
        <v>45305</v>
      </c>
      <c r="G4527" s="1">
        <v>45326</v>
      </c>
      <c r="H4527" t="s">
        <v>67</v>
      </c>
      <c r="I4527">
        <v>21</v>
      </c>
      <c r="J4527" t="s">
        <v>99</v>
      </c>
      <c r="K4527">
        <v>99223</v>
      </c>
      <c r="O4527">
        <v>1</v>
      </c>
      <c r="P4527">
        <v>28105.360000000001</v>
      </c>
      <c r="Q4527">
        <v>18132.490000000002</v>
      </c>
      <c r="R4527">
        <v>14505.99</v>
      </c>
      <c r="S4527">
        <v>3626.5</v>
      </c>
      <c r="T4527" t="s">
        <v>30</v>
      </c>
      <c r="V4527">
        <v>1</v>
      </c>
      <c r="W4527" s="2" t="s">
        <v>68</v>
      </c>
      <c r="X4527" t="s">
        <v>31</v>
      </c>
      <c r="Y4527" t="s">
        <v>32</v>
      </c>
      <c r="Z4527" t="s">
        <v>69</v>
      </c>
      <c r="AA4527" t="str">
        <f>IFERROR(_xlfn.XLOOKUP($J4527,avoidable_ed_reference!$A$2:$A$13,avoidable_ed_reference!$C$2:$C$13),"Not Classified")</f>
        <v>Not Classified</v>
      </c>
      <c r="AB4527" t="str">
        <f>IFERROR(_xlfn.XLOOKUP($B4527,enrollment!$A$2:$A$801,enrollment!$I$2:$I$801),"")</f>
        <v>KY</v>
      </c>
      <c r="AC4527">
        <f>IFERROR(_xlfn.XLOOKUP($B4527,enrollment!$A$2:$A$801,enrollment!$L$2:$L$801),"")</f>
        <v>67</v>
      </c>
      <c r="AD4527" t="str" cm="1">
        <f t="array" ref="AD4527">_xlfn.IFS(AC4527="","Unknown",AC4527&lt;18,"0-17",AC4527&lt;35,"18-34",AC4527&lt;50,"35-49",AC4527&lt;65,"50-64",TRUE,"65+")</f>
        <v>65+</v>
      </c>
      <c r="AE4527">
        <f>IFERROR(_xlfn.XLOOKUP($B4527,enrollment!$A$2:$A$801,enrollment!$O$2:$O$801),"")</f>
        <v>3456789012</v>
      </c>
      <c r="AF4527">
        <f>IFERROR(_xlfn.XLOOKUP($AE4527,providers!$B$2:$B$11,providers!$Q$2:$Q$11),"")</f>
        <v>4</v>
      </c>
      <c r="AG4527" s="1">
        <f t="shared" si="70"/>
        <v>45292</v>
      </c>
    </row>
    <row r="4528" spans="1:33" x14ac:dyDescent="0.25">
      <c r="A4528" t="s">
        <v>5219</v>
      </c>
      <c r="B4528" t="s">
        <v>5217</v>
      </c>
      <c r="C4528">
        <v>3456789012</v>
      </c>
      <c r="D4528">
        <v>3456789012</v>
      </c>
      <c r="E4528" s="1">
        <v>45462</v>
      </c>
      <c r="F4528" s="1">
        <v>45462</v>
      </c>
      <c r="G4528" s="1">
        <v>45485</v>
      </c>
      <c r="H4528" t="s">
        <v>28</v>
      </c>
      <c r="I4528">
        <v>11</v>
      </c>
      <c r="J4528" t="s">
        <v>38</v>
      </c>
      <c r="K4528">
        <v>99213</v>
      </c>
      <c r="O4528">
        <v>1</v>
      </c>
      <c r="P4528">
        <v>191.01</v>
      </c>
      <c r="Q4528">
        <v>141.49</v>
      </c>
      <c r="R4528">
        <v>113.19</v>
      </c>
      <c r="S4528">
        <v>28.3</v>
      </c>
      <c r="T4528" t="s">
        <v>30</v>
      </c>
      <c r="X4528" t="s">
        <v>31</v>
      </c>
      <c r="Y4528" t="s">
        <v>32</v>
      </c>
      <c r="Z4528" t="s">
        <v>39</v>
      </c>
      <c r="AA4528" t="str">
        <f>IFERROR(_xlfn.XLOOKUP($J4528,avoidable_ed_reference!$A$2:$A$13,avoidable_ed_reference!$C$2:$C$13),"Not Classified")</f>
        <v>Not Classified</v>
      </c>
      <c r="AB4528" t="str">
        <f>IFERROR(_xlfn.XLOOKUP($B4528,enrollment!$A$2:$A$801,enrollment!$I$2:$I$801),"")</f>
        <v>KY</v>
      </c>
      <c r="AC4528">
        <f>IFERROR(_xlfn.XLOOKUP($B4528,enrollment!$A$2:$A$801,enrollment!$L$2:$L$801),"")</f>
        <v>67</v>
      </c>
      <c r="AD4528" t="str" cm="1">
        <f t="array" ref="AD4528">_xlfn.IFS(AC4528="","Unknown",AC4528&lt;18,"0-17",AC4528&lt;35,"18-34",AC4528&lt;50,"35-49",AC4528&lt;65,"50-64",TRUE,"65+")</f>
        <v>65+</v>
      </c>
      <c r="AE4528">
        <f>IFERROR(_xlfn.XLOOKUP($B4528,enrollment!$A$2:$A$801,enrollment!$O$2:$O$801),"")</f>
        <v>3456789012</v>
      </c>
      <c r="AF4528">
        <f>IFERROR(_xlfn.XLOOKUP($AE4528,providers!$B$2:$B$11,providers!$Q$2:$Q$11),"")</f>
        <v>4</v>
      </c>
      <c r="AG4528" s="1">
        <f t="shared" si="70"/>
        <v>45444</v>
      </c>
    </row>
    <row r="4529" spans="1:33" x14ac:dyDescent="0.25">
      <c r="A4529" t="s">
        <v>5220</v>
      </c>
      <c r="B4529" t="s">
        <v>5217</v>
      </c>
      <c r="C4529">
        <v>3456789012</v>
      </c>
      <c r="D4529">
        <v>3456789012</v>
      </c>
      <c r="E4529" s="1">
        <v>45361</v>
      </c>
      <c r="F4529" s="1">
        <v>45361</v>
      </c>
      <c r="G4529" s="1">
        <v>45380</v>
      </c>
      <c r="H4529" t="s">
        <v>28</v>
      </c>
      <c r="I4529">
        <v>11</v>
      </c>
      <c r="J4529" t="s">
        <v>35</v>
      </c>
      <c r="K4529">
        <v>99213</v>
      </c>
      <c r="O4529">
        <v>1</v>
      </c>
      <c r="P4529">
        <v>170.82</v>
      </c>
      <c r="Q4529">
        <v>126.53</v>
      </c>
      <c r="R4529">
        <v>101.22</v>
      </c>
      <c r="S4529">
        <v>25.31</v>
      </c>
      <c r="T4529" t="s">
        <v>30</v>
      </c>
      <c r="X4529" t="s">
        <v>31</v>
      </c>
      <c r="Y4529" t="s">
        <v>32</v>
      </c>
      <c r="Z4529" t="s">
        <v>39</v>
      </c>
      <c r="AA4529" t="str">
        <f>IFERROR(_xlfn.XLOOKUP($J4529,avoidable_ed_reference!$A$2:$A$13,avoidable_ed_reference!$C$2:$C$13),"Not Classified")</f>
        <v>Avoidable</v>
      </c>
      <c r="AB4529" t="str">
        <f>IFERROR(_xlfn.XLOOKUP($B4529,enrollment!$A$2:$A$801,enrollment!$I$2:$I$801),"")</f>
        <v>KY</v>
      </c>
      <c r="AC4529">
        <f>IFERROR(_xlfn.XLOOKUP($B4529,enrollment!$A$2:$A$801,enrollment!$L$2:$L$801),"")</f>
        <v>67</v>
      </c>
      <c r="AD4529" t="str" cm="1">
        <f t="array" ref="AD4529">_xlfn.IFS(AC4529="","Unknown",AC4529&lt;18,"0-17",AC4529&lt;35,"18-34",AC4529&lt;50,"35-49",AC4529&lt;65,"50-64",TRUE,"65+")</f>
        <v>65+</v>
      </c>
      <c r="AE4529">
        <f>IFERROR(_xlfn.XLOOKUP($B4529,enrollment!$A$2:$A$801,enrollment!$O$2:$O$801),"")</f>
        <v>3456789012</v>
      </c>
      <c r="AF4529">
        <f>IFERROR(_xlfn.XLOOKUP($AE4529,providers!$B$2:$B$11,providers!$Q$2:$Q$11),"")</f>
        <v>4</v>
      </c>
      <c r="AG4529" s="1">
        <f t="shared" si="70"/>
        <v>45352</v>
      </c>
    </row>
    <row r="4530" spans="1:33" x14ac:dyDescent="0.25">
      <c r="A4530" t="s">
        <v>5221</v>
      </c>
      <c r="B4530" t="s">
        <v>5217</v>
      </c>
      <c r="C4530">
        <v>2233445566</v>
      </c>
      <c r="D4530">
        <v>2233445566</v>
      </c>
      <c r="E4530" s="1">
        <v>45598</v>
      </c>
      <c r="F4530" s="1">
        <v>45598</v>
      </c>
      <c r="G4530" s="1">
        <v>45625</v>
      </c>
      <c r="H4530" t="s">
        <v>28</v>
      </c>
      <c r="I4530">
        <v>23</v>
      </c>
      <c r="J4530" t="s">
        <v>42</v>
      </c>
      <c r="K4530">
        <v>99284</v>
      </c>
      <c r="O4530">
        <v>1</v>
      </c>
      <c r="P4530">
        <v>2063.9499999999998</v>
      </c>
      <c r="Q4530">
        <v>1146.6400000000001</v>
      </c>
      <c r="R4530">
        <v>917.31</v>
      </c>
      <c r="S4530">
        <v>229.33</v>
      </c>
      <c r="T4530" t="s">
        <v>30</v>
      </c>
      <c r="X4530" t="s">
        <v>31</v>
      </c>
      <c r="Y4530" t="s">
        <v>32</v>
      </c>
      <c r="Z4530" t="s">
        <v>45</v>
      </c>
      <c r="AA4530" t="str">
        <f>IFERROR(_xlfn.XLOOKUP($J4530,avoidable_ed_reference!$A$2:$A$13,avoidable_ed_reference!$C$2:$C$13),"Not Classified")</f>
        <v>Non-Avoidable</v>
      </c>
      <c r="AB4530" t="str">
        <f>IFERROR(_xlfn.XLOOKUP($B4530,enrollment!$A$2:$A$801,enrollment!$I$2:$I$801),"")</f>
        <v>KY</v>
      </c>
      <c r="AC4530">
        <f>IFERROR(_xlfn.XLOOKUP($B4530,enrollment!$A$2:$A$801,enrollment!$L$2:$L$801),"")</f>
        <v>67</v>
      </c>
      <c r="AD4530" t="str" cm="1">
        <f t="array" ref="AD4530">_xlfn.IFS(AC4530="","Unknown",AC4530&lt;18,"0-17",AC4530&lt;35,"18-34",AC4530&lt;50,"35-49",AC4530&lt;65,"50-64",TRUE,"65+")</f>
        <v>65+</v>
      </c>
      <c r="AE4530">
        <f>IFERROR(_xlfn.XLOOKUP($B4530,enrollment!$A$2:$A$801,enrollment!$O$2:$O$801),"")</f>
        <v>3456789012</v>
      </c>
      <c r="AF4530">
        <f>IFERROR(_xlfn.XLOOKUP($AE4530,providers!$B$2:$B$11,providers!$Q$2:$Q$11),"")</f>
        <v>4</v>
      </c>
      <c r="AG4530" s="1">
        <f t="shared" si="70"/>
        <v>45597</v>
      </c>
    </row>
    <row r="4531" spans="1:33" x14ac:dyDescent="0.25">
      <c r="A4531" t="s">
        <v>5222</v>
      </c>
      <c r="B4531" t="s">
        <v>5223</v>
      </c>
      <c r="C4531">
        <v>2233445566</v>
      </c>
      <c r="D4531">
        <v>2233445566</v>
      </c>
      <c r="E4531" s="1">
        <v>45481</v>
      </c>
      <c r="F4531" s="1">
        <v>45481</v>
      </c>
      <c r="G4531" s="1">
        <v>45497</v>
      </c>
      <c r="H4531" t="s">
        <v>28</v>
      </c>
      <c r="I4531">
        <v>23</v>
      </c>
      <c r="J4531" t="s">
        <v>93</v>
      </c>
      <c r="K4531">
        <v>99284</v>
      </c>
      <c r="O4531">
        <v>1</v>
      </c>
      <c r="P4531">
        <v>2354.29</v>
      </c>
      <c r="Q4531">
        <v>1307.94</v>
      </c>
      <c r="R4531">
        <v>1046.3499999999999</v>
      </c>
      <c r="S4531">
        <v>261.58999999999997</v>
      </c>
      <c r="T4531" t="s">
        <v>30</v>
      </c>
      <c r="X4531" t="s">
        <v>146</v>
      </c>
      <c r="Y4531" t="s">
        <v>147</v>
      </c>
      <c r="Z4531" t="s">
        <v>45</v>
      </c>
      <c r="AA4531" t="str">
        <f>IFERROR(_xlfn.XLOOKUP($J4531,avoidable_ed_reference!$A$2:$A$13,avoidable_ed_reference!$C$2:$C$13),"Not Classified")</f>
        <v>Avoidable</v>
      </c>
      <c r="AB4531" t="str">
        <f>IFERROR(_xlfn.XLOOKUP($B4531,enrollment!$A$2:$A$801,enrollment!$I$2:$I$801),"")</f>
        <v>KY</v>
      </c>
      <c r="AC4531">
        <f>IFERROR(_xlfn.XLOOKUP($B4531,enrollment!$A$2:$A$801,enrollment!$L$2:$L$801),"")</f>
        <v>84</v>
      </c>
      <c r="AD4531" t="str" cm="1">
        <f t="array" ref="AD4531">_xlfn.IFS(AC4531="","Unknown",AC4531&lt;18,"0-17",AC4531&lt;35,"18-34",AC4531&lt;50,"35-49",AC4531&lt;65,"50-64",TRUE,"65+")</f>
        <v>65+</v>
      </c>
      <c r="AE4531">
        <f>IFERROR(_xlfn.XLOOKUP($B4531,enrollment!$A$2:$A$801,enrollment!$O$2:$O$801),"")</f>
        <v>9012345678</v>
      </c>
      <c r="AF4531">
        <f>IFERROR(_xlfn.XLOOKUP($AE4531,providers!$B$2:$B$11,providers!$Q$2:$Q$11),"")</f>
        <v>4.3</v>
      </c>
      <c r="AG4531" s="1">
        <f t="shared" si="70"/>
        <v>45474</v>
      </c>
    </row>
    <row r="4532" spans="1:33" x14ac:dyDescent="0.25">
      <c r="A4532" t="s">
        <v>5224</v>
      </c>
      <c r="B4532" t="s">
        <v>5223</v>
      </c>
      <c r="C4532">
        <v>6789012345</v>
      </c>
      <c r="D4532">
        <v>6789012345</v>
      </c>
      <c r="E4532" s="1">
        <v>45417</v>
      </c>
      <c r="F4532" s="1">
        <v>45417</v>
      </c>
      <c r="G4532" s="1">
        <v>45445</v>
      </c>
      <c r="H4532" t="s">
        <v>59</v>
      </c>
      <c r="J4532" t="s">
        <v>47</v>
      </c>
      <c r="L4532" s="2" t="s">
        <v>151</v>
      </c>
      <c r="M4532" t="s">
        <v>152</v>
      </c>
      <c r="N4532" t="s">
        <v>153</v>
      </c>
      <c r="O4532">
        <v>1</v>
      </c>
      <c r="P4532">
        <v>1026.21</v>
      </c>
      <c r="Q4532">
        <v>932.92</v>
      </c>
      <c r="R4532">
        <v>746.34</v>
      </c>
      <c r="S4532">
        <v>186.58</v>
      </c>
      <c r="T4532" t="s">
        <v>30</v>
      </c>
      <c r="X4532" t="s">
        <v>146</v>
      </c>
      <c r="Y4532" t="s">
        <v>147</v>
      </c>
      <c r="Z4532" t="s">
        <v>64</v>
      </c>
      <c r="AA4532" t="str">
        <f>IFERROR(_xlfn.XLOOKUP($J4532,avoidable_ed_reference!$A$2:$A$13,avoidable_ed_reference!$C$2:$C$13),"Not Classified")</f>
        <v>Not Classified</v>
      </c>
      <c r="AB4532" t="str">
        <f>IFERROR(_xlfn.XLOOKUP($B4532,enrollment!$A$2:$A$801,enrollment!$I$2:$I$801),"")</f>
        <v>KY</v>
      </c>
      <c r="AC4532">
        <f>IFERROR(_xlfn.XLOOKUP($B4532,enrollment!$A$2:$A$801,enrollment!$L$2:$L$801),"")</f>
        <v>84</v>
      </c>
      <c r="AD4532" t="str" cm="1">
        <f t="array" ref="AD4532">_xlfn.IFS(AC4532="","Unknown",AC4532&lt;18,"0-17",AC4532&lt;35,"18-34",AC4532&lt;50,"35-49",AC4532&lt;65,"50-64",TRUE,"65+")</f>
        <v>65+</v>
      </c>
      <c r="AE4532">
        <f>IFERROR(_xlfn.XLOOKUP($B4532,enrollment!$A$2:$A$801,enrollment!$O$2:$O$801),"")</f>
        <v>9012345678</v>
      </c>
      <c r="AF4532">
        <f>IFERROR(_xlfn.XLOOKUP($AE4532,providers!$B$2:$B$11,providers!$Q$2:$Q$11),"")</f>
        <v>4.3</v>
      </c>
      <c r="AG4532" s="1">
        <f t="shared" si="70"/>
        <v>45413</v>
      </c>
    </row>
    <row r="4533" spans="1:33" x14ac:dyDescent="0.25">
      <c r="A4533" t="s">
        <v>5225</v>
      </c>
      <c r="B4533" t="s">
        <v>5223</v>
      </c>
      <c r="C4533">
        <v>5678901234</v>
      </c>
      <c r="D4533">
        <v>5678901234</v>
      </c>
      <c r="E4533" s="1">
        <v>45395</v>
      </c>
      <c r="F4533" s="1">
        <v>45395</v>
      </c>
      <c r="G4533" s="1">
        <v>45426</v>
      </c>
      <c r="H4533" t="s">
        <v>28</v>
      </c>
      <c r="I4533">
        <v>20</v>
      </c>
      <c r="J4533" t="s">
        <v>35</v>
      </c>
      <c r="K4533">
        <v>99213</v>
      </c>
      <c r="O4533">
        <v>1</v>
      </c>
      <c r="P4533">
        <v>195.48</v>
      </c>
      <c r="Q4533">
        <v>150.37</v>
      </c>
      <c r="R4533">
        <v>120.3</v>
      </c>
      <c r="S4533">
        <v>30.07</v>
      </c>
      <c r="T4533" t="s">
        <v>30</v>
      </c>
      <c r="X4533" t="s">
        <v>146</v>
      </c>
      <c r="Y4533" t="s">
        <v>147</v>
      </c>
      <c r="Z4533" t="s">
        <v>36</v>
      </c>
      <c r="AA4533" t="str">
        <f>IFERROR(_xlfn.XLOOKUP($J4533,avoidable_ed_reference!$A$2:$A$13,avoidable_ed_reference!$C$2:$C$13),"Not Classified")</f>
        <v>Avoidable</v>
      </c>
      <c r="AB4533" t="str">
        <f>IFERROR(_xlfn.XLOOKUP($B4533,enrollment!$A$2:$A$801,enrollment!$I$2:$I$801),"")</f>
        <v>KY</v>
      </c>
      <c r="AC4533">
        <f>IFERROR(_xlfn.XLOOKUP($B4533,enrollment!$A$2:$A$801,enrollment!$L$2:$L$801),"")</f>
        <v>84</v>
      </c>
      <c r="AD4533" t="str" cm="1">
        <f t="array" ref="AD4533">_xlfn.IFS(AC4533="","Unknown",AC4533&lt;18,"0-17",AC4533&lt;35,"18-34",AC4533&lt;50,"35-49",AC4533&lt;65,"50-64",TRUE,"65+")</f>
        <v>65+</v>
      </c>
      <c r="AE4533">
        <f>IFERROR(_xlfn.XLOOKUP($B4533,enrollment!$A$2:$A$801,enrollment!$O$2:$O$801),"")</f>
        <v>9012345678</v>
      </c>
      <c r="AF4533">
        <f>IFERROR(_xlfn.XLOOKUP($AE4533,providers!$B$2:$B$11,providers!$Q$2:$Q$11),"")</f>
        <v>4.3</v>
      </c>
      <c r="AG4533" s="1">
        <f t="shared" si="70"/>
        <v>45383</v>
      </c>
    </row>
    <row r="4534" spans="1:33" x14ac:dyDescent="0.25">
      <c r="A4534" t="s">
        <v>5226</v>
      </c>
      <c r="B4534" t="s">
        <v>5223</v>
      </c>
      <c r="C4534">
        <v>9012345678</v>
      </c>
      <c r="D4534">
        <v>9012345678</v>
      </c>
      <c r="E4534" s="1">
        <v>45610</v>
      </c>
      <c r="F4534" s="1">
        <v>45610</v>
      </c>
      <c r="G4534" s="1">
        <v>45626</v>
      </c>
      <c r="H4534" t="s">
        <v>28</v>
      </c>
      <c r="I4534">
        <v>11</v>
      </c>
      <c r="J4534" t="s">
        <v>35</v>
      </c>
      <c r="K4534">
        <v>99213</v>
      </c>
      <c r="O4534">
        <v>1</v>
      </c>
      <c r="P4534">
        <v>183.98</v>
      </c>
      <c r="Q4534">
        <v>136.28</v>
      </c>
      <c r="R4534">
        <v>109.02</v>
      </c>
      <c r="S4534">
        <v>27.26</v>
      </c>
      <c r="T4534" t="s">
        <v>30</v>
      </c>
      <c r="X4534" t="s">
        <v>146</v>
      </c>
      <c r="Y4534" t="s">
        <v>147</v>
      </c>
      <c r="Z4534" t="s">
        <v>39</v>
      </c>
      <c r="AA4534" t="str">
        <f>IFERROR(_xlfn.XLOOKUP($J4534,avoidable_ed_reference!$A$2:$A$13,avoidable_ed_reference!$C$2:$C$13),"Not Classified")</f>
        <v>Avoidable</v>
      </c>
      <c r="AB4534" t="str">
        <f>IFERROR(_xlfn.XLOOKUP($B4534,enrollment!$A$2:$A$801,enrollment!$I$2:$I$801),"")</f>
        <v>KY</v>
      </c>
      <c r="AC4534">
        <f>IFERROR(_xlfn.XLOOKUP($B4534,enrollment!$A$2:$A$801,enrollment!$L$2:$L$801),"")</f>
        <v>84</v>
      </c>
      <c r="AD4534" t="str" cm="1">
        <f t="array" ref="AD4534">_xlfn.IFS(AC4534="","Unknown",AC4534&lt;18,"0-17",AC4534&lt;35,"18-34",AC4534&lt;50,"35-49",AC4534&lt;65,"50-64",TRUE,"65+")</f>
        <v>65+</v>
      </c>
      <c r="AE4534">
        <f>IFERROR(_xlfn.XLOOKUP($B4534,enrollment!$A$2:$A$801,enrollment!$O$2:$O$801),"")</f>
        <v>9012345678</v>
      </c>
      <c r="AF4534">
        <f>IFERROR(_xlfn.XLOOKUP($AE4534,providers!$B$2:$B$11,providers!$Q$2:$Q$11),"")</f>
        <v>4.3</v>
      </c>
      <c r="AG4534" s="1">
        <f t="shared" si="70"/>
        <v>45597</v>
      </c>
    </row>
    <row r="4535" spans="1:33" x14ac:dyDescent="0.25">
      <c r="A4535" t="s">
        <v>5227</v>
      </c>
      <c r="B4535" t="s">
        <v>5223</v>
      </c>
      <c r="C4535">
        <v>9012345678</v>
      </c>
      <c r="D4535">
        <v>9012345678</v>
      </c>
      <c r="E4535" s="1">
        <v>45358</v>
      </c>
      <c r="F4535" s="1">
        <v>45358</v>
      </c>
      <c r="G4535" s="1">
        <v>45373</v>
      </c>
      <c r="H4535" t="s">
        <v>28</v>
      </c>
      <c r="I4535">
        <v>11</v>
      </c>
      <c r="J4535" t="s">
        <v>38</v>
      </c>
      <c r="K4535">
        <v>99213</v>
      </c>
      <c r="O4535">
        <v>1</v>
      </c>
      <c r="P4535">
        <v>185.84</v>
      </c>
      <c r="Q4535">
        <v>137.66</v>
      </c>
      <c r="R4535">
        <v>110.13</v>
      </c>
      <c r="S4535">
        <v>27.53</v>
      </c>
      <c r="T4535" t="s">
        <v>30</v>
      </c>
      <c r="X4535" t="s">
        <v>146</v>
      </c>
      <c r="Y4535" t="s">
        <v>147</v>
      </c>
      <c r="Z4535" t="s">
        <v>39</v>
      </c>
      <c r="AA4535" t="str">
        <f>IFERROR(_xlfn.XLOOKUP($J4535,avoidable_ed_reference!$A$2:$A$13,avoidable_ed_reference!$C$2:$C$13),"Not Classified")</f>
        <v>Not Classified</v>
      </c>
      <c r="AB4535" t="str">
        <f>IFERROR(_xlfn.XLOOKUP($B4535,enrollment!$A$2:$A$801,enrollment!$I$2:$I$801),"")</f>
        <v>KY</v>
      </c>
      <c r="AC4535">
        <f>IFERROR(_xlfn.XLOOKUP($B4535,enrollment!$A$2:$A$801,enrollment!$L$2:$L$801),"")</f>
        <v>84</v>
      </c>
      <c r="AD4535" t="str" cm="1">
        <f t="array" ref="AD4535">_xlfn.IFS(AC4535="","Unknown",AC4535&lt;18,"0-17",AC4535&lt;35,"18-34",AC4535&lt;50,"35-49",AC4535&lt;65,"50-64",TRUE,"65+")</f>
        <v>65+</v>
      </c>
      <c r="AE4535">
        <f>IFERROR(_xlfn.XLOOKUP($B4535,enrollment!$A$2:$A$801,enrollment!$O$2:$O$801),"")</f>
        <v>9012345678</v>
      </c>
      <c r="AF4535">
        <f>IFERROR(_xlfn.XLOOKUP($AE4535,providers!$B$2:$B$11,providers!$Q$2:$Q$11),"")</f>
        <v>4.3</v>
      </c>
      <c r="AG4535" s="1">
        <f t="shared" si="70"/>
        <v>45352</v>
      </c>
    </row>
    <row r="4536" spans="1:33" x14ac:dyDescent="0.25">
      <c r="A4536" t="s">
        <v>5228</v>
      </c>
      <c r="B4536" t="s">
        <v>5223</v>
      </c>
      <c r="C4536">
        <v>9012345678</v>
      </c>
      <c r="D4536">
        <v>9012345678</v>
      </c>
      <c r="E4536" s="1">
        <v>45294</v>
      </c>
      <c r="F4536" s="1">
        <v>45294</v>
      </c>
      <c r="G4536" s="1">
        <v>45317</v>
      </c>
      <c r="H4536" t="s">
        <v>59</v>
      </c>
      <c r="J4536" t="s">
        <v>47</v>
      </c>
      <c r="L4536" s="2" t="s">
        <v>151</v>
      </c>
      <c r="M4536" t="s">
        <v>152</v>
      </c>
      <c r="N4536" t="s">
        <v>153</v>
      </c>
      <c r="O4536">
        <v>1</v>
      </c>
      <c r="P4536">
        <v>1203.44</v>
      </c>
      <c r="Q4536">
        <v>1094.04</v>
      </c>
      <c r="R4536">
        <v>875.23</v>
      </c>
      <c r="S4536">
        <v>218.81</v>
      </c>
      <c r="T4536" t="s">
        <v>30</v>
      </c>
      <c r="X4536" t="s">
        <v>146</v>
      </c>
      <c r="Y4536" t="s">
        <v>147</v>
      </c>
      <c r="Z4536" t="s">
        <v>64</v>
      </c>
      <c r="AA4536" t="str">
        <f>IFERROR(_xlfn.XLOOKUP($J4536,avoidable_ed_reference!$A$2:$A$13,avoidable_ed_reference!$C$2:$C$13),"Not Classified")</f>
        <v>Not Classified</v>
      </c>
      <c r="AB4536" t="str">
        <f>IFERROR(_xlfn.XLOOKUP($B4536,enrollment!$A$2:$A$801,enrollment!$I$2:$I$801),"")</f>
        <v>KY</v>
      </c>
      <c r="AC4536">
        <f>IFERROR(_xlfn.XLOOKUP($B4536,enrollment!$A$2:$A$801,enrollment!$L$2:$L$801),"")</f>
        <v>84</v>
      </c>
      <c r="AD4536" t="str" cm="1">
        <f t="array" ref="AD4536">_xlfn.IFS(AC4536="","Unknown",AC4536&lt;18,"0-17",AC4536&lt;35,"18-34",AC4536&lt;50,"35-49",AC4536&lt;65,"50-64",TRUE,"65+")</f>
        <v>65+</v>
      </c>
      <c r="AE4536">
        <f>IFERROR(_xlfn.XLOOKUP($B4536,enrollment!$A$2:$A$801,enrollment!$O$2:$O$801),"")</f>
        <v>9012345678</v>
      </c>
      <c r="AF4536">
        <f>IFERROR(_xlfn.XLOOKUP($AE4536,providers!$B$2:$B$11,providers!$Q$2:$Q$11),"")</f>
        <v>4.3</v>
      </c>
      <c r="AG4536" s="1">
        <f t="shared" si="70"/>
        <v>45292</v>
      </c>
    </row>
    <row r="4537" spans="1:33" x14ac:dyDescent="0.25">
      <c r="A4537" t="s">
        <v>5229</v>
      </c>
      <c r="B4537" t="s">
        <v>5223</v>
      </c>
      <c r="C4537">
        <v>8901234567</v>
      </c>
      <c r="D4537">
        <v>8901234567</v>
      </c>
      <c r="E4537" s="1">
        <v>45404</v>
      </c>
      <c r="F4537" s="1">
        <v>45404</v>
      </c>
      <c r="G4537" s="1">
        <v>45431</v>
      </c>
      <c r="H4537" t="s">
        <v>28</v>
      </c>
      <c r="I4537">
        <v>22</v>
      </c>
      <c r="J4537" t="s">
        <v>29</v>
      </c>
      <c r="K4537">
        <v>90837</v>
      </c>
      <c r="O4537">
        <v>1</v>
      </c>
      <c r="P4537">
        <v>234.71</v>
      </c>
      <c r="Q4537">
        <v>173.86</v>
      </c>
      <c r="R4537">
        <v>139.09</v>
      </c>
      <c r="S4537">
        <v>34.770000000000003</v>
      </c>
      <c r="T4537" t="s">
        <v>30</v>
      </c>
      <c r="X4537" t="s">
        <v>146</v>
      </c>
      <c r="Y4537" t="s">
        <v>147</v>
      </c>
      <c r="Z4537" t="s">
        <v>33</v>
      </c>
      <c r="AA4537" t="str">
        <f>IFERROR(_xlfn.XLOOKUP($J4537,avoidable_ed_reference!$A$2:$A$13,avoidable_ed_reference!$C$2:$C$13),"Not Classified")</f>
        <v>Potentially Avoidable</v>
      </c>
      <c r="AB4537" t="str">
        <f>IFERROR(_xlfn.XLOOKUP($B4537,enrollment!$A$2:$A$801,enrollment!$I$2:$I$801),"")</f>
        <v>KY</v>
      </c>
      <c r="AC4537">
        <f>IFERROR(_xlfn.XLOOKUP($B4537,enrollment!$A$2:$A$801,enrollment!$L$2:$L$801),"")</f>
        <v>84</v>
      </c>
      <c r="AD4537" t="str" cm="1">
        <f t="array" ref="AD4537">_xlfn.IFS(AC4537="","Unknown",AC4537&lt;18,"0-17",AC4537&lt;35,"18-34",AC4537&lt;50,"35-49",AC4537&lt;65,"50-64",TRUE,"65+")</f>
        <v>65+</v>
      </c>
      <c r="AE4537">
        <f>IFERROR(_xlfn.XLOOKUP($B4537,enrollment!$A$2:$A$801,enrollment!$O$2:$O$801),"")</f>
        <v>9012345678</v>
      </c>
      <c r="AF4537">
        <f>IFERROR(_xlfn.XLOOKUP($AE4537,providers!$B$2:$B$11,providers!$Q$2:$Q$11),"")</f>
        <v>4.3</v>
      </c>
      <c r="AG4537" s="1">
        <f t="shared" si="70"/>
        <v>45383</v>
      </c>
    </row>
    <row r="4538" spans="1:33" x14ac:dyDescent="0.25">
      <c r="A4538" t="s">
        <v>5230</v>
      </c>
      <c r="B4538" t="s">
        <v>5231</v>
      </c>
      <c r="C4538">
        <v>9012345678</v>
      </c>
      <c r="D4538">
        <v>9012345678</v>
      </c>
      <c r="E4538" s="1">
        <v>45532</v>
      </c>
      <c r="F4538" s="1">
        <v>45532</v>
      </c>
      <c r="G4538" s="1">
        <v>45551</v>
      </c>
      <c r="H4538" t="s">
        <v>28</v>
      </c>
      <c r="I4538">
        <v>23</v>
      </c>
      <c r="J4538" t="s">
        <v>80</v>
      </c>
      <c r="K4538">
        <v>99284</v>
      </c>
      <c r="O4538">
        <v>1</v>
      </c>
      <c r="P4538">
        <v>2100.06</v>
      </c>
      <c r="Q4538">
        <v>1166.7</v>
      </c>
      <c r="R4538">
        <v>933.36</v>
      </c>
      <c r="S4538">
        <v>233.34</v>
      </c>
      <c r="T4538" t="s">
        <v>30</v>
      </c>
      <c r="X4538" t="s">
        <v>146</v>
      </c>
      <c r="Y4538" t="s">
        <v>147</v>
      </c>
      <c r="Z4538" t="s">
        <v>45</v>
      </c>
      <c r="AA4538" t="str">
        <f>IFERROR(_xlfn.XLOOKUP($J4538,avoidable_ed_reference!$A$2:$A$13,avoidable_ed_reference!$C$2:$C$13),"Not Classified")</f>
        <v>Non-Avoidable</v>
      </c>
      <c r="AB4538" t="str">
        <f>IFERROR(_xlfn.XLOOKUP($B4538,enrollment!$A$2:$A$801,enrollment!$I$2:$I$801),"")</f>
        <v>GA</v>
      </c>
      <c r="AC4538">
        <f>IFERROR(_xlfn.XLOOKUP($B4538,enrollment!$A$2:$A$801,enrollment!$L$2:$L$801),"")</f>
        <v>84</v>
      </c>
      <c r="AD4538" t="str" cm="1">
        <f t="array" ref="AD4538">_xlfn.IFS(AC4538="","Unknown",AC4538&lt;18,"0-17",AC4538&lt;35,"18-34",AC4538&lt;50,"35-49",AC4538&lt;65,"50-64",TRUE,"65+")</f>
        <v>65+</v>
      </c>
      <c r="AE4538">
        <f>IFERROR(_xlfn.XLOOKUP($B4538,enrollment!$A$2:$A$801,enrollment!$O$2:$O$801),"")</f>
        <v>8901234567</v>
      </c>
      <c r="AF4538">
        <f>IFERROR(_xlfn.XLOOKUP($AE4538,providers!$B$2:$B$11,providers!$Q$2:$Q$11),"")</f>
        <v>3.7</v>
      </c>
      <c r="AG4538" s="1">
        <f t="shared" si="70"/>
        <v>45505</v>
      </c>
    </row>
    <row r="4539" spans="1:33" x14ac:dyDescent="0.25">
      <c r="A4539" t="s">
        <v>5232</v>
      </c>
      <c r="B4539" t="s">
        <v>5231</v>
      </c>
      <c r="C4539">
        <v>9012345678</v>
      </c>
      <c r="D4539">
        <v>9012345678</v>
      </c>
      <c r="E4539" s="1">
        <v>45584</v>
      </c>
      <c r="F4539" s="1">
        <v>45584</v>
      </c>
      <c r="G4539" s="1">
        <v>45600</v>
      </c>
      <c r="H4539" t="s">
        <v>67</v>
      </c>
      <c r="I4539">
        <v>21</v>
      </c>
      <c r="J4539" t="s">
        <v>42</v>
      </c>
      <c r="K4539">
        <v>99223</v>
      </c>
      <c r="O4539">
        <v>1</v>
      </c>
      <c r="P4539">
        <v>17066.86</v>
      </c>
      <c r="Q4539">
        <v>11010.88</v>
      </c>
      <c r="R4539">
        <v>8808.7000000000007</v>
      </c>
      <c r="S4539">
        <v>2202.1799999999998</v>
      </c>
      <c r="T4539" t="s">
        <v>30</v>
      </c>
      <c r="V4539">
        <v>1</v>
      </c>
      <c r="W4539" s="2" t="s">
        <v>68</v>
      </c>
      <c r="X4539" t="s">
        <v>146</v>
      </c>
      <c r="Y4539" t="s">
        <v>147</v>
      </c>
      <c r="Z4539" t="s">
        <v>69</v>
      </c>
      <c r="AA4539" t="str">
        <f>IFERROR(_xlfn.XLOOKUP($J4539,avoidable_ed_reference!$A$2:$A$13,avoidable_ed_reference!$C$2:$C$13),"Not Classified")</f>
        <v>Non-Avoidable</v>
      </c>
      <c r="AB4539" t="str">
        <f>IFERROR(_xlfn.XLOOKUP($B4539,enrollment!$A$2:$A$801,enrollment!$I$2:$I$801),"")</f>
        <v>GA</v>
      </c>
      <c r="AC4539">
        <f>IFERROR(_xlfn.XLOOKUP($B4539,enrollment!$A$2:$A$801,enrollment!$L$2:$L$801),"")</f>
        <v>84</v>
      </c>
      <c r="AD4539" t="str" cm="1">
        <f t="array" ref="AD4539">_xlfn.IFS(AC4539="","Unknown",AC4539&lt;18,"0-17",AC4539&lt;35,"18-34",AC4539&lt;50,"35-49",AC4539&lt;65,"50-64",TRUE,"65+")</f>
        <v>65+</v>
      </c>
      <c r="AE4539">
        <f>IFERROR(_xlfn.XLOOKUP($B4539,enrollment!$A$2:$A$801,enrollment!$O$2:$O$801),"")</f>
        <v>8901234567</v>
      </c>
      <c r="AF4539">
        <f>IFERROR(_xlfn.XLOOKUP($AE4539,providers!$B$2:$B$11,providers!$Q$2:$Q$11),"")</f>
        <v>3.7</v>
      </c>
      <c r="AG4539" s="1">
        <f t="shared" si="70"/>
        <v>45566</v>
      </c>
    </row>
    <row r="4540" spans="1:33" x14ac:dyDescent="0.25">
      <c r="A4540" t="s">
        <v>5233</v>
      </c>
      <c r="B4540" t="s">
        <v>5231</v>
      </c>
      <c r="C4540">
        <v>6789012345</v>
      </c>
      <c r="D4540">
        <v>6789012345</v>
      </c>
      <c r="E4540" s="1">
        <v>45469</v>
      </c>
      <c r="F4540" s="1">
        <v>45469</v>
      </c>
      <c r="G4540" s="1">
        <v>45500</v>
      </c>
      <c r="H4540" t="s">
        <v>59</v>
      </c>
      <c r="J4540" t="s">
        <v>60</v>
      </c>
      <c r="L4540" s="2" t="s">
        <v>82</v>
      </c>
      <c r="M4540" t="s">
        <v>83</v>
      </c>
      <c r="N4540" t="s">
        <v>84</v>
      </c>
      <c r="O4540">
        <v>1</v>
      </c>
      <c r="P4540">
        <v>939.02</v>
      </c>
      <c r="Q4540">
        <v>853.65</v>
      </c>
      <c r="R4540">
        <v>682.92</v>
      </c>
      <c r="S4540">
        <v>170.73</v>
      </c>
      <c r="T4540" t="s">
        <v>30</v>
      </c>
      <c r="X4540" t="s">
        <v>146</v>
      </c>
      <c r="Y4540" t="s">
        <v>147</v>
      </c>
      <c r="Z4540" t="s">
        <v>64</v>
      </c>
      <c r="AA4540" t="str">
        <f>IFERROR(_xlfn.XLOOKUP($J4540,avoidable_ed_reference!$A$2:$A$13,avoidable_ed_reference!$C$2:$C$13),"Not Classified")</f>
        <v>Not Classified</v>
      </c>
      <c r="AB4540" t="str">
        <f>IFERROR(_xlfn.XLOOKUP($B4540,enrollment!$A$2:$A$801,enrollment!$I$2:$I$801),"")</f>
        <v>GA</v>
      </c>
      <c r="AC4540">
        <f>IFERROR(_xlfn.XLOOKUP($B4540,enrollment!$A$2:$A$801,enrollment!$L$2:$L$801),"")</f>
        <v>84</v>
      </c>
      <c r="AD4540" t="str" cm="1">
        <f t="array" ref="AD4540">_xlfn.IFS(AC4540="","Unknown",AC4540&lt;18,"0-17",AC4540&lt;35,"18-34",AC4540&lt;50,"35-49",AC4540&lt;65,"50-64",TRUE,"65+")</f>
        <v>65+</v>
      </c>
      <c r="AE4540">
        <f>IFERROR(_xlfn.XLOOKUP($B4540,enrollment!$A$2:$A$801,enrollment!$O$2:$O$801),"")</f>
        <v>8901234567</v>
      </c>
      <c r="AF4540">
        <f>IFERROR(_xlfn.XLOOKUP($AE4540,providers!$B$2:$B$11,providers!$Q$2:$Q$11),"")</f>
        <v>3.7</v>
      </c>
      <c r="AG4540" s="1">
        <f t="shared" si="70"/>
        <v>45444</v>
      </c>
    </row>
    <row r="4541" spans="1:33" x14ac:dyDescent="0.25">
      <c r="A4541" t="s">
        <v>5234</v>
      </c>
      <c r="B4541" t="s">
        <v>5235</v>
      </c>
      <c r="C4541">
        <v>6789012345</v>
      </c>
      <c r="D4541">
        <v>6789012345</v>
      </c>
      <c r="E4541" s="1">
        <v>45305</v>
      </c>
      <c r="F4541" s="1">
        <v>45305</v>
      </c>
      <c r="G4541" s="1">
        <v>45333</v>
      </c>
      <c r="H4541" t="s">
        <v>28</v>
      </c>
      <c r="I4541">
        <v>11</v>
      </c>
      <c r="J4541" t="s">
        <v>38</v>
      </c>
      <c r="K4541">
        <v>99213</v>
      </c>
      <c r="O4541">
        <v>1</v>
      </c>
      <c r="P4541">
        <v>233.31</v>
      </c>
      <c r="Q4541">
        <v>172.82</v>
      </c>
      <c r="R4541">
        <v>138.26</v>
      </c>
      <c r="S4541">
        <v>34.56</v>
      </c>
      <c r="T4541" t="s">
        <v>30</v>
      </c>
      <c r="X4541" t="s">
        <v>146</v>
      </c>
      <c r="Y4541" t="s">
        <v>147</v>
      </c>
      <c r="Z4541" t="s">
        <v>39</v>
      </c>
      <c r="AA4541" t="str">
        <f>IFERROR(_xlfn.XLOOKUP($J4541,avoidable_ed_reference!$A$2:$A$13,avoidable_ed_reference!$C$2:$C$13),"Not Classified")</f>
        <v>Not Classified</v>
      </c>
      <c r="AB4541" t="str">
        <f>IFERROR(_xlfn.XLOOKUP($B4541,enrollment!$A$2:$A$801,enrollment!$I$2:$I$801),"")</f>
        <v>OH</v>
      </c>
      <c r="AC4541">
        <f>IFERROR(_xlfn.XLOOKUP($B4541,enrollment!$A$2:$A$801,enrollment!$L$2:$L$801),"")</f>
        <v>73</v>
      </c>
      <c r="AD4541" t="str" cm="1">
        <f t="array" ref="AD4541">_xlfn.IFS(AC4541="","Unknown",AC4541&lt;18,"0-17",AC4541&lt;35,"18-34",AC4541&lt;50,"35-49",AC4541&lt;65,"50-64",TRUE,"65+")</f>
        <v>65+</v>
      </c>
      <c r="AE4541">
        <f>IFERROR(_xlfn.XLOOKUP($B4541,enrollment!$A$2:$A$801,enrollment!$O$2:$O$801),"")</f>
        <v>6789012345</v>
      </c>
      <c r="AF4541">
        <f>IFERROR(_xlfn.XLOOKUP($AE4541,providers!$B$2:$B$11,providers!$Q$2:$Q$11),"")</f>
        <v>4.0999999999999996</v>
      </c>
      <c r="AG4541" s="1">
        <f t="shared" si="70"/>
        <v>45292</v>
      </c>
    </row>
    <row r="4542" spans="1:33" x14ac:dyDescent="0.25">
      <c r="A4542" t="s">
        <v>5236</v>
      </c>
      <c r="B4542" t="s">
        <v>5235</v>
      </c>
      <c r="C4542">
        <v>6789012345</v>
      </c>
      <c r="D4542">
        <v>6789012345</v>
      </c>
      <c r="E4542" s="1">
        <v>45550</v>
      </c>
      <c r="F4542" s="1">
        <v>45550</v>
      </c>
      <c r="G4542" s="1">
        <v>45582</v>
      </c>
      <c r="H4542" t="s">
        <v>28</v>
      </c>
      <c r="I4542">
        <v>11</v>
      </c>
      <c r="J4542" t="s">
        <v>35</v>
      </c>
      <c r="K4542">
        <v>99213</v>
      </c>
      <c r="O4542">
        <v>1</v>
      </c>
      <c r="P4542">
        <v>240.98</v>
      </c>
      <c r="Q4542">
        <v>178.5</v>
      </c>
      <c r="R4542">
        <v>142.80000000000001</v>
      </c>
      <c r="S4542">
        <v>35.700000000000003</v>
      </c>
      <c r="T4542" t="s">
        <v>30</v>
      </c>
      <c r="X4542" t="s">
        <v>146</v>
      </c>
      <c r="Y4542" t="s">
        <v>147</v>
      </c>
      <c r="Z4542" t="s">
        <v>39</v>
      </c>
      <c r="AA4542" t="str">
        <f>IFERROR(_xlfn.XLOOKUP($J4542,avoidable_ed_reference!$A$2:$A$13,avoidable_ed_reference!$C$2:$C$13),"Not Classified")</f>
        <v>Avoidable</v>
      </c>
      <c r="AB4542" t="str">
        <f>IFERROR(_xlfn.XLOOKUP($B4542,enrollment!$A$2:$A$801,enrollment!$I$2:$I$801),"")</f>
        <v>OH</v>
      </c>
      <c r="AC4542">
        <f>IFERROR(_xlfn.XLOOKUP($B4542,enrollment!$A$2:$A$801,enrollment!$L$2:$L$801),"")</f>
        <v>73</v>
      </c>
      <c r="AD4542" t="str" cm="1">
        <f t="array" ref="AD4542">_xlfn.IFS(AC4542="","Unknown",AC4542&lt;18,"0-17",AC4542&lt;35,"18-34",AC4542&lt;50,"35-49",AC4542&lt;65,"50-64",TRUE,"65+")</f>
        <v>65+</v>
      </c>
      <c r="AE4542">
        <f>IFERROR(_xlfn.XLOOKUP($B4542,enrollment!$A$2:$A$801,enrollment!$O$2:$O$801),"")</f>
        <v>6789012345</v>
      </c>
      <c r="AF4542">
        <f>IFERROR(_xlfn.XLOOKUP($AE4542,providers!$B$2:$B$11,providers!$Q$2:$Q$11),"")</f>
        <v>4.0999999999999996</v>
      </c>
      <c r="AG4542" s="1">
        <f t="shared" si="70"/>
        <v>45536</v>
      </c>
    </row>
    <row r="4543" spans="1:33" x14ac:dyDescent="0.25">
      <c r="A4543" t="s">
        <v>5237</v>
      </c>
      <c r="B4543" t="s">
        <v>5235</v>
      </c>
      <c r="C4543">
        <v>6789012345</v>
      </c>
      <c r="D4543">
        <v>6789012345</v>
      </c>
      <c r="E4543" s="1">
        <v>45327</v>
      </c>
      <c r="F4543" s="1">
        <v>45327</v>
      </c>
      <c r="G4543" s="1">
        <v>45343</v>
      </c>
      <c r="H4543" t="s">
        <v>28</v>
      </c>
      <c r="I4543">
        <v>11</v>
      </c>
      <c r="J4543" t="s">
        <v>38</v>
      </c>
      <c r="K4543">
        <v>99213</v>
      </c>
      <c r="O4543">
        <v>1</v>
      </c>
      <c r="P4543">
        <v>242.99</v>
      </c>
      <c r="Q4543">
        <v>179.99</v>
      </c>
      <c r="R4543">
        <v>143.99</v>
      </c>
      <c r="S4543">
        <v>36</v>
      </c>
      <c r="T4543" t="s">
        <v>30</v>
      </c>
      <c r="X4543" t="s">
        <v>146</v>
      </c>
      <c r="Y4543" t="s">
        <v>147</v>
      </c>
      <c r="Z4543" t="s">
        <v>39</v>
      </c>
      <c r="AA4543" t="str">
        <f>IFERROR(_xlfn.XLOOKUP($J4543,avoidable_ed_reference!$A$2:$A$13,avoidable_ed_reference!$C$2:$C$13),"Not Classified")</f>
        <v>Not Classified</v>
      </c>
      <c r="AB4543" t="str">
        <f>IFERROR(_xlfn.XLOOKUP($B4543,enrollment!$A$2:$A$801,enrollment!$I$2:$I$801),"")</f>
        <v>OH</v>
      </c>
      <c r="AC4543">
        <f>IFERROR(_xlfn.XLOOKUP($B4543,enrollment!$A$2:$A$801,enrollment!$L$2:$L$801),"")</f>
        <v>73</v>
      </c>
      <c r="AD4543" t="str" cm="1">
        <f t="array" ref="AD4543">_xlfn.IFS(AC4543="","Unknown",AC4543&lt;18,"0-17",AC4543&lt;35,"18-34",AC4543&lt;50,"35-49",AC4543&lt;65,"50-64",TRUE,"65+")</f>
        <v>65+</v>
      </c>
      <c r="AE4543">
        <f>IFERROR(_xlfn.XLOOKUP($B4543,enrollment!$A$2:$A$801,enrollment!$O$2:$O$801),"")</f>
        <v>6789012345</v>
      </c>
      <c r="AF4543">
        <f>IFERROR(_xlfn.XLOOKUP($AE4543,providers!$B$2:$B$11,providers!$Q$2:$Q$11),"")</f>
        <v>4.0999999999999996</v>
      </c>
      <c r="AG4543" s="1">
        <f t="shared" si="70"/>
        <v>45323</v>
      </c>
    </row>
    <row r="4544" spans="1:33" x14ac:dyDescent="0.25">
      <c r="A4544" t="s">
        <v>5238</v>
      </c>
      <c r="B4544" t="s">
        <v>5235</v>
      </c>
      <c r="C4544">
        <v>6789012345</v>
      </c>
      <c r="D4544">
        <v>6789012345</v>
      </c>
      <c r="E4544" s="1">
        <v>45583</v>
      </c>
      <c r="F4544" s="1">
        <v>45583</v>
      </c>
      <c r="G4544" s="1">
        <v>45614</v>
      </c>
      <c r="H4544" t="s">
        <v>28</v>
      </c>
      <c r="I4544">
        <v>22</v>
      </c>
      <c r="J4544" t="s">
        <v>29</v>
      </c>
      <c r="K4544">
        <v>90837</v>
      </c>
      <c r="O4544">
        <v>1</v>
      </c>
      <c r="P4544">
        <v>241.31</v>
      </c>
      <c r="Q4544">
        <v>178.75</v>
      </c>
      <c r="R4544">
        <v>143</v>
      </c>
      <c r="S4544">
        <v>35.75</v>
      </c>
      <c r="T4544" t="s">
        <v>30</v>
      </c>
      <c r="X4544" t="s">
        <v>146</v>
      </c>
      <c r="Y4544" t="s">
        <v>147</v>
      </c>
      <c r="Z4544" t="s">
        <v>33</v>
      </c>
      <c r="AA4544" t="str">
        <f>IFERROR(_xlfn.XLOOKUP($J4544,avoidable_ed_reference!$A$2:$A$13,avoidable_ed_reference!$C$2:$C$13),"Not Classified")</f>
        <v>Potentially Avoidable</v>
      </c>
      <c r="AB4544" t="str">
        <f>IFERROR(_xlfn.XLOOKUP($B4544,enrollment!$A$2:$A$801,enrollment!$I$2:$I$801),"")</f>
        <v>OH</v>
      </c>
      <c r="AC4544">
        <f>IFERROR(_xlfn.XLOOKUP($B4544,enrollment!$A$2:$A$801,enrollment!$L$2:$L$801),"")</f>
        <v>73</v>
      </c>
      <c r="AD4544" t="str" cm="1">
        <f t="array" ref="AD4544">_xlfn.IFS(AC4544="","Unknown",AC4544&lt;18,"0-17",AC4544&lt;35,"18-34",AC4544&lt;50,"35-49",AC4544&lt;65,"50-64",TRUE,"65+")</f>
        <v>65+</v>
      </c>
      <c r="AE4544">
        <f>IFERROR(_xlfn.XLOOKUP($B4544,enrollment!$A$2:$A$801,enrollment!$O$2:$O$801),"")</f>
        <v>6789012345</v>
      </c>
      <c r="AF4544">
        <f>IFERROR(_xlfn.XLOOKUP($AE4544,providers!$B$2:$B$11,providers!$Q$2:$Q$11),"")</f>
        <v>4.0999999999999996</v>
      </c>
      <c r="AG4544" s="1">
        <f t="shared" si="70"/>
        <v>45566</v>
      </c>
    </row>
    <row r="4545" spans="1:33" x14ac:dyDescent="0.25">
      <c r="A4545" t="s">
        <v>5239</v>
      </c>
      <c r="B4545" t="s">
        <v>5235</v>
      </c>
      <c r="C4545">
        <v>6789012345</v>
      </c>
      <c r="D4545">
        <v>6789012345</v>
      </c>
      <c r="E4545" s="1">
        <v>45471</v>
      </c>
      <c r="F4545" s="1">
        <v>45471</v>
      </c>
      <c r="G4545" s="1">
        <v>45489</v>
      </c>
      <c r="H4545" t="s">
        <v>28</v>
      </c>
      <c r="I4545">
        <v>11</v>
      </c>
      <c r="J4545" t="s">
        <v>35</v>
      </c>
      <c r="K4545">
        <v>99213</v>
      </c>
      <c r="O4545">
        <v>1</v>
      </c>
      <c r="P4545">
        <v>169.09</v>
      </c>
      <c r="Q4545">
        <v>125.25</v>
      </c>
      <c r="R4545">
        <v>100.2</v>
      </c>
      <c r="S4545">
        <v>25.05</v>
      </c>
      <c r="T4545" t="s">
        <v>30</v>
      </c>
      <c r="X4545" t="s">
        <v>146</v>
      </c>
      <c r="Y4545" t="s">
        <v>147</v>
      </c>
      <c r="Z4545" t="s">
        <v>39</v>
      </c>
      <c r="AA4545" t="str">
        <f>IFERROR(_xlfn.XLOOKUP($J4545,avoidable_ed_reference!$A$2:$A$13,avoidable_ed_reference!$C$2:$C$13),"Not Classified")</f>
        <v>Avoidable</v>
      </c>
      <c r="AB4545" t="str">
        <f>IFERROR(_xlfn.XLOOKUP($B4545,enrollment!$A$2:$A$801,enrollment!$I$2:$I$801),"")</f>
        <v>OH</v>
      </c>
      <c r="AC4545">
        <f>IFERROR(_xlfn.XLOOKUP($B4545,enrollment!$A$2:$A$801,enrollment!$L$2:$L$801),"")</f>
        <v>73</v>
      </c>
      <c r="AD4545" t="str" cm="1">
        <f t="array" ref="AD4545">_xlfn.IFS(AC4545="","Unknown",AC4545&lt;18,"0-17",AC4545&lt;35,"18-34",AC4545&lt;50,"35-49",AC4545&lt;65,"50-64",TRUE,"65+")</f>
        <v>65+</v>
      </c>
      <c r="AE4545">
        <f>IFERROR(_xlfn.XLOOKUP($B4545,enrollment!$A$2:$A$801,enrollment!$O$2:$O$801),"")</f>
        <v>6789012345</v>
      </c>
      <c r="AF4545">
        <f>IFERROR(_xlfn.XLOOKUP($AE4545,providers!$B$2:$B$11,providers!$Q$2:$Q$11),"")</f>
        <v>4.0999999999999996</v>
      </c>
      <c r="AG4545" s="1">
        <f t="shared" si="70"/>
        <v>45444</v>
      </c>
    </row>
    <row r="4546" spans="1:33" x14ac:dyDescent="0.25">
      <c r="A4546" t="s">
        <v>5240</v>
      </c>
      <c r="B4546" t="s">
        <v>5235</v>
      </c>
      <c r="C4546">
        <v>6789012345</v>
      </c>
      <c r="D4546">
        <v>6789012345</v>
      </c>
      <c r="E4546" s="1">
        <v>45518</v>
      </c>
      <c r="F4546" s="1">
        <v>45518</v>
      </c>
      <c r="G4546" s="1">
        <v>45551</v>
      </c>
      <c r="H4546" t="s">
        <v>28</v>
      </c>
      <c r="I4546">
        <v>11</v>
      </c>
      <c r="J4546" t="s">
        <v>47</v>
      </c>
      <c r="K4546">
        <v>99213</v>
      </c>
      <c r="O4546">
        <v>1</v>
      </c>
      <c r="P4546">
        <v>163</v>
      </c>
      <c r="Q4546">
        <v>120.74</v>
      </c>
      <c r="R4546">
        <v>96.59</v>
      </c>
      <c r="S4546">
        <v>24.15</v>
      </c>
      <c r="T4546" t="s">
        <v>30</v>
      </c>
      <c r="X4546" t="s">
        <v>146</v>
      </c>
      <c r="Y4546" t="s">
        <v>147</v>
      </c>
      <c r="Z4546" t="s">
        <v>39</v>
      </c>
      <c r="AA4546" t="str">
        <f>IFERROR(_xlfn.XLOOKUP($J4546,avoidable_ed_reference!$A$2:$A$13,avoidable_ed_reference!$C$2:$C$13),"Not Classified")</f>
        <v>Not Classified</v>
      </c>
      <c r="AB4546" t="str">
        <f>IFERROR(_xlfn.XLOOKUP($B4546,enrollment!$A$2:$A$801,enrollment!$I$2:$I$801),"")</f>
        <v>OH</v>
      </c>
      <c r="AC4546">
        <f>IFERROR(_xlfn.XLOOKUP($B4546,enrollment!$A$2:$A$801,enrollment!$L$2:$L$801),"")</f>
        <v>73</v>
      </c>
      <c r="AD4546" t="str" cm="1">
        <f t="array" ref="AD4546">_xlfn.IFS(AC4546="","Unknown",AC4546&lt;18,"0-17",AC4546&lt;35,"18-34",AC4546&lt;50,"35-49",AC4546&lt;65,"50-64",TRUE,"65+")</f>
        <v>65+</v>
      </c>
      <c r="AE4546">
        <f>IFERROR(_xlfn.XLOOKUP($B4546,enrollment!$A$2:$A$801,enrollment!$O$2:$O$801),"")</f>
        <v>6789012345</v>
      </c>
      <c r="AF4546">
        <f>IFERROR(_xlfn.XLOOKUP($AE4546,providers!$B$2:$B$11,providers!$Q$2:$Q$11),"")</f>
        <v>4.0999999999999996</v>
      </c>
      <c r="AG4546" s="1">
        <f t="shared" si="70"/>
        <v>45505</v>
      </c>
    </row>
    <row r="4547" spans="1:33" x14ac:dyDescent="0.25">
      <c r="A4547" t="s">
        <v>5241</v>
      </c>
      <c r="B4547" t="s">
        <v>5235</v>
      </c>
      <c r="C4547">
        <v>3456789012</v>
      </c>
      <c r="D4547">
        <v>3456789012</v>
      </c>
      <c r="E4547" s="1">
        <v>45424</v>
      </c>
      <c r="F4547" s="1">
        <v>45424</v>
      </c>
      <c r="G4547" s="1">
        <v>45445</v>
      </c>
      <c r="H4547" t="s">
        <v>67</v>
      </c>
      <c r="I4547">
        <v>21</v>
      </c>
      <c r="J4547" t="s">
        <v>80</v>
      </c>
      <c r="K4547">
        <v>99223</v>
      </c>
      <c r="O4547">
        <v>1</v>
      </c>
      <c r="P4547">
        <v>17299.21</v>
      </c>
      <c r="Q4547">
        <v>11160.78</v>
      </c>
      <c r="R4547">
        <v>8928.6200000000008</v>
      </c>
      <c r="S4547">
        <v>2232.16</v>
      </c>
      <c r="T4547" t="s">
        <v>30</v>
      </c>
      <c r="V4547">
        <v>1</v>
      </c>
      <c r="W4547" s="2" t="s">
        <v>68</v>
      </c>
      <c r="X4547" t="s">
        <v>146</v>
      </c>
      <c r="Y4547" t="s">
        <v>147</v>
      </c>
      <c r="Z4547" t="s">
        <v>69</v>
      </c>
      <c r="AA4547" t="str">
        <f>IFERROR(_xlfn.XLOOKUP($J4547,avoidable_ed_reference!$A$2:$A$13,avoidable_ed_reference!$C$2:$C$13),"Not Classified")</f>
        <v>Non-Avoidable</v>
      </c>
      <c r="AB4547" t="str">
        <f>IFERROR(_xlfn.XLOOKUP($B4547,enrollment!$A$2:$A$801,enrollment!$I$2:$I$801),"")</f>
        <v>OH</v>
      </c>
      <c r="AC4547">
        <f>IFERROR(_xlfn.XLOOKUP($B4547,enrollment!$A$2:$A$801,enrollment!$L$2:$L$801),"")</f>
        <v>73</v>
      </c>
      <c r="AD4547" t="str" cm="1">
        <f t="array" ref="AD4547">_xlfn.IFS(AC4547="","Unknown",AC4547&lt;18,"0-17",AC4547&lt;35,"18-34",AC4547&lt;50,"35-49",AC4547&lt;65,"50-64",TRUE,"65+")</f>
        <v>65+</v>
      </c>
      <c r="AE4547">
        <f>IFERROR(_xlfn.XLOOKUP($B4547,enrollment!$A$2:$A$801,enrollment!$O$2:$O$801),"")</f>
        <v>6789012345</v>
      </c>
      <c r="AF4547">
        <f>IFERROR(_xlfn.XLOOKUP($AE4547,providers!$B$2:$B$11,providers!$Q$2:$Q$11),"")</f>
        <v>4.0999999999999996</v>
      </c>
      <c r="AG4547" s="1">
        <f t="shared" ref="AG4547:AG4610" si="71">EOMONTH(E4547,-1)+1</f>
        <v>45413</v>
      </c>
    </row>
    <row r="4548" spans="1:33" x14ac:dyDescent="0.25">
      <c r="A4548" t="s">
        <v>5242</v>
      </c>
      <c r="B4548" t="s">
        <v>5243</v>
      </c>
      <c r="C4548">
        <v>4567890123</v>
      </c>
      <c r="D4548">
        <v>4567890123</v>
      </c>
      <c r="E4548" s="1">
        <v>45353</v>
      </c>
      <c r="F4548" s="1">
        <v>45353</v>
      </c>
      <c r="G4548" s="1">
        <v>45375</v>
      </c>
      <c r="H4548" t="s">
        <v>59</v>
      </c>
      <c r="J4548" t="s">
        <v>60</v>
      </c>
      <c r="L4548" s="2" t="s">
        <v>61</v>
      </c>
      <c r="M4548" t="s">
        <v>62</v>
      </c>
      <c r="N4548" t="s">
        <v>63</v>
      </c>
      <c r="O4548">
        <v>1</v>
      </c>
      <c r="P4548">
        <v>6383.59</v>
      </c>
      <c r="Q4548">
        <v>5803.26</v>
      </c>
      <c r="R4548">
        <v>4642.6099999999997</v>
      </c>
      <c r="S4548">
        <v>1160.6500000000001</v>
      </c>
      <c r="T4548" t="s">
        <v>30</v>
      </c>
      <c r="U4548" t="s">
        <v>493</v>
      </c>
      <c r="X4548" t="s">
        <v>146</v>
      </c>
      <c r="Y4548" t="s">
        <v>147</v>
      </c>
      <c r="Z4548" t="s">
        <v>64</v>
      </c>
      <c r="AA4548" t="str">
        <f>IFERROR(_xlfn.XLOOKUP($J4548,avoidable_ed_reference!$A$2:$A$13,avoidable_ed_reference!$C$2:$C$13),"Not Classified")</f>
        <v>Not Classified</v>
      </c>
      <c r="AB4548" t="str">
        <f>IFERROR(_xlfn.XLOOKUP($B4548,enrollment!$A$2:$A$801,enrollment!$I$2:$I$801),"")</f>
        <v>OH</v>
      </c>
      <c r="AC4548">
        <f>IFERROR(_xlfn.XLOOKUP($B4548,enrollment!$A$2:$A$801,enrollment!$L$2:$L$801),"")</f>
        <v>79</v>
      </c>
      <c r="AD4548" t="str" cm="1">
        <f t="array" ref="AD4548">_xlfn.IFS(AC4548="","Unknown",AC4548&lt;18,"0-17",AC4548&lt;35,"18-34",AC4548&lt;50,"35-49",AC4548&lt;65,"50-64",TRUE,"65+")</f>
        <v>65+</v>
      </c>
      <c r="AE4548">
        <f>IFERROR(_xlfn.XLOOKUP($B4548,enrollment!$A$2:$A$801,enrollment!$O$2:$O$801),"")</f>
        <v>6789012345</v>
      </c>
      <c r="AF4548">
        <f>IFERROR(_xlfn.XLOOKUP($AE4548,providers!$B$2:$B$11,providers!$Q$2:$Q$11),"")</f>
        <v>4.0999999999999996</v>
      </c>
      <c r="AG4548" s="1">
        <f t="shared" si="71"/>
        <v>45352</v>
      </c>
    </row>
    <row r="4549" spans="1:33" x14ac:dyDescent="0.25">
      <c r="A4549" t="s">
        <v>5244</v>
      </c>
      <c r="B4549" t="s">
        <v>5243</v>
      </c>
      <c r="C4549">
        <v>2233445566</v>
      </c>
      <c r="D4549">
        <v>2233445566</v>
      </c>
      <c r="E4549" s="1">
        <v>45514</v>
      </c>
      <c r="F4549" s="1">
        <v>45514</v>
      </c>
      <c r="G4549" s="1">
        <v>45544</v>
      </c>
      <c r="H4549" t="s">
        <v>28</v>
      </c>
      <c r="I4549">
        <v>22</v>
      </c>
      <c r="J4549" t="s">
        <v>29</v>
      </c>
      <c r="K4549">
        <v>90837</v>
      </c>
      <c r="O4549">
        <v>1</v>
      </c>
      <c r="P4549">
        <v>235.06</v>
      </c>
      <c r="Q4549">
        <v>174.12</v>
      </c>
      <c r="R4549">
        <v>139.30000000000001</v>
      </c>
      <c r="S4549">
        <v>34.82</v>
      </c>
      <c r="T4549" t="s">
        <v>30</v>
      </c>
      <c r="X4549" t="s">
        <v>146</v>
      </c>
      <c r="Y4549" t="s">
        <v>147</v>
      </c>
      <c r="Z4549" t="s">
        <v>33</v>
      </c>
      <c r="AA4549" t="str">
        <f>IFERROR(_xlfn.XLOOKUP($J4549,avoidable_ed_reference!$A$2:$A$13,avoidable_ed_reference!$C$2:$C$13),"Not Classified")</f>
        <v>Potentially Avoidable</v>
      </c>
      <c r="AB4549" t="str">
        <f>IFERROR(_xlfn.XLOOKUP($B4549,enrollment!$A$2:$A$801,enrollment!$I$2:$I$801),"")</f>
        <v>OH</v>
      </c>
      <c r="AC4549">
        <f>IFERROR(_xlfn.XLOOKUP($B4549,enrollment!$A$2:$A$801,enrollment!$L$2:$L$801),"")</f>
        <v>79</v>
      </c>
      <c r="AD4549" t="str" cm="1">
        <f t="array" ref="AD4549">_xlfn.IFS(AC4549="","Unknown",AC4549&lt;18,"0-17",AC4549&lt;35,"18-34",AC4549&lt;50,"35-49",AC4549&lt;65,"50-64",TRUE,"65+")</f>
        <v>65+</v>
      </c>
      <c r="AE4549">
        <f>IFERROR(_xlfn.XLOOKUP($B4549,enrollment!$A$2:$A$801,enrollment!$O$2:$O$801),"")</f>
        <v>6789012345</v>
      </c>
      <c r="AF4549">
        <f>IFERROR(_xlfn.XLOOKUP($AE4549,providers!$B$2:$B$11,providers!$Q$2:$Q$11),"")</f>
        <v>4.0999999999999996</v>
      </c>
      <c r="AG4549" s="1">
        <f t="shared" si="71"/>
        <v>45505</v>
      </c>
    </row>
    <row r="4550" spans="1:33" x14ac:dyDescent="0.25">
      <c r="A4550" t="s">
        <v>5245</v>
      </c>
      <c r="B4550" t="s">
        <v>5243</v>
      </c>
      <c r="C4550">
        <v>5678901234</v>
      </c>
      <c r="D4550">
        <v>5678901234</v>
      </c>
      <c r="E4550" s="1">
        <v>45491</v>
      </c>
      <c r="F4550" s="1">
        <v>45491</v>
      </c>
      <c r="G4550" s="1">
        <v>45510</v>
      </c>
      <c r="H4550" t="s">
        <v>28</v>
      </c>
      <c r="I4550">
        <v>20</v>
      </c>
      <c r="J4550" t="s">
        <v>35</v>
      </c>
      <c r="K4550">
        <v>99213</v>
      </c>
      <c r="O4550">
        <v>1</v>
      </c>
      <c r="P4550">
        <v>207.92</v>
      </c>
      <c r="Q4550">
        <v>159.94</v>
      </c>
      <c r="R4550">
        <v>127.95</v>
      </c>
      <c r="S4550">
        <v>31.99</v>
      </c>
      <c r="T4550" t="s">
        <v>30</v>
      </c>
      <c r="X4550" t="s">
        <v>146</v>
      </c>
      <c r="Y4550" t="s">
        <v>147</v>
      </c>
      <c r="Z4550" t="s">
        <v>36</v>
      </c>
      <c r="AA4550" t="str">
        <f>IFERROR(_xlfn.XLOOKUP($J4550,avoidable_ed_reference!$A$2:$A$13,avoidable_ed_reference!$C$2:$C$13),"Not Classified")</f>
        <v>Avoidable</v>
      </c>
      <c r="AB4550" t="str">
        <f>IFERROR(_xlfn.XLOOKUP($B4550,enrollment!$A$2:$A$801,enrollment!$I$2:$I$801),"")</f>
        <v>OH</v>
      </c>
      <c r="AC4550">
        <f>IFERROR(_xlfn.XLOOKUP($B4550,enrollment!$A$2:$A$801,enrollment!$L$2:$L$801),"")</f>
        <v>79</v>
      </c>
      <c r="AD4550" t="str" cm="1">
        <f t="array" ref="AD4550">_xlfn.IFS(AC4550="","Unknown",AC4550&lt;18,"0-17",AC4550&lt;35,"18-34",AC4550&lt;50,"35-49",AC4550&lt;65,"50-64",TRUE,"65+")</f>
        <v>65+</v>
      </c>
      <c r="AE4550">
        <f>IFERROR(_xlfn.XLOOKUP($B4550,enrollment!$A$2:$A$801,enrollment!$O$2:$O$801),"")</f>
        <v>6789012345</v>
      </c>
      <c r="AF4550">
        <f>IFERROR(_xlfn.XLOOKUP($AE4550,providers!$B$2:$B$11,providers!$Q$2:$Q$11),"")</f>
        <v>4.0999999999999996</v>
      </c>
      <c r="AG4550" s="1">
        <f t="shared" si="71"/>
        <v>45474</v>
      </c>
    </row>
    <row r="4551" spans="1:33" x14ac:dyDescent="0.25">
      <c r="A4551" t="s">
        <v>5246</v>
      </c>
      <c r="B4551" t="s">
        <v>5243</v>
      </c>
      <c r="C4551">
        <v>6789012345</v>
      </c>
      <c r="D4551">
        <v>6789012345</v>
      </c>
      <c r="E4551" s="1">
        <v>45309</v>
      </c>
      <c r="F4551" s="1">
        <v>45309</v>
      </c>
      <c r="G4551" s="1">
        <v>45323</v>
      </c>
      <c r="H4551" t="s">
        <v>28</v>
      </c>
      <c r="I4551">
        <v>11</v>
      </c>
      <c r="J4551" t="s">
        <v>35</v>
      </c>
      <c r="K4551">
        <v>99213</v>
      </c>
      <c r="O4551">
        <v>1</v>
      </c>
      <c r="P4551">
        <v>208.62</v>
      </c>
      <c r="Q4551">
        <v>154.53</v>
      </c>
      <c r="R4551">
        <v>123.62</v>
      </c>
      <c r="S4551">
        <v>30.91</v>
      </c>
      <c r="T4551" t="s">
        <v>30</v>
      </c>
      <c r="X4551" t="s">
        <v>146</v>
      </c>
      <c r="Y4551" t="s">
        <v>147</v>
      </c>
      <c r="Z4551" t="s">
        <v>39</v>
      </c>
      <c r="AA4551" t="str">
        <f>IFERROR(_xlfn.XLOOKUP($J4551,avoidable_ed_reference!$A$2:$A$13,avoidable_ed_reference!$C$2:$C$13),"Not Classified")</f>
        <v>Avoidable</v>
      </c>
      <c r="AB4551" t="str">
        <f>IFERROR(_xlfn.XLOOKUP($B4551,enrollment!$A$2:$A$801,enrollment!$I$2:$I$801),"")</f>
        <v>OH</v>
      </c>
      <c r="AC4551">
        <f>IFERROR(_xlfn.XLOOKUP($B4551,enrollment!$A$2:$A$801,enrollment!$L$2:$L$801),"")</f>
        <v>79</v>
      </c>
      <c r="AD4551" t="str" cm="1">
        <f t="array" ref="AD4551">_xlfn.IFS(AC4551="","Unknown",AC4551&lt;18,"0-17",AC4551&lt;35,"18-34",AC4551&lt;50,"35-49",AC4551&lt;65,"50-64",TRUE,"65+")</f>
        <v>65+</v>
      </c>
      <c r="AE4551">
        <f>IFERROR(_xlfn.XLOOKUP($B4551,enrollment!$A$2:$A$801,enrollment!$O$2:$O$801),"")</f>
        <v>6789012345</v>
      </c>
      <c r="AF4551">
        <f>IFERROR(_xlfn.XLOOKUP($AE4551,providers!$B$2:$B$11,providers!$Q$2:$Q$11),"")</f>
        <v>4.0999999999999996</v>
      </c>
      <c r="AG4551" s="1">
        <f t="shared" si="71"/>
        <v>45292</v>
      </c>
    </row>
    <row r="4552" spans="1:33" x14ac:dyDescent="0.25">
      <c r="A4552" t="s">
        <v>5247</v>
      </c>
      <c r="B4552" t="s">
        <v>5243</v>
      </c>
      <c r="C4552">
        <v>6789012345</v>
      </c>
      <c r="D4552">
        <v>6789012345</v>
      </c>
      <c r="E4552" s="1">
        <v>45536</v>
      </c>
      <c r="F4552" s="1">
        <v>45536</v>
      </c>
      <c r="G4552" s="1">
        <v>45570</v>
      </c>
      <c r="H4552" t="s">
        <v>28</v>
      </c>
      <c r="I4552">
        <v>11</v>
      </c>
      <c r="J4552" t="s">
        <v>47</v>
      </c>
      <c r="K4552">
        <v>99213</v>
      </c>
      <c r="O4552">
        <v>1</v>
      </c>
      <c r="P4552">
        <v>215.81</v>
      </c>
      <c r="Q4552">
        <v>159.86000000000001</v>
      </c>
      <c r="R4552">
        <v>127.89</v>
      </c>
      <c r="S4552">
        <v>31.97</v>
      </c>
      <c r="T4552" t="s">
        <v>30</v>
      </c>
      <c r="X4552" t="s">
        <v>146</v>
      </c>
      <c r="Y4552" t="s">
        <v>147</v>
      </c>
      <c r="Z4552" t="s">
        <v>39</v>
      </c>
      <c r="AA4552" t="str">
        <f>IFERROR(_xlfn.XLOOKUP($J4552,avoidable_ed_reference!$A$2:$A$13,avoidable_ed_reference!$C$2:$C$13),"Not Classified")</f>
        <v>Not Classified</v>
      </c>
      <c r="AB4552" t="str">
        <f>IFERROR(_xlfn.XLOOKUP($B4552,enrollment!$A$2:$A$801,enrollment!$I$2:$I$801),"")</f>
        <v>OH</v>
      </c>
      <c r="AC4552">
        <f>IFERROR(_xlfn.XLOOKUP($B4552,enrollment!$A$2:$A$801,enrollment!$L$2:$L$801),"")</f>
        <v>79</v>
      </c>
      <c r="AD4552" t="str" cm="1">
        <f t="array" ref="AD4552">_xlfn.IFS(AC4552="","Unknown",AC4552&lt;18,"0-17",AC4552&lt;35,"18-34",AC4552&lt;50,"35-49",AC4552&lt;65,"50-64",TRUE,"65+")</f>
        <v>65+</v>
      </c>
      <c r="AE4552">
        <f>IFERROR(_xlfn.XLOOKUP($B4552,enrollment!$A$2:$A$801,enrollment!$O$2:$O$801),"")</f>
        <v>6789012345</v>
      </c>
      <c r="AF4552">
        <f>IFERROR(_xlfn.XLOOKUP($AE4552,providers!$B$2:$B$11,providers!$Q$2:$Q$11),"")</f>
        <v>4.0999999999999996</v>
      </c>
      <c r="AG4552" s="1">
        <f t="shared" si="71"/>
        <v>45536</v>
      </c>
    </row>
    <row r="4553" spans="1:33" x14ac:dyDescent="0.25">
      <c r="A4553" t="s">
        <v>5248</v>
      </c>
      <c r="B4553" t="s">
        <v>5243</v>
      </c>
      <c r="C4553">
        <v>8901234567</v>
      </c>
      <c r="D4553">
        <v>8901234567</v>
      </c>
      <c r="E4553" s="1">
        <v>45320</v>
      </c>
      <c r="F4553" s="1">
        <v>45320</v>
      </c>
      <c r="G4553" s="1">
        <v>45355</v>
      </c>
      <c r="H4553" t="s">
        <v>28</v>
      </c>
      <c r="I4553">
        <v>23</v>
      </c>
      <c r="J4553" t="s">
        <v>35</v>
      </c>
      <c r="K4553">
        <v>99284</v>
      </c>
      <c r="O4553">
        <v>1</v>
      </c>
      <c r="P4553">
        <v>1667.92</v>
      </c>
      <c r="Q4553">
        <v>926.62</v>
      </c>
      <c r="R4553">
        <v>741.3</v>
      </c>
      <c r="S4553">
        <v>185.32</v>
      </c>
      <c r="T4553" t="s">
        <v>30</v>
      </c>
      <c r="X4553" t="s">
        <v>146</v>
      </c>
      <c r="Y4553" t="s">
        <v>147</v>
      </c>
      <c r="Z4553" t="s">
        <v>45</v>
      </c>
      <c r="AA4553" t="str">
        <f>IFERROR(_xlfn.XLOOKUP($J4553,avoidable_ed_reference!$A$2:$A$13,avoidable_ed_reference!$C$2:$C$13),"Not Classified")</f>
        <v>Avoidable</v>
      </c>
      <c r="AB4553" t="str">
        <f>IFERROR(_xlfn.XLOOKUP($B4553,enrollment!$A$2:$A$801,enrollment!$I$2:$I$801),"")</f>
        <v>OH</v>
      </c>
      <c r="AC4553">
        <f>IFERROR(_xlfn.XLOOKUP($B4553,enrollment!$A$2:$A$801,enrollment!$L$2:$L$801),"")</f>
        <v>79</v>
      </c>
      <c r="AD4553" t="str" cm="1">
        <f t="array" ref="AD4553">_xlfn.IFS(AC4553="","Unknown",AC4553&lt;18,"0-17",AC4553&lt;35,"18-34",AC4553&lt;50,"35-49",AC4553&lt;65,"50-64",TRUE,"65+")</f>
        <v>65+</v>
      </c>
      <c r="AE4553">
        <f>IFERROR(_xlfn.XLOOKUP($B4553,enrollment!$A$2:$A$801,enrollment!$O$2:$O$801),"")</f>
        <v>6789012345</v>
      </c>
      <c r="AF4553">
        <f>IFERROR(_xlfn.XLOOKUP($AE4553,providers!$B$2:$B$11,providers!$Q$2:$Q$11),"")</f>
        <v>4.0999999999999996</v>
      </c>
      <c r="AG4553" s="1">
        <f t="shared" si="71"/>
        <v>45292</v>
      </c>
    </row>
    <row r="4554" spans="1:33" x14ac:dyDescent="0.25">
      <c r="A4554" t="s">
        <v>5249</v>
      </c>
      <c r="B4554" t="s">
        <v>5243</v>
      </c>
      <c r="C4554">
        <v>6789012345</v>
      </c>
      <c r="D4554">
        <v>6789012345</v>
      </c>
      <c r="E4554" s="1">
        <v>45577</v>
      </c>
      <c r="F4554" s="1">
        <v>45577</v>
      </c>
      <c r="G4554" s="1">
        <v>45606</v>
      </c>
      <c r="H4554" t="s">
        <v>28</v>
      </c>
      <c r="I4554">
        <v>11</v>
      </c>
      <c r="J4554" t="s">
        <v>38</v>
      </c>
      <c r="K4554">
        <v>99213</v>
      </c>
      <c r="O4554">
        <v>1</v>
      </c>
      <c r="P4554">
        <v>178.36</v>
      </c>
      <c r="Q4554">
        <v>132.12</v>
      </c>
      <c r="R4554">
        <v>105.7</v>
      </c>
      <c r="S4554">
        <v>26.42</v>
      </c>
      <c r="T4554" t="s">
        <v>30</v>
      </c>
      <c r="X4554" t="s">
        <v>146</v>
      </c>
      <c r="Y4554" t="s">
        <v>147</v>
      </c>
      <c r="Z4554" t="s">
        <v>39</v>
      </c>
      <c r="AA4554" t="str">
        <f>IFERROR(_xlfn.XLOOKUP($J4554,avoidable_ed_reference!$A$2:$A$13,avoidable_ed_reference!$C$2:$C$13),"Not Classified")</f>
        <v>Not Classified</v>
      </c>
      <c r="AB4554" t="str">
        <f>IFERROR(_xlfn.XLOOKUP($B4554,enrollment!$A$2:$A$801,enrollment!$I$2:$I$801),"")</f>
        <v>OH</v>
      </c>
      <c r="AC4554">
        <f>IFERROR(_xlfn.XLOOKUP($B4554,enrollment!$A$2:$A$801,enrollment!$L$2:$L$801),"")</f>
        <v>79</v>
      </c>
      <c r="AD4554" t="str" cm="1">
        <f t="array" ref="AD4554">_xlfn.IFS(AC4554="","Unknown",AC4554&lt;18,"0-17",AC4554&lt;35,"18-34",AC4554&lt;50,"35-49",AC4554&lt;65,"50-64",TRUE,"65+")</f>
        <v>65+</v>
      </c>
      <c r="AE4554">
        <f>IFERROR(_xlfn.XLOOKUP($B4554,enrollment!$A$2:$A$801,enrollment!$O$2:$O$801),"")</f>
        <v>6789012345</v>
      </c>
      <c r="AF4554">
        <f>IFERROR(_xlfn.XLOOKUP($AE4554,providers!$B$2:$B$11,providers!$Q$2:$Q$11),"")</f>
        <v>4.0999999999999996</v>
      </c>
      <c r="AG4554" s="1">
        <f t="shared" si="71"/>
        <v>45566</v>
      </c>
    </row>
    <row r="4555" spans="1:33" x14ac:dyDescent="0.25">
      <c r="A4555" t="s">
        <v>5250</v>
      </c>
      <c r="B4555" t="s">
        <v>5243</v>
      </c>
      <c r="C4555">
        <v>5678901234</v>
      </c>
      <c r="D4555">
        <v>5678901234</v>
      </c>
      <c r="E4555" s="1">
        <v>45573</v>
      </c>
      <c r="F4555" s="1">
        <v>45573</v>
      </c>
      <c r="G4555" s="1">
        <v>45595</v>
      </c>
      <c r="H4555" t="s">
        <v>28</v>
      </c>
      <c r="I4555">
        <v>20</v>
      </c>
      <c r="J4555" t="s">
        <v>35</v>
      </c>
      <c r="K4555">
        <v>99213</v>
      </c>
      <c r="O4555">
        <v>1</v>
      </c>
      <c r="P4555">
        <v>148.72</v>
      </c>
      <c r="Q4555">
        <v>114.4</v>
      </c>
      <c r="R4555">
        <v>91.52</v>
      </c>
      <c r="S4555">
        <v>22.88</v>
      </c>
      <c r="T4555" t="s">
        <v>30</v>
      </c>
      <c r="X4555" t="s">
        <v>146</v>
      </c>
      <c r="Y4555" t="s">
        <v>147</v>
      </c>
      <c r="Z4555" t="s">
        <v>36</v>
      </c>
      <c r="AA4555" t="str">
        <f>IFERROR(_xlfn.XLOOKUP($J4555,avoidable_ed_reference!$A$2:$A$13,avoidable_ed_reference!$C$2:$C$13),"Not Classified")</f>
        <v>Avoidable</v>
      </c>
      <c r="AB4555" t="str">
        <f>IFERROR(_xlfn.XLOOKUP($B4555,enrollment!$A$2:$A$801,enrollment!$I$2:$I$801),"")</f>
        <v>OH</v>
      </c>
      <c r="AC4555">
        <f>IFERROR(_xlfn.XLOOKUP($B4555,enrollment!$A$2:$A$801,enrollment!$L$2:$L$801),"")</f>
        <v>79</v>
      </c>
      <c r="AD4555" t="str" cm="1">
        <f t="array" ref="AD4555">_xlfn.IFS(AC4555="","Unknown",AC4555&lt;18,"0-17",AC4555&lt;35,"18-34",AC4555&lt;50,"35-49",AC4555&lt;65,"50-64",TRUE,"65+")</f>
        <v>65+</v>
      </c>
      <c r="AE4555">
        <f>IFERROR(_xlfn.XLOOKUP($B4555,enrollment!$A$2:$A$801,enrollment!$O$2:$O$801),"")</f>
        <v>6789012345</v>
      </c>
      <c r="AF4555">
        <f>IFERROR(_xlfn.XLOOKUP($AE4555,providers!$B$2:$B$11,providers!$Q$2:$Q$11),"")</f>
        <v>4.0999999999999996</v>
      </c>
      <c r="AG4555" s="1">
        <f t="shared" si="71"/>
        <v>45566</v>
      </c>
    </row>
    <row r="4556" spans="1:33" x14ac:dyDescent="0.25">
      <c r="A4556" t="s">
        <v>5251</v>
      </c>
      <c r="B4556" t="s">
        <v>5243</v>
      </c>
      <c r="C4556">
        <v>9012345678</v>
      </c>
      <c r="D4556">
        <v>9012345678</v>
      </c>
      <c r="E4556" s="1">
        <v>45466</v>
      </c>
      <c r="F4556" s="1">
        <v>45466</v>
      </c>
      <c r="G4556" s="1">
        <v>45490</v>
      </c>
      <c r="H4556" t="s">
        <v>28</v>
      </c>
      <c r="I4556">
        <v>23</v>
      </c>
      <c r="J4556" t="s">
        <v>77</v>
      </c>
      <c r="K4556">
        <v>99284</v>
      </c>
      <c r="O4556">
        <v>1</v>
      </c>
      <c r="P4556">
        <v>2319.41</v>
      </c>
      <c r="Q4556">
        <v>1288.56</v>
      </c>
      <c r="R4556">
        <v>1030.8499999999999</v>
      </c>
      <c r="S4556">
        <v>257.70999999999998</v>
      </c>
      <c r="T4556" t="s">
        <v>30</v>
      </c>
      <c r="X4556" t="s">
        <v>146</v>
      </c>
      <c r="Y4556" t="s">
        <v>147</v>
      </c>
      <c r="Z4556" t="s">
        <v>45</v>
      </c>
      <c r="AA4556" t="str">
        <f>IFERROR(_xlfn.XLOOKUP($J4556,avoidable_ed_reference!$A$2:$A$13,avoidable_ed_reference!$C$2:$C$13),"Not Classified")</f>
        <v>Avoidable</v>
      </c>
      <c r="AB4556" t="str">
        <f>IFERROR(_xlfn.XLOOKUP($B4556,enrollment!$A$2:$A$801,enrollment!$I$2:$I$801),"")</f>
        <v>OH</v>
      </c>
      <c r="AC4556">
        <f>IFERROR(_xlfn.XLOOKUP($B4556,enrollment!$A$2:$A$801,enrollment!$L$2:$L$801),"")</f>
        <v>79</v>
      </c>
      <c r="AD4556" t="str" cm="1">
        <f t="array" ref="AD4556">_xlfn.IFS(AC4556="","Unknown",AC4556&lt;18,"0-17",AC4556&lt;35,"18-34",AC4556&lt;50,"35-49",AC4556&lt;65,"50-64",TRUE,"65+")</f>
        <v>65+</v>
      </c>
      <c r="AE4556">
        <f>IFERROR(_xlfn.XLOOKUP($B4556,enrollment!$A$2:$A$801,enrollment!$O$2:$O$801),"")</f>
        <v>6789012345</v>
      </c>
      <c r="AF4556">
        <f>IFERROR(_xlfn.XLOOKUP($AE4556,providers!$B$2:$B$11,providers!$Q$2:$Q$11),"")</f>
        <v>4.0999999999999996</v>
      </c>
      <c r="AG4556" s="1">
        <f t="shared" si="71"/>
        <v>45444</v>
      </c>
    </row>
    <row r="4557" spans="1:33" x14ac:dyDescent="0.25">
      <c r="A4557" t="s">
        <v>5252</v>
      </c>
      <c r="B4557" t="s">
        <v>5243</v>
      </c>
      <c r="C4557">
        <v>6789012345</v>
      </c>
      <c r="D4557">
        <v>6789012345</v>
      </c>
      <c r="E4557" s="1">
        <v>45384</v>
      </c>
      <c r="F4557" s="1">
        <v>45384</v>
      </c>
      <c r="G4557" s="1">
        <v>45399</v>
      </c>
      <c r="H4557" t="s">
        <v>28</v>
      </c>
      <c r="I4557">
        <v>11</v>
      </c>
      <c r="J4557" t="s">
        <v>47</v>
      </c>
      <c r="K4557">
        <v>99213</v>
      </c>
      <c r="O4557">
        <v>1</v>
      </c>
      <c r="P4557">
        <v>210.57</v>
      </c>
      <c r="Q4557">
        <v>155.97999999999999</v>
      </c>
      <c r="R4557">
        <v>124.78</v>
      </c>
      <c r="S4557">
        <v>31.2</v>
      </c>
      <c r="T4557" t="s">
        <v>30</v>
      </c>
      <c r="X4557" t="s">
        <v>146</v>
      </c>
      <c r="Y4557" t="s">
        <v>147</v>
      </c>
      <c r="Z4557" t="s">
        <v>39</v>
      </c>
      <c r="AA4557" t="str">
        <f>IFERROR(_xlfn.XLOOKUP($J4557,avoidable_ed_reference!$A$2:$A$13,avoidable_ed_reference!$C$2:$C$13),"Not Classified")</f>
        <v>Not Classified</v>
      </c>
      <c r="AB4557" t="str">
        <f>IFERROR(_xlfn.XLOOKUP($B4557,enrollment!$A$2:$A$801,enrollment!$I$2:$I$801),"")</f>
        <v>OH</v>
      </c>
      <c r="AC4557">
        <f>IFERROR(_xlfn.XLOOKUP($B4557,enrollment!$A$2:$A$801,enrollment!$L$2:$L$801),"")</f>
        <v>79</v>
      </c>
      <c r="AD4557" t="str" cm="1">
        <f t="array" ref="AD4557">_xlfn.IFS(AC4557="","Unknown",AC4557&lt;18,"0-17",AC4557&lt;35,"18-34",AC4557&lt;50,"35-49",AC4557&lt;65,"50-64",TRUE,"65+")</f>
        <v>65+</v>
      </c>
      <c r="AE4557">
        <f>IFERROR(_xlfn.XLOOKUP($B4557,enrollment!$A$2:$A$801,enrollment!$O$2:$O$801),"")</f>
        <v>6789012345</v>
      </c>
      <c r="AF4557">
        <f>IFERROR(_xlfn.XLOOKUP($AE4557,providers!$B$2:$B$11,providers!$Q$2:$Q$11),"")</f>
        <v>4.0999999999999996</v>
      </c>
      <c r="AG4557" s="1">
        <f t="shared" si="71"/>
        <v>45383</v>
      </c>
    </row>
    <row r="4558" spans="1:33" x14ac:dyDescent="0.25">
      <c r="A4558" t="s">
        <v>5253</v>
      </c>
      <c r="B4558" t="s">
        <v>5243</v>
      </c>
      <c r="C4558">
        <v>6789012345</v>
      </c>
      <c r="D4558">
        <v>6789012345</v>
      </c>
      <c r="E4558" s="1">
        <v>45316</v>
      </c>
      <c r="F4558" s="1">
        <v>45316</v>
      </c>
      <c r="G4558" s="1">
        <v>45333</v>
      </c>
      <c r="H4558" t="s">
        <v>28</v>
      </c>
      <c r="I4558">
        <v>22</v>
      </c>
      <c r="J4558" t="s">
        <v>29</v>
      </c>
      <c r="K4558">
        <v>90837</v>
      </c>
      <c r="O4558">
        <v>1</v>
      </c>
      <c r="P4558">
        <v>263.43</v>
      </c>
      <c r="Q4558">
        <v>195.13</v>
      </c>
      <c r="R4558">
        <v>156.1</v>
      </c>
      <c r="S4558">
        <v>39.03</v>
      </c>
      <c r="T4558" t="s">
        <v>30</v>
      </c>
      <c r="X4558" t="s">
        <v>146</v>
      </c>
      <c r="Y4558" t="s">
        <v>147</v>
      </c>
      <c r="Z4558" t="s">
        <v>33</v>
      </c>
      <c r="AA4558" t="str">
        <f>IFERROR(_xlfn.XLOOKUP($J4558,avoidable_ed_reference!$A$2:$A$13,avoidable_ed_reference!$C$2:$C$13),"Not Classified")</f>
        <v>Potentially Avoidable</v>
      </c>
      <c r="AB4558" t="str">
        <f>IFERROR(_xlfn.XLOOKUP($B4558,enrollment!$A$2:$A$801,enrollment!$I$2:$I$801),"")</f>
        <v>OH</v>
      </c>
      <c r="AC4558">
        <f>IFERROR(_xlfn.XLOOKUP($B4558,enrollment!$A$2:$A$801,enrollment!$L$2:$L$801),"")</f>
        <v>79</v>
      </c>
      <c r="AD4558" t="str" cm="1">
        <f t="array" ref="AD4558">_xlfn.IFS(AC4558="","Unknown",AC4558&lt;18,"0-17",AC4558&lt;35,"18-34",AC4558&lt;50,"35-49",AC4558&lt;65,"50-64",TRUE,"65+")</f>
        <v>65+</v>
      </c>
      <c r="AE4558">
        <f>IFERROR(_xlfn.XLOOKUP($B4558,enrollment!$A$2:$A$801,enrollment!$O$2:$O$801),"")</f>
        <v>6789012345</v>
      </c>
      <c r="AF4558">
        <f>IFERROR(_xlfn.XLOOKUP($AE4558,providers!$B$2:$B$11,providers!$Q$2:$Q$11),"")</f>
        <v>4.0999999999999996</v>
      </c>
      <c r="AG4558" s="1">
        <f t="shared" si="71"/>
        <v>45292</v>
      </c>
    </row>
    <row r="4559" spans="1:33" x14ac:dyDescent="0.25">
      <c r="A4559" t="s">
        <v>5254</v>
      </c>
      <c r="B4559" t="s">
        <v>5243</v>
      </c>
      <c r="C4559">
        <v>6789012345</v>
      </c>
      <c r="D4559">
        <v>6789012345</v>
      </c>
      <c r="E4559" s="1">
        <v>45467</v>
      </c>
      <c r="F4559" s="1">
        <v>45467</v>
      </c>
      <c r="G4559" s="1">
        <v>45500</v>
      </c>
      <c r="H4559" t="s">
        <v>28</v>
      </c>
      <c r="I4559">
        <v>11</v>
      </c>
      <c r="J4559" t="s">
        <v>35</v>
      </c>
      <c r="K4559">
        <v>99213</v>
      </c>
      <c r="O4559">
        <v>1</v>
      </c>
      <c r="P4559">
        <v>236.84</v>
      </c>
      <c r="Q4559">
        <v>175.44</v>
      </c>
      <c r="R4559">
        <v>140.35</v>
      </c>
      <c r="S4559">
        <v>35.090000000000003</v>
      </c>
      <c r="T4559" t="s">
        <v>30</v>
      </c>
      <c r="X4559" t="s">
        <v>146</v>
      </c>
      <c r="Y4559" t="s">
        <v>147</v>
      </c>
      <c r="Z4559" t="s">
        <v>39</v>
      </c>
      <c r="AA4559" t="str">
        <f>IFERROR(_xlfn.XLOOKUP($J4559,avoidable_ed_reference!$A$2:$A$13,avoidable_ed_reference!$C$2:$C$13),"Not Classified")</f>
        <v>Avoidable</v>
      </c>
      <c r="AB4559" t="str">
        <f>IFERROR(_xlfn.XLOOKUP($B4559,enrollment!$A$2:$A$801,enrollment!$I$2:$I$801),"")</f>
        <v>OH</v>
      </c>
      <c r="AC4559">
        <f>IFERROR(_xlfn.XLOOKUP($B4559,enrollment!$A$2:$A$801,enrollment!$L$2:$L$801),"")</f>
        <v>79</v>
      </c>
      <c r="AD4559" t="str" cm="1">
        <f t="array" ref="AD4559">_xlfn.IFS(AC4559="","Unknown",AC4559&lt;18,"0-17",AC4559&lt;35,"18-34",AC4559&lt;50,"35-49",AC4559&lt;65,"50-64",TRUE,"65+")</f>
        <v>65+</v>
      </c>
      <c r="AE4559">
        <f>IFERROR(_xlfn.XLOOKUP($B4559,enrollment!$A$2:$A$801,enrollment!$O$2:$O$801),"")</f>
        <v>6789012345</v>
      </c>
      <c r="AF4559">
        <f>IFERROR(_xlfn.XLOOKUP($AE4559,providers!$B$2:$B$11,providers!$Q$2:$Q$11),"")</f>
        <v>4.0999999999999996</v>
      </c>
      <c r="AG4559" s="1">
        <f t="shared" si="71"/>
        <v>45444</v>
      </c>
    </row>
    <row r="4560" spans="1:33" x14ac:dyDescent="0.25">
      <c r="A4560" t="s">
        <v>5255</v>
      </c>
      <c r="B4560" t="s">
        <v>5243</v>
      </c>
      <c r="C4560">
        <v>6789012345</v>
      </c>
      <c r="D4560">
        <v>6789012345</v>
      </c>
      <c r="E4560" s="1">
        <v>45442</v>
      </c>
      <c r="F4560" s="1">
        <v>45442</v>
      </c>
      <c r="G4560" s="1">
        <v>45477</v>
      </c>
      <c r="H4560" t="s">
        <v>28</v>
      </c>
      <c r="I4560">
        <v>11</v>
      </c>
      <c r="J4560" t="s">
        <v>35</v>
      </c>
      <c r="K4560">
        <v>99213</v>
      </c>
      <c r="O4560">
        <v>1</v>
      </c>
      <c r="P4560">
        <v>202.69</v>
      </c>
      <c r="Q4560">
        <v>150.13999999999999</v>
      </c>
      <c r="R4560">
        <v>120.11</v>
      </c>
      <c r="S4560">
        <v>30.03</v>
      </c>
      <c r="T4560" t="s">
        <v>30</v>
      </c>
      <c r="X4560" t="s">
        <v>146</v>
      </c>
      <c r="Y4560" t="s">
        <v>147</v>
      </c>
      <c r="Z4560" t="s">
        <v>39</v>
      </c>
      <c r="AA4560" t="str">
        <f>IFERROR(_xlfn.XLOOKUP($J4560,avoidable_ed_reference!$A$2:$A$13,avoidable_ed_reference!$C$2:$C$13),"Not Classified")</f>
        <v>Avoidable</v>
      </c>
      <c r="AB4560" t="str">
        <f>IFERROR(_xlfn.XLOOKUP($B4560,enrollment!$A$2:$A$801,enrollment!$I$2:$I$801),"")</f>
        <v>OH</v>
      </c>
      <c r="AC4560">
        <f>IFERROR(_xlfn.XLOOKUP($B4560,enrollment!$A$2:$A$801,enrollment!$L$2:$L$801),"")</f>
        <v>79</v>
      </c>
      <c r="AD4560" t="str" cm="1">
        <f t="array" ref="AD4560">_xlfn.IFS(AC4560="","Unknown",AC4560&lt;18,"0-17",AC4560&lt;35,"18-34",AC4560&lt;50,"35-49",AC4560&lt;65,"50-64",TRUE,"65+")</f>
        <v>65+</v>
      </c>
      <c r="AE4560">
        <f>IFERROR(_xlfn.XLOOKUP($B4560,enrollment!$A$2:$A$801,enrollment!$O$2:$O$801),"")</f>
        <v>6789012345</v>
      </c>
      <c r="AF4560">
        <f>IFERROR(_xlfn.XLOOKUP($AE4560,providers!$B$2:$B$11,providers!$Q$2:$Q$11),"")</f>
        <v>4.0999999999999996</v>
      </c>
      <c r="AG4560" s="1">
        <f t="shared" si="71"/>
        <v>45413</v>
      </c>
    </row>
    <row r="4561" spans="1:33" x14ac:dyDescent="0.25">
      <c r="A4561" t="s">
        <v>5256</v>
      </c>
      <c r="B4561" t="s">
        <v>5243</v>
      </c>
      <c r="C4561">
        <v>6789012345</v>
      </c>
      <c r="D4561">
        <v>6789012345</v>
      </c>
      <c r="E4561" s="1">
        <v>45340</v>
      </c>
      <c r="F4561" s="1">
        <v>45340</v>
      </c>
      <c r="G4561" s="1">
        <v>45360</v>
      </c>
      <c r="H4561" t="s">
        <v>28</v>
      </c>
      <c r="I4561">
        <v>11</v>
      </c>
      <c r="J4561" t="s">
        <v>35</v>
      </c>
      <c r="K4561">
        <v>99213</v>
      </c>
      <c r="O4561">
        <v>1</v>
      </c>
      <c r="P4561">
        <v>208.24</v>
      </c>
      <c r="Q4561">
        <v>154.25</v>
      </c>
      <c r="R4561">
        <v>123.4</v>
      </c>
      <c r="S4561">
        <v>30.85</v>
      </c>
      <c r="T4561" t="s">
        <v>30</v>
      </c>
      <c r="X4561" t="s">
        <v>146</v>
      </c>
      <c r="Y4561" t="s">
        <v>147</v>
      </c>
      <c r="Z4561" t="s">
        <v>39</v>
      </c>
      <c r="AA4561" t="str">
        <f>IFERROR(_xlfn.XLOOKUP($J4561,avoidable_ed_reference!$A$2:$A$13,avoidable_ed_reference!$C$2:$C$13),"Not Classified")</f>
        <v>Avoidable</v>
      </c>
      <c r="AB4561" t="str">
        <f>IFERROR(_xlfn.XLOOKUP($B4561,enrollment!$A$2:$A$801,enrollment!$I$2:$I$801),"")</f>
        <v>OH</v>
      </c>
      <c r="AC4561">
        <f>IFERROR(_xlfn.XLOOKUP($B4561,enrollment!$A$2:$A$801,enrollment!$L$2:$L$801),"")</f>
        <v>79</v>
      </c>
      <c r="AD4561" t="str" cm="1">
        <f t="array" ref="AD4561">_xlfn.IFS(AC4561="","Unknown",AC4561&lt;18,"0-17",AC4561&lt;35,"18-34",AC4561&lt;50,"35-49",AC4561&lt;65,"50-64",TRUE,"65+")</f>
        <v>65+</v>
      </c>
      <c r="AE4561">
        <f>IFERROR(_xlfn.XLOOKUP($B4561,enrollment!$A$2:$A$801,enrollment!$O$2:$O$801),"")</f>
        <v>6789012345</v>
      </c>
      <c r="AF4561">
        <f>IFERROR(_xlfn.XLOOKUP($AE4561,providers!$B$2:$B$11,providers!$Q$2:$Q$11),"")</f>
        <v>4.0999999999999996</v>
      </c>
      <c r="AG4561" s="1">
        <f t="shared" si="71"/>
        <v>45323</v>
      </c>
    </row>
    <row r="4562" spans="1:33" x14ac:dyDescent="0.25">
      <c r="A4562" t="s">
        <v>5257</v>
      </c>
      <c r="B4562" t="s">
        <v>5243</v>
      </c>
      <c r="C4562">
        <v>4567890123</v>
      </c>
      <c r="D4562">
        <v>4567890123</v>
      </c>
      <c r="E4562" s="1">
        <v>45440</v>
      </c>
      <c r="F4562" s="1">
        <v>45440</v>
      </c>
      <c r="G4562" s="1">
        <v>45460</v>
      </c>
      <c r="H4562" t="s">
        <v>59</v>
      </c>
      <c r="J4562" t="s">
        <v>60</v>
      </c>
      <c r="L4562" s="2" t="s">
        <v>61</v>
      </c>
      <c r="M4562" t="s">
        <v>62</v>
      </c>
      <c r="N4562" t="s">
        <v>63</v>
      </c>
      <c r="O4562">
        <v>1</v>
      </c>
      <c r="P4562">
        <v>6592.87</v>
      </c>
      <c r="Q4562">
        <v>5993.52</v>
      </c>
      <c r="R4562">
        <v>4794.82</v>
      </c>
      <c r="S4562">
        <v>1198.7</v>
      </c>
      <c r="T4562" t="s">
        <v>30</v>
      </c>
      <c r="U4562" t="s">
        <v>493</v>
      </c>
      <c r="X4562" t="s">
        <v>146</v>
      </c>
      <c r="Y4562" t="s">
        <v>147</v>
      </c>
      <c r="Z4562" t="s">
        <v>64</v>
      </c>
      <c r="AA4562" t="str">
        <f>IFERROR(_xlfn.XLOOKUP($J4562,avoidable_ed_reference!$A$2:$A$13,avoidable_ed_reference!$C$2:$C$13),"Not Classified")</f>
        <v>Not Classified</v>
      </c>
      <c r="AB4562" t="str">
        <f>IFERROR(_xlfn.XLOOKUP($B4562,enrollment!$A$2:$A$801,enrollment!$I$2:$I$801),"")</f>
        <v>OH</v>
      </c>
      <c r="AC4562">
        <f>IFERROR(_xlfn.XLOOKUP($B4562,enrollment!$A$2:$A$801,enrollment!$L$2:$L$801),"")</f>
        <v>79</v>
      </c>
      <c r="AD4562" t="str" cm="1">
        <f t="array" ref="AD4562">_xlfn.IFS(AC4562="","Unknown",AC4562&lt;18,"0-17",AC4562&lt;35,"18-34",AC4562&lt;50,"35-49",AC4562&lt;65,"50-64",TRUE,"65+")</f>
        <v>65+</v>
      </c>
      <c r="AE4562">
        <f>IFERROR(_xlfn.XLOOKUP($B4562,enrollment!$A$2:$A$801,enrollment!$O$2:$O$801),"")</f>
        <v>6789012345</v>
      </c>
      <c r="AF4562">
        <f>IFERROR(_xlfn.XLOOKUP($AE4562,providers!$B$2:$B$11,providers!$Q$2:$Q$11),"")</f>
        <v>4.0999999999999996</v>
      </c>
      <c r="AG4562" s="1">
        <f t="shared" si="71"/>
        <v>45413</v>
      </c>
    </row>
    <row r="4563" spans="1:33" x14ac:dyDescent="0.25">
      <c r="A4563" t="s">
        <v>5258</v>
      </c>
      <c r="B4563" t="s">
        <v>5243</v>
      </c>
      <c r="C4563">
        <v>4567890123</v>
      </c>
      <c r="D4563">
        <v>4567890123</v>
      </c>
      <c r="E4563" s="1">
        <v>45494</v>
      </c>
      <c r="F4563" s="1">
        <v>45494</v>
      </c>
      <c r="G4563" s="1">
        <v>45520</v>
      </c>
      <c r="H4563" t="s">
        <v>59</v>
      </c>
      <c r="J4563" t="s">
        <v>60</v>
      </c>
      <c r="L4563" s="2" t="s">
        <v>61</v>
      </c>
      <c r="M4563" t="s">
        <v>62</v>
      </c>
      <c r="N4563" t="s">
        <v>63</v>
      </c>
      <c r="O4563">
        <v>1</v>
      </c>
      <c r="P4563">
        <v>6556.23</v>
      </c>
      <c r="Q4563">
        <v>5960.21</v>
      </c>
      <c r="R4563">
        <v>4768.17</v>
      </c>
      <c r="S4563">
        <v>1192.04</v>
      </c>
      <c r="T4563" t="s">
        <v>30</v>
      </c>
      <c r="U4563" t="s">
        <v>493</v>
      </c>
      <c r="X4563" t="s">
        <v>146</v>
      </c>
      <c r="Y4563" t="s">
        <v>147</v>
      </c>
      <c r="Z4563" t="s">
        <v>64</v>
      </c>
      <c r="AA4563" t="str">
        <f>IFERROR(_xlfn.XLOOKUP($J4563,avoidable_ed_reference!$A$2:$A$13,avoidable_ed_reference!$C$2:$C$13),"Not Classified")</f>
        <v>Not Classified</v>
      </c>
      <c r="AB4563" t="str">
        <f>IFERROR(_xlfn.XLOOKUP($B4563,enrollment!$A$2:$A$801,enrollment!$I$2:$I$801),"")</f>
        <v>OH</v>
      </c>
      <c r="AC4563">
        <f>IFERROR(_xlfn.XLOOKUP($B4563,enrollment!$A$2:$A$801,enrollment!$L$2:$L$801),"")</f>
        <v>79</v>
      </c>
      <c r="AD4563" t="str" cm="1">
        <f t="array" ref="AD4563">_xlfn.IFS(AC4563="","Unknown",AC4563&lt;18,"0-17",AC4563&lt;35,"18-34",AC4563&lt;50,"35-49",AC4563&lt;65,"50-64",TRUE,"65+")</f>
        <v>65+</v>
      </c>
      <c r="AE4563">
        <f>IFERROR(_xlfn.XLOOKUP($B4563,enrollment!$A$2:$A$801,enrollment!$O$2:$O$801),"")</f>
        <v>6789012345</v>
      </c>
      <c r="AF4563">
        <f>IFERROR(_xlfn.XLOOKUP($AE4563,providers!$B$2:$B$11,providers!$Q$2:$Q$11),"")</f>
        <v>4.0999999999999996</v>
      </c>
      <c r="AG4563" s="1">
        <f t="shared" si="71"/>
        <v>45474</v>
      </c>
    </row>
    <row r="4564" spans="1:33" x14ac:dyDescent="0.25">
      <c r="A4564" t="s">
        <v>5259</v>
      </c>
      <c r="B4564" t="s">
        <v>5243</v>
      </c>
      <c r="C4564">
        <v>6789012345</v>
      </c>
      <c r="D4564">
        <v>6789012345</v>
      </c>
      <c r="E4564" s="1">
        <v>45310</v>
      </c>
      <c r="F4564" s="1">
        <v>45310</v>
      </c>
      <c r="G4564" s="1">
        <v>45324</v>
      </c>
      <c r="H4564" t="s">
        <v>28</v>
      </c>
      <c r="I4564">
        <v>11</v>
      </c>
      <c r="J4564" t="s">
        <v>35</v>
      </c>
      <c r="K4564">
        <v>99213</v>
      </c>
      <c r="O4564">
        <v>1</v>
      </c>
      <c r="P4564">
        <v>164.96</v>
      </c>
      <c r="Q4564">
        <v>122.19</v>
      </c>
      <c r="R4564">
        <v>97.75</v>
      </c>
      <c r="S4564">
        <v>24.44</v>
      </c>
      <c r="T4564" t="s">
        <v>30</v>
      </c>
      <c r="X4564" t="s">
        <v>146</v>
      </c>
      <c r="Y4564" t="s">
        <v>147</v>
      </c>
      <c r="Z4564" t="s">
        <v>39</v>
      </c>
      <c r="AA4564" t="str">
        <f>IFERROR(_xlfn.XLOOKUP($J4564,avoidable_ed_reference!$A$2:$A$13,avoidable_ed_reference!$C$2:$C$13),"Not Classified")</f>
        <v>Avoidable</v>
      </c>
      <c r="AB4564" t="str">
        <f>IFERROR(_xlfn.XLOOKUP($B4564,enrollment!$A$2:$A$801,enrollment!$I$2:$I$801),"")</f>
        <v>OH</v>
      </c>
      <c r="AC4564">
        <f>IFERROR(_xlfn.XLOOKUP($B4564,enrollment!$A$2:$A$801,enrollment!$L$2:$L$801),"")</f>
        <v>79</v>
      </c>
      <c r="AD4564" t="str" cm="1">
        <f t="array" ref="AD4564">_xlfn.IFS(AC4564="","Unknown",AC4564&lt;18,"0-17",AC4564&lt;35,"18-34",AC4564&lt;50,"35-49",AC4564&lt;65,"50-64",TRUE,"65+")</f>
        <v>65+</v>
      </c>
      <c r="AE4564">
        <f>IFERROR(_xlfn.XLOOKUP($B4564,enrollment!$A$2:$A$801,enrollment!$O$2:$O$801),"")</f>
        <v>6789012345</v>
      </c>
      <c r="AF4564">
        <f>IFERROR(_xlfn.XLOOKUP($AE4564,providers!$B$2:$B$11,providers!$Q$2:$Q$11),"")</f>
        <v>4.0999999999999996</v>
      </c>
      <c r="AG4564" s="1">
        <f t="shared" si="71"/>
        <v>45292</v>
      </c>
    </row>
    <row r="4565" spans="1:33" x14ac:dyDescent="0.25">
      <c r="A4565" t="s">
        <v>5260</v>
      </c>
      <c r="B4565" t="s">
        <v>5261</v>
      </c>
      <c r="C4565">
        <v>3456789012</v>
      </c>
      <c r="D4565">
        <v>3456789012</v>
      </c>
      <c r="E4565" s="1">
        <v>45366</v>
      </c>
      <c r="F4565" s="1">
        <v>45366</v>
      </c>
      <c r="G4565" s="1">
        <v>45381</v>
      </c>
      <c r="H4565" t="s">
        <v>28</v>
      </c>
      <c r="I4565">
        <v>23</v>
      </c>
      <c r="J4565" t="s">
        <v>77</v>
      </c>
      <c r="K4565">
        <v>99284</v>
      </c>
      <c r="O4565">
        <v>1</v>
      </c>
      <c r="P4565">
        <v>2015.69</v>
      </c>
      <c r="Q4565">
        <v>1119.83</v>
      </c>
      <c r="R4565">
        <v>895.86</v>
      </c>
      <c r="S4565">
        <v>223.97</v>
      </c>
      <c r="T4565" t="s">
        <v>30</v>
      </c>
      <c r="X4565" t="s">
        <v>31</v>
      </c>
      <c r="Y4565" t="s">
        <v>32</v>
      </c>
      <c r="Z4565" t="s">
        <v>45</v>
      </c>
      <c r="AA4565" t="str">
        <f>IFERROR(_xlfn.XLOOKUP($J4565,avoidable_ed_reference!$A$2:$A$13,avoidable_ed_reference!$C$2:$C$13),"Not Classified")</f>
        <v>Avoidable</v>
      </c>
      <c r="AB4565" t="str">
        <f>IFERROR(_xlfn.XLOOKUP($B4565,enrollment!$A$2:$A$801,enrollment!$I$2:$I$801),"")</f>
        <v>TN</v>
      </c>
      <c r="AC4565">
        <f>IFERROR(_xlfn.XLOOKUP($B4565,enrollment!$A$2:$A$801,enrollment!$L$2:$L$801),"")</f>
        <v>55</v>
      </c>
      <c r="AD4565" t="str" cm="1">
        <f t="array" ref="AD4565">_xlfn.IFS(AC4565="","Unknown",AC4565&lt;18,"0-17",AC4565&lt;35,"18-34",AC4565&lt;50,"35-49",AC4565&lt;65,"50-64",TRUE,"65+")</f>
        <v>50-64</v>
      </c>
      <c r="AE4565">
        <f>IFERROR(_xlfn.XLOOKUP($B4565,enrollment!$A$2:$A$801,enrollment!$O$2:$O$801),"")</f>
        <v>2233445566</v>
      </c>
      <c r="AF4565">
        <f>IFERROR(_xlfn.XLOOKUP($AE4565,providers!$B$2:$B$11,providers!$Q$2:$Q$11),"")</f>
        <v>3.5</v>
      </c>
      <c r="AG4565" s="1">
        <f t="shared" si="71"/>
        <v>45352</v>
      </c>
    </row>
    <row r="4566" spans="1:33" x14ac:dyDescent="0.25">
      <c r="A4566" t="s">
        <v>5262</v>
      </c>
      <c r="B4566" t="s">
        <v>5261</v>
      </c>
      <c r="C4566">
        <v>9012345678</v>
      </c>
      <c r="D4566">
        <v>9012345678</v>
      </c>
      <c r="E4566" s="1">
        <v>45459</v>
      </c>
      <c r="F4566" s="1">
        <v>45459</v>
      </c>
      <c r="G4566" s="1">
        <v>45493</v>
      </c>
      <c r="H4566" t="s">
        <v>28</v>
      </c>
      <c r="I4566">
        <v>22</v>
      </c>
      <c r="J4566" t="s">
        <v>29</v>
      </c>
      <c r="K4566">
        <v>90837</v>
      </c>
      <c r="O4566">
        <v>1</v>
      </c>
      <c r="P4566">
        <v>220.25</v>
      </c>
      <c r="Q4566">
        <v>163.15</v>
      </c>
      <c r="R4566">
        <v>130.52000000000001</v>
      </c>
      <c r="S4566">
        <v>32.630000000000003</v>
      </c>
      <c r="T4566" t="s">
        <v>30</v>
      </c>
      <c r="X4566" t="s">
        <v>31</v>
      </c>
      <c r="Y4566" t="s">
        <v>32</v>
      </c>
      <c r="Z4566" t="s">
        <v>33</v>
      </c>
      <c r="AA4566" t="str">
        <f>IFERROR(_xlfn.XLOOKUP($J4566,avoidable_ed_reference!$A$2:$A$13,avoidable_ed_reference!$C$2:$C$13),"Not Classified")</f>
        <v>Potentially Avoidable</v>
      </c>
      <c r="AB4566" t="str">
        <f>IFERROR(_xlfn.XLOOKUP($B4566,enrollment!$A$2:$A$801,enrollment!$I$2:$I$801),"")</f>
        <v>TN</v>
      </c>
      <c r="AC4566">
        <f>IFERROR(_xlfn.XLOOKUP($B4566,enrollment!$A$2:$A$801,enrollment!$L$2:$L$801),"")</f>
        <v>55</v>
      </c>
      <c r="AD4566" t="str" cm="1">
        <f t="array" ref="AD4566">_xlfn.IFS(AC4566="","Unknown",AC4566&lt;18,"0-17",AC4566&lt;35,"18-34",AC4566&lt;50,"35-49",AC4566&lt;65,"50-64",TRUE,"65+")</f>
        <v>50-64</v>
      </c>
      <c r="AE4566">
        <f>IFERROR(_xlfn.XLOOKUP($B4566,enrollment!$A$2:$A$801,enrollment!$O$2:$O$801),"")</f>
        <v>2233445566</v>
      </c>
      <c r="AF4566">
        <f>IFERROR(_xlfn.XLOOKUP($AE4566,providers!$B$2:$B$11,providers!$Q$2:$Q$11),"")</f>
        <v>3.5</v>
      </c>
      <c r="AG4566" s="1">
        <f t="shared" si="71"/>
        <v>45444</v>
      </c>
    </row>
    <row r="4567" spans="1:33" x14ac:dyDescent="0.25">
      <c r="A4567" t="s">
        <v>5263</v>
      </c>
      <c r="B4567" t="s">
        <v>5261</v>
      </c>
      <c r="C4567">
        <v>8901234567</v>
      </c>
      <c r="D4567">
        <v>8901234567</v>
      </c>
      <c r="E4567" s="1">
        <v>45499</v>
      </c>
      <c r="F4567" s="1">
        <v>45499</v>
      </c>
      <c r="G4567" s="1">
        <v>45525</v>
      </c>
      <c r="H4567" t="s">
        <v>28</v>
      </c>
      <c r="I4567">
        <v>23</v>
      </c>
      <c r="J4567" t="s">
        <v>184</v>
      </c>
      <c r="K4567">
        <v>99284</v>
      </c>
      <c r="O4567">
        <v>1</v>
      </c>
      <c r="P4567">
        <v>1736.93</v>
      </c>
      <c r="Q4567">
        <v>964.96</v>
      </c>
      <c r="R4567">
        <v>771.97</v>
      </c>
      <c r="S4567">
        <v>192.99</v>
      </c>
      <c r="T4567" t="s">
        <v>30</v>
      </c>
      <c r="X4567" t="s">
        <v>31</v>
      </c>
      <c r="Y4567" t="s">
        <v>32</v>
      </c>
      <c r="Z4567" t="s">
        <v>45</v>
      </c>
      <c r="AA4567" t="str">
        <f>IFERROR(_xlfn.XLOOKUP($J4567,avoidable_ed_reference!$A$2:$A$13,avoidable_ed_reference!$C$2:$C$13),"Not Classified")</f>
        <v>Non-Avoidable</v>
      </c>
      <c r="AB4567" t="str">
        <f>IFERROR(_xlfn.XLOOKUP($B4567,enrollment!$A$2:$A$801,enrollment!$I$2:$I$801),"")</f>
        <v>TN</v>
      </c>
      <c r="AC4567">
        <f>IFERROR(_xlfn.XLOOKUP($B4567,enrollment!$A$2:$A$801,enrollment!$L$2:$L$801),"")</f>
        <v>55</v>
      </c>
      <c r="AD4567" t="str" cm="1">
        <f t="array" ref="AD4567">_xlfn.IFS(AC4567="","Unknown",AC4567&lt;18,"0-17",AC4567&lt;35,"18-34",AC4567&lt;50,"35-49",AC4567&lt;65,"50-64",TRUE,"65+")</f>
        <v>50-64</v>
      </c>
      <c r="AE4567">
        <f>IFERROR(_xlfn.XLOOKUP($B4567,enrollment!$A$2:$A$801,enrollment!$O$2:$O$801),"")</f>
        <v>2233445566</v>
      </c>
      <c r="AF4567">
        <f>IFERROR(_xlfn.XLOOKUP($AE4567,providers!$B$2:$B$11,providers!$Q$2:$Q$11),"")</f>
        <v>3.5</v>
      </c>
      <c r="AG4567" s="1">
        <f t="shared" si="71"/>
        <v>45474</v>
      </c>
    </row>
    <row r="4568" spans="1:33" x14ac:dyDescent="0.25">
      <c r="A4568" t="s">
        <v>5264</v>
      </c>
      <c r="B4568" t="s">
        <v>5261</v>
      </c>
      <c r="C4568">
        <v>7890123456</v>
      </c>
      <c r="D4568">
        <v>7890123456</v>
      </c>
      <c r="E4568" s="1">
        <v>45605</v>
      </c>
      <c r="F4568" s="1">
        <v>45605</v>
      </c>
      <c r="G4568" s="1">
        <v>45621</v>
      </c>
      <c r="H4568" t="s">
        <v>28</v>
      </c>
      <c r="I4568">
        <v>23</v>
      </c>
      <c r="J4568" t="s">
        <v>93</v>
      </c>
      <c r="K4568">
        <v>99284</v>
      </c>
      <c r="O4568">
        <v>1</v>
      </c>
      <c r="P4568">
        <v>1971.38</v>
      </c>
      <c r="Q4568">
        <v>1095.21</v>
      </c>
      <c r="R4568">
        <v>876.17</v>
      </c>
      <c r="S4568">
        <v>219.04</v>
      </c>
      <c r="T4568" t="s">
        <v>30</v>
      </c>
      <c r="X4568" t="s">
        <v>31</v>
      </c>
      <c r="Y4568" t="s">
        <v>32</v>
      </c>
      <c r="Z4568" t="s">
        <v>45</v>
      </c>
      <c r="AA4568" t="str">
        <f>IFERROR(_xlfn.XLOOKUP($J4568,avoidable_ed_reference!$A$2:$A$13,avoidable_ed_reference!$C$2:$C$13),"Not Classified")</f>
        <v>Avoidable</v>
      </c>
      <c r="AB4568" t="str">
        <f>IFERROR(_xlfn.XLOOKUP($B4568,enrollment!$A$2:$A$801,enrollment!$I$2:$I$801),"")</f>
        <v>TN</v>
      </c>
      <c r="AC4568">
        <f>IFERROR(_xlfn.XLOOKUP($B4568,enrollment!$A$2:$A$801,enrollment!$L$2:$L$801),"")</f>
        <v>55</v>
      </c>
      <c r="AD4568" t="str" cm="1">
        <f t="array" ref="AD4568">_xlfn.IFS(AC4568="","Unknown",AC4568&lt;18,"0-17",AC4568&lt;35,"18-34",AC4568&lt;50,"35-49",AC4568&lt;65,"50-64",TRUE,"65+")</f>
        <v>50-64</v>
      </c>
      <c r="AE4568">
        <f>IFERROR(_xlfn.XLOOKUP($B4568,enrollment!$A$2:$A$801,enrollment!$O$2:$O$801),"")</f>
        <v>2233445566</v>
      </c>
      <c r="AF4568">
        <f>IFERROR(_xlfn.XLOOKUP($AE4568,providers!$B$2:$B$11,providers!$Q$2:$Q$11),"")</f>
        <v>3.5</v>
      </c>
      <c r="AG4568" s="1">
        <f t="shared" si="71"/>
        <v>45597</v>
      </c>
    </row>
    <row r="4569" spans="1:33" x14ac:dyDescent="0.25">
      <c r="A4569" t="s">
        <v>5265</v>
      </c>
      <c r="B4569" t="s">
        <v>5261</v>
      </c>
      <c r="C4569">
        <v>8901234567</v>
      </c>
      <c r="D4569">
        <v>8901234567</v>
      </c>
      <c r="E4569" s="1">
        <v>45567</v>
      </c>
      <c r="F4569" s="1">
        <v>45567</v>
      </c>
      <c r="G4569" s="1">
        <v>45583</v>
      </c>
      <c r="H4569" t="s">
        <v>28</v>
      </c>
      <c r="I4569">
        <v>23</v>
      </c>
      <c r="J4569" t="s">
        <v>55</v>
      </c>
      <c r="K4569">
        <v>99284</v>
      </c>
      <c r="O4569">
        <v>1</v>
      </c>
      <c r="P4569">
        <v>2460.8000000000002</v>
      </c>
      <c r="Q4569">
        <v>1367.11</v>
      </c>
      <c r="R4569">
        <v>1093.69</v>
      </c>
      <c r="S4569">
        <v>273.42</v>
      </c>
      <c r="T4569" t="s">
        <v>30</v>
      </c>
      <c r="X4569" t="s">
        <v>31</v>
      </c>
      <c r="Y4569" t="s">
        <v>32</v>
      </c>
      <c r="Z4569" t="s">
        <v>45</v>
      </c>
      <c r="AA4569" t="str">
        <f>IFERROR(_xlfn.XLOOKUP($J4569,avoidable_ed_reference!$A$2:$A$13,avoidable_ed_reference!$C$2:$C$13),"Not Classified")</f>
        <v>Potentially Avoidable</v>
      </c>
      <c r="AB4569" t="str">
        <f>IFERROR(_xlfn.XLOOKUP($B4569,enrollment!$A$2:$A$801,enrollment!$I$2:$I$801),"")</f>
        <v>TN</v>
      </c>
      <c r="AC4569">
        <f>IFERROR(_xlfn.XLOOKUP($B4569,enrollment!$A$2:$A$801,enrollment!$L$2:$L$801),"")</f>
        <v>55</v>
      </c>
      <c r="AD4569" t="str" cm="1">
        <f t="array" ref="AD4569">_xlfn.IFS(AC4569="","Unknown",AC4569&lt;18,"0-17",AC4569&lt;35,"18-34",AC4569&lt;50,"35-49",AC4569&lt;65,"50-64",TRUE,"65+")</f>
        <v>50-64</v>
      </c>
      <c r="AE4569">
        <f>IFERROR(_xlfn.XLOOKUP($B4569,enrollment!$A$2:$A$801,enrollment!$O$2:$O$801),"")</f>
        <v>2233445566</v>
      </c>
      <c r="AF4569">
        <f>IFERROR(_xlfn.XLOOKUP($AE4569,providers!$B$2:$B$11,providers!$Q$2:$Q$11),"")</f>
        <v>3.5</v>
      </c>
      <c r="AG4569" s="1">
        <f t="shared" si="71"/>
        <v>45566</v>
      </c>
    </row>
    <row r="4570" spans="1:33" x14ac:dyDescent="0.25">
      <c r="A4570" t="s">
        <v>5266</v>
      </c>
      <c r="B4570" t="s">
        <v>5261</v>
      </c>
      <c r="C4570">
        <v>2233445566</v>
      </c>
      <c r="D4570">
        <v>2233445566</v>
      </c>
      <c r="E4570" s="1">
        <v>45585</v>
      </c>
      <c r="F4570" s="1">
        <v>45585</v>
      </c>
      <c r="G4570" s="1">
        <v>45614</v>
      </c>
      <c r="H4570" t="s">
        <v>28</v>
      </c>
      <c r="I4570">
        <v>11</v>
      </c>
      <c r="J4570" t="s">
        <v>35</v>
      </c>
      <c r="K4570">
        <v>99213</v>
      </c>
      <c r="O4570">
        <v>1</v>
      </c>
      <c r="P4570">
        <v>217.55</v>
      </c>
      <c r="Q4570">
        <v>161.15</v>
      </c>
      <c r="R4570">
        <v>128.91999999999999</v>
      </c>
      <c r="S4570">
        <v>32.229999999999997</v>
      </c>
      <c r="T4570" t="s">
        <v>30</v>
      </c>
      <c r="X4570" t="s">
        <v>31</v>
      </c>
      <c r="Y4570" t="s">
        <v>32</v>
      </c>
      <c r="Z4570" t="s">
        <v>39</v>
      </c>
      <c r="AA4570" t="str">
        <f>IFERROR(_xlfn.XLOOKUP($J4570,avoidable_ed_reference!$A$2:$A$13,avoidable_ed_reference!$C$2:$C$13),"Not Classified")</f>
        <v>Avoidable</v>
      </c>
      <c r="AB4570" t="str">
        <f>IFERROR(_xlfn.XLOOKUP($B4570,enrollment!$A$2:$A$801,enrollment!$I$2:$I$801),"")</f>
        <v>TN</v>
      </c>
      <c r="AC4570">
        <f>IFERROR(_xlfn.XLOOKUP($B4570,enrollment!$A$2:$A$801,enrollment!$L$2:$L$801),"")</f>
        <v>55</v>
      </c>
      <c r="AD4570" t="str" cm="1">
        <f t="array" ref="AD4570">_xlfn.IFS(AC4570="","Unknown",AC4570&lt;18,"0-17",AC4570&lt;35,"18-34",AC4570&lt;50,"35-49",AC4570&lt;65,"50-64",TRUE,"65+")</f>
        <v>50-64</v>
      </c>
      <c r="AE4570">
        <f>IFERROR(_xlfn.XLOOKUP($B4570,enrollment!$A$2:$A$801,enrollment!$O$2:$O$801),"")</f>
        <v>2233445566</v>
      </c>
      <c r="AF4570">
        <f>IFERROR(_xlfn.XLOOKUP($AE4570,providers!$B$2:$B$11,providers!$Q$2:$Q$11),"")</f>
        <v>3.5</v>
      </c>
      <c r="AG4570" s="1">
        <f t="shared" si="71"/>
        <v>45566</v>
      </c>
    </row>
    <row r="4571" spans="1:33" x14ac:dyDescent="0.25">
      <c r="A4571" t="s">
        <v>5267</v>
      </c>
      <c r="B4571" t="s">
        <v>5261</v>
      </c>
      <c r="C4571">
        <v>5678901234</v>
      </c>
      <c r="D4571">
        <v>5678901234</v>
      </c>
      <c r="E4571" s="1">
        <v>45550</v>
      </c>
      <c r="F4571" s="1">
        <v>45550</v>
      </c>
      <c r="G4571" s="1">
        <v>45570</v>
      </c>
      <c r="H4571" t="s">
        <v>28</v>
      </c>
      <c r="I4571">
        <v>20</v>
      </c>
      <c r="J4571" t="s">
        <v>35</v>
      </c>
      <c r="K4571">
        <v>99213</v>
      </c>
      <c r="O4571">
        <v>1</v>
      </c>
      <c r="P4571">
        <v>188.73</v>
      </c>
      <c r="Q4571">
        <v>145.18</v>
      </c>
      <c r="R4571">
        <v>116.14</v>
      </c>
      <c r="S4571">
        <v>29.04</v>
      </c>
      <c r="T4571" t="s">
        <v>30</v>
      </c>
      <c r="X4571" t="s">
        <v>31</v>
      </c>
      <c r="Y4571" t="s">
        <v>32</v>
      </c>
      <c r="Z4571" t="s">
        <v>36</v>
      </c>
      <c r="AA4571" t="str">
        <f>IFERROR(_xlfn.XLOOKUP($J4571,avoidable_ed_reference!$A$2:$A$13,avoidable_ed_reference!$C$2:$C$13),"Not Classified")</f>
        <v>Avoidable</v>
      </c>
      <c r="AB4571" t="str">
        <f>IFERROR(_xlfn.XLOOKUP($B4571,enrollment!$A$2:$A$801,enrollment!$I$2:$I$801),"")</f>
        <v>TN</v>
      </c>
      <c r="AC4571">
        <f>IFERROR(_xlfn.XLOOKUP($B4571,enrollment!$A$2:$A$801,enrollment!$L$2:$L$801),"")</f>
        <v>55</v>
      </c>
      <c r="AD4571" t="str" cm="1">
        <f t="array" ref="AD4571">_xlfn.IFS(AC4571="","Unknown",AC4571&lt;18,"0-17",AC4571&lt;35,"18-34",AC4571&lt;50,"35-49",AC4571&lt;65,"50-64",TRUE,"65+")</f>
        <v>50-64</v>
      </c>
      <c r="AE4571">
        <f>IFERROR(_xlfn.XLOOKUP($B4571,enrollment!$A$2:$A$801,enrollment!$O$2:$O$801),"")</f>
        <v>2233445566</v>
      </c>
      <c r="AF4571">
        <f>IFERROR(_xlfn.XLOOKUP($AE4571,providers!$B$2:$B$11,providers!$Q$2:$Q$11),"")</f>
        <v>3.5</v>
      </c>
      <c r="AG4571" s="1">
        <f t="shared" si="71"/>
        <v>45536</v>
      </c>
    </row>
    <row r="4572" spans="1:33" x14ac:dyDescent="0.25">
      <c r="A4572" t="s">
        <v>5268</v>
      </c>
      <c r="B4572" t="s">
        <v>5261</v>
      </c>
      <c r="C4572">
        <v>2233445566</v>
      </c>
      <c r="D4572">
        <v>2233445566</v>
      </c>
      <c r="E4572" s="1">
        <v>45373</v>
      </c>
      <c r="F4572" s="1">
        <v>45373</v>
      </c>
      <c r="G4572" s="1">
        <v>45397</v>
      </c>
      <c r="H4572" t="s">
        <v>28</v>
      </c>
      <c r="I4572">
        <v>23</v>
      </c>
      <c r="J4572" t="s">
        <v>129</v>
      </c>
      <c r="K4572">
        <v>99284</v>
      </c>
      <c r="O4572">
        <v>1</v>
      </c>
      <c r="P4572">
        <v>2090.63</v>
      </c>
      <c r="Q4572">
        <v>1161.46</v>
      </c>
      <c r="R4572">
        <v>929.17</v>
      </c>
      <c r="S4572">
        <v>232.29</v>
      </c>
      <c r="T4572" t="s">
        <v>30</v>
      </c>
      <c r="X4572" t="s">
        <v>31</v>
      </c>
      <c r="Y4572" t="s">
        <v>32</v>
      </c>
      <c r="Z4572" t="s">
        <v>45</v>
      </c>
      <c r="AA4572" t="str">
        <f>IFERROR(_xlfn.XLOOKUP($J4572,avoidable_ed_reference!$A$2:$A$13,avoidable_ed_reference!$C$2:$C$13),"Not Classified")</f>
        <v>Potentially Avoidable</v>
      </c>
      <c r="AB4572" t="str">
        <f>IFERROR(_xlfn.XLOOKUP($B4572,enrollment!$A$2:$A$801,enrollment!$I$2:$I$801),"")</f>
        <v>TN</v>
      </c>
      <c r="AC4572">
        <f>IFERROR(_xlfn.XLOOKUP($B4572,enrollment!$A$2:$A$801,enrollment!$L$2:$L$801),"")</f>
        <v>55</v>
      </c>
      <c r="AD4572" t="str" cm="1">
        <f t="array" ref="AD4572">_xlfn.IFS(AC4572="","Unknown",AC4572&lt;18,"0-17",AC4572&lt;35,"18-34",AC4572&lt;50,"35-49",AC4572&lt;65,"50-64",TRUE,"65+")</f>
        <v>50-64</v>
      </c>
      <c r="AE4572">
        <f>IFERROR(_xlfn.XLOOKUP($B4572,enrollment!$A$2:$A$801,enrollment!$O$2:$O$801),"")</f>
        <v>2233445566</v>
      </c>
      <c r="AF4572">
        <f>IFERROR(_xlfn.XLOOKUP($AE4572,providers!$B$2:$B$11,providers!$Q$2:$Q$11),"")</f>
        <v>3.5</v>
      </c>
      <c r="AG4572" s="1">
        <f t="shared" si="71"/>
        <v>45352</v>
      </c>
    </row>
    <row r="4573" spans="1:33" x14ac:dyDescent="0.25">
      <c r="A4573" t="s">
        <v>5269</v>
      </c>
      <c r="B4573" t="s">
        <v>5270</v>
      </c>
      <c r="C4573">
        <v>7890123456</v>
      </c>
      <c r="D4573">
        <v>7890123456</v>
      </c>
      <c r="E4573" s="1">
        <v>45454</v>
      </c>
      <c r="F4573" s="1">
        <v>45454</v>
      </c>
      <c r="G4573" s="1">
        <v>45487</v>
      </c>
      <c r="H4573" t="s">
        <v>28</v>
      </c>
      <c r="I4573">
        <v>22</v>
      </c>
      <c r="J4573" t="s">
        <v>29</v>
      </c>
      <c r="K4573">
        <v>90837</v>
      </c>
      <c r="O4573">
        <v>1</v>
      </c>
      <c r="P4573">
        <v>205.43</v>
      </c>
      <c r="Q4573">
        <v>152.16999999999999</v>
      </c>
      <c r="R4573">
        <v>121.74</v>
      </c>
      <c r="S4573">
        <v>30.43</v>
      </c>
      <c r="T4573" t="s">
        <v>30</v>
      </c>
      <c r="X4573" t="s">
        <v>31</v>
      </c>
      <c r="Y4573" t="s">
        <v>32</v>
      </c>
      <c r="Z4573" t="s">
        <v>33</v>
      </c>
      <c r="AA4573" t="str">
        <f>IFERROR(_xlfn.XLOOKUP($J4573,avoidable_ed_reference!$A$2:$A$13,avoidable_ed_reference!$C$2:$C$13),"Not Classified")</f>
        <v>Potentially Avoidable</v>
      </c>
      <c r="AB4573" t="str">
        <f>IFERROR(_xlfn.XLOOKUP($B4573,enrollment!$A$2:$A$801,enrollment!$I$2:$I$801),"")</f>
        <v>OH</v>
      </c>
      <c r="AC4573">
        <f>IFERROR(_xlfn.XLOOKUP($B4573,enrollment!$A$2:$A$801,enrollment!$L$2:$L$801),"")</f>
        <v>32</v>
      </c>
      <c r="AD4573" t="str" cm="1">
        <f t="array" ref="AD4573">_xlfn.IFS(AC4573="","Unknown",AC4573&lt;18,"0-17",AC4573&lt;35,"18-34",AC4573&lt;50,"35-49",AC4573&lt;65,"50-64",TRUE,"65+")</f>
        <v>18-34</v>
      </c>
      <c r="AE4573">
        <f>IFERROR(_xlfn.XLOOKUP($B4573,enrollment!$A$2:$A$801,enrollment!$O$2:$O$801),"")</f>
        <v>6789012345</v>
      </c>
      <c r="AF4573">
        <f>IFERROR(_xlfn.XLOOKUP($AE4573,providers!$B$2:$B$11,providers!$Q$2:$Q$11),"")</f>
        <v>4.0999999999999996</v>
      </c>
      <c r="AG4573" s="1">
        <f t="shared" si="71"/>
        <v>45444</v>
      </c>
    </row>
    <row r="4574" spans="1:33" x14ac:dyDescent="0.25">
      <c r="A4574" t="s">
        <v>5271</v>
      </c>
      <c r="B4574" t="s">
        <v>5270</v>
      </c>
      <c r="C4574">
        <v>1122334455</v>
      </c>
      <c r="D4574">
        <v>1122334455</v>
      </c>
      <c r="E4574" s="1">
        <v>45359</v>
      </c>
      <c r="F4574" s="1">
        <v>45359</v>
      </c>
      <c r="G4574" s="1">
        <v>45389</v>
      </c>
      <c r="H4574" t="s">
        <v>28</v>
      </c>
      <c r="I4574">
        <v>11</v>
      </c>
      <c r="J4574" t="s">
        <v>35</v>
      </c>
      <c r="K4574">
        <v>99213</v>
      </c>
      <c r="O4574">
        <v>1</v>
      </c>
      <c r="P4574">
        <v>167.29</v>
      </c>
      <c r="Q4574">
        <v>123.92</v>
      </c>
      <c r="R4574">
        <v>99.14</v>
      </c>
      <c r="S4574">
        <v>24.78</v>
      </c>
      <c r="T4574" t="s">
        <v>545</v>
      </c>
      <c r="X4574" t="s">
        <v>31</v>
      </c>
      <c r="Y4574" t="s">
        <v>32</v>
      </c>
      <c r="Z4574" t="s">
        <v>39</v>
      </c>
      <c r="AA4574" t="str">
        <f>IFERROR(_xlfn.XLOOKUP($J4574,avoidable_ed_reference!$A$2:$A$13,avoidable_ed_reference!$C$2:$C$13),"Not Classified")</f>
        <v>Avoidable</v>
      </c>
      <c r="AB4574" t="str">
        <f>IFERROR(_xlfn.XLOOKUP($B4574,enrollment!$A$2:$A$801,enrollment!$I$2:$I$801),"")</f>
        <v>OH</v>
      </c>
      <c r="AC4574">
        <f>IFERROR(_xlfn.XLOOKUP($B4574,enrollment!$A$2:$A$801,enrollment!$L$2:$L$801),"")</f>
        <v>32</v>
      </c>
      <c r="AD4574" t="str" cm="1">
        <f t="array" ref="AD4574">_xlfn.IFS(AC4574="","Unknown",AC4574&lt;18,"0-17",AC4574&lt;35,"18-34",AC4574&lt;50,"35-49",AC4574&lt;65,"50-64",TRUE,"65+")</f>
        <v>18-34</v>
      </c>
      <c r="AE4574">
        <f>IFERROR(_xlfn.XLOOKUP($B4574,enrollment!$A$2:$A$801,enrollment!$O$2:$O$801),"")</f>
        <v>6789012345</v>
      </c>
      <c r="AF4574">
        <f>IFERROR(_xlfn.XLOOKUP($AE4574,providers!$B$2:$B$11,providers!$Q$2:$Q$11),"")</f>
        <v>4.0999999999999996</v>
      </c>
      <c r="AG4574" s="1">
        <f t="shared" si="71"/>
        <v>45352</v>
      </c>
    </row>
    <row r="4575" spans="1:33" x14ac:dyDescent="0.25">
      <c r="A4575" t="s">
        <v>5272</v>
      </c>
      <c r="B4575" t="s">
        <v>5270</v>
      </c>
      <c r="C4575">
        <v>9012345678</v>
      </c>
      <c r="D4575">
        <v>9012345678</v>
      </c>
      <c r="E4575" s="1">
        <v>45366</v>
      </c>
      <c r="F4575" s="1">
        <v>45366</v>
      </c>
      <c r="G4575" s="1">
        <v>45385</v>
      </c>
      <c r="H4575" t="s">
        <v>28</v>
      </c>
      <c r="I4575">
        <v>23</v>
      </c>
      <c r="J4575" t="s">
        <v>184</v>
      </c>
      <c r="K4575">
        <v>99284</v>
      </c>
      <c r="O4575">
        <v>1</v>
      </c>
      <c r="P4575">
        <v>2401.7199999999998</v>
      </c>
      <c r="Q4575">
        <v>1334.29</v>
      </c>
      <c r="R4575">
        <v>1067.43</v>
      </c>
      <c r="S4575">
        <v>266.86</v>
      </c>
      <c r="T4575" t="s">
        <v>30</v>
      </c>
      <c r="X4575" t="s">
        <v>31</v>
      </c>
      <c r="Y4575" t="s">
        <v>32</v>
      </c>
      <c r="Z4575" t="s">
        <v>45</v>
      </c>
      <c r="AA4575" t="str">
        <f>IFERROR(_xlfn.XLOOKUP($J4575,avoidable_ed_reference!$A$2:$A$13,avoidable_ed_reference!$C$2:$C$13),"Not Classified")</f>
        <v>Non-Avoidable</v>
      </c>
      <c r="AB4575" t="str">
        <f>IFERROR(_xlfn.XLOOKUP($B4575,enrollment!$A$2:$A$801,enrollment!$I$2:$I$801),"")</f>
        <v>OH</v>
      </c>
      <c r="AC4575">
        <f>IFERROR(_xlfn.XLOOKUP($B4575,enrollment!$A$2:$A$801,enrollment!$L$2:$L$801),"")</f>
        <v>32</v>
      </c>
      <c r="AD4575" t="str" cm="1">
        <f t="array" ref="AD4575">_xlfn.IFS(AC4575="","Unknown",AC4575&lt;18,"0-17",AC4575&lt;35,"18-34",AC4575&lt;50,"35-49",AC4575&lt;65,"50-64",TRUE,"65+")</f>
        <v>18-34</v>
      </c>
      <c r="AE4575">
        <f>IFERROR(_xlfn.XLOOKUP($B4575,enrollment!$A$2:$A$801,enrollment!$O$2:$O$801),"")</f>
        <v>6789012345</v>
      </c>
      <c r="AF4575">
        <f>IFERROR(_xlfn.XLOOKUP($AE4575,providers!$B$2:$B$11,providers!$Q$2:$Q$11),"")</f>
        <v>4.0999999999999996</v>
      </c>
      <c r="AG4575" s="1">
        <f t="shared" si="71"/>
        <v>45352</v>
      </c>
    </row>
    <row r="4576" spans="1:33" x14ac:dyDescent="0.25">
      <c r="A4576" t="s">
        <v>5273</v>
      </c>
      <c r="B4576" t="s">
        <v>5270</v>
      </c>
      <c r="C4576">
        <v>7890123456</v>
      </c>
      <c r="D4576">
        <v>7890123456</v>
      </c>
      <c r="E4576" s="1">
        <v>45335</v>
      </c>
      <c r="F4576" s="1">
        <v>45335</v>
      </c>
      <c r="G4576" s="1">
        <v>45367</v>
      </c>
      <c r="H4576" t="s">
        <v>59</v>
      </c>
      <c r="J4576" t="s">
        <v>99</v>
      </c>
      <c r="L4576" s="2" t="s">
        <v>151</v>
      </c>
      <c r="M4576" t="s">
        <v>152</v>
      </c>
      <c r="N4576" t="s">
        <v>153</v>
      </c>
      <c r="O4576">
        <v>1</v>
      </c>
      <c r="P4576">
        <v>1026.19</v>
      </c>
      <c r="Q4576">
        <v>932.9</v>
      </c>
      <c r="R4576">
        <v>746.32</v>
      </c>
      <c r="S4576">
        <v>186.58</v>
      </c>
      <c r="T4576" t="s">
        <v>30</v>
      </c>
      <c r="X4576" t="s">
        <v>31</v>
      </c>
      <c r="Y4576" t="s">
        <v>32</v>
      </c>
      <c r="Z4576" t="s">
        <v>64</v>
      </c>
      <c r="AA4576" t="str">
        <f>IFERROR(_xlfn.XLOOKUP($J4576,avoidable_ed_reference!$A$2:$A$13,avoidable_ed_reference!$C$2:$C$13),"Not Classified")</f>
        <v>Not Classified</v>
      </c>
      <c r="AB4576" t="str">
        <f>IFERROR(_xlfn.XLOOKUP($B4576,enrollment!$A$2:$A$801,enrollment!$I$2:$I$801),"")</f>
        <v>OH</v>
      </c>
      <c r="AC4576">
        <f>IFERROR(_xlfn.XLOOKUP($B4576,enrollment!$A$2:$A$801,enrollment!$L$2:$L$801),"")</f>
        <v>32</v>
      </c>
      <c r="AD4576" t="str" cm="1">
        <f t="array" ref="AD4576">_xlfn.IFS(AC4576="","Unknown",AC4576&lt;18,"0-17",AC4576&lt;35,"18-34",AC4576&lt;50,"35-49",AC4576&lt;65,"50-64",TRUE,"65+")</f>
        <v>18-34</v>
      </c>
      <c r="AE4576">
        <f>IFERROR(_xlfn.XLOOKUP($B4576,enrollment!$A$2:$A$801,enrollment!$O$2:$O$801),"")</f>
        <v>6789012345</v>
      </c>
      <c r="AF4576">
        <f>IFERROR(_xlfn.XLOOKUP($AE4576,providers!$B$2:$B$11,providers!$Q$2:$Q$11),"")</f>
        <v>4.0999999999999996</v>
      </c>
      <c r="AG4576" s="1">
        <f t="shared" si="71"/>
        <v>45323</v>
      </c>
    </row>
    <row r="4577" spans="1:33" x14ac:dyDescent="0.25">
      <c r="A4577" t="s">
        <v>5274</v>
      </c>
      <c r="B4577" t="s">
        <v>5270</v>
      </c>
      <c r="C4577">
        <v>7890123456</v>
      </c>
      <c r="D4577">
        <v>7890123456</v>
      </c>
      <c r="E4577" s="1">
        <v>45628</v>
      </c>
      <c r="F4577" s="1">
        <v>45628</v>
      </c>
      <c r="G4577" s="1">
        <v>45646</v>
      </c>
      <c r="H4577" t="s">
        <v>28</v>
      </c>
      <c r="I4577">
        <v>23</v>
      </c>
      <c r="J4577" t="s">
        <v>77</v>
      </c>
      <c r="K4577">
        <v>99284</v>
      </c>
      <c r="O4577">
        <v>1</v>
      </c>
      <c r="P4577">
        <v>1831.91</v>
      </c>
      <c r="Q4577">
        <v>1017.73</v>
      </c>
      <c r="R4577">
        <v>814.18</v>
      </c>
      <c r="S4577">
        <v>203.55</v>
      </c>
      <c r="T4577" t="s">
        <v>30</v>
      </c>
      <c r="X4577" t="s">
        <v>31</v>
      </c>
      <c r="Y4577" t="s">
        <v>32</v>
      </c>
      <c r="Z4577" t="s">
        <v>45</v>
      </c>
      <c r="AA4577" t="str">
        <f>IFERROR(_xlfn.XLOOKUP($J4577,avoidable_ed_reference!$A$2:$A$13,avoidable_ed_reference!$C$2:$C$13),"Not Classified")</f>
        <v>Avoidable</v>
      </c>
      <c r="AB4577" t="str">
        <f>IFERROR(_xlfn.XLOOKUP($B4577,enrollment!$A$2:$A$801,enrollment!$I$2:$I$801),"")</f>
        <v>OH</v>
      </c>
      <c r="AC4577">
        <f>IFERROR(_xlfn.XLOOKUP($B4577,enrollment!$A$2:$A$801,enrollment!$L$2:$L$801),"")</f>
        <v>32</v>
      </c>
      <c r="AD4577" t="str" cm="1">
        <f t="array" ref="AD4577">_xlfn.IFS(AC4577="","Unknown",AC4577&lt;18,"0-17",AC4577&lt;35,"18-34",AC4577&lt;50,"35-49",AC4577&lt;65,"50-64",TRUE,"65+")</f>
        <v>18-34</v>
      </c>
      <c r="AE4577">
        <f>IFERROR(_xlfn.XLOOKUP($B4577,enrollment!$A$2:$A$801,enrollment!$O$2:$O$801),"")</f>
        <v>6789012345</v>
      </c>
      <c r="AF4577">
        <f>IFERROR(_xlfn.XLOOKUP($AE4577,providers!$B$2:$B$11,providers!$Q$2:$Q$11),"")</f>
        <v>4.0999999999999996</v>
      </c>
      <c r="AG4577" s="1">
        <f t="shared" si="71"/>
        <v>45627</v>
      </c>
    </row>
    <row r="4578" spans="1:33" x14ac:dyDescent="0.25">
      <c r="A4578" t="s">
        <v>5275</v>
      </c>
      <c r="B4578" t="s">
        <v>5270</v>
      </c>
      <c r="C4578">
        <v>1122334455</v>
      </c>
      <c r="D4578">
        <v>1122334455</v>
      </c>
      <c r="E4578" s="1">
        <v>45360</v>
      </c>
      <c r="F4578" s="1">
        <v>45360</v>
      </c>
      <c r="G4578" s="1">
        <v>45383</v>
      </c>
      <c r="H4578" t="s">
        <v>28</v>
      </c>
      <c r="I4578">
        <v>11</v>
      </c>
      <c r="J4578" t="s">
        <v>38</v>
      </c>
      <c r="K4578">
        <v>99213</v>
      </c>
      <c r="O4578">
        <v>1</v>
      </c>
      <c r="P4578">
        <v>233</v>
      </c>
      <c r="Q4578">
        <v>172.59</v>
      </c>
      <c r="R4578">
        <v>138.07</v>
      </c>
      <c r="S4578">
        <v>34.520000000000003</v>
      </c>
      <c r="T4578" t="s">
        <v>545</v>
      </c>
      <c r="X4578" t="s">
        <v>31</v>
      </c>
      <c r="Y4578" t="s">
        <v>32</v>
      </c>
      <c r="Z4578" t="s">
        <v>39</v>
      </c>
      <c r="AA4578" t="str">
        <f>IFERROR(_xlfn.XLOOKUP($J4578,avoidable_ed_reference!$A$2:$A$13,avoidable_ed_reference!$C$2:$C$13),"Not Classified")</f>
        <v>Not Classified</v>
      </c>
      <c r="AB4578" t="str">
        <f>IFERROR(_xlfn.XLOOKUP($B4578,enrollment!$A$2:$A$801,enrollment!$I$2:$I$801),"")</f>
        <v>OH</v>
      </c>
      <c r="AC4578">
        <f>IFERROR(_xlfn.XLOOKUP($B4578,enrollment!$A$2:$A$801,enrollment!$L$2:$L$801),"")</f>
        <v>32</v>
      </c>
      <c r="AD4578" t="str" cm="1">
        <f t="array" ref="AD4578">_xlfn.IFS(AC4578="","Unknown",AC4578&lt;18,"0-17",AC4578&lt;35,"18-34",AC4578&lt;50,"35-49",AC4578&lt;65,"50-64",TRUE,"65+")</f>
        <v>18-34</v>
      </c>
      <c r="AE4578">
        <f>IFERROR(_xlfn.XLOOKUP($B4578,enrollment!$A$2:$A$801,enrollment!$O$2:$O$801),"")</f>
        <v>6789012345</v>
      </c>
      <c r="AF4578">
        <f>IFERROR(_xlfn.XLOOKUP($AE4578,providers!$B$2:$B$11,providers!$Q$2:$Q$11),"")</f>
        <v>4.0999999999999996</v>
      </c>
      <c r="AG4578" s="1">
        <f t="shared" si="71"/>
        <v>45352</v>
      </c>
    </row>
    <row r="4579" spans="1:33" x14ac:dyDescent="0.25">
      <c r="A4579" t="s">
        <v>5276</v>
      </c>
      <c r="B4579" t="s">
        <v>5270</v>
      </c>
      <c r="C4579">
        <v>3456789012</v>
      </c>
      <c r="D4579">
        <v>3456789012</v>
      </c>
      <c r="E4579" s="1">
        <v>45630</v>
      </c>
      <c r="F4579" s="1">
        <v>45630</v>
      </c>
      <c r="G4579" s="1">
        <v>45657</v>
      </c>
      <c r="H4579" t="s">
        <v>67</v>
      </c>
      <c r="I4579">
        <v>21</v>
      </c>
      <c r="J4579" t="s">
        <v>80</v>
      </c>
      <c r="K4579">
        <v>99223</v>
      </c>
      <c r="O4579">
        <v>1</v>
      </c>
      <c r="P4579">
        <v>24046.2</v>
      </c>
      <c r="Q4579">
        <v>15513.68</v>
      </c>
      <c r="R4579">
        <v>12410.94</v>
      </c>
      <c r="S4579">
        <v>3102.74</v>
      </c>
      <c r="T4579" t="s">
        <v>30</v>
      </c>
      <c r="V4579">
        <v>1</v>
      </c>
      <c r="W4579" s="2" t="s">
        <v>68</v>
      </c>
      <c r="X4579" t="s">
        <v>31</v>
      </c>
      <c r="Y4579" t="s">
        <v>32</v>
      </c>
      <c r="Z4579" t="s">
        <v>69</v>
      </c>
      <c r="AA4579" t="str">
        <f>IFERROR(_xlfn.XLOOKUP($J4579,avoidable_ed_reference!$A$2:$A$13,avoidable_ed_reference!$C$2:$C$13),"Not Classified")</f>
        <v>Non-Avoidable</v>
      </c>
      <c r="AB4579" t="str">
        <f>IFERROR(_xlfn.XLOOKUP($B4579,enrollment!$A$2:$A$801,enrollment!$I$2:$I$801),"")</f>
        <v>OH</v>
      </c>
      <c r="AC4579">
        <f>IFERROR(_xlfn.XLOOKUP($B4579,enrollment!$A$2:$A$801,enrollment!$L$2:$L$801),"")</f>
        <v>32</v>
      </c>
      <c r="AD4579" t="str" cm="1">
        <f t="array" ref="AD4579">_xlfn.IFS(AC4579="","Unknown",AC4579&lt;18,"0-17",AC4579&lt;35,"18-34",AC4579&lt;50,"35-49",AC4579&lt;65,"50-64",TRUE,"65+")</f>
        <v>18-34</v>
      </c>
      <c r="AE4579">
        <f>IFERROR(_xlfn.XLOOKUP($B4579,enrollment!$A$2:$A$801,enrollment!$O$2:$O$801),"")</f>
        <v>6789012345</v>
      </c>
      <c r="AF4579">
        <f>IFERROR(_xlfn.XLOOKUP($AE4579,providers!$B$2:$B$11,providers!$Q$2:$Q$11),"")</f>
        <v>4.0999999999999996</v>
      </c>
      <c r="AG4579" s="1">
        <f t="shared" si="71"/>
        <v>45627</v>
      </c>
    </row>
    <row r="4580" spans="1:33" x14ac:dyDescent="0.25">
      <c r="A4580" t="s">
        <v>5277</v>
      </c>
      <c r="B4580" t="s">
        <v>5270</v>
      </c>
      <c r="C4580">
        <v>6789012345</v>
      </c>
      <c r="D4580">
        <v>6789012345</v>
      </c>
      <c r="E4580" s="1">
        <v>45646</v>
      </c>
      <c r="F4580" s="1">
        <v>45646</v>
      </c>
      <c r="G4580" s="1">
        <v>45663</v>
      </c>
      <c r="H4580" t="s">
        <v>28</v>
      </c>
      <c r="I4580">
        <v>11</v>
      </c>
      <c r="J4580" t="s">
        <v>38</v>
      </c>
      <c r="K4580">
        <v>99213</v>
      </c>
      <c r="O4580">
        <v>1</v>
      </c>
      <c r="P4580">
        <v>200.79</v>
      </c>
      <c r="Q4580">
        <v>148.72999999999999</v>
      </c>
      <c r="R4580">
        <v>118.98</v>
      </c>
      <c r="S4580">
        <v>29.75</v>
      </c>
      <c r="T4580" t="s">
        <v>30</v>
      </c>
      <c r="X4580" t="s">
        <v>31</v>
      </c>
      <c r="Y4580" t="s">
        <v>32</v>
      </c>
      <c r="Z4580" t="s">
        <v>39</v>
      </c>
      <c r="AA4580" t="str">
        <f>IFERROR(_xlfn.XLOOKUP($J4580,avoidable_ed_reference!$A$2:$A$13,avoidable_ed_reference!$C$2:$C$13),"Not Classified")</f>
        <v>Not Classified</v>
      </c>
      <c r="AB4580" t="str">
        <f>IFERROR(_xlfn.XLOOKUP($B4580,enrollment!$A$2:$A$801,enrollment!$I$2:$I$801),"")</f>
        <v>OH</v>
      </c>
      <c r="AC4580">
        <f>IFERROR(_xlfn.XLOOKUP($B4580,enrollment!$A$2:$A$801,enrollment!$L$2:$L$801),"")</f>
        <v>32</v>
      </c>
      <c r="AD4580" t="str" cm="1">
        <f t="array" ref="AD4580">_xlfn.IFS(AC4580="","Unknown",AC4580&lt;18,"0-17",AC4580&lt;35,"18-34",AC4580&lt;50,"35-49",AC4580&lt;65,"50-64",TRUE,"65+")</f>
        <v>18-34</v>
      </c>
      <c r="AE4580">
        <f>IFERROR(_xlfn.XLOOKUP($B4580,enrollment!$A$2:$A$801,enrollment!$O$2:$O$801),"")</f>
        <v>6789012345</v>
      </c>
      <c r="AF4580">
        <f>IFERROR(_xlfn.XLOOKUP($AE4580,providers!$B$2:$B$11,providers!$Q$2:$Q$11),"")</f>
        <v>4.0999999999999996</v>
      </c>
      <c r="AG4580" s="1">
        <f t="shared" si="71"/>
        <v>45627</v>
      </c>
    </row>
    <row r="4581" spans="1:33" x14ac:dyDescent="0.25">
      <c r="A4581" t="s">
        <v>5278</v>
      </c>
      <c r="B4581" t="s">
        <v>5279</v>
      </c>
      <c r="C4581">
        <v>3456789012</v>
      </c>
      <c r="D4581">
        <v>3456789012</v>
      </c>
      <c r="E4581" s="1">
        <v>45563</v>
      </c>
      <c r="F4581" s="1">
        <v>45563</v>
      </c>
      <c r="G4581" s="1">
        <v>45594</v>
      </c>
      <c r="H4581" t="s">
        <v>28</v>
      </c>
      <c r="I4581">
        <v>23</v>
      </c>
      <c r="J4581" t="s">
        <v>127</v>
      </c>
      <c r="K4581">
        <v>99284</v>
      </c>
      <c r="O4581">
        <v>1</v>
      </c>
      <c r="P4581">
        <v>2172.7800000000002</v>
      </c>
      <c r="Q4581">
        <v>1207.0999999999999</v>
      </c>
      <c r="R4581">
        <v>965.68</v>
      </c>
      <c r="S4581">
        <v>241.42</v>
      </c>
      <c r="T4581" t="s">
        <v>30</v>
      </c>
      <c r="X4581" t="s">
        <v>52</v>
      </c>
      <c r="Y4581" t="s">
        <v>44</v>
      </c>
      <c r="Z4581" t="s">
        <v>45</v>
      </c>
      <c r="AA4581" t="str">
        <f>IFERROR(_xlfn.XLOOKUP($J4581,avoidable_ed_reference!$A$2:$A$13,avoidable_ed_reference!$C$2:$C$13),"Not Classified")</f>
        <v>Avoidable</v>
      </c>
      <c r="AB4581" t="str">
        <f>IFERROR(_xlfn.XLOOKUP($B4581,enrollment!$A$2:$A$801,enrollment!$I$2:$I$801),"")</f>
        <v>TN</v>
      </c>
      <c r="AC4581">
        <f>IFERROR(_xlfn.XLOOKUP($B4581,enrollment!$A$2:$A$801,enrollment!$L$2:$L$801),"")</f>
        <v>59</v>
      </c>
      <c r="AD4581" t="str" cm="1">
        <f t="array" ref="AD4581">_xlfn.IFS(AC4581="","Unknown",AC4581&lt;18,"0-17",AC4581&lt;35,"18-34",AC4581&lt;50,"35-49",AC4581&lt;65,"50-64",TRUE,"65+")</f>
        <v>50-64</v>
      </c>
      <c r="AE4581">
        <f>IFERROR(_xlfn.XLOOKUP($B4581,enrollment!$A$2:$A$801,enrollment!$O$2:$O$801),"")</f>
        <v>0</v>
      </c>
      <c r="AF4581" t="str">
        <f>IFERROR(_xlfn.XLOOKUP($AE4581,providers!$B$2:$B$11,providers!$Q$2:$Q$11),"")</f>
        <v/>
      </c>
      <c r="AG4581" s="1">
        <f t="shared" si="71"/>
        <v>45536</v>
      </c>
    </row>
    <row r="4582" spans="1:33" x14ac:dyDescent="0.25">
      <c r="A4582" t="s">
        <v>5280</v>
      </c>
      <c r="B4582" t="s">
        <v>5279</v>
      </c>
      <c r="C4582">
        <v>8901234567</v>
      </c>
      <c r="D4582">
        <v>8901234567</v>
      </c>
      <c r="E4582" s="1">
        <v>45648</v>
      </c>
      <c r="F4582" s="1">
        <v>45648</v>
      </c>
      <c r="G4582" s="1">
        <v>45681</v>
      </c>
      <c r="H4582" t="s">
        <v>28</v>
      </c>
      <c r="I4582">
        <v>11</v>
      </c>
      <c r="J4582" t="s">
        <v>47</v>
      </c>
      <c r="K4582">
        <v>99213</v>
      </c>
      <c r="O4582">
        <v>1</v>
      </c>
      <c r="P4582">
        <v>240.61</v>
      </c>
      <c r="Q4582">
        <v>178.23</v>
      </c>
      <c r="R4582">
        <v>142.58000000000001</v>
      </c>
      <c r="S4582">
        <v>35.65</v>
      </c>
      <c r="T4582" t="s">
        <v>30</v>
      </c>
      <c r="X4582" t="s">
        <v>52</v>
      </c>
      <c r="Y4582" t="s">
        <v>44</v>
      </c>
      <c r="Z4582" t="s">
        <v>39</v>
      </c>
      <c r="AA4582" t="str">
        <f>IFERROR(_xlfn.XLOOKUP($J4582,avoidable_ed_reference!$A$2:$A$13,avoidable_ed_reference!$C$2:$C$13),"Not Classified")</f>
        <v>Not Classified</v>
      </c>
      <c r="AB4582" t="str">
        <f>IFERROR(_xlfn.XLOOKUP($B4582,enrollment!$A$2:$A$801,enrollment!$I$2:$I$801),"")</f>
        <v>TN</v>
      </c>
      <c r="AC4582">
        <f>IFERROR(_xlfn.XLOOKUP($B4582,enrollment!$A$2:$A$801,enrollment!$L$2:$L$801),"")</f>
        <v>59</v>
      </c>
      <c r="AD4582" t="str" cm="1">
        <f t="array" ref="AD4582">_xlfn.IFS(AC4582="","Unknown",AC4582&lt;18,"0-17",AC4582&lt;35,"18-34",AC4582&lt;50,"35-49",AC4582&lt;65,"50-64",TRUE,"65+")</f>
        <v>50-64</v>
      </c>
      <c r="AE4582">
        <f>IFERROR(_xlfn.XLOOKUP($B4582,enrollment!$A$2:$A$801,enrollment!$O$2:$O$801),"")</f>
        <v>0</v>
      </c>
      <c r="AF4582" t="str">
        <f>IFERROR(_xlfn.XLOOKUP($AE4582,providers!$B$2:$B$11,providers!$Q$2:$Q$11),"")</f>
        <v/>
      </c>
      <c r="AG4582" s="1">
        <f t="shared" si="71"/>
        <v>45627</v>
      </c>
    </row>
    <row r="4583" spans="1:33" x14ac:dyDescent="0.25">
      <c r="A4583" t="s">
        <v>5281</v>
      </c>
      <c r="B4583" t="s">
        <v>5279</v>
      </c>
      <c r="C4583">
        <v>2233445566</v>
      </c>
      <c r="D4583">
        <v>2233445566</v>
      </c>
      <c r="E4583" s="1">
        <v>45492</v>
      </c>
      <c r="F4583" s="1">
        <v>45492</v>
      </c>
      <c r="G4583" s="1">
        <v>45512</v>
      </c>
      <c r="H4583" t="s">
        <v>28</v>
      </c>
      <c r="I4583">
        <v>23</v>
      </c>
      <c r="J4583" t="s">
        <v>129</v>
      </c>
      <c r="K4583">
        <v>99284</v>
      </c>
      <c r="O4583">
        <v>1</v>
      </c>
      <c r="P4583">
        <v>1955.25</v>
      </c>
      <c r="Q4583">
        <v>1086.25</v>
      </c>
      <c r="R4583">
        <v>869</v>
      </c>
      <c r="S4583">
        <v>217.25</v>
      </c>
      <c r="T4583" t="s">
        <v>30</v>
      </c>
      <c r="X4583" t="s">
        <v>52</v>
      </c>
      <c r="Y4583" t="s">
        <v>44</v>
      </c>
      <c r="Z4583" t="s">
        <v>45</v>
      </c>
      <c r="AA4583" t="str">
        <f>IFERROR(_xlfn.XLOOKUP($J4583,avoidable_ed_reference!$A$2:$A$13,avoidable_ed_reference!$C$2:$C$13),"Not Classified")</f>
        <v>Potentially Avoidable</v>
      </c>
      <c r="AB4583" t="str">
        <f>IFERROR(_xlfn.XLOOKUP($B4583,enrollment!$A$2:$A$801,enrollment!$I$2:$I$801),"")</f>
        <v>TN</v>
      </c>
      <c r="AC4583">
        <f>IFERROR(_xlfn.XLOOKUP($B4583,enrollment!$A$2:$A$801,enrollment!$L$2:$L$801),"")</f>
        <v>59</v>
      </c>
      <c r="AD4583" t="str" cm="1">
        <f t="array" ref="AD4583">_xlfn.IFS(AC4583="","Unknown",AC4583&lt;18,"0-17",AC4583&lt;35,"18-34",AC4583&lt;50,"35-49",AC4583&lt;65,"50-64",TRUE,"65+")</f>
        <v>50-64</v>
      </c>
      <c r="AE4583">
        <f>IFERROR(_xlfn.XLOOKUP($B4583,enrollment!$A$2:$A$801,enrollment!$O$2:$O$801),"")</f>
        <v>0</v>
      </c>
      <c r="AF4583" t="str">
        <f>IFERROR(_xlfn.XLOOKUP($AE4583,providers!$B$2:$B$11,providers!$Q$2:$Q$11),"")</f>
        <v/>
      </c>
      <c r="AG4583" s="1">
        <f t="shared" si="71"/>
        <v>45474</v>
      </c>
    </row>
    <row r="4584" spans="1:33" x14ac:dyDescent="0.25">
      <c r="A4584" t="s">
        <v>5282</v>
      </c>
      <c r="B4584" t="s">
        <v>5279</v>
      </c>
      <c r="C4584">
        <v>3456789012</v>
      </c>
      <c r="D4584">
        <v>3456789012</v>
      </c>
      <c r="E4584" s="1">
        <v>45369</v>
      </c>
      <c r="F4584" s="1">
        <v>45369</v>
      </c>
      <c r="G4584" s="1">
        <v>45402</v>
      </c>
      <c r="H4584" t="s">
        <v>28</v>
      </c>
      <c r="I4584">
        <v>11</v>
      </c>
      <c r="J4584" t="s">
        <v>47</v>
      </c>
      <c r="K4584">
        <v>99213</v>
      </c>
      <c r="O4584">
        <v>1</v>
      </c>
      <c r="P4584">
        <v>206.35</v>
      </c>
      <c r="Q4584">
        <v>152.85</v>
      </c>
      <c r="R4584">
        <v>122.28</v>
      </c>
      <c r="S4584">
        <v>30.57</v>
      </c>
      <c r="T4584" t="s">
        <v>30</v>
      </c>
      <c r="X4584" t="s">
        <v>52</v>
      </c>
      <c r="Y4584" t="s">
        <v>44</v>
      </c>
      <c r="Z4584" t="s">
        <v>39</v>
      </c>
      <c r="AA4584" t="str">
        <f>IFERROR(_xlfn.XLOOKUP($J4584,avoidable_ed_reference!$A$2:$A$13,avoidable_ed_reference!$C$2:$C$13),"Not Classified")</f>
        <v>Not Classified</v>
      </c>
      <c r="AB4584" t="str">
        <f>IFERROR(_xlfn.XLOOKUP($B4584,enrollment!$A$2:$A$801,enrollment!$I$2:$I$801),"")</f>
        <v>TN</v>
      </c>
      <c r="AC4584">
        <f>IFERROR(_xlfn.XLOOKUP($B4584,enrollment!$A$2:$A$801,enrollment!$L$2:$L$801),"")</f>
        <v>59</v>
      </c>
      <c r="AD4584" t="str" cm="1">
        <f t="array" ref="AD4584">_xlfn.IFS(AC4584="","Unknown",AC4584&lt;18,"0-17",AC4584&lt;35,"18-34",AC4584&lt;50,"35-49",AC4584&lt;65,"50-64",TRUE,"65+")</f>
        <v>50-64</v>
      </c>
      <c r="AE4584">
        <f>IFERROR(_xlfn.XLOOKUP($B4584,enrollment!$A$2:$A$801,enrollment!$O$2:$O$801),"")</f>
        <v>0</v>
      </c>
      <c r="AF4584" t="str">
        <f>IFERROR(_xlfn.XLOOKUP($AE4584,providers!$B$2:$B$11,providers!$Q$2:$Q$11),"")</f>
        <v/>
      </c>
      <c r="AG4584" s="1">
        <f t="shared" si="71"/>
        <v>45352</v>
      </c>
    </row>
    <row r="4585" spans="1:33" x14ac:dyDescent="0.25">
      <c r="A4585" t="s">
        <v>5283</v>
      </c>
      <c r="B4585" t="s">
        <v>5279</v>
      </c>
      <c r="C4585">
        <v>2345678901</v>
      </c>
      <c r="D4585">
        <v>2345678901</v>
      </c>
      <c r="E4585" s="1">
        <v>45609</v>
      </c>
      <c r="F4585" s="1">
        <v>45609</v>
      </c>
      <c r="G4585" s="1">
        <v>45631</v>
      </c>
      <c r="H4585" t="s">
        <v>28</v>
      </c>
      <c r="I4585">
        <v>11</v>
      </c>
      <c r="J4585" t="s">
        <v>38</v>
      </c>
      <c r="K4585">
        <v>99213</v>
      </c>
      <c r="O4585">
        <v>1</v>
      </c>
      <c r="P4585">
        <v>184.26</v>
      </c>
      <c r="Q4585">
        <v>136.49</v>
      </c>
      <c r="R4585">
        <v>109.19</v>
      </c>
      <c r="S4585">
        <v>27.3</v>
      </c>
      <c r="T4585" t="s">
        <v>30</v>
      </c>
      <c r="X4585" t="s">
        <v>52</v>
      </c>
      <c r="Y4585" t="s">
        <v>44</v>
      </c>
      <c r="Z4585" t="s">
        <v>39</v>
      </c>
      <c r="AA4585" t="str">
        <f>IFERROR(_xlfn.XLOOKUP($J4585,avoidable_ed_reference!$A$2:$A$13,avoidable_ed_reference!$C$2:$C$13),"Not Classified")</f>
        <v>Not Classified</v>
      </c>
      <c r="AB4585" t="str">
        <f>IFERROR(_xlfn.XLOOKUP($B4585,enrollment!$A$2:$A$801,enrollment!$I$2:$I$801),"")</f>
        <v>TN</v>
      </c>
      <c r="AC4585">
        <f>IFERROR(_xlfn.XLOOKUP($B4585,enrollment!$A$2:$A$801,enrollment!$L$2:$L$801),"")</f>
        <v>59</v>
      </c>
      <c r="AD4585" t="str" cm="1">
        <f t="array" ref="AD4585">_xlfn.IFS(AC4585="","Unknown",AC4585&lt;18,"0-17",AC4585&lt;35,"18-34",AC4585&lt;50,"35-49",AC4585&lt;65,"50-64",TRUE,"65+")</f>
        <v>50-64</v>
      </c>
      <c r="AE4585">
        <f>IFERROR(_xlfn.XLOOKUP($B4585,enrollment!$A$2:$A$801,enrollment!$O$2:$O$801),"")</f>
        <v>0</v>
      </c>
      <c r="AF4585" t="str">
        <f>IFERROR(_xlfn.XLOOKUP($AE4585,providers!$B$2:$B$11,providers!$Q$2:$Q$11),"")</f>
        <v/>
      </c>
      <c r="AG4585" s="1">
        <f t="shared" si="71"/>
        <v>45597</v>
      </c>
    </row>
    <row r="4586" spans="1:33" x14ac:dyDescent="0.25">
      <c r="A4586" t="s">
        <v>5284</v>
      </c>
      <c r="B4586" t="s">
        <v>5279</v>
      </c>
      <c r="C4586">
        <v>7890123456</v>
      </c>
      <c r="D4586">
        <v>7890123456</v>
      </c>
      <c r="E4586" s="1">
        <v>45442</v>
      </c>
      <c r="F4586" s="1">
        <v>45442</v>
      </c>
      <c r="G4586" s="1">
        <v>45471</v>
      </c>
      <c r="H4586" t="s">
        <v>28</v>
      </c>
      <c r="I4586">
        <v>11</v>
      </c>
      <c r="J4586" t="s">
        <v>38</v>
      </c>
      <c r="K4586">
        <v>99213</v>
      </c>
      <c r="O4586">
        <v>1</v>
      </c>
      <c r="P4586">
        <v>220.82</v>
      </c>
      <c r="Q4586">
        <v>163.57</v>
      </c>
      <c r="R4586">
        <v>130.86000000000001</v>
      </c>
      <c r="S4586">
        <v>32.71</v>
      </c>
      <c r="T4586" t="s">
        <v>30</v>
      </c>
      <c r="X4586" t="s">
        <v>52</v>
      </c>
      <c r="Y4586" t="s">
        <v>44</v>
      </c>
      <c r="Z4586" t="s">
        <v>39</v>
      </c>
      <c r="AA4586" t="str">
        <f>IFERROR(_xlfn.XLOOKUP($J4586,avoidable_ed_reference!$A$2:$A$13,avoidable_ed_reference!$C$2:$C$13),"Not Classified")</f>
        <v>Not Classified</v>
      </c>
      <c r="AB4586" t="str">
        <f>IFERROR(_xlfn.XLOOKUP($B4586,enrollment!$A$2:$A$801,enrollment!$I$2:$I$801),"")</f>
        <v>TN</v>
      </c>
      <c r="AC4586">
        <f>IFERROR(_xlfn.XLOOKUP($B4586,enrollment!$A$2:$A$801,enrollment!$L$2:$L$801),"")</f>
        <v>59</v>
      </c>
      <c r="AD4586" t="str" cm="1">
        <f t="array" ref="AD4586">_xlfn.IFS(AC4586="","Unknown",AC4586&lt;18,"0-17",AC4586&lt;35,"18-34",AC4586&lt;50,"35-49",AC4586&lt;65,"50-64",TRUE,"65+")</f>
        <v>50-64</v>
      </c>
      <c r="AE4586">
        <f>IFERROR(_xlfn.XLOOKUP($B4586,enrollment!$A$2:$A$801,enrollment!$O$2:$O$801),"")</f>
        <v>0</v>
      </c>
      <c r="AF4586" t="str">
        <f>IFERROR(_xlfn.XLOOKUP($AE4586,providers!$B$2:$B$11,providers!$Q$2:$Q$11),"")</f>
        <v/>
      </c>
      <c r="AG4586" s="1">
        <f t="shared" si="71"/>
        <v>45413</v>
      </c>
    </row>
    <row r="4587" spans="1:33" x14ac:dyDescent="0.25">
      <c r="A4587" t="s">
        <v>5285</v>
      </c>
      <c r="B4587" t="s">
        <v>5279</v>
      </c>
      <c r="C4587">
        <v>7890123456</v>
      </c>
      <c r="D4587">
        <v>7890123456</v>
      </c>
      <c r="E4587" s="1">
        <v>45584</v>
      </c>
      <c r="F4587" s="1">
        <v>45584</v>
      </c>
      <c r="G4587" s="1">
        <v>45614</v>
      </c>
      <c r="H4587" t="s">
        <v>28</v>
      </c>
      <c r="I4587">
        <v>23</v>
      </c>
      <c r="J4587" t="s">
        <v>91</v>
      </c>
      <c r="K4587">
        <v>99284</v>
      </c>
      <c r="O4587">
        <v>1</v>
      </c>
      <c r="P4587">
        <v>1965.37</v>
      </c>
      <c r="Q4587">
        <v>1091.8699999999999</v>
      </c>
      <c r="R4587">
        <v>873.5</v>
      </c>
      <c r="S4587">
        <v>218.37</v>
      </c>
      <c r="T4587" t="s">
        <v>30</v>
      </c>
      <c r="X4587" t="s">
        <v>52</v>
      </c>
      <c r="Y4587" t="s">
        <v>44</v>
      </c>
      <c r="Z4587" t="s">
        <v>45</v>
      </c>
      <c r="AA4587" t="str">
        <f>IFERROR(_xlfn.XLOOKUP($J4587,avoidable_ed_reference!$A$2:$A$13,avoidable_ed_reference!$C$2:$C$13),"Not Classified")</f>
        <v>Avoidable</v>
      </c>
      <c r="AB4587" t="str">
        <f>IFERROR(_xlfn.XLOOKUP($B4587,enrollment!$A$2:$A$801,enrollment!$I$2:$I$801),"")</f>
        <v>TN</v>
      </c>
      <c r="AC4587">
        <f>IFERROR(_xlfn.XLOOKUP($B4587,enrollment!$A$2:$A$801,enrollment!$L$2:$L$801),"")</f>
        <v>59</v>
      </c>
      <c r="AD4587" t="str" cm="1">
        <f t="array" ref="AD4587">_xlfn.IFS(AC4587="","Unknown",AC4587&lt;18,"0-17",AC4587&lt;35,"18-34",AC4587&lt;50,"35-49",AC4587&lt;65,"50-64",TRUE,"65+")</f>
        <v>50-64</v>
      </c>
      <c r="AE4587">
        <f>IFERROR(_xlfn.XLOOKUP($B4587,enrollment!$A$2:$A$801,enrollment!$O$2:$O$801),"")</f>
        <v>0</v>
      </c>
      <c r="AF4587" t="str">
        <f>IFERROR(_xlfn.XLOOKUP($AE4587,providers!$B$2:$B$11,providers!$Q$2:$Q$11),"")</f>
        <v/>
      </c>
      <c r="AG4587" s="1">
        <f t="shared" si="71"/>
        <v>45566</v>
      </c>
    </row>
    <row r="4588" spans="1:33" x14ac:dyDescent="0.25">
      <c r="A4588" t="s">
        <v>5286</v>
      </c>
      <c r="B4588" t="s">
        <v>5279</v>
      </c>
      <c r="C4588">
        <v>8901234567</v>
      </c>
      <c r="D4588">
        <v>8901234567</v>
      </c>
      <c r="E4588" s="1">
        <v>45445</v>
      </c>
      <c r="F4588" s="1">
        <v>45445</v>
      </c>
      <c r="G4588" s="1">
        <v>45472</v>
      </c>
      <c r="H4588" t="s">
        <v>28</v>
      </c>
      <c r="I4588">
        <v>23</v>
      </c>
      <c r="J4588" t="s">
        <v>29</v>
      </c>
      <c r="K4588">
        <v>99284</v>
      </c>
      <c r="O4588">
        <v>1</v>
      </c>
      <c r="P4588">
        <v>2258.86</v>
      </c>
      <c r="Q4588">
        <v>1254.92</v>
      </c>
      <c r="R4588">
        <v>1003.94</v>
      </c>
      <c r="S4588">
        <v>250.98</v>
      </c>
      <c r="T4588" t="s">
        <v>30</v>
      </c>
      <c r="X4588" t="s">
        <v>52</v>
      </c>
      <c r="Y4588" t="s">
        <v>44</v>
      </c>
      <c r="Z4588" t="s">
        <v>45</v>
      </c>
      <c r="AA4588" t="str">
        <f>IFERROR(_xlfn.XLOOKUP($J4588,avoidable_ed_reference!$A$2:$A$13,avoidable_ed_reference!$C$2:$C$13),"Not Classified")</f>
        <v>Potentially Avoidable</v>
      </c>
      <c r="AB4588" t="str">
        <f>IFERROR(_xlfn.XLOOKUP($B4588,enrollment!$A$2:$A$801,enrollment!$I$2:$I$801),"")</f>
        <v>TN</v>
      </c>
      <c r="AC4588">
        <f>IFERROR(_xlfn.XLOOKUP($B4588,enrollment!$A$2:$A$801,enrollment!$L$2:$L$801),"")</f>
        <v>59</v>
      </c>
      <c r="AD4588" t="str" cm="1">
        <f t="array" ref="AD4588">_xlfn.IFS(AC4588="","Unknown",AC4588&lt;18,"0-17",AC4588&lt;35,"18-34",AC4588&lt;50,"35-49",AC4588&lt;65,"50-64",TRUE,"65+")</f>
        <v>50-64</v>
      </c>
      <c r="AE4588">
        <f>IFERROR(_xlfn.XLOOKUP($B4588,enrollment!$A$2:$A$801,enrollment!$O$2:$O$801),"")</f>
        <v>0</v>
      </c>
      <c r="AF4588" t="str">
        <f>IFERROR(_xlfn.XLOOKUP($AE4588,providers!$B$2:$B$11,providers!$Q$2:$Q$11),"")</f>
        <v/>
      </c>
      <c r="AG4588" s="1">
        <f t="shared" si="71"/>
        <v>45444</v>
      </c>
    </row>
    <row r="4589" spans="1:33" x14ac:dyDescent="0.25">
      <c r="A4589" t="s">
        <v>5287</v>
      </c>
      <c r="B4589" t="s">
        <v>5279</v>
      </c>
      <c r="C4589">
        <v>2233445566</v>
      </c>
      <c r="D4589">
        <v>2233445566</v>
      </c>
      <c r="E4589" s="1">
        <v>45501</v>
      </c>
      <c r="F4589" s="1">
        <v>45501</v>
      </c>
      <c r="G4589" s="1">
        <v>45532</v>
      </c>
      <c r="H4589" t="s">
        <v>28</v>
      </c>
      <c r="I4589">
        <v>23</v>
      </c>
      <c r="J4589" t="s">
        <v>77</v>
      </c>
      <c r="K4589">
        <v>99284</v>
      </c>
      <c r="O4589">
        <v>1</v>
      </c>
      <c r="P4589">
        <v>1835.86</v>
      </c>
      <c r="Q4589">
        <v>1019.92</v>
      </c>
      <c r="R4589">
        <v>815.94</v>
      </c>
      <c r="S4589">
        <v>203.98</v>
      </c>
      <c r="T4589" t="s">
        <v>30</v>
      </c>
      <c r="X4589" t="s">
        <v>52</v>
      </c>
      <c r="Y4589" t="s">
        <v>44</v>
      </c>
      <c r="Z4589" t="s">
        <v>45</v>
      </c>
      <c r="AA4589" t="str">
        <f>IFERROR(_xlfn.XLOOKUP($J4589,avoidable_ed_reference!$A$2:$A$13,avoidable_ed_reference!$C$2:$C$13),"Not Classified")</f>
        <v>Avoidable</v>
      </c>
      <c r="AB4589" t="str">
        <f>IFERROR(_xlfn.XLOOKUP($B4589,enrollment!$A$2:$A$801,enrollment!$I$2:$I$801),"")</f>
        <v>TN</v>
      </c>
      <c r="AC4589">
        <f>IFERROR(_xlfn.XLOOKUP($B4589,enrollment!$A$2:$A$801,enrollment!$L$2:$L$801),"")</f>
        <v>59</v>
      </c>
      <c r="AD4589" t="str" cm="1">
        <f t="array" ref="AD4589">_xlfn.IFS(AC4589="","Unknown",AC4589&lt;18,"0-17",AC4589&lt;35,"18-34",AC4589&lt;50,"35-49",AC4589&lt;65,"50-64",TRUE,"65+")</f>
        <v>50-64</v>
      </c>
      <c r="AE4589">
        <f>IFERROR(_xlfn.XLOOKUP($B4589,enrollment!$A$2:$A$801,enrollment!$O$2:$O$801),"")</f>
        <v>0</v>
      </c>
      <c r="AF4589" t="str">
        <f>IFERROR(_xlfn.XLOOKUP($AE4589,providers!$B$2:$B$11,providers!$Q$2:$Q$11),"")</f>
        <v/>
      </c>
      <c r="AG4589" s="1">
        <f t="shared" si="71"/>
        <v>45474</v>
      </c>
    </row>
    <row r="4590" spans="1:33" x14ac:dyDescent="0.25">
      <c r="A4590" t="s">
        <v>5288</v>
      </c>
      <c r="B4590" t="s">
        <v>5279</v>
      </c>
      <c r="C4590">
        <v>3456789012</v>
      </c>
      <c r="D4590">
        <v>3456789012</v>
      </c>
      <c r="E4590" s="1">
        <v>45525</v>
      </c>
      <c r="F4590" s="1">
        <v>45525</v>
      </c>
      <c r="G4590" s="1">
        <v>45549</v>
      </c>
      <c r="H4590" t="s">
        <v>28</v>
      </c>
      <c r="I4590">
        <v>23</v>
      </c>
      <c r="J4590" t="s">
        <v>80</v>
      </c>
      <c r="K4590">
        <v>99284</v>
      </c>
      <c r="O4590">
        <v>1</v>
      </c>
      <c r="P4590">
        <v>2102.4</v>
      </c>
      <c r="Q4590">
        <v>1168</v>
      </c>
      <c r="R4590">
        <v>934.4</v>
      </c>
      <c r="S4590">
        <v>233.6</v>
      </c>
      <c r="T4590" t="s">
        <v>30</v>
      </c>
      <c r="X4590" t="s">
        <v>52</v>
      </c>
      <c r="Y4590" t="s">
        <v>44</v>
      </c>
      <c r="Z4590" t="s">
        <v>45</v>
      </c>
      <c r="AA4590" t="str">
        <f>IFERROR(_xlfn.XLOOKUP($J4590,avoidable_ed_reference!$A$2:$A$13,avoidable_ed_reference!$C$2:$C$13),"Not Classified")</f>
        <v>Non-Avoidable</v>
      </c>
      <c r="AB4590" t="str">
        <f>IFERROR(_xlfn.XLOOKUP($B4590,enrollment!$A$2:$A$801,enrollment!$I$2:$I$801),"")</f>
        <v>TN</v>
      </c>
      <c r="AC4590">
        <f>IFERROR(_xlfn.XLOOKUP($B4590,enrollment!$A$2:$A$801,enrollment!$L$2:$L$801),"")</f>
        <v>59</v>
      </c>
      <c r="AD4590" t="str" cm="1">
        <f t="array" ref="AD4590">_xlfn.IFS(AC4590="","Unknown",AC4590&lt;18,"0-17",AC4590&lt;35,"18-34",AC4590&lt;50,"35-49",AC4590&lt;65,"50-64",TRUE,"65+")</f>
        <v>50-64</v>
      </c>
      <c r="AE4590">
        <f>IFERROR(_xlfn.XLOOKUP($B4590,enrollment!$A$2:$A$801,enrollment!$O$2:$O$801),"")</f>
        <v>0</v>
      </c>
      <c r="AF4590" t="str">
        <f>IFERROR(_xlfn.XLOOKUP($AE4590,providers!$B$2:$B$11,providers!$Q$2:$Q$11),"")</f>
        <v/>
      </c>
      <c r="AG4590" s="1">
        <f t="shared" si="71"/>
        <v>45505</v>
      </c>
    </row>
    <row r="4591" spans="1:33" x14ac:dyDescent="0.25">
      <c r="A4591" t="s">
        <v>5289</v>
      </c>
      <c r="B4591" t="s">
        <v>5279</v>
      </c>
      <c r="C4591">
        <v>3456789012</v>
      </c>
      <c r="D4591">
        <v>3456789012</v>
      </c>
      <c r="E4591" s="1">
        <v>45331</v>
      </c>
      <c r="F4591" s="1">
        <v>45331</v>
      </c>
      <c r="G4591" s="1">
        <v>45348</v>
      </c>
      <c r="H4591" t="s">
        <v>28</v>
      </c>
      <c r="I4591">
        <v>23</v>
      </c>
      <c r="J4591" t="s">
        <v>80</v>
      </c>
      <c r="K4591">
        <v>99284</v>
      </c>
      <c r="O4591">
        <v>1</v>
      </c>
      <c r="P4591">
        <v>2151.56</v>
      </c>
      <c r="Q4591">
        <v>1195.31</v>
      </c>
      <c r="R4591">
        <v>956.25</v>
      </c>
      <c r="S4591">
        <v>239.06</v>
      </c>
      <c r="T4591" t="s">
        <v>30</v>
      </c>
      <c r="X4591" t="s">
        <v>52</v>
      </c>
      <c r="Y4591" t="s">
        <v>44</v>
      </c>
      <c r="Z4591" t="s">
        <v>45</v>
      </c>
      <c r="AA4591" t="str">
        <f>IFERROR(_xlfn.XLOOKUP($J4591,avoidable_ed_reference!$A$2:$A$13,avoidable_ed_reference!$C$2:$C$13),"Not Classified")</f>
        <v>Non-Avoidable</v>
      </c>
      <c r="AB4591" t="str">
        <f>IFERROR(_xlfn.XLOOKUP($B4591,enrollment!$A$2:$A$801,enrollment!$I$2:$I$801),"")</f>
        <v>TN</v>
      </c>
      <c r="AC4591">
        <f>IFERROR(_xlfn.XLOOKUP($B4591,enrollment!$A$2:$A$801,enrollment!$L$2:$L$801),"")</f>
        <v>59</v>
      </c>
      <c r="AD4591" t="str" cm="1">
        <f t="array" ref="AD4591">_xlfn.IFS(AC4591="","Unknown",AC4591&lt;18,"0-17",AC4591&lt;35,"18-34",AC4591&lt;50,"35-49",AC4591&lt;65,"50-64",TRUE,"65+")</f>
        <v>50-64</v>
      </c>
      <c r="AE4591">
        <f>IFERROR(_xlfn.XLOOKUP($B4591,enrollment!$A$2:$A$801,enrollment!$O$2:$O$801),"")</f>
        <v>0</v>
      </c>
      <c r="AF4591" t="str">
        <f>IFERROR(_xlfn.XLOOKUP($AE4591,providers!$B$2:$B$11,providers!$Q$2:$Q$11),"")</f>
        <v/>
      </c>
      <c r="AG4591" s="1">
        <f t="shared" si="71"/>
        <v>45323</v>
      </c>
    </row>
    <row r="4592" spans="1:33" x14ac:dyDescent="0.25">
      <c r="A4592" t="s">
        <v>5290</v>
      </c>
      <c r="B4592" t="s">
        <v>5279</v>
      </c>
      <c r="C4592">
        <v>2345678901</v>
      </c>
      <c r="D4592">
        <v>2345678901</v>
      </c>
      <c r="E4592" s="1">
        <v>45394</v>
      </c>
      <c r="F4592" s="1">
        <v>45394</v>
      </c>
      <c r="G4592" s="1">
        <v>45417</v>
      </c>
      <c r="H4592" t="s">
        <v>28</v>
      </c>
      <c r="I4592">
        <v>23</v>
      </c>
      <c r="J4592" t="s">
        <v>129</v>
      </c>
      <c r="K4592">
        <v>99284</v>
      </c>
      <c r="O4592">
        <v>1</v>
      </c>
      <c r="P4592">
        <v>1653.21</v>
      </c>
      <c r="Q4592">
        <v>918.45</v>
      </c>
      <c r="R4592">
        <v>734.76</v>
      </c>
      <c r="S4592">
        <v>183.69</v>
      </c>
      <c r="T4592" t="s">
        <v>30</v>
      </c>
      <c r="X4592" t="s">
        <v>52</v>
      </c>
      <c r="Y4592" t="s">
        <v>44</v>
      </c>
      <c r="Z4592" t="s">
        <v>45</v>
      </c>
      <c r="AA4592" t="str">
        <f>IFERROR(_xlfn.XLOOKUP($J4592,avoidable_ed_reference!$A$2:$A$13,avoidable_ed_reference!$C$2:$C$13),"Not Classified")</f>
        <v>Potentially Avoidable</v>
      </c>
      <c r="AB4592" t="str">
        <f>IFERROR(_xlfn.XLOOKUP($B4592,enrollment!$A$2:$A$801,enrollment!$I$2:$I$801),"")</f>
        <v>TN</v>
      </c>
      <c r="AC4592">
        <f>IFERROR(_xlfn.XLOOKUP($B4592,enrollment!$A$2:$A$801,enrollment!$L$2:$L$801),"")</f>
        <v>59</v>
      </c>
      <c r="AD4592" t="str" cm="1">
        <f t="array" ref="AD4592">_xlfn.IFS(AC4592="","Unknown",AC4592&lt;18,"0-17",AC4592&lt;35,"18-34",AC4592&lt;50,"35-49",AC4592&lt;65,"50-64",TRUE,"65+")</f>
        <v>50-64</v>
      </c>
      <c r="AE4592">
        <f>IFERROR(_xlfn.XLOOKUP($B4592,enrollment!$A$2:$A$801,enrollment!$O$2:$O$801),"")</f>
        <v>0</v>
      </c>
      <c r="AF4592" t="str">
        <f>IFERROR(_xlfn.XLOOKUP($AE4592,providers!$B$2:$B$11,providers!$Q$2:$Q$11),"")</f>
        <v/>
      </c>
      <c r="AG4592" s="1">
        <f t="shared" si="71"/>
        <v>45383</v>
      </c>
    </row>
    <row r="4593" spans="1:33" x14ac:dyDescent="0.25">
      <c r="A4593" t="s">
        <v>5291</v>
      </c>
      <c r="B4593" t="s">
        <v>5279</v>
      </c>
      <c r="C4593">
        <v>8901234567</v>
      </c>
      <c r="D4593">
        <v>8901234567</v>
      </c>
      <c r="E4593" s="1">
        <v>45547</v>
      </c>
      <c r="F4593" s="1">
        <v>45547</v>
      </c>
      <c r="G4593" s="1">
        <v>45579</v>
      </c>
      <c r="H4593" t="s">
        <v>28</v>
      </c>
      <c r="I4593">
        <v>11</v>
      </c>
      <c r="J4593" t="s">
        <v>47</v>
      </c>
      <c r="K4593">
        <v>99213</v>
      </c>
      <c r="O4593">
        <v>1</v>
      </c>
      <c r="P4593">
        <v>225.14</v>
      </c>
      <c r="Q4593">
        <v>166.77</v>
      </c>
      <c r="R4593">
        <v>133.41999999999999</v>
      </c>
      <c r="S4593">
        <v>33.35</v>
      </c>
      <c r="T4593" t="s">
        <v>30</v>
      </c>
      <c r="X4593" t="s">
        <v>52</v>
      </c>
      <c r="Y4593" t="s">
        <v>44</v>
      </c>
      <c r="Z4593" t="s">
        <v>39</v>
      </c>
      <c r="AA4593" t="str">
        <f>IFERROR(_xlfn.XLOOKUP($J4593,avoidable_ed_reference!$A$2:$A$13,avoidable_ed_reference!$C$2:$C$13),"Not Classified")</f>
        <v>Not Classified</v>
      </c>
      <c r="AB4593" t="str">
        <f>IFERROR(_xlfn.XLOOKUP($B4593,enrollment!$A$2:$A$801,enrollment!$I$2:$I$801),"")</f>
        <v>TN</v>
      </c>
      <c r="AC4593">
        <f>IFERROR(_xlfn.XLOOKUP($B4593,enrollment!$A$2:$A$801,enrollment!$L$2:$L$801),"")</f>
        <v>59</v>
      </c>
      <c r="AD4593" t="str" cm="1">
        <f t="array" ref="AD4593">_xlfn.IFS(AC4593="","Unknown",AC4593&lt;18,"0-17",AC4593&lt;35,"18-34",AC4593&lt;50,"35-49",AC4593&lt;65,"50-64",TRUE,"65+")</f>
        <v>50-64</v>
      </c>
      <c r="AE4593">
        <f>IFERROR(_xlfn.XLOOKUP($B4593,enrollment!$A$2:$A$801,enrollment!$O$2:$O$801),"")</f>
        <v>0</v>
      </c>
      <c r="AF4593" t="str">
        <f>IFERROR(_xlfn.XLOOKUP($AE4593,providers!$B$2:$B$11,providers!$Q$2:$Q$11),"")</f>
        <v/>
      </c>
      <c r="AG4593" s="1">
        <f t="shared" si="71"/>
        <v>45536</v>
      </c>
    </row>
    <row r="4594" spans="1:33" x14ac:dyDescent="0.25">
      <c r="A4594" t="s">
        <v>5292</v>
      </c>
      <c r="B4594" t="s">
        <v>5279</v>
      </c>
      <c r="C4594">
        <v>6789012345</v>
      </c>
      <c r="D4594">
        <v>6789012345</v>
      </c>
      <c r="E4594" s="1">
        <v>45643</v>
      </c>
      <c r="F4594" s="1">
        <v>45643</v>
      </c>
      <c r="G4594" s="1">
        <v>45668</v>
      </c>
      <c r="H4594" t="s">
        <v>28</v>
      </c>
      <c r="I4594">
        <v>23</v>
      </c>
      <c r="J4594" t="s">
        <v>42</v>
      </c>
      <c r="K4594">
        <v>99284</v>
      </c>
      <c r="O4594">
        <v>1</v>
      </c>
      <c r="P4594">
        <v>1551.96</v>
      </c>
      <c r="Q4594">
        <v>862.2</v>
      </c>
      <c r="R4594">
        <v>689.76</v>
      </c>
      <c r="S4594">
        <v>172.44</v>
      </c>
      <c r="T4594" t="s">
        <v>30</v>
      </c>
      <c r="X4594" t="s">
        <v>52</v>
      </c>
      <c r="Y4594" t="s">
        <v>44</v>
      </c>
      <c r="Z4594" t="s">
        <v>45</v>
      </c>
      <c r="AA4594" t="str">
        <f>IFERROR(_xlfn.XLOOKUP($J4594,avoidable_ed_reference!$A$2:$A$13,avoidable_ed_reference!$C$2:$C$13),"Not Classified")</f>
        <v>Non-Avoidable</v>
      </c>
      <c r="AB4594" t="str">
        <f>IFERROR(_xlfn.XLOOKUP($B4594,enrollment!$A$2:$A$801,enrollment!$I$2:$I$801),"")</f>
        <v>TN</v>
      </c>
      <c r="AC4594">
        <f>IFERROR(_xlfn.XLOOKUP($B4594,enrollment!$A$2:$A$801,enrollment!$L$2:$L$801),"")</f>
        <v>59</v>
      </c>
      <c r="AD4594" t="str" cm="1">
        <f t="array" ref="AD4594">_xlfn.IFS(AC4594="","Unknown",AC4594&lt;18,"0-17",AC4594&lt;35,"18-34",AC4594&lt;50,"35-49",AC4594&lt;65,"50-64",TRUE,"65+")</f>
        <v>50-64</v>
      </c>
      <c r="AE4594">
        <f>IFERROR(_xlfn.XLOOKUP($B4594,enrollment!$A$2:$A$801,enrollment!$O$2:$O$801),"")</f>
        <v>0</v>
      </c>
      <c r="AF4594" t="str">
        <f>IFERROR(_xlfn.XLOOKUP($AE4594,providers!$B$2:$B$11,providers!$Q$2:$Q$11),"")</f>
        <v/>
      </c>
      <c r="AG4594" s="1">
        <f t="shared" si="71"/>
        <v>45627</v>
      </c>
    </row>
    <row r="4595" spans="1:33" x14ac:dyDescent="0.25">
      <c r="A4595" t="s">
        <v>5293</v>
      </c>
      <c r="B4595" t="s">
        <v>5294</v>
      </c>
      <c r="C4595">
        <v>8901234567</v>
      </c>
      <c r="D4595">
        <v>8901234567</v>
      </c>
      <c r="E4595" s="1">
        <v>45636</v>
      </c>
      <c r="F4595" s="1">
        <v>45636</v>
      </c>
      <c r="G4595" s="1">
        <v>45656</v>
      </c>
      <c r="H4595" t="s">
        <v>28</v>
      </c>
      <c r="I4595">
        <v>11</v>
      </c>
      <c r="J4595" t="s">
        <v>38</v>
      </c>
      <c r="K4595">
        <v>99213</v>
      </c>
      <c r="O4595">
        <v>1</v>
      </c>
      <c r="P4595">
        <v>231.78</v>
      </c>
      <c r="Q4595">
        <v>171.69</v>
      </c>
      <c r="R4595">
        <v>137.35</v>
      </c>
      <c r="S4595">
        <v>34.340000000000003</v>
      </c>
      <c r="T4595" t="s">
        <v>30</v>
      </c>
      <c r="X4595" t="s">
        <v>43</v>
      </c>
      <c r="Y4595" t="s">
        <v>44</v>
      </c>
      <c r="Z4595" t="s">
        <v>39</v>
      </c>
      <c r="AA4595" t="str">
        <f>IFERROR(_xlfn.XLOOKUP($J4595,avoidable_ed_reference!$A$2:$A$13,avoidable_ed_reference!$C$2:$C$13),"Not Classified")</f>
        <v>Not Classified</v>
      </c>
      <c r="AB4595" t="str">
        <f>IFERROR(_xlfn.XLOOKUP($B4595,enrollment!$A$2:$A$801,enrollment!$I$2:$I$801),"")</f>
        <v>GA</v>
      </c>
      <c r="AC4595">
        <f>IFERROR(_xlfn.XLOOKUP($B4595,enrollment!$A$2:$A$801,enrollment!$L$2:$L$801),"")</f>
        <v>81</v>
      </c>
      <c r="AD4595" t="str" cm="1">
        <f t="array" ref="AD4595">_xlfn.IFS(AC4595="","Unknown",AC4595&lt;18,"0-17",AC4595&lt;35,"18-34",AC4595&lt;50,"35-49",AC4595&lt;65,"50-64",TRUE,"65+")</f>
        <v>65+</v>
      </c>
      <c r="AE4595">
        <f>IFERROR(_xlfn.XLOOKUP($B4595,enrollment!$A$2:$A$801,enrollment!$O$2:$O$801),"")</f>
        <v>8901234567</v>
      </c>
      <c r="AF4595">
        <f>IFERROR(_xlfn.XLOOKUP($AE4595,providers!$B$2:$B$11,providers!$Q$2:$Q$11),"")</f>
        <v>3.7</v>
      </c>
      <c r="AG4595" s="1">
        <f t="shared" si="71"/>
        <v>45627</v>
      </c>
    </row>
    <row r="4596" spans="1:33" x14ac:dyDescent="0.25">
      <c r="A4596" t="s">
        <v>5295</v>
      </c>
      <c r="B4596" t="s">
        <v>5294</v>
      </c>
      <c r="C4596">
        <v>8901234567</v>
      </c>
      <c r="D4596">
        <v>8901234567</v>
      </c>
      <c r="E4596" s="1">
        <v>45406</v>
      </c>
      <c r="F4596" s="1">
        <v>45406</v>
      </c>
      <c r="G4596" s="1">
        <v>45429</v>
      </c>
      <c r="H4596" t="s">
        <v>28</v>
      </c>
      <c r="I4596">
        <v>11</v>
      </c>
      <c r="J4596" t="s">
        <v>35</v>
      </c>
      <c r="K4596">
        <v>99213</v>
      </c>
      <c r="O4596">
        <v>1</v>
      </c>
      <c r="P4596">
        <v>198.22</v>
      </c>
      <c r="Q4596">
        <v>146.83000000000001</v>
      </c>
      <c r="R4596">
        <v>117.46</v>
      </c>
      <c r="S4596">
        <v>29.37</v>
      </c>
      <c r="T4596" t="s">
        <v>30</v>
      </c>
      <c r="X4596" t="s">
        <v>43</v>
      </c>
      <c r="Y4596" t="s">
        <v>44</v>
      </c>
      <c r="Z4596" t="s">
        <v>39</v>
      </c>
      <c r="AA4596" t="str">
        <f>IFERROR(_xlfn.XLOOKUP($J4596,avoidable_ed_reference!$A$2:$A$13,avoidable_ed_reference!$C$2:$C$13),"Not Classified")</f>
        <v>Avoidable</v>
      </c>
      <c r="AB4596" t="str">
        <f>IFERROR(_xlfn.XLOOKUP($B4596,enrollment!$A$2:$A$801,enrollment!$I$2:$I$801),"")</f>
        <v>GA</v>
      </c>
      <c r="AC4596">
        <f>IFERROR(_xlfn.XLOOKUP($B4596,enrollment!$A$2:$A$801,enrollment!$L$2:$L$801),"")</f>
        <v>81</v>
      </c>
      <c r="AD4596" t="str" cm="1">
        <f t="array" ref="AD4596">_xlfn.IFS(AC4596="","Unknown",AC4596&lt;18,"0-17",AC4596&lt;35,"18-34",AC4596&lt;50,"35-49",AC4596&lt;65,"50-64",TRUE,"65+")</f>
        <v>65+</v>
      </c>
      <c r="AE4596">
        <f>IFERROR(_xlfn.XLOOKUP($B4596,enrollment!$A$2:$A$801,enrollment!$O$2:$O$801),"")</f>
        <v>8901234567</v>
      </c>
      <c r="AF4596">
        <f>IFERROR(_xlfn.XLOOKUP($AE4596,providers!$B$2:$B$11,providers!$Q$2:$Q$11),"")</f>
        <v>3.7</v>
      </c>
      <c r="AG4596" s="1">
        <f t="shared" si="71"/>
        <v>45383</v>
      </c>
    </row>
    <row r="4597" spans="1:33" x14ac:dyDescent="0.25">
      <c r="A4597" t="s">
        <v>5296</v>
      </c>
      <c r="B4597" t="s">
        <v>5294</v>
      </c>
      <c r="C4597">
        <v>3456789012</v>
      </c>
      <c r="D4597">
        <v>3456789012</v>
      </c>
      <c r="E4597" s="1">
        <v>45331</v>
      </c>
      <c r="F4597" s="1">
        <v>45331</v>
      </c>
      <c r="G4597" s="1">
        <v>45359</v>
      </c>
      <c r="H4597" t="s">
        <v>28</v>
      </c>
      <c r="I4597">
        <v>23</v>
      </c>
      <c r="J4597" t="s">
        <v>184</v>
      </c>
      <c r="K4597">
        <v>99284</v>
      </c>
      <c r="O4597">
        <v>1</v>
      </c>
      <c r="P4597">
        <v>1593.5</v>
      </c>
      <c r="Q4597">
        <v>885.28</v>
      </c>
      <c r="R4597">
        <v>708.22</v>
      </c>
      <c r="S4597">
        <v>177.06</v>
      </c>
      <c r="T4597" t="s">
        <v>30</v>
      </c>
      <c r="X4597" t="s">
        <v>43</v>
      </c>
      <c r="Y4597" t="s">
        <v>44</v>
      </c>
      <c r="Z4597" t="s">
        <v>45</v>
      </c>
      <c r="AA4597" t="str">
        <f>IFERROR(_xlfn.XLOOKUP($J4597,avoidable_ed_reference!$A$2:$A$13,avoidable_ed_reference!$C$2:$C$13),"Not Classified")</f>
        <v>Non-Avoidable</v>
      </c>
      <c r="AB4597" t="str">
        <f>IFERROR(_xlfn.XLOOKUP($B4597,enrollment!$A$2:$A$801,enrollment!$I$2:$I$801),"")</f>
        <v>GA</v>
      </c>
      <c r="AC4597">
        <f>IFERROR(_xlfn.XLOOKUP($B4597,enrollment!$A$2:$A$801,enrollment!$L$2:$L$801),"")</f>
        <v>81</v>
      </c>
      <c r="AD4597" t="str" cm="1">
        <f t="array" ref="AD4597">_xlfn.IFS(AC4597="","Unknown",AC4597&lt;18,"0-17",AC4597&lt;35,"18-34",AC4597&lt;50,"35-49",AC4597&lt;65,"50-64",TRUE,"65+")</f>
        <v>65+</v>
      </c>
      <c r="AE4597">
        <f>IFERROR(_xlfn.XLOOKUP($B4597,enrollment!$A$2:$A$801,enrollment!$O$2:$O$801),"")</f>
        <v>8901234567</v>
      </c>
      <c r="AF4597">
        <f>IFERROR(_xlfn.XLOOKUP($AE4597,providers!$B$2:$B$11,providers!$Q$2:$Q$11),"")</f>
        <v>3.7</v>
      </c>
      <c r="AG4597" s="1">
        <f t="shared" si="71"/>
        <v>45323</v>
      </c>
    </row>
    <row r="4598" spans="1:33" x14ac:dyDescent="0.25">
      <c r="A4598" t="s">
        <v>5297</v>
      </c>
      <c r="B4598" t="s">
        <v>5294</v>
      </c>
      <c r="C4598">
        <v>8901234567</v>
      </c>
      <c r="D4598">
        <v>8901234567</v>
      </c>
      <c r="E4598" s="1">
        <v>45595</v>
      </c>
      <c r="F4598" s="1">
        <v>45595</v>
      </c>
      <c r="G4598" s="1">
        <v>45623</v>
      </c>
      <c r="H4598" t="s">
        <v>28</v>
      </c>
      <c r="I4598">
        <v>11</v>
      </c>
      <c r="J4598" t="s">
        <v>38</v>
      </c>
      <c r="K4598">
        <v>99213</v>
      </c>
      <c r="O4598">
        <v>1</v>
      </c>
      <c r="P4598">
        <v>238.07</v>
      </c>
      <c r="Q4598">
        <v>176.35</v>
      </c>
      <c r="R4598">
        <v>141.08000000000001</v>
      </c>
      <c r="S4598">
        <v>35.270000000000003</v>
      </c>
      <c r="T4598" t="s">
        <v>30</v>
      </c>
      <c r="X4598" t="s">
        <v>43</v>
      </c>
      <c r="Y4598" t="s">
        <v>44</v>
      </c>
      <c r="Z4598" t="s">
        <v>39</v>
      </c>
      <c r="AA4598" t="str">
        <f>IFERROR(_xlfn.XLOOKUP($J4598,avoidable_ed_reference!$A$2:$A$13,avoidable_ed_reference!$C$2:$C$13),"Not Classified")</f>
        <v>Not Classified</v>
      </c>
      <c r="AB4598" t="str">
        <f>IFERROR(_xlfn.XLOOKUP($B4598,enrollment!$A$2:$A$801,enrollment!$I$2:$I$801),"")</f>
        <v>GA</v>
      </c>
      <c r="AC4598">
        <f>IFERROR(_xlfn.XLOOKUP($B4598,enrollment!$A$2:$A$801,enrollment!$L$2:$L$801),"")</f>
        <v>81</v>
      </c>
      <c r="AD4598" t="str" cm="1">
        <f t="array" ref="AD4598">_xlfn.IFS(AC4598="","Unknown",AC4598&lt;18,"0-17",AC4598&lt;35,"18-34",AC4598&lt;50,"35-49",AC4598&lt;65,"50-64",TRUE,"65+")</f>
        <v>65+</v>
      </c>
      <c r="AE4598">
        <f>IFERROR(_xlfn.XLOOKUP($B4598,enrollment!$A$2:$A$801,enrollment!$O$2:$O$801),"")</f>
        <v>8901234567</v>
      </c>
      <c r="AF4598">
        <f>IFERROR(_xlfn.XLOOKUP($AE4598,providers!$B$2:$B$11,providers!$Q$2:$Q$11),"")</f>
        <v>3.7</v>
      </c>
      <c r="AG4598" s="1">
        <f t="shared" si="71"/>
        <v>45566</v>
      </c>
    </row>
    <row r="4599" spans="1:33" x14ac:dyDescent="0.25">
      <c r="A4599" t="s">
        <v>5298</v>
      </c>
      <c r="B4599" t="s">
        <v>5294</v>
      </c>
      <c r="C4599">
        <v>8901234567</v>
      </c>
      <c r="D4599">
        <v>8901234567</v>
      </c>
      <c r="E4599" s="1">
        <v>45376</v>
      </c>
      <c r="F4599" s="1">
        <v>45376</v>
      </c>
      <c r="G4599" s="1">
        <v>45403</v>
      </c>
      <c r="H4599" t="s">
        <v>28</v>
      </c>
      <c r="I4599">
        <v>22</v>
      </c>
      <c r="J4599" t="s">
        <v>29</v>
      </c>
      <c r="K4599">
        <v>90837</v>
      </c>
      <c r="O4599">
        <v>1</v>
      </c>
      <c r="P4599">
        <v>264.47000000000003</v>
      </c>
      <c r="Q4599">
        <v>195.9</v>
      </c>
      <c r="R4599">
        <v>156.72</v>
      </c>
      <c r="S4599">
        <v>39.18</v>
      </c>
      <c r="T4599" t="s">
        <v>30</v>
      </c>
      <c r="X4599" t="s">
        <v>43</v>
      </c>
      <c r="Y4599" t="s">
        <v>44</v>
      </c>
      <c r="Z4599" t="s">
        <v>33</v>
      </c>
      <c r="AA4599" t="str">
        <f>IFERROR(_xlfn.XLOOKUP($J4599,avoidable_ed_reference!$A$2:$A$13,avoidable_ed_reference!$C$2:$C$13),"Not Classified")</f>
        <v>Potentially Avoidable</v>
      </c>
      <c r="AB4599" t="str">
        <f>IFERROR(_xlfn.XLOOKUP($B4599,enrollment!$A$2:$A$801,enrollment!$I$2:$I$801),"")</f>
        <v>GA</v>
      </c>
      <c r="AC4599">
        <f>IFERROR(_xlfn.XLOOKUP($B4599,enrollment!$A$2:$A$801,enrollment!$L$2:$L$801),"")</f>
        <v>81</v>
      </c>
      <c r="AD4599" t="str" cm="1">
        <f t="array" ref="AD4599">_xlfn.IFS(AC4599="","Unknown",AC4599&lt;18,"0-17",AC4599&lt;35,"18-34",AC4599&lt;50,"35-49",AC4599&lt;65,"50-64",TRUE,"65+")</f>
        <v>65+</v>
      </c>
      <c r="AE4599">
        <f>IFERROR(_xlfn.XLOOKUP($B4599,enrollment!$A$2:$A$801,enrollment!$O$2:$O$801),"")</f>
        <v>8901234567</v>
      </c>
      <c r="AF4599">
        <f>IFERROR(_xlfn.XLOOKUP($AE4599,providers!$B$2:$B$11,providers!$Q$2:$Q$11),"")</f>
        <v>3.7</v>
      </c>
      <c r="AG4599" s="1">
        <f t="shared" si="71"/>
        <v>45352</v>
      </c>
    </row>
    <row r="4600" spans="1:33" x14ac:dyDescent="0.25">
      <c r="A4600" t="s">
        <v>5299</v>
      </c>
      <c r="B4600" t="s">
        <v>5294</v>
      </c>
      <c r="C4600">
        <v>2233445566</v>
      </c>
      <c r="D4600">
        <v>2233445566</v>
      </c>
      <c r="E4600" s="1">
        <v>45344</v>
      </c>
      <c r="F4600" s="1">
        <v>45344</v>
      </c>
      <c r="G4600" s="1">
        <v>45375</v>
      </c>
      <c r="H4600" t="s">
        <v>28</v>
      </c>
      <c r="I4600">
        <v>22</v>
      </c>
      <c r="J4600" t="s">
        <v>29</v>
      </c>
      <c r="K4600">
        <v>90837</v>
      </c>
      <c r="O4600">
        <v>1</v>
      </c>
      <c r="P4600">
        <v>246.35</v>
      </c>
      <c r="Q4600">
        <v>182.48</v>
      </c>
      <c r="R4600">
        <v>145.97999999999999</v>
      </c>
      <c r="S4600">
        <v>36.5</v>
      </c>
      <c r="T4600" t="s">
        <v>30</v>
      </c>
      <c r="X4600" t="s">
        <v>43</v>
      </c>
      <c r="Y4600" t="s">
        <v>44</v>
      </c>
      <c r="Z4600" t="s">
        <v>33</v>
      </c>
      <c r="AA4600" t="str">
        <f>IFERROR(_xlfn.XLOOKUP($J4600,avoidable_ed_reference!$A$2:$A$13,avoidable_ed_reference!$C$2:$C$13),"Not Classified")</f>
        <v>Potentially Avoidable</v>
      </c>
      <c r="AB4600" t="str">
        <f>IFERROR(_xlfn.XLOOKUP($B4600,enrollment!$A$2:$A$801,enrollment!$I$2:$I$801),"")</f>
        <v>GA</v>
      </c>
      <c r="AC4600">
        <f>IFERROR(_xlfn.XLOOKUP($B4600,enrollment!$A$2:$A$801,enrollment!$L$2:$L$801),"")</f>
        <v>81</v>
      </c>
      <c r="AD4600" t="str" cm="1">
        <f t="array" ref="AD4600">_xlfn.IFS(AC4600="","Unknown",AC4600&lt;18,"0-17",AC4600&lt;35,"18-34",AC4600&lt;50,"35-49",AC4600&lt;65,"50-64",TRUE,"65+")</f>
        <v>65+</v>
      </c>
      <c r="AE4600">
        <f>IFERROR(_xlfn.XLOOKUP($B4600,enrollment!$A$2:$A$801,enrollment!$O$2:$O$801),"")</f>
        <v>8901234567</v>
      </c>
      <c r="AF4600">
        <f>IFERROR(_xlfn.XLOOKUP($AE4600,providers!$B$2:$B$11,providers!$Q$2:$Q$11),"")</f>
        <v>3.7</v>
      </c>
      <c r="AG4600" s="1">
        <f t="shared" si="71"/>
        <v>45323</v>
      </c>
    </row>
    <row r="4601" spans="1:33" x14ac:dyDescent="0.25">
      <c r="A4601" t="s">
        <v>5300</v>
      </c>
      <c r="B4601" t="s">
        <v>5294</v>
      </c>
      <c r="C4601">
        <v>5678901234</v>
      </c>
      <c r="D4601">
        <v>5678901234</v>
      </c>
      <c r="E4601" s="1">
        <v>45513</v>
      </c>
      <c r="F4601" s="1">
        <v>45513</v>
      </c>
      <c r="G4601" s="1">
        <v>45535</v>
      </c>
      <c r="H4601" t="s">
        <v>28</v>
      </c>
      <c r="I4601">
        <v>20</v>
      </c>
      <c r="J4601" t="s">
        <v>35</v>
      </c>
      <c r="K4601">
        <v>99213</v>
      </c>
      <c r="O4601">
        <v>1</v>
      </c>
      <c r="P4601">
        <v>185.08</v>
      </c>
      <c r="Q4601">
        <v>142.37</v>
      </c>
      <c r="R4601">
        <v>113.9</v>
      </c>
      <c r="S4601">
        <v>28.47</v>
      </c>
      <c r="T4601" t="s">
        <v>30</v>
      </c>
      <c r="X4601" t="s">
        <v>43</v>
      </c>
      <c r="Y4601" t="s">
        <v>44</v>
      </c>
      <c r="Z4601" t="s">
        <v>36</v>
      </c>
      <c r="AA4601" t="str">
        <f>IFERROR(_xlfn.XLOOKUP($J4601,avoidable_ed_reference!$A$2:$A$13,avoidable_ed_reference!$C$2:$C$13),"Not Classified")</f>
        <v>Avoidable</v>
      </c>
      <c r="AB4601" t="str">
        <f>IFERROR(_xlfn.XLOOKUP($B4601,enrollment!$A$2:$A$801,enrollment!$I$2:$I$801),"")</f>
        <v>GA</v>
      </c>
      <c r="AC4601">
        <f>IFERROR(_xlfn.XLOOKUP($B4601,enrollment!$A$2:$A$801,enrollment!$L$2:$L$801),"")</f>
        <v>81</v>
      </c>
      <c r="AD4601" t="str" cm="1">
        <f t="array" ref="AD4601">_xlfn.IFS(AC4601="","Unknown",AC4601&lt;18,"0-17",AC4601&lt;35,"18-34",AC4601&lt;50,"35-49",AC4601&lt;65,"50-64",TRUE,"65+")</f>
        <v>65+</v>
      </c>
      <c r="AE4601">
        <f>IFERROR(_xlfn.XLOOKUP($B4601,enrollment!$A$2:$A$801,enrollment!$O$2:$O$801),"")</f>
        <v>8901234567</v>
      </c>
      <c r="AF4601">
        <f>IFERROR(_xlfn.XLOOKUP($AE4601,providers!$B$2:$B$11,providers!$Q$2:$Q$11),"")</f>
        <v>3.7</v>
      </c>
      <c r="AG4601" s="1">
        <f t="shared" si="71"/>
        <v>45505</v>
      </c>
    </row>
    <row r="4602" spans="1:33" x14ac:dyDescent="0.25">
      <c r="A4602" t="s">
        <v>5301</v>
      </c>
      <c r="B4602" t="s">
        <v>5294</v>
      </c>
      <c r="C4602">
        <v>9012345678</v>
      </c>
      <c r="D4602">
        <v>9012345678</v>
      </c>
      <c r="E4602" s="1">
        <v>45629</v>
      </c>
      <c r="F4602" s="1">
        <v>45629</v>
      </c>
      <c r="G4602" s="1">
        <v>45653</v>
      </c>
      <c r="H4602" t="s">
        <v>59</v>
      </c>
      <c r="J4602" t="s">
        <v>47</v>
      </c>
      <c r="L4602" s="2" t="s">
        <v>82</v>
      </c>
      <c r="M4602" t="s">
        <v>83</v>
      </c>
      <c r="N4602" t="s">
        <v>84</v>
      </c>
      <c r="O4602">
        <v>1</v>
      </c>
      <c r="P4602">
        <v>797.48</v>
      </c>
      <c r="Q4602">
        <v>724.98</v>
      </c>
      <c r="R4602">
        <v>579.98</v>
      </c>
      <c r="S4602">
        <v>145</v>
      </c>
      <c r="T4602" t="s">
        <v>30</v>
      </c>
      <c r="X4602" t="s">
        <v>43</v>
      </c>
      <c r="Y4602" t="s">
        <v>44</v>
      </c>
      <c r="Z4602" t="s">
        <v>64</v>
      </c>
      <c r="AA4602" t="str">
        <f>IFERROR(_xlfn.XLOOKUP($J4602,avoidable_ed_reference!$A$2:$A$13,avoidable_ed_reference!$C$2:$C$13),"Not Classified")</f>
        <v>Not Classified</v>
      </c>
      <c r="AB4602" t="str">
        <f>IFERROR(_xlfn.XLOOKUP($B4602,enrollment!$A$2:$A$801,enrollment!$I$2:$I$801),"")</f>
        <v>GA</v>
      </c>
      <c r="AC4602">
        <f>IFERROR(_xlfn.XLOOKUP($B4602,enrollment!$A$2:$A$801,enrollment!$L$2:$L$801),"")</f>
        <v>81</v>
      </c>
      <c r="AD4602" t="str" cm="1">
        <f t="array" ref="AD4602">_xlfn.IFS(AC4602="","Unknown",AC4602&lt;18,"0-17",AC4602&lt;35,"18-34",AC4602&lt;50,"35-49",AC4602&lt;65,"50-64",TRUE,"65+")</f>
        <v>65+</v>
      </c>
      <c r="AE4602">
        <f>IFERROR(_xlfn.XLOOKUP($B4602,enrollment!$A$2:$A$801,enrollment!$O$2:$O$801),"")</f>
        <v>8901234567</v>
      </c>
      <c r="AF4602">
        <f>IFERROR(_xlfn.XLOOKUP($AE4602,providers!$B$2:$B$11,providers!$Q$2:$Q$11),"")</f>
        <v>3.7</v>
      </c>
      <c r="AG4602" s="1">
        <f t="shared" si="71"/>
        <v>45627</v>
      </c>
    </row>
    <row r="4603" spans="1:33" x14ac:dyDescent="0.25">
      <c r="A4603" t="s">
        <v>5302</v>
      </c>
      <c r="B4603" t="s">
        <v>5303</v>
      </c>
      <c r="C4603">
        <v>7890123456</v>
      </c>
      <c r="D4603">
        <v>7890123456</v>
      </c>
      <c r="E4603" s="1">
        <v>45361</v>
      </c>
      <c r="F4603" s="1">
        <v>45361</v>
      </c>
      <c r="G4603" s="1">
        <v>45383</v>
      </c>
      <c r="H4603" t="s">
        <v>28</v>
      </c>
      <c r="I4603">
        <v>23</v>
      </c>
      <c r="J4603" t="s">
        <v>184</v>
      </c>
      <c r="K4603">
        <v>99284</v>
      </c>
      <c r="O4603">
        <v>1</v>
      </c>
      <c r="P4603">
        <v>2320.29</v>
      </c>
      <c r="Q4603">
        <v>1289.05</v>
      </c>
      <c r="R4603">
        <v>1031.24</v>
      </c>
      <c r="S4603">
        <v>257.81</v>
      </c>
      <c r="T4603" t="s">
        <v>30</v>
      </c>
      <c r="X4603" t="s">
        <v>31</v>
      </c>
      <c r="Y4603" t="s">
        <v>32</v>
      </c>
      <c r="Z4603" t="s">
        <v>45</v>
      </c>
      <c r="AA4603" t="str">
        <f>IFERROR(_xlfn.XLOOKUP($J4603,avoidable_ed_reference!$A$2:$A$13,avoidable_ed_reference!$C$2:$C$13),"Not Classified")</f>
        <v>Non-Avoidable</v>
      </c>
      <c r="AB4603" t="str">
        <f>IFERROR(_xlfn.XLOOKUP($B4603,enrollment!$A$2:$A$801,enrollment!$I$2:$I$801),"")</f>
        <v>GA</v>
      </c>
      <c r="AC4603">
        <f>IFERROR(_xlfn.XLOOKUP($B4603,enrollment!$A$2:$A$801,enrollment!$L$2:$L$801),"")</f>
        <v>30</v>
      </c>
      <c r="AD4603" t="str" cm="1">
        <f t="array" ref="AD4603">_xlfn.IFS(AC4603="","Unknown",AC4603&lt;18,"0-17",AC4603&lt;35,"18-34",AC4603&lt;50,"35-49",AC4603&lt;65,"50-64",TRUE,"65+")</f>
        <v>18-34</v>
      </c>
      <c r="AE4603">
        <f>IFERROR(_xlfn.XLOOKUP($B4603,enrollment!$A$2:$A$801,enrollment!$O$2:$O$801),"")</f>
        <v>8901234567</v>
      </c>
      <c r="AF4603">
        <f>IFERROR(_xlfn.XLOOKUP($AE4603,providers!$B$2:$B$11,providers!$Q$2:$Q$11),"")</f>
        <v>3.7</v>
      </c>
      <c r="AG4603" s="1">
        <f t="shared" si="71"/>
        <v>45352</v>
      </c>
    </row>
    <row r="4604" spans="1:33" x14ac:dyDescent="0.25">
      <c r="A4604" t="s">
        <v>5304</v>
      </c>
      <c r="B4604" t="s">
        <v>5303</v>
      </c>
      <c r="C4604">
        <v>9012345678</v>
      </c>
      <c r="D4604">
        <v>9012345678</v>
      </c>
      <c r="E4604" s="1">
        <v>45517</v>
      </c>
      <c r="F4604" s="1">
        <v>45517</v>
      </c>
      <c r="G4604" s="1">
        <v>45552</v>
      </c>
      <c r="H4604" t="s">
        <v>67</v>
      </c>
      <c r="I4604">
        <v>21</v>
      </c>
      <c r="J4604" t="s">
        <v>42</v>
      </c>
      <c r="K4604">
        <v>99223</v>
      </c>
      <c r="O4604">
        <v>1</v>
      </c>
      <c r="P4604">
        <v>26802.17</v>
      </c>
      <c r="Q4604">
        <v>17291.72</v>
      </c>
      <c r="R4604">
        <v>13833.38</v>
      </c>
      <c r="S4604">
        <v>3458.34</v>
      </c>
      <c r="T4604" t="s">
        <v>30</v>
      </c>
      <c r="V4604">
        <v>1</v>
      </c>
      <c r="W4604" s="2" t="s">
        <v>68</v>
      </c>
      <c r="X4604" t="s">
        <v>31</v>
      </c>
      <c r="Y4604" t="s">
        <v>32</v>
      </c>
      <c r="Z4604" t="s">
        <v>69</v>
      </c>
      <c r="AA4604" t="str">
        <f>IFERROR(_xlfn.XLOOKUP($J4604,avoidable_ed_reference!$A$2:$A$13,avoidable_ed_reference!$C$2:$C$13),"Not Classified")</f>
        <v>Non-Avoidable</v>
      </c>
      <c r="AB4604" t="str">
        <f>IFERROR(_xlfn.XLOOKUP($B4604,enrollment!$A$2:$A$801,enrollment!$I$2:$I$801),"")</f>
        <v>GA</v>
      </c>
      <c r="AC4604">
        <f>IFERROR(_xlfn.XLOOKUP($B4604,enrollment!$A$2:$A$801,enrollment!$L$2:$L$801),"")</f>
        <v>30</v>
      </c>
      <c r="AD4604" t="str" cm="1">
        <f t="array" ref="AD4604">_xlfn.IFS(AC4604="","Unknown",AC4604&lt;18,"0-17",AC4604&lt;35,"18-34",AC4604&lt;50,"35-49",AC4604&lt;65,"50-64",TRUE,"65+")</f>
        <v>18-34</v>
      </c>
      <c r="AE4604">
        <f>IFERROR(_xlfn.XLOOKUP($B4604,enrollment!$A$2:$A$801,enrollment!$O$2:$O$801),"")</f>
        <v>8901234567</v>
      </c>
      <c r="AF4604">
        <f>IFERROR(_xlfn.XLOOKUP($AE4604,providers!$B$2:$B$11,providers!$Q$2:$Q$11),"")</f>
        <v>3.7</v>
      </c>
      <c r="AG4604" s="1">
        <f t="shared" si="71"/>
        <v>45505</v>
      </c>
    </row>
    <row r="4605" spans="1:33" x14ac:dyDescent="0.25">
      <c r="A4605" t="s">
        <v>5305</v>
      </c>
      <c r="B4605" t="s">
        <v>5303</v>
      </c>
      <c r="C4605">
        <v>2345678901</v>
      </c>
      <c r="D4605">
        <v>2345678901</v>
      </c>
      <c r="E4605" s="1">
        <v>45552</v>
      </c>
      <c r="F4605" s="1">
        <v>45552</v>
      </c>
      <c r="G4605" s="1">
        <v>45569</v>
      </c>
      <c r="H4605" t="s">
        <v>28</v>
      </c>
      <c r="I4605">
        <v>23</v>
      </c>
      <c r="J4605" t="s">
        <v>91</v>
      </c>
      <c r="K4605">
        <v>99284</v>
      </c>
      <c r="O4605">
        <v>1</v>
      </c>
      <c r="P4605">
        <v>2211.2800000000002</v>
      </c>
      <c r="Q4605">
        <v>1228.49</v>
      </c>
      <c r="R4605">
        <v>982.79</v>
      </c>
      <c r="S4605">
        <v>245.7</v>
      </c>
      <c r="T4605" t="s">
        <v>30</v>
      </c>
      <c r="X4605" t="s">
        <v>31</v>
      </c>
      <c r="Y4605" t="s">
        <v>32</v>
      </c>
      <c r="Z4605" t="s">
        <v>45</v>
      </c>
      <c r="AA4605" t="str">
        <f>IFERROR(_xlfn.XLOOKUP($J4605,avoidable_ed_reference!$A$2:$A$13,avoidable_ed_reference!$C$2:$C$13),"Not Classified")</f>
        <v>Avoidable</v>
      </c>
      <c r="AB4605" t="str">
        <f>IFERROR(_xlfn.XLOOKUP($B4605,enrollment!$A$2:$A$801,enrollment!$I$2:$I$801),"")</f>
        <v>GA</v>
      </c>
      <c r="AC4605">
        <f>IFERROR(_xlfn.XLOOKUP($B4605,enrollment!$A$2:$A$801,enrollment!$L$2:$L$801),"")</f>
        <v>30</v>
      </c>
      <c r="AD4605" t="str" cm="1">
        <f t="array" ref="AD4605">_xlfn.IFS(AC4605="","Unknown",AC4605&lt;18,"0-17",AC4605&lt;35,"18-34",AC4605&lt;50,"35-49",AC4605&lt;65,"50-64",TRUE,"65+")</f>
        <v>18-34</v>
      </c>
      <c r="AE4605">
        <f>IFERROR(_xlfn.XLOOKUP($B4605,enrollment!$A$2:$A$801,enrollment!$O$2:$O$801),"")</f>
        <v>8901234567</v>
      </c>
      <c r="AF4605">
        <f>IFERROR(_xlfn.XLOOKUP($AE4605,providers!$B$2:$B$11,providers!$Q$2:$Q$11),"")</f>
        <v>3.7</v>
      </c>
      <c r="AG4605" s="1">
        <f t="shared" si="71"/>
        <v>45536</v>
      </c>
    </row>
    <row r="4606" spans="1:33" x14ac:dyDescent="0.25">
      <c r="A4606" t="s">
        <v>5306</v>
      </c>
      <c r="B4606" t="s">
        <v>5303</v>
      </c>
      <c r="C4606">
        <v>9012345678</v>
      </c>
      <c r="D4606">
        <v>9012345678</v>
      </c>
      <c r="E4606" s="1">
        <v>45459</v>
      </c>
      <c r="F4606" s="1">
        <v>45459</v>
      </c>
      <c r="G4606" s="1">
        <v>45491</v>
      </c>
      <c r="H4606" t="s">
        <v>67</v>
      </c>
      <c r="I4606">
        <v>21</v>
      </c>
      <c r="J4606" t="s">
        <v>99</v>
      </c>
      <c r="K4606">
        <v>99223</v>
      </c>
      <c r="O4606">
        <v>1</v>
      </c>
      <c r="P4606">
        <v>25621.7</v>
      </c>
      <c r="Q4606">
        <v>16530.13</v>
      </c>
      <c r="R4606">
        <v>13224.1</v>
      </c>
      <c r="S4606">
        <v>3306.03</v>
      </c>
      <c r="T4606" t="s">
        <v>30</v>
      </c>
      <c r="V4606">
        <v>1</v>
      </c>
      <c r="W4606" s="2" t="s">
        <v>68</v>
      </c>
      <c r="X4606" t="s">
        <v>31</v>
      </c>
      <c r="Y4606" t="s">
        <v>32</v>
      </c>
      <c r="Z4606" t="s">
        <v>69</v>
      </c>
      <c r="AA4606" t="str">
        <f>IFERROR(_xlfn.XLOOKUP($J4606,avoidable_ed_reference!$A$2:$A$13,avoidable_ed_reference!$C$2:$C$13),"Not Classified")</f>
        <v>Not Classified</v>
      </c>
      <c r="AB4606" t="str">
        <f>IFERROR(_xlfn.XLOOKUP($B4606,enrollment!$A$2:$A$801,enrollment!$I$2:$I$801),"")</f>
        <v>GA</v>
      </c>
      <c r="AC4606">
        <f>IFERROR(_xlfn.XLOOKUP($B4606,enrollment!$A$2:$A$801,enrollment!$L$2:$L$801),"")</f>
        <v>30</v>
      </c>
      <c r="AD4606" t="str" cm="1">
        <f t="array" ref="AD4606">_xlfn.IFS(AC4606="","Unknown",AC4606&lt;18,"0-17",AC4606&lt;35,"18-34",AC4606&lt;50,"35-49",AC4606&lt;65,"50-64",TRUE,"65+")</f>
        <v>18-34</v>
      </c>
      <c r="AE4606">
        <f>IFERROR(_xlfn.XLOOKUP($B4606,enrollment!$A$2:$A$801,enrollment!$O$2:$O$801),"")</f>
        <v>8901234567</v>
      </c>
      <c r="AF4606">
        <f>IFERROR(_xlfn.XLOOKUP($AE4606,providers!$B$2:$B$11,providers!$Q$2:$Q$11),"")</f>
        <v>3.7</v>
      </c>
      <c r="AG4606" s="1">
        <f t="shared" si="71"/>
        <v>45444</v>
      </c>
    </row>
    <row r="4607" spans="1:33" x14ac:dyDescent="0.25">
      <c r="A4607" t="s">
        <v>5307</v>
      </c>
      <c r="B4607" t="s">
        <v>5303</v>
      </c>
      <c r="C4607">
        <v>9012345678</v>
      </c>
      <c r="D4607">
        <v>9012345678</v>
      </c>
      <c r="E4607" s="1">
        <v>45527</v>
      </c>
      <c r="F4607" s="1">
        <v>45527</v>
      </c>
      <c r="G4607" s="1">
        <v>45549</v>
      </c>
      <c r="H4607" t="s">
        <v>59</v>
      </c>
      <c r="J4607" t="s">
        <v>47</v>
      </c>
      <c r="L4607" s="2" t="s">
        <v>61</v>
      </c>
      <c r="M4607" t="s">
        <v>62</v>
      </c>
      <c r="N4607" t="s">
        <v>63</v>
      </c>
      <c r="O4607">
        <v>1</v>
      </c>
      <c r="P4607">
        <v>1069.01</v>
      </c>
      <c r="Q4607">
        <v>971.83</v>
      </c>
      <c r="R4607">
        <v>777.46</v>
      </c>
      <c r="S4607">
        <v>194.37</v>
      </c>
      <c r="T4607" t="s">
        <v>30</v>
      </c>
      <c r="X4607" t="s">
        <v>31</v>
      </c>
      <c r="Y4607" t="s">
        <v>32</v>
      </c>
      <c r="Z4607" t="s">
        <v>64</v>
      </c>
      <c r="AA4607" t="str">
        <f>IFERROR(_xlfn.XLOOKUP($J4607,avoidable_ed_reference!$A$2:$A$13,avoidable_ed_reference!$C$2:$C$13),"Not Classified")</f>
        <v>Not Classified</v>
      </c>
      <c r="AB4607" t="str">
        <f>IFERROR(_xlfn.XLOOKUP($B4607,enrollment!$A$2:$A$801,enrollment!$I$2:$I$801),"")</f>
        <v>GA</v>
      </c>
      <c r="AC4607">
        <f>IFERROR(_xlfn.XLOOKUP($B4607,enrollment!$A$2:$A$801,enrollment!$L$2:$L$801),"")</f>
        <v>30</v>
      </c>
      <c r="AD4607" t="str" cm="1">
        <f t="array" ref="AD4607">_xlfn.IFS(AC4607="","Unknown",AC4607&lt;18,"0-17",AC4607&lt;35,"18-34",AC4607&lt;50,"35-49",AC4607&lt;65,"50-64",TRUE,"65+")</f>
        <v>18-34</v>
      </c>
      <c r="AE4607">
        <f>IFERROR(_xlfn.XLOOKUP($B4607,enrollment!$A$2:$A$801,enrollment!$O$2:$O$801),"")</f>
        <v>8901234567</v>
      </c>
      <c r="AF4607">
        <f>IFERROR(_xlfn.XLOOKUP($AE4607,providers!$B$2:$B$11,providers!$Q$2:$Q$11),"")</f>
        <v>3.7</v>
      </c>
      <c r="AG4607" s="1">
        <f t="shared" si="71"/>
        <v>45505</v>
      </c>
    </row>
    <row r="4608" spans="1:33" x14ac:dyDescent="0.25">
      <c r="A4608" t="s">
        <v>5308</v>
      </c>
      <c r="B4608" t="s">
        <v>5309</v>
      </c>
      <c r="C4608">
        <v>3456789012</v>
      </c>
      <c r="D4608">
        <v>3456789012</v>
      </c>
      <c r="E4608" s="1">
        <v>45630</v>
      </c>
      <c r="F4608" s="1">
        <v>45630</v>
      </c>
      <c r="G4608" s="1">
        <v>45645</v>
      </c>
      <c r="H4608" t="s">
        <v>67</v>
      </c>
      <c r="I4608">
        <v>21</v>
      </c>
      <c r="J4608" t="s">
        <v>80</v>
      </c>
      <c r="K4608">
        <v>99223</v>
      </c>
      <c r="O4608">
        <v>1</v>
      </c>
      <c r="P4608">
        <v>25286.41</v>
      </c>
      <c r="Q4608">
        <v>16313.81</v>
      </c>
      <c r="R4608">
        <v>13051.05</v>
      </c>
      <c r="S4608">
        <v>3262.76</v>
      </c>
      <c r="T4608" t="s">
        <v>30</v>
      </c>
      <c r="V4608">
        <v>1</v>
      </c>
      <c r="W4608" s="2" t="s">
        <v>68</v>
      </c>
      <c r="X4608" t="s">
        <v>31</v>
      </c>
      <c r="Y4608" t="s">
        <v>32</v>
      </c>
      <c r="Z4608" t="s">
        <v>69</v>
      </c>
      <c r="AA4608" t="str">
        <f>IFERROR(_xlfn.XLOOKUP($J4608,avoidable_ed_reference!$A$2:$A$13,avoidable_ed_reference!$C$2:$C$13),"Not Classified")</f>
        <v>Non-Avoidable</v>
      </c>
      <c r="AB4608" t="str">
        <f>IFERROR(_xlfn.XLOOKUP($B4608,enrollment!$A$2:$A$801,enrollment!$I$2:$I$801),"")</f>
        <v>GA</v>
      </c>
      <c r="AC4608">
        <f>IFERROR(_xlfn.XLOOKUP($B4608,enrollment!$A$2:$A$801,enrollment!$L$2:$L$801),"")</f>
        <v>41</v>
      </c>
      <c r="AD4608" t="str" cm="1">
        <f t="array" ref="AD4608">_xlfn.IFS(AC4608="","Unknown",AC4608&lt;18,"0-17",AC4608&lt;35,"18-34",AC4608&lt;50,"35-49",AC4608&lt;65,"50-64",TRUE,"65+")</f>
        <v>35-49</v>
      </c>
      <c r="AE4608">
        <f>IFERROR(_xlfn.XLOOKUP($B4608,enrollment!$A$2:$A$801,enrollment!$O$2:$O$801),"")</f>
        <v>8901234567</v>
      </c>
      <c r="AF4608">
        <f>IFERROR(_xlfn.XLOOKUP($AE4608,providers!$B$2:$B$11,providers!$Q$2:$Q$11),"")</f>
        <v>3.7</v>
      </c>
      <c r="AG4608" s="1">
        <f t="shared" si="71"/>
        <v>45627</v>
      </c>
    </row>
    <row r="4609" spans="1:33" x14ac:dyDescent="0.25">
      <c r="A4609" t="s">
        <v>5310</v>
      </c>
      <c r="B4609" t="s">
        <v>5309</v>
      </c>
      <c r="C4609">
        <v>8901234567</v>
      </c>
      <c r="D4609">
        <v>8901234567</v>
      </c>
      <c r="E4609" s="1">
        <v>45418</v>
      </c>
      <c r="F4609" s="1">
        <v>45418</v>
      </c>
      <c r="G4609" s="1">
        <v>45445</v>
      </c>
      <c r="H4609" t="s">
        <v>28</v>
      </c>
      <c r="I4609">
        <v>11</v>
      </c>
      <c r="J4609" t="s">
        <v>38</v>
      </c>
      <c r="K4609">
        <v>99213</v>
      </c>
      <c r="O4609">
        <v>1</v>
      </c>
      <c r="P4609">
        <v>214.74</v>
      </c>
      <c r="Q4609">
        <v>159.07</v>
      </c>
      <c r="R4609">
        <v>127.26</v>
      </c>
      <c r="S4609">
        <v>31.81</v>
      </c>
      <c r="T4609" t="s">
        <v>30</v>
      </c>
      <c r="X4609" t="s">
        <v>31</v>
      </c>
      <c r="Y4609" t="s">
        <v>32</v>
      </c>
      <c r="Z4609" t="s">
        <v>39</v>
      </c>
      <c r="AA4609" t="str">
        <f>IFERROR(_xlfn.XLOOKUP($J4609,avoidable_ed_reference!$A$2:$A$13,avoidable_ed_reference!$C$2:$C$13),"Not Classified")</f>
        <v>Not Classified</v>
      </c>
      <c r="AB4609" t="str">
        <f>IFERROR(_xlfn.XLOOKUP($B4609,enrollment!$A$2:$A$801,enrollment!$I$2:$I$801),"")</f>
        <v>GA</v>
      </c>
      <c r="AC4609">
        <f>IFERROR(_xlfn.XLOOKUP($B4609,enrollment!$A$2:$A$801,enrollment!$L$2:$L$801),"")</f>
        <v>41</v>
      </c>
      <c r="AD4609" t="str" cm="1">
        <f t="array" ref="AD4609">_xlfn.IFS(AC4609="","Unknown",AC4609&lt;18,"0-17",AC4609&lt;35,"18-34",AC4609&lt;50,"35-49",AC4609&lt;65,"50-64",TRUE,"65+")</f>
        <v>35-49</v>
      </c>
      <c r="AE4609">
        <f>IFERROR(_xlfn.XLOOKUP($B4609,enrollment!$A$2:$A$801,enrollment!$O$2:$O$801),"")</f>
        <v>8901234567</v>
      </c>
      <c r="AF4609">
        <f>IFERROR(_xlfn.XLOOKUP($AE4609,providers!$B$2:$B$11,providers!$Q$2:$Q$11),"")</f>
        <v>3.7</v>
      </c>
      <c r="AG4609" s="1">
        <f t="shared" si="71"/>
        <v>45413</v>
      </c>
    </row>
    <row r="4610" spans="1:33" x14ac:dyDescent="0.25">
      <c r="A4610" t="s">
        <v>5311</v>
      </c>
      <c r="B4610" t="s">
        <v>5309</v>
      </c>
      <c r="C4610">
        <v>8901234567</v>
      </c>
      <c r="D4610">
        <v>8901234567</v>
      </c>
      <c r="E4610" s="1">
        <v>45625</v>
      </c>
      <c r="F4610" s="1">
        <v>45625</v>
      </c>
      <c r="G4610" s="1">
        <v>45649</v>
      </c>
      <c r="H4610" t="s">
        <v>28</v>
      </c>
      <c r="I4610">
        <v>11</v>
      </c>
      <c r="J4610" t="s">
        <v>35</v>
      </c>
      <c r="K4610">
        <v>99213</v>
      </c>
      <c r="O4610">
        <v>1</v>
      </c>
      <c r="P4610">
        <v>215.5</v>
      </c>
      <c r="Q4610">
        <v>159.63</v>
      </c>
      <c r="R4610">
        <v>127.7</v>
      </c>
      <c r="S4610">
        <v>31.93</v>
      </c>
      <c r="T4610" t="s">
        <v>30</v>
      </c>
      <c r="X4610" t="s">
        <v>31</v>
      </c>
      <c r="Y4610" t="s">
        <v>32</v>
      </c>
      <c r="Z4610" t="s">
        <v>39</v>
      </c>
      <c r="AA4610" t="str">
        <f>IFERROR(_xlfn.XLOOKUP($J4610,avoidable_ed_reference!$A$2:$A$13,avoidable_ed_reference!$C$2:$C$13),"Not Classified")</f>
        <v>Avoidable</v>
      </c>
      <c r="AB4610" t="str">
        <f>IFERROR(_xlfn.XLOOKUP($B4610,enrollment!$A$2:$A$801,enrollment!$I$2:$I$801),"")</f>
        <v>GA</v>
      </c>
      <c r="AC4610">
        <f>IFERROR(_xlfn.XLOOKUP($B4610,enrollment!$A$2:$A$801,enrollment!$L$2:$L$801),"")</f>
        <v>41</v>
      </c>
      <c r="AD4610" t="str" cm="1">
        <f t="array" ref="AD4610">_xlfn.IFS(AC4610="","Unknown",AC4610&lt;18,"0-17",AC4610&lt;35,"18-34",AC4610&lt;50,"35-49",AC4610&lt;65,"50-64",TRUE,"65+")</f>
        <v>35-49</v>
      </c>
      <c r="AE4610">
        <f>IFERROR(_xlfn.XLOOKUP($B4610,enrollment!$A$2:$A$801,enrollment!$O$2:$O$801),"")</f>
        <v>8901234567</v>
      </c>
      <c r="AF4610">
        <f>IFERROR(_xlfn.XLOOKUP($AE4610,providers!$B$2:$B$11,providers!$Q$2:$Q$11),"")</f>
        <v>3.7</v>
      </c>
      <c r="AG4610" s="1">
        <f t="shared" si="71"/>
        <v>45597</v>
      </c>
    </row>
    <row r="4611" spans="1:33" x14ac:dyDescent="0.25">
      <c r="A4611" t="s">
        <v>5312</v>
      </c>
      <c r="B4611" t="s">
        <v>5309</v>
      </c>
      <c r="C4611">
        <v>8901234567</v>
      </c>
      <c r="D4611">
        <v>8901234567</v>
      </c>
      <c r="E4611" s="1">
        <v>45404</v>
      </c>
      <c r="F4611" s="1">
        <v>45404</v>
      </c>
      <c r="G4611" s="1">
        <v>45418</v>
      </c>
      <c r="H4611" t="s">
        <v>28</v>
      </c>
      <c r="I4611">
        <v>11</v>
      </c>
      <c r="J4611" t="s">
        <v>38</v>
      </c>
      <c r="K4611">
        <v>99213</v>
      </c>
      <c r="O4611">
        <v>1</v>
      </c>
      <c r="P4611">
        <v>240.39</v>
      </c>
      <c r="Q4611">
        <v>178.07</v>
      </c>
      <c r="R4611">
        <v>142.46</v>
      </c>
      <c r="S4611">
        <v>35.61</v>
      </c>
      <c r="T4611" t="s">
        <v>30</v>
      </c>
      <c r="X4611" t="s">
        <v>31</v>
      </c>
      <c r="Y4611" t="s">
        <v>32</v>
      </c>
      <c r="Z4611" t="s">
        <v>39</v>
      </c>
      <c r="AA4611" t="str">
        <f>IFERROR(_xlfn.XLOOKUP($J4611,avoidable_ed_reference!$A$2:$A$13,avoidable_ed_reference!$C$2:$C$13),"Not Classified")</f>
        <v>Not Classified</v>
      </c>
      <c r="AB4611" t="str">
        <f>IFERROR(_xlfn.XLOOKUP($B4611,enrollment!$A$2:$A$801,enrollment!$I$2:$I$801),"")</f>
        <v>GA</v>
      </c>
      <c r="AC4611">
        <f>IFERROR(_xlfn.XLOOKUP($B4611,enrollment!$A$2:$A$801,enrollment!$L$2:$L$801),"")</f>
        <v>41</v>
      </c>
      <c r="AD4611" t="str" cm="1">
        <f t="array" ref="AD4611">_xlfn.IFS(AC4611="","Unknown",AC4611&lt;18,"0-17",AC4611&lt;35,"18-34",AC4611&lt;50,"35-49",AC4611&lt;65,"50-64",TRUE,"65+")</f>
        <v>35-49</v>
      </c>
      <c r="AE4611">
        <f>IFERROR(_xlfn.XLOOKUP($B4611,enrollment!$A$2:$A$801,enrollment!$O$2:$O$801),"")</f>
        <v>8901234567</v>
      </c>
      <c r="AF4611">
        <f>IFERROR(_xlfn.XLOOKUP($AE4611,providers!$B$2:$B$11,providers!$Q$2:$Q$11),"")</f>
        <v>3.7</v>
      </c>
      <c r="AG4611" s="1">
        <f t="shared" ref="AG4611:AG4674" si="72">EOMONTH(E4611,-1)+1</f>
        <v>45383</v>
      </c>
    </row>
    <row r="4612" spans="1:33" x14ac:dyDescent="0.25">
      <c r="A4612" t="s">
        <v>5313</v>
      </c>
      <c r="B4612" t="s">
        <v>5309</v>
      </c>
      <c r="C4612">
        <v>2233445566</v>
      </c>
      <c r="D4612">
        <v>2233445566</v>
      </c>
      <c r="E4612" s="1">
        <v>45583</v>
      </c>
      <c r="F4612" s="1">
        <v>45583</v>
      </c>
      <c r="G4612" s="1">
        <v>45616</v>
      </c>
      <c r="H4612" t="s">
        <v>28</v>
      </c>
      <c r="I4612">
        <v>23</v>
      </c>
      <c r="J4612" t="s">
        <v>91</v>
      </c>
      <c r="K4612">
        <v>99284</v>
      </c>
      <c r="O4612">
        <v>1</v>
      </c>
      <c r="P4612">
        <v>2014.42</v>
      </c>
      <c r="Q4612">
        <v>1119.1199999999999</v>
      </c>
      <c r="R4612">
        <v>895.3</v>
      </c>
      <c r="S4612">
        <v>223.82</v>
      </c>
      <c r="T4612" t="s">
        <v>30</v>
      </c>
      <c r="X4612" t="s">
        <v>31</v>
      </c>
      <c r="Y4612" t="s">
        <v>32</v>
      </c>
      <c r="Z4612" t="s">
        <v>45</v>
      </c>
      <c r="AA4612" t="str">
        <f>IFERROR(_xlfn.XLOOKUP($J4612,avoidable_ed_reference!$A$2:$A$13,avoidable_ed_reference!$C$2:$C$13),"Not Classified")</f>
        <v>Avoidable</v>
      </c>
      <c r="AB4612" t="str">
        <f>IFERROR(_xlfn.XLOOKUP($B4612,enrollment!$A$2:$A$801,enrollment!$I$2:$I$801),"")</f>
        <v>GA</v>
      </c>
      <c r="AC4612">
        <f>IFERROR(_xlfn.XLOOKUP($B4612,enrollment!$A$2:$A$801,enrollment!$L$2:$L$801),"")</f>
        <v>41</v>
      </c>
      <c r="AD4612" t="str" cm="1">
        <f t="array" ref="AD4612">_xlfn.IFS(AC4612="","Unknown",AC4612&lt;18,"0-17",AC4612&lt;35,"18-34",AC4612&lt;50,"35-49",AC4612&lt;65,"50-64",TRUE,"65+")</f>
        <v>35-49</v>
      </c>
      <c r="AE4612">
        <f>IFERROR(_xlfn.XLOOKUP($B4612,enrollment!$A$2:$A$801,enrollment!$O$2:$O$801),"")</f>
        <v>8901234567</v>
      </c>
      <c r="AF4612">
        <f>IFERROR(_xlfn.XLOOKUP($AE4612,providers!$B$2:$B$11,providers!$Q$2:$Q$11),"")</f>
        <v>3.7</v>
      </c>
      <c r="AG4612" s="1">
        <f t="shared" si="72"/>
        <v>45566</v>
      </c>
    </row>
    <row r="4613" spans="1:33" x14ac:dyDescent="0.25">
      <c r="A4613" t="s">
        <v>5314</v>
      </c>
      <c r="B4613" t="s">
        <v>5309</v>
      </c>
      <c r="C4613">
        <v>8901234567</v>
      </c>
      <c r="D4613">
        <v>8901234567</v>
      </c>
      <c r="E4613" s="1">
        <v>45294</v>
      </c>
      <c r="F4613" s="1">
        <v>45294</v>
      </c>
      <c r="G4613" s="1">
        <v>45326</v>
      </c>
      <c r="H4613" t="s">
        <v>28</v>
      </c>
      <c r="I4613">
        <v>11</v>
      </c>
      <c r="J4613" t="s">
        <v>35</v>
      </c>
      <c r="K4613">
        <v>99213</v>
      </c>
      <c r="O4613">
        <v>1</v>
      </c>
      <c r="P4613">
        <v>192.01</v>
      </c>
      <c r="Q4613">
        <v>142.22999999999999</v>
      </c>
      <c r="R4613">
        <v>113.78</v>
      </c>
      <c r="S4613">
        <v>28.45</v>
      </c>
      <c r="T4613" t="s">
        <v>30</v>
      </c>
      <c r="X4613" t="s">
        <v>31</v>
      </c>
      <c r="Y4613" t="s">
        <v>32</v>
      </c>
      <c r="Z4613" t="s">
        <v>39</v>
      </c>
      <c r="AA4613" t="str">
        <f>IFERROR(_xlfn.XLOOKUP($J4613,avoidable_ed_reference!$A$2:$A$13,avoidable_ed_reference!$C$2:$C$13),"Not Classified")</f>
        <v>Avoidable</v>
      </c>
      <c r="AB4613" t="str">
        <f>IFERROR(_xlfn.XLOOKUP($B4613,enrollment!$A$2:$A$801,enrollment!$I$2:$I$801),"")</f>
        <v>GA</v>
      </c>
      <c r="AC4613">
        <f>IFERROR(_xlfn.XLOOKUP($B4613,enrollment!$A$2:$A$801,enrollment!$L$2:$L$801),"")</f>
        <v>41</v>
      </c>
      <c r="AD4613" t="str" cm="1">
        <f t="array" ref="AD4613">_xlfn.IFS(AC4613="","Unknown",AC4613&lt;18,"0-17",AC4613&lt;35,"18-34",AC4613&lt;50,"35-49",AC4613&lt;65,"50-64",TRUE,"65+")</f>
        <v>35-49</v>
      </c>
      <c r="AE4613">
        <f>IFERROR(_xlfn.XLOOKUP($B4613,enrollment!$A$2:$A$801,enrollment!$O$2:$O$801),"")</f>
        <v>8901234567</v>
      </c>
      <c r="AF4613">
        <f>IFERROR(_xlfn.XLOOKUP($AE4613,providers!$B$2:$B$11,providers!$Q$2:$Q$11),"")</f>
        <v>3.7</v>
      </c>
      <c r="AG4613" s="1">
        <f t="shared" si="72"/>
        <v>45292</v>
      </c>
    </row>
    <row r="4614" spans="1:33" x14ac:dyDescent="0.25">
      <c r="A4614" t="s">
        <v>5315</v>
      </c>
      <c r="B4614" t="s">
        <v>5316</v>
      </c>
      <c r="C4614">
        <v>2345678901</v>
      </c>
      <c r="D4614">
        <v>2345678901</v>
      </c>
      <c r="E4614" s="1">
        <v>45332</v>
      </c>
      <c r="F4614" s="1">
        <v>45332</v>
      </c>
      <c r="G4614" s="1">
        <v>45352</v>
      </c>
      <c r="H4614" t="s">
        <v>28</v>
      </c>
      <c r="I4614">
        <v>11</v>
      </c>
      <c r="J4614" t="s">
        <v>35</v>
      </c>
      <c r="K4614">
        <v>99213</v>
      </c>
      <c r="O4614">
        <v>1</v>
      </c>
      <c r="P4614">
        <v>234.32</v>
      </c>
      <c r="Q4614">
        <v>173.57</v>
      </c>
      <c r="R4614">
        <v>138.86000000000001</v>
      </c>
      <c r="S4614">
        <v>34.71</v>
      </c>
      <c r="T4614" t="s">
        <v>30</v>
      </c>
      <c r="X4614" t="s">
        <v>43</v>
      </c>
      <c r="Y4614" t="s">
        <v>44</v>
      </c>
      <c r="Z4614" t="s">
        <v>39</v>
      </c>
      <c r="AA4614" t="str">
        <f>IFERROR(_xlfn.XLOOKUP($J4614,avoidable_ed_reference!$A$2:$A$13,avoidable_ed_reference!$C$2:$C$13),"Not Classified")</f>
        <v>Avoidable</v>
      </c>
      <c r="AB4614" t="str">
        <f>IFERROR(_xlfn.XLOOKUP($B4614,enrollment!$A$2:$A$801,enrollment!$I$2:$I$801),"")</f>
        <v>OH</v>
      </c>
      <c r="AC4614">
        <f>IFERROR(_xlfn.XLOOKUP($B4614,enrollment!$A$2:$A$801,enrollment!$L$2:$L$801),"")</f>
        <v>53</v>
      </c>
      <c r="AD4614" t="str" cm="1">
        <f t="array" ref="AD4614">_xlfn.IFS(AC4614="","Unknown",AC4614&lt;18,"0-17",AC4614&lt;35,"18-34",AC4614&lt;50,"35-49",AC4614&lt;65,"50-64",TRUE,"65+")</f>
        <v>50-64</v>
      </c>
      <c r="AE4614">
        <f>IFERROR(_xlfn.XLOOKUP($B4614,enrollment!$A$2:$A$801,enrollment!$O$2:$O$801),"")</f>
        <v>2345678901</v>
      </c>
      <c r="AF4614">
        <f>IFERROR(_xlfn.XLOOKUP($AE4614,providers!$B$2:$B$11,providers!$Q$2:$Q$11),"")</f>
        <v>4.2</v>
      </c>
      <c r="AG4614" s="1">
        <f t="shared" si="72"/>
        <v>45323</v>
      </c>
    </row>
    <row r="4615" spans="1:33" x14ac:dyDescent="0.25">
      <c r="A4615" t="s">
        <v>5317</v>
      </c>
      <c r="B4615" t="s">
        <v>5316</v>
      </c>
      <c r="C4615">
        <v>5678901234</v>
      </c>
      <c r="D4615">
        <v>5678901234</v>
      </c>
      <c r="E4615" s="1">
        <v>45503</v>
      </c>
      <c r="F4615" s="1">
        <v>45503</v>
      </c>
      <c r="G4615" s="1">
        <v>45518</v>
      </c>
      <c r="H4615" t="s">
        <v>28</v>
      </c>
      <c r="I4615">
        <v>20</v>
      </c>
      <c r="J4615" t="s">
        <v>35</v>
      </c>
      <c r="K4615">
        <v>99213</v>
      </c>
      <c r="O4615">
        <v>1</v>
      </c>
      <c r="P4615">
        <v>196.43</v>
      </c>
      <c r="Q4615">
        <v>151.1</v>
      </c>
      <c r="R4615">
        <v>120.88</v>
      </c>
      <c r="S4615">
        <v>30.22</v>
      </c>
      <c r="T4615" t="s">
        <v>30</v>
      </c>
      <c r="X4615" t="s">
        <v>43</v>
      </c>
      <c r="Y4615" t="s">
        <v>44</v>
      </c>
      <c r="Z4615" t="s">
        <v>36</v>
      </c>
      <c r="AA4615" t="str">
        <f>IFERROR(_xlfn.XLOOKUP($J4615,avoidable_ed_reference!$A$2:$A$13,avoidable_ed_reference!$C$2:$C$13),"Not Classified")</f>
        <v>Avoidable</v>
      </c>
      <c r="AB4615" t="str">
        <f>IFERROR(_xlfn.XLOOKUP($B4615,enrollment!$A$2:$A$801,enrollment!$I$2:$I$801),"")</f>
        <v>OH</v>
      </c>
      <c r="AC4615">
        <f>IFERROR(_xlfn.XLOOKUP($B4615,enrollment!$A$2:$A$801,enrollment!$L$2:$L$801),"")</f>
        <v>53</v>
      </c>
      <c r="AD4615" t="str" cm="1">
        <f t="array" ref="AD4615">_xlfn.IFS(AC4615="","Unknown",AC4615&lt;18,"0-17",AC4615&lt;35,"18-34",AC4615&lt;50,"35-49",AC4615&lt;65,"50-64",TRUE,"65+")</f>
        <v>50-64</v>
      </c>
      <c r="AE4615">
        <f>IFERROR(_xlfn.XLOOKUP($B4615,enrollment!$A$2:$A$801,enrollment!$O$2:$O$801),"")</f>
        <v>2345678901</v>
      </c>
      <c r="AF4615">
        <f>IFERROR(_xlfn.XLOOKUP($AE4615,providers!$B$2:$B$11,providers!$Q$2:$Q$11),"")</f>
        <v>4.2</v>
      </c>
      <c r="AG4615" s="1">
        <f t="shared" si="72"/>
        <v>45474</v>
      </c>
    </row>
    <row r="4616" spans="1:33" x14ac:dyDescent="0.25">
      <c r="A4616" t="s">
        <v>5318</v>
      </c>
      <c r="B4616" t="s">
        <v>5316</v>
      </c>
      <c r="C4616">
        <v>2345678901</v>
      </c>
      <c r="D4616">
        <v>2345678901</v>
      </c>
      <c r="E4616" s="1">
        <v>45528</v>
      </c>
      <c r="F4616" s="1">
        <v>45528</v>
      </c>
      <c r="G4616" s="1">
        <v>45558</v>
      </c>
      <c r="H4616" t="s">
        <v>28</v>
      </c>
      <c r="I4616">
        <v>11</v>
      </c>
      <c r="J4616" t="s">
        <v>35</v>
      </c>
      <c r="K4616">
        <v>99213</v>
      </c>
      <c r="O4616">
        <v>1</v>
      </c>
      <c r="P4616">
        <v>209.74</v>
      </c>
      <c r="Q4616">
        <v>155.36000000000001</v>
      </c>
      <c r="R4616">
        <v>124.29</v>
      </c>
      <c r="S4616">
        <v>31.07</v>
      </c>
      <c r="T4616" t="s">
        <v>30</v>
      </c>
      <c r="X4616" t="s">
        <v>43</v>
      </c>
      <c r="Y4616" t="s">
        <v>44</v>
      </c>
      <c r="Z4616" t="s">
        <v>39</v>
      </c>
      <c r="AA4616" t="str">
        <f>IFERROR(_xlfn.XLOOKUP($J4616,avoidable_ed_reference!$A$2:$A$13,avoidable_ed_reference!$C$2:$C$13),"Not Classified")</f>
        <v>Avoidable</v>
      </c>
      <c r="AB4616" t="str">
        <f>IFERROR(_xlfn.XLOOKUP($B4616,enrollment!$A$2:$A$801,enrollment!$I$2:$I$801),"")</f>
        <v>OH</v>
      </c>
      <c r="AC4616">
        <f>IFERROR(_xlfn.XLOOKUP($B4616,enrollment!$A$2:$A$801,enrollment!$L$2:$L$801),"")</f>
        <v>53</v>
      </c>
      <c r="AD4616" t="str" cm="1">
        <f t="array" ref="AD4616">_xlfn.IFS(AC4616="","Unknown",AC4616&lt;18,"0-17",AC4616&lt;35,"18-34",AC4616&lt;50,"35-49",AC4616&lt;65,"50-64",TRUE,"65+")</f>
        <v>50-64</v>
      </c>
      <c r="AE4616">
        <f>IFERROR(_xlfn.XLOOKUP($B4616,enrollment!$A$2:$A$801,enrollment!$O$2:$O$801),"")</f>
        <v>2345678901</v>
      </c>
      <c r="AF4616">
        <f>IFERROR(_xlfn.XLOOKUP($AE4616,providers!$B$2:$B$11,providers!$Q$2:$Q$11),"")</f>
        <v>4.2</v>
      </c>
      <c r="AG4616" s="1">
        <f t="shared" si="72"/>
        <v>45505</v>
      </c>
    </row>
    <row r="4617" spans="1:33" x14ac:dyDescent="0.25">
      <c r="A4617" t="s">
        <v>5319</v>
      </c>
      <c r="B4617" t="s">
        <v>5316</v>
      </c>
      <c r="C4617">
        <v>2345678901</v>
      </c>
      <c r="D4617">
        <v>2345678901</v>
      </c>
      <c r="E4617" s="1">
        <v>45639</v>
      </c>
      <c r="F4617" s="1">
        <v>45639</v>
      </c>
      <c r="G4617" s="1">
        <v>45661</v>
      </c>
      <c r="H4617" t="s">
        <v>28</v>
      </c>
      <c r="I4617">
        <v>11</v>
      </c>
      <c r="J4617" t="s">
        <v>47</v>
      </c>
      <c r="K4617">
        <v>99213</v>
      </c>
      <c r="O4617">
        <v>1</v>
      </c>
      <c r="P4617">
        <v>200.68</v>
      </c>
      <c r="Q4617">
        <v>148.65</v>
      </c>
      <c r="R4617">
        <v>118.92</v>
      </c>
      <c r="S4617">
        <v>29.73</v>
      </c>
      <c r="T4617" t="s">
        <v>30</v>
      </c>
      <c r="X4617" t="s">
        <v>43</v>
      </c>
      <c r="Y4617" t="s">
        <v>44</v>
      </c>
      <c r="Z4617" t="s">
        <v>39</v>
      </c>
      <c r="AA4617" t="str">
        <f>IFERROR(_xlfn.XLOOKUP($J4617,avoidable_ed_reference!$A$2:$A$13,avoidable_ed_reference!$C$2:$C$13),"Not Classified")</f>
        <v>Not Classified</v>
      </c>
      <c r="AB4617" t="str">
        <f>IFERROR(_xlfn.XLOOKUP($B4617,enrollment!$A$2:$A$801,enrollment!$I$2:$I$801),"")</f>
        <v>OH</v>
      </c>
      <c r="AC4617">
        <f>IFERROR(_xlfn.XLOOKUP($B4617,enrollment!$A$2:$A$801,enrollment!$L$2:$L$801),"")</f>
        <v>53</v>
      </c>
      <c r="AD4617" t="str" cm="1">
        <f t="array" ref="AD4617">_xlfn.IFS(AC4617="","Unknown",AC4617&lt;18,"0-17",AC4617&lt;35,"18-34",AC4617&lt;50,"35-49",AC4617&lt;65,"50-64",TRUE,"65+")</f>
        <v>50-64</v>
      </c>
      <c r="AE4617">
        <f>IFERROR(_xlfn.XLOOKUP($B4617,enrollment!$A$2:$A$801,enrollment!$O$2:$O$801),"")</f>
        <v>2345678901</v>
      </c>
      <c r="AF4617">
        <f>IFERROR(_xlfn.XLOOKUP($AE4617,providers!$B$2:$B$11,providers!$Q$2:$Q$11),"")</f>
        <v>4.2</v>
      </c>
      <c r="AG4617" s="1">
        <f t="shared" si="72"/>
        <v>45627</v>
      </c>
    </row>
    <row r="4618" spans="1:33" x14ac:dyDescent="0.25">
      <c r="A4618" t="s">
        <v>5320</v>
      </c>
      <c r="B4618" t="s">
        <v>5316</v>
      </c>
      <c r="C4618">
        <v>2345678901</v>
      </c>
      <c r="D4618">
        <v>2345678901</v>
      </c>
      <c r="E4618" s="1">
        <v>45377</v>
      </c>
      <c r="F4618" s="1">
        <v>45377</v>
      </c>
      <c r="G4618" s="1">
        <v>45400</v>
      </c>
      <c r="H4618" t="s">
        <v>28</v>
      </c>
      <c r="I4618">
        <v>11</v>
      </c>
      <c r="J4618" t="s">
        <v>47</v>
      </c>
      <c r="K4618">
        <v>99213</v>
      </c>
      <c r="O4618">
        <v>1</v>
      </c>
      <c r="P4618">
        <v>172.34</v>
      </c>
      <c r="Q4618">
        <v>127.66</v>
      </c>
      <c r="R4618">
        <v>102.13</v>
      </c>
      <c r="S4618">
        <v>25.53</v>
      </c>
      <c r="T4618" t="s">
        <v>30</v>
      </c>
      <c r="X4618" t="s">
        <v>43</v>
      </c>
      <c r="Y4618" t="s">
        <v>44</v>
      </c>
      <c r="Z4618" t="s">
        <v>39</v>
      </c>
      <c r="AA4618" t="str">
        <f>IFERROR(_xlfn.XLOOKUP($J4618,avoidable_ed_reference!$A$2:$A$13,avoidable_ed_reference!$C$2:$C$13),"Not Classified")</f>
        <v>Not Classified</v>
      </c>
      <c r="AB4618" t="str">
        <f>IFERROR(_xlfn.XLOOKUP($B4618,enrollment!$A$2:$A$801,enrollment!$I$2:$I$801),"")</f>
        <v>OH</v>
      </c>
      <c r="AC4618">
        <f>IFERROR(_xlfn.XLOOKUP($B4618,enrollment!$A$2:$A$801,enrollment!$L$2:$L$801),"")</f>
        <v>53</v>
      </c>
      <c r="AD4618" t="str" cm="1">
        <f t="array" ref="AD4618">_xlfn.IFS(AC4618="","Unknown",AC4618&lt;18,"0-17",AC4618&lt;35,"18-34",AC4618&lt;50,"35-49",AC4618&lt;65,"50-64",TRUE,"65+")</f>
        <v>50-64</v>
      </c>
      <c r="AE4618">
        <f>IFERROR(_xlfn.XLOOKUP($B4618,enrollment!$A$2:$A$801,enrollment!$O$2:$O$801),"")</f>
        <v>2345678901</v>
      </c>
      <c r="AF4618">
        <f>IFERROR(_xlfn.XLOOKUP($AE4618,providers!$B$2:$B$11,providers!$Q$2:$Q$11),"")</f>
        <v>4.2</v>
      </c>
      <c r="AG4618" s="1">
        <f t="shared" si="72"/>
        <v>45352</v>
      </c>
    </row>
    <row r="4619" spans="1:33" x14ac:dyDescent="0.25">
      <c r="A4619" t="s">
        <v>5321</v>
      </c>
      <c r="B4619" t="s">
        <v>5316</v>
      </c>
      <c r="C4619">
        <v>2345678901</v>
      </c>
      <c r="D4619">
        <v>2345678901</v>
      </c>
      <c r="E4619" s="1">
        <v>45643</v>
      </c>
      <c r="F4619" s="1">
        <v>45643</v>
      </c>
      <c r="G4619" s="1">
        <v>45664</v>
      </c>
      <c r="H4619" t="s">
        <v>28</v>
      </c>
      <c r="I4619">
        <v>11</v>
      </c>
      <c r="J4619" t="s">
        <v>35</v>
      </c>
      <c r="K4619">
        <v>99213</v>
      </c>
      <c r="O4619">
        <v>1</v>
      </c>
      <c r="P4619">
        <v>175.72</v>
      </c>
      <c r="Q4619">
        <v>130.16</v>
      </c>
      <c r="R4619">
        <v>104.13</v>
      </c>
      <c r="S4619">
        <v>26.03</v>
      </c>
      <c r="T4619" t="s">
        <v>30</v>
      </c>
      <c r="X4619" t="s">
        <v>43</v>
      </c>
      <c r="Y4619" t="s">
        <v>44</v>
      </c>
      <c r="Z4619" t="s">
        <v>39</v>
      </c>
      <c r="AA4619" t="str">
        <f>IFERROR(_xlfn.XLOOKUP($J4619,avoidable_ed_reference!$A$2:$A$13,avoidable_ed_reference!$C$2:$C$13),"Not Classified")</f>
        <v>Avoidable</v>
      </c>
      <c r="AB4619" t="str">
        <f>IFERROR(_xlfn.XLOOKUP($B4619,enrollment!$A$2:$A$801,enrollment!$I$2:$I$801),"")</f>
        <v>OH</v>
      </c>
      <c r="AC4619">
        <f>IFERROR(_xlfn.XLOOKUP($B4619,enrollment!$A$2:$A$801,enrollment!$L$2:$L$801),"")</f>
        <v>53</v>
      </c>
      <c r="AD4619" t="str" cm="1">
        <f t="array" ref="AD4619">_xlfn.IFS(AC4619="","Unknown",AC4619&lt;18,"0-17",AC4619&lt;35,"18-34",AC4619&lt;50,"35-49",AC4619&lt;65,"50-64",TRUE,"65+")</f>
        <v>50-64</v>
      </c>
      <c r="AE4619">
        <f>IFERROR(_xlfn.XLOOKUP($B4619,enrollment!$A$2:$A$801,enrollment!$O$2:$O$801),"")</f>
        <v>2345678901</v>
      </c>
      <c r="AF4619">
        <f>IFERROR(_xlfn.XLOOKUP($AE4619,providers!$B$2:$B$11,providers!$Q$2:$Q$11),"")</f>
        <v>4.2</v>
      </c>
      <c r="AG4619" s="1">
        <f t="shared" si="72"/>
        <v>45627</v>
      </c>
    </row>
    <row r="4620" spans="1:33" x14ac:dyDescent="0.25">
      <c r="A4620" t="s">
        <v>5322</v>
      </c>
      <c r="B4620" t="s">
        <v>5323</v>
      </c>
      <c r="C4620">
        <v>3456789012</v>
      </c>
      <c r="D4620">
        <v>3456789012</v>
      </c>
      <c r="E4620" s="1">
        <v>45464</v>
      </c>
      <c r="F4620" s="1">
        <v>45464</v>
      </c>
      <c r="G4620" s="1">
        <v>45499</v>
      </c>
      <c r="H4620" t="s">
        <v>28</v>
      </c>
      <c r="I4620">
        <v>11</v>
      </c>
      <c r="J4620" t="s">
        <v>35</v>
      </c>
      <c r="K4620">
        <v>99213</v>
      </c>
      <c r="O4620">
        <v>1</v>
      </c>
      <c r="P4620">
        <v>195.59</v>
      </c>
      <c r="Q4620">
        <v>144.88</v>
      </c>
      <c r="R4620">
        <v>115.9</v>
      </c>
      <c r="S4620">
        <v>28.98</v>
      </c>
      <c r="T4620" t="s">
        <v>30</v>
      </c>
      <c r="X4620" t="s">
        <v>31</v>
      </c>
      <c r="Y4620" t="s">
        <v>32</v>
      </c>
      <c r="Z4620" t="s">
        <v>39</v>
      </c>
      <c r="AA4620" t="str">
        <f>IFERROR(_xlfn.XLOOKUP($J4620,avoidable_ed_reference!$A$2:$A$13,avoidable_ed_reference!$C$2:$C$13),"Not Classified")</f>
        <v>Avoidable</v>
      </c>
      <c r="AB4620" t="str">
        <f>IFERROR(_xlfn.XLOOKUP($B4620,enrollment!$A$2:$A$801,enrollment!$I$2:$I$801),"")</f>
        <v>KY</v>
      </c>
      <c r="AC4620">
        <f>IFERROR(_xlfn.XLOOKUP($B4620,enrollment!$A$2:$A$801,enrollment!$L$2:$L$801),"")</f>
        <v>38</v>
      </c>
      <c r="AD4620" t="str" cm="1">
        <f t="array" ref="AD4620">_xlfn.IFS(AC4620="","Unknown",AC4620&lt;18,"0-17",AC4620&lt;35,"18-34",AC4620&lt;50,"35-49",AC4620&lt;65,"50-64",TRUE,"65+")</f>
        <v>35-49</v>
      </c>
      <c r="AE4620">
        <f>IFERROR(_xlfn.XLOOKUP($B4620,enrollment!$A$2:$A$801,enrollment!$O$2:$O$801),"")</f>
        <v>3456789012</v>
      </c>
      <c r="AF4620">
        <f>IFERROR(_xlfn.XLOOKUP($AE4620,providers!$B$2:$B$11,providers!$Q$2:$Q$11),"")</f>
        <v>4</v>
      </c>
      <c r="AG4620" s="1">
        <f t="shared" si="72"/>
        <v>45444</v>
      </c>
    </row>
    <row r="4621" spans="1:33" x14ac:dyDescent="0.25">
      <c r="A4621" t="s">
        <v>5324</v>
      </c>
      <c r="B4621" t="s">
        <v>5323</v>
      </c>
      <c r="C4621">
        <v>2345678901</v>
      </c>
      <c r="D4621">
        <v>2345678901</v>
      </c>
      <c r="E4621" s="1">
        <v>45534</v>
      </c>
      <c r="F4621" s="1">
        <v>45534</v>
      </c>
      <c r="G4621" s="1">
        <v>45559</v>
      </c>
      <c r="H4621" t="s">
        <v>59</v>
      </c>
      <c r="J4621" t="s">
        <v>60</v>
      </c>
      <c r="L4621" s="2" t="s">
        <v>61</v>
      </c>
      <c r="M4621" t="s">
        <v>62</v>
      </c>
      <c r="N4621" t="s">
        <v>63</v>
      </c>
      <c r="O4621">
        <v>1</v>
      </c>
      <c r="P4621">
        <v>1080.05</v>
      </c>
      <c r="Q4621">
        <v>981.86</v>
      </c>
      <c r="R4621">
        <v>785.49</v>
      </c>
      <c r="S4621">
        <v>196.37</v>
      </c>
      <c r="T4621" t="s">
        <v>30</v>
      </c>
      <c r="X4621" t="s">
        <v>31</v>
      </c>
      <c r="Y4621" t="s">
        <v>32</v>
      </c>
      <c r="Z4621" t="s">
        <v>64</v>
      </c>
      <c r="AA4621" t="str">
        <f>IFERROR(_xlfn.XLOOKUP($J4621,avoidable_ed_reference!$A$2:$A$13,avoidable_ed_reference!$C$2:$C$13),"Not Classified")</f>
        <v>Not Classified</v>
      </c>
      <c r="AB4621" t="str">
        <f>IFERROR(_xlfn.XLOOKUP($B4621,enrollment!$A$2:$A$801,enrollment!$I$2:$I$801),"")</f>
        <v>KY</v>
      </c>
      <c r="AC4621">
        <f>IFERROR(_xlfn.XLOOKUP($B4621,enrollment!$A$2:$A$801,enrollment!$L$2:$L$801),"")</f>
        <v>38</v>
      </c>
      <c r="AD4621" t="str" cm="1">
        <f t="array" ref="AD4621">_xlfn.IFS(AC4621="","Unknown",AC4621&lt;18,"0-17",AC4621&lt;35,"18-34",AC4621&lt;50,"35-49",AC4621&lt;65,"50-64",TRUE,"65+")</f>
        <v>35-49</v>
      </c>
      <c r="AE4621">
        <f>IFERROR(_xlfn.XLOOKUP($B4621,enrollment!$A$2:$A$801,enrollment!$O$2:$O$801),"")</f>
        <v>3456789012</v>
      </c>
      <c r="AF4621">
        <f>IFERROR(_xlfn.XLOOKUP($AE4621,providers!$B$2:$B$11,providers!$Q$2:$Q$11),"")</f>
        <v>4</v>
      </c>
      <c r="AG4621" s="1">
        <f t="shared" si="72"/>
        <v>45505</v>
      </c>
    </row>
    <row r="4622" spans="1:33" x14ac:dyDescent="0.25">
      <c r="A4622" t="s">
        <v>5325</v>
      </c>
      <c r="B4622" t="s">
        <v>5323</v>
      </c>
      <c r="C4622">
        <v>3456789012</v>
      </c>
      <c r="D4622">
        <v>3456789012</v>
      </c>
      <c r="E4622" s="1">
        <v>45633</v>
      </c>
      <c r="F4622" s="1">
        <v>45633</v>
      </c>
      <c r="G4622" s="1">
        <v>45654</v>
      </c>
      <c r="H4622" t="s">
        <v>28</v>
      </c>
      <c r="I4622">
        <v>11</v>
      </c>
      <c r="J4622" t="s">
        <v>38</v>
      </c>
      <c r="K4622">
        <v>99213</v>
      </c>
      <c r="O4622">
        <v>1</v>
      </c>
      <c r="P4622">
        <v>210.11</v>
      </c>
      <c r="Q4622">
        <v>155.63999999999999</v>
      </c>
      <c r="R4622">
        <v>124.51</v>
      </c>
      <c r="S4622">
        <v>31.13</v>
      </c>
      <c r="T4622" t="s">
        <v>30</v>
      </c>
      <c r="X4622" t="s">
        <v>31</v>
      </c>
      <c r="Y4622" t="s">
        <v>32</v>
      </c>
      <c r="Z4622" t="s">
        <v>39</v>
      </c>
      <c r="AA4622" t="str">
        <f>IFERROR(_xlfn.XLOOKUP($J4622,avoidable_ed_reference!$A$2:$A$13,avoidable_ed_reference!$C$2:$C$13),"Not Classified")</f>
        <v>Not Classified</v>
      </c>
      <c r="AB4622" t="str">
        <f>IFERROR(_xlfn.XLOOKUP($B4622,enrollment!$A$2:$A$801,enrollment!$I$2:$I$801),"")</f>
        <v>KY</v>
      </c>
      <c r="AC4622">
        <f>IFERROR(_xlfn.XLOOKUP($B4622,enrollment!$A$2:$A$801,enrollment!$L$2:$L$801),"")</f>
        <v>38</v>
      </c>
      <c r="AD4622" t="str" cm="1">
        <f t="array" ref="AD4622">_xlfn.IFS(AC4622="","Unknown",AC4622&lt;18,"0-17",AC4622&lt;35,"18-34",AC4622&lt;50,"35-49",AC4622&lt;65,"50-64",TRUE,"65+")</f>
        <v>35-49</v>
      </c>
      <c r="AE4622">
        <f>IFERROR(_xlfn.XLOOKUP($B4622,enrollment!$A$2:$A$801,enrollment!$O$2:$O$801),"")</f>
        <v>3456789012</v>
      </c>
      <c r="AF4622">
        <f>IFERROR(_xlfn.XLOOKUP($AE4622,providers!$B$2:$B$11,providers!$Q$2:$Q$11),"")</f>
        <v>4</v>
      </c>
      <c r="AG4622" s="1">
        <f t="shared" si="72"/>
        <v>45627</v>
      </c>
    </row>
    <row r="4623" spans="1:33" x14ac:dyDescent="0.25">
      <c r="A4623" t="s">
        <v>5326</v>
      </c>
      <c r="B4623" t="s">
        <v>5323</v>
      </c>
      <c r="C4623">
        <v>9012345678</v>
      </c>
      <c r="D4623">
        <v>9012345678</v>
      </c>
      <c r="E4623" s="1">
        <v>45558</v>
      </c>
      <c r="F4623" s="1">
        <v>45558</v>
      </c>
      <c r="G4623" s="1">
        <v>45593</v>
      </c>
      <c r="H4623" t="s">
        <v>67</v>
      </c>
      <c r="I4623">
        <v>21</v>
      </c>
      <c r="J4623" t="s">
        <v>99</v>
      </c>
      <c r="K4623">
        <v>99223</v>
      </c>
      <c r="O4623">
        <v>1</v>
      </c>
      <c r="P4623">
        <v>23070.93</v>
      </c>
      <c r="Q4623">
        <v>14884.47</v>
      </c>
      <c r="R4623">
        <v>11907.58</v>
      </c>
      <c r="S4623">
        <v>2976.89</v>
      </c>
      <c r="T4623" t="s">
        <v>30</v>
      </c>
      <c r="V4623">
        <v>1</v>
      </c>
      <c r="W4623" s="2" t="s">
        <v>68</v>
      </c>
      <c r="X4623" t="s">
        <v>31</v>
      </c>
      <c r="Y4623" t="s">
        <v>32</v>
      </c>
      <c r="Z4623" t="s">
        <v>69</v>
      </c>
      <c r="AA4623" t="str">
        <f>IFERROR(_xlfn.XLOOKUP($J4623,avoidable_ed_reference!$A$2:$A$13,avoidable_ed_reference!$C$2:$C$13),"Not Classified")</f>
        <v>Not Classified</v>
      </c>
      <c r="AB4623" t="str">
        <f>IFERROR(_xlfn.XLOOKUP($B4623,enrollment!$A$2:$A$801,enrollment!$I$2:$I$801),"")</f>
        <v>KY</v>
      </c>
      <c r="AC4623">
        <f>IFERROR(_xlfn.XLOOKUP($B4623,enrollment!$A$2:$A$801,enrollment!$L$2:$L$801),"")</f>
        <v>38</v>
      </c>
      <c r="AD4623" t="str" cm="1">
        <f t="array" ref="AD4623">_xlfn.IFS(AC4623="","Unknown",AC4623&lt;18,"0-17",AC4623&lt;35,"18-34",AC4623&lt;50,"35-49",AC4623&lt;65,"50-64",TRUE,"65+")</f>
        <v>35-49</v>
      </c>
      <c r="AE4623">
        <f>IFERROR(_xlfn.XLOOKUP($B4623,enrollment!$A$2:$A$801,enrollment!$O$2:$O$801),"")</f>
        <v>3456789012</v>
      </c>
      <c r="AF4623">
        <f>IFERROR(_xlfn.XLOOKUP($AE4623,providers!$B$2:$B$11,providers!$Q$2:$Q$11),"")</f>
        <v>4</v>
      </c>
      <c r="AG4623" s="1">
        <f t="shared" si="72"/>
        <v>45536</v>
      </c>
    </row>
    <row r="4624" spans="1:33" x14ac:dyDescent="0.25">
      <c r="A4624" t="s">
        <v>5327</v>
      </c>
      <c r="B4624" t="s">
        <v>5328</v>
      </c>
      <c r="C4624">
        <v>5678901234</v>
      </c>
      <c r="D4624">
        <v>5678901234</v>
      </c>
      <c r="E4624" s="1">
        <v>45391</v>
      </c>
      <c r="F4624" s="1">
        <v>45391</v>
      </c>
      <c r="G4624" s="1">
        <v>45413</v>
      </c>
      <c r="H4624" t="s">
        <v>28</v>
      </c>
      <c r="I4624">
        <v>20</v>
      </c>
      <c r="J4624" t="s">
        <v>35</v>
      </c>
      <c r="K4624">
        <v>99213</v>
      </c>
      <c r="O4624">
        <v>1</v>
      </c>
      <c r="P4624">
        <v>201.47</v>
      </c>
      <c r="Q4624">
        <v>154.97999999999999</v>
      </c>
      <c r="R4624">
        <v>123.98</v>
      </c>
      <c r="S4624">
        <v>31</v>
      </c>
      <c r="T4624" t="s">
        <v>30</v>
      </c>
      <c r="X4624" t="s">
        <v>43</v>
      </c>
      <c r="Y4624" t="s">
        <v>44</v>
      </c>
      <c r="Z4624" t="s">
        <v>36</v>
      </c>
      <c r="AA4624" t="str">
        <f>IFERROR(_xlfn.XLOOKUP($J4624,avoidable_ed_reference!$A$2:$A$13,avoidable_ed_reference!$C$2:$C$13),"Not Classified")</f>
        <v>Avoidable</v>
      </c>
      <c r="AB4624" t="str">
        <f>IFERROR(_xlfn.XLOOKUP($B4624,enrollment!$A$2:$A$801,enrollment!$I$2:$I$801),"")</f>
        <v>TN</v>
      </c>
      <c r="AC4624">
        <f>IFERROR(_xlfn.XLOOKUP($B4624,enrollment!$A$2:$A$801,enrollment!$L$2:$L$801),"")</f>
        <v>34</v>
      </c>
      <c r="AD4624" t="str" cm="1">
        <f t="array" ref="AD4624">_xlfn.IFS(AC4624="","Unknown",AC4624&lt;18,"0-17",AC4624&lt;35,"18-34",AC4624&lt;50,"35-49",AC4624&lt;65,"50-64",TRUE,"65+")</f>
        <v>18-34</v>
      </c>
      <c r="AE4624">
        <f>IFERROR(_xlfn.XLOOKUP($B4624,enrollment!$A$2:$A$801,enrollment!$O$2:$O$801),"")</f>
        <v>7890123456</v>
      </c>
      <c r="AF4624">
        <f>IFERROR(_xlfn.XLOOKUP($AE4624,providers!$B$2:$B$11,providers!$Q$2:$Q$11),"")</f>
        <v>3.9</v>
      </c>
      <c r="AG4624" s="1">
        <f t="shared" si="72"/>
        <v>45383</v>
      </c>
    </row>
    <row r="4625" spans="1:33" x14ac:dyDescent="0.25">
      <c r="A4625" t="s">
        <v>5329</v>
      </c>
      <c r="B4625" t="s">
        <v>5328</v>
      </c>
      <c r="C4625">
        <v>3456789012</v>
      </c>
      <c r="D4625">
        <v>3456789012</v>
      </c>
      <c r="E4625" s="1">
        <v>45631</v>
      </c>
      <c r="F4625" s="1">
        <v>45631</v>
      </c>
      <c r="G4625" s="1">
        <v>45665</v>
      </c>
      <c r="H4625" t="s">
        <v>67</v>
      </c>
      <c r="I4625">
        <v>21</v>
      </c>
      <c r="J4625" t="s">
        <v>80</v>
      </c>
      <c r="K4625">
        <v>99223</v>
      </c>
      <c r="O4625">
        <v>1</v>
      </c>
      <c r="P4625">
        <v>25285.23</v>
      </c>
      <c r="Q4625">
        <v>16313.05</v>
      </c>
      <c r="R4625">
        <v>13050.44</v>
      </c>
      <c r="S4625">
        <v>3262.61</v>
      </c>
      <c r="T4625" t="s">
        <v>30</v>
      </c>
      <c r="V4625">
        <v>1</v>
      </c>
      <c r="W4625" s="2" t="s">
        <v>68</v>
      </c>
      <c r="X4625" t="s">
        <v>43</v>
      </c>
      <c r="Y4625" t="s">
        <v>44</v>
      </c>
      <c r="Z4625" t="s">
        <v>69</v>
      </c>
      <c r="AA4625" t="str">
        <f>IFERROR(_xlfn.XLOOKUP($J4625,avoidable_ed_reference!$A$2:$A$13,avoidable_ed_reference!$C$2:$C$13),"Not Classified")</f>
        <v>Non-Avoidable</v>
      </c>
      <c r="AB4625" t="str">
        <f>IFERROR(_xlfn.XLOOKUP($B4625,enrollment!$A$2:$A$801,enrollment!$I$2:$I$801),"")</f>
        <v>TN</v>
      </c>
      <c r="AC4625">
        <f>IFERROR(_xlfn.XLOOKUP($B4625,enrollment!$A$2:$A$801,enrollment!$L$2:$L$801),"")</f>
        <v>34</v>
      </c>
      <c r="AD4625" t="str" cm="1">
        <f t="array" ref="AD4625">_xlfn.IFS(AC4625="","Unknown",AC4625&lt;18,"0-17",AC4625&lt;35,"18-34",AC4625&lt;50,"35-49",AC4625&lt;65,"50-64",TRUE,"65+")</f>
        <v>18-34</v>
      </c>
      <c r="AE4625">
        <f>IFERROR(_xlfn.XLOOKUP($B4625,enrollment!$A$2:$A$801,enrollment!$O$2:$O$801),"")</f>
        <v>7890123456</v>
      </c>
      <c r="AF4625">
        <f>IFERROR(_xlfn.XLOOKUP($AE4625,providers!$B$2:$B$11,providers!$Q$2:$Q$11),"")</f>
        <v>3.9</v>
      </c>
      <c r="AG4625" s="1">
        <f t="shared" si="72"/>
        <v>45627</v>
      </c>
    </row>
    <row r="4626" spans="1:33" x14ac:dyDescent="0.25">
      <c r="A4626" t="s">
        <v>5330</v>
      </c>
      <c r="B4626" t="s">
        <v>5328</v>
      </c>
      <c r="C4626">
        <v>3456789012</v>
      </c>
      <c r="D4626">
        <v>3456789012</v>
      </c>
      <c r="E4626" s="1">
        <v>45355</v>
      </c>
      <c r="F4626" s="1">
        <v>45355</v>
      </c>
      <c r="G4626" s="1">
        <v>45375</v>
      </c>
      <c r="H4626" t="s">
        <v>67</v>
      </c>
      <c r="I4626">
        <v>21</v>
      </c>
      <c r="J4626" t="s">
        <v>42</v>
      </c>
      <c r="K4626">
        <v>99223</v>
      </c>
      <c r="O4626">
        <v>1</v>
      </c>
      <c r="P4626">
        <v>30765.62</v>
      </c>
      <c r="Q4626">
        <v>19848.79</v>
      </c>
      <c r="R4626">
        <v>15879.03</v>
      </c>
      <c r="S4626">
        <v>3969.76</v>
      </c>
      <c r="T4626" t="s">
        <v>30</v>
      </c>
      <c r="V4626">
        <v>1</v>
      </c>
      <c r="W4626" s="2" t="s">
        <v>68</v>
      </c>
      <c r="X4626" t="s">
        <v>43</v>
      </c>
      <c r="Y4626" t="s">
        <v>44</v>
      </c>
      <c r="Z4626" t="s">
        <v>69</v>
      </c>
      <c r="AA4626" t="str">
        <f>IFERROR(_xlfn.XLOOKUP($J4626,avoidable_ed_reference!$A$2:$A$13,avoidable_ed_reference!$C$2:$C$13),"Not Classified")</f>
        <v>Non-Avoidable</v>
      </c>
      <c r="AB4626" t="str">
        <f>IFERROR(_xlfn.XLOOKUP($B4626,enrollment!$A$2:$A$801,enrollment!$I$2:$I$801),"")</f>
        <v>TN</v>
      </c>
      <c r="AC4626">
        <f>IFERROR(_xlfn.XLOOKUP($B4626,enrollment!$A$2:$A$801,enrollment!$L$2:$L$801),"")</f>
        <v>34</v>
      </c>
      <c r="AD4626" t="str" cm="1">
        <f t="array" ref="AD4626">_xlfn.IFS(AC4626="","Unknown",AC4626&lt;18,"0-17",AC4626&lt;35,"18-34",AC4626&lt;50,"35-49",AC4626&lt;65,"50-64",TRUE,"65+")</f>
        <v>18-34</v>
      </c>
      <c r="AE4626">
        <f>IFERROR(_xlfn.XLOOKUP($B4626,enrollment!$A$2:$A$801,enrollment!$O$2:$O$801),"")</f>
        <v>7890123456</v>
      </c>
      <c r="AF4626">
        <f>IFERROR(_xlfn.XLOOKUP($AE4626,providers!$B$2:$B$11,providers!$Q$2:$Q$11),"")</f>
        <v>3.9</v>
      </c>
      <c r="AG4626" s="1">
        <f t="shared" si="72"/>
        <v>45352</v>
      </c>
    </row>
    <row r="4627" spans="1:33" x14ac:dyDescent="0.25">
      <c r="A4627" t="s">
        <v>5331</v>
      </c>
      <c r="B4627" t="s">
        <v>5328</v>
      </c>
      <c r="C4627">
        <v>7890123456</v>
      </c>
      <c r="D4627">
        <v>7890123456</v>
      </c>
      <c r="E4627" s="1">
        <v>45392</v>
      </c>
      <c r="F4627" s="1">
        <v>45392</v>
      </c>
      <c r="G4627" s="1">
        <v>45421</v>
      </c>
      <c r="H4627" t="s">
        <v>28</v>
      </c>
      <c r="I4627">
        <v>11</v>
      </c>
      <c r="J4627" t="s">
        <v>47</v>
      </c>
      <c r="K4627">
        <v>99213</v>
      </c>
      <c r="O4627">
        <v>1</v>
      </c>
      <c r="P4627">
        <v>226.68</v>
      </c>
      <c r="Q4627">
        <v>167.91</v>
      </c>
      <c r="R4627">
        <v>134.33000000000001</v>
      </c>
      <c r="S4627">
        <v>33.58</v>
      </c>
      <c r="T4627" t="s">
        <v>30</v>
      </c>
      <c r="X4627" t="s">
        <v>43</v>
      </c>
      <c r="Y4627" t="s">
        <v>44</v>
      </c>
      <c r="Z4627" t="s">
        <v>39</v>
      </c>
      <c r="AA4627" t="str">
        <f>IFERROR(_xlfn.XLOOKUP($J4627,avoidable_ed_reference!$A$2:$A$13,avoidable_ed_reference!$C$2:$C$13),"Not Classified")</f>
        <v>Not Classified</v>
      </c>
      <c r="AB4627" t="str">
        <f>IFERROR(_xlfn.XLOOKUP($B4627,enrollment!$A$2:$A$801,enrollment!$I$2:$I$801),"")</f>
        <v>TN</v>
      </c>
      <c r="AC4627">
        <f>IFERROR(_xlfn.XLOOKUP($B4627,enrollment!$A$2:$A$801,enrollment!$L$2:$L$801),"")</f>
        <v>34</v>
      </c>
      <c r="AD4627" t="str" cm="1">
        <f t="array" ref="AD4627">_xlfn.IFS(AC4627="","Unknown",AC4627&lt;18,"0-17",AC4627&lt;35,"18-34",AC4627&lt;50,"35-49",AC4627&lt;65,"50-64",TRUE,"65+")</f>
        <v>18-34</v>
      </c>
      <c r="AE4627">
        <f>IFERROR(_xlfn.XLOOKUP($B4627,enrollment!$A$2:$A$801,enrollment!$O$2:$O$801),"")</f>
        <v>7890123456</v>
      </c>
      <c r="AF4627">
        <f>IFERROR(_xlfn.XLOOKUP($AE4627,providers!$B$2:$B$11,providers!$Q$2:$Q$11),"")</f>
        <v>3.9</v>
      </c>
      <c r="AG4627" s="1">
        <f t="shared" si="72"/>
        <v>45383</v>
      </c>
    </row>
    <row r="4628" spans="1:33" x14ac:dyDescent="0.25">
      <c r="A4628" t="s">
        <v>5332</v>
      </c>
      <c r="B4628" t="s">
        <v>5328</v>
      </c>
      <c r="C4628">
        <v>2345678901</v>
      </c>
      <c r="D4628">
        <v>2345678901</v>
      </c>
      <c r="E4628" s="1">
        <v>45321</v>
      </c>
      <c r="F4628" s="1">
        <v>45321</v>
      </c>
      <c r="G4628" s="1">
        <v>45356</v>
      </c>
      <c r="H4628" t="s">
        <v>28</v>
      </c>
      <c r="I4628">
        <v>23</v>
      </c>
      <c r="J4628" t="s">
        <v>93</v>
      </c>
      <c r="K4628">
        <v>99284</v>
      </c>
      <c r="O4628">
        <v>1</v>
      </c>
      <c r="P4628">
        <v>1895.24</v>
      </c>
      <c r="Q4628">
        <v>1052.9100000000001</v>
      </c>
      <c r="R4628">
        <v>842.33</v>
      </c>
      <c r="S4628">
        <v>210.58</v>
      </c>
      <c r="T4628" t="s">
        <v>30</v>
      </c>
      <c r="X4628" t="s">
        <v>43</v>
      </c>
      <c r="Y4628" t="s">
        <v>44</v>
      </c>
      <c r="Z4628" t="s">
        <v>45</v>
      </c>
      <c r="AA4628" t="str">
        <f>IFERROR(_xlfn.XLOOKUP($J4628,avoidable_ed_reference!$A$2:$A$13,avoidable_ed_reference!$C$2:$C$13),"Not Classified")</f>
        <v>Avoidable</v>
      </c>
      <c r="AB4628" t="str">
        <f>IFERROR(_xlfn.XLOOKUP($B4628,enrollment!$A$2:$A$801,enrollment!$I$2:$I$801),"")</f>
        <v>TN</v>
      </c>
      <c r="AC4628">
        <f>IFERROR(_xlfn.XLOOKUP($B4628,enrollment!$A$2:$A$801,enrollment!$L$2:$L$801),"")</f>
        <v>34</v>
      </c>
      <c r="AD4628" t="str" cm="1">
        <f t="array" ref="AD4628">_xlfn.IFS(AC4628="","Unknown",AC4628&lt;18,"0-17",AC4628&lt;35,"18-34",AC4628&lt;50,"35-49",AC4628&lt;65,"50-64",TRUE,"65+")</f>
        <v>18-34</v>
      </c>
      <c r="AE4628">
        <f>IFERROR(_xlfn.XLOOKUP($B4628,enrollment!$A$2:$A$801,enrollment!$O$2:$O$801),"")</f>
        <v>7890123456</v>
      </c>
      <c r="AF4628">
        <f>IFERROR(_xlfn.XLOOKUP($AE4628,providers!$B$2:$B$11,providers!$Q$2:$Q$11),"")</f>
        <v>3.9</v>
      </c>
      <c r="AG4628" s="1">
        <f t="shared" si="72"/>
        <v>45292</v>
      </c>
    </row>
    <row r="4629" spans="1:33" x14ac:dyDescent="0.25">
      <c r="A4629" t="s">
        <v>5333</v>
      </c>
      <c r="B4629" t="s">
        <v>5328</v>
      </c>
      <c r="C4629">
        <v>7890123456</v>
      </c>
      <c r="D4629">
        <v>7890123456</v>
      </c>
      <c r="E4629" s="1">
        <v>45388</v>
      </c>
      <c r="F4629" s="1">
        <v>45388</v>
      </c>
      <c r="G4629" s="1">
        <v>45404</v>
      </c>
      <c r="H4629" t="s">
        <v>28</v>
      </c>
      <c r="I4629">
        <v>11</v>
      </c>
      <c r="J4629" t="s">
        <v>47</v>
      </c>
      <c r="K4629">
        <v>99213</v>
      </c>
      <c r="O4629">
        <v>1</v>
      </c>
      <c r="P4629">
        <v>205.7</v>
      </c>
      <c r="Q4629">
        <v>152.37</v>
      </c>
      <c r="R4629">
        <v>121.9</v>
      </c>
      <c r="S4629">
        <v>30.47</v>
      </c>
      <c r="T4629" t="s">
        <v>30</v>
      </c>
      <c r="X4629" t="s">
        <v>43</v>
      </c>
      <c r="Y4629" t="s">
        <v>44</v>
      </c>
      <c r="Z4629" t="s">
        <v>39</v>
      </c>
      <c r="AA4629" t="str">
        <f>IFERROR(_xlfn.XLOOKUP($J4629,avoidable_ed_reference!$A$2:$A$13,avoidable_ed_reference!$C$2:$C$13),"Not Classified")</f>
        <v>Not Classified</v>
      </c>
      <c r="AB4629" t="str">
        <f>IFERROR(_xlfn.XLOOKUP($B4629,enrollment!$A$2:$A$801,enrollment!$I$2:$I$801),"")</f>
        <v>TN</v>
      </c>
      <c r="AC4629">
        <f>IFERROR(_xlfn.XLOOKUP($B4629,enrollment!$A$2:$A$801,enrollment!$L$2:$L$801),"")</f>
        <v>34</v>
      </c>
      <c r="AD4629" t="str" cm="1">
        <f t="array" ref="AD4629">_xlfn.IFS(AC4629="","Unknown",AC4629&lt;18,"0-17",AC4629&lt;35,"18-34",AC4629&lt;50,"35-49",AC4629&lt;65,"50-64",TRUE,"65+")</f>
        <v>18-34</v>
      </c>
      <c r="AE4629">
        <f>IFERROR(_xlfn.XLOOKUP($B4629,enrollment!$A$2:$A$801,enrollment!$O$2:$O$801),"")</f>
        <v>7890123456</v>
      </c>
      <c r="AF4629">
        <f>IFERROR(_xlfn.XLOOKUP($AE4629,providers!$B$2:$B$11,providers!$Q$2:$Q$11),"")</f>
        <v>3.9</v>
      </c>
      <c r="AG4629" s="1">
        <f t="shared" si="72"/>
        <v>45383</v>
      </c>
    </row>
    <row r="4630" spans="1:33" x14ac:dyDescent="0.25">
      <c r="A4630" t="s">
        <v>5334</v>
      </c>
      <c r="B4630" t="s">
        <v>5328</v>
      </c>
      <c r="C4630">
        <v>7890123456</v>
      </c>
      <c r="D4630">
        <v>7890123456</v>
      </c>
      <c r="E4630" s="1">
        <v>45405</v>
      </c>
      <c r="F4630" s="1">
        <v>45405</v>
      </c>
      <c r="G4630" s="1">
        <v>45435</v>
      </c>
      <c r="H4630" t="s">
        <v>28</v>
      </c>
      <c r="I4630">
        <v>11</v>
      </c>
      <c r="J4630" t="s">
        <v>38</v>
      </c>
      <c r="K4630">
        <v>99213</v>
      </c>
      <c r="O4630">
        <v>1</v>
      </c>
      <c r="P4630">
        <v>185.62</v>
      </c>
      <c r="Q4630">
        <v>137.5</v>
      </c>
      <c r="R4630">
        <v>110</v>
      </c>
      <c r="S4630">
        <v>27.5</v>
      </c>
      <c r="T4630" t="s">
        <v>30</v>
      </c>
      <c r="X4630" t="s">
        <v>43</v>
      </c>
      <c r="Y4630" t="s">
        <v>44</v>
      </c>
      <c r="Z4630" t="s">
        <v>39</v>
      </c>
      <c r="AA4630" t="str">
        <f>IFERROR(_xlfn.XLOOKUP($J4630,avoidable_ed_reference!$A$2:$A$13,avoidable_ed_reference!$C$2:$C$13),"Not Classified")</f>
        <v>Not Classified</v>
      </c>
      <c r="AB4630" t="str">
        <f>IFERROR(_xlfn.XLOOKUP($B4630,enrollment!$A$2:$A$801,enrollment!$I$2:$I$801),"")</f>
        <v>TN</v>
      </c>
      <c r="AC4630">
        <f>IFERROR(_xlfn.XLOOKUP($B4630,enrollment!$A$2:$A$801,enrollment!$L$2:$L$801),"")</f>
        <v>34</v>
      </c>
      <c r="AD4630" t="str" cm="1">
        <f t="array" ref="AD4630">_xlfn.IFS(AC4630="","Unknown",AC4630&lt;18,"0-17",AC4630&lt;35,"18-34",AC4630&lt;50,"35-49",AC4630&lt;65,"50-64",TRUE,"65+")</f>
        <v>18-34</v>
      </c>
      <c r="AE4630">
        <f>IFERROR(_xlfn.XLOOKUP($B4630,enrollment!$A$2:$A$801,enrollment!$O$2:$O$801),"")</f>
        <v>7890123456</v>
      </c>
      <c r="AF4630">
        <f>IFERROR(_xlfn.XLOOKUP($AE4630,providers!$B$2:$B$11,providers!$Q$2:$Q$11),"")</f>
        <v>3.9</v>
      </c>
      <c r="AG4630" s="1">
        <f t="shared" si="72"/>
        <v>45383</v>
      </c>
    </row>
    <row r="4631" spans="1:33" x14ac:dyDescent="0.25">
      <c r="A4631" t="s">
        <v>5335</v>
      </c>
      <c r="B4631" t="s">
        <v>5336</v>
      </c>
      <c r="C4631">
        <v>1122334455</v>
      </c>
      <c r="D4631">
        <v>1122334455</v>
      </c>
      <c r="E4631" s="1">
        <v>45534</v>
      </c>
      <c r="F4631" s="1">
        <v>45534</v>
      </c>
      <c r="G4631" s="1">
        <v>45569</v>
      </c>
      <c r="H4631" t="s">
        <v>28</v>
      </c>
      <c r="I4631">
        <v>11</v>
      </c>
      <c r="J4631" t="s">
        <v>38</v>
      </c>
      <c r="K4631">
        <v>99213</v>
      </c>
      <c r="O4631">
        <v>1</v>
      </c>
      <c r="P4631">
        <v>215.69</v>
      </c>
      <c r="Q4631">
        <v>159.77000000000001</v>
      </c>
      <c r="R4631">
        <v>127.82</v>
      </c>
      <c r="S4631">
        <v>31.95</v>
      </c>
      <c r="T4631" t="s">
        <v>545</v>
      </c>
      <c r="X4631" t="s">
        <v>146</v>
      </c>
      <c r="Y4631" t="s">
        <v>147</v>
      </c>
      <c r="Z4631" t="s">
        <v>39</v>
      </c>
      <c r="AA4631" t="str">
        <f>IFERROR(_xlfn.XLOOKUP($J4631,avoidable_ed_reference!$A$2:$A$13,avoidable_ed_reference!$C$2:$C$13),"Not Classified")</f>
        <v>Not Classified</v>
      </c>
      <c r="AB4631" t="str">
        <f>IFERROR(_xlfn.XLOOKUP($B4631,enrollment!$A$2:$A$801,enrollment!$I$2:$I$801),"")</f>
        <v>OH</v>
      </c>
      <c r="AC4631">
        <f>IFERROR(_xlfn.XLOOKUP($B4631,enrollment!$A$2:$A$801,enrollment!$L$2:$L$801),"")</f>
        <v>69</v>
      </c>
      <c r="AD4631" t="str" cm="1">
        <f t="array" ref="AD4631">_xlfn.IFS(AC4631="","Unknown",AC4631&lt;18,"0-17",AC4631&lt;35,"18-34",AC4631&lt;50,"35-49",AC4631&lt;65,"50-64",TRUE,"65+")</f>
        <v>65+</v>
      </c>
      <c r="AE4631">
        <f>IFERROR(_xlfn.XLOOKUP($B4631,enrollment!$A$2:$A$801,enrollment!$O$2:$O$801),"")</f>
        <v>2345678901</v>
      </c>
      <c r="AF4631">
        <f>IFERROR(_xlfn.XLOOKUP($AE4631,providers!$B$2:$B$11,providers!$Q$2:$Q$11),"")</f>
        <v>4.2</v>
      </c>
      <c r="AG4631" s="1">
        <f t="shared" si="72"/>
        <v>45505</v>
      </c>
    </row>
    <row r="4632" spans="1:33" x14ac:dyDescent="0.25">
      <c r="A4632" t="s">
        <v>5337</v>
      </c>
      <c r="B4632" t="s">
        <v>5336</v>
      </c>
      <c r="C4632">
        <v>1122334455</v>
      </c>
      <c r="D4632">
        <v>1122334455</v>
      </c>
      <c r="E4632" s="1">
        <v>45648</v>
      </c>
      <c r="F4632" s="1">
        <v>45648</v>
      </c>
      <c r="G4632" s="1">
        <v>45676</v>
      </c>
      <c r="H4632" t="s">
        <v>28</v>
      </c>
      <c r="I4632">
        <v>11</v>
      </c>
      <c r="J4632" t="s">
        <v>47</v>
      </c>
      <c r="K4632">
        <v>99213</v>
      </c>
      <c r="O4632">
        <v>1</v>
      </c>
      <c r="P4632">
        <v>236.87</v>
      </c>
      <c r="Q4632">
        <v>175.46</v>
      </c>
      <c r="R4632">
        <v>140.37</v>
      </c>
      <c r="S4632">
        <v>35.090000000000003</v>
      </c>
      <c r="T4632" t="s">
        <v>545</v>
      </c>
      <c r="X4632" t="s">
        <v>146</v>
      </c>
      <c r="Y4632" t="s">
        <v>147</v>
      </c>
      <c r="Z4632" t="s">
        <v>39</v>
      </c>
      <c r="AA4632" t="str">
        <f>IFERROR(_xlfn.XLOOKUP($J4632,avoidable_ed_reference!$A$2:$A$13,avoidable_ed_reference!$C$2:$C$13),"Not Classified")</f>
        <v>Not Classified</v>
      </c>
      <c r="AB4632" t="str">
        <f>IFERROR(_xlfn.XLOOKUP($B4632,enrollment!$A$2:$A$801,enrollment!$I$2:$I$801),"")</f>
        <v>OH</v>
      </c>
      <c r="AC4632">
        <f>IFERROR(_xlfn.XLOOKUP($B4632,enrollment!$A$2:$A$801,enrollment!$L$2:$L$801),"")</f>
        <v>69</v>
      </c>
      <c r="AD4632" t="str" cm="1">
        <f t="array" ref="AD4632">_xlfn.IFS(AC4632="","Unknown",AC4632&lt;18,"0-17",AC4632&lt;35,"18-34",AC4632&lt;50,"35-49",AC4632&lt;65,"50-64",TRUE,"65+")</f>
        <v>65+</v>
      </c>
      <c r="AE4632">
        <f>IFERROR(_xlfn.XLOOKUP($B4632,enrollment!$A$2:$A$801,enrollment!$O$2:$O$801),"")</f>
        <v>2345678901</v>
      </c>
      <c r="AF4632">
        <f>IFERROR(_xlfn.XLOOKUP($AE4632,providers!$B$2:$B$11,providers!$Q$2:$Q$11),"")</f>
        <v>4.2</v>
      </c>
      <c r="AG4632" s="1">
        <f t="shared" si="72"/>
        <v>45627</v>
      </c>
    </row>
    <row r="4633" spans="1:33" x14ac:dyDescent="0.25">
      <c r="A4633" t="s">
        <v>5338</v>
      </c>
      <c r="B4633" t="s">
        <v>5336</v>
      </c>
      <c r="C4633">
        <v>3456789012</v>
      </c>
      <c r="D4633">
        <v>3456789012</v>
      </c>
      <c r="E4633" s="1">
        <v>45512</v>
      </c>
      <c r="F4633" s="1">
        <v>45512</v>
      </c>
      <c r="G4633" s="1">
        <v>45530</v>
      </c>
      <c r="H4633" t="s">
        <v>28</v>
      </c>
      <c r="I4633">
        <v>23</v>
      </c>
      <c r="J4633" t="s">
        <v>29</v>
      </c>
      <c r="K4633">
        <v>99284</v>
      </c>
      <c r="O4633">
        <v>1</v>
      </c>
      <c r="P4633">
        <v>2393.12</v>
      </c>
      <c r="Q4633">
        <v>1329.51</v>
      </c>
      <c r="R4633">
        <v>1063.6099999999999</v>
      </c>
      <c r="S4633">
        <v>265.89999999999998</v>
      </c>
      <c r="T4633" t="s">
        <v>30</v>
      </c>
      <c r="X4633" t="s">
        <v>146</v>
      </c>
      <c r="Y4633" t="s">
        <v>147</v>
      </c>
      <c r="Z4633" t="s">
        <v>45</v>
      </c>
      <c r="AA4633" t="str">
        <f>IFERROR(_xlfn.XLOOKUP($J4633,avoidable_ed_reference!$A$2:$A$13,avoidable_ed_reference!$C$2:$C$13),"Not Classified")</f>
        <v>Potentially Avoidable</v>
      </c>
      <c r="AB4633" t="str">
        <f>IFERROR(_xlfn.XLOOKUP($B4633,enrollment!$A$2:$A$801,enrollment!$I$2:$I$801),"")</f>
        <v>OH</v>
      </c>
      <c r="AC4633">
        <f>IFERROR(_xlfn.XLOOKUP($B4633,enrollment!$A$2:$A$801,enrollment!$L$2:$L$801),"")</f>
        <v>69</v>
      </c>
      <c r="AD4633" t="str" cm="1">
        <f t="array" ref="AD4633">_xlfn.IFS(AC4633="","Unknown",AC4633&lt;18,"0-17",AC4633&lt;35,"18-34",AC4633&lt;50,"35-49",AC4633&lt;65,"50-64",TRUE,"65+")</f>
        <v>65+</v>
      </c>
      <c r="AE4633">
        <f>IFERROR(_xlfn.XLOOKUP($B4633,enrollment!$A$2:$A$801,enrollment!$O$2:$O$801),"")</f>
        <v>2345678901</v>
      </c>
      <c r="AF4633">
        <f>IFERROR(_xlfn.XLOOKUP($AE4633,providers!$B$2:$B$11,providers!$Q$2:$Q$11),"")</f>
        <v>4.2</v>
      </c>
      <c r="AG4633" s="1">
        <f t="shared" si="72"/>
        <v>45505</v>
      </c>
    </row>
    <row r="4634" spans="1:33" x14ac:dyDescent="0.25">
      <c r="A4634" t="s">
        <v>5339</v>
      </c>
      <c r="B4634" t="s">
        <v>5336</v>
      </c>
      <c r="C4634">
        <v>1122334455</v>
      </c>
      <c r="D4634">
        <v>1122334455</v>
      </c>
      <c r="E4634" s="1">
        <v>45348</v>
      </c>
      <c r="F4634" s="1">
        <v>45348</v>
      </c>
      <c r="G4634" s="1">
        <v>45366</v>
      </c>
      <c r="H4634" t="s">
        <v>67</v>
      </c>
      <c r="I4634">
        <v>21</v>
      </c>
      <c r="J4634" t="s">
        <v>42</v>
      </c>
      <c r="K4634">
        <v>99223</v>
      </c>
      <c r="O4634">
        <v>1</v>
      </c>
      <c r="P4634">
        <v>22526.27</v>
      </c>
      <c r="Q4634">
        <v>14533.08</v>
      </c>
      <c r="R4634">
        <v>11626.46</v>
      </c>
      <c r="S4634">
        <v>2906.62</v>
      </c>
      <c r="T4634" t="s">
        <v>545</v>
      </c>
      <c r="V4634">
        <v>1</v>
      </c>
      <c r="W4634" s="2" t="s">
        <v>68</v>
      </c>
      <c r="X4634" t="s">
        <v>146</v>
      </c>
      <c r="Y4634" t="s">
        <v>147</v>
      </c>
      <c r="Z4634" t="s">
        <v>69</v>
      </c>
      <c r="AA4634" t="str">
        <f>IFERROR(_xlfn.XLOOKUP($J4634,avoidable_ed_reference!$A$2:$A$13,avoidable_ed_reference!$C$2:$C$13),"Not Classified")</f>
        <v>Non-Avoidable</v>
      </c>
      <c r="AB4634" t="str">
        <f>IFERROR(_xlfn.XLOOKUP($B4634,enrollment!$A$2:$A$801,enrollment!$I$2:$I$801),"")</f>
        <v>OH</v>
      </c>
      <c r="AC4634">
        <f>IFERROR(_xlfn.XLOOKUP($B4634,enrollment!$A$2:$A$801,enrollment!$L$2:$L$801),"")</f>
        <v>69</v>
      </c>
      <c r="AD4634" t="str" cm="1">
        <f t="array" ref="AD4634">_xlfn.IFS(AC4634="","Unknown",AC4634&lt;18,"0-17",AC4634&lt;35,"18-34",AC4634&lt;50,"35-49",AC4634&lt;65,"50-64",TRUE,"65+")</f>
        <v>65+</v>
      </c>
      <c r="AE4634">
        <f>IFERROR(_xlfn.XLOOKUP($B4634,enrollment!$A$2:$A$801,enrollment!$O$2:$O$801),"")</f>
        <v>2345678901</v>
      </c>
      <c r="AF4634">
        <f>IFERROR(_xlfn.XLOOKUP($AE4634,providers!$B$2:$B$11,providers!$Q$2:$Q$11),"")</f>
        <v>4.2</v>
      </c>
      <c r="AG4634" s="1">
        <f t="shared" si="72"/>
        <v>45323</v>
      </c>
    </row>
    <row r="4635" spans="1:33" x14ac:dyDescent="0.25">
      <c r="A4635" t="s">
        <v>5340</v>
      </c>
      <c r="B4635" t="s">
        <v>5336</v>
      </c>
      <c r="C4635">
        <v>2345678901</v>
      </c>
      <c r="D4635">
        <v>2345678901</v>
      </c>
      <c r="E4635" s="1">
        <v>45299</v>
      </c>
      <c r="F4635" s="1">
        <v>45299</v>
      </c>
      <c r="G4635" s="1">
        <v>45313</v>
      </c>
      <c r="H4635" t="s">
        <v>28</v>
      </c>
      <c r="I4635">
        <v>11</v>
      </c>
      <c r="J4635" t="s">
        <v>38</v>
      </c>
      <c r="K4635">
        <v>99213</v>
      </c>
      <c r="O4635">
        <v>1</v>
      </c>
      <c r="P4635">
        <v>241.26</v>
      </c>
      <c r="Q4635">
        <v>178.71</v>
      </c>
      <c r="R4635">
        <v>142.97</v>
      </c>
      <c r="S4635">
        <v>35.74</v>
      </c>
      <c r="T4635" t="s">
        <v>30</v>
      </c>
      <c r="X4635" t="s">
        <v>146</v>
      </c>
      <c r="Y4635" t="s">
        <v>147</v>
      </c>
      <c r="Z4635" t="s">
        <v>39</v>
      </c>
      <c r="AA4635" t="str">
        <f>IFERROR(_xlfn.XLOOKUP($J4635,avoidable_ed_reference!$A$2:$A$13,avoidable_ed_reference!$C$2:$C$13),"Not Classified")</f>
        <v>Not Classified</v>
      </c>
      <c r="AB4635" t="str">
        <f>IFERROR(_xlfn.XLOOKUP($B4635,enrollment!$A$2:$A$801,enrollment!$I$2:$I$801),"")</f>
        <v>OH</v>
      </c>
      <c r="AC4635">
        <f>IFERROR(_xlfn.XLOOKUP($B4635,enrollment!$A$2:$A$801,enrollment!$L$2:$L$801),"")</f>
        <v>69</v>
      </c>
      <c r="AD4635" t="str" cm="1">
        <f t="array" ref="AD4635">_xlfn.IFS(AC4635="","Unknown",AC4635&lt;18,"0-17",AC4635&lt;35,"18-34",AC4635&lt;50,"35-49",AC4635&lt;65,"50-64",TRUE,"65+")</f>
        <v>65+</v>
      </c>
      <c r="AE4635">
        <f>IFERROR(_xlfn.XLOOKUP($B4635,enrollment!$A$2:$A$801,enrollment!$O$2:$O$801),"")</f>
        <v>2345678901</v>
      </c>
      <c r="AF4635">
        <f>IFERROR(_xlfn.XLOOKUP($AE4635,providers!$B$2:$B$11,providers!$Q$2:$Q$11),"")</f>
        <v>4.2</v>
      </c>
      <c r="AG4635" s="1">
        <f t="shared" si="72"/>
        <v>45292</v>
      </c>
    </row>
    <row r="4636" spans="1:33" x14ac:dyDescent="0.25">
      <c r="A4636" t="s">
        <v>5341</v>
      </c>
      <c r="B4636" t="s">
        <v>5336</v>
      </c>
      <c r="C4636">
        <v>6789012345</v>
      </c>
      <c r="D4636">
        <v>6789012345</v>
      </c>
      <c r="E4636" s="1">
        <v>45479</v>
      </c>
      <c r="F4636" s="1">
        <v>45479</v>
      </c>
      <c r="G4636" s="1">
        <v>45510</v>
      </c>
      <c r="H4636" t="s">
        <v>28</v>
      </c>
      <c r="I4636">
        <v>23</v>
      </c>
      <c r="J4636" t="s">
        <v>42</v>
      </c>
      <c r="K4636">
        <v>99284</v>
      </c>
      <c r="O4636">
        <v>1</v>
      </c>
      <c r="P4636">
        <v>1984.27</v>
      </c>
      <c r="Q4636">
        <v>1102.3699999999999</v>
      </c>
      <c r="R4636">
        <v>881.9</v>
      </c>
      <c r="S4636">
        <v>220.47</v>
      </c>
      <c r="T4636" t="s">
        <v>30</v>
      </c>
      <c r="X4636" t="s">
        <v>146</v>
      </c>
      <c r="Y4636" t="s">
        <v>147</v>
      </c>
      <c r="Z4636" t="s">
        <v>45</v>
      </c>
      <c r="AA4636" t="str">
        <f>IFERROR(_xlfn.XLOOKUP($J4636,avoidable_ed_reference!$A$2:$A$13,avoidable_ed_reference!$C$2:$C$13),"Not Classified")</f>
        <v>Non-Avoidable</v>
      </c>
      <c r="AB4636" t="str">
        <f>IFERROR(_xlfn.XLOOKUP($B4636,enrollment!$A$2:$A$801,enrollment!$I$2:$I$801),"")</f>
        <v>OH</v>
      </c>
      <c r="AC4636">
        <f>IFERROR(_xlfn.XLOOKUP($B4636,enrollment!$A$2:$A$801,enrollment!$L$2:$L$801),"")</f>
        <v>69</v>
      </c>
      <c r="AD4636" t="str" cm="1">
        <f t="array" ref="AD4636">_xlfn.IFS(AC4636="","Unknown",AC4636&lt;18,"0-17",AC4636&lt;35,"18-34",AC4636&lt;50,"35-49",AC4636&lt;65,"50-64",TRUE,"65+")</f>
        <v>65+</v>
      </c>
      <c r="AE4636">
        <f>IFERROR(_xlfn.XLOOKUP($B4636,enrollment!$A$2:$A$801,enrollment!$O$2:$O$801),"")</f>
        <v>2345678901</v>
      </c>
      <c r="AF4636">
        <f>IFERROR(_xlfn.XLOOKUP($AE4636,providers!$B$2:$B$11,providers!$Q$2:$Q$11),"")</f>
        <v>4.2</v>
      </c>
      <c r="AG4636" s="1">
        <f t="shared" si="72"/>
        <v>45474</v>
      </c>
    </row>
    <row r="4637" spans="1:33" x14ac:dyDescent="0.25">
      <c r="A4637" t="s">
        <v>5342</v>
      </c>
      <c r="B4637" t="s">
        <v>5343</v>
      </c>
      <c r="C4637">
        <v>9012345678</v>
      </c>
      <c r="D4637">
        <v>9012345678</v>
      </c>
      <c r="E4637" s="1">
        <v>45444</v>
      </c>
      <c r="F4637" s="1">
        <v>45444</v>
      </c>
      <c r="G4637" s="1">
        <v>45475</v>
      </c>
      <c r="H4637" t="s">
        <v>28</v>
      </c>
      <c r="I4637">
        <v>23</v>
      </c>
      <c r="J4637" t="s">
        <v>93</v>
      </c>
      <c r="K4637">
        <v>99284</v>
      </c>
      <c r="O4637">
        <v>1</v>
      </c>
      <c r="P4637">
        <v>2482.13</v>
      </c>
      <c r="Q4637">
        <v>1378.96</v>
      </c>
      <c r="R4637">
        <v>1103.17</v>
      </c>
      <c r="S4637">
        <v>275.79000000000002</v>
      </c>
      <c r="T4637" t="s">
        <v>30</v>
      </c>
      <c r="X4637" t="s">
        <v>52</v>
      </c>
      <c r="Y4637" t="s">
        <v>44</v>
      </c>
      <c r="Z4637" t="s">
        <v>45</v>
      </c>
      <c r="AA4637" t="str">
        <f>IFERROR(_xlfn.XLOOKUP($J4637,avoidable_ed_reference!$A$2:$A$13,avoidable_ed_reference!$C$2:$C$13),"Not Classified")</f>
        <v>Avoidable</v>
      </c>
      <c r="AB4637" t="str">
        <f>IFERROR(_xlfn.XLOOKUP($B4637,enrollment!$A$2:$A$801,enrollment!$I$2:$I$801),"")</f>
        <v>GA</v>
      </c>
      <c r="AC4637">
        <f>IFERROR(_xlfn.XLOOKUP($B4637,enrollment!$A$2:$A$801,enrollment!$L$2:$L$801),"")</f>
        <v>73</v>
      </c>
      <c r="AD4637" t="str" cm="1">
        <f t="array" ref="AD4637">_xlfn.IFS(AC4637="","Unknown",AC4637&lt;18,"0-17",AC4637&lt;35,"18-34",AC4637&lt;50,"35-49",AC4637&lt;65,"50-64",TRUE,"65+")</f>
        <v>65+</v>
      </c>
      <c r="AE4637">
        <f>IFERROR(_xlfn.XLOOKUP($B4637,enrollment!$A$2:$A$801,enrollment!$O$2:$O$801),"")</f>
        <v>8901234567</v>
      </c>
      <c r="AF4637">
        <f>IFERROR(_xlfn.XLOOKUP($AE4637,providers!$B$2:$B$11,providers!$Q$2:$Q$11),"")</f>
        <v>3.7</v>
      </c>
      <c r="AG4637" s="1">
        <f t="shared" si="72"/>
        <v>45444</v>
      </c>
    </row>
    <row r="4638" spans="1:33" x14ac:dyDescent="0.25">
      <c r="A4638" t="s">
        <v>5344</v>
      </c>
      <c r="B4638" t="s">
        <v>5343</v>
      </c>
      <c r="C4638">
        <v>2345678901</v>
      </c>
      <c r="D4638">
        <v>2345678901</v>
      </c>
      <c r="E4638" s="1">
        <v>45416</v>
      </c>
      <c r="F4638" s="1">
        <v>45416</v>
      </c>
      <c r="G4638" s="1">
        <v>45433</v>
      </c>
      <c r="H4638" t="s">
        <v>28</v>
      </c>
      <c r="I4638">
        <v>23</v>
      </c>
      <c r="J4638" t="s">
        <v>29</v>
      </c>
      <c r="K4638">
        <v>99284</v>
      </c>
      <c r="O4638">
        <v>1</v>
      </c>
      <c r="P4638">
        <v>1767.69</v>
      </c>
      <c r="Q4638">
        <v>982.05</v>
      </c>
      <c r="R4638">
        <v>785.64</v>
      </c>
      <c r="S4638">
        <v>196.41</v>
      </c>
      <c r="T4638" t="s">
        <v>30</v>
      </c>
      <c r="X4638" t="s">
        <v>52</v>
      </c>
      <c r="Y4638" t="s">
        <v>44</v>
      </c>
      <c r="Z4638" t="s">
        <v>45</v>
      </c>
      <c r="AA4638" t="str">
        <f>IFERROR(_xlfn.XLOOKUP($J4638,avoidable_ed_reference!$A$2:$A$13,avoidable_ed_reference!$C$2:$C$13),"Not Classified")</f>
        <v>Potentially Avoidable</v>
      </c>
      <c r="AB4638" t="str">
        <f>IFERROR(_xlfn.XLOOKUP($B4638,enrollment!$A$2:$A$801,enrollment!$I$2:$I$801),"")</f>
        <v>GA</v>
      </c>
      <c r="AC4638">
        <f>IFERROR(_xlfn.XLOOKUP($B4638,enrollment!$A$2:$A$801,enrollment!$L$2:$L$801),"")</f>
        <v>73</v>
      </c>
      <c r="AD4638" t="str" cm="1">
        <f t="array" ref="AD4638">_xlfn.IFS(AC4638="","Unknown",AC4638&lt;18,"0-17",AC4638&lt;35,"18-34",AC4638&lt;50,"35-49",AC4638&lt;65,"50-64",TRUE,"65+")</f>
        <v>65+</v>
      </c>
      <c r="AE4638">
        <f>IFERROR(_xlfn.XLOOKUP($B4638,enrollment!$A$2:$A$801,enrollment!$O$2:$O$801),"")</f>
        <v>8901234567</v>
      </c>
      <c r="AF4638">
        <f>IFERROR(_xlfn.XLOOKUP($AE4638,providers!$B$2:$B$11,providers!$Q$2:$Q$11),"")</f>
        <v>3.7</v>
      </c>
      <c r="AG4638" s="1">
        <f t="shared" si="72"/>
        <v>45413</v>
      </c>
    </row>
    <row r="4639" spans="1:33" x14ac:dyDescent="0.25">
      <c r="A4639" t="s">
        <v>5345</v>
      </c>
      <c r="B4639" t="s">
        <v>5343</v>
      </c>
      <c r="C4639">
        <v>9012345678</v>
      </c>
      <c r="D4639">
        <v>9012345678</v>
      </c>
      <c r="E4639" s="1">
        <v>45414</v>
      </c>
      <c r="F4639" s="1">
        <v>45414</v>
      </c>
      <c r="G4639" s="1">
        <v>45430</v>
      </c>
      <c r="H4639" t="s">
        <v>67</v>
      </c>
      <c r="I4639">
        <v>21</v>
      </c>
      <c r="J4639" t="s">
        <v>42</v>
      </c>
      <c r="K4639">
        <v>99223</v>
      </c>
      <c r="O4639">
        <v>1</v>
      </c>
      <c r="P4639">
        <v>20972.49</v>
      </c>
      <c r="Q4639">
        <v>13530.64</v>
      </c>
      <c r="R4639">
        <v>10824.51</v>
      </c>
      <c r="S4639">
        <v>2706.13</v>
      </c>
      <c r="T4639" t="s">
        <v>30</v>
      </c>
      <c r="V4639">
        <v>1</v>
      </c>
      <c r="W4639" s="2" t="s">
        <v>68</v>
      </c>
      <c r="X4639" t="s">
        <v>52</v>
      </c>
      <c r="Y4639" t="s">
        <v>44</v>
      </c>
      <c r="Z4639" t="s">
        <v>69</v>
      </c>
      <c r="AA4639" t="str">
        <f>IFERROR(_xlfn.XLOOKUP($J4639,avoidable_ed_reference!$A$2:$A$13,avoidable_ed_reference!$C$2:$C$13),"Not Classified")</f>
        <v>Non-Avoidable</v>
      </c>
      <c r="AB4639" t="str">
        <f>IFERROR(_xlfn.XLOOKUP($B4639,enrollment!$A$2:$A$801,enrollment!$I$2:$I$801),"")</f>
        <v>GA</v>
      </c>
      <c r="AC4639">
        <f>IFERROR(_xlfn.XLOOKUP($B4639,enrollment!$A$2:$A$801,enrollment!$L$2:$L$801),"")</f>
        <v>73</v>
      </c>
      <c r="AD4639" t="str" cm="1">
        <f t="array" ref="AD4639">_xlfn.IFS(AC4639="","Unknown",AC4639&lt;18,"0-17",AC4639&lt;35,"18-34",AC4639&lt;50,"35-49",AC4639&lt;65,"50-64",TRUE,"65+")</f>
        <v>65+</v>
      </c>
      <c r="AE4639">
        <f>IFERROR(_xlfn.XLOOKUP($B4639,enrollment!$A$2:$A$801,enrollment!$O$2:$O$801),"")</f>
        <v>8901234567</v>
      </c>
      <c r="AF4639">
        <f>IFERROR(_xlfn.XLOOKUP($AE4639,providers!$B$2:$B$11,providers!$Q$2:$Q$11),"")</f>
        <v>3.7</v>
      </c>
      <c r="AG4639" s="1">
        <f t="shared" si="72"/>
        <v>45413</v>
      </c>
    </row>
    <row r="4640" spans="1:33" x14ac:dyDescent="0.25">
      <c r="A4640" t="s">
        <v>5346</v>
      </c>
      <c r="B4640" t="s">
        <v>5343</v>
      </c>
      <c r="C4640">
        <v>5678901234</v>
      </c>
      <c r="D4640">
        <v>5678901234</v>
      </c>
      <c r="E4640" s="1">
        <v>45294</v>
      </c>
      <c r="F4640" s="1">
        <v>45294</v>
      </c>
      <c r="G4640" s="1">
        <v>45322</v>
      </c>
      <c r="H4640" t="s">
        <v>28</v>
      </c>
      <c r="I4640">
        <v>20</v>
      </c>
      <c r="J4640" t="s">
        <v>35</v>
      </c>
      <c r="K4640">
        <v>99213</v>
      </c>
      <c r="O4640">
        <v>1</v>
      </c>
      <c r="P4640">
        <v>197.47</v>
      </c>
      <c r="Q4640">
        <v>151.9</v>
      </c>
      <c r="R4640">
        <v>121.52</v>
      </c>
      <c r="S4640">
        <v>30.38</v>
      </c>
      <c r="T4640" t="s">
        <v>30</v>
      </c>
      <c r="X4640" t="s">
        <v>52</v>
      </c>
      <c r="Y4640" t="s">
        <v>44</v>
      </c>
      <c r="Z4640" t="s">
        <v>36</v>
      </c>
      <c r="AA4640" t="str">
        <f>IFERROR(_xlfn.XLOOKUP($J4640,avoidable_ed_reference!$A$2:$A$13,avoidable_ed_reference!$C$2:$C$13),"Not Classified")</f>
        <v>Avoidable</v>
      </c>
      <c r="AB4640" t="str">
        <f>IFERROR(_xlfn.XLOOKUP($B4640,enrollment!$A$2:$A$801,enrollment!$I$2:$I$801),"")</f>
        <v>GA</v>
      </c>
      <c r="AC4640">
        <f>IFERROR(_xlfn.XLOOKUP($B4640,enrollment!$A$2:$A$801,enrollment!$L$2:$L$801),"")</f>
        <v>73</v>
      </c>
      <c r="AD4640" t="str" cm="1">
        <f t="array" ref="AD4640">_xlfn.IFS(AC4640="","Unknown",AC4640&lt;18,"0-17",AC4640&lt;35,"18-34",AC4640&lt;50,"35-49",AC4640&lt;65,"50-64",TRUE,"65+")</f>
        <v>65+</v>
      </c>
      <c r="AE4640">
        <f>IFERROR(_xlfn.XLOOKUP($B4640,enrollment!$A$2:$A$801,enrollment!$O$2:$O$801),"")</f>
        <v>8901234567</v>
      </c>
      <c r="AF4640">
        <f>IFERROR(_xlfn.XLOOKUP($AE4640,providers!$B$2:$B$11,providers!$Q$2:$Q$11),"")</f>
        <v>3.7</v>
      </c>
      <c r="AG4640" s="1">
        <f t="shared" si="72"/>
        <v>45292</v>
      </c>
    </row>
    <row r="4641" spans="1:33" x14ac:dyDescent="0.25">
      <c r="A4641" t="s">
        <v>5347</v>
      </c>
      <c r="B4641" t="s">
        <v>5343</v>
      </c>
      <c r="C4641">
        <v>3456789012</v>
      </c>
      <c r="D4641">
        <v>3456789012</v>
      </c>
      <c r="E4641" s="1">
        <v>45503</v>
      </c>
      <c r="F4641" s="1">
        <v>45503</v>
      </c>
      <c r="G4641" s="1">
        <v>45526</v>
      </c>
      <c r="H4641" t="s">
        <v>67</v>
      </c>
      <c r="I4641">
        <v>21</v>
      </c>
      <c r="J4641" t="s">
        <v>99</v>
      </c>
      <c r="K4641">
        <v>99223</v>
      </c>
      <c r="O4641">
        <v>1</v>
      </c>
      <c r="P4641">
        <v>19276.25</v>
      </c>
      <c r="Q4641">
        <v>12436.29</v>
      </c>
      <c r="R4641">
        <v>9949.0300000000007</v>
      </c>
      <c r="S4641">
        <v>2487.2600000000002</v>
      </c>
      <c r="T4641" t="s">
        <v>30</v>
      </c>
      <c r="V4641">
        <v>1</v>
      </c>
      <c r="W4641" s="2" t="s">
        <v>68</v>
      </c>
      <c r="X4641" t="s">
        <v>52</v>
      </c>
      <c r="Y4641" t="s">
        <v>44</v>
      </c>
      <c r="Z4641" t="s">
        <v>69</v>
      </c>
      <c r="AA4641" t="str">
        <f>IFERROR(_xlfn.XLOOKUP($J4641,avoidable_ed_reference!$A$2:$A$13,avoidable_ed_reference!$C$2:$C$13),"Not Classified")</f>
        <v>Not Classified</v>
      </c>
      <c r="AB4641" t="str">
        <f>IFERROR(_xlfn.XLOOKUP($B4641,enrollment!$A$2:$A$801,enrollment!$I$2:$I$801),"")</f>
        <v>GA</v>
      </c>
      <c r="AC4641">
        <f>IFERROR(_xlfn.XLOOKUP($B4641,enrollment!$A$2:$A$801,enrollment!$L$2:$L$801),"")</f>
        <v>73</v>
      </c>
      <c r="AD4641" t="str" cm="1">
        <f t="array" ref="AD4641">_xlfn.IFS(AC4641="","Unknown",AC4641&lt;18,"0-17",AC4641&lt;35,"18-34",AC4641&lt;50,"35-49",AC4641&lt;65,"50-64",TRUE,"65+")</f>
        <v>65+</v>
      </c>
      <c r="AE4641">
        <f>IFERROR(_xlfn.XLOOKUP($B4641,enrollment!$A$2:$A$801,enrollment!$O$2:$O$801),"")</f>
        <v>8901234567</v>
      </c>
      <c r="AF4641">
        <f>IFERROR(_xlfn.XLOOKUP($AE4641,providers!$B$2:$B$11,providers!$Q$2:$Q$11),"")</f>
        <v>3.7</v>
      </c>
      <c r="AG4641" s="1">
        <f t="shared" si="72"/>
        <v>45474</v>
      </c>
    </row>
    <row r="4642" spans="1:33" x14ac:dyDescent="0.25">
      <c r="A4642" t="s">
        <v>5348</v>
      </c>
      <c r="B4642" t="s">
        <v>5343</v>
      </c>
      <c r="C4642">
        <v>6789012345</v>
      </c>
      <c r="D4642">
        <v>6789012345</v>
      </c>
      <c r="E4642" s="1">
        <v>45342</v>
      </c>
      <c r="F4642" s="1">
        <v>45342</v>
      </c>
      <c r="G4642" s="1">
        <v>45360</v>
      </c>
      <c r="H4642" t="s">
        <v>59</v>
      </c>
      <c r="J4642" t="s">
        <v>47</v>
      </c>
      <c r="L4642" s="2" t="s">
        <v>82</v>
      </c>
      <c r="M4642" t="s">
        <v>83</v>
      </c>
      <c r="N4642" t="s">
        <v>84</v>
      </c>
      <c r="O4642">
        <v>1</v>
      </c>
      <c r="P4642">
        <v>950.26</v>
      </c>
      <c r="Q4642">
        <v>863.87</v>
      </c>
      <c r="R4642">
        <v>691.1</v>
      </c>
      <c r="S4642">
        <v>172.77</v>
      </c>
      <c r="T4642" t="s">
        <v>30</v>
      </c>
      <c r="X4642" t="s">
        <v>52</v>
      </c>
      <c r="Y4642" t="s">
        <v>44</v>
      </c>
      <c r="Z4642" t="s">
        <v>64</v>
      </c>
      <c r="AA4642" t="str">
        <f>IFERROR(_xlfn.XLOOKUP($J4642,avoidable_ed_reference!$A$2:$A$13,avoidable_ed_reference!$C$2:$C$13),"Not Classified")</f>
        <v>Not Classified</v>
      </c>
      <c r="AB4642" t="str">
        <f>IFERROR(_xlfn.XLOOKUP($B4642,enrollment!$A$2:$A$801,enrollment!$I$2:$I$801),"")</f>
        <v>GA</v>
      </c>
      <c r="AC4642">
        <f>IFERROR(_xlfn.XLOOKUP($B4642,enrollment!$A$2:$A$801,enrollment!$L$2:$L$801),"")</f>
        <v>73</v>
      </c>
      <c r="AD4642" t="str" cm="1">
        <f t="array" ref="AD4642">_xlfn.IFS(AC4642="","Unknown",AC4642&lt;18,"0-17",AC4642&lt;35,"18-34",AC4642&lt;50,"35-49",AC4642&lt;65,"50-64",TRUE,"65+")</f>
        <v>65+</v>
      </c>
      <c r="AE4642">
        <f>IFERROR(_xlfn.XLOOKUP($B4642,enrollment!$A$2:$A$801,enrollment!$O$2:$O$801),"")</f>
        <v>8901234567</v>
      </c>
      <c r="AF4642">
        <f>IFERROR(_xlfn.XLOOKUP($AE4642,providers!$B$2:$B$11,providers!$Q$2:$Q$11),"")</f>
        <v>3.7</v>
      </c>
      <c r="AG4642" s="1">
        <f t="shared" si="72"/>
        <v>45323</v>
      </c>
    </row>
    <row r="4643" spans="1:33" x14ac:dyDescent="0.25">
      <c r="A4643" t="s">
        <v>5349</v>
      </c>
      <c r="B4643" t="s">
        <v>5343</v>
      </c>
      <c r="C4643">
        <v>9012345678</v>
      </c>
      <c r="D4643">
        <v>9012345678</v>
      </c>
      <c r="E4643" s="1">
        <v>45523</v>
      </c>
      <c r="F4643" s="1">
        <v>45523</v>
      </c>
      <c r="G4643" s="1">
        <v>45558</v>
      </c>
      <c r="H4643" t="s">
        <v>67</v>
      </c>
      <c r="I4643">
        <v>21</v>
      </c>
      <c r="J4643" t="s">
        <v>80</v>
      </c>
      <c r="K4643">
        <v>99223</v>
      </c>
      <c r="O4643">
        <v>1</v>
      </c>
      <c r="P4643">
        <v>20310.22</v>
      </c>
      <c r="Q4643">
        <v>13103.37</v>
      </c>
      <c r="R4643">
        <v>10482.700000000001</v>
      </c>
      <c r="S4643">
        <v>2620.67</v>
      </c>
      <c r="T4643" t="s">
        <v>30</v>
      </c>
      <c r="V4643">
        <v>1</v>
      </c>
      <c r="W4643" s="2" t="s">
        <v>68</v>
      </c>
      <c r="X4643" t="s">
        <v>52</v>
      </c>
      <c r="Y4643" t="s">
        <v>44</v>
      </c>
      <c r="Z4643" t="s">
        <v>69</v>
      </c>
      <c r="AA4643" t="str">
        <f>IFERROR(_xlfn.XLOOKUP($J4643,avoidable_ed_reference!$A$2:$A$13,avoidable_ed_reference!$C$2:$C$13),"Not Classified")</f>
        <v>Non-Avoidable</v>
      </c>
      <c r="AB4643" t="str">
        <f>IFERROR(_xlfn.XLOOKUP($B4643,enrollment!$A$2:$A$801,enrollment!$I$2:$I$801),"")</f>
        <v>GA</v>
      </c>
      <c r="AC4643">
        <f>IFERROR(_xlfn.XLOOKUP($B4643,enrollment!$A$2:$A$801,enrollment!$L$2:$L$801),"")</f>
        <v>73</v>
      </c>
      <c r="AD4643" t="str" cm="1">
        <f t="array" ref="AD4643">_xlfn.IFS(AC4643="","Unknown",AC4643&lt;18,"0-17",AC4643&lt;35,"18-34",AC4643&lt;50,"35-49",AC4643&lt;65,"50-64",TRUE,"65+")</f>
        <v>65+</v>
      </c>
      <c r="AE4643">
        <f>IFERROR(_xlfn.XLOOKUP($B4643,enrollment!$A$2:$A$801,enrollment!$O$2:$O$801),"")</f>
        <v>8901234567</v>
      </c>
      <c r="AF4643">
        <f>IFERROR(_xlfn.XLOOKUP($AE4643,providers!$B$2:$B$11,providers!$Q$2:$Q$11),"")</f>
        <v>3.7</v>
      </c>
      <c r="AG4643" s="1">
        <f t="shared" si="72"/>
        <v>45505</v>
      </c>
    </row>
    <row r="4644" spans="1:33" x14ac:dyDescent="0.25">
      <c r="A4644" t="s">
        <v>5350</v>
      </c>
      <c r="B4644" t="s">
        <v>5343</v>
      </c>
      <c r="C4644">
        <v>8901234567</v>
      </c>
      <c r="D4644">
        <v>8901234567</v>
      </c>
      <c r="E4644" s="1">
        <v>45534</v>
      </c>
      <c r="F4644" s="1">
        <v>45534</v>
      </c>
      <c r="G4644" s="1">
        <v>45557</v>
      </c>
      <c r="H4644" t="s">
        <v>28</v>
      </c>
      <c r="I4644">
        <v>11</v>
      </c>
      <c r="J4644" t="s">
        <v>47</v>
      </c>
      <c r="K4644">
        <v>99213</v>
      </c>
      <c r="O4644">
        <v>1</v>
      </c>
      <c r="P4644">
        <v>228.11</v>
      </c>
      <c r="Q4644">
        <v>168.97</v>
      </c>
      <c r="R4644">
        <v>135.18</v>
      </c>
      <c r="S4644">
        <v>33.79</v>
      </c>
      <c r="T4644" t="s">
        <v>30</v>
      </c>
      <c r="X4644" t="s">
        <v>52</v>
      </c>
      <c r="Y4644" t="s">
        <v>44</v>
      </c>
      <c r="Z4644" t="s">
        <v>39</v>
      </c>
      <c r="AA4644" t="str">
        <f>IFERROR(_xlfn.XLOOKUP($J4644,avoidable_ed_reference!$A$2:$A$13,avoidable_ed_reference!$C$2:$C$13),"Not Classified")</f>
        <v>Not Classified</v>
      </c>
      <c r="AB4644" t="str">
        <f>IFERROR(_xlfn.XLOOKUP($B4644,enrollment!$A$2:$A$801,enrollment!$I$2:$I$801),"")</f>
        <v>GA</v>
      </c>
      <c r="AC4644">
        <f>IFERROR(_xlfn.XLOOKUP($B4644,enrollment!$A$2:$A$801,enrollment!$L$2:$L$801),"")</f>
        <v>73</v>
      </c>
      <c r="AD4644" t="str" cm="1">
        <f t="array" ref="AD4644">_xlfn.IFS(AC4644="","Unknown",AC4644&lt;18,"0-17",AC4644&lt;35,"18-34",AC4644&lt;50,"35-49",AC4644&lt;65,"50-64",TRUE,"65+")</f>
        <v>65+</v>
      </c>
      <c r="AE4644">
        <f>IFERROR(_xlfn.XLOOKUP($B4644,enrollment!$A$2:$A$801,enrollment!$O$2:$O$801),"")</f>
        <v>8901234567</v>
      </c>
      <c r="AF4644">
        <f>IFERROR(_xlfn.XLOOKUP($AE4644,providers!$B$2:$B$11,providers!$Q$2:$Q$11),"")</f>
        <v>3.7</v>
      </c>
      <c r="AG4644" s="1">
        <f t="shared" si="72"/>
        <v>45505</v>
      </c>
    </row>
    <row r="4645" spans="1:33" x14ac:dyDescent="0.25">
      <c r="A4645" t="s">
        <v>5351</v>
      </c>
      <c r="B4645" t="s">
        <v>5352</v>
      </c>
      <c r="C4645">
        <v>5678901234</v>
      </c>
      <c r="D4645">
        <v>5678901234</v>
      </c>
      <c r="E4645" s="1">
        <v>45429</v>
      </c>
      <c r="F4645" s="1">
        <v>45429</v>
      </c>
      <c r="G4645" s="1">
        <v>45449</v>
      </c>
      <c r="H4645" t="s">
        <v>28</v>
      </c>
      <c r="I4645">
        <v>20</v>
      </c>
      <c r="J4645" t="s">
        <v>35</v>
      </c>
      <c r="K4645">
        <v>99213</v>
      </c>
      <c r="O4645">
        <v>1</v>
      </c>
      <c r="P4645">
        <v>179.86</v>
      </c>
      <c r="Q4645">
        <v>138.35</v>
      </c>
      <c r="R4645">
        <v>110.68</v>
      </c>
      <c r="S4645">
        <v>27.67</v>
      </c>
      <c r="T4645" t="s">
        <v>30</v>
      </c>
      <c r="X4645" t="s">
        <v>233</v>
      </c>
      <c r="Y4645" t="s">
        <v>32</v>
      </c>
      <c r="Z4645" t="s">
        <v>36</v>
      </c>
      <c r="AA4645" t="str">
        <f>IFERROR(_xlfn.XLOOKUP($J4645,avoidable_ed_reference!$A$2:$A$13,avoidable_ed_reference!$C$2:$C$13),"Not Classified")</f>
        <v>Avoidable</v>
      </c>
      <c r="AB4645" t="str">
        <f>IFERROR(_xlfn.XLOOKUP($B4645,enrollment!$A$2:$A$801,enrollment!$I$2:$I$801),"")</f>
        <v>OH</v>
      </c>
      <c r="AC4645">
        <f>IFERROR(_xlfn.XLOOKUP($B4645,enrollment!$A$2:$A$801,enrollment!$L$2:$L$801),"")</f>
        <v>58</v>
      </c>
      <c r="AD4645" t="str" cm="1">
        <f t="array" ref="AD4645">_xlfn.IFS(AC4645="","Unknown",AC4645&lt;18,"0-17",AC4645&lt;35,"18-34",AC4645&lt;50,"35-49",AC4645&lt;65,"50-64",TRUE,"65+")</f>
        <v>50-64</v>
      </c>
      <c r="AE4645">
        <f>IFERROR(_xlfn.XLOOKUP($B4645,enrollment!$A$2:$A$801,enrollment!$O$2:$O$801),"")</f>
        <v>6789012345</v>
      </c>
      <c r="AF4645">
        <f>IFERROR(_xlfn.XLOOKUP($AE4645,providers!$B$2:$B$11,providers!$Q$2:$Q$11),"")</f>
        <v>4.0999999999999996</v>
      </c>
      <c r="AG4645" s="1">
        <f t="shared" si="72"/>
        <v>45413</v>
      </c>
    </row>
    <row r="4646" spans="1:33" x14ac:dyDescent="0.25">
      <c r="A4646" t="s">
        <v>5353</v>
      </c>
      <c r="B4646" t="s">
        <v>5352</v>
      </c>
      <c r="C4646">
        <v>6789012345</v>
      </c>
      <c r="D4646">
        <v>6789012345</v>
      </c>
      <c r="E4646" s="1">
        <v>45456</v>
      </c>
      <c r="F4646" s="1">
        <v>45456</v>
      </c>
      <c r="G4646" s="1">
        <v>45490</v>
      </c>
      <c r="H4646" t="s">
        <v>28</v>
      </c>
      <c r="I4646">
        <v>11</v>
      </c>
      <c r="J4646" t="s">
        <v>35</v>
      </c>
      <c r="K4646">
        <v>99213</v>
      </c>
      <c r="O4646">
        <v>1</v>
      </c>
      <c r="P4646">
        <v>224.82</v>
      </c>
      <c r="Q4646">
        <v>166.53</v>
      </c>
      <c r="R4646">
        <v>133.22</v>
      </c>
      <c r="S4646">
        <v>33.31</v>
      </c>
      <c r="T4646" t="s">
        <v>30</v>
      </c>
      <c r="X4646" t="s">
        <v>233</v>
      </c>
      <c r="Y4646" t="s">
        <v>32</v>
      </c>
      <c r="Z4646" t="s">
        <v>39</v>
      </c>
      <c r="AA4646" t="str">
        <f>IFERROR(_xlfn.XLOOKUP($J4646,avoidable_ed_reference!$A$2:$A$13,avoidable_ed_reference!$C$2:$C$13),"Not Classified")</f>
        <v>Avoidable</v>
      </c>
      <c r="AB4646" t="str">
        <f>IFERROR(_xlfn.XLOOKUP($B4646,enrollment!$A$2:$A$801,enrollment!$I$2:$I$801),"")</f>
        <v>OH</v>
      </c>
      <c r="AC4646">
        <f>IFERROR(_xlfn.XLOOKUP($B4646,enrollment!$A$2:$A$801,enrollment!$L$2:$L$801),"")</f>
        <v>58</v>
      </c>
      <c r="AD4646" t="str" cm="1">
        <f t="array" ref="AD4646">_xlfn.IFS(AC4646="","Unknown",AC4646&lt;18,"0-17",AC4646&lt;35,"18-34",AC4646&lt;50,"35-49",AC4646&lt;65,"50-64",TRUE,"65+")</f>
        <v>50-64</v>
      </c>
      <c r="AE4646">
        <f>IFERROR(_xlfn.XLOOKUP($B4646,enrollment!$A$2:$A$801,enrollment!$O$2:$O$801),"")</f>
        <v>6789012345</v>
      </c>
      <c r="AF4646">
        <f>IFERROR(_xlfn.XLOOKUP($AE4646,providers!$B$2:$B$11,providers!$Q$2:$Q$11),"")</f>
        <v>4.0999999999999996</v>
      </c>
      <c r="AG4646" s="1">
        <f t="shared" si="72"/>
        <v>45444</v>
      </c>
    </row>
    <row r="4647" spans="1:33" x14ac:dyDescent="0.25">
      <c r="A4647" t="s">
        <v>5354</v>
      </c>
      <c r="B4647" t="s">
        <v>5352</v>
      </c>
      <c r="C4647">
        <v>9012345678</v>
      </c>
      <c r="D4647">
        <v>9012345678</v>
      </c>
      <c r="E4647" s="1">
        <v>45320</v>
      </c>
      <c r="F4647" s="1">
        <v>45320</v>
      </c>
      <c r="G4647" s="1">
        <v>45343</v>
      </c>
      <c r="H4647" t="s">
        <v>67</v>
      </c>
      <c r="I4647">
        <v>21</v>
      </c>
      <c r="J4647" t="s">
        <v>80</v>
      </c>
      <c r="K4647">
        <v>99223</v>
      </c>
      <c r="O4647">
        <v>1</v>
      </c>
      <c r="P4647">
        <v>32888.32</v>
      </c>
      <c r="Q4647">
        <v>21218.27</v>
      </c>
      <c r="R4647">
        <v>16974.62</v>
      </c>
      <c r="S4647">
        <v>4243.6499999999996</v>
      </c>
      <c r="T4647" t="s">
        <v>30</v>
      </c>
      <c r="V4647">
        <v>1</v>
      </c>
      <c r="W4647" s="2" t="s">
        <v>68</v>
      </c>
      <c r="X4647" t="s">
        <v>233</v>
      </c>
      <c r="Y4647" t="s">
        <v>32</v>
      </c>
      <c r="Z4647" t="s">
        <v>69</v>
      </c>
      <c r="AA4647" t="str">
        <f>IFERROR(_xlfn.XLOOKUP($J4647,avoidable_ed_reference!$A$2:$A$13,avoidable_ed_reference!$C$2:$C$13),"Not Classified")</f>
        <v>Non-Avoidable</v>
      </c>
      <c r="AB4647" t="str">
        <f>IFERROR(_xlfn.XLOOKUP($B4647,enrollment!$A$2:$A$801,enrollment!$I$2:$I$801),"")</f>
        <v>OH</v>
      </c>
      <c r="AC4647">
        <f>IFERROR(_xlfn.XLOOKUP($B4647,enrollment!$A$2:$A$801,enrollment!$L$2:$L$801),"")</f>
        <v>58</v>
      </c>
      <c r="AD4647" t="str" cm="1">
        <f t="array" ref="AD4647">_xlfn.IFS(AC4647="","Unknown",AC4647&lt;18,"0-17",AC4647&lt;35,"18-34",AC4647&lt;50,"35-49",AC4647&lt;65,"50-64",TRUE,"65+")</f>
        <v>50-64</v>
      </c>
      <c r="AE4647">
        <f>IFERROR(_xlfn.XLOOKUP($B4647,enrollment!$A$2:$A$801,enrollment!$O$2:$O$801),"")</f>
        <v>6789012345</v>
      </c>
      <c r="AF4647">
        <f>IFERROR(_xlfn.XLOOKUP($AE4647,providers!$B$2:$B$11,providers!$Q$2:$Q$11),"")</f>
        <v>4.0999999999999996</v>
      </c>
      <c r="AG4647" s="1">
        <f t="shared" si="72"/>
        <v>45292</v>
      </c>
    </row>
    <row r="4648" spans="1:33" x14ac:dyDescent="0.25">
      <c r="A4648" t="s">
        <v>5355</v>
      </c>
      <c r="B4648" t="s">
        <v>5352</v>
      </c>
      <c r="C4648">
        <v>9012345678</v>
      </c>
      <c r="D4648">
        <v>9012345678</v>
      </c>
      <c r="E4648" s="1">
        <v>45311</v>
      </c>
      <c r="F4648" s="1">
        <v>45311</v>
      </c>
      <c r="G4648" s="1">
        <v>45328</v>
      </c>
      <c r="H4648" t="s">
        <v>59</v>
      </c>
      <c r="J4648" t="s">
        <v>99</v>
      </c>
      <c r="L4648" s="2" t="s">
        <v>106</v>
      </c>
      <c r="M4648" t="s">
        <v>107</v>
      </c>
      <c r="N4648" t="s">
        <v>108</v>
      </c>
      <c r="O4648">
        <v>1</v>
      </c>
      <c r="P4648">
        <v>787.07</v>
      </c>
      <c r="Q4648">
        <v>715.52</v>
      </c>
      <c r="R4648">
        <v>572.41999999999996</v>
      </c>
      <c r="S4648">
        <v>143.1</v>
      </c>
      <c r="T4648" t="s">
        <v>30</v>
      </c>
      <c r="X4648" t="s">
        <v>233</v>
      </c>
      <c r="Y4648" t="s">
        <v>32</v>
      </c>
      <c r="Z4648" t="s">
        <v>64</v>
      </c>
      <c r="AA4648" t="str">
        <f>IFERROR(_xlfn.XLOOKUP($J4648,avoidable_ed_reference!$A$2:$A$13,avoidable_ed_reference!$C$2:$C$13),"Not Classified")</f>
        <v>Not Classified</v>
      </c>
      <c r="AB4648" t="str">
        <f>IFERROR(_xlfn.XLOOKUP($B4648,enrollment!$A$2:$A$801,enrollment!$I$2:$I$801),"")</f>
        <v>OH</v>
      </c>
      <c r="AC4648">
        <f>IFERROR(_xlfn.XLOOKUP($B4648,enrollment!$A$2:$A$801,enrollment!$L$2:$L$801),"")</f>
        <v>58</v>
      </c>
      <c r="AD4648" t="str" cm="1">
        <f t="array" ref="AD4648">_xlfn.IFS(AC4648="","Unknown",AC4648&lt;18,"0-17",AC4648&lt;35,"18-34",AC4648&lt;50,"35-49",AC4648&lt;65,"50-64",TRUE,"65+")</f>
        <v>50-64</v>
      </c>
      <c r="AE4648">
        <f>IFERROR(_xlfn.XLOOKUP($B4648,enrollment!$A$2:$A$801,enrollment!$O$2:$O$801),"")</f>
        <v>6789012345</v>
      </c>
      <c r="AF4648">
        <f>IFERROR(_xlfn.XLOOKUP($AE4648,providers!$B$2:$B$11,providers!$Q$2:$Q$11),"")</f>
        <v>4.0999999999999996</v>
      </c>
      <c r="AG4648" s="1">
        <f t="shared" si="72"/>
        <v>45292</v>
      </c>
    </row>
    <row r="4649" spans="1:33" x14ac:dyDescent="0.25">
      <c r="A4649" t="s">
        <v>5356</v>
      </c>
      <c r="B4649" t="s">
        <v>5352</v>
      </c>
      <c r="C4649">
        <v>7890123456</v>
      </c>
      <c r="D4649">
        <v>7890123456</v>
      </c>
      <c r="E4649" s="1">
        <v>45626</v>
      </c>
      <c r="F4649" s="1">
        <v>45626</v>
      </c>
      <c r="G4649" s="1">
        <v>45655</v>
      </c>
      <c r="H4649" t="s">
        <v>28</v>
      </c>
      <c r="I4649">
        <v>22</v>
      </c>
      <c r="J4649" t="s">
        <v>29</v>
      </c>
      <c r="K4649">
        <v>90837</v>
      </c>
      <c r="O4649">
        <v>1</v>
      </c>
      <c r="P4649">
        <v>266.14</v>
      </c>
      <c r="Q4649">
        <v>197.14</v>
      </c>
      <c r="R4649">
        <v>157.71</v>
      </c>
      <c r="S4649">
        <v>39.43</v>
      </c>
      <c r="T4649" t="s">
        <v>30</v>
      </c>
      <c r="X4649" t="s">
        <v>233</v>
      </c>
      <c r="Y4649" t="s">
        <v>32</v>
      </c>
      <c r="Z4649" t="s">
        <v>33</v>
      </c>
      <c r="AA4649" t="str">
        <f>IFERROR(_xlfn.XLOOKUP($J4649,avoidable_ed_reference!$A$2:$A$13,avoidable_ed_reference!$C$2:$C$13),"Not Classified")</f>
        <v>Potentially Avoidable</v>
      </c>
      <c r="AB4649" t="str">
        <f>IFERROR(_xlfn.XLOOKUP($B4649,enrollment!$A$2:$A$801,enrollment!$I$2:$I$801),"")</f>
        <v>OH</v>
      </c>
      <c r="AC4649">
        <f>IFERROR(_xlfn.XLOOKUP($B4649,enrollment!$A$2:$A$801,enrollment!$L$2:$L$801),"")</f>
        <v>58</v>
      </c>
      <c r="AD4649" t="str" cm="1">
        <f t="array" ref="AD4649">_xlfn.IFS(AC4649="","Unknown",AC4649&lt;18,"0-17",AC4649&lt;35,"18-34",AC4649&lt;50,"35-49",AC4649&lt;65,"50-64",TRUE,"65+")</f>
        <v>50-64</v>
      </c>
      <c r="AE4649">
        <f>IFERROR(_xlfn.XLOOKUP($B4649,enrollment!$A$2:$A$801,enrollment!$O$2:$O$801),"")</f>
        <v>6789012345</v>
      </c>
      <c r="AF4649">
        <f>IFERROR(_xlfn.XLOOKUP($AE4649,providers!$B$2:$B$11,providers!$Q$2:$Q$11),"")</f>
        <v>4.0999999999999996</v>
      </c>
      <c r="AG4649" s="1">
        <f t="shared" si="72"/>
        <v>45597</v>
      </c>
    </row>
    <row r="4650" spans="1:33" x14ac:dyDescent="0.25">
      <c r="A4650" t="s">
        <v>5357</v>
      </c>
      <c r="B4650" t="s">
        <v>5352</v>
      </c>
      <c r="C4650">
        <v>2345678901</v>
      </c>
      <c r="D4650">
        <v>2345678901</v>
      </c>
      <c r="E4650" s="1">
        <v>45355</v>
      </c>
      <c r="F4650" s="1">
        <v>45355</v>
      </c>
      <c r="G4650" s="1">
        <v>45386</v>
      </c>
      <c r="H4650" t="s">
        <v>28</v>
      </c>
      <c r="I4650">
        <v>23</v>
      </c>
      <c r="J4650" t="s">
        <v>35</v>
      </c>
      <c r="K4650">
        <v>99284</v>
      </c>
      <c r="O4650">
        <v>1</v>
      </c>
      <c r="P4650">
        <v>1860.86</v>
      </c>
      <c r="Q4650">
        <v>1033.81</v>
      </c>
      <c r="R4650">
        <v>827.05</v>
      </c>
      <c r="S4650">
        <v>206.76</v>
      </c>
      <c r="T4650" t="s">
        <v>30</v>
      </c>
      <c r="X4650" t="s">
        <v>233</v>
      </c>
      <c r="Y4650" t="s">
        <v>32</v>
      </c>
      <c r="Z4650" t="s">
        <v>45</v>
      </c>
      <c r="AA4650" t="str">
        <f>IFERROR(_xlfn.XLOOKUP($J4650,avoidable_ed_reference!$A$2:$A$13,avoidable_ed_reference!$C$2:$C$13),"Not Classified")</f>
        <v>Avoidable</v>
      </c>
      <c r="AB4650" t="str">
        <f>IFERROR(_xlfn.XLOOKUP($B4650,enrollment!$A$2:$A$801,enrollment!$I$2:$I$801),"")</f>
        <v>OH</v>
      </c>
      <c r="AC4650">
        <f>IFERROR(_xlfn.XLOOKUP($B4650,enrollment!$A$2:$A$801,enrollment!$L$2:$L$801),"")</f>
        <v>58</v>
      </c>
      <c r="AD4650" t="str" cm="1">
        <f t="array" ref="AD4650">_xlfn.IFS(AC4650="","Unknown",AC4650&lt;18,"0-17",AC4650&lt;35,"18-34",AC4650&lt;50,"35-49",AC4650&lt;65,"50-64",TRUE,"65+")</f>
        <v>50-64</v>
      </c>
      <c r="AE4650">
        <f>IFERROR(_xlfn.XLOOKUP($B4650,enrollment!$A$2:$A$801,enrollment!$O$2:$O$801),"")</f>
        <v>6789012345</v>
      </c>
      <c r="AF4650">
        <f>IFERROR(_xlfn.XLOOKUP($AE4650,providers!$B$2:$B$11,providers!$Q$2:$Q$11),"")</f>
        <v>4.0999999999999996</v>
      </c>
      <c r="AG4650" s="1">
        <f t="shared" si="72"/>
        <v>45352</v>
      </c>
    </row>
    <row r="4651" spans="1:33" x14ac:dyDescent="0.25">
      <c r="A4651" t="s">
        <v>5358</v>
      </c>
      <c r="B4651" t="s">
        <v>5352</v>
      </c>
      <c r="C4651">
        <v>6789012345</v>
      </c>
      <c r="D4651">
        <v>6789012345</v>
      </c>
      <c r="E4651" s="1">
        <v>45308</v>
      </c>
      <c r="F4651" s="1">
        <v>45308</v>
      </c>
      <c r="G4651" s="1">
        <v>45340</v>
      </c>
      <c r="H4651" t="s">
        <v>28</v>
      </c>
      <c r="I4651">
        <v>11</v>
      </c>
      <c r="J4651" t="s">
        <v>47</v>
      </c>
      <c r="K4651">
        <v>99213</v>
      </c>
      <c r="O4651">
        <v>1</v>
      </c>
      <c r="P4651">
        <v>181.35</v>
      </c>
      <c r="Q4651">
        <v>134.33000000000001</v>
      </c>
      <c r="R4651">
        <v>107.46</v>
      </c>
      <c r="S4651">
        <v>26.87</v>
      </c>
      <c r="T4651" t="s">
        <v>30</v>
      </c>
      <c r="X4651" t="s">
        <v>233</v>
      </c>
      <c r="Y4651" t="s">
        <v>32</v>
      </c>
      <c r="Z4651" t="s">
        <v>39</v>
      </c>
      <c r="AA4651" t="str">
        <f>IFERROR(_xlfn.XLOOKUP($J4651,avoidable_ed_reference!$A$2:$A$13,avoidable_ed_reference!$C$2:$C$13),"Not Classified")</f>
        <v>Not Classified</v>
      </c>
      <c r="AB4651" t="str">
        <f>IFERROR(_xlfn.XLOOKUP($B4651,enrollment!$A$2:$A$801,enrollment!$I$2:$I$801),"")</f>
        <v>OH</v>
      </c>
      <c r="AC4651">
        <f>IFERROR(_xlfn.XLOOKUP($B4651,enrollment!$A$2:$A$801,enrollment!$L$2:$L$801),"")</f>
        <v>58</v>
      </c>
      <c r="AD4651" t="str" cm="1">
        <f t="array" ref="AD4651">_xlfn.IFS(AC4651="","Unknown",AC4651&lt;18,"0-17",AC4651&lt;35,"18-34",AC4651&lt;50,"35-49",AC4651&lt;65,"50-64",TRUE,"65+")</f>
        <v>50-64</v>
      </c>
      <c r="AE4651">
        <f>IFERROR(_xlfn.XLOOKUP($B4651,enrollment!$A$2:$A$801,enrollment!$O$2:$O$801),"")</f>
        <v>6789012345</v>
      </c>
      <c r="AF4651">
        <f>IFERROR(_xlfn.XLOOKUP($AE4651,providers!$B$2:$B$11,providers!$Q$2:$Q$11),"")</f>
        <v>4.0999999999999996</v>
      </c>
      <c r="AG4651" s="1">
        <f t="shared" si="72"/>
        <v>45292</v>
      </c>
    </row>
    <row r="4652" spans="1:33" x14ac:dyDescent="0.25">
      <c r="A4652" t="s">
        <v>5359</v>
      </c>
      <c r="B4652" t="s">
        <v>5352</v>
      </c>
      <c r="C4652">
        <v>6789012345</v>
      </c>
      <c r="D4652">
        <v>6789012345</v>
      </c>
      <c r="E4652" s="1">
        <v>45645</v>
      </c>
      <c r="F4652" s="1">
        <v>45645</v>
      </c>
      <c r="G4652" s="1">
        <v>45674</v>
      </c>
      <c r="H4652" t="s">
        <v>28</v>
      </c>
      <c r="I4652">
        <v>11</v>
      </c>
      <c r="J4652" t="s">
        <v>47</v>
      </c>
      <c r="K4652">
        <v>99213</v>
      </c>
      <c r="O4652">
        <v>1</v>
      </c>
      <c r="P4652">
        <v>162.03</v>
      </c>
      <c r="Q4652">
        <v>120.02</v>
      </c>
      <c r="R4652">
        <v>96.02</v>
      </c>
      <c r="S4652">
        <v>24</v>
      </c>
      <c r="T4652" t="s">
        <v>30</v>
      </c>
      <c r="X4652" t="s">
        <v>233</v>
      </c>
      <c r="Y4652" t="s">
        <v>32</v>
      </c>
      <c r="Z4652" t="s">
        <v>39</v>
      </c>
      <c r="AA4652" t="str">
        <f>IFERROR(_xlfn.XLOOKUP($J4652,avoidable_ed_reference!$A$2:$A$13,avoidable_ed_reference!$C$2:$C$13),"Not Classified")</f>
        <v>Not Classified</v>
      </c>
      <c r="AB4652" t="str">
        <f>IFERROR(_xlfn.XLOOKUP($B4652,enrollment!$A$2:$A$801,enrollment!$I$2:$I$801),"")</f>
        <v>OH</v>
      </c>
      <c r="AC4652">
        <f>IFERROR(_xlfn.XLOOKUP($B4652,enrollment!$A$2:$A$801,enrollment!$L$2:$L$801),"")</f>
        <v>58</v>
      </c>
      <c r="AD4652" t="str" cm="1">
        <f t="array" ref="AD4652">_xlfn.IFS(AC4652="","Unknown",AC4652&lt;18,"0-17",AC4652&lt;35,"18-34",AC4652&lt;50,"35-49",AC4652&lt;65,"50-64",TRUE,"65+")</f>
        <v>50-64</v>
      </c>
      <c r="AE4652">
        <f>IFERROR(_xlfn.XLOOKUP($B4652,enrollment!$A$2:$A$801,enrollment!$O$2:$O$801),"")</f>
        <v>6789012345</v>
      </c>
      <c r="AF4652">
        <f>IFERROR(_xlfn.XLOOKUP($AE4652,providers!$B$2:$B$11,providers!$Q$2:$Q$11),"")</f>
        <v>4.0999999999999996</v>
      </c>
      <c r="AG4652" s="1">
        <f t="shared" si="72"/>
        <v>45627</v>
      </c>
    </row>
    <row r="4653" spans="1:33" x14ac:dyDescent="0.25">
      <c r="A4653" t="s">
        <v>5360</v>
      </c>
      <c r="B4653" t="s">
        <v>5352</v>
      </c>
      <c r="C4653">
        <v>7890123456</v>
      </c>
      <c r="D4653">
        <v>7890123456</v>
      </c>
      <c r="E4653" s="1">
        <v>45601</v>
      </c>
      <c r="F4653" s="1">
        <v>45601</v>
      </c>
      <c r="G4653" s="1">
        <v>45620</v>
      </c>
      <c r="H4653" t="s">
        <v>28</v>
      </c>
      <c r="I4653">
        <v>23</v>
      </c>
      <c r="J4653" t="s">
        <v>221</v>
      </c>
      <c r="K4653">
        <v>99284</v>
      </c>
      <c r="O4653">
        <v>1</v>
      </c>
      <c r="P4653">
        <v>1581.23</v>
      </c>
      <c r="Q4653">
        <v>878.46</v>
      </c>
      <c r="R4653">
        <v>702.77</v>
      </c>
      <c r="S4653">
        <v>175.69</v>
      </c>
      <c r="T4653" t="s">
        <v>30</v>
      </c>
      <c r="X4653" t="s">
        <v>233</v>
      </c>
      <c r="Y4653" t="s">
        <v>32</v>
      </c>
      <c r="Z4653" t="s">
        <v>45</v>
      </c>
      <c r="AA4653" t="str">
        <f>IFERROR(_xlfn.XLOOKUP($J4653,avoidable_ed_reference!$A$2:$A$13,avoidable_ed_reference!$C$2:$C$13),"Not Classified")</f>
        <v>Avoidable</v>
      </c>
      <c r="AB4653" t="str">
        <f>IFERROR(_xlfn.XLOOKUP($B4653,enrollment!$A$2:$A$801,enrollment!$I$2:$I$801),"")</f>
        <v>OH</v>
      </c>
      <c r="AC4653">
        <f>IFERROR(_xlfn.XLOOKUP($B4653,enrollment!$A$2:$A$801,enrollment!$L$2:$L$801),"")</f>
        <v>58</v>
      </c>
      <c r="AD4653" t="str" cm="1">
        <f t="array" ref="AD4653">_xlfn.IFS(AC4653="","Unknown",AC4653&lt;18,"0-17",AC4653&lt;35,"18-34",AC4653&lt;50,"35-49",AC4653&lt;65,"50-64",TRUE,"65+")</f>
        <v>50-64</v>
      </c>
      <c r="AE4653">
        <f>IFERROR(_xlfn.XLOOKUP($B4653,enrollment!$A$2:$A$801,enrollment!$O$2:$O$801),"")</f>
        <v>6789012345</v>
      </c>
      <c r="AF4653">
        <f>IFERROR(_xlfn.XLOOKUP($AE4653,providers!$B$2:$B$11,providers!$Q$2:$Q$11),"")</f>
        <v>4.0999999999999996</v>
      </c>
      <c r="AG4653" s="1">
        <f t="shared" si="72"/>
        <v>45597</v>
      </c>
    </row>
    <row r="4654" spans="1:33" x14ac:dyDescent="0.25">
      <c r="A4654" t="s">
        <v>5361</v>
      </c>
      <c r="B4654" t="s">
        <v>5352</v>
      </c>
      <c r="C4654">
        <v>8901234567</v>
      </c>
      <c r="D4654">
        <v>8901234567</v>
      </c>
      <c r="E4654" s="1">
        <v>45331</v>
      </c>
      <c r="F4654" s="1">
        <v>45331</v>
      </c>
      <c r="G4654" s="1">
        <v>45365</v>
      </c>
      <c r="H4654" t="s">
        <v>28</v>
      </c>
      <c r="I4654">
        <v>23</v>
      </c>
      <c r="J4654" t="s">
        <v>93</v>
      </c>
      <c r="K4654">
        <v>99284</v>
      </c>
      <c r="O4654">
        <v>1</v>
      </c>
      <c r="P4654">
        <v>2047.52</v>
      </c>
      <c r="Q4654">
        <v>1137.51</v>
      </c>
      <c r="R4654">
        <v>910.01</v>
      </c>
      <c r="S4654">
        <v>227.5</v>
      </c>
      <c r="T4654" t="s">
        <v>30</v>
      </c>
      <c r="X4654" t="s">
        <v>233</v>
      </c>
      <c r="Y4654" t="s">
        <v>32</v>
      </c>
      <c r="Z4654" t="s">
        <v>45</v>
      </c>
      <c r="AA4654" t="str">
        <f>IFERROR(_xlfn.XLOOKUP($J4654,avoidable_ed_reference!$A$2:$A$13,avoidable_ed_reference!$C$2:$C$13),"Not Classified")</f>
        <v>Avoidable</v>
      </c>
      <c r="AB4654" t="str">
        <f>IFERROR(_xlfn.XLOOKUP($B4654,enrollment!$A$2:$A$801,enrollment!$I$2:$I$801),"")</f>
        <v>OH</v>
      </c>
      <c r="AC4654">
        <f>IFERROR(_xlfn.XLOOKUP($B4654,enrollment!$A$2:$A$801,enrollment!$L$2:$L$801),"")</f>
        <v>58</v>
      </c>
      <c r="AD4654" t="str" cm="1">
        <f t="array" ref="AD4654">_xlfn.IFS(AC4654="","Unknown",AC4654&lt;18,"0-17",AC4654&lt;35,"18-34",AC4654&lt;50,"35-49",AC4654&lt;65,"50-64",TRUE,"65+")</f>
        <v>50-64</v>
      </c>
      <c r="AE4654">
        <f>IFERROR(_xlfn.XLOOKUP($B4654,enrollment!$A$2:$A$801,enrollment!$O$2:$O$801),"")</f>
        <v>6789012345</v>
      </c>
      <c r="AF4654">
        <f>IFERROR(_xlfn.XLOOKUP($AE4654,providers!$B$2:$B$11,providers!$Q$2:$Q$11),"")</f>
        <v>4.0999999999999996</v>
      </c>
      <c r="AG4654" s="1">
        <f t="shared" si="72"/>
        <v>45323</v>
      </c>
    </row>
    <row r="4655" spans="1:33" x14ac:dyDescent="0.25">
      <c r="A4655" t="s">
        <v>5362</v>
      </c>
      <c r="B4655" t="s">
        <v>5352</v>
      </c>
      <c r="C4655">
        <v>9012345678</v>
      </c>
      <c r="D4655">
        <v>9012345678</v>
      </c>
      <c r="E4655" s="1">
        <v>45610</v>
      </c>
      <c r="F4655" s="1">
        <v>45610</v>
      </c>
      <c r="G4655" s="1">
        <v>45637</v>
      </c>
      <c r="H4655" t="s">
        <v>28</v>
      </c>
      <c r="I4655">
        <v>22</v>
      </c>
      <c r="J4655" t="s">
        <v>29</v>
      </c>
      <c r="K4655">
        <v>90837</v>
      </c>
      <c r="O4655">
        <v>1</v>
      </c>
      <c r="P4655">
        <v>262.79000000000002</v>
      </c>
      <c r="Q4655">
        <v>194.66</v>
      </c>
      <c r="R4655">
        <v>155.72999999999999</v>
      </c>
      <c r="S4655">
        <v>38.93</v>
      </c>
      <c r="T4655" t="s">
        <v>30</v>
      </c>
      <c r="X4655" t="s">
        <v>233</v>
      </c>
      <c r="Y4655" t="s">
        <v>32</v>
      </c>
      <c r="Z4655" t="s">
        <v>33</v>
      </c>
      <c r="AA4655" t="str">
        <f>IFERROR(_xlfn.XLOOKUP($J4655,avoidable_ed_reference!$A$2:$A$13,avoidable_ed_reference!$C$2:$C$13),"Not Classified")</f>
        <v>Potentially Avoidable</v>
      </c>
      <c r="AB4655" t="str">
        <f>IFERROR(_xlfn.XLOOKUP($B4655,enrollment!$A$2:$A$801,enrollment!$I$2:$I$801),"")</f>
        <v>OH</v>
      </c>
      <c r="AC4655">
        <f>IFERROR(_xlfn.XLOOKUP($B4655,enrollment!$A$2:$A$801,enrollment!$L$2:$L$801),"")</f>
        <v>58</v>
      </c>
      <c r="AD4655" t="str" cm="1">
        <f t="array" ref="AD4655">_xlfn.IFS(AC4655="","Unknown",AC4655&lt;18,"0-17",AC4655&lt;35,"18-34",AC4655&lt;50,"35-49",AC4655&lt;65,"50-64",TRUE,"65+")</f>
        <v>50-64</v>
      </c>
      <c r="AE4655">
        <f>IFERROR(_xlfn.XLOOKUP($B4655,enrollment!$A$2:$A$801,enrollment!$O$2:$O$801),"")</f>
        <v>6789012345</v>
      </c>
      <c r="AF4655">
        <f>IFERROR(_xlfn.XLOOKUP($AE4655,providers!$B$2:$B$11,providers!$Q$2:$Q$11),"")</f>
        <v>4.0999999999999996</v>
      </c>
      <c r="AG4655" s="1">
        <f t="shared" si="72"/>
        <v>45597</v>
      </c>
    </row>
    <row r="4656" spans="1:33" x14ac:dyDescent="0.25">
      <c r="A4656" t="s">
        <v>5363</v>
      </c>
      <c r="B4656" t="s">
        <v>5352</v>
      </c>
      <c r="C4656">
        <v>5678901234</v>
      </c>
      <c r="D4656">
        <v>5678901234</v>
      </c>
      <c r="E4656" s="1">
        <v>45426</v>
      </c>
      <c r="F4656" s="1">
        <v>45426</v>
      </c>
      <c r="G4656" s="1">
        <v>45456</v>
      </c>
      <c r="H4656" t="s">
        <v>28</v>
      </c>
      <c r="I4656">
        <v>20</v>
      </c>
      <c r="J4656" t="s">
        <v>35</v>
      </c>
      <c r="K4656">
        <v>99213</v>
      </c>
      <c r="O4656">
        <v>1</v>
      </c>
      <c r="P4656">
        <v>162.22999999999999</v>
      </c>
      <c r="Q4656">
        <v>124.79</v>
      </c>
      <c r="R4656">
        <v>99.83</v>
      </c>
      <c r="S4656">
        <v>24.96</v>
      </c>
      <c r="T4656" t="s">
        <v>30</v>
      </c>
      <c r="X4656" t="s">
        <v>233</v>
      </c>
      <c r="Y4656" t="s">
        <v>32</v>
      </c>
      <c r="Z4656" t="s">
        <v>36</v>
      </c>
      <c r="AA4656" t="str">
        <f>IFERROR(_xlfn.XLOOKUP($J4656,avoidable_ed_reference!$A$2:$A$13,avoidable_ed_reference!$C$2:$C$13),"Not Classified")</f>
        <v>Avoidable</v>
      </c>
      <c r="AB4656" t="str">
        <f>IFERROR(_xlfn.XLOOKUP($B4656,enrollment!$A$2:$A$801,enrollment!$I$2:$I$801),"")</f>
        <v>OH</v>
      </c>
      <c r="AC4656">
        <f>IFERROR(_xlfn.XLOOKUP($B4656,enrollment!$A$2:$A$801,enrollment!$L$2:$L$801),"")</f>
        <v>58</v>
      </c>
      <c r="AD4656" t="str" cm="1">
        <f t="array" ref="AD4656">_xlfn.IFS(AC4656="","Unknown",AC4656&lt;18,"0-17",AC4656&lt;35,"18-34",AC4656&lt;50,"35-49",AC4656&lt;65,"50-64",TRUE,"65+")</f>
        <v>50-64</v>
      </c>
      <c r="AE4656">
        <f>IFERROR(_xlfn.XLOOKUP($B4656,enrollment!$A$2:$A$801,enrollment!$O$2:$O$801),"")</f>
        <v>6789012345</v>
      </c>
      <c r="AF4656">
        <f>IFERROR(_xlfn.XLOOKUP($AE4656,providers!$B$2:$B$11,providers!$Q$2:$Q$11),"")</f>
        <v>4.0999999999999996</v>
      </c>
      <c r="AG4656" s="1">
        <f t="shared" si="72"/>
        <v>45413</v>
      </c>
    </row>
    <row r="4657" spans="1:33" x14ac:dyDescent="0.25">
      <c r="A4657" t="s">
        <v>5364</v>
      </c>
      <c r="B4657" t="s">
        <v>5352</v>
      </c>
      <c r="C4657">
        <v>5678901234</v>
      </c>
      <c r="D4657">
        <v>5678901234</v>
      </c>
      <c r="E4657" s="1">
        <v>45647</v>
      </c>
      <c r="F4657" s="1">
        <v>45647</v>
      </c>
      <c r="G4657" s="1">
        <v>45675</v>
      </c>
      <c r="H4657" t="s">
        <v>28</v>
      </c>
      <c r="I4657">
        <v>20</v>
      </c>
      <c r="J4657" t="s">
        <v>35</v>
      </c>
      <c r="K4657">
        <v>99213</v>
      </c>
      <c r="O4657">
        <v>1</v>
      </c>
      <c r="P4657">
        <v>191.49</v>
      </c>
      <c r="Q4657">
        <v>147.30000000000001</v>
      </c>
      <c r="R4657">
        <v>117.84</v>
      </c>
      <c r="S4657">
        <v>29.46</v>
      </c>
      <c r="T4657" t="s">
        <v>30</v>
      </c>
      <c r="X4657" t="s">
        <v>233</v>
      </c>
      <c r="Y4657" t="s">
        <v>32</v>
      </c>
      <c r="Z4657" t="s">
        <v>36</v>
      </c>
      <c r="AA4657" t="str">
        <f>IFERROR(_xlfn.XLOOKUP($J4657,avoidable_ed_reference!$A$2:$A$13,avoidable_ed_reference!$C$2:$C$13),"Not Classified")</f>
        <v>Avoidable</v>
      </c>
      <c r="AB4657" t="str">
        <f>IFERROR(_xlfn.XLOOKUP($B4657,enrollment!$A$2:$A$801,enrollment!$I$2:$I$801),"")</f>
        <v>OH</v>
      </c>
      <c r="AC4657">
        <f>IFERROR(_xlfn.XLOOKUP($B4657,enrollment!$A$2:$A$801,enrollment!$L$2:$L$801),"")</f>
        <v>58</v>
      </c>
      <c r="AD4657" t="str" cm="1">
        <f t="array" ref="AD4657">_xlfn.IFS(AC4657="","Unknown",AC4657&lt;18,"0-17",AC4657&lt;35,"18-34",AC4657&lt;50,"35-49",AC4657&lt;65,"50-64",TRUE,"65+")</f>
        <v>50-64</v>
      </c>
      <c r="AE4657">
        <f>IFERROR(_xlfn.XLOOKUP($B4657,enrollment!$A$2:$A$801,enrollment!$O$2:$O$801),"")</f>
        <v>6789012345</v>
      </c>
      <c r="AF4657">
        <f>IFERROR(_xlfn.XLOOKUP($AE4657,providers!$B$2:$B$11,providers!$Q$2:$Q$11),"")</f>
        <v>4.0999999999999996</v>
      </c>
      <c r="AG4657" s="1">
        <f t="shared" si="72"/>
        <v>45627</v>
      </c>
    </row>
    <row r="4658" spans="1:33" x14ac:dyDescent="0.25">
      <c r="A4658" t="s">
        <v>5365</v>
      </c>
      <c r="B4658" t="s">
        <v>5366</v>
      </c>
      <c r="C4658">
        <v>9012345678</v>
      </c>
      <c r="D4658">
        <v>9012345678</v>
      </c>
      <c r="E4658" s="1">
        <v>45645</v>
      </c>
      <c r="F4658" s="1">
        <v>45645</v>
      </c>
      <c r="G4658" s="1">
        <v>45674</v>
      </c>
      <c r="H4658" t="s">
        <v>59</v>
      </c>
      <c r="J4658" t="s">
        <v>99</v>
      </c>
      <c r="L4658" s="2" t="s">
        <v>61</v>
      </c>
      <c r="M4658" t="s">
        <v>62</v>
      </c>
      <c r="N4658" t="s">
        <v>63</v>
      </c>
      <c r="O4658">
        <v>1</v>
      </c>
      <c r="P4658">
        <v>986.9</v>
      </c>
      <c r="Q4658">
        <v>897.18</v>
      </c>
      <c r="R4658">
        <v>717.74</v>
      </c>
      <c r="S4658">
        <v>179.44</v>
      </c>
      <c r="T4658" t="s">
        <v>30</v>
      </c>
      <c r="X4658" t="s">
        <v>31</v>
      </c>
      <c r="Y4658" t="s">
        <v>32</v>
      </c>
      <c r="Z4658" t="s">
        <v>64</v>
      </c>
      <c r="AA4658" t="str">
        <f>IFERROR(_xlfn.XLOOKUP($J4658,avoidable_ed_reference!$A$2:$A$13,avoidable_ed_reference!$C$2:$C$13),"Not Classified")</f>
        <v>Not Classified</v>
      </c>
      <c r="AB4658" t="str">
        <f>IFERROR(_xlfn.XLOOKUP($B4658,enrollment!$A$2:$A$801,enrollment!$I$2:$I$801),"")</f>
        <v>GA</v>
      </c>
      <c r="AC4658">
        <f>IFERROR(_xlfn.XLOOKUP($B4658,enrollment!$A$2:$A$801,enrollment!$L$2:$L$801),"")</f>
        <v>74</v>
      </c>
      <c r="AD4658" t="str" cm="1">
        <f t="array" ref="AD4658">_xlfn.IFS(AC4658="","Unknown",AC4658&lt;18,"0-17",AC4658&lt;35,"18-34",AC4658&lt;50,"35-49",AC4658&lt;65,"50-64",TRUE,"65+")</f>
        <v>65+</v>
      </c>
      <c r="AE4658">
        <f>IFERROR(_xlfn.XLOOKUP($B4658,enrollment!$A$2:$A$801,enrollment!$O$2:$O$801),"")</f>
        <v>8901234567</v>
      </c>
      <c r="AF4658">
        <f>IFERROR(_xlfn.XLOOKUP($AE4658,providers!$B$2:$B$11,providers!$Q$2:$Q$11),"")</f>
        <v>3.7</v>
      </c>
      <c r="AG4658" s="1">
        <f t="shared" si="72"/>
        <v>45627</v>
      </c>
    </row>
    <row r="4659" spans="1:33" x14ac:dyDescent="0.25">
      <c r="A4659" t="s">
        <v>5367</v>
      </c>
      <c r="B4659" t="s">
        <v>5366</v>
      </c>
      <c r="C4659">
        <v>8901234567</v>
      </c>
      <c r="D4659">
        <v>8901234567</v>
      </c>
      <c r="E4659" s="1">
        <v>45588</v>
      </c>
      <c r="F4659" s="1">
        <v>45588</v>
      </c>
      <c r="G4659" s="1">
        <v>45608</v>
      </c>
      <c r="H4659" t="s">
        <v>28</v>
      </c>
      <c r="I4659">
        <v>11</v>
      </c>
      <c r="J4659" t="s">
        <v>38</v>
      </c>
      <c r="K4659">
        <v>99213</v>
      </c>
      <c r="O4659">
        <v>1</v>
      </c>
      <c r="P4659">
        <v>197.56</v>
      </c>
      <c r="Q4659">
        <v>146.34</v>
      </c>
      <c r="R4659">
        <v>117.07</v>
      </c>
      <c r="S4659">
        <v>29.27</v>
      </c>
      <c r="T4659" t="s">
        <v>30</v>
      </c>
      <c r="X4659" t="s">
        <v>31</v>
      </c>
      <c r="Y4659" t="s">
        <v>32</v>
      </c>
      <c r="Z4659" t="s">
        <v>39</v>
      </c>
      <c r="AA4659" t="str">
        <f>IFERROR(_xlfn.XLOOKUP($J4659,avoidable_ed_reference!$A$2:$A$13,avoidable_ed_reference!$C$2:$C$13),"Not Classified")</f>
        <v>Not Classified</v>
      </c>
      <c r="AB4659" t="str">
        <f>IFERROR(_xlfn.XLOOKUP($B4659,enrollment!$A$2:$A$801,enrollment!$I$2:$I$801),"")</f>
        <v>GA</v>
      </c>
      <c r="AC4659">
        <f>IFERROR(_xlfn.XLOOKUP($B4659,enrollment!$A$2:$A$801,enrollment!$L$2:$L$801),"")</f>
        <v>74</v>
      </c>
      <c r="AD4659" t="str" cm="1">
        <f t="array" ref="AD4659">_xlfn.IFS(AC4659="","Unknown",AC4659&lt;18,"0-17",AC4659&lt;35,"18-34",AC4659&lt;50,"35-49",AC4659&lt;65,"50-64",TRUE,"65+")</f>
        <v>65+</v>
      </c>
      <c r="AE4659">
        <f>IFERROR(_xlfn.XLOOKUP($B4659,enrollment!$A$2:$A$801,enrollment!$O$2:$O$801),"")</f>
        <v>8901234567</v>
      </c>
      <c r="AF4659">
        <f>IFERROR(_xlfn.XLOOKUP($AE4659,providers!$B$2:$B$11,providers!$Q$2:$Q$11),"")</f>
        <v>3.7</v>
      </c>
      <c r="AG4659" s="1">
        <f t="shared" si="72"/>
        <v>45566</v>
      </c>
    </row>
    <row r="4660" spans="1:33" x14ac:dyDescent="0.25">
      <c r="A4660" t="s">
        <v>5368</v>
      </c>
      <c r="B4660" t="s">
        <v>5366</v>
      </c>
      <c r="C4660">
        <v>9012345678</v>
      </c>
      <c r="D4660">
        <v>9012345678</v>
      </c>
      <c r="E4660" s="1">
        <v>45534</v>
      </c>
      <c r="F4660" s="1">
        <v>45534</v>
      </c>
      <c r="G4660" s="1">
        <v>45561</v>
      </c>
      <c r="H4660" t="s">
        <v>67</v>
      </c>
      <c r="I4660">
        <v>21</v>
      </c>
      <c r="J4660" t="s">
        <v>80</v>
      </c>
      <c r="K4660">
        <v>99223</v>
      </c>
      <c r="O4660">
        <v>1</v>
      </c>
      <c r="P4660">
        <v>18897.009999999998</v>
      </c>
      <c r="Q4660">
        <v>12191.62</v>
      </c>
      <c r="R4660">
        <v>9753.2999999999993</v>
      </c>
      <c r="S4660">
        <v>2438.3200000000002</v>
      </c>
      <c r="T4660" t="s">
        <v>30</v>
      </c>
      <c r="V4660">
        <v>1</v>
      </c>
      <c r="W4660" s="2" t="s">
        <v>68</v>
      </c>
      <c r="X4660" t="s">
        <v>31</v>
      </c>
      <c r="Y4660" t="s">
        <v>32</v>
      </c>
      <c r="Z4660" t="s">
        <v>69</v>
      </c>
      <c r="AA4660" t="str">
        <f>IFERROR(_xlfn.XLOOKUP($J4660,avoidable_ed_reference!$A$2:$A$13,avoidable_ed_reference!$C$2:$C$13),"Not Classified")</f>
        <v>Non-Avoidable</v>
      </c>
      <c r="AB4660" t="str">
        <f>IFERROR(_xlfn.XLOOKUP($B4660,enrollment!$A$2:$A$801,enrollment!$I$2:$I$801),"")</f>
        <v>GA</v>
      </c>
      <c r="AC4660">
        <f>IFERROR(_xlfn.XLOOKUP($B4660,enrollment!$A$2:$A$801,enrollment!$L$2:$L$801),"")</f>
        <v>74</v>
      </c>
      <c r="AD4660" t="str" cm="1">
        <f t="array" ref="AD4660">_xlfn.IFS(AC4660="","Unknown",AC4660&lt;18,"0-17",AC4660&lt;35,"18-34",AC4660&lt;50,"35-49",AC4660&lt;65,"50-64",TRUE,"65+")</f>
        <v>65+</v>
      </c>
      <c r="AE4660">
        <f>IFERROR(_xlfn.XLOOKUP($B4660,enrollment!$A$2:$A$801,enrollment!$O$2:$O$801),"")</f>
        <v>8901234567</v>
      </c>
      <c r="AF4660">
        <f>IFERROR(_xlfn.XLOOKUP($AE4660,providers!$B$2:$B$11,providers!$Q$2:$Q$11),"")</f>
        <v>3.7</v>
      </c>
      <c r="AG4660" s="1">
        <f t="shared" si="72"/>
        <v>45505</v>
      </c>
    </row>
    <row r="4661" spans="1:33" x14ac:dyDescent="0.25">
      <c r="A4661" t="s">
        <v>5369</v>
      </c>
      <c r="B4661" t="s">
        <v>5366</v>
      </c>
      <c r="C4661">
        <v>8901234567</v>
      </c>
      <c r="D4661">
        <v>8901234567</v>
      </c>
      <c r="E4661" s="1">
        <v>45388</v>
      </c>
      <c r="F4661" s="1">
        <v>45388</v>
      </c>
      <c r="G4661" s="1">
        <v>45410</v>
      </c>
      <c r="H4661" t="s">
        <v>28</v>
      </c>
      <c r="I4661">
        <v>11</v>
      </c>
      <c r="J4661" t="s">
        <v>38</v>
      </c>
      <c r="K4661">
        <v>99213</v>
      </c>
      <c r="O4661">
        <v>1</v>
      </c>
      <c r="P4661">
        <v>217.98</v>
      </c>
      <c r="Q4661">
        <v>161.47</v>
      </c>
      <c r="R4661">
        <v>129.18</v>
      </c>
      <c r="S4661">
        <v>32.29</v>
      </c>
      <c r="T4661" t="s">
        <v>30</v>
      </c>
      <c r="X4661" t="s">
        <v>31</v>
      </c>
      <c r="Y4661" t="s">
        <v>32</v>
      </c>
      <c r="Z4661" t="s">
        <v>39</v>
      </c>
      <c r="AA4661" t="str">
        <f>IFERROR(_xlfn.XLOOKUP($J4661,avoidable_ed_reference!$A$2:$A$13,avoidable_ed_reference!$C$2:$C$13),"Not Classified")</f>
        <v>Not Classified</v>
      </c>
      <c r="AB4661" t="str">
        <f>IFERROR(_xlfn.XLOOKUP($B4661,enrollment!$A$2:$A$801,enrollment!$I$2:$I$801),"")</f>
        <v>GA</v>
      </c>
      <c r="AC4661">
        <f>IFERROR(_xlfn.XLOOKUP($B4661,enrollment!$A$2:$A$801,enrollment!$L$2:$L$801),"")</f>
        <v>74</v>
      </c>
      <c r="AD4661" t="str" cm="1">
        <f t="array" ref="AD4661">_xlfn.IFS(AC4661="","Unknown",AC4661&lt;18,"0-17",AC4661&lt;35,"18-34",AC4661&lt;50,"35-49",AC4661&lt;65,"50-64",TRUE,"65+")</f>
        <v>65+</v>
      </c>
      <c r="AE4661">
        <f>IFERROR(_xlfn.XLOOKUP($B4661,enrollment!$A$2:$A$801,enrollment!$O$2:$O$801),"")</f>
        <v>8901234567</v>
      </c>
      <c r="AF4661">
        <f>IFERROR(_xlfn.XLOOKUP($AE4661,providers!$B$2:$B$11,providers!$Q$2:$Q$11),"")</f>
        <v>3.7</v>
      </c>
      <c r="AG4661" s="1">
        <f t="shared" si="72"/>
        <v>45383</v>
      </c>
    </row>
    <row r="4662" spans="1:33" x14ac:dyDescent="0.25">
      <c r="A4662" t="s">
        <v>5370</v>
      </c>
      <c r="B4662" t="s">
        <v>5366</v>
      </c>
      <c r="C4662">
        <v>8901234567</v>
      </c>
      <c r="D4662">
        <v>8901234567</v>
      </c>
      <c r="E4662" s="1">
        <v>45321</v>
      </c>
      <c r="F4662" s="1">
        <v>45321</v>
      </c>
      <c r="G4662" s="1">
        <v>45350</v>
      </c>
      <c r="H4662" t="s">
        <v>28</v>
      </c>
      <c r="I4662">
        <v>11</v>
      </c>
      <c r="J4662" t="s">
        <v>35</v>
      </c>
      <c r="K4662">
        <v>99213</v>
      </c>
      <c r="O4662">
        <v>1</v>
      </c>
      <c r="P4662">
        <v>223.37</v>
      </c>
      <c r="Q4662">
        <v>165.46</v>
      </c>
      <c r="R4662">
        <v>132.37</v>
      </c>
      <c r="S4662">
        <v>33.090000000000003</v>
      </c>
      <c r="T4662" t="s">
        <v>30</v>
      </c>
      <c r="X4662" t="s">
        <v>31</v>
      </c>
      <c r="Y4662" t="s">
        <v>32</v>
      </c>
      <c r="Z4662" t="s">
        <v>39</v>
      </c>
      <c r="AA4662" t="str">
        <f>IFERROR(_xlfn.XLOOKUP($J4662,avoidable_ed_reference!$A$2:$A$13,avoidable_ed_reference!$C$2:$C$13),"Not Classified")</f>
        <v>Avoidable</v>
      </c>
      <c r="AB4662" t="str">
        <f>IFERROR(_xlfn.XLOOKUP($B4662,enrollment!$A$2:$A$801,enrollment!$I$2:$I$801),"")</f>
        <v>GA</v>
      </c>
      <c r="AC4662">
        <f>IFERROR(_xlfn.XLOOKUP($B4662,enrollment!$A$2:$A$801,enrollment!$L$2:$L$801),"")</f>
        <v>74</v>
      </c>
      <c r="AD4662" t="str" cm="1">
        <f t="array" ref="AD4662">_xlfn.IFS(AC4662="","Unknown",AC4662&lt;18,"0-17",AC4662&lt;35,"18-34",AC4662&lt;50,"35-49",AC4662&lt;65,"50-64",TRUE,"65+")</f>
        <v>65+</v>
      </c>
      <c r="AE4662">
        <f>IFERROR(_xlfn.XLOOKUP($B4662,enrollment!$A$2:$A$801,enrollment!$O$2:$O$801),"")</f>
        <v>8901234567</v>
      </c>
      <c r="AF4662">
        <f>IFERROR(_xlfn.XLOOKUP($AE4662,providers!$B$2:$B$11,providers!$Q$2:$Q$11),"")</f>
        <v>3.7</v>
      </c>
      <c r="AG4662" s="1">
        <f t="shared" si="72"/>
        <v>45292</v>
      </c>
    </row>
    <row r="4663" spans="1:33" x14ac:dyDescent="0.25">
      <c r="A4663" t="s">
        <v>5371</v>
      </c>
      <c r="B4663" t="s">
        <v>5366</v>
      </c>
      <c r="C4663">
        <v>6789012345</v>
      </c>
      <c r="D4663">
        <v>6789012345</v>
      </c>
      <c r="E4663" s="1">
        <v>45628</v>
      </c>
      <c r="F4663" s="1">
        <v>45628</v>
      </c>
      <c r="G4663" s="1">
        <v>45645</v>
      </c>
      <c r="H4663" t="s">
        <v>59</v>
      </c>
      <c r="J4663" t="s">
        <v>99</v>
      </c>
      <c r="L4663" s="2" t="s">
        <v>151</v>
      </c>
      <c r="M4663" t="s">
        <v>152</v>
      </c>
      <c r="N4663" t="s">
        <v>153</v>
      </c>
      <c r="O4663">
        <v>1</v>
      </c>
      <c r="P4663">
        <v>1238.69</v>
      </c>
      <c r="Q4663">
        <v>1126.08</v>
      </c>
      <c r="R4663">
        <v>900.86</v>
      </c>
      <c r="S4663">
        <v>225.22</v>
      </c>
      <c r="T4663" t="s">
        <v>30</v>
      </c>
      <c r="X4663" t="s">
        <v>31</v>
      </c>
      <c r="Y4663" t="s">
        <v>32</v>
      </c>
      <c r="Z4663" t="s">
        <v>64</v>
      </c>
      <c r="AA4663" t="str">
        <f>IFERROR(_xlfn.XLOOKUP($J4663,avoidable_ed_reference!$A$2:$A$13,avoidable_ed_reference!$C$2:$C$13),"Not Classified")</f>
        <v>Not Classified</v>
      </c>
      <c r="AB4663" t="str">
        <f>IFERROR(_xlfn.XLOOKUP($B4663,enrollment!$A$2:$A$801,enrollment!$I$2:$I$801),"")</f>
        <v>GA</v>
      </c>
      <c r="AC4663">
        <f>IFERROR(_xlfn.XLOOKUP($B4663,enrollment!$A$2:$A$801,enrollment!$L$2:$L$801),"")</f>
        <v>74</v>
      </c>
      <c r="AD4663" t="str" cm="1">
        <f t="array" ref="AD4663">_xlfn.IFS(AC4663="","Unknown",AC4663&lt;18,"0-17",AC4663&lt;35,"18-34",AC4663&lt;50,"35-49",AC4663&lt;65,"50-64",TRUE,"65+")</f>
        <v>65+</v>
      </c>
      <c r="AE4663">
        <f>IFERROR(_xlfn.XLOOKUP($B4663,enrollment!$A$2:$A$801,enrollment!$O$2:$O$801),"")</f>
        <v>8901234567</v>
      </c>
      <c r="AF4663">
        <f>IFERROR(_xlfn.XLOOKUP($AE4663,providers!$B$2:$B$11,providers!$Q$2:$Q$11),"")</f>
        <v>3.7</v>
      </c>
      <c r="AG4663" s="1">
        <f t="shared" si="72"/>
        <v>45627</v>
      </c>
    </row>
    <row r="4664" spans="1:33" x14ac:dyDescent="0.25">
      <c r="A4664" t="s">
        <v>5372</v>
      </c>
      <c r="B4664" t="s">
        <v>5366</v>
      </c>
      <c r="C4664">
        <v>3456789012</v>
      </c>
      <c r="D4664">
        <v>3456789012</v>
      </c>
      <c r="E4664" s="1">
        <v>45399</v>
      </c>
      <c r="F4664" s="1">
        <v>45399</v>
      </c>
      <c r="G4664" s="1">
        <v>45429</v>
      </c>
      <c r="H4664" t="s">
        <v>28</v>
      </c>
      <c r="I4664">
        <v>23</v>
      </c>
      <c r="J4664" t="s">
        <v>129</v>
      </c>
      <c r="K4664">
        <v>99284</v>
      </c>
      <c r="O4664">
        <v>1</v>
      </c>
      <c r="P4664">
        <v>2326.63</v>
      </c>
      <c r="Q4664">
        <v>1292.57</v>
      </c>
      <c r="R4664">
        <v>1034.06</v>
      </c>
      <c r="S4664">
        <v>258.51</v>
      </c>
      <c r="T4664" t="s">
        <v>30</v>
      </c>
      <c r="X4664" t="s">
        <v>31</v>
      </c>
      <c r="Y4664" t="s">
        <v>32</v>
      </c>
      <c r="Z4664" t="s">
        <v>45</v>
      </c>
      <c r="AA4664" t="str">
        <f>IFERROR(_xlfn.XLOOKUP($J4664,avoidable_ed_reference!$A$2:$A$13,avoidable_ed_reference!$C$2:$C$13),"Not Classified")</f>
        <v>Potentially Avoidable</v>
      </c>
      <c r="AB4664" t="str">
        <f>IFERROR(_xlfn.XLOOKUP($B4664,enrollment!$A$2:$A$801,enrollment!$I$2:$I$801),"")</f>
        <v>GA</v>
      </c>
      <c r="AC4664">
        <f>IFERROR(_xlfn.XLOOKUP($B4664,enrollment!$A$2:$A$801,enrollment!$L$2:$L$801),"")</f>
        <v>74</v>
      </c>
      <c r="AD4664" t="str" cm="1">
        <f t="array" ref="AD4664">_xlfn.IFS(AC4664="","Unknown",AC4664&lt;18,"0-17",AC4664&lt;35,"18-34",AC4664&lt;50,"35-49",AC4664&lt;65,"50-64",TRUE,"65+")</f>
        <v>65+</v>
      </c>
      <c r="AE4664">
        <f>IFERROR(_xlfn.XLOOKUP($B4664,enrollment!$A$2:$A$801,enrollment!$O$2:$O$801),"")</f>
        <v>8901234567</v>
      </c>
      <c r="AF4664">
        <f>IFERROR(_xlfn.XLOOKUP($AE4664,providers!$B$2:$B$11,providers!$Q$2:$Q$11),"")</f>
        <v>3.7</v>
      </c>
      <c r="AG4664" s="1">
        <f t="shared" si="72"/>
        <v>45383</v>
      </c>
    </row>
    <row r="4665" spans="1:33" x14ac:dyDescent="0.25">
      <c r="A4665" t="s">
        <v>5373</v>
      </c>
      <c r="B4665" t="s">
        <v>5366</v>
      </c>
      <c r="C4665">
        <v>5678901234</v>
      </c>
      <c r="D4665">
        <v>5678901234</v>
      </c>
      <c r="E4665" s="1">
        <v>45313</v>
      </c>
      <c r="F4665" s="1">
        <v>45313</v>
      </c>
      <c r="G4665" s="1">
        <v>45334</v>
      </c>
      <c r="H4665" t="s">
        <v>28</v>
      </c>
      <c r="I4665">
        <v>20</v>
      </c>
      <c r="J4665" t="s">
        <v>35</v>
      </c>
      <c r="K4665">
        <v>99213</v>
      </c>
      <c r="O4665">
        <v>1</v>
      </c>
      <c r="P4665">
        <v>185.29</v>
      </c>
      <c r="Q4665">
        <v>142.53</v>
      </c>
      <c r="R4665">
        <v>114.02</v>
      </c>
      <c r="S4665">
        <v>28.51</v>
      </c>
      <c r="T4665" t="s">
        <v>30</v>
      </c>
      <c r="X4665" t="s">
        <v>31</v>
      </c>
      <c r="Y4665" t="s">
        <v>32</v>
      </c>
      <c r="Z4665" t="s">
        <v>36</v>
      </c>
      <c r="AA4665" t="str">
        <f>IFERROR(_xlfn.XLOOKUP($J4665,avoidable_ed_reference!$A$2:$A$13,avoidable_ed_reference!$C$2:$C$13),"Not Classified")</f>
        <v>Avoidable</v>
      </c>
      <c r="AB4665" t="str">
        <f>IFERROR(_xlfn.XLOOKUP($B4665,enrollment!$A$2:$A$801,enrollment!$I$2:$I$801),"")</f>
        <v>GA</v>
      </c>
      <c r="AC4665">
        <f>IFERROR(_xlfn.XLOOKUP($B4665,enrollment!$A$2:$A$801,enrollment!$L$2:$L$801),"")</f>
        <v>74</v>
      </c>
      <c r="AD4665" t="str" cm="1">
        <f t="array" ref="AD4665">_xlfn.IFS(AC4665="","Unknown",AC4665&lt;18,"0-17",AC4665&lt;35,"18-34",AC4665&lt;50,"35-49",AC4665&lt;65,"50-64",TRUE,"65+")</f>
        <v>65+</v>
      </c>
      <c r="AE4665">
        <f>IFERROR(_xlfn.XLOOKUP($B4665,enrollment!$A$2:$A$801,enrollment!$O$2:$O$801),"")</f>
        <v>8901234567</v>
      </c>
      <c r="AF4665">
        <f>IFERROR(_xlfn.XLOOKUP($AE4665,providers!$B$2:$B$11,providers!$Q$2:$Q$11),"")</f>
        <v>3.7</v>
      </c>
      <c r="AG4665" s="1">
        <f t="shared" si="72"/>
        <v>45292</v>
      </c>
    </row>
    <row r="4666" spans="1:33" x14ac:dyDescent="0.25">
      <c r="A4666" t="s">
        <v>5374</v>
      </c>
      <c r="B4666" t="s">
        <v>5366</v>
      </c>
      <c r="C4666">
        <v>8901234567</v>
      </c>
      <c r="D4666">
        <v>8901234567</v>
      </c>
      <c r="E4666" s="1">
        <v>45410</v>
      </c>
      <c r="F4666" s="1">
        <v>45410</v>
      </c>
      <c r="G4666" s="1">
        <v>45427</v>
      </c>
      <c r="H4666" t="s">
        <v>28</v>
      </c>
      <c r="I4666">
        <v>22</v>
      </c>
      <c r="J4666" t="s">
        <v>29</v>
      </c>
      <c r="K4666">
        <v>90837</v>
      </c>
      <c r="O4666">
        <v>1</v>
      </c>
      <c r="P4666">
        <v>276.41000000000003</v>
      </c>
      <c r="Q4666">
        <v>204.75</v>
      </c>
      <c r="R4666">
        <v>163.80000000000001</v>
      </c>
      <c r="S4666">
        <v>40.950000000000003</v>
      </c>
      <c r="T4666" t="s">
        <v>30</v>
      </c>
      <c r="X4666" t="s">
        <v>31</v>
      </c>
      <c r="Y4666" t="s">
        <v>32</v>
      </c>
      <c r="Z4666" t="s">
        <v>33</v>
      </c>
      <c r="AA4666" t="str">
        <f>IFERROR(_xlfn.XLOOKUP($J4666,avoidable_ed_reference!$A$2:$A$13,avoidable_ed_reference!$C$2:$C$13),"Not Classified")</f>
        <v>Potentially Avoidable</v>
      </c>
      <c r="AB4666" t="str">
        <f>IFERROR(_xlfn.XLOOKUP($B4666,enrollment!$A$2:$A$801,enrollment!$I$2:$I$801),"")</f>
        <v>GA</v>
      </c>
      <c r="AC4666">
        <f>IFERROR(_xlfn.XLOOKUP($B4666,enrollment!$A$2:$A$801,enrollment!$L$2:$L$801),"")</f>
        <v>74</v>
      </c>
      <c r="AD4666" t="str" cm="1">
        <f t="array" ref="AD4666">_xlfn.IFS(AC4666="","Unknown",AC4666&lt;18,"0-17",AC4666&lt;35,"18-34",AC4666&lt;50,"35-49",AC4666&lt;65,"50-64",TRUE,"65+")</f>
        <v>65+</v>
      </c>
      <c r="AE4666">
        <f>IFERROR(_xlfn.XLOOKUP($B4666,enrollment!$A$2:$A$801,enrollment!$O$2:$O$801),"")</f>
        <v>8901234567</v>
      </c>
      <c r="AF4666">
        <f>IFERROR(_xlfn.XLOOKUP($AE4666,providers!$B$2:$B$11,providers!$Q$2:$Q$11),"")</f>
        <v>3.7</v>
      </c>
      <c r="AG4666" s="1">
        <f t="shared" si="72"/>
        <v>45383</v>
      </c>
    </row>
    <row r="4667" spans="1:33" x14ac:dyDescent="0.25">
      <c r="A4667" t="s">
        <v>5375</v>
      </c>
      <c r="B4667" t="s">
        <v>5366</v>
      </c>
      <c r="C4667">
        <v>9012345678</v>
      </c>
      <c r="D4667">
        <v>9012345678</v>
      </c>
      <c r="E4667" s="1">
        <v>45607</v>
      </c>
      <c r="F4667" s="1">
        <v>45607</v>
      </c>
      <c r="G4667" s="1">
        <v>45627</v>
      </c>
      <c r="H4667" t="s">
        <v>67</v>
      </c>
      <c r="I4667">
        <v>21</v>
      </c>
      <c r="J4667" t="s">
        <v>80</v>
      </c>
      <c r="K4667">
        <v>99223</v>
      </c>
      <c r="O4667">
        <v>1</v>
      </c>
      <c r="P4667">
        <v>29493.9</v>
      </c>
      <c r="Q4667">
        <v>19028.32</v>
      </c>
      <c r="R4667">
        <v>15222.66</v>
      </c>
      <c r="S4667">
        <v>3805.66</v>
      </c>
      <c r="T4667" t="s">
        <v>30</v>
      </c>
      <c r="V4667">
        <v>1</v>
      </c>
      <c r="W4667" s="2" t="s">
        <v>68</v>
      </c>
      <c r="X4667" t="s">
        <v>31</v>
      </c>
      <c r="Y4667" t="s">
        <v>32</v>
      </c>
      <c r="Z4667" t="s">
        <v>69</v>
      </c>
      <c r="AA4667" t="str">
        <f>IFERROR(_xlfn.XLOOKUP($J4667,avoidable_ed_reference!$A$2:$A$13,avoidable_ed_reference!$C$2:$C$13),"Not Classified")</f>
        <v>Non-Avoidable</v>
      </c>
      <c r="AB4667" t="str">
        <f>IFERROR(_xlfn.XLOOKUP($B4667,enrollment!$A$2:$A$801,enrollment!$I$2:$I$801),"")</f>
        <v>GA</v>
      </c>
      <c r="AC4667">
        <f>IFERROR(_xlfn.XLOOKUP($B4667,enrollment!$A$2:$A$801,enrollment!$L$2:$L$801),"")</f>
        <v>74</v>
      </c>
      <c r="AD4667" t="str" cm="1">
        <f t="array" ref="AD4667">_xlfn.IFS(AC4667="","Unknown",AC4667&lt;18,"0-17",AC4667&lt;35,"18-34",AC4667&lt;50,"35-49",AC4667&lt;65,"50-64",TRUE,"65+")</f>
        <v>65+</v>
      </c>
      <c r="AE4667">
        <f>IFERROR(_xlfn.XLOOKUP($B4667,enrollment!$A$2:$A$801,enrollment!$O$2:$O$801),"")</f>
        <v>8901234567</v>
      </c>
      <c r="AF4667">
        <f>IFERROR(_xlfn.XLOOKUP($AE4667,providers!$B$2:$B$11,providers!$Q$2:$Q$11),"")</f>
        <v>3.7</v>
      </c>
      <c r="AG4667" s="1">
        <f t="shared" si="72"/>
        <v>45597</v>
      </c>
    </row>
    <row r="4668" spans="1:33" x14ac:dyDescent="0.25">
      <c r="A4668" t="s">
        <v>5376</v>
      </c>
      <c r="B4668" t="s">
        <v>5377</v>
      </c>
      <c r="C4668">
        <v>2233445566</v>
      </c>
      <c r="D4668">
        <v>2233445566</v>
      </c>
      <c r="E4668" s="1">
        <v>45625</v>
      </c>
      <c r="F4668" s="1">
        <v>45625</v>
      </c>
      <c r="G4668" s="1">
        <v>45658</v>
      </c>
      <c r="H4668" t="s">
        <v>28</v>
      </c>
      <c r="I4668">
        <v>23</v>
      </c>
      <c r="J4668" t="s">
        <v>91</v>
      </c>
      <c r="K4668">
        <v>99284</v>
      </c>
      <c r="O4668">
        <v>1</v>
      </c>
      <c r="P4668">
        <v>1993.36</v>
      </c>
      <c r="Q4668">
        <v>1107.42</v>
      </c>
      <c r="R4668">
        <v>885.94</v>
      </c>
      <c r="S4668">
        <v>221.48</v>
      </c>
      <c r="T4668" t="s">
        <v>30</v>
      </c>
      <c r="X4668" t="s">
        <v>233</v>
      </c>
      <c r="Y4668" t="s">
        <v>32</v>
      </c>
      <c r="Z4668" t="s">
        <v>45</v>
      </c>
      <c r="AA4668" t="str">
        <f>IFERROR(_xlfn.XLOOKUP($J4668,avoidable_ed_reference!$A$2:$A$13,avoidable_ed_reference!$C$2:$C$13),"Not Classified")</f>
        <v>Avoidable</v>
      </c>
      <c r="AB4668" t="str">
        <f>IFERROR(_xlfn.XLOOKUP($B4668,enrollment!$A$2:$A$801,enrollment!$I$2:$I$801),"")</f>
        <v>OH</v>
      </c>
      <c r="AC4668">
        <f>IFERROR(_xlfn.XLOOKUP($B4668,enrollment!$A$2:$A$801,enrollment!$L$2:$L$801),"")</f>
        <v>32</v>
      </c>
      <c r="AD4668" t="str" cm="1">
        <f t="array" ref="AD4668">_xlfn.IFS(AC4668="","Unknown",AC4668&lt;18,"0-17",AC4668&lt;35,"18-34",AC4668&lt;50,"35-49",AC4668&lt;65,"50-64",TRUE,"65+")</f>
        <v>18-34</v>
      </c>
      <c r="AE4668">
        <f>IFERROR(_xlfn.XLOOKUP($B4668,enrollment!$A$2:$A$801,enrollment!$O$2:$O$801),"")</f>
        <v>6789012345</v>
      </c>
      <c r="AF4668">
        <f>IFERROR(_xlfn.XLOOKUP($AE4668,providers!$B$2:$B$11,providers!$Q$2:$Q$11),"")</f>
        <v>4.0999999999999996</v>
      </c>
      <c r="AG4668" s="1">
        <f t="shared" si="72"/>
        <v>45597</v>
      </c>
    </row>
    <row r="4669" spans="1:33" x14ac:dyDescent="0.25">
      <c r="A4669" t="s">
        <v>5378</v>
      </c>
      <c r="B4669" t="s">
        <v>5377</v>
      </c>
      <c r="C4669">
        <v>6789012345</v>
      </c>
      <c r="D4669">
        <v>6789012345</v>
      </c>
      <c r="E4669" s="1">
        <v>45361</v>
      </c>
      <c r="F4669" s="1">
        <v>45361</v>
      </c>
      <c r="G4669" s="1">
        <v>45386</v>
      </c>
      <c r="H4669" t="s">
        <v>28</v>
      </c>
      <c r="I4669">
        <v>11</v>
      </c>
      <c r="J4669" t="s">
        <v>38</v>
      </c>
      <c r="K4669">
        <v>99213</v>
      </c>
      <c r="O4669">
        <v>1</v>
      </c>
      <c r="P4669">
        <v>198.09</v>
      </c>
      <c r="Q4669">
        <v>146.72999999999999</v>
      </c>
      <c r="R4669">
        <v>117.38</v>
      </c>
      <c r="S4669">
        <v>29.35</v>
      </c>
      <c r="T4669" t="s">
        <v>30</v>
      </c>
      <c r="X4669" t="s">
        <v>233</v>
      </c>
      <c r="Y4669" t="s">
        <v>32</v>
      </c>
      <c r="Z4669" t="s">
        <v>39</v>
      </c>
      <c r="AA4669" t="str">
        <f>IFERROR(_xlfn.XLOOKUP($J4669,avoidable_ed_reference!$A$2:$A$13,avoidable_ed_reference!$C$2:$C$13),"Not Classified")</f>
        <v>Not Classified</v>
      </c>
      <c r="AB4669" t="str">
        <f>IFERROR(_xlfn.XLOOKUP($B4669,enrollment!$A$2:$A$801,enrollment!$I$2:$I$801),"")</f>
        <v>OH</v>
      </c>
      <c r="AC4669">
        <f>IFERROR(_xlfn.XLOOKUP($B4669,enrollment!$A$2:$A$801,enrollment!$L$2:$L$801),"")</f>
        <v>32</v>
      </c>
      <c r="AD4669" t="str" cm="1">
        <f t="array" ref="AD4669">_xlfn.IFS(AC4669="","Unknown",AC4669&lt;18,"0-17",AC4669&lt;35,"18-34",AC4669&lt;50,"35-49",AC4669&lt;65,"50-64",TRUE,"65+")</f>
        <v>18-34</v>
      </c>
      <c r="AE4669">
        <f>IFERROR(_xlfn.XLOOKUP($B4669,enrollment!$A$2:$A$801,enrollment!$O$2:$O$801),"")</f>
        <v>6789012345</v>
      </c>
      <c r="AF4669">
        <f>IFERROR(_xlfn.XLOOKUP($AE4669,providers!$B$2:$B$11,providers!$Q$2:$Q$11),"")</f>
        <v>4.0999999999999996</v>
      </c>
      <c r="AG4669" s="1">
        <f t="shared" si="72"/>
        <v>45352</v>
      </c>
    </row>
    <row r="4670" spans="1:33" x14ac:dyDescent="0.25">
      <c r="A4670" t="s">
        <v>5379</v>
      </c>
      <c r="B4670" t="s">
        <v>5377</v>
      </c>
      <c r="C4670">
        <v>6789012345</v>
      </c>
      <c r="D4670">
        <v>6789012345</v>
      </c>
      <c r="E4670" s="1">
        <v>45532</v>
      </c>
      <c r="F4670" s="1">
        <v>45532</v>
      </c>
      <c r="G4670" s="1">
        <v>45554</v>
      </c>
      <c r="H4670" t="s">
        <v>28</v>
      </c>
      <c r="I4670">
        <v>11</v>
      </c>
      <c r="J4670" t="s">
        <v>38</v>
      </c>
      <c r="K4670">
        <v>99213</v>
      </c>
      <c r="O4670">
        <v>1</v>
      </c>
      <c r="P4670">
        <v>240.04</v>
      </c>
      <c r="Q4670">
        <v>177.81</v>
      </c>
      <c r="R4670">
        <v>142.25</v>
      </c>
      <c r="S4670">
        <v>35.56</v>
      </c>
      <c r="T4670" t="s">
        <v>30</v>
      </c>
      <c r="X4670" t="s">
        <v>233</v>
      </c>
      <c r="Y4670" t="s">
        <v>32</v>
      </c>
      <c r="Z4670" t="s">
        <v>39</v>
      </c>
      <c r="AA4670" t="str">
        <f>IFERROR(_xlfn.XLOOKUP($J4670,avoidable_ed_reference!$A$2:$A$13,avoidable_ed_reference!$C$2:$C$13),"Not Classified")</f>
        <v>Not Classified</v>
      </c>
      <c r="AB4670" t="str">
        <f>IFERROR(_xlfn.XLOOKUP($B4670,enrollment!$A$2:$A$801,enrollment!$I$2:$I$801),"")</f>
        <v>OH</v>
      </c>
      <c r="AC4670">
        <f>IFERROR(_xlfn.XLOOKUP($B4670,enrollment!$A$2:$A$801,enrollment!$L$2:$L$801),"")</f>
        <v>32</v>
      </c>
      <c r="AD4670" t="str" cm="1">
        <f t="array" ref="AD4670">_xlfn.IFS(AC4670="","Unknown",AC4670&lt;18,"0-17",AC4670&lt;35,"18-34",AC4670&lt;50,"35-49",AC4670&lt;65,"50-64",TRUE,"65+")</f>
        <v>18-34</v>
      </c>
      <c r="AE4670">
        <f>IFERROR(_xlfn.XLOOKUP($B4670,enrollment!$A$2:$A$801,enrollment!$O$2:$O$801),"")</f>
        <v>6789012345</v>
      </c>
      <c r="AF4670">
        <f>IFERROR(_xlfn.XLOOKUP($AE4670,providers!$B$2:$B$11,providers!$Q$2:$Q$11),"")</f>
        <v>4.0999999999999996</v>
      </c>
      <c r="AG4670" s="1">
        <f t="shared" si="72"/>
        <v>45505</v>
      </c>
    </row>
    <row r="4671" spans="1:33" x14ac:dyDescent="0.25">
      <c r="A4671" t="s">
        <v>5380</v>
      </c>
      <c r="B4671" t="s">
        <v>5377</v>
      </c>
      <c r="C4671">
        <v>6789012345</v>
      </c>
      <c r="D4671">
        <v>6789012345</v>
      </c>
      <c r="E4671" s="1">
        <v>45459</v>
      </c>
      <c r="F4671" s="1">
        <v>45459</v>
      </c>
      <c r="G4671" s="1">
        <v>45489</v>
      </c>
      <c r="H4671" t="s">
        <v>28</v>
      </c>
      <c r="I4671">
        <v>11</v>
      </c>
      <c r="J4671" t="s">
        <v>38</v>
      </c>
      <c r="K4671">
        <v>99213</v>
      </c>
      <c r="O4671">
        <v>1</v>
      </c>
      <c r="P4671">
        <v>242.38</v>
      </c>
      <c r="Q4671">
        <v>179.54</v>
      </c>
      <c r="R4671">
        <v>143.63</v>
      </c>
      <c r="S4671">
        <v>35.909999999999997</v>
      </c>
      <c r="T4671" t="s">
        <v>30</v>
      </c>
      <c r="X4671" t="s">
        <v>233</v>
      </c>
      <c r="Y4671" t="s">
        <v>32</v>
      </c>
      <c r="Z4671" t="s">
        <v>39</v>
      </c>
      <c r="AA4671" t="str">
        <f>IFERROR(_xlfn.XLOOKUP($J4671,avoidable_ed_reference!$A$2:$A$13,avoidable_ed_reference!$C$2:$C$13),"Not Classified")</f>
        <v>Not Classified</v>
      </c>
      <c r="AB4671" t="str">
        <f>IFERROR(_xlfn.XLOOKUP($B4671,enrollment!$A$2:$A$801,enrollment!$I$2:$I$801),"")</f>
        <v>OH</v>
      </c>
      <c r="AC4671">
        <f>IFERROR(_xlfn.XLOOKUP($B4671,enrollment!$A$2:$A$801,enrollment!$L$2:$L$801),"")</f>
        <v>32</v>
      </c>
      <c r="AD4671" t="str" cm="1">
        <f t="array" ref="AD4671">_xlfn.IFS(AC4671="","Unknown",AC4671&lt;18,"0-17",AC4671&lt;35,"18-34",AC4671&lt;50,"35-49",AC4671&lt;65,"50-64",TRUE,"65+")</f>
        <v>18-34</v>
      </c>
      <c r="AE4671">
        <f>IFERROR(_xlfn.XLOOKUP($B4671,enrollment!$A$2:$A$801,enrollment!$O$2:$O$801),"")</f>
        <v>6789012345</v>
      </c>
      <c r="AF4671">
        <f>IFERROR(_xlfn.XLOOKUP($AE4671,providers!$B$2:$B$11,providers!$Q$2:$Q$11),"")</f>
        <v>4.0999999999999996</v>
      </c>
      <c r="AG4671" s="1">
        <f t="shared" si="72"/>
        <v>45444</v>
      </c>
    </row>
    <row r="4672" spans="1:33" x14ac:dyDescent="0.25">
      <c r="A4672" t="s">
        <v>5381</v>
      </c>
      <c r="B4672" t="s">
        <v>5377</v>
      </c>
      <c r="C4672">
        <v>6789012345</v>
      </c>
      <c r="D4672">
        <v>6789012345</v>
      </c>
      <c r="E4672" s="1">
        <v>45561</v>
      </c>
      <c r="F4672" s="1">
        <v>45561</v>
      </c>
      <c r="G4672" s="1">
        <v>45592</v>
      </c>
      <c r="H4672" t="s">
        <v>28</v>
      </c>
      <c r="I4672">
        <v>11</v>
      </c>
      <c r="J4672" t="s">
        <v>38</v>
      </c>
      <c r="K4672">
        <v>99213</v>
      </c>
      <c r="O4672">
        <v>1</v>
      </c>
      <c r="P4672">
        <v>165.73</v>
      </c>
      <c r="Q4672">
        <v>122.76</v>
      </c>
      <c r="R4672">
        <v>98.21</v>
      </c>
      <c r="S4672">
        <v>24.55</v>
      </c>
      <c r="T4672" t="s">
        <v>30</v>
      </c>
      <c r="X4672" t="s">
        <v>233</v>
      </c>
      <c r="Y4672" t="s">
        <v>32</v>
      </c>
      <c r="Z4672" t="s">
        <v>39</v>
      </c>
      <c r="AA4672" t="str">
        <f>IFERROR(_xlfn.XLOOKUP($J4672,avoidable_ed_reference!$A$2:$A$13,avoidable_ed_reference!$C$2:$C$13),"Not Classified")</f>
        <v>Not Classified</v>
      </c>
      <c r="AB4672" t="str">
        <f>IFERROR(_xlfn.XLOOKUP($B4672,enrollment!$A$2:$A$801,enrollment!$I$2:$I$801),"")</f>
        <v>OH</v>
      </c>
      <c r="AC4672">
        <f>IFERROR(_xlfn.XLOOKUP($B4672,enrollment!$A$2:$A$801,enrollment!$L$2:$L$801),"")</f>
        <v>32</v>
      </c>
      <c r="AD4672" t="str" cm="1">
        <f t="array" ref="AD4672">_xlfn.IFS(AC4672="","Unknown",AC4672&lt;18,"0-17",AC4672&lt;35,"18-34",AC4672&lt;50,"35-49",AC4672&lt;65,"50-64",TRUE,"65+")</f>
        <v>18-34</v>
      </c>
      <c r="AE4672">
        <f>IFERROR(_xlfn.XLOOKUP($B4672,enrollment!$A$2:$A$801,enrollment!$O$2:$O$801),"")</f>
        <v>6789012345</v>
      </c>
      <c r="AF4672">
        <f>IFERROR(_xlfn.XLOOKUP($AE4672,providers!$B$2:$B$11,providers!$Q$2:$Q$11),"")</f>
        <v>4.0999999999999996</v>
      </c>
      <c r="AG4672" s="1">
        <f t="shared" si="72"/>
        <v>45536</v>
      </c>
    </row>
    <row r="4673" spans="1:33" x14ac:dyDescent="0.25">
      <c r="A4673" t="s">
        <v>5382</v>
      </c>
      <c r="B4673" t="s">
        <v>5377</v>
      </c>
      <c r="C4673">
        <v>6789012345</v>
      </c>
      <c r="D4673">
        <v>6789012345</v>
      </c>
      <c r="E4673" s="1">
        <v>45573</v>
      </c>
      <c r="F4673" s="1">
        <v>45573</v>
      </c>
      <c r="G4673" s="1">
        <v>45594</v>
      </c>
      <c r="H4673" t="s">
        <v>28</v>
      </c>
      <c r="I4673">
        <v>11</v>
      </c>
      <c r="J4673" t="s">
        <v>35</v>
      </c>
      <c r="K4673">
        <v>99213</v>
      </c>
      <c r="O4673">
        <v>1</v>
      </c>
      <c r="P4673">
        <v>229.89</v>
      </c>
      <c r="Q4673">
        <v>170.29</v>
      </c>
      <c r="R4673">
        <v>136.22999999999999</v>
      </c>
      <c r="S4673">
        <v>34.06</v>
      </c>
      <c r="T4673" t="s">
        <v>30</v>
      </c>
      <c r="X4673" t="s">
        <v>233</v>
      </c>
      <c r="Y4673" t="s">
        <v>32</v>
      </c>
      <c r="Z4673" t="s">
        <v>39</v>
      </c>
      <c r="AA4673" t="str">
        <f>IFERROR(_xlfn.XLOOKUP($J4673,avoidable_ed_reference!$A$2:$A$13,avoidable_ed_reference!$C$2:$C$13),"Not Classified")</f>
        <v>Avoidable</v>
      </c>
      <c r="AB4673" t="str">
        <f>IFERROR(_xlfn.XLOOKUP($B4673,enrollment!$A$2:$A$801,enrollment!$I$2:$I$801),"")</f>
        <v>OH</v>
      </c>
      <c r="AC4673">
        <f>IFERROR(_xlfn.XLOOKUP($B4673,enrollment!$A$2:$A$801,enrollment!$L$2:$L$801),"")</f>
        <v>32</v>
      </c>
      <c r="AD4673" t="str" cm="1">
        <f t="array" ref="AD4673">_xlfn.IFS(AC4673="","Unknown",AC4673&lt;18,"0-17",AC4673&lt;35,"18-34",AC4673&lt;50,"35-49",AC4673&lt;65,"50-64",TRUE,"65+")</f>
        <v>18-34</v>
      </c>
      <c r="AE4673">
        <f>IFERROR(_xlfn.XLOOKUP($B4673,enrollment!$A$2:$A$801,enrollment!$O$2:$O$801),"")</f>
        <v>6789012345</v>
      </c>
      <c r="AF4673">
        <f>IFERROR(_xlfn.XLOOKUP($AE4673,providers!$B$2:$B$11,providers!$Q$2:$Q$11),"")</f>
        <v>4.0999999999999996</v>
      </c>
      <c r="AG4673" s="1">
        <f t="shared" si="72"/>
        <v>45566</v>
      </c>
    </row>
    <row r="4674" spans="1:33" x14ac:dyDescent="0.25">
      <c r="A4674" t="s">
        <v>5383</v>
      </c>
      <c r="B4674" t="s">
        <v>5384</v>
      </c>
      <c r="C4674">
        <v>8901234567</v>
      </c>
      <c r="D4674">
        <v>8901234567</v>
      </c>
      <c r="E4674" s="1">
        <v>45656</v>
      </c>
      <c r="F4674" s="1">
        <v>45656</v>
      </c>
      <c r="G4674" s="1">
        <v>45688</v>
      </c>
      <c r="H4674" t="s">
        <v>59</v>
      </c>
      <c r="J4674" t="s">
        <v>60</v>
      </c>
      <c r="L4674" s="2" t="s">
        <v>151</v>
      </c>
      <c r="M4674" t="s">
        <v>152</v>
      </c>
      <c r="N4674" t="s">
        <v>153</v>
      </c>
      <c r="O4674">
        <v>1</v>
      </c>
      <c r="P4674">
        <v>1160.56</v>
      </c>
      <c r="Q4674">
        <v>1055.05</v>
      </c>
      <c r="R4674">
        <v>844.04</v>
      </c>
      <c r="S4674">
        <v>211.01</v>
      </c>
      <c r="T4674" t="s">
        <v>30</v>
      </c>
      <c r="X4674" t="s">
        <v>146</v>
      </c>
      <c r="Y4674" t="s">
        <v>147</v>
      </c>
      <c r="Z4674" t="s">
        <v>64</v>
      </c>
      <c r="AA4674" t="str">
        <f>IFERROR(_xlfn.XLOOKUP($J4674,avoidable_ed_reference!$A$2:$A$13,avoidable_ed_reference!$C$2:$C$13),"Not Classified")</f>
        <v>Not Classified</v>
      </c>
      <c r="AB4674" t="str">
        <f>IFERROR(_xlfn.XLOOKUP($B4674,enrollment!$A$2:$A$801,enrollment!$I$2:$I$801),"")</f>
        <v>GA</v>
      </c>
      <c r="AC4674">
        <f>IFERROR(_xlfn.XLOOKUP($B4674,enrollment!$A$2:$A$801,enrollment!$L$2:$L$801),"")</f>
        <v>77</v>
      </c>
      <c r="AD4674" t="str" cm="1">
        <f t="array" ref="AD4674">_xlfn.IFS(AC4674="","Unknown",AC4674&lt;18,"0-17",AC4674&lt;35,"18-34",AC4674&lt;50,"35-49",AC4674&lt;65,"50-64",TRUE,"65+")</f>
        <v>65+</v>
      </c>
      <c r="AE4674">
        <f>IFERROR(_xlfn.XLOOKUP($B4674,enrollment!$A$2:$A$801,enrollment!$O$2:$O$801),"")</f>
        <v>8901234567</v>
      </c>
      <c r="AF4674">
        <f>IFERROR(_xlfn.XLOOKUP($AE4674,providers!$B$2:$B$11,providers!$Q$2:$Q$11),"")</f>
        <v>3.7</v>
      </c>
      <c r="AG4674" s="1">
        <f t="shared" si="72"/>
        <v>45627</v>
      </c>
    </row>
    <row r="4675" spans="1:33" x14ac:dyDescent="0.25">
      <c r="A4675" t="s">
        <v>5385</v>
      </c>
      <c r="B4675" t="s">
        <v>5384</v>
      </c>
      <c r="C4675">
        <v>3456789012</v>
      </c>
      <c r="D4675">
        <v>3456789012</v>
      </c>
      <c r="E4675" s="1">
        <v>45352</v>
      </c>
      <c r="F4675" s="1">
        <v>45352</v>
      </c>
      <c r="G4675" s="1">
        <v>45370</v>
      </c>
      <c r="H4675" t="s">
        <v>28</v>
      </c>
      <c r="I4675">
        <v>23</v>
      </c>
      <c r="J4675" t="s">
        <v>80</v>
      </c>
      <c r="K4675">
        <v>99284</v>
      </c>
      <c r="O4675">
        <v>1</v>
      </c>
      <c r="P4675">
        <v>2399.69</v>
      </c>
      <c r="Q4675">
        <v>1333.16</v>
      </c>
      <c r="R4675">
        <v>1066.53</v>
      </c>
      <c r="S4675">
        <v>266.63</v>
      </c>
      <c r="T4675" t="s">
        <v>30</v>
      </c>
      <c r="X4675" t="s">
        <v>146</v>
      </c>
      <c r="Y4675" t="s">
        <v>147</v>
      </c>
      <c r="Z4675" t="s">
        <v>45</v>
      </c>
      <c r="AA4675" t="str">
        <f>IFERROR(_xlfn.XLOOKUP($J4675,avoidable_ed_reference!$A$2:$A$13,avoidable_ed_reference!$C$2:$C$13),"Not Classified")</f>
        <v>Non-Avoidable</v>
      </c>
      <c r="AB4675" t="str">
        <f>IFERROR(_xlfn.XLOOKUP($B4675,enrollment!$A$2:$A$801,enrollment!$I$2:$I$801),"")</f>
        <v>GA</v>
      </c>
      <c r="AC4675">
        <f>IFERROR(_xlfn.XLOOKUP($B4675,enrollment!$A$2:$A$801,enrollment!$L$2:$L$801),"")</f>
        <v>77</v>
      </c>
      <c r="AD4675" t="str" cm="1">
        <f t="array" ref="AD4675">_xlfn.IFS(AC4675="","Unknown",AC4675&lt;18,"0-17",AC4675&lt;35,"18-34",AC4675&lt;50,"35-49",AC4675&lt;65,"50-64",TRUE,"65+")</f>
        <v>65+</v>
      </c>
      <c r="AE4675">
        <f>IFERROR(_xlfn.XLOOKUP($B4675,enrollment!$A$2:$A$801,enrollment!$O$2:$O$801),"")</f>
        <v>8901234567</v>
      </c>
      <c r="AF4675">
        <f>IFERROR(_xlfn.XLOOKUP($AE4675,providers!$B$2:$B$11,providers!$Q$2:$Q$11),"")</f>
        <v>3.7</v>
      </c>
      <c r="AG4675" s="1">
        <f t="shared" ref="AG4675:AG4738" si="73">EOMONTH(E4675,-1)+1</f>
        <v>45352</v>
      </c>
    </row>
    <row r="4676" spans="1:33" x14ac:dyDescent="0.25">
      <c r="A4676" t="s">
        <v>5386</v>
      </c>
      <c r="B4676" t="s">
        <v>5384</v>
      </c>
      <c r="C4676">
        <v>2233445566</v>
      </c>
      <c r="D4676">
        <v>2233445566</v>
      </c>
      <c r="E4676" s="1">
        <v>45311</v>
      </c>
      <c r="F4676" s="1">
        <v>45311</v>
      </c>
      <c r="G4676" s="1">
        <v>45325</v>
      </c>
      <c r="H4676" t="s">
        <v>59</v>
      </c>
      <c r="J4676" t="s">
        <v>47</v>
      </c>
      <c r="L4676" s="2" t="s">
        <v>61</v>
      </c>
      <c r="M4676" t="s">
        <v>62</v>
      </c>
      <c r="N4676" t="s">
        <v>63</v>
      </c>
      <c r="O4676">
        <v>1</v>
      </c>
      <c r="P4676">
        <v>1084.1400000000001</v>
      </c>
      <c r="Q4676">
        <v>985.58</v>
      </c>
      <c r="R4676">
        <v>788.46</v>
      </c>
      <c r="S4676">
        <v>197.12</v>
      </c>
      <c r="T4676" t="s">
        <v>30</v>
      </c>
      <c r="X4676" t="s">
        <v>146</v>
      </c>
      <c r="Y4676" t="s">
        <v>147</v>
      </c>
      <c r="Z4676" t="s">
        <v>64</v>
      </c>
      <c r="AA4676" t="str">
        <f>IFERROR(_xlfn.XLOOKUP($J4676,avoidable_ed_reference!$A$2:$A$13,avoidable_ed_reference!$C$2:$C$13),"Not Classified")</f>
        <v>Not Classified</v>
      </c>
      <c r="AB4676" t="str">
        <f>IFERROR(_xlfn.XLOOKUP($B4676,enrollment!$A$2:$A$801,enrollment!$I$2:$I$801),"")</f>
        <v>GA</v>
      </c>
      <c r="AC4676">
        <f>IFERROR(_xlfn.XLOOKUP($B4676,enrollment!$A$2:$A$801,enrollment!$L$2:$L$801),"")</f>
        <v>77</v>
      </c>
      <c r="AD4676" t="str" cm="1">
        <f t="array" ref="AD4676">_xlfn.IFS(AC4676="","Unknown",AC4676&lt;18,"0-17",AC4676&lt;35,"18-34",AC4676&lt;50,"35-49",AC4676&lt;65,"50-64",TRUE,"65+")</f>
        <v>65+</v>
      </c>
      <c r="AE4676">
        <f>IFERROR(_xlfn.XLOOKUP($B4676,enrollment!$A$2:$A$801,enrollment!$O$2:$O$801),"")</f>
        <v>8901234567</v>
      </c>
      <c r="AF4676">
        <f>IFERROR(_xlfn.XLOOKUP($AE4676,providers!$B$2:$B$11,providers!$Q$2:$Q$11),"")</f>
        <v>3.7</v>
      </c>
      <c r="AG4676" s="1">
        <f t="shared" si="73"/>
        <v>45292</v>
      </c>
    </row>
    <row r="4677" spans="1:33" x14ac:dyDescent="0.25">
      <c r="A4677" t="s">
        <v>5387</v>
      </c>
      <c r="B4677" t="s">
        <v>5384</v>
      </c>
      <c r="C4677">
        <v>8901234567</v>
      </c>
      <c r="D4677">
        <v>8901234567</v>
      </c>
      <c r="E4677" s="1">
        <v>45520</v>
      </c>
      <c r="F4677" s="1">
        <v>45520</v>
      </c>
      <c r="G4677" s="1">
        <v>45545</v>
      </c>
      <c r="H4677" t="s">
        <v>28</v>
      </c>
      <c r="I4677">
        <v>11</v>
      </c>
      <c r="J4677" t="s">
        <v>47</v>
      </c>
      <c r="K4677">
        <v>99213</v>
      </c>
      <c r="O4677">
        <v>1</v>
      </c>
      <c r="P4677">
        <v>176.11</v>
      </c>
      <c r="Q4677">
        <v>130.44999999999999</v>
      </c>
      <c r="R4677">
        <v>104.36</v>
      </c>
      <c r="S4677">
        <v>26.09</v>
      </c>
      <c r="T4677" t="s">
        <v>30</v>
      </c>
      <c r="X4677" t="s">
        <v>146</v>
      </c>
      <c r="Y4677" t="s">
        <v>147</v>
      </c>
      <c r="Z4677" t="s">
        <v>39</v>
      </c>
      <c r="AA4677" t="str">
        <f>IFERROR(_xlfn.XLOOKUP($J4677,avoidable_ed_reference!$A$2:$A$13,avoidable_ed_reference!$C$2:$C$13),"Not Classified")</f>
        <v>Not Classified</v>
      </c>
      <c r="AB4677" t="str">
        <f>IFERROR(_xlfn.XLOOKUP($B4677,enrollment!$A$2:$A$801,enrollment!$I$2:$I$801),"")</f>
        <v>GA</v>
      </c>
      <c r="AC4677">
        <f>IFERROR(_xlfn.XLOOKUP($B4677,enrollment!$A$2:$A$801,enrollment!$L$2:$L$801),"")</f>
        <v>77</v>
      </c>
      <c r="AD4677" t="str" cm="1">
        <f t="array" ref="AD4677">_xlfn.IFS(AC4677="","Unknown",AC4677&lt;18,"0-17",AC4677&lt;35,"18-34",AC4677&lt;50,"35-49",AC4677&lt;65,"50-64",TRUE,"65+")</f>
        <v>65+</v>
      </c>
      <c r="AE4677">
        <f>IFERROR(_xlfn.XLOOKUP($B4677,enrollment!$A$2:$A$801,enrollment!$O$2:$O$801),"")</f>
        <v>8901234567</v>
      </c>
      <c r="AF4677">
        <f>IFERROR(_xlfn.XLOOKUP($AE4677,providers!$B$2:$B$11,providers!$Q$2:$Q$11),"")</f>
        <v>3.7</v>
      </c>
      <c r="AG4677" s="1">
        <f t="shared" si="73"/>
        <v>45505</v>
      </c>
    </row>
    <row r="4678" spans="1:33" x14ac:dyDescent="0.25">
      <c r="A4678" t="s">
        <v>5388</v>
      </c>
      <c r="B4678" t="s">
        <v>5384</v>
      </c>
      <c r="C4678">
        <v>3456789012</v>
      </c>
      <c r="D4678">
        <v>3456789012</v>
      </c>
      <c r="E4678" s="1">
        <v>45397</v>
      </c>
      <c r="F4678" s="1">
        <v>45397</v>
      </c>
      <c r="G4678" s="1">
        <v>45418</v>
      </c>
      <c r="H4678" t="s">
        <v>67</v>
      </c>
      <c r="I4678">
        <v>21</v>
      </c>
      <c r="J4678" t="s">
        <v>99</v>
      </c>
      <c r="K4678">
        <v>99223</v>
      </c>
      <c r="O4678">
        <v>1</v>
      </c>
      <c r="P4678">
        <v>20138.189999999999</v>
      </c>
      <c r="Q4678">
        <v>12992.38</v>
      </c>
      <c r="R4678">
        <v>10393.9</v>
      </c>
      <c r="S4678">
        <v>2598.48</v>
      </c>
      <c r="T4678" t="s">
        <v>30</v>
      </c>
      <c r="V4678">
        <v>1</v>
      </c>
      <c r="W4678" s="2" t="s">
        <v>68</v>
      </c>
      <c r="X4678" t="s">
        <v>146</v>
      </c>
      <c r="Y4678" t="s">
        <v>147</v>
      </c>
      <c r="Z4678" t="s">
        <v>69</v>
      </c>
      <c r="AA4678" t="str">
        <f>IFERROR(_xlfn.XLOOKUP($J4678,avoidable_ed_reference!$A$2:$A$13,avoidable_ed_reference!$C$2:$C$13),"Not Classified")</f>
        <v>Not Classified</v>
      </c>
      <c r="AB4678" t="str">
        <f>IFERROR(_xlfn.XLOOKUP($B4678,enrollment!$A$2:$A$801,enrollment!$I$2:$I$801),"")</f>
        <v>GA</v>
      </c>
      <c r="AC4678">
        <f>IFERROR(_xlfn.XLOOKUP($B4678,enrollment!$A$2:$A$801,enrollment!$L$2:$L$801),"")</f>
        <v>77</v>
      </c>
      <c r="AD4678" t="str" cm="1">
        <f t="array" ref="AD4678">_xlfn.IFS(AC4678="","Unknown",AC4678&lt;18,"0-17",AC4678&lt;35,"18-34",AC4678&lt;50,"35-49",AC4678&lt;65,"50-64",TRUE,"65+")</f>
        <v>65+</v>
      </c>
      <c r="AE4678">
        <f>IFERROR(_xlfn.XLOOKUP($B4678,enrollment!$A$2:$A$801,enrollment!$O$2:$O$801),"")</f>
        <v>8901234567</v>
      </c>
      <c r="AF4678">
        <f>IFERROR(_xlfn.XLOOKUP($AE4678,providers!$B$2:$B$11,providers!$Q$2:$Q$11),"")</f>
        <v>3.7</v>
      </c>
      <c r="AG4678" s="1">
        <f t="shared" si="73"/>
        <v>45383</v>
      </c>
    </row>
    <row r="4679" spans="1:33" x14ac:dyDescent="0.25">
      <c r="A4679" t="s">
        <v>5389</v>
      </c>
      <c r="B4679" t="s">
        <v>5384</v>
      </c>
      <c r="C4679">
        <v>8901234567</v>
      </c>
      <c r="D4679">
        <v>8901234567</v>
      </c>
      <c r="E4679" s="1">
        <v>45394</v>
      </c>
      <c r="F4679" s="1">
        <v>45394</v>
      </c>
      <c r="G4679" s="1">
        <v>45412</v>
      </c>
      <c r="H4679" t="s">
        <v>28</v>
      </c>
      <c r="I4679">
        <v>11</v>
      </c>
      <c r="J4679" t="s">
        <v>38</v>
      </c>
      <c r="K4679">
        <v>99213</v>
      </c>
      <c r="O4679">
        <v>1</v>
      </c>
      <c r="P4679">
        <v>215.46</v>
      </c>
      <c r="Q4679">
        <v>159.6</v>
      </c>
      <c r="R4679">
        <v>127.68</v>
      </c>
      <c r="S4679">
        <v>31.92</v>
      </c>
      <c r="T4679" t="s">
        <v>30</v>
      </c>
      <c r="X4679" t="s">
        <v>146</v>
      </c>
      <c r="Y4679" t="s">
        <v>147</v>
      </c>
      <c r="Z4679" t="s">
        <v>39</v>
      </c>
      <c r="AA4679" t="str">
        <f>IFERROR(_xlfn.XLOOKUP($J4679,avoidable_ed_reference!$A$2:$A$13,avoidable_ed_reference!$C$2:$C$13),"Not Classified")</f>
        <v>Not Classified</v>
      </c>
      <c r="AB4679" t="str">
        <f>IFERROR(_xlfn.XLOOKUP($B4679,enrollment!$A$2:$A$801,enrollment!$I$2:$I$801),"")</f>
        <v>GA</v>
      </c>
      <c r="AC4679">
        <f>IFERROR(_xlfn.XLOOKUP($B4679,enrollment!$A$2:$A$801,enrollment!$L$2:$L$801),"")</f>
        <v>77</v>
      </c>
      <c r="AD4679" t="str" cm="1">
        <f t="array" ref="AD4679">_xlfn.IFS(AC4679="","Unknown",AC4679&lt;18,"0-17",AC4679&lt;35,"18-34",AC4679&lt;50,"35-49",AC4679&lt;65,"50-64",TRUE,"65+")</f>
        <v>65+</v>
      </c>
      <c r="AE4679">
        <f>IFERROR(_xlfn.XLOOKUP($B4679,enrollment!$A$2:$A$801,enrollment!$O$2:$O$801),"")</f>
        <v>8901234567</v>
      </c>
      <c r="AF4679">
        <f>IFERROR(_xlfn.XLOOKUP($AE4679,providers!$B$2:$B$11,providers!$Q$2:$Q$11),"")</f>
        <v>3.7</v>
      </c>
      <c r="AG4679" s="1">
        <f t="shared" si="73"/>
        <v>45383</v>
      </c>
    </row>
    <row r="4680" spans="1:33" x14ac:dyDescent="0.25">
      <c r="A4680" t="s">
        <v>5390</v>
      </c>
      <c r="B4680" t="s">
        <v>5391</v>
      </c>
      <c r="C4680">
        <v>2233445566</v>
      </c>
      <c r="D4680">
        <v>2233445566</v>
      </c>
      <c r="E4680" s="1">
        <v>45527</v>
      </c>
      <c r="F4680" s="1">
        <v>45527</v>
      </c>
      <c r="G4680" s="1">
        <v>45551</v>
      </c>
      <c r="H4680" t="s">
        <v>28</v>
      </c>
      <c r="I4680">
        <v>11</v>
      </c>
      <c r="J4680" t="s">
        <v>38</v>
      </c>
      <c r="K4680">
        <v>99213</v>
      </c>
      <c r="O4680">
        <v>1</v>
      </c>
      <c r="P4680">
        <v>238.03</v>
      </c>
      <c r="Q4680">
        <v>176.32</v>
      </c>
      <c r="R4680">
        <v>141.06</v>
      </c>
      <c r="S4680">
        <v>35.26</v>
      </c>
      <c r="T4680" t="s">
        <v>30</v>
      </c>
      <c r="X4680" t="s">
        <v>52</v>
      </c>
      <c r="Y4680" t="s">
        <v>44</v>
      </c>
      <c r="Z4680" t="s">
        <v>39</v>
      </c>
      <c r="AA4680" t="str">
        <f>IFERROR(_xlfn.XLOOKUP($J4680,avoidable_ed_reference!$A$2:$A$13,avoidable_ed_reference!$C$2:$C$13),"Not Classified")</f>
        <v>Not Classified</v>
      </c>
      <c r="AB4680" t="str">
        <f>IFERROR(_xlfn.XLOOKUP($B4680,enrollment!$A$2:$A$801,enrollment!$I$2:$I$801),"")</f>
        <v>TN</v>
      </c>
      <c r="AC4680">
        <f>IFERROR(_xlfn.XLOOKUP($B4680,enrollment!$A$2:$A$801,enrollment!$L$2:$L$801),"")</f>
        <v>45</v>
      </c>
      <c r="AD4680" t="str" cm="1">
        <f t="array" ref="AD4680">_xlfn.IFS(AC4680="","Unknown",AC4680&lt;18,"0-17",AC4680&lt;35,"18-34",AC4680&lt;50,"35-49",AC4680&lt;65,"50-64",TRUE,"65+")</f>
        <v>35-49</v>
      </c>
      <c r="AE4680">
        <f>IFERROR(_xlfn.XLOOKUP($B4680,enrollment!$A$2:$A$801,enrollment!$O$2:$O$801),"")</f>
        <v>2233445566</v>
      </c>
      <c r="AF4680">
        <f>IFERROR(_xlfn.XLOOKUP($AE4680,providers!$B$2:$B$11,providers!$Q$2:$Q$11),"")</f>
        <v>3.5</v>
      </c>
      <c r="AG4680" s="1">
        <f t="shared" si="73"/>
        <v>45505</v>
      </c>
    </row>
    <row r="4681" spans="1:33" x14ac:dyDescent="0.25">
      <c r="A4681" t="s">
        <v>5392</v>
      </c>
      <c r="B4681" t="s">
        <v>5391</v>
      </c>
      <c r="C4681">
        <v>5678901234</v>
      </c>
      <c r="D4681">
        <v>5678901234</v>
      </c>
      <c r="E4681" s="1">
        <v>45426</v>
      </c>
      <c r="F4681" s="1">
        <v>45426</v>
      </c>
      <c r="G4681" s="1">
        <v>45440</v>
      </c>
      <c r="H4681" t="s">
        <v>28</v>
      </c>
      <c r="I4681">
        <v>20</v>
      </c>
      <c r="J4681" t="s">
        <v>35</v>
      </c>
      <c r="K4681">
        <v>99213</v>
      </c>
      <c r="O4681">
        <v>1</v>
      </c>
      <c r="P4681">
        <v>151.52000000000001</v>
      </c>
      <c r="Q4681">
        <v>116.55</v>
      </c>
      <c r="R4681">
        <v>93.24</v>
      </c>
      <c r="S4681">
        <v>23.31</v>
      </c>
      <c r="T4681" t="s">
        <v>30</v>
      </c>
      <c r="X4681" t="s">
        <v>52</v>
      </c>
      <c r="Y4681" t="s">
        <v>44</v>
      </c>
      <c r="Z4681" t="s">
        <v>36</v>
      </c>
      <c r="AA4681" t="str">
        <f>IFERROR(_xlfn.XLOOKUP($J4681,avoidable_ed_reference!$A$2:$A$13,avoidable_ed_reference!$C$2:$C$13),"Not Classified")</f>
        <v>Avoidable</v>
      </c>
      <c r="AB4681" t="str">
        <f>IFERROR(_xlfn.XLOOKUP($B4681,enrollment!$A$2:$A$801,enrollment!$I$2:$I$801),"")</f>
        <v>TN</v>
      </c>
      <c r="AC4681">
        <f>IFERROR(_xlfn.XLOOKUP($B4681,enrollment!$A$2:$A$801,enrollment!$L$2:$L$801),"")</f>
        <v>45</v>
      </c>
      <c r="AD4681" t="str" cm="1">
        <f t="array" ref="AD4681">_xlfn.IFS(AC4681="","Unknown",AC4681&lt;18,"0-17",AC4681&lt;35,"18-34",AC4681&lt;50,"35-49",AC4681&lt;65,"50-64",TRUE,"65+")</f>
        <v>35-49</v>
      </c>
      <c r="AE4681">
        <f>IFERROR(_xlfn.XLOOKUP($B4681,enrollment!$A$2:$A$801,enrollment!$O$2:$O$801),"")</f>
        <v>2233445566</v>
      </c>
      <c r="AF4681">
        <f>IFERROR(_xlfn.XLOOKUP($AE4681,providers!$B$2:$B$11,providers!$Q$2:$Q$11),"")</f>
        <v>3.5</v>
      </c>
      <c r="AG4681" s="1">
        <f t="shared" si="73"/>
        <v>45413</v>
      </c>
    </row>
    <row r="4682" spans="1:33" x14ac:dyDescent="0.25">
      <c r="A4682" t="s">
        <v>5393</v>
      </c>
      <c r="B4682" t="s">
        <v>5391</v>
      </c>
      <c r="C4682">
        <v>6789012345</v>
      </c>
      <c r="D4682">
        <v>6789012345</v>
      </c>
      <c r="E4682" s="1">
        <v>45654</v>
      </c>
      <c r="F4682" s="1">
        <v>45654</v>
      </c>
      <c r="G4682" s="1">
        <v>45673</v>
      </c>
      <c r="H4682" t="s">
        <v>28</v>
      </c>
      <c r="I4682">
        <v>23</v>
      </c>
      <c r="J4682" t="s">
        <v>129</v>
      </c>
      <c r="K4682">
        <v>99284</v>
      </c>
      <c r="O4682">
        <v>1</v>
      </c>
      <c r="P4682">
        <v>2337.61</v>
      </c>
      <c r="Q4682">
        <v>1298.67</v>
      </c>
      <c r="R4682">
        <v>1038.94</v>
      </c>
      <c r="S4682">
        <v>259.73</v>
      </c>
      <c r="T4682" t="s">
        <v>30</v>
      </c>
      <c r="X4682" t="s">
        <v>52</v>
      </c>
      <c r="Y4682" t="s">
        <v>44</v>
      </c>
      <c r="Z4682" t="s">
        <v>45</v>
      </c>
      <c r="AA4682" t="str">
        <f>IFERROR(_xlfn.XLOOKUP($J4682,avoidable_ed_reference!$A$2:$A$13,avoidable_ed_reference!$C$2:$C$13),"Not Classified")</f>
        <v>Potentially Avoidable</v>
      </c>
      <c r="AB4682" t="str">
        <f>IFERROR(_xlfn.XLOOKUP($B4682,enrollment!$A$2:$A$801,enrollment!$I$2:$I$801),"")</f>
        <v>TN</v>
      </c>
      <c r="AC4682">
        <f>IFERROR(_xlfn.XLOOKUP($B4682,enrollment!$A$2:$A$801,enrollment!$L$2:$L$801),"")</f>
        <v>45</v>
      </c>
      <c r="AD4682" t="str" cm="1">
        <f t="array" ref="AD4682">_xlfn.IFS(AC4682="","Unknown",AC4682&lt;18,"0-17",AC4682&lt;35,"18-34",AC4682&lt;50,"35-49",AC4682&lt;65,"50-64",TRUE,"65+")</f>
        <v>35-49</v>
      </c>
      <c r="AE4682">
        <f>IFERROR(_xlfn.XLOOKUP($B4682,enrollment!$A$2:$A$801,enrollment!$O$2:$O$801),"")</f>
        <v>2233445566</v>
      </c>
      <c r="AF4682">
        <f>IFERROR(_xlfn.XLOOKUP($AE4682,providers!$B$2:$B$11,providers!$Q$2:$Q$11),"")</f>
        <v>3.5</v>
      </c>
      <c r="AG4682" s="1">
        <f t="shared" si="73"/>
        <v>45627</v>
      </c>
    </row>
    <row r="4683" spans="1:33" x14ac:dyDescent="0.25">
      <c r="A4683" t="s">
        <v>5394</v>
      </c>
      <c r="B4683" t="s">
        <v>5391</v>
      </c>
      <c r="C4683">
        <v>7890123456</v>
      </c>
      <c r="D4683">
        <v>7890123456</v>
      </c>
      <c r="E4683" s="1">
        <v>45585</v>
      </c>
      <c r="F4683" s="1">
        <v>45585</v>
      </c>
      <c r="G4683" s="1">
        <v>45608</v>
      </c>
      <c r="H4683" t="s">
        <v>28</v>
      </c>
      <c r="I4683">
        <v>22</v>
      </c>
      <c r="J4683" t="s">
        <v>29</v>
      </c>
      <c r="K4683">
        <v>90837</v>
      </c>
      <c r="O4683">
        <v>1</v>
      </c>
      <c r="P4683">
        <v>200.25</v>
      </c>
      <c r="Q4683">
        <v>148.33000000000001</v>
      </c>
      <c r="R4683">
        <v>118.66</v>
      </c>
      <c r="S4683">
        <v>29.67</v>
      </c>
      <c r="T4683" t="s">
        <v>30</v>
      </c>
      <c r="X4683" t="s">
        <v>52</v>
      </c>
      <c r="Y4683" t="s">
        <v>44</v>
      </c>
      <c r="Z4683" t="s">
        <v>33</v>
      </c>
      <c r="AA4683" t="str">
        <f>IFERROR(_xlfn.XLOOKUP($J4683,avoidable_ed_reference!$A$2:$A$13,avoidable_ed_reference!$C$2:$C$13),"Not Classified")</f>
        <v>Potentially Avoidable</v>
      </c>
      <c r="AB4683" t="str">
        <f>IFERROR(_xlfn.XLOOKUP($B4683,enrollment!$A$2:$A$801,enrollment!$I$2:$I$801),"")</f>
        <v>TN</v>
      </c>
      <c r="AC4683">
        <f>IFERROR(_xlfn.XLOOKUP($B4683,enrollment!$A$2:$A$801,enrollment!$L$2:$L$801),"")</f>
        <v>45</v>
      </c>
      <c r="AD4683" t="str" cm="1">
        <f t="array" ref="AD4683">_xlfn.IFS(AC4683="","Unknown",AC4683&lt;18,"0-17",AC4683&lt;35,"18-34",AC4683&lt;50,"35-49",AC4683&lt;65,"50-64",TRUE,"65+")</f>
        <v>35-49</v>
      </c>
      <c r="AE4683">
        <f>IFERROR(_xlfn.XLOOKUP($B4683,enrollment!$A$2:$A$801,enrollment!$O$2:$O$801),"")</f>
        <v>2233445566</v>
      </c>
      <c r="AF4683">
        <f>IFERROR(_xlfn.XLOOKUP($AE4683,providers!$B$2:$B$11,providers!$Q$2:$Q$11),"")</f>
        <v>3.5</v>
      </c>
      <c r="AG4683" s="1">
        <f t="shared" si="73"/>
        <v>45566</v>
      </c>
    </row>
    <row r="4684" spans="1:33" x14ac:dyDescent="0.25">
      <c r="A4684" t="s">
        <v>5395</v>
      </c>
      <c r="B4684" t="s">
        <v>5391</v>
      </c>
      <c r="C4684">
        <v>2233445566</v>
      </c>
      <c r="D4684">
        <v>2233445566</v>
      </c>
      <c r="E4684" s="1">
        <v>45631</v>
      </c>
      <c r="F4684" s="1">
        <v>45631</v>
      </c>
      <c r="G4684" s="1">
        <v>45645</v>
      </c>
      <c r="H4684" t="s">
        <v>28</v>
      </c>
      <c r="I4684">
        <v>11</v>
      </c>
      <c r="J4684" t="s">
        <v>38</v>
      </c>
      <c r="K4684">
        <v>99213</v>
      </c>
      <c r="O4684">
        <v>1</v>
      </c>
      <c r="P4684">
        <v>188.42</v>
      </c>
      <c r="Q4684">
        <v>139.57</v>
      </c>
      <c r="R4684">
        <v>111.66</v>
      </c>
      <c r="S4684">
        <v>27.91</v>
      </c>
      <c r="T4684" t="s">
        <v>30</v>
      </c>
      <c r="X4684" t="s">
        <v>52</v>
      </c>
      <c r="Y4684" t="s">
        <v>44</v>
      </c>
      <c r="Z4684" t="s">
        <v>39</v>
      </c>
      <c r="AA4684" t="str">
        <f>IFERROR(_xlfn.XLOOKUP($J4684,avoidable_ed_reference!$A$2:$A$13,avoidable_ed_reference!$C$2:$C$13),"Not Classified")</f>
        <v>Not Classified</v>
      </c>
      <c r="AB4684" t="str">
        <f>IFERROR(_xlfn.XLOOKUP($B4684,enrollment!$A$2:$A$801,enrollment!$I$2:$I$801),"")</f>
        <v>TN</v>
      </c>
      <c r="AC4684">
        <f>IFERROR(_xlfn.XLOOKUP($B4684,enrollment!$A$2:$A$801,enrollment!$L$2:$L$801),"")</f>
        <v>45</v>
      </c>
      <c r="AD4684" t="str" cm="1">
        <f t="array" ref="AD4684">_xlfn.IFS(AC4684="","Unknown",AC4684&lt;18,"0-17",AC4684&lt;35,"18-34",AC4684&lt;50,"35-49",AC4684&lt;65,"50-64",TRUE,"65+")</f>
        <v>35-49</v>
      </c>
      <c r="AE4684">
        <f>IFERROR(_xlfn.XLOOKUP($B4684,enrollment!$A$2:$A$801,enrollment!$O$2:$O$801),"")</f>
        <v>2233445566</v>
      </c>
      <c r="AF4684">
        <f>IFERROR(_xlfn.XLOOKUP($AE4684,providers!$B$2:$B$11,providers!$Q$2:$Q$11),"")</f>
        <v>3.5</v>
      </c>
      <c r="AG4684" s="1">
        <f t="shared" si="73"/>
        <v>45627</v>
      </c>
    </row>
    <row r="4685" spans="1:33" x14ac:dyDescent="0.25">
      <c r="A4685" t="s">
        <v>5396</v>
      </c>
      <c r="B4685" t="s">
        <v>5391</v>
      </c>
      <c r="C4685">
        <v>6789012345</v>
      </c>
      <c r="D4685">
        <v>6789012345</v>
      </c>
      <c r="E4685" s="1">
        <v>45636</v>
      </c>
      <c r="F4685" s="1">
        <v>45636</v>
      </c>
      <c r="G4685" s="1">
        <v>45664</v>
      </c>
      <c r="H4685" t="s">
        <v>28</v>
      </c>
      <c r="I4685">
        <v>22</v>
      </c>
      <c r="J4685" t="s">
        <v>29</v>
      </c>
      <c r="K4685">
        <v>90837</v>
      </c>
      <c r="O4685">
        <v>1</v>
      </c>
      <c r="P4685">
        <v>250.78</v>
      </c>
      <c r="Q4685">
        <v>185.76</v>
      </c>
      <c r="R4685">
        <v>148.61000000000001</v>
      </c>
      <c r="S4685">
        <v>37.15</v>
      </c>
      <c r="T4685" t="s">
        <v>30</v>
      </c>
      <c r="X4685" t="s">
        <v>52</v>
      </c>
      <c r="Y4685" t="s">
        <v>44</v>
      </c>
      <c r="Z4685" t="s">
        <v>33</v>
      </c>
      <c r="AA4685" t="str">
        <f>IFERROR(_xlfn.XLOOKUP($J4685,avoidable_ed_reference!$A$2:$A$13,avoidable_ed_reference!$C$2:$C$13),"Not Classified")</f>
        <v>Potentially Avoidable</v>
      </c>
      <c r="AB4685" t="str">
        <f>IFERROR(_xlfn.XLOOKUP($B4685,enrollment!$A$2:$A$801,enrollment!$I$2:$I$801),"")</f>
        <v>TN</v>
      </c>
      <c r="AC4685">
        <f>IFERROR(_xlfn.XLOOKUP($B4685,enrollment!$A$2:$A$801,enrollment!$L$2:$L$801),"")</f>
        <v>45</v>
      </c>
      <c r="AD4685" t="str" cm="1">
        <f t="array" ref="AD4685">_xlfn.IFS(AC4685="","Unknown",AC4685&lt;18,"0-17",AC4685&lt;35,"18-34",AC4685&lt;50,"35-49",AC4685&lt;65,"50-64",TRUE,"65+")</f>
        <v>35-49</v>
      </c>
      <c r="AE4685">
        <f>IFERROR(_xlfn.XLOOKUP($B4685,enrollment!$A$2:$A$801,enrollment!$O$2:$O$801),"")</f>
        <v>2233445566</v>
      </c>
      <c r="AF4685">
        <f>IFERROR(_xlfn.XLOOKUP($AE4685,providers!$B$2:$B$11,providers!$Q$2:$Q$11),"")</f>
        <v>3.5</v>
      </c>
      <c r="AG4685" s="1">
        <f t="shared" si="73"/>
        <v>45627</v>
      </c>
    </row>
    <row r="4686" spans="1:33" x14ac:dyDescent="0.25">
      <c r="A4686" t="s">
        <v>5397</v>
      </c>
      <c r="B4686" t="s">
        <v>5391</v>
      </c>
      <c r="C4686">
        <v>2233445566</v>
      </c>
      <c r="D4686">
        <v>2233445566</v>
      </c>
      <c r="E4686" s="1">
        <v>45498</v>
      </c>
      <c r="F4686" s="1">
        <v>45498</v>
      </c>
      <c r="G4686" s="1">
        <v>45529</v>
      </c>
      <c r="H4686" t="s">
        <v>28</v>
      </c>
      <c r="I4686">
        <v>11</v>
      </c>
      <c r="J4686" t="s">
        <v>35</v>
      </c>
      <c r="K4686">
        <v>99213</v>
      </c>
      <c r="O4686">
        <v>1</v>
      </c>
      <c r="P4686">
        <v>217.61</v>
      </c>
      <c r="Q4686">
        <v>161.19</v>
      </c>
      <c r="R4686">
        <v>128.94999999999999</v>
      </c>
      <c r="S4686">
        <v>32.24</v>
      </c>
      <c r="T4686" t="s">
        <v>30</v>
      </c>
      <c r="X4686" t="s">
        <v>52</v>
      </c>
      <c r="Y4686" t="s">
        <v>44</v>
      </c>
      <c r="Z4686" t="s">
        <v>39</v>
      </c>
      <c r="AA4686" t="str">
        <f>IFERROR(_xlfn.XLOOKUP($J4686,avoidable_ed_reference!$A$2:$A$13,avoidable_ed_reference!$C$2:$C$13),"Not Classified")</f>
        <v>Avoidable</v>
      </c>
      <c r="AB4686" t="str">
        <f>IFERROR(_xlfn.XLOOKUP($B4686,enrollment!$A$2:$A$801,enrollment!$I$2:$I$801),"")</f>
        <v>TN</v>
      </c>
      <c r="AC4686">
        <f>IFERROR(_xlfn.XLOOKUP($B4686,enrollment!$A$2:$A$801,enrollment!$L$2:$L$801),"")</f>
        <v>45</v>
      </c>
      <c r="AD4686" t="str" cm="1">
        <f t="array" ref="AD4686">_xlfn.IFS(AC4686="","Unknown",AC4686&lt;18,"0-17",AC4686&lt;35,"18-34",AC4686&lt;50,"35-49",AC4686&lt;65,"50-64",TRUE,"65+")</f>
        <v>35-49</v>
      </c>
      <c r="AE4686">
        <f>IFERROR(_xlfn.XLOOKUP($B4686,enrollment!$A$2:$A$801,enrollment!$O$2:$O$801),"")</f>
        <v>2233445566</v>
      </c>
      <c r="AF4686">
        <f>IFERROR(_xlfn.XLOOKUP($AE4686,providers!$B$2:$B$11,providers!$Q$2:$Q$11),"")</f>
        <v>3.5</v>
      </c>
      <c r="AG4686" s="1">
        <f t="shared" si="73"/>
        <v>45474</v>
      </c>
    </row>
    <row r="4687" spans="1:33" x14ac:dyDescent="0.25">
      <c r="A4687" t="s">
        <v>5398</v>
      </c>
      <c r="B4687" t="s">
        <v>5391</v>
      </c>
      <c r="C4687">
        <v>2233445566</v>
      </c>
      <c r="D4687">
        <v>2233445566</v>
      </c>
      <c r="E4687" s="1">
        <v>45399</v>
      </c>
      <c r="F4687" s="1">
        <v>45399</v>
      </c>
      <c r="G4687" s="1">
        <v>45429</v>
      </c>
      <c r="H4687" t="s">
        <v>28</v>
      </c>
      <c r="I4687">
        <v>11</v>
      </c>
      <c r="J4687" t="s">
        <v>38</v>
      </c>
      <c r="K4687">
        <v>99213</v>
      </c>
      <c r="O4687">
        <v>1</v>
      </c>
      <c r="P4687">
        <v>236.71</v>
      </c>
      <c r="Q4687">
        <v>175.34</v>
      </c>
      <c r="R4687">
        <v>140.27000000000001</v>
      </c>
      <c r="S4687">
        <v>35.07</v>
      </c>
      <c r="T4687" t="s">
        <v>30</v>
      </c>
      <c r="X4687" t="s">
        <v>52</v>
      </c>
      <c r="Y4687" t="s">
        <v>44</v>
      </c>
      <c r="Z4687" t="s">
        <v>39</v>
      </c>
      <c r="AA4687" t="str">
        <f>IFERROR(_xlfn.XLOOKUP($J4687,avoidable_ed_reference!$A$2:$A$13,avoidable_ed_reference!$C$2:$C$13),"Not Classified")</f>
        <v>Not Classified</v>
      </c>
      <c r="AB4687" t="str">
        <f>IFERROR(_xlfn.XLOOKUP($B4687,enrollment!$A$2:$A$801,enrollment!$I$2:$I$801),"")</f>
        <v>TN</v>
      </c>
      <c r="AC4687">
        <f>IFERROR(_xlfn.XLOOKUP($B4687,enrollment!$A$2:$A$801,enrollment!$L$2:$L$801),"")</f>
        <v>45</v>
      </c>
      <c r="AD4687" t="str" cm="1">
        <f t="array" ref="AD4687">_xlfn.IFS(AC4687="","Unknown",AC4687&lt;18,"0-17",AC4687&lt;35,"18-34",AC4687&lt;50,"35-49",AC4687&lt;65,"50-64",TRUE,"65+")</f>
        <v>35-49</v>
      </c>
      <c r="AE4687">
        <f>IFERROR(_xlfn.XLOOKUP($B4687,enrollment!$A$2:$A$801,enrollment!$O$2:$O$801),"")</f>
        <v>2233445566</v>
      </c>
      <c r="AF4687">
        <f>IFERROR(_xlfn.XLOOKUP($AE4687,providers!$B$2:$B$11,providers!$Q$2:$Q$11),"")</f>
        <v>3.5</v>
      </c>
      <c r="AG4687" s="1">
        <f t="shared" si="73"/>
        <v>45383</v>
      </c>
    </row>
    <row r="4688" spans="1:33" x14ac:dyDescent="0.25">
      <c r="A4688" t="s">
        <v>5399</v>
      </c>
      <c r="B4688" t="s">
        <v>5400</v>
      </c>
      <c r="C4688">
        <v>9012345678</v>
      </c>
      <c r="D4688">
        <v>9012345678</v>
      </c>
      <c r="E4688" s="1">
        <v>45318</v>
      </c>
      <c r="F4688" s="1">
        <v>45318</v>
      </c>
      <c r="G4688" s="1">
        <v>45338</v>
      </c>
      <c r="H4688" t="s">
        <v>28</v>
      </c>
      <c r="I4688">
        <v>11</v>
      </c>
      <c r="J4688" t="s">
        <v>47</v>
      </c>
      <c r="K4688">
        <v>99213</v>
      </c>
      <c r="O4688">
        <v>1</v>
      </c>
      <c r="P4688">
        <v>229.18</v>
      </c>
      <c r="Q4688">
        <v>169.76</v>
      </c>
      <c r="R4688">
        <v>135.81</v>
      </c>
      <c r="S4688">
        <v>33.950000000000003</v>
      </c>
      <c r="T4688" t="s">
        <v>30</v>
      </c>
      <c r="X4688" t="s">
        <v>43</v>
      </c>
      <c r="Y4688" t="s">
        <v>44</v>
      </c>
      <c r="Z4688" t="s">
        <v>39</v>
      </c>
      <c r="AA4688" t="str">
        <f>IFERROR(_xlfn.XLOOKUP($J4688,avoidable_ed_reference!$A$2:$A$13,avoidable_ed_reference!$C$2:$C$13),"Not Classified")</f>
        <v>Not Classified</v>
      </c>
      <c r="AB4688" t="str">
        <f>IFERROR(_xlfn.XLOOKUP($B4688,enrollment!$A$2:$A$801,enrollment!$I$2:$I$801),"")</f>
        <v>KY</v>
      </c>
      <c r="AC4688">
        <f>IFERROR(_xlfn.XLOOKUP($B4688,enrollment!$A$2:$A$801,enrollment!$L$2:$L$801),"")</f>
        <v>58</v>
      </c>
      <c r="AD4688" t="str" cm="1">
        <f t="array" ref="AD4688">_xlfn.IFS(AC4688="","Unknown",AC4688&lt;18,"0-17",AC4688&lt;35,"18-34",AC4688&lt;50,"35-49",AC4688&lt;65,"50-64",TRUE,"65+")</f>
        <v>50-64</v>
      </c>
      <c r="AE4688">
        <f>IFERROR(_xlfn.XLOOKUP($B4688,enrollment!$A$2:$A$801,enrollment!$O$2:$O$801),"")</f>
        <v>9012345678</v>
      </c>
      <c r="AF4688">
        <f>IFERROR(_xlfn.XLOOKUP($AE4688,providers!$B$2:$B$11,providers!$Q$2:$Q$11),"")</f>
        <v>4.3</v>
      </c>
      <c r="AG4688" s="1">
        <f t="shared" si="73"/>
        <v>45292</v>
      </c>
    </row>
    <row r="4689" spans="1:33" x14ac:dyDescent="0.25">
      <c r="A4689" t="s">
        <v>5401</v>
      </c>
      <c r="B4689" t="s">
        <v>5400</v>
      </c>
      <c r="C4689">
        <v>3456789012</v>
      </c>
      <c r="D4689">
        <v>3456789012</v>
      </c>
      <c r="E4689" s="1">
        <v>45637</v>
      </c>
      <c r="F4689" s="1">
        <v>45637</v>
      </c>
      <c r="G4689" s="1">
        <v>45666</v>
      </c>
      <c r="H4689" t="s">
        <v>67</v>
      </c>
      <c r="I4689">
        <v>21</v>
      </c>
      <c r="J4689" t="s">
        <v>99</v>
      </c>
      <c r="K4689">
        <v>99223</v>
      </c>
      <c r="O4689">
        <v>1</v>
      </c>
      <c r="P4689">
        <v>20386</v>
      </c>
      <c r="Q4689">
        <v>13152.26</v>
      </c>
      <c r="R4689">
        <v>10521.81</v>
      </c>
      <c r="S4689">
        <v>2630.45</v>
      </c>
      <c r="T4689" t="s">
        <v>30</v>
      </c>
      <c r="V4689">
        <v>1</v>
      </c>
      <c r="W4689" s="2" t="s">
        <v>68</v>
      </c>
      <c r="X4689" t="s">
        <v>43</v>
      </c>
      <c r="Y4689" t="s">
        <v>44</v>
      </c>
      <c r="Z4689" t="s">
        <v>69</v>
      </c>
      <c r="AA4689" t="str">
        <f>IFERROR(_xlfn.XLOOKUP($J4689,avoidable_ed_reference!$A$2:$A$13,avoidable_ed_reference!$C$2:$C$13),"Not Classified")</f>
        <v>Not Classified</v>
      </c>
      <c r="AB4689" t="str">
        <f>IFERROR(_xlfn.XLOOKUP($B4689,enrollment!$A$2:$A$801,enrollment!$I$2:$I$801),"")</f>
        <v>KY</v>
      </c>
      <c r="AC4689">
        <f>IFERROR(_xlfn.XLOOKUP($B4689,enrollment!$A$2:$A$801,enrollment!$L$2:$L$801),"")</f>
        <v>58</v>
      </c>
      <c r="AD4689" t="str" cm="1">
        <f t="array" ref="AD4689">_xlfn.IFS(AC4689="","Unknown",AC4689&lt;18,"0-17",AC4689&lt;35,"18-34",AC4689&lt;50,"35-49",AC4689&lt;65,"50-64",TRUE,"65+")</f>
        <v>50-64</v>
      </c>
      <c r="AE4689">
        <f>IFERROR(_xlfn.XLOOKUP($B4689,enrollment!$A$2:$A$801,enrollment!$O$2:$O$801),"")</f>
        <v>9012345678</v>
      </c>
      <c r="AF4689">
        <f>IFERROR(_xlfn.XLOOKUP($AE4689,providers!$B$2:$B$11,providers!$Q$2:$Q$11),"")</f>
        <v>4.3</v>
      </c>
      <c r="AG4689" s="1">
        <f t="shared" si="73"/>
        <v>45627</v>
      </c>
    </row>
    <row r="4690" spans="1:33" x14ac:dyDescent="0.25">
      <c r="A4690" t="s">
        <v>5402</v>
      </c>
      <c r="B4690" t="s">
        <v>5400</v>
      </c>
      <c r="C4690">
        <v>6789012345</v>
      </c>
      <c r="D4690">
        <v>6789012345</v>
      </c>
      <c r="E4690" s="1">
        <v>45490</v>
      </c>
      <c r="F4690" s="1">
        <v>45490</v>
      </c>
      <c r="G4690" s="1">
        <v>45511</v>
      </c>
      <c r="H4690" t="s">
        <v>59</v>
      </c>
      <c r="J4690" t="s">
        <v>47</v>
      </c>
      <c r="L4690" s="2" t="s">
        <v>82</v>
      </c>
      <c r="M4690" t="s">
        <v>83</v>
      </c>
      <c r="N4690" t="s">
        <v>84</v>
      </c>
      <c r="O4690">
        <v>1</v>
      </c>
      <c r="P4690">
        <v>1061.57</v>
      </c>
      <c r="Q4690">
        <v>965.06</v>
      </c>
      <c r="R4690">
        <v>772.05</v>
      </c>
      <c r="S4690">
        <v>193.01</v>
      </c>
      <c r="T4690" t="s">
        <v>30</v>
      </c>
      <c r="X4690" t="s">
        <v>43</v>
      </c>
      <c r="Y4690" t="s">
        <v>44</v>
      </c>
      <c r="Z4690" t="s">
        <v>64</v>
      </c>
      <c r="AA4690" t="str">
        <f>IFERROR(_xlfn.XLOOKUP($J4690,avoidable_ed_reference!$A$2:$A$13,avoidable_ed_reference!$C$2:$C$13),"Not Classified")</f>
        <v>Not Classified</v>
      </c>
      <c r="AB4690" t="str">
        <f>IFERROR(_xlfn.XLOOKUP($B4690,enrollment!$A$2:$A$801,enrollment!$I$2:$I$801),"")</f>
        <v>KY</v>
      </c>
      <c r="AC4690">
        <f>IFERROR(_xlfn.XLOOKUP($B4690,enrollment!$A$2:$A$801,enrollment!$L$2:$L$801),"")</f>
        <v>58</v>
      </c>
      <c r="AD4690" t="str" cm="1">
        <f t="array" ref="AD4690">_xlfn.IFS(AC4690="","Unknown",AC4690&lt;18,"0-17",AC4690&lt;35,"18-34",AC4690&lt;50,"35-49",AC4690&lt;65,"50-64",TRUE,"65+")</f>
        <v>50-64</v>
      </c>
      <c r="AE4690">
        <f>IFERROR(_xlfn.XLOOKUP($B4690,enrollment!$A$2:$A$801,enrollment!$O$2:$O$801),"")</f>
        <v>9012345678</v>
      </c>
      <c r="AF4690">
        <f>IFERROR(_xlfn.XLOOKUP($AE4690,providers!$B$2:$B$11,providers!$Q$2:$Q$11),"")</f>
        <v>4.3</v>
      </c>
      <c r="AG4690" s="1">
        <f t="shared" si="73"/>
        <v>45474</v>
      </c>
    </row>
    <row r="4691" spans="1:33" x14ac:dyDescent="0.25">
      <c r="A4691" t="s">
        <v>5403</v>
      </c>
      <c r="B4691" t="s">
        <v>5400</v>
      </c>
      <c r="C4691">
        <v>9012345678</v>
      </c>
      <c r="D4691">
        <v>9012345678</v>
      </c>
      <c r="E4691" s="1">
        <v>45510</v>
      </c>
      <c r="F4691" s="1">
        <v>45510</v>
      </c>
      <c r="G4691" s="1">
        <v>45531</v>
      </c>
      <c r="H4691" t="s">
        <v>28</v>
      </c>
      <c r="I4691">
        <v>11</v>
      </c>
      <c r="J4691" t="s">
        <v>38</v>
      </c>
      <c r="K4691">
        <v>99213</v>
      </c>
      <c r="O4691">
        <v>1</v>
      </c>
      <c r="P4691">
        <v>206.08</v>
      </c>
      <c r="Q4691">
        <v>152.65</v>
      </c>
      <c r="R4691">
        <v>122.12</v>
      </c>
      <c r="S4691">
        <v>30.53</v>
      </c>
      <c r="T4691" t="s">
        <v>30</v>
      </c>
      <c r="X4691" t="s">
        <v>43</v>
      </c>
      <c r="Y4691" t="s">
        <v>44</v>
      </c>
      <c r="Z4691" t="s">
        <v>39</v>
      </c>
      <c r="AA4691" t="str">
        <f>IFERROR(_xlfn.XLOOKUP($J4691,avoidable_ed_reference!$A$2:$A$13,avoidable_ed_reference!$C$2:$C$13),"Not Classified")</f>
        <v>Not Classified</v>
      </c>
      <c r="AB4691" t="str">
        <f>IFERROR(_xlfn.XLOOKUP($B4691,enrollment!$A$2:$A$801,enrollment!$I$2:$I$801),"")</f>
        <v>KY</v>
      </c>
      <c r="AC4691">
        <f>IFERROR(_xlfn.XLOOKUP($B4691,enrollment!$A$2:$A$801,enrollment!$L$2:$L$801),"")</f>
        <v>58</v>
      </c>
      <c r="AD4691" t="str" cm="1">
        <f t="array" ref="AD4691">_xlfn.IFS(AC4691="","Unknown",AC4691&lt;18,"0-17",AC4691&lt;35,"18-34",AC4691&lt;50,"35-49",AC4691&lt;65,"50-64",TRUE,"65+")</f>
        <v>50-64</v>
      </c>
      <c r="AE4691">
        <f>IFERROR(_xlfn.XLOOKUP($B4691,enrollment!$A$2:$A$801,enrollment!$O$2:$O$801),"")</f>
        <v>9012345678</v>
      </c>
      <c r="AF4691">
        <f>IFERROR(_xlfn.XLOOKUP($AE4691,providers!$B$2:$B$11,providers!$Q$2:$Q$11),"")</f>
        <v>4.3</v>
      </c>
      <c r="AG4691" s="1">
        <f t="shared" si="73"/>
        <v>45505</v>
      </c>
    </row>
    <row r="4692" spans="1:33" x14ac:dyDescent="0.25">
      <c r="A4692" t="s">
        <v>5404</v>
      </c>
      <c r="B4692" t="s">
        <v>5400</v>
      </c>
      <c r="C4692">
        <v>9012345678</v>
      </c>
      <c r="D4692">
        <v>9012345678</v>
      </c>
      <c r="E4692" s="1">
        <v>45441</v>
      </c>
      <c r="F4692" s="1">
        <v>45441</v>
      </c>
      <c r="G4692" s="1">
        <v>45475</v>
      </c>
      <c r="H4692" t="s">
        <v>28</v>
      </c>
      <c r="I4692">
        <v>11</v>
      </c>
      <c r="J4692" t="s">
        <v>38</v>
      </c>
      <c r="K4692">
        <v>99213</v>
      </c>
      <c r="O4692">
        <v>1</v>
      </c>
      <c r="P4692">
        <v>236.14</v>
      </c>
      <c r="Q4692">
        <v>174.92</v>
      </c>
      <c r="R4692">
        <v>139.94</v>
      </c>
      <c r="S4692">
        <v>34.979999999999997</v>
      </c>
      <c r="T4692" t="s">
        <v>30</v>
      </c>
      <c r="X4692" t="s">
        <v>43</v>
      </c>
      <c r="Y4692" t="s">
        <v>44</v>
      </c>
      <c r="Z4692" t="s">
        <v>39</v>
      </c>
      <c r="AA4692" t="str">
        <f>IFERROR(_xlfn.XLOOKUP($J4692,avoidable_ed_reference!$A$2:$A$13,avoidable_ed_reference!$C$2:$C$13),"Not Classified")</f>
        <v>Not Classified</v>
      </c>
      <c r="AB4692" t="str">
        <f>IFERROR(_xlfn.XLOOKUP($B4692,enrollment!$A$2:$A$801,enrollment!$I$2:$I$801),"")</f>
        <v>KY</v>
      </c>
      <c r="AC4692">
        <f>IFERROR(_xlfn.XLOOKUP($B4692,enrollment!$A$2:$A$801,enrollment!$L$2:$L$801),"")</f>
        <v>58</v>
      </c>
      <c r="AD4692" t="str" cm="1">
        <f t="array" ref="AD4692">_xlfn.IFS(AC4692="","Unknown",AC4692&lt;18,"0-17",AC4692&lt;35,"18-34",AC4692&lt;50,"35-49",AC4692&lt;65,"50-64",TRUE,"65+")</f>
        <v>50-64</v>
      </c>
      <c r="AE4692">
        <f>IFERROR(_xlfn.XLOOKUP($B4692,enrollment!$A$2:$A$801,enrollment!$O$2:$O$801),"")</f>
        <v>9012345678</v>
      </c>
      <c r="AF4692">
        <f>IFERROR(_xlfn.XLOOKUP($AE4692,providers!$B$2:$B$11,providers!$Q$2:$Q$11),"")</f>
        <v>4.3</v>
      </c>
      <c r="AG4692" s="1">
        <f t="shared" si="73"/>
        <v>45413</v>
      </c>
    </row>
    <row r="4693" spans="1:33" x14ac:dyDescent="0.25">
      <c r="A4693" t="s">
        <v>5405</v>
      </c>
      <c r="B4693" t="s">
        <v>5400</v>
      </c>
      <c r="C4693">
        <v>3456789012</v>
      </c>
      <c r="D4693">
        <v>3456789012</v>
      </c>
      <c r="E4693" s="1">
        <v>45588</v>
      </c>
      <c r="F4693" s="1">
        <v>45588</v>
      </c>
      <c r="G4693" s="1">
        <v>45620</v>
      </c>
      <c r="H4693" t="s">
        <v>28</v>
      </c>
      <c r="I4693">
        <v>22</v>
      </c>
      <c r="J4693" t="s">
        <v>29</v>
      </c>
      <c r="K4693">
        <v>90837</v>
      </c>
      <c r="O4693">
        <v>1</v>
      </c>
      <c r="P4693">
        <v>189.7</v>
      </c>
      <c r="Q4693">
        <v>140.52000000000001</v>
      </c>
      <c r="R4693">
        <v>112.42</v>
      </c>
      <c r="S4693">
        <v>28.1</v>
      </c>
      <c r="T4693" t="s">
        <v>30</v>
      </c>
      <c r="X4693" t="s">
        <v>43</v>
      </c>
      <c r="Y4693" t="s">
        <v>44</v>
      </c>
      <c r="Z4693" t="s">
        <v>33</v>
      </c>
      <c r="AA4693" t="str">
        <f>IFERROR(_xlfn.XLOOKUP($J4693,avoidable_ed_reference!$A$2:$A$13,avoidable_ed_reference!$C$2:$C$13),"Not Classified")</f>
        <v>Potentially Avoidable</v>
      </c>
      <c r="AB4693" t="str">
        <f>IFERROR(_xlfn.XLOOKUP($B4693,enrollment!$A$2:$A$801,enrollment!$I$2:$I$801),"")</f>
        <v>KY</v>
      </c>
      <c r="AC4693">
        <f>IFERROR(_xlfn.XLOOKUP($B4693,enrollment!$A$2:$A$801,enrollment!$L$2:$L$801),"")</f>
        <v>58</v>
      </c>
      <c r="AD4693" t="str" cm="1">
        <f t="array" ref="AD4693">_xlfn.IFS(AC4693="","Unknown",AC4693&lt;18,"0-17",AC4693&lt;35,"18-34",AC4693&lt;50,"35-49",AC4693&lt;65,"50-64",TRUE,"65+")</f>
        <v>50-64</v>
      </c>
      <c r="AE4693">
        <f>IFERROR(_xlfn.XLOOKUP($B4693,enrollment!$A$2:$A$801,enrollment!$O$2:$O$801),"")</f>
        <v>9012345678</v>
      </c>
      <c r="AF4693">
        <f>IFERROR(_xlfn.XLOOKUP($AE4693,providers!$B$2:$B$11,providers!$Q$2:$Q$11),"")</f>
        <v>4.3</v>
      </c>
      <c r="AG4693" s="1">
        <f t="shared" si="73"/>
        <v>45566</v>
      </c>
    </row>
    <row r="4694" spans="1:33" x14ac:dyDescent="0.25">
      <c r="A4694" t="s">
        <v>5406</v>
      </c>
      <c r="B4694" t="s">
        <v>5407</v>
      </c>
      <c r="C4694">
        <v>5678901234</v>
      </c>
      <c r="D4694">
        <v>5678901234</v>
      </c>
      <c r="E4694" s="1">
        <v>45299</v>
      </c>
      <c r="F4694" s="1">
        <v>45299</v>
      </c>
      <c r="G4694" s="1">
        <v>45331</v>
      </c>
      <c r="H4694" t="s">
        <v>28</v>
      </c>
      <c r="I4694">
        <v>20</v>
      </c>
      <c r="J4694" t="s">
        <v>35</v>
      </c>
      <c r="K4694">
        <v>99213</v>
      </c>
      <c r="O4694">
        <v>1</v>
      </c>
      <c r="P4694">
        <v>205.74</v>
      </c>
      <c r="Q4694">
        <v>158.26</v>
      </c>
      <c r="R4694">
        <v>126.61</v>
      </c>
      <c r="S4694">
        <v>31.65</v>
      </c>
      <c r="T4694" t="s">
        <v>30</v>
      </c>
      <c r="X4694" t="s">
        <v>52</v>
      </c>
      <c r="Y4694" t="s">
        <v>44</v>
      </c>
      <c r="Z4694" t="s">
        <v>36</v>
      </c>
      <c r="AA4694" t="str">
        <f>IFERROR(_xlfn.XLOOKUP($J4694,avoidable_ed_reference!$A$2:$A$13,avoidable_ed_reference!$C$2:$C$13),"Not Classified")</f>
        <v>Avoidable</v>
      </c>
      <c r="AB4694" t="str">
        <f>IFERROR(_xlfn.XLOOKUP($B4694,enrollment!$A$2:$A$801,enrollment!$I$2:$I$801),"")</f>
        <v>TN</v>
      </c>
      <c r="AC4694">
        <f>IFERROR(_xlfn.XLOOKUP($B4694,enrollment!$A$2:$A$801,enrollment!$L$2:$L$801),"")</f>
        <v>70</v>
      </c>
      <c r="AD4694" t="str" cm="1">
        <f t="array" ref="AD4694">_xlfn.IFS(AC4694="","Unknown",AC4694&lt;18,"0-17",AC4694&lt;35,"18-34",AC4694&lt;50,"35-49",AC4694&lt;65,"50-64",TRUE,"65+")</f>
        <v>65+</v>
      </c>
      <c r="AE4694">
        <f>IFERROR(_xlfn.XLOOKUP($B4694,enrollment!$A$2:$A$801,enrollment!$O$2:$O$801),"")</f>
        <v>2233445566</v>
      </c>
      <c r="AF4694">
        <f>IFERROR(_xlfn.XLOOKUP($AE4694,providers!$B$2:$B$11,providers!$Q$2:$Q$11),"")</f>
        <v>3.5</v>
      </c>
      <c r="AG4694" s="1">
        <f t="shared" si="73"/>
        <v>45292</v>
      </c>
    </row>
    <row r="4695" spans="1:33" x14ac:dyDescent="0.25">
      <c r="A4695" t="s">
        <v>5408</v>
      </c>
      <c r="B4695" t="s">
        <v>5407</v>
      </c>
      <c r="C4695">
        <v>9012345678</v>
      </c>
      <c r="D4695">
        <v>9012345678</v>
      </c>
      <c r="E4695" s="1">
        <v>45455</v>
      </c>
      <c r="F4695" s="1">
        <v>45455</v>
      </c>
      <c r="G4695" s="1">
        <v>45478</v>
      </c>
      <c r="H4695" t="s">
        <v>28</v>
      </c>
      <c r="I4695">
        <v>23</v>
      </c>
      <c r="J4695" t="s">
        <v>80</v>
      </c>
      <c r="K4695">
        <v>99284</v>
      </c>
      <c r="O4695">
        <v>1</v>
      </c>
      <c r="P4695">
        <v>2244.4699999999998</v>
      </c>
      <c r="Q4695">
        <v>1246.93</v>
      </c>
      <c r="R4695">
        <v>997.54</v>
      </c>
      <c r="S4695">
        <v>249.39</v>
      </c>
      <c r="T4695" t="s">
        <v>30</v>
      </c>
      <c r="X4695" t="s">
        <v>52</v>
      </c>
      <c r="Y4695" t="s">
        <v>44</v>
      </c>
      <c r="Z4695" t="s">
        <v>45</v>
      </c>
      <c r="AA4695" t="str">
        <f>IFERROR(_xlfn.XLOOKUP($J4695,avoidable_ed_reference!$A$2:$A$13,avoidable_ed_reference!$C$2:$C$13),"Not Classified")</f>
        <v>Non-Avoidable</v>
      </c>
      <c r="AB4695" t="str">
        <f>IFERROR(_xlfn.XLOOKUP($B4695,enrollment!$A$2:$A$801,enrollment!$I$2:$I$801),"")</f>
        <v>TN</v>
      </c>
      <c r="AC4695">
        <f>IFERROR(_xlfn.XLOOKUP($B4695,enrollment!$A$2:$A$801,enrollment!$L$2:$L$801),"")</f>
        <v>70</v>
      </c>
      <c r="AD4695" t="str" cm="1">
        <f t="array" ref="AD4695">_xlfn.IFS(AC4695="","Unknown",AC4695&lt;18,"0-17",AC4695&lt;35,"18-34",AC4695&lt;50,"35-49",AC4695&lt;65,"50-64",TRUE,"65+")</f>
        <v>65+</v>
      </c>
      <c r="AE4695">
        <f>IFERROR(_xlfn.XLOOKUP($B4695,enrollment!$A$2:$A$801,enrollment!$O$2:$O$801),"")</f>
        <v>2233445566</v>
      </c>
      <c r="AF4695">
        <f>IFERROR(_xlfn.XLOOKUP($AE4695,providers!$B$2:$B$11,providers!$Q$2:$Q$11),"")</f>
        <v>3.5</v>
      </c>
      <c r="AG4695" s="1">
        <f t="shared" si="73"/>
        <v>45444</v>
      </c>
    </row>
    <row r="4696" spans="1:33" x14ac:dyDescent="0.25">
      <c r="A4696" t="s">
        <v>5409</v>
      </c>
      <c r="B4696" t="s">
        <v>5407</v>
      </c>
      <c r="C4696">
        <v>2345678901</v>
      </c>
      <c r="D4696">
        <v>2345678901</v>
      </c>
      <c r="E4696" s="1">
        <v>45581</v>
      </c>
      <c r="F4696" s="1">
        <v>45581</v>
      </c>
      <c r="G4696" s="1">
        <v>45602</v>
      </c>
      <c r="H4696" t="s">
        <v>28</v>
      </c>
      <c r="I4696">
        <v>23</v>
      </c>
      <c r="J4696" t="s">
        <v>129</v>
      </c>
      <c r="K4696">
        <v>99284</v>
      </c>
      <c r="O4696">
        <v>1</v>
      </c>
      <c r="P4696">
        <v>1884.58</v>
      </c>
      <c r="Q4696">
        <v>1046.99</v>
      </c>
      <c r="R4696">
        <v>837.59</v>
      </c>
      <c r="S4696">
        <v>209.4</v>
      </c>
      <c r="T4696" t="s">
        <v>30</v>
      </c>
      <c r="X4696" t="s">
        <v>52</v>
      </c>
      <c r="Y4696" t="s">
        <v>44</v>
      </c>
      <c r="Z4696" t="s">
        <v>45</v>
      </c>
      <c r="AA4696" t="str">
        <f>IFERROR(_xlfn.XLOOKUP($J4696,avoidable_ed_reference!$A$2:$A$13,avoidable_ed_reference!$C$2:$C$13),"Not Classified")</f>
        <v>Potentially Avoidable</v>
      </c>
      <c r="AB4696" t="str">
        <f>IFERROR(_xlfn.XLOOKUP($B4696,enrollment!$A$2:$A$801,enrollment!$I$2:$I$801),"")</f>
        <v>TN</v>
      </c>
      <c r="AC4696">
        <f>IFERROR(_xlfn.XLOOKUP($B4696,enrollment!$A$2:$A$801,enrollment!$L$2:$L$801),"")</f>
        <v>70</v>
      </c>
      <c r="AD4696" t="str" cm="1">
        <f t="array" ref="AD4696">_xlfn.IFS(AC4696="","Unknown",AC4696&lt;18,"0-17",AC4696&lt;35,"18-34",AC4696&lt;50,"35-49",AC4696&lt;65,"50-64",TRUE,"65+")</f>
        <v>65+</v>
      </c>
      <c r="AE4696">
        <f>IFERROR(_xlfn.XLOOKUP($B4696,enrollment!$A$2:$A$801,enrollment!$O$2:$O$801),"")</f>
        <v>2233445566</v>
      </c>
      <c r="AF4696">
        <f>IFERROR(_xlfn.XLOOKUP($AE4696,providers!$B$2:$B$11,providers!$Q$2:$Q$11),"")</f>
        <v>3.5</v>
      </c>
      <c r="AG4696" s="1">
        <f t="shared" si="73"/>
        <v>45566</v>
      </c>
    </row>
    <row r="4697" spans="1:33" x14ac:dyDescent="0.25">
      <c r="A4697" t="s">
        <v>5410</v>
      </c>
      <c r="B4697" t="s">
        <v>5407</v>
      </c>
      <c r="C4697">
        <v>5678901234</v>
      </c>
      <c r="D4697">
        <v>5678901234</v>
      </c>
      <c r="E4697" s="1">
        <v>45467</v>
      </c>
      <c r="F4697" s="1">
        <v>45467</v>
      </c>
      <c r="G4697" s="1">
        <v>45495</v>
      </c>
      <c r="H4697" t="s">
        <v>28</v>
      </c>
      <c r="I4697">
        <v>20</v>
      </c>
      <c r="J4697" t="s">
        <v>35</v>
      </c>
      <c r="K4697">
        <v>99213</v>
      </c>
      <c r="O4697">
        <v>1</v>
      </c>
      <c r="P4697">
        <v>177.31</v>
      </c>
      <c r="Q4697">
        <v>136.38999999999999</v>
      </c>
      <c r="R4697">
        <v>109.11</v>
      </c>
      <c r="S4697">
        <v>27.28</v>
      </c>
      <c r="T4697" t="s">
        <v>30</v>
      </c>
      <c r="X4697" t="s">
        <v>52</v>
      </c>
      <c r="Y4697" t="s">
        <v>44</v>
      </c>
      <c r="Z4697" t="s">
        <v>36</v>
      </c>
      <c r="AA4697" t="str">
        <f>IFERROR(_xlfn.XLOOKUP($J4697,avoidable_ed_reference!$A$2:$A$13,avoidable_ed_reference!$C$2:$C$13),"Not Classified")</f>
        <v>Avoidable</v>
      </c>
      <c r="AB4697" t="str">
        <f>IFERROR(_xlfn.XLOOKUP($B4697,enrollment!$A$2:$A$801,enrollment!$I$2:$I$801),"")</f>
        <v>TN</v>
      </c>
      <c r="AC4697">
        <f>IFERROR(_xlfn.XLOOKUP($B4697,enrollment!$A$2:$A$801,enrollment!$L$2:$L$801),"")</f>
        <v>70</v>
      </c>
      <c r="AD4697" t="str" cm="1">
        <f t="array" ref="AD4697">_xlfn.IFS(AC4697="","Unknown",AC4697&lt;18,"0-17",AC4697&lt;35,"18-34",AC4697&lt;50,"35-49",AC4697&lt;65,"50-64",TRUE,"65+")</f>
        <v>65+</v>
      </c>
      <c r="AE4697">
        <f>IFERROR(_xlfn.XLOOKUP($B4697,enrollment!$A$2:$A$801,enrollment!$O$2:$O$801),"")</f>
        <v>2233445566</v>
      </c>
      <c r="AF4697">
        <f>IFERROR(_xlfn.XLOOKUP($AE4697,providers!$B$2:$B$11,providers!$Q$2:$Q$11),"")</f>
        <v>3.5</v>
      </c>
      <c r="AG4697" s="1">
        <f t="shared" si="73"/>
        <v>45444</v>
      </c>
    </row>
    <row r="4698" spans="1:33" x14ac:dyDescent="0.25">
      <c r="A4698" t="s">
        <v>5411</v>
      </c>
      <c r="B4698" t="s">
        <v>5407</v>
      </c>
      <c r="C4698">
        <v>2233445566</v>
      </c>
      <c r="D4698">
        <v>2233445566</v>
      </c>
      <c r="E4698" s="1">
        <v>45312</v>
      </c>
      <c r="F4698" s="1">
        <v>45312</v>
      </c>
      <c r="G4698" s="1">
        <v>45327</v>
      </c>
      <c r="H4698" t="s">
        <v>28</v>
      </c>
      <c r="I4698">
        <v>11</v>
      </c>
      <c r="J4698" t="s">
        <v>38</v>
      </c>
      <c r="K4698">
        <v>99213</v>
      </c>
      <c r="O4698">
        <v>1</v>
      </c>
      <c r="P4698">
        <v>164.47</v>
      </c>
      <c r="Q4698">
        <v>121.83</v>
      </c>
      <c r="R4698">
        <v>97.46</v>
      </c>
      <c r="S4698">
        <v>24.37</v>
      </c>
      <c r="T4698" t="s">
        <v>30</v>
      </c>
      <c r="X4698" t="s">
        <v>52</v>
      </c>
      <c r="Y4698" t="s">
        <v>44</v>
      </c>
      <c r="Z4698" t="s">
        <v>39</v>
      </c>
      <c r="AA4698" t="str">
        <f>IFERROR(_xlfn.XLOOKUP($J4698,avoidable_ed_reference!$A$2:$A$13,avoidable_ed_reference!$C$2:$C$13),"Not Classified")</f>
        <v>Not Classified</v>
      </c>
      <c r="AB4698" t="str">
        <f>IFERROR(_xlfn.XLOOKUP($B4698,enrollment!$A$2:$A$801,enrollment!$I$2:$I$801),"")</f>
        <v>TN</v>
      </c>
      <c r="AC4698">
        <f>IFERROR(_xlfn.XLOOKUP($B4698,enrollment!$A$2:$A$801,enrollment!$L$2:$L$801),"")</f>
        <v>70</v>
      </c>
      <c r="AD4698" t="str" cm="1">
        <f t="array" ref="AD4698">_xlfn.IFS(AC4698="","Unknown",AC4698&lt;18,"0-17",AC4698&lt;35,"18-34",AC4698&lt;50,"35-49",AC4698&lt;65,"50-64",TRUE,"65+")</f>
        <v>65+</v>
      </c>
      <c r="AE4698">
        <f>IFERROR(_xlfn.XLOOKUP($B4698,enrollment!$A$2:$A$801,enrollment!$O$2:$O$801),"")</f>
        <v>2233445566</v>
      </c>
      <c r="AF4698">
        <f>IFERROR(_xlfn.XLOOKUP($AE4698,providers!$B$2:$B$11,providers!$Q$2:$Q$11),"")</f>
        <v>3.5</v>
      </c>
      <c r="AG4698" s="1">
        <f t="shared" si="73"/>
        <v>45292</v>
      </c>
    </row>
    <row r="4699" spans="1:33" x14ac:dyDescent="0.25">
      <c r="A4699" t="s">
        <v>5412</v>
      </c>
      <c r="B4699" t="s">
        <v>5407</v>
      </c>
      <c r="C4699">
        <v>5678901234</v>
      </c>
      <c r="D4699">
        <v>5678901234</v>
      </c>
      <c r="E4699" s="1">
        <v>45338</v>
      </c>
      <c r="F4699" s="1">
        <v>45338</v>
      </c>
      <c r="G4699" s="1">
        <v>45366</v>
      </c>
      <c r="H4699" t="s">
        <v>28</v>
      </c>
      <c r="I4699">
        <v>20</v>
      </c>
      <c r="J4699" t="s">
        <v>35</v>
      </c>
      <c r="K4699">
        <v>99213</v>
      </c>
      <c r="O4699">
        <v>1</v>
      </c>
      <c r="P4699">
        <v>143.51</v>
      </c>
      <c r="Q4699">
        <v>110.39</v>
      </c>
      <c r="R4699">
        <v>88.31</v>
      </c>
      <c r="S4699">
        <v>22.08</v>
      </c>
      <c r="T4699" t="s">
        <v>30</v>
      </c>
      <c r="X4699" t="s">
        <v>52</v>
      </c>
      <c r="Y4699" t="s">
        <v>44</v>
      </c>
      <c r="Z4699" t="s">
        <v>36</v>
      </c>
      <c r="AA4699" t="str">
        <f>IFERROR(_xlfn.XLOOKUP($J4699,avoidable_ed_reference!$A$2:$A$13,avoidable_ed_reference!$C$2:$C$13),"Not Classified")</f>
        <v>Avoidable</v>
      </c>
      <c r="AB4699" t="str">
        <f>IFERROR(_xlfn.XLOOKUP($B4699,enrollment!$A$2:$A$801,enrollment!$I$2:$I$801),"")</f>
        <v>TN</v>
      </c>
      <c r="AC4699">
        <f>IFERROR(_xlfn.XLOOKUP($B4699,enrollment!$A$2:$A$801,enrollment!$L$2:$L$801),"")</f>
        <v>70</v>
      </c>
      <c r="AD4699" t="str" cm="1">
        <f t="array" ref="AD4699">_xlfn.IFS(AC4699="","Unknown",AC4699&lt;18,"0-17",AC4699&lt;35,"18-34",AC4699&lt;50,"35-49",AC4699&lt;65,"50-64",TRUE,"65+")</f>
        <v>65+</v>
      </c>
      <c r="AE4699">
        <f>IFERROR(_xlfn.XLOOKUP($B4699,enrollment!$A$2:$A$801,enrollment!$O$2:$O$801),"")</f>
        <v>2233445566</v>
      </c>
      <c r="AF4699">
        <f>IFERROR(_xlfn.XLOOKUP($AE4699,providers!$B$2:$B$11,providers!$Q$2:$Q$11),"")</f>
        <v>3.5</v>
      </c>
      <c r="AG4699" s="1">
        <f t="shared" si="73"/>
        <v>45323</v>
      </c>
    </row>
    <row r="4700" spans="1:33" x14ac:dyDescent="0.25">
      <c r="A4700" t="s">
        <v>5413</v>
      </c>
      <c r="B4700" t="s">
        <v>5407</v>
      </c>
      <c r="C4700">
        <v>6789012345</v>
      </c>
      <c r="D4700">
        <v>6789012345</v>
      </c>
      <c r="E4700" s="1">
        <v>45555</v>
      </c>
      <c r="F4700" s="1">
        <v>45555</v>
      </c>
      <c r="G4700" s="1">
        <v>45577</v>
      </c>
      <c r="H4700" t="s">
        <v>28</v>
      </c>
      <c r="I4700">
        <v>23</v>
      </c>
      <c r="J4700" t="s">
        <v>29</v>
      </c>
      <c r="K4700">
        <v>99284</v>
      </c>
      <c r="O4700">
        <v>1</v>
      </c>
      <c r="P4700">
        <v>1624.16</v>
      </c>
      <c r="Q4700">
        <v>902.31</v>
      </c>
      <c r="R4700">
        <v>721.85</v>
      </c>
      <c r="S4700">
        <v>180.46</v>
      </c>
      <c r="T4700" t="s">
        <v>30</v>
      </c>
      <c r="X4700" t="s">
        <v>52</v>
      </c>
      <c r="Y4700" t="s">
        <v>44</v>
      </c>
      <c r="Z4700" t="s">
        <v>45</v>
      </c>
      <c r="AA4700" t="str">
        <f>IFERROR(_xlfn.XLOOKUP($J4700,avoidable_ed_reference!$A$2:$A$13,avoidable_ed_reference!$C$2:$C$13),"Not Classified")</f>
        <v>Potentially Avoidable</v>
      </c>
      <c r="AB4700" t="str">
        <f>IFERROR(_xlfn.XLOOKUP($B4700,enrollment!$A$2:$A$801,enrollment!$I$2:$I$801),"")</f>
        <v>TN</v>
      </c>
      <c r="AC4700">
        <f>IFERROR(_xlfn.XLOOKUP($B4700,enrollment!$A$2:$A$801,enrollment!$L$2:$L$801),"")</f>
        <v>70</v>
      </c>
      <c r="AD4700" t="str" cm="1">
        <f t="array" ref="AD4700">_xlfn.IFS(AC4700="","Unknown",AC4700&lt;18,"0-17",AC4700&lt;35,"18-34",AC4700&lt;50,"35-49",AC4700&lt;65,"50-64",TRUE,"65+")</f>
        <v>65+</v>
      </c>
      <c r="AE4700">
        <f>IFERROR(_xlfn.XLOOKUP($B4700,enrollment!$A$2:$A$801,enrollment!$O$2:$O$801),"")</f>
        <v>2233445566</v>
      </c>
      <c r="AF4700">
        <f>IFERROR(_xlfn.XLOOKUP($AE4700,providers!$B$2:$B$11,providers!$Q$2:$Q$11),"")</f>
        <v>3.5</v>
      </c>
      <c r="AG4700" s="1">
        <f t="shared" si="73"/>
        <v>45536</v>
      </c>
    </row>
    <row r="4701" spans="1:33" x14ac:dyDescent="0.25">
      <c r="A4701" t="s">
        <v>5414</v>
      </c>
      <c r="B4701" t="s">
        <v>5407</v>
      </c>
      <c r="C4701">
        <v>3456789012</v>
      </c>
      <c r="D4701">
        <v>3456789012</v>
      </c>
      <c r="E4701" s="1">
        <v>45310</v>
      </c>
      <c r="F4701" s="1">
        <v>45310</v>
      </c>
      <c r="G4701" s="1">
        <v>45336</v>
      </c>
      <c r="H4701" t="s">
        <v>28</v>
      </c>
      <c r="I4701">
        <v>23</v>
      </c>
      <c r="J4701" t="s">
        <v>55</v>
      </c>
      <c r="K4701">
        <v>99284</v>
      </c>
      <c r="O4701">
        <v>1</v>
      </c>
      <c r="P4701">
        <v>1724.45</v>
      </c>
      <c r="Q4701">
        <v>958.03</v>
      </c>
      <c r="R4701">
        <v>766.42</v>
      </c>
      <c r="S4701">
        <v>191.61</v>
      </c>
      <c r="T4701" t="s">
        <v>30</v>
      </c>
      <c r="X4701" t="s">
        <v>52</v>
      </c>
      <c r="Y4701" t="s">
        <v>44</v>
      </c>
      <c r="Z4701" t="s">
        <v>45</v>
      </c>
      <c r="AA4701" t="str">
        <f>IFERROR(_xlfn.XLOOKUP($J4701,avoidable_ed_reference!$A$2:$A$13,avoidable_ed_reference!$C$2:$C$13),"Not Classified")</f>
        <v>Potentially Avoidable</v>
      </c>
      <c r="AB4701" t="str">
        <f>IFERROR(_xlfn.XLOOKUP($B4701,enrollment!$A$2:$A$801,enrollment!$I$2:$I$801),"")</f>
        <v>TN</v>
      </c>
      <c r="AC4701">
        <f>IFERROR(_xlfn.XLOOKUP($B4701,enrollment!$A$2:$A$801,enrollment!$L$2:$L$801),"")</f>
        <v>70</v>
      </c>
      <c r="AD4701" t="str" cm="1">
        <f t="array" ref="AD4701">_xlfn.IFS(AC4701="","Unknown",AC4701&lt;18,"0-17",AC4701&lt;35,"18-34",AC4701&lt;50,"35-49",AC4701&lt;65,"50-64",TRUE,"65+")</f>
        <v>65+</v>
      </c>
      <c r="AE4701">
        <f>IFERROR(_xlfn.XLOOKUP($B4701,enrollment!$A$2:$A$801,enrollment!$O$2:$O$801),"")</f>
        <v>2233445566</v>
      </c>
      <c r="AF4701">
        <f>IFERROR(_xlfn.XLOOKUP($AE4701,providers!$B$2:$B$11,providers!$Q$2:$Q$11),"")</f>
        <v>3.5</v>
      </c>
      <c r="AG4701" s="1">
        <f t="shared" si="73"/>
        <v>45292</v>
      </c>
    </row>
    <row r="4702" spans="1:33" x14ac:dyDescent="0.25">
      <c r="A4702" t="s">
        <v>5415</v>
      </c>
      <c r="B4702" t="s">
        <v>5407</v>
      </c>
      <c r="C4702">
        <v>3456789012</v>
      </c>
      <c r="D4702">
        <v>3456789012</v>
      </c>
      <c r="E4702" s="1">
        <v>45542</v>
      </c>
      <c r="F4702" s="1">
        <v>45542</v>
      </c>
      <c r="G4702" s="1">
        <v>45572</v>
      </c>
      <c r="H4702" t="s">
        <v>28</v>
      </c>
      <c r="I4702">
        <v>22</v>
      </c>
      <c r="J4702" t="s">
        <v>29</v>
      </c>
      <c r="K4702">
        <v>90837</v>
      </c>
      <c r="O4702">
        <v>1</v>
      </c>
      <c r="P4702">
        <v>279.48</v>
      </c>
      <c r="Q4702">
        <v>207.02</v>
      </c>
      <c r="R4702">
        <v>165.62</v>
      </c>
      <c r="S4702">
        <v>41.4</v>
      </c>
      <c r="T4702" t="s">
        <v>30</v>
      </c>
      <c r="X4702" t="s">
        <v>52</v>
      </c>
      <c r="Y4702" t="s">
        <v>44</v>
      </c>
      <c r="Z4702" t="s">
        <v>33</v>
      </c>
      <c r="AA4702" t="str">
        <f>IFERROR(_xlfn.XLOOKUP($J4702,avoidable_ed_reference!$A$2:$A$13,avoidable_ed_reference!$C$2:$C$13),"Not Classified")</f>
        <v>Potentially Avoidable</v>
      </c>
      <c r="AB4702" t="str">
        <f>IFERROR(_xlfn.XLOOKUP($B4702,enrollment!$A$2:$A$801,enrollment!$I$2:$I$801),"")</f>
        <v>TN</v>
      </c>
      <c r="AC4702">
        <f>IFERROR(_xlfn.XLOOKUP($B4702,enrollment!$A$2:$A$801,enrollment!$L$2:$L$801),"")</f>
        <v>70</v>
      </c>
      <c r="AD4702" t="str" cm="1">
        <f t="array" ref="AD4702">_xlfn.IFS(AC4702="","Unknown",AC4702&lt;18,"0-17",AC4702&lt;35,"18-34",AC4702&lt;50,"35-49",AC4702&lt;65,"50-64",TRUE,"65+")</f>
        <v>65+</v>
      </c>
      <c r="AE4702">
        <f>IFERROR(_xlfn.XLOOKUP($B4702,enrollment!$A$2:$A$801,enrollment!$O$2:$O$801),"")</f>
        <v>2233445566</v>
      </c>
      <c r="AF4702">
        <f>IFERROR(_xlfn.XLOOKUP($AE4702,providers!$B$2:$B$11,providers!$Q$2:$Q$11),"")</f>
        <v>3.5</v>
      </c>
      <c r="AG4702" s="1">
        <f t="shared" si="73"/>
        <v>45536</v>
      </c>
    </row>
    <row r="4703" spans="1:33" x14ac:dyDescent="0.25">
      <c r="A4703" t="s">
        <v>5416</v>
      </c>
      <c r="B4703" t="s">
        <v>5417</v>
      </c>
      <c r="C4703">
        <v>5678901234</v>
      </c>
      <c r="D4703">
        <v>5678901234</v>
      </c>
      <c r="E4703" s="1">
        <v>45594</v>
      </c>
      <c r="F4703" s="1">
        <v>45594</v>
      </c>
      <c r="G4703" s="1">
        <v>45611</v>
      </c>
      <c r="H4703" t="s">
        <v>28</v>
      </c>
      <c r="I4703">
        <v>20</v>
      </c>
      <c r="J4703" t="s">
        <v>35</v>
      </c>
      <c r="K4703">
        <v>99213</v>
      </c>
      <c r="O4703">
        <v>1</v>
      </c>
      <c r="P4703">
        <v>165.35</v>
      </c>
      <c r="Q4703">
        <v>127.19</v>
      </c>
      <c r="R4703">
        <v>101.75</v>
      </c>
      <c r="S4703">
        <v>25.44</v>
      </c>
      <c r="T4703" t="s">
        <v>30</v>
      </c>
      <c r="X4703" t="s">
        <v>146</v>
      </c>
      <c r="Y4703" t="s">
        <v>147</v>
      </c>
      <c r="Z4703" t="s">
        <v>36</v>
      </c>
      <c r="AA4703" t="str">
        <f>IFERROR(_xlfn.XLOOKUP($J4703,avoidable_ed_reference!$A$2:$A$13,avoidable_ed_reference!$C$2:$C$13),"Not Classified")</f>
        <v>Avoidable</v>
      </c>
      <c r="AB4703" t="str">
        <f>IFERROR(_xlfn.XLOOKUP($B4703,enrollment!$A$2:$A$801,enrollment!$I$2:$I$801),"")</f>
        <v>KY</v>
      </c>
      <c r="AC4703">
        <f>IFERROR(_xlfn.XLOOKUP($B4703,enrollment!$A$2:$A$801,enrollment!$L$2:$L$801),"")</f>
        <v>84</v>
      </c>
      <c r="AD4703" t="str" cm="1">
        <f t="array" ref="AD4703">_xlfn.IFS(AC4703="","Unknown",AC4703&lt;18,"0-17",AC4703&lt;35,"18-34",AC4703&lt;50,"35-49",AC4703&lt;65,"50-64",TRUE,"65+")</f>
        <v>65+</v>
      </c>
      <c r="AE4703">
        <f>IFERROR(_xlfn.XLOOKUP($B4703,enrollment!$A$2:$A$801,enrollment!$O$2:$O$801),"")</f>
        <v>3456789012</v>
      </c>
      <c r="AF4703">
        <f>IFERROR(_xlfn.XLOOKUP($AE4703,providers!$B$2:$B$11,providers!$Q$2:$Q$11),"")</f>
        <v>4</v>
      </c>
      <c r="AG4703" s="1">
        <f t="shared" si="73"/>
        <v>45566</v>
      </c>
    </row>
    <row r="4704" spans="1:33" x14ac:dyDescent="0.25">
      <c r="A4704" t="s">
        <v>5418</v>
      </c>
      <c r="B4704" t="s">
        <v>5417</v>
      </c>
      <c r="C4704">
        <v>3456789012</v>
      </c>
      <c r="D4704">
        <v>3456789012</v>
      </c>
      <c r="E4704" s="1">
        <v>45557</v>
      </c>
      <c r="F4704" s="1">
        <v>45557</v>
      </c>
      <c r="G4704" s="1">
        <v>45586</v>
      </c>
      <c r="H4704" t="s">
        <v>28</v>
      </c>
      <c r="I4704">
        <v>11</v>
      </c>
      <c r="J4704" t="s">
        <v>47</v>
      </c>
      <c r="K4704">
        <v>99213</v>
      </c>
      <c r="O4704">
        <v>1</v>
      </c>
      <c r="P4704">
        <v>195.25</v>
      </c>
      <c r="Q4704">
        <v>144.63</v>
      </c>
      <c r="R4704">
        <v>115.7</v>
      </c>
      <c r="S4704">
        <v>28.93</v>
      </c>
      <c r="T4704" t="s">
        <v>30</v>
      </c>
      <c r="X4704" t="s">
        <v>146</v>
      </c>
      <c r="Y4704" t="s">
        <v>147</v>
      </c>
      <c r="Z4704" t="s">
        <v>39</v>
      </c>
      <c r="AA4704" t="str">
        <f>IFERROR(_xlfn.XLOOKUP($J4704,avoidable_ed_reference!$A$2:$A$13,avoidable_ed_reference!$C$2:$C$13),"Not Classified")</f>
        <v>Not Classified</v>
      </c>
      <c r="AB4704" t="str">
        <f>IFERROR(_xlfn.XLOOKUP($B4704,enrollment!$A$2:$A$801,enrollment!$I$2:$I$801),"")</f>
        <v>KY</v>
      </c>
      <c r="AC4704">
        <f>IFERROR(_xlfn.XLOOKUP($B4704,enrollment!$A$2:$A$801,enrollment!$L$2:$L$801),"")</f>
        <v>84</v>
      </c>
      <c r="AD4704" t="str" cm="1">
        <f t="array" ref="AD4704">_xlfn.IFS(AC4704="","Unknown",AC4704&lt;18,"0-17",AC4704&lt;35,"18-34",AC4704&lt;50,"35-49",AC4704&lt;65,"50-64",TRUE,"65+")</f>
        <v>65+</v>
      </c>
      <c r="AE4704">
        <f>IFERROR(_xlfn.XLOOKUP($B4704,enrollment!$A$2:$A$801,enrollment!$O$2:$O$801),"")</f>
        <v>3456789012</v>
      </c>
      <c r="AF4704">
        <f>IFERROR(_xlfn.XLOOKUP($AE4704,providers!$B$2:$B$11,providers!$Q$2:$Q$11),"")</f>
        <v>4</v>
      </c>
      <c r="AG4704" s="1">
        <f t="shared" si="73"/>
        <v>45536</v>
      </c>
    </row>
    <row r="4705" spans="1:33" x14ac:dyDescent="0.25">
      <c r="A4705" t="s">
        <v>5419</v>
      </c>
      <c r="B4705" t="s">
        <v>5417</v>
      </c>
      <c r="C4705">
        <v>5678901234</v>
      </c>
      <c r="D4705">
        <v>5678901234</v>
      </c>
      <c r="E4705" s="1">
        <v>45444</v>
      </c>
      <c r="F4705" s="1">
        <v>45444</v>
      </c>
      <c r="G4705" s="1">
        <v>45477</v>
      </c>
      <c r="H4705" t="s">
        <v>28</v>
      </c>
      <c r="I4705">
        <v>20</v>
      </c>
      <c r="J4705" t="s">
        <v>35</v>
      </c>
      <c r="K4705">
        <v>99213</v>
      </c>
      <c r="O4705">
        <v>1</v>
      </c>
      <c r="P4705">
        <v>182.36</v>
      </c>
      <c r="Q4705">
        <v>140.28</v>
      </c>
      <c r="R4705">
        <v>112.22</v>
      </c>
      <c r="S4705">
        <v>28.06</v>
      </c>
      <c r="T4705" t="s">
        <v>30</v>
      </c>
      <c r="X4705" t="s">
        <v>146</v>
      </c>
      <c r="Y4705" t="s">
        <v>147</v>
      </c>
      <c r="Z4705" t="s">
        <v>36</v>
      </c>
      <c r="AA4705" t="str">
        <f>IFERROR(_xlfn.XLOOKUP($J4705,avoidable_ed_reference!$A$2:$A$13,avoidable_ed_reference!$C$2:$C$13),"Not Classified")</f>
        <v>Avoidable</v>
      </c>
      <c r="AB4705" t="str">
        <f>IFERROR(_xlfn.XLOOKUP($B4705,enrollment!$A$2:$A$801,enrollment!$I$2:$I$801),"")</f>
        <v>KY</v>
      </c>
      <c r="AC4705">
        <f>IFERROR(_xlfn.XLOOKUP($B4705,enrollment!$A$2:$A$801,enrollment!$L$2:$L$801),"")</f>
        <v>84</v>
      </c>
      <c r="AD4705" t="str" cm="1">
        <f t="array" ref="AD4705">_xlfn.IFS(AC4705="","Unknown",AC4705&lt;18,"0-17",AC4705&lt;35,"18-34",AC4705&lt;50,"35-49",AC4705&lt;65,"50-64",TRUE,"65+")</f>
        <v>65+</v>
      </c>
      <c r="AE4705">
        <f>IFERROR(_xlfn.XLOOKUP($B4705,enrollment!$A$2:$A$801,enrollment!$O$2:$O$801),"")</f>
        <v>3456789012</v>
      </c>
      <c r="AF4705">
        <f>IFERROR(_xlfn.XLOOKUP($AE4705,providers!$B$2:$B$11,providers!$Q$2:$Q$11),"")</f>
        <v>4</v>
      </c>
      <c r="AG4705" s="1">
        <f t="shared" si="73"/>
        <v>45444</v>
      </c>
    </row>
    <row r="4706" spans="1:33" x14ac:dyDescent="0.25">
      <c r="A4706" t="s">
        <v>5420</v>
      </c>
      <c r="B4706" t="s">
        <v>5417</v>
      </c>
      <c r="C4706">
        <v>3456789012</v>
      </c>
      <c r="D4706">
        <v>3456789012</v>
      </c>
      <c r="E4706" s="1">
        <v>45570</v>
      </c>
      <c r="F4706" s="1">
        <v>45570</v>
      </c>
      <c r="G4706" s="1">
        <v>45600</v>
      </c>
      <c r="H4706" t="s">
        <v>28</v>
      </c>
      <c r="I4706">
        <v>11</v>
      </c>
      <c r="J4706" t="s">
        <v>35</v>
      </c>
      <c r="K4706">
        <v>99213</v>
      </c>
      <c r="O4706">
        <v>1</v>
      </c>
      <c r="P4706">
        <v>202.96</v>
      </c>
      <c r="Q4706">
        <v>150.34</v>
      </c>
      <c r="R4706">
        <v>120.27</v>
      </c>
      <c r="S4706">
        <v>30.07</v>
      </c>
      <c r="T4706" t="s">
        <v>30</v>
      </c>
      <c r="X4706" t="s">
        <v>146</v>
      </c>
      <c r="Y4706" t="s">
        <v>147</v>
      </c>
      <c r="Z4706" t="s">
        <v>39</v>
      </c>
      <c r="AA4706" t="str">
        <f>IFERROR(_xlfn.XLOOKUP($J4706,avoidable_ed_reference!$A$2:$A$13,avoidable_ed_reference!$C$2:$C$13),"Not Classified")</f>
        <v>Avoidable</v>
      </c>
      <c r="AB4706" t="str">
        <f>IFERROR(_xlfn.XLOOKUP($B4706,enrollment!$A$2:$A$801,enrollment!$I$2:$I$801),"")</f>
        <v>KY</v>
      </c>
      <c r="AC4706">
        <f>IFERROR(_xlfn.XLOOKUP($B4706,enrollment!$A$2:$A$801,enrollment!$L$2:$L$801),"")</f>
        <v>84</v>
      </c>
      <c r="AD4706" t="str" cm="1">
        <f t="array" ref="AD4706">_xlfn.IFS(AC4706="","Unknown",AC4706&lt;18,"0-17",AC4706&lt;35,"18-34",AC4706&lt;50,"35-49",AC4706&lt;65,"50-64",TRUE,"65+")</f>
        <v>65+</v>
      </c>
      <c r="AE4706">
        <f>IFERROR(_xlfn.XLOOKUP($B4706,enrollment!$A$2:$A$801,enrollment!$O$2:$O$801),"")</f>
        <v>3456789012</v>
      </c>
      <c r="AF4706">
        <f>IFERROR(_xlfn.XLOOKUP($AE4706,providers!$B$2:$B$11,providers!$Q$2:$Q$11),"")</f>
        <v>4</v>
      </c>
      <c r="AG4706" s="1">
        <f t="shared" si="73"/>
        <v>45566</v>
      </c>
    </row>
    <row r="4707" spans="1:33" x14ac:dyDescent="0.25">
      <c r="A4707" t="s">
        <v>5421</v>
      </c>
      <c r="B4707" t="s">
        <v>5417</v>
      </c>
      <c r="C4707">
        <v>3456789012</v>
      </c>
      <c r="D4707">
        <v>3456789012</v>
      </c>
      <c r="E4707" s="1">
        <v>45533</v>
      </c>
      <c r="F4707" s="1">
        <v>45533</v>
      </c>
      <c r="G4707" s="1">
        <v>45566</v>
      </c>
      <c r="H4707" t="s">
        <v>67</v>
      </c>
      <c r="I4707">
        <v>21</v>
      </c>
      <c r="J4707" t="s">
        <v>99</v>
      </c>
      <c r="K4707">
        <v>99223</v>
      </c>
      <c r="O4707">
        <v>1</v>
      </c>
      <c r="P4707">
        <v>20011.650000000001</v>
      </c>
      <c r="Q4707">
        <v>12910.74</v>
      </c>
      <c r="R4707">
        <v>10328.59</v>
      </c>
      <c r="S4707">
        <v>2582.15</v>
      </c>
      <c r="T4707" t="s">
        <v>30</v>
      </c>
      <c r="V4707">
        <v>1</v>
      </c>
      <c r="W4707" s="2" t="s">
        <v>68</v>
      </c>
      <c r="X4707" t="s">
        <v>146</v>
      </c>
      <c r="Y4707" t="s">
        <v>147</v>
      </c>
      <c r="Z4707" t="s">
        <v>69</v>
      </c>
      <c r="AA4707" t="str">
        <f>IFERROR(_xlfn.XLOOKUP($J4707,avoidable_ed_reference!$A$2:$A$13,avoidable_ed_reference!$C$2:$C$13),"Not Classified")</f>
        <v>Not Classified</v>
      </c>
      <c r="AB4707" t="str">
        <f>IFERROR(_xlfn.XLOOKUP($B4707,enrollment!$A$2:$A$801,enrollment!$I$2:$I$801),"")</f>
        <v>KY</v>
      </c>
      <c r="AC4707">
        <f>IFERROR(_xlfn.XLOOKUP($B4707,enrollment!$A$2:$A$801,enrollment!$L$2:$L$801),"")</f>
        <v>84</v>
      </c>
      <c r="AD4707" t="str" cm="1">
        <f t="array" ref="AD4707">_xlfn.IFS(AC4707="","Unknown",AC4707&lt;18,"0-17",AC4707&lt;35,"18-34",AC4707&lt;50,"35-49",AC4707&lt;65,"50-64",TRUE,"65+")</f>
        <v>65+</v>
      </c>
      <c r="AE4707">
        <f>IFERROR(_xlfn.XLOOKUP($B4707,enrollment!$A$2:$A$801,enrollment!$O$2:$O$801),"")</f>
        <v>3456789012</v>
      </c>
      <c r="AF4707">
        <f>IFERROR(_xlfn.XLOOKUP($AE4707,providers!$B$2:$B$11,providers!$Q$2:$Q$11),"")</f>
        <v>4</v>
      </c>
      <c r="AG4707" s="1">
        <f t="shared" si="73"/>
        <v>45505</v>
      </c>
    </row>
    <row r="4708" spans="1:33" x14ac:dyDescent="0.25">
      <c r="A4708" t="s">
        <v>5422</v>
      </c>
      <c r="B4708" t="s">
        <v>5417</v>
      </c>
      <c r="C4708">
        <v>3456789012</v>
      </c>
      <c r="D4708">
        <v>3456789012</v>
      </c>
      <c r="E4708" s="1">
        <v>45349</v>
      </c>
      <c r="F4708" s="1">
        <v>45349</v>
      </c>
      <c r="G4708" s="1">
        <v>45378</v>
      </c>
      <c r="H4708" t="s">
        <v>28</v>
      </c>
      <c r="I4708">
        <v>11</v>
      </c>
      <c r="J4708" t="s">
        <v>38</v>
      </c>
      <c r="K4708">
        <v>99213</v>
      </c>
      <c r="O4708">
        <v>1</v>
      </c>
      <c r="P4708">
        <v>191.92</v>
      </c>
      <c r="Q4708">
        <v>142.16</v>
      </c>
      <c r="R4708">
        <v>113.73</v>
      </c>
      <c r="S4708">
        <v>28.43</v>
      </c>
      <c r="T4708" t="s">
        <v>30</v>
      </c>
      <c r="X4708" t="s">
        <v>146</v>
      </c>
      <c r="Y4708" t="s">
        <v>147</v>
      </c>
      <c r="Z4708" t="s">
        <v>39</v>
      </c>
      <c r="AA4708" t="str">
        <f>IFERROR(_xlfn.XLOOKUP($J4708,avoidable_ed_reference!$A$2:$A$13,avoidable_ed_reference!$C$2:$C$13),"Not Classified")</f>
        <v>Not Classified</v>
      </c>
      <c r="AB4708" t="str">
        <f>IFERROR(_xlfn.XLOOKUP($B4708,enrollment!$A$2:$A$801,enrollment!$I$2:$I$801),"")</f>
        <v>KY</v>
      </c>
      <c r="AC4708">
        <f>IFERROR(_xlfn.XLOOKUP($B4708,enrollment!$A$2:$A$801,enrollment!$L$2:$L$801),"")</f>
        <v>84</v>
      </c>
      <c r="AD4708" t="str" cm="1">
        <f t="array" ref="AD4708">_xlfn.IFS(AC4708="","Unknown",AC4708&lt;18,"0-17",AC4708&lt;35,"18-34",AC4708&lt;50,"35-49",AC4708&lt;65,"50-64",TRUE,"65+")</f>
        <v>65+</v>
      </c>
      <c r="AE4708">
        <f>IFERROR(_xlfn.XLOOKUP($B4708,enrollment!$A$2:$A$801,enrollment!$O$2:$O$801),"")</f>
        <v>3456789012</v>
      </c>
      <c r="AF4708">
        <f>IFERROR(_xlfn.XLOOKUP($AE4708,providers!$B$2:$B$11,providers!$Q$2:$Q$11),"")</f>
        <v>4</v>
      </c>
      <c r="AG4708" s="1">
        <f t="shared" si="73"/>
        <v>45323</v>
      </c>
    </row>
    <row r="4709" spans="1:33" x14ac:dyDescent="0.25">
      <c r="A4709" t="s">
        <v>5423</v>
      </c>
      <c r="B4709" t="s">
        <v>5417</v>
      </c>
      <c r="C4709">
        <v>2345678901</v>
      </c>
      <c r="D4709">
        <v>2345678901</v>
      </c>
      <c r="E4709" s="1">
        <v>45595</v>
      </c>
      <c r="F4709" s="1">
        <v>45595</v>
      </c>
      <c r="G4709" s="1">
        <v>45626</v>
      </c>
      <c r="H4709" t="s">
        <v>28</v>
      </c>
      <c r="I4709">
        <v>22</v>
      </c>
      <c r="J4709" t="s">
        <v>29</v>
      </c>
      <c r="K4709">
        <v>90837</v>
      </c>
      <c r="O4709">
        <v>1</v>
      </c>
      <c r="P4709">
        <v>226.8</v>
      </c>
      <c r="Q4709">
        <v>168</v>
      </c>
      <c r="R4709">
        <v>134.4</v>
      </c>
      <c r="S4709">
        <v>33.6</v>
      </c>
      <c r="T4709" t="s">
        <v>30</v>
      </c>
      <c r="X4709" t="s">
        <v>146</v>
      </c>
      <c r="Y4709" t="s">
        <v>147</v>
      </c>
      <c r="Z4709" t="s">
        <v>33</v>
      </c>
      <c r="AA4709" t="str">
        <f>IFERROR(_xlfn.XLOOKUP($J4709,avoidable_ed_reference!$A$2:$A$13,avoidable_ed_reference!$C$2:$C$13),"Not Classified")</f>
        <v>Potentially Avoidable</v>
      </c>
      <c r="AB4709" t="str">
        <f>IFERROR(_xlfn.XLOOKUP($B4709,enrollment!$A$2:$A$801,enrollment!$I$2:$I$801),"")</f>
        <v>KY</v>
      </c>
      <c r="AC4709">
        <f>IFERROR(_xlfn.XLOOKUP($B4709,enrollment!$A$2:$A$801,enrollment!$L$2:$L$801),"")</f>
        <v>84</v>
      </c>
      <c r="AD4709" t="str" cm="1">
        <f t="array" ref="AD4709">_xlfn.IFS(AC4709="","Unknown",AC4709&lt;18,"0-17",AC4709&lt;35,"18-34",AC4709&lt;50,"35-49",AC4709&lt;65,"50-64",TRUE,"65+")</f>
        <v>65+</v>
      </c>
      <c r="AE4709">
        <f>IFERROR(_xlfn.XLOOKUP($B4709,enrollment!$A$2:$A$801,enrollment!$O$2:$O$801),"")</f>
        <v>3456789012</v>
      </c>
      <c r="AF4709">
        <f>IFERROR(_xlfn.XLOOKUP($AE4709,providers!$B$2:$B$11,providers!$Q$2:$Q$11),"")</f>
        <v>4</v>
      </c>
      <c r="AG4709" s="1">
        <f t="shared" si="73"/>
        <v>45566</v>
      </c>
    </row>
    <row r="4710" spans="1:33" x14ac:dyDescent="0.25">
      <c r="A4710" t="s">
        <v>5424</v>
      </c>
      <c r="B4710" t="s">
        <v>5417</v>
      </c>
      <c r="C4710">
        <v>3456789012</v>
      </c>
      <c r="D4710">
        <v>3456789012</v>
      </c>
      <c r="E4710" s="1">
        <v>45357</v>
      </c>
      <c r="F4710" s="1">
        <v>45357</v>
      </c>
      <c r="G4710" s="1">
        <v>45392</v>
      </c>
      <c r="H4710" t="s">
        <v>67</v>
      </c>
      <c r="I4710">
        <v>21</v>
      </c>
      <c r="J4710" t="s">
        <v>80</v>
      </c>
      <c r="K4710">
        <v>99223</v>
      </c>
      <c r="O4710">
        <v>1</v>
      </c>
      <c r="P4710">
        <v>20093.07</v>
      </c>
      <c r="Q4710">
        <v>12963.27</v>
      </c>
      <c r="R4710">
        <v>10370.620000000001</v>
      </c>
      <c r="S4710">
        <v>2592.65</v>
      </c>
      <c r="T4710" t="s">
        <v>30</v>
      </c>
      <c r="V4710">
        <v>1</v>
      </c>
      <c r="W4710" s="2" t="s">
        <v>68</v>
      </c>
      <c r="X4710" t="s">
        <v>146</v>
      </c>
      <c r="Y4710" t="s">
        <v>147</v>
      </c>
      <c r="Z4710" t="s">
        <v>69</v>
      </c>
      <c r="AA4710" t="str">
        <f>IFERROR(_xlfn.XLOOKUP($J4710,avoidable_ed_reference!$A$2:$A$13,avoidable_ed_reference!$C$2:$C$13),"Not Classified")</f>
        <v>Non-Avoidable</v>
      </c>
      <c r="AB4710" t="str">
        <f>IFERROR(_xlfn.XLOOKUP($B4710,enrollment!$A$2:$A$801,enrollment!$I$2:$I$801),"")</f>
        <v>KY</v>
      </c>
      <c r="AC4710">
        <f>IFERROR(_xlfn.XLOOKUP($B4710,enrollment!$A$2:$A$801,enrollment!$L$2:$L$801),"")</f>
        <v>84</v>
      </c>
      <c r="AD4710" t="str" cm="1">
        <f t="array" ref="AD4710">_xlfn.IFS(AC4710="","Unknown",AC4710&lt;18,"0-17",AC4710&lt;35,"18-34",AC4710&lt;50,"35-49",AC4710&lt;65,"50-64",TRUE,"65+")</f>
        <v>65+</v>
      </c>
      <c r="AE4710">
        <f>IFERROR(_xlfn.XLOOKUP($B4710,enrollment!$A$2:$A$801,enrollment!$O$2:$O$801),"")</f>
        <v>3456789012</v>
      </c>
      <c r="AF4710">
        <f>IFERROR(_xlfn.XLOOKUP($AE4710,providers!$B$2:$B$11,providers!$Q$2:$Q$11),"")</f>
        <v>4</v>
      </c>
      <c r="AG4710" s="1">
        <f t="shared" si="73"/>
        <v>45352</v>
      </c>
    </row>
    <row r="4711" spans="1:33" x14ac:dyDescent="0.25">
      <c r="A4711" t="s">
        <v>5425</v>
      </c>
      <c r="B4711" t="s">
        <v>5426</v>
      </c>
      <c r="C4711">
        <v>8901234567</v>
      </c>
      <c r="D4711">
        <v>8901234567</v>
      </c>
      <c r="E4711" s="1">
        <v>45642</v>
      </c>
      <c r="F4711" s="1">
        <v>45642</v>
      </c>
      <c r="G4711" s="1">
        <v>45670</v>
      </c>
      <c r="H4711" t="s">
        <v>28</v>
      </c>
      <c r="I4711">
        <v>11</v>
      </c>
      <c r="J4711" t="s">
        <v>35</v>
      </c>
      <c r="K4711">
        <v>99213</v>
      </c>
      <c r="O4711">
        <v>1</v>
      </c>
      <c r="P4711">
        <v>240.76</v>
      </c>
      <c r="Q4711">
        <v>178.34</v>
      </c>
      <c r="R4711">
        <v>142.66999999999999</v>
      </c>
      <c r="S4711">
        <v>35.67</v>
      </c>
      <c r="T4711" t="s">
        <v>30</v>
      </c>
      <c r="X4711" t="s">
        <v>31</v>
      </c>
      <c r="Y4711" t="s">
        <v>32</v>
      </c>
      <c r="Z4711" t="s">
        <v>39</v>
      </c>
      <c r="AA4711" t="str">
        <f>IFERROR(_xlfn.XLOOKUP($J4711,avoidable_ed_reference!$A$2:$A$13,avoidable_ed_reference!$C$2:$C$13),"Not Classified")</f>
        <v>Avoidable</v>
      </c>
      <c r="AB4711" t="str">
        <f>IFERROR(_xlfn.XLOOKUP($B4711,enrollment!$A$2:$A$801,enrollment!$I$2:$I$801),"")</f>
        <v>GA</v>
      </c>
      <c r="AC4711">
        <f>IFERROR(_xlfn.XLOOKUP($B4711,enrollment!$A$2:$A$801,enrollment!$L$2:$L$801),"")</f>
        <v>76</v>
      </c>
      <c r="AD4711" t="str" cm="1">
        <f t="array" ref="AD4711">_xlfn.IFS(AC4711="","Unknown",AC4711&lt;18,"0-17",AC4711&lt;35,"18-34",AC4711&lt;50,"35-49",AC4711&lt;65,"50-64",TRUE,"65+")</f>
        <v>65+</v>
      </c>
      <c r="AE4711">
        <f>IFERROR(_xlfn.XLOOKUP($B4711,enrollment!$A$2:$A$801,enrollment!$O$2:$O$801),"")</f>
        <v>8901234567</v>
      </c>
      <c r="AF4711">
        <f>IFERROR(_xlfn.XLOOKUP($AE4711,providers!$B$2:$B$11,providers!$Q$2:$Q$11),"")</f>
        <v>3.7</v>
      </c>
      <c r="AG4711" s="1">
        <f t="shared" si="73"/>
        <v>45627</v>
      </c>
    </row>
    <row r="4712" spans="1:33" x14ac:dyDescent="0.25">
      <c r="A4712" t="s">
        <v>5427</v>
      </c>
      <c r="B4712" t="s">
        <v>5426</v>
      </c>
      <c r="C4712">
        <v>2345678901</v>
      </c>
      <c r="D4712">
        <v>2345678901</v>
      </c>
      <c r="E4712" s="1">
        <v>45410</v>
      </c>
      <c r="F4712" s="1">
        <v>45410</v>
      </c>
      <c r="G4712" s="1">
        <v>45435</v>
      </c>
      <c r="H4712" t="s">
        <v>59</v>
      </c>
      <c r="J4712" t="s">
        <v>60</v>
      </c>
      <c r="L4712" s="2" t="s">
        <v>151</v>
      </c>
      <c r="M4712" t="s">
        <v>152</v>
      </c>
      <c r="N4712" t="s">
        <v>153</v>
      </c>
      <c r="O4712">
        <v>1</v>
      </c>
      <c r="P4712">
        <v>1210.19</v>
      </c>
      <c r="Q4712">
        <v>1100.17</v>
      </c>
      <c r="R4712">
        <v>880.14</v>
      </c>
      <c r="S4712">
        <v>220.03</v>
      </c>
      <c r="T4712" t="s">
        <v>30</v>
      </c>
      <c r="X4712" t="s">
        <v>31</v>
      </c>
      <c r="Y4712" t="s">
        <v>32</v>
      </c>
      <c r="Z4712" t="s">
        <v>64</v>
      </c>
      <c r="AA4712" t="str">
        <f>IFERROR(_xlfn.XLOOKUP($J4712,avoidable_ed_reference!$A$2:$A$13,avoidable_ed_reference!$C$2:$C$13),"Not Classified")</f>
        <v>Not Classified</v>
      </c>
      <c r="AB4712" t="str">
        <f>IFERROR(_xlfn.XLOOKUP($B4712,enrollment!$A$2:$A$801,enrollment!$I$2:$I$801),"")</f>
        <v>GA</v>
      </c>
      <c r="AC4712">
        <f>IFERROR(_xlfn.XLOOKUP($B4712,enrollment!$A$2:$A$801,enrollment!$L$2:$L$801),"")</f>
        <v>76</v>
      </c>
      <c r="AD4712" t="str" cm="1">
        <f t="array" ref="AD4712">_xlfn.IFS(AC4712="","Unknown",AC4712&lt;18,"0-17",AC4712&lt;35,"18-34",AC4712&lt;50,"35-49",AC4712&lt;65,"50-64",TRUE,"65+")</f>
        <v>65+</v>
      </c>
      <c r="AE4712">
        <f>IFERROR(_xlfn.XLOOKUP($B4712,enrollment!$A$2:$A$801,enrollment!$O$2:$O$801),"")</f>
        <v>8901234567</v>
      </c>
      <c r="AF4712">
        <f>IFERROR(_xlfn.XLOOKUP($AE4712,providers!$B$2:$B$11,providers!$Q$2:$Q$11),"")</f>
        <v>3.7</v>
      </c>
      <c r="AG4712" s="1">
        <f t="shared" si="73"/>
        <v>45383</v>
      </c>
    </row>
    <row r="4713" spans="1:33" x14ac:dyDescent="0.25">
      <c r="A4713" t="s">
        <v>5428</v>
      </c>
      <c r="B4713" t="s">
        <v>5426</v>
      </c>
      <c r="C4713">
        <v>8901234567</v>
      </c>
      <c r="D4713">
        <v>8901234567</v>
      </c>
      <c r="E4713" s="1">
        <v>45560</v>
      </c>
      <c r="F4713" s="1">
        <v>45560</v>
      </c>
      <c r="G4713" s="1">
        <v>45584</v>
      </c>
      <c r="H4713" t="s">
        <v>28</v>
      </c>
      <c r="I4713">
        <v>11</v>
      </c>
      <c r="J4713" t="s">
        <v>47</v>
      </c>
      <c r="K4713">
        <v>99213</v>
      </c>
      <c r="O4713">
        <v>1</v>
      </c>
      <c r="P4713">
        <v>203.3</v>
      </c>
      <c r="Q4713">
        <v>150.59</v>
      </c>
      <c r="R4713">
        <v>120.47</v>
      </c>
      <c r="S4713">
        <v>30.12</v>
      </c>
      <c r="T4713" t="s">
        <v>30</v>
      </c>
      <c r="X4713" t="s">
        <v>31</v>
      </c>
      <c r="Y4713" t="s">
        <v>32</v>
      </c>
      <c r="Z4713" t="s">
        <v>39</v>
      </c>
      <c r="AA4713" t="str">
        <f>IFERROR(_xlfn.XLOOKUP($J4713,avoidable_ed_reference!$A$2:$A$13,avoidable_ed_reference!$C$2:$C$13),"Not Classified")</f>
        <v>Not Classified</v>
      </c>
      <c r="AB4713" t="str">
        <f>IFERROR(_xlfn.XLOOKUP($B4713,enrollment!$A$2:$A$801,enrollment!$I$2:$I$801),"")</f>
        <v>GA</v>
      </c>
      <c r="AC4713">
        <f>IFERROR(_xlfn.XLOOKUP($B4713,enrollment!$A$2:$A$801,enrollment!$L$2:$L$801),"")</f>
        <v>76</v>
      </c>
      <c r="AD4713" t="str" cm="1">
        <f t="array" ref="AD4713">_xlfn.IFS(AC4713="","Unknown",AC4713&lt;18,"0-17",AC4713&lt;35,"18-34",AC4713&lt;50,"35-49",AC4713&lt;65,"50-64",TRUE,"65+")</f>
        <v>65+</v>
      </c>
      <c r="AE4713">
        <f>IFERROR(_xlfn.XLOOKUP($B4713,enrollment!$A$2:$A$801,enrollment!$O$2:$O$801),"")</f>
        <v>8901234567</v>
      </c>
      <c r="AF4713">
        <f>IFERROR(_xlfn.XLOOKUP($AE4713,providers!$B$2:$B$11,providers!$Q$2:$Q$11),"")</f>
        <v>3.7</v>
      </c>
      <c r="AG4713" s="1">
        <f t="shared" si="73"/>
        <v>45536</v>
      </c>
    </row>
    <row r="4714" spans="1:33" x14ac:dyDescent="0.25">
      <c r="A4714" t="s">
        <v>5429</v>
      </c>
      <c r="B4714" t="s">
        <v>5426</v>
      </c>
      <c r="C4714">
        <v>8901234567</v>
      </c>
      <c r="D4714">
        <v>8901234567</v>
      </c>
      <c r="E4714" s="1">
        <v>45298</v>
      </c>
      <c r="F4714" s="1">
        <v>45298</v>
      </c>
      <c r="G4714" s="1">
        <v>45327</v>
      </c>
      <c r="H4714" t="s">
        <v>28</v>
      </c>
      <c r="I4714">
        <v>11</v>
      </c>
      <c r="J4714" t="s">
        <v>38</v>
      </c>
      <c r="K4714">
        <v>99213</v>
      </c>
      <c r="O4714">
        <v>1</v>
      </c>
      <c r="P4714">
        <v>166.23</v>
      </c>
      <c r="Q4714">
        <v>123.13</v>
      </c>
      <c r="R4714">
        <v>98.5</v>
      </c>
      <c r="S4714">
        <v>24.63</v>
      </c>
      <c r="T4714" t="s">
        <v>30</v>
      </c>
      <c r="X4714" t="s">
        <v>31</v>
      </c>
      <c r="Y4714" t="s">
        <v>32</v>
      </c>
      <c r="Z4714" t="s">
        <v>39</v>
      </c>
      <c r="AA4714" t="str">
        <f>IFERROR(_xlfn.XLOOKUP($J4714,avoidable_ed_reference!$A$2:$A$13,avoidable_ed_reference!$C$2:$C$13),"Not Classified")</f>
        <v>Not Classified</v>
      </c>
      <c r="AB4714" t="str">
        <f>IFERROR(_xlfn.XLOOKUP($B4714,enrollment!$A$2:$A$801,enrollment!$I$2:$I$801),"")</f>
        <v>GA</v>
      </c>
      <c r="AC4714">
        <f>IFERROR(_xlfn.XLOOKUP($B4714,enrollment!$A$2:$A$801,enrollment!$L$2:$L$801),"")</f>
        <v>76</v>
      </c>
      <c r="AD4714" t="str" cm="1">
        <f t="array" ref="AD4714">_xlfn.IFS(AC4714="","Unknown",AC4714&lt;18,"0-17",AC4714&lt;35,"18-34",AC4714&lt;50,"35-49",AC4714&lt;65,"50-64",TRUE,"65+")</f>
        <v>65+</v>
      </c>
      <c r="AE4714">
        <f>IFERROR(_xlfn.XLOOKUP($B4714,enrollment!$A$2:$A$801,enrollment!$O$2:$O$801),"")</f>
        <v>8901234567</v>
      </c>
      <c r="AF4714">
        <f>IFERROR(_xlfn.XLOOKUP($AE4714,providers!$B$2:$B$11,providers!$Q$2:$Q$11),"")</f>
        <v>3.7</v>
      </c>
      <c r="AG4714" s="1">
        <f t="shared" si="73"/>
        <v>45292</v>
      </c>
    </row>
    <row r="4715" spans="1:33" x14ac:dyDescent="0.25">
      <c r="A4715" t="s">
        <v>5430</v>
      </c>
      <c r="B4715" t="s">
        <v>5426</v>
      </c>
      <c r="C4715">
        <v>5678901234</v>
      </c>
      <c r="D4715">
        <v>5678901234</v>
      </c>
      <c r="E4715" s="1">
        <v>45606</v>
      </c>
      <c r="F4715" s="1">
        <v>45606</v>
      </c>
      <c r="G4715" s="1">
        <v>45624</v>
      </c>
      <c r="H4715" t="s">
        <v>28</v>
      </c>
      <c r="I4715">
        <v>20</v>
      </c>
      <c r="J4715" t="s">
        <v>35</v>
      </c>
      <c r="K4715">
        <v>99213</v>
      </c>
      <c r="O4715">
        <v>1</v>
      </c>
      <c r="P4715">
        <v>177.68</v>
      </c>
      <c r="Q4715">
        <v>136.68</v>
      </c>
      <c r="R4715">
        <v>109.34</v>
      </c>
      <c r="S4715">
        <v>27.34</v>
      </c>
      <c r="T4715" t="s">
        <v>30</v>
      </c>
      <c r="X4715" t="s">
        <v>31</v>
      </c>
      <c r="Y4715" t="s">
        <v>32</v>
      </c>
      <c r="Z4715" t="s">
        <v>36</v>
      </c>
      <c r="AA4715" t="str">
        <f>IFERROR(_xlfn.XLOOKUP($J4715,avoidable_ed_reference!$A$2:$A$13,avoidable_ed_reference!$C$2:$C$13),"Not Classified")</f>
        <v>Avoidable</v>
      </c>
      <c r="AB4715" t="str">
        <f>IFERROR(_xlfn.XLOOKUP($B4715,enrollment!$A$2:$A$801,enrollment!$I$2:$I$801),"")</f>
        <v>GA</v>
      </c>
      <c r="AC4715">
        <f>IFERROR(_xlfn.XLOOKUP($B4715,enrollment!$A$2:$A$801,enrollment!$L$2:$L$801),"")</f>
        <v>76</v>
      </c>
      <c r="AD4715" t="str" cm="1">
        <f t="array" ref="AD4715">_xlfn.IFS(AC4715="","Unknown",AC4715&lt;18,"0-17",AC4715&lt;35,"18-34",AC4715&lt;50,"35-49",AC4715&lt;65,"50-64",TRUE,"65+")</f>
        <v>65+</v>
      </c>
      <c r="AE4715">
        <f>IFERROR(_xlfn.XLOOKUP($B4715,enrollment!$A$2:$A$801,enrollment!$O$2:$O$801),"")</f>
        <v>8901234567</v>
      </c>
      <c r="AF4715">
        <f>IFERROR(_xlfn.XLOOKUP($AE4715,providers!$B$2:$B$11,providers!$Q$2:$Q$11),"")</f>
        <v>3.7</v>
      </c>
      <c r="AG4715" s="1">
        <f t="shared" si="73"/>
        <v>45597</v>
      </c>
    </row>
    <row r="4716" spans="1:33" x14ac:dyDescent="0.25">
      <c r="A4716" t="s">
        <v>5431</v>
      </c>
      <c r="B4716" t="s">
        <v>5426</v>
      </c>
      <c r="C4716">
        <v>5678901234</v>
      </c>
      <c r="D4716">
        <v>5678901234</v>
      </c>
      <c r="E4716" s="1">
        <v>45327</v>
      </c>
      <c r="F4716" s="1">
        <v>45327</v>
      </c>
      <c r="G4716" s="1">
        <v>45348</v>
      </c>
      <c r="H4716" t="s">
        <v>28</v>
      </c>
      <c r="I4716">
        <v>20</v>
      </c>
      <c r="J4716" t="s">
        <v>35</v>
      </c>
      <c r="K4716">
        <v>99213</v>
      </c>
      <c r="O4716">
        <v>1</v>
      </c>
      <c r="P4716">
        <v>146.18</v>
      </c>
      <c r="Q4716">
        <v>112.45</v>
      </c>
      <c r="R4716">
        <v>89.96</v>
      </c>
      <c r="S4716">
        <v>22.49</v>
      </c>
      <c r="T4716" t="s">
        <v>30</v>
      </c>
      <c r="X4716" t="s">
        <v>31</v>
      </c>
      <c r="Y4716" t="s">
        <v>32</v>
      </c>
      <c r="Z4716" t="s">
        <v>36</v>
      </c>
      <c r="AA4716" t="str">
        <f>IFERROR(_xlfn.XLOOKUP($J4716,avoidable_ed_reference!$A$2:$A$13,avoidable_ed_reference!$C$2:$C$13),"Not Classified")</f>
        <v>Avoidable</v>
      </c>
      <c r="AB4716" t="str">
        <f>IFERROR(_xlfn.XLOOKUP($B4716,enrollment!$A$2:$A$801,enrollment!$I$2:$I$801),"")</f>
        <v>GA</v>
      </c>
      <c r="AC4716">
        <f>IFERROR(_xlfn.XLOOKUP($B4716,enrollment!$A$2:$A$801,enrollment!$L$2:$L$801),"")</f>
        <v>76</v>
      </c>
      <c r="AD4716" t="str" cm="1">
        <f t="array" ref="AD4716">_xlfn.IFS(AC4716="","Unknown",AC4716&lt;18,"0-17",AC4716&lt;35,"18-34",AC4716&lt;50,"35-49",AC4716&lt;65,"50-64",TRUE,"65+")</f>
        <v>65+</v>
      </c>
      <c r="AE4716">
        <f>IFERROR(_xlfn.XLOOKUP($B4716,enrollment!$A$2:$A$801,enrollment!$O$2:$O$801),"")</f>
        <v>8901234567</v>
      </c>
      <c r="AF4716">
        <f>IFERROR(_xlfn.XLOOKUP($AE4716,providers!$B$2:$B$11,providers!$Q$2:$Q$11),"")</f>
        <v>3.7</v>
      </c>
      <c r="AG4716" s="1">
        <f t="shared" si="73"/>
        <v>45323</v>
      </c>
    </row>
    <row r="4717" spans="1:33" x14ac:dyDescent="0.25">
      <c r="A4717" t="s">
        <v>5432</v>
      </c>
      <c r="B4717" t="s">
        <v>5426</v>
      </c>
      <c r="C4717">
        <v>6789012345</v>
      </c>
      <c r="D4717">
        <v>6789012345</v>
      </c>
      <c r="E4717" s="1">
        <v>45435</v>
      </c>
      <c r="F4717" s="1">
        <v>45435</v>
      </c>
      <c r="G4717" s="1">
        <v>45469</v>
      </c>
      <c r="H4717" t="s">
        <v>28</v>
      </c>
      <c r="I4717">
        <v>23</v>
      </c>
      <c r="J4717" t="s">
        <v>77</v>
      </c>
      <c r="K4717">
        <v>99284</v>
      </c>
      <c r="O4717">
        <v>1</v>
      </c>
      <c r="P4717">
        <v>2231.37</v>
      </c>
      <c r="Q4717">
        <v>1239.6500000000001</v>
      </c>
      <c r="R4717">
        <v>991.72</v>
      </c>
      <c r="S4717">
        <v>247.93</v>
      </c>
      <c r="T4717" t="s">
        <v>30</v>
      </c>
      <c r="X4717" t="s">
        <v>31</v>
      </c>
      <c r="Y4717" t="s">
        <v>32</v>
      </c>
      <c r="Z4717" t="s">
        <v>45</v>
      </c>
      <c r="AA4717" t="str">
        <f>IFERROR(_xlfn.XLOOKUP($J4717,avoidable_ed_reference!$A$2:$A$13,avoidable_ed_reference!$C$2:$C$13),"Not Classified")</f>
        <v>Avoidable</v>
      </c>
      <c r="AB4717" t="str">
        <f>IFERROR(_xlfn.XLOOKUP($B4717,enrollment!$A$2:$A$801,enrollment!$I$2:$I$801),"")</f>
        <v>GA</v>
      </c>
      <c r="AC4717">
        <f>IFERROR(_xlfn.XLOOKUP($B4717,enrollment!$A$2:$A$801,enrollment!$L$2:$L$801),"")</f>
        <v>76</v>
      </c>
      <c r="AD4717" t="str" cm="1">
        <f t="array" ref="AD4717">_xlfn.IFS(AC4717="","Unknown",AC4717&lt;18,"0-17",AC4717&lt;35,"18-34",AC4717&lt;50,"35-49",AC4717&lt;65,"50-64",TRUE,"65+")</f>
        <v>65+</v>
      </c>
      <c r="AE4717">
        <f>IFERROR(_xlfn.XLOOKUP($B4717,enrollment!$A$2:$A$801,enrollment!$O$2:$O$801),"")</f>
        <v>8901234567</v>
      </c>
      <c r="AF4717">
        <f>IFERROR(_xlfn.XLOOKUP($AE4717,providers!$B$2:$B$11,providers!$Q$2:$Q$11),"")</f>
        <v>3.7</v>
      </c>
      <c r="AG4717" s="1">
        <f t="shared" si="73"/>
        <v>45413</v>
      </c>
    </row>
    <row r="4718" spans="1:33" x14ac:dyDescent="0.25">
      <c r="A4718" t="s">
        <v>5433</v>
      </c>
      <c r="B4718" t="s">
        <v>5426</v>
      </c>
      <c r="C4718">
        <v>3456789012</v>
      </c>
      <c r="D4718">
        <v>3456789012</v>
      </c>
      <c r="E4718" s="1">
        <v>45452</v>
      </c>
      <c r="F4718" s="1">
        <v>45452</v>
      </c>
      <c r="G4718" s="1">
        <v>45481</v>
      </c>
      <c r="H4718" t="s">
        <v>67</v>
      </c>
      <c r="I4718">
        <v>21</v>
      </c>
      <c r="J4718" t="s">
        <v>80</v>
      </c>
      <c r="K4718">
        <v>99223</v>
      </c>
      <c r="O4718">
        <v>1</v>
      </c>
      <c r="P4718">
        <v>21634.42</v>
      </c>
      <c r="Q4718">
        <v>13957.69</v>
      </c>
      <c r="R4718">
        <v>11166.15</v>
      </c>
      <c r="S4718">
        <v>2791.54</v>
      </c>
      <c r="T4718" t="s">
        <v>30</v>
      </c>
      <c r="V4718">
        <v>1</v>
      </c>
      <c r="W4718" s="2" t="s">
        <v>68</v>
      </c>
      <c r="X4718" t="s">
        <v>31</v>
      </c>
      <c r="Y4718" t="s">
        <v>32</v>
      </c>
      <c r="Z4718" t="s">
        <v>69</v>
      </c>
      <c r="AA4718" t="str">
        <f>IFERROR(_xlfn.XLOOKUP($J4718,avoidable_ed_reference!$A$2:$A$13,avoidable_ed_reference!$C$2:$C$13),"Not Classified")</f>
        <v>Non-Avoidable</v>
      </c>
      <c r="AB4718" t="str">
        <f>IFERROR(_xlfn.XLOOKUP($B4718,enrollment!$A$2:$A$801,enrollment!$I$2:$I$801),"")</f>
        <v>GA</v>
      </c>
      <c r="AC4718">
        <f>IFERROR(_xlfn.XLOOKUP($B4718,enrollment!$A$2:$A$801,enrollment!$L$2:$L$801),"")</f>
        <v>76</v>
      </c>
      <c r="AD4718" t="str" cm="1">
        <f t="array" ref="AD4718">_xlfn.IFS(AC4718="","Unknown",AC4718&lt;18,"0-17",AC4718&lt;35,"18-34",AC4718&lt;50,"35-49",AC4718&lt;65,"50-64",TRUE,"65+")</f>
        <v>65+</v>
      </c>
      <c r="AE4718">
        <f>IFERROR(_xlfn.XLOOKUP($B4718,enrollment!$A$2:$A$801,enrollment!$O$2:$O$801),"")</f>
        <v>8901234567</v>
      </c>
      <c r="AF4718">
        <f>IFERROR(_xlfn.XLOOKUP($AE4718,providers!$B$2:$B$11,providers!$Q$2:$Q$11),"")</f>
        <v>3.7</v>
      </c>
      <c r="AG4718" s="1">
        <f t="shared" si="73"/>
        <v>45444</v>
      </c>
    </row>
    <row r="4719" spans="1:33" x14ac:dyDescent="0.25">
      <c r="A4719" t="s">
        <v>5434</v>
      </c>
      <c r="B4719" t="s">
        <v>5435</v>
      </c>
      <c r="C4719">
        <v>7890123456</v>
      </c>
      <c r="D4719">
        <v>7890123456</v>
      </c>
      <c r="E4719" s="1">
        <v>45296</v>
      </c>
      <c r="F4719" s="1">
        <v>45296</v>
      </c>
      <c r="G4719" s="1">
        <v>45326</v>
      </c>
      <c r="H4719" t="s">
        <v>28</v>
      </c>
      <c r="I4719">
        <v>11</v>
      </c>
      <c r="J4719" t="s">
        <v>35</v>
      </c>
      <c r="K4719">
        <v>99213</v>
      </c>
      <c r="O4719">
        <v>1</v>
      </c>
      <c r="P4719">
        <v>215.73</v>
      </c>
      <c r="Q4719">
        <v>159.80000000000001</v>
      </c>
      <c r="R4719">
        <v>127.84</v>
      </c>
      <c r="S4719">
        <v>31.96</v>
      </c>
      <c r="T4719" t="s">
        <v>30</v>
      </c>
      <c r="X4719" t="s">
        <v>31</v>
      </c>
      <c r="Y4719" t="s">
        <v>32</v>
      </c>
      <c r="Z4719" t="s">
        <v>39</v>
      </c>
      <c r="AA4719" t="str">
        <f>IFERROR(_xlfn.XLOOKUP($J4719,avoidable_ed_reference!$A$2:$A$13,avoidable_ed_reference!$C$2:$C$13),"Not Classified")</f>
        <v>Avoidable</v>
      </c>
      <c r="AB4719" t="str">
        <f>IFERROR(_xlfn.XLOOKUP($B4719,enrollment!$A$2:$A$801,enrollment!$I$2:$I$801),"")</f>
        <v>TN</v>
      </c>
      <c r="AC4719">
        <f>IFERROR(_xlfn.XLOOKUP($B4719,enrollment!$A$2:$A$801,enrollment!$L$2:$L$801),"")</f>
        <v>57</v>
      </c>
      <c r="AD4719" t="str" cm="1">
        <f t="array" ref="AD4719">_xlfn.IFS(AC4719="","Unknown",AC4719&lt;18,"0-17",AC4719&lt;35,"18-34",AC4719&lt;50,"35-49",AC4719&lt;65,"50-64",TRUE,"65+")</f>
        <v>50-64</v>
      </c>
      <c r="AE4719">
        <f>IFERROR(_xlfn.XLOOKUP($B4719,enrollment!$A$2:$A$801,enrollment!$O$2:$O$801),"")</f>
        <v>7890123456</v>
      </c>
      <c r="AF4719">
        <f>IFERROR(_xlfn.XLOOKUP($AE4719,providers!$B$2:$B$11,providers!$Q$2:$Q$11),"")</f>
        <v>3.9</v>
      </c>
      <c r="AG4719" s="1">
        <f t="shared" si="73"/>
        <v>45292</v>
      </c>
    </row>
    <row r="4720" spans="1:33" x14ac:dyDescent="0.25">
      <c r="A4720" t="s">
        <v>5436</v>
      </c>
      <c r="B4720" t="s">
        <v>5435</v>
      </c>
      <c r="C4720">
        <v>2345678901</v>
      </c>
      <c r="D4720">
        <v>2345678901</v>
      </c>
      <c r="E4720" s="1">
        <v>45531</v>
      </c>
      <c r="F4720" s="1">
        <v>45531</v>
      </c>
      <c r="G4720" s="1">
        <v>45560</v>
      </c>
      <c r="H4720" t="s">
        <v>28</v>
      </c>
      <c r="I4720">
        <v>23</v>
      </c>
      <c r="J4720" t="s">
        <v>29</v>
      </c>
      <c r="K4720">
        <v>99284</v>
      </c>
      <c r="O4720">
        <v>1</v>
      </c>
      <c r="P4720">
        <v>2305.84</v>
      </c>
      <c r="Q4720">
        <v>1281.02</v>
      </c>
      <c r="R4720">
        <v>1024.82</v>
      </c>
      <c r="S4720">
        <v>256.2</v>
      </c>
      <c r="T4720" t="s">
        <v>30</v>
      </c>
      <c r="X4720" t="s">
        <v>31</v>
      </c>
      <c r="Y4720" t="s">
        <v>32</v>
      </c>
      <c r="Z4720" t="s">
        <v>45</v>
      </c>
      <c r="AA4720" t="str">
        <f>IFERROR(_xlfn.XLOOKUP($J4720,avoidable_ed_reference!$A$2:$A$13,avoidable_ed_reference!$C$2:$C$13),"Not Classified")</f>
        <v>Potentially Avoidable</v>
      </c>
      <c r="AB4720" t="str">
        <f>IFERROR(_xlfn.XLOOKUP($B4720,enrollment!$A$2:$A$801,enrollment!$I$2:$I$801),"")</f>
        <v>TN</v>
      </c>
      <c r="AC4720">
        <f>IFERROR(_xlfn.XLOOKUP($B4720,enrollment!$A$2:$A$801,enrollment!$L$2:$L$801),"")</f>
        <v>57</v>
      </c>
      <c r="AD4720" t="str" cm="1">
        <f t="array" ref="AD4720">_xlfn.IFS(AC4720="","Unknown",AC4720&lt;18,"0-17",AC4720&lt;35,"18-34",AC4720&lt;50,"35-49",AC4720&lt;65,"50-64",TRUE,"65+")</f>
        <v>50-64</v>
      </c>
      <c r="AE4720">
        <f>IFERROR(_xlfn.XLOOKUP($B4720,enrollment!$A$2:$A$801,enrollment!$O$2:$O$801),"")</f>
        <v>7890123456</v>
      </c>
      <c r="AF4720">
        <f>IFERROR(_xlfn.XLOOKUP($AE4720,providers!$B$2:$B$11,providers!$Q$2:$Q$11),"")</f>
        <v>3.9</v>
      </c>
      <c r="AG4720" s="1">
        <f t="shared" si="73"/>
        <v>45505</v>
      </c>
    </row>
    <row r="4721" spans="1:33" x14ac:dyDescent="0.25">
      <c r="A4721" t="s">
        <v>5437</v>
      </c>
      <c r="B4721" t="s">
        <v>5435</v>
      </c>
      <c r="C4721">
        <v>7890123456</v>
      </c>
      <c r="D4721">
        <v>7890123456</v>
      </c>
      <c r="E4721" s="1">
        <v>45518</v>
      </c>
      <c r="F4721" s="1">
        <v>45518</v>
      </c>
      <c r="G4721" s="1">
        <v>45541</v>
      </c>
      <c r="H4721" t="s">
        <v>28</v>
      </c>
      <c r="I4721">
        <v>11</v>
      </c>
      <c r="J4721" t="s">
        <v>47</v>
      </c>
      <c r="K4721">
        <v>99213</v>
      </c>
      <c r="O4721">
        <v>1</v>
      </c>
      <c r="P4721">
        <v>167.71</v>
      </c>
      <c r="Q4721">
        <v>124.23</v>
      </c>
      <c r="R4721">
        <v>99.38</v>
      </c>
      <c r="S4721">
        <v>24.85</v>
      </c>
      <c r="T4721" t="s">
        <v>30</v>
      </c>
      <c r="X4721" t="s">
        <v>31</v>
      </c>
      <c r="Y4721" t="s">
        <v>32</v>
      </c>
      <c r="Z4721" t="s">
        <v>39</v>
      </c>
      <c r="AA4721" t="str">
        <f>IFERROR(_xlfn.XLOOKUP($J4721,avoidable_ed_reference!$A$2:$A$13,avoidable_ed_reference!$C$2:$C$13),"Not Classified")</f>
        <v>Not Classified</v>
      </c>
      <c r="AB4721" t="str">
        <f>IFERROR(_xlfn.XLOOKUP($B4721,enrollment!$A$2:$A$801,enrollment!$I$2:$I$801),"")</f>
        <v>TN</v>
      </c>
      <c r="AC4721">
        <f>IFERROR(_xlfn.XLOOKUP($B4721,enrollment!$A$2:$A$801,enrollment!$L$2:$L$801),"")</f>
        <v>57</v>
      </c>
      <c r="AD4721" t="str" cm="1">
        <f t="array" ref="AD4721">_xlfn.IFS(AC4721="","Unknown",AC4721&lt;18,"0-17",AC4721&lt;35,"18-34",AC4721&lt;50,"35-49",AC4721&lt;65,"50-64",TRUE,"65+")</f>
        <v>50-64</v>
      </c>
      <c r="AE4721">
        <f>IFERROR(_xlfn.XLOOKUP($B4721,enrollment!$A$2:$A$801,enrollment!$O$2:$O$801),"")</f>
        <v>7890123456</v>
      </c>
      <c r="AF4721">
        <f>IFERROR(_xlfn.XLOOKUP($AE4721,providers!$B$2:$B$11,providers!$Q$2:$Q$11),"")</f>
        <v>3.9</v>
      </c>
      <c r="AG4721" s="1">
        <f t="shared" si="73"/>
        <v>45505</v>
      </c>
    </row>
    <row r="4722" spans="1:33" x14ac:dyDescent="0.25">
      <c r="A4722" t="s">
        <v>5438</v>
      </c>
      <c r="B4722" t="s">
        <v>5435</v>
      </c>
      <c r="C4722">
        <v>7890123456</v>
      </c>
      <c r="D4722">
        <v>7890123456</v>
      </c>
      <c r="E4722" s="1">
        <v>45460</v>
      </c>
      <c r="F4722" s="1">
        <v>45460</v>
      </c>
      <c r="G4722" s="1">
        <v>45491</v>
      </c>
      <c r="H4722" t="s">
        <v>28</v>
      </c>
      <c r="I4722">
        <v>11</v>
      </c>
      <c r="J4722" t="s">
        <v>38</v>
      </c>
      <c r="K4722">
        <v>99213</v>
      </c>
      <c r="O4722">
        <v>1</v>
      </c>
      <c r="P4722">
        <v>210.13</v>
      </c>
      <c r="Q4722">
        <v>155.65</v>
      </c>
      <c r="R4722">
        <v>124.52</v>
      </c>
      <c r="S4722">
        <v>31.13</v>
      </c>
      <c r="T4722" t="s">
        <v>30</v>
      </c>
      <c r="X4722" t="s">
        <v>31</v>
      </c>
      <c r="Y4722" t="s">
        <v>32</v>
      </c>
      <c r="Z4722" t="s">
        <v>39</v>
      </c>
      <c r="AA4722" t="str">
        <f>IFERROR(_xlfn.XLOOKUP($J4722,avoidable_ed_reference!$A$2:$A$13,avoidable_ed_reference!$C$2:$C$13),"Not Classified")</f>
        <v>Not Classified</v>
      </c>
      <c r="AB4722" t="str">
        <f>IFERROR(_xlfn.XLOOKUP($B4722,enrollment!$A$2:$A$801,enrollment!$I$2:$I$801),"")</f>
        <v>TN</v>
      </c>
      <c r="AC4722">
        <f>IFERROR(_xlfn.XLOOKUP($B4722,enrollment!$A$2:$A$801,enrollment!$L$2:$L$801),"")</f>
        <v>57</v>
      </c>
      <c r="AD4722" t="str" cm="1">
        <f t="array" ref="AD4722">_xlfn.IFS(AC4722="","Unknown",AC4722&lt;18,"0-17",AC4722&lt;35,"18-34",AC4722&lt;50,"35-49",AC4722&lt;65,"50-64",TRUE,"65+")</f>
        <v>50-64</v>
      </c>
      <c r="AE4722">
        <f>IFERROR(_xlfn.XLOOKUP($B4722,enrollment!$A$2:$A$801,enrollment!$O$2:$O$801),"")</f>
        <v>7890123456</v>
      </c>
      <c r="AF4722">
        <f>IFERROR(_xlfn.XLOOKUP($AE4722,providers!$B$2:$B$11,providers!$Q$2:$Q$11),"")</f>
        <v>3.9</v>
      </c>
      <c r="AG4722" s="1">
        <f t="shared" si="73"/>
        <v>45444</v>
      </c>
    </row>
    <row r="4723" spans="1:33" x14ac:dyDescent="0.25">
      <c r="A4723" t="s">
        <v>5439</v>
      </c>
      <c r="B4723" t="s">
        <v>5435</v>
      </c>
      <c r="C4723">
        <v>3456789012</v>
      </c>
      <c r="D4723">
        <v>3456789012</v>
      </c>
      <c r="E4723" s="1">
        <v>45446</v>
      </c>
      <c r="F4723" s="1">
        <v>45446</v>
      </c>
      <c r="G4723" s="1">
        <v>45472</v>
      </c>
      <c r="H4723" t="s">
        <v>67</v>
      </c>
      <c r="I4723">
        <v>21</v>
      </c>
      <c r="J4723" t="s">
        <v>80</v>
      </c>
      <c r="K4723">
        <v>99223</v>
      </c>
      <c r="O4723">
        <v>1</v>
      </c>
      <c r="P4723">
        <v>22570.25</v>
      </c>
      <c r="Q4723">
        <v>14561.45</v>
      </c>
      <c r="R4723">
        <v>11649.16</v>
      </c>
      <c r="S4723">
        <v>2912.29</v>
      </c>
      <c r="T4723" t="s">
        <v>30</v>
      </c>
      <c r="V4723">
        <v>1</v>
      </c>
      <c r="W4723" s="2" t="s">
        <v>68</v>
      </c>
      <c r="X4723" t="s">
        <v>31</v>
      </c>
      <c r="Y4723" t="s">
        <v>32</v>
      </c>
      <c r="Z4723" t="s">
        <v>69</v>
      </c>
      <c r="AA4723" t="str">
        <f>IFERROR(_xlfn.XLOOKUP($J4723,avoidable_ed_reference!$A$2:$A$13,avoidable_ed_reference!$C$2:$C$13),"Not Classified")</f>
        <v>Non-Avoidable</v>
      </c>
      <c r="AB4723" t="str">
        <f>IFERROR(_xlfn.XLOOKUP($B4723,enrollment!$A$2:$A$801,enrollment!$I$2:$I$801),"")</f>
        <v>TN</v>
      </c>
      <c r="AC4723">
        <f>IFERROR(_xlfn.XLOOKUP($B4723,enrollment!$A$2:$A$801,enrollment!$L$2:$L$801),"")</f>
        <v>57</v>
      </c>
      <c r="AD4723" t="str" cm="1">
        <f t="array" ref="AD4723">_xlfn.IFS(AC4723="","Unknown",AC4723&lt;18,"0-17",AC4723&lt;35,"18-34",AC4723&lt;50,"35-49",AC4723&lt;65,"50-64",TRUE,"65+")</f>
        <v>50-64</v>
      </c>
      <c r="AE4723">
        <f>IFERROR(_xlfn.XLOOKUP($B4723,enrollment!$A$2:$A$801,enrollment!$O$2:$O$801),"")</f>
        <v>7890123456</v>
      </c>
      <c r="AF4723">
        <f>IFERROR(_xlfn.XLOOKUP($AE4723,providers!$B$2:$B$11,providers!$Q$2:$Q$11),"")</f>
        <v>3.9</v>
      </c>
      <c r="AG4723" s="1">
        <f t="shared" si="73"/>
        <v>45444</v>
      </c>
    </row>
    <row r="4724" spans="1:33" x14ac:dyDescent="0.25">
      <c r="A4724" t="s">
        <v>5440</v>
      </c>
      <c r="B4724" t="s">
        <v>5435</v>
      </c>
      <c r="C4724">
        <v>6789012345</v>
      </c>
      <c r="D4724">
        <v>6789012345</v>
      </c>
      <c r="E4724" s="1">
        <v>45317</v>
      </c>
      <c r="F4724" s="1">
        <v>45317</v>
      </c>
      <c r="G4724" s="1">
        <v>45338</v>
      </c>
      <c r="H4724" t="s">
        <v>28</v>
      </c>
      <c r="I4724">
        <v>23</v>
      </c>
      <c r="J4724" t="s">
        <v>91</v>
      </c>
      <c r="K4724">
        <v>99284</v>
      </c>
      <c r="O4724">
        <v>1</v>
      </c>
      <c r="P4724">
        <v>2512.31</v>
      </c>
      <c r="Q4724">
        <v>1395.73</v>
      </c>
      <c r="R4724">
        <v>1116.58</v>
      </c>
      <c r="S4724">
        <v>279.14999999999998</v>
      </c>
      <c r="T4724" t="s">
        <v>30</v>
      </c>
      <c r="X4724" t="s">
        <v>31</v>
      </c>
      <c r="Y4724" t="s">
        <v>32</v>
      </c>
      <c r="Z4724" t="s">
        <v>45</v>
      </c>
      <c r="AA4724" t="str">
        <f>IFERROR(_xlfn.XLOOKUP($J4724,avoidable_ed_reference!$A$2:$A$13,avoidable_ed_reference!$C$2:$C$13),"Not Classified")</f>
        <v>Avoidable</v>
      </c>
      <c r="AB4724" t="str">
        <f>IFERROR(_xlfn.XLOOKUP($B4724,enrollment!$A$2:$A$801,enrollment!$I$2:$I$801),"")</f>
        <v>TN</v>
      </c>
      <c r="AC4724">
        <f>IFERROR(_xlfn.XLOOKUP($B4724,enrollment!$A$2:$A$801,enrollment!$L$2:$L$801),"")</f>
        <v>57</v>
      </c>
      <c r="AD4724" t="str" cm="1">
        <f t="array" ref="AD4724">_xlfn.IFS(AC4724="","Unknown",AC4724&lt;18,"0-17",AC4724&lt;35,"18-34",AC4724&lt;50,"35-49",AC4724&lt;65,"50-64",TRUE,"65+")</f>
        <v>50-64</v>
      </c>
      <c r="AE4724">
        <f>IFERROR(_xlfn.XLOOKUP($B4724,enrollment!$A$2:$A$801,enrollment!$O$2:$O$801),"")</f>
        <v>7890123456</v>
      </c>
      <c r="AF4724">
        <f>IFERROR(_xlfn.XLOOKUP($AE4724,providers!$B$2:$B$11,providers!$Q$2:$Q$11),"")</f>
        <v>3.9</v>
      </c>
      <c r="AG4724" s="1">
        <f t="shared" si="73"/>
        <v>45292</v>
      </c>
    </row>
    <row r="4725" spans="1:33" x14ac:dyDescent="0.25">
      <c r="A4725" t="s">
        <v>5441</v>
      </c>
      <c r="B4725" t="s">
        <v>5435</v>
      </c>
      <c r="C4725">
        <v>9012345678</v>
      </c>
      <c r="D4725">
        <v>9012345678</v>
      </c>
      <c r="E4725" s="1">
        <v>45329</v>
      </c>
      <c r="F4725" s="1">
        <v>45329</v>
      </c>
      <c r="G4725" s="1">
        <v>45350</v>
      </c>
      <c r="H4725" t="s">
        <v>59</v>
      </c>
      <c r="J4725" t="s">
        <v>60</v>
      </c>
      <c r="L4725" s="2" t="s">
        <v>82</v>
      </c>
      <c r="M4725" t="s">
        <v>83</v>
      </c>
      <c r="N4725" t="s">
        <v>84</v>
      </c>
      <c r="O4725">
        <v>1</v>
      </c>
      <c r="P4725">
        <v>1043.1199999999999</v>
      </c>
      <c r="Q4725">
        <v>948.29</v>
      </c>
      <c r="R4725">
        <v>758.63</v>
      </c>
      <c r="S4725">
        <v>189.66</v>
      </c>
      <c r="T4725" t="s">
        <v>30</v>
      </c>
      <c r="X4725" t="s">
        <v>31</v>
      </c>
      <c r="Y4725" t="s">
        <v>32</v>
      </c>
      <c r="Z4725" t="s">
        <v>64</v>
      </c>
      <c r="AA4725" t="str">
        <f>IFERROR(_xlfn.XLOOKUP($J4725,avoidable_ed_reference!$A$2:$A$13,avoidable_ed_reference!$C$2:$C$13),"Not Classified")</f>
        <v>Not Classified</v>
      </c>
      <c r="AB4725" t="str">
        <f>IFERROR(_xlfn.XLOOKUP($B4725,enrollment!$A$2:$A$801,enrollment!$I$2:$I$801),"")</f>
        <v>TN</v>
      </c>
      <c r="AC4725">
        <f>IFERROR(_xlfn.XLOOKUP($B4725,enrollment!$A$2:$A$801,enrollment!$L$2:$L$801),"")</f>
        <v>57</v>
      </c>
      <c r="AD4725" t="str" cm="1">
        <f t="array" ref="AD4725">_xlfn.IFS(AC4725="","Unknown",AC4725&lt;18,"0-17",AC4725&lt;35,"18-34",AC4725&lt;50,"35-49",AC4725&lt;65,"50-64",TRUE,"65+")</f>
        <v>50-64</v>
      </c>
      <c r="AE4725">
        <f>IFERROR(_xlfn.XLOOKUP($B4725,enrollment!$A$2:$A$801,enrollment!$O$2:$O$801),"")</f>
        <v>7890123456</v>
      </c>
      <c r="AF4725">
        <f>IFERROR(_xlfn.XLOOKUP($AE4725,providers!$B$2:$B$11,providers!$Q$2:$Q$11),"")</f>
        <v>3.9</v>
      </c>
      <c r="AG4725" s="1">
        <f t="shared" si="73"/>
        <v>45323</v>
      </c>
    </row>
    <row r="4726" spans="1:33" x14ac:dyDescent="0.25">
      <c r="A4726" t="s">
        <v>5442</v>
      </c>
      <c r="B4726" t="s">
        <v>5443</v>
      </c>
      <c r="C4726">
        <v>8901234567</v>
      </c>
      <c r="D4726">
        <v>8901234567</v>
      </c>
      <c r="E4726" s="1">
        <v>45446</v>
      </c>
      <c r="F4726" s="1">
        <v>45446</v>
      </c>
      <c r="G4726" s="1">
        <v>45475</v>
      </c>
      <c r="H4726" t="s">
        <v>28</v>
      </c>
      <c r="I4726">
        <v>11</v>
      </c>
      <c r="J4726" t="s">
        <v>35</v>
      </c>
      <c r="K4726">
        <v>99213</v>
      </c>
      <c r="O4726">
        <v>1</v>
      </c>
      <c r="P4726">
        <v>162.78</v>
      </c>
      <c r="Q4726">
        <v>120.58</v>
      </c>
      <c r="R4726">
        <v>96.46</v>
      </c>
      <c r="S4726">
        <v>24.12</v>
      </c>
      <c r="T4726" t="s">
        <v>30</v>
      </c>
      <c r="X4726" t="s">
        <v>31</v>
      </c>
      <c r="Y4726" t="s">
        <v>32</v>
      </c>
      <c r="Z4726" t="s">
        <v>39</v>
      </c>
      <c r="AA4726" t="str">
        <f>IFERROR(_xlfn.XLOOKUP($J4726,avoidable_ed_reference!$A$2:$A$13,avoidable_ed_reference!$C$2:$C$13),"Not Classified")</f>
        <v>Avoidable</v>
      </c>
      <c r="AB4726" t="str">
        <f>IFERROR(_xlfn.XLOOKUP($B4726,enrollment!$A$2:$A$801,enrollment!$I$2:$I$801),"")</f>
        <v>GA</v>
      </c>
      <c r="AC4726">
        <f>IFERROR(_xlfn.XLOOKUP($B4726,enrollment!$A$2:$A$801,enrollment!$L$2:$L$801),"")</f>
        <v>75</v>
      </c>
      <c r="AD4726" t="str" cm="1">
        <f t="array" ref="AD4726">_xlfn.IFS(AC4726="","Unknown",AC4726&lt;18,"0-17",AC4726&lt;35,"18-34",AC4726&lt;50,"35-49",AC4726&lt;65,"50-64",TRUE,"65+")</f>
        <v>65+</v>
      </c>
      <c r="AE4726">
        <f>IFERROR(_xlfn.XLOOKUP($B4726,enrollment!$A$2:$A$801,enrollment!$O$2:$O$801),"")</f>
        <v>8901234567</v>
      </c>
      <c r="AF4726">
        <f>IFERROR(_xlfn.XLOOKUP($AE4726,providers!$B$2:$B$11,providers!$Q$2:$Q$11),"")</f>
        <v>3.7</v>
      </c>
      <c r="AG4726" s="1">
        <f t="shared" si="73"/>
        <v>45444</v>
      </c>
    </row>
    <row r="4727" spans="1:33" x14ac:dyDescent="0.25">
      <c r="A4727" t="s">
        <v>5444</v>
      </c>
      <c r="B4727" t="s">
        <v>5443</v>
      </c>
      <c r="C4727">
        <v>7890123456</v>
      </c>
      <c r="D4727">
        <v>7890123456</v>
      </c>
      <c r="E4727" s="1">
        <v>45453</v>
      </c>
      <c r="F4727" s="1">
        <v>45453</v>
      </c>
      <c r="G4727" s="1">
        <v>45484</v>
      </c>
      <c r="H4727" t="s">
        <v>28</v>
      </c>
      <c r="I4727">
        <v>23</v>
      </c>
      <c r="J4727" t="s">
        <v>80</v>
      </c>
      <c r="K4727">
        <v>99284</v>
      </c>
      <c r="O4727">
        <v>1</v>
      </c>
      <c r="P4727">
        <v>1555.07</v>
      </c>
      <c r="Q4727">
        <v>863.93</v>
      </c>
      <c r="R4727">
        <v>691.14</v>
      </c>
      <c r="S4727">
        <v>172.79</v>
      </c>
      <c r="T4727" t="s">
        <v>30</v>
      </c>
      <c r="X4727" t="s">
        <v>31</v>
      </c>
      <c r="Y4727" t="s">
        <v>32</v>
      </c>
      <c r="Z4727" t="s">
        <v>45</v>
      </c>
      <c r="AA4727" t="str">
        <f>IFERROR(_xlfn.XLOOKUP($J4727,avoidable_ed_reference!$A$2:$A$13,avoidable_ed_reference!$C$2:$C$13),"Not Classified")</f>
        <v>Non-Avoidable</v>
      </c>
      <c r="AB4727" t="str">
        <f>IFERROR(_xlfn.XLOOKUP($B4727,enrollment!$A$2:$A$801,enrollment!$I$2:$I$801),"")</f>
        <v>GA</v>
      </c>
      <c r="AC4727">
        <f>IFERROR(_xlfn.XLOOKUP($B4727,enrollment!$A$2:$A$801,enrollment!$L$2:$L$801),"")</f>
        <v>75</v>
      </c>
      <c r="AD4727" t="str" cm="1">
        <f t="array" ref="AD4727">_xlfn.IFS(AC4727="","Unknown",AC4727&lt;18,"0-17",AC4727&lt;35,"18-34",AC4727&lt;50,"35-49",AC4727&lt;65,"50-64",TRUE,"65+")</f>
        <v>65+</v>
      </c>
      <c r="AE4727">
        <f>IFERROR(_xlfn.XLOOKUP($B4727,enrollment!$A$2:$A$801,enrollment!$O$2:$O$801),"")</f>
        <v>8901234567</v>
      </c>
      <c r="AF4727">
        <f>IFERROR(_xlfn.XLOOKUP($AE4727,providers!$B$2:$B$11,providers!$Q$2:$Q$11),"")</f>
        <v>3.7</v>
      </c>
      <c r="AG4727" s="1">
        <f t="shared" si="73"/>
        <v>45444</v>
      </c>
    </row>
    <row r="4728" spans="1:33" x14ac:dyDescent="0.25">
      <c r="A4728" t="s">
        <v>5445</v>
      </c>
      <c r="B4728" t="s">
        <v>5443</v>
      </c>
      <c r="C4728">
        <v>8901234567</v>
      </c>
      <c r="D4728">
        <v>8901234567</v>
      </c>
      <c r="E4728" s="1">
        <v>45304</v>
      </c>
      <c r="F4728" s="1">
        <v>45304</v>
      </c>
      <c r="G4728" s="1">
        <v>45323</v>
      </c>
      <c r="H4728" t="s">
        <v>28</v>
      </c>
      <c r="I4728">
        <v>11</v>
      </c>
      <c r="J4728" t="s">
        <v>35</v>
      </c>
      <c r="K4728">
        <v>99213</v>
      </c>
      <c r="O4728">
        <v>1</v>
      </c>
      <c r="P4728">
        <v>209.7</v>
      </c>
      <c r="Q4728">
        <v>155.33000000000001</v>
      </c>
      <c r="R4728">
        <v>124.26</v>
      </c>
      <c r="S4728">
        <v>31.07</v>
      </c>
      <c r="T4728" t="s">
        <v>30</v>
      </c>
      <c r="X4728" t="s">
        <v>31</v>
      </c>
      <c r="Y4728" t="s">
        <v>32</v>
      </c>
      <c r="Z4728" t="s">
        <v>39</v>
      </c>
      <c r="AA4728" t="str">
        <f>IFERROR(_xlfn.XLOOKUP($J4728,avoidable_ed_reference!$A$2:$A$13,avoidable_ed_reference!$C$2:$C$13),"Not Classified")</f>
        <v>Avoidable</v>
      </c>
      <c r="AB4728" t="str">
        <f>IFERROR(_xlfn.XLOOKUP($B4728,enrollment!$A$2:$A$801,enrollment!$I$2:$I$801),"")</f>
        <v>GA</v>
      </c>
      <c r="AC4728">
        <f>IFERROR(_xlfn.XLOOKUP($B4728,enrollment!$A$2:$A$801,enrollment!$L$2:$L$801),"")</f>
        <v>75</v>
      </c>
      <c r="AD4728" t="str" cm="1">
        <f t="array" ref="AD4728">_xlfn.IFS(AC4728="","Unknown",AC4728&lt;18,"0-17",AC4728&lt;35,"18-34",AC4728&lt;50,"35-49",AC4728&lt;65,"50-64",TRUE,"65+")</f>
        <v>65+</v>
      </c>
      <c r="AE4728">
        <f>IFERROR(_xlfn.XLOOKUP($B4728,enrollment!$A$2:$A$801,enrollment!$O$2:$O$801),"")</f>
        <v>8901234567</v>
      </c>
      <c r="AF4728">
        <f>IFERROR(_xlfn.XLOOKUP($AE4728,providers!$B$2:$B$11,providers!$Q$2:$Q$11),"")</f>
        <v>3.7</v>
      </c>
      <c r="AG4728" s="1">
        <f t="shared" si="73"/>
        <v>45292</v>
      </c>
    </row>
    <row r="4729" spans="1:33" x14ac:dyDescent="0.25">
      <c r="A4729" t="s">
        <v>5446</v>
      </c>
      <c r="B4729" t="s">
        <v>5443</v>
      </c>
      <c r="C4729">
        <v>8901234567</v>
      </c>
      <c r="D4729">
        <v>8901234567</v>
      </c>
      <c r="E4729" s="1">
        <v>45367</v>
      </c>
      <c r="F4729" s="1">
        <v>45367</v>
      </c>
      <c r="G4729" s="1">
        <v>45390</v>
      </c>
      <c r="H4729" t="s">
        <v>28</v>
      </c>
      <c r="I4729">
        <v>11</v>
      </c>
      <c r="J4729" t="s">
        <v>47</v>
      </c>
      <c r="K4729">
        <v>99213</v>
      </c>
      <c r="O4729">
        <v>1</v>
      </c>
      <c r="P4729">
        <v>168.59</v>
      </c>
      <c r="Q4729">
        <v>124.88</v>
      </c>
      <c r="R4729">
        <v>99.9</v>
      </c>
      <c r="S4729">
        <v>24.98</v>
      </c>
      <c r="T4729" t="s">
        <v>30</v>
      </c>
      <c r="X4729" t="s">
        <v>31</v>
      </c>
      <c r="Y4729" t="s">
        <v>32</v>
      </c>
      <c r="Z4729" t="s">
        <v>39</v>
      </c>
      <c r="AA4729" t="str">
        <f>IFERROR(_xlfn.XLOOKUP($J4729,avoidable_ed_reference!$A$2:$A$13,avoidable_ed_reference!$C$2:$C$13),"Not Classified")</f>
        <v>Not Classified</v>
      </c>
      <c r="AB4729" t="str">
        <f>IFERROR(_xlfn.XLOOKUP($B4729,enrollment!$A$2:$A$801,enrollment!$I$2:$I$801),"")</f>
        <v>GA</v>
      </c>
      <c r="AC4729">
        <f>IFERROR(_xlfn.XLOOKUP($B4729,enrollment!$A$2:$A$801,enrollment!$L$2:$L$801),"")</f>
        <v>75</v>
      </c>
      <c r="AD4729" t="str" cm="1">
        <f t="array" ref="AD4729">_xlfn.IFS(AC4729="","Unknown",AC4729&lt;18,"0-17",AC4729&lt;35,"18-34",AC4729&lt;50,"35-49",AC4729&lt;65,"50-64",TRUE,"65+")</f>
        <v>65+</v>
      </c>
      <c r="AE4729">
        <f>IFERROR(_xlfn.XLOOKUP($B4729,enrollment!$A$2:$A$801,enrollment!$O$2:$O$801),"")</f>
        <v>8901234567</v>
      </c>
      <c r="AF4729">
        <f>IFERROR(_xlfn.XLOOKUP($AE4729,providers!$B$2:$B$11,providers!$Q$2:$Q$11),"")</f>
        <v>3.7</v>
      </c>
      <c r="AG4729" s="1">
        <f t="shared" si="73"/>
        <v>45352</v>
      </c>
    </row>
    <row r="4730" spans="1:33" x14ac:dyDescent="0.25">
      <c r="A4730" t="s">
        <v>5447</v>
      </c>
      <c r="B4730" t="s">
        <v>5443</v>
      </c>
      <c r="C4730">
        <v>8901234567</v>
      </c>
      <c r="D4730">
        <v>8901234567</v>
      </c>
      <c r="E4730" s="1">
        <v>45423</v>
      </c>
      <c r="F4730" s="1">
        <v>45423</v>
      </c>
      <c r="G4730" s="1">
        <v>45440</v>
      </c>
      <c r="H4730" t="s">
        <v>28</v>
      </c>
      <c r="I4730">
        <v>23</v>
      </c>
      <c r="J4730" t="s">
        <v>80</v>
      </c>
      <c r="K4730">
        <v>99284</v>
      </c>
      <c r="O4730">
        <v>1</v>
      </c>
      <c r="P4730">
        <v>1822.64</v>
      </c>
      <c r="Q4730">
        <v>1012.58</v>
      </c>
      <c r="R4730">
        <v>810.06</v>
      </c>
      <c r="S4730">
        <v>202.52</v>
      </c>
      <c r="T4730" t="s">
        <v>30</v>
      </c>
      <c r="X4730" t="s">
        <v>31</v>
      </c>
      <c r="Y4730" t="s">
        <v>32</v>
      </c>
      <c r="Z4730" t="s">
        <v>45</v>
      </c>
      <c r="AA4730" t="str">
        <f>IFERROR(_xlfn.XLOOKUP($J4730,avoidable_ed_reference!$A$2:$A$13,avoidable_ed_reference!$C$2:$C$13),"Not Classified")</f>
        <v>Non-Avoidable</v>
      </c>
      <c r="AB4730" t="str">
        <f>IFERROR(_xlfn.XLOOKUP($B4730,enrollment!$A$2:$A$801,enrollment!$I$2:$I$801),"")</f>
        <v>GA</v>
      </c>
      <c r="AC4730">
        <f>IFERROR(_xlfn.XLOOKUP($B4730,enrollment!$A$2:$A$801,enrollment!$L$2:$L$801),"")</f>
        <v>75</v>
      </c>
      <c r="AD4730" t="str" cm="1">
        <f t="array" ref="AD4730">_xlfn.IFS(AC4730="","Unknown",AC4730&lt;18,"0-17",AC4730&lt;35,"18-34",AC4730&lt;50,"35-49",AC4730&lt;65,"50-64",TRUE,"65+")</f>
        <v>65+</v>
      </c>
      <c r="AE4730">
        <f>IFERROR(_xlfn.XLOOKUP($B4730,enrollment!$A$2:$A$801,enrollment!$O$2:$O$801),"")</f>
        <v>8901234567</v>
      </c>
      <c r="AF4730">
        <f>IFERROR(_xlfn.XLOOKUP($AE4730,providers!$B$2:$B$11,providers!$Q$2:$Q$11),"")</f>
        <v>3.7</v>
      </c>
      <c r="AG4730" s="1">
        <f t="shared" si="73"/>
        <v>45413</v>
      </c>
    </row>
    <row r="4731" spans="1:33" x14ac:dyDescent="0.25">
      <c r="A4731" t="s">
        <v>5448</v>
      </c>
      <c r="B4731" t="s">
        <v>5443</v>
      </c>
      <c r="C4731">
        <v>5678901234</v>
      </c>
      <c r="D4731">
        <v>5678901234</v>
      </c>
      <c r="E4731" s="1">
        <v>45527</v>
      </c>
      <c r="F4731" s="1">
        <v>45527</v>
      </c>
      <c r="G4731" s="1">
        <v>45561</v>
      </c>
      <c r="H4731" t="s">
        <v>28</v>
      </c>
      <c r="I4731">
        <v>20</v>
      </c>
      <c r="J4731" t="s">
        <v>35</v>
      </c>
      <c r="K4731">
        <v>99213</v>
      </c>
      <c r="O4731">
        <v>1</v>
      </c>
      <c r="P4731">
        <v>188.68</v>
      </c>
      <c r="Q4731">
        <v>145.13999999999999</v>
      </c>
      <c r="R4731">
        <v>116.11</v>
      </c>
      <c r="S4731">
        <v>29.03</v>
      </c>
      <c r="T4731" t="s">
        <v>30</v>
      </c>
      <c r="X4731" t="s">
        <v>31</v>
      </c>
      <c r="Y4731" t="s">
        <v>32</v>
      </c>
      <c r="Z4731" t="s">
        <v>36</v>
      </c>
      <c r="AA4731" t="str">
        <f>IFERROR(_xlfn.XLOOKUP($J4731,avoidable_ed_reference!$A$2:$A$13,avoidable_ed_reference!$C$2:$C$13),"Not Classified")</f>
        <v>Avoidable</v>
      </c>
      <c r="AB4731" t="str">
        <f>IFERROR(_xlfn.XLOOKUP($B4731,enrollment!$A$2:$A$801,enrollment!$I$2:$I$801),"")</f>
        <v>GA</v>
      </c>
      <c r="AC4731">
        <f>IFERROR(_xlfn.XLOOKUP($B4731,enrollment!$A$2:$A$801,enrollment!$L$2:$L$801),"")</f>
        <v>75</v>
      </c>
      <c r="AD4731" t="str" cm="1">
        <f t="array" ref="AD4731">_xlfn.IFS(AC4731="","Unknown",AC4731&lt;18,"0-17",AC4731&lt;35,"18-34",AC4731&lt;50,"35-49",AC4731&lt;65,"50-64",TRUE,"65+")</f>
        <v>65+</v>
      </c>
      <c r="AE4731">
        <f>IFERROR(_xlfn.XLOOKUP($B4731,enrollment!$A$2:$A$801,enrollment!$O$2:$O$801),"")</f>
        <v>8901234567</v>
      </c>
      <c r="AF4731">
        <f>IFERROR(_xlfn.XLOOKUP($AE4731,providers!$B$2:$B$11,providers!$Q$2:$Q$11),"")</f>
        <v>3.7</v>
      </c>
      <c r="AG4731" s="1">
        <f t="shared" si="73"/>
        <v>45505</v>
      </c>
    </row>
    <row r="4732" spans="1:33" x14ac:dyDescent="0.25">
      <c r="A4732" t="s">
        <v>5449</v>
      </c>
      <c r="B4732" t="s">
        <v>5443</v>
      </c>
      <c r="C4732">
        <v>8901234567</v>
      </c>
      <c r="D4732">
        <v>8901234567</v>
      </c>
      <c r="E4732" s="1">
        <v>45609</v>
      </c>
      <c r="F4732" s="1">
        <v>45609</v>
      </c>
      <c r="G4732" s="1">
        <v>45625</v>
      </c>
      <c r="H4732" t="s">
        <v>28</v>
      </c>
      <c r="I4732">
        <v>11</v>
      </c>
      <c r="J4732" t="s">
        <v>38</v>
      </c>
      <c r="K4732">
        <v>99213</v>
      </c>
      <c r="O4732">
        <v>1</v>
      </c>
      <c r="P4732">
        <v>191.38</v>
      </c>
      <c r="Q4732">
        <v>141.76</v>
      </c>
      <c r="R4732">
        <v>113.41</v>
      </c>
      <c r="S4732">
        <v>28.35</v>
      </c>
      <c r="T4732" t="s">
        <v>30</v>
      </c>
      <c r="X4732" t="s">
        <v>31</v>
      </c>
      <c r="Y4732" t="s">
        <v>32</v>
      </c>
      <c r="Z4732" t="s">
        <v>39</v>
      </c>
      <c r="AA4732" t="str">
        <f>IFERROR(_xlfn.XLOOKUP($J4732,avoidable_ed_reference!$A$2:$A$13,avoidable_ed_reference!$C$2:$C$13),"Not Classified")</f>
        <v>Not Classified</v>
      </c>
      <c r="AB4732" t="str">
        <f>IFERROR(_xlfn.XLOOKUP($B4732,enrollment!$A$2:$A$801,enrollment!$I$2:$I$801),"")</f>
        <v>GA</v>
      </c>
      <c r="AC4732">
        <f>IFERROR(_xlfn.XLOOKUP($B4732,enrollment!$A$2:$A$801,enrollment!$L$2:$L$801),"")</f>
        <v>75</v>
      </c>
      <c r="AD4732" t="str" cm="1">
        <f t="array" ref="AD4732">_xlfn.IFS(AC4732="","Unknown",AC4732&lt;18,"0-17",AC4732&lt;35,"18-34",AC4732&lt;50,"35-49",AC4732&lt;65,"50-64",TRUE,"65+")</f>
        <v>65+</v>
      </c>
      <c r="AE4732">
        <f>IFERROR(_xlfn.XLOOKUP($B4732,enrollment!$A$2:$A$801,enrollment!$O$2:$O$801),"")</f>
        <v>8901234567</v>
      </c>
      <c r="AF4732">
        <f>IFERROR(_xlfn.XLOOKUP($AE4732,providers!$B$2:$B$11,providers!$Q$2:$Q$11),"")</f>
        <v>3.7</v>
      </c>
      <c r="AG4732" s="1">
        <f t="shared" si="73"/>
        <v>45597</v>
      </c>
    </row>
    <row r="4733" spans="1:33" x14ac:dyDescent="0.25">
      <c r="A4733" t="s">
        <v>5450</v>
      </c>
      <c r="B4733" t="s">
        <v>5451</v>
      </c>
      <c r="C4733">
        <v>2233445566</v>
      </c>
      <c r="D4733">
        <v>2233445566</v>
      </c>
      <c r="E4733" s="1">
        <v>45504</v>
      </c>
      <c r="F4733" s="1">
        <v>45504</v>
      </c>
      <c r="G4733" s="1">
        <v>45533</v>
      </c>
      <c r="H4733" t="s">
        <v>28</v>
      </c>
      <c r="I4733">
        <v>22</v>
      </c>
      <c r="J4733" t="s">
        <v>29</v>
      </c>
      <c r="K4733">
        <v>90837</v>
      </c>
      <c r="O4733">
        <v>1</v>
      </c>
      <c r="P4733">
        <v>200.16</v>
      </c>
      <c r="Q4733">
        <v>148.27000000000001</v>
      </c>
      <c r="R4733">
        <v>118.62</v>
      </c>
      <c r="S4733">
        <v>29.65</v>
      </c>
      <c r="T4733" t="s">
        <v>30</v>
      </c>
      <c r="X4733" t="s">
        <v>31</v>
      </c>
      <c r="Y4733" t="s">
        <v>32</v>
      </c>
      <c r="Z4733" t="s">
        <v>33</v>
      </c>
      <c r="AA4733" t="str">
        <f>IFERROR(_xlfn.XLOOKUP($J4733,avoidable_ed_reference!$A$2:$A$13,avoidable_ed_reference!$C$2:$C$13),"Not Classified")</f>
        <v>Potentially Avoidable</v>
      </c>
      <c r="AB4733" t="str">
        <f>IFERROR(_xlfn.XLOOKUP($B4733,enrollment!$A$2:$A$801,enrollment!$I$2:$I$801),"")</f>
        <v>GA</v>
      </c>
      <c r="AC4733">
        <f>IFERROR(_xlfn.XLOOKUP($B4733,enrollment!$A$2:$A$801,enrollment!$L$2:$L$801),"")</f>
        <v>30</v>
      </c>
      <c r="AD4733" t="str" cm="1">
        <f t="array" ref="AD4733">_xlfn.IFS(AC4733="","Unknown",AC4733&lt;18,"0-17",AC4733&lt;35,"18-34",AC4733&lt;50,"35-49",AC4733&lt;65,"50-64",TRUE,"65+")</f>
        <v>18-34</v>
      </c>
      <c r="AE4733">
        <f>IFERROR(_xlfn.XLOOKUP($B4733,enrollment!$A$2:$A$801,enrollment!$O$2:$O$801),"")</f>
        <v>8901234567</v>
      </c>
      <c r="AF4733">
        <f>IFERROR(_xlfn.XLOOKUP($AE4733,providers!$B$2:$B$11,providers!$Q$2:$Q$11),"")</f>
        <v>3.7</v>
      </c>
      <c r="AG4733" s="1">
        <f t="shared" si="73"/>
        <v>45474</v>
      </c>
    </row>
    <row r="4734" spans="1:33" x14ac:dyDescent="0.25">
      <c r="A4734" t="s">
        <v>5452</v>
      </c>
      <c r="B4734" t="s">
        <v>5451</v>
      </c>
      <c r="C4734">
        <v>2233445566</v>
      </c>
      <c r="D4734">
        <v>2233445566</v>
      </c>
      <c r="E4734" s="1">
        <v>45322</v>
      </c>
      <c r="F4734" s="1">
        <v>45322</v>
      </c>
      <c r="G4734" s="1">
        <v>45342</v>
      </c>
      <c r="H4734" t="s">
        <v>28</v>
      </c>
      <c r="I4734">
        <v>23</v>
      </c>
      <c r="J4734" t="s">
        <v>55</v>
      </c>
      <c r="K4734">
        <v>99284</v>
      </c>
      <c r="O4734">
        <v>1</v>
      </c>
      <c r="P4734">
        <v>1722.02</v>
      </c>
      <c r="Q4734">
        <v>956.68</v>
      </c>
      <c r="R4734">
        <v>765.34</v>
      </c>
      <c r="S4734">
        <v>191.34</v>
      </c>
      <c r="T4734" t="s">
        <v>30</v>
      </c>
      <c r="X4734" t="s">
        <v>31</v>
      </c>
      <c r="Y4734" t="s">
        <v>32</v>
      </c>
      <c r="Z4734" t="s">
        <v>45</v>
      </c>
      <c r="AA4734" t="str">
        <f>IFERROR(_xlfn.XLOOKUP($J4734,avoidable_ed_reference!$A$2:$A$13,avoidable_ed_reference!$C$2:$C$13),"Not Classified")</f>
        <v>Potentially Avoidable</v>
      </c>
      <c r="AB4734" t="str">
        <f>IFERROR(_xlfn.XLOOKUP($B4734,enrollment!$A$2:$A$801,enrollment!$I$2:$I$801),"")</f>
        <v>GA</v>
      </c>
      <c r="AC4734">
        <f>IFERROR(_xlfn.XLOOKUP($B4734,enrollment!$A$2:$A$801,enrollment!$L$2:$L$801),"")</f>
        <v>30</v>
      </c>
      <c r="AD4734" t="str" cm="1">
        <f t="array" ref="AD4734">_xlfn.IFS(AC4734="","Unknown",AC4734&lt;18,"0-17",AC4734&lt;35,"18-34",AC4734&lt;50,"35-49",AC4734&lt;65,"50-64",TRUE,"65+")</f>
        <v>18-34</v>
      </c>
      <c r="AE4734">
        <f>IFERROR(_xlfn.XLOOKUP($B4734,enrollment!$A$2:$A$801,enrollment!$O$2:$O$801),"")</f>
        <v>8901234567</v>
      </c>
      <c r="AF4734">
        <f>IFERROR(_xlfn.XLOOKUP($AE4734,providers!$B$2:$B$11,providers!$Q$2:$Q$11),"")</f>
        <v>3.7</v>
      </c>
      <c r="AG4734" s="1">
        <f t="shared" si="73"/>
        <v>45292</v>
      </c>
    </row>
    <row r="4735" spans="1:33" x14ac:dyDescent="0.25">
      <c r="A4735" t="s">
        <v>5453</v>
      </c>
      <c r="B4735" t="s">
        <v>5451</v>
      </c>
      <c r="C4735">
        <v>8901234567</v>
      </c>
      <c r="D4735">
        <v>8901234567</v>
      </c>
      <c r="E4735" s="1">
        <v>45387</v>
      </c>
      <c r="F4735" s="1">
        <v>45387</v>
      </c>
      <c r="G4735" s="1">
        <v>45421</v>
      </c>
      <c r="H4735" t="s">
        <v>28</v>
      </c>
      <c r="I4735">
        <v>11</v>
      </c>
      <c r="J4735" t="s">
        <v>47</v>
      </c>
      <c r="K4735">
        <v>99213</v>
      </c>
      <c r="O4735">
        <v>1</v>
      </c>
      <c r="P4735">
        <v>186.19</v>
      </c>
      <c r="Q4735">
        <v>137.91999999999999</v>
      </c>
      <c r="R4735">
        <v>110.34</v>
      </c>
      <c r="S4735">
        <v>27.58</v>
      </c>
      <c r="T4735" t="s">
        <v>30</v>
      </c>
      <c r="X4735" t="s">
        <v>31</v>
      </c>
      <c r="Y4735" t="s">
        <v>32</v>
      </c>
      <c r="Z4735" t="s">
        <v>39</v>
      </c>
      <c r="AA4735" t="str">
        <f>IFERROR(_xlfn.XLOOKUP($J4735,avoidable_ed_reference!$A$2:$A$13,avoidable_ed_reference!$C$2:$C$13),"Not Classified")</f>
        <v>Not Classified</v>
      </c>
      <c r="AB4735" t="str">
        <f>IFERROR(_xlfn.XLOOKUP($B4735,enrollment!$A$2:$A$801,enrollment!$I$2:$I$801),"")</f>
        <v>GA</v>
      </c>
      <c r="AC4735">
        <f>IFERROR(_xlfn.XLOOKUP($B4735,enrollment!$A$2:$A$801,enrollment!$L$2:$L$801),"")</f>
        <v>30</v>
      </c>
      <c r="AD4735" t="str" cm="1">
        <f t="array" ref="AD4735">_xlfn.IFS(AC4735="","Unknown",AC4735&lt;18,"0-17",AC4735&lt;35,"18-34",AC4735&lt;50,"35-49",AC4735&lt;65,"50-64",TRUE,"65+")</f>
        <v>18-34</v>
      </c>
      <c r="AE4735">
        <f>IFERROR(_xlfn.XLOOKUP($B4735,enrollment!$A$2:$A$801,enrollment!$O$2:$O$801),"")</f>
        <v>8901234567</v>
      </c>
      <c r="AF4735">
        <f>IFERROR(_xlfn.XLOOKUP($AE4735,providers!$B$2:$B$11,providers!$Q$2:$Q$11),"")</f>
        <v>3.7</v>
      </c>
      <c r="AG4735" s="1">
        <f t="shared" si="73"/>
        <v>45383</v>
      </c>
    </row>
    <row r="4736" spans="1:33" x14ac:dyDescent="0.25">
      <c r="A4736" t="s">
        <v>5454</v>
      </c>
      <c r="B4736" t="s">
        <v>5451</v>
      </c>
      <c r="C4736">
        <v>8901234567</v>
      </c>
      <c r="D4736">
        <v>8901234567</v>
      </c>
      <c r="E4736" s="1">
        <v>45601</v>
      </c>
      <c r="F4736" s="1">
        <v>45601</v>
      </c>
      <c r="G4736" s="1">
        <v>45623</v>
      </c>
      <c r="H4736" t="s">
        <v>28</v>
      </c>
      <c r="I4736">
        <v>11</v>
      </c>
      <c r="J4736" t="s">
        <v>38</v>
      </c>
      <c r="K4736">
        <v>99213</v>
      </c>
      <c r="O4736">
        <v>1</v>
      </c>
      <c r="P4736">
        <v>221.79</v>
      </c>
      <c r="Q4736">
        <v>164.29</v>
      </c>
      <c r="R4736">
        <v>131.43</v>
      </c>
      <c r="S4736">
        <v>32.86</v>
      </c>
      <c r="T4736" t="s">
        <v>30</v>
      </c>
      <c r="X4736" t="s">
        <v>31</v>
      </c>
      <c r="Y4736" t="s">
        <v>32</v>
      </c>
      <c r="Z4736" t="s">
        <v>39</v>
      </c>
      <c r="AA4736" t="str">
        <f>IFERROR(_xlfn.XLOOKUP($J4736,avoidable_ed_reference!$A$2:$A$13,avoidable_ed_reference!$C$2:$C$13),"Not Classified")</f>
        <v>Not Classified</v>
      </c>
      <c r="AB4736" t="str">
        <f>IFERROR(_xlfn.XLOOKUP($B4736,enrollment!$A$2:$A$801,enrollment!$I$2:$I$801),"")</f>
        <v>GA</v>
      </c>
      <c r="AC4736">
        <f>IFERROR(_xlfn.XLOOKUP($B4736,enrollment!$A$2:$A$801,enrollment!$L$2:$L$801),"")</f>
        <v>30</v>
      </c>
      <c r="AD4736" t="str" cm="1">
        <f t="array" ref="AD4736">_xlfn.IFS(AC4736="","Unknown",AC4736&lt;18,"0-17",AC4736&lt;35,"18-34",AC4736&lt;50,"35-49",AC4736&lt;65,"50-64",TRUE,"65+")</f>
        <v>18-34</v>
      </c>
      <c r="AE4736">
        <f>IFERROR(_xlfn.XLOOKUP($B4736,enrollment!$A$2:$A$801,enrollment!$O$2:$O$801),"")</f>
        <v>8901234567</v>
      </c>
      <c r="AF4736">
        <f>IFERROR(_xlfn.XLOOKUP($AE4736,providers!$B$2:$B$11,providers!$Q$2:$Q$11),"")</f>
        <v>3.7</v>
      </c>
      <c r="AG4736" s="1">
        <f t="shared" si="73"/>
        <v>45597</v>
      </c>
    </row>
    <row r="4737" spans="1:33" x14ac:dyDescent="0.25">
      <c r="A4737" t="s">
        <v>5455</v>
      </c>
      <c r="B4737" t="s">
        <v>5456</v>
      </c>
      <c r="C4737">
        <v>6789012345</v>
      </c>
      <c r="D4737">
        <v>6789012345</v>
      </c>
      <c r="E4737" s="1">
        <v>45438</v>
      </c>
      <c r="F4737" s="1">
        <v>45438</v>
      </c>
      <c r="G4737" s="1">
        <v>45468</v>
      </c>
      <c r="H4737" t="s">
        <v>28</v>
      </c>
      <c r="I4737">
        <v>11</v>
      </c>
      <c r="J4737" t="s">
        <v>35</v>
      </c>
      <c r="K4737">
        <v>99213</v>
      </c>
      <c r="O4737">
        <v>1</v>
      </c>
      <c r="P4737">
        <v>222.51</v>
      </c>
      <c r="Q4737">
        <v>164.82</v>
      </c>
      <c r="R4737">
        <v>131.86000000000001</v>
      </c>
      <c r="S4737">
        <v>32.96</v>
      </c>
      <c r="T4737" t="s">
        <v>30</v>
      </c>
      <c r="X4737" t="s">
        <v>52</v>
      </c>
      <c r="Y4737" t="s">
        <v>44</v>
      </c>
      <c r="Z4737" t="s">
        <v>39</v>
      </c>
      <c r="AA4737" t="str">
        <f>IFERROR(_xlfn.XLOOKUP($J4737,avoidable_ed_reference!$A$2:$A$13,avoidable_ed_reference!$C$2:$C$13),"Not Classified")</f>
        <v>Avoidable</v>
      </c>
      <c r="AB4737" t="str">
        <f>IFERROR(_xlfn.XLOOKUP($B4737,enrollment!$A$2:$A$801,enrollment!$I$2:$I$801),"")</f>
        <v>OH</v>
      </c>
      <c r="AC4737">
        <f>IFERROR(_xlfn.XLOOKUP($B4737,enrollment!$A$2:$A$801,enrollment!$L$2:$L$801),"")</f>
        <v>51</v>
      </c>
      <c r="AD4737" t="str" cm="1">
        <f t="array" ref="AD4737">_xlfn.IFS(AC4737="","Unknown",AC4737&lt;18,"0-17",AC4737&lt;35,"18-34",AC4737&lt;50,"35-49",AC4737&lt;65,"50-64",TRUE,"65+")</f>
        <v>50-64</v>
      </c>
      <c r="AE4737">
        <f>IFERROR(_xlfn.XLOOKUP($B4737,enrollment!$A$2:$A$801,enrollment!$O$2:$O$801),"")</f>
        <v>6789012345</v>
      </c>
      <c r="AF4737">
        <f>IFERROR(_xlfn.XLOOKUP($AE4737,providers!$B$2:$B$11,providers!$Q$2:$Q$11),"")</f>
        <v>4.0999999999999996</v>
      </c>
      <c r="AG4737" s="1">
        <f t="shared" si="73"/>
        <v>45413</v>
      </c>
    </row>
    <row r="4738" spans="1:33" x14ac:dyDescent="0.25">
      <c r="A4738" t="s">
        <v>5457</v>
      </c>
      <c r="B4738" t="s">
        <v>5456</v>
      </c>
      <c r="C4738">
        <v>3456789012</v>
      </c>
      <c r="D4738">
        <v>3456789012</v>
      </c>
      <c r="E4738" s="1">
        <v>45330</v>
      </c>
      <c r="F4738" s="1">
        <v>45330</v>
      </c>
      <c r="G4738" s="1">
        <v>45354</v>
      </c>
      <c r="H4738" t="s">
        <v>67</v>
      </c>
      <c r="I4738">
        <v>21</v>
      </c>
      <c r="J4738" t="s">
        <v>99</v>
      </c>
      <c r="K4738">
        <v>99223</v>
      </c>
      <c r="O4738">
        <v>1</v>
      </c>
      <c r="P4738">
        <v>24584.41</v>
      </c>
      <c r="Q4738">
        <v>15860.91</v>
      </c>
      <c r="R4738">
        <v>12688.73</v>
      </c>
      <c r="S4738">
        <v>3172.18</v>
      </c>
      <c r="T4738" t="s">
        <v>30</v>
      </c>
      <c r="V4738">
        <v>1</v>
      </c>
      <c r="W4738" s="2" t="s">
        <v>68</v>
      </c>
      <c r="X4738" t="s">
        <v>52</v>
      </c>
      <c r="Y4738" t="s">
        <v>44</v>
      </c>
      <c r="Z4738" t="s">
        <v>69</v>
      </c>
      <c r="AA4738" t="str">
        <f>IFERROR(_xlfn.XLOOKUP($J4738,avoidable_ed_reference!$A$2:$A$13,avoidable_ed_reference!$C$2:$C$13),"Not Classified")</f>
        <v>Not Classified</v>
      </c>
      <c r="AB4738" t="str">
        <f>IFERROR(_xlfn.XLOOKUP($B4738,enrollment!$A$2:$A$801,enrollment!$I$2:$I$801),"")</f>
        <v>OH</v>
      </c>
      <c r="AC4738">
        <f>IFERROR(_xlfn.XLOOKUP($B4738,enrollment!$A$2:$A$801,enrollment!$L$2:$L$801),"")</f>
        <v>51</v>
      </c>
      <c r="AD4738" t="str" cm="1">
        <f t="array" ref="AD4738">_xlfn.IFS(AC4738="","Unknown",AC4738&lt;18,"0-17",AC4738&lt;35,"18-34",AC4738&lt;50,"35-49",AC4738&lt;65,"50-64",TRUE,"65+")</f>
        <v>50-64</v>
      </c>
      <c r="AE4738">
        <f>IFERROR(_xlfn.XLOOKUP($B4738,enrollment!$A$2:$A$801,enrollment!$O$2:$O$801),"")</f>
        <v>6789012345</v>
      </c>
      <c r="AF4738">
        <f>IFERROR(_xlfn.XLOOKUP($AE4738,providers!$B$2:$B$11,providers!$Q$2:$Q$11),"")</f>
        <v>4.0999999999999996</v>
      </c>
      <c r="AG4738" s="1">
        <f t="shared" si="73"/>
        <v>45323</v>
      </c>
    </row>
    <row r="4739" spans="1:33" x14ac:dyDescent="0.25">
      <c r="A4739" t="s">
        <v>5458</v>
      </c>
      <c r="B4739" t="s">
        <v>5456</v>
      </c>
      <c r="C4739">
        <v>5678901234</v>
      </c>
      <c r="D4739">
        <v>5678901234</v>
      </c>
      <c r="E4739" s="1">
        <v>45299</v>
      </c>
      <c r="F4739" s="1">
        <v>45299</v>
      </c>
      <c r="G4739" s="1">
        <v>45324</v>
      </c>
      <c r="H4739" t="s">
        <v>28</v>
      </c>
      <c r="I4739">
        <v>20</v>
      </c>
      <c r="J4739" t="s">
        <v>35</v>
      </c>
      <c r="K4739">
        <v>99213</v>
      </c>
      <c r="O4739">
        <v>1</v>
      </c>
      <c r="P4739">
        <v>176.8</v>
      </c>
      <c r="Q4739">
        <v>136</v>
      </c>
      <c r="R4739">
        <v>108.8</v>
      </c>
      <c r="S4739">
        <v>27.2</v>
      </c>
      <c r="T4739" t="s">
        <v>30</v>
      </c>
      <c r="X4739" t="s">
        <v>52</v>
      </c>
      <c r="Y4739" t="s">
        <v>44</v>
      </c>
      <c r="Z4739" t="s">
        <v>36</v>
      </c>
      <c r="AA4739" t="str">
        <f>IFERROR(_xlfn.XLOOKUP($J4739,avoidable_ed_reference!$A$2:$A$13,avoidable_ed_reference!$C$2:$C$13),"Not Classified")</f>
        <v>Avoidable</v>
      </c>
      <c r="AB4739" t="str">
        <f>IFERROR(_xlfn.XLOOKUP($B4739,enrollment!$A$2:$A$801,enrollment!$I$2:$I$801),"")</f>
        <v>OH</v>
      </c>
      <c r="AC4739">
        <f>IFERROR(_xlfn.XLOOKUP($B4739,enrollment!$A$2:$A$801,enrollment!$L$2:$L$801),"")</f>
        <v>51</v>
      </c>
      <c r="AD4739" t="str" cm="1">
        <f t="array" ref="AD4739">_xlfn.IFS(AC4739="","Unknown",AC4739&lt;18,"0-17",AC4739&lt;35,"18-34",AC4739&lt;50,"35-49",AC4739&lt;65,"50-64",TRUE,"65+")</f>
        <v>50-64</v>
      </c>
      <c r="AE4739">
        <f>IFERROR(_xlfn.XLOOKUP($B4739,enrollment!$A$2:$A$801,enrollment!$O$2:$O$801),"")</f>
        <v>6789012345</v>
      </c>
      <c r="AF4739">
        <f>IFERROR(_xlfn.XLOOKUP($AE4739,providers!$B$2:$B$11,providers!$Q$2:$Q$11),"")</f>
        <v>4.0999999999999996</v>
      </c>
      <c r="AG4739" s="1">
        <f t="shared" ref="AG4739:AG4802" si="74">EOMONTH(E4739,-1)+1</f>
        <v>45292</v>
      </c>
    </row>
    <row r="4740" spans="1:33" x14ac:dyDescent="0.25">
      <c r="A4740" t="s">
        <v>5459</v>
      </c>
      <c r="B4740" t="s">
        <v>5456</v>
      </c>
      <c r="C4740">
        <v>3456789012</v>
      </c>
      <c r="D4740">
        <v>3456789012</v>
      </c>
      <c r="E4740" s="1">
        <v>45643</v>
      </c>
      <c r="F4740" s="1">
        <v>45643</v>
      </c>
      <c r="G4740" s="1">
        <v>45674</v>
      </c>
      <c r="H4740" t="s">
        <v>28</v>
      </c>
      <c r="I4740">
        <v>22</v>
      </c>
      <c r="J4740" t="s">
        <v>29</v>
      </c>
      <c r="K4740">
        <v>90837</v>
      </c>
      <c r="O4740">
        <v>1</v>
      </c>
      <c r="P4740">
        <v>194.44</v>
      </c>
      <c r="Q4740">
        <v>144.03</v>
      </c>
      <c r="R4740">
        <v>115.22</v>
      </c>
      <c r="S4740">
        <v>28.81</v>
      </c>
      <c r="T4740" t="s">
        <v>30</v>
      </c>
      <c r="X4740" t="s">
        <v>52</v>
      </c>
      <c r="Y4740" t="s">
        <v>44</v>
      </c>
      <c r="Z4740" t="s">
        <v>33</v>
      </c>
      <c r="AA4740" t="str">
        <f>IFERROR(_xlfn.XLOOKUP($J4740,avoidable_ed_reference!$A$2:$A$13,avoidable_ed_reference!$C$2:$C$13),"Not Classified")</f>
        <v>Potentially Avoidable</v>
      </c>
      <c r="AB4740" t="str">
        <f>IFERROR(_xlfn.XLOOKUP($B4740,enrollment!$A$2:$A$801,enrollment!$I$2:$I$801),"")</f>
        <v>OH</v>
      </c>
      <c r="AC4740">
        <f>IFERROR(_xlfn.XLOOKUP($B4740,enrollment!$A$2:$A$801,enrollment!$L$2:$L$801),"")</f>
        <v>51</v>
      </c>
      <c r="AD4740" t="str" cm="1">
        <f t="array" ref="AD4740">_xlfn.IFS(AC4740="","Unknown",AC4740&lt;18,"0-17",AC4740&lt;35,"18-34",AC4740&lt;50,"35-49",AC4740&lt;65,"50-64",TRUE,"65+")</f>
        <v>50-64</v>
      </c>
      <c r="AE4740">
        <f>IFERROR(_xlfn.XLOOKUP($B4740,enrollment!$A$2:$A$801,enrollment!$O$2:$O$801),"")</f>
        <v>6789012345</v>
      </c>
      <c r="AF4740">
        <f>IFERROR(_xlfn.XLOOKUP($AE4740,providers!$B$2:$B$11,providers!$Q$2:$Q$11),"")</f>
        <v>4.0999999999999996</v>
      </c>
      <c r="AG4740" s="1">
        <f t="shared" si="74"/>
        <v>45627</v>
      </c>
    </row>
    <row r="4741" spans="1:33" x14ac:dyDescent="0.25">
      <c r="A4741" t="s">
        <v>5460</v>
      </c>
      <c r="B4741" t="s">
        <v>5456</v>
      </c>
      <c r="C4741">
        <v>6789012345</v>
      </c>
      <c r="D4741">
        <v>6789012345</v>
      </c>
      <c r="E4741" s="1">
        <v>45563</v>
      </c>
      <c r="F4741" s="1">
        <v>45563</v>
      </c>
      <c r="G4741" s="1">
        <v>45585</v>
      </c>
      <c r="H4741" t="s">
        <v>28</v>
      </c>
      <c r="I4741">
        <v>11</v>
      </c>
      <c r="J4741" t="s">
        <v>35</v>
      </c>
      <c r="K4741">
        <v>99213</v>
      </c>
      <c r="O4741">
        <v>1</v>
      </c>
      <c r="P4741">
        <v>193.1</v>
      </c>
      <c r="Q4741">
        <v>143.04</v>
      </c>
      <c r="R4741">
        <v>114.43</v>
      </c>
      <c r="S4741">
        <v>28.61</v>
      </c>
      <c r="T4741" t="s">
        <v>30</v>
      </c>
      <c r="X4741" t="s">
        <v>52</v>
      </c>
      <c r="Y4741" t="s">
        <v>44</v>
      </c>
      <c r="Z4741" t="s">
        <v>39</v>
      </c>
      <c r="AA4741" t="str">
        <f>IFERROR(_xlfn.XLOOKUP($J4741,avoidable_ed_reference!$A$2:$A$13,avoidable_ed_reference!$C$2:$C$13),"Not Classified")</f>
        <v>Avoidable</v>
      </c>
      <c r="AB4741" t="str">
        <f>IFERROR(_xlfn.XLOOKUP($B4741,enrollment!$A$2:$A$801,enrollment!$I$2:$I$801),"")</f>
        <v>OH</v>
      </c>
      <c r="AC4741">
        <f>IFERROR(_xlfn.XLOOKUP($B4741,enrollment!$A$2:$A$801,enrollment!$L$2:$L$801),"")</f>
        <v>51</v>
      </c>
      <c r="AD4741" t="str" cm="1">
        <f t="array" ref="AD4741">_xlfn.IFS(AC4741="","Unknown",AC4741&lt;18,"0-17",AC4741&lt;35,"18-34",AC4741&lt;50,"35-49",AC4741&lt;65,"50-64",TRUE,"65+")</f>
        <v>50-64</v>
      </c>
      <c r="AE4741">
        <f>IFERROR(_xlfn.XLOOKUP($B4741,enrollment!$A$2:$A$801,enrollment!$O$2:$O$801),"")</f>
        <v>6789012345</v>
      </c>
      <c r="AF4741">
        <f>IFERROR(_xlfn.XLOOKUP($AE4741,providers!$B$2:$B$11,providers!$Q$2:$Q$11),"")</f>
        <v>4.0999999999999996</v>
      </c>
      <c r="AG4741" s="1">
        <f t="shared" si="74"/>
        <v>45536</v>
      </c>
    </row>
    <row r="4742" spans="1:33" x14ac:dyDescent="0.25">
      <c r="A4742" t="s">
        <v>5461</v>
      </c>
      <c r="B4742" t="s">
        <v>5462</v>
      </c>
      <c r="C4742">
        <v>6789012345</v>
      </c>
      <c r="D4742">
        <v>6789012345</v>
      </c>
      <c r="E4742" s="1">
        <v>45631</v>
      </c>
      <c r="F4742" s="1">
        <v>45631</v>
      </c>
      <c r="G4742" s="1">
        <v>45663</v>
      </c>
      <c r="H4742" t="s">
        <v>28</v>
      </c>
      <c r="I4742">
        <v>23</v>
      </c>
      <c r="J4742" t="s">
        <v>29</v>
      </c>
      <c r="K4742">
        <v>99284</v>
      </c>
      <c r="O4742">
        <v>1</v>
      </c>
      <c r="P4742">
        <v>1911.76</v>
      </c>
      <c r="Q4742">
        <v>1062.0899999999999</v>
      </c>
      <c r="R4742">
        <v>849.67</v>
      </c>
      <c r="S4742">
        <v>212.42</v>
      </c>
      <c r="T4742" t="s">
        <v>30</v>
      </c>
      <c r="X4742" t="s">
        <v>31</v>
      </c>
      <c r="Y4742" t="s">
        <v>32</v>
      </c>
      <c r="Z4742" t="s">
        <v>45</v>
      </c>
      <c r="AA4742" t="str">
        <f>IFERROR(_xlfn.XLOOKUP($J4742,avoidable_ed_reference!$A$2:$A$13,avoidable_ed_reference!$C$2:$C$13),"Not Classified")</f>
        <v>Potentially Avoidable</v>
      </c>
      <c r="AB4742" t="str">
        <f>IFERROR(_xlfn.XLOOKUP($B4742,enrollment!$A$2:$A$801,enrollment!$I$2:$I$801),"")</f>
        <v>TN</v>
      </c>
      <c r="AC4742">
        <f>IFERROR(_xlfn.XLOOKUP($B4742,enrollment!$A$2:$A$801,enrollment!$L$2:$L$801),"")</f>
        <v>74</v>
      </c>
      <c r="AD4742" t="str" cm="1">
        <f t="array" ref="AD4742">_xlfn.IFS(AC4742="","Unknown",AC4742&lt;18,"0-17",AC4742&lt;35,"18-34",AC4742&lt;50,"35-49",AC4742&lt;65,"50-64",TRUE,"65+")</f>
        <v>65+</v>
      </c>
      <c r="AE4742">
        <f>IFERROR(_xlfn.XLOOKUP($B4742,enrollment!$A$2:$A$801,enrollment!$O$2:$O$801),"")</f>
        <v>7890123456</v>
      </c>
      <c r="AF4742">
        <f>IFERROR(_xlfn.XLOOKUP($AE4742,providers!$B$2:$B$11,providers!$Q$2:$Q$11),"")</f>
        <v>3.9</v>
      </c>
      <c r="AG4742" s="1">
        <f t="shared" si="74"/>
        <v>45627</v>
      </c>
    </row>
    <row r="4743" spans="1:33" x14ac:dyDescent="0.25">
      <c r="A4743" t="s">
        <v>5463</v>
      </c>
      <c r="B4743" t="s">
        <v>5462</v>
      </c>
      <c r="C4743">
        <v>7890123456</v>
      </c>
      <c r="D4743">
        <v>7890123456</v>
      </c>
      <c r="E4743" s="1">
        <v>45392</v>
      </c>
      <c r="F4743" s="1">
        <v>45392</v>
      </c>
      <c r="G4743" s="1">
        <v>45426</v>
      </c>
      <c r="H4743" t="s">
        <v>28</v>
      </c>
      <c r="I4743">
        <v>11</v>
      </c>
      <c r="J4743" t="s">
        <v>47</v>
      </c>
      <c r="K4743">
        <v>99213</v>
      </c>
      <c r="O4743">
        <v>1</v>
      </c>
      <c r="P4743">
        <v>186.89</v>
      </c>
      <c r="Q4743">
        <v>138.44</v>
      </c>
      <c r="R4743">
        <v>110.75</v>
      </c>
      <c r="S4743">
        <v>27.69</v>
      </c>
      <c r="T4743" t="s">
        <v>30</v>
      </c>
      <c r="X4743" t="s">
        <v>31</v>
      </c>
      <c r="Y4743" t="s">
        <v>32</v>
      </c>
      <c r="Z4743" t="s">
        <v>39</v>
      </c>
      <c r="AA4743" t="str">
        <f>IFERROR(_xlfn.XLOOKUP($J4743,avoidable_ed_reference!$A$2:$A$13,avoidable_ed_reference!$C$2:$C$13),"Not Classified")</f>
        <v>Not Classified</v>
      </c>
      <c r="AB4743" t="str">
        <f>IFERROR(_xlfn.XLOOKUP($B4743,enrollment!$A$2:$A$801,enrollment!$I$2:$I$801),"")</f>
        <v>TN</v>
      </c>
      <c r="AC4743">
        <f>IFERROR(_xlfn.XLOOKUP($B4743,enrollment!$A$2:$A$801,enrollment!$L$2:$L$801),"")</f>
        <v>74</v>
      </c>
      <c r="AD4743" t="str" cm="1">
        <f t="array" ref="AD4743">_xlfn.IFS(AC4743="","Unknown",AC4743&lt;18,"0-17",AC4743&lt;35,"18-34",AC4743&lt;50,"35-49",AC4743&lt;65,"50-64",TRUE,"65+")</f>
        <v>65+</v>
      </c>
      <c r="AE4743">
        <f>IFERROR(_xlfn.XLOOKUP($B4743,enrollment!$A$2:$A$801,enrollment!$O$2:$O$801),"")</f>
        <v>7890123456</v>
      </c>
      <c r="AF4743">
        <f>IFERROR(_xlfn.XLOOKUP($AE4743,providers!$B$2:$B$11,providers!$Q$2:$Q$11),"")</f>
        <v>3.9</v>
      </c>
      <c r="AG4743" s="1">
        <f t="shared" si="74"/>
        <v>45383</v>
      </c>
    </row>
    <row r="4744" spans="1:33" x14ac:dyDescent="0.25">
      <c r="A4744" t="s">
        <v>5464</v>
      </c>
      <c r="B4744" t="s">
        <v>5462</v>
      </c>
      <c r="C4744">
        <v>7890123456</v>
      </c>
      <c r="D4744">
        <v>7890123456</v>
      </c>
      <c r="E4744" s="1">
        <v>45407</v>
      </c>
      <c r="F4744" s="1">
        <v>45407</v>
      </c>
      <c r="G4744" s="1">
        <v>45423</v>
      </c>
      <c r="H4744" t="s">
        <v>28</v>
      </c>
      <c r="I4744">
        <v>11</v>
      </c>
      <c r="J4744" t="s">
        <v>35</v>
      </c>
      <c r="K4744">
        <v>99213</v>
      </c>
      <c r="O4744">
        <v>1</v>
      </c>
      <c r="P4744">
        <v>180.79</v>
      </c>
      <c r="Q4744">
        <v>133.91999999999999</v>
      </c>
      <c r="R4744">
        <v>107.14</v>
      </c>
      <c r="S4744">
        <v>26.78</v>
      </c>
      <c r="T4744" t="s">
        <v>30</v>
      </c>
      <c r="X4744" t="s">
        <v>31</v>
      </c>
      <c r="Y4744" t="s">
        <v>32</v>
      </c>
      <c r="Z4744" t="s">
        <v>39</v>
      </c>
      <c r="AA4744" t="str">
        <f>IFERROR(_xlfn.XLOOKUP($J4744,avoidable_ed_reference!$A$2:$A$13,avoidable_ed_reference!$C$2:$C$13),"Not Classified")</f>
        <v>Avoidable</v>
      </c>
      <c r="AB4744" t="str">
        <f>IFERROR(_xlfn.XLOOKUP($B4744,enrollment!$A$2:$A$801,enrollment!$I$2:$I$801),"")</f>
        <v>TN</v>
      </c>
      <c r="AC4744">
        <f>IFERROR(_xlfn.XLOOKUP($B4744,enrollment!$A$2:$A$801,enrollment!$L$2:$L$801),"")</f>
        <v>74</v>
      </c>
      <c r="AD4744" t="str" cm="1">
        <f t="array" ref="AD4744">_xlfn.IFS(AC4744="","Unknown",AC4744&lt;18,"0-17",AC4744&lt;35,"18-34",AC4744&lt;50,"35-49",AC4744&lt;65,"50-64",TRUE,"65+")</f>
        <v>65+</v>
      </c>
      <c r="AE4744">
        <f>IFERROR(_xlfn.XLOOKUP($B4744,enrollment!$A$2:$A$801,enrollment!$O$2:$O$801),"")</f>
        <v>7890123456</v>
      </c>
      <c r="AF4744">
        <f>IFERROR(_xlfn.XLOOKUP($AE4744,providers!$B$2:$B$11,providers!$Q$2:$Q$11),"")</f>
        <v>3.9</v>
      </c>
      <c r="AG4744" s="1">
        <f t="shared" si="74"/>
        <v>45383</v>
      </c>
    </row>
    <row r="4745" spans="1:33" x14ac:dyDescent="0.25">
      <c r="A4745" t="s">
        <v>5465</v>
      </c>
      <c r="B4745" t="s">
        <v>5462</v>
      </c>
      <c r="C4745">
        <v>2233445566</v>
      </c>
      <c r="D4745">
        <v>2233445566</v>
      </c>
      <c r="E4745" s="1">
        <v>45604</v>
      </c>
      <c r="F4745" s="1">
        <v>45604</v>
      </c>
      <c r="G4745" s="1">
        <v>45626</v>
      </c>
      <c r="H4745" t="s">
        <v>59</v>
      </c>
      <c r="J4745" t="s">
        <v>47</v>
      </c>
      <c r="L4745" s="2" t="s">
        <v>82</v>
      </c>
      <c r="M4745" t="s">
        <v>83</v>
      </c>
      <c r="N4745" t="s">
        <v>84</v>
      </c>
      <c r="O4745">
        <v>1</v>
      </c>
      <c r="P4745">
        <v>1186.1099999999999</v>
      </c>
      <c r="Q4745">
        <v>1078.28</v>
      </c>
      <c r="R4745">
        <v>862.62</v>
      </c>
      <c r="S4745">
        <v>215.66</v>
      </c>
      <c r="T4745" t="s">
        <v>30</v>
      </c>
      <c r="X4745" t="s">
        <v>31</v>
      </c>
      <c r="Y4745" t="s">
        <v>32</v>
      </c>
      <c r="Z4745" t="s">
        <v>64</v>
      </c>
      <c r="AA4745" t="str">
        <f>IFERROR(_xlfn.XLOOKUP($J4745,avoidable_ed_reference!$A$2:$A$13,avoidable_ed_reference!$C$2:$C$13),"Not Classified")</f>
        <v>Not Classified</v>
      </c>
      <c r="AB4745" t="str">
        <f>IFERROR(_xlfn.XLOOKUP($B4745,enrollment!$A$2:$A$801,enrollment!$I$2:$I$801),"")</f>
        <v>TN</v>
      </c>
      <c r="AC4745">
        <f>IFERROR(_xlfn.XLOOKUP($B4745,enrollment!$A$2:$A$801,enrollment!$L$2:$L$801),"")</f>
        <v>74</v>
      </c>
      <c r="AD4745" t="str" cm="1">
        <f t="array" ref="AD4745">_xlfn.IFS(AC4745="","Unknown",AC4745&lt;18,"0-17",AC4745&lt;35,"18-34",AC4745&lt;50,"35-49",AC4745&lt;65,"50-64",TRUE,"65+")</f>
        <v>65+</v>
      </c>
      <c r="AE4745">
        <f>IFERROR(_xlfn.XLOOKUP($B4745,enrollment!$A$2:$A$801,enrollment!$O$2:$O$801),"")</f>
        <v>7890123456</v>
      </c>
      <c r="AF4745">
        <f>IFERROR(_xlfn.XLOOKUP($AE4745,providers!$B$2:$B$11,providers!$Q$2:$Q$11),"")</f>
        <v>3.9</v>
      </c>
      <c r="AG4745" s="1">
        <f t="shared" si="74"/>
        <v>45597</v>
      </c>
    </row>
    <row r="4746" spans="1:33" x14ac:dyDescent="0.25">
      <c r="A4746" t="s">
        <v>5466</v>
      </c>
      <c r="B4746" t="s">
        <v>5462</v>
      </c>
      <c r="C4746">
        <v>8901234567</v>
      </c>
      <c r="D4746">
        <v>8901234567</v>
      </c>
      <c r="E4746" s="1">
        <v>45449</v>
      </c>
      <c r="F4746" s="1">
        <v>45449</v>
      </c>
      <c r="G4746" s="1">
        <v>45469</v>
      </c>
      <c r="H4746" t="s">
        <v>59</v>
      </c>
      <c r="J4746" t="s">
        <v>99</v>
      </c>
      <c r="L4746" s="2" t="s">
        <v>151</v>
      </c>
      <c r="M4746" t="s">
        <v>152</v>
      </c>
      <c r="N4746" t="s">
        <v>153</v>
      </c>
      <c r="O4746">
        <v>1</v>
      </c>
      <c r="P4746">
        <v>1055.19</v>
      </c>
      <c r="Q4746">
        <v>959.26</v>
      </c>
      <c r="R4746">
        <v>767.41</v>
      </c>
      <c r="S4746">
        <v>191.85</v>
      </c>
      <c r="T4746" t="s">
        <v>30</v>
      </c>
      <c r="X4746" t="s">
        <v>31</v>
      </c>
      <c r="Y4746" t="s">
        <v>32</v>
      </c>
      <c r="Z4746" t="s">
        <v>64</v>
      </c>
      <c r="AA4746" t="str">
        <f>IFERROR(_xlfn.XLOOKUP($J4746,avoidable_ed_reference!$A$2:$A$13,avoidable_ed_reference!$C$2:$C$13),"Not Classified")</f>
        <v>Not Classified</v>
      </c>
      <c r="AB4746" t="str">
        <f>IFERROR(_xlfn.XLOOKUP($B4746,enrollment!$A$2:$A$801,enrollment!$I$2:$I$801),"")</f>
        <v>TN</v>
      </c>
      <c r="AC4746">
        <f>IFERROR(_xlfn.XLOOKUP($B4746,enrollment!$A$2:$A$801,enrollment!$L$2:$L$801),"")</f>
        <v>74</v>
      </c>
      <c r="AD4746" t="str" cm="1">
        <f t="array" ref="AD4746">_xlfn.IFS(AC4746="","Unknown",AC4746&lt;18,"0-17",AC4746&lt;35,"18-34",AC4746&lt;50,"35-49",AC4746&lt;65,"50-64",TRUE,"65+")</f>
        <v>65+</v>
      </c>
      <c r="AE4746">
        <f>IFERROR(_xlfn.XLOOKUP($B4746,enrollment!$A$2:$A$801,enrollment!$O$2:$O$801),"")</f>
        <v>7890123456</v>
      </c>
      <c r="AF4746">
        <f>IFERROR(_xlfn.XLOOKUP($AE4746,providers!$B$2:$B$11,providers!$Q$2:$Q$11),"")</f>
        <v>3.9</v>
      </c>
      <c r="AG4746" s="1">
        <f t="shared" si="74"/>
        <v>45444</v>
      </c>
    </row>
    <row r="4747" spans="1:33" x14ac:dyDescent="0.25">
      <c r="A4747" t="s">
        <v>5467</v>
      </c>
      <c r="B4747" t="s">
        <v>5462</v>
      </c>
      <c r="C4747">
        <v>7890123456</v>
      </c>
      <c r="D4747">
        <v>7890123456</v>
      </c>
      <c r="E4747" s="1">
        <v>45447</v>
      </c>
      <c r="F4747" s="1">
        <v>45447</v>
      </c>
      <c r="G4747" s="1">
        <v>45482</v>
      </c>
      <c r="H4747" t="s">
        <v>28</v>
      </c>
      <c r="I4747">
        <v>11</v>
      </c>
      <c r="J4747" t="s">
        <v>47</v>
      </c>
      <c r="K4747">
        <v>99213</v>
      </c>
      <c r="O4747">
        <v>1</v>
      </c>
      <c r="P4747">
        <v>201.11</v>
      </c>
      <c r="Q4747">
        <v>148.97</v>
      </c>
      <c r="R4747">
        <v>119.18</v>
      </c>
      <c r="S4747">
        <v>29.79</v>
      </c>
      <c r="T4747" t="s">
        <v>30</v>
      </c>
      <c r="X4747" t="s">
        <v>31</v>
      </c>
      <c r="Y4747" t="s">
        <v>32</v>
      </c>
      <c r="Z4747" t="s">
        <v>39</v>
      </c>
      <c r="AA4747" t="str">
        <f>IFERROR(_xlfn.XLOOKUP($J4747,avoidable_ed_reference!$A$2:$A$13,avoidable_ed_reference!$C$2:$C$13),"Not Classified")</f>
        <v>Not Classified</v>
      </c>
      <c r="AB4747" t="str">
        <f>IFERROR(_xlfn.XLOOKUP($B4747,enrollment!$A$2:$A$801,enrollment!$I$2:$I$801),"")</f>
        <v>TN</v>
      </c>
      <c r="AC4747">
        <f>IFERROR(_xlfn.XLOOKUP($B4747,enrollment!$A$2:$A$801,enrollment!$L$2:$L$801),"")</f>
        <v>74</v>
      </c>
      <c r="AD4747" t="str" cm="1">
        <f t="array" ref="AD4747">_xlfn.IFS(AC4747="","Unknown",AC4747&lt;18,"0-17",AC4747&lt;35,"18-34",AC4747&lt;50,"35-49",AC4747&lt;65,"50-64",TRUE,"65+")</f>
        <v>65+</v>
      </c>
      <c r="AE4747">
        <f>IFERROR(_xlfn.XLOOKUP($B4747,enrollment!$A$2:$A$801,enrollment!$O$2:$O$801),"")</f>
        <v>7890123456</v>
      </c>
      <c r="AF4747">
        <f>IFERROR(_xlfn.XLOOKUP($AE4747,providers!$B$2:$B$11,providers!$Q$2:$Q$11),"")</f>
        <v>3.9</v>
      </c>
      <c r="AG4747" s="1">
        <f t="shared" si="74"/>
        <v>45444</v>
      </c>
    </row>
    <row r="4748" spans="1:33" x14ac:dyDescent="0.25">
      <c r="A4748" t="s">
        <v>5468</v>
      </c>
      <c r="B4748" t="s">
        <v>5462</v>
      </c>
      <c r="C4748">
        <v>7890123456</v>
      </c>
      <c r="D4748">
        <v>7890123456</v>
      </c>
      <c r="E4748" s="1">
        <v>45389</v>
      </c>
      <c r="F4748" s="1">
        <v>45389</v>
      </c>
      <c r="G4748" s="1">
        <v>45407</v>
      </c>
      <c r="H4748" t="s">
        <v>28</v>
      </c>
      <c r="I4748">
        <v>11</v>
      </c>
      <c r="J4748" t="s">
        <v>38</v>
      </c>
      <c r="K4748">
        <v>99213</v>
      </c>
      <c r="O4748">
        <v>1</v>
      </c>
      <c r="P4748">
        <v>168.44</v>
      </c>
      <c r="Q4748">
        <v>124.77</v>
      </c>
      <c r="R4748">
        <v>99.82</v>
      </c>
      <c r="S4748">
        <v>24.95</v>
      </c>
      <c r="T4748" t="s">
        <v>30</v>
      </c>
      <c r="X4748" t="s">
        <v>31</v>
      </c>
      <c r="Y4748" t="s">
        <v>32</v>
      </c>
      <c r="Z4748" t="s">
        <v>39</v>
      </c>
      <c r="AA4748" t="str">
        <f>IFERROR(_xlfn.XLOOKUP($J4748,avoidable_ed_reference!$A$2:$A$13,avoidable_ed_reference!$C$2:$C$13),"Not Classified")</f>
        <v>Not Classified</v>
      </c>
      <c r="AB4748" t="str">
        <f>IFERROR(_xlfn.XLOOKUP($B4748,enrollment!$A$2:$A$801,enrollment!$I$2:$I$801),"")</f>
        <v>TN</v>
      </c>
      <c r="AC4748">
        <f>IFERROR(_xlfn.XLOOKUP($B4748,enrollment!$A$2:$A$801,enrollment!$L$2:$L$801),"")</f>
        <v>74</v>
      </c>
      <c r="AD4748" t="str" cm="1">
        <f t="array" ref="AD4748">_xlfn.IFS(AC4748="","Unknown",AC4748&lt;18,"0-17",AC4748&lt;35,"18-34",AC4748&lt;50,"35-49",AC4748&lt;65,"50-64",TRUE,"65+")</f>
        <v>65+</v>
      </c>
      <c r="AE4748">
        <f>IFERROR(_xlfn.XLOOKUP($B4748,enrollment!$A$2:$A$801,enrollment!$O$2:$O$801),"")</f>
        <v>7890123456</v>
      </c>
      <c r="AF4748">
        <f>IFERROR(_xlfn.XLOOKUP($AE4748,providers!$B$2:$B$11,providers!$Q$2:$Q$11),"")</f>
        <v>3.9</v>
      </c>
      <c r="AG4748" s="1">
        <f t="shared" si="74"/>
        <v>45383</v>
      </c>
    </row>
    <row r="4749" spans="1:33" x14ac:dyDescent="0.25">
      <c r="A4749" t="s">
        <v>5469</v>
      </c>
      <c r="B4749" t="s">
        <v>5462</v>
      </c>
      <c r="C4749">
        <v>7890123456</v>
      </c>
      <c r="D4749">
        <v>7890123456</v>
      </c>
      <c r="E4749" s="1">
        <v>45420</v>
      </c>
      <c r="F4749" s="1">
        <v>45420</v>
      </c>
      <c r="G4749" s="1">
        <v>45450</v>
      </c>
      <c r="H4749" t="s">
        <v>28</v>
      </c>
      <c r="I4749">
        <v>11</v>
      </c>
      <c r="J4749" t="s">
        <v>35</v>
      </c>
      <c r="K4749">
        <v>99213</v>
      </c>
      <c r="O4749">
        <v>1</v>
      </c>
      <c r="P4749">
        <v>215.12</v>
      </c>
      <c r="Q4749">
        <v>159.35</v>
      </c>
      <c r="R4749">
        <v>127.48</v>
      </c>
      <c r="S4749">
        <v>31.87</v>
      </c>
      <c r="T4749" t="s">
        <v>30</v>
      </c>
      <c r="X4749" t="s">
        <v>31</v>
      </c>
      <c r="Y4749" t="s">
        <v>32</v>
      </c>
      <c r="Z4749" t="s">
        <v>39</v>
      </c>
      <c r="AA4749" t="str">
        <f>IFERROR(_xlfn.XLOOKUP($J4749,avoidable_ed_reference!$A$2:$A$13,avoidable_ed_reference!$C$2:$C$13),"Not Classified")</f>
        <v>Avoidable</v>
      </c>
      <c r="AB4749" t="str">
        <f>IFERROR(_xlfn.XLOOKUP($B4749,enrollment!$A$2:$A$801,enrollment!$I$2:$I$801),"")</f>
        <v>TN</v>
      </c>
      <c r="AC4749">
        <f>IFERROR(_xlfn.XLOOKUP($B4749,enrollment!$A$2:$A$801,enrollment!$L$2:$L$801),"")</f>
        <v>74</v>
      </c>
      <c r="AD4749" t="str" cm="1">
        <f t="array" ref="AD4749">_xlfn.IFS(AC4749="","Unknown",AC4749&lt;18,"0-17",AC4749&lt;35,"18-34",AC4749&lt;50,"35-49",AC4749&lt;65,"50-64",TRUE,"65+")</f>
        <v>65+</v>
      </c>
      <c r="AE4749">
        <f>IFERROR(_xlfn.XLOOKUP($B4749,enrollment!$A$2:$A$801,enrollment!$O$2:$O$801),"")</f>
        <v>7890123456</v>
      </c>
      <c r="AF4749">
        <f>IFERROR(_xlfn.XLOOKUP($AE4749,providers!$B$2:$B$11,providers!$Q$2:$Q$11),"")</f>
        <v>3.9</v>
      </c>
      <c r="AG4749" s="1">
        <f t="shared" si="74"/>
        <v>45413</v>
      </c>
    </row>
    <row r="4750" spans="1:33" x14ac:dyDescent="0.25">
      <c r="A4750" t="s">
        <v>5470</v>
      </c>
      <c r="B4750" t="s">
        <v>5462</v>
      </c>
      <c r="C4750">
        <v>5678901234</v>
      </c>
      <c r="D4750">
        <v>5678901234</v>
      </c>
      <c r="E4750" s="1">
        <v>45641</v>
      </c>
      <c r="F4750" s="1">
        <v>45641</v>
      </c>
      <c r="G4750" s="1">
        <v>45666</v>
      </c>
      <c r="H4750" t="s">
        <v>28</v>
      </c>
      <c r="I4750">
        <v>20</v>
      </c>
      <c r="J4750" t="s">
        <v>35</v>
      </c>
      <c r="K4750">
        <v>99213</v>
      </c>
      <c r="O4750">
        <v>1</v>
      </c>
      <c r="P4750">
        <v>149.27000000000001</v>
      </c>
      <c r="Q4750">
        <v>114.82</v>
      </c>
      <c r="R4750">
        <v>91.86</v>
      </c>
      <c r="S4750">
        <v>22.96</v>
      </c>
      <c r="T4750" t="s">
        <v>30</v>
      </c>
      <c r="X4750" t="s">
        <v>31</v>
      </c>
      <c r="Y4750" t="s">
        <v>32</v>
      </c>
      <c r="Z4750" t="s">
        <v>36</v>
      </c>
      <c r="AA4750" t="str">
        <f>IFERROR(_xlfn.XLOOKUP($J4750,avoidable_ed_reference!$A$2:$A$13,avoidable_ed_reference!$C$2:$C$13),"Not Classified")</f>
        <v>Avoidable</v>
      </c>
      <c r="AB4750" t="str">
        <f>IFERROR(_xlfn.XLOOKUP($B4750,enrollment!$A$2:$A$801,enrollment!$I$2:$I$801),"")</f>
        <v>TN</v>
      </c>
      <c r="AC4750">
        <f>IFERROR(_xlfn.XLOOKUP($B4750,enrollment!$A$2:$A$801,enrollment!$L$2:$L$801),"")</f>
        <v>74</v>
      </c>
      <c r="AD4750" t="str" cm="1">
        <f t="array" ref="AD4750">_xlfn.IFS(AC4750="","Unknown",AC4750&lt;18,"0-17",AC4750&lt;35,"18-34",AC4750&lt;50,"35-49",AC4750&lt;65,"50-64",TRUE,"65+")</f>
        <v>65+</v>
      </c>
      <c r="AE4750">
        <f>IFERROR(_xlfn.XLOOKUP($B4750,enrollment!$A$2:$A$801,enrollment!$O$2:$O$801),"")</f>
        <v>7890123456</v>
      </c>
      <c r="AF4750">
        <f>IFERROR(_xlfn.XLOOKUP($AE4750,providers!$B$2:$B$11,providers!$Q$2:$Q$11),"")</f>
        <v>3.9</v>
      </c>
      <c r="AG4750" s="1">
        <f t="shared" si="74"/>
        <v>45627</v>
      </c>
    </row>
    <row r="4751" spans="1:33" x14ac:dyDescent="0.25">
      <c r="A4751" t="s">
        <v>5471</v>
      </c>
      <c r="B4751" t="s">
        <v>5462</v>
      </c>
      <c r="C4751">
        <v>7890123456</v>
      </c>
      <c r="D4751">
        <v>7890123456</v>
      </c>
      <c r="E4751" s="1">
        <v>45295</v>
      </c>
      <c r="F4751" s="1">
        <v>45295</v>
      </c>
      <c r="G4751" s="1">
        <v>45314</v>
      </c>
      <c r="H4751" t="s">
        <v>28</v>
      </c>
      <c r="I4751">
        <v>11</v>
      </c>
      <c r="J4751" t="s">
        <v>47</v>
      </c>
      <c r="K4751">
        <v>99213</v>
      </c>
      <c r="O4751">
        <v>1</v>
      </c>
      <c r="P4751">
        <v>179.19</v>
      </c>
      <c r="Q4751">
        <v>132.72999999999999</v>
      </c>
      <c r="R4751">
        <v>106.18</v>
      </c>
      <c r="S4751">
        <v>26.55</v>
      </c>
      <c r="T4751" t="s">
        <v>30</v>
      </c>
      <c r="X4751" t="s">
        <v>31</v>
      </c>
      <c r="Y4751" t="s">
        <v>32</v>
      </c>
      <c r="Z4751" t="s">
        <v>39</v>
      </c>
      <c r="AA4751" t="str">
        <f>IFERROR(_xlfn.XLOOKUP($J4751,avoidable_ed_reference!$A$2:$A$13,avoidable_ed_reference!$C$2:$C$13),"Not Classified")</f>
        <v>Not Classified</v>
      </c>
      <c r="AB4751" t="str">
        <f>IFERROR(_xlfn.XLOOKUP($B4751,enrollment!$A$2:$A$801,enrollment!$I$2:$I$801),"")</f>
        <v>TN</v>
      </c>
      <c r="AC4751">
        <f>IFERROR(_xlfn.XLOOKUP($B4751,enrollment!$A$2:$A$801,enrollment!$L$2:$L$801),"")</f>
        <v>74</v>
      </c>
      <c r="AD4751" t="str" cm="1">
        <f t="array" ref="AD4751">_xlfn.IFS(AC4751="","Unknown",AC4751&lt;18,"0-17",AC4751&lt;35,"18-34",AC4751&lt;50,"35-49",AC4751&lt;65,"50-64",TRUE,"65+")</f>
        <v>65+</v>
      </c>
      <c r="AE4751">
        <f>IFERROR(_xlfn.XLOOKUP($B4751,enrollment!$A$2:$A$801,enrollment!$O$2:$O$801),"")</f>
        <v>7890123456</v>
      </c>
      <c r="AF4751">
        <f>IFERROR(_xlfn.XLOOKUP($AE4751,providers!$B$2:$B$11,providers!$Q$2:$Q$11),"")</f>
        <v>3.9</v>
      </c>
      <c r="AG4751" s="1">
        <f t="shared" si="74"/>
        <v>45292</v>
      </c>
    </row>
    <row r="4752" spans="1:33" x14ac:dyDescent="0.25">
      <c r="A4752" t="s">
        <v>5472</v>
      </c>
      <c r="B4752" t="s">
        <v>5462</v>
      </c>
      <c r="C4752">
        <v>7890123456</v>
      </c>
      <c r="D4752">
        <v>7890123456</v>
      </c>
      <c r="E4752" s="1">
        <v>45599</v>
      </c>
      <c r="F4752" s="1">
        <v>45599</v>
      </c>
      <c r="G4752" s="1">
        <v>45628</v>
      </c>
      <c r="H4752" t="s">
        <v>28</v>
      </c>
      <c r="I4752">
        <v>23</v>
      </c>
      <c r="J4752" t="s">
        <v>91</v>
      </c>
      <c r="K4752">
        <v>99284</v>
      </c>
      <c r="O4752">
        <v>1</v>
      </c>
      <c r="P4752">
        <v>2035.62</v>
      </c>
      <c r="Q4752">
        <v>1130.9000000000001</v>
      </c>
      <c r="R4752">
        <v>904.72</v>
      </c>
      <c r="S4752">
        <v>226.18</v>
      </c>
      <c r="T4752" t="s">
        <v>30</v>
      </c>
      <c r="X4752" t="s">
        <v>31</v>
      </c>
      <c r="Y4752" t="s">
        <v>32</v>
      </c>
      <c r="Z4752" t="s">
        <v>45</v>
      </c>
      <c r="AA4752" t="str">
        <f>IFERROR(_xlfn.XLOOKUP($J4752,avoidable_ed_reference!$A$2:$A$13,avoidable_ed_reference!$C$2:$C$13),"Not Classified")</f>
        <v>Avoidable</v>
      </c>
      <c r="AB4752" t="str">
        <f>IFERROR(_xlfn.XLOOKUP($B4752,enrollment!$A$2:$A$801,enrollment!$I$2:$I$801),"")</f>
        <v>TN</v>
      </c>
      <c r="AC4752">
        <f>IFERROR(_xlfn.XLOOKUP($B4752,enrollment!$A$2:$A$801,enrollment!$L$2:$L$801),"")</f>
        <v>74</v>
      </c>
      <c r="AD4752" t="str" cm="1">
        <f t="array" ref="AD4752">_xlfn.IFS(AC4752="","Unknown",AC4752&lt;18,"0-17",AC4752&lt;35,"18-34",AC4752&lt;50,"35-49",AC4752&lt;65,"50-64",TRUE,"65+")</f>
        <v>65+</v>
      </c>
      <c r="AE4752">
        <f>IFERROR(_xlfn.XLOOKUP($B4752,enrollment!$A$2:$A$801,enrollment!$O$2:$O$801),"")</f>
        <v>7890123456</v>
      </c>
      <c r="AF4752">
        <f>IFERROR(_xlfn.XLOOKUP($AE4752,providers!$B$2:$B$11,providers!$Q$2:$Q$11),"")</f>
        <v>3.9</v>
      </c>
      <c r="AG4752" s="1">
        <f t="shared" si="74"/>
        <v>45597</v>
      </c>
    </row>
    <row r="4753" spans="1:33" x14ac:dyDescent="0.25">
      <c r="A4753" t="s">
        <v>5473</v>
      </c>
      <c r="B4753" t="s">
        <v>5462</v>
      </c>
      <c r="C4753">
        <v>2345678901</v>
      </c>
      <c r="D4753">
        <v>2345678901</v>
      </c>
      <c r="E4753" s="1">
        <v>45382</v>
      </c>
      <c r="F4753" s="1">
        <v>45382</v>
      </c>
      <c r="G4753" s="1">
        <v>45415</v>
      </c>
      <c r="H4753" t="s">
        <v>28</v>
      </c>
      <c r="I4753">
        <v>22</v>
      </c>
      <c r="J4753" t="s">
        <v>29</v>
      </c>
      <c r="K4753">
        <v>90837</v>
      </c>
      <c r="O4753">
        <v>1</v>
      </c>
      <c r="P4753">
        <v>206.14</v>
      </c>
      <c r="Q4753">
        <v>152.69999999999999</v>
      </c>
      <c r="R4753">
        <v>122.16</v>
      </c>
      <c r="S4753">
        <v>30.54</v>
      </c>
      <c r="T4753" t="s">
        <v>30</v>
      </c>
      <c r="X4753" t="s">
        <v>31</v>
      </c>
      <c r="Y4753" t="s">
        <v>32</v>
      </c>
      <c r="Z4753" t="s">
        <v>33</v>
      </c>
      <c r="AA4753" t="str">
        <f>IFERROR(_xlfn.XLOOKUP($J4753,avoidable_ed_reference!$A$2:$A$13,avoidable_ed_reference!$C$2:$C$13),"Not Classified")</f>
        <v>Potentially Avoidable</v>
      </c>
      <c r="AB4753" t="str">
        <f>IFERROR(_xlfn.XLOOKUP($B4753,enrollment!$A$2:$A$801,enrollment!$I$2:$I$801),"")</f>
        <v>TN</v>
      </c>
      <c r="AC4753">
        <f>IFERROR(_xlfn.XLOOKUP($B4753,enrollment!$A$2:$A$801,enrollment!$L$2:$L$801),"")</f>
        <v>74</v>
      </c>
      <c r="AD4753" t="str" cm="1">
        <f t="array" ref="AD4753">_xlfn.IFS(AC4753="","Unknown",AC4753&lt;18,"0-17",AC4753&lt;35,"18-34",AC4753&lt;50,"35-49",AC4753&lt;65,"50-64",TRUE,"65+")</f>
        <v>65+</v>
      </c>
      <c r="AE4753">
        <f>IFERROR(_xlfn.XLOOKUP($B4753,enrollment!$A$2:$A$801,enrollment!$O$2:$O$801),"")</f>
        <v>7890123456</v>
      </c>
      <c r="AF4753">
        <f>IFERROR(_xlfn.XLOOKUP($AE4753,providers!$B$2:$B$11,providers!$Q$2:$Q$11),"")</f>
        <v>3.9</v>
      </c>
      <c r="AG4753" s="1">
        <f t="shared" si="74"/>
        <v>45352</v>
      </c>
    </row>
    <row r="4754" spans="1:33" x14ac:dyDescent="0.25">
      <c r="A4754" t="s">
        <v>5474</v>
      </c>
      <c r="B4754" t="s">
        <v>5462</v>
      </c>
      <c r="C4754">
        <v>2233445566</v>
      </c>
      <c r="D4754">
        <v>2233445566</v>
      </c>
      <c r="E4754" s="1">
        <v>45515</v>
      </c>
      <c r="F4754" s="1">
        <v>45515</v>
      </c>
      <c r="G4754" s="1">
        <v>45550</v>
      </c>
      <c r="H4754" t="s">
        <v>28</v>
      </c>
      <c r="I4754">
        <v>22</v>
      </c>
      <c r="J4754" t="s">
        <v>29</v>
      </c>
      <c r="K4754">
        <v>90837</v>
      </c>
      <c r="O4754">
        <v>1</v>
      </c>
      <c r="P4754">
        <v>256.31</v>
      </c>
      <c r="Q4754">
        <v>189.86</v>
      </c>
      <c r="R4754">
        <v>151.88999999999999</v>
      </c>
      <c r="S4754">
        <v>37.97</v>
      </c>
      <c r="T4754" t="s">
        <v>30</v>
      </c>
      <c r="X4754" t="s">
        <v>31</v>
      </c>
      <c r="Y4754" t="s">
        <v>32</v>
      </c>
      <c r="Z4754" t="s">
        <v>33</v>
      </c>
      <c r="AA4754" t="str">
        <f>IFERROR(_xlfn.XLOOKUP($J4754,avoidable_ed_reference!$A$2:$A$13,avoidable_ed_reference!$C$2:$C$13),"Not Classified")</f>
        <v>Potentially Avoidable</v>
      </c>
      <c r="AB4754" t="str">
        <f>IFERROR(_xlfn.XLOOKUP($B4754,enrollment!$A$2:$A$801,enrollment!$I$2:$I$801),"")</f>
        <v>TN</v>
      </c>
      <c r="AC4754">
        <f>IFERROR(_xlfn.XLOOKUP($B4754,enrollment!$A$2:$A$801,enrollment!$L$2:$L$801),"")</f>
        <v>74</v>
      </c>
      <c r="AD4754" t="str" cm="1">
        <f t="array" ref="AD4754">_xlfn.IFS(AC4754="","Unknown",AC4754&lt;18,"0-17",AC4754&lt;35,"18-34",AC4754&lt;50,"35-49",AC4754&lt;65,"50-64",TRUE,"65+")</f>
        <v>65+</v>
      </c>
      <c r="AE4754">
        <f>IFERROR(_xlfn.XLOOKUP($B4754,enrollment!$A$2:$A$801,enrollment!$O$2:$O$801),"")</f>
        <v>7890123456</v>
      </c>
      <c r="AF4754">
        <f>IFERROR(_xlfn.XLOOKUP($AE4754,providers!$B$2:$B$11,providers!$Q$2:$Q$11),"")</f>
        <v>3.9</v>
      </c>
      <c r="AG4754" s="1">
        <f t="shared" si="74"/>
        <v>45505</v>
      </c>
    </row>
    <row r="4755" spans="1:33" x14ac:dyDescent="0.25">
      <c r="A4755" t="s">
        <v>5475</v>
      </c>
      <c r="B4755" t="s">
        <v>5462</v>
      </c>
      <c r="C4755">
        <v>9012345678</v>
      </c>
      <c r="D4755">
        <v>9012345678</v>
      </c>
      <c r="E4755" s="1">
        <v>45610</v>
      </c>
      <c r="F4755" s="1">
        <v>45610</v>
      </c>
      <c r="G4755" s="1">
        <v>45636</v>
      </c>
      <c r="H4755" t="s">
        <v>28</v>
      </c>
      <c r="I4755">
        <v>22</v>
      </c>
      <c r="J4755" t="s">
        <v>29</v>
      </c>
      <c r="K4755">
        <v>90837</v>
      </c>
      <c r="O4755">
        <v>1</v>
      </c>
      <c r="P4755">
        <v>189.76</v>
      </c>
      <c r="Q4755">
        <v>140.56</v>
      </c>
      <c r="R4755">
        <v>112.45</v>
      </c>
      <c r="S4755">
        <v>28.11</v>
      </c>
      <c r="T4755" t="s">
        <v>30</v>
      </c>
      <c r="X4755" t="s">
        <v>31</v>
      </c>
      <c r="Y4755" t="s">
        <v>32</v>
      </c>
      <c r="Z4755" t="s">
        <v>33</v>
      </c>
      <c r="AA4755" t="str">
        <f>IFERROR(_xlfn.XLOOKUP($J4755,avoidable_ed_reference!$A$2:$A$13,avoidable_ed_reference!$C$2:$C$13),"Not Classified")</f>
        <v>Potentially Avoidable</v>
      </c>
      <c r="AB4755" t="str">
        <f>IFERROR(_xlfn.XLOOKUP($B4755,enrollment!$A$2:$A$801,enrollment!$I$2:$I$801),"")</f>
        <v>TN</v>
      </c>
      <c r="AC4755">
        <f>IFERROR(_xlfn.XLOOKUP($B4755,enrollment!$A$2:$A$801,enrollment!$L$2:$L$801),"")</f>
        <v>74</v>
      </c>
      <c r="AD4755" t="str" cm="1">
        <f t="array" ref="AD4755">_xlfn.IFS(AC4755="","Unknown",AC4755&lt;18,"0-17",AC4755&lt;35,"18-34",AC4755&lt;50,"35-49",AC4755&lt;65,"50-64",TRUE,"65+")</f>
        <v>65+</v>
      </c>
      <c r="AE4755">
        <f>IFERROR(_xlfn.XLOOKUP($B4755,enrollment!$A$2:$A$801,enrollment!$O$2:$O$801),"")</f>
        <v>7890123456</v>
      </c>
      <c r="AF4755">
        <f>IFERROR(_xlfn.XLOOKUP($AE4755,providers!$B$2:$B$11,providers!$Q$2:$Q$11),"")</f>
        <v>3.9</v>
      </c>
      <c r="AG4755" s="1">
        <f t="shared" si="74"/>
        <v>45597</v>
      </c>
    </row>
    <row r="4756" spans="1:33" x14ac:dyDescent="0.25">
      <c r="A4756" t="s">
        <v>5476</v>
      </c>
      <c r="B4756" t="s">
        <v>5462</v>
      </c>
      <c r="C4756">
        <v>8901234567</v>
      </c>
      <c r="D4756">
        <v>8901234567</v>
      </c>
      <c r="E4756" s="1">
        <v>45504</v>
      </c>
      <c r="F4756" s="1">
        <v>45504</v>
      </c>
      <c r="G4756" s="1">
        <v>45518</v>
      </c>
      <c r="H4756" t="s">
        <v>28</v>
      </c>
      <c r="I4756">
        <v>23</v>
      </c>
      <c r="J4756" t="s">
        <v>35</v>
      </c>
      <c r="K4756">
        <v>99284</v>
      </c>
      <c r="O4756">
        <v>1</v>
      </c>
      <c r="P4756">
        <v>2350.89</v>
      </c>
      <c r="Q4756">
        <v>1306.05</v>
      </c>
      <c r="R4756">
        <v>1044.8399999999999</v>
      </c>
      <c r="S4756">
        <v>261.20999999999998</v>
      </c>
      <c r="T4756" t="s">
        <v>30</v>
      </c>
      <c r="X4756" t="s">
        <v>31</v>
      </c>
      <c r="Y4756" t="s">
        <v>32</v>
      </c>
      <c r="Z4756" t="s">
        <v>45</v>
      </c>
      <c r="AA4756" t="str">
        <f>IFERROR(_xlfn.XLOOKUP($J4756,avoidable_ed_reference!$A$2:$A$13,avoidable_ed_reference!$C$2:$C$13),"Not Classified")</f>
        <v>Avoidable</v>
      </c>
      <c r="AB4756" t="str">
        <f>IFERROR(_xlfn.XLOOKUP($B4756,enrollment!$A$2:$A$801,enrollment!$I$2:$I$801),"")</f>
        <v>TN</v>
      </c>
      <c r="AC4756">
        <f>IFERROR(_xlfn.XLOOKUP($B4756,enrollment!$A$2:$A$801,enrollment!$L$2:$L$801),"")</f>
        <v>74</v>
      </c>
      <c r="AD4756" t="str" cm="1">
        <f t="array" ref="AD4756">_xlfn.IFS(AC4756="","Unknown",AC4756&lt;18,"0-17",AC4756&lt;35,"18-34",AC4756&lt;50,"35-49",AC4756&lt;65,"50-64",TRUE,"65+")</f>
        <v>65+</v>
      </c>
      <c r="AE4756">
        <f>IFERROR(_xlfn.XLOOKUP($B4756,enrollment!$A$2:$A$801,enrollment!$O$2:$O$801),"")</f>
        <v>7890123456</v>
      </c>
      <c r="AF4756">
        <f>IFERROR(_xlfn.XLOOKUP($AE4756,providers!$B$2:$B$11,providers!$Q$2:$Q$11),"")</f>
        <v>3.9</v>
      </c>
      <c r="AG4756" s="1">
        <f t="shared" si="74"/>
        <v>45474</v>
      </c>
    </row>
    <row r="4757" spans="1:33" x14ac:dyDescent="0.25">
      <c r="A4757" t="s">
        <v>5477</v>
      </c>
      <c r="B4757" t="s">
        <v>5462</v>
      </c>
      <c r="C4757">
        <v>7890123456</v>
      </c>
      <c r="D4757">
        <v>7890123456</v>
      </c>
      <c r="E4757" s="1">
        <v>45470</v>
      </c>
      <c r="F4757" s="1">
        <v>45470</v>
      </c>
      <c r="G4757" s="1">
        <v>45502</v>
      </c>
      <c r="H4757" t="s">
        <v>28</v>
      </c>
      <c r="I4757">
        <v>11</v>
      </c>
      <c r="J4757" t="s">
        <v>38</v>
      </c>
      <c r="K4757">
        <v>99213</v>
      </c>
      <c r="O4757">
        <v>1</v>
      </c>
      <c r="P4757">
        <v>195.52</v>
      </c>
      <c r="Q4757">
        <v>144.83000000000001</v>
      </c>
      <c r="R4757">
        <v>115.86</v>
      </c>
      <c r="S4757">
        <v>28.97</v>
      </c>
      <c r="T4757" t="s">
        <v>30</v>
      </c>
      <c r="X4757" t="s">
        <v>31</v>
      </c>
      <c r="Y4757" t="s">
        <v>32</v>
      </c>
      <c r="Z4757" t="s">
        <v>39</v>
      </c>
      <c r="AA4757" t="str">
        <f>IFERROR(_xlfn.XLOOKUP($J4757,avoidable_ed_reference!$A$2:$A$13,avoidable_ed_reference!$C$2:$C$13),"Not Classified")</f>
        <v>Not Classified</v>
      </c>
      <c r="AB4757" t="str">
        <f>IFERROR(_xlfn.XLOOKUP($B4757,enrollment!$A$2:$A$801,enrollment!$I$2:$I$801),"")</f>
        <v>TN</v>
      </c>
      <c r="AC4757">
        <f>IFERROR(_xlfn.XLOOKUP($B4757,enrollment!$A$2:$A$801,enrollment!$L$2:$L$801),"")</f>
        <v>74</v>
      </c>
      <c r="AD4757" t="str" cm="1">
        <f t="array" ref="AD4757">_xlfn.IFS(AC4757="","Unknown",AC4757&lt;18,"0-17",AC4757&lt;35,"18-34",AC4757&lt;50,"35-49",AC4757&lt;65,"50-64",TRUE,"65+")</f>
        <v>65+</v>
      </c>
      <c r="AE4757">
        <f>IFERROR(_xlfn.XLOOKUP($B4757,enrollment!$A$2:$A$801,enrollment!$O$2:$O$801),"")</f>
        <v>7890123456</v>
      </c>
      <c r="AF4757">
        <f>IFERROR(_xlfn.XLOOKUP($AE4757,providers!$B$2:$B$11,providers!$Q$2:$Q$11),"")</f>
        <v>3.9</v>
      </c>
      <c r="AG4757" s="1">
        <f t="shared" si="74"/>
        <v>45444</v>
      </c>
    </row>
    <row r="4758" spans="1:33" x14ac:dyDescent="0.25">
      <c r="A4758" t="s">
        <v>5478</v>
      </c>
      <c r="B4758" t="s">
        <v>5462</v>
      </c>
      <c r="C4758">
        <v>7890123456</v>
      </c>
      <c r="D4758">
        <v>7890123456</v>
      </c>
      <c r="E4758" s="1">
        <v>45338</v>
      </c>
      <c r="F4758" s="1">
        <v>45338</v>
      </c>
      <c r="G4758" s="1">
        <v>45367</v>
      </c>
      <c r="H4758" t="s">
        <v>28</v>
      </c>
      <c r="I4758">
        <v>11</v>
      </c>
      <c r="J4758" t="s">
        <v>47</v>
      </c>
      <c r="K4758">
        <v>99213</v>
      </c>
      <c r="O4758">
        <v>1</v>
      </c>
      <c r="P4758">
        <v>198.64</v>
      </c>
      <c r="Q4758">
        <v>147.13999999999999</v>
      </c>
      <c r="R4758">
        <v>117.71</v>
      </c>
      <c r="S4758">
        <v>29.43</v>
      </c>
      <c r="T4758" t="s">
        <v>30</v>
      </c>
      <c r="X4758" t="s">
        <v>31</v>
      </c>
      <c r="Y4758" t="s">
        <v>32</v>
      </c>
      <c r="Z4758" t="s">
        <v>39</v>
      </c>
      <c r="AA4758" t="str">
        <f>IFERROR(_xlfn.XLOOKUP($J4758,avoidable_ed_reference!$A$2:$A$13,avoidable_ed_reference!$C$2:$C$13),"Not Classified")</f>
        <v>Not Classified</v>
      </c>
      <c r="AB4758" t="str">
        <f>IFERROR(_xlfn.XLOOKUP($B4758,enrollment!$A$2:$A$801,enrollment!$I$2:$I$801),"")</f>
        <v>TN</v>
      </c>
      <c r="AC4758">
        <f>IFERROR(_xlfn.XLOOKUP($B4758,enrollment!$A$2:$A$801,enrollment!$L$2:$L$801),"")</f>
        <v>74</v>
      </c>
      <c r="AD4758" t="str" cm="1">
        <f t="array" ref="AD4758">_xlfn.IFS(AC4758="","Unknown",AC4758&lt;18,"0-17",AC4758&lt;35,"18-34",AC4758&lt;50,"35-49",AC4758&lt;65,"50-64",TRUE,"65+")</f>
        <v>65+</v>
      </c>
      <c r="AE4758">
        <f>IFERROR(_xlfn.XLOOKUP($B4758,enrollment!$A$2:$A$801,enrollment!$O$2:$O$801),"")</f>
        <v>7890123456</v>
      </c>
      <c r="AF4758">
        <f>IFERROR(_xlfn.XLOOKUP($AE4758,providers!$B$2:$B$11,providers!$Q$2:$Q$11),"")</f>
        <v>3.9</v>
      </c>
      <c r="AG4758" s="1">
        <f t="shared" si="74"/>
        <v>45323</v>
      </c>
    </row>
    <row r="4759" spans="1:33" x14ac:dyDescent="0.25">
      <c r="A4759" t="s">
        <v>5479</v>
      </c>
      <c r="B4759" t="s">
        <v>5462</v>
      </c>
      <c r="C4759">
        <v>5678901234</v>
      </c>
      <c r="D4759">
        <v>5678901234</v>
      </c>
      <c r="E4759" s="1">
        <v>45572</v>
      </c>
      <c r="F4759" s="1">
        <v>45572</v>
      </c>
      <c r="G4759" s="1">
        <v>45606</v>
      </c>
      <c r="H4759" t="s">
        <v>28</v>
      </c>
      <c r="I4759">
        <v>20</v>
      </c>
      <c r="J4759" t="s">
        <v>35</v>
      </c>
      <c r="K4759">
        <v>99213</v>
      </c>
      <c r="O4759">
        <v>1</v>
      </c>
      <c r="P4759">
        <v>167.34</v>
      </c>
      <c r="Q4759">
        <v>128.72</v>
      </c>
      <c r="R4759">
        <v>102.98</v>
      </c>
      <c r="S4759">
        <v>25.74</v>
      </c>
      <c r="T4759" t="s">
        <v>30</v>
      </c>
      <c r="X4759" t="s">
        <v>31</v>
      </c>
      <c r="Y4759" t="s">
        <v>32</v>
      </c>
      <c r="Z4759" t="s">
        <v>36</v>
      </c>
      <c r="AA4759" t="str">
        <f>IFERROR(_xlfn.XLOOKUP($J4759,avoidable_ed_reference!$A$2:$A$13,avoidable_ed_reference!$C$2:$C$13),"Not Classified")</f>
        <v>Avoidable</v>
      </c>
      <c r="AB4759" t="str">
        <f>IFERROR(_xlfn.XLOOKUP($B4759,enrollment!$A$2:$A$801,enrollment!$I$2:$I$801),"")</f>
        <v>TN</v>
      </c>
      <c r="AC4759">
        <f>IFERROR(_xlfn.XLOOKUP($B4759,enrollment!$A$2:$A$801,enrollment!$L$2:$L$801),"")</f>
        <v>74</v>
      </c>
      <c r="AD4759" t="str" cm="1">
        <f t="array" ref="AD4759">_xlfn.IFS(AC4759="","Unknown",AC4759&lt;18,"0-17",AC4759&lt;35,"18-34",AC4759&lt;50,"35-49",AC4759&lt;65,"50-64",TRUE,"65+")</f>
        <v>65+</v>
      </c>
      <c r="AE4759">
        <f>IFERROR(_xlfn.XLOOKUP($B4759,enrollment!$A$2:$A$801,enrollment!$O$2:$O$801),"")</f>
        <v>7890123456</v>
      </c>
      <c r="AF4759">
        <f>IFERROR(_xlfn.XLOOKUP($AE4759,providers!$B$2:$B$11,providers!$Q$2:$Q$11),"")</f>
        <v>3.9</v>
      </c>
      <c r="AG4759" s="1">
        <f t="shared" si="74"/>
        <v>45566</v>
      </c>
    </row>
    <row r="4760" spans="1:33" x14ac:dyDescent="0.25">
      <c r="A4760" t="s">
        <v>5480</v>
      </c>
      <c r="B4760" t="s">
        <v>5462</v>
      </c>
      <c r="C4760">
        <v>7890123456</v>
      </c>
      <c r="D4760">
        <v>7890123456</v>
      </c>
      <c r="E4760" s="1">
        <v>45525</v>
      </c>
      <c r="F4760" s="1">
        <v>45525</v>
      </c>
      <c r="G4760" s="1">
        <v>45542</v>
      </c>
      <c r="H4760" t="s">
        <v>28</v>
      </c>
      <c r="I4760">
        <v>11</v>
      </c>
      <c r="J4760" t="s">
        <v>35</v>
      </c>
      <c r="K4760">
        <v>99213</v>
      </c>
      <c r="O4760">
        <v>1</v>
      </c>
      <c r="P4760">
        <v>224.82</v>
      </c>
      <c r="Q4760">
        <v>166.53</v>
      </c>
      <c r="R4760">
        <v>133.22</v>
      </c>
      <c r="S4760">
        <v>33.31</v>
      </c>
      <c r="T4760" t="s">
        <v>30</v>
      </c>
      <c r="X4760" t="s">
        <v>31</v>
      </c>
      <c r="Y4760" t="s">
        <v>32</v>
      </c>
      <c r="Z4760" t="s">
        <v>39</v>
      </c>
      <c r="AA4760" t="str">
        <f>IFERROR(_xlfn.XLOOKUP($J4760,avoidable_ed_reference!$A$2:$A$13,avoidable_ed_reference!$C$2:$C$13),"Not Classified")</f>
        <v>Avoidable</v>
      </c>
      <c r="AB4760" t="str">
        <f>IFERROR(_xlfn.XLOOKUP($B4760,enrollment!$A$2:$A$801,enrollment!$I$2:$I$801),"")</f>
        <v>TN</v>
      </c>
      <c r="AC4760">
        <f>IFERROR(_xlfn.XLOOKUP($B4760,enrollment!$A$2:$A$801,enrollment!$L$2:$L$801),"")</f>
        <v>74</v>
      </c>
      <c r="AD4760" t="str" cm="1">
        <f t="array" ref="AD4760">_xlfn.IFS(AC4760="","Unknown",AC4760&lt;18,"0-17",AC4760&lt;35,"18-34",AC4760&lt;50,"35-49",AC4760&lt;65,"50-64",TRUE,"65+")</f>
        <v>65+</v>
      </c>
      <c r="AE4760">
        <f>IFERROR(_xlfn.XLOOKUP($B4760,enrollment!$A$2:$A$801,enrollment!$O$2:$O$801),"")</f>
        <v>7890123456</v>
      </c>
      <c r="AF4760">
        <f>IFERROR(_xlfn.XLOOKUP($AE4760,providers!$B$2:$B$11,providers!$Q$2:$Q$11),"")</f>
        <v>3.9</v>
      </c>
      <c r="AG4760" s="1">
        <f t="shared" si="74"/>
        <v>45505</v>
      </c>
    </row>
    <row r="4761" spans="1:33" x14ac:dyDescent="0.25">
      <c r="A4761" t="s">
        <v>5481</v>
      </c>
      <c r="B4761" t="s">
        <v>5462</v>
      </c>
      <c r="C4761">
        <v>6789012345</v>
      </c>
      <c r="D4761">
        <v>6789012345</v>
      </c>
      <c r="E4761" s="1">
        <v>45377</v>
      </c>
      <c r="F4761" s="1">
        <v>45377</v>
      </c>
      <c r="G4761" s="1">
        <v>45394</v>
      </c>
      <c r="H4761" t="s">
        <v>28</v>
      </c>
      <c r="I4761">
        <v>22</v>
      </c>
      <c r="J4761" t="s">
        <v>29</v>
      </c>
      <c r="K4761">
        <v>90837</v>
      </c>
      <c r="O4761">
        <v>1</v>
      </c>
      <c r="P4761">
        <v>240.8</v>
      </c>
      <c r="Q4761">
        <v>178.37</v>
      </c>
      <c r="R4761">
        <v>142.69999999999999</v>
      </c>
      <c r="S4761">
        <v>35.67</v>
      </c>
      <c r="T4761" t="s">
        <v>30</v>
      </c>
      <c r="X4761" t="s">
        <v>31</v>
      </c>
      <c r="Y4761" t="s">
        <v>32</v>
      </c>
      <c r="Z4761" t="s">
        <v>33</v>
      </c>
      <c r="AA4761" t="str">
        <f>IFERROR(_xlfn.XLOOKUP($J4761,avoidable_ed_reference!$A$2:$A$13,avoidable_ed_reference!$C$2:$C$13),"Not Classified")</f>
        <v>Potentially Avoidable</v>
      </c>
      <c r="AB4761" t="str">
        <f>IFERROR(_xlfn.XLOOKUP($B4761,enrollment!$A$2:$A$801,enrollment!$I$2:$I$801),"")</f>
        <v>TN</v>
      </c>
      <c r="AC4761">
        <f>IFERROR(_xlfn.XLOOKUP($B4761,enrollment!$A$2:$A$801,enrollment!$L$2:$L$801),"")</f>
        <v>74</v>
      </c>
      <c r="AD4761" t="str" cm="1">
        <f t="array" ref="AD4761">_xlfn.IFS(AC4761="","Unknown",AC4761&lt;18,"0-17",AC4761&lt;35,"18-34",AC4761&lt;50,"35-49",AC4761&lt;65,"50-64",TRUE,"65+")</f>
        <v>65+</v>
      </c>
      <c r="AE4761">
        <f>IFERROR(_xlfn.XLOOKUP($B4761,enrollment!$A$2:$A$801,enrollment!$O$2:$O$801),"")</f>
        <v>7890123456</v>
      </c>
      <c r="AF4761">
        <f>IFERROR(_xlfn.XLOOKUP($AE4761,providers!$B$2:$B$11,providers!$Q$2:$Q$11),"")</f>
        <v>3.9</v>
      </c>
      <c r="AG4761" s="1">
        <f t="shared" si="74"/>
        <v>45352</v>
      </c>
    </row>
    <row r="4762" spans="1:33" x14ac:dyDescent="0.25">
      <c r="A4762" t="s">
        <v>5482</v>
      </c>
      <c r="B4762" t="s">
        <v>5483</v>
      </c>
      <c r="C4762">
        <v>8901234567</v>
      </c>
      <c r="D4762">
        <v>8901234567</v>
      </c>
      <c r="E4762" s="1">
        <v>45610</v>
      </c>
      <c r="F4762" s="1">
        <v>45610</v>
      </c>
      <c r="G4762" s="1">
        <v>45625</v>
      </c>
      <c r="H4762" t="s">
        <v>28</v>
      </c>
      <c r="I4762">
        <v>11</v>
      </c>
      <c r="J4762" t="s">
        <v>35</v>
      </c>
      <c r="K4762">
        <v>99213</v>
      </c>
      <c r="O4762">
        <v>1</v>
      </c>
      <c r="P4762">
        <v>183.11</v>
      </c>
      <c r="Q4762">
        <v>135.63999999999999</v>
      </c>
      <c r="R4762">
        <v>108.51</v>
      </c>
      <c r="S4762">
        <v>27.13</v>
      </c>
      <c r="T4762" t="s">
        <v>30</v>
      </c>
      <c r="X4762" t="s">
        <v>43</v>
      </c>
      <c r="Y4762" t="s">
        <v>44</v>
      </c>
      <c r="Z4762" t="s">
        <v>39</v>
      </c>
      <c r="AA4762" t="str">
        <f>IFERROR(_xlfn.XLOOKUP($J4762,avoidable_ed_reference!$A$2:$A$13,avoidable_ed_reference!$C$2:$C$13),"Not Classified")</f>
        <v>Avoidable</v>
      </c>
      <c r="AB4762" t="str">
        <f>IFERROR(_xlfn.XLOOKUP($B4762,enrollment!$A$2:$A$801,enrollment!$I$2:$I$801),"")</f>
        <v>GA</v>
      </c>
      <c r="AC4762">
        <f>IFERROR(_xlfn.XLOOKUP($B4762,enrollment!$A$2:$A$801,enrollment!$L$2:$L$801),"")</f>
        <v>69</v>
      </c>
      <c r="AD4762" t="str" cm="1">
        <f t="array" ref="AD4762">_xlfn.IFS(AC4762="","Unknown",AC4762&lt;18,"0-17",AC4762&lt;35,"18-34",AC4762&lt;50,"35-49",AC4762&lt;65,"50-64",TRUE,"65+")</f>
        <v>65+</v>
      </c>
      <c r="AE4762">
        <f>IFERROR(_xlfn.XLOOKUP($B4762,enrollment!$A$2:$A$801,enrollment!$O$2:$O$801),"")</f>
        <v>8901234567</v>
      </c>
      <c r="AF4762">
        <f>IFERROR(_xlfn.XLOOKUP($AE4762,providers!$B$2:$B$11,providers!$Q$2:$Q$11),"")</f>
        <v>3.7</v>
      </c>
      <c r="AG4762" s="1">
        <f t="shared" si="74"/>
        <v>45597</v>
      </c>
    </row>
    <row r="4763" spans="1:33" x14ac:dyDescent="0.25">
      <c r="A4763" t="s">
        <v>5484</v>
      </c>
      <c r="B4763" t="s">
        <v>5483</v>
      </c>
      <c r="C4763">
        <v>8901234567</v>
      </c>
      <c r="D4763">
        <v>8901234567</v>
      </c>
      <c r="E4763" s="1">
        <v>45418</v>
      </c>
      <c r="F4763" s="1">
        <v>45418</v>
      </c>
      <c r="G4763" s="1">
        <v>45446</v>
      </c>
      <c r="H4763" t="s">
        <v>59</v>
      </c>
      <c r="J4763" t="s">
        <v>99</v>
      </c>
      <c r="L4763" s="2" t="s">
        <v>106</v>
      </c>
      <c r="M4763" t="s">
        <v>107</v>
      </c>
      <c r="N4763" t="s">
        <v>108</v>
      </c>
      <c r="O4763">
        <v>1</v>
      </c>
      <c r="P4763">
        <v>1172.96</v>
      </c>
      <c r="Q4763">
        <v>1066.33</v>
      </c>
      <c r="R4763">
        <v>853.06</v>
      </c>
      <c r="S4763">
        <v>213.27</v>
      </c>
      <c r="T4763" t="s">
        <v>30</v>
      </c>
      <c r="X4763" t="s">
        <v>43</v>
      </c>
      <c r="Y4763" t="s">
        <v>44</v>
      </c>
      <c r="Z4763" t="s">
        <v>64</v>
      </c>
      <c r="AA4763" t="str">
        <f>IFERROR(_xlfn.XLOOKUP($J4763,avoidable_ed_reference!$A$2:$A$13,avoidable_ed_reference!$C$2:$C$13),"Not Classified")</f>
        <v>Not Classified</v>
      </c>
      <c r="AB4763" t="str">
        <f>IFERROR(_xlfn.XLOOKUP($B4763,enrollment!$A$2:$A$801,enrollment!$I$2:$I$801),"")</f>
        <v>GA</v>
      </c>
      <c r="AC4763">
        <f>IFERROR(_xlfn.XLOOKUP($B4763,enrollment!$A$2:$A$801,enrollment!$L$2:$L$801),"")</f>
        <v>69</v>
      </c>
      <c r="AD4763" t="str" cm="1">
        <f t="array" ref="AD4763">_xlfn.IFS(AC4763="","Unknown",AC4763&lt;18,"0-17",AC4763&lt;35,"18-34",AC4763&lt;50,"35-49",AC4763&lt;65,"50-64",TRUE,"65+")</f>
        <v>65+</v>
      </c>
      <c r="AE4763">
        <f>IFERROR(_xlfn.XLOOKUP($B4763,enrollment!$A$2:$A$801,enrollment!$O$2:$O$801),"")</f>
        <v>8901234567</v>
      </c>
      <c r="AF4763">
        <f>IFERROR(_xlfn.XLOOKUP($AE4763,providers!$B$2:$B$11,providers!$Q$2:$Q$11),"")</f>
        <v>3.7</v>
      </c>
      <c r="AG4763" s="1">
        <f t="shared" si="74"/>
        <v>45413</v>
      </c>
    </row>
    <row r="4764" spans="1:33" x14ac:dyDescent="0.25">
      <c r="A4764" t="s">
        <v>5485</v>
      </c>
      <c r="B4764" t="s">
        <v>5483</v>
      </c>
      <c r="C4764">
        <v>8901234567</v>
      </c>
      <c r="D4764">
        <v>8901234567</v>
      </c>
      <c r="E4764" s="1">
        <v>45572</v>
      </c>
      <c r="F4764" s="1">
        <v>45572</v>
      </c>
      <c r="G4764" s="1">
        <v>45592</v>
      </c>
      <c r="H4764" t="s">
        <v>28</v>
      </c>
      <c r="I4764">
        <v>11</v>
      </c>
      <c r="J4764" t="s">
        <v>47</v>
      </c>
      <c r="K4764">
        <v>99213</v>
      </c>
      <c r="O4764">
        <v>1</v>
      </c>
      <c r="P4764">
        <v>194.49</v>
      </c>
      <c r="Q4764">
        <v>144.07</v>
      </c>
      <c r="R4764">
        <v>115.26</v>
      </c>
      <c r="S4764">
        <v>28.81</v>
      </c>
      <c r="T4764" t="s">
        <v>30</v>
      </c>
      <c r="X4764" t="s">
        <v>43</v>
      </c>
      <c r="Y4764" t="s">
        <v>44</v>
      </c>
      <c r="Z4764" t="s">
        <v>39</v>
      </c>
      <c r="AA4764" t="str">
        <f>IFERROR(_xlfn.XLOOKUP($J4764,avoidable_ed_reference!$A$2:$A$13,avoidable_ed_reference!$C$2:$C$13),"Not Classified")</f>
        <v>Not Classified</v>
      </c>
      <c r="AB4764" t="str">
        <f>IFERROR(_xlfn.XLOOKUP($B4764,enrollment!$A$2:$A$801,enrollment!$I$2:$I$801),"")</f>
        <v>GA</v>
      </c>
      <c r="AC4764">
        <f>IFERROR(_xlfn.XLOOKUP($B4764,enrollment!$A$2:$A$801,enrollment!$L$2:$L$801),"")</f>
        <v>69</v>
      </c>
      <c r="AD4764" t="str" cm="1">
        <f t="array" ref="AD4764">_xlfn.IFS(AC4764="","Unknown",AC4764&lt;18,"0-17",AC4764&lt;35,"18-34",AC4764&lt;50,"35-49",AC4764&lt;65,"50-64",TRUE,"65+")</f>
        <v>65+</v>
      </c>
      <c r="AE4764">
        <f>IFERROR(_xlfn.XLOOKUP($B4764,enrollment!$A$2:$A$801,enrollment!$O$2:$O$801),"")</f>
        <v>8901234567</v>
      </c>
      <c r="AF4764">
        <f>IFERROR(_xlfn.XLOOKUP($AE4764,providers!$B$2:$B$11,providers!$Q$2:$Q$11),"")</f>
        <v>3.7</v>
      </c>
      <c r="AG4764" s="1">
        <f t="shared" si="74"/>
        <v>45566</v>
      </c>
    </row>
    <row r="4765" spans="1:33" x14ac:dyDescent="0.25">
      <c r="A4765" t="s">
        <v>5486</v>
      </c>
      <c r="B4765" t="s">
        <v>5483</v>
      </c>
      <c r="C4765">
        <v>8901234567</v>
      </c>
      <c r="D4765">
        <v>8901234567</v>
      </c>
      <c r="E4765" s="1">
        <v>45386</v>
      </c>
      <c r="F4765" s="1">
        <v>45386</v>
      </c>
      <c r="G4765" s="1">
        <v>45407</v>
      </c>
      <c r="H4765" t="s">
        <v>28</v>
      </c>
      <c r="I4765">
        <v>11</v>
      </c>
      <c r="J4765" t="s">
        <v>38</v>
      </c>
      <c r="K4765">
        <v>99213</v>
      </c>
      <c r="O4765">
        <v>1</v>
      </c>
      <c r="P4765">
        <v>168.64</v>
      </c>
      <c r="Q4765">
        <v>124.92</v>
      </c>
      <c r="R4765">
        <v>99.94</v>
      </c>
      <c r="S4765">
        <v>24.98</v>
      </c>
      <c r="T4765" t="s">
        <v>30</v>
      </c>
      <c r="X4765" t="s">
        <v>43</v>
      </c>
      <c r="Y4765" t="s">
        <v>44</v>
      </c>
      <c r="Z4765" t="s">
        <v>39</v>
      </c>
      <c r="AA4765" t="str">
        <f>IFERROR(_xlfn.XLOOKUP($J4765,avoidable_ed_reference!$A$2:$A$13,avoidable_ed_reference!$C$2:$C$13),"Not Classified")</f>
        <v>Not Classified</v>
      </c>
      <c r="AB4765" t="str">
        <f>IFERROR(_xlfn.XLOOKUP($B4765,enrollment!$A$2:$A$801,enrollment!$I$2:$I$801),"")</f>
        <v>GA</v>
      </c>
      <c r="AC4765">
        <f>IFERROR(_xlfn.XLOOKUP($B4765,enrollment!$A$2:$A$801,enrollment!$L$2:$L$801),"")</f>
        <v>69</v>
      </c>
      <c r="AD4765" t="str" cm="1">
        <f t="array" ref="AD4765">_xlfn.IFS(AC4765="","Unknown",AC4765&lt;18,"0-17",AC4765&lt;35,"18-34",AC4765&lt;50,"35-49",AC4765&lt;65,"50-64",TRUE,"65+")</f>
        <v>65+</v>
      </c>
      <c r="AE4765">
        <f>IFERROR(_xlfn.XLOOKUP($B4765,enrollment!$A$2:$A$801,enrollment!$O$2:$O$801),"")</f>
        <v>8901234567</v>
      </c>
      <c r="AF4765">
        <f>IFERROR(_xlfn.XLOOKUP($AE4765,providers!$B$2:$B$11,providers!$Q$2:$Q$11),"")</f>
        <v>3.7</v>
      </c>
      <c r="AG4765" s="1">
        <f t="shared" si="74"/>
        <v>45383</v>
      </c>
    </row>
    <row r="4766" spans="1:33" x14ac:dyDescent="0.25">
      <c r="A4766" t="s">
        <v>5487</v>
      </c>
      <c r="B4766" t="s">
        <v>5483</v>
      </c>
      <c r="C4766">
        <v>9012345678</v>
      </c>
      <c r="D4766">
        <v>9012345678</v>
      </c>
      <c r="E4766" s="1">
        <v>45316</v>
      </c>
      <c r="F4766" s="1">
        <v>45316</v>
      </c>
      <c r="G4766" s="1">
        <v>45341</v>
      </c>
      <c r="H4766" t="s">
        <v>67</v>
      </c>
      <c r="I4766">
        <v>21</v>
      </c>
      <c r="J4766" t="s">
        <v>80</v>
      </c>
      <c r="K4766">
        <v>99223</v>
      </c>
      <c r="O4766">
        <v>1</v>
      </c>
      <c r="P4766">
        <v>24775.040000000001</v>
      </c>
      <c r="Q4766">
        <v>15983.9</v>
      </c>
      <c r="R4766">
        <v>12787.12</v>
      </c>
      <c r="S4766">
        <v>3196.78</v>
      </c>
      <c r="T4766" t="s">
        <v>30</v>
      </c>
      <c r="V4766">
        <v>1</v>
      </c>
      <c r="W4766" s="2" t="s">
        <v>68</v>
      </c>
      <c r="X4766" t="s">
        <v>43</v>
      </c>
      <c r="Y4766" t="s">
        <v>44</v>
      </c>
      <c r="Z4766" t="s">
        <v>69</v>
      </c>
      <c r="AA4766" t="str">
        <f>IFERROR(_xlfn.XLOOKUP($J4766,avoidable_ed_reference!$A$2:$A$13,avoidable_ed_reference!$C$2:$C$13),"Not Classified")</f>
        <v>Non-Avoidable</v>
      </c>
      <c r="AB4766" t="str">
        <f>IFERROR(_xlfn.XLOOKUP($B4766,enrollment!$A$2:$A$801,enrollment!$I$2:$I$801),"")</f>
        <v>GA</v>
      </c>
      <c r="AC4766">
        <f>IFERROR(_xlfn.XLOOKUP($B4766,enrollment!$A$2:$A$801,enrollment!$L$2:$L$801),"")</f>
        <v>69</v>
      </c>
      <c r="AD4766" t="str" cm="1">
        <f t="array" ref="AD4766">_xlfn.IFS(AC4766="","Unknown",AC4766&lt;18,"0-17",AC4766&lt;35,"18-34",AC4766&lt;50,"35-49",AC4766&lt;65,"50-64",TRUE,"65+")</f>
        <v>65+</v>
      </c>
      <c r="AE4766">
        <f>IFERROR(_xlfn.XLOOKUP($B4766,enrollment!$A$2:$A$801,enrollment!$O$2:$O$801),"")</f>
        <v>8901234567</v>
      </c>
      <c r="AF4766">
        <f>IFERROR(_xlfn.XLOOKUP($AE4766,providers!$B$2:$B$11,providers!$Q$2:$Q$11),"")</f>
        <v>3.7</v>
      </c>
      <c r="AG4766" s="1">
        <f t="shared" si="74"/>
        <v>45292</v>
      </c>
    </row>
    <row r="4767" spans="1:33" x14ac:dyDescent="0.25">
      <c r="A4767" t="s">
        <v>5488</v>
      </c>
      <c r="B4767" t="s">
        <v>5489</v>
      </c>
      <c r="C4767">
        <v>8901234567</v>
      </c>
      <c r="D4767">
        <v>8901234567</v>
      </c>
      <c r="E4767" s="1">
        <v>45395</v>
      </c>
      <c r="F4767" s="1">
        <v>45395</v>
      </c>
      <c r="G4767" s="1">
        <v>45411</v>
      </c>
      <c r="H4767" t="s">
        <v>28</v>
      </c>
      <c r="I4767">
        <v>11</v>
      </c>
      <c r="J4767" t="s">
        <v>47</v>
      </c>
      <c r="K4767">
        <v>99213</v>
      </c>
      <c r="O4767">
        <v>1</v>
      </c>
      <c r="P4767">
        <v>174.19</v>
      </c>
      <c r="Q4767">
        <v>129.03</v>
      </c>
      <c r="R4767">
        <v>103.22</v>
      </c>
      <c r="S4767">
        <v>25.81</v>
      </c>
      <c r="T4767" t="s">
        <v>30</v>
      </c>
      <c r="X4767" t="s">
        <v>52</v>
      </c>
      <c r="Y4767" t="s">
        <v>44</v>
      </c>
      <c r="Z4767" t="s">
        <v>39</v>
      </c>
      <c r="AA4767" t="str">
        <f>IFERROR(_xlfn.XLOOKUP($J4767,avoidable_ed_reference!$A$2:$A$13,avoidable_ed_reference!$C$2:$C$13),"Not Classified")</f>
        <v>Not Classified</v>
      </c>
      <c r="AB4767" t="str">
        <f>IFERROR(_xlfn.XLOOKUP($B4767,enrollment!$A$2:$A$801,enrollment!$I$2:$I$801),"")</f>
        <v>GA</v>
      </c>
      <c r="AC4767">
        <f>IFERROR(_xlfn.XLOOKUP($B4767,enrollment!$A$2:$A$801,enrollment!$L$2:$L$801),"")</f>
        <v>30</v>
      </c>
      <c r="AD4767" t="str" cm="1">
        <f t="array" ref="AD4767">_xlfn.IFS(AC4767="","Unknown",AC4767&lt;18,"0-17",AC4767&lt;35,"18-34",AC4767&lt;50,"35-49",AC4767&lt;65,"50-64",TRUE,"65+")</f>
        <v>18-34</v>
      </c>
      <c r="AE4767">
        <f>IFERROR(_xlfn.XLOOKUP($B4767,enrollment!$A$2:$A$801,enrollment!$O$2:$O$801),"")</f>
        <v>8901234567</v>
      </c>
      <c r="AF4767">
        <f>IFERROR(_xlfn.XLOOKUP($AE4767,providers!$B$2:$B$11,providers!$Q$2:$Q$11),"")</f>
        <v>3.7</v>
      </c>
      <c r="AG4767" s="1">
        <f t="shared" si="74"/>
        <v>45383</v>
      </c>
    </row>
    <row r="4768" spans="1:33" x14ac:dyDescent="0.25">
      <c r="A4768" t="s">
        <v>5490</v>
      </c>
      <c r="B4768" t="s">
        <v>5489</v>
      </c>
      <c r="C4768">
        <v>3456789012</v>
      </c>
      <c r="D4768">
        <v>3456789012</v>
      </c>
      <c r="E4768" s="1">
        <v>45644</v>
      </c>
      <c r="F4768" s="1">
        <v>45644</v>
      </c>
      <c r="G4768" s="1">
        <v>45665</v>
      </c>
      <c r="H4768" t="s">
        <v>67</v>
      </c>
      <c r="I4768">
        <v>21</v>
      </c>
      <c r="J4768" t="s">
        <v>80</v>
      </c>
      <c r="K4768">
        <v>99223</v>
      </c>
      <c r="O4768">
        <v>1</v>
      </c>
      <c r="P4768">
        <v>23662.55</v>
      </c>
      <c r="Q4768">
        <v>15266.16</v>
      </c>
      <c r="R4768">
        <v>12212.93</v>
      </c>
      <c r="S4768">
        <v>3053.23</v>
      </c>
      <c r="T4768" t="s">
        <v>30</v>
      </c>
      <c r="V4768">
        <v>1</v>
      </c>
      <c r="W4768" s="2" t="s">
        <v>68</v>
      </c>
      <c r="X4768" t="s">
        <v>52</v>
      </c>
      <c r="Y4768" t="s">
        <v>44</v>
      </c>
      <c r="Z4768" t="s">
        <v>69</v>
      </c>
      <c r="AA4768" t="str">
        <f>IFERROR(_xlfn.XLOOKUP($J4768,avoidable_ed_reference!$A$2:$A$13,avoidable_ed_reference!$C$2:$C$13),"Not Classified")</f>
        <v>Non-Avoidable</v>
      </c>
      <c r="AB4768" t="str">
        <f>IFERROR(_xlfn.XLOOKUP($B4768,enrollment!$A$2:$A$801,enrollment!$I$2:$I$801),"")</f>
        <v>GA</v>
      </c>
      <c r="AC4768">
        <f>IFERROR(_xlfn.XLOOKUP($B4768,enrollment!$A$2:$A$801,enrollment!$L$2:$L$801),"")</f>
        <v>30</v>
      </c>
      <c r="AD4768" t="str" cm="1">
        <f t="array" ref="AD4768">_xlfn.IFS(AC4768="","Unknown",AC4768&lt;18,"0-17",AC4768&lt;35,"18-34",AC4768&lt;50,"35-49",AC4768&lt;65,"50-64",TRUE,"65+")</f>
        <v>18-34</v>
      </c>
      <c r="AE4768">
        <f>IFERROR(_xlfn.XLOOKUP($B4768,enrollment!$A$2:$A$801,enrollment!$O$2:$O$801),"")</f>
        <v>8901234567</v>
      </c>
      <c r="AF4768">
        <f>IFERROR(_xlfn.XLOOKUP($AE4768,providers!$B$2:$B$11,providers!$Q$2:$Q$11),"")</f>
        <v>3.7</v>
      </c>
      <c r="AG4768" s="1">
        <f t="shared" si="74"/>
        <v>45627</v>
      </c>
    </row>
    <row r="4769" spans="1:33" x14ac:dyDescent="0.25">
      <c r="A4769" t="s">
        <v>5491</v>
      </c>
      <c r="B4769" t="s">
        <v>5489</v>
      </c>
      <c r="C4769">
        <v>3456789012</v>
      </c>
      <c r="D4769">
        <v>3456789012</v>
      </c>
      <c r="E4769" s="1">
        <v>45651</v>
      </c>
      <c r="F4769" s="1">
        <v>45651</v>
      </c>
      <c r="G4769" s="1">
        <v>45674</v>
      </c>
      <c r="H4769" t="s">
        <v>67</v>
      </c>
      <c r="I4769">
        <v>21</v>
      </c>
      <c r="J4769" t="s">
        <v>99</v>
      </c>
      <c r="K4769">
        <v>99223</v>
      </c>
      <c r="O4769">
        <v>1</v>
      </c>
      <c r="P4769">
        <v>33725.47</v>
      </c>
      <c r="Q4769">
        <v>21758.37</v>
      </c>
      <c r="R4769">
        <v>17406.7</v>
      </c>
      <c r="S4769">
        <v>4351.67</v>
      </c>
      <c r="T4769" t="s">
        <v>30</v>
      </c>
      <c r="V4769">
        <v>1</v>
      </c>
      <c r="W4769" s="2" t="s">
        <v>68</v>
      </c>
      <c r="X4769" t="s">
        <v>52</v>
      </c>
      <c r="Y4769" t="s">
        <v>44</v>
      </c>
      <c r="Z4769" t="s">
        <v>69</v>
      </c>
      <c r="AA4769" t="str">
        <f>IFERROR(_xlfn.XLOOKUP($J4769,avoidable_ed_reference!$A$2:$A$13,avoidable_ed_reference!$C$2:$C$13),"Not Classified")</f>
        <v>Not Classified</v>
      </c>
      <c r="AB4769" t="str">
        <f>IFERROR(_xlfn.XLOOKUP($B4769,enrollment!$A$2:$A$801,enrollment!$I$2:$I$801),"")</f>
        <v>GA</v>
      </c>
      <c r="AC4769">
        <f>IFERROR(_xlfn.XLOOKUP($B4769,enrollment!$A$2:$A$801,enrollment!$L$2:$L$801),"")</f>
        <v>30</v>
      </c>
      <c r="AD4769" t="str" cm="1">
        <f t="array" ref="AD4769">_xlfn.IFS(AC4769="","Unknown",AC4769&lt;18,"0-17",AC4769&lt;35,"18-34",AC4769&lt;50,"35-49",AC4769&lt;65,"50-64",TRUE,"65+")</f>
        <v>18-34</v>
      </c>
      <c r="AE4769">
        <f>IFERROR(_xlfn.XLOOKUP($B4769,enrollment!$A$2:$A$801,enrollment!$O$2:$O$801),"")</f>
        <v>8901234567</v>
      </c>
      <c r="AF4769">
        <f>IFERROR(_xlfn.XLOOKUP($AE4769,providers!$B$2:$B$11,providers!$Q$2:$Q$11),"")</f>
        <v>3.7</v>
      </c>
      <c r="AG4769" s="1">
        <f t="shared" si="74"/>
        <v>45627</v>
      </c>
    </row>
    <row r="4770" spans="1:33" x14ac:dyDescent="0.25">
      <c r="A4770" t="s">
        <v>5492</v>
      </c>
      <c r="B4770" t="s">
        <v>5489</v>
      </c>
      <c r="C4770">
        <v>8901234567</v>
      </c>
      <c r="D4770">
        <v>8901234567</v>
      </c>
      <c r="E4770" s="1">
        <v>45652</v>
      </c>
      <c r="F4770" s="1">
        <v>45652</v>
      </c>
      <c r="G4770" s="1">
        <v>45676</v>
      </c>
      <c r="H4770" t="s">
        <v>28</v>
      </c>
      <c r="I4770">
        <v>22</v>
      </c>
      <c r="J4770" t="s">
        <v>29</v>
      </c>
      <c r="K4770">
        <v>90837</v>
      </c>
      <c r="O4770">
        <v>1</v>
      </c>
      <c r="P4770">
        <v>267.83</v>
      </c>
      <c r="Q4770">
        <v>198.39</v>
      </c>
      <c r="R4770">
        <v>158.71</v>
      </c>
      <c r="S4770">
        <v>39.68</v>
      </c>
      <c r="T4770" t="s">
        <v>30</v>
      </c>
      <c r="X4770" t="s">
        <v>52</v>
      </c>
      <c r="Y4770" t="s">
        <v>44</v>
      </c>
      <c r="Z4770" t="s">
        <v>33</v>
      </c>
      <c r="AA4770" t="str">
        <f>IFERROR(_xlfn.XLOOKUP($J4770,avoidable_ed_reference!$A$2:$A$13,avoidable_ed_reference!$C$2:$C$13),"Not Classified")</f>
        <v>Potentially Avoidable</v>
      </c>
      <c r="AB4770" t="str">
        <f>IFERROR(_xlfn.XLOOKUP($B4770,enrollment!$A$2:$A$801,enrollment!$I$2:$I$801),"")</f>
        <v>GA</v>
      </c>
      <c r="AC4770">
        <f>IFERROR(_xlfn.XLOOKUP($B4770,enrollment!$A$2:$A$801,enrollment!$L$2:$L$801),"")</f>
        <v>30</v>
      </c>
      <c r="AD4770" t="str" cm="1">
        <f t="array" ref="AD4770">_xlfn.IFS(AC4770="","Unknown",AC4770&lt;18,"0-17",AC4770&lt;35,"18-34",AC4770&lt;50,"35-49",AC4770&lt;65,"50-64",TRUE,"65+")</f>
        <v>18-34</v>
      </c>
      <c r="AE4770">
        <f>IFERROR(_xlfn.XLOOKUP($B4770,enrollment!$A$2:$A$801,enrollment!$O$2:$O$801),"")</f>
        <v>8901234567</v>
      </c>
      <c r="AF4770">
        <f>IFERROR(_xlfn.XLOOKUP($AE4770,providers!$B$2:$B$11,providers!$Q$2:$Q$11),"")</f>
        <v>3.7</v>
      </c>
      <c r="AG4770" s="1">
        <f t="shared" si="74"/>
        <v>45627</v>
      </c>
    </row>
    <row r="4771" spans="1:33" x14ac:dyDescent="0.25">
      <c r="A4771" t="s">
        <v>5493</v>
      </c>
      <c r="B4771" t="s">
        <v>5489</v>
      </c>
      <c r="C4771">
        <v>8901234567</v>
      </c>
      <c r="D4771">
        <v>8901234567</v>
      </c>
      <c r="E4771" s="1">
        <v>45337</v>
      </c>
      <c r="F4771" s="1">
        <v>45337</v>
      </c>
      <c r="G4771" s="1">
        <v>45362</v>
      </c>
      <c r="H4771" t="s">
        <v>28</v>
      </c>
      <c r="I4771">
        <v>11</v>
      </c>
      <c r="J4771" t="s">
        <v>38</v>
      </c>
      <c r="K4771">
        <v>99213</v>
      </c>
      <c r="O4771">
        <v>1</v>
      </c>
      <c r="P4771">
        <v>178.89</v>
      </c>
      <c r="Q4771">
        <v>132.51</v>
      </c>
      <c r="R4771">
        <v>106.01</v>
      </c>
      <c r="S4771">
        <v>26.5</v>
      </c>
      <c r="T4771" t="s">
        <v>30</v>
      </c>
      <c r="X4771" t="s">
        <v>52</v>
      </c>
      <c r="Y4771" t="s">
        <v>44</v>
      </c>
      <c r="Z4771" t="s">
        <v>39</v>
      </c>
      <c r="AA4771" t="str">
        <f>IFERROR(_xlfn.XLOOKUP($J4771,avoidable_ed_reference!$A$2:$A$13,avoidable_ed_reference!$C$2:$C$13),"Not Classified")</f>
        <v>Not Classified</v>
      </c>
      <c r="AB4771" t="str">
        <f>IFERROR(_xlfn.XLOOKUP($B4771,enrollment!$A$2:$A$801,enrollment!$I$2:$I$801),"")</f>
        <v>GA</v>
      </c>
      <c r="AC4771">
        <f>IFERROR(_xlfn.XLOOKUP($B4771,enrollment!$A$2:$A$801,enrollment!$L$2:$L$801),"")</f>
        <v>30</v>
      </c>
      <c r="AD4771" t="str" cm="1">
        <f t="array" ref="AD4771">_xlfn.IFS(AC4771="","Unknown",AC4771&lt;18,"0-17",AC4771&lt;35,"18-34",AC4771&lt;50,"35-49",AC4771&lt;65,"50-64",TRUE,"65+")</f>
        <v>18-34</v>
      </c>
      <c r="AE4771">
        <f>IFERROR(_xlfn.XLOOKUP($B4771,enrollment!$A$2:$A$801,enrollment!$O$2:$O$801),"")</f>
        <v>8901234567</v>
      </c>
      <c r="AF4771">
        <f>IFERROR(_xlfn.XLOOKUP($AE4771,providers!$B$2:$B$11,providers!$Q$2:$Q$11),"")</f>
        <v>3.7</v>
      </c>
      <c r="AG4771" s="1">
        <f t="shared" si="74"/>
        <v>45323</v>
      </c>
    </row>
    <row r="4772" spans="1:33" x14ac:dyDescent="0.25">
      <c r="A4772" t="s">
        <v>5494</v>
      </c>
      <c r="B4772" t="s">
        <v>5489</v>
      </c>
      <c r="C4772">
        <v>6789012345</v>
      </c>
      <c r="D4772">
        <v>6789012345</v>
      </c>
      <c r="E4772" s="1">
        <v>45341</v>
      </c>
      <c r="F4772" s="1">
        <v>45341</v>
      </c>
      <c r="G4772" s="1">
        <v>45361</v>
      </c>
      <c r="H4772" t="s">
        <v>59</v>
      </c>
      <c r="J4772" t="s">
        <v>99</v>
      </c>
      <c r="L4772" s="2" t="s">
        <v>61</v>
      </c>
      <c r="M4772" t="s">
        <v>62</v>
      </c>
      <c r="N4772" t="s">
        <v>63</v>
      </c>
      <c r="O4772">
        <v>1</v>
      </c>
      <c r="P4772">
        <v>1255.03</v>
      </c>
      <c r="Q4772">
        <v>1140.94</v>
      </c>
      <c r="R4772">
        <v>912.75</v>
      </c>
      <c r="S4772">
        <v>228.19</v>
      </c>
      <c r="T4772" t="s">
        <v>30</v>
      </c>
      <c r="X4772" t="s">
        <v>52</v>
      </c>
      <c r="Y4772" t="s">
        <v>44</v>
      </c>
      <c r="Z4772" t="s">
        <v>64</v>
      </c>
      <c r="AA4772" t="str">
        <f>IFERROR(_xlfn.XLOOKUP($J4772,avoidable_ed_reference!$A$2:$A$13,avoidable_ed_reference!$C$2:$C$13),"Not Classified")</f>
        <v>Not Classified</v>
      </c>
      <c r="AB4772" t="str">
        <f>IFERROR(_xlfn.XLOOKUP($B4772,enrollment!$A$2:$A$801,enrollment!$I$2:$I$801),"")</f>
        <v>GA</v>
      </c>
      <c r="AC4772">
        <f>IFERROR(_xlfn.XLOOKUP($B4772,enrollment!$A$2:$A$801,enrollment!$L$2:$L$801),"")</f>
        <v>30</v>
      </c>
      <c r="AD4772" t="str" cm="1">
        <f t="array" ref="AD4772">_xlfn.IFS(AC4772="","Unknown",AC4772&lt;18,"0-17",AC4772&lt;35,"18-34",AC4772&lt;50,"35-49",AC4772&lt;65,"50-64",TRUE,"65+")</f>
        <v>18-34</v>
      </c>
      <c r="AE4772">
        <f>IFERROR(_xlfn.XLOOKUP($B4772,enrollment!$A$2:$A$801,enrollment!$O$2:$O$801),"")</f>
        <v>8901234567</v>
      </c>
      <c r="AF4772">
        <f>IFERROR(_xlfn.XLOOKUP($AE4772,providers!$B$2:$B$11,providers!$Q$2:$Q$11),"")</f>
        <v>3.7</v>
      </c>
      <c r="AG4772" s="1">
        <f t="shared" si="74"/>
        <v>45323</v>
      </c>
    </row>
    <row r="4773" spans="1:33" x14ac:dyDescent="0.25">
      <c r="A4773" t="s">
        <v>5495</v>
      </c>
      <c r="B4773" t="s">
        <v>5489</v>
      </c>
      <c r="C4773">
        <v>5678901234</v>
      </c>
      <c r="D4773">
        <v>5678901234</v>
      </c>
      <c r="E4773" s="1">
        <v>45437</v>
      </c>
      <c r="F4773" s="1">
        <v>45437</v>
      </c>
      <c r="G4773" s="1">
        <v>45463</v>
      </c>
      <c r="H4773" t="s">
        <v>28</v>
      </c>
      <c r="I4773">
        <v>20</v>
      </c>
      <c r="J4773" t="s">
        <v>35</v>
      </c>
      <c r="K4773">
        <v>99213</v>
      </c>
      <c r="O4773">
        <v>1</v>
      </c>
      <c r="P4773">
        <v>153.4</v>
      </c>
      <c r="Q4773">
        <v>118</v>
      </c>
      <c r="R4773">
        <v>94.4</v>
      </c>
      <c r="S4773">
        <v>23.6</v>
      </c>
      <c r="T4773" t="s">
        <v>30</v>
      </c>
      <c r="X4773" t="s">
        <v>52</v>
      </c>
      <c r="Y4773" t="s">
        <v>44</v>
      </c>
      <c r="Z4773" t="s">
        <v>36</v>
      </c>
      <c r="AA4773" t="str">
        <f>IFERROR(_xlfn.XLOOKUP($J4773,avoidable_ed_reference!$A$2:$A$13,avoidable_ed_reference!$C$2:$C$13),"Not Classified")</f>
        <v>Avoidable</v>
      </c>
      <c r="AB4773" t="str">
        <f>IFERROR(_xlfn.XLOOKUP($B4773,enrollment!$A$2:$A$801,enrollment!$I$2:$I$801),"")</f>
        <v>GA</v>
      </c>
      <c r="AC4773">
        <f>IFERROR(_xlfn.XLOOKUP($B4773,enrollment!$A$2:$A$801,enrollment!$L$2:$L$801),"")</f>
        <v>30</v>
      </c>
      <c r="AD4773" t="str" cm="1">
        <f t="array" ref="AD4773">_xlfn.IFS(AC4773="","Unknown",AC4773&lt;18,"0-17",AC4773&lt;35,"18-34",AC4773&lt;50,"35-49",AC4773&lt;65,"50-64",TRUE,"65+")</f>
        <v>18-34</v>
      </c>
      <c r="AE4773">
        <f>IFERROR(_xlfn.XLOOKUP($B4773,enrollment!$A$2:$A$801,enrollment!$O$2:$O$801),"")</f>
        <v>8901234567</v>
      </c>
      <c r="AF4773">
        <f>IFERROR(_xlfn.XLOOKUP($AE4773,providers!$B$2:$B$11,providers!$Q$2:$Q$11),"")</f>
        <v>3.7</v>
      </c>
      <c r="AG4773" s="1">
        <f t="shared" si="74"/>
        <v>45413</v>
      </c>
    </row>
    <row r="4774" spans="1:33" x14ac:dyDescent="0.25">
      <c r="A4774" t="s">
        <v>5496</v>
      </c>
      <c r="B4774" t="s">
        <v>5497</v>
      </c>
      <c r="C4774">
        <v>2233445566</v>
      </c>
      <c r="D4774">
        <v>2233445566</v>
      </c>
      <c r="E4774" s="1">
        <v>45319</v>
      </c>
      <c r="F4774" s="1">
        <v>45319</v>
      </c>
      <c r="G4774" s="1">
        <v>45353</v>
      </c>
      <c r="H4774" t="s">
        <v>28</v>
      </c>
      <c r="I4774">
        <v>23</v>
      </c>
      <c r="J4774" t="s">
        <v>42</v>
      </c>
      <c r="K4774">
        <v>99284</v>
      </c>
      <c r="O4774">
        <v>1</v>
      </c>
      <c r="P4774">
        <v>2393.46</v>
      </c>
      <c r="Q4774">
        <v>1329.7</v>
      </c>
      <c r="R4774">
        <v>1063.76</v>
      </c>
      <c r="S4774">
        <v>265.94</v>
      </c>
      <c r="T4774" t="s">
        <v>30</v>
      </c>
      <c r="X4774" t="s">
        <v>43</v>
      </c>
      <c r="Y4774" t="s">
        <v>44</v>
      </c>
      <c r="Z4774" t="s">
        <v>45</v>
      </c>
      <c r="AA4774" t="str">
        <f>IFERROR(_xlfn.XLOOKUP($J4774,avoidable_ed_reference!$A$2:$A$13,avoidable_ed_reference!$C$2:$C$13),"Not Classified")</f>
        <v>Non-Avoidable</v>
      </c>
      <c r="AB4774" t="str">
        <f>IFERROR(_xlfn.XLOOKUP($B4774,enrollment!$A$2:$A$801,enrollment!$I$2:$I$801),"")</f>
        <v>GA</v>
      </c>
      <c r="AC4774">
        <f>IFERROR(_xlfn.XLOOKUP($B4774,enrollment!$A$2:$A$801,enrollment!$L$2:$L$801),"")</f>
        <v>71</v>
      </c>
      <c r="AD4774" t="str" cm="1">
        <f t="array" ref="AD4774">_xlfn.IFS(AC4774="","Unknown",AC4774&lt;18,"0-17",AC4774&lt;35,"18-34",AC4774&lt;50,"35-49",AC4774&lt;65,"50-64",TRUE,"65+")</f>
        <v>65+</v>
      </c>
      <c r="AE4774">
        <f>IFERROR(_xlfn.XLOOKUP($B4774,enrollment!$A$2:$A$801,enrollment!$O$2:$O$801),"")</f>
        <v>8901234567</v>
      </c>
      <c r="AF4774">
        <f>IFERROR(_xlfn.XLOOKUP($AE4774,providers!$B$2:$B$11,providers!$Q$2:$Q$11),"")</f>
        <v>3.7</v>
      </c>
      <c r="AG4774" s="1">
        <f t="shared" si="74"/>
        <v>45292</v>
      </c>
    </row>
    <row r="4775" spans="1:33" x14ac:dyDescent="0.25">
      <c r="A4775" t="s">
        <v>5498</v>
      </c>
      <c r="B4775" t="s">
        <v>5497</v>
      </c>
      <c r="C4775">
        <v>8901234567</v>
      </c>
      <c r="D4775">
        <v>8901234567</v>
      </c>
      <c r="E4775" s="1">
        <v>45334</v>
      </c>
      <c r="F4775" s="1">
        <v>45334</v>
      </c>
      <c r="G4775" s="1">
        <v>45368</v>
      </c>
      <c r="H4775" t="s">
        <v>28</v>
      </c>
      <c r="I4775">
        <v>11</v>
      </c>
      <c r="J4775" t="s">
        <v>47</v>
      </c>
      <c r="K4775">
        <v>99213</v>
      </c>
      <c r="O4775">
        <v>1</v>
      </c>
      <c r="P4775">
        <v>233.68</v>
      </c>
      <c r="Q4775">
        <v>173.1</v>
      </c>
      <c r="R4775">
        <v>138.47999999999999</v>
      </c>
      <c r="S4775">
        <v>34.619999999999997</v>
      </c>
      <c r="T4775" t="s">
        <v>30</v>
      </c>
      <c r="X4775" t="s">
        <v>43</v>
      </c>
      <c r="Y4775" t="s">
        <v>44</v>
      </c>
      <c r="Z4775" t="s">
        <v>39</v>
      </c>
      <c r="AA4775" t="str">
        <f>IFERROR(_xlfn.XLOOKUP($J4775,avoidable_ed_reference!$A$2:$A$13,avoidable_ed_reference!$C$2:$C$13),"Not Classified")</f>
        <v>Not Classified</v>
      </c>
      <c r="AB4775" t="str">
        <f>IFERROR(_xlfn.XLOOKUP($B4775,enrollment!$A$2:$A$801,enrollment!$I$2:$I$801),"")</f>
        <v>GA</v>
      </c>
      <c r="AC4775">
        <f>IFERROR(_xlfn.XLOOKUP($B4775,enrollment!$A$2:$A$801,enrollment!$L$2:$L$801),"")</f>
        <v>71</v>
      </c>
      <c r="AD4775" t="str" cm="1">
        <f t="array" ref="AD4775">_xlfn.IFS(AC4775="","Unknown",AC4775&lt;18,"0-17",AC4775&lt;35,"18-34",AC4775&lt;50,"35-49",AC4775&lt;65,"50-64",TRUE,"65+")</f>
        <v>65+</v>
      </c>
      <c r="AE4775">
        <f>IFERROR(_xlfn.XLOOKUP($B4775,enrollment!$A$2:$A$801,enrollment!$O$2:$O$801),"")</f>
        <v>8901234567</v>
      </c>
      <c r="AF4775">
        <f>IFERROR(_xlfn.XLOOKUP($AE4775,providers!$B$2:$B$11,providers!$Q$2:$Q$11),"")</f>
        <v>3.7</v>
      </c>
      <c r="AG4775" s="1">
        <f t="shared" si="74"/>
        <v>45323</v>
      </c>
    </row>
    <row r="4776" spans="1:33" x14ac:dyDescent="0.25">
      <c r="A4776" t="s">
        <v>5499</v>
      </c>
      <c r="B4776" t="s">
        <v>5497</v>
      </c>
      <c r="C4776">
        <v>9012345678</v>
      </c>
      <c r="D4776">
        <v>9012345678</v>
      </c>
      <c r="E4776" s="1">
        <v>45648</v>
      </c>
      <c r="F4776" s="1">
        <v>45648</v>
      </c>
      <c r="G4776" s="1">
        <v>45678</v>
      </c>
      <c r="H4776" t="s">
        <v>28</v>
      </c>
      <c r="I4776">
        <v>22</v>
      </c>
      <c r="J4776" t="s">
        <v>29</v>
      </c>
      <c r="K4776">
        <v>90837</v>
      </c>
      <c r="O4776">
        <v>1</v>
      </c>
      <c r="P4776">
        <v>268.61</v>
      </c>
      <c r="Q4776">
        <v>198.97</v>
      </c>
      <c r="R4776">
        <v>159.18</v>
      </c>
      <c r="S4776">
        <v>39.79</v>
      </c>
      <c r="T4776" t="s">
        <v>30</v>
      </c>
      <c r="X4776" t="s">
        <v>43</v>
      </c>
      <c r="Y4776" t="s">
        <v>44</v>
      </c>
      <c r="Z4776" t="s">
        <v>33</v>
      </c>
      <c r="AA4776" t="str">
        <f>IFERROR(_xlfn.XLOOKUP($J4776,avoidable_ed_reference!$A$2:$A$13,avoidable_ed_reference!$C$2:$C$13),"Not Classified")</f>
        <v>Potentially Avoidable</v>
      </c>
      <c r="AB4776" t="str">
        <f>IFERROR(_xlfn.XLOOKUP($B4776,enrollment!$A$2:$A$801,enrollment!$I$2:$I$801),"")</f>
        <v>GA</v>
      </c>
      <c r="AC4776">
        <f>IFERROR(_xlfn.XLOOKUP($B4776,enrollment!$A$2:$A$801,enrollment!$L$2:$L$801),"")</f>
        <v>71</v>
      </c>
      <c r="AD4776" t="str" cm="1">
        <f t="array" ref="AD4776">_xlfn.IFS(AC4776="","Unknown",AC4776&lt;18,"0-17",AC4776&lt;35,"18-34",AC4776&lt;50,"35-49",AC4776&lt;65,"50-64",TRUE,"65+")</f>
        <v>65+</v>
      </c>
      <c r="AE4776">
        <f>IFERROR(_xlfn.XLOOKUP($B4776,enrollment!$A$2:$A$801,enrollment!$O$2:$O$801),"")</f>
        <v>8901234567</v>
      </c>
      <c r="AF4776">
        <f>IFERROR(_xlfn.XLOOKUP($AE4776,providers!$B$2:$B$11,providers!$Q$2:$Q$11),"")</f>
        <v>3.7</v>
      </c>
      <c r="AG4776" s="1">
        <f t="shared" si="74"/>
        <v>45627</v>
      </c>
    </row>
    <row r="4777" spans="1:33" x14ac:dyDescent="0.25">
      <c r="A4777" t="s">
        <v>5500</v>
      </c>
      <c r="B4777" t="s">
        <v>5497</v>
      </c>
      <c r="C4777">
        <v>3456789012</v>
      </c>
      <c r="D4777">
        <v>3456789012</v>
      </c>
      <c r="E4777" s="1">
        <v>45591</v>
      </c>
      <c r="F4777" s="1">
        <v>45591</v>
      </c>
      <c r="G4777" s="1">
        <v>45614</v>
      </c>
      <c r="H4777" t="s">
        <v>67</v>
      </c>
      <c r="I4777">
        <v>21</v>
      </c>
      <c r="J4777" t="s">
        <v>42</v>
      </c>
      <c r="K4777">
        <v>99223</v>
      </c>
      <c r="O4777">
        <v>1</v>
      </c>
      <c r="P4777">
        <v>32648.52</v>
      </c>
      <c r="Q4777">
        <v>21063.56</v>
      </c>
      <c r="R4777">
        <v>16850.849999999999</v>
      </c>
      <c r="S4777">
        <v>4212.71</v>
      </c>
      <c r="T4777" t="s">
        <v>30</v>
      </c>
      <c r="V4777">
        <v>1</v>
      </c>
      <c r="W4777" s="2" t="s">
        <v>68</v>
      </c>
      <c r="X4777" t="s">
        <v>43</v>
      </c>
      <c r="Y4777" t="s">
        <v>44</v>
      </c>
      <c r="Z4777" t="s">
        <v>69</v>
      </c>
      <c r="AA4777" t="str">
        <f>IFERROR(_xlfn.XLOOKUP($J4777,avoidable_ed_reference!$A$2:$A$13,avoidable_ed_reference!$C$2:$C$13),"Not Classified")</f>
        <v>Non-Avoidable</v>
      </c>
      <c r="AB4777" t="str">
        <f>IFERROR(_xlfn.XLOOKUP($B4777,enrollment!$A$2:$A$801,enrollment!$I$2:$I$801),"")</f>
        <v>GA</v>
      </c>
      <c r="AC4777">
        <f>IFERROR(_xlfn.XLOOKUP($B4777,enrollment!$A$2:$A$801,enrollment!$L$2:$L$801),"")</f>
        <v>71</v>
      </c>
      <c r="AD4777" t="str" cm="1">
        <f t="array" ref="AD4777">_xlfn.IFS(AC4777="","Unknown",AC4777&lt;18,"0-17",AC4777&lt;35,"18-34",AC4777&lt;50,"35-49",AC4777&lt;65,"50-64",TRUE,"65+")</f>
        <v>65+</v>
      </c>
      <c r="AE4777">
        <f>IFERROR(_xlfn.XLOOKUP($B4777,enrollment!$A$2:$A$801,enrollment!$O$2:$O$801),"")</f>
        <v>8901234567</v>
      </c>
      <c r="AF4777">
        <f>IFERROR(_xlfn.XLOOKUP($AE4777,providers!$B$2:$B$11,providers!$Q$2:$Q$11),"")</f>
        <v>3.7</v>
      </c>
      <c r="AG4777" s="1">
        <f t="shared" si="74"/>
        <v>45566</v>
      </c>
    </row>
    <row r="4778" spans="1:33" x14ac:dyDescent="0.25">
      <c r="A4778" t="s">
        <v>5501</v>
      </c>
      <c r="B4778" t="s">
        <v>5497</v>
      </c>
      <c r="C4778">
        <v>2345678901</v>
      </c>
      <c r="D4778">
        <v>2345678901</v>
      </c>
      <c r="E4778" s="1">
        <v>45579</v>
      </c>
      <c r="F4778" s="1">
        <v>45579</v>
      </c>
      <c r="G4778" s="1">
        <v>45608</v>
      </c>
      <c r="H4778" t="s">
        <v>59</v>
      </c>
      <c r="J4778" t="s">
        <v>60</v>
      </c>
      <c r="L4778" s="2" t="s">
        <v>82</v>
      </c>
      <c r="M4778" t="s">
        <v>83</v>
      </c>
      <c r="N4778" t="s">
        <v>84</v>
      </c>
      <c r="O4778">
        <v>1</v>
      </c>
      <c r="P4778">
        <v>990.51</v>
      </c>
      <c r="Q4778">
        <v>900.46</v>
      </c>
      <c r="R4778">
        <v>720.37</v>
      </c>
      <c r="S4778">
        <v>180.09</v>
      </c>
      <c r="T4778" t="s">
        <v>30</v>
      </c>
      <c r="X4778" t="s">
        <v>43</v>
      </c>
      <c r="Y4778" t="s">
        <v>44</v>
      </c>
      <c r="Z4778" t="s">
        <v>64</v>
      </c>
      <c r="AA4778" t="str">
        <f>IFERROR(_xlfn.XLOOKUP($J4778,avoidable_ed_reference!$A$2:$A$13,avoidable_ed_reference!$C$2:$C$13),"Not Classified")</f>
        <v>Not Classified</v>
      </c>
      <c r="AB4778" t="str">
        <f>IFERROR(_xlfn.XLOOKUP($B4778,enrollment!$A$2:$A$801,enrollment!$I$2:$I$801),"")</f>
        <v>GA</v>
      </c>
      <c r="AC4778">
        <f>IFERROR(_xlfn.XLOOKUP($B4778,enrollment!$A$2:$A$801,enrollment!$L$2:$L$801),"")</f>
        <v>71</v>
      </c>
      <c r="AD4778" t="str" cm="1">
        <f t="array" ref="AD4778">_xlfn.IFS(AC4778="","Unknown",AC4778&lt;18,"0-17",AC4778&lt;35,"18-34",AC4778&lt;50,"35-49",AC4778&lt;65,"50-64",TRUE,"65+")</f>
        <v>65+</v>
      </c>
      <c r="AE4778">
        <f>IFERROR(_xlfn.XLOOKUP($B4778,enrollment!$A$2:$A$801,enrollment!$O$2:$O$801),"")</f>
        <v>8901234567</v>
      </c>
      <c r="AF4778">
        <f>IFERROR(_xlfn.XLOOKUP($AE4778,providers!$B$2:$B$11,providers!$Q$2:$Q$11),"")</f>
        <v>3.7</v>
      </c>
      <c r="AG4778" s="1">
        <f t="shared" si="74"/>
        <v>45566</v>
      </c>
    </row>
    <row r="4779" spans="1:33" x14ac:dyDescent="0.25">
      <c r="A4779" t="s">
        <v>5502</v>
      </c>
      <c r="B4779" t="s">
        <v>5497</v>
      </c>
      <c r="C4779">
        <v>9012345678</v>
      </c>
      <c r="D4779">
        <v>9012345678</v>
      </c>
      <c r="E4779" s="1">
        <v>45399</v>
      </c>
      <c r="F4779" s="1">
        <v>45399</v>
      </c>
      <c r="G4779" s="1">
        <v>45427</v>
      </c>
      <c r="H4779" t="s">
        <v>28</v>
      </c>
      <c r="I4779">
        <v>23</v>
      </c>
      <c r="J4779" t="s">
        <v>42</v>
      </c>
      <c r="K4779">
        <v>99284</v>
      </c>
      <c r="O4779">
        <v>1</v>
      </c>
      <c r="P4779">
        <v>1869.86</v>
      </c>
      <c r="Q4779">
        <v>1038.81</v>
      </c>
      <c r="R4779">
        <v>831.05</v>
      </c>
      <c r="S4779">
        <v>207.76</v>
      </c>
      <c r="T4779" t="s">
        <v>30</v>
      </c>
      <c r="X4779" t="s">
        <v>43</v>
      </c>
      <c r="Y4779" t="s">
        <v>44</v>
      </c>
      <c r="Z4779" t="s">
        <v>45</v>
      </c>
      <c r="AA4779" t="str">
        <f>IFERROR(_xlfn.XLOOKUP($J4779,avoidable_ed_reference!$A$2:$A$13,avoidable_ed_reference!$C$2:$C$13),"Not Classified")</f>
        <v>Non-Avoidable</v>
      </c>
      <c r="AB4779" t="str">
        <f>IFERROR(_xlfn.XLOOKUP($B4779,enrollment!$A$2:$A$801,enrollment!$I$2:$I$801),"")</f>
        <v>GA</v>
      </c>
      <c r="AC4779">
        <f>IFERROR(_xlfn.XLOOKUP($B4779,enrollment!$A$2:$A$801,enrollment!$L$2:$L$801),"")</f>
        <v>71</v>
      </c>
      <c r="AD4779" t="str" cm="1">
        <f t="array" ref="AD4779">_xlfn.IFS(AC4779="","Unknown",AC4779&lt;18,"0-17",AC4779&lt;35,"18-34",AC4779&lt;50,"35-49",AC4779&lt;65,"50-64",TRUE,"65+")</f>
        <v>65+</v>
      </c>
      <c r="AE4779">
        <f>IFERROR(_xlfn.XLOOKUP($B4779,enrollment!$A$2:$A$801,enrollment!$O$2:$O$801),"")</f>
        <v>8901234567</v>
      </c>
      <c r="AF4779">
        <f>IFERROR(_xlfn.XLOOKUP($AE4779,providers!$B$2:$B$11,providers!$Q$2:$Q$11),"")</f>
        <v>3.7</v>
      </c>
      <c r="AG4779" s="1">
        <f t="shared" si="74"/>
        <v>45383</v>
      </c>
    </row>
    <row r="4780" spans="1:33" x14ac:dyDescent="0.25">
      <c r="A4780" t="s">
        <v>5503</v>
      </c>
      <c r="B4780" t="s">
        <v>5497</v>
      </c>
      <c r="C4780">
        <v>8901234567</v>
      </c>
      <c r="D4780">
        <v>8901234567</v>
      </c>
      <c r="E4780" s="1">
        <v>45331</v>
      </c>
      <c r="F4780" s="1">
        <v>45331</v>
      </c>
      <c r="G4780" s="1">
        <v>45352</v>
      </c>
      <c r="H4780" t="s">
        <v>28</v>
      </c>
      <c r="I4780">
        <v>11</v>
      </c>
      <c r="J4780" t="s">
        <v>47</v>
      </c>
      <c r="K4780">
        <v>99213</v>
      </c>
      <c r="O4780">
        <v>1</v>
      </c>
      <c r="P4780">
        <v>182.41</v>
      </c>
      <c r="Q4780">
        <v>135.12</v>
      </c>
      <c r="R4780">
        <v>108.1</v>
      </c>
      <c r="S4780">
        <v>27.02</v>
      </c>
      <c r="T4780" t="s">
        <v>30</v>
      </c>
      <c r="X4780" t="s">
        <v>43</v>
      </c>
      <c r="Y4780" t="s">
        <v>44</v>
      </c>
      <c r="Z4780" t="s">
        <v>39</v>
      </c>
      <c r="AA4780" t="str">
        <f>IFERROR(_xlfn.XLOOKUP($J4780,avoidable_ed_reference!$A$2:$A$13,avoidable_ed_reference!$C$2:$C$13),"Not Classified")</f>
        <v>Not Classified</v>
      </c>
      <c r="AB4780" t="str">
        <f>IFERROR(_xlfn.XLOOKUP($B4780,enrollment!$A$2:$A$801,enrollment!$I$2:$I$801),"")</f>
        <v>GA</v>
      </c>
      <c r="AC4780">
        <f>IFERROR(_xlfn.XLOOKUP($B4780,enrollment!$A$2:$A$801,enrollment!$L$2:$L$801),"")</f>
        <v>71</v>
      </c>
      <c r="AD4780" t="str" cm="1">
        <f t="array" ref="AD4780">_xlfn.IFS(AC4780="","Unknown",AC4780&lt;18,"0-17",AC4780&lt;35,"18-34",AC4780&lt;50,"35-49",AC4780&lt;65,"50-64",TRUE,"65+")</f>
        <v>65+</v>
      </c>
      <c r="AE4780">
        <f>IFERROR(_xlfn.XLOOKUP($B4780,enrollment!$A$2:$A$801,enrollment!$O$2:$O$801),"")</f>
        <v>8901234567</v>
      </c>
      <c r="AF4780">
        <f>IFERROR(_xlfn.XLOOKUP($AE4780,providers!$B$2:$B$11,providers!$Q$2:$Q$11),"")</f>
        <v>3.7</v>
      </c>
      <c r="AG4780" s="1">
        <f t="shared" si="74"/>
        <v>45323</v>
      </c>
    </row>
    <row r="4781" spans="1:33" x14ac:dyDescent="0.25">
      <c r="A4781" t="s">
        <v>5504</v>
      </c>
      <c r="B4781" t="s">
        <v>5497</v>
      </c>
      <c r="C4781">
        <v>8901234567</v>
      </c>
      <c r="D4781">
        <v>8901234567</v>
      </c>
      <c r="E4781" s="1">
        <v>45627</v>
      </c>
      <c r="F4781" s="1">
        <v>45627</v>
      </c>
      <c r="G4781" s="1">
        <v>45660</v>
      </c>
      <c r="H4781" t="s">
        <v>28</v>
      </c>
      <c r="I4781">
        <v>11</v>
      </c>
      <c r="J4781" t="s">
        <v>35</v>
      </c>
      <c r="K4781">
        <v>99213</v>
      </c>
      <c r="O4781">
        <v>1</v>
      </c>
      <c r="P4781">
        <v>182.36</v>
      </c>
      <c r="Q4781">
        <v>135.08000000000001</v>
      </c>
      <c r="R4781">
        <v>108.06</v>
      </c>
      <c r="S4781">
        <v>27.02</v>
      </c>
      <c r="T4781" t="s">
        <v>30</v>
      </c>
      <c r="X4781" t="s">
        <v>43</v>
      </c>
      <c r="Y4781" t="s">
        <v>44</v>
      </c>
      <c r="Z4781" t="s">
        <v>39</v>
      </c>
      <c r="AA4781" t="str">
        <f>IFERROR(_xlfn.XLOOKUP($J4781,avoidable_ed_reference!$A$2:$A$13,avoidable_ed_reference!$C$2:$C$13),"Not Classified")</f>
        <v>Avoidable</v>
      </c>
      <c r="AB4781" t="str">
        <f>IFERROR(_xlfn.XLOOKUP($B4781,enrollment!$A$2:$A$801,enrollment!$I$2:$I$801),"")</f>
        <v>GA</v>
      </c>
      <c r="AC4781">
        <f>IFERROR(_xlfn.XLOOKUP($B4781,enrollment!$A$2:$A$801,enrollment!$L$2:$L$801),"")</f>
        <v>71</v>
      </c>
      <c r="AD4781" t="str" cm="1">
        <f t="array" ref="AD4781">_xlfn.IFS(AC4781="","Unknown",AC4781&lt;18,"0-17",AC4781&lt;35,"18-34",AC4781&lt;50,"35-49",AC4781&lt;65,"50-64",TRUE,"65+")</f>
        <v>65+</v>
      </c>
      <c r="AE4781">
        <f>IFERROR(_xlfn.XLOOKUP($B4781,enrollment!$A$2:$A$801,enrollment!$O$2:$O$801),"")</f>
        <v>8901234567</v>
      </c>
      <c r="AF4781">
        <f>IFERROR(_xlfn.XLOOKUP($AE4781,providers!$B$2:$B$11,providers!$Q$2:$Q$11),"")</f>
        <v>3.7</v>
      </c>
      <c r="AG4781" s="1">
        <f t="shared" si="74"/>
        <v>45627</v>
      </c>
    </row>
    <row r="4782" spans="1:33" x14ac:dyDescent="0.25">
      <c r="A4782" t="s">
        <v>5505</v>
      </c>
      <c r="B4782" t="s">
        <v>5506</v>
      </c>
      <c r="C4782">
        <v>2345678901</v>
      </c>
      <c r="D4782">
        <v>2345678901</v>
      </c>
      <c r="E4782" s="1">
        <v>45523</v>
      </c>
      <c r="F4782" s="1">
        <v>45523</v>
      </c>
      <c r="G4782" s="1">
        <v>45549</v>
      </c>
      <c r="H4782" t="s">
        <v>28</v>
      </c>
      <c r="I4782">
        <v>11</v>
      </c>
      <c r="J4782" t="s">
        <v>47</v>
      </c>
      <c r="K4782">
        <v>99213</v>
      </c>
      <c r="O4782">
        <v>1</v>
      </c>
      <c r="P4782">
        <v>188.55</v>
      </c>
      <c r="Q4782">
        <v>139.66999999999999</v>
      </c>
      <c r="R4782">
        <v>111.74</v>
      </c>
      <c r="S4782">
        <v>27.93</v>
      </c>
      <c r="T4782" t="s">
        <v>30</v>
      </c>
      <c r="X4782" t="s">
        <v>52</v>
      </c>
      <c r="Y4782" t="s">
        <v>44</v>
      </c>
      <c r="Z4782" t="s">
        <v>39</v>
      </c>
      <c r="AA4782" t="str">
        <f>IFERROR(_xlfn.XLOOKUP($J4782,avoidable_ed_reference!$A$2:$A$13,avoidable_ed_reference!$C$2:$C$13),"Not Classified")</f>
        <v>Not Classified</v>
      </c>
      <c r="AB4782" t="str">
        <f>IFERROR(_xlfn.XLOOKUP($B4782,enrollment!$A$2:$A$801,enrollment!$I$2:$I$801),"")</f>
        <v>OH</v>
      </c>
      <c r="AC4782">
        <f>IFERROR(_xlfn.XLOOKUP($B4782,enrollment!$A$2:$A$801,enrollment!$L$2:$L$801),"")</f>
        <v>29</v>
      </c>
      <c r="AD4782" t="str" cm="1">
        <f t="array" ref="AD4782">_xlfn.IFS(AC4782="","Unknown",AC4782&lt;18,"0-17",AC4782&lt;35,"18-34",AC4782&lt;50,"35-49",AC4782&lt;65,"50-64",TRUE,"65+")</f>
        <v>18-34</v>
      </c>
      <c r="AE4782">
        <f>IFERROR(_xlfn.XLOOKUP($B4782,enrollment!$A$2:$A$801,enrollment!$O$2:$O$801),"")</f>
        <v>2345678901</v>
      </c>
      <c r="AF4782">
        <f>IFERROR(_xlfn.XLOOKUP($AE4782,providers!$B$2:$B$11,providers!$Q$2:$Q$11),"")</f>
        <v>4.2</v>
      </c>
      <c r="AG4782" s="1">
        <f t="shared" si="74"/>
        <v>45505</v>
      </c>
    </row>
    <row r="4783" spans="1:33" x14ac:dyDescent="0.25">
      <c r="A4783" t="s">
        <v>5507</v>
      </c>
      <c r="B4783" t="s">
        <v>5506</v>
      </c>
      <c r="C4783">
        <v>9012345678</v>
      </c>
      <c r="D4783">
        <v>9012345678</v>
      </c>
      <c r="E4783" s="1">
        <v>45536</v>
      </c>
      <c r="F4783" s="1">
        <v>45536</v>
      </c>
      <c r="G4783" s="1">
        <v>45567</v>
      </c>
      <c r="H4783" t="s">
        <v>67</v>
      </c>
      <c r="I4783">
        <v>21</v>
      </c>
      <c r="J4783" t="s">
        <v>80</v>
      </c>
      <c r="K4783">
        <v>99223</v>
      </c>
      <c r="O4783">
        <v>1</v>
      </c>
      <c r="P4783">
        <v>28001.73</v>
      </c>
      <c r="Q4783">
        <v>18065.63</v>
      </c>
      <c r="R4783">
        <v>14452.5</v>
      </c>
      <c r="S4783">
        <v>3613.13</v>
      </c>
      <c r="T4783" t="s">
        <v>30</v>
      </c>
      <c r="V4783">
        <v>1</v>
      </c>
      <c r="W4783" s="2" t="s">
        <v>68</v>
      </c>
      <c r="X4783" t="s">
        <v>52</v>
      </c>
      <c r="Y4783" t="s">
        <v>44</v>
      </c>
      <c r="Z4783" t="s">
        <v>69</v>
      </c>
      <c r="AA4783" t="str">
        <f>IFERROR(_xlfn.XLOOKUP($J4783,avoidable_ed_reference!$A$2:$A$13,avoidable_ed_reference!$C$2:$C$13),"Not Classified")</f>
        <v>Non-Avoidable</v>
      </c>
      <c r="AB4783" t="str">
        <f>IFERROR(_xlfn.XLOOKUP($B4783,enrollment!$A$2:$A$801,enrollment!$I$2:$I$801),"")</f>
        <v>OH</v>
      </c>
      <c r="AC4783">
        <f>IFERROR(_xlfn.XLOOKUP($B4783,enrollment!$A$2:$A$801,enrollment!$L$2:$L$801),"")</f>
        <v>29</v>
      </c>
      <c r="AD4783" t="str" cm="1">
        <f t="array" ref="AD4783">_xlfn.IFS(AC4783="","Unknown",AC4783&lt;18,"0-17",AC4783&lt;35,"18-34",AC4783&lt;50,"35-49",AC4783&lt;65,"50-64",TRUE,"65+")</f>
        <v>18-34</v>
      </c>
      <c r="AE4783">
        <f>IFERROR(_xlfn.XLOOKUP($B4783,enrollment!$A$2:$A$801,enrollment!$O$2:$O$801),"")</f>
        <v>2345678901</v>
      </c>
      <c r="AF4783">
        <f>IFERROR(_xlfn.XLOOKUP($AE4783,providers!$B$2:$B$11,providers!$Q$2:$Q$11),"")</f>
        <v>4.2</v>
      </c>
      <c r="AG4783" s="1">
        <f t="shared" si="74"/>
        <v>45536</v>
      </c>
    </row>
    <row r="4784" spans="1:33" x14ac:dyDescent="0.25">
      <c r="A4784" t="s">
        <v>5508</v>
      </c>
      <c r="B4784" t="s">
        <v>5506</v>
      </c>
      <c r="C4784">
        <v>2345678901</v>
      </c>
      <c r="D4784">
        <v>2345678901</v>
      </c>
      <c r="E4784" s="1">
        <v>45294</v>
      </c>
      <c r="F4784" s="1">
        <v>45294</v>
      </c>
      <c r="G4784" s="1">
        <v>45316</v>
      </c>
      <c r="H4784" t="s">
        <v>28</v>
      </c>
      <c r="I4784">
        <v>11</v>
      </c>
      <c r="J4784" t="s">
        <v>35</v>
      </c>
      <c r="K4784">
        <v>99213</v>
      </c>
      <c r="O4784">
        <v>1</v>
      </c>
      <c r="P4784">
        <v>199.83</v>
      </c>
      <c r="Q4784">
        <v>148.02000000000001</v>
      </c>
      <c r="R4784">
        <v>118.42</v>
      </c>
      <c r="S4784">
        <v>29.6</v>
      </c>
      <c r="T4784" t="s">
        <v>30</v>
      </c>
      <c r="X4784" t="s">
        <v>52</v>
      </c>
      <c r="Y4784" t="s">
        <v>44</v>
      </c>
      <c r="Z4784" t="s">
        <v>39</v>
      </c>
      <c r="AA4784" t="str">
        <f>IFERROR(_xlfn.XLOOKUP($J4784,avoidable_ed_reference!$A$2:$A$13,avoidable_ed_reference!$C$2:$C$13),"Not Classified")</f>
        <v>Avoidable</v>
      </c>
      <c r="AB4784" t="str">
        <f>IFERROR(_xlfn.XLOOKUP($B4784,enrollment!$A$2:$A$801,enrollment!$I$2:$I$801),"")</f>
        <v>OH</v>
      </c>
      <c r="AC4784">
        <f>IFERROR(_xlfn.XLOOKUP($B4784,enrollment!$A$2:$A$801,enrollment!$L$2:$L$801),"")</f>
        <v>29</v>
      </c>
      <c r="AD4784" t="str" cm="1">
        <f t="array" ref="AD4784">_xlfn.IFS(AC4784="","Unknown",AC4784&lt;18,"0-17",AC4784&lt;35,"18-34",AC4784&lt;50,"35-49",AC4784&lt;65,"50-64",TRUE,"65+")</f>
        <v>18-34</v>
      </c>
      <c r="AE4784">
        <f>IFERROR(_xlfn.XLOOKUP($B4784,enrollment!$A$2:$A$801,enrollment!$O$2:$O$801),"")</f>
        <v>2345678901</v>
      </c>
      <c r="AF4784">
        <f>IFERROR(_xlfn.XLOOKUP($AE4784,providers!$B$2:$B$11,providers!$Q$2:$Q$11),"")</f>
        <v>4.2</v>
      </c>
      <c r="AG4784" s="1">
        <f t="shared" si="74"/>
        <v>45292</v>
      </c>
    </row>
    <row r="4785" spans="1:33" x14ac:dyDescent="0.25">
      <c r="A4785" t="s">
        <v>5509</v>
      </c>
      <c r="B4785" t="s">
        <v>5506</v>
      </c>
      <c r="C4785">
        <v>2345678901</v>
      </c>
      <c r="D4785">
        <v>2345678901</v>
      </c>
      <c r="E4785" s="1">
        <v>45389</v>
      </c>
      <c r="F4785" s="1">
        <v>45389</v>
      </c>
      <c r="G4785" s="1">
        <v>45405</v>
      </c>
      <c r="H4785" t="s">
        <v>28</v>
      </c>
      <c r="I4785">
        <v>11</v>
      </c>
      <c r="J4785" t="s">
        <v>47</v>
      </c>
      <c r="K4785">
        <v>99213</v>
      </c>
      <c r="O4785">
        <v>1</v>
      </c>
      <c r="P4785">
        <v>171.29</v>
      </c>
      <c r="Q4785">
        <v>126.88</v>
      </c>
      <c r="R4785">
        <v>101.5</v>
      </c>
      <c r="S4785">
        <v>25.38</v>
      </c>
      <c r="T4785" t="s">
        <v>30</v>
      </c>
      <c r="X4785" t="s">
        <v>52</v>
      </c>
      <c r="Y4785" t="s">
        <v>44</v>
      </c>
      <c r="Z4785" t="s">
        <v>39</v>
      </c>
      <c r="AA4785" t="str">
        <f>IFERROR(_xlfn.XLOOKUP($J4785,avoidable_ed_reference!$A$2:$A$13,avoidable_ed_reference!$C$2:$C$13),"Not Classified")</f>
        <v>Not Classified</v>
      </c>
      <c r="AB4785" t="str">
        <f>IFERROR(_xlfn.XLOOKUP($B4785,enrollment!$A$2:$A$801,enrollment!$I$2:$I$801),"")</f>
        <v>OH</v>
      </c>
      <c r="AC4785">
        <f>IFERROR(_xlfn.XLOOKUP($B4785,enrollment!$A$2:$A$801,enrollment!$L$2:$L$801),"")</f>
        <v>29</v>
      </c>
      <c r="AD4785" t="str" cm="1">
        <f t="array" ref="AD4785">_xlfn.IFS(AC4785="","Unknown",AC4785&lt;18,"0-17",AC4785&lt;35,"18-34",AC4785&lt;50,"35-49",AC4785&lt;65,"50-64",TRUE,"65+")</f>
        <v>18-34</v>
      </c>
      <c r="AE4785">
        <f>IFERROR(_xlfn.XLOOKUP($B4785,enrollment!$A$2:$A$801,enrollment!$O$2:$O$801),"")</f>
        <v>2345678901</v>
      </c>
      <c r="AF4785">
        <f>IFERROR(_xlfn.XLOOKUP($AE4785,providers!$B$2:$B$11,providers!$Q$2:$Q$11),"")</f>
        <v>4.2</v>
      </c>
      <c r="AG4785" s="1">
        <f t="shared" si="74"/>
        <v>45383</v>
      </c>
    </row>
    <row r="4786" spans="1:33" x14ac:dyDescent="0.25">
      <c r="A4786" t="s">
        <v>5510</v>
      </c>
      <c r="B4786" t="s">
        <v>5506</v>
      </c>
      <c r="C4786">
        <v>2345678901</v>
      </c>
      <c r="D4786">
        <v>2345678901</v>
      </c>
      <c r="E4786" s="1">
        <v>45430</v>
      </c>
      <c r="F4786" s="1">
        <v>45430</v>
      </c>
      <c r="G4786" s="1">
        <v>45449</v>
      </c>
      <c r="H4786" t="s">
        <v>28</v>
      </c>
      <c r="I4786">
        <v>11</v>
      </c>
      <c r="J4786" t="s">
        <v>35</v>
      </c>
      <c r="K4786">
        <v>99213</v>
      </c>
      <c r="O4786">
        <v>1</v>
      </c>
      <c r="P4786">
        <v>220.71</v>
      </c>
      <c r="Q4786">
        <v>163.49</v>
      </c>
      <c r="R4786">
        <v>130.79</v>
      </c>
      <c r="S4786">
        <v>32.700000000000003</v>
      </c>
      <c r="T4786" t="s">
        <v>30</v>
      </c>
      <c r="X4786" t="s">
        <v>52</v>
      </c>
      <c r="Y4786" t="s">
        <v>44</v>
      </c>
      <c r="Z4786" t="s">
        <v>39</v>
      </c>
      <c r="AA4786" t="str">
        <f>IFERROR(_xlfn.XLOOKUP($J4786,avoidable_ed_reference!$A$2:$A$13,avoidable_ed_reference!$C$2:$C$13),"Not Classified")</f>
        <v>Avoidable</v>
      </c>
      <c r="AB4786" t="str">
        <f>IFERROR(_xlfn.XLOOKUP($B4786,enrollment!$A$2:$A$801,enrollment!$I$2:$I$801),"")</f>
        <v>OH</v>
      </c>
      <c r="AC4786">
        <f>IFERROR(_xlfn.XLOOKUP($B4786,enrollment!$A$2:$A$801,enrollment!$L$2:$L$801),"")</f>
        <v>29</v>
      </c>
      <c r="AD4786" t="str" cm="1">
        <f t="array" ref="AD4786">_xlfn.IFS(AC4786="","Unknown",AC4786&lt;18,"0-17",AC4786&lt;35,"18-34",AC4786&lt;50,"35-49",AC4786&lt;65,"50-64",TRUE,"65+")</f>
        <v>18-34</v>
      </c>
      <c r="AE4786">
        <f>IFERROR(_xlfn.XLOOKUP($B4786,enrollment!$A$2:$A$801,enrollment!$O$2:$O$801),"")</f>
        <v>2345678901</v>
      </c>
      <c r="AF4786">
        <f>IFERROR(_xlfn.XLOOKUP($AE4786,providers!$B$2:$B$11,providers!$Q$2:$Q$11),"")</f>
        <v>4.2</v>
      </c>
      <c r="AG4786" s="1">
        <f t="shared" si="74"/>
        <v>45413</v>
      </c>
    </row>
    <row r="4787" spans="1:33" x14ac:dyDescent="0.25">
      <c r="A4787" t="s">
        <v>5511</v>
      </c>
      <c r="B4787" t="s">
        <v>5506</v>
      </c>
      <c r="C4787">
        <v>9012345678</v>
      </c>
      <c r="D4787">
        <v>9012345678</v>
      </c>
      <c r="E4787" s="1">
        <v>45558</v>
      </c>
      <c r="F4787" s="1">
        <v>45558</v>
      </c>
      <c r="G4787" s="1">
        <v>45583</v>
      </c>
      <c r="H4787" t="s">
        <v>59</v>
      </c>
      <c r="J4787" t="s">
        <v>47</v>
      </c>
      <c r="L4787" s="2" t="s">
        <v>82</v>
      </c>
      <c r="M4787" t="s">
        <v>83</v>
      </c>
      <c r="N4787" t="s">
        <v>84</v>
      </c>
      <c r="O4787">
        <v>1</v>
      </c>
      <c r="P4787">
        <v>1048.8800000000001</v>
      </c>
      <c r="Q4787">
        <v>953.53</v>
      </c>
      <c r="R4787">
        <v>762.82</v>
      </c>
      <c r="S4787">
        <v>190.71</v>
      </c>
      <c r="T4787" t="s">
        <v>30</v>
      </c>
      <c r="X4787" t="s">
        <v>52</v>
      </c>
      <c r="Y4787" t="s">
        <v>44</v>
      </c>
      <c r="Z4787" t="s">
        <v>64</v>
      </c>
      <c r="AA4787" t="str">
        <f>IFERROR(_xlfn.XLOOKUP($J4787,avoidable_ed_reference!$A$2:$A$13,avoidable_ed_reference!$C$2:$C$13),"Not Classified")</f>
        <v>Not Classified</v>
      </c>
      <c r="AB4787" t="str">
        <f>IFERROR(_xlfn.XLOOKUP($B4787,enrollment!$A$2:$A$801,enrollment!$I$2:$I$801),"")</f>
        <v>OH</v>
      </c>
      <c r="AC4787">
        <f>IFERROR(_xlfn.XLOOKUP($B4787,enrollment!$A$2:$A$801,enrollment!$L$2:$L$801),"")</f>
        <v>29</v>
      </c>
      <c r="AD4787" t="str" cm="1">
        <f t="array" ref="AD4787">_xlfn.IFS(AC4787="","Unknown",AC4787&lt;18,"0-17",AC4787&lt;35,"18-34",AC4787&lt;50,"35-49",AC4787&lt;65,"50-64",TRUE,"65+")</f>
        <v>18-34</v>
      </c>
      <c r="AE4787">
        <f>IFERROR(_xlfn.XLOOKUP($B4787,enrollment!$A$2:$A$801,enrollment!$O$2:$O$801),"")</f>
        <v>2345678901</v>
      </c>
      <c r="AF4787">
        <f>IFERROR(_xlfn.XLOOKUP($AE4787,providers!$B$2:$B$11,providers!$Q$2:$Q$11),"")</f>
        <v>4.2</v>
      </c>
      <c r="AG4787" s="1">
        <f t="shared" si="74"/>
        <v>45536</v>
      </c>
    </row>
    <row r="4788" spans="1:33" x14ac:dyDescent="0.25">
      <c r="A4788" t="s">
        <v>5512</v>
      </c>
      <c r="B4788" t="s">
        <v>5506</v>
      </c>
      <c r="C4788">
        <v>2345678901</v>
      </c>
      <c r="D4788">
        <v>2345678901</v>
      </c>
      <c r="E4788" s="1">
        <v>45532</v>
      </c>
      <c r="F4788" s="1">
        <v>45532</v>
      </c>
      <c r="G4788" s="1">
        <v>45557</v>
      </c>
      <c r="H4788" t="s">
        <v>28</v>
      </c>
      <c r="I4788">
        <v>11</v>
      </c>
      <c r="J4788" t="s">
        <v>38</v>
      </c>
      <c r="K4788">
        <v>99213</v>
      </c>
      <c r="O4788">
        <v>1</v>
      </c>
      <c r="P4788">
        <v>184.68</v>
      </c>
      <c r="Q4788">
        <v>136.80000000000001</v>
      </c>
      <c r="R4788">
        <v>109.44</v>
      </c>
      <c r="S4788">
        <v>27.36</v>
      </c>
      <c r="T4788" t="s">
        <v>30</v>
      </c>
      <c r="X4788" t="s">
        <v>52</v>
      </c>
      <c r="Y4788" t="s">
        <v>44</v>
      </c>
      <c r="Z4788" t="s">
        <v>39</v>
      </c>
      <c r="AA4788" t="str">
        <f>IFERROR(_xlfn.XLOOKUP($J4788,avoidable_ed_reference!$A$2:$A$13,avoidable_ed_reference!$C$2:$C$13),"Not Classified")</f>
        <v>Not Classified</v>
      </c>
      <c r="AB4788" t="str">
        <f>IFERROR(_xlfn.XLOOKUP($B4788,enrollment!$A$2:$A$801,enrollment!$I$2:$I$801),"")</f>
        <v>OH</v>
      </c>
      <c r="AC4788">
        <f>IFERROR(_xlfn.XLOOKUP($B4788,enrollment!$A$2:$A$801,enrollment!$L$2:$L$801),"")</f>
        <v>29</v>
      </c>
      <c r="AD4788" t="str" cm="1">
        <f t="array" ref="AD4788">_xlfn.IFS(AC4788="","Unknown",AC4788&lt;18,"0-17",AC4788&lt;35,"18-34",AC4788&lt;50,"35-49",AC4788&lt;65,"50-64",TRUE,"65+")</f>
        <v>18-34</v>
      </c>
      <c r="AE4788">
        <f>IFERROR(_xlfn.XLOOKUP($B4788,enrollment!$A$2:$A$801,enrollment!$O$2:$O$801),"")</f>
        <v>2345678901</v>
      </c>
      <c r="AF4788">
        <f>IFERROR(_xlfn.XLOOKUP($AE4788,providers!$B$2:$B$11,providers!$Q$2:$Q$11),"")</f>
        <v>4.2</v>
      </c>
      <c r="AG4788" s="1">
        <f t="shared" si="74"/>
        <v>45505</v>
      </c>
    </row>
    <row r="4789" spans="1:33" x14ac:dyDescent="0.25">
      <c r="A4789" t="s">
        <v>5513</v>
      </c>
      <c r="B4789" t="s">
        <v>5506</v>
      </c>
      <c r="C4789">
        <v>6789012345</v>
      </c>
      <c r="D4789">
        <v>6789012345</v>
      </c>
      <c r="E4789" s="1">
        <v>45553</v>
      </c>
      <c r="F4789" s="1">
        <v>45553</v>
      </c>
      <c r="G4789" s="1">
        <v>45567</v>
      </c>
      <c r="H4789" t="s">
        <v>59</v>
      </c>
      <c r="J4789" t="s">
        <v>99</v>
      </c>
      <c r="L4789" s="2" t="s">
        <v>151</v>
      </c>
      <c r="M4789" t="s">
        <v>152</v>
      </c>
      <c r="N4789" t="s">
        <v>153</v>
      </c>
      <c r="O4789">
        <v>1</v>
      </c>
      <c r="P4789">
        <v>1086.3499999999999</v>
      </c>
      <c r="Q4789">
        <v>987.59</v>
      </c>
      <c r="R4789">
        <v>790.07</v>
      </c>
      <c r="S4789">
        <v>197.52</v>
      </c>
      <c r="T4789" t="s">
        <v>30</v>
      </c>
      <c r="X4789" t="s">
        <v>52</v>
      </c>
      <c r="Y4789" t="s">
        <v>44</v>
      </c>
      <c r="Z4789" t="s">
        <v>64</v>
      </c>
      <c r="AA4789" t="str">
        <f>IFERROR(_xlfn.XLOOKUP($J4789,avoidable_ed_reference!$A$2:$A$13,avoidable_ed_reference!$C$2:$C$13),"Not Classified")</f>
        <v>Not Classified</v>
      </c>
      <c r="AB4789" t="str">
        <f>IFERROR(_xlfn.XLOOKUP($B4789,enrollment!$A$2:$A$801,enrollment!$I$2:$I$801),"")</f>
        <v>OH</v>
      </c>
      <c r="AC4789">
        <f>IFERROR(_xlfn.XLOOKUP($B4789,enrollment!$A$2:$A$801,enrollment!$L$2:$L$801),"")</f>
        <v>29</v>
      </c>
      <c r="AD4789" t="str" cm="1">
        <f t="array" ref="AD4789">_xlfn.IFS(AC4789="","Unknown",AC4789&lt;18,"0-17",AC4789&lt;35,"18-34",AC4789&lt;50,"35-49",AC4789&lt;65,"50-64",TRUE,"65+")</f>
        <v>18-34</v>
      </c>
      <c r="AE4789">
        <f>IFERROR(_xlfn.XLOOKUP($B4789,enrollment!$A$2:$A$801,enrollment!$O$2:$O$801),"")</f>
        <v>2345678901</v>
      </c>
      <c r="AF4789">
        <f>IFERROR(_xlfn.XLOOKUP($AE4789,providers!$B$2:$B$11,providers!$Q$2:$Q$11),"")</f>
        <v>4.2</v>
      </c>
      <c r="AG4789" s="1">
        <f t="shared" si="74"/>
        <v>45536</v>
      </c>
    </row>
    <row r="4790" spans="1:33" x14ac:dyDescent="0.25">
      <c r="A4790" t="s">
        <v>5514</v>
      </c>
      <c r="B4790" t="s">
        <v>5506</v>
      </c>
      <c r="C4790">
        <v>2345678901</v>
      </c>
      <c r="D4790">
        <v>2345678901</v>
      </c>
      <c r="E4790" s="1">
        <v>45302</v>
      </c>
      <c r="F4790" s="1">
        <v>45302</v>
      </c>
      <c r="G4790" s="1">
        <v>45327</v>
      </c>
      <c r="H4790" t="s">
        <v>28</v>
      </c>
      <c r="I4790">
        <v>11</v>
      </c>
      <c r="J4790" t="s">
        <v>47</v>
      </c>
      <c r="K4790">
        <v>99213</v>
      </c>
      <c r="O4790">
        <v>1</v>
      </c>
      <c r="P4790">
        <v>233.96</v>
      </c>
      <c r="Q4790">
        <v>173.3</v>
      </c>
      <c r="R4790">
        <v>138.63999999999999</v>
      </c>
      <c r="S4790">
        <v>34.659999999999997</v>
      </c>
      <c r="T4790" t="s">
        <v>30</v>
      </c>
      <c r="X4790" t="s">
        <v>52</v>
      </c>
      <c r="Y4790" t="s">
        <v>44</v>
      </c>
      <c r="Z4790" t="s">
        <v>39</v>
      </c>
      <c r="AA4790" t="str">
        <f>IFERROR(_xlfn.XLOOKUP($J4790,avoidable_ed_reference!$A$2:$A$13,avoidable_ed_reference!$C$2:$C$13),"Not Classified")</f>
        <v>Not Classified</v>
      </c>
      <c r="AB4790" t="str">
        <f>IFERROR(_xlfn.XLOOKUP($B4790,enrollment!$A$2:$A$801,enrollment!$I$2:$I$801),"")</f>
        <v>OH</v>
      </c>
      <c r="AC4790">
        <f>IFERROR(_xlfn.XLOOKUP($B4790,enrollment!$A$2:$A$801,enrollment!$L$2:$L$801),"")</f>
        <v>29</v>
      </c>
      <c r="AD4790" t="str" cm="1">
        <f t="array" ref="AD4790">_xlfn.IFS(AC4790="","Unknown",AC4790&lt;18,"0-17",AC4790&lt;35,"18-34",AC4790&lt;50,"35-49",AC4790&lt;65,"50-64",TRUE,"65+")</f>
        <v>18-34</v>
      </c>
      <c r="AE4790">
        <f>IFERROR(_xlfn.XLOOKUP($B4790,enrollment!$A$2:$A$801,enrollment!$O$2:$O$801),"")</f>
        <v>2345678901</v>
      </c>
      <c r="AF4790">
        <f>IFERROR(_xlfn.XLOOKUP($AE4790,providers!$B$2:$B$11,providers!$Q$2:$Q$11),"")</f>
        <v>4.2</v>
      </c>
      <c r="AG4790" s="1">
        <f t="shared" si="74"/>
        <v>45292</v>
      </c>
    </row>
    <row r="4791" spans="1:33" x14ac:dyDescent="0.25">
      <c r="A4791" t="s">
        <v>5515</v>
      </c>
      <c r="B4791" t="s">
        <v>5516</v>
      </c>
      <c r="C4791">
        <v>9012345678</v>
      </c>
      <c r="D4791">
        <v>9012345678</v>
      </c>
      <c r="E4791" s="1">
        <v>45484</v>
      </c>
      <c r="F4791" s="1">
        <v>45484</v>
      </c>
      <c r="G4791" s="1">
        <v>45500</v>
      </c>
      <c r="H4791" t="s">
        <v>59</v>
      </c>
      <c r="J4791" t="s">
        <v>99</v>
      </c>
      <c r="L4791" s="2" t="s">
        <v>106</v>
      </c>
      <c r="M4791" t="s">
        <v>107</v>
      </c>
      <c r="N4791" t="s">
        <v>108</v>
      </c>
      <c r="O4791">
        <v>1</v>
      </c>
      <c r="P4791">
        <v>869.29</v>
      </c>
      <c r="Q4791">
        <v>790.26</v>
      </c>
      <c r="R4791">
        <v>632.21</v>
      </c>
      <c r="S4791">
        <v>158.05000000000001</v>
      </c>
      <c r="T4791" t="s">
        <v>30</v>
      </c>
      <c r="X4791" t="s">
        <v>43</v>
      </c>
      <c r="Y4791" t="s">
        <v>44</v>
      </c>
      <c r="Z4791" t="s">
        <v>64</v>
      </c>
      <c r="AA4791" t="str">
        <f>IFERROR(_xlfn.XLOOKUP($J4791,avoidable_ed_reference!$A$2:$A$13,avoidable_ed_reference!$C$2:$C$13),"Not Classified")</f>
        <v>Not Classified</v>
      </c>
      <c r="AB4791" t="str">
        <f>IFERROR(_xlfn.XLOOKUP($B4791,enrollment!$A$2:$A$801,enrollment!$I$2:$I$801),"")</f>
        <v>OH</v>
      </c>
      <c r="AC4791">
        <f>IFERROR(_xlfn.XLOOKUP($B4791,enrollment!$A$2:$A$801,enrollment!$L$2:$L$801),"")</f>
        <v>42</v>
      </c>
      <c r="AD4791" t="str" cm="1">
        <f t="array" ref="AD4791">_xlfn.IFS(AC4791="","Unknown",AC4791&lt;18,"0-17",AC4791&lt;35,"18-34",AC4791&lt;50,"35-49",AC4791&lt;65,"50-64",TRUE,"65+")</f>
        <v>35-49</v>
      </c>
      <c r="AE4791">
        <f>IFERROR(_xlfn.XLOOKUP($B4791,enrollment!$A$2:$A$801,enrollment!$O$2:$O$801),"")</f>
        <v>6789012345</v>
      </c>
      <c r="AF4791">
        <f>IFERROR(_xlfn.XLOOKUP($AE4791,providers!$B$2:$B$11,providers!$Q$2:$Q$11),"")</f>
        <v>4.0999999999999996</v>
      </c>
      <c r="AG4791" s="1">
        <f t="shared" si="74"/>
        <v>45474</v>
      </c>
    </row>
    <row r="4792" spans="1:33" x14ac:dyDescent="0.25">
      <c r="A4792" t="s">
        <v>5517</v>
      </c>
      <c r="B4792" t="s">
        <v>5516</v>
      </c>
      <c r="C4792">
        <v>6789012345</v>
      </c>
      <c r="D4792">
        <v>6789012345</v>
      </c>
      <c r="E4792" s="1">
        <v>45512</v>
      </c>
      <c r="F4792" s="1">
        <v>45512</v>
      </c>
      <c r="G4792" s="1">
        <v>45532</v>
      </c>
      <c r="H4792" t="s">
        <v>28</v>
      </c>
      <c r="I4792">
        <v>11</v>
      </c>
      <c r="J4792" t="s">
        <v>35</v>
      </c>
      <c r="K4792">
        <v>99213</v>
      </c>
      <c r="O4792">
        <v>1</v>
      </c>
      <c r="P4792">
        <v>167.41</v>
      </c>
      <c r="Q4792">
        <v>124.01</v>
      </c>
      <c r="R4792">
        <v>99.21</v>
      </c>
      <c r="S4792">
        <v>24.8</v>
      </c>
      <c r="T4792" t="s">
        <v>30</v>
      </c>
      <c r="X4792" t="s">
        <v>43</v>
      </c>
      <c r="Y4792" t="s">
        <v>44</v>
      </c>
      <c r="Z4792" t="s">
        <v>39</v>
      </c>
      <c r="AA4792" t="str">
        <f>IFERROR(_xlfn.XLOOKUP($J4792,avoidable_ed_reference!$A$2:$A$13,avoidable_ed_reference!$C$2:$C$13),"Not Classified")</f>
        <v>Avoidable</v>
      </c>
      <c r="AB4792" t="str">
        <f>IFERROR(_xlfn.XLOOKUP($B4792,enrollment!$A$2:$A$801,enrollment!$I$2:$I$801),"")</f>
        <v>OH</v>
      </c>
      <c r="AC4792">
        <f>IFERROR(_xlfn.XLOOKUP($B4792,enrollment!$A$2:$A$801,enrollment!$L$2:$L$801),"")</f>
        <v>42</v>
      </c>
      <c r="AD4792" t="str" cm="1">
        <f t="array" ref="AD4792">_xlfn.IFS(AC4792="","Unknown",AC4792&lt;18,"0-17",AC4792&lt;35,"18-34",AC4792&lt;50,"35-49",AC4792&lt;65,"50-64",TRUE,"65+")</f>
        <v>35-49</v>
      </c>
      <c r="AE4792">
        <f>IFERROR(_xlfn.XLOOKUP($B4792,enrollment!$A$2:$A$801,enrollment!$O$2:$O$801),"")</f>
        <v>6789012345</v>
      </c>
      <c r="AF4792">
        <f>IFERROR(_xlfn.XLOOKUP($AE4792,providers!$B$2:$B$11,providers!$Q$2:$Q$11),"")</f>
        <v>4.0999999999999996</v>
      </c>
      <c r="AG4792" s="1">
        <f t="shared" si="74"/>
        <v>45505</v>
      </c>
    </row>
    <row r="4793" spans="1:33" x14ac:dyDescent="0.25">
      <c r="A4793" t="s">
        <v>5518</v>
      </c>
      <c r="B4793" t="s">
        <v>5516</v>
      </c>
      <c r="C4793">
        <v>6789012345</v>
      </c>
      <c r="D4793">
        <v>6789012345</v>
      </c>
      <c r="E4793" s="1">
        <v>45617</v>
      </c>
      <c r="F4793" s="1">
        <v>45617</v>
      </c>
      <c r="G4793" s="1">
        <v>45646</v>
      </c>
      <c r="H4793" t="s">
        <v>28</v>
      </c>
      <c r="I4793">
        <v>11</v>
      </c>
      <c r="J4793" t="s">
        <v>38</v>
      </c>
      <c r="K4793">
        <v>99213</v>
      </c>
      <c r="O4793">
        <v>1</v>
      </c>
      <c r="P4793">
        <v>169.32</v>
      </c>
      <c r="Q4793">
        <v>125.42</v>
      </c>
      <c r="R4793">
        <v>100.34</v>
      </c>
      <c r="S4793">
        <v>25.08</v>
      </c>
      <c r="T4793" t="s">
        <v>30</v>
      </c>
      <c r="X4793" t="s">
        <v>43</v>
      </c>
      <c r="Y4793" t="s">
        <v>44</v>
      </c>
      <c r="Z4793" t="s">
        <v>39</v>
      </c>
      <c r="AA4793" t="str">
        <f>IFERROR(_xlfn.XLOOKUP($J4793,avoidable_ed_reference!$A$2:$A$13,avoidable_ed_reference!$C$2:$C$13),"Not Classified")</f>
        <v>Not Classified</v>
      </c>
      <c r="AB4793" t="str">
        <f>IFERROR(_xlfn.XLOOKUP($B4793,enrollment!$A$2:$A$801,enrollment!$I$2:$I$801),"")</f>
        <v>OH</v>
      </c>
      <c r="AC4793">
        <f>IFERROR(_xlfn.XLOOKUP($B4793,enrollment!$A$2:$A$801,enrollment!$L$2:$L$801),"")</f>
        <v>42</v>
      </c>
      <c r="AD4793" t="str" cm="1">
        <f t="array" ref="AD4793">_xlfn.IFS(AC4793="","Unknown",AC4793&lt;18,"0-17",AC4793&lt;35,"18-34",AC4793&lt;50,"35-49",AC4793&lt;65,"50-64",TRUE,"65+")</f>
        <v>35-49</v>
      </c>
      <c r="AE4793">
        <f>IFERROR(_xlfn.XLOOKUP($B4793,enrollment!$A$2:$A$801,enrollment!$O$2:$O$801),"")</f>
        <v>6789012345</v>
      </c>
      <c r="AF4793">
        <f>IFERROR(_xlfn.XLOOKUP($AE4793,providers!$B$2:$B$11,providers!$Q$2:$Q$11),"")</f>
        <v>4.0999999999999996</v>
      </c>
      <c r="AG4793" s="1">
        <f t="shared" si="74"/>
        <v>45597</v>
      </c>
    </row>
    <row r="4794" spans="1:33" x14ac:dyDescent="0.25">
      <c r="A4794" t="s">
        <v>5519</v>
      </c>
      <c r="B4794" t="s">
        <v>5516</v>
      </c>
      <c r="C4794">
        <v>6789012345</v>
      </c>
      <c r="D4794">
        <v>6789012345</v>
      </c>
      <c r="E4794" s="1">
        <v>45452</v>
      </c>
      <c r="F4794" s="1">
        <v>45452</v>
      </c>
      <c r="G4794" s="1">
        <v>45480</v>
      </c>
      <c r="H4794" t="s">
        <v>28</v>
      </c>
      <c r="I4794">
        <v>11</v>
      </c>
      <c r="J4794" t="s">
        <v>38</v>
      </c>
      <c r="K4794">
        <v>99213</v>
      </c>
      <c r="O4794">
        <v>1</v>
      </c>
      <c r="P4794">
        <v>221.33</v>
      </c>
      <c r="Q4794">
        <v>163.95</v>
      </c>
      <c r="R4794">
        <v>131.16</v>
      </c>
      <c r="S4794">
        <v>32.79</v>
      </c>
      <c r="T4794" t="s">
        <v>30</v>
      </c>
      <c r="X4794" t="s">
        <v>43</v>
      </c>
      <c r="Y4794" t="s">
        <v>44</v>
      </c>
      <c r="Z4794" t="s">
        <v>39</v>
      </c>
      <c r="AA4794" t="str">
        <f>IFERROR(_xlfn.XLOOKUP($J4794,avoidable_ed_reference!$A$2:$A$13,avoidable_ed_reference!$C$2:$C$13),"Not Classified")</f>
        <v>Not Classified</v>
      </c>
      <c r="AB4794" t="str">
        <f>IFERROR(_xlfn.XLOOKUP($B4794,enrollment!$A$2:$A$801,enrollment!$I$2:$I$801),"")</f>
        <v>OH</v>
      </c>
      <c r="AC4794">
        <f>IFERROR(_xlfn.XLOOKUP($B4794,enrollment!$A$2:$A$801,enrollment!$L$2:$L$801),"")</f>
        <v>42</v>
      </c>
      <c r="AD4794" t="str" cm="1">
        <f t="array" ref="AD4794">_xlfn.IFS(AC4794="","Unknown",AC4794&lt;18,"0-17",AC4794&lt;35,"18-34",AC4794&lt;50,"35-49",AC4794&lt;65,"50-64",TRUE,"65+")</f>
        <v>35-49</v>
      </c>
      <c r="AE4794">
        <f>IFERROR(_xlfn.XLOOKUP($B4794,enrollment!$A$2:$A$801,enrollment!$O$2:$O$801),"")</f>
        <v>6789012345</v>
      </c>
      <c r="AF4794">
        <f>IFERROR(_xlfn.XLOOKUP($AE4794,providers!$B$2:$B$11,providers!$Q$2:$Q$11),"")</f>
        <v>4.0999999999999996</v>
      </c>
      <c r="AG4794" s="1">
        <f t="shared" si="74"/>
        <v>45444</v>
      </c>
    </row>
    <row r="4795" spans="1:33" x14ac:dyDescent="0.25">
      <c r="A4795" t="s">
        <v>5520</v>
      </c>
      <c r="B4795" t="s">
        <v>5516</v>
      </c>
      <c r="C4795">
        <v>6789012345</v>
      </c>
      <c r="D4795">
        <v>6789012345</v>
      </c>
      <c r="E4795" s="1">
        <v>45470</v>
      </c>
      <c r="F4795" s="1">
        <v>45470</v>
      </c>
      <c r="G4795" s="1">
        <v>45485</v>
      </c>
      <c r="H4795" t="s">
        <v>28</v>
      </c>
      <c r="I4795">
        <v>11</v>
      </c>
      <c r="J4795" t="s">
        <v>35</v>
      </c>
      <c r="K4795">
        <v>99213</v>
      </c>
      <c r="O4795">
        <v>1</v>
      </c>
      <c r="P4795">
        <v>223.94</v>
      </c>
      <c r="Q4795">
        <v>165.88</v>
      </c>
      <c r="R4795">
        <v>132.69999999999999</v>
      </c>
      <c r="S4795">
        <v>33.18</v>
      </c>
      <c r="T4795" t="s">
        <v>30</v>
      </c>
      <c r="X4795" t="s">
        <v>43</v>
      </c>
      <c r="Y4795" t="s">
        <v>44</v>
      </c>
      <c r="Z4795" t="s">
        <v>39</v>
      </c>
      <c r="AA4795" t="str">
        <f>IFERROR(_xlfn.XLOOKUP($J4795,avoidable_ed_reference!$A$2:$A$13,avoidable_ed_reference!$C$2:$C$13),"Not Classified")</f>
        <v>Avoidable</v>
      </c>
      <c r="AB4795" t="str">
        <f>IFERROR(_xlfn.XLOOKUP($B4795,enrollment!$A$2:$A$801,enrollment!$I$2:$I$801),"")</f>
        <v>OH</v>
      </c>
      <c r="AC4795">
        <f>IFERROR(_xlfn.XLOOKUP($B4795,enrollment!$A$2:$A$801,enrollment!$L$2:$L$801),"")</f>
        <v>42</v>
      </c>
      <c r="AD4795" t="str" cm="1">
        <f t="array" ref="AD4795">_xlfn.IFS(AC4795="","Unknown",AC4795&lt;18,"0-17",AC4795&lt;35,"18-34",AC4795&lt;50,"35-49",AC4795&lt;65,"50-64",TRUE,"65+")</f>
        <v>35-49</v>
      </c>
      <c r="AE4795">
        <f>IFERROR(_xlfn.XLOOKUP($B4795,enrollment!$A$2:$A$801,enrollment!$O$2:$O$801),"")</f>
        <v>6789012345</v>
      </c>
      <c r="AF4795">
        <f>IFERROR(_xlfn.XLOOKUP($AE4795,providers!$B$2:$B$11,providers!$Q$2:$Q$11),"")</f>
        <v>4.0999999999999996</v>
      </c>
      <c r="AG4795" s="1">
        <f t="shared" si="74"/>
        <v>45444</v>
      </c>
    </row>
    <row r="4796" spans="1:33" x14ac:dyDescent="0.25">
      <c r="A4796" t="s">
        <v>5521</v>
      </c>
      <c r="B4796" t="s">
        <v>5516</v>
      </c>
      <c r="C4796">
        <v>5678901234</v>
      </c>
      <c r="D4796">
        <v>5678901234</v>
      </c>
      <c r="E4796" s="1">
        <v>45438</v>
      </c>
      <c r="F4796" s="1">
        <v>45438</v>
      </c>
      <c r="G4796" s="1">
        <v>45458</v>
      </c>
      <c r="H4796" t="s">
        <v>28</v>
      </c>
      <c r="I4796">
        <v>20</v>
      </c>
      <c r="J4796" t="s">
        <v>35</v>
      </c>
      <c r="K4796">
        <v>99213</v>
      </c>
      <c r="O4796">
        <v>1</v>
      </c>
      <c r="P4796">
        <v>147.22</v>
      </c>
      <c r="Q4796">
        <v>113.25</v>
      </c>
      <c r="R4796">
        <v>90.6</v>
      </c>
      <c r="S4796">
        <v>22.65</v>
      </c>
      <c r="T4796" t="s">
        <v>30</v>
      </c>
      <c r="X4796" t="s">
        <v>43</v>
      </c>
      <c r="Y4796" t="s">
        <v>44</v>
      </c>
      <c r="Z4796" t="s">
        <v>36</v>
      </c>
      <c r="AA4796" t="str">
        <f>IFERROR(_xlfn.XLOOKUP($J4796,avoidable_ed_reference!$A$2:$A$13,avoidable_ed_reference!$C$2:$C$13),"Not Classified")</f>
        <v>Avoidable</v>
      </c>
      <c r="AB4796" t="str">
        <f>IFERROR(_xlfn.XLOOKUP($B4796,enrollment!$A$2:$A$801,enrollment!$I$2:$I$801),"")</f>
        <v>OH</v>
      </c>
      <c r="AC4796">
        <f>IFERROR(_xlfn.XLOOKUP($B4796,enrollment!$A$2:$A$801,enrollment!$L$2:$L$801),"")</f>
        <v>42</v>
      </c>
      <c r="AD4796" t="str" cm="1">
        <f t="array" ref="AD4796">_xlfn.IFS(AC4796="","Unknown",AC4796&lt;18,"0-17",AC4796&lt;35,"18-34",AC4796&lt;50,"35-49",AC4796&lt;65,"50-64",TRUE,"65+")</f>
        <v>35-49</v>
      </c>
      <c r="AE4796">
        <f>IFERROR(_xlfn.XLOOKUP($B4796,enrollment!$A$2:$A$801,enrollment!$O$2:$O$801),"")</f>
        <v>6789012345</v>
      </c>
      <c r="AF4796">
        <f>IFERROR(_xlfn.XLOOKUP($AE4796,providers!$B$2:$B$11,providers!$Q$2:$Q$11),"")</f>
        <v>4.0999999999999996</v>
      </c>
      <c r="AG4796" s="1">
        <f t="shared" si="74"/>
        <v>45413</v>
      </c>
    </row>
    <row r="4797" spans="1:33" x14ac:dyDescent="0.25">
      <c r="A4797" t="s">
        <v>5522</v>
      </c>
      <c r="B4797" t="s">
        <v>5516</v>
      </c>
      <c r="C4797">
        <v>5678901234</v>
      </c>
      <c r="D4797">
        <v>5678901234</v>
      </c>
      <c r="E4797" s="1">
        <v>45649</v>
      </c>
      <c r="F4797" s="1">
        <v>45649</v>
      </c>
      <c r="G4797" s="1">
        <v>45663</v>
      </c>
      <c r="H4797" t="s">
        <v>28</v>
      </c>
      <c r="I4797">
        <v>20</v>
      </c>
      <c r="J4797" t="s">
        <v>35</v>
      </c>
      <c r="K4797">
        <v>99213</v>
      </c>
      <c r="O4797">
        <v>1</v>
      </c>
      <c r="P4797">
        <v>144.82</v>
      </c>
      <c r="Q4797">
        <v>111.4</v>
      </c>
      <c r="R4797">
        <v>89.12</v>
      </c>
      <c r="S4797">
        <v>22.28</v>
      </c>
      <c r="T4797" t="s">
        <v>30</v>
      </c>
      <c r="X4797" t="s">
        <v>43</v>
      </c>
      <c r="Y4797" t="s">
        <v>44</v>
      </c>
      <c r="Z4797" t="s">
        <v>36</v>
      </c>
      <c r="AA4797" t="str">
        <f>IFERROR(_xlfn.XLOOKUP($J4797,avoidable_ed_reference!$A$2:$A$13,avoidable_ed_reference!$C$2:$C$13),"Not Classified")</f>
        <v>Avoidable</v>
      </c>
      <c r="AB4797" t="str">
        <f>IFERROR(_xlfn.XLOOKUP($B4797,enrollment!$A$2:$A$801,enrollment!$I$2:$I$801),"")</f>
        <v>OH</v>
      </c>
      <c r="AC4797">
        <f>IFERROR(_xlfn.XLOOKUP($B4797,enrollment!$A$2:$A$801,enrollment!$L$2:$L$801),"")</f>
        <v>42</v>
      </c>
      <c r="AD4797" t="str" cm="1">
        <f t="array" ref="AD4797">_xlfn.IFS(AC4797="","Unknown",AC4797&lt;18,"0-17",AC4797&lt;35,"18-34",AC4797&lt;50,"35-49",AC4797&lt;65,"50-64",TRUE,"65+")</f>
        <v>35-49</v>
      </c>
      <c r="AE4797">
        <f>IFERROR(_xlfn.XLOOKUP($B4797,enrollment!$A$2:$A$801,enrollment!$O$2:$O$801),"")</f>
        <v>6789012345</v>
      </c>
      <c r="AF4797">
        <f>IFERROR(_xlfn.XLOOKUP($AE4797,providers!$B$2:$B$11,providers!$Q$2:$Q$11),"")</f>
        <v>4.0999999999999996</v>
      </c>
      <c r="AG4797" s="1">
        <f t="shared" si="74"/>
        <v>45627</v>
      </c>
    </row>
    <row r="4798" spans="1:33" x14ac:dyDescent="0.25">
      <c r="A4798" t="s">
        <v>5523</v>
      </c>
      <c r="B4798" t="s">
        <v>5516</v>
      </c>
      <c r="C4798">
        <v>6789012345</v>
      </c>
      <c r="D4798">
        <v>6789012345</v>
      </c>
      <c r="E4798" s="1">
        <v>45524</v>
      </c>
      <c r="F4798" s="1">
        <v>45524</v>
      </c>
      <c r="G4798" s="1">
        <v>45541</v>
      </c>
      <c r="H4798" t="s">
        <v>28</v>
      </c>
      <c r="I4798">
        <v>11</v>
      </c>
      <c r="J4798" t="s">
        <v>35</v>
      </c>
      <c r="K4798">
        <v>99213</v>
      </c>
      <c r="O4798">
        <v>1</v>
      </c>
      <c r="P4798">
        <v>173.69</v>
      </c>
      <c r="Q4798">
        <v>128.66</v>
      </c>
      <c r="R4798">
        <v>102.93</v>
      </c>
      <c r="S4798">
        <v>25.73</v>
      </c>
      <c r="T4798" t="s">
        <v>30</v>
      </c>
      <c r="X4798" t="s">
        <v>43</v>
      </c>
      <c r="Y4798" t="s">
        <v>44</v>
      </c>
      <c r="Z4798" t="s">
        <v>39</v>
      </c>
      <c r="AA4798" t="str">
        <f>IFERROR(_xlfn.XLOOKUP($J4798,avoidable_ed_reference!$A$2:$A$13,avoidable_ed_reference!$C$2:$C$13),"Not Classified")</f>
        <v>Avoidable</v>
      </c>
      <c r="AB4798" t="str">
        <f>IFERROR(_xlfn.XLOOKUP($B4798,enrollment!$A$2:$A$801,enrollment!$I$2:$I$801),"")</f>
        <v>OH</v>
      </c>
      <c r="AC4798">
        <f>IFERROR(_xlfn.XLOOKUP($B4798,enrollment!$A$2:$A$801,enrollment!$L$2:$L$801),"")</f>
        <v>42</v>
      </c>
      <c r="AD4798" t="str" cm="1">
        <f t="array" ref="AD4798">_xlfn.IFS(AC4798="","Unknown",AC4798&lt;18,"0-17",AC4798&lt;35,"18-34",AC4798&lt;50,"35-49",AC4798&lt;65,"50-64",TRUE,"65+")</f>
        <v>35-49</v>
      </c>
      <c r="AE4798">
        <f>IFERROR(_xlfn.XLOOKUP($B4798,enrollment!$A$2:$A$801,enrollment!$O$2:$O$801),"")</f>
        <v>6789012345</v>
      </c>
      <c r="AF4798">
        <f>IFERROR(_xlfn.XLOOKUP($AE4798,providers!$B$2:$B$11,providers!$Q$2:$Q$11),"")</f>
        <v>4.0999999999999996</v>
      </c>
      <c r="AG4798" s="1">
        <f t="shared" si="74"/>
        <v>45505</v>
      </c>
    </row>
    <row r="4799" spans="1:33" x14ac:dyDescent="0.25">
      <c r="A4799" t="s">
        <v>5524</v>
      </c>
      <c r="B4799" t="s">
        <v>5516</v>
      </c>
      <c r="C4799">
        <v>9012345678</v>
      </c>
      <c r="D4799">
        <v>9012345678</v>
      </c>
      <c r="E4799" s="1">
        <v>45504</v>
      </c>
      <c r="F4799" s="1">
        <v>45504</v>
      </c>
      <c r="G4799" s="1">
        <v>45520</v>
      </c>
      <c r="H4799" t="s">
        <v>67</v>
      </c>
      <c r="I4799">
        <v>21</v>
      </c>
      <c r="J4799" t="s">
        <v>80</v>
      </c>
      <c r="K4799">
        <v>99223</v>
      </c>
      <c r="O4799">
        <v>1</v>
      </c>
      <c r="P4799">
        <v>30953.11</v>
      </c>
      <c r="Q4799">
        <v>19969.75</v>
      </c>
      <c r="R4799">
        <v>15975.8</v>
      </c>
      <c r="S4799">
        <v>3993.95</v>
      </c>
      <c r="T4799" t="s">
        <v>30</v>
      </c>
      <c r="V4799">
        <v>1</v>
      </c>
      <c r="W4799" s="2" t="s">
        <v>68</v>
      </c>
      <c r="X4799" t="s">
        <v>43</v>
      </c>
      <c r="Y4799" t="s">
        <v>44</v>
      </c>
      <c r="Z4799" t="s">
        <v>69</v>
      </c>
      <c r="AA4799" t="str">
        <f>IFERROR(_xlfn.XLOOKUP($J4799,avoidable_ed_reference!$A$2:$A$13,avoidable_ed_reference!$C$2:$C$13),"Not Classified")</f>
        <v>Non-Avoidable</v>
      </c>
      <c r="AB4799" t="str">
        <f>IFERROR(_xlfn.XLOOKUP($B4799,enrollment!$A$2:$A$801,enrollment!$I$2:$I$801),"")</f>
        <v>OH</v>
      </c>
      <c r="AC4799">
        <f>IFERROR(_xlfn.XLOOKUP($B4799,enrollment!$A$2:$A$801,enrollment!$L$2:$L$801),"")</f>
        <v>42</v>
      </c>
      <c r="AD4799" t="str" cm="1">
        <f t="array" ref="AD4799">_xlfn.IFS(AC4799="","Unknown",AC4799&lt;18,"0-17",AC4799&lt;35,"18-34",AC4799&lt;50,"35-49",AC4799&lt;65,"50-64",TRUE,"65+")</f>
        <v>35-49</v>
      </c>
      <c r="AE4799">
        <f>IFERROR(_xlfn.XLOOKUP($B4799,enrollment!$A$2:$A$801,enrollment!$O$2:$O$801),"")</f>
        <v>6789012345</v>
      </c>
      <c r="AF4799">
        <f>IFERROR(_xlfn.XLOOKUP($AE4799,providers!$B$2:$B$11,providers!$Q$2:$Q$11),"")</f>
        <v>4.0999999999999996</v>
      </c>
      <c r="AG4799" s="1">
        <f t="shared" si="74"/>
        <v>45474</v>
      </c>
    </row>
    <row r="4800" spans="1:33" x14ac:dyDescent="0.25">
      <c r="A4800" t="s">
        <v>5525</v>
      </c>
      <c r="B4800" t="s">
        <v>5526</v>
      </c>
      <c r="C4800">
        <v>8901234567</v>
      </c>
      <c r="D4800">
        <v>8901234567</v>
      </c>
      <c r="E4800" s="1">
        <v>45629</v>
      </c>
      <c r="F4800" s="1">
        <v>45629</v>
      </c>
      <c r="G4800" s="1">
        <v>45664</v>
      </c>
      <c r="H4800" t="s">
        <v>28</v>
      </c>
      <c r="I4800">
        <v>11</v>
      </c>
      <c r="J4800" t="s">
        <v>35</v>
      </c>
      <c r="K4800">
        <v>99213</v>
      </c>
      <c r="O4800">
        <v>1</v>
      </c>
      <c r="P4800">
        <v>201.07</v>
      </c>
      <c r="Q4800">
        <v>148.94</v>
      </c>
      <c r="R4800">
        <v>119.15</v>
      </c>
      <c r="S4800">
        <v>29.79</v>
      </c>
      <c r="T4800" t="s">
        <v>30</v>
      </c>
      <c r="X4800" t="s">
        <v>43</v>
      </c>
      <c r="Y4800" t="s">
        <v>44</v>
      </c>
      <c r="Z4800" t="s">
        <v>39</v>
      </c>
      <c r="AA4800" t="str">
        <f>IFERROR(_xlfn.XLOOKUP($J4800,avoidable_ed_reference!$A$2:$A$13,avoidable_ed_reference!$C$2:$C$13),"Not Classified")</f>
        <v>Avoidable</v>
      </c>
      <c r="AB4800" t="str">
        <f>IFERROR(_xlfn.XLOOKUP($B4800,enrollment!$A$2:$A$801,enrollment!$I$2:$I$801),"")</f>
        <v>GA</v>
      </c>
      <c r="AC4800">
        <f>IFERROR(_xlfn.XLOOKUP($B4800,enrollment!$A$2:$A$801,enrollment!$L$2:$L$801),"")</f>
        <v>25</v>
      </c>
      <c r="AD4800" t="str" cm="1">
        <f t="array" ref="AD4800">_xlfn.IFS(AC4800="","Unknown",AC4800&lt;18,"0-17",AC4800&lt;35,"18-34",AC4800&lt;50,"35-49",AC4800&lt;65,"50-64",TRUE,"65+")</f>
        <v>18-34</v>
      </c>
      <c r="AE4800">
        <f>IFERROR(_xlfn.XLOOKUP($B4800,enrollment!$A$2:$A$801,enrollment!$O$2:$O$801),"")</f>
        <v>8901234567</v>
      </c>
      <c r="AF4800">
        <f>IFERROR(_xlfn.XLOOKUP($AE4800,providers!$B$2:$B$11,providers!$Q$2:$Q$11),"")</f>
        <v>3.7</v>
      </c>
      <c r="AG4800" s="1">
        <f t="shared" si="74"/>
        <v>45627</v>
      </c>
    </row>
    <row r="4801" spans="1:33" x14ac:dyDescent="0.25">
      <c r="A4801" t="s">
        <v>5527</v>
      </c>
      <c r="B4801" t="s">
        <v>5526</v>
      </c>
      <c r="C4801">
        <v>8901234567</v>
      </c>
      <c r="D4801">
        <v>8901234567</v>
      </c>
      <c r="E4801" s="1">
        <v>45548</v>
      </c>
      <c r="F4801" s="1">
        <v>45548</v>
      </c>
      <c r="G4801" s="1">
        <v>45570</v>
      </c>
      <c r="H4801" t="s">
        <v>28</v>
      </c>
      <c r="I4801">
        <v>11</v>
      </c>
      <c r="J4801" t="s">
        <v>38</v>
      </c>
      <c r="K4801">
        <v>99213</v>
      </c>
      <c r="O4801">
        <v>1</v>
      </c>
      <c r="P4801">
        <v>234.16</v>
      </c>
      <c r="Q4801">
        <v>173.45</v>
      </c>
      <c r="R4801">
        <v>138.76</v>
      </c>
      <c r="S4801">
        <v>34.69</v>
      </c>
      <c r="T4801" t="s">
        <v>30</v>
      </c>
      <c r="X4801" t="s">
        <v>43</v>
      </c>
      <c r="Y4801" t="s">
        <v>44</v>
      </c>
      <c r="Z4801" t="s">
        <v>39</v>
      </c>
      <c r="AA4801" t="str">
        <f>IFERROR(_xlfn.XLOOKUP($J4801,avoidable_ed_reference!$A$2:$A$13,avoidable_ed_reference!$C$2:$C$13),"Not Classified")</f>
        <v>Not Classified</v>
      </c>
      <c r="AB4801" t="str">
        <f>IFERROR(_xlfn.XLOOKUP($B4801,enrollment!$A$2:$A$801,enrollment!$I$2:$I$801),"")</f>
        <v>GA</v>
      </c>
      <c r="AC4801">
        <f>IFERROR(_xlfn.XLOOKUP($B4801,enrollment!$A$2:$A$801,enrollment!$L$2:$L$801),"")</f>
        <v>25</v>
      </c>
      <c r="AD4801" t="str" cm="1">
        <f t="array" ref="AD4801">_xlfn.IFS(AC4801="","Unknown",AC4801&lt;18,"0-17",AC4801&lt;35,"18-34",AC4801&lt;50,"35-49",AC4801&lt;65,"50-64",TRUE,"65+")</f>
        <v>18-34</v>
      </c>
      <c r="AE4801">
        <f>IFERROR(_xlfn.XLOOKUP($B4801,enrollment!$A$2:$A$801,enrollment!$O$2:$O$801),"")</f>
        <v>8901234567</v>
      </c>
      <c r="AF4801">
        <f>IFERROR(_xlfn.XLOOKUP($AE4801,providers!$B$2:$B$11,providers!$Q$2:$Q$11),"")</f>
        <v>3.7</v>
      </c>
      <c r="AG4801" s="1">
        <f t="shared" si="74"/>
        <v>45536</v>
      </c>
    </row>
    <row r="4802" spans="1:33" x14ac:dyDescent="0.25">
      <c r="A4802" t="s">
        <v>5528</v>
      </c>
      <c r="B4802" t="s">
        <v>5526</v>
      </c>
      <c r="C4802">
        <v>3456789012</v>
      </c>
      <c r="D4802">
        <v>3456789012</v>
      </c>
      <c r="E4802" s="1">
        <v>45485</v>
      </c>
      <c r="F4802" s="1">
        <v>45485</v>
      </c>
      <c r="G4802" s="1">
        <v>45518</v>
      </c>
      <c r="H4802" t="s">
        <v>67</v>
      </c>
      <c r="I4802">
        <v>21</v>
      </c>
      <c r="J4802" t="s">
        <v>80</v>
      </c>
      <c r="K4802">
        <v>99223</v>
      </c>
      <c r="O4802">
        <v>1</v>
      </c>
      <c r="P4802">
        <v>22088.41</v>
      </c>
      <c r="Q4802">
        <v>14250.59</v>
      </c>
      <c r="R4802">
        <v>11400.47</v>
      </c>
      <c r="S4802">
        <v>2850.12</v>
      </c>
      <c r="T4802" t="s">
        <v>30</v>
      </c>
      <c r="V4802">
        <v>1</v>
      </c>
      <c r="W4802" s="2" t="s">
        <v>68</v>
      </c>
      <c r="X4802" t="s">
        <v>43</v>
      </c>
      <c r="Y4802" t="s">
        <v>44</v>
      </c>
      <c r="Z4802" t="s">
        <v>69</v>
      </c>
      <c r="AA4802" t="str">
        <f>IFERROR(_xlfn.XLOOKUP($J4802,avoidable_ed_reference!$A$2:$A$13,avoidable_ed_reference!$C$2:$C$13),"Not Classified")</f>
        <v>Non-Avoidable</v>
      </c>
      <c r="AB4802" t="str">
        <f>IFERROR(_xlfn.XLOOKUP($B4802,enrollment!$A$2:$A$801,enrollment!$I$2:$I$801),"")</f>
        <v>GA</v>
      </c>
      <c r="AC4802">
        <f>IFERROR(_xlfn.XLOOKUP($B4802,enrollment!$A$2:$A$801,enrollment!$L$2:$L$801),"")</f>
        <v>25</v>
      </c>
      <c r="AD4802" t="str" cm="1">
        <f t="array" ref="AD4802">_xlfn.IFS(AC4802="","Unknown",AC4802&lt;18,"0-17",AC4802&lt;35,"18-34",AC4802&lt;50,"35-49",AC4802&lt;65,"50-64",TRUE,"65+")</f>
        <v>18-34</v>
      </c>
      <c r="AE4802">
        <f>IFERROR(_xlfn.XLOOKUP($B4802,enrollment!$A$2:$A$801,enrollment!$O$2:$O$801),"")</f>
        <v>8901234567</v>
      </c>
      <c r="AF4802">
        <f>IFERROR(_xlfn.XLOOKUP($AE4802,providers!$B$2:$B$11,providers!$Q$2:$Q$11),"")</f>
        <v>3.7</v>
      </c>
      <c r="AG4802" s="1">
        <f t="shared" si="74"/>
        <v>45474</v>
      </c>
    </row>
    <row r="4803" spans="1:33" x14ac:dyDescent="0.25">
      <c r="A4803" t="s">
        <v>5529</v>
      </c>
      <c r="B4803" t="s">
        <v>5526</v>
      </c>
      <c r="C4803">
        <v>5678901234</v>
      </c>
      <c r="D4803">
        <v>5678901234</v>
      </c>
      <c r="E4803" s="1">
        <v>45384</v>
      </c>
      <c r="F4803" s="1">
        <v>45384</v>
      </c>
      <c r="G4803" s="1">
        <v>45411</v>
      </c>
      <c r="H4803" t="s">
        <v>28</v>
      </c>
      <c r="I4803">
        <v>20</v>
      </c>
      <c r="J4803" t="s">
        <v>35</v>
      </c>
      <c r="K4803">
        <v>99213</v>
      </c>
      <c r="O4803">
        <v>1</v>
      </c>
      <c r="P4803">
        <v>148.62</v>
      </c>
      <c r="Q4803">
        <v>114.32</v>
      </c>
      <c r="R4803">
        <v>91.46</v>
      </c>
      <c r="S4803">
        <v>22.86</v>
      </c>
      <c r="T4803" t="s">
        <v>30</v>
      </c>
      <c r="X4803" t="s">
        <v>43</v>
      </c>
      <c r="Y4803" t="s">
        <v>44</v>
      </c>
      <c r="Z4803" t="s">
        <v>36</v>
      </c>
      <c r="AA4803" t="str">
        <f>IFERROR(_xlfn.XLOOKUP($J4803,avoidable_ed_reference!$A$2:$A$13,avoidable_ed_reference!$C$2:$C$13),"Not Classified")</f>
        <v>Avoidable</v>
      </c>
      <c r="AB4803" t="str">
        <f>IFERROR(_xlfn.XLOOKUP($B4803,enrollment!$A$2:$A$801,enrollment!$I$2:$I$801),"")</f>
        <v>GA</v>
      </c>
      <c r="AC4803">
        <f>IFERROR(_xlfn.XLOOKUP($B4803,enrollment!$A$2:$A$801,enrollment!$L$2:$L$801),"")</f>
        <v>25</v>
      </c>
      <c r="AD4803" t="str" cm="1">
        <f t="array" ref="AD4803">_xlfn.IFS(AC4803="","Unknown",AC4803&lt;18,"0-17",AC4803&lt;35,"18-34",AC4803&lt;50,"35-49",AC4803&lt;65,"50-64",TRUE,"65+")</f>
        <v>18-34</v>
      </c>
      <c r="AE4803">
        <f>IFERROR(_xlfn.XLOOKUP($B4803,enrollment!$A$2:$A$801,enrollment!$O$2:$O$801),"")</f>
        <v>8901234567</v>
      </c>
      <c r="AF4803">
        <f>IFERROR(_xlfn.XLOOKUP($AE4803,providers!$B$2:$B$11,providers!$Q$2:$Q$11),"")</f>
        <v>3.7</v>
      </c>
      <c r="AG4803" s="1">
        <f t="shared" ref="AG4803:AG4866" si="75">EOMONTH(E4803,-1)+1</f>
        <v>45383</v>
      </c>
    </row>
    <row r="4804" spans="1:33" x14ac:dyDescent="0.25">
      <c r="A4804" t="s">
        <v>5530</v>
      </c>
      <c r="B4804" t="s">
        <v>5526</v>
      </c>
      <c r="C4804">
        <v>8901234567</v>
      </c>
      <c r="D4804">
        <v>8901234567</v>
      </c>
      <c r="E4804" s="1">
        <v>45607</v>
      </c>
      <c r="F4804" s="1">
        <v>45607</v>
      </c>
      <c r="G4804" s="1">
        <v>45638</v>
      </c>
      <c r="H4804" t="s">
        <v>28</v>
      </c>
      <c r="I4804">
        <v>11</v>
      </c>
      <c r="J4804" t="s">
        <v>47</v>
      </c>
      <c r="K4804">
        <v>99213</v>
      </c>
      <c r="O4804">
        <v>1</v>
      </c>
      <c r="P4804">
        <v>237.84</v>
      </c>
      <c r="Q4804">
        <v>176.18</v>
      </c>
      <c r="R4804">
        <v>140.94</v>
      </c>
      <c r="S4804">
        <v>35.24</v>
      </c>
      <c r="T4804" t="s">
        <v>30</v>
      </c>
      <c r="X4804" t="s">
        <v>43</v>
      </c>
      <c r="Y4804" t="s">
        <v>44</v>
      </c>
      <c r="Z4804" t="s">
        <v>39</v>
      </c>
      <c r="AA4804" t="str">
        <f>IFERROR(_xlfn.XLOOKUP($J4804,avoidable_ed_reference!$A$2:$A$13,avoidable_ed_reference!$C$2:$C$13),"Not Classified")</f>
        <v>Not Classified</v>
      </c>
      <c r="AB4804" t="str">
        <f>IFERROR(_xlfn.XLOOKUP($B4804,enrollment!$A$2:$A$801,enrollment!$I$2:$I$801),"")</f>
        <v>GA</v>
      </c>
      <c r="AC4804">
        <f>IFERROR(_xlfn.XLOOKUP($B4804,enrollment!$A$2:$A$801,enrollment!$L$2:$L$801),"")</f>
        <v>25</v>
      </c>
      <c r="AD4804" t="str" cm="1">
        <f t="array" ref="AD4804">_xlfn.IFS(AC4804="","Unknown",AC4804&lt;18,"0-17",AC4804&lt;35,"18-34",AC4804&lt;50,"35-49",AC4804&lt;65,"50-64",TRUE,"65+")</f>
        <v>18-34</v>
      </c>
      <c r="AE4804">
        <f>IFERROR(_xlfn.XLOOKUP($B4804,enrollment!$A$2:$A$801,enrollment!$O$2:$O$801),"")</f>
        <v>8901234567</v>
      </c>
      <c r="AF4804">
        <f>IFERROR(_xlfn.XLOOKUP($AE4804,providers!$B$2:$B$11,providers!$Q$2:$Q$11),"")</f>
        <v>3.7</v>
      </c>
      <c r="AG4804" s="1">
        <f t="shared" si="75"/>
        <v>45597</v>
      </c>
    </row>
    <row r="4805" spans="1:33" x14ac:dyDescent="0.25">
      <c r="A4805" t="s">
        <v>5531</v>
      </c>
      <c r="B4805" t="s">
        <v>5526</v>
      </c>
      <c r="C4805">
        <v>8901234567</v>
      </c>
      <c r="D4805">
        <v>8901234567</v>
      </c>
      <c r="E4805" s="1">
        <v>45399</v>
      </c>
      <c r="F4805" s="1">
        <v>45399</v>
      </c>
      <c r="G4805" s="1">
        <v>45418</v>
      </c>
      <c r="H4805" t="s">
        <v>28</v>
      </c>
      <c r="I4805">
        <v>11</v>
      </c>
      <c r="J4805" t="s">
        <v>47</v>
      </c>
      <c r="K4805">
        <v>99213</v>
      </c>
      <c r="O4805">
        <v>1</v>
      </c>
      <c r="P4805">
        <v>226.83</v>
      </c>
      <c r="Q4805">
        <v>168.02</v>
      </c>
      <c r="R4805">
        <v>134.41999999999999</v>
      </c>
      <c r="S4805">
        <v>33.6</v>
      </c>
      <c r="T4805" t="s">
        <v>30</v>
      </c>
      <c r="X4805" t="s">
        <v>43</v>
      </c>
      <c r="Y4805" t="s">
        <v>44</v>
      </c>
      <c r="Z4805" t="s">
        <v>39</v>
      </c>
      <c r="AA4805" t="str">
        <f>IFERROR(_xlfn.XLOOKUP($J4805,avoidable_ed_reference!$A$2:$A$13,avoidable_ed_reference!$C$2:$C$13),"Not Classified")</f>
        <v>Not Classified</v>
      </c>
      <c r="AB4805" t="str">
        <f>IFERROR(_xlfn.XLOOKUP($B4805,enrollment!$A$2:$A$801,enrollment!$I$2:$I$801),"")</f>
        <v>GA</v>
      </c>
      <c r="AC4805">
        <f>IFERROR(_xlfn.XLOOKUP($B4805,enrollment!$A$2:$A$801,enrollment!$L$2:$L$801),"")</f>
        <v>25</v>
      </c>
      <c r="AD4805" t="str" cm="1">
        <f t="array" ref="AD4805">_xlfn.IFS(AC4805="","Unknown",AC4805&lt;18,"0-17",AC4805&lt;35,"18-34",AC4805&lt;50,"35-49",AC4805&lt;65,"50-64",TRUE,"65+")</f>
        <v>18-34</v>
      </c>
      <c r="AE4805">
        <f>IFERROR(_xlfn.XLOOKUP($B4805,enrollment!$A$2:$A$801,enrollment!$O$2:$O$801),"")</f>
        <v>8901234567</v>
      </c>
      <c r="AF4805">
        <f>IFERROR(_xlfn.XLOOKUP($AE4805,providers!$B$2:$B$11,providers!$Q$2:$Q$11),"")</f>
        <v>3.7</v>
      </c>
      <c r="AG4805" s="1">
        <f t="shared" si="75"/>
        <v>45383</v>
      </c>
    </row>
    <row r="4806" spans="1:33" x14ac:dyDescent="0.25">
      <c r="A4806" t="s">
        <v>5532</v>
      </c>
      <c r="B4806" t="s">
        <v>5526</v>
      </c>
      <c r="C4806">
        <v>8901234567</v>
      </c>
      <c r="D4806">
        <v>8901234567</v>
      </c>
      <c r="E4806" s="1">
        <v>45498</v>
      </c>
      <c r="F4806" s="1">
        <v>45498</v>
      </c>
      <c r="G4806" s="1">
        <v>45514</v>
      </c>
      <c r="H4806" t="s">
        <v>28</v>
      </c>
      <c r="I4806">
        <v>11</v>
      </c>
      <c r="J4806" t="s">
        <v>47</v>
      </c>
      <c r="K4806">
        <v>99213</v>
      </c>
      <c r="O4806">
        <v>1</v>
      </c>
      <c r="P4806">
        <v>165.47</v>
      </c>
      <c r="Q4806">
        <v>122.57</v>
      </c>
      <c r="R4806">
        <v>98.06</v>
      </c>
      <c r="S4806">
        <v>24.51</v>
      </c>
      <c r="T4806" t="s">
        <v>30</v>
      </c>
      <c r="X4806" t="s">
        <v>43</v>
      </c>
      <c r="Y4806" t="s">
        <v>44</v>
      </c>
      <c r="Z4806" t="s">
        <v>39</v>
      </c>
      <c r="AA4806" t="str">
        <f>IFERROR(_xlfn.XLOOKUP($J4806,avoidable_ed_reference!$A$2:$A$13,avoidable_ed_reference!$C$2:$C$13),"Not Classified")</f>
        <v>Not Classified</v>
      </c>
      <c r="AB4806" t="str">
        <f>IFERROR(_xlfn.XLOOKUP($B4806,enrollment!$A$2:$A$801,enrollment!$I$2:$I$801),"")</f>
        <v>GA</v>
      </c>
      <c r="AC4806">
        <f>IFERROR(_xlfn.XLOOKUP($B4806,enrollment!$A$2:$A$801,enrollment!$L$2:$L$801),"")</f>
        <v>25</v>
      </c>
      <c r="AD4806" t="str" cm="1">
        <f t="array" ref="AD4806">_xlfn.IFS(AC4806="","Unknown",AC4806&lt;18,"0-17",AC4806&lt;35,"18-34",AC4806&lt;50,"35-49",AC4806&lt;65,"50-64",TRUE,"65+")</f>
        <v>18-34</v>
      </c>
      <c r="AE4806">
        <f>IFERROR(_xlfn.XLOOKUP($B4806,enrollment!$A$2:$A$801,enrollment!$O$2:$O$801),"")</f>
        <v>8901234567</v>
      </c>
      <c r="AF4806">
        <f>IFERROR(_xlfn.XLOOKUP($AE4806,providers!$B$2:$B$11,providers!$Q$2:$Q$11),"")</f>
        <v>3.7</v>
      </c>
      <c r="AG4806" s="1">
        <f t="shared" si="75"/>
        <v>45474</v>
      </c>
    </row>
    <row r="4807" spans="1:33" x14ac:dyDescent="0.25">
      <c r="A4807" t="s">
        <v>5533</v>
      </c>
      <c r="B4807" t="s">
        <v>5526</v>
      </c>
      <c r="C4807">
        <v>8901234567</v>
      </c>
      <c r="D4807">
        <v>8901234567</v>
      </c>
      <c r="E4807" s="1">
        <v>45403</v>
      </c>
      <c r="F4807" s="1">
        <v>45403</v>
      </c>
      <c r="G4807" s="1">
        <v>45423</v>
      </c>
      <c r="H4807" t="s">
        <v>28</v>
      </c>
      <c r="I4807">
        <v>22</v>
      </c>
      <c r="J4807" t="s">
        <v>29</v>
      </c>
      <c r="K4807">
        <v>90837</v>
      </c>
      <c r="O4807">
        <v>1</v>
      </c>
      <c r="P4807">
        <v>221.59</v>
      </c>
      <c r="Q4807">
        <v>164.14</v>
      </c>
      <c r="R4807">
        <v>131.31</v>
      </c>
      <c r="S4807">
        <v>32.83</v>
      </c>
      <c r="T4807" t="s">
        <v>30</v>
      </c>
      <c r="X4807" t="s">
        <v>43</v>
      </c>
      <c r="Y4807" t="s">
        <v>44</v>
      </c>
      <c r="Z4807" t="s">
        <v>33</v>
      </c>
      <c r="AA4807" t="str">
        <f>IFERROR(_xlfn.XLOOKUP($J4807,avoidable_ed_reference!$A$2:$A$13,avoidable_ed_reference!$C$2:$C$13),"Not Classified")</f>
        <v>Potentially Avoidable</v>
      </c>
      <c r="AB4807" t="str">
        <f>IFERROR(_xlfn.XLOOKUP($B4807,enrollment!$A$2:$A$801,enrollment!$I$2:$I$801),"")</f>
        <v>GA</v>
      </c>
      <c r="AC4807">
        <f>IFERROR(_xlfn.XLOOKUP($B4807,enrollment!$A$2:$A$801,enrollment!$L$2:$L$801),"")</f>
        <v>25</v>
      </c>
      <c r="AD4807" t="str" cm="1">
        <f t="array" ref="AD4807">_xlfn.IFS(AC4807="","Unknown",AC4807&lt;18,"0-17",AC4807&lt;35,"18-34",AC4807&lt;50,"35-49",AC4807&lt;65,"50-64",TRUE,"65+")</f>
        <v>18-34</v>
      </c>
      <c r="AE4807">
        <f>IFERROR(_xlfn.XLOOKUP($B4807,enrollment!$A$2:$A$801,enrollment!$O$2:$O$801),"")</f>
        <v>8901234567</v>
      </c>
      <c r="AF4807">
        <f>IFERROR(_xlfn.XLOOKUP($AE4807,providers!$B$2:$B$11,providers!$Q$2:$Q$11),"")</f>
        <v>3.7</v>
      </c>
      <c r="AG4807" s="1">
        <f t="shared" si="75"/>
        <v>45383</v>
      </c>
    </row>
    <row r="4808" spans="1:33" x14ac:dyDescent="0.25">
      <c r="A4808" t="s">
        <v>5534</v>
      </c>
      <c r="B4808" t="s">
        <v>5535</v>
      </c>
      <c r="C4808">
        <v>2345678901</v>
      </c>
      <c r="D4808">
        <v>2345678901</v>
      </c>
      <c r="E4808" s="1">
        <v>45639</v>
      </c>
      <c r="F4808" s="1">
        <v>45639</v>
      </c>
      <c r="G4808" s="1">
        <v>45673</v>
      </c>
      <c r="H4808" t="s">
        <v>28</v>
      </c>
      <c r="I4808">
        <v>11</v>
      </c>
      <c r="J4808" t="s">
        <v>38</v>
      </c>
      <c r="K4808">
        <v>99213</v>
      </c>
      <c r="O4808">
        <v>1</v>
      </c>
      <c r="P4808">
        <v>212.58</v>
      </c>
      <c r="Q4808">
        <v>157.47</v>
      </c>
      <c r="R4808">
        <v>125.98</v>
      </c>
      <c r="S4808">
        <v>31.49</v>
      </c>
      <c r="T4808" t="s">
        <v>30</v>
      </c>
      <c r="X4808" t="s">
        <v>52</v>
      </c>
      <c r="Y4808" t="s">
        <v>44</v>
      </c>
      <c r="Z4808" t="s">
        <v>39</v>
      </c>
      <c r="AA4808" t="str">
        <f>IFERROR(_xlfn.XLOOKUP($J4808,avoidable_ed_reference!$A$2:$A$13,avoidable_ed_reference!$C$2:$C$13),"Not Classified")</f>
        <v>Not Classified</v>
      </c>
      <c r="AB4808" t="str">
        <f>IFERROR(_xlfn.XLOOKUP($B4808,enrollment!$A$2:$A$801,enrollment!$I$2:$I$801),"")</f>
        <v>OH</v>
      </c>
      <c r="AC4808">
        <f>IFERROR(_xlfn.XLOOKUP($B4808,enrollment!$A$2:$A$801,enrollment!$L$2:$L$801),"")</f>
        <v>26</v>
      </c>
      <c r="AD4808" t="str" cm="1">
        <f t="array" ref="AD4808">_xlfn.IFS(AC4808="","Unknown",AC4808&lt;18,"0-17",AC4808&lt;35,"18-34",AC4808&lt;50,"35-49",AC4808&lt;65,"50-64",TRUE,"65+")</f>
        <v>18-34</v>
      </c>
      <c r="AE4808">
        <f>IFERROR(_xlfn.XLOOKUP($B4808,enrollment!$A$2:$A$801,enrollment!$O$2:$O$801),"")</f>
        <v>2345678901</v>
      </c>
      <c r="AF4808">
        <f>IFERROR(_xlfn.XLOOKUP($AE4808,providers!$B$2:$B$11,providers!$Q$2:$Q$11),"")</f>
        <v>4.2</v>
      </c>
      <c r="AG4808" s="1">
        <f t="shared" si="75"/>
        <v>45627</v>
      </c>
    </row>
    <row r="4809" spans="1:33" x14ac:dyDescent="0.25">
      <c r="A4809" t="s">
        <v>5536</v>
      </c>
      <c r="B4809" t="s">
        <v>5535</v>
      </c>
      <c r="C4809">
        <v>2345678901</v>
      </c>
      <c r="D4809">
        <v>2345678901</v>
      </c>
      <c r="E4809" s="1">
        <v>45530</v>
      </c>
      <c r="F4809" s="1">
        <v>45530</v>
      </c>
      <c r="G4809" s="1">
        <v>45547</v>
      </c>
      <c r="H4809" t="s">
        <v>28</v>
      </c>
      <c r="I4809">
        <v>11</v>
      </c>
      <c r="J4809" t="s">
        <v>38</v>
      </c>
      <c r="K4809">
        <v>99213</v>
      </c>
      <c r="O4809">
        <v>1</v>
      </c>
      <c r="P4809">
        <v>164.05</v>
      </c>
      <c r="Q4809">
        <v>121.52</v>
      </c>
      <c r="R4809">
        <v>97.22</v>
      </c>
      <c r="S4809">
        <v>24.3</v>
      </c>
      <c r="T4809" t="s">
        <v>30</v>
      </c>
      <c r="X4809" t="s">
        <v>52</v>
      </c>
      <c r="Y4809" t="s">
        <v>44</v>
      </c>
      <c r="Z4809" t="s">
        <v>39</v>
      </c>
      <c r="AA4809" t="str">
        <f>IFERROR(_xlfn.XLOOKUP($J4809,avoidable_ed_reference!$A$2:$A$13,avoidable_ed_reference!$C$2:$C$13),"Not Classified")</f>
        <v>Not Classified</v>
      </c>
      <c r="AB4809" t="str">
        <f>IFERROR(_xlfn.XLOOKUP($B4809,enrollment!$A$2:$A$801,enrollment!$I$2:$I$801),"")</f>
        <v>OH</v>
      </c>
      <c r="AC4809">
        <f>IFERROR(_xlfn.XLOOKUP($B4809,enrollment!$A$2:$A$801,enrollment!$L$2:$L$801),"")</f>
        <v>26</v>
      </c>
      <c r="AD4809" t="str" cm="1">
        <f t="array" ref="AD4809">_xlfn.IFS(AC4809="","Unknown",AC4809&lt;18,"0-17",AC4809&lt;35,"18-34",AC4809&lt;50,"35-49",AC4809&lt;65,"50-64",TRUE,"65+")</f>
        <v>18-34</v>
      </c>
      <c r="AE4809">
        <f>IFERROR(_xlfn.XLOOKUP($B4809,enrollment!$A$2:$A$801,enrollment!$O$2:$O$801),"")</f>
        <v>2345678901</v>
      </c>
      <c r="AF4809">
        <f>IFERROR(_xlfn.XLOOKUP($AE4809,providers!$B$2:$B$11,providers!$Q$2:$Q$11),"")</f>
        <v>4.2</v>
      </c>
      <c r="AG4809" s="1">
        <f t="shared" si="75"/>
        <v>45505</v>
      </c>
    </row>
    <row r="4810" spans="1:33" x14ac:dyDescent="0.25">
      <c r="A4810" t="s">
        <v>5537</v>
      </c>
      <c r="B4810" t="s">
        <v>5535</v>
      </c>
      <c r="C4810">
        <v>7890123456</v>
      </c>
      <c r="D4810">
        <v>7890123456</v>
      </c>
      <c r="E4810" s="1">
        <v>45402</v>
      </c>
      <c r="F4810" s="1">
        <v>45402</v>
      </c>
      <c r="G4810" s="1">
        <v>45434</v>
      </c>
      <c r="H4810" t="s">
        <v>28</v>
      </c>
      <c r="I4810">
        <v>22</v>
      </c>
      <c r="J4810" t="s">
        <v>29</v>
      </c>
      <c r="K4810">
        <v>90837</v>
      </c>
      <c r="O4810">
        <v>1</v>
      </c>
      <c r="P4810">
        <v>270.07</v>
      </c>
      <c r="Q4810">
        <v>200.05</v>
      </c>
      <c r="R4810">
        <v>160.04</v>
      </c>
      <c r="S4810">
        <v>40.01</v>
      </c>
      <c r="T4810" t="s">
        <v>30</v>
      </c>
      <c r="X4810" t="s">
        <v>52</v>
      </c>
      <c r="Y4810" t="s">
        <v>44</v>
      </c>
      <c r="Z4810" t="s">
        <v>33</v>
      </c>
      <c r="AA4810" t="str">
        <f>IFERROR(_xlfn.XLOOKUP($J4810,avoidable_ed_reference!$A$2:$A$13,avoidable_ed_reference!$C$2:$C$13),"Not Classified")</f>
        <v>Potentially Avoidable</v>
      </c>
      <c r="AB4810" t="str">
        <f>IFERROR(_xlfn.XLOOKUP($B4810,enrollment!$A$2:$A$801,enrollment!$I$2:$I$801),"")</f>
        <v>OH</v>
      </c>
      <c r="AC4810">
        <f>IFERROR(_xlfn.XLOOKUP($B4810,enrollment!$A$2:$A$801,enrollment!$L$2:$L$801),"")</f>
        <v>26</v>
      </c>
      <c r="AD4810" t="str" cm="1">
        <f t="array" ref="AD4810">_xlfn.IFS(AC4810="","Unknown",AC4810&lt;18,"0-17",AC4810&lt;35,"18-34",AC4810&lt;50,"35-49",AC4810&lt;65,"50-64",TRUE,"65+")</f>
        <v>18-34</v>
      </c>
      <c r="AE4810">
        <f>IFERROR(_xlfn.XLOOKUP($B4810,enrollment!$A$2:$A$801,enrollment!$O$2:$O$801),"")</f>
        <v>2345678901</v>
      </c>
      <c r="AF4810">
        <f>IFERROR(_xlfn.XLOOKUP($AE4810,providers!$B$2:$B$11,providers!$Q$2:$Q$11),"")</f>
        <v>4.2</v>
      </c>
      <c r="AG4810" s="1">
        <f t="shared" si="75"/>
        <v>45383</v>
      </c>
    </row>
    <row r="4811" spans="1:33" x14ac:dyDescent="0.25">
      <c r="A4811" t="s">
        <v>5538</v>
      </c>
      <c r="B4811" t="s">
        <v>5535</v>
      </c>
      <c r="C4811">
        <v>2345678901</v>
      </c>
      <c r="D4811">
        <v>2345678901</v>
      </c>
      <c r="E4811" s="1">
        <v>45471</v>
      </c>
      <c r="F4811" s="1">
        <v>45471</v>
      </c>
      <c r="G4811" s="1">
        <v>45500</v>
      </c>
      <c r="H4811" t="s">
        <v>28</v>
      </c>
      <c r="I4811">
        <v>11</v>
      </c>
      <c r="J4811" t="s">
        <v>35</v>
      </c>
      <c r="K4811">
        <v>99213</v>
      </c>
      <c r="O4811">
        <v>1</v>
      </c>
      <c r="P4811">
        <v>216.8</v>
      </c>
      <c r="Q4811">
        <v>160.59</v>
      </c>
      <c r="R4811">
        <v>128.47</v>
      </c>
      <c r="S4811">
        <v>32.119999999999997</v>
      </c>
      <c r="T4811" t="s">
        <v>30</v>
      </c>
      <c r="X4811" t="s">
        <v>52</v>
      </c>
      <c r="Y4811" t="s">
        <v>44</v>
      </c>
      <c r="Z4811" t="s">
        <v>39</v>
      </c>
      <c r="AA4811" t="str">
        <f>IFERROR(_xlfn.XLOOKUP($J4811,avoidable_ed_reference!$A$2:$A$13,avoidable_ed_reference!$C$2:$C$13),"Not Classified")</f>
        <v>Avoidable</v>
      </c>
      <c r="AB4811" t="str">
        <f>IFERROR(_xlfn.XLOOKUP($B4811,enrollment!$A$2:$A$801,enrollment!$I$2:$I$801),"")</f>
        <v>OH</v>
      </c>
      <c r="AC4811">
        <f>IFERROR(_xlfn.XLOOKUP($B4811,enrollment!$A$2:$A$801,enrollment!$L$2:$L$801),"")</f>
        <v>26</v>
      </c>
      <c r="AD4811" t="str" cm="1">
        <f t="array" ref="AD4811">_xlfn.IFS(AC4811="","Unknown",AC4811&lt;18,"0-17",AC4811&lt;35,"18-34",AC4811&lt;50,"35-49",AC4811&lt;65,"50-64",TRUE,"65+")</f>
        <v>18-34</v>
      </c>
      <c r="AE4811">
        <f>IFERROR(_xlfn.XLOOKUP($B4811,enrollment!$A$2:$A$801,enrollment!$O$2:$O$801),"")</f>
        <v>2345678901</v>
      </c>
      <c r="AF4811">
        <f>IFERROR(_xlfn.XLOOKUP($AE4811,providers!$B$2:$B$11,providers!$Q$2:$Q$11),"")</f>
        <v>4.2</v>
      </c>
      <c r="AG4811" s="1">
        <f t="shared" si="75"/>
        <v>45444</v>
      </c>
    </row>
    <row r="4812" spans="1:33" x14ac:dyDescent="0.25">
      <c r="A4812" t="s">
        <v>5539</v>
      </c>
      <c r="B4812" t="s">
        <v>5535</v>
      </c>
      <c r="C4812">
        <v>2345678901</v>
      </c>
      <c r="D4812">
        <v>2345678901</v>
      </c>
      <c r="E4812" s="1">
        <v>45600</v>
      </c>
      <c r="F4812" s="1">
        <v>45600</v>
      </c>
      <c r="G4812" s="1">
        <v>45616</v>
      </c>
      <c r="H4812" t="s">
        <v>28</v>
      </c>
      <c r="I4812">
        <v>11</v>
      </c>
      <c r="J4812" t="s">
        <v>47</v>
      </c>
      <c r="K4812">
        <v>99213</v>
      </c>
      <c r="O4812">
        <v>1</v>
      </c>
      <c r="P4812">
        <v>230.23</v>
      </c>
      <c r="Q4812">
        <v>170.54</v>
      </c>
      <c r="R4812">
        <v>136.43</v>
      </c>
      <c r="S4812">
        <v>34.11</v>
      </c>
      <c r="T4812" t="s">
        <v>30</v>
      </c>
      <c r="X4812" t="s">
        <v>52</v>
      </c>
      <c r="Y4812" t="s">
        <v>44</v>
      </c>
      <c r="Z4812" t="s">
        <v>39</v>
      </c>
      <c r="AA4812" t="str">
        <f>IFERROR(_xlfn.XLOOKUP($J4812,avoidable_ed_reference!$A$2:$A$13,avoidable_ed_reference!$C$2:$C$13),"Not Classified")</f>
        <v>Not Classified</v>
      </c>
      <c r="AB4812" t="str">
        <f>IFERROR(_xlfn.XLOOKUP($B4812,enrollment!$A$2:$A$801,enrollment!$I$2:$I$801),"")</f>
        <v>OH</v>
      </c>
      <c r="AC4812">
        <f>IFERROR(_xlfn.XLOOKUP($B4812,enrollment!$A$2:$A$801,enrollment!$L$2:$L$801),"")</f>
        <v>26</v>
      </c>
      <c r="AD4812" t="str" cm="1">
        <f t="array" ref="AD4812">_xlfn.IFS(AC4812="","Unknown",AC4812&lt;18,"0-17",AC4812&lt;35,"18-34",AC4812&lt;50,"35-49",AC4812&lt;65,"50-64",TRUE,"65+")</f>
        <v>18-34</v>
      </c>
      <c r="AE4812">
        <f>IFERROR(_xlfn.XLOOKUP($B4812,enrollment!$A$2:$A$801,enrollment!$O$2:$O$801),"")</f>
        <v>2345678901</v>
      </c>
      <c r="AF4812">
        <f>IFERROR(_xlfn.XLOOKUP($AE4812,providers!$B$2:$B$11,providers!$Q$2:$Q$11),"")</f>
        <v>4.2</v>
      </c>
      <c r="AG4812" s="1">
        <f t="shared" si="75"/>
        <v>45597</v>
      </c>
    </row>
    <row r="4813" spans="1:33" x14ac:dyDescent="0.25">
      <c r="A4813" t="s">
        <v>5540</v>
      </c>
      <c r="B4813" t="s">
        <v>5541</v>
      </c>
      <c r="C4813">
        <v>3456789012</v>
      </c>
      <c r="D4813">
        <v>3456789012</v>
      </c>
      <c r="E4813" s="1">
        <v>45455</v>
      </c>
      <c r="F4813" s="1">
        <v>45455</v>
      </c>
      <c r="G4813" s="1">
        <v>45475</v>
      </c>
      <c r="H4813" t="s">
        <v>67</v>
      </c>
      <c r="I4813">
        <v>21</v>
      </c>
      <c r="J4813" t="s">
        <v>99</v>
      </c>
      <c r="K4813">
        <v>99223</v>
      </c>
      <c r="O4813">
        <v>1</v>
      </c>
      <c r="P4813">
        <v>28485.919999999998</v>
      </c>
      <c r="Q4813">
        <v>18378.009999999998</v>
      </c>
      <c r="R4813">
        <v>14702.41</v>
      </c>
      <c r="S4813">
        <v>3675.6</v>
      </c>
      <c r="T4813" t="s">
        <v>30</v>
      </c>
      <c r="V4813">
        <v>1</v>
      </c>
      <c r="W4813" s="2" t="s">
        <v>68</v>
      </c>
      <c r="X4813" t="s">
        <v>233</v>
      </c>
      <c r="Y4813" t="s">
        <v>32</v>
      </c>
      <c r="Z4813" t="s">
        <v>69</v>
      </c>
      <c r="AA4813" t="str">
        <f>IFERROR(_xlfn.XLOOKUP($J4813,avoidable_ed_reference!$A$2:$A$13,avoidable_ed_reference!$C$2:$C$13),"Not Classified")</f>
        <v>Not Classified</v>
      </c>
      <c r="AB4813" t="str">
        <f>IFERROR(_xlfn.XLOOKUP($B4813,enrollment!$A$2:$A$801,enrollment!$I$2:$I$801),"")</f>
        <v>KY</v>
      </c>
      <c r="AC4813">
        <f>IFERROR(_xlfn.XLOOKUP($B4813,enrollment!$A$2:$A$801,enrollment!$L$2:$L$801),"")</f>
        <v>47</v>
      </c>
      <c r="AD4813" t="str" cm="1">
        <f t="array" ref="AD4813">_xlfn.IFS(AC4813="","Unknown",AC4813&lt;18,"0-17",AC4813&lt;35,"18-34",AC4813&lt;50,"35-49",AC4813&lt;65,"50-64",TRUE,"65+")</f>
        <v>35-49</v>
      </c>
      <c r="AE4813">
        <f>IFERROR(_xlfn.XLOOKUP($B4813,enrollment!$A$2:$A$801,enrollment!$O$2:$O$801),"")</f>
        <v>3456789012</v>
      </c>
      <c r="AF4813">
        <f>IFERROR(_xlfn.XLOOKUP($AE4813,providers!$B$2:$B$11,providers!$Q$2:$Q$11),"")</f>
        <v>4</v>
      </c>
      <c r="AG4813" s="1">
        <f t="shared" si="75"/>
        <v>45444</v>
      </c>
    </row>
    <row r="4814" spans="1:33" x14ac:dyDescent="0.25">
      <c r="A4814" t="s">
        <v>5542</v>
      </c>
      <c r="B4814" t="s">
        <v>5541</v>
      </c>
      <c r="C4814">
        <v>3456789012</v>
      </c>
      <c r="D4814">
        <v>3456789012</v>
      </c>
      <c r="E4814" s="1">
        <v>45587</v>
      </c>
      <c r="F4814" s="1">
        <v>45587</v>
      </c>
      <c r="G4814" s="1">
        <v>45609</v>
      </c>
      <c r="H4814" t="s">
        <v>28</v>
      </c>
      <c r="I4814">
        <v>11</v>
      </c>
      <c r="J4814" t="s">
        <v>35</v>
      </c>
      <c r="K4814">
        <v>99213</v>
      </c>
      <c r="O4814">
        <v>1</v>
      </c>
      <c r="P4814">
        <v>237.6</v>
      </c>
      <c r="Q4814">
        <v>176</v>
      </c>
      <c r="R4814">
        <v>140.80000000000001</v>
      </c>
      <c r="S4814">
        <v>35.200000000000003</v>
      </c>
      <c r="T4814" t="s">
        <v>30</v>
      </c>
      <c r="X4814" t="s">
        <v>233</v>
      </c>
      <c r="Y4814" t="s">
        <v>32</v>
      </c>
      <c r="Z4814" t="s">
        <v>39</v>
      </c>
      <c r="AA4814" t="str">
        <f>IFERROR(_xlfn.XLOOKUP($J4814,avoidable_ed_reference!$A$2:$A$13,avoidable_ed_reference!$C$2:$C$13),"Not Classified")</f>
        <v>Avoidable</v>
      </c>
      <c r="AB4814" t="str">
        <f>IFERROR(_xlfn.XLOOKUP($B4814,enrollment!$A$2:$A$801,enrollment!$I$2:$I$801),"")</f>
        <v>KY</v>
      </c>
      <c r="AC4814">
        <f>IFERROR(_xlfn.XLOOKUP($B4814,enrollment!$A$2:$A$801,enrollment!$L$2:$L$801),"")</f>
        <v>47</v>
      </c>
      <c r="AD4814" t="str" cm="1">
        <f t="array" ref="AD4814">_xlfn.IFS(AC4814="","Unknown",AC4814&lt;18,"0-17",AC4814&lt;35,"18-34",AC4814&lt;50,"35-49",AC4814&lt;65,"50-64",TRUE,"65+")</f>
        <v>35-49</v>
      </c>
      <c r="AE4814">
        <f>IFERROR(_xlfn.XLOOKUP($B4814,enrollment!$A$2:$A$801,enrollment!$O$2:$O$801),"")</f>
        <v>3456789012</v>
      </c>
      <c r="AF4814">
        <f>IFERROR(_xlfn.XLOOKUP($AE4814,providers!$B$2:$B$11,providers!$Q$2:$Q$11),"")</f>
        <v>4</v>
      </c>
      <c r="AG4814" s="1">
        <f t="shared" si="75"/>
        <v>45566</v>
      </c>
    </row>
    <row r="4815" spans="1:33" x14ac:dyDescent="0.25">
      <c r="A4815" t="s">
        <v>5543</v>
      </c>
      <c r="B4815" t="s">
        <v>5541</v>
      </c>
      <c r="C4815">
        <v>2233445566</v>
      </c>
      <c r="D4815">
        <v>2233445566</v>
      </c>
      <c r="E4815" s="1">
        <v>45405</v>
      </c>
      <c r="F4815" s="1">
        <v>45405</v>
      </c>
      <c r="G4815" s="1">
        <v>45436</v>
      </c>
      <c r="H4815" t="s">
        <v>59</v>
      </c>
      <c r="J4815" t="s">
        <v>60</v>
      </c>
      <c r="L4815" s="2" t="s">
        <v>61</v>
      </c>
      <c r="M4815" t="s">
        <v>62</v>
      </c>
      <c r="N4815" t="s">
        <v>63</v>
      </c>
      <c r="O4815">
        <v>1</v>
      </c>
      <c r="P4815">
        <v>868.97</v>
      </c>
      <c r="Q4815">
        <v>789.97</v>
      </c>
      <c r="R4815">
        <v>631.98</v>
      </c>
      <c r="S4815">
        <v>157.99</v>
      </c>
      <c r="T4815" t="s">
        <v>30</v>
      </c>
      <c r="X4815" t="s">
        <v>233</v>
      </c>
      <c r="Y4815" t="s">
        <v>32</v>
      </c>
      <c r="Z4815" t="s">
        <v>64</v>
      </c>
      <c r="AA4815" t="str">
        <f>IFERROR(_xlfn.XLOOKUP($J4815,avoidable_ed_reference!$A$2:$A$13,avoidable_ed_reference!$C$2:$C$13),"Not Classified")</f>
        <v>Not Classified</v>
      </c>
      <c r="AB4815" t="str">
        <f>IFERROR(_xlfn.XLOOKUP($B4815,enrollment!$A$2:$A$801,enrollment!$I$2:$I$801),"")</f>
        <v>KY</v>
      </c>
      <c r="AC4815">
        <f>IFERROR(_xlfn.XLOOKUP($B4815,enrollment!$A$2:$A$801,enrollment!$L$2:$L$801),"")</f>
        <v>47</v>
      </c>
      <c r="AD4815" t="str" cm="1">
        <f t="array" ref="AD4815">_xlfn.IFS(AC4815="","Unknown",AC4815&lt;18,"0-17",AC4815&lt;35,"18-34",AC4815&lt;50,"35-49",AC4815&lt;65,"50-64",TRUE,"65+")</f>
        <v>35-49</v>
      </c>
      <c r="AE4815">
        <f>IFERROR(_xlfn.XLOOKUP($B4815,enrollment!$A$2:$A$801,enrollment!$O$2:$O$801),"")</f>
        <v>3456789012</v>
      </c>
      <c r="AF4815">
        <f>IFERROR(_xlfn.XLOOKUP($AE4815,providers!$B$2:$B$11,providers!$Q$2:$Q$11),"")</f>
        <v>4</v>
      </c>
      <c r="AG4815" s="1">
        <f t="shared" si="75"/>
        <v>45383</v>
      </c>
    </row>
    <row r="4816" spans="1:33" x14ac:dyDescent="0.25">
      <c r="A4816" t="s">
        <v>5544</v>
      </c>
      <c r="B4816" t="s">
        <v>5541</v>
      </c>
      <c r="C4816">
        <v>5678901234</v>
      </c>
      <c r="D4816">
        <v>5678901234</v>
      </c>
      <c r="E4816" s="1">
        <v>45388</v>
      </c>
      <c r="F4816" s="1">
        <v>45388</v>
      </c>
      <c r="G4816" s="1">
        <v>45406</v>
      </c>
      <c r="H4816" t="s">
        <v>28</v>
      </c>
      <c r="I4816">
        <v>20</v>
      </c>
      <c r="J4816" t="s">
        <v>35</v>
      </c>
      <c r="K4816">
        <v>99213</v>
      </c>
      <c r="O4816">
        <v>1</v>
      </c>
      <c r="P4816">
        <v>153.02000000000001</v>
      </c>
      <c r="Q4816">
        <v>117.71</v>
      </c>
      <c r="R4816">
        <v>94.17</v>
      </c>
      <c r="S4816">
        <v>23.54</v>
      </c>
      <c r="T4816" t="s">
        <v>30</v>
      </c>
      <c r="X4816" t="s">
        <v>233</v>
      </c>
      <c r="Y4816" t="s">
        <v>32</v>
      </c>
      <c r="Z4816" t="s">
        <v>36</v>
      </c>
      <c r="AA4816" t="str">
        <f>IFERROR(_xlfn.XLOOKUP($J4816,avoidable_ed_reference!$A$2:$A$13,avoidable_ed_reference!$C$2:$C$13),"Not Classified")</f>
        <v>Avoidable</v>
      </c>
      <c r="AB4816" t="str">
        <f>IFERROR(_xlfn.XLOOKUP($B4816,enrollment!$A$2:$A$801,enrollment!$I$2:$I$801),"")</f>
        <v>KY</v>
      </c>
      <c r="AC4816">
        <f>IFERROR(_xlfn.XLOOKUP($B4816,enrollment!$A$2:$A$801,enrollment!$L$2:$L$801),"")</f>
        <v>47</v>
      </c>
      <c r="AD4816" t="str" cm="1">
        <f t="array" ref="AD4816">_xlfn.IFS(AC4816="","Unknown",AC4816&lt;18,"0-17",AC4816&lt;35,"18-34",AC4816&lt;50,"35-49",AC4816&lt;65,"50-64",TRUE,"65+")</f>
        <v>35-49</v>
      </c>
      <c r="AE4816">
        <f>IFERROR(_xlfn.XLOOKUP($B4816,enrollment!$A$2:$A$801,enrollment!$O$2:$O$801),"")</f>
        <v>3456789012</v>
      </c>
      <c r="AF4816">
        <f>IFERROR(_xlfn.XLOOKUP($AE4816,providers!$B$2:$B$11,providers!$Q$2:$Q$11),"")</f>
        <v>4</v>
      </c>
      <c r="AG4816" s="1">
        <f t="shared" si="75"/>
        <v>45383</v>
      </c>
    </row>
    <row r="4817" spans="1:33" x14ac:dyDescent="0.25">
      <c r="A4817" t="s">
        <v>5545</v>
      </c>
      <c r="B4817" t="s">
        <v>5541</v>
      </c>
      <c r="C4817">
        <v>2233445566</v>
      </c>
      <c r="D4817">
        <v>2233445566</v>
      </c>
      <c r="E4817" s="1">
        <v>45389</v>
      </c>
      <c r="F4817" s="1">
        <v>45389</v>
      </c>
      <c r="G4817" s="1">
        <v>45415</v>
      </c>
      <c r="H4817" t="s">
        <v>59</v>
      </c>
      <c r="J4817" t="s">
        <v>99</v>
      </c>
      <c r="L4817" s="2" t="s">
        <v>151</v>
      </c>
      <c r="M4817" t="s">
        <v>152</v>
      </c>
      <c r="N4817" t="s">
        <v>153</v>
      </c>
      <c r="O4817">
        <v>1</v>
      </c>
      <c r="P4817">
        <v>1119.3499999999999</v>
      </c>
      <c r="Q4817">
        <v>1017.59</v>
      </c>
      <c r="R4817">
        <v>814.07</v>
      </c>
      <c r="S4817">
        <v>203.52</v>
      </c>
      <c r="T4817" t="s">
        <v>30</v>
      </c>
      <c r="X4817" t="s">
        <v>233</v>
      </c>
      <c r="Y4817" t="s">
        <v>32</v>
      </c>
      <c r="Z4817" t="s">
        <v>64</v>
      </c>
      <c r="AA4817" t="str">
        <f>IFERROR(_xlfn.XLOOKUP($J4817,avoidable_ed_reference!$A$2:$A$13,avoidable_ed_reference!$C$2:$C$13),"Not Classified")</f>
        <v>Not Classified</v>
      </c>
      <c r="AB4817" t="str">
        <f>IFERROR(_xlfn.XLOOKUP($B4817,enrollment!$A$2:$A$801,enrollment!$I$2:$I$801),"")</f>
        <v>KY</v>
      </c>
      <c r="AC4817">
        <f>IFERROR(_xlfn.XLOOKUP($B4817,enrollment!$A$2:$A$801,enrollment!$L$2:$L$801),"")</f>
        <v>47</v>
      </c>
      <c r="AD4817" t="str" cm="1">
        <f t="array" ref="AD4817">_xlfn.IFS(AC4817="","Unknown",AC4817&lt;18,"0-17",AC4817&lt;35,"18-34",AC4817&lt;50,"35-49",AC4817&lt;65,"50-64",TRUE,"65+")</f>
        <v>35-49</v>
      </c>
      <c r="AE4817">
        <f>IFERROR(_xlfn.XLOOKUP($B4817,enrollment!$A$2:$A$801,enrollment!$O$2:$O$801),"")</f>
        <v>3456789012</v>
      </c>
      <c r="AF4817">
        <f>IFERROR(_xlfn.XLOOKUP($AE4817,providers!$B$2:$B$11,providers!$Q$2:$Q$11),"")</f>
        <v>4</v>
      </c>
      <c r="AG4817" s="1">
        <f t="shared" si="75"/>
        <v>45383</v>
      </c>
    </row>
    <row r="4818" spans="1:33" x14ac:dyDescent="0.25">
      <c r="A4818" t="s">
        <v>5546</v>
      </c>
      <c r="B4818" t="s">
        <v>5547</v>
      </c>
      <c r="C4818">
        <v>7890123456</v>
      </c>
      <c r="D4818">
        <v>7890123456</v>
      </c>
      <c r="E4818" s="1">
        <v>45467</v>
      </c>
      <c r="F4818" s="1">
        <v>45467</v>
      </c>
      <c r="G4818" s="1">
        <v>45485</v>
      </c>
      <c r="H4818" t="s">
        <v>28</v>
      </c>
      <c r="I4818">
        <v>11</v>
      </c>
      <c r="J4818" t="s">
        <v>47</v>
      </c>
      <c r="K4818">
        <v>99213</v>
      </c>
      <c r="O4818">
        <v>1</v>
      </c>
      <c r="P4818">
        <v>209.8</v>
      </c>
      <c r="Q4818">
        <v>155.41</v>
      </c>
      <c r="R4818">
        <v>124.33</v>
      </c>
      <c r="S4818">
        <v>31.08</v>
      </c>
      <c r="T4818" t="s">
        <v>30</v>
      </c>
      <c r="X4818" t="s">
        <v>31</v>
      </c>
      <c r="Y4818" t="s">
        <v>32</v>
      </c>
      <c r="Z4818" t="s">
        <v>39</v>
      </c>
      <c r="AA4818" t="str">
        <f>IFERROR(_xlfn.XLOOKUP($J4818,avoidable_ed_reference!$A$2:$A$13,avoidable_ed_reference!$C$2:$C$13),"Not Classified")</f>
        <v>Not Classified</v>
      </c>
      <c r="AB4818" t="str">
        <f>IFERROR(_xlfn.XLOOKUP($B4818,enrollment!$A$2:$A$801,enrollment!$I$2:$I$801),"")</f>
        <v>TN</v>
      </c>
      <c r="AC4818">
        <f>IFERROR(_xlfn.XLOOKUP($B4818,enrollment!$A$2:$A$801,enrollment!$L$2:$L$801),"")</f>
        <v>76</v>
      </c>
      <c r="AD4818" t="str" cm="1">
        <f t="array" ref="AD4818">_xlfn.IFS(AC4818="","Unknown",AC4818&lt;18,"0-17",AC4818&lt;35,"18-34",AC4818&lt;50,"35-49",AC4818&lt;65,"50-64",TRUE,"65+")</f>
        <v>65+</v>
      </c>
      <c r="AE4818">
        <f>IFERROR(_xlfn.XLOOKUP($B4818,enrollment!$A$2:$A$801,enrollment!$O$2:$O$801),"")</f>
        <v>7890123456</v>
      </c>
      <c r="AF4818">
        <f>IFERROR(_xlfn.XLOOKUP($AE4818,providers!$B$2:$B$11,providers!$Q$2:$Q$11),"")</f>
        <v>3.9</v>
      </c>
      <c r="AG4818" s="1">
        <f t="shared" si="75"/>
        <v>45444</v>
      </c>
    </row>
    <row r="4819" spans="1:33" x14ac:dyDescent="0.25">
      <c r="A4819" t="s">
        <v>5548</v>
      </c>
      <c r="B4819" t="s">
        <v>5547</v>
      </c>
      <c r="C4819">
        <v>7890123456</v>
      </c>
      <c r="D4819">
        <v>7890123456</v>
      </c>
      <c r="E4819" s="1">
        <v>45355</v>
      </c>
      <c r="F4819" s="1">
        <v>45355</v>
      </c>
      <c r="G4819" s="1">
        <v>45369</v>
      </c>
      <c r="H4819" t="s">
        <v>28</v>
      </c>
      <c r="I4819">
        <v>11</v>
      </c>
      <c r="J4819" t="s">
        <v>35</v>
      </c>
      <c r="K4819">
        <v>99213</v>
      </c>
      <c r="O4819">
        <v>1</v>
      </c>
      <c r="P4819">
        <v>200.5</v>
      </c>
      <c r="Q4819">
        <v>148.52000000000001</v>
      </c>
      <c r="R4819">
        <v>118.82</v>
      </c>
      <c r="S4819">
        <v>29.7</v>
      </c>
      <c r="T4819" t="s">
        <v>30</v>
      </c>
      <c r="X4819" t="s">
        <v>31</v>
      </c>
      <c r="Y4819" t="s">
        <v>32</v>
      </c>
      <c r="Z4819" t="s">
        <v>39</v>
      </c>
      <c r="AA4819" t="str">
        <f>IFERROR(_xlfn.XLOOKUP($J4819,avoidable_ed_reference!$A$2:$A$13,avoidable_ed_reference!$C$2:$C$13),"Not Classified")</f>
        <v>Avoidable</v>
      </c>
      <c r="AB4819" t="str">
        <f>IFERROR(_xlfn.XLOOKUP($B4819,enrollment!$A$2:$A$801,enrollment!$I$2:$I$801),"")</f>
        <v>TN</v>
      </c>
      <c r="AC4819">
        <f>IFERROR(_xlfn.XLOOKUP($B4819,enrollment!$A$2:$A$801,enrollment!$L$2:$L$801),"")</f>
        <v>76</v>
      </c>
      <c r="AD4819" t="str" cm="1">
        <f t="array" ref="AD4819">_xlfn.IFS(AC4819="","Unknown",AC4819&lt;18,"0-17",AC4819&lt;35,"18-34",AC4819&lt;50,"35-49",AC4819&lt;65,"50-64",TRUE,"65+")</f>
        <v>65+</v>
      </c>
      <c r="AE4819">
        <f>IFERROR(_xlfn.XLOOKUP($B4819,enrollment!$A$2:$A$801,enrollment!$O$2:$O$801),"")</f>
        <v>7890123456</v>
      </c>
      <c r="AF4819">
        <f>IFERROR(_xlfn.XLOOKUP($AE4819,providers!$B$2:$B$11,providers!$Q$2:$Q$11),"")</f>
        <v>3.9</v>
      </c>
      <c r="AG4819" s="1">
        <f t="shared" si="75"/>
        <v>45352</v>
      </c>
    </row>
    <row r="4820" spans="1:33" x14ac:dyDescent="0.25">
      <c r="A4820" t="s">
        <v>5549</v>
      </c>
      <c r="B4820" t="s">
        <v>5547</v>
      </c>
      <c r="C4820">
        <v>7890123456</v>
      </c>
      <c r="D4820">
        <v>7890123456</v>
      </c>
      <c r="E4820" s="1">
        <v>45627</v>
      </c>
      <c r="F4820" s="1">
        <v>45627</v>
      </c>
      <c r="G4820" s="1">
        <v>45643</v>
      </c>
      <c r="H4820" t="s">
        <v>28</v>
      </c>
      <c r="I4820">
        <v>11</v>
      </c>
      <c r="J4820" t="s">
        <v>35</v>
      </c>
      <c r="K4820">
        <v>99213</v>
      </c>
      <c r="O4820">
        <v>1</v>
      </c>
      <c r="P4820">
        <v>236.87</v>
      </c>
      <c r="Q4820">
        <v>175.46</v>
      </c>
      <c r="R4820">
        <v>140.37</v>
      </c>
      <c r="S4820">
        <v>35.090000000000003</v>
      </c>
      <c r="T4820" t="s">
        <v>30</v>
      </c>
      <c r="X4820" t="s">
        <v>31</v>
      </c>
      <c r="Y4820" t="s">
        <v>32</v>
      </c>
      <c r="Z4820" t="s">
        <v>39</v>
      </c>
      <c r="AA4820" t="str">
        <f>IFERROR(_xlfn.XLOOKUP($J4820,avoidable_ed_reference!$A$2:$A$13,avoidable_ed_reference!$C$2:$C$13),"Not Classified")</f>
        <v>Avoidable</v>
      </c>
      <c r="AB4820" t="str">
        <f>IFERROR(_xlfn.XLOOKUP($B4820,enrollment!$A$2:$A$801,enrollment!$I$2:$I$801),"")</f>
        <v>TN</v>
      </c>
      <c r="AC4820">
        <f>IFERROR(_xlfn.XLOOKUP($B4820,enrollment!$A$2:$A$801,enrollment!$L$2:$L$801),"")</f>
        <v>76</v>
      </c>
      <c r="AD4820" t="str" cm="1">
        <f t="array" ref="AD4820">_xlfn.IFS(AC4820="","Unknown",AC4820&lt;18,"0-17",AC4820&lt;35,"18-34",AC4820&lt;50,"35-49",AC4820&lt;65,"50-64",TRUE,"65+")</f>
        <v>65+</v>
      </c>
      <c r="AE4820">
        <f>IFERROR(_xlfn.XLOOKUP($B4820,enrollment!$A$2:$A$801,enrollment!$O$2:$O$801),"")</f>
        <v>7890123456</v>
      </c>
      <c r="AF4820">
        <f>IFERROR(_xlfn.XLOOKUP($AE4820,providers!$B$2:$B$11,providers!$Q$2:$Q$11),"")</f>
        <v>3.9</v>
      </c>
      <c r="AG4820" s="1">
        <f t="shared" si="75"/>
        <v>45627</v>
      </c>
    </row>
    <row r="4821" spans="1:33" x14ac:dyDescent="0.25">
      <c r="A4821" t="s">
        <v>5550</v>
      </c>
      <c r="B4821" t="s">
        <v>5547</v>
      </c>
      <c r="C4821">
        <v>9012345678</v>
      </c>
      <c r="D4821">
        <v>9012345678</v>
      </c>
      <c r="E4821" s="1">
        <v>45543</v>
      </c>
      <c r="F4821" s="1">
        <v>45543</v>
      </c>
      <c r="G4821" s="1">
        <v>45568</v>
      </c>
      <c r="H4821" t="s">
        <v>59</v>
      </c>
      <c r="J4821" t="s">
        <v>47</v>
      </c>
      <c r="L4821" s="2" t="s">
        <v>106</v>
      </c>
      <c r="M4821" t="s">
        <v>107</v>
      </c>
      <c r="N4821" t="s">
        <v>108</v>
      </c>
      <c r="O4821">
        <v>1</v>
      </c>
      <c r="P4821">
        <v>1072.51</v>
      </c>
      <c r="Q4821">
        <v>975.01</v>
      </c>
      <c r="R4821">
        <v>780.01</v>
      </c>
      <c r="S4821">
        <v>195</v>
      </c>
      <c r="T4821" t="s">
        <v>30</v>
      </c>
      <c r="X4821" t="s">
        <v>31</v>
      </c>
      <c r="Y4821" t="s">
        <v>32</v>
      </c>
      <c r="Z4821" t="s">
        <v>64</v>
      </c>
      <c r="AA4821" t="str">
        <f>IFERROR(_xlfn.XLOOKUP($J4821,avoidable_ed_reference!$A$2:$A$13,avoidable_ed_reference!$C$2:$C$13),"Not Classified")</f>
        <v>Not Classified</v>
      </c>
      <c r="AB4821" t="str">
        <f>IFERROR(_xlfn.XLOOKUP($B4821,enrollment!$A$2:$A$801,enrollment!$I$2:$I$801),"")</f>
        <v>TN</v>
      </c>
      <c r="AC4821">
        <f>IFERROR(_xlfn.XLOOKUP($B4821,enrollment!$A$2:$A$801,enrollment!$L$2:$L$801),"")</f>
        <v>76</v>
      </c>
      <c r="AD4821" t="str" cm="1">
        <f t="array" ref="AD4821">_xlfn.IFS(AC4821="","Unknown",AC4821&lt;18,"0-17",AC4821&lt;35,"18-34",AC4821&lt;50,"35-49",AC4821&lt;65,"50-64",TRUE,"65+")</f>
        <v>65+</v>
      </c>
      <c r="AE4821">
        <f>IFERROR(_xlfn.XLOOKUP($B4821,enrollment!$A$2:$A$801,enrollment!$O$2:$O$801),"")</f>
        <v>7890123456</v>
      </c>
      <c r="AF4821">
        <f>IFERROR(_xlfn.XLOOKUP($AE4821,providers!$B$2:$B$11,providers!$Q$2:$Q$11),"")</f>
        <v>3.9</v>
      </c>
      <c r="AG4821" s="1">
        <f t="shared" si="75"/>
        <v>45536</v>
      </c>
    </row>
    <row r="4822" spans="1:33" x14ac:dyDescent="0.25">
      <c r="A4822" t="s">
        <v>5551</v>
      </c>
      <c r="B4822" t="s">
        <v>5547</v>
      </c>
      <c r="C4822">
        <v>3456789012</v>
      </c>
      <c r="D4822">
        <v>3456789012</v>
      </c>
      <c r="E4822" s="1">
        <v>45502</v>
      </c>
      <c r="F4822" s="1">
        <v>45502</v>
      </c>
      <c r="G4822" s="1">
        <v>45519</v>
      </c>
      <c r="H4822" t="s">
        <v>28</v>
      </c>
      <c r="I4822">
        <v>23</v>
      </c>
      <c r="J4822" t="s">
        <v>35</v>
      </c>
      <c r="K4822">
        <v>99284</v>
      </c>
      <c r="O4822">
        <v>1</v>
      </c>
      <c r="P4822">
        <v>2193.46</v>
      </c>
      <c r="Q4822">
        <v>1218.5899999999999</v>
      </c>
      <c r="R4822">
        <v>974.87</v>
      </c>
      <c r="S4822">
        <v>243.72</v>
      </c>
      <c r="T4822" t="s">
        <v>30</v>
      </c>
      <c r="X4822" t="s">
        <v>31</v>
      </c>
      <c r="Y4822" t="s">
        <v>32</v>
      </c>
      <c r="Z4822" t="s">
        <v>45</v>
      </c>
      <c r="AA4822" t="str">
        <f>IFERROR(_xlfn.XLOOKUP($J4822,avoidable_ed_reference!$A$2:$A$13,avoidable_ed_reference!$C$2:$C$13),"Not Classified")</f>
        <v>Avoidable</v>
      </c>
      <c r="AB4822" t="str">
        <f>IFERROR(_xlfn.XLOOKUP($B4822,enrollment!$A$2:$A$801,enrollment!$I$2:$I$801),"")</f>
        <v>TN</v>
      </c>
      <c r="AC4822">
        <f>IFERROR(_xlfn.XLOOKUP($B4822,enrollment!$A$2:$A$801,enrollment!$L$2:$L$801),"")</f>
        <v>76</v>
      </c>
      <c r="AD4822" t="str" cm="1">
        <f t="array" ref="AD4822">_xlfn.IFS(AC4822="","Unknown",AC4822&lt;18,"0-17",AC4822&lt;35,"18-34",AC4822&lt;50,"35-49",AC4822&lt;65,"50-64",TRUE,"65+")</f>
        <v>65+</v>
      </c>
      <c r="AE4822">
        <f>IFERROR(_xlfn.XLOOKUP($B4822,enrollment!$A$2:$A$801,enrollment!$O$2:$O$801),"")</f>
        <v>7890123456</v>
      </c>
      <c r="AF4822">
        <f>IFERROR(_xlfn.XLOOKUP($AE4822,providers!$B$2:$B$11,providers!$Q$2:$Q$11),"")</f>
        <v>3.9</v>
      </c>
      <c r="AG4822" s="1">
        <f t="shared" si="75"/>
        <v>45474</v>
      </c>
    </row>
    <row r="4823" spans="1:33" x14ac:dyDescent="0.25">
      <c r="A4823" t="s">
        <v>5552</v>
      </c>
      <c r="B4823" t="s">
        <v>5547</v>
      </c>
      <c r="C4823">
        <v>8901234567</v>
      </c>
      <c r="D4823">
        <v>8901234567</v>
      </c>
      <c r="E4823" s="1">
        <v>45435</v>
      </c>
      <c r="F4823" s="1">
        <v>45435</v>
      </c>
      <c r="G4823" s="1">
        <v>45467</v>
      </c>
      <c r="H4823" t="s">
        <v>28</v>
      </c>
      <c r="I4823">
        <v>22</v>
      </c>
      <c r="J4823" t="s">
        <v>29</v>
      </c>
      <c r="K4823">
        <v>90837</v>
      </c>
      <c r="O4823">
        <v>1</v>
      </c>
      <c r="P4823">
        <v>210.25</v>
      </c>
      <c r="Q4823">
        <v>155.74</v>
      </c>
      <c r="R4823">
        <v>124.59</v>
      </c>
      <c r="S4823">
        <v>31.15</v>
      </c>
      <c r="T4823" t="s">
        <v>30</v>
      </c>
      <c r="X4823" t="s">
        <v>31</v>
      </c>
      <c r="Y4823" t="s">
        <v>32</v>
      </c>
      <c r="Z4823" t="s">
        <v>33</v>
      </c>
      <c r="AA4823" t="str">
        <f>IFERROR(_xlfn.XLOOKUP($J4823,avoidable_ed_reference!$A$2:$A$13,avoidable_ed_reference!$C$2:$C$13),"Not Classified")</f>
        <v>Potentially Avoidable</v>
      </c>
      <c r="AB4823" t="str">
        <f>IFERROR(_xlfn.XLOOKUP($B4823,enrollment!$A$2:$A$801,enrollment!$I$2:$I$801),"")</f>
        <v>TN</v>
      </c>
      <c r="AC4823">
        <f>IFERROR(_xlfn.XLOOKUP($B4823,enrollment!$A$2:$A$801,enrollment!$L$2:$L$801),"")</f>
        <v>76</v>
      </c>
      <c r="AD4823" t="str" cm="1">
        <f t="array" ref="AD4823">_xlfn.IFS(AC4823="","Unknown",AC4823&lt;18,"0-17",AC4823&lt;35,"18-34",AC4823&lt;50,"35-49",AC4823&lt;65,"50-64",TRUE,"65+")</f>
        <v>65+</v>
      </c>
      <c r="AE4823">
        <f>IFERROR(_xlfn.XLOOKUP($B4823,enrollment!$A$2:$A$801,enrollment!$O$2:$O$801),"")</f>
        <v>7890123456</v>
      </c>
      <c r="AF4823">
        <f>IFERROR(_xlfn.XLOOKUP($AE4823,providers!$B$2:$B$11,providers!$Q$2:$Q$11),"")</f>
        <v>3.9</v>
      </c>
      <c r="AG4823" s="1">
        <f t="shared" si="75"/>
        <v>45413</v>
      </c>
    </row>
    <row r="4824" spans="1:33" x14ac:dyDescent="0.25">
      <c r="A4824" t="s">
        <v>5553</v>
      </c>
      <c r="B4824" t="s">
        <v>5547</v>
      </c>
      <c r="C4824">
        <v>9012345678</v>
      </c>
      <c r="D4824">
        <v>9012345678</v>
      </c>
      <c r="E4824" s="1">
        <v>45379</v>
      </c>
      <c r="F4824" s="1">
        <v>45379</v>
      </c>
      <c r="G4824" s="1">
        <v>45402</v>
      </c>
      <c r="H4824" t="s">
        <v>28</v>
      </c>
      <c r="I4824">
        <v>23</v>
      </c>
      <c r="J4824" t="s">
        <v>93</v>
      </c>
      <c r="K4824">
        <v>99284</v>
      </c>
      <c r="O4824">
        <v>1</v>
      </c>
      <c r="P4824">
        <v>1808.19</v>
      </c>
      <c r="Q4824">
        <v>1004.55</v>
      </c>
      <c r="R4824">
        <v>803.64</v>
      </c>
      <c r="S4824">
        <v>200.91</v>
      </c>
      <c r="T4824" t="s">
        <v>30</v>
      </c>
      <c r="X4824" t="s">
        <v>31</v>
      </c>
      <c r="Y4824" t="s">
        <v>32</v>
      </c>
      <c r="Z4824" t="s">
        <v>45</v>
      </c>
      <c r="AA4824" t="str">
        <f>IFERROR(_xlfn.XLOOKUP($J4824,avoidable_ed_reference!$A$2:$A$13,avoidable_ed_reference!$C$2:$C$13),"Not Classified")</f>
        <v>Avoidable</v>
      </c>
      <c r="AB4824" t="str">
        <f>IFERROR(_xlfn.XLOOKUP($B4824,enrollment!$A$2:$A$801,enrollment!$I$2:$I$801),"")</f>
        <v>TN</v>
      </c>
      <c r="AC4824">
        <f>IFERROR(_xlfn.XLOOKUP($B4824,enrollment!$A$2:$A$801,enrollment!$L$2:$L$801),"")</f>
        <v>76</v>
      </c>
      <c r="AD4824" t="str" cm="1">
        <f t="array" ref="AD4824">_xlfn.IFS(AC4824="","Unknown",AC4824&lt;18,"0-17",AC4824&lt;35,"18-34",AC4824&lt;50,"35-49",AC4824&lt;65,"50-64",TRUE,"65+")</f>
        <v>65+</v>
      </c>
      <c r="AE4824">
        <f>IFERROR(_xlfn.XLOOKUP($B4824,enrollment!$A$2:$A$801,enrollment!$O$2:$O$801),"")</f>
        <v>7890123456</v>
      </c>
      <c r="AF4824">
        <f>IFERROR(_xlfn.XLOOKUP($AE4824,providers!$B$2:$B$11,providers!$Q$2:$Q$11),"")</f>
        <v>3.9</v>
      </c>
      <c r="AG4824" s="1">
        <f t="shared" si="75"/>
        <v>45352</v>
      </c>
    </row>
    <row r="4825" spans="1:33" x14ac:dyDescent="0.25">
      <c r="A4825" t="s">
        <v>5554</v>
      </c>
      <c r="B4825" t="s">
        <v>5547</v>
      </c>
      <c r="C4825">
        <v>9012345678</v>
      </c>
      <c r="D4825">
        <v>9012345678</v>
      </c>
      <c r="E4825" s="1">
        <v>45557</v>
      </c>
      <c r="F4825" s="1">
        <v>45557</v>
      </c>
      <c r="G4825" s="1">
        <v>45587</v>
      </c>
      <c r="H4825" t="s">
        <v>67</v>
      </c>
      <c r="I4825">
        <v>21</v>
      </c>
      <c r="J4825" t="s">
        <v>99</v>
      </c>
      <c r="K4825">
        <v>99223</v>
      </c>
      <c r="O4825">
        <v>1</v>
      </c>
      <c r="P4825">
        <v>21138.9</v>
      </c>
      <c r="Q4825">
        <v>13638</v>
      </c>
      <c r="R4825">
        <v>10910.4</v>
      </c>
      <c r="S4825">
        <v>2727.6</v>
      </c>
      <c r="T4825" t="s">
        <v>30</v>
      </c>
      <c r="V4825">
        <v>1</v>
      </c>
      <c r="W4825" s="2" t="s">
        <v>68</v>
      </c>
      <c r="X4825" t="s">
        <v>31</v>
      </c>
      <c r="Y4825" t="s">
        <v>32</v>
      </c>
      <c r="Z4825" t="s">
        <v>69</v>
      </c>
      <c r="AA4825" t="str">
        <f>IFERROR(_xlfn.XLOOKUP($J4825,avoidable_ed_reference!$A$2:$A$13,avoidable_ed_reference!$C$2:$C$13),"Not Classified")</f>
        <v>Not Classified</v>
      </c>
      <c r="AB4825" t="str">
        <f>IFERROR(_xlfn.XLOOKUP($B4825,enrollment!$A$2:$A$801,enrollment!$I$2:$I$801),"")</f>
        <v>TN</v>
      </c>
      <c r="AC4825">
        <f>IFERROR(_xlfn.XLOOKUP($B4825,enrollment!$A$2:$A$801,enrollment!$L$2:$L$801),"")</f>
        <v>76</v>
      </c>
      <c r="AD4825" t="str" cm="1">
        <f t="array" ref="AD4825">_xlfn.IFS(AC4825="","Unknown",AC4825&lt;18,"0-17",AC4825&lt;35,"18-34",AC4825&lt;50,"35-49",AC4825&lt;65,"50-64",TRUE,"65+")</f>
        <v>65+</v>
      </c>
      <c r="AE4825">
        <f>IFERROR(_xlfn.XLOOKUP($B4825,enrollment!$A$2:$A$801,enrollment!$O$2:$O$801),"")</f>
        <v>7890123456</v>
      </c>
      <c r="AF4825">
        <f>IFERROR(_xlfn.XLOOKUP($AE4825,providers!$B$2:$B$11,providers!$Q$2:$Q$11),"")</f>
        <v>3.9</v>
      </c>
      <c r="AG4825" s="1">
        <f t="shared" si="75"/>
        <v>45536</v>
      </c>
    </row>
    <row r="4826" spans="1:33" x14ac:dyDescent="0.25">
      <c r="A4826" t="s">
        <v>5555</v>
      </c>
      <c r="B4826" t="s">
        <v>5556</v>
      </c>
      <c r="C4826">
        <v>8901234567</v>
      </c>
      <c r="D4826">
        <v>8901234567</v>
      </c>
      <c r="E4826" s="1">
        <v>45379</v>
      </c>
      <c r="F4826" s="1">
        <v>45379</v>
      </c>
      <c r="G4826" s="1">
        <v>45394</v>
      </c>
      <c r="H4826" t="s">
        <v>28</v>
      </c>
      <c r="I4826">
        <v>11</v>
      </c>
      <c r="J4826" t="s">
        <v>35</v>
      </c>
      <c r="K4826">
        <v>99213</v>
      </c>
      <c r="O4826">
        <v>1</v>
      </c>
      <c r="P4826">
        <v>167.33</v>
      </c>
      <c r="Q4826">
        <v>123.95</v>
      </c>
      <c r="R4826">
        <v>99.16</v>
      </c>
      <c r="S4826">
        <v>24.79</v>
      </c>
      <c r="T4826" t="s">
        <v>30</v>
      </c>
      <c r="X4826" t="s">
        <v>233</v>
      </c>
      <c r="Y4826" t="s">
        <v>32</v>
      </c>
      <c r="Z4826" t="s">
        <v>39</v>
      </c>
      <c r="AA4826" t="str">
        <f>IFERROR(_xlfn.XLOOKUP($J4826,avoidable_ed_reference!$A$2:$A$13,avoidable_ed_reference!$C$2:$C$13),"Not Classified")</f>
        <v>Avoidable</v>
      </c>
      <c r="AB4826" t="str">
        <f>IFERROR(_xlfn.XLOOKUP($B4826,enrollment!$A$2:$A$801,enrollment!$I$2:$I$801),"")</f>
        <v>GA</v>
      </c>
      <c r="AC4826">
        <f>IFERROR(_xlfn.XLOOKUP($B4826,enrollment!$A$2:$A$801,enrollment!$L$2:$L$801),"")</f>
        <v>73</v>
      </c>
      <c r="AD4826" t="str" cm="1">
        <f t="array" ref="AD4826">_xlfn.IFS(AC4826="","Unknown",AC4826&lt;18,"0-17",AC4826&lt;35,"18-34",AC4826&lt;50,"35-49",AC4826&lt;65,"50-64",TRUE,"65+")</f>
        <v>65+</v>
      </c>
      <c r="AE4826">
        <f>IFERROR(_xlfn.XLOOKUP($B4826,enrollment!$A$2:$A$801,enrollment!$O$2:$O$801),"")</f>
        <v>8901234567</v>
      </c>
      <c r="AF4826">
        <f>IFERROR(_xlfn.XLOOKUP($AE4826,providers!$B$2:$B$11,providers!$Q$2:$Q$11),"")</f>
        <v>3.7</v>
      </c>
      <c r="AG4826" s="1">
        <f t="shared" si="75"/>
        <v>45352</v>
      </c>
    </row>
    <row r="4827" spans="1:33" x14ac:dyDescent="0.25">
      <c r="A4827" t="s">
        <v>5557</v>
      </c>
      <c r="B4827" t="s">
        <v>5556</v>
      </c>
      <c r="C4827">
        <v>3456789012</v>
      </c>
      <c r="D4827">
        <v>3456789012</v>
      </c>
      <c r="E4827" s="1">
        <v>45523</v>
      </c>
      <c r="F4827" s="1">
        <v>45523</v>
      </c>
      <c r="G4827" s="1">
        <v>45554</v>
      </c>
      <c r="H4827" t="s">
        <v>59</v>
      </c>
      <c r="J4827" t="s">
        <v>99</v>
      </c>
      <c r="L4827" s="2" t="s">
        <v>61</v>
      </c>
      <c r="M4827" t="s">
        <v>62</v>
      </c>
      <c r="N4827" t="s">
        <v>63</v>
      </c>
      <c r="O4827">
        <v>1</v>
      </c>
      <c r="P4827">
        <v>1270.58</v>
      </c>
      <c r="Q4827">
        <v>1155.07</v>
      </c>
      <c r="R4827">
        <v>924.06</v>
      </c>
      <c r="S4827">
        <v>231.01</v>
      </c>
      <c r="T4827" t="s">
        <v>30</v>
      </c>
      <c r="X4827" t="s">
        <v>233</v>
      </c>
      <c r="Y4827" t="s">
        <v>32</v>
      </c>
      <c r="Z4827" t="s">
        <v>64</v>
      </c>
      <c r="AA4827" t="str">
        <f>IFERROR(_xlfn.XLOOKUP($J4827,avoidable_ed_reference!$A$2:$A$13,avoidable_ed_reference!$C$2:$C$13),"Not Classified")</f>
        <v>Not Classified</v>
      </c>
      <c r="AB4827" t="str">
        <f>IFERROR(_xlfn.XLOOKUP($B4827,enrollment!$A$2:$A$801,enrollment!$I$2:$I$801),"")</f>
        <v>GA</v>
      </c>
      <c r="AC4827">
        <f>IFERROR(_xlfn.XLOOKUP($B4827,enrollment!$A$2:$A$801,enrollment!$L$2:$L$801),"")</f>
        <v>73</v>
      </c>
      <c r="AD4827" t="str" cm="1">
        <f t="array" ref="AD4827">_xlfn.IFS(AC4827="","Unknown",AC4827&lt;18,"0-17",AC4827&lt;35,"18-34",AC4827&lt;50,"35-49",AC4827&lt;65,"50-64",TRUE,"65+")</f>
        <v>65+</v>
      </c>
      <c r="AE4827">
        <f>IFERROR(_xlfn.XLOOKUP($B4827,enrollment!$A$2:$A$801,enrollment!$O$2:$O$801),"")</f>
        <v>8901234567</v>
      </c>
      <c r="AF4827">
        <f>IFERROR(_xlfn.XLOOKUP($AE4827,providers!$B$2:$B$11,providers!$Q$2:$Q$11),"")</f>
        <v>3.7</v>
      </c>
      <c r="AG4827" s="1">
        <f t="shared" si="75"/>
        <v>45505</v>
      </c>
    </row>
    <row r="4828" spans="1:33" x14ac:dyDescent="0.25">
      <c r="A4828" t="s">
        <v>5558</v>
      </c>
      <c r="B4828" t="s">
        <v>5556</v>
      </c>
      <c r="C4828">
        <v>3456789012</v>
      </c>
      <c r="D4828">
        <v>3456789012</v>
      </c>
      <c r="E4828" s="1">
        <v>45441</v>
      </c>
      <c r="F4828" s="1">
        <v>45441</v>
      </c>
      <c r="G4828" s="1">
        <v>45470</v>
      </c>
      <c r="H4828" t="s">
        <v>67</v>
      </c>
      <c r="I4828">
        <v>21</v>
      </c>
      <c r="J4828" t="s">
        <v>80</v>
      </c>
      <c r="K4828">
        <v>99223</v>
      </c>
      <c r="O4828">
        <v>1</v>
      </c>
      <c r="P4828">
        <v>25290.31</v>
      </c>
      <c r="Q4828">
        <v>16316.33</v>
      </c>
      <c r="R4828">
        <v>13053.06</v>
      </c>
      <c r="S4828">
        <v>3263.27</v>
      </c>
      <c r="T4828" t="s">
        <v>30</v>
      </c>
      <c r="V4828">
        <v>1</v>
      </c>
      <c r="W4828" s="2" t="s">
        <v>68</v>
      </c>
      <c r="X4828" t="s">
        <v>233</v>
      </c>
      <c r="Y4828" t="s">
        <v>32</v>
      </c>
      <c r="Z4828" t="s">
        <v>69</v>
      </c>
      <c r="AA4828" t="str">
        <f>IFERROR(_xlfn.XLOOKUP($J4828,avoidable_ed_reference!$A$2:$A$13,avoidable_ed_reference!$C$2:$C$13),"Not Classified")</f>
        <v>Non-Avoidable</v>
      </c>
      <c r="AB4828" t="str">
        <f>IFERROR(_xlfn.XLOOKUP($B4828,enrollment!$A$2:$A$801,enrollment!$I$2:$I$801),"")</f>
        <v>GA</v>
      </c>
      <c r="AC4828">
        <f>IFERROR(_xlfn.XLOOKUP($B4828,enrollment!$A$2:$A$801,enrollment!$L$2:$L$801),"")</f>
        <v>73</v>
      </c>
      <c r="AD4828" t="str" cm="1">
        <f t="array" ref="AD4828">_xlfn.IFS(AC4828="","Unknown",AC4828&lt;18,"0-17",AC4828&lt;35,"18-34",AC4828&lt;50,"35-49",AC4828&lt;65,"50-64",TRUE,"65+")</f>
        <v>65+</v>
      </c>
      <c r="AE4828">
        <f>IFERROR(_xlfn.XLOOKUP($B4828,enrollment!$A$2:$A$801,enrollment!$O$2:$O$801),"")</f>
        <v>8901234567</v>
      </c>
      <c r="AF4828">
        <f>IFERROR(_xlfn.XLOOKUP($AE4828,providers!$B$2:$B$11,providers!$Q$2:$Q$11),"")</f>
        <v>3.7</v>
      </c>
      <c r="AG4828" s="1">
        <f t="shared" si="75"/>
        <v>45413</v>
      </c>
    </row>
    <row r="4829" spans="1:33" x14ac:dyDescent="0.25">
      <c r="A4829" t="s">
        <v>5559</v>
      </c>
      <c r="B4829" t="s">
        <v>5556</v>
      </c>
      <c r="C4829">
        <v>5678901234</v>
      </c>
      <c r="D4829">
        <v>5678901234</v>
      </c>
      <c r="E4829" s="1">
        <v>45443</v>
      </c>
      <c r="F4829" s="1">
        <v>45443</v>
      </c>
      <c r="G4829" s="1">
        <v>45472</v>
      </c>
      <c r="H4829" t="s">
        <v>28</v>
      </c>
      <c r="I4829">
        <v>20</v>
      </c>
      <c r="J4829" t="s">
        <v>35</v>
      </c>
      <c r="K4829">
        <v>99213</v>
      </c>
      <c r="O4829">
        <v>1</v>
      </c>
      <c r="P4829">
        <v>165.01</v>
      </c>
      <c r="Q4829">
        <v>126.93</v>
      </c>
      <c r="R4829">
        <v>101.54</v>
      </c>
      <c r="S4829">
        <v>25.39</v>
      </c>
      <c r="T4829" t="s">
        <v>30</v>
      </c>
      <c r="X4829" t="s">
        <v>233</v>
      </c>
      <c r="Y4829" t="s">
        <v>32</v>
      </c>
      <c r="Z4829" t="s">
        <v>36</v>
      </c>
      <c r="AA4829" t="str">
        <f>IFERROR(_xlfn.XLOOKUP($J4829,avoidable_ed_reference!$A$2:$A$13,avoidable_ed_reference!$C$2:$C$13),"Not Classified")</f>
        <v>Avoidable</v>
      </c>
      <c r="AB4829" t="str">
        <f>IFERROR(_xlfn.XLOOKUP($B4829,enrollment!$A$2:$A$801,enrollment!$I$2:$I$801),"")</f>
        <v>GA</v>
      </c>
      <c r="AC4829">
        <f>IFERROR(_xlfn.XLOOKUP($B4829,enrollment!$A$2:$A$801,enrollment!$L$2:$L$801),"")</f>
        <v>73</v>
      </c>
      <c r="AD4829" t="str" cm="1">
        <f t="array" ref="AD4829">_xlfn.IFS(AC4829="","Unknown",AC4829&lt;18,"0-17",AC4829&lt;35,"18-34",AC4829&lt;50,"35-49",AC4829&lt;65,"50-64",TRUE,"65+")</f>
        <v>65+</v>
      </c>
      <c r="AE4829">
        <f>IFERROR(_xlfn.XLOOKUP($B4829,enrollment!$A$2:$A$801,enrollment!$O$2:$O$801),"")</f>
        <v>8901234567</v>
      </c>
      <c r="AF4829">
        <f>IFERROR(_xlfn.XLOOKUP($AE4829,providers!$B$2:$B$11,providers!$Q$2:$Q$11),"")</f>
        <v>3.7</v>
      </c>
      <c r="AG4829" s="1">
        <f t="shared" si="75"/>
        <v>45413</v>
      </c>
    </row>
    <row r="4830" spans="1:33" x14ac:dyDescent="0.25">
      <c r="A4830" t="s">
        <v>5560</v>
      </c>
      <c r="B4830" t="s">
        <v>5556</v>
      </c>
      <c r="C4830">
        <v>8901234567</v>
      </c>
      <c r="D4830">
        <v>8901234567</v>
      </c>
      <c r="E4830" s="1">
        <v>45463</v>
      </c>
      <c r="F4830" s="1">
        <v>45463</v>
      </c>
      <c r="G4830" s="1">
        <v>45490</v>
      </c>
      <c r="H4830" t="s">
        <v>28</v>
      </c>
      <c r="I4830">
        <v>11</v>
      </c>
      <c r="J4830" t="s">
        <v>35</v>
      </c>
      <c r="K4830">
        <v>99213</v>
      </c>
      <c r="O4830">
        <v>1</v>
      </c>
      <c r="P4830">
        <v>205.25</v>
      </c>
      <c r="Q4830">
        <v>152.04</v>
      </c>
      <c r="R4830">
        <v>121.63</v>
      </c>
      <c r="S4830">
        <v>30.41</v>
      </c>
      <c r="T4830" t="s">
        <v>30</v>
      </c>
      <c r="X4830" t="s">
        <v>233</v>
      </c>
      <c r="Y4830" t="s">
        <v>32</v>
      </c>
      <c r="Z4830" t="s">
        <v>39</v>
      </c>
      <c r="AA4830" t="str">
        <f>IFERROR(_xlfn.XLOOKUP($J4830,avoidable_ed_reference!$A$2:$A$13,avoidable_ed_reference!$C$2:$C$13),"Not Classified")</f>
        <v>Avoidable</v>
      </c>
      <c r="AB4830" t="str">
        <f>IFERROR(_xlfn.XLOOKUP($B4830,enrollment!$A$2:$A$801,enrollment!$I$2:$I$801),"")</f>
        <v>GA</v>
      </c>
      <c r="AC4830">
        <f>IFERROR(_xlfn.XLOOKUP($B4830,enrollment!$A$2:$A$801,enrollment!$L$2:$L$801),"")</f>
        <v>73</v>
      </c>
      <c r="AD4830" t="str" cm="1">
        <f t="array" ref="AD4830">_xlfn.IFS(AC4830="","Unknown",AC4830&lt;18,"0-17",AC4830&lt;35,"18-34",AC4830&lt;50,"35-49",AC4830&lt;65,"50-64",TRUE,"65+")</f>
        <v>65+</v>
      </c>
      <c r="AE4830">
        <f>IFERROR(_xlfn.XLOOKUP($B4830,enrollment!$A$2:$A$801,enrollment!$O$2:$O$801),"")</f>
        <v>8901234567</v>
      </c>
      <c r="AF4830">
        <f>IFERROR(_xlfn.XLOOKUP($AE4830,providers!$B$2:$B$11,providers!$Q$2:$Q$11),"")</f>
        <v>3.7</v>
      </c>
      <c r="AG4830" s="1">
        <f t="shared" si="75"/>
        <v>45444</v>
      </c>
    </row>
    <row r="4831" spans="1:33" x14ac:dyDescent="0.25">
      <c r="A4831" t="s">
        <v>5561</v>
      </c>
      <c r="B4831" t="s">
        <v>5556</v>
      </c>
      <c r="C4831">
        <v>5678901234</v>
      </c>
      <c r="D4831">
        <v>5678901234</v>
      </c>
      <c r="E4831" s="1">
        <v>45315</v>
      </c>
      <c r="F4831" s="1">
        <v>45315</v>
      </c>
      <c r="G4831" s="1">
        <v>45349</v>
      </c>
      <c r="H4831" t="s">
        <v>28</v>
      </c>
      <c r="I4831">
        <v>20</v>
      </c>
      <c r="J4831" t="s">
        <v>35</v>
      </c>
      <c r="K4831">
        <v>99213</v>
      </c>
      <c r="O4831">
        <v>1</v>
      </c>
      <c r="P4831">
        <v>182.2</v>
      </c>
      <c r="Q4831">
        <v>140.15</v>
      </c>
      <c r="R4831">
        <v>112.12</v>
      </c>
      <c r="S4831">
        <v>28.03</v>
      </c>
      <c r="T4831" t="s">
        <v>30</v>
      </c>
      <c r="X4831" t="s">
        <v>233</v>
      </c>
      <c r="Y4831" t="s">
        <v>32</v>
      </c>
      <c r="Z4831" t="s">
        <v>36</v>
      </c>
      <c r="AA4831" t="str">
        <f>IFERROR(_xlfn.XLOOKUP($J4831,avoidable_ed_reference!$A$2:$A$13,avoidable_ed_reference!$C$2:$C$13),"Not Classified")</f>
        <v>Avoidable</v>
      </c>
      <c r="AB4831" t="str">
        <f>IFERROR(_xlfn.XLOOKUP($B4831,enrollment!$A$2:$A$801,enrollment!$I$2:$I$801),"")</f>
        <v>GA</v>
      </c>
      <c r="AC4831">
        <f>IFERROR(_xlfn.XLOOKUP($B4831,enrollment!$A$2:$A$801,enrollment!$L$2:$L$801),"")</f>
        <v>73</v>
      </c>
      <c r="AD4831" t="str" cm="1">
        <f t="array" ref="AD4831">_xlfn.IFS(AC4831="","Unknown",AC4831&lt;18,"0-17",AC4831&lt;35,"18-34",AC4831&lt;50,"35-49",AC4831&lt;65,"50-64",TRUE,"65+")</f>
        <v>65+</v>
      </c>
      <c r="AE4831">
        <f>IFERROR(_xlfn.XLOOKUP($B4831,enrollment!$A$2:$A$801,enrollment!$O$2:$O$801),"")</f>
        <v>8901234567</v>
      </c>
      <c r="AF4831">
        <f>IFERROR(_xlfn.XLOOKUP($AE4831,providers!$B$2:$B$11,providers!$Q$2:$Q$11),"")</f>
        <v>3.7</v>
      </c>
      <c r="AG4831" s="1">
        <f t="shared" si="75"/>
        <v>45292</v>
      </c>
    </row>
    <row r="4832" spans="1:33" x14ac:dyDescent="0.25">
      <c r="A4832" t="s">
        <v>5562</v>
      </c>
      <c r="B4832" t="s">
        <v>5556</v>
      </c>
      <c r="C4832">
        <v>5678901234</v>
      </c>
      <c r="D4832">
        <v>5678901234</v>
      </c>
      <c r="E4832" s="1">
        <v>45415</v>
      </c>
      <c r="F4832" s="1">
        <v>45415</v>
      </c>
      <c r="G4832" s="1">
        <v>45429</v>
      </c>
      <c r="H4832" t="s">
        <v>28</v>
      </c>
      <c r="I4832">
        <v>20</v>
      </c>
      <c r="J4832" t="s">
        <v>35</v>
      </c>
      <c r="K4832">
        <v>99213</v>
      </c>
      <c r="O4832">
        <v>1</v>
      </c>
      <c r="P4832">
        <v>157.47</v>
      </c>
      <c r="Q4832">
        <v>121.13</v>
      </c>
      <c r="R4832">
        <v>96.9</v>
      </c>
      <c r="S4832">
        <v>24.23</v>
      </c>
      <c r="T4832" t="s">
        <v>30</v>
      </c>
      <c r="X4832" t="s">
        <v>233</v>
      </c>
      <c r="Y4832" t="s">
        <v>32</v>
      </c>
      <c r="Z4832" t="s">
        <v>36</v>
      </c>
      <c r="AA4832" t="str">
        <f>IFERROR(_xlfn.XLOOKUP($J4832,avoidable_ed_reference!$A$2:$A$13,avoidable_ed_reference!$C$2:$C$13),"Not Classified")</f>
        <v>Avoidable</v>
      </c>
      <c r="AB4832" t="str">
        <f>IFERROR(_xlfn.XLOOKUP($B4832,enrollment!$A$2:$A$801,enrollment!$I$2:$I$801),"")</f>
        <v>GA</v>
      </c>
      <c r="AC4832">
        <f>IFERROR(_xlfn.XLOOKUP($B4832,enrollment!$A$2:$A$801,enrollment!$L$2:$L$801),"")</f>
        <v>73</v>
      </c>
      <c r="AD4832" t="str" cm="1">
        <f t="array" ref="AD4832">_xlfn.IFS(AC4832="","Unknown",AC4832&lt;18,"0-17",AC4832&lt;35,"18-34",AC4832&lt;50,"35-49",AC4832&lt;65,"50-64",TRUE,"65+")</f>
        <v>65+</v>
      </c>
      <c r="AE4832">
        <f>IFERROR(_xlfn.XLOOKUP($B4832,enrollment!$A$2:$A$801,enrollment!$O$2:$O$801),"")</f>
        <v>8901234567</v>
      </c>
      <c r="AF4832">
        <f>IFERROR(_xlfn.XLOOKUP($AE4832,providers!$B$2:$B$11,providers!$Q$2:$Q$11),"")</f>
        <v>3.7</v>
      </c>
      <c r="AG4832" s="1">
        <f t="shared" si="75"/>
        <v>45413</v>
      </c>
    </row>
    <row r="4833" spans="1:33" x14ac:dyDescent="0.25">
      <c r="A4833" t="s">
        <v>5563</v>
      </c>
      <c r="B4833" t="s">
        <v>5556</v>
      </c>
      <c r="C4833">
        <v>8901234567</v>
      </c>
      <c r="D4833">
        <v>8901234567</v>
      </c>
      <c r="E4833" s="1">
        <v>45411</v>
      </c>
      <c r="F4833" s="1">
        <v>45411</v>
      </c>
      <c r="G4833" s="1">
        <v>45434</v>
      </c>
      <c r="H4833" t="s">
        <v>28</v>
      </c>
      <c r="I4833">
        <v>23</v>
      </c>
      <c r="J4833" t="s">
        <v>184</v>
      </c>
      <c r="K4833">
        <v>99284</v>
      </c>
      <c r="O4833">
        <v>1</v>
      </c>
      <c r="P4833">
        <v>2495.1799999999998</v>
      </c>
      <c r="Q4833">
        <v>1386.21</v>
      </c>
      <c r="R4833">
        <v>1108.97</v>
      </c>
      <c r="S4833">
        <v>277.24</v>
      </c>
      <c r="T4833" t="s">
        <v>30</v>
      </c>
      <c r="X4833" t="s">
        <v>233</v>
      </c>
      <c r="Y4833" t="s">
        <v>32</v>
      </c>
      <c r="Z4833" t="s">
        <v>45</v>
      </c>
      <c r="AA4833" t="str">
        <f>IFERROR(_xlfn.XLOOKUP($J4833,avoidable_ed_reference!$A$2:$A$13,avoidable_ed_reference!$C$2:$C$13),"Not Classified")</f>
        <v>Non-Avoidable</v>
      </c>
      <c r="AB4833" t="str">
        <f>IFERROR(_xlfn.XLOOKUP($B4833,enrollment!$A$2:$A$801,enrollment!$I$2:$I$801),"")</f>
        <v>GA</v>
      </c>
      <c r="AC4833">
        <f>IFERROR(_xlfn.XLOOKUP($B4833,enrollment!$A$2:$A$801,enrollment!$L$2:$L$801),"")</f>
        <v>73</v>
      </c>
      <c r="AD4833" t="str" cm="1">
        <f t="array" ref="AD4833">_xlfn.IFS(AC4833="","Unknown",AC4833&lt;18,"0-17",AC4833&lt;35,"18-34",AC4833&lt;50,"35-49",AC4833&lt;65,"50-64",TRUE,"65+")</f>
        <v>65+</v>
      </c>
      <c r="AE4833">
        <f>IFERROR(_xlfn.XLOOKUP($B4833,enrollment!$A$2:$A$801,enrollment!$O$2:$O$801),"")</f>
        <v>8901234567</v>
      </c>
      <c r="AF4833">
        <f>IFERROR(_xlfn.XLOOKUP($AE4833,providers!$B$2:$B$11,providers!$Q$2:$Q$11),"")</f>
        <v>3.7</v>
      </c>
      <c r="AG4833" s="1">
        <f t="shared" si="75"/>
        <v>45383</v>
      </c>
    </row>
    <row r="4834" spans="1:33" x14ac:dyDescent="0.25">
      <c r="A4834" t="s">
        <v>5564</v>
      </c>
      <c r="B4834" t="s">
        <v>5556</v>
      </c>
      <c r="C4834">
        <v>8901234567</v>
      </c>
      <c r="D4834">
        <v>8901234567</v>
      </c>
      <c r="E4834" s="1">
        <v>45292</v>
      </c>
      <c r="F4834" s="1">
        <v>45292</v>
      </c>
      <c r="G4834" s="1">
        <v>45321</v>
      </c>
      <c r="H4834" t="s">
        <v>28</v>
      </c>
      <c r="I4834">
        <v>11</v>
      </c>
      <c r="J4834" t="s">
        <v>47</v>
      </c>
      <c r="K4834">
        <v>99213</v>
      </c>
      <c r="O4834">
        <v>1</v>
      </c>
      <c r="P4834">
        <v>176.46</v>
      </c>
      <c r="Q4834">
        <v>130.71</v>
      </c>
      <c r="R4834">
        <v>104.57</v>
      </c>
      <c r="S4834">
        <v>26.14</v>
      </c>
      <c r="T4834" t="s">
        <v>30</v>
      </c>
      <c r="X4834" t="s">
        <v>233</v>
      </c>
      <c r="Y4834" t="s">
        <v>32</v>
      </c>
      <c r="Z4834" t="s">
        <v>39</v>
      </c>
      <c r="AA4834" t="str">
        <f>IFERROR(_xlfn.XLOOKUP($J4834,avoidable_ed_reference!$A$2:$A$13,avoidable_ed_reference!$C$2:$C$13),"Not Classified")</f>
        <v>Not Classified</v>
      </c>
      <c r="AB4834" t="str">
        <f>IFERROR(_xlfn.XLOOKUP($B4834,enrollment!$A$2:$A$801,enrollment!$I$2:$I$801),"")</f>
        <v>GA</v>
      </c>
      <c r="AC4834">
        <f>IFERROR(_xlfn.XLOOKUP($B4834,enrollment!$A$2:$A$801,enrollment!$L$2:$L$801),"")</f>
        <v>73</v>
      </c>
      <c r="AD4834" t="str" cm="1">
        <f t="array" ref="AD4834">_xlfn.IFS(AC4834="","Unknown",AC4834&lt;18,"0-17",AC4834&lt;35,"18-34",AC4834&lt;50,"35-49",AC4834&lt;65,"50-64",TRUE,"65+")</f>
        <v>65+</v>
      </c>
      <c r="AE4834">
        <f>IFERROR(_xlfn.XLOOKUP($B4834,enrollment!$A$2:$A$801,enrollment!$O$2:$O$801),"")</f>
        <v>8901234567</v>
      </c>
      <c r="AF4834">
        <f>IFERROR(_xlfn.XLOOKUP($AE4834,providers!$B$2:$B$11,providers!$Q$2:$Q$11),"")</f>
        <v>3.7</v>
      </c>
      <c r="AG4834" s="1">
        <f t="shared" si="75"/>
        <v>45292</v>
      </c>
    </row>
    <row r="4835" spans="1:33" x14ac:dyDescent="0.25">
      <c r="A4835" t="s">
        <v>5565</v>
      </c>
      <c r="B4835" t="s">
        <v>5556</v>
      </c>
      <c r="C4835">
        <v>9012345678</v>
      </c>
      <c r="D4835">
        <v>9012345678</v>
      </c>
      <c r="E4835" s="1">
        <v>45610</v>
      </c>
      <c r="F4835" s="1">
        <v>45610</v>
      </c>
      <c r="G4835" s="1">
        <v>45644</v>
      </c>
      <c r="H4835" t="s">
        <v>28</v>
      </c>
      <c r="I4835">
        <v>23</v>
      </c>
      <c r="J4835" t="s">
        <v>35</v>
      </c>
      <c r="K4835">
        <v>99284</v>
      </c>
      <c r="O4835">
        <v>1</v>
      </c>
      <c r="P4835">
        <v>1941.19</v>
      </c>
      <c r="Q4835">
        <v>1078.44</v>
      </c>
      <c r="R4835">
        <v>862.75</v>
      </c>
      <c r="S4835">
        <v>215.69</v>
      </c>
      <c r="T4835" t="s">
        <v>30</v>
      </c>
      <c r="X4835" t="s">
        <v>233</v>
      </c>
      <c r="Y4835" t="s">
        <v>32</v>
      </c>
      <c r="Z4835" t="s">
        <v>45</v>
      </c>
      <c r="AA4835" t="str">
        <f>IFERROR(_xlfn.XLOOKUP($J4835,avoidable_ed_reference!$A$2:$A$13,avoidable_ed_reference!$C$2:$C$13),"Not Classified")</f>
        <v>Avoidable</v>
      </c>
      <c r="AB4835" t="str">
        <f>IFERROR(_xlfn.XLOOKUP($B4835,enrollment!$A$2:$A$801,enrollment!$I$2:$I$801),"")</f>
        <v>GA</v>
      </c>
      <c r="AC4835">
        <f>IFERROR(_xlfn.XLOOKUP($B4835,enrollment!$A$2:$A$801,enrollment!$L$2:$L$801),"")</f>
        <v>73</v>
      </c>
      <c r="AD4835" t="str" cm="1">
        <f t="array" ref="AD4835">_xlfn.IFS(AC4835="","Unknown",AC4835&lt;18,"0-17",AC4835&lt;35,"18-34",AC4835&lt;50,"35-49",AC4835&lt;65,"50-64",TRUE,"65+")</f>
        <v>65+</v>
      </c>
      <c r="AE4835">
        <f>IFERROR(_xlfn.XLOOKUP($B4835,enrollment!$A$2:$A$801,enrollment!$O$2:$O$801),"")</f>
        <v>8901234567</v>
      </c>
      <c r="AF4835">
        <f>IFERROR(_xlfn.XLOOKUP($AE4835,providers!$B$2:$B$11,providers!$Q$2:$Q$11),"")</f>
        <v>3.7</v>
      </c>
      <c r="AG4835" s="1">
        <f t="shared" si="75"/>
        <v>45597</v>
      </c>
    </row>
    <row r="4836" spans="1:33" x14ac:dyDescent="0.25">
      <c r="A4836" t="s">
        <v>5566</v>
      </c>
      <c r="B4836" t="s">
        <v>5567</v>
      </c>
      <c r="C4836">
        <v>5678901234</v>
      </c>
      <c r="D4836">
        <v>5678901234</v>
      </c>
      <c r="E4836" s="1">
        <v>45319</v>
      </c>
      <c r="F4836" s="1">
        <v>45319</v>
      </c>
      <c r="G4836" s="1">
        <v>45352</v>
      </c>
      <c r="H4836" t="s">
        <v>28</v>
      </c>
      <c r="I4836">
        <v>20</v>
      </c>
      <c r="J4836" t="s">
        <v>35</v>
      </c>
      <c r="K4836">
        <v>99213</v>
      </c>
      <c r="O4836">
        <v>1</v>
      </c>
      <c r="P4836">
        <v>177.68</v>
      </c>
      <c r="Q4836">
        <v>136.68</v>
      </c>
      <c r="R4836">
        <v>109.34</v>
      </c>
      <c r="S4836">
        <v>27.34</v>
      </c>
      <c r="T4836" t="s">
        <v>30</v>
      </c>
      <c r="X4836" t="s">
        <v>52</v>
      </c>
      <c r="Y4836" t="s">
        <v>44</v>
      </c>
      <c r="Z4836" t="s">
        <v>36</v>
      </c>
      <c r="AA4836" t="str">
        <f>IFERROR(_xlfn.XLOOKUP($J4836,avoidable_ed_reference!$A$2:$A$13,avoidable_ed_reference!$C$2:$C$13),"Not Classified")</f>
        <v>Avoidable</v>
      </c>
      <c r="AB4836" t="str">
        <f>IFERROR(_xlfn.XLOOKUP($B4836,enrollment!$A$2:$A$801,enrollment!$I$2:$I$801),"")</f>
        <v>TN</v>
      </c>
      <c r="AC4836">
        <f>IFERROR(_xlfn.XLOOKUP($B4836,enrollment!$A$2:$A$801,enrollment!$L$2:$L$801),"")</f>
        <v>56</v>
      </c>
      <c r="AD4836" t="str" cm="1">
        <f t="array" ref="AD4836">_xlfn.IFS(AC4836="","Unknown",AC4836&lt;18,"0-17",AC4836&lt;35,"18-34",AC4836&lt;50,"35-49",AC4836&lt;65,"50-64",TRUE,"65+")</f>
        <v>50-64</v>
      </c>
      <c r="AE4836">
        <f>IFERROR(_xlfn.XLOOKUP($B4836,enrollment!$A$2:$A$801,enrollment!$O$2:$O$801),"")</f>
        <v>7890123456</v>
      </c>
      <c r="AF4836">
        <f>IFERROR(_xlfn.XLOOKUP($AE4836,providers!$B$2:$B$11,providers!$Q$2:$Q$11),"")</f>
        <v>3.9</v>
      </c>
      <c r="AG4836" s="1">
        <f t="shared" si="75"/>
        <v>45292</v>
      </c>
    </row>
    <row r="4837" spans="1:33" x14ac:dyDescent="0.25">
      <c r="A4837" t="s">
        <v>5568</v>
      </c>
      <c r="B4837" t="s">
        <v>5567</v>
      </c>
      <c r="C4837">
        <v>7890123456</v>
      </c>
      <c r="D4837">
        <v>7890123456</v>
      </c>
      <c r="E4837" s="1">
        <v>45496</v>
      </c>
      <c r="F4837" s="1">
        <v>45496</v>
      </c>
      <c r="G4837" s="1">
        <v>45526</v>
      </c>
      <c r="H4837" t="s">
        <v>28</v>
      </c>
      <c r="I4837">
        <v>11</v>
      </c>
      <c r="J4837" t="s">
        <v>47</v>
      </c>
      <c r="K4837">
        <v>99213</v>
      </c>
      <c r="O4837">
        <v>1</v>
      </c>
      <c r="P4837">
        <v>164.82</v>
      </c>
      <c r="Q4837">
        <v>122.09</v>
      </c>
      <c r="R4837">
        <v>97.67</v>
      </c>
      <c r="S4837">
        <v>24.42</v>
      </c>
      <c r="T4837" t="s">
        <v>30</v>
      </c>
      <c r="X4837" t="s">
        <v>52</v>
      </c>
      <c r="Y4837" t="s">
        <v>44</v>
      </c>
      <c r="Z4837" t="s">
        <v>39</v>
      </c>
      <c r="AA4837" t="str">
        <f>IFERROR(_xlfn.XLOOKUP($J4837,avoidable_ed_reference!$A$2:$A$13,avoidable_ed_reference!$C$2:$C$13),"Not Classified")</f>
        <v>Not Classified</v>
      </c>
      <c r="AB4837" t="str">
        <f>IFERROR(_xlfn.XLOOKUP($B4837,enrollment!$A$2:$A$801,enrollment!$I$2:$I$801),"")</f>
        <v>TN</v>
      </c>
      <c r="AC4837">
        <f>IFERROR(_xlfn.XLOOKUP($B4837,enrollment!$A$2:$A$801,enrollment!$L$2:$L$801),"")</f>
        <v>56</v>
      </c>
      <c r="AD4837" t="str" cm="1">
        <f t="array" ref="AD4837">_xlfn.IFS(AC4837="","Unknown",AC4837&lt;18,"0-17",AC4837&lt;35,"18-34",AC4837&lt;50,"35-49",AC4837&lt;65,"50-64",TRUE,"65+")</f>
        <v>50-64</v>
      </c>
      <c r="AE4837">
        <f>IFERROR(_xlfn.XLOOKUP($B4837,enrollment!$A$2:$A$801,enrollment!$O$2:$O$801),"")</f>
        <v>7890123456</v>
      </c>
      <c r="AF4837">
        <f>IFERROR(_xlfn.XLOOKUP($AE4837,providers!$B$2:$B$11,providers!$Q$2:$Q$11),"")</f>
        <v>3.9</v>
      </c>
      <c r="AG4837" s="1">
        <f t="shared" si="75"/>
        <v>45474</v>
      </c>
    </row>
    <row r="4838" spans="1:33" x14ac:dyDescent="0.25">
      <c r="A4838" t="s">
        <v>5569</v>
      </c>
      <c r="B4838" t="s">
        <v>5567</v>
      </c>
      <c r="C4838">
        <v>7890123456</v>
      </c>
      <c r="D4838">
        <v>7890123456</v>
      </c>
      <c r="E4838" s="1">
        <v>45372</v>
      </c>
      <c r="F4838" s="1">
        <v>45372</v>
      </c>
      <c r="G4838" s="1">
        <v>45390</v>
      </c>
      <c r="H4838" t="s">
        <v>28</v>
      </c>
      <c r="I4838">
        <v>23</v>
      </c>
      <c r="J4838" t="s">
        <v>93</v>
      </c>
      <c r="K4838">
        <v>99284</v>
      </c>
      <c r="O4838">
        <v>1</v>
      </c>
      <c r="P4838">
        <v>1957.12</v>
      </c>
      <c r="Q4838">
        <v>1087.29</v>
      </c>
      <c r="R4838">
        <v>869.83</v>
      </c>
      <c r="S4838">
        <v>217.46</v>
      </c>
      <c r="T4838" t="s">
        <v>30</v>
      </c>
      <c r="X4838" t="s">
        <v>52</v>
      </c>
      <c r="Y4838" t="s">
        <v>44</v>
      </c>
      <c r="Z4838" t="s">
        <v>45</v>
      </c>
      <c r="AA4838" t="str">
        <f>IFERROR(_xlfn.XLOOKUP($J4838,avoidable_ed_reference!$A$2:$A$13,avoidable_ed_reference!$C$2:$C$13),"Not Classified")</f>
        <v>Avoidable</v>
      </c>
      <c r="AB4838" t="str">
        <f>IFERROR(_xlfn.XLOOKUP($B4838,enrollment!$A$2:$A$801,enrollment!$I$2:$I$801),"")</f>
        <v>TN</v>
      </c>
      <c r="AC4838">
        <f>IFERROR(_xlfn.XLOOKUP($B4838,enrollment!$A$2:$A$801,enrollment!$L$2:$L$801),"")</f>
        <v>56</v>
      </c>
      <c r="AD4838" t="str" cm="1">
        <f t="array" ref="AD4838">_xlfn.IFS(AC4838="","Unknown",AC4838&lt;18,"0-17",AC4838&lt;35,"18-34",AC4838&lt;50,"35-49",AC4838&lt;65,"50-64",TRUE,"65+")</f>
        <v>50-64</v>
      </c>
      <c r="AE4838">
        <f>IFERROR(_xlfn.XLOOKUP($B4838,enrollment!$A$2:$A$801,enrollment!$O$2:$O$801),"")</f>
        <v>7890123456</v>
      </c>
      <c r="AF4838">
        <f>IFERROR(_xlfn.XLOOKUP($AE4838,providers!$B$2:$B$11,providers!$Q$2:$Q$11),"")</f>
        <v>3.9</v>
      </c>
      <c r="AG4838" s="1">
        <f t="shared" si="75"/>
        <v>45352</v>
      </c>
    </row>
    <row r="4839" spans="1:33" x14ac:dyDescent="0.25">
      <c r="A4839" t="s">
        <v>5570</v>
      </c>
      <c r="B4839" t="s">
        <v>5567</v>
      </c>
      <c r="C4839">
        <v>7890123456</v>
      </c>
      <c r="D4839">
        <v>7890123456</v>
      </c>
      <c r="E4839" s="1">
        <v>45628</v>
      </c>
      <c r="F4839" s="1">
        <v>45628</v>
      </c>
      <c r="G4839" s="1">
        <v>45642</v>
      </c>
      <c r="H4839" t="s">
        <v>28</v>
      </c>
      <c r="I4839">
        <v>11</v>
      </c>
      <c r="J4839" t="s">
        <v>47</v>
      </c>
      <c r="K4839">
        <v>99213</v>
      </c>
      <c r="O4839">
        <v>1</v>
      </c>
      <c r="P4839">
        <v>174.64</v>
      </c>
      <c r="Q4839">
        <v>129.36000000000001</v>
      </c>
      <c r="R4839">
        <v>103.49</v>
      </c>
      <c r="S4839">
        <v>25.87</v>
      </c>
      <c r="T4839" t="s">
        <v>30</v>
      </c>
      <c r="X4839" t="s">
        <v>52</v>
      </c>
      <c r="Y4839" t="s">
        <v>44</v>
      </c>
      <c r="Z4839" t="s">
        <v>39</v>
      </c>
      <c r="AA4839" t="str">
        <f>IFERROR(_xlfn.XLOOKUP($J4839,avoidable_ed_reference!$A$2:$A$13,avoidable_ed_reference!$C$2:$C$13),"Not Classified")</f>
        <v>Not Classified</v>
      </c>
      <c r="AB4839" t="str">
        <f>IFERROR(_xlfn.XLOOKUP($B4839,enrollment!$A$2:$A$801,enrollment!$I$2:$I$801),"")</f>
        <v>TN</v>
      </c>
      <c r="AC4839">
        <f>IFERROR(_xlfn.XLOOKUP($B4839,enrollment!$A$2:$A$801,enrollment!$L$2:$L$801),"")</f>
        <v>56</v>
      </c>
      <c r="AD4839" t="str" cm="1">
        <f t="array" ref="AD4839">_xlfn.IFS(AC4839="","Unknown",AC4839&lt;18,"0-17",AC4839&lt;35,"18-34",AC4839&lt;50,"35-49",AC4839&lt;65,"50-64",TRUE,"65+")</f>
        <v>50-64</v>
      </c>
      <c r="AE4839">
        <f>IFERROR(_xlfn.XLOOKUP($B4839,enrollment!$A$2:$A$801,enrollment!$O$2:$O$801),"")</f>
        <v>7890123456</v>
      </c>
      <c r="AF4839">
        <f>IFERROR(_xlfn.XLOOKUP($AE4839,providers!$B$2:$B$11,providers!$Q$2:$Q$11),"")</f>
        <v>3.9</v>
      </c>
      <c r="AG4839" s="1">
        <f t="shared" si="75"/>
        <v>45627</v>
      </c>
    </row>
    <row r="4840" spans="1:33" x14ac:dyDescent="0.25">
      <c r="A4840" t="s">
        <v>5571</v>
      </c>
      <c r="B4840" t="s">
        <v>5567</v>
      </c>
      <c r="C4840">
        <v>7890123456</v>
      </c>
      <c r="D4840">
        <v>7890123456</v>
      </c>
      <c r="E4840" s="1">
        <v>45452</v>
      </c>
      <c r="F4840" s="1">
        <v>45452</v>
      </c>
      <c r="G4840" s="1">
        <v>45486</v>
      </c>
      <c r="H4840" t="s">
        <v>28</v>
      </c>
      <c r="I4840">
        <v>11</v>
      </c>
      <c r="J4840" t="s">
        <v>47</v>
      </c>
      <c r="K4840">
        <v>99213</v>
      </c>
      <c r="O4840">
        <v>1</v>
      </c>
      <c r="P4840">
        <v>213.88</v>
      </c>
      <c r="Q4840">
        <v>158.43</v>
      </c>
      <c r="R4840">
        <v>126.74</v>
      </c>
      <c r="S4840">
        <v>31.69</v>
      </c>
      <c r="T4840" t="s">
        <v>30</v>
      </c>
      <c r="X4840" t="s">
        <v>52</v>
      </c>
      <c r="Y4840" t="s">
        <v>44</v>
      </c>
      <c r="Z4840" t="s">
        <v>39</v>
      </c>
      <c r="AA4840" t="str">
        <f>IFERROR(_xlfn.XLOOKUP($J4840,avoidable_ed_reference!$A$2:$A$13,avoidable_ed_reference!$C$2:$C$13),"Not Classified")</f>
        <v>Not Classified</v>
      </c>
      <c r="AB4840" t="str">
        <f>IFERROR(_xlfn.XLOOKUP($B4840,enrollment!$A$2:$A$801,enrollment!$I$2:$I$801),"")</f>
        <v>TN</v>
      </c>
      <c r="AC4840">
        <f>IFERROR(_xlfn.XLOOKUP($B4840,enrollment!$A$2:$A$801,enrollment!$L$2:$L$801),"")</f>
        <v>56</v>
      </c>
      <c r="AD4840" t="str" cm="1">
        <f t="array" ref="AD4840">_xlfn.IFS(AC4840="","Unknown",AC4840&lt;18,"0-17",AC4840&lt;35,"18-34",AC4840&lt;50,"35-49",AC4840&lt;65,"50-64",TRUE,"65+")</f>
        <v>50-64</v>
      </c>
      <c r="AE4840">
        <f>IFERROR(_xlfn.XLOOKUP($B4840,enrollment!$A$2:$A$801,enrollment!$O$2:$O$801),"")</f>
        <v>7890123456</v>
      </c>
      <c r="AF4840">
        <f>IFERROR(_xlfn.XLOOKUP($AE4840,providers!$B$2:$B$11,providers!$Q$2:$Q$11),"")</f>
        <v>3.9</v>
      </c>
      <c r="AG4840" s="1">
        <f t="shared" si="75"/>
        <v>45444</v>
      </c>
    </row>
    <row r="4841" spans="1:33" x14ac:dyDescent="0.25">
      <c r="A4841" t="s">
        <v>5572</v>
      </c>
      <c r="B4841" t="s">
        <v>5567</v>
      </c>
      <c r="C4841">
        <v>7890123456</v>
      </c>
      <c r="D4841">
        <v>7890123456</v>
      </c>
      <c r="E4841" s="1">
        <v>45640</v>
      </c>
      <c r="F4841" s="1">
        <v>45640</v>
      </c>
      <c r="G4841" s="1">
        <v>45672</v>
      </c>
      <c r="H4841" t="s">
        <v>28</v>
      </c>
      <c r="I4841">
        <v>11</v>
      </c>
      <c r="J4841" t="s">
        <v>47</v>
      </c>
      <c r="K4841">
        <v>99213</v>
      </c>
      <c r="O4841">
        <v>1</v>
      </c>
      <c r="P4841">
        <v>170.64</v>
      </c>
      <c r="Q4841">
        <v>126.4</v>
      </c>
      <c r="R4841">
        <v>101.12</v>
      </c>
      <c r="S4841">
        <v>25.28</v>
      </c>
      <c r="T4841" t="s">
        <v>30</v>
      </c>
      <c r="X4841" t="s">
        <v>52</v>
      </c>
      <c r="Y4841" t="s">
        <v>44</v>
      </c>
      <c r="Z4841" t="s">
        <v>39</v>
      </c>
      <c r="AA4841" t="str">
        <f>IFERROR(_xlfn.XLOOKUP($J4841,avoidable_ed_reference!$A$2:$A$13,avoidable_ed_reference!$C$2:$C$13),"Not Classified")</f>
        <v>Not Classified</v>
      </c>
      <c r="AB4841" t="str">
        <f>IFERROR(_xlfn.XLOOKUP($B4841,enrollment!$A$2:$A$801,enrollment!$I$2:$I$801),"")</f>
        <v>TN</v>
      </c>
      <c r="AC4841">
        <f>IFERROR(_xlfn.XLOOKUP($B4841,enrollment!$A$2:$A$801,enrollment!$L$2:$L$801),"")</f>
        <v>56</v>
      </c>
      <c r="AD4841" t="str" cm="1">
        <f t="array" ref="AD4841">_xlfn.IFS(AC4841="","Unknown",AC4841&lt;18,"0-17",AC4841&lt;35,"18-34",AC4841&lt;50,"35-49",AC4841&lt;65,"50-64",TRUE,"65+")</f>
        <v>50-64</v>
      </c>
      <c r="AE4841">
        <f>IFERROR(_xlfn.XLOOKUP($B4841,enrollment!$A$2:$A$801,enrollment!$O$2:$O$801),"")</f>
        <v>7890123456</v>
      </c>
      <c r="AF4841">
        <f>IFERROR(_xlfn.XLOOKUP($AE4841,providers!$B$2:$B$11,providers!$Q$2:$Q$11),"")</f>
        <v>3.9</v>
      </c>
      <c r="AG4841" s="1">
        <f t="shared" si="75"/>
        <v>45627</v>
      </c>
    </row>
    <row r="4842" spans="1:33" x14ac:dyDescent="0.25">
      <c r="A4842" t="s">
        <v>5573</v>
      </c>
      <c r="B4842" t="s">
        <v>5567</v>
      </c>
      <c r="C4842">
        <v>7890123456</v>
      </c>
      <c r="D4842">
        <v>7890123456</v>
      </c>
      <c r="E4842" s="1">
        <v>45585</v>
      </c>
      <c r="F4842" s="1">
        <v>45585</v>
      </c>
      <c r="G4842" s="1">
        <v>45611</v>
      </c>
      <c r="H4842" t="s">
        <v>28</v>
      </c>
      <c r="I4842">
        <v>11</v>
      </c>
      <c r="J4842" t="s">
        <v>38</v>
      </c>
      <c r="K4842">
        <v>99213</v>
      </c>
      <c r="O4842">
        <v>1</v>
      </c>
      <c r="P4842">
        <v>203.65</v>
      </c>
      <c r="Q4842">
        <v>150.85</v>
      </c>
      <c r="R4842">
        <v>120.68</v>
      </c>
      <c r="S4842">
        <v>30.17</v>
      </c>
      <c r="T4842" t="s">
        <v>30</v>
      </c>
      <c r="X4842" t="s">
        <v>52</v>
      </c>
      <c r="Y4842" t="s">
        <v>44</v>
      </c>
      <c r="Z4842" t="s">
        <v>39</v>
      </c>
      <c r="AA4842" t="str">
        <f>IFERROR(_xlfn.XLOOKUP($J4842,avoidable_ed_reference!$A$2:$A$13,avoidable_ed_reference!$C$2:$C$13),"Not Classified")</f>
        <v>Not Classified</v>
      </c>
      <c r="AB4842" t="str">
        <f>IFERROR(_xlfn.XLOOKUP($B4842,enrollment!$A$2:$A$801,enrollment!$I$2:$I$801),"")</f>
        <v>TN</v>
      </c>
      <c r="AC4842">
        <f>IFERROR(_xlfn.XLOOKUP($B4842,enrollment!$A$2:$A$801,enrollment!$L$2:$L$801),"")</f>
        <v>56</v>
      </c>
      <c r="AD4842" t="str" cm="1">
        <f t="array" ref="AD4842">_xlfn.IFS(AC4842="","Unknown",AC4842&lt;18,"0-17",AC4842&lt;35,"18-34",AC4842&lt;50,"35-49",AC4842&lt;65,"50-64",TRUE,"65+")</f>
        <v>50-64</v>
      </c>
      <c r="AE4842">
        <f>IFERROR(_xlfn.XLOOKUP($B4842,enrollment!$A$2:$A$801,enrollment!$O$2:$O$801),"")</f>
        <v>7890123456</v>
      </c>
      <c r="AF4842">
        <f>IFERROR(_xlfn.XLOOKUP($AE4842,providers!$B$2:$B$11,providers!$Q$2:$Q$11),"")</f>
        <v>3.9</v>
      </c>
      <c r="AG4842" s="1">
        <f t="shared" si="75"/>
        <v>45566</v>
      </c>
    </row>
    <row r="4843" spans="1:33" x14ac:dyDescent="0.25">
      <c r="A4843" t="s">
        <v>5574</v>
      </c>
      <c r="B4843" t="s">
        <v>5567</v>
      </c>
      <c r="C4843">
        <v>2233445566</v>
      </c>
      <c r="D4843">
        <v>2233445566</v>
      </c>
      <c r="E4843" s="1">
        <v>45512</v>
      </c>
      <c r="F4843" s="1">
        <v>45512</v>
      </c>
      <c r="G4843" s="1">
        <v>45529</v>
      </c>
      <c r="H4843" t="s">
        <v>28</v>
      </c>
      <c r="I4843">
        <v>23</v>
      </c>
      <c r="J4843" t="s">
        <v>127</v>
      </c>
      <c r="K4843">
        <v>99284</v>
      </c>
      <c r="O4843">
        <v>1</v>
      </c>
      <c r="P4843">
        <v>1680.46</v>
      </c>
      <c r="Q4843">
        <v>933.59</v>
      </c>
      <c r="R4843">
        <v>746.87</v>
      </c>
      <c r="S4843">
        <v>186.72</v>
      </c>
      <c r="T4843" t="s">
        <v>30</v>
      </c>
      <c r="X4843" t="s">
        <v>52</v>
      </c>
      <c r="Y4843" t="s">
        <v>44</v>
      </c>
      <c r="Z4843" t="s">
        <v>45</v>
      </c>
      <c r="AA4843" t="str">
        <f>IFERROR(_xlfn.XLOOKUP($J4843,avoidable_ed_reference!$A$2:$A$13,avoidable_ed_reference!$C$2:$C$13),"Not Classified")</f>
        <v>Avoidable</v>
      </c>
      <c r="AB4843" t="str">
        <f>IFERROR(_xlfn.XLOOKUP($B4843,enrollment!$A$2:$A$801,enrollment!$I$2:$I$801),"")</f>
        <v>TN</v>
      </c>
      <c r="AC4843">
        <f>IFERROR(_xlfn.XLOOKUP($B4843,enrollment!$A$2:$A$801,enrollment!$L$2:$L$801),"")</f>
        <v>56</v>
      </c>
      <c r="AD4843" t="str" cm="1">
        <f t="array" ref="AD4843">_xlfn.IFS(AC4843="","Unknown",AC4843&lt;18,"0-17",AC4843&lt;35,"18-34",AC4843&lt;50,"35-49",AC4843&lt;65,"50-64",TRUE,"65+")</f>
        <v>50-64</v>
      </c>
      <c r="AE4843">
        <f>IFERROR(_xlfn.XLOOKUP($B4843,enrollment!$A$2:$A$801,enrollment!$O$2:$O$801),"")</f>
        <v>7890123456</v>
      </c>
      <c r="AF4843">
        <f>IFERROR(_xlfn.XLOOKUP($AE4843,providers!$B$2:$B$11,providers!$Q$2:$Q$11),"")</f>
        <v>3.9</v>
      </c>
      <c r="AG4843" s="1">
        <f t="shared" si="75"/>
        <v>45505</v>
      </c>
    </row>
    <row r="4844" spans="1:33" x14ac:dyDescent="0.25">
      <c r="A4844" t="s">
        <v>5575</v>
      </c>
      <c r="B4844" t="s">
        <v>5567</v>
      </c>
      <c r="C4844">
        <v>5678901234</v>
      </c>
      <c r="D4844">
        <v>5678901234</v>
      </c>
      <c r="E4844" s="1">
        <v>45635</v>
      </c>
      <c r="F4844" s="1">
        <v>45635</v>
      </c>
      <c r="G4844" s="1">
        <v>45659</v>
      </c>
      <c r="H4844" t="s">
        <v>28</v>
      </c>
      <c r="I4844">
        <v>20</v>
      </c>
      <c r="J4844" t="s">
        <v>35</v>
      </c>
      <c r="K4844">
        <v>99213</v>
      </c>
      <c r="O4844">
        <v>1</v>
      </c>
      <c r="P4844">
        <v>193.7</v>
      </c>
      <c r="Q4844">
        <v>149</v>
      </c>
      <c r="R4844">
        <v>119.2</v>
      </c>
      <c r="S4844">
        <v>29.8</v>
      </c>
      <c r="T4844" t="s">
        <v>30</v>
      </c>
      <c r="X4844" t="s">
        <v>52</v>
      </c>
      <c r="Y4844" t="s">
        <v>44</v>
      </c>
      <c r="Z4844" t="s">
        <v>36</v>
      </c>
      <c r="AA4844" t="str">
        <f>IFERROR(_xlfn.XLOOKUP($J4844,avoidable_ed_reference!$A$2:$A$13,avoidable_ed_reference!$C$2:$C$13),"Not Classified")</f>
        <v>Avoidable</v>
      </c>
      <c r="AB4844" t="str">
        <f>IFERROR(_xlfn.XLOOKUP($B4844,enrollment!$A$2:$A$801,enrollment!$I$2:$I$801),"")</f>
        <v>TN</v>
      </c>
      <c r="AC4844">
        <f>IFERROR(_xlfn.XLOOKUP($B4844,enrollment!$A$2:$A$801,enrollment!$L$2:$L$801),"")</f>
        <v>56</v>
      </c>
      <c r="AD4844" t="str" cm="1">
        <f t="array" ref="AD4844">_xlfn.IFS(AC4844="","Unknown",AC4844&lt;18,"0-17",AC4844&lt;35,"18-34",AC4844&lt;50,"35-49",AC4844&lt;65,"50-64",TRUE,"65+")</f>
        <v>50-64</v>
      </c>
      <c r="AE4844">
        <f>IFERROR(_xlfn.XLOOKUP($B4844,enrollment!$A$2:$A$801,enrollment!$O$2:$O$801),"")</f>
        <v>7890123456</v>
      </c>
      <c r="AF4844">
        <f>IFERROR(_xlfn.XLOOKUP($AE4844,providers!$B$2:$B$11,providers!$Q$2:$Q$11),"")</f>
        <v>3.9</v>
      </c>
      <c r="AG4844" s="1">
        <f t="shared" si="75"/>
        <v>45627</v>
      </c>
    </row>
    <row r="4845" spans="1:33" x14ac:dyDescent="0.25">
      <c r="A4845" t="s">
        <v>5576</v>
      </c>
      <c r="B4845" t="s">
        <v>5577</v>
      </c>
      <c r="C4845">
        <v>3456789012</v>
      </c>
      <c r="D4845">
        <v>3456789012</v>
      </c>
      <c r="E4845" s="1">
        <v>45550</v>
      </c>
      <c r="F4845" s="1">
        <v>45550</v>
      </c>
      <c r="G4845" s="1">
        <v>45565</v>
      </c>
      <c r="H4845" t="s">
        <v>28</v>
      </c>
      <c r="I4845">
        <v>11</v>
      </c>
      <c r="J4845" t="s">
        <v>35</v>
      </c>
      <c r="K4845">
        <v>99213</v>
      </c>
      <c r="O4845">
        <v>1</v>
      </c>
      <c r="P4845">
        <v>208.28</v>
      </c>
      <c r="Q4845">
        <v>154.28</v>
      </c>
      <c r="R4845">
        <v>123.42</v>
      </c>
      <c r="S4845">
        <v>30.86</v>
      </c>
      <c r="T4845" t="s">
        <v>30</v>
      </c>
      <c r="X4845" t="s">
        <v>43</v>
      </c>
      <c r="Y4845" t="s">
        <v>44</v>
      </c>
      <c r="Z4845" t="s">
        <v>39</v>
      </c>
      <c r="AA4845" t="str">
        <f>IFERROR(_xlfn.XLOOKUP($J4845,avoidable_ed_reference!$A$2:$A$13,avoidable_ed_reference!$C$2:$C$13),"Not Classified")</f>
        <v>Avoidable</v>
      </c>
      <c r="AB4845" t="str">
        <f>IFERROR(_xlfn.XLOOKUP($B4845,enrollment!$A$2:$A$801,enrollment!$I$2:$I$801),"")</f>
        <v>KY</v>
      </c>
      <c r="AC4845">
        <f>IFERROR(_xlfn.XLOOKUP($B4845,enrollment!$A$2:$A$801,enrollment!$L$2:$L$801),"")</f>
        <v>76</v>
      </c>
      <c r="AD4845" t="str" cm="1">
        <f t="array" ref="AD4845">_xlfn.IFS(AC4845="","Unknown",AC4845&lt;18,"0-17",AC4845&lt;35,"18-34",AC4845&lt;50,"35-49",AC4845&lt;65,"50-64",TRUE,"65+")</f>
        <v>65+</v>
      </c>
      <c r="AE4845">
        <f>IFERROR(_xlfn.XLOOKUP($B4845,enrollment!$A$2:$A$801,enrollment!$O$2:$O$801),"")</f>
        <v>3456789012</v>
      </c>
      <c r="AF4845">
        <f>IFERROR(_xlfn.XLOOKUP($AE4845,providers!$B$2:$B$11,providers!$Q$2:$Q$11),"")</f>
        <v>4</v>
      </c>
      <c r="AG4845" s="1">
        <f t="shared" si="75"/>
        <v>45536</v>
      </c>
    </row>
    <row r="4846" spans="1:33" x14ac:dyDescent="0.25">
      <c r="A4846" t="s">
        <v>5578</v>
      </c>
      <c r="B4846" t="s">
        <v>5577</v>
      </c>
      <c r="C4846">
        <v>3456789012</v>
      </c>
      <c r="D4846">
        <v>3456789012</v>
      </c>
      <c r="E4846" s="1">
        <v>45361</v>
      </c>
      <c r="F4846" s="1">
        <v>45361</v>
      </c>
      <c r="G4846" s="1">
        <v>45392</v>
      </c>
      <c r="H4846" t="s">
        <v>28</v>
      </c>
      <c r="I4846">
        <v>11</v>
      </c>
      <c r="J4846" t="s">
        <v>35</v>
      </c>
      <c r="K4846">
        <v>99213</v>
      </c>
      <c r="O4846">
        <v>1</v>
      </c>
      <c r="P4846">
        <v>193</v>
      </c>
      <c r="Q4846">
        <v>142.96</v>
      </c>
      <c r="R4846">
        <v>114.37</v>
      </c>
      <c r="S4846">
        <v>28.59</v>
      </c>
      <c r="T4846" t="s">
        <v>30</v>
      </c>
      <c r="X4846" t="s">
        <v>43</v>
      </c>
      <c r="Y4846" t="s">
        <v>44</v>
      </c>
      <c r="Z4846" t="s">
        <v>39</v>
      </c>
      <c r="AA4846" t="str">
        <f>IFERROR(_xlfn.XLOOKUP($J4846,avoidable_ed_reference!$A$2:$A$13,avoidable_ed_reference!$C$2:$C$13),"Not Classified")</f>
        <v>Avoidable</v>
      </c>
      <c r="AB4846" t="str">
        <f>IFERROR(_xlfn.XLOOKUP($B4846,enrollment!$A$2:$A$801,enrollment!$I$2:$I$801),"")</f>
        <v>KY</v>
      </c>
      <c r="AC4846">
        <f>IFERROR(_xlfn.XLOOKUP($B4846,enrollment!$A$2:$A$801,enrollment!$L$2:$L$801),"")</f>
        <v>76</v>
      </c>
      <c r="AD4846" t="str" cm="1">
        <f t="array" ref="AD4846">_xlfn.IFS(AC4846="","Unknown",AC4846&lt;18,"0-17",AC4846&lt;35,"18-34",AC4846&lt;50,"35-49",AC4846&lt;65,"50-64",TRUE,"65+")</f>
        <v>65+</v>
      </c>
      <c r="AE4846">
        <f>IFERROR(_xlfn.XLOOKUP($B4846,enrollment!$A$2:$A$801,enrollment!$O$2:$O$801),"")</f>
        <v>3456789012</v>
      </c>
      <c r="AF4846">
        <f>IFERROR(_xlfn.XLOOKUP($AE4846,providers!$B$2:$B$11,providers!$Q$2:$Q$11),"")</f>
        <v>4</v>
      </c>
      <c r="AG4846" s="1">
        <f t="shared" si="75"/>
        <v>45352</v>
      </c>
    </row>
    <row r="4847" spans="1:33" x14ac:dyDescent="0.25">
      <c r="A4847" t="s">
        <v>5579</v>
      </c>
      <c r="B4847" t="s">
        <v>5577</v>
      </c>
      <c r="C4847">
        <v>8901234567</v>
      </c>
      <c r="D4847">
        <v>8901234567</v>
      </c>
      <c r="E4847" s="1">
        <v>45394</v>
      </c>
      <c r="F4847" s="1">
        <v>45394</v>
      </c>
      <c r="G4847" s="1">
        <v>45427</v>
      </c>
      <c r="H4847" t="s">
        <v>59</v>
      </c>
      <c r="J4847" t="s">
        <v>99</v>
      </c>
      <c r="L4847" s="2" t="s">
        <v>82</v>
      </c>
      <c r="M4847" t="s">
        <v>83</v>
      </c>
      <c r="N4847" t="s">
        <v>84</v>
      </c>
      <c r="O4847">
        <v>1</v>
      </c>
      <c r="P4847">
        <v>1318.26</v>
      </c>
      <c r="Q4847">
        <v>1198.42</v>
      </c>
      <c r="R4847">
        <v>958.74</v>
      </c>
      <c r="S4847">
        <v>239.68</v>
      </c>
      <c r="T4847" t="s">
        <v>30</v>
      </c>
      <c r="X4847" t="s">
        <v>43</v>
      </c>
      <c r="Y4847" t="s">
        <v>44</v>
      </c>
      <c r="Z4847" t="s">
        <v>64</v>
      </c>
      <c r="AA4847" t="str">
        <f>IFERROR(_xlfn.XLOOKUP($J4847,avoidable_ed_reference!$A$2:$A$13,avoidable_ed_reference!$C$2:$C$13),"Not Classified")</f>
        <v>Not Classified</v>
      </c>
      <c r="AB4847" t="str">
        <f>IFERROR(_xlfn.XLOOKUP($B4847,enrollment!$A$2:$A$801,enrollment!$I$2:$I$801),"")</f>
        <v>KY</v>
      </c>
      <c r="AC4847">
        <f>IFERROR(_xlfn.XLOOKUP($B4847,enrollment!$A$2:$A$801,enrollment!$L$2:$L$801),"")</f>
        <v>76</v>
      </c>
      <c r="AD4847" t="str" cm="1">
        <f t="array" ref="AD4847">_xlfn.IFS(AC4847="","Unknown",AC4847&lt;18,"0-17",AC4847&lt;35,"18-34",AC4847&lt;50,"35-49",AC4847&lt;65,"50-64",TRUE,"65+")</f>
        <v>65+</v>
      </c>
      <c r="AE4847">
        <f>IFERROR(_xlfn.XLOOKUP($B4847,enrollment!$A$2:$A$801,enrollment!$O$2:$O$801),"")</f>
        <v>3456789012</v>
      </c>
      <c r="AF4847">
        <f>IFERROR(_xlfn.XLOOKUP($AE4847,providers!$B$2:$B$11,providers!$Q$2:$Q$11),"")</f>
        <v>4</v>
      </c>
      <c r="AG4847" s="1">
        <f t="shared" si="75"/>
        <v>45383</v>
      </c>
    </row>
    <row r="4848" spans="1:33" x14ac:dyDescent="0.25">
      <c r="A4848" t="s">
        <v>5580</v>
      </c>
      <c r="B4848" t="s">
        <v>5577</v>
      </c>
      <c r="C4848">
        <v>3456789012</v>
      </c>
      <c r="D4848">
        <v>3456789012</v>
      </c>
      <c r="E4848" s="1">
        <v>45617</v>
      </c>
      <c r="F4848" s="1">
        <v>45617</v>
      </c>
      <c r="G4848" s="1">
        <v>45652</v>
      </c>
      <c r="H4848" t="s">
        <v>28</v>
      </c>
      <c r="I4848">
        <v>11</v>
      </c>
      <c r="J4848" t="s">
        <v>47</v>
      </c>
      <c r="K4848">
        <v>99213</v>
      </c>
      <c r="O4848">
        <v>1</v>
      </c>
      <c r="P4848">
        <v>238.32</v>
      </c>
      <c r="Q4848">
        <v>176.53</v>
      </c>
      <c r="R4848">
        <v>141.22</v>
      </c>
      <c r="S4848">
        <v>35.31</v>
      </c>
      <c r="T4848" t="s">
        <v>30</v>
      </c>
      <c r="X4848" t="s">
        <v>43</v>
      </c>
      <c r="Y4848" t="s">
        <v>44</v>
      </c>
      <c r="Z4848" t="s">
        <v>39</v>
      </c>
      <c r="AA4848" t="str">
        <f>IFERROR(_xlfn.XLOOKUP($J4848,avoidable_ed_reference!$A$2:$A$13,avoidable_ed_reference!$C$2:$C$13),"Not Classified")</f>
        <v>Not Classified</v>
      </c>
      <c r="AB4848" t="str">
        <f>IFERROR(_xlfn.XLOOKUP($B4848,enrollment!$A$2:$A$801,enrollment!$I$2:$I$801),"")</f>
        <v>KY</v>
      </c>
      <c r="AC4848">
        <f>IFERROR(_xlfn.XLOOKUP($B4848,enrollment!$A$2:$A$801,enrollment!$L$2:$L$801),"")</f>
        <v>76</v>
      </c>
      <c r="AD4848" t="str" cm="1">
        <f t="array" ref="AD4848">_xlfn.IFS(AC4848="","Unknown",AC4848&lt;18,"0-17",AC4848&lt;35,"18-34",AC4848&lt;50,"35-49",AC4848&lt;65,"50-64",TRUE,"65+")</f>
        <v>65+</v>
      </c>
      <c r="AE4848">
        <f>IFERROR(_xlfn.XLOOKUP($B4848,enrollment!$A$2:$A$801,enrollment!$O$2:$O$801),"")</f>
        <v>3456789012</v>
      </c>
      <c r="AF4848">
        <f>IFERROR(_xlfn.XLOOKUP($AE4848,providers!$B$2:$B$11,providers!$Q$2:$Q$11),"")</f>
        <v>4</v>
      </c>
      <c r="AG4848" s="1">
        <f t="shared" si="75"/>
        <v>45597</v>
      </c>
    </row>
    <row r="4849" spans="1:33" x14ac:dyDescent="0.25">
      <c r="A4849" t="s">
        <v>5581</v>
      </c>
      <c r="B4849" t="s">
        <v>5577</v>
      </c>
      <c r="C4849">
        <v>5678901234</v>
      </c>
      <c r="D4849">
        <v>5678901234</v>
      </c>
      <c r="E4849" s="1">
        <v>45602</v>
      </c>
      <c r="F4849" s="1">
        <v>45602</v>
      </c>
      <c r="G4849" s="1">
        <v>45631</v>
      </c>
      <c r="H4849" t="s">
        <v>28</v>
      </c>
      <c r="I4849">
        <v>20</v>
      </c>
      <c r="J4849" t="s">
        <v>35</v>
      </c>
      <c r="K4849">
        <v>99213</v>
      </c>
      <c r="O4849">
        <v>1</v>
      </c>
      <c r="P4849">
        <v>171.08</v>
      </c>
      <c r="Q4849">
        <v>131.6</v>
      </c>
      <c r="R4849">
        <v>105.28</v>
      </c>
      <c r="S4849">
        <v>26.32</v>
      </c>
      <c r="T4849" t="s">
        <v>30</v>
      </c>
      <c r="X4849" t="s">
        <v>43</v>
      </c>
      <c r="Y4849" t="s">
        <v>44</v>
      </c>
      <c r="Z4849" t="s">
        <v>36</v>
      </c>
      <c r="AA4849" t="str">
        <f>IFERROR(_xlfn.XLOOKUP($J4849,avoidable_ed_reference!$A$2:$A$13,avoidable_ed_reference!$C$2:$C$13),"Not Classified")</f>
        <v>Avoidable</v>
      </c>
      <c r="AB4849" t="str">
        <f>IFERROR(_xlfn.XLOOKUP($B4849,enrollment!$A$2:$A$801,enrollment!$I$2:$I$801),"")</f>
        <v>KY</v>
      </c>
      <c r="AC4849">
        <f>IFERROR(_xlfn.XLOOKUP($B4849,enrollment!$A$2:$A$801,enrollment!$L$2:$L$801),"")</f>
        <v>76</v>
      </c>
      <c r="AD4849" t="str" cm="1">
        <f t="array" ref="AD4849">_xlfn.IFS(AC4849="","Unknown",AC4849&lt;18,"0-17",AC4849&lt;35,"18-34",AC4849&lt;50,"35-49",AC4849&lt;65,"50-64",TRUE,"65+")</f>
        <v>65+</v>
      </c>
      <c r="AE4849">
        <f>IFERROR(_xlfn.XLOOKUP($B4849,enrollment!$A$2:$A$801,enrollment!$O$2:$O$801),"")</f>
        <v>3456789012</v>
      </c>
      <c r="AF4849">
        <f>IFERROR(_xlfn.XLOOKUP($AE4849,providers!$B$2:$B$11,providers!$Q$2:$Q$11),"")</f>
        <v>4</v>
      </c>
      <c r="AG4849" s="1">
        <f t="shared" si="75"/>
        <v>45597</v>
      </c>
    </row>
    <row r="4850" spans="1:33" x14ac:dyDescent="0.25">
      <c r="A4850" t="s">
        <v>5582</v>
      </c>
      <c r="B4850" t="s">
        <v>5577</v>
      </c>
      <c r="C4850">
        <v>3456789012</v>
      </c>
      <c r="D4850">
        <v>3456789012</v>
      </c>
      <c r="E4850" s="1">
        <v>45555</v>
      </c>
      <c r="F4850" s="1">
        <v>45555</v>
      </c>
      <c r="G4850" s="1">
        <v>45581</v>
      </c>
      <c r="H4850" t="s">
        <v>28</v>
      </c>
      <c r="I4850">
        <v>11</v>
      </c>
      <c r="J4850" t="s">
        <v>35</v>
      </c>
      <c r="K4850">
        <v>99213</v>
      </c>
      <c r="O4850">
        <v>1</v>
      </c>
      <c r="P4850">
        <v>202.58</v>
      </c>
      <c r="Q4850">
        <v>150.06</v>
      </c>
      <c r="R4850">
        <v>120.05</v>
      </c>
      <c r="S4850">
        <v>30.01</v>
      </c>
      <c r="T4850" t="s">
        <v>30</v>
      </c>
      <c r="X4850" t="s">
        <v>43</v>
      </c>
      <c r="Y4850" t="s">
        <v>44</v>
      </c>
      <c r="Z4850" t="s">
        <v>39</v>
      </c>
      <c r="AA4850" t="str">
        <f>IFERROR(_xlfn.XLOOKUP($J4850,avoidable_ed_reference!$A$2:$A$13,avoidable_ed_reference!$C$2:$C$13),"Not Classified")</f>
        <v>Avoidable</v>
      </c>
      <c r="AB4850" t="str">
        <f>IFERROR(_xlfn.XLOOKUP($B4850,enrollment!$A$2:$A$801,enrollment!$I$2:$I$801),"")</f>
        <v>KY</v>
      </c>
      <c r="AC4850">
        <f>IFERROR(_xlfn.XLOOKUP($B4850,enrollment!$A$2:$A$801,enrollment!$L$2:$L$801),"")</f>
        <v>76</v>
      </c>
      <c r="AD4850" t="str" cm="1">
        <f t="array" ref="AD4850">_xlfn.IFS(AC4850="","Unknown",AC4850&lt;18,"0-17",AC4850&lt;35,"18-34",AC4850&lt;50,"35-49",AC4850&lt;65,"50-64",TRUE,"65+")</f>
        <v>65+</v>
      </c>
      <c r="AE4850">
        <f>IFERROR(_xlfn.XLOOKUP($B4850,enrollment!$A$2:$A$801,enrollment!$O$2:$O$801),"")</f>
        <v>3456789012</v>
      </c>
      <c r="AF4850">
        <f>IFERROR(_xlfn.XLOOKUP($AE4850,providers!$B$2:$B$11,providers!$Q$2:$Q$11),"")</f>
        <v>4</v>
      </c>
      <c r="AG4850" s="1">
        <f t="shared" si="75"/>
        <v>45536</v>
      </c>
    </row>
    <row r="4851" spans="1:33" x14ac:dyDescent="0.25">
      <c r="A4851" t="s">
        <v>5583</v>
      </c>
      <c r="B4851" t="s">
        <v>5577</v>
      </c>
      <c r="C4851">
        <v>3456789012</v>
      </c>
      <c r="D4851">
        <v>3456789012</v>
      </c>
      <c r="E4851" s="1">
        <v>45495</v>
      </c>
      <c r="F4851" s="1">
        <v>45495</v>
      </c>
      <c r="G4851" s="1">
        <v>45528</v>
      </c>
      <c r="H4851" t="s">
        <v>28</v>
      </c>
      <c r="I4851">
        <v>11</v>
      </c>
      <c r="J4851" t="s">
        <v>47</v>
      </c>
      <c r="K4851">
        <v>99213</v>
      </c>
      <c r="O4851">
        <v>1</v>
      </c>
      <c r="P4851">
        <v>181.93</v>
      </c>
      <c r="Q4851">
        <v>134.76</v>
      </c>
      <c r="R4851">
        <v>107.81</v>
      </c>
      <c r="S4851">
        <v>26.95</v>
      </c>
      <c r="T4851" t="s">
        <v>30</v>
      </c>
      <c r="X4851" t="s">
        <v>43</v>
      </c>
      <c r="Y4851" t="s">
        <v>44</v>
      </c>
      <c r="Z4851" t="s">
        <v>39</v>
      </c>
      <c r="AA4851" t="str">
        <f>IFERROR(_xlfn.XLOOKUP($J4851,avoidable_ed_reference!$A$2:$A$13,avoidable_ed_reference!$C$2:$C$13),"Not Classified")</f>
        <v>Not Classified</v>
      </c>
      <c r="AB4851" t="str">
        <f>IFERROR(_xlfn.XLOOKUP($B4851,enrollment!$A$2:$A$801,enrollment!$I$2:$I$801),"")</f>
        <v>KY</v>
      </c>
      <c r="AC4851">
        <f>IFERROR(_xlfn.XLOOKUP($B4851,enrollment!$A$2:$A$801,enrollment!$L$2:$L$801),"")</f>
        <v>76</v>
      </c>
      <c r="AD4851" t="str" cm="1">
        <f t="array" ref="AD4851">_xlfn.IFS(AC4851="","Unknown",AC4851&lt;18,"0-17",AC4851&lt;35,"18-34",AC4851&lt;50,"35-49",AC4851&lt;65,"50-64",TRUE,"65+")</f>
        <v>65+</v>
      </c>
      <c r="AE4851">
        <f>IFERROR(_xlfn.XLOOKUP($B4851,enrollment!$A$2:$A$801,enrollment!$O$2:$O$801),"")</f>
        <v>3456789012</v>
      </c>
      <c r="AF4851">
        <f>IFERROR(_xlfn.XLOOKUP($AE4851,providers!$B$2:$B$11,providers!$Q$2:$Q$11),"")</f>
        <v>4</v>
      </c>
      <c r="AG4851" s="1">
        <f t="shared" si="75"/>
        <v>45474</v>
      </c>
    </row>
    <row r="4852" spans="1:33" x14ac:dyDescent="0.25">
      <c r="A4852" t="s">
        <v>5584</v>
      </c>
      <c r="B4852" t="s">
        <v>5585</v>
      </c>
      <c r="C4852">
        <v>2233445566</v>
      </c>
      <c r="D4852">
        <v>2233445566</v>
      </c>
      <c r="E4852" s="1">
        <v>45487</v>
      </c>
      <c r="F4852" s="1">
        <v>45487</v>
      </c>
      <c r="G4852" s="1">
        <v>45503</v>
      </c>
      <c r="H4852" t="s">
        <v>59</v>
      </c>
      <c r="J4852" t="s">
        <v>60</v>
      </c>
      <c r="L4852" s="2" t="s">
        <v>82</v>
      </c>
      <c r="M4852" t="s">
        <v>83</v>
      </c>
      <c r="N4852" t="s">
        <v>84</v>
      </c>
      <c r="O4852">
        <v>1</v>
      </c>
      <c r="P4852">
        <v>789.76</v>
      </c>
      <c r="Q4852">
        <v>717.96</v>
      </c>
      <c r="R4852">
        <v>574.37</v>
      </c>
      <c r="S4852">
        <v>143.59</v>
      </c>
      <c r="T4852" t="s">
        <v>30</v>
      </c>
      <c r="X4852" t="s">
        <v>43</v>
      </c>
      <c r="Y4852" t="s">
        <v>44</v>
      </c>
      <c r="Z4852" t="s">
        <v>64</v>
      </c>
      <c r="AA4852" t="str">
        <f>IFERROR(_xlfn.XLOOKUP($J4852,avoidable_ed_reference!$A$2:$A$13,avoidable_ed_reference!$C$2:$C$13),"Not Classified")</f>
        <v>Not Classified</v>
      </c>
      <c r="AB4852" t="str">
        <f>IFERROR(_xlfn.XLOOKUP($B4852,enrollment!$A$2:$A$801,enrollment!$I$2:$I$801),"")</f>
        <v>TN</v>
      </c>
      <c r="AC4852">
        <f>IFERROR(_xlfn.XLOOKUP($B4852,enrollment!$A$2:$A$801,enrollment!$L$2:$L$801),"")</f>
        <v>82</v>
      </c>
      <c r="AD4852" t="str" cm="1">
        <f t="array" ref="AD4852">_xlfn.IFS(AC4852="","Unknown",AC4852&lt;18,"0-17",AC4852&lt;35,"18-34",AC4852&lt;50,"35-49",AC4852&lt;65,"50-64",TRUE,"65+")</f>
        <v>65+</v>
      </c>
      <c r="AE4852">
        <f>IFERROR(_xlfn.XLOOKUP($B4852,enrollment!$A$2:$A$801,enrollment!$O$2:$O$801),"")</f>
        <v>5678901234</v>
      </c>
      <c r="AF4852">
        <f>IFERROR(_xlfn.XLOOKUP($AE4852,providers!$B$2:$B$11,providers!$Q$2:$Q$11),"")</f>
        <v>3.8</v>
      </c>
      <c r="AG4852" s="1">
        <f t="shared" si="75"/>
        <v>45474</v>
      </c>
    </row>
    <row r="4853" spans="1:33" x14ac:dyDescent="0.25">
      <c r="A4853" t="s">
        <v>5586</v>
      </c>
      <c r="B4853" t="s">
        <v>5585</v>
      </c>
      <c r="C4853">
        <v>5678901234</v>
      </c>
      <c r="D4853">
        <v>5678901234</v>
      </c>
      <c r="E4853" s="1">
        <v>45409</v>
      </c>
      <c r="F4853" s="1">
        <v>45409</v>
      </c>
      <c r="G4853" s="1">
        <v>45429</v>
      </c>
      <c r="H4853" t="s">
        <v>28</v>
      </c>
      <c r="I4853">
        <v>20</v>
      </c>
      <c r="J4853" t="s">
        <v>35</v>
      </c>
      <c r="K4853">
        <v>99213</v>
      </c>
      <c r="O4853">
        <v>1</v>
      </c>
      <c r="P4853">
        <v>176.81</v>
      </c>
      <c r="Q4853">
        <v>136.01</v>
      </c>
      <c r="R4853">
        <v>108.81</v>
      </c>
      <c r="S4853">
        <v>27.2</v>
      </c>
      <c r="T4853" t="s">
        <v>30</v>
      </c>
      <c r="X4853" t="s">
        <v>43</v>
      </c>
      <c r="Y4853" t="s">
        <v>44</v>
      </c>
      <c r="Z4853" t="s">
        <v>36</v>
      </c>
      <c r="AA4853" t="str">
        <f>IFERROR(_xlfn.XLOOKUP($J4853,avoidable_ed_reference!$A$2:$A$13,avoidable_ed_reference!$C$2:$C$13),"Not Classified")</f>
        <v>Avoidable</v>
      </c>
      <c r="AB4853" t="str">
        <f>IFERROR(_xlfn.XLOOKUP($B4853,enrollment!$A$2:$A$801,enrollment!$I$2:$I$801),"")</f>
        <v>TN</v>
      </c>
      <c r="AC4853">
        <f>IFERROR(_xlfn.XLOOKUP($B4853,enrollment!$A$2:$A$801,enrollment!$L$2:$L$801),"")</f>
        <v>82</v>
      </c>
      <c r="AD4853" t="str" cm="1">
        <f t="array" ref="AD4853">_xlfn.IFS(AC4853="","Unknown",AC4853&lt;18,"0-17",AC4853&lt;35,"18-34",AC4853&lt;50,"35-49",AC4853&lt;65,"50-64",TRUE,"65+")</f>
        <v>65+</v>
      </c>
      <c r="AE4853">
        <f>IFERROR(_xlfn.XLOOKUP($B4853,enrollment!$A$2:$A$801,enrollment!$O$2:$O$801),"")</f>
        <v>5678901234</v>
      </c>
      <c r="AF4853">
        <f>IFERROR(_xlfn.XLOOKUP($AE4853,providers!$B$2:$B$11,providers!$Q$2:$Q$11),"")</f>
        <v>3.8</v>
      </c>
      <c r="AG4853" s="1">
        <f t="shared" si="75"/>
        <v>45383</v>
      </c>
    </row>
    <row r="4854" spans="1:33" x14ac:dyDescent="0.25">
      <c r="A4854" t="s">
        <v>5587</v>
      </c>
      <c r="B4854" t="s">
        <v>5585</v>
      </c>
      <c r="C4854">
        <v>5678901234</v>
      </c>
      <c r="D4854">
        <v>5678901234</v>
      </c>
      <c r="E4854" s="1">
        <v>45348</v>
      </c>
      <c r="F4854" s="1">
        <v>45348</v>
      </c>
      <c r="G4854" s="1">
        <v>45369</v>
      </c>
      <c r="H4854" t="s">
        <v>28</v>
      </c>
      <c r="I4854">
        <v>11</v>
      </c>
      <c r="J4854" t="s">
        <v>38</v>
      </c>
      <c r="K4854">
        <v>99213</v>
      </c>
      <c r="O4854">
        <v>1</v>
      </c>
      <c r="P4854">
        <v>227.41</v>
      </c>
      <c r="Q4854">
        <v>168.45</v>
      </c>
      <c r="R4854">
        <v>134.76</v>
      </c>
      <c r="S4854">
        <v>33.69</v>
      </c>
      <c r="T4854" t="s">
        <v>30</v>
      </c>
      <c r="X4854" t="s">
        <v>43</v>
      </c>
      <c r="Y4854" t="s">
        <v>44</v>
      </c>
      <c r="Z4854" t="s">
        <v>39</v>
      </c>
      <c r="AA4854" t="str">
        <f>IFERROR(_xlfn.XLOOKUP($J4854,avoidable_ed_reference!$A$2:$A$13,avoidable_ed_reference!$C$2:$C$13),"Not Classified")</f>
        <v>Not Classified</v>
      </c>
      <c r="AB4854" t="str">
        <f>IFERROR(_xlfn.XLOOKUP($B4854,enrollment!$A$2:$A$801,enrollment!$I$2:$I$801),"")</f>
        <v>TN</v>
      </c>
      <c r="AC4854">
        <f>IFERROR(_xlfn.XLOOKUP($B4854,enrollment!$A$2:$A$801,enrollment!$L$2:$L$801),"")</f>
        <v>82</v>
      </c>
      <c r="AD4854" t="str" cm="1">
        <f t="array" ref="AD4854">_xlfn.IFS(AC4854="","Unknown",AC4854&lt;18,"0-17",AC4854&lt;35,"18-34",AC4854&lt;50,"35-49",AC4854&lt;65,"50-64",TRUE,"65+")</f>
        <v>65+</v>
      </c>
      <c r="AE4854">
        <f>IFERROR(_xlfn.XLOOKUP($B4854,enrollment!$A$2:$A$801,enrollment!$O$2:$O$801),"")</f>
        <v>5678901234</v>
      </c>
      <c r="AF4854">
        <f>IFERROR(_xlfn.XLOOKUP($AE4854,providers!$B$2:$B$11,providers!$Q$2:$Q$11),"")</f>
        <v>3.8</v>
      </c>
      <c r="AG4854" s="1">
        <f t="shared" si="75"/>
        <v>45323</v>
      </c>
    </row>
    <row r="4855" spans="1:33" x14ac:dyDescent="0.25">
      <c r="A4855" t="s">
        <v>5588</v>
      </c>
      <c r="B4855" t="s">
        <v>5585</v>
      </c>
      <c r="C4855">
        <v>5678901234</v>
      </c>
      <c r="D4855">
        <v>5678901234</v>
      </c>
      <c r="E4855" s="1">
        <v>45333</v>
      </c>
      <c r="F4855" s="1">
        <v>45333</v>
      </c>
      <c r="G4855" s="1">
        <v>45356</v>
      </c>
      <c r="H4855" t="s">
        <v>28</v>
      </c>
      <c r="I4855">
        <v>20</v>
      </c>
      <c r="J4855" t="s">
        <v>35</v>
      </c>
      <c r="K4855">
        <v>99213</v>
      </c>
      <c r="O4855">
        <v>1</v>
      </c>
      <c r="P4855">
        <v>191.85</v>
      </c>
      <c r="Q4855">
        <v>147.58000000000001</v>
      </c>
      <c r="R4855">
        <v>118.06</v>
      </c>
      <c r="S4855">
        <v>29.52</v>
      </c>
      <c r="T4855" t="s">
        <v>30</v>
      </c>
      <c r="X4855" t="s">
        <v>43</v>
      </c>
      <c r="Y4855" t="s">
        <v>44</v>
      </c>
      <c r="Z4855" t="s">
        <v>36</v>
      </c>
      <c r="AA4855" t="str">
        <f>IFERROR(_xlfn.XLOOKUP($J4855,avoidable_ed_reference!$A$2:$A$13,avoidable_ed_reference!$C$2:$C$13),"Not Classified")</f>
        <v>Avoidable</v>
      </c>
      <c r="AB4855" t="str">
        <f>IFERROR(_xlfn.XLOOKUP($B4855,enrollment!$A$2:$A$801,enrollment!$I$2:$I$801),"")</f>
        <v>TN</v>
      </c>
      <c r="AC4855">
        <f>IFERROR(_xlfn.XLOOKUP($B4855,enrollment!$A$2:$A$801,enrollment!$L$2:$L$801),"")</f>
        <v>82</v>
      </c>
      <c r="AD4855" t="str" cm="1">
        <f t="array" ref="AD4855">_xlfn.IFS(AC4855="","Unknown",AC4855&lt;18,"0-17",AC4855&lt;35,"18-34",AC4855&lt;50,"35-49",AC4855&lt;65,"50-64",TRUE,"65+")</f>
        <v>65+</v>
      </c>
      <c r="AE4855">
        <f>IFERROR(_xlfn.XLOOKUP($B4855,enrollment!$A$2:$A$801,enrollment!$O$2:$O$801),"")</f>
        <v>5678901234</v>
      </c>
      <c r="AF4855">
        <f>IFERROR(_xlfn.XLOOKUP($AE4855,providers!$B$2:$B$11,providers!$Q$2:$Q$11),"")</f>
        <v>3.8</v>
      </c>
      <c r="AG4855" s="1">
        <f t="shared" si="75"/>
        <v>45323</v>
      </c>
    </row>
    <row r="4856" spans="1:33" x14ac:dyDescent="0.25">
      <c r="A4856" t="s">
        <v>5589</v>
      </c>
      <c r="B4856" t="s">
        <v>5585</v>
      </c>
      <c r="C4856">
        <v>5678901234</v>
      </c>
      <c r="D4856">
        <v>5678901234</v>
      </c>
      <c r="E4856" s="1">
        <v>45329</v>
      </c>
      <c r="F4856" s="1">
        <v>45329</v>
      </c>
      <c r="G4856" s="1">
        <v>45348</v>
      </c>
      <c r="H4856" t="s">
        <v>28</v>
      </c>
      <c r="I4856">
        <v>11</v>
      </c>
      <c r="J4856" t="s">
        <v>38</v>
      </c>
      <c r="K4856">
        <v>99213</v>
      </c>
      <c r="O4856">
        <v>1</v>
      </c>
      <c r="P4856">
        <v>199.96</v>
      </c>
      <c r="Q4856">
        <v>148.12</v>
      </c>
      <c r="R4856">
        <v>118.5</v>
      </c>
      <c r="S4856">
        <v>29.62</v>
      </c>
      <c r="T4856" t="s">
        <v>30</v>
      </c>
      <c r="X4856" t="s">
        <v>43</v>
      </c>
      <c r="Y4856" t="s">
        <v>44</v>
      </c>
      <c r="Z4856" t="s">
        <v>39</v>
      </c>
      <c r="AA4856" t="str">
        <f>IFERROR(_xlfn.XLOOKUP($J4856,avoidable_ed_reference!$A$2:$A$13,avoidable_ed_reference!$C$2:$C$13),"Not Classified")</f>
        <v>Not Classified</v>
      </c>
      <c r="AB4856" t="str">
        <f>IFERROR(_xlfn.XLOOKUP($B4856,enrollment!$A$2:$A$801,enrollment!$I$2:$I$801),"")</f>
        <v>TN</v>
      </c>
      <c r="AC4856">
        <f>IFERROR(_xlfn.XLOOKUP($B4856,enrollment!$A$2:$A$801,enrollment!$L$2:$L$801),"")</f>
        <v>82</v>
      </c>
      <c r="AD4856" t="str" cm="1">
        <f t="array" ref="AD4856">_xlfn.IFS(AC4856="","Unknown",AC4856&lt;18,"0-17",AC4856&lt;35,"18-34",AC4856&lt;50,"35-49",AC4856&lt;65,"50-64",TRUE,"65+")</f>
        <v>65+</v>
      </c>
      <c r="AE4856">
        <f>IFERROR(_xlfn.XLOOKUP($B4856,enrollment!$A$2:$A$801,enrollment!$O$2:$O$801),"")</f>
        <v>5678901234</v>
      </c>
      <c r="AF4856">
        <f>IFERROR(_xlfn.XLOOKUP($AE4856,providers!$B$2:$B$11,providers!$Q$2:$Q$11),"")</f>
        <v>3.8</v>
      </c>
      <c r="AG4856" s="1">
        <f t="shared" si="75"/>
        <v>45323</v>
      </c>
    </row>
    <row r="4857" spans="1:33" x14ac:dyDescent="0.25">
      <c r="A4857" t="s">
        <v>5590</v>
      </c>
      <c r="B4857" t="s">
        <v>5585</v>
      </c>
      <c r="C4857">
        <v>9012345678</v>
      </c>
      <c r="D4857">
        <v>9012345678</v>
      </c>
      <c r="E4857" s="1">
        <v>45308</v>
      </c>
      <c r="F4857" s="1">
        <v>45308</v>
      </c>
      <c r="G4857" s="1">
        <v>45334</v>
      </c>
      <c r="H4857" t="s">
        <v>59</v>
      </c>
      <c r="J4857" t="s">
        <v>47</v>
      </c>
      <c r="L4857" s="2" t="s">
        <v>151</v>
      </c>
      <c r="M4857" t="s">
        <v>152</v>
      </c>
      <c r="N4857" t="s">
        <v>153</v>
      </c>
      <c r="O4857">
        <v>1</v>
      </c>
      <c r="P4857">
        <v>1168.05</v>
      </c>
      <c r="Q4857">
        <v>1061.8599999999999</v>
      </c>
      <c r="R4857">
        <v>849.49</v>
      </c>
      <c r="S4857">
        <v>212.37</v>
      </c>
      <c r="T4857" t="s">
        <v>30</v>
      </c>
      <c r="X4857" t="s">
        <v>43</v>
      </c>
      <c r="Y4857" t="s">
        <v>44</v>
      </c>
      <c r="Z4857" t="s">
        <v>64</v>
      </c>
      <c r="AA4857" t="str">
        <f>IFERROR(_xlfn.XLOOKUP($J4857,avoidable_ed_reference!$A$2:$A$13,avoidable_ed_reference!$C$2:$C$13),"Not Classified")</f>
        <v>Not Classified</v>
      </c>
      <c r="AB4857" t="str">
        <f>IFERROR(_xlfn.XLOOKUP($B4857,enrollment!$A$2:$A$801,enrollment!$I$2:$I$801),"")</f>
        <v>TN</v>
      </c>
      <c r="AC4857">
        <f>IFERROR(_xlfn.XLOOKUP($B4857,enrollment!$A$2:$A$801,enrollment!$L$2:$L$801),"")</f>
        <v>82</v>
      </c>
      <c r="AD4857" t="str" cm="1">
        <f t="array" ref="AD4857">_xlfn.IFS(AC4857="","Unknown",AC4857&lt;18,"0-17",AC4857&lt;35,"18-34",AC4857&lt;50,"35-49",AC4857&lt;65,"50-64",TRUE,"65+")</f>
        <v>65+</v>
      </c>
      <c r="AE4857">
        <f>IFERROR(_xlfn.XLOOKUP($B4857,enrollment!$A$2:$A$801,enrollment!$O$2:$O$801),"")</f>
        <v>5678901234</v>
      </c>
      <c r="AF4857">
        <f>IFERROR(_xlfn.XLOOKUP($AE4857,providers!$B$2:$B$11,providers!$Q$2:$Q$11),"")</f>
        <v>3.8</v>
      </c>
      <c r="AG4857" s="1">
        <f t="shared" si="75"/>
        <v>45292</v>
      </c>
    </row>
    <row r="4858" spans="1:33" x14ac:dyDescent="0.25">
      <c r="A4858" t="s">
        <v>5591</v>
      </c>
      <c r="B4858" t="s">
        <v>5585</v>
      </c>
      <c r="C4858">
        <v>3456789012</v>
      </c>
      <c r="D4858">
        <v>3456789012</v>
      </c>
      <c r="E4858" s="1">
        <v>45328</v>
      </c>
      <c r="F4858" s="1">
        <v>45328</v>
      </c>
      <c r="G4858" s="1">
        <v>45351</v>
      </c>
      <c r="H4858" t="s">
        <v>67</v>
      </c>
      <c r="I4858">
        <v>21</v>
      </c>
      <c r="J4858" t="s">
        <v>80</v>
      </c>
      <c r="K4858">
        <v>99223</v>
      </c>
      <c r="O4858">
        <v>1</v>
      </c>
      <c r="P4858">
        <v>30782.5</v>
      </c>
      <c r="Q4858">
        <v>19859.68</v>
      </c>
      <c r="R4858">
        <v>15887.74</v>
      </c>
      <c r="S4858">
        <v>3971.94</v>
      </c>
      <c r="T4858" t="s">
        <v>30</v>
      </c>
      <c r="V4858">
        <v>1</v>
      </c>
      <c r="W4858" s="2" t="s">
        <v>68</v>
      </c>
      <c r="X4858" t="s">
        <v>43</v>
      </c>
      <c r="Y4858" t="s">
        <v>44</v>
      </c>
      <c r="Z4858" t="s">
        <v>69</v>
      </c>
      <c r="AA4858" t="str">
        <f>IFERROR(_xlfn.XLOOKUP($J4858,avoidable_ed_reference!$A$2:$A$13,avoidable_ed_reference!$C$2:$C$13),"Not Classified")</f>
        <v>Non-Avoidable</v>
      </c>
      <c r="AB4858" t="str">
        <f>IFERROR(_xlfn.XLOOKUP($B4858,enrollment!$A$2:$A$801,enrollment!$I$2:$I$801),"")</f>
        <v>TN</v>
      </c>
      <c r="AC4858">
        <f>IFERROR(_xlfn.XLOOKUP($B4858,enrollment!$A$2:$A$801,enrollment!$L$2:$L$801),"")</f>
        <v>82</v>
      </c>
      <c r="AD4858" t="str" cm="1">
        <f t="array" ref="AD4858">_xlfn.IFS(AC4858="","Unknown",AC4858&lt;18,"0-17",AC4858&lt;35,"18-34",AC4858&lt;50,"35-49",AC4858&lt;65,"50-64",TRUE,"65+")</f>
        <v>65+</v>
      </c>
      <c r="AE4858">
        <f>IFERROR(_xlfn.XLOOKUP($B4858,enrollment!$A$2:$A$801,enrollment!$O$2:$O$801),"")</f>
        <v>5678901234</v>
      </c>
      <c r="AF4858">
        <f>IFERROR(_xlfn.XLOOKUP($AE4858,providers!$B$2:$B$11,providers!$Q$2:$Q$11),"")</f>
        <v>3.8</v>
      </c>
      <c r="AG4858" s="1">
        <f t="shared" si="75"/>
        <v>45323</v>
      </c>
    </row>
    <row r="4859" spans="1:33" x14ac:dyDescent="0.25">
      <c r="A4859" t="s">
        <v>5592</v>
      </c>
      <c r="B4859" t="s">
        <v>5585</v>
      </c>
      <c r="C4859">
        <v>3456789012</v>
      </c>
      <c r="D4859">
        <v>3456789012</v>
      </c>
      <c r="E4859" s="1">
        <v>45590</v>
      </c>
      <c r="F4859" s="1">
        <v>45590</v>
      </c>
      <c r="G4859" s="1">
        <v>45608</v>
      </c>
      <c r="H4859" t="s">
        <v>59</v>
      </c>
      <c r="J4859" t="s">
        <v>47</v>
      </c>
      <c r="L4859" s="2" t="s">
        <v>151</v>
      </c>
      <c r="M4859" t="s">
        <v>152</v>
      </c>
      <c r="N4859" t="s">
        <v>153</v>
      </c>
      <c r="O4859">
        <v>1</v>
      </c>
      <c r="P4859">
        <v>1220.92</v>
      </c>
      <c r="Q4859">
        <v>1109.93</v>
      </c>
      <c r="R4859">
        <v>887.94</v>
      </c>
      <c r="S4859">
        <v>221.99</v>
      </c>
      <c r="T4859" t="s">
        <v>30</v>
      </c>
      <c r="X4859" t="s">
        <v>43</v>
      </c>
      <c r="Y4859" t="s">
        <v>44</v>
      </c>
      <c r="Z4859" t="s">
        <v>64</v>
      </c>
      <c r="AA4859" t="str">
        <f>IFERROR(_xlfn.XLOOKUP($J4859,avoidable_ed_reference!$A$2:$A$13,avoidable_ed_reference!$C$2:$C$13),"Not Classified")</f>
        <v>Not Classified</v>
      </c>
      <c r="AB4859" t="str">
        <f>IFERROR(_xlfn.XLOOKUP($B4859,enrollment!$A$2:$A$801,enrollment!$I$2:$I$801),"")</f>
        <v>TN</v>
      </c>
      <c r="AC4859">
        <f>IFERROR(_xlfn.XLOOKUP($B4859,enrollment!$A$2:$A$801,enrollment!$L$2:$L$801),"")</f>
        <v>82</v>
      </c>
      <c r="AD4859" t="str" cm="1">
        <f t="array" ref="AD4859">_xlfn.IFS(AC4859="","Unknown",AC4859&lt;18,"0-17",AC4859&lt;35,"18-34",AC4859&lt;50,"35-49",AC4859&lt;65,"50-64",TRUE,"65+")</f>
        <v>65+</v>
      </c>
      <c r="AE4859">
        <f>IFERROR(_xlfn.XLOOKUP($B4859,enrollment!$A$2:$A$801,enrollment!$O$2:$O$801),"")</f>
        <v>5678901234</v>
      </c>
      <c r="AF4859">
        <f>IFERROR(_xlfn.XLOOKUP($AE4859,providers!$B$2:$B$11,providers!$Q$2:$Q$11),"")</f>
        <v>3.8</v>
      </c>
      <c r="AG4859" s="1">
        <f t="shared" si="75"/>
        <v>45566</v>
      </c>
    </row>
    <row r="4860" spans="1:33" x14ac:dyDescent="0.25">
      <c r="A4860" t="s">
        <v>5593</v>
      </c>
      <c r="B4860" t="s">
        <v>5585</v>
      </c>
      <c r="C4860">
        <v>5678901234</v>
      </c>
      <c r="D4860">
        <v>5678901234</v>
      </c>
      <c r="E4860" s="1">
        <v>45601</v>
      </c>
      <c r="F4860" s="1">
        <v>45601</v>
      </c>
      <c r="G4860" s="1">
        <v>45631</v>
      </c>
      <c r="H4860" t="s">
        <v>28</v>
      </c>
      <c r="I4860">
        <v>20</v>
      </c>
      <c r="J4860" t="s">
        <v>35</v>
      </c>
      <c r="K4860">
        <v>99213</v>
      </c>
      <c r="O4860">
        <v>1</v>
      </c>
      <c r="P4860">
        <v>174.8</v>
      </c>
      <c r="Q4860">
        <v>134.46</v>
      </c>
      <c r="R4860">
        <v>107.57</v>
      </c>
      <c r="S4860">
        <v>26.89</v>
      </c>
      <c r="T4860" t="s">
        <v>30</v>
      </c>
      <c r="X4860" t="s">
        <v>43</v>
      </c>
      <c r="Y4860" t="s">
        <v>44</v>
      </c>
      <c r="Z4860" t="s">
        <v>36</v>
      </c>
      <c r="AA4860" t="str">
        <f>IFERROR(_xlfn.XLOOKUP($J4860,avoidable_ed_reference!$A$2:$A$13,avoidable_ed_reference!$C$2:$C$13),"Not Classified")</f>
        <v>Avoidable</v>
      </c>
      <c r="AB4860" t="str">
        <f>IFERROR(_xlfn.XLOOKUP($B4860,enrollment!$A$2:$A$801,enrollment!$I$2:$I$801),"")</f>
        <v>TN</v>
      </c>
      <c r="AC4860">
        <f>IFERROR(_xlfn.XLOOKUP($B4860,enrollment!$A$2:$A$801,enrollment!$L$2:$L$801),"")</f>
        <v>82</v>
      </c>
      <c r="AD4860" t="str" cm="1">
        <f t="array" ref="AD4860">_xlfn.IFS(AC4860="","Unknown",AC4860&lt;18,"0-17",AC4860&lt;35,"18-34",AC4860&lt;50,"35-49",AC4860&lt;65,"50-64",TRUE,"65+")</f>
        <v>65+</v>
      </c>
      <c r="AE4860">
        <f>IFERROR(_xlfn.XLOOKUP($B4860,enrollment!$A$2:$A$801,enrollment!$O$2:$O$801),"")</f>
        <v>5678901234</v>
      </c>
      <c r="AF4860">
        <f>IFERROR(_xlfn.XLOOKUP($AE4860,providers!$B$2:$B$11,providers!$Q$2:$Q$11),"")</f>
        <v>3.8</v>
      </c>
      <c r="AG4860" s="1">
        <f t="shared" si="75"/>
        <v>45597</v>
      </c>
    </row>
    <row r="4861" spans="1:33" x14ac:dyDescent="0.25">
      <c r="A4861" t="s">
        <v>5594</v>
      </c>
      <c r="B4861" t="s">
        <v>5585</v>
      </c>
      <c r="C4861">
        <v>5678901234</v>
      </c>
      <c r="D4861">
        <v>5678901234</v>
      </c>
      <c r="E4861" s="1">
        <v>45363</v>
      </c>
      <c r="F4861" s="1">
        <v>45363</v>
      </c>
      <c r="G4861" s="1">
        <v>45387</v>
      </c>
      <c r="H4861" t="s">
        <v>28</v>
      </c>
      <c r="I4861">
        <v>11</v>
      </c>
      <c r="J4861" t="s">
        <v>35</v>
      </c>
      <c r="K4861">
        <v>99213</v>
      </c>
      <c r="O4861">
        <v>1</v>
      </c>
      <c r="P4861">
        <v>202.04</v>
      </c>
      <c r="Q4861">
        <v>149.66</v>
      </c>
      <c r="R4861">
        <v>119.73</v>
      </c>
      <c r="S4861">
        <v>29.93</v>
      </c>
      <c r="T4861" t="s">
        <v>30</v>
      </c>
      <c r="X4861" t="s">
        <v>43</v>
      </c>
      <c r="Y4861" t="s">
        <v>44</v>
      </c>
      <c r="Z4861" t="s">
        <v>39</v>
      </c>
      <c r="AA4861" t="str">
        <f>IFERROR(_xlfn.XLOOKUP($J4861,avoidable_ed_reference!$A$2:$A$13,avoidable_ed_reference!$C$2:$C$13),"Not Classified")</f>
        <v>Avoidable</v>
      </c>
      <c r="AB4861" t="str">
        <f>IFERROR(_xlfn.XLOOKUP($B4861,enrollment!$A$2:$A$801,enrollment!$I$2:$I$801),"")</f>
        <v>TN</v>
      </c>
      <c r="AC4861">
        <f>IFERROR(_xlfn.XLOOKUP($B4861,enrollment!$A$2:$A$801,enrollment!$L$2:$L$801),"")</f>
        <v>82</v>
      </c>
      <c r="AD4861" t="str" cm="1">
        <f t="array" ref="AD4861">_xlfn.IFS(AC4861="","Unknown",AC4861&lt;18,"0-17",AC4861&lt;35,"18-34",AC4861&lt;50,"35-49",AC4861&lt;65,"50-64",TRUE,"65+")</f>
        <v>65+</v>
      </c>
      <c r="AE4861">
        <f>IFERROR(_xlfn.XLOOKUP($B4861,enrollment!$A$2:$A$801,enrollment!$O$2:$O$801),"")</f>
        <v>5678901234</v>
      </c>
      <c r="AF4861">
        <f>IFERROR(_xlfn.XLOOKUP($AE4861,providers!$B$2:$B$11,providers!$Q$2:$Q$11),"")</f>
        <v>3.8</v>
      </c>
      <c r="AG4861" s="1">
        <f t="shared" si="75"/>
        <v>45352</v>
      </c>
    </row>
    <row r="4862" spans="1:33" x14ac:dyDescent="0.25">
      <c r="A4862" t="s">
        <v>5595</v>
      </c>
      <c r="B4862" t="s">
        <v>5596</v>
      </c>
      <c r="C4862">
        <v>8901234567</v>
      </c>
      <c r="D4862">
        <v>8901234567</v>
      </c>
      <c r="E4862" s="1">
        <v>45436</v>
      </c>
      <c r="F4862" s="1">
        <v>45436</v>
      </c>
      <c r="G4862" s="1">
        <v>45455</v>
      </c>
      <c r="H4862" t="s">
        <v>28</v>
      </c>
      <c r="I4862">
        <v>23</v>
      </c>
      <c r="J4862" t="s">
        <v>129</v>
      </c>
      <c r="K4862">
        <v>99284</v>
      </c>
      <c r="O4862">
        <v>1</v>
      </c>
      <c r="P4862">
        <v>1608.14</v>
      </c>
      <c r="Q4862">
        <v>893.41</v>
      </c>
      <c r="R4862">
        <v>714.73</v>
      </c>
      <c r="S4862">
        <v>178.68</v>
      </c>
      <c r="T4862" t="s">
        <v>30</v>
      </c>
      <c r="X4862" t="s">
        <v>146</v>
      </c>
      <c r="Y4862" t="s">
        <v>147</v>
      </c>
      <c r="Z4862" t="s">
        <v>45</v>
      </c>
      <c r="AA4862" t="str">
        <f>IFERROR(_xlfn.XLOOKUP($J4862,avoidable_ed_reference!$A$2:$A$13,avoidable_ed_reference!$C$2:$C$13),"Not Classified")</f>
        <v>Potentially Avoidable</v>
      </c>
      <c r="AB4862" t="str">
        <f>IFERROR(_xlfn.XLOOKUP($B4862,enrollment!$A$2:$A$801,enrollment!$I$2:$I$801),"")</f>
        <v>GA</v>
      </c>
      <c r="AC4862">
        <f>IFERROR(_xlfn.XLOOKUP($B4862,enrollment!$A$2:$A$801,enrollment!$L$2:$L$801),"")</f>
        <v>67</v>
      </c>
      <c r="AD4862" t="str" cm="1">
        <f t="array" ref="AD4862">_xlfn.IFS(AC4862="","Unknown",AC4862&lt;18,"0-17",AC4862&lt;35,"18-34",AC4862&lt;50,"35-49",AC4862&lt;65,"50-64",TRUE,"65+")</f>
        <v>65+</v>
      </c>
      <c r="AE4862">
        <f>IFERROR(_xlfn.XLOOKUP($B4862,enrollment!$A$2:$A$801,enrollment!$O$2:$O$801),"")</f>
        <v>8901234567</v>
      </c>
      <c r="AF4862">
        <f>IFERROR(_xlfn.XLOOKUP($AE4862,providers!$B$2:$B$11,providers!$Q$2:$Q$11),"")</f>
        <v>3.7</v>
      </c>
      <c r="AG4862" s="1">
        <f t="shared" si="75"/>
        <v>45413</v>
      </c>
    </row>
    <row r="4863" spans="1:33" x14ac:dyDescent="0.25">
      <c r="A4863" t="s">
        <v>5597</v>
      </c>
      <c r="B4863" t="s">
        <v>5596</v>
      </c>
      <c r="C4863">
        <v>5678901234</v>
      </c>
      <c r="D4863">
        <v>5678901234</v>
      </c>
      <c r="E4863" s="1">
        <v>45483</v>
      </c>
      <c r="F4863" s="1">
        <v>45483</v>
      </c>
      <c r="G4863" s="1">
        <v>45518</v>
      </c>
      <c r="H4863" t="s">
        <v>28</v>
      </c>
      <c r="I4863">
        <v>20</v>
      </c>
      <c r="J4863" t="s">
        <v>35</v>
      </c>
      <c r="K4863">
        <v>99213</v>
      </c>
      <c r="O4863">
        <v>1</v>
      </c>
      <c r="P4863">
        <v>198.06</v>
      </c>
      <c r="Q4863">
        <v>152.35</v>
      </c>
      <c r="R4863">
        <v>121.88</v>
      </c>
      <c r="S4863">
        <v>30.47</v>
      </c>
      <c r="T4863" t="s">
        <v>30</v>
      </c>
      <c r="X4863" t="s">
        <v>146</v>
      </c>
      <c r="Y4863" t="s">
        <v>147</v>
      </c>
      <c r="Z4863" t="s">
        <v>36</v>
      </c>
      <c r="AA4863" t="str">
        <f>IFERROR(_xlfn.XLOOKUP($J4863,avoidable_ed_reference!$A$2:$A$13,avoidable_ed_reference!$C$2:$C$13),"Not Classified")</f>
        <v>Avoidable</v>
      </c>
      <c r="AB4863" t="str">
        <f>IFERROR(_xlfn.XLOOKUP($B4863,enrollment!$A$2:$A$801,enrollment!$I$2:$I$801),"")</f>
        <v>GA</v>
      </c>
      <c r="AC4863">
        <f>IFERROR(_xlfn.XLOOKUP($B4863,enrollment!$A$2:$A$801,enrollment!$L$2:$L$801),"")</f>
        <v>67</v>
      </c>
      <c r="AD4863" t="str" cm="1">
        <f t="array" ref="AD4863">_xlfn.IFS(AC4863="","Unknown",AC4863&lt;18,"0-17",AC4863&lt;35,"18-34",AC4863&lt;50,"35-49",AC4863&lt;65,"50-64",TRUE,"65+")</f>
        <v>65+</v>
      </c>
      <c r="AE4863">
        <f>IFERROR(_xlfn.XLOOKUP($B4863,enrollment!$A$2:$A$801,enrollment!$O$2:$O$801),"")</f>
        <v>8901234567</v>
      </c>
      <c r="AF4863">
        <f>IFERROR(_xlfn.XLOOKUP($AE4863,providers!$B$2:$B$11,providers!$Q$2:$Q$11),"")</f>
        <v>3.7</v>
      </c>
      <c r="AG4863" s="1">
        <f t="shared" si="75"/>
        <v>45474</v>
      </c>
    </row>
    <row r="4864" spans="1:33" x14ac:dyDescent="0.25">
      <c r="A4864" t="s">
        <v>5598</v>
      </c>
      <c r="B4864" t="s">
        <v>5596</v>
      </c>
      <c r="C4864">
        <v>8901234567</v>
      </c>
      <c r="D4864">
        <v>8901234567</v>
      </c>
      <c r="E4864" s="1">
        <v>45639</v>
      </c>
      <c r="F4864" s="1">
        <v>45639</v>
      </c>
      <c r="G4864" s="1">
        <v>45668</v>
      </c>
      <c r="H4864" t="s">
        <v>28</v>
      </c>
      <c r="I4864">
        <v>11</v>
      </c>
      <c r="J4864" t="s">
        <v>47</v>
      </c>
      <c r="K4864">
        <v>99213</v>
      </c>
      <c r="O4864">
        <v>1</v>
      </c>
      <c r="P4864">
        <v>212.13</v>
      </c>
      <c r="Q4864">
        <v>157.13</v>
      </c>
      <c r="R4864">
        <v>125.7</v>
      </c>
      <c r="S4864">
        <v>31.43</v>
      </c>
      <c r="T4864" t="s">
        <v>30</v>
      </c>
      <c r="X4864" t="s">
        <v>146</v>
      </c>
      <c r="Y4864" t="s">
        <v>147</v>
      </c>
      <c r="Z4864" t="s">
        <v>39</v>
      </c>
      <c r="AA4864" t="str">
        <f>IFERROR(_xlfn.XLOOKUP($J4864,avoidable_ed_reference!$A$2:$A$13,avoidable_ed_reference!$C$2:$C$13),"Not Classified")</f>
        <v>Not Classified</v>
      </c>
      <c r="AB4864" t="str">
        <f>IFERROR(_xlfn.XLOOKUP($B4864,enrollment!$A$2:$A$801,enrollment!$I$2:$I$801),"")</f>
        <v>GA</v>
      </c>
      <c r="AC4864">
        <f>IFERROR(_xlfn.XLOOKUP($B4864,enrollment!$A$2:$A$801,enrollment!$L$2:$L$801),"")</f>
        <v>67</v>
      </c>
      <c r="AD4864" t="str" cm="1">
        <f t="array" ref="AD4864">_xlfn.IFS(AC4864="","Unknown",AC4864&lt;18,"0-17",AC4864&lt;35,"18-34",AC4864&lt;50,"35-49",AC4864&lt;65,"50-64",TRUE,"65+")</f>
        <v>65+</v>
      </c>
      <c r="AE4864">
        <f>IFERROR(_xlfn.XLOOKUP($B4864,enrollment!$A$2:$A$801,enrollment!$O$2:$O$801),"")</f>
        <v>8901234567</v>
      </c>
      <c r="AF4864">
        <f>IFERROR(_xlfn.XLOOKUP($AE4864,providers!$B$2:$B$11,providers!$Q$2:$Q$11),"")</f>
        <v>3.7</v>
      </c>
      <c r="AG4864" s="1">
        <f t="shared" si="75"/>
        <v>45627</v>
      </c>
    </row>
    <row r="4865" spans="1:33" x14ac:dyDescent="0.25">
      <c r="A4865" t="s">
        <v>5599</v>
      </c>
      <c r="B4865" t="s">
        <v>5596</v>
      </c>
      <c r="C4865">
        <v>5678901234</v>
      </c>
      <c r="D4865">
        <v>5678901234</v>
      </c>
      <c r="E4865" s="1">
        <v>45495</v>
      </c>
      <c r="F4865" s="1">
        <v>45495</v>
      </c>
      <c r="G4865" s="1">
        <v>45529</v>
      </c>
      <c r="H4865" t="s">
        <v>28</v>
      </c>
      <c r="I4865">
        <v>20</v>
      </c>
      <c r="J4865" t="s">
        <v>35</v>
      </c>
      <c r="K4865">
        <v>99213</v>
      </c>
      <c r="O4865">
        <v>1</v>
      </c>
      <c r="P4865">
        <v>195.1</v>
      </c>
      <c r="Q4865">
        <v>150.08000000000001</v>
      </c>
      <c r="R4865">
        <v>120.06</v>
      </c>
      <c r="S4865">
        <v>30.02</v>
      </c>
      <c r="T4865" t="s">
        <v>30</v>
      </c>
      <c r="X4865" t="s">
        <v>146</v>
      </c>
      <c r="Y4865" t="s">
        <v>147</v>
      </c>
      <c r="Z4865" t="s">
        <v>36</v>
      </c>
      <c r="AA4865" t="str">
        <f>IFERROR(_xlfn.XLOOKUP($J4865,avoidable_ed_reference!$A$2:$A$13,avoidable_ed_reference!$C$2:$C$13),"Not Classified")</f>
        <v>Avoidable</v>
      </c>
      <c r="AB4865" t="str">
        <f>IFERROR(_xlfn.XLOOKUP($B4865,enrollment!$A$2:$A$801,enrollment!$I$2:$I$801),"")</f>
        <v>GA</v>
      </c>
      <c r="AC4865">
        <f>IFERROR(_xlfn.XLOOKUP($B4865,enrollment!$A$2:$A$801,enrollment!$L$2:$L$801),"")</f>
        <v>67</v>
      </c>
      <c r="AD4865" t="str" cm="1">
        <f t="array" ref="AD4865">_xlfn.IFS(AC4865="","Unknown",AC4865&lt;18,"0-17",AC4865&lt;35,"18-34",AC4865&lt;50,"35-49",AC4865&lt;65,"50-64",TRUE,"65+")</f>
        <v>65+</v>
      </c>
      <c r="AE4865">
        <f>IFERROR(_xlfn.XLOOKUP($B4865,enrollment!$A$2:$A$801,enrollment!$O$2:$O$801),"")</f>
        <v>8901234567</v>
      </c>
      <c r="AF4865">
        <f>IFERROR(_xlfn.XLOOKUP($AE4865,providers!$B$2:$B$11,providers!$Q$2:$Q$11),"")</f>
        <v>3.7</v>
      </c>
      <c r="AG4865" s="1">
        <f t="shared" si="75"/>
        <v>45474</v>
      </c>
    </row>
    <row r="4866" spans="1:33" x14ac:dyDescent="0.25">
      <c r="A4866" t="s">
        <v>5600</v>
      </c>
      <c r="B4866" t="s">
        <v>5596</v>
      </c>
      <c r="C4866">
        <v>2345678901</v>
      </c>
      <c r="D4866">
        <v>2345678901</v>
      </c>
      <c r="E4866" s="1">
        <v>45420</v>
      </c>
      <c r="F4866" s="1">
        <v>45420</v>
      </c>
      <c r="G4866" s="1">
        <v>45442</v>
      </c>
      <c r="H4866" t="s">
        <v>59</v>
      </c>
      <c r="J4866" t="s">
        <v>47</v>
      </c>
      <c r="L4866" s="2" t="s">
        <v>151</v>
      </c>
      <c r="M4866" t="s">
        <v>152</v>
      </c>
      <c r="N4866" t="s">
        <v>153</v>
      </c>
      <c r="O4866">
        <v>1</v>
      </c>
      <c r="P4866">
        <v>751.27</v>
      </c>
      <c r="Q4866">
        <v>682.97</v>
      </c>
      <c r="R4866">
        <v>546.38</v>
      </c>
      <c r="S4866">
        <v>136.59</v>
      </c>
      <c r="T4866" t="s">
        <v>30</v>
      </c>
      <c r="X4866" t="s">
        <v>146</v>
      </c>
      <c r="Y4866" t="s">
        <v>147</v>
      </c>
      <c r="Z4866" t="s">
        <v>64</v>
      </c>
      <c r="AA4866" t="str">
        <f>IFERROR(_xlfn.XLOOKUP($J4866,avoidable_ed_reference!$A$2:$A$13,avoidable_ed_reference!$C$2:$C$13),"Not Classified")</f>
        <v>Not Classified</v>
      </c>
      <c r="AB4866" t="str">
        <f>IFERROR(_xlfn.XLOOKUP($B4866,enrollment!$A$2:$A$801,enrollment!$I$2:$I$801),"")</f>
        <v>GA</v>
      </c>
      <c r="AC4866">
        <f>IFERROR(_xlfn.XLOOKUP($B4866,enrollment!$A$2:$A$801,enrollment!$L$2:$L$801),"")</f>
        <v>67</v>
      </c>
      <c r="AD4866" t="str" cm="1">
        <f t="array" ref="AD4866">_xlfn.IFS(AC4866="","Unknown",AC4866&lt;18,"0-17",AC4866&lt;35,"18-34",AC4866&lt;50,"35-49",AC4866&lt;65,"50-64",TRUE,"65+")</f>
        <v>65+</v>
      </c>
      <c r="AE4866">
        <f>IFERROR(_xlfn.XLOOKUP($B4866,enrollment!$A$2:$A$801,enrollment!$O$2:$O$801),"")</f>
        <v>8901234567</v>
      </c>
      <c r="AF4866">
        <f>IFERROR(_xlfn.XLOOKUP($AE4866,providers!$B$2:$B$11,providers!$Q$2:$Q$11),"")</f>
        <v>3.7</v>
      </c>
      <c r="AG4866" s="1">
        <f t="shared" si="75"/>
        <v>45413</v>
      </c>
    </row>
    <row r="4867" spans="1:33" x14ac:dyDescent="0.25">
      <c r="A4867" t="s">
        <v>5601</v>
      </c>
      <c r="B4867" t="s">
        <v>5596</v>
      </c>
      <c r="C4867">
        <v>9012345678</v>
      </c>
      <c r="D4867">
        <v>9012345678</v>
      </c>
      <c r="E4867" s="1">
        <v>45435</v>
      </c>
      <c r="F4867" s="1">
        <v>45435</v>
      </c>
      <c r="G4867" s="1">
        <v>45468</v>
      </c>
      <c r="H4867" t="s">
        <v>28</v>
      </c>
      <c r="I4867">
        <v>23</v>
      </c>
      <c r="J4867" t="s">
        <v>91</v>
      </c>
      <c r="K4867">
        <v>99284</v>
      </c>
      <c r="O4867">
        <v>1</v>
      </c>
      <c r="P4867">
        <v>2330.19</v>
      </c>
      <c r="Q4867">
        <v>1294.55</v>
      </c>
      <c r="R4867">
        <v>1035.6400000000001</v>
      </c>
      <c r="S4867">
        <v>258.91000000000003</v>
      </c>
      <c r="T4867" t="s">
        <v>30</v>
      </c>
      <c r="X4867" t="s">
        <v>146</v>
      </c>
      <c r="Y4867" t="s">
        <v>147</v>
      </c>
      <c r="Z4867" t="s">
        <v>45</v>
      </c>
      <c r="AA4867" t="str">
        <f>IFERROR(_xlfn.XLOOKUP($J4867,avoidable_ed_reference!$A$2:$A$13,avoidable_ed_reference!$C$2:$C$13),"Not Classified")</f>
        <v>Avoidable</v>
      </c>
      <c r="AB4867" t="str">
        <f>IFERROR(_xlfn.XLOOKUP($B4867,enrollment!$A$2:$A$801,enrollment!$I$2:$I$801),"")</f>
        <v>GA</v>
      </c>
      <c r="AC4867">
        <f>IFERROR(_xlfn.XLOOKUP($B4867,enrollment!$A$2:$A$801,enrollment!$L$2:$L$801),"")</f>
        <v>67</v>
      </c>
      <c r="AD4867" t="str" cm="1">
        <f t="array" ref="AD4867">_xlfn.IFS(AC4867="","Unknown",AC4867&lt;18,"0-17",AC4867&lt;35,"18-34",AC4867&lt;50,"35-49",AC4867&lt;65,"50-64",TRUE,"65+")</f>
        <v>65+</v>
      </c>
      <c r="AE4867">
        <f>IFERROR(_xlfn.XLOOKUP($B4867,enrollment!$A$2:$A$801,enrollment!$O$2:$O$801),"")</f>
        <v>8901234567</v>
      </c>
      <c r="AF4867">
        <f>IFERROR(_xlfn.XLOOKUP($AE4867,providers!$B$2:$B$11,providers!$Q$2:$Q$11),"")</f>
        <v>3.7</v>
      </c>
      <c r="AG4867" s="1">
        <f t="shared" ref="AG4867:AG4930" si="76">EOMONTH(E4867,-1)+1</f>
        <v>45413</v>
      </c>
    </row>
    <row r="4868" spans="1:33" x14ac:dyDescent="0.25">
      <c r="A4868" t="s">
        <v>5602</v>
      </c>
      <c r="B4868" t="s">
        <v>5596</v>
      </c>
      <c r="C4868">
        <v>8901234567</v>
      </c>
      <c r="D4868">
        <v>8901234567</v>
      </c>
      <c r="E4868" s="1">
        <v>45523</v>
      </c>
      <c r="F4868" s="1">
        <v>45523</v>
      </c>
      <c r="G4868" s="1">
        <v>45551</v>
      </c>
      <c r="H4868" t="s">
        <v>28</v>
      </c>
      <c r="I4868">
        <v>11</v>
      </c>
      <c r="J4868" t="s">
        <v>35</v>
      </c>
      <c r="K4868">
        <v>99213</v>
      </c>
      <c r="O4868">
        <v>1</v>
      </c>
      <c r="P4868">
        <v>213.46</v>
      </c>
      <c r="Q4868">
        <v>158.12</v>
      </c>
      <c r="R4868">
        <v>126.5</v>
      </c>
      <c r="S4868">
        <v>31.62</v>
      </c>
      <c r="T4868" t="s">
        <v>30</v>
      </c>
      <c r="X4868" t="s">
        <v>146</v>
      </c>
      <c r="Y4868" t="s">
        <v>147</v>
      </c>
      <c r="Z4868" t="s">
        <v>39</v>
      </c>
      <c r="AA4868" t="str">
        <f>IFERROR(_xlfn.XLOOKUP($J4868,avoidable_ed_reference!$A$2:$A$13,avoidable_ed_reference!$C$2:$C$13),"Not Classified")</f>
        <v>Avoidable</v>
      </c>
      <c r="AB4868" t="str">
        <f>IFERROR(_xlfn.XLOOKUP($B4868,enrollment!$A$2:$A$801,enrollment!$I$2:$I$801),"")</f>
        <v>GA</v>
      </c>
      <c r="AC4868">
        <f>IFERROR(_xlfn.XLOOKUP($B4868,enrollment!$A$2:$A$801,enrollment!$L$2:$L$801),"")</f>
        <v>67</v>
      </c>
      <c r="AD4868" t="str" cm="1">
        <f t="array" ref="AD4868">_xlfn.IFS(AC4868="","Unknown",AC4868&lt;18,"0-17",AC4868&lt;35,"18-34",AC4868&lt;50,"35-49",AC4868&lt;65,"50-64",TRUE,"65+")</f>
        <v>65+</v>
      </c>
      <c r="AE4868">
        <f>IFERROR(_xlfn.XLOOKUP($B4868,enrollment!$A$2:$A$801,enrollment!$O$2:$O$801),"")</f>
        <v>8901234567</v>
      </c>
      <c r="AF4868">
        <f>IFERROR(_xlfn.XLOOKUP($AE4868,providers!$B$2:$B$11,providers!$Q$2:$Q$11),"")</f>
        <v>3.7</v>
      </c>
      <c r="AG4868" s="1">
        <f t="shared" si="76"/>
        <v>45505</v>
      </c>
    </row>
    <row r="4869" spans="1:33" x14ac:dyDescent="0.25">
      <c r="A4869" t="s">
        <v>5603</v>
      </c>
      <c r="B4869" t="s">
        <v>5596</v>
      </c>
      <c r="C4869">
        <v>8901234567</v>
      </c>
      <c r="D4869">
        <v>8901234567</v>
      </c>
      <c r="E4869" s="1">
        <v>45576</v>
      </c>
      <c r="F4869" s="1">
        <v>45576</v>
      </c>
      <c r="G4869" s="1">
        <v>45604</v>
      </c>
      <c r="H4869" t="s">
        <v>28</v>
      </c>
      <c r="I4869">
        <v>22</v>
      </c>
      <c r="J4869" t="s">
        <v>29</v>
      </c>
      <c r="K4869">
        <v>90837</v>
      </c>
      <c r="O4869">
        <v>1</v>
      </c>
      <c r="P4869">
        <v>241.31</v>
      </c>
      <c r="Q4869">
        <v>178.75</v>
      </c>
      <c r="R4869">
        <v>143</v>
      </c>
      <c r="S4869">
        <v>35.75</v>
      </c>
      <c r="T4869" t="s">
        <v>30</v>
      </c>
      <c r="X4869" t="s">
        <v>146</v>
      </c>
      <c r="Y4869" t="s">
        <v>147</v>
      </c>
      <c r="Z4869" t="s">
        <v>33</v>
      </c>
      <c r="AA4869" t="str">
        <f>IFERROR(_xlfn.XLOOKUP($J4869,avoidable_ed_reference!$A$2:$A$13,avoidable_ed_reference!$C$2:$C$13),"Not Classified")</f>
        <v>Potentially Avoidable</v>
      </c>
      <c r="AB4869" t="str">
        <f>IFERROR(_xlfn.XLOOKUP($B4869,enrollment!$A$2:$A$801,enrollment!$I$2:$I$801),"")</f>
        <v>GA</v>
      </c>
      <c r="AC4869">
        <f>IFERROR(_xlfn.XLOOKUP($B4869,enrollment!$A$2:$A$801,enrollment!$L$2:$L$801),"")</f>
        <v>67</v>
      </c>
      <c r="AD4869" t="str" cm="1">
        <f t="array" ref="AD4869">_xlfn.IFS(AC4869="","Unknown",AC4869&lt;18,"0-17",AC4869&lt;35,"18-34",AC4869&lt;50,"35-49",AC4869&lt;65,"50-64",TRUE,"65+")</f>
        <v>65+</v>
      </c>
      <c r="AE4869">
        <f>IFERROR(_xlfn.XLOOKUP($B4869,enrollment!$A$2:$A$801,enrollment!$O$2:$O$801),"")</f>
        <v>8901234567</v>
      </c>
      <c r="AF4869">
        <f>IFERROR(_xlfn.XLOOKUP($AE4869,providers!$B$2:$B$11,providers!$Q$2:$Q$11),"")</f>
        <v>3.7</v>
      </c>
      <c r="AG4869" s="1">
        <f t="shared" si="76"/>
        <v>45566</v>
      </c>
    </row>
    <row r="4870" spans="1:33" x14ac:dyDescent="0.25">
      <c r="A4870" t="s">
        <v>5604</v>
      </c>
      <c r="B4870" t="s">
        <v>5596</v>
      </c>
      <c r="C4870">
        <v>8901234567</v>
      </c>
      <c r="D4870">
        <v>8901234567</v>
      </c>
      <c r="E4870" s="1">
        <v>45653</v>
      </c>
      <c r="F4870" s="1">
        <v>45653</v>
      </c>
      <c r="G4870" s="1">
        <v>45672</v>
      </c>
      <c r="H4870" t="s">
        <v>28</v>
      </c>
      <c r="I4870">
        <v>11</v>
      </c>
      <c r="J4870" t="s">
        <v>47</v>
      </c>
      <c r="K4870">
        <v>99213</v>
      </c>
      <c r="O4870">
        <v>1</v>
      </c>
      <c r="P4870">
        <v>226.34</v>
      </c>
      <c r="Q4870">
        <v>167.66</v>
      </c>
      <c r="R4870">
        <v>134.13</v>
      </c>
      <c r="S4870">
        <v>33.53</v>
      </c>
      <c r="T4870" t="s">
        <v>30</v>
      </c>
      <c r="X4870" t="s">
        <v>146</v>
      </c>
      <c r="Y4870" t="s">
        <v>147</v>
      </c>
      <c r="Z4870" t="s">
        <v>39</v>
      </c>
      <c r="AA4870" t="str">
        <f>IFERROR(_xlfn.XLOOKUP($J4870,avoidable_ed_reference!$A$2:$A$13,avoidable_ed_reference!$C$2:$C$13),"Not Classified")</f>
        <v>Not Classified</v>
      </c>
      <c r="AB4870" t="str">
        <f>IFERROR(_xlfn.XLOOKUP($B4870,enrollment!$A$2:$A$801,enrollment!$I$2:$I$801),"")</f>
        <v>GA</v>
      </c>
      <c r="AC4870">
        <f>IFERROR(_xlfn.XLOOKUP($B4870,enrollment!$A$2:$A$801,enrollment!$L$2:$L$801),"")</f>
        <v>67</v>
      </c>
      <c r="AD4870" t="str" cm="1">
        <f t="array" ref="AD4870">_xlfn.IFS(AC4870="","Unknown",AC4870&lt;18,"0-17",AC4870&lt;35,"18-34",AC4870&lt;50,"35-49",AC4870&lt;65,"50-64",TRUE,"65+")</f>
        <v>65+</v>
      </c>
      <c r="AE4870">
        <f>IFERROR(_xlfn.XLOOKUP($B4870,enrollment!$A$2:$A$801,enrollment!$O$2:$O$801),"")</f>
        <v>8901234567</v>
      </c>
      <c r="AF4870">
        <f>IFERROR(_xlfn.XLOOKUP($AE4870,providers!$B$2:$B$11,providers!$Q$2:$Q$11),"")</f>
        <v>3.7</v>
      </c>
      <c r="AG4870" s="1">
        <f t="shared" si="76"/>
        <v>45627</v>
      </c>
    </row>
    <row r="4871" spans="1:33" x14ac:dyDescent="0.25">
      <c r="A4871" t="s">
        <v>5605</v>
      </c>
      <c r="B4871" t="s">
        <v>5596</v>
      </c>
      <c r="C4871">
        <v>8901234567</v>
      </c>
      <c r="D4871">
        <v>8901234567</v>
      </c>
      <c r="E4871" s="1">
        <v>45609</v>
      </c>
      <c r="F4871" s="1">
        <v>45609</v>
      </c>
      <c r="G4871" s="1">
        <v>45643</v>
      </c>
      <c r="H4871" t="s">
        <v>28</v>
      </c>
      <c r="I4871">
        <v>11</v>
      </c>
      <c r="J4871" t="s">
        <v>47</v>
      </c>
      <c r="K4871">
        <v>99213</v>
      </c>
      <c r="O4871">
        <v>1</v>
      </c>
      <c r="P4871">
        <v>191.9</v>
      </c>
      <c r="Q4871">
        <v>142.15</v>
      </c>
      <c r="R4871">
        <v>113.72</v>
      </c>
      <c r="S4871">
        <v>28.43</v>
      </c>
      <c r="T4871" t="s">
        <v>30</v>
      </c>
      <c r="X4871" t="s">
        <v>146</v>
      </c>
      <c r="Y4871" t="s">
        <v>147</v>
      </c>
      <c r="Z4871" t="s">
        <v>39</v>
      </c>
      <c r="AA4871" t="str">
        <f>IFERROR(_xlfn.XLOOKUP($J4871,avoidable_ed_reference!$A$2:$A$13,avoidable_ed_reference!$C$2:$C$13),"Not Classified")</f>
        <v>Not Classified</v>
      </c>
      <c r="AB4871" t="str">
        <f>IFERROR(_xlfn.XLOOKUP($B4871,enrollment!$A$2:$A$801,enrollment!$I$2:$I$801),"")</f>
        <v>GA</v>
      </c>
      <c r="AC4871">
        <f>IFERROR(_xlfn.XLOOKUP($B4871,enrollment!$A$2:$A$801,enrollment!$L$2:$L$801),"")</f>
        <v>67</v>
      </c>
      <c r="AD4871" t="str" cm="1">
        <f t="array" ref="AD4871">_xlfn.IFS(AC4871="","Unknown",AC4871&lt;18,"0-17",AC4871&lt;35,"18-34",AC4871&lt;50,"35-49",AC4871&lt;65,"50-64",TRUE,"65+")</f>
        <v>65+</v>
      </c>
      <c r="AE4871">
        <f>IFERROR(_xlfn.XLOOKUP($B4871,enrollment!$A$2:$A$801,enrollment!$O$2:$O$801),"")</f>
        <v>8901234567</v>
      </c>
      <c r="AF4871">
        <f>IFERROR(_xlfn.XLOOKUP($AE4871,providers!$B$2:$B$11,providers!$Q$2:$Q$11),"")</f>
        <v>3.7</v>
      </c>
      <c r="AG4871" s="1">
        <f t="shared" si="76"/>
        <v>45597</v>
      </c>
    </row>
    <row r="4872" spans="1:33" x14ac:dyDescent="0.25">
      <c r="A4872" t="s">
        <v>5606</v>
      </c>
      <c r="B4872" t="s">
        <v>5607</v>
      </c>
      <c r="C4872">
        <v>9012345678</v>
      </c>
      <c r="D4872">
        <v>9012345678</v>
      </c>
      <c r="E4872" s="1">
        <v>45333</v>
      </c>
      <c r="F4872" s="1">
        <v>45333</v>
      </c>
      <c r="G4872" s="1">
        <v>45348</v>
      </c>
      <c r="H4872" t="s">
        <v>28</v>
      </c>
      <c r="I4872">
        <v>11</v>
      </c>
      <c r="J4872" t="s">
        <v>38</v>
      </c>
      <c r="K4872">
        <v>99213</v>
      </c>
      <c r="O4872">
        <v>1</v>
      </c>
      <c r="P4872">
        <v>189.34</v>
      </c>
      <c r="Q4872">
        <v>140.25</v>
      </c>
      <c r="R4872">
        <v>112.2</v>
      </c>
      <c r="S4872">
        <v>28.05</v>
      </c>
      <c r="T4872" t="s">
        <v>30</v>
      </c>
      <c r="X4872" t="s">
        <v>31</v>
      </c>
      <c r="Y4872" t="s">
        <v>32</v>
      </c>
      <c r="Z4872" t="s">
        <v>39</v>
      </c>
      <c r="AA4872" t="str">
        <f>IFERROR(_xlfn.XLOOKUP($J4872,avoidable_ed_reference!$A$2:$A$13,avoidable_ed_reference!$C$2:$C$13),"Not Classified")</f>
        <v>Not Classified</v>
      </c>
      <c r="AB4872" t="str">
        <f>IFERROR(_xlfn.XLOOKUP($B4872,enrollment!$A$2:$A$801,enrollment!$I$2:$I$801),"")</f>
        <v>KY</v>
      </c>
      <c r="AC4872">
        <f>IFERROR(_xlfn.XLOOKUP($B4872,enrollment!$A$2:$A$801,enrollment!$L$2:$L$801),"")</f>
        <v>37</v>
      </c>
      <c r="AD4872" t="str" cm="1">
        <f t="array" ref="AD4872">_xlfn.IFS(AC4872="","Unknown",AC4872&lt;18,"0-17",AC4872&lt;35,"18-34",AC4872&lt;50,"35-49",AC4872&lt;65,"50-64",TRUE,"65+")</f>
        <v>35-49</v>
      </c>
      <c r="AE4872">
        <f>IFERROR(_xlfn.XLOOKUP($B4872,enrollment!$A$2:$A$801,enrollment!$O$2:$O$801),"")</f>
        <v>9012345678</v>
      </c>
      <c r="AF4872">
        <f>IFERROR(_xlfn.XLOOKUP($AE4872,providers!$B$2:$B$11,providers!$Q$2:$Q$11),"")</f>
        <v>4.3</v>
      </c>
      <c r="AG4872" s="1">
        <f t="shared" si="76"/>
        <v>45323</v>
      </c>
    </row>
    <row r="4873" spans="1:33" x14ac:dyDescent="0.25">
      <c r="A4873" t="s">
        <v>5608</v>
      </c>
      <c r="B4873" t="s">
        <v>5607</v>
      </c>
      <c r="C4873">
        <v>5678901234</v>
      </c>
      <c r="D4873">
        <v>5678901234</v>
      </c>
      <c r="E4873" s="1">
        <v>45389</v>
      </c>
      <c r="F4873" s="1">
        <v>45389</v>
      </c>
      <c r="G4873" s="1">
        <v>45403</v>
      </c>
      <c r="H4873" t="s">
        <v>28</v>
      </c>
      <c r="I4873">
        <v>20</v>
      </c>
      <c r="J4873" t="s">
        <v>35</v>
      </c>
      <c r="K4873">
        <v>99213</v>
      </c>
      <c r="O4873">
        <v>1</v>
      </c>
      <c r="P4873">
        <v>198.73</v>
      </c>
      <c r="Q4873">
        <v>152.87</v>
      </c>
      <c r="R4873">
        <v>122.3</v>
      </c>
      <c r="S4873">
        <v>30.57</v>
      </c>
      <c r="T4873" t="s">
        <v>30</v>
      </c>
      <c r="X4873" t="s">
        <v>31</v>
      </c>
      <c r="Y4873" t="s">
        <v>32</v>
      </c>
      <c r="Z4873" t="s">
        <v>36</v>
      </c>
      <c r="AA4873" t="str">
        <f>IFERROR(_xlfn.XLOOKUP($J4873,avoidable_ed_reference!$A$2:$A$13,avoidable_ed_reference!$C$2:$C$13),"Not Classified")</f>
        <v>Avoidable</v>
      </c>
      <c r="AB4873" t="str">
        <f>IFERROR(_xlfn.XLOOKUP($B4873,enrollment!$A$2:$A$801,enrollment!$I$2:$I$801),"")</f>
        <v>KY</v>
      </c>
      <c r="AC4873">
        <f>IFERROR(_xlfn.XLOOKUP($B4873,enrollment!$A$2:$A$801,enrollment!$L$2:$L$801),"")</f>
        <v>37</v>
      </c>
      <c r="AD4873" t="str" cm="1">
        <f t="array" ref="AD4873">_xlfn.IFS(AC4873="","Unknown",AC4873&lt;18,"0-17",AC4873&lt;35,"18-34",AC4873&lt;50,"35-49",AC4873&lt;65,"50-64",TRUE,"65+")</f>
        <v>35-49</v>
      </c>
      <c r="AE4873">
        <f>IFERROR(_xlfn.XLOOKUP($B4873,enrollment!$A$2:$A$801,enrollment!$O$2:$O$801),"")</f>
        <v>9012345678</v>
      </c>
      <c r="AF4873">
        <f>IFERROR(_xlfn.XLOOKUP($AE4873,providers!$B$2:$B$11,providers!$Q$2:$Q$11),"")</f>
        <v>4.3</v>
      </c>
      <c r="AG4873" s="1">
        <f t="shared" si="76"/>
        <v>45383</v>
      </c>
    </row>
    <row r="4874" spans="1:33" x14ac:dyDescent="0.25">
      <c r="A4874" t="s">
        <v>5609</v>
      </c>
      <c r="B4874" t="s">
        <v>5607</v>
      </c>
      <c r="C4874">
        <v>9012345678</v>
      </c>
      <c r="D4874">
        <v>9012345678</v>
      </c>
      <c r="E4874" s="1">
        <v>45316</v>
      </c>
      <c r="F4874" s="1">
        <v>45316</v>
      </c>
      <c r="G4874" s="1">
        <v>45339</v>
      </c>
      <c r="H4874" t="s">
        <v>28</v>
      </c>
      <c r="I4874">
        <v>11</v>
      </c>
      <c r="J4874" t="s">
        <v>38</v>
      </c>
      <c r="K4874">
        <v>99213</v>
      </c>
      <c r="O4874">
        <v>1</v>
      </c>
      <c r="P4874">
        <v>168.87</v>
      </c>
      <c r="Q4874">
        <v>125.09</v>
      </c>
      <c r="R4874">
        <v>100.07</v>
      </c>
      <c r="S4874">
        <v>25.02</v>
      </c>
      <c r="T4874" t="s">
        <v>30</v>
      </c>
      <c r="X4874" t="s">
        <v>31</v>
      </c>
      <c r="Y4874" t="s">
        <v>32</v>
      </c>
      <c r="Z4874" t="s">
        <v>39</v>
      </c>
      <c r="AA4874" t="str">
        <f>IFERROR(_xlfn.XLOOKUP($J4874,avoidable_ed_reference!$A$2:$A$13,avoidable_ed_reference!$C$2:$C$13),"Not Classified")</f>
        <v>Not Classified</v>
      </c>
      <c r="AB4874" t="str">
        <f>IFERROR(_xlfn.XLOOKUP($B4874,enrollment!$A$2:$A$801,enrollment!$I$2:$I$801),"")</f>
        <v>KY</v>
      </c>
      <c r="AC4874">
        <f>IFERROR(_xlfn.XLOOKUP($B4874,enrollment!$A$2:$A$801,enrollment!$L$2:$L$801),"")</f>
        <v>37</v>
      </c>
      <c r="AD4874" t="str" cm="1">
        <f t="array" ref="AD4874">_xlfn.IFS(AC4874="","Unknown",AC4874&lt;18,"0-17",AC4874&lt;35,"18-34",AC4874&lt;50,"35-49",AC4874&lt;65,"50-64",TRUE,"65+")</f>
        <v>35-49</v>
      </c>
      <c r="AE4874">
        <f>IFERROR(_xlfn.XLOOKUP($B4874,enrollment!$A$2:$A$801,enrollment!$O$2:$O$801),"")</f>
        <v>9012345678</v>
      </c>
      <c r="AF4874">
        <f>IFERROR(_xlfn.XLOOKUP($AE4874,providers!$B$2:$B$11,providers!$Q$2:$Q$11),"")</f>
        <v>4.3</v>
      </c>
      <c r="AG4874" s="1">
        <f t="shared" si="76"/>
        <v>45292</v>
      </c>
    </row>
    <row r="4875" spans="1:33" x14ac:dyDescent="0.25">
      <c r="A4875" t="s">
        <v>5610</v>
      </c>
      <c r="B4875" t="s">
        <v>5607</v>
      </c>
      <c r="C4875">
        <v>5678901234</v>
      </c>
      <c r="D4875">
        <v>5678901234</v>
      </c>
      <c r="E4875" s="1">
        <v>45409</v>
      </c>
      <c r="F4875" s="1">
        <v>45409</v>
      </c>
      <c r="G4875" s="1">
        <v>45442</v>
      </c>
      <c r="H4875" t="s">
        <v>28</v>
      </c>
      <c r="I4875">
        <v>20</v>
      </c>
      <c r="J4875" t="s">
        <v>35</v>
      </c>
      <c r="K4875">
        <v>99213</v>
      </c>
      <c r="O4875">
        <v>1</v>
      </c>
      <c r="P4875">
        <v>147.69</v>
      </c>
      <c r="Q4875">
        <v>113.61</v>
      </c>
      <c r="R4875">
        <v>90.89</v>
      </c>
      <c r="S4875">
        <v>22.72</v>
      </c>
      <c r="T4875" t="s">
        <v>30</v>
      </c>
      <c r="X4875" t="s">
        <v>31</v>
      </c>
      <c r="Y4875" t="s">
        <v>32</v>
      </c>
      <c r="Z4875" t="s">
        <v>36</v>
      </c>
      <c r="AA4875" t="str">
        <f>IFERROR(_xlfn.XLOOKUP($J4875,avoidable_ed_reference!$A$2:$A$13,avoidable_ed_reference!$C$2:$C$13),"Not Classified")</f>
        <v>Avoidable</v>
      </c>
      <c r="AB4875" t="str">
        <f>IFERROR(_xlfn.XLOOKUP($B4875,enrollment!$A$2:$A$801,enrollment!$I$2:$I$801),"")</f>
        <v>KY</v>
      </c>
      <c r="AC4875">
        <f>IFERROR(_xlfn.XLOOKUP($B4875,enrollment!$A$2:$A$801,enrollment!$L$2:$L$801),"")</f>
        <v>37</v>
      </c>
      <c r="AD4875" t="str" cm="1">
        <f t="array" ref="AD4875">_xlfn.IFS(AC4875="","Unknown",AC4875&lt;18,"0-17",AC4875&lt;35,"18-34",AC4875&lt;50,"35-49",AC4875&lt;65,"50-64",TRUE,"65+")</f>
        <v>35-49</v>
      </c>
      <c r="AE4875">
        <f>IFERROR(_xlfn.XLOOKUP($B4875,enrollment!$A$2:$A$801,enrollment!$O$2:$O$801),"")</f>
        <v>9012345678</v>
      </c>
      <c r="AF4875">
        <f>IFERROR(_xlfn.XLOOKUP($AE4875,providers!$B$2:$B$11,providers!$Q$2:$Q$11),"")</f>
        <v>4.3</v>
      </c>
      <c r="AG4875" s="1">
        <f t="shared" si="76"/>
        <v>45383</v>
      </c>
    </row>
    <row r="4876" spans="1:33" x14ac:dyDescent="0.25">
      <c r="A4876" t="s">
        <v>5611</v>
      </c>
      <c r="B4876" t="s">
        <v>5607</v>
      </c>
      <c r="C4876">
        <v>9012345678</v>
      </c>
      <c r="D4876">
        <v>9012345678</v>
      </c>
      <c r="E4876" s="1">
        <v>45613</v>
      </c>
      <c r="F4876" s="1">
        <v>45613</v>
      </c>
      <c r="G4876" s="1">
        <v>45630</v>
      </c>
      <c r="H4876" t="s">
        <v>28</v>
      </c>
      <c r="I4876">
        <v>11</v>
      </c>
      <c r="J4876" t="s">
        <v>47</v>
      </c>
      <c r="K4876">
        <v>99213</v>
      </c>
      <c r="O4876">
        <v>1</v>
      </c>
      <c r="P4876">
        <v>226.69</v>
      </c>
      <c r="Q4876">
        <v>167.92</v>
      </c>
      <c r="R4876">
        <v>134.34</v>
      </c>
      <c r="S4876">
        <v>33.58</v>
      </c>
      <c r="T4876" t="s">
        <v>30</v>
      </c>
      <c r="X4876" t="s">
        <v>31</v>
      </c>
      <c r="Y4876" t="s">
        <v>32</v>
      </c>
      <c r="Z4876" t="s">
        <v>39</v>
      </c>
      <c r="AA4876" t="str">
        <f>IFERROR(_xlfn.XLOOKUP($J4876,avoidable_ed_reference!$A$2:$A$13,avoidable_ed_reference!$C$2:$C$13),"Not Classified")</f>
        <v>Not Classified</v>
      </c>
      <c r="AB4876" t="str">
        <f>IFERROR(_xlfn.XLOOKUP($B4876,enrollment!$A$2:$A$801,enrollment!$I$2:$I$801),"")</f>
        <v>KY</v>
      </c>
      <c r="AC4876">
        <f>IFERROR(_xlfn.XLOOKUP($B4876,enrollment!$A$2:$A$801,enrollment!$L$2:$L$801),"")</f>
        <v>37</v>
      </c>
      <c r="AD4876" t="str" cm="1">
        <f t="array" ref="AD4876">_xlfn.IFS(AC4876="","Unknown",AC4876&lt;18,"0-17",AC4876&lt;35,"18-34",AC4876&lt;50,"35-49",AC4876&lt;65,"50-64",TRUE,"65+")</f>
        <v>35-49</v>
      </c>
      <c r="AE4876">
        <f>IFERROR(_xlfn.XLOOKUP($B4876,enrollment!$A$2:$A$801,enrollment!$O$2:$O$801),"")</f>
        <v>9012345678</v>
      </c>
      <c r="AF4876">
        <f>IFERROR(_xlfn.XLOOKUP($AE4876,providers!$B$2:$B$11,providers!$Q$2:$Q$11),"")</f>
        <v>4.3</v>
      </c>
      <c r="AG4876" s="1">
        <f t="shared" si="76"/>
        <v>45597</v>
      </c>
    </row>
    <row r="4877" spans="1:33" x14ac:dyDescent="0.25">
      <c r="A4877" t="s">
        <v>5612</v>
      </c>
      <c r="B4877" t="s">
        <v>5607</v>
      </c>
      <c r="C4877">
        <v>8901234567</v>
      </c>
      <c r="D4877">
        <v>8901234567</v>
      </c>
      <c r="E4877" s="1">
        <v>45406</v>
      </c>
      <c r="F4877" s="1">
        <v>45406</v>
      </c>
      <c r="G4877" s="1">
        <v>45431</v>
      </c>
      <c r="H4877" t="s">
        <v>59</v>
      </c>
      <c r="J4877" t="s">
        <v>60</v>
      </c>
      <c r="L4877" s="2" t="s">
        <v>151</v>
      </c>
      <c r="M4877" t="s">
        <v>152</v>
      </c>
      <c r="N4877" t="s">
        <v>153</v>
      </c>
      <c r="O4877">
        <v>1</v>
      </c>
      <c r="P4877">
        <v>832.51</v>
      </c>
      <c r="Q4877">
        <v>756.83</v>
      </c>
      <c r="R4877">
        <v>605.46</v>
      </c>
      <c r="S4877">
        <v>151.37</v>
      </c>
      <c r="T4877" t="s">
        <v>30</v>
      </c>
      <c r="X4877" t="s">
        <v>31</v>
      </c>
      <c r="Y4877" t="s">
        <v>32</v>
      </c>
      <c r="Z4877" t="s">
        <v>64</v>
      </c>
      <c r="AA4877" t="str">
        <f>IFERROR(_xlfn.XLOOKUP($J4877,avoidable_ed_reference!$A$2:$A$13,avoidable_ed_reference!$C$2:$C$13),"Not Classified")</f>
        <v>Not Classified</v>
      </c>
      <c r="AB4877" t="str">
        <f>IFERROR(_xlfn.XLOOKUP($B4877,enrollment!$A$2:$A$801,enrollment!$I$2:$I$801),"")</f>
        <v>KY</v>
      </c>
      <c r="AC4877">
        <f>IFERROR(_xlfn.XLOOKUP($B4877,enrollment!$A$2:$A$801,enrollment!$L$2:$L$801),"")</f>
        <v>37</v>
      </c>
      <c r="AD4877" t="str" cm="1">
        <f t="array" ref="AD4877">_xlfn.IFS(AC4877="","Unknown",AC4877&lt;18,"0-17",AC4877&lt;35,"18-34",AC4877&lt;50,"35-49",AC4877&lt;65,"50-64",TRUE,"65+")</f>
        <v>35-49</v>
      </c>
      <c r="AE4877">
        <f>IFERROR(_xlfn.XLOOKUP($B4877,enrollment!$A$2:$A$801,enrollment!$O$2:$O$801),"")</f>
        <v>9012345678</v>
      </c>
      <c r="AF4877">
        <f>IFERROR(_xlfn.XLOOKUP($AE4877,providers!$B$2:$B$11,providers!$Q$2:$Q$11),"")</f>
        <v>4.3</v>
      </c>
      <c r="AG4877" s="1">
        <f t="shared" si="76"/>
        <v>45383</v>
      </c>
    </row>
    <row r="4878" spans="1:33" x14ac:dyDescent="0.25">
      <c r="A4878" t="s">
        <v>5613</v>
      </c>
      <c r="B4878" t="s">
        <v>5607</v>
      </c>
      <c r="C4878">
        <v>9012345678</v>
      </c>
      <c r="D4878">
        <v>9012345678</v>
      </c>
      <c r="E4878" s="1">
        <v>45616</v>
      </c>
      <c r="F4878" s="1">
        <v>45616</v>
      </c>
      <c r="G4878" s="1">
        <v>45641</v>
      </c>
      <c r="H4878" t="s">
        <v>28</v>
      </c>
      <c r="I4878">
        <v>11</v>
      </c>
      <c r="J4878" t="s">
        <v>35</v>
      </c>
      <c r="K4878">
        <v>99213</v>
      </c>
      <c r="O4878">
        <v>1</v>
      </c>
      <c r="P4878">
        <v>186.25</v>
      </c>
      <c r="Q4878">
        <v>137.96</v>
      </c>
      <c r="R4878">
        <v>110.37</v>
      </c>
      <c r="S4878">
        <v>27.59</v>
      </c>
      <c r="T4878" t="s">
        <v>30</v>
      </c>
      <c r="X4878" t="s">
        <v>31</v>
      </c>
      <c r="Y4878" t="s">
        <v>32</v>
      </c>
      <c r="Z4878" t="s">
        <v>39</v>
      </c>
      <c r="AA4878" t="str">
        <f>IFERROR(_xlfn.XLOOKUP($J4878,avoidable_ed_reference!$A$2:$A$13,avoidable_ed_reference!$C$2:$C$13),"Not Classified")</f>
        <v>Avoidable</v>
      </c>
      <c r="AB4878" t="str">
        <f>IFERROR(_xlfn.XLOOKUP($B4878,enrollment!$A$2:$A$801,enrollment!$I$2:$I$801),"")</f>
        <v>KY</v>
      </c>
      <c r="AC4878">
        <f>IFERROR(_xlfn.XLOOKUP($B4878,enrollment!$A$2:$A$801,enrollment!$L$2:$L$801),"")</f>
        <v>37</v>
      </c>
      <c r="AD4878" t="str" cm="1">
        <f t="array" ref="AD4878">_xlfn.IFS(AC4878="","Unknown",AC4878&lt;18,"0-17",AC4878&lt;35,"18-34",AC4878&lt;50,"35-49",AC4878&lt;65,"50-64",TRUE,"65+")</f>
        <v>35-49</v>
      </c>
      <c r="AE4878">
        <f>IFERROR(_xlfn.XLOOKUP($B4878,enrollment!$A$2:$A$801,enrollment!$O$2:$O$801),"")</f>
        <v>9012345678</v>
      </c>
      <c r="AF4878">
        <f>IFERROR(_xlfn.XLOOKUP($AE4878,providers!$B$2:$B$11,providers!$Q$2:$Q$11),"")</f>
        <v>4.3</v>
      </c>
      <c r="AG4878" s="1">
        <f t="shared" si="76"/>
        <v>45597</v>
      </c>
    </row>
    <row r="4879" spans="1:33" x14ac:dyDescent="0.25">
      <c r="A4879" t="s">
        <v>5614</v>
      </c>
      <c r="B4879" t="s">
        <v>5615</v>
      </c>
      <c r="C4879">
        <v>6789012345</v>
      </c>
      <c r="D4879">
        <v>6789012345</v>
      </c>
      <c r="E4879" s="1">
        <v>45621</v>
      </c>
      <c r="F4879" s="1">
        <v>45621</v>
      </c>
      <c r="G4879" s="1">
        <v>45650</v>
      </c>
      <c r="H4879" t="s">
        <v>28</v>
      </c>
      <c r="I4879">
        <v>11</v>
      </c>
      <c r="J4879" t="s">
        <v>47</v>
      </c>
      <c r="K4879">
        <v>99213</v>
      </c>
      <c r="O4879">
        <v>1</v>
      </c>
      <c r="P4879">
        <v>170.4</v>
      </c>
      <c r="Q4879">
        <v>126.22</v>
      </c>
      <c r="R4879">
        <v>100.98</v>
      </c>
      <c r="S4879">
        <v>25.24</v>
      </c>
      <c r="T4879" t="s">
        <v>30</v>
      </c>
      <c r="X4879" t="s">
        <v>146</v>
      </c>
      <c r="Y4879" t="s">
        <v>147</v>
      </c>
      <c r="Z4879" t="s">
        <v>39</v>
      </c>
      <c r="AA4879" t="str">
        <f>IFERROR(_xlfn.XLOOKUP($J4879,avoidable_ed_reference!$A$2:$A$13,avoidable_ed_reference!$C$2:$C$13),"Not Classified")</f>
        <v>Not Classified</v>
      </c>
      <c r="AB4879" t="str">
        <f>IFERROR(_xlfn.XLOOKUP($B4879,enrollment!$A$2:$A$801,enrollment!$I$2:$I$801),"")</f>
        <v>OH</v>
      </c>
      <c r="AC4879">
        <f>IFERROR(_xlfn.XLOOKUP($B4879,enrollment!$A$2:$A$801,enrollment!$L$2:$L$801),"")</f>
        <v>81</v>
      </c>
      <c r="AD4879" t="str" cm="1">
        <f t="array" ref="AD4879">_xlfn.IFS(AC4879="","Unknown",AC4879&lt;18,"0-17",AC4879&lt;35,"18-34",AC4879&lt;50,"35-49",AC4879&lt;65,"50-64",TRUE,"65+")</f>
        <v>65+</v>
      </c>
      <c r="AE4879">
        <f>IFERROR(_xlfn.XLOOKUP($B4879,enrollment!$A$2:$A$801,enrollment!$O$2:$O$801),"")</f>
        <v>6789012345</v>
      </c>
      <c r="AF4879">
        <f>IFERROR(_xlfn.XLOOKUP($AE4879,providers!$B$2:$B$11,providers!$Q$2:$Q$11),"")</f>
        <v>4.0999999999999996</v>
      </c>
      <c r="AG4879" s="1">
        <f t="shared" si="76"/>
        <v>45597</v>
      </c>
    </row>
    <row r="4880" spans="1:33" x14ac:dyDescent="0.25">
      <c r="A4880" t="s">
        <v>5616</v>
      </c>
      <c r="B4880" t="s">
        <v>5615</v>
      </c>
      <c r="C4880">
        <v>5678901234</v>
      </c>
      <c r="D4880">
        <v>5678901234</v>
      </c>
      <c r="E4880" s="1">
        <v>45480</v>
      </c>
      <c r="F4880" s="1">
        <v>45480</v>
      </c>
      <c r="G4880" s="1">
        <v>45496</v>
      </c>
      <c r="H4880" t="s">
        <v>28</v>
      </c>
      <c r="I4880">
        <v>20</v>
      </c>
      <c r="J4880" t="s">
        <v>35</v>
      </c>
      <c r="K4880">
        <v>99213</v>
      </c>
      <c r="O4880">
        <v>1</v>
      </c>
      <c r="P4880">
        <v>198.98</v>
      </c>
      <c r="Q4880">
        <v>153.06</v>
      </c>
      <c r="R4880">
        <v>122.45</v>
      </c>
      <c r="S4880">
        <v>30.61</v>
      </c>
      <c r="T4880" t="s">
        <v>30</v>
      </c>
      <c r="X4880" t="s">
        <v>146</v>
      </c>
      <c r="Y4880" t="s">
        <v>147</v>
      </c>
      <c r="Z4880" t="s">
        <v>36</v>
      </c>
      <c r="AA4880" t="str">
        <f>IFERROR(_xlfn.XLOOKUP($J4880,avoidable_ed_reference!$A$2:$A$13,avoidable_ed_reference!$C$2:$C$13),"Not Classified")</f>
        <v>Avoidable</v>
      </c>
      <c r="AB4880" t="str">
        <f>IFERROR(_xlfn.XLOOKUP($B4880,enrollment!$A$2:$A$801,enrollment!$I$2:$I$801),"")</f>
        <v>OH</v>
      </c>
      <c r="AC4880">
        <f>IFERROR(_xlfn.XLOOKUP($B4880,enrollment!$A$2:$A$801,enrollment!$L$2:$L$801),"")</f>
        <v>81</v>
      </c>
      <c r="AD4880" t="str" cm="1">
        <f t="array" ref="AD4880">_xlfn.IFS(AC4880="","Unknown",AC4880&lt;18,"0-17",AC4880&lt;35,"18-34",AC4880&lt;50,"35-49",AC4880&lt;65,"50-64",TRUE,"65+")</f>
        <v>65+</v>
      </c>
      <c r="AE4880">
        <f>IFERROR(_xlfn.XLOOKUP($B4880,enrollment!$A$2:$A$801,enrollment!$O$2:$O$801),"")</f>
        <v>6789012345</v>
      </c>
      <c r="AF4880">
        <f>IFERROR(_xlfn.XLOOKUP($AE4880,providers!$B$2:$B$11,providers!$Q$2:$Q$11),"")</f>
        <v>4.0999999999999996</v>
      </c>
      <c r="AG4880" s="1">
        <f t="shared" si="76"/>
        <v>45474</v>
      </c>
    </row>
    <row r="4881" spans="1:33" x14ac:dyDescent="0.25">
      <c r="A4881" t="s">
        <v>5617</v>
      </c>
      <c r="B4881" t="s">
        <v>5615</v>
      </c>
      <c r="C4881">
        <v>1122334455</v>
      </c>
      <c r="D4881">
        <v>1122334455</v>
      </c>
      <c r="E4881" s="1">
        <v>45427</v>
      </c>
      <c r="F4881" s="1">
        <v>45427</v>
      </c>
      <c r="G4881" s="1">
        <v>45457</v>
      </c>
      <c r="H4881" t="s">
        <v>28</v>
      </c>
      <c r="I4881">
        <v>11</v>
      </c>
      <c r="J4881" t="s">
        <v>35</v>
      </c>
      <c r="K4881">
        <v>99213</v>
      </c>
      <c r="O4881">
        <v>1</v>
      </c>
      <c r="P4881">
        <v>241.15</v>
      </c>
      <c r="Q4881">
        <v>178.63</v>
      </c>
      <c r="R4881">
        <v>142.9</v>
      </c>
      <c r="S4881">
        <v>35.729999999999997</v>
      </c>
      <c r="T4881" t="s">
        <v>545</v>
      </c>
      <c r="X4881" t="s">
        <v>146</v>
      </c>
      <c r="Y4881" t="s">
        <v>147</v>
      </c>
      <c r="Z4881" t="s">
        <v>39</v>
      </c>
      <c r="AA4881" t="str">
        <f>IFERROR(_xlfn.XLOOKUP($J4881,avoidable_ed_reference!$A$2:$A$13,avoidable_ed_reference!$C$2:$C$13),"Not Classified")</f>
        <v>Avoidable</v>
      </c>
      <c r="AB4881" t="str">
        <f>IFERROR(_xlfn.XLOOKUP($B4881,enrollment!$A$2:$A$801,enrollment!$I$2:$I$801),"")</f>
        <v>OH</v>
      </c>
      <c r="AC4881">
        <f>IFERROR(_xlfn.XLOOKUP($B4881,enrollment!$A$2:$A$801,enrollment!$L$2:$L$801),"")</f>
        <v>81</v>
      </c>
      <c r="AD4881" t="str" cm="1">
        <f t="array" ref="AD4881">_xlfn.IFS(AC4881="","Unknown",AC4881&lt;18,"0-17",AC4881&lt;35,"18-34",AC4881&lt;50,"35-49",AC4881&lt;65,"50-64",TRUE,"65+")</f>
        <v>65+</v>
      </c>
      <c r="AE4881">
        <f>IFERROR(_xlfn.XLOOKUP($B4881,enrollment!$A$2:$A$801,enrollment!$O$2:$O$801),"")</f>
        <v>6789012345</v>
      </c>
      <c r="AF4881">
        <f>IFERROR(_xlfn.XLOOKUP($AE4881,providers!$B$2:$B$11,providers!$Q$2:$Q$11),"")</f>
        <v>4.0999999999999996</v>
      </c>
      <c r="AG4881" s="1">
        <f t="shared" si="76"/>
        <v>45413</v>
      </c>
    </row>
    <row r="4882" spans="1:33" x14ac:dyDescent="0.25">
      <c r="A4882" t="s">
        <v>5618</v>
      </c>
      <c r="B4882" t="s">
        <v>5615</v>
      </c>
      <c r="C4882">
        <v>6789012345</v>
      </c>
      <c r="D4882">
        <v>6789012345</v>
      </c>
      <c r="E4882" s="1">
        <v>45470</v>
      </c>
      <c r="F4882" s="1">
        <v>45470</v>
      </c>
      <c r="G4882" s="1">
        <v>45501</v>
      </c>
      <c r="H4882" t="s">
        <v>59</v>
      </c>
      <c r="J4882" t="s">
        <v>47</v>
      </c>
      <c r="L4882" s="2" t="s">
        <v>151</v>
      </c>
      <c r="M4882" t="s">
        <v>152</v>
      </c>
      <c r="N4882" t="s">
        <v>153</v>
      </c>
      <c r="O4882">
        <v>1</v>
      </c>
      <c r="P4882">
        <v>1238.5</v>
      </c>
      <c r="Q4882">
        <v>1125.9100000000001</v>
      </c>
      <c r="R4882">
        <v>900.73</v>
      </c>
      <c r="S4882">
        <v>225.18</v>
      </c>
      <c r="T4882" t="s">
        <v>30</v>
      </c>
      <c r="X4882" t="s">
        <v>146</v>
      </c>
      <c r="Y4882" t="s">
        <v>147</v>
      </c>
      <c r="Z4882" t="s">
        <v>64</v>
      </c>
      <c r="AA4882" t="str">
        <f>IFERROR(_xlfn.XLOOKUP($J4882,avoidable_ed_reference!$A$2:$A$13,avoidable_ed_reference!$C$2:$C$13),"Not Classified")</f>
        <v>Not Classified</v>
      </c>
      <c r="AB4882" t="str">
        <f>IFERROR(_xlfn.XLOOKUP($B4882,enrollment!$A$2:$A$801,enrollment!$I$2:$I$801),"")</f>
        <v>OH</v>
      </c>
      <c r="AC4882">
        <f>IFERROR(_xlfn.XLOOKUP($B4882,enrollment!$A$2:$A$801,enrollment!$L$2:$L$801),"")</f>
        <v>81</v>
      </c>
      <c r="AD4882" t="str" cm="1">
        <f t="array" ref="AD4882">_xlfn.IFS(AC4882="","Unknown",AC4882&lt;18,"0-17",AC4882&lt;35,"18-34",AC4882&lt;50,"35-49",AC4882&lt;65,"50-64",TRUE,"65+")</f>
        <v>65+</v>
      </c>
      <c r="AE4882">
        <f>IFERROR(_xlfn.XLOOKUP($B4882,enrollment!$A$2:$A$801,enrollment!$O$2:$O$801),"")</f>
        <v>6789012345</v>
      </c>
      <c r="AF4882">
        <f>IFERROR(_xlfn.XLOOKUP($AE4882,providers!$B$2:$B$11,providers!$Q$2:$Q$11),"")</f>
        <v>4.0999999999999996</v>
      </c>
      <c r="AG4882" s="1">
        <f t="shared" si="76"/>
        <v>45444</v>
      </c>
    </row>
    <row r="4883" spans="1:33" x14ac:dyDescent="0.25">
      <c r="A4883" t="s">
        <v>5619</v>
      </c>
      <c r="B4883" t="s">
        <v>5615</v>
      </c>
      <c r="C4883">
        <v>5678901234</v>
      </c>
      <c r="D4883">
        <v>5678901234</v>
      </c>
      <c r="E4883" s="1">
        <v>45467</v>
      </c>
      <c r="F4883" s="1">
        <v>45467</v>
      </c>
      <c r="G4883" s="1">
        <v>45488</v>
      </c>
      <c r="H4883" t="s">
        <v>28</v>
      </c>
      <c r="I4883">
        <v>20</v>
      </c>
      <c r="J4883" t="s">
        <v>35</v>
      </c>
      <c r="K4883">
        <v>99213</v>
      </c>
      <c r="O4883">
        <v>1</v>
      </c>
      <c r="P4883">
        <v>171.72</v>
      </c>
      <c r="Q4883">
        <v>132.09</v>
      </c>
      <c r="R4883">
        <v>105.67</v>
      </c>
      <c r="S4883">
        <v>26.42</v>
      </c>
      <c r="T4883" t="s">
        <v>30</v>
      </c>
      <c r="X4883" t="s">
        <v>146</v>
      </c>
      <c r="Y4883" t="s">
        <v>147</v>
      </c>
      <c r="Z4883" t="s">
        <v>36</v>
      </c>
      <c r="AA4883" t="str">
        <f>IFERROR(_xlfn.XLOOKUP($J4883,avoidable_ed_reference!$A$2:$A$13,avoidable_ed_reference!$C$2:$C$13),"Not Classified")</f>
        <v>Avoidable</v>
      </c>
      <c r="AB4883" t="str">
        <f>IFERROR(_xlfn.XLOOKUP($B4883,enrollment!$A$2:$A$801,enrollment!$I$2:$I$801),"")</f>
        <v>OH</v>
      </c>
      <c r="AC4883">
        <f>IFERROR(_xlfn.XLOOKUP($B4883,enrollment!$A$2:$A$801,enrollment!$L$2:$L$801),"")</f>
        <v>81</v>
      </c>
      <c r="AD4883" t="str" cm="1">
        <f t="array" ref="AD4883">_xlfn.IFS(AC4883="","Unknown",AC4883&lt;18,"0-17",AC4883&lt;35,"18-34",AC4883&lt;50,"35-49",AC4883&lt;65,"50-64",TRUE,"65+")</f>
        <v>65+</v>
      </c>
      <c r="AE4883">
        <f>IFERROR(_xlfn.XLOOKUP($B4883,enrollment!$A$2:$A$801,enrollment!$O$2:$O$801),"")</f>
        <v>6789012345</v>
      </c>
      <c r="AF4883">
        <f>IFERROR(_xlfn.XLOOKUP($AE4883,providers!$B$2:$B$11,providers!$Q$2:$Q$11),"")</f>
        <v>4.0999999999999996</v>
      </c>
      <c r="AG4883" s="1">
        <f t="shared" si="76"/>
        <v>45444</v>
      </c>
    </row>
    <row r="4884" spans="1:33" x14ac:dyDescent="0.25">
      <c r="A4884" t="s">
        <v>5620</v>
      </c>
      <c r="B4884" t="s">
        <v>5615</v>
      </c>
      <c r="C4884">
        <v>1122334455</v>
      </c>
      <c r="D4884">
        <v>1122334455</v>
      </c>
      <c r="E4884" s="1">
        <v>45509</v>
      </c>
      <c r="F4884" s="1">
        <v>45509</v>
      </c>
      <c r="G4884" s="1">
        <v>45542</v>
      </c>
      <c r="H4884" t="s">
        <v>28</v>
      </c>
      <c r="I4884">
        <v>11</v>
      </c>
      <c r="J4884" t="s">
        <v>35</v>
      </c>
      <c r="K4884">
        <v>99213</v>
      </c>
      <c r="O4884">
        <v>1</v>
      </c>
      <c r="P4884">
        <v>225.63</v>
      </c>
      <c r="Q4884">
        <v>167.13</v>
      </c>
      <c r="R4884">
        <v>133.69999999999999</v>
      </c>
      <c r="S4884">
        <v>33.43</v>
      </c>
      <c r="T4884" t="s">
        <v>545</v>
      </c>
      <c r="X4884" t="s">
        <v>146</v>
      </c>
      <c r="Y4884" t="s">
        <v>147</v>
      </c>
      <c r="Z4884" t="s">
        <v>39</v>
      </c>
      <c r="AA4884" t="str">
        <f>IFERROR(_xlfn.XLOOKUP($J4884,avoidable_ed_reference!$A$2:$A$13,avoidable_ed_reference!$C$2:$C$13),"Not Classified")</f>
        <v>Avoidable</v>
      </c>
      <c r="AB4884" t="str">
        <f>IFERROR(_xlfn.XLOOKUP($B4884,enrollment!$A$2:$A$801,enrollment!$I$2:$I$801),"")</f>
        <v>OH</v>
      </c>
      <c r="AC4884">
        <f>IFERROR(_xlfn.XLOOKUP($B4884,enrollment!$A$2:$A$801,enrollment!$L$2:$L$801),"")</f>
        <v>81</v>
      </c>
      <c r="AD4884" t="str" cm="1">
        <f t="array" ref="AD4884">_xlfn.IFS(AC4884="","Unknown",AC4884&lt;18,"0-17",AC4884&lt;35,"18-34",AC4884&lt;50,"35-49",AC4884&lt;65,"50-64",TRUE,"65+")</f>
        <v>65+</v>
      </c>
      <c r="AE4884">
        <f>IFERROR(_xlfn.XLOOKUP($B4884,enrollment!$A$2:$A$801,enrollment!$O$2:$O$801),"")</f>
        <v>6789012345</v>
      </c>
      <c r="AF4884">
        <f>IFERROR(_xlfn.XLOOKUP($AE4884,providers!$B$2:$B$11,providers!$Q$2:$Q$11),"")</f>
        <v>4.0999999999999996</v>
      </c>
      <c r="AG4884" s="1">
        <f t="shared" si="76"/>
        <v>45505</v>
      </c>
    </row>
    <row r="4885" spans="1:33" x14ac:dyDescent="0.25">
      <c r="A4885" t="s">
        <v>5621</v>
      </c>
      <c r="B4885" t="s">
        <v>5615</v>
      </c>
      <c r="C4885">
        <v>9012345678</v>
      </c>
      <c r="D4885">
        <v>9012345678</v>
      </c>
      <c r="E4885" s="1">
        <v>45411</v>
      </c>
      <c r="F4885" s="1">
        <v>45411</v>
      </c>
      <c r="G4885" s="1">
        <v>45433</v>
      </c>
      <c r="H4885" t="s">
        <v>28</v>
      </c>
      <c r="I4885">
        <v>22</v>
      </c>
      <c r="J4885" t="s">
        <v>29</v>
      </c>
      <c r="K4885">
        <v>90837</v>
      </c>
      <c r="O4885">
        <v>1</v>
      </c>
      <c r="P4885">
        <v>218.98</v>
      </c>
      <c r="Q4885">
        <v>162.21</v>
      </c>
      <c r="R4885">
        <v>129.77000000000001</v>
      </c>
      <c r="S4885">
        <v>32.44</v>
      </c>
      <c r="T4885" t="s">
        <v>30</v>
      </c>
      <c r="X4885" t="s">
        <v>146</v>
      </c>
      <c r="Y4885" t="s">
        <v>147</v>
      </c>
      <c r="Z4885" t="s">
        <v>33</v>
      </c>
      <c r="AA4885" t="str">
        <f>IFERROR(_xlfn.XLOOKUP($J4885,avoidable_ed_reference!$A$2:$A$13,avoidable_ed_reference!$C$2:$C$13),"Not Classified")</f>
        <v>Potentially Avoidable</v>
      </c>
      <c r="AB4885" t="str">
        <f>IFERROR(_xlfn.XLOOKUP($B4885,enrollment!$A$2:$A$801,enrollment!$I$2:$I$801),"")</f>
        <v>OH</v>
      </c>
      <c r="AC4885">
        <f>IFERROR(_xlfn.XLOOKUP($B4885,enrollment!$A$2:$A$801,enrollment!$L$2:$L$801),"")</f>
        <v>81</v>
      </c>
      <c r="AD4885" t="str" cm="1">
        <f t="array" ref="AD4885">_xlfn.IFS(AC4885="","Unknown",AC4885&lt;18,"0-17",AC4885&lt;35,"18-34",AC4885&lt;50,"35-49",AC4885&lt;65,"50-64",TRUE,"65+")</f>
        <v>65+</v>
      </c>
      <c r="AE4885">
        <f>IFERROR(_xlfn.XLOOKUP($B4885,enrollment!$A$2:$A$801,enrollment!$O$2:$O$801),"")</f>
        <v>6789012345</v>
      </c>
      <c r="AF4885">
        <f>IFERROR(_xlfn.XLOOKUP($AE4885,providers!$B$2:$B$11,providers!$Q$2:$Q$11),"")</f>
        <v>4.0999999999999996</v>
      </c>
      <c r="AG4885" s="1">
        <f t="shared" si="76"/>
        <v>45383</v>
      </c>
    </row>
    <row r="4886" spans="1:33" x14ac:dyDescent="0.25">
      <c r="A4886" t="s">
        <v>5622</v>
      </c>
      <c r="B4886" t="s">
        <v>5615</v>
      </c>
      <c r="C4886">
        <v>5678901234</v>
      </c>
      <c r="D4886">
        <v>5678901234</v>
      </c>
      <c r="E4886" s="1">
        <v>45641</v>
      </c>
      <c r="F4886" s="1">
        <v>45641</v>
      </c>
      <c r="G4886" s="1">
        <v>45667</v>
      </c>
      <c r="H4886" t="s">
        <v>28</v>
      </c>
      <c r="I4886">
        <v>20</v>
      </c>
      <c r="J4886" t="s">
        <v>35</v>
      </c>
      <c r="K4886">
        <v>99213</v>
      </c>
      <c r="O4886">
        <v>1</v>
      </c>
      <c r="P4886">
        <v>161.29</v>
      </c>
      <c r="Q4886">
        <v>124.07</v>
      </c>
      <c r="R4886">
        <v>99.26</v>
      </c>
      <c r="S4886">
        <v>24.81</v>
      </c>
      <c r="T4886" t="s">
        <v>30</v>
      </c>
      <c r="X4886" t="s">
        <v>146</v>
      </c>
      <c r="Y4886" t="s">
        <v>147</v>
      </c>
      <c r="Z4886" t="s">
        <v>36</v>
      </c>
      <c r="AA4886" t="str">
        <f>IFERROR(_xlfn.XLOOKUP($J4886,avoidable_ed_reference!$A$2:$A$13,avoidable_ed_reference!$C$2:$C$13),"Not Classified")</f>
        <v>Avoidable</v>
      </c>
      <c r="AB4886" t="str">
        <f>IFERROR(_xlfn.XLOOKUP($B4886,enrollment!$A$2:$A$801,enrollment!$I$2:$I$801),"")</f>
        <v>OH</v>
      </c>
      <c r="AC4886">
        <f>IFERROR(_xlfn.XLOOKUP($B4886,enrollment!$A$2:$A$801,enrollment!$L$2:$L$801),"")</f>
        <v>81</v>
      </c>
      <c r="AD4886" t="str" cm="1">
        <f t="array" ref="AD4886">_xlfn.IFS(AC4886="","Unknown",AC4886&lt;18,"0-17",AC4886&lt;35,"18-34",AC4886&lt;50,"35-49",AC4886&lt;65,"50-64",TRUE,"65+")</f>
        <v>65+</v>
      </c>
      <c r="AE4886">
        <f>IFERROR(_xlfn.XLOOKUP($B4886,enrollment!$A$2:$A$801,enrollment!$O$2:$O$801),"")</f>
        <v>6789012345</v>
      </c>
      <c r="AF4886">
        <f>IFERROR(_xlfn.XLOOKUP($AE4886,providers!$B$2:$B$11,providers!$Q$2:$Q$11),"")</f>
        <v>4.0999999999999996</v>
      </c>
      <c r="AG4886" s="1">
        <f t="shared" si="76"/>
        <v>45627</v>
      </c>
    </row>
    <row r="4887" spans="1:33" x14ac:dyDescent="0.25">
      <c r="A4887" t="s">
        <v>5623</v>
      </c>
      <c r="B4887" t="s">
        <v>5615</v>
      </c>
      <c r="C4887">
        <v>3456789012</v>
      </c>
      <c r="D4887">
        <v>3456789012</v>
      </c>
      <c r="E4887" s="1">
        <v>45457</v>
      </c>
      <c r="F4887" s="1">
        <v>45457</v>
      </c>
      <c r="G4887" s="1">
        <v>45477</v>
      </c>
      <c r="H4887" t="s">
        <v>59</v>
      </c>
      <c r="J4887" t="s">
        <v>47</v>
      </c>
      <c r="L4887" s="2" t="s">
        <v>151</v>
      </c>
      <c r="M4887" t="s">
        <v>152</v>
      </c>
      <c r="N4887" t="s">
        <v>153</v>
      </c>
      <c r="O4887">
        <v>1</v>
      </c>
      <c r="P4887">
        <v>876.23</v>
      </c>
      <c r="Q4887">
        <v>796.57</v>
      </c>
      <c r="R4887">
        <v>637.26</v>
      </c>
      <c r="S4887">
        <v>159.31</v>
      </c>
      <c r="T4887" t="s">
        <v>30</v>
      </c>
      <c r="X4887" t="s">
        <v>146</v>
      </c>
      <c r="Y4887" t="s">
        <v>147</v>
      </c>
      <c r="Z4887" t="s">
        <v>64</v>
      </c>
      <c r="AA4887" t="str">
        <f>IFERROR(_xlfn.XLOOKUP($J4887,avoidable_ed_reference!$A$2:$A$13,avoidable_ed_reference!$C$2:$C$13),"Not Classified")</f>
        <v>Not Classified</v>
      </c>
      <c r="AB4887" t="str">
        <f>IFERROR(_xlfn.XLOOKUP($B4887,enrollment!$A$2:$A$801,enrollment!$I$2:$I$801),"")</f>
        <v>OH</v>
      </c>
      <c r="AC4887">
        <f>IFERROR(_xlfn.XLOOKUP($B4887,enrollment!$A$2:$A$801,enrollment!$L$2:$L$801),"")</f>
        <v>81</v>
      </c>
      <c r="AD4887" t="str" cm="1">
        <f t="array" ref="AD4887">_xlfn.IFS(AC4887="","Unknown",AC4887&lt;18,"0-17",AC4887&lt;35,"18-34",AC4887&lt;50,"35-49",AC4887&lt;65,"50-64",TRUE,"65+")</f>
        <v>65+</v>
      </c>
      <c r="AE4887">
        <f>IFERROR(_xlfn.XLOOKUP($B4887,enrollment!$A$2:$A$801,enrollment!$O$2:$O$801),"")</f>
        <v>6789012345</v>
      </c>
      <c r="AF4887">
        <f>IFERROR(_xlfn.XLOOKUP($AE4887,providers!$B$2:$B$11,providers!$Q$2:$Q$11),"")</f>
        <v>4.0999999999999996</v>
      </c>
      <c r="AG4887" s="1">
        <f t="shared" si="76"/>
        <v>45444</v>
      </c>
    </row>
    <row r="4888" spans="1:33" x14ac:dyDescent="0.25">
      <c r="A4888" t="s">
        <v>5624</v>
      </c>
      <c r="B4888" t="s">
        <v>5615</v>
      </c>
      <c r="C4888">
        <v>2345678901</v>
      </c>
      <c r="D4888">
        <v>2345678901</v>
      </c>
      <c r="E4888" s="1">
        <v>45345</v>
      </c>
      <c r="F4888" s="1">
        <v>45345</v>
      </c>
      <c r="G4888" s="1">
        <v>45361</v>
      </c>
      <c r="H4888" t="s">
        <v>59</v>
      </c>
      <c r="J4888" t="s">
        <v>99</v>
      </c>
      <c r="L4888" s="2" t="s">
        <v>61</v>
      </c>
      <c r="M4888" t="s">
        <v>62</v>
      </c>
      <c r="N4888" t="s">
        <v>63</v>
      </c>
      <c r="O4888">
        <v>1</v>
      </c>
      <c r="P4888">
        <v>838.93</v>
      </c>
      <c r="Q4888">
        <v>762.66</v>
      </c>
      <c r="R4888">
        <v>610.13</v>
      </c>
      <c r="S4888">
        <v>152.53</v>
      </c>
      <c r="T4888" t="s">
        <v>30</v>
      </c>
      <c r="X4888" t="s">
        <v>146</v>
      </c>
      <c r="Y4888" t="s">
        <v>147</v>
      </c>
      <c r="Z4888" t="s">
        <v>64</v>
      </c>
      <c r="AA4888" t="str">
        <f>IFERROR(_xlfn.XLOOKUP($J4888,avoidable_ed_reference!$A$2:$A$13,avoidable_ed_reference!$C$2:$C$13),"Not Classified")</f>
        <v>Not Classified</v>
      </c>
      <c r="AB4888" t="str">
        <f>IFERROR(_xlfn.XLOOKUP($B4888,enrollment!$A$2:$A$801,enrollment!$I$2:$I$801),"")</f>
        <v>OH</v>
      </c>
      <c r="AC4888">
        <f>IFERROR(_xlfn.XLOOKUP($B4888,enrollment!$A$2:$A$801,enrollment!$L$2:$L$801),"")</f>
        <v>81</v>
      </c>
      <c r="AD4888" t="str" cm="1">
        <f t="array" ref="AD4888">_xlfn.IFS(AC4888="","Unknown",AC4888&lt;18,"0-17",AC4888&lt;35,"18-34",AC4888&lt;50,"35-49",AC4888&lt;65,"50-64",TRUE,"65+")</f>
        <v>65+</v>
      </c>
      <c r="AE4888">
        <f>IFERROR(_xlfn.XLOOKUP($B4888,enrollment!$A$2:$A$801,enrollment!$O$2:$O$801),"")</f>
        <v>6789012345</v>
      </c>
      <c r="AF4888">
        <f>IFERROR(_xlfn.XLOOKUP($AE4888,providers!$B$2:$B$11,providers!$Q$2:$Q$11),"")</f>
        <v>4.0999999999999996</v>
      </c>
      <c r="AG4888" s="1">
        <f t="shared" si="76"/>
        <v>45323</v>
      </c>
    </row>
    <row r="4889" spans="1:33" x14ac:dyDescent="0.25">
      <c r="A4889" t="s">
        <v>5625</v>
      </c>
      <c r="B4889" t="s">
        <v>5626</v>
      </c>
      <c r="C4889">
        <v>6789012345</v>
      </c>
      <c r="D4889">
        <v>6789012345</v>
      </c>
      <c r="E4889" s="1">
        <v>45327</v>
      </c>
      <c r="F4889" s="1">
        <v>45327</v>
      </c>
      <c r="G4889" s="1">
        <v>45350</v>
      </c>
      <c r="H4889" t="s">
        <v>59</v>
      </c>
      <c r="J4889" t="s">
        <v>60</v>
      </c>
      <c r="L4889" s="2" t="s">
        <v>61</v>
      </c>
      <c r="M4889" t="s">
        <v>62</v>
      </c>
      <c r="N4889" t="s">
        <v>63</v>
      </c>
      <c r="O4889">
        <v>1</v>
      </c>
      <c r="P4889">
        <v>1271.5999999999999</v>
      </c>
      <c r="Q4889">
        <v>1156</v>
      </c>
      <c r="R4889">
        <v>924.8</v>
      </c>
      <c r="S4889">
        <v>231.2</v>
      </c>
      <c r="T4889" t="s">
        <v>30</v>
      </c>
      <c r="X4889" t="s">
        <v>52</v>
      </c>
      <c r="Y4889" t="s">
        <v>44</v>
      </c>
      <c r="Z4889" t="s">
        <v>64</v>
      </c>
      <c r="AA4889" t="str">
        <f>IFERROR(_xlfn.XLOOKUP($J4889,avoidable_ed_reference!$A$2:$A$13,avoidable_ed_reference!$C$2:$C$13),"Not Classified")</f>
        <v>Not Classified</v>
      </c>
      <c r="AB4889" t="str">
        <f>IFERROR(_xlfn.XLOOKUP($B4889,enrollment!$A$2:$A$801,enrollment!$I$2:$I$801),"")</f>
        <v>OH</v>
      </c>
      <c r="AC4889">
        <f>IFERROR(_xlfn.XLOOKUP($B4889,enrollment!$A$2:$A$801,enrollment!$L$2:$L$801),"")</f>
        <v>43</v>
      </c>
      <c r="AD4889" t="str" cm="1">
        <f t="array" ref="AD4889">_xlfn.IFS(AC4889="","Unknown",AC4889&lt;18,"0-17",AC4889&lt;35,"18-34",AC4889&lt;50,"35-49",AC4889&lt;65,"50-64",TRUE,"65+")</f>
        <v>35-49</v>
      </c>
      <c r="AE4889">
        <f>IFERROR(_xlfn.XLOOKUP($B4889,enrollment!$A$2:$A$801,enrollment!$O$2:$O$801),"")</f>
        <v>6789012345</v>
      </c>
      <c r="AF4889">
        <f>IFERROR(_xlfn.XLOOKUP($AE4889,providers!$B$2:$B$11,providers!$Q$2:$Q$11),"")</f>
        <v>4.0999999999999996</v>
      </c>
      <c r="AG4889" s="1">
        <f t="shared" si="76"/>
        <v>45323</v>
      </c>
    </row>
    <row r="4890" spans="1:33" x14ac:dyDescent="0.25">
      <c r="A4890" t="s">
        <v>5627</v>
      </c>
      <c r="B4890" t="s">
        <v>5626</v>
      </c>
      <c r="C4890">
        <v>5678901234</v>
      </c>
      <c r="D4890">
        <v>5678901234</v>
      </c>
      <c r="E4890" s="1">
        <v>45583</v>
      </c>
      <c r="F4890" s="1">
        <v>45583</v>
      </c>
      <c r="G4890" s="1">
        <v>45610</v>
      </c>
      <c r="H4890" t="s">
        <v>28</v>
      </c>
      <c r="I4890">
        <v>20</v>
      </c>
      <c r="J4890" t="s">
        <v>35</v>
      </c>
      <c r="K4890">
        <v>99213</v>
      </c>
      <c r="O4890">
        <v>1</v>
      </c>
      <c r="P4890">
        <v>173.71</v>
      </c>
      <c r="Q4890">
        <v>133.62</v>
      </c>
      <c r="R4890">
        <v>106.9</v>
      </c>
      <c r="S4890">
        <v>26.72</v>
      </c>
      <c r="T4890" t="s">
        <v>30</v>
      </c>
      <c r="X4890" t="s">
        <v>52</v>
      </c>
      <c r="Y4890" t="s">
        <v>44</v>
      </c>
      <c r="Z4890" t="s">
        <v>36</v>
      </c>
      <c r="AA4890" t="str">
        <f>IFERROR(_xlfn.XLOOKUP($J4890,avoidable_ed_reference!$A$2:$A$13,avoidable_ed_reference!$C$2:$C$13),"Not Classified")</f>
        <v>Avoidable</v>
      </c>
      <c r="AB4890" t="str">
        <f>IFERROR(_xlfn.XLOOKUP($B4890,enrollment!$A$2:$A$801,enrollment!$I$2:$I$801),"")</f>
        <v>OH</v>
      </c>
      <c r="AC4890">
        <f>IFERROR(_xlfn.XLOOKUP($B4890,enrollment!$A$2:$A$801,enrollment!$L$2:$L$801),"")</f>
        <v>43</v>
      </c>
      <c r="AD4890" t="str" cm="1">
        <f t="array" ref="AD4890">_xlfn.IFS(AC4890="","Unknown",AC4890&lt;18,"0-17",AC4890&lt;35,"18-34",AC4890&lt;50,"35-49",AC4890&lt;65,"50-64",TRUE,"65+")</f>
        <v>35-49</v>
      </c>
      <c r="AE4890">
        <f>IFERROR(_xlfn.XLOOKUP($B4890,enrollment!$A$2:$A$801,enrollment!$O$2:$O$801),"")</f>
        <v>6789012345</v>
      </c>
      <c r="AF4890">
        <f>IFERROR(_xlfn.XLOOKUP($AE4890,providers!$B$2:$B$11,providers!$Q$2:$Q$11),"")</f>
        <v>4.0999999999999996</v>
      </c>
      <c r="AG4890" s="1">
        <f t="shared" si="76"/>
        <v>45566</v>
      </c>
    </row>
    <row r="4891" spans="1:33" x14ac:dyDescent="0.25">
      <c r="A4891" t="s">
        <v>5628</v>
      </c>
      <c r="B4891" t="s">
        <v>5626</v>
      </c>
      <c r="C4891">
        <v>6789012345</v>
      </c>
      <c r="D4891">
        <v>6789012345</v>
      </c>
      <c r="E4891" s="1">
        <v>45485</v>
      </c>
      <c r="F4891" s="1">
        <v>45485</v>
      </c>
      <c r="G4891" s="1">
        <v>45519</v>
      </c>
      <c r="H4891" t="s">
        <v>28</v>
      </c>
      <c r="I4891">
        <v>11</v>
      </c>
      <c r="J4891" t="s">
        <v>47</v>
      </c>
      <c r="K4891">
        <v>99213</v>
      </c>
      <c r="O4891">
        <v>1</v>
      </c>
      <c r="P4891">
        <v>171.84</v>
      </c>
      <c r="Q4891">
        <v>127.29</v>
      </c>
      <c r="R4891">
        <v>101.83</v>
      </c>
      <c r="S4891">
        <v>25.46</v>
      </c>
      <c r="T4891" t="s">
        <v>30</v>
      </c>
      <c r="X4891" t="s">
        <v>52</v>
      </c>
      <c r="Y4891" t="s">
        <v>44</v>
      </c>
      <c r="Z4891" t="s">
        <v>39</v>
      </c>
      <c r="AA4891" t="str">
        <f>IFERROR(_xlfn.XLOOKUP($J4891,avoidable_ed_reference!$A$2:$A$13,avoidable_ed_reference!$C$2:$C$13),"Not Classified")</f>
        <v>Not Classified</v>
      </c>
      <c r="AB4891" t="str">
        <f>IFERROR(_xlfn.XLOOKUP($B4891,enrollment!$A$2:$A$801,enrollment!$I$2:$I$801),"")</f>
        <v>OH</v>
      </c>
      <c r="AC4891">
        <f>IFERROR(_xlfn.XLOOKUP($B4891,enrollment!$A$2:$A$801,enrollment!$L$2:$L$801),"")</f>
        <v>43</v>
      </c>
      <c r="AD4891" t="str" cm="1">
        <f t="array" ref="AD4891">_xlfn.IFS(AC4891="","Unknown",AC4891&lt;18,"0-17",AC4891&lt;35,"18-34",AC4891&lt;50,"35-49",AC4891&lt;65,"50-64",TRUE,"65+")</f>
        <v>35-49</v>
      </c>
      <c r="AE4891">
        <f>IFERROR(_xlfn.XLOOKUP($B4891,enrollment!$A$2:$A$801,enrollment!$O$2:$O$801),"")</f>
        <v>6789012345</v>
      </c>
      <c r="AF4891">
        <f>IFERROR(_xlfn.XLOOKUP($AE4891,providers!$B$2:$B$11,providers!$Q$2:$Q$11),"")</f>
        <v>4.0999999999999996</v>
      </c>
      <c r="AG4891" s="1">
        <f t="shared" si="76"/>
        <v>45474</v>
      </c>
    </row>
    <row r="4892" spans="1:33" x14ac:dyDescent="0.25">
      <c r="A4892" t="s">
        <v>5629</v>
      </c>
      <c r="B4892" t="s">
        <v>5626</v>
      </c>
      <c r="C4892">
        <v>6789012345</v>
      </c>
      <c r="D4892">
        <v>6789012345</v>
      </c>
      <c r="E4892" s="1">
        <v>45504</v>
      </c>
      <c r="F4892" s="1">
        <v>45504</v>
      </c>
      <c r="G4892" s="1">
        <v>45532</v>
      </c>
      <c r="H4892" t="s">
        <v>28</v>
      </c>
      <c r="I4892">
        <v>11</v>
      </c>
      <c r="J4892" t="s">
        <v>38</v>
      </c>
      <c r="K4892">
        <v>99213</v>
      </c>
      <c r="O4892">
        <v>1</v>
      </c>
      <c r="P4892">
        <v>188.47</v>
      </c>
      <c r="Q4892">
        <v>139.61000000000001</v>
      </c>
      <c r="R4892">
        <v>111.69</v>
      </c>
      <c r="S4892">
        <v>27.92</v>
      </c>
      <c r="T4892" t="s">
        <v>30</v>
      </c>
      <c r="X4892" t="s">
        <v>52</v>
      </c>
      <c r="Y4892" t="s">
        <v>44</v>
      </c>
      <c r="Z4892" t="s">
        <v>39</v>
      </c>
      <c r="AA4892" t="str">
        <f>IFERROR(_xlfn.XLOOKUP($J4892,avoidable_ed_reference!$A$2:$A$13,avoidable_ed_reference!$C$2:$C$13),"Not Classified")</f>
        <v>Not Classified</v>
      </c>
      <c r="AB4892" t="str">
        <f>IFERROR(_xlfn.XLOOKUP($B4892,enrollment!$A$2:$A$801,enrollment!$I$2:$I$801),"")</f>
        <v>OH</v>
      </c>
      <c r="AC4892">
        <f>IFERROR(_xlfn.XLOOKUP($B4892,enrollment!$A$2:$A$801,enrollment!$L$2:$L$801),"")</f>
        <v>43</v>
      </c>
      <c r="AD4892" t="str" cm="1">
        <f t="array" ref="AD4892">_xlfn.IFS(AC4892="","Unknown",AC4892&lt;18,"0-17",AC4892&lt;35,"18-34",AC4892&lt;50,"35-49",AC4892&lt;65,"50-64",TRUE,"65+")</f>
        <v>35-49</v>
      </c>
      <c r="AE4892">
        <f>IFERROR(_xlfn.XLOOKUP($B4892,enrollment!$A$2:$A$801,enrollment!$O$2:$O$801),"")</f>
        <v>6789012345</v>
      </c>
      <c r="AF4892">
        <f>IFERROR(_xlfn.XLOOKUP($AE4892,providers!$B$2:$B$11,providers!$Q$2:$Q$11),"")</f>
        <v>4.0999999999999996</v>
      </c>
      <c r="AG4892" s="1">
        <f t="shared" si="76"/>
        <v>45474</v>
      </c>
    </row>
    <row r="4893" spans="1:33" x14ac:dyDescent="0.25">
      <c r="A4893" t="s">
        <v>5630</v>
      </c>
      <c r="B4893" t="s">
        <v>5626</v>
      </c>
      <c r="C4893">
        <v>6789012345</v>
      </c>
      <c r="D4893">
        <v>6789012345</v>
      </c>
      <c r="E4893" s="1">
        <v>45383</v>
      </c>
      <c r="F4893" s="1">
        <v>45383</v>
      </c>
      <c r="G4893" s="1">
        <v>45399</v>
      </c>
      <c r="H4893" t="s">
        <v>28</v>
      </c>
      <c r="I4893">
        <v>11</v>
      </c>
      <c r="J4893" t="s">
        <v>38</v>
      </c>
      <c r="K4893">
        <v>99213</v>
      </c>
      <c r="O4893">
        <v>1</v>
      </c>
      <c r="P4893">
        <v>167.02</v>
      </c>
      <c r="Q4893">
        <v>123.72</v>
      </c>
      <c r="R4893">
        <v>98.98</v>
      </c>
      <c r="S4893">
        <v>24.74</v>
      </c>
      <c r="T4893" t="s">
        <v>30</v>
      </c>
      <c r="X4893" t="s">
        <v>52</v>
      </c>
      <c r="Y4893" t="s">
        <v>44</v>
      </c>
      <c r="Z4893" t="s">
        <v>39</v>
      </c>
      <c r="AA4893" t="str">
        <f>IFERROR(_xlfn.XLOOKUP($J4893,avoidable_ed_reference!$A$2:$A$13,avoidable_ed_reference!$C$2:$C$13),"Not Classified")</f>
        <v>Not Classified</v>
      </c>
      <c r="AB4893" t="str">
        <f>IFERROR(_xlfn.XLOOKUP($B4893,enrollment!$A$2:$A$801,enrollment!$I$2:$I$801),"")</f>
        <v>OH</v>
      </c>
      <c r="AC4893">
        <f>IFERROR(_xlfn.XLOOKUP($B4893,enrollment!$A$2:$A$801,enrollment!$L$2:$L$801),"")</f>
        <v>43</v>
      </c>
      <c r="AD4893" t="str" cm="1">
        <f t="array" ref="AD4893">_xlfn.IFS(AC4893="","Unknown",AC4893&lt;18,"0-17",AC4893&lt;35,"18-34",AC4893&lt;50,"35-49",AC4893&lt;65,"50-64",TRUE,"65+")</f>
        <v>35-49</v>
      </c>
      <c r="AE4893">
        <f>IFERROR(_xlfn.XLOOKUP($B4893,enrollment!$A$2:$A$801,enrollment!$O$2:$O$801),"")</f>
        <v>6789012345</v>
      </c>
      <c r="AF4893">
        <f>IFERROR(_xlfn.XLOOKUP($AE4893,providers!$B$2:$B$11,providers!$Q$2:$Q$11),"")</f>
        <v>4.0999999999999996</v>
      </c>
      <c r="AG4893" s="1">
        <f t="shared" si="76"/>
        <v>45383</v>
      </c>
    </row>
    <row r="4894" spans="1:33" x14ac:dyDescent="0.25">
      <c r="A4894" t="s">
        <v>5631</v>
      </c>
      <c r="B4894" t="s">
        <v>5626</v>
      </c>
      <c r="C4894">
        <v>9012345678</v>
      </c>
      <c r="D4894">
        <v>9012345678</v>
      </c>
      <c r="E4894" s="1">
        <v>45303</v>
      </c>
      <c r="F4894" s="1">
        <v>45303</v>
      </c>
      <c r="G4894" s="1">
        <v>45321</v>
      </c>
      <c r="H4894" t="s">
        <v>67</v>
      </c>
      <c r="I4894">
        <v>21</v>
      </c>
      <c r="J4894" t="s">
        <v>42</v>
      </c>
      <c r="K4894">
        <v>99223</v>
      </c>
      <c r="O4894">
        <v>1</v>
      </c>
      <c r="P4894">
        <v>28919.279999999999</v>
      </c>
      <c r="Q4894">
        <v>18657.599999999999</v>
      </c>
      <c r="R4894">
        <v>14926.08</v>
      </c>
      <c r="S4894">
        <v>3731.52</v>
      </c>
      <c r="T4894" t="s">
        <v>30</v>
      </c>
      <c r="V4894">
        <v>1</v>
      </c>
      <c r="W4894" s="2" t="s">
        <v>68</v>
      </c>
      <c r="X4894" t="s">
        <v>52</v>
      </c>
      <c r="Y4894" t="s">
        <v>44</v>
      </c>
      <c r="Z4894" t="s">
        <v>69</v>
      </c>
      <c r="AA4894" t="str">
        <f>IFERROR(_xlfn.XLOOKUP($J4894,avoidable_ed_reference!$A$2:$A$13,avoidable_ed_reference!$C$2:$C$13),"Not Classified")</f>
        <v>Non-Avoidable</v>
      </c>
      <c r="AB4894" t="str">
        <f>IFERROR(_xlfn.XLOOKUP($B4894,enrollment!$A$2:$A$801,enrollment!$I$2:$I$801),"")</f>
        <v>OH</v>
      </c>
      <c r="AC4894">
        <f>IFERROR(_xlfn.XLOOKUP($B4894,enrollment!$A$2:$A$801,enrollment!$L$2:$L$801),"")</f>
        <v>43</v>
      </c>
      <c r="AD4894" t="str" cm="1">
        <f t="array" ref="AD4894">_xlfn.IFS(AC4894="","Unknown",AC4894&lt;18,"0-17",AC4894&lt;35,"18-34",AC4894&lt;50,"35-49",AC4894&lt;65,"50-64",TRUE,"65+")</f>
        <v>35-49</v>
      </c>
      <c r="AE4894">
        <f>IFERROR(_xlfn.XLOOKUP($B4894,enrollment!$A$2:$A$801,enrollment!$O$2:$O$801),"")</f>
        <v>6789012345</v>
      </c>
      <c r="AF4894">
        <f>IFERROR(_xlfn.XLOOKUP($AE4894,providers!$B$2:$B$11,providers!$Q$2:$Q$11),"")</f>
        <v>4.0999999999999996</v>
      </c>
      <c r="AG4894" s="1">
        <f t="shared" si="76"/>
        <v>45292</v>
      </c>
    </row>
    <row r="4895" spans="1:33" x14ac:dyDescent="0.25">
      <c r="A4895" t="s">
        <v>5632</v>
      </c>
      <c r="B4895" t="s">
        <v>5626</v>
      </c>
      <c r="C4895">
        <v>9012345678</v>
      </c>
      <c r="D4895">
        <v>9012345678</v>
      </c>
      <c r="E4895" s="1">
        <v>45508</v>
      </c>
      <c r="F4895" s="1">
        <v>45508</v>
      </c>
      <c r="G4895" s="1">
        <v>45527</v>
      </c>
      <c r="H4895" t="s">
        <v>67</v>
      </c>
      <c r="I4895">
        <v>21</v>
      </c>
      <c r="J4895" t="s">
        <v>42</v>
      </c>
      <c r="K4895">
        <v>99223</v>
      </c>
      <c r="O4895">
        <v>1</v>
      </c>
      <c r="P4895">
        <v>22097.67</v>
      </c>
      <c r="Q4895">
        <v>14256.56</v>
      </c>
      <c r="R4895">
        <v>11405.25</v>
      </c>
      <c r="S4895">
        <v>2851.31</v>
      </c>
      <c r="T4895" t="s">
        <v>30</v>
      </c>
      <c r="V4895">
        <v>1</v>
      </c>
      <c r="W4895" s="2" t="s">
        <v>68</v>
      </c>
      <c r="X4895" t="s">
        <v>52</v>
      </c>
      <c r="Y4895" t="s">
        <v>44</v>
      </c>
      <c r="Z4895" t="s">
        <v>69</v>
      </c>
      <c r="AA4895" t="str">
        <f>IFERROR(_xlfn.XLOOKUP($J4895,avoidable_ed_reference!$A$2:$A$13,avoidable_ed_reference!$C$2:$C$13),"Not Classified")</f>
        <v>Non-Avoidable</v>
      </c>
      <c r="AB4895" t="str">
        <f>IFERROR(_xlfn.XLOOKUP($B4895,enrollment!$A$2:$A$801,enrollment!$I$2:$I$801),"")</f>
        <v>OH</v>
      </c>
      <c r="AC4895">
        <f>IFERROR(_xlfn.XLOOKUP($B4895,enrollment!$A$2:$A$801,enrollment!$L$2:$L$801),"")</f>
        <v>43</v>
      </c>
      <c r="AD4895" t="str" cm="1">
        <f t="array" ref="AD4895">_xlfn.IFS(AC4895="","Unknown",AC4895&lt;18,"0-17",AC4895&lt;35,"18-34",AC4895&lt;50,"35-49",AC4895&lt;65,"50-64",TRUE,"65+")</f>
        <v>35-49</v>
      </c>
      <c r="AE4895">
        <f>IFERROR(_xlfn.XLOOKUP($B4895,enrollment!$A$2:$A$801,enrollment!$O$2:$O$801),"")</f>
        <v>6789012345</v>
      </c>
      <c r="AF4895">
        <f>IFERROR(_xlfn.XLOOKUP($AE4895,providers!$B$2:$B$11,providers!$Q$2:$Q$11),"")</f>
        <v>4.0999999999999996</v>
      </c>
      <c r="AG4895" s="1">
        <f t="shared" si="76"/>
        <v>45505</v>
      </c>
    </row>
    <row r="4896" spans="1:33" x14ac:dyDescent="0.25">
      <c r="A4896" t="s">
        <v>5633</v>
      </c>
      <c r="B4896" t="s">
        <v>5626</v>
      </c>
      <c r="C4896">
        <v>6789012345</v>
      </c>
      <c r="D4896">
        <v>6789012345</v>
      </c>
      <c r="E4896" s="1">
        <v>45423</v>
      </c>
      <c r="F4896" s="1">
        <v>45423</v>
      </c>
      <c r="G4896" s="1">
        <v>45451</v>
      </c>
      <c r="H4896" t="s">
        <v>28</v>
      </c>
      <c r="I4896">
        <v>11</v>
      </c>
      <c r="J4896" t="s">
        <v>47</v>
      </c>
      <c r="K4896">
        <v>99213</v>
      </c>
      <c r="O4896">
        <v>1</v>
      </c>
      <c r="P4896">
        <v>242.66</v>
      </c>
      <c r="Q4896">
        <v>179.75</v>
      </c>
      <c r="R4896">
        <v>143.80000000000001</v>
      </c>
      <c r="S4896">
        <v>35.950000000000003</v>
      </c>
      <c r="T4896" t="s">
        <v>30</v>
      </c>
      <c r="X4896" t="s">
        <v>52</v>
      </c>
      <c r="Y4896" t="s">
        <v>44</v>
      </c>
      <c r="Z4896" t="s">
        <v>39</v>
      </c>
      <c r="AA4896" t="str">
        <f>IFERROR(_xlfn.XLOOKUP($J4896,avoidable_ed_reference!$A$2:$A$13,avoidable_ed_reference!$C$2:$C$13),"Not Classified")</f>
        <v>Not Classified</v>
      </c>
      <c r="AB4896" t="str">
        <f>IFERROR(_xlfn.XLOOKUP($B4896,enrollment!$A$2:$A$801,enrollment!$I$2:$I$801),"")</f>
        <v>OH</v>
      </c>
      <c r="AC4896">
        <f>IFERROR(_xlfn.XLOOKUP($B4896,enrollment!$A$2:$A$801,enrollment!$L$2:$L$801),"")</f>
        <v>43</v>
      </c>
      <c r="AD4896" t="str" cm="1">
        <f t="array" ref="AD4896">_xlfn.IFS(AC4896="","Unknown",AC4896&lt;18,"0-17",AC4896&lt;35,"18-34",AC4896&lt;50,"35-49",AC4896&lt;65,"50-64",TRUE,"65+")</f>
        <v>35-49</v>
      </c>
      <c r="AE4896">
        <f>IFERROR(_xlfn.XLOOKUP($B4896,enrollment!$A$2:$A$801,enrollment!$O$2:$O$801),"")</f>
        <v>6789012345</v>
      </c>
      <c r="AF4896">
        <f>IFERROR(_xlfn.XLOOKUP($AE4896,providers!$B$2:$B$11,providers!$Q$2:$Q$11),"")</f>
        <v>4.0999999999999996</v>
      </c>
      <c r="AG4896" s="1">
        <f t="shared" si="76"/>
        <v>45413</v>
      </c>
    </row>
    <row r="4897" spans="1:33" x14ac:dyDescent="0.25">
      <c r="A4897" t="s">
        <v>5634</v>
      </c>
      <c r="B4897" t="s">
        <v>5626</v>
      </c>
      <c r="C4897">
        <v>5678901234</v>
      </c>
      <c r="D4897">
        <v>5678901234</v>
      </c>
      <c r="E4897" s="1">
        <v>45571</v>
      </c>
      <c r="F4897" s="1">
        <v>45571</v>
      </c>
      <c r="G4897" s="1">
        <v>45590</v>
      </c>
      <c r="H4897" t="s">
        <v>28</v>
      </c>
      <c r="I4897">
        <v>20</v>
      </c>
      <c r="J4897" t="s">
        <v>35</v>
      </c>
      <c r="K4897">
        <v>99213</v>
      </c>
      <c r="O4897">
        <v>1</v>
      </c>
      <c r="P4897">
        <v>191.33</v>
      </c>
      <c r="Q4897">
        <v>147.18</v>
      </c>
      <c r="R4897">
        <v>117.74</v>
      </c>
      <c r="S4897">
        <v>29.44</v>
      </c>
      <c r="T4897" t="s">
        <v>30</v>
      </c>
      <c r="X4897" t="s">
        <v>52</v>
      </c>
      <c r="Y4897" t="s">
        <v>44</v>
      </c>
      <c r="Z4897" t="s">
        <v>36</v>
      </c>
      <c r="AA4897" t="str">
        <f>IFERROR(_xlfn.XLOOKUP($J4897,avoidable_ed_reference!$A$2:$A$13,avoidable_ed_reference!$C$2:$C$13),"Not Classified")</f>
        <v>Avoidable</v>
      </c>
      <c r="AB4897" t="str">
        <f>IFERROR(_xlfn.XLOOKUP($B4897,enrollment!$A$2:$A$801,enrollment!$I$2:$I$801),"")</f>
        <v>OH</v>
      </c>
      <c r="AC4897">
        <f>IFERROR(_xlfn.XLOOKUP($B4897,enrollment!$A$2:$A$801,enrollment!$L$2:$L$801),"")</f>
        <v>43</v>
      </c>
      <c r="AD4897" t="str" cm="1">
        <f t="array" ref="AD4897">_xlfn.IFS(AC4897="","Unknown",AC4897&lt;18,"0-17",AC4897&lt;35,"18-34",AC4897&lt;50,"35-49",AC4897&lt;65,"50-64",TRUE,"65+")</f>
        <v>35-49</v>
      </c>
      <c r="AE4897">
        <f>IFERROR(_xlfn.XLOOKUP($B4897,enrollment!$A$2:$A$801,enrollment!$O$2:$O$801),"")</f>
        <v>6789012345</v>
      </c>
      <c r="AF4897">
        <f>IFERROR(_xlfn.XLOOKUP($AE4897,providers!$B$2:$B$11,providers!$Q$2:$Q$11),"")</f>
        <v>4.0999999999999996</v>
      </c>
      <c r="AG4897" s="1">
        <f t="shared" si="76"/>
        <v>45566</v>
      </c>
    </row>
    <row r="4898" spans="1:33" x14ac:dyDescent="0.25">
      <c r="A4898" t="s">
        <v>5635</v>
      </c>
      <c r="B4898" t="s">
        <v>5636</v>
      </c>
      <c r="C4898">
        <v>3456789012</v>
      </c>
      <c r="D4898">
        <v>3456789012</v>
      </c>
      <c r="E4898" s="1">
        <v>45561</v>
      </c>
      <c r="F4898" s="1">
        <v>45561</v>
      </c>
      <c r="G4898" s="1">
        <v>45593</v>
      </c>
      <c r="H4898" t="s">
        <v>28</v>
      </c>
      <c r="I4898">
        <v>11</v>
      </c>
      <c r="J4898" t="s">
        <v>47</v>
      </c>
      <c r="K4898">
        <v>99213</v>
      </c>
      <c r="O4898">
        <v>1</v>
      </c>
      <c r="P4898">
        <v>175.85</v>
      </c>
      <c r="Q4898">
        <v>130.26</v>
      </c>
      <c r="R4898">
        <v>104.21</v>
      </c>
      <c r="S4898">
        <v>26.05</v>
      </c>
      <c r="T4898" t="s">
        <v>30</v>
      </c>
      <c r="X4898" t="s">
        <v>52</v>
      </c>
      <c r="Y4898" t="s">
        <v>44</v>
      </c>
      <c r="Z4898" t="s">
        <v>39</v>
      </c>
      <c r="AA4898" t="str">
        <f>IFERROR(_xlfn.XLOOKUP($J4898,avoidable_ed_reference!$A$2:$A$13,avoidable_ed_reference!$C$2:$C$13),"Not Classified")</f>
        <v>Not Classified</v>
      </c>
      <c r="AB4898" t="str">
        <f>IFERROR(_xlfn.XLOOKUP($B4898,enrollment!$A$2:$A$801,enrollment!$I$2:$I$801),"")</f>
        <v>KY</v>
      </c>
      <c r="AC4898">
        <f>IFERROR(_xlfn.XLOOKUP($B4898,enrollment!$A$2:$A$801,enrollment!$L$2:$L$801),"")</f>
        <v>41</v>
      </c>
      <c r="AD4898" t="str" cm="1">
        <f t="array" ref="AD4898">_xlfn.IFS(AC4898="","Unknown",AC4898&lt;18,"0-17",AC4898&lt;35,"18-34",AC4898&lt;50,"35-49",AC4898&lt;65,"50-64",TRUE,"65+")</f>
        <v>35-49</v>
      </c>
      <c r="AE4898">
        <f>IFERROR(_xlfn.XLOOKUP($B4898,enrollment!$A$2:$A$801,enrollment!$O$2:$O$801),"")</f>
        <v>3456789012</v>
      </c>
      <c r="AF4898">
        <f>IFERROR(_xlfn.XLOOKUP($AE4898,providers!$B$2:$B$11,providers!$Q$2:$Q$11),"")</f>
        <v>4</v>
      </c>
      <c r="AG4898" s="1">
        <f t="shared" si="76"/>
        <v>45536</v>
      </c>
    </row>
    <row r="4899" spans="1:33" x14ac:dyDescent="0.25">
      <c r="A4899" t="s">
        <v>5637</v>
      </c>
      <c r="B4899" t="s">
        <v>5636</v>
      </c>
      <c r="C4899">
        <v>3456789012</v>
      </c>
      <c r="D4899">
        <v>3456789012</v>
      </c>
      <c r="E4899" s="1">
        <v>45583</v>
      </c>
      <c r="F4899" s="1">
        <v>45583</v>
      </c>
      <c r="G4899" s="1">
        <v>45607</v>
      </c>
      <c r="H4899" t="s">
        <v>28</v>
      </c>
      <c r="I4899">
        <v>11</v>
      </c>
      <c r="J4899" t="s">
        <v>35</v>
      </c>
      <c r="K4899">
        <v>99213</v>
      </c>
      <c r="O4899">
        <v>1</v>
      </c>
      <c r="P4899">
        <v>197.69</v>
      </c>
      <c r="Q4899">
        <v>146.44</v>
      </c>
      <c r="R4899">
        <v>117.15</v>
      </c>
      <c r="S4899">
        <v>29.29</v>
      </c>
      <c r="T4899" t="s">
        <v>30</v>
      </c>
      <c r="X4899" t="s">
        <v>52</v>
      </c>
      <c r="Y4899" t="s">
        <v>44</v>
      </c>
      <c r="Z4899" t="s">
        <v>39</v>
      </c>
      <c r="AA4899" t="str">
        <f>IFERROR(_xlfn.XLOOKUP($J4899,avoidable_ed_reference!$A$2:$A$13,avoidable_ed_reference!$C$2:$C$13),"Not Classified")</f>
        <v>Avoidable</v>
      </c>
      <c r="AB4899" t="str">
        <f>IFERROR(_xlfn.XLOOKUP($B4899,enrollment!$A$2:$A$801,enrollment!$I$2:$I$801),"")</f>
        <v>KY</v>
      </c>
      <c r="AC4899">
        <f>IFERROR(_xlfn.XLOOKUP($B4899,enrollment!$A$2:$A$801,enrollment!$L$2:$L$801),"")</f>
        <v>41</v>
      </c>
      <c r="AD4899" t="str" cm="1">
        <f t="array" ref="AD4899">_xlfn.IFS(AC4899="","Unknown",AC4899&lt;18,"0-17",AC4899&lt;35,"18-34",AC4899&lt;50,"35-49",AC4899&lt;65,"50-64",TRUE,"65+")</f>
        <v>35-49</v>
      </c>
      <c r="AE4899">
        <f>IFERROR(_xlfn.XLOOKUP($B4899,enrollment!$A$2:$A$801,enrollment!$O$2:$O$801),"")</f>
        <v>3456789012</v>
      </c>
      <c r="AF4899">
        <f>IFERROR(_xlfn.XLOOKUP($AE4899,providers!$B$2:$B$11,providers!$Q$2:$Q$11),"")</f>
        <v>4</v>
      </c>
      <c r="AG4899" s="1">
        <f t="shared" si="76"/>
        <v>45566</v>
      </c>
    </row>
    <row r="4900" spans="1:33" x14ac:dyDescent="0.25">
      <c r="A4900" t="s">
        <v>5638</v>
      </c>
      <c r="B4900" t="s">
        <v>5636</v>
      </c>
      <c r="C4900">
        <v>3456789012</v>
      </c>
      <c r="D4900">
        <v>3456789012</v>
      </c>
      <c r="E4900" s="1">
        <v>45408</v>
      </c>
      <c r="F4900" s="1">
        <v>45408</v>
      </c>
      <c r="G4900" s="1">
        <v>45439</v>
      </c>
      <c r="H4900" t="s">
        <v>59</v>
      </c>
      <c r="J4900" t="s">
        <v>60</v>
      </c>
      <c r="L4900" s="2" t="s">
        <v>151</v>
      </c>
      <c r="M4900" t="s">
        <v>152</v>
      </c>
      <c r="N4900" t="s">
        <v>153</v>
      </c>
      <c r="O4900">
        <v>1</v>
      </c>
      <c r="P4900">
        <v>1057.75</v>
      </c>
      <c r="Q4900">
        <v>961.59</v>
      </c>
      <c r="R4900">
        <v>769.27</v>
      </c>
      <c r="S4900">
        <v>192.32</v>
      </c>
      <c r="T4900" t="s">
        <v>30</v>
      </c>
      <c r="X4900" t="s">
        <v>52</v>
      </c>
      <c r="Y4900" t="s">
        <v>44</v>
      </c>
      <c r="Z4900" t="s">
        <v>64</v>
      </c>
      <c r="AA4900" t="str">
        <f>IFERROR(_xlfn.XLOOKUP($J4900,avoidable_ed_reference!$A$2:$A$13,avoidable_ed_reference!$C$2:$C$13),"Not Classified")</f>
        <v>Not Classified</v>
      </c>
      <c r="AB4900" t="str">
        <f>IFERROR(_xlfn.XLOOKUP($B4900,enrollment!$A$2:$A$801,enrollment!$I$2:$I$801),"")</f>
        <v>KY</v>
      </c>
      <c r="AC4900">
        <f>IFERROR(_xlfn.XLOOKUP($B4900,enrollment!$A$2:$A$801,enrollment!$L$2:$L$801),"")</f>
        <v>41</v>
      </c>
      <c r="AD4900" t="str" cm="1">
        <f t="array" ref="AD4900">_xlfn.IFS(AC4900="","Unknown",AC4900&lt;18,"0-17",AC4900&lt;35,"18-34",AC4900&lt;50,"35-49",AC4900&lt;65,"50-64",TRUE,"65+")</f>
        <v>35-49</v>
      </c>
      <c r="AE4900">
        <f>IFERROR(_xlfn.XLOOKUP($B4900,enrollment!$A$2:$A$801,enrollment!$O$2:$O$801),"")</f>
        <v>3456789012</v>
      </c>
      <c r="AF4900">
        <f>IFERROR(_xlfn.XLOOKUP($AE4900,providers!$B$2:$B$11,providers!$Q$2:$Q$11),"")</f>
        <v>4</v>
      </c>
      <c r="AG4900" s="1">
        <f t="shared" si="76"/>
        <v>45383</v>
      </c>
    </row>
    <row r="4901" spans="1:33" x14ac:dyDescent="0.25">
      <c r="A4901" t="s">
        <v>5639</v>
      </c>
      <c r="B4901" t="s">
        <v>5636</v>
      </c>
      <c r="C4901">
        <v>3456789012</v>
      </c>
      <c r="D4901">
        <v>3456789012</v>
      </c>
      <c r="E4901" s="1">
        <v>45439</v>
      </c>
      <c r="F4901" s="1">
        <v>45439</v>
      </c>
      <c r="G4901" s="1">
        <v>45466</v>
      </c>
      <c r="H4901" t="s">
        <v>67</v>
      </c>
      <c r="I4901">
        <v>21</v>
      </c>
      <c r="J4901" t="s">
        <v>42</v>
      </c>
      <c r="K4901">
        <v>99223</v>
      </c>
      <c r="O4901">
        <v>1</v>
      </c>
      <c r="P4901">
        <v>27481.19</v>
      </c>
      <c r="Q4901">
        <v>17729.8</v>
      </c>
      <c r="R4901">
        <v>14183.84</v>
      </c>
      <c r="S4901">
        <v>3545.96</v>
      </c>
      <c r="T4901" t="s">
        <v>30</v>
      </c>
      <c r="V4901">
        <v>1</v>
      </c>
      <c r="W4901" s="2" t="s">
        <v>68</v>
      </c>
      <c r="X4901" t="s">
        <v>52</v>
      </c>
      <c r="Y4901" t="s">
        <v>44</v>
      </c>
      <c r="Z4901" t="s">
        <v>69</v>
      </c>
      <c r="AA4901" t="str">
        <f>IFERROR(_xlfn.XLOOKUP($J4901,avoidable_ed_reference!$A$2:$A$13,avoidable_ed_reference!$C$2:$C$13),"Not Classified")</f>
        <v>Non-Avoidable</v>
      </c>
      <c r="AB4901" t="str">
        <f>IFERROR(_xlfn.XLOOKUP($B4901,enrollment!$A$2:$A$801,enrollment!$I$2:$I$801),"")</f>
        <v>KY</v>
      </c>
      <c r="AC4901">
        <f>IFERROR(_xlfn.XLOOKUP($B4901,enrollment!$A$2:$A$801,enrollment!$L$2:$L$801),"")</f>
        <v>41</v>
      </c>
      <c r="AD4901" t="str" cm="1">
        <f t="array" ref="AD4901">_xlfn.IFS(AC4901="","Unknown",AC4901&lt;18,"0-17",AC4901&lt;35,"18-34",AC4901&lt;50,"35-49",AC4901&lt;65,"50-64",TRUE,"65+")</f>
        <v>35-49</v>
      </c>
      <c r="AE4901">
        <f>IFERROR(_xlfn.XLOOKUP($B4901,enrollment!$A$2:$A$801,enrollment!$O$2:$O$801),"")</f>
        <v>3456789012</v>
      </c>
      <c r="AF4901">
        <f>IFERROR(_xlfn.XLOOKUP($AE4901,providers!$B$2:$B$11,providers!$Q$2:$Q$11),"")</f>
        <v>4</v>
      </c>
      <c r="AG4901" s="1">
        <f t="shared" si="76"/>
        <v>45413</v>
      </c>
    </row>
    <row r="4902" spans="1:33" x14ac:dyDescent="0.25">
      <c r="A4902" t="s">
        <v>5640</v>
      </c>
      <c r="B4902" t="s">
        <v>5636</v>
      </c>
      <c r="C4902">
        <v>5678901234</v>
      </c>
      <c r="D4902">
        <v>5678901234</v>
      </c>
      <c r="E4902" s="1">
        <v>45412</v>
      </c>
      <c r="F4902" s="1">
        <v>45412</v>
      </c>
      <c r="G4902" s="1">
        <v>45447</v>
      </c>
      <c r="H4902" t="s">
        <v>28</v>
      </c>
      <c r="I4902">
        <v>20</v>
      </c>
      <c r="J4902" t="s">
        <v>35</v>
      </c>
      <c r="K4902">
        <v>99213</v>
      </c>
      <c r="O4902">
        <v>1</v>
      </c>
      <c r="P4902">
        <v>152.28</v>
      </c>
      <c r="Q4902">
        <v>117.14</v>
      </c>
      <c r="R4902">
        <v>93.71</v>
      </c>
      <c r="S4902">
        <v>23.43</v>
      </c>
      <c r="T4902" t="s">
        <v>30</v>
      </c>
      <c r="X4902" t="s">
        <v>52</v>
      </c>
      <c r="Y4902" t="s">
        <v>44</v>
      </c>
      <c r="Z4902" t="s">
        <v>36</v>
      </c>
      <c r="AA4902" t="str">
        <f>IFERROR(_xlfn.XLOOKUP($J4902,avoidable_ed_reference!$A$2:$A$13,avoidable_ed_reference!$C$2:$C$13),"Not Classified")</f>
        <v>Avoidable</v>
      </c>
      <c r="AB4902" t="str">
        <f>IFERROR(_xlfn.XLOOKUP($B4902,enrollment!$A$2:$A$801,enrollment!$I$2:$I$801),"")</f>
        <v>KY</v>
      </c>
      <c r="AC4902">
        <f>IFERROR(_xlfn.XLOOKUP($B4902,enrollment!$A$2:$A$801,enrollment!$L$2:$L$801),"")</f>
        <v>41</v>
      </c>
      <c r="AD4902" t="str" cm="1">
        <f t="array" ref="AD4902">_xlfn.IFS(AC4902="","Unknown",AC4902&lt;18,"0-17",AC4902&lt;35,"18-34",AC4902&lt;50,"35-49",AC4902&lt;65,"50-64",TRUE,"65+")</f>
        <v>35-49</v>
      </c>
      <c r="AE4902">
        <f>IFERROR(_xlfn.XLOOKUP($B4902,enrollment!$A$2:$A$801,enrollment!$O$2:$O$801),"")</f>
        <v>3456789012</v>
      </c>
      <c r="AF4902">
        <f>IFERROR(_xlfn.XLOOKUP($AE4902,providers!$B$2:$B$11,providers!$Q$2:$Q$11),"")</f>
        <v>4</v>
      </c>
      <c r="AG4902" s="1">
        <f t="shared" si="76"/>
        <v>45383</v>
      </c>
    </row>
    <row r="4903" spans="1:33" x14ac:dyDescent="0.25">
      <c r="A4903" t="s">
        <v>5641</v>
      </c>
      <c r="B4903" t="s">
        <v>5636</v>
      </c>
      <c r="C4903">
        <v>5678901234</v>
      </c>
      <c r="D4903">
        <v>5678901234</v>
      </c>
      <c r="E4903" s="1">
        <v>45533</v>
      </c>
      <c r="F4903" s="1">
        <v>45533</v>
      </c>
      <c r="G4903" s="1">
        <v>45558</v>
      </c>
      <c r="H4903" t="s">
        <v>28</v>
      </c>
      <c r="I4903">
        <v>20</v>
      </c>
      <c r="J4903" t="s">
        <v>35</v>
      </c>
      <c r="K4903">
        <v>99213</v>
      </c>
      <c r="O4903">
        <v>1</v>
      </c>
      <c r="P4903">
        <v>185.32</v>
      </c>
      <c r="Q4903">
        <v>142.55000000000001</v>
      </c>
      <c r="R4903">
        <v>114.04</v>
      </c>
      <c r="S4903">
        <v>28.51</v>
      </c>
      <c r="T4903" t="s">
        <v>30</v>
      </c>
      <c r="X4903" t="s">
        <v>52</v>
      </c>
      <c r="Y4903" t="s">
        <v>44</v>
      </c>
      <c r="Z4903" t="s">
        <v>36</v>
      </c>
      <c r="AA4903" t="str">
        <f>IFERROR(_xlfn.XLOOKUP($J4903,avoidable_ed_reference!$A$2:$A$13,avoidable_ed_reference!$C$2:$C$13),"Not Classified")</f>
        <v>Avoidable</v>
      </c>
      <c r="AB4903" t="str">
        <f>IFERROR(_xlfn.XLOOKUP($B4903,enrollment!$A$2:$A$801,enrollment!$I$2:$I$801),"")</f>
        <v>KY</v>
      </c>
      <c r="AC4903">
        <f>IFERROR(_xlfn.XLOOKUP($B4903,enrollment!$A$2:$A$801,enrollment!$L$2:$L$801),"")</f>
        <v>41</v>
      </c>
      <c r="AD4903" t="str" cm="1">
        <f t="array" ref="AD4903">_xlfn.IFS(AC4903="","Unknown",AC4903&lt;18,"0-17",AC4903&lt;35,"18-34",AC4903&lt;50,"35-49",AC4903&lt;65,"50-64",TRUE,"65+")</f>
        <v>35-49</v>
      </c>
      <c r="AE4903">
        <f>IFERROR(_xlfn.XLOOKUP($B4903,enrollment!$A$2:$A$801,enrollment!$O$2:$O$801),"")</f>
        <v>3456789012</v>
      </c>
      <c r="AF4903">
        <f>IFERROR(_xlfn.XLOOKUP($AE4903,providers!$B$2:$B$11,providers!$Q$2:$Q$11),"")</f>
        <v>4</v>
      </c>
      <c r="AG4903" s="1">
        <f t="shared" si="76"/>
        <v>45505</v>
      </c>
    </row>
    <row r="4904" spans="1:33" x14ac:dyDescent="0.25">
      <c r="A4904" t="s">
        <v>5642</v>
      </c>
      <c r="B4904" t="s">
        <v>5636</v>
      </c>
      <c r="C4904">
        <v>3456789012</v>
      </c>
      <c r="D4904">
        <v>3456789012</v>
      </c>
      <c r="E4904" s="1">
        <v>45408</v>
      </c>
      <c r="F4904" s="1">
        <v>45408</v>
      </c>
      <c r="G4904" s="1">
        <v>45433</v>
      </c>
      <c r="H4904" t="s">
        <v>59</v>
      </c>
      <c r="J4904" t="s">
        <v>47</v>
      </c>
      <c r="L4904" s="2" t="s">
        <v>151</v>
      </c>
      <c r="M4904" t="s">
        <v>152</v>
      </c>
      <c r="N4904" t="s">
        <v>153</v>
      </c>
      <c r="O4904">
        <v>1</v>
      </c>
      <c r="P4904">
        <v>937.22</v>
      </c>
      <c r="Q4904">
        <v>852.02</v>
      </c>
      <c r="R4904">
        <v>681.62</v>
      </c>
      <c r="S4904">
        <v>170.4</v>
      </c>
      <c r="T4904" t="s">
        <v>30</v>
      </c>
      <c r="X4904" t="s">
        <v>52</v>
      </c>
      <c r="Y4904" t="s">
        <v>44</v>
      </c>
      <c r="Z4904" t="s">
        <v>64</v>
      </c>
      <c r="AA4904" t="str">
        <f>IFERROR(_xlfn.XLOOKUP($J4904,avoidable_ed_reference!$A$2:$A$13,avoidable_ed_reference!$C$2:$C$13),"Not Classified")</f>
        <v>Not Classified</v>
      </c>
      <c r="AB4904" t="str">
        <f>IFERROR(_xlfn.XLOOKUP($B4904,enrollment!$A$2:$A$801,enrollment!$I$2:$I$801),"")</f>
        <v>KY</v>
      </c>
      <c r="AC4904">
        <f>IFERROR(_xlfn.XLOOKUP($B4904,enrollment!$A$2:$A$801,enrollment!$L$2:$L$801),"")</f>
        <v>41</v>
      </c>
      <c r="AD4904" t="str" cm="1">
        <f t="array" ref="AD4904">_xlfn.IFS(AC4904="","Unknown",AC4904&lt;18,"0-17",AC4904&lt;35,"18-34",AC4904&lt;50,"35-49",AC4904&lt;65,"50-64",TRUE,"65+")</f>
        <v>35-49</v>
      </c>
      <c r="AE4904">
        <f>IFERROR(_xlfn.XLOOKUP($B4904,enrollment!$A$2:$A$801,enrollment!$O$2:$O$801),"")</f>
        <v>3456789012</v>
      </c>
      <c r="AF4904">
        <f>IFERROR(_xlfn.XLOOKUP($AE4904,providers!$B$2:$B$11,providers!$Q$2:$Q$11),"")</f>
        <v>4</v>
      </c>
      <c r="AG4904" s="1">
        <f t="shared" si="76"/>
        <v>45383</v>
      </c>
    </row>
    <row r="4905" spans="1:33" x14ac:dyDescent="0.25">
      <c r="A4905" t="s">
        <v>5643</v>
      </c>
      <c r="B4905" t="s">
        <v>5636</v>
      </c>
      <c r="C4905">
        <v>6789012345</v>
      </c>
      <c r="D4905">
        <v>6789012345</v>
      </c>
      <c r="E4905" s="1">
        <v>45423</v>
      </c>
      <c r="F4905" s="1">
        <v>45423</v>
      </c>
      <c r="G4905" s="1">
        <v>45457</v>
      </c>
      <c r="H4905" t="s">
        <v>59</v>
      </c>
      <c r="J4905" t="s">
        <v>99</v>
      </c>
      <c r="L4905" s="2" t="s">
        <v>151</v>
      </c>
      <c r="M4905" t="s">
        <v>152</v>
      </c>
      <c r="N4905" t="s">
        <v>153</v>
      </c>
      <c r="O4905">
        <v>1</v>
      </c>
      <c r="P4905">
        <v>1044.43</v>
      </c>
      <c r="Q4905">
        <v>949.48</v>
      </c>
      <c r="R4905">
        <v>759.58</v>
      </c>
      <c r="S4905">
        <v>189.9</v>
      </c>
      <c r="T4905" t="s">
        <v>30</v>
      </c>
      <c r="X4905" t="s">
        <v>52</v>
      </c>
      <c r="Y4905" t="s">
        <v>44</v>
      </c>
      <c r="Z4905" t="s">
        <v>64</v>
      </c>
      <c r="AA4905" t="str">
        <f>IFERROR(_xlfn.XLOOKUP($J4905,avoidable_ed_reference!$A$2:$A$13,avoidable_ed_reference!$C$2:$C$13),"Not Classified")</f>
        <v>Not Classified</v>
      </c>
      <c r="AB4905" t="str">
        <f>IFERROR(_xlfn.XLOOKUP($B4905,enrollment!$A$2:$A$801,enrollment!$I$2:$I$801),"")</f>
        <v>KY</v>
      </c>
      <c r="AC4905">
        <f>IFERROR(_xlfn.XLOOKUP($B4905,enrollment!$A$2:$A$801,enrollment!$L$2:$L$801),"")</f>
        <v>41</v>
      </c>
      <c r="AD4905" t="str" cm="1">
        <f t="array" ref="AD4905">_xlfn.IFS(AC4905="","Unknown",AC4905&lt;18,"0-17",AC4905&lt;35,"18-34",AC4905&lt;50,"35-49",AC4905&lt;65,"50-64",TRUE,"65+")</f>
        <v>35-49</v>
      </c>
      <c r="AE4905">
        <f>IFERROR(_xlfn.XLOOKUP($B4905,enrollment!$A$2:$A$801,enrollment!$O$2:$O$801),"")</f>
        <v>3456789012</v>
      </c>
      <c r="AF4905">
        <f>IFERROR(_xlfn.XLOOKUP($AE4905,providers!$B$2:$B$11,providers!$Q$2:$Q$11),"")</f>
        <v>4</v>
      </c>
      <c r="AG4905" s="1">
        <f t="shared" si="76"/>
        <v>45413</v>
      </c>
    </row>
    <row r="4906" spans="1:33" x14ac:dyDescent="0.25">
      <c r="A4906" t="s">
        <v>5644</v>
      </c>
      <c r="B4906" t="s">
        <v>5645</v>
      </c>
      <c r="C4906">
        <v>5678901234</v>
      </c>
      <c r="D4906">
        <v>5678901234</v>
      </c>
      <c r="E4906" s="1">
        <v>45569</v>
      </c>
      <c r="F4906" s="1">
        <v>45569</v>
      </c>
      <c r="G4906" s="1">
        <v>45604</v>
      </c>
      <c r="H4906" t="s">
        <v>28</v>
      </c>
      <c r="I4906">
        <v>11</v>
      </c>
      <c r="J4906" t="s">
        <v>47</v>
      </c>
      <c r="K4906">
        <v>99213</v>
      </c>
      <c r="O4906">
        <v>1</v>
      </c>
      <c r="P4906">
        <v>223.45</v>
      </c>
      <c r="Q4906">
        <v>165.52</v>
      </c>
      <c r="R4906">
        <v>132.41999999999999</v>
      </c>
      <c r="S4906">
        <v>33.1</v>
      </c>
      <c r="T4906" t="s">
        <v>30</v>
      </c>
      <c r="X4906" t="s">
        <v>146</v>
      </c>
      <c r="Y4906" t="s">
        <v>147</v>
      </c>
      <c r="Z4906" t="s">
        <v>39</v>
      </c>
      <c r="AA4906" t="str">
        <f>IFERROR(_xlfn.XLOOKUP($J4906,avoidable_ed_reference!$A$2:$A$13,avoidable_ed_reference!$C$2:$C$13),"Not Classified")</f>
        <v>Not Classified</v>
      </c>
      <c r="AB4906" t="str">
        <f>IFERROR(_xlfn.XLOOKUP($B4906,enrollment!$A$2:$A$801,enrollment!$I$2:$I$801),"")</f>
        <v>TN</v>
      </c>
      <c r="AC4906">
        <f>IFERROR(_xlfn.XLOOKUP($B4906,enrollment!$A$2:$A$801,enrollment!$L$2:$L$801),"")</f>
        <v>82</v>
      </c>
      <c r="AD4906" t="str" cm="1">
        <f t="array" ref="AD4906">_xlfn.IFS(AC4906="","Unknown",AC4906&lt;18,"0-17",AC4906&lt;35,"18-34",AC4906&lt;50,"35-49",AC4906&lt;65,"50-64",TRUE,"65+")</f>
        <v>65+</v>
      </c>
      <c r="AE4906">
        <f>IFERROR(_xlfn.XLOOKUP($B4906,enrollment!$A$2:$A$801,enrollment!$O$2:$O$801),"")</f>
        <v>5678901234</v>
      </c>
      <c r="AF4906">
        <f>IFERROR(_xlfn.XLOOKUP($AE4906,providers!$B$2:$B$11,providers!$Q$2:$Q$11),"")</f>
        <v>3.8</v>
      </c>
      <c r="AG4906" s="1">
        <f t="shared" si="76"/>
        <v>45566</v>
      </c>
    </row>
    <row r="4907" spans="1:33" x14ac:dyDescent="0.25">
      <c r="A4907" t="s">
        <v>5646</v>
      </c>
      <c r="B4907" t="s">
        <v>5645</v>
      </c>
      <c r="C4907">
        <v>7890123456</v>
      </c>
      <c r="D4907">
        <v>7890123456</v>
      </c>
      <c r="E4907" s="1">
        <v>45387</v>
      </c>
      <c r="F4907" s="1">
        <v>45387</v>
      </c>
      <c r="G4907" s="1">
        <v>45409</v>
      </c>
      <c r="H4907" t="s">
        <v>59</v>
      </c>
      <c r="J4907" t="s">
        <v>99</v>
      </c>
      <c r="L4907" s="2" t="s">
        <v>61</v>
      </c>
      <c r="M4907" t="s">
        <v>62</v>
      </c>
      <c r="N4907" t="s">
        <v>63</v>
      </c>
      <c r="O4907">
        <v>1</v>
      </c>
      <c r="P4907">
        <v>792.24</v>
      </c>
      <c r="Q4907">
        <v>720.22</v>
      </c>
      <c r="R4907">
        <v>576.17999999999995</v>
      </c>
      <c r="S4907">
        <v>144.04</v>
      </c>
      <c r="T4907" t="s">
        <v>30</v>
      </c>
      <c r="X4907" t="s">
        <v>146</v>
      </c>
      <c r="Y4907" t="s">
        <v>147</v>
      </c>
      <c r="Z4907" t="s">
        <v>64</v>
      </c>
      <c r="AA4907" t="str">
        <f>IFERROR(_xlfn.XLOOKUP($J4907,avoidable_ed_reference!$A$2:$A$13,avoidable_ed_reference!$C$2:$C$13),"Not Classified")</f>
        <v>Not Classified</v>
      </c>
      <c r="AB4907" t="str">
        <f>IFERROR(_xlfn.XLOOKUP($B4907,enrollment!$A$2:$A$801,enrollment!$I$2:$I$801),"")</f>
        <v>TN</v>
      </c>
      <c r="AC4907">
        <f>IFERROR(_xlfn.XLOOKUP($B4907,enrollment!$A$2:$A$801,enrollment!$L$2:$L$801),"")</f>
        <v>82</v>
      </c>
      <c r="AD4907" t="str" cm="1">
        <f t="array" ref="AD4907">_xlfn.IFS(AC4907="","Unknown",AC4907&lt;18,"0-17",AC4907&lt;35,"18-34",AC4907&lt;50,"35-49",AC4907&lt;65,"50-64",TRUE,"65+")</f>
        <v>65+</v>
      </c>
      <c r="AE4907">
        <f>IFERROR(_xlfn.XLOOKUP($B4907,enrollment!$A$2:$A$801,enrollment!$O$2:$O$801),"")</f>
        <v>5678901234</v>
      </c>
      <c r="AF4907">
        <f>IFERROR(_xlfn.XLOOKUP($AE4907,providers!$B$2:$B$11,providers!$Q$2:$Q$11),"")</f>
        <v>3.8</v>
      </c>
      <c r="AG4907" s="1">
        <f t="shared" si="76"/>
        <v>45383</v>
      </c>
    </row>
    <row r="4908" spans="1:33" x14ac:dyDescent="0.25">
      <c r="A4908" t="s">
        <v>5647</v>
      </c>
      <c r="B4908" t="s">
        <v>5645</v>
      </c>
      <c r="C4908">
        <v>5678901234</v>
      </c>
      <c r="D4908">
        <v>5678901234</v>
      </c>
      <c r="E4908" s="1">
        <v>45474</v>
      </c>
      <c r="F4908" s="1">
        <v>45474</v>
      </c>
      <c r="G4908" s="1">
        <v>45499</v>
      </c>
      <c r="H4908" t="s">
        <v>28</v>
      </c>
      <c r="I4908">
        <v>20</v>
      </c>
      <c r="J4908" t="s">
        <v>35</v>
      </c>
      <c r="K4908">
        <v>99213</v>
      </c>
      <c r="O4908">
        <v>1</v>
      </c>
      <c r="P4908">
        <v>197.63</v>
      </c>
      <c r="Q4908">
        <v>152.02000000000001</v>
      </c>
      <c r="R4908">
        <v>121.62</v>
      </c>
      <c r="S4908">
        <v>30.4</v>
      </c>
      <c r="T4908" t="s">
        <v>30</v>
      </c>
      <c r="X4908" t="s">
        <v>146</v>
      </c>
      <c r="Y4908" t="s">
        <v>147</v>
      </c>
      <c r="Z4908" t="s">
        <v>36</v>
      </c>
      <c r="AA4908" t="str">
        <f>IFERROR(_xlfn.XLOOKUP($J4908,avoidable_ed_reference!$A$2:$A$13,avoidable_ed_reference!$C$2:$C$13),"Not Classified")</f>
        <v>Avoidable</v>
      </c>
      <c r="AB4908" t="str">
        <f>IFERROR(_xlfn.XLOOKUP($B4908,enrollment!$A$2:$A$801,enrollment!$I$2:$I$801),"")</f>
        <v>TN</v>
      </c>
      <c r="AC4908">
        <f>IFERROR(_xlfn.XLOOKUP($B4908,enrollment!$A$2:$A$801,enrollment!$L$2:$L$801),"")</f>
        <v>82</v>
      </c>
      <c r="AD4908" t="str" cm="1">
        <f t="array" ref="AD4908">_xlfn.IFS(AC4908="","Unknown",AC4908&lt;18,"0-17",AC4908&lt;35,"18-34",AC4908&lt;50,"35-49",AC4908&lt;65,"50-64",TRUE,"65+")</f>
        <v>65+</v>
      </c>
      <c r="AE4908">
        <f>IFERROR(_xlfn.XLOOKUP($B4908,enrollment!$A$2:$A$801,enrollment!$O$2:$O$801),"")</f>
        <v>5678901234</v>
      </c>
      <c r="AF4908">
        <f>IFERROR(_xlfn.XLOOKUP($AE4908,providers!$B$2:$B$11,providers!$Q$2:$Q$11),"")</f>
        <v>3.8</v>
      </c>
      <c r="AG4908" s="1">
        <f t="shared" si="76"/>
        <v>45474</v>
      </c>
    </row>
    <row r="4909" spans="1:33" x14ac:dyDescent="0.25">
      <c r="A4909" t="s">
        <v>5648</v>
      </c>
      <c r="B4909" t="s">
        <v>5645</v>
      </c>
      <c r="C4909">
        <v>2345678901</v>
      </c>
      <c r="D4909">
        <v>2345678901</v>
      </c>
      <c r="E4909" s="1">
        <v>45379</v>
      </c>
      <c r="F4909" s="1">
        <v>45379</v>
      </c>
      <c r="G4909" s="1">
        <v>45394</v>
      </c>
      <c r="H4909" t="s">
        <v>59</v>
      </c>
      <c r="J4909" t="s">
        <v>99</v>
      </c>
      <c r="L4909" s="2" t="s">
        <v>82</v>
      </c>
      <c r="M4909" t="s">
        <v>83</v>
      </c>
      <c r="N4909" t="s">
        <v>84</v>
      </c>
      <c r="O4909">
        <v>1</v>
      </c>
      <c r="P4909">
        <v>1264.79</v>
      </c>
      <c r="Q4909">
        <v>1149.81</v>
      </c>
      <c r="R4909">
        <v>919.85</v>
      </c>
      <c r="S4909">
        <v>229.96</v>
      </c>
      <c r="T4909" t="s">
        <v>30</v>
      </c>
      <c r="X4909" t="s">
        <v>146</v>
      </c>
      <c r="Y4909" t="s">
        <v>147</v>
      </c>
      <c r="Z4909" t="s">
        <v>64</v>
      </c>
      <c r="AA4909" t="str">
        <f>IFERROR(_xlfn.XLOOKUP($J4909,avoidable_ed_reference!$A$2:$A$13,avoidable_ed_reference!$C$2:$C$13),"Not Classified")</f>
        <v>Not Classified</v>
      </c>
      <c r="AB4909" t="str">
        <f>IFERROR(_xlfn.XLOOKUP($B4909,enrollment!$A$2:$A$801,enrollment!$I$2:$I$801),"")</f>
        <v>TN</v>
      </c>
      <c r="AC4909">
        <f>IFERROR(_xlfn.XLOOKUP($B4909,enrollment!$A$2:$A$801,enrollment!$L$2:$L$801),"")</f>
        <v>82</v>
      </c>
      <c r="AD4909" t="str" cm="1">
        <f t="array" ref="AD4909">_xlfn.IFS(AC4909="","Unknown",AC4909&lt;18,"0-17",AC4909&lt;35,"18-34",AC4909&lt;50,"35-49",AC4909&lt;65,"50-64",TRUE,"65+")</f>
        <v>65+</v>
      </c>
      <c r="AE4909">
        <f>IFERROR(_xlfn.XLOOKUP($B4909,enrollment!$A$2:$A$801,enrollment!$O$2:$O$801),"")</f>
        <v>5678901234</v>
      </c>
      <c r="AF4909">
        <f>IFERROR(_xlfn.XLOOKUP($AE4909,providers!$B$2:$B$11,providers!$Q$2:$Q$11),"")</f>
        <v>3.8</v>
      </c>
      <c r="AG4909" s="1">
        <f t="shared" si="76"/>
        <v>45352</v>
      </c>
    </row>
    <row r="4910" spans="1:33" x14ac:dyDescent="0.25">
      <c r="A4910" t="s">
        <v>5649</v>
      </c>
      <c r="B4910" t="s">
        <v>5645</v>
      </c>
      <c r="C4910">
        <v>5678901234</v>
      </c>
      <c r="D4910">
        <v>5678901234</v>
      </c>
      <c r="E4910" s="1">
        <v>45356</v>
      </c>
      <c r="F4910" s="1">
        <v>45356</v>
      </c>
      <c r="G4910" s="1">
        <v>45370</v>
      </c>
      <c r="H4910" t="s">
        <v>28</v>
      </c>
      <c r="I4910">
        <v>20</v>
      </c>
      <c r="J4910" t="s">
        <v>35</v>
      </c>
      <c r="K4910">
        <v>99213</v>
      </c>
      <c r="O4910">
        <v>1</v>
      </c>
      <c r="P4910">
        <v>159.32</v>
      </c>
      <c r="Q4910">
        <v>122.55</v>
      </c>
      <c r="R4910">
        <v>98.04</v>
      </c>
      <c r="S4910">
        <v>24.51</v>
      </c>
      <c r="T4910" t="s">
        <v>30</v>
      </c>
      <c r="X4910" t="s">
        <v>146</v>
      </c>
      <c r="Y4910" t="s">
        <v>147</v>
      </c>
      <c r="Z4910" t="s">
        <v>36</v>
      </c>
      <c r="AA4910" t="str">
        <f>IFERROR(_xlfn.XLOOKUP($J4910,avoidable_ed_reference!$A$2:$A$13,avoidable_ed_reference!$C$2:$C$13),"Not Classified")</f>
        <v>Avoidable</v>
      </c>
      <c r="AB4910" t="str">
        <f>IFERROR(_xlfn.XLOOKUP($B4910,enrollment!$A$2:$A$801,enrollment!$I$2:$I$801),"")</f>
        <v>TN</v>
      </c>
      <c r="AC4910">
        <f>IFERROR(_xlfn.XLOOKUP($B4910,enrollment!$A$2:$A$801,enrollment!$L$2:$L$801),"")</f>
        <v>82</v>
      </c>
      <c r="AD4910" t="str" cm="1">
        <f t="array" ref="AD4910">_xlfn.IFS(AC4910="","Unknown",AC4910&lt;18,"0-17",AC4910&lt;35,"18-34",AC4910&lt;50,"35-49",AC4910&lt;65,"50-64",TRUE,"65+")</f>
        <v>65+</v>
      </c>
      <c r="AE4910">
        <f>IFERROR(_xlfn.XLOOKUP($B4910,enrollment!$A$2:$A$801,enrollment!$O$2:$O$801),"")</f>
        <v>5678901234</v>
      </c>
      <c r="AF4910">
        <f>IFERROR(_xlfn.XLOOKUP($AE4910,providers!$B$2:$B$11,providers!$Q$2:$Q$11),"")</f>
        <v>3.8</v>
      </c>
      <c r="AG4910" s="1">
        <f t="shared" si="76"/>
        <v>45352</v>
      </c>
    </row>
    <row r="4911" spans="1:33" x14ac:dyDescent="0.25">
      <c r="A4911" t="s">
        <v>5650</v>
      </c>
      <c r="B4911" t="s">
        <v>5645</v>
      </c>
      <c r="C4911">
        <v>7890123456</v>
      </c>
      <c r="D4911">
        <v>7890123456</v>
      </c>
      <c r="E4911" s="1">
        <v>45342</v>
      </c>
      <c r="F4911" s="1">
        <v>45342</v>
      </c>
      <c r="G4911" s="1">
        <v>45364</v>
      </c>
      <c r="H4911" t="s">
        <v>28</v>
      </c>
      <c r="I4911">
        <v>23</v>
      </c>
      <c r="J4911" t="s">
        <v>42</v>
      </c>
      <c r="K4911">
        <v>99284</v>
      </c>
      <c r="O4911">
        <v>1</v>
      </c>
      <c r="P4911">
        <v>2348.66</v>
      </c>
      <c r="Q4911">
        <v>1304.81</v>
      </c>
      <c r="R4911">
        <v>1043.8499999999999</v>
      </c>
      <c r="S4911">
        <v>260.95999999999998</v>
      </c>
      <c r="T4911" t="s">
        <v>30</v>
      </c>
      <c r="X4911" t="s">
        <v>146</v>
      </c>
      <c r="Y4911" t="s">
        <v>147</v>
      </c>
      <c r="Z4911" t="s">
        <v>45</v>
      </c>
      <c r="AA4911" t="str">
        <f>IFERROR(_xlfn.XLOOKUP($J4911,avoidable_ed_reference!$A$2:$A$13,avoidable_ed_reference!$C$2:$C$13),"Not Classified")</f>
        <v>Non-Avoidable</v>
      </c>
      <c r="AB4911" t="str">
        <f>IFERROR(_xlfn.XLOOKUP($B4911,enrollment!$A$2:$A$801,enrollment!$I$2:$I$801),"")</f>
        <v>TN</v>
      </c>
      <c r="AC4911">
        <f>IFERROR(_xlfn.XLOOKUP($B4911,enrollment!$A$2:$A$801,enrollment!$L$2:$L$801),"")</f>
        <v>82</v>
      </c>
      <c r="AD4911" t="str" cm="1">
        <f t="array" ref="AD4911">_xlfn.IFS(AC4911="","Unknown",AC4911&lt;18,"0-17",AC4911&lt;35,"18-34",AC4911&lt;50,"35-49",AC4911&lt;65,"50-64",TRUE,"65+")</f>
        <v>65+</v>
      </c>
      <c r="AE4911">
        <f>IFERROR(_xlfn.XLOOKUP($B4911,enrollment!$A$2:$A$801,enrollment!$O$2:$O$801),"")</f>
        <v>5678901234</v>
      </c>
      <c r="AF4911">
        <f>IFERROR(_xlfn.XLOOKUP($AE4911,providers!$B$2:$B$11,providers!$Q$2:$Q$11),"")</f>
        <v>3.8</v>
      </c>
      <c r="AG4911" s="1">
        <f t="shared" si="76"/>
        <v>45323</v>
      </c>
    </row>
    <row r="4912" spans="1:33" x14ac:dyDescent="0.25">
      <c r="A4912" t="s">
        <v>5651</v>
      </c>
      <c r="B4912" t="s">
        <v>5645</v>
      </c>
      <c r="C4912">
        <v>5678901234</v>
      </c>
      <c r="D4912">
        <v>5678901234</v>
      </c>
      <c r="E4912" s="1">
        <v>45326</v>
      </c>
      <c r="F4912" s="1">
        <v>45326</v>
      </c>
      <c r="G4912" s="1">
        <v>45358</v>
      </c>
      <c r="H4912" t="s">
        <v>28</v>
      </c>
      <c r="I4912">
        <v>11</v>
      </c>
      <c r="J4912" t="s">
        <v>35</v>
      </c>
      <c r="K4912">
        <v>99213</v>
      </c>
      <c r="O4912">
        <v>1</v>
      </c>
      <c r="P4912">
        <v>173.06</v>
      </c>
      <c r="Q4912">
        <v>128.19</v>
      </c>
      <c r="R4912">
        <v>102.55</v>
      </c>
      <c r="S4912">
        <v>25.64</v>
      </c>
      <c r="T4912" t="s">
        <v>30</v>
      </c>
      <c r="X4912" t="s">
        <v>146</v>
      </c>
      <c r="Y4912" t="s">
        <v>147</v>
      </c>
      <c r="Z4912" t="s">
        <v>39</v>
      </c>
      <c r="AA4912" t="str">
        <f>IFERROR(_xlfn.XLOOKUP($J4912,avoidable_ed_reference!$A$2:$A$13,avoidable_ed_reference!$C$2:$C$13),"Not Classified")</f>
        <v>Avoidable</v>
      </c>
      <c r="AB4912" t="str">
        <f>IFERROR(_xlfn.XLOOKUP($B4912,enrollment!$A$2:$A$801,enrollment!$I$2:$I$801),"")</f>
        <v>TN</v>
      </c>
      <c r="AC4912">
        <f>IFERROR(_xlfn.XLOOKUP($B4912,enrollment!$A$2:$A$801,enrollment!$L$2:$L$801),"")</f>
        <v>82</v>
      </c>
      <c r="AD4912" t="str" cm="1">
        <f t="array" ref="AD4912">_xlfn.IFS(AC4912="","Unknown",AC4912&lt;18,"0-17",AC4912&lt;35,"18-34",AC4912&lt;50,"35-49",AC4912&lt;65,"50-64",TRUE,"65+")</f>
        <v>65+</v>
      </c>
      <c r="AE4912">
        <f>IFERROR(_xlfn.XLOOKUP($B4912,enrollment!$A$2:$A$801,enrollment!$O$2:$O$801),"")</f>
        <v>5678901234</v>
      </c>
      <c r="AF4912">
        <f>IFERROR(_xlfn.XLOOKUP($AE4912,providers!$B$2:$B$11,providers!$Q$2:$Q$11),"")</f>
        <v>3.8</v>
      </c>
      <c r="AG4912" s="1">
        <f t="shared" si="76"/>
        <v>45323</v>
      </c>
    </row>
    <row r="4913" spans="1:33" x14ac:dyDescent="0.25">
      <c r="A4913" t="s">
        <v>5652</v>
      </c>
      <c r="B4913" t="s">
        <v>5653</v>
      </c>
      <c r="C4913">
        <v>2233445566</v>
      </c>
      <c r="D4913">
        <v>2233445566</v>
      </c>
      <c r="E4913" s="1">
        <v>45478</v>
      </c>
      <c r="F4913" s="1">
        <v>45478</v>
      </c>
      <c r="G4913" s="1">
        <v>45492</v>
      </c>
      <c r="H4913" t="s">
        <v>28</v>
      </c>
      <c r="I4913">
        <v>23</v>
      </c>
      <c r="J4913" t="s">
        <v>221</v>
      </c>
      <c r="K4913">
        <v>99284</v>
      </c>
      <c r="O4913">
        <v>1</v>
      </c>
      <c r="P4913">
        <v>1557.65</v>
      </c>
      <c r="Q4913">
        <v>865.36</v>
      </c>
      <c r="R4913">
        <v>692.29</v>
      </c>
      <c r="S4913">
        <v>173.07</v>
      </c>
      <c r="T4913" t="s">
        <v>30</v>
      </c>
      <c r="X4913" t="s">
        <v>31</v>
      </c>
      <c r="Y4913" t="s">
        <v>32</v>
      </c>
      <c r="Z4913" t="s">
        <v>45</v>
      </c>
      <c r="AA4913" t="str">
        <f>IFERROR(_xlfn.XLOOKUP($J4913,avoidable_ed_reference!$A$2:$A$13,avoidable_ed_reference!$C$2:$C$13),"Not Classified")</f>
        <v>Avoidable</v>
      </c>
      <c r="AB4913" t="str">
        <f>IFERROR(_xlfn.XLOOKUP($B4913,enrollment!$A$2:$A$801,enrollment!$I$2:$I$801),"")</f>
        <v>TN</v>
      </c>
      <c r="AC4913">
        <f>IFERROR(_xlfn.XLOOKUP($B4913,enrollment!$A$2:$A$801,enrollment!$L$2:$L$801),"")</f>
        <v>23</v>
      </c>
      <c r="AD4913" t="str" cm="1">
        <f t="array" ref="AD4913">_xlfn.IFS(AC4913="","Unknown",AC4913&lt;18,"0-17",AC4913&lt;35,"18-34",AC4913&lt;50,"35-49",AC4913&lt;65,"50-64",TRUE,"65+")</f>
        <v>18-34</v>
      </c>
      <c r="AE4913">
        <f>IFERROR(_xlfn.XLOOKUP($B4913,enrollment!$A$2:$A$801,enrollment!$O$2:$O$801),"")</f>
        <v>2233445566</v>
      </c>
      <c r="AF4913">
        <f>IFERROR(_xlfn.XLOOKUP($AE4913,providers!$B$2:$B$11,providers!$Q$2:$Q$11),"")</f>
        <v>3.5</v>
      </c>
      <c r="AG4913" s="1">
        <f t="shared" si="76"/>
        <v>45474</v>
      </c>
    </row>
    <row r="4914" spans="1:33" x14ac:dyDescent="0.25">
      <c r="A4914" t="s">
        <v>5654</v>
      </c>
      <c r="B4914" t="s">
        <v>5653</v>
      </c>
      <c r="C4914">
        <v>2345678901</v>
      </c>
      <c r="D4914">
        <v>2345678901</v>
      </c>
      <c r="E4914" s="1">
        <v>45535</v>
      </c>
      <c r="F4914" s="1">
        <v>45535</v>
      </c>
      <c r="G4914" s="1">
        <v>45567</v>
      </c>
      <c r="H4914" t="s">
        <v>28</v>
      </c>
      <c r="I4914">
        <v>22</v>
      </c>
      <c r="J4914" t="s">
        <v>29</v>
      </c>
      <c r="K4914">
        <v>90837</v>
      </c>
      <c r="O4914">
        <v>1</v>
      </c>
      <c r="P4914">
        <v>215.39</v>
      </c>
      <c r="Q4914">
        <v>159.55000000000001</v>
      </c>
      <c r="R4914">
        <v>127.64</v>
      </c>
      <c r="S4914">
        <v>31.91</v>
      </c>
      <c r="T4914" t="s">
        <v>30</v>
      </c>
      <c r="X4914" t="s">
        <v>31</v>
      </c>
      <c r="Y4914" t="s">
        <v>32</v>
      </c>
      <c r="Z4914" t="s">
        <v>33</v>
      </c>
      <c r="AA4914" t="str">
        <f>IFERROR(_xlfn.XLOOKUP($J4914,avoidable_ed_reference!$A$2:$A$13,avoidable_ed_reference!$C$2:$C$13),"Not Classified")</f>
        <v>Potentially Avoidable</v>
      </c>
      <c r="AB4914" t="str">
        <f>IFERROR(_xlfn.XLOOKUP($B4914,enrollment!$A$2:$A$801,enrollment!$I$2:$I$801),"")</f>
        <v>TN</v>
      </c>
      <c r="AC4914">
        <f>IFERROR(_xlfn.XLOOKUP($B4914,enrollment!$A$2:$A$801,enrollment!$L$2:$L$801),"")</f>
        <v>23</v>
      </c>
      <c r="AD4914" t="str" cm="1">
        <f t="array" ref="AD4914">_xlfn.IFS(AC4914="","Unknown",AC4914&lt;18,"0-17",AC4914&lt;35,"18-34",AC4914&lt;50,"35-49",AC4914&lt;65,"50-64",TRUE,"65+")</f>
        <v>18-34</v>
      </c>
      <c r="AE4914">
        <f>IFERROR(_xlfn.XLOOKUP($B4914,enrollment!$A$2:$A$801,enrollment!$O$2:$O$801),"")</f>
        <v>2233445566</v>
      </c>
      <c r="AF4914">
        <f>IFERROR(_xlfn.XLOOKUP($AE4914,providers!$B$2:$B$11,providers!$Q$2:$Q$11),"")</f>
        <v>3.5</v>
      </c>
      <c r="AG4914" s="1">
        <f t="shared" si="76"/>
        <v>45505</v>
      </c>
    </row>
    <row r="4915" spans="1:33" x14ac:dyDescent="0.25">
      <c r="A4915" t="s">
        <v>5655</v>
      </c>
      <c r="B4915" t="s">
        <v>5653</v>
      </c>
      <c r="C4915">
        <v>6789012345</v>
      </c>
      <c r="D4915">
        <v>6789012345</v>
      </c>
      <c r="E4915" s="1">
        <v>45631</v>
      </c>
      <c r="F4915" s="1">
        <v>45631</v>
      </c>
      <c r="G4915" s="1">
        <v>45661</v>
      </c>
      <c r="H4915" t="s">
        <v>28</v>
      </c>
      <c r="I4915">
        <v>23</v>
      </c>
      <c r="J4915" t="s">
        <v>35</v>
      </c>
      <c r="K4915">
        <v>99284</v>
      </c>
      <c r="O4915">
        <v>1</v>
      </c>
      <c r="P4915">
        <v>1603.19</v>
      </c>
      <c r="Q4915">
        <v>890.66</v>
      </c>
      <c r="R4915">
        <v>712.53</v>
      </c>
      <c r="S4915">
        <v>178.13</v>
      </c>
      <c r="T4915" t="s">
        <v>30</v>
      </c>
      <c r="X4915" t="s">
        <v>31</v>
      </c>
      <c r="Y4915" t="s">
        <v>32</v>
      </c>
      <c r="Z4915" t="s">
        <v>45</v>
      </c>
      <c r="AA4915" t="str">
        <f>IFERROR(_xlfn.XLOOKUP($J4915,avoidable_ed_reference!$A$2:$A$13,avoidable_ed_reference!$C$2:$C$13),"Not Classified")</f>
        <v>Avoidable</v>
      </c>
      <c r="AB4915" t="str">
        <f>IFERROR(_xlfn.XLOOKUP($B4915,enrollment!$A$2:$A$801,enrollment!$I$2:$I$801),"")</f>
        <v>TN</v>
      </c>
      <c r="AC4915">
        <f>IFERROR(_xlfn.XLOOKUP($B4915,enrollment!$A$2:$A$801,enrollment!$L$2:$L$801),"")</f>
        <v>23</v>
      </c>
      <c r="AD4915" t="str" cm="1">
        <f t="array" ref="AD4915">_xlfn.IFS(AC4915="","Unknown",AC4915&lt;18,"0-17",AC4915&lt;35,"18-34",AC4915&lt;50,"35-49",AC4915&lt;65,"50-64",TRUE,"65+")</f>
        <v>18-34</v>
      </c>
      <c r="AE4915">
        <f>IFERROR(_xlfn.XLOOKUP($B4915,enrollment!$A$2:$A$801,enrollment!$O$2:$O$801),"")</f>
        <v>2233445566</v>
      </c>
      <c r="AF4915">
        <f>IFERROR(_xlfn.XLOOKUP($AE4915,providers!$B$2:$B$11,providers!$Q$2:$Q$11),"")</f>
        <v>3.5</v>
      </c>
      <c r="AG4915" s="1">
        <f t="shared" si="76"/>
        <v>45627</v>
      </c>
    </row>
    <row r="4916" spans="1:33" x14ac:dyDescent="0.25">
      <c r="A4916" t="s">
        <v>5656</v>
      </c>
      <c r="B4916" t="s">
        <v>5653</v>
      </c>
      <c r="C4916">
        <v>2233445566</v>
      </c>
      <c r="D4916">
        <v>2233445566</v>
      </c>
      <c r="E4916" s="1">
        <v>45370</v>
      </c>
      <c r="F4916" s="1">
        <v>45370</v>
      </c>
      <c r="G4916" s="1">
        <v>45396</v>
      </c>
      <c r="H4916" t="s">
        <v>28</v>
      </c>
      <c r="I4916">
        <v>11</v>
      </c>
      <c r="J4916" t="s">
        <v>35</v>
      </c>
      <c r="K4916">
        <v>99213</v>
      </c>
      <c r="O4916">
        <v>1</v>
      </c>
      <c r="P4916">
        <v>209.37</v>
      </c>
      <c r="Q4916">
        <v>155.09</v>
      </c>
      <c r="R4916">
        <v>124.07</v>
      </c>
      <c r="S4916">
        <v>31.02</v>
      </c>
      <c r="T4916" t="s">
        <v>30</v>
      </c>
      <c r="X4916" t="s">
        <v>31</v>
      </c>
      <c r="Y4916" t="s">
        <v>32</v>
      </c>
      <c r="Z4916" t="s">
        <v>39</v>
      </c>
      <c r="AA4916" t="str">
        <f>IFERROR(_xlfn.XLOOKUP($J4916,avoidable_ed_reference!$A$2:$A$13,avoidable_ed_reference!$C$2:$C$13),"Not Classified")</f>
        <v>Avoidable</v>
      </c>
      <c r="AB4916" t="str">
        <f>IFERROR(_xlfn.XLOOKUP($B4916,enrollment!$A$2:$A$801,enrollment!$I$2:$I$801),"")</f>
        <v>TN</v>
      </c>
      <c r="AC4916">
        <f>IFERROR(_xlfn.XLOOKUP($B4916,enrollment!$A$2:$A$801,enrollment!$L$2:$L$801),"")</f>
        <v>23</v>
      </c>
      <c r="AD4916" t="str" cm="1">
        <f t="array" ref="AD4916">_xlfn.IFS(AC4916="","Unknown",AC4916&lt;18,"0-17",AC4916&lt;35,"18-34",AC4916&lt;50,"35-49",AC4916&lt;65,"50-64",TRUE,"65+")</f>
        <v>18-34</v>
      </c>
      <c r="AE4916">
        <f>IFERROR(_xlfn.XLOOKUP($B4916,enrollment!$A$2:$A$801,enrollment!$O$2:$O$801),"")</f>
        <v>2233445566</v>
      </c>
      <c r="AF4916">
        <f>IFERROR(_xlfn.XLOOKUP($AE4916,providers!$B$2:$B$11,providers!$Q$2:$Q$11),"")</f>
        <v>3.5</v>
      </c>
      <c r="AG4916" s="1">
        <f t="shared" si="76"/>
        <v>45352</v>
      </c>
    </row>
    <row r="4917" spans="1:33" x14ac:dyDescent="0.25">
      <c r="A4917" t="s">
        <v>5657</v>
      </c>
      <c r="B4917" t="s">
        <v>5653</v>
      </c>
      <c r="C4917">
        <v>2345678901</v>
      </c>
      <c r="D4917">
        <v>2345678901</v>
      </c>
      <c r="E4917" s="1">
        <v>45574</v>
      </c>
      <c r="F4917" s="1">
        <v>45574</v>
      </c>
      <c r="G4917" s="1">
        <v>45596</v>
      </c>
      <c r="H4917" t="s">
        <v>28</v>
      </c>
      <c r="I4917">
        <v>23</v>
      </c>
      <c r="J4917" t="s">
        <v>184</v>
      </c>
      <c r="K4917">
        <v>99284</v>
      </c>
      <c r="O4917">
        <v>1</v>
      </c>
      <c r="P4917">
        <v>1914.59</v>
      </c>
      <c r="Q4917">
        <v>1063.6600000000001</v>
      </c>
      <c r="R4917">
        <v>850.93</v>
      </c>
      <c r="S4917">
        <v>212.73</v>
      </c>
      <c r="T4917" t="s">
        <v>30</v>
      </c>
      <c r="X4917" t="s">
        <v>31</v>
      </c>
      <c r="Y4917" t="s">
        <v>32</v>
      </c>
      <c r="Z4917" t="s">
        <v>45</v>
      </c>
      <c r="AA4917" t="str">
        <f>IFERROR(_xlfn.XLOOKUP($J4917,avoidable_ed_reference!$A$2:$A$13,avoidable_ed_reference!$C$2:$C$13),"Not Classified")</f>
        <v>Non-Avoidable</v>
      </c>
      <c r="AB4917" t="str">
        <f>IFERROR(_xlfn.XLOOKUP($B4917,enrollment!$A$2:$A$801,enrollment!$I$2:$I$801),"")</f>
        <v>TN</v>
      </c>
      <c r="AC4917">
        <f>IFERROR(_xlfn.XLOOKUP($B4917,enrollment!$A$2:$A$801,enrollment!$L$2:$L$801),"")</f>
        <v>23</v>
      </c>
      <c r="AD4917" t="str" cm="1">
        <f t="array" ref="AD4917">_xlfn.IFS(AC4917="","Unknown",AC4917&lt;18,"0-17",AC4917&lt;35,"18-34",AC4917&lt;50,"35-49",AC4917&lt;65,"50-64",TRUE,"65+")</f>
        <v>18-34</v>
      </c>
      <c r="AE4917">
        <f>IFERROR(_xlfn.XLOOKUP($B4917,enrollment!$A$2:$A$801,enrollment!$O$2:$O$801),"")</f>
        <v>2233445566</v>
      </c>
      <c r="AF4917">
        <f>IFERROR(_xlfn.XLOOKUP($AE4917,providers!$B$2:$B$11,providers!$Q$2:$Q$11),"")</f>
        <v>3.5</v>
      </c>
      <c r="AG4917" s="1">
        <f t="shared" si="76"/>
        <v>45566</v>
      </c>
    </row>
    <row r="4918" spans="1:33" x14ac:dyDescent="0.25">
      <c r="A4918" t="s">
        <v>5658</v>
      </c>
      <c r="B4918" t="s">
        <v>5653</v>
      </c>
      <c r="C4918">
        <v>2233445566</v>
      </c>
      <c r="D4918">
        <v>2233445566</v>
      </c>
      <c r="E4918" s="1">
        <v>45338</v>
      </c>
      <c r="F4918" s="1">
        <v>45338</v>
      </c>
      <c r="G4918" s="1">
        <v>45372</v>
      </c>
      <c r="H4918" t="s">
        <v>28</v>
      </c>
      <c r="I4918">
        <v>11</v>
      </c>
      <c r="J4918" t="s">
        <v>38</v>
      </c>
      <c r="K4918">
        <v>99213</v>
      </c>
      <c r="O4918">
        <v>1</v>
      </c>
      <c r="P4918">
        <v>184.69</v>
      </c>
      <c r="Q4918">
        <v>136.81</v>
      </c>
      <c r="R4918">
        <v>109.45</v>
      </c>
      <c r="S4918">
        <v>27.36</v>
      </c>
      <c r="T4918" t="s">
        <v>30</v>
      </c>
      <c r="X4918" t="s">
        <v>31</v>
      </c>
      <c r="Y4918" t="s">
        <v>32</v>
      </c>
      <c r="Z4918" t="s">
        <v>39</v>
      </c>
      <c r="AA4918" t="str">
        <f>IFERROR(_xlfn.XLOOKUP($J4918,avoidable_ed_reference!$A$2:$A$13,avoidable_ed_reference!$C$2:$C$13),"Not Classified")</f>
        <v>Not Classified</v>
      </c>
      <c r="AB4918" t="str">
        <f>IFERROR(_xlfn.XLOOKUP($B4918,enrollment!$A$2:$A$801,enrollment!$I$2:$I$801),"")</f>
        <v>TN</v>
      </c>
      <c r="AC4918">
        <f>IFERROR(_xlfn.XLOOKUP($B4918,enrollment!$A$2:$A$801,enrollment!$L$2:$L$801),"")</f>
        <v>23</v>
      </c>
      <c r="AD4918" t="str" cm="1">
        <f t="array" ref="AD4918">_xlfn.IFS(AC4918="","Unknown",AC4918&lt;18,"0-17",AC4918&lt;35,"18-34",AC4918&lt;50,"35-49",AC4918&lt;65,"50-64",TRUE,"65+")</f>
        <v>18-34</v>
      </c>
      <c r="AE4918">
        <f>IFERROR(_xlfn.XLOOKUP($B4918,enrollment!$A$2:$A$801,enrollment!$O$2:$O$801),"")</f>
        <v>2233445566</v>
      </c>
      <c r="AF4918">
        <f>IFERROR(_xlfn.XLOOKUP($AE4918,providers!$B$2:$B$11,providers!$Q$2:$Q$11),"")</f>
        <v>3.5</v>
      </c>
      <c r="AG4918" s="1">
        <f t="shared" si="76"/>
        <v>45323</v>
      </c>
    </row>
    <row r="4919" spans="1:33" x14ac:dyDescent="0.25">
      <c r="A4919" t="s">
        <v>5659</v>
      </c>
      <c r="B4919" t="s">
        <v>5653</v>
      </c>
      <c r="C4919">
        <v>6789012345</v>
      </c>
      <c r="D4919">
        <v>6789012345</v>
      </c>
      <c r="E4919" s="1">
        <v>45393</v>
      </c>
      <c r="F4919" s="1">
        <v>45393</v>
      </c>
      <c r="G4919" s="1">
        <v>45413</v>
      </c>
      <c r="H4919" t="s">
        <v>28</v>
      </c>
      <c r="I4919">
        <v>22</v>
      </c>
      <c r="J4919" t="s">
        <v>29</v>
      </c>
      <c r="K4919">
        <v>90837</v>
      </c>
      <c r="O4919">
        <v>1</v>
      </c>
      <c r="P4919">
        <v>206.33</v>
      </c>
      <c r="Q4919">
        <v>152.84</v>
      </c>
      <c r="R4919">
        <v>122.27</v>
      </c>
      <c r="S4919">
        <v>30.57</v>
      </c>
      <c r="T4919" t="s">
        <v>30</v>
      </c>
      <c r="X4919" t="s">
        <v>31</v>
      </c>
      <c r="Y4919" t="s">
        <v>32</v>
      </c>
      <c r="Z4919" t="s">
        <v>33</v>
      </c>
      <c r="AA4919" t="str">
        <f>IFERROR(_xlfn.XLOOKUP($J4919,avoidable_ed_reference!$A$2:$A$13,avoidable_ed_reference!$C$2:$C$13),"Not Classified")</f>
        <v>Potentially Avoidable</v>
      </c>
      <c r="AB4919" t="str">
        <f>IFERROR(_xlfn.XLOOKUP($B4919,enrollment!$A$2:$A$801,enrollment!$I$2:$I$801),"")</f>
        <v>TN</v>
      </c>
      <c r="AC4919">
        <f>IFERROR(_xlfn.XLOOKUP($B4919,enrollment!$A$2:$A$801,enrollment!$L$2:$L$801),"")</f>
        <v>23</v>
      </c>
      <c r="AD4919" t="str" cm="1">
        <f t="array" ref="AD4919">_xlfn.IFS(AC4919="","Unknown",AC4919&lt;18,"0-17",AC4919&lt;35,"18-34",AC4919&lt;50,"35-49",AC4919&lt;65,"50-64",TRUE,"65+")</f>
        <v>18-34</v>
      </c>
      <c r="AE4919">
        <f>IFERROR(_xlfn.XLOOKUP($B4919,enrollment!$A$2:$A$801,enrollment!$O$2:$O$801),"")</f>
        <v>2233445566</v>
      </c>
      <c r="AF4919">
        <f>IFERROR(_xlfn.XLOOKUP($AE4919,providers!$B$2:$B$11,providers!$Q$2:$Q$11),"")</f>
        <v>3.5</v>
      </c>
      <c r="AG4919" s="1">
        <f t="shared" si="76"/>
        <v>45383</v>
      </c>
    </row>
    <row r="4920" spans="1:33" x14ac:dyDescent="0.25">
      <c r="A4920" t="s">
        <v>5660</v>
      </c>
      <c r="B4920" t="s">
        <v>5653</v>
      </c>
      <c r="C4920">
        <v>7890123456</v>
      </c>
      <c r="D4920">
        <v>7890123456</v>
      </c>
      <c r="E4920" s="1">
        <v>45545</v>
      </c>
      <c r="F4920" s="1">
        <v>45545</v>
      </c>
      <c r="G4920" s="1">
        <v>45574</v>
      </c>
      <c r="H4920" t="s">
        <v>28</v>
      </c>
      <c r="I4920">
        <v>23</v>
      </c>
      <c r="J4920" t="s">
        <v>93</v>
      </c>
      <c r="K4920">
        <v>99284</v>
      </c>
      <c r="O4920">
        <v>1</v>
      </c>
      <c r="P4920">
        <v>1953.52</v>
      </c>
      <c r="Q4920">
        <v>1085.29</v>
      </c>
      <c r="R4920">
        <v>868.23</v>
      </c>
      <c r="S4920">
        <v>217.06</v>
      </c>
      <c r="T4920" t="s">
        <v>30</v>
      </c>
      <c r="X4920" t="s">
        <v>31</v>
      </c>
      <c r="Y4920" t="s">
        <v>32</v>
      </c>
      <c r="Z4920" t="s">
        <v>45</v>
      </c>
      <c r="AA4920" t="str">
        <f>IFERROR(_xlfn.XLOOKUP($J4920,avoidable_ed_reference!$A$2:$A$13,avoidable_ed_reference!$C$2:$C$13),"Not Classified")</f>
        <v>Avoidable</v>
      </c>
      <c r="AB4920" t="str">
        <f>IFERROR(_xlfn.XLOOKUP($B4920,enrollment!$A$2:$A$801,enrollment!$I$2:$I$801),"")</f>
        <v>TN</v>
      </c>
      <c r="AC4920">
        <f>IFERROR(_xlfn.XLOOKUP($B4920,enrollment!$A$2:$A$801,enrollment!$L$2:$L$801),"")</f>
        <v>23</v>
      </c>
      <c r="AD4920" t="str" cm="1">
        <f t="array" ref="AD4920">_xlfn.IFS(AC4920="","Unknown",AC4920&lt;18,"0-17",AC4920&lt;35,"18-34",AC4920&lt;50,"35-49",AC4920&lt;65,"50-64",TRUE,"65+")</f>
        <v>18-34</v>
      </c>
      <c r="AE4920">
        <f>IFERROR(_xlfn.XLOOKUP($B4920,enrollment!$A$2:$A$801,enrollment!$O$2:$O$801),"")</f>
        <v>2233445566</v>
      </c>
      <c r="AF4920">
        <f>IFERROR(_xlfn.XLOOKUP($AE4920,providers!$B$2:$B$11,providers!$Q$2:$Q$11),"")</f>
        <v>3.5</v>
      </c>
      <c r="AG4920" s="1">
        <f t="shared" si="76"/>
        <v>45536</v>
      </c>
    </row>
    <row r="4921" spans="1:33" x14ac:dyDescent="0.25">
      <c r="A4921" t="s">
        <v>5661</v>
      </c>
      <c r="B4921" t="s">
        <v>5653</v>
      </c>
      <c r="C4921">
        <v>2345678901</v>
      </c>
      <c r="D4921">
        <v>2345678901</v>
      </c>
      <c r="E4921" s="1">
        <v>45487</v>
      </c>
      <c r="F4921" s="1">
        <v>45487</v>
      </c>
      <c r="G4921" s="1">
        <v>45510</v>
      </c>
      <c r="H4921" t="s">
        <v>28</v>
      </c>
      <c r="I4921">
        <v>23</v>
      </c>
      <c r="J4921" t="s">
        <v>93</v>
      </c>
      <c r="K4921">
        <v>99284</v>
      </c>
      <c r="O4921">
        <v>1</v>
      </c>
      <c r="P4921">
        <v>2363.94</v>
      </c>
      <c r="Q4921">
        <v>1313.3</v>
      </c>
      <c r="R4921">
        <v>1050.6400000000001</v>
      </c>
      <c r="S4921">
        <v>262.66000000000003</v>
      </c>
      <c r="T4921" t="s">
        <v>30</v>
      </c>
      <c r="X4921" t="s">
        <v>31</v>
      </c>
      <c r="Y4921" t="s">
        <v>32</v>
      </c>
      <c r="Z4921" t="s">
        <v>45</v>
      </c>
      <c r="AA4921" t="str">
        <f>IFERROR(_xlfn.XLOOKUP($J4921,avoidable_ed_reference!$A$2:$A$13,avoidable_ed_reference!$C$2:$C$13),"Not Classified")</f>
        <v>Avoidable</v>
      </c>
      <c r="AB4921" t="str">
        <f>IFERROR(_xlfn.XLOOKUP($B4921,enrollment!$A$2:$A$801,enrollment!$I$2:$I$801),"")</f>
        <v>TN</v>
      </c>
      <c r="AC4921">
        <f>IFERROR(_xlfn.XLOOKUP($B4921,enrollment!$A$2:$A$801,enrollment!$L$2:$L$801),"")</f>
        <v>23</v>
      </c>
      <c r="AD4921" t="str" cm="1">
        <f t="array" ref="AD4921">_xlfn.IFS(AC4921="","Unknown",AC4921&lt;18,"0-17",AC4921&lt;35,"18-34",AC4921&lt;50,"35-49",AC4921&lt;65,"50-64",TRUE,"65+")</f>
        <v>18-34</v>
      </c>
      <c r="AE4921">
        <f>IFERROR(_xlfn.XLOOKUP($B4921,enrollment!$A$2:$A$801,enrollment!$O$2:$O$801),"")</f>
        <v>2233445566</v>
      </c>
      <c r="AF4921">
        <f>IFERROR(_xlfn.XLOOKUP($AE4921,providers!$B$2:$B$11,providers!$Q$2:$Q$11),"")</f>
        <v>3.5</v>
      </c>
      <c r="AG4921" s="1">
        <f t="shared" si="76"/>
        <v>45474</v>
      </c>
    </row>
    <row r="4922" spans="1:33" x14ac:dyDescent="0.25">
      <c r="A4922" t="s">
        <v>5662</v>
      </c>
      <c r="B4922" t="s">
        <v>5663</v>
      </c>
      <c r="C4922">
        <v>6789012345</v>
      </c>
      <c r="D4922">
        <v>6789012345</v>
      </c>
      <c r="E4922" s="1">
        <v>45411</v>
      </c>
      <c r="F4922" s="1">
        <v>45411</v>
      </c>
      <c r="G4922" s="1">
        <v>45443</v>
      </c>
      <c r="H4922" t="s">
        <v>28</v>
      </c>
      <c r="I4922">
        <v>23</v>
      </c>
      <c r="J4922" t="s">
        <v>55</v>
      </c>
      <c r="K4922">
        <v>99284</v>
      </c>
      <c r="O4922">
        <v>1</v>
      </c>
      <c r="P4922">
        <v>2389.23</v>
      </c>
      <c r="Q4922">
        <v>1327.35</v>
      </c>
      <c r="R4922">
        <v>1061.8800000000001</v>
      </c>
      <c r="S4922">
        <v>265.47000000000003</v>
      </c>
      <c r="T4922" t="s">
        <v>30</v>
      </c>
      <c r="X4922" t="s">
        <v>43</v>
      </c>
      <c r="Y4922" t="s">
        <v>44</v>
      </c>
      <c r="Z4922" t="s">
        <v>45</v>
      </c>
      <c r="AA4922" t="str">
        <f>IFERROR(_xlfn.XLOOKUP($J4922,avoidable_ed_reference!$A$2:$A$13,avoidable_ed_reference!$C$2:$C$13),"Not Classified")</f>
        <v>Potentially Avoidable</v>
      </c>
      <c r="AB4922" t="str">
        <f>IFERROR(_xlfn.XLOOKUP($B4922,enrollment!$A$2:$A$801,enrollment!$I$2:$I$801),"")</f>
        <v>TN</v>
      </c>
      <c r="AC4922">
        <f>IFERROR(_xlfn.XLOOKUP($B4922,enrollment!$A$2:$A$801,enrollment!$L$2:$L$801),"")</f>
        <v>34</v>
      </c>
      <c r="AD4922" t="str" cm="1">
        <f t="array" ref="AD4922">_xlfn.IFS(AC4922="","Unknown",AC4922&lt;18,"0-17",AC4922&lt;35,"18-34",AC4922&lt;50,"35-49",AC4922&lt;65,"50-64",TRUE,"65+")</f>
        <v>18-34</v>
      </c>
      <c r="AE4922">
        <f>IFERROR(_xlfn.XLOOKUP($B4922,enrollment!$A$2:$A$801,enrollment!$O$2:$O$801),"")</f>
        <v>2233445566</v>
      </c>
      <c r="AF4922">
        <f>IFERROR(_xlfn.XLOOKUP($AE4922,providers!$B$2:$B$11,providers!$Q$2:$Q$11),"")</f>
        <v>3.5</v>
      </c>
      <c r="AG4922" s="1">
        <f t="shared" si="76"/>
        <v>45383</v>
      </c>
    </row>
    <row r="4923" spans="1:33" x14ac:dyDescent="0.25">
      <c r="A4923" t="s">
        <v>5664</v>
      </c>
      <c r="B4923" t="s">
        <v>5663</v>
      </c>
      <c r="C4923">
        <v>7890123456</v>
      </c>
      <c r="D4923">
        <v>7890123456</v>
      </c>
      <c r="E4923" s="1">
        <v>45564</v>
      </c>
      <c r="F4923" s="1">
        <v>45564</v>
      </c>
      <c r="G4923" s="1">
        <v>45586</v>
      </c>
      <c r="H4923" t="s">
        <v>28</v>
      </c>
      <c r="I4923">
        <v>23</v>
      </c>
      <c r="J4923" t="s">
        <v>129</v>
      </c>
      <c r="K4923">
        <v>99284</v>
      </c>
      <c r="O4923">
        <v>1</v>
      </c>
      <c r="P4923">
        <v>2173.79</v>
      </c>
      <c r="Q4923">
        <v>1207.6600000000001</v>
      </c>
      <c r="R4923">
        <v>966.13</v>
      </c>
      <c r="S4923">
        <v>241.53</v>
      </c>
      <c r="T4923" t="s">
        <v>30</v>
      </c>
      <c r="X4923" t="s">
        <v>43</v>
      </c>
      <c r="Y4923" t="s">
        <v>44</v>
      </c>
      <c r="Z4923" t="s">
        <v>45</v>
      </c>
      <c r="AA4923" t="str">
        <f>IFERROR(_xlfn.XLOOKUP($J4923,avoidable_ed_reference!$A$2:$A$13,avoidable_ed_reference!$C$2:$C$13),"Not Classified")</f>
        <v>Potentially Avoidable</v>
      </c>
      <c r="AB4923" t="str">
        <f>IFERROR(_xlfn.XLOOKUP($B4923,enrollment!$A$2:$A$801,enrollment!$I$2:$I$801),"")</f>
        <v>TN</v>
      </c>
      <c r="AC4923">
        <f>IFERROR(_xlfn.XLOOKUP($B4923,enrollment!$A$2:$A$801,enrollment!$L$2:$L$801),"")</f>
        <v>34</v>
      </c>
      <c r="AD4923" t="str" cm="1">
        <f t="array" ref="AD4923">_xlfn.IFS(AC4923="","Unknown",AC4923&lt;18,"0-17",AC4923&lt;35,"18-34",AC4923&lt;50,"35-49",AC4923&lt;65,"50-64",TRUE,"65+")</f>
        <v>18-34</v>
      </c>
      <c r="AE4923">
        <f>IFERROR(_xlfn.XLOOKUP($B4923,enrollment!$A$2:$A$801,enrollment!$O$2:$O$801),"")</f>
        <v>2233445566</v>
      </c>
      <c r="AF4923">
        <f>IFERROR(_xlfn.XLOOKUP($AE4923,providers!$B$2:$B$11,providers!$Q$2:$Q$11),"")</f>
        <v>3.5</v>
      </c>
      <c r="AG4923" s="1">
        <f t="shared" si="76"/>
        <v>45536</v>
      </c>
    </row>
    <row r="4924" spans="1:33" x14ac:dyDescent="0.25">
      <c r="A4924" t="s">
        <v>5665</v>
      </c>
      <c r="B4924" t="s">
        <v>5663</v>
      </c>
      <c r="C4924">
        <v>7890123456</v>
      </c>
      <c r="D4924">
        <v>7890123456</v>
      </c>
      <c r="E4924" s="1">
        <v>45394</v>
      </c>
      <c r="F4924" s="1">
        <v>45394</v>
      </c>
      <c r="G4924" s="1">
        <v>45418</v>
      </c>
      <c r="H4924" t="s">
        <v>28</v>
      </c>
      <c r="I4924">
        <v>23</v>
      </c>
      <c r="J4924" t="s">
        <v>127</v>
      </c>
      <c r="K4924">
        <v>99284</v>
      </c>
      <c r="O4924">
        <v>1</v>
      </c>
      <c r="P4924">
        <v>2360</v>
      </c>
      <c r="Q4924">
        <v>1311.11</v>
      </c>
      <c r="R4924">
        <v>1048.8900000000001</v>
      </c>
      <c r="S4924">
        <v>262.22000000000003</v>
      </c>
      <c r="T4924" t="s">
        <v>30</v>
      </c>
      <c r="X4924" t="s">
        <v>43</v>
      </c>
      <c r="Y4924" t="s">
        <v>44</v>
      </c>
      <c r="Z4924" t="s">
        <v>45</v>
      </c>
      <c r="AA4924" t="str">
        <f>IFERROR(_xlfn.XLOOKUP($J4924,avoidable_ed_reference!$A$2:$A$13,avoidable_ed_reference!$C$2:$C$13),"Not Classified")</f>
        <v>Avoidable</v>
      </c>
      <c r="AB4924" t="str">
        <f>IFERROR(_xlfn.XLOOKUP($B4924,enrollment!$A$2:$A$801,enrollment!$I$2:$I$801),"")</f>
        <v>TN</v>
      </c>
      <c r="AC4924">
        <f>IFERROR(_xlfn.XLOOKUP($B4924,enrollment!$A$2:$A$801,enrollment!$L$2:$L$801),"")</f>
        <v>34</v>
      </c>
      <c r="AD4924" t="str" cm="1">
        <f t="array" ref="AD4924">_xlfn.IFS(AC4924="","Unknown",AC4924&lt;18,"0-17",AC4924&lt;35,"18-34",AC4924&lt;50,"35-49",AC4924&lt;65,"50-64",TRUE,"65+")</f>
        <v>18-34</v>
      </c>
      <c r="AE4924">
        <f>IFERROR(_xlfn.XLOOKUP($B4924,enrollment!$A$2:$A$801,enrollment!$O$2:$O$801),"")</f>
        <v>2233445566</v>
      </c>
      <c r="AF4924">
        <f>IFERROR(_xlfn.XLOOKUP($AE4924,providers!$B$2:$B$11,providers!$Q$2:$Q$11),"")</f>
        <v>3.5</v>
      </c>
      <c r="AG4924" s="1">
        <f t="shared" si="76"/>
        <v>45383</v>
      </c>
    </row>
    <row r="4925" spans="1:33" x14ac:dyDescent="0.25">
      <c r="A4925" t="s">
        <v>5666</v>
      </c>
      <c r="B4925" t="s">
        <v>5663</v>
      </c>
      <c r="C4925">
        <v>8901234567</v>
      </c>
      <c r="D4925">
        <v>8901234567</v>
      </c>
      <c r="E4925" s="1">
        <v>45341</v>
      </c>
      <c r="F4925" s="1">
        <v>45341</v>
      </c>
      <c r="G4925" s="1">
        <v>45376</v>
      </c>
      <c r="H4925" t="s">
        <v>28</v>
      </c>
      <c r="I4925">
        <v>22</v>
      </c>
      <c r="J4925" t="s">
        <v>29</v>
      </c>
      <c r="K4925">
        <v>90837</v>
      </c>
      <c r="O4925">
        <v>1</v>
      </c>
      <c r="P4925">
        <v>218</v>
      </c>
      <c r="Q4925">
        <v>161.47999999999999</v>
      </c>
      <c r="R4925">
        <v>129.18</v>
      </c>
      <c r="S4925">
        <v>32.299999999999997</v>
      </c>
      <c r="T4925" t="s">
        <v>30</v>
      </c>
      <c r="X4925" t="s">
        <v>43</v>
      </c>
      <c r="Y4925" t="s">
        <v>44</v>
      </c>
      <c r="Z4925" t="s">
        <v>33</v>
      </c>
      <c r="AA4925" t="str">
        <f>IFERROR(_xlfn.XLOOKUP($J4925,avoidable_ed_reference!$A$2:$A$13,avoidable_ed_reference!$C$2:$C$13),"Not Classified")</f>
        <v>Potentially Avoidable</v>
      </c>
      <c r="AB4925" t="str">
        <f>IFERROR(_xlfn.XLOOKUP($B4925,enrollment!$A$2:$A$801,enrollment!$I$2:$I$801),"")</f>
        <v>TN</v>
      </c>
      <c r="AC4925">
        <f>IFERROR(_xlfn.XLOOKUP($B4925,enrollment!$A$2:$A$801,enrollment!$L$2:$L$801),"")</f>
        <v>34</v>
      </c>
      <c r="AD4925" t="str" cm="1">
        <f t="array" ref="AD4925">_xlfn.IFS(AC4925="","Unknown",AC4925&lt;18,"0-17",AC4925&lt;35,"18-34",AC4925&lt;50,"35-49",AC4925&lt;65,"50-64",TRUE,"65+")</f>
        <v>18-34</v>
      </c>
      <c r="AE4925">
        <f>IFERROR(_xlfn.XLOOKUP($B4925,enrollment!$A$2:$A$801,enrollment!$O$2:$O$801),"")</f>
        <v>2233445566</v>
      </c>
      <c r="AF4925">
        <f>IFERROR(_xlfn.XLOOKUP($AE4925,providers!$B$2:$B$11,providers!$Q$2:$Q$11),"")</f>
        <v>3.5</v>
      </c>
      <c r="AG4925" s="1">
        <f t="shared" si="76"/>
        <v>45323</v>
      </c>
    </row>
    <row r="4926" spans="1:33" x14ac:dyDescent="0.25">
      <c r="A4926" t="s">
        <v>5667</v>
      </c>
      <c r="B4926" t="s">
        <v>5663</v>
      </c>
      <c r="C4926">
        <v>2233445566</v>
      </c>
      <c r="D4926">
        <v>2233445566</v>
      </c>
      <c r="E4926" s="1">
        <v>45513</v>
      </c>
      <c r="F4926" s="1">
        <v>45513</v>
      </c>
      <c r="G4926" s="1">
        <v>45531</v>
      </c>
      <c r="H4926" t="s">
        <v>28</v>
      </c>
      <c r="I4926">
        <v>11</v>
      </c>
      <c r="J4926" t="s">
        <v>47</v>
      </c>
      <c r="K4926">
        <v>99213</v>
      </c>
      <c r="O4926">
        <v>1</v>
      </c>
      <c r="P4926">
        <v>211.91</v>
      </c>
      <c r="Q4926">
        <v>156.97</v>
      </c>
      <c r="R4926">
        <v>125.58</v>
      </c>
      <c r="S4926">
        <v>31.39</v>
      </c>
      <c r="T4926" t="s">
        <v>30</v>
      </c>
      <c r="X4926" t="s">
        <v>43</v>
      </c>
      <c r="Y4926" t="s">
        <v>44</v>
      </c>
      <c r="Z4926" t="s">
        <v>39</v>
      </c>
      <c r="AA4926" t="str">
        <f>IFERROR(_xlfn.XLOOKUP($J4926,avoidable_ed_reference!$A$2:$A$13,avoidable_ed_reference!$C$2:$C$13),"Not Classified")</f>
        <v>Not Classified</v>
      </c>
      <c r="AB4926" t="str">
        <f>IFERROR(_xlfn.XLOOKUP($B4926,enrollment!$A$2:$A$801,enrollment!$I$2:$I$801),"")</f>
        <v>TN</v>
      </c>
      <c r="AC4926">
        <f>IFERROR(_xlfn.XLOOKUP($B4926,enrollment!$A$2:$A$801,enrollment!$L$2:$L$801),"")</f>
        <v>34</v>
      </c>
      <c r="AD4926" t="str" cm="1">
        <f t="array" ref="AD4926">_xlfn.IFS(AC4926="","Unknown",AC4926&lt;18,"0-17",AC4926&lt;35,"18-34",AC4926&lt;50,"35-49",AC4926&lt;65,"50-64",TRUE,"65+")</f>
        <v>18-34</v>
      </c>
      <c r="AE4926">
        <f>IFERROR(_xlfn.XLOOKUP($B4926,enrollment!$A$2:$A$801,enrollment!$O$2:$O$801),"")</f>
        <v>2233445566</v>
      </c>
      <c r="AF4926">
        <f>IFERROR(_xlfn.XLOOKUP($AE4926,providers!$B$2:$B$11,providers!$Q$2:$Q$11),"")</f>
        <v>3.5</v>
      </c>
      <c r="AG4926" s="1">
        <f t="shared" si="76"/>
        <v>45505</v>
      </c>
    </row>
    <row r="4927" spans="1:33" x14ac:dyDescent="0.25">
      <c r="A4927" t="s">
        <v>5668</v>
      </c>
      <c r="B4927" t="s">
        <v>5669</v>
      </c>
      <c r="C4927">
        <v>7890123456</v>
      </c>
      <c r="D4927">
        <v>7890123456</v>
      </c>
      <c r="E4927" s="1">
        <v>45528</v>
      </c>
      <c r="F4927" s="1">
        <v>45528</v>
      </c>
      <c r="G4927" s="1">
        <v>45550</v>
      </c>
      <c r="H4927" t="s">
        <v>28</v>
      </c>
      <c r="I4927">
        <v>23</v>
      </c>
      <c r="J4927" t="s">
        <v>129</v>
      </c>
      <c r="K4927">
        <v>99284</v>
      </c>
      <c r="O4927">
        <v>1</v>
      </c>
      <c r="P4927">
        <v>2472.88</v>
      </c>
      <c r="Q4927">
        <v>1373.82</v>
      </c>
      <c r="R4927">
        <v>1099.06</v>
      </c>
      <c r="S4927">
        <v>274.76</v>
      </c>
      <c r="T4927" t="s">
        <v>30</v>
      </c>
      <c r="X4927" t="s">
        <v>43</v>
      </c>
      <c r="Y4927" t="s">
        <v>44</v>
      </c>
      <c r="Z4927" t="s">
        <v>45</v>
      </c>
      <c r="AA4927" t="str">
        <f>IFERROR(_xlfn.XLOOKUP($J4927,avoidable_ed_reference!$A$2:$A$13,avoidable_ed_reference!$C$2:$C$13),"Not Classified")</f>
        <v>Potentially Avoidable</v>
      </c>
      <c r="AB4927" t="str">
        <f>IFERROR(_xlfn.XLOOKUP($B4927,enrollment!$A$2:$A$801,enrollment!$I$2:$I$801),"")</f>
        <v>TN</v>
      </c>
      <c r="AC4927">
        <f>IFERROR(_xlfn.XLOOKUP($B4927,enrollment!$A$2:$A$801,enrollment!$L$2:$L$801),"")</f>
        <v>81</v>
      </c>
      <c r="AD4927" t="str" cm="1">
        <f t="array" ref="AD4927">_xlfn.IFS(AC4927="","Unknown",AC4927&lt;18,"0-17",AC4927&lt;35,"18-34",AC4927&lt;50,"35-49",AC4927&lt;65,"50-64",TRUE,"65+")</f>
        <v>65+</v>
      </c>
      <c r="AE4927">
        <f>IFERROR(_xlfn.XLOOKUP($B4927,enrollment!$A$2:$A$801,enrollment!$O$2:$O$801),"")</f>
        <v>7890123456</v>
      </c>
      <c r="AF4927">
        <f>IFERROR(_xlfn.XLOOKUP($AE4927,providers!$B$2:$B$11,providers!$Q$2:$Q$11),"")</f>
        <v>3.9</v>
      </c>
      <c r="AG4927" s="1">
        <f t="shared" si="76"/>
        <v>45505</v>
      </c>
    </row>
    <row r="4928" spans="1:33" x14ac:dyDescent="0.25">
      <c r="A4928" t="s">
        <v>5670</v>
      </c>
      <c r="B4928" t="s">
        <v>5669</v>
      </c>
      <c r="C4928">
        <v>7890123456</v>
      </c>
      <c r="D4928">
        <v>7890123456</v>
      </c>
      <c r="E4928" s="1">
        <v>45511</v>
      </c>
      <c r="F4928" s="1">
        <v>45511</v>
      </c>
      <c r="G4928" s="1">
        <v>45545</v>
      </c>
      <c r="H4928" t="s">
        <v>28</v>
      </c>
      <c r="I4928">
        <v>11</v>
      </c>
      <c r="J4928" t="s">
        <v>38</v>
      </c>
      <c r="K4928">
        <v>99213</v>
      </c>
      <c r="O4928">
        <v>1</v>
      </c>
      <c r="P4928">
        <v>201.68</v>
      </c>
      <c r="Q4928">
        <v>149.38999999999999</v>
      </c>
      <c r="R4928">
        <v>119.51</v>
      </c>
      <c r="S4928">
        <v>29.88</v>
      </c>
      <c r="T4928" t="s">
        <v>30</v>
      </c>
      <c r="X4928" t="s">
        <v>43</v>
      </c>
      <c r="Y4928" t="s">
        <v>44</v>
      </c>
      <c r="Z4928" t="s">
        <v>39</v>
      </c>
      <c r="AA4928" t="str">
        <f>IFERROR(_xlfn.XLOOKUP($J4928,avoidable_ed_reference!$A$2:$A$13,avoidable_ed_reference!$C$2:$C$13),"Not Classified")</f>
        <v>Not Classified</v>
      </c>
      <c r="AB4928" t="str">
        <f>IFERROR(_xlfn.XLOOKUP($B4928,enrollment!$A$2:$A$801,enrollment!$I$2:$I$801),"")</f>
        <v>TN</v>
      </c>
      <c r="AC4928">
        <f>IFERROR(_xlfn.XLOOKUP($B4928,enrollment!$A$2:$A$801,enrollment!$L$2:$L$801),"")</f>
        <v>81</v>
      </c>
      <c r="AD4928" t="str" cm="1">
        <f t="array" ref="AD4928">_xlfn.IFS(AC4928="","Unknown",AC4928&lt;18,"0-17",AC4928&lt;35,"18-34",AC4928&lt;50,"35-49",AC4928&lt;65,"50-64",TRUE,"65+")</f>
        <v>65+</v>
      </c>
      <c r="AE4928">
        <f>IFERROR(_xlfn.XLOOKUP($B4928,enrollment!$A$2:$A$801,enrollment!$O$2:$O$801),"")</f>
        <v>7890123456</v>
      </c>
      <c r="AF4928">
        <f>IFERROR(_xlfn.XLOOKUP($AE4928,providers!$B$2:$B$11,providers!$Q$2:$Q$11),"")</f>
        <v>3.9</v>
      </c>
      <c r="AG4928" s="1">
        <f t="shared" si="76"/>
        <v>45505</v>
      </c>
    </row>
    <row r="4929" spans="1:33" x14ac:dyDescent="0.25">
      <c r="A4929" t="s">
        <v>5671</v>
      </c>
      <c r="B4929" t="s">
        <v>5669</v>
      </c>
      <c r="C4929">
        <v>9012345678</v>
      </c>
      <c r="D4929">
        <v>9012345678</v>
      </c>
      <c r="E4929" s="1">
        <v>45333</v>
      </c>
      <c r="F4929" s="1">
        <v>45333</v>
      </c>
      <c r="G4929" s="1">
        <v>45352</v>
      </c>
      <c r="H4929" t="s">
        <v>59</v>
      </c>
      <c r="J4929" t="s">
        <v>47</v>
      </c>
      <c r="L4929" s="2" t="s">
        <v>106</v>
      </c>
      <c r="M4929" t="s">
        <v>107</v>
      </c>
      <c r="N4929" t="s">
        <v>108</v>
      </c>
      <c r="O4929">
        <v>1</v>
      </c>
      <c r="P4929">
        <v>898.63</v>
      </c>
      <c r="Q4929">
        <v>816.94</v>
      </c>
      <c r="R4929">
        <v>653.54999999999995</v>
      </c>
      <c r="S4929">
        <v>163.38999999999999</v>
      </c>
      <c r="T4929" t="s">
        <v>30</v>
      </c>
      <c r="X4929" t="s">
        <v>43</v>
      </c>
      <c r="Y4929" t="s">
        <v>44</v>
      </c>
      <c r="Z4929" t="s">
        <v>64</v>
      </c>
      <c r="AA4929" t="str">
        <f>IFERROR(_xlfn.XLOOKUP($J4929,avoidable_ed_reference!$A$2:$A$13,avoidable_ed_reference!$C$2:$C$13),"Not Classified")</f>
        <v>Not Classified</v>
      </c>
      <c r="AB4929" t="str">
        <f>IFERROR(_xlfn.XLOOKUP($B4929,enrollment!$A$2:$A$801,enrollment!$I$2:$I$801),"")</f>
        <v>TN</v>
      </c>
      <c r="AC4929">
        <f>IFERROR(_xlfn.XLOOKUP($B4929,enrollment!$A$2:$A$801,enrollment!$L$2:$L$801),"")</f>
        <v>81</v>
      </c>
      <c r="AD4929" t="str" cm="1">
        <f t="array" ref="AD4929">_xlfn.IFS(AC4929="","Unknown",AC4929&lt;18,"0-17",AC4929&lt;35,"18-34",AC4929&lt;50,"35-49",AC4929&lt;65,"50-64",TRUE,"65+")</f>
        <v>65+</v>
      </c>
      <c r="AE4929">
        <f>IFERROR(_xlfn.XLOOKUP($B4929,enrollment!$A$2:$A$801,enrollment!$O$2:$O$801),"")</f>
        <v>7890123456</v>
      </c>
      <c r="AF4929">
        <f>IFERROR(_xlfn.XLOOKUP($AE4929,providers!$B$2:$B$11,providers!$Q$2:$Q$11),"")</f>
        <v>3.9</v>
      </c>
      <c r="AG4929" s="1">
        <f t="shared" si="76"/>
        <v>45323</v>
      </c>
    </row>
    <row r="4930" spans="1:33" x14ac:dyDescent="0.25">
      <c r="A4930" t="s">
        <v>5672</v>
      </c>
      <c r="B4930" t="s">
        <v>5669</v>
      </c>
      <c r="C4930">
        <v>7890123456</v>
      </c>
      <c r="D4930">
        <v>7890123456</v>
      </c>
      <c r="E4930" s="1">
        <v>45422</v>
      </c>
      <c r="F4930" s="1">
        <v>45422</v>
      </c>
      <c r="G4930" s="1">
        <v>45442</v>
      </c>
      <c r="H4930" t="s">
        <v>28</v>
      </c>
      <c r="I4930">
        <v>11</v>
      </c>
      <c r="J4930" t="s">
        <v>38</v>
      </c>
      <c r="K4930">
        <v>99213</v>
      </c>
      <c r="O4930">
        <v>1</v>
      </c>
      <c r="P4930">
        <v>190.96</v>
      </c>
      <c r="Q4930">
        <v>141.44999999999999</v>
      </c>
      <c r="R4930">
        <v>113.16</v>
      </c>
      <c r="S4930">
        <v>28.29</v>
      </c>
      <c r="T4930" t="s">
        <v>30</v>
      </c>
      <c r="X4930" t="s">
        <v>43</v>
      </c>
      <c r="Y4930" t="s">
        <v>44</v>
      </c>
      <c r="Z4930" t="s">
        <v>39</v>
      </c>
      <c r="AA4930" t="str">
        <f>IFERROR(_xlfn.XLOOKUP($J4930,avoidable_ed_reference!$A$2:$A$13,avoidable_ed_reference!$C$2:$C$13),"Not Classified")</f>
        <v>Not Classified</v>
      </c>
      <c r="AB4930" t="str">
        <f>IFERROR(_xlfn.XLOOKUP($B4930,enrollment!$A$2:$A$801,enrollment!$I$2:$I$801),"")</f>
        <v>TN</v>
      </c>
      <c r="AC4930">
        <f>IFERROR(_xlfn.XLOOKUP($B4930,enrollment!$A$2:$A$801,enrollment!$L$2:$L$801),"")</f>
        <v>81</v>
      </c>
      <c r="AD4930" t="str" cm="1">
        <f t="array" ref="AD4930">_xlfn.IFS(AC4930="","Unknown",AC4930&lt;18,"0-17",AC4930&lt;35,"18-34",AC4930&lt;50,"35-49",AC4930&lt;65,"50-64",TRUE,"65+")</f>
        <v>65+</v>
      </c>
      <c r="AE4930">
        <f>IFERROR(_xlfn.XLOOKUP($B4930,enrollment!$A$2:$A$801,enrollment!$O$2:$O$801),"")</f>
        <v>7890123456</v>
      </c>
      <c r="AF4930">
        <f>IFERROR(_xlfn.XLOOKUP($AE4930,providers!$B$2:$B$11,providers!$Q$2:$Q$11),"")</f>
        <v>3.9</v>
      </c>
      <c r="AG4930" s="1">
        <f t="shared" si="76"/>
        <v>45413</v>
      </c>
    </row>
    <row r="4931" spans="1:33" x14ac:dyDescent="0.25">
      <c r="A4931" t="s">
        <v>5673</v>
      </c>
      <c r="B4931" t="s">
        <v>5669</v>
      </c>
      <c r="C4931">
        <v>7890123456</v>
      </c>
      <c r="D4931">
        <v>7890123456</v>
      </c>
      <c r="E4931" s="1">
        <v>45339</v>
      </c>
      <c r="F4931" s="1">
        <v>45339</v>
      </c>
      <c r="G4931" s="1">
        <v>45367</v>
      </c>
      <c r="H4931" t="s">
        <v>28</v>
      </c>
      <c r="I4931">
        <v>11</v>
      </c>
      <c r="J4931" t="s">
        <v>35</v>
      </c>
      <c r="K4931">
        <v>99213</v>
      </c>
      <c r="O4931">
        <v>1</v>
      </c>
      <c r="P4931">
        <v>238.68</v>
      </c>
      <c r="Q4931">
        <v>176.8</v>
      </c>
      <c r="R4931">
        <v>141.44</v>
      </c>
      <c r="S4931">
        <v>35.36</v>
      </c>
      <c r="T4931" t="s">
        <v>30</v>
      </c>
      <c r="X4931" t="s">
        <v>43</v>
      </c>
      <c r="Y4931" t="s">
        <v>44</v>
      </c>
      <c r="Z4931" t="s">
        <v>39</v>
      </c>
      <c r="AA4931" t="str">
        <f>IFERROR(_xlfn.XLOOKUP($J4931,avoidable_ed_reference!$A$2:$A$13,avoidable_ed_reference!$C$2:$C$13),"Not Classified")</f>
        <v>Avoidable</v>
      </c>
      <c r="AB4931" t="str">
        <f>IFERROR(_xlfn.XLOOKUP($B4931,enrollment!$A$2:$A$801,enrollment!$I$2:$I$801),"")</f>
        <v>TN</v>
      </c>
      <c r="AC4931">
        <f>IFERROR(_xlfn.XLOOKUP($B4931,enrollment!$A$2:$A$801,enrollment!$L$2:$L$801),"")</f>
        <v>81</v>
      </c>
      <c r="AD4931" t="str" cm="1">
        <f t="array" ref="AD4931">_xlfn.IFS(AC4931="","Unknown",AC4931&lt;18,"0-17",AC4931&lt;35,"18-34",AC4931&lt;50,"35-49",AC4931&lt;65,"50-64",TRUE,"65+")</f>
        <v>65+</v>
      </c>
      <c r="AE4931">
        <f>IFERROR(_xlfn.XLOOKUP($B4931,enrollment!$A$2:$A$801,enrollment!$O$2:$O$801),"")</f>
        <v>7890123456</v>
      </c>
      <c r="AF4931">
        <f>IFERROR(_xlfn.XLOOKUP($AE4931,providers!$B$2:$B$11,providers!$Q$2:$Q$11),"")</f>
        <v>3.9</v>
      </c>
      <c r="AG4931" s="1">
        <f t="shared" ref="AG4931:AG4994" si="77">EOMONTH(E4931,-1)+1</f>
        <v>45323</v>
      </c>
    </row>
    <row r="4932" spans="1:33" x14ac:dyDescent="0.25">
      <c r="A4932" t="s">
        <v>5674</v>
      </c>
      <c r="B4932" t="s">
        <v>5669</v>
      </c>
      <c r="C4932">
        <v>7890123456</v>
      </c>
      <c r="D4932">
        <v>7890123456</v>
      </c>
      <c r="E4932" s="1">
        <v>45565</v>
      </c>
      <c r="F4932" s="1">
        <v>45565</v>
      </c>
      <c r="G4932" s="1">
        <v>45599</v>
      </c>
      <c r="H4932" t="s">
        <v>28</v>
      </c>
      <c r="I4932">
        <v>11</v>
      </c>
      <c r="J4932" t="s">
        <v>38</v>
      </c>
      <c r="K4932">
        <v>99213</v>
      </c>
      <c r="O4932">
        <v>1</v>
      </c>
      <c r="P4932">
        <v>172.48</v>
      </c>
      <c r="Q4932">
        <v>127.76</v>
      </c>
      <c r="R4932">
        <v>102.21</v>
      </c>
      <c r="S4932">
        <v>25.55</v>
      </c>
      <c r="T4932" t="s">
        <v>30</v>
      </c>
      <c r="X4932" t="s">
        <v>43</v>
      </c>
      <c r="Y4932" t="s">
        <v>44</v>
      </c>
      <c r="Z4932" t="s">
        <v>39</v>
      </c>
      <c r="AA4932" t="str">
        <f>IFERROR(_xlfn.XLOOKUP($J4932,avoidable_ed_reference!$A$2:$A$13,avoidable_ed_reference!$C$2:$C$13),"Not Classified")</f>
        <v>Not Classified</v>
      </c>
      <c r="AB4932" t="str">
        <f>IFERROR(_xlfn.XLOOKUP($B4932,enrollment!$A$2:$A$801,enrollment!$I$2:$I$801),"")</f>
        <v>TN</v>
      </c>
      <c r="AC4932">
        <f>IFERROR(_xlfn.XLOOKUP($B4932,enrollment!$A$2:$A$801,enrollment!$L$2:$L$801),"")</f>
        <v>81</v>
      </c>
      <c r="AD4932" t="str" cm="1">
        <f t="array" ref="AD4932">_xlfn.IFS(AC4932="","Unknown",AC4932&lt;18,"0-17",AC4932&lt;35,"18-34",AC4932&lt;50,"35-49",AC4932&lt;65,"50-64",TRUE,"65+")</f>
        <v>65+</v>
      </c>
      <c r="AE4932">
        <f>IFERROR(_xlfn.XLOOKUP($B4932,enrollment!$A$2:$A$801,enrollment!$O$2:$O$801),"")</f>
        <v>7890123456</v>
      </c>
      <c r="AF4932">
        <f>IFERROR(_xlfn.XLOOKUP($AE4932,providers!$B$2:$B$11,providers!$Q$2:$Q$11),"")</f>
        <v>3.9</v>
      </c>
      <c r="AG4932" s="1">
        <f t="shared" si="77"/>
        <v>45536</v>
      </c>
    </row>
    <row r="4933" spans="1:33" x14ac:dyDescent="0.25">
      <c r="A4933" t="s">
        <v>5675</v>
      </c>
      <c r="B4933" t="s">
        <v>5669</v>
      </c>
      <c r="C4933">
        <v>3456789012</v>
      </c>
      <c r="D4933">
        <v>3456789012</v>
      </c>
      <c r="E4933" s="1">
        <v>45442</v>
      </c>
      <c r="F4933" s="1">
        <v>45442</v>
      </c>
      <c r="G4933" s="1">
        <v>45458</v>
      </c>
      <c r="H4933" t="s">
        <v>59</v>
      </c>
      <c r="J4933" t="s">
        <v>47</v>
      </c>
      <c r="L4933" s="2" t="s">
        <v>61</v>
      </c>
      <c r="M4933" t="s">
        <v>62</v>
      </c>
      <c r="N4933" t="s">
        <v>63</v>
      </c>
      <c r="O4933">
        <v>1</v>
      </c>
      <c r="P4933">
        <v>1204.95</v>
      </c>
      <c r="Q4933">
        <v>1095.4100000000001</v>
      </c>
      <c r="R4933">
        <v>876.33</v>
      </c>
      <c r="S4933">
        <v>219.08</v>
      </c>
      <c r="T4933" t="s">
        <v>30</v>
      </c>
      <c r="X4933" t="s">
        <v>43</v>
      </c>
      <c r="Y4933" t="s">
        <v>44</v>
      </c>
      <c r="Z4933" t="s">
        <v>64</v>
      </c>
      <c r="AA4933" t="str">
        <f>IFERROR(_xlfn.XLOOKUP($J4933,avoidable_ed_reference!$A$2:$A$13,avoidable_ed_reference!$C$2:$C$13),"Not Classified")</f>
        <v>Not Classified</v>
      </c>
      <c r="AB4933" t="str">
        <f>IFERROR(_xlfn.XLOOKUP($B4933,enrollment!$A$2:$A$801,enrollment!$I$2:$I$801),"")</f>
        <v>TN</v>
      </c>
      <c r="AC4933">
        <f>IFERROR(_xlfn.XLOOKUP($B4933,enrollment!$A$2:$A$801,enrollment!$L$2:$L$801),"")</f>
        <v>81</v>
      </c>
      <c r="AD4933" t="str" cm="1">
        <f t="array" ref="AD4933">_xlfn.IFS(AC4933="","Unknown",AC4933&lt;18,"0-17",AC4933&lt;35,"18-34",AC4933&lt;50,"35-49",AC4933&lt;65,"50-64",TRUE,"65+")</f>
        <v>65+</v>
      </c>
      <c r="AE4933">
        <f>IFERROR(_xlfn.XLOOKUP($B4933,enrollment!$A$2:$A$801,enrollment!$O$2:$O$801),"")</f>
        <v>7890123456</v>
      </c>
      <c r="AF4933">
        <f>IFERROR(_xlfn.XLOOKUP($AE4933,providers!$B$2:$B$11,providers!$Q$2:$Q$11),"")</f>
        <v>3.9</v>
      </c>
      <c r="AG4933" s="1">
        <f t="shared" si="77"/>
        <v>45413</v>
      </c>
    </row>
    <row r="4934" spans="1:33" x14ac:dyDescent="0.25">
      <c r="A4934" t="s">
        <v>5676</v>
      </c>
      <c r="B4934" t="s">
        <v>5669</v>
      </c>
      <c r="C4934">
        <v>8901234567</v>
      </c>
      <c r="D4934">
        <v>8901234567</v>
      </c>
      <c r="E4934" s="1">
        <v>45625</v>
      </c>
      <c r="F4934" s="1">
        <v>45625</v>
      </c>
      <c r="G4934" s="1">
        <v>45643</v>
      </c>
      <c r="H4934" t="s">
        <v>59</v>
      </c>
      <c r="J4934" t="s">
        <v>47</v>
      </c>
      <c r="L4934" s="2" t="s">
        <v>106</v>
      </c>
      <c r="M4934" t="s">
        <v>107</v>
      </c>
      <c r="N4934" t="s">
        <v>108</v>
      </c>
      <c r="O4934">
        <v>1</v>
      </c>
      <c r="P4934">
        <v>738.23</v>
      </c>
      <c r="Q4934">
        <v>671.12</v>
      </c>
      <c r="R4934">
        <v>536.9</v>
      </c>
      <c r="S4934">
        <v>134.22</v>
      </c>
      <c r="T4934" t="s">
        <v>30</v>
      </c>
      <c r="X4934" t="s">
        <v>43</v>
      </c>
      <c r="Y4934" t="s">
        <v>44</v>
      </c>
      <c r="Z4934" t="s">
        <v>64</v>
      </c>
      <c r="AA4934" t="str">
        <f>IFERROR(_xlfn.XLOOKUP($J4934,avoidable_ed_reference!$A$2:$A$13,avoidable_ed_reference!$C$2:$C$13),"Not Classified")</f>
        <v>Not Classified</v>
      </c>
      <c r="AB4934" t="str">
        <f>IFERROR(_xlfn.XLOOKUP($B4934,enrollment!$A$2:$A$801,enrollment!$I$2:$I$801),"")</f>
        <v>TN</v>
      </c>
      <c r="AC4934">
        <f>IFERROR(_xlfn.XLOOKUP($B4934,enrollment!$A$2:$A$801,enrollment!$L$2:$L$801),"")</f>
        <v>81</v>
      </c>
      <c r="AD4934" t="str" cm="1">
        <f t="array" ref="AD4934">_xlfn.IFS(AC4934="","Unknown",AC4934&lt;18,"0-17",AC4934&lt;35,"18-34",AC4934&lt;50,"35-49",AC4934&lt;65,"50-64",TRUE,"65+")</f>
        <v>65+</v>
      </c>
      <c r="AE4934">
        <f>IFERROR(_xlfn.XLOOKUP($B4934,enrollment!$A$2:$A$801,enrollment!$O$2:$O$801),"")</f>
        <v>7890123456</v>
      </c>
      <c r="AF4934">
        <f>IFERROR(_xlfn.XLOOKUP($AE4934,providers!$B$2:$B$11,providers!$Q$2:$Q$11),"")</f>
        <v>3.9</v>
      </c>
      <c r="AG4934" s="1">
        <f t="shared" si="77"/>
        <v>45597</v>
      </c>
    </row>
    <row r="4935" spans="1:33" x14ac:dyDescent="0.25">
      <c r="A4935" t="s">
        <v>5677</v>
      </c>
      <c r="B4935" t="s">
        <v>5678</v>
      </c>
      <c r="C4935">
        <v>9012345678</v>
      </c>
      <c r="D4935">
        <v>9012345678</v>
      </c>
      <c r="E4935" s="1">
        <v>45364</v>
      </c>
      <c r="F4935" s="1">
        <v>45364</v>
      </c>
      <c r="G4935" s="1">
        <v>45383</v>
      </c>
      <c r="H4935" t="s">
        <v>28</v>
      </c>
      <c r="I4935">
        <v>11</v>
      </c>
      <c r="J4935" t="s">
        <v>38</v>
      </c>
      <c r="K4935">
        <v>99213</v>
      </c>
      <c r="O4935">
        <v>1</v>
      </c>
      <c r="P4935">
        <v>233.93</v>
      </c>
      <c r="Q4935">
        <v>173.28</v>
      </c>
      <c r="R4935">
        <v>138.62</v>
      </c>
      <c r="S4935">
        <v>34.659999999999997</v>
      </c>
      <c r="T4935" t="s">
        <v>30</v>
      </c>
      <c r="X4935" t="s">
        <v>233</v>
      </c>
      <c r="Y4935" t="s">
        <v>32</v>
      </c>
      <c r="Z4935" t="s">
        <v>39</v>
      </c>
      <c r="AA4935" t="str">
        <f>IFERROR(_xlfn.XLOOKUP($J4935,avoidable_ed_reference!$A$2:$A$13,avoidable_ed_reference!$C$2:$C$13),"Not Classified")</f>
        <v>Not Classified</v>
      </c>
      <c r="AB4935" t="str">
        <f>IFERROR(_xlfn.XLOOKUP($B4935,enrollment!$A$2:$A$801,enrollment!$I$2:$I$801),"")</f>
        <v>KY</v>
      </c>
      <c r="AC4935">
        <f>IFERROR(_xlfn.XLOOKUP($B4935,enrollment!$A$2:$A$801,enrollment!$L$2:$L$801),"")</f>
        <v>48</v>
      </c>
      <c r="AD4935" t="str" cm="1">
        <f t="array" ref="AD4935">_xlfn.IFS(AC4935="","Unknown",AC4935&lt;18,"0-17",AC4935&lt;35,"18-34",AC4935&lt;50,"35-49",AC4935&lt;65,"50-64",TRUE,"65+")</f>
        <v>35-49</v>
      </c>
      <c r="AE4935">
        <f>IFERROR(_xlfn.XLOOKUP($B4935,enrollment!$A$2:$A$801,enrollment!$O$2:$O$801),"")</f>
        <v>9012345678</v>
      </c>
      <c r="AF4935">
        <f>IFERROR(_xlfn.XLOOKUP($AE4935,providers!$B$2:$B$11,providers!$Q$2:$Q$11),"")</f>
        <v>4.3</v>
      </c>
      <c r="AG4935" s="1">
        <f t="shared" si="77"/>
        <v>45352</v>
      </c>
    </row>
    <row r="4936" spans="1:33" x14ac:dyDescent="0.25">
      <c r="A4936" t="s">
        <v>5679</v>
      </c>
      <c r="B4936" t="s">
        <v>5678</v>
      </c>
      <c r="C4936">
        <v>3456789012</v>
      </c>
      <c r="D4936">
        <v>3456789012</v>
      </c>
      <c r="E4936" s="1">
        <v>45583</v>
      </c>
      <c r="F4936" s="1">
        <v>45583</v>
      </c>
      <c r="G4936" s="1">
        <v>45604</v>
      </c>
      <c r="H4936" t="s">
        <v>28</v>
      </c>
      <c r="I4936">
        <v>23</v>
      </c>
      <c r="J4936" t="s">
        <v>184</v>
      </c>
      <c r="K4936">
        <v>99284</v>
      </c>
      <c r="O4936">
        <v>1</v>
      </c>
      <c r="P4936">
        <v>1564.45</v>
      </c>
      <c r="Q4936">
        <v>869.14</v>
      </c>
      <c r="R4936">
        <v>695.31</v>
      </c>
      <c r="S4936">
        <v>173.83</v>
      </c>
      <c r="T4936" t="s">
        <v>30</v>
      </c>
      <c r="X4936" t="s">
        <v>233</v>
      </c>
      <c r="Y4936" t="s">
        <v>32</v>
      </c>
      <c r="Z4936" t="s">
        <v>45</v>
      </c>
      <c r="AA4936" t="str">
        <f>IFERROR(_xlfn.XLOOKUP($J4936,avoidable_ed_reference!$A$2:$A$13,avoidable_ed_reference!$C$2:$C$13),"Not Classified")</f>
        <v>Non-Avoidable</v>
      </c>
      <c r="AB4936" t="str">
        <f>IFERROR(_xlfn.XLOOKUP($B4936,enrollment!$A$2:$A$801,enrollment!$I$2:$I$801),"")</f>
        <v>KY</v>
      </c>
      <c r="AC4936">
        <f>IFERROR(_xlfn.XLOOKUP($B4936,enrollment!$A$2:$A$801,enrollment!$L$2:$L$801),"")</f>
        <v>48</v>
      </c>
      <c r="AD4936" t="str" cm="1">
        <f t="array" ref="AD4936">_xlfn.IFS(AC4936="","Unknown",AC4936&lt;18,"0-17",AC4936&lt;35,"18-34",AC4936&lt;50,"35-49",AC4936&lt;65,"50-64",TRUE,"65+")</f>
        <v>35-49</v>
      </c>
      <c r="AE4936">
        <f>IFERROR(_xlfn.XLOOKUP($B4936,enrollment!$A$2:$A$801,enrollment!$O$2:$O$801),"")</f>
        <v>9012345678</v>
      </c>
      <c r="AF4936">
        <f>IFERROR(_xlfn.XLOOKUP($AE4936,providers!$B$2:$B$11,providers!$Q$2:$Q$11),"")</f>
        <v>4.3</v>
      </c>
      <c r="AG4936" s="1">
        <f t="shared" si="77"/>
        <v>45566</v>
      </c>
    </row>
    <row r="4937" spans="1:33" x14ac:dyDescent="0.25">
      <c r="A4937" t="s">
        <v>5680</v>
      </c>
      <c r="B4937" t="s">
        <v>5678</v>
      </c>
      <c r="C4937">
        <v>3456789012</v>
      </c>
      <c r="D4937">
        <v>3456789012</v>
      </c>
      <c r="E4937" s="1">
        <v>45365</v>
      </c>
      <c r="F4937" s="1">
        <v>45365</v>
      </c>
      <c r="G4937" s="1">
        <v>45384</v>
      </c>
      <c r="H4937" t="s">
        <v>28</v>
      </c>
      <c r="I4937">
        <v>23</v>
      </c>
      <c r="J4937" t="s">
        <v>93</v>
      </c>
      <c r="K4937">
        <v>99284</v>
      </c>
      <c r="O4937">
        <v>1</v>
      </c>
      <c r="P4937">
        <v>1530.88</v>
      </c>
      <c r="Q4937">
        <v>850.49</v>
      </c>
      <c r="R4937">
        <v>680.39</v>
      </c>
      <c r="S4937">
        <v>170.1</v>
      </c>
      <c r="T4937" t="s">
        <v>30</v>
      </c>
      <c r="X4937" t="s">
        <v>233</v>
      </c>
      <c r="Y4937" t="s">
        <v>32</v>
      </c>
      <c r="Z4937" t="s">
        <v>45</v>
      </c>
      <c r="AA4937" t="str">
        <f>IFERROR(_xlfn.XLOOKUP($J4937,avoidable_ed_reference!$A$2:$A$13,avoidable_ed_reference!$C$2:$C$13),"Not Classified")</f>
        <v>Avoidable</v>
      </c>
      <c r="AB4937" t="str">
        <f>IFERROR(_xlfn.XLOOKUP($B4937,enrollment!$A$2:$A$801,enrollment!$I$2:$I$801),"")</f>
        <v>KY</v>
      </c>
      <c r="AC4937">
        <f>IFERROR(_xlfn.XLOOKUP($B4937,enrollment!$A$2:$A$801,enrollment!$L$2:$L$801),"")</f>
        <v>48</v>
      </c>
      <c r="AD4937" t="str" cm="1">
        <f t="array" ref="AD4937">_xlfn.IFS(AC4937="","Unknown",AC4937&lt;18,"0-17",AC4937&lt;35,"18-34",AC4937&lt;50,"35-49",AC4937&lt;65,"50-64",TRUE,"65+")</f>
        <v>35-49</v>
      </c>
      <c r="AE4937">
        <f>IFERROR(_xlfn.XLOOKUP($B4937,enrollment!$A$2:$A$801,enrollment!$O$2:$O$801),"")</f>
        <v>9012345678</v>
      </c>
      <c r="AF4937">
        <f>IFERROR(_xlfn.XLOOKUP($AE4937,providers!$B$2:$B$11,providers!$Q$2:$Q$11),"")</f>
        <v>4.3</v>
      </c>
      <c r="AG4937" s="1">
        <f t="shared" si="77"/>
        <v>45352</v>
      </c>
    </row>
    <row r="4938" spans="1:33" x14ac:dyDescent="0.25">
      <c r="A4938" t="s">
        <v>5681</v>
      </c>
      <c r="B4938" t="s">
        <v>5678</v>
      </c>
      <c r="C4938">
        <v>9012345678</v>
      </c>
      <c r="D4938">
        <v>9012345678</v>
      </c>
      <c r="E4938" s="1">
        <v>45591</v>
      </c>
      <c r="F4938" s="1">
        <v>45591</v>
      </c>
      <c r="G4938" s="1">
        <v>45620</v>
      </c>
      <c r="H4938" t="s">
        <v>28</v>
      </c>
      <c r="I4938">
        <v>11</v>
      </c>
      <c r="J4938" t="s">
        <v>47</v>
      </c>
      <c r="K4938">
        <v>99213</v>
      </c>
      <c r="O4938">
        <v>1</v>
      </c>
      <c r="P4938">
        <v>181.33</v>
      </c>
      <c r="Q4938">
        <v>134.32</v>
      </c>
      <c r="R4938">
        <v>107.46</v>
      </c>
      <c r="S4938">
        <v>26.86</v>
      </c>
      <c r="T4938" t="s">
        <v>30</v>
      </c>
      <c r="X4938" t="s">
        <v>233</v>
      </c>
      <c r="Y4938" t="s">
        <v>32</v>
      </c>
      <c r="Z4938" t="s">
        <v>39</v>
      </c>
      <c r="AA4938" t="str">
        <f>IFERROR(_xlfn.XLOOKUP($J4938,avoidable_ed_reference!$A$2:$A$13,avoidable_ed_reference!$C$2:$C$13),"Not Classified")</f>
        <v>Not Classified</v>
      </c>
      <c r="AB4938" t="str">
        <f>IFERROR(_xlfn.XLOOKUP($B4938,enrollment!$A$2:$A$801,enrollment!$I$2:$I$801),"")</f>
        <v>KY</v>
      </c>
      <c r="AC4938">
        <f>IFERROR(_xlfn.XLOOKUP($B4938,enrollment!$A$2:$A$801,enrollment!$L$2:$L$801),"")</f>
        <v>48</v>
      </c>
      <c r="AD4938" t="str" cm="1">
        <f t="array" ref="AD4938">_xlfn.IFS(AC4938="","Unknown",AC4938&lt;18,"0-17",AC4938&lt;35,"18-34",AC4938&lt;50,"35-49",AC4938&lt;65,"50-64",TRUE,"65+")</f>
        <v>35-49</v>
      </c>
      <c r="AE4938">
        <f>IFERROR(_xlfn.XLOOKUP($B4938,enrollment!$A$2:$A$801,enrollment!$O$2:$O$801),"")</f>
        <v>9012345678</v>
      </c>
      <c r="AF4938">
        <f>IFERROR(_xlfn.XLOOKUP($AE4938,providers!$B$2:$B$11,providers!$Q$2:$Q$11),"")</f>
        <v>4.3</v>
      </c>
      <c r="AG4938" s="1">
        <f t="shared" si="77"/>
        <v>45566</v>
      </c>
    </row>
    <row r="4939" spans="1:33" x14ac:dyDescent="0.25">
      <c r="A4939" t="s">
        <v>5682</v>
      </c>
      <c r="B4939" t="s">
        <v>5678</v>
      </c>
      <c r="C4939">
        <v>6789012345</v>
      </c>
      <c r="D4939">
        <v>6789012345</v>
      </c>
      <c r="E4939" s="1">
        <v>45316</v>
      </c>
      <c r="F4939" s="1">
        <v>45316</v>
      </c>
      <c r="G4939" s="1">
        <v>45338</v>
      </c>
      <c r="H4939" t="s">
        <v>28</v>
      </c>
      <c r="I4939">
        <v>23</v>
      </c>
      <c r="J4939" t="s">
        <v>55</v>
      </c>
      <c r="K4939">
        <v>99284</v>
      </c>
      <c r="O4939">
        <v>1</v>
      </c>
      <c r="P4939">
        <v>2020.52</v>
      </c>
      <c r="Q4939">
        <v>1122.51</v>
      </c>
      <c r="R4939">
        <v>898.01</v>
      </c>
      <c r="S4939">
        <v>224.5</v>
      </c>
      <c r="T4939" t="s">
        <v>30</v>
      </c>
      <c r="X4939" t="s">
        <v>233</v>
      </c>
      <c r="Y4939" t="s">
        <v>32</v>
      </c>
      <c r="Z4939" t="s">
        <v>45</v>
      </c>
      <c r="AA4939" t="str">
        <f>IFERROR(_xlfn.XLOOKUP($J4939,avoidable_ed_reference!$A$2:$A$13,avoidable_ed_reference!$C$2:$C$13),"Not Classified")</f>
        <v>Potentially Avoidable</v>
      </c>
      <c r="AB4939" t="str">
        <f>IFERROR(_xlfn.XLOOKUP($B4939,enrollment!$A$2:$A$801,enrollment!$I$2:$I$801),"")</f>
        <v>KY</v>
      </c>
      <c r="AC4939">
        <f>IFERROR(_xlfn.XLOOKUP($B4939,enrollment!$A$2:$A$801,enrollment!$L$2:$L$801),"")</f>
        <v>48</v>
      </c>
      <c r="AD4939" t="str" cm="1">
        <f t="array" ref="AD4939">_xlfn.IFS(AC4939="","Unknown",AC4939&lt;18,"0-17",AC4939&lt;35,"18-34",AC4939&lt;50,"35-49",AC4939&lt;65,"50-64",TRUE,"65+")</f>
        <v>35-49</v>
      </c>
      <c r="AE4939">
        <f>IFERROR(_xlfn.XLOOKUP($B4939,enrollment!$A$2:$A$801,enrollment!$O$2:$O$801),"")</f>
        <v>9012345678</v>
      </c>
      <c r="AF4939">
        <f>IFERROR(_xlfn.XLOOKUP($AE4939,providers!$B$2:$B$11,providers!$Q$2:$Q$11),"")</f>
        <v>4.3</v>
      </c>
      <c r="AG4939" s="1">
        <f t="shared" si="77"/>
        <v>45292</v>
      </c>
    </row>
    <row r="4940" spans="1:33" x14ac:dyDescent="0.25">
      <c r="A4940" t="s">
        <v>5683</v>
      </c>
      <c r="B4940" t="s">
        <v>5684</v>
      </c>
      <c r="C4940">
        <v>3456789012</v>
      </c>
      <c r="D4940">
        <v>3456789012</v>
      </c>
      <c r="E4940" s="1">
        <v>45533</v>
      </c>
      <c r="F4940" s="1">
        <v>45533</v>
      </c>
      <c r="G4940" s="1">
        <v>45561</v>
      </c>
      <c r="H4940" t="s">
        <v>28</v>
      </c>
      <c r="I4940">
        <v>11</v>
      </c>
      <c r="J4940" t="s">
        <v>35</v>
      </c>
      <c r="K4940">
        <v>99213</v>
      </c>
      <c r="O4940">
        <v>1</v>
      </c>
      <c r="P4940">
        <v>167.05</v>
      </c>
      <c r="Q4940">
        <v>123.74</v>
      </c>
      <c r="R4940">
        <v>98.99</v>
      </c>
      <c r="S4940">
        <v>24.75</v>
      </c>
      <c r="T4940" t="s">
        <v>30</v>
      </c>
      <c r="X4940" t="s">
        <v>52</v>
      </c>
      <c r="Y4940" t="s">
        <v>44</v>
      </c>
      <c r="Z4940" t="s">
        <v>39</v>
      </c>
      <c r="AA4940" t="str">
        <f>IFERROR(_xlfn.XLOOKUP($J4940,avoidable_ed_reference!$A$2:$A$13,avoidable_ed_reference!$C$2:$C$13),"Not Classified")</f>
        <v>Avoidable</v>
      </c>
      <c r="AB4940" t="str">
        <f>IFERROR(_xlfn.XLOOKUP($B4940,enrollment!$A$2:$A$801,enrollment!$I$2:$I$801),"")</f>
        <v>KY</v>
      </c>
      <c r="AC4940">
        <f>IFERROR(_xlfn.XLOOKUP($B4940,enrollment!$A$2:$A$801,enrollment!$L$2:$L$801),"")</f>
        <v>63</v>
      </c>
      <c r="AD4940" t="str" cm="1">
        <f t="array" ref="AD4940">_xlfn.IFS(AC4940="","Unknown",AC4940&lt;18,"0-17",AC4940&lt;35,"18-34",AC4940&lt;50,"35-49",AC4940&lt;65,"50-64",TRUE,"65+")</f>
        <v>50-64</v>
      </c>
      <c r="AE4940">
        <f>IFERROR(_xlfn.XLOOKUP($B4940,enrollment!$A$2:$A$801,enrollment!$O$2:$O$801),"")</f>
        <v>3456789012</v>
      </c>
      <c r="AF4940">
        <f>IFERROR(_xlfn.XLOOKUP($AE4940,providers!$B$2:$B$11,providers!$Q$2:$Q$11),"")</f>
        <v>4</v>
      </c>
      <c r="AG4940" s="1">
        <f t="shared" si="77"/>
        <v>45505</v>
      </c>
    </row>
    <row r="4941" spans="1:33" x14ac:dyDescent="0.25">
      <c r="A4941" t="s">
        <v>5685</v>
      </c>
      <c r="B4941" t="s">
        <v>5684</v>
      </c>
      <c r="C4941">
        <v>6789012345</v>
      </c>
      <c r="D4941">
        <v>6789012345</v>
      </c>
      <c r="E4941" s="1">
        <v>45456</v>
      </c>
      <c r="F4941" s="1">
        <v>45456</v>
      </c>
      <c r="G4941" s="1">
        <v>45473</v>
      </c>
      <c r="H4941" t="s">
        <v>28</v>
      </c>
      <c r="I4941">
        <v>23</v>
      </c>
      <c r="J4941" t="s">
        <v>221</v>
      </c>
      <c r="K4941">
        <v>99284</v>
      </c>
      <c r="O4941">
        <v>1</v>
      </c>
      <c r="P4941">
        <v>2391.86</v>
      </c>
      <c r="Q4941">
        <v>1328.81</v>
      </c>
      <c r="R4941">
        <v>1063.05</v>
      </c>
      <c r="S4941">
        <v>265.76</v>
      </c>
      <c r="T4941" t="s">
        <v>30</v>
      </c>
      <c r="X4941" t="s">
        <v>52</v>
      </c>
      <c r="Y4941" t="s">
        <v>44</v>
      </c>
      <c r="Z4941" t="s">
        <v>45</v>
      </c>
      <c r="AA4941" t="str">
        <f>IFERROR(_xlfn.XLOOKUP($J4941,avoidable_ed_reference!$A$2:$A$13,avoidable_ed_reference!$C$2:$C$13),"Not Classified")</f>
        <v>Avoidable</v>
      </c>
      <c r="AB4941" t="str">
        <f>IFERROR(_xlfn.XLOOKUP($B4941,enrollment!$A$2:$A$801,enrollment!$I$2:$I$801),"")</f>
        <v>KY</v>
      </c>
      <c r="AC4941">
        <f>IFERROR(_xlfn.XLOOKUP($B4941,enrollment!$A$2:$A$801,enrollment!$L$2:$L$801),"")</f>
        <v>63</v>
      </c>
      <c r="AD4941" t="str" cm="1">
        <f t="array" ref="AD4941">_xlfn.IFS(AC4941="","Unknown",AC4941&lt;18,"0-17",AC4941&lt;35,"18-34",AC4941&lt;50,"35-49",AC4941&lt;65,"50-64",TRUE,"65+")</f>
        <v>50-64</v>
      </c>
      <c r="AE4941">
        <f>IFERROR(_xlfn.XLOOKUP($B4941,enrollment!$A$2:$A$801,enrollment!$O$2:$O$801),"")</f>
        <v>3456789012</v>
      </c>
      <c r="AF4941">
        <f>IFERROR(_xlfn.XLOOKUP($AE4941,providers!$B$2:$B$11,providers!$Q$2:$Q$11),"")</f>
        <v>4</v>
      </c>
      <c r="AG4941" s="1">
        <f t="shared" si="77"/>
        <v>45444</v>
      </c>
    </row>
    <row r="4942" spans="1:33" x14ac:dyDescent="0.25">
      <c r="A4942" t="s">
        <v>5686</v>
      </c>
      <c r="B4942" t="s">
        <v>5684</v>
      </c>
      <c r="C4942">
        <v>3456789012</v>
      </c>
      <c r="D4942">
        <v>3456789012</v>
      </c>
      <c r="E4942" s="1">
        <v>45625</v>
      </c>
      <c r="F4942" s="1">
        <v>45625</v>
      </c>
      <c r="G4942" s="1">
        <v>45659</v>
      </c>
      <c r="H4942" t="s">
        <v>28</v>
      </c>
      <c r="I4942">
        <v>23</v>
      </c>
      <c r="J4942" t="s">
        <v>42</v>
      </c>
      <c r="K4942">
        <v>99284</v>
      </c>
      <c r="O4942">
        <v>1</v>
      </c>
      <c r="P4942">
        <v>2008.1</v>
      </c>
      <c r="Q4942">
        <v>1115.6099999999999</v>
      </c>
      <c r="R4942">
        <v>892.49</v>
      </c>
      <c r="S4942">
        <v>223.12</v>
      </c>
      <c r="T4942" t="s">
        <v>30</v>
      </c>
      <c r="X4942" t="s">
        <v>52</v>
      </c>
      <c r="Y4942" t="s">
        <v>44</v>
      </c>
      <c r="Z4942" t="s">
        <v>45</v>
      </c>
      <c r="AA4942" t="str">
        <f>IFERROR(_xlfn.XLOOKUP($J4942,avoidable_ed_reference!$A$2:$A$13,avoidable_ed_reference!$C$2:$C$13),"Not Classified")</f>
        <v>Non-Avoidable</v>
      </c>
      <c r="AB4942" t="str">
        <f>IFERROR(_xlfn.XLOOKUP($B4942,enrollment!$A$2:$A$801,enrollment!$I$2:$I$801),"")</f>
        <v>KY</v>
      </c>
      <c r="AC4942">
        <f>IFERROR(_xlfn.XLOOKUP($B4942,enrollment!$A$2:$A$801,enrollment!$L$2:$L$801),"")</f>
        <v>63</v>
      </c>
      <c r="AD4942" t="str" cm="1">
        <f t="array" ref="AD4942">_xlfn.IFS(AC4942="","Unknown",AC4942&lt;18,"0-17",AC4942&lt;35,"18-34",AC4942&lt;50,"35-49",AC4942&lt;65,"50-64",TRUE,"65+")</f>
        <v>50-64</v>
      </c>
      <c r="AE4942">
        <f>IFERROR(_xlfn.XLOOKUP($B4942,enrollment!$A$2:$A$801,enrollment!$O$2:$O$801),"")</f>
        <v>3456789012</v>
      </c>
      <c r="AF4942">
        <f>IFERROR(_xlfn.XLOOKUP($AE4942,providers!$B$2:$B$11,providers!$Q$2:$Q$11),"")</f>
        <v>4</v>
      </c>
      <c r="AG4942" s="1">
        <f t="shared" si="77"/>
        <v>45597</v>
      </c>
    </row>
    <row r="4943" spans="1:33" x14ac:dyDescent="0.25">
      <c r="A4943" t="s">
        <v>5687</v>
      </c>
      <c r="B4943" t="s">
        <v>5684</v>
      </c>
      <c r="C4943">
        <v>3456789012</v>
      </c>
      <c r="D4943">
        <v>3456789012</v>
      </c>
      <c r="E4943" s="1">
        <v>45495</v>
      </c>
      <c r="F4943" s="1">
        <v>45495</v>
      </c>
      <c r="G4943" s="1">
        <v>45513</v>
      </c>
      <c r="H4943" t="s">
        <v>67</v>
      </c>
      <c r="I4943">
        <v>21</v>
      </c>
      <c r="J4943" t="s">
        <v>80</v>
      </c>
      <c r="K4943">
        <v>99223</v>
      </c>
      <c r="O4943">
        <v>1</v>
      </c>
      <c r="P4943">
        <v>23523.9</v>
      </c>
      <c r="Q4943">
        <v>15176.71</v>
      </c>
      <c r="R4943">
        <v>12141.37</v>
      </c>
      <c r="S4943">
        <v>3035.34</v>
      </c>
      <c r="T4943" t="s">
        <v>30</v>
      </c>
      <c r="V4943">
        <v>1</v>
      </c>
      <c r="W4943" s="2" t="s">
        <v>68</v>
      </c>
      <c r="X4943" t="s">
        <v>52</v>
      </c>
      <c r="Y4943" t="s">
        <v>44</v>
      </c>
      <c r="Z4943" t="s">
        <v>69</v>
      </c>
      <c r="AA4943" t="str">
        <f>IFERROR(_xlfn.XLOOKUP($J4943,avoidable_ed_reference!$A$2:$A$13,avoidable_ed_reference!$C$2:$C$13),"Not Classified")</f>
        <v>Non-Avoidable</v>
      </c>
      <c r="AB4943" t="str">
        <f>IFERROR(_xlfn.XLOOKUP($B4943,enrollment!$A$2:$A$801,enrollment!$I$2:$I$801),"")</f>
        <v>KY</v>
      </c>
      <c r="AC4943">
        <f>IFERROR(_xlfn.XLOOKUP($B4943,enrollment!$A$2:$A$801,enrollment!$L$2:$L$801),"")</f>
        <v>63</v>
      </c>
      <c r="AD4943" t="str" cm="1">
        <f t="array" ref="AD4943">_xlfn.IFS(AC4943="","Unknown",AC4943&lt;18,"0-17",AC4943&lt;35,"18-34",AC4943&lt;50,"35-49",AC4943&lt;65,"50-64",TRUE,"65+")</f>
        <v>50-64</v>
      </c>
      <c r="AE4943">
        <f>IFERROR(_xlfn.XLOOKUP($B4943,enrollment!$A$2:$A$801,enrollment!$O$2:$O$801),"")</f>
        <v>3456789012</v>
      </c>
      <c r="AF4943">
        <f>IFERROR(_xlfn.XLOOKUP($AE4943,providers!$B$2:$B$11,providers!$Q$2:$Q$11),"")</f>
        <v>4</v>
      </c>
      <c r="AG4943" s="1">
        <f t="shared" si="77"/>
        <v>45474</v>
      </c>
    </row>
    <row r="4944" spans="1:33" x14ac:dyDescent="0.25">
      <c r="A4944" t="s">
        <v>5688</v>
      </c>
      <c r="B4944" t="s">
        <v>5689</v>
      </c>
      <c r="C4944">
        <v>7890123456</v>
      </c>
      <c r="D4944">
        <v>7890123456</v>
      </c>
      <c r="E4944" s="1">
        <v>45369</v>
      </c>
      <c r="F4944" s="1">
        <v>45369</v>
      </c>
      <c r="G4944" s="1">
        <v>45401</v>
      </c>
      <c r="H4944" t="s">
        <v>28</v>
      </c>
      <c r="I4944">
        <v>11</v>
      </c>
      <c r="J4944" t="s">
        <v>47</v>
      </c>
      <c r="K4944">
        <v>99213</v>
      </c>
      <c r="O4944">
        <v>1</v>
      </c>
      <c r="P4944">
        <v>181.12</v>
      </c>
      <c r="Q4944">
        <v>134.16</v>
      </c>
      <c r="R4944">
        <v>107.33</v>
      </c>
      <c r="S4944">
        <v>26.83</v>
      </c>
      <c r="T4944" t="s">
        <v>30</v>
      </c>
      <c r="X4944" t="s">
        <v>31</v>
      </c>
      <c r="Y4944" t="s">
        <v>32</v>
      </c>
      <c r="Z4944" t="s">
        <v>39</v>
      </c>
      <c r="AA4944" t="str">
        <f>IFERROR(_xlfn.XLOOKUP($J4944,avoidable_ed_reference!$A$2:$A$13,avoidable_ed_reference!$C$2:$C$13),"Not Classified")</f>
        <v>Not Classified</v>
      </c>
      <c r="AB4944" t="str">
        <f>IFERROR(_xlfn.XLOOKUP($B4944,enrollment!$A$2:$A$801,enrollment!$I$2:$I$801),"")</f>
        <v>TN</v>
      </c>
      <c r="AC4944">
        <f>IFERROR(_xlfn.XLOOKUP($B4944,enrollment!$A$2:$A$801,enrollment!$L$2:$L$801),"")</f>
        <v>41</v>
      </c>
      <c r="AD4944" t="str" cm="1">
        <f t="array" ref="AD4944">_xlfn.IFS(AC4944="","Unknown",AC4944&lt;18,"0-17",AC4944&lt;35,"18-34",AC4944&lt;50,"35-49",AC4944&lt;65,"50-64",TRUE,"65+")</f>
        <v>35-49</v>
      </c>
      <c r="AE4944">
        <f>IFERROR(_xlfn.XLOOKUP($B4944,enrollment!$A$2:$A$801,enrollment!$O$2:$O$801),"")</f>
        <v>7890123456</v>
      </c>
      <c r="AF4944">
        <f>IFERROR(_xlfn.XLOOKUP($AE4944,providers!$B$2:$B$11,providers!$Q$2:$Q$11),"")</f>
        <v>3.9</v>
      </c>
      <c r="AG4944" s="1">
        <f t="shared" si="77"/>
        <v>45352</v>
      </c>
    </row>
    <row r="4945" spans="1:33" x14ac:dyDescent="0.25">
      <c r="A4945" t="s">
        <v>5690</v>
      </c>
      <c r="B4945" t="s">
        <v>5689</v>
      </c>
      <c r="C4945">
        <v>3456789012</v>
      </c>
      <c r="D4945">
        <v>3456789012</v>
      </c>
      <c r="E4945" s="1">
        <v>45398</v>
      </c>
      <c r="F4945" s="1">
        <v>45398</v>
      </c>
      <c r="G4945" s="1">
        <v>45425</v>
      </c>
      <c r="H4945" t="s">
        <v>67</v>
      </c>
      <c r="I4945">
        <v>21</v>
      </c>
      <c r="J4945" t="s">
        <v>42</v>
      </c>
      <c r="K4945">
        <v>99223</v>
      </c>
      <c r="O4945">
        <v>1</v>
      </c>
      <c r="P4945">
        <v>18812.43</v>
      </c>
      <c r="Q4945">
        <v>12137.05</v>
      </c>
      <c r="R4945">
        <v>9709.64</v>
      </c>
      <c r="S4945">
        <v>2427.41</v>
      </c>
      <c r="T4945" t="s">
        <v>30</v>
      </c>
      <c r="V4945">
        <v>1</v>
      </c>
      <c r="W4945" s="2" t="s">
        <v>68</v>
      </c>
      <c r="X4945" t="s">
        <v>31</v>
      </c>
      <c r="Y4945" t="s">
        <v>32</v>
      </c>
      <c r="Z4945" t="s">
        <v>69</v>
      </c>
      <c r="AA4945" t="str">
        <f>IFERROR(_xlfn.XLOOKUP($J4945,avoidable_ed_reference!$A$2:$A$13,avoidable_ed_reference!$C$2:$C$13),"Not Classified")</f>
        <v>Non-Avoidable</v>
      </c>
      <c r="AB4945" t="str">
        <f>IFERROR(_xlfn.XLOOKUP($B4945,enrollment!$A$2:$A$801,enrollment!$I$2:$I$801),"")</f>
        <v>TN</v>
      </c>
      <c r="AC4945">
        <f>IFERROR(_xlfn.XLOOKUP($B4945,enrollment!$A$2:$A$801,enrollment!$L$2:$L$801),"")</f>
        <v>41</v>
      </c>
      <c r="AD4945" t="str" cm="1">
        <f t="array" ref="AD4945">_xlfn.IFS(AC4945="","Unknown",AC4945&lt;18,"0-17",AC4945&lt;35,"18-34",AC4945&lt;50,"35-49",AC4945&lt;65,"50-64",TRUE,"65+")</f>
        <v>35-49</v>
      </c>
      <c r="AE4945">
        <f>IFERROR(_xlfn.XLOOKUP($B4945,enrollment!$A$2:$A$801,enrollment!$O$2:$O$801),"")</f>
        <v>7890123456</v>
      </c>
      <c r="AF4945">
        <f>IFERROR(_xlfn.XLOOKUP($AE4945,providers!$B$2:$B$11,providers!$Q$2:$Q$11),"")</f>
        <v>3.9</v>
      </c>
      <c r="AG4945" s="1">
        <f t="shared" si="77"/>
        <v>45383</v>
      </c>
    </row>
    <row r="4946" spans="1:33" x14ac:dyDescent="0.25">
      <c r="A4946" t="s">
        <v>5691</v>
      </c>
      <c r="B4946" t="s">
        <v>5689</v>
      </c>
      <c r="C4946">
        <v>7890123456</v>
      </c>
      <c r="D4946">
        <v>7890123456</v>
      </c>
      <c r="E4946" s="1">
        <v>45636</v>
      </c>
      <c r="F4946" s="1">
        <v>45636</v>
      </c>
      <c r="G4946" s="1">
        <v>45661</v>
      </c>
      <c r="H4946" t="s">
        <v>28</v>
      </c>
      <c r="I4946">
        <v>11</v>
      </c>
      <c r="J4946" t="s">
        <v>38</v>
      </c>
      <c r="K4946">
        <v>99213</v>
      </c>
      <c r="O4946">
        <v>1</v>
      </c>
      <c r="P4946">
        <v>225.83</v>
      </c>
      <c r="Q4946">
        <v>167.28</v>
      </c>
      <c r="R4946">
        <v>133.82</v>
      </c>
      <c r="S4946">
        <v>33.46</v>
      </c>
      <c r="T4946" t="s">
        <v>30</v>
      </c>
      <c r="X4946" t="s">
        <v>31</v>
      </c>
      <c r="Y4946" t="s">
        <v>32</v>
      </c>
      <c r="Z4946" t="s">
        <v>39</v>
      </c>
      <c r="AA4946" t="str">
        <f>IFERROR(_xlfn.XLOOKUP($J4946,avoidable_ed_reference!$A$2:$A$13,avoidable_ed_reference!$C$2:$C$13),"Not Classified")</f>
        <v>Not Classified</v>
      </c>
      <c r="AB4946" t="str">
        <f>IFERROR(_xlfn.XLOOKUP($B4946,enrollment!$A$2:$A$801,enrollment!$I$2:$I$801),"")</f>
        <v>TN</v>
      </c>
      <c r="AC4946">
        <f>IFERROR(_xlfn.XLOOKUP($B4946,enrollment!$A$2:$A$801,enrollment!$L$2:$L$801),"")</f>
        <v>41</v>
      </c>
      <c r="AD4946" t="str" cm="1">
        <f t="array" ref="AD4946">_xlfn.IFS(AC4946="","Unknown",AC4946&lt;18,"0-17",AC4946&lt;35,"18-34",AC4946&lt;50,"35-49",AC4946&lt;65,"50-64",TRUE,"65+")</f>
        <v>35-49</v>
      </c>
      <c r="AE4946">
        <f>IFERROR(_xlfn.XLOOKUP($B4946,enrollment!$A$2:$A$801,enrollment!$O$2:$O$801),"")</f>
        <v>7890123456</v>
      </c>
      <c r="AF4946">
        <f>IFERROR(_xlfn.XLOOKUP($AE4946,providers!$B$2:$B$11,providers!$Q$2:$Q$11),"")</f>
        <v>3.9</v>
      </c>
      <c r="AG4946" s="1">
        <f t="shared" si="77"/>
        <v>45627</v>
      </c>
    </row>
    <row r="4947" spans="1:33" x14ac:dyDescent="0.25">
      <c r="A4947" t="s">
        <v>5692</v>
      </c>
      <c r="B4947" t="s">
        <v>5693</v>
      </c>
      <c r="C4947">
        <v>9012345678</v>
      </c>
      <c r="D4947">
        <v>9012345678</v>
      </c>
      <c r="E4947" s="1">
        <v>45630</v>
      </c>
      <c r="F4947" s="1">
        <v>45630</v>
      </c>
      <c r="G4947" s="1">
        <v>45663</v>
      </c>
      <c r="H4947" t="s">
        <v>67</v>
      </c>
      <c r="I4947">
        <v>21</v>
      </c>
      <c r="J4947" t="s">
        <v>42</v>
      </c>
      <c r="K4947">
        <v>99223</v>
      </c>
      <c r="O4947">
        <v>1</v>
      </c>
      <c r="P4947">
        <v>29666.89</v>
      </c>
      <c r="Q4947">
        <v>19139.93</v>
      </c>
      <c r="R4947">
        <v>15311.94</v>
      </c>
      <c r="S4947">
        <v>3827.99</v>
      </c>
      <c r="T4947" t="s">
        <v>30</v>
      </c>
      <c r="V4947">
        <v>1</v>
      </c>
      <c r="W4947" s="2" t="s">
        <v>68</v>
      </c>
      <c r="X4947" t="s">
        <v>31</v>
      </c>
      <c r="Y4947" t="s">
        <v>32</v>
      </c>
      <c r="Z4947" t="s">
        <v>69</v>
      </c>
      <c r="AA4947" t="str">
        <f>IFERROR(_xlfn.XLOOKUP($J4947,avoidable_ed_reference!$A$2:$A$13,avoidable_ed_reference!$C$2:$C$13),"Not Classified")</f>
        <v>Non-Avoidable</v>
      </c>
      <c r="AB4947" t="str">
        <f>IFERROR(_xlfn.XLOOKUP($B4947,enrollment!$A$2:$A$801,enrollment!$I$2:$I$801),"")</f>
        <v>GA</v>
      </c>
      <c r="AC4947">
        <f>IFERROR(_xlfn.XLOOKUP($B4947,enrollment!$A$2:$A$801,enrollment!$L$2:$L$801),"")</f>
        <v>37</v>
      </c>
      <c r="AD4947" t="str" cm="1">
        <f t="array" ref="AD4947">_xlfn.IFS(AC4947="","Unknown",AC4947&lt;18,"0-17",AC4947&lt;35,"18-34",AC4947&lt;50,"35-49",AC4947&lt;65,"50-64",TRUE,"65+")</f>
        <v>35-49</v>
      </c>
      <c r="AE4947">
        <f>IFERROR(_xlfn.XLOOKUP($B4947,enrollment!$A$2:$A$801,enrollment!$O$2:$O$801),"")</f>
        <v>8901234567</v>
      </c>
      <c r="AF4947">
        <f>IFERROR(_xlfn.XLOOKUP($AE4947,providers!$B$2:$B$11,providers!$Q$2:$Q$11),"")</f>
        <v>3.7</v>
      </c>
      <c r="AG4947" s="1">
        <f t="shared" si="77"/>
        <v>45627</v>
      </c>
    </row>
    <row r="4948" spans="1:33" x14ac:dyDescent="0.25">
      <c r="A4948" t="s">
        <v>5694</v>
      </c>
      <c r="B4948" t="s">
        <v>5693</v>
      </c>
      <c r="C4948">
        <v>9012345678</v>
      </c>
      <c r="D4948">
        <v>9012345678</v>
      </c>
      <c r="E4948" s="1">
        <v>45607</v>
      </c>
      <c r="F4948" s="1">
        <v>45607</v>
      </c>
      <c r="G4948" s="1">
        <v>45639</v>
      </c>
      <c r="H4948" t="s">
        <v>67</v>
      </c>
      <c r="I4948">
        <v>21</v>
      </c>
      <c r="J4948" t="s">
        <v>99</v>
      </c>
      <c r="K4948">
        <v>99223</v>
      </c>
      <c r="O4948">
        <v>1</v>
      </c>
      <c r="P4948">
        <v>26195.17</v>
      </c>
      <c r="Q4948">
        <v>16900.11</v>
      </c>
      <c r="R4948">
        <v>13520.09</v>
      </c>
      <c r="S4948">
        <v>3380.02</v>
      </c>
      <c r="T4948" t="s">
        <v>30</v>
      </c>
      <c r="V4948">
        <v>1</v>
      </c>
      <c r="W4948" s="2" t="s">
        <v>68</v>
      </c>
      <c r="X4948" t="s">
        <v>31</v>
      </c>
      <c r="Y4948" t="s">
        <v>32</v>
      </c>
      <c r="Z4948" t="s">
        <v>69</v>
      </c>
      <c r="AA4948" t="str">
        <f>IFERROR(_xlfn.XLOOKUP($J4948,avoidable_ed_reference!$A$2:$A$13,avoidable_ed_reference!$C$2:$C$13),"Not Classified")</f>
        <v>Not Classified</v>
      </c>
      <c r="AB4948" t="str">
        <f>IFERROR(_xlfn.XLOOKUP($B4948,enrollment!$A$2:$A$801,enrollment!$I$2:$I$801),"")</f>
        <v>GA</v>
      </c>
      <c r="AC4948">
        <f>IFERROR(_xlfn.XLOOKUP($B4948,enrollment!$A$2:$A$801,enrollment!$L$2:$L$801),"")</f>
        <v>37</v>
      </c>
      <c r="AD4948" t="str" cm="1">
        <f t="array" ref="AD4948">_xlfn.IFS(AC4948="","Unknown",AC4948&lt;18,"0-17",AC4948&lt;35,"18-34",AC4948&lt;50,"35-49",AC4948&lt;65,"50-64",TRUE,"65+")</f>
        <v>35-49</v>
      </c>
      <c r="AE4948">
        <f>IFERROR(_xlfn.XLOOKUP($B4948,enrollment!$A$2:$A$801,enrollment!$O$2:$O$801),"")</f>
        <v>8901234567</v>
      </c>
      <c r="AF4948">
        <f>IFERROR(_xlfn.XLOOKUP($AE4948,providers!$B$2:$B$11,providers!$Q$2:$Q$11),"")</f>
        <v>3.7</v>
      </c>
      <c r="AG4948" s="1">
        <f t="shared" si="77"/>
        <v>45597</v>
      </c>
    </row>
    <row r="4949" spans="1:33" x14ac:dyDescent="0.25">
      <c r="A4949" t="s">
        <v>5695</v>
      </c>
      <c r="B4949" t="s">
        <v>5693</v>
      </c>
      <c r="C4949">
        <v>8901234567</v>
      </c>
      <c r="D4949">
        <v>8901234567</v>
      </c>
      <c r="E4949" s="1">
        <v>45299</v>
      </c>
      <c r="F4949" s="1">
        <v>45299</v>
      </c>
      <c r="G4949" s="1">
        <v>45331</v>
      </c>
      <c r="H4949" t="s">
        <v>28</v>
      </c>
      <c r="I4949">
        <v>11</v>
      </c>
      <c r="J4949" t="s">
        <v>35</v>
      </c>
      <c r="K4949">
        <v>99213</v>
      </c>
      <c r="O4949">
        <v>1</v>
      </c>
      <c r="P4949">
        <v>234.58</v>
      </c>
      <c r="Q4949">
        <v>173.76</v>
      </c>
      <c r="R4949">
        <v>139.01</v>
      </c>
      <c r="S4949">
        <v>34.75</v>
      </c>
      <c r="T4949" t="s">
        <v>30</v>
      </c>
      <c r="X4949" t="s">
        <v>31</v>
      </c>
      <c r="Y4949" t="s">
        <v>32</v>
      </c>
      <c r="Z4949" t="s">
        <v>39</v>
      </c>
      <c r="AA4949" t="str">
        <f>IFERROR(_xlfn.XLOOKUP($J4949,avoidable_ed_reference!$A$2:$A$13,avoidable_ed_reference!$C$2:$C$13),"Not Classified")</f>
        <v>Avoidable</v>
      </c>
      <c r="AB4949" t="str">
        <f>IFERROR(_xlfn.XLOOKUP($B4949,enrollment!$A$2:$A$801,enrollment!$I$2:$I$801),"")</f>
        <v>GA</v>
      </c>
      <c r="AC4949">
        <f>IFERROR(_xlfn.XLOOKUP($B4949,enrollment!$A$2:$A$801,enrollment!$L$2:$L$801),"")</f>
        <v>37</v>
      </c>
      <c r="AD4949" t="str" cm="1">
        <f t="array" ref="AD4949">_xlfn.IFS(AC4949="","Unknown",AC4949&lt;18,"0-17",AC4949&lt;35,"18-34",AC4949&lt;50,"35-49",AC4949&lt;65,"50-64",TRUE,"65+")</f>
        <v>35-49</v>
      </c>
      <c r="AE4949">
        <f>IFERROR(_xlfn.XLOOKUP($B4949,enrollment!$A$2:$A$801,enrollment!$O$2:$O$801),"")</f>
        <v>8901234567</v>
      </c>
      <c r="AF4949">
        <f>IFERROR(_xlfn.XLOOKUP($AE4949,providers!$B$2:$B$11,providers!$Q$2:$Q$11),"")</f>
        <v>3.7</v>
      </c>
      <c r="AG4949" s="1">
        <f t="shared" si="77"/>
        <v>45292</v>
      </c>
    </row>
    <row r="4950" spans="1:33" x14ac:dyDescent="0.25">
      <c r="A4950" t="s">
        <v>5696</v>
      </c>
      <c r="B4950" t="s">
        <v>5693</v>
      </c>
      <c r="C4950">
        <v>3456789012</v>
      </c>
      <c r="D4950">
        <v>3456789012</v>
      </c>
      <c r="E4950" s="1">
        <v>45521</v>
      </c>
      <c r="F4950" s="1">
        <v>45521</v>
      </c>
      <c r="G4950" s="1">
        <v>45556</v>
      </c>
      <c r="H4950" t="s">
        <v>67</v>
      </c>
      <c r="I4950">
        <v>21</v>
      </c>
      <c r="J4950" t="s">
        <v>42</v>
      </c>
      <c r="K4950">
        <v>99223</v>
      </c>
      <c r="O4950">
        <v>1</v>
      </c>
      <c r="P4950">
        <v>17801.53</v>
      </c>
      <c r="Q4950">
        <v>11484.86</v>
      </c>
      <c r="R4950">
        <v>9187.89</v>
      </c>
      <c r="S4950">
        <v>2296.9699999999998</v>
      </c>
      <c r="T4950" t="s">
        <v>30</v>
      </c>
      <c r="V4950">
        <v>1</v>
      </c>
      <c r="W4950" s="2" t="s">
        <v>68</v>
      </c>
      <c r="X4950" t="s">
        <v>31</v>
      </c>
      <c r="Y4950" t="s">
        <v>32</v>
      </c>
      <c r="Z4950" t="s">
        <v>69</v>
      </c>
      <c r="AA4950" t="str">
        <f>IFERROR(_xlfn.XLOOKUP($J4950,avoidable_ed_reference!$A$2:$A$13,avoidable_ed_reference!$C$2:$C$13),"Not Classified")</f>
        <v>Non-Avoidable</v>
      </c>
      <c r="AB4950" t="str">
        <f>IFERROR(_xlfn.XLOOKUP($B4950,enrollment!$A$2:$A$801,enrollment!$I$2:$I$801),"")</f>
        <v>GA</v>
      </c>
      <c r="AC4950">
        <f>IFERROR(_xlfn.XLOOKUP($B4950,enrollment!$A$2:$A$801,enrollment!$L$2:$L$801),"")</f>
        <v>37</v>
      </c>
      <c r="AD4950" t="str" cm="1">
        <f t="array" ref="AD4950">_xlfn.IFS(AC4950="","Unknown",AC4950&lt;18,"0-17",AC4950&lt;35,"18-34",AC4950&lt;50,"35-49",AC4950&lt;65,"50-64",TRUE,"65+")</f>
        <v>35-49</v>
      </c>
      <c r="AE4950">
        <f>IFERROR(_xlfn.XLOOKUP($B4950,enrollment!$A$2:$A$801,enrollment!$O$2:$O$801),"")</f>
        <v>8901234567</v>
      </c>
      <c r="AF4950">
        <f>IFERROR(_xlfn.XLOOKUP($AE4950,providers!$B$2:$B$11,providers!$Q$2:$Q$11),"")</f>
        <v>3.7</v>
      </c>
      <c r="AG4950" s="1">
        <f t="shared" si="77"/>
        <v>45505</v>
      </c>
    </row>
    <row r="4951" spans="1:33" x14ac:dyDescent="0.25">
      <c r="A4951" t="s">
        <v>5697</v>
      </c>
      <c r="B4951" t="s">
        <v>5693</v>
      </c>
      <c r="C4951">
        <v>3456789012</v>
      </c>
      <c r="D4951">
        <v>3456789012</v>
      </c>
      <c r="E4951" s="1">
        <v>45599</v>
      </c>
      <c r="F4951" s="1">
        <v>45599</v>
      </c>
      <c r="G4951" s="1">
        <v>45615</v>
      </c>
      <c r="H4951" t="s">
        <v>59</v>
      </c>
      <c r="J4951" t="s">
        <v>60</v>
      </c>
      <c r="L4951" s="2" t="s">
        <v>82</v>
      </c>
      <c r="M4951" t="s">
        <v>83</v>
      </c>
      <c r="N4951" t="s">
        <v>84</v>
      </c>
      <c r="O4951">
        <v>1</v>
      </c>
      <c r="P4951">
        <v>870.61</v>
      </c>
      <c r="Q4951">
        <v>791.46</v>
      </c>
      <c r="R4951">
        <v>633.16999999999996</v>
      </c>
      <c r="S4951">
        <v>158.29</v>
      </c>
      <c r="T4951" t="s">
        <v>30</v>
      </c>
      <c r="X4951" t="s">
        <v>31</v>
      </c>
      <c r="Y4951" t="s">
        <v>32</v>
      </c>
      <c r="Z4951" t="s">
        <v>64</v>
      </c>
      <c r="AA4951" t="str">
        <f>IFERROR(_xlfn.XLOOKUP($J4951,avoidable_ed_reference!$A$2:$A$13,avoidable_ed_reference!$C$2:$C$13),"Not Classified")</f>
        <v>Not Classified</v>
      </c>
      <c r="AB4951" t="str">
        <f>IFERROR(_xlfn.XLOOKUP($B4951,enrollment!$A$2:$A$801,enrollment!$I$2:$I$801),"")</f>
        <v>GA</v>
      </c>
      <c r="AC4951">
        <f>IFERROR(_xlfn.XLOOKUP($B4951,enrollment!$A$2:$A$801,enrollment!$L$2:$L$801),"")</f>
        <v>37</v>
      </c>
      <c r="AD4951" t="str" cm="1">
        <f t="array" ref="AD4951">_xlfn.IFS(AC4951="","Unknown",AC4951&lt;18,"0-17",AC4951&lt;35,"18-34",AC4951&lt;50,"35-49",AC4951&lt;65,"50-64",TRUE,"65+")</f>
        <v>35-49</v>
      </c>
      <c r="AE4951">
        <f>IFERROR(_xlfn.XLOOKUP($B4951,enrollment!$A$2:$A$801,enrollment!$O$2:$O$801),"")</f>
        <v>8901234567</v>
      </c>
      <c r="AF4951">
        <f>IFERROR(_xlfn.XLOOKUP($AE4951,providers!$B$2:$B$11,providers!$Q$2:$Q$11),"")</f>
        <v>3.7</v>
      </c>
      <c r="AG4951" s="1">
        <f t="shared" si="77"/>
        <v>45597</v>
      </c>
    </row>
    <row r="4952" spans="1:33" x14ac:dyDescent="0.25">
      <c r="A4952" t="s">
        <v>5698</v>
      </c>
      <c r="B4952" t="s">
        <v>5693</v>
      </c>
      <c r="C4952">
        <v>3456789012</v>
      </c>
      <c r="D4952">
        <v>3456789012</v>
      </c>
      <c r="E4952" s="1">
        <v>45572</v>
      </c>
      <c r="F4952" s="1">
        <v>45572</v>
      </c>
      <c r="G4952" s="1">
        <v>45591</v>
      </c>
      <c r="H4952" t="s">
        <v>28</v>
      </c>
      <c r="I4952">
        <v>23</v>
      </c>
      <c r="J4952" t="s">
        <v>77</v>
      </c>
      <c r="K4952">
        <v>99284</v>
      </c>
      <c r="O4952">
        <v>1</v>
      </c>
      <c r="P4952">
        <v>1977.55</v>
      </c>
      <c r="Q4952">
        <v>1098.6400000000001</v>
      </c>
      <c r="R4952">
        <v>878.91</v>
      </c>
      <c r="S4952">
        <v>219.73</v>
      </c>
      <c r="T4952" t="s">
        <v>30</v>
      </c>
      <c r="X4952" t="s">
        <v>31</v>
      </c>
      <c r="Y4952" t="s">
        <v>32</v>
      </c>
      <c r="Z4952" t="s">
        <v>45</v>
      </c>
      <c r="AA4952" t="str">
        <f>IFERROR(_xlfn.XLOOKUP($J4952,avoidable_ed_reference!$A$2:$A$13,avoidable_ed_reference!$C$2:$C$13),"Not Classified")</f>
        <v>Avoidable</v>
      </c>
      <c r="AB4952" t="str">
        <f>IFERROR(_xlfn.XLOOKUP($B4952,enrollment!$A$2:$A$801,enrollment!$I$2:$I$801),"")</f>
        <v>GA</v>
      </c>
      <c r="AC4952">
        <f>IFERROR(_xlfn.XLOOKUP($B4952,enrollment!$A$2:$A$801,enrollment!$L$2:$L$801),"")</f>
        <v>37</v>
      </c>
      <c r="AD4952" t="str" cm="1">
        <f t="array" ref="AD4952">_xlfn.IFS(AC4952="","Unknown",AC4952&lt;18,"0-17",AC4952&lt;35,"18-34",AC4952&lt;50,"35-49",AC4952&lt;65,"50-64",TRUE,"65+")</f>
        <v>35-49</v>
      </c>
      <c r="AE4952">
        <f>IFERROR(_xlfn.XLOOKUP($B4952,enrollment!$A$2:$A$801,enrollment!$O$2:$O$801),"")</f>
        <v>8901234567</v>
      </c>
      <c r="AF4952">
        <f>IFERROR(_xlfn.XLOOKUP($AE4952,providers!$B$2:$B$11,providers!$Q$2:$Q$11),"")</f>
        <v>3.7</v>
      </c>
      <c r="AG4952" s="1">
        <f t="shared" si="77"/>
        <v>45566</v>
      </c>
    </row>
    <row r="4953" spans="1:33" x14ac:dyDescent="0.25">
      <c r="A4953" t="s">
        <v>5699</v>
      </c>
      <c r="B4953" t="s">
        <v>5693</v>
      </c>
      <c r="C4953">
        <v>5678901234</v>
      </c>
      <c r="D4953">
        <v>5678901234</v>
      </c>
      <c r="E4953" s="1">
        <v>45298</v>
      </c>
      <c r="F4953" s="1">
        <v>45298</v>
      </c>
      <c r="G4953" s="1">
        <v>45324</v>
      </c>
      <c r="H4953" t="s">
        <v>28</v>
      </c>
      <c r="I4953">
        <v>20</v>
      </c>
      <c r="J4953" t="s">
        <v>35</v>
      </c>
      <c r="K4953">
        <v>99213</v>
      </c>
      <c r="O4953">
        <v>1</v>
      </c>
      <c r="P4953">
        <v>162.46</v>
      </c>
      <c r="Q4953">
        <v>124.97</v>
      </c>
      <c r="R4953">
        <v>99.98</v>
      </c>
      <c r="S4953">
        <v>24.99</v>
      </c>
      <c r="T4953" t="s">
        <v>30</v>
      </c>
      <c r="X4953" t="s">
        <v>31</v>
      </c>
      <c r="Y4953" t="s">
        <v>32</v>
      </c>
      <c r="Z4953" t="s">
        <v>36</v>
      </c>
      <c r="AA4953" t="str">
        <f>IFERROR(_xlfn.XLOOKUP($J4953,avoidable_ed_reference!$A$2:$A$13,avoidable_ed_reference!$C$2:$C$13),"Not Classified")</f>
        <v>Avoidable</v>
      </c>
      <c r="AB4953" t="str">
        <f>IFERROR(_xlfn.XLOOKUP($B4953,enrollment!$A$2:$A$801,enrollment!$I$2:$I$801),"")</f>
        <v>GA</v>
      </c>
      <c r="AC4953">
        <f>IFERROR(_xlfn.XLOOKUP($B4953,enrollment!$A$2:$A$801,enrollment!$L$2:$L$801),"")</f>
        <v>37</v>
      </c>
      <c r="AD4953" t="str" cm="1">
        <f t="array" ref="AD4953">_xlfn.IFS(AC4953="","Unknown",AC4953&lt;18,"0-17",AC4953&lt;35,"18-34",AC4953&lt;50,"35-49",AC4953&lt;65,"50-64",TRUE,"65+")</f>
        <v>35-49</v>
      </c>
      <c r="AE4953">
        <f>IFERROR(_xlfn.XLOOKUP($B4953,enrollment!$A$2:$A$801,enrollment!$O$2:$O$801),"")</f>
        <v>8901234567</v>
      </c>
      <c r="AF4953">
        <f>IFERROR(_xlfn.XLOOKUP($AE4953,providers!$B$2:$B$11,providers!$Q$2:$Q$11),"")</f>
        <v>3.7</v>
      </c>
      <c r="AG4953" s="1">
        <f t="shared" si="77"/>
        <v>45292</v>
      </c>
    </row>
    <row r="4954" spans="1:33" x14ac:dyDescent="0.25">
      <c r="A4954" t="s">
        <v>5700</v>
      </c>
      <c r="B4954" t="s">
        <v>5693</v>
      </c>
      <c r="C4954">
        <v>2345678901</v>
      </c>
      <c r="D4954">
        <v>2345678901</v>
      </c>
      <c r="E4954" s="1">
        <v>45427</v>
      </c>
      <c r="F4954" s="1">
        <v>45427</v>
      </c>
      <c r="G4954" s="1">
        <v>45447</v>
      </c>
      <c r="H4954" t="s">
        <v>59</v>
      </c>
      <c r="J4954" t="s">
        <v>60</v>
      </c>
      <c r="L4954" s="2" t="s">
        <v>61</v>
      </c>
      <c r="M4954" t="s">
        <v>62</v>
      </c>
      <c r="N4954" t="s">
        <v>63</v>
      </c>
      <c r="O4954">
        <v>1</v>
      </c>
      <c r="P4954">
        <v>1178.8</v>
      </c>
      <c r="Q4954">
        <v>1071.6400000000001</v>
      </c>
      <c r="R4954">
        <v>857.31</v>
      </c>
      <c r="S4954">
        <v>214.33</v>
      </c>
      <c r="T4954" t="s">
        <v>30</v>
      </c>
      <c r="X4954" t="s">
        <v>31</v>
      </c>
      <c r="Y4954" t="s">
        <v>32</v>
      </c>
      <c r="Z4954" t="s">
        <v>64</v>
      </c>
      <c r="AA4954" t="str">
        <f>IFERROR(_xlfn.XLOOKUP($J4954,avoidable_ed_reference!$A$2:$A$13,avoidable_ed_reference!$C$2:$C$13),"Not Classified")</f>
        <v>Not Classified</v>
      </c>
      <c r="AB4954" t="str">
        <f>IFERROR(_xlfn.XLOOKUP($B4954,enrollment!$A$2:$A$801,enrollment!$I$2:$I$801),"")</f>
        <v>GA</v>
      </c>
      <c r="AC4954">
        <f>IFERROR(_xlfn.XLOOKUP($B4954,enrollment!$A$2:$A$801,enrollment!$L$2:$L$801),"")</f>
        <v>37</v>
      </c>
      <c r="AD4954" t="str" cm="1">
        <f t="array" ref="AD4954">_xlfn.IFS(AC4954="","Unknown",AC4954&lt;18,"0-17",AC4954&lt;35,"18-34",AC4954&lt;50,"35-49",AC4954&lt;65,"50-64",TRUE,"65+")</f>
        <v>35-49</v>
      </c>
      <c r="AE4954">
        <f>IFERROR(_xlfn.XLOOKUP($B4954,enrollment!$A$2:$A$801,enrollment!$O$2:$O$801),"")</f>
        <v>8901234567</v>
      </c>
      <c r="AF4954">
        <f>IFERROR(_xlfn.XLOOKUP($AE4954,providers!$B$2:$B$11,providers!$Q$2:$Q$11),"")</f>
        <v>3.7</v>
      </c>
      <c r="AG4954" s="1">
        <f t="shared" si="77"/>
        <v>45413</v>
      </c>
    </row>
    <row r="4955" spans="1:33" x14ac:dyDescent="0.25">
      <c r="A4955" t="s">
        <v>5701</v>
      </c>
      <c r="B4955" t="s">
        <v>5693</v>
      </c>
      <c r="C4955">
        <v>8901234567</v>
      </c>
      <c r="D4955">
        <v>8901234567</v>
      </c>
      <c r="E4955" s="1">
        <v>45412</v>
      </c>
      <c r="F4955" s="1">
        <v>45412</v>
      </c>
      <c r="G4955" s="1">
        <v>45429</v>
      </c>
      <c r="H4955" t="s">
        <v>28</v>
      </c>
      <c r="I4955">
        <v>11</v>
      </c>
      <c r="J4955" t="s">
        <v>47</v>
      </c>
      <c r="K4955">
        <v>99213</v>
      </c>
      <c r="O4955">
        <v>1</v>
      </c>
      <c r="P4955">
        <v>185.4</v>
      </c>
      <c r="Q4955">
        <v>137.33000000000001</v>
      </c>
      <c r="R4955">
        <v>109.86</v>
      </c>
      <c r="S4955">
        <v>27.47</v>
      </c>
      <c r="T4955" t="s">
        <v>30</v>
      </c>
      <c r="X4955" t="s">
        <v>31</v>
      </c>
      <c r="Y4955" t="s">
        <v>32</v>
      </c>
      <c r="Z4955" t="s">
        <v>39</v>
      </c>
      <c r="AA4955" t="str">
        <f>IFERROR(_xlfn.XLOOKUP($J4955,avoidable_ed_reference!$A$2:$A$13,avoidable_ed_reference!$C$2:$C$13),"Not Classified")</f>
        <v>Not Classified</v>
      </c>
      <c r="AB4955" t="str">
        <f>IFERROR(_xlfn.XLOOKUP($B4955,enrollment!$A$2:$A$801,enrollment!$I$2:$I$801),"")</f>
        <v>GA</v>
      </c>
      <c r="AC4955">
        <f>IFERROR(_xlfn.XLOOKUP($B4955,enrollment!$A$2:$A$801,enrollment!$L$2:$L$801),"")</f>
        <v>37</v>
      </c>
      <c r="AD4955" t="str" cm="1">
        <f t="array" ref="AD4955">_xlfn.IFS(AC4955="","Unknown",AC4955&lt;18,"0-17",AC4955&lt;35,"18-34",AC4955&lt;50,"35-49",AC4955&lt;65,"50-64",TRUE,"65+")</f>
        <v>35-49</v>
      </c>
      <c r="AE4955">
        <f>IFERROR(_xlfn.XLOOKUP($B4955,enrollment!$A$2:$A$801,enrollment!$O$2:$O$801),"")</f>
        <v>8901234567</v>
      </c>
      <c r="AF4955">
        <f>IFERROR(_xlfn.XLOOKUP($AE4955,providers!$B$2:$B$11,providers!$Q$2:$Q$11),"")</f>
        <v>3.7</v>
      </c>
      <c r="AG4955" s="1">
        <f t="shared" si="77"/>
        <v>45383</v>
      </c>
    </row>
    <row r="4956" spans="1:33" x14ac:dyDescent="0.25">
      <c r="A4956" t="s">
        <v>5702</v>
      </c>
      <c r="B4956" t="s">
        <v>5693</v>
      </c>
      <c r="C4956">
        <v>5678901234</v>
      </c>
      <c r="D4956">
        <v>5678901234</v>
      </c>
      <c r="E4956" s="1">
        <v>45491</v>
      </c>
      <c r="F4956" s="1">
        <v>45491</v>
      </c>
      <c r="G4956" s="1">
        <v>45524</v>
      </c>
      <c r="H4956" t="s">
        <v>28</v>
      </c>
      <c r="I4956">
        <v>20</v>
      </c>
      <c r="J4956" t="s">
        <v>35</v>
      </c>
      <c r="K4956">
        <v>99213</v>
      </c>
      <c r="O4956">
        <v>1</v>
      </c>
      <c r="P4956">
        <v>196.7</v>
      </c>
      <c r="Q4956">
        <v>151.31</v>
      </c>
      <c r="R4956">
        <v>121.05</v>
      </c>
      <c r="S4956">
        <v>30.26</v>
      </c>
      <c r="T4956" t="s">
        <v>30</v>
      </c>
      <c r="X4956" t="s">
        <v>31</v>
      </c>
      <c r="Y4956" t="s">
        <v>32</v>
      </c>
      <c r="Z4956" t="s">
        <v>36</v>
      </c>
      <c r="AA4956" t="str">
        <f>IFERROR(_xlfn.XLOOKUP($J4956,avoidable_ed_reference!$A$2:$A$13,avoidable_ed_reference!$C$2:$C$13),"Not Classified")</f>
        <v>Avoidable</v>
      </c>
      <c r="AB4956" t="str">
        <f>IFERROR(_xlfn.XLOOKUP($B4956,enrollment!$A$2:$A$801,enrollment!$I$2:$I$801),"")</f>
        <v>GA</v>
      </c>
      <c r="AC4956">
        <f>IFERROR(_xlfn.XLOOKUP($B4956,enrollment!$A$2:$A$801,enrollment!$L$2:$L$801),"")</f>
        <v>37</v>
      </c>
      <c r="AD4956" t="str" cm="1">
        <f t="array" ref="AD4956">_xlfn.IFS(AC4956="","Unknown",AC4956&lt;18,"0-17",AC4956&lt;35,"18-34",AC4956&lt;50,"35-49",AC4956&lt;65,"50-64",TRUE,"65+")</f>
        <v>35-49</v>
      </c>
      <c r="AE4956">
        <f>IFERROR(_xlfn.XLOOKUP($B4956,enrollment!$A$2:$A$801,enrollment!$O$2:$O$801),"")</f>
        <v>8901234567</v>
      </c>
      <c r="AF4956">
        <f>IFERROR(_xlfn.XLOOKUP($AE4956,providers!$B$2:$B$11,providers!$Q$2:$Q$11),"")</f>
        <v>3.7</v>
      </c>
      <c r="AG4956" s="1">
        <f t="shared" si="77"/>
        <v>45474</v>
      </c>
    </row>
    <row r="4957" spans="1:33" x14ac:dyDescent="0.25">
      <c r="A4957" t="s">
        <v>5703</v>
      </c>
      <c r="B4957" t="s">
        <v>5693</v>
      </c>
      <c r="C4957">
        <v>8901234567</v>
      </c>
      <c r="D4957">
        <v>8901234567</v>
      </c>
      <c r="E4957" s="1">
        <v>45654</v>
      </c>
      <c r="F4957" s="1">
        <v>45654</v>
      </c>
      <c r="G4957" s="1">
        <v>45683</v>
      </c>
      <c r="H4957" t="s">
        <v>28</v>
      </c>
      <c r="I4957">
        <v>11</v>
      </c>
      <c r="J4957" t="s">
        <v>35</v>
      </c>
      <c r="K4957">
        <v>99213</v>
      </c>
      <c r="O4957">
        <v>1</v>
      </c>
      <c r="P4957">
        <v>189.92</v>
      </c>
      <c r="Q4957">
        <v>140.68</v>
      </c>
      <c r="R4957">
        <v>112.54</v>
      </c>
      <c r="S4957">
        <v>28.14</v>
      </c>
      <c r="T4957" t="s">
        <v>30</v>
      </c>
      <c r="X4957" t="s">
        <v>31</v>
      </c>
      <c r="Y4957" t="s">
        <v>32</v>
      </c>
      <c r="Z4957" t="s">
        <v>39</v>
      </c>
      <c r="AA4957" t="str">
        <f>IFERROR(_xlfn.XLOOKUP($J4957,avoidable_ed_reference!$A$2:$A$13,avoidable_ed_reference!$C$2:$C$13),"Not Classified")</f>
        <v>Avoidable</v>
      </c>
      <c r="AB4957" t="str">
        <f>IFERROR(_xlfn.XLOOKUP($B4957,enrollment!$A$2:$A$801,enrollment!$I$2:$I$801),"")</f>
        <v>GA</v>
      </c>
      <c r="AC4957">
        <f>IFERROR(_xlfn.XLOOKUP($B4957,enrollment!$A$2:$A$801,enrollment!$L$2:$L$801),"")</f>
        <v>37</v>
      </c>
      <c r="AD4957" t="str" cm="1">
        <f t="array" ref="AD4957">_xlfn.IFS(AC4957="","Unknown",AC4957&lt;18,"0-17",AC4957&lt;35,"18-34",AC4957&lt;50,"35-49",AC4957&lt;65,"50-64",TRUE,"65+")</f>
        <v>35-49</v>
      </c>
      <c r="AE4957">
        <f>IFERROR(_xlfn.XLOOKUP($B4957,enrollment!$A$2:$A$801,enrollment!$O$2:$O$801),"")</f>
        <v>8901234567</v>
      </c>
      <c r="AF4957">
        <f>IFERROR(_xlfn.XLOOKUP($AE4957,providers!$B$2:$B$11,providers!$Q$2:$Q$11),"")</f>
        <v>3.7</v>
      </c>
      <c r="AG4957" s="1">
        <f t="shared" si="77"/>
        <v>45627</v>
      </c>
    </row>
    <row r="4958" spans="1:33" x14ac:dyDescent="0.25">
      <c r="A4958" t="s">
        <v>5704</v>
      </c>
      <c r="B4958" t="s">
        <v>5693</v>
      </c>
      <c r="C4958">
        <v>2345678901</v>
      </c>
      <c r="D4958">
        <v>2345678901</v>
      </c>
      <c r="E4958" s="1">
        <v>45514</v>
      </c>
      <c r="F4958" s="1">
        <v>45514</v>
      </c>
      <c r="G4958" s="1">
        <v>45530</v>
      </c>
      <c r="H4958" t="s">
        <v>59</v>
      </c>
      <c r="J4958" t="s">
        <v>99</v>
      </c>
      <c r="L4958" s="2" t="s">
        <v>82</v>
      </c>
      <c r="M4958" t="s">
        <v>83</v>
      </c>
      <c r="N4958" t="s">
        <v>84</v>
      </c>
      <c r="O4958">
        <v>1</v>
      </c>
      <c r="P4958">
        <v>763.7</v>
      </c>
      <c r="Q4958">
        <v>694.27</v>
      </c>
      <c r="R4958">
        <v>555.41999999999996</v>
      </c>
      <c r="S4958">
        <v>138.85</v>
      </c>
      <c r="T4958" t="s">
        <v>30</v>
      </c>
      <c r="X4958" t="s">
        <v>31</v>
      </c>
      <c r="Y4958" t="s">
        <v>32</v>
      </c>
      <c r="Z4958" t="s">
        <v>64</v>
      </c>
      <c r="AA4958" t="str">
        <f>IFERROR(_xlfn.XLOOKUP($J4958,avoidable_ed_reference!$A$2:$A$13,avoidable_ed_reference!$C$2:$C$13),"Not Classified")</f>
        <v>Not Classified</v>
      </c>
      <c r="AB4958" t="str">
        <f>IFERROR(_xlfn.XLOOKUP($B4958,enrollment!$A$2:$A$801,enrollment!$I$2:$I$801),"")</f>
        <v>GA</v>
      </c>
      <c r="AC4958">
        <f>IFERROR(_xlfn.XLOOKUP($B4958,enrollment!$A$2:$A$801,enrollment!$L$2:$L$801),"")</f>
        <v>37</v>
      </c>
      <c r="AD4958" t="str" cm="1">
        <f t="array" ref="AD4958">_xlfn.IFS(AC4958="","Unknown",AC4958&lt;18,"0-17",AC4958&lt;35,"18-34",AC4958&lt;50,"35-49",AC4958&lt;65,"50-64",TRUE,"65+")</f>
        <v>35-49</v>
      </c>
      <c r="AE4958">
        <f>IFERROR(_xlfn.XLOOKUP($B4958,enrollment!$A$2:$A$801,enrollment!$O$2:$O$801),"")</f>
        <v>8901234567</v>
      </c>
      <c r="AF4958">
        <f>IFERROR(_xlfn.XLOOKUP($AE4958,providers!$B$2:$B$11,providers!$Q$2:$Q$11),"")</f>
        <v>3.7</v>
      </c>
      <c r="AG4958" s="1">
        <f t="shared" si="77"/>
        <v>45505</v>
      </c>
    </row>
    <row r="4959" spans="1:33" x14ac:dyDescent="0.25">
      <c r="A4959" t="s">
        <v>5705</v>
      </c>
      <c r="B4959" t="s">
        <v>5693</v>
      </c>
      <c r="C4959">
        <v>5678901234</v>
      </c>
      <c r="D4959">
        <v>5678901234</v>
      </c>
      <c r="E4959" s="1">
        <v>45594</v>
      </c>
      <c r="F4959" s="1">
        <v>45594</v>
      </c>
      <c r="G4959" s="1">
        <v>45612</v>
      </c>
      <c r="H4959" t="s">
        <v>28</v>
      </c>
      <c r="I4959">
        <v>20</v>
      </c>
      <c r="J4959" t="s">
        <v>35</v>
      </c>
      <c r="K4959">
        <v>99213</v>
      </c>
      <c r="O4959">
        <v>1</v>
      </c>
      <c r="P4959">
        <v>200.16</v>
      </c>
      <c r="Q4959">
        <v>153.97</v>
      </c>
      <c r="R4959">
        <v>123.18</v>
      </c>
      <c r="S4959">
        <v>30.79</v>
      </c>
      <c r="T4959" t="s">
        <v>30</v>
      </c>
      <c r="X4959" t="s">
        <v>31</v>
      </c>
      <c r="Y4959" t="s">
        <v>32</v>
      </c>
      <c r="Z4959" t="s">
        <v>36</v>
      </c>
      <c r="AA4959" t="str">
        <f>IFERROR(_xlfn.XLOOKUP($J4959,avoidable_ed_reference!$A$2:$A$13,avoidable_ed_reference!$C$2:$C$13),"Not Classified")</f>
        <v>Avoidable</v>
      </c>
      <c r="AB4959" t="str">
        <f>IFERROR(_xlfn.XLOOKUP($B4959,enrollment!$A$2:$A$801,enrollment!$I$2:$I$801),"")</f>
        <v>GA</v>
      </c>
      <c r="AC4959">
        <f>IFERROR(_xlfn.XLOOKUP($B4959,enrollment!$A$2:$A$801,enrollment!$L$2:$L$801),"")</f>
        <v>37</v>
      </c>
      <c r="AD4959" t="str" cm="1">
        <f t="array" ref="AD4959">_xlfn.IFS(AC4959="","Unknown",AC4959&lt;18,"0-17",AC4959&lt;35,"18-34",AC4959&lt;50,"35-49",AC4959&lt;65,"50-64",TRUE,"65+")</f>
        <v>35-49</v>
      </c>
      <c r="AE4959">
        <f>IFERROR(_xlfn.XLOOKUP($B4959,enrollment!$A$2:$A$801,enrollment!$O$2:$O$801),"")</f>
        <v>8901234567</v>
      </c>
      <c r="AF4959">
        <f>IFERROR(_xlfn.XLOOKUP($AE4959,providers!$B$2:$B$11,providers!$Q$2:$Q$11),"")</f>
        <v>3.7</v>
      </c>
      <c r="AG4959" s="1">
        <f t="shared" si="77"/>
        <v>45566</v>
      </c>
    </row>
    <row r="4960" spans="1:33" x14ac:dyDescent="0.25">
      <c r="A4960" t="s">
        <v>5706</v>
      </c>
      <c r="B4960" t="s">
        <v>5693</v>
      </c>
      <c r="C4960">
        <v>8901234567</v>
      </c>
      <c r="D4960">
        <v>8901234567</v>
      </c>
      <c r="E4960" s="1">
        <v>45412</v>
      </c>
      <c r="F4960" s="1">
        <v>45412</v>
      </c>
      <c r="G4960" s="1">
        <v>45435</v>
      </c>
      <c r="H4960" t="s">
        <v>28</v>
      </c>
      <c r="I4960">
        <v>11</v>
      </c>
      <c r="J4960" t="s">
        <v>35</v>
      </c>
      <c r="K4960">
        <v>99213</v>
      </c>
      <c r="O4960">
        <v>1</v>
      </c>
      <c r="P4960">
        <v>183.48</v>
      </c>
      <c r="Q4960">
        <v>135.91</v>
      </c>
      <c r="R4960">
        <v>108.73</v>
      </c>
      <c r="S4960">
        <v>27.18</v>
      </c>
      <c r="T4960" t="s">
        <v>30</v>
      </c>
      <c r="X4960" t="s">
        <v>31</v>
      </c>
      <c r="Y4960" t="s">
        <v>32</v>
      </c>
      <c r="Z4960" t="s">
        <v>39</v>
      </c>
      <c r="AA4960" t="str">
        <f>IFERROR(_xlfn.XLOOKUP($J4960,avoidable_ed_reference!$A$2:$A$13,avoidable_ed_reference!$C$2:$C$13),"Not Classified")</f>
        <v>Avoidable</v>
      </c>
      <c r="AB4960" t="str">
        <f>IFERROR(_xlfn.XLOOKUP($B4960,enrollment!$A$2:$A$801,enrollment!$I$2:$I$801),"")</f>
        <v>GA</v>
      </c>
      <c r="AC4960">
        <f>IFERROR(_xlfn.XLOOKUP($B4960,enrollment!$A$2:$A$801,enrollment!$L$2:$L$801),"")</f>
        <v>37</v>
      </c>
      <c r="AD4960" t="str" cm="1">
        <f t="array" ref="AD4960">_xlfn.IFS(AC4960="","Unknown",AC4960&lt;18,"0-17",AC4960&lt;35,"18-34",AC4960&lt;50,"35-49",AC4960&lt;65,"50-64",TRUE,"65+")</f>
        <v>35-49</v>
      </c>
      <c r="AE4960">
        <f>IFERROR(_xlfn.XLOOKUP($B4960,enrollment!$A$2:$A$801,enrollment!$O$2:$O$801),"")</f>
        <v>8901234567</v>
      </c>
      <c r="AF4960">
        <f>IFERROR(_xlfn.XLOOKUP($AE4960,providers!$B$2:$B$11,providers!$Q$2:$Q$11),"")</f>
        <v>3.7</v>
      </c>
      <c r="AG4960" s="1">
        <f t="shared" si="77"/>
        <v>45383</v>
      </c>
    </row>
    <row r="4961" spans="1:33" x14ac:dyDescent="0.25">
      <c r="A4961" t="s">
        <v>5707</v>
      </c>
      <c r="B4961" t="s">
        <v>5693</v>
      </c>
      <c r="C4961">
        <v>8901234567</v>
      </c>
      <c r="D4961">
        <v>8901234567</v>
      </c>
      <c r="E4961" s="1">
        <v>45593</v>
      </c>
      <c r="F4961" s="1">
        <v>45593</v>
      </c>
      <c r="G4961" s="1">
        <v>45625</v>
      </c>
      <c r="H4961" t="s">
        <v>28</v>
      </c>
      <c r="I4961">
        <v>11</v>
      </c>
      <c r="J4961" t="s">
        <v>47</v>
      </c>
      <c r="K4961">
        <v>99213</v>
      </c>
      <c r="O4961">
        <v>1</v>
      </c>
      <c r="P4961">
        <v>187.22</v>
      </c>
      <c r="Q4961">
        <v>138.68</v>
      </c>
      <c r="R4961">
        <v>110.94</v>
      </c>
      <c r="S4961">
        <v>27.74</v>
      </c>
      <c r="T4961" t="s">
        <v>30</v>
      </c>
      <c r="X4961" t="s">
        <v>31</v>
      </c>
      <c r="Y4961" t="s">
        <v>32</v>
      </c>
      <c r="Z4961" t="s">
        <v>39</v>
      </c>
      <c r="AA4961" t="str">
        <f>IFERROR(_xlfn.XLOOKUP($J4961,avoidable_ed_reference!$A$2:$A$13,avoidable_ed_reference!$C$2:$C$13),"Not Classified")</f>
        <v>Not Classified</v>
      </c>
      <c r="AB4961" t="str">
        <f>IFERROR(_xlfn.XLOOKUP($B4961,enrollment!$A$2:$A$801,enrollment!$I$2:$I$801),"")</f>
        <v>GA</v>
      </c>
      <c r="AC4961">
        <f>IFERROR(_xlfn.XLOOKUP($B4961,enrollment!$A$2:$A$801,enrollment!$L$2:$L$801),"")</f>
        <v>37</v>
      </c>
      <c r="AD4961" t="str" cm="1">
        <f t="array" ref="AD4961">_xlfn.IFS(AC4961="","Unknown",AC4961&lt;18,"0-17",AC4961&lt;35,"18-34",AC4961&lt;50,"35-49",AC4961&lt;65,"50-64",TRUE,"65+")</f>
        <v>35-49</v>
      </c>
      <c r="AE4961">
        <f>IFERROR(_xlfn.XLOOKUP($B4961,enrollment!$A$2:$A$801,enrollment!$O$2:$O$801),"")</f>
        <v>8901234567</v>
      </c>
      <c r="AF4961">
        <f>IFERROR(_xlfn.XLOOKUP($AE4961,providers!$B$2:$B$11,providers!$Q$2:$Q$11),"")</f>
        <v>3.7</v>
      </c>
      <c r="AG4961" s="1">
        <f t="shared" si="77"/>
        <v>45566</v>
      </c>
    </row>
    <row r="4962" spans="1:33" x14ac:dyDescent="0.25">
      <c r="A4962" t="s">
        <v>5708</v>
      </c>
      <c r="B4962" t="s">
        <v>5693</v>
      </c>
      <c r="C4962">
        <v>5678901234</v>
      </c>
      <c r="D4962">
        <v>5678901234</v>
      </c>
      <c r="E4962" s="1">
        <v>45359</v>
      </c>
      <c r="F4962" s="1">
        <v>45359</v>
      </c>
      <c r="G4962" s="1">
        <v>45386</v>
      </c>
      <c r="H4962" t="s">
        <v>28</v>
      </c>
      <c r="I4962">
        <v>20</v>
      </c>
      <c r="J4962" t="s">
        <v>35</v>
      </c>
      <c r="K4962">
        <v>99213</v>
      </c>
      <c r="O4962">
        <v>1</v>
      </c>
      <c r="P4962">
        <v>174.73</v>
      </c>
      <c r="Q4962">
        <v>134.41</v>
      </c>
      <c r="R4962">
        <v>107.53</v>
      </c>
      <c r="S4962">
        <v>26.88</v>
      </c>
      <c r="T4962" t="s">
        <v>30</v>
      </c>
      <c r="X4962" t="s">
        <v>31</v>
      </c>
      <c r="Y4962" t="s">
        <v>32</v>
      </c>
      <c r="Z4962" t="s">
        <v>36</v>
      </c>
      <c r="AA4962" t="str">
        <f>IFERROR(_xlfn.XLOOKUP($J4962,avoidable_ed_reference!$A$2:$A$13,avoidable_ed_reference!$C$2:$C$13),"Not Classified")</f>
        <v>Avoidable</v>
      </c>
      <c r="AB4962" t="str">
        <f>IFERROR(_xlfn.XLOOKUP($B4962,enrollment!$A$2:$A$801,enrollment!$I$2:$I$801),"")</f>
        <v>GA</v>
      </c>
      <c r="AC4962">
        <f>IFERROR(_xlfn.XLOOKUP($B4962,enrollment!$A$2:$A$801,enrollment!$L$2:$L$801),"")</f>
        <v>37</v>
      </c>
      <c r="AD4962" t="str" cm="1">
        <f t="array" ref="AD4962">_xlfn.IFS(AC4962="","Unknown",AC4962&lt;18,"0-17",AC4962&lt;35,"18-34",AC4962&lt;50,"35-49",AC4962&lt;65,"50-64",TRUE,"65+")</f>
        <v>35-49</v>
      </c>
      <c r="AE4962">
        <f>IFERROR(_xlfn.XLOOKUP($B4962,enrollment!$A$2:$A$801,enrollment!$O$2:$O$801),"")</f>
        <v>8901234567</v>
      </c>
      <c r="AF4962">
        <f>IFERROR(_xlfn.XLOOKUP($AE4962,providers!$B$2:$B$11,providers!$Q$2:$Q$11),"")</f>
        <v>3.7</v>
      </c>
      <c r="AG4962" s="1">
        <f t="shared" si="77"/>
        <v>45352</v>
      </c>
    </row>
    <row r="4963" spans="1:33" x14ac:dyDescent="0.25">
      <c r="A4963" t="s">
        <v>5709</v>
      </c>
      <c r="B4963" t="s">
        <v>5693</v>
      </c>
      <c r="C4963">
        <v>8901234567</v>
      </c>
      <c r="D4963">
        <v>8901234567</v>
      </c>
      <c r="E4963" s="1">
        <v>45624</v>
      </c>
      <c r="F4963" s="1">
        <v>45624</v>
      </c>
      <c r="G4963" s="1">
        <v>45644</v>
      </c>
      <c r="H4963" t="s">
        <v>28</v>
      </c>
      <c r="I4963">
        <v>11</v>
      </c>
      <c r="J4963" t="s">
        <v>47</v>
      </c>
      <c r="K4963">
        <v>99213</v>
      </c>
      <c r="O4963">
        <v>1</v>
      </c>
      <c r="P4963">
        <v>208.05</v>
      </c>
      <c r="Q4963">
        <v>154.11000000000001</v>
      </c>
      <c r="R4963">
        <v>123.29</v>
      </c>
      <c r="S4963">
        <v>30.82</v>
      </c>
      <c r="T4963" t="s">
        <v>30</v>
      </c>
      <c r="X4963" t="s">
        <v>31</v>
      </c>
      <c r="Y4963" t="s">
        <v>32</v>
      </c>
      <c r="Z4963" t="s">
        <v>39</v>
      </c>
      <c r="AA4963" t="str">
        <f>IFERROR(_xlfn.XLOOKUP($J4963,avoidable_ed_reference!$A$2:$A$13,avoidable_ed_reference!$C$2:$C$13),"Not Classified")</f>
        <v>Not Classified</v>
      </c>
      <c r="AB4963" t="str">
        <f>IFERROR(_xlfn.XLOOKUP($B4963,enrollment!$A$2:$A$801,enrollment!$I$2:$I$801),"")</f>
        <v>GA</v>
      </c>
      <c r="AC4963">
        <f>IFERROR(_xlfn.XLOOKUP($B4963,enrollment!$A$2:$A$801,enrollment!$L$2:$L$801),"")</f>
        <v>37</v>
      </c>
      <c r="AD4963" t="str" cm="1">
        <f t="array" ref="AD4963">_xlfn.IFS(AC4963="","Unknown",AC4963&lt;18,"0-17",AC4963&lt;35,"18-34",AC4963&lt;50,"35-49",AC4963&lt;65,"50-64",TRUE,"65+")</f>
        <v>35-49</v>
      </c>
      <c r="AE4963">
        <f>IFERROR(_xlfn.XLOOKUP($B4963,enrollment!$A$2:$A$801,enrollment!$O$2:$O$801),"")</f>
        <v>8901234567</v>
      </c>
      <c r="AF4963">
        <f>IFERROR(_xlfn.XLOOKUP($AE4963,providers!$B$2:$B$11,providers!$Q$2:$Q$11),"")</f>
        <v>3.7</v>
      </c>
      <c r="AG4963" s="1">
        <f t="shared" si="77"/>
        <v>45597</v>
      </c>
    </row>
    <row r="4964" spans="1:33" x14ac:dyDescent="0.25">
      <c r="A4964" t="s">
        <v>5710</v>
      </c>
      <c r="B4964" t="s">
        <v>5693</v>
      </c>
      <c r="C4964">
        <v>2233445566</v>
      </c>
      <c r="D4964">
        <v>2233445566</v>
      </c>
      <c r="E4964" s="1">
        <v>45597</v>
      </c>
      <c r="F4964" s="1">
        <v>45597</v>
      </c>
      <c r="G4964" s="1">
        <v>45611</v>
      </c>
      <c r="H4964" t="s">
        <v>59</v>
      </c>
      <c r="J4964" t="s">
        <v>99</v>
      </c>
      <c r="L4964" s="2" t="s">
        <v>106</v>
      </c>
      <c r="M4964" t="s">
        <v>107</v>
      </c>
      <c r="N4964" t="s">
        <v>108</v>
      </c>
      <c r="O4964">
        <v>1</v>
      </c>
      <c r="P4964">
        <v>1175.9000000000001</v>
      </c>
      <c r="Q4964">
        <v>1069</v>
      </c>
      <c r="R4964">
        <v>855.2</v>
      </c>
      <c r="S4964">
        <v>213.8</v>
      </c>
      <c r="T4964" t="s">
        <v>30</v>
      </c>
      <c r="X4964" t="s">
        <v>31</v>
      </c>
      <c r="Y4964" t="s">
        <v>32</v>
      </c>
      <c r="Z4964" t="s">
        <v>64</v>
      </c>
      <c r="AA4964" t="str">
        <f>IFERROR(_xlfn.XLOOKUP($J4964,avoidable_ed_reference!$A$2:$A$13,avoidable_ed_reference!$C$2:$C$13),"Not Classified")</f>
        <v>Not Classified</v>
      </c>
      <c r="AB4964" t="str">
        <f>IFERROR(_xlfn.XLOOKUP($B4964,enrollment!$A$2:$A$801,enrollment!$I$2:$I$801),"")</f>
        <v>GA</v>
      </c>
      <c r="AC4964">
        <f>IFERROR(_xlfn.XLOOKUP($B4964,enrollment!$A$2:$A$801,enrollment!$L$2:$L$801),"")</f>
        <v>37</v>
      </c>
      <c r="AD4964" t="str" cm="1">
        <f t="array" ref="AD4964">_xlfn.IFS(AC4964="","Unknown",AC4964&lt;18,"0-17",AC4964&lt;35,"18-34",AC4964&lt;50,"35-49",AC4964&lt;65,"50-64",TRUE,"65+")</f>
        <v>35-49</v>
      </c>
      <c r="AE4964">
        <f>IFERROR(_xlfn.XLOOKUP($B4964,enrollment!$A$2:$A$801,enrollment!$O$2:$O$801),"")</f>
        <v>8901234567</v>
      </c>
      <c r="AF4964">
        <f>IFERROR(_xlfn.XLOOKUP($AE4964,providers!$B$2:$B$11,providers!$Q$2:$Q$11),"")</f>
        <v>3.7</v>
      </c>
      <c r="AG4964" s="1">
        <f t="shared" si="77"/>
        <v>45597</v>
      </c>
    </row>
    <row r="4965" spans="1:33" x14ac:dyDescent="0.25">
      <c r="A4965" t="s">
        <v>5711</v>
      </c>
      <c r="B4965" t="s">
        <v>5693</v>
      </c>
      <c r="C4965">
        <v>5678901234</v>
      </c>
      <c r="D4965">
        <v>5678901234</v>
      </c>
      <c r="E4965" s="1">
        <v>45332</v>
      </c>
      <c r="F4965" s="1">
        <v>45332</v>
      </c>
      <c r="G4965" s="1">
        <v>45351</v>
      </c>
      <c r="H4965" t="s">
        <v>28</v>
      </c>
      <c r="I4965">
        <v>20</v>
      </c>
      <c r="J4965" t="s">
        <v>35</v>
      </c>
      <c r="K4965">
        <v>99213</v>
      </c>
      <c r="O4965">
        <v>1</v>
      </c>
      <c r="P4965">
        <v>154.15</v>
      </c>
      <c r="Q4965">
        <v>118.58</v>
      </c>
      <c r="R4965">
        <v>94.86</v>
      </c>
      <c r="S4965">
        <v>23.72</v>
      </c>
      <c r="T4965" t="s">
        <v>30</v>
      </c>
      <c r="X4965" t="s">
        <v>31</v>
      </c>
      <c r="Y4965" t="s">
        <v>32</v>
      </c>
      <c r="Z4965" t="s">
        <v>36</v>
      </c>
      <c r="AA4965" t="str">
        <f>IFERROR(_xlfn.XLOOKUP($J4965,avoidable_ed_reference!$A$2:$A$13,avoidable_ed_reference!$C$2:$C$13),"Not Classified")</f>
        <v>Avoidable</v>
      </c>
      <c r="AB4965" t="str">
        <f>IFERROR(_xlfn.XLOOKUP($B4965,enrollment!$A$2:$A$801,enrollment!$I$2:$I$801),"")</f>
        <v>GA</v>
      </c>
      <c r="AC4965">
        <f>IFERROR(_xlfn.XLOOKUP($B4965,enrollment!$A$2:$A$801,enrollment!$L$2:$L$801),"")</f>
        <v>37</v>
      </c>
      <c r="AD4965" t="str" cm="1">
        <f t="array" ref="AD4965">_xlfn.IFS(AC4965="","Unknown",AC4965&lt;18,"0-17",AC4965&lt;35,"18-34",AC4965&lt;50,"35-49",AC4965&lt;65,"50-64",TRUE,"65+")</f>
        <v>35-49</v>
      </c>
      <c r="AE4965">
        <f>IFERROR(_xlfn.XLOOKUP($B4965,enrollment!$A$2:$A$801,enrollment!$O$2:$O$801),"")</f>
        <v>8901234567</v>
      </c>
      <c r="AF4965">
        <f>IFERROR(_xlfn.XLOOKUP($AE4965,providers!$B$2:$B$11,providers!$Q$2:$Q$11),"")</f>
        <v>3.7</v>
      </c>
      <c r="AG4965" s="1">
        <f t="shared" si="77"/>
        <v>45323</v>
      </c>
    </row>
    <row r="4966" spans="1:33" x14ac:dyDescent="0.25">
      <c r="A4966" t="s">
        <v>5712</v>
      </c>
      <c r="B4966" t="s">
        <v>5693</v>
      </c>
      <c r="C4966">
        <v>2345678901</v>
      </c>
      <c r="D4966">
        <v>2345678901</v>
      </c>
      <c r="E4966" s="1">
        <v>45475</v>
      </c>
      <c r="F4966" s="1">
        <v>45475</v>
      </c>
      <c r="G4966" s="1">
        <v>45492</v>
      </c>
      <c r="H4966" t="s">
        <v>28</v>
      </c>
      <c r="I4966">
        <v>23</v>
      </c>
      <c r="J4966" t="s">
        <v>55</v>
      </c>
      <c r="K4966">
        <v>99284</v>
      </c>
      <c r="O4966">
        <v>1</v>
      </c>
      <c r="P4966">
        <v>2350.4899999999998</v>
      </c>
      <c r="Q4966">
        <v>1305.83</v>
      </c>
      <c r="R4966">
        <v>1044.6600000000001</v>
      </c>
      <c r="S4966">
        <v>261.17</v>
      </c>
      <c r="T4966" t="s">
        <v>30</v>
      </c>
      <c r="X4966" t="s">
        <v>31</v>
      </c>
      <c r="Y4966" t="s">
        <v>32</v>
      </c>
      <c r="Z4966" t="s">
        <v>45</v>
      </c>
      <c r="AA4966" t="str">
        <f>IFERROR(_xlfn.XLOOKUP($J4966,avoidable_ed_reference!$A$2:$A$13,avoidable_ed_reference!$C$2:$C$13),"Not Classified")</f>
        <v>Potentially Avoidable</v>
      </c>
      <c r="AB4966" t="str">
        <f>IFERROR(_xlfn.XLOOKUP($B4966,enrollment!$A$2:$A$801,enrollment!$I$2:$I$801),"")</f>
        <v>GA</v>
      </c>
      <c r="AC4966">
        <f>IFERROR(_xlfn.XLOOKUP($B4966,enrollment!$A$2:$A$801,enrollment!$L$2:$L$801),"")</f>
        <v>37</v>
      </c>
      <c r="AD4966" t="str" cm="1">
        <f t="array" ref="AD4966">_xlfn.IFS(AC4966="","Unknown",AC4966&lt;18,"0-17",AC4966&lt;35,"18-34",AC4966&lt;50,"35-49",AC4966&lt;65,"50-64",TRUE,"65+")</f>
        <v>35-49</v>
      </c>
      <c r="AE4966">
        <f>IFERROR(_xlfn.XLOOKUP($B4966,enrollment!$A$2:$A$801,enrollment!$O$2:$O$801),"")</f>
        <v>8901234567</v>
      </c>
      <c r="AF4966">
        <f>IFERROR(_xlfn.XLOOKUP($AE4966,providers!$B$2:$B$11,providers!$Q$2:$Q$11),"")</f>
        <v>3.7</v>
      </c>
      <c r="AG4966" s="1">
        <f t="shared" si="77"/>
        <v>45474</v>
      </c>
    </row>
    <row r="4967" spans="1:33" x14ac:dyDescent="0.25">
      <c r="A4967" t="s">
        <v>5713</v>
      </c>
      <c r="B4967" t="s">
        <v>5693</v>
      </c>
      <c r="C4967">
        <v>3456789012</v>
      </c>
      <c r="D4967">
        <v>3456789012</v>
      </c>
      <c r="E4967" s="1">
        <v>45574</v>
      </c>
      <c r="F4967" s="1">
        <v>45574</v>
      </c>
      <c r="G4967" s="1">
        <v>45593</v>
      </c>
      <c r="H4967" t="s">
        <v>28</v>
      </c>
      <c r="I4967">
        <v>23</v>
      </c>
      <c r="J4967" t="s">
        <v>127</v>
      </c>
      <c r="K4967">
        <v>99284</v>
      </c>
      <c r="O4967">
        <v>1</v>
      </c>
      <c r="P4967">
        <v>1633.41</v>
      </c>
      <c r="Q4967">
        <v>907.45</v>
      </c>
      <c r="R4967">
        <v>725.96</v>
      </c>
      <c r="S4967">
        <v>181.49</v>
      </c>
      <c r="T4967" t="s">
        <v>30</v>
      </c>
      <c r="X4967" t="s">
        <v>31</v>
      </c>
      <c r="Y4967" t="s">
        <v>32</v>
      </c>
      <c r="Z4967" t="s">
        <v>45</v>
      </c>
      <c r="AA4967" t="str">
        <f>IFERROR(_xlfn.XLOOKUP($J4967,avoidable_ed_reference!$A$2:$A$13,avoidable_ed_reference!$C$2:$C$13),"Not Classified")</f>
        <v>Avoidable</v>
      </c>
      <c r="AB4967" t="str">
        <f>IFERROR(_xlfn.XLOOKUP($B4967,enrollment!$A$2:$A$801,enrollment!$I$2:$I$801),"")</f>
        <v>GA</v>
      </c>
      <c r="AC4967">
        <f>IFERROR(_xlfn.XLOOKUP($B4967,enrollment!$A$2:$A$801,enrollment!$L$2:$L$801),"")</f>
        <v>37</v>
      </c>
      <c r="AD4967" t="str" cm="1">
        <f t="array" ref="AD4967">_xlfn.IFS(AC4967="","Unknown",AC4967&lt;18,"0-17",AC4967&lt;35,"18-34",AC4967&lt;50,"35-49",AC4967&lt;65,"50-64",TRUE,"65+")</f>
        <v>35-49</v>
      </c>
      <c r="AE4967">
        <f>IFERROR(_xlfn.XLOOKUP($B4967,enrollment!$A$2:$A$801,enrollment!$O$2:$O$801),"")</f>
        <v>8901234567</v>
      </c>
      <c r="AF4967">
        <f>IFERROR(_xlfn.XLOOKUP($AE4967,providers!$B$2:$B$11,providers!$Q$2:$Q$11),"")</f>
        <v>3.7</v>
      </c>
      <c r="AG4967" s="1">
        <f t="shared" si="77"/>
        <v>45566</v>
      </c>
    </row>
    <row r="4968" spans="1:33" x14ac:dyDescent="0.25">
      <c r="A4968" t="s">
        <v>5714</v>
      </c>
      <c r="B4968" t="s">
        <v>5693</v>
      </c>
      <c r="C4968">
        <v>3456789012</v>
      </c>
      <c r="D4968">
        <v>3456789012</v>
      </c>
      <c r="E4968" s="1">
        <v>45304</v>
      </c>
      <c r="F4968" s="1">
        <v>45304</v>
      </c>
      <c r="G4968" s="1">
        <v>45326</v>
      </c>
      <c r="H4968" t="s">
        <v>59</v>
      </c>
      <c r="J4968" t="s">
        <v>60</v>
      </c>
      <c r="L4968" s="2" t="s">
        <v>61</v>
      </c>
      <c r="M4968" t="s">
        <v>62</v>
      </c>
      <c r="N4968" t="s">
        <v>63</v>
      </c>
      <c r="O4968">
        <v>1</v>
      </c>
      <c r="P4968">
        <v>964.8</v>
      </c>
      <c r="Q4968">
        <v>877.09</v>
      </c>
      <c r="R4968">
        <v>701.67</v>
      </c>
      <c r="S4968">
        <v>175.42</v>
      </c>
      <c r="T4968" t="s">
        <v>30</v>
      </c>
      <c r="X4968" t="s">
        <v>31</v>
      </c>
      <c r="Y4968" t="s">
        <v>32</v>
      </c>
      <c r="Z4968" t="s">
        <v>64</v>
      </c>
      <c r="AA4968" t="str">
        <f>IFERROR(_xlfn.XLOOKUP($J4968,avoidable_ed_reference!$A$2:$A$13,avoidable_ed_reference!$C$2:$C$13),"Not Classified")</f>
        <v>Not Classified</v>
      </c>
      <c r="AB4968" t="str">
        <f>IFERROR(_xlfn.XLOOKUP($B4968,enrollment!$A$2:$A$801,enrollment!$I$2:$I$801),"")</f>
        <v>GA</v>
      </c>
      <c r="AC4968">
        <f>IFERROR(_xlfn.XLOOKUP($B4968,enrollment!$A$2:$A$801,enrollment!$L$2:$L$801),"")</f>
        <v>37</v>
      </c>
      <c r="AD4968" t="str" cm="1">
        <f t="array" ref="AD4968">_xlfn.IFS(AC4968="","Unknown",AC4968&lt;18,"0-17",AC4968&lt;35,"18-34",AC4968&lt;50,"35-49",AC4968&lt;65,"50-64",TRUE,"65+")</f>
        <v>35-49</v>
      </c>
      <c r="AE4968">
        <f>IFERROR(_xlfn.XLOOKUP($B4968,enrollment!$A$2:$A$801,enrollment!$O$2:$O$801),"")</f>
        <v>8901234567</v>
      </c>
      <c r="AF4968">
        <f>IFERROR(_xlfn.XLOOKUP($AE4968,providers!$B$2:$B$11,providers!$Q$2:$Q$11),"")</f>
        <v>3.7</v>
      </c>
      <c r="AG4968" s="1">
        <f t="shared" si="77"/>
        <v>45292</v>
      </c>
    </row>
    <row r="4969" spans="1:33" x14ac:dyDescent="0.25">
      <c r="A4969" t="s">
        <v>5715</v>
      </c>
      <c r="B4969" t="s">
        <v>5693</v>
      </c>
      <c r="C4969">
        <v>6789012345</v>
      </c>
      <c r="D4969">
        <v>6789012345</v>
      </c>
      <c r="E4969" s="1">
        <v>45295</v>
      </c>
      <c r="F4969" s="1">
        <v>45295</v>
      </c>
      <c r="G4969" s="1">
        <v>45316</v>
      </c>
      <c r="H4969" t="s">
        <v>28</v>
      </c>
      <c r="I4969">
        <v>23</v>
      </c>
      <c r="J4969" t="s">
        <v>184</v>
      </c>
      <c r="K4969">
        <v>99284</v>
      </c>
      <c r="O4969">
        <v>1</v>
      </c>
      <c r="P4969">
        <v>1573</v>
      </c>
      <c r="Q4969">
        <v>873.89</v>
      </c>
      <c r="R4969">
        <v>699.11</v>
      </c>
      <c r="S4969">
        <v>174.78</v>
      </c>
      <c r="T4969" t="s">
        <v>30</v>
      </c>
      <c r="X4969" t="s">
        <v>31</v>
      </c>
      <c r="Y4969" t="s">
        <v>32</v>
      </c>
      <c r="Z4969" t="s">
        <v>45</v>
      </c>
      <c r="AA4969" t="str">
        <f>IFERROR(_xlfn.XLOOKUP($J4969,avoidable_ed_reference!$A$2:$A$13,avoidable_ed_reference!$C$2:$C$13),"Not Classified")</f>
        <v>Non-Avoidable</v>
      </c>
      <c r="AB4969" t="str">
        <f>IFERROR(_xlfn.XLOOKUP($B4969,enrollment!$A$2:$A$801,enrollment!$I$2:$I$801),"")</f>
        <v>GA</v>
      </c>
      <c r="AC4969">
        <f>IFERROR(_xlfn.XLOOKUP($B4969,enrollment!$A$2:$A$801,enrollment!$L$2:$L$801),"")</f>
        <v>37</v>
      </c>
      <c r="AD4969" t="str" cm="1">
        <f t="array" ref="AD4969">_xlfn.IFS(AC4969="","Unknown",AC4969&lt;18,"0-17",AC4969&lt;35,"18-34",AC4969&lt;50,"35-49",AC4969&lt;65,"50-64",TRUE,"65+")</f>
        <v>35-49</v>
      </c>
      <c r="AE4969">
        <f>IFERROR(_xlfn.XLOOKUP($B4969,enrollment!$A$2:$A$801,enrollment!$O$2:$O$801),"")</f>
        <v>8901234567</v>
      </c>
      <c r="AF4969">
        <f>IFERROR(_xlfn.XLOOKUP($AE4969,providers!$B$2:$B$11,providers!$Q$2:$Q$11),"")</f>
        <v>3.7</v>
      </c>
      <c r="AG4969" s="1">
        <f t="shared" si="77"/>
        <v>45292</v>
      </c>
    </row>
    <row r="4970" spans="1:33" x14ac:dyDescent="0.25">
      <c r="A4970" t="s">
        <v>5716</v>
      </c>
      <c r="B4970" t="s">
        <v>5693</v>
      </c>
      <c r="C4970">
        <v>3456789012</v>
      </c>
      <c r="D4970">
        <v>3456789012</v>
      </c>
      <c r="E4970" s="1">
        <v>45428</v>
      </c>
      <c r="F4970" s="1">
        <v>45428</v>
      </c>
      <c r="G4970" s="1">
        <v>45457</v>
      </c>
      <c r="H4970" t="s">
        <v>28</v>
      </c>
      <c r="I4970">
        <v>23</v>
      </c>
      <c r="J4970" t="s">
        <v>221</v>
      </c>
      <c r="K4970">
        <v>99284</v>
      </c>
      <c r="O4970">
        <v>1</v>
      </c>
      <c r="P4970">
        <v>2237.89</v>
      </c>
      <c r="Q4970">
        <v>1243.27</v>
      </c>
      <c r="R4970">
        <v>994.62</v>
      </c>
      <c r="S4970">
        <v>248.65</v>
      </c>
      <c r="T4970" t="s">
        <v>30</v>
      </c>
      <c r="X4970" t="s">
        <v>31</v>
      </c>
      <c r="Y4970" t="s">
        <v>32</v>
      </c>
      <c r="Z4970" t="s">
        <v>45</v>
      </c>
      <c r="AA4970" t="str">
        <f>IFERROR(_xlfn.XLOOKUP($J4970,avoidable_ed_reference!$A$2:$A$13,avoidable_ed_reference!$C$2:$C$13),"Not Classified")</f>
        <v>Avoidable</v>
      </c>
      <c r="AB4970" t="str">
        <f>IFERROR(_xlfn.XLOOKUP($B4970,enrollment!$A$2:$A$801,enrollment!$I$2:$I$801),"")</f>
        <v>GA</v>
      </c>
      <c r="AC4970">
        <f>IFERROR(_xlfn.XLOOKUP($B4970,enrollment!$A$2:$A$801,enrollment!$L$2:$L$801),"")</f>
        <v>37</v>
      </c>
      <c r="AD4970" t="str" cm="1">
        <f t="array" ref="AD4970">_xlfn.IFS(AC4970="","Unknown",AC4970&lt;18,"0-17",AC4970&lt;35,"18-34",AC4970&lt;50,"35-49",AC4970&lt;65,"50-64",TRUE,"65+")</f>
        <v>35-49</v>
      </c>
      <c r="AE4970">
        <f>IFERROR(_xlfn.XLOOKUP($B4970,enrollment!$A$2:$A$801,enrollment!$O$2:$O$801),"")</f>
        <v>8901234567</v>
      </c>
      <c r="AF4970">
        <f>IFERROR(_xlfn.XLOOKUP($AE4970,providers!$B$2:$B$11,providers!$Q$2:$Q$11),"")</f>
        <v>3.7</v>
      </c>
      <c r="AG4970" s="1">
        <f t="shared" si="77"/>
        <v>45413</v>
      </c>
    </row>
    <row r="4971" spans="1:33" x14ac:dyDescent="0.25">
      <c r="A4971" t="s">
        <v>5717</v>
      </c>
      <c r="B4971" t="s">
        <v>5718</v>
      </c>
      <c r="C4971">
        <v>3456789012</v>
      </c>
      <c r="D4971">
        <v>3456789012</v>
      </c>
      <c r="E4971" s="1">
        <v>45414</v>
      </c>
      <c r="F4971" s="1">
        <v>45414</v>
      </c>
      <c r="G4971" s="1">
        <v>45449</v>
      </c>
      <c r="H4971" t="s">
        <v>28</v>
      </c>
      <c r="I4971">
        <v>11</v>
      </c>
      <c r="J4971" t="s">
        <v>47</v>
      </c>
      <c r="K4971">
        <v>99213</v>
      </c>
      <c r="O4971">
        <v>1</v>
      </c>
      <c r="P4971">
        <v>219.89</v>
      </c>
      <c r="Q4971">
        <v>162.88</v>
      </c>
      <c r="R4971">
        <v>130.30000000000001</v>
      </c>
      <c r="S4971">
        <v>32.58</v>
      </c>
      <c r="T4971" t="s">
        <v>30</v>
      </c>
      <c r="X4971" t="s">
        <v>31</v>
      </c>
      <c r="Y4971" t="s">
        <v>32</v>
      </c>
      <c r="Z4971" t="s">
        <v>39</v>
      </c>
      <c r="AA4971" t="str">
        <f>IFERROR(_xlfn.XLOOKUP($J4971,avoidable_ed_reference!$A$2:$A$13,avoidable_ed_reference!$C$2:$C$13),"Not Classified")</f>
        <v>Not Classified</v>
      </c>
      <c r="AB4971" t="str">
        <f>IFERROR(_xlfn.XLOOKUP($B4971,enrollment!$A$2:$A$801,enrollment!$I$2:$I$801),"")</f>
        <v>KY</v>
      </c>
      <c r="AC4971">
        <f>IFERROR(_xlfn.XLOOKUP($B4971,enrollment!$A$2:$A$801,enrollment!$L$2:$L$801),"")</f>
        <v>56</v>
      </c>
      <c r="AD4971" t="str" cm="1">
        <f t="array" ref="AD4971">_xlfn.IFS(AC4971="","Unknown",AC4971&lt;18,"0-17",AC4971&lt;35,"18-34",AC4971&lt;50,"35-49",AC4971&lt;65,"50-64",TRUE,"65+")</f>
        <v>50-64</v>
      </c>
      <c r="AE4971">
        <f>IFERROR(_xlfn.XLOOKUP($B4971,enrollment!$A$2:$A$801,enrollment!$O$2:$O$801),"")</f>
        <v>3456789012</v>
      </c>
      <c r="AF4971">
        <f>IFERROR(_xlfn.XLOOKUP($AE4971,providers!$B$2:$B$11,providers!$Q$2:$Q$11),"")</f>
        <v>4</v>
      </c>
      <c r="AG4971" s="1">
        <f t="shared" si="77"/>
        <v>45413</v>
      </c>
    </row>
    <row r="4972" spans="1:33" x14ac:dyDescent="0.25">
      <c r="A4972" t="s">
        <v>5719</v>
      </c>
      <c r="B4972" t="s">
        <v>5718</v>
      </c>
      <c r="C4972">
        <v>6789012345</v>
      </c>
      <c r="D4972">
        <v>6789012345</v>
      </c>
      <c r="E4972" s="1">
        <v>45438</v>
      </c>
      <c r="F4972" s="1">
        <v>45438</v>
      </c>
      <c r="G4972" s="1">
        <v>45454</v>
      </c>
      <c r="H4972" t="s">
        <v>59</v>
      </c>
      <c r="J4972" t="s">
        <v>99</v>
      </c>
      <c r="L4972" s="2" t="s">
        <v>61</v>
      </c>
      <c r="M4972" t="s">
        <v>62</v>
      </c>
      <c r="N4972" t="s">
        <v>63</v>
      </c>
      <c r="O4972">
        <v>1</v>
      </c>
      <c r="P4972">
        <v>1196.33</v>
      </c>
      <c r="Q4972">
        <v>1087.57</v>
      </c>
      <c r="R4972">
        <v>870.06</v>
      </c>
      <c r="S4972">
        <v>217.51</v>
      </c>
      <c r="T4972" t="s">
        <v>30</v>
      </c>
      <c r="X4972" t="s">
        <v>31</v>
      </c>
      <c r="Y4972" t="s">
        <v>32</v>
      </c>
      <c r="Z4972" t="s">
        <v>64</v>
      </c>
      <c r="AA4972" t="str">
        <f>IFERROR(_xlfn.XLOOKUP($J4972,avoidable_ed_reference!$A$2:$A$13,avoidable_ed_reference!$C$2:$C$13),"Not Classified")</f>
        <v>Not Classified</v>
      </c>
      <c r="AB4972" t="str">
        <f>IFERROR(_xlfn.XLOOKUP($B4972,enrollment!$A$2:$A$801,enrollment!$I$2:$I$801),"")</f>
        <v>KY</v>
      </c>
      <c r="AC4972">
        <f>IFERROR(_xlfn.XLOOKUP($B4972,enrollment!$A$2:$A$801,enrollment!$L$2:$L$801),"")</f>
        <v>56</v>
      </c>
      <c r="AD4972" t="str" cm="1">
        <f t="array" ref="AD4972">_xlfn.IFS(AC4972="","Unknown",AC4972&lt;18,"0-17",AC4972&lt;35,"18-34",AC4972&lt;50,"35-49",AC4972&lt;65,"50-64",TRUE,"65+")</f>
        <v>50-64</v>
      </c>
      <c r="AE4972">
        <f>IFERROR(_xlfn.XLOOKUP($B4972,enrollment!$A$2:$A$801,enrollment!$O$2:$O$801),"")</f>
        <v>3456789012</v>
      </c>
      <c r="AF4972">
        <f>IFERROR(_xlfn.XLOOKUP($AE4972,providers!$B$2:$B$11,providers!$Q$2:$Q$11),"")</f>
        <v>4</v>
      </c>
      <c r="AG4972" s="1">
        <f t="shared" si="77"/>
        <v>45413</v>
      </c>
    </row>
    <row r="4973" spans="1:33" x14ac:dyDescent="0.25">
      <c r="A4973" t="s">
        <v>5720</v>
      </c>
      <c r="B4973" t="s">
        <v>5718</v>
      </c>
      <c r="C4973">
        <v>5678901234</v>
      </c>
      <c r="D4973">
        <v>5678901234</v>
      </c>
      <c r="E4973" s="1">
        <v>45559</v>
      </c>
      <c r="F4973" s="1">
        <v>45559</v>
      </c>
      <c r="G4973" s="1">
        <v>45573</v>
      </c>
      <c r="H4973" t="s">
        <v>28</v>
      </c>
      <c r="I4973">
        <v>20</v>
      </c>
      <c r="J4973" t="s">
        <v>35</v>
      </c>
      <c r="K4973">
        <v>99213</v>
      </c>
      <c r="O4973">
        <v>1</v>
      </c>
      <c r="P4973">
        <v>202.89</v>
      </c>
      <c r="Q4973">
        <v>156.07</v>
      </c>
      <c r="R4973">
        <v>124.86</v>
      </c>
      <c r="S4973">
        <v>31.21</v>
      </c>
      <c r="T4973" t="s">
        <v>30</v>
      </c>
      <c r="X4973" t="s">
        <v>31</v>
      </c>
      <c r="Y4973" t="s">
        <v>32</v>
      </c>
      <c r="Z4973" t="s">
        <v>36</v>
      </c>
      <c r="AA4973" t="str">
        <f>IFERROR(_xlfn.XLOOKUP($J4973,avoidable_ed_reference!$A$2:$A$13,avoidable_ed_reference!$C$2:$C$13),"Not Classified")</f>
        <v>Avoidable</v>
      </c>
      <c r="AB4973" t="str">
        <f>IFERROR(_xlfn.XLOOKUP($B4973,enrollment!$A$2:$A$801,enrollment!$I$2:$I$801),"")</f>
        <v>KY</v>
      </c>
      <c r="AC4973">
        <f>IFERROR(_xlfn.XLOOKUP($B4973,enrollment!$A$2:$A$801,enrollment!$L$2:$L$801),"")</f>
        <v>56</v>
      </c>
      <c r="AD4973" t="str" cm="1">
        <f t="array" ref="AD4973">_xlfn.IFS(AC4973="","Unknown",AC4973&lt;18,"0-17",AC4973&lt;35,"18-34",AC4973&lt;50,"35-49",AC4973&lt;65,"50-64",TRUE,"65+")</f>
        <v>50-64</v>
      </c>
      <c r="AE4973">
        <f>IFERROR(_xlfn.XLOOKUP($B4973,enrollment!$A$2:$A$801,enrollment!$O$2:$O$801),"")</f>
        <v>3456789012</v>
      </c>
      <c r="AF4973">
        <f>IFERROR(_xlfn.XLOOKUP($AE4973,providers!$B$2:$B$11,providers!$Q$2:$Q$11),"")</f>
        <v>4</v>
      </c>
      <c r="AG4973" s="1">
        <f t="shared" si="77"/>
        <v>45536</v>
      </c>
    </row>
    <row r="4974" spans="1:33" x14ac:dyDescent="0.25">
      <c r="A4974" t="s">
        <v>5721</v>
      </c>
      <c r="B4974" t="s">
        <v>5718</v>
      </c>
      <c r="C4974">
        <v>6789012345</v>
      </c>
      <c r="D4974">
        <v>6789012345</v>
      </c>
      <c r="E4974" s="1">
        <v>45415</v>
      </c>
      <c r="F4974" s="1">
        <v>45415</v>
      </c>
      <c r="G4974" s="1">
        <v>45440</v>
      </c>
      <c r="H4974" t="s">
        <v>28</v>
      </c>
      <c r="I4974">
        <v>22</v>
      </c>
      <c r="J4974" t="s">
        <v>29</v>
      </c>
      <c r="K4974">
        <v>90837</v>
      </c>
      <c r="O4974">
        <v>1</v>
      </c>
      <c r="P4974">
        <v>255.45</v>
      </c>
      <c r="Q4974">
        <v>189.22</v>
      </c>
      <c r="R4974">
        <v>151.38</v>
      </c>
      <c r="S4974">
        <v>37.840000000000003</v>
      </c>
      <c r="T4974" t="s">
        <v>30</v>
      </c>
      <c r="X4974" t="s">
        <v>31</v>
      </c>
      <c r="Y4974" t="s">
        <v>32</v>
      </c>
      <c r="Z4974" t="s">
        <v>33</v>
      </c>
      <c r="AA4974" t="str">
        <f>IFERROR(_xlfn.XLOOKUP($J4974,avoidable_ed_reference!$A$2:$A$13,avoidable_ed_reference!$C$2:$C$13),"Not Classified")</f>
        <v>Potentially Avoidable</v>
      </c>
      <c r="AB4974" t="str">
        <f>IFERROR(_xlfn.XLOOKUP($B4974,enrollment!$A$2:$A$801,enrollment!$I$2:$I$801),"")</f>
        <v>KY</v>
      </c>
      <c r="AC4974">
        <f>IFERROR(_xlfn.XLOOKUP($B4974,enrollment!$A$2:$A$801,enrollment!$L$2:$L$801),"")</f>
        <v>56</v>
      </c>
      <c r="AD4974" t="str" cm="1">
        <f t="array" ref="AD4974">_xlfn.IFS(AC4974="","Unknown",AC4974&lt;18,"0-17",AC4974&lt;35,"18-34",AC4974&lt;50,"35-49",AC4974&lt;65,"50-64",TRUE,"65+")</f>
        <v>50-64</v>
      </c>
      <c r="AE4974">
        <f>IFERROR(_xlfn.XLOOKUP($B4974,enrollment!$A$2:$A$801,enrollment!$O$2:$O$801),"")</f>
        <v>3456789012</v>
      </c>
      <c r="AF4974">
        <f>IFERROR(_xlfn.XLOOKUP($AE4974,providers!$B$2:$B$11,providers!$Q$2:$Q$11),"")</f>
        <v>4</v>
      </c>
      <c r="AG4974" s="1">
        <f t="shared" si="77"/>
        <v>45413</v>
      </c>
    </row>
    <row r="4975" spans="1:33" x14ac:dyDescent="0.25">
      <c r="A4975" t="s">
        <v>5722</v>
      </c>
      <c r="B4975" t="s">
        <v>5718</v>
      </c>
      <c r="C4975">
        <v>3456789012</v>
      </c>
      <c r="D4975">
        <v>3456789012</v>
      </c>
      <c r="E4975" s="1">
        <v>45350</v>
      </c>
      <c r="F4975" s="1">
        <v>45350</v>
      </c>
      <c r="G4975" s="1">
        <v>45376</v>
      </c>
      <c r="H4975" t="s">
        <v>28</v>
      </c>
      <c r="I4975">
        <v>22</v>
      </c>
      <c r="J4975" t="s">
        <v>29</v>
      </c>
      <c r="K4975">
        <v>90837</v>
      </c>
      <c r="O4975">
        <v>1</v>
      </c>
      <c r="P4975">
        <v>202.53</v>
      </c>
      <c r="Q4975">
        <v>150.02000000000001</v>
      </c>
      <c r="R4975">
        <v>120.02</v>
      </c>
      <c r="S4975">
        <v>30</v>
      </c>
      <c r="T4975" t="s">
        <v>30</v>
      </c>
      <c r="X4975" t="s">
        <v>31</v>
      </c>
      <c r="Y4975" t="s">
        <v>32</v>
      </c>
      <c r="Z4975" t="s">
        <v>33</v>
      </c>
      <c r="AA4975" t="str">
        <f>IFERROR(_xlfn.XLOOKUP($J4975,avoidable_ed_reference!$A$2:$A$13,avoidable_ed_reference!$C$2:$C$13),"Not Classified")</f>
        <v>Potentially Avoidable</v>
      </c>
      <c r="AB4975" t="str">
        <f>IFERROR(_xlfn.XLOOKUP($B4975,enrollment!$A$2:$A$801,enrollment!$I$2:$I$801),"")</f>
        <v>KY</v>
      </c>
      <c r="AC4975">
        <f>IFERROR(_xlfn.XLOOKUP($B4975,enrollment!$A$2:$A$801,enrollment!$L$2:$L$801),"")</f>
        <v>56</v>
      </c>
      <c r="AD4975" t="str" cm="1">
        <f t="array" ref="AD4975">_xlfn.IFS(AC4975="","Unknown",AC4975&lt;18,"0-17",AC4975&lt;35,"18-34",AC4975&lt;50,"35-49",AC4975&lt;65,"50-64",TRUE,"65+")</f>
        <v>50-64</v>
      </c>
      <c r="AE4975">
        <f>IFERROR(_xlfn.XLOOKUP($B4975,enrollment!$A$2:$A$801,enrollment!$O$2:$O$801),"")</f>
        <v>3456789012</v>
      </c>
      <c r="AF4975">
        <f>IFERROR(_xlfn.XLOOKUP($AE4975,providers!$B$2:$B$11,providers!$Q$2:$Q$11),"")</f>
        <v>4</v>
      </c>
      <c r="AG4975" s="1">
        <f t="shared" si="77"/>
        <v>45323</v>
      </c>
    </row>
    <row r="4976" spans="1:33" x14ac:dyDescent="0.25">
      <c r="A4976" t="s">
        <v>5723</v>
      </c>
      <c r="B4976" t="s">
        <v>5718</v>
      </c>
      <c r="C4976">
        <v>8901234567</v>
      </c>
      <c r="D4976">
        <v>8901234567</v>
      </c>
      <c r="E4976" s="1">
        <v>45571</v>
      </c>
      <c r="F4976" s="1">
        <v>45571</v>
      </c>
      <c r="G4976" s="1">
        <v>45601</v>
      </c>
      <c r="H4976" t="s">
        <v>28</v>
      </c>
      <c r="I4976">
        <v>23</v>
      </c>
      <c r="J4976" t="s">
        <v>77</v>
      </c>
      <c r="K4976">
        <v>99284</v>
      </c>
      <c r="O4976">
        <v>1</v>
      </c>
      <c r="P4976">
        <v>1847.65</v>
      </c>
      <c r="Q4976">
        <v>1026.47</v>
      </c>
      <c r="R4976">
        <v>821.18</v>
      </c>
      <c r="S4976">
        <v>205.29</v>
      </c>
      <c r="T4976" t="s">
        <v>30</v>
      </c>
      <c r="X4976" t="s">
        <v>31</v>
      </c>
      <c r="Y4976" t="s">
        <v>32</v>
      </c>
      <c r="Z4976" t="s">
        <v>45</v>
      </c>
      <c r="AA4976" t="str">
        <f>IFERROR(_xlfn.XLOOKUP($J4976,avoidable_ed_reference!$A$2:$A$13,avoidable_ed_reference!$C$2:$C$13),"Not Classified")</f>
        <v>Avoidable</v>
      </c>
      <c r="AB4976" t="str">
        <f>IFERROR(_xlfn.XLOOKUP($B4976,enrollment!$A$2:$A$801,enrollment!$I$2:$I$801),"")</f>
        <v>KY</v>
      </c>
      <c r="AC4976">
        <f>IFERROR(_xlfn.XLOOKUP($B4976,enrollment!$A$2:$A$801,enrollment!$L$2:$L$801),"")</f>
        <v>56</v>
      </c>
      <c r="AD4976" t="str" cm="1">
        <f t="array" ref="AD4976">_xlfn.IFS(AC4976="","Unknown",AC4976&lt;18,"0-17",AC4976&lt;35,"18-34",AC4976&lt;50,"35-49",AC4976&lt;65,"50-64",TRUE,"65+")</f>
        <v>50-64</v>
      </c>
      <c r="AE4976">
        <f>IFERROR(_xlfn.XLOOKUP($B4976,enrollment!$A$2:$A$801,enrollment!$O$2:$O$801),"")</f>
        <v>3456789012</v>
      </c>
      <c r="AF4976">
        <f>IFERROR(_xlfn.XLOOKUP($AE4976,providers!$B$2:$B$11,providers!$Q$2:$Q$11),"")</f>
        <v>4</v>
      </c>
      <c r="AG4976" s="1">
        <f t="shared" si="77"/>
        <v>45566</v>
      </c>
    </row>
    <row r="4977" spans="1:33" x14ac:dyDescent="0.25">
      <c r="A4977" t="s">
        <v>5724</v>
      </c>
      <c r="B4977" t="s">
        <v>5725</v>
      </c>
      <c r="C4977">
        <v>9012345678</v>
      </c>
      <c r="D4977">
        <v>9012345678</v>
      </c>
      <c r="E4977" s="1">
        <v>45552</v>
      </c>
      <c r="F4977" s="1">
        <v>45552</v>
      </c>
      <c r="G4977" s="1">
        <v>45572</v>
      </c>
      <c r="H4977" t="s">
        <v>67</v>
      </c>
      <c r="I4977">
        <v>21</v>
      </c>
      <c r="J4977" t="s">
        <v>99</v>
      </c>
      <c r="K4977">
        <v>99223</v>
      </c>
      <c r="O4977">
        <v>1</v>
      </c>
      <c r="P4977">
        <v>29139.43</v>
      </c>
      <c r="Q4977">
        <v>18799.63</v>
      </c>
      <c r="R4977">
        <v>15039.7</v>
      </c>
      <c r="S4977">
        <v>3759.93</v>
      </c>
      <c r="T4977" t="s">
        <v>30</v>
      </c>
      <c r="V4977">
        <v>1</v>
      </c>
      <c r="W4977" s="2" t="s">
        <v>68</v>
      </c>
      <c r="X4977" t="s">
        <v>43</v>
      </c>
      <c r="Y4977" t="s">
        <v>44</v>
      </c>
      <c r="Z4977" t="s">
        <v>69</v>
      </c>
      <c r="AA4977" t="str">
        <f>IFERROR(_xlfn.XLOOKUP($J4977,avoidable_ed_reference!$A$2:$A$13,avoidable_ed_reference!$C$2:$C$13),"Not Classified")</f>
        <v>Not Classified</v>
      </c>
      <c r="AB4977" t="str">
        <f>IFERROR(_xlfn.XLOOKUP($B4977,enrollment!$A$2:$A$801,enrollment!$I$2:$I$801),"")</f>
        <v>OH</v>
      </c>
      <c r="AC4977">
        <f>IFERROR(_xlfn.XLOOKUP($B4977,enrollment!$A$2:$A$801,enrollment!$L$2:$L$801),"")</f>
        <v>69</v>
      </c>
      <c r="AD4977" t="str" cm="1">
        <f t="array" ref="AD4977">_xlfn.IFS(AC4977="","Unknown",AC4977&lt;18,"0-17",AC4977&lt;35,"18-34",AC4977&lt;50,"35-49",AC4977&lt;65,"50-64",TRUE,"65+")</f>
        <v>65+</v>
      </c>
      <c r="AE4977">
        <f>IFERROR(_xlfn.XLOOKUP($B4977,enrollment!$A$2:$A$801,enrollment!$O$2:$O$801),"")</f>
        <v>6789012345</v>
      </c>
      <c r="AF4977">
        <f>IFERROR(_xlfn.XLOOKUP($AE4977,providers!$B$2:$B$11,providers!$Q$2:$Q$11),"")</f>
        <v>4.0999999999999996</v>
      </c>
      <c r="AG4977" s="1">
        <f t="shared" si="77"/>
        <v>45536</v>
      </c>
    </row>
    <row r="4978" spans="1:33" x14ac:dyDescent="0.25">
      <c r="A4978" t="s">
        <v>5726</v>
      </c>
      <c r="B4978" t="s">
        <v>5725</v>
      </c>
      <c r="C4978">
        <v>5678901234</v>
      </c>
      <c r="D4978">
        <v>5678901234</v>
      </c>
      <c r="E4978" s="1">
        <v>45296</v>
      </c>
      <c r="F4978" s="1">
        <v>45296</v>
      </c>
      <c r="G4978" s="1">
        <v>45325</v>
      </c>
      <c r="H4978" t="s">
        <v>28</v>
      </c>
      <c r="I4978">
        <v>20</v>
      </c>
      <c r="J4978" t="s">
        <v>35</v>
      </c>
      <c r="K4978">
        <v>99213</v>
      </c>
      <c r="O4978">
        <v>1</v>
      </c>
      <c r="P4978">
        <v>171.18</v>
      </c>
      <c r="Q4978">
        <v>131.68</v>
      </c>
      <c r="R4978">
        <v>105.34</v>
      </c>
      <c r="S4978">
        <v>26.34</v>
      </c>
      <c r="T4978" t="s">
        <v>30</v>
      </c>
      <c r="X4978" t="s">
        <v>43</v>
      </c>
      <c r="Y4978" t="s">
        <v>44</v>
      </c>
      <c r="Z4978" t="s">
        <v>36</v>
      </c>
      <c r="AA4978" t="str">
        <f>IFERROR(_xlfn.XLOOKUP($J4978,avoidable_ed_reference!$A$2:$A$13,avoidable_ed_reference!$C$2:$C$13),"Not Classified")</f>
        <v>Avoidable</v>
      </c>
      <c r="AB4978" t="str">
        <f>IFERROR(_xlfn.XLOOKUP($B4978,enrollment!$A$2:$A$801,enrollment!$I$2:$I$801),"")</f>
        <v>OH</v>
      </c>
      <c r="AC4978">
        <f>IFERROR(_xlfn.XLOOKUP($B4978,enrollment!$A$2:$A$801,enrollment!$L$2:$L$801),"")</f>
        <v>69</v>
      </c>
      <c r="AD4978" t="str" cm="1">
        <f t="array" ref="AD4978">_xlfn.IFS(AC4978="","Unknown",AC4978&lt;18,"0-17",AC4978&lt;35,"18-34",AC4978&lt;50,"35-49",AC4978&lt;65,"50-64",TRUE,"65+")</f>
        <v>65+</v>
      </c>
      <c r="AE4978">
        <f>IFERROR(_xlfn.XLOOKUP($B4978,enrollment!$A$2:$A$801,enrollment!$O$2:$O$801),"")</f>
        <v>6789012345</v>
      </c>
      <c r="AF4978">
        <f>IFERROR(_xlfn.XLOOKUP($AE4978,providers!$B$2:$B$11,providers!$Q$2:$Q$11),"")</f>
        <v>4.0999999999999996</v>
      </c>
      <c r="AG4978" s="1">
        <f t="shared" si="77"/>
        <v>45292</v>
      </c>
    </row>
    <row r="4979" spans="1:33" x14ac:dyDescent="0.25">
      <c r="A4979" t="s">
        <v>5727</v>
      </c>
      <c r="B4979" t="s">
        <v>5725</v>
      </c>
      <c r="C4979">
        <v>6789012345</v>
      </c>
      <c r="D4979">
        <v>6789012345</v>
      </c>
      <c r="E4979" s="1">
        <v>45541</v>
      </c>
      <c r="F4979" s="1">
        <v>45541</v>
      </c>
      <c r="G4979" s="1">
        <v>45570</v>
      </c>
      <c r="H4979" t="s">
        <v>28</v>
      </c>
      <c r="I4979">
        <v>11</v>
      </c>
      <c r="J4979" t="s">
        <v>38</v>
      </c>
      <c r="K4979">
        <v>99213</v>
      </c>
      <c r="O4979">
        <v>1</v>
      </c>
      <c r="P4979">
        <v>187.26</v>
      </c>
      <c r="Q4979">
        <v>138.71</v>
      </c>
      <c r="R4979">
        <v>110.97</v>
      </c>
      <c r="S4979">
        <v>27.74</v>
      </c>
      <c r="T4979" t="s">
        <v>30</v>
      </c>
      <c r="X4979" t="s">
        <v>43</v>
      </c>
      <c r="Y4979" t="s">
        <v>44</v>
      </c>
      <c r="Z4979" t="s">
        <v>39</v>
      </c>
      <c r="AA4979" t="str">
        <f>IFERROR(_xlfn.XLOOKUP($J4979,avoidable_ed_reference!$A$2:$A$13,avoidable_ed_reference!$C$2:$C$13),"Not Classified")</f>
        <v>Not Classified</v>
      </c>
      <c r="AB4979" t="str">
        <f>IFERROR(_xlfn.XLOOKUP($B4979,enrollment!$A$2:$A$801,enrollment!$I$2:$I$801),"")</f>
        <v>OH</v>
      </c>
      <c r="AC4979">
        <f>IFERROR(_xlfn.XLOOKUP($B4979,enrollment!$A$2:$A$801,enrollment!$L$2:$L$801),"")</f>
        <v>69</v>
      </c>
      <c r="AD4979" t="str" cm="1">
        <f t="array" ref="AD4979">_xlfn.IFS(AC4979="","Unknown",AC4979&lt;18,"0-17",AC4979&lt;35,"18-34",AC4979&lt;50,"35-49",AC4979&lt;65,"50-64",TRUE,"65+")</f>
        <v>65+</v>
      </c>
      <c r="AE4979">
        <f>IFERROR(_xlfn.XLOOKUP($B4979,enrollment!$A$2:$A$801,enrollment!$O$2:$O$801),"")</f>
        <v>6789012345</v>
      </c>
      <c r="AF4979">
        <f>IFERROR(_xlfn.XLOOKUP($AE4979,providers!$B$2:$B$11,providers!$Q$2:$Q$11),"")</f>
        <v>4.0999999999999996</v>
      </c>
      <c r="AG4979" s="1">
        <f t="shared" si="77"/>
        <v>45536</v>
      </c>
    </row>
    <row r="4980" spans="1:33" x14ac:dyDescent="0.25">
      <c r="A4980" t="s">
        <v>5728</v>
      </c>
      <c r="B4980" t="s">
        <v>5725</v>
      </c>
      <c r="C4980">
        <v>7890123456</v>
      </c>
      <c r="D4980">
        <v>7890123456</v>
      </c>
      <c r="E4980" s="1">
        <v>45457</v>
      </c>
      <c r="F4980" s="1">
        <v>45457</v>
      </c>
      <c r="G4980" s="1">
        <v>45471</v>
      </c>
      <c r="H4980" t="s">
        <v>28</v>
      </c>
      <c r="I4980">
        <v>23</v>
      </c>
      <c r="J4980" t="s">
        <v>77</v>
      </c>
      <c r="K4980">
        <v>99284</v>
      </c>
      <c r="O4980">
        <v>1</v>
      </c>
      <c r="P4980">
        <v>1939.75</v>
      </c>
      <c r="Q4980">
        <v>1077.6400000000001</v>
      </c>
      <c r="R4980">
        <v>862.11</v>
      </c>
      <c r="S4980">
        <v>215.53</v>
      </c>
      <c r="T4980" t="s">
        <v>30</v>
      </c>
      <c r="X4980" t="s">
        <v>43</v>
      </c>
      <c r="Y4980" t="s">
        <v>44</v>
      </c>
      <c r="Z4980" t="s">
        <v>45</v>
      </c>
      <c r="AA4980" t="str">
        <f>IFERROR(_xlfn.XLOOKUP($J4980,avoidable_ed_reference!$A$2:$A$13,avoidable_ed_reference!$C$2:$C$13),"Not Classified")</f>
        <v>Avoidable</v>
      </c>
      <c r="AB4980" t="str">
        <f>IFERROR(_xlfn.XLOOKUP($B4980,enrollment!$A$2:$A$801,enrollment!$I$2:$I$801),"")</f>
        <v>OH</v>
      </c>
      <c r="AC4980">
        <f>IFERROR(_xlfn.XLOOKUP($B4980,enrollment!$A$2:$A$801,enrollment!$L$2:$L$801),"")</f>
        <v>69</v>
      </c>
      <c r="AD4980" t="str" cm="1">
        <f t="array" ref="AD4980">_xlfn.IFS(AC4980="","Unknown",AC4980&lt;18,"0-17",AC4980&lt;35,"18-34",AC4980&lt;50,"35-49",AC4980&lt;65,"50-64",TRUE,"65+")</f>
        <v>65+</v>
      </c>
      <c r="AE4980">
        <f>IFERROR(_xlfn.XLOOKUP($B4980,enrollment!$A$2:$A$801,enrollment!$O$2:$O$801),"")</f>
        <v>6789012345</v>
      </c>
      <c r="AF4980">
        <f>IFERROR(_xlfn.XLOOKUP($AE4980,providers!$B$2:$B$11,providers!$Q$2:$Q$11),"")</f>
        <v>4.0999999999999996</v>
      </c>
      <c r="AG4980" s="1">
        <f t="shared" si="77"/>
        <v>45444</v>
      </c>
    </row>
    <row r="4981" spans="1:33" x14ac:dyDescent="0.25">
      <c r="A4981" t="s">
        <v>5729</v>
      </c>
      <c r="B4981" t="s">
        <v>5725</v>
      </c>
      <c r="C4981">
        <v>6789012345</v>
      </c>
      <c r="D4981">
        <v>6789012345</v>
      </c>
      <c r="E4981" s="1">
        <v>45610</v>
      </c>
      <c r="F4981" s="1">
        <v>45610</v>
      </c>
      <c r="G4981" s="1">
        <v>45636</v>
      </c>
      <c r="H4981" t="s">
        <v>28</v>
      </c>
      <c r="I4981">
        <v>11</v>
      </c>
      <c r="J4981" t="s">
        <v>38</v>
      </c>
      <c r="K4981">
        <v>99213</v>
      </c>
      <c r="O4981">
        <v>1</v>
      </c>
      <c r="P4981">
        <v>171.15</v>
      </c>
      <c r="Q4981">
        <v>126.78</v>
      </c>
      <c r="R4981">
        <v>101.42</v>
      </c>
      <c r="S4981">
        <v>25.36</v>
      </c>
      <c r="T4981" t="s">
        <v>30</v>
      </c>
      <c r="X4981" t="s">
        <v>43</v>
      </c>
      <c r="Y4981" t="s">
        <v>44</v>
      </c>
      <c r="Z4981" t="s">
        <v>39</v>
      </c>
      <c r="AA4981" t="str">
        <f>IFERROR(_xlfn.XLOOKUP($J4981,avoidable_ed_reference!$A$2:$A$13,avoidable_ed_reference!$C$2:$C$13),"Not Classified")</f>
        <v>Not Classified</v>
      </c>
      <c r="AB4981" t="str">
        <f>IFERROR(_xlfn.XLOOKUP($B4981,enrollment!$A$2:$A$801,enrollment!$I$2:$I$801),"")</f>
        <v>OH</v>
      </c>
      <c r="AC4981">
        <f>IFERROR(_xlfn.XLOOKUP($B4981,enrollment!$A$2:$A$801,enrollment!$L$2:$L$801),"")</f>
        <v>69</v>
      </c>
      <c r="AD4981" t="str" cm="1">
        <f t="array" ref="AD4981">_xlfn.IFS(AC4981="","Unknown",AC4981&lt;18,"0-17",AC4981&lt;35,"18-34",AC4981&lt;50,"35-49",AC4981&lt;65,"50-64",TRUE,"65+")</f>
        <v>65+</v>
      </c>
      <c r="AE4981">
        <f>IFERROR(_xlfn.XLOOKUP($B4981,enrollment!$A$2:$A$801,enrollment!$O$2:$O$801),"")</f>
        <v>6789012345</v>
      </c>
      <c r="AF4981">
        <f>IFERROR(_xlfn.XLOOKUP($AE4981,providers!$B$2:$B$11,providers!$Q$2:$Q$11),"")</f>
        <v>4.0999999999999996</v>
      </c>
      <c r="AG4981" s="1">
        <f t="shared" si="77"/>
        <v>45597</v>
      </c>
    </row>
    <row r="4982" spans="1:33" x14ac:dyDescent="0.25">
      <c r="A4982" t="s">
        <v>5730</v>
      </c>
      <c r="B4982" t="s">
        <v>5725</v>
      </c>
      <c r="C4982">
        <v>5678901234</v>
      </c>
      <c r="D4982">
        <v>5678901234</v>
      </c>
      <c r="E4982" s="1">
        <v>45441</v>
      </c>
      <c r="F4982" s="1">
        <v>45441</v>
      </c>
      <c r="G4982" s="1">
        <v>45456</v>
      </c>
      <c r="H4982" t="s">
        <v>28</v>
      </c>
      <c r="I4982">
        <v>20</v>
      </c>
      <c r="J4982" t="s">
        <v>35</v>
      </c>
      <c r="K4982">
        <v>99213</v>
      </c>
      <c r="O4982">
        <v>1</v>
      </c>
      <c r="P4982">
        <v>164.31</v>
      </c>
      <c r="Q4982">
        <v>126.39</v>
      </c>
      <c r="R4982">
        <v>101.11</v>
      </c>
      <c r="S4982">
        <v>25.28</v>
      </c>
      <c r="T4982" t="s">
        <v>30</v>
      </c>
      <c r="X4982" t="s">
        <v>43</v>
      </c>
      <c r="Y4982" t="s">
        <v>44</v>
      </c>
      <c r="Z4982" t="s">
        <v>36</v>
      </c>
      <c r="AA4982" t="str">
        <f>IFERROR(_xlfn.XLOOKUP($J4982,avoidable_ed_reference!$A$2:$A$13,avoidable_ed_reference!$C$2:$C$13),"Not Classified")</f>
        <v>Avoidable</v>
      </c>
      <c r="AB4982" t="str">
        <f>IFERROR(_xlfn.XLOOKUP($B4982,enrollment!$A$2:$A$801,enrollment!$I$2:$I$801),"")</f>
        <v>OH</v>
      </c>
      <c r="AC4982">
        <f>IFERROR(_xlfn.XLOOKUP($B4982,enrollment!$A$2:$A$801,enrollment!$L$2:$L$801),"")</f>
        <v>69</v>
      </c>
      <c r="AD4982" t="str" cm="1">
        <f t="array" ref="AD4982">_xlfn.IFS(AC4982="","Unknown",AC4982&lt;18,"0-17",AC4982&lt;35,"18-34",AC4982&lt;50,"35-49",AC4982&lt;65,"50-64",TRUE,"65+")</f>
        <v>65+</v>
      </c>
      <c r="AE4982">
        <f>IFERROR(_xlfn.XLOOKUP($B4982,enrollment!$A$2:$A$801,enrollment!$O$2:$O$801),"")</f>
        <v>6789012345</v>
      </c>
      <c r="AF4982">
        <f>IFERROR(_xlfn.XLOOKUP($AE4982,providers!$B$2:$B$11,providers!$Q$2:$Q$11),"")</f>
        <v>4.0999999999999996</v>
      </c>
      <c r="AG4982" s="1">
        <f t="shared" si="77"/>
        <v>45413</v>
      </c>
    </row>
    <row r="4983" spans="1:33" x14ac:dyDescent="0.25">
      <c r="A4983" t="s">
        <v>5731</v>
      </c>
      <c r="B4983" t="s">
        <v>5732</v>
      </c>
      <c r="C4983">
        <v>3456789012</v>
      </c>
      <c r="D4983">
        <v>3456789012</v>
      </c>
      <c r="E4983" s="1">
        <v>45465</v>
      </c>
      <c r="F4983" s="1">
        <v>45465</v>
      </c>
      <c r="G4983" s="1">
        <v>45494</v>
      </c>
      <c r="H4983" t="s">
        <v>28</v>
      </c>
      <c r="I4983">
        <v>11</v>
      </c>
      <c r="J4983" t="s">
        <v>47</v>
      </c>
      <c r="K4983">
        <v>99213</v>
      </c>
      <c r="O4983">
        <v>1</v>
      </c>
      <c r="P4983">
        <v>163.38</v>
      </c>
      <c r="Q4983">
        <v>121.02</v>
      </c>
      <c r="R4983">
        <v>96.82</v>
      </c>
      <c r="S4983">
        <v>24.2</v>
      </c>
      <c r="T4983" t="s">
        <v>30</v>
      </c>
      <c r="X4983" t="s">
        <v>31</v>
      </c>
      <c r="Y4983" t="s">
        <v>32</v>
      </c>
      <c r="Z4983" t="s">
        <v>39</v>
      </c>
      <c r="AA4983" t="str">
        <f>IFERROR(_xlfn.XLOOKUP($J4983,avoidable_ed_reference!$A$2:$A$13,avoidable_ed_reference!$C$2:$C$13),"Not Classified")</f>
        <v>Not Classified</v>
      </c>
      <c r="AB4983" t="str">
        <f>IFERROR(_xlfn.XLOOKUP($B4983,enrollment!$A$2:$A$801,enrollment!$I$2:$I$801),"")</f>
        <v>KY</v>
      </c>
      <c r="AC4983">
        <f>IFERROR(_xlfn.XLOOKUP($B4983,enrollment!$A$2:$A$801,enrollment!$L$2:$L$801),"")</f>
        <v>53</v>
      </c>
      <c r="AD4983" t="str" cm="1">
        <f t="array" ref="AD4983">_xlfn.IFS(AC4983="","Unknown",AC4983&lt;18,"0-17",AC4983&lt;35,"18-34",AC4983&lt;50,"35-49",AC4983&lt;65,"50-64",TRUE,"65+")</f>
        <v>50-64</v>
      </c>
      <c r="AE4983">
        <f>IFERROR(_xlfn.XLOOKUP($B4983,enrollment!$A$2:$A$801,enrollment!$O$2:$O$801),"")</f>
        <v>3456789012</v>
      </c>
      <c r="AF4983">
        <f>IFERROR(_xlfn.XLOOKUP($AE4983,providers!$B$2:$B$11,providers!$Q$2:$Q$11),"")</f>
        <v>4</v>
      </c>
      <c r="AG4983" s="1">
        <f t="shared" si="77"/>
        <v>45444</v>
      </c>
    </row>
    <row r="4984" spans="1:33" x14ac:dyDescent="0.25">
      <c r="A4984" t="s">
        <v>5733</v>
      </c>
      <c r="B4984" t="s">
        <v>5732</v>
      </c>
      <c r="C4984">
        <v>7890123456</v>
      </c>
      <c r="D4984">
        <v>7890123456</v>
      </c>
      <c r="E4984" s="1">
        <v>45639</v>
      </c>
      <c r="F4984" s="1">
        <v>45639</v>
      </c>
      <c r="G4984" s="1">
        <v>45654</v>
      </c>
      <c r="H4984" t="s">
        <v>28</v>
      </c>
      <c r="I4984">
        <v>23</v>
      </c>
      <c r="J4984" t="s">
        <v>55</v>
      </c>
      <c r="K4984">
        <v>99284</v>
      </c>
      <c r="O4984">
        <v>1</v>
      </c>
      <c r="P4984">
        <v>1816.45</v>
      </c>
      <c r="Q4984">
        <v>1009.14</v>
      </c>
      <c r="R4984">
        <v>807.31</v>
      </c>
      <c r="S4984">
        <v>201.83</v>
      </c>
      <c r="T4984" t="s">
        <v>30</v>
      </c>
      <c r="X4984" t="s">
        <v>31</v>
      </c>
      <c r="Y4984" t="s">
        <v>32</v>
      </c>
      <c r="Z4984" t="s">
        <v>45</v>
      </c>
      <c r="AA4984" t="str">
        <f>IFERROR(_xlfn.XLOOKUP($J4984,avoidable_ed_reference!$A$2:$A$13,avoidable_ed_reference!$C$2:$C$13),"Not Classified")</f>
        <v>Potentially Avoidable</v>
      </c>
      <c r="AB4984" t="str">
        <f>IFERROR(_xlfn.XLOOKUP($B4984,enrollment!$A$2:$A$801,enrollment!$I$2:$I$801),"")</f>
        <v>KY</v>
      </c>
      <c r="AC4984">
        <f>IFERROR(_xlfn.XLOOKUP($B4984,enrollment!$A$2:$A$801,enrollment!$L$2:$L$801),"")</f>
        <v>53</v>
      </c>
      <c r="AD4984" t="str" cm="1">
        <f t="array" ref="AD4984">_xlfn.IFS(AC4984="","Unknown",AC4984&lt;18,"0-17",AC4984&lt;35,"18-34",AC4984&lt;50,"35-49",AC4984&lt;65,"50-64",TRUE,"65+")</f>
        <v>50-64</v>
      </c>
      <c r="AE4984">
        <f>IFERROR(_xlfn.XLOOKUP($B4984,enrollment!$A$2:$A$801,enrollment!$O$2:$O$801),"")</f>
        <v>3456789012</v>
      </c>
      <c r="AF4984">
        <f>IFERROR(_xlfn.XLOOKUP($AE4984,providers!$B$2:$B$11,providers!$Q$2:$Q$11),"")</f>
        <v>4</v>
      </c>
      <c r="AG4984" s="1">
        <f t="shared" si="77"/>
        <v>45627</v>
      </c>
    </row>
    <row r="4985" spans="1:33" x14ac:dyDescent="0.25">
      <c r="A4985" t="s">
        <v>5734</v>
      </c>
      <c r="B4985" t="s">
        <v>5732</v>
      </c>
      <c r="C4985">
        <v>2345678901</v>
      </c>
      <c r="D4985">
        <v>2345678901</v>
      </c>
      <c r="E4985" s="1">
        <v>45322</v>
      </c>
      <c r="F4985" s="1">
        <v>45322</v>
      </c>
      <c r="G4985" s="1">
        <v>45341</v>
      </c>
      <c r="H4985" t="s">
        <v>28</v>
      </c>
      <c r="I4985">
        <v>23</v>
      </c>
      <c r="J4985" t="s">
        <v>221</v>
      </c>
      <c r="K4985">
        <v>99284</v>
      </c>
      <c r="O4985">
        <v>1</v>
      </c>
      <c r="P4985">
        <v>2445.44</v>
      </c>
      <c r="Q4985">
        <v>1358.58</v>
      </c>
      <c r="R4985">
        <v>1086.8599999999999</v>
      </c>
      <c r="S4985">
        <v>271.72000000000003</v>
      </c>
      <c r="T4985" t="s">
        <v>30</v>
      </c>
      <c r="X4985" t="s">
        <v>31</v>
      </c>
      <c r="Y4985" t="s">
        <v>32</v>
      </c>
      <c r="Z4985" t="s">
        <v>45</v>
      </c>
      <c r="AA4985" t="str">
        <f>IFERROR(_xlfn.XLOOKUP($J4985,avoidable_ed_reference!$A$2:$A$13,avoidable_ed_reference!$C$2:$C$13),"Not Classified")</f>
        <v>Avoidable</v>
      </c>
      <c r="AB4985" t="str">
        <f>IFERROR(_xlfn.XLOOKUP($B4985,enrollment!$A$2:$A$801,enrollment!$I$2:$I$801),"")</f>
        <v>KY</v>
      </c>
      <c r="AC4985">
        <f>IFERROR(_xlfn.XLOOKUP($B4985,enrollment!$A$2:$A$801,enrollment!$L$2:$L$801),"")</f>
        <v>53</v>
      </c>
      <c r="AD4985" t="str" cm="1">
        <f t="array" ref="AD4985">_xlfn.IFS(AC4985="","Unknown",AC4985&lt;18,"0-17",AC4985&lt;35,"18-34",AC4985&lt;50,"35-49",AC4985&lt;65,"50-64",TRUE,"65+")</f>
        <v>50-64</v>
      </c>
      <c r="AE4985">
        <f>IFERROR(_xlfn.XLOOKUP($B4985,enrollment!$A$2:$A$801,enrollment!$O$2:$O$801),"")</f>
        <v>3456789012</v>
      </c>
      <c r="AF4985">
        <f>IFERROR(_xlfn.XLOOKUP($AE4985,providers!$B$2:$B$11,providers!$Q$2:$Q$11),"")</f>
        <v>4</v>
      </c>
      <c r="AG4985" s="1">
        <f t="shared" si="77"/>
        <v>45292</v>
      </c>
    </row>
    <row r="4986" spans="1:33" x14ac:dyDescent="0.25">
      <c r="A4986" t="s">
        <v>5735</v>
      </c>
      <c r="B4986" t="s">
        <v>5732</v>
      </c>
      <c r="C4986">
        <v>9012345678</v>
      </c>
      <c r="D4986">
        <v>9012345678</v>
      </c>
      <c r="E4986" s="1">
        <v>45316</v>
      </c>
      <c r="F4986" s="1">
        <v>45316</v>
      </c>
      <c r="G4986" s="1">
        <v>45337</v>
      </c>
      <c r="H4986" t="s">
        <v>67</v>
      </c>
      <c r="I4986">
        <v>21</v>
      </c>
      <c r="J4986" t="s">
        <v>42</v>
      </c>
      <c r="K4986">
        <v>99223</v>
      </c>
      <c r="O4986">
        <v>1</v>
      </c>
      <c r="P4986">
        <v>31253.07</v>
      </c>
      <c r="Q4986">
        <v>20163.27</v>
      </c>
      <c r="R4986">
        <v>16130.62</v>
      </c>
      <c r="S4986">
        <v>4032.65</v>
      </c>
      <c r="T4986" t="s">
        <v>30</v>
      </c>
      <c r="V4986">
        <v>1</v>
      </c>
      <c r="W4986" s="2" t="s">
        <v>68</v>
      </c>
      <c r="X4986" t="s">
        <v>31</v>
      </c>
      <c r="Y4986" t="s">
        <v>32</v>
      </c>
      <c r="Z4986" t="s">
        <v>69</v>
      </c>
      <c r="AA4986" t="str">
        <f>IFERROR(_xlfn.XLOOKUP($J4986,avoidable_ed_reference!$A$2:$A$13,avoidable_ed_reference!$C$2:$C$13),"Not Classified")</f>
        <v>Non-Avoidable</v>
      </c>
      <c r="AB4986" t="str">
        <f>IFERROR(_xlfn.XLOOKUP($B4986,enrollment!$A$2:$A$801,enrollment!$I$2:$I$801),"")</f>
        <v>KY</v>
      </c>
      <c r="AC4986">
        <f>IFERROR(_xlfn.XLOOKUP($B4986,enrollment!$A$2:$A$801,enrollment!$L$2:$L$801),"")</f>
        <v>53</v>
      </c>
      <c r="AD4986" t="str" cm="1">
        <f t="array" ref="AD4986">_xlfn.IFS(AC4986="","Unknown",AC4986&lt;18,"0-17",AC4986&lt;35,"18-34",AC4986&lt;50,"35-49",AC4986&lt;65,"50-64",TRUE,"65+")</f>
        <v>50-64</v>
      </c>
      <c r="AE4986">
        <f>IFERROR(_xlfn.XLOOKUP($B4986,enrollment!$A$2:$A$801,enrollment!$O$2:$O$801),"")</f>
        <v>3456789012</v>
      </c>
      <c r="AF4986">
        <f>IFERROR(_xlfn.XLOOKUP($AE4986,providers!$B$2:$B$11,providers!$Q$2:$Q$11),"")</f>
        <v>4</v>
      </c>
      <c r="AG4986" s="1">
        <f t="shared" si="77"/>
        <v>45292</v>
      </c>
    </row>
    <row r="4987" spans="1:33" x14ac:dyDescent="0.25">
      <c r="A4987" t="s">
        <v>5736</v>
      </c>
      <c r="B4987" t="s">
        <v>5732</v>
      </c>
      <c r="C4987">
        <v>8901234567</v>
      </c>
      <c r="D4987">
        <v>8901234567</v>
      </c>
      <c r="E4987" s="1">
        <v>45451</v>
      </c>
      <c r="F4987" s="1">
        <v>45451</v>
      </c>
      <c r="G4987" s="1">
        <v>45468</v>
      </c>
      <c r="H4987" t="s">
        <v>59</v>
      </c>
      <c r="J4987" t="s">
        <v>99</v>
      </c>
      <c r="L4987" s="2" t="s">
        <v>82</v>
      </c>
      <c r="M4987" t="s">
        <v>83</v>
      </c>
      <c r="N4987" t="s">
        <v>84</v>
      </c>
      <c r="O4987">
        <v>1</v>
      </c>
      <c r="P4987">
        <v>953.93</v>
      </c>
      <c r="Q4987">
        <v>867.21</v>
      </c>
      <c r="R4987">
        <v>693.77</v>
      </c>
      <c r="S4987">
        <v>173.44</v>
      </c>
      <c r="T4987" t="s">
        <v>30</v>
      </c>
      <c r="X4987" t="s">
        <v>31</v>
      </c>
      <c r="Y4987" t="s">
        <v>32</v>
      </c>
      <c r="Z4987" t="s">
        <v>64</v>
      </c>
      <c r="AA4987" t="str">
        <f>IFERROR(_xlfn.XLOOKUP($J4987,avoidable_ed_reference!$A$2:$A$13,avoidable_ed_reference!$C$2:$C$13),"Not Classified")</f>
        <v>Not Classified</v>
      </c>
      <c r="AB4987" t="str">
        <f>IFERROR(_xlfn.XLOOKUP($B4987,enrollment!$A$2:$A$801,enrollment!$I$2:$I$801),"")</f>
        <v>KY</v>
      </c>
      <c r="AC4987">
        <f>IFERROR(_xlfn.XLOOKUP($B4987,enrollment!$A$2:$A$801,enrollment!$L$2:$L$801),"")</f>
        <v>53</v>
      </c>
      <c r="AD4987" t="str" cm="1">
        <f t="array" ref="AD4987">_xlfn.IFS(AC4987="","Unknown",AC4987&lt;18,"0-17",AC4987&lt;35,"18-34",AC4987&lt;50,"35-49",AC4987&lt;65,"50-64",TRUE,"65+")</f>
        <v>50-64</v>
      </c>
      <c r="AE4987">
        <f>IFERROR(_xlfn.XLOOKUP($B4987,enrollment!$A$2:$A$801,enrollment!$O$2:$O$801),"")</f>
        <v>3456789012</v>
      </c>
      <c r="AF4987">
        <f>IFERROR(_xlfn.XLOOKUP($AE4987,providers!$B$2:$B$11,providers!$Q$2:$Q$11),"")</f>
        <v>4</v>
      </c>
      <c r="AG4987" s="1">
        <f t="shared" si="77"/>
        <v>45444</v>
      </c>
    </row>
    <row r="4988" spans="1:33" x14ac:dyDescent="0.25">
      <c r="A4988" t="s">
        <v>5737</v>
      </c>
      <c r="B4988" t="s">
        <v>5732</v>
      </c>
      <c r="C4988">
        <v>3456789012</v>
      </c>
      <c r="D4988">
        <v>3456789012</v>
      </c>
      <c r="E4988" s="1">
        <v>45429</v>
      </c>
      <c r="F4988" s="1">
        <v>45429</v>
      </c>
      <c r="G4988" s="1">
        <v>45447</v>
      </c>
      <c r="H4988" t="s">
        <v>28</v>
      </c>
      <c r="I4988">
        <v>11</v>
      </c>
      <c r="J4988" t="s">
        <v>47</v>
      </c>
      <c r="K4988">
        <v>99213</v>
      </c>
      <c r="O4988">
        <v>1</v>
      </c>
      <c r="P4988">
        <v>166.17</v>
      </c>
      <c r="Q4988">
        <v>123.09</v>
      </c>
      <c r="R4988">
        <v>98.47</v>
      </c>
      <c r="S4988">
        <v>24.62</v>
      </c>
      <c r="T4988" t="s">
        <v>30</v>
      </c>
      <c r="X4988" t="s">
        <v>31</v>
      </c>
      <c r="Y4988" t="s">
        <v>32</v>
      </c>
      <c r="Z4988" t="s">
        <v>39</v>
      </c>
      <c r="AA4988" t="str">
        <f>IFERROR(_xlfn.XLOOKUP($J4988,avoidable_ed_reference!$A$2:$A$13,avoidable_ed_reference!$C$2:$C$13),"Not Classified")</f>
        <v>Not Classified</v>
      </c>
      <c r="AB4988" t="str">
        <f>IFERROR(_xlfn.XLOOKUP($B4988,enrollment!$A$2:$A$801,enrollment!$I$2:$I$801),"")</f>
        <v>KY</v>
      </c>
      <c r="AC4988">
        <f>IFERROR(_xlfn.XLOOKUP($B4988,enrollment!$A$2:$A$801,enrollment!$L$2:$L$801),"")</f>
        <v>53</v>
      </c>
      <c r="AD4988" t="str" cm="1">
        <f t="array" ref="AD4988">_xlfn.IFS(AC4988="","Unknown",AC4988&lt;18,"0-17",AC4988&lt;35,"18-34",AC4988&lt;50,"35-49",AC4988&lt;65,"50-64",TRUE,"65+")</f>
        <v>50-64</v>
      </c>
      <c r="AE4988">
        <f>IFERROR(_xlfn.XLOOKUP($B4988,enrollment!$A$2:$A$801,enrollment!$O$2:$O$801),"")</f>
        <v>3456789012</v>
      </c>
      <c r="AF4988">
        <f>IFERROR(_xlfn.XLOOKUP($AE4988,providers!$B$2:$B$11,providers!$Q$2:$Q$11),"")</f>
        <v>4</v>
      </c>
      <c r="AG4988" s="1">
        <f t="shared" si="77"/>
        <v>45413</v>
      </c>
    </row>
    <row r="4989" spans="1:33" x14ac:dyDescent="0.25">
      <c r="A4989" t="s">
        <v>5738</v>
      </c>
      <c r="B4989" t="s">
        <v>5732</v>
      </c>
      <c r="C4989">
        <v>2345678901</v>
      </c>
      <c r="D4989">
        <v>2345678901</v>
      </c>
      <c r="E4989" s="1">
        <v>45573</v>
      </c>
      <c r="F4989" s="1">
        <v>45573</v>
      </c>
      <c r="G4989" s="1">
        <v>45587</v>
      </c>
      <c r="H4989" t="s">
        <v>28</v>
      </c>
      <c r="I4989">
        <v>23</v>
      </c>
      <c r="J4989" t="s">
        <v>184</v>
      </c>
      <c r="K4989">
        <v>99284</v>
      </c>
      <c r="O4989">
        <v>1</v>
      </c>
      <c r="P4989">
        <v>2026.51</v>
      </c>
      <c r="Q4989">
        <v>1125.8399999999999</v>
      </c>
      <c r="R4989">
        <v>900.67</v>
      </c>
      <c r="S4989">
        <v>225.17</v>
      </c>
      <c r="T4989" t="s">
        <v>30</v>
      </c>
      <c r="X4989" t="s">
        <v>31</v>
      </c>
      <c r="Y4989" t="s">
        <v>32</v>
      </c>
      <c r="Z4989" t="s">
        <v>45</v>
      </c>
      <c r="AA4989" t="str">
        <f>IFERROR(_xlfn.XLOOKUP($J4989,avoidable_ed_reference!$A$2:$A$13,avoidable_ed_reference!$C$2:$C$13),"Not Classified")</f>
        <v>Non-Avoidable</v>
      </c>
      <c r="AB4989" t="str">
        <f>IFERROR(_xlfn.XLOOKUP($B4989,enrollment!$A$2:$A$801,enrollment!$I$2:$I$801),"")</f>
        <v>KY</v>
      </c>
      <c r="AC4989">
        <f>IFERROR(_xlfn.XLOOKUP($B4989,enrollment!$A$2:$A$801,enrollment!$L$2:$L$801),"")</f>
        <v>53</v>
      </c>
      <c r="AD4989" t="str" cm="1">
        <f t="array" ref="AD4989">_xlfn.IFS(AC4989="","Unknown",AC4989&lt;18,"0-17",AC4989&lt;35,"18-34",AC4989&lt;50,"35-49",AC4989&lt;65,"50-64",TRUE,"65+")</f>
        <v>50-64</v>
      </c>
      <c r="AE4989">
        <f>IFERROR(_xlfn.XLOOKUP($B4989,enrollment!$A$2:$A$801,enrollment!$O$2:$O$801),"")</f>
        <v>3456789012</v>
      </c>
      <c r="AF4989">
        <f>IFERROR(_xlfn.XLOOKUP($AE4989,providers!$B$2:$B$11,providers!$Q$2:$Q$11),"")</f>
        <v>4</v>
      </c>
      <c r="AG4989" s="1">
        <f t="shared" si="77"/>
        <v>45566</v>
      </c>
    </row>
    <row r="4990" spans="1:33" x14ac:dyDescent="0.25">
      <c r="A4990" t="s">
        <v>5739</v>
      </c>
      <c r="B4990" t="s">
        <v>5732</v>
      </c>
      <c r="C4990">
        <v>3456789012</v>
      </c>
      <c r="D4990">
        <v>3456789012</v>
      </c>
      <c r="E4990" s="1">
        <v>45332</v>
      </c>
      <c r="F4990" s="1">
        <v>45332</v>
      </c>
      <c r="G4990" s="1">
        <v>45363</v>
      </c>
      <c r="H4990" t="s">
        <v>28</v>
      </c>
      <c r="I4990">
        <v>11</v>
      </c>
      <c r="J4990" t="s">
        <v>38</v>
      </c>
      <c r="K4990">
        <v>99213</v>
      </c>
      <c r="O4990">
        <v>1</v>
      </c>
      <c r="P4990">
        <v>237.82</v>
      </c>
      <c r="Q4990">
        <v>176.16</v>
      </c>
      <c r="R4990">
        <v>140.93</v>
      </c>
      <c r="S4990">
        <v>35.229999999999997</v>
      </c>
      <c r="T4990" t="s">
        <v>30</v>
      </c>
      <c r="X4990" t="s">
        <v>31</v>
      </c>
      <c r="Y4990" t="s">
        <v>32</v>
      </c>
      <c r="Z4990" t="s">
        <v>39</v>
      </c>
      <c r="AA4990" t="str">
        <f>IFERROR(_xlfn.XLOOKUP($J4990,avoidable_ed_reference!$A$2:$A$13,avoidable_ed_reference!$C$2:$C$13),"Not Classified")</f>
        <v>Not Classified</v>
      </c>
      <c r="AB4990" t="str">
        <f>IFERROR(_xlfn.XLOOKUP($B4990,enrollment!$A$2:$A$801,enrollment!$I$2:$I$801),"")</f>
        <v>KY</v>
      </c>
      <c r="AC4990">
        <f>IFERROR(_xlfn.XLOOKUP($B4990,enrollment!$A$2:$A$801,enrollment!$L$2:$L$801),"")</f>
        <v>53</v>
      </c>
      <c r="AD4990" t="str" cm="1">
        <f t="array" ref="AD4990">_xlfn.IFS(AC4990="","Unknown",AC4990&lt;18,"0-17",AC4990&lt;35,"18-34",AC4990&lt;50,"35-49",AC4990&lt;65,"50-64",TRUE,"65+")</f>
        <v>50-64</v>
      </c>
      <c r="AE4990">
        <f>IFERROR(_xlfn.XLOOKUP($B4990,enrollment!$A$2:$A$801,enrollment!$O$2:$O$801),"")</f>
        <v>3456789012</v>
      </c>
      <c r="AF4990">
        <f>IFERROR(_xlfn.XLOOKUP($AE4990,providers!$B$2:$B$11,providers!$Q$2:$Q$11),"")</f>
        <v>4</v>
      </c>
      <c r="AG4990" s="1">
        <f t="shared" si="77"/>
        <v>45323</v>
      </c>
    </row>
    <row r="4991" spans="1:33" x14ac:dyDescent="0.25">
      <c r="A4991" t="s">
        <v>5740</v>
      </c>
      <c r="B4991" t="s">
        <v>5741</v>
      </c>
      <c r="C4991">
        <v>2345678901</v>
      </c>
      <c r="D4991">
        <v>2345678901</v>
      </c>
      <c r="E4991" s="1">
        <v>45370</v>
      </c>
      <c r="F4991" s="1">
        <v>45370</v>
      </c>
      <c r="G4991" s="1">
        <v>45396</v>
      </c>
      <c r="H4991" t="s">
        <v>28</v>
      </c>
      <c r="I4991">
        <v>11</v>
      </c>
      <c r="J4991" t="s">
        <v>47</v>
      </c>
      <c r="K4991">
        <v>99213</v>
      </c>
      <c r="O4991">
        <v>1</v>
      </c>
      <c r="P4991">
        <v>174.02</v>
      </c>
      <c r="Q4991">
        <v>128.9</v>
      </c>
      <c r="R4991">
        <v>103.12</v>
      </c>
      <c r="S4991">
        <v>25.78</v>
      </c>
      <c r="T4991" t="s">
        <v>30</v>
      </c>
      <c r="X4991" t="s">
        <v>233</v>
      </c>
      <c r="Y4991" t="s">
        <v>32</v>
      </c>
      <c r="Z4991" t="s">
        <v>39</v>
      </c>
      <c r="AA4991" t="str">
        <f>IFERROR(_xlfn.XLOOKUP($J4991,avoidable_ed_reference!$A$2:$A$13,avoidable_ed_reference!$C$2:$C$13),"Not Classified")</f>
        <v>Not Classified</v>
      </c>
      <c r="AB4991" t="str">
        <f>IFERROR(_xlfn.XLOOKUP($B4991,enrollment!$A$2:$A$801,enrollment!$I$2:$I$801),"")</f>
        <v>OH</v>
      </c>
      <c r="AC4991">
        <f>IFERROR(_xlfn.XLOOKUP($B4991,enrollment!$A$2:$A$801,enrollment!$L$2:$L$801),"")</f>
        <v>27</v>
      </c>
      <c r="AD4991" t="str" cm="1">
        <f t="array" ref="AD4991">_xlfn.IFS(AC4991="","Unknown",AC4991&lt;18,"0-17",AC4991&lt;35,"18-34",AC4991&lt;50,"35-49",AC4991&lt;65,"50-64",TRUE,"65+")</f>
        <v>18-34</v>
      </c>
      <c r="AE4991">
        <f>IFERROR(_xlfn.XLOOKUP($B4991,enrollment!$A$2:$A$801,enrollment!$O$2:$O$801),"")</f>
        <v>2345678901</v>
      </c>
      <c r="AF4991">
        <f>IFERROR(_xlfn.XLOOKUP($AE4991,providers!$B$2:$B$11,providers!$Q$2:$Q$11),"")</f>
        <v>4.2</v>
      </c>
      <c r="AG4991" s="1">
        <f t="shared" si="77"/>
        <v>45352</v>
      </c>
    </row>
    <row r="4992" spans="1:33" x14ac:dyDescent="0.25">
      <c r="A4992" t="s">
        <v>5742</v>
      </c>
      <c r="B4992" t="s">
        <v>5741</v>
      </c>
      <c r="C4992">
        <v>8901234567</v>
      </c>
      <c r="D4992">
        <v>8901234567</v>
      </c>
      <c r="E4992" s="1">
        <v>45411</v>
      </c>
      <c r="F4992" s="1">
        <v>45411</v>
      </c>
      <c r="G4992" s="1">
        <v>45429</v>
      </c>
      <c r="H4992" t="s">
        <v>59</v>
      </c>
      <c r="J4992" t="s">
        <v>99</v>
      </c>
      <c r="L4992" s="2" t="s">
        <v>61</v>
      </c>
      <c r="M4992" t="s">
        <v>62</v>
      </c>
      <c r="N4992" t="s">
        <v>63</v>
      </c>
      <c r="O4992">
        <v>1</v>
      </c>
      <c r="P4992">
        <v>744.62</v>
      </c>
      <c r="Q4992">
        <v>676.93</v>
      </c>
      <c r="R4992">
        <v>541.54</v>
      </c>
      <c r="S4992">
        <v>135.38999999999999</v>
      </c>
      <c r="T4992" t="s">
        <v>30</v>
      </c>
      <c r="X4992" t="s">
        <v>233</v>
      </c>
      <c r="Y4992" t="s">
        <v>32</v>
      </c>
      <c r="Z4992" t="s">
        <v>64</v>
      </c>
      <c r="AA4992" t="str">
        <f>IFERROR(_xlfn.XLOOKUP($J4992,avoidable_ed_reference!$A$2:$A$13,avoidable_ed_reference!$C$2:$C$13),"Not Classified")</f>
        <v>Not Classified</v>
      </c>
      <c r="AB4992" t="str">
        <f>IFERROR(_xlfn.XLOOKUP($B4992,enrollment!$A$2:$A$801,enrollment!$I$2:$I$801),"")</f>
        <v>OH</v>
      </c>
      <c r="AC4992">
        <f>IFERROR(_xlfn.XLOOKUP($B4992,enrollment!$A$2:$A$801,enrollment!$L$2:$L$801),"")</f>
        <v>27</v>
      </c>
      <c r="AD4992" t="str" cm="1">
        <f t="array" ref="AD4992">_xlfn.IFS(AC4992="","Unknown",AC4992&lt;18,"0-17",AC4992&lt;35,"18-34",AC4992&lt;50,"35-49",AC4992&lt;65,"50-64",TRUE,"65+")</f>
        <v>18-34</v>
      </c>
      <c r="AE4992">
        <f>IFERROR(_xlfn.XLOOKUP($B4992,enrollment!$A$2:$A$801,enrollment!$O$2:$O$801),"")</f>
        <v>2345678901</v>
      </c>
      <c r="AF4992">
        <f>IFERROR(_xlfn.XLOOKUP($AE4992,providers!$B$2:$B$11,providers!$Q$2:$Q$11),"")</f>
        <v>4.2</v>
      </c>
      <c r="AG4992" s="1">
        <f t="shared" si="77"/>
        <v>45383</v>
      </c>
    </row>
    <row r="4993" spans="1:33" x14ac:dyDescent="0.25">
      <c r="A4993" t="s">
        <v>5743</v>
      </c>
      <c r="B4993" t="s">
        <v>5741</v>
      </c>
      <c r="C4993">
        <v>2345678901</v>
      </c>
      <c r="D4993">
        <v>2345678901</v>
      </c>
      <c r="E4993" s="1">
        <v>45639</v>
      </c>
      <c r="F4993" s="1">
        <v>45639</v>
      </c>
      <c r="G4993" s="1">
        <v>45665</v>
      </c>
      <c r="H4993" t="s">
        <v>28</v>
      </c>
      <c r="I4993">
        <v>11</v>
      </c>
      <c r="J4993" t="s">
        <v>38</v>
      </c>
      <c r="K4993">
        <v>99213</v>
      </c>
      <c r="O4993">
        <v>1</v>
      </c>
      <c r="P4993">
        <v>201.81</v>
      </c>
      <c r="Q4993">
        <v>149.49</v>
      </c>
      <c r="R4993">
        <v>119.59</v>
      </c>
      <c r="S4993">
        <v>29.9</v>
      </c>
      <c r="T4993" t="s">
        <v>30</v>
      </c>
      <c r="X4993" t="s">
        <v>233</v>
      </c>
      <c r="Y4993" t="s">
        <v>32</v>
      </c>
      <c r="Z4993" t="s">
        <v>39</v>
      </c>
      <c r="AA4993" t="str">
        <f>IFERROR(_xlfn.XLOOKUP($J4993,avoidable_ed_reference!$A$2:$A$13,avoidable_ed_reference!$C$2:$C$13),"Not Classified")</f>
        <v>Not Classified</v>
      </c>
      <c r="AB4993" t="str">
        <f>IFERROR(_xlfn.XLOOKUP($B4993,enrollment!$A$2:$A$801,enrollment!$I$2:$I$801),"")</f>
        <v>OH</v>
      </c>
      <c r="AC4993">
        <f>IFERROR(_xlfn.XLOOKUP($B4993,enrollment!$A$2:$A$801,enrollment!$L$2:$L$801),"")</f>
        <v>27</v>
      </c>
      <c r="AD4993" t="str" cm="1">
        <f t="array" ref="AD4993">_xlfn.IFS(AC4993="","Unknown",AC4993&lt;18,"0-17",AC4993&lt;35,"18-34",AC4993&lt;50,"35-49",AC4993&lt;65,"50-64",TRUE,"65+")</f>
        <v>18-34</v>
      </c>
      <c r="AE4993">
        <f>IFERROR(_xlfn.XLOOKUP($B4993,enrollment!$A$2:$A$801,enrollment!$O$2:$O$801),"")</f>
        <v>2345678901</v>
      </c>
      <c r="AF4993">
        <f>IFERROR(_xlfn.XLOOKUP($AE4993,providers!$B$2:$B$11,providers!$Q$2:$Q$11),"")</f>
        <v>4.2</v>
      </c>
      <c r="AG4993" s="1">
        <f t="shared" si="77"/>
        <v>45627</v>
      </c>
    </row>
    <row r="4994" spans="1:33" x14ac:dyDescent="0.25">
      <c r="A4994" t="s">
        <v>5744</v>
      </c>
      <c r="B4994" t="s">
        <v>5741</v>
      </c>
      <c r="C4994">
        <v>9012345678</v>
      </c>
      <c r="D4994">
        <v>9012345678</v>
      </c>
      <c r="E4994" s="1">
        <v>45624</v>
      </c>
      <c r="F4994" s="1">
        <v>45624</v>
      </c>
      <c r="G4994" s="1">
        <v>45657</v>
      </c>
      <c r="H4994" t="s">
        <v>28</v>
      </c>
      <c r="I4994">
        <v>22</v>
      </c>
      <c r="J4994" t="s">
        <v>29</v>
      </c>
      <c r="K4994">
        <v>90837</v>
      </c>
      <c r="O4994">
        <v>1</v>
      </c>
      <c r="P4994">
        <v>229.31</v>
      </c>
      <c r="Q4994">
        <v>169.86</v>
      </c>
      <c r="R4994">
        <v>135.88999999999999</v>
      </c>
      <c r="S4994">
        <v>33.97</v>
      </c>
      <c r="T4994" t="s">
        <v>30</v>
      </c>
      <c r="X4994" t="s">
        <v>233</v>
      </c>
      <c r="Y4994" t="s">
        <v>32</v>
      </c>
      <c r="Z4994" t="s">
        <v>33</v>
      </c>
      <c r="AA4994" t="str">
        <f>IFERROR(_xlfn.XLOOKUP($J4994,avoidable_ed_reference!$A$2:$A$13,avoidable_ed_reference!$C$2:$C$13),"Not Classified")</f>
        <v>Potentially Avoidable</v>
      </c>
      <c r="AB4994" t="str">
        <f>IFERROR(_xlfn.XLOOKUP($B4994,enrollment!$A$2:$A$801,enrollment!$I$2:$I$801),"")</f>
        <v>OH</v>
      </c>
      <c r="AC4994">
        <f>IFERROR(_xlfn.XLOOKUP($B4994,enrollment!$A$2:$A$801,enrollment!$L$2:$L$801),"")</f>
        <v>27</v>
      </c>
      <c r="AD4994" t="str" cm="1">
        <f t="array" ref="AD4994">_xlfn.IFS(AC4994="","Unknown",AC4994&lt;18,"0-17",AC4994&lt;35,"18-34",AC4994&lt;50,"35-49",AC4994&lt;65,"50-64",TRUE,"65+")</f>
        <v>18-34</v>
      </c>
      <c r="AE4994">
        <f>IFERROR(_xlfn.XLOOKUP($B4994,enrollment!$A$2:$A$801,enrollment!$O$2:$O$801),"")</f>
        <v>2345678901</v>
      </c>
      <c r="AF4994">
        <f>IFERROR(_xlfn.XLOOKUP($AE4994,providers!$B$2:$B$11,providers!$Q$2:$Q$11),"")</f>
        <v>4.2</v>
      </c>
      <c r="AG4994" s="1">
        <f t="shared" si="77"/>
        <v>45597</v>
      </c>
    </row>
    <row r="4995" spans="1:33" x14ac:dyDescent="0.25">
      <c r="A4995" t="s">
        <v>5745</v>
      </c>
      <c r="B4995" t="s">
        <v>5741</v>
      </c>
      <c r="C4995">
        <v>2345678901</v>
      </c>
      <c r="D4995">
        <v>2345678901</v>
      </c>
      <c r="E4995" s="1">
        <v>45409</v>
      </c>
      <c r="F4995" s="1">
        <v>45409</v>
      </c>
      <c r="G4995" s="1">
        <v>45433</v>
      </c>
      <c r="H4995" t="s">
        <v>28</v>
      </c>
      <c r="I4995">
        <v>11</v>
      </c>
      <c r="J4995" t="s">
        <v>35</v>
      </c>
      <c r="K4995">
        <v>99213</v>
      </c>
      <c r="O4995">
        <v>1</v>
      </c>
      <c r="P4995">
        <v>167.44</v>
      </c>
      <c r="Q4995">
        <v>124.03</v>
      </c>
      <c r="R4995">
        <v>99.22</v>
      </c>
      <c r="S4995">
        <v>24.81</v>
      </c>
      <c r="T4995" t="s">
        <v>30</v>
      </c>
      <c r="X4995" t="s">
        <v>233</v>
      </c>
      <c r="Y4995" t="s">
        <v>32</v>
      </c>
      <c r="Z4995" t="s">
        <v>39</v>
      </c>
      <c r="AA4995" t="str">
        <f>IFERROR(_xlfn.XLOOKUP($J4995,avoidable_ed_reference!$A$2:$A$13,avoidable_ed_reference!$C$2:$C$13),"Not Classified")</f>
        <v>Avoidable</v>
      </c>
      <c r="AB4995" t="str">
        <f>IFERROR(_xlfn.XLOOKUP($B4995,enrollment!$A$2:$A$801,enrollment!$I$2:$I$801),"")</f>
        <v>OH</v>
      </c>
      <c r="AC4995">
        <f>IFERROR(_xlfn.XLOOKUP($B4995,enrollment!$A$2:$A$801,enrollment!$L$2:$L$801),"")</f>
        <v>27</v>
      </c>
      <c r="AD4995" t="str" cm="1">
        <f t="array" ref="AD4995">_xlfn.IFS(AC4995="","Unknown",AC4995&lt;18,"0-17",AC4995&lt;35,"18-34",AC4995&lt;50,"35-49",AC4995&lt;65,"50-64",TRUE,"65+")</f>
        <v>18-34</v>
      </c>
      <c r="AE4995">
        <f>IFERROR(_xlfn.XLOOKUP($B4995,enrollment!$A$2:$A$801,enrollment!$O$2:$O$801),"")</f>
        <v>2345678901</v>
      </c>
      <c r="AF4995">
        <f>IFERROR(_xlfn.XLOOKUP($AE4995,providers!$B$2:$B$11,providers!$Q$2:$Q$11),"")</f>
        <v>4.2</v>
      </c>
      <c r="AG4995" s="1">
        <f t="shared" ref="AG4995:AG5058" si="78">EOMONTH(E4995,-1)+1</f>
        <v>45383</v>
      </c>
    </row>
    <row r="4996" spans="1:33" x14ac:dyDescent="0.25">
      <c r="A4996" t="s">
        <v>5746</v>
      </c>
      <c r="B4996" t="s">
        <v>5741</v>
      </c>
      <c r="C4996">
        <v>3456789012</v>
      </c>
      <c r="D4996">
        <v>3456789012</v>
      </c>
      <c r="E4996" s="1">
        <v>45355</v>
      </c>
      <c r="F4996" s="1">
        <v>45355</v>
      </c>
      <c r="G4996" s="1">
        <v>45370</v>
      </c>
      <c r="H4996" t="s">
        <v>59</v>
      </c>
      <c r="J4996" t="s">
        <v>99</v>
      </c>
      <c r="L4996" s="2" t="s">
        <v>61</v>
      </c>
      <c r="M4996" t="s">
        <v>62</v>
      </c>
      <c r="N4996" t="s">
        <v>63</v>
      </c>
      <c r="O4996">
        <v>1</v>
      </c>
      <c r="P4996">
        <v>1018.78</v>
      </c>
      <c r="Q4996">
        <v>926.16</v>
      </c>
      <c r="R4996">
        <v>740.93</v>
      </c>
      <c r="S4996">
        <v>185.23</v>
      </c>
      <c r="T4996" t="s">
        <v>30</v>
      </c>
      <c r="X4996" t="s">
        <v>233</v>
      </c>
      <c r="Y4996" t="s">
        <v>32</v>
      </c>
      <c r="Z4996" t="s">
        <v>64</v>
      </c>
      <c r="AA4996" t="str">
        <f>IFERROR(_xlfn.XLOOKUP($J4996,avoidable_ed_reference!$A$2:$A$13,avoidable_ed_reference!$C$2:$C$13),"Not Classified")</f>
        <v>Not Classified</v>
      </c>
      <c r="AB4996" t="str">
        <f>IFERROR(_xlfn.XLOOKUP($B4996,enrollment!$A$2:$A$801,enrollment!$I$2:$I$801),"")</f>
        <v>OH</v>
      </c>
      <c r="AC4996">
        <f>IFERROR(_xlfn.XLOOKUP($B4996,enrollment!$A$2:$A$801,enrollment!$L$2:$L$801),"")</f>
        <v>27</v>
      </c>
      <c r="AD4996" t="str" cm="1">
        <f t="array" ref="AD4996">_xlfn.IFS(AC4996="","Unknown",AC4996&lt;18,"0-17",AC4996&lt;35,"18-34",AC4996&lt;50,"35-49",AC4996&lt;65,"50-64",TRUE,"65+")</f>
        <v>18-34</v>
      </c>
      <c r="AE4996">
        <f>IFERROR(_xlfn.XLOOKUP($B4996,enrollment!$A$2:$A$801,enrollment!$O$2:$O$801),"")</f>
        <v>2345678901</v>
      </c>
      <c r="AF4996">
        <f>IFERROR(_xlfn.XLOOKUP($AE4996,providers!$B$2:$B$11,providers!$Q$2:$Q$11),"")</f>
        <v>4.2</v>
      </c>
      <c r="AG4996" s="1">
        <f t="shared" si="78"/>
        <v>45352</v>
      </c>
    </row>
    <row r="4997" spans="1:33" x14ac:dyDescent="0.25">
      <c r="A4997" t="s">
        <v>5747</v>
      </c>
      <c r="B4997" t="s">
        <v>5741</v>
      </c>
      <c r="C4997">
        <v>2345678901</v>
      </c>
      <c r="D4997">
        <v>2345678901</v>
      </c>
      <c r="E4997" s="1">
        <v>45459</v>
      </c>
      <c r="F4997" s="1">
        <v>45459</v>
      </c>
      <c r="G4997" s="1">
        <v>45490</v>
      </c>
      <c r="H4997" t="s">
        <v>28</v>
      </c>
      <c r="I4997">
        <v>11</v>
      </c>
      <c r="J4997" t="s">
        <v>47</v>
      </c>
      <c r="K4997">
        <v>99213</v>
      </c>
      <c r="O4997">
        <v>1</v>
      </c>
      <c r="P4997">
        <v>221.52</v>
      </c>
      <c r="Q4997">
        <v>164.09</v>
      </c>
      <c r="R4997">
        <v>131.27000000000001</v>
      </c>
      <c r="S4997">
        <v>32.82</v>
      </c>
      <c r="T4997" t="s">
        <v>30</v>
      </c>
      <c r="X4997" t="s">
        <v>233</v>
      </c>
      <c r="Y4997" t="s">
        <v>32</v>
      </c>
      <c r="Z4997" t="s">
        <v>39</v>
      </c>
      <c r="AA4997" t="str">
        <f>IFERROR(_xlfn.XLOOKUP($J4997,avoidable_ed_reference!$A$2:$A$13,avoidable_ed_reference!$C$2:$C$13),"Not Classified")</f>
        <v>Not Classified</v>
      </c>
      <c r="AB4997" t="str">
        <f>IFERROR(_xlfn.XLOOKUP($B4997,enrollment!$A$2:$A$801,enrollment!$I$2:$I$801),"")</f>
        <v>OH</v>
      </c>
      <c r="AC4997">
        <f>IFERROR(_xlfn.XLOOKUP($B4997,enrollment!$A$2:$A$801,enrollment!$L$2:$L$801),"")</f>
        <v>27</v>
      </c>
      <c r="AD4997" t="str" cm="1">
        <f t="array" ref="AD4997">_xlfn.IFS(AC4997="","Unknown",AC4997&lt;18,"0-17",AC4997&lt;35,"18-34",AC4997&lt;50,"35-49",AC4997&lt;65,"50-64",TRUE,"65+")</f>
        <v>18-34</v>
      </c>
      <c r="AE4997">
        <f>IFERROR(_xlfn.XLOOKUP($B4997,enrollment!$A$2:$A$801,enrollment!$O$2:$O$801),"")</f>
        <v>2345678901</v>
      </c>
      <c r="AF4997">
        <f>IFERROR(_xlfn.XLOOKUP($AE4997,providers!$B$2:$B$11,providers!$Q$2:$Q$11),"")</f>
        <v>4.2</v>
      </c>
      <c r="AG4997" s="1">
        <f t="shared" si="78"/>
        <v>45444</v>
      </c>
    </row>
    <row r="4998" spans="1:33" x14ac:dyDescent="0.25">
      <c r="A4998" t="s">
        <v>5748</v>
      </c>
      <c r="B4998" t="s">
        <v>5741</v>
      </c>
      <c r="C4998">
        <v>7890123456</v>
      </c>
      <c r="D4998">
        <v>7890123456</v>
      </c>
      <c r="E4998" s="1">
        <v>45646</v>
      </c>
      <c r="F4998" s="1">
        <v>45646</v>
      </c>
      <c r="G4998" s="1">
        <v>45667</v>
      </c>
      <c r="H4998" t="s">
        <v>28</v>
      </c>
      <c r="I4998">
        <v>23</v>
      </c>
      <c r="J4998" t="s">
        <v>80</v>
      </c>
      <c r="K4998">
        <v>99284</v>
      </c>
      <c r="O4998">
        <v>1</v>
      </c>
      <c r="P4998">
        <v>2245.79</v>
      </c>
      <c r="Q4998">
        <v>1247.6600000000001</v>
      </c>
      <c r="R4998">
        <v>998.13</v>
      </c>
      <c r="S4998">
        <v>249.53</v>
      </c>
      <c r="T4998" t="s">
        <v>30</v>
      </c>
      <c r="X4998" t="s">
        <v>233</v>
      </c>
      <c r="Y4998" t="s">
        <v>32</v>
      </c>
      <c r="Z4998" t="s">
        <v>45</v>
      </c>
      <c r="AA4998" t="str">
        <f>IFERROR(_xlfn.XLOOKUP($J4998,avoidable_ed_reference!$A$2:$A$13,avoidable_ed_reference!$C$2:$C$13),"Not Classified")</f>
        <v>Non-Avoidable</v>
      </c>
      <c r="AB4998" t="str">
        <f>IFERROR(_xlfn.XLOOKUP($B4998,enrollment!$A$2:$A$801,enrollment!$I$2:$I$801),"")</f>
        <v>OH</v>
      </c>
      <c r="AC4998">
        <f>IFERROR(_xlfn.XLOOKUP($B4998,enrollment!$A$2:$A$801,enrollment!$L$2:$L$801),"")</f>
        <v>27</v>
      </c>
      <c r="AD4998" t="str" cm="1">
        <f t="array" ref="AD4998">_xlfn.IFS(AC4998="","Unknown",AC4998&lt;18,"0-17",AC4998&lt;35,"18-34",AC4998&lt;50,"35-49",AC4998&lt;65,"50-64",TRUE,"65+")</f>
        <v>18-34</v>
      </c>
      <c r="AE4998">
        <f>IFERROR(_xlfn.XLOOKUP($B4998,enrollment!$A$2:$A$801,enrollment!$O$2:$O$801),"")</f>
        <v>2345678901</v>
      </c>
      <c r="AF4998">
        <f>IFERROR(_xlfn.XLOOKUP($AE4998,providers!$B$2:$B$11,providers!$Q$2:$Q$11),"")</f>
        <v>4.2</v>
      </c>
      <c r="AG4998" s="1">
        <f t="shared" si="78"/>
        <v>45627</v>
      </c>
    </row>
    <row r="4999" spans="1:33" x14ac:dyDescent="0.25">
      <c r="A4999" t="s">
        <v>5749</v>
      </c>
      <c r="B4999" t="s">
        <v>5750</v>
      </c>
      <c r="C4999">
        <v>7890123456</v>
      </c>
      <c r="D4999">
        <v>7890123456</v>
      </c>
      <c r="E4999" s="1">
        <v>45310</v>
      </c>
      <c r="F4999" s="1">
        <v>45310</v>
      </c>
      <c r="G4999" s="1">
        <v>45333</v>
      </c>
      <c r="H4999" t="s">
        <v>28</v>
      </c>
      <c r="I4999">
        <v>11</v>
      </c>
      <c r="J4999" t="s">
        <v>35</v>
      </c>
      <c r="K4999">
        <v>99213</v>
      </c>
      <c r="O4999">
        <v>1</v>
      </c>
      <c r="P4999">
        <v>212.19</v>
      </c>
      <c r="Q4999">
        <v>157.18</v>
      </c>
      <c r="R4999">
        <v>125.74</v>
      </c>
      <c r="S4999">
        <v>31.44</v>
      </c>
      <c r="T4999" t="s">
        <v>30</v>
      </c>
      <c r="X4999" t="s">
        <v>233</v>
      </c>
      <c r="Y4999" t="s">
        <v>32</v>
      </c>
      <c r="Z4999" t="s">
        <v>39</v>
      </c>
      <c r="AA4999" t="str">
        <f>IFERROR(_xlfn.XLOOKUP($J4999,avoidable_ed_reference!$A$2:$A$13,avoidable_ed_reference!$C$2:$C$13),"Not Classified")</f>
        <v>Avoidable</v>
      </c>
      <c r="AB4999" t="str">
        <f>IFERROR(_xlfn.XLOOKUP($B4999,enrollment!$A$2:$A$801,enrollment!$I$2:$I$801),"")</f>
        <v>TN</v>
      </c>
      <c r="AC4999">
        <f>IFERROR(_xlfn.XLOOKUP($B4999,enrollment!$A$2:$A$801,enrollment!$L$2:$L$801),"")</f>
        <v>74</v>
      </c>
      <c r="AD4999" t="str" cm="1">
        <f t="array" ref="AD4999">_xlfn.IFS(AC4999="","Unknown",AC4999&lt;18,"0-17",AC4999&lt;35,"18-34",AC4999&lt;50,"35-49",AC4999&lt;65,"50-64",TRUE,"65+")</f>
        <v>65+</v>
      </c>
      <c r="AE4999">
        <f>IFERROR(_xlfn.XLOOKUP($B4999,enrollment!$A$2:$A$801,enrollment!$O$2:$O$801),"")</f>
        <v>7890123456</v>
      </c>
      <c r="AF4999">
        <f>IFERROR(_xlfn.XLOOKUP($AE4999,providers!$B$2:$B$11,providers!$Q$2:$Q$11),"")</f>
        <v>3.9</v>
      </c>
      <c r="AG4999" s="1">
        <f t="shared" si="78"/>
        <v>45292</v>
      </c>
    </row>
    <row r="5000" spans="1:33" x14ac:dyDescent="0.25">
      <c r="A5000" t="s">
        <v>5751</v>
      </c>
      <c r="B5000" t="s">
        <v>5750</v>
      </c>
      <c r="C5000">
        <v>7890123456</v>
      </c>
      <c r="D5000">
        <v>7890123456</v>
      </c>
      <c r="E5000" s="1">
        <v>45369</v>
      </c>
      <c r="F5000" s="1">
        <v>45369</v>
      </c>
      <c r="G5000" s="1">
        <v>45390</v>
      </c>
      <c r="H5000" t="s">
        <v>28</v>
      </c>
      <c r="I5000">
        <v>11</v>
      </c>
      <c r="J5000" t="s">
        <v>38</v>
      </c>
      <c r="K5000">
        <v>99213</v>
      </c>
      <c r="O5000">
        <v>1</v>
      </c>
      <c r="P5000">
        <v>183.95</v>
      </c>
      <c r="Q5000">
        <v>136.26</v>
      </c>
      <c r="R5000">
        <v>109.01</v>
      </c>
      <c r="S5000">
        <v>27.25</v>
      </c>
      <c r="T5000" t="s">
        <v>30</v>
      </c>
      <c r="X5000" t="s">
        <v>233</v>
      </c>
      <c r="Y5000" t="s">
        <v>32</v>
      </c>
      <c r="Z5000" t="s">
        <v>39</v>
      </c>
      <c r="AA5000" t="str">
        <f>IFERROR(_xlfn.XLOOKUP($J5000,avoidable_ed_reference!$A$2:$A$13,avoidable_ed_reference!$C$2:$C$13),"Not Classified")</f>
        <v>Not Classified</v>
      </c>
      <c r="AB5000" t="str">
        <f>IFERROR(_xlfn.XLOOKUP($B5000,enrollment!$A$2:$A$801,enrollment!$I$2:$I$801),"")</f>
        <v>TN</v>
      </c>
      <c r="AC5000">
        <f>IFERROR(_xlfn.XLOOKUP($B5000,enrollment!$A$2:$A$801,enrollment!$L$2:$L$801),"")</f>
        <v>74</v>
      </c>
      <c r="AD5000" t="str" cm="1">
        <f t="array" ref="AD5000">_xlfn.IFS(AC5000="","Unknown",AC5000&lt;18,"0-17",AC5000&lt;35,"18-34",AC5000&lt;50,"35-49",AC5000&lt;65,"50-64",TRUE,"65+")</f>
        <v>65+</v>
      </c>
      <c r="AE5000">
        <f>IFERROR(_xlfn.XLOOKUP($B5000,enrollment!$A$2:$A$801,enrollment!$O$2:$O$801),"")</f>
        <v>7890123456</v>
      </c>
      <c r="AF5000">
        <f>IFERROR(_xlfn.XLOOKUP($AE5000,providers!$B$2:$B$11,providers!$Q$2:$Q$11),"")</f>
        <v>3.9</v>
      </c>
      <c r="AG5000" s="1">
        <f t="shared" si="78"/>
        <v>45352</v>
      </c>
    </row>
    <row r="5001" spans="1:33" x14ac:dyDescent="0.25">
      <c r="A5001" t="s">
        <v>5752</v>
      </c>
      <c r="B5001" t="s">
        <v>5750</v>
      </c>
      <c r="C5001">
        <v>7890123456</v>
      </c>
      <c r="D5001">
        <v>7890123456</v>
      </c>
      <c r="E5001" s="1">
        <v>45545</v>
      </c>
      <c r="F5001" s="1">
        <v>45545</v>
      </c>
      <c r="G5001" s="1">
        <v>45577</v>
      </c>
      <c r="H5001" t="s">
        <v>28</v>
      </c>
      <c r="I5001">
        <v>11</v>
      </c>
      <c r="J5001" t="s">
        <v>38</v>
      </c>
      <c r="K5001">
        <v>99213</v>
      </c>
      <c r="O5001">
        <v>1</v>
      </c>
      <c r="P5001">
        <v>202.47</v>
      </c>
      <c r="Q5001">
        <v>149.97999999999999</v>
      </c>
      <c r="R5001">
        <v>119.98</v>
      </c>
      <c r="S5001">
        <v>30</v>
      </c>
      <c r="T5001" t="s">
        <v>30</v>
      </c>
      <c r="X5001" t="s">
        <v>233</v>
      </c>
      <c r="Y5001" t="s">
        <v>32</v>
      </c>
      <c r="Z5001" t="s">
        <v>39</v>
      </c>
      <c r="AA5001" t="str">
        <f>IFERROR(_xlfn.XLOOKUP($J5001,avoidable_ed_reference!$A$2:$A$13,avoidable_ed_reference!$C$2:$C$13),"Not Classified")</f>
        <v>Not Classified</v>
      </c>
      <c r="AB5001" t="str">
        <f>IFERROR(_xlfn.XLOOKUP($B5001,enrollment!$A$2:$A$801,enrollment!$I$2:$I$801),"")</f>
        <v>TN</v>
      </c>
      <c r="AC5001">
        <f>IFERROR(_xlfn.XLOOKUP($B5001,enrollment!$A$2:$A$801,enrollment!$L$2:$L$801),"")</f>
        <v>74</v>
      </c>
      <c r="AD5001" t="str" cm="1">
        <f t="array" ref="AD5001">_xlfn.IFS(AC5001="","Unknown",AC5001&lt;18,"0-17",AC5001&lt;35,"18-34",AC5001&lt;50,"35-49",AC5001&lt;65,"50-64",TRUE,"65+")</f>
        <v>65+</v>
      </c>
      <c r="AE5001">
        <f>IFERROR(_xlfn.XLOOKUP($B5001,enrollment!$A$2:$A$801,enrollment!$O$2:$O$801),"")</f>
        <v>7890123456</v>
      </c>
      <c r="AF5001">
        <f>IFERROR(_xlfn.XLOOKUP($AE5001,providers!$B$2:$B$11,providers!$Q$2:$Q$11),"")</f>
        <v>3.9</v>
      </c>
      <c r="AG5001" s="1">
        <f t="shared" si="78"/>
        <v>45536</v>
      </c>
    </row>
    <row r="5002" spans="1:33" x14ac:dyDescent="0.25">
      <c r="A5002" t="s">
        <v>5753</v>
      </c>
      <c r="B5002" t="s">
        <v>5754</v>
      </c>
      <c r="C5002">
        <v>2233445566</v>
      </c>
      <c r="D5002">
        <v>2233445566</v>
      </c>
      <c r="E5002" s="1">
        <v>45597</v>
      </c>
      <c r="F5002" s="1">
        <v>45597</v>
      </c>
      <c r="G5002" s="1">
        <v>45626</v>
      </c>
      <c r="H5002" t="s">
        <v>28</v>
      </c>
      <c r="I5002">
        <v>23</v>
      </c>
      <c r="J5002" t="s">
        <v>129</v>
      </c>
      <c r="K5002">
        <v>99284</v>
      </c>
      <c r="O5002">
        <v>1</v>
      </c>
      <c r="P5002">
        <v>2344.37</v>
      </c>
      <c r="Q5002">
        <v>1302.43</v>
      </c>
      <c r="R5002">
        <v>1041.94</v>
      </c>
      <c r="S5002">
        <v>260.49</v>
      </c>
      <c r="T5002" t="s">
        <v>30</v>
      </c>
      <c r="X5002" t="s">
        <v>31</v>
      </c>
      <c r="Y5002" t="s">
        <v>32</v>
      </c>
      <c r="Z5002" t="s">
        <v>45</v>
      </c>
      <c r="AA5002" t="str">
        <f>IFERROR(_xlfn.XLOOKUP($J5002,avoidable_ed_reference!$A$2:$A$13,avoidable_ed_reference!$C$2:$C$13),"Not Classified")</f>
        <v>Potentially Avoidable</v>
      </c>
      <c r="AB5002" t="str">
        <f>IFERROR(_xlfn.XLOOKUP($B5002,enrollment!$A$2:$A$801,enrollment!$I$2:$I$801),"")</f>
        <v>TN</v>
      </c>
      <c r="AC5002">
        <f>IFERROR(_xlfn.XLOOKUP($B5002,enrollment!$A$2:$A$801,enrollment!$L$2:$L$801),"")</f>
        <v>56</v>
      </c>
      <c r="AD5002" t="str" cm="1">
        <f t="array" ref="AD5002">_xlfn.IFS(AC5002="","Unknown",AC5002&lt;18,"0-17",AC5002&lt;35,"18-34",AC5002&lt;50,"35-49",AC5002&lt;65,"50-64",TRUE,"65+")</f>
        <v>50-64</v>
      </c>
      <c r="AE5002">
        <f>IFERROR(_xlfn.XLOOKUP($B5002,enrollment!$A$2:$A$801,enrollment!$O$2:$O$801),"")</f>
        <v>2233445566</v>
      </c>
      <c r="AF5002">
        <f>IFERROR(_xlfn.XLOOKUP($AE5002,providers!$B$2:$B$11,providers!$Q$2:$Q$11),"")</f>
        <v>3.5</v>
      </c>
      <c r="AG5002" s="1">
        <f t="shared" si="78"/>
        <v>45597</v>
      </c>
    </row>
    <row r="5003" spans="1:33" x14ac:dyDescent="0.25">
      <c r="A5003" t="s">
        <v>5755</v>
      </c>
      <c r="B5003" t="s">
        <v>5754</v>
      </c>
      <c r="C5003">
        <v>9012345678</v>
      </c>
      <c r="D5003">
        <v>9012345678</v>
      </c>
      <c r="E5003" s="1">
        <v>45292</v>
      </c>
      <c r="F5003" s="1">
        <v>45292</v>
      </c>
      <c r="G5003" s="1">
        <v>45307</v>
      </c>
      <c r="H5003" t="s">
        <v>28</v>
      </c>
      <c r="I5003">
        <v>22</v>
      </c>
      <c r="J5003" t="s">
        <v>29</v>
      </c>
      <c r="K5003">
        <v>90837</v>
      </c>
      <c r="O5003">
        <v>1</v>
      </c>
      <c r="P5003">
        <v>211.63</v>
      </c>
      <c r="Q5003">
        <v>156.76</v>
      </c>
      <c r="R5003">
        <v>125.41</v>
      </c>
      <c r="S5003">
        <v>31.35</v>
      </c>
      <c r="T5003" t="s">
        <v>30</v>
      </c>
      <c r="X5003" t="s">
        <v>31</v>
      </c>
      <c r="Y5003" t="s">
        <v>32</v>
      </c>
      <c r="Z5003" t="s">
        <v>33</v>
      </c>
      <c r="AA5003" t="str">
        <f>IFERROR(_xlfn.XLOOKUP($J5003,avoidable_ed_reference!$A$2:$A$13,avoidable_ed_reference!$C$2:$C$13),"Not Classified")</f>
        <v>Potentially Avoidable</v>
      </c>
      <c r="AB5003" t="str">
        <f>IFERROR(_xlfn.XLOOKUP($B5003,enrollment!$A$2:$A$801,enrollment!$I$2:$I$801),"")</f>
        <v>TN</v>
      </c>
      <c r="AC5003">
        <f>IFERROR(_xlfn.XLOOKUP($B5003,enrollment!$A$2:$A$801,enrollment!$L$2:$L$801),"")</f>
        <v>56</v>
      </c>
      <c r="AD5003" t="str" cm="1">
        <f t="array" ref="AD5003">_xlfn.IFS(AC5003="","Unknown",AC5003&lt;18,"0-17",AC5003&lt;35,"18-34",AC5003&lt;50,"35-49",AC5003&lt;65,"50-64",TRUE,"65+")</f>
        <v>50-64</v>
      </c>
      <c r="AE5003">
        <f>IFERROR(_xlfn.XLOOKUP($B5003,enrollment!$A$2:$A$801,enrollment!$O$2:$O$801),"")</f>
        <v>2233445566</v>
      </c>
      <c r="AF5003">
        <f>IFERROR(_xlfn.XLOOKUP($AE5003,providers!$B$2:$B$11,providers!$Q$2:$Q$11),"")</f>
        <v>3.5</v>
      </c>
      <c r="AG5003" s="1">
        <f t="shared" si="78"/>
        <v>45292</v>
      </c>
    </row>
    <row r="5004" spans="1:33" x14ac:dyDescent="0.25">
      <c r="A5004" t="s">
        <v>5756</v>
      </c>
      <c r="B5004" t="s">
        <v>5754</v>
      </c>
      <c r="C5004">
        <v>2233445566</v>
      </c>
      <c r="D5004">
        <v>2233445566</v>
      </c>
      <c r="E5004" s="1">
        <v>45403</v>
      </c>
      <c r="F5004" s="1">
        <v>45403</v>
      </c>
      <c r="G5004" s="1">
        <v>45417</v>
      </c>
      <c r="H5004" t="s">
        <v>28</v>
      </c>
      <c r="I5004">
        <v>11</v>
      </c>
      <c r="J5004" t="s">
        <v>38</v>
      </c>
      <c r="K5004">
        <v>99213</v>
      </c>
      <c r="O5004">
        <v>1</v>
      </c>
      <c r="P5004">
        <v>230.61</v>
      </c>
      <c r="Q5004">
        <v>170.82</v>
      </c>
      <c r="R5004">
        <v>136.66</v>
      </c>
      <c r="S5004">
        <v>34.159999999999997</v>
      </c>
      <c r="T5004" t="s">
        <v>30</v>
      </c>
      <c r="X5004" t="s">
        <v>31</v>
      </c>
      <c r="Y5004" t="s">
        <v>32</v>
      </c>
      <c r="Z5004" t="s">
        <v>39</v>
      </c>
      <c r="AA5004" t="str">
        <f>IFERROR(_xlfn.XLOOKUP($J5004,avoidable_ed_reference!$A$2:$A$13,avoidable_ed_reference!$C$2:$C$13),"Not Classified")</f>
        <v>Not Classified</v>
      </c>
      <c r="AB5004" t="str">
        <f>IFERROR(_xlfn.XLOOKUP($B5004,enrollment!$A$2:$A$801,enrollment!$I$2:$I$801),"")</f>
        <v>TN</v>
      </c>
      <c r="AC5004">
        <f>IFERROR(_xlfn.XLOOKUP($B5004,enrollment!$A$2:$A$801,enrollment!$L$2:$L$801),"")</f>
        <v>56</v>
      </c>
      <c r="AD5004" t="str" cm="1">
        <f t="array" ref="AD5004">_xlfn.IFS(AC5004="","Unknown",AC5004&lt;18,"0-17",AC5004&lt;35,"18-34",AC5004&lt;50,"35-49",AC5004&lt;65,"50-64",TRUE,"65+")</f>
        <v>50-64</v>
      </c>
      <c r="AE5004">
        <f>IFERROR(_xlfn.XLOOKUP($B5004,enrollment!$A$2:$A$801,enrollment!$O$2:$O$801),"")</f>
        <v>2233445566</v>
      </c>
      <c r="AF5004">
        <f>IFERROR(_xlfn.XLOOKUP($AE5004,providers!$B$2:$B$11,providers!$Q$2:$Q$11),"")</f>
        <v>3.5</v>
      </c>
      <c r="AG5004" s="1">
        <f t="shared" si="78"/>
        <v>45383</v>
      </c>
    </row>
    <row r="5005" spans="1:33" x14ac:dyDescent="0.25">
      <c r="A5005" t="s">
        <v>5757</v>
      </c>
      <c r="B5005" t="s">
        <v>5754</v>
      </c>
      <c r="C5005">
        <v>6789012345</v>
      </c>
      <c r="D5005">
        <v>6789012345</v>
      </c>
      <c r="E5005" s="1">
        <v>45393</v>
      </c>
      <c r="F5005" s="1">
        <v>45393</v>
      </c>
      <c r="G5005" s="1">
        <v>45414</v>
      </c>
      <c r="H5005" t="s">
        <v>28</v>
      </c>
      <c r="I5005">
        <v>23</v>
      </c>
      <c r="J5005" t="s">
        <v>35</v>
      </c>
      <c r="K5005">
        <v>99284</v>
      </c>
      <c r="O5005">
        <v>1</v>
      </c>
      <c r="P5005">
        <v>2508.79</v>
      </c>
      <c r="Q5005">
        <v>1393.77</v>
      </c>
      <c r="R5005">
        <v>1115.02</v>
      </c>
      <c r="S5005">
        <v>278.75</v>
      </c>
      <c r="T5005" t="s">
        <v>30</v>
      </c>
      <c r="X5005" t="s">
        <v>31</v>
      </c>
      <c r="Y5005" t="s">
        <v>32</v>
      </c>
      <c r="Z5005" t="s">
        <v>45</v>
      </c>
      <c r="AA5005" t="str">
        <f>IFERROR(_xlfn.XLOOKUP($J5005,avoidable_ed_reference!$A$2:$A$13,avoidable_ed_reference!$C$2:$C$13),"Not Classified")</f>
        <v>Avoidable</v>
      </c>
      <c r="AB5005" t="str">
        <f>IFERROR(_xlfn.XLOOKUP($B5005,enrollment!$A$2:$A$801,enrollment!$I$2:$I$801),"")</f>
        <v>TN</v>
      </c>
      <c r="AC5005">
        <f>IFERROR(_xlfn.XLOOKUP($B5005,enrollment!$A$2:$A$801,enrollment!$L$2:$L$801),"")</f>
        <v>56</v>
      </c>
      <c r="AD5005" t="str" cm="1">
        <f t="array" ref="AD5005">_xlfn.IFS(AC5005="","Unknown",AC5005&lt;18,"0-17",AC5005&lt;35,"18-34",AC5005&lt;50,"35-49",AC5005&lt;65,"50-64",TRUE,"65+")</f>
        <v>50-64</v>
      </c>
      <c r="AE5005">
        <f>IFERROR(_xlfn.XLOOKUP($B5005,enrollment!$A$2:$A$801,enrollment!$O$2:$O$801),"")</f>
        <v>2233445566</v>
      </c>
      <c r="AF5005">
        <f>IFERROR(_xlfn.XLOOKUP($AE5005,providers!$B$2:$B$11,providers!$Q$2:$Q$11),"")</f>
        <v>3.5</v>
      </c>
      <c r="AG5005" s="1">
        <f t="shared" si="78"/>
        <v>45383</v>
      </c>
    </row>
    <row r="5006" spans="1:33" x14ac:dyDescent="0.25">
      <c r="A5006" t="s">
        <v>5758</v>
      </c>
      <c r="B5006" t="s">
        <v>5754</v>
      </c>
      <c r="C5006">
        <v>8901234567</v>
      </c>
      <c r="D5006">
        <v>8901234567</v>
      </c>
      <c r="E5006" s="1">
        <v>45647</v>
      </c>
      <c r="F5006" s="1">
        <v>45647</v>
      </c>
      <c r="G5006" s="1">
        <v>45673</v>
      </c>
      <c r="H5006" t="s">
        <v>28</v>
      </c>
      <c r="I5006">
        <v>22</v>
      </c>
      <c r="J5006" t="s">
        <v>29</v>
      </c>
      <c r="K5006">
        <v>90837</v>
      </c>
      <c r="O5006">
        <v>1</v>
      </c>
      <c r="P5006">
        <v>208.6</v>
      </c>
      <c r="Q5006">
        <v>154.52000000000001</v>
      </c>
      <c r="R5006">
        <v>123.62</v>
      </c>
      <c r="S5006">
        <v>30.9</v>
      </c>
      <c r="T5006" t="s">
        <v>30</v>
      </c>
      <c r="X5006" t="s">
        <v>31</v>
      </c>
      <c r="Y5006" t="s">
        <v>32</v>
      </c>
      <c r="Z5006" t="s">
        <v>33</v>
      </c>
      <c r="AA5006" t="str">
        <f>IFERROR(_xlfn.XLOOKUP($J5006,avoidable_ed_reference!$A$2:$A$13,avoidable_ed_reference!$C$2:$C$13),"Not Classified")</f>
        <v>Potentially Avoidable</v>
      </c>
      <c r="AB5006" t="str">
        <f>IFERROR(_xlfn.XLOOKUP($B5006,enrollment!$A$2:$A$801,enrollment!$I$2:$I$801),"")</f>
        <v>TN</v>
      </c>
      <c r="AC5006">
        <f>IFERROR(_xlfn.XLOOKUP($B5006,enrollment!$A$2:$A$801,enrollment!$L$2:$L$801),"")</f>
        <v>56</v>
      </c>
      <c r="AD5006" t="str" cm="1">
        <f t="array" ref="AD5006">_xlfn.IFS(AC5006="","Unknown",AC5006&lt;18,"0-17",AC5006&lt;35,"18-34",AC5006&lt;50,"35-49",AC5006&lt;65,"50-64",TRUE,"65+")</f>
        <v>50-64</v>
      </c>
      <c r="AE5006">
        <f>IFERROR(_xlfn.XLOOKUP($B5006,enrollment!$A$2:$A$801,enrollment!$O$2:$O$801),"")</f>
        <v>2233445566</v>
      </c>
      <c r="AF5006">
        <f>IFERROR(_xlfn.XLOOKUP($AE5006,providers!$B$2:$B$11,providers!$Q$2:$Q$11),"")</f>
        <v>3.5</v>
      </c>
      <c r="AG5006" s="1">
        <f t="shared" si="78"/>
        <v>45627</v>
      </c>
    </row>
    <row r="5007" spans="1:33" x14ac:dyDescent="0.25">
      <c r="A5007" t="s">
        <v>5759</v>
      </c>
      <c r="B5007" t="s">
        <v>5754</v>
      </c>
      <c r="C5007">
        <v>7890123456</v>
      </c>
      <c r="D5007">
        <v>7890123456</v>
      </c>
      <c r="E5007" s="1">
        <v>45405</v>
      </c>
      <c r="F5007" s="1">
        <v>45405</v>
      </c>
      <c r="G5007" s="1">
        <v>45438</v>
      </c>
      <c r="H5007" t="s">
        <v>28</v>
      </c>
      <c r="I5007">
        <v>23</v>
      </c>
      <c r="J5007" t="s">
        <v>42</v>
      </c>
      <c r="K5007">
        <v>99284</v>
      </c>
      <c r="O5007">
        <v>1</v>
      </c>
      <c r="P5007">
        <v>2254.75</v>
      </c>
      <c r="Q5007">
        <v>1252.6400000000001</v>
      </c>
      <c r="R5007">
        <v>1002.11</v>
      </c>
      <c r="S5007">
        <v>250.53</v>
      </c>
      <c r="T5007" t="s">
        <v>30</v>
      </c>
      <c r="X5007" t="s">
        <v>31</v>
      </c>
      <c r="Y5007" t="s">
        <v>32</v>
      </c>
      <c r="Z5007" t="s">
        <v>45</v>
      </c>
      <c r="AA5007" t="str">
        <f>IFERROR(_xlfn.XLOOKUP($J5007,avoidable_ed_reference!$A$2:$A$13,avoidable_ed_reference!$C$2:$C$13),"Not Classified")</f>
        <v>Non-Avoidable</v>
      </c>
      <c r="AB5007" t="str">
        <f>IFERROR(_xlfn.XLOOKUP($B5007,enrollment!$A$2:$A$801,enrollment!$I$2:$I$801),"")</f>
        <v>TN</v>
      </c>
      <c r="AC5007">
        <f>IFERROR(_xlfn.XLOOKUP($B5007,enrollment!$A$2:$A$801,enrollment!$L$2:$L$801),"")</f>
        <v>56</v>
      </c>
      <c r="AD5007" t="str" cm="1">
        <f t="array" ref="AD5007">_xlfn.IFS(AC5007="","Unknown",AC5007&lt;18,"0-17",AC5007&lt;35,"18-34",AC5007&lt;50,"35-49",AC5007&lt;65,"50-64",TRUE,"65+")</f>
        <v>50-64</v>
      </c>
      <c r="AE5007">
        <f>IFERROR(_xlfn.XLOOKUP($B5007,enrollment!$A$2:$A$801,enrollment!$O$2:$O$801),"")</f>
        <v>2233445566</v>
      </c>
      <c r="AF5007">
        <f>IFERROR(_xlfn.XLOOKUP($AE5007,providers!$B$2:$B$11,providers!$Q$2:$Q$11),"")</f>
        <v>3.5</v>
      </c>
      <c r="AG5007" s="1">
        <f t="shared" si="78"/>
        <v>45383</v>
      </c>
    </row>
    <row r="5008" spans="1:33" x14ac:dyDescent="0.25">
      <c r="A5008" t="s">
        <v>5760</v>
      </c>
      <c r="B5008" t="s">
        <v>5754</v>
      </c>
      <c r="C5008">
        <v>6789012345</v>
      </c>
      <c r="D5008">
        <v>6789012345</v>
      </c>
      <c r="E5008" s="1">
        <v>45519</v>
      </c>
      <c r="F5008" s="1">
        <v>45519</v>
      </c>
      <c r="G5008" s="1">
        <v>45546</v>
      </c>
      <c r="H5008" t="s">
        <v>28</v>
      </c>
      <c r="I5008">
        <v>22</v>
      </c>
      <c r="J5008" t="s">
        <v>29</v>
      </c>
      <c r="K5008">
        <v>90837</v>
      </c>
      <c r="O5008">
        <v>1</v>
      </c>
      <c r="P5008">
        <v>205.19</v>
      </c>
      <c r="Q5008">
        <v>151.99</v>
      </c>
      <c r="R5008">
        <v>121.59</v>
      </c>
      <c r="S5008">
        <v>30.4</v>
      </c>
      <c r="T5008" t="s">
        <v>30</v>
      </c>
      <c r="X5008" t="s">
        <v>31</v>
      </c>
      <c r="Y5008" t="s">
        <v>32</v>
      </c>
      <c r="Z5008" t="s">
        <v>33</v>
      </c>
      <c r="AA5008" t="str">
        <f>IFERROR(_xlfn.XLOOKUP($J5008,avoidable_ed_reference!$A$2:$A$13,avoidable_ed_reference!$C$2:$C$13),"Not Classified")</f>
        <v>Potentially Avoidable</v>
      </c>
      <c r="AB5008" t="str">
        <f>IFERROR(_xlfn.XLOOKUP($B5008,enrollment!$A$2:$A$801,enrollment!$I$2:$I$801),"")</f>
        <v>TN</v>
      </c>
      <c r="AC5008">
        <f>IFERROR(_xlfn.XLOOKUP($B5008,enrollment!$A$2:$A$801,enrollment!$L$2:$L$801),"")</f>
        <v>56</v>
      </c>
      <c r="AD5008" t="str" cm="1">
        <f t="array" ref="AD5008">_xlfn.IFS(AC5008="","Unknown",AC5008&lt;18,"0-17",AC5008&lt;35,"18-34",AC5008&lt;50,"35-49",AC5008&lt;65,"50-64",TRUE,"65+")</f>
        <v>50-64</v>
      </c>
      <c r="AE5008">
        <f>IFERROR(_xlfn.XLOOKUP($B5008,enrollment!$A$2:$A$801,enrollment!$O$2:$O$801),"")</f>
        <v>2233445566</v>
      </c>
      <c r="AF5008">
        <f>IFERROR(_xlfn.XLOOKUP($AE5008,providers!$B$2:$B$11,providers!$Q$2:$Q$11),"")</f>
        <v>3.5</v>
      </c>
      <c r="AG5008" s="1">
        <f t="shared" si="78"/>
        <v>45505</v>
      </c>
    </row>
    <row r="5009" spans="1:33" x14ac:dyDescent="0.25">
      <c r="A5009" t="s">
        <v>5761</v>
      </c>
      <c r="B5009" t="s">
        <v>5754</v>
      </c>
      <c r="C5009">
        <v>9012345678</v>
      </c>
      <c r="D5009">
        <v>9012345678</v>
      </c>
      <c r="E5009" s="1">
        <v>45513</v>
      </c>
      <c r="F5009" s="1">
        <v>45513</v>
      </c>
      <c r="G5009" s="1">
        <v>45527</v>
      </c>
      <c r="H5009" t="s">
        <v>28</v>
      </c>
      <c r="I5009">
        <v>23</v>
      </c>
      <c r="J5009" t="s">
        <v>80</v>
      </c>
      <c r="K5009">
        <v>99284</v>
      </c>
      <c r="O5009">
        <v>1</v>
      </c>
      <c r="P5009">
        <v>1749.35</v>
      </c>
      <c r="Q5009">
        <v>971.86</v>
      </c>
      <c r="R5009">
        <v>777.49</v>
      </c>
      <c r="S5009">
        <v>194.37</v>
      </c>
      <c r="T5009" t="s">
        <v>30</v>
      </c>
      <c r="X5009" t="s">
        <v>31</v>
      </c>
      <c r="Y5009" t="s">
        <v>32</v>
      </c>
      <c r="Z5009" t="s">
        <v>45</v>
      </c>
      <c r="AA5009" t="str">
        <f>IFERROR(_xlfn.XLOOKUP($J5009,avoidable_ed_reference!$A$2:$A$13,avoidable_ed_reference!$C$2:$C$13),"Not Classified")</f>
        <v>Non-Avoidable</v>
      </c>
      <c r="AB5009" t="str">
        <f>IFERROR(_xlfn.XLOOKUP($B5009,enrollment!$A$2:$A$801,enrollment!$I$2:$I$801),"")</f>
        <v>TN</v>
      </c>
      <c r="AC5009">
        <f>IFERROR(_xlfn.XLOOKUP($B5009,enrollment!$A$2:$A$801,enrollment!$L$2:$L$801),"")</f>
        <v>56</v>
      </c>
      <c r="AD5009" t="str" cm="1">
        <f t="array" ref="AD5009">_xlfn.IFS(AC5009="","Unknown",AC5009&lt;18,"0-17",AC5009&lt;35,"18-34",AC5009&lt;50,"35-49",AC5009&lt;65,"50-64",TRUE,"65+")</f>
        <v>50-64</v>
      </c>
      <c r="AE5009">
        <f>IFERROR(_xlfn.XLOOKUP($B5009,enrollment!$A$2:$A$801,enrollment!$O$2:$O$801),"")</f>
        <v>2233445566</v>
      </c>
      <c r="AF5009">
        <f>IFERROR(_xlfn.XLOOKUP($AE5009,providers!$B$2:$B$11,providers!$Q$2:$Q$11),"")</f>
        <v>3.5</v>
      </c>
      <c r="AG5009" s="1">
        <f t="shared" si="78"/>
        <v>45505</v>
      </c>
    </row>
    <row r="5010" spans="1:33" x14ac:dyDescent="0.25">
      <c r="A5010" t="s">
        <v>5762</v>
      </c>
      <c r="B5010" t="s">
        <v>5754</v>
      </c>
      <c r="C5010">
        <v>7890123456</v>
      </c>
      <c r="D5010">
        <v>7890123456</v>
      </c>
      <c r="E5010" s="1">
        <v>45326</v>
      </c>
      <c r="F5010" s="1">
        <v>45326</v>
      </c>
      <c r="G5010" s="1">
        <v>45349</v>
      </c>
      <c r="H5010" t="s">
        <v>28</v>
      </c>
      <c r="I5010">
        <v>23</v>
      </c>
      <c r="J5010" t="s">
        <v>80</v>
      </c>
      <c r="K5010">
        <v>99284</v>
      </c>
      <c r="O5010">
        <v>1</v>
      </c>
      <c r="P5010">
        <v>2077.7399999999998</v>
      </c>
      <c r="Q5010">
        <v>1154.3</v>
      </c>
      <c r="R5010">
        <v>923.44</v>
      </c>
      <c r="S5010">
        <v>230.86</v>
      </c>
      <c r="T5010" t="s">
        <v>30</v>
      </c>
      <c r="X5010" t="s">
        <v>31</v>
      </c>
      <c r="Y5010" t="s">
        <v>32</v>
      </c>
      <c r="Z5010" t="s">
        <v>45</v>
      </c>
      <c r="AA5010" t="str">
        <f>IFERROR(_xlfn.XLOOKUP($J5010,avoidable_ed_reference!$A$2:$A$13,avoidable_ed_reference!$C$2:$C$13),"Not Classified")</f>
        <v>Non-Avoidable</v>
      </c>
      <c r="AB5010" t="str">
        <f>IFERROR(_xlfn.XLOOKUP($B5010,enrollment!$A$2:$A$801,enrollment!$I$2:$I$801),"")</f>
        <v>TN</v>
      </c>
      <c r="AC5010">
        <f>IFERROR(_xlfn.XLOOKUP($B5010,enrollment!$A$2:$A$801,enrollment!$L$2:$L$801),"")</f>
        <v>56</v>
      </c>
      <c r="AD5010" t="str" cm="1">
        <f t="array" ref="AD5010">_xlfn.IFS(AC5010="","Unknown",AC5010&lt;18,"0-17",AC5010&lt;35,"18-34",AC5010&lt;50,"35-49",AC5010&lt;65,"50-64",TRUE,"65+")</f>
        <v>50-64</v>
      </c>
      <c r="AE5010">
        <f>IFERROR(_xlfn.XLOOKUP($B5010,enrollment!$A$2:$A$801,enrollment!$O$2:$O$801),"")</f>
        <v>2233445566</v>
      </c>
      <c r="AF5010">
        <f>IFERROR(_xlfn.XLOOKUP($AE5010,providers!$B$2:$B$11,providers!$Q$2:$Q$11),"")</f>
        <v>3.5</v>
      </c>
      <c r="AG5010" s="1">
        <f t="shared" si="78"/>
        <v>45323</v>
      </c>
    </row>
    <row r="5011" spans="1:33" x14ac:dyDescent="0.25">
      <c r="A5011" t="s">
        <v>5763</v>
      </c>
      <c r="B5011" t="s">
        <v>5754</v>
      </c>
      <c r="C5011">
        <v>5678901234</v>
      </c>
      <c r="D5011">
        <v>5678901234</v>
      </c>
      <c r="E5011" s="1">
        <v>45511</v>
      </c>
      <c r="F5011" s="1">
        <v>45511</v>
      </c>
      <c r="G5011" s="1">
        <v>45533</v>
      </c>
      <c r="H5011" t="s">
        <v>28</v>
      </c>
      <c r="I5011">
        <v>20</v>
      </c>
      <c r="J5011" t="s">
        <v>35</v>
      </c>
      <c r="K5011">
        <v>99213</v>
      </c>
      <c r="O5011">
        <v>1</v>
      </c>
      <c r="P5011">
        <v>198.85</v>
      </c>
      <c r="Q5011">
        <v>152.96</v>
      </c>
      <c r="R5011">
        <v>122.37</v>
      </c>
      <c r="S5011">
        <v>30.59</v>
      </c>
      <c r="T5011" t="s">
        <v>30</v>
      </c>
      <c r="X5011" t="s">
        <v>31</v>
      </c>
      <c r="Y5011" t="s">
        <v>32</v>
      </c>
      <c r="Z5011" t="s">
        <v>36</v>
      </c>
      <c r="AA5011" t="str">
        <f>IFERROR(_xlfn.XLOOKUP($J5011,avoidable_ed_reference!$A$2:$A$13,avoidable_ed_reference!$C$2:$C$13),"Not Classified")</f>
        <v>Avoidable</v>
      </c>
      <c r="AB5011" t="str">
        <f>IFERROR(_xlfn.XLOOKUP($B5011,enrollment!$A$2:$A$801,enrollment!$I$2:$I$801),"")</f>
        <v>TN</v>
      </c>
      <c r="AC5011">
        <f>IFERROR(_xlfn.XLOOKUP($B5011,enrollment!$A$2:$A$801,enrollment!$L$2:$L$801),"")</f>
        <v>56</v>
      </c>
      <c r="AD5011" t="str" cm="1">
        <f t="array" ref="AD5011">_xlfn.IFS(AC5011="","Unknown",AC5011&lt;18,"0-17",AC5011&lt;35,"18-34",AC5011&lt;50,"35-49",AC5011&lt;65,"50-64",TRUE,"65+")</f>
        <v>50-64</v>
      </c>
      <c r="AE5011">
        <f>IFERROR(_xlfn.XLOOKUP($B5011,enrollment!$A$2:$A$801,enrollment!$O$2:$O$801),"")</f>
        <v>2233445566</v>
      </c>
      <c r="AF5011">
        <f>IFERROR(_xlfn.XLOOKUP($AE5011,providers!$B$2:$B$11,providers!$Q$2:$Q$11),"")</f>
        <v>3.5</v>
      </c>
      <c r="AG5011" s="1">
        <f t="shared" si="78"/>
        <v>45505</v>
      </c>
    </row>
    <row r="5012" spans="1:33" x14ac:dyDescent="0.25">
      <c r="A5012" t="s">
        <v>5764</v>
      </c>
      <c r="B5012" t="s">
        <v>5754</v>
      </c>
      <c r="C5012">
        <v>2345678901</v>
      </c>
      <c r="D5012">
        <v>2345678901</v>
      </c>
      <c r="E5012" s="1">
        <v>45348</v>
      </c>
      <c r="F5012" s="1">
        <v>45348</v>
      </c>
      <c r="G5012" s="1">
        <v>45368</v>
      </c>
      <c r="H5012" t="s">
        <v>28</v>
      </c>
      <c r="I5012">
        <v>23</v>
      </c>
      <c r="J5012" t="s">
        <v>77</v>
      </c>
      <c r="K5012">
        <v>99284</v>
      </c>
      <c r="O5012">
        <v>1</v>
      </c>
      <c r="P5012">
        <v>2315.7199999999998</v>
      </c>
      <c r="Q5012">
        <v>1286.51</v>
      </c>
      <c r="R5012">
        <v>1029.21</v>
      </c>
      <c r="S5012">
        <v>257.3</v>
      </c>
      <c r="T5012" t="s">
        <v>30</v>
      </c>
      <c r="X5012" t="s">
        <v>31</v>
      </c>
      <c r="Y5012" t="s">
        <v>32</v>
      </c>
      <c r="Z5012" t="s">
        <v>45</v>
      </c>
      <c r="AA5012" t="str">
        <f>IFERROR(_xlfn.XLOOKUP($J5012,avoidable_ed_reference!$A$2:$A$13,avoidable_ed_reference!$C$2:$C$13),"Not Classified")</f>
        <v>Avoidable</v>
      </c>
      <c r="AB5012" t="str">
        <f>IFERROR(_xlfn.XLOOKUP($B5012,enrollment!$A$2:$A$801,enrollment!$I$2:$I$801),"")</f>
        <v>TN</v>
      </c>
      <c r="AC5012">
        <f>IFERROR(_xlfn.XLOOKUP($B5012,enrollment!$A$2:$A$801,enrollment!$L$2:$L$801),"")</f>
        <v>56</v>
      </c>
      <c r="AD5012" t="str" cm="1">
        <f t="array" ref="AD5012">_xlfn.IFS(AC5012="","Unknown",AC5012&lt;18,"0-17",AC5012&lt;35,"18-34",AC5012&lt;50,"35-49",AC5012&lt;65,"50-64",TRUE,"65+")</f>
        <v>50-64</v>
      </c>
      <c r="AE5012">
        <f>IFERROR(_xlfn.XLOOKUP($B5012,enrollment!$A$2:$A$801,enrollment!$O$2:$O$801),"")</f>
        <v>2233445566</v>
      </c>
      <c r="AF5012">
        <f>IFERROR(_xlfn.XLOOKUP($AE5012,providers!$B$2:$B$11,providers!$Q$2:$Q$11),"")</f>
        <v>3.5</v>
      </c>
      <c r="AG5012" s="1">
        <f t="shared" si="78"/>
        <v>45323</v>
      </c>
    </row>
    <row r="5013" spans="1:33" x14ac:dyDescent="0.25">
      <c r="A5013" t="s">
        <v>5765</v>
      </c>
      <c r="B5013" t="s">
        <v>5754</v>
      </c>
      <c r="C5013">
        <v>2233445566</v>
      </c>
      <c r="D5013">
        <v>2233445566</v>
      </c>
      <c r="E5013" s="1">
        <v>45580</v>
      </c>
      <c r="F5013" s="1">
        <v>45580</v>
      </c>
      <c r="G5013" s="1">
        <v>45609</v>
      </c>
      <c r="H5013" t="s">
        <v>28</v>
      </c>
      <c r="I5013">
        <v>11</v>
      </c>
      <c r="J5013" t="s">
        <v>47</v>
      </c>
      <c r="K5013">
        <v>99213</v>
      </c>
      <c r="O5013">
        <v>1</v>
      </c>
      <c r="P5013">
        <v>208.39</v>
      </c>
      <c r="Q5013">
        <v>154.36000000000001</v>
      </c>
      <c r="R5013">
        <v>123.49</v>
      </c>
      <c r="S5013">
        <v>30.87</v>
      </c>
      <c r="T5013" t="s">
        <v>30</v>
      </c>
      <c r="X5013" t="s">
        <v>31</v>
      </c>
      <c r="Y5013" t="s">
        <v>32</v>
      </c>
      <c r="Z5013" t="s">
        <v>39</v>
      </c>
      <c r="AA5013" t="str">
        <f>IFERROR(_xlfn.XLOOKUP($J5013,avoidable_ed_reference!$A$2:$A$13,avoidable_ed_reference!$C$2:$C$13),"Not Classified")</f>
        <v>Not Classified</v>
      </c>
      <c r="AB5013" t="str">
        <f>IFERROR(_xlfn.XLOOKUP($B5013,enrollment!$A$2:$A$801,enrollment!$I$2:$I$801),"")</f>
        <v>TN</v>
      </c>
      <c r="AC5013">
        <f>IFERROR(_xlfn.XLOOKUP($B5013,enrollment!$A$2:$A$801,enrollment!$L$2:$L$801),"")</f>
        <v>56</v>
      </c>
      <c r="AD5013" t="str" cm="1">
        <f t="array" ref="AD5013">_xlfn.IFS(AC5013="","Unknown",AC5013&lt;18,"0-17",AC5013&lt;35,"18-34",AC5013&lt;50,"35-49",AC5013&lt;65,"50-64",TRUE,"65+")</f>
        <v>50-64</v>
      </c>
      <c r="AE5013">
        <f>IFERROR(_xlfn.XLOOKUP($B5013,enrollment!$A$2:$A$801,enrollment!$O$2:$O$801),"")</f>
        <v>2233445566</v>
      </c>
      <c r="AF5013">
        <f>IFERROR(_xlfn.XLOOKUP($AE5013,providers!$B$2:$B$11,providers!$Q$2:$Q$11),"")</f>
        <v>3.5</v>
      </c>
      <c r="AG5013" s="1">
        <f t="shared" si="78"/>
        <v>45566</v>
      </c>
    </row>
    <row r="5014" spans="1:33" x14ac:dyDescent="0.25">
      <c r="A5014" t="s">
        <v>5766</v>
      </c>
      <c r="B5014" t="s">
        <v>5767</v>
      </c>
      <c r="C5014">
        <v>2345678901</v>
      </c>
      <c r="D5014">
        <v>2345678901</v>
      </c>
      <c r="E5014" s="1">
        <v>45604</v>
      </c>
      <c r="F5014" s="1">
        <v>45604</v>
      </c>
      <c r="G5014" s="1">
        <v>45634</v>
      </c>
      <c r="H5014" t="s">
        <v>59</v>
      </c>
      <c r="J5014" t="s">
        <v>99</v>
      </c>
      <c r="L5014" s="2" t="s">
        <v>82</v>
      </c>
      <c r="M5014" t="s">
        <v>83</v>
      </c>
      <c r="N5014" t="s">
        <v>84</v>
      </c>
      <c r="O5014">
        <v>1</v>
      </c>
      <c r="P5014">
        <v>1082.6600000000001</v>
      </c>
      <c r="Q5014">
        <v>984.24</v>
      </c>
      <c r="R5014">
        <v>787.39</v>
      </c>
      <c r="S5014">
        <v>196.85</v>
      </c>
      <c r="T5014" t="s">
        <v>30</v>
      </c>
      <c r="X5014" t="s">
        <v>43</v>
      </c>
      <c r="Y5014" t="s">
        <v>44</v>
      </c>
      <c r="Z5014" t="s">
        <v>64</v>
      </c>
      <c r="AA5014" t="str">
        <f>IFERROR(_xlfn.XLOOKUP($J5014,avoidable_ed_reference!$A$2:$A$13,avoidable_ed_reference!$C$2:$C$13),"Not Classified")</f>
        <v>Not Classified</v>
      </c>
      <c r="AB5014" t="str">
        <f>IFERROR(_xlfn.XLOOKUP($B5014,enrollment!$A$2:$A$801,enrollment!$I$2:$I$801),"")</f>
        <v>KY</v>
      </c>
      <c r="AC5014">
        <f>IFERROR(_xlfn.XLOOKUP($B5014,enrollment!$A$2:$A$801,enrollment!$L$2:$L$801),"")</f>
        <v>40</v>
      </c>
      <c r="AD5014" t="str" cm="1">
        <f t="array" ref="AD5014">_xlfn.IFS(AC5014="","Unknown",AC5014&lt;18,"0-17",AC5014&lt;35,"18-34",AC5014&lt;50,"35-49",AC5014&lt;65,"50-64",TRUE,"65+")</f>
        <v>35-49</v>
      </c>
      <c r="AE5014">
        <f>IFERROR(_xlfn.XLOOKUP($B5014,enrollment!$A$2:$A$801,enrollment!$O$2:$O$801),"")</f>
        <v>9012345678</v>
      </c>
      <c r="AF5014">
        <f>IFERROR(_xlfn.XLOOKUP($AE5014,providers!$B$2:$B$11,providers!$Q$2:$Q$11),"")</f>
        <v>4.3</v>
      </c>
      <c r="AG5014" s="1">
        <f t="shared" si="78"/>
        <v>45597</v>
      </c>
    </row>
    <row r="5015" spans="1:33" x14ac:dyDescent="0.25">
      <c r="A5015" t="s">
        <v>5768</v>
      </c>
      <c r="B5015" t="s">
        <v>5767</v>
      </c>
      <c r="C5015">
        <v>9012345678</v>
      </c>
      <c r="D5015">
        <v>9012345678</v>
      </c>
      <c r="E5015" s="1">
        <v>45655</v>
      </c>
      <c r="F5015" s="1">
        <v>45655</v>
      </c>
      <c r="G5015" s="1">
        <v>45681</v>
      </c>
      <c r="H5015" t="s">
        <v>28</v>
      </c>
      <c r="I5015">
        <v>11</v>
      </c>
      <c r="J5015" t="s">
        <v>47</v>
      </c>
      <c r="K5015">
        <v>99213</v>
      </c>
      <c r="O5015">
        <v>1</v>
      </c>
      <c r="P5015">
        <v>168.4</v>
      </c>
      <c r="Q5015">
        <v>124.74</v>
      </c>
      <c r="R5015">
        <v>99.79</v>
      </c>
      <c r="S5015">
        <v>24.95</v>
      </c>
      <c r="T5015" t="s">
        <v>30</v>
      </c>
      <c r="X5015" t="s">
        <v>43</v>
      </c>
      <c r="Y5015" t="s">
        <v>44</v>
      </c>
      <c r="Z5015" t="s">
        <v>39</v>
      </c>
      <c r="AA5015" t="str">
        <f>IFERROR(_xlfn.XLOOKUP($J5015,avoidable_ed_reference!$A$2:$A$13,avoidable_ed_reference!$C$2:$C$13),"Not Classified")</f>
        <v>Not Classified</v>
      </c>
      <c r="AB5015" t="str">
        <f>IFERROR(_xlfn.XLOOKUP($B5015,enrollment!$A$2:$A$801,enrollment!$I$2:$I$801),"")</f>
        <v>KY</v>
      </c>
      <c r="AC5015">
        <f>IFERROR(_xlfn.XLOOKUP($B5015,enrollment!$A$2:$A$801,enrollment!$L$2:$L$801),"")</f>
        <v>40</v>
      </c>
      <c r="AD5015" t="str" cm="1">
        <f t="array" ref="AD5015">_xlfn.IFS(AC5015="","Unknown",AC5015&lt;18,"0-17",AC5015&lt;35,"18-34",AC5015&lt;50,"35-49",AC5015&lt;65,"50-64",TRUE,"65+")</f>
        <v>35-49</v>
      </c>
      <c r="AE5015">
        <f>IFERROR(_xlfn.XLOOKUP($B5015,enrollment!$A$2:$A$801,enrollment!$O$2:$O$801),"")</f>
        <v>9012345678</v>
      </c>
      <c r="AF5015">
        <f>IFERROR(_xlfn.XLOOKUP($AE5015,providers!$B$2:$B$11,providers!$Q$2:$Q$11),"")</f>
        <v>4.3</v>
      </c>
      <c r="AG5015" s="1">
        <f t="shared" si="78"/>
        <v>45627</v>
      </c>
    </row>
    <row r="5016" spans="1:33" x14ac:dyDescent="0.25">
      <c r="A5016" t="s">
        <v>5769</v>
      </c>
      <c r="B5016" t="s">
        <v>5767</v>
      </c>
      <c r="C5016">
        <v>9012345678</v>
      </c>
      <c r="D5016">
        <v>9012345678</v>
      </c>
      <c r="E5016" s="1">
        <v>45637</v>
      </c>
      <c r="F5016" s="1">
        <v>45637</v>
      </c>
      <c r="G5016" s="1">
        <v>45657</v>
      </c>
      <c r="H5016" t="s">
        <v>28</v>
      </c>
      <c r="I5016">
        <v>11</v>
      </c>
      <c r="J5016" t="s">
        <v>35</v>
      </c>
      <c r="K5016">
        <v>99213</v>
      </c>
      <c r="O5016">
        <v>1</v>
      </c>
      <c r="P5016">
        <v>209.52</v>
      </c>
      <c r="Q5016">
        <v>155.19999999999999</v>
      </c>
      <c r="R5016">
        <v>124.16</v>
      </c>
      <c r="S5016">
        <v>31.04</v>
      </c>
      <c r="T5016" t="s">
        <v>30</v>
      </c>
      <c r="X5016" t="s">
        <v>43</v>
      </c>
      <c r="Y5016" t="s">
        <v>44</v>
      </c>
      <c r="Z5016" t="s">
        <v>39</v>
      </c>
      <c r="AA5016" t="str">
        <f>IFERROR(_xlfn.XLOOKUP($J5016,avoidable_ed_reference!$A$2:$A$13,avoidable_ed_reference!$C$2:$C$13),"Not Classified")</f>
        <v>Avoidable</v>
      </c>
      <c r="AB5016" t="str">
        <f>IFERROR(_xlfn.XLOOKUP($B5016,enrollment!$A$2:$A$801,enrollment!$I$2:$I$801),"")</f>
        <v>KY</v>
      </c>
      <c r="AC5016">
        <f>IFERROR(_xlfn.XLOOKUP($B5016,enrollment!$A$2:$A$801,enrollment!$L$2:$L$801),"")</f>
        <v>40</v>
      </c>
      <c r="AD5016" t="str" cm="1">
        <f t="array" ref="AD5016">_xlfn.IFS(AC5016="","Unknown",AC5016&lt;18,"0-17",AC5016&lt;35,"18-34",AC5016&lt;50,"35-49",AC5016&lt;65,"50-64",TRUE,"65+")</f>
        <v>35-49</v>
      </c>
      <c r="AE5016">
        <f>IFERROR(_xlfn.XLOOKUP($B5016,enrollment!$A$2:$A$801,enrollment!$O$2:$O$801),"")</f>
        <v>9012345678</v>
      </c>
      <c r="AF5016">
        <f>IFERROR(_xlfn.XLOOKUP($AE5016,providers!$B$2:$B$11,providers!$Q$2:$Q$11),"")</f>
        <v>4.3</v>
      </c>
      <c r="AG5016" s="1">
        <f t="shared" si="78"/>
        <v>45627</v>
      </c>
    </row>
    <row r="5017" spans="1:33" x14ac:dyDescent="0.25">
      <c r="A5017" t="s">
        <v>5770</v>
      </c>
      <c r="B5017" t="s">
        <v>5767</v>
      </c>
      <c r="C5017">
        <v>9012345678</v>
      </c>
      <c r="D5017">
        <v>9012345678</v>
      </c>
      <c r="E5017" s="1">
        <v>45637</v>
      </c>
      <c r="F5017" s="1">
        <v>45637</v>
      </c>
      <c r="G5017" s="1">
        <v>45669</v>
      </c>
      <c r="H5017" t="s">
        <v>28</v>
      </c>
      <c r="I5017">
        <v>11</v>
      </c>
      <c r="J5017" t="s">
        <v>38</v>
      </c>
      <c r="K5017">
        <v>99213</v>
      </c>
      <c r="O5017">
        <v>1</v>
      </c>
      <c r="P5017">
        <v>182.33</v>
      </c>
      <c r="Q5017">
        <v>135.06</v>
      </c>
      <c r="R5017">
        <v>108.05</v>
      </c>
      <c r="S5017">
        <v>27.01</v>
      </c>
      <c r="T5017" t="s">
        <v>30</v>
      </c>
      <c r="X5017" t="s">
        <v>43</v>
      </c>
      <c r="Y5017" t="s">
        <v>44</v>
      </c>
      <c r="Z5017" t="s">
        <v>39</v>
      </c>
      <c r="AA5017" t="str">
        <f>IFERROR(_xlfn.XLOOKUP($J5017,avoidable_ed_reference!$A$2:$A$13,avoidable_ed_reference!$C$2:$C$13),"Not Classified")</f>
        <v>Not Classified</v>
      </c>
      <c r="AB5017" t="str">
        <f>IFERROR(_xlfn.XLOOKUP($B5017,enrollment!$A$2:$A$801,enrollment!$I$2:$I$801),"")</f>
        <v>KY</v>
      </c>
      <c r="AC5017">
        <f>IFERROR(_xlfn.XLOOKUP($B5017,enrollment!$A$2:$A$801,enrollment!$L$2:$L$801),"")</f>
        <v>40</v>
      </c>
      <c r="AD5017" t="str" cm="1">
        <f t="array" ref="AD5017">_xlfn.IFS(AC5017="","Unknown",AC5017&lt;18,"0-17",AC5017&lt;35,"18-34",AC5017&lt;50,"35-49",AC5017&lt;65,"50-64",TRUE,"65+")</f>
        <v>35-49</v>
      </c>
      <c r="AE5017">
        <f>IFERROR(_xlfn.XLOOKUP($B5017,enrollment!$A$2:$A$801,enrollment!$O$2:$O$801),"")</f>
        <v>9012345678</v>
      </c>
      <c r="AF5017">
        <f>IFERROR(_xlfn.XLOOKUP($AE5017,providers!$B$2:$B$11,providers!$Q$2:$Q$11),"")</f>
        <v>4.3</v>
      </c>
      <c r="AG5017" s="1">
        <f t="shared" si="78"/>
        <v>45627</v>
      </c>
    </row>
    <row r="5018" spans="1:33" x14ac:dyDescent="0.25">
      <c r="A5018" t="s">
        <v>5771</v>
      </c>
      <c r="B5018" t="s">
        <v>5767</v>
      </c>
      <c r="C5018">
        <v>5678901234</v>
      </c>
      <c r="D5018">
        <v>5678901234</v>
      </c>
      <c r="E5018" s="1">
        <v>45301</v>
      </c>
      <c r="F5018" s="1">
        <v>45301</v>
      </c>
      <c r="G5018" s="1">
        <v>45333</v>
      </c>
      <c r="H5018" t="s">
        <v>28</v>
      </c>
      <c r="I5018">
        <v>20</v>
      </c>
      <c r="J5018" t="s">
        <v>35</v>
      </c>
      <c r="K5018">
        <v>99213</v>
      </c>
      <c r="O5018">
        <v>1</v>
      </c>
      <c r="P5018">
        <v>151.26</v>
      </c>
      <c r="Q5018">
        <v>116.35</v>
      </c>
      <c r="R5018">
        <v>93.08</v>
      </c>
      <c r="S5018">
        <v>23.27</v>
      </c>
      <c r="T5018" t="s">
        <v>30</v>
      </c>
      <c r="X5018" t="s">
        <v>43</v>
      </c>
      <c r="Y5018" t="s">
        <v>44</v>
      </c>
      <c r="Z5018" t="s">
        <v>36</v>
      </c>
      <c r="AA5018" t="str">
        <f>IFERROR(_xlfn.XLOOKUP($J5018,avoidable_ed_reference!$A$2:$A$13,avoidable_ed_reference!$C$2:$C$13),"Not Classified")</f>
        <v>Avoidable</v>
      </c>
      <c r="AB5018" t="str">
        <f>IFERROR(_xlfn.XLOOKUP($B5018,enrollment!$A$2:$A$801,enrollment!$I$2:$I$801),"")</f>
        <v>KY</v>
      </c>
      <c r="AC5018">
        <f>IFERROR(_xlfn.XLOOKUP($B5018,enrollment!$A$2:$A$801,enrollment!$L$2:$L$801),"")</f>
        <v>40</v>
      </c>
      <c r="AD5018" t="str" cm="1">
        <f t="array" ref="AD5018">_xlfn.IFS(AC5018="","Unknown",AC5018&lt;18,"0-17",AC5018&lt;35,"18-34",AC5018&lt;50,"35-49",AC5018&lt;65,"50-64",TRUE,"65+")</f>
        <v>35-49</v>
      </c>
      <c r="AE5018">
        <f>IFERROR(_xlfn.XLOOKUP($B5018,enrollment!$A$2:$A$801,enrollment!$O$2:$O$801),"")</f>
        <v>9012345678</v>
      </c>
      <c r="AF5018">
        <f>IFERROR(_xlfn.XLOOKUP($AE5018,providers!$B$2:$B$11,providers!$Q$2:$Q$11),"")</f>
        <v>4.3</v>
      </c>
      <c r="AG5018" s="1">
        <f t="shared" si="78"/>
        <v>45292</v>
      </c>
    </row>
    <row r="5019" spans="1:33" x14ac:dyDescent="0.25">
      <c r="A5019" t="s">
        <v>5772</v>
      </c>
      <c r="B5019" t="s">
        <v>5767</v>
      </c>
      <c r="C5019">
        <v>9012345678</v>
      </c>
      <c r="D5019">
        <v>9012345678</v>
      </c>
      <c r="E5019" s="1">
        <v>45407</v>
      </c>
      <c r="F5019" s="1">
        <v>45407</v>
      </c>
      <c r="G5019" s="1">
        <v>45436</v>
      </c>
      <c r="H5019" t="s">
        <v>28</v>
      </c>
      <c r="I5019">
        <v>11</v>
      </c>
      <c r="J5019" t="s">
        <v>35</v>
      </c>
      <c r="K5019">
        <v>99213</v>
      </c>
      <c r="O5019">
        <v>1</v>
      </c>
      <c r="P5019">
        <v>190.59</v>
      </c>
      <c r="Q5019">
        <v>141.18</v>
      </c>
      <c r="R5019">
        <v>112.94</v>
      </c>
      <c r="S5019">
        <v>28.24</v>
      </c>
      <c r="T5019" t="s">
        <v>30</v>
      </c>
      <c r="X5019" t="s">
        <v>43</v>
      </c>
      <c r="Y5019" t="s">
        <v>44</v>
      </c>
      <c r="Z5019" t="s">
        <v>39</v>
      </c>
      <c r="AA5019" t="str">
        <f>IFERROR(_xlfn.XLOOKUP($J5019,avoidable_ed_reference!$A$2:$A$13,avoidable_ed_reference!$C$2:$C$13),"Not Classified")</f>
        <v>Avoidable</v>
      </c>
      <c r="AB5019" t="str">
        <f>IFERROR(_xlfn.XLOOKUP($B5019,enrollment!$A$2:$A$801,enrollment!$I$2:$I$801),"")</f>
        <v>KY</v>
      </c>
      <c r="AC5019">
        <f>IFERROR(_xlfn.XLOOKUP($B5019,enrollment!$A$2:$A$801,enrollment!$L$2:$L$801),"")</f>
        <v>40</v>
      </c>
      <c r="AD5019" t="str" cm="1">
        <f t="array" ref="AD5019">_xlfn.IFS(AC5019="","Unknown",AC5019&lt;18,"0-17",AC5019&lt;35,"18-34",AC5019&lt;50,"35-49",AC5019&lt;65,"50-64",TRUE,"65+")</f>
        <v>35-49</v>
      </c>
      <c r="AE5019">
        <f>IFERROR(_xlfn.XLOOKUP($B5019,enrollment!$A$2:$A$801,enrollment!$O$2:$O$801),"")</f>
        <v>9012345678</v>
      </c>
      <c r="AF5019">
        <f>IFERROR(_xlfn.XLOOKUP($AE5019,providers!$B$2:$B$11,providers!$Q$2:$Q$11),"")</f>
        <v>4.3</v>
      </c>
      <c r="AG5019" s="1">
        <f t="shared" si="78"/>
        <v>45383</v>
      </c>
    </row>
    <row r="5020" spans="1:33" x14ac:dyDescent="0.25">
      <c r="A5020" t="s">
        <v>5773</v>
      </c>
      <c r="B5020" t="s">
        <v>5774</v>
      </c>
      <c r="C5020">
        <v>8901234567</v>
      </c>
      <c r="D5020">
        <v>8901234567</v>
      </c>
      <c r="E5020" s="1">
        <v>45427</v>
      </c>
      <c r="F5020" s="1">
        <v>45427</v>
      </c>
      <c r="G5020" s="1">
        <v>45448</v>
      </c>
      <c r="H5020" t="s">
        <v>59</v>
      </c>
      <c r="J5020" t="s">
        <v>60</v>
      </c>
      <c r="L5020" s="2" t="s">
        <v>82</v>
      </c>
      <c r="M5020" t="s">
        <v>83</v>
      </c>
      <c r="N5020" t="s">
        <v>84</v>
      </c>
      <c r="O5020">
        <v>1</v>
      </c>
      <c r="P5020">
        <v>1123.45</v>
      </c>
      <c r="Q5020">
        <v>1021.32</v>
      </c>
      <c r="R5020">
        <v>817.06</v>
      </c>
      <c r="S5020">
        <v>204.26</v>
      </c>
      <c r="T5020" t="s">
        <v>30</v>
      </c>
      <c r="X5020" t="s">
        <v>43</v>
      </c>
      <c r="Y5020" t="s">
        <v>44</v>
      </c>
      <c r="Z5020" t="s">
        <v>64</v>
      </c>
      <c r="AA5020" t="str">
        <f>IFERROR(_xlfn.XLOOKUP($J5020,avoidable_ed_reference!$A$2:$A$13,avoidable_ed_reference!$C$2:$C$13),"Not Classified")</f>
        <v>Not Classified</v>
      </c>
      <c r="AB5020" t="str">
        <f>IFERROR(_xlfn.XLOOKUP($B5020,enrollment!$A$2:$A$801,enrollment!$I$2:$I$801),"")</f>
        <v>OH</v>
      </c>
      <c r="AC5020">
        <f>IFERROR(_xlfn.XLOOKUP($B5020,enrollment!$A$2:$A$801,enrollment!$L$2:$L$801),"")</f>
        <v>82</v>
      </c>
      <c r="AD5020" t="str" cm="1">
        <f t="array" ref="AD5020">_xlfn.IFS(AC5020="","Unknown",AC5020&lt;18,"0-17",AC5020&lt;35,"18-34",AC5020&lt;50,"35-49",AC5020&lt;65,"50-64",TRUE,"65+")</f>
        <v>65+</v>
      </c>
      <c r="AE5020">
        <f>IFERROR(_xlfn.XLOOKUP($B5020,enrollment!$A$2:$A$801,enrollment!$O$2:$O$801),"")</f>
        <v>2345678901</v>
      </c>
      <c r="AF5020">
        <f>IFERROR(_xlfn.XLOOKUP($AE5020,providers!$B$2:$B$11,providers!$Q$2:$Q$11),"")</f>
        <v>4.2</v>
      </c>
      <c r="AG5020" s="1">
        <f t="shared" si="78"/>
        <v>45413</v>
      </c>
    </row>
    <row r="5021" spans="1:33" x14ac:dyDescent="0.25">
      <c r="A5021" t="s">
        <v>5775</v>
      </c>
      <c r="B5021" t="s">
        <v>5774</v>
      </c>
      <c r="C5021">
        <v>3456789012</v>
      </c>
      <c r="D5021">
        <v>3456789012</v>
      </c>
      <c r="E5021" s="1">
        <v>45559</v>
      </c>
      <c r="F5021" s="1">
        <v>45559</v>
      </c>
      <c r="G5021" s="1">
        <v>45586</v>
      </c>
      <c r="H5021" t="s">
        <v>67</v>
      </c>
      <c r="I5021">
        <v>21</v>
      </c>
      <c r="J5021" t="s">
        <v>80</v>
      </c>
      <c r="K5021">
        <v>99223</v>
      </c>
      <c r="O5021">
        <v>1</v>
      </c>
      <c r="P5021">
        <v>26676.14</v>
      </c>
      <c r="Q5021">
        <v>17210.41</v>
      </c>
      <c r="R5021">
        <v>13768.33</v>
      </c>
      <c r="S5021">
        <v>3442.08</v>
      </c>
      <c r="T5021" t="s">
        <v>30</v>
      </c>
      <c r="V5021">
        <v>1</v>
      </c>
      <c r="W5021" s="2" t="s">
        <v>68</v>
      </c>
      <c r="X5021" t="s">
        <v>43</v>
      </c>
      <c r="Y5021" t="s">
        <v>44</v>
      </c>
      <c r="Z5021" t="s">
        <v>69</v>
      </c>
      <c r="AA5021" t="str">
        <f>IFERROR(_xlfn.XLOOKUP($J5021,avoidable_ed_reference!$A$2:$A$13,avoidable_ed_reference!$C$2:$C$13),"Not Classified")</f>
        <v>Non-Avoidable</v>
      </c>
      <c r="AB5021" t="str">
        <f>IFERROR(_xlfn.XLOOKUP($B5021,enrollment!$A$2:$A$801,enrollment!$I$2:$I$801),"")</f>
        <v>OH</v>
      </c>
      <c r="AC5021">
        <f>IFERROR(_xlfn.XLOOKUP($B5021,enrollment!$A$2:$A$801,enrollment!$L$2:$L$801),"")</f>
        <v>82</v>
      </c>
      <c r="AD5021" t="str" cm="1">
        <f t="array" ref="AD5021">_xlfn.IFS(AC5021="","Unknown",AC5021&lt;18,"0-17",AC5021&lt;35,"18-34",AC5021&lt;50,"35-49",AC5021&lt;65,"50-64",TRUE,"65+")</f>
        <v>65+</v>
      </c>
      <c r="AE5021">
        <f>IFERROR(_xlfn.XLOOKUP($B5021,enrollment!$A$2:$A$801,enrollment!$O$2:$O$801),"")</f>
        <v>2345678901</v>
      </c>
      <c r="AF5021">
        <f>IFERROR(_xlfn.XLOOKUP($AE5021,providers!$B$2:$B$11,providers!$Q$2:$Q$11),"")</f>
        <v>4.2</v>
      </c>
      <c r="AG5021" s="1">
        <f t="shared" si="78"/>
        <v>45536</v>
      </c>
    </row>
    <row r="5022" spans="1:33" x14ac:dyDescent="0.25">
      <c r="A5022" t="s">
        <v>5776</v>
      </c>
      <c r="B5022" t="s">
        <v>5774</v>
      </c>
      <c r="C5022">
        <v>2233445566</v>
      </c>
      <c r="D5022">
        <v>2233445566</v>
      </c>
      <c r="E5022" s="1">
        <v>45459</v>
      </c>
      <c r="F5022" s="1">
        <v>45459</v>
      </c>
      <c r="G5022" s="1">
        <v>45476</v>
      </c>
      <c r="H5022" t="s">
        <v>59</v>
      </c>
      <c r="J5022" t="s">
        <v>47</v>
      </c>
      <c r="L5022" s="2" t="s">
        <v>106</v>
      </c>
      <c r="M5022" t="s">
        <v>107</v>
      </c>
      <c r="N5022" t="s">
        <v>108</v>
      </c>
      <c r="O5022">
        <v>1</v>
      </c>
      <c r="P5022">
        <v>764.47</v>
      </c>
      <c r="Q5022">
        <v>694.97</v>
      </c>
      <c r="R5022">
        <v>555.98</v>
      </c>
      <c r="S5022">
        <v>138.99</v>
      </c>
      <c r="T5022" t="s">
        <v>30</v>
      </c>
      <c r="X5022" t="s">
        <v>43</v>
      </c>
      <c r="Y5022" t="s">
        <v>44</v>
      </c>
      <c r="Z5022" t="s">
        <v>64</v>
      </c>
      <c r="AA5022" t="str">
        <f>IFERROR(_xlfn.XLOOKUP($J5022,avoidable_ed_reference!$A$2:$A$13,avoidable_ed_reference!$C$2:$C$13),"Not Classified")</f>
        <v>Not Classified</v>
      </c>
      <c r="AB5022" t="str">
        <f>IFERROR(_xlfn.XLOOKUP($B5022,enrollment!$A$2:$A$801,enrollment!$I$2:$I$801),"")</f>
        <v>OH</v>
      </c>
      <c r="AC5022">
        <f>IFERROR(_xlfn.XLOOKUP($B5022,enrollment!$A$2:$A$801,enrollment!$L$2:$L$801),"")</f>
        <v>82</v>
      </c>
      <c r="AD5022" t="str" cm="1">
        <f t="array" ref="AD5022">_xlfn.IFS(AC5022="","Unknown",AC5022&lt;18,"0-17",AC5022&lt;35,"18-34",AC5022&lt;50,"35-49",AC5022&lt;65,"50-64",TRUE,"65+")</f>
        <v>65+</v>
      </c>
      <c r="AE5022">
        <f>IFERROR(_xlfn.XLOOKUP($B5022,enrollment!$A$2:$A$801,enrollment!$O$2:$O$801),"")</f>
        <v>2345678901</v>
      </c>
      <c r="AF5022">
        <f>IFERROR(_xlfn.XLOOKUP($AE5022,providers!$B$2:$B$11,providers!$Q$2:$Q$11),"")</f>
        <v>4.2</v>
      </c>
      <c r="AG5022" s="1">
        <f t="shared" si="78"/>
        <v>45444</v>
      </c>
    </row>
    <row r="5023" spans="1:33" x14ac:dyDescent="0.25">
      <c r="A5023" t="s">
        <v>5777</v>
      </c>
      <c r="B5023" t="s">
        <v>5774</v>
      </c>
      <c r="C5023">
        <v>3456789012</v>
      </c>
      <c r="D5023">
        <v>3456789012</v>
      </c>
      <c r="E5023" s="1">
        <v>45409</v>
      </c>
      <c r="F5023" s="1">
        <v>45409</v>
      </c>
      <c r="G5023" s="1">
        <v>45441</v>
      </c>
      <c r="H5023" t="s">
        <v>28</v>
      </c>
      <c r="I5023">
        <v>22</v>
      </c>
      <c r="J5023" t="s">
        <v>29</v>
      </c>
      <c r="K5023">
        <v>90837</v>
      </c>
      <c r="O5023">
        <v>1</v>
      </c>
      <c r="P5023">
        <v>190.59</v>
      </c>
      <c r="Q5023">
        <v>141.18</v>
      </c>
      <c r="R5023">
        <v>112.94</v>
      </c>
      <c r="S5023">
        <v>28.24</v>
      </c>
      <c r="T5023" t="s">
        <v>30</v>
      </c>
      <c r="X5023" t="s">
        <v>43</v>
      </c>
      <c r="Y5023" t="s">
        <v>44</v>
      </c>
      <c r="Z5023" t="s">
        <v>33</v>
      </c>
      <c r="AA5023" t="str">
        <f>IFERROR(_xlfn.XLOOKUP($J5023,avoidable_ed_reference!$A$2:$A$13,avoidable_ed_reference!$C$2:$C$13),"Not Classified")</f>
        <v>Potentially Avoidable</v>
      </c>
      <c r="AB5023" t="str">
        <f>IFERROR(_xlfn.XLOOKUP($B5023,enrollment!$A$2:$A$801,enrollment!$I$2:$I$801),"")</f>
        <v>OH</v>
      </c>
      <c r="AC5023">
        <f>IFERROR(_xlfn.XLOOKUP($B5023,enrollment!$A$2:$A$801,enrollment!$L$2:$L$801),"")</f>
        <v>82</v>
      </c>
      <c r="AD5023" t="str" cm="1">
        <f t="array" ref="AD5023">_xlfn.IFS(AC5023="","Unknown",AC5023&lt;18,"0-17",AC5023&lt;35,"18-34",AC5023&lt;50,"35-49",AC5023&lt;65,"50-64",TRUE,"65+")</f>
        <v>65+</v>
      </c>
      <c r="AE5023">
        <f>IFERROR(_xlfn.XLOOKUP($B5023,enrollment!$A$2:$A$801,enrollment!$O$2:$O$801),"")</f>
        <v>2345678901</v>
      </c>
      <c r="AF5023">
        <f>IFERROR(_xlfn.XLOOKUP($AE5023,providers!$B$2:$B$11,providers!$Q$2:$Q$11),"")</f>
        <v>4.2</v>
      </c>
      <c r="AG5023" s="1">
        <f t="shared" si="78"/>
        <v>45383</v>
      </c>
    </row>
    <row r="5024" spans="1:33" x14ac:dyDescent="0.25">
      <c r="A5024" t="s">
        <v>5778</v>
      </c>
      <c r="B5024" t="s">
        <v>5774</v>
      </c>
      <c r="C5024">
        <v>3456789012</v>
      </c>
      <c r="D5024">
        <v>3456789012</v>
      </c>
      <c r="E5024" s="1">
        <v>45359</v>
      </c>
      <c r="F5024" s="1">
        <v>45359</v>
      </c>
      <c r="G5024" s="1">
        <v>45379</v>
      </c>
      <c r="H5024" t="s">
        <v>67</v>
      </c>
      <c r="I5024">
        <v>21</v>
      </c>
      <c r="J5024" t="s">
        <v>99</v>
      </c>
      <c r="K5024">
        <v>99223</v>
      </c>
      <c r="O5024">
        <v>1</v>
      </c>
      <c r="P5024">
        <v>26585.65</v>
      </c>
      <c r="Q5024">
        <v>17152.03</v>
      </c>
      <c r="R5024">
        <v>13721.62</v>
      </c>
      <c r="S5024">
        <v>3430.41</v>
      </c>
      <c r="T5024" t="s">
        <v>30</v>
      </c>
      <c r="V5024">
        <v>1</v>
      </c>
      <c r="W5024" s="2" t="s">
        <v>68</v>
      </c>
      <c r="X5024" t="s">
        <v>43</v>
      </c>
      <c r="Y5024" t="s">
        <v>44</v>
      </c>
      <c r="Z5024" t="s">
        <v>69</v>
      </c>
      <c r="AA5024" t="str">
        <f>IFERROR(_xlfn.XLOOKUP($J5024,avoidable_ed_reference!$A$2:$A$13,avoidable_ed_reference!$C$2:$C$13),"Not Classified")</f>
        <v>Not Classified</v>
      </c>
      <c r="AB5024" t="str">
        <f>IFERROR(_xlfn.XLOOKUP($B5024,enrollment!$A$2:$A$801,enrollment!$I$2:$I$801),"")</f>
        <v>OH</v>
      </c>
      <c r="AC5024">
        <f>IFERROR(_xlfn.XLOOKUP($B5024,enrollment!$A$2:$A$801,enrollment!$L$2:$L$801),"")</f>
        <v>82</v>
      </c>
      <c r="AD5024" t="str" cm="1">
        <f t="array" ref="AD5024">_xlfn.IFS(AC5024="","Unknown",AC5024&lt;18,"0-17",AC5024&lt;35,"18-34",AC5024&lt;50,"35-49",AC5024&lt;65,"50-64",TRUE,"65+")</f>
        <v>65+</v>
      </c>
      <c r="AE5024">
        <f>IFERROR(_xlfn.XLOOKUP($B5024,enrollment!$A$2:$A$801,enrollment!$O$2:$O$801),"")</f>
        <v>2345678901</v>
      </c>
      <c r="AF5024">
        <f>IFERROR(_xlfn.XLOOKUP($AE5024,providers!$B$2:$B$11,providers!$Q$2:$Q$11),"")</f>
        <v>4.2</v>
      </c>
      <c r="AG5024" s="1">
        <f t="shared" si="78"/>
        <v>45352</v>
      </c>
    </row>
    <row r="5025" spans="1:33" x14ac:dyDescent="0.25">
      <c r="A5025" t="s">
        <v>5779</v>
      </c>
      <c r="B5025" t="s">
        <v>5774</v>
      </c>
      <c r="C5025">
        <v>3456789012</v>
      </c>
      <c r="D5025">
        <v>3456789012</v>
      </c>
      <c r="E5025" s="1">
        <v>45577</v>
      </c>
      <c r="F5025" s="1">
        <v>45577</v>
      </c>
      <c r="G5025" s="1">
        <v>45607</v>
      </c>
      <c r="H5025" t="s">
        <v>59</v>
      </c>
      <c r="J5025" t="s">
        <v>60</v>
      </c>
      <c r="L5025" s="2" t="s">
        <v>61</v>
      </c>
      <c r="M5025" t="s">
        <v>62</v>
      </c>
      <c r="N5025" t="s">
        <v>63</v>
      </c>
      <c r="O5025">
        <v>1</v>
      </c>
      <c r="P5025">
        <v>766.99</v>
      </c>
      <c r="Q5025">
        <v>697.26</v>
      </c>
      <c r="R5025">
        <v>557.80999999999995</v>
      </c>
      <c r="S5025">
        <v>139.44999999999999</v>
      </c>
      <c r="T5025" t="s">
        <v>30</v>
      </c>
      <c r="X5025" t="s">
        <v>43</v>
      </c>
      <c r="Y5025" t="s">
        <v>44</v>
      </c>
      <c r="Z5025" t="s">
        <v>64</v>
      </c>
      <c r="AA5025" t="str">
        <f>IFERROR(_xlfn.XLOOKUP($J5025,avoidable_ed_reference!$A$2:$A$13,avoidable_ed_reference!$C$2:$C$13),"Not Classified")</f>
        <v>Not Classified</v>
      </c>
      <c r="AB5025" t="str">
        <f>IFERROR(_xlfn.XLOOKUP($B5025,enrollment!$A$2:$A$801,enrollment!$I$2:$I$801),"")</f>
        <v>OH</v>
      </c>
      <c r="AC5025">
        <f>IFERROR(_xlfn.XLOOKUP($B5025,enrollment!$A$2:$A$801,enrollment!$L$2:$L$801),"")</f>
        <v>82</v>
      </c>
      <c r="AD5025" t="str" cm="1">
        <f t="array" ref="AD5025">_xlfn.IFS(AC5025="","Unknown",AC5025&lt;18,"0-17",AC5025&lt;35,"18-34",AC5025&lt;50,"35-49",AC5025&lt;65,"50-64",TRUE,"65+")</f>
        <v>65+</v>
      </c>
      <c r="AE5025">
        <f>IFERROR(_xlfn.XLOOKUP($B5025,enrollment!$A$2:$A$801,enrollment!$O$2:$O$801),"")</f>
        <v>2345678901</v>
      </c>
      <c r="AF5025">
        <f>IFERROR(_xlfn.XLOOKUP($AE5025,providers!$B$2:$B$11,providers!$Q$2:$Q$11),"")</f>
        <v>4.2</v>
      </c>
      <c r="AG5025" s="1">
        <f t="shared" si="78"/>
        <v>45566</v>
      </c>
    </row>
    <row r="5026" spans="1:33" x14ac:dyDescent="0.25">
      <c r="A5026" t="s">
        <v>5780</v>
      </c>
      <c r="B5026" t="s">
        <v>5781</v>
      </c>
      <c r="C5026">
        <v>3456789012</v>
      </c>
      <c r="D5026">
        <v>3456789012</v>
      </c>
      <c r="E5026" s="1">
        <v>45646</v>
      </c>
      <c r="F5026" s="1">
        <v>45646</v>
      </c>
      <c r="G5026" s="1">
        <v>45678</v>
      </c>
      <c r="H5026" t="s">
        <v>67</v>
      </c>
      <c r="I5026">
        <v>21</v>
      </c>
      <c r="J5026" t="s">
        <v>80</v>
      </c>
      <c r="K5026">
        <v>99223</v>
      </c>
      <c r="O5026">
        <v>1</v>
      </c>
      <c r="P5026">
        <v>31958.63</v>
      </c>
      <c r="Q5026">
        <v>20618.47</v>
      </c>
      <c r="R5026">
        <v>16494.78</v>
      </c>
      <c r="S5026">
        <v>4123.6899999999996</v>
      </c>
      <c r="T5026" t="s">
        <v>30</v>
      </c>
      <c r="V5026">
        <v>1</v>
      </c>
      <c r="W5026" s="2" t="s">
        <v>68</v>
      </c>
      <c r="X5026" t="s">
        <v>43</v>
      </c>
      <c r="Y5026" t="s">
        <v>44</v>
      </c>
      <c r="Z5026" t="s">
        <v>69</v>
      </c>
      <c r="AA5026" t="str">
        <f>IFERROR(_xlfn.XLOOKUP($J5026,avoidable_ed_reference!$A$2:$A$13,avoidable_ed_reference!$C$2:$C$13),"Not Classified")</f>
        <v>Non-Avoidable</v>
      </c>
      <c r="AB5026" t="str">
        <f>IFERROR(_xlfn.XLOOKUP($B5026,enrollment!$A$2:$A$801,enrollment!$I$2:$I$801),"")</f>
        <v>OH</v>
      </c>
      <c r="AC5026">
        <f>IFERROR(_xlfn.XLOOKUP($B5026,enrollment!$A$2:$A$801,enrollment!$L$2:$L$801),"")</f>
        <v>44</v>
      </c>
      <c r="AD5026" t="str" cm="1">
        <f t="array" ref="AD5026">_xlfn.IFS(AC5026="","Unknown",AC5026&lt;18,"0-17",AC5026&lt;35,"18-34",AC5026&lt;50,"35-49",AC5026&lt;65,"50-64",TRUE,"65+")</f>
        <v>35-49</v>
      </c>
      <c r="AE5026">
        <f>IFERROR(_xlfn.XLOOKUP($B5026,enrollment!$A$2:$A$801,enrollment!$O$2:$O$801),"")</f>
        <v>2345678901</v>
      </c>
      <c r="AF5026">
        <f>IFERROR(_xlfn.XLOOKUP($AE5026,providers!$B$2:$B$11,providers!$Q$2:$Q$11),"")</f>
        <v>4.2</v>
      </c>
      <c r="AG5026" s="1">
        <f t="shared" si="78"/>
        <v>45627</v>
      </c>
    </row>
    <row r="5027" spans="1:33" x14ac:dyDescent="0.25">
      <c r="A5027" t="s">
        <v>5782</v>
      </c>
      <c r="B5027" t="s">
        <v>5781</v>
      </c>
      <c r="C5027">
        <v>2345678901</v>
      </c>
      <c r="D5027">
        <v>2345678901</v>
      </c>
      <c r="E5027" s="1">
        <v>45460</v>
      </c>
      <c r="F5027" s="1">
        <v>45460</v>
      </c>
      <c r="G5027" s="1">
        <v>45479</v>
      </c>
      <c r="H5027" t="s">
        <v>28</v>
      </c>
      <c r="I5027">
        <v>11</v>
      </c>
      <c r="J5027" t="s">
        <v>35</v>
      </c>
      <c r="K5027">
        <v>99213</v>
      </c>
      <c r="O5027">
        <v>1</v>
      </c>
      <c r="P5027">
        <v>241.24</v>
      </c>
      <c r="Q5027">
        <v>178.7</v>
      </c>
      <c r="R5027">
        <v>142.96</v>
      </c>
      <c r="S5027">
        <v>35.74</v>
      </c>
      <c r="T5027" t="s">
        <v>30</v>
      </c>
      <c r="X5027" t="s">
        <v>43</v>
      </c>
      <c r="Y5027" t="s">
        <v>44</v>
      </c>
      <c r="Z5027" t="s">
        <v>39</v>
      </c>
      <c r="AA5027" t="str">
        <f>IFERROR(_xlfn.XLOOKUP($J5027,avoidable_ed_reference!$A$2:$A$13,avoidable_ed_reference!$C$2:$C$13),"Not Classified")</f>
        <v>Avoidable</v>
      </c>
      <c r="AB5027" t="str">
        <f>IFERROR(_xlfn.XLOOKUP($B5027,enrollment!$A$2:$A$801,enrollment!$I$2:$I$801),"")</f>
        <v>OH</v>
      </c>
      <c r="AC5027">
        <f>IFERROR(_xlfn.XLOOKUP($B5027,enrollment!$A$2:$A$801,enrollment!$L$2:$L$801),"")</f>
        <v>44</v>
      </c>
      <c r="AD5027" t="str" cm="1">
        <f t="array" ref="AD5027">_xlfn.IFS(AC5027="","Unknown",AC5027&lt;18,"0-17",AC5027&lt;35,"18-34",AC5027&lt;50,"35-49",AC5027&lt;65,"50-64",TRUE,"65+")</f>
        <v>35-49</v>
      </c>
      <c r="AE5027">
        <f>IFERROR(_xlfn.XLOOKUP($B5027,enrollment!$A$2:$A$801,enrollment!$O$2:$O$801),"")</f>
        <v>2345678901</v>
      </c>
      <c r="AF5027">
        <f>IFERROR(_xlfn.XLOOKUP($AE5027,providers!$B$2:$B$11,providers!$Q$2:$Q$11),"")</f>
        <v>4.2</v>
      </c>
      <c r="AG5027" s="1">
        <f t="shared" si="78"/>
        <v>45444</v>
      </c>
    </row>
    <row r="5028" spans="1:33" x14ac:dyDescent="0.25">
      <c r="A5028" t="s">
        <v>5783</v>
      </c>
      <c r="B5028" t="s">
        <v>5781</v>
      </c>
      <c r="C5028">
        <v>5678901234</v>
      </c>
      <c r="D5028">
        <v>5678901234</v>
      </c>
      <c r="E5028" s="1">
        <v>45421</v>
      </c>
      <c r="F5028" s="1">
        <v>45421</v>
      </c>
      <c r="G5028" s="1">
        <v>45438</v>
      </c>
      <c r="H5028" t="s">
        <v>28</v>
      </c>
      <c r="I5028">
        <v>20</v>
      </c>
      <c r="J5028" t="s">
        <v>35</v>
      </c>
      <c r="K5028">
        <v>99213</v>
      </c>
      <c r="O5028">
        <v>1</v>
      </c>
      <c r="P5028">
        <v>154.69999999999999</v>
      </c>
      <c r="Q5028">
        <v>119</v>
      </c>
      <c r="R5028">
        <v>95.2</v>
      </c>
      <c r="S5028">
        <v>23.8</v>
      </c>
      <c r="T5028" t="s">
        <v>30</v>
      </c>
      <c r="X5028" t="s">
        <v>43</v>
      </c>
      <c r="Y5028" t="s">
        <v>44</v>
      </c>
      <c r="Z5028" t="s">
        <v>36</v>
      </c>
      <c r="AA5028" t="str">
        <f>IFERROR(_xlfn.XLOOKUP($J5028,avoidable_ed_reference!$A$2:$A$13,avoidable_ed_reference!$C$2:$C$13),"Not Classified")</f>
        <v>Avoidable</v>
      </c>
      <c r="AB5028" t="str">
        <f>IFERROR(_xlfn.XLOOKUP($B5028,enrollment!$A$2:$A$801,enrollment!$I$2:$I$801),"")</f>
        <v>OH</v>
      </c>
      <c r="AC5028">
        <f>IFERROR(_xlfn.XLOOKUP($B5028,enrollment!$A$2:$A$801,enrollment!$L$2:$L$801),"")</f>
        <v>44</v>
      </c>
      <c r="AD5028" t="str" cm="1">
        <f t="array" ref="AD5028">_xlfn.IFS(AC5028="","Unknown",AC5028&lt;18,"0-17",AC5028&lt;35,"18-34",AC5028&lt;50,"35-49",AC5028&lt;65,"50-64",TRUE,"65+")</f>
        <v>35-49</v>
      </c>
      <c r="AE5028">
        <f>IFERROR(_xlfn.XLOOKUP($B5028,enrollment!$A$2:$A$801,enrollment!$O$2:$O$801),"")</f>
        <v>2345678901</v>
      </c>
      <c r="AF5028">
        <f>IFERROR(_xlfn.XLOOKUP($AE5028,providers!$B$2:$B$11,providers!$Q$2:$Q$11),"")</f>
        <v>4.2</v>
      </c>
      <c r="AG5028" s="1">
        <f t="shared" si="78"/>
        <v>45413</v>
      </c>
    </row>
    <row r="5029" spans="1:33" x14ac:dyDescent="0.25">
      <c r="A5029" t="s">
        <v>5784</v>
      </c>
      <c r="B5029" t="s">
        <v>5781</v>
      </c>
      <c r="C5029">
        <v>5678901234</v>
      </c>
      <c r="D5029">
        <v>5678901234</v>
      </c>
      <c r="E5029" s="1">
        <v>45344</v>
      </c>
      <c r="F5029" s="1">
        <v>45344</v>
      </c>
      <c r="G5029" s="1">
        <v>45368</v>
      </c>
      <c r="H5029" t="s">
        <v>28</v>
      </c>
      <c r="I5029">
        <v>20</v>
      </c>
      <c r="J5029" t="s">
        <v>35</v>
      </c>
      <c r="K5029">
        <v>99213</v>
      </c>
      <c r="O5029">
        <v>1</v>
      </c>
      <c r="P5029">
        <v>189.36</v>
      </c>
      <c r="Q5029">
        <v>145.66</v>
      </c>
      <c r="R5029">
        <v>116.53</v>
      </c>
      <c r="S5029">
        <v>29.13</v>
      </c>
      <c r="T5029" t="s">
        <v>30</v>
      </c>
      <c r="X5029" t="s">
        <v>43</v>
      </c>
      <c r="Y5029" t="s">
        <v>44</v>
      </c>
      <c r="Z5029" t="s">
        <v>36</v>
      </c>
      <c r="AA5029" t="str">
        <f>IFERROR(_xlfn.XLOOKUP($J5029,avoidable_ed_reference!$A$2:$A$13,avoidable_ed_reference!$C$2:$C$13),"Not Classified")</f>
        <v>Avoidable</v>
      </c>
      <c r="AB5029" t="str">
        <f>IFERROR(_xlfn.XLOOKUP($B5029,enrollment!$A$2:$A$801,enrollment!$I$2:$I$801),"")</f>
        <v>OH</v>
      </c>
      <c r="AC5029">
        <f>IFERROR(_xlfn.XLOOKUP($B5029,enrollment!$A$2:$A$801,enrollment!$L$2:$L$801),"")</f>
        <v>44</v>
      </c>
      <c r="AD5029" t="str" cm="1">
        <f t="array" ref="AD5029">_xlfn.IFS(AC5029="","Unknown",AC5029&lt;18,"0-17",AC5029&lt;35,"18-34",AC5029&lt;50,"35-49",AC5029&lt;65,"50-64",TRUE,"65+")</f>
        <v>35-49</v>
      </c>
      <c r="AE5029">
        <f>IFERROR(_xlfn.XLOOKUP($B5029,enrollment!$A$2:$A$801,enrollment!$O$2:$O$801),"")</f>
        <v>2345678901</v>
      </c>
      <c r="AF5029">
        <f>IFERROR(_xlfn.XLOOKUP($AE5029,providers!$B$2:$B$11,providers!$Q$2:$Q$11),"")</f>
        <v>4.2</v>
      </c>
      <c r="AG5029" s="1">
        <f t="shared" si="78"/>
        <v>45323</v>
      </c>
    </row>
    <row r="5030" spans="1:33" x14ac:dyDescent="0.25">
      <c r="A5030" t="s">
        <v>5785</v>
      </c>
      <c r="B5030" t="s">
        <v>5781</v>
      </c>
      <c r="C5030">
        <v>3456789012</v>
      </c>
      <c r="D5030">
        <v>3456789012</v>
      </c>
      <c r="E5030" s="1">
        <v>45573</v>
      </c>
      <c r="F5030" s="1">
        <v>45573</v>
      </c>
      <c r="G5030" s="1">
        <v>45596</v>
      </c>
      <c r="H5030" t="s">
        <v>28</v>
      </c>
      <c r="I5030">
        <v>23</v>
      </c>
      <c r="J5030" t="s">
        <v>80</v>
      </c>
      <c r="K5030">
        <v>99284</v>
      </c>
      <c r="O5030">
        <v>1</v>
      </c>
      <c r="P5030">
        <v>1829.21</v>
      </c>
      <c r="Q5030">
        <v>1016.23</v>
      </c>
      <c r="R5030">
        <v>812.98</v>
      </c>
      <c r="S5030">
        <v>203.25</v>
      </c>
      <c r="T5030" t="s">
        <v>30</v>
      </c>
      <c r="X5030" t="s">
        <v>43</v>
      </c>
      <c r="Y5030" t="s">
        <v>44</v>
      </c>
      <c r="Z5030" t="s">
        <v>45</v>
      </c>
      <c r="AA5030" t="str">
        <f>IFERROR(_xlfn.XLOOKUP($J5030,avoidable_ed_reference!$A$2:$A$13,avoidable_ed_reference!$C$2:$C$13),"Not Classified")</f>
        <v>Non-Avoidable</v>
      </c>
      <c r="AB5030" t="str">
        <f>IFERROR(_xlfn.XLOOKUP($B5030,enrollment!$A$2:$A$801,enrollment!$I$2:$I$801),"")</f>
        <v>OH</v>
      </c>
      <c r="AC5030">
        <f>IFERROR(_xlfn.XLOOKUP($B5030,enrollment!$A$2:$A$801,enrollment!$L$2:$L$801),"")</f>
        <v>44</v>
      </c>
      <c r="AD5030" t="str" cm="1">
        <f t="array" ref="AD5030">_xlfn.IFS(AC5030="","Unknown",AC5030&lt;18,"0-17",AC5030&lt;35,"18-34",AC5030&lt;50,"35-49",AC5030&lt;65,"50-64",TRUE,"65+")</f>
        <v>35-49</v>
      </c>
      <c r="AE5030">
        <f>IFERROR(_xlfn.XLOOKUP($B5030,enrollment!$A$2:$A$801,enrollment!$O$2:$O$801),"")</f>
        <v>2345678901</v>
      </c>
      <c r="AF5030">
        <f>IFERROR(_xlfn.XLOOKUP($AE5030,providers!$B$2:$B$11,providers!$Q$2:$Q$11),"")</f>
        <v>4.2</v>
      </c>
      <c r="AG5030" s="1">
        <f t="shared" si="78"/>
        <v>45566</v>
      </c>
    </row>
    <row r="5031" spans="1:33" x14ac:dyDescent="0.25">
      <c r="A5031" t="s">
        <v>5786</v>
      </c>
      <c r="B5031" t="s">
        <v>5781</v>
      </c>
      <c r="C5031">
        <v>2345678901</v>
      </c>
      <c r="D5031">
        <v>2345678901</v>
      </c>
      <c r="E5031" s="1">
        <v>45314</v>
      </c>
      <c r="F5031" s="1">
        <v>45314</v>
      </c>
      <c r="G5031" s="1">
        <v>45333</v>
      </c>
      <c r="H5031" t="s">
        <v>28</v>
      </c>
      <c r="I5031">
        <v>11</v>
      </c>
      <c r="J5031" t="s">
        <v>35</v>
      </c>
      <c r="K5031">
        <v>99213</v>
      </c>
      <c r="O5031">
        <v>1</v>
      </c>
      <c r="P5031">
        <v>163.05000000000001</v>
      </c>
      <c r="Q5031">
        <v>120.78</v>
      </c>
      <c r="R5031">
        <v>96.62</v>
      </c>
      <c r="S5031">
        <v>24.16</v>
      </c>
      <c r="T5031" t="s">
        <v>30</v>
      </c>
      <c r="X5031" t="s">
        <v>43</v>
      </c>
      <c r="Y5031" t="s">
        <v>44</v>
      </c>
      <c r="Z5031" t="s">
        <v>39</v>
      </c>
      <c r="AA5031" t="str">
        <f>IFERROR(_xlfn.XLOOKUP($J5031,avoidable_ed_reference!$A$2:$A$13,avoidable_ed_reference!$C$2:$C$13),"Not Classified")</f>
        <v>Avoidable</v>
      </c>
      <c r="AB5031" t="str">
        <f>IFERROR(_xlfn.XLOOKUP($B5031,enrollment!$A$2:$A$801,enrollment!$I$2:$I$801),"")</f>
        <v>OH</v>
      </c>
      <c r="AC5031">
        <f>IFERROR(_xlfn.XLOOKUP($B5031,enrollment!$A$2:$A$801,enrollment!$L$2:$L$801),"")</f>
        <v>44</v>
      </c>
      <c r="AD5031" t="str" cm="1">
        <f t="array" ref="AD5031">_xlfn.IFS(AC5031="","Unknown",AC5031&lt;18,"0-17",AC5031&lt;35,"18-34",AC5031&lt;50,"35-49",AC5031&lt;65,"50-64",TRUE,"65+")</f>
        <v>35-49</v>
      </c>
      <c r="AE5031">
        <f>IFERROR(_xlfn.XLOOKUP($B5031,enrollment!$A$2:$A$801,enrollment!$O$2:$O$801),"")</f>
        <v>2345678901</v>
      </c>
      <c r="AF5031">
        <f>IFERROR(_xlfn.XLOOKUP($AE5031,providers!$B$2:$B$11,providers!$Q$2:$Q$11),"")</f>
        <v>4.2</v>
      </c>
      <c r="AG5031" s="1">
        <f t="shared" si="78"/>
        <v>45292</v>
      </c>
    </row>
    <row r="5032" spans="1:33" x14ac:dyDescent="0.25">
      <c r="A5032" t="s">
        <v>5787</v>
      </c>
      <c r="B5032" t="s">
        <v>5781</v>
      </c>
      <c r="C5032">
        <v>2345678901</v>
      </c>
      <c r="D5032">
        <v>2345678901</v>
      </c>
      <c r="E5032" s="1">
        <v>45569</v>
      </c>
      <c r="F5032" s="1">
        <v>45569</v>
      </c>
      <c r="G5032" s="1">
        <v>45587</v>
      </c>
      <c r="H5032" t="s">
        <v>28</v>
      </c>
      <c r="I5032">
        <v>11</v>
      </c>
      <c r="J5032" t="s">
        <v>35</v>
      </c>
      <c r="K5032">
        <v>99213</v>
      </c>
      <c r="O5032">
        <v>1</v>
      </c>
      <c r="P5032">
        <v>175.78</v>
      </c>
      <c r="Q5032">
        <v>130.21</v>
      </c>
      <c r="R5032">
        <v>104.17</v>
      </c>
      <c r="S5032">
        <v>26.04</v>
      </c>
      <c r="T5032" t="s">
        <v>30</v>
      </c>
      <c r="X5032" t="s">
        <v>43</v>
      </c>
      <c r="Y5032" t="s">
        <v>44</v>
      </c>
      <c r="Z5032" t="s">
        <v>39</v>
      </c>
      <c r="AA5032" t="str">
        <f>IFERROR(_xlfn.XLOOKUP($J5032,avoidable_ed_reference!$A$2:$A$13,avoidable_ed_reference!$C$2:$C$13),"Not Classified")</f>
        <v>Avoidable</v>
      </c>
      <c r="AB5032" t="str">
        <f>IFERROR(_xlfn.XLOOKUP($B5032,enrollment!$A$2:$A$801,enrollment!$I$2:$I$801),"")</f>
        <v>OH</v>
      </c>
      <c r="AC5032">
        <f>IFERROR(_xlfn.XLOOKUP($B5032,enrollment!$A$2:$A$801,enrollment!$L$2:$L$801),"")</f>
        <v>44</v>
      </c>
      <c r="AD5032" t="str" cm="1">
        <f t="array" ref="AD5032">_xlfn.IFS(AC5032="","Unknown",AC5032&lt;18,"0-17",AC5032&lt;35,"18-34",AC5032&lt;50,"35-49",AC5032&lt;65,"50-64",TRUE,"65+")</f>
        <v>35-49</v>
      </c>
      <c r="AE5032">
        <f>IFERROR(_xlfn.XLOOKUP($B5032,enrollment!$A$2:$A$801,enrollment!$O$2:$O$801),"")</f>
        <v>2345678901</v>
      </c>
      <c r="AF5032">
        <f>IFERROR(_xlfn.XLOOKUP($AE5032,providers!$B$2:$B$11,providers!$Q$2:$Q$11),"")</f>
        <v>4.2</v>
      </c>
      <c r="AG5032" s="1">
        <f t="shared" si="78"/>
        <v>45566</v>
      </c>
    </row>
    <row r="5033" spans="1:33" x14ac:dyDescent="0.25">
      <c r="A5033" t="s">
        <v>5788</v>
      </c>
      <c r="B5033" t="s">
        <v>5781</v>
      </c>
      <c r="C5033">
        <v>3456789012</v>
      </c>
      <c r="D5033">
        <v>3456789012</v>
      </c>
      <c r="E5033" s="1">
        <v>45511</v>
      </c>
      <c r="F5033" s="1">
        <v>45511</v>
      </c>
      <c r="G5033" s="1">
        <v>45533</v>
      </c>
      <c r="H5033" t="s">
        <v>59</v>
      </c>
      <c r="J5033" t="s">
        <v>99</v>
      </c>
      <c r="L5033" s="2" t="s">
        <v>61</v>
      </c>
      <c r="M5033" t="s">
        <v>62</v>
      </c>
      <c r="N5033" t="s">
        <v>63</v>
      </c>
      <c r="O5033">
        <v>1</v>
      </c>
      <c r="P5033">
        <v>833.87</v>
      </c>
      <c r="Q5033">
        <v>758.06</v>
      </c>
      <c r="R5033">
        <v>606.45000000000005</v>
      </c>
      <c r="S5033">
        <v>151.61000000000001</v>
      </c>
      <c r="T5033" t="s">
        <v>30</v>
      </c>
      <c r="X5033" t="s">
        <v>43</v>
      </c>
      <c r="Y5033" t="s">
        <v>44</v>
      </c>
      <c r="Z5033" t="s">
        <v>64</v>
      </c>
      <c r="AA5033" t="str">
        <f>IFERROR(_xlfn.XLOOKUP($J5033,avoidable_ed_reference!$A$2:$A$13,avoidable_ed_reference!$C$2:$C$13),"Not Classified")</f>
        <v>Not Classified</v>
      </c>
      <c r="AB5033" t="str">
        <f>IFERROR(_xlfn.XLOOKUP($B5033,enrollment!$A$2:$A$801,enrollment!$I$2:$I$801),"")</f>
        <v>OH</v>
      </c>
      <c r="AC5033">
        <f>IFERROR(_xlfn.XLOOKUP($B5033,enrollment!$A$2:$A$801,enrollment!$L$2:$L$801),"")</f>
        <v>44</v>
      </c>
      <c r="AD5033" t="str" cm="1">
        <f t="array" ref="AD5033">_xlfn.IFS(AC5033="","Unknown",AC5033&lt;18,"0-17",AC5033&lt;35,"18-34",AC5033&lt;50,"35-49",AC5033&lt;65,"50-64",TRUE,"65+")</f>
        <v>35-49</v>
      </c>
      <c r="AE5033">
        <f>IFERROR(_xlfn.XLOOKUP($B5033,enrollment!$A$2:$A$801,enrollment!$O$2:$O$801),"")</f>
        <v>2345678901</v>
      </c>
      <c r="AF5033">
        <f>IFERROR(_xlfn.XLOOKUP($AE5033,providers!$B$2:$B$11,providers!$Q$2:$Q$11),"")</f>
        <v>4.2</v>
      </c>
      <c r="AG5033" s="1">
        <f t="shared" si="78"/>
        <v>45505</v>
      </c>
    </row>
    <row r="5034" spans="1:33" x14ac:dyDescent="0.25">
      <c r="A5034" t="s">
        <v>5789</v>
      </c>
      <c r="B5034" t="s">
        <v>5781</v>
      </c>
      <c r="C5034">
        <v>3456789012</v>
      </c>
      <c r="D5034">
        <v>3456789012</v>
      </c>
      <c r="E5034" s="1">
        <v>45404</v>
      </c>
      <c r="F5034" s="1">
        <v>45404</v>
      </c>
      <c r="G5034" s="1">
        <v>45431</v>
      </c>
      <c r="H5034" t="s">
        <v>59</v>
      </c>
      <c r="J5034" t="s">
        <v>47</v>
      </c>
      <c r="L5034" s="2" t="s">
        <v>106</v>
      </c>
      <c r="M5034" t="s">
        <v>107</v>
      </c>
      <c r="N5034" t="s">
        <v>108</v>
      </c>
      <c r="O5034">
        <v>1</v>
      </c>
      <c r="P5034">
        <v>1148.8800000000001</v>
      </c>
      <c r="Q5034">
        <v>1044.44</v>
      </c>
      <c r="R5034">
        <v>835.55</v>
      </c>
      <c r="S5034">
        <v>208.89</v>
      </c>
      <c r="T5034" t="s">
        <v>30</v>
      </c>
      <c r="X5034" t="s">
        <v>43</v>
      </c>
      <c r="Y5034" t="s">
        <v>44</v>
      </c>
      <c r="Z5034" t="s">
        <v>64</v>
      </c>
      <c r="AA5034" t="str">
        <f>IFERROR(_xlfn.XLOOKUP($J5034,avoidable_ed_reference!$A$2:$A$13,avoidable_ed_reference!$C$2:$C$13),"Not Classified")</f>
        <v>Not Classified</v>
      </c>
      <c r="AB5034" t="str">
        <f>IFERROR(_xlfn.XLOOKUP($B5034,enrollment!$A$2:$A$801,enrollment!$I$2:$I$801),"")</f>
        <v>OH</v>
      </c>
      <c r="AC5034">
        <f>IFERROR(_xlfn.XLOOKUP($B5034,enrollment!$A$2:$A$801,enrollment!$L$2:$L$801),"")</f>
        <v>44</v>
      </c>
      <c r="AD5034" t="str" cm="1">
        <f t="array" ref="AD5034">_xlfn.IFS(AC5034="","Unknown",AC5034&lt;18,"0-17",AC5034&lt;35,"18-34",AC5034&lt;50,"35-49",AC5034&lt;65,"50-64",TRUE,"65+")</f>
        <v>35-49</v>
      </c>
      <c r="AE5034">
        <f>IFERROR(_xlfn.XLOOKUP($B5034,enrollment!$A$2:$A$801,enrollment!$O$2:$O$801),"")</f>
        <v>2345678901</v>
      </c>
      <c r="AF5034">
        <f>IFERROR(_xlfn.XLOOKUP($AE5034,providers!$B$2:$B$11,providers!$Q$2:$Q$11),"")</f>
        <v>4.2</v>
      </c>
      <c r="AG5034" s="1">
        <f t="shared" si="78"/>
        <v>45383</v>
      </c>
    </row>
    <row r="5035" spans="1:33" x14ac:dyDescent="0.25">
      <c r="A5035" t="s">
        <v>5790</v>
      </c>
      <c r="B5035" t="s">
        <v>5781</v>
      </c>
      <c r="C5035">
        <v>3456789012</v>
      </c>
      <c r="D5035">
        <v>3456789012</v>
      </c>
      <c r="E5035" s="1">
        <v>45463</v>
      </c>
      <c r="F5035" s="1">
        <v>45463</v>
      </c>
      <c r="G5035" s="1">
        <v>45486</v>
      </c>
      <c r="H5035" t="s">
        <v>28</v>
      </c>
      <c r="I5035">
        <v>23</v>
      </c>
      <c r="J5035" t="s">
        <v>80</v>
      </c>
      <c r="K5035">
        <v>99284</v>
      </c>
      <c r="O5035">
        <v>1</v>
      </c>
      <c r="P5035">
        <v>1969.78</v>
      </c>
      <c r="Q5035">
        <v>1094.32</v>
      </c>
      <c r="R5035">
        <v>875.46</v>
      </c>
      <c r="S5035">
        <v>218.86</v>
      </c>
      <c r="T5035" t="s">
        <v>30</v>
      </c>
      <c r="X5035" t="s">
        <v>43</v>
      </c>
      <c r="Y5035" t="s">
        <v>44</v>
      </c>
      <c r="Z5035" t="s">
        <v>45</v>
      </c>
      <c r="AA5035" t="str">
        <f>IFERROR(_xlfn.XLOOKUP($J5035,avoidable_ed_reference!$A$2:$A$13,avoidable_ed_reference!$C$2:$C$13),"Not Classified")</f>
        <v>Non-Avoidable</v>
      </c>
      <c r="AB5035" t="str">
        <f>IFERROR(_xlfn.XLOOKUP($B5035,enrollment!$A$2:$A$801,enrollment!$I$2:$I$801),"")</f>
        <v>OH</v>
      </c>
      <c r="AC5035">
        <f>IFERROR(_xlfn.XLOOKUP($B5035,enrollment!$A$2:$A$801,enrollment!$L$2:$L$801),"")</f>
        <v>44</v>
      </c>
      <c r="AD5035" t="str" cm="1">
        <f t="array" ref="AD5035">_xlfn.IFS(AC5035="","Unknown",AC5035&lt;18,"0-17",AC5035&lt;35,"18-34",AC5035&lt;50,"35-49",AC5035&lt;65,"50-64",TRUE,"65+")</f>
        <v>35-49</v>
      </c>
      <c r="AE5035">
        <f>IFERROR(_xlfn.XLOOKUP($B5035,enrollment!$A$2:$A$801,enrollment!$O$2:$O$801),"")</f>
        <v>2345678901</v>
      </c>
      <c r="AF5035">
        <f>IFERROR(_xlfn.XLOOKUP($AE5035,providers!$B$2:$B$11,providers!$Q$2:$Q$11),"")</f>
        <v>4.2</v>
      </c>
      <c r="AG5035" s="1">
        <f t="shared" si="78"/>
        <v>45444</v>
      </c>
    </row>
    <row r="5036" spans="1:33" x14ac:dyDescent="0.25">
      <c r="A5036" t="s">
        <v>5791</v>
      </c>
      <c r="B5036" t="s">
        <v>5792</v>
      </c>
      <c r="C5036">
        <v>8901234567</v>
      </c>
      <c r="D5036">
        <v>8901234567</v>
      </c>
      <c r="E5036" s="1">
        <v>45562</v>
      </c>
      <c r="F5036" s="1">
        <v>45562</v>
      </c>
      <c r="G5036" s="1">
        <v>45588</v>
      </c>
      <c r="H5036" t="s">
        <v>28</v>
      </c>
      <c r="I5036">
        <v>11</v>
      </c>
      <c r="J5036" t="s">
        <v>47</v>
      </c>
      <c r="K5036">
        <v>99213</v>
      </c>
      <c r="O5036">
        <v>1</v>
      </c>
      <c r="P5036">
        <v>227.89</v>
      </c>
      <c r="Q5036">
        <v>168.81</v>
      </c>
      <c r="R5036">
        <v>135.05000000000001</v>
      </c>
      <c r="S5036">
        <v>33.76</v>
      </c>
      <c r="T5036" t="s">
        <v>30</v>
      </c>
      <c r="X5036" t="s">
        <v>146</v>
      </c>
      <c r="Y5036" t="s">
        <v>147</v>
      </c>
      <c r="Z5036" t="s">
        <v>39</v>
      </c>
      <c r="AA5036" t="str">
        <f>IFERROR(_xlfn.XLOOKUP($J5036,avoidable_ed_reference!$A$2:$A$13,avoidable_ed_reference!$C$2:$C$13),"Not Classified")</f>
        <v>Not Classified</v>
      </c>
      <c r="AB5036" t="str">
        <f>IFERROR(_xlfn.XLOOKUP($B5036,enrollment!$A$2:$A$801,enrollment!$I$2:$I$801),"")</f>
        <v>GA</v>
      </c>
      <c r="AC5036">
        <f>IFERROR(_xlfn.XLOOKUP($B5036,enrollment!$A$2:$A$801,enrollment!$L$2:$L$801),"")</f>
        <v>72</v>
      </c>
      <c r="AD5036" t="str" cm="1">
        <f t="array" ref="AD5036">_xlfn.IFS(AC5036="","Unknown",AC5036&lt;18,"0-17",AC5036&lt;35,"18-34",AC5036&lt;50,"35-49",AC5036&lt;65,"50-64",TRUE,"65+")</f>
        <v>65+</v>
      </c>
      <c r="AE5036">
        <f>IFERROR(_xlfn.XLOOKUP($B5036,enrollment!$A$2:$A$801,enrollment!$O$2:$O$801),"")</f>
        <v>8901234567</v>
      </c>
      <c r="AF5036">
        <f>IFERROR(_xlfn.XLOOKUP($AE5036,providers!$B$2:$B$11,providers!$Q$2:$Q$11),"")</f>
        <v>3.7</v>
      </c>
      <c r="AG5036" s="1">
        <f t="shared" si="78"/>
        <v>45536</v>
      </c>
    </row>
    <row r="5037" spans="1:33" x14ac:dyDescent="0.25">
      <c r="A5037" t="s">
        <v>5793</v>
      </c>
      <c r="B5037" t="s">
        <v>5792</v>
      </c>
      <c r="C5037">
        <v>8901234567</v>
      </c>
      <c r="D5037">
        <v>8901234567</v>
      </c>
      <c r="E5037" s="1">
        <v>45559</v>
      </c>
      <c r="F5037" s="1">
        <v>45559</v>
      </c>
      <c r="G5037" s="1">
        <v>45592</v>
      </c>
      <c r="H5037" t="s">
        <v>28</v>
      </c>
      <c r="I5037">
        <v>11</v>
      </c>
      <c r="J5037" t="s">
        <v>47</v>
      </c>
      <c r="K5037">
        <v>99213</v>
      </c>
      <c r="O5037">
        <v>1</v>
      </c>
      <c r="P5037">
        <v>179.64</v>
      </c>
      <c r="Q5037">
        <v>133.07</v>
      </c>
      <c r="R5037">
        <v>106.46</v>
      </c>
      <c r="S5037">
        <v>26.61</v>
      </c>
      <c r="T5037" t="s">
        <v>30</v>
      </c>
      <c r="X5037" t="s">
        <v>146</v>
      </c>
      <c r="Y5037" t="s">
        <v>147</v>
      </c>
      <c r="Z5037" t="s">
        <v>39</v>
      </c>
      <c r="AA5037" t="str">
        <f>IFERROR(_xlfn.XLOOKUP($J5037,avoidable_ed_reference!$A$2:$A$13,avoidable_ed_reference!$C$2:$C$13),"Not Classified")</f>
        <v>Not Classified</v>
      </c>
      <c r="AB5037" t="str">
        <f>IFERROR(_xlfn.XLOOKUP($B5037,enrollment!$A$2:$A$801,enrollment!$I$2:$I$801),"")</f>
        <v>GA</v>
      </c>
      <c r="AC5037">
        <f>IFERROR(_xlfn.XLOOKUP($B5037,enrollment!$A$2:$A$801,enrollment!$L$2:$L$801),"")</f>
        <v>72</v>
      </c>
      <c r="AD5037" t="str" cm="1">
        <f t="array" ref="AD5037">_xlfn.IFS(AC5037="","Unknown",AC5037&lt;18,"0-17",AC5037&lt;35,"18-34",AC5037&lt;50,"35-49",AC5037&lt;65,"50-64",TRUE,"65+")</f>
        <v>65+</v>
      </c>
      <c r="AE5037">
        <f>IFERROR(_xlfn.XLOOKUP($B5037,enrollment!$A$2:$A$801,enrollment!$O$2:$O$801),"")</f>
        <v>8901234567</v>
      </c>
      <c r="AF5037">
        <f>IFERROR(_xlfn.XLOOKUP($AE5037,providers!$B$2:$B$11,providers!$Q$2:$Q$11),"")</f>
        <v>3.7</v>
      </c>
      <c r="AG5037" s="1">
        <f t="shared" si="78"/>
        <v>45536</v>
      </c>
    </row>
    <row r="5038" spans="1:33" x14ac:dyDescent="0.25">
      <c r="A5038" t="s">
        <v>5794</v>
      </c>
      <c r="B5038" t="s">
        <v>5792</v>
      </c>
      <c r="C5038">
        <v>7890123456</v>
      </c>
      <c r="D5038">
        <v>7890123456</v>
      </c>
      <c r="E5038" s="1">
        <v>45514</v>
      </c>
      <c r="F5038" s="1">
        <v>45514</v>
      </c>
      <c r="G5038" s="1">
        <v>45549</v>
      </c>
      <c r="H5038" t="s">
        <v>28</v>
      </c>
      <c r="I5038">
        <v>23</v>
      </c>
      <c r="J5038" t="s">
        <v>93</v>
      </c>
      <c r="K5038">
        <v>99284</v>
      </c>
      <c r="O5038">
        <v>1</v>
      </c>
      <c r="P5038">
        <v>1868.15</v>
      </c>
      <c r="Q5038">
        <v>1037.8599999999999</v>
      </c>
      <c r="R5038">
        <v>830.29</v>
      </c>
      <c r="S5038">
        <v>207.57</v>
      </c>
      <c r="T5038" t="s">
        <v>30</v>
      </c>
      <c r="X5038" t="s">
        <v>146</v>
      </c>
      <c r="Y5038" t="s">
        <v>147</v>
      </c>
      <c r="Z5038" t="s">
        <v>45</v>
      </c>
      <c r="AA5038" t="str">
        <f>IFERROR(_xlfn.XLOOKUP($J5038,avoidable_ed_reference!$A$2:$A$13,avoidable_ed_reference!$C$2:$C$13),"Not Classified")</f>
        <v>Avoidable</v>
      </c>
      <c r="AB5038" t="str">
        <f>IFERROR(_xlfn.XLOOKUP($B5038,enrollment!$A$2:$A$801,enrollment!$I$2:$I$801),"")</f>
        <v>GA</v>
      </c>
      <c r="AC5038">
        <f>IFERROR(_xlfn.XLOOKUP($B5038,enrollment!$A$2:$A$801,enrollment!$L$2:$L$801),"")</f>
        <v>72</v>
      </c>
      <c r="AD5038" t="str" cm="1">
        <f t="array" ref="AD5038">_xlfn.IFS(AC5038="","Unknown",AC5038&lt;18,"0-17",AC5038&lt;35,"18-34",AC5038&lt;50,"35-49",AC5038&lt;65,"50-64",TRUE,"65+")</f>
        <v>65+</v>
      </c>
      <c r="AE5038">
        <f>IFERROR(_xlfn.XLOOKUP($B5038,enrollment!$A$2:$A$801,enrollment!$O$2:$O$801),"")</f>
        <v>8901234567</v>
      </c>
      <c r="AF5038">
        <f>IFERROR(_xlfn.XLOOKUP($AE5038,providers!$B$2:$B$11,providers!$Q$2:$Q$11),"")</f>
        <v>3.7</v>
      </c>
      <c r="AG5038" s="1">
        <f t="shared" si="78"/>
        <v>45505</v>
      </c>
    </row>
    <row r="5039" spans="1:33" x14ac:dyDescent="0.25">
      <c r="A5039" t="s">
        <v>5795</v>
      </c>
      <c r="B5039" t="s">
        <v>5792</v>
      </c>
      <c r="C5039">
        <v>8901234567</v>
      </c>
      <c r="D5039">
        <v>8901234567</v>
      </c>
      <c r="E5039" s="1">
        <v>45452</v>
      </c>
      <c r="F5039" s="1">
        <v>45452</v>
      </c>
      <c r="G5039" s="1">
        <v>45467</v>
      </c>
      <c r="H5039" t="s">
        <v>28</v>
      </c>
      <c r="I5039">
        <v>11</v>
      </c>
      <c r="J5039" t="s">
        <v>47</v>
      </c>
      <c r="K5039">
        <v>99213</v>
      </c>
      <c r="O5039">
        <v>1</v>
      </c>
      <c r="P5039">
        <v>191.77</v>
      </c>
      <c r="Q5039">
        <v>142.05000000000001</v>
      </c>
      <c r="R5039">
        <v>113.64</v>
      </c>
      <c r="S5039">
        <v>28.41</v>
      </c>
      <c r="T5039" t="s">
        <v>30</v>
      </c>
      <c r="X5039" t="s">
        <v>146</v>
      </c>
      <c r="Y5039" t="s">
        <v>147</v>
      </c>
      <c r="Z5039" t="s">
        <v>39</v>
      </c>
      <c r="AA5039" t="str">
        <f>IFERROR(_xlfn.XLOOKUP($J5039,avoidable_ed_reference!$A$2:$A$13,avoidable_ed_reference!$C$2:$C$13),"Not Classified")</f>
        <v>Not Classified</v>
      </c>
      <c r="AB5039" t="str">
        <f>IFERROR(_xlfn.XLOOKUP($B5039,enrollment!$A$2:$A$801,enrollment!$I$2:$I$801),"")</f>
        <v>GA</v>
      </c>
      <c r="AC5039">
        <f>IFERROR(_xlfn.XLOOKUP($B5039,enrollment!$A$2:$A$801,enrollment!$L$2:$L$801),"")</f>
        <v>72</v>
      </c>
      <c r="AD5039" t="str" cm="1">
        <f t="array" ref="AD5039">_xlfn.IFS(AC5039="","Unknown",AC5039&lt;18,"0-17",AC5039&lt;35,"18-34",AC5039&lt;50,"35-49",AC5039&lt;65,"50-64",TRUE,"65+")</f>
        <v>65+</v>
      </c>
      <c r="AE5039">
        <f>IFERROR(_xlfn.XLOOKUP($B5039,enrollment!$A$2:$A$801,enrollment!$O$2:$O$801),"")</f>
        <v>8901234567</v>
      </c>
      <c r="AF5039">
        <f>IFERROR(_xlfn.XLOOKUP($AE5039,providers!$B$2:$B$11,providers!$Q$2:$Q$11),"")</f>
        <v>3.7</v>
      </c>
      <c r="AG5039" s="1">
        <f t="shared" si="78"/>
        <v>45444</v>
      </c>
    </row>
    <row r="5040" spans="1:33" x14ac:dyDescent="0.25">
      <c r="A5040" t="s">
        <v>5796</v>
      </c>
      <c r="B5040" t="s">
        <v>5792</v>
      </c>
      <c r="C5040">
        <v>8901234567</v>
      </c>
      <c r="D5040">
        <v>8901234567</v>
      </c>
      <c r="E5040" s="1">
        <v>45440</v>
      </c>
      <c r="F5040" s="1">
        <v>45440</v>
      </c>
      <c r="G5040" s="1">
        <v>45467</v>
      </c>
      <c r="H5040" t="s">
        <v>28</v>
      </c>
      <c r="I5040">
        <v>11</v>
      </c>
      <c r="J5040" t="s">
        <v>38</v>
      </c>
      <c r="K5040">
        <v>99213</v>
      </c>
      <c r="O5040">
        <v>1</v>
      </c>
      <c r="P5040">
        <v>189.85</v>
      </c>
      <c r="Q5040">
        <v>140.63</v>
      </c>
      <c r="R5040">
        <v>112.5</v>
      </c>
      <c r="S5040">
        <v>28.13</v>
      </c>
      <c r="T5040" t="s">
        <v>30</v>
      </c>
      <c r="X5040" t="s">
        <v>146</v>
      </c>
      <c r="Y5040" t="s">
        <v>147</v>
      </c>
      <c r="Z5040" t="s">
        <v>39</v>
      </c>
      <c r="AA5040" t="str">
        <f>IFERROR(_xlfn.XLOOKUP($J5040,avoidable_ed_reference!$A$2:$A$13,avoidable_ed_reference!$C$2:$C$13),"Not Classified")</f>
        <v>Not Classified</v>
      </c>
      <c r="AB5040" t="str">
        <f>IFERROR(_xlfn.XLOOKUP($B5040,enrollment!$A$2:$A$801,enrollment!$I$2:$I$801),"")</f>
        <v>GA</v>
      </c>
      <c r="AC5040">
        <f>IFERROR(_xlfn.XLOOKUP($B5040,enrollment!$A$2:$A$801,enrollment!$L$2:$L$801),"")</f>
        <v>72</v>
      </c>
      <c r="AD5040" t="str" cm="1">
        <f t="array" ref="AD5040">_xlfn.IFS(AC5040="","Unknown",AC5040&lt;18,"0-17",AC5040&lt;35,"18-34",AC5040&lt;50,"35-49",AC5040&lt;65,"50-64",TRUE,"65+")</f>
        <v>65+</v>
      </c>
      <c r="AE5040">
        <f>IFERROR(_xlfn.XLOOKUP($B5040,enrollment!$A$2:$A$801,enrollment!$O$2:$O$801),"")</f>
        <v>8901234567</v>
      </c>
      <c r="AF5040">
        <f>IFERROR(_xlfn.XLOOKUP($AE5040,providers!$B$2:$B$11,providers!$Q$2:$Q$11),"")</f>
        <v>3.7</v>
      </c>
      <c r="AG5040" s="1">
        <f t="shared" si="78"/>
        <v>45413</v>
      </c>
    </row>
    <row r="5041" spans="1:33" x14ac:dyDescent="0.25">
      <c r="A5041" t="s">
        <v>5797</v>
      </c>
      <c r="B5041" t="s">
        <v>5792</v>
      </c>
      <c r="C5041">
        <v>6789012345</v>
      </c>
      <c r="D5041">
        <v>6789012345</v>
      </c>
      <c r="E5041" s="1">
        <v>45313</v>
      </c>
      <c r="F5041" s="1">
        <v>45313</v>
      </c>
      <c r="G5041" s="1">
        <v>45333</v>
      </c>
      <c r="H5041" t="s">
        <v>28</v>
      </c>
      <c r="I5041">
        <v>23</v>
      </c>
      <c r="J5041" t="s">
        <v>77</v>
      </c>
      <c r="K5041">
        <v>99284</v>
      </c>
      <c r="O5041">
        <v>1</v>
      </c>
      <c r="P5041">
        <v>1594.35</v>
      </c>
      <c r="Q5041">
        <v>885.75</v>
      </c>
      <c r="R5041">
        <v>708.6</v>
      </c>
      <c r="S5041">
        <v>177.15</v>
      </c>
      <c r="T5041" t="s">
        <v>30</v>
      </c>
      <c r="X5041" t="s">
        <v>146</v>
      </c>
      <c r="Y5041" t="s">
        <v>147</v>
      </c>
      <c r="Z5041" t="s">
        <v>45</v>
      </c>
      <c r="AA5041" t="str">
        <f>IFERROR(_xlfn.XLOOKUP($J5041,avoidable_ed_reference!$A$2:$A$13,avoidable_ed_reference!$C$2:$C$13),"Not Classified")</f>
        <v>Avoidable</v>
      </c>
      <c r="AB5041" t="str">
        <f>IFERROR(_xlfn.XLOOKUP($B5041,enrollment!$A$2:$A$801,enrollment!$I$2:$I$801),"")</f>
        <v>GA</v>
      </c>
      <c r="AC5041">
        <f>IFERROR(_xlfn.XLOOKUP($B5041,enrollment!$A$2:$A$801,enrollment!$L$2:$L$801),"")</f>
        <v>72</v>
      </c>
      <c r="AD5041" t="str" cm="1">
        <f t="array" ref="AD5041">_xlfn.IFS(AC5041="","Unknown",AC5041&lt;18,"0-17",AC5041&lt;35,"18-34",AC5041&lt;50,"35-49",AC5041&lt;65,"50-64",TRUE,"65+")</f>
        <v>65+</v>
      </c>
      <c r="AE5041">
        <f>IFERROR(_xlfn.XLOOKUP($B5041,enrollment!$A$2:$A$801,enrollment!$O$2:$O$801),"")</f>
        <v>8901234567</v>
      </c>
      <c r="AF5041">
        <f>IFERROR(_xlfn.XLOOKUP($AE5041,providers!$B$2:$B$11,providers!$Q$2:$Q$11),"")</f>
        <v>3.7</v>
      </c>
      <c r="AG5041" s="1">
        <f t="shared" si="78"/>
        <v>45292</v>
      </c>
    </row>
    <row r="5042" spans="1:33" x14ac:dyDescent="0.25">
      <c r="A5042" t="s">
        <v>5798</v>
      </c>
      <c r="B5042" t="s">
        <v>5792</v>
      </c>
      <c r="C5042">
        <v>5678901234</v>
      </c>
      <c r="D5042">
        <v>5678901234</v>
      </c>
      <c r="E5042" s="1">
        <v>45564</v>
      </c>
      <c r="F5042" s="1">
        <v>45564</v>
      </c>
      <c r="G5042" s="1">
        <v>45590</v>
      </c>
      <c r="H5042" t="s">
        <v>28</v>
      </c>
      <c r="I5042">
        <v>20</v>
      </c>
      <c r="J5042" t="s">
        <v>35</v>
      </c>
      <c r="K5042">
        <v>99213</v>
      </c>
      <c r="O5042">
        <v>1</v>
      </c>
      <c r="P5042">
        <v>199.03</v>
      </c>
      <c r="Q5042">
        <v>153.1</v>
      </c>
      <c r="R5042">
        <v>122.48</v>
      </c>
      <c r="S5042">
        <v>30.62</v>
      </c>
      <c r="T5042" t="s">
        <v>30</v>
      </c>
      <c r="X5042" t="s">
        <v>146</v>
      </c>
      <c r="Y5042" t="s">
        <v>147</v>
      </c>
      <c r="Z5042" t="s">
        <v>36</v>
      </c>
      <c r="AA5042" t="str">
        <f>IFERROR(_xlfn.XLOOKUP($J5042,avoidable_ed_reference!$A$2:$A$13,avoidable_ed_reference!$C$2:$C$13),"Not Classified")</f>
        <v>Avoidable</v>
      </c>
      <c r="AB5042" t="str">
        <f>IFERROR(_xlfn.XLOOKUP($B5042,enrollment!$A$2:$A$801,enrollment!$I$2:$I$801),"")</f>
        <v>GA</v>
      </c>
      <c r="AC5042">
        <f>IFERROR(_xlfn.XLOOKUP($B5042,enrollment!$A$2:$A$801,enrollment!$L$2:$L$801),"")</f>
        <v>72</v>
      </c>
      <c r="AD5042" t="str" cm="1">
        <f t="array" ref="AD5042">_xlfn.IFS(AC5042="","Unknown",AC5042&lt;18,"0-17",AC5042&lt;35,"18-34",AC5042&lt;50,"35-49",AC5042&lt;65,"50-64",TRUE,"65+")</f>
        <v>65+</v>
      </c>
      <c r="AE5042">
        <f>IFERROR(_xlfn.XLOOKUP($B5042,enrollment!$A$2:$A$801,enrollment!$O$2:$O$801),"")</f>
        <v>8901234567</v>
      </c>
      <c r="AF5042">
        <f>IFERROR(_xlfn.XLOOKUP($AE5042,providers!$B$2:$B$11,providers!$Q$2:$Q$11),"")</f>
        <v>3.7</v>
      </c>
      <c r="AG5042" s="1">
        <f t="shared" si="78"/>
        <v>45536</v>
      </c>
    </row>
    <row r="5043" spans="1:33" x14ac:dyDescent="0.25">
      <c r="A5043" t="s">
        <v>5799</v>
      </c>
      <c r="B5043" t="s">
        <v>5800</v>
      </c>
      <c r="C5043">
        <v>5678901234</v>
      </c>
      <c r="D5043">
        <v>5678901234</v>
      </c>
      <c r="E5043" s="1">
        <v>45459</v>
      </c>
      <c r="F5043" s="1">
        <v>45459</v>
      </c>
      <c r="G5043" s="1">
        <v>45474</v>
      </c>
      <c r="H5043" t="s">
        <v>28</v>
      </c>
      <c r="I5043">
        <v>20</v>
      </c>
      <c r="J5043" t="s">
        <v>35</v>
      </c>
      <c r="K5043">
        <v>99213</v>
      </c>
      <c r="O5043">
        <v>1</v>
      </c>
      <c r="P5043">
        <v>184.98</v>
      </c>
      <c r="Q5043">
        <v>142.29</v>
      </c>
      <c r="R5043">
        <v>113.83</v>
      </c>
      <c r="S5043">
        <v>28.46</v>
      </c>
      <c r="T5043" t="s">
        <v>30</v>
      </c>
      <c r="X5043" t="s">
        <v>31</v>
      </c>
      <c r="Y5043" t="s">
        <v>32</v>
      </c>
      <c r="Z5043" t="s">
        <v>36</v>
      </c>
      <c r="AA5043" t="str">
        <f>IFERROR(_xlfn.XLOOKUP($J5043,avoidable_ed_reference!$A$2:$A$13,avoidable_ed_reference!$C$2:$C$13),"Not Classified")</f>
        <v>Avoidable</v>
      </c>
      <c r="AB5043" t="str">
        <f>IFERROR(_xlfn.XLOOKUP($B5043,enrollment!$A$2:$A$801,enrollment!$I$2:$I$801),"")</f>
        <v>KY</v>
      </c>
      <c r="AC5043">
        <f>IFERROR(_xlfn.XLOOKUP($B5043,enrollment!$A$2:$A$801,enrollment!$L$2:$L$801),"")</f>
        <v>37</v>
      </c>
      <c r="AD5043" t="str" cm="1">
        <f t="array" ref="AD5043">_xlfn.IFS(AC5043="","Unknown",AC5043&lt;18,"0-17",AC5043&lt;35,"18-34",AC5043&lt;50,"35-49",AC5043&lt;65,"50-64",TRUE,"65+")</f>
        <v>35-49</v>
      </c>
      <c r="AE5043">
        <f>IFERROR(_xlfn.XLOOKUP($B5043,enrollment!$A$2:$A$801,enrollment!$O$2:$O$801),"")</f>
        <v>9012345678</v>
      </c>
      <c r="AF5043">
        <f>IFERROR(_xlfn.XLOOKUP($AE5043,providers!$B$2:$B$11,providers!$Q$2:$Q$11),"")</f>
        <v>4.3</v>
      </c>
      <c r="AG5043" s="1">
        <f t="shared" si="78"/>
        <v>45444</v>
      </c>
    </row>
    <row r="5044" spans="1:33" x14ac:dyDescent="0.25">
      <c r="A5044" t="s">
        <v>5801</v>
      </c>
      <c r="B5044" t="s">
        <v>5800</v>
      </c>
      <c r="C5044">
        <v>5678901234</v>
      </c>
      <c r="D5044">
        <v>5678901234</v>
      </c>
      <c r="E5044" s="1">
        <v>45613</v>
      </c>
      <c r="F5044" s="1">
        <v>45613</v>
      </c>
      <c r="G5044" s="1">
        <v>45640</v>
      </c>
      <c r="H5044" t="s">
        <v>28</v>
      </c>
      <c r="I5044">
        <v>20</v>
      </c>
      <c r="J5044" t="s">
        <v>35</v>
      </c>
      <c r="K5044">
        <v>99213</v>
      </c>
      <c r="O5044">
        <v>1</v>
      </c>
      <c r="P5044">
        <v>161.16999999999999</v>
      </c>
      <c r="Q5044">
        <v>123.98</v>
      </c>
      <c r="R5044">
        <v>99.18</v>
      </c>
      <c r="S5044">
        <v>24.8</v>
      </c>
      <c r="T5044" t="s">
        <v>30</v>
      </c>
      <c r="X5044" t="s">
        <v>31</v>
      </c>
      <c r="Y5044" t="s">
        <v>32</v>
      </c>
      <c r="Z5044" t="s">
        <v>36</v>
      </c>
      <c r="AA5044" t="str">
        <f>IFERROR(_xlfn.XLOOKUP($J5044,avoidable_ed_reference!$A$2:$A$13,avoidable_ed_reference!$C$2:$C$13),"Not Classified")</f>
        <v>Avoidable</v>
      </c>
      <c r="AB5044" t="str">
        <f>IFERROR(_xlfn.XLOOKUP($B5044,enrollment!$A$2:$A$801,enrollment!$I$2:$I$801),"")</f>
        <v>KY</v>
      </c>
      <c r="AC5044">
        <f>IFERROR(_xlfn.XLOOKUP($B5044,enrollment!$A$2:$A$801,enrollment!$L$2:$L$801),"")</f>
        <v>37</v>
      </c>
      <c r="AD5044" t="str" cm="1">
        <f t="array" ref="AD5044">_xlfn.IFS(AC5044="","Unknown",AC5044&lt;18,"0-17",AC5044&lt;35,"18-34",AC5044&lt;50,"35-49",AC5044&lt;65,"50-64",TRUE,"65+")</f>
        <v>35-49</v>
      </c>
      <c r="AE5044">
        <f>IFERROR(_xlfn.XLOOKUP($B5044,enrollment!$A$2:$A$801,enrollment!$O$2:$O$801),"")</f>
        <v>9012345678</v>
      </c>
      <c r="AF5044">
        <f>IFERROR(_xlfn.XLOOKUP($AE5044,providers!$B$2:$B$11,providers!$Q$2:$Q$11),"")</f>
        <v>4.3</v>
      </c>
      <c r="AG5044" s="1">
        <f t="shared" si="78"/>
        <v>45597</v>
      </c>
    </row>
    <row r="5045" spans="1:33" x14ac:dyDescent="0.25">
      <c r="A5045" t="s">
        <v>5802</v>
      </c>
      <c r="B5045" t="s">
        <v>5800</v>
      </c>
      <c r="C5045">
        <v>5678901234</v>
      </c>
      <c r="D5045">
        <v>5678901234</v>
      </c>
      <c r="E5045" s="1">
        <v>45397</v>
      </c>
      <c r="F5045" s="1">
        <v>45397</v>
      </c>
      <c r="G5045" s="1">
        <v>45413</v>
      </c>
      <c r="H5045" t="s">
        <v>28</v>
      </c>
      <c r="I5045">
        <v>20</v>
      </c>
      <c r="J5045" t="s">
        <v>35</v>
      </c>
      <c r="K5045">
        <v>99213</v>
      </c>
      <c r="O5045">
        <v>1</v>
      </c>
      <c r="P5045">
        <v>149.85</v>
      </c>
      <c r="Q5045">
        <v>115.27</v>
      </c>
      <c r="R5045">
        <v>92.22</v>
      </c>
      <c r="S5045">
        <v>23.05</v>
      </c>
      <c r="T5045" t="s">
        <v>30</v>
      </c>
      <c r="X5045" t="s">
        <v>31</v>
      </c>
      <c r="Y5045" t="s">
        <v>32</v>
      </c>
      <c r="Z5045" t="s">
        <v>36</v>
      </c>
      <c r="AA5045" t="str">
        <f>IFERROR(_xlfn.XLOOKUP($J5045,avoidable_ed_reference!$A$2:$A$13,avoidable_ed_reference!$C$2:$C$13),"Not Classified")</f>
        <v>Avoidable</v>
      </c>
      <c r="AB5045" t="str">
        <f>IFERROR(_xlfn.XLOOKUP($B5045,enrollment!$A$2:$A$801,enrollment!$I$2:$I$801),"")</f>
        <v>KY</v>
      </c>
      <c r="AC5045">
        <f>IFERROR(_xlfn.XLOOKUP($B5045,enrollment!$A$2:$A$801,enrollment!$L$2:$L$801),"")</f>
        <v>37</v>
      </c>
      <c r="AD5045" t="str" cm="1">
        <f t="array" ref="AD5045">_xlfn.IFS(AC5045="","Unknown",AC5045&lt;18,"0-17",AC5045&lt;35,"18-34",AC5045&lt;50,"35-49",AC5045&lt;65,"50-64",TRUE,"65+")</f>
        <v>35-49</v>
      </c>
      <c r="AE5045">
        <f>IFERROR(_xlfn.XLOOKUP($B5045,enrollment!$A$2:$A$801,enrollment!$O$2:$O$801),"")</f>
        <v>9012345678</v>
      </c>
      <c r="AF5045">
        <f>IFERROR(_xlfn.XLOOKUP($AE5045,providers!$B$2:$B$11,providers!$Q$2:$Q$11),"")</f>
        <v>4.3</v>
      </c>
      <c r="AG5045" s="1">
        <f t="shared" si="78"/>
        <v>45383</v>
      </c>
    </row>
    <row r="5046" spans="1:33" x14ac:dyDescent="0.25">
      <c r="A5046" t="s">
        <v>5803</v>
      </c>
      <c r="B5046" t="s">
        <v>5804</v>
      </c>
      <c r="C5046">
        <v>8901234567</v>
      </c>
      <c r="D5046">
        <v>8901234567</v>
      </c>
      <c r="E5046" s="1">
        <v>45293</v>
      </c>
      <c r="F5046" s="1">
        <v>45293</v>
      </c>
      <c r="G5046" s="1">
        <v>45314</v>
      </c>
      <c r="H5046" t="s">
        <v>28</v>
      </c>
      <c r="I5046">
        <v>11</v>
      </c>
      <c r="J5046" t="s">
        <v>38</v>
      </c>
      <c r="K5046">
        <v>99213</v>
      </c>
      <c r="O5046">
        <v>1</v>
      </c>
      <c r="P5046">
        <v>206.91</v>
      </c>
      <c r="Q5046">
        <v>153.27000000000001</v>
      </c>
      <c r="R5046">
        <v>122.62</v>
      </c>
      <c r="S5046">
        <v>30.65</v>
      </c>
      <c r="T5046" t="s">
        <v>30</v>
      </c>
      <c r="X5046" t="s">
        <v>31</v>
      </c>
      <c r="Y5046" t="s">
        <v>32</v>
      </c>
      <c r="Z5046" t="s">
        <v>39</v>
      </c>
      <c r="AA5046" t="str">
        <f>IFERROR(_xlfn.XLOOKUP($J5046,avoidable_ed_reference!$A$2:$A$13,avoidable_ed_reference!$C$2:$C$13),"Not Classified")</f>
        <v>Not Classified</v>
      </c>
      <c r="AB5046" t="str">
        <f>IFERROR(_xlfn.XLOOKUP($B5046,enrollment!$A$2:$A$801,enrollment!$I$2:$I$801),"")</f>
        <v>GA</v>
      </c>
      <c r="AC5046">
        <f>IFERROR(_xlfn.XLOOKUP($B5046,enrollment!$A$2:$A$801,enrollment!$L$2:$L$801),"")</f>
        <v>22</v>
      </c>
      <c r="AD5046" t="str" cm="1">
        <f t="array" ref="AD5046">_xlfn.IFS(AC5046="","Unknown",AC5046&lt;18,"0-17",AC5046&lt;35,"18-34",AC5046&lt;50,"35-49",AC5046&lt;65,"50-64",TRUE,"65+")</f>
        <v>18-34</v>
      </c>
      <c r="AE5046">
        <f>IFERROR(_xlfn.XLOOKUP($B5046,enrollment!$A$2:$A$801,enrollment!$O$2:$O$801),"")</f>
        <v>8901234567</v>
      </c>
      <c r="AF5046">
        <f>IFERROR(_xlfn.XLOOKUP($AE5046,providers!$B$2:$B$11,providers!$Q$2:$Q$11),"")</f>
        <v>3.7</v>
      </c>
      <c r="AG5046" s="1">
        <f t="shared" si="78"/>
        <v>45292</v>
      </c>
    </row>
    <row r="5047" spans="1:33" x14ac:dyDescent="0.25">
      <c r="A5047" t="s">
        <v>5805</v>
      </c>
      <c r="B5047" t="s">
        <v>5804</v>
      </c>
      <c r="C5047">
        <v>8901234567</v>
      </c>
      <c r="D5047">
        <v>8901234567</v>
      </c>
      <c r="E5047" s="1">
        <v>45328</v>
      </c>
      <c r="F5047" s="1">
        <v>45328</v>
      </c>
      <c r="G5047" s="1">
        <v>45356</v>
      </c>
      <c r="H5047" t="s">
        <v>28</v>
      </c>
      <c r="I5047">
        <v>11</v>
      </c>
      <c r="J5047" t="s">
        <v>47</v>
      </c>
      <c r="K5047">
        <v>99213</v>
      </c>
      <c r="O5047">
        <v>1</v>
      </c>
      <c r="P5047">
        <v>239.26</v>
      </c>
      <c r="Q5047">
        <v>177.23</v>
      </c>
      <c r="R5047">
        <v>141.78</v>
      </c>
      <c r="S5047">
        <v>35.450000000000003</v>
      </c>
      <c r="T5047" t="s">
        <v>30</v>
      </c>
      <c r="X5047" t="s">
        <v>31</v>
      </c>
      <c r="Y5047" t="s">
        <v>32</v>
      </c>
      <c r="Z5047" t="s">
        <v>39</v>
      </c>
      <c r="AA5047" t="str">
        <f>IFERROR(_xlfn.XLOOKUP($J5047,avoidable_ed_reference!$A$2:$A$13,avoidable_ed_reference!$C$2:$C$13),"Not Classified")</f>
        <v>Not Classified</v>
      </c>
      <c r="AB5047" t="str">
        <f>IFERROR(_xlfn.XLOOKUP($B5047,enrollment!$A$2:$A$801,enrollment!$I$2:$I$801),"")</f>
        <v>GA</v>
      </c>
      <c r="AC5047">
        <f>IFERROR(_xlfn.XLOOKUP($B5047,enrollment!$A$2:$A$801,enrollment!$L$2:$L$801),"")</f>
        <v>22</v>
      </c>
      <c r="AD5047" t="str" cm="1">
        <f t="array" ref="AD5047">_xlfn.IFS(AC5047="","Unknown",AC5047&lt;18,"0-17",AC5047&lt;35,"18-34",AC5047&lt;50,"35-49",AC5047&lt;65,"50-64",TRUE,"65+")</f>
        <v>18-34</v>
      </c>
      <c r="AE5047">
        <f>IFERROR(_xlfn.XLOOKUP($B5047,enrollment!$A$2:$A$801,enrollment!$O$2:$O$801),"")</f>
        <v>8901234567</v>
      </c>
      <c r="AF5047">
        <f>IFERROR(_xlfn.XLOOKUP($AE5047,providers!$B$2:$B$11,providers!$Q$2:$Q$11),"")</f>
        <v>3.7</v>
      </c>
      <c r="AG5047" s="1">
        <f t="shared" si="78"/>
        <v>45323</v>
      </c>
    </row>
    <row r="5048" spans="1:33" x14ac:dyDescent="0.25">
      <c r="A5048" t="s">
        <v>5806</v>
      </c>
      <c r="B5048" t="s">
        <v>5804</v>
      </c>
      <c r="C5048">
        <v>9012345678</v>
      </c>
      <c r="D5048">
        <v>9012345678</v>
      </c>
      <c r="E5048" s="1">
        <v>45478</v>
      </c>
      <c r="F5048" s="1">
        <v>45478</v>
      </c>
      <c r="G5048" s="1">
        <v>45498</v>
      </c>
      <c r="H5048" t="s">
        <v>28</v>
      </c>
      <c r="I5048">
        <v>22</v>
      </c>
      <c r="J5048" t="s">
        <v>29</v>
      </c>
      <c r="K5048">
        <v>90837</v>
      </c>
      <c r="O5048">
        <v>1</v>
      </c>
      <c r="P5048">
        <v>268.52999999999997</v>
      </c>
      <c r="Q5048">
        <v>198.91</v>
      </c>
      <c r="R5048">
        <v>159.13</v>
      </c>
      <c r="S5048">
        <v>39.78</v>
      </c>
      <c r="T5048" t="s">
        <v>30</v>
      </c>
      <c r="X5048" t="s">
        <v>31</v>
      </c>
      <c r="Y5048" t="s">
        <v>32</v>
      </c>
      <c r="Z5048" t="s">
        <v>33</v>
      </c>
      <c r="AA5048" t="str">
        <f>IFERROR(_xlfn.XLOOKUP($J5048,avoidable_ed_reference!$A$2:$A$13,avoidable_ed_reference!$C$2:$C$13),"Not Classified")</f>
        <v>Potentially Avoidable</v>
      </c>
      <c r="AB5048" t="str">
        <f>IFERROR(_xlfn.XLOOKUP($B5048,enrollment!$A$2:$A$801,enrollment!$I$2:$I$801),"")</f>
        <v>GA</v>
      </c>
      <c r="AC5048">
        <f>IFERROR(_xlfn.XLOOKUP($B5048,enrollment!$A$2:$A$801,enrollment!$L$2:$L$801),"")</f>
        <v>22</v>
      </c>
      <c r="AD5048" t="str" cm="1">
        <f t="array" ref="AD5048">_xlfn.IFS(AC5048="","Unknown",AC5048&lt;18,"0-17",AC5048&lt;35,"18-34",AC5048&lt;50,"35-49",AC5048&lt;65,"50-64",TRUE,"65+")</f>
        <v>18-34</v>
      </c>
      <c r="AE5048">
        <f>IFERROR(_xlfn.XLOOKUP($B5048,enrollment!$A$2:$A$801,enrollment!$O$2:$O$801),"")</f>
        <v>8901234567</v>
      </c>
      <c r="AF5048">
        <f>IFERROR(_xlfn.XLOOKUP($AE5048,providers!$B$2:$B$11,providers!$Q$2:$Q$11),"")</f>
        <v>3.7</v>
      </c>
      <c r="AG5048" s="1">
        <f t="shared" si="78"/>
        <v>45474</v>
      </c>
    </row>
    <row r="5049" spans="1:33" x14ac:dyDescent="0.25">
      <c r="A5049" t="s">
        <v>5807</v>
      </c>
      <c r="B5049" t="s">
        <v>5804</v>
      </c>
      <c r="C5049">
        <v>8901234567</v>
      </c>
      <c r="D5049">
        <v>8901234567</v>
      </c>
      <c r="E5049" s="1">
        <v>45540</v>
      </c>
      <c r="F5049" s="1">
        <v>45540</v>
      </c>
      <c r="G5049" s="1">
        <v>45574</v>
      </c>
      <c r="H5049" t="s">
        <v>28</v>
      </c>
      <c r="I5049">
        <v>11</v>
      </c>
      <c r="J5049" t="s">
        <v>35</v>
      </c>
      <c r="K5049">
        <v>99213</v>
      </c>
      <c r="O5049">
        <v>1</v>
      </c>
      <c r="P5049">
        <v>223.28</v>
      </c>
      <c r="Q5049">
        <v>165.39</v>
      </c>
      <c r="R5049">
        <v>132.31</v>
      </c>
      <c r="S5049">
        <v>33.08</v>
      </c>
      <c r="T5049" t="s">
        <v>30</v>
      </c>
      <c r="X5049" t="s">
        <v>31</v>
      </c>
      <c r="Y5049" t="s">
        <v>32</v>
      </c>
      <c r="Z5049" t="s">
        <v>39</v>
      </c>
      <c r="AA5049" t="str">
        <f>IFERROR(_xlfn.XLOOKUP($J5049,avoidable_ed_reference!$A$2:$A$13,avoidable_ed_reference!$C$2:$C$13),"Not Classified")</f>
        <v>Avoidable</v>
      </c>
      <c r="AB5049" t="str">
        <f>IFERROR(_xlfn.XLOOKUP($B5049,enrollment!$A$2:$A$801,enrollment!$I$2:$I$801),"")</f>
        <v>GA</v>
      </c>
      <c r="AC5049">
        <f>IFERROR(_xlfn.XLOOKUP($B5049,enrollment!$A$2:$A$801,enrollment!$L$2:$L$801),"")</f>
        <v>22</v>
      </c>
      <c r="AD5049" t="str" cm="1">
        <f t="array" ref="AD5049">_xlfn.IFS(AC5049="","Unknown",AC5049&lt;18,"0-17",AC5049&lt;35,"18-34",AC5049&lt;50,"35-49",AC5049&lt;65,"50-64",TRUE,"65+")</f>
        <v>18-34</v>
      </c>
      <c r="AE5049">
        <f>IFERROR(_xlfn.XLOOKUP($B5049,enrollment!$A$2:$A$801,enrollment!$O$2:$O$801),"")</f>
        <v>8901234567</v>
      </c>
      <c r="AF5049">
        <f>IFERROR(_xlfn.XLOOKUP($AE5049,providers!$B$2:$B$11,providers!$Q$2:$Q$11),"")</f>
        <v>3.7</v>
      </c>
      <c r="AG5049" s="1">
        <f t="shared" si="78"/>
        <v>45536</v>
      </c>
    </row>
    <row r="5050" spans="1:33" x14ac:dyDescent="0.25">
      <c r="A5050" t="s">
        <v>5808</v>
      </c>
      <c r="B5050" t="s">
        <v>5804</v>
      </c>
      <c r="C5050">
        <v>5678901234</v>
      </c>
      <c r="D5050">
        <v>5678901234</v>
      </c>
      <c r="E5050" s="1">
        <v>45649</v>
      </c>
      <c r="F5050" s="1">
        <v>45649</v>
      </c>
      <c r="G5050" s="1">
        <v>45669</v>
      </c>
      <c r="H5050" t="s">
        <v>28</v>
      </c>
      <c r="I5050">
        <v>20</v>
      </c>
      <c r="J5050" t="s">
        <v>35</v>
      </c>
      <c r="K5050">
        <v>99213</v>
      </c>
      <c r="O5050">
        <v>1</v>
      </c>
      <c r="P5050">
        <v>191.44</v>
      </c>
      <c r="Q5050">
        <v>147.26</v>
      </c>
      <c r="R5050">
        <v>117.81</v>
      </c>
      <c r="S5050">
        <v>29.45</v>
      </c>
      <c r="T5050" t="s">
        <v>30</v>
      </c>
      <c r="X5050" t="s">
        <v>31</v>
      </c>
      <c r="Y5050" t="s">
        <v>32</v>
      </c>
      <c r="Z5050" t="s">
        <v>36</v>
      </c>
      <c r="AA5050" t="str">
        <f>IFERROR(_xlfn.XLOOKUP($J5050,avoidable_ed_reference!$A$2:$A$13,avoidable_ed_reference!$C$2:$C$13),"Not Classified")</f>
        <v>Avoidable</v>
      </c>
      <c r="AB5050" t="str">
        <f>IFERROR(_xlfn.XLOOKUP($B5050,enrollment!$A$2:$A$801,enrollment!$I$2:$I$801),"")</f>
        <v>GA</v>
      </c>
      <c r="AC5050">
        <f>IFERROR(_xlfn.XLOOKUP($B5050,enrollment!$A$2:$A$801,enrollment!$L$2:$L$801),"")</f>
        <v>22</v>
      </c>
      <c r="AD5050" t="str" cm="1">
        <f t="array" ref="AD5050">_xlfn.IFS(AC5050="","Unknown",AC5050&lt;18,"0-17",AC5050&lt;35,"18-34",AC5050&lt;50,"35-49",AC5050&lt;65,"50-64",TRUE,"65+")</f>
        <v>18-34</v>
      </c>
      <c r="AE5050">
        <f>IFERROR(_xlfn.XLOOKUP($B5050,enrollment!$A$2:$A$801,enrollment!$O$2:$O$801),"")</f>
        <v>8901234567</v>
      </c>
      <c r="AF5050">
        <f>IFERROR(_xlfn.XLOOKUP($AE5050,providers!$B$2:$B$11,providers!$Q$2:$Q$11),"")</f>
        <v>3.7</v>
      </c>
      <c r="AG5050" s="1">
        <f t="shared" si="78"/>
        <v>45627</v>
      </c>
    </row>
    <row r="5051" spans="1:33" x14ac:dyDescent="0.25">
      <c r="A5051" t="s">
        <v>5809</v>
      </c>
      <c r="B5051" t="s">
        <v>5804</v>
      </c>
      <c r="C5051">
        <v>8901234567</v>
      </c>
      <c r="D5051">
        <v>8901234567</v>
      </c>
      <c r="E5051" s="1">
        <v>45355</v>
      </c>
      <c r="F5051" s="1">
        <v>45355</v>
      </c>
      <c r="G5051" s="1">
        <v>45369</v>
      </c>
      <c r="H5051" t="s">
        <v>59</v>
      </c>
      <c r="J5051" t="s">
        <v>99</v>
      </c>
      <c r="L5051" s="2" t="s">
        <v>82</v>
      </c>
      <c r="M5051" t="s">
        <v>83</v>
      </c>
      <c r="N5051" t="s">
        <v>84</v>
      </c>
      <c r="O5051">
        <v>1</v>
      </c>
      <c r="P5051">
        <v>748.26</v>
      </c>
      <c r="Q5051">
        <v>680.24</v>
      </c>
      <c r="R5051">
        <v>544.19000000000005</v>
      </c>
      <c r="S5051">
        <v>136.05000000000001</v>
      </c>
      <c r="T5051" t="s">
        <v>30</v>
      </c>
      <c r="X5051" t="s">
        <v>31</v>
      </c>
      <c r="Y5051" t="s">
        <v>32</v>
      </c>
      <c r="Z5051" t="s">
        <v>64</v>
      </c>
      <c r="AA5051" t="str">
        <f>IFERROR(_xlfn.XLOOKUP($J5051,avoidable_ed_reference!$A$2:$A$13,avoidable_ed_reference!$C$2:$C$13),"Not Classified")</f>
        <v>Not Classified</v>
      </c>
      <c r="AB5051" t="str">
        <f>IFERROR(_xlfn.XLOOKUP($B5051,enrollment!$A$2:$A$801,enrollment!$I$2:$I$801),"")</f>
        <v>GA</v>
      </c>
      <c r="AC5051">
        <f>IFERROR(_xlfn.XLOOKUP($B5051,enrollment!$A$2:$A$801,enrollment!$L$2:$L$801),"")</f>
        <v>22</v>
      </c>
      <c r="AD5051" t="str" cm="1">
        <f t="array" ref="AD5051">_xlfn.IFS(AC5051="","Unknown",AC5051&lt;18,"0-17",AC5051&lt;35,"18-34",AC5051&lt;50,"35-49",AC5051&lt;65,"50-64",TRUE,"65+")</f>
        <v>18-34</v>
      </c>
      <c r="AE5051">
        <f>IFERROR(_xlfn.XLOOKUP($B5051,enrollment!$A$2:$A$801,enrollment!$O$2:$O$801),"")</f>
        <v>8901234567</v>
      </c>
      <c r="AF5051">
        <f>IFERROR(_xlfn.XLOOKUP($AE5051,providers!$B$2:$B$11,providers!$Q$2:$Q$11),"")</f>
        <v>3.7</v>
      </c>
      <c r="AG5051" s="1">
        <f t="shared" si="78"/>
        <v>45352</v>
      </c>
    </row>
    <row r="5052" spans="1:33" x14ac:dyDescent="0.25">
      <c r="A5052" t="s">
        <v>5810</v>
      </c>
      <c r="B5052" t="s">
        <v>5804</v>
      </c>
      <c r="C5052">
        <v>8901234567</v>
      </c>
      <c r="D5052">
        <v>8901234567</v>
      </c>
      <c r="E5052" s="1">
        <v>45442</v>
      </c>
      <c r="F5052" s="1">
        <v>45442</v>
      </c>
      <c r="G5052" s="1">
        <v>45461</v>
      </c>
      <c r="H5052" t="s">
        <v>28</v>
      </c>
      <c r="I5052">
        <v>11</v>
      </c>
      <c r="J5052" t="s">
        <v>47</v>
      </c>
      <c r="K5052">
        <v>99213</v>
      </c>
      <c r="O5052">
        <v>1</v>
      </c>
      <c r="P5052">
        <v>166.83</v>
      </c>
      <c r="Q5052">
        <v>123.58</v>
      </c>
      <c r="R5052">
        <v>98.86</v>
      </c>
      <c r="S5052">
        <v>24.72</v>
      </c>
      <c r="T5052" t="s">
        <v>30</v>
      </c>
      <c r="X5052" t="s">
        <v>31</v>
      </c>
      <c r="Y5052" t="s">
        <v>32</v>
      </c>
      <c r="Z5052" t="s">
        <v>39</v>
      </c>
      <c r="AA5052" t="str">
        <f>IFERROR(_xlfn.XLOOKUP($J5052,avoidable_ed_reference!$A$2:$A$13,avoidable_ed_reference!$C$2:$C$13),"Not Classified")</f>
        <v>Not Classified</v>
      </c>
      <c r="AB5052" t="str">
        <f>IFERROR(_xlfn.XLOOKUP($B5052,enrollment!$A$2:$A$801,enrollment!$I$2:$I$801),"")</f>
        <v>GA</v>
      </c>
      <c r="AC5052">
        <f>IFERROR(_xlfn.XLOOKUP($B5052,enrollment!$A$2:$A$801,enrollment!$L$2:$L$801),"")</f>
        <v>22</v>
      </c>
      <c r="AD5052" t="str" cm="1">
        <f t="array" ref="AD5052">_xlfn.IFS(AC5052="","Unknown",AC5052&lt;18,"0-17",AC5052&lt;35,"18-34",AC5052&lt;50,"35-49",AC5052&lt;65,"50-64",TRUE,"65+")</f>
        <v>18-34</v>
      </c>
      <c r="AE5052">
        <f>IFERROR(_xlfn.XLOOKUP($B5052,enrollment!$A$2:$A$801,enrollment!$O$2:$O$801),"")</f>
        <v>8901234567</v>
      </c>
      <c r="AF5052">
        <f>IFERROR(_xlfn.XLOOKUP($AE5052,providers!$B$2:$B$11,providers!$Q$2:$Q$11),"")</f>
        <v>3.7</v>
      </c>
      <c r="AG5052" s="1">
        <f t="shared" si="78"/>
        <v>45413</v>
      </c>
    </row>
    <row r="5053" spans="1:33" x14ac:dyDescent="0.25">
      <c r="A5053" t="s">
        <v>5811</v>
      </c>
      <c r="B5053" t="s">
        <v>5804</v>
      </c>
      <c r="C5053">
        <v>8901234567</v>
      </c>
      <c r="D5053">
        <v>8901234567</v>
      </c>
      <c r="E5053" s="1">
        <v>45544</v>
      </c>
      <c r="F5053" s="1">
        <v>45544</v>
      </c>
      <c r="G5053" s="1">
        <v>45572</v>
      </c>
      <c r="H5053" t="s">
        <v>28</v>
      </c>
      <c r="I5053">
        <v>11</v>
      </c>
      <c r="J5053" t="s">
        <v>47</v>
      </c>
      <c r="K5053">
        <v>99213</v>
      </c>
      <c r="O5053">
        <v>1</v>
      </c>
      <c r="P5053">
        <v>201.22</v>
      </c>
      <c r="Q5053">
        <v>149.05000000000001</v>
      </c>
      <c r="R5053">
        <v>119.24</v>
      </c>
      <c r="S5053">
        <v>29.81</v>
      </c>
      <c r="T5053" t="s">
        <v>30</v>
      </c>
      <c r="X5053" t="s">
        <v>31</v>
      </c>
      <c r="Y5053" t="s">
        <v>32</v>
      </c>
      <c r="Z5053" t="s">
        <v>39</v>
      </c>
      <c r="AA5053" t="str">
        <f>IFERROR(_xlfn.XLOOKUP($J5053,avoidable_ed_reference!$A$2:$A$13,avoidable_ed_reference!$C$2:$C$13),"Not Classified")</f>
        <v>Not Classified</v>
      </c>
      <c r="AB5053" t="str">
        <f>IFERROR(_xlfn.XLOOKUP($B5053,enrollment!$A$2:$A$801,enrollment!$I$2:$I$801),"")</f>
        <v>GA</v>
      </c>
      <c r="AC5053">
        <f>IFERROR(_xlfn.XLOOKUP($B5053,enrollment!$A$2:$A$801,enrollment!$L$2:$L$801),"")</f>
        <v>22</v>
      </c>
      <c r="AD5053" t="str" cm="1">
        <f t="array" ref="AD5053">_xlfn.IFS(AC5053="","Unknown",AC5053&lt;18,"0-17",AC5053&lt;35,"18-34",AC5053&lt;50,"35-49",AC5053&lt;65,"50-64",TRUE,"65+")</f>
        <v>18-34</v>
      </c>
      <c r="AE5053">
        <f>IFERROR(_xlfn.XLOOKUP($B5053,enrollment!$A$2:$A$801,enrollment!$O$2:$O$801),"")</f>
        <v>8901234567</v>
      </c>
      <c r="AF5053">
        <f>IFERROR(_xlfn.XLOOKUP($AE5053,providers!$B$2:$B$11,providers!$Q$2:$Q$11),"")</f>
        <v>3.7</v>
      </c>
      <c r="AG5053" s="1">
        <f t="shared" si="78"/>
        <v>45536</v>
      </c>
    </row>
    <row r="5054" spans="1:33" x14ac:dyDescent="0.25">
      <c r="A5054" t="s">
        <v>5812</v>
      </c>
      <c r="B5054" t="s">
        <v>5804</v>
      </c>
      <c r="C5054">
        <v>5678901234</v>
      </c>
      <c r="D5054">
        <v>5678901234</v>
      </c>
      <c r="E5054" s="1">
        <v>45653</v>
      </c>
      <c r="F5054" s="1">
        <v>45653</v>
      </c>
      <c r="G5054" s="1">
        <v>45679</v>
      </c>
      <c r="H5054" t="s">
        <v>28</v>
      </c>
      <c r="I5054">
        <v>20</v>
      </c>
      <c r="J5054" t="s">
        <v>35</v>
      </c>
      <c r="K5054">
        <v>99213</v>
      </c>
      <c r="O5054">
        <v>1</v>
      </c>
      <c r="P5054">
        <v>206.05</v>
      </c>
      <c r="Q5054">
        <v>158.5</v>
      </c>
      <c r="R5054">
        <v>126.8</v>
      </c>
      <c r="S5054">
        <v>31.7</v>
      </c>
      <c r="T5054" t="s">
        <v>30</v>
      </c>
      <c r="X5054" t="s">
        <v>31</v>
      </c>
      <c r="Y5054" t="s">
        <v>32</v>
      </c>
      <c r="Z5054" t="s">
        <v>36</v>
      </c>
      <c r="AA5054" t="str">
        <f>IFERROR(_xlfn.XLOOKUP($J5054,avoidable_ed_reference!$A$2:$A$13,avoidable_ed_reference!$C$2:$C$13),"Not Classified")</f>
        <v>Avoidable</v>
      </c>
      <c r="AB5054" t="str">
        <f>IFERROR(_xlfn.XLOOKUP($B5054,enrollment!$A$2:$A$801,enrollment!$I$2:$I$801),"")</f>
        <v>GA</v>
      </c>
      <c r="AC5054">
        <f>IFERROR(_xlfn.XLOOKUP($B5054,enrollment!$A$2:$A$801,enrollment!$L$2:$L$801),"")</f>
        <v>22</v>
      </c>
      <c r="AD5054" t="str" cm="1">
        <f t="array" ref="AD5054">_xlfn.IFS(AC5054="","Unknown",AC5054&lt;18,"0-17",AC5054&lt;35,"18-34",AC5054&lt;50,"35-49",AC5054&lt;65,"50-64",TRUE,"65+")</f>
        <v>18-34</v>
      </c>
      <c r="AE5054">
        <f>IFERROR(_xlfn.XLOOKUP($B5054,enrollment!$A$2:$A$801,enrollment!$O$2:$O$801),"")</f>
        <v>8901234567</v>
      </c>
      <c r="AF5054">
        <f>IFERROR(_xlfn.XLOOKUP($AE5054,providers!$B$2:$B$11,providers!$Q$2:$Q$11),"")</f>
        <v>3.7</v>
      </c>
      <c r="AG5054" s="1">
        <f t="shared" si="78"/>
        <v>45627</v>
      </c>
    </row>
    <row r="5055" spans="1:33" x14ac:dyDescent="0.25">
      <c r="A5055" t="s">
        <v>5813</v>
      </c>
      <c r="B5055" t="s">
        <v>5804</v>
      </c>
      <c r="C5055">
        <v>7890123456</v>
      </c>
      <c r="D5055">
        <v>7890123456</v>
      </c>
      <c r="E5055" s="1">
        <v>45342</v>
      </c>
      <c r="F5055" s="1">
        <v>45342</v>
      </c>
      <c r="G5055" s="1">
        <v>45369</v>
      </c>
      <c r="H5055" t="s">
        <v>28</v>
      </c>
      <c r="I5055">
        <v>22</v>
      </c>
      <c r="J5055" t="s">
        <v>29</v>
      </c>
      <c r="K5055">
        <v>90837</v>
      </c>
      <c r="O5055">
        <v>1</v>
      </c>
      <c r="P5055">
        <v>216.41</v>
      </c>
      <c r="Q5055">
        <v>160.30000000000001</v>
      </c>
      <c r="R5055">
        <v>128.24</v>
      </c>
      <c r="S5055">
        <v>32.06</v>
      </c>
      <c r="T5055" t="s">
        <v>30</v>
      </c>
      <c r="X5055" t="s">
        <v>31</v>
      </c>
      <c r="Y5055" t="s">
        <v>32</v>
      </c>
      <c r="Z5055" t="s">
        <v>33</v>
      </c>
      <c r="AA5055" t="str">
        <f>IFERROR(_xlfn.XLOOKUP($J5055,avoidable_ed_reference!$A$2:$A$13,avoidable_ed_reference!$C$2:$C$13),"Not Classified")</f>
        <v>Potentially Avoidable</v>
      </c>
      <c r="AB5055" t="str">
        <f>IFERROR(_xlfn.XLOOKUP($B5055,enrollment!$A$2:$A$801,enrollment!$I$2:$I$801),"")</f>
        <v>GA</v>
      </c>
      <c r="AC5055">
        <f>IFERROR(_xlfn.XLOOKUP($B5055,enrollment!$A$2:$A$801,enrollment!$L$2:$L$801),"")</f>
        <v>22</v>
      </c>
      <c r="AD5055" t="str" cm="1">
        <f t="array" ref="AD5055">_xlfn.IFS(AC5055="","Unknown",AC5055&lt;18,"0-17",AC5055&lt;35,"18-34",AC5055&lt;50,"35-49",AC5055&lt;65,"50-64",TRUE,"65+")</f>
        <v>18-34</v>
      </c>
      <c r="AE5055">
        <f>IFERROR(_xlfn.XLOOKUP($B5055,enrollment!$A$2:$A$801,enrollment!$O$2:$O$801),"")</f>
        <v>8901234567</v>
      </c>
      <c r="AF5055">
        <f>IFERROR(_xlfn.XLOOKUP($AE5055,providers!$B$2:$B$11,providers!$Q$2:$Q$11),"")</f>
        <v>3.7</v>
      </c>
      <c r="AG5055" s="1">
        <f t="shared" si="78"/>
        <v>45323</v>
      </c>
    </row>
    <row r="5056" spans="1:33" x14ac:dyDescent="0.25">
      <c r="A5056" t="s">
        <v>5814</v>
      </c>
      <c r="B5056" t="s">
        <v>5804</v>
      </c>
      <c r="C5056">
        <v>8901234567</v>
      </c>
      <c r="D5056">
        <v>8901234567</v>
      </c>
      <c r="E5056" s="1">
        <v>45379</v>
      </c>
      <c r="F5056" s="1">
        <v>45379</v>
      </c>
      <c r="G5056" s="1">
        <v>45413</v>
      </c>
      <c r="H5056" t="s">
        <v>28</v>
      </c>
      <c r="I5056">
        <v>11</v>
      </c>
      <c r="J5056" t="s">
        <v>47</v>
      </c>
      <c r="K5056">
        <v>99213</v>
      </c>
      <c r="O5056">
        <v>1</v>
      </c>
      <c r="P5056">
        <v>213.96</v>
      </c>
      <c r="Q5056">
        <v>158.49</v>
      </c>
      <c r="R5056">
        <v>126.79</v>
      </c>
      <c r="S5056">
        <v>31.7</v>
      </c>
      <c r="T5056" t="s">
        <v>30</v>
      </c>
      <c r="X5056" t="s">
        <v>31</v>
      </c>
      <c r="Y5056" t="s">
        <v>32</v>
      </c>
      <c r="Z5056" t="s">
        <v>39</v>
      </c>
      <c r="AA5056" t="str">
        <f>IFERROR(_xlfn.XLOOKUP($J5056,avoidable_ed_reference!$A$2:$A$13,avoidable_ed_reference!$C$2:$C$13),"Not Classified")</f>
        <v>Not Classified</v>
      </c>
      <c r="AB5056" t="str">
        <f>IFERROR(_xlfn.XLOOKUP($B5056,enrollment!$A$2:$A$801,enrollment!$I$2:$I$801),"")</f>
        <v>GA</v>
      </c>
      <c r="AC5056">
        <f>IFERROR(_xlfn.XLOOKUP($B5056,enrollment!$A$2:$A$801,enrollment!$L$2:$L$801),"")</f>
        <v>22</v>
      </c>
      <c r="AD5056" t="str" cm="1">
        <f t="array" ref="AD5056">_xlfn.IFS(AC5056="","Unknown",AC5056&lt;18,"0-17",AC5056&lt;35,"18-34",AC5056&lt;50,"35-49",AC5056&lt;65,"50-64",TRUE,"65+")</f>
        <v>18-34</v>
      </c>
      <c r="AE5056">
        <f>IFERROR(_xlfn.XLOOKUP($B5056,enrollment!$A$2:$A$801,enrollment!$O$2:$O$801),"")</f>
        <v>8901234567</v>
      </c>
      <c r="AF5056">
        <f>IFERROR(_xlfn.XLOOKUP($AE5056,providers!$B$2:$B$11,providers!$Q$2:$Q$11),"")</f>
        <v>3.7</v>
      </c>
      <c r="AG5056" s="1">
        <f t="shared" si="78"/>
        <v>45352</v>
      </c>
    </row>
    <row r="5057" spans="1:33" x14ac:dyDescent="0.25">
      <c r="A5057" t="s">
        <v>5815</v>
      </c>
      <c r="B5057" t="s">
        <v>5804</v>
      </c>
      <c r="C5057">
        <v>8901234567</v>
      </c>
      <c r="D5057">
        <v>8901234567</v>
      </c>
      <c r="E5057" s="1">
        <v>45419</v>
      </c>
      <c r="F5057" s="1">
        <v>45419</v>
      </c>
      <c r="G5057" s="1">
        <v>45444</v>
      </c>
      <c r="H5057" t="s">
        <v>28</v>
      </c>
      <c r="I5057">
        <v>11</v>
      </c>
      <c r="J5057" t="s">
        <v>35</v>
      </c>
      <c r="K5057">
        <v>99213</v>
      </c>
      <c r="O5057">
        <v>1</v>
      </c>
      <c r="P5057">
        <v>192.75</v>
      </c>
      <c r="Q5057">
        <v>142.78</v>
      </c>
      <c r="R5057">
        <v>114.22</v>
      </c>
      <c r="S5057">
        <v>28.56</v>
      </c>
      <c r="T5057" t="s">
        <v>30</v>
      </c>
      <c r="X5057" t="s">
        <v>31</v>
      </c>
      <c r="Y5057" t="s">
        <v>32</v>
      </c>
      <c r="Z5057" t="s">
        <v>39</v>
      </c>
      <c r="AA5057" t="str">
        <f>IFERROR(_xlfn.XLOOKUP($J5057,avoidable_ed_reference!$A$2:$A$13,avoidable_ed_reference!$C$2:$C$13),"Not Classified")</f>
        <v>Avoidable</v>
      </c>
      <c r="AB5057" t="str">
        <f>IFERROR(_xlfn.XLOOKUP($B5057,enrollment!$A$2:$A$801,enrollment!$I$2:$I$801),"")</f>
        <v>GA</v>
      </c>
      <c r="AC5057">
        <f>IFERROR(_xlfn.XLOOKUP($B5057,enrollment!$A$2:$A$801,enrollment!$L$2:$L$801),"")</f>
        <v>22</v>
      </c>
      <c r="AD5057" t="str" cm="1">
        <f t="array" ref="AD5057">_xlfn.IFS(AC5057="","Unknown",AC5057&lt;18,"0-17",AC5057&lt;35,"18-34",AC5057&lt;50,"35-49",AC5057&lt;65,"50-64",TRUE,"65+")</f>
        <v>18-34</v>
      </c>
      <c r="AE5057">
        <f>IFERROR(_xlfn.XLOOKUP($B5057,enrollment!$A$2:$A$801,enrollment!$O$2:$O$801),"")</f>
        <v>8901234567</v>
      </c>
      <c r="AF5057">
        <f>IFERROR(_xlfn.XLOOKUP($AE5057,providers!$B$2:$B$11,providers!$Q$2:$Q$11),"")</f>
        <v>3.7</v>
      </c>
      <c r="AG5057" s="1">
        <f t="shared" si="78"/>
        <v>45413</v>
      </c>
    </row>
    <row r="5058" spans="1:33" x14ac:dyDescent="0.25">
      <c r="A5058" t="s">
        <v>5816</v>
      </c>
      <c r="B5058" t="s">
        <v>5804</v>
      </c>
      <c r="C5058">
        <v>6789012345</v>
      </c>
      <c r="D5058">
        <v>6789012345</v>
      </c>
      <c r="E5058" s="1">
        <v>45388</v>
      </c>
      <c r="F5058" s="1">
        <v>45388</v>
      </c>
      <c r="G5058" s="1">
        <v>45417</v>
      </c>
      <c r="H5058" t="s">
        <v>28</v>
      </c>
      <c r="I5058">
        <v>22</v>
      </c>
      <c r="J5058" t="s">
        <v>29</v>
      </c>
      <c r="K5058">
        <v>90837</v>
      </c>
      <c r="O5058">
        <v>1</v>
      </c>
      <c r="P5058">
        <v>278.45</v>
      </c>
      <c r="Q5058">
        <v>206.26</v>
      </c>
      <c r="R5058">
        <v>165.01</v>
      </c>
      <c r="S5058">
        <v>41.25</v>
      </c>
      <c r="T5058" t="s">
        <v>30</v>
      </c>
      <c r="X5058" t="s">
        <v>31</v>
      </c>
      <c r="Y5058" t="s">
        <v>32</v>
      </c>
      <c r="Z5058" t="s">
        <v>33</v>
      </c>
      <c r="AA5058" t="str">
        <f>IFERROR(_xlfn.XLOOKUP($J5058,avoidable_ed_reference!$A$2:$A$13,avoidable_ed_reference!$C$2:$C$13),"Not Classified")</f>
        <v>Potentially Avoidable</v>
      </c>
      <c r="AB5058" t="str">
        <f>IFERROR(_xlfn.XLOOKUP($B5058,enrollment!$A$2:$A$801,enrollment!$I$2:$I$801),"")</f>
        <v>GA</v>
      </c>
      <c r="AC5058">
        <f>IFERROR(_xlfn.XLOOKUP($B5058,enrollment!$A$2:$A$801,enrollment!$L$2:$L$801),"")</f>
        <v>22</v>
      </c>
      <c r="AD5058" t="str" cm="1">
        <f t="array" ref="AD5058">_xlfn.IFS(AC5058="","Unknown",AC5058&lt;18,"0-17",AC5058&lt;35,"18-34",AC5058&lt;50,"35-49",AC5058&lt;65,"50-64",TRUE,"65+")</f>
        <v>18-34</v>
      </c>
      <c r="AE5058">
        <f>IFERROR(_xlfn.XLOOKUP($B5058,enrollment!$A$2:$A$801,enrollment!$O$2:$O$801),"")</f>
        <v>8901234567</v>
      </c>
      <c r="AF5058">
        <f>IFERROR(_xlfn.XLOOKUP($AE5058,providers!$B$2:$B$11,providers!$Q$2:$Q$11),"")</f>
        <v>3.7</v>
      </c>
      <c r="AG5058" s="1">
        <f t="shared" si="78"/>
        <v>45383</v>
      </c>
    </row>
    <row r="5059" spans="1:33" x14ac:dyDescent="0.25">
      <c r="A5059" t="s">
        <v>5817</v>
      </c>
      <c r="B5059" t="s">
        <v>5804</v>
      </c>
      <c r="C5059">
        <v>5678901234</v>
      </c>
      <c r="D5059">
        <v>5678901234</v>
      </c>
      <c r="E5059" s="1">
        <v>45327</v>
      </c>
      <c r="F5059" s="1">
        <v>45327</v>
      </c>
      <c r="G5059" s="1">
        <v>45358</v>
      </c>
      <c r="H5059" t="s">
        <v>28</v>
      </c>
      <c r="I5059">
        <v>20</v>
      </c>
      <c r="J5059" t="s">
        <v>35</v>
      </c>
      <c r="K5059">
        <v>99213</v>
      </c>
      <c r="O5059">
        <v>1</v>
      </c>
      <c r="P5059">
        <v>167.38</v>
      </c>
      <c r="Q5059">
        <v>128.75</v>
      </c>
      <c r="R5059">
        <v>103</v>
      </c>
      <c r="S5059">
        <v>25.75</v>
      </c>
      <c r="T5059" t="s">
        <v>30</v>
      </c>
      <c r="X5059" t="s">
        <v>31</v>
      </c>
      <c r="Y5059" t="s">
        <v>32</v>
      </c>
      <c r="Z5059" t="s">
        <v>36</v>
      </c>
      <c r="AA5059" t="str">
        <f>IFERROR(_xlfn.XLOOKUP($J5059,avoidable_ed_reference!$A$2:$A$13,avoidable_ed_reference!$C$2:$C$13),"Not Classified")</f>
        <v>Avoidable</v>
      </c>
      <c r="AB5059" t="str">
        <f>IFERROR(_xlfn.XLOOKUP($B5059,enrollment!$A$2:$A$801,enrollment!$I$2:$I$801),"")</f>
        <v>GA</v>
      </c>
      <c r="AC5059">
        <f>IFERROR(_xlfn.XLOOKUP($B5059,enrollment!$A$2:$A$801,enrollment!$L$2:$L$801),"")</f>
        <v>22</v>
      </c>
      <c r="AD5059" t="str" cm="1">
        <f t="array" ref="AD5059">_xlfn.IFS(AC5059="","Unknown",AC5059&lt;18,"0-17",AC5059&lt;35,"18-34",AC5059&lt;50,"35-49",AC5059&lt;65,"50-64",TRUE,"65+")</f>
        <v>18-34</v>
      </c>
      <c r="AE5059">
        <f>IFERROR(_xlfn.XLOOKUP($B5059,enrollment!$A$2:$A$801,enrollment!$O$2:$O$801),"")</f>
        <v>8901234567</v>
      </c>
      <c r="AF5059">
        <f>IFERROR(_xlfn.XLOOKUP($AE5059,providers!$B$2:$B$11,providers!$Q$2:$Q$11),"")</f>
        <v>3.7</v>
      </c>
      <c r="AG5059" s="1">
        <f t="shared" ref="AG5059:AG5122" si="79">EOMONTH(E5059,-1)+1</f>
        <v>45323</v>
      </c>
    </row>
    <row r="5060" spans="1:33" x14ac:dyDescent="0.25">
      <c r="A5060" t="s">
        <v>5818</v>
      </c>
      <c r="B5060" t="s">
        <v>5804</v>
      </c>
      <c r="C5060">
        <v>3456789012</v>
      </c>
      <c r="D5060">
        <v>3456789012</v>
      </c>
      <c r="E5060" s="1">
        <v>45311</v>
      </c>
      <c r="F5060" s="1">
        <v>45311</v>
      </c>
      <c r="G5060" s="1">
        <v>45330</v>
      </c>
      <c r="H5060" t="s">
        <v>67</v>
      </c>
      <c r="I5060">
        <v>21</v>
      </c>
      <c r="J5060" t="s">
        <v>80</v>
      </c>
      <c r="K5060">
        <v>99223</v>
      </c>
      <c r="O5060">
        <v>1</v>
      </c>
      <c r="P5060">
        <v>21693.34</v>
      </c>
      <c r="Q5060">
        <v>13995.7</v>
      </c>
      <c r="R5060">
        <v>11196.56</v>
      </c>
      <c r="S5060">
        <v>2799.14</v>
      </c>
      <c r="T5060" t="s">
        <v>30</v>
      </c>
      <c r="V5060">
        <v>1</v>
      </c>
      <c r="W5060" s="2" t="s">
        <v>68</v>
      </c>
      <c r="X5060" t="s">
        <v>31</v>
      </c>
      <c r="Y5060" t="s">
        <v>32</v>
      </c>
      <c r="Z5060" t="s">
        <v>69</v>
      </c>
      <c r="AA5060" t="str">
        <f>IFERROR(_xlfn.XLOOKUP($J5060,avoidable_ed_reference!$A$2:$A$13,avoidable_ed_reference!$C$2:$C$13),"Not Classified")</f>
        <v>Non-Avoidable</v>
      </c>
      <c r="AB5060" t="str">
        <f>IFERROR(_xlfn.XLOOKUP($B5060,enrollment!$A$2:$A$801,enrollment!$I$2:$I$801),"")</f>
        <v>GA</v>
      </c>
      <c r="AC5060">
        <f>IFERROR(_xlfn.XLOOKUP($B5060,enrollment!$A$2:$A$801,enrollment!$L$2:$L$801),"")</f>
        <v>22</v>
      </c>
      <c r="AD5060" t="str" cm="1">
        <f t="array" ref="AD5060">_xlfn.IFS(AC5060="","Unknown",AC5060&lt;18,"0-17",AC5060&lt;35,"18-34",AC5060&lt;50,"35-49",AC5060&lt;65,"50-64",TRUE,"65+")</f>
        <v>18-34</v>
      </c>
      <c r="AE5060">
        <f>IFERROR(_xlfn.XLOOKUP($B5060,enrollment!$A$2:$A$801,enrollment!$O$2:$O$801),"")</f>
        <v>8901234567</v>
      </c>
      <c r="AF5060">
        <f>IFERROR(_xlfn.XLOOKUP($AE5060,providers!$B$2:$B$11,providers!$Q$2:$Q$11),"")</f>
        <v>3.7</v>
      </c>
      <c r="AG5060" s="1">
        <f t="shared" si="79"/>
        <v>45292</v>
      </c>
    </row>
    <row r="5061" spans="1:33" x14ac:dyDescent="0.25">
      <c r="A5061" t="s">
        <v>5819</v>
      </c>
      <c r="B5061" t="s">
        <v>5804</v>
      </c>
      <c r="C5061">
        <v>9012345678</v>
      </c>
      <c r="D5061">
        <v>9012345678</v>
      </c>
      <c r="E5061" s="1">
        <v>45653</v>
      </c>
      <c r="F5061" s="1">
        <v>45653</v>
      </c>
      <c r="G5061" s="1">
        <v>45668</v>
      </c>
      <c r="H5061" t="s">
        <v>67</v>
      </c>
      <c r="I5061">
        <v>21</v>
      </c>
      <c r="J5061" t="s">
        <v>99</v>
      </c>
      <c r="K5061">
        <v>99223</v>
      </c>
      <c r="O5061">
        <v>1</v>
      </c>
      <c r="P5061">
        <v>17681.900000000001</v>
      </c>
      <c r="Q5061">
        <v>11407.68</v>
      </c>
      <c r="R5061">
        <v>9126.14</v>
      </c>
      <c r="S5061">
        <v>2281.54</v>
      </c>
      <c r="T5061" t="s">
        <v>30</v>
      </c>
      <c r="V5061">
        <v>1</v>
      </c>
      <c r="W5061" s="2" t="s">
        <v>68</v>
      </c>
      <c r="X5061" t="s">
        <v>31</v>
      </c>
      <c r="Y5061" t="s">
        <v>32</v>
      </c>
      <c r="Z5061" t="s">
        <v>69</v>
      </c>
      <c r="AA5061" t="str">
        <f>IFERROR(_xlfn.XLOOKUP($J5061,avoidable_ed_reference!$A$2:$A$13,avoidable_ed_reference!$C$2:$C$13),"Not Classified")</f>
        <v>Not Classified</v>
      </c>
      <c r="AB5061" t="str">
        <f>IFERROR(_xlfn.XLOOKUP($B5061,enrollment!$A$2:$A$801,enrollment!$I$2:$I$801),"")</f>
        <v>GA</v>
      </c>
      <c r="AC5061">
        <f>IFERROR(_xlfn.XLOOKUP($B5061,enrollment!$A$2:$A$801,enrollment!$L$2:$L$801),"")</f>
        <v>22</v>
      </c>
      <c r="AD5061" t="str" cm="1">
        <f t="array" ref="AD5061">_xlfn.IFS(AC5061="","Unknown",AC5061&lt;18,"0-17",AC5061&lt;35,"18-34",AC5061&lt;50,"35-49",AC5061&lt;65,"50-64",TRUE,"65+")</f>
        <v>18-34</v>
      </c>
      <c r="AE5061">
        <f>IFERROR(_xlfn.XLOOKUP($B5061,enrollment!$A$2:$A$801,enrollment!$O$2:$O$801),"")</f>
        <v>8901234567</v>
      </c>
      <c r="AF5061">
        <f>IFERROR(_xlfn.XLOOKUP($AE5061,providers!$B$2:$B$11,providers!$Q$2:$Q$11),"")</f>
        <v>3.7</v>
      </c>
      <c r="AG5061" s="1">
        <f t="shared" si="79"/>
        <v>45627</v>
      </c>
    </row>
    <row r="5062" spans="1:33" x14ac:dyDescent="0.25">
      <c r="A5062" t="s">
        <v>5820</v>
      </c>
      <c r="B5062" t="s">
        <v>5804</v>
      </c>
      <c r="C5062">
        <v>8901234567</v>
      </c>
      <c r="D5062">
        <v>8901234567</v>
      </c>
      <c r="E5062" s="1">
        <v>45437</v>
      </c>
      <c r="F5062" s="1">
        <v>45437</v>
      </c>
      <c r="G5062" s="1">
        <v>45463</v>
      </c>
      <c r="H5062" t="s">
        <v>28</v>
      </c>
      <c r="I5062">
        <v>11</v>
      </c>
      <c r="J5062" t="s">
        <v>47</v>
      </c>
      <c r="K5062">
        <v>99213</v>
      </c>
      <c r="O5062">
        <v>1</v>
      </c>
      <c r="P5062">
        <v>224.26</v>
      </c>
      <c r="Q5062">
        <v>166.12</v>
      </c>
      <c r="R5062">
        <v>132.9</v>
      </c>
      <c r="S5062">
        <v>33.22</v>
      </c>
      <c r="T5062" t="s">
        <v>30</v>
      </c>
      <c r="X5062" t="s">
        <v>31</v>
      </c>
      <c r="Y5062" t="s">
        <v>32</v>
      </c>
      <c r="Z5062" t="s">
        <v>39</v>
      </c>
      <c r="AA5062" t="str">
        <f>IFERROR(_xlfn.XLOOKUP($J5062,avoidable_ed_reference!$A$2:$A$13,avoidable_ed_reference!$C$2:$C$13),"Not Classified")</f>
        <v>Not Classified</v>
      </c>
      <c r="AB5062" t="str">
        <f>IFERROR(_xlfn.XLOOKUP($B5062,enrollment!$A$2:$A$801,enrollment!$I$2:$I$801),"")</f>
        <v>GA</v>
      </c>
      <c r="AC5062">
        <f>IFERROR(_xlfn.XLOOKUP($B5062,enrollment!$A$2:$A$801,enrollment!$L$2:$L$801),"")</f>
        <v>22</v>
      </c>
      <c r="AD5062" t="str" cm="1">
        <f t="array" ref="AD5062">_xlfn.IFS(AC5062="","Unknown",AC5062&lt;18,"0-17",AC5062&lt;35,"18-34",AC5062&lt;50,"35-49",AC5062&lt;65,"50-64",TRUE,"65+")</f>
        <v>18-34</v>
      </c>
      <c r="AE5062">
        <f>IFERROR(_xlfn.XLOOKUP($B5062,enrollment!$A$2:$A$801,enrollment!$O$2:$O$801),"")</f>
        <v>8901234567</v>
      </c>
      <c r="AF5062">
        <f>IFERROR(_xlfn.XLOOKUP($AE5062,providers!$B$2:$B$11,providers!$Q$2:$Q$11),"")</f>
        <v>3.7</v>
      </c>
      <c r="AG5062" s="1">
        <f t="shared" si="79"/>
        <v>45413</v>
      </c>
    </row>
    <row r="5063" spans="1:33" x14ac:dyDescent="0.25">
      <c r="A5063" t="s">
        <v>5821</v>
      </c>
      <c r="B5063" t="s">
        <v>5804</v>
      </c>
      <c r="C5063">
        <v>8901234567</v>
      </c>
      <c r="D5063">
        <v>8901234567</v>
      </c>
      <c r="E5063" s="1">
        <v>45306</v>
      </c>
      <c r="F5063" s="1">
        <v>45306</v>
      </c>
      <c r="G5063" s="1">
        <v>45340</v>
      </c>
      <c r="H5063" t="s">
        <v>28</v>
      </c>
      <c r="I5063">
        <v>23</v>
      </c>
      <c r="J5063" t="s">
        <v>91</v>
      </c>
      <c r="K5063">
        <v>99284</v>
      </c>
      <c r="O5063">
        <v>1</v>
      </c>
      <c r="P5063">
        <v>2463.14</v>
      </c>
      <c r="Q5063">
        <v>1368.41</v>
      </c>
      <c r="R5063">
        <v>1094.73</v>
      </c>
      <c r="S5063">
        <v>273.68</v>
      </c>
      <c r="T5063" t="s">
        <v>30</v>
      </c>
      <c r="X5063" t="s">
        <v>31</v>
      </c>
      <c r="Y5063" t="s">
        <v>32</v>
      </c>
      <c r="Z5063" t="s">
        <v>45</v>
      </c>
      <c r="AA5063" t="str">
        <f>IFERROR(_xlfn.XLOOKUP($J5063,avoidable_ed_reference!$A$2:$A$13,avoidable_ed_reference!$C$2:$C$13),"Not Classified")</f>
        <v>Avoidable</v>
      </c>
      <c r="AB5063" t="str">
        <f>IFERROR(_xlfn.XLOOKUP($B5063,enrollment!$A$2:$A$801,enrollment!$I$2:$I$801),"")</f>
        <v>GA</v>
      </c>
      <c r="AC5063">
        <f>IFERROR(_xlfn.XLOOKUP($B5063,enrollment!$A$2:$A$801,enrollment!$L$2:$L$801),"")</f>
        <v>22</v>
      </c>
      <c r="AD5063" t="str" cm="1">
        <f t="array" ref="AD5063">_xlfn.IFS(AC5063="","Unknown",AC5063&lt;18,"0-17",AC5063&lt;35,"18-34",AC5063&lt;50,"35-49",AC5063&lt;65,"50-64",TRUE,"65+")</f>
        <v>18-34</v>
      </c>
      <c r="AE5063">
        <f>IFERROR(_xlfn.XLOOKUP($B5063,enrollment!$A$2:$A$801,enrollment!$O$2:$O$801),"")</f>
        <v>8901234567</v>
      </c>
      <c r="AF5063">
        <f>IFERROR(_xlfn.XLOOKUP($AE5063,providers!$B$2:$B$11,providers!$Q$2:$Q$11),"")</f>
        <v>3.7</v>
      </c>
      <c r="AG5063" s="1">
        <f t="shared" si="79"/>
        <v>45292</v>
      </c>
    </row>
    <row r="5064" spans="1:33" x14ac:dyDescent="0.25">
      <c r="A5064" t="s">
        <v>5822</v>
      </c>
      <c r="B5064" t="s">
        <v>5804</v>
      </c>
      <c r="C5064">
        <v>8901234567</v>
      </c>
      <c r="D5064">
        <v>8901234567</v>
      </c>
      <c r="E5064" s="1">
        <v>45532</v>
      </c>
      <c r="F5064" s="1">
        <v>45532</v>
      </c>
      <c r="G5064" s="1">
        <v>45558</v>
      </c>
      <c r="H5064" t="s">
        <v>28</v>
      </c>
      <c r="I5064">
        <v>11</v>
      </c>
      <c r="J5064" t="s">
        <v>38</v>
      </c>
      <c r="K5064">
        <v>99213</v>
      </c>
      <c r="O5064">
        <v>1</v>
      </c>
      <c r="P5064">
        <v>234.51</v>
      </c>
      <c r="Q5064">
        <v>173.71</v>
      </c>
      <c r="R5064">
        <v>138.97</v>
      </c>
      <c r="S5064">
        <v>34.74</v>
      </c>
      <c r="T5064" t="s">
        <v>30</v>
      </c>
      <c r="X5064" t="s">
        <v>31</v>
      </c>
      <c r="Y5064" t="s">
        <v>32</v>
      </c>
      <c r="Z5064" t="s">
        <v>39</v>
      </c>
      <c r="AA5064" t="str">
        <f>IFERROR(_xlfn.XLOOKUP($J5064,avoidable_ed_reference!$A$2:$A$13,avoidable_ed_reference!$C$2:$C$13),"Not Classified")</f>
        <v>Not Classified</v>
      </c>
      <c r="AB5064" t="str">
        <f>IFERROR(_xlfn.XLOOKUP($B5064,enrollment!$A$2:$A$801,enrollment!$I$2:$I$801),"")</f>
        <v>GA</v>
      </c>
      <c r="AC5064">
        <f>IFERROR(_xlfn.XLOOKUP($B5064,enrollment!$A$2:$A$801,enrollment!$L$2:$L$801),"")</f>
        <v>22</v>
      </c>
      <c r="AD5064" t="str" cm="1">
        <f t="array" ref="AD5064">_xlfn.IFS(AC5064="","Unknown",AC5064&lt;18,"0-17",AC5064&lt;35,"18-34",AC5064&lt;50,"35-49",AC5064&lt;65,"50-64",TRUE,"65+")</f>
        <v>18-34</v>
      </c>
      <c r="AE5064">
        <f>IFERROR(_xlfn.XLOOKUP($B5064,enrollment!$A$2:$A$801,enrollment!$O$2:$O$801),"")</f>
        <v>8901234567</v>
      </c>
      <c r="AF5064">
        <f>IFERROR(_xlfn.XLOOKUP($AE5064,providers!$B$2:$B$11,providers!$Q$2:$Q$11),"")</f>
        <v>3.7</v>
      </c>
      <c r="AG5064" s="1">
        <f t="shared" si="79"/>
        <v>45505</v>
      </c>
    </row>
    <row r="5065" spans="1:33" x14ac:dyDescent="0.25">
      <c r="A5065" t="s">
        <v>5823</v>
      </c>
      <c r="B5065" t="s">
        <v>5804</v>
      </c>
      <c r="C5065">
        <v>8901234567</v>
      </c>
      <c r="D5065">
        <v>8901234567</v>
      </c>
      <c r="E5065" s="1">
        <v>45551</v>
      </c>
      <c r="F5065" s="1">
        <v>45551</v>
      </c>
      <c r="G5065" s="1">
        <v>45573</v>
      </c>
      <c r="H5065" t="s">
        <v>28</v>
      </c>
      <c r="I5065">
        <v>11</v>
      </c>
      <c r="J5065" t="s">
        <v>47</v>
      </c>
      <c r="K5065">
        <v>99213</v>
      </c>
      <c r="O5065">
        <v>1</v>
      </c>
      <c r="P5065">
        <v>203.7</v>
      </c>
      <c r="Q5065">
        <v>150.88999999999999</v>
      </c>
      <c r="R5065">
        <v>120.71</v>
      </c>
      <c r="S5065">
        <v>30.18</v>
      </c>
      <c r="T5065" t="s">
        <v>30</v>
      </c>
      <c r="X5065" t="s">
        <v>31</v>
      </c>
      <c r="Y5065" t="s">
        <v>32</v>
      </c>
      <c r="Z5065" t="s">
        <v>39</v>
      </c>
      <c r="AA5065" t="str">
        <f>IFERROR(_xlfn.XLOOKUP($J5065,avoidable_ed_reference!$A$2:$A$13,avoidable_ed_reference!$C$2:$C$13),"Not Classified")</f>
        <v>Not Classified</v>
      </c>
      <c r="AB5065" t="str">
        <f>IFERROR(_xlfn.XLOOKUP($B5065,enrollment!$A$2:$A$801,enrollment!$I$2:$I$801),"")</f>
        <v>GA</v>
      </c>
      <c r="AC5065">
        <f>IFERROR(_xlfn.XLOOKUP($B5065,enrollment!$A$2:$A$801,enrollment!$L$2:$L$801),"")</f>
        <v>22</v>
      </c>
      <c r="AD5065" t="str" cm="1">
        <f t="array" ref="AD5065">_xlfn.IFS(AC5065="","Unknown",AC5065&lt;18,"0-17",AC5065&lt;35,"18-34",AC5065&lt;50,"35-49",AC5065&lt;65,"50-64",TRUE,"65+")</f>
        <v>18-34</v>
      </c>
      <c r="AE5065">
        <f>IFERROR(_xlfn.XLOOKUP($B5065,enrollment!$A$2:$A$801,enrollment!$O$2:$O$801),"")</f>
        <v>8901234567</v>
      </c>
      <c r="AF5065">
        <f>IFERROR(_xlfn.XLOOKUP($AE5065,providers!$B$2:$B$11,providers!$Q$2:$Q$11),"")</f>
        <v>3.7</v>
      </c>
      <c r="AG5065" s="1">
        <f t="shared" si="79"/>
        <v>45536</v>
      </c>
    </row>
    <row r="5066" spans="1:33" x14ac:dyDescent="0.25">
      <c r="A5066" t="s">
        <v>5824</v>
      </c>
      <c r="B5066" t="s">
        <v>5804</v>
      </c>
      <c r="C5066">
        <v>8901234567</v>
      </c>
      <c r="D5066">
        <v>8901234567</v>
      </c>
      <c r="E5066" s="1">
        <v>45531</v>
      </c>
      <c r="F5066" s="1">
        <v>45531</v>
      </c>
      <c r="G5066" s="1">
        <v>45550</v>
      </c>
      <c r="H5066" t="s">
        <v>28</v>
      </c>
      <c r="I5066">
        <v>11</v>
      </c>
      <c r="J5066" t="s">
        <v>47</v>
      </c>
      <c r="K5066">
        <v>99213</v>
      </c>
      <c r="O5066">
        <v>1</v>
      </c>
      <c r="P5066">
        <v>234.12</v>
      </c>
      <c r="Q5066">
        <v>173.42</v>
      </c>
      <c r="R5066">
        <v>138.74</v>
      </c>
      <c r="S5066">
        <v>34.68</v>
      </c>
      <c r="T5066" t="s">
        <v>30</v>
      </c>
      <c r="X5066" t="s">
        <v>31</v>
      </c>
      <c r="Y5066" t="s">
        <v>32</v>
      </c>
      <c r="Z5066" t="s">
        <v>39</v>
      </c>
      <c r="AA5066" t="str">
        <f>IFERROR(_xlfn.XLOOKUP($J5066,avoidable_ed_reference!$A$2:$A$13,avoidable_ed_reference!$C$2:$C$13),"Not Classified")</f>
        <v>Not Classified</v>
      </c>
      <c r="AB5066" t="str">
        <f>IFERROR(_xlfn.XLOOKUP($B5066,enrollment!$A$2:$A$801,enrollment!$I$2:$I$801),"")</f>
        <v>GA</v>
      </c>
      <c r="AC5066">
        <f>IFERROR(_xlfn.XLOOKUP($B5066,enrollment!$A$2:$A$801,enrollment!$L$2:$L$801),"")</f>
        <v>22</v>
      </c>
      <c r="AD5066" t="str" cm="1">
        <f t="array" ref="AD5066">_xlfn.IFS(AC5066="","Unknown",AC5066&lt;18,"0-17",AC5066&lt;35,"18-34",AC5066&lt;50,"35-49",AC5066&lt;65,"50-64",TRUE,"65+")</f>
        <v>18-34</v>
      </c>
      <c r="AE5066">
        <f>IFERROR(_xlfn.XLOOKUP($B5066,enrollment!$A$2:$A$801,enrollment!$O$2:$O$801),"")</f>
        <v>8901234567</v>
      </c>
      <c r="AF5066">
        <f>IFERROR(_xlfn.XLOOKUP($AE5066,providers!$B$2:$B$11,providers!$Q$2:$Q$11),"")</f>
        <v>3.7</v>
      </c>
      <c r="AG5066" s="1">
        <f t="shared" si="79"/>
        <v>45505</v>
      </c>
    </row>
    <row r="5067" spans="1:33" x14ac:dyDescent="0.25">
      <c r="A5067" t="s">
        <v>5825</v>
      </c>
      <c r="B5067" t="s">
        <v>5804</v>
      </c>
      <c r="C5067">
        <v>8901234567</v>
      </c>
      <c r="D5067">
        <v>8901234567</v>
      </c>
      <c r="E5067" s="1">
        <v>45328</v>
      </c>
      <c r="F5067" s="1">
        <v>45328</v>
      </c>
      <c r="G5067" s="1">
        <v>45353</v>
      </c>
      <c r="H5067" t="s">
        <v>28</v>
      </c>
      <c r="I5067">
        <v>11</v>
      </c>
      <c r="J5067" t="s">
        <v>35</v>
      </c>
      <c r="K5067">
        <v>99213</v>
      </c>
      <c r="O5067">
        <v>1</v>
      </c>
      <c r="P5067">
        <v>190.34</v>
      </c>
      <c r="Q5067">
        <v>140.99</v>
      </c>
      <c r="R5067">
        <v>112.79</v>
      </c>
      <c r="S5067">
        <v>28.2</v>
      </c>
      <c r="T5067" t="s">
        <v>30</v>
      </c>
      <c r="X5067" t="s">
        <v>31</v>
      </c>
      <c r="Y5067" t="s">
        <v>32</v>
      </c>
      <c r="Z5067" t="s">
        <v>39</v>
      </c>
      <c r="AA5067" t="str">
        <f>IFERROR(_xlfn.XLOOKUP($J5067,avoidable_ed_reference!$A$2:$A$13,avoidable_ed_reference!$C$2:$C$13),"Not Classified")</f>
        <v>Avoidable</v>
      </c>
      <c r="AB5067" t="str">
        <f>IFERROR(_xlfn.XLOOKUP($B5067,enrollment!$A$2:$A$801,enrollment!$I$2:$I$801),"")</f>
        <v>GA</v>
      </c>
      <c r="AC5067">
        <f>IFERROR(_xlfn.XLOOKUP($B5067,enrollment!$A$2:$A$801,enrollment!$L$2:$L$801),"")</f>
        <v>22</v>
      </c>
      <c r="AD5067" t="str" cm="1">
        <f t="array" ref="AD5067">_xlfn.IFS(AC5067="","Unknown",AC5067&lt;18,"0-17",AC5067&lt;35,"18-34",AC5067&lt;50,"35-49",AC5067&lt;65,"50-64",TRUE,"65+")</f>
        <v>18-34</v>
      </c>
      <c r="AE5067">
        <f>IFERROR(_xlfn.XLOOKUP($B5067,enrollment!$A$2:$A$801,enrollment!$O$2:$O$801),"")</f>
        <v>8901234567</v>
      </c>
      <c r="AF5067">
        <f>IFERROR(_xlfn.XLOOKUP($AE5067,providers!$B$2:$B$11,providers!$Q$2:$Q$11),"")</f>
        <v>3.7</v>
      </c>
      <c r="AG5067" s="1">
        <f t="shared" si="79"/>
        <v>45323</v>
      </c>
    </row>
    <row r="5068" spans="1:33" x14ac:dyDescent="0.25">
      <c r="A5068" t="s">
        <v>5826</v>
      </c>
      <c r="B5068" t="s">
        <v>5804</v>
      </c>
      <c r="C5068">
        <v>8901234567</v>
      </c>
      <c r="D5068">
        <v>8901234567</v>
      </c>
      <c r="E5068" s="1">
        <v>45299</v>
      </c>
      <c r="F5068" s="1">
        <v>45299</v>
      </c>
      <c r="G5068" s="1">
        <v>45322</v>
      </c>
      <c r="H5068" t="s">
        <v>28</v>
      </c>
      <c r="I5068">
        <v>11</v>
      </c>
      <c r="J5068" t="s">
        <v>47</v>
      </c>
      <c r="K5068">
        <v>99213</v>
      </c>
      <c r="O5068">
        <v>1</v>
      </c>
      <c r="P5068">
        <v>232.17</v>
      </c>
      <c r="Q5068">
        <v>171.98</v>
      </c>
      <c r="R5068">
        <v>137.58000000000001</v>
      </c>
      <c r="S5068">
        <v>34.4</v>
      </c>
      <c r="T5068" t="s">
        <v>30</v>
      </c>
      <c r="X5068" t="s">
        <v>31</v>
      </c>
      <c r="Y5068" t="s">
        <v>32</v>
      </c>
      <c r="Z5068" t="s">
        <v>39</v>
      </c>
      <c r="AA5068" t="str">
        <f>IFERROR(_xlfn.XLOOKUP($J5068,avoidable_ed_reference!$A$2:$A$13,avoidable_ed_reference!$C$2:$C$13),"Not Classified")</f>
        <v>Not Classified</v>
      </c>
      <c r="AB5068" t="str">
        <f>IFERROR(_xlfn.XLOOKUP($B5068,enrollment!$A$2:$A$801,enrollment!$I$2:$I$801),"")</f>
        <v>GA</v>
      </c>
      <c r="AC5068">
        <f>IFERROR(_xlfn.XLOOKUP($B5068,enrollment!$A$2:$A$801,enrollment!$L$2:$L$801),"")</f>
        <v>22</v>
      </c>
      <c r="AD5068" t="str" cm="1">
        <f t="array" ref="AD5068">_xlfn.IFS(AC5068="","Unknown",AC5068&lt;18,"0-17",AC5068&lt;35,"18-34",AC5068&lt;50,"35-49",AC5068&lt;65,"50-64",TRUE,"65+")</f>
        <v>18-34</v>
      </c>
      <c r="AE5068">
        <f>IFERROR(_xlfn.XLOOKUP($B5068,enrollment!$A$2:$A$801,enrollment!$O$2:$O$801),"")</f>
        <v>8901234567</v>
      </c>
      <c r="AF5068">
        <f>IFERROR(_xlfn.XLOOKUP($AE5068,providers!$B$2:$B$11,providers!$Q$2:$Q$11),"")</f>
        <v>3.7</v>
      </c>
      <c r="AG5068" s="1">
        <f t="shared" si="79"/>
        <v>45292</v>
      </c>
    </row>
    <row r="5069" spans="1:33" x14ac:dyDescent="0.25">
      <c r="A5069" t="s">
        <v>5827</v>
      </c>
      <c r="B5069" t="s">
        <v>5804</v>
      </c>
      <c r="C5069">
        <v>8901234567</v>
      </c>
      <c r="D5069">
        <v>8901234567</v>
      </c>
      <c r="E5069" s="1">
        <v>45645</v>
      </c>
      <c r="F5069" s="1">
        <v>45645</v>
      </c>
      <c r="G5069" s="1">
        <v>45662</v>
      </c>
      <c r="H5069" t="s">
        <v>28</v>
      </c>
      <c r="I5069">
        <v>11</v>
      </c>
      <c r="J5069" t="s">
        <v>38</v>
      </c>
      <c r="K5069">
        <v>99213</v>
      </c>
      <c r="O5069">
        <v>1</v>
      </c>
      <c r="P5069">
        <v>166.75</v>
      </c>
      <c r="Q5069">
        <v>123.52</v>
      </c>
      <c r="R5069">
        <v>98.82</v>
      </c>
      <c r="S5069">
        <v>24.7</v>
      </c>
      <c r="T5069" t="s">
        <v>30</v>
      </c>
      <c r="X5069" t="s">
        <v>31</v>
      </c>
      <c r="Y5069" t="s">
        <v>32</v>
      </c>
      <c r="Z5069" t="s">
        <v>39</v>
      </c>
      <c r="AA5069" t="str">
        <f>IFERROR(_xlfn.XLOOKUP($J5069,avoidable_ed_reference!$A$2:$A$13,avoidable_ed_reference!$C$2:$C$13),"Not Classified")</f>
        <v>Not Classified</v>
      </c>
      <c r="AB5069" t="str">
        <f>IFERROR(_xlfn.XLOOKUP($B5069,enrollment!$A$2:$A$801,enrollment!$I$2:$I$801),"")</f>
        <v>GA</v>
      </c>
      <c r="AC5069">
        <f>IFERROR(_xlfn.XLOOKUP($B5069,enrollment!$A$2:$A$801,enrollment!$L$2:$L$801),"")</f>
        <v>22</v>
      </c>
      <c r="AD5069" t="str" cm="1">
        <f t="array" ref="AD5069">_xlfn.IFS(AC5069="","Unknown",AC5069&lt;18,"0-17",AC5069&lt;35,"18-34",AC5069&lt;50,"35-49",AC5069&lt;65,"50-64",TRUE,"65+")</f>
        <v>18-34</v>
      </c>
      <c r="AE5069">
        <f>IFERROR(_xlfn.XLOOKUP($B5069,enrollment!$A$2:$A$801,enrollment!$O$2:$O$801),"")</f>
        <v>8901234567</v>
      </c>
      <c r="AF5069">
        <f>IFERROR(_xlfn.XLOOKUP($AE5069,providers!$B$2:$B$11,providers!$Q$2:$Q$11),"")</f>
        <v>3.7</v>
      </c>
      <c r="AG5069" s="1">
        <f t="shared" si="79"/>
        <v>45627</v>
      </c>
    </row>
    <row r="5070" spans="1:33" x14ac:dyDescent="0.25">
      <c r="A5070" t="s">
        <v>5828</v>
      </c>
      <c r="B5070" t="s">
        <v>5829</v>
      </c>
      <c r="C5070">
        <v>2345678901</v>
      </c>
      <c r="D5070">
        <v>2345678901</v>
      </c>
      <c r="E5070" s="1">
        <v>45317</v>
      </c>
      <c r="F5070" s="1">
        <v>45317</v>
      </c>
      <c r="G5070" s="1">
        <v>45334</v>
      </c>
      <c r="H5070" t="s">
        <v>28</v>
      </c>
      <c r="I5070">
        <v>11</v>
      </c>
      <c r="J5070" t="s">
        <v>38</v>
      </c>
      <c r="K5070">
        <v>99213</v>
      </c>
      <c r="O5070">
        <v>1</v>
      </c>
      <c r="P5070">
        <v>217.89</v>
      </c>
      <c r="Q5070">
        <v>161.4</v>
      </c>
      <c r="R5070">
        <v>129.12</v>
      </c>
      <c r="S5070">
        <v>32.28</v>
      </c>
      <c r="T5070" t="s">
        <v>30</v>
      </c>
      <c r="X5070" t="s">
        <v>43</v>
      </c>
      <c r="Y5070" t="s">
        <v>44</v>
      </c>
      <c r="Z5070" t="s">
        <v>39</v>
      </c>
      <c r="AA5070" t="str">
        <f>IFERROR(_xlfn.XLOOKUP($J5070,avoidable_ed_reference!$A$2:$A$13,avoidable_ed_reference!$C$2:$C$13),"Not Classified")</f>
        <v>Not Classified</v>
      </c>
      <c r="AB5070" t="str">
        <f>IFERROR(_xlfn.XLOOKUP($B5070,enrollment!$A$2:$A$801,enrollment!$I$2:$I$801),"")</f>
        <v>OH</v>
      </c>
      <c r="AC5070">
        <f>IFERROR(_xlfn.XLOOKUP($B5070,enrollment!$A$2:$A$801,enrollment!$L$2:$L$801),"")</f>
        <v>43</v>
      </c>
      <c r="AD5070" t="str" cm="1">
        <f t="array" ref="AD5070">_xlfn.IFS(AC5070="","Unknown",AC5070&lt;18,"0-17",AC5070&lt;35,"18-34",AC5070&lt;50,"35-49",AC5070&lt;65,"50-64",TRUE,"65+")</f>
        <v>35-49</v>
      </c>
      <c r="AE5070">
        <f>IFERROR(_xlfn.XLOOKUP($B5070,enrollment!$A$2:$A$801,enrollment!$O$2:$O$801),"")</f>
        <v>2345678901</v>
      </c>
      <c r="AF5070">
        <f>IFERROR(_xlfn.XLOOKUP($AE5070,providers!$B$2:$B$11,providers!$Q$2:$Q$11),"")</f>
        <v>4.2</v>
      </c>
      <c r="AG5070" s="1">
        <f t="shared" si="79"/>
        <v>45292</v>
      </c>
    </row>
    <row r="5071" spans="1:33" x14ac:dyDescent="0.25">
      <c r="A5071" t="s">
        <v>5830</v>
      </c>
      <c r="B5071" t="s">
        <v>5829</v>
      </c>
      <c r="C5071">
        <v>2345678901</v>
      </c>
      <c r="D5071">
        <v>2345678901</v>
      </c>
      <c r="E5071" s="1">
        <v>45311</v>
      </c>
      <c r="F5071" s="1">
        <v>45311</v>
      </c>
      <c r="G5071" s="1">
        <v>45336</v>
      </c>
      <c r="H5071" t="s">
        <v>28</v>
      </c>
      <c r="I5071">
        <v>11</v>
      </c>
      <c r="J5071" t="s">
        <v>47</v>
      </c>
      <c r="K5071">
        <v>99213</v>
      </c>
      <c r="O5071">
        <v>1</v>
      </c>
      <c r="P5071">
        <v>185.4</v>
      </c>
      <c r="Q5071">
        <v>137.33000000000001</v>
      </c>
      <c r="R5071">
        <v>109.86</v>
      </c>
      <c r="S5071">
        <v>27.47</v>
      </c>
      <c r="T5071" t="s">
        <v>30</v>
      </c>
      <c r="X5071" t="s">
        <v>43</v>
      </c>
      <c r="Y5071" t="s">
        <v>44</v>
      </c>
      <c r="Z5071" t="s">
        <v>39</v>
      </c>
      <c r="AA5071" t="str">
        <f>IFERROR(_xlfn.XLOOKUP($J5071,avoidable_ed_reference!$A$2:$A$13,avoidable_ed_reference!$C$2:$C$13),"Not Classified")</f>
        <v>Not Classified</v>
      </c>
      <c r="AB5071" t="str">
        <f>IFERROR(_xlfn.XLOOKUP($B5071,enrollment!$A$2:$A$801,enrollment!$I$2:$I$801),"")</f>
        <v>OH</v>
      </c>
      <c r="AC5071">
        <f>IFERROR(_xlfn.XLOOKUP($B5071,enrollment!$A$2:$A$801,enrollment!$L$2:$L$801),"")</f>
        <v>43</v>
      </c>
      <c r="AD5071" t="str" cm="1">
        <f t="array" ref="AD5071">_xlfn.IFS(AC5071="","Unknown",AC5071&lt;18,"0-17",AC5071&lt;35,"18-34",AC5071&lt;50,"35-49",AC5071&lt;65,"50-64",TRUE,"65+")</f>
        <v>35-49</v>
      </c>
      <c r="AE5071">
        <f>IFERROR(_xlfn.XLOOKUP($B5071,enrollment!$A$2:$A$801,enrollment!$O$2:$O$801),"")</f>
        <v>2345678901</v>
      </c>
      <c r="AF5071">
        <f>IFERROR(_xlfn.XLOOKUP($AE5071,providers!$B$2:$B$11,providers!$Q$2:$Q$11),"")</f>
        <v>4.2</v>
      </c>
      <c r="AG5071" s="1">
        <f t="shared" si="79"/>
        <v>45292</v>
      </c>
    </row>
    <row r="5072" spans="1:33" x14ac:dyDescent="0.25">
      <c r="A5072" t="s">
        <v>5831</v>
      </c>
      <c r="B5072" t="s">
        <v>5829</v>
      </c>
      <c r="C5072">
        <v>9012345678</v>
      </c>
      <c r="D5072">
        <v>9012345678</v>
      </c>
      <c r="E5072" s="1">
        <v>45392</v>
      </c>
      <c r="F5072" s="1">
        <v>45392</v>
      </c>
      <c r="G5072" s="1">
        <v>45424</v>
      </c>
      <c r="H5072" t="s">
        <v>28</v>
      </c>
      <c r="I5072">
        <v>23</v>
      </c>
      <c r="J5072" t="s">
        <v>77</v>
      </c>
      <c r="K5072">
        <v>99284</v>
      </c>
      <c r="O5072">
        <v>1</v>
      </c>
      <c r="P5072">
        <v>1626.98</v>
      </c>
      <c r="Q5072">
        <v>903.88</v>
      </c>
      <c r="R5072">
        <v>723.1</v>
      </c>
      <c r="S5072">
        <v>180.78</v>
      </c>
      <c r="T5072" t="s">
        <v>30</v>
      </c>
      <c r="X5072" t="s">
        <v>43</v>
      </c>
      <c r="Y5072" t="s">
        <v>44</v>
      </c>
      <c r="Z5072" t="s">
        <v>45</v>
      </c>
      <c r="AA5072" t="str">
        <f>IFERROR(_xlfn.XLOOKUP($J5072,avoidable_ed_reference!$A$2:$A$13,avoidable_ed_reference!$C$2:$C$13),"Not Classified")</f>
        <v>Avoidable</v>
      </c>
      <c r="AB5072" t="str">
        <f>IFERROR(_xlfn.XLOOKUP($B5072,enrollment!$A$2:$A$801,enrollment!$I$2:$I$801),"")</f>
        <v>OH</v>
      </c>
      <c r="AC5072">
        <f>IFERROR(_xlfn.XLOOKUP($B5072,enrollment!$A$2:$A$801,enrollment!$L$2:$L$801),"")</f>
        <v>43</v>
      </c>
      <c r="AD5072" t="str" cm="1">
        <f t="array" ref="AD5072">_xlfn.IFS(AC5072="","Unknown",AC5072&lt;18,"0-17",AC5072&lt;35,"18-34",AC5072&lt;50,"35-49",AC5072&lt;65,"50-64",TRUE,"65+")</f>
        <v>35-49</v>
      </c>
      <c r="AE5072">
        <f>IFERROR(_xlfn.XLOOKUP($B5072,enrollment!$A$2:$A$801,enrollment!$O$2:$O$801),"")</f>
        <v>2345678901</v>
      </c>
      <c r="AF5072">
        <f>IFERROR(_xlfn.XLOOKUP($AE5072,providers!$B$2:$B$11,providers!$Q$2:$Q$11),"")</f>
        <v>4.2</v>
      </c>
      <c r="AG5072" s="1">
        <f t="shared" si="79"/>
        <v>45383</v>
      </c>
    </row>
    <row r="5073" spans="1:33" x14ac:dyDescent="0.25">
      <c r="A5073" t="s">
        <v>5832</v>
      </c>
      <c r="B5073" t="s">
        <v>5829</v>
      </c>
      <c r="C5073">
        <v>2345678901</v>
      </c>
      <c r="D5073">
        <v>2345678901</v>
      </c>
      <c r="E5073" s="1">
        <v>45612</v>
      </c>
      <c r="F5073" s="1">
        <v>45612</v>
      </c>
      <c r="G5073" s="1">
        <v>45637</v>
      </c>
      <c r="H5073" t="s">
        <v>28</v>
      </c>
      <c r="I5073">
        <v>11</v>
      </c>
      <c r="J5073" t="s">
        <v>35</v>
      </c>
      <c r="K5073">
        <v>99213</v>
      </c>
      <c r="O5073">
        <v>1</v>
      </c>
      <c r="P5073">
        <v>169.74</v>
      </c>
      <c r="Q5073">
        <v>125.73</v>
      </c>
      <c r="R5073">
        <v>100.58</v>
      </c>
      <c r="S5073">
        <v>25.15</v>
      </c>
      <c r="T5073" t="s">
        <v>30</v>
      </c>
      <c r="X5073" t="s">
        <v>43</v>
      </c>
      <c r="Y5073" t="s">
        <v>44</v>
      </c>
      <c r="Z5073" t="s">
        <v>39</v>
      </c>
      <c r="AA5073" t="str">
        <f>IFERROR(_xlfn.XLOOKUP($J5073,avoidable_ed_reference!$A$2:$A$13,avoidable_ed_reference!$C$2:$C$13),"Not Classified")</f>
        <v>Avoidable</v>
      </c>
      <c r="AB5073" t="str">
        <f>IFERROR(_xlfn.XLOOKUP($B5073,enrollment!$A$2:$A$801,enrollment!$I$2:$I$801),"")</f>
        <v>OH</v>
      </c>
      <c r="AC5073">
        <f>IFERROR(_xlfn.XLOOKUP($B5073,enrollment!$A$2:$A$801,enrollment!$L$2:$L$801),"")</f>
        <v>43</v>
      </c>
      <c r="AD5073" t="str" cm="1">
        <f t="array" ref="AD5073">_xlfn.IFS(AC5073="","Unknown",AC5073&lt;18,"0-17",AC5073&lt;35,"18-34",AC5073&lt;50,"35-49",AC5073&lt;65,"50-64",TRUE,"65+")</f>
        <v>35-49</v>
      </c>
      <c r="AE5073">
        <f>IFERROR(_xlfn.XLOOKUP($B5073,enrollment!$A$2:$A$801,enrollment!$O$2:$O$801),"")</f>
        <v>2345678901</v>
      </c>
      <c r="AF5073">
        <f>IFERROR(_xlfn.XLOOKUP($AE5073,providers!$B$2:$B$11,providers!$Q$2:$Q$11),"")</f>
        <v>4.2</v>
      </c>
      <c r="AG5073" s="1">
        <f t="shared" si="79"/>
        <v>45597</v>
      </c>
    </row>
    <row r="5074" spans="1:33" x14ac:dyDescent="0.25">
      <c r="A5074" t="s">
        <v>5833</v>
      </c>
      <c r="B5074" t="s">
        <v>5829</v>
      </c>
      <c r="C5074">
        <v>2345678901</v>
      </c>
      <c r="D5074">
        <v>2345678901</v>
      </c>
      <c r="E5074" s="1">
        <v>45423</v>
      </c>
      <c r="F5074" s="1">
        <v>45423</v>
      </c>
      <c r="G5074" s="1">
        <v>45449</v>
      </c>
      <c r="H5074" t="s">
        <v>28</v>
      </c>
      <c r="I5074">
        <v>11</v>
      </c>
      <c r="J5074" t="s">
        <v>35</v>
      </c>
      <c r="K5074">
        <v>99213</v>
      </c>
      <c r="O5074">
        <v>1</v>
      </c>
      <c r="P5074">
        <v>187.57</v>
      </c>
      <c r="Q5074">
        <v>138.94</v>
      </c>
      <c r="R5074">
        <v>111.15</v>
      </c>
      <c r="S5074">
        <v>27.79</v>
      </c>
      <c r="T5074" t="s">
        <v>30</v>
      </c>
      <c r="X5074" t="s">
        <v>43</v>
      </c>
      <c r="Y5074" t="s">
        <v>44</v>
      </c>
      <c r="Z5074" t="s">
        <v>39</v>
      </c>
      <c r="AA5074" t="str">
        <f>IFERROR(_xlfn.XLOOKUP($J5074,avoidable_ed_reference!$A$2:$A$13,avoidable_ed_reference!$C$2:$C$13),"Not Classified")</f>
        <v>Avoidable</v>
      </c>
      <c r="AB5074" t="str">
        <f>IFERROR(_xlfn.XLOOKUP($B5074,enrollment!$A$2:$A$801,enrollment!$I$2:$I$801),"")</f>
        <v>OH</v>
      </c>
      <c r="AC5074">
        <f>IFERROR(_xlfn.XLOOKUP($B5074,enrollment!$A$2:$A$801,enrollment!$L$2:$L$801),"")</f>
        <v>43</v>
      </c>
      <c r="AD5074" t="str" cm="1">
        <f t="array" ref="AD5074">_xlfn.IFS(AC5074="","Unknown",AC5074&lt;18,"0-17",AC5074&lt;35,"18-34",AC5074&lt;50,"35-49",AC5074&lt;65,"50-64",TRUE,"65+")</f>
        <v>35-49</v>
      </c>
      <c r="AE5074">
        <f>IFERROR(_xlfn.XLOOKUP($B5074,enrollment!$A$2:$A$801,enrollment!$O$2:$O$801),"")</f>
        <v>2345678901</v>
      </c>
      <c r="AF5074">
        <f>IFERROR(_xlfn.XLOOKUP($AE5074,providers!$B$2:$B$11,providers!$Q$2:$Q$11),"")</f>
        <v>4.2</v>
      </c>
      <c r="AG5074" s="1">
        <f t="shared" si="79"/>
        <v>45413</v>
      </c>
    </row>
    <row r="5075" spans="1:33" x14ac:dyDescent="0.25">
      <c r="A5075" t="s">
        <v>5834</v>
      </c>
      <c r="B5075" t="s">
        <v>5829</v>
      </c>
      <c r="C5075">
        <v>7890123456</v>
      </c>
      <c r="D5075">
        <v>7890123456</v>
      </c>
      <c r="E5075" s="1">
        <v>45420</v>
      </c>
      <c r="F5075" s="1">
        <v>45420</v>
      </c>
      <c r="G5075" s="1">
        <v>45442</v>
      </c>
      <c r="H5075" t="s">
        <v>28</v>
      </c>
      <c r="I5075">
        <v>23</v>
      </c>
      <c r="J5075" t="s">
        <v>55</v>
      </c>
      <c r="K5075">
        <v>99284</v>
      </c>
      <c r="O5075">
        <v>1</v>
      </c>
      <c r="P5075">
        <v>1603.53</v>
      </c>
      <c r="Q5075">
        <v>890.85</v>
      </c>
      <c r="R5075">
        <v>712.68</v>
      </c>
      <c r="S5075">
        <v>178.17</v>
      </c>
      <c r="T5075" t="s">
        <v>30</v>
      </c>
      <c r="X5075" t="s">
        <v>43</v>
      </c>
      <c r="Y5075" t="s">
        <v>44</v>
      </c>
      <c r="Z5075" t="s">
        <v>45</v>
      </c>
      <c r="AA5075" t="str">
        <f>IFERROR(_xlfn.XLOOKUP($J5075,avoidable_ed_reference!$A$2:$A$13,avoidable_ed_reference!$C$2:$C$13),"Not Classified")</f>
        <v>Potentially Avoidable</v>
      </c>
      <c r="AB5075" t="str">
        <f>IFERROR(_xlfn.XLOOKUP($B5075,enrollment!$A$2:$A$801,enrollment!$I$2:$I$801),"")</f>
        <v>OH</v>
      </c>
      <c r="AC5075">
        <f>IFERROR(_xlfn.XLOOKUP($B5075,enrollment!$A$2:$A$801,enrollment!$L$2:$L$801),"")</f>
        <v>43</v>
      </c>
      <c r="AD5075" t="str" cm="1">
        <f t="array" ref="AD5075">_xlfn.IFS(AC5075="","Unknown",AC5075&lt;18,"0-17",AC5075&lt;35,"18-34",AC5075&lt;50,"35-49",AC5075&lt;65,"50-64",TRUE,"65+")</f>
        <v>35-49</v>
      </c>
      <c r="AE5075">
        <f>IFERROR(_xlfn.XLOOKUP($B5075,enrollment!$A$2:$A$801,enrollment!$O$2:$O$801),"")</f>
        <v>2345678901</v>
      </c>
      <c r="AF5075">
        <f>IFERROR(_xlfn.XLOOKUP($AE5075,providers!$B$2:$B$11,providers!$Q$2:$Q$11),"")</f>
        <v>4.2</v>
      </c>
      <c r="AG5075" s="1">
        <f t="shared" si="79"/>
        <v>45413</v>
      </c>
    </row>
    <row r="5076" spans="1:33" x14ac:dyDescent="0.25">
      <c r="A5076" t="s">
        <v>5835</v>
      </c>
      <c r="B5076" t="s">
        <v>5829</v>
      </c>
      <c r="C5076">
        <v>2345678901</v>
      </c>
      <c r="D5076">
        <v>2345678901</v>
      </c>
      <c r="E5076" s="1">
        <v>45426</v>
      </c>
      <c r="F5076" s="1">
        <v>45426</v>
      </c>
      <c r="G5076" s="1">
        <v>45444</v>
      </c>
      <c r="H5076" t="s">
        <v>28</v>
      </c>
      <c r="I5076">
        <v>23</v>
      </c>
      <c r="J5076" t="s">
        <v>55</v>
      </c>
      <c r="K5076">
        <v>99284</v>
      </c>
      <c r="O5076">
        <v>1</v>
      </c>
      <c r="P5076">
        <v>2090.21</v>
      </c>
      <c r="Q5076">
        <v>1161.23</v>
      </c>
      <c r="R5076">
        <v>928.98</v>
      </c>
      <c r="S5076">
        <v>232.25</v>
      </c>
      <c r="T5076" t="s">
        <v>30</v>
      </c>
      <c r="X5076" t="s">
        <v>43</v>
      </c>
      <c r="Y5076" t="s">
        <v>44</v>
      </c>
      <c r="Z5076" t="s">
        <v>45</v>
      </c>
      <c r="AA5076" t="str">
        <f>IFERROR(_xlfn.XLOOKUP($J5076,avoidable_ed_reference!$A$2:$A$13,avoidable_ed_reference!$C$2:$C$13),"Not Classified")</f>
        <v>Potentially Avoidable</v>
      </c>
      <c r="AB5076" t="str">
        <f>IFERROR(_xlfn.XLOOKUP($B5076,enrollment!$A$2:$A$801,enrollment!$I$2:$I$801),"")</f>
        <v>OH</v>
      </c>
      <c r="AC5076">
        <f>IFERROR(_xlfn.XLOOKUP($B5076,enrollment!$A$2:$A$801,enrollment!$L$2:$L$801),"")</f>
        <v>43</v>
      </c>
      <c r="AD5076" t="str" cm="1">
        <f t="array" ref="AD5076">_xlfn.IFS(AC5076="","Unknown",AC5076&lt;18,"0-17",AC5076&lt;35,"18-34",AC5076&lt;50,"35-49",AC5076&lt;65,"50-64",TRUE,"65+")</f>
        <v>35-49</v>
      </c>
      <c r="AE5076">
        <f>IFERROR(_xlfn.XLOOKUP($B5076,enrollment!$A$2:$A$801,enrollment!$O$2:$O$801),"")</f>
        <v>2345678901</v>
      </c>
      <c r="AF5076">
        <f>IFERROR(_xlfn.XLOOKUP($AE5076,providers!$B$2:$B$11,providers!$Q$2:$Q$11),"")</f>
        <v>4.2</v>
      </c>
      <c r="AG5076" s="1">
        <f t="shared" si="79"/>
        <v>45413</v>
      </c>
    </row>
    <row r="5077" spans="1:33" x14ac:dyDescent="0.25">
      <c r="A5077" t="s">
        <v>5836</v>
      </c>
      <c r="B5077" t="s">
        <v>5829</v>
      </c>
      <c r="C5077">
        <v>2345678901</v>
      </c>
      <c r="D5077">
        <v>2345678901</v>
      </c>
      <c r="E5077" s="1">
        <v>45318</v>
      </c>
      <c r="F5077" s="1">
        <v>45318</v>
      </c>
      <c r="G5077" s="1">
        <v>45333</v>
      </c>
      <c r="H5077" t="s">
        <v>28</v>
      </c>
      <c r="I5077">
        <v>11</v>
      </c>
      <c r="J5077" t="s">
        <v>38</v>
      </c>
      <c r="K5077">
        <v>99213</v>
      </c>
      <c r="O5077">
        <v>1</v>
      </c>
      <c r="P5077">
        <v>206.59</v>
      </c>
      <c r="Q5077">
        <v>153.03</v>
      </c>
      <c r="R5077">
        <v>122.42</v>
      </c>
      <c r="S5077">
        <v>30.61</v>
      </c>
      <c r="T5077" t="s">
        <v>30</v>
      </c>
      <c r="X5077" t="s">
        <v>43</v>
      </c>
      <c r="Y5077" t="s">
        <v>44</v>
      </c>
      <c r="Z5077" t="s">
        <v>39</v>
      </c>
      <c r="AA5077" t="str">
        <f>IFERROR(_xlfn.XLOOKUP($J5077,avoidable_ed_reference!$A$2:$A$13,avoidable_ed_reference!$C$2:$C$13),"Not Classified")</f>
        <v>Not Classified</v>
      </c>
      <c r="AB5077" t="str">
        <f>IFERROR(_xlfn.XLOOKUP($B5077,enrollment!$A$2:$A$801,enrollment!$I$2:$I$801),"")</f>
        <v>OH</v>
      </c>
      <c r="AC5077">
        <f>IFERROR(_xlfn.XLOOKUP($B5077,enrollment!$A$2:$A$801,enrollment!$L$2:$L$801),"")</f>
        <v>43</v>
      </c>
      <c r="AD5077" t="str" cm="1">
        <f t="array" ref="AD5077">_xlfn.IFS(AC5077="","Unknown",AC5077&lt;18,"0-17",AC5077&lt;35,"18-34",AC5077&lt;50,"35-49",AC5077&lt;65,"50-64",TRUE,"65+")</f>
        <v>35-49</v>
      </c>
      <c r="AE5077">
        <f>IFERROR(_xlfn.XLOOKUP($B5077,enrollment!$A$2:$A$801,enrollment!$O$2:$O$801),"")</f>
        <v>2345678901</v>
      </c>
      <c r="AF5077">
        <f>IFERROR(_xlfn.XLOOKUP($AE5077,providers!$B$2:$B$11,providers!$Q$2:$Q$11),"")</f>
        <v>4.2</v>
      </c>
      <c r="AG5077" s="1">
        <f t="shared" si="79"/>
        <v>45292</v>
      </c>
    </row>
    <row r="5078" spans="1:33" x14ac:dyDescent="0.25">
      <c r="A5078" t="s">
        <v>5837</v>
      </c>
      <c r="B5078" t="s">
        <v>5829</v>
      </c>
      <c r="C5078">
        <v>9012345678</v>
      </c>
      <c r="D5078">
        <v>9012345678</v>
      </c>
      <c r="E5078" s="1">
        <v>45293</v>
      </c>
      <c r="F5078" s="1">
        <v>45293</v>
      </c>
      <c r="G5078" s="1">
        <v>45309</v>
      </c>
      <c r="H5078" t="s">
        <v>28</v>
      </c>
      <c r="I5078">
        <v>22</v>
      </c>
      <c r="J5078" t="s">
        <v>29</v>
      </c>
      <c r="K5078">
        <v>90837</v>
      </c>
      <c r="O5078">
        <v>1</v>
      </c>
      <c r="P5078">
        <v>261.48</v>
      </c>
      <c r="Q5078">
        <v>193.69</v>
      </c>
      <c r="R5078">
        <v>154.94999999999999</v>
      </c>
      <c r="S5078">
        <v>38.74</v>
      </c>
      <c r="T5078" t="s">
        <v>30</v>
      </c>
      <c r="X5078" t="s">
        <v>43</v>
      </c>
      <c r="Y5078" t="s">
        <v>44</v>
      </c>
      <c r="Z5078" t="s">
        <v>33</v>
      </c>
      <c r="AA5078" t="str">
        <f>IFERROR(_xlfn.XLOOKUP($J5078,avoidable_ed_reference!$A$2:$A$13,avoidable_ed_reference!$C$2:$C$13),"Not Classified")</f>
        <v>Potentially Avoidable</v>
      </c>
      <c r="AB5078" t="str">
        <f>IFERROR(_xlfn.XLOOKUP($B5078,enrollment!$A$2:$A$801,enrollment!$I$2:$I$801),"")</f>
        <v>OH</v>
      </c>
      <c r="AC5078">
        <f>IFERROR(_xlfn.XLOOKUP($B5078,enrollment!$A$2:$A$801,enrollment!$L$2:$L$801),"")</f>
        <v>43</v>
      </c>
      <c r="AD5078" t="str" cm="1">
        <f t="array" ref="AD5078">_xlfn.IFS(AC5078="","Unknown",AC5078&lt;18,"0-17",AC5078&lt;35,"18-34",AC5078&lt;50,"35-49",AC5078&lt;65,"50-64",TRUE,"65+")</f>
        <v>35-49</v>
      </c>
      <c r="AE5078">
        <f>IFERROR(_xlfn.XLOOKUP($B5078,enrollment!$A$2:$A$801,enrollment!$O$2:$O$801),"")</f>
        <v>2345678901</v>
      </c>
      <c r="AF5078">
        <f>IFERROR(_xlfn.XLOOKUP($AE5078,providers!$B$2:$B$11,providers!$Q$2:$Q$11),"")</f>
        <v>4.2</v>
      </c>
      <c r="AG5078" s="1">
        <f t="shared" si="79"/>
        <v>45292</v>
      </c>
    </row>
    <row r="5079" spans="1:33" x14ac:dyDescent="0.25">
      <c r="A5079" t="s">
        <v>5838</v>
      </c>
      <c r="B5079" t="s">
        <v>5839</v>
      </c>
      <c r="C5079">
        <v>8901234567</v>
      </c>
      <c r="D5079">
        <v>8901234567</v>
      </c>
      <c r="E5079" s="1">
        <v>45343</v>
      </c>
      <c r="F5079" s="1">
        <v>45343</v>
      </c>
      <c r="G5079" s="1">
        <v>45358</v>
      </c>
      <c r="H5079" t="s">
        <v>28</v>
      </c>
      <c r="I5079">
        <v>11</v>
      </c>
      <c r="J5079" t="s">
        <v>35</v>
      </c>
      <c r="K5079">
        <v>99213</v>
      </c>
      <c r="O5079">
        <v>1</v>
      </c>
      <c r="P5079">
        <v>171.76</v>
      </c>
      <c r="Q5079">
        <v>127.23</v>
      </c>
      <c r="R5079">
        <v>101.78</v>
      </c>
      <c r="S5079">
        <v>25.45</v>
      </c>
      <c r="T5079" t="s">
        <v>30</v>
      </c>
      <c r="X5079" t="s">
        <v>43</v>
      </c>
      <c r="Y5079" t="s">
        <v>44</v>
      </c>
      <c r="Z5079" t="s">
        <v>39</v>
      </c>
      <c r="AA5079" t="str">
        <f>IFERROR(_xlfn.XLOOKUP($J5079,avoidable_ed_reference!$A$2:$A$13,avoidable_ed_reference!$C$2:$C$13),"Not Classified")</f>
        <v>Avoidable</v>
      </c>
      <c r="AB5079" t="str">
        <f>IFERROR(_xlfn.XLOOKUP($B5079,enrollment!$A$2:$A$801,enrollment!$I$2:$I$801),"")</f>
        <v>GA</v>
      </c>
      <c r="AC5079">
        <f>IFERROR(_xlfn.XLOOKUP($B5079,enrollment!$A$2:$A$801,enrollment!$L$2:$L$801),"")</f>
        <v>44</v>
      </c>
      <c r="AD5079" t="str" cm="1">
        <f t="array" ref="AD5079">_xlfn.IFS(AC5079="","Unknown",AC5079&lt;18,"0-17",AC5079&lt;35,"18-34",AC5079&lt;50,"35-49",AC5079&lt;65,"50-64",TRUE,"65+")</f>
        <v>35-49</v>
      </c>
      <c r="AE5079">
        <f>IFERROR(_xlfn.XLOOKUP($B5079,enrollment!$A$2:$A$801,enrollment!$O$2:$O$801),"")</f>
        <v>8901234567</v>
      </c>
      <c r="AF5079">
        <f>IFERROR(_xlfn.XLOOKUP($AE5079,providers!$B$2:$B$11,providers!$Q$2:$Q$11),"")</f>
        <v>3.7</v>
      </c>
      <c r="AG5079" s="1">
        <f t="shared" si="79"/>
        <v>45323</v>
      </c>
    </row>
    <row r="5080" spans="1:33" x14ac:dyDescent="0.25">
      <c r="A5080" t="s">
        <v>5840</v>
      </c>
      <c r="B5080" t="s">
        <v>5839</v>
      </c>
      <c r="C5080">
        <v>8901234567</v>
      </c>
      <c r="D5080">
        <v>8901234567</v>
      </c>
      <c r="E5080" s="1">
        <v>45414</v>
      </c>
      <c r="F5080" s="1">
        <v>45414</v>
      </c>
      <c r="G5080" s="1">
        <v>45436</v>
      </c>
      <c r="H5080" t="s">
        <v>28</v>
      </c>
      <c r="I5080">
        <v>22</v>
      </c>
      <c r="J5080" t="s">
        <v>29</v>
      </c>
      <c r="K5080">
        <v>90837</v>
      </c>
      <c r="O5080">
        <v>1</v>
      </c>
      <c r="P5080">
        <v>202.19</v>
      </c>
      <c r="Q5080">
        <v>149.77000000000001</v>
      </c>
      <c r="R5080">
        <v>119.82</v>
      </c>
      <c r="S5080">
        <v>29.95</v>
      </c>
      <c r="T5080" t="s">
        <v>30</v>
      </c>
      <c r="X5080" t="s">
        <v>43</v>
      </c>
      <c r="Y5080" t="s">
        <v>44</v>
      </c>
      <c r="Z5080" t="s">
        <v>33</v>
      </c>
      <c r="AA5080" t="str">
        <f>IFERROR(_xlfn.XLOOKUP($J5080,avoidable_ed_reference!$A$2:$A$13,avoidable_ed_reference!$C$2:$C$13),"Not Classified")</f>
        <v>Potentially Avoidable</v>
      </c>
      <c r="AB5080" t="str">
        <f>IFERROR(_xlfn.XLOOKUP($B5080,enrollment!$A$2:$A$801,enrollment!$I$2:$I$801),"")</f>
        <v>GA</v>
      </c>
      <c r="AC5080">
        <f>IFERROR(_xlfn.XLOOKUP($B5080,enrollment!$A$2:$A$801,enrollment!$L$2:$L$801),"")</f>
        <v>44</v>
      </c>
      <c r="AD5080" t="str" cm="1">
        <f t="array" ref="AD5080">_xlfn.IFS(AC5080="","Unknown",AC5080&lt;18,"0-17",AC5080&lt;35,"18-34",AC5080&lt;50,"35-49",AC5080&lt;65,"50-64",TRUE,"65+")</f>
        <v>35-49</v>
      </c>
      <c r="AE5080">
        <f>IFERROR(_xlfn.XLOOKUP($B5080,enrollment!$A$2:$A$801,enrollment!$O$2:$O$801),"")</f>
        <v>8901234567</v>
      </c>
      <c r="AF5080">
        <f>IFERROR(_xlfn.XLOOKUP($AE5080,providers!$B$2:$B$11,providers!$Q$2:$Q$11),"")</f>
        <v>3.7</v>
      </c>
      <c r="AG5080" s="1">
        <f t="shared" si="79"/>
        <v>45413</v>
      </c>
    </row>
    <row r="5081" spans="1:33" x14ac:dyDescent="0.25">
      <c r="A5081" t="s">
        <v>5841</v>
      </c>
      <c r="B5081" t="s">
        <v>5839</v>
      </c>
      <c r="C5081">
        <v>5678901234</v>
      </c>
      <c r="D5081">
        <v>5678901234</v>
      </c>
      <c r="E5081" s="1">
        <v>45507</v>
      </c>
      <c r="F5081" s="1">
        <v>45507</v>
      </c>
      <c r="G5081" s="1">
        <v>45538</v>
      </c>
      <c r="H5081" t="s">
        <v>28</v>
      </c>
      <c r="I5081">
        <v>20</v>
      </c>
      <c r="J5081" t="s">
        <v>35</v>
      </c>
      <c r="K5081">
        <v>99213</v>
      </c>
      <c r="O5081">
        <v>1</v>
      </c>
      <c r="P5081">
        <v>201.96</v>
      </c>
      <c r="Q5081">
        <v>155.35</v>
      </c>
      <c r="R5081">
        <v>124.28</v>
      </c>
      <c r="S5081">
        <v>31.07</v>
      </c>
      <c r="T5081" t="s">
        <v>30</v>
      </c>
      <c r="X5081" t="s">
        <v>43</v>
      </c>
      <c r="Y5081" t="s">
        <v>44</v>
      </c>
      <c r="Z5081" t="s">
        <v>36</v>
      </c>
      <c r="AA5081" t="str">
        <f>IFERROR(_xlfn.XLOOKUP($J5081,avoidable_ed_reference!$A$2:$A$13,avoidable_ed_reference!$C$2:$C$13),"Not Classified")</f>
        <v>Avoidable</v>
      </c>
      <c r="AB5081" t="str">
        <f>IFERROR(_xlfn.XLOOKUP($B5081,enrollment!$A$2:$A$801,enrollment!$I$2:$I$801),"")</f>
        <v>GA</v>
      </c>
      <c r="AC5081">
        <f>IFERROR(_xlfn.XLOOKUP($B5081,enrollment!$A$2:$A$801,enrollment!$L$2:$L$801),"")</f>
        <v>44</v>
      </c>
      <c r="AD5081" t="str" cm="1">
        <f t="array" ref="AD5081">_xlfn.IFS(AC5081="","Unknown",AC5081&lt;18,"0-17",AC5081&lt;35,"18-34",AC5081&lt;50,"35-49",AC5081&lt;65,"50-64",TRUE,"65+")</f>
        <v>35-49</v>
      </c>
      <c r="AE5081">
        <f>IFERROR(_xlfn.XLOOKUP($B5081,enrollment!$A$2:$A$801,enrollment!$O$2:$O$801),"")</f>
        <v>8901234567</v>
      </c>
      <c r="AF5081">
        <f>IFERROR(_xlfn.XLOOKUP($AE5081,providers!$B$2:$B$11,providers!$Q$2:$Q$11),"")</f>
        <v>3.7</v>
      </c>
      <c r="AG5081" s="1">
        <f t="shared" si="79"/>
        <v>45505</v>
      </c>
    </row>
    <row r="5082" spans="1:33" x14ac:dyDescent="0.25">
      <c r="A5082" t="s">
        <v>5842</v>
      </c>
      <c r="B5082" t="s">
        <v>5839</v>
      </c>
      <c r="C5082">
        <v>3456789012</v>
      </c>
      <c r="D5082">
        <v>3456789012</v>
      </c>
      <c r="E5082" s="1">
        <v>45568</v>
      </c>
      <c r="F5082" s="1">
        <v>45568</v>
      </c>
      <c r="G5082" s="1">
        <v>45585</v>
      </c>
      <c r="H5082" t="s">
        <v>28</v>
      </c>
      <c r="I5082">
        <v>23</v>
      </c>
      <c r="J5082" t="s">
        <v>29</v>
      </c>
      <c r="K5082">
        <v>99284</v>
      </c>
      <c r="O5082">
        <v>1</v>
      </c>
      <c r="P5082">
        <v>1701.61</v>
      </c>
      <c r="Q5082">
        <v>945.34</v>
      </c>
      <c r="R5082">
        <v>756.27</v>
      </c>
      <c r="S5082">
        <v>189.07</v>
      </c>
      <c r="T5082" t="s">
        <v>30</v>
      </c>
      <c r="X5082" t="s">
        <v>43</v>
      </c>
      <c r="Y5082" t="s">
        <v>44</v>
      </c>
      <c r="Z5082" t="s">
        <v>45</v>
      </c>
      <c r="AA5082" t="str">
        <f>IFERROR(_xlfn.XLOOKUP($J5082,avoidable_ed_reference!$A$2:$A$13,avoidable_ed_reference!$C$2:$C$13),"Not Classified")</f>
        <v>Potentially Avoidable</v>
      </c>
      <c r="AB5082" t="str">
        <f>IFERROR(_xlfn.XLOOKUP($B5082,enrollment!$A$2:$A$801,enrollment!$I$2:$I$801),"")</f>
        <v>GA</v>
      </c>
      <c r="AC5082">
        <f>IFERROR(_xlfn.XLOOKUP($B5082,enrollment!$A$2:$A$801,enrollment!$L$2:$L$801),"")</f>
        <v>44</v>
      </c>
      <c r="AD5082" t="str" cm="1">
        <f t="array" ref="AD5082">_xlfn.IFS(AC5082="","Unknown",AC5082&lt;18,"0-17",AC5082&lt;35,"18-34",AC5082&lt;50,"35-49",AC5082&lt;65,"50-64",TRUE,"65+")</f>
        <v>35-49</v>
      </c>
      <c r="AE5082">
        <f>IFERROR(_xlfn.XLOOKUP($B5082,enrollment!$A$2:$A$801,enrollment!$O$2:$O$801),"")</f>
        <v>8901234567</v>
      </c>
      <c r="AF5082">
        <f>IFERROR(_xlfn.XLOOKUP($AE5082,providers!$B$2:$B$11,providers!$Q$2:$Q$11),"")</f>
        <v>3.7</v>
      </c>
      <c r="AG5082" s="1">
        <f t="shared" si="79"/>
        <v>45566</v>
      </c>
    </row>
    <row r="5083" spans="1:33" x14ac:dyDescent="0.25">
      <c r="A5083" t="s">
        <v>5843</v>
      </c>
      <c r="B5083" t="s">
        <v>5839</v>
      </c>
      <c r="C5083">
        <v>8901234567</v>
      </c>
      <c r="D5083">
        <v>8901234567</v>
      </c>
      <c r="E5083" s="1">
        <v>45647</v>
      </c>
      <c r="F5083" s="1">
        <v>45647</v>
      </c>
      <c r="G5083" s="1">
        <v>45680</v>
      </c>
      <c r="H5083" t="s">
        <v>28</v>
      </c>
      <c r="I5083">
        <v>11</v>
      </c>
      <c r="J5083" t="s">
        <v>35</v>
      </c>
      <c r="K5083">
        <v>99213</v>
      </c>
      <c r="O5083">
        <v>1</v>
      </c>
      <c r="P5083">
        <v>182.07</v>
      </c>
      <c r="Q5083">
        <v>134.87</v>
      </c>
      <c r="R5083">
        <v>107.9</v>
      </c>
      <c r="S5083">
        <v>26.97</v>
      </c>
      <c r="T5083" t="s">
        <v>30</v>
      </c>
      <c r="X5083" t="s">
        <v>43</v>
      </c>
      <c r="Y5083" t="s">
        <v>44</v>
      </c>
      <c r="Z5083" t="s">
        <v>39</v>
      </c>
      <c r="AA5083" t="str">
        <f>IFERROR(_xlfn.XLOOKUP($J5083,avoidable_ed_reference!$A$2:$A$13,avoidable_ed_reference!$C$2:$C$13),"Not Classified")</f>
        <v>Avoidable</v>
      </c>
      <c r="AB5083" t="str">
        <f>IFERROR(_xlfn.XLOOKUP($B5083,enrollment!$A$2:$A$801,enrollment!$I$2:$I$801),"")</f>
        <v>GA</v>
      </c>
      <c r="AC5083">
        <f>IFERROR(_xlfn.XLOOKUP($B5083,enrollment!$A$2:$A$801,enrollment!$L$2:$L$801),"")</f>
        <v>44</v>
      </c>
      <c r="AD5083" t="str" cm="1">
        <f t="array" ref="AD5083">_xlfn.IFS(AC5083="","Unknown",AC5083&lt;18,"0-17",AC5083&lt;35,"18-34",AC5083&lt;50,"35-49",AC5083&lt;65,"50-64",TRUE,"65+")</f>
        <v>35-49</v>
      </c>
      <c r="AE5083">
        <f>IFERROR(_xlfn.XLOOKUP($B5083,enrollment!$A$2:$A$801,enrollment!$O$2:$O$801),"")</f>
        <v>8901234567</v>
      </c>
      <c r="AF5083">
        <f>IFERROR(_xlfn.XLOOKUP($AE5083,providers!$B$2:$B$11,providers!$Q$2:$Q$11),"")</f>
        <v>3.7</v>
      </c>
      <c r="AG5083" s="1">
        <f t="shared" si="79"/>
        <v>45627</v>
      </c>
    </row>
    <row r="5084" spans="1:33" x14ac:dyDescent="0.25">
      <c r="A5084" t="s">
        <v>5844</v>
      </c>
      <c r="B5084" t="s">
        <v>5845</v>
      </c>
      <c r="C5084">
        <v>8901234567</v>
      </c>
      <c r="D5084">
        <v>8901234567</v>
      </c>
      <c r="E5084" s="1">
        <v>45652</v>
      </c>
      <c r="F5084" s="1">
        <v>45652</v>
      </c>
      <c r="G5084" s="1">
        <v>45676</v>
      </c>
      <c r="H5084" t="s">
        <v>28</v>
      </c>
      <c r="I5084">
        <v>11</v>
      </c>
      <c r="J5084" t="s">
        <v>47</v>
      </c>
      <c r="K5084">
        <v>99213</v>
      </c>
      <c r="O5084">
        <v>1</v>
      </c>
      <c r="P5084">
        <v>175.61</v>
      </c>
      <c r="Q5084">
        <v>130.08000000000001</v>
      </c>
      <c r="R5084">
        <v>104.06</v>
      </c>
      <c r="S5084">
        <v>26.02</v>
      </c>
      <c r="T5084" t="s">
        <v>30</v>
      </c>
      <c r="X5084" t="s">
        <v>146</v>
      </c>
      <c r="Y5084" t="s">
        <v>147</v>
      </c>
      <c r="Z5084" t="s">
        <v>39</v>
      </c>
      <c r="AA5084" t="str">
        <f>IFERROR(_xlfn.XLOOKUP($J5084,avoidable_ed_reference!$A$2:$A$13,avoidable_ed_reference!$C$2:$C$13),"Not Classified")</f>
        <v>Not Classified</v>
      </c>
      <c r="AB5084" t="str">
        <f>IFERROR(_xlfn.XLOOKUP($B5084,enrollment!$A$2:$A$801,enrollment!$I$2:$I$801),"")</f>
        <v>GA</v>
      </c>
      <c r="AC5084">
        <f>IFERROR(_xlfn.XLOOKUP($B5084,enrollment!$A$2:$A$801,enrollment!$L$2:$L$801),"")</f>
        <v>72</v>
      </c>
      <c r="AD5084" t="str" cm="1">
        <f t="array" ref="AD5084">_xlfn.IFS(AC5084="","Unknown",AC5084&lt;18,"0-17",AC5084&lt;35,"18-34",AC5084&lt;50,"35-49",AC5084&lt;65,"50-64",TRUE,"65+")</f>
        <v>65+</v>
      </c>
      <c r="AE5084">
        <f>IFERROR(_xlfn.XLOOKUP($B5084,enrollment!$A$2:$A$801,enrollment!$O$2:$O$801),"")</f>
        <v>8901234567</v>
      </c>
      <c r="AF5084">
        <f>IFERROR(_xlfn.XLOOKUP($AE5084,providers!$B$2:$B$11,providers!$Q$2:$Q$11),"")</f>
        <v>3.7</v>
      </c>
      <c r="AG5084" s="1">
        <f t="shared" si="79"/>
        <v>45627</v>
      </c>
    </row>
    <row r="5085" spans="1:33" x14ac:dyDescent="0.25">
      <c r="A5085" t="s">
        <v>5846</v>
      </c>
      <c r="B5085" t="s">
        <v>5845</v>
      </c>
      <c r="C5085">
        <v>8901234567</v>
      </c>
      <c r="D5085">
        <v>8901234567</v>
      </c>
      <c r="E5085" s="1">
        <v>45584</v>
      </c>
      <c r="F5085" s="1">
        <v>45584</v>
      </c>
      <c r="G5085" s="1">
        <v>45603</v>
      </c>
      <c r="H5085" t="s">
        <v>28</v>
      </c>
      <c r="I5085">
        <v>11</v>
      </c>
      <c r="J5085" t="s">
        <v>38</v>
      </c>
      <c r="K5085">
        <v>99213</v>
      </c>
      <c r="O5085">
        <v>1</v>
      </c>
      <c r="P5085">
        <v>199.88</v>
      </c>
      <c r="Q5085">
        <v>148.06</v>
      </c>
      <c r="R5085">
        <v>118.45</v>
      </c>
      <c r="S5085">
        <v>29.61</v>
      </c>
      <c r="T5085" t="s">
        <v>30</v>
      </c>
      <c r="X5085" t="s">
        <v>146</v>
      </c>
      <c r="Y5085" t="s">
        <v>147</v>
      </c>
      <c r="Z5085" t="s">
        <v>39</v>
      </c>
      <c r="AA5085" t="str">
        <f>IFERROR(_xlfn.XLOOKUP($J5085,avoidable_ed_reference!$A$2:$A$13,avoidable_ed_reference!$C$2:$C$13),"Not Classified")</f>
        <v>Not Classified</v>
      </c>
      <c r="AB5085" t="str">
        <f>IFERROR(_xlfn.XLOOKUP($B5085,enrollment!$A$2:$A$801,enrollment!$I$2:$I$801),"")</f>
        <v>GA</v>
      </c>
      <c r="AC5085">
        <f>IFERROR(_xlfn.XLOOKUP($B5085,enrollment!$A$2:$A$801,enrollment!$L$2:$L$801),"")</f>
        <v>72</v>
      </c>
      <c r="AD5085" t="str" cm="1">
        <f t="array" ref="AD5085">_xlfn.IFS(AC5085="","Unknown",AC5085&lt;18,"0-17",AC5085&lt;35,"18-34",AC5085&lt;50,"35-49",AC5085&lt;65,"50-64",TRUE,"65+")</f>
        <v>65+</v>
      </c>
      <c r="AE5085">
        <f>IFERROR(_xlfn.XLOOKUP($B5085,enrollment!$A$2:$A$801,enrollment!$O$2:$O$801),"")</f>
        <v>8901234567</v>
      </c>
      <c r="AF5085">
        <f>IFERROR(_xlfn.XLOOKUP($AE5085,providers!$B$2:$B$11,providers!$Q$2:$Q$11),"")</f>
        <v>3.7</v>
      </c>
      <c r="AG5085" s="1">
        <f t="shared" si="79"/>
        <v>45566</v>
      </c>
    </row>
    <row r="5086" spans="1:33" x14ac:dyDescent="0.25">
      <c r="A5086" t="s">
        <v>5847</v>
      </c>
      <c r="B5086" t="s">
        <v>5845</v>
      </c>
      <c r="C5086">
        <v>8901234567</v>
      </c>
      <c r="D5086">
        <v>8901234567</v>
      </c>
      <c r="E5086" s="1">
        <v>45372</v>
      </c>
      <c r="F5086" s="1">
        <v>45372</v>
      </c>
      <c r="G5086" s="1">
        <v>45405</v>
      </c>
      <c r="H5086" t="s">
        <v>28</v>
      </c>
      <c r="I5086">
        <v>11</v>
      </c>
      <c r="J5086" t="s">
        <v>38</v>
      </c>
      <c r="K5086">
        <v>99213</v>
      </c>
      <c r="O5086">
        <v>1</v>
      </c>
      <c r="P5086">
        <v>175.99</v>
      </c>
      <c r="Q5086">
        <v>130.36000000000001</v>
      </c>
      <c r="R5086">
        <v>104.29</v>
      </c>
      <c r="S5086">
        <v>26.07</v>
      </c>
      <c r="T5086" t="s">
        <v>30</v>
      </c>
      <c r="X5086" t="s">
        <v>146</v>
      </c>
      <c r="Y5086" t="s">
        <v>147</v>
      </c>
      <c r="Z5086" t="s">
        <v>39</v>
      </c>
      <c r="AA5086" t="str">
        <f>IFERROR(_xlfn.XLOOKUP($J5086,avoidable_ed_reference!$A$2:$A$13,avoidable_ed_reference!$C$2:$C$13),"Not Classified")</f>
        <v>Not Classified</v>
      </c>
      <c r="AB5086" t="str">
        <f>IFERROR(_xlfn.XLOOKUP($B5086,enrollment!$A$2:$A$801,enrollment!$I$2:$I$801),"")</f>
        <v>GA</v>
      </c>
      <c r="AC5086">
        <f>IFERROR(_xlfn.XLOOKUP($B5086,enrollment!$A$2:$A$801,enrollment!$L$2:$L$801),"")</f>
        <v>72</v>
      </c>
      <c r="AD5086" t="str" cm="1">
        <f t="array" ref="AD5086">_xlfn.IFS(AC5086="","Unknown",AC5086&lt;18,"0-17",AC5086&lt;35,"18-34",AC5086&lt;50,"35-49",AC5086&lt;65,"50-64",TRUE,"65+")</f>
        <v>65+</v>
      </c>
      <c r="AE5086">
        <f>IFERROR(_xlfn.XLOOKUP($B5086,enrollment!$A$2:$A$801,enrollment!$O$2:$O$801),"")</f>
        <v>8901234567</v>
      </c>
      <c r="AF5086">
        <f>IFERROR(_xlfn.XLOOKUP($AE5086,providers!$B$2:$B$11,providers!$Q$2:$Q$11),"")</f>
        <v>3.7</v>
      </c>
      <c r="AG5086" s="1">
        <f t="shared" si="79"/>
        <v>45352</v>
      </c>
    </row>
    <row r="5087" spans="1:33" x14ac:dyDescent="0.25">
      <c r="A5087" t="s">
        <v>5848</v>
      </c>
      <c r="B5087" t="s">
        <v>5849</v>
      </c>
      <c r="C5087">
        <v>5678901234</v>
      </c>
      <c r="D5087">
        <v>5678901234</v>
      </c>
      <c r="E5087" s="1">
        <v>45593</v>
      </c>
      <c r="F5087" s="1">
        <v>45593</v>
      </c>
      <c r="G5087" s="1">
        <v>45609</v>
      </c>
      <c r="H5087" t="s">
        <v>28</v>
      </c>
      <c r="I5087">
        <v>20</v>
      </c>
      <c r="J5087" t="s">
        <v>35</v>
      </c>
      <c r="K5087">
        <v>99213</v>
      </c>
      <c r="O5087">
        <v>1</v>
      </c>
      <c r="P5087">
        <v>165.66</v>
      </c>
      <c r="Q5087">
        <v>127.43</v>
      </c>
      <c r="R5087">
        <v>101.94</v>
      </c>
      <c r="S5087">
        <v>25.49</v>
      </c>
      <c r="T5087" t="s">
        <v>30</v>
      </c>
      <c r="X5087" t="s">
        <v>233</v>
      </c>
      <c r="Y5087" t="s">
        <v>32</v>
      </c>
      <c r="Z5087" t="s">
        <v>36</v>
      </c>
      <c r="AA5087" t="str">
        <f>IFERROR(_xlfn.XLOOKUP($J5087,avoidable_ed_reference!$A$2:$A$13,avoidable_ed_reference!$C$2:$C$13),"Not Classified")</f>
        <v>Avoidable</v>
      </c>
      <c r="AB5087" t="str">
        <f>IFERROR(_xlfn.XLOOKUP($B5087,enrollment!$A$2:$A$801,enrollment!$I$2:$I$801),"")</f>
        <v>TN</v>
      </c>
      <c r="AC5087">
        <f>IFERROR(_xlfn.XLOOKUP($B5087,enrollment!$A$2:$A$801,enrollment!$L$2:$L$801),"")</f>
        <v>22</v>
      </c>
      <c r="AD5087" t="str" cm="1">
        <f t="array" ref="AD5087">_xlfn.IFS(AC5087="","Unknown",AC5087&lt;18,"0-17",AC5087&lt;35,"18-34",AC5087&lt;50,"35-49",AC5087&lt;65,"50-64",TRUE,"65+")</f>
        <v>18-34</v>
      </c>
      <c r="AE5087">
        <f>IFERROR(_xlfn.XLOOKUP($B5087,enrollment!$A$2:$A$801,enrollment!$O$2:$O$801),"")</f>
        <v>2233445566</v>
      </c>
      <c r="AF5087">
        <f>IFERROR(_xlfn.XLOOKUP($AE5087,providers!$B$2:$B$11,providers!$Q$2:$Q$11),"")</f>
        <v>3.5</v>
      </c>
      <c r="AG5087" s="1">
        <f t="shared" si="79"/>
        <v>45566</v>
      </c>
    </row>
    <row r="5088" spans="1:33" x14ac:dyDescent="0.25">
      <c r="A5088" t="s">
        <v>5850</v>
      </c>
      <c r="B5088" t="s">
        <v>5849</v>
      </c>
      <c r="C5088">
        <v>2233445566</v>
      </c>
      <c r="D5088">
        <v>2233445566</v>
      </c>
      <c r="E5088" s="1">
        <v>45563</v>
      </c>
      <c r="F5088" s="1">
        <v>45563</v>
      </c>
      <c r="G5088" s="1">
        <v>45590</v>
      </c>
      <c r="H5088" t="s">
        <v>28</v>
      </c>
      <c r="I5088">
        <v>23</v>
      </c>
      <c r="J5088" t="s">
        <v>91</v>
      </c>
      <c r="K5088">
        <v>99284</v>
      </c>
      <c r="O5088">
        <v>1</v>
      </c>
      <c r="P5088">
        <v>2190.5100000000002</v>
      </c>
      <c r="Q5088">
        <v>1216.95</v>
      </c>
      <c r="R5088">
        <v>973.56</v>
      </c>
      <c r="S5088">
        <v>243.39</v>
      </c>
      <c r="T5088" t="s">
        <v>30</v>
      </c>
      <c r="X5088" t="s">
        <v>233</v>
      </c>
      <c r="Y5088" t="s">
        <v>32</v>
      </c>
      <c r="Z5088" t="s">
        <v>45</v>
      </c>
      <c r="AA5088" t="str">
        <f>IFERROR(_xlfn.XLOOKUP($J5088,avoidable_ed_reference!$A$2:$A$13,avoidable_ed_reference!$C$2:$C$13),"Not Classified")</f>
        <v>Avoidable</v>
      </c>
      <c r="AB5088" t="str">
        <f>IFERROR(_xlfn.XLOOKUP($B5088,enrollment!$A$2:$A$801,enrollment!$I$2:$I$801),"")</f>
        <v>TN</v>
      </c>
      <c r="AC5088">
        <f>IFERROR(_xlfn.XLOOKUP($B5088,enrollment!$A$2:$A$801,enrollment!$L$2:$L$801),"")</f>
        <v>22</v>
      </c>
      <c r="AD5088" t="str" cm="1">
        <f t="array" ref="AD5088">_xlfn.IFS(AC5088="","Unknown",AC5088&lt;18,"0-17",AC5088&lt;35,"18-34",AC5088&lt;50,"35-49",AC5088&lt;65,"50-64",TRUE,"65+")</f>
        <v>18-34</v>
      </c>
      <c r="AE5088">
        <f>IFERROR(_xlfn.XLOOKUP($B5088,enrollment!$A$2:$A$801,enrollment!$O$2:$O$801),"")</f>
        <v>2233445566</v>
      </c>
      <c r="AF5088">
        <f>IFERROR(_xlfn.XLOOKUP($AE5088,providers!$B$2:$B$11,providers!$Q$2:$Q$11),"")</f>
        <v>3.5</v>
      </c>
      <c r="AG5088" s="1">
        <f t="shared" si="79"/>
        <v>45536</v>
      </c>
    </row>
    <row r="5089" spans="1:33" x14ac:dyDescent="0.25">
      <c r="A5089" t="s">
        <v>5851</v>
      </c>
      <c r="B5089" t="s">
        <v>5849</v>
      </c>
      <c r="C5089">
        <v>8901234567</v>
      </c>
      <c r="D5089">
        <v>8901234567</v>
      </c>
      <c r="E5089" s="1">
        <v>45645</v>
      </c>
      <c r="F5089" s="1">
        <v>45645</v>
      </c>
      <c r="G5089" s="1">
        <v>45664</v>
      </c>
      <c r="H5089" t="s">
        <v>28</v>
      </c>
      <c r="I5089">
        <v>23</v>
      </c>
      <c r="J5089" t="s">
        <v>29</v>
      </c>
      <c r="K5089">
        <v>99284</v>
      </c>
      <c r="O5089">
        <v>1</v>
      </c>
      <c r="P5089">
        <v>2128.52</v>
      </c>
      <c r="Q5089">
        <v>1182.51</v>
      </c>
      <c r="R5089">
        <v>946.01</v>
      </c>
      <c r="S5089">
        <v>236.5</v>
      </c>
      <c r="T5089" t="s">
        <v>30</v>
      </c>
      <c r="X5089" t="s">
        <v>233</v>
      </c>
      <c r="Y5089" t="s">
        <v>32</v>
      </c>
      <c r="Z5089" t="s">
        <v>45</v>
      </c>
      <c r="AA5089" t="str">
        <f>IFERROR(_xlfn.XLOOKUP($J5089,avoidable_ed_reference!$A$2:$A$13,avoidable_ed_reference!$C$2:$C$13),"Not Classified")</f>
        <v>Potentially Avoidable</v>
      </c>
      <c r="AB5089" t="str">
        <f>IFERROR(_xlfn.XLOOKUP($B5089,enrollment!$A$2:$A$801,enrollment!$I$2:$I$801),"")</f>
        <v>TN</v>
      </c>
      <c r="AC5089">
        <f>IFERROR(_xlfn.XLOOKUP($B5089,enrollment!$A$2:$A$801,enrollment!$L$2:$L$801),"")</f>
        <v>22</v>
      </c>
      <c r="AD5089" t="str" cm="1">
        <f t="array" ref="AD5089">_xlfn.IFS(AC5089="","Unknown",AC5089&lt;18,"0-17",AC5089&lt;35,"18-34",AC5089&lt;50,"35-49",AC5089&lt;65,"50-64",TRUE,"65+")</f>
        <v>18-34</v>
      </c>
      <c r="AE5089">
        <f>IFERROR(_xlfn.XLOOKUP($B5089,enrollment!$A$2:$A$801,enrollment!$O$2:$O$801),"")</f>
        <v>2233445566</v>
      </c>
      <c r="AF5089">
        <f>IFERROR(_xlfn.XLOOKUP($AE5089,providers!$B$2:$B$11,providers!$Q$2:$Q$11),"")</f>
        <v>3.5</v>
      </c>
      <c r="AG5089" s="1">
        <f t="shared" si="79"/>
        <v>45627</v>
      </c>
    </row>
    <row r="5090" spans="1:33" x14ac:dyDescent="0.25">
      <c r="A5090" t="s">
        <v>5852</v>
      </c>
      <c r="B5090" t="s">
        <v>5849</v>
      </c>
      <c r="C5090">
        <v>6789012345</v>
      </c>
      <c r="D5090">
        <v>6789012345</v>
      </c>
      <c r="E5090" s="1">
        <v>45646</v>
      </c>
      <c r="F5090" s="1">
        <v>45646</v>
      </c>
      <c r="G5090" s="1">
        <v>45679</v>
      </c>
      <c r="H5090" t="s">
        <v>28</v>
      </c>
      <c r="I5090">
        <v>23</v>
      </c>
      <c r="J5090" t="s">
        <v>80</v>
      </c>
      <c r="K5090">
        <v>99284</v>
      </c>
      <c r="O5090">
        <v>1</v>
      </c>
      <c r="P5090">
        <v>2491.94</v>
      </c>
      <c r="Q5090">
        <v>1384.41</v>
      </c>
      <c r="R5090">
        <v>1107.53</v>
      </c>
      <c r="S5090">
        <v>276.88</v>
      </c>
      <c r="T5090" t="s">
        <v>30</v>
      </c>
      <c r="X5090" t="s">
        <v>233</v>
      </c>
      <c r="Y5090" t="s">
        <v>32</v>
      </c>
      <c r="Z5090" t="s">
        <v>45</v>
      </c>
      <c r="AA5090" t="str">
        <f>IFERROR(_xlfn.XLOOKUP($J5090,avoidable_ed_reference!$A$2:$A$13,avoidable_ed_reference!$C$2:$C$13),"Not Classified")</f>
        <v>Non-Avoidable</v>
      </c>
      <c r="AB5090" t="str">
        <f>IFERROR(_xlfn.XLOOKUP($B5090,enrollment!$A$2:$A$801,enrollment!$I$2:$I$801),"")</f>
        <v>TN</v>
      </c>
      <c r="AC5090">
        <f>IFERROR(_xlfn.XLOOKUP($B5090,enrollment!$A$2:$A$801,enrollment!$L$2:$L$801),"")</f>
        <v>22</v>
      </c>
      <c r="AD5090" t="str" cm="1">
        <f t="array" ref="AD5090">_xlfn.IFS(AC5090="","Unknown",AC5090&lt;18,"0-17",AC5090&lt;35,"18-34",AC5090&lt;50,"35-49",AC5090&lt;65,"50-64",TRUE,"65+")</f>
        <v>18-34</v>
      </c>
      <c r="AE5090">
        <f>IFERROR(_xlfn.XLOOKUP($B5090,enrollment!$A$2:$A$801,enrollment!$O$2:$O$801),"")</f>
        <v>2233445566</v>
      </c>
      <c r="AF5090">
        <f>IFERROR(_xlfn.XLOOKUP($AE5090,providers!$B$2:$B$11,providers!$Q$2:$Q$11),"")</f>
        <v>3.5</v>
      </c>
      <c r="AG5090" s="1">
        <f t="shared" si="79"/>
        <v>45627</v>
      </c>
    </row>
    <row r="5091" spans="1:33" x14ac:dyDescent="0.25">
      <c r="A5091" t="s">
        <v>5853</v>
      </c>
      <c r="B5091" t="s">
        <v>5849</v>
      </c>
      <c r="C5091">
        <v>5678901234</v>
      </c>
      <c r="D5091">
        <v>5678901234</v>
      </c>
      <c r="E5091" s="1">
        <v>45579</v>
      </c>
      <c r="F5091" s="1">
        <v>45579</v>
      </c>
      <c r="G5091" s="1">
        <v>45600</v>
      </c>
      <c r="H5091" t="s">
        <v>28</v>
      </c>
      <c r="I5091">
        <v>20</v>
      </c>
      <c r="J5091" t="s">
        <v>35</v>
      </c>
      <c r="K5091">
        <v>99213</v>
      </c>
      <c r="O5091">
        <v>1</v>
      </c>
      <c r="P5091">
        <v>194.28</v>
      </c>
      <c r="Q5091">
        <v>149.44999999999999</v>
      </c>
      <c r="R5091">
        <v>119.56</v>
      </c>
      <c r="S5091">
        <v>29.89</v>
      </c>
      <c r="T5091" t="s">
        <v>30</v>
      </c>
      <c r="X5091" t="s">
        <v>233</v>
      </c>
      <c r="Y5091" t="s">
        <v>32</v>
      </c>
      <c r="Z5091" t="s">
        <v>36</v>
      </c>
      <c r="AA5091" t="str">
        <f>IFERROR(_xlfn.XLOOKUP($J5091,avoidable_ed_reference!$A$2:$A$13,avoidable_ed_reference!$C$2:$C$13),"Not Classified")</f>
        <v>Avoidable</v>
      </c>
      <c r="AB5091" t="str">
        <f>IFERROR(_xlfn.XLOOKUP($B5091,enrollment!$A$2:$A$801,enrollment!$I$2:$I$801),"")</f>
        <v>TN</v>
      </c>
      <c r="AC5091">
        <f>IFERROR(_xlfn.XLOOKUP($B5091,enrollment!$A$2:$A$801,enrollment!$L$2:$L$801),"")</f>
        <v>22</v>
      </c>
      <c r="AD5091" t="str" cm="1">
        <f t="array" ref="AD5091">_xlfn.IFS(AC5091="","Unknown",AC5091&lt;18,"0-17",AC5091&lt;35,"18-34",AC5091&lt;50,"35-49",AC5091&lt;65,"50-64",TRUE,"65+")</f>
        <v>18-34</v>
      </c>
      <c r="AE5091">
        <f>IFERROR(_xlfn.XLOOKUP($B5091,enrollment!$A$2:$A$801,enrollment!$O$2:$O$801),"")</f>
        <v>2233445566</v>
      </c>
      <c r="AF5091">
        <f>IFERROR(_xlfn.XLOOKUP($AE5091,providers!$B$2:$B$11,providers!$Q$2:$Q$11),"")</f>
        <v>3.5</v>
      </c>
      <c r="AG5091" s="1">
        <f t="shared" si="79"/>
        <v>45566</v>
      </c>
    </row>
    <row r="5092" spans="1:33" x14ac:dyDescent="0.25">
      <c r="A5092" t="s">
        <v>5854</v>
      </c>
      <c r="B5092" t="s">
        <v>5849</v>
      </c>
      <c r="C5092">
        <v>9012345678</v>
      </c>
      <c r="D5092">
        <v>9012345678</v>
      </c>
      <c r="E5092" s="1">
        <v>45483</v>
      </c>
      <c r="F5092" s="1">
        <v>45483</v>
      </c>
      <c r="G5092" s="1">
        <v>45503</v>
      </c>
      <c r="H5092" t="s">
        <v>28</v>
      </c>
      <c r="I5092">
        <v>23</v>
      </c>
      <c r="J5092" t="s">
        <v>55</v>
      </c>
      <c r="K5092">
        <v>99284</v>
      </c>
      <c r="O5092">
        <v>1</v>
      </c>
      <c r="P5092">
        <v>1530.68</v>
      </c>
      <c r="Q5092">
        <v>850.38</v>
      </c>
      <c r="R5092">
        <v>680.3</v>
      </c>
      <c r="S5092">
        <v>170.08</v>
      </c>
      <c r="T5092" t="s">
        <v>30</v>
      </c>
      <c r="X5092" t="s">
        <v>233</v>
      </c>
      <c r="Y5092" t="s">
        <v>32</v>
      </c>
      <c r="Z5092" t="s">
        <v>45</v>
      </c>
      <c r="AA5092" t="str">
        <f>IFERROR(_xlfn.XLOOKUP($J5092,avoidable_ed_reference!$A$2:$A$13,avoidable_ed_reference!$C$2:$C$13),"Not Classified")</f>
        <v>Potentially Avoidable</v>
      </c>
      <c r="AB5092" t="str">
        <f>IFERROR(_xlfn.XLOOKUP($B5092,enrollment!$A$2:$A$801,enrollment!$I$2:$I$801),"")</f>
        <v>TN</v>
      </c>
      <c r="AC5092">
        <f>IFERROR(_xlfn.XLOOKUP($B5092,enrollment!$A$2:$A$801,enrollment!$L$2:$L$801),"")</f>
        <v>22</v>
      </c>
      <c r="AD5092" t="str" cm="1">
        <f t="array" ref="AD5092">_xlfn.IFS(AC5092="","Unknown",AC5092&lt;18,"0-17",AC5092&lt;35,"18-34",AC5092&lt;50,"35-49",AC5092&lt;65,"50-64",TRUE,"65+")</f>
        <v>18-34</v>
      </c>
      <c r="AE5092">
        <f>IFERROR(_xlfn.XLOOKUP($B5092,enrollment!$A$2:$A$801,enrollment!$O$2:$O$801),"")</f>
        <v>2233445566</v>
      </c>
      <c r="AF5092">
        <f>IFERROR(_xlfn.XLOOKUP($AE5092,providers!$B$2:$B$11,providers!$Q$2:$Q$11),"")</f>
        <v>3.5</v>
      </c>
      <c r="AG5092" s="1">
        <f t="shared" si="79"/>
        <v>45474</v>
      </c>
    </row>
    <row r="5093" spans="1:33" x14ac:dyDescent="0.25">
      <c r="A5093" t="s">
        <v>5855</v>
      </c>
      <c r="B5093" t="s">
        <v>5849</v>
      </c>
      <c r="C5093">
        <v>7890123456</v>
      </c>
      <c r="D5093">
        <v>7890123456</v>
      </c>
      <c r="E5093" s="1">
        <v>45493</v>
      </c>
      <c r="F5093" s="1">
        <v>45493</v>
      </c>
      <c r="G5093" s="1">
        <v>45512</v>
      </c>
      <c r="H5093" t="s">
        <v>28</v>
      </c>
      <c r="I5093">
        <v>23</v>
      </c>
      <c r="J5093" t="s">
        <v>42</v>
      </c>
      <c r="K5093">
        <v>99284</v>
      </c>
      <c r="O5093">
        <v>1</v>
      </c>
      <c r="P5093">
        <v>2488.52</v>
      </c>
      <c r="Q5093">
        <v>1382.51</v>
      </c>
      <c r="R5093">
        <v>1106.01</v>
      </c>
      <c r="S5093">
        <v>276.5</v>
      </c>
      <c r="T5093" t="s">
        <v>30</v>
      </c>
      <c r="X5093" t="s">
        <v>233</v>
      </c>
      <c r="Y5093" t="s">
        <v>32</v>
      </c>
      <c r="Z5093" t="s">
        <v>45</v>
      </c>
      <c r="AA5093" t="str">
        <f>IFERROR(_xlfn.XLOOKUP($J5093,avoidable_ed_reference!$A$2:$A$13,avoidable_ed_reference!$C$2:$C$13),"Not Classified")</f>
        <v>Non-Avoidable</v>
      </c>
      <c r="AB5093" t="str">
        <f>IFERROR(_xlfn.XLOOKUP($B5093,enrollment!$A$2:$A$801,enrollment!$I$2:$I$801),"")</f>
        <v>TN</v>
      </c>
      <c r="AC5093">
        <f>IFERROR(_xlfn.XLOOKUP($B5093,enrollment!$A$2:$A$801,enrollment!$L$2:$L$801),"")</f>
        <v>22</v>
      </c>
      <c r="AD5093" t="str" cm="1">
        <f t="array" ref="AD5093">_xlfn.IFS(AC5093="","Unknown",AC5093&lt;18,"0-17",AC5093&lt;35,"18-34",AC5093&lt;50,"35-49",AC5093&lt;65,"50-64",TRUE,"65+")</f>
        <v>18-34</v>
      </c>
      <c r="AE5093">
        <f>IFERROR(_xlfn.XLOOKUP($B5093,enrollment!$A$2:$A$801,enrollment!$O$2:$O$801),"")</f>
        <v>2233445566</v>
      </c>
      <c r="AF5093">
        <f>IFERROR(_xlfn.XLOOKUP($AE5093,providers!$B$2:$B$11,providers!$Q$2:$Q$11),"")</f>
        <v>3.5</v>
      </c>
      <c r="AG5093" s="1">
        <f t="shared" si="79"/>
        <v>45474</v>
      </c>
    </row>
    <row r="5094" spans="1:33" x14ac:dyDescent="0.25">
      <c r="A5094" t="s">
        <v>5856</v>
      </c>
      <c r="B5094" t="s">
        <v>5849</v>
      </c>
      <c r="C5094">
        <v>9012345678</v>
      </c>
      <c r="D5094">
        <v>9012345678</v>
      </c>
      <c r="E5094" s="1">
        <v>45655</v>
      </c>
      <c r="F5094" s="1">
        <v>45655</v>
      </c>
      <c r="G5094" s="1">
        <v>45674</v>
      </c>
      <c r="H5094" t="s">
        <v>28</v>
      </c>
      <c r="I5094">
        <v>22</v>
      </c>
      <c r="J5094" t="s">
        <v>29</v>
      </c>
      <c r="K5094">
        <v>90837</v>
      </c>
      <c r="O5094">
        <v>1</v>
      </c>
      <c r="P5094">
        <v>208.56</v>
      </c>
      <c r="Q5094">
        <v>154.49</v>
      </c>
      <c r="R5094">
        <v>123.59</v>
      </c>
      <c r="S5094">
        <v>30.9</v>
      </c>
      <c r="T5094" t="s">
        <v>30</v>
      </c>
      <c r="X5094" t="s">
        <v>233</v>
      </c>
      <c r="Y5094" t="s">
        <v>32</v>
      </c>
      <c r="Z5094" t="s">
        <v>33</v>
      </c>
      <c r="AA5094" t="str">
        <f>IFERROR(_xlfn.XLOOKUP($J5094,avoidable_ed_reference!$A$2:$A$13,avoidable_ed_reference!$C$2:$C$13),"Not Classified")</f>
        <v>Potentially Avoidable</v>
      </c>
      <c r="AB5094" t="str">
        <f>IFERROR(_xlfn.XLOOKUP($B5094,enrollment!$A$2:$A$801,enrollment!$I$2:$I$801),"")</f>
        <v>TN</v>
      </c>
      <c r="AC5094">
        <f>IFERROR(_xlfn.XLOOKUP($B5094,enrollment!$A$2:$A$801,enrollment!$L$2:$L$801),"")</f>
        <v>22</v>
      </c>
      <c r="AD5094" t="str" cm="1">
        <f t="array" ref="AD5094">_xlfn.IFS(AC5094="","Unknown",AC5094&lt;18,"0-17",AC5094&lt;35,"18-34",AC5094&lt;50,"35-49",AC5094&lt;65,"50-64",TRUE,"65+")</f>
        <v>18-34</v>
      </c>
      <c r="AE5094">
        <f>IFERROR(_xlfn.XLOOKUP($B5094,enrollment!$A$2:$A$801,enrollment!$O$2:$O$801),"")</f>
        <v>2233445566</v>
      </c>
      <c r="AF5094">
        <f>IFERROR(_xlfn.XLOOKUP($AE5094,providers!$B$2:$B$11,providers!$Q$2:$Q$11),"")</f>
        <v>3.5</v>
      </c>
      <c r="AG5094" s="1">
        <f t="shared" si="79"/>
        <v>45627</v>
      </c>
    </row>
    <row r="5095" spans="1:33" x14ac:dyDescent="0.25">
      <c r="A5095" t="s">
        <v>5857</v>
      </c>
      <c r="B5095" t="s">
        <v>5858</v>
      </c>
      <c r="C5095">
        <v>5678901234</v>
      </c>
      <c r="D5095">
        <v>5678901234</v>
      </c>
      <c r="E5095" s="1">
        <v>45507</v>
      </c>
      <c r="F5095" s="1">
        <v>45507</v>
      </c>
      <c r="G5095" s="1">
        <v>45522</v>
      </c>
      <c r="H5095" t="s">
        <v>28</v>
      </c>
      <c r="I5095">
        <v>20</v>
      </c>
      <c r="J5095" t="s">
        <v>35</v>
      </c>
      <c r="K5095">
        <v>99213</v>
      </c>
      <c r="O5095">
        <v>1</v>
      </c>
      <c r="P5095">
        <v>183.12</v>
      </c>
      <c r="Q5095">
        <v>140.86000000000001</v>
      </c>
      <c r="R5095">
        <v>112.69</v>
      </c>
      <c r="S5095">
        <v>28.17</v>
      </c>
      <c r="T5095" t="s">
        <v>30</v>
      </c>
      <c r="X5095" t="s">
        <v>52</v>
      </c>
      <c r="Y5095" t="s">
        <v>44</v>
      </c>
      <c r="Z5095" t="s">
        <v>36</v>
      </c>
      <c r="AA5095" t="str">
        <f>IFERROR(_xlfn.XLOOKUP($J5095,avoidable_ed_reference!$A$2:$A$13,avoidable_ed_reference!$C$2:$C$13),"Not Classified")</f>
        <v>Avoidable</v>
      </c>
      <c r="AB5095" t="str">
        <f>IFERROR(_xlfn.XLOOKUP($B5095,enrollment!$A$2:$A$801,enrollment!$I$2:$I$801),"")</f>
        <v>GA</v>
      </c>
      <c r="AC5095">
        <f>IFERROR(_xlfn.XLOOKUP($B5095,enrollment!$A$2:$A$801,enrollment!$L$2:$L$801),"")</f>
        <v>27</v>
      </c>
      <c r="AD5095" t="str" cm="1">
        <f t="array" ref="AD5095">_xlfn.IFS(AC5095="","Unknown",AC5095&lt;18,"0-17",AC5095&lt;35,"18-34",AC5095&lt;50,"35-49",AC5095&lt;65,"50-64",TRUE,"65+")</f>
        <v>18-34</v>
      </c>
      <c r="AE5095">
        <f>IFERROR(_xlfn.XLOOKUP($B5095,enrollment!$A$2:$A$801,enrollment!$O$2:$O$801),"")</f>
        <v>8901234567</v>
      </c>
      <c r="AF5095">
        <f>IFERROR(_xlfn.XLOOKUP($AE5095,providers!$B$2:$B$11,providers!$Q$2:$Q$11),"")</f>
        <v>3.7</v>
      </c>
      <c r="AG5095" s="1">
        <f t="shared" si="79"/>
        <v>45505</v>
      </c>
    </row>
    <row r="5096" spans="1:33" x14ac:dyDescent="0.25">
      <c r="A5096" t="s">
        <v>5859</v>
      </c>
      <c r="B5096" t="s">
        <v>5858</v>
      </c>
      <c r="C5096">
        <v>2345678901</v>
      </c>
      <c r="D5096">
        <v>2345678901</v>
      </c>
      <c r="E5096" s="1">
        <v>45418</v>
      </c>
      <c r="F5096" s="1">
        <v>45418</v>
      </c>
      <c r="G5096" s="1">
        <v>45452</v>
      </c>
      <c r="H5096" t="s">
        <v>59</v>
      </c>
      <c r="J5096" t="s">
        <v>60</v>
      </c>
      <c r="L5096" s="2" t="s">
        <v>106</v>
      </c>
      <c r="M5096" t="s">
        <v>107</v>
      </c>
      <c r="N5096" t="s">
        <v>108</v>
      </c>
      <c r="O5096">
        <v>1</v>
      </c>
      <c r="P5096">
        <v>990.02</v>
      </c>
      <c r="Q5096">
        <v>900.02</v>
      </c>
      <c r="R5096">
        <v>720.02</v>
      </c>
      <c r="S5096">
        <v>180</v>
      </c>
      <c r="T5096" t="s">
        <v>30</v>
      </c>
      <c r="X5096" t="s">
        <v>52</v>
      </c>
      <c r="Y5096" t="s">
        <v>44</v>
      </c>
      <c r="Z5096" t="s">
        <v>64</v>
      </c>
      <c r="AA5096" t="str">
        <f>IFERROR(_xlfn.XLOOKUP($J5096,avoidable_ed_reference!$A$2:$A$13,avoidable_ed_reference!$C$2:$C$13),"Not Classified")</f>
        <v>Not Classified</v>
      </c>
      <c r="AB5096" t="str">
        <f>IFERROR(_xlfn.XLOOKUP($B5096,enrollment!$A$2:$A$801,enrollment!$I$2:$I$801),"")</f>
        <v>GA</v>
      </c>
      <c r="AC5096">
        <f>IFERROR(_xlfn.XLOOKUP($B5096,enrollment!$A$2:$A$801,enrollment!$L$2:$L$801),"")</f>
        <v>27</v>
      </c>
      <c r="AD5096" t="str" cm="1">
        <f t="array" ref="AD5096">_xlfn.IFS(AC5096="","Unknown",AC5096&lt;18,"0-17",AC5096&lt;35,"18-34",AC5096&lt;50,"35-49",AC5096&lt;65,"50-64",TRUE,"65+")</f>
        <v>18-34</v>
      </c>
      <c r="AE5096">
        <f>IFERROR(_xlfn.XLOOKUP($B5096,enrollment!$A$2:$A$801,enrollment!$O$2:$O$801),"")</f>
        <v>8901234567</v>
      </c>
      <c r="AF5096">
        <f>IFERROR(_xlfn.XLOOKUP($AE5096,providers!$B$2:$B$11,providers!$Q$2:$Q$11),"")</f>
        <v>3.7</v>
      </c>
      <c r="AG5096" s="1">
        <f t="shared" si="79"/>
        <v>45413</v>
      </c>
    </row>
    <row r="5097" spans="1:33" x14ac:dyDescent="0.25">
      <c r="A5097" t="s">
        <v>5860</v>
      </c>
      <c r="B5097" t="s">
        <v>5858</v>
      </c>
      <c r="C5097">
        <v>8901234567</v>
      </c>
      <c r="D5097">
        <v>8901234567</v>
      </c>
      <c r="E5097" s="1">
        <v>45612</v>
      </c>
      <c r="F5097" s="1">
        <v>45612</v>
      </c>
      <c r="G5097" s="1">
        <v>45633</v>
      </c>
      <c r="H5097" t="s">
        <v>28</v>
      </c>
      <c r="I5097">
        <v>11</v>
      </c>
      <c r="J5097" t="s">
        <v>47</v>
      </c>
      <c r="K5097">
        <v>99213</v>
      </c>
      <c r="O5097">
        <v>1</v>
      </c>
      <c r="P5097">
        <v>225.23</v>
      </c>
      <c r="Q5097">
        <v>166.84</v>
      </c>
      <c r="R5097">
        <v>133.47</v>
      </c>
      <c r="S5097">
        <v>33.369999999999997</v>
      </c>
      <c r="T5097" t="s">
        <v>30</v>
      </c>
      <c r="X5097" t="s">
        <v>52</v>
      </c>
      <c r="Y5097" t="s">
        <v>44</v>
      </c>
      <c r="Z5097" t="s">
        <v>39</v>
      </c>
      <c r="AA5097" t="str">
        <f>IFERROR(_xlfn.XLOOKUP($J5097,avoidable_ed_reference!$A$2:$A$13,avoidable_ed_reference!$C$2:$C$13),"Not Classified")</f>
        <v>Not Classified</v>
      </c>
      <c r="AB5097" t="str">
        <f>IFERROR(_xlfn.XLOOKUP($B5097,enrollment!$A$2:$A$801,enrollment!$I$2:$I$801),"")</f>
        <v>GA</v>
      </c>
      <c r="AC5097">
        <f>IFERROR(_xlfn.XLOOKUP($B5097,enrollment!$A$2:$A$801,enrollment!$L$2:$L$801),"")</f>
        <v>27</v>
      </c>
      <c r="AD5097" t="str" cm="1">
        <f t="array" ref="AD5097">_xlfn.IFS(AC5097="","Unknown",AC5097&lt;18,"0-17",AC5097&lt;35,"18-34",AC5097&lt;50,"35-49",AC5097&lt;65,"50-64",TRUE,"65+")</f>
        <v>18-34</v>
      </c>
      <c r="AE5097">
        <f>IFERROR(_xlfn.XLOOKUP($B5097,enrollment!$A$2:$A$801,enrollment!$O$2:$O$801),"")</f>
        <v>8901234567</v>
      </c>
      <c r="AF5097">
        <f>IFERROR(_xlfn.XLOOKUP($AE5097,providers!$B$2:$B$11,providers!$Q$2:$Q$11),"")</f>
        <v>3.7</v>
      </c>
      <c r="AG5097" s="1">
        <f t="shared" si="79"/>
        <v>45597</v>
      </c>
    </row>
    <row r="5098" spans="1:33" x14ac:dyDescent="0.25">
      <c r="A5098" t="s">
        <v>5861</v>
      </c>
      <c r="B5098" t="s">
        <v>5858</v>
      </c>
      <c r="C5098">
        <v>8901234567</v>
      </c>
      <c r="D5098">
        <v>8901234567</v>
      </c>
      <c r="E5098" s="1">
        <v>45397</v>
      </c>
      <c r="F5098" s="1">
        <v>45397</v>
      </c>
      <c r="G5098" s="1">
        <v>45411</v>
      </c>
      <c r="H5098" t="s">
        <v>59</v>
      </c>
      <c r="J5098" t="s">
        <v>60</v>
      </c>
      <c r="L5098" s="2" t="s">
        <v>82</v>
      </c>
      <c r="M5098" t="s">
        <v>83</v>
      </c>
      <c r="N5098" t="s">
        <v>84</v>
      </c>
      <c r="O5098">
        <v>1</v>
      </c>
      <c r="P5098">
        <v>1206.6099999999999</v>
      </c>
      <c r="Q5098">
        <v>1096.92</v>
      </c>
      <c r="R5098">
        <v>877.54</v>
      </c>
      <c r="S5098">
        <v>219.38</v>
      </c>
      <c r="T5098" t="s">
        <v>30</v>
      </c>
      <c r="X5098" t="s">
        <v>52</v>
      </c>
      <c r="Y5098" t="s">
        <v>44</v>
      </c>
      <c r="Z5098" t="s">
        <v>64</v>
      </c>
      <c r="AA5098" t="str">
        <f>IFERROR(_xlfn.XLOOKUP($J5098,avoidable_ed_reference!$A$2:$A$13,avoidable_ed_reference!$C$2:$C$13),"Not Classified")</f>
        <v>Not Classified</v>
      </c>
      <c r="AB5098" t="str">
        <f>IFERROR(_xlfn.XLOOKUP($B5098,enrollment!$A$2:$A$801,enrollment!$I$2:$I$801),"")</f>
        <v>GA</v>
      </c>
      <c r="AC5098">
        <f>IFERROR(_xlfn.XLOOKUP($B5098,enrollment!$A$2:$A$801,enrollment!$L$2:$L$801),"")</f>
        <v>27</v>
      </c>
      <c r="AD5098" t="str" cm="1">
        <f t="array" ref="AD5098">_xlfn.IFS(AC5098="","Unknown",AC5098&lt;18,"0-17",AC5098&lt;35,"18-34",AC5098&lt;50,"35-49",AC5098&lt;65,"50-64",TRUE,"65+")</f>
        <v>18-34</v>
      </c>
      <c r="AE5098">
        <f>IFERROR(_xlfn.XLOOKUP($B5098,enrollment!$A$2:$A$801,enrollment!$O$2:$O$801),"")</f>
        <v>8901234567</v>
      </c>
      <c r="AF5098">
        <f>IFERROR(_xlfn.XLOOKUP($AE5098,providers!$B$2:$B$11,providers!$Q$2:$Q$11),"")</f>
        <v>3.7</v>
      </c>
      <c r="AG5098" s="1">
        <f t="shared" si="79"/>
        <v>45383</v>
      </c>
    </row>
    <row r="5099" spans="1:33" x14ac:dyDescent="0.25">
      <c r="A5099" t="s">
        <v>5862</v>
      </c>
      <c r="B5099" t="s">
        <v>5858</v>
      </c>
      <c r="C5099">
        <v>5678901234</v>
      </c>
      <c r="D5099">
        <v>5678901234</v>
      </c>
      <c r="E5099" s="1">
        <v>45598</v>
      </c>
      <c r="F5099" s="1">
        <v>45598</v>
      </c>
      <c r="G5099" s="1">
        <v>45614</v>
      </c>
      <c r="H5099" t="s">
        <v>28</v>
      </c>
      <c r="I5099">
        <v>20</v>
      </c>
      <c r="J5099" t="s">
        <v>35</v>
      </c>
      <c r="K5099">
        <v>99213</v>
      </c>
      <c r="O5099">
        <v>1</v>
      </c>
      <c r="P5099">
        <v>143.22999999999999</v>
      </c>
      <c r="Q5099">
        <v>110.18</v>
      </c>
      <c r="R5099">
        <v>88.14</v>
      </c>
      <c r="S5099">
        <v>22.04</v>
      </c>
      <c r="T5099" t="s">
        <v>30</v>
      </c>
      <c r="X5099" t="s">
        <v>52</v>
      </c>
      <c r="Y5099" t="s">
        <v>44</v>
      </c>
      <c r="Z5099" t="s">
        <v>36</v>
      </c>
      <c r="AA5099" t="str">
        <f>IFERROR(_xlfn.XLOOKUP($J5099,avoidable_ed_reference!$A$2:$A$13,avoidable_ed_reference!$C$2:$C$13),"Not Classified")</f>
        <v>Avoidable</v>
      </c>
      <c r="AB5099" t="str">
        <f>IFERROR(_xlfn.XLOOKUP($B5099,enrollment!$A$2:$A$801,enrollment!$I$2:$I$801),"")</f>
        <v>GA</v>
      </c>
      <c r="AC5099">
        <f>IFERROR(_xlfn.XLOOKUP($B5099,enrollment!$A$2:$A$801,enrollment!$L$2:$L$801),"")</f>
        <v>27</v>
      </c>
      <c r="AD5099" t="str" cm="1">
        <f t="array" ref="AD5099">_xlfn.IFS(AC5099="","Unknown",AC5099&lt;18,"0-17",AC5099&lt;35,"18-34",AC5099&lt;50,"35-49",AC5099&lt;65,"50-64",TRUE,"65+")</f>
        <v>18-34</v>
      </c>
      <c r="AE5099">
        <f>IFERROR(_xlfn.XLOOKUP($B5099,enrollment!$A$2:$A$801,enrollment!$O$2:$O$801),"")</f>
        <v>8901234567</v>
      </c>
      <c r="AF5099">
        <f>IFERROR(_xlfn.XLOOKUP($AE5099,providers!$B$2:$B$11,providers!$Q$2:$Q$11),"")</f>
        <v>3.7</v>
      </c>
      <c r="AG5099" s="1">
        <f t="shared" si="79"/>
        <v>45597</v>
      </c>
    </row>
    <row r="5100" spans="1:33" x14ac:dyDescent="0.25">
      <c r="A5100" t="s">
        <v>5863</v>
      </c>
      <c r="B5100" t="s">
        <v>5858</v>
      </c>
      <c r="C5100">
        <v>2345678901</v>
      </c>
      <c r="D5100">
        <v>2345678901</v>
      </c>
      <c r="E5100" s="1">
        <v>45443</v>
      </c>
      <c r="F5100" s="1">
        <v>45443</v>
      </c>
      <c r="G5100" s="1">
        <v>45461</v>
      </c>
      <c r="H5100" t="s">
        <v>28</v>
      </c>
      <c r="I5100">
        <v>23</v>
      </c>
      <c r="J5100" t="s">
        <v>77</v>
      </c>
      <c r="K5100">
        <v>99284</v>
      </c>
      <c r="O5100">
        <v>1</v>
      </c>
      <c r="P5100">
        <v>2106.11</v>
      </c>
      <c r="Q5100">
        <v>1170.06</v>
      </c>
      <c r="R5100">
        <v>936.05</v>
      </c>
      <c r="S5100">
        <v>234.01</v>
      </c>
      <c r="T5100" t="s">
        <v>30</v>
      </c>
      <c r="X5100" t="s">
        <v>52</v>
      </c>
      <c r="Y5100" t="s">
        <v>44</v>
      </c>
      <c r="Z5100" t="s">
        <v>45</v>
      </c>
      <c r="AA5100" t="str">
        <f>IFERROR(_xlfn.XLOOKUP($J5100,avoidable_ed_reference!$A$2:$A$13,avoidable_ed_reference!$C$2:$C$13),"Not Classified")</f>
        <v>Avoidable</v>
      </c>
      <c r="AB5100" t="str">
        <f>IFERROR(_xlfn.XLOOKUP($B5100,enrollment!$A$2:$A$801,enrollment!$I$2:$I$801),"")</f>
        <v>GA</v>
      </c>
      <c r="AC5100">
        <f>IFERROR(_xlfn.XLOOKUP($B5100,enrollment!$A$2:$A$801,enrollment!$L$2:$L$801),"")</f>
        <v>27</v>
      </c>
      <c r="AD5100" t="str" cm="1">
        <f t="array" ref="AD5100">_xlfn.IFS(AC5100="","Unknown",AC5100&lt;18,"0-17",AC5100&lt;35,"18-34",AC5100&lt;50,"35-49",AC5100&lt;65,"50-64",TRUE,"65+")</f>
        <v>18-34</v>
      </c>
      <c r="AE5100">
        <f>IFERROR(_xlfn.XLOOKUP($B5100,enrollment!$A$2:$A$801,enrollment!$O$2:$O$801),"")</f>
        <v>8901234567</v>
      </c>
      <c r="AF5100">
        <f>IFERROR(_xlfn.XLOOKUP($AE5100,providers!$B$2:$B$11,providers!$Q$2:$Q$11),"")</f>
        <v>3.7</v>
      </c>
      <c r="AG5100" s="1">
        <f t="shared" si="79"/>
        <v>45413</v>
      </c>
    </row>
    <row r="5101" spans="1:33" x14ac:dyDescent="0.25">
      <c r="A5101" t="s">
        <v>5864</v>
      </c>
      <c r="B5101" t="s">
        <v>5858</v>
      </c>
      <c r="C5101">
        <v>2233445566</v>
      </c>
      <c r="D5101">
        <v>2233445566</v>
      </c>
      <c r="E5101" s="1">
        <v>45305</v>
      </c>
      <c r="F5101" s="1">
        <v>45305</v>
      </c>
      <c r="G5101" s="1">
        <v>45330</v>
      </c>
      <c r="H5101" t="s">
        <v>28</v>
      </c>
      <c r="I5101">
        <v>22</v>
      </c>
      <c r="J5101" t="s">
        <v>29</v>
      </c>
      <c r="K5101">
        <v>90837</v>
      </c>
      <c r="O5101">
        <v>1</v>
      </c>
      <c r="P5101">
        <v>247.09</v>
      </c>
      <c r="Q5101">
        <v>183.03</v>
      </c>
      <c r="R5101">
        <v>146.41999999999999</v>
      </c>
      <c r="S5101">
        <v>36.61</v>
      </c>
      <c r="T5101" t="s">
        <v>30</v>
      </c>
      <c r="X5101" t="s">
        <v>52</v>
      </c>
      <c r="Y5101" t="s">
        <v>44</v>
      </c>
      <c r="Z5101" t="s">
        <v>33</v>
      </c>
      <c r="AA5101" t="str">
        <f>IFERROR(_xlfn.XLOOKUP($J5101,avoidable_ed_reference!$A$2:$A$13,avoidable_ed_reference!$C$2:$C$13),"Not Classified")</f>
        <v>Potentially Avoidable</v>
      </c>
      <c r="AB5101" t="str">
        <f>IFERROR(_xlfn.XLOOKUP($B5101,enrollment!$A$2:$A$801,enrollment!$I$2:$I$801),"")</f>
        <v>GA</v>
      </c>
      <c r="AC5101">
        <f>IFERROR(_xlfn.XLOOKUP($B5101,enrollment!$A$2:$A$801,enrollment!$L$2:$L$801),"")</f>
        <v>27</v>
      </c>
      <c r="AD5101" t="str" cm="1">
        <f t="array" ref="AD5101">_xlfn.IFS(AC5101="","Unknown",AC5101&lt;18,"0-17",AC5101&lt;35,"18-34",AC5101&lt;50,"35-49",AC5101&lt;65,"50-64",TRUE,"65+")</f>
        <v>18-34</v>
      </c>
      <c r="AE5101">
        <f>IFERROR(_xlfn.XLOOKUP($B5101,enrollment!$A$2:$A$801,enrollment!$O$2:$O$801),"")</f>
        <v>8901234567</v>
      </c>
      <c r="AF5101">
        <f>IFERROR(_xlfn.XLOOKUP($AE5101,providers!$B$2:$B$11,providers!$Q$2:$Q$11),"")</f>
        <v>3.7</v>
      </c>
      <c r="AG5101" s="1">
        <f t="shared" si="79"/>
        <v>45292</v>
      </c>
    </row>
    <row r="5102" spans="1:33" x14ac:dyDescent="0.25">
      <c r="A5102" t="s">
        <v>5865</v>
      </c>
      <c r="B5102" t="s">
        <v>5858</v>
      </c>
      <c r="C5102">
        <v>8901234567</v>
      </c>
      <c r="D5102">
        <v>8901234567</v>
      </c>
      <c r="E5102" s="1">
        <v>45469</v>
      </c>
      <c r="F5102" s="1">
        <v>45469</v>
      </c>
      <c r="G5102" s="1">
        <v>45491</v>
      </c>
      <c r="H5102" t="s">
        <v>28</v>
      </c>
      <c r="I5102">
        <v>11</v>
      </c>
      <c r="J5102" t="s">
        <v>35</v>
      </c>
      <c r="K5102">
        <v>99213</v>
      </c>
      <c r="O5102">
        <v>1</v>
      </c>
      <c r="P5102">
        <v>196.61</v>
      </c>
      <c r="Q5102">
        <v>145.63999999999999</v>
      </c>
      <c r="R5102">
        <v>116.51</v>
      </c>
      <c r="S5102">
        <v>29.13</v>
      </c>
      <c r="T5102" t="s">
        <v>30</v>
      </c>
      <c r="X5102" t="s">
        <v>52</v>
      </c>
      <c r="Y5102" t="s">
        <v>44</v>
      </c>
      <c r="Z5102" t="s">
        <v>39</v>
      </c>
      <c r="AA5102" t="str">
        <f>IFERROR(_xlfn.XLOOKUP($J5102,avoidable_ed_reference!$A$2:$A$13,avoidable_ed_reference!$C$2:$C$13),"Not Classified")</f>
        <v>Avoidable</v>
      </c>
      <c r="AB5102" t="str">
        <f>IFERROR(_xlfn.XLOOKUP($B5102,enrollment!$A$2:$A$801,enrollment!$I$2:$I$801),"")</f>
        <v>GA</v>
      </c>
      <c r="AC5102">
        <f>IFERROR(_xlfn.XLOOKUP($B5102,enrollment!$A$2:$A$801,enrollment!$L$2:$L$801),"")</f>
        <v>27</v>
      </c>
      <c r="AD5102" t="str" cm="1">
        <f t="array" ref="AD5102">_xlfn.IFS(AC5102="","Unknown",AC5102&lt;18,"0-17",AC5102&lt;35,"18-34",AC5102&lt;50,"35-49",AC5102&lt;65,"50-64",TRUE,"65+")</f>
        <v>18-34</v>
      </c>
      <c r="AE5102">
        <f>IFERROR(_xlfn.XLOOKUP($B5102,enrollment!$A$2:$A$801,enrollment!$O$2:$O$801),"")</f>
        <v>8901234567</v>
      </c>
      <c r="AF5102">
        <f>IFERROR(_xlfn.XLOOKUP($AE5102,providers!$B$2:$B$11,providers!$Q$2:$Q$11),"")</f>
        <v>3.7</v>
      </c>
      <c r="AG5102" s="1">
        <f t="shared" si="79"/>
        <v>45444</v>
      </c>
    </row>
    <row r="5103" spans="1:33" x14ac:dyDescent="0.25">
      <c r="A5103" t="s">
        <v>5866</v>
      </c>
      <c r="B5103" t="s">
        <v>5858</v>
      </c>
      <c r="C5103">
        <v>8901234567</v>
      </c>
      <c r="D5103">
        <v>8901234567</v>
      </c>
      <c r="E5103" s="1">
        <v>45622</v>
      </c>
      <c r="F5103" s="1">
        <v>45622</v>
      </c>
      <c r="G5103" s="1">
        <v>45654</v>
      </c>
      <c r="H5103" t="s">
        <v>28</v>
      </c>
      <c r="I5103">
        <v>11</v>
      </c>
      <c r="J5103" t="s">
        <v>47</v>
      </c>
      <c r="K5103">
        <v>99213</v>
      </c>
      <c r="O5103">
        <v>1</v>
      </c>
      <c r="P5103">
        <v>214.41</v>
      </c>
      <c r="Q5103">
        <v>158.82</v>
      </c>
      <c r="R5103">
        <v>127.06</v>
      </c>
      <c r="S5103">
        <v>31.76</v>
      </c>
      <c r="T5103" t="s">
        <v>30</v>
      </c>
      <c r="X5103" t="s">
        <v>52</v>
      </c>
      <c r="Y5103" t="s">
        <v>44</v>
      </c>
      <c r="Z5103" t="s">
        <v>39</v>
      </c>
      <c r="AA5103" t="str">
        <f>IFERROR(_xlfn.XLOOKUP($J5103,avoidable_ed_reference!$A$2:$A$13,avoidable_ed_reference!$C$2:$C$13),"Not Classified")</f>
        <v>Not Classified</v>
      </c>
      <c r="AB5103" t="str">
        <f>IFERROR(_xlfn.XLOOKUP($B5103,enrollment!$A$2:$A$801,enrollment!$I$2:$I$801),"")</f>
        <v>GA</v>
      </c>
      <c r="AC5103">
        <f>IFERROR(_xlfn.XLOOKUP($B5103,enrollment!$A$2:$A$801,enrollment!$L$2:$L$801),"")</f>
        <v>27</v>
      </c>
      <c r="AD5103" t="str" cm="1">
        <f t="array" ref="AD5103">_xlfn.IFS(AC5103="","Unknown",AC5103&lt;18,"0-17",AC5103&lt;35,"18-34",AC5103&lt;50,"35-49",AC5103&lt;65,"50-64",TRUE,"65+")</f>
        <v>18-34</v>
      </c>
      <c r="AE5103">
        <f>IFERROR(_xlfn.XLOOKUP($B5103,enrollment!$A$2:$A$801,enrollment!$O$2:$O$801),"")</f>
        <v>8901234567</v>
      </c>
      <c r="AF5103">
        <f>IFERROR(_xlfn.XLOOKUP($AE5103,providers!$B$2:$B$11,providers!$Q$2:$Q$11),"")</f>
        <v>3.7</v>
      </c>
      <c r="AG5103" s="1">
        <f t="shared" si="79"/>
        <v>45597</v>
      </c>
    </row>
    <row r="5104" spans="1:33" x14ac:dyDescent="0.25">
      <c r="A5104" t="s">
        <v>5867</v>
      </c>
      <c r="B5104" t="s">
        <v>5868</v>
      </c>
      <c r="C5104">
        <v>9012345678</v>
      </c>
      <c r="D5104">
        <v>9012345678</v>
      </c>
      <c r="E5104" s="1">
        <v>45487</v>
      </c>
      <c r="F5104" s="1">
        <v>45487</v>
      </c>
      <c r="G5104" s="1">
        <v>45513</v>
      </c>
      <c r="H5104" t="s">
        <v>28</v>
      </c>
      <c r="I5104">
        <v>11</v>
      </c>
      <c r="J5104" t="s">
        <v>35</v>
      </c>
      <c r="K5104">
        <v>99213</v>
      </c>
      <c r="O5104">
        <v>1</v>
      </c>
      <c r="P5104">
        <v>211.73</v>
      </c>
      <c r="Q5104">
        <v>156.84</v>
      </c>
      <c r="R5104">
        <v>125.47</v>
      </c>
      <c r="S5104">
        <v>31.37</v>
      </c>
      <c r="T5104" t="s">
        <v>30</v>
      </c>
      <c r="X5104" t="s">
        <v>52</v>
      </c>
      <c r="Y5104" t="s">
        <v>44</v>
      </c>
      <c r="Z5104" t="s">
        <v>39</v>
      </c>
      <c r="AA5104" t="str">
        <f>IFERROR(_xlfn.XLOOKUP($J5104,avoidable_ed_reference!$A$2:$A$13,avoidable_ed_reference!$C$2:$C$13),"Not Classified")</f>
        <v>Avoidable</v>
      </c>
      <c r="AB5104" t="str">
        <f>IFERROR(_xlfn.XLOOKUP($B5104,enrollment!$A$2:$A$801,enrollment!$I$2:$I$801),"")</f>
        <v>KY</v>
      </c>
      <c r="AC5104">
        <f>IFERROR(_xlfn.XLOOKUP($B5104,enrollment!$A$2:$A$801,enrollment!$L$2:$L$801),"")</f>
        <v>49</v>
      </c>
      <c r="AD5104" t="str" cm="1">
        <f t="array" ref="AD5104">_xlfn.IFS(AC5104="","Unknown",AC5104&lt;18,"0-17",AC5104&lt;35,"18-34",AC5104&lt;50,"35-49",AC5104&lt;65,"50-64",TRUE,"65+")</f>
        <v>35-49</v>
      </c>
      <c r="AE5104">
        <f>IFERROR(_xlfn.XLOOKUP($B5104,enrollment!$A$2:$A$801,enrollment!$O$2:$O$801),"")</f>
        <v>9012345678</v>
      </c>
      <c r="AF5104">
        <f>IFERROR(_xlfn.XLOOKUP($AE5104,providers!$B$2:$B$11,providers!$Q$2:$Q$11),"")</f>
        <v>4.3</v>
      </c>
      <c r="AG5104" s="1">
        <f t="shared" si="79"/>
        <v>45474</v>
      </c>
    </row>
    <row r="5105" spans="1:33" x14ac:dyDescent="0.25">
      <c r="A5105" t="s">
        <v>5869</v>
      </c>
      <c r="B5105" t="s">
        <v>5868</v>
      </c>
      <c r="C5105">
        <v>9012345678</v>
      </c>
      <c r="D5105">
        <v>9012345678</v>
      </c>
      <c r="E5105" s="1">
        <v>45635</v>
      </c>
      <c r="F5105" s="1">
        <v>45635</v>
      </c>
      <c r="G5105" s="1">
        <v>45656</v>
      </c>
      <c r="H5105" t="s">
        <v>28</v>
      </c>
      <c r="I5105">
        <v>23</v>
      </c>
      <c r="J5105" t="s">
        <v>29</v>
      </c>
      <c r="K5105">
        <v>99284</v>
      </c>
      <c r="O5105">
        <v>1</v>
      </c>
      <c r="P5105">
        <v>1891.1</v>
      </c>
      <c r="Q5105">
        <v>1050.6099999999999</v>
      </c>
      <c r="R5105">
        <v>840.49</v>
      </c>
      <c r="S5105">
        <v>210.12</v>
      </c>
      <c r="T5105" t="s">
        <v>30</v>
      </c>
      <c r="X5105" t="s">
        <v>52</v>
      </c>
      <c r="Y5105" t="s">
        <v>44</v>
      </c>
      <c r="Z5105" t="s">
        <v>45</v>
      </c>
      <c r="AA5105" t="str">
        <f>IFERROR(_xlfn.XLOOKUP($J5105,avoidable_ed_reference!$A$2:$A$13,avoidable_ed_reference!$C$2:$C$13),"Not Classified")</f>
        <v>Potentially Avoidable</v>
      </c>
      <c r="AB5105" t="str">
        <f>IFERROR(_xlfn.XLOOKUP($B5105,enrollment!$A$2:$A$801,enrollment!$I$2:$I$801),"")</f>
        <v>KY</v>
      </c>
      <c r="AC5105">
        <f>IFERROR(_xlfn.XLOOKUP($B5105,enrollment!$A$2:$A$801,enrollment!$L$2:$L$801),"")</f>
        <v>49</v>
      </c>
      <c r="AD5105" t="str" cm="1">
        <f t="array" ref="AD5105">_xlfn.IFS(AC5105="","Unknown",AC5105&lt;18,"0-17",AC5105&lt;35,"18-34",AC5105&lt;50,"35-49",AC5105&lt;65,"50-64",TRUE,"65+")</f>
        <v>35-49</v>
      </c>
      <c r="AE5105">
        <f>IFERROR(_xlfn.XLOOKUP($B5105,enrollment!$A$2:$A$801,enrollment!$O$2:$O$801),"")</f>
        <v>9012345678</v>
      </c>
      <c r="AF5105">
        <f>IFERROR(_xlfn.XLOOKUP($AE5105,providers!$B$2:$B$11,providers!$Q$2:$Q$11),"")</f>
        <v>4.3</v>
      </c>
      <c r="AG5105" s="1">
        <f t="shared" si="79"/>
        <v>45627</v>
      </c>
    </row>
    <row r="5106" spans="1:33" x14ac:dyDescent="0.25">
      <c r="A5106" t="s">
        <v>5870</v>
      </c>
      <c r="B5106" t="s">
        <v>5868</v>
      </c>
      <c r="C5106">
        <v>9012345678</v>
      </c>
      <c r="D5106">
        <v>9012345678</v>
      </c>
      <c r="E5106" s="1">
        <v>45553</v>
      </c>
      <c r="F5106" s="1">
        <v>45553</v>
      </c>
      <c r="G5106" s="1">
        <v>45586</v>
      </c>
      <c r="H5106" t="s">
        <v>28</v>
      </c>
      <c r="I5106">
        <v>11</v>
      </c>
      <c r="J5106" t="s">
        <v>35</v>
      </c>
      <c r="K5106">
        <v>99213</v>
      </c>
      <c r="O5106">
        <v>1</v>
      </c>
      <c r="P5106">
        <v>224.8</v>
      </c>
      <c r="Q5106">
        <v>166.52</v>
      </c>
      <c r="R5106">
        <v>133.22</v>
      </c>
      <c r="S5106">
        <v>33.299999999999997</v>
      </c>
      <c r="T5106" t="s">
        <v>30</v>
      </c>
      <c r="X5106" t="s">
        <v>52</v>
      </c>
      <c r="Y5106" t="s">
        <v>44</v>
      </c>
      <c r="Z5106" t="s">
        <v>39</v>
      </c>
      <c r="AA5106" t="str">
        <f>IFERROR(_xlfn.XLOOKUP($J5106,avoidable_ed_reference!$A$2:$A$13,avoidable_ed_reference!$C$2:$C$13),"Not Classified")</f>
        <v>Avoidable</v>
      </c>
      <c r="AB5106" t="str">
        <f>IFERROR(_xlfn.XLOOKUP($B5106,enrollment!$A$2:$A$801,enrollment!$I$2:$I$801),"")</f>
        <v>KY</v>
      </c>
      <c r="AC5106">
        <f>IFERROR(_xlfn.XLOOKUP($B5106,enrollment!$A$2:$A$801,enrollment!$L$2:$L$801),"")</f>
        <v>49</v>
      </c>
      <c r="AD5106" t="str" cm="1">
        <f t="array" ref="AD5106">_xlfn.IFS(AC5106="","Unknown",AC5106&lt;18,"0-17",AC5106&lt;35,"18-34",AC5106&lt;50,"35-49",AC5106&lt;65,"50-64",TRUE,"65+")</f>
        <v>35-49</v>
      </c>
      <c r="AE5106">
        <f>IFERROR(_xlfn.XLOOKUP($B5106,enrollment!$A$2:$A$801,enrollment!$O$2:$O$801),"")</f>
        <v>9012345678</v>
      </c>
      <c r="AF5106">
        <f>IFERROR(_xlfn.XLOOKUP($AE5106,providers!$B$2:$B$11,providers!$Q$2:$Q$11),"")</f>
        <v>4.3</v>
      </c>
      <c r="AG5106" s="1">
        <f t="shared" si="79"/>
        <v>45536</v>
      </c>
    </row>
    <row r="5107" spans="1:33" x14ac:dyDescent="0.25">
      <c r="A5107" t="s">
        <v>5871</v>
      </c>
      <c r="B5107" t="s">
        <v>5868</v>
      </c>
      <c r="C5107">
        <v>5678901234</v>
      </c>
      <c r="D5107">
        <v>5678901234</v>
      </c>
      <c r="E5107" s="1">
        <v>45332</v>
      </c>
      <c r="F5107" s="1">
        <v>45332</v>
      </c>
      <c r="G5107" s="1">
        <v>45360</v>
      </c>
      <c r="H5107" t="s">
        <v>28</v>
      </c>
      <c r="I5107">
        <v>20</v>
      </c>
      <c r="J5107" t="s">
        <v>35</v>
      </c>
      <c r="K5107">
        <v>99213</v>
      </c>
      <c r="O5107">
        <v>1</v>
      </c>
      <c r="P5107">
        <v>161.52000000000001</v>
      </c>
      <c r="Q5107">
        <v>124.25</v>
      </c>
      <c r="R5107">
        <v>99.4</v>
      </c>
      <c r="S5107">
        <v>24.85</v>
      </c>
      <c r="T5107" t="s">
        <v>30</v>
      </c>
      <c r="X5107" t="s">
        <v>52</v>
      </c>
      <c r="Y5107" t="s">
        <v>44</v>
      </c>
      <c r="Z5107" t="s">
        <v>36</v>
      </c>
      <c r="AA5107" t="str">
        <f>IFERROR(_xlfn.XLOOKUP($J5107,avoidable_ed_reference!$A$2:$A$13,avoidable_ed_reference!$C$2:$C$13),"Not Classified")</f>
        <v>Avoidable</v>
      </c>
      <c r="AB5107" t="str">
        <f>IFERROR(_xlfn.XLOOKUP($B5107,enrollment!$A$2:$A$801,enrollment!$I$2:$I$801),"")</f>
        <v>KY</v>
      </c>
      <c r="AC5107">
        <f>IFERROR(_xlfn.XLOOKUP($B5107,enrollment!$A$2:$A$801,enrollment!$L$2:$L$801),"")</f>
        <v>49</v>
      </c>
      <c r="AD5107" t="str" cm="1">
        <f t="array" ref="AD5107">_xlfn.IFS(AC5107="","Unknown",AC5107&lt;18,"0-17",AC5107&lt;35,"18-34",AC5107&lt;50,"35-49",AC5107&lt;65,"50-64",TRUE,"65+")</f>
        <v>35-49</v>
      </c>
      <c r="AE5107">
        <f>IFERROR(_xlfn.XLOOKUP($B5107,enrollment!$A$2:$A$801,enrollment!$O$2:$O$801),"")</f>
        <v>9012345678</v>
      </c>
      <c r="AF5107">
        <f>IFERROR(_xlfn.XLOOKUP($AE5107,providers!$B$2:$B$11,providers!$Q$2:$Q$11),"")</f>
        <v>4.3</v>
      </c>
      <c r="AG5107" s="1">
        <f t="shared" si="79"/>
        <v>45323</v>
      </c>
    </row>
    <row r="5108" spans="1:33" x14ac:dyDescent="0.25">
      <c r="A5108" t="s">
        <v>5872</v>
      </c>
      <c r="B5108" t="s">
        <v>5873</v>
      </c>
      <c r="C5108">
        <v>6789012345</v>
      </c>
      <c r="D5108">
        <v>6789012345</v>
      </c>
      <c r="E5108" s="1">
        <v>45548</v>
      </c>
      <c r="F5108" s="1">
        <v>45548</v>
      </c>
      <c r="G5108" s="1">
        <v>45581</v>
      </c>
      <c r="H5108" t="s">
        <v>28</v>
      </c>
      <c r="I5108">
        <v>22</v>
      </c>
      <c r="J5108" t="s">
        <v>29</v>
      </c>
      <c r="K5108">
        <v>90837</v>
      </c>
      <c r="O5108">
        <v>1</v>
      </c>
      <c r="P5108">
        <v>228.31</v>
      </c>
      <c r="Q5108">
        <v>169.12</v>
      </c>
      <c r="R5108">
        <v>135.30000000000001</v>
      </c>
      <c r="S5108">
        <v>33.82</v>
      </c>
      <c r="T5108" t="s">
        <v>30</v>
      </c>
      <c r="X5108" t="s">
        <v>31</v>
      </c>
      <c r="Y5108" t="s">
        <v>32</v>
      </c>
      <c r="Z5108" t="s">
        <v>33</v>
      </c>
      <c r="AA5108" t="str">
        <f>IFERROR(_xlfn.XLOOKUP($J5108,avoidable_ed_reference!$A$2:$A$13,avoidable_ed_reference!$C$2:$C$13),"Not Classified")</f>
        <v>Potentially Avoidable</v>
      </c>
      <c r="AB5108" t="str">
        <f>IFERROR(_xlfn.XLOOKUP($B5108,enrollment!$A$2:$A$801,enrollment!$I$2:$I$801),"")</f>
        <v>GA</v>
      </c>
      <c r="AC5108">
        <f>IFERROR(_xlfn.XLOOKUP($B5108,enrollment!$A$2:$A$801,enrollment!$L$2:$L$801),"")</f>
        <v>76</v>
      </c>
      <c r="AD5108" t="str" cm="1">
        <f t="array" ref="AD5108">_xlfn.IFS(AC5108="","Unknown",AC5108&lt;18,"0-17",AC5108&lt;35,"18-34",AC5108&lt;50,"35-49",AC5108&lt;65,"50-64",TRUE,"65+")</f>
        <v>65+</v>
      </c>
      <c r="AE5108">
        <f>IFERROR(_xlfn.XLOOKUP($B5108,enrollment!$A$2:$A$801,enrollment!$O$2:$O$801),"")</f>
        <v>8901234567</v>
      </c>
      <c r="AF5108">
        <f>IFERROR(_xlfn.XLOOKUP($AE5108,providers!$B$2:$B$11,providers!$Q$2:$Q$11),"")</f>
        <v>3.7</v>
      </c>
      <c r="AG5108" s="1">
        <f t="shared" si="79"/>
        <v>45536</v>
      </c>
    </row>
    <row r="5109" spans="1:33" x14ac:dyDescent="0.25">
      <c r="A5109" t="s">
        <v>5874</v>
      </c>
      <c r="B5109" t="s">
        <v>5873</v>
      </c>
      <c r="C5109">
        <v>5678901234</v>
      </c>
      <c r="D5109">
        <v>5678901234</v>
      </c>
      <c r="E5109" s="1">
        <v>45432</v>
      </c>
      <c r="F5109" s="1">
        <v>45432</v>
      </c>
      <c r="G5109" s="1">
        <v>45462</v>
      </c>
      <c r="H5109" t="s">
        <v>28</v>
      </c>
      <c r="I5109">
        <v>20</v>
      </c>
      <c r="J5109" t="s">
        <v>35</v>
      </c>
      <c r="K5109">
        <v>99213</v>
      </c>
      <c r="O5109">
        <v>1</v>
      </c>
      <c r="P5109">
        <v>199.29</v>
      </c>
      <c r="Q5109">
        <v>153.30000000000001</v>
      </c>
      <c r="R5109">
        <v>122.64</v>
      </c>
      <c r="S5109">
        <v>30.66</v>
      </c>
      <c r="T5109" t="s">
        <v>30</v>
      </c>
      <c r="X5109" t="s">
        <v>31</v>
      </c>
      <c r="Y5109" t="s">
        <v>32</v>
      </c>
      <c r="Z5109" t="s">
        <v>36</v>
      </c>
      <c r="AA5109" t="str">
        <f>IFERROR(_xlfn.XLOOKUP($J5109,avoidable_ed_reference!$A$2:$A$13,avoidable_ed_reference!$C$2:$C$13),"Not Classified")</f>
        <v>Avoidable</v>
      </c>
      <c r="AB5109" t="str">
        <f>IFERROR(_xlfn.XLOOKUP($B5109,enrollment!$A$2:$A$801,enrollment!$I$2:$I$801),"")</f>
        <v>GA</v>
      </c>
      <c r="AC5109">
        <f>IFERROR(_xlfn.XLOOKUP($B5109,enrollment!$A$2:$A$801,enrollment!$L$2:$L$801),"")</f>
        <v>76</v>
      </c>
      <c r="AD5109" t="str" cm="1">
        <f t="array" ref="AD5109">_xlfn.IFS(AC5109="","Unknown",AC5109&lt;18,"0-17",AC5109&lt;35,"18-34",AC5109&lt;50,"35-49",AC5109&lt;65,"50-64",TRUE,"65+")</f>
        <v>65+</v>
      </c>
      <c r="AE5109">
        <f>IFERROR(_xlfn.XLOOKUP($B5109,enrollment!$A$2:$A$801,enrollment!$O$2:$O$801),"")</f>
        <v>8901234567</v>
      </c>
      <c r="AF5109">
        <f>IFERROR(_xlfn.XLOOKUP($AE5109,providers!$B$2:$B$11,providers!$Q$2:$Q$11),"")</f>
        <v>3.7</v>
      </c>
      <c r="AG5109" s="1">
        <f t="shared" si="79"/>
        <v>45413</v>
      </c>
    </row>
    <row r="5110" spans="1:33" x14ac:dyDescent="0.25">
      <c r="A5110" t="s">
        <v>5875</v>
      </c>
      <c r="B5110" t="s">
        <v>5873</v>
      </c>
      <c r="C5110">
        <v>8901234567</v>
      </c>
      <c r="D5110">
        <v>8901234567</v>
      </c>
      <c r="E5110" s="1">
        <v>45300</v>
      </c>
      <c r="F5110" s="1">
        <v>45300</v>
      </c>
      <c r="G5110" s="1">
        <v>45333</v>
      </c>
      <c r="H5110" t="s">
        <v>28</v>
      </c>
      <c r="I5110">
        <v>11</v>
      </c>
      <c r="J5110" t="s">
        <v>38</v>
      </c>
      <c r="K5110">
        <v>99213</v>
      </c>
      <c r="O5110">
        <v>1</v>
      </c>
      <c r="P5110">
        <v>178.21</v>
      </c>
      <c r="Q5110">
        <v>132.01</v>
      </c>
      <c r="R5110">
        <v>105.61</v>
      </c>
      <c r="S5110">
        <v>26.4</v>
      </c>
      <c r="T5110" t="s">
        <v>30</v>
      </c>
      <c r="X5110" t="s">
        <v>31</v>
      </c>
      <c r="Y5110" t="s">
        <v>32</v>
      </c>
      <c r="Z5110" t="s">
        <v>39</v>
      </c>
      <c r="AA5110" t="str">
        <f>IFERROR(_xlfn.XLOOKUP($J5110,avoidable_ed_reference!$A$2:$A$13,avoidable_ed_reference!$C$2:$C$13),"Not Classified")</f>
        <v>Not Classified</v>
      </c>
      <c r="AB5110" t="str">
        <f>IFERROR(_xlfn.XLOOKUP($B5110,enrollment!$A$2:$A$801,enrollment!$I$2:$I$801),"")</f>
        <v>GA</v>
      </c>
      <c r="AC5110">
        <f>IFERROR(_xlfn.XLOOKUP($B5110,enrollment!$A$2:$A$801,enrollment!$L$2:$L$801),"")</f>
        <v>76</v>
      </c>
      <c r="AD5110" t="str" cm="1">
        <f t="array" ref="AD5110">_xlfn.IFS(AC5110="","Unknown",AC5110&lt;18,"0-17",AC5110&lt;35,"18-34",AC5110&lt;50,"35-49",AC5110&lt;65,"50-64",TRUE,"65+")</f>
        <v>65+</v>
      </c>
      <c r="AE5110">
        <f>IFERROR(_xlfn.XLOOKUP($B5110,enrollment!$A$2:$A$801,enrollment!$O$2:$O$801),"")</f>
        <v>8901234567</v>
      </c>
      <c r="AF5110">
        <f>IFERROR(_xlfn.XLOOKUP($AE5110,providers!$B$2:$B$11,providers!$Q$2:$Q$11),"")</f>
        <v>3.7</v>
      </c>
      <c r="AG5110" s="1">
        <f t="shared" si="79"/>
        <v>45292</v>
      </c>
    </row>
    <row r="5111" spans="1:33" x14ac:dyDescent="0.25">
      <c r="A5111" t="s">
        <v>5876</v>
      </c>
      <c r="B5111" t="s">
        <v>5873</v>
      </c>
      <c r="C5111">
        <v>8901234567</v>
      </c>
      <c r="D5111">
        <v>8901234567</v>
      </c>
      <c r="E5111" s="1">
        <v>45538</v>
      </c>
      <c r="F5111" s="1">
        <v>45538</v>
      </c>
      <c r="G5111" s="1">
        <v>45554</v>
      </c>
      <c r="H5111" t="s">
        <v>28</v>
      </c>
      <c r="I5111">
        <v>11</v>
      </c>
      <c r="J5111" t="s">
        <v>35</v>
      </c>
      <c r="K5111">
        <v>99213</v>
      </c>
      <c r="O5111">
        <v>1</v>
      </c>
      <c r="P5111">
        <v>213.34</v>
      </c>
      <c r="Q5111">
        <v>158.03</v>
      </c>
      <c r="R5111">
        <v>126.42</v>
      </c>
      <c r="S5111">
        <v>31.61</v>
      </c>
      <c r="T5111" t="s">
        <v>30</v>
      </c>
      <c r="X5111" t="s">
        <v>31</v>
      </c>
      <c r="Y5111" t="s">
        <v>32</v>
      </c>
      <c r="Z5111" t="s">
        <v>39</v>
      </c>
      <c r="AA5111" t="str">
        <f>IFERROR(_xlfn.XLOOKUP($J5111,avoidable_ed_reference!$A$2:$A$13,avoidable_ed_reference!$C$2:$C$13),"Not Classified")</f>
        <v>Avoidable</v>
      </c>
      <c r="AB5111" t="str">
        <f>IFERROR(_xlfn.XLOOKUP($B5111,enrollment!$A$2:$A$801,enrollment!$I$2:$I$801),"")</f>
        <v>GA</v>
      </c>
      <c r="AC5111">
        <f>IFERROR(_xlfn.XLOOKUP($B5111,enrollment!$A$2:$A$801,enrollment!$L$2:$L$801),"")</f>
        <v>76</v>
      </c>
      <c r="AD5111" t="str" cm="1">
        <f t="array" ref="AD5111">_xlfn.IFS(AC5111="","Unknown",AC5111&lt;18,"0-17",AC5111&lt;35,"18-34",AC5111&lt;50,"35-49",AC5111&lt;65,"50-64",TRUE,"65+")</f>
        <v>65+</v>
      </c>
      <c r="AE5111">
        <f>IFERROR(_xlfn.XLOOKUP($B5111,enrollment!$A$2:$A$801,enrollment!$O$2:$O$801),"")</f>
        <v>8901234567</v>
      </c>
      <c r="AF5111">
        <f>IFERROR(_xlfn.XLOOKUP($AE5111,providers!$B$2:$B$11,providers!$Q$2:$Q$11),"")</f>
        <v>3.7</v>
      </c>
      <c r="AG5111" s="1">
        <f t="shared" si="79"/>
        <v>45536</v>
      </c>
    </row>
    <row r="5112" spans="1:33" x14ac:dyDescent="0.25">
      <c r="A5112" t="s">
        <v>5877</v>
      </c>
      <c r="B5112" t="s">
        <v>5873</v>
      </c>
      <c r="C5112">
        <v>8901234567</v>
      </c>
      <c r="D5112">
        <v>8901234567</v>
      </c>
      <c r="E5112" s="1">
        <v>45366</v>
      </c>
      <c r="F5112" s="1">
        <v>45366</v>
      </c>
      <c r="G5112" s="1">
        <v>45383</v>
      </c>
      <c r="H5112" t="s">
        <v>28</v>
      </c>
      <c r="I5112">
        <v>11</v>
      </c>
      <c r="J5112" t="s">
        <v>35</v>
      </c>
      <c r="K5112">
        <v>99213</v>
      </c>
      <c r="O5112">
        <v>1</v>
      </c>
      <c r="P5112">
        <v>175.69</v>
      </c>
      <c r="Q5112">
        <v>130.13999999999999</v>
      </c>
      <c r="R5112">
        <v>104.11</v>
      </c>
      <c r="S5112">
        <v>26.03</v>
      </c>
      <c r="T5112" t="s">
        <v>30</v>
      </c>
      <c r="X5112" t="s">
        <v>31</v>
      </c>
      <c r="Y5112" t="s">
        <v>32</v>
      </c>
      <c r="Z5112" t="s">
        <v>39</v>
      </c>
      <c r="AA5112" t="str">
        <f>IFERROR(_xlfn.XLOOKUP($J5112,avoidable_ed_reference!$A$2:$A$13,avoidable_ed_reference!$C$2:$C$13),"Not Classified")</f>
        <v>Avoidable</v>
      </c>
      <c r="AB5112" t="str">
        <f>IFERROR(_xlfn.XLOOKUP($B5112,enrollment!$A$2:$A$801,enrollment!$I$2:$I$801),"")</f>
        <v>GA</v>
      </c>
      <c r="AC5112">
        <f>IFERROR(_xlfn.XLOOKUP($B5112,enrollment!$A$2:$A$801,enrollment!$L$2:$L$801),"")</f>
        <v>76</v>
      </c>
      <c r="AD5112" t="str" cm="1">
        <f t="array" ref="AD5112">_xlfn.IFS(AC5112="","Unknown",AC5112&lt;18,"0-17",AC5112&lt;35,"18-34",AC5112&lt;50,"35-49",AC5112&lt;65,"50-64",TRUE,"65+")</f>
        <v>65+</v>
      </c>
      <c r="AE5112">
        <f>IFERROR(_xlfn.XLOOKUP($B5112,enrollment!$A$2:$A$801,enrollment!$O$2:$O$801),"")</f>
        <v>8901234567</v>
      </c>
      <c r="AF5112">
        <f>IFERROR(_xlfn.XLOOKUP($AE5112,providers!$B$2:$B$11,providers!$Q$2:$Q$11),"")</f>
        <v>3.7</v>
      </c>
      <c r="AG5112" s="1">
        <f t="shared" si="79"/>
        <v>45352</v>
      </c>
    </row>
    <row r="5113" spans="1:33" x14ac:dyDescent="0.25">
      <c r="A5113" t="s">
        <v>5878</v>
      </c>
      <c r="B5113" t="s">
        <v>5873</v>
      </c>
      <c r="C5113">
        <v>9012345678</v>
      </c>
      <c r="D5113">
        <v>9012345678</v>
      </c>
      <c r="E5113" s="1">
        <v>45459</v>
      </c>
      <c r="F5113" s="1">
        <v>45459</v>
      </c>
      <c r="G5113" s="1">
        <v>45473</v>
      </c>
      <c r="H5113" t="s">
        <v>28</v>
      </c>
      <c r="I5113">
        <v>22</v>
      </c>
      <c r="J5113" t="s">
        <v>29</v>
      </c>
      <c r="K5113">
        <v>90837</v>
      </c>
      <c r="O5113">
        <v>1</v>
      </c>
      <c r="P5113">
        <v>246.21</v>
      </c>
      <c r="Q5113">
        <v>182.38</v>
      </c>
      <c r="R5113">
        <v>145.9</v>
      </c>
      <c r="S5113">
        <v>36.479999999999997</v>
      </c>
      <c r="T5113" t="s">
        <v>30</v>
      </c>
      <c r="X5113" t="s">
        <v>31</v>
      </c>
      <c r="Y5113" t="s">
        <v>32</v>
      </c>
      <c r="Z5113" t="s">
        <v>33</v>
      </c>
      <c r="AA5113" t="str">
        <f>IFERROR(_xlfn.XLOOKUP($J5113,avoidable_ed_reference!$A$2:$A$13,avoidable_ed_reference!$C$2:$C$13),"Not Classified")</f>
        <v>Potentially Avoidable</v>
      </c>
      <c r="AB5113" t="str">
        <f>IFERROR(_xlfn.XLOOKUP($B5113,enrollment!$A$2:$A$801,enrollment!$I$2:$I$801),"")</f>
        <v>GA</v>
      </c>
      <c r="AC5113">
        <f>IFERROR(_xlfn.XLOOKUP($B5113,enrollment!$A$2:$A$801,enrollment!$L$2:$L$801),"")</f>
        <v>76</v>
      </c>
      <c r="AD5113" t="str" cm="1">
        <f t="array" ref="AD5113">_xlfn.IFS(AC5113="","Unknown",AC5113&lt;18,"0-17",AC5113&lt;35,"18-34",AC5113&lt;50,"35-49",AC5113&lt;65,"50-64",TRUE,"65+")</f>
        <v>65+</v>
      </c>
      <c r="AE5113">
        <f>IFERROR(_xlfn.XLOOKUP($B5113,enrollment!$A$2:$A$801,enrollment!$O$2:$O$801),"")</f>
        <v>8901234567</v>
      </c>
      <c r="AF5113">
        <f>IFERROR(_xlfn.XLOOKUP($AE5113,providers!$B$2:$B$11,providers!$Q$2:$Q$11),"")</f>
        <v>3.7</v>
      </c>
      <c r="AG5113" s="1">
        <f t="shared" si="79"/>
        <v>45444</v>
      </c>
    </row>
    <row r="5114" spans="1:33" x14ac:dyDescent="0.25">
      <c r="A5114" t="s">
        <v>5879</v>
      </c>
      <c r="B5114" t="s">
        <v>5873</v>
      </c>
      <c r="C5114">
        <v>3456789012</v>
      </c>
      <c r="D5114">
        <v>3456789012</v>
      </c>
      <c r="E5114" s="1">
        <v>45641</v>
      </c>
      <c r="F5114" s="1">
        <v>45641</v>
      </c>
      <c r="G5114" s="1">
        <v>45673</v>
      </c>
      <c r="H5114" t="s">
        <v>67</v>
      </c>
      <c r="I5114">
        <v>21</v>
      </c>
      <c r="J5114" t="s">
        <v>80</v>
      </c>
      <c r="K5114">
        <v>99223</v>
      </c>
      <c r="O5114">
        <v>1</v>
      </c>
      <c r="P5114">
        <v>22973.17</v>
      </c>
      <c r="Q5114">
        <v>14821.4</v>
      </c>
      <c r="R5114">
        <v>11857.12</v>
      </c>
      <c r="S5114">
        <v>2964.28</v>
      </c>
      <c r="T5114" t="s">
        <v>30</v>
      </c>
      <c r="V5114">
        <v>1</v>
      </c>
      <c r="W5114" s="2" t="s">
        <v>68</v>
      </c>
      <c r="X5114" t="s">
        <v>31</v>
      </c>
      <c r="Y5114" t="s">
        <v>32</v>
      </c>
      <c r="Z5114" t="s">
        <v>69</v>
      </c>
      <c r="AA5114" t="str">
        <f>IFERROR(_xlfn.XLOOKUP($J5114,avoidable_ed_reference!$A$2:$A$13,avoidable_ed_reference!$C$2:$C$13),"Not Classified")</f>
        <v>Non-Avoidable</v>
      </c>
      <c r="AB5114" t="str">
        <f>IFERROR(_xlfn.XLOOKUP($B5114,enrollment!$A$2:$A$801,enrollment!$I$2:$I$801),"")</f>
        <v>GA</v>
      </c>
      <c r="AC5114">
        <f>IFERROR(_xlfn.XLOOKUP($B5114,enrollment!$A$2:$A$801,enrollment!$L$2:$L$801),"")</f>
        <v>76</v>
      </c>
      <c r="AD5114" t="str" cm="1">
        <f t="array" ref="AD5114">_xlfn.IFS(AC5114="","Unknown",AC5114&lt;18,"0-17",AC5114&lt;35,"18-34",AC5114&lt;50,"35-49",AC5114&lt;65,"50-64",TRUE,"65+")</f>
        <v>65+</v>
      </c>
      <c r="AE5114">
        <f>IFERROR(_xlfn.XLOOKUP($B5114,enrollment!$A$2:$A$801,enrollment!$O$2:$O$801),"")</f>
        <v>8901234567</v>
      </c>
      <c r="AF5114">
        <f>IFERROR(_xlfn.XLOOKUP($AE5114,providers!$B$2:$B$11,providers!$Q$2:$Q$11),"")</f>
        <v>3.7</v>
      </c>
      <c r="AG5114" s="1">
        <f t="shared" si="79"/>
        <v>45627</v>
      </c>
    </row>
    <row r="5115" spans="1:33" x14ac:dyDescent="0.25">
      <c r="A5115" t="s">
        <v>5880</v>
      </c>
      <c r="B5115" t="s">
        <v>5873</v>
      </c>
      <c r="C5115">
        <v>5678901234</v>
      </c>
      <c r="D5115">
        <v>5678901234</v>
      </c>
      <c r="E5115" s="1">
        <v>45382</v>
      </c>
      <c r="F5115" s="1">
        <v>45382</v>
      </c>
      <c r="G5115" s="1">
        <v>45411</v>
      </c>
      <c r="H5115" t="s">
        <v>28</v>
      </c>
      <c r="I5115">
        <v>20</v>
      </c>
      <c r="J5115" t="s">
        <v>35</v>
      </c>
      <c r="K5115">
        <v>99213</v>
      </c>
      <c r="O5115">
        <v>1</v>
      </c>
      <c r="P5115">
        <v>155.87</v>
      </c>
      <c r="Q5115">
        <v>119.9</v>
      </c>
      <c r="R5115">
        <v>95.92</v>
      </c>
      <c r="S5115">
        <v>23.98</v>
      </c>
      <c r="T5115" t="s">
        <v>30</v>
      </c>
      <c r="X5115" t="s">
        <v>31</v>
      </c>
      <c r="Y5115" t="s">
        <v>32</v>
      </c>
      <c r="Z5115" t="s">
        <v>36</v>
      </c>
      <c r="AA5115" t="str">
        <f>IFERROR(_xlfn.XLOOKUP($J5115,avoidable_ed_reference!$A$2:$A$13,avoidable_ed_reference!$C$2:$C$13),"Not Classified")</f>
        <v>Avoidable</v>
      </c>
      <c r="AB5115" t="str">
        <f>IFERROR(_xlfn.XLOOKUP($B5115,enrollment!$A$2:$A$801,enrollment!$I$2:$I$801),"")</f>
        <v>GA</v>
      </c>
      <c r="AC5115">
        <f>IFERROR(_xlfn.XLOOKUP($B5115,enrollment!$A$2:$A$801,enrollment!$L$2:$L$801),"")</f>
        <v>76</v>
      </c>
      <c r="AD5115" t="str" cm="1">
        <f t="array" ref="AD5115">_xlfn.IFS(AC5115="","Unknown",AC5115&lt;18,"0-17",AC5115&lt;35,"18-34",AC5115&lt;50,"35-49",AC5115&lt;65,"50-64",TRUE,"65+")</f>
        <v>65+</v>
      </c>
      <c r="AE5115">
        <f>IFERROR(_xlfn.XLOOKUP($B5115,enrollment!$A$2:$A$801,enrollment!$O$2:$O$801),"")</f>
        <v>8901234567</v>
      </c>
      <c r="AF5115">
        <f>IFERROR(_xlfn.XLOOKUP($AE5115,providers!$B$2:$B$11,providers!$Q$2:$Q$11),"")</f>
        <v>3.7</v>
      </c>
      <c r="AG5115" s="1">
        <f t="shared" si="79"/>
        <v>45352</v>
      </c>
    </row>
    <row r="5116" spans="1:33" x14ac:dyDescent="0.25">
      <c r="A5116" t="s">
        <v>5881</v>
      </c>
      <c r="B5116" t="s">
        <v>5873</v>
      </c>
      <c r="C5116">
        <v>2345678901</v>
      </c>
      <c r="D5116">
        <v>2345678901</v>
      </c>
      <c r="E5116" s="1">
        <v>45494</v>
      </c>
      <c r="F5116" s="1">
        <v>45494</v>
      </c>
      <c r="G5116" s="1">
        <v>45529</v>
      </c>
      <c r="H5116" t="s">
        <v>59</v>
      </c>
      <c r="J5116" t="s">
        <v>99</v>
      </c>
      <c r="L5116" s="2" t="s">
        <v>151</v>
      </c>
      <c r="M5116" t="s">
        <v>152</v>
      </c>
      <c r="N5116" t="s">
        <v>153</v>
      </c>
      <c r="O5116">
        <v>1</v>
      </c>
      <c r="P5116">
        <v>920.78</v>
      </c>
      <c r="Q5116">
        <v>837.07</v>
      </c>
      <c r="R5116">
        <v>669.66</v>
      </c>
      <c r="S5116">
        <v>167.41</v>
      </c>
      <c r="T5116" t="s">
        <v>30</v>
      </c>
      <c r="X5116" t="s">
        <v>31</v>
      </c>
      <c r="Y5116" t="s">
        <v>32</v>
      </c>
      <c r="Z5116" t="s">
        <v>64</v>
      </c>
      <c r="AA5116" t="str">
        <f>IFERROR(_xlfn.XLOOKUP($J5116,avoidable_ed_reference!$A$2:$A$13,avoidable_ed_reference!$C$2:$C$13),"Not Classified")</f>
        <v>Not Classified</v>
      </c>
      <c r="AB5116" t="str">
        <f>IFERROR(_xlfn.XLOOKUP($B5116,enrollment!$A$2:$A$801,enrollment!$I$2:$I$801),"")</f>
        <v>GA</v>
      </c>
      <c r="AC5116">
        <f>IFERROR(_xlfn.XLOOKUP($B5116,enrollment!$A$2:$A$801,enrollment!$L$2:$L$801),"")</f>
        <v>76</v>
      </c>
      <c r="AD5116" t="str" cm="1">
        <f t="array" ref="AD5116">_xlfn.IFS(AC5116="","Unknown",AC5116&lt;18,"0-17",AC5116&lt;35,"18-34",AC5116&lt;50,"35-49",AC5116&lt;65,"50-64",TRUE,"65+")</f>
        <v>65+</v>
      </c>
      <c r="AE5116">
        <f>IFERROR(_xlfn.XLOOKUP($B5116,enrollment!$A$2:$A$801,enrollment!$O$2:$O$801),"")</f>
        <v>8901234567</v>
      </c>
      <c r="AF5116">
        <f>IFERROR(_xlfn.XLOOKUP($AE5116,providers!$B$2:$B$11,providers!$Q$2:$Q$11),"")</f>
        <v>3.7</v>
      </c>
      <c r="AG5116" s="1">
        <f t="shared" si="79"/>
        <v>45474</v>
      </c>
    </row>
    <row r="5117" spans="1:33" x14ac:dyDescent="0.25">
      <c r="A5117" t="s">
        <v>5882</v>
      </c>
      <c r="B5117" t="s">
        <v>5883</v>
      </c>
      <c r="C5117">
        <v>2345678901</v>
      </c>
      <c r="D5117">
        <v>2345678901</v>
      </c>
      <c r="E5117" s="1">
        <v>45328</v>
      </c>
      <c r="F5117" s="1">
        <v>45328</v>
      </c>
      <c r="G5117" s="1">
        <v>45352</v>
      </c>
      <c r="H5117" t="s">
        <v>28</v>
      </c>
      <c r="I5117">
        <v>22</v>
      </c>
      <c r="J5117" t="s">
        <v>29</v>
      </c>
      <c r="K5117">
        <v>90837</v>
      </c>
      <c r="O5117">
        <v>1</v>
      </c>
      <c r="P5117">
        <v>206.86</v>
      </c>
      <c r="Q5117">
        <v>153.22999999999999</v>
      </c>
      <c r="R5117">
        <v>122.58</v>
      </c>
      <c r="S5117">
        <v>30.65</v>
      </c>
      <c r="T5117" t="s">
        <v>30</v>
      </c>
      <c r="X5117" t="s">
        <v>52</v>
      </c>
      <c r="Y5117" t="s">
        <v>44</v>
      </c>
      <c r="Z5117" t="s">
        <v>33</v>
      </c>
      <c r="AA5117" t="str">
        <f>IFERROR(_xlfn.XLOOKUP($J5117,avoidable_ed_reference!$A$2:$A$13,avoidable_ed_reference!$C$2:$C$13),"Not Classified")</f>
        <v>Potentially Avoidable</v>
      </c>
      <c r="AB5117" t="str">
        <f>IFERROR(_xlfn.XLOOKUP($B5117,enrollment!$A$2:$A$801,enrollment!$I$2:$I$801),"")</f>
        <v>TN</v>
      </c>
      <c r="AC5117">
        <f>IFERROR(_xlfn.XLOOKUP($B5117,enrollment!$A$2:$A$801,enrollment!$L$2:$L$801),"")</f>
        <v>31</v>
      </c>
      <c r="AD5117" t="str" cm="1">
        <f t="array" ref="AD5117">_xlfn.IFS(AC5117="","Unknown",AC5117&lt;18,"0-17",AC5117&lt;35,"18-34",AC5117&lt;50,"35-49",AC5117&lt;65,"50-64",TRUE,"65+")</f>
        <v>18-34</v>
      </c>
      <c r="AE5117">
        <f>IFERROR(_xlfn.XLOOKUP($B5117,enrollment!$A$2:$A$801,enrollment!$O$2:$O$801),"")</f>
        <v>2233445566</v>
      </c>
      <c r="AF5117">
        <f>IFERROR(_xlfn.XLOOKUP($AE5117,providers!$B$2:$B$11,providers!$Q$2:$Q$11),"")</f>
        <v>3.5</v>
      </c>
      <c r="AG5117" s="1">
        <f t="shared" si="79"/>
        <v>45323</v>
      </c>
    </row>
    <row r="5118" spans="1:33" x14ac:dyDescent="0.25">
      <c r="A5118" t="s">
        <v>5884</v>
      </c>
      <c r="B5118" t="s">
        <v>5883</v>
      </c>
      <c r="C5118">
        <v>2233445566</v>
      </c>
      <c r="D5118">
        <v>2233445566</v>
      </c>
      <c r="E5118" s="1">
        <v>45581</v>
      </c>
      <c r="F5118" s="1">
        <v>45581</v>
      </c>
      <c r="G5118" s="1">
        <v>45597</v>
      </c>
      <c r="H5118" t="s">
        <v>28</v>
      </c>
      <c r="I5118">
        <v>11</v>
      </c>
      <c r="J5118" t="s">
        <v>38</v>
      </c>
      <c r="K5118">
        <v>99213</v>
      </c>
      <c r="O5118">
        <v>1</v>
      </c>
      <c r="P5118">
        <v>239.44</v>
      </c>
      <c r="Q5118">
        <v>177.36</v>
      </c>
      <c r="R5118">
        <v>141.88999999999999</v>
      </c>
      <c r="S5118">
        <v>35.47</v>
      </c>
      <c r="T5118" t="s">
        <v>30</v>
      </c>
      <c r="X5118" t="s">
        <v>52</v>
      </c>
      <c r="Y5118" t="s">
        <v>44</v>
      </c>
      <c r="Z5118" t="s">
        <v>39</v>
      </c>
      <c r="AA5118" t="str">
        <f>IFERROR(_xlfn.XLOOKUP($J5118,avoidable_ed_reference!$A$2:$A$13,avoidable_ed_reference!$C$2:$C$13),"Not Classified")</f>
        <v>Not Classified</v>
      </c>
      <c r="AB5118" t="str">
        <f>IFERROR(_xlfn.XLOOKUP($B5118,enrollment!$A$2:$A$801,enrollment!$I$2:$I$801),"")</f>
        <v>TN</v>
      </c>
      <c r="AC5118">
        <f>IFERROR(_xlfn.XLOOKUP($B5118,enrollment!$A$2:$A$801,enrollment!$L$2:$L$801),"")</f>
        <v>31</v>
      </c>
      <c r="AD5118" t="str" cm="1">
        <f t="array" ref="AD5118">_xlfn.IFS(AC5118="","Unknown",AC5118&lt;18,"0-17",AC5118&lt;35,"18-34",AC5118&lt;50,"35-49",AC5118&lt;65,"50-64",TRUE,"65+")</f>
        <v>18-34</v>
      </c>
      <c r="AE5118">
        <f>IFERROR(_xlfn.XLOOKUP($B5118,enrollment!$A$2:$A$801,enrollment!$O$2:$O$801),"")</f>
        <v>2233445566</v>
      </c>
      <c r="AF5118">
        <f>IFERROR(_xlfn.XLOOKUP($AE5118,providers!$B$2:$B$11,providers!$Q$2:$Q$11),"")</f>
        <v>3.5</v>
      </c>
      <c r="AG5118" s="1">
        <f t="shared" si="79"/>
        <v>45566</v>
      </c>
    </row>
    <row r="5119" spans="1:33" x14ac:dyDescent="0.25">
      <c r="A5119" t="s">
        <v>5885</v>
      </c>
      <c r="B5119" t="s">
        <v>5883</v>
      </c>
      <c r="C5119">
        <v>9012345678</v>
      </c>
      <c r="D5119">
        <v>9012345678</v>
      </c>
      <c r="E5119" s="1">
        <v>45526</v>
      </c>
      <c r="F5119" s="1">
        <v>45526</v>
      </c>
      <c r="G5119" s="1">
        <v>45561</v>
      </c>
      <c r="H5119" t="s">
        <v>28</v>
      </c>
      <c r="I5119">
        <v>23</v>
      </c>
      <c r="J5119" t="s">
        <v>29</v>
      </c>
      <c r="K5119">
        <v>99284</v>
      </c>
      <c r="O5119">
        <v>1</v>
      </c>
      <c r="P5119">
        <v>1558.51</v>
      </c>
      <c r="Q5119">
        <v>865.84</v>
      </c>
      <c r="R5119">
        <v>692.67</v>
      </c>
      <c r="S5119">
        <v>173.17</v>
      </c>
      <c r="T5119" t="s">
        <v>30</v>
      </c>
      <c r="X5119" t="s">
        <v>52</v>
      </c>
      <c r="Y5119" t="s">
        <v>44</v>
      </c>
      <c r="Z5119" t="s">
        <v>45</v>
      </c>
      <c r="AA5119" t="str">
        <f>IFERROR(_xlfn.XLOOKUP($J5119,avoidable_ed_reference!$A$2:$A$13,avoidable_ed_reference!$C$2:$C$13),"Not Classified")</f>
        <v>Potentially Avoidable</v>
      </c>
      <c r="AB5119" t="str">
        <f>IFERROR(_xlfn.XLOOKUP($B5119,enrollment!$A$2:$A$801,enrollment!$I$2:$I$801),"")</f>
        <v>TN</v>
      </c>
      <c r="AC5119">
        <f>IFERROR(_xlfn.XLOOKUP($B5119,enrollment!$A$2:$A$801,enrollment!$L$2:$L$801),"")</f>
        <v>31</v>
      </c>
      <c r="AD5119" t="str" cm="1">
        <f t="array" ref="AD5119">_xlfn.IFS(AC5119="","Unknown",AC5119&lt;18,"0-17",AC5119&lt;35,"18-34",AC5119&lt;50,"35-49",AC5119&lt;65,"50-64",TRUE,"65+")</f>
        <v>18-34</v>
      </c>
      <c r="AE5119">
        <f>IFERROR(_xlfn.XLOOKUP($B5119,enrollment!$A$2:$A$801,enrollment!$O$2:$O$801),"")</f>
        <v>2233445566</v>
      </c>
      <c r="AF5119">
        <f>IFERROR(_xlfn.XLOOKUP($AE5119,providers!$B$2:$B$11,providers!$Q$2:$Q$11),"")</f>
        <v>3.5</v>
      </c>
      <c r="AG5119" s="1">
        <f t="shared" si="79"/>
        <v>45505</v>
      </c>
    </row>
    <row r="5120" spans="1:33" x14ac:dyDescent="0.25">
      <c r="A5120" t="s">
        <v>5886</v>
      </c>
      <c r="B5120" t="s">
        <v>5883</v>
      </c>
      <c r="C5120">
        <v>6789012345</v>
      </c>
      <c r="D5120">
        <v>6789012345</v>
      </c>
      <c r="E5120" s="1">
        <v>45326</v>
      </c>
      <c r="F5120" s="1">
        <v>45326</v>
      </c>
      <c r="G5120" s="1">
        <v>45356</v>
      </c>
      <c r="H5120" t="s">
        <v>28</v>
      </c>
      <c r="I5120">
        <v>22</v>
      </c>
      <c r="J5120" t="s">
        <v>29</v>
      </c>
      <c r="K5120">
        <v>90837</v>
      </c>
      <c r="O5120">
        <v>1</v>
      </c>
      <c r="P5120">
        <v>227.33</v>
      </c>
      <c r="Q5120">
        <v>168.39</v>
      </c>
      <c r="R5120">
        <v>134.71</v>
      </c>
      <c r="S5120">
        <v>33.68</v>
      </c>
      <c r="T5120" t="s">
        <v>30</v>
      </c>
      <c r="X5120" t="s">
        <v>52</v>
      </c>
      <c r="Y5120" t="s">
        <v>44</v>
      </c>
      <c r="Z5120" t="s">
        <v>33</v>
      </c>
      <c r="AA5120" t="str">
        <f>IFERROR(_xlfn.XLOOKUP($J5120,avoidable_ed_reference!$A$2:$A$13,avoidable_ed_reference!$C$2:$C$13),"Not Classified")</f>
        <v>Potentially Avoidable</v>
      </c>
      <c r="AB5120" t="str">
        <f>IFERROR(_xlfn.XLOOKUP($B5120,enrollment!$A$2:$A$801,enrollment!$I$2:$I$801),"")</f>
        <v>TN</v>
      </c>
      <c r="AC5120">
        <f>IFERROR(_xlfn.XLOOKUP($B5120,enrollment!$A$2:$A$801,enrollment!$L$2:$L$801),"")</f>
        <v>31</v>
      </c>
      <c r="AD5120" t="str" cm="1">
        <f t="array" ref="AD5120">_xlfn.IFS(AC5120="","Unknown",AC5120&lt;18,"0-17",AC5120&lt;35,"18-34",AC5120&lt;50,"35-49",AC5120&lt;65,"50-64",TRUE,"65+")</f>
        <v>18-34</v>
      </c>
      <c r="AE5120">
        <f>IFERROR(_xlfn.XLOOKUP($B5120,enrollment!$A$2:$A$801,enrollment!$O$2:$O$801),"")</f>
        <v>2233445566</v>
      </c>
      <c r="AF5120">
        <f>IFERROR(_xlfn.XLOOKUP($AE5120,providers!$B$2:$B$11,providers!$Q$2:$Q$11),"")</f>
        <v>3.5</v>
      </c>
      <c r="AG5120" s="1">
        <f t="shared" si="79"/>
        <v>45323</v>
      </c>
    </row>
    <row r="5121" spans="1:33" x14ac:dyDescent="0.25">
      <c r="A5121" t="s">
        <v>5887</v>
      </c>
      <c r="B5121" t="s">
        <v>5883</v>
      </c>
      <c r="C5121">
        <v>2233445566</v>
      </c>
      <c r="D5121">
        <v>2233445566</v>
      </c>
      <c r="E5121" s="1">
        <v>45629</v>
      </c>
      <c r="F5121" s="1">
        <v>45629</v>
      </c>
      <c r="G5121" s="1">
        <v>45661</v>
      </c>
      <c r="H5121" t="s">
        <v>28</v>
      </c>
      <c r="I5121">
        <v>11</v>
      </c>
      <c r="J5121" t="s">
        <v>38</v>
      </c>
      <c r="K5121">
        <v>99213</v>
      </c>
      <c r="O5121">
        <v>1</v>
      </c>
      <c r="P5121">
        <v>170.07</v>
      </c>
      <c r="Q5121">
        <v>125.98</v>
      </c>
      <c r="R5121">
        <v>100.78</v>
      </c>
      <c r="S5121">
        <v>25.2</v>
      </c>
      <c r="T5121" t="s">
        <v>30</v>
      </c>
      <c r="X5121" t="s">
        <v>52</v>
      </c>
      <c r="Y5121" t="s">
        <v>44</v>
      </c>
      <c r="Z5121" t="s">
        <v>39</v>
      </c>
      <c r="AA5121" t="str">
        <f>IFERROR(_xlfn.XLOOKUP($J5121,avoidable_ed_reference!$A$2:$A$13,avoidable_ed_reference!$C$2:$C$13),"Not Classified")</f>
        <v>Not Classified</v>
      </c>
      <c r="AB5121" t="str">
        <f>IFERROR(_xlfn.XLOOKUP($B5121,enrollment!$A$2:$A$801,enrollment!$I$2:$I$801),"")</f>
        <v>TN</v>
      </c>
      <c r="AC5121">
        <f>IFERROR(_xlfn.XLOOKUP($B5121,enrollment!$A$2:$A$801,enrollment!$L$2:$L$801),"")</f>
        <v>31</v>
      </c>
      <c r="AD5121" t="str" cm="1">
        <f t="array" ref="AD5121">_xlfn.IFS(AC5121="","Unknown",AC5121&lt;18,"0-17",AC5121&lt;35,"18-34",AC5121&lt;50,"35-49",AC5121&lt;65,"50-64",TRUE,"65+")</f>
        <v>18-34</v>
      </c>
      <c r="AE5121">
        <f>IFERROR(_xlfn.XLOOKUP($B5121,enrollment!$A$2:$A$801,enrollment!$O$2:$O$801),"")</f>
        <v>2233445566</v>
      </c>
      <c r="AF5121">
        <f>IFERROR(_xlfn.XLOOKUP($AE5121,providers!$B$2:$B$11,providers!$Q$2:$Q$11),"")</f>
        <v>3.5</v>
      </c>
      <c r="AG5121" s="1">
        <f t="shared" si="79"/>
        <v>45627</v>
      </c>
    </row>
    <row r="5122" spans="1:33" x14ac:dyDescent="0.25">
      <c r="A5122" t="s">
        <v>5888</v>
      </c>
      <c r="B5122" t="s">
        <v>5883</v>
      </c>
      <c r="C5122">
        <v>2233445566</v>
      </c>
      <c r="D5122">
        <v>2233445566</v>
      </c>
      <c r="E5122" s="1">
        <v>45594</v>
      </c>
      <c r="F5122" s="1">
        <v>45594</v>
      </c>
      <c r="G5122" s="1">
        <v>45619</v>
      </c>
      <c r="H5122" t="s">
        <v>28</v>
      </c>
      <c r="I5122">
        <v>23</v>
      </c>
      <c r="J5122" t="s">
        <v>221</v>
      </c>
      <c r="K5122">
        <v>99284</v>
      </c>
      <c r="O5122">
        <v>1</v>
      </c>
      <c r="P5122">
        <v>2485.42</v>
      </c>
      <c r="Q5122">
        <v>1380.79</v>
      </c>
      <c r="R5122">
        <v>1104.6300000000001</v>
      </c>
      <c r="S5122">
        <v>276.16000000000003</v>
      </c>
      <c r="T5122" t="s">
        <v>30</v>
      </c>
      <c r="X5122" t="s">
        <v>52</v>
      </c>
      <c r="Y5122" t="s">
        <v>44</v>
      </c>
      <c r="Z5122" t="s">
        <v>45</v>
      </c>
      <c r="AA5122" t="str">
        <f>IFERROR(_xlfn.XLOOKUP($J5122,avoidable_ed_reference!$A$2:$A$13,avoidable_ed_reference!$C$2:$C$13),"Not Classified")</f>
        <v>Avoidable</v>
      </c>
      <c r="AB5122" t="str">
        <f>IFERROR(_xlfn.XLOOKUP($B5122,enrollment!$A$2:$A$801,enrollment!$I$2:$I$801),"")</f>
        <v>TN</v>
      </c>
      <c r="AC5122">
        <f>IFERROR(_xlfn.XLOOKUP($B5122,enrollment!$A$2:$A$801,enrollment!$L$2:$L$801),"")</f>
        <v>31</v>
      </c>
      <c r="AD5122" t="str" cm="1">
        <f t="array" ref="AD5122">_xlfn.IFS(AC5122="","Unknown",AC5122&lt;18,"0-17",AC5122&lt;35,"18-34",AC5122&lt;50,"35-49",AC5122&lt;65,"50-64",TRUE,"65+")</f>
        <v>18-34</v>
      </c>
      <c r="AE5122">
        <f>IFERROR(_xlfn.XLOOKUP($B5122,enrollment!$A$2:$A$801,enrollment!$O$2:$O$801),"")</f>
        <v>2233445566</v>
      </c>
      <c r="AF5122">
        <f>IFERROR(_xlfn.XLOOKUP($AE5122,providers!$B$2:$B$11,providers!$Q$2:$Q$11),"")</f>
        <v>3.5</v>
      </c>
      <c r="AG5122" s="1">
        <f t="shared" si="79"/>
        <v>45566</v>
      </c>
    </row>
    <row r="5123" spans="1:33" x14ac:dyDescent="0.25">
      <c r="A5123" t="s">
        <v>5889</v>
      </c>
      <c r="B5123" t="s">
        <v>5883</v>
      </c>
      <c r="C5123">
        <v>9012345678</v>
      </c>
      <c r="D5123">
        <v>9012345678</v>
      </c>
      <c r="E5123" s="1">
        <v>45353</v>
      </c>
      <c r="F5123" s="1">
        <v>45353</v>
      </c>
      <c r="G5123" s="1">
        <v>45388</v>
      </c>
      <c r="H5123" t="s">
        <v>28</v>
      </c>
      <c r="I5123">
        <v>23</v>
      </c>
      <c r="J5123" t="s">
        <v>35</v>
      </c>
      <c r="K5123">
        <v>99284</v>
      </c>
      <c r="O5123">
        <v>1</v>
      </c>
      <c r="P5123">
        <v>2077.9699999999998</v>
      </c>
      <c r="Q5123">
        <v>1154.43</v>
      </c>
      <c r="R5123">
        <v>923.54</v>
      </c>
      <c r="S5123">
        <v>230.89</v>
      </c>
      <c r="T5123" t="s">
        <v>30</v>
      </c>
      <c r="X5123" t="s">
        <v>52</v>
      </c>
      <c r="Y5123" t="s">
        <v>44</v>
      </c>
      <c r="Z5123" t="s">
        <v>45</v>
      </c>
      <c r="AA5123" t="str">
        <f>IFERROR(_xlfn.XLOOKUP($J5123,avoidable_ed_reference!$A$2:$A$13,avoidable_ed_reference!$C$2:$C$13),"Not Classified")</f>
        <v>Avoidable</v>
      </c>
      <c r="AB5123" t="str">
        <f>IFERROR(_xlfn.XLOOKUP($B5123,enrollment!$A$2:$A$801,enrollment!$I$2:$I$801),"")</f>
        <v>TN</v>
      </c>
      <c r="AC5123">
        <f>IFERROR(_xlfn.XLOOKUP($B5123,enrollment!$A$2:$A$801,enrollment!$L$2:$L$801),"")</f>
        <v>31</v>
      </c>
      <c r="AD5123" t="str" cm="1">
        <f t="array" ref="AD5123">_xlfn.IFS(AC5123="","Unknown",AC5123&lt;18,"0-17",AC5123&lt;35,"18-34",AC5123&lt;50,"35-49",AC5123&lt;65,"50-64",TRUE,"65+")</f>
        <v>18-34</v>
      </c>
      <c r="AE5123">
        <f>IFERROR(_xlfn.XLOOKUP($B5123,enrollment!$A$2:$A$801,enrollment!$O$2:$O$801),"")</f>
        <v>2233445566</v>
      </c>
      <c r="AF5123">
        <f>IFERROR(_xlfn.XLOOKUP($AE5123,providers!$B$2:$B$11,providers!$Q$2:$Q$11),"")</f>
        <v>3.5</v>
      </c>
      <c r="AG5123" s="1">
        <f t="shared" ref="AG5123:AG5186" si="80">EOMONTH(E5123,-1)+1</f>
        <v>45352</v>
      </c>
    </row>
    <row r="5124" spans="1:33" x14ac:dyDescent="0.25">
      <c r="A5124" t="s">
        <v>5890</v>
      </c>
      <c r="B5124" t="s">
        <v>5883</v>
      </c>
      <c r="C5124">
        <v>5678901234</v>
      </c>
      <c r="D5124">
        <v>5678901234</v>
      </c>
      <c r="E5124" s="1">
        <v>45534</v>
      </c>
      <c r="F5124" s="1">
        <v>45534</v>
      </c>
      <c r="G5124" s="1">
        <v>45561</v>
      </c>
      <c r="H5124" t="s">
        <v>28</v>
      </c>
      <c r="I5124">
        <v>20</v>
      </c>
      <c r="J5124" t="s">
        <v>35</v>
      </c>
      <c r="K5124">
        <v>99213</v>
      </c>
      <c r="O5124">
        <v>1</v>
      </c>
      <c r="P5124">
        <v>158.72999999999999</v>
      </c>
      <c r="Q5124">
        <v>122.1</v>
      </c>
      <c r="R5124">
        <v>97.68</v>
      </c>
      <c r="S5124">
        <v>24.42</v>
      </c>
      <c r="T5124" t="s">
        <v>30</v>
      </c>
      <c r="X5124" t="s">
        <v>52</v>
      </c>
      <c r="Y5124" t="s">
        <v>44</v>
      </c>
      <c r="Z5124" t="s">
        <v>36</v>
      </c>
      <c r="AA5124" t="str">
        <f>IFERROR(_xlfn.XLOOKUP($J5124,avoidable_ed_reference!$A$2:$A$13,avoidable_ed_reference!$C$2:$C$13),"Not Classified")</f>
        <v>Avoidable</v>
      </c>
      <c r="AB5124" t="str">
        <f>IFERROR(_xlfn.XLOOKUP($B5124,enrollment!$A$2:$A$801,enrollment!$I$2:$I$801),"")</f>
        <v>TN</v>
      </c>
      <c r="AC5124">
        <f>IFERROR(_xlfn.XLOOKUP($B5124,enrollment!$A$2:$A$801,enrollment!$L$2:$L$801),"")</f>
        <v>31</v>
      </c>
      <c r="AD5124" t="str" cm="1">
        <f t="array" ref="AD5124">_xlfn.IFS(AC5124="","Unknown",AC5124&lt;18,"0-17",AC5124&lt;35,"18-34",AC5124&lt;50,"35-49",AC5124&lt;65,"50-64",TRUE,"65+")</f>
        <v>18-34</v>
      </c>
      <c r="AE5124">
        <f>IFERROR(_xlfn.XLOOKUP($B5124,enrollment!$A$2:$A$801,enrollment!$O$2:$O$801),"")</f>
        <v>2233445566</v>
      </c>
      <c r="AF5124">
        <f>IFERROR(_xlfn.XLOOKUP($AE5124,providers!$B$2:$B$11,providers!$Q$2:$Q$11),"")</f>
        <v>3.5</v>
      </c>
      <c r="AG5124" s="1">
        <f t="shared" si="80"/>
        <v>45505</v>
      </c>
    </row>
    <row r="5125" spans="1:33" x14ac:dyDescent="0.25">
      <c r="A5125" t="s">
        <v>5891</v>
      </c>
      <c r="B5125" t="s">
        <v>5883</v>
      </c>
      <c r="C5125">
        <v>3456789012</v>
      </c>
      <c r="D5125">
        <v>3456789012</v>
      </c>
      <c r="E5125" s="1">
        <v>45625</v>
      </c>
      <c r="F5125" s="1">
        <v>45625</v>
      </c>
      <c r="G5125" s="1">
        <v>45660</v>
      </c>
      <c r="H5125" t="s">
        <v>28</v>
      </c>
      <c r="I5125">
        <v>22</v>
      </c>
      <c r="J5125" t="s">
        <v>29</v>
      </c>
      <c r="K5125">
        <v>90837</v>
      </c>
      <c r="O5125">
        <v>1</v>
      </c>
      <c r="P5125">
        <v>218.42</v>
      </c>
      <c r="Q5125">
        <v>161.79</v>
      </c>
      <c r="R5125">
        <v>129.43</v>
      </c>
      <c r="S5125">
        <v>32.36</v>
      </c>
      <c r="T5125" t="s">
        <v>30</v>
      </c>
      <c r="X5125" t="s">
        <v>52</v>
      </c>
      <c r="Y5125" t="s">
        <v>44</v>
      </c>
      <c r="Z5125" t="s">
        <v>33</v>
      </c>
      <c r="AA5125" t="str">
        <f>IFERROR(_xlfn.XLOOKUP($J5125,avoidable_ed_reference!$A$2:$A$13,avoidable_ed_reference!$C$2:$C$13),"Not Classified")</f>
        <v>Potentially Avoidable</v>
      </c>
      <c r="AB5125" t="str">
        <f>IFERROR(_xlfn.XLOOKUP($B5125,enrollment!$A$2:$A$801,enrollment!$I$2:$I$801),"")</f>
        <v>TN</v>
      </c>
      <c r="AC5125">
        <f>IFERROR(_xlfn.XLOOKUP($B5125,enrollment!$A$2:$A$801,enrollment!$L$2:$L$801),"")</f>
        <v>31</v>
      </c>
      <c r="AD5125" t="str" cm="1">
        <f t="array" ref="AD5125">_xlfn.IFS(AC5125="","Unknown",AC5125&lt;18,"0-17",AC5125&lt;35,"18-34",AC5125&lt;50,"35-49",AC5125&lt;65,"50-64",TRUE,"65+")</f>
        <v>18-34</v>
      </c>
      <c r="AE5125">
        <f>IFERROR(_xlfn.XLOOKUP($B5125,enrollment!$A$2:$A$801,enrollment!$O$2:$O$801),"")</f>
        <v>2233445566</v>
      </c>
      <c r="AF5125">
        <f>IFERROR(_xlfn.XLOOKUP($AE5125,providers!$B$2:$B$11,providers!$Q$2:$Q$11),"")</f>
        <v>3.5</v>
      </c>
      <c r="AG5125" s="1">
        <f t="shared" si="80"/>
        <v>45597</v>
      </c>
    </row>
    <row r="5126" spans="1:33" x14ac:dyDescent="0.25">
      <c r="A5126" t="s">
        <v>5892</v>
      </c>
      <c r="B5126" t="s">
        <v>5883</v>
      </c>
      <c r="C5126">
        <v>7890123456</v>
      </c>
      <c r="D5126">
        <v>7890123456</v>
      </c>
      <c r="E5126" s="1">
        <v>45419</v>
      </c>
      <c r="F5126" s="1">
        <v>45419</v>
      </c>
      <c r="G5126" s="1">
        <v>45435</v>
      </c>
      <c r="H5126" t="s">
        <v>28</v>
      </c>
      <c r="I5126">
        <v>23</v>
      </c>
      <c r="J5126" t="s">
        <v>77</v>
      </c>
      <c r="K5126">
        <v>99284</v>
      </c>
      <c r="O5126">
        <v>1</v>
      </c>
      <c r="P5126">
        <v>1900.67</v>
      </c>
      <c r="Q5126">
        <v>1055.93</v>
      </c>
      <c r="R5126">
        <v>844.74</v>
      </c>
      <c r="S5126">
        <v>211.19</v>
      </c>
      <c r="T5126" t="s">
        <v>30</v>
      </c>
      <c r="X5126" t="s">
        <v>52</v>
      </c>
      <c r="Y5126" t="s">
        <v>44</v>
      </c>
      <c r="Z5126" t="s">
        <v>45</v>
      </c>
      <c r="AA5126" t="str">
        <f>IFERROR(_xlfn.XLOOKUP($J5126,avoidable_ed_reference!$A$2:$A$13,avoidable_ed_reference!$C$2:$C$13),"Not Classified")</f>
        <v>Avoidable</v>
      </c>
      <c r="AB5126" t="str">
        <f>IFERROR(_xlfn.XLOOKUP($B5126,enrollment!$A$2:$A$801,enrollment!$I$2:$I$801),"")</f>
        <v>TN</v>
      </c>
      <c r="AC5126">
        <f>IFERROR(_xlfn.XLOOKUP($B5126,enrollment!$A$2:$A$801,enrollment!$L$2:$L$801),"")</f>
        <v>31</v>
      </c>
      <c r="AD5126" t="str" cm="1">
        <f t="array" ref="AD5126">_xlfn.IFS(AC5126="","Unknown",AC5126&lt;18,"0-17",AC5126&lt;35,"18-34",AC5126&lt;50,"35-49",AC5126&lt;65,"50-64",TRUE,"65+")</f>
        <v>18-34</v>
      </c>
      <c r="AE5126">
        <f>IFERROR(_xlfn.XLOOKUP($B5126,enrollment!$A$2:$A$801,enrollment!$O$2:$O$801),"")</f>
        <v>2233445566</v>
      </c>
      <c r="AF5126">
        <f>IFERROR(_xlfn.XLOOKUP($AE5126,providers!$B$2:$B$11,providers!$Q$2:$Q$11),"")</f>
        <v>3.5</v>
      </c>
      <c r="AG5126" s="1">
        <f t="shared" si="80"/>
        <v>45413</v>
      </c>
    </row>
    <row r="5127" spans="1:33" x14ac:dyDescent="0.25">
      <c r="A5127" t="s">
        <v>5893</v>
      </c>
      <c r="B5127" t="s">
        <v>5883</v>
      </c>
      <c r="C5127">
        <v>2345678901</v>
      </c>
      <c r="D5127">
        <v>2345678901</v>
      </c>
      <c r="E5127" s="1">
        <v>45528</v>
      </c>
      <c r="F5127" s="1">
        <v>45528</v>
      </c>
      <c r="G5127" s="1">
        <v>45542</v>
      </c>
      <c r="H5127" t="s">
        <v>28</v>
      </c>
      <c r="I5127">
        <v>23</v>
      </c>
      <c r="J5127" t="s">
        <v>77</v>
      </c>
      <c r="K5127">
        <v>99284</v>
      </c>
      <c r="O5127">
        <v>1</v>
      </c>
      <c r="P5127">
        <v>2279.3000000000002</v>
      </c>
      <c r="Q5127">
        <v>1266.28</v>
      </c>
      <c r="R5127">
        <v>1013.02</v>
      </c>
      <c r="S5127">
        <v>253.26</v>
      </c>
      <c r="T5127" t="s">
        <v>30</v>
      </c>
      <c r="X5127" t="s">
        <v>52</v>
      </c>
      <c r="Y5127" t="s">
        <v>44</v>
      </c>
      <c r="Z5127" t="s">
        <v>45</v>
      </c>
      <c r="AA5127" t="str">
        <f>IFERROR(_xlfn.XLOOKUP($J5127,avoidable_ed_reference!$A$2:$A$13,avoidable_ed_reference!$C$2:$C$13),"Not Classified")</f>
        <v>Avoidable</v>
      </c>
      <c r="AB5127" t="str">
        <f>IFERROR(_xlfn.XLOOKUP($B5127,enrollment!$A$2:$A$801,enrollment!$I$2:$I$801),"")</f>
        <v>TN</v>
      </c>
      <c r="AC5127">
        <f>IFERROR(_xlfn.XLOOKUP($B5127,enrollment!$A$2:$A$801,enrollment!$L$2:$L$801),"")</f>
        <v>31</v>
      </c>
      <c r="AD5127" t="str" cm="1">
        <f t="array" ref="AD5127">_xlfn.IFS(AC5127="","Unknown",AC5127&lt;18,"0-17",AC5127&lt;35,"18-34",AC5127&lt;50,"35-49",AC5127&lt;65,"50-64",TRUE,"65+")</f>
        <v>18-34</v>
      </c>
      <c r="AE5127">
        <f>IFERROR(_xlfn.XLOOKUP($B5127,enrollment!$A$2:$A$801,enrollment!$O$2:$O$801),"")</f>
        <v>2233445566</v>
      </c>
      <c r="AF5127">
        <f>IFERROR(_xlfn.XLOOKUP($AE5127,providers!$B$2:$B$11,providers!$Q$2:$Q$11),"")</f>
        <v>3.5</v>
      </c>
      <c r="AG5127" s="1">
        <f t="shared" si="80"/>
        <v>45505</v>
      </c>
    </row>
    <row r="5128" spans="1:33" x14ac:dyDescent="0.25">
      <c r="A5128" t="s">
        <v>5894</v>
      </c>
      <c r="B5128" t="s">
        <v>5883</v>
      </c>
      <c r="C5128">
        <v>7890123456</v>
      </c>
      <c r="D5128">
        <v>7890123456</v>
      </c>
      <c r="E5128" s="1">
        <v>45635</v>
      </c>
      <c r="F5128" s="1">
        <v>45635</v>
      </c>
      <c r="G5128" s="1">
        <v>45670</v>
      </c>
      <c r="H5128" t="s">
        <v>28</v>
      </c>
      <c r="I5128">
        <v>23</v>
      </c>
      <c r="J5128" t="s">
        <v>77</v>
      </c>
      <c r="K5128">
        <v>99284</v>
      </c>
      <c r="O5128">
        <v>1</v>
      </c>
      <c r="P5128">
        <v>2213.41</v>
      </c>
      <c r="Q5128">
        <v>1229.67</v>
      </c>
      <c r="R5128">
        <v>983.74</v>
      </c>
      <c r="S5128">
        <v>245.93</v>
      </c>
      <c r="T5128" t="s">
        <v>30</v>
      </c>
      <c r="X5128" t="s">
        <v>52</v>
      </c>
      <c r="Y5128" t="s">
        <v>44</v>
      </c>
      <c r="Z5128" t="s">
        <v>45</v>
      </c>
      <c r="AA5128" t="str">
        <f>IFERROR(_xlfn.XLOOKUP($J5128,avoidable_ed_reference!$A$2:$A$13,avoidable_ed_reference!$C$2:$C$13),"Not Classified")</f>
        <v>Avoidable</v>
      </c>
      <c r="AB5128" t="str">
        <f>IFERROR(_xlfn.XLOOKUP($B5128,enrollment!$A$2:$A$801,enrollment!$I$2:$I$801),"")</f>
        <v>TN</v>
      </c>
      <c r="AC5128">
        <f>IFERROR(_xlfn.XLOOKUP($B5128,enrollment!$A$2:$A$801,enrollment!$L$2:$L$801),"")</f>
        <v>31</v>
      </c>
      <c r="AD5128" t="str" cm="1">
        <f t="array" ref="AD5128">_xlfn.IFS(AC5128="","Unknown",AC5128&lt;18,"0-17",AC5128&lt;35,"18-34",AC5128&lt;50,"35-49",AC5128&lt;65,"50-64",TRUE,"65+")</f>
        <v>18-34</v>
      </c>
      <c r="AE5128">
        <f>IFERROR(_xlfn.XLOOKUP($B5128,enrollment!$A$2:$A$801,enrollment!$O$2:$O$801),"")</f>
        <v>2233445566</v>
      </c>
      <c r="AF5128">
        <f>IFERROR(_xlfn.XLOOKUP($AE5128,providers!$B$2:$B$11,providers!$Q$2:$Q$11),"")</f>
        <v>3.5</v>
      </c>
      <c r="AG5128" s="1">
        <f t="shared" si="80"/>
        <v>45627</v>
      </c>
    </row>
    <row r="5129" spans="1:33" x14ac:dyDescent="0.25">
      <c r="A5129" t="s">
        <v>5895</v>
      </c>
      <c r="B5129" t="s">
        <v>5883</v>
      </c>
      <c r="C5129">
        <v>2233445566</v>
      </c>
      <c r="D5129">
        <v>2233445566</v>
      </c>
      <c r="E5129" s="1">
        <v>45316</v>
      </c>
      <c r="F5129" s="1">
        <v>45316</v>
      </c>
      <c r="G5129" s="1">
        <v>45346</v>
      </c>
      <c r="H5129" t="s">
        <v>28</v>
      </c>
      <c r="I5129">
        <v>11</v>
      </c>
      <c r="J5129" t="s">
        <v>38</v>
      </c>
      <c r="K5129">
        <v>99213</v>
      </c>
      <c r="O5129">
        <v>1</v>
      </c>
      <c r="P5129">
        <v>170.68</v>
      </c>
      <c r="Q5129">
        <v>126.43</v>
      </c>
      <c r="R5129">
        <v>101.14</v>
      </c>
      <c r="S5129">
        <v>25.29</v>
      </c>
      <c r="T5129" t="s">
        <v>30</v>
      </c>
      <c r="X5129" t="s">
        <v>52</v>
      </c>
      <c r="Y5129" t="s">
        <v>44</v>
      </c>
      <c r="Z5129" t="s">
        <v>39</v>
      </c>
      <c r="AA5129" t="str">
        <f>IFERROR(_xlfn.XLOOKUP($J5129,avoidable_ed_reference!$A$2:$A$13,avoidable_ed_reference!$C$2:$C$13),"Not Classified")</f>
        <v>Not Classified</v>
      </c>
      <c r="AB5129" t="str">
        <f>IFERROR(_xlfn.XLOOKUP($B5129,enrollment!$A$2:$A$801,enrollment!$I$2:$I$801),"")</f>
        <v>TN</v>
      </c>
      <c r="AC5129">
        <f>IFERROR(_xlfn.XLOOKUP($B5129,enrollment!$A$2:$A$801,enrollment!$L$2:$L$801),"")</f>
        <v>31</v>
      </c>
      <c r="AD5129" t="str" cm="1">
        <f t="array" ref="AD5129">_xlfn.IFS(AC5129="","Unknown",AC5129&lt;18,"0-17",AC5129&lt;35,"18-34",AC5129&lt;50,"35-49",AC5129&lt;65,"50-64",TRUE,"65+")</f>
        <v>18-34</v>
      </c>
      <c r="AE5129">
        <f>IFERROR(_xlfn.XLOOKUP($B5129,enrollment!$A$2:$A$801,enrollment!$O$2:$O$801),"")</f>
        <v>2233445566</v>
      </c>
      <c r="AF5129">
        <f>IFERROR(_xlfn.XLOOKUP($AE5129,providers!$B$2:$B$11,providers!$Q$2:$Q$11),"")</f>
        <v>3.5</v>
      </c>
      <c r="AG5129" s="1">
        <f t="shared" si="80"/>
        <v>45292</v>
      </c>
    </row>
    <row r="5130" spans="1:33" x14ac:dyDescent="0.25">
      <c r="A5130" t="s">
        <v>5896</v>
      </c>
      <c r="B5130" t="s">
        <v>5897</v>
      </c>
      <c r="C5130">
        <v>6789012345</v>
      </c>
      <c r="D5130">
        <v>6789012345</v>
      </c>
      <c r="E5130" s="1">
        <v>45484</v>
      </c>
      <c r="F5130" s="1">
        <v>45484</v>
      </c>
      <c r="G5130" s="1">
        <v>45519</v>
      </c>
      <c r="H5130" t="s">
        <v>28</v>
      </c>
      <c r="I5130">
        <v>11</v>
      </c>
      <c r="J5130" t="s">
        <v>47</v>
      </c>
      <c r="K5130">
        <v>99213</v>
      </c>
      <c r="O5130">
        <v>1</v>
      </c>
      <c r="P5130">
        <v>201.93</v>
      </c>
      <c r="Q5130">
        <v>149.58000000000001</v>
      </c>
      <c r="R5130">
        <v>119.66</v>
      </c>
      <c r="S5130">
        <v>29.92</v>
      </c>
      <c r="T5130" t="s">
        <v>30</v>
      </c>
      <c r="X5130" t="s">
        <v>31</v>
      </c>
      <c r="Y5130" t="s">
        <v>32</v>
      </c>
      <c r="Z5130" t="s">
        <v>39</v>
      </c>
      <c r="AA5130" t="str">
        <f>IFERROR(_xlfn.XLOOKUP($J5130,avoidable_ed_reference!$A$2:$A$13,avoidable_ed_reference!$C$2:$C$13),"Not Classified")</f>
        <v>Not Classified</v>
      </c>
      <c r="AB5130" t="str">
        <f>IFERROR(_xlfn.XLOOKUP($B5130,enrollment!$A$2:$A$801,enrollment!$I$2:$I$801),"")</f>
        <v>OH</v>
      </c>
      <c r="AC5130">
        <f>IFERROR(_xlfn.XLOOKUP($B5130,enrollment!$A$2:$A$801,enrollment!$L$2:$L$801),"")</f>
        <v>62</v>
      </c>
      <c r="AD5130" t="str" cm="1">
        <f t="array" ref="AD5130">_xlfn.IFS(AC5130="","Unknown",AC5130&lt;18,"0-17",AC5130&lt;35,"18-34",AC5130&lt;50,"35-49",AC5130&lt;65,"50-64",TRUE,"65+")</f>
        <v>50-64</v>
      </c>
      <c r="AE5130">
        <f>IFERROR(_xlfn.XLOOKUP($B5130,enrollment!$A$2:$A$801,enrollment!$O$2:$O$801),"")</f>
        <v>6789012345</v>
      </c>
      <c r="AF5130">
        <f>IFERROR(_xlfn.XLOOKUP($AE5130,providers!$B$2:$B$11,providers!$Q$2:$Q$11),"")</f>
        <v>4.0999999999999996</v>
      </c>
      <c r="AG5130" s="1">
        <f t="shared" si="80"/>
        <v>45474</v>
      </c>
    </row>
    <row r="5131" spans="1:33" x14ac:dyDescent="0.25">
      <c r="A5131" t="s">
        <v>5898</v>
      </c>
      <c r="B5131" t="s">
        <v>5897</v>
      </c>
      <c r="C5131">
        <v>8901234567</v>
      </c>
      <c r="D5131">
        <v>8901234567</v>
      </c>
      <c r="E5131" s="1">
        <v>45522</v>
      </c>
      <c r="F5131" s="1">
        <v>45522</v>
      </c>
      <c r="G5131" s="1">
        <v>45541</v>
      </c>
      <c r="H5131" t="s">
        <v>28</v>
      </c>
      <c r="I5131">
        <v>23</v>
      </c>
      <c r="J5131" t="s">
        <v>129</v>
      </c>
      <c r="K5131">
        <v>99284</v>
      </c>
      <c r="O5131">
        <v>1</v>
      </c>
      <c r="P5131">
        <v>2442.7399999999998</v>
      </c>
      <c r="Q5131">
        <v>1357.08</v>
      </c>
      <c r="R5131">
        <v>1085.6600000000001</v>
      </c>
      <c r="S5131">
        <v>271.42</v>
      </c>
      <c r="T5131" t="s">
        <v>30</v>
      </c>
      <c r="X5131" t="s">
        <v>31</v>
      </c>
      <c r="Y5131" t="s">
        <v>32</v>
      </c>
      <c r="Z5131" t="s">
        <v>45</v>
      </c>
      <c r="AA5131" t="str">
        <f>IFERROR(_xlfn.XLOOKUP($J5131,avoidable_ed_reference!$A$2:$A$13,avoidable_ed_reference!$C$2:$C$13),"Not Classified")</f>
        <v>Potentially Avoidable</v>
      </c>
      <c r="AB5131" t="str">
        <f>IFERROR(_xlfn.XLOOKUP($B5131,enrollment!$A$2:$A$801,enrollment!$I$2:$I$801),"")</f>
        <v>OH</v>
      </c>
      <c r="AC5131">
        <f>IFERROR(_xlfn.XLOOKUP($B5131,enrollment!$A$2:$A$801,enrollment!$L$2:$L$801),"")</f>
        <v>62</v>
      </c>
      <c r="AD5131" t="str" cm="1">
        <f t="array" ref="AD5131">_xlfn.IFS(AC5131="","Unknown",AC5131&lt;18,"0-17",AC5131&lt;35,"18-34",AC5131&lt;50,"35-49",AC5131&lt;65,"50-64",TRUE,"65+")</f>
        <v>50-64</v>
      </c>
      <c r="AE5131">
        <f>IFERROR(_xlfn.XLOOKUP($B5131,enrollment!$A$2:$A$801,enrollment!$O$2:$O$801),"")</f>
        <v>6789012345</v>
      </c>
      <c r="AF5131">
        <f>IFERROR(_xlfn.XLOOKUP($AE5131,providers!$B$2:$B$11,providers!$Q$2:$Q$11),"")</f>
        <v>4.0999999999999996</v>
      </c>
      <c r="AG5131" s="1">
        <f t="shared" si="80"/>
        <v>45505</v>
      </c>
    </row>
    <row r="5132" spans="1:33" x14ac:dyDescent="0.25">
      <c r="A5132" t="s">
        <v>5899</v>
      </c>
      <c r="B5132" t="s">
        <v>5897</v>
      </c>
      <c r="C5132">
        <v>7890123456</v>
      </c>
      <c r="D5132">
        <v>7890123456</v>
      </c>
      <c r="E5132" s="1">
        <v>45595</v>
      </c>
      <c r="F5132" s="1">
        <v>45595</v>
      </c>
      <c r="G5132" s="1">
        <v>45620</v>
      </c>
      <c r="H5132" t="s">
        <v>28</v>
      </c>
      <c r="I5132">
        <v>22</v>
      </c>
      <c r="J5132" t="s">
        <v>29</v>
      </c>
      <c r="K5132">
        <v>90837</v>
      </c>
      <c r="O5132">
        <v>1</v>
      </c>
      <c r="P5132">
        <v>269.64</v>
      </c>
      <c r="Q5132">
        <v>199.73</v>
      </c>
      <c r="R5132">
        <v>159.78</v>
      </c>
      <c r="S5132">
        <v>39.950000000000003</v>
      </c>
      <c r="T5132" t="s">
        <v>30</v>
      </c>
      <c r="X5132" t="s">
        <v>31</v>
      </c>
      <c r="Y5132" t="s">
        <v>32</v>
      </c>
      <c r="Z5132" t="s">
        <v>33</v>
      </c>
      <c r="AA5132" t="str">
        <f>IFERROR(_xlfn.XLOOKUP($J5132,avoidable_ed_reference!$A$2:$A$13,avoidable_ed_reference!$C$2:$C$13),"Not Classified")</f>
        <v>Potentially Avoidable</v>
      </c>
      <c r="AB5132" t="str">
        <f>IFERROR(_xlfn.XLOOKUP($B5132,enrollment!$A$2:$A$801,enrollment!$I$2:$I$801),"")</f>
        <v>OH</v>
      </c>
      <c r="AC5132">
        <f>IFERROR(_xlfn.XLOOKUP($B5132,enrollment!$A$2:$A$801,enrollment!$L$2:$L$801),"")</f>
        <v>62</v>
      </c>
      <c r="AD5132" t="str" cm="1">
        <f t="array" ref="AD5132">_xlfn.IFS(AC5132="","Unknown",AC5132&lt;18,"0-17",AC5132&lt;35,"18-34",AC5132&lt;50,"35-49",AC5132&lt;65,"50-64",TRUE,"65+")</f>
        <v>50-64</v>
      </c>
      <c r="AE5132">
        <f>IFERROR(_xlfn.XLOOKUP($B5132,enrollment!$A$2:$A$801,enrollment!$O$2:$O$801),"")</f>
        <v>6789012345</v>
      </c>
      <c r="AF5132">
        <f>IFERROR(_xlfn.XLOOKUP($AE5132,providers!$B$2:$B$11,providers!$Q$2:$Q$11),"")</f>
        <v>4.0999999999999996</v>
      </c>
      <c r="AG5132" s="1">
        <f t="shared" si="80"/>
        <v>45566</v>
      </c>
    </row>
    <row r="5133" spans="1:33" x14ac:dyDescent="0.25">
      <c r="A5133" t="s">
        <v>5900</v>
      </c>
      <c r="B5133" t="s">
        <v>5897</v>
      </c>
      <c r="C5133">
        <v>2233445566</v>
      </c>
      <c r="D5133">
        <v>2233445566</v>
      </c>
      <c r="E5133" s="1">
        <v>45505</v>
      </c>
      <c r="F5133" s="1">
        <v>45505</v>
      </c>
      <c r="G5133" s="1">
        <v>45525</v>
      </c>
      <c r="H5133" t="s">
        <v>59</v>
      </c>
      <c r="J5133" t="s">
        <v>99</v>
      </c>
      <c r="L5133" s="2" t="s">
        <v>151</v>
      </c>
      <c r="M5133" t="s">
        <v>152</v>
      </c>
      <c r="N5133" t="s">
        <v>153</v>
      </c>
      <c r="O5133">
        <v>1</v>
      </c>
      <c r="P5133">
        <v>960.46</v>
      </c>
      <c r="Q5133">
        <v>873.15</v>
      </c>
      <c r="R5133">
        <v>698.52</v>
      </c>
      <c r="S5133">
        <v>174.63</v>
      </c>
      <c r="T5133" t="s">
        <v>30</v>
      </c>
      <c r="X5133" t="s">
        <v>31</v>
      </c>
      <c r="Y5133" t="s">
        <v>32</v>
      </c>
      <c r="Z5133" t="s">
        <v>64</v>
      </c>
      <c r="AA5133" t="str">
        <f>IFERROR(_xlfn.XLOOKUP($J5133,avoidable_ed_reference!$A$2:$A$13,avoidable_ed_reference!$C$2:$C$13),"Not Classified")</f>
        <v>Not Classified</v>
      </c>
      <c r="AB5133" t="str">
        <f>IFERROR(_xlfn.XLOOKUP($B5133,enrollment!$A$2:$A$801,enrollment!$I$2:$I$801),"")</f>
        <v>OH</v>
      </c>
      <c r="AC5133">
        <f>IFERROR(_xlfn.XLOOKUP($B5133,enrollment!$A$2:$A$801,enrollment!$L$2:$L$801),"")</f>
        <v>62</v>
      </c>
      <c r="AD5133" t="str" cm="1">
        <f t="array" ref="AD5133">_xlfn.IFS(AC5133="","Unknown",AC5133&lt;18,"0-17",AC5133&lt;35,"18-34",AC5133&lt;50,"35-49",AC5133&lt;65,"50-64",TRUE,"65+")</f>
        <v>50-64</v>
      </c>
      <c r="AE5133">
        <f>IFERROR(_xlfn.XLOOKUP($B5133,enrollment!$A$2:$A$801,enrollment!$O$2:$O$801),"")</f>
        <v>6789012345</v>
      </c>
      <c r="AF5133">
        <f>IFERROR(_xlfn.XLOOKUP($AE5133,providers!$B$2:$B$11,providers!$Q$2:$Q$11),"")</f>
        <v>4.0999999999999996</v>
      </c>
      <c r="AG5133" s="1">
        <f t="shared" si="80"/>
        <v>45505</v>
      </c>
    </row>
    <row r="5134" spans="1:33" x14ac:dyDescent="0.25">
      <c r="A5134" t="s">
        <v>5901</v>
      </c>
      <c r="B5134" t="s">
        <v>5897</v>
      </c>
      <c r="C5134">
        <v>6789012345</v>
      </c>
      <c r="D5134">
        <v>6789012345</v>
      </c>
      <c r="E5134" s="1">
        <v>45378</v>
      </c>
      <c r="F5134" s="1">
        <v>45378</v>
      </c>
      <c r="G5134" s="1">
        <v>45397</v>
      </c>
      <c r="H5134" t="s">
        <v>28</v>
      </c>
      <c r="I5134">
        <v>11</v>
      </c>
      <c r="J5134" t="s">
        <v>47</v>
      </c>
      <c r="K5134">
        <v>99213</v>
      </c>
      <c r="O5134">
        <v>1</v>
      </c>
      <c r="P5134">
        <v>178.31</v>
      </c>
      <c r="Q5134">
        <v>132.08000000000001</v>
      </c>
      <c r="R5134">
        <v>105.66</v>
      </c>
      <c r="S5134">
        <v>26.42</v>
      </c>
      <c r="T5134" t="s">
        <v>30</v>
      </c>
      <c r="X5134" t="s">
        <v>31</v>
      </c>
      <c r="Y5134" t="s">
        <v>32</v>
      </c>
      <c r="Z5134" t="s">
        <v>39</v>
      </c>
      <c r="AA5134" t="str">
        <f>IFERROR(_xlfn.XLOOKUP($J5134,avoidable_ed_reference!$A$2:$A$13,avoidable_ed_reference!$C$2:$C$13),"Not Classified")</f>
        <v>Not Classified</v>
      </c>
      <c r="AB5134" t="str">
        <f>IFERROR(_xlfn.XLOOKUP($B5134,enrollment!$A$2:$A$801,enrollment!$I$2:$I$801),"")</f>
        <v>OH</v>
      </c>
      <c r="AC5134">
        <f>IFERROR(_xlfn.XLOOKUP($B5134,enrollment!$A$2:$A$801,enrollment!$L$2:$L$801),"")</f>
        <v>62</v>
      </c>
      <c r="AD5134" t="str" cm="1">
        <f t="array" ref="AD5134">_xlfn.IFS(AC5134="","Unknown",AC5134&lt;18,"0-17",AC5134&lt;35,"18-34",AC5134&lt;50,"35-49",AC5134&lt;65,"50-64",TRUE,"65+")</f>
        <v>50-64</v>
      </c>
      <c r="AE5134">
        <f>IFERROR(_xlfn.XLOOKUP($B5134,enrollment!$A$2:$A$801,enrollment!$O$2:$O$801),"")</f>
        <v>6789012345</v>
      </c>
      <c r="AF5134">
        <f>IFERROR(_xlfn.XLOOKUP($AE5134,providers!$B$2:$B$11,providers!$Q$2:$Q$11),"")</f>
        <v>4.0999999999999996</v>
      </c>
      <c r="AG5134" s="1">
        <f t="shared" si="80"/>
        <v>45352</v>
      </c>
    </row>
    <row r="5135" spans="1:33" x14ac:dyDescent="0.25">
      <c r="A5135" t="s">
        <v>5902</v>
      </c>
      <c r="B5135" t="s">
        <v>5897</v>
      </c>
      <c r="C5135">
        <v>9012345678</v>
      </c>
      <c r="D5135">
        <v>9012345678</v>
      </c>
      <c r="E5135" s="1">
        <v>45353</v>
      </c>
      <c r="F5135" s="1">
        <v>45353</v>
      </c>
      <c r="G5135" s="1">
        <v>45377</v>
      </c>
      <c r="H5135" t="s">
        <v>67</v>
      </c>
      <c r="I5135">
        <v>21</v>
      </c>
      <c r="J5135" t="s">
        <v>99</v>
      </c>
      <c r="K5135">
        <v>99223</v>
      </c>
      <c r="O5135">
        <v>1</v>
      </c>
      <c r="P5135">
        <v>32589.49</v>
      </c>
      <c r="Q5135">
        <v>21025.48</v>
      </c>
      <c r="R5135">
        <v>16820.38</v>
      </c>
      <c r="S5135">
        <v>4205.1000000000004</v>
      </c>
      <c r="T5135" t="s">
        <v>30</v>
      </c>
      <c r="V5135">
        <v>1</v>
      </c>
      <c r="W5135" s="2" t="s">
        <v>68</v>
      </c>
      <c r="X5135" t="s">
        <v>31</v>
      </c>
      <c r="Y5135" t="s">
        <v>32</v>
      </c>
      <c r="Z5135" t="s">
        <v>69</v>
      </c>
      <c r="AA5135" t="str">
        <f>IFERROR(_xlfn.XLOOKUP($J5135,avoidable_ed_reference!$A$2:$A$13,avoidable_ed_reference!$C$2:$C$13),"Not Classified")</f>
        <v>Not Classified</v>
      </c>
      <c r="AB5135" t="str">
        <f>IFERROR(_xlfn.XLOOKUP($B5135,enrollment!$A$2:$A$801,enrollment!$I$2:$I$801),"")</f>
        <v>OH</v>
      </c>
      <c r="AC5135">
        <f>IFERROR(_xlfn.XLOOKUP($B5135,enrollment!$A$2:$A$801,enrollment!$L$2:$L$801),"")</f>
        <v>62</v>
      </c>
      <c r="AD5135" t="str" cm="1">
        <f t="array" ref="AD5135">_xlfn.IFS(AC5135="","Unknown",AC5135&lt;18,"0-17",AC5135&lt;35,"18-34",AC5135&lt;50,"35-49",AC5135&lt;65,"50-64",TRUE,"65+")</f>
        <v>50-64</v>
      </c>
      <c r="AE5135">
        <f>IFERROR(_xlfn.XLOOKUP($B5135,enrollment!$A$2:$A$801,enrollment!$O$2:$O$801),"")</f>
        <v>6789012345</v>
      </c>
      <c r="AF5135">
        <f>IFERROR(_xlfn.XLOOKUP($AE5135,providers!$B$2:$B$11,providers!$Q$2:$Q$11),"")</f>
        <v>4.0999999999999996</v>
      </c>
      <c r="AG5135" s="1">
        <f t="shared" si="80"/>
        <v>45352</v>
      </c>
    </row>
    <row r="5136" spans="1:33" x14ac:dyDescent="0.25">
      <c r="A5136" t="s">
        <v>5903</v>
      </c>
      <c r="B5136" t="s">
        <v>5897</v>
      </c>
      <c r="C5136">
        <v>8901234567</v>
      </c>
      <c r="D5136">
        <v>8901234567</v>
      </c>
      <c r="E5136" s="1">
        <v>45601</v>
      </c>
      <c r="F5136" s="1">
        <v>45601</v>
      </c>
      <c r="G5136" s="1">
        <v>45623</v>
      </c>
      <c r="H5136" t="s">
        <v>59</v>
      </c>
      <c r="J5136" t="s">
        <v>47</v>
      </c>
      <c r="L5136" s="2" t="s">
        <v>61</v>
      </c>
      <c r="M5136" t="s">
        <v>62</v>
      </c>
      <c r="N5136" t="s">
        <v>63</v>
      </c>
      <c r="O5136">
        <v>1</v>
      </c>
      <c r="P5136">
        <v>1144.97</v>
      </c>
      <c r="Q5136">
        <v>1040.8800000000001</v>
      </c>
      <c r="R5136">
        <v>832.7</v>
      </c>
      <c r="S5136">
        <v>208.18</v>
      </c>
      <c r="T5136" t="s">
        <v>30</v>
      </c>
      <c r="X5136" t="s">
        <v>31</v>
      </c>
      <c r="Y5136" t="s">
        <v>32</v>
      </c>
      <c r="Z5136" t="s">
        <v>64</v>
      </c>
      <c r="AA5136" t="str">
        <f>IFERROR(_xlfn.XLOOKUP($J5136,avoidable_ed_reference!$A$2:$A$13,avoidable_ed_reference!$C$2:$C$13),"Not Classified")</f>
        <v>Not Classified</v>
      </c>
      <c r="AB5136" t="str">
        <f>IFERROR(_xlfn.XLOOKUP($B5136,enrollment!$A$2:$A$801,enrollment!$I$2:$I$801),"")</f>
        <v>OH</v>
      </c>
      <c r="AC5136">
        <f>IFERROR(_xlfn.XLOOKUP($B5136,enrollment!$A$2:$A$801,enrollment!$L$2:$L$801),"")</f>
        <v>62</v>
      </c>
      <c r="AD5136" t="str" cm="1">
        <f t="array" ref="AD5136">_xlfn.IFS(AC5136="","Unknown",AC5136&lt;18,"0-17",AC5136&lt;35,"18-34",AC5136&lt;50,"35-49",AC5136&lt;65,"50-64",TRUE,"65+")</f>
        <v>50-64</v>
      </c>
      <c r="AE5136">
        <f>IFERROR(_xlfn.XLOOKUP($B5136,enrollment!$A$2:$A$801,enrollment!$O$2:$O$801),"")</f>
        <v>6789012345</v>
      </c>
      <c r="AF5136">
        <f>IFERROR(_xlfn.XLOOKUP($AE5136,providers!$B$2:$B$11,providers!$Q$2:$Q$11),"")</f>
        <v>4.0999999999999996</v>
      </c>
      <c r="AG5136" s="1">
        <f t="shared" si="80"/>
        <v>45597</v>
      </c>
    </row>
    <row r="5137" spans="1:33" x14ac:dyDescent="0.25">
      <c r="A5137" t="s">
        <v>5904</v>
      </c>
      <c r="B5137" t="s">
        <v>5897</v>
      </c>
      <c r="C5137">
        <v>6789012345</v>
      </c>
      <c r="D5137">
        <v>6789012345</v>
      </c>
      <c r="E5137" s="1">
        <v>45612</v>
      </c>
      <c r="F5137" s="1">
        <v>45612</v>
      </c>
      <c r="G5137" s="1">
        <v>45641</v>
      </c>
      <c r="H5137" t="s">
        <v>28</v>
      </c>
      <c r="I5137">
        <v>11</v>
      </c>
      <c r="J5137" t="s">
        <v>38</v>
      </c>
      <c r="K5137">
        <v>99213</v>
      </c>
      <c r="O5137">
        <v>1</v>
      </c>
      <c r="P5137">
        <v>195.78</v>
      </c>
      <c r="Q5137">
        <v>145.02000000000001</v>
      </c>
      <c r="R5137">
        <v>116.02</v>
      </c>
      <c r="S5137">
        <v>29</v>
      </c>
      <c r="T5137" t="s">
        <v>30</v>
      </c>
      <c r="X5137" t="s">
        <v>31</v>
      </c>
      <c r="Y5137" t="s">
        <v>32</v>
      </c>
      <c r="Z5137" t="s">
        <v>39</v>
      </c>
      <c r="AA5137" t="str">
        <f>IFERROR(_xlfn.XLOOKUP($J5137,avoidable_ed_reference!$A$2:$A$13,avoidable_ed_reference!$C$2:$C$13),"Not Classified")</f>
        <v>Not Classified</v>
      </c>
      <c r="AB5137" t="str">
        <f>IFERROR(_xlfn.XLOOKUP($B5137,enrollment!$A$2:$A$801,enrollment!$I$2:$I$801),"")</f>
        <v>OH</v>
      </c>
      <c r="AC5137">
        <f>IFERROR(_xlfn.XLOOKUP($B5137,enrollment!$A$2:$A$801,enrollment!$L$2:$L$801),"")</f>
        <v>62</v>
      </c>
      <c r="AD5137" t="str" cm="1">
        <f t="array" ref="AD5137">_xlfn.IFS(AC5137="","Unknown",AC5137&lt;18,"0-17",AC5137&lt;35,"18-34",AC5137&lt;50,"35-49",AC5137&lt;65,"50-64",TRUE,"65+")</f>
        <v>50-64</v>
      </c>
      <c r="AE5137">
        <f>IFERROR(_xlfn.XLOOKUP($B5137,enrollment!$A$2:$A$801,enrollment!$O$2:$O$801),"")</f>
        <v>6789012345</v>
      </c>
      <c r="AF5137">
        <f>IFERROR(_xlfn.XLOOKUP($AE5137,providers!$B$2:$B$11,providers!$Q$2:$Q$11),"")</f>
        <v>4.0999999999999996</v>
      </c>
      <c r="AG5137" s="1">
        <f t="shared" si="80"/>
        <v>45597</v>
      </c>
    </row>
    <row r="5138" spans="1:33" x14ac:dyDescent="0.25">
      <c r="A5138" t="s">
        <v>5905</v>
      </c>
      <c r="B5138" t="s">
        <v>5897</v>
      </c>
      <c r="C5138">
        <v>6789012345</v>
      </c>
      <c r="D5138">
        <v>6789012345</v>
      </c>
      <c r="E5138" s="1">
        <v>45641</v>
      </c>
      <c r="F5138" s="1">
        <v>45641</v>
      </c>
      <c r="G5138" s="1">
        <v>45664</v>
      </c>
      <c r="H5138" t="s">
        <v>28</v>
      </c>
      <c r="I5138">
        <v>23</v>
      </c>
      <c r="J5138" t="s">
        <v>35</v>
      </c>
      <c r="K5138">
        <v>99284</v>
      </c>
      <c r="O5138">
        <v>1</v>
      </c>
      <c r="P5138">
        <v>2308.63</v>
      </c>
      <c r="Q5138">
        <v>1282.57</v>
      </c>
      <c r="R5138">
        <v>1026.06</v>
      </c>
      <c r="S5138">
        <v>256.51</v>
      </c>
      <c r="T5138" t="s">
        <v>30</v>
      </c>
      <c r="X5138" t="s">
        <v>31</v>
      </c>
      <c r="Y5138" t="s">
        <v>32</v>
      </c>
      <c r="Z5138" t="s">
        <v>45</v>
      </c>
      <c r="AA5138" t="str">
        <f>IFERROR(_xlfn.XLOOKUP($J5138,avoidable_ed_reference!$A$2:$A$13,avoidable_ed_reference!$C$2:$C$13),"Not Classified")</f>
        <v>Avoidable</v>
      </c>
      <c r="AB5138" t="str">
        <f>IFERROR(_xlfn.XLOOKUP($B5138,enrollment!$A$2:$A$801,enrollment!$I$2:$I$801),"")</f>
        <v>OH</v>
      </c>
      <c r="AC5138">
        <f>IFERROR(_xlfn.XLOOKUP($B5138,enrollment!$A$2:$A$801,enrollment!$L$2:$L$801),"")</f>
        <v>62</v>
      </c>
      <c r="AD5138" t="str" cm="1">
        <f t="array" ref="AD5138">_xlfn.IFS(AC5138="","Unknown",AC5138&lt;18,"0-17",AC5138&lt;35,"18-34",AC5138&lt;50,"35-49",AC5138&lt;65,"50-64",TRUE,"65+")</f>
        <v>50-64</v>
      </c>
      <c r="AE5138">
        <f>IFERROR(_xlfn.XLOOKUP($B5138,enrollment!$A$2:$A$801,enrollment!$O$2:$O$801),"")</f>
        <v>6789012345</v>
      </c>
      <c r="AF5138">
        <f>IFERROR(_xlfn.XLOOKUP($AE5138,providers!$B$2:$B$11,providers!$Q$2:$Q$11),"")</f>
        <v>4.0999999999999996</v>
      </c>
      <c r="AG5138" s="1">
        <f t="shared" si="80"/>
        <v>45627</v>
      </c>
    </row>
    <row r="5139" spans="1:33" x14ac:dyDescent="0.25">
      <c r="A5139" t="s">
        <v>5906</v>
      </c>
      <c r="B5139" t="s">
        <v>5897</v>
      </c>
      <c r="C5139">
        <v>3456789012</v>
      </c>
      <c r="D5139">
        <v>3456789012</v>
      </c>
      <c r="E5139" s="1">
        <v>45357</v>
      </c>
      <c r="F5139" s="1">
        <v>45357</v>
      </c>
      <c r="G5139" s="1">
        <v>45379</v>
      </c>
      <c r="H5139" t="s">
        <v>59</v>
      </c>
      <c r="J5139" t="s">
        <v>60</v>
      </c>
      <c r="L5139" s="2" t="s">
        <v>61</v>
      </c>
      <c r="M5139" t="s">
        <v>62</v>
      </c>
      <c r="N5139" t="s">
        <v>63</v>
      </c>
      <c r="O5139">
        <v>1</v>
      </c>
      <c r="P5139">
        <v>1253.8499999999999</v>
      </c>
      <c r="Q5139">
        <v>1139.8599999999999</v>
      </c>
      <c r="R5139">
        <v>911.89</v>
      </c>
      <c r="S5139">
        <v>227.97</v>
      </c>
      <c r="T5139" t="s">
        <v>30</v>
      </c>
      <c r="X5139" t="s">
        <v>31</v>
      </c>
      <c r="Y5139" t="s">
        <v>32</v>
      </c>
      <c r="Z5139" t="s">
        <v>64</v>
      </c>
      <c r="AA5139" t="str">
        <f>IFERROR(_xlfn.XLOOKUP($J5139,avoidable_ed_reference!$A$2:$A$13,avoidable_ed_reference!$C$2:$C$13),"Not Classified")</f>
        <v>Not Classified</v>
      </c>
      <c r="AB5139" t="str">
        <f>IFERROR(_xlfn.XLOOKUP($B5139,enrollment!$A$2:$A$801,enrollment!$I$2:$I$801),"")</f>
        <v>OH</v>
      </c>
      <c r="AC5139">
        <f>IFERROR(_xlfn.XLOOKUP($B5139,enrollment!$A$2:$A$801,enrollment!$L$2:$L$801),"")</f>
        <v>62</v>
      </c>
      <c r="AD5139" t="str" cm="1">
        <f t="array" ref="AD5139">_xlfn.IFS(AC5139="","Unknown",AC5139&lt;18,"0-17",AC5139&lt;35,"18-34",AC5139&lt;50,"35-49",AC5139&lt;65,"50-64",TRUE,"65+")</f>
        <v>50-64</v>
      </c>
      <c r="AE5139">
        <f>IFERROR(_xlfn.XLOOKUP($B5139,enrollment!$A$2:$A$801,enrollment!$O$2:$O$801),"")</f>
        <v>6789012345</v>
      </c>
      <c r="AF5139">
        <f>IFERROR(_xlfn.XLOOKUP($AE5139,providers!$B$2:$B$11,providers!$Q$2:$Q$11),"")</f>
        <v>4.0999999999999996</v>
      </c>
      <c r="AG5139" s="1">
        <f t="shared" si="80"/>
        <v>45352</v>
      </c>
    </row>
    <row r="5140" spans="1:33" x14ac:dyDescent="0.25">
      <c r="A5140" t="s">
        <v>5907</v>
      </c>
      <c r="B5140" t="s">
        <v>5908</v>
      </c>
      <c r="C5140">
        <v>8901234567</v>
      </c>
      <c r="D5140">
        <v>8901234567</v>
      </c>
      <c r="E5140" s="1">
        <v>45448</v>
      </c>
      <c r="F5140" s="1">
        <v>45448</v>
      </c>
      <c r="G5140" s="1">
        <v>45466</v>
      </c>
      <c r="H5140" t="s">
        <v>28</v>
      </c>
      <c r="I5140">
        <v>11</v>
      </c>
      <c r="J5140" t="s">
        <v>35</v>
      </c>
      <c r="K5140">
        <v>99213</v>
      </c>
      <c r="O5140">
        <v>1</v>
      </c>
      <c r="P5140">
        <v>217.59</v>
      </c>
      <c r="Q5140">
        <v>161.18</v>
      </c>
      <c r="R5140">
        <v>128.94</v>
      </c>
      <c r="S5140">
        <v>32.24</v>
      </c>
      <c r="T5140" t="s">
        <v>30</v>
      </c>
      <c r="X5140" t="s">
        <v>233</v>
      </c>
      <c r="Y5140" t="s">
        <v>32</v>
      </c>
      <c r="Z5140" t="s">
        <v>39</v>
      </c>
      <c r="AA5140" t="str">
        <f>IFERROR(_xlfn.XLOOKUP($J5140,avoidable_ed_reference!$A$2:$A$13,avoidable_ed_reference!$C$2:$C$13),"Not Classified")</f>
        <v>Avoidable</v>
      </c>
      <c r="AB5140" t="str">
        <f>IFERROR(_xlfn.XLOOKUP($B5140,enrollment!$A$2:$A$801,enrollment!$I$2:$I$801),"")</f>
        <v>GA</v>
      </c>
      <c r="AC5140">
        <f>IFERROR(_xlfn.XLOOKUP($B5140,enrollment!$A$2:$A$801,enrollment!$L$2:$L$801),"")</f>
        <v>66</v>
      </c>
      <c r="AD5140" t="str" cm="1">
        <f t="array" ref="AD5140">_xlfn.IFS(AC5140="","Unknown",AC5140&lt;18,"0-17",AC5140&lt;35,"18-34",AC5140&lt;50,"35-49",AC5140&lt;65,"50-64",TRUE,"65+")</f>
        <v>65+</v>
      </c>
      <c r="AE5140">
        <f>IFERROR(_xlfn.XLOOKUP($B5140,enrollment!$A$2:$A$801,enrollment!$O$2:$O$801),"")</f>
        <v>8901234567</v>
      </c>
      <c r="AF5140">
        <f>IFERROR(_xlfn.XLOOKUP($AE5140,providers!$B$2:$B$11,providers!$Q$2:$Q$11),"")</f>
        <v>3.7</v>
      </c>
      <c r="AG5140" s="1">
        <f t="shared" si="80"/>
        <v>45444</v>
      </c>
    </row>
    <row r="5141" spans="1:33" x14ac:dyDescent="0.25">
      <c r="A5141" t="s">
        <v>5909</v>
      </c>
      <c r="B5141" t="s">
        <v>5908</v>
      </c>
      <c r="C5141">
        <v>9012345678</v>
      </c>
      <c r="D5141">
        <v>9012345678</v>
      </c>
      <c r="E5141" s="1">
        <v>45533</v>
      </c>
      <c r="F5141" s="1">
        <v>45533</v>
      </c>
      <c r="G5141" s="1">
        <v>45558</v>
      </c>
      <c r="H5141" t="s">
        <v>67</v>
      </c>
      <c r="I5141">
        <v>21</v>
      </c>
      <c r="J5141" t="s">
        <v>42</v>
      </c>
      <c r="K5141">
        <v>99223</v>
      </c>
      <c r="O5141">
        <v>1</v>
      </c>
      <c r="P5141">
        <v>18117.55</v>
      </c>
      <c r="Q5141">
        <v>11688.74</v>
      </c>
      <c r="R5141">
        <v>9350.99</v>
      </c>
      <c r="S5141">
        <v>2337.75</v>
      </c>
      <c r="T5141" t="s">
        <v>30</v>
      </c>
      <c r="V5141">
        <v>1</v>
      </c>
      <c r="W5141" s="2" t="s">
        <v>68</v>
      </c>
      <c r="X5141" t="s">
        <v>233</v>
      </c>
      <c r="Y5141" t="s">
        <v>32</v>
      </c>
      <c r="Z5141" t="s">
        <v>69</v>
      </c>
      <c r="AA5141" t="str">
        <f>IFERROR(_xlfn.XLOOKUP($J5141,avoidable_ed_reference!$A$2:$A$13,avoidable_ed_reference!$C$2:$C$13),"Not Classified")</f>
        <v>Non-Avoidable</v>
      </c>
      <c r="AB5141" t="str">
        <f>IFERROR(_xlfn.XLOOKUP($B5141,enrollment!$A$2:$A$801,enrollment!$I$2:$I$801),"")</f>
        <v>GA</v>
      </c>
      <c r="AC5141">
        <f>IFERROR(_xlfn.XLOOKUP($B5141,enrollment!$A$2:$A$801,enrollment!$L$2:$L$801),"")</f>
        <v>66</v>
      </c>
      <c r="AD5141" t="str" cm="1">
        <f t="array" ref="AD5141">_xlfn.IFS(AC5141="","Unknown",AC5141&lt;18,"0-17",AC5141&lt;35,"18-34",AC5141&lt;50,"35-49",AC5141&lt;65,"50-64",TRUE,"65+")</f>
        <v>65+</v>
      </c>
      <c r="AE5141">
        <f>IFERROR(_xlfn.XLOOKUP($B5141,enrollment!$A$2:$A$801,enrollment!$O$2:$O$801),"")</f>
        <v>8901234567</v>
      </c>
      <c r="AF5141">
        <f>IFERROR(_xlfn.XLOOKUP($AE5141,providers!$B$2:$B$11,providers!$Q$2:$Q$11),"")</f>
        <v>3.7</v>
      </c>
      <c r="AG5141" s="1">
        <f t="shared" si="80"/>
        <v>45505</v>
      </c>
    </row>
    <row r="5142" spans="1:33" x14ac:dyDescent="0.25">
      <c r="A5142" t="s">
        <v>5910</v>
      </c>
      <c r="B5142" t="s">
        <v>5908</v>
      </c>
      <c r="C5142">
        <v>8901234567</v>
      </c>
      <c r="D5142">
        <v>8901234567</v>
      </c>
      <c r="E5142" s="1">
        <v>45636</v>
      </c>
      <c r="F5142" s="1">
        <v>45636</v>
      </c>
      <c r="G5142" s="1">
        <v>45661</v>
      </c>
      <c r="H5142" t="s">
        <v>28</v>
      </c>
      <c r="I5142">
        <v>11</v>
      </c>
      <c r="J5142" t="s">
        <v>47</v>
      </c>
      <c r="K5142">
        <v>99213</v>
      </c>
      <c r="O5142">
        <v>1</v>
      </c>
      <c r="P5142">
        <v>216.04</v>
      </c>
      <c r="Q5142">
        <v>160.03</v>
      </c>
      <c r="R5142">
        <v>128.02000000000001</v>
      </c>
      <c r="S5142">
        <v>32.01</v>
      </c>
      <c r="T5142" t="s">
        <v>30</v>
      </c>
      <c r="X5142" t="s">
        <v>233</v>
      </c>
      <c r="Y5142" t="s">
        <v>32</v>
      </c>
      <c r="Z5142" t="s">
        <v>39</v>
      </c>
      <c r="AA5142" t="str">
        <f>IFERROR(_xlfn.XLOOKUP($J5142,avoidable_ed_reference!$A$2:$A$13,avoidable_ed_reference!$C$2:$C$13),"Not Classified")</f>
        <v>Not Classified</v>
      </c>
      <c r="AB5142" t="str">
        <f>IFERROR(_xlfn.XLOOKUP($B5142,enrollment!$A$2:$A$801,enrollment!$I$2:$I$801),"")</f>
        <v>GA</v>
      </c>
      <c r="AC5142">
        <f>IFERROR(_xlfn.XLOOKUP($B5142,enrollment!$A$2:$A$801,enrollment!$L$2:$L$801),"")</f>
        <v>66</v>
      </c>
      <c r="AD5142" t="str" cm="1">
        <f t="array" ref="AD5142">_xlfn.IFS(AC5142="","Unknown",AC5142&lt;18,"0-17",AC5142&lt;35,"18-34",AC5142&lt;50,"35-49",AC5142&lt;65,"50-64",TRUE,"65+")</f>
        <v>65+</v>
      </c>
      <c r="AE5142">
        <f>IFERROR(_xlfn.XLOOKUP($B5142,enrollment!$A$2:$A$801,enrollment!$O$2:$O$801),"")</f>
        <v>8901234567</v>
      </c>
      <c r="AF5142">
        <f>IFERROR(_xlfn.XLOOKUP($AE5142,providers!$B$2:$B$11,providers!$Q$2:$Q$11),"")</f>
        <v>3.7</v>
      </c>
      <c r="AG5142" s="1">
        <f t="shared" si="80"/>
        <v>45627</v>
      </c>
    </row>
    <row r="5143" spans="1:33" x14ac:dyDescent="0.25">
      <c r="A5143" t="s">
        <v>5911</v>
      </c>
      <c r="B5143" t="s">
        <v>5908</v>
      </c>
      <c r="C5143">
        <v>8901234567</v>
      </c>
      <c r="D5143">
        <v>8901234567</v>
      </c>
      <c r="E5143" s="1">
        <v>45300</v>
      </c>
      <c r="F5143" s="1">
        <v>45300</v>
      </c>
      <c r="G5143" s="1">
        <v>45324</v>
      </c>
      <c r="H5143" t="s">
        <v>28</v>
      </c>
      <c r="I5143">
        <v>11</v>
      </c>
      <c r="J5143" t="s">
        <v>35</v>
      </c>
      <c r="K5143">
        <v>99213</v>
      </c>
      <c r="O5143">
        <v>1</v>
      </c>
      <c r="P5143">
        <v>206.91</v>
      </c>
      <c r="Q5143">
        <v>153.27000000000001</v>
      </c>
      <c r="R5143">
        <v>122.62</v>
      </c>
      <c r="S5143">
        <v>30.65</v>
      </c>
      <c r="T5143" t="s">
        <v>30</v>
      </c>
      <c r="X5143" t="s">
        <v>233</v>
      </c>
      <c r="Y5143" t="s">
        <v>32</v>
      </c>
      <c r="Z5143" t="s">
        <v>39</v>
      </c>
      <c r="AA5143" t="str">
        <f>IFERROR(_xlfn.XLOOKUP($J5143,avoidable_ed_reference!$A$2:$A$13,avoidable_ed_reference!$C$2:$C$13),"Not Classified")</f>
        <v>Avoidable</v>
      </c>
      <c r="AB5143" t="str">
        <f>IFERROR(_xlfn.XLOOKUP($B5143,enrollment!$A$2:$A$801,enrollment!$I$2:$I$801),"")</f>
        <v>GA</v>
      </c>
      <c r="AC5143">
        <f>IFERROR(_xlfn.XLOOKUP($B5143,enrollment!$A$2:$A$801,enrollment!$L$2:$L$801),"")</f>
        <v>66</v>
      </c>
      <c r="AD5143" t="str" cm="1">
        <f t="array" ref="AD5143">_xlfn.IFS(AC5143="","Unknown",AC5143&lt;18,"0-17",AC5143&lt;35,"18-34",AC5143&lt;50,"35-49",AC5143&lt;65,"50-64",TRUE,"65+")</f>
        <v>65+</v>
      </c>
      <c r="AE5143">
        <f>IFERROR(_xlfn.XLOOKUP($B5143,enrollment!$A$2:$A$801,enrollment!$O$2:$O$801),"")</f>
        <v>8901234567</v>
      </c>
      <c r="AF5143">
        <f>IFERROR(_xlfn.XLOOKUP($AE5143,providers!$B$2:$B$11,providers!$Q$2:$Q$11),"")</f>
        <v>3.7</v>
      </c>
      <c r="AG5143" s="1">
        <f t="shared" si="80"/>
        <v>45292</v>
      </c>
    </row>
    <row r="5144" spans="1:33" x14ac:dyDescent="0.25">
      <c r="A5144" t="s">
        <v>5912</v>
      </c>
      <c r="B5144" t="s">
        <v>5908</v>
      </c>
      <c r="C5144">
        <v>8901234567</v>
      </c>
      <c r="D5144">
        <v>8901234567</v>
      </c>
      <c r="E5144" s="1">
        <v>45527</v>
      </c>
      <c r="F5144" s="1">
        <v>45527</v>
      </c>
      <c r="G5144" s="1">
        <v>45546</v>
      </c>
      <c r="H5144" t="s">
        <v>28</v>
      </c>
      <c r="I5144">
        <v>11</v>
      </c>
      <c r="J5144" t="s">
        <v>35</v>
      </c>
      <c r="K5144">
        <v>99213</v>
      </c>
      <c r="O5144">
        <v>1</v>
      </c>
      <c r="P5144">
        <v>177.5</v>
      </c>
      <c r="Q5144">
        <v>131.47999999999999</v>
      </c>
      <c r="R5144">
        <v>105.18</v>
      </c>
      <c r="S5144">
        <v>26.3</v>
      </c>
      <c r="T5144" t="s">
        <v>30</v>
      </c>
      <c r="X5144" t="s">
        <v>233</v>
      </c>
      <c r="Y5144" t="s">
        <v>32</v>
      </c>
      <c r="Z5144" t="s">
        <v>39</v>
      </c>
      <c r="AA5144" t="str">
        <f>IFERROR(_xlfn.XLOOKUP($J5144,avoidable_ed_reference!$A$2:$A$13,avoidable_ed_reference!$C$2:$C$13),"Not Classified")</f>
        <v>Avoidable</v>
      </c>
      <c r="AB5144" t="str">
        <f>IFERROR(_xlfn.XLOOKUP($B5144,enrollment!$A$2:$A$801,enrollment!$I$2:$I$801),"")</f>
        <v>GA</v>
      </c>
      <c r="AC5144">
        <f>IFERROR(_xlfn.XLOOKUP($B5144,enrollment!$A$2:$A$801,enrollment!$L$2:$L$801),"")</f>
        <v>66</v>
      </c>
      <c r="AD5144" t="str" cm="1">
        <f t="array" ref="AD5144">_xlfn.IFS(AC5144="","Unknown",AC5144&lt;18,"0-17",AC5144&lt;35,"18-34",AC5144&lt;50,"35-49",AC5144&lt;65,"50-64",TRUE,"65+")</f>
        <v>65+</v>
      </c>
      <c r="AE5144">
        <f>IFERROR(_xlfn.XLOOKUP($B5144,enrollment!$A$2:$A$801,enrollment!$O$2:$O$801),"")</f>
        <v>8901234567</v>
      </c>
      <c r="AF5144">
        <f>IFERROR(_xlfn.XLOOKUP($AE5144,providers!$B$2:$B$11,providers!$Q$2:$Q$11),"")</f>
        <v>3.7</v>
      </c>
      <c r="AG5144" s="1">
        <f t="shared" si="80"/>
        <v>45505</v>
      </c>
    </row>
    <row r="5145" spans="1:33" x14ac:dyDescent="0.25">
      <c r="A5145" t="s">
        <v>5913</v>
      </c>
      <c r="B5145" t="s">
        <v>5908</v>
      </c>
      <c r="C5145">
        <v>8901234567</v>
      </c>
      <c r="D5145">
        <v>8901234567</v>
      </c>
      <c r="E5145" s="1">
        <v>45444</v>
      </c>
      <c r="F5145" s="1">
        <v>45444</v>
      </c>
      <c r="G5145" s="1">
        <v>45477</v>
      </c>
      <c r="H5145" t="s">
        <v>28</v>
      </c>
      <c r="I5145">
        <v>11</v>
      </c>
      <c r="J5145" t="s">
        <v>35</v>
      </c>
      <c r="K5145">
        <v>99213</v>
      </c>
      <c r="O5145">
        <v>1</v>
      </c>
      <c r="P5145">
        <v>212.19</v>
      </c>
      <c r="Q5145">
        <v>157.18</v>
      </c>
      <c r="R5145">
        <v>125.74</v>
      </c>
      <c r="S5145">
        <v>31.44</v>
      </c>
      <c r="T5145" t="s">
        <v>30</v>
      </c>
      <c r="X5145" t="s">
        <v>233</v>
      </c>
      <c r="Y5145" t="s">
        <v>32</v>
      </c>
      <c r="Z5145" t="s">
        <v>39</v>
      </c>
      <c r="AA5145" t="str">
        <f>IFERROR(_xlfn.XLOOKUP($J5145,avoidable_ed_reference!$A$2:$A$13,avoidable_ed_reference!$C$2:$C$13),"Not Classified")</f>
        <v>Avoidable</v>
      </c>
      <c r="AB5145" t="str">
        <f>IFERROR(_xlfn.XLOOKUP($B5145,enrollment!$A$2:$A$801,enrollment!$I$2:$I$801),"")</f>
        <v>GA</v>
      </c>
      <c r="AC5145">
        <f>IFERROR(_xlfn.XLOOKUP($B5145,enrollment!$A$2:$A$801,enrollment!$L$2:$L$801),"")</f>
        <v>66</v>
      </c>
      <c r="AD5145" t="str" cm="1">
        <f t="array" ref="AD5145">_xlfn.IFS(AC5145="","Unknown",AC5145&lt;18,"0-17",AC5145&lt;35,"18-34",AC5145&lt;50,"35-49",AC5145&lt;65,"50-64",TRUE,"65+")</f>
        <v>65+</v>
      </c>
      <c r="AE5145">
        <f>IFERROR(_xlfn.XLOOKUP($B5145,enrollment!$A$2:$A$801,enrollment!$O$2:$O$801),"")</f>
        <v>8901234567</v>
      </c>
      <c r="AF5145">
        <f>IFERROR(_xlfn.XLOOKUP($AE5145,providers!$B$2:$B$11,providers!$Q$2:$Q$11),"")</f>
        <v>3.7</v>
      </c>
      <c r="AG5145" s="1">
        <f t="shared" si="80"/>
        <v>45444</v>
      </c>
    </row>
    <row r="5146" spans="1:33" x14ac:dyDescent="0.25">
      <c r="A5146" t="s">
        <v>5914</v>
      </c>
      <c r="B5146" t="s">
        <v>5908</v>
      </c>
      <c r="C5146">
        <v>2233445566</v>
      </c>
      <c r="D5146">
        <v>2233445566</v>
      </c>
      <c r="E5146" s="1">
        <v>45521</v>
      </c>
      <c r="F5146" s="1">
        <v>45521</v>
      </c>
      <c r="G5146" s="1">
        <v>45554</v>
      </c>
      <c r="H5146" t="s">
        <v>28</v>
      </c>
      <c r="I5146">
        <v>23</v>
      </c>
      <c r="J5146" t="s">
        <v>129</v>
      </c>
      <c r="K5146">
        <v>99284</v>
      </c>
      <c r="O5146">
        <v>1</v>
      </c>
      <c r="P5146">
        <v>2486.23</v>
      </c>
      <c r="Q5146">
        <v>1381.24</v>
      </c>
      <c r="R5146">
        <v>1104.99</v>
      </c>
      <c r="S5146">
        <v>276.25</v>
      </c>
      <c r="T5146" t="s">
        <v>30</v>
      </c>
      <c r="X5146" t="s">
        <v>233</v>
      </c>
      <c r="Y5146" t="s">
        <v>32</v>
      </c>
      <c r="Z5146" t="s">
        <v>45</v>
      </c>
      <c r="AA5146" t="str">
        <f>IFERROR(_xlfn.XLOOKUP($J5146,avoidable_ed_reference!$A$2:$A$13,avoidable_ed_reference!$C$2:$C$13),"Not Classified")</f>
        <v>Potentially Avoidable</v>
      </c>
      <c r="AB5146" t="str">
        <f>IFERROR(_xlfn.XLOOKUP($B5146,enrollment!$A$2:$A$801,enrollment!$I$2:$I$801),"")</f>
        <v>GA</v>
      </c>
      <c r="AC5146">
        <f>IFERROR(_xlfn.XLOOKUP($B5146,enrollment!$A$2:$A$801,enrollment!$L$2:$L$801),"")</f>
        <v>66</v>
      </c>
      <c r="AD5146" t="str" cm="1">
        <f t="array" ref="AD5146">_xlfn.IFS(AC5146="","Unknown",AC5146&lt;18,"0-17",AC5146&lt;35,"18-34",AC5146&lt;50,"35-49",AC5146&lt;65,"50-64",TRUE,"65+")</f>
        <v>65+</v>
      </c>
      <c r="AE5146">
        <f>IFERROR(_xlfn.XLOOKUP($B5146,enrollment!$A$2:$A$801,enrollment!$O$2:$O$801),"")</f>
        <v>8901234567</v>
      </c>
      <c r="AF5146">
        <f>IFERROR(_xlfn.XLOOKUP($AE5146,providers!$B$2:$B$11,providers!$Q$2:$Q$11),"")</f>
        <v>3.7</v>
      </c>
      <c r="AG5146" s="1">
        <f t="shared" si="80"/>
        <v>45505</v>
      </c>
    </row>
    <row r="5147" spans="1:33" x14ac:dyDescent="0.25">
      <c r="A5147" t="s">
        <v>5915</v>
      </c>
      <c r="B5147" t="s">
        <v>5916</v>
      </c>
      <c r="C5147">
        <v>3456789012</v>
      </c>
      <c r="D5147">
        <v>3456789012</v>
      </c>
      <c r="E5147" s="1">
        <v>45567</v>
      </c>
      <c r="F5147" s="1">
        <v>45567</v>
      </c>
      <c r="G5147" s="1">
        <v>45599</v>
      </c>
      <c r="H5147" t="s">
        <v>28</v>
      </c>
      <c r="I5147">
        <v>23</v>
      </c>
      <c r="J5147" t="s">
        <v>93</v>
      </c>
      <c r="K5147">
        <v>99284</v>
      </c>
      <c r="O5147">
        <v>1</v>
      </c>
      <c r="P5147">
        <v>2314.2199999999998</v>
      </c>
      <c r="Q5147">
        <v>1285.68</v>
      </c>
      <c r="R5147">
        <v>1028.54</v>
      </c>
      <c r="S5147">
        <v>257.14</v>
      </c>
      <c r="T5147" t="s">
        <v>30</v>
      </c>
      <c r="X5147" t="s">
        <v>233</v>
      </c>
      <c r="Y5147" t="s">
        <v>32</v>
      </c>
      <c r="Z5147" t="s">
        <v>45</v>
      </c>
      <c r="AA5147" t="str">
        <f>IFERROR(_xlfn.XLOOKUP($J5147,avoidable_ed_reference!$A$2:$A$13,avoidable_ed_reference!$C$2:$C$13),"Not Classified")</f>
        <v>Avoidable</v>
      </c>
      <c r="AB5147" t="str">
        <f>IFERROR(_xlfn.XLOOKUP($B5147,enrollment!$A$2:$A$801,enrollment!$I$2:$I$801),"")</f>
        <v>TN</v>
      </c>
      <c r="AC5147">
        <f>IFERROR(_xlfn.XLOOKUP($B5147,enrollment!$A$2:$A$801,enrollment!$L$2:$L$801),"")</f>
        <v>39</v>
      </c>
      <c r="AD5147" t="str" cm="1">
        <f t="array" ref="AD5147">_xlfn.IFS(AC5147="","Unknown",AC5147&lt;18,"0-17",AC5147&lt;35,"18-34",AC5147&lt;50,"35-49",AC5147&lt;65,"50-64",TRUE,"65+")</f>
        <v>35-49</v>
      </c>
      <c r="AE5147">
        <f>IFERROR(_xlfn.XLOOKUP($B5147,enrollment!$A$2:$A$801,enrollment!$O$2:$O$801),"")</f>
        <v>2233445566</v>
      </c>
      <c r="AF5147">
        <f>IFERROR(_xlfn.XLOOKUP($AE5147,providers!$B$2:$B$11,providers!$Q$2:$Q$11),"")</f>
        <v>3.5</v>
      </c>
      <c r="AG5147" s="1">
        <f t="shared" si="80"/>
        <v>45566</v>
      </c>
    </row>
    <row r="5148" spans="1:33" x14ac:dyDescent="0.25">
      <c r="A5148" t="s">
        <v>5917</v>
      </c>
      <c r="B5148" t="s">
        <v>5916</v>
      </c>
      <c r="C5148">
        <v>2345678901</v>
      </c>
      <c r="D5148">
        <v>2345678901</v>
      </c>
      <c r="E5148" s="1">
        <v>45398</v>
      </c>
      <c r="F5148" s="1">
        <v>45398</v>
      </c>
      <c r="G5148" s="1">
        <v>45427</v>
      </c>
      <c r="H5148" t="s">
        <v>28</v>
      </c>
      <c r="I5148">
        <v>22</v>
      </c>
      <c r="J5148" t="s">
        <v>29</v>
      </c>
      <c r="K5148">
        <v>90837</v>
      </c>
      <c r="O5148">
        <v>1</v>
      </c>
      <c r="P5148">
        <v>208.17</v>
      </c>
      <c r="Q5148">
        <v>154.19999999999999</v>
      </c>
      <c r="R5148">
        <v>123.36</v>
      </c>
      <c r="S5148">
        <v>30.84</v>
      </c>
      <c r="T5148" t="s">
        <v>30</v>
      </c>
      <c r="X5148" t="s">
        <v>233</v>
      </c>
      <c r="Y5148" t="s">
        <v>32</v>
      </c>
      <c r="Z5148" t="s">
        <v>33</v>
      </c>
      <c r="AA5148" t="str">
        <f>IFERROR(_xlfn.XLOOKUP($J5148,avoidable_ed_reference!$A$2:$A$13,avoidable_ed_reference!$C$2:$C$13),"Not Classified")</f>
        <v>Potentially Avoidable</v>
      </c>
      <c r="AB5148" t="str">
        <f>IFERROR(_xlfn.XLOOKUP($B5148,enrollment!$A$2:$A$801,enrollment!$I$2:$I$801),"")</f>
        <v>TN</v>
      </c>
      <c r="AC5148">
        <f>IFERROR(_xlfn.XLOOKUP($B5148,enrollment!$A$2:$A$801,enrollment!$L$2:$L$801),"")</f>
        <v>39</v>
      </c>
      <c r="AD5148" t="str" cm="1">
        <f t="array" ref="AD5148">_xlfn.IFS(AC5148="","Unknown",AC5148&lt;18,"0-17",AC5148&lt;35,"18-34",AC5148&lt;50,"35-49",AC5148&lt;65,"50-64",TRUE,"65+")</f>
        <v>35-49</v>
      </c>
      <c r="AE5148">
        <f>IFERROR(_xlfn.XLOOKUP($B5148,enrollment!$A$2:$A$801,enrollment!$O$2:$O$801),"")</f>
        <v>2233445566</v>
      </c>
      <c r="AF5148">
        <f>IFERROR(_xlfn.XLOOKUP($AE5148,providers!$B$2:$B$11,providers!$Q$2:$Q$11),"")</f>
        <v>3.5</v>
      </c>
      <c r="AG5148" s="1">
        <f t="shared" si="80"/>
        <v>45383</v>
      </c>
    </row>
    <row r="5149" spans="1:33" x14ac:dyDescent="0.25">
      <c r="A5149" t="s">
        <v>5918</v>
      </c>
      <c r="B5149" t="s">
        <v>5916</v>
      </c>
      <c r="C5149">
        <v>9012345678</v>
      </c>
      <c r="D5149">
        <v>9012345678</v>
      </c>
      <c r="E5149" s="1">
        <v>45500</v>
      </c>
      <c r="F5149" s="1">
        <v>45500</v>
      </c>
      <c r="G5149" s="1">
        <v>45516</v>
      </c>
      <c r="H5149" t="s">
        <v>28</v>
      </c>
      <c r="I5149">
        <v>22</v>
      </c>
      <c r="J5149" t="s">
        <v>29</v>
      </c>
      <c r="K5149">
        <v>90837</v>
      </c>
      <c r="O5149">
        <v>1</v>
      </c>
      <c r="P5149">
        <v>212</v>
      </c>
      <c r="Q5149">
        <v>157.04</v>
      </c>
      <c r="R5149">
        <v>125.63</v>
      </c>
      <c r="S5149">
        <v>31.41</v>
      </c>
      <c r="T5149" t="s">
        <v>30</v>
      </c>
      <c r="X5149" t="s">
        <v>233</v>
      </c>
      <c r="Y5149" t="s">
        <v>32</v>
      </c>
      <c r="Z5149" t="s">
        <v>33</v>
      </c>
      <c r="AA5149" t="str">
        <f>IFERROR(_xlfn.XLOOKUP($J5149,avoidable_ed_reference!$A$2:$A$13,avoidable_ed_reference!$C$2:$C$13),"Not Classified")</f>
        <v>Potentially Avoidable</v>
      </c>
      <c r="AB5149" t="str">
        <f>IFERROR(_xlfn.XLOOKUP($B5149,enrollment!$A$2:$A$801,enrollment!$I$2:$I$801),"")</f>
        <v>TN</v>
      </c>
      <c r="AC5149">
        <f>IFERROR(_xlfn.XLOOKUP($B5149,enrollment!$A$2:$A$801,enrollment!$L$2:$L$801),"")</f>
        <v>39</v>
      </c>
      <c r="AD5149" t="str" cm="1">
        <f t="array" ref="AD5149">_xlfn.IFS(AC5149="","Unknown",AC5149&lt;18,"0-17",AC5149&lt;35,"18-34",AC5149&lt;50,"35-49",AC5149&lt;65,"50-64",TRUE,"65+")</f>
        <v>35-49</v>
      </c>
      <c r="AE5149">
        <f>IFERROR(_xlfn.XLOOKUP($B5149,enrollment!$A$2:$A$801,enrollment!$O$2:$O$801),"")</f>
        <v>2233445566</v>
      </c>
      <c r="AF5149">
        <f>IFERROR(_xlfn.XLOOKUP($AE5149,providers!$B$2:$B$11,providers!$Q$2:$Q$11),"")</f>
        <v>3.5</v>
      </c>
      <c r="AG5149" s="1">
        <f t="shared" si="80"/>
        <v>45474</v>
      </c>
    </row>
    <row r="5150" spans="1:33" x14ac:dyDescent="0.25">
      <c r="A5150" t="s">
        <v>5919</v>
      </c>
      <c r="B5150" t="s">
        <v>5916</v>
      </c>
      <c r="C5150">
        <v>2233445566</v>
      </c>
      <c r="D5150">
        <v>2233445566</v>
      </c>
      <c r="E5150" s="1">
        <v>45472</v>
      </c>
      <c r="F5150" s="1">
        <v>45472</v>
      </c>
      <c r="G5150" s="1">
        <v>45507</v>
      </c>
      <c r="H5150" t="s">
        <v>28</v>
      </c>
      <c r="I5150">
        <v>22</v>
      </c>
      <c r="J5150" t="s">
        <v>29</v>
      </c>
      <c r="K5150">
        <v>90837</v>
      </c>
      <c r="O5150">
        <v>1</v>
      </c>
      <c r="P5150">
        <v>219.83</v>
      </c>
      <c r="Q5150">
        <v>162.84</v>
      </c>
      <c r="R5150">
        <v>130.27000000000001</v>
      </c>
      <c r="S5150">
        <v>32.57</v>
      </c>
      <c r="T5150" t="s">
        <v>30</v>
      </c>
      <c r="X5150" t="s">
        <v>233</v>
      </c>
      <c r="Y5150" t="s">
        <v>32</v>
      </c>
      <c r="Z5150" t="s">
        <v>33</v>
      </c>
      <c r="AA5150" t="str">
        <f>IFERROR(_xlfn.XLOOKUP($J5150,avoidable_ed_reference!$A$2:$A$13,avoidable_ed_reference!$C$2:$C$13),"Not Classified")</f>
        <v>Potentially Avoidable</v>
      </c>
      <c r="AB5150" t="str">
        <f>IFERROR(_xlfn.XLOOKUP($B5150,enrollment!$A$2:$A$801,enrollment!$I$2:$I$801),"")</f>
        <v>TN</v>
      </c>
      <c r="AC5150">
        <f>IFERROR(_xlfn.XLOOKUP($B5150,enrollment!$A$2:$A$801,enrollment!$L$2:$L$801),"")</f>
        <v>39</v>
      </c>
      <c r="AD5150" t="str" cm="1">
        <f t="array" ref="AD5150">_xlfn.IFS(AC5150="","Unknown",AC5150&lt;18,"0-17",AC5150&lt;35,"18-34",AC5150&lt;50,"35-49",AC5150&lt;65,"50-64",TRUE,"65+")</f>
        <v>35-49</v>
      </c>
      <c r="AE5150">
        <f>IFERROR(_xlfn.XLOOKUP($B5150,enrollment!$A$2:$A$801,enrollment!$O$2:$O$801),"")</f>
        <v>2233445566</v>
      </c>
      <c r="AF5150">
        <f>IFERROR(_xlfn.XLOOKUP($AE5150,providers!$B$2:$B$11,providers!$Q$2:$Q$11),"")</f>
        <v>3.5</v>
      </c>
      <c r="AG5150" s="1">
        <f t="shared" si="80"/>
        <v>45444</v>
      </c>
    </row>
    <row r="5151" spans="1:33" x14ac:dyDescent="0.25">
      <c r="A5151" t="s">
        <v>5920</v>
      </c>
      <c r="B5151" t="s">
        <v>5916</v>
      </c>
      <c r="C5151">
        <v>2233445566</v>
      </c>
      <c r="D5151">
        <v>2233445566</v>
      </c>
      <c r="E5151" s="1">
        <v>45351</v>
      </c>
      <c r="F5151" s="1">
        <v>45351</v>
      </c>
      <c r="G5151" s="1">
        <v>45380</v>
      </c>
      <c r="H5151" t="s">
        <v>28</v>
      </c>
      <c r="I5151">
        <v>11</v>
      </c>
      <c r="J5151" t="s">
        <v>35</v>
      </c>
      <c r="K5151">
        <v>99213</v>
      </c>
      <c r="O5151">
        <v>1</v>
      </c>
      <c r="P5151">
        <v>206.04</v>
      </c>
      <c r="Q5151">
        <v>152.62</v>
      </c>
      <c r="R5151">
        <v>122.1</v>
      </c>
      <c r="S5151">
        <v>30.52</v>
      </c>
      <c r="T5151" t="s">
        <v>30</v>
      </c>
      <c r="X5151" t="s">
        <v>233</v>
      </c>
      <c r="Y5151" t="s">
        <v>32</v>
      </c>
      <c r="Z5151" t="s">
        <v>39</v>
      </c>
      <c r="AA5151" t="str">
        <f>IFERROR(_xlfn.XLOOKUP($J5151,avoidable_ed_reference!$A$2:$A$13,avoidable_ed_reference!$C$2:$C$13),"Not Classified")</f>
        <v>Avoidable</v>
      </c>
      <c r="AB5151" t="str">
        <f>IFERROR(_xlfn.XLOOKUP($B5151,enrollment!$A$2:$A$801,enrollment!$I$2:$I$801),"")</f>
        <v>TN</v>
      </c>
      <c r="AC5151">
        <f>IFERROR(_xlfn.XLOOKUP($B5151,enrollment!$A$2:$A$801,enrollment!$L$2:$L$801),"")</f>
        <v>39</v>
      </c>
      <c r="AD5151" t="str" cm="1">
        <f t="array" ref="AD5151">_xlfn.IFS(AC5151="","Unknown",AC5151&lt;18,"0-17",AC5151&lt;35,"18-34",AC5151&lt;50,"35-49",AC5151&lt;65,"50-64",TRUE,"65+")</f>
        <v>35-49</v>
      </c>
      <c r="AE5151">
        <f>IFERROR(_xlfn.XLOOKUP($B5151,enrollment!$A$2:$A$801,enrollment!$O$2:$O$801),"")</f>
        <v>2233445566</v>
      </c>
      <c r="AF5151">
        <f>IFERROR(_xlfn.XLOOKUP($AE5151,providers!$B$2:$B$11,providers!$Q$2:$Q$11),"")</f>
        <v>3.5</v>
      </c>
      <c r="AG5151" s="1">
        <f t="shared" si="80"/>
        <v>45323</v>
      </c>
    </row>
    <row r="5152" spans="1:33" x14ac:dyDescent="0.25">
      <c r="A5152" t="s">
        <v>5921</v>
      </c>
      <c r="B5152" t="s">
        <v>5916</v>
      </c>
      <c r="C5152">
        <v>5678901234</v>
      </c>
      <c r="D5152">
        <v>5678901234</v>
      </c>
      <c r="E5152" s="1">
        <v>45528</v>
      </c>
      <c r="F5152" s="1">
        <v>45528</v>
      </c>
      <c r="G5152" s="1">
        <v>45543</v>
      </c>
      <c r="H5152" t="s">
        <v>28</v>
      </c>
      <c r="I5152">
        <v>20</v>
      </c>
      <c r="J5152" t="s">
        <v>35</v>
      </c>
      <c r="K5152">
        <v>99213</v>
      </c>
      <c r="O5152">
        <v>1</v>
      </c>
      <c r="P5152">
        <v>151.66999999999999</v>
      </c>
      <c r="Q5152">
        <v>116.67</v>
      </c>
      <c r="R5152">
        <v>93.34</v>
      </c>
      <c r="S5152">
        <v>23.33</v>
      </c>
      <c r="T5152" t="s">
        <v>30</v>
      </c>
      <c r="X5152" t="s">
        <v>233</v>
      </c>
      <c r="Y5152" t="s">
        <v>32</v>
      </c>
      <c r="Z5152" t="s">
        <v>36</v>
      </c>
      <c r="AA5152" t="str">
        <f>IFERROR(_xlfn.XLOOKUP($J5152,avoidable_ed_reference!$A$2:$A$13,avoidable_ed_reference!$C$2:$C$13),"Not Classified")</f>
        <v>Avoidable</v>
      </c>
      <c r="AB5152" t="str">
        <f>IFERROR(_xlfn.XLOOKUP($B5152,enrollment!$A$2:$A$801,enrollment!$I$2:$I$801),"")</f>
        <v>TN</v>
      </c>
      <c r="AC5152">
        <f>IFERROR(_xlfn.XLOOKUP($B5152,enrollment!$A$2:$A$801,enrollment!$L$2:$L$801),"")</f>
        <v>39</v>
      </c>
      <c r="AD5152" t="str" cm="1">
        <f t="array" ref="AD5152">_xlfn.IFS(AC5152="","Unknown",AC5152&lt;18,"0-17",AC5152&lt;35,"18-34",AC5152&lt;50,"35-49",AC5152&lt;65,"50-64",TRUE,"65+")</f>
        <v>35-49</v>
      </c>
      <c r="AE5152">
        <f>IFERROR(_xlfn.XLOOKUP($B5152,enrollment!$A$2:$A$801,enrollment!$O$2:$O$801),"")</f>
        <v>2233445566</v>
      </c>
      <c r="AF5152">
        <f>IFERROR(_xlfn.XLOOKUP($AE5152,providers!$B$2:$B$11,providers!$Q$2:$Q$11),"")</f>
        <v>3.5</v>
      </c>
      <c r="AG5152" s="1">
        <f t="shared" si="80"/>
        <v>45505</v>
      </c>
    </row>
    <row r="5153" spans="1:33" x14ac:dyDescent="0.25">
      <c r="A5153" t="s">
        <v>5922</v>
      </c>
      <c r="B5153" t="s">
        <v>5916</v>
      </c>
      <c r="C5153">
        <v>2345678901</v>
      </c>
      <c r="D5153">
        <v>2345678901</v>
      </c>
      <c r="E5153" s="1">
        <v>45567</v>
      </c>
      <c r="F5153" s="1">
        <v>45567</v>
      </c>
      <c r="G5153" s="1">
        <v>45602</v>
      </c>
      <c r="H5153" t="s">
        <v>28</v>
      </c>
      <c r="I5153">
        <v>23</v>
      </c>
      <c r="J5153" t="s">
        <v>29</v>
      </c>
      <c r="K5153">
        <v>99284</v>
      </c>
      <c r="O5153">
        <v>1</v>
      </c>
      <c r="P5153">
        <v>1875.08</v>
      </c>
      <c r="Q5153">
        <v>1041.71</v>
      </c>
      <c r="R5153">
        <v>833.37</v>
      </c>
      <c r="S5153">
        <v>208.34</v>
      </c>
      <c r="T5153" t="s">
        <v>30</v>
      </c>
      <c r="X5153" t="s">
        <v>233</v>
      </c>
      <c r="Y5153" t="s">
        <v>32</v>
      </c>
      <c r="Z5153" t="s">
        <v>45</v>
      </c>
      <c r="AA5153" t="str">
        <f>IFERROR(_xlfn.XLOOKUP($J5153,avoidable_ed_reference!$A$2:$A$13,avoidable_ed_reference!$C$2:$C$13),"Not Classified")</f>
        <v>Potentially Avoidable</v>
      </c>
      <c r="AB5153" t="str">
        <f>IFERROR(_xlfn.XLOOKUP($B5153,enrollment!$A$2:$A$801,enrollment!$I$2:$I$801),"")</f>
        <v>TN</v>
      </c>
      <c r="AC5153">
        <f>IFERROR(_xlfn.XLOOKUP($B5153,enrollment!$A$2:$A$801,enrollment!$L$2:$L$801),"")</f>
        <v>39</v>
      </c>
      <c r="AD5153" t="str" cm="1">
        <f t="array" ref="AD5153">_xlfn.IFS(AC5153="","Unknown",AC5153&lt;18,"0-17",AC5153&lt;35,"18-34",AC5153&lt;50,"35-49",AC5153&lt;65,"50-64",TRUE,"65+")</f>
        <v>35-49</v>
      </c>
      <c r="AE5153">
        <f>IFERROR(_xlfn.XLOOKUP($B5153,enrollment!$A$2:$A$801,enrollment!$O$2:$O$801),"")</f>
        <v>2233445566</v>
      </c>
      <c r="AF5153">
        <f>IFERROR(_xlfn.XLOOKUP($AE5153,providers!$B$2:$B$11,providers!$Q$2:$Q$11),"")</f>
        <v>3.5</v>
      </c>
      <c r="AG5153" s="1">
        <f t="shared" si="80"/>
        <v>45566</v>
      </c>
    </row>
    <row r="5154" spans="1:33" x14ac:dyDescent="0.25">
      <c r="A5154" t="s">
        <v>5923</v>
      </c>
      <c r="B5154" t="s">
        <v>5916</v>
      </c>
      <c r="C5154">
        <v>3456789012</v>
      </c>
      <c r="D5154">
        <v>3456789012</v>
      </c>
      <c r="E5154" s="1">
        <v>45569</v>
      </c>
      <c r="F5154" s="1">
        <v>45569</v>
      </c>
      <c r="G5154" s="1">
        <v>45599</v>
      </c>
      <c r="H5154" t="s">
        <v>28</v>
      </c>
      <c r="I5154">
        <v>23</v>
      </c>
      <c r="J5154" t="s">
        <v>127</v>
      </c>
      <c r="K5154">
        <v>99284</v>
      </c>
      <c r="O5154">
        <v>1</v>
      </c>
      <c r="P5154">
        <v>1587.83</v>
      </c>
      <c r="Q5154">
        <v>882.13</v>
      </c>
      <c r="R5154">
        <v>705.7</v>
      </c>
      <c r="S5154">
        <v>176.43</v>
      </c>
      <c r="T5154" t="s">
        <v>30</v>
      </c>
      <c r="X5154" t="s">
        <v>233</v>
      </c>
      <c r="Y5154" t="s">
        <v>32</v>
      </c>
      <c r="Z5154" t="s">
        <v>45</v>
      </c>
      <c r="AA5154" t="str">
        <f>IFERROR(_xlfn.XLOOKUP($J5154,avoidable_ed_reference!$A$2:$A$13,avoidable_ed_reference!$C$2:$C$13),"Not Classified")</f>
        <v>Avoidable</v>
      </c>
      <c r="AB5154" t="str">
        <f>IFERROR(_xlfn.XLOOKUP($B5154,enrollment!$A$2:$A$801,enrollment!$I$2:$I$801),"")</f>
        <v>TN</v>
      </c>
      <c r="AC5154">
        <f>IFERROR(_xlfn.XLOOKUP($B5154,enrollment!$A$2:$A$801,enrollment!$L$2:$L$801),"")</f>
        <v>39</v>
      </c>
      <c r="AD5154" t="str" cm="1">
        <f t="array" ref="AD5154">_xlfn.IFS(AC5154="","Unknown",AC5154&lt;18,"0-17",AC5154&lt;35,"18-34",AC5154&lt;50,"35-49",AC5154&lt;65,"50-64",TRUE,"65+")</f>
        <v>35-49</v>
      </c>
      <c r="AE5154">
        <f>IFERROR(_xlfn.XLOOKUP($B5154,enrollment!$A$2:$A$801,enrollment!$O$2:$O$801),"")</f>
        <v>2233445566</v>
      </c>
      <c r="AF5154">
        <f>IFERROR(_xlfn.XLOOKUP($AE5154,providers!$B$2:$B$11,providers!$Q$2:$Q$11),"")</f>
        <v>3.5</v>
      </c>
      <c r="AG5154" s="1">
        <f t="shared" si="80"/>
        <v>45566</v>
      </c>
    </row>
    <row r="5155" spans="1:33" x14ac:dyDescent="0.25">
      <c r="A5155" t="s">
        <v>5924</v>
      </c>
      <c r="B5155" t="s">
        <v>5925</v>
      </c>
      <c r="C5155">
        <v>9012345678</v>
      </c>
      <c r="D5155">
        <v>9012345678</v>
      </c>
      <c r="E5155" s="1">
        <v>45362</v>
      </c>
      <c r="F5155" s="1">
        <v>45362</v>
      </c>
      <c r="G5155" s="1">
        <v>45377</v>
      </c>
      <c r="H5155" t="s">
        <v>28</v>
      </c>
      <c r="I5155">
        <v>22</v>
      </c>
      <c r="J5155" t="s">
        <v>29</v>
      </c>
      <c r="K5155">
        <v>90837</v>
      </c>
      <c r="O5155">
        <v>1</v>
      </c>
      <c r="P5155">
        <v>198.03</v>
      </c>
      <c r="Q5155">
        <v>146.69</v>
      </c>
      <c r="R5155">
        <v>117.35</v>
      </c>
      <c r="S5155">
        <v>29.34</v>
      </c>
      <c r="T5155" t="s">
        <v>30</v>
      </c>
      <c r="X5155" t="s">
        <v>31</v>
      </c>
      <c r="Y5155" t="s">
        <v>32</v>
      </c>
      <c r="Z5155" t="s">
        <v>33</v>
      </c>
      <c r="AA5155" t="str">
        <f>IFERROR(_xlfn.XLOOKUP($J5155,avoidable_ed_reference!$A$2:$A$13,avoidable_ed_reference!$C$2:$C$13),"Not Classified")</f>
        <v>Potentially Avoidable</v>
      </c>
      <c r="AB5155" t="str">
        <f>IFERROR(_xlfn.XLOOKUP($B5155,enrollment!$A$2:$A$801,enrollment!$I$2:$I$801),"")</f>
        <v>GA</v>
      </c>
      <c r="AC5155">
        <f>IFERROR(_xlfn.XLOOKUP($B5155,enrollment!$A$2:$A$801,enrollment!$L$2:$L$801),"")</f>
        <v>24</v>
      </c>
      <c r="AD5155" t="str" cm="1">
        <f t="array" ref="AD5155">_xlfn.IFS(AC5155="","Unknown",AC5155&lt;18,"0-17",AC5155&lt;35,"18-34",AC5155&lt;50,"35-49",AC5155&lt;65,"50-64",TRUE,"65+")</f>
        <v>18-34</v>
      </c>
      <c r="AE5155">
        <f>IFERROR(_xlfn.XLOOKUP($B5155,enrollment!$A$2:$A$801,enrollment!$O$2:$O$801),"")</f>
        <v>8901234567</v>
      </c>
      <c r="AF5155">
        <f>IFERROR(_xlfn.XLOOKUP($AE5155,providers!$B$2:$B$11,providers!$Q$2:$Q$11),"")</f>
        <v>3.7</v>
      </c>
      <c r="AG5155" s="1">
        <f t="shared" si="80"/>
        <v>45352</v>
      </c>
    </row>
    <row r="5156" spans="1:33" x14ac:dyDescent="0.25">
      <c r="A5156" t="s">
        <v>5926</v>
      </c>
      <c r="B5156" t="s">
        <v>5925</v>
      </c>
      <c r="C5156">
        <v>9012345678</v>
      </c>
      <c r="D5156">
        <v>9012345678</v>
      </c>
      <c r="E5156" s="1">
        <v>45479</v>
      </c>
      <c r="F5156" s="1">
        <v>45479</v>
      </c>
      <c r="G5156" s="1">
        <v>45513</v>
      </c>
      <c r="H5156" t="s">
        <v>67</v>
      </c>
      <c r="I5156">
        <v>21</v>
      </c>
      <c r="J5156" t="s">
        <v>80</v>
      </c>
      <c r="K5156">
        <v>99223</v>
      </c>
      <c r="O5156">
        <v>1</v>
      </c>
      <c r="P5156">
        <v>33908.44</v>
      </c>
      <c r="Q5156">
        <v>21876.41</v>
      </c>
      <c r="R5156">
        <v>17501.13</v>
      </c>
      <c r="S5156">
        <v>4375.28</v>
      </c>
      <c r="T5156" t="s">
        <v>30</v>
      </c>
      <c r="V5156">
        <v>1</v>
      </c>
      <c r="W5156" s="2" t="s">
        <v>68</v>
      </c>
      <c r="X5156" t="s">
        <v>31</v>
      </c>
      <c r="Y5156" t="s">
        <v>32</v>
      </c>
      <c r="Z5156" t="s">
        <v>69</v>
      </c>
      <c r="AA5156" t="str">
        <f>IFERROR(_xlfn.XLOOKUP($J5156,avoidable_ed_reference!$A$2:$A$13,avoidable_ed_reference!$C$2:$C$13),"Not Classified")</f>
        <v>Non-Avoidable</v>
      </c>
      <c r="AB5156" t="str">
        <f>IFERROR(_xlfn.XLOOKUP($B5156,enrollment!$A$2:$A$801,enrollment!$I$2:$I$801),"")</f>
        <v>GA</v>
      </c>
      <c r="AC5156">
        <f>IFERROR(_xlfn.XLOOKUP($B5156,enrollment!$A$2:$A$801,enrollment!$L$2:$L$801),"")</f>
        <v>24</v>
      </c>
      <c r="AD5156" t="str" cm="1">
        <f t="array" ref="AD5156">_xlfn.IFS(AC5156="","Unknown",AC5156&lt;18,"0-17",AC5156&lt;35,"18-34",AC5156&lt;50,"35-49",AC5156&lt;65,"50-64",TRUE,"65+")</f>
        <v>18-34</v>
      </c>
      <c r="AE5156">
        <f>IFERROR(_xlfn.XLOOKUP($B5156,enrollment!$A$2:$A$801,enrollment!$O$2:$O$801),"")</f>
        <v>8901234567</v>
      </c>
      <c r="AF5156">
        <f>IFERROR(_xlfn.XLOOKUP($AE5156,providers!$B$2:$B$11,providers!$Q$2:$Q$11),"")</f>
        <v>3.7</v>
      </c>
      <c r="AG5156" s="1">
        <f t="shared" si="80"/>
        <v>45474</v>
      </c>
    </row>
    <row r="5157" spans="1:33" x14ac:dyDescent="0.25">
      <c r="A5157" t="s">
        <v>5927</v>
      </c>
      <c r="B5157" t="s">
        <v>5925</v>
      </c>
      <c r="C5157">
        <v>8901234567</v>
      </c>
      <c r="D5157">
        <v>8901234567</v>
      </c>
      <c r="E5157" s="1">
        <v>45410</v>
      </c>
      <c r="F5157" s="1">
        <v>45410</v>
      </c>
      <c r="G5157" s="1">
        <v>45432</v>
      </c>
      <c r="H5157" t="s">
        <v>28</v>
      </c>
      <c r="I5157">
        <v>11</v>
      </c>
      <c r="J5157" t="s">
        <v>38</v>
      </c>
      <c r="K5157">
        <v>99213</v>
      </c>
      <c r="O5157">
        <v>1</v>
      </c>
      <c r="P5157">
        <v>201.49</v>
      </c>
      <c r="Q5157">
        <v>149.25</v>
      </c>
      <c r="R5157">
        <v>119.4</v>
      </c>
      <c r="S5157">
        <v>29.85</v>
      </c>
      <c r="T5157" t="s">
        <v>30</v>
      </c>
      <c r="X5157" t="s">
        <v>31</v>
      </c>
      <c r="Y5157" t="s">
        <v>32</v>
      </c>
      <c r="Z5157" t="s">
        <v>39</v>
      </c>
      <c r="AA5157" t="str">
        <f>IFERROR(_xlfn.XLOOKUP($J5157,avoidable_ed_reference!$A$2:$A$13,avoidable_ed_reference!$C$2:$C$13),"Not Classified")</f>
        <v>Not Classified</v>
      </c>
      <c r="AB5157" t="str">
        <f>IFERROR(_xlfn.XLOOKUP($B5157,enrollment!$A$2:$A$801,enrollment!$I$2:$I$801),"")</f>
        <v>GA</v>
      </c>
      <c r="AC5157">
        <f>IFERROR(_xlfn.XLOOKUP($B5157,enrollment!$A$2:$A$801,enrollment!$L$2:$L$801),"")</f>
        <v>24</v>
      </c>
      <c r="AD5157" t="str" cm="1">
        <f t="array" ref="AD5157">_xlfn.IFS(AC5157="","Unknown",AC5157&lt;18,"0-17",AC5157&lt;35,"18-34",AC5157&lt;50,"35-49",AC5157&lt;65,"50-64",TRUE,"65+")</f>
        <v>18-34</v>
      </c>
      <c r="AE5157">
        <f>IFERROR(_xlfn.XLOOKUP($B5157,enrollment!$A$2:$A$801,enrollment!$O$2:$O$801),"")</f>
        <v>8901234567</v>
      </c>
      <c r="AF5157">
        <f>IFERROR(_xlfn.XLOOKUP($AE5157,providers!$B$2:$B$11,providers!$Q$2:$Q$11),"")</f>
        <v>3.7</v>
      </c>
      <c r="AG5157" s="1">
        <f t="shared" si="80"/>
        <v>45383</v>
      </c>
    </row>
    <row r="5158" spans="1:33" x14ac:dyDescent="0.25">
      <c r="A5158" t="s">
        <v>5928</v>
      </c>
      <c r="B5158" t="s">
        <v>5929</v>
      </c>
      <c r="C5158">
        <v>2345678901</v>
      </c>
      <c r="D5158">
        <v>2345678901</v>
      </c>
      <c r="E5158" s="1">
        <v>45477</v>
      </c>
      <c r="F5158" s="1">
        <v>45477</v>
      </c>
      <c r="G5158" s="1">
        <v>45491</v>
      </c>
      <c r="H5158" t="s">
        <v>28</v>
      </c>
      <c r="I5158">
        <v>22</v>
      </c>
      <c r="J5158" t="s">
        <v>29</v>
      </c>
      <c r="K5158">
        <v>90837</v>
      </c>
      <c r="O5158">
        <v>1</v>
      </c>
      <c r="P5158">
        <v>223.47</v>
      </c>
      <c r="Q5158">
        <v>165.53</v>
      </c>
      <c r="R5158">
        <v>132.41999999999999</v>
      </c>
      <c r="S5158">
        <v>33.11</v>
      </c>
      <c r="T5158" t="s">
        <v>30</v>
      </c>
      <c r="X5158" t="s">
        <v>146</v>
      </c>
      <c r="Y5158" t="s">
        <v>147</v>
      </c>
      <c r="Z5158" t="s">
        <v>33</v>
      </c>
      <c r="AA5158" t="str">
        <f>IFERROR(_xlfn.XLOOKUP($J5158,avoidable_ed_reference!$A$2:$A$13,avoidable_ed_reference!$C$2:$C$13),"Not Classified")</f>
        <v>Potentially Avoidable</v>
      </c>
      <c r="AB5158" t="str">
        <f>IFERROR(_xlfn.XLOOKUP($B5158,enrollment!$A$2:$A$801,enrollment!$I$2:$I$801),"")</f>
        <v>TN</v>
      </c>
      <c r="AC5158">
        <f>IFERROR(_xlfn.XLOOKUP($B5158,enrollment!$A$2:$A$801,enrollment!$L$2:$L$801),"")</f>
        <v>76</v>
      </c>
      <c r="AD5158" t="str" cm="1">
        <f t="array" ref="AD5158">_xlfn.IFS(AC5158="","Unknown",AC5158&lt;18,"0-17",AC5158&lt;35,"18-34",AC5158&lt;50,"35-49",AC5158&lt;65,"50-64",TRUE,"65+")</f>
        <v>65+</v>
      </c>
      <c r="AE5158">
        <f>IFERROR(_xlfn.XLOOKUP($B5158,enrollment!$A$2:$A$801,enrollment!$O$2:$O$801),"")</f>
        <v>2233445566</v>
      </c>
      <c r="AF5158">
        <f>IFERROR(_xlfn.XLOOKUP($AE5158,providers!$B$2:$B$11,providers!$Q$2:$Q$11),"")</f>
        <v>3.5</v>
      </c>
      <c r="AG5158" s="1">
        <f t="shared" si="80"/>
        <v>45474</v>
      </c>
    </row>
    <row r="5159" spans="1:33" x14ac:dyDescent="0.25">
      <c r="A5159" t="s">
        <v>5930</v>
      </c>
      <c r="B5159" t="s">
        <v>5929</v>
      </c>
      <c r="C5159">
        <v>2233445566</v>
      </c>
      <c r="D5159">
        <v>2233445566</v>
      </c>
      <c r="E5159" s="1">
        <v>45345</v>
      </c>
      <c r="F5159" s="1">
        <v>45345</v>
      </c>
      <c r="G5159" s="1">
        <v>45371</v>
      </c>
      <c r="H5159" t="s">
        <v>28</v>
      </c>
      <c r="I5159">
        <v>23</v>
      </c>
      <c r="J5159" t="s">
        <v>127</v>
      </c>
      <c r="K5159">
        <v>99284</v>
      </c>
      <c r="O5159">
        <v>1</v>
      </c>
      <c r="P5159">
        <v>1946.74</v>
      </c>
      <c r="Q5159">
        <v>1081.52</v>
      </c>
      <c r="R5159">
        <v>865.22</v>
      </c>
      <c r="S5159">
        <v>216.3</v>
      </c>
      <c r="T5159" t="s">
        <v>30</v>
      </c>
      <c r="X5159" t="s">
        <v>146</v>
      </c>
      <c r="Y5159" t="s">
        <v>147</v>
      </c>
      <c r="Z5159" t="s">
        <v>45</v>
      </c>
      <c r="AA5159" t="str">
        <f>IFERROR(_xlfn.XLOOKUP($J5159,avoidable_ed_reference!$A$2:$A$13,avoidable_ed_reference!$C$2:$C$13),"Not Classified")</f>
        <v>Avoidable</v>
      </c>
      <c r="AB5159" t="str">
        <f>IFERROR(_xlfn.XLOOKUP($B5159,enrollment!$A$2:$A$801,enrollment!$I$2:$I$801),"")</f>
        <v>TN</v>
      </c>
      <c r="AC5159">
        <f>IFERROR(_xlfn.XLOOKUP($B5159,enrollment!$A$2:$A$801,enrollment!$L$2:$L$801),"")</f>
        <v>76</v>
      </c>
      <c r="AD5159" t="str" cm="1">
        <f t="array" ref="AD5159">_xlfn.IFS(AC5159="","Unknown",AC5159&lt;18,"0-17",AC5159&lt;35,"18-34",AC5159&lt;50,"35-49",AC5159&lt;65,"50-64",TRUE,"65+")</f>
        <v>65+</v>
      </c>
      <c r="AE5159">
        <f>IFERROR(_xlfn.XLOOKUP($B5159,enrollment!$A$2:$A$801,enrollment!$O$2:$O$801),"")</f>
        <v>2233445566</v>
      </c>
      <c r="AF5159">
        <f>IFERROR(_xlfn.XLOOKUP($AE5159,providers!$B$2:$B$11,providers!$Q$2:$Q$11),"")</f>
        <v>3.5</v>
      </c>
      <c r="AG5159" s="1">
        <f t="shared" si="80"/>
        <v>45323</v>
      </c>
    </row>
    <row r="5160" spans="1:33" x14ac:dyDescent="0.25">
      <c r="A5160" t="s">
        <v>5931</v>
      </c>
      <c r="B5160" t="s">
        <v>5929</v>
      </c>
      <c r="C5160">
        <v>6789012345</v>
      </c>
      <c r="D5160">
        <v>6789012345</v>
      </c>
      <c r="E5160" s="1">
        <v>45651</v>
      </c>
      <c r="F5160" s="1">
        <v>45651</v>
      </c>
      <c r="G5160" s="1">
        <v>45684</v>
      </c>
      <c r="H5160" t="s">
        <v>28</v>
      </c>
      <c r="I5160">
        <v>23</v>
      </c>
      <c r="J5160" t="s">
        <v>93</v>
      </c>
      <c r="K5160">
        <v>99284</v>
      </c>
      <c r="O5160">
        <v>1</v>
      </c>
      <c r="P5160">
        <v>2499.0500000000002</v>
      </c>
      <c r="Q5160">
        <v>1388.36</v>
      </c>
      <c r="R5160">
        <v>1110.69</v>
      </c>
      <c r="S5160">
        <v>277.67</v>
      </c>
      <c r="T5160" t="s">
        <v>30</v>
      </c>
      <c r="X5160" t="s">
        <v>146</v>
      </c>
      <c r="Y5160" t="s">
        <v>147</v>
      </c>
      <c r="Z5160" t="s">
        <v>45</v>
      </c>
      <c r="AA5160" t="str">
        <f>IFERROR(_xlfn.XLOOKUP($J5160,avoidable_ed_reference!$A$2:$A$13,avoidable_ed_reference!$C$2:$C$13),"Not Classified")</f>
        <v>Avoidable</v>
      </c>
      <c r="AB5160" t="str">
        <f>IFERROR(_xlfn.XLOOKUP($B5160,enrollment!$A$2:$A$801,enrollment!$I$2:$I$801),"")</f>
        <v>TN</v>
      </c>
      <c r="AC5160">
        <f>IFERROR(_xlfn.XLOOKUP($B5160,enrollment!$A$2:$A$801,enrollment!$L$2:$L$801),"")</f>
        <v>76</v>
      </c>
      <c r="AD5160" t="str" cm="1">
        <f t="array" ref="AD5160">_xlfn.IFS(AC5160="","Unknown",AC5160&lt;18,"0-17",AC5160&lt;35,"18-34",AC5160&lt;50,"35-49",AC5160&lt;65,"50-64",TRUE,"65+")</f>
        <v>65+</v>
      </c>
      <c r="AE5160">
        <f>IFERROR(_xlfn.XLOOKUP($B5160,enrollment!$A$2:$A$801,enrollment!$O$2:$O$801),"")</f>
        <v>2233445566</v>
      </c>
      <c r="AF5160">
        <f>IFERROR(_xlfn.XLOOKUP($AE5160,providers!$B$2:$B$11,providers!$Q$2:$Q$11),"")</f>
        <v>3.5</v>
      </c>
      <c r="AG5160" s="1">
        <f t="shared" si="80"/>
        <v>45627</v>
      </c>
    </row>
    <row r="5161" spans="1:33" x14ac:dyDescent="0.25">
      <c r="A5161" t="s">
        <v>5932</v>
      </c>
      <c r="B5161" t="s">
        <v>5929</v>
      </c>
      <c r="C5161">
        <v>9012345678</v>
      </c>
      <c r="D5161">
        <v>9012345678</v>
      </c>
      <c r="E5161" s="1">
        <v>45415</v>
      </c>
      <c r="F5161" s="1">
        <v>45415</v>
      </c>
      <c r="G5161" s="1">
        <v>45444</v>
      </c>
      <c r="H5161" t="s">
        <v>28</v>
      </c>
      <c r="I5161">
        <v>23</v>
      </c>
      <c r="J5161" t="s">
        <v>91</v>
      </c>
      <c r="K5161">
        <v>99284</v>
      </c>
      <c r="O5161">
        <v>1</v>
      </c>
      <c r="P5161">
        <v>1912.64</v>
      </c>
      <c r="Q5161">
        <v>1062.58</v>
      </c>
      <c r="R5161">
        <v>850.06</v>
      </c>
      <c r="S5161">
        <v>212.52</v>
      </c>
      <c r="T5161" t="s">
        <v>30</v>
      </c>
      <c r="X5161" t="s">
        <v>146</v>
      </c>
      <c r="Y5161" t="s">
        <v>147</v>
      </c>
      <c r="Z5161" t="s">
        <v>45</v>
      </c>
      <c r="AA5161" t="str">
        <f>IFERROR(_xlfn.XLOOKUP($J5161,avoidable_ed_reference!$A$2:$A$13,avoidable_ed_reference!$C$2:$C$13),"Not Classified")</f>
        <v>Avoidable</v>
      </c>
      <c r="AB5161" t="str">
        <f>IFERROR(_xlfn.XLOOKUP($B5161,enrollment!$A$2:$A$801,enrollment!$I$2:$I$801),"")</f>
        <v>TN</v>
      </c>
      <c r="AC5161">
        <f>IFERROR(_xlfn.XLOOKUP($B5161,enrollment!$A$2:$A$801,enrollment!$L$2:$L$801),"")</f>
        <v>76</v>
      </c>
      <c r="AD5161" t="str" cm="1">
        <f t="array" ref="AD5161">_xlfn.IFS(AC5161="","Unknown",AC5161&lt;18,"0-17",AC5161&lt;35,"18-34",AC5161&lt;50,"35-49",AC5161&lt;65,"50-64",TRUE,"65+")</f>
        <v>65+</v>
      </c>
      <c r="AE5161">
        <f>IFERROR(_xlfn.XLOOKUP($B5161,enrollment!$A$2:$A$801,enrollment!$O$2:$O$801),"")</f>
        <v>2233445566</v>
      </c>
      <c r="AF5161">
        <f>IFERROR(_xlfn.XLOOKUP($AE5161,providers!$B$2:$B$11,providers!$Q$2:$Q$11),"")</f>
        <v>3.5</v>
      </c>
      <c r="AG5161" s="1">
        <f t="shared" si="80"/>
        <v>45413</v>
      </c>
    </row>
    <row r="5162" spans="1:33" x14ac:dyDescent="0.25">
      <c r="A5162" t="s">
        <v>5933</v>
      </c>
      <c r="B5162" t="s">
        <v>5929</v>
      </c>
      <c r="C5162">
        <v>8901234567</v>
      </c>
      <c r="D5162">
        <v>8901234567</v>
      </c>
      <c r="E5162" s="1">
        <v>45616</v>
      </c>
      <c r="F5162" s="1">
        <v>45616</v>
      </c>
      <c r="G5162" s="1">
        <v>45638</v>
      </c>
      <c r="H5162" t="s">
        <v>28</v>
      </c>
      <c r="I5162">
        <v>23</v>
      </c>
      <c r="J5162" t="s">
        <v>221</v>
      </c>
      <c r="K5162">
        <v>99284</v>
      </c>
      <c r="O5162">
        <v>1</v>
      </c>
      <c r="P5162">
        <v>2169.63</v>
      </c>
      <c r="Q5162">
        <v>1205.3499999999999</v>
      </c>
      <c r="R5162">
        <v>964.28</v>
      </c>
      <c r="S5162">
        <v>241.07</v>
      </c>
      <c r="T5162" t="s">
        <v>30</v>
      </c>
      <c r="X5162" t="s">
        <v>146</v>
      </c>
      <c r="Y5162" t="s">
        <v>147</v>
      </c>
      <c r="Z5162" t="s">
        <v>45</v>
      </c>
      <c r="AA5162" t="str">
        <f>IFERROR(_xlfn.XLOOKUP($J5162,avoidable_ed_reference!$A$2:$A$13,avoidable_ed_reference!$C$2:$C$13),"Not Classified")</f>
        <v>Avoidable</v>
      </c>
      <c r="AB5162" t="str">
        <f>IFERROR(_xlfn.XLOOKUP($B5162,enrollment!$A$2:$A$801,enrollment!$I$2:$I$801),"")</f>
        <v>TN</v>
      </c>
      <c r="AC5162">
        <f>IFERROR(_xlfn.XLOOKUP($B5162,enrollment!$A$2:$A$801,enrollment!$L$2:$L$801),"")</f>
        <v>76</v>
      </c>
      <c r="AD5162" t="str" cm="1">
        <f t="array" ref="AD5162">_xlfn.IFS(AC5162="","Unknown",AC5162&lt;18,"0-17",AC5162&lt;35,"18-34",AC5162&lt;50,"35-49",AC5162&lt;65,"50-64",TRUE,"65+")</f>
        <v>65+</v>
      </c>
      <c r="AE5162">
        <f>IFERROR(_xlfn.XLOOKUP($B5162,enrollment!$A$2:$A$801,enrollment!$O$2:$O$801),"")</f>
        <v>2233445566</v>
      </c>
      <c r="AF5162">
        <f>IFERROR(_xlfn.XLOOKUP($AE5162,providers!$B$2:$B$11,providers!$Q$2:$Q$11),"")</f>
        <v>3.5</v>
      </c>
      <c r="AG5162" s="1">
        <f t="shared" si="80"/>
        <v>45597</v>
      </c>
    </row>
    <row r="5163" spans="1:33" x14ac:dyDescent="0.25">
      <c r="A5163" t="s">
        <v>5934</v>
      </c>
      <c r="B5163" t="s">
        <v>5929</v>
      </c>
      <c r="C5163">
        <v>2233445566</v>
      </c>
      <c r="D5163">
        <v>2233445566</v>
      </c>
      <c r="E5163" s="1">
        <v>45485</v>
      </c>
      <c r="F5163" s="1">
        <v>45485</v>
      </c>
      <c r="G5163" s="1">
        <v>45515</v>
      </c>
      <c r="H5163" t="s">
        <v>28</v>
      </c>
      <c r="I5163">
        <v>11</v>
      </c>
      <c r="J5163" t="s">
        <v>47</v>
      </c>
      <c r="K5163">
        <v>99213</v>
      </c>
      <c r="O5163">
        <v>1</v>
      </c>
      <c r="P5163">
        <v>230.93</v>
      </c>
      <c r="Q5163">
        <v>171.06</v>
      </c>
      <c r="R5163">
        <v>136.85</v>
      </c>
      <c r="S5163">
        <v>34.21</v>
      </c>
      <c r="T5163" t="s">
        <v>30</v>
      </c>
      <c r="X5163" t="s">
        <v>146</v>
      </c>
      <c r="Y5163" t="s">
        <v>147</v>
      </c>
      <c r="Z5163" t="s">
        <v>39</v>
      </c>
      <c r="AA5163" t="str">
        <f>IFERROR(_xlfn.XLOOKUP($J5163,avoidable_ed_reference!$A$2:$A$13,avoidable_ed_reference!$C$2:$C$13),"Not Classified")</f>
        <v>Not Classified</v>
      </c>
      <c r="AB5163" t="str">
        <f>IFERROR(_xlfn.XLOOKUP($B5163,enrollment!$A$2:$A$801,enrollment!$I$2:$I$801),"")</f>
        <v>TN</v>
      </c>
      <c r="AC5163">
        <f>IFERROR(_xlfn.XLOOKUP($B5163,enrollment!$A$2:$A$801,enrollment!$L$2:$L$801),"")</f>
        <v>76</v>
      </c>
      <c r="AD5163" t="str" cm="1">
        <f t="array" ref="AD5163">_xlfn.IFS(AC5163="","Unknown",AC5163&lt;18,"0-17",AC5163&lt;35,"18-34",AC5163&lt;50,"35-49",AC5163&lt;65,"50-64",TRUE,"65+")</f>
        <v>65+</v>
      </c>
      <c r="AE5163">
        <f>IFERROR(_xlfn.XLOOKUP($B5163,enrollment!$A$2:$A$801,enrollment!$O$2:$O$801),"")</f>
        <v>2233445566</v>
      </c>
      <c r="AF5163">
        <f>IFERROR(_xlfn.XLOOKUP($AE5163,providers!$B$2:$B$11,providers!$Q$2:$Q$11),"")</f>
        <v>3.5</v>
      </c>
      <c r="AG5163" s="1">
        <f t="shared" si="80"/>
        <v>45474</v>
      </c>
    </row>
    <row r="5164" spans="1:33" x14ac:dyDescent="0.25">
      <c r="A5164" t="s">
        <v>5935</v>
      </c>
      <c r="B5164" t="s">
        <v>5929</v>
      </c>
      <c r="C5164">
        <v>2233445566</v>
      </c>
      <c r="D5164">
        <v>2233445566</v>
      </c>
      <c r="E5164" s="1">
        <v>45324</v>
      </c>
      <c r="F5164" s="1">
        <v>45324</v>
      </c>
      <c r="G5164" s="1">
        <v>45338</v>
      </c>
      <c r="H5164" t="s">
        <v>28</v>
      </c>
      <c r="I5164">
        <v>23</v>
      </c>
      <c r="J5164" t="s">
        <v>77</v>
      </c>
      <c r="K5164">
        <v>99284</v>
      </c>
      <c r="O5164">
        <v>1</v>
      </c>
      <c r="P5164">
        <v>1595.47</v>
      </c>
      <c r="Q5164">
        <v>886.37</v>
      </c>
      <c r="R5164">
        <v>709.1</v>
      </c>
      <c r="S5164">
        <v>177.27</v>
      </c>
      <c r="T5164" t="s">
        <v>30</v>
      </c>
      <c r="X5164" t="s">
        <v>146</v>
      </c>
      <c r="Y5164" t="s">
        <v>147</v>
      </c>
      <c r="Z5164" t="s">
        <v>45</v>
      </c>
      <c r="AA5164" t="str">
        <f>IFERROR(_xlfn.XLOOKUP($J5164,avoidable_ed_reference!$A$2:$A$13,avoidable_ed_reference!$C$2:$C$13),"Not Classified")</f>
        <v>Avoidable</v>
      </c>
      <c r="AB5164" t="str">
        <f>IFERROR(_xlfn.XLOOKUP($B5164,enrollment!$A$2:$A$801,enrollment!$I$2:$I$801),"")</f>
        <v>TN</v>
      </c>
      <c r="AC5164">
        <f>IFERROR(_xlfn.XLOOKUP($B5164,enrollment!$A$2:$A$801,enrollment!$L$2:$L$801),"")</f>
        <v>76</v>
      </c>
      <c r="AD5164" t="str" cm="1">
        <f t="array" ref="AD5164">_xlfn.IFS(AC5164="","Unknown",AC5164&lt;18,"0-17",AC5164&lt;35,"18-34",AC5164&lt;50,"35-49",AC5164&lt;65,"50-64",TRUE,"65+")</f>
        <v>65+</v>
      </c>
      <c r="AE5164">
        <f>IFERROR(_xlfn.XLOOKUP($B5164,enrollment!$A$2:$A$801,enrollment!$O$2:$O$801),"")</f>
        <v>2233445566</v>
      </c>
      <c r="AF5164">
        <f>IFERROR(_xlfn.XLOOKUP($AE5164,providers!$B$2:$B$11,providers!$Q$2:$Q$11),"")</f>
        <v>3.5</v>
      </c>
      <c r="AG5164" s="1">
        <f t="shared" si="80"/>
        <v>45323</v>
      </c>
    </row>
    <row r="5165" spans="1:33" x14ac:dyDescent="0.25">
      <c r="A5165" t="s">
        <v>5936</v>
      </c>
      <c r="B5165" t="s">
        <v>5929</v>
      </c>
      <c r="C5165">
        <v>2233445566</v>
      </c>
      <c r="D5165">
        <v>2233445566</v>
      </c>
      <c r="E5165" s="1">
        <v>45634</v>
      </c>
      <c r="F5165" s="1">
        <v>45634</v>
      </c>
      <c r="G5165" s="1">
        <v>45660</v>
      </c>
      <c r="H5165" t="s">
        <v>28</v>
      </c>
      <c r="I5165">
        <v>11</v>
      </c>
      <c r="J5165" t="s">
        <v>38</v>
      </c>
      <c r="K5165">
        <v>99213</v>
      </c>
      <c r="O5165">
        <v>1</v>
      </c>
      <c r="P5165">
        <v>170.07</v>
      </c>
      <c r="Q5165">
        <v>125.98</v>
      </c>
      <c r="R5165">
        <v>100.78</v>
      </c>
      <c r="S5165">
        <v>25.2</v>
      </c>
      <c r="T5165" t="s">
        <v>30</v>
      </c>
      <c r="X5165" t="s">
        <v>146</v>
      </c>
      <c r="Y5165" t="s">
        <v>147</v>
      </c>
      <c r="Z5165" t="s">
        <v>39</v>
      </c>
      <c r="AA5165" t="str">
        <f>IFERROR(_xlfn.XLOOKUP($J5165,avoidable_ed_reference!$A$2:$A$13,avoidable_ed_reference!$C$2:$C$13),"Not Classified")</f>
        <v>Not Classified</v>
      </c>
      <c r="AB5165" t="str">
        <f>IFERROR(_xlfn.XLOOKUP($B5165,enrollment!$A$2:$A$801,enrollment!$I$2:$I$801),"")</f>
        <v>TN</v>
      </c>
      <c r="AC5165">
        <f>IFERROR(_xlfn.XLOOKUP($B5165,enrollment!$A$2:$A$801,enrollment!$L$2:$L$801),"")</f>
        <v>76</v>
      </c>
      <c r="AD5165" t="str" cm="1">
        <f t="array" ref="AD5165">_xlfn.IFS(AC5165="","Unknown",AC5165&lt;18,"0-17",AC5165&lt;35,"18-34",AC5165&lt;50,"35-49",AC5165&lt;65,"50-64",TRUE,"65+")</f>
        <v>65+</v>
      </c>
      <c r="AE5165">
        <f>IFERROR(_xlfn.XLOOKUP($B5165,enrollment!$A$2:$A$801,enrollment!$O$2:$O$801),"")</f>
        <v>2233445566</v>
      </c>
      <c r="AF5165">
        <f>IFERROR(_xlfn.XLOOKUP($AE5165,providers!$B$2:$B$11,providers!$Q$2:$Q$11),"")</f>
        <v>3.5</v>
      </c>
      <c r="AG5165" s="1">
        <f t="shared" si="80"/>
        <v>45627</v>
      </c>
    </row>
    <row r="5166" spans="1:33" x14ac:dyDescent="0.25">
      <c r="A5166" t="s">
        <v>5937</v>
      </c>
      <c r="B5166" t="s">
        <v>5929</v>
      </c>
      <c r="C5166">
        <v>2233445566</v>
      </c>
      <c r="D5166">
        <v>2233445566</v>
      </c>
      <c r="E5166" s="1">
        <v>45424</v>
      </c>
      <c r="F5166" s="1">
        <v>45424</v>
      </c>
      <c r="G5166" s="1">
        <v>45449</v>
      </c>
      <c r="H5166" t="s">
        <v>28</v>
      </c>
      <c r="I5166">
        <v>11</v>
      </c>
      <c r="J5166" t="s">
        <v>47</v>
      </c>
      <c r="K5166">
        <v>99213</v>
      </c>
      <c r="O5166">
        <v>1</v>
      </c>
      <c r="P5166">
        <v>196.95</v>
      </c>
      <c r="Q5166">
        <v>145.88999999999999</v>
      </c>
      <c r="R5166">
        <v>116.71</v>
      </c>
      <c r="S5166">
        <v>29.18</v>
      </c>
      <c r="T5166" t="s">
        <v>30</v>
      </c>
      <c r="X5166" t="s">
        <v>146</v>
      </c>
      <c r="Y5166" t="s">
        <v>147</v>
      </c>
      <c r="Z5166" t="s">
        <v>39</v>
      </c>
      <c r="AA5166" t="str">
        <f>IFERROR(_xlfn.XLOOKUP($J5166,avoidable_ed_reference!$A$2:$A$13,avoidable_ed_reference!$C$2:$C$13),"Not Classified")</f>
        <v>Not Classified</v>
      </c>
      <c r="AB5166" t="str">
        <f>IFERROR(_xlfn.XLOOKUP($B5166,enrollment!$A$2:$A$801,enrollment!$I$2:$I$801),"")</f>
        <v>TN</v>
      </c>
      <c r="AC5166">
        <f>IFERROR(_xlfn.XLOOKUP($B5166,enrollment!$A$2:$A$801,enrollment!$L$2:$L$801),"")</f>
        <v>76</v>
      </c>
      <c r="AD5166" t="str" cm="1">
        <f t="array" ref="AD5166">_xlfn.IFS(AC5166="","Unknown",AC5166&lt;18,"0-17",AC5166&lt;35,"18-34",AC5166&lt;50,"35-49",AC5166&lt;65,"50-64",TRUE,"65+")</f>
        <v>65+</v>
      </c>
      <c r="AE5166">
        <f>IFERROR(_xlfn.XLOOKUP($B5166,enrollment!$A$2:$A$801,enrollment!$O$2:$O$801),"")</f>
        <v>2233445566</v>
      </c>
      <c r="AF5166">
        <f>IFERROR(_xlfn.XLOOKUP($AE5166,providers!$B$2:$B$11,providers!$Q$2:$Q$11),"")</f>
        <v>3.5</v>
      </c>
      <c r="AG5166" s="1">
        <f t="shared" si="80"/>
        <v>45413</v>
      </c>
    </row>
    <row r="5167" spans="1:33" x14ac:dyDescent="0.25">
      <c r="A5167" t="s">
        <v>5938</v>
      </c>
      <c r="B5167" t="s">
        <v>5929</v>
      </c>
      <c r="C5167">
        <v>6789012345</v>
      </c>
      <c r="D5167">
        <v>6789012345</v>
      </c>
      <c r="E5167" s="1">
        <v>45641</v>
      </c>
      <c r="F5167" s="1">
        <v>45641</v>
      </c>
      <c r="G5167" s="1">
        <v>45674</v>
      </c>
      <c r="H5167" t="s">
        <v>28</v>
      </c>
      <c r="I5167">
        <v>23</v>
      </c>
      <c r="J5167" t="s">
        <v>93</v>
      </c>
      <c r="K5167">
        <v>99284</v>
      </c>
      <c r="O5167">
        <v>1</v>
      </c>
      <c r="P5167">
        <v>2000.14</v>
      </c>
      <c r="Q5167">
        <v>1111.19</v>
      </c>
      <c r="R5167">
        <v>888.95</v>
      </c>
      <c r="S5167">
        <v>222.24</v>
      </c>
      <c r="T5167" t="s">
        <v>30</v>
      </c>
      <c r="X5167" t="s">
        <v>146</v>
      </c>
      <c r="Y5167" t="s">
        <v>147</v>
      </c>
      <c r="Z5167" t="s">
        <v>45</v>
      </c>
      <c r="AA5167" t="str">
        <f>IFERROR(_xlfn.XLOOKUP($J5167,avoidable_ed_reference!$A$2:$A$13,avoidable_ed_reference!$C$2:$C$13),"Not Classified")</f>
        <v>Avoidable</v>
      </c>
      <c r="AB5167" t="str">
        <f>IFERROR(_xlfn.XLOOKUP($B5167,enrollment!$A$2:$A$801,enrollment!$I$2:$I$801),"")</f>
        <v>TN</v>
      </c>
      <c r="AC5167">
        <f>IFERROR(_xlfn.XLOOKUP($B5167,enrollment!$A$2:$A$801,enrollment!$L$2:$L$801),"")</f>
        <v>76</v>
      </c>
      <c r="AD5167" t="str" cm="1">
        <f t="array" ref="AD5167">_xlfn.IFS(AC5167="","Unknown",AC5167&lt;18,"0-17",AC5167&lt;35,"18-34",AC5167&lt;50,"35-49",AC5167&lt;65,"50-64",TRUE,"65+")</f>
        <v>65+</v>
      </c>
      <c r="AE5167">
        <f>IFERROR(_xlfn.XLOOKUP($B5167,enrollment!$A$2:$A$801,enrollment!$O$2:$O$801),"")</f>
        <v>2233445566</v>
      </c>
      <c r="AF5167">
        <f>IFERROR(_xlfn.XLOOKUP($AE5167,providers!$B$2:$B$11,providers!$Q$2:$Q$11),"")</f>
        <v>3.5</v>
      </c>
      <c r="AG5167" s="1">
        <f t="shared" si="80"/>
        <v>45627</v>
      </c>
    </row>
    <row r="5168" spans="1:33" x14ac:dyDescent="0.25">
      <c r="A5168" t="s">
        <v>5939</v>
      </c>
      <c r="B5168" t="s">
        <v>5929</v>
      </c>
      <c r="C5168">
        <v>8901234567</v>
      </c>
      <c r="D5168">
        <v>8901234567</v>
      </c>
      <c r="E5168" s="1">
        <v>45336</v>
      </c>
      <c r="F5168" s="1">
        <v>45336</v>
      </c>
      <c r="G5168" s="1">
        <v>45369</v>
      </c>
      <c r="H5168" t="s">
        <v>28</v>
      </c>
      <c r="I5168">
        <v>23</v>
      </c>
      <c r="J5168" t="s">
        <v>29</v>
      </c>
      <c r="K5168">
        <v>99284</v>
      </c>
      <c r="O5168">
        <v>1</v>
      </c>
      <c r="P5168">
        <v>2411.08</v>
      </c>
      <c r="Q5168">
        <v>1339.49</v>
      </c>
      <c r="R5168">
        <v>1071.5899999999999</v>
      </c>
      <c r="S5168">
        <v>267.89999999999998</v>
      </c>
      <c r="T5168" t="s">
        <v>30</v>
      </c>
      <c r="X5168" t="s">
        <v>146</v>
      </c>
      <c r="Y5168" t="s">
        <v>147</v>
      </c>
      <c r="Z5168" t="s">
        <v>45</v>
      </c>
      <c r="AA5168" t="str">
        <f>IFERROR(_xlfn.XLOOKUP($J5168,avoidable_ed_reference!$A$2:$A$13,avoidable_ed_reference!$C$2:$C$13),"Not Classified")</f>
        <v>Potentially Avoidable</v>
      </c>
      <c r="AB5168" t="str">
        <f>IFERROR(_xlfn.XLOOKUP($B5168,enrollment!$A$2:$A$801,enrollment!$I$2:$I$801),"")</f>
        <v>TN</v>
      </c>
      <c r="AC5168">
        <f>IFERROR(_xlfn.XLOOKUP($B5168,enrollment!$A$2:$A$801,enrollment!$L$2:$L$801),"")</f>
        <v>76</v>
      </c>
      <c r="AD5168" t="str" cm="1">
        <f t="array" ref="AD5168">_xlfn.IFS(AC5168="","Unknown",AC5168&lt;18,"0-17",AC5168&lt;35,"18-34",AC5168&lt;50,"35-49",AC5168&lt;65,"50-64",TRUE,"65+")</f>
        <v>65+</v>
      </c>
      <c r="AE5168">
        <f>IFERROR(_xlfn.XLOOKUP($B5168,enrollment!$A$2:$A$801,enrollment!$O$2:$O$801),"")</f>
        <v>2233445566</v>
      </c>
      <c r="AF5168">
        <f>IFERROR(_xlfn.XLOOKUP($AE5168,providers!$B$2:$B$11,providers!$Q$2:$Q$11),"")</f>
        <v>3.5</v>
      </c>
      <c r="AG5168" s="1">
        <f t="shared" si="80"/>
        <v>45323</v>
      </c>
    </row>
    <row r="5169" spans="1:33" x14ac:dyDescent="0.25">
      <c r="A5169" t="s">
        <v>5940</v>
      </c>
      <c r="B5169" t="s">
        <v>5929</v>
      </c>
      <c r="C5169">
        <v>3456789012</v>
      </c>
      <c r="D5169">
        <v>3456789012</v>
      </c>
      <c r="E5169" s="1">
        <v>45437</v>
      </c>
      <c r="F5169" s="1">
        <v>45437</v>
      </c>
      <c r="G5169" s="1">
        <v>45464</v>
      </c>
      <c r="H5169" t="s">
        <v>28</v>
      </c>
      <c r="I5169">
        <v>23</v>
      </c>
      <c r="J5169" t="s">
        <v>29</v>
      </c>
      <c r="K5169">
        <v>99284</v>
      </c>
      <c r="O5169">
        <v>1</v>
      </c>
      <c r="P5169">
        <v>1790.26</v>
      </c>
      <c r="Q5169">
        <v>994.59</v>
      </c>
      <c r="R5169">
        <v>795.67</v>
      </c>
      <c r="S5169">
        <v>198.92</v>
      </c>
      <c r="T5169" t="s">
        <v>30</v>
      </c>
      <c r="X5169" t="s">
        <v>146</v>
      </c>
      <c r="Y5169" t="s">
        <v>147</v>
      </c>
      <c r="Z5169" t="s">
        <v>45</v>
      </c>
      <c r="AA5169" t="str">
        <f>IFERROR(_xlfn.XLOOKUP($J5169,avoidable_ed_reference!$A$2:$A$13,avoidable_ed_reference!$C$2:$C$13),"Not Classified")</f>
        <v>Potentially Avoidable</v>
      </c>
      <c r="AB5169" t="str">
        <f>IFERROR(_xlfn.XLOOKUP($B5169,enrollment!$A$2:$A$801,enrollment!$I$2:$I$801),"")</f>
        <v>TN</v>
      </c>
      <c r="AC5169">
        <f>IFERROR(_xlfn.XLOOKUP($B5169,enrollment!$A$2:$A$801,enrollment!$L$2:$L$801),"")</f>
        <v>76</v>
      </c>
      <c r="AD5169" t="str" cm="1">
        <f t="array" ref="AD5169">_xlfn.IFS(AC5169="","Unknown",AC5169&lt;18,"0-17",AC5169&lt;35,"18-34",AC5169&lt;50,"35-49",AC5169&lt;65,"50-64",TRUE,"65+")</f>
        <v>65+</v>
      </c>
      <c r="AE5169">
        <f>IFERROR(_xlfn.XLOOKUP($B5169,enrollment!$A$2:$A$801,enrollment!$O$2:$O$801),"")</f>
        <v>2233445566</v>
      </c>
      <c r="AF5169">
        <f>IFERROR(_xlfn.XLOOKUP($AE5169,providers!$B$2:$B$11,providers!$Q$2:$Q$11),"")</f>
        <v>3.5</v>
      </c>
      <c r="AG5169" s="1">
        <f t="shared" si="80"/>
        <v>45413</v>
      </c>
    </row>
    <row r="5170" spans="1:33" x14ac:dyDescent="0.25">
      <c r="A5170" t="s">
        <v>5941</v>
      </c>
      <c r="B5170" t="s">
        <v>5942</v>
      </c>
      <c r="C5170">
        <v>9012345678</v>
      </c>
      <c r="D5170">
        <v>9012345678</v>
      </c>
      <c r="E5170" s="1">
        <v>45433</v>
      </c>
      <c r="F5170" s="1">
        <v>45433</v>
      </c>
      <c r="G5170" s="1">
        <v>45452</v>
      </c>
      <c r="H5170" t="s">
        <v>67</v>
      </c>
      <c r="I5170">
        <v>21</v>
      </c>
      <c r="J5170" t="s">
        <v>80</v>
      </c>
      <c r="K5170">
        <v>99223</v>
      </c>
      <c r="O5170">
        <v>1</v>
      </c>
      <c r="P5170">
        <v>24380.99</v>
      </c>
      <c r="Q5170">
        <v>15729.67</v>
      </c>
      <c r="R5170">
        <v>12583.74</v>
      </c>
      <c r="S5170">
        <v>3145.93</v>
      </c>
      <c r="T5170" t="s">
        <v>30</v>
      </c>
      <c r="V5170">
        <v>1</v>
      </c>
      <c r="W5170" s="2" t="s">
        <v>68</v>
      </c>
      <c r="X5170" t="s">
        <v>31</v>
      </c>
      <c r="Y5170" t="s">
        <v>32</v>
      </c>
      <c r="Z5170" t="s">
        <v>69</v>
      </c>
      <c r="AA5170" t="str">
        <f>IFERROR(_xlfn.XLOOKUP($J5170,avoidable_ed_reference!$A$2:$A$13,avoidable_ed_reference!$C$2:$C$13),"Not Classified")</f>
        <v>Non-Avoidable</v>
      </c>
      <c r="AB5170" t="str">
        <f>IFERROR(_xlfn.XLOOKUP($B5170,enrollment!$A$2:$A$801,enrollment!$I$2:$I$801),"")</f>
        <v>OH</v>
      </c>
      <c r="AC5170">
        <f>IFERROR(_xlfn.XLOOKUP($B5170,enrollment!$A$2:$A$801,enrollment!$L$2:$L$801),"")</f>
        <v>37</v>
      </c>
      <c r="AD5170" t="str" cm="1">
        <f t="array" ref="AD5170">_xlfn.IFS(AC5170="","Unknown",AC5170&lt;18,"0-17",AC5170&lt;35,"18-34",AC5170&lt;50,"35-49",AC5170&lt;65,"50-64",TRUE,"65+")</f>
        <v>35-49</v>
      </c>
      <c r="AE5170">
        <f>IFERROR(_xlfn.XLOOKUP($B5170,enrollment!$A$2:$A$801,enrollment!$O$2:$O$801),"")</f>
        <v>6789012345</v>
      </c>
      <c r="AF5170">
        <f>IFERROR(_xlfn.XLOOKUP($AE5170,providers!$B$2:$B$11,providers!$Q$2:$Q$11),"")</f>
        <v>4.0999999999999996</v>
      </c>
      <c r="AG5170" s="1">
        <f t="shared" si="80"/>
        <v>45413</v>
      </c>
    </row>
    <row r="5171" spans="1:33" x14ac:dyDescent="0.25">
      <c r="A5171" t="s">
        <v>5943</v>
      </c>
      <c r="B5171" t="s">
        <v>5942</v>
      </c>
      <c r="C5171">
        <v>6789012345</v>
      </c>
      <c r="D5171">
        <v>6789012345</v>
      </c>
      <c r="E5171" s="1">
        <v>45615</v>
      </c>
      <c r="F5171" s="1">
        <v>45615</v>
      </c>
      <c r="G5171" s="1">
        <v>45648</v>
      </c>
      <c r="H5171" t="s">
        <v>28</v>
      </c>
      <c r="I5171">
        <v>11</v>
      </c>
      <c r="J5171" t="s">
        <v>47</v>
      </c>
      <c r="K5171">
        <v>99213</v>
      </c>
      <c r="O5171">
        <v>1</v>
      </c>
      <c r="P5171">
        <v>186.92</v>
      </c>
      <c r="Q5171">
        <v>138.46</v>
      </c>
      <c r="R5171">
        <v>110.77</v>
      </c>
      <c r="S5171">
        <v>27.69</v>
      </c>
      <c r="T5171" t="s">
        <v>30</v>
      </c>
      <c r="X5171" t="s">
        <v>31</v>
      </c>
      <c r="Y5171" t="s">
        <v>32</v>
      </c>
      <c r="Z5171" t="s">
        <v>39</v>
      </c>
      <c r="AA5171" t="str">
        <f>IFERROR(_xlfn.XLOOKUP($J5171,avoidable_ed_reference!$A$2:$A$13,avoidable_ed_reference!$C$2:$C$13),"Not Classified")</f>
        <v>Not Classified</v>
      </c>
      <c r="AB5171" t="str">
        <f>IFERROR(_xlfn.XLOOKUP($B5171,enrollment!$A$2:$A$801,enrollment!$I$2:$I$801),"")</f>
        <v>OH</v>
      </c>
      <c r="AC5171">
        <f>IFERROR(_xlfn.XLOOKUP($B5171,enrollment!$A$2:$A$801,enrollment!$L$2:$L$801),"")</f>
        <v>37</v>
      </c>
      <c r="AD5171" t="str" cm="1">
        <f t="array" ref="AD5171">_xlfn.IFS(AC5171="","Unknown",AC5171&lt;18,"0-17",AC5171&lt;35,"18-34",AC5171&lt;50,"35-49",AC5171&lt;65,"50-64",TRUE,"65+")</f>
        <v>35-49</v>
      </c>
      <c r="AE5171">
        <f>IFERROR(_xlfn.XLOOKUP($B5171,enrollment!$A$2:$A$801,enrollment!$O$2:$O$801),"")</f>
        <v>6789012345</v>
      </c>
      <c r="AF5171">
        <f>IFERROR(_xlfn.XLOOKUP($AE5171,providers!$B$2:$B$11,providers!$Q$2:$Q$11),"")</f>
        <v>4.0999999999999996</v>
      </c>
      <c r="AG5171" s="1">
        <f t="shared" si="80"/>
        <v>45597</v>
      </c>
    </row>
    <row r="5172" spans="1:33" x14ac:dyDescent="0.25">
      <c r="A5172" t="s">
        <v>5944</v>
      </c>
      <c r="B5172" t="s">
        <v>5942</v>
      </c>
      <c r="C5172">
        <v>6789012345</v>
      </c>
      <c r="D5172">
        <v>6789012345</v>
      </c>
      <c r="E5172" s="1">
        <v>45609</v>
      </c>
      <c r="F5172" s="1">
        <v>45609</v>
      </c>
      <c r="G5172" s="1">
        <v>45636</v>
      </c>
      <c r="H5172" t="s">
        <v>28</v>
      </c>
      <c r="I5172">
        <v>11</v>
      </c>
      <c r="J5172" t="s">
        <v>38</v>
      </c>
      <c r="K5172">
        <v>99213</v>
      </c>
      <c r="O5172">
        <v>1</v>
      </c>
      <c r="P5172">
        <v>167.21</v>
      </c>
      <c r="Q5172">
        <v>123.86</v>
      </c>
      <c r="R5172">
        <v>99.09</v>
      </c>
      <c r="S5172">
        <v>24.77</v>
      </c>
      <c r="T5172" t="s">
        <v>30</v>
      </c>
      <c r="X5172" t="s">
        <v>31</v>
      </c>
      <c r="Y5172" t="s">
        <v>32</v>
      </c>
      <c r="Z5172" t="s">
        <v>39</v>
      </c>
      <c r="AA5172" t="str">
        <f>IFERROR(_xlfn.XLOOKUP($J5172,avoidable_ed_reference!$A$2:$A$13,avoidable_ed_reference!$C$2:$C$13),"Not Classified")</f>
        <v>Not Classified</v>
      </c>
      <c r="AB5172" t="str">
        <f>IFERROR(_xlfn.XLOOKUP($B5172,enrollment!$A$2:$A$801,enrollment!$I$2:$I$801),"")</f>
        <v>OH</v>
      </c>
      <c r="AC5172">
        <f>IFERROR(_xlfn.XLOOKUP($B5172,enrollment!$A$2:$A$801,enrollment!$L$2:$L$801),"")</f>
        <v>37</v>
      </c>
      <c r="AD5172" t="str" cm="1">
        <f t="array" ref="AD5172">_xlfn.IFS(AC5172="","Unknown",AC5172&lt;18,"0-17",AC5172&lt;35,"18-34",AC5172&lt;50,"35-49",AC5172&lt;65,"50-64",TRUE,"65+")</f>
        <v>35-49</v>
      </c>
      <c r="AE5172">
        <f>IFERROR(_xlfn.XLOOKUP($B5172,enrollment!$A$2:$A$801,enrollment!$O$2:$O$801),"")</f>
        <v>6789012345</v>
      </c>
      <c r="AF5172">
        <f>IFERROR(_xlfn.XLOOKUP($AE5172,providers!$B$2:$B$11,providers!$Q$2:$Q$11),"")</f>
        <v>4.0999999999999996</v>
      </c>
      <c r="AG5172" s="1">
        <f t="shared" si="80"/>
        <v>45597</v>
      </c>
    </row>
    <row r="5173" spans="1:33" x14ac:dyDescent="0.25">
      <c r="A5173" t="s">
        <v>5945</v>
      </c>
      <c r="B5173" t="s">
        <v>5942</v>
      </c>
      <c r="C5173">
        <v>2233445566</v>
      </c>
      <c r="D5173">
        <v>2233445566</v>
      </c>
      <c r="E5173" s="1">
        <v>45569</v>
      </c>
      <c r="F5173" s="1">
        <v>45569</v>
      </c>
      <c r="G5173" s="1">
        <v>45601</v>
      </c>
      <c r="H5173" t="s">
        <v>59</v>
      </c>
      <c r="J5173" t="s">
        <v>99</v>
      </c>
      <c r="L5173" s="2" t="s">
        <v>106</v>
      </c>
      <c r="M5173" t="s">
        <v>107</v>
      </c>
      <c r="N5173" t="s">
        <v>108</v>
      </c>
      <c r="O5173">
        <v>1</v>
      </c>
      <c r="P5173">
        <v>1220.1300000000001</v>
      </c>
      <c r="Q5173">
        <v>1109.21</v>
      </c>
      <c r="R5173">
        <v>887.37</v>
      </c>
      <c r="S5173">
        <v>221.84</v>
      </c>
      <c r="T5173" t="s">
        <v>30</v>
      </c>
      <c r="X5173" t="s">
        <v>31</v>
      </c>
      <c r="Y5173" t="s">
        <v>32</v>
      </c>
      <c r="Z5173" t="s">
        <v>64</v>
      </c>
      <c r="AA5173" t="str">
        <f>IFERROR(_xlfn.XLOOKUP($J5173,avoidable_ed_reference!$A$2:$A$13,avoidable_ed_reference!$C$2:$C$13),"Not Classified")</f>
        <v>Not Classified</v>
      </c>
      <c r="AB5173" t="str">
        <f>IFERROR(_xlfn.XLOOKUP($B5173,enrollment!$A$2:$A$801,enrollment!$I$2:$I$801),"")</f>
        <v>OH</v>
      </c>
      <c r="AC5173">
        <f>IFERROR(_xlfn.XLOOKUP($B5173,enrollment!$A$2:$A$801,enrollment!$L$2:$L$801),"")</f>
        <v>37</v>
      </c>
      <c r="AD5173" t="str" cm="1">
        <f t="array" ref="AD5173">_xlfn.IFS(AC5173="","Unknown",AC5173&lt;18,"0-17",AC5173&lt;35,"18-34",AC5173&lt;50,"35-49",AC5173&lt;65,"50-64",TRUE,"65+")</f>
        <v>35-49</v>
      </c>
      <c r="AE5173">
        <f>IFERROR(_xlfn.XLOOKUP($B5173,enrollment!$A$2:$A$801,enrollment!$O$2:$O$801),"")</f>
        <v>6789012345</v>
      </c>
      <c r="AF5173">
        <f>IFERROR(_xlfn.XLOOKUP($AE5173,providers!$B$2:$B$11,providers!$Q$2:$Q$11),"")</f>
        <v>4.0999999999999996</v>
      </c>
      <c r="AG5173" s="1">
        <f t="shared" si="80"/>
        <v>45566</v>
      </c>
    </row>
    <row r="5174" spans="1:33" x14ac:dyDescent="0.25">
      <c r="A5174" t="s">
        <v>5946</v>
      </c>
      <c r="B5174" t="s">
        <v>5947</v>
      </c>
      <c r="C5174">
        <v>2233445566</v>
      </c>
      <c r="D5174">
        <v>2233445566</v>
      </c>
      <c r="E5174" s="1">
        <v>45316</v>
      </c>
      <c r="F5174" s="1">
        <v>45316</v>
      </c>
      <c r="G5174" s="1">
        <v>45344</v>
      </c>
      <c r="H5174" t="s">
        <v>28</v>
      </c>
      <c r="I5174">
        <v>11</v>
      </c>
      <c r="J5174" t="s">
        <v>47</v>
      </c>
      <c r="K5174">
        <v>99213</v>
      </c>
      <c r="O5174">
        <v>1</v>
      </c>
      <c r="P5174">
        <v>229.57</v>
      </c>
      <c r="Q5174">
        <v>170.05</v>
      </c>
      <c r="R5174">
        <v>136.04</v>
      </c>
      <c r="S5174">
        <v>34.01</v>
      </c>
      <c r="T5174" t="s">
        <v>30</v>
      </c>
      <c r="X5174" t="s">
        <v>146</v>
      </c>
      <c r="Y5174" t="s">
        <v>147</v>
      </c>
      <c r="Z5174" t="s">
        <v>39</v>
      </c>
      <c r="AA5174" t="str">
        <f>IFERROR(_xlfn.XLOOKUP($J5174,avoidable_ed_reference!$A$2:$A$13,avoidable_ed_reference!$C$2:$C$13),"Not Classified")</f>
        <v>Not Classified</v>
      </c>
      <c r="AB5174" t="str">
        <f>IFERROR(_xlfn.XLOOKUP($B5174,enrollment!$A$2:$A$801,enrollment!$I$2:$I$801),"")</f>
        <v>TN</v>
      </c>
      <c r="AC5174">
        <f>IFERROR(_xlfn.XLOOKUP($B5174,enrollment!$A$2:$A$801,enrollment!$L$2:$L$801),"")</f>
        <v>65</v>
      </c>
      <c r="AD5174" t="str" cm="1">
        <f t="array" ref="AD5174">_xlfn.IFS(AC5174="","Unknown",AC5174&lt;18,"0-17",AC5174&lt;35,"18-34",AC5174&lt;50,"35-49",AC5174&lt;65,"50-64",TRUE,"65+")</f>
        <v>65+</v>
      </c>
      <c r="AE5174">
        <f>IFERROR(_xlfn.XLOOKUP($B5174,enrollment!$A$2:$A$801,enrollment!$O$2:$O$801),"")</f>
        <v>2233445566</v>
      </c>
      <c r="AF5174">
        <f>IFERROR(_xlfn.XLOOKUP($AE5174,providers!$B$2:$B$11,providers!$Q$2:$Q$11),"")</f>
        <v>3.5</v>
      </c>
      <c r="AG5174" s="1">
        <f t="shared" si="80"/>
        <v>45292</v>
      </c>
    </row>
    <row r="5175" spans="1:33" x14ac:dyDescent="0.25">
      <c r="A5175" t="s">
        <v>5948</v>
      </c>
      <c r="B5175" t="s">
        <v>5947</v>
      </c>
      <c r="C5175">
        <v>5678901234</v>
      </c>
      <c r="D5175">
        <v>5678901234</v>
      </c>
      <c r="E5175" s="1">
        <v>45352</v>
      </c>
      <c r="F5175" s="1">
        <v>45352</v>
      </c>
      <c r="G5175" s="1">
        <v>45372</v>
      </c>
      <c r="H5175" t="s">
        <v>28</v>
      </c>
      <c r="I5175">
        <v>20</v>
      </c>
      <c r="J5175" t="s">
        <v>35</v>
      </c>
      <c r="K5175">
        <v>99213</v>
      </c>
      <c r="O5175">
        <v>1</v>
      </c>
      <c r="P5175">
        <v>200.69</v>
      </c>
      <c r="Q5175">
        <v>154.38</v>
      </c>
      <c r="R5175">
        <v>123.5</v>
      </c>
      <c r="S5175">
        <v>30.88</v>
      </c>
      <c r="T5175" t="s">
        <v>30</v>
      </c>
      <c r="X5175" t="s">
        <v>146</v>
      </c>
      <c r="Y5175" t="s">
        <v>147</v>
      </c>
      <c r="Z5175" t="s">
        <v>36</v>
      </c>
      <c r="AA5175" t="str">
        <f>IFERROR(_xlfn.XLOOKUP($J5175,avoidable_ed_reference!$A$2:$A$13,avoidable_ed_reference!$C$2:$C$13),"Not Classified")</f>
        <v>Avoidable</v>
      </c>
      <c r="AB5175" t="str">
        <f>IFERROR(_xlfn.XLOOKUP($B5175,enrollment!$A$2:$A$801,enrollment!$I$2:$I$801),"")</f>
        <v>TN</v>
      </c>
      <c r="AC5175">
        <f>IFERROR(_xlfn.XLOOKUP($B5175,enrollment!$A$2:$A$801,enrollment!$L$2:$L$801),"")</f>
        <v>65</v>
      </c>
      <c r="AD5175" t="str" cm="1">
        <f t="array" ref="AD5175">_xlfn.IFS(AC5175="","Unknown",AC5175&lt;18,"0-17",AC5175&lt;35,"18-34",AC5175&lt;50,"35-49",AC5175&lt;65,"50-64",TRUE,"65+")</f>
        <v>65+</v>
      </c>
      <c r="AE5175">
        <f>IFERROR(_xlfn.XLOOKUP($B5175,enrollment!$A$2:$A$801,enrollment!$O$2:$O$801),"")</f>
        <v>2233445566</v>
      </c>
      <c r="AF5175">
        <f>IFERROR(_xlfn.XLOOKUP($AE5175,providers!$B$2:$B$11,providers!$Q$2:$Q$11),"")</f>
        <v>3.5</v>
      </c>
      <c r="AG5175" s="1">
        <f t="shared" si="80"/>
        <v>45352</v>
      </c>
    </row>
    <row r="5176" spans="1:33" x14ac:dyDescent="0.25">
      <c r="A5176" t="s">
        <v>5949</v>
      </c>
      <c r="B5176" t="s">
        <v>5947</v>
      </c>
      <c r="C5176">
        <v>2233445566</v>
      </c>
      <c r="D5176">
        <v>2233445566</v>
      </c>
      <c r="E5176" s="1">
        <v>45307</v>
      </c>
      <c r="F5176" s="1">
        <v>45307</v>
      </c>
      <c r="G5176" s="1">
        <v>45332</v>
      </c>
      <c r="H5176" t="s">
        <v>28</v>
      </c>
      <c r="I5176">
        <v>11</v>
      </c>
      <c r="J5176" t="s">
        <v>47</v>
      </c>
      <c r="K5176">
        <v>99213</v>
      </c>
      <c r="O5176">
        <v>1</v>
      </c>
      <c r="P5176">
        <v>179.08</v>
      </c>
      <c r="Q5176">
        <v>132.65</v>
      </c>
      <c r="R5176">
        <v>106.12</v>
      </c>
      <c r="S5176">
        <v>26.53</v>
      </c>
      <c r="T5176" t="s">
        <v>30</v>
      </c>
      <c r="X5176" t="s">
        <v>146</v>
      </c>
      <c r="Y5176" t="s">
        <v>147</v>
      </c>
      <c r="Z5176" t="s">
        <v>39</v>
      </c>
      <c r="AA5176" t="str">
        <f>IFERROR(_xlfn.XLOOKUP($J5176,avoidable_ed_reference!$A$2:$A$13,avoidable_ed_reference!$C$2:$C$13),"Not Classified")</f>
        <v>Not Classified</v>
      </c>
      <c r="AB5176" t="str">
        <f>IFERROR(_xlfn.XLOOKUP($B5176,enrollment!$A$2:$A$801,enrollment!$I$2:$I$801),"")</f>
        <v>TN</v>
      </c>
      <c r="AC5176">
        <f>IFERROR(_xlfn.XLOOKUP($B5176,enrollment!$A$2:$A$801,enrollment!$L$2:$L$801),"")</f>
        <v>65</v>
      </c>
      <c r="AD5176" t="str" cm="1">
        <f t="array" ref="AD5176">_xlfn.IFS(AC5176="","Unknown",AC5176&lt;18,"0-17",AC5176&lt;35,"18-34",AC5176&lt;50,"35-49",AC5176&lt;65,"50-64",TRUE,"65+")</f>
        <v>65+</v>
      </c>
      <c r="AE5176">
        <f>IFERROR(_xlfn.XLOOKUP($B5176,enrollment!$A$2:$A$801,enrollment!$O$2:$O$801),"")</f>
        <v>2233445566</v>
      </c>
      <c r="AF5176">
        <f>IFERROR(_xlfn.XLOOKUP($AE5176,providers!$B$2:$B$11,providers!$Q$2:$Q$11),"")</f>
        <v>3.5</v>
      </c>
      <c r="AG5176" s="1">
        <f t="shared" si="80"/>
        <v>45292</v>
      </c>
    </row>
    <row r="5177" spans="1:33" x14ac:dyDescent="0.25">
      <c r="A5177" t="s">
        <v>5950</v>
      </c>
      <c r="B5177" t="s">
        <v>5947</v>
      </c>
      <c r="C5177">
        <v>2233445566</v>
      </c>
      <c r="D5177">
        <v>2233445566</v>
      </c>
      <c r="E5177" s="1">
        <v>45349</v>
      </c>
      <c r="F5177" s="1">
        <v>45349</v>
      </c>
      <c r="G5177" s="1">
        <v>45363</v>
      </c>
      <c r="H5177" t="s">
        <v>28</v>
      </c>
      <c r="I5177">
        <v>11</v>
      </c>
      <c r="J5177" t="s">
        <v>35</v>
      </c>
      <c r="K5177">
        <v>99213</v>
      </c>
      <c r="O5177">
        <v>1</v>
      </c>
      <c r="P5177">
        <v>215.54</v>
      </c>
      <c r="Q5177">
        <v>159.66</v>
      </c>
      <c r="R5177">
        <v>127.73</v>
      </c>
      <c r="S5177">
        <v>31.93</v>
      </c>
      <c r="T5177" t="s">
        <v>30</v>
      </c>
      <c r="X5177" t="s">
        <v>146</v>
      </c>
      <c r="Y5177" t="s">
        <v>147</v>
      </c>
      <c r="Z5177" t="s">
        <v>39</v>
      </c>
      <c r="AA5177" t="str">
        <f>IFERROR(_xlfn.XLOOKUP($J5177,avoidable_ed_reference!$A$2:$A$13,avoidable_ed_reference!$C$2:$C$13),"Not Classified")</f>
        <v>Avoidable</v>
      </c>
      <c r="AB5177" t="str">
        <f>IFERROR(_xlfn.XLOOKUP($B5177,enrollment!$A$2:$A$801,enrollment!$I$2:$I$801),"")</f>
        <v>TN</v>
      </c>
      <c r="AC5177">
        <f>IFERROR(_xlfn.XLOOKUP($B5177,enrollment!$A$2:$A$801,enrollment!$L$2:$L$801),"")</f>
        <v>65</v>
      </c>
      <c r="AD5177" t="str" cm="1">
        <f t="array" ref="AD5177">_xlfn.IFS(AC5177="","Unknown",AC5177&lt;18,"0-17",AC5177&lt;35,"18-34",AC5177&lt;50,"35-49",AC5177&lt;65,"50-64",TRUE,"65+")</f>
        <v>65+</v>
      </c>
      <c r="AE5177">
        <f>IFERROR(_xlfn.XLOOKUP($B5177,enrollment!$A$2:$A$801,enrollment!$O$2:$O$801),"")</f>
        <v>2233445566</v>
      </c>
      <c r="AF5177">
        <f>IFERROR(_xlfn.XLOOKUP($AE5177,providers!$B$2:$B$11,providers!$Q$2:$Q$11),"")</f>
        <v>3.5</v>
      </c>
      <c r="AG5177" s="1">
        <f t="shared" si="80"/>
        <v>45323</v>
      </c>
    </row>
    <row r="5178" spans="1:33" x14ac:dyDescent="0.25">
      <c r="A5178" t="s">
        <v>5951</v>
      </c>
      <c r="B5178" t="s">
        <v>5947</v>
      </c>
      <c r="C5178">
        <v>6789012345</v>
      </c>
      <c r="D5178">
        <v>6789012345</v>
      </c>
      <c r="E5178" s="1">
        <v>45639</v>
      </c>
      <c r="F5178" s="1">
        <v>45639</v>
      </c>
      <c r="G5178" s="1">
        <v>45656</v>
      </c>
      <c r="H5178" t="s">
        <v>28</v>
      </c>
      <c r="I5178">
        <v>23</v>
      </c>
      <c r="J5178" t="s">
        <v>77</v>
      </c>
      <c r="K5178">
        <v>99284</v>
      </c>
      <c r="O5178">
        <v>1</v>
      </c>
      <c r="P5178">
        <v>2194.31</v>
      </c>
      <c r="Q5178">
        <v>1219.06</v>
      </c>
      <c r="R5178">
        <v>975.25</v>
      </c>
      <c r="S5178">
        <v>243.81</v>
      </c>
      <c r="T5178" t="s">
        <v>30</v>
      </c>
      <c r="X5178" t="s">
        <v>146</v>
      </c>
      <c r="Y5178" t="s">
        <v>147</v>
      </c>
      <c r="Z5178" t="s">
        <v>45</v>
      </c>
      <c r="AA5178" t="str">
        <f>IFERROR(_xlfn.XLOOKUP($J5178,avoidable_ed_reference!$A$2:$A$13,avoidable_ed_reference!$C$2:$C$13),"Not Classified")</f>
        <v>Avoidable</v>
      </c>
      <c r="AB5178" t="str">
        <f>IFERROR(_xlfn.XLOOKUP($B5178,enrollment!$A$2:$A$801,enrollment!$I$2:$I$801),"")</f>
        <v>TN</v>
      </c>
      <c r="AC5178">
        <f>IFERROR(_xlfn.XLOOKUP($B5178,enrollment!$A$2:$A$801,enrollment!$L$2:$L$801),"")</f>
        <v>65</v>
      </c>
      <c r="AD5178" t="str" cm="1">
        <f t="array" ref="AD5178">_xlfn.IFS(AC5178="","Unknown",AC5178&lt;18,"0-17",AC5178&lt;35,"18-34",AC5178&lt;50,"35-49",AC5178&lt;65,"50-64",TRUE,"65+")</f>
        <v>65+</v>
      </c>
      <c r="AE5178">
        <f>IFERROR(_xlfn.XLOOKUP($B5178,enrollment!$A$2:$A$801,enrollment!$O$2:$O$801),"")</f>
        <v>2233445566</v>
      </c>
      <c r="AF5178">
        <f>IFERROR(_xlfn.XLOOKUP($AE5178,providers!$B$2:$B$11,providers!$Q$2:$Q$11),"")</f>
        <v>3.5</v>
      </c>
      <c r="AG5178" s="1">
        <f t="shared" si="80"/>
        <v>45627</v>
      </c>
    </row>
    <row r="5179" spans="1:33" x14ac:dyDescent="0.25">
      <c r="A5179" t="s">
        <v>5952</v>
      </c>
      <c r="B5179" t="s">
        <v>5947</v>
      </c>
      <c r="C5179">
        <v>2233445566</v>
      </c>
      <c r="D5179">
        <v>2233445566</v>
      </c>
      <c r="E5179" s="1">
        <v>45437</v>
      </c>
      <c r="F5179" s="1">
        <v>45437</v>
      </c>
      <c r="G5179" s="1">
        <v>45463</v>
      </c>
      <c r="H5179" t="s">
        <v>28</v>
      </c>
      <c r="I5179">
        <v>11</v>
      </c>
      <c r="J5179" t="s">
        <v>35</v>
      </c>
      <c r="K5179">
        <v>99213</v>
      </c>
      <c r="O5179">
        <v>1</v>
      </c>
      <c r="P5179">
        <v>189.68</v>
      </c>
      <c r="Q5179">
        <v>140.5</v>
      </c>
      <c r="R5179">
        <v>112.4</v>
      </c>
      <c r="S5179">
        <v>28.1</v>
      </c>
      <c r="T5179" t="s">
        <v>30</v>
      </c>
      <c r="X5179" t="s">
        <v>146</v>
      </c>
      <c r="Y5179" t="s">
        <v>147</v>
      </c>
      <c r="Z5179" t="s">
        <v>39</v>
      </c>
      <c r="AA5179" t="str">
        <f>IFERROR(_xlfn.XLOOKUP($J5179,avoidable_ed_reference!$A$2:$A$13,avoidable_ed_reference!$C$2:$C$13),"Not Classified")</f>
        <v>Avoidable</v>
      </c>
      <c r="AB5179" t="str">
        <f>IFERROR(_xlfn.XLOOKUP($B5179,enrollment!$A$2:$A$801,enrollment!$I$2:$I$801),"")</f>
        <v>TN</v>
      </c>
      <c r="AC5179">
        <f>IFERROR(_xlfn.XLOOKUP($B5179,enrollment!$A$2:$A$801,enrollment!$L$2:$L$801),"")</f>
        <v>65</v>
      </c>
      <c r="AD5179" t="str" cm="1">
        <f t="array" ref="AD5179">_xlfn.IFS(AC5179="","Unknown",AC5179&lt;18,"0-17",AC5179&lt;35,"18-34",AC5179&lt;50,"35-49",AC5179&lt;65,"50-64",TRUE,"65+")</f>
        <v>65+</v>
      </c>
      <c r="AE5179">
        <f>IFERROR(_xlfn.XLOOKUP($B5179,enrollment!$A$2:$A$801,enrollment!$O$2:$O$801),"")</f>
        <v>2233445566</v>
      </c>
      <c r="AF5179">
        <f>IFERROR(_xlfn.XLOOKUP($AE5179,providers!$B$2:$B$11,providers!$Q$2:$Q$11),"")</f>
        <v>3.5</v>
      </c>
      <c r="AG5179" s="1">
        <f t="shared" si="80"/>
        <v>45413</v>
      </c>
    </row>
    <row r="5180" spans="1:33" x14ac:dyDescent="0.25">
      <c r="A5180" t="s">
        <v>5953</v>
      </c>
      <c r="B5180" t="s">
        <v>5954</v>
      </c>
      <c r="C5180">
        <v>9012345678</v>
      </c>
      <c r="D5180">
        <v>9012345678</v>
      </c>
      <c r="E5180" s="1">
        <v>45408</v>
      </c>
      <c r="F5180" s="1">
        <v>45408</v>
      </c>
      <c r="G5180" s="1">
        <v>45427</v>
      </c>
      <c r="H5180" t="s">
        <v>28</v>
      </c>
      <c r="I5180">
        <v>23</v>
      </c>
      <c r="J5180" t="s">
        <v>80</v>
      </c>
      <c r="K5180">
        <v>99284</v>
      </c>
      <c r="O5180">
        <v>1</v>
      </c>
      <c r="P5180">
        <v>1807.94</v>
      </c>
      <c r="Q5180">
        <v>1004.41</v>
      </c>
      <c r="R5180">
        <v>803.53</v>
      </c>
      <c r="S5180">
        <v>200.88</v>
      </c>
      <c r="T5180" t="s">
        <v>30</v>
      </c>
      <c r="X5180" t="s">
        <v>52</v>
      </c>
      <c r="Y5180" t="s">
        <v>44</v>
      </c>
      <c r="Z5180" t="s">
        <v>45</v>
      </c>
      <c r="AA5180" t="str">
        <f>IFERROR(_xlfn.XLOOKUP($J5180,avoidable_ed_reference!$A$2:$A$13,avoidable_ed_reference!$C$2:$C$13),"Not Classified")</f>
        <v>Non-Avoidable</v>
      </c>
      <c r="AB5180" t="str">
        <f>IFERROR(_xlfn.XLOOKUP($B5180,enrollment!$A$2:$A$801,enrollment!$I$2:$I$801),"")</f>
        <v>GA</v>
      </c>
      <c r="AC5180">
        <f>IFERROR(_xlfn.XLOOKUP($B5180,enrollment!$A$2:$A$801,enrollment!$L$2:$L$801),"")</f>
        <v>24</v>
      </c>
      <c r="AD5180" t="str" cm="1">
        <f t="array" ref="AD5180">_xlfn.IFS(AC5180="","Unknown",AC5180&lt;18,"0-17",AC5180&lt;35,"18-34",AC5180&lt;50,"35-49",AC5180&lt;65,"50-64",TRUE,"65+")</f>
        <v>18-34</v>
      </c>
      <c r="AE5180">
        <f>IFERROR(_xlfn.XLOOKUP($B5180,enrollment!$A$2:$A$801,enrollment!$O$2:$O$801),"")</f>
        <v>8901234567</v>
      </c>
      <c r="AF5180">
        <f>IFERROR(_xlfn.XLOOKUP($AE5180,providers!$B$2:$B$11,providers!$Q$2:$Q$11),"")</f>
        <v>3.7</v>
      </c>
      <c r="AG5180" s="1">
        <f t="shared" si="80"/>
        <v>45383</v>
      </c>
    </row>
    <row r="5181" spans="1:33" x14ac:dyDescent="0.25">
      <c r="A5181" t="s">
        <v>5955</v>
      </c>
      <c r="B5181" t="s">
        <v>5954</v>
      </c>
      <c r="C5181">
        <v>8901234567</v>
      </c>
      <c r="D5181">
        <v>8901234567</v>
      </c>
      <c r="E5181" s="1">
        <v>45585</v>
      </c>
      <c r="F5181" s="1">
        <v>45585</v>
      </c>
      <c r="G5181" s="1">
        <v>45615</v>
      </c>
      <c r="H5181" t="s">
        <v>28</v>
      </c>
      <c r="I5181">
        <v>11</v>
      </c>
      <c r="J5181" t="s">
        <v>47</v>
      </c>
      <c r="K5181">
        <v>99213</v>
      </c>
      <c r="O5181">
        <v>1</v>
      </c>
      <c r="P5181">
        <v>241.62</v>
      </c>
      <c r="Q5181">
        <v>178.98</v>
      </c>
      <c r="R5181">
        <v>143.18</v>
      </c>
      <c r="S5181">
        <v>35.799999999999997</v>
      </c>
      <c r="T5181" t="s">
        <v>30</v>
      </c>
      <c r="X5181" t="s">
        <v>52</v>
      </c>
      <c r="Y5181" t="s">
        <v>44</v>
      </c>
      <c r="Z5181" t="s">
        <v>39</v>
      </c>
      <c r="AA5181" t="str">
        <f>IFERROR(_xlfn.XLOOKUP($J5181,avoidable_ed_reference!$A$2:$A$13,avoidable_ed_reference!$C$2:$C$13),"Not Classified")</f>
        <v>Not Classified</v>
      </c>
      <c r="AB5181" t="str">
        <f>IFERROR(_xlfn.XLOOKUP($B5181,enrollment!$A$2:$A$801,enrollment!$I$2:$I$801),"")</f>
        <v>GA</v>
      </c>
      <c r="AC5181">
        <f>IFERROR(_xlfn.XLOOKUP($B5181,enrollment!$A$2:$A$801,enrollment!$L$2:$L$801),"")</f>
        <v>24</v>
      </c>
      <c r="AD5181" t="str" cm="1">
        <f t="array" ref="AD5181">_xlfn.IFS(AC5181="","Unknown",AC5181&lt;18,"0-17",AC5181&lt;35,"18-34",AC5181&lt;50,"35-49",AC5181&lt;65,"50-64",TRUE,"65+")</f>
        <v>18-34</v>
      </c>
      <c r="AE5181">
        <f>IFERROR(_xlfn.XLOOKUP($B5181,enrollment!$A$2:$A$801,enrollment!$O$2:$O$801),"")</f>
        <v>8901234567</v>
      </c>
      <c r="AF5181">
        <f>IFERROR(_xlfn.XLOOKUP($AE5181,providers!$B$2:$B$11,providers!$Q$2:$Q$11),"")</f>
        <v>3.7</v>
      </c>
      <c r="AG5181" s="1">
        <f t="shared" si="80"/>
        <v>45566</v>
      </c>
    </row>
    <row r="5182" spans="1:33" x14ac:dyDescent="0.25">
      <c r="A5182" t="s">
        <v>5956</v>
      </c>
      <c r="B5182" t="s">
        <v>5954</v>
      </c>
      <c r="C5182">
        <v>7890123456</v>
      </c>
      <c r="D5182">
        <v>7890123456</v>
      </c>
      <c r="E5182" s="1">
        <v>45355</v>
      </c>
      <c r="F5182" s="1">
        <v>45355</v>
      </c>
      <c r="G5182" s="1">
        <v>45380</v>
      </c>
      <c r="H5182" t="s">
        <v>28</v>
      </c>
      <c r="I5182">
        <v>23</v>
      </c>
      <c r="J5182" t="s">
        <v>129</v>
      </c>
      <c r="K5182">
        <v>99284</v>
      </c>
      <c r="O5182">
        <v>1</v>
      </c>
      <c r="P5182">
        <v>1814.35</v>
      </c>
      <c r="Q5182">
        <v>1007.97</v>
      </c>
      <c r="R5182">
        <v>806.38</v>
      </c>
      <c r="S5182">
        <v>201.59</v>
      </c>
      <c r="T5182" t="s">
        <v>30</v>
      </c>
      <c r="X5182" t="s">
        <v>52</v>
      </c>
      <c r="Y5182" t="s">
        <v>44</v>
      </c>
      <c r="Z5182" t="s">
        <v>45</v>
      </c>
      <c r="AA5182" t="str">
        <f>IFERROR(_xlfn.XLOOKUP($J5182,avoidable_ed_reference!$A$2:$A$13,avoidable_ed_reference!$C$2:$C$13),"Not Classified")</f>
        <v>Potentially Avoidable</v>
      </c>
      <c r="AB5182" t="str">
        <f>IFERROR(_xlfn.XLOOKUP($B5182,enrollment!$A$2:$A$801,enrollment!$I$2:$I$801),"")</f>
        <v>GA</v>
      </c>
      <c r="AC5182">
        <f>IFERROR(_xlfn.XLOOKUP($B5182,enrollment!$A$2:$A$801,enrollment!$L$2:$L$801),"")</f>
        <v>24</v>
      </c>
      <c r="AD5182" t="str" cm="1">
        <f t="array" ref="AD5182">_xlfn.IFS(AC5182="","Unknown",AC5182&lt;18,"0-17",AC5182&lt;35,"18-34",AC5182&lt;50,"35-49",AC5182&lt;65,"50-64",TRUE,"65+")</f>
        <v>18-34</v>
      </c>
      <c r="AE5182">
        <f>IFERROR(_xlfn.XLOOKUP($B5182,enrollment!$A$2:$A$801,enrollment!$O$2:$O$801),"")</f>
        <v>8901234567</v>
      </c>
      <c r="AF5182">
        <f>IFERROR(_xlfn.XLOOKUP($AE5182,providers!$B$2:$B$11,providers!$Q$2:$Q$11),"")</f>
        <v>3.7</v>
      </c>
      <c r="AG5182" s="1">
        <f t="shared" si="80"/>
        <v>45352</v>
      </c>
    </row>
    <row r="5183" spans="1:33" x14ac:dyDescent="0.25">
      <c r="A5183" t="s">
        <v>5957</v>
      </c>
      <c r="B5183" t="s">
        <v>5954</v>
      </c>
      <c r="C5183">
        <v>8901234567</v>
      </c>
      <c r="D5183">
        <v>8901234567</v>
      </c>
      <c r="E5183" s="1">
        <v>45399</v>
      </c>
      <c r="F5183" s="1">
        <v>45399</v>
      </c>
      <c r="G5183" s="1">
        <v>45418</v>
      </c>
      <c r="H5183" t="s">
        <v>28</v>
      </c>
      <c r="I5183">
        <v>11</v>
      </c>
      <c r="J5183" t="s">
        <v>38</v>
      </c>
      <c r="K5183">
        <v>99213</v>
      </c>
      <c r="O5183">
        <v>1</v>
      </c>
      <c r="P5183">
        <v>219.62</v>
      </c>
      <c r="Q5183">
        <v>162.68</v>
      </c>
      <c r="R5183">
        <v>130.13999999999999</v>
      </c>
      <c r="S5183">
        <v>32.54</v>
      </c>
      <c r="T5183" t="s">
        <v>30</v>
      </c>
      <c r="X5183" t="s">
        <v>52</v>
      </c>
      <c r="Y5183" t="s">
        <v>44</v>
      </c>
      <c r="Z5183" t="s">
        <v>39</v>
      </c>
      <c r="AA5183" t="str">
        <f>IFERROR(_xlfn.XLOOKUP($J5183,avoidable_ed_reference!$A$2:$A$13,avoidable_ed_reference!$C$2:$C$13),"Not Classified")</f>
        <v>Not Classified</v>
      </c>
      <c r="AB5183" t="str">
        <f>IFERROR(_xlfn.XLOOKUP($B5183,enrollment!$A$2:$A$801,enrollment!$I$2:$I$801),"")</f>
        <v>GA</v>
      </c>
      <c r="AC5183">
        <f>IFERROR(_xlfn.XLOOKUP($B5183,enrollment!$A$2:$A$801,enrollment!$L$2:$L$801),"")</f>
        <v>24</v>
      </c>
      <c r="AD5183" t="str" cm="1">
        <f t="array" ref="AD5183">_xlfn.IFS(AC5183="","Unknown",AC5183&lt;18,"0-17",AC5183&lt;35,"18-34",AC5183&lt;50,"35-49",AC5183&lt;65,"50-64",TRUE,"65+")</f>
        <v>18-34</v>
      </c>
      <c r="AE5183">
        <f>IFERROR(_xlfn.XLOOKUP($B5183,enrollment!$A$2:$A$801,enrollment!$O$2:$O$801),"")</f>
        <v>8901234567</v>
      </c>
      <c r="AF5183">
        <f>IFERROR(_xlfn.XLOOKUP($AE5183,providers!$B$2:$B$11,providers!$Q$2:$Q$11),"")</f>
        <v>3.7</v>
      </c>
      <c r="AG5183" s="1">
        <f t="shared" si="80"/>
        <v>45383</v>
      </c>
    </row>
    <row r="5184" spans="1:33" x14ac:dyDescent="0.25">
      <c r="A5184" t="s">
        <v>5958</v>
      </c>
      <c r="B5184" t="s">
        <v>5954</v>
      </c>
      <c r="C5184">
        <v>8901234567</v>
      </c>
      <c r="D5184">
        <v>8901234567</v>
      </c>
      <c r="E5184" s="1">
        <v>45500</v>
      </c>
      <c r="F5184" s="1">
        <v>45500</v>
      </c>
      <c r="G5184" s="1">
        <v>45517</v>
      </c>
      <c r="H5184" t="s">
        <v>28</v>
      </c>
      <c r="I5184">
        <v>11</v>
      </c>
      <c r="J5184" t="s">
        <v>35</v>
      </c>
      <c r="K5184">
        <v>99213</v>
      </c>
      <c r="O5184">
        <v>1</v>
      </c>
      <c r="P5184">
        <v>184.07</v>
      </c>
      <c r="Q5184">
        <v>136.35</v>
      </c>
      <c r="R5184">
        <v>109.08</v>
      </c>
      <c r="S5184">
        <v>27.27</v>
      </c>
      <c r="T5184" t="s">
        <v>30</v>
      </c>
      <c r="X5184" t="s">
        <v>52</v>
      </c>
      <c r="Y5184" t="s">
        <v>44</v>
      </c>
      <c r="Z5184" t="s">
        <v>39</v>
      </c>
      <c r="AA5184" t="str">
        <f>IFERROR(_xlfn.XLOOKUP($J5184,avoidable_ed_reference!$A$2:$A$13,avoidable_ed_reference!$C$2:$C$13),"Not Classified")</f>
        <v>Avoidable</v>
      </c>
      <c r="AB5184" t="str">
        <f>IFERROR(_xlfn.XLOOKUP($B5184,enrollment!$A$2:$A$801,enrollment!$I$2:$I$801),"")</f>
        <v>GA</v>
      </c>
      <c r="AC5184">
        <f>IFERROR(_xlfn.XLOOKUP($B5184,enrollment!$A$2:$A$801,enrollment!$L$2:$L$801),"")</f>
        <v>24</v>
      </c>
      <c r="AD5184" t="str" cm="1">
        <f t="array" ref="AD5184">_xlfn.IFS(AC5184="","Unknown",AC5184&lt;18,"0-17",AC5184&lt;35,"18-34",AC5184&lt;50,"35-49",AC5184&lt;65,"50-64",TRUE,"65+")</f>
        <v>18-34</v>
      </c>
      <c r="AE5184">
        <f>IFERROR(_xlfn.XLOOKUP($B5184,enrollment!$A$2:$A$801,enrollment!$O$2:$O$801),"")</f>
        <v>8901234567</v>
      </c>
      <c r="AF5184">
        <f>IFERROR(_xlfn.XLOOKUP($AE5184,providers!$B$2:$B$11,providers!$Q$2:$Q$11),"")</f>
        <v>3.7</v>
      </c>
      <c r="AG5184" s="1">
        <f t="shared" si="80"/>
        <v>45474</v>
      </c>
    </row>
    <row r="5185" spans="1:33" x14ac:dyDescent="0.25">
      <c r="A5185" t="s">
        <v>5959</v>
      </c>
      <c r="B5185" t="s">
        <v>5960</v>
      </c>
      <c r="C5185">
        <v>9012345678</v>
      </c>
      <c r="D5185">
        <v>9012345678</v>
      </c>
      <c r="E5185" s="1">
        <v>45571</v>
      </c>
      <c r="F5185" s="1">
        <v>45571</v>
      </c>
      <c r="G5185" s="1">
        <v>45590</v>
      </c>
      <c r="H5185" t="s">
        <v>67</v>
      </c>
      <c r="I5185">
        <v>21</v>
      </c>
      <c r="J5185" t="s">
        <v>42</v>
      </c>
      <c r="K5185">
        <v>99223</v>
      </c>
      <c r="O5185">
        <v>1</v>
      </c>
      <c r="P5185">
        <v>25257.25</v>
      </c>
      <c r="Q5185">
        <v>16295</v>
      </c>
      <c r="R5185">
        <v>13036</v>
      </c>
      <c r="S5185">
        <v>3259</v>
      </c>
      <c r="T5185" t="s">
        <v>30</v>
      </c>
      <c r="V5185">
        <v>1</v>
      </c>
      <c r="W5185" s="2" t="s">
        <v>68</v>
      </c>
      <c r="X5185" t="s">
        <v>31</v>
      </c>
      <c r="Y5185" t="s">
        <v>32</v>
      </c>
      <c r="Z5185" t="s">
        <v>69</v>
      </c>
      <c r="AA5185" t="str">
        <f>IFERROR(_xlfn.XLOOKUP($J5185,avoidable_ed_reference!$A$2:$A$13,avoidable_ed_reference!$C$2:$C$13),"Not Classified")</f>
        <v>Non-Avoidable</v>
      </c>
      <c r="AB5185" t="str">
        <f>IFERROR(_xlfn.XLOOKUP($B5185,enrollment!$A$2:$A$801,enrollment!$I$2:$I$801),"")</f>
        <v>KY</v>
      </c>
      <c r="AC5185">
        <f>IFERROR(_xlfn.XLOOKUP($B5185,enrollment!$A$2:$A$801,enrollment!$L$2:$L$801),"")</f>
        <v>38</v>
      </c>
      <c r="AD5185" t="str" cm="1">
        <f t="array" ref="AD5185">_xlfn.IFS(AC5185="","Unknown",AC5185&lt;18,"0-17",AC5185&lt;35,"18-34",AC5185&lt;50,"35-49",AC5185&lt;65,"50-64",TRUE,"65+")</f>
        <v>35-49</v>
      </c>
      <c r="AE5185">
        <f>IFERROR(_xlfn.XLOOKUP($B5185,enrollment!$A$2:$A$801,enrollment!$O$2:$O$801),"")</f>
        <v>3456789012</v>
      </c>
      <c r="AF5185">
        <f>IFERROR(_xlfn.XLOOKUP($AE5185,providers!$B$2:$B$11,providers!$Q$2:$Q$11),"")</f>
        <v>4</v>
      </c>
      <c r="AG5185" s="1">
        <f t="shared" si="80"/>
        <v>45566</v>
      </c>
    </row>
    <row r="5186" spans="1:33" x14ac:dyDescent="0.25">
      <c r="A5186" t="s">
        <v>5961</v>
      </c>
      <c r="B5186" t="s">
        <v>5960</v>
      </c>
      <c r="C5186">
        <v>5678901234</v>
      </c>
      <c r="D5186">
        <v>5678901234</v>
      </c>
      <c r="E5186" s="1">
        <v>45335</v>
      </c>
      <c r="F5186" s="1">
        <v>45335</v>
      </c>
      <c r="G5186" s="1">
        <v>45358</v>
      </c>
      <c r="H5186" t="s">
        <v>28</v>
      </c>
      <c r="I5186">
        <v>20</v>
      </c>
      <c r="J5186" t="s">
        <v>35</v>
      </c>
      <c r="K5186">
        <v>99213</v>
      </c>
      <c r="O5186">
        <v>1</v>
      </c>
      <c r="P5186">
        <v>152.5</v>
      </c>
      <c r="Q5186">
        <v>117.31</v>
      </c>
      <c r="R5186">
        <v>93.85</v>
      </c>
      <c r="S5186">
        <v>23.46</v>
      </c>
      <c r="T5186" t="s">
        <v>30</v>
      </c>
      <c r="X5186" t="s">
        <v>31</v>
      </c>
      <c r="Y5186" t="s">
        <v>32</v>
      </c>
      <c r="Z5186" t="s">
        <v>36</v>
      </c>
      <c r="AA5186" t="str">
        <f>IFERROR(_xlfn.XLOOKUP($J5186,avoidable_ed_reference!$A$2:$A$13,avoidable_ed_reference!$C$2:$C$13),"Not Classified")</f>
        <v>Avoidable</v>
      </c>
      <c r="AB5186" t="str">
        <f>IFERROR(_xlfn.XLOOKUP($B5186,enrollment!$A$2:$A$801,enrollment!$I$2:$I$801),"")</f>
        <v>KY</v>
      </c>
      <c r="AC5186">
        <f>IFERROR(_xlfn.XLOOKUP($B5186,enrollment!$A$2:$A$801,enrollment!$L$2:$L$801),"")</f>
        <v>38</v>
      </c>
      <c r="AD5186" t="str" cm="1">
        <f t="array" ref="AD5186">_xlfn.IFS(AC5186="","Unknown",AC5186&lt;18,"0-17",AC5186&lt;35,"18-34",AC5186&lt;50,"35-49",AC5186&lt;65,"50-64",TRUE,"65+")</f>
        <v>35-49</v>
      </c>
      <c r="AE5186">
        <f>IFERROR(_xlfn.XLOOKUP($B5186,enrollment!$A$2:$A$801,enrollment!$O$2:$O$801),"")</f>
        <v>3456789012</v>
      </c>
      <c r="AF5186">
        <f>IFERROR(_xlfn.XLOOKUP($AE5186,providers!$B$2:$B$11,providers!$Q$2:$Q$11),"")</f>
        <v>4</v>
      </c>
      <c r="AG5186" s="1">
        <f t="shared" si="80"/>
        <v>45323</v>
      </c>
    </row>
    <row r="5187" spans="1:33" x14ac:dyDescent="0.25">
      <c r="A5187" t="s">
        <v>5962</v>
      </c>
      <c r="B5187" t="s">
        <v>5960</v>
      </c>
      <c r="C5187">
        <v>5678901234</v>
      </c>
      <c r="D5187">
        <v>5678901234</v>
      </c>
      <c r="E5187" s="1">
        <v>45404</v>
      </c>
      <c r="F5187" s="1">
        <v>45404</v>
      </c>
      <c r="G5187" s="1">
        <v>45437</v>
      </c>
      <c r="H5187" t="s">
        <v>28</v>
      </c>
      <c r="I5187">
        <v>20</v>
      </c>
      <c r="J5187" t="s">
        <v>35</v>
      </c>
      <c r="K5187">
        <v>99213</v>
      </c>
      <c r="O5187">
        <v>1</v>
      </c>
      <c r="P5187">
        <v>198.74</v>
      </c>
      <c r="Q5187">
        <v>152.88</v>
      </c>
      <c r="R5187">
        <v>122.3</v>
      </c>
      <c r="S5187">
        <v>30.58</v>
      </c>
      <c r="T5187" t="s">
        <v>30</v>
      </c>
      <c r="X5187" t="s">
        <v>31</v>
      </c>
      <c r="Y5187" t="s">
        <v>32</v>
      </c>
      <c r="Z5187" t="s">
        <v>36</v>
      </c>
      <c r="AA5187" t="str">
        <f>IFERROR(_xlfn.XLOOKUP($J5187,avoidable_ed_reference!$A$2:$A$13,avoidable_ed_reference!$C$2:$C$13),"Not Classified")</f>
        <v>Avoidable</v>
      </c>
      <c r="AB5187" t="str">
        <f>IFERROR(_xlfn.XLOOKUP($B5187,enrollment!$A$2:$A$801,enrollment!$I$2:$I$801),"")</f>
        <v>KY</v>
      </c>
      <c r="AC5187">
        <f>IFERROR(_xlfn.XLOOKUP($B5187,enrollment!$A$2:$A$801,enrollment!$L$2:$L$801),"")</f>
        <v>38</v>
      </c>
      <c r="AD5187" t="str" cm="1">
        <f t="array" ref="AD5187">_xlfn.IFS(AC5187="","Unknown",AC5187&lt;18,"0-17",AC5187&lt;35,"18-34",AC5187&lt;50,"35-49",AC5187&lt;65,"50-64",TRUE,"65+")</f>
        <v>35-49</v>
      </c>
      <c r="AE5187">
        <f>IFERROR(_xlfn.XLOOKUP($B5187,enrollment!$A$2:$A$801,enrollment!$O$2:$O$801),"")</f>
        <v>3456789012</v>
      </c>
      <c r="AF5187">
        <f>IFERROR(_xlfn.XLOOKUP($AE5187,providers!$B$2:$B$11,providers!$Q$2:$Q$11),"")</f>
        <v>4</v>
      </c>
      <c r="AG5187" s="1">
        <f t="shared" ref="AG5187:AG5250" si="81">EOMONTH(E5187,-1)+1</f>
        <v>45383</v>
      </c>
    </row>
    <row r="5188" spans="1:33" x14ac:dyDescent="0.25">
      <c r="A5188" t="s">
        <v>5963</v>
      </c>
      <c r="B5188" t="s">
        <v>5960</v>
      </c>
      <c r="C5188">
        <v>2345678901</v>
      </c>
      <c r="D5188">
        <v>2345678901</v>
      </c>
      <c r="E5188" s="1">
        <v>45500</v>
      </c>
      <c r="F5188" s="1">
        <v>45500</v>
      </c>
      <c r="G5188" s="1">
        <v>45531</v>
      </c>
      <c r="H5188" t="s">
        <v>28</v>
      </c>
      <c r="I5188">
        <v>22</v>
      </c>
      <c r="J5188" t="s">
        <v>29</v>
      </c>
      <c r="K5188">
        <v>90837</v>
      </c>
      <c r="O5188">
        <v>1</v>
      </c>
      <c r="P5188">
        <v>238.09</v>
      </c>
      <c r="Q5188">
        <v>176.36</v>
      </c>
      <c r="R5188">
        <v>141.09</v>
      </c>
      <c r="S5188">
        <v>35.270000000000003</v>
      </c>
      <c r="T5188" t="s">
        <v>30</v>
      </c>
      <c r="X5188" t="s">
        <v>31</v>
      </c>
      <c r="Y5188" t="s">
        <v>32</v>
      </c>
      <c r="Z5188" t="s">
        <v>33</v>
      </c>
      <c r="AA5188" t="str">
        <f>IFERROR(_xlfn.XLOOKUP($J5188,avoidable_ed_reference!$A$2:$A$13,avoidable_ed_reference!$C$2:$C$13),"Not Classified")</f>
        <v>Potentially Avoidable</v>
      </c>
      <c r="AB5188" t="str">
        <f>IFERROR(_xlfn.XLOOKUP($B5188,enrollment!$A$2:$A$801,enrollment!$I$2:$I$801),"")</f>
        <v>KY</v>
      </c>
      <c r="AC5188">
        <f>IFERROR(_xlfn.XLOOKUP($B5188,enrollment!$A$2:$A$801,enrollment!$L$2:$L$801),"")</f>
        <v>38</v>
      </c>
      <c r="AD5188" t="str" cm="1">
        <f t="array" ref="AD5188">_xlfn.IFS(AC5188="","Unknown",AC5188&lt;18,"0-17",AC5188&lt;35,"18-34",AC5188&lt;50,"35-49",AC5188&lt;65,"50-64",TRUE,"65+")</f>
        <v>35-49</v>
      </c>
      <c r="AE5188">
        <f>IFERROR(_xlfn.XLOOKUP($B5188,enrollment!$A$2:$A$801,enrollment!$O$2:$O$801),"")</f>
        <v>3456789012</v>
      </c>
      <c r="AF5188">
        <f>IFERROR(_xlfn.XLOOKUP($AE5188,providers!$B$2:$B$11,providers!$Q$2:$Q$11),"")</f>
        <v>4</v>
      </c>
      <c r="AG5188" s="1">
        <f t="shared" si="81"/>
        <v>45474</v>
      </c>
    </row>
    <row r="5189" spans="1:33" x14ac:dyDescent="0.25">
      <c r="A5189" t="s">
        <v>5964</v>
      </c>
      <c r="B5189" t="s">
        <v>5960</v>
      </c>
      <c r="C5189">
        <v>5678901234</v>
      </c>
      <c r="D5189">
        <v>5678901234</v>
      </c>
      <c r="E5189" s="1">
        <v>45480</v>
      </c>
      <c r="F5189" s="1">
        <v>45480</v>
      </c>
      <c r="G5189" s="1">
        <v>45495</v>
      </c>
      <c r="H5189" t="s">
        <v>28</v>
      </c>
      <c r="I5189">
        <v>20</v>
      </c>
      <c r="J5189" t="s">
        <v>35</v>
      </c>
      <c r="K5189">
        <v>99213</v>
      </c>
      <c r="O5189">
        <v>1</v>
      </c>
      <c r="P5189">
        <v>150.32</v>
      </c>
      <c r="Q5189">
        <v>115.63</v>
      </c>
      <c r="R5189">
        <v>92.5</v>
      </c>
      <c r="S5189">
        <v>23.13</v>
      </c>
      <c r="T5189" t="s">
        <v>30</v>
      </c>
      <c r="X5189" t="s">
        <v>31</v>
      </c>
      <c r="Y5189" t="s">
        <v>32</v>
      </c>
      <c r="Z5189" t="s">
        <v>36</v>
      </c>
      <c r="AA5189" t="str">
        <f>IFERROR(_xlfn.XLOOKUP($J5189,avoidable_ed_reference!$A$2:$A$13,avoidable_ed_reference!$C$2:$C$13),"Not Classified")</f>
        <v>Avoidable</v>
      </c>
      <c r="AB5189" t="str">
        <f>IFERROR(_xlfn.XLOOKUP($B5189,enrollment!$A$2:$A$801,enrollment!$I$2:$I$801),"")</f>
        <v>KY</v>
      </c>
      <c r="AC5189">
        <f>IFERROR(_xlfn.XLOOKUP($B5189,enrollment!$A$2:$A$801,enrollment!$L$2:$L$801),"")</f>
        <v>38</v>
      </c>
      <c r="AD5189" t="str" cm="1">
        <f t="array" ref="AD5189">_xlfn.IFS(AC5189="","Unknown",AC5189&lt;18,"0-17",AC5189&lt;35,"18-34",AC5189&lt;50,"35-49",AC5189&lt;65,"50-64",TRUE,"65+")</f>
        <v>35-49</v>
      </c>
      <c r="AE5189">
        <f>IFERROR(_xlfn.XLOOKUP($B5189,enrollment!$A$2:$A$801,enrollment!$O$2:$O$801),"")</f>
        <v>3456789012</v>
      </c>
      <c r="AF5189">
        <f>IFERROR(_xlfn.XLOOKUP($AE5189,providers!$B$2:$B$11,providers!$Q$2:$Q$11),"")</f>
        <v>4</v>
      </c>
      <c r="AG5189" s="1">
        <f t="shared" si="81"/>
        <v>45474</v>
      </c>
    </row>
    <row r="5190" spans="1:33" x14ac:dyDescent="0.25">
      <c r="A5190" t="s">
        <v>5965</v>
      </c>
      <c r="B5190" t="s">
        <v>5960</v>
      </c>
      <c r="C5190">
        <v>3456789012</v>
      </c>
      <c r="D5190">
        <v>3456789012</v>
      </c>
      <c r="E5190" s="1">
        <v>45453</v>
      </c>
      <c r="F5190" s="1">
        <v>45453</v>
      </c>
      <c r="G5190" s="1">
        <v>45468</v>
      </c>
      <c r="H5190" t="s">
        <v>28</v>
      </c>
      <c r="I5190">
        <v>11</v>
      </c>
      <c r="J5190" t="s">
        <v>47</v>
      </c>
      <c r="K5190">
        <v>99213</v>
      </c>
      <c r="O5190">
        <v>1</v>
      </c>
      <c r="P5190">
        <v>206.83</v>
      </c>
      <c r="Q5190">
        <v>153.21</v>
      </c>
      <c r="R5190">
        <v>122.57</v>
      </c>
      <c r="S5190">
        <v>30.64</v>
      </c>
      <c r="T5190" t="s">
        <v>30</v>
      </c>
      <c r="X5190" t="s">
        <v>31</v>
      </c>
      <c r="Y5190" t="s">
        <v>32</v>
      </c>
      <c r="Z5190" t="s">
        <v>39</v>
      </c>
      <c r="AA5190" t="str">
        <f>IFERROR(_xlfn.XLOOKUP($J5190,avoidable_ed_reference!$A$2:$A$13,avoidable_ed_reference!$C$2:$C$13),"Not Classified")</f>
        <v>Not Classified</v>
      </c>
      <c r="AB5190" t="str">
        <f>IFERROR(_xlfn.XLOOKUP($B5190,enrollment!$A$2:$A$801,enrollment!$I$2:$I$801),"")</f>
        <v>KY</v>
      </c>
      <c r="AC5190">
        <f>IFERROR(_xlfn.XLOOKUP($B5190,enrollment!$A$2:$A$801,enrollment!$L$2:$L$801),"")</f>
        <v>38</v>
      </c>
      <c r="AD5190" t="str" cm="1">
        <f t="array" ref="AD5190">_xlfn.IFS(AC5190="","Unknown",AC5190&lt;18,"0-17",AC5190&lt;35,"18-34",AC5190&lt;50,"35-49",AC5190&lt;65,"50-64",TRUE,"65+")</f>
        <v>35-49</v>
      </c>
      <c r="AE5190">
        <f>IFERROR(_xlfn.XLOOKUP($B5190,enrollment!$A$2:$A$801,enrollment!$O$2:$O$801),"")</f>
        <v>3456789012</v>
      </c>
      <c r="AF5190">
        <f>IFERROR(_xlfn.XLOOKUP($AE5190,providers!$B$2:$B$11,providers!$Q$2:$Q$11),"")</f>
        <v>4</v>
      </c>
      <c r="AG5190" s="1">
        <f t="shared" si="81"/>
        <v>45444</v>
      </c>
    </row>
    <row r="5191" spans="1:33" x14ac:dyDescent="0.25">
      <c r="A5191" t="s">
        <v>5966</v>
      </c>
      <c r="B5191" t="s">
        <v>5960</v>
      </c>
      <c r="C5191">
        <v>3456789012</v>
      </c>
      <c r="D5191">
        <v>3456789012</v>
      </c>
      <c r="E5191" s="1">
        <v>45653</v>
      </c>
      <c r="F5191" s="1">
        <v>45653</v>
      </c>
      <c r="G5191" s="1">
        <v>45668</v>
      </c>
      <c r="H5191" t="s">
        <v>28</v>
      </c>
      <c r="I5191">
        <v>11</v>
      </c>
      <c r="J5191" t="s">
        <v>35</v>
      </c>
      <c r="K5191">
        <v>99213</v>
      </c>
      <c r="O5191">
        <v>1</v>
      </c>
      <c r="P5191">
        <v>162.66</v>
      </c>
      <c r="Q5191">
        <v>120.49</v>
      </c>
      <c r="R5191">
        <v>96.39</v>
      </c>
      <c r="S5191">
        <v>24.1</v>
      </c>
      <c r="T5191" t="s">
        <v>30</v>
      </c>
      <c r="X5191" t="s">
        <v>31</v>
      </c>
      <c r="Y5191" t="s">
        <v>32</v>
      </c>
      <c r="Z5191" t="s">
        <v>39</v>
      </c>
      <c r="AA5191" t="str">
        <f>IFERROR(_xlfn.XLOOKUP($J5191,avoidable_ed_reference!$A$2:$A$13,avoidable_ed_reference!$C$2:$C$13),"Not Classified")</f>
        <v>Avoidable</v>
      </c>
      <c r="AB5191" t="str">
        <f>IFERROR(_xlfn.XLOOKUP($B5191,enrollment!$A$2:$A$801,enrollment!$I$2:$I$801),"")</f>
        <v>KY</v>
      </c>
      <c r="AC5191">
        <f>IFERROR(_xlfn.XLOOKUP($B5191,enrollment!$A$2:$A$801,enrollment!$L$2:$L$801),"")</f>
        <v>38</v>
      </c>
      <c r="AD5191" t="str" cm="1">
        <f t="array" ref="AD5191">_xlfn.IFS(AC5191="","Unknown",AC5191&lt;18,"0-17",AC5191&lt;35,"18-34",AC5191&lt;50,"35-49",AC5191&lt;65,"50-64",TRUE,"65+")</f>
        <v>35-49</v>
      </c>
      <c r="AE5191">
        <f>IFERROR(_xlfn.XLOOKUP($B5191,enrollment!$A$2:$A$801,enrollment!$O$2:$O$801),"")</f>
        <v>3456789012</v>
      </c>
      <c r="AF5191">
        <f>IFERROR(_xlfn.XLOOKUP($AE5191,providers!$B$2:$B$11,providers!$Q$2:$Q$11),"")</f>
        <v>4</v>
      </c>
      <c r="AG5191" s="1">
        <f t="shared" si="81"/>
        <v>45627</v>
      </c>
    </row>
    <row r="5192" spans="1:33" x14ac:dyDescent="0.25">
      <c r="A5192" t="s">
        <v>5967</v>
      </c>
      <c r="B5192" t="s">
        <v>5968</v>
      </c>
      <c r="C5192">
        <v>9012345678</v>
      </c>
      <c r="D5192">
        <v>9012345678</v>
      </c>
      <c r="E5192" s="1">
        <v>45429</v>
      </c>
      <c r="F5192" s="1">
        <v>45429</v>
      </c>
      <c r="G5192" s="1">
        <v>45449</v>
      </c>
      <c r="H5192" t="s">
        <v>28</v>
      </c>
      <c r="I5192">
        <v>23</v>
      </c>
      <c r="J5192" t="s">
        <v>29</v>
      </c>
      <c r="K5192">
        <v>99284</v>
      </c>
      <c r="O5192">
        <v>1</v>
      </c>
      <c r="P5192">
        <v>2215.2199999999998</v>
      </c>
      <c r="Q5192">
        <v>1230.68</v>
      </c>
      <c r="R5192">
        <v>984.54</v>
      </c>
      <c r="S5192">
        <v>246.14</v>
      </c>
      <c r="T5192" t="s">
        <v>30</v>
      </c>
      <c r="X5192" t="s">
        <v>31</v>
      </c>
      <c r="Y5192" t="s">
        <v>32</v>
      </c>
      <c r="Z5192" t="s">
        <v>45</v>
      </c>
      <c r="AA5192" t="str">
        <f>IFERROR(_xlfn.XLOOKUP($J5192,avoidable_ed_reference!$A$2:$A$13,avoidable_ed_reference!$C$2:$C$13),"Not Classified")</f>
        <v>Potentially Avoidable</v>
      </c>
      <c r="AB5192" t="str">
        <f>IFERROR(_xlfn.XLOOKUP($B5192,enrollment!$A$2:$A$801,enrollment!$I$2:$I$801),"")</f>
        <v>OH</v>
      </c>
      <c r="AC5192">
        <f>IFERROR(_xlfn.XLOOKUP($B5192,enrollment!$A$2:$A$801,enrollment!$L$2:$L$801),"")</f>
        <v>60</v>
      </c>
      <c r="AD5192" t="str" cm="1">
        <f t="array" ref="AD5192">_xlfn.IFS(AC5192="","Unknown",AC5192&lt;18,"0-17",AC5192&lt;35,"18-34",AC5192&lt;50,"35-49",AC5192&lt;65,"50-64",TRUE,"65+")</f>
        <v>50-64</v>
      </c>
      <c r="AE5192">
        <f>IFERROR(_xlfn.XLOOKUP($B5192,enrollment!$A$2:$A$801,enrollment!$O$2:$O$801),"")</f>
        <v>2345678901</v>
      </c>
      <c r="AF5192">
        <f>IFERROR(_xlfn.XLOOKUP($AE5192,providers!$B$2:$B$11,providers!$Q$2:$Q$11),"")</f>
        <v>4.2</v>
      </c>
      <c r="AG5192" s="1">
        <f t="shared" si="81"/>
        <v>45413</v>
      </c>
    </row>
    <row r="5193" spans="1:33" x14ac:dyDescent="0.25">
      <c r="A5193" t="s">
        <v>5969</v>
      </c>
      <c r="B5193" t="s">
        <v>5968</v>
      </c>
      <c r="C5193">
        <v>2345678901</v>
      </c>
      <c r="D5193">
        <v>2345678901</v>
      </c>
      <c r="E5193" s="1">
        <v>45305</v>
      </c>
      <c r="F5193" s="1">
        <v>45305</v>
      </c>
      <c r="G5193" s="1">
        <v>45328</v>
      </c>
      <c r="H5193" t="s">
        <v>59</v>
      </c>
      <c r="J5193" t="s">
        <v>47</v>
      </c>
      <c r="L5193" s="2" t="s">
        <v>151</v>
      </c>
      <c r="M5193" t="s">
        <v>152</v>
      </c>
      <c r="N5193" t="s">
        <v>153</v>
      </c>
      <c r="O5193">
        <v>1</v>
      </c>
      <c r="P5193">
        <v>1312.05</v>
      </c>
      <c r="Q5193">
        <v>1192.77</v>
      </c>
      <c r="R5193">
        <v>954.22</v>
      </c>
      <c r="S5193">
        <v>238.55</v>
      </c>
      <c r="T5193" t="s">
        <v>30</v>
      </c>
      <c r="X5193" t="s">
        <v>31</v>
      </c>
      <c r="Y5193" t="s">
        <v>32</v>
      </c>
      <c r="Z5193" t="s">
        <v>64</v>
      </c>
      <c r="AA5193" t="str">
        <f>IFERROR(_xlfn.XLOOKUP($J5193,avoidable_ed_reference!$A$2:$A$13,avoidable_ed_reference!$C$2:$C$13),"Not Classified")</f>
        <v>Not Classified</v>
      </c>
      <c r="AB5193" t="str">
        <f>IFERROR(_xlfn.XLOOKUP($B5193,enrollment!$A$2:$A$801,enrollment!$I$2:$I$801),"")</f>
        <v>OH</v>
      </c>
      <c r="AC5193">
        <f>IFERROR(_xlfn.XLOOKUP($B5193,enrollment!$A$2:$A$801,enrollment!$L$2:$L$801),"")</f>
        <v>60</v>
      </c>
      <c r="AD5193" t="str" cm="1">
        <f t="array" ref="AD5193">_xlfn.IFS(AC5193="","Unknown",AC5193&lt;18,"0-17",AC5193&lt;35,"18-34",AC5193&lt;50,"35-49",AC5193&lt;65,"50-64",TRUE,"65+")</f>
        <v>50-64</v>
      </c>
      <c r="AE5193">
        <f>IFERROR(_xlfn.XLOOKUP($B5193,enrollment!$A$2:$A$801,enrollment!$O$2:$O$801),"")</f>
        <v>2345678901</v>
      </c>
      <c r="AF5193">
        <f>IFERROR(_xlfn.XLOOKUP($AE5193,providers!$B$2:$B$11,providers!$Q$2:$Q$11),"")</f>
        <v>4.2</v>
      </c>
      <c r="AG5193" s="1">
        <f t="shared" si="81"/>
        <v>45292</v>
      </c>
    </row>
    <row r="5194" spans="1:33" x14ac:dyDescent="0.25">
      <c r="A5194" t="s">
        <v>5970</v>
      </c>
      <c r="B5194" t="s">
        <v>5968</v>
      </c>
      <c r="C5194">
        <v>5678901234</v>
      </c>
      <c r="D5194">
        <v>5678901234</v>
      </c>
      <c r="E5194" s="1">
        <v>45594</v>
      </c>
      <c r="F5194" s="1">
        <v>45594</v>
      </c>
      <c r="G5194" s="1">
        <v>45610</v>
      </c>
      <c r="H5194" t="s">
        <v>28</v>
      </c>
      <c r="I5194">
        <v>20</v>
      </c>
      <c r="J5194" t="s">
        <v>35</v>
      </c>
      <c r="K5194">
        <v>99213</v>
      </c>
      <c r="O5194">
        <v>1</v>
      </c>
      <c r="P5194">
        <v>195.36</v>
      </c>
      <c r="Q5194">
        <v>150.28</v>
      </c>
      <c r="R5194">
        <v>120.22</v>
      </c>
      <c r="S5194">
        <v>30.06</v>
      </c>
      <c r="T5194" t="s">
        <v>30</v>
      </c>
      <c r="X5194" t="s">
        <v>31</v>
      </c>
      <c r="Y5194" t="s">
        <v>32</v>
      </c>
      <c r="Z5194" t="s">
        <v>36</v>
      </c>
      <c r="AA5194" t="str">
        <f>IFERROR(_xlfn.XLOOKUP($J5194,avoidable_ed_reference!$A$2:$A$13,avoidable_ed_reference!$C$2:$C$13),"Not Classified")</f>
        <v>Avoidable</v>
      </c>
      <c r="AB5194" t="str">
        <f>IFERROR(_xlfn.XLOOKUP($B5194,enrollment!$A$2:$A$801,enrollment!$I$2:$I$801),"")</f>
        <v>OH</v>
      </c>
      <c r="AC5194">
        <f>IFERROR(_xlfn.XLOOKUP($B5194,enrollment!$A$2:$A$801,enrollment!$L$2:$L$801),"")</f>
        <v>60</v>
      </c>
      <c r="AD5194" t="str" cm="1">
        <f t="array" ref="AD5194">_xlfn.IFS(AC5194="","Unknown",AC5194&lt;18,"0-17",AC5194&lt;35,"18-34",AC5194&lt;50,"35-49",AC5194&lt;65,"50-64",TRUE,"65+")</f>
        <v>50-64</v>
      </c>
      <c r="AE5194">
        <f>IFERROR(_xlfn.XLOOKUP($B5194,enrollment!$A$2:$A$801,enrollment!$O$2:$O$801),"")</f>
        <v>2345678901</v>
      </c>
      <c r="AF5194">
        <f>IFERROR(_xlfn.XLOOKUP($AE5194,providers!$B$2:$B$11,providers!$Q$2:$Q$11),"")</f>
        <v>4.2</v>
      </c>
      <c r="AG5194" s="1">
        <f t="shared" si="81"/>
        <v>45566</v>
      </c>
    </row>
    <row r="5195" spans="1:33" x14ac:dyDescent="0.25">
      <c r="A5195" t="s">
        <v>5971</v>
      </c>
      <c r="B5195" t="s">
        <v>5968</v>
      </c>
      <c r="C5195">
        <v>2233445566</v>
      </c>
      <c r="D5195">
        <v>2233445566</v>
      </c>
      <c r="E5195" s="1">
        <v>45405</v>
      </c>
      <c r="F5195" s="1">
        <v>45405</v>
      </c>
      <c r="G5195" s="1">
        <v>45437</v>
      </c>
      <c r="H5195" t="s">
        <v>28</v>
      </c>
      <c r="I5195">
        <v>23</v>
      </c>
      <c r="J5195" t="s">
        <v>55</v>
      </c>
      <c r="K5195">
        <v>99284</v>
      </c>
      <c r="O5195">
        <v>1</v>
      </c>
      <c r="P5195">
        <v>2176.69</v>
      </c>
      <c r="Q5195">
        <v>1209.27</v>
      </c>
      <c r="R5195">
        <v>967.42</v>
      </c>
      <c r="S5195">
        <v>241.85</v>
      </c>
      <c r="T5195" t="s">
        <v>30</v>
      </c>
      <c r="X5195" t="s">
        <v>31</v>
      </c>
      <c r="Y5195" t="s">
        <v>32</v>
      </c>
      <c r="Z5195" t="s">
        <v>45</v>
      </c>
      <c r="AA5195" t="str">
        <f>IFERROR(_xlfn.XLOOKUP($J5195,avoidable_ed_reference!$A$2:$A$13,avoidable_ed_reference!$C$2:$C$13),"Not Classified")</f>
        <v>Potentially Avoidable</v>
      </c>
      <c r="AB5195" t="str">
        <f>IFERROR(_xlfn.XLOOKUP($B5195,enrollment!$A$2:$A$801,enrollment!$I$2:$I$801),"")</f>
        <v>OH</v>
      </c>
      <c r="AC5195">
        <f>IFERROR(_xlfn.XLOOKUP($B5195,enrollment!$A$2:$A$801,enrollment!$L$2:$L$801),"")</f>
        <v>60</v>
      </c>
      <c r="AD5195" t="str" cm="1">
        <f t="array" ref="AD5195">_xlfn.IFS(AC5195="","Unknown",AC5195&lt;18,"0-17",AC5195&lt;35,"18-34",AC5195&lt;50,"35-49",AC5195&lt;65,"50-64",TRUE,"65+")</f>
        <v>50-64</v>
      </c>
      <c r="AE5195">
        <f>IFERROR(_xlfn.XLOOKUP($B5195,enrollment!$A$2:$A$801,enrollment!$O$2:$O$801),"")</f>
        <v>2345678901</v>
      </c>
      <c r="AF5195">
        <f>IFERROR(_xlfn.XLOOKUP($AE5195,providers!$B$2:$B$11,providers!$Q$2:$Q$11),"")</f>
        <v>4.2</v>
      </c>
      <c r="AG5195" s="1">
        <f t="shared" si="81"/>
        <v>45383</v>
      </c>
    </row>
    <row r="5196" spans="1:33" x14ac:dyDescent="0.25">
      <c r="A5196" t="s">
        <v>5972</v>
      </c>
      <c r="B5196" t="s">
        <v>5968</v>
      </c>
      <c r="C5196">
        <v>5678901234</v>
      </c>
      <c r="D5196">
        <v>5678901234</v>
      </c>
      <c r="E5196" s="1">
        <v>45549</v>
      </c>
      <c r="F5196" s="1">
        <v>45549</v>
      </c>
      <c r="G5196" s="1">
        <v>45578</v>
      </c>
      <c r="H5196" t="s">
        <v>28</v>
      </c>
      <c r="I5196">
        <v>20</v>
      </c>
      <c r="J5196" t="s">
        <v>35</v>
      </c>
      <c r="K5196">
        <v>99213</v>
      </c>
      <c r="O5196">
        <v>1</v>
      </c>
      <c r="P5196">
        <v>148.63999999999999</v>
      </c>
      <c r="Q5196">
        <v>114.34</v>
      </c>
      <c r="R5196">
        <v>91.47</v>
      </c>
      <c r="S5196">
        <v>22.87</v>
      </c>
      <c r="T5196" t="s">
        <v>30</v>
      </c>
      <c r="X5196" t="s">
        <v>31</v>
      </c>
      <c r="Y5196" t="s">
        <v>32</v>
      </c>
      <c r="Z5196" t="s">
        <v>36</v>
      </c>
      <c r="AA5196" t="str">
        <f>IFERROR(_xlfn.XLOOKUP($J5196,avoidable_ed_reference!$A$2:$A$13,avoidable_ed_reference!$C$2:$C$13),"Not Classified")</f>
        <v>Avoidable</v>
      </c>
      <c r="AB5196" t="str">
        <f>IFERROR(_xlfn.XLOOKUP($B5196,enrollment!$A$2:$A$801,enrollment!$I$2:$I$801),"")</f>
        <v>OH</v>
      </c>
      <c r="AC5196">
        <f>IFERROR(_xlfn.XLOOKUP($B5196,enrollment!$A$2:$A$801,enrollment!$L$2:$L$801),"")</f>
        <v>60</v>
      </c>
      <c r="AD5196" t="str" cm="1">
        <f t="array" ref="AD5196">_xlfn.IFS(AC5196="","Unknown",AC5196&lt;18,"0-17",AC5196&lt;35,"18-34",AC5196&lt;50,"35-49",AC5196&lt;65,"50-64",TRUE,"65+")</f>
        <v>50-64</v>
      </c>
      <c r="AE5196">
        <f>IFERROR(_xlfn.XLOOKUP($B5196,enrollment!$A$2:$A$801,enrollment!$O$2:$O$801),"")</f>
        <v>2345678901</v>
      </c>
      <c r="AF5196">
        <f>IFERROR(_xlfn.XLOOKUP($AE5196,providers!$B$2:$B$11,providers!$Q$2:$Q$11),"")</f>
        <v>4.2</v>
      </c>
      <c r="AG5196" s="1">
        <f t="shared" si="81"/>
        <v>45536</v>
      </c>
    </row>
    <row r="5197" spans="1:33" x14ac:dyDescent="0.25">
      <c r="A5197" t="s">
        <v>5973</v>
      </c>
      <c r="B5197" t="s">
        <v>5974</v>
      </c>
      <c r="C5197">
        <v>9012345678</v>
      </c>
      <c r="D5197">
        <v>9012345678</v>
      </c>
      <c r="E5197" s="1">
        <v>45532</v>
      </c>
      <c r="F5197" s="1">
        <v>45532</v>
      </c>
      <c r="G5197" s="1">
        <v>45557</v>
      </c>
      <c r="H5197" t="s">
        <v>28</v>
      </c>
      <c r="I5197">
        <v>11</v>
      </c>
      <c r="J5197" t="s">
        <v>47</v>
      </c>
      <c r="K5197">
        <v>99213</v>
      </c>
      <c r="O5197">
        <v>1</v>
      </c>
      <c r="P5197">
        <v>186.26</v>
      </c>
      <c r="Q5197">
        <v>137.97</v>
      </c>
      <c r="R5197">
        <v>110.38</v>
      </c>
      <c r="S5197">
        <v>27.59</v>
      </c>
      <c r="T5197" t="s">
        <v>30</v>
      </c>
      <c r="X5197" t="s">
        <v>233</v>
      </c>
      <c r="Y5197" t="s">
        <v>32</v>
      </c>
      <c r="Z5197" t="s">
        <v>39</v>
      </c>
      <c r="AA5197" t="str">
        <f>IFERROR(_xlfn.XLOOKUP($J5197,avoidable_ed_reference!$A$2:$A$13,avoidable_ed_reference!$C$2:$C$13),"Not Classified")</f>
        <v>Not Classified</v>
      </c>
      <c r="AB5197" t="str">
        <f>IFERROR(_xlfn.XLOOKUP($B5197,enrollment!$A$2:$A$801,enrollment!$I$2:$I$801),"")</f>
        <v>KY</v>
      </c>
      <c r="AC5197">
        <f>IFERROR(_xlfn.XLOOKUP($B5197,enrollment!$A$2:$A$801,enrollment!$L$2:$L$801),"")</f>
        <v>32</v>
      </c>
      <c r="AD5197" t="str" cm="1">
        <f t="array" ref="AD5197">_xlfn.IFS(AC5197="","Unknown",AC5197&lt;18,"0-17",AC5197&lt;35,"18-34",AC5197&lt;50,"35-49",AC5197&lt;65,"50-64",TRUE,"65+")</f>
        <v>18-34</v>
      </c>
      <c r="AE5197">
        <f>IFERROR(_xlfn.XLOOKUP($B5197,enrollment!$A$2:$A$801,enrollment!$O$2:$O$801),"")</f>
        <v>9012345678</v>
      </c>
      <c r="AF5197">
        <f>IFERROR(_xlfn.XLOOKUP($AE5197,providers!$B$2:$B$11,providers!$Q$2:$Q$11),"")</f>
        <v>4.3</v>
      </c>
      <c r="AG5197" s="1">
        <f t="shared" si="81"/>
        <v>45505</v>
      </c>
    </row>
    <row r="5198" spans="1:33" x14ac:dyDescent="0.25">
      <c r="A5198" t="s">
        <v>5975</v>
      </c>
      <c r="B5198" t="s">
        <v>5974</v>
      </c>
      <c r="C5198">
        <v>2233445566</v>
      </c>
      <c r="D5198">
        <v>2233445566</v>
      </c>
      <c r="E5198" s="1">
        <v>45497</v>
      </c>
      <c r="F5198" s="1">
        <v>45497</v>
      </c>
      <c r="G5198" s="1">
        <v>45529</v>
      </c>
      <c r="H5198" t="s">
        <v>28</v>
      </c>
      <c r="I5198">
        <v>23</v>
      </c>
      <c r="J5198" t="s">
        <v>129</v>
      </c>
      <c r="K5198">
        <v>99284</v>
      </c>
      <c r="O5198">
        <v>1</v>
      </c>
      <c r="P5198">
        <v>1854.23</v>
      </c>
      <c r="Q5198">
        <v>1030.1300000000001</v>
      </c>
      <c r="R5198">
        <v>824.1</v>
      </c>
      <c r="S5198">
        <v>206.03</v>
      </c>
      <c r="T5198" t="s">
        <v>30</v>
      </c>
      <c r="X5198" t="s">
        <v>233</v>
      </c>
      <c r="Y5198" t="s">
        <v>32</v>
      </c>
      <c r="Z5198" t="s">
        <v>45</v>
      </c>
      <c r="AA5198" t="str">
        <f>IFERROR(_xlfn.XLOOKUP($J5198,avoidable_ed_reference!$A$2:$A$13,avoidable_ed_reference!$C$2:$C$13),"Not Classified")</f>
        <v>Potentially Avoidable</v>
      </c>
      <c r="AB5198" t="str">
        <f>IFERROR(_xlfn.XLOOKUP($B5198,enrollment!$A$2:$A$801,enrollment!$I$2:$I$801),"")</f>
        <v>KY</v>
      </c>
      <c r="AC5198">
        <f>IFERROR(_xlfn.XLOOKUP($B5198,enrollment!$A$2:$A$801,enrollment!$L$2:$L$801),"")</f>
        <v>32</v>
      </c>
      <c r="AD5198" t="str" cm="1">
        <f t="array" ref="AD5198">_xlfn.IFS(AC5198="","Unknown",AC5198&lt;18,"0-17",AC5198&lt;35,"18-34",AC5198&lt;50,"35-49",AC5198&lt;65,"50-64",TRUE,"65+")</f>
        <v>18-34</v>
      </c>
      <c r="AE5198">
        <f>IFERROR(_xlfn.XLOOKUP($B5198,enrollment!$A$2:$A$801,enrollment!$O$2:$O$801),"")</f>
        <v>9012345678</v>
      </c>
      <c r="AF5198">
        <f>IFERROR(_xlfn.XLOOKUP($AE5198,providers!$B$2:$B$11,providers!$Q$2:$Q$11),"")</f>
        <v>4.3</v>
      </c>
      <c r="AG5198" s="1">
        <f t="shared" si="81"/>
        <v>45474</v>
      </c>
    </row>
    <row r="5199" spans="1:33" x14ac:dyDescent="0.25">
      <c r="A5199" t="s">
        <v>5976</v>
      </c>
      <c r="B5199" t="s">
        <v>5974</v>
      </c>
      <c r="C5199">
        <v>2233445566</v>
      </c>
      <c r="D5199">
        <v>2233445566</v>
      </c>
      <c r="E5199" s="1">
        <v>45478</v>
      </c>
      <c r="F5199" s="1">
        <v>45478</v>
      </c>
      <c r="G5199" s="1">
        <v>45502</v>
      </c>
      <c r="H5199" t="s">
        <v>28</v>
      </c>
      <c r="I5199">
        <v>23</v>
      </c>
      <c r="J5199" t="s">
        <v>77</v>
      </c>
      <c r="K5199">
        <v>99284</v>
      </c>
      <c r="O5199">
        <v>1</v>
      </c>
      <c r="P5199">
        <v>2497.37</v>
      </c>
      <c r="Q5199">
        <v>1387.43</v>
      </c>
      <c r="R5199">
        <v>1109.94</v>
      </c>
      <c r="S5199">
        <v>277.49</v>
      </c>
      <c r="T5199" t="s">
        <v>30</v>
      </c>
      <c r="X5199" t="s">
        <v>233</v>
      </c>
      <c r="Y5199" t="s">
        <v>32</v>
      </c>
      <c r="Z5199" t="s">
        <v>45</v>
      </c>
      <c r="AA5199" t="str">
        <f>IFERROR(_xlfn.XLOOKUP($J5199,avoidable_ed_reference!$A$2:$A$13,avoidable_ed_reference!$C$2:$C$13),"Not Classified")</f>
        <v>Avoidable</v>
      </c>
      <c r="AB5199" t="str">
        <f>IFERROR(_xlfn.XLOOKUP($B5199,enrollment!$A$2:$A$801,enrollment!$I$2:$I$801),"")</f>
        <v>KY</v>
      </c>
      <c r="AC5199">
        <f>IFERROR(_xlfn.XLOOKUP($B5199,enrollment!$A$2:$A$801,enrollment!$L$2:$L$801),"")</f>
        <v>32</v>
      </c>
      <c r="AD5199" t="str" cm="1">
        <f t="array" ref="AD5199">_xlfn.IFS(AC5199="","Unknown",AC5199&lt;18,"0-17",AC5199&lt;35,"18-34",AC5199&lt;50,"35-49",AC5199&lt;65,"50-64",TRUE,"65+")</f>
        <v>18-34</v>
      </c>
      <c r="AE5199">
        <f>IFERROR(_xlfn.XLOOKUP($B5199,enrollment!$A$2:$A$801,enrollment!$O$2:$O$801),"")</f>
        <v>9012345678</v>
      </c>
      <c r="AF5199">
        <f>IFERROR(_xlfn.XLOOKUP($AE5199,providers!$B$2:$B$11,providers!$Q$2:$Q$11),"")</f>
        <v>4.3</v>
      </c>
      <c r="AG5199" s="1">
        <f t="shared" si="81"/>
        <v>45474</v>
      </c>
    </row>
    <row r="5200" spans="1:33" x14ac:dyDescent="0.25">
      <c r="A5200" t="s">
        <v>5977</v>
      </c>
      <c r="B5200" t="s">
        <v>5978</v>
      </c>
      <c r="C5200">
        <v>6789012345</v>
      </c>
      <c r="D5200">
        <v>6789012345</v>
      </c>
      <c r="E5200" s="1">
        <v>45323</v>
      </c>
      <c r="F5200" s="1">
        <v>45323</v>
      </c>
      <c r="G5200" s="1">
        <v>45337</v>
      </c>
      <c r="H5200" t="s">
        <v>28</v>
      </c>
      <c r="I5200">
        <v>22</v>
      </c>
      <c r="J5200" t="s">
        <v>29</v>
      </c>
      <c r="K5200">
        <v>90837</v>
      </c>
      <c r="O5200">
        <v>1</v>
      </c>
      <c r="P5200">
        <v>206.48</v>
      </c>
      <c r="Q5200">
        <v>152.94999999999999</v>
      </c>
      <c r="R5200">
        <v>122.36</v>
      </c>
      <c r="S5200">
        <v>30.59</v>
      </c>
      <c r="T5200" t="s">
        <v>30</v>
      </c>
      <c r="X5200" t="s">
        <v>31</v>
      </c>
      <c r="Y5200" t="s">
        <v>32</v>
      </c>
      <c r="Z5200" t="s">
        <v>33</v>
      </c>
      <c r="AA5200" t="str">
        <f>IFERROR(_xlfn.XLOOKUP($J5200,avoidable_ed_reference!$A$2:$A$13,avoidable_ed_reference!$C$2:$C$13),"Not Classified")</f>
        <v>Potentially Avoidable</v>
      </c>
      <c r="AB5200" t="str">
        <f>IFERROR(_xlfn.XLOOKUP($B5200,enrollment!$A$2:$A$801,enrollment!$I$2:$I$801),"")</f>
        <v>OH</v>
      </c>
      <c r="AC5200">
        <f>IFERROR(_xlfn.XLOOKUP($B5200,enrollment!$A$2:$A$801,enrollment!$L$2:$L$801),"")</f>
        <v>64</v>
      </c>
      <c r="AD5200" t="str" cm="1">
        <f t="array" ref="AD5200">_xlfn.IFS(AC5200="","Unknown",AC5200&lt;18,"0-17",AC5200&lt;35,"18-34",AC5200&lt;50,"35-49",AC5200&lt;65,"50-64",TRUE,"65+")</f>
        <v>50-64</v>
      </c>
      <c r="AE5200">
        <f>IFERROR(_xlfn.XLOOKUP($B5200,enrollment!$A$2:$A$801,enrollment!$O$2:$O$801),"")</f>
        <v>2345678901</v>
      </c>
      <c r="AF5200">
        <f>IFERROR(_xlfn.XLOOKUP($AE5200,providers!$B$2:$B$11,providers!$Q$2:$Q$11),"")</f>
        <v>4.2</v>
      </c>
      <c r="AG5200" s="1">
        <f t="shared" si="81"/>
        <v>45323</v>
      </c>
    </row>
    <row r="5201" spans="1:33" x14ac:dyDescent="0.25">
      <c r="A5201" t="s">
        <v>5979</v>
      </c>
      <c r="B5201" t="s">
        <v>5978</v>
      </c>
      <c r="C5201">
        <v>6789012345</v>
      </c>
      <c r="D5201">
        <v>6789012345</v>
      </c>
      <c r="E5201" s="1">
        <v>45506</v>
      </c>
      <c r="F5201" s="1">
        <v>45506</v>
      </c>
      <c r="G5201" s="1">
        <v>45533</v>
      </c>
      <c r="H5201" t="s">
        <v>28</v>
      </c>
      <c r="I5201">
        <v>23</v>
      </c>
      <c r="J5201" t="s">
        <v>127</v>
      </c>
      <c r="K5201">
        <v>99284</v>
      </c>
      <c r="O5201">
        <v>1</v>
      </c>
      <c r="P5201">
        <v>2245.54</v>
      </c>
      <c r="Q5201">
        <v>1247.52</v>
      </c>
      <c r="R5201">
        <v>998.02</v>
      </c>
      <c r="S5201">
        <v>249.5</v>
      </c>
      <c r="T5201" t="s">
        <v>30</v>
      </c>
      <c r="X5201" t="s">
        <v>31</v>
      </c>
      <c r="Y5201" t="s">
        <v>32</v>
      </c>
      <c r="Z5201" t="s">
        <v>45</v>
      </c>
      <c r="AA5201" t="str">
        <f>IFERROR(_xlfn.XLOOKUP($J5201,avoidable_ed_reference!$A$2:$A$13,avoidable_ed_reference!$C$2:$C$13),"Not Classified")</f>
        <v>Avoidable</v>
      </c>
      <c r="AB5201" t="str">
        <f>IFERROR(_xlfn.XLOOKUP($B5201,enrollment!$A$2:$A$801,enrollment!$I$2:$I$801),"")</f>
        <v>OH</v>
      </c>
      <c r="AC5201">
        <f>IFERROR(_xlfn.XLOOKUP($B5201,enrollment!$A$2:$A$801,enrollment!$L$2:$L$801),"")</f>
        <v>64</v>
      </c>
      <c r="AD5201" t="str" cm="1">
        <f t="array" ref="AD5201">_xlfn.IFS(AC5201="","Unknown",AC5201&lt;18,"0-17",AC5201&lt;35,"18-34",AC5201&lt;50,"35-49",AC5201&lt;65,"50-64",TRUE,"65+")</f>
        <v>50-64</v>
      </c>
      <c r="AE5201">
        <f>IFERROR(_xlfn.XLOOKUP($B5201,enrollment!$A$2:$A$801,enrollment!$O$2:$O$801),"")</f>
        <v>2345678901</v>
      </c>
      <c r="AF5201">
        <f>IFERROR(_xlfn.XLOOKUP($AE5201,providers!$B$2:$B$11,providers!$Q$2:$Q$11),"")</f>
        <v>4.2</v>
      </c>
      <c r="AG5201" s="1">
        <f t="shared" si="81"/>
        <v>45505</v>
      </c>
    </row>
    <row r="5202" spans="1:33" x14ac:dyDescent="0.25">
      <c r="A5202" t="s">
        <v>5980</v>
      </c>
      <c r="B5202" t="s">
        <v>5978</v>
      </c>
      <c r="C5202">
        <v>2345678901</v>
      </c>
      <c r="D5202">
        <v>2345678901</v>
      </c>
      <c r="E5202" s="1">
        <v>45338</v>
      </c>
      <c r="F5202" s="1">
        <v>45338</v>
      </c>
      <c r="G5202" s="1">
        <v>45357</v>
      </c>
      <c r="H5202" t="s">
        <v>28</v>
      </c>
      <c r="I5202">
        <v>11</v>
      </c>
      <c r="J5202" t="s">
        <v>47</v>
      </c>
      <c r="K5202">
        <v>99213</v>
      </c>
      <c r="O5202">
        <v>1</v>
      </c>
      <c r="P5202">
        <v>242.35</v>
      </c>
      <c r="Q5202">
        <v>179.52</v>
      </c>
      <c r="R5202">
        <v>143.62</v>
      </c>
      <c r="S5202">
        <v>35.9</v>
      </c>
      <c r="T5202" t="s">
        <v>30</v>
      </c>
      <c r="X5202" t="s">
        <v>31</v>
      </c>
      <c r="Y5202" t="s">
        <v>32</v>
      </c>
      <c r="Z5202" t="s">
        <v>39</v>
      </c>
      <c r="AA5202" t="str">
        <f>IFERROR(_xlfn.XLOOKUP($J5202,avoidable_ed_reference!$A$2:$A$13,avoidable_ed_reference!$C$2:$C$13),"Not Classified")</f>
        <v>Not Classified</v>
      </c>
      <c r="AB5202" t="str">
        <f>IFERROR(_xlfn.XLOOKUP($B5202,enrollment!$A$2:$A$801,enrollment!$I$2:$I$801),"")</f>
        <v>OH</v>
      </c>
      <c r="AC5202">
        <f>IFERROR(_xlfn.XLOOKUP($B5202,enrollment!$A$2:$A$801,enrollment!$L$2:$L$801),"")</f>
        <v>64</v>
      </c>
      <c r="AD5202" t="str" cm="1">
        <f t="array" ref="AD5202">_xlfn.IFS(AC5202="","Unknown",AC5202&lt;18,"0-17",AC5202&lt;35,"18-34",AC5202&lt;50,"35-49",AC5202&lt;65,"50-64",TRUE,"65+")</f>
        <v>50-64</v>
      </c>
      <c r="AE5202">
        <f>IFERROR(_xlfn.XLOOKUP($B5202,enrollment!$A$2:$A$801,enrollment!$O$2:$O$801),"")</f>
        <v>2345678901</v>
      </c>
      <c r="AF5202">
        <f>IFERROR(_xlfn.XLOOKUP($AE5202,providers!$B$2:$B$11,providers!$Q$2:$Q$11),"")</f>
        <v>4.2</v>
      </c>
      <c r="AG5202" s="1">
        <f t="shared" si="81"/>
        <v>45323</v>
      </c>
    </row>
    <row r="5203" spans="1:33" x14ac:dyDescent="0.25">
      <c r="A5203" t="s">
        <v>5981</v>
      </c>
      <c r="B5203" t="s">
        <v>5978</v>
      </c>
      <c r="C5203">
        <v>2233445566</v>
      </c>
      <c r="D5203">
        <v>2233445566</v>
      </c>
      <c r="E5203" s="1">
        <v>45341</v>
      </c>
      <c r="F5203" s="1">
        <v>45341</v>
      </c>
      <c r="G5203" s="1">
        <v>45362</v>
      </c>
      <c r="H5203" t="s">
        <v>28</v>
      </c>
      <c r="I5203">
        <v>23</v>
      </c>
      <c r="J5203" t="s">
        <v>77</v>
      </c>
      <c r="K5203">
        <v>99284</v>
      </c>
      <c r="O5203">
        <v>1</v>
      </c>
      <c r="P5203">
        <v>2268.04</v>
      </c>
      <c r="Q5203">
        <v>1260.02</v>
      </c>
      <c r="R5203">
        <v>1008.02</v>
      </c>
      <c r="S5203">
        <v>252</v>
      </c>
      <c r="T5203" t="s">
        <v>30</v>
      </c>
      <c r="X5203" t="s">
        <v>31</v>
      </c>
      <c r="Y5203" t="s">
        <v>32</v>
      </c>
      <c r="Z5203" t="s">
        <v>45</v>
      </c>
      <c r="AA5203" t="str">
        <f>IFERROR(_xlfn.XLOOKUP($J5203,avoidable_ed_reference!$A$2:$A$13,avoidable_ed_reference!$C$2:$C$13),"Not Classified")</f>
        <v>Avoidable</v>
      </c>
      <c r="AB5203" t="str">
        <f>IFERROR(_xlfn.XLOOKUP($B5203,enrollment!$A$2:$A$801,enrollment!$I$2:$I$801),"")</f>
        <v>OH</v>
      </c>
      <c r="AC5203">
        <f>IFERROR(_xlfn.XLOOKUP($B5203,enrollment!$A$2:$A$801,enrollment!$L$2:$L$801),"")</f>
        <v>64</v>
      </c>
      <c r="AD5203" t="str" cm="1">
        <f t="array" ref="AD5203">_xlfn.IFS(AC5203="","Unknown",AC5203&lt;18,"0-17",AC5203&lt;35,"18-34",AC5203&lt;50,"35-49",AC5203&lt;65,"50-64",TRUE,"65+")</f>
        <v>50-64</v>
      </c>
      <c r="AE5203">
        <f>IFERROR(_xlfn.XLOOKUP($B5203,enrollment!$A$2:$A$801,enrollment!$O$2:$O$801),"")</f>
        <v>2345678901</v>
      </c>
      <c r="AF5203">
        <f>IFERROR(_xlfn.XLOOKUP($AE5203,providers!$B$2:$B$11,providers!$Q$2:$Q$11),"")</f>
        <v>4.2</v>
      </c>
      <c r="AG5203" s="1">
        <f t="shared" si="81"/>
        <v>45323</v>
      </c>
    </row>
    <row r="5204" spans="1:33" x14ac:dyDescent="0.25">
      <c r="A5204" t="s">
        <v>5982</v>
      </c>
      <c r="B5204" t="s">
        <v>5978</v>
      </c>
      <c r="C5204">
        <v>7890123456</v>
      </c>
      <c r="D5204">
        <v>7890123456</v>
      </c>
      <c r="E5204" s="1">
        <v>45501</v>
      </c>
      <c r="F5204" s="1">
        <v>45501</v>
      </c>
      <c r="G5204" s="1">
        <v>45518</v>
      </c>
      <c r="H5204" t="s">
        <v>59</v>
      </c>
      <c r="J5204" t="s">
        <v>99</v>
      </c>
      <c r="L5204" s="2" t="s">
        <v>61</v>
      </c>
      <c r="M5204" t="s">
        <v>62</v>
      </c>
      <c r="N5204" t="s">
        <v>63</v>
      </c>
      <c r="O5204">
        <v>1</v>
      </c>
      <c r="P5204">
        <v>1301.1400000000001</v>
      </c>
      <c r="Q5204">
        <v>1182.8499999999999</v>
      </c>
      <c r="R5204">
        <v>946.28</v>
      </c>
      <c r="S5204">
        <v>236.57</v>
      </c>
      <c r="T5204" t="s">
        <v>30</v>
      </c>
      <c r="X5204" t="s">
        <v>31</v>
      </c>
      <c r="Y5204" t="s">
        <v>32</v>
      </c>
      <c r="Z5204" t="s">
        <v>64</v>
      </c>
      <c r="AA5204" t="str">
        <f>IFERROR(_xlfn.XLOOKUP($J5204,avoidable_ed_reference!$A$2:$A$13,avoidable_ed_reference!$C$2:$C$13),"Not Classified")</f>
        <v>Not Classified</v>
      </c>
      <c r="AB5204" t="str">
        <f>IFERROR(_xlfn.XLOOKUP($B5204,enrollment!$A$2:$A$801,enrollment!$I$2:$I$801),"")</f>
        <v>OH</v>
      </c>
      <c r="AC5204">
        <f>IFERROR(_xlfn.XLOOKUP($B5204,enrollment!$A$2:$A$801,enrollment!$L$2:$L$801),"")</f>
        <v>64</v>
      </c>
      <c r="AD5204" t="str" cm="1">
        <f t="array" ref="AD5204">_xlfn.IFS(AC5204="","Unknown",AC5204&lt;18,"0-17",AC5204&lt;35,"18-34",AC5204&lt;50,"35-49",AC5204&lt;65,"50-64",TRUE,"65+")</f>
        <v>50-64</v>
      </c>
      <c r="AE5204">
        <f>IFERROR(_xlfn.XLOOKUP($B5204,enrollment!$A$2:$A$801,enrollment!$O$2:$O$801),"")</f>
        <v>2345678901</v>
      </c>
      <c r="AF5204">
        <f>IFERROR(_xlfn.XLOOKUP($AE5204,providers!$B$2:$B$11,providers!$Q$2:$Q$11),"")</f>
        <v>4.2</v>
      </c>
      <c r="AG5204" s="1">
        <f t="shared" si="81"/>
        <v>45474</v>
      </c>
    </row>
    <row r="5205" spans="1:33" x14ac:dyDescent="0.25">
      <c r="A5205" t="s">
        <v>5983</v>
      </c>
      <c r="B5205" t="s">
        <v>5978</v>
      </c>
      <c r="C5205">
        <v>9012345678</v>
      </c>
      <c r="D5205">
        <v>9012345678</v>
      </c>
      <c r="E5205" s="1">
        <v>45540</v>
      </c>
      <c r="F5205" s="1">
        <v>45540</v>
      </c>
      <c r="G5205" s="1">
        <v>45575</v>
      </c>
      <c r="H5205" t="s">
        <v>59</v>
      </c>
      <c r="J5205" t="s">
        <v>47</v>
      </c>
      <c r="L5205" s="2" t="s">
        <v>106</v>
      </c>
      <c r="M5205" t="s">
        <v>107</v>
      </c>
      <c r="N5205" t="s">
        <v>108</v>
      </c>
      <c r="O5205">
        <v>1</v>
      </c>
      <c r="P5205">
        <v>715.88</v>
      </c>
      <c r="Q5205">
        <v>650.79999999999995</v>
      </c>
      <c r="R5205">
        <v>520.64</v>
      </c>
      <c r="S5205">
        <v>130.16</v>
      </c>
      <c r="T5205" t="s">
        <v>30</v>
      </c>
      <c r="X5205" t="s">
        <v>31</v>
      </c>
      <c r="Y5205" t="s">
        <v>32</v>
      </c>
      <c r="Z5205" t="s">
        <v>64</v>
      </c>
      <c r="AA5205" t="str">
        <f>IFERROR(_xlfn.XLOOKUP($J5205,avoidable_ed_reference!$A$2:$A$13,avoidable_ed_reference!$C$2:$C$13),"Not Classified")</f>
        <v>Not Classified</v>
      </c>
      <c r="AB5205" t="str">
        <f>IFERROR(_xlfn.XLOOKUP($B5205,enrollment!$A$2:$A$801,enrollment!$I$2:$I$801),"")</f>
        <v>OH</v>
      </c>
      <c r="AC5205">
        <f>IFERROR(_xlfn.XLOOKUP($B5205,enrollment!$A$2:$A$801,enrollment!$L$2:$L$801),"")</f>
        <v>64</v>
      </c>
      <c r="AD5205" t="str" cm="1">
        <f t="array" ref="AD5205">_xlfn.IFS(AC5205="","Unknown",AC5205&lt;18,"0-17",AC5205&lt;35,"18-34",AC5205&lt;50,"35-49",AC5205&lt;65,"50-64",TRUE,"65+")</f>
        <v>50-64</v>
      </c>
      <c r="AE5205">
        <f>IFERROR(_xlfn.XLOOKUP($B5205,enrollment!$A$2:$A$801,enrollment!$O$2:$O$801),"")</f>
        <v>2345678901</v>
      </c>
      <c r="AF5205">
        <f>IFERROR(_xlfn.XLOOKUP($AE5205,providers!$B$2:$B$11,providers!$Q$2:$Q$11),"")</f>
        <v>4.2</v>
      </c>
      <c r="AG5205" s="1">
        <f t="shared" si="81"/>
        <v>45536</v>
      </c>
    </row>
    <row r="5206" spans="1:33" x14ac:dyDescent="0.25">
      <c r="A5206" t="s">
        <v>5984</v>
      </c>
      <c r="B5206" t="s">
        <v>5978</v>
      </c>
      <c r="C5206">
        <v>1122334455</v>
      </c>
      <c r="D5206">
        <v>1122334455</v>
      </c>
      <c r="E5206" s="1">
        <v>45464</v>
      </c>
      <c r="F5206" s="1">
        <v>45464</v>
      </c>
      <c r="G5206" s="1">
        <v>45495</v>
      </c>
      <c r="H5206" t="s">
        <v>67</v>
      </c>
      <c r="I5206">
        <v>21</v>
      </c>
      <c r="J5206" t="s">
        <v>99</v>
      </c>
      <c r="K5206">
        <v>99223</v>
      </c>
      <c r="O5206">
        <v>1</v>
      </c>
      <c r="P5206">
        <v>20114.63</v>
      </c>
      <c r="Q5206">
        <v>12977.18</v>
      </c>
      <c r="R5206">
        <v>10381.74</v>
      </c>
      <c r="S5206">
        <v>2595.44</v>
      </c>
      <c r="T5206" t="s">
        <v>545</v>
      </c>
      <c r="V5206">
        <v>1</v>
      </c>
      <c r="W5206" s="2" t="s">
        <v>68</v>
      </c>
      <c r="X5206" t="s">
        <v>31</v>
      </c>
      <c r="Y5206" t="s">
        <v>32</v>
      </c>
      <c r="Z5206" t="s">
        <v>69</v>
      </c>
      <c r="AA5206" t="str">
        <f>IFERROR(_xlfn.XLOOKUP($J5206,avoidable_ed_reference!$A$2:$A$13,avoidable_ed_reference!$C$2:$C$13),"Not Classified")</f>
        <v>Not Classified</v>
      </c>
      <c r="AB5206" t="str">
        <f>IFERROR(_xlfn.XLOOKUP($B5206,enrollment!$A$2:$A$801,enrollment!$I$2:$I$801),"")</f>
        <v>OH</v>
      </c>
      <c r="AC5206">
        <f>IFERROR(_xlfn.XLOOKUP($B5206,enrollment!$A$2:$A$801,enrollment!$L$2:$L$801),"")</f>
        <v>64</v>
      </c>
      <c r="AD5206" t="str" cm="1">
        <f t="array" ref="AD5206">_xlfn.IFS(AC5206="","Unknown",AC5206&lt;18,"0-17",AC5206&lt;35,"18-34",AC5206&lt;50,"35-49",AC5206&lt;65,"50-64",TRUE,"65+")</f>
        <v>50-64</v>
      </c>
      <c r="AE5206">
        <f>IFERROR(_xlfn.XLOOKUP($B5206,enrollment!$A$2:$A$801,enrollment!$O$2:$O$801),"")</f>
        <v>2345678901</v>
      </c>
      <c r="AF5206">
        <f>IFERROR(_xlfn.XLOOKUP($AE5206,providers!$B$2:$B$11,providers!$Q$2:$Q$11),"")</f>
        <v>4.2</v>
      </c>
      <c r="AG5206" s="1">
        <f t="shared" si="81"/>
        <v>45444</v>
      </c>
    </row>
    <row r="5207" spans="1:33" x14ac:dyDescent="0.25">
      <c r="A5207" t="s">
        <v>5985</v>
      </c>
      <c r="B5207" t="s">
        <v>5978</v>
      </c>
      <c r="C5207">
        <v>3456789012</v>
      </c>
      <c r="D5207">
        <v>3456789012</v>
      </c>
      <c r="E5207" s="1">
        <v>45464</v>
      </c>
      <c r="F5207" s="1">
        <v>45464</v>
      </c>
      <c r="G5207" s="1">
        <v>45488</v>
      </c>
      <c r="H5207" t="s">
        <v>59</v>
      </c>
      <c r="J5207" t="s">
        <v>47</v>
      </c>
      <c r="L5207" s="2" t="s">
        <v>151</v>
      </c>
      <c r="M5207" t="s">
        <v>152</v>
      </c>
      <c r="N5207" t="s">
        <v>153</v>
      </c>
      <c r="O5207">
        <v>1</v>
      </c>
      <c r="P5207">
        <v>1280.6199999999999</v>
      </c>
      <c r="Q5207">
        <v>1164.2</v>
      </c>
      <c r="R5207">
        <v>931.36</v>
      </c>
      <c r="S5207">
        <v>232.84</v>
      </c>
      <c r="T5207" t="s">
        <v>30</v>
      </c>
      <c r="X5207" t="s">
        <v>31</v>
      </c>
      <c r="Y5207" t="s">
        <v>32</v>
      </c>
      <c r="Z5207" t="s">
        <v>64</v>
      </c>
      <c r="AA5207" t="str">
        <f>IFERROR(_xlfn.XLOOKUP($J5207,avoidable_ed_reference!$A$2:$A$13,avoidable_ed_reference!$C$2:$C$13),"Not Classified")</f>
        <v>Not Classified</v>
      </c>
      <c r="AB5207" t="str">
        <f>IFERROR(_xlfn.XLOOKUP($B5207,enrollment!$A$2:$A$801,enrollment!$I$2:$I$801),"")</f>
        <v>OH</v>
      </c>
      <c r="AC5207">
        <f>IFERROR(_xlfn.XLOOKUP($B5207,enrollment!$A$2:$A$801,enrollment!$L$2:$L$801),"")</f>
        <v>64</v>
      </c>
      <c r="AD5207" t="str" cm="1">
        <f t="array" ref="AD5207">_xlfn.IFS(AC5207="","Unknown",AC5207&lt;18,"0-17",AC5207&lt;35,"18-34",AC5207&lt;50,"35-49",AC5207&lt;65,"50-64",TRUE,"65+")</f>
        <v>50-64</v>
      </c>
      <c r="AE5207">
        <f>IFERROR(_xlfn.XLOOKUP($B5207,enrollment!$A$2:$A$801,enrollment!$O$2:$O$801),"")</f>
        <v>2345678901</v>
      </c>
      <c r="AF5207">
        <f>IFERROR(_xlfn.XLOOKUP($AE5207,providers!$B$2:$B$11,providers!$Q$2:$Q$11),"")</f>
        <v>4.2</v>
      </c>
      <c r="AG5207" s="1">
        <f t="shared" si="81"/>
        <v>45444</v>
      </c>
    </row>
    <row r="5208" spans="1:33" x14ac:dyDescent="0.25">
      <c r="A5208" t="s">
        <v>5986</v>
      </c>
      <c r="B5208" t="s">
        <v>5978</v>
      </c>
      <c r="C5208">
        <v>2345678901</v>
      </c>
      <c r="D5208">
        <v>2345678901</v>
      </c>
      <c r="E5208" s="1">
        <v>45597</v>
      </c>
      <c r="F5208" s="1">
        <v>45597</v>
      </c>
      <c r="G5208" s="1">
        <v>45619</v>
      </c>
      <c r="H5208" t="s">
        <v>28</v>
      </c>
      <c r="I5208">
        <v>11</v>
      </c>
      <c r="J5208" t="s">
        <v>35</v>
      </c>
      <c r="K5208">
        <v>99213</v>
      </c>
      <c r="O5208">
        <v>1</v>
      </c>
      <c r="P5208">
        <v>189.54</v>
      </c>
      <c r="Q5208">
        <v>140.4</v>
      </c>
      <c r="R5208">
        <v>112.32</v>
      </c>
      <c r="S5208">
        <v>28.08</v>
      </c>
      <c r="T5208" t="s">
        <v>30</v>
      </c>
      <c r="X5208" t="s">
        <v>31</v>
      </c>
      <c r="Y5208" t="s">
        <v>32</v>
      </c>
      <c r="Z5208" t="s">
        <v>39</v>
      </c>
      <c r="AA5208" t="str">
        <f>IFERROR(_xlfn.XLOOKUP($J5208,avoidable_ed_reference!$A$2:$A$13,avoidable_ed_reference!$C$2:$C$13),"Not Classified")</f>
        <v>Avoidable</v>
      </c>
      <c r="AB5208" t="str">
        <f>IFERROR(_xlfn.XLOOKUP($B5208,enrollment!$A$2:$A$801,enrollment!$I$2:$I$801),"")</f>
        <v>OH</v>
      </c>
      <c r="AC5208">
        <f>IFERROR(_xlfn.XLOOKUP($B5208,enrollment!$A$2:$A$801,enrollment!$L$2:$L$801),"")</f>
        <v>64</v>
      </c>
      <c r="AD5208" t="str" cm="1">
        <f t="array" ref="AD5208">_xlfn.IFS(AC5208="","Unknown",AC5208&lt;18,"0-17",AC5208&lt;35,"18-34",AC5208&lt;50,"35-49",AC5208&lt;65,"50-64",TRUE,"65+")</f>
        <v>50-64</v>
      </c>
      <c r="AE5208">
        <f>IFERROR(_xlfn.XLOOKUP($B5208,enrollment!$A$2:$A$801,enrollment!$O$2:$O$801),"")</f>
        <v>2345678901</v>
      </c>
      <c r="AF5208">
        <f>IFERROR(_xlfn.XLOOKUP($AE5208,providers!$B$2:$B$11,providers!$Q$2:$Q$11),"")</f>
        <v>4.2</v>
      </c>
      <c r="AG5208" s="1">
        <f t="shared" si="81"/>
        <v>45597</v>
      </c>
    </row>
    <row r="5209" spans="1:33" x14ac:dyDescent="0.25">
      <c r="A5209" t="s">
        <v>5987</v>
      </c>
      <c r="B5209" t="s">
        <v>5978</v>
      </c>
      <c r="C5209">
        <v>1122334455</v>
      </c>
      <c r="D5209">
        <v>1122334455</v>
      </c>
      <c r="E5209" s="1">
        <v>45594</v>
      </c>
      <c r="F5209" s="1">
        <v>45594</v>
      </c>
      <c r="G5209" s="1">
        <v>45613</v>
      </c>
      <c r="H5209" t="s">
        <v>28</v>
      </c>
      <c r="I5209">
        <v>11</v>
      </c>
      <c r="J5209" t="s">
        <v>38</v>
      </c>
      <c r="K5209">
        <v>99213</v>
      </c>
      <c r="O5209">
        <v>1</v>
      </c>
      <c r="P5209">
        <v>207.32</v>
      </c>
      <c r="Q5209">
        <v>153.57</v>
      </c>
      <c r="R5209">
        <v>122.86</v>
      </c>
      <c r="S5209">
        <v>30.71</v>
      </c>
      <c r="T5209" t="s">
        <v>545</v>
      </c>
      <c r="X5209" t="s">
        <v>31</v>
      </c>
      <c r="Y5209" t="s">
        <v>32</v>
      </c>
      <c r="Z5209" t="s">
        <v>39</v>
      </c>
      <c r="AA5209" t="str">
        <f>IFERROR(_xlfn.XLOOKUP($J5209,avoidable_ed_reference!$A$2:$A$13,avoidable_ed_reference!$C$2:$C$13),"Not Classified")</f>
        <v>Not Classified</v>
      </c>
      <c r="AB5209" t="str">
        <f>IFERROR(_xlfn.XLOOKUP($B5209,enrollment!$A$2:$A$801,enrollment!$I$2:$I$801),"")</f>
        <v>OH</v>
      </c>
      <c r="AC5209">
        <f>IFERROR(_xlfn.XLOOKUP($B5209,enrollment!$A$2:$A$801,enrollment!$L$2:$L$801),"")</f>
        <v>64</v>
      </c>
      <c r="AD5209" t="str" cm="1">
        <f t="array" ref="AD5209">_xlfn.IFS(AC5209="","Unknown",AC5209&lt;18,"0-17",AC5209&lt;35,"18-34",AC5209&lt;50,"35-49",AC5209&lt;65,"50-64",TRUE,"65+")</f>
        <v>50-64</v>
      </c>
      <c r="AE5209">
        <f>IFERROR(_xlfn.XLOOKUP($B5209,enrollment!$A$2:$A$801,enrollment!$O$2:$O$801),"")</f>
        <v>2345678901</v>
      </c>
      <c r="AF5209">
        <f>IFERROR(_xlfn.XLOOKUP($AE5209,providers!$B$2:$B$11,providers!$Q$2:$Q$11),"")</f>
        <v>4.2</v>
      </c>
      <c r="AG5209" s="1">
        <f t="shared" si="81"/>
        <v>45566</v>
      </c>
    </row>
    <row r="5210" spans="1:33" x14ac:dyDescent="0.25">
      <c r="A5210" t="s">
        <v>5988</v>
      </c>
      <c r="B5210" t="s">
        <v>5989</v>
      </c>
      <c r="C5210">
        <v>2233445566</v>
      </c>
      <c r="D5210">
        <v>2233445566</v>
      </c>
      <c r="E5210" s="1">
        <v>45307</v>
      </c>
      <c r="F5210" s="1">
        <v>45307</v>
      </c>
      <c r="G5210" s="1">
        <v>45334</v>
      </c>
      <c r="H5210" t="s">
        <v>28</v>
      </c>
      <c r="I5210">
        <v>22</v>
      </c>
      <c r="J5210" t="s">
        <v>29</v>
      </c>
      <c r="K5210">
        <v>90837</v>
      </c>
      <c r="O5210">
        <v>1</v>
      </c>
      <c r="P5210">
        <v>224.41</v>
      </c>
      <c r="Q5210">
        <v>166.23</v>
      </c>
      <c r="R5210">
        <v>132.97999999999999</v>
      </c>
      <c r="S5210">
        <v>33.25</v>
      </c>
      <c r="T5210" t="s">
        <v>30</v>
      </c>
      <c r="X5210" t="s">
        <v>146</v>
      </c>
      <c r="Y5210" t="s">
        <v>147</v>
      </c>
      <c r="Z5210" t="s">
        <v>33</v>
      </c>
      <c r="AA5210" t="str">
        <f>IFERROR(_xlfn.XLOOKUP($J5210,avoidable_ed_reference!$A$2:$A$13,avoidable_ed_reference!$C$2:$C$13),"Not Classified")</f>
        <v>Potentially Avoidable</v>
      </c>
      <c r="AB5210" t="str">
        <f>IFERROR(_xlfn.XLOOKUP($B5210,enrollment!$A$2:$A$801,enrollment!$I$2:$I$801),"")</f>
        <v>KY</v>
      </c>
      <c r="AC5210">
        <f>IFERROR(_xlfn.XLOOKUP($B5210,enrollment!$A$2:$A$801,enrollment!$L$2:$L$801),"")</f>
        <v>68</v>
      </c>
      <c r="AD5210" t="str" cm="1">
        <f t="array" ref="AD5210">_xlfn.IFS(AC5210="","Unknown",AC5210&lt;18,"0-17",AC5210&lt;35,"18-34",AC5210&lt;50,"35-49",AC5210&lt;65,"50-64",TRUE,"65+")</f>
        <v>65+</v>
      </c>
      <c r="AE5210">
        <f>IFERROR(_xlfn.XLOOKUP($B5210,enrollment!$A$2:$A$801,enrollment!$O$2:$O$801),"")</f>
        <v>3456789012</v>
      </c>
      <c r="AF5210">
        <f>IFERROR(_xlfn.XLOOKUP($AE5210,providers!$B$2:$B$11,providers!$Q$2:$Q$11),"")</f>
        <v>4</v>
      </c>
      <c r="AG5210" s="1">
        <f t="shared" si="81"/>
        <v>45292</v>
      </c>
    </row>
    <row r="5211" spans="1:33" x14ac:dyDescent="0.25">
      <c r="A5211" t="s">
        <v>5990</v>
      </c>
      <c r="B5211" t="s">
        <v>5989</v>
      </c>
      <c r="C5211">
        <v>3456789012</v>
      </c>
      <c r="D5211">
        <v>3456789012</v>
      </c>
      <c r="E5211" s="1">
        <v>45508</v>
      </c>
      <c r="F5211" s="1">
        <v>45508</v>
      </c>
      <c r="G5211" s="1">
        <v>45535</v>
      </c>
      <c r="H5211" t="s">
        <v>28</v>
      </c>
      <c r="I5211">
        <v>11</v>
      </c>
      <c r="J5211" t="s">
        <v>35</v>
      </c>
      <c r="K5211">
        <v>99213</v>
      </c>
      <c r="O5211">
        <v>1</v>
      </c>
      <c r="P5211">
        <v>173.81</v>
      </c>
      <c r="Q5211">
        <v>128.75</v>
      </c>
      <c r="R5211">
        <v>103</v>
      </c>
      <c r="S5211">
        <v>25.75</v>
      </c>
      <c r="T5211" t="s">
        <v>30</v>
      </c>
      <c r="X5211" t="s">
        <v>146</v>
      </c>
      <c r="Y5211" t="s">
        <v>147</v>
      </c>
      <c r="Z5211" t="s">
        <v>39</v>
      </c>
      <c r="AA5211" t="str">
        <f>IFERROR(_xlfn.XLOOKUP($J5211,avoidable_ed_reference!$A$2:$A$13,avoidable_ed_reference!$C$2:$C$13),"Not Classified")</f>
        <v>Avoidable</v>
      </c>
      <c r="AB5211" t="str">
        <f>IFERROR(_xlfn.XLOOKUP($B5211,enrollment!$A$2:$A$801,enrollment!$I$2:$I$801),"")</f>
        <v>KY</v>
      </c>
      <c r="AC5211">
        <f>IFERROR(_xlfn.XLOOKUP($B5211,enrollment!$A$2:$A$801,enrollment!$L$2:$L$801),"")</f>
        <v>68</v>
      </c>
      <c r="AD5211" t="str" cm="1">
        <f t="array" ref="AD5211">_xlfn.IFS(AC5211="","Unknown",AC5211&lt;18,"0-17",AC5211&lt;35,"18-34",AC5211&lt;50,"35-49",AC5211&lt;65,"50-64",TRUE,"65+")</f>
        <v>65+</v>
      </c>
      <c r="AE5211">
        <f>IFERROR(_xlfn.XLOOKUP($B5211,enrollment!$A$2:$A$801,enrollment!$O$2:$O$801),"")</f>
        <v>3456789012</v>
      </c>
      <c r="AF5211">
        <f>IFERROR(_xlfn.XLOOKUP($AE5211,providers!$B$2:$B$11,providers!$Q$2:$Q$11),"")</f>
        <v>4</v>
      </c>
      <c r="AG5211" s="1">
        <f t="shared" si="81"/>
        <v>45505</v>
      </c>
    </row>
    <row r="5212" spans="1:33" x14ac:dyDescent="0.25">
      <c r="A5212" t="s">
        <v>5991</v>
      </c>
      <c r="B5212" t="s">
        <v>5989</v>
      </c>
      <c r="C5212">
        <v>7890123456</v>
      </c>
      <c r="D5212">
        <v>7890123456</v>
      </c>
      <c r="E5212" s="1">
        <v>45626</v>
      </c>
      <c r="F5212" s="1">
        <v>45626</v>
      </c>
      <c r="G5212" s="1">
        <v>45641</v>
      </c>
      <c r="H5212" t="s">
        <v>59</v>
      </c>
      <c r="J5212" t="s">
        <v>60</v>
      </c>
      <c r="L5212" s="2" t="s">
        <v>106</v>
      </c>
      <c r="M5212" t="s">
        <v>107</v>
      </c>
      <c r="N5212" t="s">
        <v>108</v>
      </c>
      <c r="O5212">
        <v>1</v>
      </c>
      <c r="P5212">
        <v>775.47</v>
      </c>
      <c r="Q5212">
        <v>704.97</v>
      </c>
      <c r="R5212">
        <v>563.98</v>
      </c>
      <c r="S5212">
        <v>140.99</v>
      </c>
      <c r="T5212" t="s">
        <v>30</v>
      </c>
      <c r="X5212" t="s">
        <v>146</v>
      </c>
      <c r="Y5212" t="s">
        <v>147</v>
      </c>
      <c r="Z5212" t="s">
        <v>64</v>
      </c>
      <c r="AA5212" t="str">
        <f>IFERROR(_xlfn.XLOOKUP($J5212,avoidable_ed_reference!$A$2:$A$13,avoidable_ed_reference!$C$2:$C$13),"Not Classified")</f>
        <v>Not Classified</v>
      </c>
      <c r="AB5212" t="str">
        <f>IFERROR(_xlfn.XLOOKUP($B5212,enrollment!$A$2:$A$801,enrollment!$I$2:$I$801),"")</f>
        <v>KY</v>
      </c>
      <c r="AC5212">
        <f>IFERROR(_xlfn.XLOOKUP($B5212,enrollment!$A$2:$A$801,enrollment!$L$2:$L$801),"")</f>
        <v>68</v>
      </c>
      <c r="AD5212" t="str" cm="1">
        <f t="array" ref="AD5212">_xlfn.IFS(AC5212="","Unknown",AC5212&lt;18,"0-17",AC5212&lt;35,"18-34",AC5212&lt;50,"35-49",AC5212&lt;65,"50-64",TRUE,"65+")</f>
        <v>65+</v>
      </c>
      <c r="AE5212">
        <f>IFERROR(_xlfn.XLOOKUP($B5212,enrollment!$A$2:$A$801,enrollment!$O$2:$O$801),"")</f>
        <v>3456789012</v>
      </c>
      <c r="AF5212">
        <f>IFERROR(_xlfn.XLOOKUP($AE5212,providers!$B$2:$B$11,providers!$Q$2:$Q$11),"")</f>
        <v>4</v>
      </c>
      <c r="AG5212" s="1">
        <f t="shared" si="81"/>
        <v>45597</v>
      </c>
    </row>
    <row r="5213" spans="1:33" x14ac:dyDescent="0.25">
      <c r="A5213" t="s">
        <v>5992</v>
      </c>
      <c r="B5213" t="s">
        <v>5989</v>
      </c>
      <c r="C5213">
        <v>3456789012</v>
      </c>
      <c r="D5213">
        <v>3456789012</v>
      </c>
      <c r="E5213" s="1">
        <v>45387</v>
      </c>
      <c r="F5213" s="1">
        <v>45387</v>
      </c>
      <c r="G5213" s="1">
        <v>45419</v>
      </c>
      <c r="H5213" t="s">
        <v>28</v>
      </c>
      <c r="I5213">
        <v>11</v>
      </c>
      <c r="J5213" t="s">
        <v>35</v>
      </c>
      <c r="K5213">
        <v>99213</v>
      </c>
      <c r="O5213">
        <v>1</v>
      </c>
      <c r="P5213">
        <v>222.99</v>
      </c>
      <c r="Q5213">
        <v>165.18</v>
      </c>
      <c r="R5213">
        <v>132.13999999999999</v>
      </c>
      <c r="S5213">
        <v>33.04</v>
      </c>
      <c r="T5213" t="s">
        <v>30</v>
      </c>
      <c r="X5213" t="s">
        <v>146</v>
      </c>
      <c r="Y5213" t="s">
        <v>147</v>
      </c>
      <c r="Z5213" t="s">
        <v>39</v>
      </c>
      <c r="AA5213" t="str">
        <f>IFERROR(_xlfn.XLOOKUP($J5213,avoidable_ed_reference!$A$2:$A$13,avoidable_ed_reference!$C$2:$C$13),"Not Classified")</f>
        <v>Avoidable</v>
      </c>
      <c r="AB5213" t="str">
        <f>IFERROR(_xlfn.XLOOKUP($B5213,enrollment!$A$2:$A$801,enrollment!$I$2:$I$801),"")</f>
        <v>KY</v>
      </c>
      <c r="AC5213">
        <f>IFERROR(_xlfn.XLOOKUP($B5213,enrollment!$A$2:$A$801,enrollment!$L$2:$L$801),"")</f>
        <v>68</v>
      </c>
      <c r="AD5213" t="str" cm="1">
        <f t="array" ref="AD5213">_xlfn.IFS(AC5213="","Unknown",AC5213&lt;18,"0-17",AC5213&lt;35,"18-34",AC5213&lt;50,"35-49",AC5213&lt;65,"50-64",TRUE,"65+")</f>
        <v>65+</v>
      </c>
      <c r="AE5213">
        <f>IFERROR(_xlfn.XLOOKUP($B5213,enrollment!$A$2:$A$801,enrollment!$O$2:$O$801),"")</f>
        <v>3456789012</v>
      </c>
      <c r="AF5213">
        <f>IFERROR(_xlfn.XLOOKUP($AE5213,providers!$B$2:$B$11,providers!$Q$2:$Q$11),"")</f>
        <v>4</v>
      </c>
      <c r="AG5213" s="1">
        <f t="shared" si="81"/>
        <v>45383</v>
      </c>
    </row>
    <row r="5214" spans="1:33" x14ac:dyDescent="0.25">
      <c r="A5214" t="s">
        <v>5993</v>
      </c>
      <c r="B5214" t="s">
        <v>5994</v>
      </c>
      <c r="C5214">
        <v>8901234567</v>
      </c>
      <c r="D5214">
        <v>8901234567</v>
      </c>
      <c r="E5214" s="1">
        <v>45466</v>
      </c>
      <c r="F5214" s="1">
        <v>45466</v>
      </c>
      <c r="G5214" s="1">
        <v>45483</v>
      </c>
      <c r="H5214" t="s">
        <v>59</v>
      </c>
      <c r="J5214" t="s">
        <v>60</v>
      </c>
      <c r="L5214" s="2" t="s">
        <v>82</v>
      </c>
      <c r="M5214" t="s">
        <v>83</v>
      </c>
      <c r="N5214" t="s">
        <v>84</v>
      </c>
      <c r="O5214">
        <v>1</v>
      </c>
      <c r="P5214">
        <v>1208.53</v>
      </c>
      <c r="Q5214">
        <v>1098.6600000000001</v>
      </c>
      <c r="R5214">
        <v>878.93</v>
      </c>
      <c r="S5214">
        <v>219.73</v>
      </c>
      <c r="T5214" t="s">
        <v>30</v>
      </c>
      <c r="X5214" t="s">
        <v>146</v>
      </c>
      <c r="Y5214" t="s">
        <v>147</v>
      </c>
      <c r="Z5214" t="s">
        <v>64</v>
      </c>
      <c r="AA5214" t="str">
        <f>IFERROR(_xlfn.XLOOKUP($J5214,avoidable_ed_reference!$A$2:$A$13,avoidable_ed_reference!$C$2:$C$13),"Not Classified")</f>
        <v>Not Classified</v>
      </c>
      <c r="AB5214" t="str">
        <f>IFERROR(_xlfn.XLOOKUP($B5214,enrollment!$A$2:$A$801,enrollment!$I$2:$I$801),"")</f>
        <v>OH</v>
      </c>
      <c r="AC5214">
        <f>IFERROR(_xlfn.XLOOKUP($B5214,enrollment!$A$2:$A$801,enrollment!$L$2:$L$801),"")</f>
        <v>84</v>
      </c>
      <c r="AD5214" t="str" cm="1">
        <f t="array" ref="AD5214">_xlfn.IFS(AC5214="","Unknown",AC5214&lt;18,"0-17",AC5214&lt;35,"18-34",AC5214&lt;50,"35-49",AC5214&lt;65,"50-64",TRUE,"65+")</f>
        <v>65+</v>
      </c>
      <c r="AE5214">
        <f>IFERROR(_xlfn.XLOOKUP($B5214,enrollment!$A$2:$A$801,enrollment!$O$2:$O$801),"")</f>
        <v>6789012345</v>
      </c>
      <c r="AF5214">
        <f>IFERROR(_xlfn.XLOOKUP($AE5214,providers!$B$2:$B$11,providers!$Q$2:$Q$11),"")</f>
        <v>4.0999999999999996</v>
      </c>
      <c r="AG5214" s="1">
        <f t="shared" si="81"/>
        <v>45444</v>
      </c>
    </row>
    <row r="5215" spans="1:33" x14ac:dyDescent="0.25">
      <c r="A5215" t="s">
        <v>5995</v>
      </c>
      <c r="B5215" t="s">
        <v>5994</v>
      </c>
      <c r="C5215">
        <v>6789012345</v>
      </c>
      <c r="D5215">
        <v>6789012345</v>
      </c>
      <c r="E5215" s="1">
        <v>45596</v>
      </c>
      <c r="F5215" s="1">
        <v>45596</v>
      </c>
      <c r="G5215" s="1">
        <v>45626</v>
      </c>
      <c r="H5215" t="s">
        <v>28</v>
      </c>
      <c r="I5215">
        <v>11</v>
      </c>
      <c r="J5215" t="s">
        <v>35</v>
      </c>
      <c r="K5215">
        <v>99213</v>
      </c>
      <c r="O5215">
        <v>1</v>
      </c>
      <c r="P5215">
        <v>162.58000000000001</v>
      </c>
      <c r="Q5215">
        <v>120.43</v>
      </c>
      <c r="R5215">
        <v>96.34</v>
      </c>
      <c r="S5215">
        <v>24.09</v>
      </c>
      <c r="T5215" t="s">
        <v>30</v>
      </c>
      <c r="X5215" t="s">
        <v>146</v>
      </c>
      <c r="Y5215" t="s">
        <v>147</v>
      </c>
      <c r="Z5215" t="s">
        <v>39</v>
      </c>
      <c r="AA5215" t="str">
        <f>IFERROR(_xlfn.XLOOKUP($J5215,avoidable_ed_reference!$A$2:$A$13,avoidable_ed_reference!$C$2:$C$13),"Not Classified")</f>
        <v>Avoidable</v>
      </c>
      <c r="AB5215" t="str">
        <f>IFERROR(_xlfn.XLOOKUP($B5215,enrollment!$A$2:$A$801,enrollment!$I$2:$I$801),"")</f>
        <v>OH</v>
      </c>
      <c r="AC5215">
        <f>IFERROR(_xlfn.XLOOKUP($B5215,enrollment!$A$2:$A$801,enrollment!$L$2:$L$801),"")</f>
        <v>84</v>
      </c>
      <c r="AD5215" t="str" cm="1">
        <f t="array" ref="AD5215">_xlfn.IFS(AC5215="","Unknown",AC5215&lt;18,"0-17",AC5215&lt;35,"18-34",AC5215&lt;50,"35-49",AC5215&lt;65,"50-64",TRUE,"65+")</f>
        <v>65+</v>
      </c>
      <c r="AE5215">
        <f>IFERROR(_xlfn.XLOOKUP($B5215,enrollment!$A$2:$A$801,enrollment!$O$2:$O$801),"")</f>
        <v>6789012345</v>
      </c>
      <c r="AF5215">
        <f>IFERROR(_xlfn.XLOOKUP($AE5215,providers!$B$2:$B$11,providers!$Q$2:$Q$11),"")</f>
        <v>4.0999999999999996</v>
      </c>
      <c r="AG5215" s="1">
        <f t="shared" si="81"/>
        <v>45566</v>
      </c>
    </row>
    <row r="5216" spans="1:33" x14ac:dyDescent="0.25">
      <c r="A5216" t="s">
        <v>5996</v>
      </c>
      <c r="B5216" t="s">
        <v>5994</v>
      </c>
      <c r="C5216">
        <v>9012345678</v>
      </c>
      <c r="D5216">
        <v>9012345678</v>
      </c>
      <c r="E5216" s="1">
        <v>45551</v>
      </c>
      <c r="F5216" s="1">
        <v>45551</v>
      </c>
      <c r="G5216" s="1">
        <v>45568</v>
      </c>
      <c r="H5216" t="s">
        <v>67</v>
      </c>
      <c r="I5216">
        <v>21</v>
      </c>
      <c r="J5216" t="s">
        <v>99</v>
      </c>
      <c r="K5216">
        <v>99223</v>
      </c>
      <c r="O5216">
        <v>1</v>
      </c>
      <c r="P5216">
        <v>22854.38</v>
      </c>
      <c r="Q5216">
        <v>14744.76</v>
      </c>
      <c r="R5216">
        <v>11795.81</v>
      </c>
      <c r="S5216">
        <v>2948.95</v>
      </c>
      <c r="T5216" t="s">
        <v>30</v>
      </c>
      <c r="V5216">
        <v>1</v>
      </c>
      <c r="W5216" s="2" t="s">
        <v>68</v>
      </c>
      <c r="X5216" t="s">
        <v>146</v>
      </c>
      <c r="Y5216" t="s">
        <v>147</v>
      </c>
      <c r="Z5216" t="s">
        <v>69</v>
      </c>
      <c r="AA5216" t="str">
        <f>IFERROR(_xlfn.XLOOKUP($J5216,avoidable_ed_reference!$A$2:$A$13,avoidable_ed_reference!$C$2:$C$13),"Not Classified")</f>
        <v>Not Classified</v>
      </c>
      <c r="AB5216" t="str">
        <f>IFERROR(_xlfn.XLOOKUP($B5216,enrollment!$A$2:$A$801,enrollment!$I$2:$I$801),"")</f>
        <v>OH</v>
      </c>
      <c r="AC5216">
        <f>IFERROR(_xlfn.XLOOKUP($B5216,enrollment!$A$2:$A$801,enrollment!$L$2:$L$801),"")</f>
        <v>84</v>
      </c>
      <c r="AD5216" t="str" cm="1">
        <f t="array" ref="AD5216">_xlfn.IFS(AC5216="","Unknown",AC5216&lt;18,"0-17",AC5216&lt;35,"18-34",AC5216&lt;50,"35-49",AC5216&lt;65,"50-64",TRUE,"65+")</f>
        <v>65+</v>
      </c>
      <c r="AE5216">
        <f>IFERROR(_xlfn.XLOOKUP($B5216,enrollment!$A$2:$A$801,enrollment!$O$2:$O$801),"")</f>
        <v>6789012345</v>
      </c>
      <c r="AF5216">
        <f>IFERROR(_xlfn.XLOOKUP($AE5216,providers!$B$2:$B$11,providers!$Q$2:$Q$11),"")</f>
        <v>4.0999999999999996</v>
      </c>
      <c r="AG5216" s="1">
        <f t="shared" si="81"/>
        <v>45536</v>
      </c>
    </row>
    <row r="5217" spans="1:33" x14ac:dyDescent="0.25">
      <c r="A5217" t="s">
        <v>5997</v>
      </c>
      <c r="B5217" t="s">
        <v>5994</v>
      </c>
      <c r="C5217">
        <v>5678901234</v>
      </c>
      <c r="D5217">
        <v>5678901234</v>
      </c>
      <c r="E5217" s="1">
        <v>45544</v>
      </c>
      <c r="F5217" s="1">
        <v>45544</v>
      </c>
      <c r="G5217" s="1">
        <v>45576</v>
      </c>
      <c r="H5217" t="s">
        <v>28</v>
      </c>
      <c r="I5217">
        <v>20</v>
      </c>
      <c r="J5217" t="s">
        <v>35</v>
      </c>
      <c r="K5217">
        <v>99213</v>
      </c>
      <c r="O5217">
        <v>1</v>
      </c>
      <c r="P5217">
        <v>193.52</v>
      </c>
      <c r="Q5217">
        <v>148.86000000000001</v>
      </c>
      <c r="R5217">
        <v>119.09</v>
      </c>
      <c r="S5217">
        <v>29.77</v>
      </c>
      <c r="T5217" t="s">
        <v>30</v>
      </c>
      <c r="X5217" t="s">
        <v>146</v>
      </c>
      <c r="Y5217" t="s">
        <v>147</v>
      </c>
      <c r="Z5217" t="s">
        <v>36</v>
      </c>
      <c r="AA5217" t="str">
        <f>IFERROR(_xlfn.XLOOKUP($J5217,avoidable_ed_reference!$A$2:$A$13,avoidable_ed_reference!$C$2:$C$13),"Not Classified")</f>
        <v>Avoidable</v>
      </c>
      <c r="AB5217" t="str">
        <f>IFERROR(_xlfn.XLOOKUP($B5217,enrollment!$A$2:$A$801,enrollment!$I$2:$I$801),"")</f>
        <v>OH</v>
      </c>
      <c r="AC5217">
        <f>IFERROR(_xlfn.XLOOKUP($B5217,enrollment!$A$2:$A$801,enrollment!$L$2:$L$801),"")</f>
        <v>84</v>
      </c>
      <c r="AD5217" t="str" cm="1">
        <f t="array" ref="AD5217">_xlfn.IFS(AC5217="","Unknown",AC5217&lt;18,"0-17",AC5217&lt;35,"18-34",AC5217&lt;50,"35-49",AC5217&lt;65,"50-64",TRUE,"65+")</f>
        <v>65+</v>
      </c>
      <c r="AE5217">
        <f>IFERROR(_xlfn.XLOOKUP($B5217,enrollment!$A$2:$A$801,enrollment!$O$2:$O$801),"")</f>
        <v>6789012345</v>
      </c>
      <c r="AF5217">
        <f>IFERROR(_xlfn.XLOOKUP($AE5217,providers!$B$2:$B$11,providers!$Q$2:$Q$11),"")</f>
        <v>4.0999999999999996</v>
      </c>
      <c r="AG5217" s="1">
        <f t="shared" si="81"/>
        <v>45536</v>
      </c>
    </row>
    <row r="5218" spans="1:33" x14ac:dyDescent="0.25">
      <c r="A5218" t="s">
        <v>5998</v>
      </c>
      <c r="B5218" t="s">
        <v>5994</v>
      </c>
      <c r="C5218">
        <v>2233445566</v>
      </c>
      <c r="D5218">
        <v>2233445566</v>
      </c>
      <c r="E5218" s="1">
        <v>45347</v>
      </c>
      <c r="F5218" s="1">
        <v>45347</v>
      </c>
      <c r="G5218" s="1">
        <v>45366</v>
      </c>
      <c r="H5218" t="s">
        <v>28</v>
      </c>
      <c r="I5218">
        <v>22</v>
      </c>
      <c r="J5218" t="s">
        <v>29</v>
      </c>
      <c r="K5218">
        <v>90837</v>
      </c>
      <c r="O5218">
        <v>1</v>
      </c>
      <c r="P5218">
        <v>257.74</v>
      </c>
      <c r="Q5218">
        <v>190.92</v>
      </c>
      <c r="R5218">
        <v>152.74</v>
      </c>
      <c r="S5218">
        <v>38.18</v>
      </c>
      <c r="T5218" t="s">
        <v>30</v>
      </c>
      <c r="X5218" t="s">
        <v>146</v>
      </c>
      <c r="Y5218" t="s">
        <v>147</v>
      </c>
      <c r="Z5218" t="s">
        <v>33</v>
      </c>
      <c r="AA5218" t="str">
        <f>IFERROR(_xlfn.XLOOKUP($J5218,avoidable_ed_reference!$A$2:$A$13,avoidable_ed_reference!$C$2:$C$13),"Not Classified")</f>
        <v>Potentially Avoidable</v>
      </c>
      <c r="AB5218" t="str">
        <f>IFERROR(_xlfn.XLOOKUP($B5218,enrollment!$A$2:$A$801,enrollment!$I$2:$I$801),"")</f>
        <v>OH</v>
      </c>
      <c r="AC5218">
        <f>IFERROR(_xlfn.XLOOKUP($B5218,enrollment!$A$2:$A$801,enrollment!$L$2:$L$801),"")</f>
        <v>84</v>
      </c>
      <c r="AD5218" t="str" cm="1">
        <f t="array" ref="AD5218">_xlfn.IFS(AC5218="","Unknown",AC5218&lt;18,"0-17",AC5218&lt;35,"18-34",AC5218&lt;50,"35-49",AC5218&lt;65,"50-64",TRUE,"65+")</f>
        <v>65+</v>
      </c>
      <c r="AE5218">
        <f>IFERROR(_xlfn.XLOOKUP($B5218,enrollment!$A$2:$A$801,enrollment!$O$2:$O$801),"")</f>
        <v>6789012345</v>
      </c>
      <c r="AF5218">
        <f>IFERROR(_xlfn.XLOOKUP($AE5218,providers!$B$2:$B$11,providers!$Q$2:$Q$11),"")</f>
        <v>4.0999999999999996</v>
      </c>
      <c r="AG5218" s="1">
        <f t="shared" si="81"/>
        <v>45323</v>
      </c>
    </row>
    <row r="5219" spans="1:33" x14ac:dyDescent="0.25">
      <c r="A5219" t="s">
        <v>5999</v>
      </c>
      <c r="B5219" t="s">
        <v>5994</v>
      </c>
      <c r="C5219">
        <v>8901234567</v>
      </c>
      <c r="D5219">
        <v>8901234567</v>
      </c>
      <c r="E5219" s="1">
        <v>45520</v>
      </c>
      <c r="F5219" s="1">
        <v>45520</v>
      </c>
      <c r="G5219" s="1">
        <v>45538</v>
      </c>
      <c r="H5219" t="s">
        <v>59</v>
      </c>
      <c r="J5219" t="s">
        <v>60</v>
      </c>
      <c r="L5219" s="2" t="s">
        <v>151</v>
      </c>
      <c r="M5219" t="s">
        <v>152</v>
      </c>
      <c r="N5219" t="s">
        <v>153</v>
      </c>
      <c r="O5219">
        <v>1</v>
      </c>
      <c r="P5219">
        <v>968.85</v>
      </c>
      <c r="Q5219">
        <v>880.77</v>
      </c>
      <c r="R5219">
        <v>704.62</v>
      </c>
      <c r="S5219">
        <v>176.15</v>
      </c>
      <c r="T5219" t="s">
        <v>30</v>
      </c>
      <c r="X5219" t="s">
        <v>146</v>
      </c>
      <c r="Y5219" t="s">
        <v>147</v>
      </c>
      <c r="Z5219" t="s">
        <v>64</v>
      </c>
      <c r="AA5219" t="str">
        <f>IFERROR(_xlfn.XLOOKUP($J5219,avoidable_ed_reference!$A$2:$A$13,avoidable_ed_reference!$C$2:$C$13),"Not Classified")</f>
        <v>Not Classified</v>
      </c>
      <c r="AB5219" t="str">
        <f>IFERROR(_xlfn.XLOOKUP($B5219,enrollment!$A$2:$A$801,enrollment!$I$2:$I$801),"")</f>
        <v>OH</v>
      </c>
      <c r="AC5219">
        <f>IFERROR(_xlfn.XLOOKUP($B5219,enrollment!$A$2:$A$801,enrollment!$L$2:$L$801),"")</f>
        <v>84</v>
      </c>
      <c r="AD5219" t="str" cm="1">
        <f t="array" ref="AD5219">_xlfn.IFS(AC5219="","Unknown",AC5219&lt;18,"0-17",AC5219&lt;35,"18-34",AC5219&lt;50,"35-49",AC5219&lt;65,"50-64",TRUE,"65+")</f>
        <v>65+</v>
      </c>
      <c r="AE5219">
        <f>IFERROR(_xlfn.XLOOKUP($B5219,enrollment!$A$2:$A$801,enrollment!$O$2:$O$801),"")</f>
        <v>6789012345</v>
      </c>
      <c r="AF5219">
        <f>IFERROR(_xlfn.XLOOKUP($AE5219,providers!$B$2:$B$11,providers!$Q$2:$Q$11),"")</f>
        <v>4.0999999999999996</v>
      </c>
      <c r="AG5219" s="1">
        <f t="shared" si="81"/>
        <v>45505</v>
      </c>
    </row>
    <row r="5220" spans="1:33" x14ac:dyDescent="0.25">
      <c r="A5220" t="s">
        <v>6000</v>
      </c>
      <c r="B5220" t="s">
        <v>6001</v>
      </c>
      <c r="C5220">
        <v>9012345678</v>
      </c>
      <c r="D5220">
        <v>9012345678</v>
      </c>
      <c r="E5220" s="1">
        <v>45506</v>
      </c>
      <c r="F5220" s="1">
        <v>45506</v>
      </c>
      <c r="G5220" s="1">
        <v>45528</v>
      </c>
      <c r="H5220" t="s">
        <v>67</v>
      </c>
      <c r="I5220">
        <v>21</v>
      </c>
      <c r="J5220" t="s">
        <v>42</v>
      </c>
      <c r="K5220">
        <v>99223</v>
      </c>
      <c r="O5220">
        <v>1</v>
      </c>
      <c r="P5220">
        <v>27348.73</v>
      </c>
      <c r="Q5220">
        <v>17644.34</v>
      </c>
      <c r="R5220">
        <v>14115.47</v>
      </c>
      <c r="S5220">
        <v>3528.87</v>
      </c>
      <c r="T5220" t="s">
        <v>30</v>
      </c>
      <c r="V5220">
        <v>1</v>
      </c>
      <c r="W5220" s="2" t="s">
        <v>68</v>
      </c>
      <c r="X5220" t="s">
        <v>52</v>
      </c>
      <c r="Y5220" t="s">
        <v>44</v>
      </c>
      <c r="Z5220" t="s">
        <v>69</v>
      </c>
      <c r="AA5220" t="str">
        <f>IFERROR(_xlfn.XLOOKUP($J5220,avoidable_ed_reference!$A$2:$A$13,avoidable_ed_reference!$C$2:$C$13),"Not Classified")</f>
        <v>Non-Avoidable</v>
      </c>
      <c r="AB5220" t="str">
        <f>IFERROR(_xlfn.XLOOKUP($B5220,enrollment!$A$2:$A$801,enrollment!$I$2:$I$801),"")</f>
        <v>GA</v>
      </c>
      <c r="AC5220">
        <f>IFERROR(_xlfn.XLOOKUP($B5220,enrollment!$A$2:$A$801,enrollment!$L$2:$L$801),"")</f>
        <v>26</v>
      </c>
      <c r="AD5220" t="str" cm="1">
        <f t="array" ref="AD5220">_xlfn.IFS(AC5220="","Unknown",AC5220&lt;18,"0-17",AC5220&lt;35,"18-34",AC5220&lt;50,"35-49",AC5220&lt;65,"50-64",TRUE,"65+")</f>
        <v>18-34</v>
      </c>
      <c r="AE5220">
        <f>IFERROR(_xlfn.XLOOKUP($B5220,enrollment!$A$2:$A$801,enrollment!$O$2:$O$801),"")</f>
        <v>8901234567</v>
      </c>
      <c r="AF5220">
        <f>IFERROR(_xlfn.XLOOKUP($AE5220,providers!$B$2:$B$11,providers!$Q$2:$Q$11),"")</f>
        <v>3.7</v>
      </c>
      <c r="AG5220" s="1">
        <f t="shared" si="81"/>
        <v>45505</v>
      </c>
    </row>
    <row r="5221" spans="1:33" x14ac:dyDescent="0.25">
      <c r="A5221" t="s">
        <v>6002</v>
      </c>
      <c r="B5221" t="s">
        <v>6001</v>
      </c>
      <c r="C5221">
        <v>2233445566</v>
      </c>
      <c r="D5221">
        <v>2233445566</v>
      </c>
      <c r="E5221" s="1">
        <v>45583</v>
      </c>
      <c r="F5221" s="1">
        <v>45583</v>
      </c>
      <c r="G5221" s="1">
        <v>45614</v>
      </c>
      <c r="H5221" t="s">
        <v>28</v>
      </c>
      <c r="I5221">
        <v>22</v>
      </c>
      <c r="J5221" t="s">
        <v>29</v>
      </c>
      <c r="K5221">
        <v>90837</v>
      </c>
      <c r="O5221">
        <v>1</v>
      </c>
      <c r="P5221">
        <v>241.78</v>
      </c>
      <c r="Q5221">
        <v>179.1</v>
      </c>
      <c r="R5221">
        <v>143.28</v>
      </c>
      <c r="S5221">
        <v>35.82</v>
      </c>
      <c r="T5221" t="s">
        <v>30</v>
      </c>
      <c r="X5221" t="s">
        <v>52</v>
      </c>
      <c r="Y5221" t="s">
        <v>44</v>
      </c>
      <c r="Z5221" t="s">
        <v>33</v>
      </c>
      <c r="AA5221" t="str">
        <f>IFERROR(_xlfn.XLOOKUP($J5221,avoidable_ed_reference!$A$2:$A$13,avoidable_ed_reference!$C$2:$C$13),"Not Classified")</f>
        <v>Potentially Avoidable</v>
      </c>
      <c r="AB5221" t="str">
        <f>IFERROR(_xlfn.XLOOKUP($B5221,enrollment!$A$2:$A$801,enrollment!$I$2:$I$801),"")</f>
        <v>GA</v>
      </c>
      <c r="AC5221">
        <f>IFERROR(_xlfn.XLOOKUP($B5221,enrollment!$A$2:$A$801,enrollment!$L$2:$L$801),"")</f>
        <v>26</v>
      </c>
      <c r="AD5221" t="str" cm="1">
        <f t="array" ref="AD5221">_xlfn.IFS(AC5221="","Unknown",AC5221&lt;18,"0-17",AC5221&lt;35,"18-34",AC5221&lt;50,"35-49",AC5221&lt;65,"50-64",TRUE,"65+")</f>
        <v>18-34</v>
      </c>
      <c r="AE5221">
        <f>IFERROR(_xlfn.XLOOKUP($B5221,enrollment!$A$2:$A$801,enrollment!$O$2:$O$801),"")</f>
        <v>8901234567</v>
      </c>
      <c r="AF5221">
        <f>IFERROR(_xlfn.XLOOKUP($AE5221,providers!$B$2:$B$11,providers!$Q$2:$Q$11),"")</f>
        <v>3.7</v>
      </c>
      <c r="AG5221" s="1">
        <f t="shared" si="81"/>
        <v>45566</v>
      </c>
    </row>
    <row r="5222" spans="1:33" x14ac:dyDescent="0.25">
      <c r="A5222" t="s">
        <v>6003</v>
      </c>
      <c r="B5222" t="s">
        <v>6001</v>
      </c>
      <c r="C5222">
        <v>8901234567</v>
      </c>
      <c r="D5222">
        <v>8901234567</v>
      </c>
      <c r="E5222" s="1">
        <v>45433</v>
      </c>
      <c r="F5222" s="1">
        <v>45433</v>
      </c>
      <c r="G5222" s="1">
        <v>45462</v>
      </c>
      <c r="H5222" t="s">
        <v>28</v>
      </c>
      <c r="I5222">
        <v>11</v>
      </c>
      <c r="J5222" t="s">
        <v>35</v>
      </c>
      <c r="K5222">
        <v>99213</v>
      </c>
      <c r="O5222">
        <v>1</v>
      </c>
      <c r="P5222">
        <v>214.2</v>
      </c>
      <c r="Q5222">
        <v>158.66999999999999</v>
      </c>
      <c r="R5222">
        <v>126.94</v>
      </c>
      <c r="S5222">
        <v>31.73</v>
      </c>
      <c r="T5222" t="s">
        <v>30</v>
      </c>
      <c r="X5222" t="s">
        <v>52</v>
      </c>
      <c r="Y5222" t="s">
        <v>44</v>
      </c>
      <c r="Z5222" t="s">
        <v>39</v>
      </c>
      <c r="AA5222" t="str">
        <f>IFERROR(_xlfn.XLOOKUP($J5222,avoidable_ed_reference!$A$2:$A$13,avoidable_ed_reference!$C$2:$C$13),"Not Classified")</f>
        <v>Avoidable</v>
      </c>
      <c r="AB5222" t="str">
        <f>IFERROR(_xlfn.XLOOKUP($B5222,enrollment!$A$2:$A$801,enrollment!$I$2:$I$801),"")</f>
        <v>GA</v>
      </c>
      <c r="AC5222">
        <f>IFERROR(_xlfn.XLOOKUP($B5222,enrollment!$A$2:$A$801,enrollment!$L$2:$L$801),"")</f>
        <v>26</v>
      </c>
      <c r="AD5222" t="str" cm="1">
        <f t="array" ref="AD5222">_xlfn.IFS(AC5222="","Unknown",AC5222&lt;18,"0-17",AC5222&lt;35,"18-34",AC5222&lt;50,"35-49",AC5222&lt;65,"50-64",TRUE,"65+")</f>
        <v>18-34</v>
      </c>
      <c r="AE5222">
        <f>IFERROR(_xlfn.XLOOKUP($B5222,enrollment!$A$2:$A$801,enrollment!$O$2:$O$801),"")</f>
        <v>8901234567</v>
      </c>
      <c r="AF5222">
        <f>IFERROR(_xlfn.XLOOKUP($AE5222,providers!$B$2:$B$11,providers!$Q$2:$Q$11),"")</f>
        <v>3.7</v>
      </c>
      <c r="AG5222" s="1">
        <f t="shared" si="81"/>
        <v>45413</v>
      </c>
    </row>
    <row r="5223" spans="1:33" x14ac:dyDescent="0.25">
      <c r="A5223" t="s">
        <v>6004</v>
      </c>
      <c r="B5223" t="s">
        <v>6001</v>
      </c>
      <c r="C5223">
        <v>8901234567</v>
      </c>
      <c r="D5223">
        <v>8901234567</v>
      </c>
      <c r="E5223" s="1">
        <v>45489</v>
      </c>
      <c r="F5223" s="1">
        <v>45489</v>
      </c>
      <c r="G5223" s="1">
        <v>45516</v>
      </c>
      <c r="H5223" t="s">
        <v>28</v>
      </c>
      <c r="I5223">
        <v>11</v>
      </c>
      <c r="J5223" t="s">
        <v>38</v>
      </c>
      <c r="K5223">
        <v>99213</v>
      </c>
      <c r="O5223">
        <v>1</v>
      </c>
      <c r="P5223">
        <v>217.01</v>
      </c>
      <c r="Q5223">
        <v>160.75</v>
      </c>
      <c r="R5223">
        <v>128.6</v>
      </c>
      <c r="S5223">
        <v>32.15</v>
      </c>
      <c r="T5223" t="s">
        <v>30</v>
      </c>
      <c r="X5223" t="s">
        <v>52</v>
      </c>
      <c r="Y5223" t="s">
        <v>44</v>
      </c>
      <c r="Z5223" t="s">
        <v>39</v>
      </c>
      <c r="AA5223" t="str">
        <f>IFERROR(_xlfn.XLOOKUP($J5223,avoidable_ed_reference!$A$2:$A$13,avoidable_ed_reference!$C$2:$C$13),"Not Classified")</f>
        <v>Not Classified</v>
      </c>
      <c r="AB5223" t="str">
        <f>IFERROR(_xlfn.XLOOKUP($B5223,enrollment!$A$2:$A$801,enrollment!$I$2:$I$801),"")</f>
        <v>GA</v>
      </c>
      <c r="AC5223">
        <f>IFERROR(_xlfn.XLOOKUP($B5223,enrollment!$A$2:$A$801,enrollment!$L$2:$L$801),"")</f>
        <v>26</v>
      </c>
      <c r="AD5223" t="str" cm="1">
        <f t="array" ref="AD5223">_xlfn.IFS(AC5223="","Unknown",AC5223&lt;18,"0-17",AC5223&lt;35,"18-34",AC5223&lt;50,"35-49",AC5223&lt;65,"50-64",TRUE,"65+")</f>
        <v>18-34</v>
      </c>
      <c r="AE5223">
        <f>IFERROR(_xlfn.XLOOKUP($B5223,enrollment!$A$2:$A$801,enrollment!$O$2:$O$801),"")</f>
        <v>8901234567</v>
      </c>
      <c r="AF5223">
        <f>IFERROR(_xlfn.XLOOKUP($AE5223,providers!$B$2:$B$11,providers!$Q$2:$Q$11),"")</f>
        <v>3.7</v>
      </c>
      <c r="AG5223" s="1">
        <f t="shared" si="81"/>
        <v>45474</v>
      </c>
    </row>
    <row r="5224" spans="1:33" x14ac:dyDescent="0.25">
      <c r="A5224" t="s">
        <v>6005</v>
      </c>
      <c r="B5224" t="s">
        <v>6001</v>
      </c>
      <c r="C5224">
        <v>2345678901</v>
      </c>
      <c r="D5224">
        <v>2345678901</v>
      </c>
      <c r="E5224" s="1">
        <v>45524</v>
      </c>
      <c r="F5224" s="1">
        <v>45524</v>
      </c>
      <c r="G5224" s="1">
        <v>45541</v>
      </c>
      <c r="H5224" t="s">
        <v>59</v>
      </c>
      <c r="J5224" t="s">
        <v>99</v>
      </c>
      <c r="L5224" s="2" t="s">
        <v>82</v>
      </c>
      <c r="M5224" t="s">
        <v>83</v>
      </c>
      <c r="N5224" t="s">
        <v>84</v>
      </c>
      <c r="O5224">
        <v>1</v>
      </c>
      <c r="P5224">
        <v>1273.55</v>
      </c>
      <c r="Q5224">
        <v>1157.77</v>
      </c>
      <c r="R5224">
        <v>926.22</v>
      </c>
      <c r="S5224">
        <v>231.55</v>
      </c>
      <c r="T5224" t="s">
        <v>30</v>
      </c>
      <c r="X5224" t="s">
        <v>52</v>
      </c>
      <c r="Y5224" t="s">
        <v>44</v>
      </c>
      <c r="Z5224" t="s">
        <v>64</v>
      </c>
      <c r="AA5224" t="str">
        <f>IFERROR(_xlfn.XLOOKUP($J5224,avoidable_ed_reference!$A$2:$A$13,avoidable_ed_reference!$C$2:$C$13),"Not Classified")</f>
        <v>Not Classified</v>
      </c>
      <c r="AB5224" t="str">
        <f>IFERROR(_xlfn.XLOOKUP($B5224,enrollment!$A$2:$A$801,enrollment!$I$2:$I$801),"")</f>
        <v>GA</v>
      </c>
      <c r="AC5224">
        <f>IFERROR(_xlfn.XLOOKUP($B5224,enrollment!$A$2:$A$801,enrollment!$L$2:$L$801),"")</f>
        <v>26</v>
      </c>
      <c r="AD5224" t="str" cm="1">
        <f t="array" ref="AD5224">_xlfn.IFS(AC5224="","Unknown",AC5224&lt;18,"0-17",AC5224&lt;35,"18-34",AC5224&lt;50,"35-49",AC5224&lt;65,"50-64",TRUE,"65+")</f>
        <v>18-34</v>
      </c>
      <c r="AE5224">
        <f>IFERROR(_xlfn.XLOOKUP($B5224,enrollment!$A$2:$A$801,enrollment!$O$2:$O$801),"")</f>
        <v>8901234567</v>
      </c>
      <c r="AF5224">
        <f>IFERROR(_xlfn.XLOOKUP($AE5224,providers!$B$2:$B$11,providers!$Q$2:$Q$11),"")</f>
        <v>3.7</v>
      </c>
      <c r="AG5224" s="1">
        <f t="shared" si="81"/>
        <v>45505</v>
      </c>
    </row>
    <row r="5225" spans="1:33" x14ac:dyDescent="0.25">
      <c r="A5225" t="s">
        <v>6006</v>
      </c>
      <c r="B5225" t="s">
        <v>6001</v>
      </c>
      <c r="C5225">
        <v>8901234567</v>
      </c>
      <c r="D5225">
        <v>8901234567</v>
      </c>
      <c r="E5225" s="1">
        <v>45542</v>
      </c>
      <c r="F5225" s="1">
        <v>45542</v>
      </c>
      <c r="G5225" s="1">
        <v>45564</v>
      </c>
      <c r="H5225" t="s">
        <v>28</v>
      </c>
      <c r="I5225">
        <v>11</v>
      </c>
      <c r="J5225" t="s">
        <v>47</v>
      </c>
      <c r="K5225">
        <v>99213</v>
      </c>
      <c r="O5225">
        <v>1</v>
      </c>
      <c r="P5225">
        <v>206.13</v>
      </c>
      <c r="Q5225">
        <v>152.69</v>
      </c>
      <c r="R5225">
        <v>122.15</v>
      </c>
      <c r="S5225">
        <v>30.54</v>
      </c>
      <c r="T5225" t="s">
        <v>30</v>
      </c>
      <c r="X5225" t="s">
        <v>52</v>
      </c>
      <c r="Y5225" t="s">
        <v>44</v>
      </c>
      <c r="Z5225" t="s">
        <v>39</v>
      </c>
      <c r="AA5225" t="str">
        <f>IFERROR(_xlfn.XLOOKUP($J5225,avoidable_ed_reference!$A$2:$A$13,avoidable_ed_reference!$C$2:$C$13),"Not Classified")</f>
        <v>Not Classified</v>
      </c>
      <c r="AB5225" t="str">
        <f>IFERROR(_xlfn.XLOOKUP($B5225,enrollment!$A$2:$A$801,enrollment!$I$2:$I$801),"")</f>
        <v>GA</v>
      </c>
      <c r="AC5225">
        <f>IFERROR(_xlfn.XLOOKUP($B5225,enrollment!$A$2:$A$801,enrollment!$L$2:$L$801),"")</f>
        <v>26</v>
      </c>
      <c r="AD5225" t="str" cm="1">
        <f t="array" ref="AD5225">_xlfn.IFS(AC5225="","Unknown",AC5225&lt;18,"0-17",AC5225&lt;35,"18-34",AC5225&lt;50,"35-49",AC5225&lt;65,"50-64",TRUE,"65+")</f>
        <v>18-34</v>
      </c>
      <c r="AE5225">
        <f>IFERROR(_xlfn.XLOOKUP($B5225,enrollment!$A$2:$A$801,enrollment!$O$2:$O$801),"")</f>
        <v>8901234567</v>
      </c>
      <c r="AF5225">
        <f>IFERROR(_xlfn.XLOOKUP($AE5225,providers!$B$2:$B$11,providers!$Q$2:$Q$11),"")</f>
        <v>3.7</v>
      </c>
      <c r="AG5225" s="1">
        <f t="shared" si="81"/>
        <v>45536</v>
      </c>
    </row>
    <row r="5226" spans="1:33" x14ac:dyDescent="0.25">
      <c r="A5226" t="s">
        <v>6007</v>
      </c>
      <c r="B5226" t="s">
        <v>6008</v>
      </c>
      <c r="C5226">
        <v>6789012345</v>
      </c>
      <c r="D5226">
        <v>6789012345</v>
      </c>
      <c r="E5226" s="1">
        <v>45538</v>
      </c>
      <c r="F5226" s="1">
        <v>45538</v>
      </c>
      <c r="G5226" s="1">
        <v>45573</v>
      </c>
      <c r="H5226" t="s">
        <v>28</v>
      </c>
      <c r="I5226">
        <v>11</v>
      </c>
      <c r="J5226" t="s">
        <v>38</v>
      </c>
      <c r="K5226">
        <v>99213</v>
      </c>
      <c r="O5226">
        <v>1</v>
      </c>
      <c r="P5226">
        <v>187.08</v>
      </c>
      <c r="Q5226">
        <v>138.58000000000001</v>
      </c>
      <c r="R5226">
        <v>110.86</v>
      </c>
      <c r="S5226">
        <v>27.72</v>
      </c>
      <c r="T5226" t="s">
        <v>30</v>
      </c>
      <c r="X5226" t="s">
        <v>43</v>
      </c>
      <c r="Y5226" t="s">
        <v>44</v>
      </c>
      <c r="Z5226" t="s">
        <v>39</v>
      </c>
      <c r="AA5226" t="str">
        <f>IFERROR(_xlfn.XLOOKUP($J5226,avoidable_ed_reference!$A$2:$A$13,avoidable_ed_reference!$C$2:$C$13),"Not Classified")</f>
        <v>Not Classified</v>
      </c>
      <c r="AB5226" t="str">
        <f>IFERROR(_xlfn.XLOOKUP($B5226,enrollment!$A$2:$A$801,enrollment!$I$2:$I$801),"")</f>
        <v>TN</v>
      </c>
      <c r="AC5226">
        <f>IFERROR(_xlfn.XLOOKUP($B5226,enrollment!$A$2:$A$801,enrollment!$L$2:$L$801),"")</f>
        <v>75</v>
      </c>
      <c r="AD5226" t="str" cm="1">
        <f t="array" ref="AD5226">_xlfn.IFS(AC5226="","Unknown",AC5226&lt;18,"0-17",AC5226&lt;35,"18-34",AC5226&lt;50,"35-49",AC5226&lt;65,"50-64",TRUE,"65+")</f>
        <v>65+</v>
      </c>
      <c r="AE5226">
        <f>IFERROR(_xlfn.XLOOKUP($B5226,enrollment!$A$2:$A$801,enrollment!$O$2:$O$801),"")</f>
        <v>0</v>
      </c>
      <c r="AF5226" t="str">
        <f>IFERROR(_xlfn.XLOOKUP($AE5226,providers!$B$2:$B$11,providers!$Q$2:$Q$11),"")</f>
        <v/>
      </c>
      <c r="AG5226" s="1">
        <f t="shared" si="81"/>
        <v>45536</v>
      </c>
    </row>
    <row r="5227" spans="1:33" x14ac:dyDescent="0.25">
      <c r="A5227" t="s">
        <v>6009</v>
      </c>
      <c r="B5227" t="s">
        <v>6008</v>
      </c>
      <c r="C5227">
        <v>6789012345</v>
      </c>
      <c r="D5227">
        <v>6789012345</v>
      </c>
      <c r="E5227" s="1">
        <v>45346</v>
      </c>
      <c r="F5227" s="1">
        <v>45346</v>
      </c>
      <c r="G5227" s="1">
        <v>45378</v>
      </c>
      <c r="H5227" t="s">
        <v>28</v>
      </c>
      <c r="I5227">
        <v>23</v>
      </c>
      <c r="J5227" t="s">
        <v>221</v>
      </c>
      <c r="K5227">
        <v>99284</v>
      </c>
      <c r="O5227">
        <v>1</v>
      </c>
      <c r="P5227">
        <v>1621.58</v>
      </c>
      <c r="Q5227">
        <v>900.88</v>
      </c>
      <c r="R5227">
        <v>720.7</v>
      </c>
      <c r="S5227">
        <v>180.18</v>
      </c>
      <c r="T5227" t="s">
        <v>30</v>
      </c>
      <c r="X5227" t="s">
        <v>43</v>
      </c>
      <c r="Y5227" t="s">
        <v>44</v>
      </c>
      <c r="Z5227" t="s">
        <v>45</v>
      </c>
      <c r="AA5227" t="str">
        <f>IFERROR(_xlfn.XLOOKUP($J5227,avoidable_ed_reference!$A$2:$A$13,avoidable_ed_reference!$C$2:$C$13),"Not Classified")</f>
        <v>Avoidable</v>
      </c>
      <c r="AB5227" t="str">
        <f>IFERROR(_xlfn.XLOOKUP($B5227,enrollment!$A$2:$A$801,enrollment!$I$2:$I$801),"")</f>
        <v>TN</v>
      </c>
      <c r="AC5227">
        <f>IFERROR(_xlfn.XLOOKUP($B5227,enrollment!$A$2:$A$801,enrollment!$L$2:$L$801),"")</f>
        <v>75</v>
      </c>
      <c r="AD5227" t="str" cm="1">
        <f t="array" ref="AD5227">_xlfn.IFS(AC5227="","Unknown",AC5227&lt;18,"0-17",AC5227&lt;35,"18-34",AC5227&lt;50,"35-49",AC5227&lt;65,"50-64",TRUE,"65+")</f>
        <v>65+</v>
      </c>
      <c r="AE5227">
        <f>IFERROR(_xlfn.XLOOKUP($B5227,enrollment!$A$2:$A$801,enrollment!$O$2:$O$801),"")</f>
        <v>0</v>
      </c>
      <c r="AF5227" t="str">
        <f>IFERROR(_xlfn.XLOOKUP($AE5227,providers!$B$2:$B$11,providers!$Q$2:$Q$11),"")</f>
        <v/>
      </c>
      <c r="AG5227" s="1">
        <f t="shared" si="81"/>
        <v>45323</v>
      </c>
    </row>
    <row r="5228" spans="1:33" x14ac:dyDescent="0.25">
      <c r="A5228" t="s">
        <v>6010</v>
      </c>
      <c r="B5228" t="s">
        <v>6008</v>
      </c>
      <c r="C5228">
        <v>2345678901</v>
      </c>
      <c r="D5228">
        <v>2345678901</v>
      </c>
      <c r="E5228" s="1">
        <v>45363</v>
      </c>
      <c r="F5228" s="1">
        <v>45363</v>
      </c>
      <c r="G5228" s="1">
        <v>45394</v>
      </c>
      <c r="H5228" t="s">
        <v>28</v>
      </c>
      <c r="I5228">
        <v>23</v>
      </c>
      <c r="J5228" t="s">
        <v>80</v>
      </c>
      <c r="K5228">
        <v>99284</v>
      </c>
      <c r="O5228">
        <v>1</v>
      </c>
      <c r="P5228">
        <v>2150.59</v>
      </c>
      <c r="Q5228">
        <v>1194.77</v>
      </c>
      <c r="R5228">
        <v>955.82</v>
      </c>
      <c r="S5228">
        <v>238.95</v>
      </c>
      <c r="T5228" t="s">
        <v>30</v>
      </c>
      <c r="X5228" t="s">
        <v>43</v>
      </c>
      <c r="Y5228" t="s">
        <v>44</v>
      </c>
      <c r="Z5228" t="s">
        <v>45</v>
      </c>
      <c r="AA5228" t="str">
        <f>IFERROR(_xlfn.XLOOKUP($J5228,avoidable_ed_reference!$A$2:$A$13,avoidable_ed_reference!$C$2:$C$13),"Not Classified")</f>
        <v>Non-Avoidable</v>
      </c>
      <c r="AB5228" t="str">
        <f>IFERROR(_xlfn.XLOOKUP($B5228,enrollment!$A$2:$A$801,enrollment!$I$2:$I$801),"")</f>
        <v>TN</v>
      </c>
      <c r="AC5228">
        <f>IFERROR(_xlfn.XLOOKUP($B5228,enrollment!$A$2:$A$801,enrollment!$L$2:$L$801),"")</f>
        <v>75</v>
      </c>
      <c r="AD5228" t="str" cm="1">
        <f t="array" ref="AD5228">_xlfn.IFS(AC5228="","Unknown",AC5228&lt;18,"0-17",AC5228&lt;35,"18-34",AC5228&lt;50,"35-49",AC5228&lt;65,"50-64",TRUE,"65+")</f>
        <v>65+</v>
      </c>
      <c r="AE5228">
        <f>IFERROR(_xlfn.XLOOKUP($B5228,enrollment!$A$2:$A$801,enrollment!$O$2:$O$801),"")</f>
        <v>0</v>
      </c>
      <c r="AF5228" t="str">
        <f>IFERROR(_xlfn.XLOOKUP($AE5228,providers!$B$2:$B$11,providers!$Q$2:$Q$11),"")</f>
        <v/>
      </c>
      <c r="AG5228" s="1">
        <f t="shared" si="81"/>
        <v>45352</v>
      </c>
    </row>
    <row r="5229" spans="1:33" x14ac:dyDescent="0.25">
      <c r="A5229" t="s">
        <v>6011</v>
      </c>
      <c r="B5229" t="s">
        <v>6008</v>
      </c>
      <c r="C5229">
        <v>8901234567</v>
      </c>
      <c r="D5229">
        <v>8901234567</v>
      </c>
      <c r="E5229" s="1">
        <v>45639</v>
      </c>
      <c r="F5229" s="1">
        <v>45639</v>
      </c>
      <c r="G5229" s="1">
        <v>45670</v>
      </c>
      <c r="H5229" t="s">
        <v>28</v>
      </c>
      <c r="I5229">
        <v>23</v>
      </c>
      <c r="J5229" t="s">
        <v>127</v>
      </c>
      <c r="K5229">
        <v>99284</v>
      </c>
      <c r="O5229">
        <v>1</v>
      </c>
      <c r="P5229">
        <v>1771.78</v>
      </c>
      <c r="Q5229">
        <v>984.32</v>
      </c>
      <c r="R5229">
        <v>787.46</v>
      </c>
      <c r="S5229">
        <v>196.86</v>
      </c>
      <c r="T5229" t="s">
        <v>30</v>
      </c>
      <c r="X5229" t="s">
        <v>43</v>
      </c>
      <c r="Y5229" t="s">
        <v>44</v>
      </c>
      <c r="Z5229" t="s">
        <v>45</v>
      </c>
      <c r="AA5229" t="str">
        <f>IFERROR(_xlfn.XLOOKUP($J5229,avoidable_ed_reference!$A$2:$A$13,avoidable_ed_reference!$C$2:$C$13),"Not Classified")</f>
        <v>Avoidable</v>
      </c>
      <c r="AB5229" t="str">
        <f>IFERROR(_xlfn.XLOOKUP($B5229,enrollment!$A$2:$A$801,enrollment!$I$2:$I$801),"")</f>
        <v>TN</v>
      </c>
      <c r="AC5229">
        <f>IFERROR(_xlfn.XLOOKUP($B5229,enrollment!$A$2:$A$801,enrollment!$L$2:$L$801),"")</f>
        <v>75</v>
      </c>
      <c r="AD5229" t="str" cm="1">
        <f t="array" ref="AD5229">_xlfn.IFS(AC5229="","Unknown",AC5229&lt;18,"0-17",AC5229&lt;35,"18-34",AC5229&lt;50,"35-49",AC5229&lt;65,"50-64",TRUE,"65+")</f>
        <v>65+</v>
      </c>
      <c r="AE5229">
        <f>IFERROR(_xlfn.XLOOKUP($B5229,enrollment!$A$2:$A$801,enrollment!$O$2:$O$801),"")</f>
        <v>0</v>
      </c>
      <c r="AF5229" t="str">
        <f>IFERROR(_xlfn.XLOOKUP($AE5229,providers!$B$2:$B$11,providers!$Q$2:$Q$11),"")</f>
        <v/>
      </c>
      <c r="AG5229" s="1">
        <f t="shared" si="81"/>
        <v>45627</v>
      </c>
    </row>
    <row r="5230" spans="1:33" x14ac:dyDescent="0.25">
      <c r="A5230" t="s">
        <v>6012</v>
      </c>
      <c r="B5230" t="s">
        <v>6008</v>
      </c>
      <c r="C5230">
        <v>2233445566</v>
      </c>
      <c r="D5230">
        <v>2233445566</v>
      </c>
      <c r="E5230" s="1">
        <v>45298</v>
      </c>
      <c r="F5230" s="1">
        <v>45298</v>
      </c>
      <c r="G5230" s="1">
        <v>45323</v>
      </c>
      <c r="H5230" t="s">
        <v>28</v>
      </c>
      <c r="I5230">
        <v>22</v>
      </c>
      <c r="J5230" t="s">
        <v>29</v>
      </c>
      <c r="K5230">
        <v>90837</v>
      </c>
      <c r="O5230">
        <v>1</v>
      </c>
      <c r="P5230">
        <v>247.98</v>
      </c>
      <c r="Q5230">
        <v>183.69</v>
      </c>
      <c r="R5230">
        <v>146.94999999999999</v>
      </c>
      <c r="S5230">
        <v>36.74</v>
      </c>
      <c r="T5230" t="s">
        <v>30</v>
      </c>
      <c r="X5230" t="s">
        <v>43</v>
      </c>
      <c r="Y5230" t="s">
        <v>44</v>
      </c>
      <c r="Z5230" t="s">
        <v>33</v>
      </c>
      <c r="AA5230" t="str">
        <f>IFERROR(_xlfn.XLOOKUP($J5230,avoidable_ed_reference!$A$2:$A$13,avoidable_ed_reference!$C$2:$C$13),"Not Classified")</f>
        <v>Potentially Avoidable</v>
      </c>
      <c r="AB5230" t="str">
        <f>IFERROR(_xlfn.XLOOKUP($B5230,enrollment!$A$2:$A$801,enrollment!$I$2:$I$801),"")</f>
        <v>TN</v>
      </c>
      <c r="AC5230">
        <f>IFERROR(_xlfn.XLOOKUP($B5230,enrollment!$A$2:$A$801,enrollment!$L$2:$L$801),"")</f>
        <v>75</v>
      </c>
      <c r="AD5230" t="str" cm="1">
        <f t="array" ref="AD5230">_xlfn.IFS(AC5230="","Unknown",AC5230&lt;18,"0-17",AC5230&lt;35,"18-34",AC5230&lt;50,"35-49",AC5230&lt;65,"50-64",TRUE,"65+")</f>
        <v>65+</v>
      </c>
      <c r="AE5230">
        <f>IFERROR(_xlfn.XLOOKUP($B5230,enrollment!$A$2:$A$801,enrollment!$O$2:$O$801),"")</f>
        <v>0</v>
      </c>
      <c r="AF5230" t="str">
        <f>IFERROR(_xlfn.XLOOKUP($AE5230,providers!$B$2:$B$11,providers!$Q$2:$Q$11),"")</f>
        <v/>
      </c>
      <c r="AG5230" s="1">
        <f t="shared" si="81"/>
        <v>45292</v>
      </c>
    </row>
    <row r="5231" spans="1:33" x14ac:dyDescent="0.25">
      <c r="A5231" t="s">
        <v>6013</v>
      </c>
      <c r="B5231" t="s">
        <v>6008</v>
      </c>
      <c r="C5231">
        <v>8901234567</v>
      </c>
      <c r="D5231">
        <v>8901234567</v>
      </c>
      <c r="E5231" s="1">
        <v>45645</v>
      </c>
      <c r="F5231" s="1">
        <v>45645</v>
      </c>
      <c r="G5231" s="1">
        <v>45669</v>
      </c>
      <c r="H5231" t="s">
        <v>28</v>
      </c>
      <c r="I5231">
        <v>23</v>
      </c>
      <c r="J5231" t="s">
        <v>29</v>
      </c>
      <c r="K5231">
        <v>99284</v>
      </c>
      <c r="O5231">
        <v>1</v>
      </c>
      <c r="P5231">
        <v>2002.55</v>
      </c>
      <c r="Q5231">
        <v>1112.53</v>
      </c>
      <c r="R5231">
        <v>890.02</v>
      </c>
      <c r="S5231">
        <v>222.51</v>
      </c>
      <c r="T5231" t="s">
        <v>30</v>
      </c>
      <c r="X5231" t="s">
        <v>43</v>
      </c>
      <c r="Y5231" t="s">
        <v>44</v>
      </c>
      <c r="Z5231" t="s">
        <v>45</v>
      </c>
      <c r="AA5231" t="str">
        <f>IFERROR(_xlfn.XLOOKUP($J5231,avoidable_ed_reference!$A$2:$A$13,avoidable_ed_reference!$C$2:$C$13),"Not Classified")</f>
        <v>Potentially Avoidable</v>
      </c>
      <c r="AB5231" t="str">
        <f>IFERROR(_xlfn.XLOOKUP($B5231,enrollment!$A$2:$A$801,enrollment!$I$2:$I$801),"")</f>
        <v>TN</v>
      </c>
      <c r="AC5231">
        <f>IFERROR(_xlfn.XLOOKUP($B5231,enrollment!$A$2:$A$801,enrollment!$L$2:$L$801),"")</f>
        <v>75</v>
      </c>
      <c r="AD5231" t="str" cm="1">
        <f t="array" ref="AD5231">_xlfn.IFS(AC5231="","Unknown",AC5231&lt;18,"0-17",AC5231&lt;35,"18-34",AC5231&lt;50,"35-49",AC5231&lt;65,"50-64",TRUE,"65+")</f>
        <v>65+</v>
      </c>
      <c r="AE5231">
        <f>IFERROR(_xlfn.XLOOKUP($B5231,enrollment!$A$2:$A$801,enrollment!$O$2:$O$801),"")</f>
        <v>0</v>
      </c>
      <c r="AF5231" t="str">
        <f>IFERROR(_xlfn.XLOOKUP($AE5231,providers!$B$2:$B$11,providers!$Q$2:$Q$11),"")</f>
        <v/>
      </c>
      <c r="AG5231" s="1">
        <f t="shared" si="81"/>
        <v>45627</v>
      </c>
    </row>
    <row r="5232" spans="1:33" x14ac:dyDescent="0.25">
      <c r="A5232" t="s">
        <v>6014</v>
      </c>
      <c r="B5232" t="s">
        <v>6008</v>
      </c>
      <c r="C5232">
        <v>9012345678</v>
      </c>
      <c r="D5232">
        <v>9012345678</v>
      </c>
      <c r="E5232" s="1">
        <v>45537</v>
      </c>
      <c r="F5232" s="1">
        <v>45537</v>
      </c>
      <c r="G5232" s="1">
        <v>45556</v>
      </c>
      <c r="H5232" t="s">
        <v>28</v>
      </c>
      <c r="I5232">
        <v>23</v>
      </c>
      <c r="J5232" t="s">
        <v>184</v>
      </c>
      <c r="K5232">
        <v>99284</v>
      </c>
      <c r="O5232">
        <v>1</v>
      </c>
      <c r="P5232">
        <v>2375.41</v>
      </c>
      <c r="Q5232">
        <v>1319.67</v>
      </c>
      <c r="R5232">
        <v>1055.74</v>
      </c>
      <c r="S5232">
        <v>263.93</v>
      </c>
      <c r="T5232" t="s">
        <v>30</v>
      </c>
      <c r="X5232" t="s">
        <v>43</v>
      </c>
      <c r="Y5232" t="s">
        <v>44</v>
      </c>
      <c r="Z5232" t="s">
        <v>45</v>
      </c>
      <c r="AA5232" t="str">
        <f>IFERROR(_xlfn.XLOOKUP($J5232,avoidable_ed_reference!$A$2:$A$13,avoidable_ed_reference!$C$2:$C$13),"Not Classified")</f>
        <v>Non-Avoidable</v>
      </c>
      <c r="AB5232" t="str">
        <f>IFERROR(_xlfn.XLOOKUP($B5232,enrollment!$A$2:$A$801,enrollment!$I$2:$I$801),"")</f>
        <v>TN</v>
      </c>
      <c r="AC5232">
        <f>IFERROR(_xlfn.XLOOKUP($B5232,enrollment!$A$2:$A$801,enrollment!$L$2:$L$801),"")</f>
        <v>75</v>
      </c>
      <c r="AD5232" t="str" cm="1">
        <f t="array" ref="AD5232">_xlfn.IFS(AC5232="","Unknown",AC5232&lt;18,"0-17",AC5232&lt;35,"18-34",AC5232&lt;50,"35-49",AC5232&lt;65,"50-64",TRUE,"65+")</f>
        <v>65+</v>
      </c>
      <c r="AE5232">
        <f>IFERROR(_xlfn.XLOOKUP($B5232,enrollment!$A$2:$A$801,enrollment!$O$2:$O$801),"")</f>
        <v>0</v>
      </c>
      <c r="AF5232" t="str">
        <f>IFERROR(_xlfn.XLOOKUP($AE5232,providers!$B$2:$B$11,providers!$Q$2:$Q$11),"")</f>
        <v/>
      </c>
      <c r="AG5232" s="1">
        <f t="shared" si="81"/>
        <v>45536</v>
      </c>
    </row>
    <row r="5233" spans="1:33" x14ac:dyDescent="0.25">
      <c r="A5233" t="s">
        <v>6015</v>
      </c>
      <c r="B5233" t="s">
        <v>6008</v>
      </c>
      <c r="C5233">
        <v>8901234567</v>
      </c>
      <c r="D5233">
        <v>8901234567</v>
      </c>
      <c r="E5233" s="1">
        <v>45375</v>
      </c>
      <c r="F5233" s="1">
        <v>45375</v>
      </c>
      <c r="G5233" s="1">
        <v>45392</v>
      </c>
      <c r="H5233" t="s">
        <v>28</v>
      </c>
      <c r="I5233">
        <v>23</v>
      </c>
      <c r="J5233" t="s">
        <v>184</v>
      </c>
      <c r="K5233">
        <v>99284</v>
      </c>
      <c r="O5233">
        <v>1</v>
      </c>
      <c r="P5233">
        <v>1567.35</v>
      </c>
      <c r="Q5233">
        <v>870.75</v>
      </c>
      <c r="R5233">
        <v>696.6</v>
      </c>
      <c r="S5233">
        <v>174.15</v>
      </c>
      <c r="T5233" t="s">
        <v>30</v>
      </c>
      <c r="X5233" t="s">
        <v>43</v>
      </c>
      <c r="Y5233" t="s">
        <v>44</v>
      </c>
      <c r="Z5233" t="s">
        <v>45</v>
      </c>
      <c r="AA5233" t="str">
        <f>IFERROR(_xlfn.XLOOKUP($J5233,avoidable_ed_reference!$A$2:$A$13,avoidable_ed_reference!$C$2:$C$13),"Not Classified")</f>
        <v>Non-Avoidable</v>
      </c>
      <c r="AB5233" t="str">
        <f>IFERROR(_xlfn.XLOOKUP($B5233,enrollment!$A$2:$A$801,enrollment!$I$2:$I$801),"")</f>
        <v>TN</v>
      </c>
      <c r="AC5233">
        <f>IFERROR(_xlfn.XLOOKUP($B5233,enrollment!$A$2:$A$801,enrollment!$L$2:$L$801),"")</f>
        <v>75</v>
      </c>
      <c r="AD5233" t="str" cm="1">
        <f t="array" ref="AD5233">_xlfn.IFS(AC5233="","Unknown",AC5233&lt;18,"0-17",AC5233&lt;35,"18-34",AC5233&lt;50,"35-49",AC5233&lt;65,"50-64",TRUE,"65+")</f>
        <v>65+</v>
      </c>
      <c r="AE5233">
        <f>IFERROR(_xlfn.XLOOKUP($B5233,enrollment!$A$2:$A$801,enrollment!$O$2:$O$801),"")</f>
        <v>0</v>
      </c>
      <c r="AF5233" t="str">
        <f>IFERROR(_xlfn.XLOOKUP($AE5233,providers!$B$2:$B$11,providers!$Q$2:$Q$11),"")</f>
        <v/>
      </c>
      <c r="AG5233" s="1">
        <f t="shared" si="81"/>
        <v>45352</v>
      </c>
    </row>
    <row r="5234" spans="1:33" x14ac:dyDescent="0.25">
      <c r="A5234" t="s">
        <v>6016</v>
      </c>
      <c r="B5234" t="s">
        <v>6017</v>
      </c>
      <c r="C5234">
        <v>6789012345</v>
      </c>
      <c r="D5234">
        <v>6789012345</v>
      </c>
      <c r="E5234" s="1">
        <v>45315</v>
      </c>
      <c r="F5234" s="1">
        <v>45315</v>
      </c>
      <c r="G5234" s="1">
        <v>45334</v>
      </c>
      <c r="H5234" t="s">
        <v>28</v>
      </c>
      <c r="I5234">
        <v>11</v>
      </c>
      <c r="J5234" t="s">
        <v>38</v>
      </c>
      <c r="K5234">
        <v>99213</v>
      </c>
      <c r="O5234">
        <v>1</v>
      </c>
      <c r="P5234">
        <v>200.84</v>
      </c>
      <c r="Q5234">
        <v>148.77000000000001</v>
      </c>
      <c r="R5234">
        <v>119.02</v>
      </c>
      <c r="S5234">
        <v>29.75</v>
      </c>
      <c r="T5234" t="s">
        <v>30</v>
      </c>
      <c r="X5234" t="s">
        <v>31</v>
      </c>
      <c r="Y5234" t="s">
        <v>32</v>
      </c>
      <c r="Z5234" t="s">
        <v>39</v>
      </c>
      <c r="AA5234" t="str">
        <f>IFERROR(_xlfn.XLOOKUP($J5234,avoidable_ed_reference!$A$2:$A$13,avoidable_ed_reference!$C$2:$C$13),"Not Classified")</f>
        <v>Not Classified</v>
      </c>
      <c r="AB5234" t="str">
        <f>IFERROR(_xlfn.XLOOKUP($B5234,enrollment!$A$2:$A$801,enrollment!$I$2:$I$801),"")</f>
        <v>OH</v>
      </c>
      <c r="AC5234">
        <f>IFERROR(_xlfn.XLOOKUP($B5234,enrollment!$A$2:$A$801,enrollment!$L$2:$L$801),"")</f>
        <v>35</v>
      </c>
      <c r="AD5234" t="str" cm="1">
        <f t="array" ref="AD5234">_xlfn.IFS(AC5234="","Unknown",AC5234&lt;18,"0-17",AC5234&lt;35,"18-34",AC5234&lt;50,"35-49",AC5234&lt;65,"50-64",TRUE,"65+")</f>
        <v>35-49</v>
      </c>
      <c r="AE5234">
        <f>IFERROR(_xlfn.XLOOKUP($B5234,enrollment!$A$2:$A$801,enrollment!$O$2:$O$801),"")</f>
        <v>6789012345</v>
      </c>
      <c r="AF5234">
        <f>IFERROR(_xlfn.XLOOKUP($AE5234,providers!$B$2:$B$11,providers!$Q$2:$Q$11),"")</f>
        <v>4.0999999999999996</v>
      </c>
      <c r="AG5234" s="1">
        <f t="shared" si="81"/>
        <v>45292</v>
      </c>
    </row>
    <row r="5235" spans="1:33" x14ac:dyDescent="0.25">
      <c r="A5235" t="s">
        <v>6018</v>
      </c>
      <c r="B5235" t="s">
        <v>6017</v>
      </c>
      <c r="C5235">
        <v>6789012345</v>
      </c>
      <c r="D5235">
        <v>6789012345</v>
      </c>
      <c r="E5235" s="1">
        <v>45586</v>
      </c>
      <c r="F5235" s="1">
        <v>45586</v>
      </c>
      <c r="G5235" s="1">
        <v>45604</v>
      </c>
      <c r="H5235" t="s">
        <v>28</v>
      </c>
      <c r="I5235">
        <v>11</v>
      </c>
      <c r="J5235" t="s">
        <v>47</v>
      </c>
      <c r="K5235">
        <v>99213</v>
      </c>
      <c r="O5235">
        <v>1</v>
      </c>
      <c r="P5235">
        <v>186.89</v>
      </c>
      <c r="Q5235">
        <v>138.44</v>
      </c>
      <c r="R5235">
        <v>110.75</v>
      </c>
      <c r="S5235">
        <v>27.69</v>
      </c>
      <c r="T5235" t="s">
        <v>30</v>
      </c>
      <c r="X5235" t="s">
        <v>31</v>
      </c>
      <c r="Y5235" t="s">
        <v>32</v>
      </c>
      <c r="Z5235" t="s">
        <v>39</v>
      </c>
      <c r="AA5235" t="str">
        <f>IFERROR(_xlfn.XLOOKUP($J5235,avoidable_ed_reference!$A$2:$A$13,avoidable_ed_reference!$C$2:$C$13),"Not Classified")</f>
        <v>Not Classified</v>
      </c>
      <c r="AB5235" t="str">
        <f>IFERROR(_xlfn.XLOOKUP($B5235,enrollment!$A$2:$A$801,enrollment!$I$2:$I$801),"")</f>
        <v>OH</v>
      </c>
      <c r="AC5235">
        <f>IFERROR(_xlfn.XLOOKUP($B5235,enrollment!$A$2:$A$801,enrollment!$L$2:$L$801),"")</f>
        <v>35</v>
      </c>
      <c r="AD5235" t="str" cm="1">
        <f t="array" ref="AD5235">_xlfn.IFS(AC5235="","Unknown",AC5235&lt;18,"0-17",AC5235&lt;35,"18-34",AC5235&lt;50,"35-49",AC5235&lt;65,"50-64",TRUE,"65+")</f>
        <v>35-49</v>
      </c>
      <c r="AE5235">
        <f>IFERROR(_xlfn.XLOOKUP($B5235,enrollment!$A$2:$A$801,enrollment!$O$2:$O$801),"")</f>
        <v>6789012345</v>
      </c>
      <c r="AF5235">
        <f>IFERROR(_xlfn.XLOOKUP($AE5235,providers!$B$2:$B$11,providers!$Q$2:$Q$11),"")</f>
        <v>4.0999999999999996</v>
      </c>
      <c r="AG5235" s="1">
        <f t="shared" si="81"/>
        <v>45566</v>
      </c>
    </row>
    <row r="5236" spans="1:33" x14ac:dyDescent="0.25">
      <c r="A5236" t="s">
        <v>6019</v>
      </c>
      <c r="B5236" t="s">
        <v>6017</v>
      </c>
      <c r="C5236">
        <v>6789012345</v>
      </c>
      <c r="D5236">
        <v>6789012345</v>
      </c>
      <c r="E5236" s="1">
        <v>45462</v>
      </c>
      <c r="F5236" s="1">
        <v>45462</v>
      </c>
      <c r="G5236" s="1">
        <v>45496</v>
      </c>
      <c r="H5236" t="s">
        <v>28</v>
      </c>
      <c r="I5236">
        <v>11</v>
      </c>
      <c r="J5236" t="s">
        <v>47</v>
      </c>
      <c r="K5236">
        <v>99213</v>
      </c>
      <c r="O5236">
        <v>1</v>
      </c>
      <c r="P5236">
        <v>178.28</v>
      </c>
      <c r="Q5236">
        <v>132.06</v>
      </c>
      <c r="R5236">
        <v>105.65</v>
      </c>
      <c r="S5236">
        <v>26.41</v>
      </c>
      <c r="T5236" t="s">
        <v>30</v>
      </c>
      <c r="X5236" t="s">
        <v>31</v>
      </c>
      <c r="Y5236" t="s">
        <v>32</v>
      </c>
      <c r="Z5236" t="s">
        <v>39</v>
      </c>
      <c r="AA5236" t="str">
        <f>IFERROR(_xlfn.XLOOKUP($J5236,avoidable_ed_reference!$A$2:$A$13,avoidable_ed_reference!$C$2:$C$13),"Not Classified")</f>
        <v>Not Classified</v>
      </c>
      <c r="AB5236" t="str">
        <f>IFERROR(_xlfn.XLOOKUP($B5236,enrollment!$A$2:$A$801,enrollment!$I$2:$I$801),"")</f>
        <v>OH</v>
      </c>
      <c r="AC5236">
        <f>IFERROR(_xlfn.XLOOKUP($B5236,enrollment!$A$2:$A$801,enrollment!$L$2:$L$801),"")</f>
        <v>35</v>
      </c>
      <c r="AD5236" t="str" cm="1">
        <f t="array" ref="AD5236">_xlfn.IFS(AC5236="","Unknown",AC5236&lt;18,"0-17",AC5236&lt;35,"18-34",AC5236&lt;50,"35-49",AC5236&lt;65,"50-64",TRUE,"65+")</f>
        <v>35-49</v>
      </c>
      <c r="AE5236">
        <f>IFERROR(_xlfn.XLOOKUP($B5236,enrollment!$A$2:$A$801,enrollment!$O$2:$O$801),"")</f>
        <v>6789012345</v>
      </c>
      <c r="AF5236">
        <f>IFERROR(_xlfn.XLOOKUP($AE5236,providers!$B$2:$B$11,providers!$Q$2:$Q$11),"")</f>
        <v>4.0999999999999996</v>
      </c>
      <c r="AG5236" s="1">
        <f t="shared" si="81"/>
        <v>45444</v>
      </c>
    </row>
    <row r="5237" spans="1:33" x14ac:dyDescent="0.25">
      <c r="A5237" t="s">
        <v>6020</v>
      </c>
      <c r="B5237" t="s">
        <v>6017</v>
      </c>
      <c r="C5237">
        <v>8901234567</v>
      </c>
      <c r="D5237">
        <v>8901234567</v>
      </c>
      <c r="E5237" s="1">
        <v>45400</v>
      </c>
      <c r="F5237" s="1">
        <v>45400</v>
      </c>
      <c r="G5237" s="1">
        <v>45432</v>
      </c>
      <c r="H5237" t="s">
        <v>28</v>
      </c>
      <c r="I5237">
        <v>23</v>
      </c>
      <c r="J5237" t="s">
        <v>80</v>
      </c>
      <c r="K5237">
        <v>99284</v>
      </c>
      <c r="O5237">
        <v>1</v>
      </c>
      <c r="P5237">
        <v>2218.21</v>
      </c>
      <c r="Q5237">
        <v>1232.3399999999999</v>
      </c>
      <c r="R5237">
        <v>985.87</v>
      </c>
      <c r="S5237">
        <v>246.47</v>
      </c>
      <c r="T5237" t="s">
        <v>30</v>
      </c>
      <c r="X5237" t="s">
        <v>31</v>
      </c>
      <c r="Y5237" t="s">
        <v>32</v>
      </c>
      <c r="Z5237" t="s">
        <v>45</v>
      </c>
      <c r="AA5237" t="str">
        <f>IFERROR(_xlfn.XLOOKUP($J5237,avoidable_ed_reference!$A$2:$A$13,avoidable_ed_reference!$C$2:$C$13),"Not Classified")</f>
        <v>Non-Avoidable</v>
      </c>
      <c r="AB5237" t="str">
        <f>IFERROR(_xlfn.XLOOKUP($B5237,enrollment!$A$2:$A$801,enrollment!$I$2:$I$801),"")</f>
        <v>OH</v>
      </c>
      <c r="AC5237">
        <f>IFERROR(_xlfn.XLOOKUP($B5237,enrollment!$A$2:$A$801,enrollment!$L$2:$L$801),"")</f>
        <v>35</v>
      </c>
      <c r="AD5237" t="str" cm="1">
        <f t="array" ref="AD5237">_xlfn.IFS(AC5237="","Unknown",AC5237&lt;18,"0-17",AC5237&lt;35,"18-34",AC5237&lt;50,"35-49",AC5237&lt;65,"50-64",TRUE,"65+")</f>
        <v>35-49</v>
      </c>
      <c r="AE5237">
        <f>IFERROR(_xlfn.XLOOKUP($B5237,enrollment!$A$2:$A$801,enrollment!$O$2:$O$801),"")</f>
        <v>6789012345</v>
      </c>
      <c r="AF5237">
        <f>IFERROR(_xlfn.XLOOKUP($AE5237,providers!$B$2:$B$11,providers!$Q$2:$Q$11),"")</f>
        <v>4.0999999999999996</v>
      </c>
      <c r="AG5237" s="1">
        <f t="shared" si="81"/>
        <v>45383</v>
      </c>
    </row>
    <row r="5238" spans="1:33" x14ac:dyDescent="0.25">
      <c r="A5238" t="s">
        <v>6021</v>
      </c>
      <c r="B5238" t="s">
        <v>6017</v>
      </c>
      <c r="C5238">
        <v>6789012345</v>
      </c>
      <c r="D5238">
        <v>6789012345</v>
      </c>
      <c r="E5238" s="1">
        <v>45641</v>
      </c>
      <c r="F5238" s="1">
        <v>45641</v>
      </c>
      <c r="G5238" s="1">
        <v>45671</v>
      </c>
      <c r="H5238" t="s">
        <v>28</v>
      </c>
      <c r="I5238">
        <v>11</v>
      </c>
      <c r="J5238" t="s">
        <v>38</v>
      </c>
      <c r="K5238">
        <v>99213</v>
      </c>
      <c r="O5238">
        <v>1</v>
      </c>
      <c r="P5238">
        <v>199.06</v>
      </c>
      <c r="Q5238">
        <v>147.44999999999999</v>
      </c>
      <c r="R5238">
        <v>117.96</v>
      </c>
      <c r="S5238">
        <v>29.49</v>
      </c>
      <c r="T5238" t="s">
        <v>30</v>
      </c>
      <c r="X5238" t="s">
        <v>31</v>
      </c>
      <c r="Y5238" t="s">
        <v>32</v>
      </c>
      <c r="Z5238" t="s">
        <v>39</v>
      </c>
      <c r="AA5238" t="str">
        <f>IFERROR(_xlfn.XLOOKUP($J5238,avoidable_ed_reference!$A$2:$A$13,avoidable_ed_reference!$C$2:$C$13),"Not Classified")</f>
        <v>Not Classified</v>
      </c>
      <c r="AB5238" t="str">
        <f>IFERROR(_xlfn.XLOOKUP($B5238,enrollment!$A$2:$A$801,enrollment!$I$2:$I$801),"")</f>
        <v>OH</v>
      </c>
      <c r="AC5238">
        <f>IFERROR(_xlfn.XLOOKUP($B5238,enrollment!$A$2:$A$801,enrollment!$L$2:$L$801),"")</f>
        <v>35</v>
      </c>
      <c r="AD5238" t="str" cm="1">
        <f t="array" ref="AD5238">_xlfn.IFS(AC5238="","Unknown",AC5238&lt;18,"0-17",AC5238&lt;35,"18-34",AC5238&lt;50,"35-49",AC5238&lt;65,"50-64",TRUE,"65+")</f>
        <v>35-49</v>
      </c>
      <c r="AE5238">
        <f>IFERROR(_xlfn.XLOOKUP($B5238,enrollment!$A$2:$A$801,enrollment!$O$2:$O$801),"")</f>
        <v>6789012345</v>
      </c>
      <c r="AF5238">
        <f>IFERROR(_xlfn.XLOOKUP($AE5238,providers!$B$2:$B$11,providers!$Q$2:$Q$11),"")</f>
        <v>4.0999999999999996</v>
      </c>
      <c r="AG5238" s="1">
        <f t="shared" si="81"/>
        <v>45627</v>
      </c>
    </row>
    <row r="5239" spans="1:33" x14ac:dyDescent="0.25">
      <c r="A5239" t="s">
        <v>6022</v>
      </c>
      <c r="B5239" t="s">
        <v>6017</v>
      </c>
      <c r="C5239">
        <v>6789012345</v>
      </c>
      <c r="D5239">
        <v>6789012345</v>
      </c>
      <c r="E5239" s="1">
        <v>45567</v>
      </c>
      <c r="F5239" s="1">
        <v>45567</v>
      </c>
      <c r="G5239" s="1">
        <v>45588</v>
      </c>
      <c r="H5239" t="s">
        <v>28</v>
      </c>
      <c r="I5239">
        <v>11</v>
      </c>
      <c r="J5239" t="s">
        <v>35</v>
      </c>
      <c r="K5239">
        <v>99213</v>
      </c>
      <c r="O5239">
        <v>1</v>
      </c>
      <c r="P5239">
        <v>183.09</v>
      </c>
      <c r="Q5239">
        <v>135.62</v>
      </c>
      <c r="R5239">
        <v>108.5</v>
      </c>
      <c r="S5239">
        <v>27.12</v>
      </c>
      <c r="T5239" t="s">
        <v>30</v>
      </c>
      <c r="X5239" t="s">
        <v>31</v>
      </c>
      <c r="Y5239" t="s">
        <v>32</v>
      </c>
      <c r="Z5239" t="s">
        <v>39</v>
      </c>
      <c r="AA5239" t="str">
        <f>IFERROR(_xlfn.XLOOKUP($J5239,avoidable_ed_reference!$A$2:$A$13,avoidable_ed_reference!$C$2:$C$13),"Not Classified")</f>
        <v>Avoidable</v>
      </c>
      <c r="AB5239" t="str">
        <f>IFERROR(_xlfn.XLOOKUP($B5239,enrollment!$A$2:$A$801,enrollment!$I$2:$I$801),"")</f>
        <v>OH</v>
      </c>
      <c r="AC5239">
        <f>IFERROR(_xlfn.XLOOKUP($B5239,enrollment!$A$2:$A$801,enrollment!$L$2:$L$801),"")</f>
        <v>35</v>
      </c>
      <c r="AD5239" t="str" cm="1">
        <f t="array" ref="AD5239">_xlfn.IFS(AC5239="","Unknown",AC5239&lt;18,"0-17",AC5239&lt;35,"18-34",AC5239&lt;50,"35-49",AC5239&lt;65,"50-64",TRUE,"65+")</f>
        <v>35-49</v>
      </c>
      <c r="AE5239">
        <f>IFERROR(_xlfn.XLOOKUP($B5239,enrollment!$A$2:$A$801,enrollment!$O$2:$O$801),"")</f>
        <v>6789012345</v>
      </c>
      <c r="AF5239">
        <f>IFERROR(_xlfn.XLOOKUP($AE5239,providers!$B$2:$B$11,providers!$Q$2:$Q$11),"")</f>
        <v>4.0999999999999996</v>
      </c>
      <c r="AG5239" s="1">
        <f t="shared" si="81"/>
        <v>45566</v>
      </c>
    </row>
    <row r="5240" spans="1:33" x14ac:dyDescent="0.25">
      <c r="A5240" t="s">
        <v>6023</v>
      </c>
      <c r="B5240" t="s">
        <v>6024</v>
      </c>
      <c r="C5240">
        <v>7890123456</v>
      </c>
      <c r="D5240">
        <v>7890123456</v>
      </c>
      <c r="E5240" s="1">
        <v>45574</v>
      </c>
      <c r="F5240" s="1">
        <v>45574</v>
      </c>
      <c r="G5240" s="1">
        <v>45609</v>
      </c>
      <c r="H5240" t="s">
        <v>28</v>
      </c>
      <c r="I5240">
        <v>23</v>
      </c>
      <c r="J5240" t="s">
        <v>42</v>
      </c>
      <c r="K5240">
        <v>99284</v>
      </c>
      <c r="O5240">
        <v>1</v>
      </c>
      <c r="P5240">
        <v>1873.89</v>
      </c>
      <c r="Q5240">
        <v>1041.05</v>
      </c>
      <c r="R5240">
        <v>832.84</v>
      </c>
      <c r="S5240">
        <v>208.21</v>
      </c>
      <c r="T5240" t="s">
        <v>30</v>
      </c>
      <c r="X5240" t="s">
        <v>52</v>
      </c>
      <c r="Y5240" t="s">
        <v>44</v>
      </c>
      <c r="Z5240" t="s">
        <v>45</v>
      </c>
      <c r="AA5240" t="str">
        <f>IFERROR(_xlfn.XLOOKUP($J5240,avoidable_ed_reference!$A$2:$A$13,avoidable_ed_reference!$C$2:$C$13),"Not Classified")</f>
        <v>Non-Avoidable</v>
      </c>
      <c r="AB5240" t="str">
        <f>IFERROR(_xlfn.XLOOKUP($B5240,enrollment!$A$2:$A$801,enrollment!$I$2:$I$801),"")</f>
        <v>GA</v>
      </c>
      <c r="AC5240">
        <f>IFERROR(_xlfn.XLOOKUP($B5240,enrollment!$A$2:$A$801,enrollment!$L$2:$L$801),"")</f>
        <v>59</v>
      </c>
      <c r="AD5240" t="str" cm="1">
        <f t="array" ref="AD5240">_xlfn.IFS(AC5240="","Unknown",AC5240&lt;18,"0-17",AC5240&lt;35,"18-34",AC5240&lt;50,"35-49",AC5240&lt;65,"50-64",TRUE,"65+")</f>
        <v>50-64</v>
      </c>
      <c r="AE5240">
        <f>IFERROR(_xlfn.XLOOKUP($B5240,enrollment!$A$2:$A$801,enrollment!$O$2:$O$801),"")</f>
        <v>8901234567</v>
      </c>
      <c r="AF5240">
        <f>IFERROR(_xlfn.XLOOKUP($AE5240,providers!$B$2:$B$11,providers!$Q$2:$Q$11),"")</f>
        <v>3.7</v>
      </c>
      <c r="AG5240" s="1">
        <f t="shared" si="81"/>
        <v>45566</v>
      </c>
    </row>
    <row r="5241" spans="1:33" x14ac:dyDescent="0.25">
      <c r="A5241" t="s">
        <v>6025</v>
      </c>
      <c r="B5241" t="s">
        <v>6024</v>
      </c>
      <c r="C5241">
        <v>6789012345</v>
      </c>
      <c r="D5241">
        <v>6789012345</v>
      </c>
      <c r="E5241" s="1">
        <v>45447</v>
      </c>
      <c r="F5241" s="1">
        <v>45447</v>
      </c>
      <c r="G5241" s="1">
        <v>45473</v>
      </c>
      <c r="H5241" t="s">
        <v>59</v>
      </c>
      <c r="J5241" t="s">
        <v>60</v>
      </c>
      <c r="L5241" s="2" t="s">
        <v>151</v>
      </c>
      <c r="M5241" t="s">
        <v>152</v>
      </c>
      <c r="N5241" t="s">
        <v>153</v>
      </c>
      <c r="O5241">
        <v>1</v>
      </c>
      <c r="P5241">
        <v>1308.02</v>
      </c>
      <c r="Q5241">
        <v>1189.1099999999999</v>
      </c>
      <c r="R5241">
        <v>951.29</v>
      </c>
      <c r="S5241">
        <v>237.82</v>
      </c>
      <c r="T5241" t="s">
        <v>30</v>
      </c>
      <c r="X5241" t="s">
        <v>52</v>
      </c>
      <c r="Y5241" t="s">
        <v>44</v>
      </c>
      <c r="Z5241" t="s">
        <v>64</v>
      </c>
      <c r="AA5241" t="str">
        <f>IFERROR(_xlfn.XLOOKUP($J5241,avoidable_ed_reference!$A$2:$A$13,avoidable_ed_reference!$C$2:$C$13),"Not Classified")</f>
        <v>Not Classified</v>
      </c>
      <c r="AB5241" t="str">
        <f>IFERROR(_xlfn.XLOOKUP($B5241,enrollment!$A$2:$A$801,enrollment!$I$2:$I$801),"")</f>
        <v>GA</v>
      </c>
      <c r="AC5241">
        <f>IFERROR(_xlfn.XLOOKUP($B5241,enrollment!$A$2:$A$801,enrollment!$L$2:$L$801),"")</f>
        <v>59</v>
      </c>
      <c r="AD5241" t="str" cm="1">
        <f t="array" ref="AD5241">_xlfn.IFS(AC5241="","Unknown",AC5241&lt;18,"0-17",AC5241&lt;35,"18-34",AC5241&lt;50,"35-49",AC5241&lt;65,"50-64",TRUE,"65+")</f>
        <v>50-64</v>
      </c>
      <c r="AE5241">
        <f>IFERROR(_xlfn.XLOOKUP($B5241,enrollment!$A$2:$A$801,enrollment!$O$2:$O$801),"")</f>
        <v>8901234567</v>
      </c>
      <c r="AF5241">
        <f>IFERROR(_xlfn.XLOOKUP($AE5241,providers!$B$2:$B$11,providers!$Q$2:$Q$11),"")</f>
        <v>3.7</v>
      </c>
      <c r="AG5241" s="1">
        <f t="shared" si="81"/>
        <v>45444</v>
      </c>
    </row>
    <row r="5242" spans="1:33" x14ac:dyDescent="0.25">
      <c r="A5242" t="s">
        <v>6026</v>
      </c>
      <c r="B5242" t="s">
        <v>6024</v>
      </c>
      <c r="C5242">
        <v>9012345678</v>
      </c>
      <c r="D5242">
        <v>9012345678</v>
      </c>
      <c r="E5242" s="1">
        <v>45344</v>
      </c>
      <c r="F5242" s="1">
        <v>45344</v>
      </c>
      <c r="G5242" s="1">
        <v>45375</v>
      </c>
      <c r="H5242" t="s">
        <v>59</v>
      </c>
      <c r="J5242" t="s">
        <v>47</v>
      </c>
      <c r="L5242" s="2" t="s">
        <v>61</v>
      </c>
      <c r="M5242" t="s">
        <v>62</v>
      </c>
      <c r="N5242" t="s">
        <v>63</v>
      </c>
      <c r="O5242">
        <v>1</v>
      </c>
      <c r="P5242">
        <v>988.06</v>
      </c>
      <c r="Q5242">
        <v>898.24</v>
      </c>
      <c r="R5242">
        <v>718.59</v>
      </c>
      <c r="S5242">
        <v>179.65</v>
      </c>
      <c r="T5242" t="s">
        <v>30</v>
      </c>
      <c r="X5242" t="s">
        <v>52</v>
      </c>
      <c r="Y5242" t="s">
        <v>44</v>
      </c>
      <c r="Z5242" t="s">
        <v>64</v>
      </c>
      <c r="AA5242" t="str">
        <f>IFERROR(_xlfn.XLOOKUP($J5242,avoidable_ed_reference!$A$2:$A$13,avoidable_ed_reference!$C$2:$C$13),"Not Classified")</f>
        <v>Not Classified</v>
      </c>
      <c r="AB5242" t="str">
        <f>IFERROR(_xlfn.XLOOKUP($B5242,enrollment!$A$2:$A$801,enrollment!$I$2:$I$801),"")</f>
        <v>GA</v>
      </c>
      <c r="AC5242">
        <f>IFERROR(_xlfn.XLOOKUP($B5242,enrollment!$A$2:$A$801,enrollment!$L$2:$L$801),"")</f>
        <v>59</v>
      </c>
      <c r="AD5242" t="str" cm="1">
        <f t="array" ref="AD5242">_xlfn.IFS(AC5242="","Unknown",AC5242&lt;18,"0-17",AC5242&lt;35,"18-34",AC5242&lt;50,"35-49",AC5242&lt;65,"50-64",TRUE,"65+")</f>
        <v>50-64</v>
      </c>
      <c r="AE5242">
        <f>IFERROR(_xlfn.XLOOKUP($B5242,enrollment!$A$2:$A$801,enrollment!$O$2:$O$801),"")</f>
        <v>8901234567</v>
      </c>
      <c r="AF5242">
        <f>IFERROR(_xlfn.XLOOKUP($AE5242,providers!$B$2:$B$11,providers!$Q$2:$Q$11),"")</f>
        <v>3.7</v>
      </c>
      <c r="AG5242" s="1">
        <f t="shared" si="81"/>
        <v>45323</v>
      </c>
    </row>
    <row r="5243" spans="1:33" x14ac:dyDescent="0.25">
      <c r="A5243" t="s">
        <v>6027</v>
      </c>
      <c r="B5243" t="s">
        <v>6024</v>
      </c>
      <c r="C5243">
        <v>2345678901</v>
      </c>
      <c r="D5243">
        <v>2345678901</v>
      </c>
      <c r="E5243" s="1">
        <v>45441</v>
      </c>
      <c r="F5243" s="1">
        <v>45441</v>
      </c>
      <c r="G5243" s="1">
        <v>45476</v>
      </c>
      <c r="H5243" t="s">
        <v>28</v>
      </c>
      <c r="I5243">
        <v>23</v>
      </c>
      <c r="J5243" t="s">
        <v>91</v>
      </c>
      <c r="K5243">
        <v>99284</v>
      </c>
      <c r="O5243">
        <v>1</v>
      </c>
      <c r="P5243">
        <v>1698.16</v>
      </c>
      <c r="Q5243">
        <v>943.42</v>
      </c>
      <c r="R5243">
        <v>754.74</v>
      </c>
      <c r="S5243">
        <v>188.68</v>
      </c>
      <c r="T5243" t="s">
        <v>30</v>
      </c>
      <c r="X5243" t="s">
        <v>52</v>
      </c>
      <c r="Y5243" t="s">
        <v>44</v>
      </c>
      <c r="Z5243" t="s">
        <v>45</v>
      </c>
      <c r="AA5243" t="str">
        <f>IFERROR(_xlfn.XLOOKUP($J5243,avoidable_ed_reference!$A$2:$A$13,avoidable_ed_reference!$C$2:$C$13),"Not Classified")</f>
        <v>Avoidable</v>
      </c>
      <c r="AB5243" t="str">
        <f>IFERROR(_xlfn.XLOOKUP($B5243,enrollment!$A$2:$A$801,enrollment!$I$2:$I$801),"")</f>
        <v>GA</v>
      </c>
      <c r="AC5243">
        <f>IFERROR(_xlfn.XLOOKUP($B5243,enrollment!$A$2:$A$801,enrollment!$L$2:$L$801),"")</f>
        <v>59</v>
      </c>
      <c r="AD5243" t="str" cm="1">
        <f t="array" ref="AD5243">_xlfn.IFS(AC5243="","Unknown",AC5243&lt;18,"0-17",AC5243&lt;35,"18-34",AC5243&lt;50,"35-49",AC5243&lt;65,"50-64",TRUE,"65+")</f>
        <v>50-64</v>
      </c>
      <c r="AE5243">
        <f>IFERROR(_xlfn.XLOOKUP($B5243,enrollment!$A$2:$A$801,enrollment!$O$2:$O$801),"")</f>
        <v>8901234567</v>
      </c>
      <c r="AF5243">
        <f>IFERROR(_xlfn.XLOOKUP($AE5243,providers!$B$2:$B$11,providers!$Q$2:$Q$11),"")</f>
        <v>3.7</v>
      </c>
      <c r="AG5243" s="1">
        <f t="shared" si="81"/>
        <v>45413</v>
      </c>
    </row>
    <row r="5244" spans="1:33" x14ac:dyDescent="0.25">
      <c r="A5244" t="s">
        <v>6028</v>
      </c>
      <c r="B5244" t="s">
        <v>6024</v>
      </c>
      <c r="C5244">
        <v>3456789012</v>
      </c>
      <c r="D5244">
        <v>3456789012</v>
      </c>
      <c r="E5244" s="1">
        <v>45300</v>
      </c>
      <c r="F5244" s="1">
        <v>45300</v>
      </c>
      <c r="G5244" s="1">
        <v>45315</v>
      </c>
      <c r="H5244" t="s">
        <v>28</v>
      </c>
      <c r="I5244">
        <v>23</v>
      </c>
      <c r="J5244" t="s">
        <v>221</v>
      </c>
      <c r="K5244">
        <v>99284</v>
      </c>
      <c r="O5244">
        <v>1</v>
      </c>
      <c r="P5244">
        <v>2116.84</v>
      </c>
      <c r="Q5244">
        <v>1176.02</v>
      </c>
      <c r="R5244">
        <v>940.82</v>
      </c>
      <c r="S5244">
        <v>235.2</v>
      </c>
      <c r="T5244" t="s">
        <v>30</v>
      </c>
      <c r="X5244" t="s">
        <v>52</v>
      </c>
      <c r="Y5244" t="s">
        <v>44</v>
      </c>
      <c r="Z5244" t="s">
        <v>45</v>
      </c>
      <c r="AA5244" t="str">
        <f>IFERROR(_xlfn.XLOOKUP($J5244,avoidable_ed_reference!$A$2:$A$13,avoidable_ed_reference!$C$2:$C$13),"Not Classified")</f>
        <v>Avoidable</v>
      </c>
      <c r="AB5244" t="str">
        <f>IFERROR(_xlfn.XLOOKUP($B5244,enrollment!$A$2:$A$801,enrollment!$I$2:$I$801),"")</f>
        <v>GA</v>
      </c>
      <c r="AC5244">
        <f>IFERROR(_xlfn.XLOOKUP($B5244,enrollment!$A$2:$A$801,enrollment!$L$2:$L$801),"")</f>
        <v>59</v>
      </c>
      <c r="AD5244" t="str" cm="1">
        <f t="array" ref="AD5244">_xlfn.IFS(AC5244="","Unknown",AC5244&lt;18,"0-17",AC5244&lt;35,"18-34",AC5244&lt;50,"35-49",AC5244&lt;65,"50-64",TRUE,"65+")</f>
        <v>50-64</v>
      </c>
      <c r="AE5244">
        <f>IFERROR(_xlfn.XLOOKUP($B5244,enrollment!$A$2:$A$801,enrollment!$O$2:$O$801),"")</f>
        <v>8901234567</v>
      </c>
      <c r="AF5244">
        <f>IFERROR(_xlfn.XLOOKUP($AE5244,providers!$B$2:$B$11,providers!$Q$2:$Q$11),"")</f>
        <v>3.7</v>
      </c>
      <c r="AG5244" s="1">
        <f t="shared" si="81"/>
        <v>45292</v>
      </c>
    </row>
    <row r="5245" spans="1:33" x14ac:dyDescent="0.25">
      <c r="A5245" t="s">
        <v>6029</v>
      </c>
      <c r="B5245" t="s">
        <v>6030</v>
      </c>
      <c r="C5245">
        <v>5678901234</v>
      </c>
      <c r="D5245">
        <v>5678901234</v>
      </c>
      <c r="E5245" s="1">
        <v>45342</v>
      </c>
      <c r="F5245" s="1">
        <v>45342</v>
      </c>
      <c r="G5245" s="1">
        <v>45364</v>
      </c>
      <c r="H5245" t="s">
        <v>28</v>
      </c>
      <c r="I5245">
        <v>11</v>
      </c>
      <c r="J5245" t="s">
        <v>35</v>
      </c>
      <c r="K5245">
        <v>99213</v>
      </c>
      <c r="O5245">
        <v>1</v>
      </c>
      <c r="P5245">
        <v>196.28</v>
      </c>
      <c r="Q5245">
        <v>145.38999999999999</v>
      </c>
      <c r="R5245">
        <v>116.31</v>
      </c>
      <c r="S5245">
        <v>29.08</v>
      </c>
      <c r="T5245" t="s">
        <v>30</v>
      </c>
      <c r="X5245" t="s">
        <v>43</v>
      </c>
      <c r="Y5245" t="s">
        <v>44</v>
      </c>
      <c r="Z5245" t="s">
        <v>39</v>
      </c>
      <c r="AA5245" t="str">
        <f>IFERROR(_xlfn.XLOOKUP($J5245,avoidable_ed_reference!$A$2:$A$13,avoidable_ed_reference!$C$2:$C$13),"Not Classified")</f>
        <v>Avoidable</v>
      </c>
      <c r="AB5245" t="str">
        <f>IFERROR(_xlfn.XLOOKUP($B5245,enrollment!$A$2:$A$801,enrollment!$I$2:$I$801),"")</f>
        <v>TN</v>
      </c>
      <c r="AC5245">
        <f>IFERROR(_xlfn.XLOOKUP($B5245,enrollment!$A$2:$A$801,enrollment!$L$2:$L$801),"")</f>
        <v>71</v>
      </c>
      <c r="AD5245" t="str" cm="1">
        <f t="array" ref="AD5245">_xlfn.IFS(AC5245="","Unknown",AC5245&lt;18,"0-17",AC5245&lt;35,"18-34",AC5245&lt;50,"35-49",AC5245&lt;65,"50-64",TRUE,"65+")</f>
        <v>65+</v>
      </c>
      <c r="AE5245">
        <f>IFERROR(_xlfn.XLOOKUP($B5245,enrollment!$A$2:$A$801,enrollment!$O$2:$O$801),"")</f>
        <v>5678901234</v>
      </c>
      <c r="AF5245">
        <f>IFERROR(_xlfn.XLOOKUP($AE5245,providers!$B$2:$B$11,providers!$Q$2:$Q$11),"")</f>
        <v>3.8</v>
      </c>
      <c r="AG5245" s="1">
        <f t="shared" si="81"/>
        <v>45323</v>
      </c>
    </row>
    <row r="5246" spans="1:33" x14ac:dyDescent="0.25">
      <c r="A5246" t="s">
        <v>6031</v>
      </c>
      <c r="B5246" t="s">
        <v>6030</v>
      </c>
      <c r="C5246">
        <v>9012345678</v>
      </c>
      <c r="D5246">
        <v>9012345678</v>
      </c>
      <c r="E5246" s="1">
        <v>45638</v>
      </c>
      <c r="F5246" s="1">
        <v>45638</v>
      </c>
      <c r="G5246" s="1">
        <v>45662</v>
      </c>
      <c r="H5246" t="s">
        <v>28</v>
      </c>
      <c r="I5246">
        <v>23</v>
      </c>
      <c r="J5246" t="s">
        <v>93</v>
      </c>
      <c r="K5246">
        <v>99284</v>
      </c>
      <c r="O5246">
        <v>1</v>
      </c>
      <c r="P5246">
        <v>1827.79</v>
      </c>
      <c r="Q5246">
        <v>1015.44</v>
      </c>
      <c r="R5246">
        <v>812.35</v>
      </c>
      <c r="S5246">
        <v>203.09</v>
      </c>
      <c r="T5246" t="s">
        <v>30</v>
      </c>
      <c r="X5246" t="s">
        <v>43</v>
      </c>
      <c r="Y5246" t="s">
        <v>44</v>
      </c>
      <c r="Z5246" t="s">
        <v>45</v>
      </c>
      <c r="AA5246" t="str">
        <f>IFERROR(_xlfn.XLOOKUP($J5246,avoidable_ed_reference!$A$2:$A$13,avoidable_ed_reference!$C$2:$C$13),"Not Classified")</f>
        <v>Avoidable</v>
      </c>
      <c r="AB5246" t="str">
        <f>IFERROR(_xlfn.XLOOKUP($B5246,enrollment!$A$2:$A$801,enrollment!$I$2:$I$801),"")</f>
        <v>TN</v>
      </c>
      <c r="AC5246">
        <f>IFERROR(_xlfn.XLOOKUP($B5246,enrollment!$A$2:$A$801,enrollment!$L$2:$L$801),"")</f>
        <v>71</v>
      </c>
      <c r="AD5246" t="str" cm="1">
        <f t="array" ref="AD5246">_xlfn.IFS(AC5246="","Unknown",AC5246&lt;18,"0-17",AC5246&lt;35,"18-34",AC5246&lt;50,"35-49",AC5246&lt;65,"50-64",TRUE,"65+")</f>
        <v>65+</v>
      </c>
      <c r="AE5246">
        <f>IFERROR(_xlfn.XLOOKUP($B5246,enrollment!$A$2:$A$801,enrollment!$O$2:$O$801),"")</f>
        <v>5678901234</v>
      </c>
      <c r="AF5246">
        <f>IFERROR(_xlfn.XLOOKUP($AE5246,providers!$B$2:$B$11,providers!$Q$2:$Q$11),"")</f>
        <v>3.8</v>
      </c>
      <c r="AG5246" s="1">
        <f t="shared" si="81"/>
        <v>45627</v>
      </c>
    </row>
    <row r="5247" spans="1:33" x14ac:dyDescent="0.25">
      <c r="A5247" t="s">
        <v>6032</v>
      </c>
      <c r="B5247" t="s">
        <v>6030</v>
      </c>
      <c r="C5247">
        <v>6789012345</v>
      </c>
      <c r="D5247">
        <v>6789012345</v>
      </c>
      <c r="E5247" s="1">
        <v>45648</v>
      </c>
      <c r="F5247" s="1">
        <v>45648</v>
      </c>
      <c r="G5247" s="1">
        <v>45671</v>
      </c>
      <c r="H5247" t="s">
        <v>28</v>
      </c>
      <c r="I5247">
        <v>23</v>
      </c>
      <c r="J5247" t="s">
        <v>42</v>
      </c>
      <c r="K5247">
        <v>99284</v>
      </c>
      <c r="O5247">
        <v>1</v>
      </c>
      <c r="P5247">
        <v>2415.17</v>
      </c>
      <c r="Q5247">
        <v>1341.76</v>
      </c>
      <c r="R5247">
        <v>1073.4100000000001</v>
      </c>
      <c r="S5247">
        <v>268.35000000000002</v>
      </c>
      <c r="T5247" t="s">
        <v>30</v>
      </c>
      <c r="X5247" t="s">
        <v>43</v>
      </c>
      <c r="Y5247" t="s">
        <v>44</v>
      </c>
      <c r="Z5247" t="s">
        <v>45</v>
      </c>
      <c r="AA5247" t="str">
        <f>IFERROR(_xlfn.XLOOKUP($J5247,avoidable_ed_reference!$A$2:$A$13,avoidable_ed_reference!$C$2:$C$13),"Not Classified")</f>
        <v>Non-Avoidable</v>
      </c>
      <c r="AB5247" t="str">
        <f>IFERROR(_xlfn.XLOOKUP($B5247,enrollment!$A$2:$A$801,enrollment!$I$2:$I$801),"")</f>
        <v>TN</v>
      </c>
      <c r="AC5247">
        <f>IFERROR(_xlfn.XLOOKUP($B5247,enrollment!$A$2:$A$801,enrollment!$L$2:$L$801),"")</f>
        <v>71</v>
      </c>
      <c r="AD5247" t="str" cm="1">
        <f t="array" ref="AD5247">_xlfn.IFS(AC5247="","Unknown",AC5247&lt;18,"0-17",AC5247&lt;35,"18-34",AC5247&lt;50,"35-49",AC5247&lt;65,"50-64",TRUE,"65+")</f>
        <v>65+</v>
      </c>
      <c r="AE5247">
        <f>IFERROR(_xlfn.XLOOKUP($B5247,enrollment!$A$2:$A$801,enrollment!$O$2:$O$801),"")</f>
        <v>5678901234</v>
      </c>
      <c r="AF5247">
        <f>IFERROR(_xlfn.XLOOKUP($AE5247,providers!$B$2:$B$11,providers!$Q$2:$Q$11),"")</f>
        <v>3.8</v>
      </c>
      <c r="AG5247" s="1">
        <f t="shared" si="81"/>
        <v>45627</v>
      </c>
    </row>
    <row r="5248" spans="1:33" x14ac:dyDescent="0.25">
      <c r="A5248" t="s">
        <v>6033</v>
      </c>
      <c r="B5248" t="s">
        <v>6030</v>
      </c>
      <c r="C5248">
        <v>2345678901</v>
      </c>
      <c r="D5248">
        <v>2345678901</v>
      </c>
      <c r="E5248" s="1">
        <v>45421</v>
      </c>
      <c r="F5248" s="1">
        <v>45421</v>
      </c>
      <c r="G5248" s="1">
        <v>45441</v>
      </c>
      <c r="H5248" t="s">
        <v>28</v>
      </c>
      <c r="I5248">
        <v>23</v>
      </c>
      <c r="J5248" t="s">
        <v>127</v>
      </c>
      <c r="K5248">
        <v>99284</v>
      </c>
      <c r="O5248">
        <v>1</v>
      </c>
      <c r="P5248">
        <v>2438.23</v>
      </c>
      <c r="Q5248">
        <v>1354.57</v>
      </c>
      <c r="R5248">
        <v>1083.6600000000001</v>
      </c>
      <c r="S5248">
        <v>270.91000000000003</v>
      </c>
      <c r="T5248" t="s">
        <v>30</v>
      </c>
      <c r="X5248" t="s">
        <v>43</v>
      </c>
      <c r="Y5248" t="s">
        <v>44</v>
      </c>
      <c r="Z5248" t="s">
        <v>45</v>
      </c>
      <c r="AA5248" t="str">
        <f>IFERROR(_xlfn.XLOOKUP($J5248,avoidable_ed_reference!$A$2:$A$13,avoidable_ed_reference!$C$2:$C$13),"Not Classified")</f>
        <v>Avoidable</v>
      </c>
      <c r="AB5248" t="str">
        <f>IFERROR(_xlfn.XLOOKUP($B5248,enrollment!$A$2:$A$801,enrollment!$I$2:$I$801),"")</f>
        <v>TN</v>
      </c>
      <c r="AC5248">
        <f>IFERROR(_xlfn.XLOOKUP($B5248,enrollment!$A$2:$A$801,enrollment!$L$2:$L$801),"")</f>
        <v>71</v>
      </c>
      <c r="AD5248" t="str" cm="1">
        <f t="array" ref="AD5248">_xlfn.IFS(AC5248="","Unknown",AC5248&lt;18,"0-17",AC5248&lt;35,"18-34",AC5248&lt;50,"35-49",AC5248&lt;65,"50-64",TRUE,"65+")</f>
        <v>65+</v>
      </c>
      <c r="AE5248">
        <f>IFERROR(_xlfn.XLOOKUP($B5248,enrollment!$A$2:$A$801,enrollment!$O$2:$O$801),"")</f>
        <v>5678901234</v>
      </c>
      <c r="AF5248">
        <f>IFERROR(_xlfn.XLOOKUP($AE5248,providers!$B$2:$B$11,providers!$Q$2:$Q$11),"")</f>
        <v>3.8</v>
      </c>
      <c r="AG5248" s="1">
        <f t="shared" si="81"/>
        <v>45413</v>
      </c>
    </row>
    <row r="5249" spans="1:33" x14ac:dyDescent="0.25">
      <c r="A5249" t="s">
        <v>6034</v>
      </c>
      <c r="B5249" t="s">
        <v>6030</v>
      </c>
      <c r="C5249">
        <v>5678901234</v>
      </c>
      <c r="D5249">
        <v>5678901234</v>
      </c>
      <c r="E5249" s="1">
        <v>45296</v>
      </c>
      <c r="F5249" s="1">
        <v>45296</v>
      </c>
      <c r="G5249" s="1">
        <v>45318</v>
      </c>
      <c r="H5249" t="s">
        <v>28</v>
      </c>
      <c r="I5249">
        <v>20</v>
      </c>
      <c r="J5249" t="s">
        <v>35</v>
      </c>
      <c r="K5249">
        <v>99213</v>
      </c>
      <c r="O5249">
        <v>1</v>
      </c>
      <c r="P5249">
        <v>166.02</v>
      </c>
      <c r="Q5249">
        <v>127.71</v>
      </c>
      <c r="R5249">
        <v>102.17</v>
      </c>
      <c r="S5249">
        <v>25.54</v>
      </c>
      <c r="T5249" t="s">
        <v>30</v>
      </c>
      <c r="X5249" t="s">
        <v>43</v>
      </c>
      <c r="Y5249" t="s">
        <v>44</v>
      </c>
      <c r="Z5249" t="s">
        <v>36</v>
      </c>
      <c r="AA5249" t="str">
        <f>IFERROR(_xlfn.XLOOKUP($J5249,avoidable_ed_reference!$A$2:$A$13,avoidable_ed_reference!$C$2:$C$13),"Not Classified")</f>
        <v>Avoidable</v>
      </c>
      <c r="AB5249" t="str">
        <f>IFERROR(_xlfn.XLOOKUP($B5249,enrollment!$A$2:$A$801,enrollment!$I$2:$I$801),"")</f>
        <v>TN</v>
      </c>
      <c r="AC5249">
        <f>IFERROR(_xlfn.XLOOKUP($B5249,enrollment!$A$2:$A$801,enrollment!$L$2:$L$801),"")</f>
        <v>71</v>
      </c>
      <c r="AD5249" t="str" cm="1">
        <f t="array" ref="AD5249">_xlfn.IFS(AC5249="","Unknown",AC5249&lt;18,"0-17",AC5249&lt;35,"18-34",AC5249&lt;50,"35-49",AC5249&lt;65,"50-64",TRUE,"65+")</f>
        <v>65+</v>
      </c>
      <c r="AE5249">
        <f>IFERROR(_xlfn.XLOOKUP($B5249,enrollment!$A$2:$A$801,enrollment!$O$2:$O$801),"")</f>
        <v>5678901234</v>
      </c>
      <c r="AF5249">
        <f>IFERROR(_xlfn.XLOOKUP($AE5249,providers!$B$2:$B$11,providers!$Q$2:$Q$11),"")</f>
        <v>3.8</v>
      </c>
      <c r="AG5249" s="1">
        <f t="shared" si="81"/>
        <v>45292</v>
      </c>
    </row>
    <row r="5250" spans="1:33" x14ac:dyDescent="0.25">
      <c r="A5250" t="s">
        <v>6035</v>
      </c>
      <c r="B5250" t="s">
        <v>6030</v>
      </c>
      <c r="C5250">
        <v>3456789012</v>
      </c>
      <c r="D5250">
        <v>3456789012</v>
      </c>
      <c r="E5250" s="1">
        <v>45641</v>
      </c>
      <c r="F5250" s="1">
        <v>45641</v>
      </c>
      <c r="G5250" s="1">
        <v>45675</v>
      </c>
      <c r="H5250" t="s">
        <v>67</v>
      </c>
      <c r="I5250">
        <v>21</v>
      </c>
      <c r="J5250" t="s">
        <v>99</v>
      </c>
      <c r="K5250">
        <v>99223</v>
      </c>
      <c r="O5250">
        <v>1</v>
      </c>
      <c r="P5250">
        <v>30171.49</v>
      </c>
      <c r="Q5250">
        <v>19465.48</v>
      </c>
      <c r="R5250">
        <v>15572.38</v>
      </c>
      <c r="S5250">
        <v>3893.1</v>
      </c>
      <c r="T5250" t="s">
        <v>30</v>
      </c>
      <c r="V5250">
        <v>1</v>
      </c>
      <c r="W5250" s="2" t="s">
        <v>68</v>
      </c>
      <c r="X5250" t="s">
        <v>43</v>
      </c>
      <c r="Y5250" t="s">
        <v>44</v>
      </c>
      <c r="Z5250" t="s">
        <v>69</v>
      </c>
      <c r="AA5250" t="str">
        <f>IFERROR(_xlfn.XLOOKUP($J5250,avoidable_ed_reference!$A$2:$A$13,avoidable_ed_reference!$C$2:$C$13),"Not Classified")</f>
        <v>Not Classified</v>
      </c>
      <c r="AB5250" t="str">
        <f>IFERROR(_xlfn.XLOOKUP($B5250,enrollment!$A$2:$A$801,enrollment!$I$2:$I$801),"")</f>
        <v>TN</v>
      </c>
      <c r="AC5250">
        <f>IFERROR(_xlfn.XLOOKUP($B5250,enrollment!$A$2:$A$801,enrollment!$L$2:$L$801),"")</f>
        <v>71</v>
      </c>
      <c r="AD5250" t="str" cm="1">
        <f t="array" ref="AD5250">_xlfn.IFS(AC5250="","Unknown",AC5250&lt;18,"0-17",AC5250&lt;35,"18-34",AC5250&lt;50,"35-49",AC5250&lt;65,"50-64",TRUE,"65+")</f>
        <v>65+</v>
      </c>
      <c r="AE5250">
        <f>IFERROR(_xlfn.XLOOKUP($B5250,enrollment!$A$2:$A$801,enrollment!$O$2:$O$801),"")</f>
        <v>5678901234</v>
      </c>
      <c r="AF5250">
        <f>IFERROR(_xlfn.XLOOKUP($AE5250,providers!$B$2:$B$11,providers!$Q$2:$Q$11),"")</f>
        <v>3.8</v>
      </c>
      <c r="AG5250" s="1">
        <f t="shared" si="81"/>
        <v>45627</v>
      </c>
    </row>
    <row r="5251" spans="1:33" x14ac:dyDescent="0.25">
      <c r="A5251" t="s">
        <v>6036</v>
      </c>
      <c r="B5251" t="s">
        <v>6030</v>
      </c>
      <c r="C5251">
        <v>5678901234</v>
      </c>
      <c r="D5251">
        <v>5678901234</v>
      </c>
      <c r="E5251" s="1">
        <v>45544</v>
      </c>
      <c r="F5251" s="1">
        <v>45544</v>
      </c>
      <c r="G5251" s="1">
        <v>45577</v>
      </c>
      <c r="H5251" t="s">
        <v>28</v>
      </c>
      <c r="I5251">
        <v>11</v>
      </c>
      <c r="J5251" t="s">
        <v>35</v>
      </c>
      <c r="K5251">
        <v>99213</v>
      </c>
      <c r="O5251">
        <v>1</v>
      </c>
      <c r="P5251">
        <v>164.63</v>
      </c>
      <c r="Q5251">
        <v>121.95</v>
      </c>
      <c r="R5251">
        <v>97.56</v>
      </c>
      <c r="S5251">
        <v>24.39</v>
      </c>
      <c r="T5251" t="s">
        <v>30</v>
      </c>
      <c r="X5251" t="s">
        <v>43</v>
      </c>
      <c r="Y5251" t="s">
        <v>44</v>
      </c>
      <c r="Z5251" t="s">
        <v>39</v>
      </c>
      <c r="AA5251" t="str">
        <f>IFERROR(_xlfn.XLOOKUP($J5251,avoidable_ed_reference!$A$2:$A$13,avoidable_ed_reference!$C$2:$C$13),"Not Classified")</f>
        <v>Avoidable</v>
      </c>
      <c r="AB5251" t="str">
        <f>IFERROR(_xlfn.XLOOKUP($B5251,enrollment!$A$2:$A$801,enrollment!$I$2:$I$801),"")</f>
        <v>TN</v>
      </c>
      <c r="AC5251">
        <f>IFERROR(_xlfn.XLOOKUP($B5251,enrollment!$A$2:$A$801,enrollment!$L$2:$L$801),"")</f>
        <v>71</v>
      </c>
      <c r="AD5251" t="str" cm="1">
        <f t="array" ref="AD5251">_xlfn.IFS(AC5251="","Unknown",AC5251&lt;18,"0-17",AC5251&lt;35,"18-34",AC5251&lt;50,"35-49",AC5251&lt;65,"50-64",TRUE,"65+")</f>
        <v>65+</v>
      </c>
      <c r="AE5251">
        <f>IFERROR(_xlfn.XLOOKUP($B5251,enrollment!$A$2:$A$801,enrollment!$O$2:$O$801),"")</f>
        <v>5678901234</v>
      </c>
      <c r="AF5251">
        <f>IFERROR(_xlfn.XLOOKUP($AE5251,providers!$B$2:$B$11,providers!$Q$2:$Q$11),"")</f>
        <v>3.8</v>
      </c>
      <c r="AG5251" s="1">
        <f t="shared" ref="AG5251:AG5314" si="82">EOMONTH(E5251,-1)+1</f>
        <v>45536</v>
      </c>
    </row>
    <row r="5252" spans="1:33" x14ac:dyDescent="0.25">
      <c r="A5252" t="s">
        <v>6037</v>
      </c>
      <c r="B5252" t="s">
        <v>6030</v>
      </c>
      <c r="C5252">
        <v>3456789012</v>
      </c>
      <c r="D5252">
        <v>3456789012</v>
      </c>
      <c r="E5252" s="1">
        <v>45455</v>
      </c>
      <c r="F5252" s="1">
        <v>45455</v>
      </c>
      <c r="G5252" s="1">
        <v>45472</v>
      </c>
      <c r="H5252" t="s">
        <v>28</v>
      </c>
      <c r="I5252">
        <v>23</v>
      </c>
      <c r="J5252" t="s">
        <v>184</v>
      </c>
      <c r="K5252">
        <v>99284</v>
      </c>
      <c r="O5252">
        <v>1</v>
      </c>
      <c r="P5252">
        <v>2164.5500000000002</v>
      </c>
      <c r="Q5252">
        <v>1202.53</v>
      </c>
      <c r="R5252">
        <v>962.02</v>
      </c>
      <c r="S5252">
        <v>240.51</v>
      </c>
      <c r="T5252" t="s">
        <v>30</v>
      </c>
      <c r="X5252" t="s">
        <v>43</v>
      </c>
      <c r="Y5252" t="s">
        <v>44</v>
      </c>
      <c r="Z5252" t="s">
        <v>45</v>
      </c>
      <c r="AA5252" t="str">
        <f>IFERROR(_xlfn.XLOOKUP($J5252,avoidable_ed_reference!$A$2:$A$13,avoidable_ed_reference!$C$2:$C$13),"Not Classified")</f>
        <v>Non-Avoidable</v>
      </c>
      <c r="AB5252" t="str">
        <f>IFERROR(_xlfn.XLOOKUP($B5252,enrollment!$A$2:$A$801,enrollment!$I$2:$I$801),"")</f>
        <v>TN</v>
      </c>
      <c r="AC5252">
        <f>IFERROR(_xlfn.XLOOKUP($B5252,enrollment!$A$2:$A$801,enrollment!$L$2:$L$801),"")</f>
        <v>71</v>
      </c>
      <c r="AD5252" t="str" cm="1">
        <f t="array" ref="AD5252">_xlfn.IFS(AC5252="","Unknown",AC5252&lt;18,"0-17",AC5252&lt;35,"18-34",AC5252&lt;50,"35-49",AC5252&lt;65,"50-64",TRUE,"65+")</f>
        <v>65+</v>
      </c>
      <c r="AE5252">
        <f>IFERROR(_xlfn.XLOOKUP($B5252,enrollment!$A$2:$A$801,enrollment!$O$2:$O$801),"")</f>
        <v>5678901234</v>
      </c>
      <c r="AF5252">
        <f>IFERROR(_xlfn.XLOOKUP($AE5252,providers!$B$2:$B$11,providers!$Q$2:$Q$11),"")</f>
        <v>3.8</v>
      </c>
      <c r="AG5252" s="1">
        <f t="shared" si="82"/>
        <v>45444</v>
      </c>
    </row>
    <row r="5253" spans="1:33" x14ac:dyDescent="0.25">
      <c r="A5253" t="s">
        <v>6038</v>
      </c>
      <c r="B5253" t="s">
        <v>6030</v>
      </c>
      <c r="C5253">
        <v>5678901234</v>
      </c>
      <c r="D5253">
        <v>5678901234</v>
      </c>
      <c r="E5253" s="1">
        <v>45316</v>
      </c>
      <c r="F5253" s="1">
        <v>45316</v>
      </c>
      <c r="G5253" s="1">
        <v>45345</v>
      </c>
      <c r="H5253" t="s">
        <v>28</v>
      </c>
      <c r="I5253">
        <v>11</v>
      </c>
      <c r="J5253" t="s">
        <v>35</v>
      </c>
      <c r="K5253">
        <v>99213</v>
      </c>
      <c r="O5253">
        <v>1</v>
      </c>
      <c r="P5253">
        <v>177.26</v>
      </c>
      <c r="Q5253">
        <v>131.30000000000001</v>
      </c>
      <c r="R5253">
        <v>105.04</v>
      </c>
      <c r="S5253">
        <v>26.26</v>
      </c>
      <c r="T5253" t="s">
        <v>30</v>
      </c>
      <c r="X5253" t="s">
        <v>43</v>
      </c>
      <c r="Y5253" t="s">
        <v>44</v>
      </c>
      <c r="Z5253" t="s">
        <v>39</v>
      </c>
      <c r="AA5253" t="str">
        <f>IFERROR(_xlfn.XLOOKUP($J5253,avoidable_ed_reference!$A$2:$A$13,avoidable_ed_reference!$C$2:$C$13),"Not Classified")</f>
        <v>Avoidable</v>
      </c>
      <c r="AB5253" t="str">
        <f>IFERROR(_xlfn.XLOOKUP($B5253,enrollment!$A$2:$A$801,enrollment!$I$2:$I$801),"")</f>
        <v>TN</v>
      </c>
      <c r="AC5253">
        <f>IFERROR(_xlfn.XLOOKUP($B5253,enrollment!$A$2:$A$801,enrollment!$L$2:$L$801),"")</f>
        <v>71</v>
      </c>
      <c r="AD5253" t="str" cm="1">
        <f t="array" ref="AD5253">_xlfn.IFS(AC5253="","Unknown",AC5253&lt;18,"0-17",AC5253&lt;35,"18-34",AC5253&lt;50,"35-49",AC5253&lt;65,"50-64",TRUE,"65+")</f>
        <v>65+</v>
      </c>
      <c r="AE5253">
        <f>IFERROR(_xlfn.XLOOKUP($B5253,enrollment!$A$2:$A$801,enrollment!$O$2:$O$801),"")</f>
        <v>5678901234</v>
      </c>
      <c r="AF5253">
        <f>IFERROR(_xlfn.XLOOKUP($AE5253,providers!$B$2:$B$11,providers!$Q$2:$Q$11),"")</f>
        <v>3.8</v>
      </c>
      <c r="AG5253" s="1">
        <f t="shared" si="82"/>
        <v>45292</v>
      </c>
    </row>
    <row r="5254" spans="1:33" x14ac:dyDescent="0.25">
      <c r="A5254" t="s">
        <v>6039</v>
      </c>
      <c r="B5254" t="s">
        <v>6030</v>
      </c>
      <c r="C5254">
        <v>5678901234</v>
      </c>
      <c r="D5254">
        <v>5678901234</v>
      </c>
      <c r="E5254" s="1">
        <v>45514</v>
      </c>
      <c r="F5254" s="1">
        <v>45514</v>
      </c>
      <c r="G5254" s="1">
        <v>45531</v>
      </c>
      <c r="H5254" t="s">
        <v>28</v>
      </c>
      <c r="I5254">
        <v>20</v>
      </c>
      <c r="J5254" t="s">
        <v>35</v>
      </c>
      <c r="K5254">
        <v>99213</v>
      </c>
      <c r="O5254">
        <v>1</v>
      </c>
      <c r="P5254">
        <v>194.74</v>
      </c>
      <c r="Q5254">
        <v>149.80000000000001</v>
      </c>
      <c r="R5254">
        <v>119.84</v>
      </c>
      <c r="S5254">
        <v>29.96</v>
      </c>
      <c r="T5254" t="s">
        <v>30</v>
      </c>
      <c r="X5254" t="s">
        <v>43</v>
      </c>
      <c r="Y5254" t="s">
        <v>44</v>
      </c>
      <c r="Z5254" t="s">
        <v>36</v>
      </c>
      <c r="AA5254" t="str">
        <f>IFERROR(_xlfn.XLOOKUP($J5254,avoidable_ed_reference!$A$2:$A$13,avoidable_ed_reference!$C$2:$C$13),"Not Classified")</f>
        <v>Avoidable</v>
      </c>
      <c r="AB5254" t="str">
        <f>IFERROR(_xlfn.XLOOKUP($B5254,enrollment!$A$2:$A$801,enrollment!$I$2:$I$801),"")</f>
        <v>TN</v>
      </c>
      <c r="AC5254">
        <f>IFERROR(_xlfn.XLOOKUP($B5254,enrollment!$A$2:$A$801,enrollment!$L$2:$L$801),"")</f>
        <v>71</v>
      </c>
      <c r="AD5254" t="str" cm="1">
        <f t="array" ref="AD5254">_xlfn.IFS(AC5254="","Unknown",AC5254&lt;18,"0-17",AC5254&lt;35,"18-34",AC5254&lt;50,"35-49",AC5254&lt;65,"50-64",TRUE,"65+")</f>
        <v>65+</v>
      </c>
      <c r="AE5254">
        <f>IFERROR(_xlfn.XLOOKUP($B5254,enrollment!$A$2:$A$801,enrollment!$O$2:$O$801),"")</f>
        <v>5678901234</v>
      </c>
      <c r="AF5254">
        <f>IFERROR(_xlfn.XLOOKUP($AE5254,providers!$B$2:$B$11,providers!$Q$2:$Q$11),"")</f>
        <v>3.8</v>
      </c>
      <c r="AG5254" s="1">
        <f t="shared" si="82"/>
        <v>45505</v>
      </c>
    </row>
    <row r="5255" spans="1:33" x14ac:dyDescent="0.25">
      <c r="A5255" t="s">
        <v>6040</v>
      </c>
      <c r="B5255" t="s">
        <v>6041</v>
      </c>
      <c r="C5255">
        <v>8901234567</v>
      </c>
      <c r="D5255">
        <v>8901234567</v>
      </c>
      <c r="E5255" s="1">
        <v>45572</v>
      </c>
      <c r="F5255" s="1">
        <v>45572</v>
      </c>
      <c r="G5255" s="1">
        <v>45602</v>
      </c>
      <c r="H5255" t="s">
        <v>28</v>
      </c>
      <c r="I5255">
        <v>11</v>
      </c>
      <c r="J5255" t="s">
        <v>38</v>
      </c>
      <c r="K5255">
        <v>99213</v>
      </c>
      <c r="O5255">
        <v>1</v>
      </c>
      <c r="P5255">
        <v>226.98</v>
      </c>
      <c r="Q5255">
        <v>168.13</v>
      </c>
      <c r="R5255">
        <v>134.5</v>
      </c>
      <c r="S5255">
        <v>33.630000000000003</v>
      </c>
      <c r="T5255" t="s">
        <v>30</v>
      </c>
      <c r="X5255" t="s">
        <v>233</v>
      </c>
      <c r="Y5255" t="s">
        <v>32</v>
      </c>
      <c r="Z5255" t="s">
        <v>39</v>
      </c>
      <c r="AA5255" t="str">
        <f>IFERROR(_xlfn.XLOOKUP($J5255,avoidable_ed_reference!$A$2:$A$13,avoidable_ed_reference!$C$2:$C$13),"Not Classified")</f>
        <v>Not Classified</v>
      </c>
      <c r="AB5255" t="str">
        <f>IFERROR(_xlfn.XLOOKUP($B5255,enrollment!$A$2:$A$801,enrollment!$I$2:$I$801),"")</f>
        <v>GA</v>
      </c>
      <c r="AC5255">
        <f>IFERROR(_xlfn.XLOOKUP($B5255,enrollment!$A$2:$A$801,enrollment!$L$2:$L$801),"")</f>
        <v>27</v>
      </c>
      <c r="AD5255" t="str" cm="1">
        <f t="array" ref="AD5255">_xlfn.IFS(AC5255="","Unknown",AC5255&lt;18,"0-17",AC5255&lt;35,"18-34",AC5255&lt;50,"35-49",AC5255&lt;65,"50-64",TRUE,"65+")</f>
        <v>18-34</v>
      </c>
      <c r="AE5255">
        <f>IFERROR(_xlfn.XLOOKUP($B5255,enrollment!$A$2:$A$801,enrollment!$O$2:$O$801),"")</f>
        <v>8901234567</v>
      </c>
      <c r="AF5255">
        <f>IFERROR(_xlfn.XLOOKUP($AE5255,providers!$B$2:$B$11,providers!$Q$2:$Q$11),"")</f>
        <v>3.7</v>
      </c>
      <c r="AG5255" s="1">
        <f t="shared" si="82"/>
        <v>45566</v>
      </c>
    </row>
    <row r="5256" spans="1:33" x14ac:dyDescent="0.25">
      <c r="A5256" t="s">
        <v>6042</v>
      </c>
      <c r="B5256" t="s">
        <v>6041</v>
      </c>
      <c r="C5256">
        <v>2345678901</v>
      </c>
      <c r="D5256">
        <v>2345678901</v>
      </c>
      <c r="E5256" s="1">
        <v>45309</v>
      </c>
      <c r="F5256" s="1">
        <v>45309</v>
      </c>
      <c r="G5256" s="1">
        <v>45324</v>
      </c>
      <c r="H5256" t="s">
        <v>28</v>
      </c>
      <c r="I5256">
        <v>23</v>
      </c>
      <c r="J5256" t="s">
        <v>91</v>
      </c>
      <c r="K5256">
        <v>99284</v>
      </c>
      <c r="O5256">
        <v>1</v>
      </c>
      <c r="P5256">
        <v>2484.59</v>
      </c>
      <c r="Q5256">
        <v>1380.33</v>
      </c>
      <c r="R5256">
        <v>1104.26</v>
      </c>
      <c r="S5256">
        <v>276.07</v>
      </c>
      <c r="T5256" t="s">
        <v>30</v>
      </c>
      <c r="X5256" t="s">
        <v>233</v>
      </c>
      <c r="Y5256" t="s">
        <v>32</v>
      </c>
      <c r="Z5256" t="s">
        <v>45</v>
      </c>
      <c r="AA5256" t="str">
        <f>IFERROR(_xlfn.XLOOKUP($J5256,avoidable_ed_reference!$A$2:$A$13,avoidable_ed_reference!$C$2:$C$13),"Not Classified")</f>
        <v>Avoidable</v>
      </c>
      <c r="AB5256" t="str">
        <f>IFERROR(_xlfn.XLOOKUP($B5256,enrollment!$A$2:$A$801,enrollment!$I$2:$I$801),"")</f>
        <v>GA</v>
      </c>
      <c r="AC5256">
        <f>IFERROR(_xlfn.XLOOKUP($B5256,enrollment!$A$2:$A$801,enrollment!$L$2:$L$801),"")</f>
        <v>27</v>
      </c>
      <c r="AD5256" t="str" cm="1">
        <f t="array" ref="AD5256">_xlfn.IFS(AC5256="","Unknown",AC5256&lt;18,"0-17",AC5256&lt;35,"18-34",AC5256&lt;50,"35-49",AC5256&lt;65,"50-64",TRUE,"65+")</f>
        <v>18-34</v>
      </c>
      <c r="AE5256">
        <f>IFERROR(_xlfn.XLOOKUP($B5256,enrollment!$A$2:$A$801,enrollment!$O$2:$O$801),"")</f>
        <v>8901234567</v>
      </c>
      <c r="AF5256">
        <f>IFERROR(_xlfn.XLOOKUP($AE5256,providers!$B$2:$B$11,providers!$Q$2:$Q$11),"")</f>
        <v>3.7</v>
      </c>
      <c r="AG5256" s="1">
        <f t="shared" si="82"/>
        <v>45292</v>
      </c>
    </row>
    <row r="5257" spans="1:33" x14ac:dyDescent="0.25">
      <c r="A5257" t="s">
        <v>6043</v>
      </c>
      <c r="B5257" t="s">
        <v>6041</v>
      </c>
      <c r="C5257">
        <v>8901234567</v>
      </c>
      <c r="D5257">
        <v>8901234567</v>
      </c>
      <c r="E5257" s="1">
        <v>45554</v>
      </c>
      <c r="F5257" s="1">
        <v>45554</v>
      </c>
      <c r="G5257" s="1">
        <v>45578</v>
      </c>
      <c r="H5257" t="s">
        <v>28</v>
      </c>
      <c r="I5257">
        <v>11</v>
      </c>
      <c r="J5257" t="s">
        <v>35</v>
      </c>
      <c r="K5257">
        <v>99213</v>
      </c>
      <c r="O5257">
        <v>1</v>
      </c>
      <c r="P5257">
        <v>204.74</v>
      </c>
      <c r="Q5257">
        <v>151.66</v>
      </c>
      <c r="R5257">
        <v>121.33</v>
      </c>
      <c r="S5257">
        <v>30.33</v>
      </c>
      <c r="T5257" t="s">
        <v>30</v>
      </c>
      <c r="X5257" t="s">
        <v>233</v>
      </c>
      <c r="Y5257" t="s">
        <v>32</v>
      </c>
      <c r="Z5257" t="s">
        <v>39</v>
      </c>
      <c r="AA5257" t="str">
        <f>IFERROR(_xlfn.XLOOKUP($J5257,avoidable_ed_reference!$A$2:$A$13,avoidable_ed_reference!$C$2:$C$13),"Not Classified")</f>
        <v>Avoidable</v>
      </c>
      <c r="AB5257" t="str">
        <f>IFERROR(_xlfn.XLOOKUP($B5257,enrollment!$A$2:$A$801,enrollment!$I$2:$I$801),"")</f>
        <v>GA</v>
      </c>
      <c r="AC5257">
        <f>IFERROR(_xlfn.XLOOKUP($B5257,enrollment!$A$2:$A$801,enrollment!$L$2:$L$801),"")</f>
        <v>27</v>
      </c>
      <c r="AD5257" t="str" cm="1">
        <f t="array" ref="AD5257">_xlfn.IFS(AC5257="","Unknown",AC5257&lt;18,"0-17",AC5257&lt;35,"18-34",AC5257&lt;50,"35-49",AC5257&lt;65,"50-64",TRUE,"65+")</f>
        <v>18-34</v>
      </c>
      <c r="AE5257">
        <f>IFERROR(_xlfn.XLOOKUP($B5257,enrollment!$A$2:$A$801,enrollment!$O$2:$O$801),"")</f>
        <v>8901234567</v>
      </c>
      <c r="AF5257">
        <f>IFERROR(_xlfn.XLOOKUP($AE5257,providers!$B$2:$B$11,providers!$Q$2:$Q$11),"")</f>
        <v>3.7</v>
      </c>
      <c r="AG5257" s="1">
        <f t="shared" si="82"/>
        <v>45536</v>
      </c>
    </row>
    <row r="5258" spans="1:33" x14ac:dyDescent="0.25">
      <c r="A5258" t="s">
        <v>6044</v>
      </c>
      <c r="B5258" t="s">
        <v>6041</v>
      </c>
      <c r="C5258">
        <v>2233445566</v>
      </c>
      <c r="D5258">
        <v>2233445566</v>
      </c>
      <c r="E5258" s="1">
        <v>45606</v>
      </c>
      <c r="F5258" s="1">
        <v>45606</v>
      </c>
      <c r="G5258" s="1">
        <v>45638</v>
      </c>
      <c r="H5258" t="s">
        <v>28</v>
      </c>
      <c r="I5258">
        <v>23</v>
      </c>
      <c r="J5258" t="s">
        <v>29</v>
      </c>
      <c r="K5258">
        <v>99284</v>
      </c>
      <c r="O5258">
        <v>1</v>
      </c>
      <c r="P5258">
        <v>1725.55</v>
      </c>
      <c r="Q5258">
        <v>958.64</v>
      </c>
      <c r="R5258">
        <v>766.91</v>
      </c>
      <c r="S5258">
        <v>191.73</v>
      </c>
      <c r="T5258" t="s">
        <v>30</v>
      </c>
      <c r="X5258" t="s">
        <v>233</v>
      </c>
      <c r="Y5258" t="s">
        <v>32</v>
      </c>
      <c r="Z5258" t="s">
        <v>45</v>
      </c>
      <c r="AA5258" t="str">
        <f>IFERROR(_xlfn.XLOOKUP($J5258,avoidable_ed_reference!$A$2:$A$13,avoidable_ed_reference!$C$2:$C$13),"Not Classified")</f>
        <v>Potentially Avoidable</v>
      </c>
      <c r="AB5258" t="str">
        <f>IFERROR(_xlfn.XLOOKUP($B5258,enrollment!$A$2:$A$801,enrollment!$I$2:$I$801),"")</f>
        <v>GA</v>
      </c>
      <c r="AC5258">
        <f>IFERROR(_xlfn.XLOOKUP($B5258,enrollment!$A$2:$A$801,enrollment!$L$2:$L$801),"")</f>
        <v>27</v>
      </c>
      <c r="AD5258" t="str" cm="1">
        <f t="array" ref="AD5258">_xlfn.IFS(AC5258="","Unknown",AC5258&lt;18,"0-17",AC5258&lt;35,"18-34",AC5258&lt;50,"35-49",AC5258&lt;65,"50-64",TRUE,"65+")</f>
        <v>18-34</v>
      </c>
      <c r="AE5258">
        <f>IFERROR(_xlfn.XLOOKUP($B5258,enrollment!$A$2:$A$801,enrollment!$O$2:$O$801),"")</f>
        <v>8901234567</v>
      </c>
      <c r="AF5258">
        <f>IFERROR(_xlfn.XLOOKUP($AE5258,providers!$B$2:$B$11,providers!$Q$2:$Q$11),"")</f>
        <v>3.7</v>
      </c>
      <c r="AG5258" s="1">
        <f t="shared" si="82"/>
        <v>45597</v>
      </c>
    </row>
    <row r="5259" spans="1:33" x14ac:dyDescent="0.25">
      <c r="A5259" t="s">
        <v>6045</v>
      </c>
      <c r="B5259" t="s">
        <v>6041</v>
      </c>
      <c r="C5259">
        <v>8901234567</v>
      </c>
      <c r="D5259">
        <v>8901234567</v>
      </c>
      <c r="E5259" s="1">
        <v>45392</v>
      </c>
      <c r="F5259" s="1">
        <v>45392</v>
      </c>
      <c r="G5259" s="1">
        <v>45419</v>
      </c>
      <c r="H5259" t="s">
        <v>28</v>
      </c>
      <c r="I5259">
        <v>11</v>
      </c>
      <c r="J5259" t="s">
        <v>35</v>
      </c>
      <c r="K5259">
        <v>99213</v>
      </c>
      <c r="O5259">
        <v>1</v>
      </c>
      <c r="P5259">
        <v>205.48</v>
      </c>
      <c r="Q5259">
        <v>152.21</v>
      </c>
      <c r="R5259">
        <v>121.77</v>
      </c>
      <c r="S5259">
        <v>30.44</v>
      </c>
      <c r="T5259" t="s">
        <v>30</v>
      </c>
      <c r="X5259" t="s">
        <v>233</v>
      </c>
      <c r="Y5259" t="s">
        <v>32</v>
      </c>
      <c r="Z5259" t="s">
        <v>39</v>
      </c>
      <c r="AA5259" t="str">
        <f>IFERROR(_xlfn.XLOOKUP($J5259,avoidable_ed_reference!$A$2:$A$13,avoidable_ed_reference!$C$2:$C$13),"Not Classified")</f>
        <v>Avoidable</v>
      </c>
      <c r="AB5259" t="str">
        <f>IFERROR(_xlfn.XLOOKUP($B5259,enrollment!$A$2:$A$801,enrollment!$I$2:$I$801),"")</f>
        <v>GA</v>
      </c>
      <c r="AC5259">
        <f>IFERROR(_xlfn.XLOOKUP($B5259,enrollment!$A$2:$A$801,enrollment!$L$2:$L$801),"")</f>
        <v>27</v>
      </c>
      <c r="AD5259" t="str" cm="1">
        <f t="array" ref="AD5259">_xlfn.IFS(AC5259="","Unknown",AC5259&lt;18,"0-17",AC5259&lt;35,"18-34",AC5259&lt;50,"35-49",AC5259&lt;65,"50-64",TRUE,"65+")</f>
        <v>18-34</v>
      </c>
      <c r="AE5259">
        <f>IFERROR(_xlfn.XLOOKUP($B5259,enrollment!$A$2:$A$801,enrollment!$O$2:$O$801),"")</f>
        <v>8901234567</v>
      </c>
      <c r="AF5259">
        <f>IFERROR(_xlfn.XLOOKUP($AE5259,providers!$B$2:$B$11,providers!$Q$2:$Q$11),"")</f>
        <v>3.7</v>
      </c>
      <c r="AG5259" s="1">
        <f t="shared" si="82"/>
        <v>45383</v>
      </c>
    </row>
    <row r="5260" spans="1:33" x14ac:dyDescent="0.25">
      <c r="A5260" t="s">
        <v>6046</v>
      </c>
      <c r="B5260" t="s">
        <v>6041</v>
      </c>
      <c r="C5260">
        <v>8901234567</v>
      </c>
      <c r="D5260">
        <v>8901234567</v>
      </c>
      <c r="E5260" s="1">
        <v>45362</v>
      </c>
      <c r="F5260" s="1">
        <v>45362</v>
      </c>
      <c r="G5260" s="1">
        <v>45385</v>
      </c>
      <c r="H5260" t="s">
        <v>28</v>
      </c>
      <c r="I5260">
        <v>11</v>
      </c>
      <c r="J5260" t="s">
        <v>38</v>
      </c>
      <c r="K5260">
        <v>99213</v>
      </c>
      <c r="O5260">
        <v>1</v>
      </c>
      <c r="P5260">
        <v>178.79</v>
      </c>
      <c r="Q5260">
        <v>132.44</v>
      </c>
      <c r="R5260">
        <v>105.95</v>
      </c>
      <c r="S5260">
        <v>26.49</v>
      </c>
      <c r="T5260" t="s">
        <v>30</v>
      </c>
      <c r="X5260" t="s">
        <v>233</v>
      </c>
      <c r="Y5260" t="s">
        <v>32</v>
      </c>
      <c r="Z5260" t="s">
        <v>39</v>
      </c>
      <c r="AA5260" t="str">
        <f>IFERROR(_xlfn.XLOOKUP($J5260,avoidable_ed_reference!$A$2:$A$13,avoidable_ed_reference!$C$2:$C$13),"Not Classified")</f>
        <v>Not Classified</v>
      </c>
      <c r="AB5260" t="str">
        <f>IFERROR(_xlfn.XLOOKUP($B5260,enrollment!$A$2:$A$801,enrollment!$I$2:$I$801),"")</f>
        <v>GA</v>
      </c>
      <c r="AC5260">
        <f>IFERROR(_xlfn.XLOOKUP($B5260,enrollment!$A$2:$A$801,enrollment!$L$2:$L$801),"")</f>
        <v>27</v>
      </c>
      <c r="AD5260" t="str" cm="1">
        <f t="array" ref="AD5260">_xlfn.IFS(AC5260="","Unknown",AC5260&lt;18,"0-17",AC5260&lt;35,"18-34",AC5260&lt;50,"35-49",AC5260&lt;65,"50-64",TRUE,"65+")</f>
        <v>18-34</v>
      </c>
      <c r="AE5260">
        <f>IFERROR(_xlfn.XLOOKUP($B5260,enrollment!$A$2:$A$801,enrollment!$O$2:$O$801),"")</f>
        <v>8901234567</v>
      </c>
      <c r="AF5260">
        <f>IFERROR(_xlfn.XLOOKUP($AE5260,providers!$B$2:$B$11,providers!$Q$2:$Q$11),"")</f>
        <v>3.7</v>
      </c>
      <c r="AG5260" s="1">
        <f t="shared" si="82"/>
        <v>45352</v>
      </c>
    </row>
    <row r="5261" spans="1:33" x14ac:dyDescent="0.25">
      <c r="A5261" t="s">
        <v>6047</v>
      </c>
      <c r="B5261" t="s">
        <v>6041</v>
      </c>
      <c r="C5261">
        <v>8901234567</v>
      </c>
      <c r="D5261">
        <v>8901234567</v>
      </c>
      <c r="E5261" s="1">
        <v>45511</v>
      </c>
      <c r="F5261" s="1">
        <v>45511</v>
      </c>
      <c r="G5261" s="1">
        <v>45542</v>
      </c>
      <c r="H5261" t="s">
        <v>28</v>
      </c>
      <c r="I5261">
        <v>11</v>
      </c>
      <c r="J5261" t="s">
        <v>35</v>
      </c>
      <c r="K5261">
        <v>99213</v>
      </c>
      <c r="O5261">
        <v>1</v>
      </c>
      <c r="P5261">
        <v>164.31</v>
      </c>
      <c r="Q5261">
        <v>121.71</v>
      </c>
      <c r="R5261">
        <v>97.37</v>
      </c>
      <c r="S5261">
        <v>24.34</v>
      </c>
      <c r="T5261" t="s">
        <v>30</v>
      </c>
      <c r="X5261" t="s">
        <v>233</v>
      </c>
      <c r="Y5261" t="s">
        <v>32</v>
      </c>
      <c r="Z5261" t="s">
        <v>39</v>
      </c>
      <c r="AA5261" t="str">
        <f>IFERROR(_xlfn.XLOOKUP($J5261,avoidable_ed_reference!$A$2:$A$13,avoidable_ed_reference!$C$2:$C$13),"Not Classified")</f>
        <v>Avoidable</v>
      </c>
      <c r="AB5261" t="str">
        <f>IFERROR(_xlfn.XLOOKUP($B5261,enrollment!$A$2:$A$801,enrollment!$I$2:$I$801),"")</f>
        <v>GA</v>
      </c>
      <c r="AC5261">
        <f>IFERROR(_xlfn.XLOOKUP($B5261,enrollment!$A$2:$A$801,enrollment!$L$2:$L$801),"")</f>
        <v>27</v>
      </c>
      <c r="AD5261" t="str" cm="1">
        <f t="array" ref="AD5261">_xlfn.IFS(AC5261="","Unknown",AC5261&lt;18,"0-17",AC5261&lt;35,"18-34",AC5261&lt;50,"35-49",AC5261&lt;65,"50-64",TRUE,"65+")</f>
        <v>18-34</v>
      </c>
      <c r="AE5261">
        <f>IFERROR(_xlfn.XLOOKUP($B5261,enrollment!$A$2:$A$801,enrollment!$O$2:$O$801),"")</f>
        <v>8901234567</v>
      </c>
      <c r="AF5261">
        <f>IFERROR(_xlfn.XLOOKUP($AE5261,providers!$B$2:$B$11,providers!$Q$2:$Q$11),"")</f>
        <v>3.7</v>
      </c>
      <c r="AG5261" s="1">
        <f t="shared" si="82"/>
        <v>45505</v>
      </c>
    </row>
    <row r="5262" spans="1:33" x14ac:dyDescent="0.25">
      <c r="A5262" t="s">
        <v>6048</v>
      </c>
      <c r="B5262" t="s">
        <v>6049</v>
      </c>
      <c r="C5262">
        <v>3456789012</v>
      </c>
      <c r="D5262">
        <v>3456789012</v>
      </c>
      <c r="E5262" s="1">
        <v>45336</v>
      </c>
      <c r="F5262" s="1">
        <v>45336</v>
      </c>
      <c r="G5262" s="1">
        <v>45355</v>
      </c>
      <c r="H5262" t="s">
        <v>28</v>
      </c>
      <c r="I5262">
        <v>11</v>
      </c>
      <c r="J5262" t="s">
        <v>35</v>
      </c>
      <c r="K5262">
        <v>99213</v>
      </c>
      <c r="O5262">
        <v>1</v>
      </c>
      <c r="P5262">
        <v>219.92</v>
      </c>
      <c r="Q5262">
        <v>162.9</v>
      </c>
      <c r="R5262">
        <v>130.32</v>
      </c>
      <c r="S5262">
        <v>32.58</v>
      </c>
      <c r="T5262" t="s">
        <v>30</v>
      </c>
      <c r="X5262" t="s">
        <v>31</v>
      </c>
      <c r="Y5262" t="s">
        <v>32</v>
      </c>
      <c r="Z5262" t="s">
        <v>39</v>
      </c>
      <c r="AA5262" t="str">
        <f>IFERROR(_xlfn.XLOOKUP($J5262,avoidable_ed_reference!$A$2:$A$13,avoidable_ed_reference!$C$2:$C$13),"Not Classified")</f>
        <v>Avoidable</v>
      </c>
      <c r="AB5262" t="str">
        <f>IFERROR(_xlfn.XLOOKUP($B5262,enrollment!$A$2:$A$801,enrollment!$I$2:$I$801),"")</f>
        <v>KY</v>
      </c>
      <c r="AC5262">
        <f>IFERROR(_xlfn.XLOOKUP($B5262,enrollment!$A$2:$A$801,enrollment!$L$2:$L$801),"")</f>
        <v>36</v>
      </c>
      <c r="AD5262" t="str" cm="1">
        <f t="array" ref="AD5262">_xlfn.IFS(AC5262="","Unknown",AC5262&lt;18,"0-17",AC5262&lt;35,"18-34",AC5262&lt;50,"35-49",AC5262&lt;65,"50-64",TRUE,"65+")</f>
        <v>35-49</v>
      </c>
      <c r="AE5262">
        <f>IFERROR(_xlfn.XLOOKUP($B5262,enrollment!$A$2:$A$801,enrollment!$O$2:$O$801),"")</f>
        <v>3456789012</v>
      </c>
      <c r="AF5262">
        <f>IFERROR(_xlfn.XLOOKUP($AE5262,providers!$B$2:$B$11,providers!$Q$2:$Q$11),"")</f>
        <v>4</v>
      </c>
      <c r="AG5262" s="1">
        <f t="shared" si="82"/>
        <v>45323</v>
      </c>
    </row>
    <row r="5263" spans="1:33" x14ac:dyDescent="0.25">
      <c r="A5263" t="s">
        <v>6050</v>
      </c>
      <c r="B5263" t="s">
        <v>6049</v>
      </c>
      <c r="C5263">
        <v>3456789012</v>
      </c>
      <c r="D5263">
        <v>3456789012</v>
      </c>
      <c r="E5263" s="1">
        <v>45539</v>
      </c>
      <c r="F5263" s="1">
        <v>45539</v>
      </c>
      <c r="G5263" s="1">
        <v>45574</v>
      </c>
      <c r="H5263" t="s">
        <v>28</v>
      </c>
      <c r="I5263">
        <v>11</v>
      </c>
      <c r="J5263" t="s">
        <v>47</v>
      </c>
      <c r="K5263">
        <v>99213</v>
      </c>
      <c r="O5263">
        <v>1</v>
      </c>
      <c r="P5263">
        <v>169.2</v>
      </c>
      <c r="Q5263">
        <v>125.33</v>
      </c>
      <c r="R5263">
        <v>100.26</v>
      </c>
      <c r="S5263">
        <v>25.07</v>
      </c>
      <c r="T5263" t="s">
        <v>30</v>
      </c>
      <c r="X5263" t="s">
        <v>31</v>
      </c>
      <c r="Y5263" t="s">
        <v>32</v>
      </c>
      <c r="Z5263" t="s">
        <v>39</v>
      </c>
      <c r="AA5263" t="str">
        <f>IFERROR(_xlfn.XLOOKUP($J5263,avoidable_ed_reference!$A$2:$A$13,avoidable_ed_reference!$C$2:$C$13),"Not Classified")</f>
        <v>Not Classified</v>
      </c>
      <c r="AB5263" t="str">
        <f>IFERROR(_xlfn.XLOOKUP($B5263,enrollment!$A$2:$A$801,enrollment!$I$2:$I$801),"")</f>
        <v>KY</v>
      </c>
      <c r="AC5263">
        <f>IFERROR(_xlfn.XLOOKUP($B5263,enrollment!$A$2:$A$801,enrollment!$L$2:$L$801),"")</f>
        <v>36</v>
      </c>
      <c r="AD5263" t="str" cm="1">
        <f t="array" ref="AD5263">_xlfn.IFS(AC5263="","Unknown",AC5263&lt;18,"0-17",AC5263&lt;35,"18-34",AC5263&lt;50,"35-49",AC5263&lt;65,"50-64",TRUE,"65+")</f>
        <v>35-49</v>
      </c>
      <c r="AE5263">
        <f>IFERROR(_xlfn.XLOOKUP($B5263,enrollment!$A$2:$A$801,enrollment!$O$2:$O$801),"")</f>
        <v>3456789012</v>
      </c>
      <c r="AF5263">
        <f>IFERROR(_xlfn.XLOOKUP($AE5263,providers!$B$2:$B$11,providers!$Q$2:$Q$11),"")</f>
        <v>4</v>
      </c>
      <c r="AG5263" s="1">
        <f t="shared" si="82"/>
        <v>45536</v>
      </c>
    </row>
    <row r="5264" spans="1:33" x14ac:dyDescent="0.25">
      <c r="A5264" t="s">
        <v>6051</v>
      </c>
      <c r="B5264" t="s">
        <v>6049</v>
      </c>
      <c r="C5264">
        <v>3456789012</v>
      </c>
      <c r="D5264">
        <v>3456789012</v>
      </c>
      <c r="E5264" s="1">
        <v>45533</v>
      </c>
      <c r="F5264" s="1">
        <v>45533</v>
      </c>
      <c r="G5264" s="1">
        <v>45566</v>
      </c>
      <c r="H5264" t="s">
        <v>28</v>
      </c>
      <c r="I5264">
        <v>11</v>
      </c>
      <c r="J5264" t="s">
        <v>35</v>
      </c>
      <c r="K5264">
        <v>99213</v>
      </c>
      <c r="O5264">
        <v>1</v>
      </c>
      <c r="P5264">
        <v>163.69999999999999</v>
      </c>
      <c r="Q5264">
        <v>121.26</v>
      </c>
      <c r="R5264">
        <v>97.01</v>
      </c>
      <c r="S5264">
        <v>24.25</v>
      </c>
      <c r="T5264" t="s">
        <v>30</v>
      </c>
      <c r="X5264" t="s">
        <v>31</v>
      </c>
      <c r="Y5264" t="s">
        <v>32</v>
      </c>
      <c r="Z5264" t="s">
        <v>39</v>
      </c>
      <c r="AA5264" t="str">
        <f>IFERROR(_xlfn.XLOOKUP($J5264,avoidable_ed_reference!$A$2:$A$13,avoidable_ed_reference!$C$2:$C$13),"Not Classified")</f>
        <v>Avoidable</v>
      </c>
      <c r="AB5264" t="str">
        <f>IFERROR(_xlfn.XLOOKUP($B5264,enrollment!$A$2:$A$801,enrollment!$I$2:$I$801),"")</f>
        <v>KY</v>
      </c>
      <c r="AC5264">
        <f>IFERROR(_xlfn.XLOOKUP($B5264,enrollment!$A$2:$A$801,enrollment!$L$2:$L$801),"")</f>
        <v>36</v>
      </c>
      <c r="AD5264" t="str" cm="1">
        <f t="array" ref="AD5264">_xlfn.IFS(AC5264="","Unknown",AC5264&lt;18,"0-17",AC5264&lt;35,"18-34",AC5264&lt;50,"35-49",AC5264&lt;65,"50-64",TRUE,"65+")</f>
        <v>35-49</v>
      </c>
      <c r="AE5264">
        <f>IFERROR(_xlfn.XLOOKUP($B5264,enrollment!$A$2:$A$801,enrollment!$O$2:$O$801),"")</f>
        <v>3456789012</v>
      </c>
      <c r="AF5264">
        <f>IFERROR(_xlfn.XLOOKUP($AE5264,providers!$B$2:$B$11,providers!$Q$2:$Q$11),"")</f>
        <v>4</v>
      </c>
      <c r="AG5264" s="1">
        <f t="shared" si="82"/>
        <v>45505</v>
      </c>
    </row>
    <row r="5265" spans="1:33" x14ac:dyDescent="0.25">
      <c r="A5265" t="s">
        <v>6052</v>
      </c>
      <c r="B5265" t="s">
        <v>6049</v>
      </c>
      <c r="C5265">
        <v>3456789012</v>
      </c>
      <c r="D5265">
        <v>3456789012</v>
      </c>
      <c r="E5265" s="1">
        <v>45381</v>
      </c>
      <c r="F5265" s="1">
        <v>45381</v>
      </c>
      <c r="G5265" s="1">
        <v>45414</v>
      </c>
      <c r="H5265" t="s">
        <v>28</v>
      </c>
      <c r="I5265">
        <v>11</v>
      </c>
      <c r="J5265" t="s">
        <v>35</v>
      </c>
      <c r="K5265">
        <v>99213</v>
      </c>
      <c r="O5265">
        <v>1</v>
      </c>
      <c r="P5265">
        <v>238.5</v>
      </c>
      <c r="Q5265">
        <v>176.67</v>
      </c>
      <c r="R5265">
        <v>141.34</v>
      </c>
      <c r="S5265">
        <v>35.33</v>
      </c>
      <c r="T5265" t="s">
        <v>30</v>
      </c>
      <c r="X5265" t="s">
        <v>31</v>
      </c>
      <c r="Y5265" t="s">
        <v>32</v>
      </c>
      <c r="Z5265" t="s">
        <v>39</v>
      </c>
      <c r="AA5265" t="str">
        <f>IFERROR(_xlfn.XLOOKUP($J5265,avoidable_ed_reference!$A$2:$A$13,avoidable_ed_reference!$C$2:$C$13),"Not Classified")</f>
        <v>Avoidable</v>
      </c>
      <c r="AB5265" t="str">
        <f>IFERROR(_xlfn.XLOOKUP($B5265,enrollment!$A$2:$A$801,enrollment!$I$2:$I$801),"")</f>
        <v>KY</v>
      </c>
      <c r="AC5265">
        <f>IFERROR(_xlfn.XLOOKUP($B5265,enrollment!$A$2:$A$801,enrollment!$L$2:$L$801),"")</f>
        <v>36</v>
      </c>
      <c r="AD5265" t="str" cm="1">
        <f t="array" ref="AD5265">_xlfn.IFS(AC5265="","Unknown",AC5265&lt;18,"0-17",AC5265&lt;35,"18-34",AC5265&lt;50,"35-49",AC5265&lt;65,"50-64",TRUE,"65+")</f>
        <v>35-49</v>
      </c>
      <c r="AE5265">
        <f>IFERROR(_xlfn.XLOOKUP($B5265,enrollment!$A$2:$A$801,enrollment!$O$2:$O$801),"")</f>
        <v>3456789012</v>
      </c>
      <c r="AF5265">
        <f>IFERROR(_xlfn.XLOOKUP($AE5265,providers!$B$2:$B$11,providers!$Q$2:$Q$11),"")</f>
        <v>4</v>
      </c>
      <c r="AG5265" s="1">
        <f t="shared" si="82"/>
        <v>45352</v>
      </c>
    </row>
    <row r="5266" spans="1:33" x14ac:dyDescent="0.25">
      <c r="A5266" t="s">
        <v>6053</v>
      </c>
      <c r="B5266" t="s">
        <v>6054</v>
      </c>
      <c r="C5266">
        <v>6789012345</v>
      </c>
      <c r="D5266">
        <v>6789012345</v>
      </c>
      <c r="E5266" s="1">
        <v>45371</v>
      </c>
      <c r="F5266" s="1">
        <v>45371</v>
      </c>
      <c r="G5266" s="1">
        <v>45401</v>
      </c>
      <c r="H5266" t="s">
        <v>28</v>
      </c>
      <c r="I5266">
        <v>23</v>
      </c>
      <c r="J5266" t="s">
        <v>80</v>
      </c>
      <c r="K5266">
        <v>99284</v>
      </c>
      <c r="O5266">
        <v>1</v>
      </c>
      <c r="P5266">
        <v>2241.54</v>
      </c>
      <c r="Q5266">
        <v>1245.3</v>
      </c>
      <c r="R5266">
        <v>996.24</v>
      </c>
      <c r="S5266">
        <v>249.06</v>
      </c>
      <c r="T5266" t="s">
        <v>30</v>
      </c>
      <c r="X5266" t="s">
        <v>52</v>
      </c>
      <c r="Y5266" t="s">
        <v>44</v>
      </c>
      <c r="Z5266" t="s">
        <v>45</v>
      </c>
      <c r="AA5266" t="str">
        <f>IFERROR(_xlfn.XLOOKUP($J5266,avoidable_ed_reference!$A$2:$A$13,avoidable_ed_reference!$C$2:$C$13),"Not Classified")</f>
        <v>Non-Avoidable</v>
      </c>
      <c r="AB5266" t="str">
        <f>IFERROR(_xlfn.XLOOKUP($B5266,enrollment!$A$2:$A$801,enrollment!$I$2:$I$801),"")</f>
        <v>KY</v>
      </c>
      <c r="AC5266">
        <f>IFERROR(_xlfn.XLOOKUP($B5266,enrollment!$A$2:$A$801,enrollment!$L$2:$L$801),"")</f>
        <v>78</v>
      </c>
      <c r="AD5266" t="str" cm="1">
        <f t="array" ref="AD5266">_xlfn.IFS(AC5266="","Unknown",AC5266&lt;18,"0-17",AC5266&lt;35,"18-34",AC5266&lt;50,"35-49",AC5266&lt;65,"50-64",TRUE,"65+")</f>
        <v>65+</v>
      </c>
      <c r="AE5266">
        <f>IFERROR(_xlfn.XLOOKUP($B5266,enrollment!$A$2:$A$801,enrollment!$O$2:$O$801),"")</f>
        <v>9012345678</v>
      </c>
      <c r="AF5266">
        <f>IFERROR(_xlfn.XLOOKUP($AE5266,providers!$B$2:$B$11,providers!$Q$2:$Q$11),"")</f>
        <v>4.3</v>
      </c>
      <c r="AG5266" s="1">
        <f t="shared" si="82"/>
        <v>45352</v>
      </c>
    </row>
    <row r="5267" spans="1:33" x14ac:dyDescent="0.25">
      <c r="A5267" t="s">
        <v>6055</v>
      </c>
      <c r="B5267" t="s">
        <v>6054</v>
      </c>
      <c r="C5267">
        <v>9012345678</v>
      </c>
      <c r="D5267">
        <v>9012345678</v>
      </c>
      <c r="E5267" s="1">
        <v>45513</v>
      </c>
      <c r="F5267" s="1">
        <v>45513</v>
      </c>
      <c r="G5267" s="1">
        <v>45537</v>
      </c>
      <c r="H5267" t="s">
        <v>28</v>
      </c>
      <c r="I5267">
        <v>11</v>
      </c>
      <c r="J5267" t="s">
        <v>35</v>
      </c>
      <c r="K5267">
        <v>99213</v>
      </c>
      <c r="O5267">
        <v>1</v>
      </c>
      <c r="P5267">
        <v>228.42</v>
      </c>
      <c r="Q5267">
        <v>169.2</v>
      </c>
      <c r="R5267">
        <v>135.36000000000001</v>
      </c>
      <c r="S5267">
        <v>33.840000000000003</v>
      </c>
      <c r="T5267" t="s">
        <v>30</v>
      </c>
      <c r="X5267" t="s">
        <v>52</v>
      </c>
      <c r="Y5267" t="s">
        <v>44</v>
      </c>
      <c r="Z5267" t="s">
        <v>39</v>
      </c>
      <c r="AA5267" t="str">
        <f>IFERROR(_xlfn.XLOOKUP($J5267,avoidable_ed_reference!$A$2:$A$13,avoidable_ed_reference!$C$2:$C$13),"Not Classified")</f>
        <v>Avoidable</v>
      </c>
      <c r="AB5267" t="str">
        <f>IFERROR(_xlfn.XLOOKUP($B5267,enrollment!$A$2:$A$801,enrollment!$I$2:$I$801),"")</f>
        <v>KY</v>
      </c>
      <c r="AC5267">
        <f>IFERROR(_xlfn.XLOOKUP($B5267,enrollment!$A$2:$A$801,enrollment!$L$2:$L$801),"")</f>
        <v>78</v>
      </c>
      <c r="AD5267" t="str" cm="1">
        <f t="array" ref="AD5267">_xlfn.IFS(AC5267="","Unknown",AC5267&lt;18,"0-17",AC5267&lt;35,"18-34",AC5267&lt;50,"35-49",AC5267&lt;65,"50-64",TRUE,"65+")</f>
        <v>65+</v>
      </c>
      <c r="AE5267">
        <f>IFERROR(_xlfn.XLOOKUP($B5267,enrollment!$A$2:$A$801,enrollment!$O$2:$O$801),"")</f>
        <v>9012345678</v>
      </c>
      <c r="AF5267">
        <f>IFERROR(_xlfn.XLOOKUP($AE5267,providers!$B$2:$B$11,providers!$Q$2:$Q$11),"")</f>
        <v>4.3</v>
      </c>
      <c r="AG5267" s="1">
        <f t="shared" si="82"/>
        <v>45505</v>
      </c>
    </row>
    <row r="5268" spans="1:33" x14ac:dyDescent="0.25">
      <c r="A5268" t="s">
        <v>6056</v>
      </c>
      <c r="B5268" t="s">
        <v>6054</v>
      </c>
      <c r="C5268">
        <v>5678901234</v>
      </c>
      <c r="D5268">
        <v>5678901234</v>
      </c>
      <c r="E5268" s="1">
        <v>45546</v>
      </c>
      <c r="F5268" s="1">
        <v>45546</v>
      </c>
      <c r="G5268" s="1">
        <v>45571</v>
      </c>
      <c r="H5268" t="s">
        <v>28</v>
      </c>
      <c r="I5268">
        <v>20</v>
      </c>
      <c r="J5268" t="s">
        <v>35</v>
      </c>
      <c r="K5268">
        <v>99213</v>
      </c>
      <c r="O5268">
        <v>1</v>
      </c>
      <c r="P5268">
        <v>172.55</v>
      </c>
      <c r="Q5268">
        <v>132.72999999999999</v>
      </c>
      <c r="R5268">
        <v>106.18</v>
      </c>
      <c r="S5268">
        <v>26.55</v>
      </c>
      <c r="T5268" t="s">
        <v>30</v>
      </c>
      <c r="X5268" t="s">
        <v>52</v>
      </c>
      <c r="Y5268" t="s">
        <v>44</v>
      </c>
      <c r="Z5268" t="s">
        <v>36</v>
      </c>
      <c r="AA5268" t="str">
        <f>IFERROR(_xlfn.XLOOKUP($J5268,avoidable_ed_reference!$A$2:$A$13,avoidable_ed_reference!$C$2:$C$13),"Not Classified")</f>
        <v>Avoidable</v>
      </c>
      <c r="AB5268" t="str">
        <f>IFERROR(_xlfn.XLOOKUP($B5268,enrollment!$A$2:$A$801,enrollment!$I$2:$I$801),"")</f>
        <v>KY</v>
      </c>
      <c r="AC5268">
        <f>IFERROR(_xlfn.XLOOKUP($B5268,enrollment!$A$2:$A$801,enrollment!$L$2:$L$801),"")</f>
        <v>78</v>
      </c>
      <c r="AD5268" t="str" cm="1">
        <f t="array" ref="AD5268">_xlfn.IFS(AC5268="","Unknown",AC5268&lt;18,"0-17",AC5268&lt;35,"18-34",AC5268&lt;50,"35-49",AC5268&lt;65,"50-64",TRUE,"65+")</f>
        <v>65+</v>
      </c>
      <c r="AE5268">
        <f>IFERROR(_xlfn.XLOOKUP($B5268,enrollment!$A$2:$A$801,enrollment!$O$2:$O$801),"")</f>
        <v>9012345678</v>
      </c>
      <c r="AF5268">
        <f>IFERROR(_xlfn.XLOOKUP($AE5268,providers!$B$2:$B$11,providers!$Q$2:$Q$11),"")</f>
        <v>4.3</v>
      </c>
      <c r="AG5268" s="1">
        <f t="shared" si="82"/>
        <v>45536</v>
      </c>
    </row>
    <row r="5269" spans="1:33" x14ac:dyDescent="0.25">
      <c r="A5269" t="s">
        <v>6057</v>
      </c>
      <c r="B5269" t="s">
        <v>6054</v>
      </c>
      <c r="C5269">
        <v>8901234567</v>
      </c>
      <c r="D5269">
        <v>8901234567</v>
      </c>
      <c r="E5269" s="1">
        <v>45653</v>
      </c>
      <c r="F5269" s="1">
        <v>45653</v>
      </c>
      <c r="G5269" s="1">
        <v>45680</v>
      </c>
      <c r="H5269" t="s">
        <v>28</v>
      </c>
      <c r="I5269">
        <v>23</v>
      </c>
      <c r="J5269" t="s">
        <v>91</v>
      </c>
      <c r="K5269">
        <v>99284</v>
      </c>
      <c r="O5269">
        <v>1</v>
      </c>
      <c r="P5269">
        <v>1561.68</v>
      </c>
      <c r="Q5269">
        <v>867.6</v>
      </c>
      <c r="R5269">
        <v>694.08</v>
      </c>
      <c r="S5269">
        <v>173.52</v>
      </c>
      <c r="T5269" t="s">
        <v>30</v>
      </c>
      <c r="X5269" t="s">
        <v>52</v>
      </c>
      <c r="Y5269" t="s">
        <v>44</v>
      </c>
      <c r="Z5269" t="s">
        <v>45</v>
      </c>
      <c r="AA5269" t="str">
        <f>IFERROR(_xlfn.XLOOKUP($J5269,avoidable_ed_reference!$A$2:$A$13,avoidable_ed_reference!$C$2:$C$13),"Not Classified")</f>
        <v>Avoidable</v>
      </c>
      <c r="AB5269" t="str">
        <f>IFERROR(_xlfn.XLOOKUP($B5269,enrollment!$A$2:$A$801,enrollment!$I$2:$I$801),"")</f>
        <v>KY</v>
      </c>
      <c r="AC5269">
        <f>IFERROR(_xlfn.XLOOKUP($B5269,enrollment!$A$2:$A$801,enrollment!$L$2:$L$801),"")</f>
        <v>78</v>
      </c>
      <c r="AD5269" t="str" cm="1">
        <f t="array" ref="AD5269">_xlfn.IFS(AC5269="","Unknown",AC5269&lt;18,"0-17",AC5269&lt;35,"18-34",AC5269&lt;50,"35-49",AC5269&lt;65,"50-64",TRUE,"65+")</f>
        <v>65+</v>
      </c>
      <c r="AE5269">
        <f>IFERROR(_xlfn.XLOOKUP($B5269,enrollment!$A$2:$A$801,enrollment!$O$2:$O$801),"")</f>
        <v>9012345678</v>
      </c>
      <c r="AF5269">
        <f>IFERROR(_xlfn.XLOOKUP($AE5269,providers!$B$2:$B$11,providers!$Q$2:$Q$11),"")</f>
        <v>4.3</v>
      </c>
      <c r="AG5269" s="1">
        <f t="shared" si="82"/>
        <v>45627</v>
      </c>
    </row>
    <row r="5270" spans="1:33" x14ac:dyDescent="0.25">
      <c r="A5270" t="s">
        <v>6058</v>
      </c>
      <c r="B5270" t="s">
        <v>6054</v>
      </c>
      <c r="C5270">
        <v>5678901234</v>
      </c>
      <c r="D5270">
        <v>5678901234</v>
      </c>
      <c r="E5270" s="1">
        <v>45455</v>
      </c>
      <c r="F5270" s="1">
        <v>45455</v>
      </c>
      <c r="G5270" s="1">
        <v>45469</v>
      </c>
      <c r="H5270" t="s">
        <v>28</v>
      </c>
      <c r="I5270">
        <v>20</v>
      </c>
      <c r="J5270" t="s">
        <v>35</v>
      </c>
      <c r="K5270">
        <v>99213</v>
      </c>
      <c r="O5270">
        <v>1</v>
      </c>
      <c r="P5270">
        <v>177.64</v>
      </c>
      <c r="Q5270">
        <v>136.65</v>
      </c>
      <c r="R5270">
        <v>109.32</v>
      </c>
      <c r="S5270">
        <v>27.33</v>
      </c>
      <c r="T5270" t="s">
        <v>30</v>
      </c>
      <c r="X5270" t="s">
        <v>52</v>
      </c>
      <c r="Y5270" t="s">
        <v>44</v>
      </c>
      <c r="Z5270" t="s">
        <v>36</v>
      </c>
      <c r="AA5270" t="str">
        <f>IFERROR(_xlfn.XLOOKUP($J5270,avoidable_ed_reference!$A$2:$A$13,avoidable_ed_reference!$C$2:$C$13),"Not Classified")</f>
        <v>Avoidable</v>
      </c>
      <c r="AB5270" t="str">
        <f>IFERROR(_xlfn.XLOOKUP($B5270,enrollment!$A$2:$A$801,enrollment!$I$2:$I$801),"")</f>
        <v>KY</v>
      </c>
      <c r="AC5270">
        <f>IFERROR(_xlfn.XLOOKUP($B5270,enrollment!$A$2:$A$801,enrollment!$L$2:$L$801),"")</f>
        <v>78</v>
      </c>
      <c r="AD5270" t="str" cm="1">
        <f t="array" ref="AD5270">_xlfn.IFS(AC5270="","Unknown",AC5270&lt;18,"0-17",AC5270&lt;35,"18-34",AC5270&lt;50,"35-49",AC5270&lt;65,"50-64",TRUE,"65+")</f>
        <v>65+</v>
      </c>
      <c r="AE5270">
        <f>IFERROR(_xlfn.XLOOKUP($B5270,enrollment!$A$2:$A$801,enrollment!$O$2:$O$801),"")</f>
        <v>9012345678</v>
      </c>
      <c r="AF5270">
        <f>IFERROR(_xlfn.XLOOKUP($AE5270,providers!$B$2:$B$11,providers!$Q$2:$Q$11),"")</f>
        <v>4.3</v>
      </c>
      <c r="AG5270" s="1">
        <f t="shared" si="82"/>
        <v>45444</v>
      </c>
    </row>
    <row r="5271" spans="1:33" x14ac:dyDescent="0.25">
      <c r="A5271" t="s">
        <v>6059</v>
      </c>
      <c r="B5271" t="s">
        <v>6054</v>
      </c>
      <c r="C5271">
        <v>9012345678</v>
      </c>
      <c r="D5271">
        <v>9012345678</v>
      </c>
      <c r="E5271" s="1">
        <v>45498</v>
      </c>
      <c r="F5271" s="1">
        <v>45498</v>
      </c>
      <c r="G5271" s="1">
        <v>45533</v>
      </c>
      <c r="H5271" t="s">
        <v>28</v>
      </c>
      <c r="I5271">
        <v>11</v>
      </c>
      <c r="J5271" t="s">
        <v>47</v>
      </c>
      <c r="K5271">
        <v>99213</v>
      </c>
      <c r="O5271">
        <v>1</v>
      </c>
      <c r="P5271">
        <v>190.78</v>
      </c>
      <c r="Q5271">
        <v>141.32</v>
      </c>
      <c r="R5271">
        <v>113.06</v>
      </c>
      <c r="S5271">
        <v>28.26</v>
      </c>
      <c r="T5271" t="s">
        <v>30</v>
      </c>
      <c r="X5271" t="s">
        <v>52</v>
      </c>
      <c r="Y5271" t="s">
        <v>44</v>
      </c>
      <c r="Z5271" t="s">
        <v>39</v>
      </c>
      <c r="AA5271" t="str">
        <f>IFERROR(_xlfn.XLOOKUP($J5271,avoidable_ed_reference!$A$2:$A$13,avoidable_ed_reference!$C$2:$C$13),"Not Classified")</f>
        <v>Not Classified</v>
      </c>
      <c r="AB5271" t="str">
        <f>IFERROR(_xlfn.XLOOKUP($B5271,enrollment!$A$2:$A$801,enrollment!$I$2:$I$801),"")</f>
        <v>KY</v>
      </c>
      <c r="AC5271">
        <f>IFERROR(_xlfn.XLOOKUP($B5271,enrollment!$A$2:$A$801,enrollment!$L$2:$L$801),"")</f>
        <v>78</v>
      </c>
      <c r="AD5271" t="str" cm="1">
        <f t="array" ref="AD5271">_xlfn.IFS(AC5271="","Unknown",AC5271&lt;18,"0-17",AC5271&lt;35,"18-34",AC5271&lt;50,"35-49",AC5271&lt;65,"50-64",TRUE,"65+")</f>
        <v>65+</v>
      </c>
      <c r="AE5271">
        <f>IFERROR(_xlfn.XLOOKUP($B5271,enrollment!$A$2:$A$801,enrollment!$O$2:$O$801),"")</f>
        <v>9012345678</v>
      </c>
      <c r="AF5271">
        <f>IFERROR(_xlfn.XLOOKUP($AE5271,providers!$B$2:$B$11,providers!$Q$2:$Q$11),"")</f>
        <v>4.3</v>
      </c>
      <c r="AG5271" s="1">
        <f t="shared" si="82"/>
        <v>45474</v>
      </c>
    </row>
    <row r="5272" spans="1:33" x14ac:dyDescent="0.25">
      <c r="A5272" t="s">
        <v>6060</v>
      </c>
      <c r="B5272" t="s">
        <v>6054</v>
      </c>
      <c r="C5272">
        <v>9012345678</v>
      </c>
      <c r="D5272">
        <v>9012345678</v>
      </c>
      <c r="E5272" s="1">
        <v>45650</v>
      </c>
      <c r="F5272" s="1">
        <v>45650</v>
      </c>
      <c r="G5272" s="1">
        <v>45683</v>
      </c>
      <c r="H5272" t="s">
        <v>28</v>
      </c>
      <c r="I5272">
        <v>11</v>
      </c>
      <c r="J5272" t="s">
        <v>35</v>
      </c>
      <c r="K5272">
        <v>99213</v>
      </c>
      <c r="O5272">
        <v>1</v>
      </c>
      <c r="P5272">
        <v>192.16</v>
      </c>
      <c r="Q5272">
        <v>142.34</v>
      </c>
      <c r="R5272">
        <v>113.87</v>
      </c>
      <c r="S5272">
        <v>28.47</v>
      </c>
      <c r="T5272" t="s">
        <v>30</v>
      </c>
      <c r="X5272" t="s">
        <v>52</v>
      </c>
      <c r="Y5272" t="s">
        <v>44</v>
      </c>
      <c r="Z5272" t="s">
        <v>39</v>
      </c>
      <c r="AA5272" t="str">
        <f>IFERROR(_xlfn.XLOOKUP($J5272,avoidable_ed_reference!$A$2:$A$13,avoidable_ed_reference!$C$2:$C$13),"Not Classified")</f>
        <v>Avoidable</v>
      </c>
      <c r="AB5272" t="str">
        <f>IFERROR(_xlfn.XLOOKUP($B5272,enrollment!$A$2:$A$801,enrollment!$I$2:$I$801),"")</f>
        <v>KY</v>
      </c>
      <c r="AC5272">
        <f>IFERROR(_xlfn.XLOOKUP($B5272,enrollment!$A$2:$A$801,enrollment!$L$2:$L$801),"")</f>
        <v>78</v>
      </c>
      <c r="AD5272" t="str" cm="1">
        <f t="array" ref="AD5272">_xlfn.IFS(AC5272="","Unknown",AC5272&lt;18,"0-17",AC5272&lt;35,"18-34",AC5272&lt;50,"35-49",AC5272&lt;65,"50-64",TRUE,"65+")</f>
        <v>65+</v>
      </c>
      <c r="AE5272">
        <f>IFERROR(_xlfn.XLOOKUP($B5272,enrollment!$A$2:$A$801,enrollment!$O$2:$O$801),"")</f>
        <v>9012345678</v>
      </c>
      <c r="AF5272">
        <f>IFERROR(_xlfn.XLOOKUP($AE5272,providers!$B$2:$B$11,providers!$Q$2:$Q$11),"")</f>
        <v>4.3</v>
      </c>
      <c r="AG5272" s="1">
        <f t="shared" si="82"/>
        <v>45627</v>
      </c>
    </row>
    <row r="5273" spans="1:33" x14ac:dyDescent="0.25">
      <c r="A5273" t="s">
        <v>6061</v>
      </c>
      <c r="B5273" t="s">
        <v>6054</v>
      </c>
      <c r="C5273">
        <v>7890123456</v>
      </c>
      <c r="D5273">
        <v>7890123456</v>
      </c>
      <c r="E5273" s="1">
        <v>45645</v>
      </c>
      <c r="F5273" s="1">
        <v>45645</v>
      </c>
      <c r="G5273" s="1">
        <v>45670</v>
      </c>
      <c r="H5273" t="s">
        <v>28</v>
      </c>
      <c r="I5273">
        <v>23</v>
      </c>
      <c r="J5273" t="s">
        <v>80</v>
      </c>
      <c r="K5273">
        <v>99284</v>
      </c>
      <c r="O5273">
        <v>1</v>
      </c>
      <c r="P5273">
        <v>2440.64</v>
      </c>
      <c r="Q5273">
        <v>1355.91</v>
      </c>
      <c r="R5273">
        <v>1084.73</v>
      </c>
      <c r="S5273">
        <v>271.18</v>
      </c>
      <c r="T5273" t="s">
        <v>30</v>
      </c>
      <c r="X5273" t="s">
        <v>52</v>
      </c>
      <c r="Y5273" t="s">
        <v>44</v>
      </c>
      <c r="Z5273" t="s">
        <v>45</v>
      </c>
      <c r="AA5273" t="str">
        <f>IFERROR(_xlfn.XLOOKUP($J5273,avoidable_ed_reference!$A$2:$A$13,avoidable_ed_reference!$C$2:$C$13),"Not Classified")</f>
        <v>Non-Avoidable</v>
      </c>
      <c r="AB5273" t="str">
        <f>IFERROR(_xlfn.XLOOKUP($B5273,enrollment!$A$2:$A$801,enrollment!$I$2:$I$801),"")</f>
        <v>KY</v>
      </c>
      <c r="AC5273">
        <f>IFERROR(_xlfn.XLOOKUP($B5273,enrollment!$A$2:$A$801,enrollment!$L$2:$L$801),"")</f>
        <v>78</v>
      </c>
      <c r="AD5273" t="str" cm="1">
        <f t="array" ref="AD5273">_xlfn.IFS(AC5273="","Unknown",AC5273&lt;18,"0-17",AC5273&lt;35,"18-34",AC5273&lt;50,"35-49",AC5273&lt;65,"50-64",TRUE,"65+")</f>
        <v>65+</v>
      </c>
      <c r="AE5273">
        <f>IFERROR(_xlfn.XLOOKUP($B5273,enrollment!$A$2:$A$801,enrollment!$O$2:$O$801),"")</f>
        <v>9012345678</v>
      </c>
      <c r="AF5273">
        <f>IFERROR(_xlfn.XLOOKUP($AE5273,providers!$B$2:$B$11,providers!$Q$2:$Q$11),"")</f>
        <v>4.3</v>
      </c>
      <c r="AG5273" s="1">
        <f t="shared" si="82"/>
        <v>45627</v>
      </c>
    </row>
    <row r="5274" spans="1:33" x14ac:dyDescent="0.25">
      <c r="A5274" t="s">
        <v>6062</v>
      </c>
      <c r="B5274" t="s">
        <v>6054</v>
      </c>
      <c r="C5274">
        <v>9012345678</v>
      </c>
      <c r="D5274">
        <v>9012345678</v>
      </c>
      <c r="E5274" s="1">
        <v>45377</v>
      </c>
      <c r="F5274" s="1">
        <v>45377</v>
      </c>
      <c r="G5274" s="1">
        <v>45402</v>
      </c>
      <c r="H5274" t="s">
        <v>28</v>
      </c>
      <c r="I5274">
        <v>11</v>
      </c>
      <c r="J5274" t="s">
        <v>38</v>
      </c>
      <c r="K5274">
        <v>99213</v>
      </c>
      <c r="O5274">
        <v>1</v>
      </c>
      <c r="P5274">
        <v>175.08</v>
      </c>
      <c r="Q5274">
        <v>129.69</v>
      </c>
      <c r="R5274">
        <v>103.75</v>
      </c>
      <c r="S5274">
        <v>25.94</v>
      </c>
      <c r="T5274" t="s">
        <v>30</v>
      </c>
      <c r="X5274" t="s">
        <v>52</v>
      </c>
      <c r="Y5274" t="s">
        <v>44</v>
      </c>
      <c r="Z5274" t="s">
        <v>39</v>
      </c>
      <c r="AA5274" t="str">
        <f>IFERROR(_xlfn.XLOOKUP($J5274,avoidable_ed_reference!$A$2:$A$13,avoidable_ed_reference!$C$2:$C$13),"Not Classified")</f>
        <v>Not Classified</v>
      </c>
      <c r="AB5274" t="str">
        <f>IFERROR(_xlfn.XLOOKUP($B5274,enrollment!$A$2:$A$801,enrollment!$I$2:$I$801),"")</f>
        <v>KY</v>
      </c>
      <c r="AC5274">
        <f>IFERROR(_xlfn.XLOOKUP($B5274,enrollment!$A$2:$A$801,enrollment!$L$2:$L$801),"")</f>
        <v>78</v>
      </c>
      <c r="AD5274" t="str" cm="1">
        <f t="array" ref="AD5274">_xlfn.IFS(AC5274="","Unknown",AC5274&lt;18,"0-17",AC5274&lt;35,"18-34",AC5274&lt;50,"35-49",AC5274&lt;65,"50-64",TRUE,"65+")</f>
        <v>65+</v>
      </c>
      <c r="AE5274">
        <f>IFERROR(_xlfn.XLOOKUP($B5274,enrollment!$A$2:$A$801,enrollment!$O$2:$O$801),"")</f>
        <v>9012345678</v>
      </c>
      <c r="AF5274">
        <f>IFERROR(_xlfn.XLOOKUP($AE5274,providers!$B$2:$B$11,providers!$Q$2:$Q$11),"")</f>
        <v>4.3</v>
      </c>
      <c r="AG5274" s="1">
        <f t="shared" si="82"/>
        <v>45352</v>
      </c>
    </row>
    <row r="5275" spans="1:33" x14ac:dyDescent="0.25">
      <c r="A5275" t="s">
        <v>6063</v>
      </c>
      <c r="B5275" t="s">
        <v>6064</v>
      </c>
      <c r="C5275">
        <v>8901234567</v>
      </c>
      <c r="D5275">
        <v>8901234567</v>
      </c>
      <c r="E5275" s="1">
        <v>45498</v>
      </c>
      <c r="F5275" s="1">
        <v>45498</v>
      </c>
      <c r="G5275" s="1">
        <v>45519</v>
      </c>
      <c r="H5275" t="s">
        <v>28</v>
      </c>
      <c r="I5275">
        <v>11</v>
      </c>
      <c r="J5275" t="s">
        <v>38</v>
      </c>
      <c r="K5275">
        <v>99213</v>
      </c>
      <c r="O5275">
        <v>1</v>
      </c>
      <c r="P5275">
        <v>234.55</v>
      </c>
      <c r="Q5275">
        <v>173.74</v>
      </c>
      <c r="R5275">
        <v>138.99</v>
      </c>
      <c r="S5275">
        <v>34.75</v>
      </c>
      <c r="T5275" t="s">
        <v>30</v>
      </c>
      <c r="X5275" t="s">
        <v>52</v>
      </c>
      <c r="Y5275" t="s">
        <v>44</v>
      </c>
      <c r="Z5275" t="s">
        <v>39</v>
      </c>
      <c r="AA5275" t="str">
        <f>IFERROR(_xlfn.XLOOKUP($J5275,avoidable_ed_reference!$A$2:$A$13,avoidable_ed_reference!$C$2:$C$13),"Not Classified")</f>
        <v>Not Classified</v>
      </c>
      <c r="AB5275" t="str">
        <f>IFERROR(_xlfn.XLOOKUP($B5275,enrollment!$A$2:$A$801,enrollment!$I$2:$I$801),"")</f>
        <v>GA</v>
      </c>
      <c r="AC5275">
        <f>IFERROR(_xlfn.XLOOKUP($B5275,enrollment!$A$2:$A$801,enrollment!$L$2:$L$801),"")</f>
        <v>37</v>
      </c>
      <c r="AD5275" t="str" cm="1">
        <f t="array" ref="AD5275">_xlfn.IFS(AC5275="","Unknown",AC5275&lt;18,"0-17",AC5275&lt;35,"18-34",AC5275&lt;50,"35-49",AC5275&lt;65,"50-64",TRUE,"65+")</f>
        <v>35-49</v>
      </c>
      <c r="AE5275">
        <f>IFERROR(_xlfn.XLOOKUP($B5275,enrollment!$A$2:$A$801,enrollment!$O$2:$O$801),"")</f>
        <v>8901234567</v>
      </c>
      <c r="AF5275">
        <f>IFERROR(_xlfn.XLOOKUP($AE5275,providers!$B$2:$B$11,providers!$Q$2:$Q$11),"")</f>
        <v>3.7</v>
      </c>
      <c r="AG5275" s="1">
        <f t="shared" si="82"/>
        <v>45474</v>
      </c>
    </row>
    <row r="5276" spans="1:33" x14ac:dyDescent="0.25">
      <c r="A5276" t="s">
        <v>6065</v>
      </c>
      <c r="B5276" t="s">
        <v>6064</v>
      </c>
      <c r="C5276">
        <v>9012345678</v>
      </c>
      <c r="D5276">
        <v>9012345678</v>
      </c>
      <c r="E5276" s="1">
        <v>45417</v>
      </c>
      <c r="F5276" s="1">
        <v>45417</v>
      </c>
      <c r="G5276" s="1">
        <v>45449</v>
      </c>
      <c r="H5276" t="s">
        <v>59</v>
      </c>
      <c r="J5276" t="s">
        <v>47</v>
      </c>
      <c r="L5276" s="2" t="s">
        <v>151</v>
      </c>
      <c r="M5276" t="s">
        <v>152</v>
      </c>
      <c r="N5276" t="s">
        <v>153</v>
      </c>
      <c r="O5276">
        <v>1</v>
      </c>
      <c r="P5276">
        <v>1201.58</v>
      </c>
      <c r="Q5276">
        <v>1092.3499999999999</v>
      </c>
      <c r="R5276">
        <v>873.88</v>
      </c>
      <c r="S5276">
        <v>218.47</v>
      </c>
      <c r="T5276" t="s">
        <v>30</v>
      </c>
      <c r="X5276" t="s">
        <v>52</v>
      </c>
      <c r="Y5276" t="s">
        <v>44</v>
      </c>
      <c r="Z5276" t="s">
        <v>64</v>
      </c>
      <c r="AA5276" t="str">
        <f>IFERROR(_xlfn.XLOOKUP($J5276,avoidable_ed_reference!$A$2:$A$13,avoidable_ed_reference!$C$2:$C$13),"Not Classified")</f>
        <v>Not Classified</v>
      </c>
      <c r="AB5276" t="str">
        <f>IFERROR(_xlfn.XLOOKUP($B5276,enrollment!$A$2:$A$801,enrollment!$I$2:$I$801),"")</f>
        <v>GA</v>
      </c>
      <c r="AC5276">
        <f>IFERROR(_xlfn.XLOOKUP($B5276,enrollment!$A$2:$A$801,enrollment!$L$2:$L$801),"")</f>
        <v>37</v>
      </c>
      <c r="AD5276" t="str" cm="1">
        <f t="array" ref="AD5276">_xlfn.IFS(AC5276="","Unknown",AC5276&lt;18,"0-17",AC5276&lt;35,"18-34",AC5276&lt;50,"35-49",AC5276&lt;65,"50-64",TRUE,"65+")</f>
        <v>35-49</v>
      </c>
      <c r="AE5276">
        <f>IFERROR(_xlfn.XLOOKUP($B5276,enrollment!$A$2:$A$801,enrollment!$O$2:$O$801),"")</f>
        <v>8901234567</v>
      </c>
      <c r="AF5276">
        <f>IFERROR(_xlfn.XLOOKUP($AE5276,providers!$B$2:$B$11,providers!$Q$2:$Q$11),"")</f>
        <v>3.7</v>
      </c>
      <c r="AG5276" s="1">
        <f t="shared" si="82"/>
        <v>45413</v>
      </c>
    </row>
    <row r="5277" spans="1:33" x14ac:dyDescent="0.25">
      <c r="A5277" t="s">
        <v>6066</v>
      </c>
      <c r="B5277" t="s">
        <v>6064</v>
      </c>
      <c r="C5277">
        <v>9012345678</v>
      </c>
      <c r="D5277">
        <v>9012345678</v>
      </c>
      <c r="E5277" s="1">
        <v>45347</v>
      </c>
      <c r="F5277" s="1">
        <v>45347</v>
      </c>
      <c r="G5277" s="1">
        <v>45379</v>
      </c>
      <c r="H5277" t="s">
        <v>28</v>
      </c>
      <c r="I5277">
        <v>23</v>
      </c>
      <c r="J5277" t="s">
        <v>221</v>
      </c>
      <c r="K5277">
        <v>99284</v>
      </c>
      <c r="O5277">
        <v>1</v>
      </c>
      <c r="P5277">
        <v>2229.59</v>
      </c>
      <c r="Q5277">
        <v>1238.6600000000001</v>
      </c>
      <c r="R5277">
        <v>990.93</v>
      </c>
      <c r="S5277">
        <v>247.73</v>
      </c>
      <c r="T5277" t="s">
        <v>30</v>
      </c>
      <c r="X5277" t="s">
        <v>52</v>
      </c>
      <c r="Y5277" t="s">
        <v>44</v>
      </c>
      <c r="Z5277" t="s">
        <v>45</v>
      </c>
      <c r="AA5277" t="str">
        <f>IFERROR(_xlfn.XLOOKUP($J5277,avoidable_ed_reference!$A$2:$A$13,avoidable_ed_reference!$C$2:$C$13),"Not Classified")</f>
        <v>Avoidable</v>
      </c>
      <c r="AB5277" t="str">
        <f>IFERROR(_xlfn.XLOOKUP($B5277,enrollment!$A$2:$A$801,enrollment!$I$2:$I$801),"")</f>
        <v>GA</v>
      </c>
      <c r="AC5277">
        <f>IFERROR(_xlfn.XLOOKUP($B5277,enrollment!$A$2:$A$801,enrollment!$L$2:$L$801),"")</f>
        <v>37</v>
      </c>
      <c r="AD5277" t="str" cm="1">
        <f t="array" ref="AD5277">_xlfn.IFS(AC5277="","Unknown",AC5277&lt;18,"0-17",AC5277&lt;35,"18-34",AC5277&lt;50,"35-49",AC5277&lt;65,"50-64",TRUE,"65+")</f>
        <v>35-49</v>
      </c>
      <c r="AE5277">
        <f>IFERROR(_xlfn.XLOOKUP($B5277,enrollment!$A$2:$A$801,enrollment!$O$2:$O$801),"")</f>
        <v>8901234567</v>
      </c>
      <c r="AF5277">
        <f>IFERROR(_xlfn.XLOOKUP($AE5277,providers!$B$2:$B$11,providers!$Q$2:$Q$11),"")</f>
        <v>3.7</v>
      </c>
      <c r="AG5277" s="1">
        <f t="shared" si="82"/>
        <v>45323</v>
      </c>
    </row>
    <row r="5278" spans="1:33" x14ac:dyDescent="0.25">
      <c r="A5278" t="s">
        <v>6067</v>
      </c>
      <c r="B5278" t="s">
        <v>6068</v>
      </c>
      <c r="C5278">
        <v>8901234567</v>
      </c>
      <c r="D5278">
        <v>8901234567</v>
      </c>
      <c r="E5278" s="1">
        <v>45574</v>
      </c>
      <c r="F5278" s="1">
        <v>45574</v>
      </c>
      <c r="G5278" s="1">
        <v>45597</v>
      </c>
      <c r="H5278" t="s">
        <v>28</v>
      </c>
      <c r="I5278">
        <v>11</v>
      </c>
      <c r="J5278" t="s">
        <v>47</v>
      </c>
      <c r="K5278">
        <v>99213</v>
      </c>
      <c r="O5278">
        <v>1</v>
      </c>
      <c r="P5278">
        <v>205.52</v>
      </c>
      <c r="Q5278">
        <v>152.24</v>
      </c>
      <c r="R5278">
        <v>121.79</v>
      </c>
      <c r="S5278">
        <v>30.45</v>
      </c>
      <c r="T5278" t="s">
        <v>30</v>
      </c>
      <c r="X5278" t="s">
        <v>31</v>
      </c>
      <c r="Y5278" t="s">
        <v>32</v>
      </c>
      <c r="Z5278" t="s">
        <v>39</v>
      </c>
      <c r="AA5278" t="str">
        <f>IFERROR(_xlfn.XLOOKUP($J5278,avoidable_ed_reference!$A$2:$A$13,avoidable_ed_reference!$C$2:$C$13),"Not Classified")</f>
        <v>Not Classified</v>
      </c>
      <c r="AB5278" t="str">
        <f>IFERROR(_xlfn.XLOOKUP($B5278,enrollment!$A$2:$A$801,enrollment!$I$2:$I$801),"")</f>
        <v>GA</v>
      </c>
      <c r="AC5278">
        <f>IFERROR(_xlfn.XLOOKUP($B5278,enrollment!$A$2:$A$801,enrollment!$L$2:$L$801),"")</f>
        <v>52</v>
      </c>
      <c r="AD5278" t="str" cm="1">
        <f t="array" ref="AD5278">_xlfn.IFS(AC5278="","Unknown",AC5278&lt;18,"0-17",AC5278&lt;35,"18-34",AC5278&lt;50,"35-49",AC5278&lt;65,"50-64",TRUE,"65+")</f>
        <v>50-64</v>
      </c>
      <c r="AE5278">
        <f>IFERROR(_xlfn.XLOOKUP($B5278,enrollment!$A$2:$A$801,enrollment!$O$2:$O$801),"")</f>
        <v>8901234567</v>
      </c>
      <c r="AF5278">
        <f>IFERROR(_xlfn.XLOOKUP($AE5278,providers!$B$2:$B$11,providers!$Q$2:$Q$11),"")</f>
        <v>3.7</v>
      </c>
      <c r="AG5278" s="1">
        <f t="shared" si="82"/>
        <v>45566</v>
      </c>
    </row>
    <row r="5279" spans="1:33" x14ac:dyDescent="0.25">
      <c r="A5279" t="s">
        <v>6069</v>
      </c>
      <c r="B5279" t="s">
        <v>6068</v>
      </c>
      <c r="C5279">
        <v>8901234567</v>
      </c>
      <c r="D5279">
        <v>8901234567</v>
      </c>
      <c r="E5279" s="1">
        <v>45320</v>
      </c>
      <c r="F5279" s="1">
        <v>45320</v>
      </c>
      <c r="G5279" s="1">
        <v>45341</v>
      </c>
      <c r="H5279" t="s">
        <v>28</v>
      </c>
      <c r="I5279">
        <v>11</v>
      </c>
      <c r="J5279" t="s">
        <v>35</v>
      </c>
      <c r="K5279">
        <v>99213</v>
      </c>
      <c r="O5279">
        <v>1</v>
      </c>
      <c r="P5279">
        <v>205.01</v>
      </c>
      <c r="Q5279">
        <v>151.86000000000001</v>
      </c>
      <c r="R5279">
        <v>121.49</v>
      </c>
      <c r="S5279">
        <v>30.37</v>
      </c>
      <c r="T5279" t="s">
        <v>30</v>
      </c>
      <c r="X5279" t="s">
        <v>31</v>
      </c>
      <c r="Y5279" t="s">
        <v>32</v>
      </c>
      <c r="Z5279" t="s">
        <v>39</v>
      </c>
      <c r="AA5279" t="str">
        <f>IFERROR(_xlfn.XLOOKUP($J5279,avoidable_ed_reference!$A$2:$A$13,avoidable_ed_reference!$C$2:$C$13),"Not Classified")</f>
        <v>Avoidable</v>
      </c>
      <c r="AB5279" t="str">
        <f>IFERROR(_xlfn.XLOOKUP($B5279,enrollment!$A$2:$A$801,enrollment!$I$2:$I$801),"")</f>
        <v>GA</v>
      </c>
      <c r="AC5279">
        <f>IFERROR(_xlfn.XLOOKUP($B5279,enrollment!$A$2:$A$801,enrollment!$L$2:$L$801),"")</f>
        <v>52</v>
      </c>
      <c r="AD5279" t="str" cm="1">
        <f t="array" ref="AD5279">_xlfn.IFS(AC5279="","Unknown",AC5279&lt;18,"0-17",AC5279&lt;35,"18-34",AC5279&lt;50,"35-49",AC5279&lt;65,"50-64",TRUE,"65+")</f>
        <v>50-64</v>
      </c>
      <c r="AE5279">
        <f>IFERROR(_xlfn.XLOOKUP($B5279,enrollment!$A$2:$A$801,enrollment!$O$2:$O$801),"")</f>
        <v>8901234567</v>
      </c>
      <c r="AF5279">
        <f>IFERROR(_xlfn.XLOOKUP($AE5279,providers!$B$2:$B$11,providers!$Q$2:$Q$11),"")</f>
        <v>3.7</v>
      </c>
      <c r="AG5279" s="1">
        <f t="shared" si="82"/>
        <v>45292</v>
      </c>
    </row>
    <row r="5280" spans="1:33" x14ac:dyDescent="0.25">
      <c r="A5280" t="s">
        <v>6070</v>
      </c>
      <c r="B5280" t="s">
        <v>6068</v>
      </c>
      <c r="C5280">
        <v>7890123456</v>
      </c>
      <c r="D5280">
        <v>7890123456</v>
      </c>
      <c r="E5280" s="1">
        <v>45308</v>
      </c>
      <c r="F5280" s="1">
        <v>45308</v>
      </c>
      <c r="G5280" s="1">
        <v>45335</v>
      </c>
      <c r="H5280" t="s">
        <v>28</v>
      </c>
      <c r="I5280">
        <v>23</v>
      </c>
      <c r="J5280" t="s">
        <v>80</v>
      </c>
      <c r="K5280">
        <v>99284</v>
      </c>
      <c r="O5280">
        <v>1</v>
      </c>
      <c r="P5280">
        <v>1974.87</v>
      </c>
      <c r="Q5280">
        <v>1097.1500000000001</v>
      </c>
      <c r="R5280">
        <v>877.72</v>
      </c>
      <c r="S5280">
        <v>219.43</v>
      </c>
      <c r="T5280" t="s">
        <v>30</v>
      </c>
      <c r="X5280" t="s">
        <v>31</v>
      </c>
      <c r="Y5280" t="s">
        <v>32</v>
      </c>
      <c r="Z5280" t="s">
        <v>45</v>
      </c>
      <c r="AA5280" t="str">
        <f>IFERROR(_xlfn.XLOOKUP($J5280,avoidable_ed_reference!$A$2:$A$13,avoidable_ed_reference!$C$2:$C$13),"Not Classified")</f>
        <v>Non-Avoidable</v>
      </c>
      <c r="AB5280" t="str">
        <f>IFERROR(_xlfn.XLOOKUP($B5280,enrollment!$A$2:$A$801,enrollment!$I$2:$I$801),"")</f>
        <v>GA</v>
      </c>
      <c r="AC5280">
        <f>IFERROR(_xlfn.XLOOKUP($B5280,enrollment!$A$2:$A$801,enrollment!$L$2:$L$801),"")</f>
        <v>52</v>
      </c>
      <c r="AD5280" t="str" cm="1">
        <f t="array" ref="AD5280">_xlfn.IFS(AC5280="","Unknown",AC5280&lt;18,"0-17",AC5280&lt;35,"18-34",AC5280&lt;50,"35-49",AC5280&lt;65,"50-64",TRUE,"65+")</f>
        <v>50-64</v>
      </c>
      <c r="AE5280">
        <f>IFERROR(_xlfn.XLOOKUP($B5280,enrollment!$A$2:$A$801,enrollment!$O$2:$O$801),"")</f>
        <v>8901234567</v>
      </c>
      <c r="AF5280">
        <f>IFERROR(_xlfn.XLOOKUP($AE5280,providers!$B$2:$B$11,providers!$Q$2:$Q$11),"")</f>
        <v>3.7</v>
      </c>
      <c r="AG5280" s="1">
        <f t="shared" si="82"/>
        <v>45292</v>
      </c>
    </row>
    <row r="5281" spans="1:33" x14ac:dyDescent="0.25">
      <c r="A5281" t="s">
        <v>6071</v>
      </c>
      <c r="B5281" t="s">
        <v>6068</v>
      </c>
      <c r="C5281">
        <v>8901234567</v>
      </c>
      <c r="D5281">
        <v>8901234567</v>
      </c>
      <c r="E5281" s="1">
        <v>45355</v>
      </c>
      <c r="F5281" s="1">
        <v>45355</v>
      </c>
      <c r="G5281" s="1">
        <v>45385</v>
      </c>
      <c r="H5281" t="s">
        <v>28</v>
      </c>
      <c r="I5281">
        <v>11</v>
      </c>
      <c r="J5281" t="s">
        <v>38</v>
      </c>
      <c r="K5281">
        <v>99213</v>
      </c>
      <c r="O5281">
        <v>1</v>
      </c>
      <c r="P5281">
        <v>212.25</v>
      </c>
      <c r="Q5281">
        <v>157.22</v>
      </c>
      <c r="R5281">
        <v>125.78</v>
      </c>
      <c r="S5281">
        <v>31.44</v>
      </c>
      <c r="T5281" t="s">
        <v>30</v>
      </c>
      <c r="X5281" t="s">
        <v>31</v>
      </c>
      <c r="Y5281" t="s">
        <v>32</v>
      </c>
      <c r="Z5281" t="s">
        <v>39</v>
      </c>
      <c r="AA5281" t="str">
        <f>IFERROR(_xlfn.XLOOKUP($J5281,avoidable_ed_reference!$A$2:$A$13,avoidable_ed_reference!$C$2:$C$13),"Not Classified")</f>
        <v>Not Classified</v>
      </c>
      <c r="AB5281" t="str">
        <f>IFERROR(_xlfn.XLOOKUP($B5281,enrollment!$A$2:$A$801,enrollment!$I$2:$I$801),"")</f>
        <v>GA</v>
      </c>
      <c r="AC5281">
        <f>IFERROR(_xlfn.XLOOKUP($B5281,enrollment!$A$2:$A$801,enrollment!$L$2:$L$801),"")</f>
        <v>52</v>
      </c>
      <c r="AD5281" t="str" cm="1">
        <f t="array" ref="AD5281">_xlfn.IFS(AC5281="","Unknown",AC5281&lt;18,"0-17",AC5281&lt;35,"18-34",AC5281&lt;50,"35-49",AC5281&lt;65,"50-64",TRUE,"65+")</f>
        <v>50-64</v>
      </c>
      <c r="AE5281">
        <f>IFERROR(_xlfn.XLOOKUP($B5281,enrollment!$A$2:$A$801,enrollment!$O$2:$O$801),"")</f>
        <v>8901234567</v>
      </c>
      <c r="AF5281">
        <f>IFERROR(_xlfn.XLOOKUP($AE5281,providers!$B$2:$B$11,providers!$Q$2:$Q$11),"")</f>
        <v>3.7</v>
      </c>
      <c r="AG5281" s="1">
        <f t="shared" si="82"/>
        <v>45352</v>
      </c>
    </row>
    <row r="5282" spans="1:33" x14ac:dyDescent="0.25">
      <c r="A5282" t="s">
        <v>6072</v>
      </c>
      <c r="B5282" t="s">
        <v>6068</v>
      </c>
      <c r="C5282">
        <v>8901234567</v>
      </c>
      <c r="D5282">
        <v>8901234567</v>
      </c>
      <c r="E5282" s="1">
        <v>45319</v>
      </c>
      <c r="F5282" s="1">
        <v>45319</v>
      </c>
      <c r="G5282" s="1">
        <v>45348</v>
      </c>
      <c r="H5282" t="s">
        <v>28</v>
      </c>
      <c r="I5282">
        <v>11</v>
      </c>
      <c r="J5282" t="s">
        <v>38</v>
      </c>
      <c r="K5282">
        <v>99213</v>
      </c>
      <c r="O5282">
        <v>1</v>
      </c>
      <c r="P5282">
        <v>175.36</v>
      </c>
      <c r="Q5282">
        <v>129.9</v>
      </c>
      <c r="R5282">
        <v>103.92</v>
      </c>
      <c r="S5282">
        <v>25.98</v>
      </c>
      <c r="T5282" t="s">
        <v>30</v>
      </c>
      <c r="X5282" t="s">
        <v>31</v>
      </c>
      <c r="Y5282" t="s">
        <v>32</v>
      </c>
      <c r="Z5282" t="s">
        <v>39</v>
      </c>
      <c r="AA5282" t="str">
        <f>IFERROR(_xlfn.XLOOKUP($J5282,avoidable_ed_reference!$A$2:$A$13,avoidable_ed_reference!$C$2:$C$13),"Not Classified")</f>
        <v>Not Classified</v>
      </c>
      <c r="AB5282" t="str">
        <f>IFERROR(_xlfn.XLOOKUP($B5282,enrollment!$A$2:$A$801,enrollment!$I$2:$I$801),"")</f>
        <v>GA</v>
      </c>
      <c r="AC5282">
        <f>IFERROR(_xlfn.XLOOKUP($B5282,enrollment!$A$2:$A$801,enrollment!$L$2:$L$801),"")</f>
        <v>52</v>
      </c>
      <c r="AD5282" t="str" cm="1">
        <f t="array" ref="AD5282">_xlfn.IFS(AC5282="","Unknown",AC5282&lt;18,"0-17",AC5282&lt;35,"18-34",AC5282&lt;50,"35-49",AC5282&lt;65,"50-64",TRUE,"65+")</f>
        <v>50-64</v>
      </c>
      <c r="AE5282">
        <f>IFERROR(_xlfn.XLOOKUP($B5282,enrollment!$A$2:$A$801,enrollment!$O$2:$O$801),"")</f>
        <v>8901234567</v>
      </c>
      <c r="AF5282">
        <f>IFERROR(_xlfn.XLOOKUP($AE5282,providers!$B$2:$B$11,providers!$Q$2:$Q$11),"")</f>
        <v>3.7</v>
      </c>
      <c r="AG5282" s="1">
        <f t="shared" si="82"/>
        <v>45292</v>
      </c>
    </row>
    <row r="5283" spans="1:33" x14ac:dyDescent="0.25">
      <c r="A5283" t="s">
        <v>6073</v>
      </c>
      <c r="B5283" t="s">
        <v>6068</v>
      </c>
      <c r="C5283">
        <v>8901234567</v>
      </c>
      <c r="D5283">
        <v>8901234567</v>
      </c>
      <c r="E5283" s="1">
        <v>45339</v>
      </c>
      <c r="F5283" s="1">
        <v>45339</v>
      </c>
      <c r="G5283" s="1">
        <v>45363</v>
      </c>
      <c r="H5283" t="s">
        <v>28</v>
      </c>
      <c r="I5283">
        <v>11</v>
      </c>
      <c r="J5283" t="s">
        <v>47</v>
      </c>
      <c r="K5283">
        <v>99213</v>
      </c>
      <c r="O5283">
        <v>1</v>
      </c>
      <c r="P5283">
        <v>198.56</v>
      </c>
      <c r="Q5283">
        <v>147.08000000000001</v>
      </c>
      <c r="R5283">
        <v>117.66</v>
      </c>
      <c r="S5283">
        <v>29.42</v>
      </c>
      <c r="T5283" t="s">
        <v>30</v>
      </c>
      <c r="X5283" t="s">
        <v>31</v>
      </c>
      <c r="Y5283" t="s">
        <v>32</v>
      </c>
      <c r="Z5283" t="s">
        <v>39</v>
      </c>
      <c r="AA5283" t="str">
        <f>IFERROR(_xlfn.XLOOKUP($J5283,avoidable_ed_reference!$A$2:$A$13,avoidable_ed_reference!$C$2:$C$13),"Not Classified")</f>
        <v>Not Classified</v>
      </c>
      <c r="AB5283" t="str">
        <f>IFERROR(_xlfn.XLOOKUP($B5283,enrollment!$A$2:$A$801,enrollment!$I$2:$I$801),"")</f>
        <v>GA</v>
      </c>
      <c r="AC5283">
        <f>IFERROR(_xlfn.XLOOKUP($B5283,enrollment!$A$2:$A$801,enrollment!$L$2:$L$801),"")</f>
        <v>52</v>
      </c>
      <c r="AD5283" t="str" cm="1">
        <f t="array" ref="AD5283">_xlfn.IFS(AC5283="","Unknown",AC5283&lt;18,"0-17",AC5283&lt;35,"18-34",AC5283&lt;50,"35-49",AC5283&lt;65,"50-64",TRUE,"65+")</f>
        <v>50-64</v>
      </c>
      <c r="AE5283">
        <f>IFERROR(_xlfn.XLOOKUP($B5283,enrollment!$A$2:$A$801,enrollment!$O$2:$O$801),"")</f>
        <v>8901234567</v>
      </c>
      <c r="AF5283">
        <f>IFERROR(_xlfn.XLOOKUP($AE5283,providers!$B$2:$B$11,providers!$Q$2:$Q$11),"")</f>
        <v>3.7</v>
      </c>
      <c r="AG5283" s="1">
        <f t="shared" si="82"/>
        <v>45323</v>
      </c>
    </row>
    <row r="5284" spans="1:33" x14ac:dyDescent="0.25">
      <c r="A5284" t="s">
        <v>6074</v>
      </c>
      <c r="B5284" t="s">
        <v>6075</v>
      </c>
      <c r="C5284">
        <v>9012345678</v>
      </c>
      <c r="D5284">
        <v>9012345678</v>
      </c>
      <c r="E5284" s="1">
        <v>45414</v>
      </c>
      <c r="F5284" s="1">
        <v>45414</v>
      </c>
      <c r="G5284" s="1">
        <v>45428</v>
      </c>
      <c r="H5284" t="s">
        <v>28</v>
      </c>
      <c r="I5284">
        <v>22</v>
      </c>
      <c r="J5284" t="s">
        <v>29</v>
      </c>
      <c r="K5284">
        <v>90837</v>
      </c>
      <c r="O5284">
        <v>1</v>
      </c>
      <c r="P5284">
        <v>270.08999999999997</v>
      </c>
      <c r="Q5284">
        <v>200.07</v>
      </c>
      <c r="R5284">
        <v>160.06</v>
      </c>
      <c r="S5284">
        <v>40.01</v>
      </c>
      <c r="T5284" t="s">
        <v>30</v>
      </c>
      <c r="X5284" t="s">
        <v>31</v>
      </c>
      <c r="Y5284" t="s">
        <v>32</v>
      </c>
      <c r="Z5284" t="s">
        <v>33</v>
      </c>
      <c r="AA5284" t="str">
        <f>IFERROR(_xlfn.XLOOKUP($J5284,avoidable_ed_reference!$A$2:$A$13,avoidable_ed_reference!$C$2:$C$13),"Not Classified")</f>
        <v>Potentially Avoidable</v>
      </c>
      <c r="AB5284" t="str">
        <f>IFERROR(_xlfn.XLOOKUP($B5284,enrollment!$A$2:$A$801,enrollment!$I$2:$I$801),"")</f>
        <v>GA</v>
      </c>
      <c r="AC5284">
        <f>IFERROR(_xlfn.XLOOKUP($B5284,enrollment!$A$2:$A$801,enrollment!$L$2:$L$801),"")</f>
        <v>44</v>
      </c>
      <c r="AD5284" t="str" cm="1">
        <f t="array" ref="AD5284">_xlfn.IFS(AC5284="","Unknown",AC5284&lt;18,"0-17",AC5284&lt;35,"18-34",AC5284&lt;50,"35-49",AC5284&lt;65,"50-64",TRUE,"65+")</f>
        <v>35-49</v>
      </c>
      <c r="AE5284">
        <f>IFERROR(_xlfn.XLOOKUP($B5284,enrollment!$A$2:$A$801,enrollment!$O$2:$O$801),"")</f>
        <v>8901234567</v>
      </c>
      <c r="AF5284">
        <f>IFERROR(_xlfn.XLOOKUP($AE5284,providers!$B$2:$B$11,providers!$Q$2:$Q$11),"")</f>
        <v>3.7</v>
      </c>
      <c r="AG5284" s="1">
        <f t="shared" si="82"/>
        <v>45413</v>
      </c>
    </row>
    <row r="5285" spans="1:33" x14ac:dyDescent="0.25">
      <c r="A5285" t="s">
        <v>6076</v>
      </c>
      <c r="B5285" t="s">
        <v>6075</v>
      </c>
      <c r="C5285">
        <v>6789012345</v>
      </c>
      <c r="D5285">
        <v>6789012345</v>
      </c>
      <c r="E5285" s="1">
        <v>45600</v>
      </c>
      <c r="F5285" s="1">
        <v>45600</v>
      </c>
      <c r="G5285" s="1">
        <v>45620</v>
      </c>
      <c r="H5285" t="s">
        <v>59</v>
      </c>
      <c r="J5285" t="s">
        <v>99</v>
      </c>
      <c r="L5285" s="2" t="s">
        <v>82</v>
      </c>
      <c r="M5285" t="s">
        <v>83</v>
      </c>
      <c r="N5285" t="s">
        <v>84</v>
      </c>
      <c r="O5285">
        <v>1</v>
      </c>
      <c r="P5285">
        <v>1117.25</v>
      </c>
      <c r="Q5285">
        <v>1015.68</v>
      </c>
      <c r="R5285">
        <v>812.54</v>
      </c>
      <c r="S5285">
        <v>203.14</v>
      </c>
      <c r="T5285" t="s">
        <v>30</v>
      </c>
      <c r="X5285" t="s">
        <v>31</v>
      </c>
      <c r="Y5285" t="s">
        <v>32</v>
      </c>
      <c r="Z5285" t="s">
        <v>64</v>
      </c>
      <c r="AA5285" t="str">
        <f>IFERROR(_xlfn.XLOOKUP($J5285,avoidable_ed_reference!$A$2:$A$13,avoidable_ed_reference!$C$2:$C$13),"Not Classified")</f>
        <v>Not Classified</v>
      </c>
      <c r="AB5285" t="str">
        <f>IFERROR(_xlfn.XLOOKUP($B5285,enrollment!$A$2:$A$801,enrollment!$I$2:$I$801),"")</f>
        <v>GA</v>
      </c>
      <c r="AC5285">
        <f>IFERROR(_xlfn.XLOOKUP($B5285,enrollment!$A$2:$A$801,enrollment!$L$2:$L$801),"")</f>
        <v>44</v>
      </c>
      <c r="AD5285" t="str" cm="1">
        <f t="array" ref="AD5285">_xlfn.IFS(AC5285="","Unknown",AC5285&lt;18,"0-17",AC5285&lt;35,"18-34",AC5285&lt;50,"35-49",AC5285&lt;65,"50-64",TRUE,"65+")</f>
        <v>35-49</v>
      </c>
      <c r="AE5285">
        <f>IFERROR(_xlfn.XLOOKUP($B5285,enrollment!$A$2:$A$801,enrollment!$O$2:$O$801),"")</f>
        <v>8901234567</v>
      </c>
      <c r="AF5285">
        <f>IFERROR(_xlfn.XLOOKUP($AE5285,providers!$B$2:$B$11,providers!$Q$2:$Q$11),"")</f>
        <v>3.7</v>
      </c>
      <c r="AG5285" s="1">
        <f t="shared" si="82"/>
        <v>45597</v>
      </c>
    </row>
    <row r="5286" spans="1:33" x14ac:dyDescent="0.25">
      <c r="A5286" t="s">
        <v>6077</v>
      </c>
      <c r="B5286" t="s">
        <v>6075</v>
      </c>
      <c r="C5286">
        <v>8901234567</v>
      </c>
      <c r="D5286">
        <v>8901234567</v>
      </c>
      <c r="E5286" s="1">
        <v>45556</v>
      </c>
      <c r="F5286" s="1">
        <v>45556</v>
      </c>
      <c r="G5286" s="1">
        <v>45585</v>
      </c>
      <c r="H5286" t="s">
        <v>28</v>
      </c>
      <c r="I5286">
        <v>11</v>
      </c>
      <c r="J5286" t="s">
        <v>47</v>
      </c>
      <c r="K5286">
        <v>99213</v>
      </c>
      <c r="O5286">
        <v>1</v>
      </c>
      <c r="P5286">
        <v>223.06</v>
      </c>
      <c r="Q5286">
        <v>165.23</v>
      </c>
      <c r="R5286">
        <v>132.18</v>
      </c>
      <c r="S5286">
        <v>33.049999999999997</v>
      </c>
      <c r="T5286" t="s">
        <v>30</v>
      </c>
      <c r="X5286" t="s">
        <v>31</v>
      </c>
      <c r="Y5286" t="s">
        <v>32</v>
      </c>
      <c r="Z5286" t="s">
        <v>39</v>
      </c>
      <c r="AA5286" t="str">
        <f>IFERROR(_xlfn.XLOOKUP($J5286,avoidable_ed_reference!$A$2:$A$13,avoidable_ed_reference!$C$2:$C$13),"Not Classified")</f>
        <v>Not Classified</v>
      </c>
      <c r="AB5286" t="str">
        <f>IFERROR(_xlfn.XLOOKUP($B5286,enrollment!$A$2:$A$801,enrollment!$I$2:$I$801),"")</f>
        <v>GA</v>
      </c>
      <c r="AC5286">
        <f>IFERROR(_xlfn.XLOOKUP($B5286,enrollment!$A$2:$A$801,enrollment!$L$2:$L$801),"")</f>
        <v>44</v>
      </c>
      <c r="AD5286" t="str" cm="1">
        <f t="array" ref="AD5286">_xlfn.IFS(AC5286="","Unknown",AC5286&lt;18,"0-17",AC5286&lt;35,"18-34",AC5286&lt;50,"35-49",AC5286&lt;65,"50-64",TRUE,"65+")</f>
        <v>35-49</v>
      </c>
      <c r="AE5286">
        <f>IFERROR(_xlfn.XLOOKUP($B5286,enrollment!$A$2:$A$801,enrollment!$O$2:$O$801),"")</f>
        <v>8901234567</v>
      </c>
      <c r="AF5286">
        <f>IFERROR(_xlfn.XLOOKUP($AE5286,providers!$B$2:$B$11,providers!$Q$2:$Q$11),"")</f>
        <v>3.7</v>
      </c>
      <c r="AG5286" s="1">
        <f t="shared" si="82"/>
        <v>45536</v>
      </c>
    </row>
    <row r="5287" spans="1:33" x14ac:dyDescent="0.25">
      <c r="A5287" t="s">
        <v>6078</v>
      </c>
      <c r="B5287" t="s">
        <v>6075</v>
      </c>
      <c r="C5287">
        <v>8901234567</v>
      </c>
      <c r="D5287">
        <v>8901234567</v>
      </c>
      <c r="E5287" s="1">
        <v>45638</v>
      </c>
      <c r="F5287" s="1">
        <v>45638</v>
      </c>
      <c r="G5287" s="1">
        <v>45666</v>
      </c>
      <c r="H5287" t="s">
        <v>59</v>
      </c>
      <c r="J5287" t="s">
        <v>60</v>
      </c>
      <c r="L5287" s="2" t="s">
        <v>106</v>
      </c>
      <c r="M5287" t="s">
        <v>107</v>
      </c>
      <c r="N5287" t="s">
        <v>108</v>
      </c>
      <c r="O5287">
        <v>1</v>
      </c>
      <c r="P5287">
        <v>847.08</v>
      </c>
      <c r="Q5287">
        <v>770.07</v>
      </c>
      <c r="R5287">
        <v>616.05999999999995</v>
      </c>
      <c r="S5287">
        <v>154.01</v>
      </c>
      <c r="T5287" t="s">
        <v>30</v>
      </c>
      <c r="X5287" t="s">
        <v>31</v>
      </c>
      <c r="Y5287" t="s">
        <v>32</v>
      </c>
      <c r="Z5287" t="s">
        <v>64</v>
      </c>
      <c r="AA5287" t="str">
        <f>IFERROR(_xlfn.XLOOKUP($J5287,avoidable_ed_reference!$A$2:$A$13,avoidable_ed_reference!$C$2:$C$13),"Not Classified")</f>
        <v>Not Classified</v>
      </c>
      <c r="AB5287" t="str">
        <f>IFERROR(_xlfn.XLOOKUP($B5287,enrollment!$A$2:$A$801,enrollment!$I$2:$I$801),"")</f>
        <v>GA</v>
      </c>
      <c r="AC5287">
        <f>IFERROR(_xlfn.XLOOKUP($B5287,enrollment!$A$2:$A$801,enrollment!$L$2:$L$801),"")</f>
        <v>44</v>
      </c>
      <c r="AD5287" t="str" cm="1">
        <f t="array" ref="AD5287">_xlfn.IFS(AC5287="","Unknown",AC5287&lt;18,"0-17",AC5287&lt;35,"18-34",AC5287&lt;50,"35-49",AC5287&lt;65,"50-64",TRUE,"65+")</f>
        <v>35-49</v>
      </c>
      <c r="AE5287">
        <f>IFERROR(_xlfn.XLOOKUP($B5287,enrollment!$A$2:$A$801,enrollment!$O$2:$O$801),"")</f>
        <v>8901234567</v>
      </c>
      <c r="AF5287">
        <f>IFERROR(_xlfn.XLOOKUP($AE5287,providers!$B$2:$B$11,providers!$Q$2:$Q$11),"")</f>
        <v>3.7</v>
      </c>
      <c r="AG5287" s="1">
        <f t="shared" si="82"/>
        <v>45627</v>
      </c>
    </row>
    <row r="5288" spans="1:33" x14ac:dyDescent="0.25">
      <c r="A5288" t="s">
        <v>6079</v>
      </c>
      <c r="B5288" t="s">
        <v>6075</v>
      </c>
      <c r="C5288">
        <v>8901234567</v>
      </c>
      <c r="D5288">
        <v>8901234567</v>
      </c>
      <c r="E5288" s="1">
        <v>45347</v>
      </c>
      <c r="F5288" s="1">
        <v>45347</v>
      </c>
      <c r="G5288" s="1">
        <v>45381</v>
      </c>
      <c r="H5288" t="s">
        <v>28</v>
      </c>
      <c r="I5288">
        <v>11</v>
      </c>
      <c r="J5288" t="s">
        <v>47</v>
      </c>
      <c r="K5288">
        <v>99213</v>
      </c>
      <c r="O5288">
        <v>1</v>
      </c>
      <c r="P5288">
        <v>219.62</v>
      </c>
      <c r="Q5288">
        <v>162.68</v>
      </c>
      <c r="R5288">
        <v>130.13999999999999</v>
      </c>
      <c r="S5288">
        <v>32.54</v>
      </c>
      <c r="T5288" t="s">
        <v>30</v>
      </c>
      <c r="X5288" t="s">
        <v>31</v>
      </c>
      <c r="Y5288" t="s">
        <v>32</v>
      </c>
      <c r="Z5288" t="s">
        <v>39</v>
      </c>
      <c r="AA5288" t="str">
        <f>IFERROR(_xlfn.XLOOKUP($J5288,avoidable_ed_reference!$A$2:$A$13,avoidable_ed_reference!$C$2:$C$13),"Not Classified")</f>
        <v>Not Classified</v>
      </c>
      <c r="AB5288" t="str">
        <f>IFERROR(_xlfn.XLOOKUP($B5288,enrollment!$A$2:$A$801,enrollment!$I$2:$I$801),"")</f>
        <v>GA</v>
      </c>
      <c r="AC5288">
        <f>IFERROR(_xlfn.XLOOKUP($B5288,enrollment!$A$2:$A$801,enrollment!$L$2:$L$801),"")</f>
        <v>44</v>
      </c>
      <c r="AD5288" t="str" cm="1">
        <f t="array" ref="AD5288">_xlfn.IFS(AC5288="","Unknown",AC5288&lt;18,"0-17",AC5288&lt;35,"18-34",AC5288&lt;50,"35-49",AC5288&lt;65,"50-64",TRUE,"65+")</f>
        <v>35-49</v>
      </c>
      <c r="AE5288">
        <f>IFERROR(_xlfn.XLOOKUP($B5288,enrollment!$A$2:$A$801,enrollment!$O$2:$O$801),"")</f>
        <v>8901234567</v>
      </c>
      <c r="AF5288">
        <f>IFERROR(_xlfn.XLOOKUP($AE5288,providers!$B$2:$B$11,providers!$Q$2:$Q$11),"")</f>
        <v>3.7</v>
      </c>
      <c r="AG5288" s="1">
        <f t="shared" si="82"/>
        <v>45323</v>
      </c>
    </row>
    <row r="5289" spans="1:33" x14ac:dyDescent="0.25">
      <c r="A5289" t="s">
        <v>6080</v>
      </c>
      <c r="B5289" t="s">
        <v>6075</v>
      </c>
      <c r="C5289">
        <v>8901234567</v>
      </c>
      <c r="D5289">
        <v>8901234567</v>
      </c>
      <c r="E5289" s="1">
        <v>45537</v>
      </c>
      <c r="F5289" s="1">
        <v>45537</v>
      </c>
      <c r="G5289" s="1">
        <v>45558</v>
      </c>
      <c r="H5289" t="s">
        <v>28</v>
      </c>
      <c r="I5289">
        <v>11</v>
      </c>
      <c r="J5289" t="s">
        <v>38</v>
      </c>
      <c r="K5289">
        <v>99213</v>
      </c>
      <c r="O5289">
        <v>1</v>
      </c>
      <c r="P5289">
        <v>234.01</v>
      </c>
      <c r="Q5289">
        <v>173.34</v>
      </c>
      <c r="R5289">
        <v>138.66999999999999</v>
      </c>
      <c r="S5289">
        <v>34.67</v>
      </c>
      <c r="T5289" t="s">
        <v>30</v>
      </c>
      <c r="X5289" t="s">
        <v>31</v>
      </c>
      <c r="Y5289" t="s">
        <v>32</v>
      </c>
      <c r="Z5289" t="s">
        <v>39</v>
      </c>
      <c r="AA5289" t="str">
        <f>IFERROR(_xlfn.XLOOKUP($J5289,avoidable_ed_reference!$A$2:$A$13,avoidable_ed_reference!$C$2:$C$13),"Not Classified")</f>
        <v>Not Classified</v>
      </c>
      <c r="AB5289" t="str">
        <f>IFERROR(_xlfn.XLOOKUP($B5289,enrollment!$A$2:$A$801,enrollment!$I$2:$I$801),"")</f>
        <v>GA</v>
      </c>
      <c r="AC5289">
        <f>IFERROR(_xlfn.XLOOKUP($B5289,enrollment!$A$2:$A$801,enrollment!$L$2:$L$801),"")</f>
        <v>44</v>
      </c>
      <c r="AD5289" t="str" cm="1">
        <f t="array" ref="AD5289">_xlfn.IFS(AC5289="","Unknown",AC5289&lt;18,"0-17",AC5289&lt;35,"18-34",AC5289&lt;50,"35-49",AC5289&lt;65,"50-64",TRUE,"65+")</f>
        <v>35-49</v>
      </c>
      <c r="AE5289">
        <f>IFERROR(_xlfn.XLOOKUP($B5289,enrollment!$A$2:$A$801,enrollment!$O$2:$O$801),"")</f>
        <v>8901234567</v>
      </c>
      <c r="AF5289">
        <f>IFERROR(_xlfn.XLOOKUP($AE5289,providers!$B$2:$B$11,providers!$Q$2:$Q$11),"")</f>
        <v>3.7</v>
      </c>
      <c r="AG5289" s="1">
        <f t="shared" si="82"/>
        <v>45536</v>
      </c>
    </row>
    <row r="5290" spans="1:33" x14ac:dyDescent="0.25">
      <c r="A5290" t="s">
        <v>6081</v>
      </c>
      <c r="B5290" t="s">
        <v>6075</v>
      </c>
      <c r="C5290">
        <v>5678901234</v>
      </c>
      <c r="D5290">
        <v>5678901234</v>
      </c>
      <c r="E5290" s="1">
        <v>45335</v>
      </c>
      <c r="F5290" s="1">
        <v>45335</v>
      </c>
      <c r="G5290" s="1">
        <v>45362</v>
      </c>
      <c r="H5290" t="s">
        <v>28</v>
      </c>
      <c r="I5290">
        <v>20</v>
      </c>
      <c r="J5290" t="s">
        <v>35</v>
      </c>
      <c r="K5290">
        <v>99213</v>
      </c>
      <c r="O5290">
        <v>1</v>
      </c>
      <c r="P5290">
        <v>193.66</v>
      </c>
      <c r="Q5290">
        <v>148.97</v>
      </c>
      <c r="R5290">
        <v>119.18</v>
      </c>
      <c r="S5290">
        <v>29.79</v>
      </c>
      <c r="T5290" t="s">
        <v>30</v>
      </c>
      <c r="X5290" t="s">
        <v>31</v>
      </c>
      <c r="Y5290" t="s">
        <v>32</v>
      </c>
      <c r="Z5290" t="s">
        <v>36</v>
      </c>
      <c r="AA5290" t="str">
        <f>IFERROR(_xlfn.XLOOKUP($J5290,avoidable_ed_reference!$A$2:$A$13,avoidable_ed_reference!$C$2:$C$13),"Not Classified")</f>
        <v>Avoidable</v>
      </c>
      <c r="AB5290" t="str">
        <f>IFERROR(_xlfn.XLOOKUP($B5290,enrollment!$A$2:$A$801,enrollment!$I$2:$I$801),"")</f>
        <v>GA</v>
      </c>
      <c r="AC5290">
        <f>IFERROR(_xlfn.XLOOKUP($B5290,enrollment!$A$2:$A$801,enrollment!$L$2:$L$801),"")</f>
        <v>44</v>
      </c>
      <c r="AD5290" t="str" cm="1">
        <f t="array" ref="AD5290">_xlfn.IFS(AC5290="","Unknown",AC5290&lt;18,"0-17",AC5290&lt;35,"18-34",AC5290&lt;50,"35-49",AC5290&lt;65,"50-64",TRUE,"65+")</f>
        <v>35-49</v>
      </c>
      <c r="AE5290">
        <f>IFERROR(_xlfn.XLOOKUP($B5290,enrollment!$A$2:$A$801,enrollment!$O$2:$O$801),"")</f>
        <v>8901234567</v>
      </c>
      <c r="AF5290">
        <f>IFERROR(_xlfn.XLOOKUP($AE5290,providers!$B$2:$B$11,providers!$Q$2:$Q$11),"")</f>
        <v>3.7</v>
      </c>
      <c r="AG5290" s="1">
        <f t="shared" si="82"/>
        <v>45323</v>
      </c>
    </row>
    <row r="5291" spans="1:33" x14ac:dyDescent="0.25">
      <c r="A5291" t="s">
        <v>6082</v>
      </c>
      <c r="B5291" t="s">
        <v>6075</v>
      </c>
      <c r="C5291">
        <v>8901234567</v>
      </c>
      <c r="D5291">
        <v>8901234567</v>
      </c>
      <c r="E5291" s="1">
        <v>45512</v>
      </c>
      <c r="F5291" s="1">
        <v>45512</v>
      </c>
      <c r="G5291" s="1">
        <v>45532</v>
      </c>
      <c r="H5291" t="s">
        <v>28</v>
      </c>
      <c r="I5291">
        <v>11</v>
      </c>
      <c r="J5291" t="s">
        <v>38</v>
      </c>
      <c r="K5291">
        <v>99213</v>
      </c>
      <c r="O5291">
        <v>1</v>
      </c>
      <c r="P5291">
        <v>183.55</v>
      </c>
      <c r="Q5291">
        <v>135.96</v>
      </c>
      <c r="R5291">
        <v>108.77</v>
      </c>
      <c r="S5291">
        <v>27.19</v>
      </c>
      <c r="T5291" t="s">
        <v>30</v>
      </c>
      <c r="X5291" t="s">
        <v>31</v>
      </c>
      <c r="Y5291" t="s">
        <v>32</v>
      </c>
      <c r="Z5291" t="s">
        <v>39</v>
      </c>
      <c r="AA5291" t="str">
        <f>IFERROR(_xlfn.XLOOKUP($J5291,avoidable_ed_reference!$A$2:$A$13,avoidable_ed_reference!$C$2:$C$13),"Not Classified")</f>
        <v>Not Classified</v>
      </c>
      <c r="AB5291" t="str">
        <f>IFERROR(_xlfn.XLOOKUP($B5291,enrollment!$A$2:$A$801,enrollment!$I$2:$I$801),"")</f>
        <v>GA</v>
      </c>
      <c r="AC5291">
        <f>IFERROR(_xlfn.XLOOKUP($B5291,enrollment!$A$2:$A$801,enrollment!$L$2:$L$801),"")</f>
        <v>44</v>
      </c>
      <c r="AD5291" t="str" cm="1">
        <f t="array" ref="AD5291">_xlfn.IFS(AC5291="","Unknown",AC5291&lt;18,"0-17",AC5291&lt;35,"18-34",AC5291&lt;50,"35-49",AC5291&lt;65,"50-64",TRUE,"65+")</f>
        <v>35-49</v>
      </c>
      <c r="AE5291">
        <f>IFERROR(_xlfn.XLOOKUP($B5291,enrollment!$A$2:$A$801,enrollment!$O$2:$O$801),"")</f>
        <v>8901234567</v>
      </c>
      <c r="AF5291">
        <f>IFERROR(_xlfn.XLOOKUP($AE5291,providers!$B$2:$B$11,providers!$Q$2:$Q$11),"")</f>
        <v>3.7</v>
      </c>
      <c r="AG5291" s="1">
        <f t="shared" si="82"/>
        <v>45505</v>
      </c>
    </row>
    <row r="5292" spans="1:33" x14ac:dyDescent="0.25">
      <c r="A5292" t="s">
        <v>6083</v>
      </c>
      <c r="B5292" t="s">
        <v>6084</v>
      </c>
      <c r="C5292">
        <v>3456789012</v>
      </c>
      <c r="D5292">
        <v>3456789012</v>
      </c>
      <c r="E5292" s="1">
        <v>45366</v>
      </c>
      <c r="F5292" s="1">
        <v>45366</v>
      </c>
      <c r="G5292" s="1">
        <v>45394</v>
      </c>
      <c r="H5292" t="s">
        <v>28</v>
      </c>
      <c r="I5292">
        <v>23</v>
      </c>
      <c r="J5292" t="s">
        <v>42</v>
      </c>
      <c r="K5292">
        <v>99284</v>
      </c>
      <c r="O5292">
        <v>1</v>
      </c>
      <c r="P5292">
        <v>1902.47</v>
      </c>
      <c r="Q5292">
        <v>1056.93</v>
      </c>
      <c r="R5292">
        <v>845.54</v>
      </c>
      <c r="S5292">
        <v>211.39</v>
      </c>
      <c r="T5292" t="s">
        <v>30</v>
      </c>
      <c r="X5292" t="s">
        <v>233</v>
      </c>
      <c r="Y5292" t="s">
        <v>32</v>
      </c>
      <c r="Z5292" t="s">
        <v>45</v>
      </c>
      <c r="AA5292" t="str">
        <f>IFERROR(_xlfn.XLOOKUP($J5292,avoidable_ed_reference!$A$2:$A$13,avoidable_ed_reference!$C$2:$C$13),"Not Classified")</f>
        <v>Non-Avoidable</v>
      </c>
      <c r="AB5292" t="str">
        <f>IFERROR(_xlfn.XLOOKUP($B5292,enrollment!$A$2:$A$801,enrollment!$I$2:$I$801),"")</f>
        <v>TN</v>
      </c>
      <c r="AC5292">
        <f>IFERROR(_xlfn.XLOOKUP($B5292,enrollment!$A$2:$A$801,enrollment!$L$2:$L$801),"")</f>
        <v>41</v>
      </c>
      <c r="AD5292" t="str" cm="1">
        <f t="array" ref="AD5292">_xlfn.IFS(AC5292="","Unknown",AC5292&lt;18,"0-17",AC5292&lt;35,"18-34",AC5292&lt;50,"35-49",AC5292&lt;65,"50-64",TRUE,"65+")</f>
        <v>35-49</v>
      </c>
      <c r="AE5292">
        <f>IFERROR(_xlfn.XLOOKUP($B5292,enrollment!$A$2:$A$801,enrollment!$O$2:$O$801),"")</f>
        <v>2233445566</v>
      </c>
      <c r="AF5292">
        <f>IFERROR(_xlfn.XLOOKUP($AE5292,providers!$B$2:$B$11,providers!$Q$2:$Q$11),"")</f>
        <v>3.5</v>
      </c>
      <c r="AG5292" s="1">
        <f t="shared" si="82"/>
        <v>45352</v>
      </c>
    </row>
    <row r="5293" spans="1:33" x14ac:dyDescent="0.25">
      <c r="A5293" t="s">
        <v>6085</v>
      </c>
      <c r="B5293" t="s">
        <v>6084</v>
      </c>
      <c r="C5293">
        <v>2233445566</v>
      </c>
      <c r="D5293">
        <v>2233445566</v>
      </c>
      <c r="E5293" s="1">
        <v>45437</v>
      </c>
      <c r="F5293" s="1">
        <v>45437</v>
      </c>
      <c r="G5293" s="1">
        <v>45453</v>
      </c>
      <c r="H5293" t="s">
        <v>28</v>
      </c>
      <c r="I5293">
        <v>11</v>
      </c>
      <c r="J5293" t="s">
        <v>35</v>
      </c>
      <c r="K5293">
        <v>99213</v>
      </c>
      <c r="O5293">
        <v>1</v>
      </c>
      <c r="P5293">
        <v>167.93</v>
      </c>
      <c r="Q5293">
        <v>124.39</v>
      </c>
      <c r="R5293">
        <v>99.51</v>
      </c>
      <c r="S5293">
        <v>24.88</v>
      </c>
      <c r="T5293" t="s">
        <v>30</v>
      </c>
      <c r="X5293" t="s">
        <v>233</v>
      </c>
      <c r="Y5293" t="s">
        <v>32</v>
      </c>
      <c r="Z5293" t="s">
        <v>39</v>
      </c>
      <c r="AA5293" t="str">
        <f>IFERROR(_xlfn.XLOOKUP($J5293,avoidable_ed_reference!$A$2:$A$13,avoidable_ed_reference!$C$2:$C$13),"Not Classified")</f>
        <v>Avoidable</v>
      </c>
      <c r="AB5293" t="str">
        <f>IFERROR(_xlfn.XLOOKUP($B5293,enrollment!$A$2:$A$801,enrollment!$I$2:$I$801),"")</f>
        <v>TN</v>
      </c>
      <c r="AC5293">
        <f>IFERROR(_xlfn.XLOOKUP($B5293,enrollment!$A$2:$A$801,enrollment!$L$2:$L$801),"")</f>
        <v>41</v>
      </c>
      <c r="AD5293" t="str" cm="1">
        <f t="array" ref="AD5293">_xlfn.IFS(AC5293="","Unknown",AC5293&lt;18,"0-17",AC5293&lt;35,"18-34",AC5293&lt;50,"35-49",AC5293&lt;65,"50-64",TRUE,"65+")</f>
        <v>35-49</v>
      </c>
      <c r="AE5293">
        <f>IFERROR(_xlfn.XLOOKUP($B5293,enrollment!$A$2:$A$801,enrollment!$O$2:$O$801),"")</f>
        <v>2233445566</v>
      </c>
      <c r="AF5293">
        <f>IFERROR(_xlfn.XLOOKUP($AE5293,providers!$B$2:$B$11,providers!$Q$2:$Q$11),"")</f>
        <v>3.5</v>
      </c>
      <c r="AG5293" s="1">
        <f t="shared" si="82"/>
        <v>45413</v>
      </c>
    </row>
    <row r="5294" spans="1:33" x14ac:dyDescent="0.25">
      <c r="A5294" t="s">
        <v>6086</v>
      </c>
      <c r="B5294" t="s">
        <v>6084</v>
      </c>
      <c r="C5294">
        <v>8901234567</v>
      </c>
      <c r="D5294">
        <v>8901234567</v>
      </c>
      <c r="E5294" s="1">
        <v>45317</v>
      </c>
      <c r="F5294" s="1">
        <v>45317</v>
      </c>
      <c r="G5294" s="1">
        <v>45333</v>
      </c>
      <c r="H5294" t="s">
        <v>28</v>
      </c>
      <c r="I5294">
        <v>23</v>
      </c>
      <c r="J5294" t="s">
        <v>77</v>
      </c>
      <c r="K5294">
        <v>99284</v>
      </c>
      <c r="O5294">
        <v>1</v>
      </c>
      <c r="P5294">
        <v>1998.97</v>
      </c>
      <c r="Q5294">
        <v>1110.54</v>
      </c>
      <c r="R5294">
        <v>888.43</v>
      </c>
      <c r="S5294">
        <v>222.11</v>
      </c>
      <c r="T5294" t="s">
        <v>30</v>
      </c>
      <c r="X5294" t="s">
        <v>233</v>
      </c>
      <c r="Y5294" t="s">
        <v>32</v>
      </c>
      <c r="Z5294" t="s">
        <v>45</v>
      </c>
      <c r="AA5294" t="str">
        <f>IFERROR(_xlfn.XLOOKUP($J5294,avoidable_ed_reference!$A$2:$A$13,avoidable_ed_reference!$C$2:$C$13),"Not Classified")</f>
        <v>Avoidable</v>
      </c>
      <c r="AB5294" t="str">
        <f>IFERROR(_xlfn.XLOOKUP($B5294,enrollment!$A$2:$A$801,enrollment!$I$2:$I$801),"")</f>
        <v>TN</v>
      </c>
      <c r="AC5294">
        <f>IFERROR(_xlfn.XLOOKUP($B5294,enrollment!$A$2:$A$801,enrollment!$L$2:$L$801),"")</f>
        <v>41</v>
      </c>
      <c r="AD5294" t="str" cm="1">
        <f t="array" ref="AD5294">_xlfn.IFS(AC5294="","Unknown",AC5294&lt;18,"0-17",AC5294&lt;35,"18-34",AC5294&lt;50,"35-49",AC5294&lt;65,"50-64",TRUE,"65+")</f>
        <v>35-49</v>
      </c>
      <c r="AE5294">
        <f>IFERROR(_xlfn.XLOOKUP($B5294,enrollment!$A$2:$A$801,enrollment!$O$2:$O$801),"")</f>
        <v>2233445566</v>
      </c>
      <c r="AF5294">
        <f>IFERROR(_xlfn.XLOOKUP($AE5294,providers!$B$2:$B$11,providers!$Q$2:$Q$11),"")</f>
        <v>3.5</v>
      </c>
      <c r="AG5294" s="1">
        <f t="shared" si="82"/>
        <v>45292</v>
      </c>
    </row>
    <row r="5295" spans="1:33" x14ac:dyDescent="0.25">
      <c r="A5295" t="s">
        <v>6087</v>
      </c>
      <c r="B5295" t="s">
        <v>6084</v>
      </c>
      <c r="C5295">
        <v>2233445566</v>
      </c>
      <c r="D5295">
        <v>2233445566</v>
      </c>
      <c r="E5295" s="1">
        <v>45609</v>
      </c>
      <c r="F5295" s="1">
        <v>45609</v>
      </c>
      <c r="G5295" s="1">
        <v>45631</v>
      </c>
      <c r="H5295" t="s">
        <v>28</v>
      </c>
      <c r="I5295">
        <v>11</v>
      </c>
      <c r="J5295" t="s">
        <v>38</v>
      </c>
      <c r="K5295">
        <v>99213</v>
      </c>
      <c r="O5295">
        <v>1</v>
      </c>
      <c r="P5295">
        <v>163.22</v>
      </c>
      <c r="Q5295">
        <v>120.9</v>
      </c>
      <c r="R5295">
        <v>96.72</v>
      </c>
      <c r="S5295">
        <v>24.18</v>
      </c>
      <c r="T5295" t="s">
        <v>30</v>
      </c>
      <c r="X5295" t="s">
        <v>233</v>
      </c>
      <c r="Y5295" t="s">
        <v>32</v>
      </c>
      <c r="Z5295" t="s">
        <v>39</v>
      </c>
      <c r="AA5295" t="str">
        <f>IFERROR(_xlfn.XLOOKUP($J5295,avoidable_ed_reference!$A$2:$A$13,avoidable_ed_reference!$C$2:$C$13),"Not Classified")</f>
        <v>Not Classified</v>
      </c>
      <c r="AB5295" t="str">
        <f>IFERROR(_xlfn.XLOOKUP($B5295,enrollment!$A$2:$A$801,enrollment!$I$2:$I$801),"")</f>
        <v>TN</v>
      </c>
      <c r="AC5295">
        <f>IFERROR(_xlfn.XLOOKUP($B5295,enrollment!$A$2:$A$801,enrollment!$L$2:$L$801),"")</f>
        <v>41</v>
      </c>
      <c r="AD5295" t="str" cm="1">
        <f t="array" ref="AD5295">_xlfn.IFS(AC5295="","Unknown",AC5295&lt;18,"0-17",AC5295&lt;35,"18-34",AC5295&lt;50,"35-49",AC5295&lt;65,"50-64",TRUE,"65+")</f>
        <v>35-49</v>
      </c>
      <c r="AE5295">
        <f>IFERROR(_xlfn.XLOOKUP($B5295,enrollment!$A$2:$A$801,enrollment!$O$2:$O$801),"")</f>
        <v>2233445566</v>
      </c>
      <c r="AF5295">
        <f>IFERROR(_xlfn.XLOOKUP($AE5295,providers!$B$2:$B$11,providers!$Q$2:$Q$11),"")</f>
        <v>3.5</v>
      </c>
      <c r="AG5295" s="1">
        <f t="shared" si="82"/>
        <v>45597</v>
      </c>
    </row>
    <row r="5296" spans="1:33" x14ac:dyDescent="0.25">
      <c r="A5296" t="s">
        <v>6088</v>
      </c>
      <c r="B5296" t="s">
        <v>6084</v>
      </c>
      <c r="C5296">
        <v>6789012345</v>
      </c>
      <c r="D5296">
        <v>6789012345</v>
      </c>
      <c r="E5296" s="1">
        <v>45377</v>
      </c>
      <c r="F5296" s="1">
        <v>45377</v>
      </c>
      <c r="G5296" s="1">
        <v>45399</v>
      </c>
      <c r="H5296" t="s">
        <v>28</v>
      </c>
      <c r="I5296">
        <v>23</v>
      </c>
      <c r="J5296" t="s">
        <v>129</v>
      </c>
      <c r="K5296">
        <v>99284</v>
      </c>
      <c r="O5296">
        <v>1</v>
      </c>
      <c r="P5296">
        <v>2070.31</v>
      </c>
      <c r="Q5296">
        <v>1150.17</v>
      </c>
      <c r="R5296">
        <v>920.14</v>
      </c>
      <c r="S5296">
        <v>230.03</v>
      </c>
      <c r="T5296" t="s">
        <v>30</v>
      </c>
      <c r="X5296" t="s">
        <v>233</v>
      </c>
      <c r="Y5296" t="s">
        <v>32</v>
      </c>
      <c r="Z5296" t="s">
        <v>45</v>
      </c>
      <c r="AA5296" t="str">
        <f>IFERROR(_xlfn.XLOOKUP($J5296,avoidable_ed_reference!$A$2:$A$13,avoidable_ed_reference!$C$2:$C$13),"Not Classified")</f>
        <v>Potentially Avoidable</v>
      </c>
      <c r="AB5296" t="str">
        <f>IFERROR(_xlfn.XLOOKUP($B5296,enrollment!$A$2:$A$801,enrollment!$I$2:$I$801),"")</f>
        <v>TN</v>
      </c>
      <c r="AC5296">
        <f>IFERROR(_xlfn.XLOOKUP($B5296,enrollment!$A$2:$A$801,enrollment!$L$2:$L$801),"")</f>
        <v>41</v>
      </c>
      <c r="AD5296" t="str" cm="1">
        <f t="array" ref="AD5296">_xlfn.IFS(AC5296="","Unknown",AC5296&lt;18,"0-17",AC5296&lt;35,"18-34",AC5296&lt;50,"35-49",AC5296&lt;65,"50-64",TRUE,"65+")</f>
        <v>35-49</v>
      </c>
      <c r="AE5296">
        <f>IFERROR(_xlfn.XLOOKUP($B5296,enrollment!$A$2:$A$801,enrollment!$O$2:$O$801),"")</f>
        <v>2233445566</v>
      </c>
      <c r="AF5296">
        <f>IFERROR(_xlfn.XLOOKUP($AE5296,providers!$B$2:$B$11,providers!$Q$2:$Q$11),"")</f>
        <v>3.5</v>
      </c>
      <c r="AG5296" s="1">
        <f t="shared" si="82"/>
        <v>45352</v>
      </c>
    </row>
    <row r="5297" spans="1:33" x14ac:dyDescent="0.25">
      <c r="A5297" t="s">
        <v>6089</v>
      </c>
      <c r="B5297" t="s">
        <v>6084</v>
      </c>
      <c r="C5297">
        <v>2233445566</v>
      </c>
      <c r="D5297">
        <v>2233445566</v>
      </c>
      <c r="E5297" s="1">
        <v>45422</v>
      </c>
      <c r="F5297" s="1">
        <v>45422</v>
      </c>
      <c r="G5297" s="1">
        <v>45436</v>
      </c>
      <c r="H5297" t="s">
        <v>28</v>
      </c>
      <c r="I5297">
        <v>11</v>
      </c>
      <c r="J5297" t="s">
        <v>35</v>
      </c>
      <c r="K5297">
        <v>99213</v>
      </c>
      <c r="O5297">
        <v>1</v>
      </c>
      <c r="P5297">
        <v>238.73</v>
      </c>
      <c r="Q5297">
        <v>176.84</v>
      </c>
      <c r="R5297">
        <v>141.47</v>
      </c>
      <c r="S5297">
        <v>35.369999999999997</v>
      </c>
      <c r="T5297" t="s">
        <v>30</v>
      </c>
      <c r="X5297" t="s">
        <v>233</v>
      </c>
      <c r="Y5297" t="s">
        <v>32</v>
      </c>
      <c r="Z5297" t="s">
        <v>39</v>
      </c>
      <c r="AA5297" t="str">
        <f>IFERROR(_xlfn.XLOOKUP($J5297,avoidable_ed_reference!$A$2:$A$13,avoidable_ed_reference!$C$2:$C$13),"Not Classified")</f>
        <v>Avoidable</v>
      </c>
      <c r="AB5297" t="str">
        <f>IFERROR(_xlfn.XLOOKUP($B5297,enrollment!$A$2:$A$801,enrollment!$I$2:$I$801),"")</f>
        <v>TN</v>
      </c>
      <c r="AC5297">
        <f>IFERROR(_xlfn.XLOOKUP($B5297,enrollment!$A$2:$A$801,enrollment!$L$2:$L$801),"")</f>
        <v>41</v>
      </c>
      <c r="AD5297" t="str" cm="1">
        <f t="array" ref="AD5297">_xlfn.IFS(AC5297="","Unknown",AC5297&lt;18,"0-17",AC5297&lt;35,"18-34",AC5297&lt;50,"35-49",AC5297&lt;65,"50-64",TRUE,"65+")</f>
        <v>35-49</v>
      </c>
      <c r="AE5297">
        <f>IFERROR(_xlfn.XLOOKUP($B5297,enrollment!$A$2:$A$801,enrollment!$O$2:$O$801),"")</f>
        <v>2233445566</v>
      </c>
      <c r="AF5297">
        <f>IFERROR(_xlfn.XLOOKUP($AE5297,providers!$B$2:$B$11,providers!$Q$2:$Q$11),"")</f>
        <v>3.5</v>
      </c>
      <c r="AG5297" s="1">
        <f t="shared" si="82"/>
        <v>45413</v>
      </c>
    </row>
    <row r="5298" spans="1:33" x14ac:dyDescent="0.25">
      <c r="A5298" t="s">
        <v>6090</v>
      </c>
      <c r="B5298" t="s">
        <v>6084</v>
      </c>
      <c r="C5298">
        <v>5678901234</v>
      </c>
      <c r="D5298">
        <v>5678901234</v>
      </c>
      <c r="E5298" s="1">
        <v>45495</v>
      </c>
      <c r="F5298" s="1">
        <v>45495</v>
      </c>
      <c r="G5298" s="1">
        <v>45530</v>
      </c>
      <c r="H5298" t="s">
        <v>28</v>
      </c>
      <c r="I5298">
        <v>20</v>
      </c>
      <c r="J5298" t="s">
        <v>35</v>
      </c>
      <c r="K5298">
        <v>99213</v>
      </c>
      <c r="O5298">
        <v>1</v>
      </c>
      <c r="P5298">
        <v>180.17</v>
      </c>
      <c r="Q5298">
        <v>138.59</v>
      </c>
      <c r="R5298">
        <v>110.87</v>
      </c>
      <c r="S5298">
        <v>27.72</v>
      </c>
      <c r="T5298" t="s">
        <v>30</v>
      </c>
      <c r="X5298" t="s">
        <v>233</v>
      </c>
      <c r="Y5298" t="s">
        <v>32</v>
      </c>
      <c r="Z5298" t="s">
        <v>36</v>
      </c>
      <c r="AA5298" t="str">
        <f>IFERROR(_xlfn.XLOOKUP($J5298,avoidable_ed_reference!$A$2:$A$13,avoidable_ed_reference!$C$2:$C$13),"Not Classified")</f>
        <v>Avoidable</v>
      </c>
      <c r="AB5298" t="str">
        <f>IFERROR(_xlfn.XLOOKUP($B5298,enrollment!$A$2:$A$801,enrollment!$I$2:$I$801),"")</f>
        <v>TN</v>
      </c>
      <c r="AC5298">
        <f>IFERROR(_xlfn.XLOOKUP($B5298,enrollment!$A$2:$A$801,enrollment!$L$2:$L$801),"")</f>
        <v>41</v>
      </c>
      <c r="AD5298" t="str" cm="1">
        <f t="array" ref="AD5298">_xlfn.IFS(AC5298="","Unknown",AC5298&lt;18,"0-17",AC5298&lt;35,"18-34",AC5298&lt;50,"35-49",AC5298&lt;65,"50-64",TRUE,"65+")</f>
        <v>35-49</v>
      </c>
      <c r="AE5298">
        <f>IFERROR(_xlfn.XLOOKUP($B5298,enrollment!$A$2:$A$801,enrollment!$O$2:$O$801),"")</f>
        <v>2233445566</v>
      </c>
      <c r="AF5298">
        <f>IFERROR(_xlfn.XLOOKUP($AE5298,providers!$B$2:$B$11,providers!$Q$2:$Q$11),"")</f>
        <v>3.5</v>
      </c>
      <c r="AG5298" s="1">
        <f t="shared" si="82"/>
        <v>45474</v>
      </c>
    </row>
    <row r="5299" spans="1:33" x14ac:dyDescent="0.25">
      <c r="A5299" t="s">
        <v>6091</v>
      </c>
      <c r="B5299" t="s">
        <v>6092</v>
      </c>
      <c r="C5299">
        <v>8901234567</v>
      </c>
      <c r="D5299">
        <v>8901234567</v>
      </c>
      <c r="E5299" s="1">
        <v>45475</v>
      </c>
      <c r="F5299" s="1">
        <v>45475</v>
      </c>
      <c r="G5299" s="1">
        <v>45501</v>
      </c>
      <c r="H5299" t="s">
        <v>28</v>
      </c>
      <c r="I5299">
        <v>11</v>
      </c>
      <c r="J5299" t="s">
        <v>38</v>
      </c>
      <c r="K5299">
        <v>99213</v>
      </c>
      <c r="O5299">
        <v>1</v>
      </c>
      <c r="P5299">
        <v>162.19999999999999</v>
      </c>
      <c r="Q5299">
        <v>120.15</v>
      </c>
      <c r="R5299">
        <v>96.12</v>
      </c>
      <c r="S5299">
        <v>24.03</v>
      </c>
      <c r="T5299" t="s">
        <v>30</v>
      </c>
      <c r="X5299" t="s">
        <v>146</v>
      </c>
      <c r="Y5299" t="s">
        <v>147</v>
      </c>
      <c r="Z5299" t="s">
        <v>39</v>
      </c>
      <c r="AA5299" t="str">
        <f>IFERROR(_xlfn.XLOOKUP($J5299,avoidable_ed_reference!$A$2:$A$13,avoidable_ed_reference!$C$2:$C$13),"Not Classified")</f>
        <v>Not Classified</v>
      </c>
      <c r="AB5299" t="str">
        <f>IFERROR(_xlfn.XLOOKUP($B5299,enrollment!$A$2:$A$801,enrollment!$I$2:$I$801),"")</f>
        <v>GA</v>
      </c>
      <c r="AC5299">
        <f>IFERROR(_xlfn.XLOOKUP($B5299,enrollment!$A$2:$A$801,enrollment!$L$2:$L$801),"")</f>
        <v>80</v>
      </c>
      <c r="AD5299" t="str" cm="1">
        <f t="array" ref="AD5299">_xlfn.IFS(AC5299="","Unknown",AC5299&lt;18,"0-17",AC5299&lt;35,"18-34",AC5299&lt;50,"35-49",AC5299&lt;65,"50-64",TRUE,"65+")</f>
        <v>65+</v>
      </c>
      <c r="AE5299">
        <f>IFERROR(_xlfn.XLOOKUP($B5299,enrollment!$A$2:$A$801,enrollment!$O$2:$O$801),"")</f>
        <v>8901234567</v>
      </c>
      <c r="AF5299">
        <f>IFERROR(_xlfn.XLOOKUP($AE5299,providers!$B$2:$B$11,providers!$Q$2:$Q$11),"")</f>
        <v>3.7</v>
      </c>
      <c r="AG5299" s="1">
        <f t="shared" si="82"/>
        <v>45474</v>
      </c>
    </row>
    <row r="5300" spans="1:33" x14ac:dyDescent="0.25">
      <c r="A5300" t="s">
        <v>6093</v>
      </c>
      <c r="B5300" t="s">
        <v>6092</v>
      </c>
      <c r="C5300">
        <v>9012345678</v>
      </c>
      <c r="D5300">
        <v>9012345678</v>
      </c>
      <c r="E5300" s="1">
        <v>45561</v>
      </c>
      <c r="F5300" s="1">
        <v>45561</v>
      </c>
      <c r="G5300" s="1">
        <v>45583</v>
      </c>
      <c r="H5300" t="s">
        <v>59</v>
      </c>
      <c r="J5300" t="s">
        <v>99</v>
      </c>
      <c r="L5300" s="2" t="s">
        <v>106</v>
      </c>
      <c r="M5300" t="s">
        <v>107</v>
      </c>
      <c r="N5300" t="s">
        <v>108</v>
      </c>
      <c r="O5300">
        <v>1</v>
      </c>
      <c r="P5300">
        <v>809.76</v>
      </c>
      <c r="Q5300">
        <v>736.15</v>
      </c>
      <c r="R5300">
        <v>588.91999999999996</v>
      </c>
      <c r="S5300">
        <v>147.22999999999999</v>
      </c>
      <c r="T5300" t="s">
        <v>30</v>
      </c>
      <c r="X5300" t="s">
        <v>146</v>
      </c>
      <c r="Y5300" t="s">
        <v>147</v>
      </c>
      <c r="Z5300" t="s">
        <v>64</v>
      </c>
      <c r="AA5300" t="str">
        <f>IFERROR(_xlfn.XLOOKUP($J5300,avoidable_ed_reference!$A$2:$A$13,avoidable_ed_reference!$C$2:$C$13),"Not Classified")</f>
        <v>Not Classified</v>
      </c>
      <c r="AB5300" t="str">
        <f>IFERROR(_xlfn.XLOOKUP($B5300,enrollment!$A$2:$A$801,enrollment!$I$2:$I$801),"")</f>
        <v>GA</v>
      </c>
      <c r="AC5300">
        <f>IFERROR(_xlfn.XLOOKUP($B5300,enrollment!$A$2:$A$801,enrollment!$L$2:$L$801),"")</f>
        <v>80</v>
      </c>
      <c r="AD5300" t="str" cm="1">
        <f t="array" ref="AD5300">_xlfn.IFS(AC5300="","Unknown",AC5300&lt;18,"0-17",AC5300&lt;35,"18-34",AC5300&lt;50,"35-49",AC5300&lt;65,"50-64",TRUE,"65+")</f>
        <v>65+</v>
      </c>
      <c r="AE5300">
        <f>IFERROR(_xlfn.XLOOKUP($B5300,enrollment!$A$2:$A$801,enrollment!$O$2:$O$801),"")</f>
        <v>8901234567</v>
      </c>
      <c r="AF5300">
        <f>IFERROR(_xlfn.XLOOKUP($AE5300,providers!$B$2:$B$11,providers!$Q$2:$Q$11),"")</f>
        <v>3.7</v>
      </c>
      <c r="AG5300" s="1">
        <f t="shared" si="82"/>
        <v>45536</v>
      </c>
    </row>
    <row r="5301" spans="1:33" x14ac:dyDescent="0.25">
      <c r="A5301" t="s">
        <v>6094</v>
      </c>
      <c r="B5301" t="s">
        <v>6092</v>
      </c>
      <c r="C5301">
        <v>2345678901</v>
      </c>
      <c r="D5301">
        <v>2345678901</v>
      </c>
      <c r="E5301" s="1">
        <v>45562</v>
      </c>
      <c r="F5301" s="1">
        <v>45562</v>
      </c>
      <c r="G5301" s="1">
        <v>45584</v>
      </c>
      <c r="H5301" t="s">
        <v>28</v>
      </c>
      <c r="I5301">
        <v>23</v>
      </c>
      <c r="J5301" t="s">
        <v>35</v>
      </c>
      <c r="K5301">
        <v>99284</v>
      </c>
      <c r="O5301">
        <v>1</v>
      </c>
      <c r="P5301">
        <v>2104.7399999999998</v>
      </c>
      <c r="Q5301">
        <v>1169.3</v>
      </c>
      <c r="R5301">
        <v>935.44</v>
      </c>
      <c r="S5301">
        <v>233.86</v>
      </c>
      <c r="T5301" t="s">
        <v>30</v>
      </c>
      <c r="X5301" t="s">
        <v>146</v>
      </c>
      <c r="Y5301" t="s">
        <v>147</v>
      </c>
      <c r="Z5301" t="s">
        <v>45</v>
      </c>
      <c r="AA5301" t="str">
        <f>IFERROR(_xlfn.XLOOKUP($J5301,avoidable_ed_reference!$A$2:$A$13,avoidable_ed_reference!$C$2:$C$13),"Not Classified")</f>
        <v>Avoidable</v>
      </c>
      <c r="AB5301" t="str">
        <f>IFERROR(_xlfn.XLOOKUP($B5301,enrollment!$A$2:$A$801,enrollment!$I$2:$I$801),"")</f>
        <v>GA</v>
      </c>
      <c r="AC5301">
        <f>IFERROR(_xlfn.XLOOKUP($B5301,enrollment!$A$2:$A$801,enrollment!$L$2:$L$801),"")</f>
        <v>80</v>
      </c>
      <c r="AD5301" t="str" cm="1">
        <f t="array" ref="AD5301">_xlfn.IFS(AC5301="","Unknown",AC5301&lt;18,"0-17",AC5301&lt;35,"18-34",AC5301&lt;50,"35-49",AC5301&lt;65,"50-64",TRUE,"65+")</f>
        <v>65+</v>
      </c>
      <c r="AE5301">
        <f>IFERROR(_xlfn.XLOOKUP($B5301,enrollment!$A$2:$A$801,enrollment!$O$2:$O$801),"")</f>
        <v>8901234567</v>
      </c>
      <c r="AF5301">
        <f>IFERROR(_xlfn.XLOOKUP($AE5301,providers!$B$2:$B$11,providers!$Q$2:$Q$11),"")</f>
        <v>3.7</v>
      </c>
      <c r="AG5301" s="1">
        <f t="shared" si="82"/>
        <v>45536</v>
      </c>
    </row>
    <row r="5302" spans="1:33" x14ac:dyDescent="0.25">
      <c r="A5302" t="s">
        <v>6095</v>
      </c>
      <c r="B5302" t="s">
        <v>6092</v>
      </c>
      <c r="C5302">
        <v>2345678901</v>
      </c>
      <c r="D5302">
        <v>2345678901</v>
      </c>
      <c r="E5302" s="1">
        <v>45438</v>
      </c>
      <c r="F5302" s="1">
        <v>45438</v>
      </c>
      <c r="G5302" s="1">
        <v>45467</v>
      </c>
      <c r="H5302" t="s">
        <v>28</v>
      </c>
      <c r="I5302">
        <v>23</v>
      </c>
      <c r="J5302" t="s">
        <v>221</v>
      </c>
      <c r="K5302">
        <v>99284</v>
      </c>
      <c r="O5302">
        <v>1</v>
      </c>
      <c r="P5302">
        <v>1943.62</v>
      </c>
      <c r="Q5302">
        <v>1079.79</v>
      </c>
      <c r="R5302">
        <v>863.83</v>
      </c>
      <c r="S5302">
        <v>215.96</v>
      </c>
      <c r="T5302" t="s">
        <v>30</v>
      </c>
      <c r="X5302" t="s">
        <v>146</v>
      </c>
      <c r="Y5302" t="s">
        <v>147</v>
      </c>
      <c r="Z5302" t="s">
        <v>45</v>
      </c>
      <c r="AA5302" t="str">
        <f>IFERROR(_xlfn.XLOOKUP($J5302,avoidable_ed_reference!$A$2:$A$13,avoidable_ed_reference!$C$2:$C$13),"Not Classified")</f>
        <v>Avoidable</v>
      </c>
      <c r="AB5302" t="str">
        <f>IFERROR(_xlfn.XLOOKUP($B5302,enrollment!$A$2:$A$801,enrollment!$I$2:$I$801),"")</f>
        <v>GA</v>
      </c>
      <c r="AC5302">
        <f>IFERROR(_xlfn.XLOOKUP($B5302,enrollment!$A$2:$A$801,enrollment!$L$2:$L$801),"")</f>
        <v>80</v>
      </c>
      <c r="AD5302" t="str" cm="1">
        <f t="array" ref="AD5302">_xlfn.IFS(AC5302="","Unknown",AC5302&lt;18,"0-17",AC5302&lt;35,"18-34",AC5302&lt;50,"35-49",AC5302&lt;65,"50-64",TRUE,"65+")</f>
        <v>65+</v>
      </c>
      <c r="AE5302">
        <f>IFERROR(_xlfn.XLOOKUP($B5302,enrollment!$A$2:$A$801,enrollment!$O$2:$O$801),"")</f>
        <v>8901234567</v>
      </c>
      <c r="AF5302">
        <f>IFERROR(_xlfn.XLOOKUP($AE5302,providers!$B$2:$B$11,providers!$Q$2:$Q$11),"")</f>
        <v>3.7</v>
      </c>
      <c r="AG5302" s="1">
        <f t="shared" si="82"/>
        <v>45413</v>
      </c>
    </row>
    <row r="5303" spans="1:33" x14ac:dyDescent="0.25">
      <c r="A5303" t="s">
        <v>6096</v>
      </c>
      <c r="B5303" t="s">
        <v>6092</v>
      </c>
      <c r="C5303">
        <v>9012345678</v>
      </c>
      <c r="D5303">
        <v>9012345678</v>
      </c>
      <c r="E5303" s="1">
        <v>45367</v>
      </c>
      <c r="F5303" s="1">
        <v>45367</v>
      </c>
      <c r="G5303" s="1">
        <v>45401</v>
      </c>
      <c r="H5303" t="s">
        <v>28</v>
      </c>
      <c r="I5303">
        <v>23</v>
      </c>
      <c r="J5303" t="s">
        <v>129</v>
      </c>
      <c r="K5303">
        <v>99284</v>
      </c>
      <c r="O5303">
        <v>1</v>
      </c>
      <c r="P5303">
        <v>2126.6799999999998</v>
      </c>
      <c r="Q5303">
        <v>1181.49</v>
      </c>
      <c r="R5303">
        <v>945.19</v>
      </c>
      <c r="S5303">
        <v>236.3</v>
      </c>
      <c r="T5303" t="s">
        <v>30</v>
      </c>
      <c r="X5303" t="s">
        <v>146</v>
      </c>
      <c r="Y5303" t="s">
        <v>147</v>
      </c>
      <c r="Z5303" t="s">
        <v>45</v>
      </c>
      <c r="AA5303" t="str">
        <f>IFERROR(_xlfn.XLOOKUP($J5303,avoidable_ed_reference!$A$2:$A$13,avoidable_ed_reference!$C$2:$C$13),"Not Classified")</f>
        <v>Potentially Avoidable</v>
      </c>
      <c r="AB5303" t="str">
        <f>IFERROR(_xlfn.XLOOKUP($B5303,enrollment!$A$2:$A$801,enrollment!$I$2:$I$801),"")</f>
        <v>GA</v>
      </c>
      <c r="AC5303">
        <f>IFERROR(_xlfn.XLOOKUP($B5303,enrollment!$A$2:$A$801,enrollment!$L$2:$L$801),"")</f>
        <v>80</v>
      </c>
      <c r="AD5303" t="str" cm="1">
        <f t="array" ref="AD5303">_xlfn.IFS(AC5303="","Unknown",AC5303&lt;18,"0-17",AC5303&lt;35,"18-34",AC5303&lt;50,"35-49",AC5303&lt;65,"50-64",TRUE,"65+")</f>
        <v>65+</v>
      </c>
      <c r="AE5303">
        <f>IFERROR(_xlfn.XLOOKUP($B5303,enrollment!$A$2:$A$801,enrollment!$O$2:$O$801),"")</f>
        <v>8901234567</v>
      </c>
      <c r="AF5303">
        <f>IFERROR(_xlfn.XLOOKUP($AE5303,providers!$B$2:$B$11,providers!$Q$2:$Q$11),"")</f>
        <v>3.7</v>
      </c>
      <c r="AG5303" s="1">
        <f t="shared" si="82"/>
        <v>45352</v>
      </c>
    </row>
    <row r="5304" spans="1:33" x14ac:dyDescent="0.25">
      <c r="A5304" t="s">
        <v>6097</v>
      </c>
      <c r="B5304" t="s">
        <v>6092</v>
      </c>
      <c r="C5304">
        <v>8901234567</v>
      </c>
      <c r="D5304">
        <v>8901234567</v>
      </c>
      <c r="E5304" s="1">
        <v>45530</v>
      </c>
      <c r="F5304" s="1">
        <v>45530</v>
      </c>
      <c r="G5304" s="1">
        <v>45560</v>
      </c>
      <c r="H5304" t="s">
        <v>28</v>
      </c>
      <c r="I5304">
        <v>11</v>
      </c>
      <c r="J5304" t="s">
        <v>47</v>
      </c>
      <c r="K5304">
        <v>99213</v>
      </c>
      <c r="O5304">
        <v>1</v>
      </c>
      <c r="P5304">
        <v>194.63</v>
      </c>
      <c r="Q5304">
        <v>144.16999999999999</v>
      </c>
      <c r="R5304">
        <v>115.34</v>
      </c>
      <c r="S5304">
        <v>28.83</v>
      </c>
      <c r="T5304" t="s">
        <v>30</v>
      </c>
      <c r="X5304" t="s">
        <v>146</v>
      </c>
      <c r="Y5304" t="s">
        <v>147</v>
      </c>
      <c r="Z5304" t="s">
        <v>39</v>
      </c>
      <c r="AA5304" t="str">
        <f>IFERROR(_xlfn.XLOOKUP($J5304,avoidable_ed_reference!$A$2:$A$13,avoidable_ed_reference!$C$2:$C$13),"Not Classified")</f>
        <v>Not Classified</v>
      </c>
      <c r="AB5304" t="str">
        <f>IFERROR(_xlfn.XLOOKUP($B5304,enrollment!$A$2:$A$801,enrollment!$I$2:$I$801),"")</f>
        <v>GA</v>
      </c>
      <c r="AC5304">
        <f>IFERROR(_xlfn.XLOOKUP($B5304,enrollment!$A$2:$A$801,enrollment!$L$2:$L$801),"")</f>
        <v>80</v>
      </c>
      <c r="AD5304" t="str" cm="1">
        <f t="array" ref="AD5304">_xlfn.IFS(AC5304="","Unknown",AC5304&lt;18,"0-17",AC5304&lt;35,"18-34",AC5304&lt;50,"35-49",AC5304&lt;65,"50-64",TRUE,"65+")</f>
        <v>65+</v>
      </c>
      <c r="AE5304">
        <f>IFERROR(_xlfn.XLOOKUP($B5304,enrollment!$A$2:$A$801,enrollment!$O$2:$O$801),"")</f>
        <v>8901234567</v>
      </c>
      <c r="AF5304">
        <f>IFERROR(_xlfn.XLOOKUP($AE5304,providers!$B$2:$B$11,providers!$Q$2:$Q$11),"")</f>
        <v>3.7</v>
      </c>
      <c r="AG5304" s="1">
        <f t="shared" si="82"/>
        <v>45505</v>
      </c>
    </row>
    <row r="5305" spans="1:33" x14ac:dyDescent="0.25">
      <c r="A5305" t="s">
        <v>6098</v>
      </c>
      <c r="B5305" t="s">
        <v>6092</v>
      </c>
      <c r="C5305">
        <v>8901234567</v>
      </c>
      <c r="D5305">
        <v>8901234567</v>
      </c>
      <c r="E5305" s="1">
        <v>45633</v>
      </c>
      <c r="F5305" s="1">
        <v>45633</v>
      </c>
      <c r="G5305" s="1">
        <v>45652</v>
      </c>
      <c r="H5305" t="s">
        <v>28</v>
      </c>
      <c r="I5305">
        <v>11</v>
      </c>
      <c r="J5305" t="s">
        <v>38</v>
      </c>
      <c r="K5305">
        <v>99213</v>
      </c>
      <c r="O5305">
        <v>1</v>
      </c>
      <c r="P5305">
        <v>185.48</v>
      </c>
      <c r="Q5305">
        <v>137.38999999999999</v>
      </c>
      <c r="R5305">
        <v>109.91</v>
      </c>
      <c r="S5305">
        <v>27.48</v>
      </c>
      <c r="T5305" t="s">
        <v>30</v>
      </c>
      <c r="X5305" t="s">
        <v>146</v>
      </c>
      <c r="Y5305" t="s">
        <v>147</v>
      </c>
      <c r="Z5305" t="s">
        <v>39</v>
      </c>
      <c r="AA5305" t="str">
        <f>IFERROR(_xlfn.XLOOKUP($J5305,avoidable_ed_reference!$A$2:$A$13,avoidable_ed_reference!$C$2:$C$13),"Not Classified")</f>
        <v>Not Classified</v>
      </c>
      <c r="AB5305" t="str">
        <f>IFERROR(_xlfn.XLOOKUP($B5305,enrollment!$A$2:$A$801,enrollment!$I$2:$I$801),"")</f>
        <v>GA</v>
      </c>
      <c r="AC5305">
        <f>IFERROR(_xlfn.XLOOKUP($B5305,enrollment!$A$2:$A$801,enrollment!$L$2:$L$801),"")</f>
        <v>80</v>
      </c>
      <c r="AD5305" t="str" cm="1">
        <f t="array" ref="AD5305">_xlfn.IFS(AC5305="","Unknown",AC5305&lt;18,"0-17",AC5305&lt;35,"18-34",AC5305&lt;50,"35-49",AC5305&lt;65,"50-64",TRUE,"65+")</f>
        <v>65+</v>
      </c>
      <c r="AE5305">
        <f>IFERROR(_xlfn.XLOOKUP($B5305,enrollment!$A$2:$A$801,enrollment!$O$2:$O$801),"")</f>
        <v>8901234567</v>
      </c>
      <c r="AF5305">
        <f>IFERROR(_xlfn.XLOOKUP($AE5305,providers!$B$2:$B$11,providers!$Q$2:$Q$11),"")</f>
        <v>3.7</v>
      </c>
      <c r="AG5305" s="1">
        <f t="shared" si="82"/>
        <v>45627</v>
      </c>
    </row>
    <row r="5306" spans="1:33" x14ac:dyDescent="0.25">
      <c r="A5306" t="s">
        <v>6099</v>
      </c>
      <c r="B5306" t="s">
        <v>6092</v>
      </c>
      <c r="C5306">
        <v>8901234567</v>
      </c>
      <c r="D5306">
        <v>8901234567</v>
      </c>
      <c r="E5306" s="1">
        <v>45375</v>
      </c>
      <c r="F5306" s="1">
        <v>45375</v>
      </c>
      <c r="G5306" s="1">
        <v>45410</v>
      </c>
      <c r="H5306" t="s">
        <v>28</v>
      </c>
      <c r="I5306">
        <v>11</v>
      </c>
      <c r="J5306" t="s">
        <v>35</v>
      </c>
      <c r="K5306">
        <v>99213</v>
      </c>
      <c r="O5306">
        <v>1</v>
      </c>
      <c r="P5306">
        <v>180.97</v>
      </c>
      <c r="Q5306">
        <v>134.05000000000001</v>
      </c>
      <c r="R5306">
        <v>107.24</v>
      </c>
      <c r="S5306">
        <v>26.81</v>
      </c>
      <c r="T5306" t="s">
        <v>30</v>
      </c>
      <c r="X5306" t="s">
        <v>146</v>
      </c>
      <c r="Y5306" t="s">
        <v>147</v>
      </c>
      <c r="Z5306" t="s">
        <v>39</v>
      </c>
      <c r="AA5306" t="str">
        <f>IFERROR(_xlfn.XLOOKUP($J5306,avoidable_ed_reference!$A$2:$A$13,avoidable_ed_reference!$C$2:$C$13),"Not Classified")</f>
        <v>Avoidable</v>
      </c>
      <c r="AB5306" t="str">
        <f>IFERROR(_xlfn.XLOOKUP($B5306,enrollment!$A$2:$A$801,enrollment!$I$2:$I$801),"")</f>
        <v>GA</v>
      </c>
      <c r="AC5306">
        <f>IFERROR(_xlfn.XLOOKUP($B5306,enrollment!$A$2:$A$801,enrollment!$L$2:$L$801),"")</f>
        <v>80</v>
      </c>
      <c r="AD5306" t="str" cm="1">
        <f t="array" ref="AD5306">_xlfn.IFS(AC5306="","Unknown",AC5306&lt;18,"0-17",AC5306&lt;35,"18-34",AC5306&lt;50,"35-49",AC5306&lt;65,"50-64",TRUE,"65+")</f>
        <v>65+</v>
      </c>
      <c r="AE5306">
        <f>IFERROR(_xlfn.XLOOKUP($B5306,enrollment!$A$2:$A$801,enrollment!$O$2:$O$801),"")</f>
        <v>8901234567</v>
      </c>
      <c r="AF5306">
        <f>IFERROR(_xlfn.XLOOKUP($AE5306,providers!$B$2:$B$11,providers!$Q$2:$Q$11),"")</f>
        <v>3.7</v>
      </c>
      <c r="AG5306" s="1">
        <f t="shared" si="82"/>
        <v>45352</v>
      </c>
    </row>
    <row r="5307" spans="1:33" x14ac:dyDescent="0.25">
      <c r="A5307" t="s">
        <v>6100</v>
      </c>
      <c r="B5307" t="s">
        <v>6092</v>
      </c>
      <c r="C5307">
        <v>9012345678</v>
      </c>
      <c r="D5307">
        <v>9012345678</v>
      </c>
      <c r="E5307" s="1">
        <v>45378</v>
      </c>
      <c r="F5307" s="1">
        <v>45378</v>
      </c>
      <c r="G5307" s="1">
        <v>45413</v>
      </c>
      <c r="H5307" t="s">
        <v>59</v>
      </c>
      <c r="J5307" t="s">
        <v>60</v>
      </c>
      <c r="L5307" s="2" t="s">
        <v>61</v>
      </c>
      <c r="M5307" t="s">
        <v>62</v>
      </c>
      <c r="N5307" t="s">
        <v>63</v>
      </c>
      <c r="O5307">
        <v>1</v>
      </c>
      <c r="P5307">
        <v>1298.6600000000001</v>
      </c>
      <c r="Q5307">
        <v>1180.5999999999999</v>
      </c>
      <c r="R5307">
        <v>944.48</v>
      </c>
      <c r="S5307">
        <v>236.12</v>
      </c>
      <c r="T5307" t="s">
        <v>30</v>
      </c>
      <c r="X5307" t="s">
        <v>146</v>
      </c>
      <c r="Y5307" t="s">
        <v>147</v>
      </c>
      <c r="Z5307" t="s">
        <v>64</v>
      </c>
      <c r="AA5307" t="str">
        <f>IFERROR(_xlfn.XLOOKUP($J5307,avoidable_ed_reference!$A$2:$A$13,avoidable_ed_reference!$C$2:$C$13),"Not Classified")</f>
        <v>Not Classified</v>
      </c>
      <c r="AB5307" t="str">
        <f>IFERROR(_xlfn.XLOOKUP($B5307,enrollment!$A$2:$A$801,enrollment!$I$2:$I$801),"")</f>
        <v>GA</v>
      </c>
      <c r="AC5307">
        <f>IFERROR(_xlfn.XLOOKUP($B5307,enrollment!$A$2:$A$801,enrollment!$L$2:$L$801),"")</f>
        <v>80</v>
      </c>
      <c r="AD5307" t="str" cm="1">
        <f t="array" ref="AD5307">_xlfn.IFS(AC5307="","Unknown",AC5307&lt;18,"0-17",AC5307&lt;35,"18-34",AC5307&lt;50,"35-49",AC5307&lt;65,"50-64",TRUE,"65+")</f>
        <v>65+</v>
      </c>
      <c r="AE5307">
        <f>IFERROR(_xlfn.XLOOKUP($B5307,enrollment!$A$2:$A$801,enrollment!$O$2:$O$801),"")</f>
        <v>8901234567</v>
      </c>
      <c r="AF5307">
        <f>IFERROR(_xlfn.XLOOKUP($AE5307,providers!$B$2:$B$11,providers!$Q$2:$Q$11),"")</f>
        <v>3.7</v>
      </c>
      <c r="AG5307" s="1">
        <f t="shared" si="82"/>
        <v>45352</v>
      </c>
    </row>
    <row r="5308" spans="1:33" x14ac:dyDescent="0.25">
      <c r="A5308" t="s">
        <v>6101</v>
      </c>
      <c r="B5308" t="s">
        <v>6092</v>
      </c>
      <c r="C5308">
        <v>7890123456</v>
      </c>
      <c r="D5308">
        <v>7890123456</v>
      </c>
      <c r="E5308" s="1">
        <v>45354</v>
      </c>
      <c r="F5308" s="1">
        <v>45354</v>
      </c>
      <c r="G5308" s="1">
        <v>45380</v>
      </c>
      <c r="H5308" t="s">
        <v>28</v>
      </c>
      <c r="I5308">
        <v>23</v>
      </c>
      <c r="J5308" t="s">
        <v>29</v>
      </c>
      <c r="K5308">
        <v>99284</v>
      </c>
      <c r="O5308">
        <v>1</v>
      </c>
      <c r="P5308">
        <v>2186.0100000000002</v>
      </c>
      <c r="Q5308">
        <v>1214.45</v>
      </c>
      <c r="R5308">
        <v>971.56</v>
      </c>
      <c r="S5308">
        <v>242.89</v>
      </c>
      <c r="T5308" t="s">
        <v>30</v>
      </c>
      <c r="X5308" t="s">
        <v>146</v>
      </c>
      <c r="Y5308" t="s">
        <v>147</v>
      </c>
      <c r="Z5308" t="s">
        <v>45</v>
      </c>
      <c r="AA5308" t="str">
        <f>IFERROR(_xlfn.XLOOKUP($J5308,avoidable_ed_reference!$A$2:$A$13,avoidable_ed_reference!$C$2:$C$13),"Not Classified")</f>
        <v>Potentially Avoidable</v>
      </c>
      <c r="AB5308" t="str">
        <f>IFERROR(_xlfn.XLOOKUP($B5308,enrollment!$A$2:$A$801,enrollment!$I$2:$I$801),"")</f>
        <v>GA</v>
      </c>
      <c r="AC5308">
        <f>IFERROR(_xlfn.XLOOKUP($B5308,enrollment!$A$2:$A$801,enrollment!$L$2:$L$801),"")</f>
        <v>80</v>
      </c>
      <c r="AD5308" t="str" cm="1">
        <f t="array" ref="AD5308">_xlfn.IFS(AC5308="","Unknown",AC5308&lt;18,"0-17",AC5308&lt;35,"18-34",AC5308&lt;50,"35-49",AC5308&lt;65,"50-64",TRUE,"65+")</f>
        <v>65+</v>
      </c>
      <c r="AE5308">
        <f>IFERROR(_xlfn.XLOOKUP($B5308,enrollment!$A$2:$A$801,enrollment!$O$2:$O$801),"")</f>
        <v>8901234567</v>
      </c>
      <c r="AF5308">
        <f>IFERROR(_xlfn.XLOOKUP($AE5308,providers!$B$2:$B$11,providers!$Q$2:$Q$11),"")</f>
        <v>3.7</v>
      </c>
      <c r="AG5308" s="1">
        <f t="shared" si="82"/>
        <v>45352</v>
      </c>
    </row>
    <row r="5309" spans="1:33" x14ac:dyDescent="0.25">
      <c r="A5309" t="s">
        <v>6102</v>
      </c>
      <c r="B5309" t="s">
        <v>6103</v>
      </c>
      <c r="C5309">
        <v>5678901234</v>
      </c>
      <c r="D5309">
        <v>5678901234</v>
      </c>
      <c r="E5309" s="1">
        <v>45323</v>
      </c>
      <c r="F5309" s="1">
        <v>45323</v>
      </c>
      <c r="G5309" s="1">
        <v>45345</v>
      </c>
      <c r="H5309" t="s">
        <v>28</v>
      </c>
      <c r="I5309">
        <v>20</v>
      </c>
      <c r="J5309" t="s">
        <v>35</v>
      </c>
      <c r="K5309">
        <v>99213</v>
      </c>
      <c r="O5309">
        <v>1</v>
      </c>
      <c r="P5309">
        <v>151.09</v>
      </c>
      <c r="Q5309">
        <v>116.22</v>
      </c>
      <c r="R5309">
        <v>92.98</v>
      </c>
      <c r="S5309">
        <v>23.24</v>
      </c>
      <c r="T5309" t="s">
        <v>30</v>
      </c>
      <c r="X5309" t="s">
        <v>146</v>
      </c>
      <c r="Y5309" t="s">
        <v>147</v>
      </c>
      <c r="Z5309" t="s">
        <v>36</v>
      </c>
      <c r="AA5309" t="str">
        <f>IFERROR(_xlfn.XLOOKUP($J5309,avoidable_ed_reference!$A$2:$A$13,avoidable_ed_reference!$C$2:$C$13),"Not Classified")</f>
        <v>Avoidable</v>
      </c>
      <c r="AB5309" t="str">
        <f>IFERROR(_xlfn.XLOOKUP($B5309,enrollment!$A$2:$A$801,enrollment!$I$2:$I$801),"")</f>
        <v>OH</v>
      </c>
      <c r="AC5309">
        <f>IFERROR(_xlfn.XLOOKUP($B5309,enrollment!$A$2:$A$801,enrollment!$L$2:$L$801),"")</f>
        <v>74</v>
      </c>
      <c r="AD5309" t="str" cm="1">
        <f t="array" ref="AD5309">_xlfn.IFS(AC5309="","Unknown",AC5309&lt;18,"0-17",AC5309&lt;35,"18-34",AC5309&lt;50,"35-49",AC5309&lt;65,"50-64",TRUE,"65+")</f>
        <v>65+</v>
      </c>
      <c r="AE5309">
        <f>IFERROR(_xlfn.XLOOKUP($B5309,enrollment!$A$2:$A$801,enrollment!$O$2:$O$801),"")</f>
        <v>2345678901</v>
      </c>
      <c r="AF5309">
        <f>IFERROR(_xlfn.XLOOKUP($AE5309,providers!$B$2:$B$11,providers!$Q$2:$Q$11),"")</f>
        <v>4.2</v>
      </c>
      <c r="AG5309" s="1">
        <f t="shared" si="82"/>
        <v>45323</v>
      </c>
    </row>
    <row r="5310" spans="1:33" x14ac:dyDescent="0.25">
      <c r="A5310" t="s">
        <v>6104</v>
      </c>
      <c r="B5310" t="s">
        <v>6103</v>
      </c>
      <c r="C5310">
        <v>2345678901</v>
      </c>
      <c r="D5310">
        <v>2345678901</v>
      </c>
      <c r="E5310" s="1">
        <v>45635</v>
      </c>
      <c r="F5310" s="1">
        <v>45635</v>
      </c>
      <c r="G5310" s="1">
        <v>45666</v>
      </c>
      <c r="H5310" t="s">
        <v>28</v>
      </c>
      <c r="I5310">
        <v>23</v>
      </c>
      <c r="J5310" t="s">
        <v>129</v>
      </c>
      <c r="K5310">
        <v>99284</v>
      </c>
      <c r="O5310">
        <v>1</v>
      </c>
      <c r="P5310">
        <v>1863.92</v>
      </c>
      <c r="Q5310">
        <v>1035.51</v>
      </c>
      <c r="R5310">
        <v>828.41</v>
      </c>
      <c r="S5310">
        <v>207.1</v>
      </c>
      <c r="T5310" t="s">
        <v>30</v>
      </c>
      <c r="X5310" t="s">
        <v>146</v>
      </c>
      <c r="Y5310" t="s">
        <v>147</v>
      </c>
      <c r="Z5310" t="s">
        <v>45</v>
      </c>
      <c r="AA5310" t="str">
        <f>IFERROR(_xlfn.XLOOKUP($J5310,avoidable_ed_reference!$A$2:$A$13,avoidable_ed_reference!$C$2:$C$13),"Not Classified")</f>
        <v>Potentially Avoidable</v>
      </c>
      <c r="AB5310" t="str">
        <f>IFERROR(_xlfn.XLOOKUP($B5310,enrollment!$A$2:$A$801,enrollment!$I$2:$I$801),"")</f>
        <v>OH</v>
      </c>
      <c r="AC5310">
        <f>IFERROR(_xlfn.XLOOKUP($B5310,enrollment!$A$2:$A$801,enrollment!$L$2:$L$801),"")</f>
        <v>74</v>
      </c>
      <c r="AD5310" t="str" cm="1">
        <f t="array" ref="AD5310">_xlfn.IFS(AC5310="","Unknown",AC5310&lt;18,"0-17",AC5310&lt;35,"18-34",AC5310&lt;50,"35-49",AC5310&lt;65,"50-64",TRUE,"65+")</f>
        <v>65+</v>
      </c>
      <c r="AE5310">
        <f>IFERROR(_xlfn.XLOOKUP($B5310,enrollment!$A$2:$A$801,enrollment!$O$2:$O$801),"")</f>
        <v>2345678901</v>
      </c>
      <c r="AF5310">
        <f>IFERROR(_xlfn.XLOOKUP($AE5310,providers!$B$2:$B$11,providers!$Q$2:$Q$11),"")</f>
        <v>4.2</v>
      </c>
      <c r="AG5310" s="1">
        <f t="shared" si="82"/>
        <v>45627</v>
      </c>
    </row>
    <row r="5311" spans="1:33" x14ac:dyDescent="0.25">
      <c r="A5311" t="s">
        <v>6105</v>
      </c>
      <c r="B5311" t="s">
        <v>6103</v>
      </c>
      <c r="C5311">
        <v>3456789012</v>
      </c>
      <c r="D5311">
        <v>3456789012</v>
      </c>
      <c r="E5311" s="1">
        <v>45384</v>
      </c>
      <c r="F5311" s="1">
        <v>45384</v>
      </c>
      <c r="G5311" s="1">
        <v>45413</v>
      </c>
      <c r="H5311" t="s">
        <v>67</v>
      </c>
      <c r="I5311">
        <v>21</v>
      </c>
      <c r="J5311" t="s">
        <v>80</v>
      </c>
      <c r="K5311">
        <v>99223</v>
      </c>
      <c r="O5311">
        <v>1</v>
      </c>
      <c r="P5311">
        <v>22754.51</v>
      </c>
      <c r="Q5311">
        <v>14680.33</v>
      </c>
      <c r="R5311">
        <v>11744.26</v>
      </c>
      <c r="S5311">
        <v>2936.07</v>
      </c>
      <c r="T5311" t="s">
        <v>30</v>
      </c>
      <c r="V5311">
        <v>1</v>
      </c>
      <c r="W5311" s="2" t="s">
        <v>68</v>
      </c>
      <c r="X5311" t="s">
        <v>146</v>
      </c>
      <c r="Y5311" t="s">
        <v>147</v>
      </c>
      <c r="Z5311" t="s">
        <v>69</v>
      </c>
      <c r="AA5311" t="str">
        <f>IFERROR(_xlfn.XLOOKUP($J5311,avoidable_ed_reference!$A$2:$A$13,avoidable_ed_reference!$C$2:$C$13),"Not Classified")</f>
        <v>Non-Avoidable</v>
      </c>
      <c r="AB5311" t="str">
        <f>IFERROR(_xlfn.XLOOKUP($B5311,enrollment!$A$2:$A$801,enrollment!$I$2:$I$801),"")</f>
        <v>OH</v>
      </c>
      <c r="AC5311">
        <f>IFERROR(_xlfn.XLOOKUP($B5311,enrollment!$A$2:$A$801,enrollment!$L$2:$L$801),"")</f>
        <v>74</v>
      </c>
      <c r="AD5311" t="str" cm="1">
        <f t="array" ref="AD5311">_xlfn.IFS(AC5311="","Unknown",AC5311&lt;18,"0-17",AC5311&lt;35,"18-34",AC5311&lt;50,"35-49",AC5311&lt;65,"50-64",TRUE,"65+")</f>
        <v>65+</v>
      </c>
      <c r="AE5311">
        <f>IFERROR(_xlfn.XLOOKUP($B5311,enrollment!$A$2:$A$801,enrollment!$O$2:$O$801),"")</f>
        <v>2345678901</v>
      </c>
      <c r="AF5311">
        <f>IFERROR(_xlfn.XLOOKUP($AE5311,providers!$B$2:$B$11,providers!$Q$2:$Q$11),"")</f>
        <v>4.2</v>
      </c>
      <c r="AG5311" s="1">
        <f t="shared" si="82"/>
        <v>45383</v>
      </c>
    </row>
    <row r="5312" spans="1:33" x14ac:dyDescent="0.25">
      <c r="A5312" t="s">
        <v>6106</v>
      </c>
      <c r="B5312" t="s">
        <v>6103</v>
      </c>
      <c r="C5312">
        <v>2345678901</v>
      </c>
      <c r="D5312">
        <v>2345678901</v>
      </c>
      <c r="E5312" s="1">
        <v>45416</v>
      </c>
      <c r="F5312" s="1">
        <v>45416</v>
      </c>
      <c r="G5312" s="1">
        <v>45445</v>
      </c>
      <c r="H5312" t="s">
        <v>28</v>
      </c>
      <c r="I5312">
        <v>11</v>
      </c>
      <c r="J5312" t="s">
        <v>35</v>
      </c>
      <c r="K5312">
        <v>99213</v>
      </c>
      <c r="O5312">
        <v>1</v>
      </c>
      <c r="P5312">
        <v>211.26</v>
      </c>
      <c r="Q5312">
        <v>156.49</v>
      </c>
      <c r="R5312">
        <v>125.19</v>
      </c>
      <c r="S5312">
        <v>31.3</v>
      </c>
      <c r="T5312" t="s">
        <v>30</v>
      </c>
      <c r="X5312" t="s">
        <v>146</v>
      </c>
      <c r="Y5312" t="s">
        <v>147</v>
      </c>
      <c r="Z5312" t="s">
        <v>39</v>
      </c>
      <c r="AA5312" t="str">
        <f>IFERROR(_xlfn.XLOOKUP($J5312,avoidable_ed_reference!$A$2:$A$13,avoidable_ed_reference!$C$2:$C$13),"Not Classified")</f>
        <v>Avoidable</v>
      </c>
      <c r="AB5312" t="str">
        <f>IFERROR(_xlfn.XLOOKUP($B5312,enrollment!$A$2:$A$801,enrollment!$I$2:$I$801),"")</f>
        <v>OH</v>
      </c>
      <c r="AC5312">
        <f>IFERROR(_xlfn.XLOOKUP($B5312,enrollment!$A$2:$A$801,enrollment!$L$2:$L$801),"")</f>
        <v>74</v>
      </c>
      <c r="AD5312" t="str" cm="1">
        <f t="array" ref="AD5312">_xlfn.IFS(AC5312="","Unknown",AC5312&lt;18,"0-17",AC5312&lt;35,"18-34",AC5312&lt;50,"35-49",AC5312&lt;65,"50-64",TRUE,"65+")</f>
        <v>65+</v>
      </c>
      <c r="AE5312">
        <f>IFERROR(_xlfn.XLOOKUP($B5312,enrollment!$A$2:$A$801,enrollment!$O$2:$O$801),"")</f>
        <v>2345678901</v>
      </c>
      <c r="AF5312">
        <f>IFERROR(_xlfn.XLOOKUP($AE5312,providers!$B$2:$B$11,providers!$Q$2:$Q$11),"")</f>
        <v>4.2</v>
      </c>
      <c r="AG5312" s="1">
        <f t="shared" si="82"/>
        <v>45413</v>
      </c>
    </row>
    <row r="5313" spans="1:33" x14ac:dyDescent="0.25">
      <c r="A5313" t="s">
        <v>6107</v>
      </c>
      <c r="B5313" t="s">
        <v>6103</v>
      </c>
      <c r="C5313">
        <v>5678901234</v>
      </c>
      <c r="D5313">
        <v>5678901234</v>
      </c>
      <c r="E5313" s="1">
        <v>45292</v>
      </c>
      <c r="F5313" s="1">
        <v>45292</v>
      </c>
      <c r="G5313" s="1">
        <v>45319</v>
      </c>
      <c r="H5313" t="s">
        <v>28</v>
      </c>
      <c r="I5313">
        <v>20</v>
      </c>
      <c r="J5313" t="s">
        <v>35</v>
      </c>
      <c r="K5313">
        <v>99213</v>
      </c>
      <c r="O5313">
        <v>1</v>
      </c>
      <c r="P5313">
        <v>203.89</v>
      </c>
      <c r="Q5313">
        <v>156.84</v>
      </c>
      <c r="R5313">
        <v>125.47</v>
      </c>
      <c r="S5313">
        <v>31.37</v>
      </c>
      <c r="T5313" t="s">
        <v>30</v>
      </c>
      <c r="X5313" t="s">
        <v>146</v>
      </c>
      <c r="Y5313" t="s">
        <v>147</v>
      </c>
      <c r="Z5313" t="s">
        <v>36</v>
      </c>
      <c r="AA5313" t="str">
        <f>IFERROR(_xlfn.XLOOKUP($J5313,avoidable_ed_reference!$A$2:$A$13,avoidable_ed_reference!$C$2:$C$13),"Not Classified")</f>
        <v>Avoidable</v>
      </c>
      <c r="AB5313" t="str">
        <f>IFERROR(_xlfn.XLOOKUP($B5313,enrollment!$A$2:$A$801,enrollment!$I$2:$I$801),"")</f>
        <v>OH</v>
      </c>
      <c r="AC5313">
        <f>IFERROR(_xlfn.XLOOKUP($B5313,enrollment!$A$2:$A$801,enrollment!$L$2:$L$801),"")</f>
        <v>74</v>
      </c>
      <c r="AD5313" t="str" cm="1">
        <f t="array" ref="AD5313">_xlfn.IFS(AC5313="","Unknown",AC5313&lt;18,"0-17",AC5313&lt;35,"18-34",AC5313&lt;50,"35-49",AC5313&lt;65,"50-64",TRUE,"65+")</f>
        <v>65+</v>
      </c>
      <c r="AE5313">
        <f>IFERROR(_xlfn.XLOOKUP($B5313,enrollment!$A$2:$A$801,enrollment!$O$2:$O$801),"")</f>
        <v>2345678901</v>
      </c>
      <c r="AF5313">
        <f>IFERROR(_xlfn.XLOOKUP($AE5313,providers!$B$2:$B$11,providers!$Q$2:$Q$11),"")</f>
        <v>4.2</v>
      </c>
      <c r="AG5313" s="1">
        <f t="shared" si="82"/>
        <v>45292</v>
      </c>
    </row>
    <row r="5314" spans="1:33" x14ac:dyDescent="0.25">
      <c r="A5314" t="s">
        <v>6108</v>
      </c>
      <c r="B5314" t="s">
        <v>6103</v>
      </c>
      <c r="C5314">
        <v>1122334455</v>
      </c>
      <c r="D5314">
        <v>1122334455</v>
      </c>
      <c r="E5314" s="1">
        <v>45338</v>
      </c>
      <c r="F5314" s="1">
        <v>45338</v>
      </c>
      <c r="G5314" s="1">
        <v>45363</v>
      </c>
      <c r="H5314" t="s">
        <v>28</v>
      </c>
      <c r="I5314">
        <v>11</v>
      </c>
      <c r="J5314" t="s">
        <v>47</v>
      </c>
      <c r="K5314">
        <v>99213</v>
      </c>
      <c r="O5314">
        <v>1</v>
      </c>
      <c r="P5314">
        <v>184.03</v>
      </c>
      <c r="Q5314">
        <v>136.32</v>
      </c>
      <c r="R5314">
        <v>109.06</v>
      </c>
      <c r="S5314">
        <v>27.26</v>
      </c>
      <c r="T5314" t="s">
        <v>545</v>
      </c>
      <c r="X5314" t="s">
        <v>146</v>
      </c>
      <c r="Y5314" t="s">
        <v>147</v>
      </c>
      <c r="Z5314" t="s">
        <v>39</v>
      </c>
      <c r="AA5314" t="str">
        <f>IFERROR(_xlfn.XLOOKUP($J5314,avoidable_ed_reference!$A$2:$A$13,avoidable_ed_reference!$C$2:$C$13),"Not Classified")</f>
        <v>Not Classified</v>
      </c>
      <c r="AB5314" t="str">
        <f>IFERROR(_xlfn.XLOOKUP($B5314,enrollment!$A$2:$A$801,enrollment!$I$2:$I$801),"")</f>
        <v>OH</v>
      </c>
      <c r="AC5314">
        <f>IFERROR(_xlfn.XLOOKUP($B5314,enrollment!$A$2:$A$801,enrollment!$L$2:$L$801),"")</f>
        <v>74</v>
      </c>
      <c r="AD5314" t="str" cm="1">
        <f t="array" ref="AD5314">_xlfn.IFS(AC5314="","Unknown",AC5314&lt;18,"0-17",AC5314&lt;35,"18-34",AC5314&lt;50,"35-49",AC5314&lt;65,"50-64",TRUE,"65+")</f>
        <v>65+</v>
      </c>
      <c r="AE5314">
        <f>IFERROR(_xlfn.XLOOKUP($B5314,enrollment!$A$2:$A$801,enrollment!$O$2:$O$801),"")</f>
        <v>2345678901</v>
      </c>
      <c r="AF5314">
        <f>IFERROR(_xlfn.XLOOKUP($AE5314,providers!$B$2:$B$11,providers!$Q$2:$Q$11),"")</f>
        <v>4.2</v>
      </c>
      <c r="AG5314" s="1">
        <f t="shared" si="82"/>
        <v>45323</v>
      </c>
    </row>
    <row r="5315" spans="1:33" x14ac:dyDescent="0.25">
      <c r="A5315" t="s">
        <v>6109</v>
      </c>
      <c r="B5315" t="s">
        <v>6103</v>
      </c>
      <c r="C5315">
        <v>1122334455</v>
      </c>
      <c r="D5315">
        <v>1122334455</v>
      </c>
      <c r="E5315" s="1">
        <v>45450</v>
      </c>
      <c r="F5315" s="1">
        <v>45450</v>
      </c>
      <c r="G5315" s="1">
        <v>45480</v>
      </c>
      <c r="H5315" t="s">
        <v>28</v>
      </c>
      <c r="I5315">
        <v>11</v>
      </c>
      <c r="J5315" t="s">
        <v>47</v>
      </c>
      <c r="K5315">
        <v>99213</v>
      </c>
      <c r="O5315">
        <v>1</v>
      </c>
      <c r="P5315">
        <v>239.11</v>
      </c>
      <c r="Q5315">
        <v>177.12</v>
      </c>
      <c r="R5315">
        <v>141.69999999999999</v>
      </c>
      <c r="S5315">
        <v>35.42</v>
      </c>
      <c r="T5315" t="s">
        <v>545</v>
      </c>
      <c r="X5315" t="s">
        <v>146</v>
      </c>
      <c r="Y5315" t="s">
        <v>147</v>
      </c>
      <c r="Z5315" t="s">
        <v>39</v>
      </c>
      <c r="AA5315" t="str">
        <f>IFERROR(_xlfn.XLOOKUP($J5315,avoidable_ed_reference!$A$2:$A$13,avoidable_ed_reference!$C$2:$C$13),"Not Classified")</f>
        <v>Not Classified</v>
      </c>
      <c r="AB5315" t="str">
        <f>IFERROR(_xlfn.XLOOKUP($B5315,enrollment!$A$2:$A$801,enrollment!$I$2:$I$801),"")</f>
        <v>OH</v>
      </c>
      <c r="AC5315">
        <f>IFERROR(_xlfn.XLOOKUP($B5315,enrollment!$A$2:$A$801,enrollment!$L$2:$L$801),"")</f>
        <v>74</v>
      </c>
      <c r="AD5315" t="str" cm="1">
        <f t="array" ref="AD5315">_xlfn.IFS(AC5315="","Unknown",AC5315&lt;18,"0-17",AC5315&lt;35,"18-34",AC5315&lt;50,"35-49",AC5315&lt;65,"50-64",TRUE,"65+")</f>
        <v>65+</v>
      </c>
      <c r="AE5315">
        <f>IFERROR(_xlfn.XLOOKUP($B5315,enrollment!$A$2:$A$801,enrollment!$O$2:$O$801),"")</f>
        <v>2345678901</v>
      </c>
      <c r="AF5315">
        <f>IFERROR(_xlfn.XLOOKUP($AE5315,providers!$B$2:$B$11,providers!$Q$2:$Q$11),"")</f>
        <v>4.2</v>
      </c>
      <c r="AG5315" s="1">
        <f t="shared" ref="AG5315:AG5378" si="83">EOMONTH(E5315,-1)+1</f>
        <v>45444</v>
      </c>
    </row>
    <row r="5316" spans="1:33" x14ac:dyDescent="0.25">
      <c r="A5316" t="s">
        <v>6110</v>
      </c>
      <c r="B5316" t="s">
        <v>6103</v>
      </c>
      <c r="C5316">
        <v>7890123456</v>
      </c>
      <c r="D5316">
        <v>7890123456</v>
      </c>
      <c r="E5316" s="1">
        <v>45558</v>
      </c>
      <c r="F5316" s="1">
        <v>45558</v>
      </c>
      <c r="G5316" s="1">
        <v>45583</v>
      </c>
      <c r="H5316" t="s">
        <v>59</v>
      </c>
      <c r="J5316" t="s">
        <v>47</v>
      </c>
      <c r="L5316" s="2" t="s">
        <v>61</v>
      </c>
      <c r="M5316" t="s">
        <v>62</v>
      </c>
      <c r="N5316" t="s">
        <v>63</v>
      </c>
      <c r="O5316">
        <v>1</v>
      </c>
      <c r="P5316">
        <v>1087.8599999999999</v>
      </c>
      <c r="Q5316">
        <v>988.96</v>
      </c>
      <c r="R5316">
        <v>791.17</v>
      </c>
      <c r="S5316">
        <v>197.79</v>
      </c>
      <c r="T5316" t="s">
        <v>30</v>
      </c>
      <c r="X5316" t="s">
        <v>146</v>
      </c>
      <c r="Y5316" t="s">
        <v>147</v>
      </c>
      <c r="Z5316" t="s">
        <v>64</v>
      </c>
      <c r="AA5316" t="str">
        <f>IFERROR(_xlfn.XLOOKUP($J5316,avoidable_ed_reference!$A$2:$A$13,avoidable_ed_reference!$C$2:$C$13),"Not Classified")</f>
        <v>Not Classified</v>
      </c>
      <c r="AB5316" t="str">
        <f>IFERROR(_xlfn.XLOOKUP($B5316,enrollment!$A$2:$A$801,enrollment!$I$2:$I$801),"")</f>
        <v>OH</v>
      </c>
      <c r="AC5316">
        <f>IFERROR(_xlfn.XLOOKUP($B5316,enrollment!$A$2:$A$801,enrollment!$L$2:$L$801),"")</f>
        <v>74</v>
      </c>
      <c r="AD5316" t="str" cm="1">
        <f t="array" ref="AD5316">_xlfn.IFS(AC5316="","Unknown",AC5316&lt;18,"0-17",AC5316&lt;35,"18-34",AC5316&lt;50,"35-49",AC5316&lt;65,"50-64",TRUE,"65+")</f>
        <v>65+</v>
      </c>
      <c r="AE5316">
        <f>IFERROR(_xlfn.XLOOKUP($B5316,enrollment!$A$2:$A$801,enrollment!$O$2:$O$801),"")</f>
        <v>2345678901</v>
      </c>
      <c r="AF5316">
        <f>IFERROR(_xlfn.XLOOKUP($AE5316,providers!$B$2:$B$11,providers!$Q$2:$Q$11),"")</f>
        <v>4.2</v>
      </c>
      <c r="AG5316" s="1">
        <f t="shared" si="83"/>
        <v>45536</v>
      </c>
    </row>
    <row r="5317" spans="1:33" x14ac:dyDescent="0.25">
      <c r="A5317" t="s">
        <v>6111</v>
      </c>
      <c r="B5317" t="s">
        <v>6103</v>
      </c>
      <c r="C5317">
        <v>3456789012</v>
      </c>
      <c r="D5317">
        <v>3456789012</v>
      </c>
      <c r="E5317" s="1">
        <v>45521</v>
      </c>
      <c r="F5317" s="1">
        <v>45521</v>
      </c>
      <c r="G5317" s="1">
        <v>45545</v>
      </c>
      <c r="H5317" t="s">
        <v>67</v>
      </c>
      <c r="I5317">
        <v>21</v>
      </c>
      <c r="J5317" t="s">
        <v>42</v>
      </c>
      <c r="K5317">
        <v>99223</v>
      </c>
      <c r="O5317">
        <v>1</v>
      </c>
      <c r="P5317">
        <v>19304.3</v>
      </c>
      <c r="Q5317">
        <v>12454.39</v>
      </c>
      <c r="R5317">
        <v>9963.51</v>
      </c>
      <c r="S5317">
        <v>2490.88</v>
      </c>
      <c r="T5317" t="s">
        <v>30</v>
      </c>
      <c r="V5317">
        <v>1</v>
      </c>
      <c r="W5317" s="2" t="s">
        <v>68</v>
      </c>
      <c r="X5317" t="s">
        <v>146</v>
      </c>
      <c r="Y5317" t="s">
        <v>147</v>
      </c>
      <c r="Z5317" t="s">
        <v>69</v>
      </c>
      <c r="AA5317" t="str">
        <f>IFERROR(_xlfn.XLOOKUP($J5317,avoidable_ed_reference!$A$2:$A$13,avoidable_ed_reference!$C$2:$C$13),"Not Classified")</f>
        <v>Non-Avoidable</v>
      </c>
      <c r="AB5317" t="str">
        <f>IFERROR(_xlfn.XLOOKUP($B5317,enrollment!$A$2:$A$801,enrollment!$I$2:$I$801),"")</f>
        <v>OH</v>
      </c>
      <c r="AC5317">
        <f>IFERROR(_xlfn.XLOOKUP($B5317,enrollment!$A$2:$A$801,enrollment!$L$2:$L$801),"")</f>
        <v>74</v>
      </c>
      <c r="AD5317" t="str" cm="1">
        <f t="array" ref="AD5317">_xlfn.IFS(AC5317="","Unknown",AC5317&lt;18,"0-17",AC5317&lt;35,"18-34",AC5317&lt;50,"35-49",AC5317&lt;65,"50-64",TRUE,"65+")</f>
        <v>65+</v>
      </c>
      <c r="AE5317">
        <f>IFERROR(_xlfn.XLOOKUP($B5317,enrollment!$A$2:$A$801,enrollment!$O$2:$O$801),"")</f>
        <v>2345678901</v>
      </c>
      <c r="AF5317">
        <f>IFERROR(_xlfn.XLOOKUP($AE5317,providers!$B$2:$B$11,providers!$Q$2:$Q$11),"")</f>
        <v>4.2</v>
      </c>
      <c r="AG5317" s="1">
        <f t="shared" si="83"/>
        <v>45505</v>
      </c>
    </row>
    <row r="5318" spans="1:33" x14ac:dyDescent="0.25">
      <c r="A5318" t="s">
        <v>6112</v>
      </c>
      <c r="B5318" t="s">
        <v>6113</v>
      </c>
      <c r="C5318">
        <v>2345678901</v>
      </c>
      <c r="D5318">
        <v>2345678901</v>
      </c>
      <c r="E5318" s="1">
        <v>45593</v>
      </c>
      <c r="F5318" s="1">
        <v>45593</v>
      </c>
      <c r="G5318" s="1">
        <v>45607</v>
      </c>
      <c r="H5318" t="s">
        <v>28</v>
      </c>
      <c r="I5318">
        <v>23</v>
      </c>
      <c r="J5318" t="s">
        <v>93</v>
      </c>
      <c r="K5318">
        <v>99284</v>
      </c>
      <c r="O5318">
        <v>1</v>
      </c>
      <c r="P5318">
        <v>2280.8000000000002</v>
      </c>
      <c r="Q5318">
        <v>1267.1099999999999</v>
      </c>
      <c r="R5318">
        <v>1013.69</v>
      </c>
      <c r="S5318">
        <v>253.42</v>
      </c>
      <c r="T5318" t="s">
        <v>30</v>
      </c>
      <c r="X5318" t="s">
        <v>233</v>
      </c>
      <c r="Y5318" t="s">
        <v>32</v>
      </c>
      <c r="Z5318" t="s">
        <v>45</v>
      </c>
      <c r="AA5318" t="str">
        <f>IFERROR(_xlfn.XLOOKUP($J5318,avoidable_ed_reference!$A$2:$A$13,avoidable_ed_reference!$C$2:$C$13),"Not Classified")</f>
        <v>Avoidable</v>
      </c>
      <c r="AB5318" t="str">
        <f>IFERROR(_xlfn.XLOOKUP($B5318,enrollment!$A$2:$A$801,enrollment!$I$2:$I$801),"")</f>
        <v>KY</v>
      </c>
      <c r="AC5318">
        <f>IFERROR(_xlfn.XLOOKUP($B5318,enrollment!$A$2:$A$801,enrollment!$L$2:$L$801),"")</f>
        <v>42</v>
      </c>
      <c r="AD5318" t="str" cm="1">
        <f t="array" ref="AD5318">_xlfn.IFS(AC5318="","Unknown",AC5318&lt;18,"0-17",AC5318&lt;35,"18-34",AC5318&lt;50,"35-49",AC5318&lt;65,"50-64",TRUE,"65+")</f>
        <v>35-49</v>
      </c>
      <c r="AE5318">
        <f>IFERROR(_xlfn.XLOOKUP($B5318,enrollment!$A$2:$A$801,enrollment!$O$2:$O$801),"")</f>
        <v>9012345678</v>
      </c>
      <c r="AF5318">
        <f>IFERROR(_xlfn.XLOOKUP($AE5318,providers!$B$2:$B$11,providers!$Q$2:$Q$11),"")</f>
        <v>4.3</v>
      </c>
      <c r="AG5318" s="1">
        <f t="shared" si="83"/>
        <v>45566</v>
      </c>
    </row>
    <row r="5319" spans="1:33" x14ac:dyDescent="0.25">
      <c r="A5319" t="s">
        <v>6114</v>
      </c>
      <c r="B5319" t="s">
        <v>6113</v>
      </c>
      <c r="C5319">
        <v>9012345678</v>
      </c>
      <c r="D5319">
        <v>9012345678</v>
      </c>
      <c r="E5319" s="1">
        <v>45623</v>
      </c>
      <c r="F5319" s="1">
        <v>45623</v>
      </c>
      <c r="G5319" s="1">
        <v>45658</v>
      </c>
      <c r="H5319" t="s">
        <v>67</v>
      </c>
      <c r="I5319">
        <v>21</v>
      </c>
      <c r="J5319" t="s">
        <v>99</v>
      </c>
      <c r="K5319">
        <v>99223</v>
      </c>
      <c r="O5319">
        <v>1</v>
      </c>
      <c r="P5319">
        <v>26181.17</v>
      </c>
      <c r="Q5319">
        <v>16891.080000000002</v>
      </c>
      <c r="R5319">
        <v>13512.86</v>
      </c>
      <c r="S5319">
        <v>3378.22</v>
      </c>
      <c r="T5319" t="s">
        <v>30</v>
      </c>
      <c r="V5319">
        <v>1</v>
      </c>
      <c r="W5319" s="2" t="s">
        <v>68</v>
      </c>
      <c r="X5319" t="s">
        <v>233</v>
      </c>
      <c r="Y5319" t="s">
        <v>32</v>
      </c>
      <c r="Z5319" t="s">
        <v>69</v>
      </c>
      <c r="AA5319" t="str">
        <f>IFERROR(_xlfn.XLOOKUP($J5319,avoidable_ed_reference!$A$2:$A$13,avoidable_ed_reference!$C$2:$C$13),"Not Classified")</f>
        <v>Not Classified</v>
      </c>
      <c r="AB5319" t="str">
        <f>IFERROR(_xlfn.XLOOKUP($B5319,enrollment!$A$2:$A$801,enrollment!$I$2:$I$801),"")</f>
        <v>KY</v>
      </c>
      <c r="AC5319">
        <f>IFERROR(_xlfn.XLOOKUP($B5319,enrollment!$A$2:$A$801,enrollment!$L$2:$L$801),"")</f>
        <v>42</v>
      </c>
      <c r="AD5319" t="str" cm="1">
        <f t="array" ref="AD5319">_xlfn.IFS(AC5319="","Unknown",AC5319&lt;18,"0-17",AC5319&lt;35,"18-34",AC5319&lt;50,"35-49",AC5319&lt;65,"50-64",TRUE,"65+")</f>
        <v>35-49</v>
      </c>
      <c r="AE5319">
        <f>IFERROR(_xlfn.XLOOKUP($B5319,enrollment!$A$2:$A$801,enrollment!$O$2:$O$801),"")</f>
        <v>9012345678</v>
      </c>
      <c r="AF5319">
        <f>IFERROR(_xlfn.XLOOKUP($AE5319,providers!$B$2:$B$11,providers!$Q$2:$Q$11),"")</f>
        <v>4.3</v>
      </c>
      <c r="AG5319" s="1">
        <f t="shared" si="83"/>
        <v>45597</v>
      </c>
    </row>
    <row r="5320" spans="1:33" x14ac:dyDescent="0.25">
      <c r="A5320" t="s">
        <v>6115</v>
      </c>
      <c r="B5320" t="s">
        <v>6113</v>
      </c>
      <c r="C5320">
        <v>9012345678</v>
      </c>
      <c r="D5320">
        <v>9012345678</v>
      </c>
      <c r="E5320" s="1">
        <v>45436</v>
      </c>
      <c r="F5320" s="1">
        <v>45436</v>
      </c>
      <c r="G5320" s="1">
        <v>45466</v>
      </c>
      <c r="H5320" t="s">
        <v>67</v>
      </c>
      <c r="I5320">
        <v>21</v>
      </c>
      <c r="J5320" t="s">
        <v>99</v>
      </c>
      <c r="K5320">
        <v>99223</v>
      </c>
      <c r="O5320">
        <v>1</v>
      </c>
      <c r="P5320">
        <v>20995.42</v>
      </c>
      <c r="Q5320">
        <v>13545.43</v>
      </c>
      <c r="R5320">
        <v>10836.34</v>
      </c>
      <c r="S5320">
        <v>2709.09</v>
      </c>
      <c r="T5320" t="s">
        <v>30</v>
      </c>
      <c r="V5320">
        <v>1</v>
      </c>
      <c r="W5320" s="2" t="s">
        <v>68</v>
      </c>
      <c r="X5320" t="s">
        <v>233</v>
      </c>
      <c r="Y5320" t="s">
        <v>32</v>
      </c>
      <c r="Z5320" t="s">
        <v>69</v>
      </c>
      <c r="AA5320" t="str">
        <f>IFERROR(_xlfn.XLOOKUP($J5320,avoidable_ed_reference!$A$2:$A$13,avoidable_ed_reference!$C$2:$C$13),"Not Classified")</f>
        <v>Not Classified</v>
      </c>
      <c r="AB5320" t="str">
        <f>IFERROR(_xlfn.XLOOKUP($B5320,enrollment!$A$2:$A$801,enrollment!$I$2:$I$801),"")</f>
        <v>KY</v>
      </c>
      <c r="AC5320">
        <f>IFERROR(_xlfn.XLOOKUP($B5320,enrollment!$A$2:$A$801,enrollment!$L$2:$L$801),"")</f>
        <v>42</v>
      </c>
      <c r="AD5320" t="str" cm="1">
        <f t="array" ref="AD5320">_xlfn.IFS(AC5320="","Unknown",AC5320&lt;18,"0-17",AC5320&lt;35,"18-34",AC5320&lt;50,"35-49",AC5320&lt;65,"50-64",TRUE,"65+")</f>
        <v>35-49</v>
      </c>
      <c r="AE5320">
        <f>IFERROR(_xlfn.XLOOKUP($B5320,enrollment!$A$2:$A$801,enrollment!$O$2:$O$801),"")</f>
        <v>9012345678</v>
      </c>
      <c r="AF5320">
        <f>IFERROR(_xlfn.XLOOKUP($AE5320,providers!$B$2:$B$11,providers!$Q$2:$Q$11),"")</f>
        <v>4.3</v>
      </c>
      <c r="AG5320" s="1">
        <f t="shared" si="83"/>
        <v>45413</v>
      </c>
    </row>
    <row r="5321" spans="1:33" x14ac:dyDescent="0.25">
      <c r="A5321" t="s">
        <v>6116</v>
      </c>
      <c r="B5321" t="s">
        <v>6113</v>
      </c>
      <c r="C5321">
        <v>9012345678</v>
      </c>
      <c r="D5321">
        <v>9012345678</v>
      </c>
      <c r="E5321" s="1">
        <v>45507</v>
      </c>
      <c r="F5321" s="1">
        <v>45507</v>
      </c>
      <c r="G5321" s="1">
        <v>45522</v>
      </c>
      <c r="H5321" t="s">
        <v>28</v>
      </c>
      <c r="I5321">
        <v>23</v>
      </c>
      <c r="J5321" t="s">
        <v>29</v>
      </c>
      <c r="K5321">
        <v>99284</v>
      </c>
      <c r="O5321">
        <v>1</v>
      </c>
      <c r="P5321">
        <v>1613.39</v>
      </c>
      <c r="Q5321">
        <v>896.33</v>
      </c>
      <c r="R5321">
        <v>717.06</v>
      </c>
      <c r="S5321">
        <v>179.27</v>
      </c>
      <c r="T5321" t="s">
        <v>30</v>
      </c>
      <c r="X5321" t="s">
        <v>233</v>
      </c>
      <c r="Y5321" t="s">
        <v>32</v>
      </c>
      <c r="Z5321" t="s">
        <v>45</v>
      </c>
      <c r="AA5321" t="str">
        <f>IFERROR(_xlfn.XLOOKUP($J5321,avoidable_ed_reference!$A$2:$A$13,avoidable_ed_reference!$C$2:$C$13),"Not Classified")</f>
        <v>Potentially Avoidable</v>
      </c>
      <c r="AB5321" t="str">
        <f>IFERROR(_xlfn.XLOOKUP($B5321,enrollment!$A$2:$A$801,enrollment!$I$2:$I$801),"")</f>
        <v>KY</v>
      </c>
      <c r="AC5321">
        <f>IFERROR(_xlfn.XLOOKUP($B5321,enrollment!$A$2:$A$801,enrollment!$L$2:$L$801),"")</f>
        <v>42</v>
      </c>
      <c r="AD5321" t="str" cm="1">
        <f t="array" ref="AD5321">_xlfn.IFS(AC5321="","Unknown",AC5321&lt;18,"0-17",AC5321&lt;35,"18-34",AC5321&lt;50,"35-49",AC5321&lt;65,"50-64",TRUE,"65+")</f>
        <v>35-49</v>
      </c>
      <c r="AE5321">
        <f>IFERROR(_xlfn.XLOOKUP($B5321,enrollment!$A$2:$A$801,enrollment!$O$2:$O$801),"")</f>
        <v>9012345678</v>
      </c>
      <c r="AF5321">
        <f>IFERROR(_xlfn.XLOOKUP($AE5321,providers!$B$2:$B$11,providers!$Q$2:$Q$11),"")</f>
        <v>4.3</v>
      </c>
      <c r="AG5321" s="1">
        <f t="shared" si="83"/>
        <v>45505</v>
      </c>
    </row>
    <row r="5322" spans="1:33" x14ac:dyDescent="0.25">
      <c r="A5322" t="s">
        <v>6117</v>
      </c>
      <c r="B5322" t="s">
        <v>6113</v>
      </c>
      <c r="C5322">
        <v>5678901234</v>
      </c>
      <c r="D5322">
        <v>5678901234</v>
      </c>
      <c r="E5322" s="1">
        <v>45473</v>
      </c>
      <c r="F5322" s="1">
        <v>45473</v>
      </c>
      <c r="G5322" s="1">
        <v>45501</v>
      </c>
      <c r="H5322" t="s">
        <v>28</v>
      </c>
      <c r="I5322">
        <v>20</v>
      </c>
      <c r="J5322" t="s">
        <v>35</v>
      </c>
      <c r="K5322">
        <v>99213</v>
      </c>
      <c r="O5322">
        <v>1</v>
      </c>
      <c r="P5322">
        <v>163.06</v>
      </c>
      <c r="Q5322">
        <v>125.43</v>
      </c>
      <c r="R5322">
        <v>100.34</v>
      </c>
      <c r="S5322">
        <v>25.09</v>
      </c>
      <c r="T5322" t="s">
        <v>30</v>
      </c>
      <c r="X5322" t="s">
        <v>233</v>
      </c>
      <c r="Y5322" t="s">
        <v>32</v>
      </c>
      <c r="Z5322" t="s">
        <v>36</v>
      </c>
      <c r="AA5322" t="str">
        <f>IFERROR(_xlfn.XLOOKUP($J5322,avoidable_ed_reference!$A$2:$A$13,avoidable_ed_reference!$C$2:$C$13),"Not Classified")</f>
        <v>Avoidable</v>
      </c>
      <c r="AB5322" t="str">
        <f>IFERROR(_xlfn.XLOOKUP($B5322,enrollment!$A$2:$A$801,enrollment!$I$2:$I$801),"")</f>
        <v>KY</v>
      </c>
      <c r="AC5322">
        <f>IFERROR(_xlfn.XLOOKUP($B5322,enrollment!$A$2:$A$801,enrollment!$L$2:$L$801),"")</f>
        <v>42</v>
      </c>
      <c r="AD5322" t="str" cm="1">
        <f t="array" ref="AD5322">_xlfn.IFS(AC5322="","Unknown",AC5322&lt;18,"0-17",AC5322&lt;35,"18-34",AC5322&lt;50,"35-49",AC5322&lt;65,"50-64",TRUE,"65+")</f>
        <v>35-49</v>
      </c>
      <c r="AE5322">
        <f>IFERROR(_xlfn.XLOOKUP($B5322,enrollment!$A$2:$A$801,enrollment!$O$2:$O$801),"")</f>
        <v>9012345678</v>
      </c>
      <c r="AF5322">
        <f>IFERROR(_xlfn.XLOOKUP($AE5322,providers!$B$2:$B$11,providers!$Q$2:$Q$11),"")</f>
        <v>4.3</v>
      </c>
      <c r="AG5322" s="1">
        <f t="shared" si="83"/>
        <v>45444</v>
      </c>
    </row>
    <row r="5323" spans="1:33" x14ac:dyDescent="0.25">
      <c r="A5323" t="s">
        <v>6118</v>
      </c>
      <c r="B5323" t="s">
        <v>6113</v>
      </c>
      <c r="C5323">
        <v>9012345678</v>
      </c>
      <c r="D5323">
        <v>9012345678</v>
      </c>
      <c r="E5323" s="1">
        <v>45336</v>
      </c>
      <c r="F5323" s="1">
        <v>45336</v>
      </c>
      <c r="G5323" s="1">
        <v>45367</v>
      </c>
      <c r="H5323" t="s">
        <v>28</v>
      </c>
      <c r="I5323">
        <v>11</v>
      </c>
      <c r="J5323" t="s">
        <v>47</v>
      </c>
      <c r="K5323">
        <v>99213</v>
      </c>
      <c r="O5323">
        <v>1</v>
      </c>
      <c r="P5323">
        <v>172.29</v>
      </c>
      <c r="Q5323">
        <v>127.62</v>
      </c>
      <c r="R5323">
        <v>102.1</v>
      </c>
      <c r="S5323">
        <v>25.52</v>
      </c>
      <c r="T5323" t="s">
        <v>30</v>
      </c>
      <c r="X5323" t="s">
        <v>233</v>
      </c>
      <c r="Y5323" t="s">
        <v>32</v>
      </c>
      <c r="Z5323" t="s">
        <v>39</v>
      </c>
      <c r="AA5323" t="str">
        <f>IFERROR(_xlfn.XLOOKUP($J5323,avoidable_ed_reference!$A$2:$A$13,avoidable_ed_reference!$C$2:$C$13),"Not Classified")</f>
        <v>Not Classified</v>
      </c>
      <c r="AB5323" t="str">
        <f>IFERROR(_xlfn.XLOOKUP($B5323,enrollment!$A$2:$A$801,enrollment!$I$2:$I$801),"")</f>
        <v>KY</v>
      </c>
      <c r="AC5323">
        <f>IFERROR(_xlfn.XLOOKUP($B5323,enrollment!$A$2:$A$801,enrollment!$L$2:$L$801),"")</f>
        <v>42</v>
      </c>
      <c r="AD5323" t="str" cm="1">
        <f t="array" ref="AD5323">_xlfn.IFS(AC5323="","Unknown",AC5323&lt;18,"0-17",AC5323&lt;35,"18-34",AC5323&lt;50,"35-49",AC5323&lt;65,"50-64",TRUE,"65+")</f>
        <v>35-49</v>
      </c>
      <c r="AE5323">
        <f>IFERROR(_xlfn.XLOOKUP($B5323,enrollment!$A$2:$A$801,enrollment!$O$2:$O$801),"")</f>
        <v>9012345678</v>
      </c>
      <c r="AF5323">
        <f>IFERROR(_xlfn.XLOOKUP($AE5323,providers!$B$2:$B$11,providers!$Q$2:$Q$11),"")</f>
        <v>4.3</v>
      </c>
      <c r="AG5323" s="1">
        <f t="shared" si="83"/>
        <v>45323</v>
      </c>
    </row>
    <row r="5324" spans="1:33" x14ac:dyDescent="0.25">
      <c r="A5324" t="s">
        <v>6119</v>
      </c>
      <c r="B5324" t="s">
        <v>6113</v>
      </c>
      <c r="C5324">
        <v>5678901234</v>
      </c>
      <c r="D5324">
        <v>5678901234</v>
      </c>
      <c r="E5324" s="1">
        <v>45561</v>
      </c>
      <c r="F5324" s="1">
        <v>45561</v>
      </c>
      <c r="G5324" s="1">
        <v>45589</v>
      </c>
      <c r="H5324" t="s">
        <v>28</v>
      </c>
      <c r="I5324">
        <v>20</v>
      </c>
      <c r="J5324" t="s">
        <v>35</v>
      </c>
      <c r="K5324">
        <v>99213</v>
      </c>
      <c r="O5324">
        <v>1</v>
      </c>
      <c r="P5324">
        <v>190.29</v>
      </c>
      <c r="Q5324">
        <v>146.38</v>
      </c>
      <c r="R5324">
        <v>117.1</v>
      </c>
      <c r="S5324">
        <v>29.28</v>
      </c>
      <c r="T5324" t="s">
        <v>30</v>
      </c>
      <c r="X5324" t="s">
        <v>233</v>
      </c>
      <c r="Y5324" t="s">
        <v>32</v>
      </c>
      <c r="Z5324" t="s">
        <v>36</v>
      </c>
      <c r="AA5324" t="str">
        <f>IFERROR(_xlfn.XLOOKUP($J5324,avoidable_ed_reference!$A$2:$A$13,avoidable_ed_reference!$C$2:$C$13),"Not Classified")</f>
        <v>Avoidable</v>
      </c>
      <c r="AB5324" t="str">
        <f>IFERROR(_xlfn.XLOOKUP($B5324,enrollment!$A$2:$A$801,enrollment!$I$2:$I$801),"")</f>
        <v>KY</v>
      </c>
      <c r="AC5324">
        <f>IFERROR(_xlfn.XLOOKUP($B5324,enrollment!$A$2:$A$801,enrollment!$L$2:$L$801),"")</f>
        <v>42</v>
      </c>
      <c r="AD5324" t="str" cm="1">
        <f t="array" ref="AD5324">_xlfn.IFS(AC5324="","Unknown",AC5324&lt;18,"0-17",AC5324&lt;35,"18-34",AC5324&lt;50,"35-49",AC5324&lt;65,"50-64",TRUE,"65+")</f>
        <v>35-49</v>
      </c>
      <c r="AE5324">
        <f>IFERROR(_xlfn.XLOOKUP($B5324,enrollment!$A$2:$A$801,enrollment!$O$2:$O$801),"")</f>
        <v>9012345678</v>
      </c>
      <c r="AF5324">
        <f>IFERROR(_xlfn.XLOOKUP($AE5324,providers!$B$2:$B$11,providers!$Q$2:$Q$11),"")</f>
        <v>4.3</v>
      </c>
      <c r="AG5324" s="1">
        <f t="shared" si="83"/>
        <v>45536</v>
      </c>
    </row>
    <row r="5325" spans="1:33" x14ac:dyDescent="0.25">
      <c r="A5325" t="s">
        <v>6120</v>
      </c>
      <c r="B5325" t="s">
        <v>6113</v>
      </c>
      <c r="C5325">
        <v>9012345678</v>
      </c>
      <c r="D5325">
        <v>9012345678</v>
      </c>
      <c r="E5325" s="1">
        <v>45649</v>
      </c>
      <c r="F5325" s="1">
        <v>45649</v>
      </c>
      <c r="G5325" s="1">
        <v>45682</v>
      </c>
      <c r="H5325" t="s">
        <v>28</v>
      </c>
      <c r="I5325">
        <v>11</v>
      </c>
      <c r="J5325" t="s">
        <v>35</v>
      </c>
      <c r="K5325">
        <v>99213</v>
      </c>
      <c r="O5325">
        <v>1</v>
      </c>
      <c r="P5325">
        <v>228.6</v>
      </c>
      <c r="Q5325">
        <v>169.33</v>
      </c>
      <c r="R5325">
        <v>135.46</v>
      </c>
      <c r="S5325">
        <v>33.869999999999997</v>
      </c>
      <c r="T5325" t="s">
        <v>30</v>
      </c>
      <c r="X5325" t="s">
        <v>233</v>
      </c>
      <c r="Y5325" t="s">
        <v>32</v>
      </c>
      <c r="Z5325" t="s">
        <v>39</v>
      </c>
      <c r="AA5325" t="str">
        <f>IFERROR(_xlfn.XLOOKUP($J5325,avoidable_ed_reference!$A$2:$A$13,avoidable_ed_reference!$C$2:$C$13),"Not Classified")</f>
        <v>Avoidable</v>
      </c>
      <c r="AB5325" t="str">
        <f>IFERROR(_xlfn.XLOOKUP($B5325,enrollment!$A$2:$A$801,enrollment!$I$2:$I$801),"")</f>
        <v>KY</v>
      </c>
      <c r="AC5325">
        <f>IFERROR(_xlfn.XLOOKUP($B5325,enrollment!$A$2:$A$801,enrollment!$L$2:$L$801),"")</f>
        <v>42</v>
      </c>
      <c r="AD5325" t="str" cm="1">
        <f t="array" ref="AD5325">_xlfn.IFS(AC5325="","Unknown",AC5325&lt;18,"0-17",AC5325&lt;35,"18-34",AC5325&lt;50,"35-49",AC5325&lt;65,"50-64",TRUE,"65+")</f>
        <v>35-49</v>
      </c>
      <c r="AE5325">
        <f>IFERROR(_xlfn.XLOOKUP($B5325,enrollment!$A$2:$A$801,enrollment!$O$2:$O$801),"")</f>
        <v>9012345678</v>
      </c>
      <c r="AF5325">
        <f>IFERROR(_xlfn.XLOOKUP($AE5325,providers!$B$2:$B$11,providers!$Q$2:$Q$11),"")</f>
        <v>4.3</v>
      </c>
      <c r="AG5325" s="1">
        <f t="shared" si="83"/>
        <v>45627</v>
      </c>
    </row>
    <row r="5326" spans="1:33" x14ac:dyDescent="0.25">
      <c r="A5326" t="s">
        <v>6121</v>
      </c>
      <c r="B5326" t="s">
        <v>6113</v>
      </c>
      <c r="C5326">
        <v>2345678901</v>
      </c>
      <c r="D5326">
        <v>2345678901</v>
      </c>
      <c r="E5326" s="1">
        <v>45429</v>
      </c>
      <c r="F5326" s="1">
        <v>45429</v>
      </c>
      <c r="G5326" s="1">
        <v>45456</v>
      </c>
      <c r="H5326" t="s">
        <v>28</v>
      </c>
      <c r="I5326">
        <v>22</v>
      </c>
      <c r="J5326" t="s">
        <v>29</v>
      </c>
      <c r="K5326">
        <v>90837</v>
      </c>
      <c r="O5326">
        <v>1</v>
      </c>
      <c r="P5326">
        <v>238.4</v>
      </c>
      <c r="Q5326">
        <v>176.59</v>
      </c>
      <c r="R5326">
        <v>141.27000000000001</v>
      </c>
      <c r="S5326">
        <v>35.32</v>
      </c>
      <c r="T5326" t="s">
        <v>30</v>
      </c>
      <c r="X5326" t="s">
        <v>233</v>
      </c>
      <c r="Y5326" t="s">
        <v>32</v>
      </c>
      <c r="Z5326" t="s">
        <v>33</v>
      </c>
      <c r="AA5326" t="str">
        <f>IFERROR(_xlfn.XLOOKUP($J5326,avoidable_ed_reference!$A$2:$A$13,avoidable_ed_reference!$C$2:$C$13),"Not Classified")</f>
        <v>Potentially Avoidable</v>
      </c>
      <c r="AB5326" t="str">
        <f>IFERROR(_xlfn.XLOOKUP($B5326,enrollment!$A$2:$A$801,enrollment!$I$2:$I$801),"")</f>
        <v>KY</v>
      </c>
      <c r="AC5326">
        <f>IFERROR(_xlfn.XLOOKUP($B5326,enrollment!$A$2:$A$801,enrollment!$L$2:$L$801),"")</f>
        <v>42</v>
      </c>
      <c r="AD5326" t="str" cm="1">
        <f t="array" ref="AD5326">_xlfn.IFS(AC5326="","Unknown",AC5326&lt;18,"0-17",AC5326&lt;35,"18-34",AC5326&lt;50,"35-49",AC5326&lt;65,"50-64",TRUE,"65+")</f>
        <v>35-49</v>
      </c>
      <c r="AE5326">
        <f>IFERROR(_xlfn.XLOOKUP($B5326,enrollment!$A$2:$A$801,enrollment!$O$2:$O$801),"")</f>
        <v>9012345678</v>
      </c>
      <c r="AF5326">
        <f>IFERROR(_xlfn.XLOOKUP($AE5326,providers!$B$2:$B$11,providers!$Q$2:$Q$11),"")</f>
        <v>4.3</v>
      </c>
      <c r="AG5326" s="1">
        <f t="shared" si="83"/>
        <v>45413</v>
      </c>
    </row>
    <row r="5327" spans="1:33" x14ac:dyDescent="0.25">
      <c r="A5327" t="s">
        <v>6122</v>
      </c>
      <c r="B5327" t="s">
        <v>6123</v>
      </c>
      <c r="C5327">
        <v>6789012345</v>
      </c>
      <c r="D5327">
        <v>6789012345</v>
      </c>
      <c r="E5327" s="1">
        <v>45303</v>
      </c>
      <c r="F5327" s="1">
        <v>45303</v>
      </c>
      <c r="G5327" s="1">
        <v>45317</v>
      </c>
      <c r="H5327" t="s">
        <v>28</v>
      </c>
      <c r="I5327">
        <v>23</v>
      </c>
      <c r="J5327" t="s">
        <v>29</v>
      </c>
      <c r="K5327">
        <v>99284</v>
      </c>
      <c r="O5327">
        <v>1</v>
      </c>
      <c r="P5327">
        <v>2066.7600000000002</v>
      </c>
      <c r="Q5327">
        <v>1148.2</v>
      </c>
      <c r="R5327">
        <v>918.56</v>
      </c>
      <c r="S5327">
        <v>229.64</v>
      </c>
      <c r="T5327" t="s">
        <v>30</v>
      </c>
      <c r="X5327" t="s">
        <v>52</v>
      </c>
      <c r="Y5327" t="s">
        <v>44</v>
      </c>
      <c r="Z5327" t="s">
        <v>45</v>
      </c>
      <c r="AA5327" t="str">
        <f>IFERROR(_xlfn.XLOOKUP($J5327,avoidable_ed_reference!$A$2:$A$13,avoidable_ed_reference!$C$2:$C$13),"Not Classified")</f>
        <v>Potentially Avoidable</v>
      </c>
      <c r="AB5327" t="str">
        <f>IFERROR(_xlfn.XLOOKUP($B5327,enrollment!$A$2:$A$801,enrollment!$I$2:$I$801),"")</f>
        <v>OH</v>
      </c>
      <c r="AC5327">
        <f>IFERROR(_xlfn.XLOOKUP($B5327,enrollment!$A$2:$A$801,enrollment!$L$2:$L$801),"")</f>
        <v>38</v>
      </c>
      <c r="AD5327" t="str" cm="1">
        <f t="array" ref="AD5327">_xlfn.IFS(AC5327="","Unknown",AC5327&lt;18,"0-17",AC5327&lt;35,"18-34",AC5327&lt;50,"35-49",AC5327&lt;65,"50-64",TRUE,"65+")</f>
        <v>35-49</v>
      </c>
      <c r="AE5327">
        <f>IFERROR(_xlfn.XLOOKUP($B5327,enrollment!$A$2:$A$801,enrollment!$O$2:$O$801),"")</f>
        <v>2345678901</v>
      </c>
      <c r="AF5327">
        <f>IFERROR(_xlfn.XLOOKUP($AE5327,providers!$B$2:$B$11,providers!$Q$2:$Q$11),"")</f>
        <v>4.2</v>
      </c>
      <c r="AG5327" s="1">
        <f t="shared" si="83"/>
        <v>45292</v>
      </c>
    </row>
    <row r="5328" spans="1:33" x14ac:dyDescent="0.25">
      <c r="A5328" t="s">
        <v>6124</v>
      </c>
      <c r="B5328" t="s">
        <v>6123</v>
      </c>
      <c r="C5328">
        <v>2345678901</v>
      </c>
      <c r="D5328">
        <v>2345678901</v>
      </c>
      <c r="E5328" s="1">
        <v>45624</v>
      </c>
      <c r="F5328" s="1">
        <v>45624</v>
      </c>
      <c r="G5328" s="1">
        <v>45651</v>
      </c>
      <c r="H5328" t="s">
        <v>28</v>
      </c>
      <c r="I5328">
        <v>11</v>
      </c>
      <c r="J5328" t="s">
        <v>47</v>
      </c>
      <c r="K5328">
        <v>99213</v>
      </c>
      <c r="O5328">
        <v>1</v>
      </c>
      <c r="P5328">
        <v>231.7</v>
      </c>
      <c r="Q5328">
        <v>171.63</v>
      </c>
      <c r="R5328">
        <v>137.30000000000001</v>
      </c>
      <c r="S5328">
        <v>34.33</v>
      </c>
      <c r="T5328" t="s">
        <v>30</v>
      </c>
      <c r="X5328" t="s">
        <v>52</v>
      </c>
      <c r="Y5328" t="s">
        <v>44</v>
      </c>
      <c r="Z5328" t="s">
        <v>39</v>
      </c>
      <c r="AA5328" t="str">
        <f>IFERROR(_xlfn.XLOOKUP($J5328,avoidable_ed_reference!$A$2:$A$13,avoidable_ed_reference!$C$2:$C$13),"Not Classified")</f>
        <v>Not Classified</v>
      </c>
      <c r="AB5328" t="str">
        <f>IFERROR(_xlfn.XLOOKUP($B5328,enrollment!$A$2:$A$801,enrollment!$I$2:$I$801),"")</f>
        <v>OH</v>
      </c>
      <c r="AC5328">
        <f>IFERROR(_xlfn.XLOOKUP($B5328,enrollment!$A$2:$A$801,enrollment!$L$2:$L$801),"")</f>
        <v>38</v>
      </c>
      <c r="AD5328" t="str" cm="1">
        <f t="array" ref="AD5328">_xlfn.IFS(AC5328="","Unknown",AC5328&lt;18,"0-17",AC5328&lt;35,"18-34",AC5328&lt;50,"35-49",AC5328&lt;65,"50-64",TRUE,"65+")</f>
        <v>35-49</v>
      </c>
      <c r="AE5328">
        <f>IFERROR(_xlfn.XLOOKUP($B5328,enrollment!$A$2:$A$801,enrollment!$O$2:$O$801),"")</f>
        <v>2345678901</v>
      </c>
      <c r="AF5328">
        <f>IFERROR(_xlfn.XLOOKUP($AE5328,providers!$B$2:$B$11,providers!$Q$2:$Q$11),"")</f>
        <v>4.2</v>
      </c>
      <c r="AG5328" s="1">
        <f t="shared" si="83"/>
        <v>45597</v>
      </c>
    </row>
    <row r="5329" spans="1:33" x14ac:dyDescent="0.25">
      <c r="A5329" t="s">
        <v>6125</v>
      </c>
      <c r="B5329" t="s">
        <v>6123</v>
      </c>
      <c r="C5329">
        <v>5678901234</v>
      </c>
      <c r="D5329">
        <v>5678901234</v>
      </c>
      <c r="E5329" s="1">
        <v>45346</v>
      </c>
      <c r="F5329" s="1">
        <v>45346</v>
      </c>
      <c r="G5329" s="1">
        <v>45378</v>
      </c>
      <c r="H5329" t="s">
        <v>28</v>
      </c>
      <c r="I5329">
        <v>20</v>
      </c>
      <c r="J5329" t="s">
        <v>35</v>
      </c>
      <c r="K5329">
        <v>99213</v>
      </c>
      <c r="O5329">
        <v>1</v>
      </c>
      <c r="P5329">
        <v>159.65</v>
      </c>
      <c r="Q5329">
        <v>122.81</v>
      </c>
      <c r="R5329">
        <v>98.25</v>
      </c>
      <c r="S5329">
        <v>24.56</v>
      </c>
      <c r="T5329" t="s">
        <v>30</v>
      </c>
      <c r="X5329" t="s">
        <v>52</v>
      </c>
      <c r="Y5329" t="s">
        <v>44</v>
      </c>
      <c r="Z5329" t="s">
        <v>36</v>
      </c>
      <c r="AA5329" t="str">
        <f>IFERROR(_xlfn.XLOOKUP($J5329,avoidable_ed_reference!$A$2:$A$13,avoidable_ed_reference!$C$2:$C$13),"Not Classified")</f>
        <v>Avoidable</v>
      </c>
      <c r="AB5329" t="str">
        <f>IFERROR(_xlfn.XLOOKUP($B5329,enrollment!$A$2:$A$801,enrollment!$I$2:$I$801),"")</f>
        <v>OH</v>
      </c>
      <c r="AC5329">
        <f>IFERROR(_xlfn.XLOOKUP($B5329,enrollment!$A$2:$A$801,enrollment!$L$2:$L$801),"")</f>
        <v>38</v>
      </c>
      <c r="AD5329" t="str" cm="1">
        <f t="array" ref="AD5329">_xlfn.IFS(AC5329="","Unknown",AC5329&lt;18,"0-17",AC5329&lt;35,"18-34",AC5329&lt;50,"35-49",AC5329&lt;65,"50-64",TRUE,"65+")</f>
        <v>35-49</v>
      </c>
      <c r="AE5329">
        <f>IFERROR(_xlfn.XLOOKUP($B5329,enrollment!$A$2:$A$801,enrollment!$O$2:$O$801),"")</f>
        <v>2345678901</v>
      </c>
      <c r="AF5329">
        <f>IFERROR(_xlfn.XLOOKUP($AE5329,providers!$B$2:$B$11,providers!$Q$2:$Q$11),"")</f>
        <v>4.2</v>
      </c>
      <c r="AG5329" s="1">
        <f t="shared" si="83"/>
        <v>45323</v>
      </c>
    </row>
    <row r="5330" spans="1:33" x14ac:dyDescent="0.25">
      <c r="A5330" t="s">
        <v>6126</v>
      </c>
      <c r="B5330" t="s">
        <v>6123</v>
      </c>
      <c r="C5330">
        <v>3456789012</v>
      </c>
      <c r="D5330">
        <v>3456789012</v>
      </c>
      <c r="E5330" s="1">
        <v>45557</v>
      </c>
      <c r="F5330" s="1">
        <v>45557</v>
      </c>
      <c r="G5330" s="1">
        <v>45577</v>
      </c>
      <c r="H5330" t="s">
        <v>28</v>
      </c>
      <c r="I5330">
        <v>23</v>
      </c>
      <c r="J5330" t="s">
        <v>80</v>
      </c>
      <c r="K5330">
        <v>99284</v>
      </c>
      <c r="O5330">
        <v>1</v>
      </c>
      <c r="P5330">
        <v>2182.21</v>
      </c>
      <c r="Q5330">
        <v>1212.3399999999999</v>
      </c>
      <c r="R5330">
        <v>969.87</v>
      </c>
      <c r="S5330">
        <v>242.47</v>
      </c>
      <c r="T5330" t="s">
        <v>30</v>
      </c>
      <c r="X5330" t="s">
        <v>52</v>
      </c>
      <c r="Y5330" t="s">
        <v>44</v>
      </c>
      <c r="Z5330" t="s">
        <v>45</v>
      </c>
      <c r="AA5330" t="str">
        <f>IFERROR(_xlfn.XLOOKUP($J5330,avoidable_ed_reference!$A$2:$A$13,avoidable_ed_reference!$C$2:$C$13),"Not Classified")</f>
        <v>Non-Avoidable</v>
      </c>
      <c r="AB5330" t="str">
        <f>IFERROR(_xlfn.XLOOKUP($B5330,enrollment!$A$2:$A$801,enrollment!$I$2:$I$801),"")</f>
        <v>OH</v>
      </c>
      <c r="AC5330">
        <f>IFERROR(_xlfn.XLOOKUP($B5330,enrollment!$A$2:$A$801,enrollment!$L$2:$L$801),"")</f>
        <v>38</v>
      </c>
      <c r="AD5330" t="str" cm="1">
        <f t="array" ref="AD5330">_xlfn.IFS(AC5330="","Unknown",AC5330&lt;18,"0-17",AC5330&lt;35,"18-34",AC5330&lt;50,"35-49",AC5330&lt;65,"50-64",TRUE,"65+")</f>
        <v>35-49</v>
      </c>
      <c r="AE5330">
        <f>IFERROR(_xlfn.XLOOKUP($B5330,enrollment!$A$2:$A$801,enrollment!$O$2:$O$801),"")</f>
        <v>2345678901</v>
      </c>
      <c r="AF5330">
        <f>IFERROR(_xlfn.XLOOKUP($AE5330,providers!$B$2:$B$11,providers!$Q$2:$Q$11),"")</f>
        <v>4.2</v>
      </c>
      <c r="AG5330" s="1">
        <f t="shared" si="83"/>
        <v>45536</v>
      </c>
    </row>
    <row r="5331" spans="1:33" x14ac:dyDescent="0.25">
      <c r="A5331" t="s">
        <v>6127</v>
      </c>
      <c r="B5331" t="s">
        <v>6123</v>
      </c>
      <c r="C5331">
        <v>7890123456</v>
      </c>
      <c r="D5331">
        <v>7890123456</v>
      </c>
      <c r="E5331" s="1">
        <v>45358</v>
      </c>
      <c r="F5331" s="1">
        <v>45358</v>
      </c>
      <c r="G5331" s="1">
        <v>45385</v>
      </c>
      <c r="H5331" t="s">
        <v>59</v>
      </c>
      <c r="J5331" t="s">
        <v>47</v>
      </c>
      <c r="L5331" s="2" t="s">
        <v>61</v>
      </c>
      <c r="M5331" t="s">
        <v>62</v>
      </c>
      <c r="N5331" t="s">
        <v>63</v>
      </c>
      <c r="O5331">
        <v>1</v>
      </c>
      <c r="P5331">
        <v>1225.26</v>
      </c>
      <c r="Q5331">
        <v>1113.8699999999999</v>
      </c>
      <c r="R5331">
        <v>891.1</v>
      </c>
      <c r="S5331">
        <v>222.77</v>
      </c>
      <c r="T5331" t="s">
        <v>30</v>
      </c>
      <c r="X5331" t="s">
        <v>52</v>
      </c>
      <c r="Y5331" t="s">
        <v>44</v>
      </c>
      <c r="Z5331" t="s">
        <v>64</v>
      </c>
      <c r="AA5331" t="str">
        <f>IFERROR(_xlfn.XLOOKUP($J5331,avoidable_ed_reference!$A$2:$A$13,avoidable_ed_reference!$C$2:$C$13),"Not Classified")</f>
        <v>Not Classified</v>
      </c>
      <c r="AB5331" t="str">
        <f>IFERROR(_xlfn.XLOOKUP($B5331,enrollment!$A$2:$A$801,enrollment!$I$2:$I$801),"")</f>
        <v>OH</v>
      </c>
      <c r="AC5331">
        <f>IFERROR(_xlfn.XLOOKUP($B5331,enrollment!$A$2:$A$801,enrollment!$L$2:$L$801),"")</f>
        <v>38</v>
      </c>
      <c r="AD5331" t="str" cm="1">
        <f t="array" ref="AD5331">_xlfn.IFS(AC5331="","Unknown",AC5331&lt;18,"0-17",AC5331&lt;35,"18-34",AC5331&lt;50,"35-49",AC5331&lt;65,"50-64",TRUE,"65+")</f>
        <v>35-49</v>
      </c>
      <c r="AE5331">
        <f>IFERROR(_xlfn.XLOOKUP($B5331,enrollment!$A$2:$A$801,enrollment!$O$2:$O$801),"")</f>
        <v>2345678901</v>
      </c>
      <c r="AF5331">
        <f>IFERROR(_xlfn.XLOOKUP($AE5331,providers!$B$2:$B$11,providers!$Q$2:$Q$11),"")</f>
        <v>4.2</v>
      </c>
      <c r="AG5331" s="1">
        <f t="shared" si="83"/>
        <v>45352</v>
      </c>
    </row>
    <row r="5332" spans="1:33" x14ac:dyDescent="0.25">
      <c r="A5332" t="s">
        <v>6128</v>
      </c>
      <c r="B5332" t="s">
        <v>6123</v>
      </c>
      <c r="C5332">
        <v>2345678901</v>
      </c>
      <c r="D5332">
        <v>2345678901</v>
      </c>
      <c r="E5332" s="1">
        <v>45433</v>
      </c>
      <c r="F5332" s="1">
        <v>45433</v>
      </c>
      <c r="G5332" s="1">
        <v>45468</v>
      </c>
      <c r="H5332" t="s">
        <v>28</v>
      </c>
      <c r="I5332">
        <v>11</v>
      </c>
      <c r="J5332" t="s">
        <v>35</v>
      </c>
      <c r="K5332">
        <v>99213</v>
      </c>
      <c r="O5332">
        <v>1</v>
      </c>
      <c r="P5332">
        <v>240.85</v>
      </c>
      <c r="Q5332">
        <v>178.41</v>
      </c>
      <c r="R5332">
        <v>142.72999999999999</v>
      </c>
      <c r="S5332">
        <v>35.68</v>
      </c>
      <c r="T5332" t="s">
        <v>30</v>
      </c>
      <c r="X5332" t="s">
        <v>52</v>
      </c>
      <c r="Y5332" t="s">
        <v>44</v>
      </c>
      <c r="Z5332" t="s">
        <v>39</v>
      </c>
      <c r="AA5332" t="str">
        <f>IFERROR(_xlfn.XLOOKUP($J5332,avoidable_ed_reference!$A$2:$A$13,avoidable_ed_reference!$C$2:$C$13),"Not Classified")</f>
        <v>Avoidable</v>
      </c>
      <c r="AB5332" t="str">
        <f>IFERROR(_xlfn.XLOOKUP($B5332,enrollment!$A$2:$A$801,enrollment!$I$2:$I$801),"")</f>
        <v>OH</v>
      </c>
      <c r="AC5332">
        <f>IFERROR(_xlfn.XLOOKUP($B5332,enrollment!$A$2:$A$801,enrollment!$L$2:$L$801),"")</f>
        <v>38</v>
      </c>
      <c r="AD5332" t="str" cm="1">
        <f t="array" ref="AD5332">_xlfn.IFS(AC5332="","Unknown",AC5332&lt;18,"0-17",AC5332&lt;35,"18-34",AC5332&lt;50,"35-49",AC5332&lt;65,"50-64",TRUE,"65+")</f>
        <v>35-49</v>
      </c>
      <c r="AE5332">
        <f>IFERROR(_xlfn.XLOOKUP($B5332,enrollment!$A$2:$A$801,enrollment!$O$2:$O$801),"")</f>
        <v>2345678901</v>
      </c>
      <c r="AF5332">
        <f>IFERROR(_xlfn.XLOOKUP($AE5332,providers!$B$2:$B$11,providers!$Q$2:$Q$11),"")</f>
        <v>4.2</v>
      </c>
      <c r="AG5332" s="1">
        <f t="shared" si="83"/>
        <v>45413</v>
      </c>
    </row>
    <row r="5333" spans="1:33" x14ac:dyDescent="0.25">
      <c r="A5333" t="s">
        <v>6129</v>
      </c>
      <c r="B5333" t="s">
        <v>6123</v>
      </c>
      <c r="C5333">
        <v>5678901234</v>
      </c>
      <c r="D5333">
        <v>5678901234</v>
      </c>
      <c r="E5333" s="1">
        <v>45509</v>
      </c>
      <c r="F5333" s="1">
        <v>45509</v>
      </c>
      <c r="G5333" s="1">
        <v>45528</v>
      </c>
      <c r="H5333" t="s">
        <v>28</v>
      </c>
      <c r="I5333">
        <v>20</v>
      </c>
      <c r="J5333" t="s">
        <v>35</v>
      </c>
      <c r="K5333">
        <v>99213</v>
      </c>
      <c r="O5333">
        <v>1</v>
      </c>
      <c r="P5333">
        <v>186.85</v>
      </c>
      <c r="Q5333">
        <v>143.72999999999999</v>
      </c>
      <c r="R5333">
        <v>114.98</v>
      </c>
      <c r="S5333">
        <v>28.75</v>
      </c>
      <c r="T5333" t="s">
        <v>30</v>
      </c>
      <c r="X5333" t="s">
        <v>52</v>
      </c>
      <c r="Y5333" t="s">
        <v>44</v>
      </c>
      <c r="Z5333" t="s">
        <v>36</v>
      </c>
      <c r="AA5333" t="str">
        <f>IFERROR(_xlfn.XLOOKUP($J5333,avoidable_ed_reference!$A$2:$A$13,avoidable_ed_reference!$C$2:$C$13),"Not Classified")</f>
        <v>Avoidable</v>
      </c>
      <c r="AB5333" t="str">
        <f>IFERROR(_xlfn.XLOOKUP($B5333,enrollment!$A$2:$A$801,enrollment!$I$2:$I$801),"")</f>
        <v>OH</v>
      </c>
      <c r="AC5333">
        <f>IFERROR(_xlfn.XLOOKUP($B5333,enrollment!$A$2:$A$801,enrollment!$L$2:$L$801),"")</f>
        <v>38</v>
      </c>
      <c r="AD5333" t="str" cm="1">
        <f t="array" ref="AD5333">_xlfn.IFS(AC5333="","Unknown",AC5333&lt;18,"0-17",AC5333&lt;35,"18-34",AC5333&lt;50,"35-49",AC5333&lt;65,"50-64",TRUE,"65+")</f>
        <v>35-49</v>
      </c>
      <c r="AE5333">
        <f>IFERROR(_xlfn.XLOOKUP($B5333,enrollment!$A$2:$A$801,enrollment!$O$2:$O$801),"")</f>
        <v>2345678901</v>
      </c>
      <c r="AF5333">
        <f>IFERROR(_xlfn.XLOOKUP($AE5333,providers!$B$2:$B$11,providers!$Q$2:$Q$11),"")</f>
        <v>4.2</v>
      </c>
      <c r="AG5333" s="1">
        <f t="shared" si="83"/>
        <v>45505</v>
      </c>
    </row>
    <row r="5334" spans="1:33" x14ac:dyDescent="0.25">
      <c r="A5334" t="s">
        <v>6130</v>
      </c>
      <c r="B5334" t="s">
        <v>6123</v>
      </c>
      <c r="C5334">
        <v>5678901234</v>
      </c>
      <c r="D5334">
        <v>5678901234</v>
      </c>
      <c r="E5334" s="1">
        <v>45627</v>
      </c>
      <c r="F5334" s="1">
        <v>45627</v>
      </c>
      <c r="G5334" s="1">
        <v>45659</v>
      </c>
      <c r="H5334" t="s">
        <v>28</v>
      </c>
      <c r="I5334">
        <v>20</v>
      </c>
      <c r="J5334" t="s">
        <v>35</v>
      </c>
      <c r="K5334">
        <v>99213</v>
      </c>
      <c r="O5334">
        <v>1</v>
      </c>
      <c r="P5334">
        <v>192.87</v>
      </c>
      <c r="Q5334">
        <v>148.36000000000001</v>
      </c>
      <c r="R5334">
        <v>118.69</v>
      </c>
      <c r="S5334">
        <v>29.67</v>
      </c>
      <c r="T5334" t="s">
        <v>30</v>
      </c>
      <c r="X5334" t="s">
        <v>52</v>
      </c>
      <c r="Y5334" t="s">
        <v>44</v>
      </c>
      <c r="Z5334" t="s">
        <v>36</v>
      </c>
      <c r="AA5334" t="str">
        <f>IFERROR(_xlfn.XLOOKUP($J5334,avoidable_ed_reference!$A$2:$A$13,avoidable_ed_reference!$C$2:$C$13),"Not Classified")</f>
        <v>Avoidable</v>
      </c>
      <c r="AB5334" t="str">
        <f>IFERROR(_xlfn.XLOOKUP($B5334,enrollment!$A$2:$A$801,enrollment!$I$2:$I$801),"")</f>
        <v>OH</v>
      </c>
      <c r="AC5334">
        <f>IFERROR(_xlfn.XLOOKUP($B5334,enrollment!$A$2:$A$801,enrollment!$L$2:$L$801),"")</f>
        <v>38</v>
      </c>
      <c r="AD5334" t="str" cm="1">
        <f t="array" ref="AD5334">_xlfn.IFS(AC5334="","Unknown",AC5334&lt;18,"0-17",AC5334&lt;35,"18-34",AC5334&lt;50,"35-49",AC5334&lt;65,"50-64",TRUE,"65+")</f>
        <v>35-49</v>
      </c>
      <c r="AE5334">
        <f>IFERROR(_xlfn.XLOOKUP($B5334,enrollment!$A$2:$A$801,enrollment!$O$2:$O$801),"")</f>
        <v>2345678901</v>
      </c>
      <c r="AF5334">
        <f>IFERROR(_xlfn.XLOOKUP($AE5334,providers!$B$2:$B$11,providers!$Q$2:$Q$11),"")</f>
        <v>4.2</v>
      </c>
      <c r="AG5334" s="1">
        <f t="shared" si="83"/>
        <v>45627</v>
      </c>
    </row>
    <row r="5335" spans="1:33" x14ac:dyDescent="0.25">
      <c r="A5335" t="s">
        <v>6131</v>
      </c>
      <c r="B5335" t="s">
        <v>6132</v>
      </c>
      <c r="C5335">
        <v>2345678901</v>
      </c>
      <c r="D5335">
        <v>2345678901</v>
      </c>
      <c r="E5335" s="1">
        <v>45414</v>
      </c>
      <c r="F5335" s="1">
        <v>45414</v>
      </c>
      <c r="G5335" s="1">
        <v>45440</v>
      </c>
      <c r="H5335" t="s">
        <v>59</v>
      </c>
      <c r="J5335" t="s">
        <v>60</v>
      </c>
      <c r="L5335" s="2" t="s">
        <v>61</v>
      </c>
      <c r="M5335" t="s">
        <v>62</v>
      </c>
      <c r="N5335" t="s">
        <v>63</v>
      </c>
      <c r="O5335">
        <v>1</v>
      </c>
      <c r="P5335">
        <v>746.18</v>
      </c>
      <c r="Q5335">
        <v>678.35</v>
      </c>
      <c r="R5335">
        <v>542.67999999999995</v>
      </c>
      <c r="S5335">
        <v>135.66999999999999</v>
      </c>
      <c r="T5335" t="s">
        <v>30</v>
      </c>
      <c r="X5335" t="s">
        <v>31</v>
      </c>
      <c r="Y5335" t="s">
        <v>32</v>
      </c>
      <c r="Z5335" t="s">
        <v>64</v>
      </c>
      <c r="AA5335" t="str">
        <f>IFERROR(_xlfn.XLOOKUP($J5335,avoidable_ed_reference!$A$2:$A$13,avoidable_ed_reference!$C$2:$C$13),"Not Classified")</f>
        <v>Not Classified</v>
      </c>
      <c r="AB5335" t="str">
        <f>IFERROR(_xlfn.XLOOKUP($B5335,enrollment!$A$2:$A$801,enrollment!$I$2:$I$801),"")</f>
        <v>OH</v>
      </c>
      <c r="AC5335">
        <f>IFERROR(_xlfn.XLOOKUP($B5335,enrollment!$A$2:$A$801,enrollment!$L$2:$L$801),"")</f>
        <v>56</v>
      </c>
      <c r="AD5335" t="str" cm="1">
        <f t="array" ref="AD5335">_xlfn.IFS(AC5335="","Unknown",AC5335&lt;18,"0-17",AC5335&lt;35,"18-34",AC5335&lt;50,"35-49",AC5335&lt;65,"50-64",TRUE,"65+")</f>
        <v>50-64</v>
      </c>
      <c r="AE5335">
        <f>IFERROR(_xlfn.XLOOKUP($B5335,enrollment!$A$2:$A$801,enrollment!$O$2:$O$801),"")</f>
        <v>6789012345</v>
      </c>
      <c r="AF5335">
        <f>IFERROR(_xlfn.XLOOKUP($AE5335,providers!$B$2:$B$11,providers!$Q$2:$Q$11),"")</f>
        <v>4.0999999999999996</v>
      </c>
      <c r="AG5335" s="1">
        <f t="shared" si="83"/>
        <v>45413</v>
      </c>
    </row>
    <row r="5336" spans="1:33" x14ac:dyDescent="0.25">
      <c r="A5336" t="s">
        <v>6133</v>
      </c>
      <c r="B5336" t="s">
        <v>6132</v>
      </c>
      <c r="C5336">
        <v>6789012345</v>
      </c>
      <c r="D5336">
        <v>6789012345</v>
      </c>
      <c r="E5336" s="1">
        <v>45528</v>
      </c>
      <c r="F5336" s="1">
        <v>45528</v>
      </c>
      <c r="G5336" s="1">
        <v>45563</v>
      </c>
      <c r="H5336" t="s">
        <v>28</v>
      </c>
      <c r="I5336">
        <v>11</v>
      </c>
      <c r="J5336" t="s">
        <v>35</v>
      </c>
      <c r="K5336">
        <v>99213</v>
      </c>
      <c r="O5336">
        <v>1</v>
      </c>
      <c r="P5336">
        <v>189.04</v>
      </c>
      <c r="Q5336">
        <v>140.03</v>
      </c>
      <c r="R5336">
        <v>112.02</v>
      </c>
      <c r="S5336">
        <v>28.01</v>
      </c>
      <c r="T5336" t="s">
        <v>30</v>
      </c>
      <c r="X5336" t="s">
        <v>31</v>
      </c>
      <c r="Y5336" t="s">
        <v>32</v>
      </c>
      <c r="Z5336" t="s">
        <v>39</v>
      </c>
      <c r="AA5336" t="str">
        <f>IFERROR(_xlfn.XLOOKUP($J5336,avoidable_ed_reference!$A$2:$A$13,avoidable_ed_reference!$C$2:$C$13),"Not Classified")</f>
        <v>Avoidable</v>
      </c>
      <c r="AB5336" t="str">
        <f>IFERROR(_xlfn.XLOOKUP($B5336,enrollment!$A$2:$A$801,enrollment!$I$2:$I$801),"")</f>
        <v>OH</v>
      </c>
      <c r="AC5336">
        <f>IFERROR(_xlfn.XLOOKUP($B5336,enrollment!$A$2:$A$801,enrollment!$L$2:$L$801),"")</f>
        <v>56</v>
      </c>
      <c r="AD5336" t="str" cm="1">
        <f t="array" ref="AD5336">_xlfn.IFS(AC5336="","Unknown",AC5336&lt;18,"0-17",AC5336&lt;35,"18-34",AC5336&lt;50,"35-49",AC5336&lt;65,"50-64",TRUE,"65+")</f>
        <v>50-64</v>
      </c>
      <c r="AE5336">
        <f>IFERROR(_xlfn.XLOOKUP($B5336,enrollment!$A$2:$A$801,enrollment!$O$2:$O$801),"")</f>
        <v>6789012345</v>
      </c>
      <c r="AF5336">
        <f>IFERROR(_xlfn.XLOOKUP($AE5336,providers!$B$2:$B$11,providers!$Q$2:$Q$11),"")</f>
        <v>4.0999999999999996</v>
      </c>
      <c r="AG5336" s="1">
        <f t="shared" si="83"/>
        <v>45505</v>
      </c>
    </row>
    <row r="5337" spans="1:33" x14ac:dyDescent="0.25">
      <c r="A5337" t="s">
        <v>6134</v>
      </c>
      <c r="B5337" t="s">
        <v>6132</v>
      </c>
      <c r="C5337">
        <v>8901234567</v>
      </c>
      <c r="D5337">
        <v>8901234567</v>
      </c>
      <c r="E5337" s="1">
        <v>45440</v>
      </c>
      <c r="F5337" s="1">
        <v>45440</v>
      </c>
      <c r="G5337" s="1">
        <v>45469</v>
      </c>
      <c r="H5337" t="s">
        <v>59</v>
      </c>
      <c r="J5337" t="s">
        <v>60</v>
      </c>
      <c r="L5337" s="2" t="s">
        <v>151</v>
      </c>
      <c r="M5337" t="s">
        <v>152</v>
      </c>
      <c r="N5337" t="s">
        <v>153</v>
      </c>
      <c r="O5337">
        <v>1</v>
      </c>
      <c r="P5337">
        <v>1240.1600000000001</v>
      </c>
      <c r="Q5337">
        <v>1127.42</v>
      </c>
      <c r="R5337">
        <v>901.94</v>
      </c>
      <c r="S5337">
        <v>225.48</v>
      </c>
      <c r="T5337" t="s">
        <v>30</v>
      </c>
      <c r="X5337" t="s">
        <v>31</v>
      </c>
      <c r="Y5337" t="s">
        <v>32</v>
      </c>
      <c r="Z5337" t="s">
        <v>64</v>
      </c>
      <c r="AA5337" t="str">
        <f>IFERROR(_xlfn.XLOOKUP($J5337,avoidable_ed_reference!$A$2:$A$13,avoidable_ed_reference!$C$2:$C$13),"Not Classified")</f>
        <v>Not Classified</v>
      </c>
      <c r="AB5337" t="str">
        <f>IFERROR(_xlfn.XLOOKUP($B5337,enrollment!$A$2:$A$801,enrollment!$I$2:$I$801),"")</f>
        <v>OH</v>
      </c>
      <c r="AC5337">
        <f>IFERROR(_xlfn.XLOOKUP($B5337,enrollment!$A$2:$A$801,enrollment!$L$2:$L$801),"")</f>
        <v>56</v>
      </c>
      <c r="AD5337" t="str" cm="1">
        <f t="array" ref="AD5337">_xlfn.IFS(AC5337="","Unknown",AC5337&lt;18,"0-17",AC5337&lt;35,"18-34",AC5337&lt;50,"35-49",AC5337&lt;65,"50-64",TRUE,"65+")</f>
        <v>50-64</v>
      </c>
      <c r="AE5337">
        <f>IFERROR(_xlfn.XLOOKUP($B5337,enrollment!$A$2:$A$801,enrollment!$O$2:$O$801),"")</f>
        <v>6789012345</v>
      </c>
      <c r="AF5337">
        <f>IFERROR(_xlfn.XLOOKUP($AE5337,providers!$B$2:$B$11,providers!$Q$2:$Q$11),"")</f>
        <v>4.0999999999999996</v>
      </c>
      <c r="AG5337" s="1">
        <f t="shared" si="83"/>
        <v>45413</v>
      </c>
    </row>
    <row r="5338" spans="1:33" x14ac:dyDescent="0.25">
      <c r="A5338" t="s">
        <v>6135</v>
      </c>
      <c r="B5338" t="s">
        <v>6132</v>
      </c>
      <c r="C5338">
        <v>5678901234</v>
      </c>
      <c r="D5338">
        <v>5678901234</v>
      </c>
      <c r="E5338" s="1">
        <v>45623</v>
      </c>
      <c r="F5338" s="1">
        <v>45623</v>
      </c>
      <c r="G5338" s="1">
        <v>45655</v>
      </c>
      <c r="H5338" t="s">
        <v>28</v>
      </c>
      <c r="I5338">
        <v>20</v>
      </c>
      <c r="J5338" t="s">
        <v>35</v>
      </c>
      <c r="K5338">
        <v>99213</v>
      </c>
      <c r="O5338">
        <v>1</v>
      </c>
      <c r="P5338">
        <v>144.16999999999999</v>
      </c>
      <c r="Q5338">
        <v>110.9</v>
      </c>
      <c r="R5338">
        <v>88.72</v>
      </c>
      <c r="S5338">
        <v>22.18</v>
      </c>
      <c r="T5338" t="s">
        <v>30</v>
      </c>
      <c r="X5338" t="s">
        <v>31</v>
      </c>
      <c r="Y5338" t="s">
        <v>32</v>
      </c>
      <c r="Z5338" t="s">
        <v>36</v>
      </c>
      <c r="AA5338" t="str">
        <f>IFERROR(_xlfn.XLOOKUP($J5338,avoidable_ed_reference!$A$2:$A$13,avoidable_ed_reference!$C$2:$C$13),"Not Classified")</f>
        <v>Avoidable</v>
      </c>
      <c r="AB5338" t="str">
        <f>IFERROR(_xlfn.XLOOKUP($B5338,enrollment!$A$2:$A$801,enrollment!$I$2:$I$801),"")</f>
        <v>OH</v>
      </c>
      <c r="AC5338">
        <f>IFERROR(_xlfn.XLOOKUP($B5338,enrollment!$A$2:$A$801,enrollment!$L$2:$L$801),"")</f>
        <v>56</v>
      </c>
      <c r="AD5338" t="str" cm="1">
        <f t="array" ref="AD5338">_xlfn.IFS(AC5338="","Unknown",AC5338&lt;18,"0-17",AC5338&lt;35,"18-34",AC5338&lt;50,"35-49",AC5338&lt;65,"50-64",TRUE,"65+")</f>
        <v>50-64</v>
      </c>
      <c r="AE5338">
        <f>IFERROR(_xlfn.XLOOKUP($B5338,enrollment!$A$2:$A$801,enrollment!$O$2:$O$801),"")</f>
        <v>6789012345</v>
      </c>
      <c r="AF5338">
        <f>IFERROR(_xlfn.XLOOKUP($AE5338,providers!$B$2:$B$11,providers!$Q$2:$Q$11),"")</f>
        <v>4.0999999999999996</v>
      </c>
      <c r="AG5338" s="1">
        <f t="shared" si="83"/>
        <v>45597</v>
      </c>
    </row>
    <row r="5339" spans="1:33" x14ac:dyDescent="0.25">
      <c r="A5339" t="s">
        <v>6136</v>
      </c>
      <c r="B5339" t="s">
        <v>6132</v>
      </c>
      <c r="C5339">
        <v>6789012345</v>
      </c>
      <c r="D5339">
        <v>6789012345</v>
      </c>
      <c r="E5339" s="1">
        <v>45530</v>
      </c>
      <c r="F5339" s="1">
        <v>45530</v>
      </c>
      <c r="G5339" s="1">
        <v>45547</v>
      </c>
      <c r="H5339" t="s">
        <v>28</v>
      </c>
      <c r="I5339">
        <v>11</v>
      </c>
      <c r="J5339" t="s">
        <v>38</v>
      </c>
      <c r="K5339">
        <v>99213</v>
      </c>
      <c r="O5339">
        <v>1</v>
      </c>
      <c r="P5339">
        <v>213.57</v>
      </c>
      <c r="Q5339">
        <v>158.19999999999999</v>
      </c>
      <c r="R5339">
        <v>126.56</v>
      </c>
      <c r="S5339">
        <v>31.64</v>
      </c>
      <c r="T5339" t="s">
        <v>30</v>
      </c>
      <c r="X5339" t="s">
        <v>31</v>
      </c>
      <c r="Y5339" t="s">
        <v>32</v>
      </c>
      <c r="Z5339" t="s">
        <v>39</v>
      </c>
      <c r="AA5339" t="str">
        <f>IFERROR(_xlfn.XLOOKUP($J5339,avoidable_ed_reference!$A$2:$A$13,avoidable_ed_reference!$C$2:$C$13),"Not Classified")</f>
        <v>Not Classified</v>
      </c>
      <c r="AB5339" t="str">
        <f>IFERROR(_xlfn.XLOOKUP($B5339,enrollment!$A$2:$A$801,enrollment!$I$2:$I$801),"")</f>
        <v>OH</v>
      </c>
      <c r="AC5339">
        <f>IFERROR(_xlfn.XLOOKUP($B5339,enrollment!$A$2:$A$801,enrollment!$L$2:$L$801),"")</f>
        <v>56</v>
      </c>
      <c r="AD5339" t="str" cm="1">
        <f t="array" ref="AD5339">_xlfn.IFS(AC5339="","Unknown",AC5339&lt;18,"0-17",AC5339&lt;35,"18-34",AC5339&lt;50,"35-49",AC5339&lt;65,"50-64",TRUE,"65+")</f>
        <v>50-64</v>
      </c>
      <c r="AE5339">
        <f>IFERROR(_xlfn.XLOOKUP($B5339,enrollment!$A$2:$A$801,enrollment!$O$2:$O$801),"")</f>
        <v>6789012345</v>
      </c>
      <c r="AF5339">
        <f>IFERROR(_xlfn.XLOOKUP($AE5339,providers!$B$2:$B$11,providers!$Q$2:$Q$11),"")</f>
        <v>4.0999999999999996</v>
      </c>
      <c r="AG5339" s="1">
        <f t="shared" si="83"/>
        <v>45505</v>
      </c>
    </row>
    <row r="5340" spans="1:33" x14ac:dyDescent="0.25">
      <c r="A5340" t="s">
        <v>6137</v>
      </c>
      <c r="B5340" t="s">
        <v>6132</v>
      </c>
      <c r="C5340">
        <v>6789012345</v>
      </c>
      <c r="D5340">
        <v>6789012345</v>
      </c>
      <c r="E5340" s="1">
        <v>45473</v>
      </c>
      <c r="F5340" s="1">
        <v>45473</v>
      </c>
      <c r="G5340" s="1">
        <v>45503</v>
      </c>
      <c r="H5340" t="s">
        <v>28</v>
      </c>
      <c r="I5340">
        <v>23</v>
      </c>
      <c r="J5340" t="s">
        <v>42</v>
      </c>
      <c r="K5340">
        <v>99284</v>
      </c>
      <c r="O5340">
        <v>1</v>
      </c>
      <c r="P5340">
        <v>2353.27</v>
      </c>
      <c r="Q5340">
        <v>1307.3699999999999</v>
      </c>
      <c r="R5340">
        <v>1045.9000000000001</v>
      </c>
      <c r="S5340">
        <v>261.47000000000003</v>
      </c>
      <c r="T5340" t="s">
        <v>30</v>
      </c>
      <c r="X5340" t="s">
        <v>31</v>
      </c>
      <c r="Y5340" t="s">
        <v>32</v>
      </c>
      <c r="Z5340" t="s">
        <v>45</v>
      </c>
      <c r="AA5340" t="str">
        <f>IFERROR(_xlfn.XLOOKUP($J5340,avoidable_ed_reference!$A$2:$A$13,avoidable_ed_reference!$C$2:$C$13),"Not Classified")</f>
        <v>Non-Avoidable</v>
      </c>
      <c r="AB5340" t="str">
        <f>IFERROR(_xlfn.XLOOKUP($B5340,enrollment!$A$2:$A$801,enrollment!$I$2:$I$801),"")</f>
        <v>OH</v>
      </c>
      <c r="AC5340">
        <f>IFERROR(_xlfn.XLOOKUP($B5340,enrollment!$A$2:$A$801,enrollment!$L$2:$L$801),"")</f>
        <v>56</v>
      </c>
      <c r="AD5340" t="str" cm="1">
        <f t="array" ref="AD5340">_xlfn.IFS(AC5340="","Unknown",AC5340&lt;18,"0-17",AC5340&lt;35,"18-34",AC5340&lt;50,"35-49",AC5340&lt;65,"50-64",TRUE,"65+")</f>
        <v>50-64</v>
      </c>
      <c r="AE5340">
        <f>IFERROR(_xlfn.XLOOKUP($B5340,enrollment!$A$2:$A$801,enrollment!$O$2:$O$801),"")</f>
        <v>6789012345</v>
      </c>
      <c r="AF5340">
        <f>IFERROR(_xlfn.XLOOKUP($AE5340,providers!$B$2:$B$11,providers!$Q$2:$Q$11),"")</f>
        <v>4.0999999999999996</v>
      </c>
      <c r="AG5340" s="1">
        <f t="shared" si="83"/>
        <v>45444</v>
      </c>
    </row>
    <row r="5341" spans="1:33" x14ac:dyDescent="0.25">
      <c r="A5341" t="s">
        <v>6138</v>
      </c>
      <c r="B5341" t="s">
        <v>6132</v>
      </c>
      <c r="C5341">
        <v>6789012345</v>
      </c>
      <c r="D5341">
        <v>6789012345</v>
      </c>
      <c r="E5341" s="1">
        <v>45601</v>
      </c>
      <c r="F5341" s="1">
        <v>45601</v>
      </c>
      <c r="G5341" s="1">
        <v>45632</v>
      </c>
      <c r="H5341" t="s">
        <v>28</v>
      </c>
      <c r="I5341">
        <v>11</v>
      </c>
      <c r="J5341" t="s">
        <v>35</v>
      </c>
      <c r="K5341">
        <v>99213</v>
      </c>
      <c r="O5341">
        <v>1</v>
      </c>
      <c r="P5341">
        <v>203.51</v>
      </c>
      <c r="Q5341">
        <v>150.75</v>
      </c>
      <c r="R5341">
        <v>120.6</v>
      </c>
      <c r="S5341">
        <v>30.15</v>
      </c>
      <c r="T5341" t="s">
        <v>30</v>
      </c>
      <c r="X5341" t="s">
        <v>31</v>
      </c>
      <c r="Y5341" t="s">
        <v>32</v>
      </c>
      <c r="Z5341" t="s">
        <v>39</v>
      </c>
      <c r="AA5341" t="str">
        <f>IFERROR(_xlfn.XLOOKUP($J5341,avoidable_ed_reference!$A$2:$A$13,avoidable_ed_reference!$C$2:$C$13),"Not Classified")</f>
        <v>Avoidable</v>
      </c>
      <c r="AB5341" t="str">
        <f>IFERROR(_xlfn.XLOOKUP($B5341,enrollment!$A$2:$A$801,enrollment!$I$2:$I$801),"")</f>
        <v>OH</v>
      </c>
      <c r="AC5341">
        <f>IFERROR(_xlfn.XLOOKUP($B5341,enrollment!$A$2:$A$801,enrollment!$L$2:$L$801),"")</f>
        <v>56</v>
      </c>
      <c r="AD5341" t="str" cm="1">
        <f t="array" ref="AD5341">_xlfn.IFS(AC5341="","Unknown",AC5341&lt;18,"0-17",AC5341&lt;35,"18-34",AC5341&lt;50,"35-49",AC5341&lt;65,"50-64",TRUE,"65+")</f>
        <v>50-64</v>
      </c>
      <c r="AE5341">
        <f>IFERROR(_xlfn.XLOOKUP($B5341,enrollment!$A$2:$A$801,enrollment!$O$2:$O$801),"")</f>
        <v>6789012345</v>
      </c>
      <c r="AF5341">
        <f>IFERROR(_xlfn.XLOOKUP($AE5341,providers!$B$2:$B$11,providers!$Q$2:$Q$11),"")</f>
        <v>4.0999999999999996</v>
      </c>
      <c r="AG5341" s="1">
        <f t="shared" si="83"/>
        <v>45597</v>
      </c>
    </row>
    <row r="5342" spans="1:33" x14ac:dyDescent="0.25">
      <c r="A5342" t="s">
        <v>6139</v>
      </c>
      <c r="B5342" t="s">
        <v>6140</v>
      </c>
      <c r="C5342">
        <v>9012345678</v>
      </c>
      <c r="D5342">
        <v>9012345678</v>
      </c>
      <c r="E5342" s="1">
        <v>45561</v>
      </c>
      <c r="F5342" s="1">
        <v>45561</v>
      </c>
      <c r="G5342" s="1">
        <v>45575</v>
      </c>
      <c r="H5342" t="s">
        <v>28</v>
      </c>
      <c r="I5342">
        <v>11</v>
      </c>
      <c r="J5342" t="s">
        <v>38</v>
      </c>
      <c r="K5342">
        <v>99213</v>
      </c>
      <c r="O5342">
        <v>1</v>
      </c>
      <c r="P5342">
        <v>213.81</v>
      </c>
      <c r="Q5342">
        <v>158.38</v>
      </c>
      <c r="R5342">
        <v>126.7</v>
      </c>
      <c r="S5342">
        <v>31.68</v>
      </c>
      <c r="T5342" t="s">
        <v>30</v>
      </c>
      <c r="X5342" t="s">
        <v>233</v>
      </c>
      <c r="Y5342" t="s">
        <v>32</v>
      </c>
      <c r="Z5342" t="s">
        <v>39</v>
      </c>
      <c r="AA5342" t="str">
        <f>IFERROR(_xlfn.XLOOKUP($J5342,avoidable_ed_reference!$A$2:$A$13,avoidable_ed_reference!$C$2:$C$13),"Not Classified")</f>
        <v>Not Classified</v>
      </c>
      <c r="AB5342" t="str">
        <f>IFERROR(_xlfn.XLOOKUP($B5342,enrollment!$A$2:$A$801,enrollment!$I$2:$I$801),"")</f>
        <v>KY</v>
      </c>
      <c r="AC5342">
        <f>IFERROR(_xlfn.XLOOKUP($B5342,enrollment!$A$2:$A$801,enrollment!$L$2:$L$801),"")</f>
        <v>40</v>
      </c>
      <c r="AD5342" t="str" cm="1">
        <f t="array" ref="AD5342">_xlfn.IFS(AC5342="","Unknown",AC5342&lt;18,"0-17",AC5342&lt;35,"18-34",AC5342&lt;50,"35-49",AC5342&lt;65,"50-64",TRUE,"65+")</f>
        <v>35-49</v>
      </c>
      <c r="AE5342">
        <f>IFERROR(_xlfn.XLOOKUP($B5342,enrollment!$A$2:$A$801,enrollment!$O$2:$O$801),"")</f>
        <v>9012345678</v>
      </c>
      <c r="AF5342">
        <f>IFERROR(_xlfn.XLOOKUP($AE5342,providers!$B$2:$B$11,providers!$Q$2:$Q$11),"")</f>
        <v>4.3</v>
      </c>
      <c r="AG5342" s="1">
        <f t="shared" si="83"/>
        <v>45536</v>
      </c>
    </row>
    <row r="5343" spans="1:33" x14ac:dyDescent="0.25">
      <c r="A5343" t="s">
        <v>6141</v>
      </c>
      <c r="B5343" t="s">
        <v>6140</v>
      </c>
      <c r="C5343">
        <v>2345678901</v>
      </c>
      <c r="D5343">
        <v>2345678901</v>
      </c>
      <c r="E5343" s="1">
        <v>45360</v>
      </c>
      <c r="F5343" s="1">
        <v>45360</v>
      </c>
      <c r="G5343" s="1">
        <v>45375</v>
      </c>
      <c r="H5343" t="s">
        <v>28</v>
      </c>
      <c r="I5343">
        <v>22</v>
      </c>
      <c r="J5343" t="s">
        <v>29</v>
      </c>
      <c r="K5343">
        <v>90837</v>
      </c>
      <c r="O5343">
        <v>1</v>
      </c>
      <c r="P5343">
        <v>246.83</v>
      </c>
      <c r="Q5343">
        <v>182.84</v>
      </c>
      <c r="R5343">
        <v>146.27000000000001</v>
      </c>
      <c r="S5343">
        <v>36.57</v>
      </c>
      <c r="T5343" t="s">
        <v>30</v>
      </c>
      <c r="X5343" t="s">
        <v>233</v>
      </c>
      <c r="Y5343" t="s">
        <v>32</v>
      </c>
      <c r="Z5343" t="s">
        <v>33</v>
      </c>
      <c r="AA5343" t="str">
        <f>IFERROR(_xlfn.XLOOKUP($J5343,avoidable_ed_reference!$A$2:$A$13,avoidable_ed_reference!$C$2:$C$13),"Not Classified")</f>
        <v>Potentially Avoidable</v>
      </c>
      <c r="AB5343" t="str">
        <f>IFERROR(_xlfn.XLOOKUP($B5343,enrollment!$A$2:$A$801,enrollment!$I$2:$I$801),"")</f>
        <v>KY</v>
      </c>
      <c r="AC5343">
        <f>IFERROR(_xlfn.XLOOKUP($B5343,enrollment!$A$2:$A$801,enrollment!$L$2:$L$801),"")</f>
        <v>40</v>
      </c>
      <c r="AD5343" t="str" cm="1">
        <f t="array" ref="AD5343">_xlfn.IFS(AC5343="","Unknown",AC5343&lt;18,"0-17",AC5343&lt;35,"18-34",AC5343&lt;50,"35-49",AC5343&lt;65,"50-64",TRUE,"65+")</f>
        <v>35-49</v>
      </c>
      <c r="AE5343">
        <f>IFERROR(_xlfn.XLOOKUP($B5343,enrollment!$A$2:$A$801,enrollment!$O$2:$O$801),"")</f>
        <v>9012345678</v>
      </c>
      <c r="AF5343">
        <f>IFERROR(_xlfn.XLOOKUP($AE5343,providers!$B$2:$B$11,providers!$Q$2:$Q$11),"")</f>
        <v>4.3</v>
      </c>
      <c r="AG5343" s="1">
        <f t="shared" si="83"/>
        <v>45352</v>
      </c>
    </row>
    <row r="5344" spans="1:33" x14ac:dyDescent="0.25">
      <c r="A5344" t="s">
        <v>6142</v>
      </c>
      <c r="B5344" t="s">
        <v>6140</v>
      </c>
      <c r="C5344">
        <v>9012345678</v>
      </c>
      <c r="D5344">
        <v>9012345678</v>
      </c>
      <c r="E5344" s="1">
        <v>45615</v>
      </c>
      <c r="F5344" s="1">
        <v>45615</v>
      </c>
      <c r="G5344" s="1">
        <v>45635</v>
      </c>
      <c r="H5344" t="s">
        <v>28</v>
      </c>
      <c r="I5344">
        <v>11</v>
      </c>
      <c r="J5344" t="s">
        <v>35</v>
      </c>
      <c r="K5344">
        <v>99213</v>
      </c>
      <c r="O5344">
        <v>1</v>
      </c>
      <c r="P5344">
        <v>232.65</v>
      </c>
      <c r="Q5344">
        <v>172.33</v>
      </c>
      <c r="R5344">
        <v>137.86000000000001</v>
      </c>
      <c r="S5344">
        <v>34.47</v>
      </c>
      <c r="T5344" t="s">
        <v>30</v>
      </c>
      <c r="X5344" t="s">
        <v>233</v>
      </c>
      <c r="Y5344" t="s">
        <v>32</v>
      </c>
      <c r="Z5344" t="s">
        <v>39</v>
      </c>
      <c r="AA5344" t="str">
        <f>IFERROR(_xlfn.XLOOKUP($J5344,avoidable_ed_reference!$A$2:$A$13,avoidable_ed_reference!$C$2:$C$13),"Not Classified")</f>
        <v>Avoidable</v>
      </c>
      <c r="AB5344" t="str">
        <f>IFERROR(_xlfn.XLOOKUP($B5344,enrollment!$A$2:$A$801,enrollment!$I$2:$I$801),"")</f>
        <v>KY</v>
      </c>
      <c r="AC5344">
        <f>IFERROR(_xlfn.XLOOKUP($B5344,enrollment!$A$2:$A$801,enrollment!$L$2:$L$801),"")</f>
        <v>40</v>
      </c>
      <c r="AD5344" t="str" cm="1">
        <f t="array" ref="AD5344">_xlfn.IFS(AC5344="","Unknown",AC5344&lt;18,"0-17",AC5344&lt;35,"18-34",AC5344&lt;50,"35-49",AC5344&lt;65,"50-64",TRUE,"65+")</f>
        <v>35-49</v>
      </c>
      <c r="AE5344">
        <f>IFERROR(_xlfn.XLOOKUP($B5344,enrollment!$A$2:$A$801,enrollment!$O$2:$O$801),"")</f>
        <v>9012345678</v>
      </c>
      <c r="AF5344">
        <f>IFERROR(_xlfn.XLOOKUP($AE5344,providers!$B$2:$B$11,providers!$Q$2:$Q$11),"")</f>
        <v>4.3</v>
      </c>
      <c r="AG5344" s="1">
        <f t="shared" si="83"/>
        <v>45597</v>
      </c>
    </row>
    <row r="5345" spans="1:33" x14ac:dyDescent="0.25">
      <c r="A5345" t="s">
        <v>6143</v>
      </c>
      <c r="B5345" t="s">
        <v>6140</v>
      </c>
      <c r="C5345">
        <v>5678901234</v>
      </c>
      <c r="D5345">
        <v>5678901234</v>
      </c>
      <c r="E5345" s="1">
        <v>45636</v>
      </c>
      <c r="F5345" s="1">
        <v>45636</v>
      </c>
      <c r="G5345" s="1">
        <v>45670</v>
      </c>
      <c r="H5345" t="s">
        <v>28</v>
      </c>
      <c r="I5345">
        <v>20</v>
      </c>
      <c r="J5345" t="s">
        <v>35</v>
      </c>
      <c r="K5345">
        <v>99213</v>
      </c>
      <c r="O5345">
        <v>1</v>
      </c>
      <c r="P5345">
        <v>199.82</v>
      </c>
      <c r="Q5345">
        <v>153.71</v>
      </c>
      <c r="R5345">
        <v>122.97</v>
      </c>
      <c r="S5345">
        <v>30.74</v>
      </c>
      <c r="T5345" t="s">
        <v>30</v>
      </c>
      <c r="X5345" t="s">
        <v>233</v>
      </c>
      <c r="Y5345" t="s">
        <v>32</v>
      </c>
      <c r="Z5345" t="s">
        <v>36</v>
      </c>
      <c r="AA5345" t="str">
        <f>IFERROR(_xlfn.XLOOKUP($J5345,avoidable_ed_reference!$A$2:$A$13,avoidable_ed_reference!$C$2:$C$13),"Not Classified")</f>
        <v>Avoidable</v>
      </c>
      <c r="AB5345" t="str">
        <f>IFERROR(_xlfn.XLOOKUP($B5345,enrollment!$A$2:$A$801,enrollment!$I$2:$I$801),"")</f>
        <v>KY</v>
      </c>
      <c r="AC5345">
        <f>IFERROR(_xlfn.XLOOKUP($B5345,enrollment!$A$2:$A$801,enrollment!$L$2:$L$801),"")</f>
        <v>40</v>
      </c>
      <c r="AD5345" t="str" cm="1">
        <f t="array" ref="AD5345">_xlfn.IFS(AC5345="","Unknown",AC5345&lt;18,"0-17",AC5345&lt;35,"18-34",AC5345&lt;50,"35-49",AC5345&lt;65,"50-64",TRUE,"65+")</f>
        <v>35-49</v>
      </c>
      <c r="AE5345">
        <f>IFERROR(_xlfn.XLOOKUP($B5345,enrollment!$A$2:$A$801,enrollment!$O$2:$O$801),"")</f>
        <v>9012345678</v>
      </c>
      <c r="AF5345">
        <f>IFERROR(_xlfn.XLOOKUP($AE5345,providers!$B$2:$B$11,providers!$Q$2:$Q$11),"")</f>
        <v>4.3</v>
      </c>
      <c r="AG5345" s="1">
        <f t="shared" si="83"/>
        <v>45627</v>
      </c>
    </row>
    <row r="5346" spans="1:33" x14ac:dyDescent="0.25">
      <c r="A5346" t="s">
        <v>6144</v>
      </c>
      <c r="B5346" t="s">
        <v>6140</v>
      </c>
      <c r="C5346">
        <v>8901234567</v>
      </c>
      <c r="D5346">
        <v>8901234567</v>
      </c>
      <c r="E5346" s="1">
        <v>45631</v>
      </c>
      <c r="F5346" s="1">
        <v>45631</v>
      </c>
      <c r="G5346" s="1">
        <v>45665</v>
      </c>
      <c r="H5346" t="s">
        <v>59</v>
      </c>
      <c r="J5346" t="s">
        <v>47</v>
      </c>
      <c r="L5346" s="2" t="s">
        <v>61</v>
      </c>
      <c r="M5346" t="s">
        <v>62</v>
      </c>
      <c r="N5346" t="s">
        <v>63</v>
      </c>
      <c r="O5346">
        <v>1</v>
      </c>
      <c r="P5346">
        <v>1228.24</v>
      </c>
      <c r="Q5346">
        <v>1116.58</v>
      </c>
      <c r="R5346">
        <v>893.26</v>
      </c>
      <c r="S5346">
        <v>223.32</v>
      </c>
      <c r="T5346" t="s">
        <v>30</v>
      </c>
      <c r="X5346" t="s">
        <v>233</v>
      </c>
      <c r="Y5346" t="s">
        <v>32</v>
      </c>
      <c r="Z5346" t="s">
        <v>64</v>
      </c>
      <c r="AA5346" t="str">
        <f>IFERROR(_xlfn.XLOOKUP($J5346,avoidable_ed_reference!$A$2:$A$13,avoidable_ed_reference!$C$2:$C$13),"Not Classified")</f>
        <v>Not Classified</v>
      </c>
      <c r="AB5346" t="str">
        <f>IFERROR(_xlfn.XLOOKUP($B5346,enrollment!$A$2:$A$801,enrollment!$I$2:$I$801),"")</f>
        <v>KY</v>
      </c>
      <c r="AC5346">
        <f>IFERROR(_xlfn.XLOOKUP($B5346,enrollment!$A$2:$A$801,enrollment!$L$2:$L$801),"")</f>
        <v>40</v>
      </c>
      <c r="AD5346" t="str" cm="1">
        <f t="array" ref="AD5346">_xlfn.IFS(AC5346="","Unknown",AC5346&lt;18,"0-17",AC5346&lt;35,"18-34",AC5346&lt;50,"35-49",AC5346&lt;65,"50-64",TRUE,"65+")</f>
        <v>35-49</v>
      </c>
      <c r="AE5346">
        <f>IFERROR(_xlfn.XLOOKUP($B5346,enrollment!$A$2:$A$801,enrollment!$O$2:$O$801),"")</f>
        <v>9012345678</v>
      </c>
      <c r="AF5346">
        <f>IFERROR(_xlfn.XLOOKUP($AE5346,providers!$B$2:$B$11,providers!$Q$2:$Q$11),"")</f>
        <v>4.3</v>
      </c>
      <c r="AG5346" s="1">
        <f t="shared" si="83"/>
        <v>45627</v>
      </c>
    </row>
    <row r="5347" spans="1:33" x14ac:dyDescent="0.25">
      <c r="A5347" t="s">
        <v>6145</v>
      </c>
      <c r="B5347" t="s">
        <v>6140</v>
      </c>
      <c r="C5347">
        <v>9012345678</v>
      </c>
      <c r="D5347">
        <v>9012345678</v>
      </c>
      <c r="E5347" s="1">
        <v>45528</v>
      </c>
      <c r="F5347" s="1">
        <v>45528</v>
      </c>
      <c r="G5347" s="1">
        <v>45549</v>
      </c>
      <c r="H5347" t="s">
        <v>28</v>
      </c>
      <c r="I5347">
        <v>11</v>
      </c>
      <c r="J5347" t="s">
        <v>47</v>
      </c>
      <c r="K5347">
        <v>99213</v>
      </c>
      <c r="O5347">
        <v>1</v>
      </c>
      <c r="P5347">
        <v>220.27</v>
      </c>
      <c r="Q5347">
        <v>163.16</v>
      </c>
      <c r="R5347">
        <v>130.53</v>
      </c>
      <c r="S5347">
        <v>32.630000000000003</v>
      </c>
      <c r="T5347" t="s">
        <v>30</v>
      </c>
      <c r="X5347" t="s">
        <v>233</v>
      </c>
      <c r="Y5347" t="s">
        <v>32</v>
      </c>
      <c r="Z5347" t="s">
        <v>39</v>
      </c>
      <c r="AA5347" t="str">
        <f>IFERROR(_xlfn.XLOOKUP($J5347,avoidable_ed_reference!$A$2:$A$13,avoidable_ed_reference!$C$2:$C$13),"Not Classified")</f>
        <v>Not Classified</v>
      </c>
      <c r="AB5347" t="str">
        <f>IFERROR(_xlfn.XLOOKUP($B5347,enrollment!$A$2:$A$801,enrollment!$I$2:$I$801),"")</f>
        <v>KY</v>
      </c>
      <c r="AC5347">
        <f>IFERROR(_xlfn.XLOOKUP($B5347,enrollment!$A$2:$A$801,enrollment!$L$2:$L$801),"")</f>
        <v>40</v>
      </c>
      <c r="AD5347" t="str" cm="1">
        <f t="array" ref="AD5347">_xlfn.IFS(AC5347="","Unknown",AC5347&lt;18,"0-17",AC5347&lt;35,"18-34",AC5347&lt;50,"35-49",AC5347&lt;65,"50-64",TRUE,"65+")</f>
        <v>35-49</v>
      </c>
      <c r="AE5347">
        <f>IFERROR(_xlfn.XLOOKUP($B5347,enrollment!$A$2:$A$801,enrollment!$O$2:$O$801),"")</f>
        <v>9012345678</v>
      </c>
      <c r="AF5347">
        <f>IFERROR(_xlfn.XLOOKUP($AE5347,providers!$B$2:$B$11,providers!$Q$2:$Q$11),"")</f>
        <v>4.3</v>
      </c>
      <c r="AG5347" s="1">
        <f t="shared" si="83"/>
        <v>45505</v>
      </c>
    </row>
    <row r="5348" spans="1:33" x14ac:dyDescent="0.25">
      <c r="A5348" t="s">
        <v>6146</v>
      </c>
      <c r="B5348" t="s">
        <v>6140</v>
      </c>
      <c r="C5348">
        <v>9012345678</v>
      </c>
      <c r="D5348">
        <v>9012345678</v>
      </c>
      <c r="E5348" s="1">
        <v>45623</v>
      </c>
      <c r="F5348" s="1">
        <v>45623</v>
      </c>
      <c r="G5348" s="1">
        <v>45656</v>
      </c>
      <c r="H5348" t="s">
        <v>28</v>
      </c>
      <c r="I5348">
        <v>11</v>
      </c>
      <c r="J5348" t="s">
        <v>35</v>
      </c>
      <c r="K5348">
        <v>99213</v>
      </c>
      <c r="O5348">
        <v>1</v>
      </c>
      <c r="P5348">
        <v>237.91</v>
      </c>
      <c r="Q5348">
        <v>176.23</v>
      </c>
      <c r="R5348">
        <v>140.97999999999999</v>
      </c>
      <c r="S5348">
        <v>35.25</v>
      </c>
      <c r="T5348" t="s">
        <v>30</v>
      </c>
      <c r="X5348" t="s">
        <v>233</v>
      </c>
      <c r="Y5348" t="s">
        <v>32</v>
      </c>
      <c r="Z5348" t="s">
        <v>39</v>
      </c>
      <c r="AA5348" t="str">
        <f>IFERROR(_xlfn.XLOOKUP($J5348,avoidable_ed_reference!$A$2:$A$13,avoidable_ed_reference!$C$2:$C$13),"Not Classified")</f>
        <v>Avoidable</v>
      </c>
      <c r="AB5348" t="str">
        <f>IFERROR(_xlfn.XLOOKUP($B5348,enrollment!$A$2:$A$801,enrollment!$I$2:$I$801),"")</f>
        <v>KY</v>
      </c>
      <c r="AC5348">
        <f>IFERROR(_xlfn.XLOOKUP($B5348,enrollment!$A$2:$A$801,enrollment!$L$2:$L$801),"")</f>
        <v>40</v>
      </c>
      <c r="AD5348" t="str" cm="1">
        <f t="array" ref="AD5348">_xlfn.IFS(AC5348="","Unknown",AC5348&lt;18,"0-17",AC5348&lt;35,"18-34",AC5348&lt;50,"35-49",AC5348&lt;65,"50-64",TRUE,"65+")</f>
        <v>35-49</v>
      </c>
      <c r="AE5348">
        <f>IFERROR(_xlfn.XLOOKUP($B5348,enrollment!$A$2:$A$801,enrollment!$O$2:$O$801),"")</f>
        <v>9012345678</v>
      </c>
      <c r="AF5348">
        <f>IFERROR(_xlfn.XLOOKUP($AE5348,providers!$B$2:$B$11,providers!$Q$2:$Q$11),"")</f>
        <v>4.3</v>
      </c>
      <c r="AG5348" s="1">
        <f t="shared" si="83"/>
        <v>45597</v>
      </c>
    </row>
    <row r="5349" spans="1:33" x14ac:dyDescent="0.25">
      <c r="A5349" t="s">
        <v>6147</v>
      </c>
      <c r="B5349" t="s">
        <v>6140</v>
      </c>
      <c r="C5349">
        <v>9012345678</v>
      </c>
      <c r="D5349">
        <v>9012345678</v>
      </c>
      <c r="E5349" s="1">
        <v>45488</v>
      </c>
      <c r="F5349" s="1">
        <v>45488</v>
      </c>
      <c r="G5349" s="1">
        <v>45521</v>
      </c>
      <c r="H5349" t="s">
        <v>28</v>
      </c>
      <c r="I5349">
        <v>11</v>
      </c>
      <c r="J5349" t="s">
        <v>38</v>
      </c>
      <c r="K5349">
        <v>99213</v>
      </c>
      <c r="O5349">
        <v>1</v>
      </c>
      <c r="P5349">
        <v>235.87</v>
      </c>
      <c r="Q5349">
        <v>174.72</v>
      </c>
      <c r="R5349">
        <v>139.78</v>
      </c>
      <c r="S5349">
        <v>34.94</v>
      </c>
      <c r="T5349" t="s">
        <v>30</v>
      </c>
      <c r="X5349" t="s">
        <v>233</v>
      </c>
      <c r="Y5349" t="s">
        <v>32</v>
      </c>
      <c r="Z5349" t="s">
        <v>39</v>
      </c>
      <c r="AA5349" t="str">
        <f>IFERROR(_xlfn.XLOOKUP($J5349,avoidable_ed_reference!$A$2:$A$13,avoidable_ed_reference!$C$2:$C$13),"Not Classified")</f>
        <v>Not Classified</v>
      </c>
      <c r="AB5349" t="str">
        <f>IFERROR(_xlfn.XLOOKUP($B5349,enrollment!$A$2:$A$801,enrollment!$I$2:$I$801),"")</f>
        <v>KY</v>
      </c>
      <c r="AC5349">
        <f>IFERROR(_xlfn.XLOOKUP($B5349,enrollment!$A$2:$A$801,enrollment!$L$2:$L$801),"")</f>
        <v>40</v>
      </c>
      <c r="AD5349" t="str" cm="1">
        <f t="array" ref="AD5349">_xlfn.IFS(AC5349="","Unknown",AC5349&lt;18,"0-17",AC5349&lt;35,"18-34",AC5349&lt;50,"35-49",AC5349&lt;65,"50-64",TRUE,"65+")</f>
        <v>35-49</v>
      </c>
      <c r="AE5349">
        <f>IFERROR(_xlfn.XLOOKUP($B5349,enrollment!$A$2:$A$801,enrollment!$O$2:$O$801),"")</f>
        <v>9012345678</v>
      </c>
      <c r="AF5349">
        <f>IFERROR(_xlfn.XLOOKUP($AE5349,providers!$B$2:$B$11,providers!$Q$2:$Q$11),"")</f>
        <v>4.3</v>
      </c>
      <c r="AG5349" s="1">
        <f t="shared" si="83"/>
        <v>45474</v>
      </c>
    </row>
    <row r="5350" spans="1:33" x14ac:dyDescent="0.25">
      <c r="A5350" t="s">
        <v>6148</v>
      </c>
      <c r="B5350" t="s">
        <v>6140</v>
      </c>
      <c r="C5350">
        <v>2233445566</v>
      </c>
      <c r="D5350">
        <v>2233445566</v>
      </c>
      <c r="E5350" s="1">
        <v>45312</v>
      </c>
      <c r="F5350" s="1">
        <v>45312</v>
      </c>
      <c r="G5350" s="1">
        <v>45346</v>
      </c>
      <c r="H5350" t="s">
        <v>59</v>
      </c>
      <c r="J5350" t="s">
        <v>60</v>
      </c>
      <c r="L5350" s="2" t="s">
        <v>82</v>
      </c>
      <c r="M5350" t="s">
        <v>83</v>
      </c>
      <c r="N5350" t="s">
        <v>84</v>
      </c>
      <c r="O5350">
        <v>1</v>
      </c>
      <c r="P5350">
        <v>744.99</v>
      </c>
      <c r="Q5350">
        <v>677.26</v>
      </c>
      <c r="R5350">
        <v>541.80999999999995</v>
      </c>
      <c r="S5350">
        <v>135.44999999999999</v>
      </c>
      <c r="T5350" t="s">
        <v>30</v>
      </c>
      <c r="X5350" t="s">
        <v>233</v>
      </c>
      <c r="Y5350" t="s">
        <v>32</v>
      </c>
      <c r="Z5350" t="s">
        <v>64</v>
      </c>
      <c r="AA5350" t="str">
        <f>IFERROR(_xlfn.XLOOKUP($J5350,avoidable_ed_reference!$A$2:$A$13,avoidable_ed_reference!$C$2:$C$13),"Not Classified")</f>
        <v>Not Classified</v>
      </c>
      <c r="AB5350" t="str">
        <f>IFERROR(_xlfn.XLOOKUP($B5350,enrollment!$A$2:$A$801,enrollment!$I$2:$I$801),"")</f>
        <v>KY</v>
      </c>
      <c r="AC5350">
        <f>IFERROR(_xlfn.XLOOKUP($B5350,enrollment!$A$2:$A$801,enrollment!$L$2:$L$801),"")</f>
        <v>40</v>
      </c>
      <c r="AD5350" t="str" cm="1">
        <f t="array" ref="AD5350">_xlfn.IFS(AC5350="","Unknown",AC5350&lt;18,"0-17",AC5350&lt;35,"18-34",AC5350&lt;50,"35-49",AC5350&lt;65,"50-64",TRUE,"65+")</f>
        <v>35-49</v>
      </c>
      <c r="AE5350">
        <f>IFERROR(_xlfn.XLOOKUP($B5350,enrollment!$A$2:$A$801,enrollment!$O$2:$O$801),"")</f>
        <v>9012345678</v>
      </c>
      <c r="AF5350">
        <f>IFERROR(_xlfn.XLOOKUP($AE5350,providers!$B$2:$B$11,providers!$Q$2:$Q$11),"")</f>
        <v>4.3</v>
      </c>
      <c r="AG5350" s="1">
        <f t="shared" si="83"/>
        <v>45292</v>
      </c>
    </row>
    <row r="5351" spans="1:33" x14ac:dyDescent="0.25">
      <c r="A5351" t="s">
        <v>6149</v>
      </c>
      <c r="B5351" t="s">
        <v>6140</v>
      </c>
      <c r="C5351">
        <v>9012345678</v>
      </c>
      <c r="D5351">
        <v>9012345678</v>
      </c>
      <c r="E5351" s="1">
        <v>45485</v>
      </c>
      <c r="F5351" s="1">
        <v>45485</v>
      </c>
      <c r="G5351" s="1">
        <v>45517</v>
      </c>
      <c r="H5351" t="s">
        <v>28</v>
      </c>
      <c r="I5351">
        <v>11</v>
      </c>
      <c r="J5351" t="s">
        <v>38</v>
      </c>
      <c r="K5351">
        <v>99213</v>
      </c>
      <c r="O5351">
        <v>1</v>
      </c>
      <c r="P5351">
        <v>213.72</v>
      </c>
      <c r="Q5351">
        <v>158.31</v>
      </c>
      <c r="R5351">
        <v>126.65</v>
      </c>
      <c r="S5351">
        <v>31.66</v>
      </c>
      <c r="T5351" t="s">
        <v>30</v>
      </c>
      <c r="X5351" t="s">
        <v>233</v>
      </c>
      <c r="Y5351" t="s">
        <v>32</v>
      </c>
      <c r="Z5351" t="s">
        <v>39</v>
      </c>
      <c r="AA5351" t="str">
        <f>IFERROR(_xlfn.XLOOKUP($J5351,avoidable_ed_reference!$A$2:$A$13,avoidable_ed_reference!$C$2:$C$13),"Not Classified")</f>
        <v>Not Classified</v>
      </c>
      <c r="AB5351" t="str">
        <f>IFERROR(_xlfn.XLOOKUP($B5351,enrollment!$A$2:$A$801,enrollment!$I$2:$I$801),"")</f>
        <v>KY</v>
      </c>
      <c r="AC5351">
        <f>IFERROR(_xlfn.XLOOKUP($B5351,enrollment!$A$2:$A$801,enrollment!$L$2:$L$801),"")</f>
        <v>40</v>
      </c>
      <c r="AD5351" t="str" cm="1">
        <f t="array" ref="AD5351">_xlfn.IFS(AC5351="","Unknown",AC5351&lt;18,"0-17",AC5351&lt;35,"18-34",AC5351&lt;50,"35-49",AC5351&lt;65,"50-64",TRUE,"65+")</f>
        <v>35-49</v>
      </c>
      <c r="AE5351">
        <f>IFERROR(_xlfn.XLOOKUP($B5351,enrollment!$A$2:$A$801,enrollment!$O$2:$O$801),"")</f>
        <v>9012345678</v>
      </c>
      <c r="AF5351">
        <f>IFERROR(_xlfn.XLOOKUP($AE5351,providers!$B$2:$B$11,providers!$Q$2:$Q$11),"")</f>
        <v>4.3</v>
      </c>
      <c r="AG5351" s="1">
        <f t="shared" si="83"/>
        <v>45474</v>
      </c>
    </row>
    <row r="5352" spans="1:33" x14ac:dyDescent="0.25">
      <c r="A5352" t="s">
        <v>6150</v>
      </c>
      <c r="B5352" t="s">
        <v>6140</v>
      </c>
      <c r="C5352">
        <v>9012345678</v>
      </c>
      <c r="D5352">
        <v>9012345678</v>
      </c>
      <c r="E5352" s="1">
        <v>45341</v>
      </c>
      <c r="F5352" s="1">
        <v>45341</v>
      </c>
      <c r="G5352" s="1">
        <v>45365</v>
      </c>
      <c r="H5352" t="s">
        <v>28</v>
      </c>
      <c r="I5352">
        <v>11</v>
      </c>
      <c r="J5352" t="s">
        <v>47</v>
      </c>
      <c r="K5352">
        <v>99213</v>
      </c>
      <c r="O5352">
        <v>1</v>
      </c>
      <c r="P5352">
        <v>197.78</v>
      </c>
      <c r="Q5352">
        <v>146.5</v>
      </c>
      <c r="R5352">
        <v>117.2</v>
      </c>
      <c r="S5352">
        <v>29.3</v>
      </c>
      <c r="T5352" t="s">
        <v>30</v>
      </c>
      <c r="X5352" t="s">
        <v>233</v>
      </c>
      <c r="Y5352" t="s">
        <v>32</v>
      </c>
      <c r="Z5352" t="s">
        <v>39</v>
      </c>
      <c r="AA5352" t="str">
        <f>IFERROR(_xlfn.XLOOKUP($J5352,avoidable_ed_reference!$A$2:$A$13,avoidable_ed_reference!$C$2:$C$13),"Not Classified")</f>
        <v>Not Classified</v>
      </c>
      <c r="AB5352" t="str">
        <f>IFERROR(_xlfn.XLOOKUP($B5352,enrollment!$A$2:$A$801,enrollment!$I$2:$I$801),"")</f>
        <v>KY</v>
      </c>
      <c r="AC5352">
        <f>IFERROR(_xlfn.XLOOKUP($B5352,enrollment!$A$2:$A$801,enrollment!$L$2:$L$801),"")</f>
        <v>40</v>
      </c>
      <c r="AD5352" t="str" cm="1">
        <f t="array" ref="AD5352">_xlfn.IFS(AC5352="","Unknown",AC5352&lt;18,"0-17",AC5352&lt;35,"18-34",AC5352&lt;50,"35-49",AC5352&lt;65,"50-64",TRUE,"65+")</f>
        <v>35-49</v>
      </c>
      <c r="AE5352">
        <f>IFERROR(_xlfn.XLOOKUP($B5352,enrollment!$A$2:$A$801,enrollment!$O$2:$O$801),"")</f>
        <v>9012345678</v>
      </c>
      <c r="AF5352">
        <f>IFERROR(_xlfn.XLOOKUP($AE5352,providers!$B$2:$B$11,providers!$Q$2:$Q$11),"")</f>
        <v>4.3</v>
      </c>
      <c r="AG5352" s="1">
        <f t="shared" si="83"/>
        <v>45323</v>
      </c>
    </row>
    <row r="5353" spans="1:33" x14ac:dyDescent="0.25">
      <c r="A5353" t="s">
        <v>6151</v>
      </c>
      <c r="B5353" t="s">
        <v>6140</v>
      </c>
      <c r="C5353">
        <v>9012345678</v>
      </c>
      <c r="D5353">
        <v>9012345678</v>
      </c>
      <c r="E5353" s="1">
        <v>45557</v>
      </c>
      <c r="F5353" s="1">
        <v>45557</v>
      </c>
      <c r="G5353" s="1">
        <v>45590</v>
      </c>
      <c r="H5353" t="s">
        <v>59</v>
      </c>
      <c r="J5353" t="s">
        <v>60</v>
      </c>
      <c r="L5353" s="2" t="s">
        <v>106</v>
      </c>
      <c r="M5353" t="s">
        <v>107</v>
      </c>
      <c r="N5353" t="s">
        <v>108</v>
      </c>
      <c r="O5353">
        <v>1</v>
      </c>
      <c r="P5353">
        <v>1106.32</v>
      </c>
      <c r="Q5353">
        <v>1005.75</v>
      </c>
      <c r="R5353">
        <v>804.6</v>
      </c>
      <c r="S5353">
        <v>201.15</v>
      </c>
      <c r="T5353" t="s">
        <v>30</v>
      </c>
      <c r="X5353" t="s">
        <v>233</v>
      </c>
      <c r="Y5353" t="s">
        <v>32</v>
      </c>
      <c r="Z5353" t="s">
        <v>64</v>
      </c>
      <c r="AA5353" t="str">
        <f>IFERROR(_xlfn.XLOOKUP($J5353,avoidable_ed_reference!$A$2:$A$13,avoidable_ed_reference!$C$2:$C$13),"Not Classified")</f>
        <v>Not Classified</v>
      </c>
      <c r="AB5353" t="str">
        <f>IFERROR(_xlfn.XLOOKUP($B5353,enrollment!$A$2:$A$801,enrollment!$I$2:$I$801),"")</f>
        <v>KY</v>
      </c>
      <c r="AC5353">
        <f>IFERROR(_xlfn.XLOOKUP($B5353,enrollment!$A$2:$A$801,enrollment!$L$2:$L$801),"")</f>
        <v>40</v>
      </c>
      <c r="AD5353" t="str" cm="1">
        <f t="array" ref="AD5353">_xlfn.IFS(AC5353="","Unknown",AC5353&lt;18,"0-17",AC5353&lt;35,"18-34",AC5353&lt;50,"35-49",AC5353&lt;65,"50-64",TRUE,"65+")</f>
        <v>35-49</v>
      </c>
      <c r="AE5353">
        <f>IFERROR(_xlfn.XLOOKUP($B5353,enrollment!$A$2:$A$801,enrollment!$O$2:$O$801),"")</f>
        <v>9012345678</v>
      </c>
      <c r="AF5353">
        <f>IFERROR(_xlfn.XLOOKUP($AE5353,providers!$B$2:$B$11,providers!$Q$2:$Q$11),"")</f>
        <v>4.3</v>
      </c>
      <c r="AG5353" s="1">
        <f t="shared" si="83"/>
        <v>45536</v>
      </c>
    </row>
    <row r="5354" spans="1:33" x14ac:dyDescent="0.25">
      <c r="A5354" t="s">
        <v>6152</v>
      </c>
      <c r="B5354" t="s">
        <v>6140</v>
      </c>
      <c r="C5354">
        <v>9012345678</v>
      </c>
      <c r="D5354">
        <v>9012345678</v>
      </c>
      <c r="E5354" s="1">
        <v>45649</v>
      </c>
      <c r="F5354" s="1">
        <v>45649</v>
      </c>
      <c r="G5354" s="1">
        <v>45672</v>
      </c>
      <c r="H5354" t="s">
        <v>28</v>
      </c>
      <c r="I5354">
        <v>11</v>
      </c>
      <c r="J5354" t="s">
        <v>35</v>
      </c>
      <c r="K5354">
        <v>99213</v>
      </c>
      <c r="O5354">
        <v>1</v>
      </c>
      <c r="P5354">
        <v>237.74</v>
      </c>
      <c r="Q5354">
        <v>176.1</v>
      </c>
      <c r="R5354">
        <v>140.88</v>
      </c>
      <c r="S5354">
        <v>35.22</v>
      </c>
      <c r="T5354" t="s">
        <v>30</v>
      </c>
      <c r="X5354" t="s">
        <v>233</v>
      </c>
      <c r="Y5354" t="s">
        <v>32</v>
      </c>
      <c r="Z5354" t="s">
        <v>39</v>
      </c>
      <c r="AA5354" t="str">
        <f>IFERROR(_xlfn.XLOOKUP($J5354,avoidable_ed_reference!$A$2:$A$13,avoidable_ed_reference!$C$2:$C$13),"Not Classified")</f>
        <v>Avoidable</v>
      </c>
      <c r="AB5354" t="str">
        <f>IFERROR(_xlfn.XLOOKUP($B5354,enrollment!$A$2:$A$801,enrollment!$I$2:$I$801),"")</f>
        <v>KY</v>
      </c>
      <c r="AC5354">
        <f>IFERROR(_xlfn.XLOOKUP($B5354,enrollment!$A$2:$A$801,enrollment!$L$2:$L$801),"")</f>
        <v>40</v>
      </c>
      <c r="AD5354" t="str" cm="1">
        <f t="array" ref="AD5354">_xlfn.IFS(AC5354="","Unknown",AC5354&lt;18,"0-17",AC5354&lt;35,"18-34",AC5354&lt;50,"35-49",AC5354&lt;65,"50-64",TRUE,"65+")</f>
        <v>35-49</v>
      </c>
      <c r="AE5354">
        <f>IFERROR(_xlfn.XLOOKUP($B5354,enrollment!$A$2:$A$801,enrollment!$O$2:$O$801),"")</f>
        <v>9012345678</v>
      </c>
      <c r="AF5354">
        <f>IFERROR(_xlfn.XLOOKUP($AE5354,providers!$B$2:$B$11,providers!$Q$2:$Q$11),"")</f>
        <v>4.3</v>
      </c>
      <c r="AG5354" s="1">
        <f t="shared" si="83"/>
        <v>45627</v>
      </c>
    </row>
    <row r="5355" spans="1:33" x14ac:dyDescent="0.25">
      <c r="A5355" t="s">
        <v>6153</v>
      </c>
      <c r="B5355" t="s">
        <v>6140</v>
      </c>
      <c r="C5355">
        <v>5678901234</v>
      </c>
      <c r="D5355">
        <v>5678901234</v>
      </c>
      <c r="E5355" s="1">
        <v>45439</v>
      </c>
      <c r="F5355" s="1">
        <v>45439</v>
      </c>
      <c r="G5355" s="1">
        <v>45453</v>
      </c>
      <c r="H5355" t="s">
        <v>28</v>
      </c>
      <c r="I5355">
        <v>20</v>
      </c>
      <c r="J5355" t="s">
        <v>35</v>
      </c>
      <c r="K5355">
        <v>99213</v>
      </c>
      <c r="O5355">
        <v>1</v>
      </c>
      <c r="P5355">
        <v>188.98</v>
      </c>
      <c r="Q5355">
        <v>145.37</v>
      </c>
      <c r="R5355">
        <v>116.3</v>
      </c>
      <c r="S5355">
        <v>29.07</v>
      </c>
      <c r="T5355" t="s">
        <v>30</v>
      </c>
      <c r="X5355" t="s">
        <v>233</v>
      </c>
      <c r="Y5355" t="s">
        <v>32</v>
      </c>
      <c r="Z5355" t="s">
        <v>36</v>
      </c>
      <c r="AA5355" t="str">
        <f>IFERROR(_xlfn.XLOOKUP($J5355,avoidable_ed_reference!$A$2:$A$13,avoidable_ed_reference!$C$2:$C$13),"Not Classified")</f>
        <v>Avoidable</v>
      </c>
      <c r="AB5355" t="str">
        <f>IFERROR(_xlfn.XLOOKUP($B5355,enrollment!$A$2:$A$801,enrollment!$I$2:$I$801),"")</f>
        <v>KY</v>
      </c>
      <c r="AC5355">
        <f>IFERROR(_xlfn.XLOOKUP($B5355,enrollment!$A$2:$A$801,enrollment!$L$2:$L$801),"")</f>
        <v>40</v>
      </c>
      <c r="AD5355" t="str" cm="1">
        <f t="array" ref="AD5355">_xlfn.IFS(AC5355="","Unknown",AC5355&lt;18,"0-17",AC5355&lt;35,"18-34",AC5355&lt;50,"35-49",AC5355&lt;65,"50-64",TRUE,"65+")</f>
        <v>35-49</v>
      </c>
      <c r="AE5355">
        <f>IFERROR(_xlfn.XLOOKUP($B5355,enrollment!$A$2:$A$801,enrollment!$O$2:$O$801),"")</f>
        <v>9012345678</v>
      </c>
      <c r="AF5355">
        <f>IFERROR(_xlfn.XLOOKUP($AE5355,providers!$B$2:$B$11,providers!$Q$2:$Q$11),"")</f>
        <v>4.3</v>
      </c>
      <c r="AG5355" s="1">
        <f t="shared" si="83"/>
        <v>45413</v>
      </c>
    </row>
    <row r="5356" spans="1:33" x14ac:dyDescent="0.25">
      <c r="A5356" t="s">
        <v>6154</v>
      </c>
      <c r="B5356" t="s">
        <v>6140</v>
      </c>
      <c r="C5356">
        <v>3456789012</v>
      </c>
      <c r="D5356">
        <v>3456789012</v>
      </c>
      <c r="E5356" s="1">
        <v>45314</v>
      </c>
      <c r="F5356" s="1">
        <v>45314</v>
      </c>
      <c r="G5356" s="1">
        <v>45346</v>
      </c>
      <c r="H5356" t="s">
        <v>59</v>
      </c>
      <c r="J5356" t="s">
        <v>47</v>
      </c>
      <c r="L5356" s="2" t="s">
        <v>61</v>
      </c>
      <c r="M5356" t="s">
        <v>62</v>
      </c>
      <c r="N5356" t="s">
        <v>63</v>
      </c>
      <c r="O5356">
        <v>1</v>
      </c>
      <c r="P5356">
        <v>1265.8599999999999</v>
      </c>
      <c r="Q5356">
        <v>1150.78</v>
      </c>
      <c r="R5356">
        <v>920.62</v>
      </c>
      <c r="S5356">
        <v>230.16</v>
      </c>
      <c r="T5356" t="s">
        <v>30</v>
      </c>
      <c r="X5356" t="s">
        <v>233</v>
      </c>
      <c r="Y5356" t="s">
        <v>32</v>
      </c>
      <c r="Z5356" t="s">
        <v>64</v>
      </c>
      <c r="AA5356" t="str">
        <f>IFERROR(_xlfn.XLOOKUP($J5356,avoidable_ed_reference!$A$2:$A$13,avoidable_ed_reference!$C$2:$C$13),"Not Classified")</f>
        <v>Not Classified</v>
      </c>
      <c r="AB5356" t="str">
        <f>IFERROR(_xlfn.XLOOKUP($B5356,enrollment!$A$2:$A$801,enrollment!$I$2:$I$801),"")</f>
        <v>KY</v>
      </c>
      <c r="AC5356">
        <f>IFERROR(_xlfn.XLOOKUP($B5356,enrollment!$A$2:$A$801,enrollment!$L$2:$L$801),"")</f>
        <v>40</v>
      </c>
      <c r="AD5356" t="str" cm="1">
        <f t="array" ref="AD5356">_xlfn.IFS(AC5356="","Unknown",AC5356&lt;18,"0-17",AC5356&lt;35,"18-34",AC5356&lt;50,"35-49",AC5356&lt;65,"50-64",TRUE,"65+")</f>
        <v>35-49</v>
      </c>
      <c r="AE5356">
        <f>IFERROR(_xlfn.XLOOKUP($B5356,enrollment!$A$2:$A$801,enrollment!$O$2:$O$801),"")</f>
        <v>9012345678</v>
      </c>
      <c r="AF5356">
        <f>IFERROR(_xlfn.XLOOKUP($AE5356,providers!$B$2:$B$11,providers!$Q$2:$Q$11),"")</f>
        <v>4.3</v>
      </c>
      <c r="AG5356" s="1">
        <f t="shared" si="83"/>
        <v>45292</v>
      </c>
    </row>
    <row r="5357" spans="1:33" x14ac:dyDescent="0.25">
      <c r="A5357" t="s">
        <v>6155</v>
      </c>
      <c r="B5357" t="s">
        <v>6140</v>
      </c>
      <c r="C5357">
        <v>7890123456</v>
      </c>
      <c r="D5357">
        <v>7890123456</v>
      </c>
      <c r="E5357" s="1">
        <v>45570</v>
      </c>
      <c r="F5357" s="1">
        <v>45570</v>
      </c>
      <c r="G5357" s="1">
        <v>45585</v>
      </c>
      <c r="H5357" t="s">
        <v>28</v>
      </c>
      <c r="I5357">
        <v>23</v>
      </c>
      <c r="J5357" t="s">
        <v>184</v>
      </c>
      <c r="K5357">
        <v>99284</v>
      </c>
      <c r="O5357">
        <v>1</v>
      </c>
      <c r="P5357">
        <v>2239.83</v>
      </c>
      <c r="Q5357">
        <v>1244.3499999999999</v>
      </c>
      <c r="R5357">
        <v>995.48</v>
      </c>
      <c r="S5357">
        <v>248.87</v>
      </c>
      <c r="T5357" t="s">
        <v>30</v>
      </c>
      <c r="X5357" t="s">
        <v>233</v>
      </c>
      <c r="Y5357" t="s">
        <v>32</v>
      </c>
      <c r="Z5357" t="s">
        <v>45</v>
      </c>
      <c r="AA5357" t="str">
        <f>IFERROR(_xlfn.XLOOKUP($J5357,avoidable_ed_reference!$A$2:$A$13,avoidable_ed_reference!$C$2:$C$13),"Not Classified")</f>
        <v>Non-Avoidable</v>
      </c>
      <c r="AB5357" t="str">
        <f>IFERROR(_xlfn.XLOOKUP($B5357,enrollment!$A$2:$A$801,enrollment!$I$2:$I$801),"")</f>
        <v>KY</v>
      </c>
      <c r="AC5357">
        <f>IFERROR(_xlfn.XLOOKUP($B5357,enrollment!$A$2:$A$801,enrollment!$L$2:$L$801),"")</f>
        <v>40</v>
      </c>
      <c r="AD5357" t="str" cm="1">
        <f t="array" ref="AD5357">_xlfn.IFS(AC5357="","Unknown",AC5357&lt;18,"0-17",AC5357&lt;35,"18-34",AC5357&lt;50,"35-49",AC5357&lt;65,"50-64",TRUE,"65+")</f>
        <v>35-49</v>
      </c>
      <c r="AE5357">
        <f>IFERROR(_xlfn.XLOOKUP($B5357,enrollment!$A$2:$A$801,enrollment!$O$2:$O$801),"")</f>
        <v>9012345678</v>
      </c>
      <c r="AF5357">
        <f>IFERROR(_xlfn.XLOOKUP($AE5357,providers!$B$2:$B$11,providers!$Q$2:$Q$11),"")</f>
        <v>4.3</v>
      </c>
      <c r="AG5357" s="1">
        <f t="shared" si="83"/>
        <v>45566</v>
      </c>
    </row>
    <row r="5358" spans="1:33" x14ac:dyDescent="0.25">
      <c r="A5358" t="s">
        <v>6156</v>
      </c>
      <c r="B5358" t="s">
        <v>6140</v>
      </c>
      <c r="C5358">
        <v>7890123456</v>
      </c>
      <c r="D5358">
        <v>7890123456</v>
      </c>
      <c r="E5358" s="1">
        <v>45363</v>
      </c>
      <c r="F5358" s="1">
        <v>45363</v>
      </c>
      <c r="G5358" s="1">
        <v>45383</v>
      </c>
      <c r="H5358" t="s">
        <v>59</v>
      </c>
      <c r="J5358" t="s">
        <v>60</v>
      </c>
      <c r="L5358" s="2" t="s">
        <v>151</v>
      </c>
      <c r="M5358" t="s">
        <v>152</v>
      </c>
      <c r="N5358" t="s">
        <v>153</v>
      </c>
      <c r="O5358">
        <v>1</v>
      </c>
      <c r="P5358">
        <v>752.77</v>
      </c>
      <c r="Q5358">
        <v>684.34</v>
      </c>
      <c r="R5358">
        <v>547.47</v>
      </c>
      <c r="S5358">
        <v>136.87</v>
      </c>
      <c r="T5358" t="s">
        <v>30</v>
      </c>
      <c r="X5358" t="s">
        <v>233</v>
      </c>
      <c r="Y5358" t="s">
        <v>32</v>
      </c>
      <c r="Z5358" t="s">
        <v>64</v>
      </c>
      <c r="AA5358" t="str">
        <f>IFERROR(_xlfn.XLOOKUP($J5358,avoidable_ed_reference!$A$2:$A$13,avoidable_ed_reference!$C$2:$C$13),"Not Classified")</f>
        <v>Not Classified</v>
      </c>
      <c r="AB5358" t="str">
        <f>IFERROR(_xlfn.XLOOKUP($B5358,enrollment!$A$2:$A$801,enrollment!$I$2:$I$801),"")</f>
        <v>KY</v>
      </c>
      <c r="AC5358">
        <f>IFERROR(_xlfn.XLOOKUP($B5358,enrollment!$A$2:$A$801,enrollment!$L$2:$L$801),"")</f>
        <v>40</v>
      </c>
      <c r="AD5358" t="str" cm="1">
        <f t="array" ref="AD5358">_xlfn.IFS(AC5358="","Unknown",AC5358&lt;18,"0-17",AC5358&lt;35,"18-34",AC5358&lt;50,"35-49",AC5358&lt;65,"50-64",TRUE,"65+")</f>
        <v>35-49</v>
      </c>
      <c r="AE5358">
        <f>IFERROR(_xlfn.XLOOKUP($B5358,enrollment!$A$2:$A$801,enrollment!$O$2:$O$801),"")</f>
        <v>9012345678</v>
      </c>
      <c r="AF5358">
        <f>IFERROR(_xlfn.XLOOKUP($AE5358,providers!$B$2:$B$11,providers!$Q$2:$Q$11),"")</f>
        <v>4.3</v>
      </c>
      <c r="AG5358" s="1">
        <f t="shared" si="83"/>
        <v>45352</v>
      </c>
    </row>
    <row r="5359" spans="1:33" x14ac:dyDescent="0.25">
      <c r="A5359" t="s">
        <v>6157</v>
      </c>
      <c r="B5359" t="s">
        <v>6140</v>
      </c>
      <c r="C5359">
        <v>9012345678</v>
      </c>
      <c r="D5359">
        <v>9012345678</v>
      </c>
      <c r="E5359" s="1">
        <v>45428</v>
      </c>
      <c r="F5359" s="1">
        <v>45428</v>
      </c>
      <c r="G5359" s="1">
        <v>45459</v>
      </c>
      <c r="H5359" t="s">
        <v>28</v>
      </c>
      <c r="I5359">
        <v>11</v>
      </c>
      <c r="J5359" t="s">
        <v>47</v>
      </c>
      <c r="K5359">
        <v>99213</v>
      </c>
      <c r="O5359">
        <v>1</v>
      </c>
      <c r="P5359">
        <v>242.39</v>
      </c>
      <c r="Q5359">
        <v>179.55</v>
      </c>
      <c r="R5359">
        <v>143.63999999999999</v>
      </c>
      <c r="S5359">
        <v>35.909999999999997</v>
      </c>
      <c r="T5359" t="s">
        <v>30</v>
      </c>
      <c r="X5359" t="s">
        <v>233</v>
      </c>
      <c r="Y5359" t="s">
        <v>32</v>
      </c>
      <c r="Z5359" t="s">
        <v>39</v>
      </c>
      <c r="AA5359" t="str">
        <f>IFERROR(_xlfn.XLOOKUP($J5359,avoidable_ed_reference!$A$2:$A$13,avoidable_ed_reference!$C$2:$C$13),"Not Classified")</f>
        <v>Not Classified</v>
      </c>
      <c r="AB5359" t="str">
        <f>IFERROR(_xlfn.XLOOKUP($B5359,enrollment!$A$2:$A$801,enrollment!$I$2:$I$801),"")</f>
        <v>KY</v>
      </c>
      <c r="AC5359">
        <f>IFERROR(_xlfn.XLOOKUP($B5359,enrollment!$A$2:$A$801,enrollment!$L$2:$L$801),"")</f>
        <v>40</v>
      </c>
      <c r="AD5359" t="str" cm="1">
        <f t="array" ref="AD5359">_xlfn.IFS(AC5359="","Unknown",AC5359&lt;18,"0-17",AC5359&lt;35,"18-34",AC5359&lt;50,"35-49",AC5359&lt;65,"50-64",TRUE,"65+")</f>
        <v>35-49</v>
      </c>
      <c r="AE5359">
        <f>IFERROR(_xlfn.XLOOKUP($B5359,enrollment!$A$2:$A$801,enrollment!$O$2:$O$801),"")</f>
        <v>9012345678</v>
      </c>
      <c r="AF5359">
        <f>IFERROR(_xlfn.XLOOKUP($AE5359,providers!$B$2:$B$11,providers!$Q$2:$Q$11),"")</f>
        <v>4.3</v>
      </c>
      <c r="AG5359" s="1">
        <f t="shared" si="83"/>
        <v>45413</v>
      </c>
    </row>
    <row r="5360" spans="1:33" x14ac:dyDescent="0.25">
      <c r="A5360" t="s">
        <v>6158</v>
      </c>
      <c r="B5360" t="s">
        <v>6140</v>
      </c>
      <c r="C5360">
        <v>9012345678</v>
      </c>
      <c r="D5360">
        <v>9012345678</v>
      </c>
      <c r="E5360" s="1">
        <v>45641</v>
      </c>
      <c r="F5360" s="1">
        <v>45641</v>
      </c>
      <c r="G5360" s="1">
        <v>45657</v>
      </c>
      <c r="H5360" t="s">
        <v>28</v>
      </c>
      <c r="I5360">
        <v>11</v>
      </c>
      <c r="J5360" t="s">
        <v>35</v>
      </c>
      <c r="K5360">
        <v>99213</v>
      </c>
      <c r="O5360">
        <v>1</v>
      </c>
      <c r="P5360">
        <v>239.07</v>
      </c>
      <c r="Q5360">
        <v>177.09</v>
      </c>
      <c r="R5360">
        <v>141.66999999999999</v>
      </c>
      <c r="S5360">
        <v>35.42</v>
      </c>
      <c r="T5360" t="s">
        <v>30</v>
      </c>
      <c r="X5360" t="s">
        <v>233</v>
      </c>
      <c r="Y5360" t="s">
        <v>32</v>
      </c>
      <c r="Z5360" t="s">
        <v>39</v>
      </c>
      <c r="AA5360" t="str">
        <f>IFERROR(_xlfn.XLOOKUP($J5360,avoidable_ed_reference!$A$2:$A$13,avoidable_ed_reference!$C$2:$C$13),"Not Classified")</f>
        <v>Avoidable</v>
      </c>
      <c r="AB5360" t="str">
        <f>IFERROR(_xlfn.XLOOKUP($B5360,enrollment!$A$2:$A$801,enrollment!$I$2:$I$801),"")</f>
        <v>KY</v>
      </c>
      <c r="AC5360">
        <f>IFERROR(_xlfn.XLOOKUP($B5360,enrollment!$A$2:$A$801,enrollment!$L$2:$L$801),"")</f>
        <v>40</v>
      </c>
      <c r="AD5360" t="str" cm="1">
        <f t="array" ref="AD5360">_xlfn.IFS(AC5360="","Unknown",AC5360&lt;18,"0-17",AC5360&lt;35,"18-34",AC5360&lt;50,"35-49",AC5360&lt;65,"50-64",TRUE,"65+")</f>
        <v>35-49</v>
      </c>
      <c r="AE5360">
        <f>IFERROR(_xlfn.XLOOKUP($B5360,enrollment!$A$2:$A$801,enrollment!$O$2:$O$801),"")</f>
        <v>9012345678</v>
      </c>
      <c r="AF5360">
        <f>IFERROR(_xlfn.XLOOKUP($AE5360,providers!$B$2:$B$11,providers!$Q$2:$Q$11),"")</f>
        <v>4.3</v>
      </c>
      <c r="AG5360" s="1">
        <f t="shared" si="83"/>
        <v>45627</v>
      </c>
    </row>
    <row r="5361" spans="1:33" x14ac:dyDescent="0.25">
      <c r="A5361" t="s">
        <v>6159</v>
      </c>
      <c r="B5361" t="s">
        <v>6140</v>
      </c>
      <c r="C5361">
        <v>9012345678</v>
      </c>
      <c r="D5361">
        <v>9012345678</v>
      </c>
      <c r="E5361" s="1">
        <v>45560</v>
      </c>
      <c r="F5361" s="1">
        <v>45560</v>
      </c>
      <c r="G5361" s="1">
        <v>45580</v>
      </c>
      <c r="H5361" t="s">
        <v>28</v>
      </c>
      <c r="I5361">
        <v>23</v>
      </c>
      <c r="J5361" t="s">
        <v>93</v>
      </c>
      <c r="K5361">
        <v>99284</v>
      </c>
      <c r="O5361">
        <v>1</v>
      </c>
      <c r="P5361">
        <v>1602.95</v>
      </c>
      <c r="Q5361">
        <v>890.53</v>
      </c>
      <c r="R5361">
        <v>712.42</v>
      </c>
      <c r="S5361">
        <v>178.11</v>
      </c>
      <c r="T5361" t="s">
        <v>30</v>
      </c>
      <c r="X5361" t="s">
        <v>233</v>
      </c>
      <c r="Y5361" t="s">
        <v>32</v>
      </c>
      <c r="Z5361" t="s">
        <v>45</v>
      </c>
      <c r="AA5361" t="str">
        <f>IFERROR(_xlfn.XLOOKUP($J5361,avoidable_ed_reference!$A$2:$A$13,avoidable_ed_reference!$C$2:$C$13),"Not Classified")</f>
        <v>Avoidable</v>
      </c>
      <c r="AB5361" t="str">
        <f>IFERROR(_xlfn.XLOOKUP($B5361,enrollment!$A$2:$A$801,enrollment!$I$2:$I$801),"")</f>
        <v>KY</v>
      </c>
      <c r="AC5361">
        <f>IFERROR(_xlfn.XLOOKUP($B5361,enrollment!$A$2:$A$801,enrollment!$L$2:$L$801),"")</f>
        <v>40</v>
      </c>
      <c r="AD5361" t="str" cm="1">
        <f t="array" ref="AD5361">_xlfn.IFS(AC5361="","Unknown",AC5361&lt;18,"0-17",AC5361&lt;35,"18-34",AC5361&lt;50,"35-49",AC5361&lt;65,"50-64",TRUE,"65+")</f>
        <v>35-49</v>
      </c>
      <c r="AE5361">
        <f>IFERROR(_xlfn.XLOOKUP($B5361,enrollment!$A$2:$A$801,enrollment!$O$2:$O$801),"")</f>
        <v>9012345678</v>
      </c>
      <c r="AF5361">
        <f>IFERROR(_xlfn.XLOOKUP($AE5361,providers!$B$2:$B$11,providers!$Q$2:$Q$11),"")</f>
        <v>4.3</v>
      </c>
      <c r="AG5361" s="1">
        <f t="shared" si="83"/>
        <v>45536</v>
      </c>
    </row>
    <row r="5362" spans="1:33" x14ac:dyDescent="0.25">
      <c r="A5362" t="s">
        <v>6160</v>
      </c>
      <c r="B5362" t="s">
        <v>6140</v>
      </c>
      <c r="C5362">
        <v>9012345678</v>
      </c>
      <c r="D5362">
        <v>9012345678</v>
      </c>
      <c r="E5362" s="1">
        <v>45408</v>
      </c>
      <c r="F5362" s="1">
        <v>45408</v>
      </c>
      <c r="G5362" s="1">
        <v>45435</v>
      </c>
      <c r="H5362" t="s">
        <v>28</v>
      </c>
      <c r="I5362">
        <v>11</v>
      </c>
      <c r="J5362" t="s">
        <v>47</v>
      </c>
      <c r="K5362">
        <v>99213</v>
      </c>
      <c r="O5362">
        <v>1</v>
      </c>
      <c r="P5362">
        <v>232.09</v>
      </c>
      <c r="Q5362">
        <v>171.92</v>
      </c>
      <c r="R5362">
        <v>137.54</v>
      </c>
      <c r="S5362">
        <v>34.380000000000003</v>
      </c>
      <c r="T5362" t="s">
        <v>30</v>
      </c>
      <c r="X5362" t="s">
        <v>233</v>
      </c>
      <c r="Y5362" t="s">
        <v>32</v>
      </c>
      <c r="Z5362" t="s">
        <v>39</v>
      </c>
      <c r="AA5362" t="str">
        <f>IFERROR(_xlfn.XLOOKUP($J5362,avoidable_ed_reference!$A$2:$A$13,avoidable_ed_reference!$C$2:$C$13),"Not Classified")</f>
        <v>Not Classified</v>
      </c>
      <c r="AB5362" t="str">
        <f>IFERROR(_xlfn.XLOOKUP($B5362,enrollment!$A$2:$A$801,enrollment!$I$2:$I$801),"")</f>
        <v>KY</v>
      </c>
      <c r="AC5362">
        <f>IFERROR(_xlfn.XLOOKUP($B5362,enrollment!$A$2:$A$801,enrollment!$L$2:$L$801),"")</f>
        <v>40</v>
      </c>
      <c r="AD5362" t="str" cm="1">
        <f t="array" ref="AD5362">_xlfn.IFS(AC5362="","Unknown",AC5362&lt;18,"0-17",AC5362&lt;35,"18-34",AC5362&lt;50,"35-49",AC5362&lt;65,"50-64",TRUE,"65+")</f>
        <v>35-49</v>
      </c>
      <c r="AE5362">
        <f>IFERROR(_xlfn.XLOOKUP($B5362,enrollment!$A$2:$A$801,enrollment!$O$2:$O$801),"")</f>
        <v>9012345678</v>
      </c>
      <c r="AF5362">
        <f>IFERROR(_xlfn.XLOOKUP($AE5362,providers!$B$2:$B$11,providers!$Q$2:$Q$11),"")</f>
        <v>4.3</v>
      </c>
      <c r="AG5362" s="1">
        <f t="shared" si="83"/>
        <v>45383</v>
      </c>
    </row>
    <row r="5363" spans="1:33" x14ac:dyDescent="0.25">
      <c r="A5363" t="s">
        <v>6161</v>
      </c>
      <c r="B5363" t="s">
        <v>6140</v>
      </c>
      <c r="C5363">
        <v>9012345678</v>
      </c>
      <c r="D5363">
        <v>9012345678</v>
      </c>
      <c r="E5363" s="1">
        <v>45575</v>
      </c>
      <c r="F5363" s="1">
        <v>45575</v>
      </c>
      <c r="G5363" s="1">
        <v>45610</v>
      </c>
      <c r="H5363" t="s">
        <v>28</v>
      </c>
      <c r="I5363">
        <v>11</v>
      </c>
      <c r="J5363" t="s">
        <v>38</v>
      </c>
      <c r="K5363">
        <v>99213</v>
      </c>
      <c r="O5363">
        <v>1</v>
      </c>
      <c r="P5363">
        <v>192.29</v>
      </c>
      <c r="Q5363">
        <v>142.44</v>
      </c>
      <c r="R5363">
        <v>113.95</v>
      </c>
      <c r="S5363">
        <v>28.49</v>
      </c>
      <c r="T5363" t="s">
        <v>30</v>
      </c>
      <c r="X5363" t="s">
        <v>233</v>
      </c>
      <c r="Y5363" t="s">
        <v>32</v>
      </c>
      <c r="Z5363" t="s">
        <v>39</v>
      </c>
      <c r="AA5363" t="str">
        <f>IFERROR(_xlfn.XLOOKUP($J5363,avoidable_ed_reference!$A$2:$A$13,avoidable_ed_reference!$C$2:$C$13),"Not Classified")</f>
        <v>Not Classified</v>
      </c>
      <c r="AB5363" t="str">
        <f>IFERROR(_xlfn.XLOOKUP($B5363,enrollment!$A$2:$A$801,enrollment!$I$2:$I$801),"")</f>
        <v>KY</v>
      </c>
      <c r="AC5363">
        <f>IFERROR(_xlfn.XLOOKUP($B5363,enrollment!$A$2:$A$801,enrollment!$L$2:$L$801),"")</f>
        <v>40</v>
      </c>
      <c r="AD5363" t="str" cm="1">
        <f t="array" ref="AD5363">_xlfn.IFS(AC5363="","Unknown",AC5363&lt;18,"0-17",AC5363&lt;35,"18-34",AC5363&lt;50,"35-49",AC5363&lt;65,"50-64",TRUE,"65+")</f>
        <v>35-49</v>
      </c>
      <c r="AE5363">
        <f>IFERROR(_xlfn.XLOOKUP($B5363,enrollment!$A$2:$A$801,enrollment!$O$2:$O$801),"")</f>
        <v>9012345678</v>
      </c>
      <c r="AF5363">
        <f>IFERROR(_xlfn.XLOOKUP($AE5363,providers!$B$2:$B$11,providers!$Q$2:$Q$11),"")</f>
        <v>4.3</v>
      </c>
      <c r="AG5363" s="1">
        <f t="shared" si="83"/>
        <v>45566</v>
      </c>
    </row>
    <row r="5364" spans="1:33" x14ac:dyDescent="0.25">
      <c r="A5364" t="s">
        <v>6162</v>
      </c>
      <c r="B5364" t="s">
        <v>6140</v>
      </c>
      <c r="C5364">
        <v>8901234567</v>
      </c>
      <c r="D5364">
        <v>8901234567</v>
      </c>
      <c r="E5364" s="1">
        <v>45624</v>
      </c>
      <c r="F5364" s="1">
        <v>45624</v>
      </c>
      <c r="G5364" s="1">
        <v>45645</v>
      </c>
      <c r="H5364" t="s">
        <v>59</v>
      </c>
      <c r="J5364" t="s">
        <v>47</v>
      </c>
      <c r="L5364" s="2" t="s">
        <v>151</v>
      </c>
      <c r="M5364" t="s">
        <v>152</v>
      </c>
      <c r="N5364" t="s">
        <v>153</v>
      </c>
      <c r="O5364">
        <v>1</v>
      </c>
      <c r="P5364">
        <v>1314.62</v>
      </c>
      <c r="Q5364">
        <v>1195.1099999999999</v>
      </c>
      <c r="R5364">
        <v>956.09</v>
      </c>
      <c r="S5364">
        <v>239.02</v>
      </c>
      <c r="T5364" t="s">
        <v>30</v>
      </c>
      <c r="X5364" t="s">
        <v>233</v>
      </c>
      <c r="Y5364" t="s">
        <v>32</v>
      </c>
      <c r="Z5364" t="s">
        <v>64</v>
      </c>
      <c r="AA5364" t="str">
        <f>IFERROR(_xlfn.XLOOKUP($J5364,avoidable_ed_reference!$A$2:$A$13,avoidable_ed_reference!$C$2:$C$13),"Not Classified")</f>
        <v>Not Classified</v>
      </c>
      <c r="AB5364" t="str">
        <f>IFERROR(_xlfn.XLOOKUP($B5364,enrollment!$A$2:$A$801,enrollment!$I$2:$I$801),"")</f>
        <v>KY</v>
      </c>
      <c r="AC5364">
        <f>IFERROR(_xlfn.XLOOKUP($B5364,enrollment!$A$2:$A$801,enrollment!$L$2:$L$801),"")</f>
        <v>40</v>
      </c>
      <c r="AD5364" t="str" cm="1">
        <f t="array" ref="AD5364">_xlfn.IFS(AC5364="","Unknown",AC5364&lt;18,"0-17",AC5364&lt;35,"18-34",AC5364&lt;50,"35-49",AC5364&lt;65,"50-64",TRUE,"65+")</f>
        <v>35-49</v>
      </c>
      <c r="AE5364">
        <f>IFERROR(_xlfn.XLOOKUP($B5364,enrollment!$A$2:$A$801,enrollment!$O$2:$O$801),"")</f>
        <v>9012345678</v>
      </c>
      <c r="AF5364">
        <f>IFERROR(_xlfn.XLOOKUP($AE5364,providers!$B$2:$B$11,providers!$Q$2:$Q$11),"")</f>
        <v>4.3</v>
      </c>
      <c r="AG5364" s="1">
        <f t="shared" si="83"/>
        <v>45597</v>
      </c>
    </row>
    <row r="5365" spans="1:33" x14ac:dyDescent="0.25">
      <c r="A5365" t="s">
        <v>6163</v>
      </c>
      <c r="B5365" t="s">
        <v>6140</v>
      </c>
      <c r="C5365">
        <v>5678901234</v>
      </c>
      <c r="D5365">
        <v>5678901234</v>
      </c>
      <c r="E5365" s="1">
        <v>45439</v>
      </c>
      <c r="F5365" s="1">
        <v>45439</v>
      </c>
      <c r="G5365" s="1">
        <v>45461</v>
      </c>
      <c r="H5365" t="s">
        <v>28</v>
      </c>
      <c r="I5365">
        <v>20</v>
      </c>
      <c r="J5365" t="s">
        <v>35</v>
      </c>
      <c r="K5365">
        <v>99213</v>
      </c>
      <c r="O5365">
        <v>1</v>
      </c>
      <c r="P5365">
        <v>205.44</v>
      </c>
      <c r="Q5365">
        <v>158.03</v>
      </c>
      <c r="R5365">
        <v>126.42</v>
      </c>
      <c r="S5365">
        <v>31.61</v>
      </c>
      <c r="T5365" t="s">
        <v>30</v>
      </c>
      <c r="X5365" t="s">
        <v>233</v>
      </c>
      <c r="Y5365" t="s">
        <v>32</v>
      </c>
      <c r="Z5365" t="s">
        <v>36</v>
      </c>
      <c r="AA5365" t="str">
        <f>IFERROR(_xlfn.XLOOKUP($J5365,avoidable_ed_reference!$A$2:$A$13,avoidable_ed_reference!$C$2:$C$13),"Not Classified")</f>
        <v>Avoidable</v>
      </c>
      <c r="AB5365" t="str">
        <f>IFERROR(_xlfn.XLOOKUP($B5365,enrollment!$A$2:$A$801,enrollment!$I$2:$I$801),"")</f>
        <v>KY</v>
      </c>
      <c r="AC5365">
        <f>IFERROR(_xlfn.XLOOKUP($B5365,enrollment!$A$2:$A$801,enrollment!$L$2:$L$801),"")</f>
        <v>40</v>
      </c>
      <c r="AD5365" t="str" cm="1">
        <f t="array" ref="AD5365">_xlfn.IFS(AC5365="","Unknown",AC5365&lt;18,"0-17",AC5365&lt;35,"18-34",AC5365&lt;50,"35-49",AC5365&lt;65,"50-64",TRUE,"65+")</f>
        <v>35-49</v>
      </c>
      <c r="AE5365">
        <f>IFERROR(_xlfn.XLOOKUP($B5365,enrollment!$A$2:$A$801,enrollment!$O$2:$O$801),"")</f>
        <v>9012345678</v>
      </c>
      <c r="AF5365">
        <f>IFERROR(_xlfn.XLOOKUP($AE5365,providers!$B$2:$B$11,providers!$Q$2:$Q$11),"")</f>
        <v>4.3</v>
      </c>
      <c r="AG5365" s="1">
        <f t="shared" si="83"/>
        <v>45413</v>
      </c>
    </row>
    <row r="5366" spans="1:33" x14ac:dyDescent="0.25">
      <c r="A5366" t="s">
        <v>6164</v>
      </c>
      <c r="B5366" t="s">
        <v>6165</v>
      </c>
      <c r="C5366">
        <v>3456789012</v>
      </c>
      <c r="D5366">
        <v>3456789012</v>
      </c>
      <c r="E5366" s="1">
        <v>45436</v>
      </c>
      <c r="F5366" s="1">
        <v>45436</v>
      </c>
      <c r="G5366" s="1">
        <v>45458</v>
      </c>
      <c r="H5366" t="s">
        <v>67</v>
      </c>
      <c r="I5366">
        <v>21</v>
      </c>
      <c r="J5366" t="s">
        <v>99</v>
      </c>
      <c r="K5366">
        <v>99223</v>
      </c>
      <c r="O5366">
        <v>1</v>
      </c>
      <c r="P5366">
        <v>30876.17</v>
      </c>
      <c r="Q5366">
        <v>19920.11</v>
      </c>
      <c r="R5366">
        <v>15936.09</v>
      </c>
      <c r="S5366">
        <v>3984.02</v>
      </c>
      <c r="T5366" t="s">
        <v>30</v>
      </c>
      <c r="V5366">
        <v>1</v>
      </c>
      <c r="W5366" s="2" t="s">
        <v>68</v>
      </c>
      <c r="X5366" t="s">
        <v>52</v>
      </c>
      <c r="Y5366" t="s">
        <v>44</v>
      </c>
      <c r="Z5366" t="s">
        <v>69</v>
      </c>
      <c r="AA5366" t="str">
        <f>IFERROR(_xlfn.XLOOKUP($J5366,avoidable_ed_reference!$A$2:$A$13,avoidable_ed_reference!$C$2:$C$13),"Not Classified")</f>
        <v>Not Classified</v>
      </c>
      <c r="AB5366" t="str">
        <f>IFERROR(_xlfn.XLOOKUP($B5366,enrollment!$A$2:$A$801,enrollment!$I$2:$I$801),"")</f>
        <v>OH</v>
      </c>
      <c r="AC5366">
        <f>IFERROR(_xlfn.XLOOKUP($B5366,enrollment!$A$2:$A$801,enrollment!$L$2:$L$801),"")</f>
        <v>35</v>
      </c>
      <c r="AD5366" t="str" cm="1">
        <f t="array" ref="AD5366">_xlfn.IFS(AC5366="","Unknown",AC5366&lt;18,"0-17",AC5366&lt;35,"18-34",AC5366&lt;50,"35-49",AC5366&lt;65,"50-64",TRUE,"65+")</f>
        <v>35-49</v>
      </c>
      <c r="AE5366">
        <f>IFERROR(_xlfn.XLOOKUP($B5366,enrollment!$A$2:$A$801,enrollment!$O$2:$O$801),"")</f>
        <v>2345678901</v>
      </c>
      <c r="AF5366">
        <f>IFERROR(_xlfn.XLOOKUP($AE5366,providers!$B$2:$B$11,providers!$Q$2:$Q$11),"")</f>
        <v>4.2</v>
      </c>
      <c r="AG5366" s="1">
        <f t="shared" si="83"/>
        <v>45413</v>
      </c>
    </row>
    <row r="5367" spans="1:33" x14ac:dyDescent="0.25">
      <c r="A5367" t="s">
        <v>6166</v>
      </c>
      <c r="B5367" t="s">
        <v>6165</v>
      </c>
      <c r="C5367">
        <v>2345678901</v>
      </c>
      <c r="D5367">
        <v>2345678901</v>
      </c>
      <c r="E5367" s="1">
        <v>45508</v>
      </c>
      <c r="F5367" s="1">
        <v>45508</v>
      </c>
      <c r="G5367" s="1">
        <v>45524</v>
      </c>
      <c r="H5367" t="s">
        <v>28</v>
      </c>
      <c r="I5367">
        <v>11</v>
      </c>
      <c r="J5367" t="s">
        <v>35</v>
      </c>
      <c r="K5367">
        <v>99213</v>
      </c>
      <c r="O5367">
        <v>1</v>
      </c>
      <c r="P5367">
        <v>183.57</v>
      </c>
      <c r="Q5367">
        <v>135.97999999999999</v>
      </c>
      <c r="R5367">
        <v>108.78</v>
      </c>
      <c r="S5367">
        <v>27.2</v>
      </c>
      <c r="T5367" t="s">
        <v>30</v>
      </c>
      <c r="X5367" t="s">
        <v>52</v>
      </c>
      <c r="Y5367" t="s">
        <v>44</v>
      </c>
      <c r="Z5367" t="s">
        <v>39</v>
      </c>
      <c r="AA5367" t="str">
        <f>IFERROR(_xlfn.XLOOKUP($J5367,avoidable_ed_reference!$A$2:$A$13,avoidable_ed_reference!$C$2:$C$13),"Not Classified")</f>
        <v>Avoidable</v>
      </c>
      <c r="AB5367" t="str">
        <f>IFERROR(_xlfn.XLOOKUP($B5367,enrollment!$A$2:$A$801,enrollment!$I$2:$I$801),"")</f>
        <v>OH</v>
      </c>
      <c r="AC5367">
        <f>IFERROR(_xlfn.XLOOKUP($B5367,enrollment!$A$2:$A$801,enrollment!$L$2:$L$801),"")</f>
        <v>35</v>
      </c>
      <c r="AD5367" t="str" cm="1">
        <f t="array" ref="AD5367">_xlfn.IFS(AC5367="","Unknown",AC5367&lt;18,"0-17",AC5367&lt;35,"18-34",AC5367&lt;50,"35-49",AC5367&lt;65,"50-64",TRUE,"65+")</f>
        <v>35-49</v>
      </c>
      <c r="AE5367">
        <f>IFERROR(_xlfn.XLOOKUP($B5367,enrollment!$A$2:$A$801,enrollment!$O$2:$O$801),"")</f>
        <v>2345678901</v>
      </c>
      <c r="AF5367">
        <f>IFERROR(_xlfn.XLOOKUP($AE5367,providers!$B$2:$B$11,providers!$Q$2:$Q$11),"")</f>
        <v>4.2</v>
      </c>
      <c r="AG5367" s="1">
        <f t="shared" si="83"/>
        <v>45505</v>
      </c>
    </row>
    <row r="5368" spans="1:33" x14ac:dyDescent="0.25">
      <c r="A5368" t="s">
        <v>6167</v>
      </c>
      <c r="B5368" t="s">
        <v>6165</v>
      </c>
      <c r="C5368">
        <v>2345678901</v>
      </c>
      <c r="D5368">
        <v>2345678901</v>
      </c>
      <c r="E5368" s="1">
        <v>45504</v>
      </c>
      <c r="F5368" s="1">
        <v>45504</v>
      </c>
      <c r="G5368" s="1">
        <v>45527</v>
      </c>
      <c r="H5368" t="s">
        <v>28</v>
      </c>
      <c r="I5368">
        <v>11</v>
      </c>
      <c r="J5368" t="s">
        <v>38</v>
      </c>
      <c r="K5368">
        <v>99213</v>
      </c>
      <c r="O5368">
        <v>1</v>
      </c>
      <c r="P5368">
        <v>202.22</v>
      </c>
      <c r="Q5368">
        <v>149.79</v>
      </c>
      <c r="R5368">
        <v>119.83</v>
      </c>
      <c r="S5368">
        <v>29.96</v>
      </c>
      <c r="T5368" t="s">
        <v>30</v>
      </c>
      <c r="X5368" t="s">
        <v>52</v>
      </c>
      <c r="Y5368" t="s">
        <v>44</v>
      </c>
      <c r="Z5368" t="s">
        <v>39</v>
      </c>
      <c r="AA5368" t="str">
        <f>IFERROR(_xlfn.XLOOKUP($J5368,avoidable_ed_reference!$A$2:$A$13,avoidable_ed_reference!$C$2:$C$13),"Not Classified")</f>
        <v>Not Classified</v>
      </c>
      <c r="AB5368" t="str">
        <f>IFERROR(_xlfn.XLOOKUP($B5368,enrollment!$A$2:$A$801,enrollment!$I$2:$I$801),"")</f>
        <v>OH</v>
      </c>
      <c r="AC5368">
        <f>IFERROR(_xlfn.XLOOKUP($B5368,enrollment!$A$2:$A$801,enrollment!$L$2:$L$801),"")</f>
        <v>35</v>
      </c>
      <c r="AD5368" t="str" cm="1">
        <f t="array" ref="AD5368">_xlfn.IFS(AC5368="","Unknown",AC5368&lt;18,"0-17",AC5368&lt;35,"18-34",AC5368&lt;50,"35-49",AC5368&lt;65,"50-64",TRUE,"65+")</f>
        <v>35-49</v>
      </c>
      <c r="AE5368">
        <f>IFERROR(_xlfn.XLOOKUP($B5368,enrollment!$A$2:$A$801,enrollment!$O$2:$O$801),"")</f>
        <v>2345678901</v>
      </c>
      <c r="AF5368">
        <f>IFERROR(_xlfn.XLOOKUP($AE5368,providers!$B$2:$B$11,providers!$Q$2:$Q$11),"")</f>
        <v>4.2</v>
      </c>
      <c r="AG5368" s="1">
        <f t="shared" si="83"/>
        <v>45474</v>
      </c>
    </row>
    <row r="5369" spans="1:33" x14ac:dyDescent="0.25">
      <c r="A5369" t="s">
        <v>6168</v>
      </c>
      <c r="B5369" t="s">
        <v>6165</v>
      </c>
      <c r="C5369">
        <v>5678901234</v>
      </c>
      <c r="D5369">
        <v>5678901234</v>
      </c>
      <c r="E5369" s="1">
        <v>45537</v>
      </c>
      <c r="F5369" s="1">
        <v>45537</v>
      </c>
      <c r="G5369" s="1">
        <v>45553</v>
      </c>
      <c r="H5369" t="s">
        <v>28</v>
      </c>
      <c r="I5369">
        <v>20</v>
      </c>
      <c r="J5369" t="s">
        <v>35</v>
      </c>
      <c r="K5369">
        <v>99213</v>
      </c>
      <c r="O5369">
        <v>1</v>
      </c>
      <c r="P5369">
        <v>195.46</v>
      </c>
      <c r="Q5369">
        <v>150.35</v>
      </c>
      <c r="R5369">
        <v>120.28</v>
      </c>
      <c r="S5369">
        <v>30.07</v>
      </c>
      <c r="T5369" t="s">
        <v>30</v>
      </c>
      <c r="X5369" t="s">
        <v>52</v>
      </c>
      <c r="Y5369" t="s">
        <v>44</v>
      </c>
      <c r="Z5369" t="s">
        <v>36</v>
      </c>
      <c r="AA5369" t="str">
        <f>IFERROR(_xlfn.XLOOKUP($J5369,avoidable_ed_reference!$A$2:$A$13,avoidable_ed_reference!$C$2:$C$13),"Not Classified")</f>
        <v>Avoidable</v>
      </c>
      <c r="AB5369" t="str">
        <f>IFERROR(_xlfn.XLOOKUP($B5369,enrollment!$A$2:$A$801,enrollment!$I$2:$I$801),"")</f>
        <v>OH</v>
      </c>
      <c r="AC5369">
        <f>IFERROR(_xlfn.XLOOKUP($B5369,enrollment!$A$2:$A$801,enrollment!$L$2:$L$801),"")</f>
        <v>35</v>
      </c>
      <c r="AD5369" t="str" cm="1">
        <f t="array" ref="AD5369">_xlfn.IFS(AC5369="","Unknown",AC5369&lt;18,"0-17",AC5369&lt;35,"18-34",AC5369&lt;50,"35-49",AC5369&lt;65,"50-64",TRUE,"65+")</f>
        <v>35-49</v>
      </c>
      <c r="AE5369">
        <f>IFERROR(_xlfn.XLOOKUP($B5369,enrollment!$A$2:$A$801,enrollment!$O$2:$O$801),"")</f>
        <v>2345678901</v>
      </c>
      <c r="AF5369">
        <f>IFERROR(_xlfn.XLOOKUP($AE5369,providers!$B$2:$B$11,providers!$Q$2:$Q$11),"")</f>
        <v>4.2</v>
      </c>
      <c r="AG5369" s="1">
        <f t="shared" si="83"/>
        <v>45536</v>
      </c>
    </row>
    <row r="5370" spans="1:33" x14ac:dyDescent="0.25">
      <c r="A5370" t="s">
        <v>6169</v>
      </c>
      <c r="B5370" t="s">
        <v>6165</v>
      </c>
      <c r="C5370">
        <v>3456789012</v>
      </c>
      <c r="D5370">
        <v>3456789012</v>
      </c>
      <c r="E5370" s="1">
        <v>45517</v>
      </c>
      <c r="F5370" s="1">
        <v>45517</v>
      </c>
      <c r="G5370" s="1">
        <v>45533</v>
      </c>
      <c r="H5370" t="s">
        <v>59</v>
      </c>
      <c r="J5370" t="s">
        <v>47</v>
      </c>
      <c r="L5370" s="2" t="s">
        <v>151</v>
      </c>
      <c r="M5370" t="s">
        <v>152</v>
      </c>
      <c r="N5370" t="s">
        <v>153</v>
      </c>
      <c r="O5370">
        <v>1</v>
      </c>
      <c r="P5370">
        <v>937.5</v>
      </c>
      <c r="Q5370">
        <v>852.27</v>
      </c>
      <c r="R5370">
        <v>681.82</v>
      </c>
      <c r="S5370">
        <v>170.45</v>
      </c>
      <c r="T5370" t="s">
        <v>30</v>
      </c>
      <c r="X5370" t="s">
        <v>52</v>
      </c>
      <c r="Y5370" t="s">
        <v>44</v>
      </c>
      <c r="Z5370" t="s">
        <v>64</v>
      </c>
      <c r="AA5370" t="str">
        <f>IFERROR(_xlfn.XLOOKUP($J5370,avoidable_ed_reference!$A$2:$A$13,avoidable_ed_reference!$C$2:$C$13),"Not Classified")</f>
        <v>Not Classified</v>
      </c>
      <c r="AB5370" t="str">
        <f>IFERROR(_xlfn.XLOOKUP($B5370,enrollment!$A$2:$A$801,enrollment!$I$2:$I$801),"")</f>
        <v>OH</v>
      </c>
      <c r="AC5370">
        <f>IFERROR(_xlfn.XLOOKUP($B5370,enrollment!$A$2:$A$801,enrollment!$L$2:$L$801),"")</f>
        <v>35</v>
      </c>
      <c r="AD5370" t="str" cm="1">
        <f t="array" ref="AD5370">_xlfn.IFS(AC5370="","Unknown",AC5370&lt;18,"0-17",AC5370&lt;35,"18-34",AC5370&lt;50,"35-49",AC5370&lt;65,"50-64",TRUE,"65+")</f>
        <v>35-49</v>
      </c>
      <c r="AE5370">
        <f>IFERROR(_xlfn.XLOOKUP($B5370,enrollment!$A$2:$A$801,enrollment!$O$2:$O$801),"")</f>
        <v>2345678901</v>
      </c>
      <c r="AF5370">
        <f>IFERROR(_xlfn.XLOOKUP($AE5370,providers!$B$2:$B$11,providers!$Q$2:$Q$11),"")</f>
        <v>4.2</v>
      </c>
      <c r="AG5370" s="1">
        <f t="shared" si="83"/>
        <v>45505</v>
      </c>
    </row>
    <row r="5371" spans="1:33" x14ac:dyDescent="0.25">
      <c r="A5371" t="s">
        <v>6170</v>
      </c>
      <c r="B5371" t="s">
        <v>6171</v>
      </c>
      <c r="C5371">
        <v>6789012345</v>
      </c>
      <c r="D5371">
        <v>6789012345</v>
      </c>
      <c r="E5371" s="1">
        <v>45484</v>
      </c>
      <c r="F5371" s="1">
        <v>45484</v>
      </c>
      <c r="G5371" s="1">
        <v>45516</v>
      </c>
      <c r="H5371" t="s">
        <v>28</v>
      </c>
      <c r="I5371">
        <v>11</v>
      </c>
      <c r="J5371" t="s">
        <v>38</v>
      </c>
      <c r="K5371">
        <v>99213</v>
      </c>
      <c r="O5371">
        <v>1</v>
      </c>
      <c r="P5371">
        <v>165.58</v>
      </c>
      <c r="Q5371">
        <v>122.65</v>
      </c>
      <c r="R5371">
        <v>98.12</v>
      </c>
      <c r="S5371">
        <v>24.53</v>
      </c>
      <c r="T5371" t="s">
        <v>30</v>
      </c>
      <c r="X5371" t="s">
        <v>43</v>
      </c>
      <c r="Y5371" t="s">
        <v>44</v>
      </c>
      <c r="Z5371" t="s">
        <v>39</v>
      </c>
      <c r="AA5371" t="str">
        <f>IFERROR(_xlfn.XLOOKUP($J5371,avoidable_ed_reference!$A$2:$A$13,avoidable_ed_reference!$C$2:$C$13),"Not Classified")</f>
        <v>Not Classified</v>
      </c>
      <c r="AB5371" t="str">
        <f>IFERROR(_xlfn.XLOOKUP($B5371,enrollment!$A$2:$A$801,enrollment!$I$2:$I$801),"")</f>
        <v>OH</v>
      </c>
      <c r="AC5371">
        <f>IFERROR(_xlfn.XLOOKUP($B5371,enrollment!$A$2:$A$801,enrollment!$L$2:$L$801),"")</f>
        <v>30</v>
      </c>
      <c r="AD5371" t="str" cm="1">
        <f t="array" ref="AD5371">_xlfn.IFS(AC5371="","Unknown",AC5371&lt;18,"0-17",AC5371&lt;35,"18-34",AC5371&lt;50,"35-49",AC5371&lt;65,"50-64",TRUE,"65+")</f>
        <v>18-34</v>
      </c>
      <c r="AE5371">
        <f>IFERROR(_xlfn.XLOOKUP($B5371,enrollment!$A$2:$A$801,enrollment!$O$2:$O$801),"")</f>
        <v>6789012345</v>
      </c>
      <c r="AF5371">
        <f>IFERROR(_xlfn.XLOOKUP($AE5371,providers!$B$2:$B$11,providers!$Q$2:$Q$11),"")</f>
        <v>4.0999999999999996</v>
      </c>
      <c r="AG5371" s="1">
        <f t="shared" si="83"/>
        <v>45474</v>
      </c>
    </row>
    <row r="5372" spans="1:33" x14ac:dyDescent="0.25">
      <c r="A5372" t="s">
        <v>6172</v>
      </c>
      <c r="B5372" t="s">
        <v>6171</v>
      </c>
      <c r="C5372">
        <v>6789012345</v>
      </c>
      <c r="D5372">
        <v>6789012345</v>
      </c>
      <c r="E5372" s="1">
        <v>45516</v>
      </c>
      <c r="F5372" s="1">
        <v>45516</v>
      </c>
      <c r="G5372" s="1">
        <v>45545</v>
      </c>
      <c r="H5372" t="s">
        <v>28</v>
      </c>
      <c r="I5372">
        <v>11</v>
      </c>
      <c r="J5372" t="s">
        <v>47</v>
      </c>
      <c r="K5372">
        <v>99213</v>
      </c>
      <c r="O5372">
        <v>1</v>
      </c>
      <c r="P5372">
        <v>236.49</v>
      </c>
      <c r="Q5372">
        <v>175.18</v>
      </c>
      <c r="R5372">
        <v>140.13999999999999</v>
      </c>
      <c r="S5372">
        <v>35.04</v>
      </c>
      <c r="T5372" t="s">
        <v>30</v>
      </c>
      <c r="X5372" t="s">
        <v>43</v>
      </c>
      <c r="Y5372" t="s">
        <v>44</v>
      </c>
      <c r="Z5372" t="s">
        <v>39</v>
      </c>
      <c r="AA5372" t="str">
        <f>IFERROR(_xlfn.XLOOKUP($J5372,avoidable_ed_reference!$A$2:$A$13,avoidable_ed_reference!$C$2:$C$13),"Not Classified")</f>
        <v>Not Classified</v>
      </c>
      <c r="AB5372" t="str">
        <f>IFERROR(_xlfn.XLOOKUP($B5372,enrollment!$A$2:$A$801,enrollment!$I$2:$I$801),"")</f>
        <v>OH</v>
      </c>
      <c r="AC5372">
        <f>IFERROR(_xlfn.XLOOKUP($B5372,enrollment!$A$2:$A$801,enrollment!$L$2:$L$801),"")</f>
        <v>30</v>
      </c>
      <c r="AD5372" t="str" cm="1">
        <f t="array" ref="AD5372">_xlfn.IFS(AC5372="","Unknown",AC5372&lt;18,"0-17",AC5372&lt;35,"18-34",AC5372&lt;50,"35-49",AC5372&lt;65,"50-64",TRUE,"65+")</f>
        <v>18-34</v>
      </c>
      <c r="AE5372">
        <f>IFERROR(_xlfn.XLOOKUP($B5372,enrollment!$A$2:$A$801,enrollment!$O$2:$O$801),"")</f>
        <v>6789012345</v>
      </c>
      <c r="AF5372">
        <f>IFERROR(_xlfn.XLOOKUP($AE5372,providers!$B$2:$B$11,providers!$Q$2:$Q$11),"")</f>
        <v>4.0999999999999996</v>
      </c>
      <c r="AG5372" s="1">
        <f t="shared" si="83"/>
        <v>45505</v>
      </c>
    </row>
    <row r="5373" spans="1:33" x14ac:dyDescent="0.25">
      <c r="A5373" t="s">
        <v>6173</v>
      </c>
      <c r="B5373" t="s">
        <v>6171</v>
      </c>
      <c r="C5373">
        <v>6789012345</v>
      </c>
      <c r="D5373">
        <v>6789012345</v>
      </c>
      <c r="E5373" s="1">
        <v>45427</v>
      </c>
      <c r="F5373" s="1">
        <v>45427</v>
      </c>
      <c r="G5373" s="1">
        <v>45453</v>
      </c>
      <c r="H5373" t="s">
        <v>28</v>
      </c>
      <c r="I5373">
        <v>11</v>
      </c>
      <c r="J5373" t="s">
        <v>47</v>
      </c>
      <c r="K5373">
        <v>99213</v>
      </c>
      <c r="O5373">
        <v>1</v>
      </c>
      <c r="P5373">
        <v>205.01</v>
      </c>
      <c r="Q5373">
        <v>151.86000000000001</v>
      </c>
      <c r="R5373">
        <v>121.49</v>
      </c>
      <c r="S5373">
        <v>30.37</v>
      </c>
      <c r="T5373" t="s">
        <v>30</v>
      </c>
      <c r="X5373" t="s">
        <v>43</v>
      </c>
      <c r="Y5373" t="s">
        <v>44</v>
      </c>
      <c r="Z5373" t="s">
        <v>39</v>
      </c>
      <c r="AA5373" t="str">
        <f>IFERROR(_xlfn.XLOOKUP($J5373,avoidable_ed_reference!$A$2:$A$13,avoidable_ed_reference!$C$2:$C$13),"Not Classified")</f>
        <v>Not Classified</v>
      </c>
      <c r="AB5373" t="str">
        <f>IFERROR(_xlfn.XLOOKUP($B5373,enrollment!$A$2:$A$801,enrollment!$I$2:$I$801),"")</f>
        <v>OH</v>
      </c>
      <c r="AC5373">
        <f>IFERROR(_xlfn.XLOOKUP($B5373,enrollment!$A$2:$A$801,enrollment!$L$2:$L$801),"")</f>
        <v>30</v>
      </c>
      <c r="AD5373" t="str" cm="1">
        <f t="array" ref="AD5373">_xlfn.IFS(AC5373="","Unknown",AC5373&lt;18,"0-17",AC5373&lt;35,"18-34",AC5373&lt;50,"35-49",AC5373&lt;65,"50-64",TRUE,"65+")</f>
        <v>18-34</v>
      </c>
      <c r="AE5373">
        <f>IFERROR(_xlfn.XLOOKUP($B5373,enrollment!$A$2:$A$801,enrollment!$O$2:$O$801),"")</f>
        <v>6789012345</v>
      </c>
      <c r="AF5373">
        <f>IFERROR(_xlfn.XLOOKUP($AE5373,providers!$B$2:$B$11,providers!$Q$2:$Q$11),"")</f>
        <v>4.0999999999999996</v>
      </c>
      <c r="AG5373" s="1">
        <f t="shared" si="83"/>
        <v>45413</v>
      </c>
    </row>
    <row r="5374" spans="1:33" x14ac:dyDescent="0.25">
      <c r="A5374" t="s">
        <v>6174</v>
      </c>
      <c r="B5374" t="s">
        <v>6175</v>
      </c>
      <c r="C5374">
        <v>3456789012</v>
      </c>
      <c r="D5374">
        <v>3456789012</v>
      </c>
      <c r="E5374" s="1">
        <v>45600</v>
      </c>
      <c r="F5374" s="1">
        <v>45600</v>
      </c>
      <c r="G5374" s="1">
        <v>45620</v>
      </c>
      <c r="H5374" t="s">
        <v>67</v>
      </c>
      <c r="I5374">
        <v>21</v>
      </c>
      <c r="J5374" t="s">
        <v>99</v>
      </c>
      <c r="K5374">
        <v>99223</v>
      </c>
      <c r="O5374">
        <v>1</v>
      </c>
      <c r="P5374">
        <v>19668.04</v>
      </c>
      <c r="Q5374">
        <v>12689.06</v>
      </c>
      <c r="R5374">
        <v>10151.25</v>
      </c>
      <c r="S5374">
        <v>2537.81</v>
      </c>
      <c r="T5374" t="s">
        <v>30</v>
      </c>
      <c r="V5374">
        <v>1</v>
      </c>
      <c r="W5374" s="2" t="s">
        <v>68</v>
      </c>
      <c r="X5374" t="s">
        <v>31</v>
      </c>
      <c r="Y5374" t="s">
        <v>32</v>
      </c>
      <c r="Z5374" t="s">
        <v>69</v>
      </c>
      <c r="AA5374" t="str">
        <f>IFERROR(_xlfn.XLOOKUP($J5374,avoidable_ed_reference!$A$2:$A$13,avoidable_ed_reference!$C$2:$C$13),"Not Classified")</f>
        <v>Not Classified</v>
      </c>
      <c r="AB5374" t="str">
        <f>IFERROR(_xlfn.XLOOKUP($B5374,enrollment!$A$2:$A$801,enrollment!$I$2:$I$801),"")</f>
        <v>OH</v>
      </c>
      <c r="AC5374">
        <f>IFERROR(_xlfn.XLOOKUP($B5374,enrollment!$A$2:$A$801,enrollment!$L$2:$L$801),"")</f>
        <v>28</v>
      </c>
      <c r="AD5374" t="str" cm="1">
        <f t="array" ref="AD5374">_xlfn.IFS(AC5374="","Unknown",AC5374&lt;18,"0-17",AC5374&lt;35,"18-34",AC5374&lt;50,"35-49",AC5374&lt;65,"50-64",TRUE,"65+")</f>
        <v>18-34</v>
      </c>
      <c r="AE5374">
        <f>IFERROR(_xlfn.XLOOKUP($B5374,enrollment!$A$2:$A$801,enrollment!$O$2:$O$801),"")</f>
        <v>6789012345</v>
      </c>
      <c r="AF5374">
        <f>IFERROR(_xlfn.XLOOKUP($AE5374,providers!$B$2:$B$11,providers!$Q$2:$Q$11),"")</f>
        <v>4.0999999999999996</v>
      </c>
      <c r="AG5374" s="1">
        <f t="shared" si="83"/>
        <v>45597</v>
      </c>
    </row>
    <row r="5375" spans="1:33" x14ac:dyDescent="0.25">
      <c r="A5375" t="s">
        <v>6176</v>
      </c>
      <c r="B5375" t="s">
        <v>6175</v>
      </c>
      <c r="C5375">
        <v>8901234567</v>
      </c>
      <c r="D5375">
        <v>8901234567</v>
      </c>
      <c r="E5375" s="1">
        <v>45531</v>
      </c>
      <c r="F5375" s="1">
        <v>45531</v>
      </c>
      <c r="G5375" s="1">
        <v>45554</v>
      </c>
      <c r="H5375" t="s">
        <v>28</v>
      </c>
      <c r="I5375">
        <v>23</v>
      </c>
      <c r="J5375" t="s">
        <v>29</v>
      </c>
      <c r="K5375">
        <v>99284</v>
      </c>
      <c r="O5375">
        <v>1</v>
      </c>
      <c r="P5375">
        <v>1985.69</v>
      </c>
      <c r="Q5375">
        <v>1103.1600000000001</v>
      </c>
      <c r="R5375">
        <v>882.53</v>
      </c>
      <c r="S5375">
        <v>220.63</v>
      </c>
      <c r="T5375" t="s">
        <v>30</v>
      </c>
      <c r="X5375" t="s">
        <v>31</v>
      </c>
      <c r="Y5375" t="s">
        <v>32</v>
      </c>
      <c r="Z5375" t="s">
        <v>45</v>
      </c>
      <c r="AA5375" t="str">
        <f>IFERROR(_xlfn.XLOOKUP($J5375,avoidable_ed_reference!$A$2:$A$13,avoidable_ed_reference!$C$2:$C$13),"Not Classified")</f>
        <v>Potentially Avoidable</v>
      </c>
      <c r="AB5375" t="str">
        <f>IFERROR(_xlfn.XLOOKUP($B5375,enrollment!$A$2:$A$801,enrollment!$I$2:$I$801),"")</f>
        <v>OH</v>
      </c>
      <c r="AC5375">
        <f>IFERROR(_xlfn.XLOOKUP($B5375,enrollment!$A$2:$A$801,enrollment!$L$2:$L$801),"")</f>
        <v>28</v>
      </c>
      <c r="AD5375" t="str" cm="1">
        <f t="array" ref="AD5375">_xlfn.IFS(AC5375="","Unknown",AC5375&lt;18,"0-17",AC5375&lt;35,"18-34",AC5375&lt;50,"35-49",AC5375&lt;65,"50-64",TRUE,"65+")</f>
        <v>18-34</v>
      </c>
      <c r="AE5375">
        <f>IFERROR(_xlfn.XLOOKUP($B5375,enrollment!$A$2:$A$801,enrollment!$O$2:$O$801),"")</f>
        <v>6789012345</v>
      </c>
      <c r="AF5375">
        <f>IFERROR(_xlfn.XLOOKUP($AE5375,providers!$B$2:$B$11,providers!$Q$2:$Q$11),"")</f>
        <v>4.0999999999999996</v>
      </c>
      <c r="AG5375" s="1">
        <f t="shared" si="83"/>
        <v>45505</v>
      </c>
    </row>
    <row r="5376" spans="1:33" x14ac:dyDescent="0.25">
      <c r="A5376" t="s">
        <v>6177</v>
      </c>
      <c r="B5376" t="s">
        <v>6175</v>
      </c>
      <c r="C5376">
        <v>6789012345</v>
      </c>
      <c r="D5376">
        <v>6789012345</v>
      </c>
      <c r="E5376" s="1">
        <v>45389</v>
      </c>
      <c r="F5376" s="1">
        <v>45389</v>
      </c>
      <c r="G5376" s="1">
        <v>45405</v>
      </c>
      <c r="H5376" t="s">
        <v>28</v>
      </c>
      <c r="I5376">
        <v>11</v>
      </c>
      <c r="J5376" t="s">
        <v>35</v>
      </c>
      <c r="K5376">
        <v>99213</v>
      </c>
      <c r="O5376">
        <v>1</v>
      </c>
      <c r="P5376">
        <v>182.88</v>
      </c>
      <c r="Q5376">
        <v>135.47</v>
      </c>
      <c r="R5376">
        <v>108.38</v>
      </c>
      <c r="S5376">
        <v>27.09</v>
      </c>
      <c r="T5376" t="s">
        <v>30</v>
      </c>
      <c r="X5376" t="s">
        <v>31</v>
      </c>
      <c r="Y5376" t="s">
        <v>32</v>
      </c>
      <c r="Z5376" t="s">
        <v>39</v>
      </c>
      <c r="AA5376" t="str">
        <f>IFERROR(_xlfn.XLOOKUP($J5376,avoidable_ed_reference!$A$2:$A$13,avoidable_ed_reference!$C$2:$C$13),"Not Classified")</f>
        <v>Avoidable</v>
      </c>
      <c r="AB5376" t="str">
        <f>IFERROR(_xlfn.XLOOKUP($B5376,enrollment!$A$2:$A$801,enrollment!$I$2:$I$801),"")</f>
        <v>OH</v>
      </c>
      <c r="AC5376">
        <f>IFERROR(_xlfn.XLOOKUP($B5376,enrollment!$A$2:$A$801,enrollment!$L$2:$L$801),"")</f>
        <v>28</v>
      </c>
      <c r="AD5376" t="str" cm="1">
        <f t="array" ref="AD5376">_xlfn.IFS(AC5376="","Unknown",AC5376&lt;18,"0-17",AC5376&lt;35,"18-34",AC5376&lt;50,"35-49",AC5376&lt;65,"50-64",TRUE,"65+")</f>
        <v>18-34</v>
      </c>
      <c r="AE5376">
        <f>IFERROR(_xlfn.XLOOKUP($B5376,enrollment!$A$2:$A$801,enrollment!$O$2:$O$801),"")</f>
        <v>6789012345</v>
      </c>
      <c r="AF5376">
        <f>IFERROR(_xlfn.XLOOKUP($AE5376,providers!$B$2:$B$11,providers!$Q$2:$Q$11),"")</f>
        <v>4.0999999999999996</v>
      </c>
      <c r="AG5376" s="1">
        <f t="shared" si="83"/>
        <v>45383</v>
      </c>
    </row>
    <row r="5377" spans="1:33" x14ac:dyDescent="0.25">
      <c r="A5377" t="s">
        <v>6178</v>
      </c>
      <c r="B5377" t="s">
        <v>6175</v>
      </c>
      <c r="C5377">
        <v>2233445566</v>
      </c>
      <c r="D5377">
        <v>2233445566</v>
      </c>
      <c r="E5377" s="1">
        <v>45294</v>
      </c>
      <c r="F5377" s="1">
        <v>45294</v>
      </c>
      <c r="G5377" s="1">
        <v>45327</v>
      </c>
      <c r="H5377" t="s">
        <v>28</v>
      </c>
      <c r="I5377">
        <v>22</v>
      </c>
      <c r="J5377" t="s">
        <v>29</v>
      </c>
      <c r="K5377">
        <v>90837</v>
      </c>
      <c r="O5377">
        <v>1</v>
      </c>
      <c r="P5377">
        <v>221.89</v>
      </c>
      <c r="Q5377">
        <v>164.36</v>
      </c>
      <c r="R5377">
        <v>131.49</v>
      </c>
      <c r="S5377">
        <v>32.869999999999997</v>
      </c>
      <c r="T5377" t="s">
        <v>30</v>
      </c>
      <c r="X5377" t="s">
        <v>31</v>
      </c>
      <c r="Y5377" t="s">
        <v>32</v>
      </c>
      <c r="Z5377" t="s">
        <v>33</v>
      </c>
      <c r="AA5377" t="str">
        <f>IFERROR(_xlfn.XLOOKUP($J5377,avoidable_ed_reference!$A$2:$A$13,avoidable_ed_reference!$C$2:$C$13),"Not Classified")</f>
        <v>Potentially Avoidable</v>
      </c>
      <c r="AB5377" t="str">
        <f>IFERROR(_xlfn.XLOOKUP($B5377,enrollment!$A$2:$A$801,enrollment!$I$2:$I$801),"")</f>
        <v>OH</v>
      </c>
      <c r="AC5377">
        <f>IFERROR(_xlfn.XLOOKUP($B5377,enrollment!$A$2:$A$801,enrollment!$L$2:$L$801),"")</f>
        <v>28</v>
      </c>
      <c r="AD5377" t="str" cm="1">
        <f t="array" ref="AD5377">_xlfn.IFS(AC5377="","Unknown",AC5377&lt;18,"0-17",AC5377&lt;35,"18-34",AC5377&lt;50,"35-49",AC5377&lt;65,"50-64",TRUE,"65+")</f>
        <v>18-34</v>
      </c>
      <c r="AE5377">
        <f>IFERROR(_xlfn.XLOOKUP($B5377,enrollment!$A$2:$A$801,enrollment!$O$2:$O$801),"")</f>
        <v>6789012345</v>
      </c>
      <c r="AF5377">
        <f>IFERROR(_xlfn.XLOOKUP($AE5377,providers!$B$2:$B$11,providers!$Q$2:$Q$11),"")</f>
        <v>4.0999999999999996</v>
      </c>
      <c r="AG5377" s="1">
        <f t="shared" si="83"/>
        <v>45292</v>
      </c>
    </row>
    <row r="5378" spans="1:33" x14ac:dyDescent="0.25">
      <c r="A5378" t="s">
        <v>6179</v>
      </c>
      <c r="B5378" t="s">
        <v>6175</v>
      </c>
      <c r="C5378">
        <v>6789012345</v>
      </c>
      <c r="D5378">
        <v>6789012345</v>
      </c>
      <c r="E5378" s="1">
        <v>45441</v>
      </c>
      <c r="F5378" s="1">
        <v>45441</v>
      </c>
      <c r="G5378" s="1">
        <v>45463</v>
      </c>
      <c r="H5378" t="s">
        <v>28</v>
      </c>
      <c r="I5378">
        <v>11</v>
      </c>
      <c r="J5378" t="s">
        <v>47</v>
      </c>
      <c r="K5378">
        <v>99213</v>
      </c>
      <c r="O5378">
        <v>1</v>
      </c>
      <c r="P5378">
        <v>233.87</v>
      </c>
      <c r="Q5378">
        <v>173.24</v>
      </c>
      <c r="R5378">
        <v>138.59</v>
      </c>
      <c r="S5378">
        <v>34.65</v>
      </c>
      <c r="T5378" t="s">
        <v>30</v>
      </c>
      <c r="X5378" t="s">
        <v>31</v>
      </c>
      <c r="Y5378" t="s">
        <v>32</v>
      </c>
      <c r="Z5378" t="s">
        <v>39</v>
      </c>
      <c r="AA5378" t="str">
        <f>IFERROR(_xlfn.XLOOKUP($J5378,avoidable_ed_reference!$A$2:$A$13,avoidable_ed_reference!$C$2:$C$13),"Not Classified")</f>
        <v>Not Classified</v>
      </c>
      <c r="AB5378" t="str">
        <f>IFERROR(_xlfn.XLOOKUP($B5378,enrollment!$A$2:$A$801,enrollment!$I$2:$I$801),"")</f>
        <v>OH</v>
      </c>
      <c r="AC5378">
        <f>IFERROR(_xlfn.XLOOKUP($B5378,enrollment!$A$2:$A$801,enrollment!$L$2:$L$801),"")</f>
        <v>28</v>
      </c>
      <c r="AD5378" t="str" cm="1">
        <f t="array" ref="AD5378">_xlfn.IFS(AC5378="","Unknown",AC5378&lt;18,"0-17",AC5378&lt;35,"18-34",AC5378&lt;50,"35-49",AC5378&lt;65,"50-64",TRUE,"65+")</f>
        <v>18-34</v>
      </c>
      <c r="AE5378">
        <f>IFERROR(_xlfn.XLOOKUP($B5378,enrollment!$A$2:$A$801,enrollment!$O$2:$O$801),"")</f>
        <v>6789012345</v>
      </c>
      <c r="AF5378">
        <f>IFERROR(_xlfn.XLOOKUP($AE5378,providers!$B$2:$B$11,providers!$Q$2:$Q$11),"")</f>
        <v>4.0999999999999996</v>
      </c>
      <c r="AG5378" s="1">
        <f t="shared" si="83"/>
        <v>45413</v>
      </c>
    </row>
    <row r="5379" spans="1:33" x14ac:dyDescent="0.25">
      <c r="A5379" t="s">
        <v>6180</v>
      </c>
      <c r="B5379" t="s">
        <v>6175</v>
      </c>
      <c r="C5379">
        <v>5678901234</v>
      </c>
      <c r="D5379">
        <v>5678901234</v>
      </c>
      <c r="E5379" s="1">
        <v>45382</v>
      </c>
      <c r="F5379" s="1">
        <v>45382</v>
      </c>
      <c r="G5379" s="1">
        <v>45405</v>
      </c>
      <c r="H5379" t="s">
        <v>28</v>
      </c>
      <c r="I5379">
        <v>20</v>
      </c>
      <c r="J5379" t="s">
        <v>35</v>
      </c>
      <c r="K5379">
        <v>99213</v>
      </c>
      <c r="O5379">
        <v>1</v>
      </c>
      <c r="P5379">
        <v>169.04</v>
      </c>
      <c r="Q5379">
        <v>130.03</v>
      </c>
      <c r="R5379">
        <v>104.02</v>
      </c>
      <c r="S5379">
        <v>26.01</v>
      </c>
      <c r="T5379" t="s">
        <v>30</v>
      </c>
      <c r="X5379" t="s">
        <v>31</v>
      </c>
      <c r="Y5379" t="s">
        <v>32</v>
      </c>
      <c r="Z5379" t="s">
        <v>36</v>
      </c>
      <c r="AA5379" t="str">
        <f>IFERROR(_xlfn.XLOOKUP($J5379,avoidable_ed_reference!$A$2:$A$13,avoidable_ed_reference!$C$2:$C$13),"Not Classified")</f>
        <v>Avoidable</v>
      </c>
      <c r="AB5379" t="str">
        <f>IFERROR(_xlfn.XLOOKUP($B5379,enrollment!$A$2:$A$801,enrollment!$I$2:$I$801),"")</f>
        <v>OH</v>
      </c>
      <c r="AC5379">
        <f>IFERROR(_xlfn.XLOOKUP($B5379,enrollment!$A$2:$A$801,enrollment!$L$2:$L$801),"")</f>
        <v>28</v>
      </c>
      <c r="AD5379" t="str" cm="1">
        <f t="array" ref="AD5379">_xlfn.IFS(AC5379="","Unknown",AC5379&lt;18,"0-17",AC5379&lt;35,"18-34",AC5379&lt;50,"35-49",AC5379&lt;65,"50-64",TRUE,"65+")</f>
        <v>18-34</v>
      </c>
      <c r="AE5379">
        <f>IFERROR(_xlfn.XLOOKUP($B5379,enrollment!$A$2:$A$801,enrollment!$O$2:$O$801),"")</f>
        <v>6789012345</v>
      </c>
      <c r="AF5379">
        <f>IFERROR(_xlfn.XLOOKUP($AE5379,providers!$B$2:$B$11,providers!$Q$2:$Q$11),"")</f>
        <v>4.0999999999999996</v>
      </c>
      <c r="AG5379" s="1">
        <f t="shared" ref="AG5379:AG5442" si="84">EOMONTH(E5379,-1)+1</f>
        <v>45352</v>
      </c>
    </row>
    <row r="5380" spans="1:33" x14ac:dyDescent="0.25">
      <c r="A5380" t="s">
        <v>6181</v>
      </c>
      <c r="B5380" t="s">
        <v>6175</v>
      </c>
      <c r="C5380">
        <v>7890123456</v>
      </c>
      <c r="D5380">
        <v>7890123456</v>
      </c>
      <c r="E5380" s="1">
        <v>45400</v>
      </c>
      <c r="F5380" s="1">
        <v>45400</v>
      </c>
      <c r="G5380" s="1">
        <v>45431</v>
      </c>
      <c r="H5380" t="s">
        <v>59</v>
      </c>
      <c r="J5380" t="s">
        <v>47</v>
      </c>
      <c r="L5380" s="2" t="s">
        <v>61</v>
      </c>
      <c r="M5380" t="s">
        <v>62</v>
      </c>
      <c r="N5380" t="s">
        <v>63</v>
      </c>
      <c r="O5380">
        <v>1</v>
      </c>
      <c r="P5380">
        <v>800.56</v>
      </c>
      <c r="Q5380">
        <v>727.78</v>
      </c>
      <c r="R5380">
        <v>582.22</v>
      </c>
      <c r="S5380">
        <v>145.56</v>
      </c>
      <c r="T5380" t="s">
        <v>30</v>
      </c>
      <c r="X5380" t="s">
        <v>31</v>
      </c>
      <c r="Y5380" t="s">
        <v>32</v>
      </c>
      <c r="Z5380" t="s">
        <v>64</v>
      </c>
      <c r="AA5380" t="str">
        <f>IFERROR(_xlfn.XLOOKUP($J5380,avoidable_ed_reference!$A$2:$A$13,avoidable_ed_reference!$C$2:$C$13),"Not Classified")</f>
        <v>Not Classified</v>
      </c>
      <c r="AB5380" t="str">
        <f>IFERROR(_xlfn.XLOOKUP($B5380,enrollment!$A$2:$A$801,enrollment!$I$2:$I$801),"")</f>
        <v>OH</v>
      </c>
      <c r="AC5380">
        <f>IFERROR(_xlfn.XLOOKUP($B5380,enrollment!$A$2:$A$801,enrollment!$L$2:$L$801),"")</f>
        <v>28</v>
      </c>
      <c r="AD5380" t="str" cm="1">
        <f t="array" ref="AD5380">_xlfn.IFS(AC5380="","Unknown",AC5380&lt;18,"0-17",AC5380&lt;35,"18-34",AC5380&lt;50,"35-49",AC5380&lt;65,"50-64",TRUE,"65+")</f>
        <v>18-34</v>
      </c>
      <c r="AE5380">
        <f>IFERROR(_xlfn.XLOOKUP($B5380,enrollment!$A$2:$A$801,enrollment!$O$2:$O$801),"")</f>
        <v>6789012345</v>
      </c>
      <c r="AF5380">
        <f>IFERROR(_xlfn.XLOOKUP($AE5380,providers!$B$2:$B$11,providers!$Q$2:$Q$11),"")</f>
        <v>4.0999999999999996</v>
      </c>
      <c r="AG5380" s="1">
        <f t="shared" si="84"/>
        <v>45383</v>
      </c>
    </row>
    <row r="5381" spans="1:33" x14ac:dyDescent="0.25">
      <c r="A5381" t="s">
        <v>6182</v>
      </c>
      <c r="B5381" t="s">
        <v>6175</v>
      </c>
      <c r="C5381">
        <v>3456789012</v>
      </c>
      <c r="D5381">
        <v>3456789012</v>
      </c>
      <c r="E5381" s="1">
        <v>45642</v>
      </c>
      <c r="F5381" s="1">
        <v>45642</v>
      </c>
      <c r="G5381" s="1">
        <v>45662</v>
      </c>
      <c r="H5381" t="s">
        <v>28</v>
      </c>
      <c r="I5381">
        <v>23</v>
      </c>
      <c r="J5381" t="s">
        <v>80</v>
      </c>
      <c r="K5381">
        <v>99284</v>
      </c>
      <c r="O5381">
        <v>1</v>
      </c>
      <c r="P5381">
        <v>2231.91</v>
      </c>
      <c r="Q5381">
        <v>1239.95</v>
      </c>
      <c r="R5381">
        <v>991.96</v>
      </c>
      <c r="S5381">
        <v>247.99</v>
      </c>
      <c r="T5381" t="s">
        <v>30</v>
      </c>
      <c r="X5381" t="s">
        <v>31</v>
      </c>
      <c r="Y5381" t="s">
        <v>32</v>
      </c>
      <c r="Z5381" t="s">
        <v>45</v>
      </c>
      <c r="AA5381" t="str">
        <f>IFERROR(_xlfn.XLOOKUP($J5381,avoidable_ed_reference!$A$2:$A$13,avoidable_ed_reference!$C$2:$C$13),"Not Classified")</f>
        <v>Non-Avoidable</v>
      </c>
      <c r="AB5381" t="str">
        <f>IFERROR(_xlfn.XLOOKUP($B5381,enrollment!$A$2:$A$801,enrollment!$I$2:$I$801),"")</f>
        <v>OH</v>
      </c>
      <c r="AC5381">
        <f>IFERROR(_xlfn.XLOOKUP($B5381,enrollment!$A$2:$A$801,enrollment!$L$2:$L$801),"")</f>
        <v>28</v>
      </c>
      <c r="AD5381" t="str" cm="1">
        <f t="array" ref="AD5381">_xlfn.IFS(AC5381="","Unknown",AC5381&lt;18,"0-17",AC5381&lt;35,"18-34",AC5381&lt;50,"35-49",AC5381&lt;65,"50-64",TRUE,"65+")</f>
        <v>18-34</v>
      </c>
      <c r="AE5381">
        <f>IFERROR(_xlfn.XLOOKUP($B5381,enrollment!$A$2:$A$801,enrollment!$O$2:$O$801),"")</f>
        <v>6789012345</v>
      </c>
      <c r="AF5381">
        <f>IFERROR(_xlfn.XLOOKUP($AE5381,providers!$B$2:$B$11,providers!$Q$2:$Q$11),"")</f>
        <v>4.0999999999999996</v>
      </c>
      <c r="AG5381" s="1">
        <f t="shared" si="84"/>
        <v>45627</v>
      </c>
    </row>
    <row r="5382" spans="1:33" x14ac:dyDescent="0.25">
      <c r="A5382" t="s">
        <v>6183</v>
      </c>
      <c r="B5382" t="s">
        <v>6175</v>
      </c>
      <c r="C5382">
        <v>7890123456</v>
      </c>
      <c r="D5382">
        <v>7890123456</v>
      </c>
      <c r="E5382" s="1">
        <v>45614</v>
      </c>
      <c r="F5382" s="1">
        <v>45614</v>
      </c>
      <c r="G5382" s="1">
        <v>45648</v>
      </c>
      <c r="H5382" t="s">
        <v>28</v>
      </c>
      <c r="I5382">
        <v>23</v>
      </c>
      <c r="J5382" t="s">
        <v>55</v>
      </c>
      <c r="K5382">
        <v>99284</v>
      </c>
      <c r="O5382">
        <v>1</v>
      </c>
      <c r="P5382">
        <v>2012.69</v>
      </c>
      <c r="Q5382">
        <v>1118.1600000000001</v>
      </c>
      <c r="R5382">
        <v>894.53</v>
      </c>
      <c r="S5382">
        <v>223.63</v>
      </c>
      <c r="T5382" t="s">
        <v>30</v>
      </c>
      <c r="X5382" t="s">
        <v>31</v>
      </c>
      <c r="Y5382" t="s">
        <v>32</v>
      </c>
      <c r="Z5382" t="s">
        <v>45</v>
      </c>
      <c r="AA5382" t="str">
        <f>IFERROR(_xlfn.XLOOKUP($J5382,avoidable_ed_reference!$A$2:$A$13,avoidable_ed_reference!$C$2:$C$13),"Not Classified")</f>
        <v>Potentially Avoidable</v>
      </c>
      <c r="AB5382" t="str">
        <f>IFERROR(_xlfn.XLOOKUP($B5382,enrollment!$A$2:$A$801,enrollment!$I$2:$I$801),"")</f>
        <v>OH</v>
      </c>
      <c r="AC5382">
        <f>IFERROR(_xlfn.XLOOKUP($B5382,enrollment!$A$2:$A$801,enrollment!$L$2:$L$801),"")</f>
        <v>28</v>
      </c>
      <c r="AD5382" t="str" cm="1">
        <f t="array" ref="AD5382">_xlfn.IFS(AC5382="","Unknown",AC5382&lt;18,"0-17",AC5382&lt;35,"18-34",AC5382&lt;50,"35-49",AC5382&lt;65,"50-64",TRUE,"65+")</f>
        <v>18-34</v>
      </c>
      <c r="AE5382">
        <f>IFERROR(_xlfn.XLOOKUP($B5382,enrollment!$A$2:$A$801,enrollment!$O$2:$O$801),"")</f>
        <v>6789012345</v>
      </c>
      <c r="AF5382">
        <f>IFERROR(_xlfn.XLOOKUP($AE5382,providers!$B$2:$B$11,providers!$Q$2:$Q$11),"")</f>
        <v>4.0999999999999996</v>
      </c>
      <c r="AG5382" s="1">
        <f t="shared" si="84"/>
        <v>45597</v>
      </c>
    </row>
    <row r="5383" spans="1:33" x14ac:dyDescent="0.25">
      <c r="A5383" t="s">
        <v>6184</v>
      </c>
      <c r="B5383" t="s">
        <v>6185</v>
      </c>
      <c r="C5383">
        <v>7890123456</v>
      </c>
      <c r="D5383">
        <v>7890123456</v>
      </c>
      <c r="E5383" s="1">
        <v>45554</v>
      </c>
      <c r="F5383" s="1">
        <v>45554</v>
      </c>
      <c r="G5383" s="1">
        <v>45580</v>
      </c>
      <c r="H5383" t="s">
        <v>59</v>
      </c>
      <c r="J5383" t="s">
        <v>60</v>
      </c>
      <c r="L5383" s="2" t="s">
        <v>151</v>
      </c>
      <c r="M5383" t="s">
        <v>152</v>
      </c>
      <c r="N5383" t="s">
        <v>153</v>
      </c>
      <c r="O5383">
        <v>1</v>
      </c>
      <c r="P5383">
        <v>1297.74</v>
      </c>
      <c r="Q5383">
        <v>1179.76</v>
      </c>
      <c r="R5383">
        <v>943.81</v>
      </c>
      <c r="S5383">
        <v>235.95</v>
      </c>
      <c r="T5383" t="s">
        <v>30</v>
      </c>
      <c r="X5383" t="s">
        <v>31</v>
      </c>
      <c r="Y5383" t="s">
        <v>32</v>
      </c>
      <c r="Z5383" t="s">
        <v>64</v>
      </c>
      <c r="AA5383" t="str">
        <f>IFERROR(_xlfn.XLOOKUP($J5383,avoidable_ed_reference!$A$2:$A$13,avoidable_ed_reference!$C$2:$C$13),"Not Classified")</f>
        <v>Not Classified</v>
      </c>
      <c r="AB5383" t="str">
        <f>IFERROR(_xlfn.XLOOKUP($B5383,enrollment!$A$2:$A$801,enrollment!$I$2:$I$801),"")</f>
        <v>KY</v>
      </c>
      <c r="AC5383">
        <f>IFERROR(_xlfn.XLOOKUP($B5383,enrollment!$A$2:$A$801,enrollment!$L$2:$L$801),"")</f>
        <v>60</v>
      </c>
      <c r="AD5383" t="str" cm="1">
        <f t="array" ref="AD5383">_xlfn.IFS(AC5383="","Unknown",AC5383&lt;18,"0-17",AC5383&lt;35,"18-34",AC5383&lt;50,"35-49",AC5383&lt;65,"50-64",TRUE,"65+")</f>
        <v>50-64</v>
      </c>
      <c r="AE5383">
        <f>IFERROR(_xlfn.XLOOKUP($B5383,enrollment!$A$2:$A$801,enrollment!$O$2:$O$801),"")</f>
        <v>9012345678</v>
      </c>
      <c r="AF5383">
        <f>IFERROR(_xlfn.XLOOKUP($AE5383,providers!$B$2:$B$11,providers!$Q$2:$Q$11),"")</f>
        <v>4.3</v>
      </c>
      <c r="AG5383" s="1">
        <f t="shared" si="84"/>
        <v>45536</v>
      </c>
    </row>
    <row r="5384" spans="1:33" x14ac:dyDescent="0.25">
      <c r="A5384" t="s">
        <v>6186</v>
      </c>
      <c r="B5384" t="s">
        <v>6185</v>
      </c>
      <c r="C5384">
        <v>9012345678</v>
      </c>
      <c r="D5384">
        <v>9012345678</v>
      </c>
      <c r="E5384" s="1">
        <v>45452</v>
      </c>
      <c r="F5384" s="1">
        <v>45452</v>
      </c>
      <c r="G5384" s="1">
        <v>45486</v>
      </c>
      <c r="H5384" t="s">
        <v>28</v>
      </c>
      <c r="I5384">
        <v>11</v>
      </c>
      <c r="J5384" t="s">
        <v>35</v>
      </c>
      <c r="K5384">
        <v>99213</v>
      </c>
      <c r="O5384">
        <v>1</v>
      </c>
      <c r="P5384">
        <v>195.16</v>
      </c>
      <c r="Q5384">
        <v>144.56</v>
      </c>
      <c r="R5384">
        <v>115.65</v>
      </c>
      <c r="S5384">
        <v>28.91</v>
      </c>
      <c r="T5384" t="s">
        <v>30</v>
      </c>
      <c r="X5384" t="s">
        <v>31</v>
      </c>
      <c r="Y5384" t="s">
        <v>32</v>
      </c>
      <c r="Z5384" t="s">
        <v>39</v>
      </c>
      <c r="AA5384" t="str">
        <f>IFERROR(_xlfn.XLOOKUP($J5384,avoidable_ed_reference!$A$2:$A$13,avoidable_ed_reference!$C$2:$C$13),"Not Classified")</f>
        <v>Avoidable</v>
      </c>
      <c r="AB5384" t="str">
        <f>IFERROR(_xlfn.XLOOKUP($B5384,enrollment!$A$2:$A$801,enrollment!$I$2:$I$801),"")</f>
        <v>KY</v>
      </c>
      <c r="AC5384">
        <f>IFERROR(_xlfn.XLOOKUP($B5384,enrollment!$A$2:$A$801,enrollment!$L$2:$L$801),"")</f>
        <v>60</v>
      </c>
      <c r="AD5384" t="str" cm="1">
        <f t="array" ref="AD5384">_xlfn.IFS(AC5384="","Unknown",AC5384&lt;18,"0-17",AC5384&lt;35,"18-34",AC5384&lt;50,"35-49",AC5384&lt;65,"50-64",TRUE,"65+")</f>
        <v>50-64</v>
      </c>
      <c r="AE5384">
        <f>IFERROR(_xlfn.XLOOKUP($B5384,enrollment!$A$2:$A$801,enrollment!$O$2:$O$801),"")</f>
        <v>9012345678</v>
      </c>
      <c r="AF5384">
        <f>IFERROR(_xlfn.XLOOKUP($AE5384,providers!$B$2:$B$11,providers!$Q$2:$Q$11),"")</f>
        <v>4.3</v>
      </c>
      <c r="AG5384" s="1">
        <f t="shared" si="84"/>
        <v>45444</v>
      </c>
    </row>
    <row r="5385" spans="1:33" x14ac:dyDescent="0.25">
      <c r="A5385" t="s">
        <v>6187</v>
      </c>
      <c r="B5385" t="s">
        <v>6185</v>
      </c>
      <c r="C5385">
        <v>9012345678</v>
      </c>
      <c r="D5385">
        <v>9012345678</v>
      </c>
      <c r="E5385" s="1">
        <v>45476</v>
      </c>
      <c r="F5385" s="1">
        <v>45476</v>
      </c>
      <c r="G5385" s="1">
        <v>45511</v>
      </c>
      <c r="H5385" t="s">
        <v>28</v>
      </c>
      <c r="I5385">
        <v>11</v>
      </c>
      <c r="J5385" t="s">
        <v>38</v>
      </c>
      <c r="K5385">
        <v>99213</v>
      </c>
      <c r="O5385">
        <v>1</v>
      </c>
      <c r="P5385">
        <v>212.75</v>
      </c>
      <c r="Q5385">
        <v>157.59</v>
      </c>
      <c r="R5385">
        <v>126.07</v>
      </c>
      <c r="S5385">
        <v>31.52</v>
      </c>
      <c r="T5385" t="s">
        <v>30</v>
      </c>
      <c r="X5385" t="s">
        <v>31</v>
      </c>
      <c r="Y5385" t="s">
        <v>32</v>
      </c>
      <c r="Z5385" t="s">
        <v>39</v>
      </c>
      <c r="AA5385" t="str">
        <f>IFERROR(_xlfn.XLOOKUP($J5385,avoidable_ed_reference!$A$2:$A$13,avoidable_ed_reference!$C$2:$C$13),"Not Classified")</f>
        <v>Not Classified</v>
      </c>
      <c r="AB5385" t="str">
        <f>IFERROR(_xlfn.XLOOKUP($B5385,enrollment!$A$2:$A$801,enrollment!$I$2:$I$801),"")</f>
        <v>KY</v>
      </c>
      <c r="AC5385">
        <f>IFERROR(_xlfn.XLOOKUP($B5385,enrollment!$A$2:$A$801,enrollment!$L$2:$L$801),"")</f>
        <v>60</v>
      </c>
      <c r="AD5385" t="str" cm="1">
        <f t="array" ref="AD5385">_xlfn.IFS(AC5385="","Unknown",AC5385&lt;18,"0-17",AC5385&lt;35,"18-34",AC5385&lt;50,"35-49",AC5385&lt;65,"50-64",TRUE,"65+")</f>
        <v>50-64</v>
      </c>
      <c r="AE5385">
        <f>IFERROR(_xlfn.XLOOKUP($B5385,enrollment!$A$2:$A$801,enrollment!$O$2:$O$801),"")</f>
        <v>9012345678</v>
      </c>
      <c r="AF5385">
        <f>IFERROR(_xlfn.XLOOKUP($AE5385,providers!$B$2:$B$11,providers!$Q$2:$Q$11),"")</f>
        <v>4.3</v>
      </c>
      <c r="AG5385" s="1">
        <f t="shared" si="84"/>
        <v>45474</v>
      </c>
    </row>
    <row r="5386" spans="1:33" x14ac:dyDescent="0.25">
      <c r="A5386" t="s">
        <v>6188</v>
      </c>
      <c r="B5386" t="s">
        <v>6185</v>
      </c>
      <c r="C5386">
        <v>7890123456</v>
      </c>
      <c r="D5386">
        <v>7890123456</v>
      </c>
      <c r="E5386" s="1">
        <v>45529</v>
      </c>
      <c r="F5386" s="1">
        <v>45529</v>
      </c>
      <c r="G5386" s="1">
        <v>45544</v>
      </c>
      <c r="H5386" t="s">
        <v>28</v>
      </c>
      <c r="I5386">
        <v>22</v>
      </c>
      <c r="J5386" t="s">
        <v>29</v>
      </c>
      <c r="K5386">
        <v>90837</v>
      </c>
      <c r="O5386">
        <v>1</v>
      </c>
      <c r="P5386">
        <v>195.51</v>
      </c>
      <c r="Q5386">
        <v>144.82</v>
      </c>
      <c r="R5386">
        <v>115.86</v>
      </c>
      <c r="S5386">
        <v>28.96</v>
      </c>
      <c r="T5386" t="s">
        <v>30</v>
      </c>
      <c r="X5386" t="s">
        <v>31</v>
      </c>
      <c r="Y5386" t="s">
        <v>32</v>
      </c>
      <c r="Z5386" t="s">
        <v>33</v>
      </c>
      <c r="AA5386" t="str">
        <f>IFERROR(_xlfn.XLOOKUP($J5386,avoidable_ed_reference!$A$2:$A$13,avoidable_ed_reference!$C$2:$C$13),"Not Classified")</f>
        <v>Potentially Avoidable</v>
      </c>
      <c r="AB5386" t="str">
        <f>IFERROR(_xlfn.XLOOKUP($B5386,enrollment!$A$2:$A$801,enrollment!$I$2:$I$801),"")</f>
        <v>KY</v>
      </c>
      <c r="AC5386">
        <f>IFERROR(_xlfn.XLOOKUP($B5386,enrollment!$A$2:$A$801,enrollment!$L$2:$L$801),"")</f>
        <v>60</v>
      </c>
      <c r="AD5386" t="str" cm="1">
        <f t="array" ref="AD5386">_xlfn.IFS(AC5386="","Unknown",AC5386&lt;18,"0-17",AC5386&lt;35,"18-34",AC5386&lt;50,"35-49",AC5386&lt;65,"50-64",TRUE,"65+")</f>
        <v>50-64</v>
      </c>
      <c r="AE5386">
        <f>IFERROR(_xlfn.XLOOKUP($B5386,enrollment!$A$2:$A$801,enrollment!$O$2:$O$801),"")</f>
        <v>9012345678</v>
      </c>
      <c r="AF5386">
        <f>IFERROR(_xlfn.XLOOKUP($AE5386,providers!$B$2:$B$11,providers!$Q$2:$Q$11),"")</f>
        <v>4.3</v>
      </c>
      <c r="AG5386" s="1">
        <f t="shared" si="84"/>
        <v>45505</v>
      </c>
    </row>
    <row r="5387" spans="1:33" x14ac:dyDescent="0.25">
      <c r="A5387" t="s">
        <v>6189</v>
      </c>
      <c r="B5387" t="s">
        <v>6185</v>
      </c>
      <c r="C5387">
        <v>5678901234</v>
      </c>
      <c r="D5387">
        <v>5678901234</v>
      </c>
      <c r="E5387" s="1">
        <v>45347</v>
      </c>
      <c r="F5387" s="1">
        <v>45347</v>
      </c>
      <c r="G5387" s="1">
        <v>45364</v>
      </c>
      <c r="H5387" t="s">
        <v>28</v>
      </c>
      <c r="I5387">
        <v>20</v>
      </c>
      <c r="J5387" t="s">
        <v>35</v>
      </c>
      <c r="K5387">
        <v>99213</v>
      </c>
      <c r="O5387">
        <v>1</v>
      </c>
      <c r="P5387">
        <v>147.99</v>
      </c>
      <c r="Q5387">
        <v>113.84</v>
      </c>
      <c r="R5387">
        <v>91.07</v>
      </c>
      <c r="S5387">
        <v>22.77</v>
      </c>
      <c r="T5387" t="s">
        <v>30</v>
      </c>
      <c r="X5387" t="s">
        <v>31</v>
      </c>
      <c r="Y5387" t="s">
        <v>32</v>
      </c>
      <c r="Z5387" t="s">
        <v>36</v>
      </c>
      <c r="AA5387" t="str">
        <f>IFERROR(_xlfn.XLOOKUP($J5387,avoidable_ed_reference!$A$2:$A$13,avoidable_ed_reference!$C$2:$C$13),"Not Classified")</f>
        <v>Avoidable</v>
      </c>
      <c r="AB5387" t="str">
        <f>IFERROR(_xlfn.XLOOKUP($B5387,enrollment!$A$2:$A$801,enrollment!$I$2:$I$801),"")</f>
        <v>KY</v>
      </c>
      <c r="AC5387">
        <f>IFERROR(_xlfn.XLOOKUP($B5387,enrollment!$A$2:$A$801,enrollment!$L$2:$L$801),"")</f>
        <v>60</v>
      </c>
      <c r="AD5387" t="str" cm="1">
        <f t="array" ref="AD5387">_xlfn.IFS(AC5387="","Unknown",AC5387&lt;18,"0-17",AC5387&lt;35,"18-34",AC5387&lt;50,"35-49",AC5387&lt;65,"50-64",TRUE,"65+")</f>
        <v>50-64</v>
      </c>
      <c r="AE5387">
        <f>IFERROR(_xlfn.XLOOKUP($B5387,enrollment!$A$2:$A$801,enrollment!$O$2:$O$801),"")</f>
        <v>9012345678</v>
      </c>
      <c r="AF5387">
        <f>IFERROR(_xlfn.XLOOKUP($AE5387,providers!$B$2:$B$11,providers!$Q$2:$Q$11),"")</f>
        <v>4.3</v>
      </c>
      <c r="AG5387" s="1">
        <f t="shared" si="84"/>
        <v>45323</v>
      </c>
    </row>
    <row r="5388" spans="1:33" x14ac:dyDescent="0.25">
      <c r="A5388" t="s">
        <v>6190</v>
      </c>
      <c r="B5388" t="s">
        <v>6185</v>
      </c>
      <c r="C5388">
        <v>3456789012</v>
      </c>
      <c r="D5388">
        <v>3456789012</v>
      </c>
      <c r="E5388" s="1">
        <v>45326</v>
      </c>
      <c r="F5388" s="1">
        <v>45326</v>
      </c>
      <c r="G5388" s="1">
        <v>45356</v>
      </c>
      <c r="H5388" t="s">
        <v>28</v>
      </c>
      <c r="I5388">
        <v>23</v>
      </c>
      <c r="J5388" t="s">
        <v>129</v>
      </c>
      <c r="K5388">
        <v>99284</v>
      </c>
      <c r="O5388">
        <v>1</v>
      </c>
      <c r="P5388">
        <v>2370.42</v>
      </c>
      <c r="Q5388">
        <v>1316.9</v>
      </c>
      <c r="R5388">
        <v>1053.52</v>
      </c>
      <c r="S5388">
        <v>263.38</v>
      </c>
      <c r="T5388" t="s">
        <v>30</v>
      </c>
      <c r="X5388" t="s">
        <v>31</v>
      </c>
      <c r="Y5388" t="s">
        <v>32</v>
      </c>
      <c r="Z5388" t="s">
        <v>45</v>
      </c>
      <c r="AA5388" t="str">
        <f>IFERROR(_xlfn.XLOOKUP($J5388,avoidable_ed_reference!$A$2:$A$13,avoidable_ed_reference!$C$2:$C$13),"Not Classified")</f>
        <v>Potentially Avoidable</v>
      </c>
      <c r="AB5388" t="str">
        <f>IFERROR(_xlfn.XLOOKUP($B5388,enrollment!$A$2:$A$801,enrollment!$I$2:$I$801),"")</f>
        <v>KY</v>
      </c>
      <c r="AC5388">
        <f>IFERROR(_xlfn.XLOOKUP($B5388,enrollment!$A$2:$A$801,enrollment!$L$2:$L$801),"")</f>
        <v>60</v>
      </c>
      <c r="AD5388" t="str" cm="1">
        <f t="array" ref="AD5388">_xlfn.IFS(AC5388="","Unknown",AC5388&lt;18,"0-17",AC5388&lt;35,"18-34",AC5388&lt;50,"35-49",AC5388&lt;65,"50-64",TRUE,"65+")</f>
        <v>50-64</v>
      </c>
      <c r="AE5388">
        <f>IFERROR(_xlfn.XLOOKUP($B5388,enrollment!$A$2:$A$801,enrollment!$O$2:$O$801),"")</f>
        <v>9012345678</v>
      </c>
      <c r="AF5388">
        <f>IFERROR(_xlfn.XLOOKUP($AE5388,providers!$B$2:$B$11,providers!$Q$2:$Q$11),"")</f>
        <v>4.3</v>
      </c>
      <c r="AG5388" s="1">
        <f t="shared" si="84"/>
        <v>45323</v>
      </c>
    </row>
    <row r="5389" spans="1:33" x14ac:dyDescent="0.25">
      <c r="A5389" t="s">
        <v>6191</v>
      </c>
      <c r="B5389" t="s">
        <v>6185</v>
      </c>
      <c r="C5389">
        <v>7890123456</v>
      </c>
      <c r="D5389">
        <v>7890123456</v>
      </c>
      <c r="E5389" s="1">
        <v>45543</v>
      </c>
      <c r="F5389" s="1">
        <v>45543</v>
      </c>
      <c r="G5389" s="1">
        <v>45576</v>
      </c>
      <c r="H5389" t="s">
        <v>59</v>
      </c>
      <c r="J5389" t="s">
        <v>99</v>
      </c>
      <c r="L5389" s="2" t="s">
        <v>106</v>
      </c>
      <c r="M5389" t="s">
        <v>107</v>
      </c>
      <c r="N5389" t="s">
        <v>108</v>
      </c>
      <c r="O5389">
        <v>1</v>
      </c>
      <c r="P5389">
        <v>868.66</v>
      </c>
      <c r="Q5389">
        <v>789.69</v>
      </c>
      <c r="R5389">
        <v>631.75</v>
      </c>
      <c r="S5389">
        <v>157.94</v>
      </c>
      <c r="T5389" t="s">
        <v>30</v>
      </c>
      <c r="X5389" t="s">
        <v>31</v>
      </c>
      <c r="Y5389" t="s">
        <v>32</v>
      </c>
      <c r="Z5389" t="s">
        <v>64</v>
      </c>
      <c r="AA5389" t="str">
        <f>IFERROR(_xlfn.XLOOKUP($J5389,avoidable_ed_reference!$A$2:$A$13,avoidable_ed_reference!$C$2:$C$13),"Not Classified")</f>
        <v>Not Classified</v>
      </c>
      <c r="AB5389" t="str">
        <f>IFERROR(_xlfn.XLOOKUP($B5389,enrollment!$A$2:$A$801,enrollment!$I$2:$I$801),"")</f>
        <v>KY</v>
      </c>
      <c r="AC5389">
        <f>IFERROR(_xlfn.XLOOKUP($B5389,enrollment!$A$2:$A$801,enrollment!$L$2:$L$801),"")</f>
        <v>60</v>
      </c>
      <c r="AD5389" t="str" cm="1">
        <f t="array" ref="AD5389">_xlfn.IFS(AC5389="","Unknown",AC5389&lt;18,"0-17",AC5389&lt;35,"18-34",AC5389&lt;50,"35-49",AC5389&lt;65,"50-64",TRUE,"65+")</f>
        <v>50-64</v>
      </c>
      <c r="AE5389">
        <f>IFERROR(_xlfn.XLOOKUP($B5389,enrollment!$A$2:$A$801,enrollment!$O$2:$O$801),"")</f>
        <v>9012345678</v>
      </c>
      <c r="AF5389">
        <f>IFERROR(_xlfn.XLOOKUP($AE5389,providers!$B$2:$B$11,providers!$Q$2:$Q$11),"")</f>
        <v>4.3</v>
      </c>
      <c r="AG5389" s="1">
        <f t="shared" si="84"/>
        <v>45536</v>
      </c>
    </row>
    <row r="5390" spans="1:33" x14ac:dyDescent="0.25">
      <c r="A5390" t="s">
        <v>6192</v>
      </c>
      <c r="B5390" t="s">
        <v>6193</v>
      </c>
      <c r="C5390">
        <v>5678901234</v>
      </c>
      <c r="D5390">
        <v>5678901234</v>
      </c>
      <c r="E5390" s="1">
        <v>45435</v>
      </c>
      <c r="F5390" s="1">
        <v>45435</v>
      </c>
      <c r="G5390" s="1">
        <v>45462</v>
      </c>
      <c r="H5390" t="s">
        <v>28</v>
      </c>
      <c r="I5390">
        <v>20</v>
      </c>
      <c r="J5390" t="s">
        <v>35</v>
      </c>
      <c r="K5390">
        <v>99213</v>
      </c>
      <c r="O5390">
        <v>1</v>
      </c>
      <c r="P5390">
        <v>188.07</v>
      </c>
      <c r="Q5390">
        <v>144.66999999999999</v>
      </c>
      <c r="R5390">
        <v>115.74</v>
      </c>
      <c r="S5390">
        <v>28.93</v>
      </c>
      <c r="T5390" t="s">
        <v>30</v>
      </c>
      <c r="X5390" t="s">
        <v>43</v>
      </c>
      <c r="Y5390" t="s">
        <v>44</v>
      </c>
      <c r="Z5390" t="s">
        <v>36</v>
      </c>
      <c r="AA5390" t="str">
        <f>IFERROR(_xlfn.XLOOKUP($J5390,avoidable_ed_reference!$A$2:$A$13,avoidable_ed_reference!$C$2:$C$13),"Not Classified")</f>
        <v>Avoidable</v>
      </c>
      <c r="AB5390" t="str">
        <f>IFERROR(_xlfn.XLOOKUP($B5390,enrollment!$A$2:$A$801,enrollment!$I$2:$I$801),"")</f>
        <v>GA</v>
      </c>
      <c r="AC5390">
        <f>IFERROR(_xlfn.XLOOKUP($B5390,enrollment!$A$2:$A$801,enrollment!$L$2:$L$801),"")</f>
        <v>23</v>
      </c>
      <c r="AD5390" t="str" cm="1">
        <f t="array" ref="AD5390">_xlfn.IFS(AC5390="","Unknown",AC5390&lt;18,"0-17",AC5390&lt;35,"18-34",AC5390&lt;50,"35-49",AC5390&lt;65,"50-64",TRUE,"65+")</f>
        <v>18-34</v>
      </c>
      <c r="AE5390">
        <f>IFERROR(_xlfn.XLOOKUP($B5390,enrollment!$A$2:$A$801,enrollment!$O$2:$O$801),"")</f>
        <v>8901234567</v>
      </c>
      <c r="AF5390">
        <f>IFERROR(_xlfn.XLOOKUP($AE5390,providers!$B$2:$B$11,providers!$Q$2:$Q$11),"")</f>
        <v>3.7</v>
      </c>
      <c r="AG5390" s="1">
        <f t="shared" si="84"/>
        <v>45413</v>
      </c>
    </row>
    <row r="5391" spans="1:33" x14ac:dyDescent="0.25">
      <c r="A5391" t="s">
        <v>6194</v>
      </c>
      <c r="B5391" t="s">
        <v>6193</v>
      </c>
      <c r="C5391">
        <v>8901234567</v>
      </c>
      <c r="D5391">
        <v>8901234567</v>
      </c>
      <c r="E5391" s="1">
        <v>45649</v>
      </c>
      <c r="F5391" s="1">
        <v>45649</v>
      </c>
      <c r="G5391" s="1">
        <v>45678</v>
      </c>
      <c r="H5391" t="s">
        <v>28</v>
      </c>
      <c r="I5391">
        <v>11</v>
      </c>
      <c r="J5391" t="s">
        <v>38</v>
      </c>
      <c r="K5391">
        <v>99213</v>
      </c>
      <c r="O5391">
        <v>1</v>
      </c>
      <c r="P5391">
        <v>166.31</v>
      </c>
      <c r="Q5391">
        <v>123.19</v>
      </c>
      <c r="R5391">
        <v>98.55</v>
      </c>
      <c r="S5391">
        <v>24.64</v>
      </c>
      <c r="T5391" t="s">
        <v>30</v>
      </c>
      <c r="X5391" t="s">
        <v>43</v>
      </c>
      <c r="Y5391" t="s">
        <v>44</v>
      </c>
      <c r="Z5391" t="s">
        <v>39</v>
      </c>
      <c r="AA5391" t="str">
        <f>IFERROR(_xlfn.XLOOKUP($J5391,avoidable_ed_reference!$A$2:$A$13,avoidable_ed_reference!$C$2:$C$13),"Not Classified")</f>
        <v>Not Classified</v>
      </c>
      <c r="AB5391" t="str">
        <f>IFERROR(_xlfn.XLOOKUP($B5391,enrollment!$A$2:$A$801,enrollment!$I$2:$I$801),"")</f>
        <v>GA</v>
      </c>
      <c r="AC5391">
        <f>IFERROR(_xlfn.XLOOKUP($B5391,enrollment!$A$2:$A$801,enrollment!$L$2:$L$801),"")</f>
        <v>23</v>
      </c>
      <c r="AD5391" t="str" cm="1">
        <f t="array" ref="AD5391">_xlfn.IFS(AC5391="","Unknown",AC5391&lt;18,"0-17",AC5391&lt;35,"18-34",AC5391&lt;50,"35-49",AC5391&lt;65,"50-64",TRUE,"65+")</f>
        <v>18-34</v>
      </c>
      <c r="AE5391">
        <f>IFERROR(_xlfn.XLOOKUP($B5391,enrollment!$A$2:$A$801,enrollment!$O$2:$O$801),"")</f>
        <v>8901234567</v>
      </c>
      <c r="AF5391">
        <f>IFERROR(_xlfn.XLOOKUP($AE5391,providers!$B$2:$B$11,providers!$Q$2:$Q$11),"")</f>
        <v>3.7</v>
      </c>
      <c r="AG5391" s="1">
        <f t="shared" si="84"/>
        <v>45627</v>
      </c>
    </row>
    <row r="5392" spans="1:33" x14ac:dyDescent="0.25">
      <c r="A5392" t="s">
        <v>6195</v>
      </c>
      <c r="B5392" t="s">
        <v>6193</v>
      </c>
      <c r="C5392">
        <v>5678901234</v>
      </c>
      <c r="D5392">
        <v>5678901234</v>
      </c>
      <c r="E5392" s="1">
        <v>45619</v>
      </c>
      <c r="F5392" s="1">
        <v>45619</v>
      </c>
      <c r="G5392" s="1">
        <v>45649</v>
      </c>
      <c r="H5392" t="s">
        <v>28</v>
      </c>
      <c r="I5392">
        <v>20</v>
      </c>
      <c r="J5392" t="s">
        <v>35</v>
      </c>
      <c r="K5392">
        <v>99213</v>
      </c>
      <c r="O5392">
        <v>1</v>
      </c>
      <c r="P5392">
        <v>199.62</v>
      </c>
      <c r="Q5392">
        <v>153.55000000000001</v>
      </c>
      <c r="R5392">
        <v>122.84</v>
      </c>
      <c r="S5392">
        <v>30.71</v>
      </c>
      <c r="T5392" t="s">
        <v>30</v>
      </c>
      <c r="X5392" t="s">
        <v>43</v>
      </c>
      <c r="Y5392" t="s">
        <v>44</v>
      </c>
      <c r="Z5392" t="s">
        <v>36</v>
      </c>
      <c r="AA5392" t="str">
        <f>IFERROR(_xlfn.XLOOKUP($J5392,avoidable_ed_reference!$A$2:$A$13,avoidable_ed_reference!$C$2:$C$13),"Not Classified")</f>
        <v>Avoidable</v>
      </c>
      <c r="AB5392" t="str">
        <f>IFERROR(_xlfn.XLOOKUP($B5392,enrollment!$A$2:$A$801,enrollment!$I$2:$I$801),"")</f>
        <v>GA</v>
      </c>
      <c r="AC5392">
        <f>IFERROR(_xlfn.XLOOKUP($B5392,enrollment!$A$2:$A$801,enrollment!$L$2:$L$801),"")</f>
        <v>23</v>
      </c>
      <c r="AD5392" t="str" cm="1">
        <f t="array" ref="AD5392">_xlfn.IFS(AC5392="","Unknown",AC5392&lt;18,"0-17",AC5392&lt;35,"18-34",AC5392&lt;50,"35-49",AC5392&lt;65,"50-64",TRUE,"65+")</f>
        <v>18-34</v>
      </c>
      <c r="AE5392">
        <f>IFERROR(_xlfn.XLOOKUP($B5392,enrollment!$A$2:$A$801,enrollment!$O$2:$O$801),"")</f>
        <v>8901234567</v>
      </c>
      <c r="AF5392">
        <f>IFERROR(_xlfn.XLOOKUP($AE5392,providers!$B$2:$B$11,providers!$Q$2:$Q$11),"")</f>
        <v>3.7</v>
      </c>
      <c r="AG5392" s="1">
        <f t="shared" si="84"/>
        <v>45597</v>
      </c>
    </row>
    <row r="5393" spans="1:33" x14ac:dyDescent="0.25">
      <c r="A5393" t="s">
        <v>6196</v>
      </c>
      <c r="B5393" t="s">
        <v>6193</v>
      </c>
      <c r="C5393">
        <v>8901234567</v>
      </c>
      <c r="D5393">
        <v>8901234567</v>
      </c>
      <c r="E5393" s="1">
        <v>45465</v>
      </c>
      <c r="F5393" s="1">
        <v>45465</v>
      </c>
      <c r="G5393" s="1">
        <v>45487</v>
      </c>
      <c r="H5393" t="s">
        <v>28</v>
      </c>
      <c r="I5393">
        <v>23</v>
      </c>
      <c r="J5393" t="s">
        <v>77</v>
      </c>
      <c r="K5393">
        <v>99284</v>
      </c>
      <c r="O5393">
        <v>1</v>
      </c>
      <c r="P5393">
        <v>2482.4699999999998</v>
      </c>
      <c r="Q5393">
        <v>1379.15</v>
      </c>
      <c r="R5393">
        <v>1103.32</v>
      </c>
      <c r="S5393">
        <v>275.83</v>
      </c>
      <c r="T5393" t="s">
        <v>30</v>
      </c>
      <c r="X5393" t="s">
        <v>43</v>
      </c>
      <c r="Y5393" t="s">
        <v>44</v>
      </c>
      <c r="Z5393" t="s">
        <v>45</v>
      </c>
      <c r="AA5393" t="str">
        <f>IFERROR(_xlfn.XLOOKUP($J5393,avoidable_ed_reference!$A$2:$A$13,avoidable_ed_reference!$C$2:$C$13),"Not Classified")</f>
        <v>Avoidable</v>
      </c>
      <c r="AB5393" t="str">
        <f>IFERROR(_xlfn.XLOOKUP($B5393,enrollment!$A$2:$A$801,enrollment!$I$2:$I$801),"")</f>
        <v>GA</v>
      </c>
      <c r="AC5393">
        <f>IFERROR(_xlfn.XLOOKUP($B5393,enrollment!$A$2:$A$801,enrollment!$L$2:$L$801),"")</f>
        <v>23</v>
      </c>
      <c r="AD5393" t="str" cm="1">
        <f t="array" ref="AD5393">_xlfn.IFS(AC5393="","Unknown",AC5393&lt;18,"0-17",AC5393&lt;35,"18-34",AC5393&lt;50,"35-49",AC5393&lt;65,"50-64",TRUE,"65+")</f>
        <v>18-34</v>
      </c>
      <c r="AE5393">
        <f>IFERROR(_xlfn.XLOOKUP($B5393,enrollment!$A$2:$A$801,enrollment!$O$2:$O$801),"")</f>
        <v>8901234567</v>
      </c>
      <c r="AF5393">
        <f>IFERROR(_xlfn.XLOOKUP($AE5393,providers!$B$2:$B$11,providers!$Q$2:$Q$11),"")</f>
        <v>3.7</v>
      </c>
      <c r="AG5393" s="1">
        <f t="shared" si="84"/>
        <v>45444</v>
      </c>
    </row>
    <row r="5394" spans="1:33" x14ac:dyDescent="0.25">
      <c r="A5394" t="s">
        <v>6197</v>
      </c>
      <c r="B5394" t="s">
        <v>6193</v>
      </c>
      <c r="C5394">
        <v>6789012345</v>
      </c>
      <c r="D5394">
        <v>6789012345</v>
      </c>
      <c r="E5394" s="1">
        <v>45580</v>
      </c>
      <c r="F5394" s="1">
        <v>45580</v>
      </c>
      <c r="G5394" s="1">
        <v>45596</v>
      </c>
      <c r="H5394" t="s">
        <v>28</v>
      </c>
      <c r="I5394">
        <v>23</v>
      </c>
      <c r="J5394" t="s">
        <v>93</v>
      </c>
      <c r="K5394">
        <v>99284</v>
      </c>
      <c r="O5394">
        <v>1</v>
      </c>
      <c r="P5394">
        <v>1559.97</v>
      </c>
      <c r="Q5394">
        <v>866.65</v>
      </c>
      <c r="R5394">
        <v>693.32</v>
      </c>
      <c r="S5394">
        <v>173.33</v>
      </c>
      <c r="T5394" t="s">
        <v>30</v>
      </c>
      <c r="X5394" t="s">
        <v>43</v>
      </c>
      <c r="Y5394" t="s">
        <v>44</v>
      </c>
      <c r="Z5394" t="s">
        <v>45</v>
      </c>
      <c r="AA5394" t="str">
        <f>IFERROR(_xlfn.XLOOKUP($J5394,avoidable_ed_reference!$A$2:$A$13,avoidable_ed_reference!$C$2:$C$13),"Not Classified")</f>
        <v>Avoidable</v>
      </c>
      <c r="AB5394" t="str">
        <f>IFERROR(_xlfn.XLOOKUP($B5394,enrollment!$A$2:$A$801,enrollment!$I$2:$I$801),"")</f>
        <v>GA</v>
      </c>
      <c r="AC5394">
        <f>IFERROR(_xlfn.XLOOKUP($B5394,enrollment!$A$2:$A$801,enrollment!$L$2:$L$801),"")</f>
        <v>23</v>
      </c>
      <c r="AD5394" t="str" cm="1">
        <f t="array" ref="AD5394">_xlfn.IFS(AC5394="","Unknown",AC5394&lt;18,"0-17",AC5394&lt;35,"18-34",AC5394&lt;50,"35-49",AC5394&lt;65,"50-64",TRUE,"65+")</f>
        <v>18-34</v>
      </c>
      <c r="AE5394">
        <f>IFERROR(_xlfn.XLOOKUP($B5394,enrollment!$A$2:$A$801,enrollment!$O$2:$O$801),"")</f>
        <v>8901234567</v>
      </c>
      <c r="AF5394">
        <f>IFERROR(_xlfn.XLOOKUP($AE5394,providers!$B$2:$B$11,providers!$Q$2:$Q$11),"")</f>
        <v>3.7</v>
      </c>
      <c r="AG5394" s="1">
        <f t="shared" si="84"/>
        <v>45566</v>
      </c>
    </row>
    <row r="5395" spans="1:33" x14ac:dyDescent="0.25">
      <c r="A5395" t="s">
        <v>6198</v>
      </c>
      <c r="B5395" t="s">
        <v>6193</v>
      </c>
      <c r="C5395">
        <v>8901234567</v>
      </c>
      <c r="D5395">
        <v>8901234567</v>
      </c>
      <c r="E5395" s="1">
        <v>45529</v>
      </c>
      <c r="F5395" s="1">
        <v>45529</v>
      </c>
      <c r="G5395" s="1">
        <v>45558</v>
      </c>
      <c r="H5395" t="s">
        <v>28</v>
      </c>
      <c r="I5395">
        <v>11</v>
      </c>
      <c r="J5395" t="s">
        <v>47</v>
      </c>
      <c r="K5395">
        <v>99213</v>
      </c>
      <c r="O5395">
        <v>1</v>
      </c>
      <c r="P5395">
        <v>206.35</v>
      </c>
      <c r="Q5395">
        <v>152.85</v>
      </c>
      <c r="R5395">
        <v>122.28</v>
      </c>
      <c r="S5395">
        <v>30.57</v>
      </c>
      <c r="T5395" t="s">
        <v>30</v>
      </c>
      <c r="X5395" t="s">
        <v>43</v>
      </c>
      <c r="Y5395" t="s">
        <v>44</v>
      </c>
      <c r="Z5395" t="s">
        <v>39</v>
      </c>
      <c r="AA5395" t="str">
        <f>IFERROR(_xlfn.XLOOKUP($J5395,avoidable_ed_reference!$A$2:$A$13,avoidable_ed_reference!$C$2:$C$13),"Not Classified")</f>
        <v>Not Classified</v>
      </c>
      <c r="AB5395" t="str">
        <f>IFERROR(_xlfn.XLOOKUP($B5395,enrollment!$A$2:$A$801,enrollment!$I$2:$I$801),"")</f>
        <v>GA</v>
      </c>
      <c r="AC5395">
        <f>IFERROR(_xlfn.XLOOKUP($B5395,enrollment!$A$2:$A$801,enrollment!$L$2:$L$801),"")</f>
        <v>23</v>
      </c>
      <c r="AD5395" t="str" cm="1">
        <f t="array" ref="AD5395">_xlfn.IFS(AC5395="","Unknown",AC5395&lt;18,"0-17",AC5395&lt;35,"18-34",AC5395&lt;50,"35-49",AC5395&lt;65,"50-64",TRUE,"65+")</f>
        <v>18-34</v>
      </c>
      <c r="AE5395">
        <f>IFERROR(_xlfn.XLOOKUP($B5395,enrollment!$A$2:$A$801,enrollment!$O$2:$O$801),"")</f>
        <v>8901234567</v>
      </c>
      <c r="AF5395">
        <f>IFERROR(_xlfn.XLOOKUP($AE5395,providers!$B$2:$B$11,providers!$Q$2:$Q$11),"")</f>
        <v>3.7</v>
      </c>
      <c r="AG5395" s="1">
        <f t="shared" si="84"/>
        <v>45505</v>
      </c>
    </row>
    <row r="5396" spans="1:33" x14ac:dyDescent="0.25">
      <c r="A5396" t="s">
        <v>6199</v>
      </c>
      <c r="B5396" t="s">
        <v>6193</v>
      </c>
      <c r="C5396">
        <v>8901234567</v>
      </c>
      <c r="D5396">
        <v>8901234567</v>
      </c>
      <c r="E5396" s="1">
        <v>45427</v>
      </c>
      <c r="F5396" s="1">
        <v>45427</v>
      </c>
      <c r="G5396" s="1">
        <v>45442</v>
      </c>
      <c r="H5396" t="s">
        <v>28</v>
      </c>
      <c r="I5396">
        <v>11</v>
      </c>
      <c r="J5396" t="s">
        <v>38</v>
      </c>
      <c r="K5396">
        <v>99213</v>
      </c>
      <c r="O5396">
        <v>1</v>
      </c>
      <c r="P5396">
        <v>175.54</v>
      </c>
      <c r="Q5396">
        <v>130.03</v>
      </c>
      <c r="R5396">
        <v>104.02</v>
      </c>
      <c r="S5396">
        <v>26.01</v>
      </c>
      <c r="T5396" t="s">
        <v>30</v>
      </c>
      <c r="X5396" t="s">
        <v>43</v>
      </c>
      <c r="Y5396" t="s">
        <v>44</v>
      </c>
      <c r="Z5396" t="s">
        <v>39</v>
      </c>
      <c r="AA5396" t="str">
        <f>IFERROR(_xlfn.XLOOKUP($J5396,avoidable_ed_reference!$A$2:$A$13,avoidable_ed_reference!$C$2:$C$13),"Not Classified")</f>
        <v>Not Classified</v>
      </c>
      <c r="AB5396" t="str">
        <f>IFERROR(_xlfn.XLOOKUP($B5396,enrollment!$A$2:$A$801,enrollment!$I$2:$I$801),"")</f>
        <v>GA</v>
      </c>
      <c r="AC5396">
        <f>IFERROR(_xlfn.XLOOKUP($B5396,enrollment!$A$2:$A$801,enrollment!$L$2:$L$801),"")</f>
        <v>23</v>
      </c>
      <c r="AD5396" t="str" cm="1">
        <f t="array" ref="AD5396">_xlfn.IFS(AC5396="","Unknown",AC5396&lt;18,"0-17",AC5396&lt;35,"18-34",AC5396&lt;50,"35-49",AC5396&lt;65,"50-64",TRUE,"65+")</f>
        <v>18-34</v>
      </c>
      <c r="AE5396">
        <f>IFERROR(_xlfn.XLOOKUP($B5396,enrollment!$A$2:$A$801,enrollment!$O$2:$O$801),"")</f>
        <v>8901234567</v>
      </c>
      <c r="AF5396">
        <f>IFERROR(_xlfn.XLOOKUP($AE5396,providers!$B$2:$B$11,providers!$Q$2:$Q$11),"")</f>
        <v>3.7</v>
      </c>
      <c r="AG5396" s="1">
        <f t="shared" si="84"/>
        <v>45413</v>
      </c>
    </row>
    <row r="5397" spans="1:33" x14ac:dyDescent="0.25">
      <c r="A5397" t="s">
        <v>6200</v>
      </c>
      <c r="B5397" t="s">
        <v>6201</v>
      </c>
      <c r="C5397">
        <v>9012345678</v>
      </c>
      <c r="D5397">
        <v>9012345678</v>
      </c>
      <c r="E5397" s="1">
        <v>45421</v>
      </c>
      <c r="F5397" s="1">
        <v>45421</v>
      </c>
      <c r="G5397" s="1">
        <v>45435</v>
      </c>
      <c r="H5397" t="s">
        <v>28</v>
      </c>
      <c r="I5397">
        <v>23</v>
      </c>
      <c r="J5397" t="s">
        <v>55</v>
      </c>
      <c r="K5397">
        <v>99284</v>
      </c>
      <c r="O5397">
        <v>1</v>
      </c>
      <c r="P5397">
        <v>2489.15</v>
      </c>
      <c r="Q5397">
        <v>1382.86</v>
      </c>
      <c r="R5397">
        <v>1106.29</v>
      </c>
      <c r="S5397">
        <v>276.57</v>
      </c>
      <c r="T5397" t="s">
        <v>30</v>
      </c>
      <c r="X5397" t="s">
        <v>43</v>
      </c>
      <c r="Y5397" t="s">
        <v>44</v>
      </c>
      <c r="Z5397" t="s">
        <v>45</v>
      </c>
      <c r="AA5397" t="str">
        <f>IFERROR(_xlfn.XLOOKUP($J5397,avoidable_ed_reference!$A$2:$A$13,avoidable_ed_reference!$C$2:$C$13),"Not Classified")</f>
        <v>Potentially Avoidable</v>
      </c>
      <c r="AB5397" t="str">
        <f>IFERROR(_xlfn.XLOOKUP($B5397,enrollment!$A$2:$A$801,enrollment!$I$2:$I$801),"")</f>
        <v>KY</v>
      </c>
      <c r="AC5397">
        <f>IFERROR(_xlfn.XLOOKUP($B5397,enrollment!$A$2:$A$801,enrollment!$L$2:$L$801),"")</f>
        <v>50</v>
      </c>
      <c r="AD5397" t="str" cm="1">
        <f t="array" ref="AD5397">_xlfn.IFS(AC5397="","Unknown",AC5397&lt;18,"0-17",AC5397&lt;35,"18-34",AC5397&lt;50,"35-49",AC5397&lt;65,"50-64",TRUE,"65+")</f>
        <v>50-64</v>
      </c>
      <c r="AE5397">
        <f>IFERROR(_xlfn.XLOOKUP($B5397,enrollment!$A$2:$A$801,enrollment!$O$2:$O$801),"")</f>
        <v>3456789012</v>
      </c>
      <c r="AF5397">
        <f>IFERROR(_xlfn.XLOOKUP($AE5397,providers!$B$2:$B$11,providers!$Q$2:$Q$11),"")</f>
        <v>4</v>
      </c>
      <c r="AG5397" s="1">
        <f t="shared" si="84"/>
        <v>45413</v>
      </c>
    </row>
    <row r="5398" spans="1:33" x14ac:dyDescent="0.25">
      <c r="A5398" t="s">
        <v>6202</v>
      </c>
      <c r="B5398" t="s">
        <v>6201</v>
      </c>
      <c r="C5398">
        <v>3456789012</v>
      </c>
      <c r="D5398">
        <v>3456789012</v>
      </c>
      <c r="E5398" s="1">
        <v>45555</v>
      </c>
      <c r="F5398" s="1">
        <v>45555</v>
      </c>
      <c r="G5398" s="1">
        <v>45569</v>
      </c>
      <c r="H5398" t="s">
        <v>28</v>
      </c>
      <c r="I5398">
        <v>11</v>
      </c>
      <c r="J5398" t="s">
        <v>47</v>
      </c>
      <c r="K5398">
        <v>99213</v>
      </c>
      <c r="O5398">
        <v>1</v>
      </c>
      <c r="P5398">
        <v>241.22</v>
      </c>
      <c r="Q5398">
        <v>178.68</v>
      </c>
      <c r="R5398">
        <v>142.94</v>
      </c>
      <c r="S5398">
        <v>35.74</v>
      </c>
      <c r="T5398" t="s">
        <v>30</v>
      </c>
      <c r="X5398" t="s">
        <v>43</v>
      </c>
      <c r="Y5398" t="s">
        <v>44</v>
      </c>
      <c r="Z5398" t="s">
        <v>39</v>
      </c>
      <c r="AA5398" t="str">
        <f>IFERROR(_xlfn.XLOOKUP($J5398,avoidable_ed_reference!$A$2:$A$13,avoidable_ed_reference!$C$2:$C$13),"Not Classified")</f>
        <v>Not Classified</v>
      </c>
      <c r="AB5398" t="str">
        <f>IFERROR(_xlfn.XLOOKUP($B5398,enrollment!$A$2:$A$801,enrollment!$I$2:$I$801),"")</f>
        <v>KY</v>
      </c>
      <c r="AC5398">
        <f>IFERROR(_xlfn.XLOOKUP($B5398,enrollment!$A$2:$A$801,enrollment!$L$2:$L$801),"")</f>
        <v>50</v>
      </c>
      <c r="AD5398" t="str" cm="1">
        <f t="array" ref="AD5398">_xlfn.IFS(AC5398="","Unknown",AC5398&lt;18,"0-17",AC5398&lt;35,"18-34",AC5398&lt;50,"35-49",AC5398&lt;65,"50-64",TRUE,"65+")</f>
        <v>50-64</v>
      </c>
      <c r="AE5398">
        <f>IFERROR(_xlfn.XLOOKUP($B5398,enrollment!$A$2:$A$801,enrollment!$O$2:$O$801),"")</f>
        <v>3456789012</v>
      </c>
      <c r="AF5398">
        <f>IFERROR(_xlfn.XLOOKUP($AE5398,providers!$B$2:$B$11,providers!$Q$2:$Q$11),"")</f>
        <v>4</v>
      </c>
      <c r="AG5398" s="1">
        <f t="shared" si="84"/>
        <v>45536</v>
      </c>
    </row>
    <row r="5399" spans="1:33" x14ac:dyDescent="0.25">
      <c r="A5399" t="s">
        <v>6203</v>
      </c>
      <c r="B5399" t="s">
        <v>6201</v>
      </c>
      <c r="C5399">
        <v>9012345678</v>
      </c>
      <c r="D5399">
        <v>9012345678</v>
      </c>
      <c r="E5399" s="1">
        <v>45370</v>
      </c>
      <c r="F5399" s="1">
        <v>45370</v>
      </c>
      <c r="G5399" s="1">
        <v>45394</v>
      </c>
      <c r="H5399" t="s">
        <v>28</v>
      </c>
      <c r="I5399">
        <v>23</v>
      </c>
      <c r="J5399" t="s">
        <v>221</v>
      </c>
      <c r="K5399">
        <v>99284</v>
      </c>
      <c r="O5399">
        <v>1</v>
      </c>
      <c r="P5399">
        <v>1818.97</v>
      </c>
      <c r="Q5399">
        <v>1010.54</v>
      </c>
      <c r="R5399">
        <v>808.43</v>
      </c>
      <c r="S5399">
        <v>202.11</v>
      </c>
      <c r="T5399" t="s">
        <v>30</v>
      </c>
      <c r="X5399" t="s">
        <v>43</v>
      </c>
      <c r="Y5399" t="s">
        <v>44</v>
      </c>
      <c r="Z5399" t="s">
        <v>45</v>
      </c>
      <c r="AA5399" t="str">
        <f>IFERROR(_xlfn.XLOOKUP($J5399,avoidable_ed_reference!$A$2:$A$13,avoidable_ed_reference!$C$2:$C$13),"Not Classified")</f>
        <v>Avoidable</v>
      </c>
      <c r="AB5399" t="str">
        <f>IFERROR(_xlfn.XLOOKUP($B5399,enrollment!$A$2:$A$801,enrollment!$I$2:$I$801),"")</f>
        <v>KY</v>
      </c>
      <c r="AC5399">
        <f>IFERROR(_xlfn.XLOOKUP($B5399,enrollment!$A$2:$A$801,enrollment!$L$2:$L$801),"")</f>
        <v>50</v>
      </c>
      <c r="AD5399" t="str" cm="1">
        <f t="array" ref="AD5399">_xlfn.IFS(AC5399="","Unknown",AC5399&lt;18,"0-17",AC5399&lt;35,"18-34",AC5399&lt;50,"35-49",AC5399&lt;65,"50-64",TRUE,"65+")</f>
        <v>50-64</v>
      </c>
      <c r="AE5399">
        <f>IFERROR(_xlfn.XLOOKUP($B5399,enrollment!$A$2:$A$801,enrollment!$O$2:$O$801),"")</f>
        <v>3456789012</v>
      </c>
      <c r="AF5399">
        <f>IFERROR(_xlfn.XLOOKUP($AE5399,providers!$B$2:$B$11,providers!$Q$2:$Q$11),"")</f>
        <v>4</v>
      </c>
      <c r="AG5399" s="1">
        <f t="shared" si="84"/>
        <v>45352</v>
      </c>
    </row>
    <row r="5400" spans="1:33" x14ac:dyDescent="0.25">
      <c r="A5400" t="s">
        <v>6204</v>
      </c>
      <c r="B5400" t="s">
        <v>6201</v>
      </c>
      <c r="C5400">
        <v>3456789012</v>
      </c>
      <c r="D5400">
        <v>3456789012</v>
      </c>
      <c r="E5400" s="1">
        <v>45582</v>
      </c>
      <c r="F5400" s="1">
        <v>45582</v>
      </c>
      <c r="G5400" s="1">
        <v>45610</v>
      </c>
      <c r="H5400" t="s">
        <v>28</v>
      </c>
      <c r="I5400">
        <v>11</v>
      </c>
      <c r="J5400" t="s">
        <v>47</v>
      </c>
      <c r="K5400">
        <v>99213</v>
      </c>
      <c r="O5400">
        <v>1</v>
      </c>
      <c r="P5400">
        <v>185.77</v>
      </c>
      <c r="Q5400">
        <v>137.61000000000001</v>
      </c>
      <c r="R5400">
        <v>110.09</v>
      </c>
      <c r="S5400">
        <v>27.52</v>
      </c>
      <c r="T5400" t="s">
        <v>30</v>
      </c>
      <c r="X5400" t="s">
        <v>43</v>
      </c>
      <c r="Y5400" t="s">
        <v>44</v>
      </c>
      <c r="Z5400" t="s">
        <v>39</v>
      </c>
      <c r="AA5400" t="str">
        <f>IFERROR(_xlfn.XLOOKUP($J5400,avoidable_ed_reference!$A$2:$A$13,avoidable_ed_reference!$C$2:$C$13),"Not Classified")</f>
        <v>Not Classified</v>
      </c>
      <c r="AB5400" t="str">
        <f>IFERROR(_xlfn.XLOOKUP($B5400,enrollment!$A$2:$A$801,enrollment!$I$2:$I$801),"")</f>
        <v>KY</v>
      </c>
      <c r="AC5400">
        <f>IFERROR(_xlfn.XLOOKUP($B5400,enrollment!$A$2:$A$801,enrollment!$L$2:$L$801),"")</f>
        <v>50</v>
      </c>
      <c r="AD5400" t="str" cm="1">
        <f t="array" ref="AD5400">_xlfn.IFS(AC5400="","Unknown",AC5400&lt;18,"0-17",AC5400&lt;35,"18-34",AC5400&lt;50,"35-49",AC5400&lt;65,"50-64",TRUE,"65+")</f>
        <v>50-64</v>
      </c>
      <c r="AE5400">
        <f>IFERROR(_xlfn.XLOOKUP($B5400,enrollment!$A$2:$A$801,enrollment!$O$2:$O$801),"")</f>
        <v>3456789012</v>
      </c>
      <c r="AF5400">
        <f>IFERROR(_xlfn.XLOOKUP($AE5400,providers!$B$2:$B$11,providers!$Q$2:$Q$11),"")</f>
        <v>4</v>
      </c>
      <c r="AG5400" s="1">
        <f t="shared" si="84"/>
        <v>45566</v>
      </c>
    </row>
    <row r="5401" spans="1:33" x14ac:dyDescent="0.25">
      <c r="A5401" t="s">
        <v>6205</v>
      </c>
      <c r="B5401" t="s">
        <v>6201</v>
      </c>
      <c r="C5401">
        <v>3456789012</v>
      </c>
      <c r="D5401">
        <v>3456789012</v>
      </c>
      <c r="E5401" s="1">
        <v>45483</v>
      </c>
      <c r="F5401" s="1">
        <v>45483</v>
      </c>
      <c r="G5401" s="1">
        <v>45508</v>
      </c>
      <c r="H5401" t="s">
        <v>28</v>
      </c>
      <c r="I5401">
        <v>11</v>
      </c>
      <c r="J5401" t="s">
        <v>38</v>
      </c>
      <c r="K5401">
        <v>99213</v>
      </c>
      <c r="O5401">
        <v>1</v>
      </c>
      <c r="P5401">
        <v>209.57</v>
      </c>
      <c r="Q5401">
        <v>155.24</v>
      </c>
      <c r="R5401">
        <v>124.19</v>
      </c>
      <c r="S5401">
        <v>31.05</v>
      </c>
      <c r="T5401" t="s">
        <v>30</v>
      </c>
      <c r="X5401" t="s">
        <v>43</v>
      </c>
      <c r="Y5401" t="s">
        <v>44</v>
      </c>
      <c r="Z5401" t="s">
        <v>39</v>
      </c>
      <c r="AA5401" t="str">
        <f>IFERROR(_xlfn.XLOOKUP($J5401,avoidable_ed_reference!$A$2:$A$13,avoidable_ed_reference!$C$2:$C$13),"Not Classified")</f>
        <v>Not Classified</v>
      </c>
      <c r="AB5401" t="str">
        <f>IFERROR(_xlfn.XLOOKUP($B5401,enrollment!$A$2:$A$801,enrollment!$I$2:$I$801),"")</f>
        <v>KY</v>
      </c>
      <c r="AC5401">
        <f>IFERROR(_xlfn.XLOOKUP($B5401,enrollment!$A$2:$A$801,enrollment!$L$2:$L$801),"")</f>
        <v>50</v>
      </c>
      <c r="AD5401" t="str" cm="1">
        <f t="array" ref="AD5401">_xlfn.IFS(AC5401="","Unknown",AC5401&lt;18,"0-17",AC5401&lt;35,"18-34",AC5401&lt;50,"35-49",AC5401&lt;65,"50-64",TRUE,"65+")</f>
        <v>50-64</v>
      </c>
      <c r="AE5401">
        <f>IFERROR(_xlfn.XLOOKUP($B5401,enrollment!$A$2:$A$801,enrollment!$O$2:$O$801),"")</f>
        <v>3456789012</v>
      </c>
      <c r="AF5401">
        <f>IFERROR(_xlfn.XLOOKUP($AE5401,providers!$B$2:$B$11,providers!$Q$2:$Q$11),"")</f>
        <v>4</v>
      </c>
      <c r="AG5401" s="1">
        <f t="shared" si="84"/>
        <v>45474</v>
      </c>
    </row>
    <row r="5402" spans="1:33" x14ac:dyDescent="0.25">
      <c r="A5402" t="s">
        <v>6206</v>
      </c>
      <c r="B5402" t="s">
        <v>6201</v>
      </c>
      <c r="C5402">
        <v>9012345678</v>
      </c>
      <c r="D5402">
        <v>9012345678</v>
      </c>
      <c r="E5402" s="1">
        <v>45304</v>
      </c>
      <c r="F5402" s="1">
        <v>45304</v>
      </c>
      <c r="G5402" s="1">
        <v>45326</v>
      </c>
      <c r="H5402" t="s">
        <v>28</v>
      </c>
      <c r="I5402">
        <v>23</v>
      </c>
      <c r="J5402" t="s">
        <v>55</v>
      </c>
      <c r="K5402">
        <v>99284</v>
      </c>
      <c r="O5402">
        <v>1</v>
      </c>
      <c r="P5402">
        <v>2101.9299999999998</v>
      </c>
      <c r="Q5402">
        <v>1167.74</v>
      </c>
      <c r="R5402">
        <v>934.19</v>
      </c>
      <c r="S5402">
        <v>233.55</v>
      </c>
      <c r="T5402" t="s">
        <v>30</v>
      </c>
      <c r="X5402" t="s">
        <v>43</v>
      </c>
      <c r="Y5402" t="s">
        <v>44</v>
      </c>
      <c r="Z5402" t="s">
        <v>45</v>
      </c>
      <c r="AA5402" t="str">
        <f>IFERROR(_xlfn.XLOOKUP($J5402,avoidable_ed_reference!$A$2:$A$13,avoidable_ed_reference!$C$2:$C$13),"Not Classified")</f>
        <v>Potentially Avoidable</v>
      </c>
      <c r="AB5402" t="str">
        <f>IFERROR(_xlfn.XLOOKUP($B5402,enrollment!$A$2:$A$801,enrollment!$I$2:$I$801),"")</f>
        <v>KY</v>
      </c>
      <c r="AC5402">
        <f>IFERROR(_xlfn.XLOOKUP($B5402,enrollment!$A$2:$A$801,enrollment!$L$2:$L$801),"")</f>
        <v>50</v>
      </c>
      <c r="AD5402" t="str" cm="1">
        <f t="array" ref="AD5402">_xlfn.IFS(AC5402="","Unknown",AC5402&lt;18,"0-17",AC5402&lt;35,"18-34",AC5402&lt;50,"35-49",AC5402&lt;65,"50-64",TRUE,"65+")</f>
        <v>50-64</v>
      </c>
      <c r="AE5402">
        <f>IFERROR(_xlfn.XLOOKUP($B5402,enrollment!$A$2:$A$801,enrollment!$O$2:$O$801),"")</f>
        <v>3456789012</v>
      </c>
      <c r="AF5402">
        <f>IFERROR(_xlfn.XLOOKUP($AE5402,providers!$B$2:$B$11,providers!$Q$2:$Q$11),"")</f>
        <v>4</v>
      </c>
      <c r="AG5402" s="1">
        <f t="shared" si="84"/>
        <v>45292</v>
      </c>
    </row>
    <row r="5403" spans="1:33" x14ac:dyDescent="0.25">
      <c r="A5403" t="s">
        <v>6207</v>
      </c>
      <c r="B5403" t="s">
        <v>6208</v>
      </c>
      <c r="C5403">
        <v>2345678901</v>
      </c>
      <c r="D5403">
        <v>2345678901</v>
      </c>
      <c r="E5403" s="1">
        <v>45407</v>
      </c>
      <c r="F5403" s="1">
        <v>45407</v>
      </c>
      <c r="G5403" s="1">
        <v>45439</v>
      </c>
      <c r="H5403" t="s">
        <v>28</v>
      </c>
      <c r="I5403">
        <v>11</v>
      </c>
      <c r="J5403" t="s">
        <v>47</v>
      </c>
      <c r="K5403">
        <v>99213</v>
      </c>
      <c r="O5403">
        <v>1</v>
      </c>
      <c r="P5403">
        <v>211.6</v>
      </c>
      <c r="Q5403">
        <v>156.74</v>
      </c>
      <c r="R5403">
        <v>125.39</v>
      </c>
      <c r="S5403">
        <v>31.35</v>
      </c>
      <c r="T5403" t="s">
        <v>30</v>
      </c>
      <c r="X5403" t="s">
        <v>31</v>
      </c>
      <c r="Y5403" t="s">
        <v>32</v>
      </c>
      <c r="Z5403" t="s">
        <v>39</v>
      </c>
      <c r="AA5403" t="str">
        <f>IFERROR(_xlfn.XLOOKUP($J5403,avoidable_ed_reference!$A$2:$A$13,avoidable_ed_reference!$C$2:$C$13),"Not Classified")</f>
        <v>Not Classified</v>
      </c>
      <c r="AB5403" t="str">
        <f>IFERROR(_xlfn.XLOOKUP($B5403,enrollment!$A$2:$A$801,enrollment!$I$2:$I$801),"")</f>
        <v>OH</v>
      </c>
      <c r="AC5403">
        <f>IFERROR(_xlfn.XLOOKUP($B5403,enrollment!$A$2:$A$801,enrollment!$L$2:$L$801),"")</f>
        <v>23</v>
      </c>
      <c r="AD5403" t="str" cm="1">
        <f t="array" ref="AD5403">_xlfn.IFS(AC5403="","Unknown",AC5403&lt;18,"0-17",AC5403&lt;35,"18-34",AC5403&lt;50,"35-49",AC5403&lt;65,"50-64",TRUE,"65+")</f>
        <v>18-34</v>
      </c>
      <c r="AE5403">
        <f>IFERROR(_xlfn.XLOOKUP($B5403,enrollment!$A$2:$A$801,enrollment!$O$2:$O$801),"")</f>
        <v>2345678901</v>
      </c>
      <c r="AF5403">
        <f>IFERROR(_xlfn.XLOOKUP($AE5403,providers!$B$2:$B$11,providers!$Q$2:$Q$11),"")</f>
        <v>4.2</v>
      </c>
      <c r="AG5403" s="1">
        <f t="shared" si="84"/>
        <v>45383</v>
      </c>
    </row>
    <row r="5404" spans="1:33" x14ac:dyDescent="0.25">
      <c r="A5404" t="s">
        <v>6209</v>
      </c>
      <c r="B5404" t="s">
        <v>6208</v>
      </c>
      <c r="C5404">
        <v>2345678901</v>
      </c>
      <c r="D5404">
        <v>2345678901</v>
      </c>
      <c r="E5404" s="1">
        <v>45448</v>
      </c>
      <c r="F5404" s="1">
        <v>45448</v>
      </c>
      <c r="G5404" s="1">
        <v>45464</v>
      </c>
      <c r="H5404" t="s">
        <v>28</v>
      </c>
      <c r="I5404">
        <v>11</v>
      </c>
      <c r="J5404" t="s">
        <v>38</v>
      </c>
      <c r="K5404">
        <v>99213</v>
      </c>
      <c r="O5404">
        <v>1</v>
      </c>
      <c r="P5404">
        <v>201.62</v>
      </c>
      <c r="Q5404">
        <v>149.35</v>
      </c>
      <c r="R5404">
        <v>119.48</v>
      </c>
      <c r="S5404">
        <v>29.87</v>
      </c>
      <c r="T5404" t="s">
        <v>30</v>
      </c>
      <c r="X5404" t="s">
        <v>31</v>
      </c>
      <c r="Y5404" t="s">
        <v>32</v>
      </c>
      <c r="Z5404" t="s">
        <v>39</v>
      </c>
      <c r="AA5404" t="str">
        <f>IFERROR(_xlfn.XLOOKUP($J5404,avoidable_ed_reference!$A$2:$A$13,avoidable_ed_reference!$C$2:$C$13),"Not Classified")</f>
        <v>Not Classified</v>
      </c>
      <c r="AB5404" t="str">
        <f>IFERROR(_xlfn.XLOOKUP($B5404,enrollment!$A$2:$A$801,enrollment!$I$2:$I$801),"")</f>
        <v>OH</v>
      </c>
      <c r="AC5404">
        <f>IFERROR(_xlfn.XLOOKUP($B5404,enrollment!$A$2:$A$801,enrollment!$L$2:$L$801),"")</f>
        <v>23</v>
      </c>
      <c r="AD5404" t="str" cm="1">
        <f t="array" ref="AD5404">_xlfn.IFS(AC5404="","Unknown",AC5404&lt;18,"0-17",AC5404&lt;35,"18-34",AC5404&lt;50,"35-49",AC5404&lt;65,"50-64",TRUE,"65+")</f>
        <v>18-34</v>
      </c>
      <c r="AE5404">
        <f>IFERROR(_xlfn.XLOOKUP($B5404,enrollment!$A$2:$A$801,enrollment!$O$2:$O$801),"")</f>
        <v>2345678901</v>
      </c>
      <c r="AF5404">
        <f>IFERROR(_xlfn.XLOOKUP($AE5404,providers!$B$2:$B$11,providers!$Q$2:$Q$11),"")</f>
        <v>4.2</v>
      </c>
      <c r="AG5404" s="1">
        <f t="shared" si="84"/>
        <v>45444</v>
      </c>
    </row>
    <row r="5405" spans="1:33" x14ac:dyDescent="0.25">
      <c r="A5405" t="s">
        <v>6210</v>
      </c>
      <c r="B5405" t="s">
        <v>6208</v>
      </c>
      <c r="C5405">
        <v>2345678901</v>
      </c>
      <c r="D5405">
        <v>2345678901</v>
      </c>
      <c r="E5405" s="1">
        <v>45524</v>
      </c>
      <c r="F5405" s="1">
        <v>45524</v>
      </c>
      <c r="G5405" s="1">
        <v>45557</v>
      </c>
      <c r="H5405" t="s">
        <v>28</v>
      </c>
      <c r="I5405">
        <v>11</v>
      </c>
      <c r="J5405" t="s">
        <v>38</v>
      </c>
      <c r="K5405">
        <v>99213</v>
      </c>
      <c r="O5405">
        <v>1</v>
      </c>
      <c r="P5405">
        <v>202.81</v>
      </c>
      <c r="Q5405">
        <v>150.22999999999999</v>
      </c>
      <c r="R5405">
        <v>120.18</v>
      </c>
      <c r="S5405">
        <v>30.05</v>
      </c>
      <c r="T5405" t="s">
        <v>30</v>
      </c>
      <c r="X5405" t="s">
        <v>31</v>
      </c>
      <c r="Y5405" t="s">
        <v>32</v>
      </c>
      <c r="Z5405" t="s">
        <v>39</v>
      </c>
      <c r="AA5405" t="str">
        <f>IFERROR(_xlfn.XLOOKUP($J5405,avoidable_ed_reference!$A$2:$A$13,avoidable_ed_reference!$C$2:$C$13),"Not Classified")</f>
        <v>Not Classified</v>
      </c>
      <c r="AB5405" t="str">
        <f>IFERROR(_xlfn.XLOOKUP($B5405,enrollment!$A$2:$A$801,enrollment!$I$2:$I$801),"")</f>
        <v>OH</v>
      </c>
      <c r="AC5405">
        <f>IFERROR(_xlfn.XLOOKUP($B5405,enrollment!$A$2:$A$801,enrollment!$L$2:$L$801),"")</f>
        <v>23</v>
      </c>
      <c r="AD5405" t="str" cm="1">
        <f t="array" ref="AD5405">_xlfn.IFS(AC5405="","Unknown",AC5405&lt;18,"0-17",AC5405&lt;35,"18-34",AC5405&lt;50,"35-49",AC5405&lt;65,"50-64",TRUE,"65+")</f>
        <v>18-34</v>
      </c>
      <c r="AE5405">
        <f>IFERROR(_xlfn.XLOOKUP($B5405,enrollment!$A$2:$A$801,enrollment!$O$2:$O$801),"")</f>
        <v>2345678901</v>
      </c>
      <c r="AF5405">
        <f>IFERROR(_xlfn.XLOOKUP($AE5405,providers!$B$2:$B$11,providers!$Q$2:$Q$11),"")</f>
        <v>4.2</v>
      </c>
      <c r="AG5405" s="1">
        <f t="shared" si="84"/>
        <v>45505</v>
      </c>
    </row>
    <row r="5406" spans="1:33" x14ac:dyDescent="0.25">
      <c r="A5406" t="s">
        <v>6211</v>
      </c>
      <c r="B5406" t="s">
        <v>6208</v>
      </c>
      <c r="C5406">
        <v>5678901234</v>
      </c>
      <c r="D5406">
        <v>5678901234</v>
      </c>
      <c r="E5406" s="1">
        <v>45321</v>
      </c>
      <c r="F5406" s="1">
        <v>45321</v>
      </c>
      <c r="G5406" s="1">
        <v>45336</v>
      </c>
      <c r="H5406" t="s">
        <v>28</v>
      </c>
      <c r="I5406">
        <v>20</v>
      </c>
      <c r="J5406" t="s">
        <v>35</v>
      </c>
      <c r="K5406">
        <v>99213</v>
      </c>
      <c r="O5406">
        <v>1</v>
      </c>
      <c r="P5406">
        <v>160.51</v>
      </c>
      <c r="Q5406">
        <v>123.47</v>
      </c>
      <c r="R5406">
        <v>98.78</v>
      </c>
      <c r="S5406">
        <v>24.69</v>
      </c>
      <c r="T5406" t="s">
        <v>30</v>
      </c>
      <c r="X5406" t="s">
        <v>31</v>
      </c>
      <c r="Y5406" t="s">
        <v>32</v>
      </c>
      <c r="Z5406" t="s">
        <v>36</v>
      </c>
      <c r="AA5406" t="str">
        <f>IFERROR(_xlfn.XLOOKUP($J5406,avoidable_ed_reference!$A$2:$A$13,avoidable_ed_reference!$C$2:$C$13),"Not Classified")</f>
        <v>Avoidable</v>
      </c>
      <c r="AB5406" t="str">
        <f>IFERROR(_xlfn.XLOOKUP($B5406,enrollment!$A$2:$A$801,enrollment!$I$2:$I$801),"")</f>
        <v>OH</v>
      </c>
      <c r="AC5406">
        <f>IFERROR(_xlfn.XLOOKUP($B5406,enrollment!$A$2:$A$801,enrollment!$L$2:$L$801),"")</f>
        <v>23</v>
      </c>
      <c r="AD5406" t="str" cm="1">
        <f t="array" ref="AD5406">_xlfn.IFS(AC5406="","Unknown",AC5406&lt;18,"0-17",AC5406&lt;35,"18-34",AC5406&lt;50,"35-49",AC5406&lt;65,"50-64",TRUE,"65+")</f>
        <v>18-34</v>
      </c>
      <c r="AE5406">
        <f>IFERROR(_xlfn.XLOOKUP($B5406,enrollment!$A$2:$A$801,enrollment!$O$2:$O$801),"")</f>
        <v>2345678901</v>
      </c>
      <c r="AF5406">
        <f>IFERROR(_xlfn.XLOOKUP($AE5406,providers!$B$2:$B$11,providers!$Q$2:$Q$11),"")</f>
        <v>4.2</v>
      </c>
      <c r="AG5406" s="1">
        <f t="shared" si="84"/>
        <v>45292</v>
      </c>
    </row>
    <row r="5407" spans="1:33" x14ac:dyDescent="0.25">
      <c r="A5407" t="s">
        <v>6212</v>
      </c>
      <c r="B5407" t="s">
        <v>6208</v>
      </c>
      <c r="C5407">
        <v>2345678901</v>
      </c>
      <c r="D5407">
        <v>2345678901</v>
      </c>
      <c r="E5407" s="1">
        <v>45523</v>
      </c>
      <c r="F5407" s="1">
        <v>45523</v>
      </c>
      <c r="G5407" s="1">
        <v>45543</v>
      </c>
      <c r="H5407" t="s">
        <v>28</v>
      </c>
      <c r="I5407">
        <v>11</v>
      </c>
      <c r="J5407" t="s">
        <v>35</v>
      </c>
      <c r="K5407">
        <v>99213</v>
      </c>
      <c r="O5407">
        <v>1</v>
      </c>
      <c r="P5407">
        <v>162.97</v>
      </c>
      <c r="Q5407">
        <v>120.72</v>
      </c>
      <c r="R5407">
        <v>96.58</v>
      </c>
      <c r="S5407">
        <v>24.14</v>
      </c>
      <c r="T5407" t="s">
        <v>30</v>
      </c>
      <c r="X5407" t="s">
        <v>31</v>
      </c>
      <c r="Y5407" t="s">
        <v>32</v>
      </c>
      <c r="Z5407" t="s">
        <v>39</v>
      </c>
      <c r="AA5407" t="str">
        <f>IFERROR(_xlfn.XLOOKUP($J5407,avoidable_ed_reference!$A$2:$A$13,avoidable_ed_reference!$C$2:$C$13),"Not Classified")</f>
        <v>Avoidable</v>
      </c>
      <c r="AB5407" t="str">
        <f>IFERROR(_xlfn.XLOOKUP($B5407,enrollment!$A$2:$A$801,enrollment!$I$2:$I$801),"")</f>
        <v>OH</v>
      </c>
      <c r="AC5407">
        <f>IFERROR(_xlfn.XLOOKUP($B5407,enrollment!$A$2:$A$801,enrollment!$L$2:$L$801),"")</f>
        <v>23</v>
      </c>
      <c r="AD5407" t="str" cm="1">
        <f t="array" ref="AD5407">_xlfn.IFS(AC5407="","Unknown",AC5407&lt;18,"0-17",AC5407&lt;35,"18-34",AC5407&lt;50,"35-49",AC5407&lt;65,"50-64",TRUE,"65+")</f>
        <v>18-34</v>
      </c>
      <c r="AE5407">
        <f>IFERROR(_xlfn.XLOOKUP($B5407,enrollment!$A$2:$A$801,enrollment!$O$2:$O$801),"")</f>
        <v>2345678901</v>
      </c>
      <c r="AF5407">
        <f>IFERROR(_xlfn.XLOOKUP($AE5407,providers!$B$2:$B$11,providers!$Q$2:$Q$11),"")</f>
        <v>4.2</v>
      </c>
      <c r="AG5407" s="1">
        <f t="shared" si="84"/>
        <v>45505</v>
      </c>
    </row>
    <row r="5408" spans="1:33" x14ac:dyDescent="0.25">
      <c r="A5408" t="s">
        <v>6213</v>
      </c>
      <c r="B5408" t="s">
        <v>6208</v>
      </c>
      <c r="C5408">
        <v>2345678901</v>
      </c>
      <c r="D5408">
        <v>2345678901</v>
      </c>
      <c r="E5408" s="1">
        <v>45547</v>
      </c>
      <c r="F5408" s="1">
        <v>45547</v>
      </c>
      <c r="G5408" s="1">
        <v>45576</v>
      </c>
      <c r="H5408" t="s">
        <v>28</v>
      </c>
      <c r="I5408">
        <v>11</v>
      </c>
      <c r="J5408" t="s">
        <v>47</v>
      </c>
      <c r="K5408">
        <v>99213</v>
      </c>
      <c r="O5408">
        <v>1</v>
      </c>
      <c r="P5408">
        <v>217.8</v>
      </c>
      <c r="Q5408">
        <v>161.33000000000001</v>
      </c>
      <c r="R5408">
        <v>129.06</v>
      </c>
      <c r="S5408">
        <v>32.270000000000003</v>
      </c>
      <c r="T5408" t="s">
        <v>30</v>
      </c>
      <c r="X5408" t="s">
        <v>31</v>
      </c>
      <c r="Y5408" t="s">
        <v>32</v>
      </c>
      <c r="Z5408" t="s">
        <v>39</v>
      </c>
      <c r="AA5408" t="str">
        <f>IFERROR(_xlfn.XLOOKUP($J5408,avoidable_ed_reference!$A$2:$A$13,avoidable_ed_reference!$C$2:$C$13),"Not Classified")</f>
        <v>Not Classified</v>
      </c>
      <c r="AB5408" t="str">
        <f>IFERROR(_xlfn.XLOOKUP($B5408,enrollment!$A$2:$A$801,enrollment!$I$2:$I$801),"")</f>
        <v>OH</v>
      </c>
      <c r="AC5408">
        <f>IFERROR(_xlfn.XLOOKUP($B5408,enrollment!$A$2:$A$801,enrollment!$L$2:$L$801),"")</f>
        <v>23</v>
      </c>
      <c r="AD5408" t="str" cm="1">
        <f t="array" ref="AD5408">_xlfn.IFS(AC5408="","Unknown",AC5408&lt;18,"0-17",AC5408&lt;35,"18-34",AC5408&lt;50,"35-49",AC5408&lt;65,"50-64",TRUE,"65+")</f>
        <v>18-34</v>
      </c>
      <c r="AE5408">
        <f>IFERROR(_xlfn.XLOOKUP($B5408,enrollment!$A$2:$A$801,enrollment!$O$2:$O$801),"")</f>
        <v>2345678901</v>
      </c>
      <c r="AF5408">
        <f>IFERROR(_xlfn.XLOOKUP($AE5408,providers!$B$2:$B$11,providers!$Q$2:$Q$11),"")</f>
        <v>4.2</v>
      </c>
      <c r="AG5408" s="1">
        <f t="shared" si="84"/>
        <v>45536</v>
      </c>
    </row>
    <row r="5409" spans="1:33" x14ac:dyDescent="0.25">
      <c r="A5409" t="s">
        <v>6214</v>
      </c>
      <c r="B5409" t="s">
        <v>6208</v>
      </c>
      <c r="C5409">
        <v>2345678901</v>
      </c>
      <c r="D5409">
        <v>2345678901</v>
      </c>
      <c r="E5409" s="1">
        <v>45634</v>
      </c>
      <c r="F5409" s="1">
        <v>45634</v>
      </c>
      <c r="G5409" s="1">
        <v>45657</v>
      </c>
      <c r="H5409" t="s">
        <v>28</v>
      </c>
      <c r="I5409">
        <v>11</v>
      </c>
      <c r="J5409" t="s">
        <v>47</v>
      </c>
      <c r="K5409">
        <v>99213</v>
      </c>
      <c r="O5409">
        <v>1</v>
      </c>
      <c r="P5409">
        <v>227.38</v>
      </c>
      <c r="Q5409">
        <v>168.43</v>
      </c>
      <c r="R5409">
        <v>134.74</v>
      </c>
      <c r="S5409">
        <v>33.69</v>
      </c>
      <c r="T5409" t="s">
        <v>30</v>
      </c>
      <c r="X5409" t="s">
        <v>31</v>
      </c>
      <c r="Y5409" t="s">
        <v>32</v>
      </c>
      <c r="Z5409" t="s">
        <v>39</v>
      </c>
      <c r="AA5409" t="str">
        <f>IFERROR(_xlfn.XLOOKUP($J5409,avoidable_ed_reference!$A$2:$A$13,avoidable_ed_reference!$C$2:$C$13),"Not Classified")</f>
        <v>Not Classified</v>
      </c>
      <c r="AB5409" t="str">
        <f>IFERROR(_xlfn.XLOOKUP($B5409,enrollment!$A$2:$A$801,enrollment!$I$2:$I$801),"")</f>
        <v>OH</v>
      </c>
      <c r="AC5409">
        <f>IFERROR(_xlfn.XLOOKUP($B5409,enrollment!$A$2:$A$801,enrollment!$L$2:$L$801),"")</f>
        <v>23</v>
      </c>
      <c r="AD5409" t="str" cm="1">
        <f t="array" ref="AD5409">_xlfn.IFS(AC5409="","Unknown",AC5409&lt;18,"0-17",AC5409&lt;35,"18-34",AC5409&lt;50,"35-49",AC5409&lt;65,"50-64",TRUE,"65+")</f>
        <v>18-34</v>
      </c>
      <c r="AE5409">
        <f>IFERROR(_xlfn.XLOOKUP($B5409,enrollment!$A$2:$A$801,enrollment!$O$2:$O$801),"")</f>
        <v>2345678901</v>
      </c>
      <c r="AF5409">
        <f>IFERROR(_xlfn.XLOOKUP($AE5409,providers!$B$2:$B$11,providers!$Q$2:$Q$11),"")</f>
        <v>4.2</v>
      </c>
      <c r="AG5409" s="1">
        <f t="shared" si="84"/>
        <v>45627</v>
      </c>
    </row>
    <row r="5410" spans="1:33" x14ac:dyDescent="0.25">
      <c r="A5410" t="s">
        <v>6215</v>
      </c>
      <c r="B5410" t="s">
        <v>6208</v>
      </c>
      <c r="C5410">
        <v>5678901234</v>
      </c>
      <c r="D5410">
        <v>5678901234</v>
      </c>
      <c r="E5410" s="1">
        <v>45557</v>
      </c>
      <c r="F5410" s="1">
        <v>45557</v>
      </c>
      <c r="G5410" s="1">
        <v>45590</v>
      </c>
      <c r="H5410" t="s">
        <v>28</v>
      </c>
      <c r="I5410">
        <v>20</v>
      </c>
      <c r="J5410" t="s">
        <v>35</v>
      </c>
      <c r="K5410">
        <v>99213</v>
      </c>
      <c r="O5410">
        <v>1</v>
      </c>
      <c r="P5410">
        <v>204.87</v>
      </c>
      <c r="Q5410">
        <v>157.59</v>
      </c>
      <c r="R5410">
        <v>126.07</v>
      </c>
      <c r="S5410">
        <v>31.52</v>
      </c>
      <c r="T5410" t="s">
        <v>30</v>
      </c>
      <c r="X5410" t="s">
        <v>31</v>
      </c>
      <c r="Y5410" t="s">
        <v>32</v>
      </c>
      <c r="Z5410" t="s">
        <v>36</v>
      </c>
      <c r="AA5410" t="str">
        <f>IFERROR(_xlfn.XLOOKUP($J5410,avoidable_ed_reference!$A$2:$A$13,avoidable_ed_reference!$C$2:$C$13),"Not Classified")</f>
        <v>Avoidable</v>
      </c>
      <c r="AB5410" t="str">
        <f>IFERROR(_xlfn.XLOOKUP($B5410,enrollment!$A$2:$A$801,enrollment!$I$2:$I$801),"")</f>
        <v>OH</v>
      </c>
      <c r="AC5410">
        <f>IFERROR(_xlfn.XLOOKUP($B5410,enrollment!$A$2:$A$801,enrollment!$L$2:$L$801),"")</f>
        <v>23</v>
      </c>
      <c r="AD5410" t="str" cm="1">
        <f t="array" ref="AD5410">_xlfn.IFS(AC5410="","Unknown",AC5410&lt;18,"0-17",AC5410&lt;35,"18-34",AC5410&lt;50,"35-49",AC5410&lt;65,"50-64",TRUE,"65+")</f>
        <v>18-34</v>
      </c>
      <c r="AE5410">
        <f>IFERROR(_xlfn.XLOOKUP($B5410,enrollment!$A$2:$A$801,enrollment!$O$2:$O$801),"")</f>
        <v>2345678901</v>
      </c>
      <c r="AF5410">
        <f>IFERROR(_xlfn.XLOOKUP($AE5410,providers!$B$2:$B$11,providers!$Q$2:$Q$11),"")</f>
        <v>4.2</v>
      </c>
      <c r="AG5410" s="1">
        <f t="shared" si="84"/>
        <v>45536</v>
      </c>
    </row>
    <row r="5411" spans="1:33" x14ac:dyDescent="0.25">
      <c r="A5411" t="s">
        <v>6216</v>
      </c>
      <c r="B5411" t="s">
        <v>6208</v>
      </c>
      <c r="C5411">
        <v>5678901234</v>
      </c>
      <c r="D5411">
        <v>5678901234</v>
      </c>
      <c r="E5411" s="1">
        <v>45647</v>
      </c>
      <c r="F5411" s="1">
        <v>45647</v>
      </c>
      <c r="G5411" s="1">
        <v>45664</v>
      </c>
      <c r="H5411" t="s">
        <v>28</v>
      </c>
      <c r="I5411">
        <v>20</v>
      </c>
      <c r="J5411" t="s">
        <v>35</v>
      </c>
      <c r="K5411">
        <v>99213</v>
      </c>
      <c r="O5411">
        <v>1</v>
      </c>
      <c r="P5411">
        <v>155.80000000000001</v>
      </c>
      <c r="Q5411">
        <v>119.85</v>
      </c>
      <c r="R5411">
        <v>95.88</v>
      </c>
      <c r="S5411">
        <v>23.97</v>
      </c>
      <c r="T5411" t="s">
        <v>30</v>
      </c>
      <c r="X5411" t="s">
        <v>31</v>
      </c>
      <c r="Y5411" t="s">
        <v>32</v>
      </c>
      <c r="Z5411" t="s">
        <v>36</v>
      </c>
      <c r="AA5411" t="str">
        <f>IFERROR(_xlfn.XLOOKUP($J5411,avoidable_ed_reference!$A$2:$A$13,avoidable_ed_reference!$C$2:$C$13),"Not Classified")</f>
        <v>Avoidable</v>
      </c>
      <c r="AB5411" t="str">
        <f>IFERROR(_xlfn.XLOOKUP($B5411,enrollment!$A$2:$A$801,enrollment!$I$2:$I$801),"")</f>
        <v>OH</v>
      </c>
      <c r="AC5411">
        <f>IFERROR(_xlfn.XLOOKUP($B5411,enrollment!$A$2:$A$801,enrollment!$L$2:$L$801),"")</f>
        <v>23</v>
      </c>
      <c r="AD5411" t="str" cm="1">
        <f t="array" ref="AD5411">_xlfn.IFS(AC5411="","Unknown",AC5411&lt;18,"0-17",AC5411&lt;35,"18-34",AC5411&lt;50,"35-49",AC5411&lt;65,"50-64",TRUE,"65+")</f>
        <v>18-34</v>
      </c>
      <c r="AE5411">
        <f>IFERROR(_xlfn.XLOOKUP($B5411,enrollment!$A$2:$A$801,enrollment!$O$2:$O$801),"")</f>
        <v>2345678901</v>
      </c>
      <c r="AF5411">
        <f>IFERROR(_xlfn.XLOOKUP($AE5411,providers!$B$2:$B$11,providers!$Q$2:$Q$11),"")</f>
        <v>4.2</v>
      </c>
      <c r="AG5411" s="1">
        <f t="shared" si="84"/>
        <v>45627</v>
      </c>
    </row>
    <row r="5412" spans="1:33" x14ac:dyDescent="0.25">
      <c r="A5412" t="s">
        <v>6217</v>
      </c>
      <c r="B5412" t="s">
        <v>6208</v>
      </c>
      <c r="C5412">
        <v>2345678901</v>
      </c>
      <c r="D5412">
        <v>2345678901</v>
      </c>
      <c r="E5412" s="1">
        <v>45355</v>
      </c>
      <c r="F5412" s="1">
        <v>45355</v>
      </c>
      <c r="G5412" s="1">
        <v>45378</v>
      </c>
      <c r="H5412" t="s">
        <v>28</v>
      </c>
      <c r="I5412">
        <v>11</v>
      </c>
      <c r="J5412" t="s">
        <v>35</v>
      </c>
      <c r="K5412">
        <v>99213</v>
      </c>
      <c r="O5412">
        <v>1</v>
      </c>
      <c r="P5412">
        <v>162.81</v>
      </c>
      <c r="Q5412">
        <v>120.6</v>
      </c>
      <c r="R5412">
        <v>96.48</v>
      </c>
      <c r="S5412">
        <v>24.12</v>
      </c>
      <c r="T5412" t="s">
        <v>30</v>
      </c>
      <c r="X5412" t="s">
        <v>31</v>
      </c>
      <c r="Y5412" t="s">
        <v>32</v>
      </c>
      <c r="Z5412" t="s">
        <v>39</v>
      </c>
      <c r="AA5412" t="str">
        <f>IFERROR(_xlfn.XLOOKUP($J5412,avoidable_ed_reference!$A$2:$A$13,avoidable_ed_reference!$C$2:$C$13),"Not Classified")</f>
        <v>Avoidable</v>
      </c>
      <c r="AB5412" t="str">
        <f>IFERROR(_xlfn.XLOOKUP($B5412,enrollment!$A$2:$A$801,enrollment!$I$2:$I$801),"")</f>
        <v>OH</v>
      </c>
      <c r="AC5412">
        <f>IFERROR(_xlfn.XLOOKUP($B5412,enrollment!$A$2:$A$801,enrollment!$L$2:$L$801),"")</f>
        <v>23</v>
      </c>
      <c r="AD5412" t="str" cm="1">
        <f t="array" ref="AD5412">_xlfn.IFS(AC5412="","Unknown",AC5412&lt;18,"0-17",AC5412&lt;35,"18-34",AC5412&lt;50,"35-49",AC5412&lt;65,"50-64",TRUE,"65+")</f>
        <v>18-34</v>
      </c>
      <c r="AE5412">
        <f>IFERROR(_xlfn.XLOOKUP($B5412,enrollment!$A$2:$A$801,enrollment!$O$2:$O$801),"")</f>
        <v>2345678901</v>
      </c>
      <c r="AF5412">
        <f>IFERROR(_xlfn.XLOOKUP($AE5412,providers!$B$2:$B$11,providers!$Q$2:$Q$11),"")</f>
        <v>4.2</v>
      </c>
      <c r="AG5412" s="1">
        <f t="shared" si="84"/>
        <v>45352</v>
      </c>
    </row>
    <row r="5413" spans="1:33" x14ac:dyDescent="0.25">
      <c r="A5413" t="s">
        <v>6218</v>
      </c>
      <c r="B5413" t="s">
        <v>6219</v>
      </c>
      <c r="C5413">
        <v>7890123456</v>
      </c>
      <c r="D5413">
        <v>7890123456</v>
      </c>
      <c r="E5413" s="1">
        <v>45348</v>
      </c>
      <c r="F5413" s="1">
        <v>45348</v>
      </c>
      <c r="G5413" s="1">
        <v>45379</v>
      </c>
      <c r="H5413" t="s">
        <v>28</v>
      </c>
      <c r="I5413">
        <v>23</v>
      </c>
      <c r="J5413" t="s">
        <v>221</v>
      </c>
      <c r="K5413">
        <v>99284</v>
      </c>
      <c r="O5413">
        <v>1</v>
      </c>
      <c r="P5413">
        <v>2040.71</v>
      </c>
      <c r="Q5413">
        <v>1133.73</v>
      </c>
      <c r="R5413">
        <v>906.98</v>
      </c>
      <c r="S5413">
        <v>226.75</v>
      </c>
      <c r="T5413" t="s">
        <v>30</v>
      </c>
      <c r="X5413" t="s">
        <v>233</v>
      </c>
      <c r="Y5413" t="s">
        <v>32</v>
      </c>
      <c r="Z5413" t="s">
        <v>45</v>
      </c>
      <c r="AA5413" t="str">
        <f>IFERROR(_xlfn.XLOOKUP($J5413,avoidable_ed_reference!$A$2:$A$13,avoidable_ed_reference!$C$2:$C$13),"Not Classified")</f>
        <v>Avoidable</v>
      </c>
      <c r="AB5413" t="str">
        <f>IFERROR(_xlfn.XLOOKUP($B5413,enrollment!$A$2:$A$801,enrollment!$I$2:$I$801),"")</f>
        <v>OH</v>
      </c>
      <c r="AC5413">
        <f>IFERROR(_xlfn.XLOOKUP($B5413,enrollment!$A$2:$A$801,enrollment!$L$2:$L$801),"")</f>
        <v>71</v>
      </c>
      <c r="AD5413" t="str" cm="1">
        <f t="array" ref="AD5413">_xlfn.IFS(AC5413="","Unknown",AC5413&lt;18,"0-17",AC5413&lt;35,"18-34",AC5413&lt;50,"35-49",AC5413&lt;65,"50-64",TRUE,"65+")</f>
        <v>65+</v>
      </c>
      <c r="AE5413">
        <f>IFERROR(_xlfn.XLOOKUP($B5413,enrollment!$A$2:$A$801,enrollment!$O$2:$O$801),"")</f>
        <v>6789012345</v>
      </c>
      <c r="AF5413">
        <f>IFERROR(_xlfn.XLOOKUP($AE5413,providers!$B$2:$B$11,providers!$Q$2:$Q$11),"")</f>
        <v>4.0999999999999996</v>
      </c>
      <c r="AG5413" s="1">
        <f t="shared" si="84"/>
        <v>45323</v>
      </c>
    </row>
    <row r="5414" spans="1:33" x14ac:dyDescent="0.25">
      <c r="A5414" t="s">
        <v>6220</v>
      </c>
      <c r="B5414" t="s">
        <v>6219</v>
      </c>
      <c r="C5414">
        <v>5678901234</v>
      </c>
      <c r="D5414">
        <v>5678901234</v>
      </c>
      <c r="E5414" s="1">
        <v>45601</v>
      </c>
      <c r="F5414" s="1">
        <v>45601</v>
      </c>
      <c r="G5414" s="1">
        <v>45616</v>
      </c>
      <c r="H5414" t="s">
        <v>28</v>
      </c>
      <c r="I5414">
        <v>20</v>
      </c>
      <c r="J5414" t="s">
        <v>35</v>
      </c>
      <c r="K5414">
        <v>99213</v>
      </c>
      <c r="O5414">
        <v>1</v>
      </c>
      <c r="P5414">
        <v>150.88999999999999</v>
      </c>
      <c r="Q5414">
        <v>116.07</v>
      </c>
      <c r="R5414">
        <v>92.86</v>
      </c>
      <c r="S5414">
        <v>23.21</v>
      </c>
      <c r="T5414" t="s">
        <v>30</v>
      </c>
      <c r="X5414" t="s">
        <v>233</v>
      </c>
      <c r="Y5414" t="s">
        <v>32</v>
      </c>
      <c r="Z5414" t="s">
        <v>36</v>
      </c>
      <c r="AA5414" t="str">
        <f>IFERROR(_xlfn.XLOOKUP($J5414,avoidable_ed_reference!$A$2:$A$13,avoidable_ed_reference!$C$2:$C$13),"Not Classified")</f>
        <v>Avoidable</v>
      </c>
      <c r="AB5414" t="str">
        <f>IFERROR(_xlfn.XLOOKUP($B5414,enrollment!$A$2:$A$801,enrollment!$I$2:$I$801),"")</f>
        <v>OH</v>
      </c>
      <c r="AC5414">
        <f>IFERROR(_xlfn.XLOOKUP($B5414,enrollment!$A$2:$A$801,enrollment!$L$2:$L$801),"")</f>
        <v>71</v>
      </c>
      <c r="AD5414" t="str" cm="1">
        <f t="array" ref="AD5414">_xlfn.IFS(AC5414="","Unknown",AC5414&lt;18,"0-17",AC5414&lt;35,"18-34",AC5414&lt;50,"35-49",AC5414&lt;65,"50-64",TRUE,"65+")</f>
        <v>65+</v>
      </c>
      <c r="AE5414">
        <f>IFERROR(_xlfn.XLOOKUP($B5414,enrollment!$A$2:$A$801,enrollment!$O$2:$O$801),"")</f>
        <v>6789012345</v>
      </c>
      <c r="AF5414">
        <f>IFERROR(_xlfn.XLOOKUP($AE5414,providers!$B$2:$B$11,providers!$Q$2:$Q$11),"")</f>
        <v>4.0999999999999996</v>
      </c>
      <c r="AG5414" s="1">
        <f t="shared" si="84"/>
        <v>45597</v>
      </c>
    </row>
    <row r="5415" spans="1:33" x14ac:dyDescent="0.25">
      <c r="A5415" t="s">
        <v>6221</v>
      </c>
      <c r="B5415" t="s">
        <v>6219</v>
      </c>
      <c r="C5415">
        <v>7890123456</v>
      </c>
      <c r="D5415">
        <v>7890123456</v>
      </c>
      <c r="E5415" s="1">
        <v>45625</v>
      </c>
      <c r="F5415" s="1">
        <v>45625</v>
      </c>
      <c r="G5415" s="1">
        <v>45651</v>
      </c>
      <c r="H5415" t="s">
        <v>28</v>
      </c>
      <c r="I5415">
        <v>23</v>
      </c>
      <c r="J5415" t="s">
        <v>29</v>
      </c>
      <c r="K5415">
        <v>99284</v>
      </c>
      <c r="O5415">
        <v>1</v>
      </c>
      <c r="P5415">
        <v>1955.21</v>
      </c>
      <c r="Q5415">
        <v>1086.23</v>
      </c>
      <c r="R5415">
        <v>868.98</v>
      </c>
      <c r="S5415">
        <v>217.25</v>
      </c>
      <c r="T5415" t="s">
        <v>30</v>
      </c>
      <c r="X5415" t="s">
        <v>233</v>
      </c>
      <c r="Y5415" t="s">
        <v>32</v>
      </c>
      <c r="Z5415" t="s">
        <v>45</v>
      </c>
      <c r="AA5415" t="str">
        <f>IFERROR(_xlfn.XLOOKUP($J5415,avoidable_ed_reference!$A$2:$A$13,avoidable_ed_reference!$C$2:$C$13),"Not Classified")</f>
        <v>Potentially Avoidable</v>
      </c>
      <c r="AB5415" t="str">
        <f>IFERROR(_xlfn.XLOOKUP($B5415,enrollment!$A$2:$A$801,enrollment!$I$2:$I$801),"")</f>
        <v>OH</v>
      </c>
      <c r="AC5415">
        <f>IFERROR(_xlfn.XLOOKUP($B5415,enrollment!$A$2:$A$801,enrollment!$L$2:$L$801),"")</f>
        <v>71</v>
      </c>
      <c r="AD5415" t="str" cm="1">
        <f t="array" ref="AD5415">_xlfn.IFS(AC5415="","Unknown",AC5415&lt;18,"0-17",AC5415&lt;35,"18-34",AC5415&lt;50,"35-49",AC5415&lt;65,"50-64",TRUE,"65+")</f>
        <v>65+</v>
      </c>
      <c r="AE5415">
        <f>IFERROR(_xlfn.XLOOKUP($B5415,enrollment!$A$2:$A$801,enrollment!$O$2:$O$801),"")</f>
        <v>6789012345</v>
      </c>
      <c r="AF5415">
        <f>IFERROR(_xlfn.XLOOKUP($AE5415,providers!$B$2:$B$11,providers!$Q$2:$Q$11),"")</f>
        <v>4.0999999999999996</v>
      </c>
      <c r="AG5415" s="1">
        <f t="shared" si="84"/>
        <v>45597</v>
      </c>
    </row>
    <row r="5416" spans="1:33" x14ac:dyDescent="0.25">
      <c r="A5416" t="s">
        <v>6222</v>
      </c>
      <c r="B5416" t="s">
        <v>6223</v>
      </c>
      <c r="C5416">
        <v>2345678901</v>
      </c>
      <c r="D5416">
        <v>2345678901</v>
      </c>
      <c r="E5416" s="1">
        <v>45364</v>
      </c>
      <c r="F5416" s="1">
        <v>45364</v>
      </c>
      <c r="G5416" s="1">
        <v>45382</v>
      </c>
      <c r="H5416" t="s">
        <v>28</v>
      </c>
      <c r="I5416">
        <v>11</v>
      </c>
      <c r="J5416" t="s">
        <v>35</v>
      </c>
      <c r="K5416">
        <v>99213</v>
      </c>
      <c r="O5416">
        <v>1</v>
      </c>
      <c r="P5416">
        <v>224.86</v>
      </c>
      <c r="Q5416">
        <v>166.56</v>
      </c>
      <c r="R5416">
        <v>133.25</v>
      </c>
      <c r="S5416">
        <v>33.31</v>
      </c>
      <c r="T5416" t="s">
        <v>30</v>
      </c>
      <c r="X5416" t="s">
        <v>146</v>
      </c>
      <c r="Y5416" t="s">
        <v>147</v>
      </c>
      <c r="Z5416" t="s">
        <v>39</v>
      </c>
      <c r="AA5416" t="str">
        <f>IFERROR(_xlfn.XLOOKUP($J5416,avoidable_ed_reference!$A$2:$A$13,avoidable_ed_reference!$C$2:$C$13),"Not Classified")</f>
        <v>Avoidable</v>
      </c>
      <c r="AB5416" t="str">
        <f>IFERROR(_xlfn.XLOOKUP($B5416,enrollment!$A$2:$A$801,enrollment!$I$2:$I$801),"")</f>
        <v>OH</v>
      </c>
      <c r="AC5416">
        <f>IFERROR(_xlfn.XLOOKUP($B5416,enrollment!$A$2:$A$801,enrollment!$L$2:$L$801),"")</f>
        <v>66</v>
      </c>
      <c r="AD5416" t="str" cm="1">
        <f t="array" ref="AD5416">_xlfn.IFS(AC5416="","Unknown",AC5416&lt;18,"0-17",AC5416&lt;35,"18-34",AC5416&lt;50,"35-49",AC5416&lt;65,"50-64",TRUE,"65+")</f>
        <v>65+</v>
      </c>
      <c r="AE5416">
        <f>IFERROR(_xlfn.XLOOKUP($B5416,enrollment!$A$2:$A$801,enrollment!$O$2:$O$801),"")</f>
        <v>2345678901</v>
      </c>
      <c r="AF5416">
        <f>IFERROR(_xlfn.XLOOKUP($AE5416,providers!$B$2:$B$11,providers!$Q$2:$Q$11),"")</f>
        <v>4.2</v>
      </c>
      <c r="AG5416" s="1">
        <f t="shared" si="84"/>
        <v>45352</v>
      </c>
    </row>
    <row r="5417" spans="1:33" x14ac:dyDescent="0.25">
      <c r="A5417" t="s">
        <v>6224</v>
      </c>
      <c r="B5417" t="s">
        <v>6223</v>
      </c>
      <c r="C5417">
        <v>6789012345</v>
      </c>
      <c r="D5417">
        <v>6789012345</v>
      </c>
      <c r="E5417" s="1">
        <v>45339</v>
      </c>
      <c r="F5417" s="1">
        <v>45339</v>
      </c>
      <c r="G5417" s="1">
        <v>45362</v>
      </c>
      <c r="H5417" t="s">
        <v>28</v>
      </c>
      <c r="I5417">
        <v>22</v>
      </c>
      <c r="J5417" t="s">
        <v>29</v>
      </c>
      <c r="K5417">
        <v>90837</v>
      </c>
      <c r="O5417">
        <v>1</v>
      </c>
      <c r="P5417">
        <v>225.29</v>
      </c>
      <c r="Q5417">
        <v>166.88</v>
      </c>
      <c r="R5417">
        <v>133.5</v>
      </c>
      <c r="S5417">
        <v>33.380000000000003</v>
      </c>
      <c r="T5417" t="s">
        <v>30</v>
      </c>
      <c r="X5417" t="s">
        <v>146</v>
      </c>
      <c r="Y5417" t="s">
        <v>147</v>
      </c>
      <c r="Z5417" t="s">
        <v>33</v>
      </c>
      <c r="AA5417" t="str">
        <f>IFERROR(_xlfn.XLOOKUP($J5417,avoidable_ed_reference!$A$2:$A$13,avoidable_ed_reference!$C$2:$C$13),"Not Classified")</f>
        <v>Potentially Avoidable</v>
      </c>
      <c r="AB5417" t="str">
        <f>IFERROR(_xlfn.XLOOKUP($B5417,enrollment!$A$2:$A$801,enrollment!$I$2:$I$801),"")</f>
        <v>OH</v>
      </c>
      <c r="AC5417">
        <f>IFERROR(_xlfn.XLOOKUP($B5417,enrollment!$A$2:$A$801,enrollment!$L$2:$L$801),"")</f>
        <v>66</v>
      </c>
      <c r="AD5417" t="str" cm="1">
        <f t="array" ref="AD5417">_xlfn.IFS(AC5417="","Unknown",AC5417&lt;18,"0-17",AC5417&lt;35,"18-34",AC5417&lt;50,"35-49",AC5417&lt;65,"50-64",TRUE,"65+")</f>
        <v>65+</v>
      </c>
      <c r="AE5417">
        <f>IFERROR(_xlfn.XLOOKUP($B5417,enrollment!$A$2:$A$801,enrollment!$O$2:$O$801),"")</f>
        <v>2345678901</v>
      </c>
      <c r="AF5417">
        <f>IFERROR(_xlfn.XLOOKUP($AE5417,providers!$B$2:$B$11,providers!$Q$2:$Q$11),"")</f>
        <v>4.2</v>
      </c>
      <c r="AG5417" s="1">
        <f t="shared" si="84"/>
        <v>45323</v>
      </c>
    </row>
    <row r="5418" spans="1:33" x14ac:dyDescent="0.25">
      <c r="A5418" t="s">
        <v>6225</v>
      </c>
      <c r="B5418" t="s">
        <v>6223</v>
      </c>
      <c r="C5418">
        <v>8901234567</v>
      </c>
      <c r="D5418">
        <v>8901234567</v>
      </c>
      <c r="E5418" s="1">
        <v>45648</v>
      </c>
      <c r="F5418" s="1">
        <v>45648</v>
      </c>
      <c r="G5418" s="1">
        <v>45683</v>
      </c>
      <c r="H5418" t="s">
        <v>28</v>
      </c>
      <c r="I5418">
        <v>23</v>
      </c>
      <c r="J5418" t="s">
        <v>55</v>
      </c>
      <c r="K5418">
        <v>99284</v>
      </c>
      <c r="O5418">
        <v>1</v>
      </c>
      <c r="P5418">
        <v>2212.81</v>
      </c>
      <c r="Q5418">
        <v>1229.3399999999999</v>
      </c>
      <c r="R5418">
        <v>983.47</v>
      </c>
      <c r="S5418">
        <v>245.87</v>
      </c>
      <c r="T5418" t="s">
        <v>30</v>
      </c>
      <c r="X5418" t="s">
        <v>146</v>
      </c>
      <c r="Y5418" t="s">
        <v>147</v>
      </c>
      <c r="Z5418" t="s">
        <v>45</v>
      </c>
      <c r="AA5418" t="str">
        <f>IFERROR(_xlfn.XLOOKUP($J5418,avoidable_ed_reference!$A$2:$A$13,avoidable_ed_reference!$C$2:$C$13),"Not Classified")</f>
        <v>Potentially Avoidable</v>
      </c>
      <c r="AB5418" t="str">
        <f>IFERROR(_xlfn.XLOOKUP($B5418,enrollment!$A$2:$A$801,enrollment!$I$2:$I$801),"")</f>
        <v>OH</v>
      </c>
      <c r="AC5418">
        <f>IFERROR(_xlfn.XLOOKUP($B5418,enrollment!$A$2:$A$801,enrollment!$L$2:$L$801),"")</f>
        <v>66</v>
      </c>
      <c r="AD5418" t="str" cm="1">
        <f t="array" ref="AD5418">_xlfn.IFS(AC5418="","Unknown",AC5418&lt;18,"0-17",AC5418&lt;35,"18-34",AC5418&lt;50,"35-49",AC5418&lt;65,"50-64",TRUE,"65+")</f>
        <v>65+</v>
      </c>
      <c r="AE5418">
        <f>IFERROR(_xlfn.XLOOKUP($B5418,enrollment!$A$2:$A$801,enrollment!$O$2:$O$801),"")</f>
        <v>2345678901</v>
      </c>
      <c r="AF5418">
        <f>IFERROR(_xlfn.XLOOKUP($AE5418,providers!$B$2:$B$11,providers!$Q$2:$Q$11),"")</f>
        <v>4.2</v>
      </c>
      <c r="AG5418" s="1">
        <f t="shared" si="84"/>
        <v>45627</v>
      </c>
    </row>
    <row r="5419" spans="1:33" x14ac:dyDescent="0.25">
      <c r="A5419" t="s">
        <v>6226</v>
      </c>
      <c r="B5419" t="s">
        <v>6223</v>
      </c>
      <c r="C5419">
        <v>2233445566</v>
      </c>
      <c r="D5419">
        <v>2233445566</v>
      </c>
      <c r="E5419" s="1">
        <v>45487</v>
      </c>
      <c r="F5419" s="1">
        <v>45487</v>
      </c>
      <c r="G5419" s="1">
        <v>45521</v>
      </c>
      <c r="H5419" t="s">
        <v>28</v>
      </c>
      <c r="I5419">
        <v>23</v>
      </c>
      <c r="J5419" t="s">
        <v>35</v>
      </c>
      <c r="K5419">
        <v>99284</v>
      </c>
      <c r="O5419">
        <v>1</v>
      </c>
      <c r="P5419">
        <v>2159.5</v>
      </c>
      <c r="Q5419">
        <v>1199.72</v>
      </c>
      <c r="R5419">
        <v>959.78</v>
      </c>
      <c r="S5419">
        <v>239.94</v>
      </c>
      <c r="T5419" t="s">
        <v>30</v>
      </c>
      <c r="X5419" t="s">
        <v>146</v>
      </c>
      <c r="Y5419" t="s">
        <v>147</v>
      </c>
      <c r="Z5419" t="s">
        <v>45</v>
      </c>
      <c r="AA5419" t="str">
        <f>IFERROR(_xlfn.XLOOKUP($J5419,avoidable_ed_reference!$A$2:$A$13,avoidable_ed_reference!$C$2:$C$13),"Not Classified")</f>
        <v>Avoidable</v>
      </c>
      <c r="AB5419" t="str">
        <f>IFERROR(_xlfn.XLOOKUP($B5419,enrollment!$A$2:$A$801,enrollment!$I$2:$I$801),"")</f>
        <v>OH</v>
      </c>
      <c r="AC5419">
        <f>IFERROR(_xlfn.XLOOKUP($B5419,enrollment!$A$2:$A$801,enrollment!$L$2:$L$801),"")</f>
        <v>66</v>
      </c>
      <c r="AD5419" t="str" cm="1">
        <f t="array" ref="AD5419">_xlfn.IFS(AC5419="","Unknown",AC5419&lt;18,"0-17",AC5419&lt;35,"18-34",AC5419&lt;50,"35-49",AC5419&lt;65,"50-64",TRUE,"65+")</f>
        <v>65+</v>
      </c>
      <c r="AE5419">
        <f>IFERROR(_xlfn.XLOOKUP($B5419,enrollment!$A$2:$A$801,enrollment!$O$2:$O$801),"")</f>
        <v>2345678901</v>
      </c>
      <c r="AF5419">
        <f>IFERROR(_xlfn.XLOOKUP($AE5419,providers!$B$2:$B$11,providers!$Q$2:$Q$11),"")</f>
        <v>4.2</v>
      </c>
      <c r="AG5419" s="1">
        <f t="shared" si="84"/>
        <v>45474</v>
      </c>
    </row>
    <row r="5420" spans="1:33" x14ac:dyDescent="0.25">
      <c r="A5420" t="s">
        <v>6227</v>
      </c>
      <c r="B5420" t="s">
        <v>6223</v>
      </c>
      <c r="C5420">
        <v>5678901234</v>
      </c>
      <c r="D5420">
        <v>5678901234</v>
      </c>
      <c r="E5420" s="1">
        <v>45304</v>
      </c>
      <c r="F5420" s="1">
        <v>45304</v>
      </c>
      <c r="G5420" s="1">
        <v>45330</v>
      </c>
      <c r="H5420" t="s">
        <v>28</v>
      </c>
      <c r="I5420">
        <v>20</v>
      </c>
      <c r="J5420" t="s">
        <v>35</v>
      </c>
      <c r="K5420">
        <v>99213</v>
      </c>
      <c r="O5420">
        <v>1</v>
      </c>
      <c r="P5420">
        <v>149.72999999999999</v>
      </c>
      <c r="Q5420">
        <v>115.18</v>
      </c>
      <c r="R5420">
        <v>92.14</v>
      </c>
      <c r="S5420">
        <v>23.04</v>
      </c>
      <c r="T5420" t="s">
        <v>30</v>
      </c>
      <c r="X5420" t="s">
        <v>146</v>
      </c>
      <c r="Y5420" t="s">
        <v>147</v>
      </c>
      <c r="Z5420" t="s">
        <v>36</v>
      </c>
      <c r="AA5420" t="str">
        <f>IFERROR(_xlfn.XLOOKUP($J5420,avoidable_ed_reference!$A$2:$A$13,avoidable_ed_reference!$C$2:$C$13),"Not Classified")</f>
        <v>Avoidable</v>
      </c>
      <c r="AB5420" t="str">
        <f>IFERROR(_xlfn.XLOOKUP($B5420,enrollment!$A$2:$A$801,enrollment!$I$2:$I$801),"")</f>
        <v>OH</v>
      </c>
      <c r="AC5420">
        <f>IFERROR(_xlfn.XLOOKUP($B5420,enrollment!$A$2:$A$801,enrollment!$L$2:$L$801),"")</f>
        <v>66</v>
      </c>
      <c r="AD5420" t="str" cm="1">
        <f t="array" ref="AD5420">_xlfn.IFS(AC5420="","Unknown",AC5420&lt;18,"0-17",AC5420&lt;35,"18-34",AC5420&lt;50,"35-49",AC5420&lt;65,"50-64",TRUE,"65+")</f>
        <v>65+</v>
      </c>
      <c r="AE5420">
        <f>IFERROR(_xlfn.XLOOKUP($B5420,enrollment!$A$2:$A$801,enrollment!$O$2:$O$801),"")</f>
        <v>2345678901</v>
      </c>
      <c r="AF5420">
        <f>IFERROR(_xlfn.XLOOKUP($AE5420,providers!$B$2:$B$11,providers!$Q$2:$Q$11),"")</f>
        <v>4.2</v>
      </c>
      <c r="AG5420" s="1">
        <f t="shared" si="84"/>
        <v>45292</v>
      </c>
    </row>
    <row r="5421" spans="1:33" x14ac:dyDescent="0.25">
      <c r="A5421" t="s">
        <v>6228</v>
      </c>
      <c r="B5421" t="s">
        <v>6223</v>
      </c>
      <c r="C5421">
        <v>9012345678</v>
      </c>
      <c r="D5421">
        <v>9012345678</v>
      </c>
      <c r="E5421" s="1">
        <v>45622</v>
      </c>
      <c r="F5421" s="1">
        <v>45622</v>
      </c>
      <c r="G5421" s="1">
        <v>45652</v>
      </c>
      <c r="H5421" t="s">
        <v>67</v>
      </c>
      <c r="I5421">
        <v>21</v>
      </c>
      <c r="J5421" t="s">
        <v>80</v>
      </c>
      <c r="K5421">
        <v>99223</v>
      </c>
      <c r="O5421">
        <v>1</v>
      </c>
      <c r="P5421">
        <v>28122.58</v>
      </c>
      <c r="Q5421">
        <v>18143.599999999999</v>
      </c>
      <c r="R5421">
        <v>14514.88</v>
      </c>
      <c r="S5421">
        <v>3628.72</v>
      </c>
      <c r="T5421" t="s">
        <v>30</v>
      </c>
      <c r="V5421">
        <v>1</v>
      </c>
      <c r="W5421" s="2" t="s">
        <v>68</v>
      </c>
      <c r="X5421" t="s">
        <v>146</v>
      </c>
      <c r="Y5421" t="s">
        <v>147</v>
      </c>
      <c r="Z5421" t="s">
        <v>69</v>
      </c>
      <c r="AA5421" t="str">
        <f>IFERROR(_xlfn.XLOOKUP($J5421,avoidable_ed_reference!$A$2:$A$13,avoidable_ed_reference!$C$2:$C$13),"Not Classified")</f>
        <v>Non-Avoidable</v>
      </c>
      <c r="AB5421" t="str">
        <f>IFERROR(_xlfn.XLOOKUP($B5421,enrollment!$A$2:$A$801,enrollment!$I$2:$I$801),"")</f>
        <v>OH</v>
      </c>
      <c r="AC5421">
        <f>IFERROR(_xlfn.XLOOKUP($B5421,enrollment!$A$2:$A$801,enrollment!$L$2:$L$801),"")</f>
        <v>66</v>
      </c>
      <c r="AD5421" t="str" cm="1">
        <f t="array" ref="AD5421">_xlfn.IFS(AC5421="","Unknown",AC5421&lt;18,"0-17",AC5421&lt;35,"18-34",AC5421&lt;50,"35-49",AC5421&lt;65,"50-64",TRUE,"65+")</f>
        <v>65+</v>
      </c>
      <c r="AE5421">
        <f>IFERROR(_xlfn.XLOOKUP($B5421,enrollment!$A$2:$A$801,enrollment!$O$2:$O$801),"")</f>
        <v>2345678901</v>
      </c>
      <c r="AF5421">
        <f>IFERROR(_xlfn.XLOOKUP($AE5421,providers!$B$2:$B$11,providers!$Q$2:$Q$11),"")</f>
        <v>4.2</v>
      </c>
      <c r="AG5421" s="1">
        <f t="shared" si="84"/>
        <v>45597</v>
      </c>
    </row>
    <row r="5422" spans="1:33" x14ac:dyDescent="0.25">
      <c r="A5422" t="s">
        <v>6229</v>
      </c>
      <c r="B5422" t="s">
        <v>6223</v>
      </c>
      <c r="C5422">
        <v>9012345678</v>
      </c>
      <c r="D5422">
        <v>9012345678</v>
      </c>
      <c r="E5422" s="1">
        <v>45518</v>
      </c>
      <c r="F5422" s="1">
        <v>45518</v>
      </c>
      <c r="G5422" s="1">
        <v>45536</v>
      </c>
      <c r="H5422" t="s">
        <v>28</v>
      </c>
      <c r="I5422">
        <v>23</v>
      </c>
      <c r="J5422" t="s">
        <v>127</v>
      </c>
      <c r="K5422">
        <v>99284</v>
      </c>
      <c r="O5422">
        <v>1</v>
      </c>
      <c r="P5422">
        <v>2205.36</v>
      </c>
      <c r="Q5422">
        <v>1225.2</v>
      </c>
      <c r="R5422">
        <v>980.16</v>
      </c>
      <c r="S5422">
        <v>245.04</v>
      </c>
      <c r="T5422" t="s">
        <v>30</v>
      </c>
      <c r="X5422" t="s">
        <v>146</v>
      </c>
      <c r="Y5422" t="s">
        <v>147</v>
      </c>
      <c r="Z5422" t="s">
        <v>45</v>
      </c>
      <c r="AA5422" t="str">
        <f>IFERROR(_xlfn.XLOOKUP($J5422,avoidable_ed_reference!$A$2:$A$13,avoidable_ed_reference!$C$2:$C$13),"Not Classified")</f>
        <v>Avoidable</v>
      </c>
      <c r="AB5422" t="str">
        <f>IFERROR(_xlfn.XLOOKUP($B5422,enrollment!$A$2:$A$801,enrollment!$I$2:$I$801),"")</f>
        <v>OH</v>
      </c>
      <c r="AC5422">
        <f>IFERROR(_xlfn.XLOOKUP($B5422,enrollment!$A$2:$A$801,enrollment!$L$2:$L$801),"")</f>
        <v>66</v>
      </c>
      <c r="AD5422" t="str" cm="1">
        <f t="array" ref="AD5422">_xlfn.IFS(AC5422="","Unknown",AC5422&lt;18,"0-17",AC5422&lt;35,"18-34",AC5422&lt;50,"35-49",AC5422&lt;65,"50-64",TRUE,"65+")</f>
        <v>65+</v>
      </c>
      <c r="AE5422">
        <f>IFERROR(_xlfn.XLOOKUP($B5422,enrollment!$A$2:$A$801,enrollment!$O$2:$O$801),"")</f>
        <v>2345678901</v>
      </c>
      <c r="AF5422">
        <f>IFERROR(_xlfn.XLOOKUP($AE5422,providers!$B$2:$B$11,providers!$Q$2:$Q$11),"")</f>
        <v>4.2</v>
      </c>
      <c r="AG5422" s="1">
        <f t="shared" si="84"/>
        <v>45505</v>
      </c>
    </row>
    <row r="5423" spans="1:33" x14ac:dyDescent="0.25">
      <c r="A5423" t="s">
        <v>6230</v>
      </c>
      <c r="B5423" t="s">
        <v>6223</v>
      </c>
      <c r="C5423">
        <v>2345678901</v>
      </c>
      <c r="D5423">
        <v>2345678901</v>
      </c>
      <c r="E5423" s="1">
        <v>45639</v>
      </c>
      <c r="F5423" s="1">
        <v>45639</v>
      </c>
      <c r="G5423" s="1">
        <v>45655</v>
      </c>
      <c r="H5423" t="s">
        <v>28</v>
      </c>
      <c r="I5423">
        <v>11</v>
      </c>
      <c r="J5423" t="s">
        <v>38</v>
      </c>
      <c r="K5423">
        <v>99213</v>
      </c>
      <c r="O5423">
        <v>1</v>
      </c>
      <c r="P5423">
        <v>181.59</v>
      </c>
      <c r="Q5423">
        <v>134.51</v>
      </c>
      <c r="R5423">
        <v>107.61</v>
      </c>
      <c r="S5423">
        <v>26.9</v>
      </c>
      <c r="T5423" t="s">
        <v>30</v>
      </c>
      <c r="X5423" t="s">
        <v>146</v>
      </c>
      <c r="Y5423" t="s">
        <v>147</v>
      </c>
      <c r="Z5423" t="s">
        <v>39</v>
      </c>
      <c r="AA5423" t="str">
        <f>IFERROR(_xlfn.XLOOKUP($J5423,avoidable_ed_reference!$A$2:$A$13,avoidable_ed_reference!$C$2:$C$13),"Not Classified")</f>
        <v>Not Classified</v>
      </c>
      <c r="AB5423" t="str">
        <f>IFERROR(_xlfn.XLOOKUP($B5423,enrollment!$A$2:$A$801,enrollment!$I$2:$I$801),"")</f>
        <v>OH</v>
      </c>
      <c r="AC5423">
        <f>IFERROR(_xlfn.XLOOKUP($B5423,enrollment!$A$2:$A$801,enrollment!$L$2:$L$801),"")</f>
        <v>66</v>
      </c>
      <c r="AD5423" t="str" cm="1">
        <f t="array" ref="AD5423">_xlfn.IFS(AC5423="","Unknown",AC5423&lt;18,"0-17",AC5423&lt;35,"18-34",AC5423&lt;50,"35-49",AC5423&lt;65,"50-64",TRUE,"65+")</f>
        <v>65+</v>
      </c>
      <c r="AE5423">
        <f>IFERROR(_xlfn.XLOOKUP($B5423,enrollment!$A$2:$A$801,enrollment!$O$2:$O$801),"")</f>
        <v>2345678901</v>
      </c>
      <c r="AF5423">
        <f>IFERROR(_xlfn.XLOOKUP($AE5423,providers!$B$2:$B$11,providers!$Q$2:$Q$11),"")</f>
        <v>4.2</v>
      </c>
      <c r="AG5423" s="1">
        <f t="shared" si="84"/>
        <v>45627</v>
      </c>
    </row>
    <row r="5424" spans="1:33" x14ac:dyDescent="0.25">
      <c r="A5424" t="s">
        <v>6231</v>
      </c>
      <c r="B5424" t="s">
        <v>6223</v>
      </c>
      <c r="C5424">
        <v>7890123456</v>
      </c>
      <c r="D5424">
        <v>7890123456</v>
      </c>
      <c r="E5424" s="1">
        <v>45414</v>
      </c>
      <c r="F5424" s="1">
        <v>45414</v>
      </c>
      <c r="G5424" s="1">
        <v>45432</v>
      </c>
      <c r="H5424" t="s">
        <v>59</v>
      </c>
      <c r="J5424" t="s">
        <v>47</v>
      </c>
      <c r="L5424" s="2" t="s">
        <v>151</v>
      </c>
      <c r="M5424" t="s">
        <v>152</v>
      </c>
      <c r="N5424" t="s">
        <v>153</v>
      </c>
      <c r="O5424">
        <v>1</v>
      </c>
      <c r="P5424">
        <v>984.51</v>
      </c>
      <c r="Q5424">
        <v>895.01</v>
      </c>
      <c r="R5424">
        <v>716.01</v>
      </c>
      <c r="S5424">
        <v>179</v>
      </c>
      <c r="T5424" t="s">
        <v>30</v>
      </c>
      <c r="X5424" t="s">
        <v>146</v>
      </c>
      <c r="Y5424" t="s">
        <v>147</v>
      </c>
      <c r="Z5424" t="s">
        <v>64</v>
      </c>
      <c r="AA5424" t="str">
        <f>IFERROR(_xlfn.XLOOKUP($J5424,avoidable_ed_reference!$A$2:$A$13,avoidable_ed_reference!$C$2:$C$13),"Not Classified")</f>
        <v>Not Classified</v>
      </c>
      <c r="AB5424" t="str">
        <f>IFERROR(_xlfn.XLOOKUP($B5424,enrollment!$A$2:$A$801,enrollment!$I$2:$I$801),"")</f>
        <v>OH</v>
      </c>
      <c r="AC5424">
        <f>IFERROR(_xlfn.XLOOKUP($B5424,enrollment!$A$2:$A$801,enrollment!$L$2:$L$801),"")</f>
        <v>66</v>
      </c>
      <c r="AD5424" t="str" cm="1">
        <f t="array" ref="AD5424">_xlfn.IFS(AC5424="","Unknown",AC5424&lt;18,"0-17",AC5424&lt;35,"18-34",AC5424&lt;50,"35-49",AC5424&lt;65,"50-64",TRUE,"65+")</f>
        <v>65+</v>
      </c>
      <c r="AE5424">
        <f>IFERROR(_xlfn.XLOOKUP($B5424,enrollment!$A$2:$A$801,enrollment!$O$2:$O$801),"")</f>
        <v>2345678901</v>
      </c>
      <c r="AF5424">
        <f>IFERROR(_xlfn.XLOOKUP($AE5424,providers!$B$2:$B$11,providers!$Q$2:$Q$11),"")</f>
        <v>4.2</v>
      </c>
      <c r="AG5424" s="1">
        <f t="shared" si="84"/>
        <v>45413</v>
      </c>
    </row>
    <row r="5425" spans="1:33" x14ac:dyDescent="0.25">
      <c r="A5425" t="s">
        <v>6232</v>
      </c>
      <c r="B5425" t="s">
        <v>6223</v>
      </c>
      <c r="C5425">
        <v>2345678901</v>
      </c>
      <c r="D5425">
        <v>2345678901</v>
      </c>
      <c r="E5425" s="1">
        <v>45421</v>
      </c>
      <c r="F5425" s="1">
        <v>45421</v>
      </c>
      <c r="G5425" s="1">
        <v>45441</v>
      </c>
      <c r="H5425" t="s">
        <v>28</v>
      </c>
      <c r="I5425">
        <v>11</v>
      </c>
      <c r="J5425" t="s">
        <v>38</v>
      </c>
      <c r="K5425">
        <v>99213</v>
      </c>
      <c r="O5425">
        <v>1</v>
      </c>
      <c r="P5425">
        <v>212.52</v>
      </c>
      <c r="Q5425">
        <v>157.41999999999999</v>
      </c>
      <c r="R5425">
        <v>125.94</v>
      </c>
      <c r="S5425">
        <v>31.48</v>
      </c>
      <c r="T5425" t="s">
        <v>30</v>
      </c>
      <c r="X5425" t="s">
        <v>146</v>
      </c>
      <c r="Y5425" t="s">
        <v>147</v>
      </c>
      <c r="Z5425" t="s">
        <v>39</v>
      </c>
      <c r="AA5425" t="str">
        <f>IFERROR(_xlfn.XLOOKUP($J5425,avoidable_ed_reference!$A$2:$A$13,avoidable_ed_reference!$C$2:$C$13),"Not Classified")</f>
        <v>Not Classified</v>
      </c>
      <c r="AB5425" t="str">
        <f>IFERROR(_xlfn.XLOOKUP($B5425,enrollment!$A$2:$A$801,enrollment!$I$2:$I$801),"")</f>
        <v>OH</v>
      </c>
      <c r="AC5425">
        <f>IFERROR(_xlfn.XLOOKUP($B5425,enrollment!$A$2:$A$801,enrollment!$L$2:$L$801),"")</f>
        <v>66</v>
      </c>
      <c r="AD5425" t="str" cm="1">
        <f t="array" ref="AD5425">_xlfn.IFS(AC5425="","Unknown",AC5425&lt;18,"0-17",AC5425&lt;35,"18-34",AC5425&lt;50,"35-49",AC5425&lt;65,"50-64",TRUE,"65+")</f>
        <v>65+</v>
      </c>
      <c r="AE5425">
        <f>IFERROR(_xlfn.XLOOKUP($B5425,enrollment!$A$2:$A$801,enrollment!$O$2:$O$801),"")</f>
        <v>2345678901</v>
      </c>
      <c r="AF5425">
        <f>IFERROR(_xlfn.XLOOKUP($AE5425,providers!$B$2:$B$11,providers!$Q$2:$Q$11),"")</f>
        <v>4.2</v>
      </c>
      <c r="AG5425" s="1">
        <f t="shared" si="84"/>
        <v>45413</v>
      </c>
    </row>
    <row r="5426" spans="1:33" x14ac:dyDescent="0.25">
      <c r="A5426" t="s">
        <v>6233</v>
      </c>
      <c r="B5426" t="s">
        <v>6234</v>
      </c>
      <c r="C5426">
        <v>8901234567</v>
      </c>
      <c r="D5426">
        <v>8901234567</v>
      </c>
      <c r="E5426" s="1">
        <v>45367</v>
      </c>
      <c r="F5426" s="1">
        <v>45367</v>
      </c>
      <c r="G5426" s="1">
        <v>45385</v>
      </c>
      <c r="H5426" t="s">
        <v>28</v>
      </c>
      <c r="I5426">
        <v>11</v>
      </c>
      <c r="J5426" t="s">
        <v>35</v>
      </c>
      <c r="K5426">
        <v>99213</v>
      </c>
      <c r="O5426">
        <v>1</v>
      </c>
      <c r="P5426">
        <v>214.74</v>
      </c>
      <c r="Q5426">
        <v>159.07</v>
      </c>
      <c r="R5426">
        <v>127.26</v>
      </c>
      <c r="S5426">
        <v>31.81</v>
      </c>
      <c r="T5426" t="s">
        <v>30</v>
      </c>
      <c r="X5426" t="s">
        <v>31</v>
      </c>
      <c r="Y5426" t="s">
        <v>32</v>
      </c>
      <c r="Z5426" t="s">
        <v>39</v>
      </c>
      <c r="AA5426" t="str">
        <f>IFERROR(_xlfn.XLOOKUP($J5426,avoidable_ed_reference!$A$2:$A$13,avoidable_ed_reference!$C$2:$C$13),"Not Classified")</f>
        <v>Avoidable</v>
      </c>
      <c r="AB5426" t="str">
        <f>IFERROR(_xlfn.XLOOKUP($B5426,enrollment!$A$2:$A$801,enrollment!$I$2:$I$801),"")</f>
        <v>GA</v>
      </c>
      <c r="AC5426">
        <f>IFERROR(_xlfn.XLOOKUP($B5426,enrollment!$A$2:$A$801,enrollment!$L$2:$L$801),"")</f>
        <v>47</v>
      </c>
      <c r="AD5426" t="str" cm="1">
        <f t="array" ref="AD5426">_xlfn.IFS(AC5426="","Unknown",AC5426&lt;18,"0-17",AC5426&lt;35,"18-34",AC5426&lt;50,"35-49",AC5426&lt;65,"50-64",TRUE,"65+")</f>
        <v>35-49</v>
      </c>
      <c r="AE5426">
        <f>IFERROR(_xlfn.XLOOKUP($B5426,enrollment!$A$2:$A$801,enrollment!$O$2:$O$801),"")</f>
        <v>8901234567</v>
      </c>
      <c r="AF5426">
        <f>IFERROR(_xlfn.XLOOKUP($AE5426,providers!$B$2:$B$11,providers!$Q$2:$Q$11),"")</f>
        <v>3.7</v>
      </c>
      <c r="AG5426" s="1">
        <f t="shared" si="84"/>
        <v>45352</v>
      </c>
    </row>
    <row r="5427" spans="1:33" x14ac:dyDescent="0.25">
      <c r="A5427" t="s">
        <v>6235</v>
      </c>
      <c r="B5427" t="s">
        <v>6234</v>
      </c>
      <c r="C5427">
        <v>8901234567</v>
      </c>
      <c r="D5427">
        <v>8901234567</v>
      </c>
      <c r="E5427" s="1">
        <v>45562</v>
      </c>
      <c r="F5427" s="1">
        <v>45562</v>
      </c>
      <c r="G5427" s="1">
        <v>45581</v>
      </c>
      <c r="H5427" t="s">
        <v>28</v>
      </c>
      <c r="I5427">
        <v>22</v>
      </c>
      <c r="J5427" t="s">
        <v>29</v>
      </c>
      <c r="K5427">
        <v>90837</v>
      </c>
      <c r="O5427">
        <v>1</v>
      </c>
      <c r="P5427">
        <v>263.45</v>
      </c>
      <c r="Q5427">
        <v>195.15</v>
      </c>
      <c r="R5427">
        <v>156.12</v>
      </c>
      <c r="S5427">
        <v>39.03</v>
      </c>
      <c r="T5427" t="s">
        <v>30</v>
      </c>
      <c r="X5427" t="s">
        <v>31</v>
      </c>
      <c r="Y5427" t="s">
        <v>32</v>
      </c>
      <c r="Z5427" t="s">
        <v>33</v>
      </c>
      <c r="AA5427" t="str">
        <f>IFERROR(_xlfn.XLOOKUP($J5427,avoidable_ed_reference!$A$2:$A$13,avoidable_ed_reference!$C$2:$C$13),"Not Classified")</f>
        <v>Potentially Avoidable</v>
      </c>
      <c r="AB5427" t="str">
        <f>IFERROR(_xlfn.XLOOKUP($B5427,enrollment!$A$2:$A$801,enrollment!$I$2:$I$801),"")</f>
        <v>GA</v>
      </c>
      <c r="AC5427">
        <f>IFERROR(_xlfn.XLOOKUP($B5427,enrollment!$A$2:$A$801,enrollment!$L$2:$L$801),"")</f>
        <v>47</v>
      </c>
      <c r="AD5427" t="str" cm="1">
        <f t="array" ref="AD5427">_xlfn.IFS(AC5427="","Unknown",AC5427&lt;18,"0-17",AC5427&lt;35,"18-34",AC5427&lt;50,"35-49",AC5427&lt;65,"50-64",TRUE,"65+")</f>
        <v>35-49</v>
      </c>
      <c r="AE5427">
        <f>IFERROR(_xlfn.XLOOKUP($B5427,enrollment!$A$2:$A$801,enrollment!$O$2:$O$801),"")</f>
        <v>8901234567</v>
      </c>
      <c r="AF5427">
        <f>IFERROR(_xlfn.XLOOKUP($AE5427,providers!$B$2:$B$11,providers!$Q$2:$Q$11),"")</f>
        <v>3.7</v>
      </c>
      <c r="AG5427" s="1">
        <f t="shared" si="84"/>
        <v>45536</v>
      </c>
    </row>
    <row r="5428" spans="1:33" x14ac:dyDescent="0.25">
      <c r="A5428" t="s">
        <v>6236</v>
      </c>
      <c r="B5428" t="s">
        <v>6234</v>
      </c>
      <c r="C5428">
        <v>8901234567</v>
      </c>
      <c r="D5428">
        <v>8901234567</v>
      </c>
      <c r="E5428" s="1">
        <v>45619</v>
      </c>
      <c r="F5428" s="1">
        <v>45619</v>
      </c>
      <c r="G5428" s="1">
        <v>45639</v>
      </c>
      <c r="H5428" t="s">
        <v>28</v>
      </c>
      <c r="I5428">
        <v>11</v>
      </c>
      <c r="J5428" t="s">
        <v>38</v>
      </c>
      <c r="K5428">
        <v>99213</v>
      </c>
      <c r="O5428">
        <v>1</v>
      </c>
      <c r="P5428">
        <v>236.53</v>
      </c>
      <c r="Q5428">
        <v>175.21</v>
      </c>
      <c r="R5428">
        <v>140.16999999999999</v>
      </c>
      <c r="S5428">
        <v>35.04</v>
      </c>
      <c r="T5428" t="s">
        <v>30</v>
      </c>
      <c r="X5428" t="s">
        <v>31</v>
      </c>
      <c r="Y5428" t="s">
        <v>32</v>
      </c>
      <c r="Z5428" t="s">
        <v>39</v>
      </c>
      <c r="AA5428" t="str">
        <f>IFERROR(_xlfn.XLOOKUP($J5428,avoidable_ed_reference!$A$2:$A$13,avoidable_ed_reference!$C$2:$C$13),"Not Classified")</f>
        <v>Not Classified</v>
      </c>
      <c r="AB5428" t="str">
        <f>IFERROR(_xlfn.XLOOKUP($B5428,enrollment!$A$2:$A$801,enrollment!$I$2:$I$801),"")</f>
        <v>GA</v>
      </c>
      <c r="AC5428">
        <f>IFERROR(_xlfn.XLOOKUP($B5428,enrollment!$A$2:$A$801,enrollment!$L$2:$L$801),"")</f>
        <v>47</v>
      </c>
      <c r="AD5428" t="str" cm="1">
        <f t="array" ref="AD5428">_xlfn.IFS(AC5428="","Unknown",AC5428&lt;18,"0-17",AC5428&lt;35,"18-34",AC5428&lt;50,"35-49",AC5428&lt;65,"50-64",TRUE,"65+")</f>
        <v>35-49</v>
      </c>
      <c r="AE5428">
        <f>IFERROR(_xlfn.XLOOKUP($B5428,enrollment!$A$2:$A$801,enrollment!$O$2:$O$801),"")</f>
        <v>8901234567</v>
      </c>
      <c r="AF5428">
        <f>IFERROR(_xlfn.XLOOKUP($AE5428,providers!$B$2:$B$11,providers!$Q$2:$Q$11),"")</f>
        <v>3.7</v>
      </c>
      <c r="AG5428" s="1">
        <f t="shared" si="84"/>
        <v>45597</v>
      </c>
    </row>
    <row r="5429" spans="1:33" x14ac:dyDescent="0.25">
      <c r="A5429" t="s">
        <v>6237</v>
      </c>
      <c r="B5429" t="s">
        <v>6234</v>
      </c>
      <c r="C5429">
        <v>5678901234</v>
      </c>
      <c r="D5429">
        <v>5678901234</v>
      </c>
      <c r="E5429" s="1">
        <v>45404</v>
      </c>
      <c r="F5429" s="1">
        <v>45404</v>
      </c>
      <c r="G5429" s="1">
        <v>45431</v>
      </c>
      <c r="H5429" t="s">
        <v>28</v>
      </c>
      <c r="I5429">
        <v>20</v>
      </c>
      <c r="J5429" t="s">
        <v>35</v>
      </c>
      <c r="K5429">
        <v>99213</v>
      </c>
      <c r="O5429">
        <v>1</v>
      </c>
      <c r="P5429">
        <v>203.59</v>
      </c>
      <c r="Q5429">
        <v>156.61000000000001</v>
      </c>
      <c r="R5429">
        <v>125.29</v>
      </c>
      <c r="S5429">
        <v>31.32</v>
      </c>
      <c r="T5429" t="s">
        <v>30</v>
      </c>
      <c r="X5429" t="s">
        <v>31</v>
      </c>
      <c r="Y5429" t="s">
        <v>32</v>
      </c>
      <c r="Z5429" t="s">
        <v>36</v>
      </c>
      <c r="AA5429" t="str">
        <f>IFERROR(_xlfn.XLOOKUP($J5429,avoidable_ed_reference!$A$2:$A$13,avoidable_ed_reference!$C$2:$C$13),"Not Classified")</f>
        <v>Avoidable</v>
      </c>
      <c r="AB5429" t="str">
        <f>IFERROR(_xlfn.XLOOKUP($B5429,enrollment!$A$2:$A$801,enrollment!$I$2:$I$801),"")</f>
        <v>GA</v>
      </c>
      <c r="AC5429">
        <f>IFERROR(_xlfn.XLOOKUP($B5429,enrollment!$A$2:$A$801,enrollment!$L$2:$L$801),"")</f>
        <v>47</v>
      </c>
      <c r="AD5429" t="str" cm="1">
        <f t="array" ref="AD5429">_xlfn.IFS(AC5429="","Unknown",AC5429&lt;18,"0-17",AC5429&lt;35,"18-34",AC5429&lt;50,"35-49",AC5429&lt;65,"50-64",TRUE,"65+")</f>
        <v>35-49</v>
      </c>
      <c r="AE5429">
        <f>IFERROR(_xlfn.XLOOKUP($B5429,enrollment!$A$2:$A$801,enrollment!$O$2:$O$801),"")</f>
        <v>8901234567</v>
      </c>
      <c r="AF5429">
        <f>IFERROR(_xlfn.XLOOKUP($AE5429,providers!$B$2:$B$11,providers!$Q$2:$Q$11),"")</f>
        <v>3.7</v>
      </c>
      <c r="AG5429" s="1">
        <f t="shared" si="84"/>
        <v>45383</v>
      </c>
    </row>
    <row r="5430" spans="1:33" x14ac:dyDescent="0.25">
      <c r="A5430" t="s">
        <v>6238</v>
      </c>
      <c r="B5430" t="s">
        <v>6234</v>
      </c>
      <c r="C5430">
        <v>9012345678</v>
      </c>
      <c r="D5430">
        <v>9012345678</v>
      </c>
      <c r="E5430" s="1">
        <v>45435</v>
      </c>
      <c r="F5430" s="1">
        <v>45435</v>
      </c>
      <c r="G5430" s="1">
        <v>45449</v>
      </c>
      <c r="H5430" t="s">
        <v>59</v>
      </c>
      <c r="J5430" t="s">
        <v>99</v>
      </c>
      <c r="L5430" s="2" t="s">
        <v>151</v>
      </c>
      <c r="M5430" t="s">
        <v>152</v>
      </c>
      <c r="N5430" t="s">
        <v>153</v>
      </c>
      <c r="O5430">
        <v>1</v>
      </c>
      <c r="P5430">
        <v>1318.21</v>
      </c>
      <c r="Q5430">
        <v>1198.3699999999999</v>
      </c>
      <c r="R5430">
        <v>958.7</v>
      </c>
      <c r="S5430">
        <v>239.67</v>
      </c>
      <c r="T5430" t="s">
        <v>30</v>
      </c>
      <c r="X5430" t="s">
        <v>31</v>
      </c>
      <c r="Y5430" t="s">
        <v>32</v>
      </c>
      <c r="Z5430" t="s">
        <v>64</v>
      </c>
      <c r="AA5430" t="str">
        <f>IFERROR(_xlfn.XLOOKUP($J5430,avoidable_ed_reference!$A$2:$A$13,avoidable_ed_reference!$C$2:$C$13),"Not Classified")</f>
        <v>Not Classified</v>
      </c>
      <c r="AB5430" t="str">
        <f>IFERROR(_xlfn.XLOOKUP($B5430,enrollment!$A$2:$A$801,enrollment!$I$2:$I$801),"")</f>
        <v>GA</v>
      </c>
      <c r="AC5430">
        <f>IFERROR(_xlfn.XLOOKUP($B5430,enrollment!$A$2:$A$801,enrollment!$L$2:$L$801),"")</f>
        <v>47</v>
      </c>
      <c r="AD5430" t="str" cm="1">
        <f t="array" ref="AD5430">_xlfn.IFS(AC5430="","Unknown",AC5430&lt;18,"0-17",AC5430&lt;35,"18-34",AC5430&lt;50,"35-49",AC5430&lt;65,"50-64",TRUE,"65+")</f>
        <v>35-49</v>
      </c>
      <c r="AE5430">
        <f>IFERROR(_xlfn.XLOOKUP($B5430,enrollment!$A$2:$A$801,enrollment!$O$2:$O$801),"")</f>
        <v>8901234567</v>
      </c>
      <c r="AF5430">
        <f>IFERROR(_xlfn.XLOOKUP($AE5430,providers!$B$2:$B$11,providers!$Q$2:$Q$11),"")</f>
        <v>3.7</v>
      </c>
      <c r="AG5430" s="1">
        <f t="shared" si="84"/>
        <v>45413</v>
      </c>
    </row>
    <row r="5431" spans="1:33" x14ac:dyDescent="0.25">
      <c r="A5431" t="s">
        <v>6239</v>
      </c>
      <c r="B5431" t="s">
        <v>6240</v>
      </c>
      <c r="C5431">
        <v>7890123456</v>
      </c>
      <c r="D5431">
        <v>7890123456</v>
      </c>
      <c r="E5431" s="1">
        <v>45315</v>
      </c>
      <c r="F5431" s="1">
        <v>45315</v>
      </c>
      <c r="G5431" s="1">
        <v>45332</v>
      </c>
      <c r="H5431" t="s">
        <v>28</v>
      </c>
      <c r="I5431">
        <v>23</v>
      </c>
      <c r="J5431" t="s">
        <v>55</v>
      </c>
      <c r="K5431">
        <v>99284</v>
      </c>
      <c r="O5431">
        <v>1</v>
      </c>
      <c r="P5431">
        <v>2518.1799999999998</v>
      </c>
      <c r="Q5431">
        <v>1398.99</v>
      </c>
      <c r="R5431">
        <v>1119.19</v>
      </c>
      <c r="S5431">
        <v>279.8</v>
      </c>
      <c r="T5431" t="s">
        <v>30</v>
      </c>
      <c r="X5431" t="s">
        <v>233</v>
      </c>
      <c r="Y5431" t="s">
        <v>32</v>
      </c>
      <c r="Z5431" t="s">
        <v>45</v>
      </c>
      <c r="AA5431" t="str">
        <f>IFERROR(_xlfn.XLOOKUP($J5431,avoidable_ed_reference!$A$2:$A$13,avoidable_ed_reference!$C$2:$C$13),"Not Classified")</f>
        <v>Potentially Avoidable</v>
      </c>
      <c r="AB5431" t="str">
        <f>IFERROR(_xlfn.XLOOKUP($B5431,enrollment!$A$2:$A$801,enrollment!$I$2:$I$801),"")</f>
        <v>OH</v>
      </c>
      <c r="AC5431">
        <f>IFERROR(_xlfn.XLOOKUP($B5431,enrollment!$A$2:$A$801,enrollment!$L$2:$L$801),"")</f>
        <v>45</v>
      </c>
      <c r="AD5431" t="str" cm="1">
        <f t="array" ref="AD5431">_xlfn.IFS(AC5431="","Unknown",AC5431&lt;18,"0-17",AC5431&lt;35,"18-34",AC5431&lt;50,"35-49",AC5431&lt;65,"50-64",TRUE,"65+")</f>
        <v>35-49</v>
      </c>
      <c r="AE5431">
        <f>IFERROR(_xlfn.XLOOKUP($B5431,enrollment!$A$2:$A$801,enrollment!$O$2:$O$801),"")</f>
        <v>2345678901</v>
      </c>
      <c r="AF5431">
        <f>IFERROR(_xlfn.XLOOKUP($AE5431,providers!$B$2:$B$11,providers!$Q$2:$Q$11),"")</f>
        <v>4.2</v>
      </c>
      <c r="AG5431" s="1">
        <f t="shared" si="84"/>
        <v>45292</v>
      </c>
    </row>
    <row r="5432" spans="1:33" x14ac:dyDescent="0.25">
      <c r="A5432" t="s">
        <v>6241</v>
      </c>
      <c r="B5432" t="s">
        <v>6240</v>
      </c>
      <c r="C5432">
        <v>7890123456</v>
      </c>
      <c r="D5432">
        <v>7890123456</v>
      </c>
      <c r="E5432" s="1">
        <v>45370</v>
      </c>
      <c r="F5432" s="1">
        <v>45370</v>
      </c>
      <c r="G5432" s="1">
        <v>45385</v>
      </c>
      <c r="H5432" t="s">
        <v>28</v>
      </c>
      <c r="I5432">
        <v>23</v>
      </c>
      <c r="J5432" t="s">
        <v>91</v>
      </c>
      <c r="K5432">
        <v>99284</v>
      </c>
      <c r="O5432">
        <v>1</v>
      </c>
      <c r="P5432">
        <v>1827.32</v>
      </c>
      <c r="Q5432">
        <v>1015.18</v>
      </c>
      <c r="R5432">
        <v>812.14</v>
      </c>
      <c r="S5432">
        <v>203.04</v>
      </c>
      <c r="T5432" t="s">
        <v>30</v>
      </c>
      <c r="X5432" t="s">
        <v>233</v>
      </c>
      <c r="Y5432" t="s">
        <v>32</v>
      </c>
      <c r="Z5432" t="s">
        <v>45</v>
      </c>
      <c r="AA5432" t="str">
        <f>IFERROR(_xlfn.XLOOKUP($J5432,avoidable_ed_reference!$A$2:$A$13,avoidable_ed_reference!$C$2:$C$13),"Not Classified")</f>
        <v>Avoidable</v>
      </c>
      <c r="AB5432" t="str">
        <f>IFERROR(_xlfn.XLOOKUP($B5432,enrollment!$A$2:$A$801,enrollment!$I$2:$I$801),"")</f>
        <v>OH</v>
      </c>
      <c r="AC5432">
        <f>IFERROR(_xlfn.XLOOKUP($B5432,enrollment!$A$2:$A$801,enrollment!$L$2:$L$801),"")</f>
        <v>45</v>
      </c>
      <c r="AD5432" t="str" cm="1">
        <f t="array" ref="AD5432">_xlfn.IFS(AC5432="","Unknown",AC5432&lt;18,"0-17",AC5432&lt;35,"18-34",AC5432&lt;50,"35-49",AC5432&lt;65,"50-64",TRUE,"65+")</f>
        <v>35-49</v>
      </c>
      <c r="AE5432">
        <f>IFERROR(_xlfn.XLOOKUP($B5432,enrollment!$A$2:$A$801,enrollment!$O$2:$O$801),"")</f>
        <v>2345678901</v>
      </c>
      <c r="AF5432">
        <f>IFERROR(_xlfn.XLOOKUP($AE5432,providers!$B$2:$B$11,providers!$Q$2:$Q$11),"")</f>
        <v>4.2</v>
      </c>
      <c r="AG5432" s="1">
        <f t="shared" si="84"/>
        <v>45352</v>
      </c>
    </row>
    <row r="5433" spans="1:33" x14ac:dyDescent="0.25">
      <c r="A5433" t="s">
        <v>6242</v>
      </c>
      <c r="B5433" t="s">
        <v>6240</v>
      </c>
      <c r="C5433">
        <v>7890123456</v>
      </c>
      <c r="D5433">
        <v>7890123456</v>
      </c>
      <c r="E5433" s="1">
        <v>45494</v>
      </c>
      <c r="F5433" s="1">
        <v>45494</v>
      </c>
      <c r="G5433" s="1">
        <v>45512</v>
      </c>
      <c r="H5433" t="s">
        <v>28</v>
      </c>
      <c r="I5433">
        <v>23</v>
      </c>
      <c r="J5433" t="s">
        <v>91</v>
      </c>
      <c r="K5433">
        <v>99284</v>
      </c>
      <c r="O5433">
        <v>1</v>
      </c>
      <c r="P5433">
        <v>2165.7600000000002</v>
      </c>
      <c r="Q5433">
        <v>1203.2</v>
      </c>
      <c r="R5433">
        <v>962.56</v>
      </c>
      <c r="S5433">
        <v>240.64</v>
      </c>
      <c r="T5433" t="s">
        <v>30</v>
      </c>
      <c r="X5433" t="s">
        <v>233</v>
      </c>
      <c r="Y5433" t="s">
        <v>32</v>
      </c>
      <c r="Z5433" t="s">
        <v>45</v>
      </c>
      <c r="AA5433" t="str">
        <f>IFERROR(_xlfn.XLOOKUP($J5433,avoidable_ed_reference!$A$2:$A$13,avoidable_ed_reference!$C$2:$C$13),"Not Classified")</f>
        <v>Avoidable</v>
      </c>
      <c r="AB5433" t="str">
        <f>IFERROR(_xlfn.XLOOKUP($B5433,enrollment!$A$2:$A$801,enrollment!$I$2:$I$801),"")</f>
        <v>OH</v>
      </c>
      <c r="AC5433">
        <f>IFERROR(_xlfn.XLOOKUP($B5433,enrollment!$A$2:$A$801,enrollment!$L$2:$L$801),"")</f>
        <v>45</v>
      </c>
      <c r="AD5433" t="str" cm="1">
        <f t="array" ref="AD5433">_xlfn.IFS(AC5433="","Unknown",AC5433&lt;18,"0-17",AC5433&lt;35,"18-34",AC5433&lt;50,"35-49",AC5433&lt;65,"50-64",TRUE,"65+")</f>
        <v>35-49</v>
      </c>
      <c r="AE5433">
        <f>IFERROR(_xlfn.XLOOKUP($B5433,enrollment!$A$2:$A$801,enrollment!$O$2:$O$801),"")</f>
        <v>2345678901</v>
      </c>
      <c r="AF5433">
        <f>IFERROR(_xlfn.XLOOKUP($AE5433,providers!$B$2:$B$11,providers!$Q$2:$Q$11),"")</f>
        <v>4.2</v>
      </c>
      <c r="AG5433" s="1">
        <f t="shared" si="84"/>
        <v>45474</v>
      </c>
    </row>
    <row r="5434" spans="1:33" x14ac:dyDescent="0.25">
      <c r="A5434" t="s">
        <v>6243</v>
      </c>
      <c r="B5434" t="s">
        <v>6240</v>
      </c>
      <c r="C5434">
        <v>1122334455</v>
      </c>
      <c r="D5434">
        <v>1122334455</v>
      </c>
      <c r="E5434" s="1">
        <v>45430</v>
      </c>
      <c r="F5434" s="1">
        <v>45430</v>
      </c>
      <c r="G5434" s="1">
        <v>45453</v>
      </c>
      <c r="H5434" t="s">
        <v>28</v>
      </c>
      <c r="I5434">
        <v>11</v>
      </c>
      <c r="J5434" t="s">
        <v>38</v>
      </c>
      <c r="K5434">
        <v>99213</v>
      </c>
      <c r="O5434">
        <v>1</v>
      </c>
      <c r="P5434">
        <v>165.75</v>
      </c>
      <c r="Q5434">
        <v>122.78</v>
      </c>
      <c r="R5434">
        <v>98.22</v>
      </c>
      <c r="S5434">
        <v>24.56</v>
      </c>
      <c r="T5434" t="s">
        <v>545</v>
      </c>
      <c r="X5434" t="s">
        <v>233</v>
      </c>
      <c r="Y5434" t="s">
        <v>32</v>
      </c>
      <c r="Z5434" t="s">
        <v>39</v>
      </c>
      <c r="AA5434" t="str">
        <f>IFERROR(_xlfn.XLOOKUP($J5434,avoidable_ed_reference!$A$2:$A$13,avoidable_ed_reference!$C$2:$C$13),"Not Classified")</f>
        <v>Not Classified</v>
      </c>
      <c r="AB5434" t="str">
        <f>IFERROR(_xlfn.XLOOKUP($B5434,enrollment!$A$2:$A$801,enrollment!$I$2:$I$801),"")</f>
        <v>OH</v>
      </c>
      <c r="AC5434">
        <f>IFERROR(_xlfn.XLOOKUP($B5434,enrollment!$A$2:$A$801,enrollment!$L$2:$L$801),"")</f>
        <v>45</v>
      </c>
      <c r="AD5434" t="str" cm="1">
        <f t="array" ref="AD5434">_xlfn.IFS(AC5434="","Unknown",AC5434&lt;18,"0-17",AC5434&lt;35,"18-34",AC5434&lt;50,"35-49",AC5434&lt;65,"50-64",TRUE,"65+")</f>
        <v>35-49</v>
      </c>
      <c r="AE5434">
        <f>IFERROR(_xlfn.XLOOKUP($B5434,enrollment!$A$2:$A$801,enrollment!$O$2:$O$801),"")</f>
        <v>2345678901</v>
      </c>
      <c r="AF5434">
        <f>IFERROR(_xlfn.XLOOKUP($AE5434,providers!$B$2:$B$11,providers!$Q$2:$Q$11),"")</f>
        <v>4.2</v>
      </c>
      <c r="AG5434" s="1">
        <f t="shared" si="84"/>
        <v>45413</v>
      </c>
    </row>
    <row r="5435" spans="1:33" x14ac:dyDescent="0.25">
      <c r="A5435" t="s">
        <v>6244</v>
      </c>
      <c r="B5435" t="s">
        <v>6240</v>
      </c>
      <c r="C5435">
        <v>3456789012</v>
      </c>
      <c r="D5435">
        <v>3456789012</v>
      </c>
      <c r="E5435" s="1">
        <v>45383</v>
      </c>
      <c r="F5435" s="1">
        <v>45383</v>
      </c>
      <c r="G5435" s="1">
        <v>45411</v>
      </c>
      <c r="H5435" t="s">
        <v>67</v>
      </c>
      <c r="I5435">
        <v>21</v>
      </c>
      <c r="J5435" t="s">
        <v>99</v>
      </c>
      <c r="K5435">
        <v>99223</v>
      </c>
      <c r="O5435">
        <v>1</v>
      </c>
      <c r="P5435">
        <v>24125.78</v>
      </c>
      <c r="Q5435">
        <v>15565.02</v>
      </c>
      <c r="R5435">
        <v>12452.02</v>
      </c>
      <c r="S5435">
        <v>3113</v>
      </c>
      <c r="T5435" t="s">
        <v>30</v>
      </c>
      <c r="V5435">
        <v>1</v>
      </c>
      <c r="W5435" s="2" t="s">
        <v>68</v>
      </c>
      <c r="X5435" t="s">
        <v>233</v>
      </c>
      <c r="Y5435" t="s">
        <v>32</v>
      </c>
      <c r="Z5435" t="s">
        <v>69</v>
      </c>
      <c r="AA5435" t="str">
        <f>IFERROR(_xlfn.XLOOKUP($J5435,avoidable_ed_reference!$A$2:$A$13,avoidable_ed_reference!$C$2:$C$13),"Not Classified")</f>
        <v>Not Classified</v>
      </c>
      <c r="AB5435" t="str">
        <f>IFERROR(_xlfn.XLOOKUP($B5435,enrollment!$A$2:$A$801,enrollment!$I$2:$I$801),"")</f>
        <v>OH</v>
      </c>
      <c r="AC5435">
        <f>IFERROR(_xlfn.XLOOKUP($B5435,enrollment!$A$2:$A$801,enrollment!$L$2:$L$801),"")</f>
        <v>45</v>
      </c>
      <c r="AD5435" t="str" cm="1">
        <f t="array" ref="AD5435">_xlfn.IFS(AC5435="","Unknown",AC5435&lt;18,"0-17",AC5435&lt;35,"18-34",AC5435&lt;50,"35-49",AC5435&lt;65,"50-64",TRUE,"65+")</f>
        <v>35-49</v>
      </c>
      <c r="AE5435">
        <f>IFERROR(_xlfn.XLOOKUP($B5435,enrollment!$A$2:$A$801,enrollment!$O$2:$O$801),"")</f>
        <v>2345678901</v>
      </c>
      <c r="AF5435">
        <f>IFERROR(_xlfn.XLOOKUP($AE5435,providers!$B$2:$B$11,providers!$Q$2:$Q$11),"")</f>
        <v>4.2</v>
      </c>
      <c r="AG5435" s="1">
        <f t="shared" si="84"/>
        <v>45383</v>
      </c>
    </row>
    <row r="5436" spans="1:33" x14ac:dyDescent="0.25">
      <c r="A5436" t="s">
        <v>6245</v>
      </c>
      <c r="B5436" t="s">
        <v>6240</v>
      </c>
      <c r="C5436">
        <v>2233445566</v>
      </c>
      <c r="D5436">
        <v>2233445566</v>
      </c>
      <c r="E5436" s="1">
        <v>45516</v>
      </c>
      <c r="F5436" s="1">
        <v>45516</v>
      </c>
      <c r="G5436" s="1">
        <v>45533</v>
      </c>
      <c r="H5436" t="s">
        <v>28</v>
      </c>
      <c r="I5436">
        <v>22</v>
      </c>
      <c r="J5436" t="s">
        <v>29</v>
      </c>
      <c r="K5436">
        <v>90837</v>
      </c>
      <c r="O5436">
        <v>1</v>
      </c>
      <c r="P5436">
        <v>254.69</v>
      </c>
      <c r="Q5436">
        <v>188.66</v>
      </c>
      <c r="R5436">
        <v>150.93</v>
      </c>
      <c r="S5436">
        <v>37.729999999999997</v>
      </c>
      <c r="T5436" t="s">
        <v>30</v>
      </c>
      <c r="X5436" t="s">
        <v>233</v>
      </c>
      <c r="Y5436" t="s">
        <v>32</v>
      </c>
      <c r="Z5436" t="s">
        <v>33</v>
      </c>
      <c r="AA5436" t="str">
        <f>IFERROR(_xlfn.XLOOKUP($J5436,avoidable_ed_reference!$A$2:$A$13,avoidable_ed_reference!$C$2:$C$13),"Not Classified")</f>
        <v>Potentially Avoidable</v>
      </c>
      <c r="AB5436" t="str">
        <f>IFERROR(_xlfn.XLOOKUP($B5436,enrollment!$A$2:$A$801,enrollment!$I$2:$I$801),"")</f>
        <v>OH</v>
      </c>
      <c r="AC5436">
        <f>IFERROR(_xlfn.XLOOKUP($B5436,enrollment!$A$2:$A$801,enrollment!$L$2:$L$801),"")</f>
        <v>45</v>
      </c>
      <c r="AD5436" t="str" cm="1">
        <f t="array" ref="AD5436">_xlfn.IFS(AC5436="","Unknown",AC5436&lt;18,"0-17",AC5436&lt;35,"18-34",AC5436&lt;50,"35-49",AC5436&lt;65,"50-64",TRUE,"65+")</f>
        <v>35-49</v>
      </c>
      <c r="AE5436">
        <f>IFERROR(_xlfn.XLOOKUP($B5436,enrollment!$A$2:$A$801,enrollment!$O$2:$O$801),"")</f>
        <v>2345678901</v>
      </c>
      <c r="AF5436">
        <f>IFERROR(_xlfn.XLOOKUP($AE5436,providers!$B$2:$B$11,providers!$Q$2:$Q$11),"")</f>
        <v>4.2</v>
      </c>
      <c r="AG5436" s="1">
        <f t="shared" si="84"/>
        <v>45505</v>
      </c>
    </row>
    <row r="5437" spans="1:33" x14ac:dyDescent="0.25">
      <c r="A5437" t="s">
        <v>6246</v>
      </c>
      <c r="B5437" t="s">
        <v>6240</v>
      </c>
      <c r="C5437">
        <v>5678901234</v>
      </c>
      <c r="D5437">
        <v>5678901234</v>
      </c>
      <c r="E5437" s="1">
        <v>45347</v>
      </c>
      <c r="F5437" s="1">
        <v>45347</v>
      </c>
      <c r="G5437" s="1">
        <v>45382</v>
      </c>
      <c r="H5437" t="s">
        <v>28</v>
      </c>
      <c r="I5437">
        <v>20</v>
      </c>
      <c r="J5437" t="s">
        <v>35</v>
      </c>
      <c r="K5437">
        <v>99213</v>
      </c>
      <c r="O5437">
        <v>1</v>
      </c>
      <c r="P5437">
        <v>201.36</v>
      </c>
      <c r="Q5437">
        <v>154.88999999999999</v>
      </c>
      <c r="R5437">
        <v>123.91</v>
      </c>
      <c r="S5437">
        <v>30.98</v>
      </c>
      <c r="T5437" t="s">
        <v>30</v>
      </c>
      <c r="X5437" t="s">
        <v>233</v>
      </c>
      <c r="Y5437" t="s">
        <v>32</v>
      </c>
      <c r="Z5437" t="s">
        <v>36</v>
      </c>
      <c r="AA5437" t="str">
        <f>IFERROR(_xlfn.XLOOKUP($J5437,avoidable_ed_reference!$A$2:$A$13,avoidable_ed_reference!$C$2:$C$13),"Not Classified")</f>
        <v>Avoidable</v>
      </c>
      <c r="AB5437" t="str">
        <f>IFERROR(_xlfn.XLOOKUP($B5437,enrollment!$A$2:$A$801,enrollment!$I$2:$I$801),"")</f>
        <v>OH</v>
      </c>
      <c r="AC5437">
        <f>IFERROR(_xlfn.XLOOKUP($B5437,enrollment!$A$2:$A$801,enrollment!$L$2:$L$801),"")</f>
        <v>45</v>
      </c>
      <c r="AD5437" t="str" cm="1">
        <f t="array" ref="AD5437">_xlfn.IFS(AC5437="","Unknown",AC5437&lt;18,"0-17",AC5437&lt;35,"18-34",AC5437&lt;50,"35-49",AC5437&lt;65,"50-64",TRUE,"65+")</f>
        <v>35-49</v>
      </c>
      <c r="AE5437">
        <f>IFERROR(_xlfn.XLOOKUP($B5437,enrollment!$A$2:$A$801,enrollment!$O$2:$O$801),"")</f>
        <v>2345678901</v>
      </c>
      <c r="AF5437">
        <f>IFERROR(_xlfn.XLOOKUP($AE5437,providers!$B$2:$B$11,providers!$Q$2:$Q$11),"")</f>
        <v>4.2</v>
      </c>
      <c r="AG5437" s="1">
        <f t="shared" si="84"/>
        <v>45323</v>
      </c>
    </row>
    <row r="5438" spans="1:33" x14ac:dyDescent="0.25">
      <c r="A5438" t="s">
        <v>6247</v>
      </c>
      <c r="B5438" t="s">
        <v>6240</v>
      </c>
      <c r="C5438">
        <v>2345678901</v>
      </c>
      <c r="D5438">
        <v>2345678901</v>
      </c>
      <c r="E5438" s="1">
        <v>45617</v>
      </c>
      <c r="F5438" s="1">
        <v>45617</v>
      </c>
      <c r="G5438" s="1">
        <v>45649</v>
      </c>
      <c r="H5438" t="s">
        <v>28</v>
      </c>
      <c r="I5438">
        <v>11</v>
      </c>
      <c r="J5438" t="s">
        <v>35</v>
      </c>
      <c r="K5438">
        <v>99213</v>
      </c>
      <c r="O5438">
        <v>1</v>
      </c>
      <c r="P5438">
        <v>184.8</v>
      </c>
      <c r="Q5438">
        <v>136.88999999999999</v>
      </c>
      <c r="R5438">
        <v>109.51</v>
      </c>
      <c r="S5438">
        <v>27.38</v>
      </c>
      <c r="T5438" t="s">
        <v>30</v>
      </c>
      <c r="X5438" t="s">
        <v>233</v>
      </c>
      <c r="Y5438" t="s">
        <v>32</v>
      </c>
      <c r="Z5438" t="s">
        <v>39</v>
      </c>
      <c r="AA5438" t="str">
        <f>IFERROR(_xlfn.XLOOKUP($J5438,avoidable_ed_reference!$A$2:$A$13,avoidable_ed_reference!$C$2:$C$13),"Not Classified")</f>
        <v>Avoidable</v>
      </c>
      <c r="AB5438" t="str">
        <f>IFERROR(_xlfn.XLOOKUP($B5438,enrollment!$A$2:$A$801,enrollment!$I$2:$I$801),"")</f>
        <v>OH</v>
      </c>
      <c r="AC5438">
        <f>IFERROR(_xlfn.XLOOKUP($B5438,enrollment!$A$2:$A$801,enrollment!$L$2:$L$801),"")</f>
        <v>45</v>
      </c>
      <c r="AD5438" t="str" cm="1">
        <f t="array" ref="AD5438">_xlfn.IFS(AC5438="","Unknown",AC5438&lt;18,"0-17",AC5438&lt;35,"18-34",AC5438&lt;50,"35-49",AC5438&lt;65,"50-64",TRUE,"65+")</f>
        <v>35-49</v>
      </c>
      <c r="AE5438">
        <f>IFERROR(_xlfn.XLOOKUP($B5438,enrollment!$A$2:$A$801,enrollment!$O$2:$O$801),"")</f>
        <v>2345678901</v>
      </c>
      <c r="AF5438">
        <f>IFERROR(_xlfn.XLOOKUP($AE5438,providers!$B$2:$B$11,providers!$Q$2:$Q$11),"")</f>
        <v>4.2</v>
      </c>
      <c r="AG5438" s="1">
        <f t="shared" si="84"/>
        <v>45597</v>
      </c>
    </row>
    <row r="5439" spans="1:33" x14ac:dyDescent="0.25">
      <c r="A5439" t="s">
        <v>6248</v>
      </c>
      <c r="B5439" t="s">
        <v>6249</v>
      </c>
      <c r="C5439">
        <v>3456789012</v>
      </c>
      <c r="D5439">
        <v>3456789012</v>
      </c>
      <c r="E5439" s="1">
        <v>45384</v>
      </c>
      <c r="F5439" s="1">
        <v>45384</v>
      </c>
      <c r="G5439" s="1">
        <v>45412</v>
      </c>
      <c r="H5439" t="s">
        <v>28</v>
      </c>
      <c r="I5439">
        <v>11</v>
      </c>
      <c r="J5439" t="s">
        <v>38</v>
      </c>
      <c r="K5439">
        <v>99213</v>
      </c>
      <c r="O5439">
        <v>1</v>
      </c>
      <c r="P5439">
        <v>225.71</v>
      </c>
      <c r="Q5439">
        <v>167.19</v>
      </c>
      <c r="R5439">
        <v>133.75</v>
      </c>
      <c r="S5439">
        <v>33.44</v>
      </c>
      <c r="T5439" t="s">
        <v>30</v>
      </c>
      <c r="X5439" t="s">
        <v>52</v>
      </c>
      <c r="Y5439" t="s">
        <v>44</v>
      </c>
      <c r="Z5439" t="s">
        <v>39</v>
      </c>
      <c r="AA5439" t="str">
        <f>IFERROR(_xlfn.XLOOKUP($J5439,avoidable_ed_reference!$A$2:$A$13,avoidable_ed_reference!$C$2:$C$13),"Not Classified")</f>
        <v>Not Classified</v>
      </c>
      <c r="AB5439" t="str">
        <f>IFERROR(_xlfn.XLOOKUP($B5439,enrollment!$A$2:$A$801,enrollment!$I$2:$I$801),"")</f>
        <v>KY</v>
      </c>
      <c r="AC5439">
        <f>IFERROR(_xlfn.XLOOKUP($B5439,enrollment!$A$2:$A$801,enrollment!$L$2:$L$801),"")</f>
        <v>74</v>
      </c>
      <c r="AD5439" t="str" cm="1">
        <f t="array" ref="AD5439">_xlfn.IFS(AC5439="","Unknown",AC5439&lt;18,"0-17",AC5439&lt;35,"18-34",AC5439&lt;50,"35-49",AC5439&lt;65,"50-64",TRUE,"65+")</f>
        <v>65+</v>
      </c>
      <c r="AE5439">
        <f>IFERROR(_xlfn.XLOOKUP($B5439,enrollment!$A$2:$A$801,enrollment!$O$2:$O$801),"")</f>
        <v>3456789012</v>
      </c>
      <c r="AF5439">
        <f>IFERROR(_xlfn.XLOOKUP($AE5439,providers!$B$2:$B$11,providers!$Q$2:$Q$11),"")</f>
        <v>4</v>
      </c>
      <c r="AG5439" s="1">
        <f t="shared" si="84"/>
        <v>45383</v>
      </c>
    </row>
    <row r="5440" spans="1:33" x14ac:dyDescent="0.25">
      <c r="A5440" t="s">
        <v>6250</v>
      </c>
      <c r="B5440" t="s">
        <v>6249</v>
      </c>
      <c r="C5440">
        <v>6789012345</v>
      </c>
      <c r="D5440">
        <v>6789012345</v>
      </c>
      <c r="E5440" s="1">
        <v>45336</v>
      </c>
      <c r="F5440" s="1">
        <v>45336</v>
      </c>
      <c r="G5440" s="1">
        <v>45356</v>
      </c>
      <c r="H5440" t="s">
        <v>28</v>
      </c>
      <c r="I5440">
        <v>23</v>
      </c>
      <c r="J5440" t="s">
        <v>29</v>
      </c>
      <c r="K5440">
        <v>99284</v>
      </c>
      <c r="O5440">
        <v>1</v>
      </c>
      <c r="P5440">
        <v>1730.48</v>
      </c>
      <c r="Q5440">
        <v>961.38</v>
      </c>
      <c r="R5440">
        <v>769.1</v>
      </c>
      <c r="S5440">
        <v>192.28</v>
      </c>
      <c r="T5440" t="s">
        <v>30</v>
      </c>
      <c r="X5440" t="s">
        <v>52</v>
      </c>
      <c r="Y5440" t="s">
        <v>44</v>
      </c>
      <c r="Z5440" t="s">
        <v>45</v>
      </c>
      <c r="AA5440" t="str">
        <f>IFERROR(_xlfn.XLOOKUP($J5440,avoidable_ed_reference!$A$2:$A$13,avoidable_ed_reference!$C$2:$C$13),"Not Classified")</f>
        <v>Potentially Avoidable</v>
      </c>
      <c r="AB5440" t="str">
        <f>IFERROR(_xlfn.XLOOKUP($B5440,enrollment!$A$2:$A$801,enrollment!$I$2:$I$801),"")</f>
        <v>KY</v>
      </c>
      <c r="AC5440">
        <f>IFERROR(_xlfn.XLOOKUP($B5440,enrollment!$A$2:$A$801,enrollment!$L$2:$L$801),"")</f>
        <v>74</v>
      </c>
      <c r="AD5440" t="str" cm="1">
        <f t="array" ref="AD5440">_xlfn.IFS(AC5440="","Unknown",AC5440&lt;18,"0-17",AC5440&lt;35,"18-34",AC5440&lt;50,"35-49",AC5440&lt;65,"50-64",TRUE,"65+")</f>
        <v>65+</v>
      </c>
      <c r="AE5440">
        <f>IFERROR(_xlfn.XLOOKUP($B5440,enrollment!$A$2:$A$801,enrollment!$O$2:$O$801),"")</f>
        <v>3456789012</v>
      </c>
      <c r="AF5440">
        <f>IFERROR(_xlfn.XLOOKUP($AE5440,providers!$B$2:$B$11,providers!$Q$2:$Q$11),"")</f>
        <v>4</v>
      </c>
      <c r="AG5440" s="1">
        <f t="shared" si="84"/>
        <v>45323</v>
      </c>
    </row>
    <row r="5441" spans="1:33" x14ac:dyDescent="0.25">
      <c r="A5441" t="s">
        <v>6251</v>
      </c>
      <c r="B5441" t="s">
        <v>6249</v>
      </c>
      <c r="C5441">
        <v>3456789012</v>
      </c>
      <c r="D5441">
        <v>3456789012</v>
      </c>
      <c r="E5441" s="1">
        <v>45294</v>
      </c>
      <c r="F5441" s="1">
        <v>45294</v>
      </c>
      <c r="G5441" s="1">
        <v>45310</v>
      </c>
      <c r="H5441" t="s">
        <v>28</v>
      </c>
      <c r="I5441">
        <v>11</v>
      </c>
      <c r="J5441" t="s">
        <v>35</v>
      </c>
      <c r="K5441">
        <v>99213</v>
      </c>
      <c r="O5441">
        <v>1</v>
      </c>
      <c r="P5441">
        <v>166.43</v>
      </c>
      <c r="Q5441">
        <v>123.28</v>
      </c>
      <c r="R5441">
        <v>98.62</v>
      </c>
      <c r="S5441">
        <v>24.66</v>
      </c>
      <c r="T5441" t="s">
        <v>30</v>
      </c>
      <c r="X5441" t="s">
        <v>52</v>
      </c>
      <c r="Y5441" t="s">
        <v>44</v>
      </c>
      <c r="Z5441" t="s">
        <v>39</v>
      </c>
      <c r="AA5441" t="str">
        <f>IFERROR(_xlfn.XLOOKUP($J5441,avoidable_ed_reference!$A$2:$A$13,avoidable_ed_reference!$C$2:$C$13),"Not Classified")</f>
        <v>Avoidable</v>
      </c>
      <c r="AB5441" t="str">
        <f>IFERROR(_xlfn.XLOOKUP($B5441,enrollment!$A$2:$A$801,enrollment!$I$2:$I$801),"")</f>
        <v>KY</v>
      </c>
      <c r="AC5441">
        <f>IFERROR(_xlfn.XLOOKUP($B5441,enrollment!$A$2:$A$801,enrollment!$L$2:$L$801),"")</f>
        <v>74</v>
      </c>
      <c r="AD5441" t="str" cm="1">
        <f t="array" ref="AD5441">_xlfn.IFS(AC5441="","Unknown",AC5441&lt;18,"0-17",AC5441&lt;35,"18-34",AC5441&lt;50,"35-49",AC5441&lt;65,"50-64",TRUE,"65+")</f>
        <v>65+</v>
      </c>
      <c r="AE5441">
        <f>IFERROR(_xlfn.XLOOKUP($B5441,enrollment!$A$2:$A$801,enrollment!$O$2:$O$801),"")</f>
        <v>3456789012</v>
      </c>
      <c r="AF5441">
        <f>IFERROR(_xlfn.XLOOKUP($AE5441,providers!$B$2:$B$11,providers!$Q$2:$Q$11),"")</f>
        <v>4</v>
      </c>
      <c r="AG5441" s="1">
        <f t="shared" si="84"/>
        <v>45292</v>
      </c>
    </row>
    <row r="5442" spans="1:33" x14ac:dyDescent="0.25">
      <c r="A5442" t="s">
        <v>6252</v>
      </c>
      <c r="B5442" t="s">
        <v>6249</v>
      </c>
      <c r="C5442">
        <v>5678901234</v>
      </c>
      <c r="D5442">
        <v>5678901234</v>
      </c>
      <c r="E5442" s="1">
        <v>45612</v>
      </c>
      <c r="F5442" s="1">
        <v>45612</v>
      </c>
      <c r="G5442" s="1">
        <v>45638</v>
      </c>
      <c r="H5442" t="s">
        <v>28</v>
      </c>
      <c r="I5442">
        <v>20</v>
      </c>
      <c r="J5442" t="s">
        <v>35</v>
      </c>
      <c r="K5442">
        <v>99213</v>
      </c>
      <c r="O5442">
        <v>1</v>
      </c>
      <c r="P5442">
        <v>164.26</v>
      </c>
      <c r="Q5442">
        <v>126.35</v>
      </c>
      <c r="R5442">
        <v>101.08</v>
      </c>
      <c r="S5442">
        <v>25.27</v>
      </c>
      <c r="T5442" t="s">
        <v>30</v>
      </c>
      <c r="X5442" t="s">
        <v>52</v>
      </c>
      <c r="Y5442" t="s">
        <v>44</v>
      </c>
      <c r="Z5442" t="s">
        <v>36</v>
      </c>
      <c r="AA5442" t="str">
        <f>IFERROR(_xlfn.XLOOKUP($J5442,avoidable_ed_reference!$A$2:$A$13,avoidable_ed_reference!$C$2:$C$13),"Not Classified")</f>
        <v>Avoidable</v>
      </c>
      <c r="AB5442" t="str">
        <f>IFERROR(_xlfn.XLOOKUP($B5442,enrollment!$A$2:$A$801,enrollment!$I$2:$I$801),"")</f>
        <v>KY</v>
      </c>
      <c r="AC5442">
        <f>IFERROR(_xlfn.XLOOKUP($B5442,enrollment!$A$2:$A$801,enrollment!$L$2:$L$801),"")</f>
        <v>74</v>
      </c>
      <c r="AD5442" t="str" cm="1">
        <f t="array" ref="AD5442">_xlfn.IFS(AC5442="","Unknown",AC5442&lt;18,"0-17",AC5442&lt;35,"18-34",AC5442&lt;50,"35-49",AC5442&lt;65,"50-64",TRUE,"65+")</f>
        <v>65+</v>
      </c>
      <c r="AE5442">
        <f>IFERROR(_xlfn.XLOOKUP($B5442,enrollment!$A$2:$A$801,enrollment!$O$2:$O$801),"")</f>
        <v>3456789012</v>
      </c>
      <c r="AF5442">
        <f>IFERROR(_xlfn.XLOOKUP($AE5442,providers!$B$2:$B$11,providers!$Q$2:$Q$11),"")</f>
        <v>4</v>
      </c>
      <c r="AG5442" s="1">
        <f t="shared" si="84"/>
        <v>45597</v>
      </c>
    </row>
    <row r="5443" spans="1:33" x14ac:dyDescent="0.25">
      <c r="A5443" t="s">
        <v>6253</v>
      </c>
      <c r="B5443" t="s">
        <v>6249</v>
      </c>
      <c r="C5443">
        <v>3456789012</v>
      </c>
      <c r="D5443">
        <v>3456789012</v>
      </c>
      <c r="E5443" s="1">
        <v>45579</v>
      </c>
      <c r="F5443" s="1">
        <v>45579</v>
      </c>
      <c r="G5443" s="1">
        <v>45599</v>
      </c>
      <c r="H5443" t="s">
        <v>28</v>
      </c>
      <c r="I5443">
        <v>11</v>
      </c>
      <c r="J5443" t="s">
        <v>47</v>
      </c>
      <c r="K5443">
        <v>99213</v>
      </c>
      <c r="O5443">
        <v>1</v>
      </c>
      <c r="P5443">
        <v>240.88</v>
      </c>
      <c r="Q5443">
        <v>178.43</v>
      </c>
      <c r="R5443">
        <v>142.74</v>
      </c>
      <c r="S5443">
        <v>35.69</v>
      </c>
      <c r="T5443" t="s">
        <v>30</v>
      </c>
      <c r="X5443" t="s">
        <v>52</v>
      </c>
      <c r="Y5443" t="s">
        <v>44</v>
      </c>
      <c r="Z5443" t="s">
        <v>39</v>
      </c>
      <c r="AA5443" t="str">
        <f>IFERROR(_xlfn.XLOOKUP($J5443,avoidable_ed_reference!$A$2:$A$13,avoidable_ed_reference!$C$2:$C$13),"Not Classified")</f>
        <v>Not Classified</v>
      </c>
      <c r="AB5443" t="str">
        <f>IFERROR(_xlfn.XLOOKUP($B5443,enrollment!$A$2:$A$801,enrollment!$I$2:$I$801),"")</f>
        <v>KY</v>
      </c>
      <c r="AC5443">
        <f>IFERROR(_xlfn.XLOOKUP($B5443,enrollment!$A$2:$A$801,enrollment!$L$2:$L$801),"")</f>
        <v>74</v>
      </c>
      <c r="AD5443" t="str" cm="1">
        <f t="array" ref="AD5443">_xlfn.IFS(AC5443="","Unknown",AC5443&lt;18,"0-17",AC5443&lt;35,"18-34",AC5443&lt;50,"35-49",AC5443&lt;65,"50-64",TRUE,"65+")</f>
        <v>65+</v>
      </c>
      <c r="AE5443">
        <f>IFERROR(_xlfn.XLOOKUP($B5443,enrollment!$A$2:$A$801,enrollment!$O$2:$O$801),"")</f>
        <v>3456789012</v>
      </c>
      <c r="AF5443">
        <f>IFERROR(_xlfn.XLOOKUP($AE5443,providers!$B$2:$B$11,providers!$Q$2:$Q$11),"")</f>
        <v>4</v>
      </c>
      <c r="AG5443" s="1">
        <f t="shared" ref="AG5443:AG5506" si="85">EOMONTH(E5443,-1)+1</f>
        <v>45566</v>
      </c>
    </row>
    <row r="5444" spans="1:33" x14ac:dyDescent="0.25">
      <c r="A5444" t="s">
        <v>6254</v>
      </c>
      <c r="B5444" t="s">
        <v>6249</v>
      </c>
      <c r="C5444">
        <v>7890123456</v>
      </c>
      <c r="D5444">
        <v>7890123456</v>
      </c>
      <c r="E5444" s="1">
        <v>45437</v>
      </c>
      <c r="F5444" s="1">
        <v>45437</v>
      </c>
      <c r="G5444" s="1">
        <v>45454</v>
      </c>
      <c r="H5444" t="s">
        <v>28</v>
      </c>
      <c r="I5444">
        <v>23</v>
      </c>
      <c r="J5444" t="s">
        <v>93</v>
      </c>
      <c r="K5444">
        <v>99284</v>
      </c>
      <c r="O5444">
        <v>1</v>
      </c>
      <c r="P5444">
        <v>1817.55</v>
      </c>
      <c r="Q5444">
        <v>1009.75</v>
      </c>
      <c r="R5444">
        <v>807.8</v>
      </c>
      <c r="S5444">
        <v>201.95</v>
      </c>
      <c r="T5444" t="s">
        <v>30</v>
      </c>
      <c r="X5444" t="s">
        <v>52</v>
      </c>
      <c r="Y5444" t="s">
        <v>44</v>
      </c>
      <c r="Z5444" t="s">
        <v>45</v>
      </c>
      <c r="AA5444" t="str">
        <f>IFERROR(_xlfn.XLOOKUP($J5444,avoidable_ed_reference!$A$2:$A$13,avoidable_ed_reference!$C$2:$C$13),"Not Classified")</f>
        <v>Avoidable</v>
      </c>
      <c r="AB5444" t="str">
        <f>IFERROR(_xlfn.XLOOKUP($B5444,enrollment!$A$2:$A$801,enrollment!$I$2:$I$801),"")</f>
        <v>KY</v>
      </c>
      <c r="AC5444">
        <f>IFERROR(_xlfn.XLOOKUP($B5444,enrollment!$A$2:$A$801,enrollment!$L$2:$L$801),"")</f>
        <v>74</v>
      </c>
      <c r="AD5444" t="str" cm="1">
        <f t="array" ref="AD5444">_xlfn.IFS(AC5444="","Unknown",AC5444&lt;18,"0-17",AC5444&lt;35,"18-34",AC5444&lt;50,"35-49",AC5444&lt;65,"50-64",TRUE,"65+")</f>
        <v>65+</v>
      </c>
      <c r="AE5444">
        <f>IFERROR(_xlfn.XLOOKUP($B5444,enrollment!$A$2:$A$801,enrollment!$O$2:$O$801),"")</f>
        <v>3456789012</v>
      </c>
      <c r="AF5444">
        <f>IFERROR(_xlfn.XLOOKUP($AE5444,providers!$B$2:$B$11,providers!$Q$2:$Q$11),"")</f>
        <v>4</v>
      </c>
      <c r="AG5444" s="1">
        <f t="shared" si="85"/>
        <v>45413</v>
      </c>
    </row>
    <row r="5445" spans="1:33" x14ac:dyDescent="0.25">
      <c r="A5445" t="s">
        <v>6255</v>
      </c>
      <c r="B5445" t="s">
        <v>6249</v>
      </c>
      <c r="C5445">
        <v>3456789012</v>
      </c>
      <c r="D5445">
        <v>3456789012</v>
      </c>
      <c r="E5445" s="1">
        <v>45441</v>
      </c>
      <c r="F5445" s="1">
        <v>45441</v>
      </c>
      <c r="G5445" s="1">
        <v>45462</v>
      </c>
      <c r="H5445" t="s">
        <v>67</v>
      </c>
      <c r="I5445">
        <v>21</v>
      </c>
      <c r="J5445" t="s">
        <v>42</v>
      </c>
      <c r="K5445">
        <v>99223</v>
      </c>
      <c r="O5445">
        <v>1</v>
      </c>
      <c r="P5445">
        <v>23154.36</v>
      </c>
      <c r="Q5445">
        <v>14938.3</v>
      </c>
      <c r="R5445">
        <v>11950.64</v>
      </c>
      <c r="S5445">
        <v>2987.66</v>
      </c>
      <c r="T5445" t="s">
        <v>30</v>
      </c>
      <c r="V5445">
        <v>1</v>
      </c>
      <c r="W5445" s="2" t="s">
        <v>68</v>
      </c>
      <c r="X5445" t="s">
        <v>52</v>
      </c>
      <c r="Y5445" t="s">
        <v>44</v>
      </c>
      <c r="Z5445" t="s">
        <v>69</v>
      </c>
      <c r="AA5445" t="str">
        <f>IFERROR(_xlfn.XLOOKUP($J5445,avoidable_ed_reference!$A$2:$A$13,avoidable_ed_reference!$C$2:$C$13),"Not Classified")</f>
        <v>Non-Avoidable</v>
      </c>
      <c r="AB5445" t="str">
        <f>IFERROR(_xlfn.XLOOKUP($B5445,enrollment!$A$2:$A$801,enrollment!$I$2:$I$801),"")</f>
        <v>KY</v>
      </c>
      <c r="AC5445">
        <f>IFERROR(_xlfn.XLOOKUP($B5445,enrollment!$A$2:$A$801,enrollment!$L$2:$L$801),"")</f>
        <v>74</v>
      </c>
      <c r="AD5445" t="str" cm="1">
        <f t="array" ref="AD5445">_xlfn.IFS(AC5445="","Unknown",AC5445&lt;18,"0-17",AC5445&lt;35,"18-34",AC5445&lt;50,"35-49",AC5445&lt;65,"50-64",TRUE,"65+")</f>
        <v>65+</v>
      </c>
      <c r="AE5445">
        <f>IFERROR(_xlfn.XLOOKUP($B5445,enrollment!$A$2:$A$801,enrollment!$O$2:$O$801),"")</f>
        <v>3456789012</v>
      </c>
      <c r="AF5445">
        <f>IFERROR(_xlfn.XLOOKUP($AE5445,providers!$B$2:$B$11,providers!$Q$2:$Q$11),"")</f>
        <v>4</v>
      </c>
      <c r="AG5445" s="1">
        <f t="shared" si="85"/>
        <v>45413</v>
      </c>
    </row>
    <row r="5446" spans="1:33" x14ac:dyDescent="0.25">
      <c r="A5446" t="s">
        <v>6256</v>
      </c>
      <c r="B5446" t="s">
        <v>6249</v>
      </c>
      <c r="C5446">
        <v>9012345678</v>
      </c>
      <c r="D5446">
        <v>9012345678</v>
      </c>
      <c r="E5446" s="1">
        <v>45616</v>
      </c>
      <c r="F5446" s="1">
        <v>45616</v>
      </c>
      <c r="G5446" s="1">
        <v>45647</v>
      </c>
      <c r="H5446" t="s">
        <v>67</v>
      </c>
      <c r="I5446">
        <v>21</v>
      </c>
      <c r="J5446" t="s">
        <v>80</v>
      </c>
      <c r="K5446">
        <v>99223</v>
      </c>
      <c r="O5446">
        <v>1</v>
      </c>
      <c r="P5446">
        <v>30963.81</v>
      </c>
      <c r="Q5446">
        <v>19976.650000000001</v>
      </c>
      <c r="R5446">
        <v>15981.32</v>
      </c>
      <c r="S5446">
        <v>3995.33</v>
      </c>
      <c r="T5446" t="s">
        <v>30</v>
      </c>
      <c r="V5446">
        <v>1</v>
      </c>
      <c r="W5446" s="2" t="s">
        <v>68</v>
      </c>
      <c r="X5446" t="s">
        <v>52</v>
      </c>
      <c r="Y5446" t="s">
        <v>44</v>
      </c>
      <c r="Z5446" t="s">
        <v>69</v>
      </c>
      <c r="AA5446" t="str">
        <f>IFERROR(_xlfn.XLOOKUP($J5446,avoidable_ed_reference!$A$2:$A$13,avoidable_ed_reference!$C$2:$C$13),"Not Classified")</f>
        <v>Non-Avoidable</v>
      </c>
      <c r="AB5446" t="str">
        <f>IFERROR(_xlfn.XLOOKUP($B5446,enrollment!$A$2:$A$801,enrollment!$I$2:$I$801),"")</f>
        <v>KY</v>
      </c>
      <c r="AC5446">
        <f>IFERROR(_xlfn.XLOOKUP($B5446,enrollment!$A$2:$A$801,enrollment!$L$2:$L$801),"")</f>
        <v>74</v>
      </c>
      <c r="AD5446" t="str" cm="1">
        <f t="array" ref="AD5446">_xlfn.IFS(AC5446="","Unknown",AC5446&lt;18,"0-17",AC5446&lt;35,"18-34",AC5446&lt;50,"35-49",AC5446&lt;65,"50-64",TRUE,"65+")</f>
        <v>65+</v>
      </c>
      <c r="AE5446">
        <f>IFERROR(_xlfn.XLOOKUP($B5446,enrollment!$A$2:$A$801,enrollment!$O$2:$O$801),"")</f>
        <v>3456789012</v>
      </c>
      <c r="AF5446">
        <f>IFERROR(_xlfn.XLOOKUP($AE5446,providers!$B$2:$B$11,providers!$Q$2:$Q$11),"")</f>
        <v>4</v>
      </c>
      <c r="AG5446" s="1">
        <f t="shared" si="85"/>
        <v>45597</v>
      </c>
    </row>
    <row r="5447" spans="1:33" x14ac:dyDescent="0.25">
      <c r="A5447" t="s">
        <v>6257</v>
      </c>
      <c r="B5447" t="s">
        <v>6249</v>
      </c>
      <c r="C5447">
        <v>3456789012</v>
      </c>
      <c r="D5447">
        <v>3456789012</v>
      </c>
      <c r="E5447" s="1">
        <v>45638</v>
      </c>
      <c r="F5447" s="1">
        <v>45638</v>
      </c>
      <c r="G5447" s="1">
        <v>45655</v>
      </c>
      <c r="H5447" t="s">
        <v>28</v>
      </c>
      <c r="I5447">
        <v>11</v>
      </c>
      <c r="J5447" t="s">
        <v>35</v>
      </c>
      <c r="K5447">
        <v>99213</v>
      </c>
      <c r="O5447">
        <v>1</v>
      </c>
      <c r="P5447">
        <v>221.54</v>
      </c>
      <c r="Q5447">
        <v>164.1</v>
      </c>
      <c r="R5447">
        <v>131.28</v>
      </c>
      <c r="S5447">
        <v>32.82</v>
      </c>
      <c r="T5447" t="s">
        <v>30</v>
      </c>
      <c r="X5447" t="s">
        <v>52</v>
      </c>
      <c r="Y5447" t="s">
        <v>44</v>
      </c>
      <c r="Z5447" t="s">
        <v>39</v>
      </c>
      <c r="AA5447" t="str">
        <f>IFERROR(_xlfn.XLOOKUP($J5447,avoidable_ed_reference!$A$2:$A$13,avoidable_ed_reference!$C$2:$C$13),"Not Classified")</f>
        <v>Avoidable</v>
      </c>
      <c r="AB5447" t="str">
        <f>IFERROR(_xlfn.XLOOKUP($B5447,enrollment!$A$2:$A$801,enrollment!$I$2:$I$801),"")</f>
        <v>KY</v>
      </c>
      <c r="AC5447">
        <f>IFERROR(_xlfn.XLOOKUP($B5447,enrollment!$A$2:$A$801,enrollment!$L$2:$L$801),"")</f>
        <v>74</v>
      </c>
      <c r="AD5447" t="str" cm="1">
        <f t="array" ref="AD5447">_xlfn.IFS(AC5447="","Unknown",AC5447&lt;18,"0-17",AC5447&lt;35,"18-34",AC5447&lt;50,"35-49",AC5447&lt;65,"50-64",TRUE,"65+")</f>
        <v>65+</v>
      </c>
      <c r="AE5447">
        <f>IFERROR(_xlfn.XLOOKUP($B5447,enrollment!$A$2:$A$801,enrollment!$O$2:$O$801),"")</f>
        <v>3456789012</v>
      </c>
      <c r="AF5447">
        <f>IFERROR(_xlfn.XLOOKUP($AE5447,providers!$B$2:$B$11,providers!$Q$2:$Q$11),"")</f>
        <v>4</v>
      </c>
      <c r="AG5447" s="1">
        <f t="shared" si="85"/>
        <v>45627</v>
      </c>
    </row>
    <row r="5448" spans="1:33" x14ac:dyDescent="0.25">
      <c r="A5448" t="s">
        <v>6258</v>
      </c>
      <c r="B5448" t="s">
        <v>6249</v>
      </c>
      <c r="C5448">
        <v>5678901234</v>
      </c>
      <c r="D5448">
        <v>5678901234</v>
      </c>
      <c r="E5448" s="1">
        <v>45402</v>
      </c>
      <c r="F5448" s="1">
        <v>45402</v>
      </c>
      <c r="G5448" s="1">
        <v>45429</v>
      </c>
      <c r="H5448" t="s">
        <v>28</v>
      </c>
      <c r="I5448">
        <v>20</v>
      </c>
      <c r="J5448" t="s">
        <v>35</v>
      </c>
      <c r="K5448">
        <v>99213</v>
      </c>
      <c r="O5448">
        <v>1</v>
      </c>
      <c r="P5448">
        <v>200.08</v>
      </c>
      <c r="Q5448">
        <v>153.91</v>
      </c>
      <c r="R5448">
        <v>123.13</v>
      </c>
      <c r="S5448">
        <v>30.78</v>
      </c>
      <c r="T5448" t="s">
        <v>30</v>
      </c>
      <c r="X5448" t="s">
        <v>52</v>
      </c>
      <c r="Y5448" t="s">
        <v>44</v>
      </c>
      <c r="Z5448" t="s">
        <v>36</v>
      </c>
      <c r="AA5448" t="str">
        <f>IFERROR(_xlfn.XLOOKUP($J5448,avoidable_ed_reference!$A$2:$A$13,avoidable_ed_reference!$C$2:$C$13),"Not Classified")</f>
        <v>Avoidable</v>
      </c>
      <c r="AB5448" t="str">
        <f>IFERROR(_xlfn.XLOOKUP($B5448,enrollment!$A$2:$A$801,enrollment!$I$2:$I$801),"")</f>
        <v>KY</v>
      </c>
      <c r="AC5448">
        <f>IFERROR(_xlfn.XLOOKUP($B5448,enrollment!$A$2:$A$801,enrollment!$L$2:$L$801),"")</f>
        <v>74</v>
      </c>
      <c r="AD5448" t="str" cm="1">
        <f t="array" ref="AD5448">_xlfn.IFS(AC5448="","Unknown",AC5448&lt;18,"0-17",AC5448&lt;35,"18-34",AC5448&lt;50,"35-49",AC5448&lt;65,"50-64",TRUE,"65+")</f>
        <v>65+</v>
      </c>
      <c r="AE5448">
        <f>IFERROR(_xlfn.XLOOKUP($B5448,enrollment!$A$2:$A$801,enrollment!$O$2:$O$801),"")</f>
        <v>3456789012</v>
      </c>
      <c r="AF5448">
        <f>IFERROR(_xlfn.XLOOKUP($AE5448,providers!$B$2:$B$11,providers!$Q$2:$Q$11),"")</f>
        <v>4</v>
      </c>
      <c r="AG5448" s="1">
        <f t="shared" si="85"/>
        <v>45383</v>
      </c>
    </row>
    <row r="5449" spans="1:33" x14ac:dyDescent="0.25">
      <c r="A5449" t="s">
        <v>6259</v>
      </c>
      <c r="B5449" t="s">
        <v>6249</v>
      </c>
      <c r="C5449">
        <v>2233445566</v>
      </c>
      <c r="D5449">
        <v>2233445566</v>
      </c>
      <c r="E5449" s="1">
        <v>45479</v>
      </c>
      <c r="F5449" s="1">
        <v>45479</v>
      </c>
      <c r="G5449" s="1">
        <v>45495</v>
      </c>
      <c r="H5449" t="s">
        <v>28</v>
      </c>
      <c r="I5449">
        <v>23</v>
      </c>
      <c r="J5449" t="s">
        <v>129</v>
      </c>
      <c r="K5449">
        <v>99284</v>
      </c>
      <c r="O5449">
        <v>1</v>
      </c>
      <c r="P5449">
        <v>2277.4899999999998</v>
      </c>
      <c r="Q5449">
        <v>1265.27</v>
      </c>
      <c r="R5449">
        <v>1012.22</v>
      </c>
      <c r="S5449">
        <v>253.05</v>
      </c>
      <c r="T5449" t="s">
        <v>30</v>
      </c>
      <c r="X5449" t="s">
        <v>52</v>
      </c>
      <c r="Y5449" t="s">
        <v>44</v>
      </c>
      <c r="Z5449" t="s">
        <v>45</v>
      </c>
      <c r="AA5449" t="str">
        <f>IFERROR(_xlfn.XLOOKUP($J5449,avoidable_ed_reference!$A$2:$A$13,avoidable_ed_reference!$C$2:$C$13),"Not Classified")</f>
        <v>Potentially Avoidable</v>
      </c>
      <c r="AB5449" t="str">
        <f>IFERROR(_xlfn.XLOOKUP($B5449,enrollment!$A$2:$A$801,enrollment!$I$2:$I$801),"")</f>
        <v>KY</v>
      </c>
      <c r="AC5449">
        <f>IFERROR(_xlfn.XLOOKUP($B5449,enrollment!$A$2:$A$801,enrollment!$L$2:$L$801),"")</f>
        <v>74</v>
      </c>
      <c r="AD5449" t="str" cm="1">
        <f t="array" ref="AD5449">_xlfn.IFS(AC5449="","Unknown",AC5449&lt;18,"0-17",AC5449&lt;35,"18-34",AC5449&lt;50,"35-49",AC5449&lt;65,"50-64",TRUE,"65+")</f>
        <v>65+</v>
      </c>
      <c r="AE5449">
        <f>IFERROR(_xlfn.XLOOKUP($B5449,enrollment!$A$2:$A$801,enrollment!$O$2:$O$801),"")</f>
        <v>3456789012</v>
      </c>
      <c r="AF5449">
        <f>IFERROR(_xlfn.XLOOKUP($AE5449,providers!$B$2:$B$11,providers!$Q$2:$Q$11),"")</f>
        <v>4</v>
      </c>
      <c r="AG5449" s="1">
        <f t="shared" si="85"/>
        <v>45474</v>
      </c>
    </row>
    <row r="5450" spans="1:33" x14ac:dyDescent="0.25">
      <c r="A5450" t="s">
        <v>6260</v>
      </c>
      <c r="B5450" t="s">
        <v>6249</v>
      </c>
      <c r="C5450">
        <v>3456789012</v>
      </c>
      <c r="D5450">
        <v>3456789012</v>
      </c>
      <c r="E5450" s="1">
        <v>45464</v>
      </c>
      <c r="F5450" s="1">
        <v>45464</v>
      </c>
      <c r="G5450" s="1">
        <v>45487</v>
      </c>
      <c r="H5450" t="s">
        <v>28</v>
      </c>
      <c r="I5450">
        <v>11</v>
      </c>
      <c r="J5450" t="s">
        <v>35</v>
      </c>
      <c r="K5450">
        <v>99213</v>
      </c>
      <c r="O5450">
        <v>1</v>
      </c>
      <c r="P5450">
        <v>202.45</v>
      </c>
      <c r="Q5450">
        <v>149.96</v>
      </c>
      <c r="R5450">
        <v>119.97</v>
      </c>
      <c r="S5450">
        <v>29.99</v>
      </c>
      <c r="T5450" t="s">
        <v>30</v>
      </c>
      <c r="X5450" t="s">
        <v>52</v>
      </c>
      <c r="Y5450" t="s">
        <v>44</v>
      </c>
      <c r="Z5450" t="s">
        <v>39</v>
      </c>
      <c r="AA5450" t="str">
        <f>IFERROR(_xlfn.XLOOKUP($J5450,avoidable_ed_reference!$A$2:$A$13,avoidable_ed_reference!$C$2:$C$13),"Not Classified")</f>
        <v>Avoidable</v>
      </c>
      <c r="AB5450" t="str">
        <f>IFERROR(_xlfn.XLOOKUP($B5450,enrollment!$A$2:$A$801,enrollment!$I$2:$I$801),"")</f>
        <v>KY</v>
      </c>
      <c r="AC5450">
        <f>IFERROR(_xlfn.XLOOKUP($B5450,enrollment!$A$2:$A$801,enrollment!$L$2:$L$801),"")</f>
        <v>74</v>
      </c>
      <c r="AD5450" t="str" cm="1">
        <f t="array" ref="AD5450">_xlfn.IFS(AC5450="","Unknown",AC5450&lt;18,"0-17",AC5450&lt;35,"18-34",AC5450&lt;50,"35-49",AC5450&lt;65,"50-64",TRUE,"65+")</f>
        <v>65+</v>
      </c>
      <c r="AE5450">
        <f>IFERROR(_xlfn.XLOOKUP($B5450,enrollment!$A$2:$A$801,enrollment!$O$2:$O$801),"")</f>
        <v>3456789012</v>
      </c>
      <c r="AF5450">
        <f>IFERROR(_xlfn.XLOOKUP($AE5450,providers!$B$2:$B$11,providers!$Q$2:$Q$11),"")</f>
        <v>4</v>
      </c>
      <c r="AG5450" s="1">
        <f t="shared" si="85"/>
        <v>45444</v>
      </c>
    </row>
    <row r="5451" spans="1:33" x14ac:dyDescent="0.25">
      <c r="A5451" t="s">
        <v>6261</v>
      </c>
      <c r="B5451" t="s">
        <v>6249</v>
      </c>
      <c r="C5451">
        <v>3456789012</v>
      </c>
      <c r="D5451">
        <v>3456789012</v>
      </c>
      <c r="E5451" s="1">
        <v>45326</v>
      </c>
      <c r="F5451" s="1">
        <v>45326</v>
      </c>
      <c r="G5451" s="1">
        <v>45345</v>
      </c>
      <c r="H5451" t="s">
        <v>28</v>
      </c>
      <c r="I5451">
        <v>11</v>
      </c>
      <c r="J5451" t="s">
        <v>35</v>
      </c>
      <c r="K5451">
        <v>99213</v>
      </c>
      <c r="O5451">
        <v>1</v>
      </c>
      <c r="P5451">
        <v>169.25</v>
      </c>
      <c r="Q5451">
        <v>125.37</v>
      </c>
      <c r="R5451">
        <v>100.3</v>
      </c>
      <c r="S5451">
        <v>25.07</v>
      </c>
      <c r="T5451" t="s">
        <v>30</v>
      </c>
      <c r="X5451" t="s">
        <v>52</v>
      </c>
      <c r="Y5451" t="s">
        <v>44</v>
      </c>
      <c r="Z5451" t="s">
        <v>39</v>
      </c>
      <c r="AA5451" t="str">
        <f>IFERROR(_xlfn.XLOOKUP($J5451,avoidable_ed_reference!$A$2:$A$13,avoidable_ed_reference!$C$2:$C$13),"Not Classified")</f>
        <v>Avoidable</v>
      </c>
      <c r="AB5451" t="str">
        <f>IFERROR(_xlfn.XLOOKUP($B5451,enrollment!$A$2:$A$801,enrollment!$I$2:$I$801),"")</f>
        <v>KY</v>
      </c>
      <c r="AC5451">
        <f>IFERROR(_xlfn.XLOOKUP($B5451,enrollment!$A$2:$A$801,enrollment!$L$2:$L$801),"")</f>
        <v>74</v>
      </c>
      <c r="AD5451" t="str" cm="1">
        <f t="array" ref="AD5451">_xlfn.IFS(AC5451="","Unknown",AC5451&lt;18,"0-17",AC5451&lt;35,"18-34",AC5451&lt;50,"35-49",AC5451&lt;65,"50-64",TRUE,"65+")</f>
        <v>65+</v>
      </c>
      <c r="AE5451">
        <f>IFERROR(_xlfn.XLOOKUP($B5451,enrollment!$A$2:$A$801,enrollment!$O$2:$O$801),"")</f>
        <v>3456789012</v>
      </c>
      <c r="AF5451">
        <f>IFERROR(_xlfn.XLOOKUP($AE5451,providers!$B$2:$B$11,providers!$Q$2:$Q$11),"")</f>
        <v>4</v>
      </c>
      <c r="AG5451" s="1">
        <f t="shared" si="85"/>
        <v>45323</v>
      </c>
    </row>
    <row r="5452" spans="1:33" x14ac:dyDescent="0.25">
      <c r="A5452" t="s">
        <v>6262</v>
      </c>
      <c r="B5452" t="s">
        <v>6249</v>
      </c>
      <c r="C5452">
        <v>5678901234</v>
      </c>
      <c r="D5452">
        <v>5678901234</v>
      </c>
      <c r="E5452" s="1">
        <v>45470</v>
      </c>
      <c r="F5452" s="1">
        <v>45470</v>
      </c>
      <c r="G5452" s="1">
        <v>45505</v>
      </c>
      <c r="H5452" t="s">
        <v>28</v>
      </c>
      <c r="I5452">
        <v>20</v>
      </c>
      <c r="J5452" t="s">
        <v>35</v>
      </c>
      <c r="K5452">
        <v>99213</v>
      </c>
      <c r="O5452">
        <v>1</v>
      </c>
      <c r="P5452">
        <v>194.68</v>
      </c>
      <c r="Q5452">
        <v>149.75</v>
      </c>
      <c r="R5452">
        <v>119.8</v>
      </c>
      <c r="S5452">
        <v>29.95</v>
      </c>
      <c r="T5452" t="s">
        <v>30</v>
      </c>
      <c r="X5452" t="s">
        <v>52</v>
      </c>
      <c r="Y5452" t="s">
        <v>44</v>
      </c>
      <c r="Z5452" t="s">
        <v>36</v>
      </c>
      <c r="AA5452" t="str">
        <f>IFERROR(_xlfn.XLOOKUP($J5452,avoidable_ed_reference!$A$2:$A$13,avoidable_ed_reference!$C$2:$C$13),"Not Classified")</f>
        <v>Avoidable</v>
      </c>
      <c r="AB5452" t="str">
        <f>IFERROR(_xlfn.XLOOKUP($B5452,enrollment!$A$2:$A$801,enrollment!$I$2:$I$801),"")</f>
        <v>KY</v>
      </c>
      <c r="AC5452">
        <f>IFERROR(_xlfn.XLOOKUP($B5452,enrollment!$A$2:$A$801,enrollment!$L$2:$L$801),"")</f>
        <v>74</v>
      </c>
      <c r="AD5452" t="str" cm="1">
        <f t="array" ref="AD5452">_xlfn.IFS(AC5452="","Unknown",AC5452&lt;18,"0-17",AC5452&lt;35,"18-34",AC5452&lt;50,"35-49",AC5452&lt;65,"50-64",TRUE,"65+")</f>
        <v>65+</v>
      </c>
      <c r="AE5452">
        <f>IFERROR(_xlfn.XLOOKUP($B5452,enrollment!$A$2:$A$801,enrollment!$O$2:$O$801),"")</f>
        <v>3456789012</v>
      </c>
      <c r="AF5452">
        <f>IFERROR(_xlfn.XLOOKUP($AE5452,providers!$B$2:$B$11,providers!$Q$2:$Q$11),"")</f>
        <v>4</v>
      </c>
      <c r="AG5452" s="1">
        <f t="shared" si="85"/>
        <v>45444</v>
      </c>
    </row>
    <row r="5453" spans="1:33" x14ac:dyDescent="0.25">
      <c r="A5453" t="s">
        <v>6263</v>
      </c>
      <c r="B5453" t="s">
        <v>6249</v>
      </c>
      <c r="C5453">
        <v>5678901234</v>
      </c>
      <c r="D5453">
        <v>5678901234</v>
      </c>
      <c r="E5453" s="1">
        <v>45556</v>
      </c>
      <c r="F5453" s="1">
        <v>45556</v>
      </c>
      <c r="G5453" s="1">
        <v>45591</v>
      </c>
      <c r="H5453" t="s">
        <v>28</v>
      </c>
      <c r="I5453">
        <v>20</v>
      </c>
      <c r="J5453" t="s">
        <v>35</v>
      </c>
      <c r="K5453">
        <v>99213</v>
      </c>
      <c r="O5453">
        <v>1</v>
      </c>
      <c r="P5453">
        <v>143.91999999999999</v>
      </c>
      <c r="Q5453">
        <v>110.71</v>
      </c>
      <c r="R5453">
        <v>88.57</v>
      </c>
      <c r="S5453">
        <v>22.14</v>
      </c>
      <c r="T5453" t="s">
        <v>30</v>
      </c>
      <c r="X5453" t="s">
        <v>52</v>
      </c>
      <c r="Y5453" t="s">
        <v>44</v>
      </c>
      <c r="Z5453" t="s">
        <v>36</v>
      </c>
      <c r="AA5453" t="str">
        <f>IFERROR(_xlfn.XLOOKUP($J5453,avoidable_ed_reference!$A$2:$A$13,avoidable_ed_reference!$C$2:$C$13),"Not Classified")</f>
        <v>Avoidable</v>
      </c>
      <c r="AB5453" t="str">
        <f>IFERROR(_xlfn.XLOOKUP($B5453,enrollment!$A$2:$A$801,enrollment!$I$2:$I$801),"")</f>
        <v>KY</v>
      </c>
      <c r="AC5453">
        <f>IFERROR(_xlfn.XLOOKUP($B5453,enrollment!$A$2:$A$801,enrollment!$L$2:$L$801),"")</f>
        <v>74</v>
      </c>
      <c r="AD5453" t="str" cm="1">
        <f t="array" ref="AD5453">_xlfn.IFS(AC5453="","Unknown",AC5453&lt;18,"0-17",AC5453&lt;35,"18-34",AC5453&lt;50,"35-49",AC5453&lt;65,"50-64",TRUE,"65+")</f>
        <v>65+</v>
      </c>
      <c r="AE5453">
        <f>IFERROR(_xlfn.XLOOKUP($B5453,enrollment!$A$2:$A$801,enrollment!$O$2:$O$801),"")</f>
        <v>3456789012</v>
      </c>
      <c r="AF5453">
        <f>IFERROR(_xlfn.XLOOKUP($AE5453,providers!$B$2:$B$11,providers!$Q$2:$Q$11),"")</f>
        <v>4</v>
      </c>
      <c r="AG5453" s="1">
        <f t="shared" si="85"/>
        <v>45536</v>
      </c>
    </row>
    <row r="5454" spans="1:33" x14ac:dyDescent="0.25">
      <c r="A5454" t="s">
        <v>6264</v>
      </c>
      <c r="B5454" t="s">
        <v>6249</v>
      </c>
      <c r="C5454">
        <v>6789012345</v>
      </c>
      <c r="D5454">
        <v>6789012345</v>
      </c>
      <c r="E5454" s="1">
        <v>45507</v>
      </c>
      <c r="F5454" s="1">
        <v>45507</v>
      </c>
      <c r="G5454" s="1">
        <v>45527</v>
      </c>
      <c r="H5454" t="s">
        <v>28</v>
      </c>
      <c r="I5454">
        <v>23</v>
      </c>
      <c r="J5454" t="s">
        <v>55</v>
      </c>
      <c r="K5454">
        <v>99284</v>
      </c>
      <c r="O5454">
        <v>1</v>
      </c>
      <c r="P5454">
        <v>2187.23</v>
      </c>
      <c r="Q5454">
        <v>1215.1300000000001</v>
      </c>
      <c r="R5454">
        <v>972.1</v>
      </c>
      <c r="S5454">
        <v>243.03</v>
      </c>
      <c r="T5454" t="s">
        <v>30</v>
      </c>
      <c r="X5454" t="s">
        <v>52</v>
      </c>
      <c r="Y5454" t="s">
        <v>44</v>
      </c>
      <c r="Z5454" t="s">
        <v>45</v>
      </c>
      <c r="AA5454" t="str">
        <f>IFERROR(_xlfn.XLOOKUP($J5454,avoidable_ed_reference!$A$2:$A$13,avoidable_ed_reference!$C$2:$C$13),"Not Classified")</f>
        <v>Potentially Avoidable</v>
      </c>
      <c r="AB5454" t="str">
        <f>IFERROR(_xlfn.XLOOKUP($B5454,enrollment!$A$2:$A$801,enrollment!$I$2:$I$801),"")</f>
        <v>KY</v>
      </c>
      <c r="AC5454">
        <f>IFERROR(_xlfn.XLOOKUP($B5454,enrollment!$A$2:$A$801,enrollment!$L$2:$L$801),"")</f>
        <v>74</v>
      </c>
      <c r="AD5454" t="str" cm="1">
        <f t="array" ref="AD5454">_xlfn.IFS(AC5454="","Unknown",AC5454&lt;18,"0-17",AC5454&lt;35,"18-34",AC5454&lt;50,"35-49",AC5454&lt;65,"50-64",TRUE,"65+")</f>
        <v>65+</v>
      </c>
      <c r="AE5454">
        <f>IFERROR(_xlfn.XLOOKUP($B5454,enrollment!$A$2:$A$801,enrollment!$O$2:$O$801),"")</f>
        <v>3456789012</v>
      </c>
      <c r="AF5454">
        <f>IFERROR(_xlfn.XLOOKUP($AE5454,providers!$B$2:$B$11,providers!$Q$2:$Q$11),"")</f>
        <v>4</v>
      </c>
      <c r="AG5454" s="1">
        <f t="shared" si="85"/>
        <v>45505</v>
      </c>
    </row>
    <row r="5455" spans="1:33" x14ac:dyDescent="0.25">
      <c r="A5455" t="s">
        <v>6265</v>
      </c>
      <c r="B5455" t="s">
        <v>6249</v>
      </c>
      <c r="C5455">
        <v>7890123456</v>
      </c>
      <c r="D5455">
        <v>7890123456</v>
      </c>
      <c r="E5455" s="1">
        <v>45526</v>
      </c>
      <c r="F5455" s="1">
        <v>45526</v>
      </c>
      <c r="G5455" s="1">
        <v>45548</v>
      </c>
      <c r="H5455" t="s">
        <v>59</v>
      </c>
      <c r="J5455" t="s">
        <v>60</v>
      </c>
      <c r="L5455" s="2" t="s">
        <v>82</v>
      </c>
      <c r="M5455" t="s">
        <v>83</v>
      </c>
      <c r="N5455" t="s">
        <v>84</v>
      </c>
      <c r="O5455">
        <v>1</v>
      </c>
      <c r="P5455">
        <v>1256.1300000000001</v>
      </c>
      <c r="Q5455">
        <v>1141.94</v>
      </c>
      <c r="R5455">
        <v>913.55</v>
      </c>
      <c r="S5455">
        <v>228.39</v>
      </c>
      <c r="T5455" t="s">
        <v>30</v>
      </c>
      <c r="X5455" t="s">
        <v>52</v>
      </c>
      <c r="Y5455" t="s">
        <v>44</v>
      </c>
      <c r="Z5455" t="s">
        <v>64</v>
      </c>
      <c r="AA5455" t="str">
        <f>IFERROR(_xlfn.XLOOKUP($J5455,avoidable_ed_reference!$A$2:$A$13,avoidable_ed_reference!$C$2:$C$13),"Not Classified")</f>
        <v>Not Classified</v>
      </c>
      <c r="AB5455" t="str">
        <f>IFERROR(_xlfn.XLOOKUP($B5455,enrollment!$A$2:$A$801,enrollment!$I$2:$I$801),"")</f>
        <v>KY</v>
      </c>
      <c r="AC5455">
        <f>IFERROR(_xlfn.XLOOKUP($B5455,enrollment!$A$2:$A$801,enrollment!$L$2:$L$801),"")</f>
        <v>74</v>
      </c>
      <c r="AD5455" t="str" cm="1">
        <f t="array" ref="AD5455">_xlfn.IFS(AC5455="","Unknown",AC5455&lt;18,"0-17",AC5455&lt;35,"18-34",AC5455&lt;50,"35-49",AC5455&lt;65,"50-64",TRUE,"65+")</f>
        <v>65+</v>
      </c>
      <c r="AE5455">
        <f>IFERROR(_xlfn.XLOOKUP($B5455,enrollment!$A$2:$A$801,enrollment!$O$2:$O$801),"")</f>
        <v>3456789012</v>
      </c>
      <c r="AF5455">
        <f>IFERROR(_xlfn.XLOOKUP($AE5455,providers!$B$2:$B$11,providers!$Q$2:$Q$11),"")</f>
        <v>4</v>
      </c>
      <c r="AG5455" s="1">
        <f t="shared" si="85"/>
        <v>45505</v>
      </c>
    </row>
    <row r="5456" spans="1:33" x14ac:dyDescent="0.25">
      <c r="A5456" t="s">
        <v>6266</v>
      </c>
      <c r="B5456" t="s">
        <v>6249</v>
      </c>
      <c r="C5456">
        <v>5678901234</v>
      </c>
      <c r="D5456">
        <v>5678901234</v>
      </c>
      <c r="E5456" s="1">
        <v>45420</v>
      </c>
      <c r="F5456" s="1">
        <v>45420</v>
      </c>
      <c r="G5456" s="1">
        <v>45443</v>
      </c>
      <c r="H5456" t="s">
        <v>28</v>
      </c>
      <c r="I5456">
        <v>20</v>
      </c>
      <c r="J5456" t="s">
        <v>35</v>
      </c>
      <c r="K5456">
        <v>99213</v>
      </c>
      <c r="O5456">
        <v>1</v>
      </c>
      <c r="P5456">
        <v>157.94</v>
      </c>
      <c r="Q5456">
        <v>121.49</v>
      </c>
      <c r="R5456">
        <v>97.19</v>
      </c>
      <c r="S5456">
        <v>24.3</v>
      </c>
      <c r="T5456" t="s">
        <v>30</v>
      </c>
      <c r="X5456" t="s">
        <v>52</v>
      </c>
      <c r="Y5456" t="s">
        <v>44</v>
      </c>
      <c r="Z5456" t="s">
        <v>36</v>
      </c>
      <c r="AA5456" t="str">
        <f>IFERROR(_xlfn.XLOOKUP($J5456,avoidable_ed_reference!$A$2:$A$13,avoidable_ed_reference!$C$2:$C$13),"Not Classified")</f>
        <v>Avoidable</v>
      </c>
      <c r="AB5456" t="str">
        <f>IFERROR(_xlfn.XLOOKUP($B5456,enrollment!$A$2:$A$801,enrollment!$I$2:$I$801),"")</f>
        <v>KY</v>
      </c>
      <c r="AC5456">
        <f>IFERROR(_xlfn.XLOOKUP($B5456,enrollment!$A$2:$A$801,enrollment!$L$2:$L$801),"")</f>
        <v>74</v>
      </c>
      <c r="AD5456" t="str" cm="1">
        <f t="array" ref="AD5456">_xlfn.IFS(AC5456="","Unknown",AC5456&lt;18,"0-17",AC5456&lt;35,"18-34",AC5456&lt;50,"35-49",AC5456&lt;65,"50-64",TRUE,"65+")</f>
        <v>65+</v>
      </c>
      <c r="AE5456">
        <f>IFERROR(_xlfn.XLOOKUP($B5456,enrollment!$A$2:$A$801,enrollment!$O$2:$O$801),"")</f>
        <v>3456789012</v>
      </c>
      <c r="AF5456">
        <f>IFERROR(_xlfn.XLOOKUP($AE5456,providers!$B$2:$B$11,providers!$Q$2:$Q$11),"")</f>
        <v>4</v>
      </c>
      <c r="AG5456" s="1">
        <f t="shared" si="85"/>
        <v>45413</v>
      </c>
    </row>
    <row r="5457" spans="1:33" x14ac:dyDescent="0.25">
      <c r="A5457" t="s">
        <v>6267</v>
      </c>
      <c r="B5457" t="s">
        <v>6249</v>
      </c>
      <c r="C5457">
        <v>3456789012</v>
      </c>
      <c r="D5457">
        <v>3456789012</v>
      </c>
      <c r="E5457" s="1">
        <v>45548</v>
      </c>
      <c r="F5457" s="1">
        <v>45548</v>
      </c>
      <c r="G5457" s="1">
        <v>45581</v>
      </c>
      <c r="H5457" t="s">
        <v>67</v>
      </c>
      <c r="I5457">
        <v>21</v>
      </c>
      <c r="J5457" t="s">
        <v>42</v>
      </c>
      <c r="K5457">
        <v>99223</v>
      </c>
      <c r="O5457">
        <v>1</v>
      </c>
      <c r="P5457">
        <v>28730.240000000002</v>
      </c>
      <c r="Q5457">
        <v>18535.64</v>
      </c>
      <c r="R5457">
        <v>14828.51</v>
      </c>
      <c r="S5457">
        <v>3707.13</v>
      </c>
      <c r="T5457" t="s">
        <v>30</v>
      </c>
      <c r="V5457">
        <v>1</v>
      </c>
      <c r="W5457" s="2" t="s">
        <v>68</v>
      </c>
      <c r="X5457" t="s">
        <v>52</v>
      </c>
      <c r="Y5457" t="s">
        <v>44</v>
      </c>
      <c r="Z5457" t="s">
        <v>69</v>
      </c>
      <c r="AA5457" t="str">
        <f>IFERROR(_xlfn.XLOOKUP($J5457,avoidable_ed_reference!$A$2:$A$13,avoidable_ed_reference!$C$2:$C$13),"Not Classified")</f>
        <v>Non-Avoidable</v>
      </c>
      <c r="AB5457" t="str">
        <f>IFERROR(_xlfn.XLOOKUP($B5457,enrollment!$A$2:$A$801,enrollment!$I$2:$I$801),"")</f>
        <v>KY</v>
      </c>
      <c r="AC5457">
        <f>IFERROR(_xlfn.XLOOKUP($B5457,enrollment!$A$2:$A$801,enrollment!$L$2:$L$801),"")</f>
        <v>74</v>
      </c>
      <c r="AD5457" t="str" cm="1">
        <f t="array" ref="AD5457">_xlfn.IFS(AC5457="","Unknown",AC5457&lt;18,"0-17",AC5457&lt;35,"18-34",AC5457&lt;50,"35-49",AC5457&lt;65,"50-64",TRUE,"65+")</f>
        <v>65+</v>
      </c>
      <c r="AE5457">
        <f>IFERROR(_xlfn.XLOOKUP($B5457,enrollment!$A$2:$A$801,enrollment!$O$2:$O$801),"")</f>
        <v>3456789012</v>
      </c>
      <c r="AF5457">
        <f>IFERROR(_xlfn.XLOOKUP($AE5457,providers!$B$2:$B$11,providers!$Q$2:$Q$11),"")</f>
        <v>4</v>
      </c>
      <c r="AG5457" s="1">
        <f t="shared" si="85"/>
        <v>45536</v>
      </c>
    </row>
    <row r="5458" spans="1:33" x14ac:dyDescent="0.25">
      <c r="A5458" t="s">
        <v>6268</v>
      </c>
      <c r="B5458" t="s">
        <v>6249</v>
      </c>
      <c r="C5458">
        <v>8901234567</v>
      </c>
      <c r="D5458">
        <v>8901234567</v>
      </c>
      <c r="E5458" s="1">
        <v>45458</v>
      </c>
      <c r="F5458" s="1">
        <v>45458</v>
      </c>
      <c r="G5458" s="1">
        <v>45489</v>
      </c>
      <c r="H5458" t="s">
        <v>59</v>
      </c>
      <c r="J5458" t="s">
        <v>60</v>
      </c>
      <c r="L5458" s="2" t="s">
        <v>82</v>
      </c>
      <c r="M5458" t="s">
        <v>83</v>
      </c>
      <c r="N5458" t="s">
        <v>84</v>
      </c>
      <c r="O5458">
        <v>1</v>
      </c>
      <c r="P5458">
        <v>1081.5</v>
      </c>
      <c r="Q5458">
        <v>983.18</v>
      </c>
      <c r="R5458">
        <v>786.54</v>
      </c>
      <c r="S5458">
        <v>196.64</v>
      </c>
      <c r="T5458" t="s">
        <v>30</v>
      </c>
      <c r="X5458" t="s">
        <v>52</v>
      </c>
      <c r="Y5458" t="s">
        <v>44</v>
      </c>
      <c r="Z5458" t="s">
        <v>64</v>
      </c>
      <c r="AA5458" t="str">
        <f>IFERROR(_xlfn.XLOOKUP($J5458,avoidable_ed_reference!$A$2:$A$13,avoidable_ed_reference!$C$2:$C$13),"Not Classified")</f>
        <v>Not Classified</v>
      </c>
      <c r="AB5458" t="str">
        <f>IFERROR(_xlfn.XLOOKUP($B5458,enrollment!$A$2:$A$801,enrollment!$I$2:$I$801),"")</f>
        <v>KY</v>
      </c>
      <c r="AC5458">
        <f>IFERROR(_xlfn.XLOOKUP($B5458,enrollment!$A$2:$A$801,enrollment!$L$2:$L$801),"")</f>
        <v>74</v>
      </c>
      <c r="AD5458" t="str" cm="1">
        <f t="array" ref="AD5458">_xlfn.IFS(AC5458="","Unknown",AC5458&lt;18,"0-17",AC5458&lt;35,"18-34",AC5458&lt;50,"35-49",AC5458&lt;65,"50-64",TRUE,"65+")</f>
        <v>65+</v>
      </c>
      <c r="AE5458">
        <f>IFERROR(_xlfn.XLOOKUP($B5458,enrollment!$A$2:$A$801,enrollment!$O$2:$O$801),"")</f>
        <v>3456789012</v>
      </c>
      <c r="AF5458">
        <f>IFERROR(_xlfn.XLOOKUP($AE5458,providers!$B$2:$B$11,providers!$Q$2:$Q$11),"")</f>
        <v>4</v>
      </c>
      <c r="AG5458" s="1">
        <f t="shared" si="85"/>
        <v>45444</v>
      </c>
    </row>
    <row r="5459" spans="1:33" x14ac:dyDescent="0.25">
      <c r="A5459" t="s">
        <v>6269</v>
      </c>
      <c r="B5459" t="s">
        <v>6249</v>
      </c>
      <c r="C5459">
        <v>3456789012</v>
      </c>
      <c r="D5459">
        <v>3456789012</v>
      </c>
      <c r="E5459" s="1">
        <v>45610</v>
      </c>
      <c r="F5459" s="1">
        <v>45610</v>
      </c>
      <c r="G5459" s="1">
        <v>45630</v>
      </c>
      <c r="H5459" t="s">
        <v>59</v>
      </c>
      <c r="J5459" t="s">
        <v>60</v>
      </c>
      <c r="L5459" s="2" t="s">
        <v>151</v>
      </c>
      <c r="M5459" t="s">
        <v>152</v>
      </c>
      <c r="N5459" t="s">
        <v>153</v>
      </c>
      <c r="O5459">
        <v>1</v>
      </c>
      <c r="P5459">
        <v>892.74</v>
      </c>
      <c r="Q5459">
        <v>811.58</v>
      </c>
      <c r="R5459">
        <v>649.26</v>
      </c>
      <c r="S5459">
        <v>162.32</v>
      </c>
      <c r="T5459" t="s">
        <v>30</v>
      </c>
      <c r="X5459" t="s">
        <v>52</v>
      </c>
      <c r="Y5459" t="s">
        <v>44</v>
      </c>
      <c r="Z5459" t="s">
        <v>64</v>
      </c>
      <c r="AA5459" t="str">
        <f>IFERROR(_xlfn.XLOOKUP($J5459,avoidable_ed_reference!$A$2:$A$13,avoidable_ed_reference!$C$2:$C$13),"Not Classified")</f>
        <v>Not Classified</v>
      </c>
      <c r="AB5459" t="str">
        <f>IFERROR(_xlfn.XLOOKUP($B5459,enrollment!$A$2:$A$801,enrollment!$I$2:$I$801),"")</f>
        <v>KY</v>
      </c>
      <c r="AC5459">
        <f>IFERROR(_xlfn.XLOOKUP($B5459,enrollment!$A$2:$A$801,enrollment!$L$2:$L$801),"")</f>
        <v>74</v>
      </c>
      <c r="AD5459" t="str" cm="1">
        <f t="array" ref="AD5459">_xlfn.IFS(AC5459="","Unknown",AC5459&lt;18,"0-17",AC5459&lt;35,"18-34",AC5459&lt;50,"35-49",AC5459&lt;65,"50-64",TRUE,"65+")</f>
        <v>65+</v>
      </c>
      <c r="AE5459">
        <f>IFERROR(_xlfn.XLOOKUP($B5459,enrollment!$A$2:$A$801,enrollment!$O$2:$O$801),"")</f>
        <v>3456789012</v>
      </c>
      <c r="AF5459">
        <f>IFERROR(_xlfn.XLOOKUP($AE5459,providers!$B$2:$B$11,providers!$Q$2:$Q$11),"")</f>
        <v>4</v>
      </c>
      <c r="AG5459" s="1">
        <f t="shared" si="85"/>
        <v>45597</v>
      </c>
    </row>
    <row r="5460" spans="1:33" x14ac:dyDescent="0.25">
      <c r="A5460" t="s">
        <v>6270</v>
      </c>
      <c r="B5460" t="s">
        <v>6249</v>
      </c>
      <c r="C5460">
        <v>5678901234</v>
      </c>
      <c r="D5460">
        <v>5678901234</v>
      </c>
      <c r="E5460" s="1">
        <v>45311</v>
      </c>
      <c r="F5460" s="1">
        <v>45311</v>
      </c>
      <c r="G5460" s="1">
        <v>45343</v>
      </c>
      <c r="H5460" t="s">
        <v>28</v>
      </c>
      <c r="I5460">
        <v>20</v>
      </c>
      <c r="J5460" t="s">
        <v>35</v>
      </c>
      <c r="K5460">
        <v>99213</v>
      </c>
      <c r="O5460">
        <v>1</v>
      </c>
      <c r="P5460">
        <v>168.77</v>
      </c>
      <c r="Q5460">
        <v>129.82</v>
      </c>
      <c r="R5460">
        <v>103.86</v>
      </c>
      <c r="S5460">
        <v>25.96</v>
      </c>
      <c r="T5460" t="s">
        <v>30</v>
      </c>
      <c r="X5460" t="s">
        <v>52</v>
      </c>
      <c r="Y5460" t="s">
        <v>44</v>
      </c>
      <c r="Z5460" t="s">
        <v>36</v>
      </c>
      <c r="AA5460" t="str">
        <f>IFERROR(_xlfn.XLOOKUP($J5460,avoidable_ed_reference!$A$2:$A$13,avoidable_ed_reference!$C$2:$C$13),"Not Classified")</f>
        <v>Avoidable</v>
      </c>
      <c r="AB5460" t="str">
        <f>IFERROR(_xlfn.XLOOKUP($B5460,enrollment!$A$2:$A$801,enrollment!$I$2:$I$801),"")</f>
        <v>KY</v>
      </c>
      <c r="AC5460">
        <f>IFERROR(_xlfn.XLOOKUP($B5460,enrollment!$A$2:$A$801,enrollment!$L$2:$L$801),"")</f>
        <v>74</v>
      </c>
      <c r="AD5460" t="str" cm="1">
        <f t="array" ref="AD5460">_xlfn.IFS(AC5460="","Unknown",AC5460&lt;18,"0-17",AC5460&lt;35,"18-34",AC5460&lt;50,"35-49",AC5460&lt;65,"50-64",TRUE,"65+")</f>
        <v>65+</v>
      </c>
      <c r="AE5460">
        <f>IFERROR(_xlfn.XLOOKUP($B5460,enrollment!$A$2:$A$801,enrollment!$O$2:$O$801),"")</f>
        <v>3456789012</v>
      </c>
      <c r="AF5460">
        <f>IFERROR(_xlfn.XLOOKUP($AE5460,providers!$B$2:$B$11,providers!$Q$2:$Q$11),"")</f>
        <v>4</v>
      </c>
      <c r="AG5460" s="1">
        <f t="shared" si="85"/>
        <v>45292</v>
      </c>
    </row>
    <row r="5461" spans="1:33" x14ac:dyDescent="0.25">
      <c r="A5461" t="s">
        <v>6271</v>
      </c>
      <c r="B5461" t="s">
        <v>6249</v>
      </c>
      <c r="C5461">
        <v>5678901234</v>
      </c>
      <c r="D5461">
        <v>5678901234</v>
      </c>
      <c r="E5461" s="1">
        <v>45511</v>
      </c>
      <c r="F5461" s="1">
        <v>45511</v>
      </c>
      <c r="G5461" s="1">
        <v>45525</v>
      </c>
      <c r="H5461" t="s">
        <v>28</v>
      </c>
      <c r="I5461">
        <v>20</v>
      </c>
      <c r="J5461" t="s">
        <v>35</v>
      </c>
      <c r="K5461">
        <v>99213</v>
      </c>
      <c r="O5461">
        <v>1</v>
      </c>
      <c r="P5461">
        <v>175.32</v>
      </c>
      <c r="Q5461">
        <v>134.86000000000001</v>
      </c>
      <c r="R5461">
        <v>107.89</v>
      </c>
      <c r="S5461">
        <v>26.97</v>
      </c>
      <c r="T5461" t="s">
        <v>30</v>
      </c>
      <c r="X5461" t="s">
        <v>52</v>
      </c>
      <c r="Y5461" t="s">
        <v>44</v>
      </c>
      <c r="Z5461" t="s">
        <v>36</v>
      </c>
      <c r="AA5461" t="str">
        <f>IFERROR(_xlfn.XLOOKUP($J5461,avoidable_ed_reference!$A$2:$A$13,avoidable_ed_reference!$C$2:$C$13),"Not Classified")</f>
        <v>Avoidable</v>
      </c>
      <c r="AB5461" t="str">
        <f>IFERROR(_xlfn.XLOOKUP($B5461,enrollment!$A$2:$A$801,enrollment!$I$2:$I$801),"")</f>
        <v>KY</v>
      </c>
      <c r="AC5461">
        <f>IFERROR(_xlfn.XLOOKUP($B5461,enrollment!$A$2:$A$801,enrollment!$L$2:$L$801),"")</f>
        <v>74</v>
      </c>
      <c r="AD5461" t="str" cm="1">
        <f t="array" ref="AD5461">_xlfn.IFS(AC5461="","Unknown",AC5461&lt;18,"0-17",AC5461&lt;35,"18-34",AC5461&lt;50,"35-49",AC5461&lt;65,"50-64",TRUE,"65+")</f>
        <v>65+</v>
      </c>
      <c r="AE5461">
        <f>IFERROR(_xlfn.XLOOKUP($B5461,enrollment!$A$2:$A$801,enrollment!$O$2:$O$801),"")</f>
        <v>3456789012</v>
      </c>
      <c r="AF5461">
        <f>IFERROR(_xlfn.XLOOKUP($AE5461,providers!$B$2:$B$11,providers!$Q$2:$Q$11),"")</f>
        <v>4</v>
      </c>
      <c r="AG5461" s="1">
        <f t="shared" si="85"/>
        <v>45505</v>
      </c>
    </row>
    <row r="5462" spans="1:33" x14ac:dyDescent="0.25">
      <c r="A5462" t="s">
        <v>6272</v>
      </c>
      <c r="B5462" t="s">
        <v>6273</v>
      </c>
      <c r="C5462">
        <v>8901234567</v>
      </c>
      <c r="D5462">
        <v>8901234567</v>
      </c>
      <c r="E5462" s="1">
        <v>45425</v>
      </c>
      <c r="F5462" s="1">
        <v>45425</v>
      </c>
      <c r="G5462" s="1">
        <v>45451</v>
      </c>
      <c r="H5462" t="s">
        <v>28</v>
      </c>
      <c r="I5462">
        <v>11</v>
      </c>
      <c r="J5462" t="s">
        <v>38</v>
      </c>
      <c r="K5462">
        <v>99213</v>
      </c>
      <c r="O5462">
        <v>1</v>
      </c>
      <c r="P5462">
        <v>207.78</v>
      </c>
      <c r="Q5462">
        <v>153.91</v>
      </c>
      <c r="R5462">
        <v>123.13</v>
      </c>
      <c r="S5462">
        <v>30.78</v>
      </c>
      <c r="T5462" t="s">
        <v>30</v>
      </c>
      <c r="X5462" t="s">
        <v>43</v>
      </c>
      <c r="Y5462" t="s">
        <v>44</v>
      </c>
      <c r="Z5462" t="s">
        <v>39</v>
      </c>
      <c r="AA5462" t="str">
        <f>IFERROR(_xlfn.XLOOKUP($J5462,avoidable_ed_reference!$A$2:$A$13,avoidable_ed_reference!$C$2:$C$13),"Not Classified")</f>
        <v>Not Classified</v>
      </c>
      <c r="AB5462" t="str">
        <f>IFERROR(_xlfn.XLOOKUP($B5462,enrollment!$A$2:$A$801,enrollment!$I$2:$I$801),"")</f>
        <v>GA</v>
      </c>
      <c r="AC5462">
        <f>IFERROR(_xlfn.XLOOKUP($B5462,enrollment!$A$2:$A$801,enrollment!$L$2:$L$801),"")</f>
        <v>69</v>
      </c>
      <c r="AD5462" t="str" cm="1">
        <f t="array" ref="AD5462">_xlfn.IFS(AC5462="","Unknown",AC5462&lt;18,"0-17",AC5462&lt;35,"18-34",AC5462&lt;50,"35-49",AC5462&lt;65,"50-64",TRUE,"65+")</f>
        <v>65+</v>
      </c>
      <c r="AE5462">
        <f>IFERROR(_xlfn.XLOOKUP($B5462,enrollment!$A$2:$A$801,enrollment!$O$2:$O$801),"")</f>
        <v>8901234567</v>
      </c>
      <c r="AF5462">
        <f>IFERROR(_xlfn.XLOOKUP($AE5462,providers!$B$2:$B$11,providers!$Q$2:$Q$11),"")</f>
        <v>3.7</v>
      </c>
      <c r="AG5462" s="1">
        <f t="shared" si="85"/>
        <v>45413</v>
      </c>
    </row>
    <row r="5463" spans="1:33" x14ac:dyDescent="0.25">
      <c r="A5463" t="s">
        <v>6274</v>
      </c>
      <c r="B5463" t="s">
        <v>6273</v>
      </c>
      <c r="C5463">
        <v>2233445566</v>
      </c>
      <c r="D5463">
        <v>2233445566</v>
      </c>
      <c r="E5463" s="1">
        <v>45300</v>
      </c>
      <c r="F5463" s="1">
        <v>45300</v>
      </c>
      <c r="G5463" s="1">
        <v>45333</v>
      </c>
      <c r="H5463" t="s">
        <v>28</v>
      </c>
      <c r="I5463">
        <v>22</v>
      </c>
      <c r="J5463" t="s">
        <v>29</v>
      </c>
      <c r="K5463">
        <v>90837</v>
      </c>
      <c r="O5463">
        <v>1</v>
      </c>
      <c r="P5463">
        <v>244.76</v>
      </c>
      <c r="Q5463">
        <v>181.3</v>
      </c>
      <c r="R5463">
        <v>145.04</v>
      </c>
      <c r="S5463">
        <v>36.26</v>
      </c>
      <c r="T5463" t="s">
        <v>30</v>
      </c>
      <c r="X5463" t="s">
        <v>43</v>
      </c>
      <c r="Y5463" t="s">
        <v>44</v>
      </c>
      <c r="Z5463" t="s">
        <v>33</v>
      </c>
      <c r="AA5463" t="str">
        <f>IFERROR(_xlfn.XLOOKUP($J5463,avoidable_ed_reference!$A$2:$A$13,avoidable_ed_reference!$C$2:$C$13),"Not Classified")</f>
        <v>Potentially Avoidable</v>
      </c>
      <c r="AB5463" t="str">
        <f>IFERROR(_xlfn.XLOOKUP($B5463,enrollment!$A$2:$A$801,enrollment!$I$2:$I$801),"")</f>
        <v>GA</v>
      </c>
      <c r="AC5463">
        <f>IFERROR(_xlfn.XLOOKUP($B5463,enrollment!$A$2:$A$801,enrollment!$L$2:$L$801),"")</f>
        <v>69</v>
      </c>
      <c r="AD5463" t="str" cm="1">
        <f t="array" ref="AD5463">_xlfn.IFS(AC5463="","Unknown",AC5463&lt;18,"0-17",AC5463&lt;35,"18-34",AC5463&lt;50,"35-49",AC5463&lt;65,"50-64",TRUE,"65+")</f>
        <v>65+</v>
      </c>
      <c r="AE5463">
        <f>IFERROR(_xlfn.XLOOKUP($B5463,enrollment!$A$2:$A$801,enrollment!$O$2:$O$801),"")</f>
        <v>8901234567</v>
      </c>
      <c r="AF5463">
        <f>IFERROR(_xlfn.XLOOKUP($AE5463,providers!$B$2:$B$11,providers!$Q$2:$Q$11),"")</f>
        <v>3.7</v>
      </c>
      <c r="AG5463" s="1">
        <f t="shared" si="85"/>
        <v>45292</v>
      </c>
    </row>
    <row r="5464" spans="1:33" x14ac:dyDescent="0.25">
      <c r="A5464" t="s">
        <v>6275</v>
      </c>
      <c r="B5464" t="s">
        <v>6273</v>
      </c>
      <c r="C5464">
        <v>8901234567</v>
      </c>
      <c r="D5464">
        <v>8901234567</v>
      </c>
      <c r="E5464" s="1">
        <v>45491</v>
      </c>
      <c r="F5464" s="1">
        <v>45491</v>
      </c>
      <c r="G5464" s="1">
        <v>45518</v>
      </c>
      <c r="H5464" t="s">
        <v>28</v>
      </c>
      <c r="I5464">
        <v>11</v>
      </c>
      <c r="J5464" t="s">
        <v>47</v>
      </c>
      <c r="K5464">
        <v>99213</v>
      </c>
      <c r="O5464">
        <v>1</v>
      </c>
      <c r="P5464">
        <v>175.96</v>
      </c>
      <c r="Q5464">
        <v>130.34</v>
      </c>
      <c r="R5464">
        <v>104.27</v>
      </c>
      <c r="S5464">
        <v>26.07</v>
      </c>
      <c r="T5464" t="s">
        <v>30</v>
      </c>
      <c r="X5464" t="s">
        <v>43</v>
      </c>
      <c r="Y5464" t="s">
        <v>44</v>
      </c>
      <c r="Z5464" t="s">
        <v>39</v>
      </c>
      <c r="AA5464" t="str">
        <f>IFERROR(_xlfn.XLOOKUP($J5464,avoidable_ed_reference!$A$2:$A$13,avoidable_ed_reference!$C$2:$C$13),"Not Classified")</f>
        <v>Not Classified</v>
      </c>
      <c r="AB5464" t="str">
        <f>IFERROR(_xlfn.XLOOKUP($B5464,enrollment!$A$2:$A$801,enrollment!$I$2:$I$801),"")</f>
        <v>GA</v>
      </c>
      <c r="AC5464">
        <f>IFERROR(_xlfn.XLOOKUP($B5464,enrollment!$A$2:$A$801,enrollment!$L$2:$L$801),"")</f>
        <v>69</v>
      </c>
      <c r="AD5464" t="str" cm="1">
        <f t="array" ref="AD5464">_xlfn.IFS(AC5464="","Unknown",AC5464&lt;18,"0-17",AC5464&lt;35,"18-34",AC5464&lt;50,"35-49",AC5464&lt;65,"50-64",TRUE,"65+")</f>
        <v>65+</v>
      </c>
      <c r="AE5464">
        <f>IFERROR(_xlfn.XLOOKUP($B5464,enrollment!$A$2:$A$801,enrollment!$O$2:$O$801),"")</f>
        <v>8901234567</v>
      </c>
      <c r="AF5464">
        <f>IFERROR(_xlfn.XLOOKUP($AE5464,providers!$B$2:$B$11,providers!$Q$2:$Q$11),"")</f>
        <v>3.7</v>
      </c>
      <c r="AG5464" s="1">
        <f t="shared" si="85"/>
        <v>45474</v>
      </c>
    </row>
    <row r="5465" spans="1:33" x14ac:dyDescent="0.25">
      <c r="A5465" t="s">
        <v>6276</v>
      </c>
      <c r="B5465" t="s">
        <v>6273</v>
      </c>
      <c r="C5465">
        <v>8901234567</v>
      </c>
      <c r="D5465">
        <v>8901234567</v>
      </c>
      <c r="E5465" s="1">
        <v>45305</v>
      </c>
      <c r="F5465" s="1">
        <v>45305</v>
      </c>
      <c r="G5465" s="1">
        <v>45320</v>
      </c>
      <c r="H5465" t="s">
        <v>28</v>
      </c>
      <c r="I5465">
        <v>11</v>
      </c>
      <c r="J5465" t="s">
        <v>47</v>
      </c>
      <c r="K5465">
        <v>99213</v>
      </c>
      <c r="O5465">
        <v>1</v>
      </c>
      <c r="P5465">
        <v>217.31</v>
      </c>
      <c r="Q5465">
        <v>160.97</v>
      </c>
      <c r="R5465">
        <v>128.78</v>
      </c>
      <c r="S5465">
        <v>32.19</v>
      </c>
      <c r="T5465" t="s">
        <v>30</v>
      </c>
      <c r="X5465" t="s">
        <v>43</v>
      </c>
      <c r="Y5465" t="s">
        <v>44</v>
      </c>
      <c r="Z5465" t="s">
        <v>39</v>
      </c>
      <c r="AA5465" t="str">
        <f>IFERROR(_xlfn.XLOOKUP($J5465,avoidable_ed_reference!$A$2:$A$13,avoidable_ed_reference!$C$2:$C$13),"Not Classified")</f>
        <v>Not Classified</v>
      </c>
      <c r="AB5465" t="str">
        <f>IFERROR(_xlfn.XLOOKUP($B5465,enrollment!$A$2:$A$801,enrollment!$I$2:$I$801),"")</f>
        <v>GA</v>
      </c>
      <c r="AC5465">
        <f>IFERROR(_xlfn.XLOOKUP($B5465,enrollment!$A$2:$A$801,enrollment!$L$2:$L$801),"")</f>
        <v>69</v>
      </c>
      <c r="AD5465" t="str" cm="1">
        <f t="array" ref="AD5465">_xlfn.IFS(AC5465="","Unknown",AC5465&lt;18,"0-17",AC5465&lt;35,"18-34",AC5465&lt;50,"35-49",AC5465&lt;65,"50-64",TRUE,"65+")</f>
        <v>65+</v>
      </c>
      <c r="AE5465">
        <f>IFERROR(_xlfn.XLOOKUP($B5465,enrollment!$A$2:$A$801,enrollment!$O$2:$O$801),"")</f>
        <v>8901234567</v>
      </c>
      <c r="AF5465">
        <f>IFERROR(_xlfn.XLOOKUP($AE5465,providers!$B$2:$B$11,providers!$Q$2:$Q$11),"")</f>
        <v>3.7</v>
      </c>
      <c r="AG5465" s="1">
        <f t="shared" si="85"/>
        <v>45292</v>
      </c>
    </row>
    <row r="5466" spans="1:33" x14ac:dyDescent="0.25">
      <c r="A5466" t="s">
        <v>6277</v>
      </c>
      <c r="B5466" t="s">
        <v>6273</v>
      </c>
      <c r="C5466">
        <v>2345678901</v>
      </c>
      <c r="D5466">
        <v>2345678901</v>
      </c>
      <c r="E5466" s="1">
        <v>45622</v>
      </c>
      <c r="F5466" s="1">
        <v>45622</v>
      </c>
      <c r="G5466" s="1">
        <v>45652</v>
      </c>
      <c r="H5466" t="s">
        <v>28</v>
      </c>
      <c r="I5466">
        <v>22</v>
      </c>
      <c r="J5466" t="s">
        <v>29</v>
      </c>
      <c r="K5466">
        <v>90837</v>
      </c>
      <c r="O5466">
        <v>1</v>
      </c>
      <c r="P5466">
        <v>216.68</v>
      </c>
      <c r="Q5466">
        <v>160.5</v>
      </c>
      <c r="R5466">
        <v>128.4</v>
      </c>
      <c r="S5466">
        <v>32.1</v>
      </c>
      <c r="T5466" t="s">
        <v>30</v>
      </c>
      <c r="X5466" t="s">
        <v>43</v>
      </c>
      <c r="Y5466" t="s">
        <v>44</v>
      </c>
      <c r="Z5466" t="s">
        <v>33</v>
      </c>
      <c r="AA5466" t="str">
        <f>IFERROR(_xlfn.XLOOKUP($J5466,avoidable_ed_reference!$A$2:$A$13,avoidable_ed_reference!$C$2:$C$13),"Not Classified")</f>
        <v>Potentially Avoidable</v>
      </c>
      <c r="AB5466" t="str">
        <f>IFERROR(_xlfn.XLOOKUP($B5466,enrollment!$A$2:$A$801,enrollment!$I$2:$I$801),"")</f>
        <v>GA</v>
      </c>
      <c r="AC5466">
        <f>IFERROR(_xlfn.XLOOKUP($B5466,enrollment!$A$2:$A$801,enrollment!$L$2:$L$801),"")</f>
        <v>69</v>
      </c>
      <c r="AD5466" t="str" cm="1">
        <f t="array" ref="AD5466">_xlfn.IFS(AC5466="","Unknown",AC5466&lt;18,"0-17",AC5466&lt;35,"18-34",AC5466&lt;50,"35-49",AC5466&lt;65,"50-64",TRUE,"65+")</f>
        <v>65+</v>
      </c>
      <c r="AE5466">
        <f>IFERROR(_xlfn.XLOOKUP($B5466,enrollment!$A$2:$A$801,enrollment!$O$2:$O$801),"")</f>
        <v>8901234567</v>
      </c>
      <c r="AF5466">
        <f>IFERROR(_xlfn.XLOOKUP($AE5466,providers!$B$2:$B$11,providers!$Q$2:$Q$11),"")</f>
        <v>3.7</v>
      </c>
      <c r="AG5466" s="1">
        <f t="shared" si="85"/>
        <v>45597</v>
      </c>
    </row>
    <row r="5467" spans="1:33" x14ac:dyDescent="0.25">
      <c r="A5467" t="s">
        <v>6278</v>
      </c>
      <c r="B5467" t="s">
        <v>6273</v>
      </c>
      <c r="C5467">
        <v>8901234567</v>
      </c>
      <c r="D5467">
        <v>8901234567</v>
      </c>
      <c r="E5467" s="1">
        <v>45424</v>
      </c>
      <c r="F5467" s="1">
        <v>45424</v>
      </c>
      <c r="G5467" s="1">
        <v>45455</v>
      </c>
      <c r="H5467" t="s">
        <v>28</v>
      </c>
      <c r="I5467">
        <v>11</v>
      </c>
      <c r="J5467" t="s">
        <v>47</v>
      </c>
      <c r="K5467">
        <v>99213</v>
      </c>
      <c r="O5467">
        <v>1</v>
      </c>
      <c r="P5467">
        <v>177.61</v>
      </c>
      <c r="Q5467">
        <v>131.56</v>
      </c>
      <c r="R5467">
        <v>105.25</v>
      </c>
      <c r="S5467">
        <v>26.31</v>
      </c>
      <c r="T5467" t="s">
        <v>30</v>
      </c>
      <c r="X5467" t="s">
        <v>43</v>
      </c>
      <c r="Y5467" t="s">
        <v>44</v>
      </c>
      <c r="Z5467" t="s">
        <v>39</v>
      </c>
      <c r="AA5467" t="str">
        <f>IFERROR(_xlfn.XLOOKUP($J5467,avoidable_ed_reference!$A$2:$A$13,avoidable_ed_reference!$C$2:$C$13),"Not Classified")</f>
        <v>Not Classified</v>
      </c>
      <c r="AB5467" t="str">
        <f>IFERROR(_xlfn.XLOOKUP($B5467,enrollment!$A$2:$A$801,enrollment!$I$2:$I$801),"")</f>
        <v>GA</v>
      </c>
      <c r="AC5467">
        <f>IFERROR(_xlfn.XLOOKUP($B5467,enrollment!$A$2:$A$801,enrollment!$L$2:$L$801),"")</f>
        <v>69</v>
      </c>
      <c r="AD5467" t="str" cm="1">
        <f t="array" ref="AD5467">_xlfn.IFS(AC5467="","Unknown",AC5467&lt;18,"0-17",AC5467&lt;35,"18-34",AC5467&lt;50,"35-49",AC5467&lt;65,"50-64",TRUE,"65+")</f>
        <v>65+</v>
      </c>
      <c r="AE5467">
        <f>IFERROR(_xlfn.XLOOKUP($B5467,enrollment!$A$2:$A$801,enrollment!$O$2:$O$801),"")</f>
        <v>8901234567</v>
      </c>
      <c r="AF5467">
        <f>IFERROR(_xlfn.XLOOKUP($AE5467,providers!$B$2:$B$11,providers!$Q$2:$Q$11),"")</f>
        <v>3.7</v>
      </c>
      <c r="AG5467" s="1">
        <f t="shared" si="85"/>
        <v>45413</v>
      </c>
    </row>
    <row r="5468" spans="1:33" x14ac:dyDescent="0.25">
      <c r="A5468" t="s">
        <v>6279</v>
      </c>
      <c r="B5468" t="s">
        <v>6273</v>
      </c>
      <c r="C5468">
        <v>8901234567</v>
      </c>
      <c r="D5468">
        <v>8901234567</v>
      </c>
      <c r="E5468" s="1">
        <v>45292</v>
      </c>
      <c r="F5468" s="1">
        <v>45292</v>
      </c>
      <c r="G5468" s="1">
        <v>45308</v>
      </c>
      <c r="H5468" t="s">
        <v>28</v>
      </c>
      <c r="I5468">
        <v>11</v>
      </c>
      <c r="J5468" t="s">
        <v>47</v>
      </c>
      <c r="K5468">
        <v>99213</v>
      </c>
      <c r="O5468">
        <v>1</v>
      </c>
      <c r="P5468">
        <v>171.42</v>
      </c>
      <c r="Q5468">
        <v>126.98</v>
      </c>
      <c r="R5468">
        <v>101.58</v>
      </c>
      <c r="S5468">
        <v>25.4</v>
      </c>
      <c r="T5468" t="s">
        <v>30</v>
      </c>
      <c r="X5468" t="s">
        <v>43</v>
      </c>
      <c r="Y5468" t="s">
        <v>44</v>
      </c>
      <c r="Z5468" t="s">
        <v>39</v>
      </c>
      <c r="AA5468" t="str">
        <f>IFERROR(_xlfn.XLOOKUP($J5468,avoidable_ed_reference!$A$2:$A$13,avoidable_ed_reference!$C$2:$C$13),"Not Classified")</f>
        <v>Not Classified</v>
      </c>
      <c r="AB5468" t="str">
        <f>IFERROR(_xlfn.XLOOKUP($B5468,enrollment!$A$2:$A$801,enrollment!$I$2:$I$801),"")</f>
        <v>GA</v>
      </c>
      <c r="AC5468">
        <f>IFERROR(_xlfn.XLOOKUP($B5468,enrollment!$A$2:$A$801,enrollment!$L$2:$L$801),"")</f>
        <v>69</v>
      </c>
      <c r="AD5468" t="str" cm="1">
        <f t="array" ref="AD5468">_xlfn.IFS(AC5468="","Unknown",AC5468&lt;18,"0-17",AC5468&lt;35,"18-34",AC5468&lt;50,"35-49",AC5468&lt;65,"50-64",TRUE,"65+")</f>
        <v>65+</v>
      </c>
      <c r="AE5468">
        <f>IFERROR(_xlfn.XLOOKUP($B5468,enrollment!$A$2:$A$801,enrollment!$O$2:$O$801),"")</f>
        <v>8901234567</v>
      </c>
      <c r="AF5468">
        <f>IFERROR(_xlfn.XLOOKUP($AE5468,providers!$B$2:$B$11,providers!$Q$2:$Q$11),"")</f>
        <v>3.7</v>
      </c>
      <c r="AG5468" s="1">
        <f t="shared" si="85"/>
        <v>45292</v>
      </c>
    </row>
    <row r="5469" spans="1:33" x14ac:dyDescent="0.25">
      <c r="A5469" t="s">
        <v>6280</v>
      </c>
      <c r="B5469" t="s">
        <v>6273</v>
      </c>
      <c r="C5469">
        <v>6789012345</v>
      </c>
      <c r="D5469">
        <v>6789012345</v>
      </c>
      <c r="E5469" s="1">
        <v>45488</v>
      </c>
      <c r="F5469" s="1">
        <v>45488</v>
      </c>
      <c r="G5469" s="1">
        <v>45504</v>
      </c>
      <c r="H5469" t="s">
        <v>28</v>
      </c>
      <c r="I5469">
        <v>23</v>
      </c>
      <c r="J5469" t="s">
        <v>35</v>
      </c>
      <c r="K5469">
        <v>99284</v>
      </c>
      <c r="O5469">
        <v>1</v>
      </c>
      <c r="P5469">
        <v>2369.59</v>
      </c>
      <c r="Q5469">
        <v>1316.44</v>
      </c>
      <c r="R5469">
        <v>1053.1500000000001</v>
      </c>
      <c r="S5469">
        <v>263.29000000000002</v>
      </c>
      <c r="T5469" t="s">
        <v>30</v>
      </c>
      <c r="X5469" t="s">
        <v>43</v>
      </c>
      <c r="Y5469" t="s">
        <v>44</v>
      </c>
      <c r="Z5469" t="s">
        <v>45</v>
      </c>
      <c r="AA5469" t="str">
        <f>IFERROR(_xlfn.XLOOKUP($J5469,avoidable_ed_reference!$A$2:$A$13,avoidable_ed_reference!$C$2:$C$13),"Not Classified")</f>
        <v>Avoidable</v>
      </c>
      <c r="AB5469" t="str">
        <f>IFERROR(_xlfn.XLOOKUP($B5469,enrollment!$A$2:$A$801,enrollment!$I$2:$I$801),"")</f>
        <v>GA</v>
      </c>
      <c r="AC5469">
        <f>IFERROR(_xlfn.XLOOKUP($B5469,enrollment!$A$2:$A$801,enrollment!$L$2:$L$801),"")</f>
        <v>69</v>
      </c>
      <c r="AD5469" t="str" cm="1">
        <f t="array" ref="AD5469">_xlfn.IFS(AC5469="","Unknown",AC5469&lt;18,"0-17",AC5469&lt;35,"18-34",AC5469&lt;50,"35-49",AC5469&lt;65,"50-64",TRUE,"65+")</f>
        <v>65+</v>
      </c>
      <c r="AE5469">
        <f>IFERROR(_xlfn.XLOOKUP($B5469,enrollment!$A$2:$A$801,enrollment!$O$2:$O$801),"")</f>
        <v>8901234567</v>
      </c>
      <c r="AF5469">
        <f>IFERROR(_xlfn.XLOOKUP($AE5469,providers!$B$2:$B$11,providers!$Q$2:$Q$11),"")</f>
        <v>3.7</v>
      </c>
      <c r="AG5469" s="1">
        <f t="shared" si="85"/>
        <v>45474</v>
      </c>
    </row>
    <row r="5470" spans="1:33" x14ac:dyDescent="0.25">
      <c r="A5470" t="s">
        <v>6281</v>
      </c>
      <c r="B5470" t="s">
        <v>6282</v>
      </c>
      <c r="C5470">
        <v>2345678901</v>
      </c>
      <c r="D5470">
        <v>2345678901</v>
      </c>
      <c r="E5470" s="1">
        <v>45497</v>
      </c>
      <c r="F5470" s="1">
        <v>45497</v>
      </c>
      <c r="G5470" s="1">
        <v>45520</v>
      </c>
      <c r="H5470" t="s">
        <v>28</v>
      </c>
      <c r="I5470">
        <v>11</v>
      </c>
      <c r="J5470" t="s">
        <v>35</v>
      </c>
      <c r="K5470">
        <v>99213</v>
      </c>
      <c r="O5470">
        <v>1</v>
      </c>
      <c r="P5470">
        <v>188.55</v>
      </c>
      <c r="Q5470">
        <v>139.66999999999999</v>
      </c>
      <c r="R5470">
        <v>111.74</v>
      </c>
      <c r="S5470">
        <v>27.93</v>
      </c>
      <c r="T5470" t="s">
        <v>30</v>
      </c>
      <c r="X5470" t="s">
        <v>146</v>
      </c>
      <c r="Y5470" t="s">
        <v>147</v>
      </c>
      <c r="Z5470" t="s">
        <v>39</v>
      </c>
      <c r="AA5470" t="str">
        <f>IFERROR(_xlfn.XLOOKUP($J5470,avoidable_ed_reference!$A$2:$A$13,avoidable_ed_reference!$C$2:$C$13),"Not Classified")</f>
        <v>Avoidable</v>
      </c>
      <c r="AB5470" t="str">
        <f>IFERROR(_xlfn.XLOOKUP($B5470,enrollment!$A$2:$A$801,enrollment!$I$2:$I$801),"")</f>
        <v>OH</v>
      </c>
      <c r="AC5470">
        <f>IFERROR(_xlfn.XLOOKUP($B5470,enrollment!$A$2:$A$801,enrollment!$L$2:$L$801),"")</f>
        <v>81</v>
      </c>
      <c r="AD5470" t="str" cm="1">
        <f t="array" ref="AD5470">_xlfn.IFS(AC5470="","Unknown",AC5470&lt;18,"0-17",AC5470&lt;35,"18-34",AC5470&lt;50,"35-49",AC5470&lt;65,"50-64",TRUE,"65+")</f>
        <v>65+</v>
      </c>
      <c r="AE5470">
        <f>IFERROR(_xlfn.XLOOKUP($B5470,enrollment!$A$2:$A$801,enrollment!$O$2:$O$801),"")</f>
        <v>2345678901</v>
      </c>
      <c r="AF5470">
        <f>IFERROR(_xlfn.XLOOKUP($AE5470,providers!$B$2:$B$11,providers!$Q$2:$Q$11),"")</f>
        <v>4.2</v>
      </c>
      <c r="AG5470" s="1">
        <f t="shared" si="85"/>
        <v>45474</v>
      </c>
    </row>
    <row r="5471" spans="1:33" x14ac:dyDescent="0.25">
      <c r="A5471" t="s">
        <v>6283</v>
      </c>
      <c r="B5471" t="s">
        <v>6282</v>
      </c>
      <c r="C5471">
        <v>8901234567</v>
      </c>
      <c r="D5471">
        <v>8901234567</v>
      </c>
      <c r="E5471" s="1">
        <v>45445</v>
      </c>
      <c r="F5471" s="1">
        <v>45445</v>
      </c>
      <c r="G5471" s="1">
        <v>45476</v>
      </c>
      <c r="H5471" t="s">
        <v>59</v>
      </c>
      <c r="J5471" t="s">
        <v>99</v>
      </c>
      <c r="L5471" s="2" t="s">
        <v>82</v>
      </c>
      <c r="M5471" t="s">
        <v>83</v>
      </c>
      <c r="N5471" t="s">
        <v>84</v>
      </c>
      <c r="O5471">
        <v>1</v>
      </c>
      <c r="P5471">
        <v>811.49</v>
      </c>
      <c r="Q5471">
        <v>737.72</v>
      </c>
      <c r="R5471">
        <v>590.17999999999995</v>
      </c>
      <c r="S5471">
        <v>147.54</v>
      </c>
      <c r="T5471" t="s">
        <v>30</v>
      </c>
      <c r="X5471" t="s">
        <v>146</v>
      </c>
      <c r="Y5471" t="s">
        <v>147</v>
      </c>
      <c r="Z5471" t="s">
        <v>64</v>
      </c>
      <c r="AA5471" t="str">
        <f>IFERROR(_xlfn.XLOOKUP($J5471,avoidable_ed_reference!$A$2:$A$13,avoidable_ed_reference!$C$2:$C$13),"Not Classified")</f>
        <v>Not Classified</v>
      </c>
      <c r="AB5471" t="str">
        <f>IFERROR(_xlfn.XLOOKUP($B5471,enrollment!$A$2:$A$801,enrollment!$I$2:$I$801),"")</f>
        <v>OH</v>
      </c>
      <c r="AC5471">
        <f>IFERROR(_xlfn.XLOOKUP($B5471,enrollment!$A$2:$A$801,enrollment!$L$2:$L$801),"")</f>
        <v>81</v>
      </c>
      <c r="AD5471" t="str" cm="1">
        <f t="array" ref="AD5471">_xlfn.IFS(AC5471="","Unknown",AC5471&lt;18,"0-17",AC5471&lt;35,"18-34",AC5471&lt;50,"35-49",AC5471&lt;65,"50-64",TRUE,"65+")</f>
        <v>65+</v>
      </c>
      <c r="AE5471">
        <f>IFERROR(_xlfn.XLOOKUP($B5471,enrollment!$A$2:$A$801,enrollment!$O$2:$O$801),"")</f>
        <v>2345678901</v>
      </c>
      <c r="AF5471">
        <f>IFERROR(_xlfn.XLOOKUP($AE5471,providers!$B$2:$B$11,providers!$Q$2:$Q$11),"")</f>
        <v>4.2</v>
      </c>
      <c r="AG5471" s="1">
        <f t="shared" si="85"/>
        <v>45444</v>
      </c>
    </row>
    <row r="5472" spans="1:33" x14ac:dyDescent="0.25">
      <c r="A5472" t="s">
        <v>6284</v>
      </c>
      <c r="B5472" t="s">
        <v>6282</v>
      </c>
      <c r="C5472">
        <v>5678901234</v>
      </c>
      <c r="D5472">
        <v>5678901234</v>
      </c>
      <c r="E5472" s="1">
        <v>45577</v>
      </c>
      <c r="F5472" s="1">
        <v>45577</v>
      </c>
      <c r="G5472" s="1">
        <v>45608</v>
      </c>
      <c r="H5472" t="s">
        <v>28</v>
      </c>
      <c r="I5472">
        <v>20</v>
      </c>
      <c r="J5472" t="s">
        <v>35</v>
      </c>
      <c r="K5472">
        <v>99213</v>
      </c>
      <c r="O5472">
        <v>1</v>
      </c>
      <c r="P5472">
        <v>148.24</v>
      </c>
      <c r="Q5472">
        <v>114.03</v>
      </c>
      <c r="R5472">
        <v>91.22</v>
      </c>
      <c r="S5472">
        <v>22.81</v>
      </c>
      <c r="T5472" t="s">
        <v>30</v>
      </c>
      <c r="X5472" t="s">
        <v>146</v>
      </c>
      <c r="Y5472" t="s">
        <v>147</v>
      </c>
      <c r="Z5472" t="s">
        <v>36</v>
      </c>
      <c r="AA5472" t="str">
        <f>IFERROR(_xlfn.XLOOKUP($J5472,avoidable_ed_reference!$A$2:$A$13,avoidable_ed_reference!$C$2:$C$13),"Not Classified")</f>
        <v>Avoidable</v>
      </c>
      <c r="AB5472" t="str">
        <f>IFERROR(_xlfn.XLOOKUP($B5472,enrollment!$A$2:$A$801,enrollment!$I$2:$I$801),"")</f>
        <v>OH</v>
      </c>
      <c r="AC5472">
        <f>IFERROR(_xlfn.XLOOKUP($B5472,enrollment!$A$2:$A$801,enrollment!$L$2:$L$801),"")</f>
        <v>81</v>
      </c>
      <c r="AD5472" t="str" cm="1">
        <f t="array" ref="AD5472">_xlfn.IFS(AC5472="","Unknown",AC5472&lt;18,"0-17",AC5472&lt;35,"18-34",AC5472&lt;50,"35-49",AC5472&lt;65,"50-64",TRUE,"65+")</f>
        <v>65+</v>
      </c>
      <c r="AE5472">
        <f>IFERROR(_xlfn.XLOOKUP($B5472,enrollment!$A$2:$A$801,enrollment!$O$2:$O$801),"")</f>
        <v>2345678901</v>
      </c>
      <c r="AF5472">
        <f>IFERROR(_xlfn.XLOOKUP($AE5472,providers!$B$2:$B$11,providers!$Q$2:$Q$11),"")</f>
        <v>4.2</v>
      </c>
      <c r="AG5472" s="1">
        <f t="shared" si="85"/>
        <v>45566</v>
      </c>
    </row>
    <row r="5473" spans="1:33" x14ac:dyDescent="0.25">
      <c r="A5473" t="s">
        <v>6285</v>
      </c>
      <c r="B5473" t="s">
        <v>6282</v>
      </c>
      <c r="C5473">
        <v>2345678901</v>
      </c>
      <c r="D5473">
        <v>2345678901</v>
      </c>
      <c r="E5473" s="1">
        <v>45592</v>
      </c>
      <c r="F5473" s="1">
        <v>45592</v>
      </c>
      <c r="G5473" s="1">
        <v>45622</v>
      </c>
      <c r="H5473" t="s">
        <v>28</v>
      </c>
      <c r="I5473">
        <v>11</v>
      </c>
      <c r="J5473" t="s">
        <v>35</v>
      </c>
      <c r="K5473">
        <v>99213</v>
      </c>
      <c r="O5473">
        <v>1</v>
      </c>
      <c r="P5473">
        <v>174.15</v>
      </c>
      <c r="Q5473">
        <v>129</v>
      </c>
      <c r="R5473">
        <v>103.2</v>
      </c>
      <c r="S5473">
        <v>25.8</v>
      </c>
      <c r="T5473" t="s">
        <v>30</v>
      </c>
      <c r="X5473" t="s">
        <v>146</v>
      </c>
      <c r="Y5473" t="s">
        <v>147</v>
      </c>
      <c r="Z5473" t="s">
        <v>39</v>
      </c>
      <c r="AA5473" t="str">
        <f>IFERROR(_xlfn.XLOOKUP($J5473,avoidable_ed_reference!$A$2:$A$13,avoidable_ed_reference!$C$2:$C$13),"Not Classified")</f>
        <v>Avoidable</v>
      </c>
      <c r="AB5473" t="str">
        <f>IFERROR(_xlfn.XLOOKUP($B5473,enrollment!$A$2:$A$801,enrollment!$I$2:$I$801),"")</f>
        <v>OH</v>
      </c>
      <c r="AC5473">
        <f>IFERROR(_xlfn.XLOOKUP($B5473,enrollment!$A$2:$A$801,enrollment!$L$2:$L$801),"")</f>
        <v>81</v>
      </c>
      <c r="AD5473" t="str" cm="1">
        <f t="array" ref="AD5473">_xlfn.IFS(AC5473="","Unknown",AC5473&lt;18,"0-17",AC5473&lt;35,"18-34",AC5473&lt;50,"35-49",AC5473&lt;65,"50-64",TRUE,"65+")</f>
        <v>65+</v>
      </c>
      <c r="AE5473">
        <f>IFERROR(_xlfn.XLOOKUP($B5473,enrollment!$A$2:$A$801,enrollment!$O$2:$O$801),"")</f>
        <v>2345678901</v>
      </c>
      <c r="AF5473">
        <f>IFERROR(_xlfn.XLOOKUP($AE5473,providers!$B$2:$B$11,providers!$Q$2:$Q$11),"")</f>
        <v>4.2</v>
      </c>
      <c r="AG5473" s="1">
        <f t="shared" si="85"/>
        <v>45566</v>
      </c>
    </row>
    <row r="5474" spans="1:33" x14ac:dyDescent="0.25">
      <c r="A5474" t="s">
        <v>6286</v>
      </c>
      <c r="B5474" t="s">
        <v>6282</v>
      </c>
      <c r="C5474">
        <v>9012345678</v>
      </c>
      <c r="D5474">
        <v>9012345678</v>
      </c>
      <c r="E5474" s="1">
        <v>45587</v>
      </c>
      <c r="F5474" s="1">
        <v>45587</v>
      </c>
      <c r="G5474" s="1">
        <v>45602</v>
      </c>
      <c r="H5474" t="s">
        <v>67</v>
      </c>
      <c r="I5474">
        <v>21</v>
      </c>
      <c r="J5474" t="s">
        <v>42</v>
      </c>
      <c r="K5474">
        <v>99223</v>
      </c>
      <c r="O5474">
        <v>1</v>
      </c>
      <c r="P5474">
        <v>25616.32</v>
      </c>
      <c r="Q5474">
        <v>16526.66</v>
      </c>
      <c r="R5474">
        <v>13221.33</v>
      </c>
      <c r="S5474">
        <v>3305.33</v>
      </c>
      <c r="T5474" t="s">
        <v>30</v>
      </c>
      <c r="V5474">
        <v>1</v>
      </c>
      <c r="W5474" s="2" t="s">
        <v>68</v>
      </c>
      <c r="X5474" t="s">
        <v>146</v>
      </c>
      <c r="Y5474" t="s">
        <v>147</v>
      </c>
      <c r="Z5474" t="s">
        <v>69</v>
      </c>
      <c r="AA5474" t="str">
        <f>IFERROR(_xlfn.XLOOKUP($J5474,avoidable_ed_reference!$A$2:$A$13,avoidable_ed_reference!$C$2:$C$13),"Not Classified")</f>
        <v>Non-Avoidable</v>
      </c>
      <c r="AB5474" t="str">
        <f>IFERROR(_xlfn.XLOOKUP($B5474,enrollment!$A$2:$A$801,enrollment!$I$2:$I$801),"")</f>
        <v>OH</v>
      </c>
      <c r="AC5474">
        <f>IFERROR(_xlfn.XLOOKUP($B5474,enrollment!$A$2:$A$801,enrollment!$L$2:$L$801),"")</f>
        <v>81</v>
      </c>
      <c r="AD5474" t="str" cm="1">
        <f t="array" ref="AD5474">_xlfn.IFS(AC5474="","Unknown",AC5474&lt;18,"0-17",AC5474&lt;35,"18-34",AC5474&lt;50,"35-49",AC5474&lt;65,"50-64",TRUE,"65+")</f>
        <v>65+</v>
      </c>
      <c r="AE5474">
        <f>IFERROR(_xlfn.XLOOKUP($B5474,enrollment!$A$2:$A$801,enrollment!$O$2:$O$801),"")</f>
        <v>2345678901</v>
      </c>
      <c r="AF5474">
        <f>IFERROR(_xlfn.XLOOKUP($AE5474,providers!$B$2:$B$11,providers!$Q$2:$Q$11),"")</f>
        <v>4.2</v>
      </c>
      <c r="AG5474" s="1">
        <f t="shared" si="85"/>
        <v>45566</v>
      </c>
    </row>
    <row r="5475" spans="1:33" x14ac:dyDescent="0.25">
      <c r="A5475" t="s">
        <v>6287</v>
      </c>
      <c r="B5475" t="s">
        <v>6282</v>
      </c>
      <c r="C5475">
        <v>3456789012</v>
      </c>
      <c r="D5475">
        <v>3456789012</v>
      </c>
      <c r="E5475" s="1">
        <v>45316</v>
      </c>
      <c r="F5475" s="1">
        <v>45316</v>
      </c>
      <c r="G5475" s="1">
        <v>45351</v>
      </c>
      <c r="H5475" t="s">
        <v>28</v>
      </c>
      <c r="I5475">
        <v>23</v>
      </c>
      <c r="J5475" t="s">
        <v>42</v>
      </c>
      <c r="K5475">
        <v>99284</v>
      </c>
      <c r="O5475">
        <v>1</v>
      </c>
      <c r="P5475">
        <v>2356.36</v>
      </c>
      <c r="Q5475">
        <v>1309.0899999999999</v>
      </c>
      <c r="R5475">
        <v>1047.27</v>
      </c>
      <c r="S5475">
        <v>261.82</v>
      </c>
      <c r="T5475" t="s">
        <v>30</v>
      </c>
      <c r="X5475" t="s">
        <v>146</v>
      </c>
      <c r="Y5475" t="s">
        <v>147</v>
      </c>
      <c r="Z5475" t="s">
        <v>45</v>
      </c>
      <c r="AA5475" t="str">
        <f>IFERROR(_xlfn.XLOOKUP($J5475,avoidable_ed_reference!$A$2:$A$13,avoidable_ed_reference!$C$2:$C$13),"Not Classified")</f>
        <v>Non-Avoidable</v>
      </c>
      <c r="AB5475" t="str">
        <f>IFERROR(_xlfn.XLOOKUP($B5475,enrollment!$A$2:$A$801,enrollment!$I$2:$I$801),"")</f>
        <v>OH</v>
      </c>
      <c r="AC5475">
        <f>IFERROR(_xlfn.XLOOKUP($B5475,enrollment!$A$2:$A$801,enrollment!$L$2:$L$801),"")</f>
        <v>81</v>
      </c>
      <c r="AD5475" t="str" cm="1">
        <f t="array" ref="AD5475">_xlfn.IFS(AC5475="","Unknown",AC5475&lt;18,"0-17",AC5475&lt;35,"18-34",AC5475&lt;50,"35-49",AC5475&lt;65,"50-64",TRUE,"65+")</f>
        <v>65+</v>
      </c>
      <c r="AE5475">
        <f>IFERROR(_xlfn.XLOOKUP($B5475,enrollment!$A$2:$A$801,enrollment!$O$2:$O$801),"")</f>
        <v>2345678901</v>
      </c>
      <c r="AF5475">
        <f>IFERROR(_xlfn.XLOOKUP($AE5475,providers!$B$2:$B$11,providers!$Q$2:$Q$11),"")</f>
        <v>4.2</v>
      </c>
      <c r="AG5475" s="1">
        <f t="shared" si="85"/>
        <v>45292</v>
      </c>
    </row>
    <row r="5476" spans="1:33" x14ac:dyDescent="0.25">
      <c r="A5476" t="s">
        <v>6288</v>
      </c>
      <c r="B5476" t="s">
        <v>6282</v>
      </c>
      <c r="C5476">
        <v>2345678901</v>
      </c>
      <c r="D5476">
        <v>2345678901</v>
      </c>
      <c r="E5476" s="1">
        <v>45427</v>
      </c>
      <c r="F5476" s="1">
        <v>45427</v>
      </c>
      <c r="G5476" s="1">
        <v>45450</v>
      </c>
      <c r="H5476" t="s">
        <v>28</v>
      </c>
      <c r="I5476">
        <v>11</v>
      </c>
      <c r="J5476" t="s">
        <v>35</v>
      </c>
      <c r="K5476">
        <v>99213</v>
      </c>
      <c r="O5476">
        <v>1</v>
      </c>
      <c r="P5476">
        <v>204.84</v>
      </c>
      <c r="Q5476">
        <v>151.72999999999999</v>
      </c>
      <c r="R5476">
        <v>121.38</v>
      </c>
      <c r="S5476">
        <v>30.35</v>
      </c>
      <c r="T5476" t="s">
        <v>30</v>
      </c>
      <c r="X5476" t="s">
        <v>146</v>
      </c>
      <c r="Y5476" t="s">
        <v>147</v>
      </c>
      <c r="Z5476" t="s">
        <v>39</v>
      </c>
      <c r="AA5476" t="str">
        <f>IFERROR(_xlfn.XLOOKUP($J5476,avoidable_ed_reference!$A$2:$A$13,avoidable_ed_reference!$C$2:$C$13),"Not Classified")</f>
        <v>Avoidable</v>
      </c>
      <c r="AB5476" t="str">
        <f>IFERROR(_xlfn.XLOOKUP($B5476,enrollment!$A$2:$A$801,enrollment!$I$2:$I$801),"")</f>
        <v>OH</v>
      </c>
      <c r="AC5476">
        <f>IFERROR(_xlfn.XLOOKUP($B5476,enrollment!$A$2:$A$801,enrollment!$L$2:$L$801),"")</f>
        <v>81</v>
      </c>
      <c r="AD5476" t="str" cm="1">
        <f t="array" ref="AD5476">_xlfn.IFS(AC5476="","Unknown",AC5476&lt;18,"0-17",AC5476&lt;35,"18-34",AC5476&lt;50,"35-49",AC5476&lt;65,"50-64",TRUE,"65+")</f>
        <v>65+</v>
      </c>
      <c r="AE5476">
        <f>IFERROR(_xlfn.XLOOKUP($B5476,enrollment!$A$2:$A$801,enrollment!$O$2:$O$801),"")</f>
        <v>2345678901</v>
      </c>
      <c r="AF5476">
        <f>IFERROR(_xlfn.XLOOKUP($AE5476,providers!$B$2:$B$11,providers!$Q$2:$Q$11),"")</f>
        <v>4.2</v>
      </c>
      <c r="AG5476" s="1">
        <f t="shared" si="85"/>
        <v>45413</v>
      </c>
    </row>
    <row r="5477" spans="1:33" x14ac:dyDescent="0.25">
      <c r="A5477" t="s">
        <v>6289</v>
      </c>
      <c r="B5477" t="s">
        <v>6290</v>
      </c>
      <c r="C5477">
        <v>9012345678</v>
      </c>
      <c r="D5477">
        <v>9012345678</v>
      </c>
      <c r="E5477" s="1">
        <v>45575</v>
      </c>
      <c r="F5477" s="1">
        <v>45575</v>
      </c>
      <c r="G5477" s="1">
        <v>45600</v>
      </c>
      <c r="H5477" t="s">
        <v>28</v>
      </c>
      <c r="I5477">
        <v>23</v>
      </c>
      <c r="J5477" t="s">
        <v>35</v>
      </c>
      <c r="K5477">
        <v>99284</v>
      </c>
      <c r="O5477">
        <v>1</v>
      </c>
      <c r="P5477">
        <v>2111.5100000000002</v>
      </c>
      <c r="Q5477">
        <v>1173.06</v>
      </c>
      <c r="R5477">
        <v>938.45</v>
      </c>
      <c r="S5477">
        <v>234.61</v>
      </c>
      <c r="T5477" t="s">
        <v>30</v>
      </c>
      <c r="X5477" t="s">
        <v>146</v>
      </c>
      <c r="Y5477" t="s">
        <v>147</v>
      </c>
      <c r="Z5477" t="s">
        <v>45</v>
      </c>
      <c r="AA5477" t="str">
        <f>IFERROR(_xlfn.XLOOKUP($J5477,avoidable_ed_reference!$A$2:$A$13,avoidable_ed_reference!$C$2:$C$13),"Not Classified")</f>
        <v>Avoidable</v>
      </c>
      <c r="AB5477" t="str">
        <f>IFERROR(_xlfn.XLOOKUP($B5477,enrollment!$A$2:$A$801,enrollment!$I$2:$I$801),"")</f>
        <v>TN</v>
      </c>
      <c r="AC5477">
        <f>IFERROR(_xlfn.XLOOKUP($B5477,enrollment!$A$2:$A$801,enrollment!$L$2:$L$801),"")</f>
        <v>67</v>
      </c>
      <c r="AD5477" t="str" cm="1">
        <f t="array" ref="AD5477">_xlfn.IFS(AC5477="","Unknown",AC5477&lt;18,"0-17",AC5477&lt;35,"18-34",AC5477&lt;50,"35-49",AC5477&lt;65,"50-64",TRUE,"65+")</f>
        <v>65+</v>
      </c>
      <c r="AE5477">
        <f>IFERROR(_xlfn.XLOOKUP($B5477,enrollment!$A$2:$A$801,enrollment!$O$2:$O$801),"")</f>
        <v>2233445566</v>
      </c>
      <c r="AF5477">
        <f>IFERROR(_xlfn.XLOOKUP($AE5477,providers!$B$2:$B$11,providers!$Q$2:$Q$11),"")</f>
        <v>3.5</v>
      </c>
      <c r="AG5477" s="1">
        <f t="shared" si="85"/>
        <v>45566</v>
      </c>
    </row>
    <row r="5478" spans="1:33" x14ac:dyDescent="0.25">
      <c r="A5478" t="s">
        <v>6291</v>
      </c>
      <c r="B5478" t="s">
        <v>6290</v>
      </c>
      <c r="C5478">
        <v>5678901234</v>
      </c>
      <c r="D5478">
        <v>5678901234</v>
      </c>
      <c r="E5478" s="1">
        <v>45414</v>
      </c>
      <c r="F5478" s="1">
        <v>45414</v>
      </c>
      <c r="G5478" s="1">
        <v>45443</v>
      </c>
      <c r="H5478" t="s">
        <v>28</v>
      </c>
      <c r="I5478">
        <v>20</v>
      </c>
      <c r="J5478" t="s">
        <v>35</v>
      </c>
      <c r="K5478">
        <v>99213</v>
      </c>
      <c r="O5478">
        <v>1</v>
      </c>
      <c r="P5478">
        <v>172.7</v>
      </c>
      <c r="Q5478">
        <v>132.85</v>
      </c>
      <c r="R5478">
        <v>106.28</v>
      </c>
      <c r="S5478">
        <v>26.57</v>
      </c>
      <c r="T5478" t="s">
        <v>30</v>
      </c>
      <c r="X5478" t="s">
        <v>146</v>
      </c>
      <c r="Y5478" t="s">
        <v>147</v>
      </c>
      <c r="Z5478" t="s">
        <v>36</v>
      </c>
      <c r="AA5478" t="str">
        <f>IFERROR(_xlfn.XLOOKUP($J5478,avoidable_ed_reference!$A$2:$A$13,avoidable_ed_reference!$C$2:$C$13),"Not Classified")</f>
        <v>Avoidable</v>
      </c>
      <c r="AB5478" t="str">
        <f>IFERROR(_xlfn.XLOOKUP($B5478,enrollment!$A$2:$A$801,enrollment!$I$2:$I$801),"")</f>
        <v>TN</v>
      </c>
      <c r="AC5478">
        <f>IFERROR(_xlfn.XLOOKUP($B5478,enrollment!$A$2:$A$801,enrollment!$L$2:$L$801),"")</f>
        <v>67</v>
      </c>
      <c r="AD5478" t="str" cm="1">
        <f t="array" ref="AD5478">_xlfn.IFS(AC5478="","Unknown",AC5478&lt;18,"0-17",AC5478&lt;35,"18-34",AC5478&lt;50,"35-49",AC5478&lt;65,"50-64",TRUE,"65+")</f>
        <v>65+</v>
      </c>
      <c r="AE5478">
        <f>IFERROR(_xlfn.XLOOKUP($B5478,enrollment!$A$2:$A$801,enrollment!$O$2:$O$801),"")</f>
        <v>2233445566</v>
      </c>
      <c r="AF5478">
        <f>IFERROR(_xlfn.XLOOKUP($AE5478,providers!$B$2:$B$11,providers!$Q$2:$Q$11),"")</f>
        <v>3.5</v>
      </c>
      <c r="AG5478" s="1">
        <f t="shared" si="85"/>
        <v>45413</v>
      </c>
    </row>
    <row r="5479" spans="1:33" x14ac:dyDescent="0.25">
      <c r="A5479" t="s">
        <v>6292</v>
      </c>
      <c r="B5479" t="s">
        <v>6290</v>
      </c>
      <c r="C5479">
        <v>2233445566</v>
      </c>
      <c r="D5479">
        <v>2233445566</v>
      </c>
      <c r="E5479" s="1">
        <v>45447</v>
      </c>
      <c r="F5479" s="1">
        <v>45447</v>
      </c>
      <c r="G5479" s="1">
        <v>45477</v>
      </c>
      <c r="H5479" t="s">
        <v>28</v>
      </c>
      <c r="I5479">
        <v>23</v>
      </c>
      <c r="J5479" t="s">
        <v>93</v>
      </c>
      <c r="K5479">
        <v>99284</v>
      </c>
      <c r="O5479">
        <v>1</v>
      </c>
      <c r="P5479">
        <v>2283.52</v>
      </c>
      <c r="Q5479">
        <v>1268.6199999999999</v>
      </c>
      <c r="R5479">
        <v>1014.9</v>
      </c>
      <c r="S5479">
        <v>253.72</v>
      </c>
      <c r="T5479" t="s">
        <v>30</v>
      </c>
      <c r="X5479" t="s">
        <v>146</v>
      </c>
      <c r="Y5479" t="s">
        <v>147</v>
      </c>
      <c r="Z5479" t="s">
        <v>45</v>
      </c>
      <c r="AA5479" t="str">
        <f>IFERROR(_xlfn.XLOOKUP($J5479,avoidable_ed_reference!$A$2:$A$13,avoidable_ed_reference!$C$2:$C$13),"Not Classified")</f>
        <v>Avoidable</v>
      </c>
      <c r="AB5479" t="str">
        <f>IFERROR(_xlfn.XLOOKUP($B5479,enrollment!$A$2:$A$801,enrollment!$I$2:$I$801),"")</f>
        <v>TN</v>
      </c>
      <c r="AC5479">
        <f>IFERROR(_xlfn.XLOOKUP($B5479,enrollment!$A$2:$A$801,enrollment!$L$2:$L$801),"")</f>
        <v>67</v>
      </c>
      <c r="AD5479" t="str" cm="1">
        <f t="array" ref="AD5479">_xlfn.IFS(AC5479="","Unknown",AC5479&lt;18,"0-17",AC5479&lt;35,"18-34",AC5479&lt;50,"35-49",AC5479&lt;65,"50-64",TRUE,"65+")</f>
        <v>65+</v>
      </c>
      <c r="AE5479">
        <f>IFERROR(_xlfn.XLOOKUP($B5479,enrollment!$A$2:$A$801,enrollment!$O$2:$O$801),"")</f>
        <v>2233445566</v>
      </c>
      <c r="AF5479">
        <f>IFERROR(_xlfn.XLOOKUP($AE5479,providers!$B$2:$B$11,providers!$Q$2:$Q$11),"")</f>
        <v>3.5</v>
      </c>
      <c r="AG5479" s="1">
        <f t="shared" si="85"/>
        <v>45444</v>
      </c>
    </row>
    <row r="5480" spans="1:33" x14ac:dyDescent="0.25">
      <c r="A5480" t="s">
        <v>6293</v>
      </c>
      <c r="B5480" t="s">
        <v>6290</v>
      </c>
      <c r="C5480">
        <v>2233445566</v>
      </c>
      <c r="D5480">
        <v>2233445566</v>
      </c>
      <c r="E5480" s="1">
        <v>45469</v>
      </c>
      <c r="F5480" s="1">
        <v>45469</v>
      </c>
      <c r="G5480" s="1">
        <v>45491</v>
      </c>
      <c r="H5480" t="s">
        <v>28</v>
      </c>
      <c r="I5480">
        <v>11</v>
      </c>
      <c r="J5480" t="s">
        <v>47</v>
      </c>
      <c r="K5480">
        <v>99213</v>
      </c>
      <c r="O5480">
        <v>1</v>
      </c>
      <c r="P5480">
        <v>237.48</v>
      </c>
      <c r="Q5480">
        <v>175.91</v>
      </c>
      <c r="R5480">
        <v>140.72999999999999</v>
      </c>
      <c r="S5480">
        <v>35.18</v>
      </c>
      <c r="T5480" t="s">
        <v>30</v>
      </c>
      <c r="X5480" t="s">
        <v>146</v>
      </c>
      <c r="Y5480" t="s">
        <v>147</v>
      </c>
      <c r="Z5480" t="s">
        <v>39</v>
      </c>
      <c r="AA5480" t="str">
        <f>IFERROR(_xlfn.XLOOKUP($J5480,avoidable_ed_reference!$A$2:$A$13,avoidable_ed_reference!$C$2:$C$13),"Not Classified")</f>
        <v>Not Classified</v>
      </c>
      <c r="AB5480" t="str">
        <f>IFERROR(_xlfn.XLOOKUP($B5480,enrollment!$A$2:$A$801,enrollment!$I$2:$I$801),"")</f>
        <v>TN</v>
      </c>
      <c r="AC5480">
        <f>IFERROR(_xlfn.XLOOKUP($B5480,enrollment!$A$2:$A$801,enrollment!$L$2:$L$801),"")</f>
        <v>67</v>
      </c>
      <c r="AD5480" t="str" cm="1">
        <f t="array" ref="AD5480">_xlfn.IFS(AC5480="","Unknown",AC5480&lt;18,"0-17",AC5480&lt;35,"18-34",AC5480&lt;50,"35-49",AC5480&lt;65,"50-64",TRUE,"65+")</f>
        <v>65+</v>
      </c>
      <c r="AE5480">
        <f>IFERROR(_xlfn.XLOOKUP($B5480,enrollment!$A$2:$A$801,enrollment!$O$2:$O$801),"")</f>
        <v>2233445566</v>
      </c>
      <c r="AF5480">
        <f>IFERROR(_xlfn.XLOOKUP($AE5480,providers!$B$2:$B$11,providers!$Q$2:$Q$11),"")</f>
        <v>3.5</v>
      </c>
      <c r="AG5480" s="1">
        <f t="shared" si="85"/>
        <v>45444</v>
      </c>
    </row>
    <row r="5481" spans="1:33" x14ac:dyDescent="0.25">
      <c r="A5481" t="s">
        <v>6294</v>
      </c>
      <c r="B5481" t="s">
        <v>6290</v>
      </c>
      <c r="C5481">
        <v>2233445566</v>
      </c>
      <c r="D5481">
        <v>2233445566</v>
      </c>
      <c r="E5481" s="1">
        <v>45557</v>
      </c>
      <c r="F5481" s="1">
        <v>45557</v>
      </c>
      <c r="G5481" s="1">
        <v>45592</v>
      </c>
      <c r="H5481" t="s">
        <v>28</v>
      </c>
      <c r="I5481">
        <v>23</v>
      </c>
      <c r="J5481" t="s">
        <v>42</v>
      </c>
      <c r="K5481">
        <v>99284</v>
      </c>
      <c r="O5481">
        <v>1</v>
      </c>
      <c r="P5481">
        <v>2499.84</v>
      </c>
      <c r="Q5481">
        <v>1388.8</v>
      </c>
      <c r="R5481">
        <v>1111.04</v>
      </c>
      <c r="S5481">
        <v>277.76</v>
      </c>
      <c r="T5481" t="s">
        <v>30</v>
      </c>
      <c r="X5481" t="s">
        <v>146</v>
      </c>
      <c r="Y5481" t="s">
        <v>147</v>
      </c>
      <c r="Z5481" t="s">
        <v>45</v>
      </c>
      <c r="AA5481" t="str">
        <f>IFERROR(_xlfn.XLOOKUP($J5481,avoidable_ed_reference!$A$2:$A$13,avoidable_ed_reference!$C$2:$C$13),"Not Classified")</f>
        <v>Non-Avoidable</v>
      </c>
      <c r="AB5481" t="str">
        <f>IFERROR(_xlfn.XLOOKUP($B5481,enrollment!$A$2:$A$801,enrollment!$I$2:$I$801),"")</f>
        <v>TN</v>
      </c>
      <c r="AC5481">
        <f>IFERROR(_xlfn.XLOOKUP($B5481,enrollment!$A$2:$A$801,enrollment!$L$2:$L$801),"")</f>
        <v>67</v>
      </c>
      <c r="AD5481" t="str" cm="1">
        <f t="array" ref="AD5481">_xlfn.IFS(AC5481="","Unknown",AC5481&lt;18,"0-17",AC5481&lt;35,"18-34",AC5481&lt;50,"35-49",AC5481&lt;65,"50-64",TRUE,"65+")</f>
        <v>65+</v>
      </c>
      <c r="AE5481">
        <f>IFERROR(_xlfn.XLOOKUP($B5481,enrollment!$A$2:$A$801,enrollment!$O$2:$O$801),"")</f>
        <v>2233445566</v>
      </c>
      <c r="AF5481">
        <f>IFERROR(_xlfn.XLOOKUP($AE5481,providers!$B$2:$B$11,providers!$Q$2:$Q$11),"")</f>
        <v>3.5</v>
      </c>
      <c r="AG5481" s="1">
        <f t="shared" si="85"/>
        <v>45536</v>
      </c>
    </row>
    <row r="5482" spans="1:33" x14ac:dyDescent="0.25">
      <c r="A5482" t="s">
        <v>6295</v>
      </c>
      <c r="B5482" t="s">
        <v>6290</v>
      </c>
      <c r="C5482">
        <v>5678901234</v>
      </c>
      <c r="D5482">
        <v>5678901234</v>
      </c>
      <c r="E5482" s="1">
        <v>45441</v>
      </c>
      <c r="F5482" s="1">
        <v>45441</v>
      </c>
      <c r="G5482" s="1">
        <v>45460</v>
      </c>
      <c r="H5482" t="s">
        <v>28</v>
      </c>
      <c r="I5482">
        <v>20</v>
      </c>
      <c r="J5482" t="s">
        <v>35</v>
      </c>
      <c r="K5482">
        <v>99213</v>
      </c>
      <c r="O5482">
        <v>1</v>
      </c>
      <c r="P5482">
        <v>169.74</v>
      </c>
      <c r="Q5482">
        <v>130.57</v>
      </c>
      <c r="R5482">
        <v>104.46</v>
      </c>
      <c r="S5482">
        <v>26.11</v>
      </c>
      <c r="T5482" t="s">
        <v>30</v>
      </c>
      <c r="X5482" t="s">
        <v>146</v>
      </c>
      <c r="Y5482" t="s">
        <v>147</v>
      </c>
      <c r="Z5482" t="s">
        <v>36</v>
      </c>
      <c r="AA5482" t="str">
        <f>IFERROR(_xlfn.XLOOKUP($J5482,avoidable_ed_reference!$A$2:$A$13,avoidable_ed_reference!$C$2:$C$13),"Not Classified")</f>
        <v>Avoidable</v>
      </c>
      <c r="AB5482" t="str">
        <f>IFERROR(_xlfn.XLOOKUP($B5482,enrollment!$A$2:$A$801,enrollment!$I$2:$I$801),"")</f>
        <v>TN</v>
      </c>
      <c r="AC5482">
        <f>IFERROR(_xlfn.XLOOKUP($B5482,enrollment!$A$2:$A$801,enrollment!$L$2:$L$801),"")</f>
        <v>67</v>
      </c>
      <c r="AD5482" t="str" cm="1">
        <f t="array" ref="AD5482">_xlfn.IFS(AC5482="","Unknown",AC5482&lt;18,"0-17",AC5482&lt;35,"18-34",AC5482&lt;50,"35-49",AC5482&lt;65,"50-64",TRUE,"65+")</f>
        <v>65+</v>
      </c>
      <c r="AE5482">
        <f>IFERROR(_xlfn.XLOOKUP($B5482,enrollment!$A$2:$A$801,enrollment!$O$2:$O$801),"")</f>
        <v>2233445566</v>
      </c>
      <c r="AF5482">
        <f>IFERROR(_xlfn.XLOOKUP($AE5482,providers!$B$2:$B$11,providers!$Q$2:$Q$11),"")</f>
        <v>3.5</v>
      </c>
      <c r="AG5482" s="1">
        <f t="shared" si="85"/>
        <v>45413</v>
      </c>
    </row>
    <row r="5483" spans="1:33" x14ac:dyDescent="0.25">
      <c r="A5483" t="s">
        <v>6296</v>
      </c>
      <c r="B5483" t="s">
        <v>6290</v>
      </c>
      <c r="C5483">
        <v>6789012345</v>
      </c>
      <c r="D5483">
        <v>6789012345</v>
      </c>
      <c r="E5483" s="1">
        <v>45442</v>
      </c>
      <c r="F5483" s="1">
        <v>45442</v>
      </c>
      <c r="G5483" s="1">
        <v>45469</v>
      </c>
      <c r="H5483" t="s">
        <v>28</v>
      </c>
      <c r="I5483">
        <v>23</v>
      </c>
      <c r="J5483" t="s">
        <v>35</v>
      </c>
      <c r="K5483">
        <v>99284</v>
      </c>
      <c r="O5483">
        <v>1</v>
      </c>
      <c r="P5483">
        <v>1924.76</v>
      </c>
      <c r="Q5483">
        <v>1069.31</v>
      </c>
      <c r="R5483">
        <v>855.45</v>
      </c>
      <c r="S5483">
        <v>213.86</v>
      </c>
      <c r="T5483" t="s">
        <v>30</v>
      </c>
      <c r="X5483" t="s">
        <v>146</v>
      </c>
      <c r="Y5483" t="s">
        <v>147</v>
      </c>
      <c r="Z5483" t="s">
        <v>45</v>
      </c>
      <c r="AA5483" t="str">
        <f>IFERROR(_xlfn.XLOOKUP($J5483,avoidable_ed_reference!$A$2:$A$13,avoidable_ed_reference!$C$2:$C$13),"Not Classified")</f>
        <v>Avoidable</v>
      </c>
      <c r="AB5483" t="str">
        <f>IFERROR(_xlfn.XLOOKUP($B5483,enrollment!$A$2:$A$801,enrollment!$I$2:$I$801),"")</f>
        <v>TN</v>
      </c>
      <c r="AC5483">
        <f>IFERROR(_xlfn.XLOOKUP($B5483,enrollment!$A$2:$A$801,enrollment!$L$2:$L$801),"")</f>
        <v>67</v>
      </c>
      <c r="AD5483" t="str" cm="1">
        <f t="array" ref="AD5483">_xlfn.IFS(AC5483="","Unknown",AC5483&lt;18,"0-17",AC5483&lt;35,"18-34",AC5483&lt;50,"35-49",AC5483&lt;65,"50-64",TRUE,"65+")</f>
        <v>65+</v>
      </c>
      <c r="AE5483">
        <f>IFERROR(_xlfn.XLOOKUP($B5483,enrollment!$A$2:$A$801,enrollment!$O$2:$O$801),"")</f>
        <v>2233445566</v>
      </c>
      <c r="AF5483">
        <f>IFERROR(_xlfn.XLOOKUP($AE5483,providers!$B$2:$B$11,providers!$Q$2:$Q$11),"")</f>
        <v>3.5</v>
      </c>
      <c r="AG5483" s="1">
        <f t="shared" si="85"/>
        <v>45413</v>
      </c>
    </row>
    <row r="5484" spans="1:33" x14ac:dyDescent="0.25">
      <c r="A5484" t="s">
        <v>6297</v>
      </c>
      <c r="B5484" t="s">
        <v>6290</v>
      </c>
      <c r="C5484">
        <v>2233445566</v>
      </c>
      <c r="D5484">
        <v>2233445566</v>
      </c>
      <c r="E5484" s="1">
        <v>45313</v>
      </c>
      <c r="F5484" s="1">
        <v>45313</v>
      </c>
      <c r="G5484" s="1">
        <v>45339</v>
      </c>
      <c r="H5484" t="s">
        <v>28</v>
      </c>
      <c r="I5484">
        <v>11</v>
      </c>
      <c r="J5484" t="s">
        <v>38</v>
      </c>
      <c r="K5484">
        <v>99213</v>
      </c>
      <c r="O5484">
        <v>1</v>
      </c>
      <c r="P5484">
        <v>175.55</v>
      </c>
      <c r="Q5484">
        <v>130.04</v>
      </c>
      <c r="R5484">
        <v>104.03</v>
      </c>
      <c r="S5484">
        <v>26.01</v>
      </c>
      <c r="T5484" t="s">
        <v>30</v>
      </c>
      <c r="X5484" t="s">
        <v>146</v>
      </c>
      <c r="Y5484" t="s">
        <v>147</v>
      </c>
      <c r="Z5484" t="s">
        <v>39</v>
      </c>
      <c r="AA5484" t="str">
        <f>IFERROR(_xlfn.XLOOKUP($J5484,avoidable_ed_reference!$A$2:$A$13,avoidable_ed_reference!$C$2:$C$13),"Not Classified")</f>
        <v>Not Classified</v>
      </c>
      <c r="AB5484" t="str">
        <f>IFERROR(_xlfn.XLOOKUP($B5484,enrollment!$A$2:$A$801,enrollment!$I$2:$I$801),"")</f>
        <v>TN</v>
      </c>
      <c r="AC5484">
        <f>IFERROR(_xlfn.XLOOKUP($B5484,enrollment!$A$2:$A$801,enrollment!$L$2:$L$801),"")</f>
        <v>67</v>
      </c>
      <c r="AD5484" t="str" cm="1">
        <f t="array" ref="AD5484">_xlfn.IFS(AC5484="","Unknown",AC5484&lt;18,"0-17",AC5484&lt;35,"18-34",AC5484&lt;50,"35-49",AC5484&lt;65,"50-64",TRUE,"65+")</f>
        <v>65+</v>
      </c>
      <c r="AE5484">
        <f>IFERROR(_xlfn.XLOOKUP($B5484,enrollment!$A$2:$A$801,enrollment!$O$2:$O$801),"")</f>
        <v>2233445566</v>
      </c>
      <c r="AF5484">
        <f>IFERROR(_xlfn.XLOOKUP($AE5484,providers!$B$2:$B$11,providers!$Q$2:$Q$11),"")</f>
        <v>3.5</v>
      </c>
      <c r="AG5484" s="1">
        <f t="shared" si="85"/>
        <v>45292</v>
      </c>
    </row>
    <row r="5485" spans="1:33" x14ac:dyDescent="0.25">
      <c r="A5485" t="s">
        <v>6298</v>
      </c>
      <c r="B5485" t="s">
        <v>6290</v>
      </c>
      <c r="C5485">
        <v>2233445566</v>
      </c>
      <c r="D5485">
        <v>2233445566</v>
      </c>
      <c r="E5485" s="1">
        <v>45514</v>
      </c>
      <c r="F5485" s="1">
        <v>45514</v>
      </c>
      <c r="G5485" s="1">
        <v>45549</v>
      </c>
      <c r="H5485" t="s">
        <v>28</v>
      </c>
      <c r="I5485">
        <v>11</v>
      </c>
      <c r="J5485" t="s">
        <v>38</v>
      </c>
      <c r="K5485">
        <v>99213</v>
      </c>
      <c r="O5485">
        <v>1</v>
      </c>
      <c r="P5485">
        <v>235.04</v>
      </c>
      <c r="Q5485">
        <v>174.1</v>
      </c>
      <c r="R5485">
        <v>139.28</v>
      </c>
      <c r="S5485">
        <v>34.82</v>
      </c>
      <c r="T5485" t="s">
        <v>30</v>
      </c>
      <c r="X5485" t="s">
        <v>146</v>
      </c>
      <c r="Y5485" t="s">
        <v>147</v>
      </c>
      <c r="Z5485" t="s">
        <v>39</v>
      </c>
      <c r="AA5485" t="str">
        <f>IFERROR(_xlfn.XLOOKUP($J5485,avoidable_ed_reference!$A$2:$A$13,avoidable_ed_reference!$C$2:$C$13),"Not Classified")</f>
        <v>Not Classified</v>
      </c>
      <c r="AB5485" t="str">
        <f>IFERROR(_xlfn.XLOOKUP($B5485,enrollment!$A$2:$A$801,enrollment!$I$2:$I$801),"")</f>
        <v>TN</v>
      </c>
      <c r="AC5485">
        <f>IFERROR(_xlfn.XLOOKUP($B5485,enrollment!$A$2:$A$801,enrollment!$L$2:$L$801),"")</f>
        <v>67</v>
      </c>
      <c r="AD5485" t="str" cm="1">
        <f t="array" ref="AD5485">_xlfn.IFS(AC5485="","Unknown",AC5485&lt;18,"0-17",AC5485&lt;35,"18-34",AC5485&lt;50,"35-49",AC5485&lt;65,"50-64",TRUE,"65+")</f>
        <v>65+</v>
      </c>
      <c r="AE5485">
        <f>IFERROR(_xlfn.XLOOKUP($B5485,enrollment!$A$2:$A$801,enrollment!$O$2:$O$801),"")</f>
        <v>2233445566</v>
      </c>
      <c r="AF5485">
        <f>IFERROR(_xlfn.XLOOKUP($AE5485,providers!$B$2:$B$11,providers!$Q$2:$Q$11),"")</f>
        <v>3.5</v>
      </c>
      <c r="AG5485" s="1">
        <f t="shared" si="85"/>
        <v>45505</v>
      </c>
    </row>
    <row r="5486" spans="1:33" x14ac:dyDescent="0.25">
      <c r="A5486" t="s">
        <v>6299</v>
      </c>
      <c r="B5486" t="s">
        <v>6290</v>
      </c>
      <c r="C5486">
        <v>2233445566</v>
      </c>
      <c r="D5486">
        <v>2233445566</v>
      </c>
      <c r="E5486" s="1">
        <v>45514</v>
      </c>
      <c r="F5486" s="1">
        <v>45514</v>
      </c>
      <c r="G5486" s="1">
        <v>45549</v>
      </c>
      <c r="H5486" t="s">
        <v>28</v>
      </c>
      <c r="I5486">
        <v>23</v>
      </c>
      <c r="J5486" t="s">
        <v>35</v>
      </c>
      <c r="K5486">
        <v>99284</v>
      </c>
      <c r="O5486">
        <v>1</v>
      </c>
      <c r="P5486">
        <v>2320.38</v>
      </c>
      <c r="Q5486">
        <v>1289.0999999999999</v>
      </c>
      <c r="R5486">
        <v>1031.28</v>
      </c>
      <c r="S5486">
        <v>257.82</v>
      </c>
      <c r="T5486" t="s">
        <v>30</v>
      </c>
      <c r="X5486" t="s">
        <v>146</v>
      </c>
      <c r="Y5486" t="s">
        <v>147</v>
      </c>
      <c r="Z5486" t="s">
        <v>45</v>
      </c>
      <c r="AA5486" t="str">
        <f>IFERROR(_xlfn.XLOOKUP($J5486,avoidable_ed_reference!$A$2:$A$13,avoidable_ed_reference!$C$2:$C$13),"Not Classified")</f>
        <v>Avoidable</v>
      </c>
      <c r="AB5486" t="str">
        <f>IFERROR(_xlfn.XLOOKUP($B5486,enrollment!$A$2:$A$801,enrollment!$I$2:$I$801),"")</f>
        <v>TN</v>
      </c>
      <c r="AC5486">
        <f>IFERROR(_xlfn.XLOOKUP($B5486,enrollment!$A$2:$A$801,enrollment!$L$2:$L$801),"")</f>
        <v>67</v>
      </c>
      <c r="AD5486" t="str" cm="1">
        <f t="array" ref="AD5486">_xlfn.IFS(AC5486="","Unknown",AC5486&lt;18,"0-17",AC5486&lt;35,"18-34",AC5486&lt;50,"35-49",AC5486&lt;65,"50-64",TRUE,"65+")</f>
        <v>65+</v>
      </c>
      <c r="AE5486">
        <f>IFERROR(_xlfn.XLOOKUP($B5486,enrollment!$A$2:$A$801,enrollment!$O$2:$O$801),"")</f>
        <v>2233445566</v>
      </c>
      <c r="AF5486">
        <f>IFERROR(_xlfn.XLOOKUP($AE5486,providers!$B$2:$B$11,providers!$Q$2:$Q$11),"")</f>
        <v>3.5</v>
      </c>
      <c r="AG5486" s="1">
        <f t="shared" si="85"/>
        <v>45505</v>
      </c>
    </row>
    <row r="5487" spans="1:33" x14ac:dyDescent="0.25">
      <c r="A5487" t="s">
        <v>6300</v>
      </c>
      <c r="B5487" t="s">
        <v>6290</v>
      </c>
      <c r="C5487">
        <v>6789012345</v>
      </c>
      <c r="D5487">
        <v>6789012345</v>
      </c>
      <c r="E5487" s="1">
        <v>45405</v>
      </c>
      <c r="F5487" s="1">
        <v>45405</v>
      </c>
      <c r="G5487" s="1">
        <v>45432</v>
      </c>
      <c r="H5487" t="s">
        <v>28</v>
      </c>
      <c r="I5487">
        <v>23</v>
      </c>
      <c r="J5487" t="s">
        <v>221</v>
      </c>
      <c r="K5487">
        <v>99284</v>
      </c>
      <c r="O5487">
        <v>1</v>
      </c>
      <c r="P5487">
        <v>2412.04</v>
      </c>
      <c r="Q5487">
        <v>1340.02</v>
      </c>
      <c r="R5487">
        <v>1072.02</v>
      </c>
      <c r="S5487">
        <v>268</v>
      </c>
      <c r="T5487" t="s">
        <v>30</v>
      </c>
      <c r="X5487" t="s">
        <v>146</v>
      </c>
      <c r="Y5487" t="s">
        <v>147</v>
      </c>
      <c r="Z5487" t="s">
        <v>45</v>
      </c>
      <c r="AA5487" t="str">
        <f>IFERROR(_xlfn.XLOOKUP($J5487,avoidable_ed_reference!$A$2:$A$13,avoidable_ed_reference!$C$2:$C$13),"Not Classified")</f>
        <v>Avoidable</v>
      </c>
      <c r="AB5487" t="str">
        <f>IFERROR(_xlfn.XLOOKUP($B5487,enrollment!$A$2:$A$801,enrollment!$I$2:$I$801),"")</f>
        <v>TN</v>
      </c>
      <c r="AC5487">
        <f>IFERROR(_xlfn.XLOOKUP($B5487,enrollment!$A$2:$A$801,enrollment!$L$2:$L$801),"")</f>
        <v>67</v>
      </c>
      <c r="AD5487" t="str" cm="1">
        <f t="array" ref="AD5487">_xlfn.IFS(AC5487="","Unknown",AC5487&lt;18,"0-17",AC5487&lt;35,"18-34",AC5487&lt;50,"35-49",AC5487&lt;65,"50-64",TRUE,"65+")</f>
        <v>65+</v>
      </c>
      <c r="AE5487">
        <f>IFERROR(_xlfn.XLOOKUP($B5487,enrollment!$A$2:$A$801,enrollment!$O$2:$O$801),"")</f>
        <v>2233445566</v>
      </c>
      <c r="AF5487">
        <f>IFERROR(_xlfn.XLOOKUP($AE5487,providers!$B$2:$B$11,providers!$Q$2:$Q$11),"")</f>
        <v>3.5</v>
      </c>
      <c r="AG5487" s="1">
        <f t="shared" si="85"/>
        <v>45383</v>
      </c>
    </row>
    <row r="5488" spans="1:33" x14ac:dyDescent="0.25">
      <c r="A5488" t="s">
        <v>6301</v>
      </c>
      <c r="B5488" t="s">
        <v>6290</v>
      </c>
      <c r="C5488">
        <v>2345678901</v>
      </c>
      <c r="D5488">
        <v>2345678901</v>
      </c>
      <c r="E5488" s="1">
        <v>45480</v>
      </c>
      <c r="F5488" s="1">
        <v>45480</v>
      </c>
      <c r="G5488" s="1">
        <v>45494</v>
      </c>
      <c r="H5488" t="s">
        <v>28</v>
      </c>
      <c r="I5488">
        <v>22</v>
      </c>
      <c r="J5488" t="s">
        <v>29</v>
      </c>
      <c r="K5488">
        <v>90837</v>
      </c>
      <c r="O5488">
        <v>1</v>
      </c>
      <c r="P5488">
        <v>230.51</v>
      </c>
      <c r="Q5488">
        <v>170.75</v>
      </c>
      <c r="R5488">
        <v>136.6</v>
      </c>
      <c r="S5488">
        <v>34.15</v>
      </c>
      <c r="T5488" t="s">
        <v>30</v>
      </c>
      <c r="X5488" t="s">
        <v>146</v>
      </c>
      <c r="Y5488" t="s">
        <v>147</v>
      </c>
      <c r="Z5488" t="s">
        <v>33</v>
      </c>
      <c r="AA5488" t="str">
        <f>IFERROR(_xlfn.XLOOKUP($J5488,avoidable_ed_reference!$A$2:$A$13,avoidable_ed_reference!$C$2:$C$13),"Not Classified")</f>
        <v>Potentially Avoidable</v>
      </c>
      <c r="AB5488" t="str">
        <f>IFERROR(_xlfn.XLOOKUP($B5488,enrollment!$A$2:$A$801,enrollment!$I$2:$I$801),"")</f>
        <v>TN</v>
      </c>
      <c r="AC5488">
        <f>IFERROR(_xlfn.XLOOKUP($B5488,enrollment!$A$2:$A$801,enrollment!$L$2:$L$801),"")</f>
        <v>67</v>
      </c>
      <c r="AD5488" t="str" cm="1">
        <f t="array" ref="AD5488">_xlfn.IFS(AC5488="","Unknown",AC5488&lt;18,"0-17",AC5488&lt;35,"18-34",AC5488&lt;50,"35-49",AC5488&lt;65,"50-64",TRUE,"65+")</f>
        <v>65+</v>
      </c>
      <c r="AE5488">
        <f>IFERROR(_xlfn.XLOOKUP($B5488,enrollment!$A$2:$A$801,enrollment!$O$2:$O$801),"")</f>
        <v>2233445566</v>
      </c>
      <c r="AF5488">
        <f>IFERROR(_xlfn.XLOOKUP($AE5488,providers!$B$2:$B$11,providers!$Q$2:$Q$11),"")</f>
        <v>3.5</v>
      </c>
      <c r="AG5488" s="1">
        <f t="shared" si="85"/>
        <v>45474</v>
      </c>
    </row>
    <row r="5489" spans="1:33" x14ac:dyDescent="0.25">
      <c r="A5489" t="s">
        <v>6302</v>
      </c>
      <c r="B5489" t="s">
        <v>6290</v>
      </c>
      <c r="C5489">
        <v>2233445566</v>
      </c>
      <c r="D5489">
        <v>2233445566</v>
      </c>
      <c r="E5489" s="1">
        <v>45591</v>
      </c>
      <c r="F5489" s="1">
        <v>45591</v>
      </c>
      <c r="G5489" s="1">
        <v>45614</v>
      </c>
      <c r="H5489" t="s">
        <v>28</v>
      </c>
      <c r="I5489">
        <v>11</v>
      </c>
      <c r="J5489" t="s">
        <v>47</v>
      </c>
      <c r="K5489">
        <v>99213</v>
      </c>
      <c r="O5489">
        <v>1</v>
      </c>
      <c r="P5489">
        <v>173.81</v>
      </c>
      <c r="Q5489">
        <v>128.75</v>
      </c>
      <c r="R5489">
        <v>103</v>
      </c>
      <c r="S5489">
        <v>25.75</v>
      </c>
      <c r="T5489" t="s">
        <v>30</v>
      </c>
      <c r="X5489" t="s">
        <v>146</v>
      </c>
      <c r="Y5489" t="s">
        <v>147</v>
      </c>
      <c r="Z5489" t="s">
        <v>39</v>
      </c>
      <c r="AA5489" t="str">
        <f>IFERROR(_xlfn.XLOOKUP($J5489,avoidable_ed_reference!$A$2:$A$13,avoidable_ed_reference!$C$2:$C$13),"Not Classified")</f>
        <v>Not Classified</v>
      </c>
      <c r="AB5489" t="str">
        <f>IFERROR(_xlfn.XLOOKUP($B5489,enrollment!$A$2:$A$801,enrollment!$I$2:$I$801),"")</f>
        <v>TN</v>
      </c>
      <c r="AC5489">
        <f>IFERROR(_xlfn.XLOOKUP($B5489,enrollment!$A$2:$A$801,enrollment!$L$2:$L$801),"")</f>
        <v>67</v>
      </c>
      <c r="AD5489" t="str" cm="1">
        <f t="array" ref="AD5489">_xlfn.IFS(AC5489="","Unknown",AC5489&lt;18,"0-17",AC5489&lt;35,"18-34",AC5489&lt;50,"35-49",AC5489&lt;65,"50-64",TRUE,"65+")</f>
        <v>65+</v>
      </c>
      <c r="AE5489">
        <f>IFERROR(_xlfn.XLOOKUP($B5489,enrollment!$A$2:$A$801,enrollment!$O$2:$O$801),"")</f>
        <v>2233445566</v>
      </c>
      <c r="AF5489">
        <f>IFERROR(_xlfn.XLOOKUP($AE5489,providers!$B$2:$B$11,providers!$Q$2:$Q$11),"")</f>
        <v>3.5</v>
      </c>
      <c r="AG5489" s="1">
        <f t="shared" si="85"/>
        <v>45566</v>
      </c>
    </row>
    <row r="5490" spans="1:33" x14ac:dyDescent="0.25">
      <c r="A5490" t="s">
        <v>6303</v>
      </c>
      <c r="B5490" t="s">
        <v>6304</v>
      </c>
      <c r="C5490">
        <v>9012345678</v>
      </c>
      <c r="D5490">
        <v>9012345678</v>
      </c>
      <c r="E5490" s="1">
        <v>45440</v>
      </c>
      <c r="F5490" s="1">
        <v>45440</v>
      </c>
      <c r="G5490" s="1">
        <v>45464</v>
      </c>
      <c r="H5490" t="s">
        <v>28</v>
      </c>
      <c r="I5490">
        <v>22</v>
      </c>
      <c r="J5490" t="s">
        <v>29</v>
      </c>
      <c r="K5490">
        <v>90837</v>
      </c>
      <c r="O5490">
        <v>1</v>
      </c>
      <c r="P5490">
        <v>200.14</v>
      </c>
      <c r="Q5490">
        <v>148.25</v>
      </c>
      <c r="R5490">
        <v>118.6</v>
      </c>
      <c r="S5490">
        <v>29.65</v>
      </c>
      <c r="T5490" t="s">
        <v>30</v>
      </c>
      <c r="X5490" t="s">
        <v>31</v>
      </c>
      <c r="Y5490" t="s">
        <v>32</v>
      </c>
      <c r="Z5490" t="s">
        <v>33</v>
      </c>
      <c r="AA5490" t="str">
        <f>IFERROR(_xlfn.XLOOKUP($J5490,avoidable_ed_reference!$A$2:$A$13,avoidable_ed_reference!$C$2:$C$13),"Not Classified")</f>
        <v>Potentially Avoidable</v>
      </c>
      <c r="AB5490" t="str">
        <f>IFERROR(_xlfn.XLOOKUP($B5490,enrollment!$A$2:$A$801,enrollment!$I$2:$I$801),"")</f>
        <v>KY</v>
      </c>
      <c r="AC5490">
        <f>IFERROR(_xlfn.XLOOKUP($B5490,enrollment!$A$2:$A$801,enrollment!$L$2:$L$801),"")</f>
        <v>24</v>
      </c>
      <c r="AD5490" t="str" cm="1">
        <f t="array" ref="AD5490">_xlfn.IFS(AC5490="","Unknown",AC5490&lt;18,"0-17",AC5490&lt;35,"18-34",AC5490&lt;50,"35-49",AC5490&lt;65,"50-64",TRUE,"65+")</f>
        <v>18-34</v>
      </c>
      <c r="AE5490">
        <f>IFERROR(_xlfn.XLOOKUP($B5490,enrollment!$A$2:$A$801,enrollment!$O$2:$O$801),"")</f>
        <v>3456789012</v>
      </c>
      <c r="AF5490">
        <f>IFERROR(_xlfn.XLOOKUP($AE5490,providers!$B$2:$B$11,providers!$Q$2:$Q$11),"")</f>
        <v>4</v>
      </c>
      <c r="AG5490" s="1">
        <f t="shared" si="85"/>
        <v>45413</v>
      </c>
    </row>
    <row r="5491" spans="1:33" x14ac:dyDescent="0.25">
      <c r="A5491" t="s">
        <v>6305</v>
      </c>
      <c r="B5491" t="s">
        <v>6304</v>
      </c>
      <c r="C5491">
        <v>2233445566</v>
      </c>
      <c r="D5491">
        <v>2233445566</v>
      </c>
      <c r="E5491" s="1">
        <v>45462</v>
      </c>
      <c r="F5491" s="1">
        <v>45462</v>
      </c>
      <c r="G5491" s="1">
        <v>45477</v>
      </c>
      <c r="H5491" t="s">
        <v>59</v>
      </c>
      <c r="J5491" t="s">
        <v>47</v>
      </c>
      <c r="L5491" s="2" t="s">
        <v>61</v>
      </c>
      <c r="M5491" t="s">
        <v>62</v>
      </c>
      <c r="N5491" t="s">
        <v>63</v>
      </c>
      <c r="O5491">
        <v>1</v>
      </c>
      <c r="P5491">
        <v>1199.01</v>
      </c>
      <c r="Q5491">
        <v>1090.01</v>
      </c>
      <c r="R5491">
        <v>872.01</v>
      </c>
      <c r="S5491">
        <v>218</v>
      </c>
      <c r="T5491" t="s">
        <v>30</v>
      </c>
      <c r="X5491" t="s">
        <v>31</v>
      </c>
      <c r="Y5491" t="s">
        <v>32</v>
      </c>
      <c r="Z5491" t="s">
        <v>64</v>
      </c>
      <c r="AA5491" t="str">
        <f>IFERROR(_xlfn.XLOOKUP($J5491,avoidable_ed_reference!$A$2:$A$13,avoidable_ed_reference!$C$2:$C$13),"Not Classified")</f>
        <v>Not Classified</v>
      </c>
      <c r="AB5491" t="str">
        <f>IFERROR(_xlfn.XLOOKUP($B5491,enrollment!$A$2:$A$801,enrollment!$I$2:$I$801),"")</f>
        <v>KY</v>
      </c>
      <c r="AC5491">
        <f>IFERROR(_xlfn.XLOOKUP($B5491,enrollment!$A$2:$A$801,enrollment!$L$2:$L$801),"")</f>
        <v>24</v>
      </c>
      <c r="AD5491" t="str" cm="1">
        <f t="array" ref="AD5491">_xlfn.IFS(AC5491="","Unknown",AC5491&lt;18,"0-17",AC5491&lt;35,"18-34",AC5491&lt;50,"35-49",AC5491&lt;65,"50-64",TRUE,"65+")</f>
        <v>18-34</v>
      </c>
      <c r="AE5491">
        <f>IFERROR(_xlfn.XLOOKUP($B5491,enrollment!$A$2:$A$801,enrollment!$O$2:$O$801),"")</f>
        <v>3456789012</v>
      </c>
      <c r="AF5491">
        <f>IFERROR(_xlfn.XLOOKUP($AE5491,providers!$B$2:$B$11,providers!$Q$2:$Q$11),"")</f>
        <v>4</v>
      </c>
      <c r="AG5491" s="1">
        <f t="shared" si="85"/>
        <v>45444</v>
      </c>
    </row>
    <row r="5492" spans="1:33" x14ac:dyDescent="0.25">
      <c r="A5492" t="s">
        <v>6306</v>
      </c>
      <c r="B5492" t="s">
        <v>6304</v>
      </c>
      <c r="C5492">
        <v>5678901234</v>
      </c>
      <c r="D5492">
        <v>5678901234</v>
      </c>
      <c r="E5492" s="1">
        <v>45424</v>
      </c>
      <c r="F5492" s="1">
        <v>45424</v>
      </c>
      <c r="G5492" s="1">
        <v>45458</v>
      </c>
      <c r="H5492" t="s">
        <v>28</v>
      </c>
      <c r="I5492">
        <v>20</v>
      </c>
      <c r="J5492" t="s">
        <v>35</v>
      </c>
      <c r="K5492">
        <v>99213</v>
      </c>
      <c r="O5492">
        <v>1</v>
      </c>
      <c r="P5492">
        <v>161.68</v>
      </c>
      <c r="Q5492">
        <v>124.37</v>
      </c>
      <c r="R5492">
        <v>99.5</v>
      </c>
      <c r="S5492">
        <v>24.87</v>
      </c>
      <c r="T5492" t="s">
        <v>30</v>
      </c>
      <c r="X5492" t="s">
        <v>31</v>
      </c>
      <c r="Y5492" t="s">
        <v>32</v>
      </c>
      <c r="Z5492" t="s">
        <v>36</v>
      </c>
      <c r="AA5492" t="str">
        <f>IFERROR(_xlfn.XLOOKUP($J5492,avoidable_ed_reference!$A$2:$A$13,avoidable_ed_reference!$C$2:$C$13),"Not Classified")</f>
        <v>Avoidable</v>
      </c>
      <c r="AB5492" t="str">
        <f>IFERROR(_xlfn.XLOOKUP($B5492,enrollment!$A$2:$A$801,enrollment!$I$2:$I$801),"")</f>
        <v>KY</v>
      </c>
      <c r="AC5492">
        <f>IFERROR(_xlfn.XLOOKUP($B5492,enrollment!$A$2:$A$801,enrollment!$L$2:$L$801),"")</f>
        <v>24</v>
      </c>
      <c r="AD5492" t="str" cm="1">
        <f t="array" ref="AD5492">_xlfn.IFS(AC5492="","Unknown",AC5492&lt;18,"0-17",AC5492&lt;35,"18-34",AC5492&lt;50,"35-49",AC5492&lt;65,"50-64",TRUE,"65+")</f>
        <v>18-34</v>
      </c>
      <c r="AE5492">
        <f>IFERROR(_xlfn.XLOOKUP($B5492,enrollment!$A$2:$A$801,enrollment!$O$2:$O$801),"")</f>
        <v>3456789012</v>
      </c>
      <c r="AF5492">
        <f>IFERROR(_xlfn.XLOOKUP($AE5492,providers!$B$2:$B$11,providers!$Q$2:$Q$11),"")</f>
        <v>4</v>
      </c>
      <c r="AG5492" s="1">
        <f t="shared" si="85"/>
        <v>45413</v>
      </c>
    </row>
    <row r="5493" spans="1:33" x14ac:dyDescent="0.25">
      <c r="A5493" t="s">
        <v>6307</v>
      </c>
      <c r="B5493" t="s">
        <v>6308</v>
      </c>
      <c r="C5493">
        <v>3456789012</v>
      </c>
      <c r="D5493">
        <v>3456789012</v>
      </c>
      <c r="E5493" s="1">
        <v>45408</v>
      </c>
      <c r="F5493" s="1">
        <v>45408</v>
      </c>
      <c r="G5493" s="1">
        <v>45437</v>
      </c>
      <c r="H5493" t="s">
        <v>28</v>
      </c>
      <c r="I5493">
        <v>11</v>
      </c>
      <c r="J5493" t="s">
        <v>38</v>
      </c>
      <c r="K5493">
        <v>99213</v>
      </c>
      <c r="O5493">
        <v>1</v>
      </c>
      <c r="P5493">
        <v>238.88</v>
      </c>
      <c r="Q5493">
        <v>176.95</v>
      </c>
      <c r="R5493">
        <v>141.56</v>
      </c>
      <c r="S5493">
        <v>35.39</v>
      </c>
      <c r="T5493" t="s">
        <v>30</v>
      </c>
      <c r="X5493" t="s">
        <v>233</v>
      </c>
      <c r="Y5493" t="s">
        <v>32</v>
      </c>
      <c r="Z5493" t="s">
        <v>39</v>
      </c>
      <c r="AA5493" t="str">
        <f>IFERROR(_xlfn.XLOOKUP($J5493,avoidable_ed_reference!$A$2:$A$13,avoidable_ed_reference!$C$2:$C$13),"Not Classified")</f>
        <v>Not Classified</v>
      </c>
      <c r="AB5493" t="str">
        <f>IFERROR(_xlfn.XLOOKUP($B5493,enrollment!$A$2:$A$801,enrollment!$I$2:$I$801),"")</f>
        <v>KY</v>
      </c>
      <c r="AC5493">
        <f>IFERROR(_xlfn.XLOOKUP($B5493,enrollment!$A$2:$A$801,enrollment!$L$2:$L$801),"")</f>
        <v>81</v>
      </c>
      <c r="AD5493" t="str" cm="1">
        <f t="array" ref="AD5493">_xlfn.IFS(AC5493="","Unknown",AC5493&lt;18,"0-17",AC5493&lt;35,"18-34",AC5493&lt;50,"35-49",AC5493&lt;65,"50-64",TRUE,"65+")</f>
        <v>65+</v>
      </c>
      <c r="AE5493">
        <f>IFERROR(_xlfn.XLOOKUP($B5493,enrollment!$A$2:$A$801,enrollment!$O$2:$O$801),"")</f>
        <v>3456789012</v>
      </c>
      <c r="AF5493">
        <f>IFERROR(_xlfn.XLOOKUP($AE5493,providers!$B$2:$B$11,providers!$Q$2:$Q$11),"")</f>
        <v>4</v>
      </c>
      <c r="AG5493" s="1">
        <f t="shared" si="85"/>
        <v>45383</v>
      </c>
    </row>
    <row r="5494" spans="1:33" x14ac:dyDescent="0.25">
      <c r="A5494" t="s">
        <v>6309</v>
      </c>
      <c r="B5494" t="s">
        <v>6308</v>
      </c>
      <c r="C5494">
        <v>6789012345</v>
      </c>
      <c r="D5494">
        <v>6789012345</v>
      </c>
      <c r="E5494" s="1">
        <v>45380</v>
      </c>
      <c r="F5494" s="1">
        <v>45380</v>
      </c>
      <c r="G5494" s="1">
        <v>45400</v>
      </c>
      <c r="H5494" t="s">
        <v>28</v>
      </c>
      <c r="I5494">
        <v>23</v>
      </c>
      <c r="J5494" t="s">
        <v>91</v>
      </c>
      <c r="K5494">
        <v>99284</v>
      </c>
      <c r="O5494">
        <v>1</v>
      </c>
      <c r="P5494">
        <v>1856.41</v>
      </c>
      <c r="Q5494">
        <v>1031.3399999999999</v>
      </c>
      <c r="R5494">
        <v>825.07</v>
      </c>
      <c r="S5494">
        <v>206.27</v>
      </c>
      <c r="T5494" t="s">
        <v>30</v>
      </c>
      <c r="X5494" t="s">
        <v>233</v>
      </c>
      <c r="Y5494" t="s">
        <v>32</v>
      </c>
      <c r="Z5494" t="s">
        <v>45</v>
      </c>
      <c r="AA5494" t="str">
        <f>IFERROR(_xlfn.XLOOKUP($J5494,avoidable_ed_reference!$A$2:$A$13,avoidable_ed_reference!$C$2:$C$13),"Not Classified")</f>
        <v>Avoidable</v>
      </c>
      <c r="AB5494" t="str">
        <f>IFERROR(_xlfn.XLOOKUP($B5494,enrollment!$A$2:$A$801,enrollment!$I$2:$I$801),"")</f>
        <v>KY</v>
      </c>
      <c r="AC5494">
        <f>IFERROR(_xlfn.XLOOKUP($B5494,enrollment!$A$2:$A$801,enrollment!$L$2:$L$801),"")</f>
        <v>81</v>
      </c>
      <c r="AD5494" t="str" cm="1">
        <f t="array" ref="AD5494">_xlfn.IFS(AC5494="","Unknown",AC5494&lt;18,"0-17",AC5494&lt;35,"18-34",AC5494&lt;50,"35-49",AC5494&lt;65,"50-64",TRUE,"65+")</f>
        <v>65+</v>
      </c>
      <c r="AE5494">
        <f>IFERROR(_xlfn.XLOOKUP($B5494,enrollment!$A$2:$A$801,enrollment!$O$2:$O$801),"")</f>
        <v>3456789012</v>
      </c>
      <c r="AF5494">
        <f>IFERROR(_xlfn.XLOOKUP($AE5494,providers!$B$2:$B$11,providers!$Q$2:$Q$11),"")</f>
        <v>4</v>
      </c>
      <c r="AG5494" s="1">
        <f t="shared" si="85"/>
        <v>45352</v>
      </c>
    </row>
    <row r="5495" spans="1:33" x14ac:dyDescent="0.25">
      <c r="A5495" t="s">
        <v>6310</v>
      </c>
      <c r="B5495" t="s">
        <v>6308</v>
      </c>
      <c r="C5495">
        <v>3456789012</v>
      </c>
      <c r="D5495">
        <v>3456789012</v>
      </c>
      <c r="E5495" s="1">
        <v>45363</v>
      </c>
      <c r="F5495" s="1">
        <v>45363</v>
      </c>
      <c r="G5495" s="1">
        <v>45393</v>
      </c>
      <c r="H5495" t="s">
        <v>28</v>
      </c>
      <c r="I5495">
        <v>11</v>
      </c>
      <c r="J5495" t="s">
        <v>38</v>
      </c>
      <c r="K5495">
        <v>99213</v>
      </c>
      <c r="O5495">
        <v>1</v>
      </c>
      <c r="P5495">
        <v>183.33</v>
      </c>
      <c r="Q5495">
        <v>135.80000000000001</v>
      </c>
      <c r="R5495">
        <v>108.64</v>
      </c>
      <c r="S5495">
        <v>27.16</v>
      </c>
      <c r="T5495" t="s">
        <v>30</v>
      </c>
      <c r="X5495" t="s">
        <v>233</v>
      </c>
      <c r="Y5495" t="s">
        <v>32</v>
      </c>
      <c r="Z5495" t="s">
        <v>39</v>
      </c>
      <c r="AA5495" t="str">
        <f>IFERROR(_xlfn.XLOOKUP($J5495,avoidable_ed_reference!$A$2:$A$13,avoidable_ed_reference!$C$2:$C$13),"Not Classified")</f>
        <v>Not Classified</v>
      </c>
      <c r="AB5495" t="str">
        <f>IFERROR(_xlfn.XLOOKUP($B5495,enrollment!$A$2:$A$801,enrollment!$I$2:$I$801),"")</f>
        <v>KY</v>
      </c>
      <c r="AC5495">
        <f>IFERROR(_xlfn.XLOOKUP($B5495,enrollment!$A$2:$A$801,enrollment!$L$2:$L$801),"")</f>
        <v>81</v>
      </c>
      <c r="AD5495" t="str" cm="1">
        <f t="array" ref="AD5495">_xlfn.IFS(AC5495="","Unknown",AC5495&lt;18,"0-17",AC5495&lt;35,"18-34",AC5495&lt;50,"35-49",AC5495&lt;65,"50-64",TRUE,"65+")</f>
        <v>65+</v>
      </c>
      <c r="AE5495">
        <f>IFERROR(_xlfn.XLOOKUP($B5495,enrollment!$A$2:$A$801,enrollment!$O$2:$O$801),"")</f>
        <v>3456789012</v>
      </c>
      <c r="AF5495">
        <f>IFERROR(_xlfn.XLOOKUP($AE5495,providers!$B$2:$B$11,providers!$Q$2:$Q$11),"")</f>
        <v>4</v>
      </c>
      <c r="AG5495" s="1">
        <f t="shared" si="85"/>
        <v>45352</v>
      </c>
    </row>
    <row r="5496" spans="1:33" x14ac:dyDescent="0.25">
      <c r="A5496" t="s">
        <v>6311</v>
      </c>
      <c r="B5496" t="s">
        <v>6308</v>
      </c>
      <c r="C5496">
        <v>3456789012</v>
      </c>
      <c r="D5496">
        <v>3456789012</v>
      </c>
      <c r="E5496" s="1">
        <v>45600</v>
      </c>
      <c r="F5496" s="1">
        <v>45600</v>
      </c>
      <c r="G5496" s="1">
        <v>45634</v>
      </c>
      <c r="H5496" t="s">
        <v>28</v>
      </c>
      <c r="I5496">
        <v>11</v>
      </c>
      <c r="J5496" t="s">
        <v>38</v>
      </c>
      <c r="K5496">
        <v>99213</v>
      </c>
      <c r="O5496">
        <v>1</v>
      </c>
      <c r="P5496">
        <v>202.32</v>
      </c>
      <c r="Q5496">
        <v>149.87</v>
      </c>
      <c r="R5496">
        <v>119.9</v>
      </c>
      <c r="S5496">
        <v>29.97</v>
      </c>
      <c r="T5496" t="s">
        <v>30</v>
      </c>
      <c r="X5496" t="s">
        <v>233</v>
      </c>
      <c r="Y5496" t="s">
        <v>32</v>
      </c>
      <c r="Z5496" t="s">
        <v>39</v>
      </c>
      <c r="AA5496" t="str">
        <f>IFERROR(_xlfn.XLOOKUP($J5496,avoidable_ed_reference!$A$2:$A$13,avoidable_ed_reference!$C$2:$C$13),"Not Classified")</f>
        <v>Not Classified</v>
      </c>
      <c r="AB5496" t="str">
        <f>IFERROR(_xlfn.XLOOKUP($B5496,enrollment!$A$2:$A$801,enrollment!$I$2:$I$801),"")</f>
        <v>KY</v>
      </c>
      <c r="AC5496">
        <f>IFERROR(_xlfn.XLOOKUP($B5496,enrollment!$A$2:$A$801,enrollment!$L$2:$L$801),"")</f>
        <v>81</v>
      </c>
      <c r="AD5496" t="str" cm="1">
        <f t="array" ref="AD5496">_xlfn.IFS(AC5496="","Unknown",AC5496&lt;18,"0-17",AC5496&lt;35,"18-34",AC5496&lt;50,"35-49",AC5496&lt;65,"50-64",TRUE,"65+")</f>
        <v>65+</v>
      </c>
      <c r="AE5496">
        <f>IFERROR(_xlfn.XLOOKUP($B5496,enrollment!$A$2:$A$801,enrollment!$O$2:$O$801),"")</f>
        <v>3456789012</v>
      </c>
      <c r="AF5496">
        <f>IFERROR(_xlfn.XLOOKUP($AE5496,providers!$B$2:$B$11,providers!$Q$2:$Q$11),"")</f>
        <v>4</v>
      </c>
      <c r="AG5496" s="1">
        <f t="shared" si="85"/>
        <v>45597</v>
      </c>
    </row>
    <row r="5497" spans="1:33" x14ac:dyDescent="0.25">
      <c r="A5497" t="s">
        <v>6312</v>
      </c>
      <c r="B5497" t="s">
        <v>6308</v>
      </c>
      <c r="C5497">
        <v>9012345678</v>
      </c>
      <c r="D5497">
        <v>9012345678</v>
      </c>
      <c r="E5497" s="1">
        <v>45511</v>
      </c>
      <c r="F5497" s="1">
        <v>45511</v>
      </c>
      <c r="G5497" s="1">
        <v>45527</v>
      </c>
      <c r="H5497" t="s">
        <v>67</v>
      </c>
      <c r="I5497">
        <v>21</v>
      </c>
      <c r="J5497" t="s">
        <v>42</v>
      </c>
      <c r="K5497">
        <v>99223</v>
      </c>
      <c r="O5497">
        <v>1</v>
      </c>
      <c r="P5497">
        <v>25992.45</v>
      </c>
      <c r="Q5497">
        <v>16769.32</v>
      </c>
      <c r="R5497">
        <v>13415.46</v>
      </c>
      <c r="S5497">
        <v>3353.86</v>
      </c>
      <c r="T5497" t="s">
        <v>30</v>
      </c>
      <c r="V5497">
        <v>1</v>
      </c>
      <c r="W5497" s="2" t="s">
        <v>68</v>
      </c>
      <c r="X5497" t="s">
        <v>233</v>
      </c>
      <c r="Y5497" t="s">
        <v>32</v>
      </c>
      <c r="Z5497" t="s">
        <v>69</v>
      </c>
      <c r="AA5497" t="str">
        <f>IFERROR(_xlfn.XLOOKUP($J5497,avoidable_ed_reference!$A$2:$A$13,avoidable_ed_reference!$C$2:$C$13),"Not Classified")</f>
        <v>Non-Avoidable</v>
      </c>
      <c r="AB5497" t="str">
        <f>IFERROR(_xlfn.XLOOKUP($B5497,enrollment!$A$2:$A$801,enrollment!$I$2:$I$801),"")</f>
        <v>KY</v>
      </c>
      <c r="AC5497">
        <f>IFERROR(_xlfn.XLOOKUP($B5497,enrollment!$A$2:$A$801,enrollment!$L$2:$L$801),"")</f>
        <v>81</v>
      </c>
      <c r="AD5497" t="str" cm="1">
        <f t="array" ref="AD5497">_xlfn.IFS(AC5497="","Unknown",AC5497&lt;18,"0-17",AC5497&lt;35,"18-34",AC5497&lt;50,"35-49",AC5497&lt;65,"50-64",TRUE,"65+")</f>
        <v>65+</v>
      </c>
      <c r="AE5497">
        <f>IFERROR(_xlfn.XLOOKUP($B5497,enrollment!$A$2:$A$801,enrollment!$O$2:$O$801),"")</f>
        <v>3456789012</v>
      </c>
      <c r="AF5497">
        <f>IFERROR(_xlfn.XLOOKUP($AE5497,providers!$B$2:$B$11,providers!$Q$2:$Q$11),"")</f>
        <v>4</v>
      </c>
      <c r="AG5497" s="1">
        <f t="shared" si="85"/>
        <v>45505</v>
      </c>
    </row>
    <row r="5498" spans="1:33" x14ac:dyDescent="0.25">
      <c r="A5498" t="s">
        <v>6313</v>
      </c>
      <c r="B5498" t="s">
        <v>6314</v>
      </c>
      <c r="C5498">
        <v>3456789012</v>
      </c>
      <c r="D5498">
        <v>3456789012</v>
      </c>
      <c r="E5498" s="1">
        <v>45590</v>
      </c>
      <c r="F5498" s="1">
        <v>45590</v>
      </c>
      <c r="G5498" s="1">
        <v>45621</v>
      </c>
      <c r="H5498" t="s">
        <v>28</v>
      </c>
      <c r="I5498">
        <v>11</v>
      </c>
      <c r="J5498" t="s">
        <v>47</v>
      </c>
      <c r="K5498">
        <v>99213</v>
      </c>
      <c r="O5498">
        <v>1</v>
      </c>
      <c r="P5498">
        <v>205.19</v>
      </c>
      <c r="Q5498">
        <v>151.99</v>
      </c>
      <c r="R5498">
        <v>121.59</v>
      </c>
      <c r="S5498">
        <v>30.4</v>
      </c>
      <c r="T5498" t="s">
        <v>30</v>
      </c>
      <c r="X5498" t="s">
        <v>233</v>
      </c>
      <c r="Y5498" t="s">
        <v>32</v>
      </c>
      <c r="Z5498" t="s">
        <v>39</v>
      </c>
      <c r="AA5498" t="str">
        <f>IFERROR(_xlfn.XLOOKUP($J5498,avoidable_ed_reference!$A$2:$A$13,avoidable_ed_reference!$C$2:$C$13),"Not Classified")</f>
        <v>Not Classified</v>
      </c>
      <c r="AB5498" t="str">
        <f>IFERROR(_xlfn.XLOOKUP($B5498,enrollment!$A$2:$A$801,enrollment!$I$2:$I$801),"")</f>
        <v>KY</v>
      </c>
      <c r="AC5498">
        <f>IFERROR(_xlfn.XLOOKUP($B5498,enrollment!$A$2:$A$801,enrollment!$L$2:$L$801),"")</f>
        <v>65</v>
      </c>
      <c r="AD5498" t="str" cm="1">
        <f t="array" ref="AD5498">_xlfn.IFS(AC5498="","Unknown",AC5498&lt;18,"0-17",AC5498&lt;35,"18-34",AC5498&lt;50,"35-49",AC5498&lt;65,"50-64",TRUE,"65+")</f>
        <v>65+</v>
      </c>
      <c r="AE5498">
        <f>IFERROR(_xlfn.XLOOKUP($B5498,enrollment!$A$2:$A$801,enrollment!$O$2:$O$801),"")</f>
        <v>3456789012</v>
      </c>
      <c r="AF5498">
        <f>IFERROR(_xlfn.XLOOKUP($AE5498,providers!$B$2:$B$11,providers!$Q$2:$Q$11),"")</f>
        <v>4</v>
      </c>
      <c r="AG5498" s="1">
        <f t="shared" si="85"/>
        <v>45566</v>
      </c>
    </row>
    <row r="5499" spans="1:33" x14ac:dyDescent="0.25">
      <c r="A5499" t="s">
        <v>6315</v>
      </c>
      <c r="B5499" t="s">
        <v>6314</v>
      </c>
      <c r="C5499">
        <v>3456789012</v>
      </c>
      <c r="D5499">
        <v>3456789012</v>
      </c>
      <c r="E5499" s="1">
        <v>45387</v>
      </c>
      <c r="F5499" s="1">
        <v>45387</v>
      </c>
      <c r="G5499" s="1">
        <v>45403</v>
      </c>
      <c r="H5499" t="s">
        <v>28</v>
      </c>
      <c r="I5499">
        <v>11</v>
      </c>
      <c r="J5499" t="s">
        <v>35</v>
      </c>
      <c r="K5499">
        <v>99213</v>
      </c>
      <c r="O5499">
        <v>1</v>
      </c>
      <c r="P5499">
        <v>182.94</v>
      </c>
      <c r="Q5499">
        <v>135.51</v>
      </c>
      <c r="R5499">
        <v>108.41</v>
      </c>
      <c r="S5499">
        <v>27.1</v>
      </c>
      <c r="T5499" t="s">
        <v>30</v>
      </c>
      <c r="X5499" t="s">
        <v>233</v>
      </c>
      <c r="Y5499" t="s">
        <v>32</v>
      </c>
      <c r="Z5499" t="s">
        <v>39</v>
      </c>
      <c r="AA5499" t="str">
        <f>IFERROR(_xlfn.XLOOKUP($J5499,avoidable_ed_reference!$A$2:$A$13,avoidable_ed_reference!$C$2:$C$13),"Not Classified")</f>
        <v>Avoidable</v>
      </c>
      <c r="AB5499" t="str">
        <f>IFERROR(_xlfn.XLOOKUP($B5499,enrollment!$A$2:$A$801,enrollment!$I$2:$I$801),"")</f>
        <v>KY</v>
      </c>
      <c r="AC5499">
        <f>IFERROR(_xlfn.XLOOKUP($B5499,enrollment!$A$2:$A$801,enrollment!$L$2:$L$801),"")</f>
        <v>65</v>
      </c>
      <c r="AD5499" t="str" cm="1">
        <f t="array" ref="AD5499">_xlfn.IFS(AC5499="","Unknown",AC5499&lt;18,"0-17",AC5499&lt;35,"18-34",AC5499&lt;50,"35-49",AC5499&lt;65,"50-64",TRUE,"65+")</f>
        <v>65+</v>
      </c>
      <c r="AE5499">
        <f>IFERROR(_xlfn.XLOOKUP($B5499,enrollment!$A$2:$A$801,enrollment!$O$2:$O$801),"")</f>
        <v>3456789012</v>
      </c>
      <c r="AF5499">
        <f>IFERROR(_xlfn.XLOOKUP($AE5499,providers!$B$2:$B$11,providers!$Q$2:$Q$11),"")</f>
        <v>4</v>
      </c>
      <c r="AG5499" s="1">
        <f t="shared" si="85"/>
        <v>45383</v>
      </c>
    </row>
    <row r="5500" spans="1:33" x14ac:dyDescent="0.25">
      <c r="A5500" t="s">
        <v>6316</v>
      </c>
      <c r="B5500" t="s">
        <v>6314</v>
      </c>
      <c r="C5500">
        <v>7890123456</v>
      </c>
      <c r="D5500">
        <v>7890123456</v>
      </c>
      <c r="E5500" s="1">
        <v>45553</v>
      </c>
      <c r="F5500" s="1">
        <v>45553</v>
      </c>
      <c r="G5500" s="1">
        <v>45570</v>
      </c>
      <c r="H5500" t="s">
        <v>28</v>
      </c>
      <c r="I5500">
        <v>23</v>
      </c>
      <c r="J5500" t="s">
        <v>184</v>
      </c>
      <c r="K5500">
        <v>99284</v>
      </c>
      <c r="O5500">
        <v>1</v>
      </c>
      <c r="P5500">
        <v>1633.93</v>
      </c>
      <c r="Q5500">
        <v>907.74</v>
      </c>
      <c r="R5500">
        <v>726.19</v>
      </c>
      <c r="S5500">
        <v>181.55</v>
      </c>
      <c r="T5500" t="s">
        <v>30</v>
      </c>
      <c r="X5500" t="s">
        <v>233</v>
      </c>
      <c r="Y5500" t="s">
        <v>32</v>
      </c>
      <c r="Z5500" t="s">
        <v>45</v>
      </c>
      <c r="AA5500" t="str">
        <f>IFERROR(_xlfn.XLOOKUP($J5500,avoidable_ed_reference!$A$2:$A$13,avoidable_ed_reference!$C$2:$C$13),"Not Classified")</f>
        <v>Non-Avoidable</v>
      </c>
      <c r="AB5500" t="str">
        <f>IFERROR(_xlfn.XLOOKUP($B5500,enrollment!$A$2:$A$801,enrollment!$I$2:$I$801),"")</f>
        <v>KY</v>
      </c>
      <c r="AC5500">
        <f>IFERROR(_xlfn.XLOOKUP($B5500,enrollment!$A$2:$A$801,enrollment!$L$2:$L$801),"")</f>
        <v>65</v>
      </c>
      <c r="AD5500" t="str" cm="1">
        <f t="array" ref="AD5500">_xlfn.IFS(AC5500="","Unknown",AC5500&lt;18,"0-17",AC5500&lt;35,"18-34",AC5500&lt;50,"35-49",AC5500&lt;65,"50-64",TRUE,"65+")</f>
        <v>65+</v>
      </c>
      <c r="AE5500">
        <f>IFERROR(_xlfn.XLOOKUP($B5500,enrollment!$A$2:$A$801,enrollment!$O$2:$O$801),"")</f>
        <v>3456789012</v>
      </c>
      <c r="AF5500">
        <f>IFERROR(_xlfn.XLOOKUP($AE5500,providers!$B$2:$B$11,providers!$Q$2:$Q$11),"")</f>
        <v>4</v>
      </c>
      <c r="AG5500" s="1">
        <f t="shared" si="85"/>
        <v>45536</v>
      </c>
    </row>
    <row r="5501" spans="1:33" x14ac:dyDescent="0.25">
      <c r="A5501" t="s">
        <v>6317</v>
      </c>
      <c r="B5501" t="s">
        <v>6314</v>
      </c>
      <c r="C5501">
        <v>7890123456</v>
      </c>
      <c r="D5501">
        <v>7890123456</v>
      </c>
      <c r="E5501" s="1">
        <v>45498</v>
      </c>
      <c r="F5501" s="1">
        <v>45498</v>
      </c>
      <c r="G5501" s="1">
        <v>45522</v>
      </c>
      <c r="H5501" t="s">
        <v>59</v>
      </c>
      <c r="J5501" t="s">
        <v>60</v>
      </c>
      <c r="L5501" s="2" t="s">
        <v>106</v>
      </c>
      <c r="M5501" t="s">
        <v>107</v>
      </c>
      <c r="N5501" t="s">
        <v>108</v>
      </c>
      <c r="O5501">
        <v>1</v>
      </c>
      <c r="P5501">
        <v>1201.71</v>
      </c>
      <c r="Q5501">
        <v>1092.46</v>
      </c>
      <c r="R5501">
        <v>873.97</v>
      </c>
      <c r="S5501">
        <v>218.49</v>
      </c>
      <c r="T5501" t="s">
        <v>30</v>
      </c>
      <c r="X5501" t="s">
        <v>233</v>
      </c>
      <c r="Y5501" t="s">
        <v>32</v>
      </c>
      <c r="Z5501" t="s">
        <v>64</v>
      </c>
      <c r="AA5501" t="str">
        <f>IFERROR(_xlfn.XLOOKUP($J5501,avoidable_ed_reference!$A$2:$A$13,avoidable_ed_reference!$C$2:$C$13),"Not Classified")</f>
        <v>Not Classified</v>
      </c>
      <c r="AB5501" t="str">
        <f>IFERROR(_xlfn.XLOOKUP($B5501,enrollment!$A$2:$A$801,enrollment!$I$2:$I$801),"")</f>
        <v>KY</v>
      </c>
      <c r="AC5501">
        <f>IFERROR(_xlfn.XLOOKUP($B5501,enrollment!$A$2:$A$801,enrollment!$L$2:$L$801),"")</f>
        <v>65</v>
      </c>
      <c r="AD5501" t="str" cm="1">
        <f t="array" ref="AD5501">_xlfn.IFS(AC5501="","Unknown",AC5501&lt;18,"0-17",AC5501&lt;35,"18-34",AC5501&lt;50,"35-49",AC5501&lt;65,"50-64",TRUE,"65+")</f>
        <v>65+</v>
      </c>
      <c r="AE5501">
        <f>IFERROR(_xlfn.XLOOKUP($B5501,enrollment!$A$2:$A$801,enrollment!$O$2:$O$801),"")</f>
        <v>3456789012</v>
      </c>
      <c r="AF5501">
        <f>IFERROR(_xlfn.XLOOKUP($AE5501,providers!$B$2:$B$11,providers!$Q$2:$Q$11),"")</f>
        <v>4</v>
      </c>
      <c r="AG5501" s="1">
        <f t="shared" si="85"/>
        <v>45474</v>
      </c>
    </row>
    <row r="5502" spans="1:33" x14ac:dyDescent="0.25">
      <c r="A5502" t="s">
        <v>6318</v>
      </c>
      <c r="B5502" t="s">
        <v>6314</v>
      </c>
      <c r="C5502">
        <v>3456789012</v>
      </c>
      <c r="D5502">
        <v>3456789012</v>
      </c>
      <c r="E5502" s="1">
        <v>45372</v>
      </c>
      <c r="F5502" s="1">
        <v>45372</v>
      </c>
      <c r="G5502" s="1">
        <v>45401</v>
      </c>
      <c r="H5502" t="s">
        <v>28</v>
      </c>
      <c r="I5502">
        <v>11</v>
      </c>
      <c r="J5502" t="s">
        <v>47</v>
      </c>
      <c r="K5502">
        <v>99213</v>
      </c>
      <c r="O5502">
        <v>1</v>
      </c>
      <c r="P5502">
        <v>193.74</v>
      </c>
      <c r="Q5502">
        <v>143.51</v>
      </c>
      <c r="R5502">
        <v>114.81</v>
      </c>
      <c r="S5502">
        <v>28.7</v>
      </c>
      <c r="T5502" t="s">
        <v>30</v>
      </c>
      <c r="X5502" t="s">
        <v>233</v>
      </c>
      <c r="Y5502" t="s">
        <v>32</v>
      </c>
      <c r="Z5502" t="s">
        <v>39</v>
      </c>
      <c r="AA5502" t="str">
        <f>IFERROR(_xlfn.XLOOKUP($J5502,avoidable_ed_reference!$A$2:$A$13,avoidable_ed_reference!$C$2:$C$13),"Not Classified")</f>
        <v>Not Classified</v>
      </c>
      <c r="AB5502" t="str">
        <f>IFERROR(_xlfn.XLOOKUP($B5502,enrollment!$A$2:$A$801,enrollment!$I$2:$I$801),"")</f>
        <v>KY</v>
      </c>
      <c r="AC5502">
        <f>IFERROR(_xlfn.XLOOKUP($B5502,enrollment!$A$2:$A$801,enrollment!$L$2:$L$801),"")</f>
        <v>65</v>
      </c>
      <c r="AD5502" t="str" cm="1">
        <f t="array" ref="AD5502">_xlfn.IFS(AC5502="","Unknown",AC5502&lt;18,"0-17",AC5502&lt;35,"18-34",AC5502&lt;50,"35-49",AC5502&lt;65,"50-64",TRUE,"65+")</f>
        <v>65+</v>
      </c>
      <c r="AE5502">
        <f>IFERROR(_xlfn.XLOOKUP($B5502,enrollment!$A$2:$A$801,enrollment!$O$2:$O$801),"")</f>
        <v>3456789012</v>
      </c>
      <c r="AF5502">
        <f>IFERROR(_xlfn.XLOOKUP($AE5502,providers!$B$2:$B$11,providers!$Q$2:$Q$11),"")</f>
        <v>4</v>
      </c>
      <c r="AG5502" s="1">
        <f t="shared" si="85"/>
        <v>45352</v>
      </c>
    </row>
    <row r="5503" spans="1:33" x14ac:dyDescent="0.25">
      <c r="A5503" t="s">
        <v>6319</v>
      </c>
      <c r="B5503" t="s">
        <v>6314</v>
      </c>
      <c r="C5503">
        <v>3456789012</v>
      </c>
      <c r="D5503">
        <v>3456789012</v>
      </c>
      <c r="E5503" s="1">
        <v>45400</v>
      </c>
      <c r="F5503" s="1">
        <v>45400</v>
      </c>
      <c r="G5503" s="1">
        <v>45416</v>
      </c>
      <c r="H5503" t="s">
        <v>28</v>
      </c>
      <c r="I5503">
        <v>11</v>
      </c>
      <c r="J5503" t="s">
        <v>47</v>
      </c>
      <c r="K5503">
        <v>99213</v>
      </c>
      <c r="O5503">
        <v>1</v>
      </c>
      <c r="P5503">
        <v>175.45</v>
      </c>
      <c r="Q5503">
        <v>129.96</v>
      </c>
      <c r="R5503">
        <v>103.97</v>
      </c>
      <c r="S5503">
        <v>25.99</v>
      </c>
      <c r="T5503" t="s">
        <v>30</v>
      </c>
      <c r="X5503" t="s">
        <v>233</v>
      </c>
      <c r="Y5503" t="s">
        <v>32</v>
      </c>
      <c r="Z5503" t="s">
        <v>39</v>
      </c>
      <c r="AA5503" t="str">
        <f>IFERROR(_xlfn.XLOOKUP($J5503,avoidable_ed_reference!$A$2:$A$13,avoidable_ed_reference!$C$2:$C$13),"Not Classified")</f>
        <v>Not Classified</v>
      </c>
      <c r="AB5503" t="str">
        <f>IFERROR(_xlfn.XLOOKUP($B5503,enrollment!$A$2:$A$801,enrollment!$I$2:$I$801),"")</f>
        <v>KY</v>
      </c>
      <c r="AC5503">
        <f>IFERROR(_xlfn.XLOOKUP($B5503,enrollment!$A$2:$A$801,enrollment!$L$2:$L$801),"")</f>
        <v>65</v>
      </c>
      <c r="AD5503" t="str" cm="1">
        <f t="array" ref="AD5503">_xlfn.IFS(AC5503="","Unknown",AC5503&lt;18,"0-17",AC5503&lt;35,"18-34",AC5503&lt;50,"35-49",AC5503&lt;65,"50-64",TRUE,"65+")</f>
        <v>65+</v>
      </c>
      <c r="AE5503">
        <f>IFERROR(_xlfn.XLOOKUP($B5503,enrollment!$A$2:$A$801,enrollment!$O$2:$O$801),"")</f>
        <v>3456789012</v>
      </c>
      <c r="AF5503">
        <f>IFERROR(_xlfn.XLOOKUP($AE5503,providers!$B$2:$B$11,providers!$Q$2:$Q$11),"")</f>
        <v>4</v>
      </c>
      <c r="AG5503" s="1">
        <f t="shared" si="85"/>
        <v>45383</v>
      </c>
    </row>
    <row r="5504" spans="1:33" x14ac:dyDescent="0.25">
      <c r="A5504" t="s">
        <v>6320</v>
      </c>
      <c r="B5504" t="s">
        <v>6314</v>
      </c>
      <c r="C5504">
        <v>6789012345</v>
      </c>
      <c r="D5504">
        <v>6789012345</v>
      </c>
      <c r="E5504" s="1">
        <v>45515</v>
      </c>
      <c r="F5504" s="1">
        <v>45515</v>
      </c>
      <c r="G5504" s="1">
        <v>45545</v>
      </c>
      <c r="H5504" t="s">
        <v>28</v>
      </c>
      <c r="I5504">
        <v>22</v>
      </c>
      <c r="J5504" t="s">
        <v>29</v>
      </c>
      <c r="K5504">
        <v>90837</v>
      </c>
      <c r="O5504">
        <v>1</v>
      </c>
      <c r="P5504">
        <v>276.75</v>
      </c>
      <c r="Q5504">
        <v>205</v>
      </c>
      <c r="R5504">
        <v>164</v>
      </c>
      <c r="S5504">
        <v>41</v>
      </c>
      <c r="T5504" t="s">
        <v>30</v>
      </c>
      <c r="X5504" t="s">
        <v>233</v>
      </c>
      <c r="Y5504" t="s">
        <v>32</v>
      </c>
      <c r="Z5504" t="s">
        <v>33</v>
      </c>
      <c r="AA5504" t="str">
        <f>IFERROR(_xlfn.XLOOKUP($J5504,avoidable_ed_reference!$A$2:$A$13,avoidable_ed_reference!$C$2:$C$13),"Not Classified")</f>
        <v>Potentially Avoidable</v>
      </c>
      <c r="AB5504" t="str">
        <f>IFERROR(_xlfn.XLOOKUP($B5504,enrollment!$A$2:$A$801,enrollment!$I$2:$I$801),"")</f>
        <v>KY</v>
      </c>
      <c r="AC5504">
        <f>IFERROR(_xlfn.XLOOKUP($B5504,enrollment!$A$2:$A$801,enrollment!$L$2:$L$801),"")</f>
        <v>65</v>
      </c>
      <c r="AD5504" t="str" cm="1">
        <f t="array" ref="AD5504">_xlfn.IFS(AC5504="","Unknown",AC5504&lt;18,"0-17",AC5504&lt;35,"18-34",AC5504&lt;50,"35-49",AC5504&lt;65,"50-64",TRUE,"65+")</f>
        <v>65+</v>
      </c>
      <c r="AE5504">
        <f>IFERROR(_xlfn.XLOOKUP($B5504,enrollment!$A$2:$A$801,enrollment!$O$2:$O$801),"")</f>
        <v>3456789012</v>
      </c>
      <c r="AF5504">
        <f>IFERROR(_xlfn.XLOOKUP($AE5504,providers!$B$2:$B$11,providers!$Q$2:$Q$11),"")</f>
        <v>4</v>
      </c>
      <c r="AG5504" s="1">
        <f t="shared" si="85"/>
        <v>45505</v>
      </c>
    </row>
    <row r="5505" spans="1:33" x14ac:dyDescent="0.25">
      <c r="A5505" t="s">
        <v>6321</v>
      </c>
      <c r="B5505" t="s">
        <v>6314</v>
      </c>
      <c r="C5505">
        <v>3456789012</v>
      </c>
      <c r="D5505">
        <v>3456789012</v>
      </c>
      <c r="E5505" s="1">
        <v>45440</v>
      </c>
      <c r="F5505" s="1">
        <v>45440</v>
      </c>
      <c r="G5505" s="1">
        <v>45464</v>
      </c>
      <c r="H5505" t="s">
        <v>28</v>
      </c>
      <c r="I5505">
        <v>11</v>
      </c>
      <c r="J5505" t="s">
        <v>38</v>
      </c>
      <c r="K5505">
        <v>99213</v>
      </c>
      <c r="O5505">
        <v>1</v>
      </c>
      <c r="P5505">
        <v>189.22</v>
      </c>
      <c r="Q5505">
        <v>140.16</v>
      </c>
      <c r="R5505">
        <v>112.13</v>
      </c>
      <c r="S5505">
        <v>28.03</v>
      </c>
      <c r="T5505" t="s">
        <v>30</v>
      </c>
      <c r="X5505" t="s">
        <v>233</v>
      </c>
      <c r="Y5505" t="s">
        <v>32</v>
      </c>
      <c r="Z5505" t="s">
        <v>39</v>
      </c>
      <c r="AA5505" t="str">
        <f>IFERROR(_xlfn.XLOOKUP($J5505,avoidable_ed_reference!$A$2:$A$13,avoidable_ed_reference!$C$2:$C$13),"Not Classified")</f>
        <v>Not Classified</v>
      </c>
      <c r="AB5505" t="str">
        <f>IFERROR(_xlfn.XLOOKUP($B5505,enrollment!$A$2:$A$801,enrollment!$I$2:$I$801),"")</f>
        <v>KY</v>
      </c>
      <c r="AC5505">
        <f>IFERROR(_xlfn.XLOOKUP($B5505,enrollment!$A$2:$A$801,enrollment!$L$2:$L$801),"")</f>
        <v>65</v>
      </c>
      <c r="AD5505" t="str" cm="1">
        <f t="array" ref="AD5505">_xlfn.IFS(AC5505="","Unknown",AC5505&lt;18,"0-17",AC5505&lt;35,"18-34",AC5505&lt;50,"35-49",AC5505&lt;65,"50-64",TRUE,"65+")</f>
        <v>65+</v>
      </c>
      <c r="AE5505">
        <f>IFERROR(_xlfn.XLOOKUP($B5505,enrollment!$A$2:$A$801,enrollment!$O$2:$O$801),"")</f>
        <v>3456789012</v>
      </c>
      <c r="AF5505">
        <f>IFERROR(_xlfn.XLOOKUP($AE5505,providers!$B$2:$B$11,providers!$Q$2:$Q$11),"")</f>
        <v>4</v>
      </c>
      <c r="AG5505" s="1">
        <f t="shared" si="85"/>
        <v>45413</v>
      </c>
    </row>
    <row r="5506" spans="1:33" x14ac:dyDescent="0.25">
      <c r="A5506" t="s">
        <v>6322</v>
      </c>
      <c r="B5506" t="s">
        <v>6314</v>
      </c>
      <c r="C5506">
        <v>5678901234</v>
      </c>
      <c r="D5506">
        <v>5678901234</v>
      </c>
      <c r="E5506" s="1">
        <v>45559</v>
      </c>
      <c r="F5506" s="1">
        <v>45559</v>
      </c>
      <c r="G5506" s="1">
        <v>45578</v>
      </c>
      <c r="H5506" t="s">
        <v>28</v>
      </c>
      <c r="I5506">
        <v>20</v>
      </c>
      <c r="J5506" t="s">
        <v>35</v>
      </c>
      <c r="K5506">
        <v>99213</v>
      </c>
      <c r="O5506">
        <v>1</v>
      </c>
      <c r="P5506">
        <v>189.12</v>
      </c>
      <c r="Q5506">
        <v>145.47999999999999</v>
      </c>
      <c r="R5506">
        <v>116.38</v>
      </c>
      <c r="S5506">
        <v>29.1</v>
      </c>
      <c r="T5506" t="s">
        <v>30</v>
      </c>
      <c r="X5506" t="s">
        <v>233</v>
      </c>
      <c r="Y5506" t="s">
        <v>32</v>
      </c>
      <c r="Z5506" t="s">
        <v>36</v>
      </c>
      <c r="AA5506" t="str">
        <f>IFERROR(_xlfn.XLOOKUP($J5506,avoidable_ed_reference!$A$2:$A$13,avoidable_ed_reference!$C$2:$C$13),"Not Classified")</f>
        <v>Avoidable</v>
      </c>
      <c r="AB5506" t="str">
        <f>IFERROR(_xlfn.XLOOKUP($B5506,enrollment!$A$2:$A$801,enrollment!$I$2:$I$801),"")</f>
        <v>KY</v>
      </c>
      <c r="AC5506">
        <f>IFERROR(_xlfn.XLOOKUP($B5506,enrollment!$A$2:$A$801,enrollment!$L$2:$L$801),"")</f>
        <v>65</v>
      </c>
      <c r="AD5506" t="str" cm="1">
        <f t="array" ref="AD5506">_xlfn.IFS(AC5506="","Unknown",AC5506&lt;18,"0-17",AC5506&lt;35,"18-34",AC5506&lt;50,"35-49",AC5506&lt;65,"50-64",TRUE,"65+")</f>
        <v>65+</v>
      </c>
      <c r="AE5506">
        <f>IFERROR(_xlfn.XLOOKUP($B5506,enrollment!$A$2:$A$801,enrollment!$O$2:$O$801),"")</f>
        <v>3456789012</v>
      </c>
      <c r="AF5506">
        <f>IFERROR(_xlfn.XLOOKUP($AE5506,providers!$B$2:$B$11,providers!$Q$2:$Q$11),"")</f>
        <v>4</v>
      </c>
      <c r="AG5506" s="1">
        <f t="shared" si="85"/>
        <v>45536</v>
      </c>
    </row>
    <row r="5507" spans="1:33" x14ac:dyDescent="0.25">
      <c r="A5507" t="s">
        <v>6323</v>
      </c>
      <c r="B5507" t="s">
        <v>6314</v>
      </c>
      <c r="C5507">
        <v>7890123456</v>
      </c>
      <c r="D5507">
        <v>7890123456</v>
      </c>
      <c r="E5507" s="1">
        <v>45429</v>
      </c>
      <c r="F5507" s="1">
        <v>45429</v>
      </c>
      <c r="G5507" s="1">
        <v>45463</v>
      </c>
      <c r="H5507" t="s">
        <v>28</v>
      </c>
      <c r="I5507">
        <v>23</v>
      </c>
      <c r="J5507" t="s">
        <v>42</v>
      </c>
      <c r="K5507">
        <v>99284</v>
      </c>
      <c r="O5507">
        <v>1</v>
      </c>
      <c r="P5507">
        <v>2172.08</v>
      </c>
      <c r="Q5507">
        <v>1206.71</v>
      </c>
      <c r="R5507">
        <v>965.37</v>
      </c>
      <c r="S5507">
        <v>241.34</v>
      </c>
      <c r="T5507" t="s">
        <v>30</v>
      </c>
      <c r="X5507" t="s">
        <v>233</v>
      </c>
      <c r="Y5507" t="s">
        <v>32</v>
      </c>
      <c r="Z5507" t="s">
        <v>45</v>
      </c>
      <c r="AA5507" t="str">
        <f>IFERROR(_xlfn.XLOOKUP($J5507,avoidable_ed_reference!$A$2:$A$13,avoidable_ed_reference!$C$2:$C$13),"Not Classified")</f>
        <v>Non-Avoidable</v>
      </c>
      <c r="AB5507" t="str">
        <f>IFERROR(_xlfn.XLOOKUP($B5507,enrollment!$A$2:$A$801,enrollment!$I$2:$I$801),"")</f>
        <v>KY</v>
      </c>
      <c r="AC5507">
        <f>IFERROR(_xlfn.XLOOKUP($B5507,enrollment!$A$2:$A$801,enrollment!$L$2:$L$801),"")</f>
        <v>65</v>
      </c>
      <c r="AD5507" t="str" cm="1">
        <f t="array" ref="AD5507">_xlfn.IFS(AC5507="","Unknown",AC5507&lt;18,"0-17",AC5507&lt;35,"18-34",AC5507&lt;50,"35-49",AC5507&lt;65,"50-64",TRUE,"65+")</f>
        <v>65+</v>
      </c>
      <c r="AE5507">
        <f>IFERROR(_xlfn.XLOOKUP($B5507,enrollment!$A$2:$A$801,enrollment!$O$2:$O$801),"")</f>
        <v>3456789012</v>
      </c>
      <c r="AF5507">
        <f>IFERROR(_xlfn.XLOOKUP($AE5507,providers!$B$2:$B$11,providers!$Q$2:$Q$11),"")</f>
        <v>4</v>
      </c>
      <c r="AG5507" s="1">
        <f t="shared" ref="AG5507:AG5570" si="86">EOMONTH(E5507,-1)+1</f>
        <v>45413</v>
      </c>
    </row>
    <row r="5508" spans="1:33" x14ac:dyDescent="0.25">
      <c r="A5508" t="s">
        <v>6324</v>
      </c>
      <c r="B5508" t="s">
        <v>6325</v>
      </c>
      <c r="C5508">
        <v>6789012345</v>
      </c>
      <c r="D5508">
        <v>6789012345</v>
      </c>
      <c r="E5508" s="1">
        <v>45341</v>
      </c>
      <c r="F5508" s="1">
        <v>45341</v>
      </c>
      <c r="G5508" s="1">
        <v>45365</v>
      </c>
      <c r="H5508" t="s">
        <v>28</v>
      </c>
      <c r="I5508">
        <v>11</v>
      </c>
      <c r="J5508" t="s">
        <v>47</v>
      </c>
      <c r="K5508">
        <v>99213</v>
      </c>
      <c r="O5508">
        <v>1</v>
      </c>
      <c r="P5508">
        <v>176.58</v>
      </c>
      <c r="Q5508">
        <v>130.80000000000001</v>
      </c>
      <c r="R5508">
        <v>104.64</v>
      </c>
      <c r="S5508">
        <v>26.16</v>
      </c>
      <c r="T5508" t="s">
        <v>30</v>
      </c>
      <c r="X5508" t="s">
        <v>233</v>
      </c>
      <c r="Y5508" t="s">
        <v>32</v>
      </c>
      <c r="Z5508" t="s">
        <v>39</v>
      </c>
      <c r="AA5508" t="str">
        <f>IFERROR(_xlfn.XLOOKUP($J5508,avoidable_ed_reference!$A$2:$A$13,avoidable_ed_reference!$C$2:$C$13),"Not Classified")</f>
        <v>Not Classified</v>
      </c>
      <c r="AB5508" t="str">
        <f>IFERROR(_xlfn.XLOOKUP($B5508,enrollment!$A$2:$A$801,enrollment!$I$2:$I$801),"")</f>
        <v>OH</v>
      </c>
      <c r="AC5508">
        <f>IFERROR(_xlfn.XLOOKUP($B5508,enrollment!$A$2:$A$801,enrollment!$L$2:$L$801),"")</f>
        <v>36</v>
      </c>
      <c r="AD5508" t="str" cm="1">
        <f t="array" ref="AD5508">_xlfn.IFS(AC5508="","Unknown",AC5508&lt;18,"0-17",AC5508&lt;35,"18-34",AC5508&lt;50,"35-49",AC5508&lt;65,"50-64",TRUE,"65+")</f>
        <v>35-49</v>
      </c>
      <c r="AE5508">
        <f>IFERROR(_xlfn.XLOOKUP($B5508,enrollment!$A$2:$A$801,enrollment!$O$2:$O$801),"")</f>
        <v>6789012345</v>
      </c>
      <c r="AF5508">
        <f>IFERROR(_xlfn.XLOOKUP($AE5508,providers!$B$2:$B$11,providers!$Q$2:$Q$11),"")</f>
        <v>4.0999999999999996</v>
      </c>
      <c r="AG5508" s="1">
        <f t="shared" si="86"/>
        <v>45323</v>
      </c>
    </row>
    <row r="5509" spans="1:33" x14ac:dyDescent="0.25">
      <c r="A5509" t="s">
        <v>6326</v>
      </c>
      <c r="B5509" t="s">
        <v>6325</v>
      </c>
      <c r="C5509">
        <v>8901234567</v>
      </c>
      <c r="D5509">
        <v>8901234567</v>
      </c>
      <c r="E5509" s="1">
        <v>45427</v>
      </c>
      <c r="F5509" s="1">
        <v>45427</v>
      </c>
      <c r="G5509" s="1">
        <v>45456</v>
      </c>
      <c r="H5509" t="s">
        <v>59</v>
      </c>
      <c r="J5509" t="s">
        <v>47</v>
      </c>
      <c r="L5509" s="2" t="s">
        <v>106</v>
      </c>
      <c r="M5509" t="s">
        <v>107</v>
      </c>
      <c r="N5509" t="s">
        <v>108</v>
      </c>
      <c r="O5509">
        <v>1</v>
      </c>
      <c r="P5509">
        <v>794.9</v>
      </c>
      <c r="Q5509">
        <v>722.64</v>
      </c>
      <c r="R5509">
        <v>578.11</v>
      </c>
      <c r="S5509">
        <v>144.53</v>
      </c>
      <c r="T5509" t="s">
        <v>30</v>
      </c>
      <c r="X5509" t="s">
        <v>233</v>
      </c>
      <c r="Y5509" t="s">
        <v>32</v>
      </c>
      <c r="Z5509" t="s">
        <v>64</v>
      </c>
      <c r="AA5509" t="str">
        <f>IFERROR(_xlfn.XLOOKUP($J5509,avoidable_ed_reference!$A$2:$A$13,avoidable_ed_reference!$C$2:$C$13),"Not Classified")</f>
        <v>Not Classified</v>
      </c>
      <c r="AB5509" t="str">
        <f>IFERROR(_xlfn.XLOOKUP($B5509,enrollment!$A$2:$A$801,enrollment!$I$2:$I$801),"")</f>
        <v>OH</v>
      </c>
      <c r="AC5509">
        <f>IFERROR(_xlfn.XLOOKUP($B5509,enrollment!$A$2:$A$801,enrollment!$L$2:$L$801),"")</f>
        <v>36</v>
      </c>
      <c r="AD5509" t="str" cm="1">
        <f t="array" ref="AD5509">_xlfn.IFS(AC5509="","Unknown",AC5509&lt;18,"0-17",AC5509&lt;35,"18-34",AC5509&lt;50,"35-49",AC5509&lt;65,"50-64",TRUE,"65+")</f>
        <v>35-49</v>
      </c>
      <c r="AE5509">
        <f>IFERROR(_xlfn.XLOOKUP($B5509,enrollment!$A$2:$A$801,enrollment!$O$2:$O$801),"")</f>
        <v>6789012345</v>
      </c>
      <c r="AF5509">
        <f>IFERROR(_xlfn.XLOOKUP($AE5509,providers!$B$2:$B$11,providers!$Q$2:$Q$11),"")</f>
        <v>4.0999999999999996</v>
      </c>
      <c r="AG5509" s="1">
        <f t="shared" si="86"/>
        <v>45413</v>
      </c>
    </row>
    <row r="5510" spans="1:33" x14ac:dyDescent="0.25">
      <c r="A5510" t="s">
        <v>6327</v>
      </c>
      <c r="B5510" t="s">
        <v>6325</v>
      </c>
      <c r="C5510">
        <v>5678901234</v>
      </c>
      <c r="D5510">
        <v>5678901234</v>
      </c>
      <c r="E5510" s="1">
        <v>45439</v>
      </c>
      <c r="F5510" s="1">
        <v>45439</v>
      </c>
      <c r="G5510" s="1">
        <v>45470</v>
      </c>
      <c r="H5510" t="s">
        <v>28</v>
      </c>
      <c r="I5510">
        <v>20</v>
      </c>
      <c r="J5510" t="s">
        <v>35</v>
      </c>
      <c r="K5510">
        <v>99213</v>
      </c>
      <c r="O5510">
        <v>1</v>
      </c>
      <c r="P5510">
        <v>195.52</v>
      </c>
      <c r="Q5510">
        <v>150.4</v>
      </c>
      <c r="R5510">
        <v>120.32</v>
      </c>
      <c r="S5510">
        <v>30.08</v>
      </c>
      <c r="T5510" t="s">
        <v>30</v>
      </c>
      <c r="X5510" t="s">
        <v>233</v>
      </c>
      <c r="Y5510" t="s">
        <v>32</v>
      </c>
      <c r="Z5510" t="s">
        <v>36</v>
      </c>
      <c r="AA5510" t="str">
        <f>IFERROR(_xlfn.XLOOKUP($J5510,avoidable_ed_reference!$A$2:$A$13,avoidable_ed_reference!$C$2:$C$13),"Not Classified")</f>
        <v>Avoidable</v>
      </c>
      <c r="AB5510" t="str">
        <f>IFERROR(_xlfn.XLOOKUP($B5510,enrollment!$A$2:$A$801,enrollment!$I$2:$I$801),"")</f>
        <v>OH</v>
      </c>
      <c r="AC5510">
        <f>IFERROR(_xlfn.XLOOKUP($B5510,enrollment!$A$2:$A$801,enrollment!$L$2:$L$801),"")</f>
        <v>36</v>
      </c>
      <c r="AD5510" t="str" cm="1">
        <f t="array" ref="AD5510">_xlfn.IFS(AC5510="","Unknown",AC5510&lt;18,"0-17",AC5510&lt;35,"18-34",AC5510&lt;50,"35-49",AC5510&lt;65,"50-64",TRUE,"65+")</f>
        <v>35-49</v>
      </c>
      <c r="AE5510">
        <f>IFERROR(_xlfn.XLOOKUP($B5510,enrollment!$A$2:$A$801,enrollment!$O$2:$O$801),"")</f>
        <v>6789012345</v>
      </c>
      <c r="AF5510">
        <f>IFERROR(_xlfn.XLOOKUP($AE5510,providers!$B$2:$B$11,providers!$Q$2:$Q$11),"")</f>
        <v>4.0999999999999996</v>
      </c>
      <c r="AG5510" s="1">
        <f t="shared" si="86"/>
        <v>45413</v>
      </c>
    </row>
    <row r="5511" spans="1:33" x14ac:dyDescent="0.25">
      <c r="A5511" t="s">
        <v>6328</v>
      </c>
      <c r="B5511" t="s">
        <v>6325</v>
      </c>
      <c r="C5511">
        <v>7890123456</v>
      </c>
      <c r="D5511">
        <v>7890123456</v>
      </c>
      <c r="E5511" s="1">
        <v>45368</v>
      </c>
      <c r="F5511" s="1">
        <v>45368</v>
      </c>
      <c r="G5511" s="1">
        <v>45392</v>
      </c>
      <c r="H5511" t="s">
        <v>59</v>
      </c>
      <c r="J5511" t="s">
        <v>60</v>
      </c>
      <c r="L5511" s="2" t="s">
        <v>82</v>
      </c>
      <c r="M5511" t="s">
        <v>83</v>
      </c>
      <c r="N5511" t="s">
        <v>84</v>
      </c>
      <c r="O5511">
        <v>1</v>
      </c>
      <c r="P5511">
        <v>925.75</v>
      </c>
      <c r="Q5511">
        <v>841.59</v>
      </c>
      <c r="R5511">
        <v>673.27</v>
      </c>
      <c r="S5511">
        <v>168.32</v>
      </c>
      <c r="T5511" t="s">
        <v>30</v>
      </c>
      <c r="X5511" t="s">
        <v>233</v>
      </c>
      <c r="Y5511" t="s">
        <v>32</v>
      </c>
      <c r="Z5511" t="s">
        <v>64</v>
      </c>
      <c r="AA5511" t="str">
        <f>IFERROR(_xlfn.XLOOKUP($J5511,avoidable_ed_reference!$A$2:$A$13,avoidable_ed_reference!$C$2:$C$13),"Not Classified")</f>
        <v>Not Classified</v>
      </c>
      <c r="AB5511" t="str">
        <f>IFERROR(_xlfn.XLOOKUP($B5511,enrollment!$A$2:$A$801,enrollment!$I$2:$I$801),"")</f>
        <v>OH</v>
      </c>
      <c r="AC5511">
        <f>IFERROR(_xlfn.XLOOKUP($B5511,enrollment!$A$2:$A$801,enrollment!$L$2:$L$801),"")</f>
        <v>36</v>
      </c>
      <c r="AD5511" t="str" cm="1">
        <f t="array" ref="AD5511">_xlfn.IFS(AC5511="","Unknown",AC5511&lt;18,"0-17",AC5511&lt;35,"18-34",AC5511&lt;50,"35-49",AC5511&lt;65,"50-64",TRUE,"65+")</f>
        <v>35-49</v>
      </c>
      <c r="AE5511">
        <f>IFERROR(_xlfn.XLOOKUP($B5511,enrollment!$A$2:$A$801,enrollment!$O$2:$O$801),"")</f>
        <v>6789012345</v>
      </c>
      <c r="AF5511">
        <f>IFERROR(_xlfn.XLOOKUP($AE5511,providers!$B$2:$B$11,providers!$Q$2:$Q$11),"")</f>
        <v>4.0999999999999996</v>
      </c>
      <c r="AG5511" s="1">
        <f t="shared" si="86"/>
        <v>45352</v>
      </c>
    </row>
    <row r="5512" spans="1:33" x14ac:dyDescent="0.25">
      <c r="A5512" t="s">
        <v>6329</v>
      </c>
      <c r="B5512" t="s">
        <v>6325</v>
      </c>
      <c r="C5512">
        <v>3456789012</v>
      </c>
      <c r="D5512">
        <v>3456789012</v>
      </c>
      <c r="E5512" s="1">
        <v>45577</v>
      </c>
      <c r="F5512" s="1">
        <v>45577</v>
      </c>
      <c r="G5512" s="1">
        <v>45595</v>
      </c>
      <c r="H5512" t="s">
        <v>28</v>
      </c>
      <c r="I5512">
        <v>23</v>
      </c>
      <c r="J5512" t="s">
        <v>80</v>
      </c>
      <c r="K5512">
        <v>99284</v>
      </c>
      <c r="O5512">
        <v>1</v>
      </c>
      <c r="P5512">
        <v>1544.27</v>
      </c>
      <c r="Q5512">
        <v>857.93</v>
      </c>
      <c r="R5512">
        <v>686.34</v>
      </c>
      <c r="S5512">
        <v>171.59</v>
      </c>
      <c r="T5512" t="s">
        <v>30</v>
      </c>
      <c r="X5512" t="s">
        <v>233</v>
      </c>
      <c r="Y5512" t="s">
        <v>32</v>
      </c>
      <c r="Z5512" t="s">
        <v>45</v>
      </c>
      <c r="AA5512" t="str">
        <f>IFERROR(_xlfn.XLOOKUP($J5512,avoidable_ed_reference!$A$2:$A$13,avoidable_ed_reference!$C$2:$C$13),"Not Classified")</f>
        <v>Non-Avoidable</v>
      </c>
      <c r="AB5512" t="str">
        <f>IFERROR(_xlfn.XLOOKUP($B5512,enrollment!$A$2:$A$801,enrollment!$I$2:$I$801),"")</f>
        <v>OH</v>
      </c>
      <c r="AC5512">
        <f>IFERROR(_xlfn.XLOOKUP($B5512,enrollment!$A$2:$A$801,enrollment!$L$2:$L$801),"")</f>
        <v>36</v>
      </c>
      <c r="AD5512" t="str" cm="1">
        <f t="array" ref="AD5512">_xlfn.IFS(AC5512="","Unknown",AC5512&lt;18,"0-17",AC5512&lt;35,"18-34",AC5512&lt;50,"35-49",AC5512&lt;65,"50-64",TRUE,"65+")</f>
        <v>35-49</v>
      </c>
      <c r="AE5512">
        <f>IFERROR(_xlfn.XLOOKUP($B5512,enrollment!$A$2:$A$801,enrollment!$O$2:$O$801),"")</f>
        <v>6789012345</v>
      </c>
      <c r="AF5512">
        <f>IFERROR(_xlfn.XLOOKUP($AE5512,providers!$B$2:$B$11,providers!$Q$2:$Q$11),"")</f>
        <v>4.0999999999999996</v>
      </c>
      <c r="AG5512" s="1">
        <f t="shared" si="86"/>
        <v>45566</v>
      </c>
    </row>
    <row r="5513" spans="1:33" x14ac:dyDescent="0.25">
      <c r="A5513" t="s">
        <v>6330</v>
      </c>
      <c r="B5513" t="s">
        <v>6325</v>
      </c>
      <c r="C5513">
        <v>5678901234</v>
      </c>
      <c r="D5513">
        <v>5678901234</v>
      </c>
      <c r="E5513" s="1">
        <v>45478</v>
      </c>
      <c r="F5513" s="1">
        <v>45478</v>
      </c>
      <c r="G5513" s="1">
        <v>45496</v>
      </c>
      <c r="H5513" t="s">
        <v>28</v>
      </c>
      <c r="I5513">
        <v>20</v>
      </c>
      <c r="J5513" t="s">
        <v>35</v>
      </c>
      <c r="K5513">
        <v>99213</v>
      </c>
      <c r="O5513">
        <v>1</v>
      </c>
      <c r="P5513">
        <v>193.1</v>
      </c>
      <c r="Q5513">
        <v>148.54</v>
      </c>
      <c r="R5513">
        <v>118.83</v>
      </c>
      <c r="S5513">
        <v>29.71</v>
      </c>
      <c r="T5513" t="s">
        <v>30</v>
      </c>
      <c r="X5513" t="s">
        <v>233</v>
      </c>
      <c r="Y5513" t="s">
        <v>32</v>
      </c>
      <c r="Z5513" t="s">
        <v>36</v>
      </c>
      <c r="AA5513" t="str">
        <f>IFERROR(_xlfn.XLOOKUP($J5513,avoidable_ed_reference!$A$2:$A$13,avoidable_ed_reference!$C$2:$C$13),"Not Classified")</f>
        <v>Avoidable</v>
      </c>
      <c r="AB5513" t="str">
        <f>IFERROR(_xlfn.XLOOKUP($B5513,enrollment!$A$2:$A$801,enrollment!$I$2:$I$801),"")</f>
        <v>OH</v>
      </c>
      <c r="AC5513">
        <f>IFERROR(_xlfn.XLOOKUP($B5513,enrollment!$A$2:$A$801,enrollment!$L$2:$L$801),"")</f>
        <v>36</v>
      </c>
      <c r="AD5513" t="str" cm="1">
        <f t="array" ref="AD5513">_xlfn.IFS(AC5513="","Unknown",AC5513&lt;18,"0-17",AC5513&lt;35,"18-34",AC5513&lt;50,"35-49",AC5513&lt;65,"50-64",TRUE,"65+")</f>
        <v>35-49</v>
      </c>
      <c r="AE5513">
        <f>IFERROR(_xlfn.XLOOKUP($B5513,enrollment!$A$2:$A$801,enrollment!$O$2:$O$801),"")</f>
        <v>6789012345</v>
      </c>
      <c r="AF5513">
        <f>IFERROR(_xlfn.XLOOKUP($AE5513,providers!$B$2:$B$11,providers!$Q$2:$Q$11),"")</f>
        <v>4.0999999999999996</v>
      </c>
      <c r="AG5513" s="1">
        <f t="shared" si="86"/>
        <v>45474</v>
      </c>
    </row>
    <row r="5514" spans="1:33" x14ac:dyDescent="0.25">
      <c r="A5514" t="s">
        <v>6331</v>
      </c>
      <c r="B5514" t="s">
        <v>6325</v>
      </c>
      <c r="C5514">
        <v>9012345678</v>
      </c>
      <c r="D5514">
        <v>9012345678</v>
      </c>
      <c r="E5514" s="1">
        <v>45490</v>
      </c>
      <c r="F5514" s="1">
        <v>45490</v>
      </c>
      <c r="G5514" s="1">
        <v>45509</v>
      </c>
      <c r="H5514" t="s">
        <v>28</v>
      </c>
      <c r="I5514">
        <v>23</v>
      </c>
      <c r="J5514" t="s">
        <v>80</v>
      </c>
      <c r="K5514">
        <v>99284</v>
      </c>
      <c r="O5514">
        <v>1</v>
      </c>
      <c r="P5514">
        <v>2270.9899999999998</v>
      </c>
      <c r="Q5514">
        <v>1261.6600000000001</v>
      </c>
      <c r="R5514">
        <v>1009.33</v>
      </c>
      <c r="S5514">
        <v>252.33</v>
      </c>
      <c r="T5514" t="s">
        <v>30</v>
      </c>
      <c r="X5514" t="s">
        <v>233</v>
      </c>
      <c r="Y5514" t="s">
        <v>32</v>
      </c>
      <c r="Z5514" t="s">
        <v>45</v>
      </c>
      <c r="AA5514" t="str">
        <f>IFERROR(_xlfn.XLOOKUP($J5514,avoidable_ed_reference!$A$2:$A$13,avoidable_ed_reference!$C$2:$C$13),"Not Classified")</f>
        <v>Non-Avoidable</v>
      </c>
      <c r="AB5514" t="str">
        <f>IFERROR(_xlfn.XLOOKUP($B5514,enrollment!$A$2:$A$801,enrollment!$I$2:$I$801),"")</f>
        <v>OH</v>
      </c>
      <c r="AC5514">
        <f>IFERROR(_xlfn.XLOOKUP($B5514,enrollment!$A$2:$A$801,enrollment!$L$2:$L$801),"")</f>
        <v>36</v>
      </c>
      <c r="AD5514" t="str" cm="1">
        <f t="array" ref="AD5514">_xlfn.IFS(AC5514="","Unknown",AC5514&lt;18,"0-17",AC5514&lt;35,"18-34",AC5514&lt;50,"35-49",AC5514&lt;65,"50-64",TRUE,"65+")</f>
        <v>35-49</v>
      </c>
      <c r="AE5514">
        <f>IFERROR(_xlfn.XLOOKUP($B5514,enrollment!$A$2:$A$801,enrollment!$O$2:$O$801),"")</f>
        <v>6789012345</v>
      </c>
      <c r="AF5514">
        <f>IFERROR(_xlfn.XLOOKUP($AE5514,providers!$B$2:$B$11,providers!$Q$2:$Q$11),"")</f>
        <v>4.0999999999999996</v>
      </c>
      <c r="AG5514" s="1">
        <f t="shared" si="86"/>
        <v>45474</v>
      </c>
    </row>
    <row r="5515" spans="1:33" x14ac:dyDescent="0.25">
      <c r="A5515" t="s">
        <v>6332</v>
      </c>
      <c r="B5515" t="s">
        <v>6333</v>
      </c>
      <c r="C5515">
        <v>6789012345</v>
      </c>
      <c r="D5515">
        <v>6789012345</v>
      </c>
      <c r="E5515" s="1">
        <v>45392</v>
      </c>
      <c r="F5515" s="1">
        <v>45392</v>
      </c>
      <c r="G5515" s="1">
        <v>45408</v>
      </c>
      <c r="H5515" t="s">
        <v>59</v>
      </c>
      <c r="J5515" t="s">
        <v>99</v>
      </c>
      <c r="L5515" s="2" t="s">
        <v>151</v>
      </c>
      <c r="M5515" t="s">
        <v>152</v>
      </c>
      <c r="N5515" t="s">
        <v>153</v>
      </c>
      <c r="O5515">
        <v>1</v>
      </c>
      <c r="P5515">
        <v>738.68</v>
      </c>
      <c r="Q5515">
        <v>671.53</v>
      </c>
      <c r="R5515">
        <v>537.22</v>
      </c>
      <c r="S5515">
        <v>134.31</v>
      </c>
      <c r="T5515" t="s">
        <v>30</v>
      </c>
      <c r="X5515" t="s">
        <v>31</v>
      </c>
      <c r="Y5515" t="s">
        <v>32</v>
      </c>
      <c r="Z5515" t="s">
        <v>64</v>
      </c>
      <c r="AA5515" t="str">
        <f>IFERROR(_xlfn.XLOOKUP($J5515,avoidable_ed_reference!$A$2:$A$13,avoidable_ed_reference!$C$2:$C$13),"Not Classified")</f>
        <v>Not Classified</v>
      </c>
      <c r="AB5515" t="str">
        <f>IFERROR(_xlfn.XLOOKUP($B5515,enrollment!$A$2:$A$801,enrollment!$I$2:$I$801),"")</f>
        <v>GA</v>
      </c>
      <c r="AC5515">
        <f>IFERROR(_xlfn.XLOOKUP($B5515,enrollment!$A$2:$A$801,enrollment!$L$2:$L$801),"")</f>
        <v>39</v>
      </c>
      <c r="AD5515" t="str" cm="1">
        <f t="array" ref="AD5515">_xlfn.IFS(AC5515="","Unknown",AC5515&lt;18,"0-17",AC5515&lt;35,"18-34",AC5515&lt;50,"35-49",AC5515&lt;65,"50-64",TRUE,"65+")</f>
        <v>35-49</v>
      </c>
      <c r="AE5515">
        <f>IFERROR(_xlfn.XLOOKUP($B5515,enrollment!$A$2:$A$801,enrollment!$O$2:$O$801),"")</f>
        <v>8901234567</v>
      </c>
      <c r="AF5515">
        <f>IFERROR(_xlfn.XLOOKUP($AE5515,providers!$B$2:$B$11,providers!$Q$2:$Q$11),"")</f>
        <v>3.7</v>
      </c>
      <c r="AG5515" s="1">
        <f t="shared" si="86"/>
        <v>45383</v>
      </c>
    </row>
    <row r="5516" spans="1:33" x14ac:dyDescent="0.25">
      <c r="A5516" t="s">
        <v>6334</v>
      </c>
      <c r="B5516" t="s">
        <v>6333</v>
      </c>
      <c r="C5516">
        <v>8901234567</v>
      </c>
      <c r="D5516">
        <v>8901234567</v>
      </c>
      <c r="E5516" s="1">
        <v>45505</v>
      </c>
      <c r="F5516" s="1">
        <v>45505</v>
      </c>
      <c r="G5516" s="1">
        <v>45522</v>
      </c>
      <c r="H5516" t="s">
        <v>28</v>
      </c>
      <c r="I5516">
        <v>23</v>
      </c>
      <c r="J5516" t="s">
        <v>77</v>
      </c>
      <c r="K5516">
        <v>99284</v>
      </c>
      <c r="O5516">
        <v>1</v>
      </c>
      <c r="P5516">
        <v>2182.09</v>
      </c>
      <c r="Q5516">
        <v>1212.27</v>
      </c>
      <c r="R5516">
        <v>969.82</v>
      </c>
      <c r="S5516">
        <v>242.45</v>
      </c>
      <c r="T5516" t="s">
        <v>30</v>
      </c>
      <c r="X5516" t="s">
        <v>31</v>
      </c>
      <c r="Y5516" t="s">
        <v>32</v>
      </c>
      <c r="Z5516" t="s">
        <v>45</v>
      </c>
      <c r="AA5516" t="str">
        <f>IFERROR(_xlfn.XLOOKUP($J5516,avoidable_ed_reference!$A$2:$A$13,avoidable_ed_reference!$C$2:$C$13),"Not Classified")</f>
        <v>Avoidable</v>
      </c>
      <c r="AB5516" t="str">
        <f>IFERROR(_xlfn.XLOOKUP($B5516,enrollment!$A$2:$A$801,enrollment!$I$2:$I$801),"")</f>
        <v>GA</v>
      </c>
      <c r="AC5516">
        <f>IFERROR(_xlfn.XLOOKUP($B5516,enrollment!$A$2:$A$801,enrollment!$L$2:$L$801),"")</f>
        <v>39</v>
      </c>
      <c r="AD5516" t="str" cm="1">
        <f t="array" ref="AD5516">_xlfn.IFS(AC5516="","Unknown",AC5516&lt;18,"0-17",AC5516&lt;35,"18-34",AC5516&lt;50,"35-49",AC5516&lt;65,"50-64",TRUE,"65+")</f>
        <v>35-49</v>
      </c>
      <c r="AE5516">
        <f>IFERROR(_xlfn.XLOOKUP($B5516,enrollment!$A$2:$A$801,enrollment!$O$2:$O$801),"")</f>
        <v>8901234567</v>
      </c>
      <c r="AF5516">
        <f>IFERROR(_xlfn.XLOOKUP($AE5516,providers!$B$2:$B$11,providers!$Q$2:$Q$11),"")</f>
        <v>3.7</v>
      </c>
      <c r="AG5516" s="1">
        <f t="shared" si="86"/>
        <v>45505</v>
      </c>
    </row>
    <row r="5517" spans="1:33" x14ac:dyDescent="0.25">
      <c r="A5517" t="s">
        <v>6335</v>
      </c>
      <c r="B5517" t="s">
        <v>6333</v>
      </c>
      <c r="C5517">
        <v>8901234567</v>
      </c>
      <c r="D5517">
        <v>8901234567</v>
      </c>
      <c r="E5517" s="1">
        <v>45474</v>
      </c>
      <c r="F5517" s="1">
        <v>45474</v>
      </c>
      <c r="G5517" s="1">
        <v>45505</v>
      </c>
      <c r="H5517" t="s">
        <v>28</v>
      </c>
      <c r="I5517">
        <v>11</v>
      </c>
      <c r="J5517" t="s">
        <v>35</v>
      </c>
      <c r="K5517">
        <v>99213</v>
      </c>
      <c r="O5517">
        <v>1</v>
      </c>
      <c r="P5517">
        <v>191.93</v>
      </c>
      <c r="Q5517">
        <v>142.16999999999999</v>
      </c>
      <c r="R5517">
        <v>113.74</v>
      </c>
      <c r="S5517">
        <v>28.43</v>
      </c>
      <c r="T5517" t="s">
        <v>30</v>
      </c>
      <c r="X5517" t="s">
        <v>31</v>
      </c>
      <c r="Y5517" t="s">
        <v>32</v>
      </c>
      <c r="Z5517" t="s">
        <v>39</v>
      </c>
      <c r="AA5517" t="str">
        <f>IFERROR(_xlfn.XLOOKUP($J5517,avoidable_ed_reference!$A$2:$A$13,avoidable_ed_reference!$C$2:$C$13),"Not Classified")</f>
        <v>Avoidable</v>
      </c>
      <c r="AB5517" t="str">
        <f>IFERROR(_xlfn.XLOOKUP($B5517,enrollment!$A$2:$A$801,enrollment!$I$2:$I$801),"")</f>
        <v>GA</v>
      </c>
      <c r="AC5517">
        <f>IFERROR(_xlfn.XLOOKUP($B5517,enrollment!$A$2:$A$801,enrollment!$L$2:$L$801),"")</f>
        <v>39</v>
      </c>
      <c r="AD5517" t="str" cm="1">
        <f t="array" ref="AD5517">_xlfn.IFS(AC5517="","Unknown",AC5517&lt;18,"0-17",AC5517&lt;35,"18-34",AC5517&lt;50,"35-49",AC5517&lt;65,"50-64",TRUE,"65+")</f>
        <v>35-49</v>
      </c>
      <c r="AE5517">
        <f>IFERROR(_xlfn.XLOOKUP($B5517,enrollment!$A$2:$A$801,enrollment!$O$2:$O$801),"")</f>
        <v>8901234567</v>
      </c>
      <c r="AF5517">
        <f>IFERROR(_xlfn.XLOOKUP($AE5517,providers!$B$2:$B$11,providers!$Q$2:$Q$11),"")</f>
        <v>3.7</v>
      </c>
      <c r="AG5517" s="1">
        <f t="shared" si="86"/>
        <v>45474</v>
      </c>
    </row>
    <row r="5518" spans="1:33" x14ac:dyDescent="0.25">
      <c r="A5518" t="s">
        <v>6336</v>
      </c>
      <c r="B5518" t="s">
        <v>6337</v>
      </c>
      <c r="C5518">
        <v>2345678901</v>
      </c>
      <c r="D5518">
        <v>2345678901</v>
      </c>
      <c r="E5518" s="1">
        <v>45360</v>
      </c>
      <c r="F5518" s="1">
        <v>45360</v>
      </c>
      <c r="G5518" s="1">
        <v>45394</v>
      </c>
      <c r="H5518" t="s">
        <v>28</v>
      </c>
      <c r="I5518">
        <v>22</v>
      </c>
      <c r="J5518" t="s">
        <v>29</v>
      </c>
      <c r="K5518">
        <v>90837</v>
      </c>
      <c r="O5518">
        <v>1</v>
      </c>
      <c r="P5518">
        <v>234.48</v>
      </c>
      <c r="Q5518">
        <v>173.69</v>
      </c>
      <c r="R5518">
        <v>138.94999999999999</v>
      </c>
      <c r="S5518">
        <v>34.74</v>
      </c>
      <c r="T5518" t="s">
        <v>30</v>
      </c>
      <c r="X5518" t="s">
        <v>52</v>
      </c>
      <c r="Y5518" t="s">
        <v>44</v>
      </c>
      <c r="Z5518" t="s">
        <v>33</v>
      </c>
      <c r="AA5518" t="str">
        <f>IFERROR(_xlfn.XLOOKUP($J5518,avoidable_ed_reference!$A$2:$A$13,avoidable_ed_reference!$C$2:$C$13),"Not Classified")</f>
        <v>Potentially Avoidable</v>
      </c>
      <c r="AB5518" t="str">
        <f>IFERROR(_xlfn.XLOOKUP($B5518,enrollment!$A$2:$A$801,enrollment!$I$2:$I$801),"")</f>
        <v>TN</v>
      </c>
      <c r="AC5518">
        <f>IFERROR(_xlfn.XLOOKUP($B5518,enrollment!$A$2:$A$801,enrollment!$L$2:$L$801),"")</f>
        <v>36</v>
      </c>
      <c r="AD5518" t="str" cm="1">
        <f t="array" ref="AD5518">_xlfn.IFS(AC5518="","Unknown",AC5518&lt;18,"0-17",AC5518&lt;35,"18-34",AC5518&lt;50,"35-49",AC5518&lt;65,"50-64",TRUE,"65+")</f>
        <v>35-49</v>
      </c>
      <c r="AE5518">
        <f>IFERROR(_xlfn.XLOOKUP($B5518,enrollment!$A$2:$A$801,enrollment!$O$2:$O$801),"")</f>
        <v>2233445566</v>
      </c>
      <c r="AF5518">
        <f>IFERROR(_xlfn.XLOOKUP($AE5518,providers!$B$2:$B$11,providers!$Q$2:$Q$11),"")</f>
        <v>3.5</v>
      </c>
      <c r="AG5518" s="1">
        <f t="shared" si="86"/>
        <v>45352</v>
      </c>
    </row>
    <row r="5519" spans="1:33" x14ac:dyDescent="0.25">
      <c r="A5519" t="s">
        <v>6338</v>
      </c>
      <c r="B5519" t="s">
        <v>6337</v>
      </c>
      <c r="C5519">
        <v>6789012345</v>
      </c>
      <c r="D5519">
        <v>6789012345</v>
      </c>
      <c r="E5519" s="1">
        <v>45410</v>
      </c>
      <c r="F5519" s="1">
        <v>45410</v>
      </c>
      <c r="G5519" s="1">
        <v>45434</v>
      </c>
      <c r="H5519" t="s">
        <v>28</v>
      </c>
      <c r="I5519">
        <v>22</v>
      </c>
      <c r="J5519" t="s">
        <v>29</v>
      </c>
      <c r="K5519">
        <v>90837</v>
      </c>
      <c r="O5519">
        <v>1</v>
      </c>
      <c r="P5519">
        <v>195.51</v>
      </c>
      <c r="Q5519">
        <v>144.82</v>
      </c>
      <c r="R5519">
        <v>115.86</v>
      </c>
      <c r="S5519">
        <v>28.96</v>
      </c>
      <c r="T5519" t="s">
        <v>30</v>
      </c>
      <c r="X5519" t="s">
        <v>52</v>
      </c>
      <c r="Y5519" t="s">
        <v>44</v>
      </c>
      <c r="Z5519" t="s">
        <v>33</v>
      </c>
      <c r="AA5519" t="str">
        <f>IFERROR(_xlfn.XLOOKUP($J5519,avoidable_ed_reference!$A$2:$A$13,avoidable_ed_reference!$C$2:$C$13),"Not Classified")</f>
        <v>Potentially Avoidable</v>
      </c>
      <c r="AB5519" t="str">
        <f>IFERROR(_xlfn.XLOOKUP($B5519,enrollment!$A$2:$A$801,enrollment!$I$2:$I$801),"")</f>
        <v>TN</v>
      </c>
      <c r="AC5519">
        <f>IFERROR(_xlfn.XLOOKUP($B5519,enrollment!$A$2:$A$801,enrollment!$L$2:$L$801),"")</f>
        <v>36</v>
      </c>
      <c r="AD5519" t="str" cm="1">
        <f t="array" ref="AD5519">_xlfn.IFS(AC5519="","Unknown",AC5519&lt;18,"0-17",AC5519&lt;35,"18-34",AC5519&lt;50,"35-49",AC5519&lt;65,"50-64",TRUE,"65+")</f>
        <v>35-49</v>
      </c>
      <c r="AE5519">
        <f>IFERROR(_xlfn.XLOOKUP($B5519,enrollment!$A$2:$A$801,enrollment!$O$2:$O$801),"")</f>
        <v>2233445566</v>
      </c>
      <c r="AF5519">
        <f>IFERROR(_xlfn.XLOOKUP($AE5519,providers!$B$2:$B$11,providers!$Q$2:$Q$11),"")</f>
        <v>3.5</v>
      </c>
      <c r="AG5519" s="1">
        <f t="shared" si="86"/>
        <v>45383</v>
      </c>
    </row>
    <row r="5520" spans="1:33" x14ac:dyDescent="0.25">
      <c r="A5520" t="s">
        <v>6339</v>
      </c>
      <c r="B5520" t="s">
        <v>6337</v>
      </c>
      <c r="C5520">
        <v>5678901234</v>
      </c>
      <c r="D5520">
        <v>5678901234</v>
      </c>
      <c r="E5520" s="1">
        <v>45491</v>
      </c>
      <c r="F5520" s="1">
        <v>45491</v>
      </c>
      <c r="G5520" s="1">
        <v>45515</v>
      </c>
      <c r="H5520" t="s">
        <v>28</v>
      </c>
      <c r="I5520">
        <v>20</v>
      </c>
      <c r="J5520" t="s">
        <v>35</v>
      </c>
      <c r="K5520">
        <v>99213</v>
      </c>
      <c r="O5520">
        <v>1</v>
      </c>
      <c r="P5520">
        <v>153.71</v>
      </c>
      <c r="Q5520">
        <v>118.24</v>
      </c>
      <c r="R5520">
        <v>94.59</v>
      </c>
      <c r="S5520">
        <v>23.65</v>
      </c>
      <c r="T5520" t="s">
        <v>30</v>
      </c>
      <c r="X5520" t="s">
        <v>52</v>
      </c>
      <c r="Y5520" t="s">
        <v>44</v>
      </c>
      <c r="Z5520" t="s">
        <v>36</v>
      </c>
      <c r="AA5520" t="str">
        <f>IFERROR(_xlfn.XLOOKUP($J5520,avoidable_ed_reference!$A$2:$A$13,avoidable_ed_reference!$C$2:$C$13),"Not Classified")</f>
        <v>Avoidable</v>
      </c>
      <c r="AB5520" t="str">
        <f>IFERROR(_xlfn.XLOOKUP($B5520,enrollment!$A$2:$A$801,enrollment!$I$2:$I$801),"")</f>
        <v>TN</v>
      </c>
      <c r="AC5520">
        <f>IFERROR(_xlfn.XLOOKUP($B5520,enrollment!$A$2:$A$801,enrollment!$L$2:$L$801),"")</f>
        <v>36</v>
      </c>
      <c r="AD5520" t="str" cm="1">
        <f t="array" ref="AD5520">_xlfn.IFS(AC5520="","Unknown",AC5520&lt;18,"0-17",AC5520&lt;35,"18-34",AC5520&lt;50,"35-49",AC5520&lt;65,"50-64",TRUE,"65+")</f>
        <v>35-49</v>
      </c>
      <c r="AE5520">
        <f>IFERROR(_xlfn.XLOOKUP($B5520,enrollment!$A$2:$A$801,enrollment!$O$2:$O$801),"")</f>
        <v>2233445566</v>
      </c>
      <c r="AF5520">
        <f>IFERROR(_xlfn.XLOOKUP($AE5520,providers!$B$2:$B$11,providers!$Q$2:$Q$11),"")</f>
        <v>3.5</v>
      </c>
      <c r="AG5520" s="1">
        <f t="shared" si="86"/>
        <v>45474</v>
      </c>
    </row>
    <row r="5521" spans="1:33" x14ac:dyDescent="0.25">
      <c r="A5521" t="s">
        <v>6340</v>
      </c>
      <c r="B5521" t="s">
        <v>6337</v>
      </c>
      <c r="C5521">
        <v>2233445566</v>
      </c>
      <c r="D5521">
        <v>2233445566</v>
      </c>
      <c r="E5521" s="1">
        <v>45570</v>
      </c>
      <c r="F5521" s="1">
        <v>45570</v>
      </c>
      <c r="G5521" s="1">
        <v>45584</v>
      </c>
      <c r="H5521" t="s">
        <v>28</v>
      </c>
      <c r="I5521">
        <v>11</v>
      </c>
      <c r="J5521" t="s">
        <v>35</v>
      </c>
      <c r="K5521">
        <v>99213</v>
      </c>
      <c r="O5521">
        <v>1</v>
      </c>
      <c r="P5521">
        <v>195.97</v>
      </c>
      <c r="Q5521">
        <v>145.16</v>
      </c>
      <c r="R5521">
        <v>116.13</v>
      </c>
      <c r="S5521">
        <v>29.03</v>
      </c>
      <c r="T5521" t="s">
        <v>30</v>
      </c>
      <c r="X5521" t="s">
        <v>52</v>
      </c>
      <c r="Y5521" t="s">
        <v>44</v>
      </c>
      <c r="Z5521" t="s">
        <v>39</v>
      </c>
      <c r="AA5521" t="str">
        <f>IFERROR(_xlfn.XLOOKUP($J5521,avoidable_ed_reference!$A$2:$A$13,avoidable_ed_reference!$C$2:$C$13),"Not Classified")</f>
        <v>Avoidable</v>
      </c>
      <c r="AB5521" t="str">
        <f>IFERROR(_xlfn.XLOOKUP($B5521,enrollment!$A$2:$A$801,enrollment!$I$2:$I$801),"")</f>
        <v>TN</v>
      </c>
      <c r="AC5521">
        <f>IFERROR(_xlfn.XLOOKUP($B5521,enrollment!$A$2:$A$801,enrollment!$L$2:$L$801),"")</f>
        <v>36</v>
      </c>
      <c r="AD5521" t="str" cm="1">
        <f t="array" ref="AD5521">_xlfn.IFS(AC5521="","Unknown",AC5521&lt;18,"0-17",AC5521&lt;35,"18-34",AC5521&lt;50,"35-49",AC5521&lt;65,"50-64",TRUE,"65+")</f>
        <v>35-49</v>
      </c>
      <c r="AE5521">
        <f>IFERROR(_xlfn.XLOOKUP($B5521,enrollment!$A$2:$A$801,enrollment!$O$2:$O$801),"")</f>
        <v>2233445566</v>
      </c>
      <c r="AF5521">
        <f>IFERROR(_xlfn.XLOOKUP($AE5521,providers!$B$2:$B$11,providers!$Q$2:$Q$11),"")</f>
        <v>3.5</v>
      </c>
      <c r="AG5521" s="1">
        <f t="shared" si="86"/>
        <v>45566</v>
      </c>
    </row>
    <row r="5522" spans="1:33" x14ac:dyDescent="0.25">
      <c r="A5522" t="s">
        <v>6341</v>
      </c>
      <c r="B5522" t="s">
        <v>6337</v>
      </c>
      <c r="C5522">
        <v>5678901234</v>
      </c>
      <c r="D5522">
        <v>5678901234</v>
      </c>
      <c r="E5522" s="1">
        <v>45510</v>
      </c>
      <c r="F5522" s="1">
        <v>45510</v>
      </c>
      <c r="G5522" s="1">
        <v>45544</v>
      </c>
      <c r="H5522" t="s">
        <v>28</v>
      </c>
      <c r="I5522">
        <v>20</v>
      </c>
      <c r="J5522" t="s">
        <v>35</v>
      </c>
      <c r="K5522">
        <v>99213</v>
      </c>
      <c r="O5522">
        <v>1</v>
      </c>
      <c r="P5522">
        <v>177.76</v>
      </c>
      <c r="Q5522">
        <v>136.74</v>
      </c>
      <c r="R5522">
        <v>109.39</v>
      </c>
      <c r="S5522">
        <v>27.35</v>
      </c>
      <c r="T5522" t="s">
        <v>30</v>
      </c>
      <c r="X5522" t="s">
        <v>52</v>
      </c>
      <c r="Y5522" t="s">
        <v>44</v>
      </c>
      <c r="Z5522" t="s">
        <v>36</v>
      </c>
      <c r="AA5522" t="str">
        <f>IFERROR(_xlfn.XLOOKUP($J5522,avoidable_ed_reference!$A$2:$A$13,avoidable_ed_reference!$C$2:$C$13),"Not Classified")</f>
        <v>Avoidable</v>
      </c>
      <c r="AB5522" t="str">
        <f>IFERROR(_xlfn.XLOOKUP($B5522,enrollment!$A$2:$A$801,enrollment!$I$2:$I$801),"")</f>
        <v>TN</v>
      </c>
      <c r="AC5522">
        <f>IFERROR(_xlfn.XLOOKUP($B5522,enrollment!$A$2:$A$801,enrollment!$L$2:$L$801),"")</f>
        <v>36</v>
      </c>
      <c r="AD5522" t="str" cm="1">
        <f t="array" ref="AD5522">_xlfn.IFS(AC5522="","Unknown",AC5522&lt;18,"0-17",AC5522&lt;35,"18-34",AC5522&lt;50,"35-49",AC5522&lt;65,"50-64",TRUE,"65+")</f>
        <v>35-49</v>
      </c>
      <c r="AE5522">
        <f>IFERROR(_xlfn.XLOOKUP($B5522,enrollment!$A$2:$A$801,enrollment!$O$2:$O$801),"")</f>
        <v>2233445566</v>
      </c>
      <c r="AF5522">
        <f>IFERROR(_xlfn.XLOOKUP($AE5522,providers!$B$2:$B$11,providers!$Q$2:$Q$11),"")</f>
        <v>3.5</v>
      </c>
      <c r="AG5522" s="1">
        <f t="shared" si="86"/>
        <v>45505</v>
      </c>
    </row>
    <row r="5523" spans="1:33" x14ac:dyDescent="0.25">
      <c r="A5523" t="s">
        <v>6342</v>
      </c>
      <c r="B5523" t="s">
        <v>6337</v>
      </c>
      <c r="C5523">
        <v>2233445566</v>
      </c>
      <c r="D5523">
        <v>2233445566</v>
      </c>
      <c r="E5523" s="1">
        <v>45654</v>
      </c>
      <c r="F5523" s="1">
        <v>45654</v>
      </c>
      <c r="G5523" s="1">
        <v>45685</v>
      </c>
      <c r="H5523" t="s">
        <v>28</v>
      </c>
      <c r="I5523">
        <v>11</v>
      </c>
      <c r="J5523" t="s">
        <v>35</v>
      </c>
      <c r="K5523">
        <v>99213</v>
      </c>
      <c r="O5523">
        <v>1</v>
      </c>
      <c r="P5523">
        <v>187.97</v>
      </c>
      <c r="Q5523">
        <v>139.24</v>
      </c>
      <c r="R5523">
        <v>111.39</v>
      </c>
      <c r="S5523">
        <v>27.85</v>
      </c>
      <c r="T5523" t="s">
        <v>30</v>
      </c>
      <c r="X5523" t="s">
        <v>52</v>
      </c>
      <c r="Y5523" t="s">
        <v>44</v>
      </c>
      <c r="Z5523" t="s">
        <v>39</v>
      </c>
      <c r="AA5523" t="str">
        <f>IFERROR(_xlfn.XLOOKUP($J5523,avoidable_ed_reference!$A$2:$A$13,avoidable_ed_reference!$C$2:$C$13),"Not Classified")</f>
        <v>Avoidable</v>
      </c>
      <c r="AB5523" t="str">
        <f>IFERROR(_xlfn.XLOOKUP($B5523,enrollment!$A$2:$A$801,enrollment!$I$2:$I$801),"")</f>
        <v>TN</v>
      </c>
      <c r="AC5523">
        <f>IFERROR(_xlfn.XLOOKUP($B5523,enrollment!$A$2:$A$801,enrollment!$L$2:$L$801),"")</f>
        <v>36</v>
      </c>
      <c r="AD5523" t="str" cm="1">
        <f t="array" ref="AD5523">_xlfn.IFS(AC5523="","Unknown",AC5523&lt;18,"0-17",AC5523&lt;35,"18-34",AC5523&lt;50,"35-49",AC5523&lt;65,"50-64",TRUE,"65+")</f>
        <v>35-49</v>
      </c>
      <c r="AE5523">
        <f>IFERROR(_xlfn.XLOOKUP($B5523,enrollment!$A$2:$A$801,enrollment!$O$2:$O$801),"")</f>
        <v>2233445566</v>
      </c>
      <c r="AF5523">
        <f>IFERROR(_xlfn.XLOOKUP($AE5523,providers!$B$2:$B$11,providers!$Q$2:$Q$11),"")</f>
        <v>3.5</v>
      </c>
      <c r="AG5523" s="1">
        <f t="shared" si="86"/>
        <v>45627</v>
      </c>
    </row>
    <row r="5524" spans="1:33" x14ac:dyDescent="0.25">
      <c r="A5524" t="s">
        <v>6343</v>
      </c>
      <c r="B5524" t="s">
        <v>6337</v>
      </c>
      <c r="C5524">
        <v>2345678901</v>
      </c>
      <c r="D5524">
        <v>2345678901</v>
      </c>
      <c r="E5524" s="1">
        <v>45303</v>
      </c>
      <c r="F5524" s="1">
        <v>45303</v>
      </c>
      <c r="G5524" s="1">
        <v>45326</v>
      </c>
      <c r="H5524" t="s">
        <v>28</v>
      </c>
      <c r="I5524">
        <v>22</v>
      </c>
      <c r="J5524" t="s">
        <v>29</v>
      </c>
      <c r="K5524">
        <v>90837</v>
      </c>
      <c r="O5524">
        <v>1</v>
      </c>
      <c r="P5524">
        <v>269.14</v>
      </c>
      <c r="Q5524">
        <v>199.36</v>
      </c>
      <c r="R5524">
        <v>159.49</v>
      </c>
      <c r="S5524">
        <v>39.869999999999997</v>
      </c>
      <c r="T5524" t="s">
        <v>30</v>
      </c>
      <c r="X5524" t="s">
        <v>52</v>
      </c>
      <c r="Y5524" t="s">
        <v>44</v>
      </c>
      <c r="Z5524" t="s">
        <v>33</v>
      </c>
      <c r="AA5524" t="str">
        <f>IFERROR(_xlfn.XLOOKUP($J5524,avoidable_ed_reference!$A$2:$A$13,avoidable_ed_reference!$C$2:$C$13),"Not Classified")</f>
        <v>Potentially Avoidable</v>
      </c>
      <c r="AB5524" t="str">
        <f>IFERROR(_xlfn.XLOOKUP($B5524,enrollment!$A$2:$A$801,enrollment!$I$2:$I$801),"")</f>
        <v>TN</v>
      </c>
      <c r="AC5524">
        <f>IFERROR(_xlfn.XLOOKUP($B5524,enrollment!$A$2:$A$801,enrollment!$L$2:$L$801),"")</f>
        <v>36</v>
      </c>
      <c r="AD5524" t="str" cm="1">
        <f t="array" ref="AD5524">_xlfn.IFS(AC5524="","Unknown",AC5524&lt;18,"0-17",AC5524&lt;35,"18-34",AC5524&lt;50,"35-49",AC5524&lt;65,"50-64",TRUE,"65+")</f>
        <v>35-49</v>
      </c>
      <c r="AE5524">
        <f>IFERROR(_xlfn.XLOOKUP($B5524,enrollment!$A$2:$A$801,enrollment!$O$2:$O$801),"")</f>
        <v>2233445566</v>
      </c>
      <c r="AF5524">
        <f>IFERROR(_xlfn.XLOOKUP($AE5524,providers!$B$2:$B$11,providers!$Q$2:$Q$11),"")</f>
        <v>3.5</v>
      </c>
      <c r="AG5524" s="1">
        <f t="shared" si="86"/>
        <v>45292</v>
      </c>
    </row>
    <row r="5525" spans="1:33" x14ac:dyDescent="0.25">
      <c r="A5525" t="s">
        <v>6344</v>
      </c>
      <c r="B5525" t="s">
        <v>6337</v>
      </c>
      <c r="C5525">
        <v>2233445566</v>
      </c>
      <c r="D5525">
        <v>2233445566</v>
      </c>
      <c r="E5525" s="1">
        <v>45575</v>
      </c>
      <c r="F5525" s="1">
        <v>45575</v>
      </c>
      <c r="G5525" s="1">
        <v>45606</v>
      </c>
      <c r="H5525" t="s">
        <v>28</v>
      </c>
      <c r="I5525">
        <v>11</v>
      </c>
      <c r="J5525" t="s">
        <v>35</v>
      </c>
      <c r="K5525">
        <v>99213</v>
      </c>
      <c r="O5525">
        <v>1</v>
      </c>
      <c r="P5525">
        <v>171.4</v>
      </c>
      <c r="Q5525">
        <v>126.96</v>
      </c>
      <c r="R5525">
        <v>101.57</v>
      </c>
      <c r="S5525">
        <v>25.39</v>
      </c>
      <c r="T5525" t="s">
        <v>30</v>
      </c>
      <c r="X5525" t="s">
        <v>52</v>
      </c>
      <c r="Y5525" t="s">
        <v>44</v>
      </c>
      <c r="Z5525" t="s">
        <v>39</v>
      </c>
      <c r="AA5525" t="str">
        <f>IFERROR(_xlfn.XLOOKUP($J5525,avoidable_ed_reference!$A$2:$A$13,avoidable_ed_reference!$C$2:$C$13),"Not Classified")</f>
        <v>Avoidable</v>
      </c>
      <c r="AB5525" t="str">
        <f>IFERROR(_xlfn.XLOOKUP($B5525,enrollment!$A$2:$A$801,enrollment!$I$2:$I$801),"")</f>
        <v>TN</v>
      </c>
      <c r="AC5525">
        <f>IFERROR(_xlfn.XLOOKUP($B5525,enrollment!$A$2:$A$801,enrollment!$L$2:$L$801),"")</f>
        <v>36</v>
      </c>
      <c r="AD5525" t="str" cm="1">
        <f t="array" ref="AD5525">_xlfn.IFS(AC5525="","Unknown",AC5525&lt;18,"0-17",AC5525&lt;35,"18-34",AC5525&lt;50,"35-49",AC5525&lt;65,"50-64",TRUE,"65+")</f>
        <v>35-49</v>
      </c>
      <c r="AE5525">
        <f>IFERROR(_xlfn.XLOOKUP($B5525,enrollment!$A$2:$A$801,enrollment!$O$2:$O$801),"")</f>
        <v>2233445566</v>
      </c>
      <c r="AF5525">
        <f>IFERROR(_xlfn.XLOOKUP($AE5525,providers!$B$2:$B$11,providers!$Q$2:$Q$11),"")</f>
        <v>3.5</v>
      </c>
      <c r="AG5525" s="1">
        <f t="shared" si="86"/>
        <v>45566</v>
      </c>
    </row>
    <row r="5526" spans="1:33" x14ac:dyDescent="0.25">
      <c r="A5526" t="s">
        <v>6345</v>
      </c>
      <c r="B5526" t="s">
        <v>6337</v>
      </c>
      <c r="C5526">
        <v>8901234567</v>
      </c>
      <c r="D5526">
        <v>8901234567</v>
      </c>
      <c r="E5526" s="1">
        <v>45454</v>
      </c>
      <c r="F5526" s="1">
        <v>45454</v>
      </c>
      <c r="G5526" s="1">
        <v>45470</v>
      </c>
      <c r="H5526" t="s">
        <v>28</v>
      </c>
      <c r="I5526">
        <v>23</v>
      </c>
      <c r="J5526" t="s">
        <v>129</v>
      </c>
      <c r="K5526">
        <v>99284</v>
      </c>
      <c r="O5526">
        <v>1</v>
      </c>
      <c r="P5526">
        <v>1644.12</v>
      </c>
      <c r="Q5526">
        <v>913.4</v>
      </c>
      <c r="R5526">
        <v>730.72</v>
      </c>
      <c r="S5526">
        <v>182.68</v>
      </c>
      <c r="T5526" t="s">
        <v>30</v>
      </c>
      <c r="X5526" t="s">
        <v>52</v>
      </c>
      <c r="Y5526" t="s">
        <v>44</v>
      </c>
      <c r="Z5526" t="s">
        <v>45</v>
      </c>
      <c r="AA5526" t="str">
        <f>IFERROR(_xlfn.XLOOKUP($J5526,avoidable_ed_reference!$A$2:$A$13,avoidable_ed_reference!$C$2:$C$13),"Not Classified")</f>
        <v>Potentially Avoidable</v>
      </c>
      <c r="AB5526" t="str">
        <f>IFERROR(_xlfn.XLOOKUP($B5526,enrollment!$A$2:$A$801,enrollment!$I$2:$I$801),"")</f>
        <v>TN</v>
      </c>
      <c r="AC5526">
        <f>IFERROR(_xlfn.XLOOKUP($B5526,enrollment!$A$2:$A$801,enrollment!$L$2:$L$801),"")</f>
        <v>36</v>
      </c>
      <c r="AD5526" t="str" cm="1">
        <f t="array" ref="AD5526">_xlfn.IFS(AC5526="","Unknown",AC5526&lt;18,"0-17",AC5526&lt;35,"18-34",AC5526&lt;50,"35-49",AC5526&lt;65,"50-64",TRUE,"65+")</f>
        <v>35-49</v>
      </c>
      <c r="AE5526">
        <f>IFERROR(_xlfn.XLOOKUP($B5526,enrollment!$A$2:$A$801,enrollment!$O$2:$O$801),"")</f>
        <v>2233445566</v>
      </c>
      <c r="AF5526">
        <f>IFERROR(_xlfn.XLOOKUP($AE5526,providers!$B$2:$B$11,providers!$Q$2:$Q$11),"")</f>
        <v>3.5</v>
      </c>
      <c r="AG5526" s="1">
        <f t="shared" si="86"/>
        <v>45444</v>
      </c>
    </row>
    <row r="5527" spans="1:33" x14ac:dyDescent="0.25">
      <c r="A5527" t="s">
        <v>6346</v>
      </c>
      <c r="B5527" t="s">
        <v>6347</v>
      </c>
      <c r="C5527">
        <v>2233445566</v>
      </c>
      <c r="D5527">
        <v>2233445566</v>
      </c>
      <c r="E5527" s="1">
        <v>45414</v>
      </c>
      <c r="F5527" s="1">
        <v>45414</v>
      </c>
      <c r="G5527" s="1">
        <v>45428</v>
      </c>
      <c r="H5527" t="s">
        <v>28</v>
      </c>
      <c r="I5527">
        <v>22</v>
      </c>
      <c r="J5527" t="s">
        <v>29</v>
      </c>
      <c r="K5527">
        <v>90837</v>
      </c>
      <c r="O5527">
        <v>1</v>
      </c>
      <c r="P5527">
        <v>260.79000000000002</v>
      </c>
      <c r="Q5527">
        <v>193.18</v>
      </c>
      <c r="R5527">
        <v>154.54</v>
      </c>
      <c r="S5527">
        <v>38.64</v>
      </c>
      <c r="T5527" t="s">
        <v>30</v>
      </c>
      <c r="X5527" t="s">
        <v>31</v>
      </c>
      <c r="Y5527" t="s">
        <v>32</v>
      </c>
      <c r="Z5527" t="s">
        <v>33</v>
      </c>
      <c r="AA5527" t="str">
        <f>IFERROR(_xlfn.XLOOKUP($J5527,avoidable_ed_reference!$A$2:$A$13,avoidable_ed_reference!$C$2:$C$13),"Not Classified")</f>
        <v>Potentially Avoidable</v>
      </c>
      <c r="AB5527" t="str">
        <f>IFERROR(_xlfn.XLOOKUP($B5527,enrollment!$A$2:$A$801,enrollment!$I$2:$I$801),"")</f>
        <v>KY</v>
      </c>
      <c r="AC5527">
        <f>IFERROR(_xlfn.XLOOKUP($B5527,enrollment!$A$2:$A$801,enrollment!$L$2:$L$801),"")</f>
        <v>24</v>
      </c>
      <c r="AD5527" t="str" cm="1">
        <f t="array" ref="AD5527">_xlfn.IFS(AC5527="","Unknown",AC5527&lt;18,"0-17",AC5527&lt;35,"18-34",AC5527&lt;50,"35-49",AC5527&lt;65,"50-64",TRUE,"65+")</f>
        <v>18-34</v>
      </c>
      <c r="AE5527">
        <f>IFERROR(_xlfn.XLOOKUP($B5527,enrollment!$A$2:$A$801,enrollment!$O$2:$O$801),"")</f>
        <v>9012345678</v>
      </c>
      <c r="AF5527">
        <f>IFERROR(_xlfn.XLOOKUP($AE5527,providers!$B$2:$B$11,providers!$Q$2:$Q$11),"")</f>
        <v>4.3</v>
      </c>
      <c r="AG5527" s="1">
        <f t="shared" si="86"/>
        <v>45413</v>
      </c>
    </row>
    <row r="5528" spans="1:33" x14ac:dyDescent="0.25">
      <c r="A5528" t="s">
        <v>6348</v>
      </c>
      <c r="B5528" t="s">
        <v>6347</v>
      </c>
      <c r="C5528">
        <v>9012345678</v>
      </c>
      <c r="D5528">
        <v>9012345678</v>
      </c>
      <c r="E5528" s="1">
        <v>45370</v>
      </c>
      <c r="F5528" s="1">
        <v>45370</v>
      </c>
      <c r="G5528" s="1">
        <v>45396</v>
      </c>
      <c r="H5528" t="s">
        <v>28</v>
      </c>
      <c r="I5528">
        <v>11</v>
      </c>
      <c r="J5528" t="s">
        <v>47</v>
      </c>
      <c r="K5528">
        <v>99213</v>
      </c>
      <c r="O5528">
        <v>1</v>
      </c>
      <c r="P5528">
        <v>195.33</v>
      </c>
      <c r="Q5528">
        <v>144.69</v>
      </c>
      <c r="R5528">
        <v>115.75</v>
      </c>
      <c r="S5528">
        <v>28.94</v>
      </c>
      <c r="T5528" t="s">
        <v>30</v>
      </c>
      <c r="X5528" t="s">
        <v>31</v>
      </c>
      <c r="Y5528" t="s">
        <v>32</v>
      </c>
      <c r="Z5528" t="s">
        <v>39</v>
      </c>
      <c r="AA5528" t="str">
        <f>IFERROR(_xlfn.XLOOKUP($J5528,avoidable_ed_reference!$A$2:$A$13,avoidable_ed_reference!$C$2:$C$13),"Not Classified")</f>
        <v>Not Classified</v>
      </c>
      <c r="AB5528" t="str">
        <f>IFERROR(_xlfn.XLOOKUP($B5528,enrollment!$A$2:$A$801,enrollment!$I$2:$I$801),"")</f>
        <v>KY</v>
      </c>
      <c r="AC5528">
        <f>IFERROR(_xlfn.XLOOKUP($B5528,enrollment!$A$2:$A$801,enrollment!$L$2:$L$801),"")</f>
        <v>24</v>
      </c>
      <c r="AD5528" t="str" cm="1">
        <f t="array" ref="AD5528">_xlfn.IFS(AC5528="","Unknown",AC5528&lt;18,"0-17",AC5528&lt;35,"18-34",AC5528&lt;50,"35-49",AC5528&lt;65,"50-64",TRUE,"65+")</f>
        <v>18-34</v>
      </c>
      <c r="AE5528">
        <f>IFERROR(_xlfn.XLOOKUP($B5528,enrollment!$A$2:$A$801,enrollment!$O$2:$O$801),"")</f>
        <v>9012345678</v>
      </c>
      <c r="AF5528">
        <f>IFERROR(_xlfn.XLOOKUP($AE5528,providers!$B$2:$B$11,providers!$Q$2:$Q$11),"")</f>
        <v>4.3</v>
      </c>
      <c r="AG5528" s="1">
        <f t="shared" si="86"/>
        <v>45352</v>
      </c>
    </row>
    <row r="5529" spans="1:33" x14ac:dyDescent="0.25">
      <c r="A5529" t="s">
        <v>6349</v>
      </c>
      <c r="B5529" t="s">
        <v>6347</v>
      </c>
      <c r="C5529">
        <v>8901234567</v>
      </c>
      <c r="D5529">
        <v>8901234567</v>
      </c>
      <c r="E5529" s="1">
        <v>45359</v>
      </c>
      <c r="F5529" s="1">
        <v>45359</v>
      </c>
      <c r="G5529" s="1">
        <v>45381</v>
      </c>
      <c r="H5529" t="s">
        <v>28</v>
      </c>
      <c r="I5529">
        <v>23</v>
      </c>
      <c r="J5529" t="s">
        <v>184</v>
      </c>
      <c r="K5529">
        <v>99284</v>
      </c>
      <c r="O5529">
        <v>1</v>
      </c>
      <c r="P5529">
        <v>2063.77</v>
      </c>
      <c r="Q5529">
        <v>1146.54</v>
      </c>
      <c r="R5529">
        <v>917.23</v>
      </c>
      <c r="S5529">
        <v>229.31</v>
      </c>
      <c r="T5529" t="s">
        <v>30</v>
      </c>
      <c r="X5529" t="s">
        <v>31</v>
      </c>
      <c r="Y5529" t="s">
        <v>32</v>
      </c>
      <c r="Z5529" t="s">
        <v>45</v>
      </c>
      <c r="AA5529" t="str">
        <f>IFERROR(_xlfn.XLOOKUP($J5529,avoidable_ed_reference!$A$2:$A$13,avoidable_ed_reference!$C$2:$C$13),"Not Classified")</f>
        <v>Non-Avoidable</v>
      </c>
      <c r="AB5529" t="str">
        <f>IFERROR(_xlfn.XLOOKUP($B5529,enrollment!$A$2:$A$801,enrollment!$I$2:$I$801),"")</f>
        <v>KY</v>
      </c>
      <c r="AC5529">
        <f>IFERROR(_xlfn.XLOOKUP($B5529,enrollment!$A$2:$A$801,enrollment!$L$2:$L$801),"")</f>
        <v>24</v>
      </c>
      <c r="AD5529" t="str" cm="1">
        <f t="array" ref="AD5529">_xlfn.IFS(AC5529="","Unknown",AC5529&lt;18,"0-17",AC5529&lt;35,"18-34",AC5529&lt;50,"35-49",AC5529&lt;65,"50-64",TRUE,"65+")</f>
        <v>18-34</v>
      </c>
      <c r="AE5529">
        <f>IFERROR(_xlfn.XLOOKUP($B5529,enrollment!$A$2:$A$801,enrollment!$O$2:$O$801),"")</f>
        <v>9012345678</v>
      </c>
      <c r="AF5529">
        <f>IFERROR(_xlfn.XLOOKUP($AE5529,providers!$B$2:$B$11,providers!$Q$2:$Q$11),"")</f>
        <v>4.3</v>
      </c>
      <c r="AG5529" s="1">
        <f t="shared" si="86"/>
        <v>45352</v>
      </c>
    </row>
    <row r="5530" spans="1:33" x14ac:dyDescent="0.25">
      <c r="A5530" t="s">
        <v>6350</v>
      </c>
      <c r="B5530" t="s">
        <v>6347</v>
      </c>
      <c r="C5530">
        <v>9012345678</v>
      </c>
      <c r="D5530">
        <v>9012345678</v>
      </c>
      <c r="E5530" s="1">
        <v>45428</v>
      </c>
      <c r="F5530" s="1">
        <v>45428</v>
      </c>
      <c r="G5530" s="1">
        <v>45454</v>
      </c>
      <c r="H5530" t="s">
        <v>28</v>
      </c>
      <c r="I5530">
        <v>11</v>
      </c>
      <c r="J5530" t="s">
        <v>47</v>
      </c>
      <c r="K5530">
        <v>99213</v>
      </c>
      <c r="O5530">
        <v>1</v>
      </c>
      <c r="P5530">
        <v>194.81</v>
      </c>
      <c r="Q5530">
        <v>144.30000000000001</v>
      </c>
      <c r="R5530">
        <v>115.44</v>
      </c>
      <c r="S5530">
        <v>28.86</v>
      </c>
      <c r="T5530" t="s">
        <v>30</v>
      </c>
      <c r="X5530" t="s">
        <v>31</v>
      </c>
      <c r="Y5530" t="s">
        <v>32</v>
      </c>
      <c r="Z5530" t="s">
        <v>39</v>
      </c>
      <c r="AA5530" t="str">
        <f>IFERROR(_xlfn.XLOOKUP($J5530,avoidable_ed_reference!$A$2:$A$13,avoidable_ed_reference!$C$2:$C$13),"Not Classified")</f>
        <v>Not Classified</v>
      </c>
      <c r="AB5530" t="str">
        <f>IFERROR(_xlfn.XLOOKUP($B5530,enrollment!$A$2:$A$801,enrollment!$I$2:$I$801),"")</f>
        <v>KY</v>
      </c>
      <c r="AC5530">
        <f>IFERROR(_xlfn.XLOOKUP($B5530,enrollment!$A$2:$A$801,enrollment!$L$2:$L$801),"")</f>
        <v>24</v>
      </c>
      <c r="AD5530" t="str" cm="1">
        <f t="array" ref="AD5530">_xlfn.IFS(AC5530="","Unknown",AC5530&lt;18,"0-17",AC5530&lt;35,"18-34",AC5530&lt;50,"35-49",AC5530&lt;65,"50-64",TRUE,"65+")</f>
        <v>18-34</v>
      </c>
      <c r="AE5530">
        <f>IFERROR(_xlfn.XLOOKUP($B5530,enrollment!$A$2:$A$801,enrollment!$O$2:$O$801),"")</f>
        <v>9012345678</v>
      </c>
      <c r="AF5530">
        <f>IFERROR(_xlfn.XLOOKUP($AE5530,providers!$B$2:$B$11,providers!$Q$2:$Q$11),"")</f>
        <v>4.3</v>
      </c>
      <c r="AG5530" s="1">
        <f t="shared" si="86"/>
        <v>45413</v>
      </c>
    </row>
    <row r="5531" spans="1:33" x14ac:dyDescent="0.25">
      <c r="A5531" t="s">
        <v>6351</v>
      </c>
      <c r="B5531" t="s">
        <v>6347</v>
      </c>
      <c r="C5531">
        <v>5678901234</v>
      </c>
      <c r="D5531">
        <v>5678901234</v>
      </c>
      <c r="E5531" s="1">
        <v>45564</v>
      </c>
      <c r="F5531" s="1">
        <v>45564</v>
      </c>
      <c r="G5531" s="1">
        <v>45593</v>
      </c>
      <c r="H5531" t="s">
        <v>28</v>
      </c>
      <c r="I5531">
        <v>20</v>
      </c>
      <c r="J5531" t="s">
        <v>35</v>
      </c>
      <c r="K5531">
        <v>99213</v>
      </c>
      <c r="O5531">
        <v>1</v>
      </c>
      <c r="P5531">
        <v>154.63999999999999</v>
      </c>
      <c r="Q5531">
        <v>118.95</v>
      </c>
      <c r="R5531">
        <v>95.16</v>
      </c>
      <c r="S5531">
        <v>23.79</v>
      </c>
      <c r="T5531" t="s">
        <v>30</v>
      </c>
      <c r="X5531" t="s">
        <v>31</v>
      </c>
      <c r="Y5531" t="s">
        <v>32</v>
      </c>
      <c r="Z5531" t="s">
        <v>36</v>
      </c>
      <c r="AA5531" t="str">
        <f>IFERROR(_xlfn.XLOOKUP($J5531,avoidable_ed_reference!$A$2:$A$13,avoidable_ed_reference!$C$2:$C$13),"Not Classified")</f>
        <v>Avoidable</v>
      </c>
      <c r="AB5531" t="str">
        <f>IFERROR(_xlfn.XLOOKUP($B5531,enrollment!$A$2:$A$801,enrollment!$I$2:$I$801),"")</f>
        <v>KY</v>
      </c>
      <c r="AC5531">
        <f>IFERROR(_xlfn.XLOOKUP($B5531,enrollment!$A$2:$A$801,enrollment!$L$2:$L$801),"")</f>
        <v>24</v>
      </c>
      <c r="AD5531" t="str" cm="1">
        <f t="array" ref="AD5531">_xlfn.IFS(AC5531="","Unknown",AC5531&lt;18,"0-17",AC5531&lt;35,"18-34",AC5531&lt;50,"35-49",AC5531&lt;65,"50-64",TRUE,"65+")</f>
        <v>18-34</v>
      </c>
      <c r="AE5531">
        <f>IFERROR(_xlfn.XLOOKUP($B5531,enrollment!$A$2:$A$801,enrollment!$O$2:$O$801),"")</f>
        <v>9012345678</v>
      </c>
      <c r="AF5531">
        <f>IFERROR(_xlfn.XLOOKUP($AE5531,providers!$B$2:$B$11,providers!$Q$2:$Q$11),"")</f>
        <v>4.3</v>
      </c>
      <c r="AG5531" s="1">
        <f t="shared" si="86"/>
        <v>45536</v>
      </c>
    </row>
    <row r="5532" spans="1:33" x14ac:dyDescent="0.25">
      <c r="A5532" t="s">
        <v>6352</v>
      </c>
      <c r="B5532" t="s">
        <v>6347</v>
      </c>
      <c r="C5532">
        <v>5678901234</v>
      </c>
      <c r="D5532">
        <v>5678901234</v>
      </c>
      <c r="E5532" s="1">
        <v>45521</v>
      </c>
      <c r="F5532" s="1">
        <v>45521</v>
      </c>
      <c r="G5532" s="1">
        <v>45539</v>
      </c>
      <c r="H5532" t="s">
        <v>28</v>
      </c>
      <c r="I5532">
        <v>20</v>
      </c>
      <c r="J5532" t="s">
        <v>35</v>
      </c>
      <c r="K5532">
        <v>99213</v>
      </c>
      <c r="O5532">
        <v>1</v>
      </c>
      <c r="P5532">
        <v>181.71</v>
      </c>
      <c r="Q5532">
        <v>139.78</v>
      </c>
      <c r="R5532">
        <v>111.82</v>
      </c>
      <c r="S5532">
        <v>27.96</v>
      </c>
      <c r="T5532" t="s">
        <v>30</v>
      </c>
      <c r="X5532" t="s">
        <v>31</v>
      </c>
      <c r="Y5532" t="s">
        <v>32</v>
      </c>
      <c r="Z5532" t="s">
        <v>36</v>
      </c>
      <c r="AA5532" t="str">
        <f>IFERROR(_xlfn.XLOOKUP($J5532,avoidable_ed_reference!$A$2:$A$13,avoidable_ed_reference!$C$2:$C$13),"Not Classified")</f>
        <v>Avoidable</v>
      </c>
      <c r="AB5532" t="str">
        <f>IFERROR(_xlfn.XLOOKUP($B5532,enrollment!$A$2:$A$801,enrollment!$I$2:$I$801),"")</f>
        <v>KY</v>
      </c>
      <c r="AC5532">
        <f>IFERROR(_xlfn.XLOOKUP($B5532,enrollment!$A$2:$A$801,enrollment!$L$2:$L$801),"")</f>
        <v>24</v>
      </c>
      <c r="AD5532" t="str" cm="1">
        <f t="array" ref="AD5532">_xlfn.IFS(AC5532="","Unknown",AC5532&lt;18,"0-17",AC5532&lt;35,"18-34",AC5532&lt;50,"35-49",AC5532&lt;65,"50-64",TRUE,"65+")</f>
        <v>18-34</v>
      </c>
      <c r="AE5532">
        <f>IFERROR(_xlfn.XLOOKUP($B5532,enrollment!$A$2:$A$801,enrollment!$O$2:$O$801),"")</f>
        <v>9012345678</v>
      </c>
      <c r="AF5532">
        <f>IFERROR(_xlfn.XLOOKUP($AE5532,providers!$B$2:$B$11,providers!$Q$2:$Q$11),"")</f>
        <v>4.3</v>
      </c>
      <c r="AG5532" s="1">
        <f t="shared" si="86"/>
        <v>45505</v>
      </c>
    </row>
    <row r="5533" spans="1:33" x14ac:dyDescent="0.25">
      <c r="A5533" t="s">
        <v>6353</v>
      </c>
      <c r="B5533" t="s">
        <v>6347</v>
      </c>
      <c r="C5533">
        <v>9012345678</v>
      </c>
      <c r="D5533">
        <v>9012345678</v>
      </c>
      <c r="E5533" s="1">
        <v>45394</v>
      </c>
      <c r="F5533" s="1">
        <v>45394</v>
      </c>
      <c r="G5533" s="1">
        <v>45416</v>
      </c>
      <c r="H5533" t="s">
        <v>67</v>
      </c>
      <c r="I5533">
        <v>21</v>
      </c>
      <c r="J5533" t="s">
        <v>99</v>
      </c>
      <c r="K5533">
        <v>99223</v>
      </c>
      <c r="O5533">
        <v>1</v>
      </c>
      <c r="P5533">
        <v>31691.53</v>
      </c>
      <c r="Q5533">
        <v>20446.150000000001</v>
      </c>
      <c r="R5533">
        <v>16356.92</v>
      </c>
      <c r="S5533">
        <v>4089.23</v>
      </c>
      <c r="T5533" t="s">
        <v>30</v>
      </c>
      <c r="V5533">
        <v>1</v>
      </c>
      <c r="W5533" s="2" t="s">
        <v>68</v>
      </c>
      <c r="X5533" t="s">
        <v>31</v>
      </c>
      <c r="Y5533" t="s">
        <v>32</v>
      </c>
      <c r="Z5533" t="s">
        <v>69</v>
      </c>
      <c r="AA5533" t="str">
        <f>IFERROR(_xlfn.XLOOKUP($J5533,avoidable_ed_reference!$A$2:$A$13,avoidable_ed_reference!$C$2:$C$13),"Not Classified")</f>
        <v>Not Classified</v>
      </c>
      <c r="AB5533" t="str">
        <f>IFERROR(_xlfn.XLOOKUP($B5533,enrollment!$A$2:$A$801,enrollment!$I$2:$I$801),"")</f>
        <v>KY</v>
      </c>
      <c r="AC5533">
        <f>IFERROR(_xlfn.XLOOKUP($B5533,enrollment!$A$2:$A$801,enrollment!$L$2:$L$801),"")</f>
        <v>24</v>
      </c>
      <c r="AD5533" t="str" cm="1">
        <f t="array" ref="AD5533">_xlfn.IFS(AC5533="","Unknown",AC5533&lt;18,"0-17",AC5533&lt;35,"18-34",AC5533&lt;50,"35-49",AC5533&lt;65,"50-64",TRUE,"65+")</f>
        <v>18-34</v>
      </c>
      <c r="AE5533">
        <f>IFERROR(_xlfn.XLOOKUP($B5533,enrollment!$A$2:$A$801,enrollment!$O$2:$O$801),"")</f>
        <v>9012345678</v>
      </c>
      <c r="AF5533">
        <f>IFERROR(_xlfn.XLOOKUP($AE5533,providers!$B$2:$B$11,providers!$Q$2:$Q$11),"")</f>
        <v>4.3</v>
      </c>
      <c r="AG5533" s="1">
        <f t="shared" si="86"/>
        <v>45383</v>
      </c>
    </row>
    <row r="5534" spans="1:33" x14ac:dyDescent="0.25">
      <c r="A5534" t="s">
        <v>6354</v>
      </c>
      <c r="B5534" t="s">
        <v>6347</v>
      </c>
      <c r="C5534">
        <v>9012345678</v>
      </c>
      <c r="D5534">
        <v>9012345678</v>
      </c>
      <c r="E5534" s="1">
        <v>45498</v>
      </c>
      <c r="F5534" s="1">
        <v>45498</v>
      </c>
      <c r="G5534" s="1">
        <v>45513</v>
      </c>
      <c r="H5534" t="s">
        <v>67</v>
      </c>
      <c r="I5534">
        <v>21</v>
      </c>
      <c r="J5534" t="s">
        <v>42</v>
      </c>
      <c r="K5534">
        <v>99223</v>
      </c>
      <c r="O5534">
        <v>1</v>
      </c>
      <c r="P5534">
        <v>32366.39</v>
      </c>
      <c r="Q5534">
        <v>20881.54</v>
      </c>
      <c r="R5534">
        <v>16705.23</v>
      </c>
      <c r="S5534">
        <v>4176.3100000000004</v>
      </c>
      <c r="T5534" t="s">
        <v>30</v>
      </c>
      <c r="V5534">
        <v>1</v>
      </c>
      <c r="W5534" s="2" t="s">
        <v>68</v>
      </c>
      <c r="X5534" t="s">
        <v>31</v>
      </c>
      <c r="Y5534" t="s">
        <v>32</v>
      </c>
      <c r="Z5534" t="s">
        <v>69</v>
      </c>
      <c r="AA5534" t="str">
        <f>IFERROR(_xlfn.XLOOKUP($J5534,avoidable_ed_reference!$A$2:$A$13,avoidable_ed_reference!$C$2:$C$13),"Not Classified")</f>
        <v>Non-Avoidable</v>
      </c>
      <c r="AB5534" t="str">
        <f>IFERROR(_xlfn.XLOOKUP($B5534,enrollment!$A$2:$A$801,enrollment!$I$2:$I$801),"")</f>
        <v>KY</v>
      </c>
      <c r="AC5534">
        <f>IFERROR(_xlfn.XLOOKUP($B5534,enrollment!$A$2:$A$801,enrollment!$L$2:$L$801),"")</f>
        <v>24</v>
      </c>
      <c r="AD5534" t="str" cm="1">
        <f t="array" ref="AD5534">_xlfn.IFS(AC5534="","Unknown",AC5534&lt;18,"0-17",AC5534&lt;35,"18-34",AC5534&lt;50,"35-49",AC5534&lt;65,"50-64",TRUE,"65+")</f>
        <v>18-34</v>
      </c>
      <c r="AE5534">
        <f>IFERROR(_xlfn.XLOOKUP($B5534,enrollment!$A$2:$A$801,enrollment!$O$2:$O$801),"")</f>
        <v>9012345678</v>
      </c>
      <c r="AF5534">
        <f>IFERROR(_xlfn.XLOOKUP($AE5534,providers!$B$2:$B$11,providers!$Q$2:$Q$11),"")</f>
        <v>4.3</v>
      </c>
      <c r="AG5534" s="1">
        <f t="shared" si="86"/>
        <v>45474</v>
      </c>
    </row>
    <row r="5535" spans="1:33" x14ac:dyDescent="0.25">
      <c r="A5535" t="s">
        <v>6355</v>
      </c>
      <c r="B5535" t="s">
        <v>6356</v>
      </c>
      <c r="C5535">
        <v>6789012345</v>
      </c>
      <c r="D5535">
        <v>6789012345</v>
      </c>
      <c r="E5535" s="1">
        <v>45294</v>
      </c>
      <c r="F5535" s="1">
        <v>45294</v>
      </c>
      <c r="G5535" s="1">
        <v>45325</v>
      </c>
      <c r="H5535" t="s">
        <v>28</v>
      </c>
      <c r="I5535">
        <v>11</v>
      </c>
      <c r="J5535" t="s">
        <v>47</v>
      </c>
      <c r="K5535">
        <v>99213</v>
      </c>
      <c r="O5535">
        <v>1</v>
      </c>
      <c r="P5535">
        <v>193.98</v>
      </c>
      <c r="Q5535">
        <v>143.69</v>
      </c>
      <c r="R5535">
        <v>114.95</v>
      </c>
      <c r="S5535">
        <v>28.74</v>
      </c>
      <c r="T5535" t="s">
        <v>30</v>
      </c>
      <c r="X5535" t="s">
        <v>52</v>
      </c>
      <c r="Y5535" t="s">
        <v>44</v>
      </c>
      <c r="Z5535" t="s">
        <v>39</v>
      </c>
      <c r="AA5535" t="str">
        <f>IFERROR(_xlfn.XLOOKUP($J5535,avoidable_ed_reference!$A$2:$A$13,avoidable_ed_reference!$C$2:$C$13),"Not Classified")</f>
        <v>Not Classified</v>
      </c>
      <c r="AB5535" t="str">
        <f>IFERROR(_xlfn.XLOOKUP($B5535,enrollment!$A$2:$A$801,enrollment!$I$2:$I$801),"")</f>
        <v>OH</v>
      </c>
      <c r="AC5535">
        <f>IFERROR(_xlfn.XLOOKUP($B5535,enrollment!$A$2:$A$801,enrollment!$L$2:$L$801),"")</f>
        <v>79</v>
      </c>
      <c r="AD5535" t="str" cm="1">
        <f t="array" ref="AD5535">_xlfn.IFS(AC5535="","Unknown",AC5535&lt;18,"0-17",AC5535&lt;35,"18-34",AC5535&lt;50,"35-49",AC5535&lt;65,"50-64",TRUE,"65+")</f>
        <v>65+</v>
      </c>
      <c r="AE5535">
        <f>IFERROR(_xlfn.XLOOKUP($B5535,enrollment!$A$2:$A$801,enrollment!$O$2:$O$801),"")</f>
        <v>6789012345</v>
      </c>
      <c r="AF5535">
        <f>IFERROR(_xlfn.XLOOKUP($AE5535,providers!$B$2:$B$11,providers!$Q$2:$Q$11),"")</f>
        <v>4.0999999999999996</v>
      </c>
      <c r="AG5535" s="1">
        <f t="shared" si="86"/>
        <v>45292</v>
      </c>
    </row>
    <row r="5536" spans="1:33" x14ac:dyDescent="0.25">
      <c r="A5536" t="s">
        <v>6357</v>
      </c>
      <c r="B5536" t="s">
        <v>6356</v>
      </c>
      <c r="C5536">
        <v>9012345678</v>
      </c>
      <c r="D5536">
        <v>9012345678</v>
      </c>
      <c r="E5536" s="1">
        <v>45366</v>
      </c>
      <c r="F5536" s="1">
        <v>45366</v>
      </c>
      <c r="G5536" s="1">
        <v>45396</v>
      </c>
      <c r="H5536" t="s">
        <v>67</v>
      </c>
      <c r="I5536">
        <v>21</v>
      </c>
      <c r="J5536" t="s">
        <v>42</v>
      </c>
      <c r="K5536">
        <v>99223</v>
      </c>
      <c r="O5536">
        <v>1</v>
      </c>
      <c r="P5536">
        <v>25765.279999999999</v>
      </c>
      <c r="Q5536">
        <v>16622.759999999998</v>
      </c>
      <c r="R5536">
        <v>13298.21</v>
      </c>
      <c r="S5536">
        <v>3324.55</v>
      </c>
      <c r="T5536" t="s">
        <v>30</v>
      </c>
      <c r="V5536">
        <v>1</v>
      </c>
      <c r="W5536" s="2" t="s">
        <v>68</v>
      </c>
      <c r="X5536" t="s">
        <v>52</v>
      </c>
      <c r="Y5536" t="s">
        <v>44</v>
      </c>
      <c r="Z5536" t="s">
        <v>69</v>
      </c>
      <c r="AA5536" t="str">
        <f>IFERROR(_xlfn.XLOOKUP($J5536,avoidable_ed_reference!$A$2:$A$13,avoidable_ed_reference!$C$2:$C$13),"Not Classified")</f>
        <v>Non-Avoidable</v>
      </c>
      <c r="AB5536" t="str">
        <f>IFERROR(_xlfn.XLOOKUP($B5536,enrollment!$A$2:$A$801,enrollment!$I$2:$I$801),"")</f>
        <v>OH</v>
      </c>
      <c r="AC5536">
        <f>IFERROR(_xlfn.XLOOKUP($B5536,enrollment!$A$2:$A$801,enrollment!$L$2:$L$801),"")</f>
        <v>79</v>
      </c>
      <c r="AD5536" t="str" cm="1">
        <f t="array" ref="AD5536">_xlfn.IFS(AC5536="","Unknown",AC5536&lt;18,"0-17",AC5536&lt;35,"18-34",AC5536&lt;50,"35-49",AC5536&lt;65,"50-64",TRUE,"65+")</f>
        <v>65+</v>
      </c>
      <c r="AE5536">
        <f>IFERROR(_xlfn.XLOOKUP($B5536,enrollment!$A$2:$A$801,enrollment!$O$2:$O$801),"")</f>
        <v>6789012345</v>
      </c>
      <c r="AF5536">
        <f>IFERROR(_xlfn.XLOOKUP($AE5536,providers!$B$2:$B$11,providers!$Q$2:$Q$11),"")</f>
        <v>4.0999999999999996</v>
      </c>
      <c r="AG5536" s="1">
        <f t="shared" si="86"/>
        <v>45352</v>
      </c>
    </row>
    <row r="5537" spans="1:33" x14ac:dyDescent="0.25">
      <c r="A5537" t="s">
        <v>6358</v>
      </c>
      <c r="B5537" t="s">
        <v>6356</v>
      </c>
      <c r="C5537">
        <v>6789012345</v>
      </c>
      <c r="D5537">
        <v>6789012345</v>
      </c>
      <c r="E5537" s="1">
        <v>45550</v>
      </c>
      <c r="F5537" s="1">
        <v>45550</v>
      </c>
      <c r="G5537" s="1">
        <v>45579</v>
      </c>
      <c r="H5537" t="s">
        <v>28</v>
      </c>
      <c r="I5537">
        <v>11</v>
      </c>
      <c r="J5537" t="s">
        <v>47</v>
      </c>
      <c r="K5537">
        <v>99213</v>
      </c>
      <c r="O5537">
        <v>1</v>
      </c>
      <c r="P5537">
        <v>167.08</v>
      </c>
      <c r="Q5537">
        <v>123.76</v>
      </c>
      <c r="R5537">
        <v>99.01</v>
      </c>
      <c r="S5537">
        <v>24.75</v>
      </c>
      <c r="T5537" t="s">
        <v>30</v>
      </c>
      <c r="X5537" t="s">
        <v>52</v>
      </c>
      <c r="Y5537" t="s">
        <v>44</v>
      </c>
      <c r="Z5537" t="s">
        <v>39</v>
      </c>
      <c r="AA5537" t="str">
        <f>IFERROR(_xlfn.XLOOKUP($J5537,avoidable_ed_reference!$A$2:$A$13,avoidable_ed_reference!$C$2:$C$13),"Not Classified")</f>
        <v>Not Classified</v>
      </c>
      <c r="AB5537" t="str">
        <f>IFERROR(_xlfn.XLOOKUP($B5537,enrollment!$A$2:$A$801,enrollment!$I$2:$I$801),"")</f>
        <v>OH</v>
      </c>
      <c r="AC5537">
        <f>IFERROR(_xlfn.XLOOKUP($B5537,enrollment!$A$2:$A$801,enrollment!$L$2:$L$801),"")</f>
        <v>79</v>
      </c>
      <c r="AD5537" t="str" cm="1">
        <f t="array" ref="AD5537">_xlfn.IFS(AC5537="","Unknown",AC5537&lt;18,"0-17",AC5537&lt;35,"18-34",AC5537&lt;50,"35-49",AC5537&lt;65,"50-64",TRUE,"65+")</f>
        <v>65+</v>
      </c>
      <c r="AE5537">
        <f>IFERROR(_xlfn.XLOOKUP($B5537,enrollment!$A$2:$A$801,enrollment!$O$2:$O$801),"")</f>
        <v>6789012345</v>
      </c>
      <c r="AF5537">
        <f>IFERROR(_xlfn.XLOOKUP($AE5537,providers!$B$2:$B$11,providers!$Q$2:$Q$11),"")</f>
        <v>4.0999999999999996</v>
      </c>
      <c r="AG5537" s="1">
        <f t="shared" si="86"/>
        <v>45536</v>
      </c>
    </row>
    <row r="5538" spans="1:33" x14ac:dyDescent="0.25">
      <c r="A5538" t="s">
        <v>6359</v>
      </c>
      <c r="B5538" t="s">
        <v>6356</v>
      </c>
      <c r="C5538">
        <v>6789012345</v>
      </c>
      <c r="D5538">
        <v>6789012345</v>
      </c>
      <c r="E5538" s="1">
        <v>45304</v>
      </c>
      <c r="F5538" s="1">
        <v>45304</v>
      </c>
      <c r="G5538" s="1">
        <v>45326</v>
      </c>
      <c r="H5538" t="s">
        <v>28</v>
      </c>
      <c r="I5538">
        <v>11</v>
      </c>
      <c r="J5538" t="s">
        <v>47</v>
      </c>
      <c r="K5538">
        <v>99213</v>
      </c>
      <c r="O5538">
        <v>1</v>
      </c>
      <c r="P5538">
        <v>202.1</v>
      </c>
      <c r="Q5538">
        <v>149.69999999999999</v>
      </c>
      <c r="R5538">
        <v>119.76</v>
      </c>
      <c r="S5538">
        <v>29.94</v>
      </c>
      <c r="T5538" t="s">
        <v>30</v>
      </c>
      <c r="X5538" t="s">
        <v>52</v>
      </c>
      <c r="Y5538" t="s">
        <v>44</v>
      </c>
      <c r="Z5538" t="s">
        <v>39</v>
      </c>
      <c r="AA5538" t="str">
        <f>IFERROR(_xlfn.XLOOKUP($J5538,avoidable_ed_reference!$A$2:$A$13,avoidable_ed_reference!$C$2:$C$13),"Not Classified")</f>
        <v>Not Classified</v>
      </c>
      <c r="AB5538" t="str">
        <f>IFERROR(_xlfn.XLOOKUP($B5538,enrollment!$A$2:$A$801,enrollment!$I$2:$I$801),"")</f>
        <v>OH</v>
      </c>
      <c r="AC5538">
        <f>IFERROR(_xlfn.XLOOKUP($B5538,enrollment!$A$2:$A$801,enrollment!$L$2:$L$801),"")</f>
        <v>79</v>
      </c>
      <c r="AD5538" t="str" cm="1">
        <f t="array" ref="AD5538">_xlfn.IFS(AC5538="","Unknown",AC5538&lt;18,"0-17",AC5538&lt;35,"18-34",AC5538&lt;50,"35-49",AC5538&lt;65,"50-64",TRUE,"65+")</f>
        <v>65+</v>
      </c>
      <c r="AE5538">
        <f>IFERROR(_xlfn.XLOOKUP($B5538,enrollment!$A$2:$A$801,enrollment!$O$2:$O$801),"")</f>
        <v>6789012345</v>
      </c>
      <c r="AF5538">
        <f>IFERROR(_xlfn.XLOOKUP($AE5538,providers!$B$2:$B$11,providers!$Q$2:$Q$11),"")</f>
        <v>4.0999999999999996</v>
      </c>
      <c r="AG5538" s="1">
        <f t="shared" si="86"/>
        <v>45292</v>
      </c>
    </row>
    <row r="5539" spans="1:33" x14ac:dyDescent="0.25">
      <c r="A5539" t="s">
        <v>6360</v>
      </c>
      <c r="B5539" t="s">
        <v>6356</v>
      </c>
      <c r="C5539">
        <v>5678901234</v>
      </c>
      <c r="D5539">
        <v>5678901234</v>
      </c>
      <c r="E5539" s="1">
        <v>45339</v>
      </c>
      <c r="F5539" s="1">
        <v>45339</v>
      </c>
      <c r="G5539" s="1">
        <v>45366</v>
      </c>
      <c r="H5539" t="s">
        <v>28</v>
      </c>
      <c r="I5539">
        <v>20</v>
      </c>
      <c r="J5539" t="s">
        <v>35</v>
      </c>
      <c r="K5539">
        <v>99213</v>
      </c>
      <c r="O5539">
        <v>1</v>
      </c>
      <c r="P5539">
        <v>166.67</v>
      </c>
      <c r="Q5539">
        <v>128.21</v>
      </c>
      <c r="R5539">
        <v>102.57</v>
      </c>
      <c r="S5539">
        <v>25.64</v>
      </c>
      <c r="T5539" t="s">
        <v>30</v>
      </c>
      <c r="X5539" t="s">
        <v>52</v>
      </c>
      <c r="Y5539" t="s">
        <v>44</v>
      </c>
      <c r="Z5539" t="s">
        <v>36</v>
      </c>
      <c r="AA5539" t="str">
        <f>IFERROR(_xlfn.XLOOKUP($J5539,avoidable_ed_reference!$A$2:$A$13,avoidable_ed_reference!$C$2:$C$13),"Not Classified")</f>
        <v>Avoidable</v>
      </c>
      <c r="AB5539" t="str">
        <f>IFERROR(_xlfn.XLOOKUP($B5539,enrollment!$A$2:$A$801,enrollment!$I$2:$I$801),"")</f>
        <v>OH</v>
      </c>
      <c r="AC5539">
        <f>IFERROR(_xlfn.XLOOKUP($B5539,enrollment!$A$2:$A$801,enrollment!$L$2:$L$801),"")</f>
        <v>79</v>
      </c>
      <c r="AD5539" t="str" cm="1">
        <f t="array" ref="AD5539">_xlfn.IFS(AC5539="","Unknown",AC5539&lt;18,"0-17",AC5539&lt;35,"18-34",AC5539&lt;50,"35-49",AC5539&lt;65,"50-64",TRUE,"65+")</f>
        <v>65+</v>
      </c>
      <c r="AE5539">
        <f>IFERROR(_xlfn.XLOOKUP($B5539,enrollment!$A$2:$A$801,enrollment!$O$2:$O$801),"")</f>
        <v>6789012345</v>
      </c>
      <c r="AF5539">
        <f>IFERROR(_xlfn.XLOOKUP($AE5539,providers!$B$2:$B$11,providers!$Q$2:$Q$11),"")</f>
        <v>4.0999999999999996</v>
      </c>
      <c r="AG5539" s="1">
        <f t="shared" si="86"/>
        <v>45323</v>
      </c>
    </row>
    <row r="5540" spans="1:33" x14ac:dyDescent="0.25">
      <c r="A5540" t="s">
        <v>6361</v>
      </c>
      <c r="B5540" t="s">
        <v>6362</v>
      </c>
      <c r="C5540">
        <v>3456789012</v>
      </c>
      <c r="D5540">
        <v>3456789012</v>
      </c>
      <c r="E5540" s="1">
        <v>45647</v>
      </c>
      <c r="F5540" s="1">
        <v>45647</v>
      </c>
      <c r="G5540" s="1">
        <v>45668</v>
      </c>
      <c r="H5540" t="s">
        <v>28</v>
      </c>
      <c r="I5540">
        <v>23</v>
      </c>
      <c r="J5540" t="s">
        <v>129</v>
      </c>
      <c r="K5540">
        <v>99284</v>
      </c>
      <c r="O5540">
        <v>1</v>
      </c>
      <c r="P5540">
        <v>1973.99</v>
      </c>
      <c r="Q5540">
        <v>1096.6600000000001</v>
      </c>
      <c r="R5540">
        <v>877.33</v>
      </c>
      <c r="S5540">
        <v>219.33</v>
      </c>
      <c r="T5540" t="s">
        <v>30</v>
      </c>
      <c r="X5540" t="s">
        <v>146</v>
      </c>
      <c r="Y5540" t="s">
        <v>147</v>
      </c>
      <c r="Z5540" t="s">
        <v>45</v>
      </c>
      <c r="AA5540" t="str">
        <f>IFERROR(_xlfn.XLOOKUP($J5540,avoidable_ed_reference!$A$2:$A$13,avoidable_ed_reference!$C$2:$C$13),"Not Classified")</f>
        <v>Potentially Avoidable</v>
      </c>
      <c r="AB5540" t="str">
        <f>IFERROR(_xlfn.XLOOKUP($B5540,enrollment!$A$2:$A$801,enrollment!$I$2:$I$801),"")</f>
        <v>OH</v>
      </c>
      <c r="AC5540">
        <f>IFERROR(_xlfn.XLOOKUP($B5540,enrollment!$A$2:$A$801,enrollment!$L$2:$L$801),"")</f>
        <v>65</v>
      </c>
      <c r="AD5540" t="str" cm="1">
        <f t="array" ref="AD5540">_xlfn.IFS(AC5540="","Unknown",AC5540&lt;18,"0-17",AC5540&lt;35,"18-34",AC5540&lt;50,"35-49",AC5540&lt;65,"50-64",TRUE,"65+")</f>
        <v>65+</v>
      </c>
      <c r="AE5540">
        <f>IFERROR(_xlfn.XLOOKUP($B5540,enrollment!$A$2:$A$801,enrollment!$O$2:$O$801),"")</f>
        <v>6789012345</v>
      </c>
      <c r="AF5540">
        <f>IFERROR(_xlfn.XLOOKUP($AE5540,providers!$B$2:$B$11,providers!$Q$2:$Q$11),"")</f>
        <v>4.0999999999999996</v>
      </c>
      <c r="AG5540" s="1">
        <f t="shared" si="86"/>
        <v>45627</v>
      </c>
    </row>
    <row r="5541" spans="1:33" x14ac:dyDescent="0.25">
      <c r="A5541" t="s">
        <v>6363</v>
      </c>
      <c r="B5541" t="s">
        <v>6362</v>
      </c>
      <c r="C5541">
        <v>7890123456</v>
      </c>
      <c r="D5541">
        <v>7890123456</v>
      </c>
      <c r="E5541" s="1">
        <v>45412</v>
      </c>
      <c r="F5541" s="1">
        <v>45412</v>
      </c>
      <c r="G5541" s="1">
        <v>45433</v>
      </c>
      <c r="H5541" t="s">
        <v>28</v>
      </c>
      <c r="I5541">
        <v>22</v>
      </c>
      <c r="J5541" t="s">
        <v>29</v>
      </c>
      <c r="K5541">
        <v>90837</v>
      </c>
      <c r="O5541">
        <v>1</v>
      </c>
      <c r="P5541">
        <v>262.56</v>
      </c>
      <c r="Q5541">
        <v>194.49</v>
      </c>
      <c r="R5541">
        <v>155.59</v>
      </c>
      <c r="S5541">
        <v>38.9</v>
      </c>
      <c r="T5541" t="s">
        <v>30</v>
      </c>
      <c r="X5541" t="s">
        <v>146</v>
      </c>
      <c r="Y5541" t="s">
        <v>147</v>
      </c>
      <c r="Z5541" t="s">
        <v>33</v>
      </c>
      <c r="AA5541" t="str">
        <f>IFERROR(_xlfn.XLOOKUP($J5541,avoidable_ed_reference!$A$2:$A$13,avoidable_ed_reference!$C$2:$C$13),"Not Classified")</f>
        <v>Potentially Avoidable</v>
      </c>
      <c r="AB5541" t="str">
        <f>IFERROR(_xlfn.XLOOKUP($B5541,enrollment!$A$2:$A$801,enrollment!$I$2:$I$801),"")</f>
        <v>OH</v>
      </c>
      <c r="AC5541">
        <f>IFERROR(_xlfn.XLOOKUP($B5541,enrollment!$A$2:$A$801,enrollment!$L$2:$L$801),"")</f>
        <v>65</v>
      </c>
      <c r="AD5541" t="str" cm="1">
        <f t="array" ref="AD5541">_xlfn.IFS(AC5541="","Unknown",AC5541&lt;18,"0-17",AC5541&lt;35,"18-34",AC5541&lt;50,"35-49",AC5541&lt;65,"50-64",TRUE,"65+")</f>
        <v>65+</v>
      </c>
      <c r="AE5541">
        <f>IFERROR(_xlfn.XLOOKUP($B5541,enrollment!$A$2:$A$801,enrollment!$O$2:$O$801),"")</f>
        <v>6789012345</v>
      </c>
      <c r="AF5541">
        <f>IFERROR(_xlfn.XLOOKUP($AE5541,providers!$B$2:$B$11,providers!$Q$2:$Q$11),"")</f>
        <v>4.0999999999999996</v>
      </c>
      <c r="AG5541" s="1">
        <f t="shared" si="86"/>
        <v>45383</v>
      </c>
    </row>
    <row r="5542" spans="1:33" x14ac:dyDescent="0.25">
      <c r="A5542" t="s">
        <v>6364</v>
      </c>
      <c r="B5542" t="s">
        <v>6362</v>
      </c>
      <c r="C5542">
        <v>6789012345</v>
      </c>
      <c r="D5542">
        <v>6789012345</v>
      </c>
      <c r="E5542" s="1">
        <v>45598</v>
      </c>
      <c r="F5542" s="1">
        <v>45598</v>
      </c>
      <c r="G5542" s="1">
        <v>45622</v>
      </c>
      <c r="H5542" t="s">
        <v>28</v>
      </c>
      <c r="I5542">
        <v>11</v>
      </c>
      <c r="J5542" t="s">
        <v>35</v>
      </c>
      <c r="K5542">
        <v>99213</v>
      </c>
      <c r="O5542">
        <v>1</v>
      </c>
      <c r="P5542">
        <v>174.57</v>
      </c>
      <c r="Q5542">
        <v>129.31</v>
      </c>
      <c r="R5542">
        <v>103.45</v>
      </c>
      <c r="S5542">
        <v>25.86</v>
      </c>
      <c r="T5542" t="s">
        <v>30</v>
      </c>
      <c r="X5542" t="s">
        <v>146</v>
      </c>
      <c r="Y5542" t="s">
        <v>147</v>
      </c>
      <c r="Z5542" t="s">
        <v>39</v>
      </c>
      <c r="AA5542" t="str">
        <f>IFERROR(_xlfn.XLOOKUP($J5542,avoidable_ed_reference!$A$2:$A$13,avoidable_ed_reference!$C$2:$C$13),"Not Classified")</f>
        <v>Avoidable</v>
      </c>
      <c r="AB5542" t="str">
        <f>IFERROR(_xlfn.XLOOKUP($B5542,enrollment!$A$2:$A$801,enrollment!$I$2:$I$801),"")</f>
        <v>OH</v>
      </c>
      <c r="AC5542">
        <f>IFERROR(_xlfn.XLOOKUP($B5542,enrollment!$A$2:$A$801,enrollment!$L$2:$L$801),"")</f>
        <v>65</v>
      </c>
      <c r="AD5542" t="str" cm="1">
        <f t="array" ref="AD5542">_xlfn.IFS(AC5542="","Unknown",AC5542&lt;18,"0-17",AC5542&lt;35,"18-34",AC5542&lt;50,"35-49",AC5542&lt;65,"50-64",TRUE,"65+")</f>
        <v>65+</v>
      </c>
      <c r="AE5542">
        <f>IFERROR(_xlfn.XLOOKUP($B5542,enrollment!$A$2:$A$801,enrollment!$O$2:$O$801),"")</f>
        <v>6789012345</v>
      </c>
      <c r="AF5542">
        <f>IFERROR(_xlfn.XLOOKUP($AE5542,providers!$B$2:$B$11,providers!$Q$2:$Q$11),"")</f>
        <v>4.0999999999999996</v>
      </c>
      <c r="AG5542" s="1">
        <f t="shared" si="86"/>
        <v>45597</v>
      </c>
    </row>
    <row r="5543" spans="1:33" x14ac:dyDescent="0.25">
      <c r="A5543" t="s">
        <v>6365</v>
      </c>
      <c r="B5543" t="s">
        <v>6362</v>
      </c>
      <c r="C5543">
        <v>6789012345</v>
      </c>
      <c r="D5543">
        <v>6789012345</v>
      </c>
      <c r="E5543" s="1">
        <v>45439</v>
      </c>
      <c r="F5543" s="1">
        <v>45439</v>
      </c>
      <c r="G5543" s="1">
        <v>45470</v>
      </c>
      <c r="H5543" t="s">
        <v>28</v>
      </c>
      <c r="I5543">
        <v>11</v>
      </c>
      <c r="J5543" t="s">
        <v>38</v>
      </c>
      <c r="K5543">
        <v>99213</v>
      </c>
      <c r="O5543">
        <v>1</v>
      </c>
      <c r="P5543">
        <v>219.58</v>
      </c>
      <c r="Q5543">
        <v>162.65</v>
      </c>
      <c r="R5543">
        <v>130.12</v>
      </c>
      <c r="S5543">
        <v>32.53</v>
      </c>
      <c r="T5543" t="s">
        <v>30</v>
      </c>
      <c r="X5543" t="s">
        <v>146</v>
      </c>
      <c r="Y5543" t="s">
        <v>147</v>
      </c>
      <c r="Z5543" t="s">
        <v>39</v>
      </c>
      <c r="AA5543" t="str">
        <f>IFERROR(_xlfn.XLOOKUP($J5543,avoidable_ed_reference!$A$2:$A$13,avoidable_ed_reference!$C$2:$C$13),"Not Classified")</f>
        <v>Not Classified</v>
      </c>
      <c r="AB5543" t="str">
        <f>IFERROR(_xlfn.XLOOKUP($B5543,enrollment!$A$2:$A$801,enrollment!$I$2:$I$801),"")</f>
        <v>OH</v>
      </c>
      <c r="AC5543">
        <f>IFERROR(_xlfn.XLOOKUP($B5543,enrollment!$A$2:$A$801,enrollment!$L$2:$L$801),"")</f>
        <v>65</v>
      </c>
      <c r="AD5543" t="str" cm="1">
        <f t="array" ref="AD5543">_xlfn.IFS(AC5543="","Unknown",AC5543&lt;18,"0-17",AC5543&lt;35,"18-34",AC5543&lt;50,"35-49",AC5543&lt;65,"50-64",TRUE,"65+")</f>
        <v>65+</v>
      </c>
      <c r="AE5543">
        <f>IFERROR(_xlfn.XLOOKUP($B5543,enrollment!$A$2:$A$801,enrollment!$O$2:$O$801),"")</f>
        <v>6789012345</v>
      </c>
      <c r="AF5543">
        <f>IFERROR(_xlfn.XLOOKUP($AE5543,providers!$B$2:$B$11,providers!$Q$2:$Q$11),"")</f>
        <v>4.0999999999999996</v>
      </c>
      <c r="AG5543" s="1">
        <f t="shared" si="86"/>
        <v>45413</v>
      </c>
    </row>
    <row r="5544" spans="1:33" x14ac:dyDescent="0.25">
      <c r="A5544" t="s">
        <v>6366</v>
      </c>
      <c r="B5544" t="s">
        <v>6362</v>
      </c>
      <c r="C5544">
        <v>6789012345</v>
      </c>
      <c r="D5544">
        <v>6789012345</v>
      </c>
      <c r="E5544" s="1">
        <v>45475</v>
      </c>
      <c r="F5544" s="1">
        <v>45475</v>
      </c>
      <c r="G5544" s="1">
        <v>45495</v>
      </c>
      <c r="H5544" t="s">
        <v>28</v>
      </c>
      <c r="I5544">
        <v>11</v>
      </c>
      <c r="J5544" t="s">
        <v>38</v>
      </c>
      <c r="K5544">
        <v>99213</v>
      </c>
      <c r="O5544">
        <v>1</v>
      </c>
      <c r="P5544">
        <v>204.23</v>
      </c>
      <c r="Q5544">
        <v>151.28</v>
      </c>
      <c r="R5544">
        <v>121.02</v>
      </c>
      <c r="S5544">
        <v>30.26</v>
      </c>
      <c r="T5544" t="s">
        <v>30</v>
      </c>
      <c r="X5544" t="s">
        <v>146</v>
      </c>
      <c r="Y5544" t="s">
        <v>147</v>
      </c>
      <c r="Z5544" t="s">
        <v>39</v>
      </c>
      <c r="AA5544" t="str">
        <f>IFERROR(_xlfn.XLOOKUP($J5544,avoidable_ed_reference!$A$2:$A$13,avoidable_ed_reference!$C$2:$C$13),"Not Classified")</f>
        <v>Not Classified</v>
      </c>
      <c r="AB5544" t="str">
        <f>IFERROR(_xlfn.XLOOKUP($B5544,enrollment!$A$2:$A$801,enrollment!$I$2:$I$801),"")</f>
        <v>OH</v>
      </c>
      <c r="AC5544">
        <f>IFERROR(_xlfn.XLOOKUP($B5544,enrollment!$A$2:$A$801,enrollment!$L$2:$L$801),"")</f>
        <v>65</v>
      </c>
      <c r="AD5544" t="str" cm="1">
        <f t="array" ref="AD5544">_xlfn.IFS(AC5544="","Unknown",AC5544&lt;18,"0-17",AC5544&lt;35,"18-34",AC5544&lt;50,"35-49",AC5544&lt;65,"50-64",TRUE,"65+")</f>
        <v>65+</v>
      </c>
      <c r="AE5544">
        <f>IFERROR(_xlfn.XLOOKUP($B5544,enrollment!$A$2:$A$801,enrollment!$O$2:$O$801),"")</f>
        <v>6789012345</v>
      </c>
      <c r="AF5544">
        <f>IFERROR(_xlfn.XLOOKUP($AE5544,providers!$B$2:$B$11,providers!$Q$2:$Q$11),"")</f>
        <v>4.0999999999999996</v>
      </c>
      <c r="AG5544" s="1">
        <f t="shared" si="86"/>
        <v>45474</v>
      </c>
    </row>
    <row r="5545" spans="1:33" x14ac:dyDescent="0.25">
      <c r="A5545" t="s">
        <v>6367</v>
      </c>
      <c r="B5545" t="s">
        <v>6362</v>
      </c>
      <c r="C5545">
        <v>7890123456</v>
      </c>
      <c r="D5545">
        <v>7890123456</v>
      </c>
      <c r="E5545" s="1">
        <v>45494</v>
      </c>
      <c r="F5545" s="1">
        <v>45494</v>
      </c>
      <c r="G5545" s="1">
        <v>45525</v>
      </c>
      <c r="H5545" t="s">
        <v>59</v>
      </c>
      <c r="J5545" t="s">
        <v>99</v>
      </c>
      <c r="L5545" s="2" t="s">
        <v>151</v>
      </c>
      <c r="M5545" t="s">
        <v>152</v>
      </c>
      <c r="N5545" t="s">
        <v>153</v>
      </c>
      <c r="O5545">
        <v>1</v>
      </c>
      <c r="P5545">
        <v>736.98</v>
      </c>
      <c r="Q5545">
        <v>669.98</v>
      </c>
      <c r="R5545">
        <v>535.98</v>
      </c>
      <c r="S5545">
        <v>134</v>
      </c>
      <c r="T5545" t="s">
        <v>30</v>
      </c>
      <c r="X5545" t="s">
        <v>146</v>
      </c>
      <c r="Y5545" t="s">
        <v>147</v>
      </c>
      <c r="Z5545" t="s">
        <v>64</v>
      </c>
      <c r="AA5545" t="str">
        <f>IFERROR(_xlfn.XLOOKUP($J5545,avoidable_ed_reference!$A$2:$A$13,avoidable_ed_reference!$C$2:$C$13),"Not Classified")</f>
        <v>Not Classified</v>
      </c>
      <c r="AB5545" t="str">
        <f>IFERROR(_xlfn.XLOOKUP($B5545,enrollment!$A$2:$A$801,enrollment!$I$2:$I$801),"")</f>
        <v>OH</v>
      </c>
      <c r="AC5545">
        <f>IFERROR(_xlfn.XLOOKUP($B5545,enrollment!$A$2:$A$801,enrollment!$L$2:$L$801),"")</f>
        <v>65</v>
      </c>
      <c r="AD5545" t="str" cm="1">
        <f t="array" ref="AD5545">_xlfn.IFS(AC5545="","Unknown",AC5545&lt;18,"0-17",AC5545&lt;35,"18-34",AC5545&lt;50,"35-49",AC5545&lt;65,"50-64",TRUE,"65+")</f>
        <v>65+</v>
      </c>
      <c r="AE5545">
        <f>IFERROR(_xlfn.XLOOKUP($B5545,enrollment!$A$2:$A$801,enrollment!$O$2:$O$801),"")</f>
        <v>6789012345</v>
      </c>
      <c r="AF5545">
        <f>IFERROR(_xlfn.XLOOKUP($AE5545,providers!$B$2:$B$11,providers!$Q$2:$Q$11),"")</f>
        <v>4.0999999999999996</v>
      </c>
      <c r="AG5545" s="1">
        <f t="shared" si="86"/>
        <v>45474</v>
      </c>
    </row>
    <row r="5546" spans="1:33" x14ac:dyDescent="0.25">
      <c r="A5546" t="s">
        <v>6368</v>
      </c>
      <c r="B5546" t="s">
        <v>6362</v>
      </c>
      <c r="C5546">
        <v>9012345678</v>
      </c>
      <c r="D5546">
        <v>9012345678</v>
      </c>
      <c r="E5546" s="1">
        <v>45655</v>
      </c>
      <c r="F5546" s="1">
        <v>45655</v>
      </c>
      <c r="G5546" s="1">
        <v>45676</v>
      </c>
      <c r="H5546" t="s">
        <v>67</v>
      </c>
      <c r="I5546">
        <v>21</v>
      </c>
      <c r="J5546" t="s">
        <v>80</v>
      </c>
      <c r="K5546">
        <v>99223</v>
      </c>
      <c r="O5546">
        <v>1</v>
      </c>
      <c r="P5546">
        <v>22671.73</v>
      </c>
      <c r="Q5546">
        <v>14626.92</v>
      </c>
      <c r="R5546">
        <v>11701.54</v>
      </c>
      <c r="S5546">
        <v>2925.38</v>
      </c>
      <c r="T5546" t="s">
        <v>30</v>
      </c>
      <c r="V5546">
        <v>1</v>
      </c>
      <c r="W5546" s="2" t="s">
        <v>68</v>
      </c>
      <c r="X5546" t="s">
        <v>146</v>
      </c>
      <c r="Y5546" t="s">
        <v>147</v>
      </c>
      <c r="Z5546" t="s">
        <v>69</v>
      </c>
      <c r="AA5546" t="str">
        <f>IFERROR(_xlfn.XLOOKUP($J5546,avoidable_ed_reference!$A$2:$A$13,avoidable_ed_reference!$C$2:$C$13),"Not Classified")</f>
        <v>Non-Avoidable</v>
      </c>
      <c r="AB5546" t="str">
        <f>IFERROR(_xlfn.XLOOKUP($B5546,enrollment!$A$2:$A$801,enrollment!$I$2:$I$801),"")</f>
        <v>OH</v>
      </c>
      <c r="AC5546">
        <f>IFERROR(_xlfn.XLOOKUP($B5546,enrollment!$A$2:$A$801,enrollment!$L$2:$L$801),"")</f>
        <v>65</v>
      </c>
      <c r="AD5546" t="str" cm="1">
        <f t="array" ref="AD5546">_xlfn.IFS(AC5546="","Unknown",AC5546&lt;18,"0-17",AC5546&lt;35,"18-34",AC5546&lt;50,"35-49",AC5546&lt;65,"50-64",TRUE,"65+")</f>
        <v>65+</v>
      </c>
      <c r="AE5546">
        <f>IFERROR(_xlfn.XLOOKUP($B5546,enrollment!$A$2:$A$801,enrollment!$O$2:$O$801),"")</f>
        <v>6789012345</v>
      </c>
      <c r="AF5546">
        <f>IFERROR(_xlfn.XLOOKUP($AE5546,providers!$B$2:$B$11,providers!$Q$2:$Q$11),"")</f>
        <v>4.0999999999999996</v>
      </c>
      <c r="AG5546" s="1">
        <f t="shared" si="86"/>
        <v>45627</v>
      </c>
    </row>
    <row r="5547" spans="1:33" x14ac:dyDescent="0.25">
      <c r="A5547" t="s">
        <v>6369</v>
      </c>
      <c r="B5547" t="s">
        <v>6362</v>
      </c>
      <c r="C5547">
        <v>8901234567</v>
      </c>
      <c r="D5547">
        <v>8901234567</v>
      </c>
      <c r="E5547" s="1">
        <v>45420</v>
      </c>
      <c r="F5547" s="1">
        <v>45420</v>
      </c>
      <c r="G5547" s="1">
        <v>45449</v>
      </c>
      <c r="H5547" t="s">
        <v>59</v>
      </c>
      <c r="J5547" t="s">
        <v>99</v>
      </c>
      <c r="L5547" s="2" t="s">
        <v>106</v>
      </c>
      <c r="M5547" t="s">
        <v>107</v>
      </c>
      <c r="N5547" t="s">
        <v>108</v>
      </c>
      <c r="O5547">
        <v>1</v>
      </c>
      <c r="P5547">
        <v>1287.78</v>
      </c>
      <c r="Q5547">
        <v>1170.71</v>
      </c>
      <c r="R5547">
        <v>936.57</v>
      </c>
      <c r="S5547">
        <v>234.14</v>
      </c>
      <c r="T5547" t="s">
        <v>30</v>
      </c>
      <c r="X5547" t="s">
        <v>146</v>
      </c>
      <c r="Y5547" t="s">
        <v>147</v>
      </c>
      <c r="Z5547" t="s">
        <v>64</v>
      </c>
      <c r="AA5547" t="str">
        <f>IFERROR(_xlfn.XLOOKUP($J5547,avoidable_ed_reference!$A$2:$A$13,avoidable_ed_reference!$C$2:$C$13),"Not Classified")</f>
        <v>Not Classified</v>
      </c>
      <c r="AB5547" t="str">
        <f>IFERROR(_xlfn.XLOOKUP($B5547,enrollment!$A$2:$A$801,enrollment!$I$2:$I$801),"")</f>
        <v>OH</v>
      </c>
      <c r="AC5547">
        <f>IFERROR(_xlfn.XLOOKUP($B5547,enrollment!$A$2:$A$801,enrollment!$L$2:$L$801),"")</f>
        <v>65</v>
      </c>
      <c r="AD5547" t="str" cm="1">
        <f t="array" ref="AD5547">_xlfn.IFS(AC5547="","Unknown",AC5547&lt;18,"0-17",AC5547&lt;35,"18-34",AC5547&lt;50,"35-49",AC5547&lt;65,"50-64",TRUE,"65+")</f>
        <v>65+</v>
      </c>
      <c r="AE5547">
        <f>IFERROR(_xlfn.XLOOKUP($B5547,enrollment!$A$2:$A$801,enrollment!$O$2:$O$801),"")</f>
        <v>6789012345</v>
      </c>
      <c r="AF5547">
        <f>IFERROR(_xlfn.XLOOKUP($AE5547,providers!$B$2:$B$11,providers!$Q$2:$Q$11),"")</f>
        <v>4.0999999999999996</v>
      </c>
      <c r="AG5547" s="1">
        <f t="shared" si="86"/>
        <v>45413</v>
      </c>
    </row>
    <row r="5548" spans="1:33" x14ac:dyDescent="0.25">
      <c r="A5548" t="s">
        <v>6370</v>
      </c>
      <c r="B5548" t="s">
        <v>6362</v>
      </c>
      <c r="C5548">
        <v>8901234567</v>
      </c>
      <c r="D5548">
        <v>8901234567</v>
      </c>
      <c r="E5548" s="1">
        <v>45359</v>
      </c>
      <c r="F5548" s="1">
        <v>45359</v>
      </c>
      <c r="G5548" s="1">
        <v>45379</v>
      </c>
      <c r="H5548" t="s">
        <v>59</v>
      </c>
      <c r="J5548" t="s">
        <v>47</v>
      </c>
      <c r="L5548" s="2" t="s">
        <v>151</v>
      </c>
      <c r="M5548" t="s">
        <v>152</v>
      </c>
      <c r="N5548" t="s">
        <v>153</v>
      </c>
      <c r="O5548">
        <v>1</v>
      </c>
      <c r="P5548">
        <v>864.88</v>
      </c>
      <c r="Q5548">
        <v>786.25</v>
      </c>
      <c r="R5548">
        <v>629</v>
      </c>
      <c r="S5548">
        <v>157.25</v>
      </c>
      <c r="T5548" t="s">
        <v>30</v>
      </c>
      <c r="X5548" t="s">
        <v>146</v>
      </c>
      <c r="Y5548" t="s">
        <v>147</v>
      </c>
      <c r="Z5548" t="s">
        <v>64</v>
      </c>
      <c r="AA5548" t="str">
        <f>IFERROR(_xlfn.XLOOKUP($J5548,avoidable_ed_reference!$A$2:$A$13,avoidable_ed_reference!$C$2:$C$13),"Not Classified")</f>
        <v>Not Classified</v>
      </c>
      <c r="AB5548" t="str">
        <f>IFERROR(_xlfn.XLOOKUP($B5548,enrollment!$A$2:$A$801,enrollment!$I$2:$I$801),"")</f>
        <v>OH</v>
      </c>
      <c r="AC5548">
        <f>IFERROR(_xlfn.XLOOKUP($B5548,enrollment!$A$2:$A$801,enrollment!$L$2:$L$801),"")</f>
        <v>65</v>
      </c>
      <c r="AD5548" t="str" cm="1">
        <f t="array" ref="AD5548">_xlfn.IFS(AC5548="","Unknown",AC5548&lt;18,"0-17",AC5548&lt;35,"18-34",AC5548&lt;50,"35-49",AC5548&lt;65,"50-64",TRUE,"65+")</f>
        <v>65+</v>
      </c>
      <c r="AE5548">
        <f>IFERROR(_xlfn.XLOOKUP($B5548,enrollment!$A$2:$A$801,enrollment!$O$2:$O$801),"")</f>
        <v>6789012345</v>
      </c>
      <c r="AF5548">
        <f>IFERROR(_xlfn.XLOOKUP($AE5548,providers!$B$2:$B$11,providers!$Q$2:$Q$11),"")</f>
        <v>4.0999999999999996</v>
      </c>
      <c r="AG5548" s="1">
        <f t="shared" si="86"/>
        <v>45352</v>
      </c>
    </row>
    <row r="5549" spans="1:33" x14ac:dyDescent="0.25">
      <c r="A5549" t="s">
        <v>6371</v>
      </c>
      <c r="B5549" t="s">
        <v>6362</v>
      </c>
      <c r="C5549">
        <v>6789012345</v>
      </c>
      <c r="D5549">
        <v>6789012345</v>
      </c>
      <c r="E5549" s="1">
        <v>45568</v>
      </c>
      <c r="F5549" s="1">
        <v>45568</v>
      </c>
      <c r="G5549" s="1">
        <v>45600</v>
      </c>
      <c r="H5549" t="s">
        <v>28</v>
      </c>
      <c r="I5549">
        <v>11</v>
      </c>
      <c r="J5549" t="s">
        <v>47</v>
      </c>
      <c r="K5549">
        <v>99213</v>
      </c>
      <c r="O5549">
        <v>1</v>
      </c>
      <c r="P5549">
        <v>185.46</v>
      </c>
      <c r="Q5549">
        <v>137.38</v>
      </c>
      <c r="R5549">
        <v>109.9</v>
      </c>
      <c r="S5549">
        <v>27.48</v>
      </c>
      <c r="T5549" t="s">
        <v>30</v>
      </c>
      <c r="X5549" t="s">
        <v>146</v>
      </c>
      <c r="Y5549" t="s">
        <v>147</v>
      </c>
      <c r="Z5549" t="s">
        <v>39</v>
      </c>
      <c r="AA5549" t="str">
        <f>IFERROR(_xlfn.XLOOKUP($J5549,avoidable_ed_reference!$A$2:$A$13,avoidable_ed_reference!$C$2:$C$13),"Not Classified")</f>
        <v>Not Classified</v>
      </c>
      <c r="AB5549" t="str">
        <f>IFERROR(_xlfn.XLOOKUP($B5549,enrollment!$A$2:$A$801,enrollment!$I$2:$I$801),"")</f>
        <v>OH</v>
      </c>
      <c r="AC5549">
        <f>IFERROR(_xlfn.XLOOKUP($B5549,enrollment!$A$2:$A$801,enrollment!$L$2:$L$801),"")</f>
        <v>65</v>
      </c>
      <c r="AD5549" t="str" cm="1">
        <f t="array" ref="AD5549">_xlfn.IFS(AC5549="","Unknown",AC5549&lt;18,"0-17",AC5549&lt;35,"18-34",AC5549&lt;50,"35-49",AC5549&lt;65,"50-64",TRUE,"65+")</f>
        <v>65+</v>
      </c>
      <c r="AE5549">
        <f>IFERROR(_xlfn.XLOOKUP($B5549,enrollment!$A$2:$A$801,enrollment!$O$2:$O$801),"")</f>
        <v>6789012345</v>
      </c>
      <c r="AF5549">
        <f>IFERROR(_xlfn.XLOOKUP($AE5549,providers!$B$2:$B$11,providers!$Q$2:$Q$11),"")</f>
        <v>4.0999999999999996</v>
      </c>
      <c r="AG5549" s="1">
        <f t="shared" si="86"/>
        <v>45566</v>
      </c>
    </row>
    <row r="5550" spans="1:33" x14ac:dyDescent="0.25">
      <c r="A5550" t="s">
        <v>6372</v>
      </c>
      <c r="B5550" t="s">
        <v>6362</v>
      </c>
      <c r="C5550">
        <v>6789012345</v>
      </c>
      <c r="D5550">
        <v>6789012345</v>
      </c>
      <c r="E5550" s="1">
        <v>45532</v>
      </c>
      <c r="F5550" s="1">
        <v>45532</v>
      </c>
      <c r="G5550" s="1">
        <v>45564</v>
      </c>
      <c r="H5550" t="s">
        <v>28</v>
      </c>
      <c r="I5550">
        <v>11</v>
      </c>
      <c r="J5550" t="s">
        <v>35</v>
      </c>
      <c r="K5550">
        <v>99213</v>
      </c>
      <c r="O5550">
        <v>1</v>
      </c>
      <c r="P5550">
        <v>200</v>
      </c>
      <c r="Q5550">
        <v>148.15</v>
      </c>
      <c r="R5550">
        <v>118.52</v>
      </c>
      <c r="S5550">
        <v>29.63</v>
      </c>
      <c r="T5550" t="s">
        <v>30</v>
      </c>
      <c r="X5550" t="s">
        <v>146</v>
      </c>
      <c r="Y5550" t="s">
        <v>147</v>
      </c>
      <c r="Z5550" t="s">
        <v>39</v>
      </c>
      <c r="AA5550" t="str">
        <f>IFERROR(_xlfn.XLOOKUP($J5550,avoidable_ed_reference!$A$2:$A$13,avoidable_ed_reference!$C$2:$C$13),"Not Classified")</f>
        <v>Avoidable</v>
      </c>
      <c r="AB5550" t="str">
        <f>IFERROR(_xlfn.XLOOKUP($B5550,enrollment!$A$2:$A$801,enrollment!$I$2:$I$801),"")</f>
        <v>OH</v>
      </c>
      <c r="AC5550">
        <f>IFERROR(_xlfn.XLOOKUP($B5550,enrollment!$A$2:$A$801,enrollment!$L$2:$L$801),"")</f>
        <v>65</v>
      </c>
      <c r="AD5550" t="str" cm="1">
        <f t="array" ref="AD5550">_xlfn.IFS(AC5550="","Unknown",AC5550&lt;18,"0-17",AC5550&lt;35,"18-34",AC5550&lt;50,"35-49",AC5550&lt;65,"50-64",TRUE,"65+")</f>
        <v>65+</v>
      </c>
      <c r="AE5550">
        <f>IFERROR(_xlfn.XLOOKUP($B5550,enrollment!$A$2:$A$801,enrollment!$O$2:$O$801),"")</f>
        <v>6789012345</v>
      </c>
      <c r="AF5550">
        <f>IFERROR(_xlfn.XLOOKUP($AE5550,providers!$B$2:$B$11,providers!$Q$2:$Q$11),"")</f>
        <v>4.0999999999999996</v>
      </c>
      <c r="AG5550" s="1">
        <f t="shared" si="86"/>
        <v>45505</v>
      </c>
    </row>
    <row r="5551" spans="1:33" x14ac:dyDescent="0.25">
      <c r="A5551" t="s">
        <v>6373</v>
      </c>
      <c r="B5551" t="s">
        <v>6362</v>
      </c>
      <c r="C5551">
        <v>7890123456</v>
      </c>
      <c r="D5551">
        <v>7890123456</v>
      </c>
      <c r="E5551" s="1">
        <v>45629</v>
      </c>
      <c r="F5551" s="1">
        <v>45629</v>
      </c>
      <c r="G5551" s="1">
        <v>45652</v>
      </c>
      <c r="H5551" t="s">
        <v>28</v>
      </c>
      <c r="I5551">
        <v>22</v>
      </c>
      <c r="J5551" t="s">
        <v>29</v>
      </c>
      <c r="K5551">
        <v>90837</v>
      </c>
      <c r="O5551">
        <v>1</v>
      </c>
      <c r="P5551">
        <v>237.99</v>
      </c>
      <c r="Q5551">
        <v>176.29</v>
      </c>
      <c r="R5551">
        <v>141.03</v>
      </c>
      <c r="S5551">
        <v>35.26</v>
      </c>
      <c r="T5551" t="s">
        <v>30</v>
      </c>
      <c r="X5551" t="s">
        <v>146</v>
      </c>
      <c r="Y5551" t="s">
        <v>147</v>
      </c>
      <c r="Z5551" t="s">
        <v>33</v>
      </c>
      <c r="AA5551" t="str">
        <f>IFERROR(_xlfn.XLOOKUP($J5551,avoidable_ed_reference!$A$2:$A$13,avoidable_ed_reference!$C$2:$C$13),"Not Classified")</f>
        <v>Potentially Avoidable</v>
      </c>
      <c r="AB5551" t="str">
        <f>IFERROR(_xlfn.XLOOKUP($B5551,enrollment!$A$2:$A$801,enrollment!$I$2:$I$801),"")</f>
        <v>OH</v>
      </c>
      <c r="AC5551">
        <f>IFERROR(_xlfn.XLOOKUP($B5551,enrollment!$A$2:$A$801,enrollment!$L$2:$L$801),"")</f>
        <v>65</v>
      </c>
      <c r="AD5551" t="str" cm="1">
        <f t="array" ref="AD5551">_xlfn.IFS(AC5551="","Unknown",AC5551&lt;18,"0-17",AC5551&lt;35,"18-34",AC5551&lt;50,"35-49",AC5551&lt;65,"50-64",TRUE,"65+")</f>
        <v>65+</v>
      </c>
      <c r="AE5551">
        <f>IFERROR(_xlfn.XLOOKUP($B5551,enrollment!$A$2:$A$801,enrollment!$O$2:$O$801),"")</f>
        <v>6789012345</v>
      </c>
      <c r="AF5551">
        <f>IFERROR(_xlfn.XLOOKUP($AE5551,providers!$B$2:$B$11,providers!$Q$2:$Q$11),"")</f>
        <v>4.0999999999999996</v>
      </c>
      <c r="AG5551" s="1">
        <f t="shared" si="86"/>
        <v>45627</v>
      </c>
    </row>
    <row r="5552" spans="1:33" x14ac:dyDescent="0.25">
      <c r="A5552" t="s">
        <v>6374</v>
      </c>
      <c r="B5552" t="s">
        <v>6362</v>
      </c>
      <c r="C5552">
        <v>5678901234</v>
      </c>
      <c r="D5552">
        <v>5678901234</v>
      </c>
      <c r="E5552" s="1">
        <v>45568</v>
      </c>
      <c r="F5552" s="1">
        <v>45568</v>
      </c>
      <c r="G5552" s="1">
        <v>45583</v>
      </c>
      <c r="H5552" t="s">
        <v>28</v>
      </c>
      <c r="I5552">
        <v>20</v>
      </c>
      <c r="J5552" t="s">
        <v>35</v>
      </c>
      <c r="K5552">
        <v>99213</v>
      </c>
      <c r="O5552">
        <v>1</v>
      </c>
      <c r="P5552">
        <v>195.3</v>
      </c>
      <c r="Q5552">
        <v>150.22999999999999</v>
      </c>
      <c r="R5552">
        <v>120.18</v>
      </c>
      <c r="S5552">
        <v>30.05</v>
      </c>
      <c r="T5552" t="s">
        <v>30</v>
      </c>
      <c r="X5552" t="s">
        <v>146</v>
      </c>
      <c r="Y5552" t="s">
        <v>147</v>
      </c>
      <c r="Z5552" t="s">
        <v>36</v>
      </c>
      <c r="AA5552" t="str">
        <f>IFERROR(_xlfn.XLOOKUP($J5552,avoidable_ed_reference!$A$2:$A$13,avoidable_ed_reference!$C$2:$C$13),"Not Classified")</f>
        <v>Avoidable</v>
      </c>
      <c r="AB5552" t="str">
        <f>IFERROR(_xlfn.XLOOKUP($B5552,enrollment!$A$2:$A$801,enrollment!$I$2:$I$801),"")</f>
        <v>OH</v>
      </c>
      <c r="AC5552">
        <f>IFERROR(_xlfn.XLOOKUP($B5552,enrollment!$A$2:$A$801,enrollment!$L$2:$L$801),"")</f>
        <v>65</v>
      </c>
      <c r="AD5552" t="str" cm="1">
        <f t="array" ref="AD5552">_xlfn.IFS(AC5552="","Unknown",AC5552&lt;18,"0-17",AC5552&lt;35,"18-34",AC5552&lt;50,"35-49",AC5552&lt;65,"50-64",TRUE,"65+")</f>
        <v>65+</v>
      </c>
      <c r="AE5552">
        <f>IFERROR(_xlfn.XLOOKUP($B5552,enrollment!$A$2:$A$801,enrollment!$O$2:$O$801),"")</f>
        <v>6789012345</v>
      </c>
      <c r="AF5552">
        <f>IFERROR(_xlfn.XLOOKUP($AE5552,providers!$B$2:$B$11,providers!$Q$2:$Q$11),"")</f>
        <v>4.0999999999999996</v>
      </c>
      <c r="AG5552" s="1">
        <f t="shared" si="86"/>
        <v>45566</v>
      </c>
    </row>
    <row r="5553" spans="1:33" x14ac:dyDescent="0.25">
      <c r="A5553" t="s">
        <v>6375</v>
      </c>
      <c r="B5553" t="s">
        <v>6362</v>
      </c>
      <c r="C5553">
        <v>2233445566</v>
      </c>
      <c r="D5553">
        <v>2233445566</v>
      </c>
      <c r="E5553" s="1">
        <v>45559</v>
      </c>
      <c r="F5553" s="1">
        <v>45559</v>
      </c>
      <c r="G5553" s="1">
        <v>45578</v>
      </c>
      <c r="H5553" t="s">
        <v>59</v>
      </c>
      <c r="J5553" t="s">
        <v>99</v>
      </c>
      <c r="L5553" s="2" t="s">
        <v>106</v>
      </c>
      <c r="M5553" t="s">
        <v>107</v>
      </c>
      <c r="N5553" t="s">
        <v>108</v>
      </c>
      <c r="O5553">
        <v>1</v>
      </c>
      <c r="P5553">
        <v>1273.1199999999999</v>
      </c>
      <c r="Q5553">
        <v>1157.3800000000001</v>
      </c>
      <c r="R5553">
        <v>925.9</v>
      </c>
      <c r="S5553">
        <v>231.48</v>
      </c>
      <c r="T5553" t="s">
        <v>30</v>
      </c>
      <c r="X5553" t="s">
        <v>146</v>
      </c>
      <c r="Y5553" t="s">
        <v>147</v>
      </c>
      <c r="Z5553" t="s">
        <v>64</v>
      </c>
      <c r="AA5553" t="str">
        <f>IFERROR(_xlfn.XLOOKUP($J5553,avoidable_ed_reference!$A$2:$A$13,avoidable_ed_reference!$C$2:$C$13),"Not Classified")</f>
        <v>Not Classified</v>
      </c>
      <c r="AB5553" t="str">
        <f>IFERROR(_xlfn.XLOOKUP($B5553,enrollment!$A$2:$A$801,enrollment!$I$2:$I$801),"")</f>
        <v>OH</v>
      </c>
      <c r="AC5553">
        <f>IFERROR(_xlfn.XLOOKUP($B5553,enrollment!$A$2:$A$801,enrollment!$L$2:$L$801),"")</f>
        <v>65</v>
      </c>
      <c r="AD5553" t="str" cm="1">
        <f t="array" ref="AD5553">_xlfn.IFS(AC5553="","Unknown",AC5553&lt;18,"0-17",AC5553&lt;35,"18-34",AC5553&lt;50,"35-49",AC5553&lt;65,"50-64",TRUE,"65+")</f>
        <v>65+</v>
      </c>
      <c r="AE5553">
        <f>IFERROR(_xlfn.XLOOKUP($B5553,enrollment!$A$2:$A$801,enrollment!$O$2:$O$801),"")</f>
        <v>6789012345</v>
      </c>
      <c r="AF5553">
        <f>IFERROR(_xlfn.XLOOKUP($AE5553,providers!$B$2:$B$11,providers!$Q$2:$Q$11),"")</f>
        <v>4.0999999999999996</v>
      </c>
      <c r="AG5553" s="1">
        <f t="shared" si="86"/>
        <v>45536</v>
      </c>
    </row>
    <row r="5554" spans="1:33" x14ac:dyDescent="0.25">
      <c r="A5554" t="s">
        <v>6376</v>
      </c>
      <c r="B5554" t="s">
        <v>6377</v>
      </c>
      <c r="C5554">
        <v>8901234567</v>
      </c>
      <c r="D5554">
        <v>8901234567</v>
      </c>
      <c r="E5554" s="1">
        <v>45333</v>
      </c>
      <c r="F5554" s="1">
        <v>45333</v>
      </c>
      <c r="G5554" s="1">
        <v>45353</v>
      </c>
      <c r="H5554" t="s">
        <v>28</v>
      </c>
      <c r="I5554">
        <v>22</v>
      </c>
      <c r="J5554" t="s">
        <v>29</v>
      </c>
      <c r="K5554">
        <v>90837</v>
      </c>
      <c r="O5554">
        <v>1</v>
      </c>
      <c r="P5554">
        <v>211.69</v>
      </c>
      <c r="Q5554">
        <v>156.81</v>
      </c>
      <c r="R5554">
        <v>125.45</v>
      </c>
      <c r="S5554">
        <v>31.36</v>
      </c>
      <c r="T5554" t="s">
        <v>30</v>
      </c>
      <c r="X5554" t="s">
        <v>31</v>
      </c>
      <c r="Y5554" t="s">
        <v>32</v>
      </c>
      <c r="Z5554" t="s">
        <v>33</v>
      </c>
      <c r="AA5554" t="str">
        <f>IFERROR(_xlfn.XLOOKUP($J5554,avoidable_ed_reference!$A$2:$A$13,avoidable_ed_reference!$C$2:$C$13),"Not Classified")</f>
        <v>Potentially Avoidable</v>
      </c>
      <c r="AB5554" t="str">
        <f>IFERROR(_xlfn.XLOOKUP($B5554,enrollment!$A$2:$A$801,enrollment!$I$2:$I$801),"")</f>
        <v>KY</v>
      </c>
      <c r="AC5554">
        <f>IFERROR(_xlfn.XLOOKUP($B5554,enrollment!$A$2:$A$801,enrollment!$L$2:$L$801),"")</f>
        <v>41</v>
      </c>
      <c r="AD5554" t="str" cm="1">
        <f t="array" ref="AD5554">_xlfn.IFS(AC5554="","Unknown",AC5554&lt;18,"0-17",AC5554&lt;35,"18-34",AC5554&lt;50,"35-49",AC5554&lt;65,"50-64",TRUE,"65+")</f>
        <v>35-49</v>
      </c>
      <c r="AE5554">
        <f>IFERROR(_xlfn.XLOOKUP($B5554,enrollment!$A$2:$A$801,enrollment!$O$2:$O$801),"")</f>
        <v>3456789012</v>
      </c>
      <c r="AF5554">
        <f>IFERROR(_xlfn.XLOOKUP($AE5554,providers!$B$2:$B$11,providers!$Q$2:$Q$11),"")</f>
        <v>4</v>
      </c>
      <c r="AG5554" s="1">
        <f t="shared" si="86"/>
        <v>45323</v>
      </c>
    </row>
    <row r="5555" spans="1:33" x14ac:dyDescent="0.25">
      <c r="A5555" t="s">
        <v>6378</v>
      </c>
      <c r="B5555" t="s">
        <v>6377</v>
      </c>
      <c r="C5555">
        <v>3456789012</v>
      </c>
      <c r="D5555">
        <v>3456789012</v>
      </c>
      <c r="E5555" s="1">
        <v>45556</v>
      </c>
      <c r="F5555" s="1">
        <v>45556</v>
      </c>
      <c r="G5555" s="1">
        <v>45580</v>
      </c>
      <c r="H5555" t="s">
        <v>28</v>
      </c>
      <c r="I5555">
        <v>11</v>
      </c>
      <c r="J5555" t="s">
        <v>47</v>
      </c>
      <c r="K5555">
        <v>99213</v>
      </c>
      <c r="O5555">
        <v>1</v>
      </c>
      <c r="P5555">
        <v>209.83</v>
      </c>
      <c r="Q5555">
        <v>155.43</v>
      </c>
      <c r="R5555">
        <v>124.34</v>
      </c>
      <c r="S5555">
        <v>31.09</v>
      </c>
      <c r="T5555" t="s">
        <v>30</v>
      </c>
      <c r="X5555" t="s">
        <v>31</v>
      </c>
      <c r="Y5555" t="s">
        <v>32</v>
      </c>
      <c r="Z5555" t="s">
        <v>39</v>
      </c>
      <c r="AA5555" t="str">
        <f>IFERROR(_xlfn.XLOOKUP($J5555,avoidable_ed_reference!$A$2:$A$13,avoidable_ed_reference!$C$2:$C$13),"Not Classified")</f>
        <v>Not Classified</v>
      </c>
      <c r="AB5555" t="str">
        <f>IFERROR(_xlfn.XLOOKUP($B5555,enrollment!$A$2:$A$801,enrollment!$I$2:$I$801),"")</f>
        <v>KY</v>
      </c>
      <c r="AC5555">
        <f>IFERROR(_xlfn.XLOOKUP($B5555,enrollment!$A$2:$A$801,enrollment!$L$2:$L$801),"")</f>
        <v>41</v>
      </c>
      <c r="AD5555" t="str" cm="1">
        <f t="array" ref="AD5555">_xlfn.IFS(AC5555="","Unknown",AC5555&lt;18,"0-17",AC5555&lt;35,"18-34",AC5555&lt;50,"35-49",AC5555&lt;65,"50-64",TRUE,"65+")</f>
        <v>35-49</v>
      </c>
      <c r="AE5555">
        <f>IFERROR(_xlfn.XLOOKUP($B5555,enrollment!$A$2:$A$801,enrollment!$O$2:$O$801),"")</f>
        <v>3456789012</v>
      </c>
      <c r="AF5555">
        <f>IFERROR(_xlfn.XLOOKUP($AE5555,providers!$B$2:$B$11,providers!$Q$2:$Q$11),"")</f>
        <v>4</v>
      </c>
      <c r="AG5555" s="1">
        <f t="shared" si="86"/>
        <v>45536</v>
      </c>
    </row>
    <row r="5556" spans="1:33" x14ac:dyDescent="0.25">
      <c r="A5556" t="s">
        <v>6379</v>
      </c>
      <c r="B5556" t="s">
        <v>6377</v>
      </c>
      <c r="C5556">
        <v>3456789012</v>
      </c>
      <c r="D5556">
        <v>3456789012</v>
      </c>
      <c r="E5556" s="1">
        <v>45394</v>
      </c>
      <c r="F5556" s="1">
        <v>45394</v>
      </c>
      <c r="G5556" s="1">
        <v>45415</v>
      </c>
      <c r="H5556" t="s">
        <v>59</v>
      </c>
      <c r="J5556" t="s">
        <v>99</v>
      </c>
      <c r="L5556" s="2" t="s">
        <v>82</v>
      </c>
      <c r="M5556" t="s">
        <v>83</v>
      </c>
      <c r="N5556" t="s">
        <v>84</v>
      </c>
      <c r="O5556">
        <v>1</v>
      </c>
      <c r="P5556">
        <v>1048.8</v>
      </c>
      <c r="Q5556">
        <v>953.45</v>
      </c>
      <c r="R5556">
        <v>762.76</v>
      </c>
      <c r="S5556">
        <v>190.69</v>
      </c>
      <c r="T5556" t="s">
        <v>30</v>
      </c>
      <c r="X5556" t="s">
        <v>31</v>
      </c>
      <c r="Y5556" t="s">
        <v>32</v>
      </c>
      <c r="Z5556" t="s">
        <v>64</v>
      </c>
      <c r="AA5556" t="str">
        <f>IFERROR(_xlfn.XLOOKUP($J5556,avoidable_ed_reference!$A$2:$A$13,avoidable_ed_reference!$C$2:$C$13),"Not Classified")</f>
        <v>Not Classified</v>
      </c>
      <c r="AB5556" t="str">
        <f>IFERROR(_xlfn.XLOOKUP($B5556,enrollment!$A$2:$A$801,enrollment!$I$2:$I$801),"")</f>
        <v>KY</v>
      </c>
      <c r="AC5556">
        <f>IFERROR(_xlfn.XLOOKUP($B5556,enrollment!$A$2:$A$801,enrollment!$L$2:$L$801),"")</f>
        <v>41</v>
      </c>
      <c r="AD5556" t="str" cm="1">
        <f t="array" ref="AD5556">_xlfn.IFS(AC5556="","Unknown",AC5556&lt;18,"0-17",AC5556&lt;35,"18-34",AC5556&lt;50,"35-49",AC5556&lt;65,"50-64",TRUE,"65+")</f>
        <v>35-49</v>
      </c>
      <c r="AE5556">
        <f>IFERROR(_xlfn.XLOOKUP($B5556,enrollment!$A$2:$A$801,enrollment!$O$2:$O$801),"")</f>
        <v>3456789012</v>
      </c>
      <c r="AF5556">
        <f>IFERROR(_xlfn.XLOOKUP($AE5556,providers!$B$2:$B$11,providers!$Q$2:$Q$11),"")</f>
        <v>4</v>
      </c>
      <c r="AG5556" s="1">
        <f t="shared" si="86"/>
        <v>45383</v>
      </c>
    </row>
    <row r="5557" spans="1:33" x14ac:dyDescent="0.25">
      <c r="A5557" t="s">
        <v>6380</v>
      </c>
      <c r="B5557" t="s">
        <v>6377</v>
      </c>
      <c r="C5557">
        <v>3456789012</v>
      </c>
      <c r="D5557">
        <v>3456789012</v>
      </c>
      <c r="E5557" s="1">
        <v>45531</v>
      </c>
      <c r="F5557" s="1">
        <v>45531</v>
      </c>
      <c r="G5557" s="1">
        <v>45561</v>
      </c>
      <c r="H5557" t="s">
        <v>28</v>
      </c>
      <c r="I5557">
        <v>11</v>
      </c>
      <c r="J5557" t="s">
        <v>38</v>
      </c>
      <c r="K5557">
        <v>99213</v>
      </c>
      <c r="O5557">
        <v>1</v>
      </c>
      <c r="P5557">
        <v>165.9</v>
      </c>
      <c r="Q5557">
        <v>122.89</v>
      </c>
      <c r="R5557">
        <v>98.31</v>
      </c>
      <c r="S5557">
        <v>24.58</v>
      </c>
      <c r="T5557" t="s">
        <v>30</v>
      </c>
      <c r="X5557" t="s">
        <v>31</v>
      </c>
      <c r="Y5557" t="s">
        <v>32</v>
      </c>
      <c r="Z5557" t="s">
        <v>39</v>
      </c>
      <c r="AA5557" t="str">
        <f>IFERROR(_xlfn.XLOOKUP($J5557,avoidable_ed_reference!$A$2:$A$13,avoidable_ed_reference!$C$2:$C$13),"Not Classified")</f>
        <v>Not Classified</v>
      </c>
      <c r="AB5557" t="str">
        <f>IFERROR(_xlfn.XLOOKUP($B5557,enrollment!$A$2:$A$801,enrollment!$I$2:$I$801),"")</f>
        <v>KY</v>
      </c>
      <c r="AC5557">
        <f>IFERROR(_xlfn.XLOOKUP($B5557,enrollment!$A$2:$A$801,enrollment!$L$2:$L$801),"")</f>
        <v>41</v>
      </c>
      <c r="AD5557" t="str" cm="1">
        <f t="array" ref="AD5557">_xlfn.IFS(AC5557="","Unknown",AC5557&lt;18,"0-17",AC5557&lt;35,"18-34",AC5557&lt;50,"35-49",AC5557&lt;65,"50-64",TRUE,"65+")</f>
        <v>35-49</v>
      </c>
      <c r="AE5557">
        <f>IFERROR(_xlfn.XLOOKUP($B5557,enrollment!$A$2:$A$801,enrollment!$O$2:$O$801),"")</f>
        <v>3456789012</v>
      </c>
      <c r="AF5557">
        <f>IFERROR(_xlfn.XLOOKUP($AE5557,providers!$B$2:$B$11,providers!$Q$2:$Q$11),"")</f>
        <v>4</v>
      </c>
      <c r="AG5557" s="1">
        <f t="shared" si="86"/>
        <v>45505</v>
      </c>
    </row>
    <row r="5558" spans="1:33" x14ac:dyDescent="0.25">
      <c r="A5558" t="s">
        <v>6381</v>
      </c>
      <c r="B5558" t="s">
        <v>6377</v>
      </c>
      <c r="C5558">
        <v>5678901234</v>
      </c>
      <c r="D5558">
        <v>5678901234</v>
      </c>
      <c r="E5558" s="1">
        <v>45309</v>
      </c>
      <c r="F5558" s="1">
        <v>45309</v>
      </c>
      <c r="G5558" s="1">
        <v>45326</v>
      </c>
      <c r="H5558" t="s">
        <v>28</v>
      </c>
      <c r="I5558">
        <v>20</v>
      </c>
      <c r="J5558" t="s">
        <v>35</v>
      </c>
      <c r="K5558">
        <v>99213</v>
      </c>
      <c r="O5558">
        <v>1</v>
      </c>
      <c r="P5558">
        <v>197.09</v>
      </c>
      <c r="Q5558">
        <v>151.61000000000001</v>
      </c>
      <c r="R5558">
        <v>121.29</v>
      </c>
      <c r="S5558">
        <v>30.32</v>
      </c>
      <c r="T5558" t="s">
        <v>30</v>
      </c>
      <c r="X5558" t="s">
        <v>31</v>
      </c>
      <c r="Y5558" t="s">
        <v>32</v>
      </c>
      <c r="Z5558" t="s">
        <v>36</v>
      </c>
      <c r="AA5558" t="str">
        <f>IFERROR(_xlfn.XLOOKUP($J5558,avoidable_ed_reference!$A$2:$A$13,avoidable_ed_reference!$C$2:$C$13),"Not Classified")</f>
        <v>Avoidable</v>
      </c>
      <c r="AB5558" t="str">
        <f>IFERROR(_xlfn.XLOOKUP($B5558,enrollment!$A$2:$A$801,enrollment!$I$2:$I$801),"")</f>
        <v>KY</v>
      </c>
      <c r="AC5558">
        <f>IFERROR(_xlfn.XLOOKUP($B5558,enrollment!$A$2:$A$801,enrollment!$L$2:$L$801),"")</f>
        <v>41</v>
      </c>
      <c r="AD5558" t="str" cm="1">
        <f t="array" ref="AD5558">_xlfn.IFS(AC5558="","Unknown",AC5558&lt;18,"0-17",AC5558&lt;35,"18-34",AC5558&lt;50,"35-49",AC5558&lt;65,"50-64",TRUE,"65+")</f>
        <v>35-49</v>
      </c>
      <c r="AE5558">
        <f>IFERROR(_xlfn.XLOOKUP($B5558,enrollment!$A$2:$A$801,enrollment!$O$2:$O$801),"")</f>
        <v>3456789012</v>
      </c>
      <c r="AF5558">
        <f>IFERROR(_xlfn.XLOOKUP($AE5558,providers!$B$2:$B$11,providers!$Q$2:$Q$11),"")</f>
        <v>4</v>
      </c>
      <c r="AG5558" s="1">
        <f t="shared" si="86"/>
        <v>45292</v>
      </c>
    </row>
    <row r="5559" spans="1:33" x14ac:dyDescent="0.25">
      <c r="A5559" t="s">
        <v>6382</v>
      </c>
      <c r="B5559" t="s">
        <v>6377</v>
      </c>
      <c r="C5559">
        <v>5678901234</v>
      </c>
      <c r="D5559">
        <v>5678901234</v>
      </c>
      <c r="E5559" s="1">
        <v>45503</v>
      </c>
      <c r="F5559" s="1">
        <v>45503</v>
      </c>
      <c r="G5559" s="1">
        <v>45527</v>
      </c>
      <c r="H5559" t="s">
        <v>28</v>
      </c>
      <c r="I5559">
        <v>20</v>
      </c>
      <c r="J5559" t="s">
        <v>35</v>
      </c>
      <c r="K5559">
        <v>99213</v>
      </c>
      <c r="O5559">
        <v>1</v>
      </c>
      <c r="P5559">
        <v>199.13</v>
      </c>
      <c r="Q5559">
        <v>153.18</v>
      </c>
      <c r="R5559">
        <v>122.54</v>
      </c>
      <c r="S5559">
        <v>30.64</v>
      </c>
      <c r="T5559" t="s">
        <v>30</v>
      </c>
      <c r="X5559" t="s">
        <v>31</v>
      </c>
      <c r="Y5559" t="s">
        <v>32</v>
      </c>
      <c r="Z5559" t="s">
        <v>36</v>
      </c>
      <c r="AA5559" t="str">
        <f>IFERROR(_xlfn.XLOOKUP($J5559,avoidable_ed_reference!$A$2:$A$13,avoidable_ed_reference!$C$2:$C$13),"Not Classified")</f>
        <v>Avoidable</v>
      </c>
      <c r="AB5559" t="str">
        <f>IFERROR(_xlfn.XLOOKUP($B5559,enrollment!$A$2:$A$801,enrollment!$I$2:$I$801),"")</f>
        <v>KY</v>
      </c>
      <c r="AC5559">
        <f>IFERROR(_xlfn.XLOOKUP($B5559,enrollment!$A$2:$A$801,enrollment!$L$2:$L$801),"")</f>
        <v>41</v>
      </c>
      <c r="AD5559" t="str" cm="1">
        <f t="array" ref="AD5559">_xlfn.IFS(AC5559="","Unknown",AC5559&lt;18,"0-17",AC5559&lt;35,"18-34",AC5559&lt;50,"35-49",AC5559&lt;65,"50-64",TRUE,"65+")</f>
        <v>35-49</v>
      </c>
      <c r="AE5559">
        <f>IFERROR(_xlfn.XLOOKUP($B5559,enrollment!$A$2:$A$801,enrollment!$O$2:$O$801),"")</f>
        <v>3456789012</v>
      </c>
      <c r="AF5559">
        <f>IFERROR(_xlfn.XLOOKUP($AE5559,providers!$B$2:$B$11,providers!$Q$2:$Q$11),"")</f>
        <v>4</v>
      </c>
      <c r="AG5559" s="1">
        <f t="shared" si="86"/>
        <v>45474</v>
      </c>
    </row>
    <row r="5560" spans="1:33" x14ac:dyDescent="0.25">
      <c r="A5560" t="s">
        <v>6383</v>
      </c>
      <c r="B5560" t="s">
        <v>6377</v>
      </c>
      <c r="C5560">
        <v>3456789012</v>
      </c>
      <c r="D5560">
        <v>3456789012</v>
      </c>
      <c r="E5560" s="1">
        <v>45491</v>
      </c>
      <c r="F5560" s="1">
        <v>45491</v>
      </c>
      <c r="G5560" s="1">
        <v>45505</v>
      </c>
      <c r="H5560" t="s">
        <v>28</v>
      </c>
      <c r="I5560">
        <v>11</v>
      </c>
      <c r="J5560" t="s">
        <v>38</v>
      </c>
      <c r="K5560">
        <v>99213</v>
      </c>
      <c r="O5560">
        <v>1</v>
      </c>
      <c r="P5560">
        <v>219.13</v>
      </c>
      <c r="Q5560">
        <v>162.32</v>
      </c>
      <c r="R5560">
        <v>129.86000000000001</v>
      </c>
      <c r="S5560">
        <v>32.46</v>
      </c>
      <c r="T5560" t="s">
        <v>30</v>
      </c>
      <c r="X5560" t="s">
        <v>31</v>
      </c>
      <c r="Y5560" t="s">
        <v>32</v>
      </c>
      <c r="Z5560" t="s">
        <v>39</v>
      </c>
      <c r="AA5560" t="str">
        <f>IFERROR(_xlfn.XLOOKUP($J5560,avoidable_ed_reference!$A$2:$A$13,avoidable_ed_reference!$C$2:$C$13),"Not Classified")</f>
        <v>Not Classified</v>
      </c>
      <c r="AB5560" t="str">
        <f>IFERROR(_xlfn.XLOOKUP($B5560,enrollment!$A$2:$A$801,enrollment!$I$2:$I$801),"")</f>
        <v>KY</v>
      </c>
      <c r="AC5560">
        <f>IFERROR(_xlfn.XLOOKUP($B5560,enrollment!$A$2:$A$801,enrollment!$L$2:$L$801),"")</f>
        <v>41</v>
      </c>
      <c r="AD5560" t="str" cm="1">
        <f t="array" ref="AD5560">_xlfn.IFS(AC5560="","Unknown",AC5560&lt;18,"0-17",AC5560&lt;35,"18-34",AC5560&lt;50,"35-49",AC5560&lt;65,"50-64",TRUE,"65+")</f>
        <v>35-49</v>
      </c>
      <c r="AE5560">
        <f>IFERROR(_xlfn.XLOOKUP($B5560,enrollment!$A$2:$A$801,enrollment!$O$2:$O$801),"")</f>
        <v>3456789012</v>
      </c>
      <c r="AF5560">
        <f>IFERROR(_xlfn.XLOOKUP($AE5560,providers!$B$2:$B$11,providers!$Q$2:$Q$11),"")</f>
        <v>4</v>
      </c>
      <c r="AG5560" s="1">
        <f t="shared" si="86"/>
        <v>45474</v>
      </c>
    </row>
    <row r="5561" spans="1:33" x14ac:dyDescent="0.25">
      <c r="A5561" t="s">
        <v>6384</v>
      </c>
      <c r="B5561" t="s">
        <v>6377</v>
      </c>
      <c r="C5561">
        <v>8901234567</v>
      </c>
      <c r="D5561">
        <v>8901234567</v>
      </c>
      <c r="E5561" s="1">
        <v>45311</v>
      </c>
      <c r="F5561" s="1">
        <v>45311</v>
      </c>
      <c r="G5561" s="1">
        <v>45329</v>
      </c>
      <c r="H5561" t="s">
        <v>59</v>
      </c>
      <c r="J5561" t="s">
        <v>60</v>
      </c>
      <c r="L5561" s="2" t="s">
        <v>82</v>
      </c>
      <c r="M5561" t="s">
        <v>83</v>
      </c>
      <c r="N5561" t="s">
        <v>84</v>
      </c>
      <c r="O5561">
        <v>1</v>
      </c>
      <c r="P5561">
        <v>725.98</v>
      </c>
      <c r="Q5561">
        <v>659.98</v>
      </c>
      <c r="R5561">
        <v>527.98</v>
      </c>
      <c r="S5561">
        <v>132</v>
      </c>
      <c r="T5561" t="s">
        <v>30</v>
      </c>
      <c r="X5561" t="s">
        <v>31</v>
      </c>
      <c r="Y5561" t="s">
        <v>32</v>
      </c>
      <c r="Z5561" t="s">
        <v>64</v>
      </c>
      <c r="AA5561" t="str">
        <f>IFERROR(_xlfn.XLOOKUP($J5561,avoidable_ed_reference!$A$2:$A$13,avoidable_ed_reference!$C$2:$C$13),"Not Classified")</f>
        <v>Not Classified</v>
      </c>
      <c r="AB5561" t="str">
        <f>IFERROR(_xlfn.XLOOKUP($B5561,enrollment!$A$2:$A$801,enrollment!$I$2:$I$801),"")</f>
        <v>KY</v>
      </c>
      <c r="AC5561">
        <f>IFERROR(_xlfn.XLOOKUP($B5561,enrollment!$A$2:$A$801,enrollment!$L$2:$L$801),"")</f>
        <v>41</v>
      </c>
      <c r="AD5561" t="str" cm="1">
        <f t="array" ref="AD5561">_xlfn.IFS(AC5561="","Unknown",AC5561&lt;18,"0-17",AC5561&lt;35,"18-34",AC5561&lt;50,"35-49",AC5561&lt;65,"50-64",TRUE,"65+")</f>
        <v>35-49</v>
      </c>
      <c r="AE5561">
        <f>IFERROR(_xlfn.XLOOKUP($B5561,enrollment!$A$2:$A$801,enrollment!$O$2:$O$801),"")</f>
        <v>3456789012</v>
      </c>
      <c r="AF5561">
        <f>IFERROR(_xlfn.XLOOKUP($AE5561,providers!$B$2:$B$11,providers!$Q$2:$Q$11),"")</f>
        <v>4</v>
      </c>
      <c r="AG5561" s="1">
        <f t="shared" si="86"/>
        <v>45292</v>
      </c>
    </row>
    <row r="5562" spans="1:33" x14ac:dyDescent="0.25">
      <c r="A5562" t="s">
        <v>6385</v>
      </c>
      <c r="B5562" t="s">
        <v>6377</v>
      </c>
      <c r="C5562">
        <v>3456789012</v>
      </c>
      <c r="D5562">
        <v>3456789012</v>
      </c>
      <c r="E5562" s="1">
        <v>45593</v>
      </c>
      <c r="F5562" s="1">
        <v>45593</v>
      </c>
      <c r="G5562" s="1">
        <v>45615</v>
      </c>
      <c r="H5562" t="s">
        <v>28</v>
      </c>
      <c r="I5562">
        <v>11</v>
      </c>
      <c r="J5562" t="s">
        <v>38</v>
      </c>
      <c r="K5562">
        <v>99213</v>
      </c>
      <c r="O5562">
        <v>1</v>
      </c>
      <c r="P5562">
        <v>241.34</v>
      </c>
      <c r="Q5562">
        <v>178.77</v>
      </c>
      <c r="R5562">
        <v>143.02000000000001</v>
      </c>
      <c r="S5562">
        <v>35.75</v>
      </c>
      <c r="T5562" t="s">
        <v>30</v>
      </c>
      <c r="X5562" t="s">
        <v>31</v>
      </c>
      <c r="Y5562" t="s">
        <v>32</v>
      </c>
      <c r="Z5562" t="s">
        <v>39</v>
      </c>
      <c r="AA5562" t="str">
        <f>IFERROR(_xlfn.XLOOKUP($J5562,avoidable_ed_reference!$A$2:$A$13,avoidable_ed_reference!$C$2:$C$13),"Not Classified")</f>
        <v>Not Classified</v>
      </c>
      <c r="AB5562" t="str">
        <f>IFERROR(_xlfn.XLOOKUP($B5562,enrollment!$A$2:$A$801,enrollment!$I$2:$I$801),"")</f>
        <v>KY</v>
      </c>
      <c r="AC5562">
        <f>IFERROR(_xlfn.XLOOKUP($B5562,enrollment!$A$2:$A$801,enrollment!$L$2:$L$801),"")</f>
        <v>41</v>
      </c>
      <c r="AD5562" t="str" cm="1">
        <f t="array" ref="AD5562">_xlfn.IFS(AC5562="","Unknown",AC5562&lt;18,"0-17",AC5562&lt;35,"18-34",AC5562&lt;50,"35-49",AC5562&lt;65,"50-64",TRUE,"65+")</f>
        <v>35-49</v>
      </c>
      <c r="AE5562">
        <f>IFERROR(_xlfn.XLOOKUP($B5562,enrollment!$A$2:$A$801,enrollment!$O$2:$O$801),"")</f>
        <v>3456789012</v>
      </c>
      <c r="AF5562">
        <f>IFERROR(_xlfn.XLOOKUP($AE5562,providers!$B$2:$B$11,providers!$Q$2:$Q$11),"")</f>
        <v>4</v>
      </c>
      <c r="AG5562" s="1">
        <f t="shared" si="86"/>
        <v>45566</v>
      </c>
    </row>
    <row r="5563" spans="1:33" x14ac:dyDescent="0.25">
      <c r="A5563" t="s">
        <v>6386</v>
      </c>
      <c r="B5563" t="s">
        <v>6377</v>
      </c>
      <c r="C5563">
        <v>3456789012</v>
      </c>
      <c r="D5563">
        <v>3456789012</v>
      </c>
      <c r="E5563" s="1">
        <v>45496</v>
      </c>
      <c r="F5563" s="1">
        <v>45496</v>
      </c>
      <c r="G5563" s="1">
        <v>45515</v>
      </c>
      <c r="H5563" t="s">
        <v>28</v>
      </c>
      <c r="I5563">
        <v>11</v>
      </c>
      <c r="J5563" t="s">
        <v>47</v>
      </c>
      <c r="K5563">
        <v>99213</v>
      </c>
      <c r="O5563">
        <v>1</v>
      </c>
      <c r="P5563">
        <v>240.22</v>
      </c>
      <c r="Q5563">
        <v>177.94</v>
      </c>
      <c r="R5563">
        <v>142.35</v>
      </c>
      <c r="S5563">
        <v>35.590000000000003</v>
      </c>
      <c r="T5563" t="s">
        <v>30</v>
      </c>
      <c r="X5563" t="s">
        <v>31</v>
      </c>
      <c r="Y5563" t="s">
        <v>32</v>
      </c>
      <c r="Z5563" t="s">
        <v>39</v>
      </c>
      <c r="AA5563" t="str">
        <f>IFERROR(_xlfn.XLOOKUP($J5563,avoidable_ed_reference!$A$2:$A$13,avoidable_ed_reference!$C$2:$C$13),"Not Classified")</f>
        <v>Not Classified</v>
      </c>
      <c r="AB5563" t="str">
        <f>IFERROR(_xlfn.XLOOKUP($B5563,enrollment!$A$2:$A$801,enrollment!$I$2:$I$801),"")</f>
        <v>KY</v>
      </c>
      <c r="AC5563">
        <f>IFERROR(_xlfn.XLOOKUP($B5563,enrollment!$A$2:$A$801,enrollment!$L$2:$L$801),"")</f>
        <v>41</v>
      </c>
      <c r="AD5563" t="str" cm="1">
        <f t="array" ref="AD5563">_xlfn.IFS(AC5563="","Unknown",AC5563&lt;18,"0-17",AC5563&lt;35,"18-34",AC5563&lt;50,"35-49",AC5563&lt;65,"50-64",TRUE,"65+")</f>
        <v>35-49</v>
      </c>
      <c r="AE5563">
        <f>IFERROR(_xlfn.XLOOKUP($B5563,enrollment!$A$2:$A$801,enrollment!$O$2:$O$801),"")</f>
        <v>3456789012</v>
      </c>
      <c r="AF5563">
        <f>IFERROR(_xlfn.XLOOKUP($AE5563,providers!$B$2:$B$11,providers!$Q$2:$Q$11),"")</f>
        <v>4</v>
      </c>
      <c r="AG5563" s="1">
        <f t="shared" si="86"/>
        <v>45474</v>
      </c>
    </row>
    <row r="5564" spans="1:33" x14ac:dyDescent="0.25">
      <c r="A5564" t="s">
        <v>6387</v>
      </c>
      <c r="B5564" t="s">
        <v>6388</v>
      </c>
      <c r="C5564">
        <v>9012345678</v>
      </c>
      <c r="D5564">
        <v>9012345678</v>
      </c>
      <c r="E5564" s="1">
        <v>45430</v>
      </c>
      <c r="F5564" s="1">
        <v>45430</v>
      </c>
      <c r="G5564" s="1">
        <v>45452</v>
      </c>
      <c r="H5564" t="s">
        <v>67</v>
      </c>
      <c r="I5564">
        <v>21</v>
      </c>
      <c r="J5564" t="s">
        <v>80</v>
      </c>
      <c r="K5564">
        <v>99223</v>
      </c>
      <c r="O5564">
        <v>1</v>
      </c>
      <c r="P5564">
        <v>33476.33</v>
      </c>
      <c r="Q5564">
        <v>21597.63</v>
      </c>
      <c r="R5564">
        <v>17278.099999999999</v>
      </c>
      <c r="S5564">
        <v>4319.53</v>
      </c>
      <c r="T5564" t="s">
        <v>30</v>
      </c>
      <c r="V5564">
        <v>1</v>
      </c>
      <c r="W5564" s="2" t="s">
        <v>68</v>
      </c>
      <c r="X5564" t="s">
        <v>52</v>
      </c>
      <c r="Y5564" t="s">
        <v>44</v>
      </c>
      <c r="Z5564" t="s">
        <v>69</v>
      </c>
      <c r="AA5564" t="str">
        <f>IFERROR(_xlfn.XLOOKUP($J5564,avoidable_ed_reference!$A$2:$A$13,avoidable_ed_reference!$C$2:$C$13),"Not Classified")</f>
        <v>Non-Avoidable</v>
      </c>
      <c r="AB5564" t="str">
        <f>IFERROR(_xlfn.XLOOKUP($B5564,enrollment!$A$2:$A$801,enrollment!$I$2:$I$801),"")</f>
        <v>GA</v>
      </c>
      <c r="AC5564">
        <f>IFERROR(_xlfn.XLOOKUP($B5564,enrollment!$A$2:$A$801,enrollment!$L$2:$L$801),"")</f>
        <v>72</v>
      </c>
      <c r="AD5564" t="str" cm="1">
        <f t="array" ref="AD5564">_xlfn.IFS(AC5564="","Unknown",AC5564&lt;18,"0-17",AC5564&lt;35,"18-34",AC5564&lt;50,"35-49",AC5564&lt;65,"50-64",TRUE,"65+")</f>
        <v>65+</v>
      </c>
      <c r="AE5564">
        <f>IFERROR(_xlfn.XLOOKUP($B5564,enrollment!$A$2:$A$801,enrollment!$O$2:$O$801),"")</f>
        <v>8901234567</v>
      </c>
      <c r="AF5564">
        <f>IFERROR(_xlfn.XLOOKUP($AE5564,providers!$B$2:$B$11,providers!$Q$2:$Q$11),"")</f>
        <v>3.7</v>
      </c>
      <c r="AG5564" s="1">
        <f t="shared" si="86"/>
        <v>45413</v>
      </c>
    </row>
    <row r="5565" spans="1:33" x14ac:dyDescent="0.25">
      <c r="A5565" t="s">
        <v>6389</v>
      </c>
      <c r="B5565" t="s">
        <v>6388</v>
      </c>
      <c r="C5565">
        <v>8901234567</v>
      </c>
      <c r="D5565">
        <v>8901234567</v>
      </c>
      <c r="E5565" s="1">
        <v>45342</v>
      </c>
      <c r="F5565" s="1">
        <v>45342</v>
      </c>
      <c r="G5565" s="1">
        <v>45358</v>
      </c>
      <c r="H5565" t="s">
        <v>28</v>
      </c>
      <c r="I5565">
        <v>11</v>
      </c>
      <c r="J5565" t="s">
        <v>35</v>
      </c>
      <c r="K5565">
        <v>99213</v>
      </c>
      <c r="O5565">
        <v>1</v>
      </c>
      <c r="P5565">
        <v>218.66</v>
      </c>
      <c r="Q5565">
        <v>161.97</v>
      </c>
      <c r="R5565">
        <v>129.58000000000001</v>
      </c>
      <c r="S5565">
        <v>32.39</v>
      </c>
      <c r="T5565" t="s">
        <v>30</v>
      </c>
      <c r="X5565" t="s">
        <v>52</v>
      </c>
      <c r="Y5565" t="s">
        <v>44</v>
      </c>
      <c r="Z5565" t="s">
        <v>39</v>
      </c>
      <c r="AA5565" t="str">
        <f>IFERROR(_xlfn.XLOOKUP($J5565,avoidable_ed_reference!$A$2:$A$13,avoidable_ed_reference!$C$2:$C$13),"Not Classified")</f>
        <v>Avoidable</v>
      </c>
      <c r="AB5565" t="str">
        <f>IFERROR(_xlfn.XLOOKUP($B5565,enrollment!$A$2:$A$801,enrollment!$I$2:$I$801),"")</f>
        <v>GA</v>
      </c>
      <c r="AC5565">
        <f>IFERROR(_xlfn.XLOOKUP($B5565,enrollment!$A$2:$A$801,enrollment!$L$2:$L$801),"")</f>
        <v>72</v>
      </c>
      <c r="AD5565" t="str" cm="1">
        <f t="array" ref="AD5565">_xlfn.IFS(AC5565="","Unknown",AC5565&lt;18,"0-17",AC5565&lt;35,"18-34",AC5565&lt;50,"35-49",AC5565&lt;65,"50-64",TRUE,"65+")</f>
        <v>65+</v>
      </c>
      <c r="AE5565">
        <f>IFERROR(_xlfn.XLOOKUP($B5565,enrollment!$A$2:$A$801,enrollment!$O$2:$O$801),"")</f>
        <v>8901234567</v>
      </c>
      <c r="AF5565">
        <f>IFERROR(_xlfn.XLOOKUP($AE5565,providers!$B$2:$B$11,providers!$Q$2:$Q$11),"")</f>
        <v>3.7</v>
      </c>
      <c r="AG5565" s="1">
        <f t="shared" si="86"/>
        <v>45323</v>
      </c>
    </row>
    <row r="5566" spans="1:33" x14ac:dyDescent="0.25">
      <c r="A5566" t="s">
        <v>6390</v>
      </c>
      <c r="B5566" t="s">
        <v>6388</v>
      </c>
      <c r="C5566">
        <v>8901234567</v>
      </c>
      <c r="D5566">
        <v>8901234567</v>
      </c>
      <c r="E5566" s="1">
        <v>45625</v>
      </c>
      <c r="F5566" s="1">
        <v>45625</v>
      </c>
      <c r="G5566" s="1">
        <v>45642</v>
      </c>
      <c r="H5566" t="s">
        <v>28</v>
      </c>
      <c r="I5566">
        <v>11</v>
      </c>
      <c r="J5566" t="s">
        <v>47</v>
      </c>
      <c r="K5566">
        <v>99213</v>
      </c>
      <c r="O5566">
        <v>1</v>
      </c>
      <c r="P5566">
        <v>240.11</v>
      </c>
      <c r="Q5566">
        <v>177.86</v>
      </c>
      <c r="R5566">
        <v>142.29</v>
      </c>
      <c r="S5566">
        <v>35.57</v>
      </c>
      <c r="T5566" t="s">
        <v>30</v>
      </c>
      <c r="X5566" t="s">
        <v>52</v>
      </c>
      <c r="Y5566" t="s">
        <v>44</v>
      </c>
      <c r="Z5566" t="s">
        <v>39</v>
      </c>
      <c r="AA5566" t="str">
        <f>IFERROR(_xlfn.XLOOKUP($J5566,avoidable_ed_reference!$A$2:$A$13,avoidable_ed_reference!$C$2:$C$13),"Not Classified")</f>
        <v>Not Classified</v>
      </c>
      <c r="AB5566" t="str">
        <f>IFERROR(_xlfn.XLOOKUP($B5566,enrollment!$A$2:$A$801,enrollment!$I$2:$I$801),"")</f>
        <v>GA</v>
      </c>
      <c r="AC5566">
        <f>IFERROR(_xlfn.XLOOKUP($B5566,enrollment!$A$2:$A$801,enrollment!$L$2:$L$801),"")</f>
        <v>72</v>
      </c>
      <c r="AD5566" t="str" cm="1">
        <f t="array" ref="AD5566">_xlfn.IFS(AC5566="","Unknown",AC5566&lt;18,"0-17",AC5566&lt;35,"18-34",AC5566&lt;50,"35-49",AC5566&lt;65,"50-64",TRUE,"65+")</f>
        <v>65+</v>
      </c>
      <c r="AE5566">
        <f>IFERROR(_xlfn.XLOOKUP($B5566,enrollment!$A$2:$A$801,enrollment!$O$2:$O$801),"")</f>
        <v>8901234567</v>
      </c>
      <c r="AF5566">
        <f>IFERROR(_xlfn.XLOOKUP($AE5566,providers!$B$2:$B$11,providers!$Q$2:$Q$11),"")</f>
        <v>3.7</v>
      </c>
      <c r="AG5566" s="1">
        <f t="shared" si="86"/>
        <v>45597</v>
      </c>
    </row>
    <row r="5567" spans="1:33" x14ac:dyDescent="0.25">
      <c r="A5567" t="s">
        <v>6391</v>
      </c>
      <c r="B5567" t="s">
        <v>6392</v>
      </c>
      <c r="C5567">
        <v>2345678901</v>
      </c>
      <c r="D5567">
        <v>2345678901</v>
      </c>
      <c r="E5567" s="1">
        <v>45308</v>
      </c>
      <c r="F5567" s="1">
        <v>45308</v>
      </c>
      <c r="G5567" s="1">
        <v>45338</v>
      </c>
      <c r="H5567" t="s">
        <v>28</v>
      </c>
      <c r="I5567">
        <v>23</v>
      </c>
      <c r="J5567" t="s">
        <v>93</v>
      </c>
      <c r="K5567">
        <v>99284</v>
      </c>
      <c r="O5567">
        <v>1</v>
      </c>
      <c r="P5567">
        <v>2466.4299999999998</v>
      </c>
      <c r="Q5567">
        <v>1370.24</v>
      </c>
      <c r="R5567">
        <v>1096.19</v>
      </c>
      <c r="S5567">
        <v>274.05</v>
      </c>
      <c r="T5567" t="s">
        <v>30</v>
      </c>
      <c r="X5567" t="s">
        <v>233</v>
      </c>
      <c r="Y5567" t="s">
        <v>32</v>
      </c>
      <c r="Z5567" t="s">
        <v>45</v>
      </c>
      <c r="AA5567" t="str">
        <f>IFERROR(_xlfn.XLOOKUP($J5567,avoidable_ed_reference!$A$2:$A$13,avoidable_ed_reference!$C$2:$C$13),"Not Classified")</f>
        <v>Avoidable</v>
      </c>
      <c r="AB5567" t="str">
        <f>IFERROR(_xlfn.XLOOKUP($B5567,enrollment!$A$2:$A$801,enrollment!$I$2:$I$801),"")</f>
        <v>TN</v>
      </c>
      <c r="AC5567">
        <f>IFERROR(_xlfn.XLOOKUP($B5567,enrollment!$A$2:$A$801,enrollment!$L$2:$L$801),"")</f>
        <v>59</v>
      </c>
      <c r="AD5567" t="str" cm="1">
        <f t="array" ref="AD5567">_xlfn.IFS(AC5567="","Unknown",AC5567&lt;18,"0-17",AC5567&lt;35,"18-34",AC5567&lt;50,"35-49",AC5567&lt;65,"50-64",TRUE,"65+")</f>
        <v>50-64</v>
      </c>
      <c r="AE5567">
        <f>IFERROR(_xlfn.XLOOKUP($B5567,enrollment!$A$2:$A$801,enrollment!$O$2:$O$801),"")</f>
        <v>2233445566</v>
      </c>
      <c r="AF5567">
        <f>IFERROR(_xlfn.XLOOKUP($AE5567,providers!$B$2:$B$11,providers!$Q$2:$Q$11),"")</f>
        <v>3.5</v>
      </c>
      <c r="AG5567" s="1">
        <f t="shared" si="86"/>
        <v>45292</v>
      </c>
    </row>
    <row r="5568" spans="1:33" x14ac:dyDescent="0.25">
      <c r="A5568" t="s">
        <v>6393</v>
      </c>
      <c r="B5568" t="s">
        <v>6392</v>
      </c>
      <c r="C5568">
        <v>6789012345</v>
      </c>
      <c r="D5568">
        <v>6789012345</v>
      </c>
      <c r="E5568" s="1">
        <v>45420</v>
      </c>
      <c r="F5568" s="1">
        <v>45420</v>
      </c>
      <c r="G5568" s="1">
        <v>45444</v>
      </c>
      <c r="H5568" t="s">
        <v>28</v>
      </c>
      <c r="I5568">
        <v>23</v>
      </c>
      <c r="J5568" t="s">
        <v>221</v>
      </c>
      <c r="K5568">
        <v>99284</v>
      </c>
      <c r="O5568">
        <v>1</v>
      </c>
      <c r="P5568">
        <v>1844.57</v>
      </c>
      <c r="Q5568">
        <v>1024.76</v>
      </c>
      <c r="R5568">
        <v>819.81</v>
      </c>
      <c r="S5568">
        <v>204.95</v>
      </c>
      <c r="T5568" t="s">
        <v>30</v>
      </c>
      <c r="X5568" t="s">
        <v>233</v>
      </c>
      <c r="Y5568" t="s">
        <v>32</v>
      </c>
      <c r="Z5568" t="s">
        <v>45</v>
      </c>
      <c r="AA5568" t="str">
        <f>IFERROR(_xlfn.XLOOKUP($J5568,avoidable_ed_reference!$A$2:$A$13,avoidable_ed_reference!$C$2:$C$13),"Not Classified")</f>
        <v>Avoidable</v>
      </c>
      <c r="AB5568" t="str">
        <f>IFERROR(_xlfn.XLOOKUP($B5568,enrollment!$A$2:$A$801,enrollment!$I$2:$I$801),"")</f>
        <v>TN</v>
      </c>
      <c r="AC5568">
        <f>IFERROR(_xlfn.XLOOKUP($B5568,enrollment!$A$2:$A$801,enrollment!$L$2:$L$801),"")</f>
        <v>59</v>
      </c>
      <c r="AD5568" t="str" cm="1">
        <f t="array" ref="AD5568">_xlfn.IFS(AC5568="","Unknown",AC5568&lt;18,"0-17",AC5568&lt;35,"18-34",AC5568&lt;50,"35-49",AC5568&lt;65,"50-64",TRUE,"65+")</f>
        <v>50-64</v>
      </c>
      <c r="AE5568">
        <f>IFERROR(_xlfn.XLOOKUP($B5568,enrollment!$A$2:$A$801,enrollment!$O$2:$O$801),"")</f>
        <v>2233445566</v>
      </c>
      <c r="AF5568">
        <f>IFERROR(_xlfn.XLOOKUP($AE5568,providers!$B$2:$B$11,providers!$Q$2:$Q$11),"")</f>
        <v>3.5</v>
      </c>
      <c r="AG5568" s="1">
        <f t="shared" si="86"/>
        <v>45413</v>
      </c>
    </row>
    <row r="5569" spans="1:33" x14ac:dyDescent="0.25">
      <c r="A5569" t="s">
        <v>6394</v>
      </c>
      <c r="B5569" t="s">
        <v>6392</v>
      </c>
      <c r="C5569">
        <v>9012345678</v>
      </c>
      <c r="D5569">
        <v>9012345678</v>
      </c>
      <c r="E5569" s="1">
        <v>45395</v>
      </c>
      <c r="F5569" s="1">
        <v>45395</v>
      </c>
      <c r="G5569" s="1">
        <v>45416</v>
      </c>
      <c r="H5569" t="s">
        <v>28</v>
      </c>
      <c r="I5569">
        <v>23</v>
      </c>
      <c r="J5569" t="s">
        <v>93</v>
      </c>
      <c r="K5569">
        <v>99284</v>
      </c>
      <c r="O5569">
        <v>1</v>
      </c>
      <c r="P5569">
        <v>2214.63</v>
      </c>
      <c r="Q5569">
        <v>1230.3499999999999</v>
      </c>
      <c r="R5569">
        <v>984.28</v>
      </c>
      <c r="S5569">
        <v>246.07</v>
      </c>
      <c r="T5569" t="s">
        <v>30</v>
      </c>
      <c r="X5569" t="s">
        <v>233</v>
      </c>
      <c r="Y5569" t="s">
        <v>32</v>
      </c>
      <c r="Z5569" t="s">
        <v>45</v>
      </c>
      <c r="AA5569" t="str">
        <f>IFERROR(_xlfn.XLOOKUP($J5569,avoidable_ed_reference!$A$2:$A$13,avoidable_ed_reference!$C$2:$C$13),"Not Classified")</f>
        <v>Avoidable</v>
      </c>
      <c r="AB5569" t="str">
        <f>IFERROR(_xlfn.XLOOKUP($B5569,enrollment!$A$2:$A$801,enrollment!$I$2:$I$801),"")</f>
        <v>TN</v>
      </c>
      <c r="AC5569">
        <f>IFERROR(_xlfn.XLOOKUP($B5569,enrollment!$A$2:$A$801,enrollment!$L$2:$L$801),"")</f>
        <v>59</v>
      </c>
      <c r="AD5569" t="str" cm="1">
        <f t="array" ref="AD5569">_xlfn.IFS(AC5569="","Unknown",AC5569&lt;18,"0-17",AC5569&lt;35,"18-34",AC5569&lt;50,"35-49",AC5569&lt;65,"50-64",TRUE,"65+")</f>
        <v>50-64</v>
      </c>
      <c r="AE5569">
        <f>IFERROR(_xlfn.XLOOKUP($B5569,enrollment!$A$2:$A$801,enrollment!$O$2:$O$801),"")</f>
        <v>2233445566</v>
      </c>
      <c r="AF5569">
        <f>IFERROR(_xlfn.XLOOKUP($AE5569,providers!$B$2:$B$11,providers!$Q$2:$Q$11),"")</f>
        <v>3.5</v>
      </c>
      <c r="AG5569" s="1">
        <f t="shared" si="86"/>
        <v>45383</v>
      </c>
    </row>
    <row r="5570" spans="1:33" x14ac:dyDescent="0.25">
      <c r="A5570" t="s">
        <v>6395</v>
      </c>
      <c r="B5570" t="s">
        <v>6392</v>
      </c>
      <c r="C5570">
        <v>2233445566</v>
      </c>
      <c r="D5570">
        <v>2233445566</v>
      </c>
      <c r="E5570" s="1">
        <v>45615</v>
      </c>
      <c r="F5570" s="1">
        <v>45615</v>
      </c>
      <c r="G5570" s="1">
        <v>45634</v>
      </c>
      <c r="H5570" t="s">
        <v>28</v>
      </c>
      <c r="I5570">
        <v>23</v>
      </c>
      <c r="J5570" t="s">
        <v>127</v>
      </c>
      <c r="K5570">
        <v>99284</v>
      </c>
      <c r="O5570">
        <v>1</v>
      </c>
      <c r="P5570">
        <v>2007.04</v>
      </c>
      <c r="Q5570">
        <v>1115.02</v>
      </c>
      <c r="R5570">
        <v>892.02</v>
      </c>
      <c r="S5570">
        <v>223</v>
      </c>
      <c r="T5570" t="s">
        <v>30</v>
      </c>
      <c r="X5570" t="s">
        <v>233</v>
      </c>
      <c r="Y5570" t="s">
        <v>32</v>
      </c>
      <c r="Z5570" t="s">
        <v>45</v>
      </c>
      <c r="AA5570" t="str">
        <f>IFERROR(_xlfn.XLOOKUP($J5570,avoidable_ed_reference!$A$2:$A$13,avoidable_ed_reference!$C$2:$C$13),"Not Classified")</f>
        <v>Avoidable</v>
      </c>
      <c r="AB5570" t="str">
        <f>IFERROR(_xlfn.XLOOKUP($B5570,enrollment!$A$2:$A$801,enrollment!$I$2:$I$801),"")</f>
        <v>TN</v>
      </c>
      <c r="AC5570">
        <f>IFERROR(_xlfn.XLOOKUP($B5570,enrollment!$A$2:$A$801,enrollment!$L$2:$L$801),"")</f>
        <v>59</v>
      </c>
      <c r="AD5570" t="str" cm="1">
        <f t="array" ref="AD5570">_xlfn.IFS(AC5570="","Unknown",AC5570&lt;18,"0-17",AC5570&lt;35,"18-34",AC5570&lt;50,"35-49",AC5570&lt;65,"50-64",TRUE,"65+")</f>
        <v>50-64</v>
      </c>
      <c r="AE5570">
        <f>IFERROR(_xlfn.XLOOKUP($B5570,enrollment!$A$2:$A$801,enrollment!$O$2:$O$801),"")</f>
        <v>2233445566</v>
      </c>
      <c r="AF5570">
        <f>IFERROR(_xlfn.XLOOKUP($AE5570,providers!$B$2:$B$11,providers!$Q$2:$Q$11),"")</f>
        <v>3.5</v>
      </c>
      <c r="AG5570" s="1">
        <f t="shared" si="86"/>
        <v>45597</v>
      </c>
    </row>
    <row r="5571" spans="1:33" x14ac:dyDescent="0.25">
      <c r="A5571" t="s">
        <v>6396</v>
      </c>
      <c r="B5571" t="s">
        <v>6392</v>
      </c>
      <c r="C5571">
        <v>7890123456</v>
      </c>
      <c r="D5571">
        <v>7890123456</v>
      </c>
      <c r="E5571" s="1">
        <v>45543</v>
      </c>
      <c r="F5571" s="1">
        <v>45543</v>
      </c>
      <c r="G5571" s="1">
        <v>45566</v>
      </c>
      <c r="H5571" t="s">
        <v>28</v>
      </c>
      <c r="I5571">
        <v>23</v>
      </c>
      <c r="J5571" t="s">
        <v>129</v>
      </c>
      <c r="K5571">
        <v>99284</v>
      </c>
      <c r="O5571">
        <v>1</v>
      </c>
      <c r="P5571">
        <v>1965.85</v>
      </c>
      <c r="Q5571">
        <v>1092.1400000000001</v>
      </c>
      <c r="R5571">
        <v>873.71</v>
      </c>
      <c r="S5571">
        <v>218.43</v>
      </c>
      <c r="T5571" t="s">
        <v>30</v>
      </c>
      <c r="X5571" t="s">
        <v>233</v>
      </c>
      <c r="Y5571" t="s">
        <v>32</v>
      </c>
      <c r="Z5571" t="s">
        <v>45</v>
      </c>
      <c r="AA5571" t="str">
        <f>IFERROR(_xlfn.XLOOKUP($J5571,avoidable_ed_reference!$A$2:$A$13,avoidable_ed_reference!$C$2:$C$13),"Not Classified")</f>
        <v>Potentially Avoidable</v>
      </c>
      <c r="AB5571" t="str">
        <f>IFERROR(_xlfn.XLOOKUP($B5571,enrollment!$A$2:$A$801,enrollment!$I$2:$I$801),"")</f>
        <v>TN</v>
      </c>
      <c r="AC5571">
        <f>IFERROR(_xlfn.XLOOKUP($B5571,enrollment!$A$2:$A$801,enrollment!$L$2:$L$801),"")</f>
        <v>59</v>
      </c>
      <c r="AD5571" t="str" cm="1">
        <f t="array" ref="AD5571">_xlfn.IFS(AC5571="","Unknown",AC5571&lt;18,"0-17",AC5571&lt;35,"18-34",AC5571&lt;50,"35-49",AC5571&lt;65,"50-64",TRUE,"65+")</f>
        <v>50-64</v>
      </c>
      <c r="AE5571">
        <f>IFERROR(_xlfn.XLOOKUP($B5571,enrollment!$A$2:$A$801,enrollment!$O$2:$O$801),"")</f>
        <v>2233445566</v>
      </c>
      <c r="AF5571">
        <f>IFERROR(_xlfn.XLOOKUP($AE5571,providers!$B$2:$B$11,providers!$Q$2:$Q$11),"")</f>
        <v>3.5</v>
      </c>
      <c r="AG5571" s="1">
        <f t="shared" ref="AG5571:AG5634" si="87">EOMONTH(E5571,-1)+1</f>
        <v>45536</v>
      </c>
    </row>
    <row r="5572" spans="1:33" x14ac:dyDescent="0.25">
      <c r="A5572" t="s">
        <v>6397</v>
      </c>
      <c r="B5572" t="s">
        <v>6392</v>
      </c>
      <c r="C5572">
        <v>3456789012</v>
      </c>
      <c r="D5572">
        <v>3456789012</v>
      </c>
      <c r="E5572" s="1">
        <v>45571</v>
      </c>
      <c r="F5572" s="1">
        <v>45571</v>
      </c>
      <c r="G5572" s="1">
        <v>45594</v>
      </c>
      <c r="H5572" t="s">
        <v>28</v>
      </c>
      <c r="I5572">
        <v>23</v>
      </c>
      <c r="J5572" t="s">
        <v>55</v>
      </c>
      <c r="K5572">
        <v>99284</v>
      </c>
      <c r="O5572">
        <v>1</v>
      </c>
      <c r="P5572">
        <v>2361.31</v>
      </c>
      <c r="Q5572">
        <v>1311.84</v>
      </c>
      <c r="R5572">
        <v>1049.47</v>
      </c>
      <c r="S5572">
        <v>262.37</v>
      </c>
      <c r="T5572" t="s">
        <v>30</v>
      </c>
      <c r="X5572" t="s">
        <v>233</v>
      </c>
      <c r="Y5572" t="s">
        <v>32</v>
      </c>
      <c r="Z5572" t="s">
        <v>45</v>
      </c>
      <c r="AA5572" t="str">
        <f>IFERROR(_xlfn.XLOOKUP($J5572,avoidable_ed_reference!$A$2:$A$13,avoidable_ed_reference!$C$2:$C$13),"Not Classified")</f>
        <v>Potentially Avoidable</v>
      </c>
      <c r="AB5572" t="str">
        <f>IFERROR(_xlfn.XLOOKUP($B5572,enrollment!$A$2:$A$801,enrollment!$I$2:$I$801),"")</f>
        <v>TN</v>
      </c>
      <c r="AC5572">
        <f>IFERROR(_xlfn.XLOOKUP($B5572,enrollment!$A$2:$A$801,enrollment!$L$2:$L$801),"")</f>
        <v>59</v>
      </c>
      <c r="AD5572" t="str" cm="1">
        <f t="array" ref="AD5572">_xlfn.IFS(AC5572="","Unknown",AC5572&lt;18,"0-17",AC5572&lt;35,"18-34",AC5572&lt;50,"35-49",AC5572&lt;65,"50-64",TRUE,"65+")</f>
        <v>50-64</v>
      </c>
      <c r="AE5572">
        <f>IFERROR(_xlfn.XLOOKUP($B5572,enrollment!$A$2:$A$801,enrollment!$O$2:$O$801),"")</f>
        <v>2233445566</v>
      </c>
      <c r="AF5572">
        <f>IFERROR(_xlfn.XLOOKUP($AE5572,providers!$B$2:$B$11,providers!$Q$2:$Q$11),"")</f>
        <v>3.5</v>
      </c>
      <c r="AG5572" s="1">
        <f t="shared" si="87"/>
        <v>45566</v>
      </c>
    </row>
    <row r="5573" spans="1:33" x14ac:dyDescent="0.25">
      <c r="A5573" t="s">
        <v>6398</v>
      </c>
      <c r="B5573" t="s">
        <v>6392</v>
      </c>
      <c r="C5573">
        <v>8901234567</v>
      </c>
      <c r="D5573">
        <v>8901234567</v>
      </c>
      <c r="E5573" s="1">
        <v>45589</v>
      </c>
      <c r="F5573" s="1">
        <v>45589</v>
      </c>
      <c r="G5573" s="1">
        <v>45611</v>
      </c>
      <c r="H5573" t="s">
        <v>28</v>
      </c>
      <c r="I5573">
        <v>23</v>
      </c>
      <c r="J5573" t="s">
        <v>93</v>
      </c>
      <c r="K5573">
        <v>99284</v>
      </c>
      <c r="O5573">
        <v>1</v>
      </c>
      <c r="P5573">
        <v>2079.4899999999998</v>
      </c>
      <c r="Q5573">
        <v>1155.27</v>
      </c>
      <c r="R5573">
        <v>924.22</v>
      </c>
      <c r="S5573">
        <v>231.05</v>
      </c>
      <c r="T5573" t="s">
        <v>30</v>
      </c>
      <c r="X5573" t="s">
        <v>233</v>
      </c>
      <c r="Y5573" t="s">
        <v>32</v>
      </c>
      <c r="Z5573" t="s">
        <v>45</v>
      </c>
      <c r="AA5573" t="str">
        <f>IFERROR(_xlfn.XLOOKUP($J5573,avoidable_ed_reference!$A$2:$A$13,avoidable_ed_reference!$C$2:$C$13),"Not Classified")</f>
        <v>Avoidable</v>
      </c>
      <c r="AB5573" t="str">
        <f>IFERROR(_xlfn.XLOOKUP($B5573,enrollment!$A$2:$A$801,enrollment!$I$2:$I$801),"")</f>
        <v>TN</v>
      </c>
      <c r="AC5573">
        <f>IFERROR(_xlfn.XLOOKUP($B5573,enrollment!$A$2:$A$801,enrollment!$L$2:$L$801),"")</f>
        <v>59</v>
      </c>
      <c r="AD5573" t="str" cm="1">
        <f t="array" ref="AD5573">_xlfn.IFS(AC5573="","Unknown",AC5573&lt;18,"0-17",AC5573&lt;35,"18-34",AC5573&lt;50,"35-49",AC5573&lt;65,"50-64",TRUE,"65+")</f>
        <v>50-64</v>
      </c>
      <c r="AE5573">
        <f>IFERROR(_xlfn.XLOOKUP($B5573,enrollment!$A$2:$A$801,enrollment!$O$2:$O$801),"")</f>
        <v>2233445566</v>
      </c>
      <c r="AF5573">
        <f>IFERROR(_xlfn.XLOOKUP($AE5573,providers!$B$2:$B$11,providers!$Q$2:$Q$11),"")</f>
        <v>3.5</v>
      </c>
      <c r="AG5573" s="1">
        <f t="shared" si="87"/>
        <v>45566</v>
      </c>
    </row>
    <row r="5574" spans="1:33" x14ac:dyDescent="0.25">
      <c r="A5574" t="s">
        <v>6399</v>
      </c>
      <c r="B5574" t="s">
        <v>6392</v>
      </c>
      <c r="C5574">
        <v>8901234567</v>
      </c>
      <c r="D5574">
        <v>8901234567</v>
      </c>
      <c r="E5574" s="1">
        <v>45337</v>
      </c>
      <c r="F5574" s="1">
        <v>45337</v>
      </c>
      <c r="G5574" s="1">
        <v>45355</v>
      </c>
      <c r="H5574" t="s">
        <v>28</v>
      </c>
      <c r="I5574">
        <v>23</v>
      </c>
      <c r="J5574" t="s">
        <v>80</v>
      </c>
      <c r="K5574">
        <v>99284</v>
      </c>
      <c r="O5574">
        <v>1</v>
      </c>
      <c r="P5574">
        <v>2155.9699999999998</v>
      </c>
      <c r="Q5574">
        <v>1197.76</v>
      </c>
      <c r="R5574">
        <v>958.21</v>
      </c>
      <c r="S5574">
        <v>239.55</v>
      </c>
      <c r="T5574" t="s">
        <v>30</v>
      </c>
      <c r="X5574" t="s">
        <v>233</v>
      </c>
      <c r="Y5574" t="s">
        <v>32</v>
      </c>
      <c r="Z5574" t="s">
        <v>45</v>
      </c>
      <c r="AA5574" t="str">
        <f>IFERROR(_xlfn.XLOOKUP($J5574,avoidable_ed_reference!$A$2:$A$13,avoidable_ed_reference!$C$2:$C$13),"Not Classified")</f>
        <v>Non-Avoidable</v>
      </c>
      <c r="AB5574" t="str">
        <f>IFERROR(_xlfn.XLOOKUP($B5574,enrollment!$A$2:$A$801,enrollment!$I$2:$I$801),"")</f>
        <v>TN</v>
      </c>
      <c r="AC5574">
        <f>IFERROR(_xlfn.XLOOKUP($B5574,enrollment!$A$2:$A$801,enrollment!$L$2:$L$801),"")</f>
        <v>59</v>
      </c>
      <c r="AD5574" t="str" cm="1">
        <f t="array" ref="AD5574">_xlfn.IFS(AC5574="","Unknown",AC5574&lt;18,"0-17",AC5574&lt;35,"18-34",AC5574&lt;50,"35-49",AC5574&lt;65,"50-64",TRUE,"65+")</f>
        <v>50-64</v>
      </c>
      <c r="AE5574">
        <f>IFERROR(_xlfn.XLOOKUP($B5574,enrollment!$A$2:$A$801,enrollment!$O$2:$O$801),"")</f>
        <v>2233445566</v>
      </c>
      <c r="AF5574">
        <f>IFERROR(_xlfn.XLOOKUP($AE5574,providers!$B$2:$B$11,providers!$Q$2:$Q$11),"")</f>
        <v>3.5</v>
      </c>
      <c r="AG5574" s="1">
        <f t="shared" si="87"/>
        <v>45323</v>
      </c>
    </row>
    <row r="5575" spans="1:33" x14ac:dyDescent="0.25">
      <c r="A5575" t="s">
        <v>6400</v>
      </c>
      <c r="B5575" t="s">
        <v>6392</v>
      </c>
      <c r="C5575">
        <v>3456789012</v>
      </c>
      <c r="D5575">
        <v>3456789012</v>
      </c>
      <c r="E5575" s="1">
        <v>45492</v>
      </c>
      <c r="F5575" s="1">
        <v>45492</v>
      </c>
      <c r="G5575" s="1">
        <v>45509</v>
      </c>
      <c r="H5575" t="s">
        <v>28</v>
      </c>
      <c r="I5575">
        <v>23</v>
      </c>
      <c r="J5575" t="s">
        <v>127</v>
      </c>
      <c r="K5575">
        <v>99284</v>
      </c>
      <c r="O5575">
        <v>1</v>
      </c>
      <c r="P5575">
        <v>2136.58</v>
      </c>
      <c r="Q5575">
        <v>1186.99</v>
      </c>
      <c r="R5575">
        <v>949.59</v>
      </c>
      <c r="S5575">
        <v>237.4</v>
      </c>
      <c r="T5575" t="s">
        <v>30</v>
      </c>
      <c r="X5575" t="s">
        <v>233</v>
      </c>
      <c r="Y5575" t="s">
        <v>32</v>
      </c>
      <c r="Z5575" t="s">
        <v>45</v>
      </c>
      <c r="AA5575" t="str">
        <f>IFERROR(_xlfn.XLOOKUP($J5575,avoidable_ed_reference!$A$2:$A$13,avoidable_ed_reference!$C$2:$C$13),"Not Classified")</f>
        <v>Avoidable</v>
      </c>
      <c r="AB5575" t="str">
        <f>IFERROR(_xlfn.XLOOKUP($B5575,enrollment!$A$2:$A$801,enrollment!$I$2:$I$801),"")</f>
        <v>TN</v>
      </c>
      <c r="AC5575">
        <f>IFERROR(_xlfn.XLOOKUP($B5575,enrollment!$A$2:$A$801,enrollment!$L$2:$L$801),"")</f>
        <v>59</v>
      </c>
      <c r="AD5575" t="str" cm="1">
        <f t="array" ref="AD5575">_xlfn.IFS(AC5575="","Unknown",AC5575&lt;18,"0-17",AC5575&lt;35,"18-34",AC5575&lt;50,"35-49",AC5575&lt;65,"50-64",TRUE,"65+")</f>
        <v>50-64</v>
      </c>
      <c r="AE5575">
        <f>IFERROR(_xlfn.XLOOKUP($B5575,enrollment!$A$2:$A$801,enrollment!$O$2:$O$801),"")</f>
        <v>2233445566</v>
      </c>
      <c r="AF5575">
        <f>IFERROR(_xlfn.XLOOKUP($AE5575,providers!$B$2:$B$11,providers!$Q$2:$Q$11),"")</f>
        <v>3.5</v>
      </c>
      <c r="AG5575" s="1">
        <f t="shared" si="87"/>
        <v>45474</v>
      </c>
    </row>
    <row r="5576" spans="1:33" x14ac:dyDescent="0.25">
      <c r="A5576" t="s">
        <v>6401</v>
      </c>
      <c r="B5576" t="s">
        <v>6392</v>
      </c>
      <c r="C5576">
        <v>9012345678</v>
      </c>
      <c r="D5576">
        <v>9012345678</v>
      </c>
      <c r="E5576" s="1">
        <v>45499</v>
      </c>
      <c r="F5576" s="1">
        <v>45499</v>
      </c>
      <c r="G5576" s="1">
        <v>45521</v>
      </c>
      <c r="H5576" t="s">
        <v>28</v>
      </c>
      <c r="I5576">
        <v>23</v>
      </c>
      <c r="J5576" t="s">
        <v>127</v>
      </c>
      <c r="K5576">
        <v>99284</v>
      </c>
      <c r="O5576">
        <v>1</v>
      </c>
      <c r="P5576">
        <v>1784.29</v>
      </c>
      <c r="Q5576">
        <v>991.27</v>
      </c>
      <c r="R5576">
        <v>793.02</v>
      </c>
      <c r="S5576">
        <v>198.25</v>
      </c>
      <c r="T5576" t="s">
        <v>30</v>
      </c>
      <c r="X5576" t="s">
        <v>233</v>
      </c>
      <c r="Y5576" t="s">
        <v>32</v>
      </c>
      <c r="Z5576" t="s">
        <v>45</v>
      </c>
      <c r="AA5576" t="str">
        <f>IFERROR(_xlfn.XLOOKUP($J5576,avoidable_ed_reference!$A$2:$A$13,avoidable_ed_reference!$C$2:$C$13),"Not Classified")</f>
        <v>Avoidable</v>
      </c>
      <c r="AB5576" t="str">
        <f>IFERROR(_xlfn.XLOOKUP($B5576,enrollment!$A$2:$A$801,enrollment!$I$2:$I$801),"")</f>
        <v>TN</v>
      </c>
      <c r="AC5576">
        <f>IFERROR(_xlfn.XLOOKUP($B5576,enrollment!$A$2:$A$801,enrollment!$L$2:$L$801),"")</f>
        <v>59</v>
      </c>
      <c r="AD5576" t="str" cm="1">
        <f t="array" ref="AD5576">_xlfn.IFS(AC5576="","Unknown",AC5576&lt;18,"0-17",AC5576&lt;35,"18-34",AC5576&lt;50,"35-49",AC5576&lt;65,"50-64",TRUE,"65+")</f>
        <v>50-64</v>
      </c>
      <c r="AE5576">
        <f>IFERROR(_xlfn.XLOOKUP($B5576,enrollment!$A$2:$A$801,enrollment!$O$2:$O$801),"")</f>
        <v>2233445566</v>
      </c>
      <c r="AF5576">
        <f>IFERROR(_xlfn.XLOOKUP($AE5576,providers!$B$2:$B$11,providers!$Q$2:$Q$11),"")</f>
        <v>3.5</v>
      </c>
      <c r="AG5576" s="1">
        <f t="shared" si="87"/>
        <v>45474</v>
      </c>
    </row>
    <row r="5577" spans="1:33" x14ac:dyDescent="0.25">
      <c r="A5577" t="s">
        <v>6402</v>
      </c>
      <c r="B5577" t="s">
        <v>6392</v>
      </c>
      <c r="C5577">
        <v>8901234567</v>
      </c>
      <c r="D5577">
        <v>8901234567</v>
      </c>
      <c r="E5577" s="1">
        <v>45389</v>
      </c>
      <c r="F5577" s="1">
        <v>45389</v>
      </c>
      <c r="G5577" s="1">
        <v>45408</v>
      </c>
      <c r="H5577" t="s">
        <v>28</v>
      </c>
      <c r="I5577">
        <v>23</v>
      </c>
      <c r="J5577" t="s">
        <v>184</v>
      </c>
      <c r="K5577">
        <v>99284</v>
      </c>
      <c r="O5577">
        <v>1</v>
      </c>
      <c r="P5577">
        <v>2114.91</v>
      </c>
      <c r="Q5577">
        <v>1174.95</v>
      </c>
      <c r="R5577">
        <v>939.96</v>
      </c>
      <c r="S5577">
        <v>234.99</v>
      </c>
      <c r="T5577" t="s">
        <v>30</v>
      </c>
      <c r="X5577" t="s">
        <v>233</v>
      </c>
      <c r="Y5577" t="s">
        <v>32</v>
      </c>
      <c r="Z5577" t="s">
        <v>45</v>
      </c>
      <c r="AA5577" t="str">
        <f>IFERROR(_xlfn.XLOOKUP($J5577,avoidable_ed_reference!$A$2:$A$13,avoidable_ed_reference!$C$2:$C$13),"Not Classified")</f>
        <v>Non-Avoidable</v>
      </c>
      <c r="AB5577" t="str">
        <f>IFERROR(_xlfn.XLOOKUP($B5577,enrollment!$A$2:$A$801,enrollment!$I$2:$I$801),"")</f>
        <v>TN</v>
      </c>
      <c r="AC5577">
        <f>IFERROR(_xlfn.XLOOKUP($B5577,enrollment!$A$2:$A$801,enrollment!$L$2:$L$801),"")</f>
        <v>59</v>
      </c>
      <c r="AD5577" t="str" cm="1">
        <f t="array" ref="AD5577">_xlfn.IFS(AC5577="","Unknown",AC5577&lt;18,"0-17",AC5577&lt;35,"18-34",AC5577&lt;50,"35-49",AC5577&lt;65,"50-64",TRUE,"65+")</f>
        <v>50-64</v>
      </c>
      <c r="AE5577">
        <f>IFERROR(_xlfn.XLOOKUP($B5577,enrollment!$A$2:$A$801,enrollment!$O$2:$O$801),"")</f>
        <v>2233445566</v>
      </c>
      <c r="AF5577">
        <f>IFERROR(_xlfn.XLOOKUP($AE5577,providers!$B$2:$B$11,providers!$Q$2:$Q$11),"")</f>
        <v>3.5</v>
      </c>
      <c r="AG5577" s="1">
        <f t="shared" si="87"/>
        <v>45383</v>
      </c>
    </row>
    <row r="5578" spans="1:33" x14ac:dyDescent="0.25">
      <c r="A5578" t="s">
        <v>6403</v>
      </c>
      <c r="B5578" t="s">
        <v>6392</v>
      </c>
      <c r="C5578">
        <v>7890123456</v>
      </c>
      <c r="D5578">
        <v>7890123456</v>
      </c>
      <c r="E5578" s="1">
        <v>45615</v>
      </c>
      <c r="F5578" s="1">
        <v>45615</v>
      </c>
      <c r="G5578" s="1">
        <v>45635</v>
      </c>
      <c r="H5578" t="s">
        <v>28</v>
      </c>
      <c r="I5578">
        <v>23</v>
      </c>
      <c r="J5578" t="s">
        <v>35</v>
      </c>
      <c r="K5578">
        <v>99284</v>
      </c>
      <c r="O5578">
        <v>1</v>
      </c>
      <c r="P5578">
        <v>2505.1</v>
      </c>
      <c r="Q5578">
        <v>1391.72</v>
      </c>
      <c r="R5578">
        <v>1113.3800000000001</v>
      </c>
      <c r="S5578">
        <v>278.33999999999997</v>
      </c>
      <c r="T5578" t="s">
        <v>30</v>
      </c>
      <c r="X5578" t="s">
        <v>233</v>
      </c>
      <c r="Y5578" t="s">
        <v>32</v>
      </c>
      <c r="Z5578" t="s">
        <v>45</v>
      </c>
      <c r="AA5578" t="str">
        <f>IFERROR(_xlfn.XLOOKUP($J5578,avoidable_ed_reference!$A$2:$A$13,avoidable_ed_reference!$C$2:$C$13),"Not Classified")</f>
        <v>Avoidable</v>
      </c>
      <c r="AB5578" t="str">
        <f>IFERROR(_xlfn.XLOOKUP($B5578,enrollment!$A$2:$A$801,enrollment!$I$2:$I$801),"")</f>
        <v>TN</v>
      </c>
      <c r="AC5578">
        <f>IFERROR(_xlfn.XLOOKUP($B5578,enrollment!$A$2:$A$801,enrollment!$L$2:$L$801),"")</f>
        <v>59</v>
      </c>
      <c r="AD5578" t="str" cm="1">
        <f t="array" ref="AD5578">_xlfn.IFS(AC5578="","Unknown",AC5578&lt;18,"0-17",AC5578&lt;35,"18-34",AC5578&lt;50,"35-49",AC5578&lt;65,"50-64",TRUE,"65+")</f>
        <v>50-64</v>
      </c>
      <c r="AE5578">
        <f>IFERROR(_xlfn.XLOOKUP($B5578,enrollment!$A$2:$A$801,enrollment!$O$2:$O$801),"")</f>
        <v>2233445566</v>
      </c>
      <c r="AF5578">
        <f>IFERROR(_xlfn.XLOOKUP($AE5578,providers!$B$2:$B$11,providers!$Q$2:$Q$11),"")</f>
        <v>3.5</v>
      </c>
      <c r="AG5578" s="1">
        <f t="shared" si="87"/>
        <v>45597</v>
      </c>
    </row>
    <row r="5579" spans="1:33" x14ac:dyDescent="0.25">
      <c r="A5579" t="s">
        <v>6404</v>
      </c>
      <c r="B5579" t="s">
        <v>6392</v>
      </c>
      <c r="C5579">
        <v>2345678901</v>
      </c>
      <c r="D5579">
        <v>2345678901</v>
      </c>
      <c r="E5579" s="1">
        <v>45440</v>
      </c>
      <c r="F5579" s="1">
        <v>45440</v>
      </c>
      <c r="G5579" s="1">
        <v>45456</v>
      </c>
      <c r="H5579" t="s">
        <v>28</v>
      </c>
      <c r="I5579">
        <v>23</v>
      </c>
      <c r="J5579" t="s">
        <v>55</v>
      </c>
      <c r="K5579">
        <v>99284</v>
      </c>
      <c r="O5579">
        <v>1</v>
      </c>
      <c r="P5579">
        <v>2273.85</v>
      </c>
      <c r="Q5579">
        <v>1263.25</v>
      </c>
      <c r="R5579">
        <v>1010.6</v>
      </c>
      <c r="S5579">
        <v>252.65</v>
      </c>
      <c r="T5579" t="s">
        <v>30</v>
      </c>
      <c r="X5579" t="s">
        <v>233</v>
      </c>
      <c r="Y5579" t="s">
        <v>32</v>
      </c>
      <c r="Z5579" t="s">
        <v>45</v>
      </c>
      <c r="AA5579" t="str">
        <f>IFERROR(_xlfn.XLOOKUP($J5579,avoidable_ed_reference!$A$2:$A$13,avoidable_ed_reference!$C$2:$C$13),"Not Classified")</f>
        <v>Potentially Avoidable</v>
      </c>
      <c r="AB5579" t="str">
        <f>IFERROR(_xlfn.XLOOKUP($B5579,enrollment!$A$2:$A$801,enrollment!$I$2:$I$801),"")</f>
        <v>TN</v>
      </c>
      <c r="AC5579">
        <f>IFERROR(_xlfn.XLOOKUP($B5579,enrollment!$A$2:$A$801,enrollment!$L$2:$L$801),"")</f>
        <v>59</v>
      </c>
      <c r="AD5579" t="str" cm="1">
        <f t="array" ref="AD5579">_xlfn.IFS(AC5579="","Unknown",AC5579&lt;18,"0-17",AC5579&lt;35,"18-34",AC5579&lt;50,"35-49",AC5579&lt;65,"50-64",TRUE,"65+")</f>
        <v>50-64</v>
      </c>
      <c r="AE5579">
        <f>IFERROR(_xlfn.XLOOKUP($B5579,enrollment!$A$2:$A$801,enrollment!$O$2:$O$801),"")</f>
        <v>2233445566</v>
      </c>
      <c r="AF5579">
        <f>IFERROR(_xlfn.XLOOKUP($AE5579,providers!$B$2:$B$11,providers!$Q$2:$Q$11),"")</f>
        <v>3.5</v>
      </c>
      <c r="AG5579" s="1">
        <f t="shared" si="87"/>
        <v>45413</v>
      </c>
    </row>
    <row r="5580" spans="1:33" x14ac:dyDescent="0.25">
      <c r="A5580" t="s">
        <v>6405</v>
      </c>
      <c r="B5580" t="s">
        <v>6392</v>
      </c>
      <c r="C5580">
        <v>2233445566</v>
      </c>
      <c r="D5580">
        <v>2233445566</v>
      </c>
      <c r="E5580" s="1">
        <v>45611</v>
      </c>
      <c r="F5580" s="1">
        <v>45611</v>
      </c>
      <c r="G5580" s="1">
        <v>45631</v>
      </c>
      <c r="H5580" t="s">
        <v>28</v>
      </c>
      <c r="I5580">
        <v>23</v>
      </c>
      <c r="J5580" t="s">
        <v>77</v>
      </c>
      <c r="K5580">
        <v>99284</v>
      </c>
      <c r="O5580">
        <v>1</v>
      </c>
      <c r="P5580">
        <v>2453.83</v>
      </c>
      <c r="Q5580">
        <v>1363.24</v>
      </c>
      <c r="R5580">
        <v>1090.5899999999999</v>
      </c>
      <c r="S5580">
        <v>272.64999999999998</v>
      </c>
      <c r="T5580" t="s">
        <v>30</v>
      </c>
      <c r="X5580" t="s">
        <v>233</v>
      </c>
      <c r="Y5580" t="s">
        <v>32</v>
      </c>
      <c r="Z5580" t="s">
        <v>45</v>
      </c>
      <c r="AA5580" t="str">
        <f>IFERROR(_xlfn.XLOOKUP($J5580,avoidable_ed_reference!$A$2:$A$13,avoidable_ed_reference!$C$2:$C$13),"Not Classified")</f>
        <v>Avoidable</v>
      </c>
      <c r="AB5580" t="str">
        <f>IFERROR(_xlfn.XLOOKUP($B5580,enrollment!$A$2:$A$801,enrollment!$I$2:$I$801),"")</f>
        <v>TN</v>
      </c>
      <c r="AC5580">
        <f>IFERROR(_xlfn.XLOOKUP($B5580,enrollment!$A$2:$A$801,enrollment!$L$2:$L$801),"")</f>
        <v>59</v>
      </c>
      <c r="AD5580" t="str" cm="1">
        <f t="array" ref="AD5580">_xlfn.IFS(AC5580="","Unknown",AC5580&lt;18,"0-17",AC5580&lt;35,"18-34",AC5580&lt;50,"35-49",AC5580&lt;65,"50-64",TRUE,"65+")</f>
        <v>50-64</v>
      </c>
      <c r="AE5580">
        <f>IFERROR(_xlfn.XLOOKUP($B5580,enrollment!$A$2:$A$801,enrollment!$O$2:$O$801),"")</f>
        <v>2233445566</v>
      </c>
      <c r="AF5580">
        <f>IFERROR(_xlfn.XLOOKUP($AE5580,providers!$B$2:$B$11,providers!$Q$2:$Q$11),"")</f>
        <v>3.5</v>
      </c>
      <c r="AG5580" s="1">
        <f t="shared" si="87"/>
        <v>45597</v>
      </c>
    </row>
    <row r="5581" spans="1:33" x14ac:dyDescent="0.25">
      <c r="A5581" t="s">
        <v>6406</v>
      </c>
      <c r="B5581" t="s">
        <v>6392</v>
      </c>
      <c r="C5581">
        <v>2233445566</v>
      </c>
      <c r="D5581">
        <v>2233445566</v>
      </c>
      <c r="E5581" s="1">
        <v>45649</v>
      </c>
      <c r="F5581" s="1">
        <v>45649</v>
      </c>
      <c r="G5581" s="1">
        <v>45677</v>
      </c>
      <c r="H5581" t="s">
        <v>28</v>
      </c>
      <c r="I5581">
        <v>11</v>
      </c>
      <c r="J5581" t="s">
        <v>47</v>
      </c>
      <c r="K5581">
        <v>99213</v>
      </c>
      <c r="O5581">
        <v>1</v>
      </c>
      <c r="P5581">
        <v>198.77</v>
      </c>
      <c r="Q5581">
        <v>147.24</v>
      </c>
      <c r="R5581">
        <v>117.79</v>
      </c>
      <c r="S5581">
        <v>29.45</v>
      </c>
      <c r="T5581" t="s">
        <v>30</v>
      </c>
      <c r="X5581" t="s">
        <v>233</v>
      </c>
      <c r="Y5581" t="s">
        <v>32</v>
      </c>
      <c r="Z5581" t="s">
        <v>39</v>
      </c>
      <c r="AA5581" t="str">
        <f>IFERROR(_xlfn.XLOOKUP($J5581,avoidable_ed_reference!$A$2:$A$13,avoidable_ed_reference!$C$2:$C$13),"Not Classified")</f>
        <v>Not Classified</v>
      </c>
      <c r="AB5581" t="str">
        <f>IFERROR(_xlfn.XLOOKUP($B5581,enrollment!$A$2:$A$801,enrollment!$I$2:$I$801),"")</f>
        <v>TN</v>
      </c>
      <c r="AC5581">
        <f>IFERROR(_xlfn.XLOOKUP($B5581,enrollment!$A$2:$A$801,enrollment!$L$2:$L$801),"")</f>
        <v>59</v>
      </c>
      <c r="AD5581" t="str" cm="1">
        <f t="array" ref="AD5581">_xlfn.IFS(AC5581="","Unknown",AC5581&lt;18,"0-17",AC5581&lt;35,"18-34",AC5581&lt;50,"35-49",AC5581&lt;65,"50-64",TRUE,"65+")</f>
        <v>50-64</v>
      </c>
      <c r="AE5581">
        <f>IFERROR(_xlfn.XLOOKUP($B5581,enrollment!$A$2:$A$801,enrollment!$O$2:$O$801),"")</f>
        <v>2233445566</v>
      </c>
      <c r="AF5581">
        <f>IFERROR(_xlfn.XLOOKUP($AE5581,providers!$B$2:$B$11,providers!$Q$2:$Q$11),"")</f>
        <v>3.5</v>
      </c>
      <c r="AG5581" s="1">
        <f t="shared" si="87"/>
        <v>45627</v>
      </c>
    </row>
    <row r="5582" spans="1:33" x14ac:dyDescent="0.25">
      <c r="A5582" t="s">
        <v>6407</v>
      </c>
      <c r="B5582" t="s">
        <v>6392</v>
      </c>
      <c r="C5582">
        <v>7890123456</v>
      </c>
      <c r="D5582">
        <v>7890123456</v>
      </c>
      <c r="E5582" s="1">
        <v>45484</v>
      </c>
      <c r="F5582" s="1">
        <v>45484</v>
      </c>
      <c r="G5582" s="1">
        <v>45502</v>
      </c>
      <c r="H5582" t="s">
        <v>28</v>
      </c>
      <c r="I5582">
        <v>23</v>
      </c>
      <c r="J5582" t="s">
        <v>129</v>
      </c>
      <c r="K5582">
        <v>99284</v>
      </c>
      <c r="O5582">
        <v>1</v>
      </c>
      <c r="P5582">
        <v>1872.72</v>
      </c>
      <c r="Q5582">
        <v>1040.4000000000001</v>
      </c>
      <c r="R5582">
        <v>832.32</v>
      </c>
      <c r="S5582">
        <v>208.08</v>
      </c>
      <c r="T5582" t="s">
        <v>30</v>
      </c>
      <c r="X5582" t="s">
        <v>233</v>
      </c>
      <c r="Y5582" t="s">
        <v>32</v>
      </c>
      <c r="Z5582" t="s">
        <v>45</v>
      </c>
      <c r="AA5582" t="str">
        <f>IFERROR(_xlfn.XLOOKUP($J5582,avoidable_ed_reference!$A$2:$A$13,avoidable_ed_reference!$C$2:$C$13),"Not Classified")</f>
        <v>Potentially Avoidable</v>
      </c>
      <c r="AB5582" t="str">
        <f>IFERROR(_xlfn.XLOOKUP($B5582,enrollment!$A$2:$A$801,enrollment!$I$2:$I$801),"")</f>
        <v>TN</v>
      </c>
      <c r="AC5582">
        <f>IFERROR(_xlfn.XLOOKUP($B5582,enrollment!$A$2:$A$801,enrollment!$L$2:$L$801),"")</f>
        <v>59</v>
      </c>
      <c r="AD5582" t="str" cm="1">
        <f t="array" ref="AD5582">_xlfn.IFS(AC5582="","Unknown",AC5582&lt;18,"0-17",AC5582&lt;35,"18-34",AC5582&lt;50,"35-49",AC5582&lt;65,"50-64",TRUE,"65+")</f>
        <v>50-64</v>
      </c>
      <c r="AE5582">
        <f>IFERROR(_xlfn.XLOOKUP($B5582,enrollment!$A$2:$A$801,enrollment!$O$2:$O$801),"")</f>
        <v>2233445566</v>
      </c>
      <c r="AF5582">
        <f>IFERROR(_xlfn.XLOOKUP($AE5582,providers!$B$2:$B$11,providers!$Q$2:$Q$11),"")</f>
        <v>3.5</v>
      </c>
      <c r="AG5582" s="1">
        <f t="shared" si="87"/>
        <v>45474</v>
      </c>
    </row>
    <row r="5583" spans="1:33" x14ac:dyDescent="0.25">
      <c r="A5583" t="s">
        <v>6408</v>
      </c>
      <c r="B5583" t="s">
        <v>6392</v>
      </c>
      <c r="C5583">
        <v>2233445566</v>
      </c>
      <c r="D5583">
        <v>2233445566</v>
      </c>
      <c r="E5583" s="1">
        <v>45306</v>
      </c>
      <c r="F5583" s="1">
        <v>45306</v>
      </c>
      <c r="G5583" s="1">
        <v>45336</v>
      </c>
      <c r="H5583" t="s">
        <v>28</v>
      </c>
      <c r="I5583">
        <v>11</v>
      </c>
      <c r="J5583" t="s">
        <v>35</v>
      </c>
      <c r="K5583">
        <v>99213</v>
      </c>
      <c r="O5583">
        <v>1</v>
      </c>
      <c r="P5583">
        <v>171.02</v>
      </c>
      <c r="Q5583">
        <v>126.68</v>
      </c>
      <c r="R5583">
        <v>101.34</v>
      </c>
      <c r="S5583">
        <v>25.34</v>
      </c>
      <c r="T5583" t="s">
        <v>30</v>
      </c>
      <c r="X5583" t="s">
        <v>233</v>
      </c>
      <c r="Y5583" t="s">
        <v>32</v>
      </c>
      <c r="Z5583" t="s">
        <v>39</v>
      </c>
      <c r="AA5583" t="str">
        <f>IFERROR(_xlfn.XLOOKUP($J5583,avoidable_ed_reference!$A$2:$A$13,avoidable_ed_reference!$C$2:$C$13),"Not Classified")</f>
        <v>Avoidable</v>
      </c>
      <c r="AB5583" t="str">
        <f>IFERROR(_xlfn.XLOOKUP($B5583,enrollment!$A$2:$A$801,enrollment!$I$2:$I$801),"")</f>
        <v>TN</v>
      </c>
      <c r="AC5583">
        <f>IFERROR(_xlfn.XLOOKUP($B5583,enrollment!$A$2:$A$801,enrollment!$L$2:$L$801),"")</f>
        <v>59</v>
      </c>
      <c r="AD5583" t="str" cm="1">
        <f t="array" ref="AD5583">_xlfn.IFS(AC5583="","Unknown",AC5583&lt;18,"0-17",AC5583&lt;35,"18-34",AC5583&lt;50,"35-49",AC5583&lt;65,"50-64",TRUE,"65+")</f>
        <v>50-64</v>
      </c>
      <c r="AE5583">
        <f>IFERROR(_xlfn.XLOOKUP($B5583,enrollment!$A$2:$A$801,enrollment!$O$2:$O$801),"")</f>
        <v>2233445566</v>
      </c>
      <c r="AF5583">
        <f>IFERROR(_xlfn.XLOOKUP($AE5583,providers!$B$2:$B$11,providers!$Q$2:$Q$11),"")</f>
        <v>3.5</v>
      </c>
      <c r="AG5583" s="1">
        <f t="shared" si="87"/>
        <v>45292</v>
      </c>
    </row>
    <row r="5584" spans="1:33" x14ac:dyDescent="0.25">
      <c r="A5584" t="s">
        <v>6409</v>
      </c>
      <c r="B5584" t="s">
        <v>6392</v>
      </c>
      <c r="C5584">
        <v>3456789012</v>
      </c>
      <c r="D5584">
        <v>3456789012</v>
      </c>
      <c r="E5584" s="1">
        <v>45500</v>
      </c>
      <c r="F5584" s="1">
        <v>45500</v>
      </c>
      <c r="G5584" s="1">
        <v>45530</v>
      </c>
      <c r="H5584" t="s">
        <v>28</v>
      </c>
      <c r="I5584">
        <v>22</v>
      </c>
      <c r="J5584" t="s">
        <v>29</v>
      </c>
      <c r="K5584">
        <v>90837</v>
      </c>
      <c r="O5584">
        <v>1</v>
      </c>
      <c r="P5584">
        <v>203.26</v>
      </c>
      <c r="Q5584">
        <v>150.56</v>
      </c>
      <c r="R5584">
        <v>120.45</v>
      </c>
      <c r="S5584">
        <v>30.11</v>
      </c>
      <c r="T5584" t="s">
        <v>30</v>
      </c>
      <c r="X5584" t="s">
        <v>233</v>
      </c>
      <c r="Y5584" t="s">
        <v>32</v>
      </c>
      <c r="Z5584" t="s">
        <v>33</v>
      </c>
      <c r="AA5584" t="str">
        <f>IFERROR(_xlfn.XLOOKUP($J5584,avoidable_ed_reference!$A$2:$A$13,avoidable_ed_reference!$C$2:$C$13),"Not Classified")</f>
        <v>Potentially Avoidable</v>
      </c>
      <c r="AB5584" t="str">
        <f>IFERROR(_xlfn.XLOOKUP($B5584,enrollment!$A$2:$A$801,enrollment!$I$2:$I$801),"")</f>
        <v>TN</v>
      </c>
      <c r="AC5584">
        <f>IFERROR(_xlfn.XLOOKUP($B5584,enrollment!$A$2:$A$801,enrollment!$L$2:$L$801),"")</f>
        <v>59</v>
      </c>
      <c r="AD5584" t="str" cm="1">
        <f t="array" ref="AD5584">_xlfn.IFS(AC5584="","Unknown",AC5584&lt;18,"0-17",AC5584&lt;35,"18-34",AC5584&lt;50,"35-49",AC5584&lt;65,"50-64",TRUE,"65+")</f>
        <v>50-64</v>
      </c>
      <c r="AE5584">
        <f>IFERROR(_xlfn.XLOOKUP($B5584,enrollment!$A$2:$A$801,enrollment!$O$2:$O$801),"")</f>
        <v>2233445566</v>
      </c>
      <c r="AF5584">
        <f>IFERROR(_xlfn.XLOOKUP($AE5584,providers!$B$2:$B$11,providers!$Q$2:$Q$11),"")</f>
        <v>3.5</v>
      </c>
      <c r="AG5584" s="1">
        <f t="shared" si="87"/>
        <v>45474</v>
      </c>
    </row>
    <row r="5585" spans="1:33" x14ac:dyDescent="0.25">
      <c r="A5585" t="s">
        <v>6410</v>
      </c>
      <c r="B5585" t="s">
        <v>6392</v>
      </c>
      <c r="C5585">
        <v>5678901234</v>
      </c>
      <c r="D5585">
        <v>5678901234</v>
      </c>
      <c r="E5585" s="1">
        <v>45415</v>
      </c>
      <c r="F5585" s="1">
        <v>45415</v>
      </c>
      <c r="G5585" s="1">
        <v>45441</v>
      </c>
      <c r="H5585" t="s">
        <v>28</v>
      </c>
      <c r="I5585">
        <v>20</v>
      </c>
      <c r="J5585" t="s">
        <v>35</v>
      </c>
      <c r="K5585">
        <v>99213</v>
      </c>
      <c r="O5585">
        <v>1</v>
      </c>
      <c r="P5585">
        <v>172.98</v>
      </c>
      <c r="Q5585">
        <v>133.06</v>
      </c>
      <c r="R5585">
        <v>106.45</v>
      </c>
      <c r="S5585">
        <v>26.61</v>
      </c>
      <c r="T5585" t="s">
        <v>30</v>
      </c>
      <c r="X5585" t="s">
        <v>233</v>
      </c>
      <c r="Y5585" t="s">
        <v>32</v>
      </c>
      <c r="Z5585" t="s">
        <v>36</v>
      </c>
      <c r="AA5585" t="str">
        <f>IFERROR(_xlfn.XLOOKUP($J5585,avoidable_ed_reference!$A$2:$A$13,avoidable_ed_reference!$C$2:$C$13),"Not Classified")</f>
        <v>Avoidable</v>
      </c>
      <c r="AB5585" t="str">
        <f>IFERROR(_xlfn.XLOOKUP($B5585,enrollment!$A$2:$A$801,enrollment!$I$2:$I$801),"")</f>
        <v>TN</v>
      </c>
      <c r="AC5585">
        <f>IFERROR(_xlfn.XLOOKUP($B5585,enrollment!$A$2:$A$801,enrollment!$L$2:$L$801),"")</f>
        <v>59</v>
      </c>
      <c r="AD5585" t="str" cm="1">
        <f t="array" ref="AD5585">_xlfn.IFS(AC5585="","Unknown",AC5585&lt;18,"0-17",AC5585&lt;35,"18-34",AC5585&lt;50,"35-49",AC5585&lt;65,"50-64",TRUE,"65+")</f>
        <v>50-64</v>
      </c>
      <c r="AE5585">
        <f>IFERROR(_xlfn.XLOOKUP($B5585,enrollment!$A$2:$A$801,enrollment!$O$2:$O$801),"")</f>
        <v>2233445566</v>
      </c>
      <c r="AF5585">
        <f>IFERROR(_xlfn.XLOOKUP($AE5585,providers!$B$2:$B$11,providers!$Q$2:$Q$11),"")</f>
        <v>3.5</v>
      </c>
      <c r="AG5585" s="1">
        <f t="shared" si="87"/>
        <v>45413</v>
      </c>
    </row>
    <row r="5586" spans="1:33" x14ac:dyDescent="0.25">
      <c r="A5586" t="s">
        <v>6411</v>
      </c>
      <c r="B5586" t="s">
        <v>6392</v>
      </c>
      <c r="C5586">
        <v>8901234567</v>
      </c>
      <c r="D5586">
        <v>8901234567</v>
      </c>
      <c r="E5586" s="1">
        <v>45421</v>
      </c>
      <c r="F5586" s="1">
        <v>45421</v>
      </c>
      <c r="G5586" s="1">
        <v>45444</v>
      </c>
      <c r="H5586" t="s">
        <v>28</v>
      </c>
      <c r="I5586">
        <v>22</v>
      </c>
      <c r="J5586" t="s">
        <v>29</v>
      </c>
      <c r="K5586">
        <v>90837</v>
      </c>
      <c r="O5586">
        <v>1</v>
      </c>
      <c r="P5586">
        <v>223.98</v>
      </c>
      <c r="Q5586">
        <v>165.91</v>
      </c>
      <c r="R5586">
        <v>132.72999999999999</v>
      </c>
      <c r="S5586">
        <v>33.18</v>
      </c>
      <c r="T5586" t="s">
        <v>30</v>
      </c>
      <c r="X5586" t="s">
        <v>233</v>
      </c>
      <c r="Y5586" t="s">
        <v>32</v>
      </c>
      <c r="Z5586" t="s">
        <v>33</v>
      </c>
      <c r="AA5586" t="str">
        <f>IFERROR(_xlfn.XLOOKUP($J5586,avoidable_ed_reference!$A$2:$A$13,avoidable_ed_reference!$C$2:$C$13),"Not Classified")</f>
        <v>Potentially Avoidable</v>
      </c>
      <c r="AB5586" t="str">
        <f>IFERROR(_xlfn.XLOOKUP($B5586,enrollment!$A$2:$A$801,enrollment!$I$2:$I$801),"")</f>
        <v>TN</v>
      </c>
      <c r="AC5586">
        <f>IFERROR(_xlfn.XLOOKUP($B5586,enrollment!$A$2:$A$801,enrollment!$L$2:$L$801),"")</f>
        <v>59</v>
      </c>
      <c r="AD5586" t="str" cm="1">
        <f t="array" ref="AD5586">_xlfn.IFS(AC5586="","Unknown",AC5586&lt;18,"0-17",AC5586&lt;35,"18-34",AC5586&lt;50,"35-49",AC5586&lt;65,"50-64",TRUE,"65+")</f>
        <v>50-64</v>
      </c>
      <c r="AE5586">
        <f>IFERROR(_xlfn.XLOOKUP($B5586,enrollment!$A$2:$A$801,enrollment!$O$2:$O$801),"")</f>
        <v>2233445566</v>
      </c>
      <c r="AF5586">
        <f>IFERROR(_xlfn.XLOOKUP($AE5586,providers!$B$2:$B$11,providers!$Q$2:$Q$11),"")</f>
        <v>3.5</v>
      </c>
      <c r="AG5586" s="1">
        <f t="shared" si="87"/>
        <v>45413</v>
      </c>
    </row>
    <row r="5587" spans="1:33" x14ac:dyDescent="0.25">
      <c r="A5587" t="s">
        <v>6412</v>
      </c>
      <c r="B5587" t="s">
        <v>6413</v>
      </c>
      <c r="C5587">
        <v>3456789012</v>
      </c>
      <c r="D5587">
        <v>3456789012</v>
      </c>
      <c r="E5587" s="1">
        <v>45517</v>
      </c>
      <c r="F5587" s="1">
        <v>45517</v>
      </c>
      <c r="G5587" s="1">
        <v>45545</v>
      </c>
      <c r="H5587" t="s">
        <v>67</v>
      </c>
      <c r="I5587">
        <v>21</v>
      </c>
      <c r="J5587" t="s">
        <v>99</v>
      </c>
      <c r="K5587">
        <v>99223</v>
      </c>
      <c r="O5587">
        <v>1</v>
      </c>
      <c r="P5587">
        <v>24002.12</v>
      </c>
      <c r="Q5587">
        <v>15485.24</v>
      </c>
      <c r="R5587">
        <v>12388.19</v>
      </c>
      <c r="S5587">
        <v>3097.05</v>
      </c>
      <c r="T5587" t="s">
        <v>30</v>
      </c>
      <c r="V5587">
        <v>1</v>
      </c>
      <c r="W5587" s="2" t="s">
        <v>68</v>
      </c>
      <c r="X5587" t="s">
        <v>43</v>
      </c>
      <c r="Y5587" t="s">
        <v>44</v>
      </c>
      <c r="Z5587" t="s">
        <v>69</v>
      </c>
      <c r="AA5587" t="str">
        <f>IFERROR(_xlfn.XLOOKUP($J5587,avoidable_ed_reference!$A$2:$A$13,avoidable_ed_reference!$C$2:$C$13),"Not Classified")</f>
        <v>Not Classified</v>
      </c>
      <c r="AB5587" t="str">
        <f>IFERROR(_xlfn.XLOOKUP($B5587,enrollment!$A$2:$A$801,enrollment!$I$2:$I$801),"")</f>
        <v>GA</v>
      </c>
      <c r="AC5587">
        <f>IFERROR(_xlfn.XLOOKUP($B5587,enrollment!$A$2:$A$801,enrollment!$L$2:$L$801),"")</f>
        <v>51</v>
      </c>
      <c r="AD5587" t="str" cm="1">
        <f t="array" ref="AD5587">_xlfn.IFS(AC5587="","Unknown",AC5587&lt;18,"0-17",AC5587&lt;35,"18-34",AC5587&lt;50,"35-49",AC5587&lt;65,"50-64",TRUE,"65+")</f>
        <v>50-64</v>
      </c>
      <c r="AE5587">
        <f>IFERROR(_xlfn.XLOOKUP($B5587,enrollment!$A$2:$A$801,enrollment!$O$2:$O$801),"")</f>
        <v>8901234567</v>
      </c>
      <c r="AF5587">
        <f>IFERROR(_xlfn.XLOOKUP($AE5587,providers!$B$2:$B$11,providers!$Q$2:$Q$11),"")</f>
        <v>3.7</v>
      </c>
      <c r="AG5587" s="1">
        <f t="shared" si="87"/>
        <v>45505</v>
      </c>
    </row>
    <row r="5588" spans="1:33" x14ac:dyDescent="0.25">
      <c r="A5588" t="s">
        <v>6414</v>
      </c>
      <c r="B5588" t="s">
        <v>6413</v>
      </c>
      <c r="C5588">
        <v>8901234567</v>
      </c>
      <c r="D5588">
        <v>8901234567</v>
      </c>
      <c r="E5588" s="1">
        <v>45500</v>
      </c>
      <c r="F5588" s="1">
        <v>45500</v>
      </c>
      <c r="G5588" s="1">
        <v>45534</v>
      </c>
      <c r="H5588" t="s">
        <v>28</v>
      </c>
      <c r="I5588">
        <v>11</v>
      </c>
      <c r="J5588" t="s">
        <v>38</v>
      </c>
      <c r="K5588">
        <v>99213</v>
      </c>
      <c r="O5588">
        <v>1</v>
      </c>
      <c r="P5588">
        <v>229.66</v>
      </c>
      <c r="Q5588">
        <v>170.12</v>
      </c>
      <c r="R5588">
        <v>136.1</v>
      </c>
      <c r="S5588">
        <v>34.020000000000003</v>
      </c>
      <c r="T5588" t="s">
        <v>30</v>
      </c>
      <c r="X5588" t="s">
        <v>43</v>
      </c>
      <c r="Y5588" t="s">
        <v>44</v>
      </c>
      <c r="Z5588" t="s">
        <v>39</v>
      </c>
      <c r="AA5588" t="str">
        <f>IFERROR(_xlfn.XLOOKUP($J5588,avoidable_ed_reference!$A$2:$A$13,avoidable_ed_reference!$C$2:$C$13),"Not Classified")</f>
        <v>Not Classified</v>
      </c>
      <c r="AB5588" t="str">
        <f>IFERROR(_xlfn.XLOOKUP($B5588,enrollment!$A$2:$A$801,enrollment!$I$2:$I$801),"")</f>
        <v>GA</v>
      </c>
      <c r="AC5588">
        <f>IFERROR(_xlfn.XLOOKUP($B5588,enrollment!$A$2:$A$801,enrollment!$L$2:$L$801),"")</f>
        <v>51</v>
      </c>
      <c r="AD5588" t="str" cm="1">
        <f t="array" ref="AD5588">_xlfn.IFS(AC5588="","Unknown",AC5588&lt;18,"0-17",AC5588&lt;35,"18-34",AC5588&lt;50,"35-49",AC5588&lt;65,"50-64",TRUE,"65+")</f>
        <v>50-64</v>
      </c>
      <c r="AE5588">
        <f>IFERROR(_xlfn.XLOOKUP($B5588,enrollment!$A$2:$A$801,enrollment!$O$2:$O$801),"")</f>
        <v>8901234567</v>
      </c>
      <c r="AF5588">
        <f>IFERROR(_xlfn.XLOOKUP($AE5588,providers!$B$2:$B$11,providers!$Q$2:$Q$11),"")</f>
        <v>3.7</v>
      </c>
      <c r="AG5588" s="1">
        <f t="shared" si="87"/>
        <v>45474</v>
      </c>
    </row>
    <row r="5589" spans="1:33" x14ac:dyDescent="0.25">
      <c r="A5589" t="s">
        <v>6415</v>
      </c>
      <c r="B5589" t="s">
        <v>6413</v>
      </c>
      <c r="C5589">
        <v>8901234567</v>
      </c>
      <c r="D5589">
        <v>8901234567</v>
      </c>
      <c r="E5589" s="1">
        <v>45465</v>
      </c>
      <c r="F5589" s="1">
        <v>45465</v>
      </c>
      <c r="G5589" s="1">
        <v>45495</v>
      </c>
      <c r="H5589" t="s">
        <v>28</v>
      </c>
      <c r="I5589">
        <v>11</v>
      </c>
      <c r="J5589" t="s">
        <v>38</v>
      </c>
      <c r="K5589">
        <v>99213</v>
      </c>
      <c r="O5589">
        <v>1</v>
      </c>
      <c r="P5589">
        <v>189.92</v>
      </c>
      <c r="Q5589">
        <v>140.68</v>
      </c>
      <c r="R5589">
        <v>112.54</v>
      </c>
      <c r="S5589">
        <v>28.14</v>
      </c>
      <c r="T5589" t="s">
        <v>30</v>
      </c>
      <c r="X5589" t="s">
        <v>43</v>
      </c>
      <c r="Y5589" t="s">
        <v>44</v>
      </c>
      <c r="Z5589" t="s">
        <v>39</v>
      </c>
      <c r="AA5589" t="str">
        <f>IFERROR(_xlfn.XLOOKUP($J5589,avoidable_ed_reference!$A$2:$A$13,avoidable_ed_reference!$C$2:$C$13),"Not Classified")</f>
        <v>Not Classified</v>
      </c>
      <c r="AB5589" t="str">
        <f>IFERROR(_xlfn.XLOOKUP($B5589,enrollment!$A$2:$A$801,enrollment!$I$2:$I$801),"")</f>
        <v>GA</v>
      </c>
      <c r="AC5589">
        <f>IFERROR(_xlfn.XLOOKUP($B5589,enrollment!$A$2:$A$801,enrollment!$L$2:$L$801),"")</f>
        <v>51</v>
      </c>
      <c r="AD5589" t="str" cm="1">
        <f t="array" ref="AD5589">_xlfn.IFS(AC5589="","Unknown",AC5589&lt;18,"0-17",AC5589&lt;35,"18-34",AC5589&lt;50,"35-49",AC5589&lt;65,"50-64",TRUE,"65+")</f>
        <v>50-64</v>
      </c>
      <c r="AE5589">
        <f>IFERROR(_xlfn.XLOOKUP($B5589,enrollment!$A$2:$A$801,enrollment!$O$2:$O$801),"")</f>
        <v>8901234567</v>
      </c>
      <c r="AF5589">
        <f>IFERROR(_xlfn.XLOOKUP($AE5589,providers!$B$2:$B$11,providers!$Q$2:$Q$11),"")</f>
        <v>3.7</v>
      </c>
      <c r="AG5589" s="1">
        <f t="shared" si="87"/>
        <v>45444</v>
      </c>
    </row>
    <row r="5590" spans="1:33" x14ac:dyDescent="0.25">
      <c r="A5590" t="s">
        <v>6416</v>
      </c>
      <c r="B5590" t="s">
        <v>6417</v>
      </c>
      <c r="C5590">
        <v>3456789012</v>
      </c>
      <c r="D5590">
        <v>3456789012</v>
      </c>
      <c r="E5590" s="1">
        <v>45356</v>
      </c>
      <c r="F5590" s="1">
        <v>45356</v>
      </c>
      <c r="G5590" s="1">
        <v>45389</v>
      </c>
      <c r="H5590" t="s">
        <v>67</v>
      </c>
      <c r="I5590">
        <v>21</v>
      </c>
      <c r="J5590" t="s">
        <v>99</v>
      </c>
      <c r="K5590">
        <v>99223</v>
      </c>
      <c r="O5590">
        <v>1</v>
      </c>
      <c r="P5590">
        <v>31160.39</v>
      </c>
      <c r="Q5590">
        <v>20103.48</v>
      </c>
      <c r="R5590">
        <v>16082.78</v>
      </c>
      <c r="S5590">
        <v>4020.7</v>
      </c>
      <c r="T5590" t="s">
        <v>30</v>
      </c>
      <c r="V5590">
        <v>1</v>
      </c>
      <c r="W5590" s="2" t="s">
        <v>68</v>
      </c>
      <c r="X5590" t="s">
        <v>31</v>
      </c>
      <c r="Y5590" t="s">
        <v>32</v>
      </c>
      <c r="Z5590" t="s">
        <v>69</v>
      </c>
      <c r="AA5590" t="str">
        <f>IFERROR(_xlfn.XLOOKUP($J5590,avoidable_ed_reference!$A$2:$A$13,avoidable_ed_reference!$C$2:$C$13),"Not Classified")</f>
        <v>Not Classified</v>
      </c>
      <c r="AB5590" t="str">
        <f>IFERROR(_xlfn.XLOOKUP($B5590,enrollment!$A$2:$A$801,enrollment!$I$2:$I$801),"")</f>
        <v>GA</v>
      </c>
      <c r="AC5590">
        <f>IFERROR(_xlfn.XLOOKUP($B5590,enrollment!$A$2:$A$801,enrollment!$L$2:$L$801),"")</f>
        <v>25</v>
      </c>
      <c r="AD5590" t="str" cm="1">
        <f t="array" ref="AD5590">_xlfn.IFS(AC5590="","Unknown",AC5590&lt;18,"0-17",AC5590&lt;35,"18-34",AC5590&lt;50,"35-49",AC5590&lt;65,"50-64",TRUE,"65+")</f>
        <v>18-34</v>
      </c>
      <c r="AE5590">
        <f>IFERROR(_xlfn.XLOOKUP($B5590,enrollment!$A$2:$A$801,enrollment!$O$2:$O$801),"")</f>
        <v>8901234567</v>
      </c>
      <c r="AF5590">
        <f>IFERROR(_xlfn.XLOOKUP($AE5590,providers!$B$2:$B$11,providers!$Q$2:$Q$11),"")</f>
        <v>3.7</v>
      </c>
      <c r="AG5590" s="1">
        <f t="shared" si="87"/>
        <v>45352</v>
      </c>
    </row>
    <row r="5591" spans="1:33" x14ac:dyDescent="0.25">
      <c r="A5591" t="s">
        <v>6418</v>
      </c>
      <c r="B5591" t="s">
        <v>6417</v>
      </c>
      <c r="C5591">
        <v>9012345678</v>
      </c>
      <c r="D5591">
        <v>9012345678</v>
      </c>
      <c r="E5591" s="1">
        <v>45326</v>
      </c>
      <c r="F5591" s="1">
        <v>45326</v>
      </c>
      <c r="G5591" s="1">
        <v>45340</v>
      </c>
      <c r="H5591" t="s">
        <v>67</v>
      </c>
      <c r="I5591">
        <v>21</v>
      </c>
      <c r="J5591" t="s">
        <v>42</v>
      </c>
      <c r="K5591">
        <v>99223</v>
      </c>
      <c r="O5591">
        <v>1</v>
      </c>
      <c r="P5591">
        <v>27263.040000000001</v>
      </c>
      <c r="Q5591">
        <v>17589.060000000001</v>
      </c>
      <c r="R5591">
        <v>14071.25</v>
      </c>
      <c r="S5591">
        <v>3517.81</v>
      </c>
      <c r="T5591" t="s">
        <v>30</v>
      </c>
      <c r="V5591">
        <v>1</v>
      </c>
      <c r="W5591" s="2" t="s">
        <v>68</v>
      </c>
      <c r="X5591" t="s">
        <v>31</v>
      </c>
      <c r="Y5591" t="s">
        <v>32</v>
      </c>
      <c r="Z5591" t="s">
        <v>69</v>
      </c>
      <c r="AA5591" t="str">
        <f>IFERROR(_xlfn.XLOOKUP($J5591,avoidable_ed_reference!$A$2:$A$13,avoidable_ed_reference!$C$2:$C$13),"Not Classified")</f>
        <v>Non-Avoidable</v>
      </c>
      <c r="AB5591" t="str">
        <f>IFERROR(_xlfn.XLOOKUP($B5591,enrollment!$A$2:$A$801,enrollment!$I$2:$I$801),"")</f>
        <v>GA</v>
      </c>
      <c r="AC5591">
        <f>IFERROR(_xlfn.XLOOKUP($B5591,enrollment!$A$2:$A$801,enrollment!$L$2:$L$801),"")</f>
        <v>25</v>
      </c>
      <c r="AD5591" t="str" cm="1">
        <f t="array" ref="AD5591">_xlfn.IFS(AC5591="","Unknown",AC5591&lt;18,"0-17",AC5591&lt;35,"18-34",AC5591&lt;50,"35-49",AC5591&lt;65,"50-64",TRUE,"65+")</f>
        <v>18-34</v>
      </c>
      <c r="AE5591">
        <f>IFERROR(_xlfn.XLOOKUP($B5591,enrollment!$A$2:$A$801,enrollment!$O$2:$O$801),"")</f>
        <v>8901234567</v>
      </c>
      <c r="AF5591">
        <f>IFERROR(_xlfn.XLOOKUP($AE5591,providers!$B$2:$B$11,providers!$Q$2:$Q$11),"")</f>
        <v>3.7</v>
      </c>
      <c r="AG5591" s="1">
        <f t="shared" si="87"/>
        <v>45323</v>
      </c>
    </row>
    <row r="5592" spans="1:33" x14ac:dyDescent="0.25">
      <c r="A5592" t="s">
        <v>6419</v>
      </c>
      <c r="B5592" t="s">
        <v>6417</v>
      </c>
      <c r="C5592">
        <v>9012345678</v>
      </c>
      <c r="D5592">
        <v>9012345678</v>
      </c>
      <c r="E5592" s="1">
        <v>45629</v>
      </c>
      <c r="F5592" s="1">
        <v>45629</v>
      </c>
      <c r="G5592" s="1">
        <v>45662</v>
      </c>
      <c r="H5592" t="s">
        <v>67</v>
      </c>
      <c r="I5592">
        <v>21</v>
      </c>
      <c r="J5592" t="s">
        <v>99</v>
      </c>
      <c r="K5592">
        <v>99223</v>
      </c>
      <c r="O5592">
        <v>1</v>
      </c>
      <c r="P5592">
        <v>33861.58</v>
      </c>
      <c r="Q5592">
        <v>21846.18</v>
      </c>
      <c r="R5592">
        <v>17476.939999999999</v>
      </c>
      <c r="S5592">
        <v>4369.24</v>
      </c>
      <c r="T5592" t="s">
        <v>30</v>
      </c>
      <c r="V5592">
        <v>1</v>
      </c>
      <c r="W5592" s="2" t="s">
        <v>68</v>
      </c>
      <c r="X5592" t="s">
        <v>31</v>
      </c>
      <c r="Y5592" t="s">
        <v>32</v>
      </c>
      <c r="Z5592" t="s">
        <v>69</v>
      </c>
      <c r="AA5592" t="str">
        <f>IFERROR(_xlfn.XLOOKUP($J5592,avoidable_ed_reference!$A$2:$A$13,avoidable_ed_reference!$C$2:$C$13),"Not Classified")</f>
        <v>Not Classified</v>
      </c>
      <c r="AB5592" t="str">
        <f>IFERROR(_xlfn.XLOOKUP($B5592,enrollment!$A$2:$A$801,enrollment!$I$2:$I$801),"")</f>
        <v>GA</v>
      </c>
      <c r="AC5592">
        <f>IFERROR(_xlfn.XLOOKUP($B5592,enrollment!$A$2:$A$801,enrollment!$L$2:$L$801),"")</f>
        <v>25</v>
      </c>
      <c r="AD5592" t="str" cm="1">
        <f t="array" ref="AD5592">_xlfn.IFS(AC5592="","Unknown",AC5592&lt;18,"0-17",AC5592&lt;35,"18-34",AC5592&lt;50,"35-49",AC5592&lt;65,"50-64",TRUE,"65+")</f>
        <v>18-34</v>
      </c>
      <c r="AE5592">
        <f>IFERROR(_xlfn.XLOOKUP($B5592,enrollment!$A$2:$A$801,enrollment!$O$2:$O$801),"")</f>
        <v>8901234567</v>
      </c>
      <c r="AF5592">
        <f>IFERROR(_xlfn.XLOOKUP($AE5592,providers!$B$2:$B$11,providers!$Q$2:$Q$11),"")</f>
        <v>3.7</v>
      </c>
      <c r="AG5592" s="1">
        <f t="shared" si="87"/>
        <v>45627</v>
      </c>
    </row>
    <row r="5593" spans="1:33" x14ac:dyDescent="0.25">
      <c r="A5593" t="s">
        <v>6420</v>
      </c>
      <c r="B5593" t="s">
        <v>6417</v>
      </c>
      <c r="C5593">
        <v>8901234567</v>
      </c>
      <c r="D5593">
        <v>8901234567</v>
      </c>
      <c r="E5593" s="1">
        <v>45584</v>
      </c>
      <c r="F5593" s="1">
        <v>45584</v>
      </c>
      <c r="G5593" s="1">
        <v>45605</v>
      </c>
      <c r="H5593" t="s">
        <v>28</v>
      </c>
      <c r="I5593">
        <v>11</v>
      </c>
      <c r="J5593" t="s">
        <v>38</v>
      </c>
      <c r="K5593">
        <v>99213</v>
      </c>
      <c r="O5593">
        <v>1</v>
      </c>
      <c r="P5593">
        <v>175.26</v>
      </c>
      <c r="Q5593">
        <v>129.82</v>
      </c>
      <c r="R5593">
        <v>103.86</v>
      </c>
      <c r="S5593">
        <v>25.96</v>
      </c>
      <c r="T5593" t="s">
        <v>30</v>
      </c>
      <c r="X5593" t="s">
        <v>31</v>
      </c>
      <c r="Y5593" t="s">
        <v>32</v>
      </c>
      <c r="Z5593" t="s">
        <v>39</v>
      </c>
      <c r="AA5593" t="str">
        <f>IFERROR(_xlfn.XLOOKUP($J5593,avoidable_ed_reference!$A$2:$A$13,avoidable_ed_reference!$C$2:$C$13),"Not Classified")</f>
        <v>Not Classified</v>
      </c>
      <c r="AB5593" t="str">
        <f>IFERROR(_xlfn.XLOOKUP($B5593,enrollment!$A$2:$A$801,enrollment!$I$2:$I$801),"")</f>
        <v>GA</v>
      </c>
      <c r="AC5593">
        <f>IFERROR(_xlfn.XLOOKUP($B5593,enrollment!$A$2:$A$801,enrollment!$L$2:$L$801),"")</f>
        <v>25</v>
      </c>
      <c r="AD5593" t="str" cm="1">
        <f t="array" ref="AD5593">_xlfn.IFS(AC5593="","Unknown",AC5593&lt;18,"0-17",AC5593&lt;35,"18-34",AC5593&lt;50,"35-49",AC5593&lt;65,"50-64",TRUE,"65+")</f>
        <v>18-34</v>
      </c>
      <c r="AE5593">
        <f>IFERROR(_xlfn.XLOOKUP($B5593,enrollment!$A$2:$A$801,enrollment!$O$2:$O$801),"")</f>
        <v>8901234567</v>
      </c>
      <c r="AF5593">
        <f>IFERROR(_xlfn.XLOOKUP($AE5593,providers!$B$2:$B$11,providers!$Q$2:$Q$11),"")</f>
        <v>3.7</v>
      </c>
      <c r="AG5593" s="1">
        <f t="shared" si="87"/>
        <v>45566</v>
      </c>
    </row>
    <row r="5594" spans="1:33" x14ac:dyDescent="0.25">
      <c r="A5594" t="s">
        <v>6421</v>
      </c>
      <c r="B5594" t="s">
        <v>6417</v>
      </c>
      <c r="C5594">
        <v>8901234567</v>
      </c>
      <c r="D5594">
        <v>8901234567</v>
      </c>
      <c r="E5594" s="1">
        <v>45457</v>
      </c>
      <c r="F5594" s="1">
        <v>45457</v>
      </c>
      <c r="G5594" s="1">
        <v>45480</v>
      </c>
      <c r="H5594" t="s">
        <v>28</v>
      </c>
      <c r="I5594">
        <v>11</v>
      </c>
      <c r="J5594" t="s">
        <v>35</v>
      </c>
      <c r="K5594">
        <v>99213</v>
      </c>
      <c r="O5594">
        <v>1</v>
      </c>
      <c r="P5594">
        <v>235.37</v>
      </c>
      <c r="Q5594">
        <v>174.35</v>
      </c>
      <c r="R5594">
        <v>139.47999999999999</v>
      </c>
      <c r="S5594">
        <v>34.869999999999997</v>
      </c>
      <c r="T5594" t="s">
        <v>30</v>
      </c>
      <c r="X5594" t="s">
        <v>31</v>
      </c>
      <c r="Y5594" t="s">
        <v>32</v>
      </c>
      <c r="Z5594" t="s">
        <v>39</v>
      </c>
      <c r="AA5594" t="str">
        <f>IFERROR(_xlfn.XLOOKUP($J5594,avoidable_ed_reference!$A$2:$A$13,avoidable_ed_reference!$C$2:$C$13),"Not Classified")</f>
        <v>Avoidable</v>
      </c>
      <c r="AB5594" t="str">
        <f>IFERROR(_xlfn.XLOOKUP($B5594,enrollment!$A$2:$A$801,enrollment!$I$2:$I$801),"")</f>
        <v>GA</v>
      </c>
      <c r="AC5594">
        <f>IFERROR(_xlfn.XLOOKUP($B5594,enrollment!$A$2:$A$801,enrollment!$L$2:$L$801),"")</f>
        <v>25</v>
      </c>
      <c r="AD5594" t="str" cm="1">
        <f t="array" ref="AD5594">_xlfn.IFS(AC5594="","Unknown",AC5594&lt;18,"0-17",AC5594&lt;35,"18-34",AC5594&lt;50,"35-49",AC5594&lt;65,"50-64",TRUE,"65+")</f>
        <v>18-34</v>
      </c>
      <c r="AE5594">
        <f>IFERROR(_xlfn.XLOOKUP($B5594,enrollment!$A$2:$A$801,enrollment!$O$2:$O$801),"")</f>
        <v>8901234567</v>
      </c>
      <c r="AF5594">
        <f>IFERROR(_xlfn.XLOOKUP($AE5594,providers!$B$2:$B$11,providers!$Q$2:$Q$11),"")</f>
        <v>3.7</v>
      </c>
      <c r="AG5594" s="1">
        <f t="shared" si="87"/>
        <v>45444</v>
      </c>
    </row>
    <row r="5595" spans="1:33" x14ac:dyDescent="0.25">
      <c r="A5595" t="s">
        <v>6422</v>
      </c>
      <c r="B5595" t="s">
        <v>6423</v>
      </c>
      <c r="C5595">
        <v>8901234567</v>
      </c>
      <c r="D5595">
        <v>8901234567</v>
      </c>
      <c r="E5595" s="1">
        <v>45435</v>
      </c>
      <c r="F5595" s="1">
        <v>45435</v>
      </c>
      <c r="G5595" s="1">
        <v>45469</v>
      </c>
      <c r="H5595" t="s">
        <v>28</v>
      </c>
      <c r="I5595">
        <v>11</v>
      </c>
      <c r="J5595" t="s">
        <v>38</v>
      </c>
      <c r="K5595">
        <v>99213</v>
      </c>
      <c r="O5595">
        <v>1</v>
      </c>
      <c r="P5595">
        <v>178.21</v>
      </c>
      <c r="Q5595">
        <v>132.01</v>
      </c>
      <c r="R5595">
        <v>105.61</v>
      </c>
      <c r="S5595">
        <v>26.4</v>
      </c>
      <c r="T5595" t="s">
        <v>30</v>
      </c>
      <c r="X5595" t="s">
        <v>146</v>
      </c>
      <c r="Y5595" t="s">
        <v>147</v>
      </c>
      <c r="Z5595" t="s">
        <v>39</v>
      </c>
      <c r="AA5595" t="str">
        <f>IFERROR(_xlfn.XLOOKUP($J5595,avoidable_ed_reference!$A$2:$A$13,avoidable_ed_reference!$C$2:$C$13),"Not Classified")</f>
        <v>Not Classified</v>
      </c>
      <c r="AB5595" t="str">
        <f>IFERROR(_xlfn.XLOOKUP($B5595,enrollment!$A$2:$A$801,enrollment!$I$2:$I$801),"")</f>
        <v>GA</v>
      </c>
      <c r="AC5595">
        <f>IFERROR(_xlfn.XLOOKUP($B5595,enrollment!$A$2:$A$801,enrollment!$L$2:$L$801),"")</f>
        <v>72</v>
      </c>
      <c r="AD5595" t="str" cm="1">
        <f t="array" ref="AD5595">_xlfn.IFS(AC5595="","Unknown",AC5595&lt;18,"0-17",AC5595&lt;35,"18-34",AC5595&lt;50,"35-49",AC5595&lt;65,"50-64",TRUE,"65+")</f>
        <v>65+</v>
      </c>
      <c r="AE5595">
        <f>IFERROR(_xlfn.XLOOKUP($B5595,enrollment!$A$2:$A$801,enrollment!$O$2:$O$801),"")</f>
        <v>8901234567</v>
      </c>
      <c r="AF5595">
        <f>IFERROR(_xlfn.XLOOKUP($AE5595,providers!$B$2:$B$11,providers!$Q$2:$Q$11),"")</f>
        <v>3.7</v>
      </c>
      <c r="AG5595" s="1">
        <f t="shared" si="87"/>
        <v>45413</v>
      </c>
    </row>
    <row r="5596" spans="1:33" x14ac:dyDescent="0.25">
      <c r="A5596" t="s">
        <v>6424</v>
      </c>
      <c r="B5596" t="s">
        <v>6423</v>
      </c>
      <c r="C5596">
        <v>2233445566</v>
      </c>
      <c r="D5596">
        <v>2233445566</v>
      </c>
      <c r="E5596" s="1">
        <v>45456</v>
      </c>
      <c r="F5596" s="1">
        <v>45456</v>
      </c>
      <c r="G5596" s="1">
        <v>45472</v>
      </c>
      <c r="H5596" t="s">
        <v>28</v>
      </c>
      <c r="I5596">
        <v>23</v>
      </c>
      <c r="J5596" t="s">
        <v>91</v>
      </c>
      <c r="K5596">
        <v>99284</v>
      </c>
      <c r="O5596">
        <v>1</v>
      </c>
      <c r="P5596">
        <v>2312.5500000000002</v>
      </c>
      <c r="Q5596">
        <v>1284.75</v>
      </c>
      <c r="R5596">
        <v>1027.8</v>
      </c>
      <c r="S5596">
        <v>256.95</v>
      </c>
      <c r="T5596" t="s">
        <v>30</v>
      </c>
      <c r="X5596" t="s">
        <v>146</v>
      </c>
      <c r="Y5596" t="s">
        <v>147</v>
      </c>
      <c r="Z5596" t="s">
        <v>45</v>
      </c>
      <c r="AA5596" t="str">
        <f>IFERROR(_xlfn.XLOOKUP($J5596,avoidable_ed_reference!$A$2:$A$13,avoidable_ed_reference!$C$2:$C$13),"Not Classified")</f>
        <v>Avoidable</v>
      </c>
      <c r="AB5596" t="str">
        <f>IFERROR(_xlfn.XLOOKUP($B5596,enrollment!$A$2:$A$801,enrollment!$I$2:$I$801),"")</f>
        <v>GA</v>
      </c>
      <c r="AC5596">
        <f>IFERROR(_xlfn.XLOOKUP($B5596,enrollment!$A$2:$A$801,enrollment!$L$2:$L$801),"")</f>
        <v>72</v>
      </c>
      <c r="AD5596" t="str" cm="1">
        <f t="array" ref="AD5596">_xlfn.IFS(AC5596="","Unknown",AC5596&lt;18,"0-17",AC5596&lt;35,"18-34",AC5596&lt;50,"35-49",AC5596&lt;65,"50-64",TRUE,"65+")</f>
        <v>65+</v>
      </c>
      <c r="AE5596">
        <f>IFERROR(_xlfn.XLOOKUP($B5596,enrollment!$A$2:$A$801,enrollment!$O$2:$O$801),"")</f>
        <v>8901234567</v>
      </c>
      <c r="AF5596">
        <f>IFERROR(_xlfn.XLOOKUP($AE5596,providers!$B$2:$B$11,providers!$Q$2:$Q$11),"")</f>
        <v>3.7</v>
      </c>
      <c r="AG5596" s="1">
        <f t="shared" si="87"/>
        <v>45444</v>
      </c>
    </row>
    <row r="5597" spans="1:33" x14ac:dyDescent="0.25">
      <c r="A5597" t="s">
        <v>6425</v>
      </c>
      <c r="B5597" t="s">
        <v>6423</v>
      </c>
      <c r="C5597">
        <v>8901234567</v>
      </c>
      <c r="D5597">
        <v>8901234567</v>
      </c>
      <c r="E5597" s="1">
        <v>45562</v>
      </c>
      <c r="F5597" s="1">
        <v>45562</v>
      </c>
      <c r="G5597" s="1">
        <v>45597</v>
      </c>
      <c r="H5597" t="s">
        <v>28</v>
      </c>
      <c r="I5597">
        <v>23</v>
      </c>
      <c r="J5597" t="s">
        <v>35</v>
      </c>
      <c r="K5597">
        <v>99284</v>
      </c>
      <c r="O5597">
        <v>1</v>
      </c>
      <c r="P5597">
        <v>2492.37</v>
      </c>
      <c r="Q5597">
        <v>1384.65</v>
      </c>
      <c r="R5597">
        <v>1107.72</v>
      </c>
      <c r="S5597">
        <v>276.93</v>
      </c>
      <c r="T5597" t="s">
        <v>30</v>
      </c>
      <c r="X5597" t="s">
        <v>146</v>
      </c>
      <c r="Y5597" t="s">
        <v>147</v>
      </c>
      <c r="Z5597" t="s">
        <v>45</v>
      </c>
      <c r="AA5597" t="str">
        <f>IFERROR(_xlfn.XLOOKUP($J5597,avoidable_ed_reference!$A$2:$A$13,avoidable_ed_reference!$C$2:$C$13),"Not Classified")</f>
        <v>Avoidable</v>
      </c>
      <c r="AB5597" t="str">
        <f>IFERROR(_xlfn.XLOOKUP($B5597,enrollment!$A$2:$A$801,enrollment!$I$2:$I$801),"")</f>
        <v>GA</v>
      </c>
      <c r="AC5597">
        <f>IFERROR(_xlfn.XLOOKUP($B5597,enrollment!$A$2:$A$801,enrollment!$L$2:$L$801),"")</f>
        <v>72</v>
      </c>
      <c r="AD5597" t="str" cm="1">
        <f t="array" ref="AD5597">_xlfn.IFS(AC5597="","Unknown",AC5597&lt;18,"0-17",AC5597&lt;35,"18-34",AC5597&lt;50,"35-49",AC5597&lt;65,"50-64",TRUE,"65+")</f>
        <v>65+</v>
      </c>
      <c r="AE5597">
        <f>IFERROR(_xlfn.XLOOKUP($B5597,enrollment!$A$2:$A$801,enrollment!$O$2:$O$801),"")</f>
        <v>8901234567</v>
      </c>
      <c r="AF5597">
        <f>IFERROR(_xlfn.XLOOKUP($AE5597,providers!$B$2:$B$11,providers!$Q$2:$Q$11),"")</f>
        <v>3.7</v>
      </c>
      <c r="AG5597" s="1">
        <f t="shared" si="87"/>
        <v>45536</v>
      </c>
    </row>
    <row r="5598" spans="1:33" x14ac:dyDescent="0.25">
      <c r="A5598" t="s">
        <v>6426</v>
      </c>
      <c r="B5598" t="s">
        <v>6427</v>
      </c>
      <c r="C5598">
        <v>3456789012</v>
      </c>
      <c r="D5598">
        <v>3456789012</v>
      </c>
      <c r="E5598" s="1">
        <v>45617</v>
      </c>
      <c r="F5598" s="1">
        <v>45617</v>
      </c>
      <c r="G5598" s="1">
        <v>45642</v>
      </c>
      <c r="H5598" t="s">
        <v>67</v>
      </c>
      <c r="I5598">
        <v>21</v>
      </c>
      <c r="J5598" t="s">
        <v>99</v>
      </c>
      <c r="K5598">
        <v>99223</v>
      </c>
      <c r="O5598">
        <v>1</v>
      </c>
      <c r="P5598">
        <v>22433.58</v>
      </c>
      <c r="Q5598">
        <v>14473.28</v>
      </c>
      <c r="R5598">
        <v>11578.62</v>
      </c>
      <c r="S5598">
        <v>2894.66</v>
      </c>
      <c r="T5598" t="s">
        <v>30</v>
      </c>
      <c r="V5598">
        <v>1</v>
      </c>
      <c r="W5598" s="2" t="s">
        <v>68</v>
      </c>
      <c r="X5598" t="s">
        <v>146</v>
      </c>
      <c r="Y5598" t="s">
        <v>147</v>
      </c>
      <c r="Z5598" t="s">
        <v>69</v>
      </c>
      <c r="AA5598" t="str">
        <f>IFERROR(_xlfn.XLOOKUP($J5598,avoidable_ed_reference!$A$2:$A$13,avoidable_ed_reference!$C$2:$C$13),"Not Classified")</f>
        <v>Not Classified</v>
      </c>
      <c r="AB5598" t="str">
        <f>IFERROR(_xlfn.XLOOKUP($B5598,enrollment!$A$2:$A$801,enrollment!$I$2:$I$801),"")</f>
        <v>TN</v>
      </c>
      <c r="AC5598">
        <f>IFERROR(_xlfn.XLOOKUP($B5598,enrollment!$A$2:$A$801,enrollment!$L$2:$L$801),"")</f>
        <v>72</v>
      </c>
      <c r="AD5598" t="str" cm="1">
        <f t="array" ref="AD5598">_xlfn.IFS(AC5598="","Unknown",AC5598&lt;18,"0-17",AC5598&lt;35,"18-34",AC5598&lt;50,"35-49",AC5598&lt;65,"50-64",TRUE,"65+")</f>
        <v>65+</v>
      </c>
      <c r="AE5598">
        <f>IFERROR(_xlfn.XLOOKUP($B5598,enrollment!$A$2:$A$801,enrollment!$O$2:$O$801),"")</f>
        <v>7890123456</v>
      </c>
      <c r="AF5598">
        <f>IFERROR(_xlfn.XLOOKUP($AE5598,providers!$B$2:$B$11,providers!$Q$2:$Q$11),"")</f>
        <v>3.9</v>
      </c>
      <c r="AG5598" s="1">
        <f t="shared" si="87"/>
        <v>45597</v>
      </c>
    </row>
    <row r="5599" spans="1:33" x14ac:dyDescent="0.25">
      <c r="A5599" t="s">
        <v>6428</v>
      </c>
      <c r="B5599" t="s">
        <v>6427</v>
      </c>
      <c r="C5599">
        <v>9012345678</v>
      </c>
      <c r="D5599">
        <v>9012345678</v>
      </c>
      <c r="E5599" s="1">
        <v>45469</v>
      </c>
      <c r="F5599" s="1">
        <v>45469</v>
      </c>
      <c r="G5599" s="1">
        <v>45503</v>
      </c>
      <c r="H5599" t="s">
        <v>67</v>
      </c>
      <c r="I5599">
        <v>21</v>
      </c>
      <c r="J5599" t="s">
        <v>42</v>
      </c>
      <c r="K5599">
        <v>99223</v>
      </c>
      <c r="O5599">
        <v>1</v>
      </c>
      <c r="P5599">
        <v>24810.87</v>
      </c>
      <c r="Q5599">
        <v>16007.01</v>
      </c>
      <c r="R5599">
        <v>12805.61</v>
      </c>
      <c r="S5599">
        <v>3201.4</v>
      </c>
      <c r="T5599" t="s">
        <v>30</v>
      </c>
      <c r="V5599">
        <v>1</v>
      </c>
      <c r="W5599" s="2" t="s">
        <v>68</v>
      </c>
      <c r="X5599" t="s">
        <v>146</v>
      </c>
      <c r="Y5599" t="s">
        <v>147</v>
      </c>
      <c r="Z5599" t="s">
        <v>69</v>
      </c>
      <c r="AA5599" t="str">
        <f>IFERROR(_xlfn.XLOOKUP($J5599,avoidable_ed_reference!$A$2:$A$13,avoidable_ed_reference!$C$2:$C$13),"Not Classified")</f>
        <v>Non-Avoidable</v>
      </c>
      <c r="AB5599" t="str">
        <f>IFERROR(_xlfn.XLOOKUP($B5599,enrollment!$A$2:$A$801,enrollment!$I$2:$I$801),"")</f>
        <v>TN</v>
      </c>
      <c r="AC5599">
        <f>IFERROR(_xlfn.XLOOKUP($B5599,enrollment!$A$2:$A$801,enrollment!$L$2:$L$801),"")</f>
        <v>72</v>
      </c>
      <c r="AD5599" t="str" cm="1">
        <f t="array" ref="AD5599">_xlfn.IFS(AC5599="","Unknown",AC5599&lt;18,"0-17",AC5599&lt;35,"18-34",AC5599&lt;50,"35-49",AC5599&lt;65,"50-64",TRUE,"65+")</f>
        <v>65+</v>
      </c>
      <c r="AE5599">
        <f>IFERROR(_xlfn.XLOOKUP($B5599,enrollment!$A$2:$A$801,enrollment!$O$2:$O$801),"")</f>
        <v>7890123456</v>
      </c>
      <c r="AF5599">
        <f>IFERROR(_xlfn.XLOOKUP($AE5599,providers!$B$2:$B$11,providers!$Q$2:$Q$11),"")</f>
        <v>3.9</v>
      </c>
      <c r="AG5599" s="1">
        <f t="shared" si="87"/>
        <v>45444</v>
      </c>
    </row>
    <row r="5600" spans="1:33" x14ac:dyDescent="0.25">
      <c r="A5600" t="s">
        <v>6429</v>
      </c>
      <c r="B5600" t="s">
        <v>6427</v>
      </c>
      <c r="C5600">
        <v>9012345678</v>
      </c>
      <c r="D5600">
        <v>9012345678</v>
      </c>
      <c r="E5600" s="1">
        <v>45595</v>
      </c>
      <c r="F5600" s="1">
        <v>45595</v>
      </c>
      <c r="G5600" s="1">
        <v>45622</v>
      </c>
      <c r="H5600" t="s">
        <v>67</v>
      </c>
      <c r="I5600">
        <v>21</v>
      </c>
      <c r="J5600" t="s">
        <v>99</v>
      </c>
      <c r="K5600">
        <v>99223</v>
      </c>
      <c r="O5600">
        <v>1</v>
      </c>
      <c r="P5600">
        <v>30650.48</v>
      </c>
      <c r="Q5600">
        <v>19774.5</v>
      </c>
      <c r="R5600">
        <v>15819.6</v>
      </c>
      <c r="S5600">
        <v>3954.9</v>
      </c>
      <c r="T5600" t="s">
        <v>30</v>
      </c>
      <c r="V5600">
        <v>1</v>
      </c>
      <c r="W5600" s="2" t="s">
        <v>68</v>
      </c>
      <c r="X5600" t="s">
        <v>146</v>
      </c>
      <c r="Y5600" t="s">
        <v>147</v>
      </c>
      <c r="Z5600" t="s">
        <v>69</v>
      </c>
      <c r="AA5600" t="str">
        <f>IFERROR(_xlfn.XLOOKUP($J5600,avoidable_ed_reference!$A$2:$A$13,avoidable_ed_reference!$C$2:$C$13),"Not Classified")</f>
        <v>Not Classified</v>
      </c>
      <c r="AB5600" t="str">
        <f>IFERROR(_xlfn.XLOOKUP($B5600,enrollment!$A$2:$A$801,enrollment!$I$2:$I$801),"")</f>
        <v>TN</v>
      </c>
      <c r="AC5600">
        <f>IFERROR(_xlfn.XLOOKUP($B5600,enrollment!$A$2:$A$801,enrollment!$L$2:$L$801),"")</f>
        <v>72</v>
      </c>
      <c r="AD5600" t="str" cm="1">
        <f t="array" ref="AD5600">_xlfn.IFS(AC5600="","Unknown",AC5600&lt;18,"0-17",AC5600&lt;35,"18-34",AC5600&lt;50,"35-49",AC5600&lt;65,"50-64",TRUE,"65+")</f>
        <v>65+</v>
      </c>
      <c r="AE5600">
        <f>IFERROR(_xlfn.XLOOKUP($B5600,enrollment!$A$2:$A$801,enrollment!$O$2:$O$801),"")</f>
        <v>7890123456</v>
      </c>
      <c r="AF5600">
        <f>IFERROR(_xlfn.XLOOKUP($AE5600,providers!$B$2:$B$11,providers!$Q$2:$Q$11),"")</f>
        <v>3.9</v>
      </c>
      <c r="AG5600" s="1">
        <f t="shared" si="87"/>
        <v>45566</v>
      </c>
    </row>
    <row r="5601" spans="1:33" x14ac:dyDescent="0.25">
      <c r="A5601" t="s">
        <v>6430</v>
      </c>
      <c r="B5601" t="s">
        <v>6427</v>
      </c>
      <c r="C5601">
        <v>7890123456</v>
      </c>
      <c r="D5601">
        <v>7890123456</v>
      </c>
      <c r="E5601" s="1">
        <v>45507</v>
      </c>
      <c r="F5601" s="1">
        <v>45507</v>
      </c>
      <c r="G5601" s="1">
        <v>45525</v>
      </c>
      <c r="H5601" t="s">
        <v>59</v>
      </c>
      <c r="J5601" t="s">
        <v>99</v>
      </c>
      <c r="L5601" s="2" t="s">
        <v>61</v>
      </c>
      <c r="M5601" t="s">
        <v>62</v>
      </c>
      <c r="N5601" t="s">
        <v>63</v>
      </c>
      <c r="O5601">
        <v>1</v>
      </c>
      <c r="P5601">
        <v>1021.86</v>
      </c>
      <c r="Q5601">
        <v>928.96</v>
      </c>
      <c r="R5601">
        <v>743.17</v>
      </c>
      <c r="S5601">
        <v>185.79</v>
      </c>
      <c r="T5601" t="s">
        <v>30</v>
      </c>
      <c r="X5601" t="s">
        <v>146</v>
      </c>
      <c r="Y5601" t="s">
        <v>147</v>
      </c>
      <c r="Z5601" t="s">
        <v>64</v>
      </c>
      <c r="AA5601" t="str">
        <f>IFERROR(_xlfn.XLOOKUP($J5601,avoidable_ed_reference!$A$2:$A$13,avoidable_ed_reference!$C$2:$C$13),"Not Classified")</f>
        <v>Not Classified</v>
      </c>
      <c r="AB5601" t="str">
        <f>IFERROR(_xlfn.XLOOKUP($B5601,enrollment!$A$2:$A$801,enrollment!$I$2:$I$801),"")</f>
        <v>TN</v>
      </c>
      <c r="AC5601">
        <f>IFERROR(_xlfn.XLOOKUP($B5601,enrollment!$A$2:$A$801,enrollment!$L$2:$L$801),"")</f>
        <v>72</v>
      </c>
      <c r="AD5601" t="str" cm="1">
        <f t="array" ref="AD5601">_xlfn.IFS(AC5601="","Unknown",AC5601&lt;18,"0-17",AC5601&lt;35,"18-34",AC5601&lt;50,"35-49",AC5601&lt;65,"50-64",TRUE,"65+")</f>
        <v>65+</v>
      </c>
      <c r="AE5601">
        <f>IFERROR(_xlfn.XLOOKUP($B5601,enrollment!$A$2:$A$801,enrollment!$O$2:$O$801),"")</f>
        <v>7890123456</v>
      </c>
      <c r="AF5601">
        <f>IFERROR(_xlfn.XLOOKUP($AE5601,providers!$B$2:$B$11,providers!$Q$2:$Q$11),"")</f>
        <v>3.9</v>
      </c>
      <c r="AG5601" s="1">
        <f t="shared" si="87"/>
        <v>45505</v>
      </c>
    </row>
    <row r="5602" spans="1:33" x14ac:dyDescent="0.25">
      <c r="A5602" t="s">
        <v>6431</v>
      </c>
      <c r="B5602" t="s">
        <v>6432</v>
      </c>
      <c r="C5602">
        <v>2233445566</v>
      </c>
      <c r="D5602">
        <v>2233445566</v>
      </c>
      <c r="E5602" s="1">
        <v>45549</v>
      </c>
      <c r="F5602" s="1">
        <v>45549</v>
      </c>
      <c r="G5602" s="1">
        <v>45573</v>
      </c>
      <c r="H5602" t="s">
        <v>28</v>
      </c>
      <c r="I5602">
        <v>23</v>
      </c>
      <c r="J5602" t="s">
        <v>29</v>
      </c>
      <c r="K5602">
        <v>99284</v>
      </c>
      <c r="O5602">
        <v>1</v>
      </c>
      <c r="P5602">
        <v>2156.02</v>
      </c>
      <c r="Q5602">
        <v>1197.79</v>
      </c>
      <c r="R5602">
        <v>958.23</v>
      </c>
      <c r="S5602">
        <v>239.56</v>
      </c>
      <c r="T5602" t="s">
        <v>30</v>
      </c>
      <c r="X5602" t="s">
        <v>31</v>
      </c>
      <c r="Y5602" t="s">
        <v>32</v>
      </c>
      <c r="Z5602" t="s">
        <v>45</v>
      </c>
      <c r="AA5602" t="str">
        <f>IFERROR(_xlfn.XLOOKUP($J5602,avoidable_ed_reference!$A$2:$A$13,avoidable_ed_reference!$C$2:$C$13),"Not Classified")</f>
        <v>Potentially Avoidable</v>
      </c>
      <c r="AB5602" t="str">
        <f>IFERROR(_xlfn.XLOOKUP($B5602,enrollment!$A$2:$A$801,enrollment!$I$2:$I$801),"")</f>
        <v>GA</v>
      </c>
      <c r="AC5602">
        <f>IFERROR(_xlfn.XLOOKUP($B5602,enrollment!$A$2:$A$801,enrollment!$L$2:$L$801),"")</f>
        <v>48</v>
      </c>
      <c r="AD5602" t="str" cm="1">
        <f t="array" ref="AD5602">_xlfn.IFS(AC5602="","Unknown",AC5602&lt;18,"0-17",AC5602&lt;35,"18-34",AC5602&lt;50,"35-49",AC5602&lt;65,"50-64",TRUE,"65+")</f>
        <v>35-49</v>
      </c>
      <c r="AE5602">
        <f>IFERROR(_xlfn.XLOOKUP($B5602,enrollment!$A$2:$A$801,enrollment!$O$2:$O$801),"")</f>
        <v>8901234567</v>
      </c>
      <c r="AF5602">
        <f>IFERROR(_xlfn.XLOOKUP($AE5602,providers!$B$2:$B$11,providers!$Q$2:$Q$11),"")</f>
        <v>3.7</v>
      </c>
      <c r="AG5602" s="1">
        <f t="shared" si="87"/>
        <v>45536</v>
      </c>
    </row>
    <row r="5603" spans="1:33" x14ac:dyDescent="0.25">
      <c r="A5603" t="s">
        <v>6433</v>
      </c>
      <c r="B5603" t="s">
        <v>6432</v>
      </c>
      <c r="C5603">
        <v>2345678901</v>
      </c>
      <c r="D5603">
        <v>2345678901</v>
      </c>
      <c r="E5603" s="1">
        <v>45356</v>
      </c>
      <c r="F5603" s="1">
        <v>45356</v>
      </c>
      <c r="G5603" s="1">
        <v>45376</v>
      </c>
      <c r="H5603" t="s">
        <v>28</v>
      </c>
      <c r="I5603">
        <v>22</v>
      </c>
      <c r="J5603" t="s">
        <v>29</v>
      </c>
      <c r="K5603">
        <v>90837</v>
      </c>
      <c r="O5603">
        <v>1</v>
      </c>
      <c r="P5603">
        <v>232.58</v>
      </c>
      <c r="Q5603">
        <v>172.28</v>
      </c>
      <c r="R5603">
        <v>137.82</v>
      </c>
      <c r="S5603">
        <v>34.46</v>
      </c>
      <c r="T5603" t="s">
        <v>30</v>
      </c>
      <c r="X5603" t="s">
        <v>31</v>
      </c>
      <c r="Y5603" t="s">
        <v>32</v>
      </c>
      <c r="Z5603" t="s">
        <v>33</v>
      </c>
      <c r="AA5603" t="str">
        <f>IFERROR(_xlfn.XLOOKUP($J5603,avoidable_ed_reference!$A$2:$A$13,avoidable_ed_reference!$C$2:$C$13),"Not Classified")</f>
        <v>Potentially Avoidable</v>
      </c>
      <c r="AB5603" t="str">
        <f>IFERROR(_xlfn.XLOOKUP($B5603,enrollment!$A$2:$A$801,enrollment!$I$2:$I$801),"")</f>
        <v>GA</v>
      </c>
      <c r="AC5603">
        <f>IFERROR(_xlfn.XLOOKUP($B5603,enrollment!$A$2:$A$801,enrollment!$L$2:$L$801),"")</f>
        <v>48</v>
      </c>
      <c r="AD5603" t="str" cm="1">
        <f t="array" ref="AD5603">_xlfn.IFS(AC5603="","Unknown",AC5603&lt;18,"0-17",AC5603&lt;35,"18-34",AC5603&lt;50,"35-49",AC5603&lt;65,"50-64",TRUE,"65+")</f>
        <v>35-49</v>
      </c>
      <c r="AE5603">
        <f>IFERROR(_xlfn.XLOOKUP($B5603,enrollment!$A$2:$A$801,enrollment!$O$2:$O$801),"")</f>
        <v>8901234567</v>
      </c>
      <c r="AF5603">
        <f>IFERROR(_xlfn.XLOOKUP($AE5603,providers!$B$2:$B$11,providers!$Q$2:$Q$11),"")</f>
        <v>3.7</v>
      </c>
      <c r="AG5603" s="1">
        <f t="shared" si="87"/>
        <v>45352</v>
      </c>
    </row>
    <row r="5604" spans="1:33" x14ac:dyDescent="0.25">
      <c r="A5604" t="s">
        <v>6434</v>
      </c>
      <c r="B5604" t="s">
        <v>6432</v>
      </c>
      <c r="C5604">
        <v>8901234567</v>
      </c>
      <c r="D5604">
        <v>8901234567</v>
      </c>
      <c r="E5604" s="1">
        <v>45406</v>
      </c>
      <c r="F5604" s="1">
        <v>45406</v>
      </c>
      <c r="G5604" s="1">
        <v>45441</v>
      </c>
      <c r="H5604" t="s">
        <v>28</v>
      </c>
      <c r="I5604">
        <v>11</v>
      </c>
      <c r="J5604" t="s">
        <v>47</v>
      </c>
      <c r="K5604">
        <v>99213</v>
      </c>
      <c r="O5604">
        <v>1</v>
      </c>
      <c r="P5604">
        <v>219.73</v>
      </c>
      <c r="Q5604">
        <v>162.76</v>
      </c>
      <c r="R5604">
        <v>130.21</v>
      </c>
      <c r="S5604">
        <v>32.549999999999997</v>
      </c>
      <c r="T5604" t="s">
        <v>30</v>
      </c>
      <c r="X5604" t="s">
        <v>31</v>
      </c>
      <c r="Y5604" t="s">
        <v>32</v>
      </c>
      <c r="Z5604" t="s">
        <v>39</v>
      </c>
      <c r="AA5604" t="str">
        <f>IFERROR(_xlfn.XLOOKUP($J5604,avoidable_ed_reference!$A$2:$A$13,avoidable_ed_reference!$C$2:$C$13),"Not Classified")</f>
        <v>Not Classified</v>
      </c>
      <c r="AB5604" t="str">
        <f>IFERROR(_xlfn.XLOOKUP($B5604,enrollment!$A$2:$A$801,enrollment!$I$2:$I$801),"")</f>
        <v>GA</v>
      </c>
      <c r="AC5604">
        <f>IFERROR(_xlfn.XLOOKUP($B5604,enrollment!$A$2:$A$801,enrollment!$L$2:$L$801),"")</f>
        <v>48</v>
      </c>
      <c r="AD5604" t="str" cm="1">
        <f t="array" ref="AD5604">_xlfn.IFS(AC5604="","Unknown",AC5604&lt;18,"0-17",AC5604&lt;35,"18-34",AC5604&lt;50,"35-49",AC5604&lt;65,"50-64",TRUE,"65+")</f>
        <v>35-49</v>
      </c>
      <c r="AE5604">
        <f>IFERROR(_xlfn.XLOOKUP($B5604,enrollment!$A$2:$A$801,enrollment!$O$2:$O$801),"")</f>
        <v>8901234567</v>
      </c>
      <c r="AF5604">
        <f>IFERROR(_xlfn.XLOOKUP($AE5604,providers!$B$2:$B$11,providers!$Q$2:$Q$11),"")</f>
        <v>3.7</v>
      </c>
      <c r="AG5604" s="1">
        <f t="shared" si="87"/>
        <v>45383</v>
      </c>
    </row>
    <row r="5605" spans="1:33" x14ac:dyDescent="0.25">
      <c r="A5605" t="s">
        <v>6435</v>
      </c>
      <c r="B5605" t="s">
        <v>6436</v>
      </c>
      <c r="C5605">
        <v>3456789012</v>
      </c>
      <c r="D5605">
        <v>3456789012</v>
      </c>
      <c r="E5605" s="1">
        <v>45619</v>
      </c>
      <c r="F5605" s="1">
        <v>45619</v>
      </c>
      <c r="G5605" s="1">
        <v>45635</v>
      </c>
      <c r="H5605" t="s">
        <v>28</v>
      </c>
      <c r="I5605">
        <v>11</v>
      </c>
      <c r="J5605" t="s">
        <v>38</v>
      </c>
      <c r="K5605">
        <v>99213</v>
      </c>
      <c r="O5605">
        <v>1</v>
      </c>
      <c r="P5605">
        <v>239.75</v>
      </c>
      <c r="Q5605">
        <v>177.59</v>
      </c>
      <c r="R5605">
        <v>142.07</v>
      </c>
      <c r="S5605">
        <v>35.520000000000003</v>
      </c>
      <c r="T5605" t="s">
        <v>30</v>
      </c>
      <c r="X5605" t="s">
        <v>31</v>
      </c>
      <c r="Y5605" t="s">
        <v>32</v>
      </c>
      <c r="Z5605" t="s">
        <v>39</v>
      </c>
      <c r="AA5605" t="str">
        <f>IFERROR(_xlfn.XLOOKUP($J5605,avoidable_ed_reference!$A$2:$A$13,avoidable_ed_reference!$C$2:$C$13),"Not Classified")</f>
        <v>Not Classified</v>
      </c>
      <c r="AB5605" t="str">
        <f>IFERROR(_xlfn.XLOOKUP($B5605,enrollment!$A$2:$A$801,enrollment!$I$2:$I$801),"")</f>
        <v>KY</v>
      </c>
      <c r="AC5605">
        <f>IFERROR(_xlfn.XLOOKUP($B5605,enrollment!$A$2:$A$801,enrollment!$L$2:$L$801),"")</f>
        <v>56</v>
      </c>
      <c r="AD5605" t="str" cm="1">
        <f t="array" ref="AD5605">_xlfn.IFS(AC5605="","Unknown",AC5605&lt;18,"0-17",AC5605&lt;35,"18-34",AC5605&lt;50,"35-49",AC5605&lt;65,"50-64",TRUE,"65+")</f>
        <v>50-64</v>
      </c>
      <c r="AE5605">
        <f>IFERROR(_xlfn.XLOOKUP($B5605,enrollment!$A$2:$A$801,enrollment!$O$2:$O$801),"")</f>
        <v>3456789012</v>
      </c>
      <c r="AF5605">
        <f>IFERROR(_xlfn.XLOOKUP($AE5605,providers!$B$2:$B$11,providers!$Q$2:$Q$11),"")</f>
        <v>4</v>
      </c>
      <c r="AG5605" s="1">
        <f t="shared" si="87"/>
        <v>45597</v>
      </c>
    </row>
    <row r="5606" spans="1:33" x14ac:dyDescent="0.25">
      <c r="A5606" t="s">
        <v>6437</v>
      </c>
      <c r="B5606" t="s">
        <v>6436</v>
      </c>
      <c r="C5606">
        <v>2345678901</v>
      </c>
      <c r="D5606">
        <v>2345678901</v>
      </c>
      <c r="E5606" s="1">
        <v>45313</v>
      </c>
      <c r="F5606" s="1">
        <v>45313</v>
      </c>
      <c r="G5606" s="1">
        <v>45330</v>
      </c>
      <c r="H5606" t="s">
        <v>28</v>
      </c>
      <c r="I5606">
        <v>23</v>
      </c>
      <c r="J5606" t="s">
        <v>127</v>
      </c>
      <c r="K5606">
        <v>99284</v>
      </c>
      <c r="O5606">
        <v>1</v>
      </c>
      <c r="P5606">
        <v>1908.58</v>
      </c>
      <c r="Q5606">
        <v>1060.32</v>
      </c>
      <c r="R5606">
        <v>848.26</v>
      </c>
      <c r="S5606">
        <v>212.06</v>
      </c>
      <c r="T5606" t="s">
        <v>30</v>
      </c>
      <c r="X5606" t="s">
        <v>31</v>
      </c>
      <c r="Y5606" t="s">
        <v>32</v>
      </c>
      <c r="Z5606" t="s">
        <v>45</v>
      </c>
      <c r="AA5606" t="str">
        <f>IFERROR(_xlfn.XLOOKUP($J5606,avoidable_ed_reference!$A$2:$A$13,avoidable_ed_reference!$C$2:$C$13),"Not Classified")</f>
        <v>Avoidable</v>
      </c>
      <c r="AB5606" t="str">
        <f>IFERROR(_xlfn.XLOOKUP($B5606,enrollment!$A$2:$A$801,enrollment!$I$2:$I$801),"")</f>
        <v>KY</v>
      </c>
      <c r="AC5606">
        <f>IFERROR(_xlfn.XLOOKUP($B5606,enrollment!$A$2:$A$801,enrollment!$L$2:$L$801),"")</f>
        <v>56</v>
      </c>
      <c r="AD5606" t="str" cm="1">
        <f t="array" ref="AD5606">_xlfn.IFS(AC5606="","Unknown",AC5606&lt;18,"0-17",AC5606&lt;35,"18-34",AC5606&lt;50,"35-49",AC5606&lt;65,"50-64",TRUE,"65+")</f>
        <v>50-64</v>
      </c>
      <c r="AE5606">
        <f>IFERROR(_xlfn.XLOOKUP($B5606,enrollment!$A$2:$A$801,enrollment!$O$2:$O$801),"")</f>
        <v>3456789012</v>
      </c>
      <c r="AF5606">
        <f>IFERROR(_xlfn.XLOOKUP($AE5606,providers!$B$2:$B$11,providers!$Q$2:$Q$11),"")</f>
        <v>4</v>
      </c>
      <c r="AG5606" s="1">
        <f t="shared" si="87"/>
        <v>45292</v>
      </c>
    </row>
    <row r="5607" spans="1:33" x14ac:dyDescent="0.25">
      <c r="A5607" t="s">
        <v>6438</v>
      </c>
      <c r="B5607" t="s">
        <v>6436</v>
      </c>
      <c r="C5607">
        <v>3456789012</v>
      </c>
      <c r="D5607">
        <v>3456789012</v>
      </c>
      <c r="E5607" s="1">
        <v>45377</v>
      </c>
      <c r="F5607" s="1">
        <v>45377</v>
      </c>
      <c r="G5607" s="1">
        <v>45392</v>
      </c>
      <c r="H5607" t="s">
        <v>28</v>
      </c>
      <c r="I5607">
        <v>11</v>
      </c>
      <c r="J5607" t="s">
        <v>47</v>
      </c>
      <c r="K5607">
        <v>99213</v>
      </c>
      <c r="O5607">
        <v>1</v>
      </c>
      <c r="P5607">
        <v>203.53</v>
      </c>
      <c r="Q5607">
        <v>150.76</v>
      </c>
      <c r="R5607">
        <v>120.61</v>
      </c>
      <c r="S5607">
        <v>30.15</v>
      </c>
      <c r="T5607" t="s">
        <v>30</v>
      </c>
      <c r="X5607" t="s">
        <v>31</v>
      </c>
      <c r="Y5607" t="s">
        <v>32</v>
      </c>
      <c r="Z5607" t="s">
        <v>39</v>
      </c>
      <c r="AA5607" t="str">
        <f>IFERROR(_xlfn.XLOOKUP($J5607,avoidable_ed_reference!$A$2:$A$13,avoidable_ed_reference!$C$2:$C$13),"Not Classified")</f>
        <v>Not Classified</v>
      </c>
      <c r="AB5607" t="str">
        <f>IFERROR(_xlfn.XLOOKUP($B5607,enrollment!$A$2:$A$801,enrollment!$I$2:$I$801),"")</f>
        <v>KY</v>
      </c>
      <c r="AC5607">
        <f>IFERROR(_xlfn.XLOOKUP($B5607,enrollment!$A$2:$A$801,enrollment!$L$2:$L$801),"")</f>
        <v>56</v>
      </c>
      <c r="AD5607" t="str" cm="1">
        <f t="array" ref="AD5607">_xlfn.IFS(AC5607="","Unknown",AC5607&lt;18,"0-17",AC5607&lt;35,"18-34",AC5607&lt;50,"35-49",AC5607&lt;65,"50-64",TRUE,"65+")</f>
        <v>50-64</v>
      </c>
      <c r="AE5607">
        <f>IFERROR(_xlfn.XLOOKUP($B5607,enrollment!$A$2:$A$801,enrollment!$O$2:$O$801),"")</f>
        <v>3456789012</v>
      </c>
      <c r="AF5607">
        <f>IFERROR(_xlfn.XLOOKUP($AE5607,providers!$B$2:$B$11,providers!$Q$2:$Q$11),"")</f>
        <v>4</v>
      </c>
      <c r="AG5607" s="1">
        <f t="shared" si="87"/>
        <v>45352</v>
      </c>
    </row>
    <row r="5608" spans="1:33" x14ac:dyDescent="0.25">
      <c r="A5608" t="s">
        <v>6439</v>
      </c>
      <c r="B5608" t="s">
        <v>6436</v>
      </c>
      <c r="C5608">
        <v>2345678901</v>
      </c>
      <c r="D5608">
        <v>2345678901</v>
      </c>
      <c r="E5608" s="1">
        <v>45364</v>
      </c>
      <c r="F5608" s="1">
        <v>45364</v>
      </c>
      <c r="G5608" s="1">
        <v>45398</v>
      </c>
      <c r="H5608" t="s">
        <v>59</v>
      </c>
      <c r="J5608" t="s">
        <v>99</v>
      </c>
      <c r="L5608" s="2" t="s">
        <v>82</v>
      </c>
      <c r="M5608" t="s">
        <v>83</v>
      </c>
      <c r="N5608" t="s">
        <v>84</v>
      </c>
      <c r="O5608">
        <v>1</v>
      </c>
      <c r="P5608">
        <v>754.02</v>
      </c>
      <c r="Q5608">
        <v>685.47</v>
      </c>
      <c r="R5608">
        <v>548.38</v>
      </c>
      <c r="S5608">
        <v>137.09</v>
      </c>
      <c r="T5608" t="s">
        <v>30</v>
      </c>
      <c r="X5608" t="s">
        <v>31</v>
      </c>
      <c r="Y5608" t="s">
        <v>32</v>
      </c>
      <c r="Z5608" t="s">
        <v>64</v>
      </c>
      <c r="AA5608" t="str">
        <f>IFERROR(_xlfn.XLOOKUP($J5608,avoidable_ed_reference!$A$2:$A$13,avoidable_ed_reference!$C$2:$C$13),"Not Classified")</f>
        <v>Not Classified</v>
      </c>
      <c r="AB5608" t="str">
        <f>IFERROR(_xlfn.XLOOKUP($B5608,enrollment!$A$2:$A$801,enrollment!$I$2:$I$801),"")</f>
        <v>KY</v>
      </c>
      <c r="AC5608">
        <f>IFERROR(_xlfn.XLOOKUP($B5608,enrollment!$A$2:$A$801,enrollment!$L$2:$L$801),"")</f>
        <v>56</v>
      </c>
      <c r="AD5608" t="str" cm="1">
        <f t="array" ref="AD5608">_xlfn.IFS(AC5608="","Unknown",AC5608&lt;18,"0-17",AC5608&lt;35,"18-34",AC5608&lt;50,"35-49",AC5608&lt;65,"50-64",TRUE,"65+")</f>
        <v>50-64</v>
      </c>
      <c r="AE5608">
        <f>IFERROR(_xlfn.XLOOKUP($B5608,enrollment!$A$2:$A$801,enrollment!$O$2:$O$801),"")</f>
        <v>3456789012</v>
      </c>
      <c r="AF5608">
        <f>IFERROR(_xlfn.XLOOKUP($AE5608,providers!$B$2:$B$11,providers!$Q$2:$Q$11),"")</f>
        <v>4</v>
      </c>
      <c r="AG5608" s="1">
        <f t="shared" si="87"/>
        <v>45352</v>
      </c>
    </row>
    <row r="5609" spans="1:33" x14ac:dyDescent="0.25">
      <c r="A5609" t="s">
        <v>6440</v>
      </c>
      <c r="B5609" t="s">
        <v>6436</v>
      </c>
      <c r="C5609">
        <v>3456789012</v>
      </c>
      <c r="D5609">
        <v>3456789012</v>
      </c>
      <c r="E5609" s="1">
        <v>45563</v>
      </c>
      <c r="F5609" s="1">
        <v>45563</v>
      </c>
      <c r="G5609" s="1">
        <v>45591</v>
      </c>
      <c r="H5609" t="s">
        <v>28</v>
      </c>
      <c r="I5609">
        <v>11</v>
      </c>
      <c r="J5609" t="s">
        <v>35</v>
      </c>
      <c r="K5609">
        <v>99213</v>
      </c>
      <c r="O5609">
        <v>1</v>
      </c>
      <c r="P5609">
        <v>179.98</v>
      </c>
      <c r="Q5609">
        <v>133.32</v>
      </c>
      <c r="R5609">
        <v>106.66</v>
      </c>
      <c r="S5609">
        <v>26.66</v>
      </c>
      <c r="T5609" t="s">
        <v>30</v>
      </c>
      <c r="X5609" t="s">
        <v>31</v>
      </c>
      <c r="Y5609" t="s">
        <v>32</v>
      </c>
      <c r="Z5609" t="s">
        <v>39</v>
      </c>
      <c r="AA5609" t="str">
        <f>IFERROR(_xlfn.XLOOKUP($J5609,avoidable_ed_reference!$A$2:$A$13,avoidable_ed_reference!$C$2:$C$13),"Not Classified")</f>
        <v>Avoidable</v>
      </c>
      <c r="AB5609" t="str">
        <f>IFERROR(_xlfn.XLOOKUP($B5609,enrollment!$A$2:$A$801,enrollment!$I$2:$I$801),"")</f>
        <v>KY</v>
      </c>
      <c r="AC5609">
        <f>IFERROR(_xlfn.XLOOKUP($B5609,enrollment!$A$2:$A$801,enrollment!$L$2:$L$801),"")</f>
        <v>56</v>
      </c>
      <c r="AD5609" t="str" cm="1">
        <f t="array" ref="AD5609">_xlfn.IFS(AC5609="","Unknown",AC5609&lt;18,"0-17",AC5609&lt;35,"18-34",AC5609&lt;50,"35-49",AC5609&lt;65,"50-64",TRUE,"65+")</f>
        <v>50-64</v>
      </c>
      <c r="AE5609">
        <f>IFERROR(_xlfn.XLOOKUP($B5609,enrollment!$A$2:$A$801,enrollment!$O$2:$O$801),"")</f>
        <v>3456789012</v>
      </c>
      <c r="AF5609">
        <f>IFERROR(_xlfn.XLOOKUP($AE5609,providers!$B$2:$B$11,providers!$Q$2:$Q$11),"")</f>
        <v>4</v>
      </c>
      <c r="AG5609" s="1">
        <f t="shared" si="87"/>
        <v>45536</v>
      </c>
    </row>
    <row r="5610" spans="1:33" x14ac:dyDescent="0.25">
      <c r="A5610" t="s">
        <v>6441</v>
      </c>
      <c r="B5610" t="s">
        <v>6436</v>
      </c>
      <c r="C5610">
        <v>5678901234</v>
      </c>
      <c r="D5610">
        <v>5678901234</v>
      </c>
      <c r="E5610" s="1">
        <v>45468</v>
      </c>
      <c r="F5610" s="1">
        <v>45468</v>
      </c>
      <c r="G5610" s="1">
        <v>45484</v>
      </c>
      <c r="H5610" t="s">
        <v>28</v>
      </c>
      <c r="I5610">
        <v>20</v>
      </c>
      <c r="J5610" t="s">
        <v>35</v>
      </c>
      <c r="K5610">
        <v>99213</v>
      </c>
      <c r="O5610">
        <v>1</v>
      </c>
      <c r="P5610">
        <v>151.06</v>
      </c>
      <c r="Q5610">
        <v>116.2</v>
      </c>
      <c r="R5610">
        <v>92.96</v>
      </c>
      <c r="S5610">
        <v>23.24</v>
      </c>
      <c r="T5610" t="s">
        <v>30</v>
      </c>
      <c r="X5610" t="s">
        <v>31</v>
      </c>
      <c r="Y5610" t="s">
        <v>32</v>
      </c>
      <c r="Z5610" t="s">
        <v>36</v>
      </c>
      <c r="AA5610" t="str">
        <f>IFERROR(_xlfn.XLOOKUP($J5610,avoidable_ed_reference!$A$2:$A$13,avoidable_ed_reference!$C$2:$C$13),"Not Classified")</f>
        <v>Avoidable</v>
      </c>
      <c r="AB5610" t="str">
        <f>IFERROR(_xlfn.XLOOKUP($B5610,enrollment!$A$2:$A$801,enrollment!$I$2:$I$801),"")</f>
        <v>KY</v>
      </c>
      <c r="AC5610">
        <f>IFERROR(_xlfn.XLOOKUP($B5610,enrollment!$A$2:$A$801,enrollment!$L$2:$L$801),"")</f>
        <v>56</v>
      </c>
      <c r="AD5610" t="str" cm="1">
        <f t="array" ref="AD5610">_xlfn.IFS(AC5610="","Unknown",AC5610&lt;18,"0-17",AC5610&lt;35,"18-34",AC5610&lt;50,"35-49",AC5610&lt;65,"50-64",TRUE,"65+")</f>
        <v>50-64</v>
      </c>
      <c r="AE5610">
        <f>IFERROR(_xlfn.XLOOKUP($B5610,enrollment!$A$2:$A$801,enrollment!$O$2:$O$801),"")</f>
        <v>3456789012</v>
      </c>
      <c r="AF5610">
        <f>IFERROR(_xlfn.XLOOKUP($AE5610,providers!$B$2:$B$11,providers!$Q$2:$Q$11),"")</f>
        <v>4</v>
      </c>
      <c r="AG5610" s="1">
        <f t="shared" si="87"/>
        <v>45444</v>
      </c>
    </row>
    <row r="5611" spans="1:33" x14ac:dyDescent="0.25">
      <c r="A5611" t="s">
        <v>6442</v>
      </c>
      <c r="B5611" t="s">
        <v>6443</v>
      </c>
      <c r="C5611">
        <v>5678901234</v>
      </c>
      <c r="D5611">
        <v>5678901234</v>
      </c>
      <c r="E5611" s="1">
        <v>45311</v>
      </c>
      <c r="F5611" s="1">
        <v>45311</v>
      </c>
      <c r="G5611" s="1">
        <v>45346</v>
      </c>
      <c r="H5611" t="s">
        <v>28</v>
      </c>
      <c r="I5611">
        <v>20</v>
      </c>
      <c r="J5611" t="s">
        <v>35</v>
      </c>
      <c r="K5611">
        <v>99213</v>
      </c>
      <c r="O5611">
        <v>1</v>
      </c>
      <c r="P5611">
        <v>152.30000000000001</v>
      </c>
      <c r="Q5611">
        <v>117.15</v>
      </c>
      <c r="R5611">
        <v>93.72</v>
      </c>
      <c r="S5611">
        <v>23.43</v>
      </c>
      <c r="T5611" t="s">
        <v>30</v>
      </c>
      <c r="X5611" t="s">
        <v>233</v>
      </c>
      <c r="Y5611" t="s">
        <v>32</v>
      </c>
      <c r="Z5611" t="s">
        <v>36</v>
      </c>
      <c r="AA5611" t="str">
        <f>IFERROR(_xlfn.XLOOKUP($J5611,avoidable_ed_reference!$A$2:$A$13,avoidable_ed_reference!$C$2:$C$13),"Not Classified")</f>
        <v>Avoidable</v>
      </c>
      <c r="AB5611" t="str">
        <f>IFERROR(_xlfn.XLOOKUP($B5611,enrollment!$A$2:$A$801,enrollment!$I$2:$I$801),"")</f>
        <v>GA</v>
      </c>
      <c r="AC5611">
        <f>IFERROR(_xlfn.XLOOKUP($B5611,enrollment!$A$2:$A$801,enrollment!$L$2:$L$801),"")</f>
        <v>47</v>
      </c>
      <c r="AD5611" t="str" cm="1">
        <f t="array" ref="AD5611">_xlfn.IFS(AC5611="","Unknown",AC5611&lt;18,"0-17",AC5611&lt;35,"18-34",AC5611&lt;50,"35-49",AC5611&lt;65,"50-64",TRUE,"65+")</f>
        <v>35-49</v>
      </c>
      <c r="AE5611">
        <f>IFERROR(_xlfn.XLOOKUP($B5611,enrollment!$A$2:$A$801,enrollment!$O$2:$O$801),"")</f>
        <v>8901234567</v>
      </c>
      <c r="AF5611">
        <f>IFERROR(_xlfn.XLOOKUP($AE5611,providers!$B$2:$B$11,providers!$Q$2:$Q$11),"")</f>
        <v>3.7</v>
      </c>
      <c r="AG5611" s="1">
        <f t="shared" si="87"/>
        <v>45292</v>
      </c>
    </row>
    <row r="5612" spans="1:33" x14ac:dyDescent="0.25">
      <c r="A5612" t="s">
        <v>6444</v>
      </c>
      <c r="B5612" t="s">
        <v>6443</v>
      </c>
      <c r="C5612">
        <v>5678901234</v>
      </c>
      <c r="D5612">
        <v>5678901234</v>
      </c>
      <c r="E5612" s="1">
        <v>45349</v>
      </c>
      <c r="F5612" s="1">
        <v>45349</v>
      </c>
      <c r="G5612" s="1">
        <v>45370</v>
      </c>
      <c r="H5612" t="s">
        <v>28</v>
      </c>
      <c r="I5612">
        <v>20</v>
      </c>
      <c r="J5612" t="s">
        <v>35</v>
      </c>
      <c r="K5612">
        <v>99213</v>
      </c>
      <c r="O5612">
        <v>1</v>
      </c>
      <c r="P5612">
        <v>173.99</v>
      </c>
      <c r="Q5612">
        <v>133.84</v>
      </c>
      <c r="R5612">
        <v>107.07</v>
      </c>
      <c r="S5612">
        <v>26.77</v>
      </c>
      <c r="T5612" t="s">
        <v>30</v>
      </c>
      <c r="X5612" t="s">
        <v>233</v>
      </c>
      <c r="Y5612" t="s">
        <v>32</v>
      </c>
      <c r="Z5612" t="s">
        <v>36</v>
      </c>
      <c r="AA5612" t="str">
        <f>IFERROR(_xlfn.XLOOKUP($J5612,avoidable_ed_reference!$A$2:$A$13,avoidable_ed_reference!$C$2:$C$13),"Not Classified")</f>
        <v>Avoidable</v>
      </c>
      <c r="AB5612" t="str">
        <f>IFERROR(_xlfn.XLOOKUP($B5612,enrollment!$A$2:$A$801,enrollment!$I$2:$I$801),"")</f>
        <v>GA</v>
      </c>
      <c r="AC5612">
        <f>IFERROR(_xlfn.XLOOKUP($B5612,enrollment!$A$2:$A$801,enrollment!$L$2:$L$801),"")</f>
        <v>47</v>
      </c>
      <c r="AD5612" t="str" cm="1">
        <f t="array" ref="AD5612">_xlfn.IFS(AC5612="","Unknown",AC5612&lt;18,"0-17",AC5612&lt;35,"18-34",AC5612&lt;50,"35-49",AC5612&lt;65,"50-64",TRUE,"65+")</f>
        <v>35-49</v>
      </c>
      <c r="AE5612">
        <f>IFERROR(_xlfn.XLOOKUP($B5612,enrollment!$A$2:$A$801,enrollment!$O$2:$O$801),"")</f>
        <v>8901234567</v>
      </c>
      <c r="AF5612">
        <f>IFERROR(_xlfn.XLOOKUP($AE5612,providers!$B$2:$B$11,providers!$Q$2:$Q$11),"")</f>
        <v>3.7</v>
      </c>
      <c r="AG5612" s="1">
        <f t="shared" si="87"/>
        <v>45323</v>
      </c>
    </row>
    <row r="5613" spans="1:33" x14ac:dyDescent="0.25">
      <c r="A5613" t="s">
        <v>6445</v>
      </c>
      <c r="B5613" t="s">
        <v>6443</v>
      </c>
      <c r="C5613">
        <v>2233445566</v>
      </c>
      <c r="D5613">
        <v>2233445566</v>
      </c>
      <c r="E5613" s="1">
        <v>45485</v>
      </c>
      <c r="F5613" s="1">
        <v>45485</v>
      </c>
      <c r="G5613" s="1">
        <v>45512</v>
      </c>
      <c r="H5613" t="s">
        <v>28</v>
      </c>
      <c r="I5613">
        <v>23</v>
      </c>
      <c r="J5613" t="s">
        <v>129</v>
      </c>
      <c r="K5613">
        <v>99284</v>
      </c>
      <c r="O5613">
        <v>1</v>
      </c>
      <c r="P5613">
        <v>2058.48</v>
      </c>
      <c r="Q5613">
        <v>1143.5999999999999</v>
      </c>
      <c r="R5613">
        <v>914.88</v>
      </c>
      <c r="S5613">
        <v>228.72</v>
      </c>
      <c r="T5613" t="s">
        <v>30</v>
      </c>
      <c r="X5613" t="s">
        <v>233</v>
      </c>
      <c r="Y5613" t="s">
        <v>32</v>
      </c>
      <c r="Z5613" t="s">
        <v>45</v>
      </c>
      <c r="AA5613" t="str">
        <f>IFERROR(_xlfn.XLOOKUP($J5613,avoidable_ed_reference!$A$2:$A$13,avoidable_ed_reference!$C$2:$C$13),"Not Classified")</f>
        <v>Potentially Avoidable</v>
      </c>
      <c r="AB5613" t="str">
        <f>IFERROR(_xlfn.XLOOKUP($B5613,enrollment!$A$2:$A$801,enrollment!$I$2:$I$801),"")</f>
        <v>GA</v>
      </c>
      <c r="AC5613">
        <f>IFERROR(_xlfn.XLOOKUP($B5613,enrollment!$A$2:$A$801,enrollment!$L$2:$L$801),"")</f>
        <v>47</v>
      </c>
      <c r="AD5613" t="str" cm="1">
        <f t="array" ref="AD5613">_xlfn.IFS(AC5613="","Unknown",AC5613&lt;18,"0-17",AC5613&lt;35,"18-34",AC5613&lt;50,"35-49",AC5613&lt;65,"50-64",TRUE,"65+")</f>
        <v>35-49</v>
      </c>
      <c r="AE5613">
        <f>IFERROR(_xlfn.XLOOKUP($B5613,enrollment!$A$2:$A$801,enrollment!$O$2:$O$801),"")</f>
        <v>8901234567</v>
      </c>
      <c r="AF5613">
        <f>IFERROR(_xlfn.XLOOKUP($AE5613,providers!$B$2:$B$11,providers!$Q$2:$Q$11),"")</f>
        <v>3.7</v>
      </c>
      <c r="AG5613" s="1">
        <f t="shared" si="87"/>
        <v>45474</v>
      </c>
    </row>
    <row r="5614" spans="1:33" x14ac:dyDescent="0.25">
      <c r="A5614" t="s">
        <v>6446</v>
      </c>
      <c r="B5614" t="s">
        <v>6447</v>
      </c>
      <c r="C5614">
        <v>8901234567</v>
      </c>
      <c r="D5614">
        <v>8901234567</v>
      </c>
      <c r="E5614" s="1">
        <v>45573</v>
      </c>
      <c r="F5614" s="1">
        <v>45573</v>
      </c>
      <c r="G5614" s="1">
        <v>45603</v>
      </c>
      <c r="H5614" t="s">
        <v>28</v>
      </c>
      <c r="I5614">
        <v>11</v>
      </c>
      <c r="J5614" t="s">
        <v>35</v>
      </c>
      <c r="K5614">
        <v>99213</v>
      </c>
      <c r="O5614">
        <v>1</v>
      </c>
      <c r="P5614">
        <v>212.91</v>
      </c>
      <c r="Q5614">
        <v>157.71</v>
      </c>
      <c r="R5614">
        <v>126.17</v>
      </c>
      <c r="S5614">
        <v>31.54</v>
      </c>
      <c r="T5614" t="s">
        <v>30</v>
      </c>
      <c r="X5614" t="s">
        <v>31</v>
      </c>
      <c r="Y5614" t="s">
        <v>32</v>
      </c>
      <c r="Z5614" t="s">
        <v>39</v>
      </c>
      <c r="AA5614" t="str">
        <f>IFERROR(_xlfn.XLOOKUP($J5614,avoidable_ed_reference!$A$2:$A$13,avoidable_ed_reference!$C$2:$C$13),"Not Classified")</f>
        <v>Avoidable</v>
      </c>
      <c r="AB5614" t="str">
        <f>IFERROR(_xlfn.XLOOKUP($B5614,enrollment!$A$2:$A$801,enrollment!$I$2:$I$801),"")</f>
        <v>GA</v>
      </c>
      <c r="AC5614">
        <f>IFERROR(_xlfn.XLOOKUP($B5614,enrollment!$A$2:$A$801,enrollment!$L$2:$L$801),"")</f>
        <v>63</v>
      </c>
      <c r="AD5614" t="str" cm="1">
        <f t="array" ref="AD5614">_xlfn.IFS(AC5614="","Unknown",AC5614&lt;18,"0-17",AC5614&lt;35,"18-34",AC5614&lt;50,"35-49",AC5614&lt;65,"50-64",TRUE,"65+")</f>
        <v>50-64</v>
      </c>
      <c r="AE5614">
        <f>IFERROR(_xlfn.XLOOKUP($B5614,enrollment!$A$2:$A$801,enrollment!$O$2:$O$801),"")</f>
        <v>8901234567</v>
      </c>
      <c r="AF5614">
        <f>IFERROR(_xlfn.XLOOKUP($AE5614,providers!$B$2:$B$11,providers!$Q$2:$Q$11),"")</f>
        <v>3.7</v>
      </c>
      <c r="AG5614" s="1">
        <f t="shared" si="87"/>
        <v>45566</v>
      </c>
    </row>
    <row r="5615" spans="1:33" x14ac:dyDescent="0.25">
      <c r="A5615" t="s">
        <v>6448</v>
      </c>
      <c r="B5615" t="s">
        <v>6447</v>
      </c>
      <c r="C5615">
        <v>8901234567</v>
      </c>
      <c r="D5615">
        <v>8901234567</v>
      </c>
      <c r="E5615" s="1">
        <v>45614</v>
      </c>
      <c r="F5615" s="1">
        <v>45614</v>
      </c>
      <c r="G5615" s="1">
        <v>45634</v>
      </c>
      <c r="H5615" t="s">
        <v>28</v>
      </c>
      <c r="I5615">
        <v>11</v>
      </c>
      <c r="J5615" t="s">
        <v>35</v>
      </c>
      <c r="K5615">
        <v>99213</v>
      </c>
      <c r="O5615">
        <v>1</v>
      </c>
      <c r="P5615">
        <v>170.11</v>
      </c>
      <c r="Q5615">
        <v>126.01</v>
      </c>
      <c r="R5615">
        <v>100.81</v>
      </c>
      <c r="S5615">
        <v>25.2</v>
      </c>
      <c r="T5615" t="s">
        <v>30</v>
      </c>
      <c r="X5615" t="s">
        <v>31</v>
      </c>
      <c r="Y5615" t="s">
        <v>32</v>
      </c>
      <c r="Z5615" t="s">
        <v>39</v>
      </c>
      <c r="AA5615" t="str">
        <f>IFERROR(_xlfn.XLOOKUP($J5615,avoidable_ed_reference!$A$2:$A$13,avoidable_ed_reference!$C$2:$C$13),"Not Classified")</f>
        <v>Avoidable</v>
      </c>
      <c r="AB5615" t="str">
        <f>IFERROR(_xlfn.XLOOKUP($B5615,enrollment!$A$2:$A$801,enrollment!$I$2:$I$801),"")</f>
        <v>GA</v>
      </c>
      <c r="AC5615">
        <f>IFERROR(_xlfn.XLOOKUP($B5615,enrollment!$A$2:$A$801,enrollment!$L$2:$L$801),"")</f>
        <v>63</v>
      </c>
      <c r="AD5615" t="str" cm="1">
        <f t="array" ref="AD5615">_xlfn.IFS(AC5615="","Unknown",AC5615&lt;18,"0-17",AC5615&lt;35,"18-34",AC5615&lt;50,"35-49",AC5615&lt;65,"50-64",TRUE,"65+")</f>
        <v>50-64</v>
      </c>
      <c r="AE5615">
        <f>IFERROR(_xlfn.XLOOKUP($B5615,enrollment!$A$2:$A$801,enrollment!$O$2:$O$801),"")</f>
        <v>8901234567</v>
      </c>
      <c r="AF5615">
        <f>IFERROR(_xlfn.XLOOKUP($AE5615,providers!$B$2:$B$11,providers!$Q$2:$Q$11),"")</f>
        <v>3.7</v>
      </c>
      <c r="AG5615" s="1">
        <f t="shared" si="87"/>
        <v>45597</v>
      </c>
    </row>
    <row r="5616" spans="1:33" x14ac:dyDescent="0.25">
      <c r="A5616" t="s">
        <v>6449</v>
      </c>
      <c r="B5616" t="s">
        <v>6447</v>
      </c>
      <c r="C5616">
        <v>8901234567</v>
      </c>
      <c r="D5616">
        <v>8901234567</v>
      </c>
      <c r="E5616" s="1">
        <v>45619</v>
      </c>
      <c r="F5616" s="1">
        <v>45619</v>
      </c>
      <c r="G5616" s="1">
        <v>45653</v>
      </c>
      <c r="H5616" t="s">
        <v>28</v>
      </c>
      <c r="I5616">
        <v>11</v>
      </c>
      <c r="J5616" t="s">
        <v>35</v>
      </c>
      <c r="K5616">
        <v>99213</v>
      </c>
      <c r="O5616">
        <v>1</v>
      </c>
      <c r="P5616">
        <v>230.42</v>
      </c>
      <c r="Q5616">
        <v>170.68</v>
      </c>
      <c r="R5616">
        <v>136.54</v>
      </c>
      <c r="S5616">
        <v>34.14</v>
      </c>
      <c r="T5616" t="s">
        <v>30</v>
      </c>
      <c r="X5616" t="s">
        <v>31</v>
      </c>
      <c r="Y5616" t="s">
        <v>32</v>
      </c>
      <c r="Z5616" t="s">
        <v>39</v>
      </c>
      <c r="AA5616" t="str">
        <f>IFERROR(_xlfn.XLOOKUP($J5616,avoidable_ed_reference!$A$2:$A$13,avoidable_ed_reference!$C$2:$C$13),"Not Classified")</f>
        <v>Avoidable</v>
      </c>
      <c r="AB5616" t="str">
        <f>IFERROR(_xlfn.XLOOKUP($B5616,enrollment!$A$2:$A$801,enrollment!$I$2:$I$801),"")</f>
        <v>GA</v>
      </c>
      <c r="AC5616">
        <f>IFERROR(_xlfn.XLOOKUP($B5616,enrollment!$A$2:$A$801,enrollment!$L$2:$L$801),"")</f>
        <v>63</v>
      </c>
      <c r="AD5616" t="str" cm="1">
        <f t="array" ref="AD5616">_xlfn.IFS(AC5616="","Unknown",AC5616&lt;18,"0-17",AC5616&lt;35,"18-34",AC5616&lt;50,"35-49",AC5616&lt;65,"50-64",TRUE,"65+")</f>
        <v>50-64</v>
      </c>
      <c r="AE5616">
        <f>IFERROR(_xlfn.XLOOKUP($B5616,enrollment!$A$2:$A$801,enrollment!$O$2:$O$801),"")</f>
        <v>8901234567</v>
      </c>
      <c r="AF5616">
        <f>IFERROR(_xlfn.XLOOKUP($AE5616,providers!$B$2:$B$11,providers!$Q$2:$Q$11),"")</f>
        <v>3.7</v>
      </c>
      <c r="AG5616" s="1">
        <f t="shared" si="87"/>
        <v>45597</v>
      </c>
    </row>
    <row r="5617" spans="1:33" x14ac:dyDescent="0.25">
      <c r="A5617" t="s">
        <v>6450</v>
      </c>
      <c r="B5617" t="s">
        <v>6451</v>
      </c>
      <c r="C5617">
        <v>8901234567</v>
      </c>
      <c r="D5617">
        <v>8901234567</v>
      </c>
      <c r="E5617" s="1">
        <v>45386</v>
      </c>
      <c r="F5617" s="1">
        <v>45386</v>
      </c>
      <c r="G5617" s="1">
        <v>45418</v>
      </c>
      <c r="H5617" t="s">
        <v>28</v>
      </c>
      <c r="I5617">
        <v>11</v>
      </c>
      <c r="J5617" t="s">
        <v>38</v>
      </c>
      <c r="K5617">
        <v>99213</v>
      </c>
      <c r="O5617">
        <v>1</v>
      </c>
      <c r="P5617">
        <v>189.93</v>
      </c>
      <c r="Q5617">
        <v>140.69</v>
      </c>
      <c r="R5617">
        <v>112.55</v>
      </c>
      <c r="S5617">
        <v>28.14</v>
      </c>
      <c r="T5617" t="s">
        <v>30</v>
      </c>
      <c r="X5617" t="s">
        <v>31</v>
      </c>
      <c r="Y5617" t="s">
        <v>32</v>
      </c>
      <c r="Z5617" t="s">
        <v>39</v>
      </c>
      <c r="AA5617" t="str">
        <f>IFERROR(_xlfn.XLOOKUP($J5617,avoidable_ed_reference!$A$2:$A$13,avoidable_ed_reference!$C$2:$C$13),"Not Classified")</f>
        <v>Not Classified</v>
      </c>
      <c r="AB5617" t="str">
        <f>IFERROR(_xlfn.XLOOKUP($B5617,enrollment!$A$2:$A$801,enrollment!$I$2:$I$801),"")</f>
        <v>GA</v>
      </c>
      <c r="AC5617">
        <f>IFERROR(_xlfn.XLOOKUP($B5617,enrollment!$A$2:$A$801,enrollment!$L$2:$L$801),"")</f>
        <v>29</v>
      </c>
      <c r="AD5617" t="str" cm="1">
        <f t="array" ref="AD5617">_xlfn.IFS(AC5617="","Unknown",AC5617&lt;18,"0-17",AC5617&lt;35,"18-34",AC5617&lt;50,"35-49",AC5617&lt;65,"50-64",TRUE,"65+")</f>
        <v>18-34</v>
      </c>
      <c r="AE5617">
        <f>IFERROR(_xlfn.XLOOKUP($B5617,enrollment!$A$2:$A$801,enrollment!$O$2:$O$801),"")</f>
        <v>8901234567</v>
      </c>
      <c r="AF5617">
        <f>IFERROR(_xlfn.XLOOKUP($AE5617,providers!$B$2:$B$11,providers!$Q$2:$Q$11),"")</f>
        <v>3.7</v>
      </c>
      <c r="AG5617" s="1">
        <f t="shared" si="87"/>
        <v>45383</v>
      </c>
    </row>
    <row r="5618" spans="1:33" x14ac:dyDescent="0.25">
      <c r="A5618" t="s">
        <v>6452</v>
      </c>
      <c r="B5618" t="s">
        <v>6451</v>
      </c>
      <c r="C5618">
        <v>8901234567</v>
      </c>
      <c r="D5618">
        <v>8901234567</v>
      </c>
      <c r="E5618" s="1">
        <v>45426</v>
      </c>
      <c r="F5618" s="1">
        <v>45426</v>
      </c>
      <c r="G5618" s="1">
        <v>45450</v>
      </c>
      <c r="H5618" t="s">
        <v>28</v>
      </c>
      <c r="I5618">
        <v>11</v>
      </c>
      <c r="J5618" t="s">
        <v>38</v>
      </c>
      <c r="K5618">
        <v>99213</v>
      </c>
      <c r="O5618">
        <v>1</v>
      </c>
      <c r="P5618">
        <v>182.52</v>
      </c>
      <c r="Q5618">
        <v>135.19999999999999</v>
      </c>
      <c r="R5618">
        <v>108.16</v>
      </c>
      <c r="S5618">
        <v>27.04</v>
      </c>
      <c r="T5618" t="s">
        <v>30</v>
      </c>
      <c r="X5618" t="s">
        <v>31</v>
      </c>
      <c r="Y5618" t="s">
        <v>32</v>
      </c>
      <c r="Z5618" t="s">
        <v>39</v>
      </c>
      <c r="AA5618" t="str">
        <f>IFERROR(_xlfn.XLOOKUP($J5618,avoidable_ed_reference!$A$2:$A$13,avoidable_ed_reference!$C$2:$C$13),"Not Classified")</f>
        <v>Not Classified</v>
      </c>
      <c r="AB5618" t="str">
        <f>IFERROR(_xlfn.XLOOKUP($B5618,enrollment!$A$2:$A$801,enrollment!$I$2:$I$801),"")</f>
        <v>GA</v>
      </c>
      <c r="AC5618">
        <f>IFERROR(_xlfn.XLOOKUP($B5618,enrollment!$A$2:$A$801,enrollment!$L$2:$L$801),"")</f>
        <v>29</v>
      </c>
      <c r="AD5618" t="str" cm="1">
        <f t="array" ref="AD5618">_xlfn.IFS(AC5618="","Unknown",AC5618&lt;18,"0-17",AC5618&lt;35,"18-34",AC5618&lt;50,"35-49",AC5618&lt;65,"50-64",TRUE,"65+")</f>
        <v>18-34</v>
      </c>
      <c r="AE5618">
        <f>IFERROR(_xlfn.XLOOKUP($B5618,enrollment!$A$2:$A$801,enrollment!$O$2:$O$801),"")</f>
        <v>8901234567</v>
      </c>
      <c r="AF5618">
        <f>IFERROR(_xlfn.XLOOKUP($AE5618,providers!$B$2:$B$11,providers!$Q$2:$Q$11),"")</f>
        <v>3.7</v>
      </c>
      <c r="AG5618" s="1">
        <f t="shared" si="87"/>
        <v>45413</v>
      </c>
    </row>
    <row r="5619" spans="1:33" x14ac:dyDescent="0.25">
      <c r="A5619" t="s">
        <v>6453</v>
      </c>
      <c r="B5619" t="s">
        <v>6451</v>
      </c>
      <c r="C5619">
        <v>2233445566</v>
      </c>
      <c r="D5619">
        <v>2233445566</v>
      </c>
      <c r="E5619" s="1">
        <v>45565</v>
      </c>
      <c r="F5619" s="1">
        <v>45565</v>
      </c>
      <c r="G5619" s="1">
        <v>45590</v>
      </c>
      <c r="H5619" t="s">
        <v>28</v>
      </c>
      <c r="I5619">
        <v>23</v>
      </c>
      <c r="J5619" t="s">
        <v>80</v>
      </c>
      <c r="K5619">
        <v>99284</v>
      </c>
      <c r="O5619">
        <v>1</v>
      </c>
      <c r="P5619">
        <v>2269.17</v>
      </c>
      <c r="Q5619">
        <v>1260.6500000000001</v>
      </c>
      <c r="R5619">
        <v>1008.52</v>
      </c>
      <c r="S5619">
        <v>252.13</v>
      </c>
      <c r="T5619" t="s">
        <v>30</v>
      </c>
      <c r="X5619" t="s">
        <v>31</v>
      </c>
      <c r="Y5619" t="s">
        <v>32</v>
      </c>
      <c r="Z5619" t="s">
        <v>45</v>
      </c>
      <c r="AA5619" t="str">
        <f>IFERROR(_xlfn.XLOOKUP($J5619,avoidable_ed_reference!$A$2:$A$13,avoidable_ed_reference!$C$2:$C$13),"Not Classified")</f>
        <v>Non-Avoidable</v>
      </c>
      <c r="AB5619" t="str">
        <f>IFERROR(_xlfn.XLOOKUP($B5619,enrollment!$A$2:$A$801,enrollment!$I$2:$I$801),"")</f>
        <v>GA</v>
      </c>
      <c r="AC5619">
        <f>IFERROR(_xlfn.XLOOKUP($B5619,enrollment!$A$2:$A$801,enrollment!$L$2:$L$801),"")</f>
        <v>29</v>
      </c>
      <c r="AD5619" t="str" cm="1">
        <f t="array" ref="AD5619">_xlfn.IFS(AC5619="","Unknown",AC5619&lt;18,"0-17",AC5619&lt;35,"18-34",AC5619&lt;50,"35-49",AC5619&lt;65,"50-64",TRUE,"65+")</f>
        <v>18-34</v>
      </c>
      <c r="AE5619">
        <f>IFERROR(_xlfn.XLOOKUP($B5619,enrollment!$A$2:$A$801,enrollment!$O$2:$O$801),"")</f>
        <v>8901234567</v>
      </c>
      <c r="AF5619">
        <f>IFERROR(_xlfn.XLOOKUP($AE5619,providers!$B$2:$B$11,providers!$Q$2:$Q$11),"")</f>
        <v>3.7</v>
      </c>
      <c r="AG5619" s="1">
        <f t="shared" si="87"/>
        <v>45536</v>
      </c>
    </row>
    <row r="5620" spans="1:33" x14ac:dyDescent="0.25">
      <c r="A5620" t="s">
        <v>6454</v>
      </c>
      <c r="B5620" t="s">
        <v>6451</v>
      </c>
      <c r="C5620">
        <v>8901234567</v>
      </c>
      <c r="D5620">
        <v>8901234567</v>
      </c>
      <c r="E5620" s="1">
        <v>45416</v>
      </c>
      <c r="F5620" s="1">
        <v>45416</v>
      </c>
      <c r="G5620" s="1">
        <v>45447</v>
      </c>
      <c r="H5620" t="s">
        <v>28</v>
      </c>
      <c r="I5620">
        <v>11</v>
      </c>
      <c r="J5620" t="s">
        <v>35</v>
      </c>
      <c r="K5620">
        <v>99213</v>
      </c>
      <c r="O5620">
        <v>1</v>
      </c>
      <c r="P5620">
        <v>180.39</v>
      </c>
      <c r="Q5620">
        <v>133.62</v>
      </c>
      <c r="R5620">
        <v>106.9</v>
      </c>
      <c r="S5620">
        <v>26.72</v>
      </c>
      <c r="T5620" t="s">
        <v>30</v>
      </c>
      <c r="X5620" t="s">
        <v>31</v>
      </c>
      <c r="Y5620" t="s">
        <v>32</v>
      </c>
      <c r="Z5620" t="s">
        <v>39</v>
      </c>
      <c r="AA5620" t="str">
        <f>IFERROR(_xlfn.XLOOKUP($J5620,avoidable_ed_reference!$A$2:$A$13,avoidable_ed_reference!$C$2:$C$13),"Not Classified")</f>
        <v>Avoidable</v>
      </c>
      <c r="AB5620" t="str">
        <f>IFERROR(_xlfn.XLOOKUP($B5620,enrollment!$A$2:$A$801,enrollment!$I$2:$I$801),"")</f>
        <v>GA</v>
      </c>
      <c r="AC5620">
        <f>IFERROR(_xlfn.XLOOKUP($B5620,enrollment!$A$2:$A$801,enrollment!$L$2:$L$801),"")</f>
        <v>29</v>
      </c>
      <c r="AD5620" t="str" cm="1">
        <f t="array" ref="AD5620">_xlfn.IFS(AC5620="","Unknown",AC5620&lt;18,"0-17",AC5620&lt;35,"18-34",AC5620&lt;50,"35-49",AC5620&lt;65,"50-64",TRUE,"65+")</f>
        <v>18-34</v>
      </c>
      <c r="AE5620">
        <f>IFERROR(_xlfn.XLOOKUP($B5620,enrollment!$A$2:$A$801,enrollment!$O$2:$O$801),"")</f>
        <v>8901234567</v>
      </c>
      <c r="AF5620">
        <f>IFERROR(_xlfn.XLOOKUP($AE5620,providers!$B$2:$B$11,providers!$Q$2:$Q$11),"")</f>
        <v>3.7</v>
      </c>
      <c r="AG5620" s="1">
        <f t="shared" si="87"/>
        <v>45413</v>
      </c>
    </row>
    <row r="5621" spans="1:33" x14ac:dyDescent="0.25">
      <c r="A5621" t="s">
        <v>6455</v>
      </c>
      <c r="B5621" t="s">
        <v>6451</v>
      </c>
      <c r="C5621">
        <v>8901234567</v>
      </c>
      <c r="D5621">
        <v>8901234567</v>
      </c>
      <c r="E5621" s="1">
        <v>45472</v>
      </c>
      <c r="F5621" s="1">
        <v>45472</v>
      </c>
      <c r="G5621" s="1">
        <v>45500</v>
      </c>
      <c r="H5621" t="s">
        <v>28</v>
      </c>
      <c r="I5621">
        <v>11</v>
      </c>
      <c r="J5621" t="s">
        <v>38</v>
      </c>
      <c r="K5621">
        <v>99213</v>
      </c>
      <c r="O5621">
        <v>1</v>
      </c>
      <c r="P5621">
        <v>217.04</v>
      </c>
      <c r="Q5621">
        <v>160.77000000000001</v>
      </c>
      <c r="R5621">
        <v>128.62</v>
      </c>
      <c r="S5621">
        <v>32.15</v>
      </c>
      <c r="T5621" t="s">
        <v>30</v>
      </c>
      <c r="X5621" t="s">
        <v>31</v>
      </c>
      <c r="Y5621" t="s">
        <v>32</v>
      </c>
      <c r="Z5621" t="s">
        <v>39</v>
      </c>
      <c r="AA5621" t="str">
        <f>IFERROR(_xlfn.XLOOKUP($J5621,avoidable_ed_reference!$A$2:$A$13,avoidable_ed_reference!$C$2:$C$13),"Not Classified")</f>
        <v>Not Classified</v>
      </c>
      <c r="AB5621" t="str">
        <f>IFERROR(_xlfn.XLOOKUP($B5621,enrollment!$A$2:$A$801,enrollment!$I$2:$I$801),"")</f>
        <v>GA</v>
      </c>
      <c r="AC5621">
        <f>IFERROR(_xlfn.XLOOKUP($B5621,enrollment!$A$2:$A$801,enrollment!$L$2:$L$801),"")</f>
        <v>29</v>
      </c>
      <c r="AD5621" t="str" cm="1">
        <f t="array" ref="AD5621">_xlfn.IFS(AC5621="","Unknown",AC5621&lt;18,"0-17",AC5621&lt;35,"18-34",AC5621&lt;50,"35-49",AC5621&lt;65,"50-64",TRUE,"65+")</f>
        <v>18-34</v>
      </c>
      <c r="AE5621">
        <f>IFERROR(_xlfn.XLOOKUP($B5621,enrollment!$A$2:$A$801,enrollment!$O$2:$O$801),"")</f>
        <v>8901234567</v>
      </c>
      <c r="AF5621">
        <f>IFERROR(_xlfn.XLOOKUP($AE5621,providers!$B$2:$B$11,providers!$Q$2:$Q$11),"")</f>
        <v>3.7</v>
      </c>
      <c r="AG5621" s="1">
        <f t="shared" si="87"/>
        <v>45444</v>
      </c>
    </row>
    <row r="5622" spans="1:33" x14ac:dyDescent="0.25">
      <c r="A5622" t="s">
        <v>6456</v>
      </c>
      <c r="B5622" t="s">
        <v>6451</v>
      </c>
      <c r="C5622">
        <v>5678901234</v>
      </c>
      <c r="D5622">
        <v>5678901234</v>
      </c>
      <c r="E5622" s="1">
        <v>45307</v>
      </c>
      <c r="F5622" s="1">
        <v>45307</v>
      </c>
      <c r="G5622" s="1">
        <v>45330</v>
      </c>
      <c r="H5622" t="s">
        <v>28</v>
      </c>
      <c r="I5622">
        <v>20</v>
      </c>
      <c r="J5622" t="s">
        <v>35</v>
      </c>
      <c r="K5622">
        <v>99213</v>
      </c>
      <c r="O5622">
        <v>1</v>
      </c>
      <c r="P5622">
        <v>159.93</v>
      </c>
      <c r="Q5622">
        <v>123.02</v>
      </c>
      <c r="R5622">
        <v>98.42</v>
      </c>
      <c r="S5622">
        <v>24.6</v>
      </c>
      <c r="T5622" t="s">
        <v>30</v>
      </c>
      <c r="X5622" t="s">
        <v>31</v>
      </c>
      <c r="Y5622" t="s">
        <v>32</v>
      </c>
      <c r="Z5622" t="s">
        <v>36</v>
      </c>
      <c r="AA5622" t="str">
        <f>IFERROR(_xlfn.XLOOKUP($J5622,avoidable_ed_reference!$A$2:$A$13,avoidable_ed_reference!$C$2:$C$13),"Not Classified")</f>
        <v>Avoidable</v>
      </c>
      <c r="AB5622" t="str">
        <f>IFERROR(_xlfn.XLOOKUP($B5622,enrollment!$A$2:$A$801,enrollment!$I$2:$I$801),"")</f>
        <v>GA</v>
      </c>
      <c r="AC5622">
        <f>IFERROR(_xlfn.XLOOKUP($B5622,enrollment!$A$2:$A$801,enrollment!$L$2:$L$801),"")</f>
        <v>29</v>
      </c>
      <c r="AD5622" t="str" cm="1">
        <f t="array" ref="AD5622">_xlfn.IFS(AC5622="","Unknown",AC5622&lt;18,"0-17",AC5622&lt;35,"18-34",AC5622&lt;50,"35-49",AC5622&lt;65,"50-64",TRUE,"65+")</f>
        <v>18-34</v>
      </c>
      <c r="AE5622">
        <f>IFERROR(_xlfn.XLOOKUP($B5622,enrollment!$A$2:$A$801,enrollment!$O$2:$O$801),"")</f>
        <v>8901234567</v>
      </c>
      <c r="AF5622">
        <f>IFERROR(_xlfn.XLOOKUP($AE5622,providers!$B$2:$B$11,providers!$Q$2:$Q$11),"")</f>
        <v>3.7</v>
      </c>
      <c r="AG5622" s="1">
        <f t="shared" si="87"/>
        <v>45292</v>
      </c>
    </row>
    <row r="5623" spans="1:33" x14ac:dyDescent="0.25">
      <c r="A5623" t="s">
        <v>6457</v>
      </c>
      <c r="B5623" t="s">
        <v>6458</v>
      </c>
      <c r="C5623">
        <v>5678901234</v>
      </c>
      <c r="D5623">
        <v>5678901234</v>
      </c>
      <c r="E5623" s="1">
        <v>45474</v>
      </c>
      <c r="F5623" s="1">
        <v>45474</v>
      </c>
      <c r="G5623" s="1">
        <v>45506</v>
      </c>
      <c r="H5623" t="s">
        <v>28</v>
      </c>
      <c r="I5623">
        <v>20</v>
      </c>
      <c r="J5623" t="s">
        <v>35</v>
      </c>
      <c r="K5623">
        <v>99213</v>
      </c>
      <c r="O5623">
        <v>1</v>
      </c>
      <c r="P5623">
        <v>150.28</v>
      </c>
      <c r="Q5623">
        <v>115.6</v>
      </c>
      <c r="R5623">
        <v>92.48</v>
      </c>
      <c r="S5623">
        <v>23.12</v>
      </c>
      <c r="T5623" t="s">
        <v>30</v>
      </c>
      <c r="X5623" t="s">
        <v>146</v>
      </c>
      <c r="Y5623" t="s">
        <v>147</v>
      </c>
      <c r="Z5623" t="s">
        <v>36</v>
      </c>
      <c r="AA5623" t="str">
        <f>IFERROR(_xlfn.XLOOKUP($J5623,avoidable_ed_reference!$A$2:$A$13,avoidable_ed_reference!$C$2:$C$13),"Not Classified")</f>
        <v>Avoidable</v>
      </c>
      <c r="AB5623" t="str">
        <f>IFERROR(_xlfn.XLOOKUP($B5623,enrollment!$A$2:$A$801,enrollment!$I$2:$I$801),"")</f>
        <v>GA</v>
      </c>
      <c r="AC5623">
        <f>IFERROR(_xlfn.XLOOKUP($B5623,enrollment!$A$2:$A$801,enrollment!$L$2:$L$801),"")</f>
        <v>84</v>
      </c>
      <c r="AD5623" t="str" cm="1">
        <f t="array" ref="AD5623">_xlfn.IFS(AC5623="","Unknown",AC5623&lt;18,"0-17",AC5623&lt;35,"18-34",AC5623&lt;50,"35-49",AC5623&lt;65,"50-64",TRUE,"65+")</f>
        <v>65+</v>
      </c>
      <c r="AE5623">
        <f>IFERROR(_xlfn.XLOOKUP($B5623,enrollment!$A$2:$A$801,enrollment!$O$2:$O$801),"")</f>
        <v>8901234567</v>
      </c>
      <c r="AF5623">
        <f>IFERROR(_xlfn.XLOOKUP($AE5623,providers!$B$2:$B$11,providers!$Q$2:$Q$11),"")</f>
        <v>3.7</v>
      </c>
      <c r="AG5623" s="1">
        <f t="shared" si="87"/>
        <v>45474</v>
      </c>
    </row>
    <row r="5624" spans="1:33" x14ac:dyDescent="0.25">
      <c r="A5624" t="s">
        <v>6459</v>
      </c>
      <c r="B5624" t="s">
        <v>6458</v>
      </c>
      <c r="C5624">
        <v>8901234567</v>
      </c>
      <c r="D5624">
        <v>8901234567</v>
      </c>
      <c r="E5624" s="1">
        <v>45626</v>
      </c>
      <c r="F5624" s="1">
        <v>45626</v>
      </c>
      <c r="G5624" s="1">
        <v>45648</v>
      </c>
      <c r="H5624" t="s">
        <v>28</v>
      </c>
      <c r="I5624">
        <v>11</v>
      </c>
      <c r="J5624" t="s">
        <v>38</v>
      </c>
      <c r="K5624">
        <v>99213</v>
      </c>
      <c r="O5624">
        <v>1</v>
      </c>
      <c r="P5624">
        <v>176.81</v>
      </c>
      <c r="Q5624">
        <v>130.97</v>
      </c>
      <c r="R5624">
        <v>104.78</v>
      </c>
      <c r="S5624">
        <v>26.19</v>
      </c>
      <c r="T5624" t="s">
        <v>30</v>
      </c>
      <c r="X5624" t="s">
        <v>146</v>
      </c>
      <c r="Y5624" t="s">
        <v>147</v>
      </c>
      <c r="Z5624" t="s">
        <v>39</v>
      </c>
      <c r="AA5624" t="str">
        <f>IFERROR(_xlfn.XLOOKUP($J5624,avoidable_ed_reference!$A$2:$A$13,avoidable_ed_reference!$C$2:$C$13),"Not Classified")</f>
        <v>Not Classified</v>
      </c>
      <c r="AB5624" t="str">
        <f>IFERROR(_xlfn.XLOOKUP($B5624,enrollment!$A$2:$A$801,enrollment!$I$2:$I$801),"")</f>
        <v>GA</v>
      </c>
      <c r="AC5624">
        <f>IFERROR(_xlfn.XLOOKUP($B5624,enrollment!$A$2:$A$801,enrollment!$L$2:$L$801),"")</f>
        <v>84</v>
      </c>
      <c r="AD5624" t="str" cm="1">
        <f t="array" ref="AD5624">_xlfn.IFS(AC5624="","Unknown",AC5624&lt;18,"0-17",AC5624&lt;35,"18-34",AC5624&lt;50,"35-49",AC5624&lt;65,"50-64",TRUE,"65+")</f>
        <v>65+</v>
      </c>
      <c r="AE5624">
        <f>IFERROR(_xlfn.XLOOKUP($B5624,enrollment!$A$2:$A$801,enrollment!$O$2:$O$801),"")</f>
        <v>8901234567</v>
      </c>
      <c r="AF5624">
        <f>IFERROR(_xlfn.XLOOKUP($AE5624,providers!$B$2:$B$11,providers!$Q$2:$Q$11),"")</f>
        <v>3.7</v>
      </c>
      <c r="AG5624" s="1">
        <f t="shared" si="87"/>
        <v>45597</v>
      </c>
    </row>
    <row r="5625" spans="1:33" x14ac:dyDescent="0.25">
      <c r="A5625" t="s">
        <v>6460</v>
      </c>
      <c r="B5625" t="s">
        <v>6458</v>
      </c>
      <c r="C5625">
        <v>3456789012</v>
      </c>
      <c r="D5625">
        <v>3456789012</v>
      </c>
      <c r="E5625" s="1">
        <v>45360</v>
      </c>
      <c r="F5625" s="1">
        <v>45360</v>
      </c>
      <c r="G5625" s="1">
        <v>45392</v>
      </c>
      <c r="H5625" t="s">
        <v>59</v>
      </c>
      <c r="J5625" t="s">
        <v>60</v>
      </c>
      <c r="L5625" s="2" t="s">
        <v>106</v>
      </c>
      <c r="M5625" t="s">
        <v>107</v>
      </c>
      <c r="N5625" t="s">
        <v>108</v>
      </c>
      <c r="O5625">
        <v>1</v>
      </c>
      <c r="P5625">
        <v>796.99</v>
      </c>
      <c r="Q5625">
        <v>724.54</v>
      </c>
      <c r="R5625">
        <v>579.63</v>
      </c>
      <c r="S5625">
        <v>144.91</v>
      </c>
      <c r="T5625" t="s">
        <v>30</v>
      </c>
      <c r="X5625" t="s">
        <v>146</v>
      </c>
      <c r="Y5625" t="s">
        <v>147</v>
      </c>
      <c r="Z5625" t="s">
        <v>64</v>
      </c>
      <c r="AA5625" t="str">
        <f>IFERROR(_xlfn.XLOOKUP($J5625,avoidable_ed_reference!$A$2:$A$13,avoidable_ed_reference!$C$2:$C$13),"Not Classified")</f>
        <v>Not Classified</v>
      </c>
      <c r="AB5625" t="str">
        <f>IFERROR(_xlfn.XLOOKUP($B5625,enrollment!$A$2:$A$801,enrollment!$I$2:$I$801),"")</f>
        <v>GA</v>
      </c>
      <c r="AC5625">
        <f>IFERROR(_xlfn.XLOOKUP($B5625,enrollment!$A$2:$A$801,enrollment!$L$2:$L$801),"")</f>
        <v>84</v>
      </c>
      <c r="AD5625" t="str" cm="1">
        <f t="array" ref="AD5625">_xlfn.IFS(AC5625="","Unknown",AC5625&lt;18,"0-17",AC5625&lt;35,"18-34",AC5625&lt;50,"35-49",AC5625&lt;65,"50-64",TRUE,"65+")</f>
        <v>65+</v>
      </c>
      <c r="AE5625">
        <f>IFERROR(_xlfn.XLOOKUP($B5625,enrollment!$A$2:$A$801,enrollment!$O$2:$O$801),"")</f>
        <v>8901234567</v>
      </c>
      <c r="AF5625">
        <f>IFERROR(_xlfn.XLOOKUP($AE5625,providers!$B$2:$B$11,providers!$Q$2:$Q$11),"")</f>
        <v>3.7</v>
      </c>
      <c r="AG5625" s="1">
        <f t="shared" si="87"/>
        <v>45352</v>
      </c>
    </row>
    <row r="5626" spans="1:33" x14ac:dyDescent="0.25">
      <c r="A5626" t="s">
        <v>6461</v>
      </c>
      <c r="B5626" t="s">
        <v>6458</v>
      </c>
      <c r="C5626">
        <v>9012345678</v>
      </c>
      <c r="D5626">
        <v>9012345678</v>
      </c>
      <c r="E5626" s="1">
        <v>45374</v>
      </c>
      <c r="F5626" s="1">
        <v>45374</v>
      </c>
      <c r="G5626" s="1">
        <v>45408</v>
      </c>
      <c r="H5626" t="s">
        <v>28</v>
      </c>
      <c r="I5626">
        <v>23</v>
      </c>
      <c r="J5626" t="s">
        <v>80</v>
      </c>
      <c r="K5626">
        <v>99284</v>
      </c>
      <c r="O5626">
        <v>1</v>
      </c>
      <c r="P5626">
        <v>2154.7800000000002</v>
      </c>
      <c r="Q5626">
        <v>1197.0999999999999</v>
      </c>
      <c r="R5626">
        <v>957.68</v>
      </c>
      <c r="S5626">
        <v>239.42</v>
      </c>
      <c r="T5626" t="s">
        <v>30</v>
      </c>
      <c r="X5626" t="s">
        <v>146</v>
      </c>
      <c r="Y5626" t="s">
        <v>147</v>
      </c>
      <c r="Z5626" t="s">
        <v>45</v>
      </c>
      <c r="AA5626" t="str">
        <f>IFERROR(_xlfn.XLOOKUP($J5626,avoidable_ed_reference!$A$2:$A$13,avoidable_ed_reference!$C$2:$C$13),"Not Classified")</f>
        <v>Non-Avoidable</v>
      </c>
      <c r="AB5626" t="str">
        <f>IFERROR(_xlfn.XLOOKUP($B5626,enrollment!$A$2:$A$801,enrollment!$I$2:$I$801),"")</f>
        <v>GA</v>
      </c>
      <c r="AC5626">
        <f>IFERROR(_xlfn.XLOOKUP($B5626,enrollment!$A$2:$A$801,enrollment!$L$2:$L$801),"")</f>
        <v>84</v>
      </c>
      <c r="AD5626" t="str" cm="1">
        <f t="array" ref="AD5626">_xlfn.IFS(AC5626="","Unknown",AC5626&lt;18,"0-17",AC5626&lt;35,"18-34",AC5626&lt;50,"35-49",AC5626&lt;65,"50-64",TRUE,"65+")</f>
        <v>65+</v>
      </c>
      <c r="AE5626">
        <f>IFERROR(_xlfn.XLOOKUP($B5626,enrollment!$A$2:$A$801,enrollment!$O$2:$O$801),"")</f>
        <v>8901234567</v>
      </c>
      <c r="AF5626">
        <f>IFERROR(_xlfn.XLOOKUP($AE5626,providers!$B$2:$B$11,providers!$Q$2:$Q$11),"")</f>
        <v>3.7</v>
      </c>
      <c r="AG5626" s="1">
        <f t="shared" si="87"/>
        <v>45352</v>
      </c>
    </row>
    <row r="5627" spans="1:33" x14ac:dyDescent="0.25">
      <c r="A5627" t="s">
        <v>6462</v>
      </c>
      <c r="B5627" t="s">
        <v>6458</v>
      </c>
      <c r="C5627">
        <v>5678901234</v>
      </c>
      <c r="D5627">
        <v>5678901234</v>
      </c>
      <c r="E5627" s="1">
        <v>45549</v>
      </c>
      <c r="F5627" s="1">
        <v>45549</v>
      </c>
      <c r="G5627" s="1">
        <v>45579</v>
      </c>
      <c r="H5627" t="s">
        <v>28</v>
      </c>
      <c r="I5627">
        <v>20</v>
      </c>
      <c r="J5627" t="s">
        <v>35</v>
      </c>
      <c r="K5627">
        <v>99213</v>
      </c>
      <c r="O5627">
        <v>1</v>
      </c>
      <c r="P5627">
        <v>192.6</v>
      </c>
      <c r="Q5627">
        <v>148.15</v>
      </c>
      <c r="R5627">
        <v>118.52</v>
      </c>
      <c r="S5627">
        <v>29.63</v>
      </c>
      <c r="T5627" t="s">
        <v>30</v>
      </c>
      <c r="X5627" t="s">
        <v>146</v>
      </c>
      <c r="Y5627" t="s">
        <v>147</v>
      </c>
      <c r="Z5627" t="s">
        <v>36</v>
      </c>
      <c r="AA5627" t="str">
        <f>IFERROR(_xlfn.XLOOKUP($J5627,avoidable_ed_reference!$A$2:$A$13,avoidable_ed_reference!$C$2:$C$13),"Not Classified")</f>
        <v>Avoidable</v>
      </c>
      <c r="AB5627" t="str">
        <f>IFERROR(_xlfn.XLOOKUP($B5627,enrollment!$A$2:$A$801,enrollment!$I$2:$I$801),"")</f>
        <v>GA</v>
      </c>
      <c r="AC5627">
        <f>IFERROR(_xlfn.XLOOKUP($B5627,enrollment!$A$2:$A$801,enrollment!$L$2:$L$801),"")</f>
        <v>84</v>
      </c>
      <c r="AD5627" t="str" cm="1">
        <f t="array" ref="AD5627">_xlfn.IFS(AC5627="","Unknown",AC5627&lt;18,"0-17",AC5627&lt;35,"18-34",AC5627&lt;50,"35-49",AC5627&lt;65,"50-64",TRUE,"65+")</f>
        <v>65+</v>
      </c>
      <c r="AE5627">
        <f>IFERROR(_xlfn.XLOOKUP($B5627,enrollment!$A$2:$A$801,enrollment!$O$2:$O$801),"")</f>
        <v>8901234567</v>
      </c>
      <c r="AF5627">
        <f>IFERROR(_xlfn.XLOOKUP($AE5627,providers!$B$2:$B$11,providers!$Q$2:$Q$11),"")</f>
        <v>3.7</v>
      </c>
      <c r="AG5627" s="1">
        <f t="shared" si="87"/>
        <v>45536</v>
      </c>
    </row>
    <row r="5628" spans="1:33" x14ac:dyDescent="0.25">
      <c r="A5628" t="s">
        <v>6463</v>
      </c>
      <c r="B5628" t="s">
        <v>6458</v>
      </c>
      <c r="C5628">
        <v>5678901234</v>
      </c>
      <c r="D5628">
        <v>5678901234</v>
      </c>
      <c r="E5628" s="1">
        <v>45324</v>
      </c>
      <c r="F5628" s="1">
        <v>45324</v>
      </c>
      <c r="G5628" s="1">
        <v>45345</v>
      </c>
      <c r="H5628" t="s">
        <v>28</v>
      </c>
      <c r="I5628">
        <v>20</v>
      </c>
      <c r="J5628" t="s">
        <v>35</v>
      </c>
      <c r="K5628">
        <v>99213</v>
      </c>
      <c r="O5628">
        <v>1</v>
      </c>
      <c r="P5628">
        <v>154.91999999999999</v>
      </c>
      <c r="Q5628">
        <v>119.17</v>
      </c>
      <c r="R5628">
        <v>95.34</v>
      </c>
      <c r="S5628">
        <v>23.83</v>
      </c>
      <c r="T5628" t="s">
        <v>30</v>
      </c>
      <c r="X5628" t="s">
        <v>146</v>
      </c>
      <c r="Y5628" t="s">
        <v>147</v>
      </c>
      <c r="Z5628" t="s">
        <v>36</v>
      </c>
      <c r="AA5628" t="str">
        <f>IFERROR(_xlfn.XLOOKUP($J5628,avoidable_ed_reference!$A$2:$A$13,avoidable_ed_reference!$C$2:$C$13),"Not Classified")</f>
        <v>Avoidable</v>
      </c>
      <c r="AB5628" t="str">
        <f>IFERROR(_xlfn.XLOOKUP($B5628,enrollment!$A$2:$A$801,enrollment!$I$2:$I$801),"")</f>
        <v>GA</v>
      </c>
      <c r="AC5628">
        <f>IFERROR(_xlfn.XLOOKUP($B5628,enrollment!$A$2:$A$801,enrollment!$L$2:$L$801),"")</f>
        <v>84</v>
      </c>
      <c r="AD5628" t="str" cm="1">
        <f t="array" ref="AD5628">_xlfn.IFS(AC5628="","Unknown",AC5628&lt;18,"0-17",AC5628&lt;35,"18-34",AC5628&lt;50,"35-49",AC5628&lt;65,"50-64",TRUE,"65+")</f>
        <v>65+</v>
      </c>
      <c r="AE5628">
        <f>IFERROR(_xlfn.XLOOKUP($B5628,enrollment!$A$2:$A$801,enrollment!$O$2:$O$801),"")</f>
        <v>8901234567</v>
      </c>
      <c r="AF5628">
        <f>IFERROR(_xlfn.XLOOKUP($AE5628,providers!$B$2:$B$11,providers!$Q$2:$Q$11),"")</f>
        <v>3.7</v>
      </c>
      <c r="AG5628" s="1">
        <f t="shared" si="87"/>
        <v>45323</v>
      </c>
    </row>
    <row r="5629" spans="1:33" x14ac:dyDescent="0.25">
      <c r="A5629" t="s">
        <v>6464</v>
      </c>
      <c r="B5629" t="s">
        <v>6458</v>
      </c>
      <c r="C5629">
        <v>9012345678</v>
      </c>
      <c r="D5629">
        <v>9012345678</v>
      </c>
      <c r="E5629" s="1">
        <v>45429</v>
      </c>
      <c r="F5629" s="1">
        <v>45429</v>
      </c>
      <c r="G5629" s="1">
        <v>45448</v>
      </c>
      <c r="H5629" t="s">
        <v>28</v>
      </c>
      <c r="I5629">
        <v>22</v>
      </c>
      <c r="J5629" t="s">
        <v>29</v>
      </c>
      <c r="K5629">
        <v>90837</v>
      </c>
      <c r="O5629">
        <v>1</v>
      </c>
      <c r="P5629">
        <v>267.95</v>
      </c>
      <c r="Q5629">
        <v>198.48</v>
      </c>
      <c r="R5629">
        <v>158.78</v>
      </c>
      <c r="S5629">
        <v>39.700000000000003</v>
      </c>
      <c r="T5629" t="s">
        <v>30</v>
      </c>
      <c r="X5629" t="s">
        <v>146</v>
      </c>
      <c r="Y5629" t="s">
        <v>147</v>
      </c>
      <c r="Z5629" t="s">
        <v>33</v>
      </c>
      <c r="AA5629" t="str">
        <f>IFERROR(_xlfn.XLOOKUP($J5629,avoidable_ed_reference!$A$2:$A$13,avoidable_ed_reference!$C$2:$C$13),"Not Classified")</f>
        <v>Potentially Avoidable</v>
      </c>
      <c r="AB5629" t="str">
        <f>IFERROR(_xlfn.XLOOKUP($B5629,enrollment!$A$2:$A$801,enrollment!$I$2:$I$801),"")</f>
        <v>GA</v>
      </c>
      <c r="AC5629">
        <f>IFERROR(_xlfn.XLOOKUP($B5629,enrollment!$A$2:$A$801,enrollment!$L$2:$L$801),"")</f>
        <v>84</v>
      </c>
      <c r="AD5629" t="str" cm="1">
        <f t="array" ref="AD5629">_xlfn.IFS(AC5629="","Unknown",AC5629&lt;18,"0-17",AC5629&lt;35,"18-34",AC5629&lt;50,"35-49",AC5629&lt;65,"50-64",TRUE,"65+")</f>
        <v>65+</v>
      </c>
      <c r="AE5629">
        <f>IFERROR(_xlfn.XLOOKUP($B5629,enrollment!$A$2:$A$801,enrollment!$O$2:$O$801),"")</f>
        <v>8901234567</v>
      </c>
      <c r="AF5629">
        <f>IFERROR(_xlfn.XLOOKUP($AE5629,providers!$B$2:$B$11,providers!$Q$2:$Q$11),"")</f>
        <v>3.7</v>
      </c>
      <c r="AG5629" s="1">
        <f t="shared" si="87"/>
        <v>45413</v>
      </c>
    </row>
    <row r="5630" spans="1:33" x14ac:dyDescent="0.25">
      <c r="A5630" t="s">
        <v>6465</v>
      </c>
      <c r="B5630" t="s">
        <v>6458</v>
      </c>
      <c r="C5630">
        <v>8901234567</v>
      </c>
      <c r="D5630">
        <v>8901234567</v>
      </c>
      <c r="E5630" s="1">
        <v>45634</v>
      </c>
      <c r="F5630" s="1">
        <v>45634</v>
      </c>
      <c r="G5630" s="1">
        <v>45652</v>
      </c>
      <c r="H5630" t="s">
        <v>28</v>
      </c>
      <c r="I5630">
        <v>11</v>
      </c>
      <c r="J5630" t="s">
        <v>38</v>
      </c>
      <c r="K5630">
        <v>99213</v>
      </c>
      <c r="O5630">
        <v>1</v>
      </c>
      <c r="P5630">
        <v>229.27</v>
      </c>
      <c r="Q5630">
        <v>169.83</v>
      </c>
      <c r="R5630">
        <v>135.86000000000001</v>
      </c>
      <c r="S5630">
        <v>33.97</v>
      </c>
      <c r="T5630" t="s">
        <v>30</v>
      </c>
      <c r="X5630" t="s">
        <v>146</v>
      </c>
      <c r="Y5630" t="s">
        <v>147</v>
      </c>
      <c r="Z5630" t="s">
        <v>39</v>
      </c>
      <c r="AA5630" t="str">
        <f>IFERROR(_xlfn.XLOOKUP($J5630,avoidable_ed_reference!$A$2:$A$13,avoidable_ed_reference!$C$2:$C$13),"Not Classified")</f>
        <v>Not Classified</v>
      </c>
      <c r="AB5630" t="str">
        <f>IFERROR(_xlfn.XLOOKUP($B5630,enrollment!$A$2:$A$801,enrollment!$I$2:$I$801),"")</f>
        <v>GA</v>
      </c>
      <c r="AC5630">
        <f>IFERROR(_xlfn.XLOOKUP($B5630,enrollment!$A$2:$A$801,enrollment!$L$2:$L$801),"")</f>
        <v>84</v>
      </c>
      <c r="AD5630" t="str" cm="1">
        <f t="array" ref="AD5630">_xlfn.IFS(AC5630="","Unknown",AC5630&lt;18,"0-17",AC5630&lt;35,"18-34",AC5630&lt;50,"35-49",AC5630&lt;65,"50-64",TRUE,"65+")</f>
        <v>65+</v>
      </c>
      <c r="AE5630">
        <f>IFERROR(_xlfn.XLOOKUP($B5630,enrollment!$A$2:$A$801,enrollment!$O$2:$O$801),"")</f>
        <v>8901234567</v>
      </c>
      <c r="AF5630">
        <f>IFERROR(_xlfn.XLOOKUP($AE5630,providers!$B$2:$B$11,providers!$Q$2:$Q$11),"")</f>
        <v>3.7</v>
      </c>
      <c r="AG5630" s="1">
        <f t="shared" si="87"/>
        <v>45627</v>
      </c>
    </row>
    <row r="5631" spans="1:33" x14ac:dyDescent="0.25">
      <c r="A5631" t="s">
        <v>6466</v>
      </c>
      <c r="B5631" t="s">
        <v>6467</v>
      </c>
      <c r="C5631">
        <v>2345678901</v>
      </c>
      <c r="D5631">
        <v>2345678901</v>
      </c>
      <c r="E5631" s="1">
        <v>45299</v>
      </c>
      <c r="F5631" s="1">
        <v>45299</v>
      </c>
      <c r="G5631" s="1">
        <v>45314</v>
      </c>
      <c r="H5631" t="s">
        <v>28</v>
      </c>
      <c r="I5631">
        <v>23</v>
      </c>
      <c r="J5631" t="s">
        <v>221</v>
      </c>
      <c r="K5631">
        <v>99284</v>
      </c>
      <c r="O5631">
        <v>1</v>
      </c>
      <c r="P5631">
        <v>1648.98</v>
      </c>
      <c r="Q5631">
        <v>916.1</v>
      </c>
      <c r="R5631">
        <v>732.88</v>
      </c>
      <c r="S5631">
        <v>183.22</v>
      </c>
      <c r="T5631" t="s">
        <v>30</v>
      </c>
      <c r="X5631" t="s">
        <v>31</v>
      </c>
      <c r="Y5631" t="s">
        <v>32</v>
      </c>
      <c r="Z5631" t="s">
        <v>45</v>
      </c>
      <c r="AA5631" t="str">
        <f>IFERROR(_xlfn.XLOOKUP($J5631,avoidable_ed_reference!$A$2:$A$13,avoidable_ed_reference!$C$2:$C$13),"Not Classified")</f>
        <v>Avoidable</v>
      </c>
      <c r="AB5631" t="str">
        <f>IFERROR(_xlfn.XLOOKUP($B5631,enrollment!$A$2:$A$801,enrollment!$I$2:$I$801),"")</f>
        <v>KY</v>
      </c>
      <c r="AC5631">
        <f>IFERROR(_xlfn.XLOOKUP($B5631,enrollment!$A$2:$A$801,enrollment!$L$2:$L$801),"")</f>
        <v>41</v>
      </c>
      <c r="AD5631" t="str" cm="1">
        <f t="array" ref="AD5631">_xlfn.IFS(AC5631="","Unknown",AC5631&lt;18,"0-17",AC5631&lt;35,"18-34",AC5631&lt;50,"35-49",AC5631&lt;65,"50-64",TRUE,"65+")</f>
        <v>35-49</v>
      </c>
      <c r="AE5631">
        <f>IFERROR(_xlfn.XLOOKUP($B5631,enrollment!$A$2:$A$801,enrollment!$O$2:$O$801),"")</f>
        <v>3456789012</v>
      </c>
      <c r="AF5631">
        <f>IFERROR(_xlfn.XLOOKUP($AE5631,providers!$B$2:$B$11,providers!$Q$2:$Q$11),"")</f>
        <v>4</v>
      </c>
      <c r="AG5631" s="1">
        <f t="shared" si="87"/>
        <v>45292</v>
      </c>
    </row>
    <row r="5632" spans="1:33" x14ac:dyDescent="0.25">
      <c r="A5632" t="s">
        <v>6468</v>
      </c>
      <c r="B5632" t="s">
        <v>6467</v>
      </c>
      <c r="C5632">
        <v>9012345678</v>
      </c>
      <c r="D5632">
        <v>9012345678</v>
      </c>
      <c r="E5632" s="1">
        <v>45655</v>
      </c>
      <c r="F5632" s="1">
        <v>45655</v>
      </c>
      <c r="G5632" s="1">
        <v>45688</v>
      </c>
      <c r="H5632" t="s">
        <v>59</v>
      </c>
      <c r="J5632" t="s">
        <v>47</v>
      </c>
      <c r="L5632" s="2" t="s">
        <v>106</v>
      </c>
      <c r="M5632" t="s">
        <v>107</v>
      </c>
      <c r="N5632" t="s">
        <v>108</v>
      </c>
      <c r="O5632">
        <v>1</v>
      </c>
      <c r="P5632">
        <v>800.75</v>
      </c>
      <c r="Q5632">
        <v>727.95</v>
      </c>
      <c r="R5632">
        <v>582.36</v>
      </c>
      <c r="S5632">
        <v>145.59</v>
      </c>
      <c r="T5632" t="s">
        <v>30</v>
      </c>
      <c r="X5632" t="s">
        <v>31</v>
      </c>
      <c r="Y5632" t="s">
        <v>32</v>
      </c>
      <c r="Z5632" t="s">
        <v>64</v>
      </c>
      <c r="AA5632" t="str">
        <f>IFERROR(_xlfn.XLOOKUP($J5632,avoidable_ed_reference!$A$2:$A$13,avoidable_ed_reference!$C$2:$C$13),"Not Classified")</f>
        <v>Not Classified</v>
      </c>
      <c r="AB5632" t="str">
        <f>IFERROR(_xlfn.XLOOKUP($B5632,enrollment!$A$2:$A$801,enrollment!$I$2:$I$801),"")</f>
        <v>KY</v>
      </c>
      <c r="AC5632">
        <f>IFERROR(_xlfn.XLOOKUP($B5632,enrollment!$A$2:$A$801,enrollment!$L$2:$L$801),"")</f>
        <v>41</v>
      </c>
      <c r="AD5632" t="str" cm="1">
        <f t="array" ref="AD5632">_xlfn.IFS(AC5632="","Unknown",AC5632&lt;18,"0-17",AC5632&lt;35,"18-34",AC5632&lt;50,"35-49",AC5632&lt;65,"50-64",TRUE,"65+")</f>
        <v>35-49</v>
      </c>
      <c r="AE5632">
        <f>IFERROR(_xlfn.XLOOKUP($B5632,enrollment!$A$2:$A$801,enrollment!$O$2:$O$801),"")</f>
        <v>3456789012</v>
      </c>
      <c r="AF5632">
        <f>IFERROR(_xlfn.XLOOKUP($AE5632,providers!$B$2:$B$11,providers!$Q$2:$Q$11),"")</f>
        <v>4</v>
      </c>
      <c r="AG5632" s="1">
        <f t="shared" si="87"/>
        <v>45627</v>
      </c>
    </row>
    <row r="5633" spans="1:33" x14ac:dyDescent="0.25">
      <c r="A5633" t="s">
        <v>6469</v>
      </c>
      <c r="B5633" t="s">
        <v>6467</v>
      </c>
      <c r="C5633">
        <v>7890123456</v>
      </c>
      <c r="D5633">
        <v>7890123456</v>
      </c>
      <c r="E5633" s="1">
        <v>45295</v>
      </c>
      <c r="F5633" s="1">
        <v>45295</v>
      </c>
      <c r="G5633" s="1">
        <v>45312</v>
      </c>
      <c r="H5633" t="s">
        <v>28</v>
      </c>
      <c r="I5633">
        <v>23</v>
      </c>
      <c r="J5633" t="s">
        <v>29</v>
      </c>
      <c r="K5633">
        <v>99284</v>
      </c>
      <c r="O5633">
        <v>1</v>
      </c>
      <c r="P5633">
        <v>1606.86</v>
      </c>
      <c r="Q5633">
        <v>892.7</v>
      </c>
      <c r="R5633">
        <v>714.16</v>
      </c>
      <c r="S5633">
        <v>178.54</v>
      </c>
      <c r="T5633" t="s">
        <v>30</v>
      </c>
      <c r="X5633" t="s">
        <v>31</v>
      </c>
      <c r="Y5633" t="s">
        <v>32</v>
      </c>
      <c r="Z5633" t="s">
        <v>45</v>
      </c>
      <c r="AA5633" t="str">
        <f>IFERROR(_xlfn.XLOOKUP($J5633,avoidable_ed_reference!$A$2:$A$13,avoidable_ed_reference!$C$2:$C$13),"Not Classified")</f>
        <v>Potentially Avoidable</v>
      </c>
      <c r="AB5633" t="str">
        <f>IFERROR(_xlfn.XLOOKUP($B5633,enrollment!$A$2:$A$801,enrollment!$I$2:$I$801),"")</f>
        <v>KY</v>
      </c>
      <c r="AC5633">
        <f>IFERROR(_xlfn.XLOOKUP($B5633,enrollment!$A$2:$A$801,enrollment!$L$2:$L$801),"")</f>
        <v>41</v>
      </c>
      <c r="AD5633" t="str" cm="1">
        <f t="array" ref="AD5633">_xlfn.IFS(AC5633="","Unknown",AC5633&lt;18,"0-17",AC5633&lt;35,"18-34",AC5633&lt;50,"35-49",AC5633&lt;65,"50-64",TRUE,"65+")</f>
        <v>35-49</v>
      </c>
      <c r="AE5633">
        <f>IFERROR(_xlfn.XLOOKUP($B5633,enrollment!$A$2:$A$801,enrollment!$O$2:$O$801),"")</f>
        <v>3456789012</v>
      </c>
      <c r="AF5633">
        <f>IFERROR(_xlfn.XLOOKUP($AE5633,providers!$B$2:$B$11,providers!$Q$2:$Q$11),"")</f>
        <v>4</v>
      </c>
      <c r="AG5633" s="1">
        <f t="shared" si="87"/>
        <v>45292</v>
      </c>
    </row>
    <row r="5634" spans="1:33" x14ac:dyDescent="0.25">
      <c r="A5634" t="s">
        <v>6470</v>
      </c>
      <c r="B5634" t="s">
        <v>6471</v>
      </c>
      <c r="C5634">
        <v>9012345678</v>
      </c>
      <c r="D5634">
        <v>9012345678</v>
      </c>
      <c r="E5634" s="1">
        <v>45513</v>
      </c>
      <c r="F5634" s="1">
        <v>45513</v>
      </c>
      <c r="G5634" s="1">
        <v>45538</v>
      </c>
      <c r="H5634" t="s">
        <v>67</v>
      </c>
      <c r="I5634">
        <v>21</v>
      </c>
      <c r="J5634" t="s">
        <v>42</v>
      </c>
      <c r="K5634">
        <v>99223</v>
      </c>
      <c r="O5634">
        <v>1</v>
      </c>
      <c r="P5634">
        <v>17141.189999999999</v>
      </c>
      <c r="Q5634">
        <v>11058.83</v>
      </c>
      <c r="R5634">
        <v>8847.06</v>
      </c>
      <c r="S5634">
        <v>2211.77</v>
      </c>
      <c r="T5634" t="s">
        <v>30</v>
      </c>
      <c r="V5634">
        <v>1</v>
      </c>
      <c r="W5634" s="2" t="s">
        <v>68</v>
      </c>
      <c r="X5634" t="s">
        <v>43</v>
      </c>
      <c r="Y5634" t="s">
        <v>44</v>
      </c>
      <c r="Z5634" t="s">
        <v>69</v>
      </c>
      <c r="AA5634" t="str">
        <f>IFERROR(_xlfn.XLOOKUP($J5634,avoidable_ed_reference!$A$2:$A$13,avoidable_ed_reference!$C$2:$C$13),"Not Classified")</f>
        <v>Non-Avoidable</v>
      </c>
      <c r="AB5634" t="str">
        <f>IFERROR(_xlfn.XLOOKUP($B5634,enrollment!$A$2:$A$801,enrollment!$I$2:$I$801),"")</f>
        <v>GA</v>
      </c>
      <c r="AC5634">
        <f>IFERROR(_xlfn.XLOOKUP($B5634,enrollment!$A$2:$A$801,enrollment!$L$2:$L$801),"")</f>
        <v>57</v>
      </c>
      <c r="AD5634" t="str" cm="1">
        <f t="array" ref="AD5634">_xlfn.IFS(AC5634="","Unknown",AC5634&lt;18,"0-17",AC5634&lt;35,"18-34",AC5634&lt;50,"35-49",AC5634&lt;65,"50-64",TRUE,"65+")</f>
        <v>50-64</v>
      </c>
      <c r="AE5634">
        <f>IFERROR(_xlfn.XLOOKUP($B5634,enrollment!$A$2:$A$801,enrollment!$O$2:$O$801),"")</f>
        <v>8901234567</v>
      </c>
      <c r="AF5634">
        <f>IFERROR(_xlfn.XLOOKUP($AE5634,providers!$B$2:$B$11,providers!$Q$2:$Q$11),"")</f>
        <v>3.7</v>
      </c>
      <c r="AG5634" s="1">
        <f t="shared" si="87"/>
        <v>45505</v>
      </c>
    </row>
    <row r="5635" spans="1:33" x14ac:dyDescent="0.25">
      <c r="A5635" t="s">
        <v>6472</v>
      </c>
      <c r="B5635" t="s">
        <v>6471</v>
      </c>
      <c r="C5635">
        <v>6789012345</v>
      </c>
      <c r="D5635">
        <v>6789012345</v>
      </c>
      <c r="E5635" s="1">
        <v>45455</v>
      </c>
      <c r="F5635" s="1">
        <v>45455</v>
      </c>
      <c r="G5635" s="1">
        <v>45484</v>
      </c>
      <c r="H5635" t="s">
        <v>59</v>
      </c>
      <c r="J5635" t="s">
        <v>99</v>
      </c>
      <c r="L5635" s="2" t="s">
        <v>61</v>
      </c>
      <c r="M5635" t="s">
        <v>62</v>
      </c>
      <c r="N5635" t="s">
        <v>63</v>
      </c>
      <c r="O5635">
        <v>1</v>
      </c>
      <c r="P5635">
        <v>830.59</v>
      </c>
      <c r="Q5635">
        <v>755.08</v>
      </c>
      <c r="R5635">
        <v>604.05999999999995</v>
      </c>
      <c r="S5635">
        <v>151.02000000000001</v>
      </c>
      <c r="T5635" t="s">
        <v>30</v>
      </c>
      <c r="X5635" t="s">
        <v>43</v>
      </c>
      <c r="Y5635" t="s">
        <v>44</v>
      </c>
      <c r="Z5635" t="s">
        <v>64</v>
      </c>
      <c r="AA5635" t="str">
        <f>IFERROR(_xlfn.XLOOKUP($J5635,avoidable_ed_reference!$A$2:$A$13,avoidable_ed_reference!$C$2:$C$13),"Not Classified")</f>
        <v>Not Classified</v>
      </c>
      <c r="AB5635" t="str">
        <f>IFERROR(_xlfn.XLOOKUP($B5635,enrollment!$A$2:$A$801,enrollment!$I$2:$I$801),"")</f>
        <v>GA</v>
      </c>
      <c r="AC5635">
        <f>IFERROR(_xlfn.XLOOKUP($B5635,enrollment!$A$2:$A$801,enrollment!$L$2:$L$801),"")</f>
        <v>57</v>
      </c>
      <c r="AD5635" t="str" cm="1">
        <f t="array" ref="AD5635">_xlfn.IFS(AC5635="","Unknown",AC5635&lt;18,"0-17",AC5635&lt;35,"18-34",AC5635&lt;50,"35-49",AC5635&lt;65,"50-64",TRUE,"65+")</f>
        <v>50-64</v>
      </c>
      <c r="AE5635">
        <f>IFERROR(_xlfn.XLOOKUP($B5635,enrollment!$A$2:$A$801,enrollment!$O$2:$O$801),"")</f>
        <v>8901234567</v>
      </c>
      <c r="AF5635">
        <f>IFERROR(_xlfn.XLOOKUP($AE5635,providers!$B$2:$B$11,providers!$Q$2:$Q$11),"")</f>
        <v>3.7</v>
      </c>
      <c r="AG5635" s="1">
        <f t="shared" ref="AG5635:AG5698" si="88">EOMONTH(E5635,-1)+1</f>
        <v>45444</v>
      </c>
    </row>
    <row r="5636" spans="1:33" x14ac:dyDescent="0.25">
      <c r="A5636" t="s">
        <v>6473</v>
      </c>
      <c r="B5636" t="s">
        <v>6471</v>
      </c>
      <c r="C5636">
        <v>5678901234</v>
      </c>
      <c r="D5636">
        <v>5678901234</v>
      </c>
      <c r="E5636" s="1">
        <v>45566</v>
      </c>
      <c r="F5636" s="1">
        <v>45566</v>
      </c>
      <c r="G5636" s="1">
        <v>45594</v>
      </c>
      <c r="H5636" t="s">
        <v>28</v>
      </c>
      <c r="I5636">
        <v>20</v>
      </c>
      <c r="J5636" t="s">
        <v>35</v>
      </c>
      <c r="K5636">
        <v>99213</v>
      </c>
      <c r="O5636">
        <v>1</v>
      </c>
      <c r="P5636">
        <v>171.98</v>
      </c>
      <c r="Q5636">
        <v>132.29</v>
      </c>
      <c r="R5636">
        <v>105.83</v>
      </c>
      <c r="S5636">
        <v>26.46</v>
      </c>
      <c r="T5636" t="s">
        <v>30</v>
      </c>
      <c r="X5636" t="s">
        <v>43</v>
      </c>
      <c r="Y5636" t="s">
        <v>44</v>
      </c>
      <c r="Z5636" t="s">
        <v>36</v>
      </c>
      <c r="AA5636" t="str">
        <f>IFERROR(_xlfn.XLOOKUP($J5636,avoidable_ed_reference!$A$2:$A$13,avoidable_ed_reference!$C$2:$C$13),"Not Classified")</f>
        <v>Avoidable</v>
      </c>
      <c r="AB5636" t="str">
        <f>IFERROR(_xlfn.XLOOKUP($B5636,enrollment!$A$2:$A$801,enrollment!$I$2:$I$801),"")</f>
        <v>GA</v>
      </c>
      <c r="AC5636">
        <f>IFERROR(_xlfn.XLOOKUP($B5636,enrollment!$A$2:$A$801,enrollment!$L$2:$L$801),"")</f>
        <v>57</v>
      </c>
      <c r="AD5636" t="str" cm="1">
        <f t="array" ref="AD5636">_xlfn.IFS(AC5636="","Unknown",AC5636&lt;18,"0-17",AC5636&lt;35,"18-34",AC5636&lt;50,"35-49",AC5636&lt;65,"50-64",TRUE,"65+")</f>
        <v>50-64</v>
      </c>
      <c r="AE5636">
        <f>IFERROR(_xlfn.XLOOKUP($B5636,enrollment!$A$2:$A$801,enrollment!$O$2:$O$801),"")</f>
        <v>8901234567</v>
      </c>
      <c r="AF5636">
        <f>IFERROR(_xlfn.XLOOKUP($AE5636,providers!$B$2:$B$11,providers!$Q$2:$Q$11),"")</f>
        <v>3.7</v>
      </c>
      <c r="AG5636" s="1">
        <f t="shared" si="88"/>
        <v>45566</v>
      </c>
    </row>
    <row r="5637" spans="1:33" x14ac:dyDescent="0.25">
      <c r="A5637" t="s">
        <v>6474</v>
      </c>
      <c r="B5637" t="s">
        <v>6471</v>
      </c>
      <c r="C5637">
        <v>5678901234</v>
      </c>
      <c r="D5637">
        <v>5678901234</v>
      </c>
      <c r="E5637" s="1">
        <v>45533</v>
      </c>
      <c r="F5637" s="1">
        <v>45533</v>
      </c>
      <c r="G5637" s="1">
        <v>45549</v>
      </c>
      <c r="H5637" t="s">
        <v>28</v>
      </c>
      <c r="I5637">
        <v>20</v>
      </c>
      <c r="J5637" t="s">
        <v>35</v>
      </c>
      <c r="K5637">
        <v>99213</v>
      </c>
      <c r="O5637">
        <v>1</v>
      </c>
      <c r="P5637">
        <v>187.33</v>
      </c>
      <c r="Q5637">
        <v>144.1</v>
      </c>
      <c r="R5637">
        <v>115.28</v>
      </c>
      <c r="S5637">
        <v>28.82</v>
      </c>
      <c r="T5637" t="s">
        <v>30</v>
      </c>
      <c r="X5637" t="s">
        <v>43</v>
      </c>
      <c r="Y5637" t="s">
        <v>44</v>
      </c>
      <c r="Z5637" t="s">
        <v>36</v>
      </c>
      <c r="AA5637" t="str">
        <f>IFERROR(_xlfn.XLOOKUP($J5637,avoidable_ed_reference!$A$2:$A$13,avoidable_ed_reference!$C$2:$C$13),"Not Classified")</f>
        <v>Avoidable</v>
      </c>
      <c r="AB5637" t="str">
        <f>IFERROR(_xlfn.XLOOKUP($B5637,enrollment!$A$2:$A$801,enrollment!$I$2:$I$801),"")</f>
        <v>GA</v>
      </c>
      <c r="AC5637">
        <f>IFERROR(_xlfn.XLOOKUP($B5637,enrollment!$A$2:$A$801,enrollment!$L$2:$L$801),"")</f>
        <v>57</v>
      </c>
      <c r="AD5637" t="str" cm="1">
        <f t="array" ref="AD5637">_xlfn.IFS(AC5637="","Unknown",AC5637&lt;18,"0-17",AC5637&lt;35,"18-34",AC5637&lt;50,"35-49",AC5637&lt;65,"50-64",TRUE,"65+")</f>
        <v>50-64</v>
      </c>
      <c r="AE5637">
        <f>IFERROR(_xlfn.XLOOKUP($B5637,enrollment!$A$2:$A$801,enrollment!$O$2:$O$801),"")</f>
        <v>8901234567</v>
      </c>
      <c r="AF5637">
        <f>IFERROR(_xlfn.XLOOKUP($AE5637,providers!$B$2:$B$11,providers!$Q$2:$Q$11),"")</f>
        <v>3.7</v>
      </c>
      <c r="AG5637" s="1">
        <f t="shared" si="88"/>
        <v>45505</v>
      </c>
    </row>
    <row r="5638" spans="1:33" x14ac:dyDescent="0.25">
      <c r="A5638" t="s">
        <v>6475</v>
      </c>
      <c r="B5638" t="s">
        <v>6476</v>
      </c>
      <c r="C5638">
        <v>2233445566</v>
      </c>
      <c r="D5638">
        <v>2233445566</v>
      </c>
      <c r="E5638" s="1">
        <v>45335</v>
      </c>
      <c r="F5638" s="1">
        <v>45335</v>
      </c>
      <c r="G5638" s="1">
        <v>45367</v>
      </c>
      <c r="H5638" t="s">
        <v>28</v>
      </c>
      <c r="I5638">
        <v>23</v>
      </c>
      <c r="J5638" t="s">
        <v>35</v>
      </c>
      <c r="K5638">
        <v>99284</v>
      </c>
      <c r="O5638">
        <v>1</v>
      </c>
      <c r="P5638">
        <v>1767.64</v>
      </c>
      <c r="Q5638">
        <v>982.02</v>
      </c>
      <c r="R5638">
        <v>785.62</v>
      </c>
      <c r="S5638">
        <v>196.4</v>
      </c>
      <c r="T5638" t="s">
        <v>30</v>
      </c>
      <c r="X5638" t="s">
        <v>233</v>
      </c>
      <c r="Y5638" t="s">
        <v>32</v>
      </c>
      <c r="Z5638" t="s">
        <v>45</v>
      </c>
      <c r="AA5638" t="str">
        <f>IFERROR(_xlfn.XLOOKUP($J5638,avoidable_ed_reference!$A$2:$A$13,avoidable_ed_reference!$C$2:$C$13),"Not Classified")</f>
        <v>Avoidable</v>
      </c>
      <c r="AB5638" t="str">
        <f>IFERROR(_xlfn.XLOOKUP($B5638,enrollment!$A$2:$A$801,enrollment!$I$2:$I$801),"")</f>
        <v>KY</v>
      </c>
      <c r="AC5638">
        <f>IFERROR(_xlfn.XLOOKUP($B5638,enrollment!$A$2:$A$801,enrollment!$L$2:$L$801),"")</f>
        <v>60</v>
      </c>
      <c r="AD5638" t="str" cm="1">
        <f t="array" ref="AD5638">_xlfn.IFS(AC5638="","Unknown",AC5638&lt;18,"0-17",AC5638&lt;35,"18-34",AC5638&lt;50,"35-49",AC5638&lt;65,"50-64",TRUE,"65+")</f>
        <v>50-64</v>
      </c>
      <c r="AE5638">
        <f>IFERROR(_xlfn.XLOOKUP($B5638,enrollment!$A$2:$A$801,enrollment!$O$2:$O$801),"")</f>
        <v>9012345678</v>
      </c>
      <c r="AF5638">
        <f>IFERROR(_xlfn.XLOOKUP($AE5638,providers!$B$2:$B$11,providers!$Q$2:$Q$11),"")</f>
        <v>4.3</v>
      </c>
      <c r="AG5638" s="1">
        <f t="shared" si="88"/>
        <v>45323</v>
      </c>
    </row>
    <row r="5639" spans="1:33" x14ac:dyDescent="0.25">
      <c r="A5639" t="s">
        <v>6477</v>
      </c>
      <c r="B5639" t="s">
        <v>6476</v>
      </c>
      <c r="C5639">
        <v>9012345678</v>
      </c>
      <c r="D5639">
        <v>9012345678</v>
      </c>
      <c r="E5639" s="1">
        <v>45544</v>
      </c>
      <c r="F5639" s="1">
        <v>45544</v>
      </c>
      <c r="G5639" s="1">
        <v>45572</v>
      </c>
      <c r="H5639" t="s">
        <v>28</v>
      </c>
      <c r="I5639">
        <v>11</v>
      </c>
      <c r="J5639" t="s">
        <v>35</v>
      </c>
      <c r="K5639">
        <v>99213</v>
      </c>
      <c r="O5639">
        <v>1</v>
      </c>
      <c r="P5639">
        <v>239.49</v>
      </c>
      <c r="Q5639">
        <v>177.4</v>
      </c>
      <c r="R5639">
        <v>141.91999999999999</v>
      </c>
      <c r="S5639">
        <v>35.479999999999997</v>
      </c>
      <c r="T5639" t="s">
        <v>30</v>
      </c>
      <c r="X5639" t="s">
        <v>233</v>
      </c>
      <c r="Y5639" t="s">
        <v>32</v>
      </c>
      <c r="Z5639" t="s">
        <v>39</v>
      </c>
      <c r="AA5639" t="str">
        <f>IFERROR(_xlfn.XLOOKUP($J5639,avoidable_ed_reference!$A$2:$A$13,avoidable_ed_reference!$C$2:$C$13),"Not Classified")</f>
        <v>Avoidable</v>
      </c>
      <c r="AB5639" t="str">
        <f>IFERROR(_xlfn.XLOOKUP($B5639,enrollment!$A$2:$A$801,enrollment!$I$2:$I$801),"")</f>
        <v>KY</v>
      </c>
      <c r="AC5639">
        <f>IFERROR(_xlfn.XLOOKUP($B5639,enrollment!$A$2:$A$801,enrollment!$L$2:$L$801),"")</f>
        <v>60</v>
      </c>
      <c r="AD5639" t="str" cm="1">
        <f t="array" ref="AD5639">_xlfn.IFS(AC5639="","Unknown",AC5639&lt;18,"0-17",AC5639&lt;35,"18-34",AC5639&lt;50,"35-49",AC5639&lt;65,"50-64",TRUE,"65+")</f>
        <v>50-64</v>
      </c>
      <c r="AE5639">
        <f>IFERROR(_xlfn.XLOOKUP($B5639,enrollment!$A$2:$A$801,enrollment!$O$2:$O$801),"")</f>
        <v>9012345678</v>
      </c>
      <c r="AF5639">
        <f>IFERROR(_xlfn.XLOOKUP($AE5639,providers!$B$2:$B$11,providers!$Q$2:$Q$11),"")</f>
        <v>4.3</v>
      </c>
      <c r="AG5639" s="1">
        <f t="shared" si="88"/>
        <v>45536</v>
      </c>
    </row>
    <row r="5640" spans="1:33" x14ac:dyDescent="0.25">
      <c r="A5640" t="s">
        <v>6478</v>
      </c>
      <c r="B5640" t="s">
        <v>6476</v>
      </c>
      <c r="C5640">
        <v>6789012345</v>
      </c>
      <c r="D5640">
        <v>6789012345</v>
      </c>
      <c r="E5640" s="1">
        <v>45653</v>
      </c>
      <c r="F5640" s="1">
        <v>45653</v>
      </c>
      <c r="G5640" s="1">
        <v>45688</v>
      </c>
      <c r="H5640" t="s">
        <v>28</v>
      </c>
      <c r="I5640">
        <v>23</v>
      </c>
      <c r="J5640" t="s">
        <v>221</v>
      </c>
      <c r="K5640">
        <v>99284</v>
      </c>
      <c r="O5640">
        <v>1</v>
      </c>
      <c r="P5640">
        <v>1754.82</v>
      </c>
      <c r="Q5640">
        <v>974.9</v>
      </c>
      <c r="R5640">
        <v>779.92</v>
      </c>
      <c r="S5640">
        <v>194.98</v>
      </c>
      <c r="T5640" t="s">
        <v>30</v>
      </c>
      <c r="X5640" t="s">
        <v>233</v>
      </c>
      <c r="Y5640" t="s">
        <v>32</v>
      </c>
      <c r="Z5640" t="s">
        <v>45</v>
      </c>
      <c r="AA5640" t="str">
        <f>IFERROR(_xlfn.XLOOKUP($J5640,avoidable_ed_reference!$A$2:$A$13,avoidable_ed_reference!$C$2:$C$13),"Not Classified")</f>
        <v>Avoidable</v>
      </c>
      <c r="AB5640" t="str">
        <f>IFERROR(_xlfn.XLOOKUP($B5640,enrollment!$A$2:$A$801,enrollment!$I$2:$I$801),"")</f>
        <v>KY</v>
      </c>
      <c r="AC5640">
        <f>IFERROR(_xlfn.XLOOKUP($B5640,enrollment!$A$2:$A$801,enrollment!$L$2:$L$801),"")</f>
        <v>60</v>
      </c>
      <c r="AD5640" t="str" cm="1">
        <f t="array" ref="AD5640">_xlfn.IFS(AC5640="","Unknown",AC5640&lt;18,"0-17",AC5640&lt;35,"18-34",AC5640&lt;50,"35-49",AC5640&lt;65,"50-64",TRUE,"65+")</f>
        <v>50-64</v>
      </c>
      <c r="AE5640">
        <f>IFERROR(_xlfn.XLOOKUP($B5640,enrollment!$A$2:$A$801,enrollment!$O$2:$O$801),"")</f>
        <v>9012345678</v>
      </c>
      <c r="AF5640">
        <f>IFERROR(_xlfn.XLOOKUP($AE5640,providers!$B$2:$B$11,providers!$Q$2:$Q$11),"")</f>
        <v>4.3</v>
      </c>
      <c r="AG5640" s="1">
        <f t="shared" si="88"/>
        <v>45627</v>
      </c>
    </row>
    <row r="5641" spans="1:33" x14ac:dyDescent="0.25">
      <c r="A5641" t="s">
        <v>6479</v>
      </c>
      <c r="B5641" t="s">
        <v>6476</v>
      </c>
      <c r="C5641">
        <v>5678901234</v>
      </c>
      <c r="D5641">
        <v>5678901234</v>
      </c>
      <c r="E5641" s="1">
        <v>45503</v>
      </c>
      <c r="F5641" s="1">
        <v>45503</v>
      </c>
      <c r="G5641" s="1">
        <v>45537</v>
      </c>
      <c r="H5641" t="s">
        <v>28</v>
      </c>
      <c r="I5641">
        <v>20</v>
      </c>
      <c r="J5641" t="s">
        <v>35</v>
      </c>
      <c r="K5641">
        <v>99213</v>
      </c>
      <c r="O5641">
        <v>1</v>
      </c>
      <c r="P5641">
        <v>149.97999999999999</v>
      </c>
      <c r="Q5641">
        <v>115.37</v>
      </c>
      <c r="R5641">
        <v>92.3</v>
      </c>
      <c r="S5641">
        <v>23.07</v>
      </c>
      <c r="T5641" t="s">
        <v>30</v>
      </c>
      <c r="X5641" t="s">
        <v>233</v>
      </c>
      <c r="Y5641" t="s">
        <v>32</v>
      </c>
      <c r="Z5641" t="s">
        <v>36</v>
      </c>
      <c r="AA5641" t="str">
        <f>IFERROR(_xlfn.XLOOKUP($J5641,avoidable_ed_reference!$A$2:$A$13,avoidable_ed_reference!$C$2:$C$13),"Not Classified")</f>
        <v>Avoidable</v>
      </c>
      <c r="AB5641" t="str">
        <f>IFERROR(_xlfn.XLOOKUP($B5641,enrollment!$A$2:$A$801,enrollment!$I$2:$I$801),"")</f>
        <v>KY</v>
      </c>
      <c r="AC5641">
        <f>IFERROR(_xlfn.XLOOKUP($B5641,enrollment!$A$2:$A$801,enrollment!$L$2:$L$801),"")</f>
        <v>60</v>
      </c>
      <c r="AD5641" t="str" cm="1">
        <f t="array" ref="AD5641">_xlfn.IFS(AC5641="","Unknown",AC5641&lt;18,"0-17",AC5641&lt;35,"18-34",AC5641&lt;50,"35-49",AC5641&lt;65,"50-64",TRUE,"65+")</f>
        <v>50-64</v>
      </c>
      <c r="AE5641">
        <f>IFERROR(_xlfn.XLOOKUP($B5641,enrollment!$A$2:$A$801,enrollment!$O$2:$O$801),"")</f>
        <v>9012345678</v>
      </c>
      <c r="AF5641">
        <f>IFERROR(_xlfn.XLOOKUP($AE5641,providers!$B$2:$B$11,providers!$Q$2:$Q$11),"")</f>
        <v>4.3</v>
      </c>
      <c r="AG5641" s="1">
        <f t="shared" si="88"/>
        <v>45474</v>
      </c>
    </row>
    <row r="5642" spans="1:33" x14ac:dyDescent="0.25">
      <c r="A5642" t="s">
        <v>6480</v>
      </c>
      <c r="B5642" t="s">
        <v>6476</v>
      </c>
      <c r="C5642">
        <v>5678901234</v>
      </c>
      <c r="D5642">
        <v>5678901234</v>
      </c>
      <c r="E5642" s="1">
        <v>45561</v>
      </c>
      <c r="F5642" s="1">
        <v>45561</v>
      </c>
      <c r="G5642" s="1">
        <v>45591</v>
      </c>
      <c r="H5642" t="s">
        <v>28</v>
      </c>
      <c r="I5642">
        <v>20</v>
      </c>
      <c r="J5642" t="s">
        <v>35</v>
      </c>
      <c r="K5642">
        <v>99213</v>
      </c>
      <c r="O5642">
        <v>1</v>
      </c>
      <c r="P5642">
        <v>170.5</v>
      </c>
      <c r="Q5642">
        <v>131.15</v>
      </c>
      <c r="R5642">
        <v>104.92</v>
      </c>
      <c r="S5642">
        <v>26.23</v>
      </c>
      <c r="T5642" t="s">
        <v>30</v>
      </c>
      <c r="X5642" t="s">
        <v>233</v>
      </c>
      <c r="Y5642" t="s">
        <v>32</v>
      </c>
      <c r="Z5642" t="s">
        <v>36</v>
      </c>
      <c r="AA5642" t="str">
        <f>IFERROR(_xlfn.XLOOKUP($J5642,avoidable_ed_reference!$A$2:$A$13,avoidable_ed_reference!$C$2:$C$13),"Not Classified")</f>
        <v>Avoidable</v>
      </c>
      <c r="AB5642" t="str">
        <f>IFERROR(_xlfn.XLOOKUP($B5642,enrollment!$A$2:$A$801,enrollment!$I$2:$I$801),"")</f>
        <v>KY</v>
      </c>
      <c r="AC5642">
        <f>IFERROR(_xlfn.XLOOKUP($B5642,enrollment!$A$2:$A$801,enrollment!$L$2:$L$801),"")</f>
        <v>60</v>
      </c>
      <c r="AD5642" t="str" cm="1">
        <f t="array" ref="AD5642">_xlfn.IFS(AC5642="","Unknown",AC5642&lt;18,"0-17",AC5642&lt;35,"18-34",AC5642&lt;50,"35-49",AC5642&lt;65,"50-64",TRUE,"65+")</f>
        <v>50-64</v>
      </c>
      <c r="AE5642">
        <f>IFERROR(_xlfn.XLOOKUP($B5642,enrollment!$A$2:$A$801,enrollment!$O$2:$O$801),"")</f>
        <v>9012345678</v>
      </c>
      <c r="AF5642">
        <f>IFERROR(_xlfn.XLOOKUP($AE5642,providers!$B$2:$B$11,providers!$Q$2:$Q$11),"")</f>
        <v>4.3</v>
      </c>
      <c r="AG5642" s="1">
        <f t="shared" si="88"/>
        <v>45536</v>
      </c>
    </row>
    <row r="5643" spans="1:33" x14ac:dyDescent="0.25">
      <c r="A5643" t="s">
        <v>6481</v>
      </c>
      <c r="B5643" t="s">
        <v>6476</v>
      </c>
      <c r="C5643">
        <v>9012345678</v>
      </c>
      <c r="D5643">
        <v>9012345678</v>
      </c>
      <c r="E5643" s="1">
        <v>45599</v>
      </c>
      <c r="F5643" s="1">
        <v>45599</v>
      </c>
      <c r="G5643" s="1">
        <v>45630</v>
      </c>
      <c r="H5643" t="s">
        <v>28</v>
      </c>
      <c r="I5643">
        <v>11</v>
      </c>
      <c r="J5643" t="s">
        <v>38</v>
      </c>
      <c r="K5643">
        <v>99213</v>
      </c>
      <c r="O5643">
        <v>1</v>
      </c>
      <c r="P5643">
        <v>179.9</v>
      </c>
      <c r="Q5643">
        <v>133.26</v>
      </c>
      <c r="R5643">
        <v>106.61</v>
      </c>
      <c r="S5643">
        <v>26.65</v>
      </c>
      <c r="T5643" t="s">
        <v>30</v>
      </c>
      <c r="X5643" t="s">
        <v>233</v>
      </c>
      <c r="Y5643" t="s">
        <v>32</v>
      </c>
      <c r="Z5643" t="s">
        <v>39</v>
      </c>
      <c r="AA5643" t="str">
        <f>IFERROR(_xlfn.XLOOKUP($J5643,avoidable_ed_reference!$A$2:$A$13,avoidable_ed_reference!$C$2:$C$13),"Not Classified")</f>
        <v>Not Classified</v>
      </c>
      <c r="AB5643" t="str">
        <f>IFERROR(_xlfn.XLOOKUP($B5643,enrollment!$A$2:$A$801,enrollment!$I$2:$I$801),"")</f>
        <v>KY</v>
      </c>
      <c r="AC5643">
        <f>IFERROR(_xlfn.XLOOKUP($B5643,enrollment!$A$2:$A$801,enrollment!$L$2:$L$801),"")</f>
        <v>60</v>
      </c>
      <c r="AD5643" t="str" cm="1">
        <f t="array" ref="AD5643">_xlfn.IFS(AC5643="","Unknown",AC5643&lt;18,"0-17",AC5643&lt;35,"18-34",AC5643&lt;50,"35-49",AC5643&lt;65,"50-64",TRUE,"65+")</f>
        <v>50-64</v>
      </c>
      <c r="AE5643">
        <f>IFERROR(_xlfn.XLOOKUP($B5643,enrollment!$A$2:$A$801,enrollment!$O$2:$O$801),"")</f>
        <v>9012345678</v>
      </c>
      <c r="AF5643">
        <f>IFERROR(_xlfn.XLOOKUP($AE5643,providers!$B$2:$B$11,providers!$Q$2:$Q$11),"")</f>
        <v>4.3</v>
      </c>
      <c r="AG5643" s="1">
        <f t="shared" si="88"/>
        <v>45597</v>
      </c>
    </row>
    <row r="5644" spans="1:33" x14ac:dyDescent="0.25">
      <c r="A5644" t="s">
        <v>6482</v>
      </c>
      <c r="B5644" t="s">
        <v>6476</v>
      </c>
      <c r="C5644">
        <v>9012345678</v>
      </c>
      <c r="D5644">
        <v>9012345678</v>
      </c>
      <c r="E5644" s="1">
        <v>45450</v>
      </c>
      <c r="F5644" s="1">
        <v>45450</v>
      </c>
      <c r="G5644" s="1">
        <v>45476</v>
      </c>
      <c r="H5644" t="s">
        <v>28</v>
      </c>
      <c r="I5644">
        <v>23</v>
      </c>
      <c r="J5644" t="s">
        <v>129</v>
      </c>
      <c r="K5644">
        <v>99284</v>
      </c>
      <c r="O5644">
        <v>1</v>
      </c>
      <c r="P5644">
        <v>2401.7399999999998</v>
      </c>
      <c r="Q5644">
        <v>1334.3</v>
      </c>
      <c r="R5644">
        <v>1067.44</v>
      </c>
      <c r="S5644">
        <v>266.86</v>
      </c>
      <c r="T5644" t="s">
        <v>30</v>
      </c>
      <c r="X5644" t="s">
        <v>233</v>
      </c>
      <c r="Y5644" t="s">
        <v>32</v>
      </c>
      <c r="Z5644" t="s">
        <v>45</v>
      </c>
      <c r="AA5644" t="str">
        <f>IFERROR(_xlfn.XLOOKUP($J5644,avoidable_ed_reference!$A$2:$A$13,avoidable_ed_reference!$C$2:$C$13),"Not Classified")</f>
        <v>Potentially Avoidable</v>
      </c>
      <c r="AB5644" t="str">
        <f>IFERROR(_xlfn.XLOOKUP($B5644,enrollment!$A$2:$A$801,enrollment!$I$2:$I$801),"")</f>
        <v>KY</v>
      </c>
      <c r="AC5644">
        <f>IFERROR(_xlfn.XLOOKUP($B5644,enrollment!$A$2:$A$801,enrollment!$L$2:$L$801),"")</f>
        <v>60</v>
      </c>
      <c r="AD5644" t="str" cm="1">
        <f t="array" ref="AD5644">_xlfn.IFS(AC5644="","Unknown",AC5644&lt;18,"0-17",AC5644&lt;35,"18-34",AC5644&lt;50,"35-49",AC5644&lt;65,"50-64",TRUE,"65+")</f>
        <v>50-64</v>
      </c>
      <c r="AE5644">
        <f>IFERROR(_xlfn.XLOOKUP($B5644,enrollment!$A$2:$A$801,enrollment!$O$2:$O$801),"")</f>
        <v>9012345678</v>
      </c>
      <c r="AF5644">
        <f>IFERROR(_xlfn.XLOOKUP($AE5644,providers!$B$2:$B$11,providers!$Q$2:$Q$11),"")</f>
        <v>4.3</v>
      </c>
      <c r="AG5644" s="1">
        <f t="shared" si="88"/>
        <v>45444</v>
      </c>
    </row>
    <row r="5645" spans="1:33" x14ac:dyDescent="0.25">
      <c r="A5645" t="s">
        <v>6483</v>
      </c>
      <c r="B5645" t="s">
        <v>6476</v>
      </c>
      <c r="C5645">
        <v>9012345678</v>
      </c>
      <c r="D5645">
        <v>9012345678</v>
      </c>
      <c r="E5645" s="1">
        <v>45501</v>
      </c>
      <c r="F5645" s="1">
        <v>45501</v>
      </c>
      <c r="G5645" s="1">
        <v>45519</v>
      </c>
      <c r="H5645" t="s">
        <v>28</v>
      </c>
      <c r="I5645">
        <v>11</v>
      </c>
      <c r="J5645" t="s">
        <v>38</v>
      </c>
      <c r="K5645">
        <v>99213</v>
      </c>
      <c r="O5645">
        <v>1</v>
      </c>
      <c r="P5645">
        <v>212.42</v>
      </c>
      <c r="Q5645">
        <v>157.35</v>
      </c>
      <c r="R5645">
        <v>125.88</v>
      </c>
      <c r="S5645">
        <v>31.47</v>
      </c>
      <c r="T5645" t="s">
        <v>30</v>
      </c>
      <c r="X5645" t="s">
        <v>233</v>
      </c>
      <c r="Y5645" t="s">
        <v>32</v>
      </c>
      <c r="Z5645" t="s">
        <v>39</v>
      </c>
      <c r="AA5645" t="str">
        <f>IFERROR(_xlfn.XLOOKUP($J5645,avoidable_ed_reference!$A$2:$A$13,avoidable_ed_reference!$C$2:$C$13),"Not Classified")</f>
        <v>Not Classified</v>
      </c>
      <c r="AB5645" t="str">
        <f>IFERROR(_xlfn.XLOOKUP($B5645,enrollment!$A$2:$A$801,enrollment!$I$2:$I$801),"")</f>
        <v>KY</v>
      </c>
      <c r="AC5645">
        <f>IFERROR(_xlfn.XLOOKUP($B5645,enrollment!$A$2:$A$801,enrollment!$L$2:$L$801),"")</f>
        <v>60</v>
      </c>
      <c r="AD5645" t="str" cm="1">
        <f t="array" ref="AD5645">_xlfn.IFS(AC5645="","Unknown",AC5645&lt;18,"0-17",AC5645&lt;35,"18-34",AC5645&lt;50,"35-49",AC5645&lt;65,"50-64",TRUE,"65+")</f>
        <v>50-64</v>
      </c>
      <c r="AE5645">
        <f>IFERROR(_xlfn.XLOOKUP($B5645,enrollment!$A$2:$A$801,enrollment!$O$2:$O$801),"")</f>
        <v>9012345678</v>
      </c>
      <c r="AF5645">
        <f>IFERROR(_xlfn.XLOOKUP($AE5645,providers!$B$2:$B$11,providers!$Q$2:$Q$11),"")</f>
        <v>4.3</v>
      </c>
      <c r="AG5645" s="1">
        <f t="shared" si="88"/>
        <v>45474</v>
      </c>
    </row>
    <row r="5646" spans="1:33" x14ac:dyDescent="0.25">
      <c r="A5646" t="s">
        <v>6484</v>
      </c>
      <c r="B5646" t="s">
        <v>6476</v>
      </c>
      <c r="C5646">
        <v>2345678901</v>
      </c>
      <c r="D5646">
        <v>2345678901</v>
      </c>
      <c r="E5646" s="1">
        <v>45602</v>
      </c>
      <c r="F5646" s="1">
        <v>45602</v>
      </c>
      <c r="G5646" s="1">
        <v>45622</v>
      </c>
      <c r="H5646" t="s">
        <v>28</v>
      </c>
      <c r="I5646">
        <v>23</v>
      </c>
      <c r="J5646" t="s">
        <v>35</v>
      </c>
      <c r="K5646">
        <v>99284</v>
      </c>
      <c r="O5646">
        <v>1</v>
      </c>
      <c r="P5646">
        <v>1694.9</v>
      </c>
      <c r="Q5646">
        <v>941.61</v>
      </c>
      <c r="R5646">
        <v>753.29</v>
      </c>
      <c r="S5646">
        <v>188.32</v>
      </c>
      <c r="T5646" t="s">
        <v>30</v>
      </c>
      <c r="X5646" t="s">
        <v>233</v>
      </c>
      <c r="Y5646" t="s">
        <v>32</v>
      </c>
      <c r="Z5646" t="s">
        <v>45</v>
      </c>
      <c r="AA5646" t="str">
        <f>IFERROR(_xlfn.XLOOKUP($J5646,avoidable_ed_reference!$A$2:$A$13,avoidable_ed_reference!$C$2:$C$13),"Not Classified")</f>
        <v>Avoidable</v>
      </c>
      <c r="AB5646" t="str">
        <f>IFERROR(_xlfn.XLOOKUP($B5646,enrollment!$A$2:$A$801,enrollment!$I$2:$I$801),"")</f>
        <v>KY</v>
      </c>
      <c r="AC5646">
        <f>IFERROR(_xlfn.XLOOKUP($B5646,enrollment!$A$2:$A$801,enrollment!$L$2:$L$801),"")</f>
        <v>60</v>
      </c>
      <c r="AD5646" t="str" cm="1">
        <f t="array" ref="AD5646">_xlfn.IFS(AC5646="","Unknown",AC5646&lt;18,"0-17",AC5646&lt;35,"18-34",AC5646&lt;50,"35-49",AC5646&lt;65,"50-64",TRUE,"65+")</f>
        <v>50-64</v>
      </c>
      <c r="AE5646">
        <f>IFERROR(_xlfn.XLOOKUP($B5646,enrollment!$A$2:$A$801,enrollment!$O$2:$O$801),"")</f>
        <v>9012345678</v>
      </c>
      <c r="AF5646">
        <f>IFERROR(_xlfn.XLOOKUP($AE5646,providers!$B$2:$B$11,providers!$Q$2:$Q$11),"")</f>
        <v>4.3</v>
      </c>
      <c r="AG5646" s="1">
        <f t="shared" si="88"/>
        <v>45597</v>
      </c>
    </row>
    <row r="5647" spans="1:33" x14ac:dyDescent="0.25">
      <c r="A5647" t="s">
        <v>6485</v>
      </c>
      <c r="B5647" t="s">
        <v>6486</v>
      </c>
      <c r="C5647">
        <v>2345678901</v>
      </c>
      <c r="D5647">
        <v>2345678901</v>
      </c>
      <c r="E5647" s="1">
        <v>45299</v>
      </c>
      <c r="F5647" s="1">
        <v>45299</v>
      </c>
      <c r="G5647" s="1">
        <v>45334</v>
      </c>
      <c r="H5647" t="s">
        <v>28</v>
      </c>
      <c r="I5647">
        <v>23</v>
      </c>
      <c r="J5647" t="s">
        <v>55</v>
      </c>
      <c r="K5647">
        <v>99284</v>
      </c>
      <c r="O5647">
        <v>1</v>
      </c>
      <c r="P5647">
        <v>1601.73</v>
      </c>
      <c r="Q5647">
        <v>889.85</v>
      </c>
      <c r="R5647">
        <v>711.88</v>
      </c>
      <c r="S5647">
        <v>177.97</v>
      </c>
      <c r="T5647" t="s">
        <v>30</v>
      </c>
      <c r="X5647" t="s">
        <v>52</v>
      </c>
      <c r="Y5647" t="s">
        <v>44</v>
      </c>
      <c r="Z5647" t="s">
        <v>45</v>
      </c>
      <c r="AA5647" t="str">
        <f>IFERROR(_xlfn.XLOOKUP($J5647,avoidable_ed_reference!$A$2:$A$13,avoidable_ed_reference!$C$2:$C$13),"Not Classified")</f>
        <v>Potentially Avoidable</v>
      </c>
      <c r="AB5647" t="str">
        <f>IFERROR(_xlfn.XLOOKUP($B5647,enrollment!$A$2:$A$801,enrollment!$I$2:$I$801),"")</f>
        <v>GA</v>
      </c>
      <c r="AC5647">
        <f>IFERROR(_xlfn.XLOOKUP($B5647,enrollment!$A$2:$A$801,enrollment!$L$2:$L$801),"")</f>
        <v>47</v>
      </c>
      <c r="AD5647" t="str" cm="1">
        <f t="array" ref="AD5647">_xlfn.IFS(AC5647="","Unknown",AC5647&lt;18,"0-17",AC5647&lt;35,"18-34",AC5647&lt;50,"35-49",AC5647&lt;65,"50-64",TRUE,"65+")</f>
        <v>35-49</v>
      </c>
      <c r="AE5647">
        <f>IFERROR(_xlfn.XLOOKUP($B5647,enrollment!$A$2:$A$801,enrollment!$O$2:$O$801),"")</f>
        <v>8901234567</v>
      </c>
      <c r="AF5647">
        <f>IFERROR(_xlfn.XLOOKUP($AE5647,providers!$B$2:$B$11,providers!$Q$2:$Q$11),"")</f>
        <v>3.7</v>
      </c>
      <c r="AG5647" s="1">
        <f t="shared" si="88"/>
        <v>45292</v>
      </c>
    </row>
    <row r="5648" spans="1:33" x14ac:dyDescent="0.25">
      <c r="A5648" t="s">
        <v>6487</v>
      </c>
      <c r="B5648" t="s">
        <v>6486</v>
      </c>
      <c r="C5648">
        <v>8901234567</v>
      </c>
      <c r="D5648">
        <v>8901234567</v>
      </c>
      <c r="E5648" s="1">
        <v>45615</v>
      </c>
      <c r="F5648" s="1">
        <v>45615</v>
      </c>
      <c r="G5648" s="1">
        <v>45632</v>
      </c>
      <c r="H5648" t="s">
        <v>28</v>
      </c>
      <c r="I5648">
        <v>11</v>
      </c>
      <c r="J5648" t="s">
        <v>35</v>
      </c>
      <c r="K5648">
        <v>99213</v>
      </c>
      <c r="O5648">
        <v>1</v>
      </c>
      <c r="P5648">
        <v>227.87</v>
      </c>
      <c r="Q5648">
        <v>168.79</v>
      </c>
      <c r="R5648">
        <v>135.03</v>
      </c>
      <c r="S5648">
        <v>33.76</v>
      </c>
      <c r="T5648" t="s">
        <v>30</v>
      </c>
      <c r="X5648" t="s">
        <v>52</v>
      </c>
      <c r="Y5648" t="s">
        <v>44</v>
      </c>
      <c r="Z5648" t="s">
        <v>39</v>
      </c>
      <c r="AA5648" t="str">
        <f>IFERROR(_xlfn.XLOOKUP($J5648,avoidable_ed_reference!$A$2:$A$13,avoidable_ed_reference!$C$2:$C$13),"Not Classified")</f>
        <v>Avoidable</v>
      </c>
      <c r="AB5648" t="str">
        <f>IFERROR(_xlfn.XLOOKUP($B5648,enrollment!$A$2:$A$801,enrollment!$I$2:$I$801),"")</f>
        <v>GA</v>
      </c>
      <c r="AC5648">
        <f>IFERROR(_xlfn.XLOOKUP($B5648,enrollment!$A$2:$A$801,enrollment!$L$2:$L$801),"")</f>
        <v>47</v>
      </c>
      <c r="AD5648" t="str" cm="1">
        <f t="array" ref="AD5648">_xlfn.IFS(AC5648="","Unknown",AC5648&lt;18,"0-17",AC5648&lt;35,"18-34",AC5648&lt;50,"35-49",AC5648&lt;65,"50-64",TRUE,"65+")</f>
        <v>35-49</v>
      </c>
      <c r="AE5648">
        <f>IFERROR(_xlfn.XLOOKUP($B5648,enrollment!$A$2:$A$801,enrollment!$O$2:$O$801),"")</f>
        <v>8901234567</v>
      </c>
      <c r="AF5648">
        <f>IFERROR(_xlfn.XLOOKUP($AE5648,providers!$B$2:$B$11,providers!$Q$2:$Q$11),"")</f>
        <v>3.7</v>
      </c>
      <c r="AG5648" s="1">
        <f t="shared" si="88"/>
        <v>45597</v>
      </c>
    </row>
    <row r="5649" spans="1:33" x14ac:dyDescent="0.25">
      <c r="A5649" t="s">
        <v>6488</v>
      </c>
      <c r="B5649" t="s">
        <v>6486</v>
      </c>
      <c r="C5649">
        <v>9012345678</v>
      </c>
      <c r="D5649">
        <v>9012345678</v>
      </c>
      <c r="E5649" s="1">
        <v>45437</v>
      </c>
      <c r="F5649" s="1">
        <v>45437</v>
      </c>
      <c r="G5649" s="1">
        <v>45462</v>
      </c>
      <c r="H5649" t="s">
        <v>28</v>
      </c>
      <c r="I5649">
        <v>23</v>
      </c>
      <c r="J5649" t="s">
        <v>91</v>
      </c>
      <c r="K5649">
        <v>99284</v>
      </c>
      <c r="O5649">
        <v>1</v>
      </c>
      <c r="P5649">
        <v>1557.58</v>
      </c>
      <c r="Q5649">
        <v>865.32</v>
      </c>
      <c r="R5649">
        <v>692.26</v>
      </c>
      <c r="S5649">
        <v>173.06</v>
      </c>
      <c r="T5649" t="s">
        <v>30</v>
      </c>
      <c r="X5649" t="s">
        <v>52</v>
      </c>
      <c r="Y5649" t="s">
        <v>44</v>
      </c>
      <c r="Z5649" t="s">
        <v>45</v>
      </c>
      <c r="AA5649" t="str">
        <f>IFERROR(_xlfn.XLOOKUP($J5649,avoidable_ed_reference!$A$2:$A$13,avoidable_ed_reference!$C$2:$C$13),"Not Classified")</f>
        <v>Avoidable</v>
      </c>
      <c r="AB5649" t="str">
        <f>IFERROR(_xlfn.XLOOKUP($B5649,enrollment!$A$2:$A$801,enrollment!$I$2:$I$801),"")</f>
        <v>GA</v>
      </c>
      <c r="AC5649">
        <f>IFERROR(_xlfn.XLOOKUP($B5649,enrollment!$A$2:$A$801,enrollment!$L$2:$L$801),"")</f>
        <v>47</v>
      </c>
      <c r="AD5649" t="str" cm="1">
        <f t="array" ref="AD5649">_xlfn.IFS(AC5649="","Unknown",AC5649&lt;18,"0-17",AC5649&lt;35,"18-34",AC5649&lt;50,"35-49",AC5649&lt;65,"50-64",TRUE,"65+")</f>
        <v>35-49</v>
      </c>
      <c r="AE5649">
        <f>IFERROR(_xlfn.XLOOKUP($B5649,enrollment!$A$2:$A$801,enrollment!$O$2:$O$801),"")</f>
        <v>8901234567</v>
      </c>
      <c r="AF5649">
        <f>IFERROR(_xlfn.XLOOKUP($AE5649,providers!$B$2:$B$11,providers!$Q$2:$Q$11),"")</f>
        <v>3.7</v>
      </c>
      <c r="AG5649" s="1">
        <f t="shared" si="88"/>
        <v>45413</v>
      </c>
    </row>
    <row r="5650" spans="1:33" x14ac:dyDescent="0.25">
      <c r="A5650" t="s">
        <v>6489</v>
      </c>
      <c r="B5650" t="s">
        <v>6486</v>
      </c>
      <c r="C5650">
        <v>2345678901</v>
      </c>
      <c r="D5650">
        <v>2345678901</v>
      </c>
      <c r="E5650" s="1">
        <v>45350</v>
      </c>
      <c r="F5650" s="1">
        <v>45350</v>
      </c>
      <c r="G5650" s="1">
        <v>45383</v>
      </c>
      <c r="H5650" t="s">
        <v>59</v>
      </c>
      <c r="J5650" t="s">
        <v>99</v>
      </c>
      <c r="L5650" s="2" t="s">
        <v>151</v>
      </c>
      <c r="M5650" t="s">
        <v>152</v>
      </c>
      <c r="N5650" t="s">
        <v>153</v>
      </c>
      <c r="O5650">
        <v>1</v>
      </c>
      <c r="P5650">
        <v>1109.58</v>
      </c>
      <c r="Q5650">
        <v>1008.71</v>
      </c>
      <c r="R5650">
        <v>806.97</v>
      </c>
      <c r="S5650">
        <v>201.74</v>
      </c>
      <c r="T5650" t="s">
        <v>30</v>
      </c>
      <c r="X5650" t="s">
        <v>52</v>
      </c>
      <c r="Y5650" t="s">
        <v>44</v>
      </c>
      <c r="Z5650" t="s">
        <v>64</v>
      </c>
      <c r="AA5650" t="str">
        <f>IFERROR(_xlfn.XLOOKUP($J5650,avoidable_ed_reference!$A$2:$A$13,avoidable_ed_reference!$C$2:$C$13),"Not Classified")</f>
        <v>Not Classified</v>
      </c>
      <c r="AB5650" t="str">
        <f>IFERROR(_xlfn.XLOOKUP($B5650,enrollment!$A$2:$A$801,enrollment!$I$2:$I$801),"")</f>
        <v>GA</v>
      </c>
      <c r="AC5650">
        <f>IFERROR(_xlfn.XLOOKUP($B5650,enrollment!$A$2:$A$801,enrollment!$L$2:$L$801),"")</f>
        <v>47</v>
      </c>
      <c r="AD5650" t="str" cm="1">
        <f t="array" ref="AD5650">_xlfn.IFS(AC5650="","Unknown",AC5650&lt;18,"0-17",AC5650&lt;35,"18-34",AC5650&lt;50,"35-49",AC5650&lt;65,"50-64",TRUE,"65+")</f>
        <v>35-49</v>
      </c>
      <c r="AE5650">
        <f>IFERROR(_xlfn.XLOOKUP($B5650,enrollment!$A$2:$A$801,enrollment!$O$2:$O$801),"")</f>
        <v>8901234567</v>
      </c>
      <c r="AF5650">
        <f>IFERROR(_xlfn.XLOOKUP($AE5650,providers!$B$2:$B$11,providers!$Q$2:$Q$11),"")</f>
        <v>3.7</v>
      </c>
      <c r="AG5650" s="1">
        <f t="shared" si="88"/>
        <v>45323</v>
      </c>
    </row>
    <row r="5651" spans="1:33" x14ac:dyDescent="0.25">
      <c r="A5651" t="s">
        <v>6490</v>
      </c>
      <c r="B5651" t="s">
        <v>6486</v>
      </c>
      <c r="C5651">
        <v>3456789012</v>
      </c>
      <c r="D5651">
        <v>3456789012</v>
      </c>
      <c r="E5651" s="1">
        <v>45652</v>
      </c>
      <c r="F5651" s="1">
        <v>45652</v>
      </c>
      <c r="G5651" s="1">
        <v>45673</v>
      </c>
      <c r="H5651" t="s">
        <v>67</v>
      </c>
      <c r="I5651">
        <v>21</v>
      </c>
      <c r="J5651" t="s">
        <v>42</v>
      </c>
      <c r="K5651">
        <v>99223</v>
      </c>
      <c r="O5651">
        <v>1</v>
      </c>
      <c r="P5651">
        <v>23731.69</v>
      </c>
      <c r="Q5651">
        <v>15310.77</v>
      </c>
      <c r="R5651">
        <v>12248.62</v>
      </c>
      <c r="S5651">
        <v>3062.15</v>
      </c>
      <c r="T5651" t="s">
        <v>30</v>
      </c>
      <c r="V5651">
        <v>1</v>
      </c>
      <c r="W5651" s="2" t="s">
        <v>68</v>
      </c>
      <c r="X5651" t="s">
        <v>52</v>
      </c>
      <c r="Y5651" t="s">
        <v>44</v>
      </c>
      <c r="Z5651" t="s">
        <v>69</v>
      </c>
      <c r="AA5651" t="str">
        <f>IFERROR(_xlfn.XLOOKUP($J5651,avoidable_ed_reference!$A$2:$A$13,avoidable_ed_reference!$C$2:$C$13),"Not Classified")</f>
        <v>Non-Avoidable</v>
      </c>
      <c r="AB5651" t="str">
        <f>IFERROR(_xlfn.XLOOKUP($B5651,enrollment!$A$2:$A$801,enrollment!$I$2:$I$801),"")</f>
        <v>GA</v>
      </c>
      <c r="AC5651">
        <f>IFERROR(_xlfn.XLOOKUP($B5651,enrollment!$A$2:$A$801,enrollment!$L$2:$L$801),"")</f>
        <v>47</v>
      </c>
      <c r="AD5651" t="str" cm="1">
        <f t="array" ref="AD5651">_xlfn.IFS(AC5651="","Unknown",AC5651&lt;18,"0-17",AC5651&lt;35,"18-34",AC5651&lt;50,"35-49",AC5651&lt;65,"50-64",TRUE,"65+")</f>
        <v>35-49</v>
      </c>
      <c r="AE5651">
        <f>IFERROR(_xlfn.XLOOKUP($B5651,enrollment!$A$2:$A$801,enrollment!$O$2:$O$801),"")</f>
        <v>8901234567</v>
      </c>
      <c r="AF5651">
        <f>IFERROR(_xlfn.XLOOKUP($AE5651,providers!$B$2:$B$11,providers!$Q$2:$Q$11),"")</f>
        <v>3.7</v>
      </c>
      <c r="AG5651" s="1">
        <f t="shared" si="88"/>
        <v>45627</v>
      </c>
    </row>
    <row r="5652" spans="1:33" x14ac:dyDescent="0.25">
      <c r="A5652" t="s">
        <v>6491</v>
      </c>
      <c r="B5652" t="s">
        <v>6486</v>
      </c>
      <c r="C5652">
        <v>2345678901</v>
      </c>
      <c r="D5652">
        <v>2345678901</v>
      </c>
      <c r="E5652" s="1">
        <v>45499</v>
      </c>
      <c r="F5652" s="1">
        <v>45499</v>
      </c>
      <c r="G5652" s="1">
        <v>45515</v>
      </c>
      <c r="H5652" t="s">
        <v>28</v>
      </c>
      <c r="I5652">
        <v>23</v>
      </c>
      <c r="J5652" t="s">
        <v>42</v>
      </c>
      <c r="K5652">
        <v>99284</v>
      </c>
      <c r="O5652">
        <v>1</v>
      </c>
      <c r="P5652">
        <v>2301.77</v>
      </c>
      <c r="Q5652">
        <v>1278.76</v>
      </c>
      <c r="R5652">
        <v>1023.01</v>
      </c>
      <c r="S5652">
        <v>255.75</v>
      </c>
      <c r="T5652" t="s">
        <v>30</v>
      </c>
      <c r="X5652" t="s">
        <v>52</v>
      </c>
      <c r="Y5652" t="s">
        <v>44</v>
      </c>
      <c r="Z5652" t="s">
        <v>45</v>
      </c>
      <c r="AA5652" t="str">
        <f>IFERROR(_xlfn.XLOOKUP($J5652,avoidable_ed_reference!$A$2:$A$13,avoidable_ed_reference!$C$2:$C$13),"Not Classified")</f>
        <v>Non-Avoidable</v>
      </c>
      <c r="AB5652" t="str">
        <f>IFERROR(_xlfn.XLOOKUP($B5652,enrollment!$A$2:$A$801,enrollment!$I$2:$I$801),"")</f>
        <v>GA</v>
      </c>
      <c r="AC5652">
        <f>IFERROR(_xlfn.XLOOKUP($B5652,enrollment!$A$2:$A$801,enrollment!$L$2:$L$801),"")</f>
        <v>47</v>
      </c>
      <c r="AD5652" t="str" cm="1">
        <f t="array" ref="AD5652">_xlfn.IFS(AC5652="","Unknown",AC5652&lt;18,"0-17",AC5652&lt;35,"18-34",AC5652&lt;50,"35-49",AC5652&lt;65,"50-64",TRUE,"65+")</f>
        <v>35-49</v>
      </c>
      <c r="AE5652">
        <f>IFERROR(_xlfn.XLOOKUP($B5652,enrollment!$A$2:$A$801,enrollment!$O$2:$O$801),"")</f>
        <v>8901234567</v>
      </c>
      <c r="AF5652">
        <f>IFERROR(_xlfn.XLOOKUP($AE5652,providers!$B$2:$B$11,providers!$Q$2:$Q$11),"")</f>
        <v>3.7</v>
      </c>
      <c r="AG5652" s="1">
        <f t="shared" si="88"/>
        <v>45474</v>
      </c>
    </row>
    <row r="5653" spans="1:33" x14ac:dyDescent="0.25">
      <c r="A5653" t="s">
        <v>6492</v>
      </c>
      <c r="B5653" t="s">
        <v>6486</v>
      </c>
      <c r="C5653">
        <v>2233445566</v>
      </c>
      <c r="D5653">
        <v>2233445566</v>
      </c>
      <c r="E5653" s="1">
        <v>45427</v>
      </c>
      <c r="F5653" s="1">
        <v>45427</v>
      </c>
      <c r="G5653" s="1">
        <v>45455</v>
      </c>
      <c r="H5653" t="s">
        <v>28</v>
      </c>
      <c r="I5653">
        <v>23</v>
      </c>
      <c r="J5653" t="s">
        <v>129</v>
      </c>
      <c r="K5653">
        <v>99284</v>
      </c>
      <c r="O5653">
        <v>1</v>
      </c>
      <c r="P5653">
        <v>2025.63</v>
      </c>
      <c r="Q5653">
        <v>1125.3499999999999</v>
      </c>
      <c r="R5653">
        <v>900.28</v>
      </c>
      <c r="S5653">
        <v>225.07</v>
      </c>
      <c r="T5653" t="s">
        <v>30</v>
      </c>
      <c r="X5653" t="s">
        <v>52</v>
      </c>
      <c r="Y5653" t="s">
        <v>44</v>
      </c>
      <c r="Z5653" t="s">
        <v>45</v>
      </c>
      <c r="AA5653" t="str">
        <f>IFERROR(_xlfn.XLOOKUP($J5653,avoidable_ed_reference!$A$2:$A$13,avoidable_ed_reference!$C$2:$C$13),"Not Classified")</f>
        <v>Potentially Avoidable</v>
      </c>
      <c r="AB5653" t="str">
        <f>IFERROR(_xlfn.XLOOKUP($B5653,enrollment!$A$2:$A$801,enrollment!$I$2:$I$801),"")</f>
        <v>GA</v>
      </c>
      <c r="AC5653">
        <f>IFERROR(_xlfn.XLOOKUP($B5653,enrollment!$A$2:$A$801,enrollment!$L$2:$L$801),"")</f>
        <v>47</v>
      </c>
      <c r="AD5653" t="str" cm="1">
        <f t="array" ref="AD5653">_xlfn.IFS(AC5653="","Unknown",AC5653&lt;18,"0-17",AC5653&lt;35,"18-34",AC5653&lt;50,"35-49",AC5653&lt;65,"50-64",TRUE,"65+")</f>
        <v>35-49</v>
      </c>
      <c r="AE5653">
        <f>IFERROR(_xlfn.XLOOKUP($B5653,enrollment!$A$2:$A$801,enrollment!$O$2:$O$801),"")</f>
        <v>8901234567</v>
      </c>
      <c r="AF5653">
        <f>IFERROR(_xlfn.XLOOKUP($AE5653,providers!$B$2:$B$11,providers!$Q$2:$Q$11),"")</f>
        <v>3.7</v>
      </c>
      <c r="AG5653" s="1">
        <f t="shared" si="88"/>
        <v>45413</v>
      </c>
    </row>
    <row r="5654" spans="1:33" x14ac:dyDescent="0.25">
      <c r="A5654" t="s">
        <v>6493</v>
      </c>
      <c r="B5654" t="s">
        <v>6494</v>
      </c>
      <c r="C5654">
        <v>2345678901</v>
      </c>
      <c r="D5654">
        <v>2345678901</v>
      </c>
      <c r="E5654" s="1">
        <v>45621</v>
      </c>
      <c r="F5654" s="1">
        <v>45621</v>
      </c>
      <c r="G5654" s="1">
        <v>45650</v>
      </c>
      <c r="H5654" t="s">
        <v>28</v>
      </c>
      <c r="I5654">
        <v>23</v>
      </c>
      <c r="J5654" t="s">
        <v>55</v>
      </c>
      <c r="K5654">
        <v>99284</v>
      </c>
      <c r="O5654">
        <v>1</v>
      </c>
      <c r="P5654">
        <v>2009.11</v>
      </c>
      <c r="Q5654">
        <v>1116.17</v>
      </c>
      <c r="R5654">
        <v>892.94</v>
      </c>
      <c r="S5654">
        <v>223.23</v>
      </c>
      <c r="T5654" t="s">
        <v>30</v>
      </c>
      <c r="X5654" t="s">
        <v>52</v>
      </c>
      <c r="Y5654" t="s">
        <v>44</v>
      </c>
      <c r="Z5654" t="s">
        <v>45</v>
      </c>
      <c r="AA5654" t="str">
        <f>IFERROR(_xlfn.XLOOKUP($J5654,avoidable_ed_reference!$A$2:$A$13,avoidable_ed_reference!$C$2:$C$13),"Not Classified")</f>
        <v>Potentially Avoidable</v>
      </c>
      <c r="AB5654" t="str">
        <f>IFERROR(_xlfn.XLOOKUP($B5654,enrollment!$A$2:$A$801,enrollment!$I$2:$I$801),"")</f>
        <v>TN</v>
      </c>
      <c r="AC5654">
        <f>IFERROR(_xlfn.XLOOKUP($B5654,enrollment!$A$2:$A$801,enrollment!$L$2:$L$801),"")</f>
        <v>52</v>
      </c>
      <c r="AD5654" t="str" cm="1">
        <f t="array" ref="AD5654">_xlfn.IFS(AC5654="","Unknown",AC5654&lt;18,"0-17",AC5654&lt;35,"18-34",AC5654&lt;50,"35-49",AC5654&lt;65,"50-64",TRUE,"65+")</f>
        <v>50-64</v>
      </c>
      <c r="AE5654">
        <f>IFERROR(_xlfn.XLOOKUP($B5654,enrollment!$A$2:$A$801,enrollment!$O$2:$O$801),"")</f>
        <v>2233445566</v>
      </c>
      <c r="AF5654">
        <f>IFERROR(_xlfn.XLOOKUP($AE5654,providers!$B$2:$B$11,providers!$Q$2:$Q$11),"")</f>
        <v>3.5</v>
      </c>
      <c r="AG5654" s="1">
        <f t="shared" si="88"/>
        <v>45597</v>
      </c>
    </row>
    <row r="5655" spans="1:33" x14ac:dyDescent="0.25">
      <c r="A5655" t="s">
        <v>6495</v>
      </c>
      <c r="B5655" t="s">
        <v>6494</v>
      </c>
      <c r="C5655">
        <v>7890123456</v>
      </c>
      <c r="D5655">
        <v>7890123456</v>
      </c>
      <c r="E5655" s="1">
        <v>45622</v>
      </c>
      <c r="F5655" s="1">
        <v>45622</v>
      </c>
      <c r="G5655" s="1">
        <v>45653</v>
      </c>
      <c r="H5655" t="s">
        <v>28</v>
      </c>
      <c r="I5655">
        <v>23</v>
      </c>
      <c r="J5655" t="s">
        <v>55</v>
      </c>
      <c r="K5655">
        <v>99284</v>
      </c>
      <c r="O5655">
        <v>1</v>
      </c>
      <c r="P5655">
        <v>1685.52</v>
      </c>
      <c r="Q5655">
        <v>936.4</v>
      </c>
      <c r="R5655">
        <v>749.12</v>
      </c>
      <c r="S5655">
        <v>187.28</v>
      </c>
      <c r="T5655" t="s">
        <v>30</v>
      </c>
      <c r="X5655" t="s">
        <v>52</v>
      </c>
      <c r="Y5655" t="s">
        <v>44</v>
      </c>
      <c r="Z5655" t="s">
        <v>45</v>
      </c>
      <c r="AA5655" t="str">
        <f>IFERROR(_xlfn.XLOOKUP($J5655,avoidable_ed_reference!$A$2:$A$13,avoidable_ed_reference!$C$2:$C$13),"Not Classified")</f>
        <v>Potentially Avoidable</v>
      </c>
      <c r="AB5655" t="str">
        <f>IFERROR(_xlfn.XLOOKUP($B5655,enrollment!$A$2:$A$801,enrollment!$I$2:$I$801),"")</f>
        <v>TN</v>
      </c>
      <c r="AC5655">
        <f>IFERROR(_xlfn.XLOOKUP($B5655,enrollment!$A$2:$A$801,enrollment!$L$2:$L$801),"")</f>
        <v>52</v>
      </c>
      <c r="AD5655" t="str" cm="1">
        <f t="array" ref="AD5655">_xlfn.IFS(AC5655="","Unknown",AC5655&lt;18,"0-17",AC5655&lt;35,"18-34",AC5655&lt;50,"35-49",AC5655&lt;65,"50-64",TRUE,"65+")</f>
        <v>50-64</v>
      </c>
      <c r="AE5655">
        <f>IFERROR(_xlfn.XLOOKUP($B5655,enrollment!$A$2:$A$801,enrollment!$O$2:$O$801),"")</f>
        <v>2233445566</v>
      </c>
      <c r="AF5655">
        <f>IFERROR(_xlfn.XLOOKUP($AE5655,providers!$B$2:$B$11,providers!$Q$2:$Q$11),"")</f>
        <v>3.5</v>
      </c>
      <c r="AG5655" s="1">
        <f t="shared" si="88"/>
        <v>45597</v>
      </c>
    </row>
    <row r="5656" spans="1:33" x14ac:dyDescent="0.25">
      <c r="A5656" t="s">
        <v>6496</v>
      </c>
      <c r="B5656" t="s">
        <v>6494</v>
      </c>
      <c r="C5656">
        <v>2345678901</v>
      </c>
      <c r="D5656">
        <v>2345678901</v>
      </c>
      <c r="E5656" s="1">
        <v>45576</v>
      </c>
      <c r="F5656" s="1">
        <v>45576</v>
      </c>
      <c r="G5656" s="1">
        <v>45593</v>
      </c>
      <c r="H5656" t="s">
        <v>28</v>
      </c>
      <c r="I5656">
        <v>22</v>
      </c>
      <c r="J5656" t="s">
        <v>29</v>
      </c>
      <c r="K5656">
        <v>90837</v>
      </c>
      <c r="O5656">
        <v>1</v>
      </c>
      <c r="P5656">
        <v>264.26</v>
      </c>
      <c r="Q5656">
        <v>195.75</v>
      </c>
      <c r="R5656">
        <v>156.6</v>
      </c>
      <c r="S5656">
        <v>39.15</v>
      </c>
      <c r="T5656" t="s">
        <v>30</v>
      </c>
      <c r="X5656" t="s">
        <v>52</v>
      </c>
      <c r="Y5656" t="s">
        <v>44</v>
      </c>
      <c r="Z5656" t="s">
        <v>33</v>
      </c>
      <c r="AA5656" t="str">
        <f>IFERROR(_xlfn.XLOOKUP($J5656,avoidable_ed_reference!$A$2:$A$13,avoidable_ed_reference!$C$2:$C$13),"Not Classified")</f>
        <v>Potentially Avoidable</v>
      </c>
      <c r="AB5656" t="str">
        <f>IFERROR(_xlfn.XLOOKUP($B5656,enrollment!$A$2:$A$801,enrollment!$I$2:$I$801),"")</f>
        <v>TN</v>
      </c>
      <c r="AC5656">
        <f>IFERROR(_xlfn.XLOOKUP($B5656,enrollment!$A$2:$A$801,enrollment!$L$2:$L$801),"")</f>
        <v>52</v>
      </c>
      <c r="AD5656" t="str" cm="1">
        <f t="array" ref="AD5656">_xlfn.IFS(AC5656="","Unknown",AC5656&lt;18,"0-17",AC5656&lt;35,"18-34",AC5656&lt;50,"35-49",AC5656&lt;65,"50-64",TRUE,"65+")</f>
        <v>50-64</v>
      </c>
      <c r="AE5656">
        <f>IFERROR(_xlfn.XLOOKUP($B5656,enrollment!$A$2:$A$801,enrollment!$O$2:$O$801),"")</f>
        <v>2233445566</v>
      </c>
      <c r="AF5656">
        <f>IFERROR(_xlfn.XLOOKUP($AE5656,providers!$B$2:$B$11,providers!$Q$2:$Q$11),"")</f>
        <v>3.5</v>
      </c>
      <c r="AG5656" s="1">
        <f t="shared" si="88"/>
        <v>45566</v>
      </c>
    </row>
    <row r="5657" spans="1:33" x14ac:dyDescent="0.25">
      <c r="A5657" t="s">
        <v>6497</v>
      </c>
      <c r="B5657" t="s">
        <v>6494</v>
      </c>
      <c r="C5657">
        <v>5678901234</v>
      </c>
      <c r="D5657">
        <v>5678901234</v>
      </c>
      <c r="E5657" s="1">
        <v>45471</v>
      </c>
      <c r="F5657" s="1">
        <v>45471</v>
      </c>
      <c r="G5657" s="1">
        <v>45503</v>
      </c>
      <c r="H5657" t="s">
        <v>28</v>
      </c>
      <c r="I5657">
        <v>20</v>
      </c>
      <c r="J5657" t="s">
        <v>35</v>
      </c>
      <c r="K5657">
        <v>99213</v>
      </c>
      <c r="O5657">
        <v>1</v>
      </c>
      <c r="P5657">
        <v>181.04</v>
      </c>
      <c r="Q5657">
        <v>139.26</v>
      </c>
      <c r="R5657">
        <v>111.41</v>
      </c>
      <c r="S5657">
        <v>27.85</v>
      </c>
      <c r="T5657" t="s">
        <v>30</v>
      </c>
      <c r="X5657" t="s">
        <v>52</v>
      </c>
      <c r="Y5657" t="s">
        <v>44</v>
      </c>
      <c r="Z5657" t="s">
        <v>36</v>
      </c>
      <c r="AA5657" t="str">
        <f>IFERROR(_xlfn.XLOOKUP($J5657,avoidable_ed_reference!$A$2:$A$13,avoidable_ed_reference!$C$2:$C$13),"Not Classified")</f>
        <v>Avoidable</v>
      </c>
      <c r="AB5657" t="str">
        <f>IFERROR(_xlfn.XLOOKUP($B5657,enrollment!$A$2:$A$801,enrollment!$I$2:$I$801),"")</f>
        <v>TN</v>
      </c>
      <c r="AC5657">
        <f>IFERROR(_xlfn.XLOOKUP($B5657,enrollment!$A$2:$A$801,enrollment!$L$2:$L$801),"")</f>
        <v>52</v>
      </c>
      <c r="AD5657" t="str" cm="1">
        <f t="array" ref="AD5657">_xlfn.IFS(AC5657="","Unknown",AC5657&lt;18,"0-17",AC5657&lt;35,"18-34",AC5657&lt;50,"35-49",AC5657&lt;65,"50-64",TRUE,"65+")</f>
        <v>50-64</v>
      </c>
      <c r="AE5657">
        <f>IFERROR(_xlfn.XLOOKUP($B5657,enrollment!$A$2:$A$801,enrollment!$O$2:$O$801),"")</f>
        <v>2233445566</v>
      </c>
      <c r="AF5657">
        <f>IFERROR(_xlfn.XLOOKUP($AE5657,providers!$B$2:$B$11,providers!$Q$2:$Q$11),"")</f>
        <v>3.5</v>
      </c>
      <c r="AG5657" s="1">
        <f t="shared" si="88"/>
        <v>45444</v>
      </c>
    </row>
    <row r="5658" spans="1:33" x14ac:dyDescent="0.25">
      <c r="A5658" t="s">
        <v>6498</v>
      </c>
      <c r="B5658" t="s">
        <v>6494</v>
      </c>
      <c r="C5658">
        <v>5678901234</v>
      </c>
      <c r="D5658">
        <v>5678901234</v>
      </c>
      <c r="E5658" s="1">
        <v>45515</v>
      </c>
      <c r="F5658" s="1">
        <v>45515</v>
      </c>
      <c r="G5658" s="1">
        <v>45548</v>
      </c>
      <c r="H5658" t="s">
        <v>28</v>
      </c>
      <c r="I5658">
        <v>20</v>
      </c>
      <c r="J5658" t="s">
        <v>35</v>
      </c>
      <c r="K5658">
        <v>99213</v>
      </c>
      <c r="O5658">
        <v>1</v>
      </c>
      <c r="P5658">
        <v>146.19999999999999</v>
      </c>
      <c r="Q5658">
        <v>112.46</v>
      </c>
      <c r="R5658">
        <v>89.97</v>
      </c>
      <c r="S5658">
        <v>22.49</v>
      </c>
      <c r="T5658" t="s">
        <v>30</v>
      </c>
      <c r="X5658" t="s">
        <v>52</v>
      </c>
      <c r="Y5658" t="s">
        <v>44</v>
      </c>
      <c r="Z5658" t="s">
        <v>36</v>
      </c>
      <c r="AA5658" t="str">
        <f>IFERROR(_xlfn.XLOOKUP($J5658,avoidable_ed_reference!$A$2:$A$13,avoidable_ed_reference!$C$2:$C$13),"Not Classified")</f>
        <v>Avoidable</v>
      </c>
      <c r="AB5658" t="str">
        <f>IFERROR(_xlfn.XLOOKUP($B5658,enrollment!$A$2:$A$801,enrollment!$I$2:$I$801),"")</f>
        <v>TN</v>
      </c>
      <c r="AC5658">
        <f>IFERROR(_xlfn.XLOOKUP($B5658,enrollment!$A$2:$A$801,enrollment!$L$2:$L$801),"")</f>
        <v>52</v>
      </c>
      <c r="AD5658" t="str" cm="1">
        <f t="array" ref="AD5658">_xlfn.IFS(AC5658="","Unknown",AC5658&lt;18,"0-17",AC5658&lt;35,"18-34",AC5658&lt;50,"35-49",AC5658&lt;65,"50-64",TRUE,"65+")</f>
        <v>50-64</v>
      </c>
      <c r="AE5658">
        <f>IFERROR(_xlfn.XLOOKUP($B5658,enrollment!$A$2:$A$801,enrollment!$O$2:$O$801),"")</f>
        <v>2233445566</v>
      </c>
      <c r="AF5658">
        <f>IFERROR(_xlfn.XLOOKUP($AE5658,providers!$B$2:$B$11,providers!$Q$2:$Q$11),"")</f>
        <v>3.5</v>
      </c>
      <c r="AG5658" s="1">
        <f t="shared" si="88"/>
        <v>45505</v>
      </c>
    </row>
    <row r="5659" spans="1:33" x14ac:dyDescent="0.25">
      <c r="A5659" t="s">
        <v>6499</v>
      </c>
      <c r="B5659" t="s">
        <v>6494</v>
      </c>
      <c r="C5659">
        <v>8901234567</v>
      </c>
      <c r="D5659">
        <v>8901234567</v>
      </c>
      <c r="E5659" s="1">
        <v>45346</v>
      </c>
      <c r="F5659" s="1">
        <v>45346</v>
      </c>
      <c r="G5659" s="1">
        <v>45379</v>
      </c>
      <c r="H5659" t="s">
        <v>28</v>
      </c>
      <c r="I5659">
        <v>23</v>
      </c>
      <c r="J5659" t="s">
        <v>42</v>
      </c>
      <c r="K5659">
        <v>99284</v>
      </c>
      <c r="O5659">
        <v>1</v>
      </c>
      <c r="P5659">
        <v>1710.92</v>
      </c>
      <c r="Q5659">
        <v>950.51</v>
      </c>
      <c r="R5659">
        <v>760.41</v>
      </c>
      <c r="S5659">
        <v>190.1</v>
      </c>
      <c r="T5659" t="s">
        <v>30</v>
      </c>
      <c r="X5659" t="s">
        <v>52</v>
      </c>
      <c r="Y5659" t="s">
        <v>44</v>
      </c>
      <c r="Z5659" t="s">
        <v>45</v>
      </c>
      <c r="AA5659" t="str">
        <f>IFERROR(_xlfn.XLOOKUP($J5659,avoidable_ed_reference!$A$2:$A$13,avoidable_ed_reference!$C$2:$C$13),"Not Classified")</f>
        <v>Non-Avoidable</v>
      </c>
      <c r="AB5659" t="str">
        <f>IFERROR(_xlfn.XLOOKUP($B5659,enrollment!$A$2:$A$801,enrollment!$I$2:$I$801),"")</f>
        <v>TN</v>
      </c>
      <c r="AC5659">
        <f>IFERROR(_xlfn.XLOOKUP($B5659,enrollment!$A$2:$A$801,enrollment!$L$2:$L$801),"")</f>
        <v>52</v>
      </c>
      <c r="AD5659" t="str" cm="1">
        <f t="array" ref="AD5659">_xlfn.IFS(AC5659="","Unknown",AC5659&lt;18,"0-17",AC5659&lt;35,"18-34",AC5659&lt;50,"35-49",AC5659&lt;65,"50-64",TRUE,"65+")</f>
        <v>50-64</v>
      </c>
      <c r="AE5659">
        <f>IFERROR(_xlfn.XLOOKUP($B5659,enrollment!$A$2:$A$801,enrollment!$O$2:$O$801),"")</f>
        <v>2233445566</v>
      </c>
      <c r="AF5659">
        <f>IFERROR(_xlfn.XLOOKUP($AE5659,providers!$B$2:$B$11,providers!$Q$2:$Q$11),"")</f>
        <v>3.5</v>
      </c>
      <c r="AG5659" s="1">
        <f t="shared" si="88"/>
        <v>45323</v>
      </c>
    </row>
    <row r="5660" spans="1:33" x14ac:dyDescent="0.25">
      <c r="A5660" t="s">
        <v>6500</v>
      </c>
      <c r="B5660" t="s">
        <v>6494</v>
      </c>
      <c r="C5660">
        <v>6789012345</v>
      </c>
      <c r="D5660">
        <v>6789012345</v>
      </c>
      <c r="E5660" s="1">
        <v>45627</v>
      </c>
      <c r="F5660" s="1">
        <v>45627</v>
      </c>
      <c r="G5660" s="1">
        <v>45657</v>
      </c>
      <c r="H5660" t="s">
        <v>28</v>
      </c>
      <c r="I5660">
        <v>23</v>
      </c>
      <c r="J5660" t="s">
        <v>42</v>
      </c>
      <c r="K5660">
        <v>99284</v>
      </c>
      <c r="O5660">
        <v>1</v>
      </c>
      <c r="P5660">
        <v>1596.19</v>
      </c>
      <c r="Q5660">
        <v>886.77</v>
      </c>
      <c r="R5660">
        <v>709.42</v>
      </c>
      <c r="S5660">
        <v>177.35</v>
      </c>
      <c r="T5660" t="s">
        <v>30</v>
      </c>
      <c r="X5660" t="s">
        <v>52</v>
      </c>
      <c r="Y5660" t="s">
        <v>44</v>
      </c>
      <c r="Z5660" t="s">
        <v>45</v>
      </c>
      <c r="AA5660" t="str">
        <f>IFERROR(_xlfn.XLOOKUP($J5660,avoidable_ed_reference!$A$2:$A$13,avoidable_ed_reference!$C$2:$C$13),"Not Classified")</f>
        <v>Non-Avoidable</v>
      </c>
      <c r="AB5660" t="str">
        <f>IFERROR(_xlfn.XLOOKUP($B5660,enrollment!$A$2:$A$801,enrollment!$I$2:$I$801),"")</f>
        <v>TN</v>
      </c>
      <c r="AC5660">
        <f>IFERROR(_xlfn.XLOOKUP($B5660,enrollment!$A$2:$A$801,enrollment!$L$2:$L$801),"")</f>
        <v>52</v>
      </c>
      <c r="AD5660" t="str" cm="1">
        <f t="array" ref="AD5660">_xlfn.IFS(AC5660="","Unknown",AC5660&lt;18,"0-17",AC5660&lt;35,"18-34",AC5660&lt;50,"35-49",AC5660&lt;65,"50-64",TRUE,"65+")</f>
        <v>50-64</v>
      </c>
      <c r="AE5660">
        <f>IFERROR(_xlfn.XLOOKUP($B5660,enrollment!$A$2:$A$801,enrollment!$O$2:$O$801),"")</f>
        <v>2233445566</v>
      </c>
      <c r="AF5660">
        <f>IFERROR(_xlfn.XLOOKUP($AE5660,providers!$B$2:$B$11,providers!$Q$2:$Q$11),"")</f>
        <v>3.5</v>
      </c>
      <c r="AG5660" s="1">
        <f t="shared" si="88"/>
        <v>45627</v>
      </c>
    </row>
    <row r="5661" spans="1:33" x14ac:dyDescent="0.25">
      <c r="A5661" t="s">
        <v>6501</v>
      </c>
      <c r="B5661" t="s">
        <v>6494</v>
      </c>
      <c r="C5661">
        <v>5678901234</v>
      </c>
      <c r="D5661">
        <v>5678901234</v>
      </c>
      <c r="E5661" s="1">
        <v>45539</v>
      </c>
      <c r="F5661" s="1">
        <v>45539</v>
      </c>
      <c r="G5661" s="1">
        <v>45573</v>
      </c>
      <c r="H5661" t="s">
        <v>28</v>
      </c>
      <c r="I5661">
        <v>20</v>
      </c>
      <c r="J5661" t="s">
        <v>35</v>
      </c>
      <c r="K5661">
        <v>99213</v>
      </c>
      <c r="O5661">
        <v>1</v>
      </c>
      <c r="P5661">
        <v>159.85</v>
      </c>
      <c r="Q5661">
        <v>122.96</v>
      </c>
      <c r="R5661">
        <v>98.37</v>
      </c>
      <c r="S5661">
        <v>24.59</v>
      </c>
      <c r="T5661" t="s">
        <v>30</v>
      </c>
      <c r="X5661" t="s">
        <v>52</v>
      </c>
      <c r="Y5661" t="s">
        <v>44</v>
      </c>
      <c r="Z5661" t="s">
        <v>36</v>
      </c>
      <c r="AA5661" t="str">
        <f>IFERROR(_xlfn.XLOOKUP($J5661,avoidable_ed_reference!$A$2:$A$13,avoidable_ed_reference!$C$2:$C$13),"Not Classified")</f>
        <v>Avoidable</v>
      </c>
      <c r="AB5661" t="str">
        <f>IFERROR(_xlfn.XLOOKUP($B5661,enrollment!$A$2:$A$801,enrollment!$I$2:$I$801),"")</f>
        <v>TN</v>
      </c>
      <c r="AC5661">
        <f>IFERROR(_xlfn.XLOOKUP($B5661,enrollment!$A$2:$A$801,enrollment!$L$2:$L$801),"")</f>
        <v>52</v>
      </c>
      <c r="AD5661" t="str" cm="1">
        <f t="array" ref="AD5661">_xlfn.IFS(AC5661="","Unknown",AC5661&lt;18,"0-17",AC5661&lt;35,"18-34",AC5661&lt;50,"35-49",AC5661&lt;65,"50-64",TRUE,"65+")</f>
        <v>50-64</v>
      </c>
      <c r="AE5661">
        <f>IFERROR(_xlfn.XLOOKUP($B5661,enrollment!$A$2:$A$801,enrollment!$O$2:$O$801),"")</f>
        <v>2233445566</v>
      </c>
      <c r="AF5661">
        <f>IFERROR(_xlfn.XLOOKUP($AE5661,providers!$B$2:$B$11,providers!$Q$2:$Q$11),"")</f>
        <v>3.5</v>
      </c>
      <c r="AG5661" s="1">
        <f t="shared" si="88"/>
        <v>45536</v>
      </c>
    </row>
    <row r="5662" spans="1:33" x14ac:dyDescent="0.25">
      <c r="A5662" t="s">
        <v>6502</v>
      </c>
      <c r="B5662" t="s">
        <v>6494</v>
      </c>
      <c r="C5662">
        <v>8901234567</v>
      </c>
      <c r="D5662">
        <v>8901234567</v>
      </c>
      <c r="E5662" s="1">
        <v>45426</v>
      </c>
      <c r="F5662" s="1">
        <v>45426</v>
      </c>
      <c r="G5662" s="1">
        <v>45441</v>
      </c>
      <c r="H5662" t="s">
        <v>28</v>
      </c>
      <c r="I5662">
        <v>23</v>
      </c>
      <c r="J5662" t="s">
        <v>80</v>
      </c>
      <c r="K5662">
        <v>99284</v>
      </c>
      <c r="O5662">
        <v>1</v>
      </c>
      <c r="P5662">
        <v>1863.49</v>
      </c>
      <c r="Q5662">
        <v>1035.27</v>
      </c>
      <c r="R5662">
        <v>828.22</v>
      </c>
      <c r="S5662">
        <v>207.05</v>
      </c>
      <c r="T5662" t="s">
        <v>30</v>
      </c>
      <c r="X5662" t="s">
        <v>52</v>
      </c>
      <c r="Y5662" t="s">
        <v>44</v>
      </c>
      <c r="Z5662" t="s">
        <v>45</v>
      </c>
      <c r="AA5662" t="str">
        <f>IFERROR(_xlfn.XLOOKUP($J5662,avoidable_ed_reference!$A$2:$A$13,avoidable_ed_reference!$C$2:$C$13),"Not Classified")</f>
        <v>Non-Avoidable</v>
      </c>
      <c r="AB5662" t="str">
        <f>IFERROR(_xlfn.XLOOKUP($B5662,enrollment!$A$2:$A$801,enrollment!$I$2:$I$801),"")</f>
        <v>TN</v>
      </c>
      <c r="AC5662">
        <f>IFERROR(_xlfn.XLOOKUP($B5662,enrollment!$A$2:$A$801,enrollment!$L$2:$L$801),"")</f>
        <v>52</v>
      </c>
      <c r="AD5662" t="str" cm="1">
        <f t="array" ref="AD5662">_xlfn.IFS(AC5662="","Unknown",AC5662&lt;18,"0-17",AC5662&lt;35,"18-34",AC5662&lt;50,"35-49",AC5662&lt;65,"50-64",TRUE,"65+")</f>
        <v>50-64</v>
      </c>
      <c r="AE5662">
        <f>IFERROR(_xlfn.XLOOKUP($B5662,enrollment!$A$2:$A$801,enrollment!$O$2:$O$801),"")</f>
        <v>2233445566</v>
      </c>
      <c r="AF5662">
        <f>IFERROR(_xlfn.XLOOKUP($AE5662,providers!$B$2:$B$11,providers!$Q$2:$Q$11),"")</f>
        <v>3.5</v>
      </c>
      <c r="AG5662" s="1">
        <f t="shared" si="88"/>
        <v>45413</v>
      </c>
    </row>
    <row r="5663" spans="1:33" x14ac:dyDescent="0.25">
      <c r="A5663" t="s">
        <v>6503</v>
      </c>
      <c r="B5663" t="s">
        <v>6494</v>
      </c>
      <c r="C5663">
        <v>6789012345</v>
      </c>
      <c r="D5663">
        <v>6789012345</v>
      </c>
      <c r="E5663" s="1">
        <v>45328</v>
      </c>
      <c r="F5663" s="1">
        <v>45328</v>
      </c>
      <c r="G5663" s="1">
        <v>45343</v>
      </c>
      <c r="H5663" t="s">
        <v>28</v>
      </c>
      <c r="I5663">
        <v>23</v>
      </c>
      <c r="J5663" t="s">
        <v>35</v>
      </c>
      <c r="K5663">
        <v>99284</v>
      </c>
      <c r="O5663">
        <v>1</v>
      </c>
      <c r="P5663">
        <v>1905.17</v>
      </c>
      <c r="Q5663">
        <v>1058.43</v>
      </c>
      <c r="R5663">
        <v>846.74</v>
      </c>
      <c r="S5663">
        <v>211.69</v>
      </c>
      <c r="T5663" t="s">
        <v>30</v>
      </c>
      <c r="X5663" t="s">
        <v>52</v>
      </c>
      <c r="Y5663" t="s">
        <v>44</v>
      </c>
      <c r="Z5663" t="s">
        <v>45</v>
      </c>
      <c r="AA5663" t="str">
        <f>IFERROR(_xlfn.XLOOKUP($J5663,avoidable_ed_reference!$A$2:$A$13,avoidable_ed_reference!$C$2:$C$13),"Not Classified")</f>
        <v>Avoidable</v>
      </c>
      <c r="AB5663" t="str">
        <f>IFERROR(_xlfn.XLOOKUP($B5663,enrollment!$A$2:$A$801,enrollment!$I$2:$I$801),"")</f>
        <v>TN</v>
      </c>
      <c r="AC5663">
        <f>IFERROR(_xlfn.XLOOKUP($B5663,enrollment!$A$2:$A$801,enrollment!$L$2:$L$801),"")</f>
        <v>52</v>
      </c>
      <c r="AD5663" t="str" cm="1">
        <f t="array" ref="AD5663">_xlfn.IFS(AC5663="","Unknown",AC5663&lt;18,"0-17",AC5663&lt;35,"18-34",AC5663&lt;50,"35-49",AC5663&lt;65,"50-64",TRUE,"65+")</f>
        <v>50-64</v>
      </c>
      <c r="AE5663">
        <f>IFERROR(_xlfn.XLOOKUP($B5663,enrollment!$A$2:$A$801,enrollment!$O$2:$O$801),"")</f>
        <v>2233445566</v>
      </c>
      <c r="AF5663">
        <f>IFERROR(_xlfn.XLOOKUP($AE5663,providers!$B$2:$B$11,providers!$Q$2:$Q$11),"")</f>
        <v>3.5</v>
      </c>
      <c r="AG5663" s="1">
        <f t="shared" si="88"/>
        <v>45323</v>
      </c>
    </row>
    <row r="5664" spans="1:33" x14ac:dyDescent="0.25">
      <c r="A5664" t="s">
        <v>6504</v>
      </c>
      <c r="B5664" t="s">
        <v>6494</v>
      </c>
      <c r="C5664">
        <v>8901234567</v>
      </c>
      <c r="D5664">
        <v>8901234567</v>
      </c>
      <c r="E5664" s="1">
        <v>45506</v>
      </c>
      <c r="F5664" s="1">
        <v>45506</v>
      </c>
      <c r="G5664" s="1">
        <v>45523</v>
      </c>
      <c r="H5664" t="s">
        <v>28</v>
      </c>
      <c r="I5664">
        <v>23</v>
      </c>
      <c r="J5664" t="s">
        <v>93</v>
      </c>
      <c r="K5664">
        <v>99284</v>
      </c>
      <c r="O5664">
        <v>1</v>
      </c>
      <c r="P5664">
        <v>2087.17</v>
      </c>
      <c r="Q5664">
        <v>1159.54</v>
      </c>
      <c r="R5664">
        <v>927.63</v>
      </c>
      <c r="S5664">
        <v>231.91</v>
      </c>
      <c r="T5664" t="s">
        <v>30</v>
      </c>
      <c r="X5664" t="s">
        <v>52</v>
      </c>
      <c r="Y5664" t="s">
        <v>44</v>
      </c>
      <c r="Z5664" t="s">
        <v>45</v>
      </c>
      <c r="AA5664" t="str">
        <f>IFERROR(_xlfn.XLOOKUP($J5664,avoidable_ed_reference!$A$2:$A$13,avoidable_ed_reference!$C$2:$C$13),"Not Classified")</f>
        <v>Avoidable</v>
      </c>
      <c r="AB5664" t="str">
        <f>IFERROR(_xlfn.XLOOKUP($B5664,enrollment!$A$2:$A$801,enrollment!$I$2:$I$801),"")</f>
        <v>TN</v>
      </c>
      <c r="AC5664">
        <f>IFERROR(_xlfn.XLOOKUP($B5664,enrollment!$A$2:$A$801,enrollment!$L$2:$L$801),"")</f>
        <v>52</v>
      </c>
      <c r="AD5664" t="str" cm="1">
        <f t="array" ref="AD5664">_xlfn.IFS(AC5664="","Unknown",AC5664&lt;18,"0-17",AC5664&lt;35,"18-34",AC5664&lt;50,"35-49",AC5664&lt;65,"50-64",TRUE,"65+")</f>
        <v>50-64</v>
      </c>
      <c r="AE5664">
        <f>IFERROR(_xlfn.XLOOKUP($B5664,enrollment!$A$2:$A$801,enrollment!$O$2:$O$801),"")</f>
        <v>2233445566</v>
      </c>
      <c r="AF5664">
        <f>IFERROR(_xlfn.XLOOKUP($AE5664,providers!$B$2:$B$11,providers!$Q$2:$Q$11),"")</f>
        <v>3.5</v>
      </c>
      <c r="AG5664" s="1">
        <f t="shared" si="88"/>
        <v>45505</v>
      </c>
    </row>
    <row r="5665" spans="1:33" x14ac:dyDescent="0.25">
      <c r="A5665" t="s">
        <v>6505</v>
      </c>
      <c r="B5665" t="s">
        <v>6494</v>
      </c>
      <c r="C5665">
        <v>2233445566</v>
      </c>
      <c r="D5665">
        <v>2233445566</v>
      </c>
      <c r="E5665" s="1">
        <v>45509</v>
      </c>
      <c r="F5665" s="1">
        <v>45509</v>
      </c>
      <c r="G5665" s="1">
        <v>45531</v>
      </c>
      <c r="H5665" t="s">
        <v>28</v>
      </c>
      <c r="I5665">
        <v>23</v>
      </c>
      <c r="J5665" t="s">
        <v>93</v>
      </c>
      <c r="K5665">
        <v>99284</v>
      </c>
      <c r="O5665">
        <v>1</v>
      </c>
      <c r="P5665">
        <v>2381.58</v>
      </c>
      <c r="Q5665">
        <v>1323.1</v>
      </c>
      <c r="R5665">
        <v>1058.48</v>
      </c>
      <c r="S5665">
        <v>264.62</v>
      </c>
      <c r="T5665" t="s">
        <v>30</v>
      </c>
      <c r="X5665" t="s">
        <v>52</v>
      </c>
      <c r="Y5665" t="s">
        <v>44</v>
      </c>
      <c r="Z5665" t="s">
        <v>45</v>
      </c>
      <c r="AA5665" t="str">
        <f>IFERROR(_xlfn.XLOOKUP($J5665,avoidable_ed_reference!$A$2:$A$13,avoidable_ed_reference!$C$2:$C$13),"Not Classified")</f>
        <v>Avoidable</v>
      </c>
      <c r="AB5665" t="str">
        <f>IFERROR(_xlfn.XLOOKUP($B5665,enrollment!$A$2:$A$801,enrollment!$I$2:$I$801),"")</f>
        <v>TN</v>
      </c>
      <c r="AC5665">
        <f>IFERROR(_xlfn.XLOOKUP($B5665,enrollment!$A$2:$A$801,enrollment!$L$2:$L$801),"")</f>
        <v>52</v>
      </c>
      <c r="AD5665" t="str" cm="1">
        <f t="array" ref="AD5665">_xlfn.IFS(AC5665="","Unknown",AC5665&lt;18,"0-17",AC5665&lt;35,"18-34",AC5665&lt;50,"35-49",AC5665&lt;65,"50-64",TRUE,"65+")</f>
        <v>50-64</v>
      </c>
      <c r="AE5665">
        <f>IFERROR(_xlfn.XLOOKUP($B5665,enrollment!$A$2:$A$801,enrollment!$O$2:$O$801),"")</f>
        <v>2233445566</v>
      </c>
      <c r="AF5665">
        <f>IFERROR(_xlfn.XLOOKUP($AE5665,providers!$B$2:$B$11,providers!$Q$2:$Q$11),"")</f>
        <v>3.5</v>
      </c>
      <c r="AG5665" s="1">
        <f t="shared" si="88"/>
        <v>45505</v>
      </c>
    </row>
    <row r="5666" spans="1:33" x14ac:dyDescent="0.25">
      <c r="A5666" t="s">
        <v>6506</v>
      </c>
      <c r="B5666" t="s">
        <v>6494</v>
      </c>
      <c r="C5666">
        <v>9012345678</v>
      </c>
      <c r="D5666">
        <v>9012345678</v>
      </c>
      <c r="E5666" s="1">
        <v>45400</v>
      </c>
      <c r="F5666" s="1">
        <v>45400</v>
      </c>
      <c r="G5666" s="1">
        <v>45421</v>
      </c>
      <c r="H5666" t="s">
        <v>28</v>
      </c>
      <c r="I5666">
        <v>23</v>
      </c>
      <c r="J5666" t="s">
        <v>80</v>
      </c>
      <c r="K5666">
        <v>99284</v>
      </c>
      <c r="O5666">
        <v>1</v>
      </c>
      <c r="P5666">
        <v>1532.79</v>
      </c>
      <c r="Q5666">
        <v>851.55</v>
      </c>
      <c r="R5666">
        <v>681.24</v>
      </c>
      <c r="S5666">
        <v>170.31</v>
      </c>
      <c r="T5666" t="s">
        <v>30</v>
      </c>
      <c r="X5666" t="s">
        <v>52</v>
      </c>
      <c r="Y5666" t="s">
        <v>44</v>
      </c>
      <c r="Z5666" t="s">
        <v>45</v>
      </c>
      <c r="AA5666" t="str">
        <f>IFERROR(_xlfn.XLOOKUP($J5666,avoidable_ed_reference!$A$2:$A$13,avoidable_ed_reference!$C$2:$C$13),"Not Classified")</f>
        <v>Non-Avoidable</v>
      </c>
      <c r="AB5666" t="str">
        <f>IFERROR(_xlfn.XLOOKUP($B5666,enrollment!$A$2:$A$801,enrollment!$I$2:$I$801),"")</f>
        <v>TN</v>
      </c>
      <c r="AC5666">
        <f>IFERROR(_xlfn.XLOOKUP($B5666,enrollment!$A$2:$A$801,enrollment!$L$2:$L$801),"")</f>
        <v>52</v>
      </c>
      <c r="AD5666" t="str" cm="1">
        <f t="array" ref="AD5666">_xlfn.IFS(AC5666="","Unknown",AC5666&lt;18,"0-17",AC5666&lt;35,"18-34",AC5666&lt;50,"35-49",AC5666&lt;65,"50-64",TRUE,"65+")</f>
        <v>50-64</v>
      </c>
      <c r="AE5666">
        <f>IFERROR(_xlfn.XLOOKUP($B5666,enrollment!$A$2:$A$801,enrollment!$O$2:$O$801),"")</f>
        <v>2233445566</v>
      </c>
      <c r="AF5666">
        <f>IFERROR(_xlfn.XLOOKUP($AE5666,providers!$B$2:$B$11,providers!$Q$2:$Q$11),"")</f>
        <v>3.5</v>
      </c>
      <c r="AG5666" s="1">
        <f t="shared" si="88"/>
        <v>45383</v>
      </c>
    </row>
    <row r="5667" spans="1:33" x14ac:dyDescent="0.25">
      <c r="A5667" t="s">
        <v>6507</v>
      </c>
      <c r="B5667" t="s">
        <v>6508</v>
      </c>
      <c r="C5667">
        <v>7890123456</v>
      </c>
      <c r="D5667">
        <v>7890123456</v>
      </c>
      <c r="E5667" s="1">
        <v>45380</v>
      </c>
      <c r="F5667" s="1">
        <v>45380</v>
      </c>
      <c r="G5667" s="1">
        <v>45402</v>
      </c>
      <c r="H5667" t="s">
        <v>28</v>
      </c>
      <c r="I5667">
        <v>23</v>
      </c>
      <c r="J5667" t="s">
        <v>221</v>
      </c>
      <c r="K5667">
        <v>99284</v>
      </c>
      <c r="O5667">
        <v>1</v>
      </c>
      <c r="P5667">
        <v>2085.62</v>
      </c>
      <c r="Q5667">
        <v>1158.68</v>
      </c>
      <c r="R5667">
        <v>926.94</v>
      </c>
      <c r="S5667">
        <v>231.74</v>
      </c>
      <c r="T5667" t="s">
        <v>30</v>
      </c>
      <c r="X5667" t="s">
        <v>146</v>
      </c>
      <c r="Y5667" t="s">
        <v>147</v>
      </c>
      <c r="Z5667" t="s">
        <v>45</v>
      </c>
      <c r="AA5667" t="str">
        <f>IFERROR(_xlfn.XLOOKUP($J5667,avoidable_ed_reference!$A$2:$A$13,avoidable_ed_reference!$C$2:$C$13),"Not Classified")</f>
        <v>Avoidable</v>
      </c>
      <c r="AB5667" t="str">
        <f>IFERROR(_xlfn.XLOOKUP($B5667,enrollment!$A$2:$A$801,enrollment!$I$2:$I$801),"")</f>
        <v>KY</v>
      </c>
      <c r="AC5667">
        <f>IFERROR(_xlfn.XLOOKUP($B5667,enrollment!$A$2:$A$801,enrollment!$L$2:$L$801),"")</f>
        <v>75</v>
      </c>
      <c r="AD5667" t="str" cm="1">
        <f t="array" ref="AD5667">_xlfn.IFS(AC5667="","Unknown",AC5667&lt;18,"0-17",AC5667&lt;35,"18-34",AC5667&lt;50,"35-49",AC5667&lt;65,"50-64",TRUE,"65+")</f>
        <v>65+</v>
      </c>
      <c r="AE5667">
        <f>IFERROR(_xlfn.XLOOKUP($B5667,enrollment!$A$2:$A$801,enrollment!$O$2:$O$801),"")</f>
        <v>3456789012</v>
      </c>
      <c r="AF5667">
        <f>IFERROR(_xlfn.XLOOKUP($AE5667,providers!$B$2:$B$11,providers!$Q$2:$Q$11),"")</f>
        <v>4</v>
      </c>
      <c r="AG5667" s="1">
        <f t="shared" si="88"/>
        <v>45352</v>
      </c>
    </row>
    <row r="5668" spans="1:33" x14ac:dyDescent="0.25">
      <c r="A5668" t="s">
        <v>6509</v>
      </c>
      <c r="B5668" t="s">
        <v>6508</v>
      </c>
      <c r="C5668">
        <v>5678901234</v>
      </c>
      <c r="D5668">
        <v>5678901234</v>
      </c>
      <c r="E5668" s="1">
        <v>45526</v>
      </c>
      <c r="F5668" s="1">
        <v>45526</v>
      </c>
      <c r="G5668" s="1">
        <v>45561</v>
      </c>
      <c r="H5668" t="s">
        <v>28</v>
      </c>
      <c r="I5668">
        <v>20</v>
      </c>
      <c r="J5668" t="s">
        <v>35</v>
      </c>
      <c r="K5668">
        <v>99213</v>
      </c>
      <c r="O5668">
        <v>1</v>
      </c>
      <c r="P5668">
        <v>162.08000000000001</v>
      </c>
      <c r="Q5668">
        <v>124.68</v>
      </c>
      <c r="R5668">
        <v>99.74</v>
      </c>
      <c r="S5668">
        <v>24.94</v>
      </c>
      <c r="T5668" t="s">
        <v>30</v>
      </c>
      <c r="X5668" t="s">
        <v>146</v>
      </c>
      <c r="Y5668" t="s">
        <v>147</v>
      </c>
      <c r="Z5668" t="s">
        <v>36</v>
      </c>
      <c r="AA5668" t="str">
        <f>IFERROR(_xlfn.XLOOKUP($J5668,avoidable_ed_reference!$A$2:$A$13,avoidable_ed_reference!$C$2:$C$13),"Not Classified")</f>
        <v>Avoidable</v>
      </c>
      <c r="AB5668" t="str">
        <f>IFERROR(_xlfn.XLOOKUP($B5668,enrollment!$A$2:$A$801,enrollment!$I$2:$I$801),"")</f>
        <v>KY</v>
      </c>
      <c r="AC5668">
        <f>IFERROR(_xlfn.XLOOKUP($B5668,enrollment!$A$2:$A$801,enrollment!$L$2:$L$801),"")</f>
        <v>75</v>
      </c>
      <c r="AD5668" t="str" cm="1">
        <f t="array" ref="AD5668">_xlfn.IFS(AC5668="","Unknown",AC5668&lt;18,"0-17",AC5668&lt;35,"18-34",AC5668&lt;50,"35-49",AC5668&lt;65,"50-64",TRUE,"65+")</f>
        <v>65+</v>
      </c>
      <c r="AE5668">
        <f>IFERROR(_xlfn.XLOOKUP($B5668,enrollment!$A$2:$A$801,enrollment!$O$2:$O$801),"")</f>
        <v>3456789012</v>
      </c>
      <c r="AF5668">
        <f>IFERROR(_xlfn.XLOOKUP($AE5668,providers!$B$2:$B$11,providers!$Q$2:$Q$11),"")</f>
        <v>4</v>
      </c>
      <c r="AG5668" s="1">
        <f t="shared" si="88"/>
        <v>45505</v>
      </c>
    </row>
    <row r="5669" spans="1:33" x14ac:dyDescent="0.25">
      <c r="A5669" t="s">
        <v>6510</v>
      </c>
      <c r="B5669" t="s">
        <v>6508</v>
      </c>
      <c r="C5669">
        <v>3456789012</v>
      </c>
      <c r="D5669">
        <v>3456789012</v>
      </c>
      <c r="E5669" s="1">
        <v>45505</v>
      </c>
      <c r="F5669" s="1">
        <v>45505</v>
      </c>
      <c r="G5669" s="1">
        <v>45521</v>
      </c>
      <c r="H5669" t="s">
        <v>28</v>
      </c>
      <c r="I5669">
        <v>23</v>
      </c>
      <c r="J5669" t="s">
        <v>184</v>
      </c>
      <c r="K5669">
        <v>99284</v>
      </c>
      <c r="O5669">
        <v>1</v>
      </c>
      <c r="P5669">
        <v>1696.66</v>
      </c>
      <c r="Q5669">
        <v>942.59</v>
      </c>
      <c r="R5669">
        <v>754.07</v>
      </c>
      <c r="S5669">
        <v>188.52</v>
      </c>
      <c r="T5669" t="s">
        <v>30</v>
      </c>
      <c r="X5669" t="s">
        <v>146</v>
      </c>
      <c r="Y5669" t="s">
        <v>147</v>
      </c>
      <c r="Z5669" t="s">
        <v>45</v>
      </c>
      <c r="AA5669" t="str">
        <f>IFERROR(_xlfn.XLOOKUP($J5669,avoidable_ed_reference!$A$2:$A$13,avoidable_ed_reference!$C$2:$C$13),"Not Classified")</f>
        <v>Non-Avoidable</v>
      </c>
      <c r="AB5669" t="str">
        <f>IFERROR(_xlfn.XLOOKUP($B5669,enrollment!$A$2:$A$801,enrollment!$I$2:$I$801),"")</f>
        <v>KY</v>
      </c>
      <c r="AC5669">
        <f>IFERROR(_xlfn.XLOOKUP($B5669,enrollment!$A$2:$A$801,enrollment!$L$2:$L$801),"")</f>
        <v>75</v>
      </c>
      <c r="AD5669" t="str" cm="1">
        <f t="array" ref="AD5669">_xlfn.IFS(AC5669="","Unknown",AC5669&lt;18,"0-17",AC5669&lt;35,"18-34",AC5669&lt;50,"35-49",AC5669&lt;65,"50-64",TRUE,"65+")</f>
        <v>65+</v>
      </c>
      <c r="AE5669">
        <f>IFERROR(_xlfn.XLOOKUP($B5669,enrollment!$A$2:$A$801,enrollment!$O$2:$O$801),"")</f>
        <v>3456789012</v>
      </c>
      <c r="AF5669">
        <f>IFERROR(_xlfn.XLOOKUP($AE5669,providers!$B$2:$B$11,providers!$Q$2:$Q$11),"")</f>
        <v>4</v>
      </c>
      <c r="AG5669" s="1">
        <f t="shared" si="88"/>
        <v>45505</v>
      </c>
    </row>
    <row r="5670" spans="1:33" x14ac:dyDescent="0.25">
      <c r="A5670" t="s">
        <v>6511</v>
      </c>
      <c r="B5670" t="s">
        <v>6508</v>
      </c>
      <c r="C5670">
        <v>3456789012</v>
      </c>
      <c r="D5670">
        <v>3456789012</v>
      </c>
      <c r="E5670" s="1">
        <v>45351</v>
      </c>
      <c r="F5670" s="1">
        <v>45351</v>
      </c>
      <c r="G5670" s="1">
        <v>45368</v>
      </c>
      <c r="H5670" t="s">
        <v>28</v>
      </c>
      <c r="I5670">
        <v>11</v>
      </c>
      <c r="J5670" t="s">
        <v>38</v>
      </c>
      <c r="K5670">
        <v>99213</v>
      </c>
      <c r="O5670">
        <v>1</v>
      </c>
      <c r="P5670">
        <v>215.68</v>
      </c>
      <c r="Q5670">
        <v>159.76</v>
      </c>
      <c r="R5670">
        <v>127.81</v>
      </c>
      <c r="S5670">
        <v>31.95</v>
      </c>
      <c r="T5670" t="s">
        <v>30</v>
      </c>
      <c r="X5670" t="s">
        <v>146</v>
      </c>
      <c r="Y5670" t="s">
        <v>147</v>
      </c>
      <c r="Z5670" t="s">
        <v>39</v>
      </c>
      <c r="AA5670" t="str">
        <f>IFERROR(_xlfn.XLOOKUP($J5670,avoidable_ed_reference!$A$2:$A$13,avoidable_ed_reference!$C$2:$C$13),"Not Classified")</f>
        <v>Not Classified</v>
      </c>
      <c r="AB5670" t="str">
        <f>IFERROR(_xlfn.XLOOKUP($B5670,enrollment!$A$2:$A$801,enrollment!$I$2:$I$801),"")</f>
        <v>KY</v>
      </c>
      <c r="AC5670">
        <f>IFERROR(_xlfn.XLOOKUP($B5670,enrollment!$A$2:$A$801,enrollment!$L$2:$L$801),"")</f>
        <v>75</v>
      </c>
      <c r="AD5670" t="str" cm="1">
        <f t="array" ref="AD5670">_xlfn.IFS(AC5670="","Unknown",AC5670&lt;18,"0-17",AC5670&lt;35,"18-34",AC5670&lt;50,"35-49",AC5670&lt;65,"50-64",TRUE,"65+")</f>
        <v>65+</v>
      </c>
      <c r="AE5670">
        <f>IFERROR(_xlfn.XLOOKUP($B5670,enrollment!$A$2:$A$801,enrollment!$O$2:$O$801),"")</f>
        <v>3456789012</v>
      </c>
      <c r="AF5670">
        <f>IFERROR(_xlfn.XLOOKUP($AE5670,providers!$B$2:$B$11,providers!$Q$2:$Q$11),"")</f>
        <v>4</v>
      </c>
      <c r="AG5670" s="1">
        <f t="shared" si="88"/>
        <v>45323</v>
      </c>
    </row>
    <row r="5671" spans="1:33" x14ac:dyDescent="0.25">
      <c r="A5671" t="s">
        <v>6512</v>
      </c>
      <c r="B5671" t="s">
        <v>6508</v>
      </c>
      <c r="C5671">
        <v>3456789012</v>
      </c>
      <c r="D5671">
        <v>3456789012</v>
      </c>
      <c r="E5671" s="1">
        <v>45498</v>
      </c>
      <c r="F5671" s="1">
        <v>45498</v>
      </c>
      <c r="G5671" s="1">
        <v>45512</v>
      </c>
      <c r="H5671" t="s">
        <v>67</v>
      </c>
      <c r="I5671">
        <v>21</v>
      </c>
      <c r="J5671" t="s">
        <v>42</v>
      </c>
      <c r="K5671">
        <v>99223</v>
      </c>
      <c r="O5671">
        <v>1</v>
      </c>
      <c r="P5671">
        <v>20157.75</v>
      </c>
      <c r="Q5671">
        <v>13005</v>
      </c>
      <c r="R5671">
        <v>10404</v>
      </c>
      <c r="S5671">
        <v>2601</v>
      </c>
      <c r="T5671" t="s">
        <v>30</v>
      </c>
      <c r="V5671">
        <v>1</v>
      </c>
      <c r="W5671" s="2" t="s">
        <v>68</v>
      </c>
      <c r="X5671" t="s">
        <v>146</v>
      </c>
      <c r="Y5671" t="s">
        <v>147</v>
      </c>
      <c r="Z5671" t="s">
        <v>69</v>
      </c>
      <c r="AA5671" t="str">
        <f>IFERROR(_xlfn.XLOOKUP($J5671,avoidable_ed_reference!$A$2:$A$13,avoidable_ed_reference!$C$2:$C$13),"Not Classified")</f>
        <v>Non-Avoidable</v>
      </c>
      <c r="AB5671" t="str">
        <f>IFERROR(_xlfn.XLOOKUP($B5671,enrollment!$A$2:$A$801,enrollment!$I$2:$I$801),"")</f>
        <v>KY</v>
      </c>
      <c r="AC5671">
        <f>IFERROR(_xlfn.XLOOKUP($B5671,enrollment!$A$2:$A$801,enrollment!$L$2:$L$801),"")</f>
        <v>75</v>
      </c>
      <c r="AD5671" t="str" cm="1">
        <f t="array" ref="AD5671">_xlfn.IFS(AC5671="","Unknown",AC5671&lt;18,"0-17",AC5671&lt;35,"18-34",AC5671&lt;50,"35-49",AC5671&lt;65,"50-64",TRUE,"65+")</f>
        <v>65+</v>
      </c>
      <c r="AE5671">
        <f>IFERROR(_xlfn.XLOOKUP($B5671,enrollment!$A$2:$A$801,enrollment!$O$2:$O$801),"")</f>
        <v>3456789012</v>
      </c>
      <c r="AF5671">
        <f>IFERROR(_xlfn.XLOOKUP($AE5671,providers!$B$2:$B$11,providers!$Q$2:$Q$11),"")</f>
        <v>4</v>
      </c>
      <c r="AG5671" s="1">
        <f t="shared" si="88"/>
        <v>45474</v>
      </c>
    </row>
    <row r="5672" spans="1:33" x14ac:dyDescent="0.25">
      <c r="A5672" t="s">
        <v>6513</v>
      </c>
      <c r="B5672" t="s">
        <v>6508</v>
      </c>
      <c r="C5672">
        <v>3456789012</v>
      </c>
      <c r="D5672">
        <v>3456789012</v>
      </c>
      <c r="E5672" s="1">
        <v>45397</v>
      </c>
      <c r="F5672" s="1">
        <v>45397</v>
      </c>
      <c r="G5672" s="1">
        <v>45417</v>
      </c>
      <c r="H5672" t="s">
        <v>28</v>
      </c>
      <c r="I5672">
        <v>11</v>
      </c>
      <c r="J5672" t="s">
        <v>35</v>
      </c>
      <c r="K5672">
        <v>99213</v>
      </c>
      <c r="O5672">
        <v>1</v>
      </c>
      <c r="P5672">
        <v>192.46</v>
      </c>
      <c r="Q5672">
        <v>142.56</v>
      </c>
      <c r="R5672">
        <v>114.05</v>
      </c>
      <c r="S5672">
        <v>28.51</v>
      </c>
      <c r="T5672" t="s">
        <v>30</v>
      </c>
      <c r="X5672" t="s">
        <v>146</v>
      </c>
      <c r="Y5672" t="s">
        <v>147</v>
      </c>
      <c r="Z5672" t="s">
        <v>39</v>
      </c>
      <c r="AA5672" t="str">
        <f>IFERROR(_xlfn.XLOOKUP($J5672,avoidable_ed_reference!$A$2:$A$13,avoidable_ed_reference!$C$2:$C$13),"Not Classified")</f>
        <v>Avoidable</v>
      </c>
      <c r="AB5672" t="str">
        <f>IFERROR(_xlfn.XLOOKUP($B5672,enrollment!$A$2:$A$801,enrollment!$I$2:$I$801),"")</f>
        <v>KY</v>
      </c>
      <c r="AC5672">
        <f>IFERROR(_xlfn.XLOOKUP($B5672,enrollment!$A$2:$A$801,enrollment!$L$2:$L$801),"")</f>
        <v>75</v>
      </c>
      <c r="AD5672" t="str" cm="1">
        <f t="array" ref="AD5672">_xlfn.IFS(AC5672="","Unknown",AC5672&lt;18,"0-17",AC5672&lt;35,"18-34",AC5672&lt;50,"35-49",AC5672&lt;65,"50-64",TRUE,"65+")</f>
        <v>65+</v>
      </c>
      <c r="AE5672">
        <f>IFERROR(_xlfn.XLOOKUP($B5672,enrollment!$A$2:$A$801,enrollment!$O$2:$O$801),"")</f>
        <v>3456789012</v>
      </c>
      <c r="AF5672">
        <f>IFERROR(_xlfn.XLOOKUP($AE5672,providers!$B$2:$B$11,providers!$Q$2:$Q$11),"")</f>
        <v>4</v>
      </c>
      <c r="AG5672" s="1">
        <f t="shared" si="88"/>
        <v>45383</v>
      </c>
    </row>
    <row r="5673" spans="1:33" x14ac:dyDescent="0.25">
      <c r="A5673" t="s">
        <v>6514</v>
      </c>
      <c r="B5673" t="s">
        <v>6508</v>
      </c>
      <c r="C5673">
        <v>3456789012</v>
      </c>
      <c r="D5673">
        <v>3456789012</v>
      </c>
      <c r="E5673" s="1">
        <v>45311</v>
      </c>
      <c r="F5673" s="1">
        <v>45311</v>
      </c>
      <c r="G5673" s="1">
        <v>45345</v>
      </c>
      <c r="H5673" t="s">
        <v>28</v>
      </c>
      <c r="I5673">
        <v>11</v>
      </c>
      <c r="J5673" t="s">
        <v>47</v>
      </c>
      <c r="K5673">
        <v>99213</v>
      </c>
      <c r="O5673">
        <v>1</v>
      </c>
      <c r="P5673">
        <v>208.09</v>
      </c>
      <c r="Q5673">
        <v>154.13999999999999</v>
      </c>
      <c r="R5673">
        <v>123.31</v>
      </c>
      <c r="S5673">
        <v>30.83</v>
      </c>
      <c r="T5673" t="s">
        <v>30</v>
      </c>
      <c r="X5673" t="s">
        <v>146</v>
      </c>
      <c r="Y5673" t="s">
        <v>147</v>
      </c>
      <c r="Z5673" t="s">
        <v>39</v>
      </c>
      <c r="AA5673" t="str">
        <f>IFERROR(_xlfn.XLOOKUP($J5673,avoidable_ed_reference!$A$2:$A$13,avoidable_ed_reference!$C$2:$C$13),"Not Classified")</f>
        <v>Not Classified</v>
      </c>
      <c r="AB5673" t="str">
        <f>IFERROR(_xlfn.XLOOKUP($B5673,enrollment!$A$2:$A$801,enrollment!$I$2:$I$801),"")</f>
        <v>KY</v>
      </c>
      <c r="AC5673">
        <f>IFERROR(_xlfn.XLOOKUP($B5673,enrollment!$A$2:$A$801,enrollment!$L$2:$L$801),"")</f>
        <v>75</v>
      </c>
      <c r="AD5673" t="str" cm="1">
        <f t="array" ref="AD5673">_xlfn.IFS(AC5673="","Unknown",AC5673&lt;18,"0-17",AC5673&lt;35,"18-34",AC5673&lt;50,"35-49",AC5673&lt;65,"50-64",TRUE,"65+")</f>
        <v>65+</v>
      </c>
      <c r="AE5673">
        <f>IFERROR(_xlfn.XLOOKUP($B5673,enrollment!$A$2:$A$801,enrollment!$O$2:$O$801),"")</f>
        <v>3456789012</v>
      </c>
      <c r="AF5673">
        <f>IFERROR(_xlfn.XLOOKUP($AE5673,providers!$B$2:$B$11,providers!$Q$2:$Q$11),"")</f>
        <v>4</v>
      </c>
      <c r="AG5673" s="1">
        <f t="shared" si="88"/>
        <v>45292</v>
      </c>
    </row>
    <row r="5674" spans="1:33" x14ac:dyDescent="0.25">
      <c r="A5674" t="s">
        <v>6515</v>
      </c>
      <c r="B5674" t="s">
        <v>6508</v>
      </c>
      <c r="C5674">
        <v>3456789012</v>
      </c>
      <c r="D5674">
        <v>3456789012</v>
      </c>
      <c r="E5674" s="1">
        <v>45301</v>
      </c>
      <c r="F5674" s="1">
        <v>45301</v>
      </c>
      <c r="G5674" s="1">
        <v>45317</v>
      </c>
      <c r="H5674" t="s">
        <v>28</v>
      </c>
      <c r="I5674">
        <v>11</v>
      </c>
      <c r="J5674" t="s">
        <v>35</v>
      </c>
      <c r="K5674">
        <v>99213</v>
      </c>
      <c r="O5674">
        <v>1</v>
      </c>
      <c r="P5674">
        <v>239.27</v>
      </c>
      <c r="Q5674">
        <v>177.24</v>
      </c>
      <c r="R5674">
        <v>141.79</v>
      </c>
      <c r="S5674">
        <v>35.450000000000003</v>
      </c>
      <c r="T5674" t="s">
        <v>30</v>
      </c>
      <c r="X5674" t="s">
        <v>146</v>
      </c>
      <c r="Y5674" t="s">
        <v>147</v>
      </c>
      <c r="Z5674" t="s">
        <v>39</v>
      </c>
      <c r="AA5674" t="str">
        <f>IFERROR(_xlfn.XLOOKUP($J5674,avoidable_ed_reference!$A$2:$A$13,avoidable_ed_reference!$C$2:$C$13),"Not Classified")</f>
        <v>Avoidable</v>
      </c>
      <c r="AB5674" t="str">
        <f>IFERROR(_xlfn.XLOOKUP($B5674,enrollment!$A$2:$A$801,enrollment!$I$2:$I$801),"")</f>
        <v>KY</v>
      </c>
      <c r="AC5674">
        <f>IFERROR(_xlfn.XLOOKUP($B5674,enrollment!$A$2:$A$801,enrollment!$L$2:$L$801),"")</f>
        <v>75</v>
      </c>
      <c r="AD5674" t="str" cm="1">
        <f t="array" ref="AD5674">_xlfn.IFS(AC5674="","Unknown",AC5674&lt;18,"0-17",AC5674&lt;35,"18-34",AC5674&lt;50,"35-49",AC5674&lt;65,"50-64",TRUE,"65+")</f>
        <v>65+</v>
      </c>
      <c r="AE5674">
        <f>IFERROR(_xlfn.XLOOKUP($B5674,enrollment!$A$2:$A$801,enrollment!$O$2:$O$801),"")</f>
        <v>3456789012</v>
      </c>
      <c r="AF5674">
        <f>IFERROR(_xlfn.XLOOKUP($AE5674,providers!$B$2:$B$11,providers!$Q$2:$Q$11),"")</f>
        <v>4</v>
      </c>
      <c r="AG5674" s="1">
        <f t="shared" si="88"/>
        <v>45292</v>
      </c>
    </row>
    <row r="5675" spans="1:33" x14ac:dyDescent="0.25">
      <c r="A5675" t="s">
        <v>6516</v>
      </c>
      <c r="B5675" t="s">
        <v>6508</v>
      </c>
      <c r="C5675">
        <v>3456789012</v>
      </c>
      <c r="D5675">
        <v>3456789012</v>
      </c>
      <c r="E5675" s="1">
        <v>45478</v>
      </c>
      <c r="F5675" s="1">
        <v>45478</v>
      </c>
      <c r="G5675" s="1">
        <v>45494</v>
      </c>
      <c r="H5675" t="s">
        <v>67</v>
      </c>
      <c r="I5675">
        <v>21</v>
      </c>
      <c r="J5675" t="s">
        <v>42</v>
      </c>
      <c r="K5675">
        <v>99223</v>
      </c>
      <c r="O5675">
        <v>1</v>
      </c>
      <c r="P5675">
        <v>18560.97</v>
      </c>
      <c r="Q5675">
        <v>11974.82</v>
      </c>
      <c r="R5675">
        <v>9579.86</v>
      </c>
      <c r="S5675">
        <v>2394.96</v>
      </c>
      <c r="T5675" t="s">
        <v>30</v>
      </c>
      <c r="V5675">
        <v>1</v>
      </c>
      <c r="W5675" s="2" t="s">
        <v>68</v>
      </c>
      <c r="X5675" t="s">
        <v>146</v>
      </c>
      <c r="Y5675" t="s">
        <v>147</v>
      </c>
      <c r="Z5675" t="s">
        <v>69</v>
      </c>
      <c r="AA5675" t="str">
        <f>IFERROR(_xlfn.XLOOKUP($J5675,avoidable_ed_reference!$A$2:$A$13,avoidable_ed_reference!$C$2:$C$13),"Not Classified")</f>
        <v>Non-Avoidable</v>
      </c>
      <c r="AB5675" t="str">
        <f>IFERROR(_xlfn.XLOOKUP($B5675,enrollment!$A$2:$A$801,enrollment!$I$2:$I$801),"")</f>
        <v>KY</v>
      </c>
      <c r="AC5675">
        <f>IFERROR(_xlfn.XLOOKUP($B5675,enrollment!$A$2:$A$801,enrollment!$L$2:$L$801),"")</f>
        <v>75</v>
      </c>
      <c r="AD5675" t="str" cm="1">
        <f t="array" ref="AD5675">_xlfn.IFS(AC5675="","Unknown",AC5675&lt;18,"0-17",AC5675&lt;35,"18-34",AC5675&lt;50,"35-49",AC5675&lt;65,"50-64",TRUE,"65+")</f>
        <v>65+</v>
      </c>
      <c r="AE5675">
        <f>IFERROR(_xlfn.XLOOKUP($B5675,enrollment!$A$2:$A$801,enrollment!$O$2:$O$801),"")</f>
        <v>3456789012</v>
      </c>
      <c r="AF5675">
        <f>IFERROR(_xlfn.XLOOKUP($AE5675,providers!$B$2:$B$11,providers!$Q$2:$Q$11),"")</f>
        <v>4</v>
      </c>
      <c r="AG5675" s="1">
        <f t="shared" si="88"/>
        <v>45474</v>
      </c>
    </row>
    <row r="5676" spans="1:33" x14ac:dyDescent="0.25">
      <c r="A5676" t="s">
        <v>6517</v>
      </c>
      <c r="B5676" t="s">
        <v>6508</v>
      </c>
      <c r="C5676">
        <v>5678901234</v>
      </c>
      <c r="D5676">
        <v>5678901234</v>
      </c>
      <c r="E5676" s="1">
        <v>45515</v>
      </c>
      <c r="F5676" s="1">
        <v>45515</v>
      </c>
      <c r="G5676" s="1">
        <v>45544</v>
      </c>
      <c r="H5676" t="s">
        <v>28</v>
      </c>
      <c r="I5676">
        <v>20</v>
      </c>
      <c r="J5676" t="s">
        <v>35</v>
      </c>
      <c r="K5676">
        <v>99213</v>
      </c>
      <c r="O5676">
        <v>1</v>
      </c>
      <c r="P5676">
        <v>159.12</v>
      </c>
      <c r="Q5676">
        <v>122.4</v>
      </c>
      <c r="R5676">
        <v>97.92</v>
      </c>
      <c r="S5676">
        <v>24.48</v>
      </c>
      <c r="T5676" t="s">
        <v>30</v>
      </c>
      <c r="X5676" t="s">
        <v>146</v>
      </c>
      <c r="Y5676" t="s">
        <v>147</v>
      </c>
      <c r="Z5676" t="s">
        <v>36</v>
      </c>
      <c r="AA5676" t="str">
        <f>IFERROR(_xlfn.XLOOKUP($J5676,avoidable_ed_reference!$A$2:$A$13,avoidable_ed_reference!$C$2:$C$13),"Not Classified")</f>
        <v>Avoidable</v>
      </c>
      <c r="AB5676" t="str">
        <f>IFERROR(_xlfn.XLOOKUP($B5676,enrollment!$A$2:$A$801,enrollment!$I$2:$I$801),"")</f>
        <v>KY</v>
      </c>
      <c r="AC5676">
        <f>IFERROR(_xlfn.XLOOKUP($B5676,enrollment!$A$2:$A$801,enrollment!$L$2:$L$801),"")</f>
        <v>75</v>
      </c>
      <c r="AD5676" t="str" cm="1">
        <f t="array" ref="AD5676">_xlfn.IFS(AC5676="","Unknown",AC5676&lt;18,"0-17",AC5676&lt;35,"18-34",AC5676&lt;50,"35-49",AC5676&lt;65,"50-64",TRUE,"65+")</f>
        <v>65+</v>
      </c>
      <c r="AE5676">
        <f>IFERROR(_xlfn.XLOOKUP($B5676,enrollment!$A$2:$A$801,enrollment!$O$2:$O$801),"")</f>
        <v>3456789012</v>
      </c>
      <c r="AF5676">
        <f>IFERROR(_xlfn.XLOOKUP($AE5676,providers!$B$2:$B$11,providers!$Q$2:$Q$11),"")</f>
        <v>4</v>
      </c>
      <c r="AG5676" s="1">
        <f t="shared" si="88"/>
        <v>45505</v>
      </c>
    </row>
    <row r="5677" spans="1:33" x14ac:dyDescent="0.25">
      <c r="A5677" t="s">
        <v>6518</v>
      </c>
      <c r="B5677" t="s">
        <v>6519</v>
      </c>
      <c r="C5677">
        <v>2233445566</v>
      </c>
      <c r="D5677">
        <v>2233445566</v>
      </c>
      <c r="E5677" s="1">
        <v>45566</v>
      </c>
      <c r="F5677" s="1">
        <v>45566</v>
      </c>
      <c r="G5677" s="1">
        <v>45588</v>
      </c>
      <c r="H5677" t="s">
        <v>28</v>
      </c>
      <c r="I5677">
        <v>11</v>
      </c>
      <c r="J5677" t="s">
        <v>35</v>
      </c>
      <c r="K5677">
        <v>99213</v>
      </c>
      <c r="O5677">
        <v>1</v>
      </c>
      <c r="P5677">
        <v>167.55</v>
      </c>
      <c r="Q5677">
        <v>124.11</v>
      </c>
      <c r="R5677">
        <v>99.29</v>
      </c>
      <c r="S5677">
        <v>24.82</v>
      </c>
      <c r="T5677" t="s">
        <v>30</v>
      </c>
      <c r="X5677" t="s">
        <v>52</v>
      </c>
      <c r="Y5677" t="s">
        <v>44</v>
      </c>
      <c r="Z5677" t="s">
        <v>39</v>
      </c>
      <c r="AA5677" t="str">
        <f>IFERROR(_xlfn.XLOOKUP($J5677,avoidable_ed_reference!$A$2:$A$13,avoidable_ed_reference!$C$2:$C$13),"Not Classified")</f>
        <v>Avoidable</v>
      </c>
      <c r="AB5677" t="str">
        <f>IFERROR(_xlfn.XLOOKUP($B5677,enrollment!$A$2:$A$801,enrollment!$I$2:$I$801),"")</f>
        <v>TN</v>
      </c>
      <c r="AC5677">
        <f>IFERROR(_xlfn.XLOOKUP($B5677,enrollment!$A$2:$A$801,enrollment!$L$2:$L$801),"")</f>
        <v>31</v>
      </c>
      <c r="AD5677" t="str" cm="1">
        <f t="array" ref="AD5677">_xlfn.IFS(AC5677="","Unknown",AC5677&lt;18,"0-17",AC5677&lt;35,"18-34",AC5677&lt;50,"35-49",AC5677&lt;65,"50-64",TRUE,"65+")</f>
        <v>18-34</v>
      </c>
      <c r="AE5677">
        <f>IFERROR(_xlfn.XLOOKUP($B5677,enrollment!$A$2:$A$801,enrollment!$O$2:$O$801),"")</f>
        <v>2233445566</v>
      </c>
      <c r="AF5677">
        <f>IFERROR(_xlfn.XLOOKUP($AE5677,providers!$B$2:$B$11,providers!$Q$2:$Q$11),"")</f>
        <v>3.5</v>
      </c>
      <c r="AG5677" s="1">
        <f t="shared" si="88"/>
        <v>45566</v>
      </c>
    </row>
    <row r="5678" spans="1:33" x14ac:dyDescent="0.25">
      <c r="A5678" t="s">
        <v>6520</v>
      </c>
      <c r="B5678" t="s">
        <v>6519</v>
      </c>
      <c r="C5678">
        <v>6789012345</v>
      </c>
      <c r="D5678">
        <v>6789012345</v>
      </c>
      <c r="E5678" s="1">
        <v>45423</v>
      </c>
      <c r="F5678" s="1">
        <v>45423</v>
      </c>
      <c r="G5678" s="1">
        <v>45443</v>
      </c>
      <c r="H5678" t="s">
        <v>28</v>
      </c>
      <c r="I5678">
        <v>23</v>
      </c>
      <c r="J5678" t="s">
        <v>184</v>
      </c>
      <c r="K5678">
        <v>99284</v>
      </c>
      <c r="O5678">
        <v>1</v>
      </c>
      <c r="P5678">
        <v>2142.36</v>
      </c>
      <c r="Q5678">
        <v>1190.2</v>
      </c>
      <c r="R5678">
        <v>952.16</v>
      </c>
      <c r="S5678">
        <v>238.04</v>
      </c>
      <c r="T5678" t="s">
        <v>30</v>
      </c>
      <c r="X5678" t="s">
        <v>52</v>
      </c>
      <c r="Y5678" t="s">
        <v>44</v>
      </c>
      <c r="Z5678" t="s">
        <v>45</v>
      </c>
      <c r="AA5678" t="str">
        <f>IFERROR(_xlfn.XLOOKUP($J5678,avoidable_ed_reference!$A$2:$A$13,avoidable_ed_reference!$C$2:$C$13),"Not Classified")</f>
        <v>Non-Avoidable</v>
      </c>
      <c r="AB5678" t="str">
        <f>IFERROR(_xlfn.XLOOKUP($B5678,enrollment!$A$2:$A$801,enrollment!$I$2:$I$801),"")</f>
        <v>TN</v>
      </c>
      <c r="AC5678">
        <f>IFERROR(_xlfn.XLOOKUP($B5678,enrollment!$A$2:$A$801,enrollment!$L$2:$L$801),"")</f>
        <v>31</v>
      </c>
      <c r="AD5678" t="str" cm="1">
        <f t="array" ref="AD5678">_xlfn.IFS(AC5678="","Unknown",AC5678&lt;18,"0-17",AC5678&lt;35,"18-34",AC5678&lt;50,"35-49",AC5678&lt;65,"50-64",TRUE,"65+")</f>
        <v>18-34</v>
      </c>
      <c r="AE5678">
        <f>IFERROR(_xlfn.XLOOKUP($B5678,enrollment!$A$2:$A$801,enrollment!$O$2:$O$801),"")</f>
        <v>2233445566</v>
      </c>
      <c r="AF5678">
        <f>IFERROR(_xlfn.XLOOKUP($AE5678,providers!$B$2:$B$11,providers!$Q$2:$Q$11),"")</f>
        <v>3.5</v>
      </c>
      <c r="AG5678" s="1">
        <f t="shared" si="88"/>
        <v>45413</v>
      </c>
    </row>
    <row r="5679" spans="1:33" x14ac:dyDescent="0.25">
      <c r="A5679" t="s">
        <v>6521</v>
      </c>
      <c r="B5679" t="s">
        <v>6519</v>
      </c>
      <c r="C5679">
        <v>8901234567</v>
      </c>
      <c r="D5679">
        <v>8901234567</v>
      </c>
      <c r="E5679" s="1">
        <v>45469</v>
      </c>
      <c r="F5679" s="1">
        <v>45469</v>
      </c>
      <c r="G5679" s="1">
        <v>45485</v>
      </c>
      <c r="H5679" t="s">
        <v>28</v>
      </c>
      <c r="I5679">
        <v>23</v>
      </c>
      <c r="J5679" t="s">
        <v>29</v>
      </c>
      <c r="K5679">
        <v>99284</v>
      </c>
      <c r="O5679">
        <v>1</v>
      </c>
      <c r="P5679">
        <v>1707.91</v>
      </c>
      <c r="Q5679">
        <v>948.84</v>
      </c>
      <c r="R5679">
        <v>759.07</v>
      </c>
      <c r="S5679">
        <v>189.77</v>
      </c>
      <c r="T5679" t="s">
        <v>30</v>
      </c>
      <c r="X5679" t="s">
        <v>52</v>
      </c>
      <c r="Y5679" t="s">
        <v>44</v>
      </c>
      <c r="Z5679" t="s">
        <v>45</v>
      </c>
      <c r="AA5679" t="str">
        <f>IFERROR(_xlfn.XLOOKUP($J5679,avoidable_ed_reference!$A$2:$A$13,avoidable_ed_reference!$C$2:$C$13),"Not Classified")</f>
        <v>Potentially Avoidable</v>
      </c>
      <c r="AB5679" t="str">
        <f>IFERROR(_xlfn.XLOOKUP($B5679,enrollment!$A$2:$A$801,enrollment!$I$2:$I$801),"")</f>
        <v>TN</v>
      </c>
      <c r="AC5679">
        <f>IFERROR(_xlfn.XLOOKUP($B5679,enrollment!$A$2:$A$801,enrollment!$L$2:$L$801),"")</f>
        <v>31</v>
      </c>
      <c r="AD5679" t="str" cm="1">
        <f t="array" ref="AD5679">_xlfn.IFS(AC5679="","Unknown",AC5679&lt;18,"0-17",AC5679&lt;35,"18-34",AC5679&lt;50,"35-49",AC5679&lt;65,"50-64",TRUE,"65+")</f>
        <v>18-34</v>
      </c>
      <c r="AE5679">
        <f>IFERROR(_xlfn.XLOOKUP($B5679,enrollment!$A$2:$A$801,enrollment!$O$2:$O$801),"")</f>
        <v>2233445566</v>
      </c>
      <c r="AF5679">
        <f>IFERROR(_xlfn.XLOOKUP($AE5679,providers!$B$2:$B$11,providers!$Q$2:$Q$11),"")</f>
        <v>3.5</v>
      </c>
      <c r="AG5679" s="1">
        <f t="shared" si="88"/>
        <v>45444</v>
      </c>
    </row>
    <row r="5680" spans="1:33" x14ac:dyDescent="0.25">
      <c r="A5680" t="s">
        <v>6522</v>
      </c>
      <c r="B5680" t="s">
        <v>6519</v>
      </c>
      <c r="C5680">
        <v>5678901234</v>
      </c>
      <c r="D5680">
        <v>5678901234</v>
      </c>
      <c r="E5680" s="1">
        <v>45333</v>
      </c>
      <c r="F5680" s="1">
        <v>45333</v>
      </c>
      <c r="G5680" s="1">
        <v>45347</v>
      </c>
      <c r="H5680" t="s">
        <v>28</v>
      </c>
      <c r="I5680">
        <v>20</v>
      </c>
      <c r="J5680" t="s">
        <v>35</v>
      </c>
      <c r="K5680">
        <v>99213</v>
      </c>
      <c r="O5680">
        <v>1</v>
      </c>
      <c r="P5680">
        <v>189.06</v>
      </c>
      <c r="Q5680">
        <v>145.43</v>
      </c>
      <c r="R5680">
        <v>116.34</v>
      </c>
      <c r="S5680">
        <v>29.09</v>
      </c>
      <c r="T5680" t="s">
        <v>30</v>
      </c>
      <c r="X5680" t="s">
        <v>52</v>
      </c>
      <c r="Y5680" t="s">
        <v>44</v>
      </c>
      <c r="Z5680" t="s">
        <v>36</v>
      </c>
      <c r="AA5680" t="str">
        <f>IFERROR(_xlfn.XLOOKUP($J5680,avoidable_ed_reference!$A$2:$A$13,avoidable_ed_reference!$C$2:$C$13),"Not Classified")</f>
        <v>Avoidable</v>
      </c>
      <c r="AB5680" t="str">
        <f>IFERROR(_xlfn.XLOOKUP($B5680,enrollment!$A$2:$A$801,enrollment!$I$2:$I$801),"")</f>
        <v>TN</v>
      </c>
      <c r="AC5680">
        <f>IFERROR(_xlfn.XLOOKUP($B5680,enrollment!$A$2:$A$801,enrollment!$L$2:$L$801),"")</f>
        <v>31</v>
      </c>
      <c r="AD5680" t="str" cm="1">
        <f t="array" ref="AD5680">_xlfn.IFS(AC5680="","Unknown",AC5680&lt;18,"0-17",AC5680&lt;35,"18-34",AC5680&lt;50,"35-49",AC5680&lt;65,"50-64",TRUE,"65+")</f>
        <v>18-34</v>
      </c>
      <c r="AE5680">
        <f>IFERROR(_xlfn.XLOOKUP($B5680,enrollment!$A$2:$A$801,enrollment!$O$2:$O$801),"")</f>
        <v>2233445566</v>
      </c>
      <c r="AF5680">
        <f>IFERROR(_xlfn.XLOOKUP($AE5680,providers!$B$2:$B$11,providers!$Q$2:$Q$11),"")</f>
        <v>3.5</v>
      </c>
      <c r="AG5680" s="1">
        <f t="shared" si="88"/>
        <v>45323</v>
      </c>
    </row>
    <row r="5681" spans="1:33" x14ac:dyDescent="0.25">
      <c r="A5681" t="s">
        <v>6523</v>
      </c>
      <c r="B5681" t="s">
        <v>6519</v>
      </c>
      <c r="C5681">
        <v>2345678901</v>
      </c>
      <c r="D5681">
        <v>2345678901</v>
      </c>
      <c r="E5681" s="1">
        <v>45312</v>
      </c>
      <c r="F5681" s="1">
        <v>45312</v>
      </c>
      <c r="G5681" s="1">
        <v>45340</v>
      </c>
      <c r="H5681" t="s">
        <v>28</v>
      </c>
      <c r="I5681">
        <v>23</v>
      </c>
      <c r="J5681" t="s">
        <v>129</v>
      </c>
      <c r="K5681">
        <v>99284</v>
      </c>
      <c r="O5681">
        <v>1</v>
      </c>
      <c r="P5681">
        <v>2468.36</v>
      </c>
      <c r="Q5681">
        <v>1371.31</v>
      </c>
      <c r="R5681">
        <v>1097.05</v>
      </c>
      <c r="S5681">
        <v>274.26</v>
      </c>
      <c r="T5681" t="s">
        <v>30</v>
      </c>
      <c r="X5681" t="s">
        <v>52</v>
      </c>
      <c r="Y5681" t="s">
        <v>44</v>
      </c>
      <c r="Z5681" t="s">
        <v>45</v>
      </c>
      <c r="AA5681" t="str">
        <f>IFERROR(_xlfn.XLOOKUP($J5681,avoidable_ed_reference!$A$2:$A$13,avoidable_ed_reference!$C$2:$C$13),"Not Classified")</f>
        <v>Potentially Avoidable</v>
      </c>
      <c r="AB5681" t="str">
        <f>IFERROR(_xlfn.XLOOKUP($B5681,enrollment!$A$2:$A$801,enrollment!$I$2:$I$801),"")</f>
        <v>TN</v>
      </c>
      <c r="AC5681">
        <f>IFERROR(_xlfn.XLOOKUP($B5681,enrollment!$A$2:$A$801,enrollment!$L$2:$L$801),"")</f>
        <v>31</v>
      </c>
      <c r="AD5681" t="str" cm="1">
        <f t="array" ref="AD5681">_xlfn.IFS(AC5681="","Unknown",AC5681&lt;18,"0-17",AC5681&lt;35,"18-34",AC5681&lt;50,"35-49",AC5681&lt;65,"50-64",TRUE,"65+")</f>
        <v>18-34</v>
      </c>
      <c r="AE5681">
        <f>IFERROR(_xlfn.XLOOKUP($B5681,enrollment!$A$2:$A$801,enrollment!$O$2:$O$801),"")</f>
        <v>2233445566</v>
      </c>
      <c r="AF5681">
        <f>IFERROR(_xlfn.XLOOKUP($AE5681,providers!$B$2:$B$11,providers!$Q$2:$Q$11),"")</f>
        <v>3.5</v>
      </c>
      <c r="AG5681" s="1">
        <f t="shared" si="88"/>
        <v>45292</v>
      </c>
    </row>
    <row r="5682" spans="1:33" x14ac:dyDescent="0.25">
      <c r="A5682" t="s">
        <v>6524</v>
      </c>
      <c r="B5682" t="s">
        <v>6519</v>
      </c>
      <c r="C5682">
        <v>6789012345</v>
      </c>
      <c r="D5682">
        <v>6789012345</v>
      </c>
      <c r="E5682" s="1">
        <v>45559</v>
      </c>
      <c r="F5682" s="1">
        <v>45559</v>
      </c>
      <c r="G5682" s="1">
        <v>45587</v>
      </c>
      <c r="H5682" t="s">
        <v>28</v>
      </c>
      <c r="I5682">
        <v>23</v>
      </c>
      <c r="J5682" t="s">
        <v>55</v>
      </c>
      <c r="K5682">
        <v>99284</v>
      </c>
      <c r="O5682">
        <v>1</v>
      </c>
      <c r="P5682">
        <v>1941.52</v>
      </c>
      <c r="Q5682">
        <v>1078.6199999999999</v>
      </c>
      <c r="R5682">
        <v>862.9</v>
      </c>
      <c r="S5682">
        <v>215.72</v>
      </c>
      <c r="T5682" t="s">
        <v>30</v>
      </c>
      <c r="X5682" t="s">
        <v>52</v>
      </c>
      <c r="Y5682" t="s">
        <v>44</v>
      </c>
      <c r="Z5682" t="s">
        <v>45</v>
      </c>
      <c r="AA5682" t="str">
        <f>IFERROR(_xlfn.XLOOKUP($J5682,avoidable_ed_reference!$A$2:$A$13,avoidable_ed_reference!$C$2:$C$13),"Not Classified")</f>
        <v>Potentially Avoidable</v>
      </c>
      <c r="AB5682" t="str">
        <f>IFERROR(_xlfn.XLOOKUP($B5682,enrollment!$A$2:$A$801,enrollment!$I$2:$I$801),"")</f>
        <v>TN</v>
      </c>
      <c r="AC5682">
        <f>IFERROR(_xlfn.XLOOKUP($B5682,enrollment!$A$2:$A$801,enrollment!$L$2:$L$801),"")</f>
        <v>31</v>
      </c>
      <c r="AD5682" t="str" cm="1">
        <f t="array" ref="AD5682">_xlfn.IFS(AC5682="","Unknown",AC5682&lt;18,"0-17",AC5682&lt;35,"18-34",AC5682&lt;50,"35-49",AC5682&lt;65,"50-64",TRUE,"65+")</f>
        <v>18-34</v>
      </c>
      <c r="AE5682">
        <f>IFERROR(_xlfn.XLOOKUP($B5682,enrollment!$A$2:$A$801,enrollment!$O$2:$O$801),"")</f>
        <v>2233445566</v>
      </c>
      <c r="AF5682">
        <f>IFERROR(_xlfn.XLOOKUP($AE5682,providers!$B$2:$B$11,providers!$Q$2:$Q$11),"")</f>
        <v>3.5</v>
      </c>
      <c r="AG5682" s="1">
        <f t="shared" si="88"/>
        <v>45536</v>
      </c>
    </row>
    <row r="5683" spans="1:33" x14ac:dyDescent="0.25">
      <c r="A5683" t="s">
        <v>6525</v>
      </c>
      <c r="B5683" t="s">
        <v>6519</v>
      </c>
      <c r="C5683">
        <v>6789012345</v>
      </c>
      <c r="D5683">
        <v>6789012345</v>
      </c>
      <c r="E5683" s="1">
        <v>45646</v>
      </c>
      <c r="F5683" s="1">
        <v>45646</v>
      </c>
      <c r="G5683" s="1">
        <v>45677</v>
      </c>
      <c r="H5683" t="s">
        <v>28</v>
      </c>
      <c r="I5683">
        <v>23</v>
      </c>
      <c r="J5683" t="s">
        <v>55</v>
      </c>
      <c r="K5683">
        <v>99284</v>
      </c>
      <c r="O5683">
        <v>1</v>
      </c>
      <c r="P5683">
        <v>2123.59</v>
      </c>
      <c r="Q5683">
        <v>1179.77</v>
      </c>
      <c r="R5683">
        <v>943.82</v>
      </c>
      <c r="S5683">
        <v>235.95</v>
      </c>
      <c r="T5683" t="s">
        <v>30</v>
      </c>
      <c r="X5683" t="s">
        <v>52</v>
      </c>
      <c r="Y5683" t="s">
        <v>44</v>
      </c>
      <c r="Z5683" t="s">
        <v>45</v>
      </c>
      <c r="AA5683" t="str">
        <f>IFERROR(_xlfn.XLOOKUP($J5683,avoidable_ed_reference!$A$2:$A$13,avoidable_ed_reference!$C$2:$C$13),"Not Classified")</f>
        <v>Potentially Avoidable</v>
      </c>
      <c r="AB5683" t="str">
        <f>IFERROR(_xlfn.XLOOKUP($B5683,enrollment!$A$2:$A$801,enrollment!$I$2:$I$801),"")</f>
        <v>TN</v>
      </c>
      <c r="AC5683">
        <f>IFERROR(_xlfn.XLOOKUP($B5683,enrollment!$A$2:$A$801,enrollment!$L$2:$L$801),"")</f>
        <v>31</v>
      </c>
      <c r="AD5683" t="str" cm="1">
        <f t="array" ref="AD5683">_xlfn.IFS(AC5683="","Unknown",AC5683&lt;18,"0-17",AC5683&lt;35,"18-34",AC5683&lt;50,"35-49",AC5683&lt;65,"50-64",TRUE,"65+")</f>
        <v>18-34</v>
      </c>
      <c r="AE5683">
        <f>IFERROR(_xlfn.XLOOKUP($B5683,enrollment!$A$2:$A$801,enrollment!$O$2:$O$801),"")</f>
        <v>2233445566</v>
      </c>
      <c r="AF5683">
        <f>IFERROR(_xlfn.XLOOKUP($AE5683,providers!$B$2:$B$11,providers!$Q$2:$Q$11),"")</f>
        <v>3.5</v>
      </c>
      <c r="AG5683" s="1">
        <f t="shared" si="88"/>
        <v>45627</v>
      </c>
    </row>
    <row r="5684" spans="1:33" x14ac:dyDescent="0.25">
      <c r="A5684" t="s">
        <v>6526</v>
      </c>
      <c r="B5684" t="s">
        <v>6519</v>
      </c>
      <c r="C5684">
        <v>9012345678</v>
      </c>
      <c r="D5684">
        <v>9012345678</v>
      </c>
      <c r="E5684" s="1">
        <v>45348</v>
      </c>
      <c r="F5684" s="1">
        <v>45348</v>
      </c>
      <c r="G5684" s="1">
        <v>45367</v>
      </c>
      <c r="H5684" t="s">
        <v>28</v>
      </c>
      <c r="I5684">
        <v>23</v>
      </c>
      <c r="J5684" t="s">
        <v>221</v>
      </c>
      <c r="K5684">
        <v>99284</v>
      </c>
      <c r="O5684">
        <v>1</v>
      </c>
      <c r="P5684">
        <v>2459.79</v>
      </c>
      <c r="Q5684">
        <v>1366.55</v>
      </c>
      <c r="R5684">
        <v>1093.24</v>
      </c>
      <c r="S5684">
        <v>273.31</v>
      </c>
      <c r="T5684" t="s">
        <v>30</v>
      </c>
      <c r="X5684" t="s">
        <v>52</v>
      </c>
      <c r="Y5684" t="s">
        <v>44</v>
      </c>
      <c r="Z5684" t="s">
        <v>45</v>
      </c>
      <c r="AA5684" t="str">
        <f>IFERROR(_xlfn.XLOOKUP($J5684,avoidable_ed_reference!$A$2:$A$13,avoidable_ed_reference!$C$2:$C$13),"Not Classified")</f>
        <v>Avoidable</v>
      </c>
      <c r="AB5684" t="str">
        <f>IFERROR(_xlfn.XLOOKUP($B5684,enrollment!$A$2:$A$801,enrollment!$I$2:$I$801),"")</f>
        <v>TN</v>
      </c>
      <c r="AC5684">
        <f>IFERROR(_xlfn.XLOOKUP($B5684,enrollment!$A$2:$A$801,enrollment!$L$2:$L$801),"")</f>
        <v>31</v>
      </c>
      <c r="AD5684" t="str" cm="1">
        <f t="array" ref="AD5684">_xlfn.IFS(AC5684="","Unknown",AC5684&lt;18,"0-17",AC5684&lt;35,"18-34",AC5684&lt;50,"35-49",AC5684&lt;65,"50-64",TRUE,"65+")</f>
        <v>18-34</v>
      </c>
      <c r="AE5684">
        <f>IFERROR(_xlfn.XLOOKUP($B5684,enrollment!$A$2:$A$801,enrollment!$O$2:$O$801),"")</f>
        <v>2233445566</v>
      </c>
      <c r="AF5684">
        <f>IFERROR(_xlfn.XLOOKUP($AE5684,providers!$B$2:$B$11,providers!$Q$2:$Q$11),"")</f>
        <v>3.5</v>
      </c>
      <c r="AG5684" s="1">
        <f t="shared" si="88"/>
        <v>45323</v>
      </c>
    </row>
    <row r="5685" spans="1:33" x14ac:dyDescent="0.25">
      <c r="A5685" t="s">
        <v>6527</v>
      </c>
      <c r="B5685" t="s">
        <v>6519</v>
      </c>
      <c r="C5685">
        <v>5678901234</v>
      </c>
      <c r="D5685">
        <v>5678901234</v>
      </c>
      <c r="E5685" s="1">
        <v>45297</v>
      </c>
      <c r="F5685" s="1">
        <v>45297</v>
      </c>
      <c r="G5685" s="1">
        <v>45323</v>
      </c>
      <c r="H5685" t="s">
        <v>28</v>
      </c>
      <c r="I5685">
        <v>20</v>
      </c>
      <c r="J5685" t="s">
        <v>35</v>
      </c>
      <c r="K5685">
        <v>99213</v>
      </c>
      <c r="O5685">
        <v>1</v>
      </c>
      <c r="P5685">
        <v>150.31</v>
      </c>
      <c r="Q5685">
        <v>115.62</v>
      </c>
      <c r="R5685">
        <v>92.5</v>
      </c>
      <c r="S5685">
        <v>23.12</v>
      </c>
      <c r="T5685" t="s">
        <v>30</v>
      </c>
      <c r="X5685" t="s">
        <v>52</v>
      </c>
      <c r="Y5685" t="s">
        <v>44</v>
      </c>
      <c r="Z5685" t="s">
        <v>36</v>
      </c>
      <c r="AA5685" t="str">
        <f>IFERROR(_xlfn.XLOOKUP($J5685,avoidable_ed_reference!$A$2:$A$13,avoidable_ed_reference!$C$2:$C$13),"Not Classified")</f>
        <v>Avoidable</v>
      </c>
      <c r="AB5685" t="str">
        <f>IFERROR(_xlfn.XLOOKUP($B5685,enrollment!$A$2:$A$801,enrollment!$I$2:$I$801),"")</f>
        <v>TN</v>
      </c>
      <c r="AC5685">
        <f>IFERROR(_xlfn.XLOOKUP($B5685,enrollment!$A$2:$A$801,enrollment!$L$2:$L$801),"")</f>
        <v>31</v>
      </c>
      <c r="AD5685" t="str" cm="1">
        <f t="array" ref="AD5685">_xlfn.IFS(AC5685="","Unknown",AC5685&lt;18,"0-17",AC5685&lt;35,"18-34",AC5685&lt;50,"35-49",AC5685&lt;65,"50-64",TRUE,"65+")</f>
        <v>18-34</v>
      </c>
      <c r="AE5685">
        <f>IFERROR(_xlfn.XLOOKUP($B5685,enrollment!$A$2:$A$801,enrollment!$O$2:$O$801),"")</f>
        <v>2233445566</v>
      </c>
      <c r="AF5685">
        <f>IFERROR(_xlfn.XLOOKUP($AE5685,providers!$B$2:$B$11,providers!$Q$2:$Q$11),"")</f>
        <v>3.5</v>
      </c>
      <c r="AG5685" s="1">
        <f t="shared" si="88"/>
        <v>45292</v>
      </c>
    </row>
    <row r="5686" spans="1:33" x14ac:dyDescent="0.25">
      <c r="A5686" t="s">
        <v>6528</v>
      </c>
      <c r="B5686" t="s">
        <v>6519</v>
      </c>
      <c r="C5686">
        <v>8901234567</v>
      </c>
      <c r="D5686">
        <v>8901234567</v>
      </c>
      <c r="E5686" s="1">
        <v>45367</v>
      </c>
      <c r="F5686" s="1">
        <v>45367</v>
      </c>
      <c r="G5686" s="1">
        <v>45400</v>
      </c>
      <c r="H5686" t="s">
        <v>28</v>
      </c>
      <c r="I5686">
        <v>23</v>
      </c>
      <c r="J5686" t="s">
        <v>55</v>
      </c>
      <c r="K5686">
        <v>99284</v>
      </c>
      <c r="O5686">
        <v>1</v>
      </c>
      <c r="P5686">
        <v>1718.75</v>
      </c>
      <c r="Q5686">
        <v>954.86</v>
      </c>
      <c r="R5686">
        <v>763.89</v>
      </c>
      <c r="S5686">
        <v>190.97</v>
      </c>
      <c r="T5686" t="s">
        <v>30</v>
      </c>
      <c r="X5686" t="s">
        <v>52</v>
      </c>
      <c r="Y5686" t="s">
        <v>44</v>
      </c>
      <c r="Z5686" t="s">
        <v>45</v>
      </c>
      <c r="AA5686" t="str">
        <f>IFERROR(_xlfn.XLOOKUP($J5686,avoidable_ed_reference!$A$2:$A$13,avoidable_ed_reference!$C$2:$C$13),"Not Classified")</f>
        <v>Potentially Avoidable</v>
      </c>
      <c r="AB5686" t="str">
        <f>IFERROR(_xlfn.XLOOKUP($B5686,enrollment!$A$2:$A$801,enrollment!$I$2:$I$801),"")</f>
        <v>TN</v>
      </c>
      <c r="AC5686">
        <f>IFERROR(_xlfn.XLOOKUP($B5686,enrollment!$A$2:$A$801,enrollment!$L$2:$L$801),"")</f>
        <v>31</v>
      </c>
      <c r="AD5686" t="str" cm="1">
        <f t="array" ref="AD5686">_xlfn.IFS(AC5686="","Unknown",AC5686&lt;18,"0-17",AC5686&lt;35,"18-34",AC5686&lt;50,"35-49",AC5686&lt;65,"50-64",TRUE,"65+")</f>
        <v>18-34</v>
      </c>
      <c r="AE5686">
        <f>IFERROR(_xlfn.XLOOKUP($B5686,enrollment!$A$2:$A$801,enrollment!$O$2:$O$801),"")</f>
        <v>2233445566</v>
      </c>
      <c r="AF5686">
        <f>IFERROR(_xlfn.XLOOKUP($AE5686,providers!$B$2:$B$11,providers!$Q$2:$Q$11),"")</f>
        <v>3.5</v>
      </c>
      <c r="AG5686" s="1">
        <f t="shared" si="88"/>
        <v>45352</v>
      </c>
    </row>
    <row r="5687" spans="1:33" x14ac:dyDescent="0.25">
      <c r="A5687" t="s">
        <v>6529</v>
      </c>
      <c r="B5687" t="s">
        <v>6519</v>
      </c>
      <c r="C5687">
        <v>8901234567</v>
      </c>
      <c r="D5687">
        <v>8901234567</v>
      </c>
      <c r="E5687" s="1">
        <v>45396</v>
      </c>
      <c r="F5687" s="1">
        <v>45396</v>
      </c>
      <c r="G5687" s="1">
        <v>45430</v>
      </c>
      <c r="H5687" t="s">
        <v>28</v>
      </c>
      <c r="I5687">
        <v>23</v>
      </c>
      <c r="J5687" t="s">
        <v>77</v>
      </c>
      <c r="K5687">
        <v>99284</v>
      </c>
      <c r="O5687">
        <v>1</v>
      </c>
      <c r="P5687">
        <v>2188.6</v>
      </c>
      <c r="Q5687">
        <v>1215.8900000000001</v>
      </c>
      <c r="R5687">
        <v>972.71</v>
      </c>
      <c r="S5687">
        <v>243.18</v>
      </c>
      <c r="T5687" t="s">
        <v>30</v>
      </c>
      <c r="X5687" t="s">
        <v>52</v>
      </c>
      <c r="Y5687" t="s">
        <v>44</v>
      </c>
      <c r="Z5687" t="s">
        <v>45</v>
      </c>
      <c r="AA5687" t="str">
        <f>IFERROR(_xlfn.XLOOKUP($J5687,avoidable_ed_reference!$A$2:$A$13,avoidable_ed_reference!$C$2:$C$13),"Not Classified")</f>
        <v>Avoidable</v>
      </c>
      <c r="AB5687" t="str">
        <f>IFERROR(_xlfn.XLOOKUP($B5687,enrollment!$A$2:$A$801,enrollment!$I$2:$I$801),"")</f>
        <v>TN</v>
      </c>
      <c r="AC5687">
        <f>IFERROR(_xlfn.XLOOKUP($B5687,enrollment!$A$2:$A$801,enrollment!$L$2:$L$801),"")</f>
        <v>31</v>
      </c>
      <c r="AD5687" t="str" cm="1">
        <f t="array" ref="AD5687">_xlfn.IFS(AC5687="","Unknown",AC5687&lt;18,"0-17",AC5687&lt;35,"18-34",AC5687&lt;50,"35-49",AC5687&lt;65,"50-64",TRUE,"65+")</f>
        <v>18-34</v>
      </c>
      <c r="AE5687">
        <f>IFERROR(_xlfn.XLOOKUP($B5687,enrollment!$A$2:$A$801,enrollment!$O$2:$O$801),"")</f>
        <v>2233445566</v>
      </c>
      <c r="AF5687">
        <f>IFERROR(_xlfn.XLOOKUP($AE5687,providers!$B$2:$B$11,providers!$Q$2:$Q$11),"")</f>
        <v>3.5</v>
      </c>
      <c r="AG5687" s="1">
        <f t="shared" si="88"/>
        <v>45383</v>
      </c>
    </row>
    <row r="5688" spans="1:33" x14ac:dyDescent="0.25">
      <c r="A5688" t="s">
        <v>6530</v>
      </c>
      <c r="B5688" t="s">
        <v>6531</v>
      </c>
      <c r="C5688">
        <v>3456789012</v>
      </c>
      <c r="D5688">
        <v>3456789012</v>
      </c>
      <c r="E5688" s="1">
        <v>45327</v>
      </c>
      <c r="F5688" s="1">
        <v>45327</v>
      </c>
      <c r="G5688" s="1">
        <v>45346</v>
      </c>
      <c r="H5688" t="s">
        <v>28</v>
      </c>
      <c r="I5688">
        <v>22</v>
      </c>
      <c r="J5688" t="s">
        <v>29</v>
      </c>
      <c r="K5688">
        <v>90837</v>
      </c>
      <c r="O5688">
        <v>1</v>
      </c>
      <c r="P5688">
        <v>248.36</v>
      </c>
      <c r="Q5688">
        <v>183.97</v>
      </c>
      <c r="R5688">
        <v>147.18</v>
      </c>
      <c r="S5688">
        <v>36.79</v>
      </c>
      <c r="T5688" t="s">
        <v>30</v>
      </c>
      <c r="X5688" t="s">
        <v>31</v>
      </c>
      <c r="Y5688" t="s">
        <v>32</v>
      </c>
      <c r="Z5688" t="s">
        <v>33</v>
      </c>
      <c r="AA5688" t="str">
        <f>IFERROR(_xlfn.XLOOKUP($J5688,avoidable_ed_reference!$A$2:$A$13,avoidable_ed_reference!$C$2:$C$13),"Not Classified")</f>
        <v>Potentially Avoidable</v>
      </c>
      <c r="AB5688" t="str">
        <f>IFERROR(_xlfn.XLOOKUP($B5688,enrollment!$A$2:$A$801,enrollment!$I$2:$I$801),"")</f>
        <v>GA</v>
      </c>
      <c r="AC5688">
        <f>IFERROR(_xlfn.XLOOKUP($B5688,enrollment!$A$2:$A$801,enrollment!$L$2:$L$801),"")</f>
        <v>69</v>
      </c>
      <c r="AD5688" t="str" cm="1">
        <f t="array" ref="AD5688">_xlfn.IFS(AC5688="","Unknown",AC5688&lt;18,"0-17",AC5688&lt;35,"18-34",AC5688&lt;50,"35-49",AC5688&lt;65,"50-64",TRUE,"65+")</f>
        <v>65+</v>
      </c>
      <c r="AE5688">
        <f>IFERROR(_xlfn.XLOOKUP($B5688,enrollment!$A$2:$A$801,enrollment!$O$2:$O$801),"")</f>
        <v>8901234567</v>
      </c>
      <c r="AF5688">
        <f>IFERROR(_xlfn.XLOOKUP($AE5688,providers!$B$2:$B$11,providers!$Q$2:$Q$11),"")</f>
        <v>3.7</v>
      </c>
      <c r="AG5688" s="1">
        <f t="shared" si="88"/>
        <v>45323</v>
      </c>
    </row>
    <row r="5689" spans="1:33" x14ac:dyDescent="0.25">
      <c r="A5689" t="s">
        <v>6532</v>
      </c>
      <c r="B5689" t="s">
        <v>6531</v>
      </c>
      <c r="C5689">
        <v>2345678901</v>
      </c>
      <c r="D5689">
        <v>2345678901</v>
      </c>
      <c r="E5689" s="1">
        <v>45356</v>
      </c>
      <c r="F5689" s="1">
        <v>45356</v>
      </c>
      <c r="G5689" s="1">
        <v>45389</v>
      </c>
      <c r="H5689" t="s">
        <v>28</v>
      </c>
      <c r="I5689">
        <v>23</v>
      </c>
      <c r="J5689" t="s">
        <v>129</v>
      </c>
      <c r="K5689">
        <v>99284</v>
      </c>
      <c r="O5689">
        <v>1</v>
      </c>
      <c r="P5689">
        <v>1742.26</v>
      </c>
      <c r="Q5689">
        <v>967.92</v>
      </c>
      <c r="R5689">
        <v>774.34</v>
      </c>
      <c r="S5689">
        <v>193.58</v>
      </c>
      <c r="T5689" t="s">
        <v>30</v>
      </c>
      <c r="X5689" t="s">
        <v>31</v>
      </c>
      <c r="Y5689" t="s">
        <v>32</v>
      </c>
      <c r="Z5689" t="s">
        <v>45</v>
      </c>
      <c r="AA5689" t="str">
        <f>IFERROR(_xlfn.XLOOKUP($J5689,avoidable_ed_reference!$A$2:$A$13,avoidable_ed_reference!$C$2:$C$13),"Not Classified")</f>
        <v>Potentially Avoidable</v>
      </c>
      <c r="AB5689" t="str">
        <f>IFERROR(_xlfn.XLOOKUP($B5689,enrollment!$A$2:$A$801,enrollment!$I$2:$I$801),"")</f>
        <v>GA</v>
      </c>
      <c r="AC5689">
        <f>IFERROR(_xlfn.XLOOKUP($B5689,enrollment!$A$2:$A$801,enrollment!$L$2:$L$801),"")</f>
        <v>69</v>
      </c>
      <c r="AD5689" t="str" cm="1">
        <f t="array" ref="AD5689">_xlfn.IFS(AC5689="","Unknown",AC5689&lt;18,"0-17",AC5689&lt;35,"18-34",AC5689&lt;50,"35-49",AC5689&lt;65,"50-64",TRUE,"65+")</f>
        <v>65+</v>
      </c>
      <c r="AE5689">
        <f>IFERROR(_xlfn.XLOOKUP($B5689,enrollment!$A$2:$A$801,enrollment!$O$2:$O$801),"")</f>
        <v>8901234567</v>
      </c>
      <c r="AF5689">
        <f>IFERROR(_xlfn.XLOOKUP($AE5689,providers!$B$2:$B$11,providers!$Q$2:$Q$11),"")</f>
        <v>3.7</v>
      </c>
      <c r="AG5689" s="1">
        <f t="shared" si="88"/>
        <v>45352</v>
      </c>
    </row>
    <row r="5690" spans="1:33" x14ac:dyDescent="0.25">
      <c r="A5690" t="s">
        <v>6533</v>
      </c>
      <c r="B5690" t="s">
        <v>6531</v>
      </c>
      <c r="C5690">
        <v>6789012345</v>
      </c>
      <c r="D5690">
        <v>6789012345</v>
      </c>
      <c r="E5690" s="1">
        <v>45517</v>
      </c>
      <c r="F5690" s="1">
        <v>45517</v>
      </c>
      <c r="G5690" s="1">
        <v>45546</v>
      </c>
      <c r="H5690" t="s">
        <v>28</v>
      </c>
      <c r="I5690">
        <v>22</v>
      </c>
      <c r="J5690" t="s">
        <v>29</v>
      </c>
      <c r="K5690">
        <v>90837</v>
      </c>
      <c r="O5690">
        <v>1</v>
      </c>
      <c r="P5690">
        <v>203.59</v>
      </c>
      <c r="Q5690">
        <v>150.81</v>
      </c>
      <c r="R5690">
        <v>120.65</v>
      </c>
      <c r="S5690">
        <v>30.16</v>
      </c>
      <c r="T5690" t="s">
        <v>30</v>
      </c>
      <c r="X5690" t="s">
        <v>31</v>
      </c>
      <c r="Y5690" t="s">
        <v>32</v>
      </c>
      <c r="Z5690" t="s">
        <v>33</v>
      </c>
      <c r="AA5690" t="str">
        <f>IFERROR(_xlfn.XLOOKUP($J5690,avoidable_ed_reference!$A$2:$A$13,avoidable_ed_reference!$C$2:$C$13),"Not Classified")</f>
        <v>Potentially Avoidable</v>
      </c>
      <c r="AB5690" t="str">
        <f>IFERROR(_xlfn.XLOOKUP($B5690,enrollment!$A$2:$A$801,enrollment!$I$2:$I$801),"")</f>
        <v>GA</v>
      </c>
      <c r="AC5690">
        <f>IFERROR(_xlfn.XLOOKUP($B5690,enrollment!$A$2:$A$801,enrollment!$L$2:$L$801),"")</f>
        <v>69</v>
      </c>
      <c r="AD5690" t="str" cm="1">
        <f t="array" ref="AD5690">_xlfn.IFS(AC5690="","Unknown",AC5690&lt;18,"0-17",AC5690&lt;35,"18-34",AC5690&lt;50,"35-49",AC5690&lt;65,"50-64",TRUE,"65+")</f>
        <v>65+</v>
      </c>
      <c r="AE5690">
        <f>IFERROR(_xlfn.XLOOKUP($B5690,enrollment!$A$2:$A$801,enrollment!$O$2:$O$801),"")</f>
        <v>8901234567</v>
      </c>
      <c r="AF5690">
        <f>IFERROR(_xlfn.XLOOKUP($AE5690,providers!$B$2:$B$11,providers!$Q$2:$Q$11),"")</f>
        <v>3.7</v>
      </c>
      <c r="AG5690" s="1">
        <f t="shared" si="88"/>
        <v>45505</v>
      </c>
    </row>
    <row r="5691" spans="1:33" x14ac:dyDescent="0.25">
      <c r="A5691" t="s">
        <v>6534</v>
      </c>
      <c r="B5691" t="s">
        <v>6531</v>
      </c>
      <c r="C5691">
        <v>8901234567</v>
      </c>
      <c r="D5691">
        <v>8901234567</v>
      </c>
      <c r="E5691" s="1">
        <v>45533</v>
      </c>
      <c r="F5691" s="1">
        <v>45533</v>
      </c>
      <c r="G5691" s="1">
        <v>45555</v>
      </c>
      <c r="H5691" t="s">
        <v>28</v>
      </c>
      <c r="I5691">
        <v>11</v>
      </c>
      <c r="J5691" t="s">
        <v>47</v>
      </c>
      <c r="K5691">
        <v>99213</v>
      </c>
      <c r="O5691">
        <v>1</v>
      </c>
      <c r="P5691">
        <v>170.02</v>
      </c>
      <c r="Q5691">
        <v>125.94</v>
      </c>
      <c r="R5691">
        <v>100.75</v>
      </c>
      <c r="S5691">
        <v>25.19</v>
      </c>
      <c r="T5691" t="s">
        <v>30</v>
      </c>
      <c r="X5691" t="s">
        <v>31</v>
      </c>
      <c r="Y5691" t="s">
        <v>32</v>
      </c>
      <c r="Z5691" t="s">
        <v>39</v>
      </c>
      <c r="AA5691" t="str">
        <f>IFERROR(_xlfn.XLOOKUP($J5691,avoidable_ed_reference!$A$2:$A$13,avoidable_ed_reference!$C$2:$C$13),"Not Classified")</f>
        <v>Not Classified</v>
      </c>
      <c r="AB5691" t="str">
        <f>IFERROR(_xlfn.XLOOKUP($B5691,enrollment!$A$2:$A$801,enrollment!$I$2:$I$801),"")</f>
        <v>GA</v>
      </c>
      <c r="AC5691">
        <f>IFERROR(_xlfn.XLOOKUP($B5691,enrollment!$A$2:$A$801,enrollment!$L$2:$L$801),"")</f>
        <v>69</v>
      </c>
      <c r="AD5691" t="str" cm="1">
        <f t="array" ref="AD5691">_xlfn.IFS(AC5691="","Unknown",AC5691&lt;18,"0-17",AC5691&lt;35,"18-34",AC5691&lt;50,"35-49",AC5691&lt;65,"50-64",TRUE,"65+")</f>
        <v>65+</v>
      </c>
      <c r="AE5691">
        <f>IFERROR(_xlfn.XLOOKUP($B5691,enrollment!$A$2:$A$801,enrollment!$O$2:$O$801),"")</f>
        <v>8901234567</v>
      </c>
      <c r="AF5691">
        <f>IFERROR(_xlfn.XLOOKUP($AE5691,providers!$B$2:$B$11,providers!$Q$2:$Q$11),"")</f>
        <v>3.7</v>
      </c>
      <c r="AG5691" s="1">
        <f t="shared" si="88"/>
        <v>45505</v>
      </c>
    </row>
    <row r="5692" spans="1:33" x14ac:dyDescent="0.25">
      <c r="A5692" t="s">
        <v>6535</v>
      </c>
      <c r="B5692" t="s">
        <v>6531</v>
      </c>
      <c r="C5692">
        <v>5678901234</v>
      </c>
      <c r="D5692">
        <v>5678901234</v>
      </c>
      <c r="E5692" s="1">
        <v>45450</v>
      </c>
      <c r="F5692" s="1">
        <v>45450</v>
      </c>
      <c r="G5692" s="1">
        <v>45471</v>
      </c>
      <c r="H5692" t="s">
        <v>28</v>
      </c>
      <c r="I5692">
        <v>20</v>
      </c>
      <c r="J5692" t="s">
        <v>35</v>
      </c>
      <c r="K5692">
        <v>99213</v>
      </c>
      <c r="O5692">
        <v>1</v>
      </c>
      <c r="P5692">
        <v>146.18</v>
      </c>
      <c r="Q5692">
        <v>112.45</v>
      </c>
      <c r="R5692">
        <v>89.96</v>
      </c>
      <c r="S5692">
        <v>22.49</v>
      </c>
      <c r="T5692" t="s">
        <v>30</v>
      </c>
      <c r="X5692" t="s">
        <v>31</v>
      </c>
      <c r="Y5692" t="s">
        <v>32</v>
      </c>
      <c r="Z5692" t="s">
        <v>36</v>
      </c>
      <c r="AA5692" t="str">
        <f>IFERROR(_xlfn.XLOOKUP($J5692,avoidable_ed_reference!$A$2:$A$13,avoidable_ed_reference!$C$2:$C$13),"Not Classified")</f>
        <v>Avoidable</v>
      </c>
      <c r="AB5692" t="str">
        <f>IFERROR(_xlfn.XLOOKUP($B5692,enrollment!$A$2:$A$801,enrollment!$I$2:$I$801),"")</f>
        <v>GA</v>
      </c>
      <c r="AC5692">
        <f>IFERROR(_xlfn.XLOOKUP($B5692,enrollment!$A$2:$A$801,enrollment!$L$2:$L$801),"")</f>
        <v>69</v>
      </c>
      <c r="AD5692" t="str" cm="1">
        <f t="array" ref="AD5692">_xlfn.IFS(AC5692="","Unknown",AC5692&lt;18,"0-17",AC5692&lt;35,"18-34",AC5692&lt;50,"35-49",AC5692&lt;65,"50-64",TRUE,"65+")</f>
        <v>65+</v>
      </c>
      <c r="AE5692">
        <f>IFERROR(_xlfn.XLOOKUP($B5692,enrollment!$A$2:$A$801,enrollment!$O$2:$O$801),"")</f>
        <v>8901234567</v>
      </c>
      <c r="AF5692">
        <f>IFERROR(_xlfn.XLOOKUP($AE5692,providers!$B$2:$B$11,providers!$Q$2:$Q$11),"")</f>
        <v>3.7</v>
      </c>
      <c r="AG5692" s="1">
        <f t="shared" si="88"/>
        <v>45444</v>
      </c>
    </row>
    <row r="5693" spans="1:33" x14ac:dyDescent="0.25">
      <c r="A5693" t="s">
        <v>6536</v>
      </c>
      <c r="B5693" t="s">
        <v>6531</v>
      </c>
      <c r="C5693">
        <v>8901234567</v>
      </c>
      <c r="D5693">
        <v>8901234567</v>
      </c>
      <c r="E5693" s="1">
        <v>45568</v>
      </c>
      <c r="F5693" s="1">
        <v>45568</v>
      </c>
      <c r="G5693" s="1">
        <v>45602</v>
      </c>
      <c r="H5693" t="s">
        <v>28</v>
      </c>
      <c r="I5693">
        <v>11</v>
      </c>
      <c r="J5693" t="s">
        <v>47</v>
      </c>
      <c r="K5693">
        <v>99213</v>
      </c>
      <c r="O5693">
        <v>1</v>
      </c>
      <c r="P5693">
        <v>242.96</v>
      </c>
      <c r="Q5693">
        <v>179.97</v>
      </c>
      <c r="R5693">
        <v>143.97999999999999</v>
      </c>
      <c r="S5693">
        <v>35.99</v>
      </c>
      <c r="T5693" t="s">
        <v>30</v>
      </c>
      <c r="X5693" t="s">
        <v>31</v>
      </c>
      <c r="Y5693" t="s">
        <v>32</v>
      </c>
      <c r="Z5693" t="s">
        <v>39</v>
      </c>
      <c r="AA5693" t="str">
        <f>IFERROR(_xlfn.XLOOKUP($J5693,avoidable_ed_reference!$A$2:$A$13,avoidable_ed_reference!$C$2:$C$13),"Not Classified")</f>
        <v>Not Classified</v>
      </c>
      <c r="AB5693" t="str">
        <f>IFERROR(_xlfn.XLOOKUP($B5693,enrollment!$A$2:$A$801,enrollment!$I$2:$I$801),"")</f>
        <v>GA</v>
      </c>
      <c r="AC5693">
        <f>IFERROR(_xlfn.XLOOKUP($B5693,enrollment!$A$2:$A$801,enrollment!$L$2:$L$801),"")</f>
        <v>69</v>
      </c>
      <c r="AD5693" t="str" cm="1">
        <f t="array" ref="AD5693">_xlfn.IFS(AC5693="","Unknown",AC5693&lt;18,"0-17",AC5693&lt;35,"18-34",AC5693&lt;50,"35-49",AC5693&lt;65,"50-64",TRUE,"65+")</f>
        <v>65+</v>
      </c>
      <c r="AE5693">
        <f>IFERROR(_xlfn.XLOOKUP($B5693,enrollment!$A$2:$A$801,enrollment!$O$2:$O$801),"")</f>
        <v>8901234567</v>
      </c>
      <c r="AF5693">
        <f>IFERROR(_xlfn.XLOOKUP($AE5693,providers!$B$2:$B$11,providers!$Q$2:$Q$11),"")</f>
        <v>3.7</v>
      </c>
      <c r="AG5693" s="1">
        <f t="shared" si="88"/>
        <v>45566</v>
      </c>
    </row>
    <row r="5694" spans="1:33" x14ac:dyDescent="0.25">
      <c r="A5694" t="s">
        <v>6537</v>
      </c>
      <c r="B5694" t="s">
        <v>6531</v>
      </c>
      <c r="C5694">
        <v>6789012345</v>
      </c>
      <c r="D5694">
        <v>6789012345</v>
      </c>
      <c r="E5694" s="1">
        <v>45369</v>
      </c>
      <c r="F5694" s="1">
        <v>45369</v>
      </c>
      <c r="G5694" s="1">
        <v>45387</v>
      </c>
      <c r="H5694" t="s">
        <v>28</v>
      </c>
      <c r="I5694">
        <v>23</v>
      </c>
      <c r="J5694" t="s">
        <v>127</v>
      </c>
      <c r="K5694">
        <v>99284</v>
      </c>
      <c r="O5694">
        <v>1</v>
      </c>
      <c r="P5694">
        <v>2261.16</v>
      </c>
      <c r="Q5694">
        <v>1256.2</v>
      </c>
      <c r="R5694">
        <v>1004.96</v>
      </c>
      <c r="S5694">
        <v>251.24</v>
      </c>
      <c r="T5694" t="s">
        <v>30</v>
      </c>
      <c r="X5694" t="s">
        <v>31</v>
      </c>
      <c r="Y5694" t="s">
        <v>32</v>
      </c>
      <c r="Z5694" t="s">
        <v>45</v>
      </c>
      <c r="AA5694" t="str">
        <f>IFERROR(_xlfn.XLOOKUP($J5694,avoidable_ed_reference!$A$2:$A$13,avoidable_ed_reference!$C$2:$C$13),"Not Classified")</f>
        <v>Avoidable</v>
      </c>
      <c r="AB5694" t="str">
        <f>IFERROR(_xlfn.XLOOKUP($B5694,enrollment!$A$2:$A$801,enrollment!$I$2:$I$801),"")</f>
        <v>GA</v>
      </c>
      <c r="AC5694">
        <f>IFERROR(_xlfn.XLOOKUP($B5694,enrollment!$A$2:$A$801,enrollment!$L$2:$L$801),"")</f>
        <v>69</v>
      </c>
      <c r="AD5694" t="str" cm="1">
        <f t="array" ref="AD5694">_xlfn.IFS(AC5694="","Unknown",AC5694&lt;18,"0-17",AC5694&lt;35,"18-34",AC5694&lt;50,"35-49",AC5694&lt;65,"50-64",TRUE,"65+")</f>
        <v>65+</v>
      </c>
      <c r="AE5694">
        <f>IFERROR(_xlfn.XLOOKUP($B5694,enrollment!$A$2:$A$801,enrollment!$O$2:$O$801),"")</f>
        <v>8901234567</v>
      </c>
      <c r="AF5694">
        <f>IFERROR(_xlfn.XLOOKUP($AE5694,providers!$B$2:$B$11,providers!$Q$2:$Q$11),"")</f>
        <v>3.7</v>
      </c>
      <c r="AG5694" s="1">
        <f t="shared" si="88"/>
        <v>45352</v>
      </c>
    </row>
    <row r="5695" spans="1:33" x14ac:dyDescent="0.25">
      <c r="A5695" t="s">
        <v>6538</v>
      </c>
      <c r="B5695" t="s">
        <v>6531</v>
      </c>
      <c r="C5695">
        <v>8901234567</v>
      </c>
      <c r="D5695">
        <v>8901234567</v>
      </c>
      <c r="E5695" s="1">
        <v>45308</v>
      </c>
      <c r="F5695" s="1">
        <v>45308</v>
      </c>
      <c r="G5695" s="1">
        <v>45323</v>
      </c>
      <c r="H5695" t="s">
        <v>28</v>
      </c>
      <c r="I5695">
        <v>11</v>
      </c>
      <c r="J5695" t="s">
        <v>38</v>
      </c>
      <c r="K5695">
        <v>99213</v>
      </c>
      <c r="O5695">
        <v>1</v>
      </c>
      <c r="P5695">
        <v>237.69</v>
      </c>
      <c r="Q5695">
        <v>176.07</v>
      </c>
      <c r="R5695">
        <v>140.86000000000001</v>
      </c>
      <c r="S5695">
        <v>35.21</v>
      </c>
      <c r="T5695" t="s">
        <v>30</v>
      </c>
      <c r="X5695" t="s">
        <v>31</v>
      </c>
      <c r="Y5695" t="s">
        <v>32</v>
      </c>
      <c r="Z5695" t="s">
        <v>39</v>
      </c>
      <c r="AA5695" t="str">
        <f>IFERROR(_xlfn.XLOOKUP($J5695,avoidable_ed_reference!$A$2:$A$13,avoidable_ed_reference!$C$2:$C$13),"Not Classified")</f>
        <v>Not Classified</v>
      </c>
      <c r="AB5695" t="str">
        <f>IFERROR(_xlfn.XLOOKUP($B5695,enrollment!$A$2:$A$801,enrollment!$I$2:$I$801),"")</f>
        <v>GA</v>
      </c>
      <c r="AC5695">
        <f>IFERROR(_xlfn.XLOOKUP($B5695,enrollment!$A$2:$A$801,enrollment!$L$2:$L$801),"")</f>
        <v>69</v>
      </c>
      <c r="AD5695" t="str" cm="1">
        <f t="array" ref="AD5695">_xlfn.IFS(AC5695="","Unknown",AC5695&lt;18,"0-17",AC5695&lt;35,"18-34",AC5695&lt;50,"35-49",AC5695&lt;65,"50-64",TRUE,"65+")</f>
        <v>65+</v>
      </c>
      <c r="AE5695">
        <f>IFERROR(_xlfn.XLOOKUP($B5695,enrollment!$A$2:$A$801,enrollment!$O$2:$O$801),"")</f>
        <v>8901234567</v>
      </c>
      <c r="AF5695">
        <f>IFERROR(_xlfn.XLOOKUP($AE5695,providers!$B$2:$B$11,providers!$Q$2:$Q$11),"")</f>
        <v>3.7</v>
      </c>
      <c r="AG5695" s="1">
        <f t="shared" si="88"/>
        <v>45292</v>
      </c>
    </row>
    <row r="5696" spans="1:33" x14ac:dyDescent="0.25">
      <c r="A5696" t="s">
        <v>6539</v>
      </c>
      <c r="B5696" t="s">
        <v>6540</v>
      </c>
      <c r="C5696">
        <v>2345678901</v>
      </c>
      <c r="D5696">
        <v>2345678901</v>
      </c>
      <c r="E5696" s="1">
        <v>45482</v>
      </c>
      <c r="F5696" s="1">
        <v>45482</v>
      </c>
      <c r="G5696" s="1">
        <v>45508</v>
      </c>
      <c r="H5696" t="s">
        <v>28</v>
      </c>
      <c r="I5696">
        <v>22</v>
      </c>
      <c r="J5696" t="s">
        <v>29</v>
      </c>
      <c r="K5696">
        <v>90837</v>
      </c>
      <c r="O5696">
        <v>1</v>
      </c>
      <c r="P5696">
        <v>231.5</v>
      </c>
      <c r="Q5696">
        <v>171.48</v>
      </c>
      <c r="R5696">
        <v>137.18</v>
      </c>
      <c r="S5696">
        <v>34.299999999999997</v>
      </c>
      <c r="T5696" t="s">
        <v>30</v>
      </c>
      <c r="X5696" t="s">
        <v>43</v>
      </c>
      <c r="Y5696" t="s">
        <v>44</v>
      </c>
      <c r="Z5696" t="s">
        <v>33</v>
      </c>
      <c r="AA5696" t="str">
        <f>IFERROR(_xlfn.XLOOKUP($J5696,avoidable_ed_reference!$A$2:$A$13,avoidable_ed_reference!$C$2:$C$13),"Not Classified")</f>
        <v>Potentially Avoidable</v>
      </c>
      <c r="AB5696" t="str">
        <f>IFERROR(_xlfn.XLOOKUP($B5696,enrollment!$A$2:$A$801,enrollment!$I$2:$I$801),"")</f>
        <v>OH</v>
      </c>
      <c r="AC5696">
        <f>IFERROR(_xlfn.XLOOKUP($B5696,enrollment!$A$2:$A$801,enrollment!$L$2:$L$801),"")</f>
        <v>69</v>
      </c>
      <c r="AD5696" t="str" cm="1">
        <f t="array" ref="AD5696">_xlfn.IFS(AC5696="","Unknown",AC5696&lt;18,"0-17",AC5696&lt;35,"18-34",AC5696&lt;50,"35-49",AC5696&lt;65,"50-64",TRUE,"65+")</f>
        <v>65+</v>
      </c>
      <c r="AE5696">
        <f>IFERROR(_xlfn.XLOOKUP($B5696,enrollment!$A$2:$A$801,enrollment!$O$2:$O$801),"")</f>
        <v>6789012345</v>
      </c>
      <c r="AF5696">
        <f>IFERROR(_xlfn.XLOOKUP($AE5696,providers!$B$2:$B$11,providers!$Q$2:$Q$11),"")</f>
        <v>4.0999999999999996</v>
      </c>
      <c r="AG5696" s="1">
        <f t="shared" si="88"/>
        <v>45474</v>
      </c>
    </row>
    <row r="5697" spans="1:33" x14ac:dyDescent="0.25">
      <c r="A5697" t="s">
        <v>6541</v>
      </c>
      <c r="B5697" t="s">
        <v>6540</v>
      </c>
      <c r="C5697">
        <v>5678901234</v>
      </c>
      <c r="D5697">
        <v>5678901234</v>
      </c>
      <c r="E5697" s="1">
        <v>45339</v>
      </c>
      <c r="F5697" s="1">
        <v>45339</v>
      </c>
      <c r="G5697" s="1">
        <v>45359</v>
      </c>
      <c r="H5697" t="s">
        <v>28</v>
      </c>
      <c r="I5697">
        <v>20</v>
      </c>
      <c r="J5697" t="s">
        <v>35</v>
      </c>
      <c r="K5697">
        <v>99213</v>
      </c>
      <c r="O5697">
        <v>1</v>
      </c>
      <c r="P5697">
        <v>144.22</v>
      </c>
      <c r="Q5697">
        <v>110.94</v>
      </c>
      <c r="R5697">
        <v>88.75</v>
      </c>
      <c r="S5697">
        <v>22.19</v>
      </c>
      <c r="T5697" t="s">
        <v>30</v>
      </c>
      <c r="X5697" t="s">
        <v>43</v>
      </c>
      <c r="Y5697" t="s">
        <v>44</v>
      </c>
      <c r="Z5697" t="s">
        <v>36</v>
      </c>
      <c r="AA5697" t="str">
        <f>IFERROR(_xlfn.XLOOKUP($J5697,avoidable_ed_reference!$A$2:$A$13,avoidable_ed_reference!$C$2:$C$13),"Not Classified")</f>
        <v>Avoidable</v>
      </c>
      <c r="AB5697" t="str">
        <f>IFERROR(_xlfn.XLOOKUP($B5697,enrollment!$A$2:$A$801,enrollment!$I$2:$I$801),"")</f>
        <v>OH</v>
      </c>
      <c r="AC5697">
        <f>IFERROR(_xlfn.XLOOKUP($B5697,enrollment!$A$2:$A$801,enrollment!$L$2:$L$801),"")</f>
        <v>69</v>
      </c>
      <c r="AD5697" t="str" cm="1">
        <f t="array" ref="AD5697">_xlfn.IFS(AC5697="","Unknown",AC5697&lt;18,"0-17",AC5697&lt;35,"18-34",AC5697&lt;50,"35-49",AC5697&lt;65,"50-64",TRUE,"65+")</f>
        <v>65+</v>
      </c>
      <c r="AE5697">
        <f>IFERROR(_xlfn.XLOOKUP($B5697,enrollment!$A$2:$A$801,enrollment!$O$2:$O$801),"")</f>
        <v>6789012345</v>
      </c>
      <c r="AF5697">
        <f>IFERROR(_xlfn.XLOOKUP($AE5697,providers!$B$2:$B$11,providers!$Q$2:$Q$11),"")</f>
        <v>4.0999999999999996</v>
      </c>
      <c r="AG5697" s="1">
        <f t="shared" si="88"/>
        <v>45323</v>
      </c>
    </row>
    <row r="5698" spans="1:33" x14ac:dyDescent="0.25">
      <c r="A5698" t="s">
        <v>6542</v>
      </c>
      <c r="B5698" t="s">
        <v>6540</v>
      </c>
      <c r="C5698">
        <v>8901234567</v>
      </c>
      <c r="D5698">
        <v>8901234567</v>
      </c>
      <c r="E5698" s="1">
        <v>45323</v>
      </c>
      <c r="F5698" s="1">
        <v>45323</v>
      </c>
      <c r="G5698" s="1">
        <v>45340</v>
      </c>
      <c r="H5698" t="s">
        <v>59</v>
      </c>
      <c r="J5698" t="s">
        <v>47</v>
      </c>
      <c r="L5698" s="2" t="s">
        <v>151</v>
      </c>
      <c r="M5698" t="s">
        <v>152</v>
      </c>
      <c r="N5698" t="s">
        <v>153</v>
      </c>
      <c r="O5698">
        <v>1</v>
      </c>
      <c r="P5698">
        <v>748.19</v>
      </c>
      <c r="Q5698">
        <v>680.17</v>
      </c>
      <c r="R5698">
        <v>544.14</v>
      </c>
      <c r="S5698">
        <v>136.03</v>
      </c>
      <c r="T5698" t="s">
        <v>30</v>
      </c>
      <c r="X5698" t="s">
        <v>43</v>
      </c>
      <c r="Y5698" t="s">
        <v>44</v>
      </c>
      <c r="Z5698" t="s">
        <v>64</v>
      </c>
      <c r="AA5698" t="str">
        <f>IFERROR(_xlfn.XLOOKUP($J5698,avoidable_ed_reference!$A$2:$A$13,avoidable_ed_reference!$C$2:$C$13),"Not Classified")</f>
        <v>Not Classified</v>
      </c>
      <c r="AB5698" t="str">
        <f>IFERROR(_xlfn.XLOOKUP($B5698,enrollment!$A$2:$A$801,enrollment!$I$2:$I$801),"")</f>
        <v>OH</v>
      </c>
      <c r="AC5698">
        <f>IFERROR(_xlfn.XLOOKUP($B5698,enrollment!$A$2:$A$801,enrollment!$L$2:$L$801),"")</f>
        <v>69</v>
      </c>
      <c r="AD5698" t="str" cm="1">
        <f t="array" ref="AD5698">_xlfn.IFS(AC5698="","Unknown",AC5698&lt;18,"0-17",AC5698&lt;35,"18-34",AC5698&lt;50,"35-49",AC5698&lt;65,"50-64",TRUE,"65+")</f>
        <v>65+</v>
      </c>
      <c r="AE5698">
        <f>IFERROR(_xlfn.XLOOKUP($B5698,enrollment!$A$2:$A$801,enrollment!$O$2:$O$801),"")</f>
        <v>6789012345</v>
      </c>
      <c r="AF5698">
        <f>IFERROR(_xlfn.XLOOKUP($AE5698,providers!$B$2:$B$11,providers!$Q$2:$Q$11),"")</f>
        <v>4.0999999999999996</v>
      </c>
      <c r="AG5698" s="1">
        <f t="shared" si="88"/>
        <v>45323</v>
      </c>
    </row>
    <row r="5699" spans="1:33" x14ac:dyDescent="0.25">
      <c r="A5699" t="s">
        <v>6543</v>
      </c>
      <c r="B5699" t="s">
        <v>6540</v>
      </c>
      <c r="C5699">
        <v>6789012345</v>
      </c>
      <c r="D5699">
        <v>6789012345</v>
      </c>
      <c r="E5699" s="1">
        <v>45465</v>
      </c>
      <c r="F5699" s="1">
        <v>45465</v>
      </c>
      <c r="G5699" s="1">
        <v>45483</v>
      </c>
      <c r="H5699" t="s">
        <v>28</v>
      </c>
      <c r="I5699">
        <v>11</v>
      </c>
      <c r="J5699" t="s">
        <v>38</v>
      </c>
      <c r="K5699">
        <v>99213</v>
      </c>
      <c r="O5699">
        <v>1</v>
      </c>
      <c r="P5699">
        <v>170.37</v>
      </c>
      <c r="Q5699">
        <v>126.2</v>
      </c>
      <c r="R5699">
        <v>100.96</v>
      </c>
      <c r="S5699">
        <v>25.24</v>
      </c>
      <c r="T5699" t="s">
        <v>30</v>
      </c>
      <c r="X5699" t="s">
        <v>43</v>
      </c>
      <c r="Y5699" t="s">
        <v>44</v>
      </c>
      <c r="Z5699" t="s">
        <v>39</v>
      </c>
      <c r="AA5699" t="str">
        <f>IFERROR(_xlfn.XLOOKUP($J5699,avoidable_ed_reference!$A$2:$A$13,avoidable_ed_reference!$C$2:$C$13),"Not Classified")</f>
        <v>Not Classified</v>
      </c>
      <c r="AB5699" t="str">
        <f>IFERROR(_xlfn.XLOOKUP($B5699,enrollment!$A$2:$A$801,enrollment!$I$2:$I$801),"")</f>
        <v>OH</v>
      </c>
      <c r="AC5699">
        <f>IFERROR(_xlfn.XLOOKUP($B5699,enrollment!$A$2:$A$801,enrollment!$L$2:$L$801),"")</f>
        <v>69</v>
      </c>
      <c r="AD5699" t="str" cm="1">
        <f t="array" ref="AD5699">_xlfn.IFS(AC5699="","Unknown",AC5699&lt;18,"0-17",AC5699&lt;35,"18-34",AC5699&lt;50,"35-49",AC5699&lt;65,"50-64",TRUE,"65+")</f>
        <v>65+</v>
      </c>
      <c r="AE5699">
        <f>IFERROR(_xlfn.XLOOKUP($B5699,enrollment!$A$2:$A$801,enrollment!$O$2:$O$801),"")</f>
        <v>6789012345</v>
      </c>
      <c r="AF5699">
        <f>IFERROR(_xlfn.XLOOKUP($AE5699,providers!$B$2:$B$11,providers!$Q$2:$Q$11),"")</f>
        <v>4.0999999999999996</v>
      </c>
      <c r="AG5699" s="1">
        <f t="shared" ref="AG5699:AG5762" si="89">EOMONTH(E5699,-1)+1</f>
        <v>45444</v>
      </c>
    </row>
    <row r="5700" spans="1:33" x14ac:dyDescent="0.25">
      <c r="A5700" t="s">
        <v>6544</v>
      </c>
      <c r="B5700" t="s">
        <v>6540</v>
      </c>
      <c r="C5700">
        <v>6789012345</v>
      </c>
      <c r="D5700">
        <v>6789012345</v>
      </c>
      <c r="E5700" s="1">
        <v>45292</v>
      </c>
      <c r="F5700" s="1">
        <v>45292</v>
      </c>
      <c r="G5700" s="1">
        <v>45319</v>
      </c>
      <c r="H5700" t="s">
        <v>28</v>
      </c>
      <c r="I5700">
        <v>11</v>
      </c>
      <c r="J5700" t="s">
        <v>38</v>
      </c>
      <c r="K5700">
        <v>99213</v>
      </c>
      <c r="O5700">
        <v>1</v>
      </c>
      <c r="P5700">
        <v>194.47</v>
      </c>
      <c r="Q5700">
        <v>144.05000000000001</v>
      </c>
      <c r="R5700">
        <v>115.24</v>
      </c>
      <c r="S5700">
        <v>28.81</v>
      </c>
      <c r="T5700" t="s">
        <v>30</v>
      </c>
      <c r="X5700" t="s">
        <v>43</v>
      </c>
      <c r="Y5700" t="s">
        <v>44</v>
      </c>
      <c r="Z5700" t="s">
        <v>39</v>
      </c>
      <c r="AA5700" t="str">
        <f>IFERROR(_xlfn.XLOOKUP($J5700,avoidable_ed_reference!$A$2:$A$13,avoidable_ed_reference!$C$2:$C$13),"Not Classified")</f>
        <v>Not Classified</v>
      </c>
      <c r="AB5700" t="str">
        <f>IFERROR(_xlfn.XLOOKUP($B5700,enrollment!$A$2:$A$801,enrollment!$I$2:$I$801),"")</f>
        <v>OH</v>
      </c>
      <c r="AC5700">
        <f>IFERROR(_xlfn.XLOOKUP($B5700,enrollment!$A$2:$A$801,enrollment!$L$2:$L$801),"")</f>
        <v>69</v>
      </c>
      <c r="AD5700" t="str" cm="1">
        <f t="array" ref="AD5700">_xlfn.IFS(AC5700="","Unknown",AC5700&lt;18,"0-17",AC5700&lt;35,"18-34",AC5700&lt;50,"35-49",AC5700&lt;65,"50-64",TRUE,"65+")</f>
        <v>65+</v>
      </c>
      <c r="AE5700">
        <f>IFERROR(_xlfn.XLOOKUP($B5700,enrollment!$A$2:$A$801,enrollment!$O$2:$O$801),"")</f>
        <v>6789012345</v>
      </c>
      <c r="AF5700">
        <f>IFERROR(_xlfn.XLOOKUP($AE5700,providers!$B$2:$B$11,providers!$Q$2:$Q$11),"")</f>
        <v>4.0999999999999996</v>
      </c>
      <c r="AG5700" s="1">
        <f t="shared" si="89"/>
        <v>45292</v>
      </c>
    </row>
    <row r="5701" spans="1:33" x14ac:dyDescent="0.25">
      <c r="A5701" t="s">
        <v>6545</v>
      </c>
      <c r="B5701" t="s">
        <v>6540</v>
      </c>
      <c r="C5701">
        <v>5678901234</v>
      </c>
      <c r="D5701">
        <v>5678901234</v>
      </c>
      <c r="E5701" s="1">
        <v>45638</v>
      </c>
      <c r="F5701" s="1">
        <v>45638</v>
      </c>
      <c r="G5701" s="1">
        <v>45653</v>
      </c>
      <c r="H5701" t="s">
        <v>28</v>
      </c>
      <c r="I5701">
        <v>20</v>
      </c>
      <c r="J5701" t="s">
        <v>35</v>
      </c>
      <c r="K5701">
        <v>99213</v>
      </c>
      <c r="O5701">
        <v>1</v>
      </c>
      <c r="P5701">
        <v>160.88999999999999</v>
      </c>
      <c r="Q5701">
        <v>123.76</v>
      </c>
      <c r="R5701">
        <v>99.01</v>
      </c>
      <c r="S5701">
        <v>24.75</v>
      </c>
      <c r="T5701" t="s">
        <v>30</v>
      </c>
      <c r="X5701" t="s">
        <v>43</v>
      </c>
      <c r="Y5701" t="s">
        <v>44</v>
      </c>
      <c r="Z5701" t="s">
        <v>36</v>
      </c>
      <c r="AA5701" t="str">
        <f>IFERROR(_xlfn.XLOOKUP($J5701,avoidable_ed_reference!$A$2:$A$13,avoidable_ed_reference!$C$2:$C$13),"Not Classified")</f>
        <v>Avoidable</v>
      </c>
      <c r="AB5701" t="str">
        <f>IFERROR(_xlfn.XLOOKUP($B5701,enrollment!$A$2:$A$801,enrollment!$I$2:$I$801),"")</f>
        <v>OH</v>
      </c>
      <c r="AC5701">
        <f>IFERROR(_xlfn.XLOOKUP($B5701,enrollment!$A$2:$A$801,enrollment!$L$2:$L$801),"")</f>
        <v>69</v>
      </c>
      <c r="AD5701" t="str" cm="1">
        <f t="array" ref="AD5701">_xlfn.IFS(AC5701="","Unknown",AC5701&lt;18,"0-17",AC5701&lt;35,"18-34",AC5701&lt;50,"35-49",AC5701&lt;65,"50-64",TRUE,"65+")</f>
        <v>65+</v>
      </c>
      <c r="AE5701">
        <f>IFERROR(_xlfn.XLOOKUP($B5701,enrollment!$A$2:$A$801,enrollment!$O$2:$O$801),"")</f>
        <v>6789012345</v>
      </c>
      <c r="AF5701">
        <f>IFERROR(_xlfn.XLOOKUP($AE5701,providers!$B$2:$B$11,providers!$Q$2:$Q$11),"")</f>
        <v>4.0999999999999996</v>
      </c>
      <c r="AG5701" s="1">
        <f t="shared" si="89"/>
        <v>45627</v>
      </c>
    </row>
    <row r="5702" spans="1:33" x14ac:dyDescent="0.25">
      <c r="A5702" t="s">
        <v>6546</v>
      </c>
      <c r="B5702" t="s">
        <v>6540</v>
      </c>
      <c r="C5702">
        <v>6789012345</v>
      </c>
      <c r="D5702">
        <v>6789012345</v>
      </c>
      <c r="E5702" s="1">
        <v>45526</v>
      </c>
      <c r="F5702" s="1">
        <v>45526</v>
      </c>
      <c r="G5702" s="1">
        <v>45543</v>
      </c>
      <c r="H5702" t="s">
        <v>28</v>
      </c>
      <c r="I5702">
        <v>11</v>
      </c>
      <c r="J5702" t="s">
        <v>38</v>
      </c>
      <c r="K5702">
        <v>99213</v>
      </c>
      <c r="O5702">
        <v>1</v>
      </c>
      <c r="P5702">
        <v>209.76</v>
      </c>
      <c r="Q5702">
        <v>155.38</v>
      </c>
      <c r="R5702">
        <v>124.3</v>
      </c>
      <c r="S5702">
        <v>31.08</v>
      </c>
      <c r="T5702" t="s">
        <v>30</v>
      </c>
      <c r="X5702" t="s">
        <v>43</v>
      </c>
      <c r="Y5702" t="s">
        <v>44</v>
      </c>
      <c r="Z5702" t="s">
        <v>39</v>
      </c>
      <c r="AA5702" t="str">
        <f>IFERROR(_xlfn.XLOOKUP($J5702,avoidable_ed_reference!$A$2:$A$13,avoidable_ed_reference!$C$2:$C$13),"Not Classified")</f>
        <v>Not Classified</v>
      </c>
      <c r="AB5702" t="str">
        <f>IFERROR(_xlfn.XLOOKUP($B5702,enrollment!$A$2:$A$801,enrollment!$I$2:$I$801),"")</f>
        <v>OH</v>
      </c>
      <c r="AC5702">
        <f>IFERROR(_xlfn.XLOOKUP($B5702,enrollment!$A$2:$A$801,enrollment!$L$2:$L$801),"")</f>
        <v>69</v>
      </c>
      <c r="AD5702" t="str" cm="1">
        <f t="array" ref="AD5702">_xlfn.IFS(AC5702="","Unknown",AC5702&lt;18,"0-17",AC5702&lt;35,"18-34",AC5702&lt;50,"35-49",AC5702&lt;65,"50-64",TRUE,"65+")</f>
        <v>65+</v>
      </c>
      <c r="AE5702">
        <f>IFERROR(_xlfn.XLOOKUP($B5702,enrollment!$A$2:$A$801,enrollment!$O$2:$O$801),"")</f>
        <v>6789012345</v>
      </c>
      <c r="AF5702">
        <f>IFERROR(_xlfn.XLOOKUP($AE5702,providers!$B$2:$B$11,providers!$Q$2:$Q$11),"")</f>
        <v>4.0999999999999996</v>
      </c>
      <c r="AG5702" s="1">
        <f t="shared" si="89"/>
        <v>45505</v>
      </c>
    </row>
    <row r="5703" spans="1:33" x14ac:dyDescent="0.25">
      <c r="A5703" t="s">
        <v>6547</v>
      </c>
      <c r="B5703" t="s">
        <v>6540</v>
      </c>
      <c r="C5703">
        <v>6789012345</v>
      </c>
      <c r="D5703">
        <v>6789012345</v>
      </c>
      <c r="E5703" s="1">
        <v>45412</v>
      </c>
      <c r="F5703" s="1">
        <v>45412</v>
      </c>
      <c r="G5703" s="1">
        <v>45430</v>
      </c>
      <c r="H5703" t="s">
        <v>28</v>
      </c>
      <c r="I5703">
        <v>11</v>
      </c>
      <c r="J5703" t="s">
        <v>38</v>
      </c>
      <c r="K5703">
        <v>99213</v>
      </c>
      <c r="O5703">
        <v>1</v>
      </c>
      <c r="P5703">
        <v>201.14</v>
      </c>
      <c r="Q5703">
        <v>148.99</v>
      </c>
      <c r="R5703">
        <v>119.19</v>
      </c>
      <c r="S5703">
        <v>29.8</v>
      </c>
      <c r="T5703" t="s">
        <v>30</v>
      </c>
      <c r="X5703" t="s">
        <v>43</v>
      </c>
      <c r="Y5703" t="s">
        <v>44</v>
      </c>
      <c r="Z5703" t="s">
        <v>39</v>
      </c>
      <c r="AA5703" t="str">
        <f>IFERROR(_xlfn.XLOOKUP($J5703,avoidable_ed_reference!$A$2:$A$13,avoidable_ed_reference!$C$2:$C$13),"Not Classified")</f>
        <v>Not Classified</v>
      </c>
      <c r="AB5703" t="str">
        <f>IFERROR(_xlfn.XLOOKUP($B5703,enrollment!$A$2:$A$801,enrollment!$I$2:$I$801),"")</f>
        <v>OH</v>
      </c>
      <c r="AC5703">
        <f>IFERROR(_xlfn.XLOOKUP($B5703,enrollment!$A$2:$A$801,enrollment!$L$2:$L$801),"")</f>
        <v>69</v>
      </c>
      <c r="AD5703" t="str" cm="1">
        <f t="array" ref="AD5703">_xlfn.IFS(AC5703="","Unknown",AC5703&lt;18,"0-17",AC5703&lt;35,"18-34",AC5703&lt;50,"35-49",AC5703&lt;65,"50-64",TRUE,"65+")</f>
        <v>65+</v>
      </c>
      <c r="AE5703">
        <f>IFERROR(_xlfn.XLOOKUP($B5703,enrollment!$A$2:$A$801,enrollment!$O$2:$O$801),"")</f>
        <v>6789012345</v>
      </c>
      <c r="AF5703">
        <f>IFERROR(_xlfn.XLOOKUP($AE5703,providers!$B$2:$B$11,providers!$Q$2:$Q$11),"")</f>
        <v>4.0999999999999996</v>
      </c>
      <c r="AG5703" s="1">
        <f t="shared" si="89"/>
        <v>45383</v>
      </c>
    </row>
    <row r="5704" spans="1:33" x14ac:dyDescent="0.25">
      <c r="A5704" t="s">
        <v>6548</v>
      </c>
      <c r="B5704" t="s">
        <v>6540</v>
      </c>
      <c r="C5704">
        <v>3456789012</v>
      </c>
      <c r="D5704">
        <v>3456789012</v>
      </c>
      <c r="E5704" s="1">
        <v>45402</v>
      </c>
      <c r="F5704" s="1">
        <v>45402</v>
      </c>
      <c r="G5704" s="1">
        <v>45416</v>
      </c>
      <c r="H5704" t="s">
        <v>67</v>
      </c>
      <c r="I5704">
        <v>21</v>
      </c>
      <c r="J5704" t="s">
        <v>99</v>
      </c>
      <c r="K5704">
        <v>99223</v>
      </c>
      <c r="O5704">
        <v>1</v>
      </c>
      <c r="P5704">
        <v>26997.05</v>
      </c>
      <c r="Q5704">
        <v>17417.45</v>
      </c>
      <c r="R5704">
        <v>13933.96</v>
      </c>
      <c r="S5704">
        <v>3483.49</v>
      </c>
      <c r="T5704" t="s">
        <v>30</v>
      </c>
      <c r="V5704">
        <v>1</v>
      </c>
      <c r="W5704" s="2" t="s">
        <v>68</v>
      </c>
      <c r="X5704" t="s">
        <v>43</v>
      </c>
      <c r="Y5704" t="s">
        <v>44</v>
      </c>
      <c r="Z5704" t="s">
        <v>69</v>
      </c>
      <c r="AA5704" t="str">
        <f>IFERROR(_xlfn.XLOOKUP($J5704,avoidable_ed_reference!$A$2:$A$13,avoidable_ed_reference!$C$2:$C$13),"Not Classified")</f>
        <v>Not Classified</v>
      </c>
      <c r="AB5704" t="str">
        <f>IFERROR(_xlfn.XLOOKUP($B5704,enrollment!$A$2:$A$801,enrollment!$I$2:$I$801),"")</f>
        <v>OH</v>
      </c>
      <c r="AC5704">
        <f>IFERROR(_xlfn.XLOOKUP($B5704,enrollment!$A$2:$A$801,enrollment!$L$2:$L$801),"")</f>
        <v>69</v>
      </c>
      <c r="AD5704" t="str" cm="1">
        <f t="array" ref="AD5704">_xlfn.IFS(AC5704="","Unknown",AC5704&lt;18,"0-17",AC5704&lt;35,"18-34",AC5704&lt;50,"35-49",AC5704&lt;65,"50-64",TRUE,"65+")</f>
        <v>65+</v>
      </c>
      <c r="AE5704">
        <f>IFERROR(_xlfn.XLOOKUP($B5704,enrollment!$A$2:$A$801,enrollment!$O$2:$O$801),"")</f>
        <v>6789012345</v>
      </c>
      <c r="AF5704">
        <f>IFERROR(_xlfn.XLOOKUP($AE5704,providers!$B$2:$B$11,providers!$Q$2:$Q$11),"")</f>
        <v>4.0999999999999996</v>
      </c>
      <c r="AG5704" s="1">
        <f t="shared" si="89"/>
        <v>45383</v>
      </c>
    </row>
    <row r="5705" spans="1:33" x14ac:dyDescent="0.25">
      <c r="A5705" t="s">
        <v>6549</v>
      </c>
      <c r="B5705" t="s">
        <v>6540</v>
      </c>
      <c r="C5705">
        <v>6789012345</v>
      </c>
      <c r="D5705">
        <v>6789012345</v>
      </c>
      <c r="E5705" s="1">
        <v>45320</v>
      </c>
      <c r="F5705" s="1">
        <v>45320</v>
      </c>
      <c r="G5705" s="1">
        <v>45350</v>
      </c>
      <c r="H5705" t="s">
        <v>28</v>
      </c>
      <c r="I5705">
        <v>11</v>
      </c>
      <c r="J5705" t="s">
        <v>35</v>
      </c>
      <c r="K5705">
        <v>99213</v>
      </c>
      <c r="O5705">
        <v>1</v>
      </c>
      <c r="P5705">
        <v>170.94</v>
      </c>
      <c r="Q5705">
        <v>126.62</v>
      </c>
      <c r="R5705">
        <v>101.3</v>
      </c>
      <c r="S5705">
        <v>25.32</v>
      </c>
      <c r="T5705" t="s">
        <v>30</v>
      </c>
      <c r="X5705" t="s">
        <v>43</v>
      </c>
      <c r="Y5705" t="s">
        <v>44</v>
      </c>
      <c r="Z5705" t="s">
        <v>39</v>
      </c>
      <c r="AA5705" t="str">
        <f>IFERROR(_xlfn.XLOOKUP($J5705,avoidable_ed_reference!$A$2:$A$13,avoidable_ed_reference!$C$2:$C$13),"Not Classified")</f>
        <v>Avoidable</v>
      </c>
      <c r="AB5705" t="str">
        <f>IFERROR(_xlfn.XLOOKUP($B5705,enrollment!$A$2:$A$801,enrollment!$I$2:$I$801),"")</f>
        <v>OH</v>
      </c>
      <c r="AC5705">
        <f>IFERROR(_xlfn.XLOOKUP($B5705,enrollment!$A$2:$A$801,enrollment!$L$2:$L$801),"")</f>
        <v>69</v>
      </c>
      <c r="AD5705" t="str" cm="1">
        <f t="array" ref="AD5705">_xlfn.IFS(AC5705="","Unknown",AC5705&lt;18,"0-17",AC5705&lt;35,"18-34",AC5705&lt;50,"35-49",AC5705&lt;65,"50-64",TRUE,"65+")</f>
        <v>65+</v>
      </c>
      <c r="AE5705">
        <f>IFERROR(_xlfn.XLOOKUP($B5705,enrollment!$A$2:$A$801,enrollment!$O$2:$O$801),"")</f>
        <v>6789012345</v>
      </c>
      <c r="AF5705">
        <f>IFERROR(_xlfn.XLOOKUP($AE5705,providers!$B$2:$B$11,providers!$Q$2:$Q$11),"")</f>
        <v>4.0999999999999996</v>
      </c>
      <c r="AG5705" s="1">
        <f t="shared" si="89"/>
        <v>45292</v>
      </c>
    </row>
    <row r="5706" spans="1:33" x14ac:dyDescent="0.25">
      <c r="A5706" t="s">
        <v>6550</v>
      </c>
      <c r="B5706" t="s">
        <v>6540</v>
      </c>
      <c r="C5706">
        <v>9012345678</v>
      </c>
      <c r="D5706">
        <v>9012345678</v>
      </c>
      <c r="E5706" s="1">
        <v>45588</v>
      </c>
      <c r="F5706" s="1">
        <v>45588</v>
      </c>
      <c r="G5706" s="1">
        <v>45608</v>
      </c>
      <c r="H5706" t="s">
        <v>67</v>
      </c>
      <c r="I5706">
        <v>21</v>
      </c>
      <c r="J5706" t="s">
        <v>42</v>
      </c>
      <c r="K5706">
        <v>99223</v>
      </c>
      <c r="O5706">
        <v>1</v>
      </c>
      <c r="P5706">
        <v>25943.26</v>
      </c>
      <c r="Q5706">
        <v>16737.59</v>
      </c>
      <c r="R5706">
        <v>13390.07</v>
      </c>
      <c r="S5706">
        <v>3347.52</v>
      </c>
      <c r="T5706" t="s">
        <v>30</v>
      </c>
      <c r="V5706">
        <v>1</v>
      </c>
      <c r="W5706" s="2" t="s">
        <v>68</v>
      </c>
      <c r="X5706" t="s">
        <v>43</v>
      </c>
      <c r="Y5706" t="s">
        <v>44</v>
      </c>
      <c r="Z5706" t="s">
        <v>69</v>
      </c>
      <c r="AA5706" t="str">
        <f>IFERROR(_xlfn.XLOOKUP($J5706,avoidable_ed_reference!$A$2:$A$13,avoidable_ed_reference!$C$2:$C$13),"Not Classified")</f>
        <v>Non-Avoidable</v>
      </c>
      <c r="AB5706" t="str">
        <f>IFERROR(_xlfn.XLOOKUP($B5706,enrollment!$A$2:$A$801,enrollment!$I$2:$I$801),"")</f>
        <v>OH</v>
      </c>
      <c r="AC5706">
        <f>IFERROR(_xlfn.XLOOKUP($B5706,enrollment!$A$2:$A$801,enrollment!$L$2:$L$801),"")</f>
        <v>69</v>
      </c>
      <c r="AD5706" t="str" cm="1">
        <f t="array" ref="AD5706">_xlfn.IFS(AC5706="","Unknown",AC5706&lt;18,"0-17",AC5706&lt;35,"18-34",AC5706&lt;50,"35-49",AC5706&lt;65,"50-64",TRUE,"65+")</f>
        <v>65+</v>
      </c>
      <c r="AE5706">
        <f>IFERROR(_xlfn.XLOOKUP($B5706,enrollment!$A$2:$A$801,enrollment!$O$2:$O$801),"")</f>
        <v>6789012345</v>
      </c>
      <c r="AF5706">
        <f>IFERROR(_xlfn.XLOOKUP($AE5706,providers!$B$2:$B$11,providers!$Q$2:$Q$11),"")</f>
        <v>4.0999999999999996</v>
      </c>
      <c r="AG5706" s="1">
        <f t="shared" si="89"/>
        <v>45566</v>
      </c>
    </row>
    <row r="5707" spans="1:33" x14ac:dyDescent="0.25">
      <c r="A5707" t="s">
        <v>6551</v>
      </c>
      <c r="B5707" t="s">
        <v>6540</v>
      </c>
      <c r="C5707">
        <v>6789012345</v>
      </c>
      <c r="D5707">
        <v>6789012345</v>
      </c>
      <c r="E5707" s="1">
        <v>45585</v>
      </c>
      <c r="F5707" s="1">
        <v>45585</v>
      </c>
      <c r="G5707" s="1">
        <v>45599</v>
      </c>
      <c r="H5707" t="s">
        <v>28</v>
      </c>
      <c r="I5707">
        <v>11</v>
      </c>
      <c r="J5707" t="s">
        <v>35</v>
      </c>
      <c r="K5707">
        <v>99213</v>
      </c>
      <c r="O5707">
        <v>1</v>
      </c>
      <c r="P5707">
        <v>176.73</v>
      </c>
      <c r="Q5707">
        <v>130.91</v>
      </c>
      <c r="R5707">
        <v>104.73</v>
      </c>
      <c r="S5707">
        <v>26.18</v>
      </c>
      <c r="T5707" t="s">
        <v>30</v>
      </c>
      <c r="X5707" t="s">
        <v>43</v>
      </c>
      <c r="Y5707" t="s">
        <v>44</v>
      </c>
      <c r="Z5707" t="s">
        <v>39</v>
      </c>
      <c r="AA5707" t="str">
        <f>IFERROR(_xlfn.XLOOKUP($J5707,avoidable_ed_reference!$A$2:$A$13,avoidable_ed_reference!$C$2:$C$13),"Not Classified")</f>
        <v>Avoidable</v>
      </c>
      <c r="AB5707" t="str">
        <f>IFERROR(_xlfn.XLOOKUP($B5707,enrollment!$A$2:$A$801,enrollment!$I$2:$I$801),"")</f>
        <v>OH</v>
      </c>
      <c r="AC5707">
        <f>IFERROR(_xlfn.XLOOKUP($B5707,enrollment!$A$2:$A$801,enrollment!$L$2:$L$801),"")</f>
        <v>69</v>
      </c>
      <c r="AD5707" t="str" cm="1">
        <f t="array" ref="AD5707">_xlfn.IFS(AC5707="","Unknown",AC5707&lt;18,"0-17",AC5707&lt;35,"18-34",AC5707&lt;50,"35-49",AC5707&lt;65,"50-64",TRUE,"65+")</f>
        <v>65+</v>
      </c>
      <c r="AE5707">
        <f>IFERROR(_xlfn.XLOOKUP($B5707,enrollment!$A$2:$A$801,enrollment!$O$2:$O$801),"")</f>
        <v>6789012345</v>
      </c>
      <c r="AF5707">
        <f>IFERROR(_xlfn.XLOOKUP($AE5707,providers!$B$2:$B$11,providers!$Q$2:$Q$11),"")</f>
        <v>4.0999999999999996</v>
      </c>
      <c r="AG5707" s="1">
        <f t="shared" si="89"/>
        <v>45566</v>
      </c>
    </row>
    <row r="5708" spans="1:33" x14ac:dyDescent="0.25">
      <c r="A5708" t="s">
        <v>6552</v>
      </c>
      <c r="B5708" t="s">
        <v>6540</v>
      </c>
      <c r="C5708">
        <v>6789012345</v>
      </c>
      <c r="D5708">
        <v>6789012345</v>
      </c>
      <c r="E5708" s="1">
        <v>45563</v>
      </c>
      <c r="F5708" s="1">
        <v>45563</v>
      </c>
      <c r="G5708" s="1">
        <v>45577</v>
      </c>
      <c r="H5708" t="s">
        <v>28</v>
      </c>
      <c r="I5708">
        <v>11</v>
      </c>
      <c r="J5708" t="s">
        <v>47</v>
      </c>
      <c r="K5708">
        <v>99213</v>
      </c>
      <c r="O5708">
        <v>1</v>
      </c>
      <c r="P5708">
        <v>229.15</v>
      </c>
      <c r="Q5708">
        <v>169.74</v>
      </c>
      <c r="R5708">
        <v>135.79</v>
      </c>
      <c r="S5708">
        <v>33.950000000000003</v>
      </c>
      <c r="T5708" t="s">
        <v>30</v>
      </c>
      <c r="X5708" t="s">
        <v>43</v>
      </c>
      <c r="Y5708" t="s">
        <v>44</v>
      </c>
      <c r="Z5708" t="s">
        <v>39</v>
      </c>
      <c r="AA5708" t="str">
        <f>IFERROR(_xlfn.XLOOKUP($J5708,avoidable_ed_reference!$A$2:$A$13,avoidable_ed_reference!$C$2:$C$13),"Not Classified")</f>
        <v>Not Classified</v>
      </c>
      <c r="AB5708" t="str">
        <f>IFERROR(_xlfn.XLOOKUP($B5708,enrollment!$A$2:$A$801,enrollment!$I$2:$I$801),"")</f>
        <v>OH</v>
      </c>
      <c r="AC5708">
        <f>IFERROR(_xlfn.XLOOKUP($B5708,enrollment!$A$2:$A$801,enrollment!$L$2:$L$801),"")</f>
        <v>69</v>
      </c>
      <c r="AD5708" t="str" cm="1">
        <f t="array" ref="AD5708">_xlfn.IFS(AC5708="","Unknown",AC5708&lt;18,"0-17",AC5708&lt;35,"18-34",AC5708&lt;50,"35-49",AC5708&lt;65,"50-64",TRUE,"65+")</f>
        <v>65+</v>
      </c>
      <c r="AE5708">
        <f>IFERROR(_xlfn.XLOOKUP($B5708,enrollment!$A$2:$A$801,enrollment!$O$2:$O$801),"")</f>
        <v>6789012345</v>
      </c>
      <c r="AF5708">
        <f>IFERROR(_xlfn.XLOOKUP($AE5708,providers!$B$2:$B$11,providers!$Q$2:$Q$11),"")</f>
        <v>4.0999999999999996</v>
      </c>
      <c r="AG5708" s="1">
        <f t="shared" si="89"/>
        <v>45536</v>
      </c>
    </row>
    <row r="5709" spans="1:33" x14ac:dyDescent="0.25">
      <c r="A5709" t="s">
        <v>6553</v>
      </c>
      <c r="B5709" t="s">
        <v>6540</v>
      </c>
      <c r="C5709">
        <v>2233445566</v>
      </c>
      <c r="D5709">
        <v>2233445566</v>
      </c>
      <c r="E5709" s="1">
        <v>45318</v>
      </c>
      <c r="F5709" s="1">
        <v>45318</v>
      </c>
      <c r="G5709" s="1">
        <v>45346</v>
      </c>
      <c r="H5709" t="s">
        <v>59</v>
      </c>
      <c r="J5709" t="s">
        <v>99</v>
      </c>
      <c r="L5709" s="2" t="s">
        <v>82</v>
      </c>
      <c r="M5709" t="s">
        <v>83</v>
      </c>
      <c r="N5709" t="s">
        <v>84</v>
      </c>
      <c r="O5709">
        <v>1</v>
      </c>
      <c r="P5709">
        <v>817.6</v>
      </c>
      <c r="Q5709">
        <v>743.27</v>
      </c>
      <c r="R5709">
        <v>594.62</v>
      </c>
      <c r="S5709">
        <v>148.65</v>
      </c>
      <c r="T5709" t="s">
        <v>30</v>
      </c>
      <c r="X5709" t="s">
        <v>43</v>
      </c>
      <c r="Y5709" t="s">
        <v>44</v>
      </c>
      <c r="Z5709" t="s">
        <v>64</v>
      </c>
      <c r="AA5709" t="str">
        <f>IFERROR(_xlfn.XLOOKUP($J5709,avoidable_ed_reference!$A$2:$A$13,avoidable_ed_reference!$C$2:$C$13),"Not Classified")</f>
        <v>Not Classified</v>
      </c>
      <c r="AB5709" t="str">
        <f>IFERROR(_xlfn.XLOOKUP($B5709,enrollment!$A$2:$A$801,enrollment!$I$2:$I$801),"")</f>
        <v>OH</v>
      </c>
      <c r="AC5709">
        <f>IFERROR(_xlfn.XLOOKUP($B5709,enrollment!$A$2:$A$801,enrollment!$L$2:$L$801),"")</f>
        <v>69</v>
      </c>
      <c r="AD5709" t="str" cm="1">
        <f t="array" ref="AD5709">_xlfn.IFS(AC5709="","Unknown",AC5709&lt;18,"0-17",AC5709&lt;35,"18-34",AC5709&lt;50,"35-49",AC5709&lt;65,"50-64",TRUE,"65+")</f>
        <v>65+</v>
      </c>
      <c r="AE5709">
        <f>IFERROR(_xlfn.XLOOKUP($B5709,enrollment!$A$2:$A$801,enrollment!$O$2:$O$801),"")</f>
        <v>6789012345</v>
      </c>
      <c r="AF5709">
        <f>IFERROR(_xlfn.XLOOKUP($AE5709,providers!$B$2:$B$11,providers!$Q$2:$Q$11),"")</f>
        <v>4.0999999999999996</v>
      </c>
      <c r="AG5709" s="1">
        <f t="shared" si="89"/>
        <v>45292</v>
      </c>
    </row>
    <row r="5710" spans="1:33" x14ac:dyDescent="0.25">
      <c r="A5710" t="s">
        <v>6554</v>
      </c>
      <c r="B5710" t="s">
        <v>6540</v>
      </c>
      <c r="C5710">
        <v>6789012345</v>
      </c>
      <c r="D5710">
        <v>6789012345</v>
      </c>
      <c r="E5710" s="1">
        <v>45584</v>
      </c>
      <c r="F5710" s="1">
        <v>45584</v>
      </c>
      <c r="G5710" s="1">
        <v>45611</v>
      </c>
      <c r="H5710" t="s">
        <v>28</v>
      </c>
      <c r="I5710">
        <v>11</v>
      </c>
      <c r="J5710" t="s">
        <v>38</v>
      </c>
      <c r="K5710">
        <v>99213</v>
      </c>
      <c r="O5710">
        <v>1</v>
      </c>
      <c r="P5710">
        <v>162.88</v>
      </c>
      <c r="Q5710">
        <v>120.65</v>
      </c>
      <c r="R5710">
        <v>96.52</v>
      </c>
      <c r="S5710">
        <v>24.13</v>
      </c>
      <c r="T5710" t="s">
        <v>30</v>
      </c>
      <c r="X5710" t="s">
        <v>43</v>
      </c>
      <c r="Y5710" t="s">
        <v>44</v>
      </c>
      <c r="Z5710" t="s">
        <v>39</v>
      </c>
      <c r="AA5710" t="str">
        <f>IFERROR(_xlfn.XLOOKUP($J5710,avoidable_ed_reference!$A$2:$A$13,avoidable_ed_reference!$C$2:$C$13),"Not Classified")</f>
        <v>Not Classified</v>
      </c>
      <c r="AB5710" t="str">
        <f>IFERROR(_xlfn.XLOOKUP($B5710,enrollment!$A$2:$A$801,enrollment!$I$2:$I$801),"")</f>
        <v>OH</v>
      </c>
      <c r="AC5710">
        <f>IFERROR(_xlfn.XLOOKUP($B5710,enrollment!$A$2:$A$801,enrollment!$L$2:$L$801),"")</f>
        <v>69</v>
      </c>
      <c r="AD5710" t="str" cm="1">
        <f t="array" ref="AD5710">_xlfn.IFS(AC5710="","Unknown",AC5710&lt;18,"0-17",AC5710&lt;35,"18-34",AC5710&lt;50,"35-49",AC5710&lt;65,"50-64",TRUE,"65+")</f>
        <v>65+</v>
      </c>
      <c r="AE5710">
        <f>IFERROR(_xlfn.XLOOKUP($B5710,enrollment!$A$2:$A$801,enrollment!$O$2:$O$801),"")</f>
        <v>6789012345</v>
      </c>
      <c r="AF5710">
        <f>IFERROR(_xlfn.XLOOKUP($AE5710,providers!$B$2:$B$11,providers!$Q$2:$Q$11),"")</f>
        <v>4.0999999999999996</v>
      </c>
      <c r="AG5710" s="1">
        <f t="shared" si="89"/>
        <v>45566</v>
      </c>
    </row>
    <row r="5711" spans="1:33" x14ac:dyDescent="0.25">
      <c r="A5711" t="s">
        <v>6555</v>
      </c>
      <c r="B5711" t="s">
        <v>6540</v>
      </c>
      <c r="C5711">
        <v>9012345678</v>
      </c>
      <c r="D5711">
        <v>9012345678</v>
      </c>
      <c r="E5711" s="1">
        <v>45430</v>
      </c>
      <c r="F5711" s="1">
        <v>45430</v>
      </c>
      <c r="G5711" s="1">
        <v>45450</v>
      </c>
      <c r="H5711" t="s">
        <v>28</v>
      </c>
      <c r="I5711">
        <v>23</v>
      </c>
      <c r="J5711" t="s">
        <v>42</v>
      </c>
      <c r="K5711">
        <v>99284</v>
      </c>
      <c r="O5711">
        <v>1</v>
      </c>
      <c r="P5711">
        <v>1693.22</v>
      </c>
      <c r="Q5711">
        <v>940.68</v>
      </c>
      <c r="R5711">
        <v>752.54</v>
      </c>
      <c r="S5711">
        <v>188.14</v>
      </c>
      <c r="T5711" t="s">
        <v>30</v>
      </c>
      <c r="X5711" t="s">
        <v>43</v>
      </c>
      <c r="Y5711" t="s">
        <v>44</v>
      </c>
      <c r="Z5711" t="s">
        <v>45</v>
      </c>
      <c r="AA5711" t="str">
        <f>IFERROR(_xlfn.XLOOKUP($J5711,avoidable_ed_reference!$A$2:$A$13,avoidable_ed_reference!$C$2:$C$13),"Not Classified")</f>
        <v>Non-Avoidable</v>
      </c>
      <c r="AB5711" t="str">
        <f>IFERROR(_xlfn.XLOOKUP($B5711,enrollment!$A$2:$A$801,enrollment!$I$2:$I$801),"")</f>
        <v>OH</v>
      </c>
      <c r="AC5711">
        <f>IFERROR(_xlfn.XLOOKUP($B5711,enrollment!$A$2:$A$801,enrollment!$L$2:$L$801),"")</f>
        <v>69</v>
      </c>
      <c r="AD5711" t="str" cm="1">
        <f t="array" ref="AD5711">_xlfn.IFS(AC5711="","Unknown",AC5711&lt;18,"0-17",AC5711&lt;35,"18-34",AC5711&lt;50,"35-49",AC5711&lt;65,"50-64",TRUE,"65+")</f>
        <v>65+</v>
      </c>
      <c r="AE5711">
        <f>IFERROR(_xlfn.XLOOKUP($B5711,enrollment!$A$2:$A$801,enrollment!$O$2:$O$801),"")</f>
        <v>6789012345</v>
      </c>
      <c r="AF5711">
        <f>IFERROR(_xlfn.XLOOKUP($AE5711,providers!$B$2:$B$11,providers!$Q$2:$Q$11),"")</f>
        <v>4.0999999999999996</v>
      </c>
      <c r="AG5711" s="1">
        <f t="shared" si="89"/>
        <v>45413</v>
      </c>
    </row>
    <row r="5712" spans="1:33" x14ac:dyDescent="0.25">
      <c r="A5712" t="s">
        <v>6556</v>
      </c>
      <c r="B5712" t="s">
        <v>6540</v>
      </c>
      <c r="C5712">
        <v>6789012345</v>
      </c>
      <c r="D5712">
        <v>6789012345</v>
      </c>
      <c r="E5712" s="1">
        <v>45595</v>
      </c>
      <c r="F5712" s="1">
        <v>45595</v>
      </c>
      <c r="G5712" s="1">
        <v>45622</v>
      </c>
      <c r="H5712" t="s">
        <v>28</v>
      </c>
      <c r="I5712">
        <v>11</v>
      </c>
      <c r="J5712" t="s">
        <v>38</v>
      </c>
      <c r="K5712">
        <v>99213</v>
      </c>
      <c r="O5712">
        <v>1</v>
      </c>
      <c r="P5712">
        <v>237.6</v>
      </c>
      <c r="Q5712">
        <v>176</v>
      </c>
      <c r="R5712">
        <v>140.80000000000001</v>
      </c>
      <c r="S5712">
        <v>35.200000000000003</v>
      </c>
      <c r="T5712" t="s">
        <v>30</v>
      </c>
      <c r="X5712" t="s">
        <v>43</v>
      </c>
      <c r="Y5712" t="s">
        <v>44</v>
      </c>
      <c r="Z5712" t="s">
        <v>39</v>
      </c>
      <c r="AA5712" t="str">
        <f>IFERROR(_xlfn.XLOOKUP($J5712,avoidable_ed_reference!$A$2:$A$13,avoidable_ed_reference!$C$2:$C$13),"Not Classified")</f>
        <v>Not Classified</v>
      </c>
      <c r="AB5712" t="str">
        <f>IFERROR(_xlfn.XLOOKUP($B5712,enrollment!$A$2:$A$801,enrollment!$I$2:$I$801),"")</f>
        <v>OH</v>
      </c>
      <c r="AC5712">
        <f>IFERROR(_xlfn.XLOOKUP($B5712,enrollment!$A$2:$A$801,enrollment!$L$2:$L$801),"")</f>
        <v>69</v>
      </c>
      <c r="AD5712" t="str" cm="1">
        <f t="array" ref="AD5712">_xlfn.IFS(AC5712="","Unknown",AC5712&lt;18,"0-17",AC5712&lt;35,"18-34",AC5712&lt;50,"35-49",AC5712&lt;65,"50-64",TRUE,"65+")</f>
        <v>65+</v>
      </c>
      <c r="AE5712">
        <f>IFERROR(_xlfn.XLOOKUP($B5712,enrollment!$A$2:$A$801,enrollment!$O$2:$O$801),"")</f>
        <v>6789012345</v>
      </c>
      <c r="AF5712">
        <f>IFERROR(_xlfn.XLOOKUP($AE5712,providers!$B$2:$B$11,providers!$Q$2:$Q$11),"")</f>
        <v>4.0999999999999996</v>
      </c>
      <c r="AG5712" s="1">
        <f t="shared" si="89"/>
        <v>45566</v>
      </c>
    </row>
    <row r="5713" spans="1:33" x14ac:dyDescent="0.25">
      <c r="A5713" t="s">
        <v>6557</v>
      </c>
      <c r="B5713" t="s">
        <v>6540</v>
      </c>
      <c r="C5713">
        <v>7890123456</v>
      </c>
      <c r="D5713">
        <v>7890123456</v>
      </c>
      <c r="E5713" s="1">
        <v>45301</v>
      </c>
      <c r="F5713" s="1">
        <v>45301</v>
      </c>
      <c r="G5713" s="1">
        <v>45320</v>
      </c>
      <c r="H5713" t="s">
        <v>28</v>
      </c>
      <c r="I5713">
        <v>23</v>
      </c>
      <c r="J5713" t="s">
        <v>184</v>
      </c>
      <c r="K5713">
        <v>99284</v>
      </c>
      <c r="O5713">
        <v>1</v>
      </c>
      <c r="P5713">
        <v>1554.41</v>
      </c>
      <c r="Q5713">
        <v>863.56</v>
      </c>
      <c r="R5713">
        <v>690.85</v>
      </c>
      <c r="S5713">
        <v>172.71</v>
      </c>
      <c r="T5713" t="s">
        <v>30</v>
      </c>
      <c r="X5713" t="s">
        <v>43</v>
      </c>
      <c r="Y5713" t="s">
        <v>44</v>
      </c>
      <c r="Z5713" t="s">
        <v>45</v>
      </c>
      <c r="AA5713" t="str">
        <f>IFERROR(_xlfn.XLOOKUP($J5713,avoidable_ed_reference!$A$2:$A$13,avoidable_ed_reference!$C$2:$C$13),"Not Classified")</f>
        <v>Non-Avoidable</v>
      </c>
      <c r="AB5713" t="str">
        <f>IFERROR(_xlfn.XLOOKUP($B5713,enrollment!$A$2:$A$801,enrollment!$I$2:$I$801),"")</f>
        <v>OH</v>
      </c>
      <c r="AC5713">
        <f>IFERROR(_xlfn.XLOOKUP($B5713,enrollment!$A$2:$A$801,enrollment!$L$2:$L$801),"")</f>
        <v>69</v>
      </c>
      <c r="AD5713" t="str" cm="1">
        <f t="array" ref="AD5713">_xlfn.IFS(AC5713="","Unknown",AC5713&lt;18,"0-17",AC5713&lt;35,"18-34",AC5713&lt;50,"35-49",AC5713&lt;65,"50-64",TRUE,"65+")</f>
        <v>65+</v>
      </c>
      <c r="AE5713">
        <f>IFERROR(_xlfn.XLOOKUP($B5713,enrollment!$A$2:$A$801,enrollment!$O$2:$O$801),"")</f>
        <v>6789012345</v>
      </c>
      <c r="AF5713">
        <f>IFERROR(_xlfn.XLOOKUP($AE5713,providers!$B$2:$B$11,providers!$Q$2:$Q$11),"")</f>
        <v>4.0999999999999996</v>
      </c>
      <c r="AG5713" s="1">
        <f t="shared" si="89"/>
        <v>45292</v>
      </c>
    </row>
    <row r="5714" spans="1:33" x14ac:dyDescent="0.25">
      <c r="A5714" t="s">
        <v>6558</v>
      </c>
      <c r="B5714" t="s">
        <v>6540</v>
      </c>
      <c r="C5714">
        <v>5678901234</v>
      </c>
      <c r="D5714">
        <v>5678901234</v>
      </c>
      <c r="E5714" s="1">
        <v>45349</v>
      </c>
      <c r="F5714" s="1">
        <v>45349</v>
      </c>
      <c r="G5714" s="1">
        <v>45379</v>
      </c>
      <c r="H5714" t="s">
        <v>28</v>
      </c>
      <c r="I5714">
        <v>20</v>
      </c>
      <c r="J5714" t="s">
        <v>35</v>
      </c>
      <c r="K5714">
        <v>99213</v>
      </c>
      <c r="O5714">
        <v>1</v>
      </c>
      <c r="P5714">
        <v>205.22</v>
      </c>
      <c r="Q5714">
        <v>157.86000000000001</v>
      </c>
      <c r="R5714">
        <v>126.29</v>
      </c>
      <c r="S5714">
        <v>31.57</v>
      </c>
      <c r="T5714" t="s">
        <v>30</v>
      </c>
      <c r="X5714" t="s">
        <v>43</v>
      </c>
      <c r="Y5714" t="s">
        <v>44</v>
      </c>
      <c r="Z5714" t="s">
        <v>36</v>
      </c>
      <c r="AA5714" t="str">
        <f>IFERROR(_xlfn.XLOOKUP($J5714,avoidable_ed_reference!$A$2:$A$13,avoidable_ed_reference!$C$2:$C$13),"Not Classified")</f>
        <v>Avoidable</v>
      </c>
      <c r="AB5714" t="str">
        <f>IFERROR(_xlfn.XLOOKUP($B5714,enrollment!$A$2:$A$801,enrollment!$I$2:$I$801),"")</f>
        <v>OH</v>
      </c>
      <c r="AC5714">
        <f>IFERROR(_xlfn.XLOOKUP($B5714,enrollment!$A$2:$A$801,enrollment!$L$2:$L$801),"")</f>
        <v>69</v>
      </c>
      <c r="AD5714" t="str" cm="1">
        <f t="array" ref="AD5714">_xlfn.IFS(AC5714="","Unknown",AC5714&lt;18,"0-17",AC5714&lt;35,"18-34",AC5714&lt;50,"35-49",AC5714&lt;65,"50-64",TRUE,"65+")</f>
        <v>65+</v>
      </c>
      <c r="AE5714">
        <f>IFERROR(_xlfn.XLOOKUP($B5714,enrollment!$A$2:$A$801,enrollment!$O$2:$O$801),"")</f>
        <v>6789012345</v>
      </c>
      <c r="AF5714">
        <f>IFERROR(_xlfn.XLOOKUP($AE5714,providers!$B$2:$B$11,providers!$Q$2:$Q$11),"")</f>
        <v>4.0999999999999996</v>
      </c>
      <c r="AG5714" s="1">
        <f t="shared" si="89"/>
        <v>45323</v>
      </c>
    </row>
    <row r="5715" spans="1:33" x14ac:dyDescent="0.25">
      <c r="A5715" t="s">
        <v>6559</v>
      </c>
      <c r="B5715" t="s">
        <v>6540</v>
      </c>
      <c r="C5715">
        <v>6789012345</v>
      </c>
      <c r="D5715">
        <v>6789012345</v>
      </c>
      <c r="E5715" s="1">
        <v>45648</v>
      </c>
      <c r="F5715" s="1">
        <v>45648</v>
      </c>
      <c r="G5715" s="1">
        <v>45666</v>
      </c>
      <c r="H5715" t="s">
        <v>28</v>
      </c>
      <c r="I5715">
        <v>11</v>
      </c>
      <c r="J5715" t="s">
        <v>38</v>
      </c>
      <c r="K5715">
        <v>99213</v>
      </c>
      <c r="O5715">
        <v>1</v>
      </c>
      <c r="P5715">
        <v>169.67</v>
      </c>
      <c r="Q5715">
        <v>125.68</v>
      </c>
      <c r="R5715">
        <v>100.54</v>
      </c>
      <c r="S5715">
        <v>25.14</v>
      </c>
      <c r="T5715" t="s">
        <v>30</v>
      </c>
      <c r="X5715" t="s">
        <v>43</v>
      </c>
      <c r="Y5715" t="s">
        <v>44</v>
      </c>
      <c r="Z5715" t="s">
        <v>39</v>
      </c>
      <c r="AA5715" t="str">
        <f>IFERROR(_xlfn.XLOOKUP($J5715,avoidable_ed_reference!$A$2:$A$13,avoidable_ed_reference!$C$2:$C$13),"Not Classified")</f>
        <v>Not Classified</v>
      </c>
      <c r="AB5715" t="str">
        <f>IFERROR(_xlfn.XLOOKUP($B5715,enrollment!$A$2:$A$801,enrollment!$I$2:$I$801),"")</f>
        <v>OH</v>
      </c>
      <c r="AC5715">
        <f>IFERROR(_xlfn.XLOOKUP($B5715,enrollment!$A$2:$A$801,enrollment!$L$2:$L$801),"")</f>
        <v>69</v>
      </c>
      <c r="AD5715" t="str" cm="1">
        <f t="array" ref="AD5715">_xlfn.IFS(AC5715="","Unknown",AC5715&lt;18,"0-17",AC5715&lt;35,"18-34",AC5715&lt;50,"35-49",AC5715&lt;65,"50-64",TRUE,"65+")</f>
        <v>65+</v>
      </c>
      <c r="AE5715">
        <f>IFERROR(_xlfn.XLOOKUP($B5715,enrollment!$A$2:$A$801,enrollment!$O$2:$O$801),"")</f>
        <v>6789012345</v>
      </c>
      <c r="AF5715">
        <f>IFERROR(_xlfn.XLOOKUP($AE5715,providers!$B$2:$B$11,providers!$Q$2:$Q$11),"")</f>
        <v>4.0999999999999996</v>
      </c>
      <c r="AG5715" s="1">
        <f t="shared" si="89"/>
        <v>45627</v>
      </c>
    </row>
    <row r="5716" spans="1:33" x14ac:dyDescent="0.25">
      <c r="A5716" t="s">
        <v>6560</v>
      </c>
      <c r="B5716" t="s">
        <v>6540</v>
      </c>
      <c r="C5716">
        <v>6789012345</v>
      </c>
      <c r="D5716">
        <v>6789012345</v>
      </c>
      <c r="E5716" s="1">
        <v>45502</v>
      </c>
      <c r="F5716" s="1">
        <v>45502</v>
      </c>
      <c r="G5716" s="1">
        <v>45524</v>
      </c>
      <c r="H5716" t="s">
        <v>28</v>
      </c>
      <c r="I5716">
        <v>11</v>
      </c>
      <c r="J5716" t="s">
        <v>35</v>
      </c>
      <c r="K5716">
        <v>99213</v>
      </c>
      <c r="O5716">
        <v>1</v>
      </c>
      <c r="P5716">
        <v>178.09</v>
      </c>
      <c r="Q5716">
        <v>131.91999999999999</v>
      </c>
      <c r="R5716">
        <v>105.54</v>
      </c>
      <c r="S5716">
        <v>26.38</v>
      </c>
      <c r="T5716" t="s">
        <v>30</v>
      </c>
      <c r="X5716" t="s">
        <v>43</v>
      </c>
      <c r="Y5716" t="s">
        <v>44</v>
      </c>
      <c r="Z5716" t="s">
        <v>39</v>
      </c>
      <c r="AA5716" t="str">
        <f>IFERROR(_xlfn.XLOOKUP($J5716,avoidable_ed_reference!$A$2:$A$13,avoidable_ed_reference!$C$2:$C$13),"Not Classified")</f>
        <v>Avoidable</v>
      </c>
      <c r="AB5716" t="str">
        <f>IFERROR(_xlfn.XLOOKUP($B5716,enrollment!$A$2:$A$801,enrollment!$I$2:$I$801),"")</f>
        <v>OH</v>
      </c>
      <c r="AC5716">
        <f>IFERROR(_xlfn.XLOOKUP($B5716,enrollment!$A$2:$A$801,enrollment!$L$2:$L$801),"")</f>
        <v>69</v>
      </c>
      <c r="AD5716" t="str" cm="1">
        <f t="array" ref="AD5716">_xlfn.IFS(AC5716="","Unknown",AC5716&lt;18,"0-17",AC5716&lt;35,"18-34",AC5716&lt;50,"35-49",AC5716&lt;65,"50-64",TRUE,"65+")</f>
        <v>65+</v>
      </c>
      <c r="AE5716">
        <f>IFERROR(_xlfn.XLOOKUP($B5716,enrollment!$A$2:$A$801,enrollment!$O$2:$O$801),"")</f>
        <v>6789012345</v>
      </c>
      <c r="AF5716">
        <f>IFERROR(_xlfn.XLOOKUP($AE5716,providers!$B$2:$B$11,providers!$Q$2:$Q$11),"")</f>
        <v>4.0999999999999996</v>
      </c>
      <c r="AG5716" s="1">
        <f t="shared" si="89"/>
        <v>45474</v>
      </c>
    </row>
    <row r="5717" spans="1:33" x14ac:dyDescent="0.25">
      <c r="A5717" t="s">
        <v>6561</v>
      </c>
      <c r="B5717" t="s">
        <v>6540</v>
      </c>
      <c r="C5717">
        <v>6789012345</v>
      </c>
      <c r="D5717">
        <v>6789012345</v>
      </c>
      <c r="E5717" s="1">
        <v>45446</v>
      </c>
      <c r="F5717" s="1">
        <v>45446</v>
      </c>
      <c r="G5717" s="1">
        <v>45470</v>
      </c>
      <c r="H5717" t="s">
        <v>28</v>
      </c>
      <c r="I5717">
        <v>11</v>
      </c>
      <c r="J5717" t="s">
        <v>38</v>
      </c>
      <c r="K5717">
        <v>99213</v>
      </c>
      <c r="O5717">
        <v>1</v>
      </c>
      <c r="P5717">
        <v>216.26</v>
      </c>
      <c r="Q5717">
        <v>160.19</v>
      </c>
      <c r="R5717">
        <v>128.15</v>
      </c>
      <c r="S5717">
        <v>32.04</v>
      </c>
      <c r="T5717" t="s">
        <v>30</v>
      </c>
      <c r="X5717" t="s">
        <v>43</v>
      </c>
      <c r="Y5717" t="s">
        <v>44</v>
      </c>
      <c r="Z5717" t="s">
        <v>39</v>
      </c>
      <c r="AA5717" t="str">
        <f>IFERROR(_xlfn.XLOOKUP($J5717,avoidable_ed_reference!$A$2:$A$13,avoidable_ed_reference!$C$2:$C$13),"Not Classified")</f>
        <v>Not Classified</v>
      </c>
      <c r="AB5717" t="str">
        <f>IFERROR(_xlfn.XLOOKUP($B5717,enrollment!$A$2:$A$801,enrollment!$I$2:$I$801),"")</f>
        <v>OH</v>
      </c>
      <c r="AC5717">
        <f>IFERROR(_xlfn.XLOOKUP($B5717,enrollment!$A$2:$A$801,enrollment!$L$2:$L$801),"")</f>
        <v>69</v>
      </c>
      <c r="AD5717" t="str" cm="1">
        <f t="array" ref="AD5717">_xlfn.IFS(AC5717="","Unknown",AC5717&lt;18,"0-17",AC5717&lt;35,"18-34",AC5717&lt;50,"35-49",AC5717&lt;65,"50-64",TRUE,"65+")</f>
        <v>65+</v>
      </c>
      <c r="AE5717">
        <f>IFERROR(_xlfn.XLOOKUP($B5717,enrollment!$A$2:$A$801,enrollment!$O$2:$O$801),"")</f>
        <v>6789012345</v>
      </c>
      <c r="AF5717">
        <f>IFERROR(_xlfn.XLOOKUP($AE5717,providers!$B$2:$B$11,providers!$Q$2:$Q$11),"")</f>
        <v>4.0999999999999996</v>
      </c>
      <c r="AG5717" s="1">
        <f t="shared" si="89"/>
        <v>45444</v>
      </c>
    </row>
    <row r="5718" spans="1:33" x14ac:dyDescent="0.25">
      <c r="A5718" t="s">
        <v>6562</v>
      </c>
      <c r="B5718" t="s">
        <v>6563</v>
      </c>
      <c r="C5718">
        <v>8901234567</v>
      </c>
      <c r="D5718">
        <v>8901234567</v>
      </c>
      <c r="E5718" s="1">
        <v>45389</v>
      </c>
      <c r="F5718" s="1">
        <v>45389</v>
      </c>
      <c r="G5718" s="1">
        <v>45419</v>
      </c>
      <c r="H5718" t="s">
        <v>28</v>
      </c>
      <c r="I5718">
        <v>23</v>
      </c>
      <c r="J5718" t="s">
        <v>93</v>
      </c>
      <c r="K5718">
        <v>99284</v>
      </c>
      <c r="O5718">
        <v>1</v>
      </c>
      <c r="P5718">
        <v>2274.5</v>
      </c>
      <c r="Q5718">
        <v>1263.6099999999999</v>
      </c>
      <c r="R5718">
        <v>1010.89</v>
      </c>
      <c r="S5718">
        <v>252.72</v>
      </c>
      <c r="T5718" t="s">
        <v>30</v>
      </c>
      <c r="X5718" t="s">
        <v>146</v>
      </c>
      <c r="Y5718" t="s">
        <v>147</v>
      </c>
      <c r="Z5718" t="s">
        <v>45</v>
      </c>
      <c r="AA5718" t="str">
        <f>IFERROR(_xlfn.XLOOKUP($J5718,avoidable_ed_reference!$A$2:$A$13,avoidable_ed_reference!$C$2:$C$13),"Not Classified")</f>
        <v>Avoidable</v>
      </c>
      <c r="AB5718" t="str">
        <f>IFERROR(_xlfn.XLOOKUP($B5718,enrollment!$A$2:$A$801,enrollment!$I$2:$I$801),"")</f>
        <v>OH</v>
      </c>
      <c r="AC5718">
        <f>IFERROR(_xlfn.XLOOKUP($B5718,enrollment!$A$2:$A$801,enrollment!$L$2:$L$801),"")</f>
        <v>81</v>
      </c>
      <c r="AD5718" t="str" cm="1">
        <f t="array" ref="AD5718">_xlfn.IFS(AC5718="","Unknown",AC5718&lt;18,"0-17",AC5718&lt;35,"18-34",AC5718&lt;50,"35-49",AC5718&lt;65,"50-64",TRUE,"65+")</f>
        <v>65+</v>
      </c>
      <c r="AE5718">
        <f>IFERROR(_xlfn.XLOOKUP($B5718,enrollment!$A$2:$A$801,enrollment!$O$2:$O$801),"")</f>
        <v>2345678901</v>
      </c>
      <c r="AF5718">
        <f>IFERROR(_xlfn.XLOOKUP($AE5718,providers!$B$2:$B$11,providers!$Q$2:$Q$11),"")</f>
        <v>4.2</v>
      </c>
      <c r="AG5718" s="1">
        <f t="shared" si="89"/>
        <v>45383</v>
      </c>
    </row>
    <row r="5719" spans="1:33" x14ac:dyDescent="0.25">
      <c r="A5719" t="s">
        <v>6564</v>
      </c>
      <c r="B5719" t="s">
        <v>6563</v>
      </c>
      <c r="C5719">
        <v>2345678901</v>
      </c>
      <c r="D5719">
        <v>2345678901</v>
      </c>
      <c r="E5719" s="1">
        <v>45342</v>
      </c>
      <c r="F5719" s="1">
        <v>45342</v>
      </c>
      <c r="G5719" s="1">
        <v>45376</v>
      </c>
      <c r="H5719" t="s">
        <v>28</v>
      </c>
      <c r="I5719">
        <v>11</v>
      </c>
      <c r="J5719" t="s">
        <v>35</v>
      </c>
      <c r="K5719">
        <v>99213</v>
      </c>
      <c r="O5719">
        <v>1</v>
      </c>
      <c r="P5719">
        <v>192.48</v>
      </c>
      <c r="Q5719">
        <v>142.58000000000001</v>
      </c>
      <c r="R5719">
        <v>114.06</v>
      </c>
      <c r="S5719">
        <v>28.52</v>
      </c>
      <c r="T5719" t="s">
        <v>30</v>
      </c>
      <c r="X5719" t="s">
        <v>146</v>
      </c>
      <c r="Y5719" t="s">
        <v>147</v>
      </c>
      <c r="Z5719" t="s">
        <v>39</v>
      </c>
      <c r="AA5719" t="str">
        <f>IFERROR(_xlfn.XLOOKUP($J5719,avoidable_ed_reference!$A$2:$A$13,avoidable_ed_reference!$C$2:$C$13),"Not Classified")</f>
        <v>Avoidable</v>
      </c>
      <c r="AB5719" t="str">
        <f>IFERROR(_xlfn.XLOOKUP($B5719,enrollment!$A$2:$A$801,enrollment!$I$2:$I$801),"")</f>
        <v>OH</v>
      </c>
      <c r="AC5719">
        <f>IFERROR(_xlfn.XLOOKUP($B5719,enrollment!$A$2:$A$801,enrollment!$L$2:$L$801),"")</f>
        <v>81</v>
      </c>
      <c r="AD5719" t="str" cm="1">
        <f t="array" ref="AD5719">_xlfn.IFS(AC5719="","Unknown",AC5719&lt;18,"0-17",AC5719&lt;35,"18-34",AC5719&lt;50,"35-49",AC5719&lt;65,"50-64",TRUE,"65+")</f>
        <v>65+</v>
      </c>
      <c r="AE5719">
        <f>IFERROR(_xlfn.XLOOKUP($B5719,enrollment!$A$2:$A$801,enrollment!$O$2:$O$801),"")</f>
        <v>2345678901</v>
      </c>
      <c r="AF5719">
        <f>IFERROR(_xlfn.XLOOKUP($AE5719,providers!$B$2:$B$11,providers!$Q$2:$Q$11),"")</f>
        <v>4.2</v>
      </c>
      <c r="AG5719" s="1">
        <f t="shared" si="89"/>
        <v>45323</v>
      </c>
    </row>
    <row r="5720" spans="1:33" x14ac:dyDescent="0.25">
      <c r="A5720" t="s">
        <v>6565</v>
      </c>
      <c r="B5720" t="s">
        <v>6563</v>
      </c>
      <c r="C5720">
        <v>3456789012</v>
      </c>
      <c r="D5720">
        <v>3456789012</v>
      </c>
      <c r="E5720" s="1">
        <v>45341</v>
      </c>
      <c r="F5720" s="1">
        <v>45341</v>
      </c>
      <c r="G5720" s="1">
        <v>45356</v>
      </c>
      <c r="H5720" t="s">
        <v>67</v>
      </c>
      <c r="I5720">
        <v>21</v>
      </c>
      <c r="J5720" t="s">
        <v>80</v>
      </c>
      <c r="K5720">
        <v>99223</v>
      </c>
      <c r="O5720">
        <v>1</v>
      </c>
      <c r="P5720">
        <v>24711</v>
      </c>
      <c r="Q5720">
        <v>15942.58</v>
      </c>
      <c r="R5720">
        <v>12754.06</v>
      </c>
      <c r="S5720">
        <v>3188.52</v>
      </c>
      <c r="T5720" t="s">
        <v>30</v>
      </c>
      <c r="V5720">
        <v>1</v>
      </c>
      <c r="W5720" s="2" t="s">
        <v>68</v>
      </c>
      <c r="X5720" t="s">
        <v>146</v>
      </c>
      <c r="Y5720" t="s">
        <v>147</v>
      </c>
      <c r="Z5720" t="s">
        <v>69</v>
      </c>
      <c r="AA5720" t="str">
        <f>IFERROR(_xlfn.XLOOKUP($J5720,avoidable_ed_reference!$A$2:$A$13,avoidable_ed_reference!$C$2:$C$13),"Not Classified")</f>
        <v>Non-Avoidable</v>
      </c>
      <c r="AB5720" t="str">
        <f>IFERROR(_xlfn.XLOOKUP($B5720,enrollment!$A$2:$A$801,enrollment!$I$2:$I$801),"")</f>
        <v>OH</v>
      </c>
      <c r="AC5720">
        <f>IFERROR(_xlfn.XLOOKUP($B5720,enrollment!$A$2:$A$801,enrollment!$L$2:$L$801),"")</f>
        <v>81</v>
      </c>
      <c r="AD5720" t="str" cm="1">
        <f t="array" ref="AD5720">_xlfn.IFS(AC5720="","Unknown",AC5720&lt;18,"0-17",AC5720&lt;35,"18-34",AC5720&lt;50,"35-49",AC5720&lt;65,"50-64",TRUE,"65+")</f>
        <v>65+</v>
      </c>
      <c r="AE5720">
        <f>IFERROR(_xlfn.XLOOKUP($B5720,enrollment!$A$2:$A$801,enrollment!$O$2:$O$801),"")</f>
        <v>2345678901</v>
      </c>
      <c r="AF5720">
        <f>IFERROR(_xlfn.XLOOKUP($AE5720,providers!$B$2:$B$11,providers!$Q$2:$Q$11),"")</f>
        <v>4.2</v>
      </c>
      <c r="AG5720" s="1">
        <f t="shared" si="89"/>
        <v>45323</v>
      </c>
    </row>
    <row r="5721" spans="1:33" x14ac:dyDescent="0.25">
      <c r="A5721" t="s">
        <v>6566</v>
      </c>
      <c r="B5721" t="s">
        <v>6563</v>
      </c>
      <c r="C5721">
        <v>2345678901</v>
      </c>
      <c r="D5721">
        <v>2345678901</v>
      </c>
      <c r="E5721" s="1">
        <v>45604</v>
      </c>
      <c r="F5721" s="1">
        <v>45604</v>
      </c>
      <c r="G5721" s="1">
        <v>45632</v>
      </c>
      <c r="H5721" t="s">
        <v>28</v>
      </c>
      <c r="I5721">
        <v>11</v>
      </c>
      <c r="J5721" t="s">
        <v>47</v>
      </c>
      <c r="K5721">
        <v>99213</v>
      </c>
      <c r="O5721">
        <v>1</v>
      </c>
      <c r="P5721">
        <v>206.25</v>
      </c>
      <c r="Q5721">
        <v>152.78</v>
      </c>
      <c r="R5721">
        <v>122.22</v>
      </c>
      <c r="S5721">
        <v>30.56</v>
      </c>
      <c r="T5721" t="s">
        <v>30</v>
      </c>
      <c r="X5721" t="s">
        <v>146</v>
      </c>
      <c r="Y5721" t="s">
        <v>147</v>
      </c>
      <c r="Z5721" t="s">
        <v>39</v>
      </c>
      <c r="AA5721" t="str">
        <f>IFERROR(_xlfn.XLOOKUP($J5721,avoidable_ed_reference!$A$2:$A$13,avoidable_ed_reference!$C$2:$C$13),"Not Classified")</f>
        <v>Not Classified</v>
      </c>
      <c r="AB5721" t="str">
        <f>IFERROR(_xlfn.XLOOKUP($B5721,enrollment!$A$2:$A$801,enrollment!$I$2:$I$801),"")</f>
        <v>OH</v>
      </c>
      <c r="AC5721">
        <f>IFERROR(_xlfn.XLOOKUP($B5721,enrollment!$A$2:$A$801,enrollment!$L$2:$L$801),"")</f>
        <v>81</v>
      </c>
      <c r="AD5721" t="str" cm="1">
        <f t="array" ref="AD5721">_xlfn.IFS(AC5721="","Unknown",AC5721&lt;18,"0-17",AC5721&lt;35,"18-34",AC5721&lt;50,"35-49",AC5721&lt;65,"50-64",TRUE,"65+")</f>
        <v>65+</v>
      </c>
      <c r="AE5721">
        <f>IFERROR(_xlfn.XLOOKUP($B5721,enrollment!$A$2:$A$801,enrollment!$O$2:$O$801),"")</f>
        <v>2345678901</v>
      </c>
      <c r="AF5721">
        <f>IFERROR(_xlfn.XLOOKUP($AE5721,providers!$B$2:$B$11,providers!$Q$2:$Q$11),"")</f>
        <v>4.2</v>
      </c>
      <c r="AG5721" s="1">
        <f t="shared" si="89"/>
        <v>45597</v>
      </c>
    </row>
    <row r="5722" spans="1:33" x14ac:dyDescent="0.25">
      <c r="A5722" t="s">
        <v>6567</v>
      </c>
      <c r="B5722" t="s">
        <v>6563</v>
      </c>
      <c r="C5722">
        <v>8901234567</v>
      </c>
      <c r="D5722">
        <v>8901234567</v>
      </c>
      <c r="E5722" s="1">
        <v>45648</v>
      </c>
      <c r="F5722" s="1">
        <v>45648</v>
      </c>
      <c r="G5722" s="1">
        <v>45663</v>
      </c>
      <c r="H5722" t="s">
        <v>28</v>
      </c>
      <c r="I5722">
        <v>22</v>
      </c>
      <c r="J5722" t="s">
        <v>29</v>
      </c>
      <c r="K5722">
        <v>90837</v>
      </c>
      <c r="O5722">
        <v>1</v>
      </c>
      <c r="P5722">
        <v>197.69</v>
      </c>
      <c r="Q5722">
        <v>146.44</v>
      </c>
      <c r="R5722">
        <v>117.15</v>
      </c>
      <c r="S5722">
        <v>29.29</v>
      </c>
      <c r="T5722" t="s">
        <v>30</v>
      </c>
      <c r="X5722" t="s">
        <v>146</v>
      </c>
      <c r="Y5722" t="s">
        <v>147</v>
      </c>
      <c r="Z5722" t="s">
        <v>33</v>
      </c>
      <c r="AA5722" t="str">
        <f>IFERROR(_xlfn.XLOOKUP($J5722,avoidable_ed_reference!$A$2:$A$13,avoidable_ed_reference!$C$2:$C$13),"Not Classified")</f>
        <v>Potentially Avoidable</v>
      </c>
      <c r="AB5722" t="str">
        <f>IFERROR(_xlfn.XLOOKUP($B5722,enrollment!$A$2:$A$801,enrollment!$I$2:$I$801),"")</f>
        <v>OH</v>
      </c>
      <c r="AC5722">
        <f>IFERROR(_xlfn.XLOOKUP($B5722,enrollment!$A$2:$A$801,enrollment!$L$2:$L$801),"")</f>
        <v>81</v>
      </c>
      <c r="AD5722" t="str" cm="1">
        <f t="array" ref="AD5722">_xlfn.IFS(AC5722="","Unknown",AC5722&lt;18,"0-17",AC5722&lt;35,"18-34",AC5722&lt;50,"35-49",AC5722&lt;65,"50-64",TRUE,"65+")</f>
        <v>65+</v>
      </c>
      <c r="AE5722">
        <f>IFERROR(_xlfn.XLOOKUP($B5722,enrollment!$A$2:$A$801,enrollment!$O$2:$O$801),"")</f>
        <v>2345678901</v>
      </c>
      <c r="AF5722">
        <f>IFERROR(_xlfn.XLOOKUP($AE5722,providers!$B$2:$B$11,providers!$Q$2:$Q$11),"")</f>
        <v>4.2</v>
      </c>
      <c r="AG5722" s="1">
        <f t="shared" si="89"/>
        <v>45627</v>
      </c>
    </row>
    <row r="5723" spans="1:33" x14ac:dyDescent="0.25">
      <c r="A5723" t="s">
        <v>6568</v>
      </c>
      <c r="B5723" t="s">
        <v>6563</v>
      </c>
      <c r="C5723">
        <v>2345678901</v>
      </c>
      <c r="D5723">
        <v>2345678901</v>
      </c>
      <c r="E5723" s="1">
        <v>45498</v>
      </c>
      <c r="F5723" s="1">
        <v>45498</v>
      </c>
      <c r="G5723" s="1">
        <v>45524</v>
      </c>
      <c r="H5723" t="s">
        <v>28</v>
      </c>
      <c r="I5723">
        <v>11</v>
      </c>
      <c r="J5723" t="s">
        <v>35</v>
      </c>
      <c r="K5723">
        <v>99213</v>
      </c>
      <c r="O5723">
        <v>1</v>
      </c>
      <c r="P5723">
        <v>190.61</v>
      </c>
      <c r="Q5723">
        <v>141.19</v>
      </c>
      <c r="R5723">
        <v>112.95</v>
      </c>
      <c r="S5723">
        <v>28.24</v>
      </c>
      <c r="T5723" t="s">
        <v>30</v>
      </c>
      <c r="X5723" t="s">
        <v>146</v>
      </c>
      <c r="Y5723" t="s">
        <v>147</v>
      </c>
      <c r="Z5723" t="s">
        <v>39</v>
      </c>
      <c r="AA5723" t="str">
        <f>IFERROR(_xlfn.XLOOKUP($J5723,avoidable_ed_reference!$A$2:$A$13,avoidable_ed_reference!$C$2:$C$13),"Not Classified")</f>
        <v>Avoidable</v>
      </c>
      <c r="AB5723" t="str">
        <f>IFERROR(_xlfn.XLOOKUP($B5723,enrollment!$A$2:$A$801,enrollment!$I$2:$I$801),"")</f>
        <v>OH</v>
      </c>
      <c r="AC5723">
        <f>IFERROR(_xlfn.XLOOKUP($B5723,enrollment!$A$2:$A$801,enrollment!$L$2:$L$801),"")</f>
        <v>81</v>
      </c>
      <c r="AD5723" t="str" cm="1">
        <f t="array" ref="AD5723">_xlfn.IFS(AC5723="","Unknown",AC5723&lt;18,"0-17",AC5723&lt;35,"18-34",AC5723&lt;50,"35-49",AC5723&lt;65,"50-64",TRUE,"65+")</f>
        <v>65+</v>
      </c>
      <c r="AE5723">
        <f>IFERROR(_xlfn.XLOOKUP($B5723,enrollment!$A$2:$A$801,enrollment!$O$2:$O$801),"")</f>
        <v>2345678901</v>
      </c>
      <c r="AF5723">
        <f>IFERROR(_xlfn.XLOOKUP($AE5723,providers!$B$2:$B$11,providers!$Q$2:$Q$11),"")</f>
        <v>4.2</v>
      </c>
      <c r="AG5723" s="1">
        <f t="shared" si="89"/>
        <v>45474</v>
      </c>
    </row>
    <row r="5724" spans="1:33" x14ac:dyDescent="0.25">
      <c r="A5724" t="s">
        <v>6569</v>
      </c>
      <c r="B5724" t="s">
        <v>6570</v>
      </c>
      <c r="C5724">
        <v>7890123456</v>
      </c>
      <c r="D5724">
        <v>7890123456</v>
      </c>
      <c r="E5724" s="1">
        <v>45526</v>
      </c>
      <c r="F5724" s="1">
        <v>45526</v>
      </c>
      <c r="G5724" s="1">
        <v>45547</v>
      </c>
      <c r="H5724" t="s">
        <v>28</v>
      </c>
      <c r="I5724">
        <v>11</v>
      </c>
      <c r="J5724" t="s">
        <v>47</v>
      </c>
      <c r="K5724">
        <v>99213</v>
      </c>
      <c r="O5724">
        <v>1</v>
      </c>
      <c r="P5724">
        <v>218.66</v>
      </c>
      <c r="Q5724">
        <v>161.97</v>
      </c>
      <c r="R5724">
        <v>129.58000000000001</v>
      </c>
      <c r="S5724">
        <v>32.39</v>
      </c>
      <c r="T5724" t="s">
        <v>30</v>
      </c>
      <c r="X5724" t="s">
        <v>233</v>
      </c>
      <c r="Y5724" t="s">
        <v>32</v>
      </c>
      <c r="Z5724" t="s">
        <v>39</v>
      </c>
      <c r="AA5724" t="str">
        <f>IFERROR(_xlfn.XLOOKUP($J5724,avoidable_ed_reference!$A$2:$A$13,avoidable_ed_reference!$C$2:$C$13),"Not Classified")</f>
        <v>Not Classified</v>
      </c>
      <c r="AB5724" t="str">
        <f>IFERROR(_xlfn.XLOOKUP($B5724,enrollment!$A$2:$A$801,enrollment!$I$2:$I$801),"")</f>
        <v>TN</v>
      </c>
      <c r="AC5724">
        <f>IFERROR(_xlfn.XLOOKUP($B5724,enrollment!$A$2:$A$801,enrollment!$L$2:$L$801),"")</f>
        <v>49</v>
      </c>
      <c r="AD5724" t="str" cm="1">
        <f t="array" ref="AD5724">_xlfn.IFS(AC5724="","Unknown",AC5724&lt;18,"0-17",AC5724&lt;35,"18-34",AC5724&lt;50,"35-49",AC5724&lt;65,"50-64",TRUE,"65+")</f>
        <v>35-49</v>
      </c>
      <c r="AE5724">
        <f>IFERROR(_xlfn.XLOOKUP($B5724,enrollment!$A$2:$A$801,enrollment!$O$2:$O$801),"")</f>
        <v>7890123456</v>
      </c>
      <c r="AF5724">
        <f>IFERROR(_xlfn.XLOOKUP($AE5724,providers!$B$2:$B$11,providers!$Q$2:$Q$11),"")</f>
        <v>3.9</v>
      </c>
      <c r="AG5724" s="1">
        <f t="shared" si="89"/>
        <v>45505</v>
      </c>
    </row>
    <row r="5725" spans="1:33" x14ac:dyDescent="0.25">
      <c r="A5725" t="s">
        <v>6571</v>
      </c>
      <c r="B5725" t="s">
        <v>6570</v>
      </c>
      <c r="C5725">
        <v>7890123456</v>
      </c>
      <c r="D5725">
        <v>7890123456</v>
      </c>
      <c r="E5725" s="1">
        <v>45292</v>
      </c>
      <c r="F5725" s="1">
        <v>45292</v>
      </c>
      <c r="G5725" s="1">
        <v>45312</v>
      </c>
      <c r="H5725" t="s">
        <v>28</v>
      </c>
      <c r="I5725">
        <v>11</v>
      </c>
      <c r="J5725" t="s">
        <v>35</v>
      </c>
      <c r="K5725">
        <v>99213</v>
      </c>
      <c r="O5725">
        <v>1</v>
      </c>
      <c r="P5725">
        <v>242.1</v>
      </c>
      <c r="Q5725">
        <v>179.33</v>
      </c>
      <c r="R5725">
        <v>143.46</v>
      </c>
      <c r="S5725">
        <v>35.869999999999997</v>
      </c>
      <c r="T5725" t="s">
        <v>30</v>
      </c>
      <c r="X5725" t="s">
        <v>233</v>
      </c>
      <c r="Y5725" t="s">
        <v>32</v>
      </c>
      <c r="Z5725" t="s">
        <v>39</v>
      </c>
      <c r="AA5725" t="str">
        <f>IFERROR(_xlfn.XLOOKUP($J5725,avoidable_ed_reference!$A$2:$A$13,avoidable_ed_reference!$C$2:$C$13),"Not Classified")</f>
        <v>Avoidable</v>
      </c>
      <c r="AB5725" t="str">
        <f>IFERROR(_xlfn.XLOOKUP($B5725,enrollment!$A$2:$A$801,enrollment!$I$2:$I$801),"")</f>
        <v>TN</v>
      </c>
      <c r="AC5725">
        <f>IFERROR(_xlfn.XLOOKUP($B5725,enrollment!$A$2:$A$801,enrollment!$L$2:$L$801),"")</f>
        <v>49</v>
      </c>
      <c r="AD5725" t="str" cm="1">
        <f t="array" ref="AD5725">_xlfn.IFS(AC5725="","Unknown",AC5725&lt;18,"0-17",AC5725&lt;35,"18-34",AC5725&lt;50,"35-49",AC5725&lt;65,"50-64",TRUE,"65+")</f>
        <v>35-49</v>
      </c>
      <c r="AE5725">
        <f>IFERROR(_xlfn.XLOOKUP($B5725,enrollment!$A$2:$A$801,enrollment!$O$2:$O$801),"")</f>
        <v>7890123456</v>
      </c>
      <c r="AF5725">
        <f>IFERROR(_xlfn.XLOOKUP($AE5725,providers!$B$2:$B$11,providers!$Q$2:$Q$11),"")</f>
        <v>3.9</v>
      </c>
      <c r="AG5725" s="1">
        <f t="shared" si="89"/>
        <v>45292</v>
      </c>
    </row>
    <row r="5726" spans="1:33" x14ac:dyDescent="0.25">
      <c r="A5726" t="s">
        <v>6572</v>
      </c>
      <c r="B5726" t="s">
        <v>6570</v>
      </c>
      <c r="C5726">
        <v>5678901234</v>
      </c>
      <c r="D5726">
        <v>5678901234</v>
      </c>
      <c r="E5726" s="1">
        <v>45587</v>
      </c>
      <c r="F5726" s="1">
        <v>45587</v>
      </c>
      <c r="G5726" s="1">
        <v>45602</v>
      </c>
      <c r="H5726" t="s">
        <v>28</v>
      </c>
      <c r="I5726">
        <v>20</v>
      </c>
      <c r="J5726" t="s">
        <v>35</v>
      </c>
      <c r="K5726">
        <v>99213</v>
      </c>
      <c r="O5726">
        <v>1</v>
      </c>
      <c r="P5726">
        <v>145.30000000000001</v>
      </c>
      <c r="Q5726">
        <v>111.77</v>
      </c>
      <c r="R5726">
        <v>89.42</v>
      </c>
      <c r="S5726">
        <v>22.35</v>
      </c>
      <c r="T5726" t="s">
        <v>30</v>
      </c>
      <c r="X5726" t="s">
        <v>233</v>
      </c>
      <c r="Y5726" t="s">
        <v>32</v>
      </c>
      <c r="Z5726" t="s">
        <v>36</v>
      </c>
      <c r="AA5726" t="str">
        <f>IFERROR(_xlfn.XLOOKUP($J5726,avoidable_ed_reference!$A$2:$A$13,avoidable_ed_reference!$C$2:$C$13),"Not Classified")</f>
        <v>Avoidable</v>
      </c>
      <c r="AB5726" t="str">
        <f>IFERROR(_xlfn.XLOOKUP($B5726,enrollment!$A$2:$A$801,enrollment!$I$2:$I$801),"")</f>
        <v>TN</v>
      </c>
      <c r="AC5726">
        <f>IFERROR(_xlfn.XLOOKUP($B5726,enrollment!$A$2:$A$801,enrollment!$L$2:$L$801),"")</f>
        <v>49</v>
      </c>
      <c r="AD5726" t="str" cm="1">
        <f t="array" ref="AD5726">_xlfn.IFS(AC5726="","Unknown",AC5726&lt;18,"0-17",AC5726&lt;35,"18-34",AC5726&lt;50,"35-49",AC5726&lt;65,"50-64",TRUE,"65+")</f>
        <v>35-49</v>
      </c>
      <c r="AE5726">
        <f>IFERROR(_xlfn.XLOOKUP($B5726,enrollment!$A$2:$A$801,enrollment!$O$2:$O$801),"")</f>
        <v>7890123456</v>
      </c>
      <c r="AF5726">
        <f>IFERROR(_xlfn.XLOOKUP($AE5726,providers!$B$2:$B$11,providers!$Q$2:$Q$11),"")</f>
        <v>3.9</v>
      </c>
      <c r="AG5726" s="1">
        <f t="shared" si="89"/>
        <v>45566</v>
      </c>
    </row>
    <row r="5727" spans="1:33" x14ac:dyDescent="0.25">
      <c r="A5727" t="s">
        <v>6573</v>
      </c>
      <c r="B5727" t="s">
        <v>6574</v>
      </c>
      <c r="C5727">
        <v>3456789012</v>
      </c>
      <c r="D5727">
        <v>3456789012</v>
      </c>
      <c r="E5727" s="1">
        <v>45378</v>
      </c>
      <c r="F5727" s="1">
        <v>45378</v>
      </c>
      <c r="G5727" s="1">
        <v>45413</v>
      </c>
      <c r="H5727" t="s">
        <v>67</v>
      </c>
      <c r="I5727">
        <v>21</v>
      </c>
      <c r="J5727" t="s">
        <v>42</v>
      </c>
      <c r="K5727">
        <v>99223</v>
      </c>
      <c r="O5727">
        <v>1</v>
      </c>
      <c r="P5727">
        <v>21624.76</v>
      </c>
      <c r="Q5727">
        <v>13951.46</v>
      </c>
      <c r="R5727">
        <v>11161.17</v>
      </c>
      <c r="S5727">
        <v>2790.29</v>
      </c>
      <c r="T5727" t="s">
        <v>30</v>
      </c>
      <c r="V5727">
        <v>1</v>
      </c>
      <c r="W5727" s="2" t="s">
        <v>68</v>
      </c>
      <c r="X5727" t="s">
        <v>31</v>
      </c>
      <c r="Y5727" t="s">
        <v>32</v>
      </c>
      <c r="Z5727" t="s">
        <v>69</v>
      </c>
      <c r="AA5727" t="str">
        <f>IFERROR(_xlfn.XLOOKUP($J5727,avoidable_ed_reference!$A$2:$A$13,avoidable_ed_reference!$C$2:$C$13),"Not Classified")</f>
        <v>Non-Avoidable</v>
      </c>
      <c r="AB5727" t="str">
        <f>IFERROR(_xlfn.XLOOKUP($B5727,enrollment!$A$2:$A$801,enrollment!$I$2:$I$801),"")</f>
        <v>KY</v>
      </c>
      <c r="AC5727">
        <f>IFERROR(_xlfn.XLOOKUP($B5727,enrollment!$A$2:$A$801,enrollment!$L$2:$L$801),"")</f>
        <v>34</v>
      </c>
      <c r="AD5727" t="str" cm="1">
        <f t="array" ref="AD5727">_xlfn.IFS(AC5727="","Unknown",AC5727&lt;18,"0-17",AC5727&lt;35,"18-34",AC5727&lt;50,"35-49",AC5727&lt;65,"50-64",TRUE,"65+")</f>
        <v>18-34</v>
      </c>
      <c r="AE5727">
        <f>IFERROR(_xlfn.XLOOKUP($B5727,enrollment!$A$2:$A$801,enrollment!$O$2:$O$801),"")</f>
        <v>9012345678</v>
      </c>
      <c r="AF5727">
        <f>IFERROR(_xlfn.XLOOKUP($AE5727,providers!$B$2:$B$11,providers!$Q$2:$Q$11),"")</f>
        <v>4.3</v>
      </c>
      <c r="AG5727" s="1">
        <f t="shared" si="89"/>
        <v>45352</v>
      </c>
    </row>
    <row r="5728" spans="1:33" x14ac:dyDescent="0.25">
      <c r="A5728" t="s">
        <v>6575</v>
      </c>
      <c r="B5728" t="s">
        <v>6574</v>
      </c>
      <c r="C5728">
        <v>5678901234</v>
      </c>
      <c r="D5728">
        <v>5678901234</v>
      </c>
      <c r="E5728" s="1">
        <v>45597</v>
      </c>
      <c r="F5728" s="1">
        <v>45597</v>
      </c>
      <c r="G5728" s="1">
        <v>45615</v>
      </c>
      <c r="H5728" t="s">
        <v>28</v>
      </c>
      <c r="I5728">
        <v>20</v>
      </c>
      <c r="J5728" t="s">
        <v>35</v>
      </c>
      <c r="K5728">
        <v>99213</v>
      </c>
      <c r="O5728">
        <v>1</v>
      </c>
      <c r="P5728">
        <v>182.07</v>
      </c>
      <c r="Q5728">
        <v>140.05000000000001</v>
      </c>
      <c r="R5728">
        <v>112.04</v>
      </c>
      <c r="S5728">
        <v>28.01</v>
      </c>
      <c r="T5728" t="s">
        <v>30</v>
      </c>
      <c r="X5728" t="s">
        <v>31</v>
      </c>
      <c r="Y5728" t="s">
        <v>32</v>
      </c>
      <c r="Z5728" t="s">
        <v>36</v>
      </c>
      <c r="AA5728" t="str">
        <f>IFERROR(_xlfn.XLOOKUP($J5728,avoidable_ed_reference!$A$2:$A$13,avoidable_ed_reference!$C$2:$C$13),"Not Classified")</f>
        <v>Avoidable</v>
      </c>
      <c r="AB5728" t="str">
        <f>IFERROR(_xlfn.XLOOKUP($B5728,enrollment!$A$2:$A$801,enrollment!$I$2:$I$801),"")</f>
        <v>KY</v>
      </c>
      <c r="AC5728">
        <f>IFERROR(_xlfn.XLOOKUP($B5728,enrollment!$A$2:$A$801,enrollment!$L$2:$L$801),"")</f>
        <v>34</v>
      </c>
      <c r="AD5728" t="str" cm="1">
        <f t="array" ref="AD5728">_xlfn.IFS(AC5728="","Unknown",AC5728&lt;18,"0-17",AC5728&lt;35,"18-34",AC5728&lt;50,"35-49",AC5728&lt;65,"50-64",TRUE,"65+")</f>
        <v>18-34</v>
      </c>
      <c r="AE5728">
        <f>IFERROR(_xlfn.XLOOKUP($B5728,enrollment!$A$2:$A$801,enrollment!$O$2:$O$801),"")</f>
        <v>9012345678</v>
      </c>
      <c r="AF5728">
        <f>IFERROR(_xlfn.XLOOKUP($AE5728,providers!$B$2:$B$11,providers!$Q$2:$Q$11),"")</f>
        <v>4.3</v>
      </c>
      <c r="AG5728" s="1">
        <f t="shared" si="89"/>
        <v>45597</v>
      </c>
    </row>
    <row r="5729" spans="1:33" x14ac:dyDescent="0.25">
      <c r="A5729" t="s">
        <v>6576</v>
      </c>
      <c r="B5729" t="s">
        <v>6574</v>
      </c>
      <c r="C5729">
        <v>5678901234</v>
      </c>
      <c r="D5729">
        <v>5678901234</v>
      </c>
      <c r="E5729" s="1">
        <v>45639</v>
      </c>
      <c r="F5729" s="1">
        <v>45639</v>
      </c>
      <c r="G5729" s="1">
        <v>45665</v>
      </c>
      <c r="H5729" t="s">
        <v>28</v>
      </c>
      <c r="I5729">
        <v>20</v>
      </c>
      <c r="J5729" t="s">
        <v>35</v>
      </c>
      <c r="K5729">
        <v>99213</v>
      </c>
      <c r="O5729">
        <v>1</v>
      </c>
      <c r="P5729">
        <v>188.28</v>
      </c>
      <c r="Q5729">
        <v>144.83000000000001</v>
      </c>
      <c r="R5729">
        <v>115.86</v>
      </c>
      <c r="S5729">
        <v>28.97</v>
      </c>
      <c r="T5729" t="s">
        <v>30</v>
      </c>
      <c r="X5729" t="s">
        <v>31</v>
      </c>
      <c r="Y5729" t="s">
        <v>32</v>
      </c>
      <c r="Z5729" t="s">
        <v>36</v>
      </c>
      <c r="AA5729" t="str">
        <f>IFERROR(_xlfn.XLOOKUP($J5729,avoidable_ed_reference!$A$2:$A$13,avoidable_ed_reference!$C$2:$C$13),"Not Classified")</f>
        <v>Avoidable</v>
      </c>
      <c r="AB5729" t="str">
        <f>IFERROR(_xlfn.XLOOKUP($B5729,enrollment!$A$2:$A$801,enrollment!$I$2:$I$801),"")</f>
        <v>KY</v>
      </c>
      <c r="AC5729">
        <f>IFERROR(_xlfn.XLOOKUP($B5729,enrollment!$A$2:$A$801,enrollment!$L$2:$L$801),"")</f>
        <v>34</v>
      </c>
      <c r="AD5729" t="str" cm="1">
        <f t="array" ref="AD5729">_xlfn.IFS(AC5729="","Unknown",AC5729&lt;18,"0-17",AC5729&lt;35,"18-34",AC5729&lt;50,"35-49",AC5729&lt;65,"50-64",TRUE,"65+")</f>
        <v>18-34</v>
      </c>
      <c r="AE5729">
        <f>IFERROR(_xlfn.XLOOKUP($B5729,enrollment!$A$2:$A$801,enrollment!$O$2:$O$801),"")</f>
        <v>9012345678</v>
      </c>
      <c r="AF5729">
        <f>IFERROR(_xlfn.XLOOKUP($AE5729,providers!$B$2:$B$11,providers!$Q$2:$Q$11),"")</f>
        <v>4.3</v>
      </c>
      <c r="AG5729" s="1">
        <f t="shared" si="89"/>
        <v>45627</v>
      </c>
    </row>
    <row r="5730" spans="1:33" x14ac:dyDescent="0.25">
      <c r="A5730" t="s">
        <v>6577</v>
      </c>
      <c r="B5730" t="s">
        <v>6574</v>
      </c>
      <c r="C5730">
        <v>9012345678</v>
      </c>
      <c r="D5730">
        <v>9012345678</v>
      </c>
      <c r="E5730" s="1">
        <v>45311</v>
      </c>
      <c r="F5730" s="1">
        <v>45311</v>
      </c>
      <c r="G5730" s="1">
        <v>45327</v>
      </c>
      <c r="H5730" t="s">
        <v>28</v>
      </c>
      <c r="I5730">
        <v>11</v>
      </c>
      <c r="J5730" t="s">
        <v>38</v>
      </c>
      <c r="K5730">
        <v>99213</v>
      </c>
      <c r="O5730">
        <v>1</v>
      </c>
      <c r="P5730">
        <v>188.23</v>
      </c>
      <c r="Q5730">
        <v>139.43</v>
      </c>
      <c r="R5730">
        <v>111.54</v>
      </c>
      <c r="S5730">
        <v>27.89</v>
      </c>
      <c r="T5730" t="s">
        <v>30</v>
      </c>
      <c r="X5730" t="s">
        <v>31</v>
      </c>
      <c r="Y5730" t="s">
        <v>32</v>
      </c>
      <c r="Z5730" t="s">
        <v>39</v>
      </c>
      <c r="AA5730" t="str">
        <f>IFERROR(_xlfn.XLOOKUP($J5730,avoidable_ed_reference!$A$2:$A$13,avoidable_ed_reference!$C$2:$C$13),"Not Classified")</f>
        <v>Not Classified</v>
      </c>
      <c r="AB5730" t="str">
        <f>IFERROR(_xlfn.XLOOKUP($B5730,enrollment!$A$2:$A$801,enrollment!$I$2:$I$801),"")</f>
        <v>KY</v>
      </c>
      <c r="AC5730">
        <f>IFERROR(_xlfn.XLOOKUP($B5730,enrollment!$A$2:$A$801,enrollment!$L$2:$L$801),"")</f>
        <v>34</v>
      </c>
      <c r="AD5730" t="str" cm="1">
        <f t="array" ref="AD5730">_xlfn.IFS(AC5730="","Unknown",AC5730&lt;18,"0-17",AC5730&lt;35,"18-34",AC5730&lt;50,"35-49",AC5730&lt;65,"50-64",TRUE,"65+")</f>
        <v>18-34</v>
      </c>
      <c r="AE5730">
        <f>IFERROR(_xlfn.XLOOKUP($B5730,enrollment!$A$2:$A$801,enrollment!$O$2:$O$801),"")</f>
        <v>9012345678</v>
      </c>
      <c r="AF5730">
        <f>IFERROR(_xlfn.XLOOKUP($AE5730,providers!$B$2:$B$11,providers!$Q$2:$Q$11),"")</f>
        <v>4.3</v>
      </c>
      <c r="AG5730" s="1">
        <f t="shared" si="89"/>
        <v>45292</v>
      </c>
    </row>
    <row r="5731" spans="1:33" x14ac:dyDescent="0.25">
      <c r="A5731" t="s">
        <v>6578</v>
      </c>
      <c r="B5731" t="s">
        <v>6574</v>
      </c>
      <c r="C5731">
        <v>9012345678</v>
      </c>
      <c r="D5731">
        <v>9012345678</v>
      </c>
      <c r="E5731" s="1">
        <v>45395</v>
      </c>
      <c r="F5731" s="1">
        <v>45395</v>
      </c>
      <c r="G5731" s="1">
        <v>45427</v>
      </c>
      <c r="H5731" t="s">
        <v>28</v>
      </c>
      <c r="I5731">
        <v>23</v>
      </c>
      <c r="J5731" t="s">
        <v>91</v>
      </c>
      <c r="K5731">
        <v>99284</v>
      </c>
      <c r="O5731">
        <v>1</v>
      </c>
      <c r="P5731">
        <v>2231.75</v>
      </c>
      <c r="Q5731">
        <v>1239.8599999999999</v>
      </c>
      <c r="R5731">
        <v>991.89</v>
      </c>
      <c r="S5731">
        <v>247.97</v>
      </c>
      <c r="T5731" t="s">
        <v>30</v>
      </c>
      <c r="X5731" t="s">
        <v>31</v>
      </c>
      <c r="Y5731" t="s">
        <v>32</v>
      </c>
      <c r="Z5731" t="s">
        <v>45</v>
      </c>
      <c r="AA5731" t="str">
        <f>IFERROR(_xlfn.XLOOKUP($J5731,avoidable_ed_reference!$A$2:$A$13,avoidable_ed_reference!$C$2:$C$13),"Not Classified")</f>
        <v>Avoidable</v>
      </c>
      <c r="AB5731" t="str">
        <f>IFERROR(_xlfn.XLOOKUP($B5731,enrollment!$A$2:$A$801,enrollment!$I$2:$I$801),"")</f>
        <v>KY</v>
      </c>
      <c r="AC5731">
        <f>IFERROR(_xlfn.XLOOKUP($B5731,enrollment!$A$2:$A$801,enrollment!$L$2:$L$801),"")</f>
        <v>34</v>
      </c>
      <c r="AD5731" t="str" cm="1">
        <f t="array" ref="AD5731">_xlfn.IFS(AC5731="","Unknown",AC5731&lt;18,"0-17",AC5731&lt;35,"18-34",AC5731&lt;50,"35-49",AC5731&lt;65,"50-64",TRUE,"65+")</f>
        <v>18-34</v>
      </c>
      <c r="AE5731">
        <f>IFERROR(_xlfn.XLOOKUP($B5731,enrollment!$A$2:$A$801,enrollment!$O$2:$O$801),"")</f>
        <v>9012345678</v>
      </c>
      <c r="AF5731">
        <f>IFERROR(_xlfn.XLOOKUP($AE5731,providers!$B$2:$B$11,providers!$Q$2:$Q$11),"")</f>
        <v>4.3</v>
      </c>
      <c r="AG5731" s="1">
        <f t="shared" si="89"/>
        <v>45383</v>
      </c>
    </row>
    <row r="5732" spans="1:33" x14ac:dyDescent="0.25">
      <c r="A5732" t="s">
        <v>6579</v>
      </c>
      <c r="B5732" t="s">
        <v>6574</v>
      </c>
      <c r="C5732">
        <v>5678901234</v>
      </c>
      <c r="D5732">
        <v>5678901234</v>
      </c>
      <c r="E5732" s="1">
        <v>45363</v>
      </c>
      <c r="F5732" s="1">
        <v>45363</v>
      </c>
      <c r="G5732" s="1">
        <v>45384</v>
      </c>
      <c r="H5732" t="s">
        <v>28</v>
      </c>
      <c r="I5732">
        <v>20</v>
      </c>
      <c r="J5732" t="s">
        <v>35</v>
      </c>
      <c r="K5732">
        <v>99213</v>
      </c>
      <c r="O5732">
        <v>1</v>
      </c>
      <c r="P5732">
        <v>179.23</v>
      </c>
      <c r="Q5732">
        <v>137.87</v>
      </c>
      <c r="R5732">
        <v>110.3</v>
      </c>
      <c r="S5732">
        <v>27.57</v>
      </c>
      <c r="T5732" t="s">
        <v>30</v>
      </c>
      <c r="X5732" t="s">
        <v>31</v>
      </c>
      <c r="Y5732" t="s">
        <v>32</v>
      </c>
      <c r="Z5732" t="s">
        <v>36</v>
      </c>
      <c r="AA5732" t="str">
        <f>IFERROR(_xlfn.XLOOKUP($J5732,avoidable_ed_reference!$A$2:$A$13,avoidable_ed_reference!$C$2:$C$13),"Not Classified")</f>
        <v>Avoidable</v>
      </c>
      <c r="AB5732" t="str">
        <f>IFERROR(_xlfn.XLOOKUP($B5732,enrollment!$A$2:$A$801,enrollment!$I$2:$I$801),"")</f>
        <v>KY</v>
      </c>
      <c r="AC5732">
        <f>IFERROR(_xlfn.XLOOKUP($B5732,enrollment!$A$2:$A$801,enrollment!$L$2:$L$801),"")</f>
        <v>34</v>
      </c>
      <c r="AD5732" t="str" cm="1">
        <f t="array" ref="AD5732">_xlfn.IFS(AC5732="","Unknown",AC5732&lt;18,"0-17",AC5732&lt;35,"18-34",AC5732&lt;50,"35-49",AC5732&lt;65,"50-64",TRUE,"65+")</f>
        <v>18-34</v>
      </c>
      <c r="AE5732">
        <f>IFERROR(_xlfn.XLOOKUP($B5732,enrollment!$A$2:$A$801,enrollment!$O$2:$O$801),"")</f>
        <v>9012345678</v>
      </c>
      <c r="AF5732">
        <f>IFERROR(_xlfn.XLOOKUP($AE5732,providers!$B$2:$B$11,providers!$Q$2:$Q$11),"")</f>
        <v>4.3</v>
      </c>
      <c r="AG5732" s="1">
        <f t="shared" si="89"/>
        <v>45352</v>
      </c>
    </row>
    <row r="5733" spans="1:33" x14ac:dyDescent="0.25">
      <c r="A5733" t="s">
        <v>6580</v>
      </c>
      <c r="B5733" t="s">
        <v>6574</v>
      </c>
      <c r="C5733">
        <v>9012345678</v>
      </c>
      <c r="D5733">
        <v>9012345678</v>
      </c>
      <c r="E5733" s="1">
        <v>45352</v>
      </c>
      <c r="F5733" s="1">
        <v>45352</v>
      </c>
      <c r="G5733" s="1">
        <v>45374</v>
      </c>
      <c r="H5733" t="s">
        <v>28</v>
      </c>
      <c r="I5733">
        <v>11</v>
      </c>
      <c r="J5733" t="s">
        <v>47</v>
      </c>
      <c r="K5733">
        <v>99213</v>
      </c>
      <c r="O5733">
        <v>1</v>
      </c>
      <c r="P5733">
        <v>164.52</v>
      </c>
      <c r="Q5733">
        <v>121.87</v>
      </c>
      <c r="R5733">
        <v>97.5</v>
      </c>
      <c r="S5733">
        <v>24.37</v>
      </c>
      <c r="T5733" t="s">
        <v>30</v>
      </c>
      <c r="X5733" t="s">
        <v>31</v>
      </c>
      <c r="Y5733" t="s">
        <v>32</v>
      </c>
      <c r="Z5733" t="s">
        <v>39</v>
      </c>
      <c r="AA5733" t="str">
        <f>IFERROR(_xlfn.XLOOKUP($J5733,avoidable_ed_reference!$A$2:$A$13,avoidable_ed_reference!$C$2:$C$13),"Not Classified")</f>
        <v>Not Classified</v>
      </c>
      <c r="AB5733" t="str">
        <f>IFERROR(_xlfn.XLOOKUP($B5733,enrollment!$A$2:$A$801,enrollment!$I$2:$I$801),"")</f>
        <v>KY</v>
      </c>
      <c r="AC5733">
        <f>IFERROR(_xlfn.XLOOKUP($B5733,enrollment!$A$2:$A$801,enrollment!$L$2:$L$801),"")</f>
        <v>34</v>
      </c>
      <c r="AD5733" t="str" cm="1">
        <f t="array" ref="AD5733">_xlfn.IFS(AC5733="","Unknown",AC5733&lt;18,"0-17",AC5733&lt;35,"18-34",AC5733&lt;50,"35-49",AC5733&lt;65,"50-64",TRUE,"65+")</f>
        <v>18-34</v>
      </c>
      <c r="AE5733">
        <f>IFERROR(_xlfn.XLOOKUP($B5733,enrollment!$A$2:$A$801,enrollment!$O$2:$O$801),"")</f>
        <v>9012345678</v>
      </c>
      <c r="AF5733">
        <f>IFERROR(_xlfn.XLOOKUP($AE5733,providers!$B$2:$B$11,providers!$Q$2:$Q$11),"")</f>
        <v>4.3</v>
      </c>
      <c r="AG5733" s="1">
        <f t="shared" si="89"/>
        <v>45352</v>
      </c>
    </row>
    <row r="5734" spans="1:33" x14ac:dyDescent="0.25">
      <c r="A5734" t="s">
        <v>6581</v>
      </c>
      <c r="B5734" t="s">
        <v>6574</v>
      </c>
      <c r="C5734">
        <v>9012345678</v>
      </c>
      <c r="D5734">
        <v>9012345678</v>
      </c>
      <c r="E5734" s="1">
        <v>45411</v>
      </c>
      <c r="F5734" s="1">
        <v>45411</v>
      </c>
      <c r="G5734" s="1">
        <v>45432</v>
      </c>
      <c r="H5734" t="s">
        <v>28</v>
      </c>
      <c r="I5734">
        <v>11</v>
      </c>
      <c r="J5734" t="s">
        <v>47</v>
      </c>
      <c r="K5734">
        <v>99213</v>
      </c>
      <c r="O5734">
        <v>1</v>
      </c>
      <c r="P5734">
        <v>163.35</v>
      </c>
      <c r="Q5734">
        <v>121</v>
      </c>
      <c r="R5734">
        <v>96.8</v>
      </c>
      <c r="S5734">
        <v>24.2</v>
      </c>
      <c r="T5734" t="s">
        <v>30</v>
      </c>
      <c r="X5734" t="s">
        <v>31</v>
      </c>
      <c r="Y5734" t="s">
        <v>32</v>
      </c>
      <c r="Z5734" t="s">
        <v>39</v>
      </c>
      <c r="AA5734" t="str">
        <f>IFERROR(_xlfn.XLOOKUP($J5734,avoidable_ed_reference!$A$2:$A$13,avoidable_ed_reference!$C$2:$C$13),"Not Classified")</f>
        <v>Not Classified</v>
      </c>
      <c r="AB5734" t="str">
        <f>IFERROR(_xlfn.XLOOKUP($B5734,enrollment!$A$2:$A$801,enrollment!$I$2:$I$801),"")</f>
        <v>KY</v>
      </c>
      <c r="AC5734">
        <f>IFERROR(_xlfn.XLOOKUP($B5734,enrollment!$A$2:$A$801,enrollment!$L$2:$L$801),"")</f>
        <v>34</v>
      </c>
      <c r="AD5734" t="str" cm="1">
        <f t="array" ref="AD5734">_xlfn.IFS(AC5734="","Unknown",AC5734&lt;18,"0-17",AC5734&lt;35,"18-34",AC5734&lt;50,"35-49",AC5734&lt;65,"50-64",TRUE,"65+")</f>
        <v>18-34</v>
      </c>
      <c r="AE5734">
        <f>IFERROR(_xlfn.XLOOKUP($B5734,enrollment!$A$2:$A$801,enrollment!$O$2:$O$801),"")</f>
        <v>9012345678</v>
      </c>
      <c r="AF5734">
        <f>IFERROR(_xlfn.XLOOKUP($AE5734,providers!$B$2:$B$11,providers!$Q$2:$Q$11),"")</f>
        <v>4.3</v>
      </c>
      <c r="AG5734" s="1">
        <f t="shared" si="89"/>
        <v>45383</v>
      </c>
    </row>
    <row r="5735" spans="1:33" x14ac:dyDescent="0.25">
      <c r="A5735" t="s">
        <v>6582</v>
      </c>
      <c r="B5735" t="s">
        <v>6583</v>
      </c>
      <c r="C5735">
        <v>2233445566</v>
      </c>
      <c r="D5735">
        <v>2233445566</v>
      </c>
      <c r="E5735" s="1">
        <v>45440</v>
      </c>
      <c r="F5735" s="1">
        <v>45440</v>
      </c>
      <c r="G5735" s="1">
        <v>45465</v>
      </c>
      <c r="H5735" t="s">
        <v>28</v>
      </c>
      <c r="I5735">
        <v>11</v>
      </c>
      <c r="J5735" t="s">
        <v>47</v>
      </c>
      <c r="K5735">
        <v>99213</v>
      </c>
      <c r="O5735">
        <v>1</v>
      </c>
      <c r="P5735">
        <v>189.74</v>
      </c>
      <c r="Q5735">
        <v>140.55000000000001</v>
      </c>
      <c r="R5735">
        <v>112.44</v>
      </c>
      <c r="S5735">
        <v>28.11</v>
      </c>
      <c r="T5735" t="s">
        <v>30</v>
      </c>
      <c r="X5735" t="s">
        <v>31</v>
      </c>
      <c r="Y5735" t="s">
        <v>32</v>
      </c>
      <c r="Z5735" t="s">
        <v>39</v>
      </c>
      <c r="AA5735" t="str">
        <f>IFERROR(_xlfn.XLOOKUP($J5735,avoidable_ed_reference!$A$2:$A$13,avoidable_ed_reference!$C$2:$C$13),"Not Classified")</f>
        <v>Not Classified</v>
      </c>
      <c r="AB5735" t="str">
        <f>IFERROR(_xlfn.XLOOKUP($B5735,enrollment!$A$2:$A$801,enrollment!$I$2:$I$801),"")</f>
        <v>TN</v>
      </c>
      <c r="AC5735">
        <f>IFERROR(_xlfn.XLOOKUP($B5735,enrollment!$A$2:$A$801,enrollment!$L$2:$L$801),"")</f>
        <v>82</v>
      </c>
      <c r="AD5735" t="str" cm="1">
        <f t="array" ref="AD5735">_xlfn.IFS(AC5735="","Unknown",AC5735&lt;18,"0-17",AC5735&lt;35,"18-34",AC5735&lt;50,"35-49",AC5735&lt;65,"50-64",TRUE,"65+")</f>
        <v>65+</v>
      </c>
      <c r="AE5735">
        <f>IFERROR(_xlfn.XLOOKUP($B5735,enrollment!$A$2:$A$801,enrollment!$O$2:$O$801),"")</f>
        <v>2233445566</v>
      </c>
      <c r="AF5735">
        <f>IFERROR(_xlfn.XLOOKUP($AE5735,providers!$B$2:$B$11,providers!$Q$2:$Q$11),"")</f>
        <v>3.5</v>
      </c>
      <c r="AG5735" s="1">
        <f t="shared" si="89"/>
        <v>45413</v>
      </c>
    </row>
    <row r="5736" spans="1:33" x14ac:dyDescent="0.25">
      <c r="A5736" t="s">
        <v>6584</v>
      </c>
      <c r="B5736" t="s">
        <v>6583</v>
      </c>
      <c r="C5736">
        <v>9012345678</v>
      </c>
      <c r="D5736">
        <v>9012345678</v>
      </c>
      <c r="E5736" s="1">
        <v>45399</v>
      </c>
      <c r="F5736" s="1">
        <v>45399</v>
      </c>
      <c r="G5736" s="1">
        <v>45433</v>
      </c>
      <c r="H5736" t="s">
        <v>28</v>
      </c>
      <c r="I5736">
        <v>22</v>
      </c>
      <c r="J5736" t="s">
        <v>29</v>
      </c>
      <c r="K5736">
        <v>90837</v>
      </c>
      <c r="O5736">
        <v>1</v>
      </c>
      <c r="P5736">
        <v>221.31</v>
      </c>
      <c r="Q5736">
        <v>163.93</v>
      </c>
      <c r="R5736">
        <v>131.13999999999999</v>
      </c>
      <c r="S5736">
        <v>32.79</v>
      </c>
      <c r="T5736" t="s">
        <v>30</v>
      </c>
      <c r="X5736" t="s">
        <v>31</v>
      </c>
      <c r="Y5736" t="s">
        <v>32</v>
      </c>
      <c r="Z5736" t="s">
        <v>33</v>
      </c>
      <c r="AA5736" t="str">
        <f>IFERROR(_xlfn.XLOOKUP($J5736,avoidable_ed_reference!$A$2:$A$13,avoidable_ed_reference!$C$2:$C$13),"Not Classified")</f>
        <v>Potentially Avoidable</v>
      </c>
      <c r="AB5736" t="str">
        <f>IFERROR(_xlfn.XLOOKUP($B5736,enrollment!$A$2:$A$801,enrollment!$I$2:$I$801),"")</f>
        <v>TN</v>
      </c>
      <c r="AC5736">
        <f>IFERROR(_xlfn.XLOOKUP($B5736,enrollment!$A$2:$A$801,enrollment!$L$2:$L$801),"")</f>
        <v>82</v>
      </c>
      <c r="AD5736" t="str" cm="1">
        <f t="array" ref="AD5736">_xlfn.IFS(AC5736="","Unknown",AC5736&lt;18,"0-17",AC5736&lt;35,"18-34",AC5736&lt;50,"35-49",AC5736&lt;65,"50-64",TRUE,"65+")</f>
        <v>65+</v>
      </c>
      <c r="AE5736">
        <f>IFERROR(_xlfn.XLOOKUP($B5736,enrollment!$A$2:$A$801,enrollment!$O$2:$O$801),"")</f>
        <v>2233445566</v>
      </c>
      <c r="AF5736">
        <f>IFERROR(_xlfn.XLOOKUP($AE5736,providers!$B$2:$B$11,providers!$Q$2:$Q$11),"")</f>
        <v>3.5</v>
      </c>
      <c r="AG5736" s="1">
        <f t="shared" si="89"/>
        <v>45383</v>
      </c>
    </row>
    <row r="5737" spans="1:33" x14ac:dyDescent="0.25">
      <c r="A5737" t="s">
        <v>6585</v>
      </c>
      <c r="B5737" t="s">
        <v>6583</v>
      </c>
      <c r="C5737">
        <v>3456789012</v>
      </c>
      <c r="D5737">
        <v>3456789012</v>
      </c>
      <c r="E5737" s="1">
        <v>45576</v>
      </c>
      <c r="F5737" s="1">
        <v>45576</v>
      </c>
      <c r="G5737" s="1">
        <v>45600</v>
      </c>
      <c r="H5737" t="s">
        <v>28</v>
      </c>
      <c r="I5737">
        <v>23</v>
      </c>
      <c r="J5737" t="s">
        <v>77</v>
      </c>
      <c r="K5737">
        <v>99284</v>
      </c>
      <c r="O5737">
        <v>1</v>
      </c>
      <c r="P5737">
        <v>2057.15</v>
      </c>
      <c r="Q5737">
        <v>1142.8599999999999</v>
      </c>
      <c r="R5737">
        <v>914.29</v>
      </c>
      <c r="S5737">
        <v>228.57</v>
      </c>
      <c r="T5737" t="s">
        <v>30</v>
      </c>
      <c r="X5737" t="s">
        <v>31</v>
      </c>
      <c r="Y5737" t="s">
        <v>32</v>
      </c>
      <c r="Z5737" t="s">
        <v>45</v>
      </c>
      <c r="AA5737" t="str">
        <f>IFERROR(_xlfn.XLOOKUP($J5737,avoidable_ed_reference!$A$2:$A$13,avoidable_ed_reference!$C$2:$C$13),"Not Classified")</f>
        <v>Avoidable</v>
      </c>
      <c r="AB5737" t="str">
        <f>IFERROR(_xlfn.XLOOKUP($B5737,enrollment!$A$2:$A$801,enrollment!$I$2:$I$801),"")</f>
        <v>TN</v>
      </c>
      <c r="AC5737">
        <f>IFERROR(_xlfn.XLOOKUP($B5737,enrollment!$A$2:$A$801,enrollment!$L$2:$L$801),"")</f>
        <v>82</v>
      </c>
      <c r="AD5737" t="str" cm="1">
        <f t="array" ref="AD5737">_xlfn.IFS(AC5737="","Unknown",AC5737&lt;18,"0-17",AC5737&lt;35,"18-34",AC5737&lt;50,"35-49",AC5737&lt;65,"50-64",TRUE,"65+")</f>
        <v>65+</v>
      </c>
      <c r="AE5737">
        <f>IFERROR(_xlfn.XLOOKUP($B5737,enrollment!$A$2:$A$801,enrollment!$O$2:$O$801),"")</f>
        <v>2233445566</v>
      </c>
      <c r="AF5737">
        <f>IFERROR(_xlfn.XLOOKUP($AE5737,providers!$B$2:$B$11,providers!$Q$2:$Q$11),"")</f>
        <v>3.5</v>
      </c>
      <c r="AG5737" s="1">
        <f t="shared" si="89"/>
        <v>45566</v>
      </c>
    </row>
    <row r="5738" spans="1:33" x14ac:dyDescent="0.25">
      <c r="A5738" t="s">
        <v>6586</v>
      </c>
      <c r="B5738" t="s">
        <v>6583</v>
      </c>
      <c r="C5738">
        <v>3456789012</v>
      </c>
      <c r="D5738">
        <v>3456789012</v>
      </c>
      <c r="E5738" s="1">
        <v>45318</v>
      </c>
      <c r="F5738" s="1">
        <v>45318</v>
      </c>
      <c r="G5738" s="1">
        <v>45335</v>
      </c>
      <c r="H5738" t="s">
        <v>28</v>
      </c>
      <c r="I5738">
        <v>23</v>
      </c>
      <c r="J5738" t="s">
        <v>184</v>
      </c>
      <c r="K5738">
        <v>99284</v>
      </c>
      <c r="O5738">
        <v>1</v>
      </c>
      <c r="P5738">
        <v>1959.82</v>
      </c>
      <c r="Q5738">
        <v>1088.79</v>
      </c>
      <c r="R5738">
        <v>871.03</v>
      </c>
      <c r="S5738">
        <v>217.76</v>
      </c>
      <c r="T5738" t="s">
        <v>30</v>
      </c>
      <c r="X5738" t="s">
        <v>31</v>
      </c>
      <c r="Y5738" t="s">
        <v>32</v>
      </c>
      <c r="Z5738" t="s">
        <v>45</v>
      </c>
      <c r="AA5738" t="str">
        <f>IFERROR(_xlfn.XLOOKUP($J5738,avoidable_ed_reference!$A$2:$A$13,avoidable_ed_reference!$C$2:$C$13),"Not Classified")</f>
        <v>Non-Avoidable</v>
      </c>
      <c r="AB5738" t="str">
        <f>IFERROR(_xlfn.XLOOKUP($B5738,enrollment!$A$2:$A$801,enrollment!$I$2:$I$801),"")</f>
        <v>TN</v>
      </c>
      <c r="AC5738">
        <f>IFERROR(_xlfn.XLOOKUP($B5738,enrollment!$A$2:$A$801,enrollment!$L$2:$L$801),"")</f>
        <v>82</v>
      </c>
      <c r="AD5738" t="str" cm="1">
        <f t="array" ref="AD5738">_xlfn.IFS(AC5738="","Unknown",AC5738&lt;18,"0-17",AC5738&lt;35,"18-34",AC5738&lt;50,"35-49",AC5738&lt;65,"50-64",TRUE,"65+")</f>
        <v>65+</v>
      </c>
      <c r="AE5738">
        <f>IFERROR(_xlfn.XLOOKUP($B5738,enrollment!$A$2:$A$801,enrollment!$O$2:$O$801),"")</f>
        <v>2233445566</v>
      </c>
      <c r="AF5738">
        <f>IFERROR(_xlfn.XLOOKUP($AE5738,providers!$B$2:$B$11,providers!$Q$2:$Q$11),"")</f>
        <v>3.5</v>
      </c>
      <c r="AG5738" s="1">
        <f t="shared" si="89"/>
        <v>45292</v>
      </c>
    </row>
    <row r="5739" spans="1:33" x14ac:dyDescent="0.25">
      <c r="A5739" t="s">
        <v>6587</v>
      </c>
      <c r="B5739" t="s">
        <v>6583</v>
      </c>
      <c r="C5739">
        <v>3456789012</v>
      </c>
      <c r="D5739">
        <v>3456789012</v>
      </c>
      <c r="E5739" s="1">
        <v>45411</v>
      </c>
      <c r="F5739" s="1">
        <v>45411</v>
      </c>
      <c r="G5739" s="1">
        <v>45437</v>
      </c>
      <c r="H5739" t="s">
        <v>28</v>
      </c>
      <c r="I5739">
        <v>22</v>
      </c>
      <c r="J5739" t="s">
        <v>29</v>
      </c>
      <c r="K5739">
        <v>90837</v>
      </c>
      <c r="O5739">
        <v>1</v>
      </c>
      <c r="P5739">
        <v>266.23</v>
      </c>
      <c r="Q5739">
        <v>197.21</v>
      </c>
      <c r="R5739">
        <v>157.77000000000001</v>
      </c>
      <c r="S5739">
        <v>39.44</v>
      </c>
      <c r="T5739" t="s">
        <v>30</v>
      </c>
      <c r="X5739" t="s">
        <v>31</v>
      </c>
      <c r="Y5739" t="s">
        <v>32</v>
      </c>
      <c r="Z5739" t="s">
        <v>33</v>
      </c>
      <c r="AA5739" t="str">
        <f>IFERROR(_xlfn.XLOOKUP($J5739,avoidable_ed_reference!$A$2:$A$13,avoidable_ed_reference!$C$2:$C$13),"Not Classified")</f>
        <v>Potentially Avoidable</v>
      </c>
      <c r="AB5739" t="str">
        <f>IFERROR(_xlfn.XLOOKUP($B5739,enrollment!$A$2:$A$801,enrollment!$I$2:$I$801),"")</f>
        <v>TN</v>
      </c>
      <c r="AC5739">
        <f>IFERROR(_xlfn.XLOOKUP($B5739,enrollment!$A$2:$A$801,enrollment!$L$2:$L$801),"")</f>
        <v>82</v>
      </c>
      <c r="AD5739" t="str" cm="1">
        <f t="array" ref="AD5739">_xlfn.IFS(AC5739="","Unknown",AC5739&lt;18,"0-17",AC5739&lt;35,"18-34",AC5739&lt;50,"35-49",AC5739&lt;65,"50-64",TRUE,"65+")</f>
        <v>65+</v>
      </c>
      <c r="AE5739">
        <f>IFERROR(_xlfn.XLOOKUP($B5739,enrollment!$A$2:$A$801,enrollment!$O$2:$O$801),"")</f>
        <v>2233445566</v>
      </c>
      <c r="AF5739">
        <f>IFERROR(_xlfn.XLOOKUP($AE5739,providers!$B$2:$B$11,providers!$Q$2:$Q$11),"")</f>
        <v>3.5</v>
      </c>
      <c r="AG5739" s="1">
        <f t="shared" si="89"/>
        <v>45383</v>
      </c>
    </row>
    <row r="5740" spans="1:33" x14ac:dyDescent="0.25">
      <c r="A5740" t="s">
        <v>6588</v>
      </c>
      <c r="B5740" t="s">
        <v>6583</v>
      </c>
      <c r="C5740">
        <v>7890123456</v>
      </c>
      <c r="D5740">
        <v>7890123456</v>
      </c>
      <c r="E5740" s="1">
        <v>45294</v>
      </c>
      <c r="F5740" s="1">
        <v>45294</v>
      </c>
      <c r="G5740" s="1">
        <v>45320</v>
      </c>
      <c r="H5740" t="s">
        <v>28</v>
      </c>
      <c r="I5740">
        <v>23</v>
      </c>
      <c r="J5740" t="s">
        <v>221</v>
      </c>
      <c r="K5740">
        <v>99284</v>
      </c>
      <c r="O5740">
        <v>1</v>
      </c>
      <c r="P5740">
        <v>1647.95</v>
      </c>
      <c r="Q5740">
        <v>915.53</v>
      </c>
      <c r="R5740">
        <v>732.42</v>
      </c>
      <c r="S5740">
        <v>183.11</v>
      </c>
      <c r="T5740" t="s">
        <v>30</v>
      </c>
      <c r="X5740" t="s">
        <v>31</v>
      </c>
      <c r="Y5740" t="s">
        <v>32</v>
      </c>
      <c r="Z5740" t="s">
        <v>45</v>
      </c>
      <c r="AA5740" t="str">
        <f>IFERROR(_xlfn.XLOOKUP($J5740,avoidable_ed_reference!$A$2:$A$13,avoidable_ed_reference!$C$2:$C$13),"Not Classified")</f>
        <v>Avoidable</v>
      </c>
      <c r="AB5740" t="str">
        <f>IFERROR(_xlfn.XLOOKUP($B5740,enrollment!$A$2:$A$801,enrollment!$I$2:$I$801),"")</f>
        <v>TN</v>
      </c>
      <c r="AC5740">
        <f>IFERROR(_xlfn.XLOOKUP($B5740,enrollment!$A$2:$A$801,enrollment!$L$2:$L$801),"")</f>
        <v>82</v>
      </c>
      <c r="AD5740" t="str" cm="1">
        <f t="array" ref="AD5740">_xlfn.IFS(AC5740="","Unknown",AC5740&lt;18,"0-17",AC5740&lt;35,"18-34",AC5740&lt;50,"35-49",AC5740&lt;65,"50-64",TRUE,"65+")</f>
        <v>65+</v>
      </c>
      <c r="AE5740">
        <f>IFERROR(_xlfn.XLOOKUP($B5740,enrollment!$A$2:$A$801,enrollment!$O$2:$O$801),"")</f>
        <v>2233445566</v>
      </c>
      <c r="AF5740">
        <f>IFERROR(_xlfn.XLOOKUP($AE5740,providers!$B$2:$B$11,providers!$Q$2:$Q$11),"")</f>
        <v>3.5</v>
      </c>
      <c r="AG5740" s="1">
        <f t="shared" si="89"/>
        <v>45292</v>
      </c>
    </row>
    <row r="5741" spans="1:33" x14ac:dyDescent="0.25">
      <c r="A5741" t="s">
        <v>6589</v>
      </c>
      <c r="B5741" t="s">
        <v>6583</v>
      </c>
      <c r="C5741">
        <v>8901234567</v>
      </c>
      <c r="D5741">
        <v>8901234567</v>
      </c>
      <c r="E5741" s="1">
        <v>45390</v>
      </c>
      <c r="F5741" s="1">
        <v>45390</v>
      </c>
      <c r="G5741" s="1">
        <v>45417</v>
      </c>
      <c r="H5741" t="s">
        <v>28</v>
      </c>
      <c r="I5741">
        <v>23</v>
      </c>
      <c r="J5741" t="s">
        <v>91</v>
      </c>
      <c r="K5741">
        <v>99284</v>
      </c>
      <c r="O5741">
        <v>1</v>
      </c>
      <c r="P5741">
        <v>1872.16</v>
      </c>
      <c r="Q5741">
        <v>1040.0899999999999</v>
      </c>
      <c r="R5741">
        <v>832.07</v>
      </c>
      <c r="S5741">
        <v>208.02</v>
      </c>
      <c r="T5741" t="s">
        <v>30</v>
      </c>
      <c r="X5741" t="s">
        <v>31</v>
      </c>
      <c r="Y5741" t="s">
        <v>32</v>
      </c>
      <c r="Z5741" t="s">
        <v>45</v>
      </c>
      <c r="AA5741" t="str">
        <f>IFERROR(_xlfn.XLOOKUP($J5741,avoidable_ed_reference!$A$2:$A$13,avoidable_ed_reference!$C$2:$C$13),"Not Classified")</f>
        <v>Avoidable</v>
      </c>
      <c r="AB5741" t="str">
        <f>IFERROR(_xlfn.XLOOKUP($B5741,enrollment!$A$2:$A$801,enrollment!$I$2:$I$801),"")</f>
        <v>TN</v>
      </c>
      <c r="AC5741">
        <f>IFERROR(_xlfn.XLOOKUP($B5741,enrollment!$A$2:$A$801,enrollment!$L$2:$L$801),"")</f>
        <v>82</v>
      </c>
      <c r="AD5741" t="str" cm="1">
        <f t="array" ref="AD5741">_xlfn.IFS(AC5741="","Unknown",AC5741&lt;18,"0-17",AC5741&lt;35,"18-34",AC5741&lt;50,"35-49",AC5741&lt;65,"50-64",TRUE,"65+")</f>
        <v>65+</v>
      </c>
      <c r="AE5741">
        <f>IFERROR(_xlfn.XLOOKUP($B5741,enrollment!$A$2:$A$801,enrollment!$O$2:$O$801),"")</f>
        <v>2233445566</v>
      </c>
      <c r="AF5741">
        <f>IFERROR(_xlfn.XLOOKUP($AE5741,providers!$B$2:$B$11,providers!$Q$2:$Q$11),"")</f>
        <v>3.5</v>
      </c>
      <c r="AG5741" s="1">
        <f t="shared" si="89"/>
        <v>45383</v>
      </c>
    </row>
    <row r="5742" spans="1:33" x14ac:dyDescent="0.25">
      <c r="A5742" t="s">
        <v>6590</v>
      </c>
      <c r="B5742" t="s">
        <v>6591</v>
      </c>
      <c r="C5742">
        <v>3456789012</v>
      </c>
      <c r="D5742">
        <v>3456789012</v>
      </c>
      <c r="E5742" s="1">
        <v>45555</v>
      </c>
      <c r="F5742" s="1">
        <v>45555</v>
      </c>
      <c r="G5742" s="1">
        <v>45569</v>
      </c>
      <c r="H5742" t="s">
        <v>28</v>
      </c>
      <c r="I5742">
        <v>22</v>
      </c>
      <c r="J5742" t="s">
        <v>29</v>
      </c>
      <c r="K5742">
        <v>90837</v>
      </c>
      <c r="O5742">
        <v>1</v>
      </c>
      <c r="P5742">
        <v>249.62</v>
      </c>
      <c r="Q5742">
        <v>184.9</v>
      </c>
      <c r="R5742">
        <v>147.91999999999999</v>
      </c>
      <c r="S5742">
        <v>36.979999999999997</v>
      </c>
      <c r="T5742" t="s">
        <v>30</v>
      </c>
      <c r="X5742" t="s">
        <v>43</v>
      </c>
      <c r="Y5742" t="s">
        <v>44</v>
      </c>
      <c r="Z5742" t="s">
        <v>33</v>
      </c>
      <c r="AA5742" t="str">
        <f>IFERROR(_xlfn.XLOOKUP($J5742,avoidable_ed_reference!$A$2:$A$13,avoidable_ed_reference!$C$2:$C$13),"Not Classified")</f>
        <v>Potentially Avoidable</v>
      </c>
      <c r="AB5742" t="str">
        <f>IFERROR(_xlfn.XLOOKUP($B5742,enrollment!$A$2:$A$801,enrollment!$I$2:$I$801),"")</f>
        <v>TN</v>
      </c>
      <c r="AC5742">
        <f>IFERROR(_xlfn.XLOOKUP($B5742,enrollment!$A$2:$A$801,enrollment!$L$2:$L$801),"")</f>
        <v>27</v>
      </c>
      <c r="AD5742" t="str" cm="1">
        <f t="array" ref="AD5742">_xlfn.IFS(AC5742="","Unknown",AC5742&lt;18,"0-17",AC5742&lt;35,"18-34",AC5742&lt;50,"35-49",AC5742&lt;65,"50-64",TRUE,"65+")</f>
        <v>18-34</v>
      </c>
      <c r="AE5742">
        <f>IFERROR(_xlfn.XLOOKUP($B5742,enrollment!$A$2:$A$801,enrollment!$O$2:$O$801),"")</f>
        <v>2233445566</v>
      </c>
      <c r="AF5742">
        <f>IFERROR(_xlfn.XLOOKUP($AE5742,providers!$B$2:$B$11,providers!$Q$2:$Q$11),"")</f>
        <v>3.5</v>
      </c>
      <c r="AG5742" s="1">
        <f t="shared" si="89"/>
        <v>45536</v>
      </c>
    </row>
    <row r="5743" spans="1:33" x14ac:dyDescent="0.25">
      <c r="A5743" t="s">
        <v>6592</v>
      </c>
      <c r="B5743" t="s">
        <v>6591</v>
      </c>
      <c r="C5743">
        <v>2233445566</v>
      </c>
      <c r="D5743">
        <v>2233445566</v>
      </c>
      <c r="E5743" s="1">
        <v>45640</v>
      </c>
      <c r="F5743" s="1">
        <v>45640</v>
      </c>
      <c r="G5743" s="1">
        <v>45665</v>
      </c>
      <c r="H5743" t="s">
        <v>28</v>
      </c>
      <c r="I5743">
        <v>11</v>
      </c>
      <c r="J5743" t="s">
        <v>38</v>
      </c>
      <c r="K5743">
        <v>99213</v>
      </c>
      <c r="O5743">
        <v>1</v>
      </c>
      <c r="P5743">
        <v>224.34</v>
      </c>
      <c r="Q5743">
        <v>166.18</v>
      </c>
      <c r="R5743">
        <v>132.94</v>
      </c>
      <c r="S5743">
        <v>33.24</v>
      </c>
      <c r="T5743" t="s">
        <v>30</v>
      </c>
      <c r="X5743" t="s">
        <v>43</v>
      </c>
      <c r="Y5743" t="s">
        <v>44</v>
      </c>
      <c r="Z5743" t="s">
        <v>39</v>
      </c>
      <c r="AA5743" t="str">
        <f>IFERROR(_xlfn.XLOOKUP($J5743,avoidable_ed_reference!$A$2:$A$13,avoidable_ed_reference!$C$2:$C$13),"Not Classified")</f>
        <v>Not Classified</v>
      </c>
      <c r="AB5743" t="str">
        <f>IFERROR(_xlfn.XLOOKUP($B5743,enrollment!$A$2:$A$801,enrollment!$I$2:$I$801),"")</f>
        <v>TN</v>
      </c>
      <c r="AC5743">
        <f>IFERROR(_xlfn.XLOOKUP($B5743,enrollment!$A$2:$A$801,enrollment!$L$2:$L$801),"")</f>
        <v>27</v>
      </c>
      <c r="AD5743" t="str" cm="1">
        <f t="array" ref="AD5743">_xlfn.IFS(AC5743="","Unknown",AC5743&lt;18,"0-17",AC5743&lt;35,"18-34",AC5743&lt;50,"35-49",AC5743&lt;65,"50-64",TRUE,"65+")</f>
        <v>18-34</v>
      </c>
      <c r="AE5743">
        <f>IFERROR(_xlfn.XLOOKUP($B5743,enrollment!$A$2:$A$801,enrollment!$O$2:$O$801),"")</f>
        <v>2233445566</v>
      </c>
      <c r="AF5743">
        <f>IFERROR(_xlfn.XLOOKUP($AE5743,providers!$B$2:$B$11,providers!$Q$2:$Q$11),"")</f>
        <v>3.5</v>
      </c>
      <c r="AG5743" s="1">
        <f t="shared" si="89"/>
        <v>45627</v>
      </c>
    </row>
    <row r="5744" spans="1:33" x14ac:dyDescent="0.25">
      <c r="A5744" t="s">
        <v>6593</v>
      </c>
      <c r="B5744" t="s">
        <v>6591</v>
      </c>
      <c r="C5744">
        <v>2233445566</v>
      </c>
      <c r="D5744">
        <v>2233445566</v>
      </c>
      <c r="E5744" s="1">
        <v>45353</v>
      </c>
      <c r="F5744" s="1">
        <v>45353</v>
      </c>
      <c r="G5744" s="1">
        <v>45382</v>
      </c>
      <c r="H5744" t="s">
        <v>28</v>
      </c>
      <c r="I5744">
        <v>11</v>
      </c>
      <c r="J5744" t="s">
        <v>38</v>
      </c>
      <c r="K5744">
        <v>99213</v>
      </c>
      <c r="O5744">
        <v>1</v>
      </c>
      <c r="P5744">
        <v>167.41</v>
      </c>
      <c r="Q5744">
        <v>124.01</v>
      </c>
      <c r="R5744">
        <v>99.21</v>
      </c>
      <c r="S5744">
        <v>24.8</v>
      </c>
      <c r="T5744" t="s">
        <v>30</v>
      </c>
      <c r="X5744" t="s">
        <v>43</v>
      </c>
      <c r="Y5744" t="s">
        <v>44</v>
      </c>
      <c r="Z5744" t="s">
        <v>39</v>
      </c>
      <c r="AA5744" t="str">
        <f>IFERROR(_xlfn.XLOOKUP($J5744,avoidable_ed_reference!$A$2:$A$13,avoidable_ed_reference!$C$2:$C$13),"Not Classified")</f>
        <v>Not Classified</v>
      </c>
      <c r="AB5744" t="str">
        <f>IFERROR(_xlfn.XLOOKUP($B5744,enrollment!$A$2:$A$801,enrollment!$I$2:$I$801),"")</f>
        <v>TN</v>
      </c>
      <c r="AC5744">
        <f>IFERROR(_xlfn.XLOOKUP($B5744,enrollment!$A$2:$A$801,enrollment!$L$2:$L$801),"")</f>
        <v>27</v>
      </c>
      <c r="AD5744" t="str" cm="1">
        <f t="array" ref="AD5744">_xlfn.IFS(AC5744="","Unknown",AC5744&lt;18,"0-17",AC5744&lt;35,"18-34",AC5744&lt;50,"35-49",AC5744&lt;65,"50-64",TRUE,"65+")</f>
        <v>18-34</v>
      </c>
      <c r="AE5744">
        <f>IFERROR(_xlfn.XLOOKUP($B5744,enrollment!$A$2:$A$801,enrollment!$O$2:$O$801),"")</f>
        <v>2233445566</v>
      </c>
      <c r="AF5744">
        <f>IFERROR(_xlfn.XLOOKUP($AE5744,providers!$B$2:$B$11,providers!$Q$2:$Q$11),"")</f>
        <v>3.5</v>
      </c>
      <c r="AG5744" s="1">
        <f t="shared" si="89"/>
        <v>45352</v>
      </c>
    </row>
    <row r="5745" spans="1:33" x14ac:dyDescent="0.25">
      <c r="A5745" t="s">
        <v>6594</v>
      </c>
      <c r="B5745" t="s">
        <v>6591</v>
      </c>
      <c r="C5745">
        <v>8901234567</v>
      </c>
      <c r="D5745">
        <v>8901234567</v>
      </c>
      <c r="E5745" s="1">
        <v>45372</v>
      </c>
      <c r="F5745" s="1">
        <v>45372</v>
      </c>
      <c r="G5745" s="1">
        <v>45393</v>
      </c>
      <c r="H5745" t="s">
        <v>28</v>
      </c>
      <c r="I5745">
        <v>23</v>
      </c>
      <c r="J5745" t="s">
        <v>129</v>
      </c>
      <c r="K5745">
        <v>99284</v>
      </c>
      <c r="O5745">
        <v>1</v>
      </c>
      <c r="P5745">
        <v>2303.19</v>
      </c>
      <c r="Q5745">
        <v>1279.55</v>
      </c>
      <c r="R5745">
        <v>1023.64</v>
      </c>
      <c r="S5745">
        <v>255.91</v>
      </c>
      <c r="T5745" t="s">
        <v>30</v>
      </c>
      <c r="X5745" t="s">
        <v>43</v>
      </c>
      <c r="Y5745" t="s">
        <v>44</v>
      </c>
      <c r="Z5745" t="s">
        <v>45</v>
      </c>
      <c r="AA5745" t="str">
        <f>IFERROR(_xlfn.XLOOKUP($J5745,avoidable_ed_reference!$A$2:$A$13,avoidable_ed_reference!$C$2:$C$13),"Not Classified")</f>
        <v>Potentially Avoidable</v>
      </c>
      <c r="AB5745" t="str">
        <f>IFERROR(_xlfn.XLOOKUP($B5745,enrollment!$A$2:$A$801,enrollment!$I$2:$I$801),"")</f>
        <v>TN</v>
      </c>
      <c r="AC5745">
        <f>IFERROR(_xlfn.XLOOKUP($B5745,enrollment!$A$2:$A$801,enrollment!$L$2:$L$801),"")</f>
        <v>27</v>
      </c>
      <c r="AD5745" t="str" cm="1">
        <f t="array" ref="AD5745">_xlfn.IFS(AC5745="","Unknown",AC5745&lt;18,"0-17",AC5745&lt;35,"18-34",AC5745&lt;50,"35-49",AC5745&lt;65,"50-64",TRUE,"65+")</f>
        <v>18-34</v>
      </c>
      <c r="AE5745">
        <f>IFERROR(_xlfn.XLOOKUP($B5745,enrollment!$A$2:$A$801,enrollment!$O$2:$O$801),"")</f>
        <v>2233445566</v>
      </c>
      <c r="AF5745">
        <f>IFERROR(_xlfn.XLOOKUP($AE5745,providers!$B$2:$B$11,providers!$Q$2:$Q$11),"")</f>
        <v>3.5</v>
      </c>
      <c r="AG5745" s="1">
        <f t="shared" si="89"/>
        <v>45352</v>
      </c>
    </row>
    <row r="5746" spans="1:33" x14ac:dyDescent="0.25">
      <c r="A5746" t="s">
        <v>6595</v>
      </c>
      <c r="B5746" t="s">
        <v>6591</v>
      </c>
      <c r="C5746">
        <v>2345678901</v>
      </c>
      <c r="D5746">
        <v>2345678901</v>
      </c>
      <c r="E5746" s="1">
        <v>45630</v>
      </c>
      <c r="F5746" s="1">
        <v>45630</v>
      </c>
      <c r="G5746" s="1">
        <v>45648</v>
      </c>
      <c r="H5746" t="s">
        <v>28</v>
      </c>
      <c r="I5746">
        <v>23</v>
      </c>
      <c r="J5746" t="s">
        <v>221</v>
      </c>
      <c r="K5746">
        <v>99284</v>
      </c>
      <c r="O5746">
        <v>1</v>
      </c>
      <c r="P5746">
        <v>2476.85</v>
      </c>
      <c r="Q5746">
        <v>1376.03</v>
      </c>
      <c r="R5746">
        <v>1100.82</v>
      </c>
      <c r="S5746">
        <v>275.20999999999998</v>
      </c>
      <c r="T5746" t="s">
        <v>30</v>
      </c>
      <c r="X5746" t="s">
        <v>43</v>
      </c>
      <c r="Y5746" t="s">
        <v>44</v>
      </c>
      <c r="Z5746" t="s">
        <v>45</v>
      </c>
      <c r="AA5746" t="str">
        <f>IFERROR(_xlfn.XLOOKUP($J5746,avoidable_ed_reference!$A$2:$A$13,avoidable_ed_reference!$C$2:$C$13),"Not Classified")</f>
        <v>Avoidable</v>
      </c>
      <c r="AB5746" t="str">
        <f>IFERROR(_xlfn.XLOOKUP($B5746,enrollment!$A$2:$A$801,enrollment!$I$2:$I$801),"")</f>
        <v>TN</v>
      </c>
      <c r="AC5746">
        <f>IFERROR(_xlfn.XLOOKUP($B5746,enrollment!$A$2:$A$801,enrollment!$L$2:$L$801),"")</f>
        <v>27</v>
      </c>
      <c r="AD5746" t="str" cm="1">
        <f t="array" ref="AD5746">_xlfn.IFS(AC5746="","Unknown",AC5746&lt;18,"0-17",AC5746&lt;35,"18-34",AC5746&lt;50,"35-49",AC5746&lt;65,"50-64",TRUE,"65+")</f>
        <v>18-34</v>
      </c>
      <c r="AE5746">
        <f>IFERROR(_xlfn.XLOOKUP($B5746,enrollment!$A$2:$A$801,enrollment!$O$2:$O$801),"")</f>
        <v>2233445566</v>
      </c>
      <c r="AF5746">
        <f>IFERROR(_xlfn.XLOOKUP($AE5746,providers!$B$2:$B$11,providers!$Q$2:$Q$11),"")</f>
        <v>3.5</v>
      </c>
      <c r="AG5746" s="1">
        <f t="shared" si="89"/>
        <v>45627</v>
      </c>
    </row>
    <row r="5747" spans="1:33" x14ac:dyDescent="0.25">
      <c r="A5747" t="s">
        <v>6596</v>
      </c>
      <c r="B5747" t="s">
        <v>6597</v>
      </c>
      <c r="C5747">
        <v>3456789012</v>
      </c>
      <c r="D5747">
        <v>3456789012</v>
      </c>
      <c r="E5747" s="1">
        <v>45433</v>
      </c>
      <c r="F5747" s="1">
        <v>45433</v>
      </c>
      <c r="G5747" s="1">
        <v>45456</v>
      </c>
      <c r="H5747" t="s">
        <v>67</v>
      </c>
      <c r="I5747">
        <v>21</v>
      </c>
      <c r="J5747" t="s">
        <v>80</v>
      </c>
      <c r="K5747">
        <v>99223</v>
      </c>
      <c r="O5747">
        <v>1</v>
      </c>
      <c r="P5747">
        <v>17985.7</v>
      </c>
      <c r="Q5747">
        <v>11603.68</v>
      </c>
      <c r="R5747">
        <v>9282.94</v>
      </c>
      <c r="S5747">
        <v>2320.7399999999998</v>
      </c>
      <c r="T5747" t="s">
        <v>30</v>
      </c>
      <c r="V5747">
        <v>1</v>
      </c>
      <c r="W5747" s="2" t="s">
        <v>68</v>
      </c>
      <c r="X5747" t="s">
        <v>43</v>
      </c>
      <c r="Y5747" t="s">
        <v>44</v>
      </c>
      <c r="Z5747" t="s">
        <v>69</v>
      </c>
      <c r="AA5747" t="str">
        <f>IFERROR(_xlfn.XLOOKUP($J5747,avoidable_ed_reference!$A$2:$A$13,avoidable_ed_reference!$C$2:$C$13),"Not Classified")</f>
        <v>Non-Avoidable</v>
      </c>
      <c r="AB5747" t="str">
        <f>IFERROR(_xlfn.XLOOKUP($B5747,enrollment!$A$2:$A$801,enrollment!$I$2:$I$801),"")</f>
        <v>OH</v>
      </c>
      <c r="AC5747">
        <f>IFERROR(_xlfn.XLOOKUP($B5747,enrollment!$A$2:$A$801,enrollment!$L$2:$L$801),"")</f>
        <v>32</v>
      </c>
      <c r="AD5747" t="str" cm="1">
        <f t="array" ref="AD5747">_xlfn.IFS(AC5747="","Unknown",AC5747&lt;18,"0-17",AC5747&lt;35,"18-34",AC5747&lt;50,"35-49",AC5747&lt;65,"50-64",TRUE,"65+")</f>
        <v>18-34</v>
      </c>
      <c r="AE5747">
        <f>IFERROR(_xlfn.XLOOKUP($B5747,enrollment!$A$2:$A$801,enrollment!$O$2:$O$801),"")</f>
        <v>6789012345</v>
      </c>
      <c r="AF5747">
        <f>IFERROR(_xlfn.XLOOKUP($AE5747,providers!$B$2:$B$11,providers!$Q$2:$Q$11),"")</f>
        <v>4.0999999999999996</v>
      </c>
      <c r="AG5747" s="1">
        <f t="shared" si="89"/>
        <v>45413</v>
      </c>
    </row>
    <row r="5748" spans="1:33" x14ac:dyDescent="0.25">
      <c r="A5748" t="s">
        <v>6598</v>
      </c>
      <c r="B5748" t="s">
        <v>6597</v>
      </c>
      <c r="C5748">
        <v>6789012345</v>
      </c>
      <c r="D5748">
        <v>6789012345</v>
      </c>
      <c r="E5748" s="1">
        <v>45525</v>
      </c>
      <c r="F5748" s="1">
        <v>45525</v>
      </c>
      <c r="G5748" s="1">
        <v>45556</v>
      </c>
      <c r="H5748" t="s">
        <v>28</v>
      </c>
      <c r="I5748">
        <v>11</v>
      </c>
      <c r="J5748" t="s">
        <v>38</v>
      </c>
      <c r="K5748">
        <v>99213</v>
      </c>
      <c r="O5748">
        <v>1</v>
      </c>
      <c r="P5748">
        <v>210.96</v>
      </c>
      <c r="Q5748">
        <v>156.27000000000001</v>
      </c>
      <c r="R5748">
        <v>125.02</v>
      </c>
      <c r="S5748">
        <v>31.25</v>
      </c>
      <c r="T5748" t="s">
        <v>30</v>
      </c>
      <c r="X5748" t="s">
        <v>43</v>
      </c>
      <c r="Y5748" t="s">
        <v>44</v>
      </c>
      <c r="Z5748" t="s">
        <v>39</v>
      </c>
      <c r="AA5748" t="str">
        <f>IFERROR(_xlfn.XLOOKUP($J5748,avoidable_ed_reference!$A$2:$A$13,avoidable_ed_reference!$C$2:$C$13),"Not Classified")</f>
        <v>Not Classified</v>
      </c>
      <c r="AB5748" t="str">
        <f>IFERROR(_xlfn.XLOOKUP($B5748,enrollment!$A$2:$A$801,enrollment!$I$2:$I$801),"")</f>
        <v>OH</v>
      </c>
      <c r="AC5748">
        <f>IFERROR(_xlfn.XLOOKUP($B5748,enrollment!$A$2:$A$801,enrollment!$L$2:$L$801),"")</f>
        <v>32</v>
      </c>
      <c r="AD5748" t="str" cm="1">
        <f t="array" ref="AD5748">_xlfn.IFS(AC5748="","Unknown",AC5748&lt;18,"0-17",AC5748&lt;35,"18-34",AC5748&lt;50,"35-49",AC5748&lt;65,"50-64",TRUE,"65+")</f>
        <v>18-34</v>
      </c>
      <c r="AE5748">
        <f>IFERROR(_xlfn.XLOOKUP($B5748,enrollment!$A$2:$A$801,enrollment!$O$2:$O$801),"")</f>
        <v>6789012345</v>
      </c>
      <c r="AF5748">
        <f>IFERROR(_xlfn.XLOOKUP($AE5748,providers!$B$2:$B$11,providers!$Q$2:$Q$11),"")</f>
        <v>4.0999999999999996</v>
      </c>
      <c r="AG5748" s="1">
        <f t="shared" si="89"/>
        <v>45505</v>
      </c>
    </row>
    <row r="5749" spans="1:33" x14ac:dyDescent="0.25">
      <c r="A5749" t="s">
        <v>6599</v>
      </c>
      <c r="B5749" t="s">
        <v>6597</v>
      </c>
      <c r="C5749">
        <v>3456789012</v>
      </c>
      <c r="D5749">
        <v>3456789012</v>
      </c>
      <c r="E5749" s="1">
        <v>45514</v>
      </c>
      <c r="F5749" s="1">
        <v>45514</v>
      </c>
      <c r="G5749" s="1">
        <v>45548</v>
      </c>
      <c r="H5749" t="s">
        <v>28</v>
      </c>
      <c r="I5749">
        <v>23</v>
      </c>
      <c r="J5749" t="s">
        <v>42</v>
      </c>
      <c r="K5749">
        <v>99284</v>
      </c>
      <c r="O5749">
        <v>1</v>
      </c>
      <c r="P5749">
        <v>2473.61</v>
      </c>
      <c r="Q5749">
        <v>1374.23</v>
      </c>
      <c r="R5749">
        <v>1099.3800000000001</v>
      </c>
      <c r="S5749">
        <v>274.85000000000002</v>
      </c>
      <c r="T5749" t="s">
        <v>30</v>
      </c>
      <c r="X5749" t="s">
        <v>43</v>
      </c>
      <c r="Y5749" t="s">
        <v>44</v>
      </c>
      <c r="Z5749" t="s">
        <v>45</v>
      </c>
      <c r="AA5749" t="str">
        <f>IFERROR(_xlfn.XLOOKUP($J5749,avoidable_ed_reference!$A$2:$A$13,avoidable_ed_reference!$C$2:$C$13),"Not Classified")</f>
        <v>Non-Avoidable</v>
      </c>
      <c r="AB5749" t="str">
        <f>IFERROR(_xlfn.XLOOKUP($B5749,enrollment!$A$2:$A$801,enrollment!$I$2:$I$801),"")</f>
        <v>OH</v>
      </c>
      <c r="AC5749">
        <f>IFERROR(_xlfn.XLOOKUP($B5749,enrollment!$A$2:$A$801,enrollment!$L$2:$L$801),"")</f>
        <v>32</v>
      </c>
      <c r="AD5749" t="str" cm="1">
        <f t="array" ref="AD5749">_xlfn.IFS(AC5749="","Unknown",AC5749&lt;18,"0-17",AC5749&lt;35,"18-34",AC5749&lt;50,"35-49",AC5749&lt;65,"50-64",TRUE,"65+")</f>
        <v>18-34</v>
      </c>
      <c r="AE5749">
        <f>IFERROR(_xlfn.XLOOKUP($B5749,enrollment!$A$2:$A$801,enrollment!$O$2:$O$801),"")</f>
        <v>6789012345</v>
      </c>
      <c r="AF5749">
        <f>IFERROR(_xlfn.XLOOKUP($AE5749,providers!$B$2:$B$11,providers!$Q$2:$Q$11),"")</f>
        <v>4.0999999999999996</v>
      </c>
      <c r="AG5749" s="1">
        <f t="shared" si="89"/>
        <v>45505</v>
      </c>
    </row>
    <row r="5750" spans="1:33" x14ac:dyDescent="0.25">
      <c r="A5750" t="s">
        <v>6600</v>
      </c>
      <c r="B5750" t="s">
        <v>6597</v>
      </c>
      <c r="C5750">
        <v>9012345678</v>
      </c>
      <c r="D5750">
        <v>9012345678</v>
      </c>
      <c r="E5750" s="1">
        <v>45303</v>
      </c>
      <c r="F5750" s="1">
        <v>45303</v>
      </c>
      <c r="G5750" s="1">
        <v>45323</v>
      </c>
      <c r="H5750" t="s">
        <v>67</v>
      </c>
      <c r="I5750">
        <v>21</v>
      </c>
      <c r="J5750" t="s">
        <v>42</v>
      </c>
      <c r="K5750">
        <v>99223</v>
      </c>
      <c r="O5750">
        <v>1</v>
      </c>
      <c r="P5750">
        <v>24999.22</v>
      </c>
      <c r="Q5750">
        <v>16128.53</v>
      </c>
      <c r="R5750">
        <v>12902.82</v>
      </c>
      <c r="S5750">
        <v>3225.71</v>
      </c>
      <c r="T5750" t="s">
        <v>30</v>
      </c>
      <c r="V5750">
        <v>1</v>
      </c>
      <c r="W5750" s="2" t="s">
        <v>68</v>
      </c>
      <c r="X5750" t="s">
        <v>43</v>
      </c>
      <c r="Y5750" t="s">
        <v>44</v>
      </c>
      <c r="Z5750" t="s">
        <v>69</v>
      </c>
      <c r="AA5750" t="str">
        <f>IFERROR(_xlfn.XLOOKUP($J5750,avoidable_ed_reference!$A$2:$A$13,avoidable_ed_reference!$C$2:$C$13),"Not Classified")</f>
        <v>Non-Avoidable</v>
      </c>
      <c r="AB5750" t="str">
        <f>IFERROR(_xlfn.XLOOKUP($B5750,enrollment!$A$2:$A$801,enrollment!$I$2:$I$801),"")</f>
        <v>OH</v>
      </c>
      <c r="AC5750">
        <f>IFERROR(_xlfn.XLOOKUP($B5750,enrollment!$A$2:$A$801,enrollment!$L$2:$L$801),"")</f>
        <v>32</v>
      </c>
      <c r="AD5750" t="str" cm="1">
        <f t="array" ref="AD5750">_xlfn.IFS(AC5750="","Unknown",AC5750&lt;18,"0-17",AC5750&lt;35,"18-34",AC5750&lt;50,"35-49",AC5750&lt;65,"50-64",TRUE,"65+")</f>
        <v>18-34</v>
      </c>
      <c r="AE5750">
        <f>IFERROR(_xlfn.XLOOKUP($B5750,enrollment!$A$2:$A$801,enrollment!$O$2:$O$801),"")</f>
        <v>6789012345</v>
      </c>
      <c r="AF5750">
        <f>IFERROR(_xlfn.XLOOKUP($AE5750,providers!$B$2:$B$11,providers!$Q$2:$Q$11),"")</f>
        <v>4.0999999999999996</v>
      </c>
      <c r="AG5750" s="1">
        <f t="shared" si="89"/>
        <v>45292</v>
      </c>
    </row>
    <row r="5751" spans="1:33" x14ac:dyDescent="0.25">
      <c r="A5751" t="s">
        <v>6601</v>
      </c>
      <c r="B5751" t="s">
        <v>6597</v>
      </c>
      <c r="C5751">
        <v>6789012345</v>
      </c>
      <c r="D5751">
        <v>6789012345</v>
      </c>
      <c r="E5751" s="1">
        <v>45475</v>
      </c>
      <c r="F5751" s="1">
        <v>45475</v>
      </c>
      <c r="G5751" s="1">
        <v>45505</v>
      </c>
      <c r="H5751" t="s">
        <v>28</v>
      </c>
      <c r="I5751">
        <v>11</v>
      </c>
      <c r="J5751" t="s">
        <v>47</v>
      </c>
      <c r="K5751">
        <v>99213</v>
      </c>
      <c r="O5751">
        <v>1</v>
      </c>
      <c r="P5751">
        <v>193.17</v>
      </c>
      <c r="Q5751">
        <v>143.09</v>
      </c>
      <c r="R5751">
        <v>114.47</v>
      </c>
      <c r="S5751">
        <v>28.62</v>
      </c>
      <c r="T5751" t="s">
        <v>30</v>
      </c>
      <c r="X5751" t="s">
        <v>43</v>
      </c>
      <c r="Y5751" t="s">
        <v>44</v>
      </c>
      <c r="Z5751" t="s">
        <v>39</v>
      </c>
      <c r="AA5751" t="str">
        <f>IFERROR(_xlfn.XLOOKUP($J5751,avoidable_ed_reference!$A$2:$A$13,avoidable_ed_reference!$C$2:$C$13),"Not Classified")</f>
        <v>Not Classified</v>
      </c>
      <c r="AB5751" t="str">
        <f>IFERROR(_xlfn.XLOOKUP($B5751,enrollment!$A$2:$A$801,enrollment!$I$2:$I$801),"")</f>
        <v>OH</v>
      </c>
      <c r="AC5751">
        <f>IFERROR(_xlfn.XLOOKUP($B5751,enrollment!$A$2:$A$801,enrollment!$L$2:$L$801),"")</f>
        <v>32</v>
      </c>
      <c r="AD5751" t="str" cm="1">
        <f t="array" ref="AD5751">_xlfn.IFS(AC5751="","Unknown",AC5751&lt;18,"0-17",AC5751&lt;35,"18-34",AC5751&lt;50,"35-49",AC5751&lt;65,"50-64",TRUE,"65+")</f>
        <v>18-34</v>
      </c>
      <c r="AE5751">
        <f>IFERROR(_xlfn.XLOOKUP($B5751,enrollment!$A$2:$A$801,enrollment!$O$2:$O$801),"")</f>
        <v>6789012345</v>
      </c>
      <c r="AF5751">
        <f>IFERROR(_xlfn.XLOOKUP($AE5751,providers!$B$2:$B$11,providers!$Q$2:$Q$11),"")</f>
        <v>4.0999999999999996</v>
      </c>
      <c r="AG5751" s="1">
        <f t="shared" si="89"/>
        <v>45474</v>
      </c>
    </row>
    <row r="5752" spans="1:33" x14ac:dyDescent="0.25">
      <c r="A5752" t="s">
        <v>6602</v>
      </c>
      <c r="B5752" t="s">
        <v>6597</v>
      </c>
      <c r="C5752">
        <v>6789012345</v>
      </c>
      <c r="D5752">
        <v>6789012345</v>
      </c>
      <c r="E5752" s="1">
        <v>45639</v>
      </c>
      <c r="F5752" s="1">
        <v>45639</v>
      </c>
      <c r="G5752" s="1">
        <v>45669</v>
      </c>
      <c r="H5752" t="s">
        <v>28</v>
      </c>
      <c r="I5752">
        <v>11</v>
      </c>
      <c r="J5752" t="s">
        <v>47</v>
      </c>
      <c r="K5752">
        <v>99213</v>
      </c>
      <c r="O5752">
        <v>1</v>
      </c>
      <c r="P5752">
        <v>166.36</v>
      </c>
      <c r="Q5752">
        <v>123.23</v>
      </c>
      <c r="R5752">
        <v>98.58</v>
      </c>
      <c r="S5752">
        <v>24.65</v>
      </c>
      <c r="T5752" t="s">
        <v>30</v>
      </c>
      <c r="X5752" t="s">
        <v>43</v>
      </c>
      <c r="Y5752" t="s">
        <v>44</v>
      </c>
      <c r="Z5752" t="s">
        <v>39</v>
      </c>
      <c r="AA5752" t="str">
        <f>IFERROR(_xlfn.XLOOKUP($J5752,avoidable_ed_reference!$A$2:$A$13,avoidable_ed_reference!$C$2:$C$13),"Not Classified")</f>
        <v>Not Classified</v>
      </c>
      <c r="AB5752" t="str">
        <f>IFERROR(_xlfn.XLOOKUP($B5752,enrollment!$A$2:$A$801,enrollment!$I$2:$I$801),"")</f>
        <v>OH</v>
      </c>
      <c r="AC5752">
        <f>IFERROR(_xlfn.XLOOKUP($B5752,enrollment!$A$2:$A$801,enrollment!$L$2:$L$801),"")</f>
        <v>32</v>
      </c>
      <c r="AD5752" t="str" cm="1">
        <f t="array" ref="AD5752">_xlfn.IFS(AC5752="","Unknown",AC5752&lt;18,"0-17",AC5752&lt;35,"18-34",AC5752&lt;50,"35-49",AC5752&lt;65,"50-64",TRUE,"65+")</f>
        <v>18-34</v>
      </c>
      <c r="AE5752">
        <f>IFERROR(_xlfn.XLOOKUP($B5752,enrollment!$A$2:$A$801,enrollment!$O$2:$O$801),"")</f>
        <v>6789012345</v>
      </c>
      <c r="AF5752">
        <f>IFERROR(_xlfn.XLOOKUP($AE5752,providers!$B$2:$B$11,providers!$Q$2:$Q$11),"")</f>
        <v>4.0999999999999996</v>
      </c>
      <c r="AG5752" s="1">
        <f t="shared" si="89"/>
        <v>45627</v>
      </c>
    </row>
    <row r="5753" spans="1:33" x14ac:dyDescent="0.25">
      <c r="A5753" t="s">
        <v>6603</v>
      </c>
      <c r="B5753" t="s">
        <v>6597</v>
      </c>
      <c r="C5753">
        <v>2233445566</v>
      </c>
      <c r="D5753">
        <v>2233445566</v>
      </c>
      <c r="E5753" s="1">
        <v>45498</v>
      </c>
      <c r="F5753" s="1">
        <v>45498</v>
      </c>
      <c r="G5753" s="1">
        <v>45522</v>
      </c>
      <c r="H5753" t="s">
        <v>59</v>
      </c>
      <c r="J5753" t="s">
        <v>99</v>
      </c>
      <c r="L5753" s="2" t="s">
        <v>82</v>
      </c>
      <c r="M5753" t="s">
        <v>83</v>
      </c>
      <c r="N5753" t="s">
        <v>84</v>
      </c>
      <c r="O5753">
        <v>1</v>
      </c>
      <c r="P5753">
        <v>735.21</v>
      </c>
      <c r="Q5753">
        <v>668.37</v>
      </c>
      <c r="R5753">
        <v>534.70000000000005</v>
      </c>
      <c r="S5753">
        <v>133.66999999999999</v>
      </c>
      <c r="T5753" t="s">
        <v>30</v>
      </c>
      <c r="X5753" t="s">
        <v>43</v>
      </c>
      <c r="Y5753" t="s">
        <v>44</v>
      </c>
      <c r="Z5753" t="s">
        <v>64</v>
      </c>
      <c r="AA5753" t="str">
        <f>IFERROR(_xlfn.XLOOKUP($J5753,avoidable_ed_reference!$A$2:$A$13,avoidable_ed_reference!$C$2:$C$13),"Not Classified")</f>
        <v>Not Classified</v>
      </c>
      <c r="AB5753" t="str">
        <f>IFERROR(_xlfn.XLOOKUP($B5753,enrollment!$A$2:$A$801,enrollment!$I$2:$I$801),"")</f>
        <v>OH</v>
      </c>
      <c r="AC5753">
        <f>IFERROR(_xlfn.XLOOKUP($B5753,enrollment!$A$2:$A$801,enrollment!$L$2:$L$801),"")</f>
        <v>32</v>
      </c>
      <c r="AD5753" t="str" cm="1">
        <f t="array" ref="AD5753">_xlfn.IFS(AC5753="","Unknown",AC5753&lt;18,"0-17",AC5753&lt;35,"18-34",AC5753&lt;50,"35-49",AC5753&lt;65,"50-64",TRUE,"65+")</f>
        <v>18-34</v>
      </c>
      <c r="AE5753">
        <f>IFERROR(_xlfn.XLOOKUP($B5753,enrollment!$A$2:$A$801,enrollment!$O$2:$O$801),"")</f>
        <v>6789012345</v>
      </c>
      <c r="AF5753">
        <f>IFERROR(_xlfn.XLOOKUP($AE5753,providers!$B$2:$B$11,providers!$Q$2:$Q$11),"")</f>
        <v>4.0999999999999996</v>
      </c>
      <c r="AG5753" s="1">
        <f t="shared" si="89"/>
        <v>45474</v>
      </c>
    </row>
    <row r="5754" spans="1:33" x14ac:dyDescent="0.25">
      <c r="A5754" t="s">
        <v>6604</v>
      </c>
      <c r="B5754" t="s">
        <v>6597</v>
      </c>
      <c r="C5754">
        <v>6789012345</v>
      </c>
      <c r="D5754">
        <v>6789012345</v>
      </c>
      <c r="E5754" s="1">
        <v>45447</v>
      </c>
      <c r="F5754" s="1">
        <v>45447</v>
      </c>
      <c r="G5754" s="1">
        <v>45467</v>
      </c>
      <c r="H5754" t="s">
        <v>28</v>
      </c>
      <c r="I5754">
        <v>11</v>
      </c>
      <c r="J5754" t="s">
        <v>38</v>
      </c>
      <c r="K5754">
        <v>99213</v>
      </c>
      <c r="O5754">
        <v>1</v>
      </c>
      <c r="P5754">
        <v>198</v>
      </c>
      <c r="Q5754">
        <v>146.66999999999999</v>
      </c>
      <c r="R5754">
        <v>117.34</v>
      </c>
      <c r="S5754">
        <v>29.33</v>
      </c>
      <c r="T5754" t="s">
        <v>30</v>
      </c>
      <c r="X5754" t="s">
        <v>43</v>
      </c>
      <c r="Y5754" t="s">
        <v>44</v>
      </c>
      <c r="Z5754" t="s">
        <v>39</v>
      </c>
      <c r="AA5754" t="str">
        <f>IFERROR(_xlfn.XLOOKUP($J5754,avoidable_ed_reference!$A$2:$A$13,avoidable_ed_reference!$C$2:$C$13),"Not Classified")</f>
        <v>Not Classified</v>
      </c>
      <c r="AB5754" t="str">
        <f>IFERROR(_xlfn.XLOOKUP($B5754,enrollment!$A$2:$A$801,enrollment!$I$2:$I$801),"")</f>
        <v>OH</v>
      </c>
      <c r="AC5754">
        <f>IFERROR(_xlfn.XLOOKUP($B5754,enrollment!$A$2:$A$801,enrollment!$L$2:$L$801),"")</f>
        <v>32</v>
      </c>
      <c r="AD5754" t="str" cm="1">
        <f t="array" ref="AD5754">_xlfn.IFS(AC5754="","Unknown",AC5754&lt;18,"0-17",AC5754&lt;35,"18-34",AC5754&lt;50,"35-49",AC5754&lt;65,"50-64",TRUE,"65+")</f>
        <v>18-34</v>
      </c>
      <c r="AE5754">
        <f>IFERROR(_xlfn.XLOOKUP($B5754,enrollment!$A$2:$A$801,enrollment!$O$2:$O$801),"")</f>
        <v>6789012345</v>
      </c>
      <c r="AF5754">
        <f>IFERROR(_xlfn.XLOOKUP($AE5754,providers!$B$2:$B$11,providers!$Q$2:$Q$11),"")</f>
        <v>4.0999999999999996</v>
      </c>
      <c r="AG5754" s="1">
        <f t="shared" si="89"/>
        <v>45444</v>
      </c>
    </row>
    <row r="5755" spans="1:33" x14ac:dyDescent="0.25">
      <c r="A5755" t="s">
        <v>6605</v>
      </c>
      <c r="B5755" t="s">
        <v>6597</v>
      </c>
      <c r="C5755">
        <v>6789012345</v>
      </c>
      <c r="D5755">
        <v>6789012345</v>
      </c>
      <c r="E5755" s="1">
        <v>45320</v>
      </c>
      <c r="F5755" s="1">
        <v>45320</v>
      </c>
      <c r="G5755" s="1">
        <v>45341</v>
      </c>
      <c r="H5755" t="s">
        <v>28</v>
      </c>
      <c r="I5755">
        <v>11</v>
      </c>
      <c r="J5755" t="s">
        <v>47</v>
      </c>
      <c r="K5755">
        <v>99213</v>
      </c>
      <c r="O5755">
        <v>1</v>
      </c>
      <c r="P5755">
        <v>217.55</v>
      </c>
      <c r="Q5755">
        <v>161.15</v>
      </c>
      <c r="R5755">
        <v>128.91999999999999</v>
      </c>
      <c r="S5755">
        <v>32.229999999999997</v>
      </c>
      <c r="T5755" t="s">
        <v>30</v>
      </c>
      <c r="X5755" t="s">
        <v>43</v>
      </c>
      <c r="Y5755" t="s">
        <v>44</v>
      </c>
      <c r="Z5755" t="s">
        <v>39</v>
      </c>
      <c r="AA5755" t="str">
        <f>IFERROR(_xlfn.XLOOKUP($J5755,avoidable_ed_reference!$A$2:$A$13,avoidable_ed_reference!$C$2:$C$13),"Not Classified")</f>
        <v>Not Classified</v>
      </c>
      <c r="AB5755" t="str">
        <f>IFERROR(_xlfn.XLOOKUP($B5755,enrollment!$A$2:$A$801,enrollment!$I$2:$I$801),"")</f>
        <v>OH</v>
      </c>
      <c r="AC5755">
        <f>IFERROR(_xlfn.XLOOKUP($B5755,enrollment!$A$2:$A$801,enrollment!$L$2:$L$801),"")</f>
        <v>32</v>
      </c>
      <c r="AD5755" t="str" cm="1">
        <f t="array" ref="AD5755">_xlfn.IFS(AC5755="","Unknown",AC5755&lt;18,"0-17",AC5755&lt;35,"18-34",AC5755&lt;50,"35-49",AC5755&lt;65,"50-64",TRUE,"65+")</f>
        <v>18-34</v>
      </c>
      <c r="AE5755">
        <f>IFERROR(_xlfn.XLOOKUP($B5755,enrollment!$A$2:$A$801,enrollment!$O$2:$O$801),"")</f>
        <v>6789012345</v>
      </c>
      <c r="AF5755">
        <f>IFERROR(_xlfn.XLOOKUP($AE5755,providers!$B$2:$B$11,providers!$Q$2:$Q$11),"")</f>
        <v>4.0999999999999996</v>
      </c>
      <c r="AG5755" s="1">
        <f t="shared" si="89"/>
        <v>45292</v>
      </c>
    </row>
    <row r="5756" spans="1:33" x14ac:dyDescent="0.25">
      <c r="A5756" t="s">
        <v>6606</v>
      </c>
      <c r="B5756" t="s">
        <v>6597</v>
      </c>
      <c r="C5756">
        <v>6789012345</v>
      </c>
      <c r="D5756">
        <v>6789012345</v>
      </c>
      <c r="E5756" s="1">
        <v>45318</v>
      </c>
      <c r="F5756" s="1">
        <v>45318</v>
      </c>
      <c r="G5756" s="1">
        <v>45335</v>
      </c>
      <c r="H5756" t="s">
        <v>28</v>
      </c>
      <c r="I5756">
        <v>11</v>
      </c>
      <c r="J5756" t="s">
        <v>38</v>
      </c>
      <c r="K5756">
        <v>99213</v>
      </c>
      <c r="O5756">
        <v>1</v>
      </c>
      <c r="P5756">
        <v>240.41</v>
      </c>
      <c r="Q5756">
        <v>178.08</v>
      </c>
      <c r="R5756">
        <v>142.46</v>
      </c>
      <c r="S5756">
        <v>35.619999999999997</v>
      </c>
      <c r="T5756" t="s">
        <v>30</v>
      </c>
      <c r="X5756" t="s">
        <v>43</v>
      </c>
      <c r="Y5756" t="s">
        <v>44</v>
      </c>
      <c r="Z5756" t="s">
        <v>39</v>
      </c>
      <c r="AA5756" t="str">
        <f>IFERROR(_xlfn.XLOOKUP($J5756,avoidable_ed_reference!$A$2:$A$13,avoidable_ed_reference!$C$2:$C$13),"Not Classified")</f>
        <v>Not Classified</v>
      </c>
      <c r="AB5756" t="str">
        <f>IFERROR(_xlfn.XLOOKUP($B5756,enrollment!$A$2:$A$801,enrollment!$I$2:$I$801),"")</f>
        <v>OH</v>
      </c>
      <c r="AC5756">
        <f>IFERROR(_xlfn.XLOOKUP($B5756,enrollment!$A$2:$A$801,enrollment!$L$2:$L$801),"")</f>
        <v>32</v>
      </c>
      <c r="AD5756" t="str" cm="1">
        <f t="array" ref="AD5756">_xlfn.IFS(AC5756="","Unknown",AC5756&lt;18,"0-17",AC5756&lt;35,"18-34",AC5756&lt;50,"35-49",AC5756&lt;65,"50-64",TRUE,"65+")</f>
        <v>18-34</v>
      </c>
      <c r="AE5756">
        <f>IFERROR(_xlfn.XLOOKUP($B5756,enrollment!$A$2:$A$801,enrollment!$O$2:$O$801),"")</f>
        <v>6789012345</v>
      </c>
      <c r="AF5756">
        <f>IFERROR(_xlfn.XLOOKUP($AE5756,providers!$B$2:$B$11,providers!$Q$2:$Q$11),"")</f>
        <v>4.0999999999999996</v>
      </c>
      <c r="AG5756" s="1">
        <f t="shared" si="89"/>
        <v>45292</v>
      </c>
    </row>
    <row r="5757" spans="1:33" x14ac:dyDescent="0.25">
      <c r="A5757" t="s">
        <v>6607</v>
      </c>
      <c r="B5757" t="s">
        <v>6608</v>
      </c>
      <c r="C5757">
        <v>2345678901</v>
      </c>
      <c r="D5757">
        <v>2345678901</v>
      </c>
      <c r="E5757" s="1">
        <v>45537</v>
      </c>
      <c r="F5757" s="1">
        <v>45537</v>
      </c>
      <c r="G5757" s="1">
        <v>45570</v>
      </c>
      <c r="H5757" t="s">
        <v>28</v>
      </c>
      <c r="I5757">
        <v>11</v>
      </c>
      <c r="J5757" t="s">
        <v>35</v>
      </c>
      <c r="K5757">
        <v>99213</v>
      </c>
      <c r="O5757">
        <v>1</v>
      </c>
      <c r="P5757">
        <v>165.83</v>
      </c>
      <c r="Q5757">
        <v>122.84</v>
      </c>
      <c r="R5757">
        <v>98.27</v>
      </c>
      <c r="S5757">
        <v>24.57</v>
      </c>
      <c r="T5757" t="s">
        <v>30</v>
      </c>
      <c r="X5757" t="s">
        <v>52</v>
      </c>
      <c r="Y5757" t="s">
        <v>44</v>
      </c>
      <c r="Z5757" t="s">
        <v>39</v>
      </c>
      <c r="AA5757" t="str">
        <f>IFERROR(_xlfn.XLOOKUP($J5757,avoidable_ed_reference!$A$2:$A$13,avoidable_ed_reference!$C$2:$C$13),"Not Classified")</f>
        <v>Avoidable</v>
      </c>
      <c r="AB5757" t="str">
        <f>IFERROR(_xlfn.XLOOKUP($B5757,enrollment!$A$2:$A$801,enrollment!$I$2:$I$801),"")</f>
        <v>OH</v>
      </c>
      <c r="AC5757">
        <f>IFERROR(_xlfn.XLOOKUP($B5757,enrollment!$A$2:$A$801,enrollment!$L$2:$L$801),"")</f>
        <v>29</v>
      </c>
      <c r="AD5757" t="str" cm="1">
        <f t="array" ref="AD5757">_xlfn.IFS(AC5757="","Unknown",AC5757&lt;18,"0-17",AC5757&lt;35,"18-34",AC5757&lt;50,"35-49",AC5757&lt;65,"50-64",TRUE,"65+")</f>
        <v>18-34</v>
      </c>
      <c r="AE5757">
        <f>IFERROR(_xlfn.XLOOKUP($B5757,enrollment!$A$2:$A$801,enrollment!$O$2:$O$801),"")</f>
        <v>2345678901</v>
      </c>
      <c r="AF5757">
        <f>IFERROR(_xlfn.XLOOKUP($AE5757,providers!$B$2:$B$11,providers!$Q$2:$Q$11),"")</f>
        <v>4.2</v>
      </c>
      <c r="AG5757" s="1">
        <f t="shared" si="89"/>
        <v>45536</v>
      </c>
    </row>
    <row r="5758" spans="1:33" x14ac:dyDescent="0.25">
      <c r="A5758" t="s">
        <v>6609</v>
      </c>
      <c r="B5758" t="s">
        <v>6608</v>
      </c>
      <c r="C5758">
        <v>9012345678</v>
      </c>
      <c r="D5758">
        <v>9012345678</v>
      </c>
      <c r="E5758" s="1">
        <v>45446</v>
      </c>
      <c r="F5758" s="1">
        <v>45446</v>
      </c>
      <c r="G5758" s="1">
        <v>45479</v>
      </c>
      <c r="H5758" t="s">
        <v>59</v>
      </c>
      <c r="J5758" t="s">
        <v>47</v>
      </c>
      <c r="L5758" s="2" t="s">
        <v>82</v>
      </c>
      <c r="M5758" t="s">
        <v>83</v>
      </c>
      <c r="N5758" t="s">
        <v>84</v>
      </c>
      <c r="O5758">
        <v>1</v>
      </c>
      <c r="P5758">
        <v>1242.1400000000001</v>
      </c>
      <c r="Q5758">
        <v>1129.22</v>
      </c>
      <c r="R5758">
        <v>903.38</v>
      </c>
      <c r="S5758">
        <v>225.84</v>
      </c>
      <c r="T5758" t="s">
        <v>30</v>
      </c>
      <c r="X5758" t="s">
        <v>52</v>
      </c>
      <c r="Y5758" t="s">
        <v>44</v>
      </c>
      <c r="Z5758" t="s">
        <v>64</v>
      </c>
      <c r="AA5758" t="str">
        <f>IFERROR(_xlfn.XLOOKUP($J5758,avoidable_ed_reference!$A$2:$A$13,avoidable_ed_reference!$C$2:$C$13),"Not Classified")</f>
        <v>Not Classified</v>
      </c>
      <c r="AB5758" t="str">
        <f>IFERROR(_xlfn.XLOOKUP($B5758,enrollment!$A$2:$A$801,enrollment!$I$2:$I$801),"")</f>
        <v>OH</v>
      </c>
      <c r="AC5758">
        <f>IFERROR(_xlfn.XLOOKUP($B5758,enrollment!$A$2:$A$801,enrollment!$L$2:$L$801),"")</f>
        <v>29</v>
      </c>
      <c r="AD5758" t="str" cm="1">
        <f t="array" ref="AD5758">_xlfn.IFS(AC5758="","Unknown",AC5758&lt;18,"0-17",AC5758&lt;35,"18-34",AC5758&lt;50,"35-49",AC5758&lt;65,"50-64",TRUE,"65+")</f>
        <v>18-34</v>
      </c>
      <c r="AE5758">
        <f>IFERROR(_xlfn.XLOOKUP($B5758,enrollment!$A$2:$A$801,enrollment!$O$2:$O$801),"")</f>
        <v>2345678901</v>
      </c>
      <c r="AF5758">
        <f>IFERROR(_xlfn.XLOOKUP($AE5758,providers!$B$2:$B$11,providers!$Q$2:$Q$11),"")</f>
        <v>4.2</v>
      </c>
      <c r="AG5758" s="1">
        <f t="shared" si="89"/>
        <v>45444</v>
      </c>
    </row>
    <row r="5759" spans="1:33" x14ac:dyDescent="0.25">
      <c r="A5759" t="s">
        <v>6610</v>
      </c>
      <c r="B5759" t="s">
        <v>6608</v>
      </c>
      <c r="C5759">
        <v>2345678901</v>
      </c>
      <c r="D5759">
        <v>2345678901</v>
      </c>
      <c r="E5759" s="1">
        <v>45453</v>
      </c>
      <c r="F5759" s="1">
        <v>45453</v>
      </c>
      <c r="G5759" s="1">
        <v>45485</v>
      </c>
      <c r="H5759" t="s">
        <v>28</v>
      </c>
      <c r="I5759">
        <v>11</v>
      </c>
      <c r="J5759" t="s">
        <v>35</v>
      </c>
      <c r="K5759">
        <v>99213</v>
      </c>
      <c r="O5759">
        <v>1</v>
      </c>
      <c r="P5759">
        <v>165.86</v>
      </c>
      <c r="Q5759">
        <v>122.86</v>
      </c>
      <c r="R5759">
        <v>98.29</v>
      </c>
      <c r="S5759">
        <v>24.57</v>
      </c>
      <c r="T5759" t="s">
        <v>30</v>
      </c>
      <c r="X5759" t="s">
        <v>52</v>
      </c>
      <c r="Y5759" t="s">
        <v>44</v>
      </c>
      <c r="Z5759" t="s">
        <v>39</v>
      </c>
      <c r="AA5759" t="str">
        <f>IFERROR(_xlfn.XLOOKUP($J5759,avoidable_ed_reference!$A$2:$A$13,avoidable_ed_reference!$C$2:$C$13),"Not Classified")</f>
        <v>Avoidable</v>
      </c>
      <c r="AB5759" t="str">
        <f>IFERROR(_xlfn.XLOOKUP($B5759,enrollment!$A$2:$A$801,enrollment!$I$2:$I$801),"")</f>
        <v>OH</v>
      </c>
      <c r="AC5759">
        <f>IFERROR(_xlfn.XLOOKUP($B5759,enrollment!$A$2:$A$801,enrollment!$L$2:$L$801),"")</f>
        <v>29</v>
      </c>
      <c r="AD5759" t="str" cm="1">
        <f t="array" ref="AD5759">_xlfn.IFS(AC5759="","Unknown",AC5759&lt;18,"0-17",AC5759&lt;35,"18-34",AC5759&lt;50,"35-49",AC5759&lt;65,"50-64",TRUE,"65+")</f>
        <v>18-34</v>
      </c>
      <c r="AE5759">
        <f>IFERROR(_xlfn.XLOOKUP($B5759,enrollment!$A$2:$A$801,enrollment!$O$2:$O$801),"")</f>
        <v>2345678901</v>
      </c>
      <c r="AF5759">
        <f>IFERROR(_xlfn.XLOOKUP($AE5759,providers!$B$2:$B$11,providers!$Q$2:$Q$11),"")</f>
        <v>4.2</v>
      </c>
      <c r="AG5759" s="1">
        <f t="shared" si="89"/>
        <v>45444</v>
      </c>
    </row>
    <row r="5760" spans="1:33" x14ac:dyDescent="0.25">
      <c r="A5760" t="s">
        <v>6611</v>
      </c>
      <c r="B5760" t="s">
        <v>6608</v>
      </c>
      <c r="C5760">
        <v>1122334455</v>
      </c>
      <c r="D5760">
        <v>1122334455</v>
      </c>
      <c r="E5760" s="1">
        <v>45460</v>
      </c>
      <c r="F5760" s="1">
        <v>45460</v>
      </c>
      <c r="G5760" s="1">
        <v>45480</v>
      </c>
      <c r="H5760" t="s">
        <v>28</v>
      </c>
      <c r="I5760">
        <v>11</v>
      </c>
      <c r="J5760" t="s">
        <v>35</v>
      </c>
      <c r="K5760">
        <v>99213</v>
      </c>
      <c r="O5760">
        <v>1</v>
      </c>
      <c r="P5760">
        <v>189.55</v>
      </c>
      <c r="Q5760">
        <v>140.41</v>
      </c>
      <c r="R5760">
        <v>112.33</v>
      </c>
      <c r="S5760">
        <v>28.08</v>
      </c>
      <c r="T5760" t="s">
        <v>545</v>
      </c>
      <c r="X5760" t="s">
        <v>52</v>
      </c>
      <c r="Y5760" t="s">
        <v>44</v>
      </c>
      <c r="Z5760" t="s">
        <v>39</v>
      </c>
      <c r="AA5760" t="str">
        <f>IFERROR(_xlfn.XLOOKUP($J5760,avoidable_ed_reference!$A$2:$A$13,avoidable_ed_reference!$C$2:$C$13),"Not Classified")</f>
        <v>Avoidable</v>
      </c>
      <c r="AB5760" t="str">
        <f>IFERROR(_xlfn.XLOOKUP($B5760,enrollment!$A$2:$A$801,enrollment!$I$2:$I$801),"")</f>
        <v>OH</v>
      </c>
      <c r="AC5760">
        <f>IFERROR(_xlfn.XLOOKUP($B5760,enrollment!$A$2:$A$801,enrollment!$L$2:$L$801),"")</f>
        <v>29</v>
      </c>
      <c r="AD5760" t="str" cm="1">
        <f t="array" ref="AD5760">_xlfn.IFS(AC5760="","Unknown",AC5760&lt;18,"0-17",AC5760&lt;35,"18-34",AC5760&lt;50,"35-49",AC5760&lt;65,"50-64",TRUE,"65+")</f>
        <v>18-34</v>
      </c>
      <c r="AE5760">
        <f>IFERROR(_xlfn.XLOOKUP($B5760,enrollment!$A$2:$A$801,enrollment!$O$2:$O$801),"")</f>
        <v>2345678901</v>
      </c>
      <c r="AF5760">
        <f>IFERROR(_xlfn.XLOOKUP($AE5760,providers!$B$2:$B$11,providers!$Q$2:$Q$11),"")</f>
        <v>4.2</v>
      </c>
      <c r="AG5760" s="1">
        <f t="shared" si="89"/>
        <v>45444</v>
      </c>
    </row>
    <row r="5761" spans="1:33" x14ac:dyDescent="0.25">
      <c r="A5761" t="s">
        <v>6612</v>
      </c>
      <c r="B5761" t="s">
        <v>6608</v>
      </c>
      <c r="C5761">
        <v>1122334455</v>
      </c>
      <c r="D5761">
        <v>1122334455</v>
      </c>
      <c r="E5761" s="1">
        <v>45585</v>
      </c>
      <c r="F5761" s="1">
        <v>45585</v>
      </c>
      <c r="G5761" s="1">
        <v>45599</v>
      </c>
      <c r="H5761" t="s">
        <v>28</v>
      </c>
      <c r="I5761">
        <v>11</v>
      </c>
      <c r="J5761" t="s">
        <v>47</v>
      </c>
      <c r="K5761">
        <v>99213</v>
      </c>
      <c r="O5761">
        <v>1</v>
      </c>
      <c r="P5761">
        <v>198.45</v>
      </c>
      <c r="Q5761">
        <v>147</v>
      </c>
      <c r="R5761">
        <v>117.6</v>
      </c>
      <c r="S5761">
        <v>29.4</v>
      </c>
      <c r="T5761" t="s">
        <v>545</v>
      </c>
      <c r="X5761" t="s">
        <v>52</v>
      </c>
      <c r="Y5761" t="s">
        <v>44</v>
      </c>
      <c r="Z5761" t="s">
        <v>39</v>
      </c>
      <c r="AA5761" t="str">
        <f>IFERROR(_xlfn.XLOOKUP($J5761,avoidable_ed_reference!$A$2:$A$13,avoidable_ed_reference!$C$2:$C$13),"Not Classified")</f>
        <v>Not Classified</v>
      </c>
      <c r="AB5761" t="str">
        <f>IFERROR(_xlfn.XLOOKUP($B5761,enrollment!$A$2:$A$801,enrollment!$I$2:$I$801),"")</f>
        <v>OH</v>
      </c>
      <c r="AC5761">
        <f>IFERROR(_xlfn.XLOOKUP($B5761,enrollment!$A$2:$A$801,enrollment!$L$2:$L$801),"")</f>
        <v>29</v>
      </c>
      <c r="AD5761" t="str" cm="1">
        <f t="array" ref="AD5761">_xlfn.IFS(AC5761="","Unknown",AC5761&lt;18,"0-17",AC5761&lt;35,"18-34",AC5761&lt;50,"35-49",AC5761&lt;65,"50-64",TRUE,"65+")</f>
        <v>18-34</v>
      </c>
      <c r="AE5761">
        <f>IFERROR(_xlfn.XLOOKUP($B5761,enrollment!$A$2:$A$801,enrollment!$O$2:$O$801),"")</f>
        <v>2345678901</v>
      </c>
      <c r="AF5761">
        <f>IFERROR(_xlfn.XLOOKUP($AE5761,providers!$B$2:$B$11,providers!$Q$2:$Q$11),"")</f>
        <v>4.2</v>
      </c>
      <c r="AG5761" s="1">
        <f t="shared" si="89"/>
        <v>45566</v>
      </c>
    </row>
    <row r="5762" spans="1:33" x14ac:dyDescent="0.25">
      <c r="A5762" t="s">
        <v>6613</v>
      </c>
      <c r="B5762" t="s">
        <v>6608</v>
      </c>
      <c r="C5762">
        <v>1122334455</v>
      </c>
      <c r="D5762">
        <v>1122334455</v>
      </c>
      <c r="E5762" s="1">
        <v>45573</v>
      </c>
      <c r="F5762" s="1">
        <v>45573</v>
      </c>
      <c r="G5762" s="1">
        <v>45593</v>
      </c>
      <c r="H5762" t="s">
        <v>28</v>
      </c>
      <c r="I5762">
        <v>11</v>
      </c>
      <c r="J5762" t="s">
        <v>35</v>
      </c>
      <c r="K5762">
        <v>99213</v>
      </c>
      <c r="O5762">
        <v>1</v>
      </c>
      <c r="P5762">
        <v>219.59</v>
      </c>
      <c r="Q5762">
        <v>162.66</v>
      </c>
      <c r="R5762">
        <v>130.13</v>
      </c>
      <c r="S5762">
        <v>32.53</v>
      </c>
      <c r="T5762" t="s">
        <v>545</v>
      </c>
      <c r="X5762" t="s">
        <v>52</v>
      </c>
      <c r="Y5762" t="s">
        <v>44</v>
      </c>
      <c r="Z5762" t="s">
        <v>39</v>
      </c>
      <c r="AA5762" t="str">
        <f>IFERROR(_xlfn.XLOOKUP($J5762,avoidable_ed_reference!$A$2:$A$13,avoidable_ed_reference!$C$2:$C$13),"Not Classified")</f>
        <v>Avoidable</v>
      </c>
      <c r="AB5762" t="str">
        <f>IFERROR(_xlfn.XLOOKUP($B5762,enrollment!$A$2:$A$801,enrollment!$I$2:$I$801),"")</f>
        <v>OH</v>
      </c>
      <c r="AC5762">
        <f>IFERROR(_xlfn.XLOOKUP($B5762,enrollment!$A$2:$A$801,enrollment!$L$2:$L$801),"")</f>
        <v>29</v>
      </c>
      <c r="AD5762" t="str" cm="1">
        <f t="array" ref="AD5762">_xlfn.IFS(AC5762="","Unknown",AC5762&lt;18,"0-17",AC5762&lt;35,"18-34",AC5762&lt;50,"35-49",AC5762&lt;65,"50-64",TRUE,"65+")</f>
        <v>18-34</v>
      </c>
      <c r="AE5762">
        <f>IFERROR(_xlfn.XLOOKUP($B5762,enrollment!$A$2:$A$801,enrollment!$O$2:$O$801),"")</f>
        <v>2345678901</v>
      </c>
      <c r="AF5762">
        <f>IFERROR(_xlfn.XLOOKUP($AE5762,providers!$B$2:$B$11,providers!$Q$2:$Q$11),"")</f>
        <v>4.2</v>
      </c>
      <c r="AG5762" s="1">
        <f t="shared" si="89"/>
        <v>45566</v>
      </c>
    </row>
    <row r="5763" spans="1:33" x14ac:dyDescent="0.25">
      <c r="A5763" t="s">
        <v>6614</v>
      </c>
      <c r="B5763" t="s">
        <v>6608</v>
      </c>
      <c r="C5763">
        <v>2233445566</v>
      </c>
      <c r="D5763">
        <v>2233445566</v>
      </c>
      <c r="E5763" s="1">
        <v>45303</v>
      </c>
      <c r="F5763" s="1">
        <v>45303</v>
      </c>
      <c r="G5763" s="1">
        <v>45325</v>
      </c>
      <c r="H5763" t="s">
        <v>59</v>
      </c>
      <c r="J5763" t="s">
        <v>60</v>
      </c>
      <c r="L5763" s="2" t="s">
        <v>106</v>
      </c>
      <c r="M5763" t="s">
        <v>107</v>
      </c>
      <c r="N5763" t="s">
        <v>108</v>
      </c>
      <c r="O5763">
        <v>1</v>
      </c>
      <c r="P5763">
        <v>961.22</v>
      </c>
      <c r="Q5763">
        <v>873.84</v>
      </c>
      <c r="R5763">
        <v>699.07</v>
      </c>
      <c r="S5763">
        <v>174.77</v>
      </c>
      <c r="T5763" t="s">
        <v>30</v>
      </c>
      <c r="X5763" t="s">
        <v>52</v>
      </c>
      <c r="Y5763" t="s">
        <v>44</v>
      </c>
      <c r="Z5763" t="s">
        <v>64</v>
      </c>
      <c r="AA5763" t="str">
        <f>IFERROR(_xlfn.XLOOKUP($J5763,avoidable_ed_reference!$A$2:$A$13,avoidable_ed_reference!$C$2:$C$13),"Not Classified")</f>
        <v>Not Classified</v>
      </c>
      <c r="AB5763" t="str">
        <f>IFERROR(_xlfn.XLOOKUP($B5763,enrollment!$A$2:$A$801,enrollment!$I$2:$I$801),"")</f>
        <v>OH</v>
      </c>
      <c r="AC5763">
        <f>IFERROR(_xlfn.XLOOKUP($B5763,enrollment!$A$2:$A$801,enrollment!$L$2:$L$801),"")</f>
        <v>29</v>
      </c>
      <c r="AD5763" t="str" cm="1">
        <f t="array" ref="AD5763">_xlfn.IFS(AC5763="","Unknown",AC5763&lt;18,"0-17",AC5763&lt;35,"18-34",AC5763&lt;50,"35-49",AC5763&lt;65,"50-64",TRUE,"65+")</f>
        <v>18-34</v>
      </c>
      <c r="AE5763">
        <f>IFERROR(_xlfn.XLOOKUP($B5763,enrollment!$A$2:$A$801,enrollment!$O$2:$O$801),"")</f>
        <v>2345678901</v>
      </c>
      <c r="AF5763">
        <f>IFERROR(_xlfn.XLOOKUP($AE5763,providers!$B$2:$B$11,providers!$Q$2:$Q$11),"")</f>
        <v>4.2</v>
      </c>
      <c r="AG5763" s="1">
        <f t="shared" ref="AG5763:AG5826" si="90">EOMONTH(E5763,-1)+1</f>
        <v>45292</v>
      </c>
    </row>
    <row r="5764" spans="1:33" x14ac:dyDescent="0.25">
      <c r="A5764" t="s">
        <v>6615</v>
      </c>
      <c r="B5764" t="s">
        <v>6608</v>
      </c>
      <c r="C5764">
        <v>1122334455</v>
      </c>
      <c r="D5764">
        <v>1122334455</v>
      </c>
      <c r="E5764" s="1">
        <v>45367</v>
      </c>
      <c r="F5764" s="1">
        <v>45367</v>
      </c>
      <c r="G5764" s="1">
        <v>45384</v>
      </c>
      <c r="H5764" t="s">
        <v>28</v>
      </c>
      <c r="I5764">
        <v>11</v>
      </c>
      <c r="J5764" t="s">
        <v>35</v>
      </c>
      <c r="K5764">
        <v>99213</v>
      </c>
      <c r="O5764">
        <v>1</v>
      </c>
      <c r="P5764">
        <v>183.11</v>
      </c>
      <c r="Q5764">
        <v>135.63999999999999</v>
      </c>
      <c r="R5764">
        <v>108.51</v>
      </c>
      <c r="S5764">
        <v>27.13</v>
      </c>
      <c r="T5764" t="s">
        <v>545</v>
      </c>
      <c r="X5764" t="s">
        <v>52</v>
      </c>
      <c r="Y5764" t="s">
        <v>44</v>
      </c>
      <c r="Z5764" t="s">
        <v>39</v>
      </c>
      <c r="AA5764" t="str">
        <f>IFERROR(_xlfn.XLOOKUP($J5764,avoidable_ed_reference!$A$2:$A$13,avoidable_ed_reference!$C$2:$C$13),"Not Classified")</f>
        <v>Avoidable</v>
      </c>
      <c r="AB5764" t="str">
        <f>IFERROR(_xlfn.XLOOKUP($B5764,enrollment!$A$2:$A$801,enrollment!$I$2:$I$801),"")</f>
        <v>OH</v>
      </c>
      <c r="AC5764">
        <f>IFERROR(_xlfn.XLOOKUP($B5764,enrollment!$A$2:$A$801,enrollment!$L$2:$L$801),"")</f>
        <v>29</v>
      </c>
      <c r="AD5764" t="str" cm="1">
        <f t="array" ref="AD5764">_xlfn.IFS(AC5764="","Unknown",AC5764&lt;18,"0-17",AC5764&lt;35,"18-34",AC5764&lt;50,"35-49",AC5764&lt;65,"50-64",TRUE,"65+")</f>
        <v>18-34</v>
      </c>
      <c r="AE5764">
        <f>IFERROR(_xlfn.XLOOKUP($B5764,enrollment!$A$2:$A$801,enrollment!$O$2:$O$801),"")</f>
        <v>2345678901</v>
      </c>
      <c r="AF5764">
        <f>IFERROR(_xlfn.XLOOKUP($AE5764,providers!$B$2:$B$11,providers!$Q$2:$Q$11),"")</f>
        <v>4.2</v>
      </c>
      <c r="AG5764" s="1">
        <f t="shared" si="90"/>
        <v>45352</v>
      </c>
    </row>
    <row r="5765" spans="1:33" x14ac:dyDescent="0.25">
      <c r="A5765" t="s">
        <v>6616</v>
      </c>
      <c r="B5765" t="s">
        <v>6608</v>
      </c>
      <c r="C5765">
        <v>9012345678</v>
      </c>
      <c r="D5765">
        <v>9012345678</v>
      </c>
      <c r="E5765" s="1">
        <v>45488</v>
      </c>
      <c r="F5765" s="1">
        <v>45488</v>
      </c>
      <c r="G5765" s="1">
        <v>45523</v>
      </c>
      <c r="H5765" t="s">
        <v>67</v>
      </c>
      <c r="I5765">
        <v>21</v>
      </c>
      <c r="J5765" t="s">
        <v>42</v>
      </c>
      <c r="K5765">
        <v>99223</v>
      </c>
      <c r="O5765">
        <v>1</v>
      </c>
      <c r="P5765">
        <v>31038.720000000001</v>
      </c>
      <c r="Q5765">
        <v>20024.98</v>
      </c>
      <c r="R5765">
        <v>16019.98</v>
      </c>
      <c r="S5765">
        <v>4005</v>
      </c>
      <c r="T5765" t="s">
        <v>30</v>
      </c>
      <c r="V5765">
        <v>1</v>
      </c>
      <c r="W5765" s="2" t="s">
        <v>68</v>
      </c>
      <c r="X5765" t="s">
        <v>52</v>
      </c>
      <c r="Y5765" t="s">
        <v>44</v>
      </c>
      <c r="Z5765" t="s">
        <v>69</v>
      </c>
      <c r="AA5765" t="str">
        <f>IFERROR(_xlfn.XLOOKUP($J5765,avoidable_ed_reference!$A$2:$A$13,avoidable_ed_reference!$C$2:$C$13),"Not Classified")</f>
        <v>Non-Avoidable</v>
      </c>
      <c r="AB5765" t="str">
        <f>IFERROR(_xlfn.XLOOKUP($B5765,enrollment!$A$2:$A$801,enrollment!$I$2:$I$801),"")</f>
        <v>OH</v>
      </c>
      <c r="AC5765">
        <f>IFERROR(_xlfn.XLOOKUP($B5765,enrollment!$A$2:$A$801,enrollment!$L$2:$L$801),"")</f>
        <v>29</v>
      </c>
      <c r="AD5765" t="str" cm="1">
        <f t="array" ref="AD5765">_xlfn.IFS(AC5765="","Unknown",AC5765&lt;18,"0-17",AC5765&lt;35,"18-34",AC5765&lt;50,"35-49",AC5765&lt;65,"50-64",TRUE,"65+")</f>
        <v>18-34</v>
      </c>
      <c r="AE5765">
        <f>IFERROR(_xlfn.XLOOKUP($B5765,enrollment!$A$2:$A$801,enrollment!$O$2:$O$801),"")</f>
        <v>2345678901</v>
      </c>
      <c r="AF5765">
        <f>IFERROR(_xlfn.XLOOKUP($AE5765,providers!$B$2:$B$11,providers!$Q$2:$Q$11),"")</f>
        <v>4.2</v>
      </c>
      <c r="AG5765" s="1">
        <f t="shared" si="90"/>
        <v>45474</v>
      </c>
    </row>
    <row r="5766" spans="1:33" x14ac:dyDescent="0.25">
      <c r="A5766" t="s">
        <v>6617</v>
      </c>
      <c r="B5766" t="s">
        <v>6608</v>
      </c>
      <c r="C5766">
        <v>2345678901</v>
      </c>
      <c r="D5766">
        <v>2345678901</v>
      </c>
      <c r="E5766" s="1">
        <v>45429</v>
      </c>
      <c r="F5766" s="1">
        <v>45429</v>
      </c>
      <c r="G5766" s="1">
        <v>45456</v>
      </c>
      <c r="H5766" t="s">
        <v>28</v>
      </c>
      <c r="I5766">
        <v>11</v>
      </c>
      <c r="J5766" t="s">
        <v>38</v>
      </c>
      <c r="K5766">
        <v>99213</v>
      </c>
      <c r="O5766">
        <v>1</v>
      </c>
      <c r="P5766">
        <v>228.2</v>
      </c>
      <c r="Q5766">
        <v>169.04</v>
      </c>
      <c r="R5766">
        <v>135.22999999999999</v>
      </c>
      <c r="S5766">
        <v>33.81</v>
      </c>
      <c r="T5766" t="s">
        <v>30</v>
      </c>
      <c r="X5766" t="s">
        <v>52</v>
      </c>
      <c r="Y5766" t="s">
        <v>44</v>
      </c>
      <c r="Z5766" t="s">
        <v>39</v>
      </c>
      <c r="AA5766" t="str">
        <f>IFERROR(_xlfn.XLOOKUP($J5766,avoidable_ed_reference!$A$2:$A$13,avoidable_ed_reference!$C$2:$C$13),"Not Classified")</f>
        <v>Not Classified</v>
      </c>
      <c r="AB5766" t="str">
        <f>IFERROR(_xlfn.XLOOKUP($B5766,enrollment!$A$2:$A$801,enrollment!$I$2:$I$801),"")</f>
        <v>OH</v>
      </c>
      <c r="AC5766">
        <f>IFERROR(_xlfn.XLOOKUP($B5766,enrollment!$A$2:$A$801,enrollment!$L$2:$L$801),"")</f>
        <v>29</v>
      </c>
      <c r="AD5766" t="str" cm="1">
        <f t="array" ref="AD5766">_xlfn.IFS(AC5766="","Unknown",AC5766&lt;18,"0-17",AC5766&lt;35,"18-34",AC5766&lt;50,"35-49",AC5766&lt;65,"50-64",TRUE,"65+")</f>
        <v>18-34</v>
      </c>
      <c r="AE5766">
        <f>IFERROR(_xlfn.XLOOKUP($B5766,enrollment!$A$2:$A$801,enrollment!$O$2:$O$801),"")</f>
        <v>2345678901</v>
      </c>
      <c r="AF5766">
        <f>IFERROR(_xlfn.XLOOKUP($AE5766,providers!$B$2:$B$11,providers!$Q$2:$Q$11),"")</f>
        <v>4.2</v>
      </c>
      <c r="AG5766" s="1">
        <f t="shared" si="90"/>
        <v>45413</v>
      </c>
    </row>
    <row r="5767" spans="1:33" x14ac:dyDescent="0.25">
      <c r="A5767" t="s">
        <v>6618</v>
      </c>
      <c r="B5767" t="s">
        <v>6619</v>
      </c>
      <c r="C5767">
        <v>7890123456</v>
      </c>
      <c r="D5767">
        <v>7890123456</v>
      </c>
      <c r="E5767" s="1">
        <v>45552</v>
      </c>
      <c r="F5767" s="1">
        <v>45552</v>
      </c>
      <c r="G5767" s="1">
        <v>45572</v>
      </c>
      <c r="H5767" t="s">
        <v>28</v>
      </c>
      <c r="I5767">
        <v>11</v>
      </c>
      <c r="J5767" t="s">
        <v>47</v>
      </c>
      <c r="K5767">
        <v>99213</v>
      </c>
      <c r="O5767">
        <v>1</v>
      </c>
      <c r="P5767">
        <v>239.8</v>
      </c>
      <c r="Q5767">
        <v>177.63</v>
      </c>
      <c r="R5767">
        <v>142.1</v>
      </c>
      <c r="S5767">
        <v>35.53</v>
      </c>
      <c r="T5767" t="s">
        <v>30</v>
      </c>
      <c r="X5767" t="s">
        <v>52</v>
      </c>
      <c r="Y5767" t="s">
        <v>44</v>
      </c>
      <c r="Z5767" t="s">
        <v>39</v>
      </c>
      <c r="AA5767" t="str">
        <f>IFERROR(_xlfn.XLOOKUP($J5767,avoidable_ed_reference!$A$2:$A$13,avoidable_ed_reference!$C$2:$C$13),"Not Classified")</f>
        <v>Not Classified</v>
      </c>
      <c r="AB5767" t="str">
        <f>IFERROR(_xlfn.XLOOKUP($B5767,enrollment!$A$2:$A$801,enrollment!$I$2:$I$801),"")</f>
        <v>TN</v>
      </c>
      <c r="AC5767">
        <f>IFERROR(_xlfn.XLOOKUP($B5767,enrollment!$A$2:$A$801,enrollment!$L$2:$L$801),"")</f>
        <v>40</v>
      </c>
      <c r="AD5767" t="str" cm="1">
        <f t="array" ref="AD5767">_xlfn.IFS(AC5767="","Unknown",AC5767&lt;18,"0-17",AC5767&lt;35,"18-34",AC5767&lt;50,"35-49",AC5767&lt;65,"50-64",TRUE,"65+")</f>
        <v>35-49</v>
      </c>
      <c r="AE5767">
        <f>IFERROR(_xlfn.XLOOKUP($B5767,enrollment!$A$2:$A$801,enrollment!$O$2:$O$801),"")</f>
        <v>7890123456</v>
      </c>
      <c r="AF5767">
        <f>IFERROR(_xlfn.XLOOKUP($AE5767,providers!$B$2:$B$11,providers!$Q$2:$Q$11),"")</f>
        <v>3.9</v>
      </c>
      <c r="AG5767" s="1">
        <f t="shared" si="90"/>
        <v>45536</v>
      </c>
    </row>
    <row r="5768" spans="1:33" x14ac:dyDescent="0.25">
      <c r="A5768" t="s">
        <v>6620</v>
      </c>
      <c r="B5768" t="s">
        <v>6619</v>
      </c>
      <c r="C5768">
        <v>5678901234</v>
      </c>
      <c r="D5768">
        <v>5678901234</v>
      </c>
      <c r="E5768" s="1">
        <v>45429</v>
      </c>
      <c r="F5768" s="1">
        <v>45429</v>
      </c>
      <c r="G5768" s="1">
        <v>45447</v>
      </c>
      <c r="H5768" t="s">
        <v>28</v>
      </c>
      <c r="I5768">
        <v>20</v>
      </c>
      <c r="J5768" t="s">
        <v>35</v>
      </c>
      <c r="K5768">
        <v>99213</v>
      </c>
      <c r="O5768">
        <v>1</v>
      </c>
      <c r="P5768">
        <v>176.19</v>
      </c>
      <c r="Q5768">
        <v>135.53</v>
      </c>
      <c r="R5768">
        <v>108.42</v>
      </c>
      <c r="S5768">
        <v>27.11</v>
      </c>
      <c r="T5768" t="s">
        <v>30</v>
      </c>
      <c r="X5768" t="s">
        <v>52</v>
      </c>
      <c r="Y5768" t="s">
        <v>44</v>
      </c>
      <c r="Z5768" t="s">
        <v>36</v>
      </c>
      <c r="AA5768" t="str">
        <f>IFERROR(_xlfn.XLOOKUP($J5768,avoidable_ed_reference!$A$2:$A$13,avoidable_ed_reference!$C$2:$C$13),"Not Classified")</f>
        <v>Avoidable</v>
      </c>
      <c r="AB5768" t="str">
        <f>IFERROR(_xlfn.XLOOKUP($B5768,enrollment!$A$2:$A$801,enrollment!$I$2:$I$801),"")</f>
        <v>TN</v>
      </c>
      <c r="AC5768">
        <f>IFERROR(_xlfn.XLOOKUP($B5768,enrollment!$A$2:$A$801,enrollment!$L$2:$L$801),"")</f>
        <v>40</v>
      </c>
      <c r="AD5768" t="str" cm="1">
        <f t="array" ref="AD5768">_xlfn.IFS(AC5768="","Unknown",AC5768&lt;18,"0-17",AC5768&lt;35,"18-34",AC5768&lt;50,"35-49",AC5768&lt;65,"50-64",TRUE,"65+")</f>
        <v>35-49</v>
      </c>
      <c r="AE5768">
        <f>IFERROR(_xlfn.XLOOKUP($B5768,enrollment!$A$2:$A$801,enrollment!$O$2:$O$801),"")</f>
        <v>7890123456</v>
      </c>
      <c r="AF5768">
        <f>IFERROR(_xlfn.XLOOKUP($AE5768,providers!$B$2:$B$11,providers!$Q$2:$Q$11),"")</f>
        <v>3.9</v>
      </c>
      <c r="AG5768" s="1">
        <f t="shared" si="90"/>
        <v>45413</v>
      </c>
    </row>
    <row r="5769" spans="1:33" x14ac:dyDescent="0.25">
      <c r="A5769" t="s">
        <v>6621</v>
      </c>
      <c r="B5769" t="s">
        <v>6619</v>
      </c>
      <c r="C5769">
        <v>7890123456</v>
      </c>
      <c r="D5769">
        <v>7890123456</v>
      </c>
      <c r="E5769" s="1">
        <v>45393</v>
      </c>
      <c r="F5769" s="1">
        <v>45393</v>
      </c>
      <c r="G5769" s="1">
        <v>45409</v>
      </c>
      <c r="H5769" t="s">
        <v>28</v>
      </c>
      <c r="I5769">
        <v>23</v>
      </c>
      <c r="J5769" t="s">
        <v>29</v>
      </c>
      <c r="K5769">
        <v>99284</v>
      </c>
      <c r="O5769">
        <v>1</v>
      </c>
      <c r="P5769">
        <v>2156.08</v>
      </c>
      <c r="Q5769">
        <v>1197.82</v>
      </c>
      <c r="R5769">
        <v>958.26</v>
      </c>
      <c r="S5769">
        <v>239.56</v>
      </c>
      <c r="T5769" t="s">
        <v>30</v>
      </c>
      <c r="X5769" t="s">
        <v>52</v>
      </c>
      <c r="Y5769" t="s">
        <v>44</v>
      </c>
      <c r="Z5769" t="s">
        <v>45</v>
      </c>
      <c r="AA5769" t="str">
        <f>IFERROR(_xlfn.XLOOKUP($J5769,avoidable_ed_reference!$A$2:$A$13,avoidable_ed_reference!$C$2:$C$13),"Not Classified")</f>
        <v>Potentially Avoidable</v>
      </c>
      <c r="AB5769" t="str">
        <f>IFERROR(_xlfn.XLOOKUP($B5769,enrollment!$A$2:$A$801,enrollment!$I$2:$I$801),"")</f>
        <v>TN</v>
      </c>
      <c r="AC5769">
        <f>IFERROR(_xlfn.XLOOKUP($B5769,enrollment!$A$2:$A$801,enrollment!$L$2:$L$801),"")</f>
        <v>40</v>
      </c>
      <c r="AD5769" t="str" cm="1">
        <f t="array" ref="AD5769">_xlfn.IFS(AC5769="","Unknown",AC5769&lt;18,"0-17",AC5769&lt;35,"18-34",AC5769&lt;50,"35-49",AC5769&lt;65,"50-64",TRUE,"65+")</f>
        <v>35-49</v>
      </c>
      <c r="AE5769">
        <f>IFERROR(_xlfn.XLOOKUP($B5769,enrollment!$A$2:$A$801,enrollment!$O$2:$O$801),"")</f>
        <v>7890123456</v>
      </c>
      <c r="AF5769">
        <f>IFERROR(_xlfn.XLOOKUP($AE5769,providers!$B$2:$B$11,providers!$Q$2:$Q$11),"")</f>
        <v>3.9</v>
      </c>
      <c r="AG5769" s="1">
        <f t="shared" si="90"/>
        <v>45383</v>
      </c>
    </row>
    <row r="5770" spans="1:33" x14ac:dyDescent="0.25">
      <c r="A5770" t="s">
        <v>6622</v>
      </c>
      <c r="B5770" t="s">
        <v>6619</v>
      </c>
      <c r="C5770">
        <v>7890123456</v>
      </c>
      <c r="D5770">
        <v>7890123456</v>
      </c>
      <c r="E5770" s="1">
        <v>45615</v>
      </c>
      <c r="F5770" s="1">
        <v>45615</v>
      </c>
      <c r="G5770" s="1">
        <v>45629</v>
      </c>
      <c r="H5770" t="s">
        <v>28</v>
      </c>
      <c r="I5770">
        <v>11</v>
      </c>
      <c r="J5770" t="s">
        <v>35</v>
      </c>
      <c r="K5770">
        <v>99213</v>
      </c>
      <c r="O5770">
        <v>1</v>
      </c>
      <c r="P5770">
        <v>189.96</v>
      </c>
      <c r="Q5770">
        <v>140.71</v>
      </c>
      <c r="R5770">
        <v>112.57</v>
      </c>
      <c r="S5770">
        <v>28.14</v>
      </c>
      <c r="T5770" t="s">
        <v>30</v>
      </c>
      <c r="X5770" t="s">
        <v>52</v>
      </c>
      <c r="Y5770" t="s">
        <v>44</v>
      </c>
      <c r="Z5770" t="s">
        <v>39</v>
      </c>
      <c r="AA5770" t="str">
        <f>IFERROR(_xlfn.XLOOKUP($J5770,avoidable_ed_reference!$A$2:$A$13,avoidable_ed_reference!$C$2:$C$13),"Not Classified")</f>
        <v>Avoidable</v>
      </c>
      <c r="AB5770" t="str">
        <f>IFERROR(_xlfn.XLOOKUP($B5770,enrollment!$A$2:$A$801,enrollment!$I$2:$I$801),"")</f>
        <v>TN</v>
      </c>
      <c r="AC5770">
        <f>IFERROR(_xlfn.XLOOKUP($B5770,enrollment!$A$2:$A$801,enrollment!$L$2:$L$801),"")</f>
        <v>40</v>
      </c>
      <c r="AD5770" t="str" cm="1">
        <f t="array" ref="AD5770">_xlfn.IFS(AC5770="","Unknown",AC5770&lt;18,"0-17",AC5770&lt;35,"18-34",AC5770&lt;50,"35-49",AC5770&lt;65,"50-64",TRUE,"65+")</f>
        <v>35-49</v>
      </c>
      <c r="AE5770">
        <f>IFERROR(_xlfn.XLOOKUP($B5770,enrollment!$A$2:$A$801,enrollment!$O$2:$O$801),"")</f>
        <v>7890123456</v>
      </c>
      <c r="AF5770">
        <f>IFERROR(_xlfn.XLOOKUP($AE5770,providers!$B$2:$B$11,providers!$Q$2:$Q$11),"")</f>
        <v>3.9</v>
      </c>
      <c r="AG5770" s="1">
        <f t="shared" si="90"/>
        <v>45597</v>
      </c>
    </row>
    <row r="5771" spans="1:33" x14ac:dyDescent="0.25">
      <c r="A5771" t="s">
        <v>6623</v>
      </c>
      <c r="B5771" t="s">
        <v>6619</v>
      </c>
      <c r="C5771">
        <v>7890123456</v>
      </c>
      <c r="D5771">
        <v>7890123456</v>
      </c>
      <c r="E5771" s="1">
        <v>45624</v>
      </c>
      <c r="F5771" s="1">
        <v>45624</v>
      </c>
      <c r="G5771" s="1">
        <v>45644</v>
      </c>
      <c r="H5771" t="s">
        <v>28</v>
      </c>
      <c r="I5771">
        <v>11</v>
      </c>
      <c r="J5771" t="s">
        <v>47</v>
      </c>
      <c r="K5771">
        <v>99213</v>
      </c>
      <c r="O5771">
        <v>1</v>
      </c>
      <c r="P5771">
        <v>217.51</v>
      </c>
      <c r="Q5771">
        <v>161.12</v>
      </c>
      <c r="R5771">
        <v>128.9</v>
      </c>
      <c r="S5771">
        <v>32.22</v>
      </c>
      <c r="T5771" t="s">
        <v>30</v>
      </c>
      <c r="X5771" t="s">
        <v>52</v>
      </c>
      <c r="Y5771" t="s">
        <v>44</v>
      </c>
      <c r="Z5771" t="s">
        <v>39</v>
      </c>
      <c r="AA5771" t="str">
        <f>IFERROR(_xlfn.XLOOKUP($J5771,avoidable_ed_reference!$A$2:$A$13,avoidable_ed_reference!$C$2:$C$13),"Not Classified")</f>
        <v>Not Classified</v>
      </c>
      <c r="AB5771" t="str">
        <f>IFERROR(_xlfn.XLOOKUP($B5771,enrollment!$A$2:$A$801,enrollment!$I$2:$I$801),"")</f>
        <v>TN</v>
      </c>
      <c r="AC5771">
        <f>IFERROR(_xlfn.XLOOKUP($B5771,enrollment!$A$2:$A$801,enrollment!$L$2:$L$801),"")</f>
        <v>40</v>
      </c>
      <c r="AD5771" t="str" cm="1">
        <f t="array" ref="AD5771">_xlfn.IFS(AC5771="","Unknown",AC5771&lt;18,"0-17",AC5771&lt;35,"18-34",AC5771&lt;50,"35-49",AC5771&lt;65,"50-64",TRUE,"65+")</f>
        <v>35-49</v>
      </c>
      <c r="AE5771">
        <f>IFERROR(_xlfn.XLOOKUP($B5771,enrollment!$A$2:$A$801,enrollment!$O$2:$O$801),"")</f>
        <v>7890123456</v>
      </c>
      <c r="AF5771">
        <f>IFERROR(_xlfn.XLOOKUP($AE5771,providers!$B$2:$B$11,providers!$Q$2:$Q$11),"")</f>
        <v>3.9</v>
      </c>
      <c r="AG5771" s="1">
        <f t="shared" si="90"/>
        <v>45597</v>
      </c>
    </row>
    <row r="5772" spans="1:33" x14ac:dyDescent="0.25">
      <c r="A5772" t="s">
        <v>6624</v>
      </c>
      <c r="B5772" t="s">
        <v>6619</v>
      </c>
      <c r="C5772">
        <v>2233445566</v>
      </c>
      <c r="D5772">
        <v>2233445566</v>
      </c>
      <c r="E5772" s="1">
        <v>45404</v>
      </c>
      <c r="F5772" s="1">
        <v>45404</v>
      </c>
      <c r="G5772" s="1">
        <v>45431</v>
      </c>
      <c r="H5772" t="s">
        <v>28</v>
      </c>
      <c r="I5772">
        <v>22</v>
      </c>
      <c r="J5772" t="s">
        <v>29</v>
      </c>
      <c r="K5772">
        <v>90837</v>
      </c>
      <c r="O5772">
        <v>1</v>
      </c>
      <c r="P5772">
        <v>270.68</v>
      </c>
      <c r="Q5772">
        <v>200.5</v>
      </c>
      <c r="R5772">
        <v>160.4</v>
      </c>
      <c r="S5772">
        <v>40.1</v>
      </c>
      <c r="T5772" t="s">
        <v>30</v>
      </c>
      <c r="X5772" t="s">
        <v>52</v>
      </c>
      <c r="Y5772" t="s">
        <v>44</v>
      </c>
      <c r="Z5772" t="s">
        <v>33</v>
      </c>
      <c r="AA5772" t="str">
        <f>IFERROR(_xlfn.XLOOKUP($J5772,avoidable_ed_reference!$A$2:$A$13,avoidable_ed_reference!$C$2:$C$13),"Not Classified")</f>
        <v>Potentially Avoidable</v>
      </c>
      <c r="AB5772" t="str">
        <f>IFERROR(_xlfn.XLOOKUP($B5772,enrollment!$A$2:$A$801,enrollment!$I$2:$I$801),"")</f>
        <v>TN</v>
      </c>
      <c r="AC5772">
        <f>IFERROR(_xlfn.XLOOKUP($B5772,enrollment!$A$2:$A$801,enrollment!$L$2:$L$801),"")</f>
        <v>40</v>
      </c>
      <c r="AD5772" t="str" cm="1">
        <f t="array" ref="AD5772">_xlfn.IFS(AC5772="","Unknown",AC5772&lt;18,"0-17",AC5772&lt;35,"18-34",AC5772&lt;50,"35-49",AC5772&lt;65,"50-64",TRUE,"65+")</f>
        <v>35-49</v>
      </c>
      <c r="AE5772">
        <f>IFERROR(_xlfn.XLOOKUP($B5772,enrollment!$A$2:$A$801,enrollment!$O$2:$O$801),"")</f>
        <v>7890123456</v>
      </c>
      <c r="AF5772">
        <f>IFERROR(_xlfn.XLOOKUP($AE5772,providers!$B$2:$B$11,providers!$Q$2:$Q$11),"")</f>
        <v>3.9</v>
      </c>
      <c r="AG5772" s="1">
        <f t="shared" si="90"/>
        <v>45383</v>
      </c>
    </row>
    <row r="5773" spans="1:33" x14ac:dyDescent="0.25">
      <c r="A5773" t="s">
        <v>6625</v>
      </c>
      <c r="B5773" t="s">
        <v>6619</v>
      </c>
      <c r="C5773">
        <v>7890123456</v>
      </c>
      <c r="D5773">
        <v>7890123456</v>
      </c>
      <c r="E5773" s="1">
        <v>45560</v>
      </c>
      <c r="F5773" s="1">
        <v>45560</v>
      </c>
      <c r="G5773" s="1">
        <v>45592</v>
      </c>
      <c r="H5773" t="s">
        <v>28</v>
      </c>
      <c r="I5773">
        <v>11</v>
      </c>
      <c r="J5773" t="s">
        <v>35</v>
      </c>
      <c r="K5773">
        <v>99213</v>
      </c>
      <c r="O5773">
        <v>1</v>
      </c>
      <c r="P5773">
        <v>222.41</v>
      </c>
      <c r="Q5773">
        <v>164.75</v>
      </c>
      <c r="R5773">
        <v>131.80000000000001</v>
      </c>
      <c r="S5773">
        <v>32.950000000000003</v>
      </c>
      <c r="T5773" t="s">
        <v>30</v>
      </c>
      <c r="X5773" t="s">
        <v>52</v>
      </c>
      <c r="Y5773" t="s">
        <v>44</v>
      </c>
      <c r="Z5773" t="s">
        <v>39</v>
      </c>
      <c r="AA5773" t="str">
        <f>IFERROR(_xlfn.XLOOKUP($J5773,avoidable_ed_reference!$A$2:$A$13,avoidable_ed_reference!$C$2:$C$13),"Not Classified")</f>
        <v>Avoidable</v>
      </c>
      <c r="AB5773" t="str">
        <f>IFERROR(_xlfn.XLOOKUP($B5773,enrollment!$A$2:$A$801,enrollment!$I$2:$I$801),"")</f>
        <v>TN</v>
      </c>
      <c r="AC5773">
        <f>IFERROR(_xlfn.XLOOKUP($B5773,enrollment!$A$2:$A$801,enrollment!$L$2:$L$801),"")</f>
        <v>40</v>
      </c>
      <c r="AD5773" t="str" cm="1">
        <f t="array" ref="AD5773">_xlfn.IFS(AC5773="","Unknown",AC5773&lt;18,"0-17",AC5773&lt;35,"18-34",AC5773&lt;50,"35-49",AC5773&lt;65,"50-64",TRUE,"65+")</f>
        <v>35-49</v>
      </c>
      <c r="AE5773">
        <f>IFERROR(_xlfn.XLOOKUP($B5773,enrollment!$A$2:$A$801,enrollment!$O$2:$O$801),"")</f>
        <v>7890123456</v>
      </c>
      <c r="AF5773">
        <f>IFERROR(_xlfn.XLOOKUP($AE5773,providers!$B$2:$B$11,providers!$Q$2:$Q$11),"")</f>
        <v>3.9</v>
      </c>
      <c r="AG5773" s="1">
        <f t="shared" si="90"/>
        <v>45536</v>
      </c>
    </row>
    <row r="5774" spans="1:33" x14ac:dyDescent="0.25">
      <c r="A5774" t="s">
        <v>6626</v>
      </c>
      <c r="B5774" t="s">
        <v>6627</v>
      </c>
      <c r="C5774">
        <v>2233445566</v>
      </c>
      <c r="D5774">
        <v>2233445566</v>
      </c>
      <c r="E5774" s="1">
        <v>45617</v>
      </c>
      <c r="F5774" s="1">
        <v>45617</v>
      </c>
      <c r="G5774" s="1">
        <v>45643</v>
      </c>
      <c r="H5774" t="s">
        <v>28</v>
      </c>
      <c r="I5774">
        <v>22</v>
      </c>
      <c r="J5774" t="s">
        <v>29</v>
      </c>
      <c r="K5774">
        <v>90837</v>
      </c>
      <c r="O5774">
        <v>1</v>
      </c>
      <c r="P5774">
        <v>272.64999999999998</v>
      </c>
      <c r="Q5774">
        <v>201.96</v>
      </c>
      <c r="R5774">
        <v>161.57</v>
      </c>
      <c r="S5774">
        <v>40.39</v>
      </c>
      <c r="T5774" t="s">
        <v>30</v>
      </c>
      <c r="X5774" t="s">
        <v>146</v>
      </c>
      <c r="Y5774" t="s">
        <v>147</v>
      </c>
      <c r="Z5774" t="s">
        <v>33</v>
      </c>
      <c r="AA5774" t="str">
        <f>IFERROR(_xlfn.XLOOKUP($J5774,avoidable_ed_reference!$A$2:$A$13,avoidable_ed_reference!$C$2:$C$13),"Not Classified")</f>
        <v>Potentially Avoidable</v>
      </c>
      <c r="AB5774" t="str">
        <f>IFERROR(_xlfn.XLOOKUP($B5774,enrollment!$A$2:$A$801,enrollment!$I$2:$I$801),"")</f>
        <v>OH</v>
      </c>
      <c r="AC5774">
        <f>IFERROR(_xlfn.XLOOKUP($B5774,enrollment!$A$2:$A$801,enrollment!$L$2:$L$801),"")</f>
        <v>84</v>
      </c>
      <c r="AD5774" t="str" cm="1">
        <f t="array" ref="AD5774">_xlfn.IFS(AC5774="","Unknown",AC5774&lt;18,"0-17",AC5774&lt;35,"18-34",AC5774&lt;50,"35-49",AC5774&lt;65,"50-64",TRUE,"65+")</f>
        <v>65+</v>
      </c>
      <c r="AE5774">
        <f>IFERROR(_xlfn.XLOOKUP($B5774,enrollment!$A$2:$A$801,enrollment!$O$2:$O$801),"")</f>
        <v>6789012345</v>
      </c>
      <c r="AF5774">
        <f>IFERROR(_xlfn.XLOOKUP($AE5774,providers!$B$2:$B$11,providers!$Q$2:$Q$11),"")</f>
        <v>4.0999999999999996</v>
      </c>
      <c r="AG5774" s="1">
        <f t="shared" si="90"/>
        <v>45597</v>
      </c>
    </row>
    <row r="5775" spans="1:33" x14ac:dyDescent="0.25">
      <c r="A5775" t="s">
        <v>6628</v>
      </c>
      <c r="B5775" t="s">
        <v>6627</v>
      </c>
      <c r="C5775">
        <v>2233445566</v>
      </c>
      <c r="D5775">
        <v>2233445566</v>
      </c>
      <c r="E5775" s="1">
        <v>45301</v>
      </c>
      <c r="F5775" s="1">
        <v>45301</v>
      </c>
      <c r="G5775" s="1">
        <v>45332</v>
      </c>
      <c r="H5775" t="s">
        <v>28</v>
      </c>
      <c r="I5775">
        <v>22</v>
      </c>
      <c r="J5775" t="s">
        <v>29</v>
      </c>
      <c r="K5775">
        <v>90837</v>
      </c>
      <c r="O5775">
        <v>1</v>
      </c>
      <c r="P5775">
        <v>204.48</v>
      </c>
      <c r="Q5775">
        <v>151.47</v>
      </c>
      <c r="R5775">
        <v>121.18</v>
      </c>
      <c r="S5775">
        <v>30.29</v>
      </c>
      <c r="T5775" t="s">
        <v>30</v>
      </c>
      <c r="X5775" t="s">
        <v>146</v>
      </c>
      <c r="Y5775" t="s">
        <v>147</v>
      </c>
      <c r="Z5775" t="s">
        <v>33</v>
      </c>
      <c r="AA5775" t="str">
        <f>IFERROR(_xlfn.XLOOKUP($J5775,avoidable_ed_reference!$A$2:$A$13,avoidable_ed_reference!$C$2:$C$13),"Not Classified")</f>
        <v>Potentially Avoidable</v>
      </c>
      <c r="AB5775" t="str">
        <f>IFERROR(_xlfn.XLOOKUP($B5775,enrollment!$A$2:$A$801,enrollment!$I$2:$I$801),"")</f>
        <v>OH</v>
      </c>
      <c r="AC5775">
        <f>IFERROR(_xlfn.XLOOKUP($B5775,enrollment!$A$2:$A$801,enrollment!$L$2:$L$801),"")</f>
        <v>84</v>
      </c>
      <c r="AD5775" t="str" cm="1">
        <f t="array" ref="AD5775">_xlfn.IFS(AC5775="","Unknown",AC5775&lt;18,"0-17",AC5775&lt;35,"18-34",AC5775&lt;50,"35-49",AC5775&lt;65,"50-64",TRUE,"65+")</f>
        <v>65+</v>
      </c>
      <c r="AE5775">
        <f>IFERROR(_xlfn.XLOOKUP($B5775,enrollment!$A$2:$A$801,enrollment!$O$2:$O$801),"")</f>
        <v>6789012345</v>
      </c>
      <c r="AF5775">
        <f>IFERROR(_xlfn.XLOOKUP($AE5775,providers!$B$2:$B$11,providers!$Q$2:$Q$11),"")</f>
        <v>4.0999999999999996</v>
      </c>
      <c r="AG5775" s="1">
        <f t="shared" si="90"/>
        <v>45292</v>
      </c>
    </row>
    <row r="5776" spans="1:33" x14ac:dyDescent="0.25">
      <c r="A5776" t="s">
        <v>6629</v>
      </c>
      <c r="B5776" t="s">
        <v>6627</v>
      </c>
      <c r="C5776">
        <v>6789012345</v>
      </c>
      <c r="D5776">
        <v>6789012345</v>
      </c>
      <c r="E5776" s="1">
        <v>45415</v>
      </c>
      <c r="F5776" s="1">
        <v>45415</v>
      </c>
      <c r="G5776" s="1">
        <v>45431</v>
      </c>
      <c r="H5776" t="s">
        <v>28</v>
      </c>
      <c r="I5776">
        <v>11</v>
      </c>
      <c r="J5776" t="s">
        <v>38</v>
      </c>
      <c r="K5776">
        <v>99213</v>
      </c>
      <c r="O5776">
        <v>1</v>
      </c>
      <c r="P5776">
        <v>184.87</v>
      </c>
      <c r="Q5776">
        <v>136.94</v>
      </c>
      <c r="R5776">
        <v>109.55</v>
      </c>
      <c r="S5776">
        <v>27.39</v>
      </c>
      <c r="T5776" t="s">
        <v>30</v>
      </c>
      <c r="X5776" t="s">
        <v>146</v>
      </c>
      <c r="Y5776" t="s">
        <v>147</v>
      </c>
      <c r="Z5776" t="s">
        <v>39</v>
      </c>
      <c r="AA5776" t="str">
        <f>IFERROR(_xlfn.XLOOKUP($J5776,avoidable_ed_reference!$A$2:$A$13,avoidable_ed_reference!$C$2:$C$13),"Not Classified")</f>
        <v>Not Classified</v>
      </c>
      <c r="AB5776" t="str">
        <f>IFERROR(_xlfn.XLOOKUP($B5776,enrollment!$A$2:$A$801,enrollment!$I$2:$I$801),"")</f>
        <v>OH</v>
      </c>
      <c r="AC5776">
        <f>IFERROR(_xlfn.XLOOKUP($B5776,enrollment!$A$2:$A$801,enrollment!$L$2:$L$801),"")</f>
        <v>84</v>
      </c>
      <c r="AD5776" t="str" cm="1">
        <f t="array" ref="AD5776">_xlfn.IFS(AC5776="","Unknown",AC5776&lt;18,"0-17",AC5776&lt;35,"18-34",AC5776&lt;50,"35-49",AC5776&lt;65,"50-64",TRUE,"65+")</f>
        <v>65+</v>
      </c>
      <c r="AE5776">
        <f>IFERROR(_xlfn.XLOOKUP($B5776,enrollment!$A$2:$A$801,enrollment!$O$2:$O$801),"")</f>
        <v>6789012345</v>
      </c>
      <c r="AF5776">
        <f>IFERROR(_xlfn.XLOOKUP($AE5776,providers!$B$2:$B$11,providers!$Q$2:$Q$11),"")</f>
        <v>4.0999999999999996</v>
      </c>
      <c r="AG5776" s="1">
        <f t="shared" si="90"/>
        <v>45413</v>
      </c>
    </row>
    <row r="5777" spans="1:33" x14ac:dyDescent="0.25">
      <c r="A5777" t="s">
        <v>6630</v>
      </c>
      <c r="B5777" t="s">
        <v>6631</v>
      </c>
      <c r="C5777">
        <v>2233445566</v>
      </c>
      <c r="D5777">
        <v>2233445566</v>
      </c>
      <c r="E5777" s="1">
        <v>45511</v>
      </c>
      <c r="F5777" s="1">
        <v>45511</v>
      </c>
      <c r="G5777" s="1">
        <v>45539</v>
      </c>
      <c r="H5777" t="s">
        <v>28</v>
      </c>
      <c r="I5777">
        <v>11</v>
      </c>
      <c r="J5777" t="s">
        <v>47</v>
      </c>
      <c r="K5777">
        <v>99213</v>
      </c>
      <c r="O5777">
        <v>1</v>
      </c>
      <c r="P5777">
        <v>228.87</v>
      </c>
      <c r="Q5777">
        <v>169.53</v>
      </c>
      <c r="R5777">
        <v>135.62</v>
      </c>
      <c r="S5777">
        <v>33.909999999999997</v>
      </c>
      <c r="T5777" t="s">
        <v>30</v>
      </c>
      <c r="X5777" t="s">
        <v>146</v>
      </c>
      <c r="Y5777" t="s">
        <v>147</v>
      </c>
      <c r="Z5777" t="s">
        <v>39</v>
      </c>
      <c r="AA5777" t="str">
        <f>IFERROR(_xlfn.XLOOKUP($J5777,avoidable_ed_reference!$A$2:$A$13,avoidable_ed_reference!$C$2:$C$13),"Not Classified")</f>
        <v>Not Classified</v>
      </c>
      <c r="AB5777" t="str">
        <f>IFERROR(_xlfn.XLOOKUP($B5777,enrollment!$A$2:$A$801,enrollment!$I$2:$I$801),"")</f>
        <v>TN</v>
      </c>
      <c r="AC5777">
        <f>IFERROR(_xlfn.XLOOKUP($B5777,enrollment!$A$2:$A$801,enrollment!$L$2:$L$801),"")</f>
        <v>65</v>
      </c>
      <c r="AD5777" t="str" cm="1">
        <f t="array" ref="AD5777">_xlfn.IFS(AC5777="","Unknown",AC5777&lt;18,"0-17",AC5777&lt;35,"18-34",AC5777&lt;50,"35-49",AC5777&lt;65,"50-64",TRUE,"65+")</f>
        <v>65+</v>
      </c>
      <c r="AE5777">
        <f>IFERROR(_xlfn.XLOOKUP($B5777,enrollment!$A$2:$A$801,enrollment!$O$2:$O$801),"")</f>
        <v>2233445566</v>
      </c>
      <c r="AF5777">
        <f>IFERROR(_xlfn.XLOOKUP($AE5777,providers!$B$2:$B$11,providers!$Q$2:$Q$11),"")</f>
        <v>3.5</v>
      </c>
      <c r="AG5777" s="1">
        <f t="shared" si="90"/>
        <v>45505</v>
      </c>
    </row>
    <row r="5778" spans="1:33" x14ac:dyDescent="0.25">
      <c r="A5778" t="s">
        <v>6632</v>
      </c>
      <c r="B5778" t="s">
        <v>6631</v>
      </c>
      <c r="C5778">
        <v>2233445566</v>
      </c>
      <c r="D5778">
        <v>2233445566</v>
      </c>
      <c r="E5778" s="1">
        <v>45294</v>
      </c>
      <c r="F5778" s="1">
        <v>45294</v>
      </c>
      <c r="G5778" s="1">
        <v>45319</v>
      </c>
      <c r="H5778" t="s">
        <v>28</v>
      </c>
      <c r="I5778">
        <v>11</v>
      </c>
      <c r="J5778" t="s">
        <v>47</v>
      </c>
      <c r="K5778">
        <v>99213</v>
      </c>
      <c r="O5778">
        <v>1</v>
      </c>
      <c r="P5778">
        <v>210.24</v>
      </c>
      <c r="Q5778">
        <v>155.72999999999999</v>
      </c>
      <c r="R5778">
        <v>124.58</v>
      </c>
      <c r="S5778">
        <v>31.15</v>
      </c>
      <c r="T5778" t="s">
        <v>30</v>
      </c>
      <c r="X5778" t="s">
        <v>146</v>
      </c>
      <c r="Y5778" t="s">
        <v>147</v>
      </c>
      <c r="Z5778" t="s">
        <v>39</v>
      </c>
      <c r="AA5778" t="str">
        <f>IFERROR(_xlfn.XLOOKUP($J5778,avoidable_ed_reference!$A$2:$A$13,avoidable_ed_reference!$C$2:$C$13),"Not Classified")</f>
        <v>Not Classified</v>
      </c>
      <c r="AB5778" t="str">
        <f>IFERROR(_xlfn.XLOOKUP($B5778,enrollment!$A$2:$A$801,enrollment!$I$2:$I$801),"")</f>
        <v>TN</v>
      </c>
      <c r="AC5778">
        <f>IFERROR(_xlfn.XLOOKUP($B5778,enrollment!$A$2:$A$801,enrollment!$L$2:$L$801),"")</f>
        <v>65</v>
      </c>
      <c r="AD5778" t="str" cm="1">
        <f t="array" ref="AD5778">_xlfn.IFS(AC5778="","Unknown",AC5778&lt;18,"0-17",AC5778&lt;35,"18-34",AC5778&lt;50,"35-49",AC5778&lt;65,"50-64",TRUE,"65+")</f>
        <v>65+</v>
      </c>
      <c r="AE5778">
        <f>IFERROR(_xlfn.XLOOKUP($B5778,enrollment!$A$2:$A$801,enrollment!$O$2:$O$801),"")</f>
        <v>2233445566</v>
      </c>
      <c r="AF5778">
        <f>IFERROR(_xlfn.XLOOKUP($AE5778,providers!$B$2:$B$11,providers!$Q$2:$Q$11),"")</f>
        <v>3.5</v>
      </c>
      <c r="AG5778" s="1">
        <f t="shared" si="90"/>
        <v>45292</v>
      </c>
    </row>
    <row r="5779" spans="1:33" x14ac:dyDescent="0.25">
      <c r="A5779" t="s">
        <v>6633</v>
      </c>
      <c r="B5779" t="s">
        <v>6631</v>
      </c>
      <c r="C5779">
        <v>9012345678</v>
      </c>
      <c r="D5779">
        <v>9012345678</v>
      </c>
      <c r="E5779" s="1">
        <v>45455</v>
      </c>
      <c r="F5779" s="1">
        <v>45455</v>
      </c>
      <c r="G5779" s="1">
        <v>45490</v>
      </c>
      <c r="H5779" t="s">
        <v>28</v>
      </c>
      <c r="I5779">
        <v>23</v>
      </c>
      <c r="J5779" t="s">
        <v>77</v>
      </c>
      <c r="K5779">
        <v>99284</v>
      </c>
      <c r="O5779">
        <v>1</v>
      </c>
      <c r="P5779">
        <v>1558.37</v>
      </c>
      <c r="Q5779">
        <v>865.76</v>
      </c>
      <c r="R5779">
        <v>692.61</v>
      </c>
      <c r="S5779">
        <v>173.15</v>
      </c>
      <c r="T5779" t="s">
        <v>30</v>
      </c>
      <c r="X5779" t="s">
        <v>146</v>
      </c>
      <c r="Y5779" t="s">
        <v>147</v>
      </c>
      <c r="Z5779" t="s">
        <v>45</v>
      </c>
      <c r="AA5779" t="str">
        <f>IFERROR(_xlfn.XLOOKUP($J5779,avoidable_ed_reference!$A$2:$A$13,avoidable_ed_reference!$C$2:$C$13),"Not Classified")</f>
        <v>Avoidable</v>
      </c>
      <c r="AB5779" t="str">
        <f>IFERROR(_xlfn.XLOOKUP($B5779,enrollment!$A$2:$A$801,enrollment!$I$2:$I$801),"")</f>
        <v>TN</v>
      </c>
      <c r="AC5779">
        <f>IFERROR(_xlfn.XLOOKUP($B5779,enrollment!$A$2:$A$801,enrollment!$L$2:$L$801),"")</f>
        <v>65</v>
      </c>
      <c r="AD5779" t="str" cm="1">
        <f t="array" ref="AD5779">_xlfn.IFS(AC5779="","Unknown",AC5779&lt;18,"0-17",AC5779&lt;35,"18-34",AC5779&lt;50,"35-49",AC5779&lt;65,"50-64",TRUE,"65+")</f>
        <v>65+</v>
      </c>
      <c r="AE5779">
        <f>IFERROR(_xlfn.XLOOKUP($B5779,enrollment!$A$2:$A$801,enrollment!$O$2:$O$801),"")</f>
        <v>2233445566</v>
      </c>
      <c r="AF5779">
        <f>IFERROR(_xlfn.XLOOKUP($AE5779,providers!$B$2:$B$11,providers!$Q$2:$Q$11),"")</f>
        <v>3.5</v>
      </c>
      <c r="AG5779" s="1">
        <f t="shared" si="90"/>
        <v>45444</v>
      </c>
    </row>
    <row r="5780" spans="1:33" x14ac:dyDescent="0.25">
      <c r="A5780" t="s">
        <v>6634</v>
      </c>
      <c r="B5780" t="s">
        <v>6631</v>
      </c>
      <c r="C5780">
        <v>2233445566</v>
      </c>
      <c r="D5780">
        <v>2233445566</v>
      </c>
      <c r="E5780" s="1">
        <v>45438</v>
      </c>
      <c r="F5780" s="1">
        <v>45438</v>
      </c>
      <c r="G5780" s="1">
        <v>45458</v>
      </c>
      <c r="H5780" t="s">
        <v>28</v>
      </c>
      <c r="I5780">
        <v>11</v>
      </c>
      <c r="J5780" t="s">
        <v>47</v>
      </c>
      <c r="K5780">
        <v>99213</v>
      </c>
      <c r="O5780">
        <v>1</v>
      </c>
      <c r="P5780">
        <v>233.68</v>
      </c>
      <c r="Q5780">
        <v>173.1</v>
      </c>
      <c r="R5780">
        <v>138.47999999999999</v>
      </c>
      <c r="S5780">
        <v>34.619999999999997</v>
      </c>
      <c r="T5780" t="s">
        <v>30</v>
      </c>
      <c r="X5780" t="s">
        <v>146</v>
      </c>
      <c r="Y5780" t="s">
        <v>147</v>
      </c>
      <c r="Z5780" t="s">
        <v>39</v>
      </c>
      <c r="AA5780" t="str">
        <f>IFERROR(_xlfn.XLOOKUP($J5780,avoidable_ed_reference!$A$2:$A$13,avoidable_ed_reference!$C$2:$C$13),"Not Classified")</f>
        <v>Not Classified</v>
      </c>
      <c r="AB5780" t="str">
        <f>IFERROR(_xlfn.XLOOKUP($B5780,enrollment!$A$2:$A$801,enrollment!$I$2:$I$801),"")</f>
        <v>TN</v>
      </c>
      <c r="AC5780">
        <f>IFERROR(_xlfn.XLOOKUP($B5780,enrollment!$A$2:$A$801,enrollment!$L$2:$L$801),"")</f>
        <v>65</v>
      </c>
      <c r="AD5780" t="str" cm="1">
        <f t="array" ref="AD5780">_xlfn.IFS(AC5780="","Unknown",AC5780&lt;18,"0-17",AC5780&lt;35,"18-34",AC5780&lt;50,"35-49",AC5780&lt;65,"50-64",TRUE,"65+")</f>
        <v>65+</v>
      </c>
      <c r="AE5780">
        <f>IFERROR(_xlfn.XLOOKUP($B5780,enrollment!$A$2:$A$801,enrollment!$O$2:$O$801),"")</f>
        <v>2233445566</v>
      </c>
      <c r="AF5780">
        <f>IFERROR(_xlfn.XLOOKUP($AE5780,providers!$B$2:$B$11,providers!$Q$2:$Q$11),"")</f>
        <v>3.5</v>
      </c>
      <c r="AG5780" s="1">
        <f t="shared" si="90"/>
        <v>45413</v>
      </c>
    </row>
    <row r="5781" spans="1:33" x14ac:dyDescent="0.25">
      <c r="A5781" t="s">
        <v>6635</v>
      </c>
      <c r="B5781" t="s">
        <v>6631</v>
      </c>
      <c r="C5781">
        <v>2233445566</v>
      </c>
      <c r="D5781">
        <v>2233445566</v>
      </c>
      <c r="E5781" s="1">
        <v>45568</v>
      </c>
      <c r="F5781" s="1">
        <v>45568</v>
      </c>
      <c r="G5781" s="1">
        <v>45591</v>
      </c>
      <c r="H5781" t="s">
        <v>28</v>
      </c>
      <c r="I5781">
        <v>11</v>
      </c>
      <c r="J5781" t="s">
        <v>47</v>
      </c>
      <c r="K5781">
        <v>99213</v>
      </c>
      <c r="O5781">
        <v>1</v>
      </c>
      <c r="P5781">
        <v>240.48</v>
      </c>
      <c r="Q5781">
        <v>178.13</v>
      </c>
      <c r="R5781">
        <v>142.5</v>
      </c>
      <c r="S5781">
        <v>35.630000000000003</v>
      </c>
      <c r="T5781" t="s">
        <v>30</v>
      </c>
      <c r="X5781" t="s">
        <v>146</v>
      </c>
      <c r="Y5781" t="s">
        <v>147</v>
      </c>
      <c r="Z5781" t="s">
        <v>39</v>
      </c>
      <c r="AA5781" t="str">
        <f>IFERROR(_xlfn.XLOOKUP($J5781,avoidable_ed_reference!$A$2:$A$13,avoidable_ed_reference!$C$2:$C$13),"Not Classified")</f>
        <v>Not Classified</v>
      </c>
      <c r="AB5781" t="str">
        <f>IFERROR(_xlfn.XLOOKUP($B5781,enrollment!$A$2:$A$801,enrollment!$I$2:$I$801),"")</f>
        <v>TN</v>
      </c>
      <c r="AC5781">
        <f>IFERROR(_xlfn.XLOOKUP($B5781,enrollment!$A$2:$A$801,enrollment!$L$2:$L$801),"")</f>
        <v>65</v>
      </c>
      <c r="AD5781" t="str" cm="1">
        <f t="array" ref="AD5781">_xlfn.IFS(AC5781="","Unknown",AC5781&lt;18,"0-17",AC5781&lt;35,"18-34",AC5781&lt;50,"35-49",AC5781&lt;65,"50-64",TRUE,"65+")</f>
        <v>65+</v>
      </c>
      <c r="AE5781">
        <f>IFERROR(_xlfn.XLOOKUP($B5781,enrollment!$A$2:$A$801,enrollment!$O$2:$O$801),"")</f>
        <v>2233445566</v>
      </c>
      <c r="AF5781">
        <f>IFERROR(_xlfn.XLOOKUP($AE5781,providers!$B$2:$B$11,providers!$Q$2:$Q$11),"")</f>
        <v>3.5</v>
      </c>
      <c r="AG5781" s="1">
        <f t="shared" si="90"/>
        <v>45566</v>
      </c>
    </row>
    <row r="5782" spans="1:33" x14ac:dyDescent="0.25">
      <c r="A5782" t="s">
        <v>6636</v>
      </c>
      <c r="B5782" t="s">
        <v>6631</v>
      </c>
      <c r="C5782">
        <v>2233445566</v>
      </c>
      <c r="D5782">
        <v>2233445566</v>
      </c>
      <c r="E5782" s="1">
        <v>45546</v>
      </c>
      <c r="F5782" s="1">
        <v>45546</v>
      </c>
      <c r="G5782" s="1">
        <v>45573</v>
      </c>
      <c r="H5782" t="s">
        <v>28</v>
      </c>
      <c r="I5782">
        <v>11</v>
      </c>
      <c r="J5782" t="s">
        <v>47</v>
      </c>
      <c r="K5782">
        <v>99213</v>
      </c>
      <c r="O5782">
        <v>1</v>
      </c>
      <c r="P5782">
        <v>223.06</v>
      </c>
      <c r="Q5782">
        <v>165.23</v>
      </c>
      <c r="R5782">
        <v>132.18</v>
      </c>
      <c r="S5782">
        <v>33.049999999999997</v>
      </c>
      <c r="T5782" t="s">
        <v>30</v>
      </c>
      <c r="X5782" t="s">
        <v>146</v>
      </c>
      <c r="Y5782" t="s">
        <v>147</v>
      </c>
      <c r="Z5782" t="s">
        <v>39</v>
      </c>
      <c r="AA5782" t="str">
        <f>IFERROR(_xlfn.XLOOKUP($J5782,avoidable_ed_reference!$A$2:$A$13,avoidable_ed_reference!$C$2:$C$13),"Not Classified")</f>
        <v>Not Classified</v>
      </c>
      <c r="AB5782" t="str">
        <f>IFERROR(_xlfn.XLOOKUP($B5782,enrollment!$A$2:$A$801,enrollment!$I$2:$I$801),"")</f>
        <v>TN</v>
      </c>
      <c r="AC5782">
        <f>IFERROR(_xlfn.XLOOKUP($B5782,enrollment!$A$2:$A$801,enrollment!$L$2:$L$801),"")</f>
        <v>65</v>
      </c>
      <c r="AD5782" t="str" cm="1">
        <f t="array" ref="AD5782">_xlfn.IFS(AC5782="","Unknown",AC5782&lt;18,"0-17",AC5782&lt;35,"18-34",AC5782&lt;50,"35-49",AC5782&lt;65,"50-64",TRUE,"65+")</f>
        <v>65+</v>
      </c>
      <c r="AE5782">
        <f>IFERROR(_xlfn.XLOOKUP($B5782,enrollment!$A$2:$A$801,enrollment!$O$2:$O$801),"")</f>
        <v>2233445566</v>
      </c>
      <c r="AF5782">
        <f>IFERROR(_xlfn.XLOOKUP($AE5782,providers!$B$2:$B$11,providers!$Q$2:$Q$11),"")</f>
        <v>3.5</v>
      </c>
      <c r="AG5782" s="1">
        <f t="shared" si="90"/>
        <v>45536</v>
      </c>
    </row>
    <row r="5783" spans="1:33" x14ac:dyDescent="0.25">
      <c r="A5783" t="s">
        <v>6637</v>
      </c>
      <c r="B5783" t="s">
        <v>6631</v>
      </c>
      <c r="C5783">
        <v>8901234567</v>
      </c>
      <c r="D5783">
        <v>8901234567</v>
      </c>
      <c r="E5783" s="1">
        <v>45360</v>
      </c>
      <c r="F5783" s="1">
        <v>45360</v>
      </c>
      <c r="G5783" s="1">
        <v>45375</v>
      </c>
      <c r="H5783" t="s">
        <v>28</v>
      </c>
      <c r="I5783">
        <v>23</v>
      </c>
      <c r="J5783" t="s">
        <v>35</v>
      </c>
      <c r="K5783">
        <v>99284</v>
      </c>
      <c r="O5783">
        <v>1</v>
      </c>
      <c r="P5783">
        <v>1596.56</v>
      </c>
      <c r="Q5783">
        <v>886.98</v>
      </c>
      <c r="R5783">
        <v>709.58</v>
      </c>
      <c r="S5783">
        <v>177.4</v>
      </c>
      <c r="T5783" t="s">
        <v>30</v>
      </c>
      <c r="X5783" t="s">
        <v>146</v>
      </c>
      <c r="Y5783" t="s">
        <v>147</v>
      </c>
      <c r="Z5783" t="s">
        <v>45</v>
      </c>
      <c r="AA5783" t="str">
        <f>IFERROR(_xlfn.XLOOKUP($J5783,avoidable_ed_reference!$A$2:$A$13,avoidable_ed_reference!$C$2:$C$13),"Not Classified")</f>
        <v>Avoidable</v>
      </c>
      <c r="AB5783" t="str">
        <f>IFERROR(_xlfn.XLOOKUP($B5783,enrollment!$A$2:$A$801,enrollment!$I$2:$I$801),"")</f>
        <v>TN</v>
      </c>
      <c r="AC5783">
        <f>IFERROR(_xlfn.XLOOKUP($B5783,enrollment!$A$2:$A$801,enrollment!$L$2:$L$801),"")</f>
        <v>65</v>
      </c>
      <c r="AD5783" t="str" cm="1">
        <f t="array" ref="AD5783">_xlfn.IFS(AC5783="","Unknown",AC5783&lt;18,"0-17",AC5783&lt;35,"18-34",AC5783&lt;50,"35-49",AC5783&lt;65,"50-64",TRUE,"65+")</f>
        <v>65+</v>
      </c>
      <c r="AE5783">
        <f>IFERROR(_xlfn.XLOOKUP($B5783,enrollment!$A$2:$A$801,enrollment!$O$2:$O$801),"")</f>
        <v>2233445566</v>
      </c>
      <c r="AF5783">
        <f>IFERROR(_xlfn.XLOOKUP($AE5783,providers!$B$2:$B$11,providers!$Q$2:$Q$11),"")</f>
        <v>3.5</v>
      </c>
      <c r="AG5783" s="1">
        <f t="shared" si="90"/>
        <v>45352</v>
      </c>
    </row>
    <row r="5784" spans="1:33" x14ac:dyDescent="0.25">
      <c r="A5784" t="s">
        <v>6638</v>
      </c>
      <c r="B5784" t="s">
        <v>6631</v>
      </c>
      <c r="C5784">
        <v>6789012345</v>
      </c>
      <c r="D5784">
        <v>6789012345</v>
      </c>
      <c r="E5784" s="1">
        <v>45629</v>
      </c>
      <c r="F5784" s="1">
        <v>45629</v>
      </c>
      <c r="G5784" s="1">
        <v>45650</v>
      </c>
      <c r="H5784" t="s">
        <v>28</v>
      </c>
      <c r="I5784">
        <v>23</v>
      </c>
      <c r="J5784" t="s">
        <v>29</v>
      </c>
      <c r="K5784">
        <v>99284</v>
      </c>
      <c r="O5784">
        <v>1</v>
      </c>
      <c r="P5784">
        <v>1698.88</v>
      </c>
      <c r="Q5784">
        <v>943.82</v>
      </c>
      <c r="R5784">
        <v>755.06</v>
      </c>
      <c r="S5784">
        <v>188.76</v>
      </c>
      <c r="T5784" t="s">
        <v>30</v>
      </c>
      <c r="X5784" t="s">
        <v>146</v>
      </c>
      <c r="Y5784" t="s">
        <v>147</v>
      </c>
      <c r="Z5784" t="s">
        <v>45</v>
      </c>
      <c r="AA5784" t="str">
        <f>IFERROR(_xlfn.XLOOKUP($J5784,avoidable_ed_reference!$A$2:$A$13,avoidable_ed_reference!$C$2:$C$13),"Not Classified")</f>
        <v>Potentially Avoidable</v>
      </c>
      <c r="AB5784" t="str">
        <f>IFERROR(_xlfn.XLOOKUP($B5784,enrollment!$A$2:$A$801,enrollment!$I$2:$I$801),"")</f>
        <v>TN</v>
      </c>
      <c r="AC5784">
        <f>IFERROR(_xlfn.XLOOKUP($B5784,enrollment!$A$2:$A$801,enrollment!$L$2:$L$801),"")</f>
        <v>65</v>
      </c>
      <c r="AD5784" t="str" cm="1">
        <f t="array" ref="AD5784">_xlfn.IFS(AC5784="","Unknown",AC5784&lt;18,"0-17",AC5784&lt;35,"18-34",AC5784&lt;50,"35-49",AC5784&lt;65,"50-64",TRUE,"65+")</f>
        <v>65+</v>
      </c>
      <c r="AE5784">
        <f>IFERROR(_xlfn.XLOOKUP($B5784,enrollment!$A$2:$A$801,enrollment!$O$2:$O$801),"")</f>
        <v>2233445566</v>
      </c>
      <c r="AF5784">
        <f>IFERROR(_xlfn.XLOOKUP($AE5784,providers!$B$2:$B$11,providers!$Q$2:$Q$11),"")</f>
        <v>3.5</v>
      </c>
      <c r="AG5784" s="1">
        <f t="shared" si="90"/>
        <v>45627</v>
      </c>
    </row>
    <row r="5785" spans="1:33" x14ac:dyDescent="0.25">
      <c r="A5785" t="s">
        <v>6639</v>
      </c>
      <c r="B5785" t="s">
        <v>6631</v>
      </c>
      <c r="C5785">
        <v>2233445566</v>
      </c>
      <c r="D5785">
        <v>2233445566</v>
      </c>
      <c r="E5785" s="1">
        <v>45553</v>
      </c>
      <c r="F5785" s="1">
        <v>45553</v>
      </c>
      <c r="G5785" s="1">
        <v>45573</v>
      </c>
      <c r="H5785" t="s">
        <v>28</v>
      </c>
      <c r="I5785">
        <v>11</v>
      </c>
      <c r="J5785" t="s">
        <v>47</v>
      </c>
      <c r="K5785">
        <v>99213</v>
      </c>
      <c r="O5785">
        <v>1</v>
      </c>
      <c r="P5785">
        <v>179.32</v>
      </c>
      <c r="Q5785">
        <v>132.83000000000001</v>
      </c>
      <c r="R5785">
        <v>106.26</v>
      </c>
      <c r="S5785">
        <v>26.57</v>
      </c>
      <c r="T5785" t="s">
        <v>30</v>
      </c>
      <c r="X5785" t="s">
        <v>146</v>
      </c>
      <c r="Y5785" t="s">
        <v>147</v>
      </c>
      <c r="Z5785" t="s">
        <v>39</v>
      </c>
      <c r="AA5785" t="str">
        <f>IFERROR(_xlfn.XLOOKUP($J5785,avoidable_ed_reference!$A$2:$A$13,avoidable_ed_reference!$C$2:$C$13),"Not Classified")</f>
        <v>Not Classified</v>
      </c>
      <c r="AB5785" t="str">
        <f>IFERROR(_xlfn.XLOOKUP($B5785,enrollment!$A$2:$A$801,enrollment!$I$2:$I$801),"")</f>
        <v>TN</v>
      </c>
      <c r="AC5785">
        <f>IFERROR(_xlfn.XLOOKUP($B5785,enrollment!$A$2:$A$801,enrollment!$L$2:$L$801),"")</f>
        <v>65</v>
      </c>
      <c r="AD5785" t="str" cm="1">
        <f t="array" ref="AD5785">_xlfn.IFS(AC5785="","Unknown",AC5785&lt;18,"0-17",AC5785&lt;35,"18-34",AC5785&lt;50,"35-49",AC5785&lt;65,"50-64",TRUE,"65+")</f>
        <v>65+</v>
      </c>
      <c r="AE5785">
        <f>IFERROR(_xlfn.XLOOKUP($B5785,enrollment!$A$2:$A$801,enrollment!$O$2:$O$801),"")</f>
        <v>2233445566</v>
      </c>
      <c r="AF5785">
        <f>IFERROR(_xlfn.XLOOKUP($AE5785,providers!$B$2:$B$11,providers!$Q$2:$Q$11),"")</f>
        <v>3.5</v>
      </c>
      <c r="AG5785" s="1">
        <f t="shared" si="90"/>
        <v>45536</v>
      </c>
    </row>
    <row r="5786" spans="1:33" x14ac:dyDescent="0.25">
      <c r="A5786" t="s">
        <v>6640</v>
      </c>
      <c r="B5786" t="s">
        <v>6631</v>
      </c>
      <c r="C5786">
        <v>2345678901</v>
      </c>
      <c r="D5786">
        <v>2345678901</v>
      </c>
      <c r="E5786" s="1">
        <v>45553</v>
      </c>
      <c r="F5786" s="1">
        <v>45553</v>
      </c>
      <c r="G5786" s="1">
        <v>45574</v>
      </c>
      <c r="H5786" t="s">
        <v>28</v>
      </c>
      <c r="I5786">
        <v>23</v>
      </c>
      <c r="J5786" t="s">
        <v>221</v>
      </c>
      <c r="K5786">
        <v>99284</v>
      </c>
      <c r="O5786">
        <v>1</v>
      </c>
      <c r="P5786">
        <v>2348.91</v>
      </c>
      <c r="Q5786">
        <v>1304.95</v>
      </c>
      <c r="R5786">
        <v>1043.96</v>
      </c>
      <c r="S5786">
        <v>260.99</v>
      </c>
      <c r="T5786" t="s">
        <v>30</v>
      </c>
      <c r="X5786" t="s">
        <v>146</v>
      </c>
      <c r="Y5786" t="s">
        <v>147</v>
      </c>
      <c r="Z5786" t="s">
        <v>45</v>
      </c>
      <c r="AA5786" t="str">
        <f>IFERROR(_xlfn.XLOOKUP($J5786,avoidable_ed_reference!$A$2:$A$13,avoidable_ed_reference!$C$2:$C$13),"Not Classified")</f>
        <v>Avoidable</v>
      </c>
      <c r="AB5786" t="str">
        <f>IFERROR(_xlfn.XLOOKUP($B5786,enrollment!$A$2:$A$801,enrollment!$I$2:$I$801),"")</f>
        <v>TN</v>
      </c>
      <c r="AC5786">
        <f>IFERROR(_xlfn.XLOOKUP($B5786,enrollment!$A$2:$A$801,enrollment!$L$2:$L$801),"")</f>
        <v>65</v>
      </c>
      <c r="AD5786" t="str" cm="1">
        <f t="array" ref="AD5786">_xlfn.IFS(AC5786="","Unknown",AC5786&lt;18,"0-17",AC5786&lt;35,"18-34",AC5786&lt;50,"35-49",AC5786&lt;65,"50-64",TRUE,"65+")</f>
        <v>65+</v>
      </c>
      <c r="AE5786">
        <f>IFERROR(_xlfn.XLOOKUP($B5786,enrollment!$A$2:$A$801,enrollment!$O$2:$O$801),"")</f>
        <v>2233445566</v>
      </c>
      <c r="AF5786">
        <f>IFERROR(_xlfn.XLOOKUP($AE5786,providers!$B$2:$B$11,providers!$Q$2:$Q$11),"")</f>
        <v>3.5</v>
      </c>
      <c r="AG5786" s="1">
        <f t="shared" si="90"/>
        <v>45536</v>
      </c>
    </row>
    <row r="5787" spans="1:33" x14ac:dyDescent="0.25">
      <c r="A5787" t="s">
        <v>6641</v>
      </c>
      <c r="B5787" t="s">
        <v>6631</v>
      </c>
      <c r="C5787">
        <v>2345678901</v>
      </c>
      <c r="D5787">
        <v>2345678901</v>
      </c>
      <c r="E5787" s="1">
        <v>45554</v>
      </c>
      <c r="F5787" s="1">
        <v>45554</v>
      </c>
      <c r="G5787" s="1">
        <v>45589</v>
      </c>
      <c r="H5787" t="s">
        <v>28</v>
      </c>
      <c r="I5787">
        <v>23</v>
      </c>
      <c r="J5787" t="s">
        <v>129</v>
      </c>
      <c r="K5787">
        <v>99284</v>
      </c>
      <c r="O5787">
        <v>1</v>
      </c>
      <c r="P5787">
        <v>1743.98</v>
      </c>
      <c r="Q5787">
        <v>968.88</v>
      </c>
      <c r="R5787">
        <v>775.1</v>
      </c>
      <c r="S5787">
        <v>193.78</v>
      </c>
      <c r="T5787" t="s">
        <v>30</v>
      </c>
      <c r="X5787" t="s">
        <v>146</v>
      </c>
      <c r="Y5787" t="s">
        <v>147</v>
      </c>
      <c r="Z5787" t="s">
        <v>45</v>
      </c>
      <c r="AA5787" t="str">
        <f>IFERROR(_xlfn.XLOOKUP($J5787,avoidable_ed_reference!$A$2:$A$13,avoidable_ed_reference!$C$2:$C$13),"Not Classified")</f>
        <v>Potentially Avoidable</v>
      </c>
      <c r="AB5787" t="str">
        <f>IFERROR(_xlfn.XLOOKUP($B5787,enrollment!$A$2:$A$801,enrollment!$I$2:$I$801),"")</f>
        <v>TN</v>
      </c>
      <c r="AC5787">
        <f>IFERROR(_xlfn.XLOOKUP($B5787,enrollment!$A$2:$A$801,enrollment!$L$2:$L$801),"")</f>
        <v>65</v>
      </c>
      <c r="AD5787" t="str" cm="1">
        <f t="array" ref="AD5787">_xlfn.IFS(AC5787="","Unknown",AC5787&lt;18,"0-17",AC5787&lt;35,"18-34",AC5787&lt;50,"35-49",AC5787&lt;65,"50-64",TRUE,"65+")</f>
        <v>65+</v>
      </c>
      <c r="AE5787">
        <f>IFERROR(_xlfn.XLOOKUP($B5787,enrollment!$A$2:$A$801,enrollment!$O$2:$O$801),"")</f>
        <v>2233445566</v>
      </c>
      <c r="AF5787">
        <f>IFERROR(_xlfn.XLOOKUP($AE5787,providers!$B$2:$B$11,providers!$Q$2:$Q$11),"")</f>
        <v>3.5</v>
      </c>
      <c r="AG5787" s="1">
        <f t="shared" si="90"/>
        <v>45536</v>
      </c>
    </row>
    <row r="5788" spans="1:33" x14ac:dyDescent="0.25">
      <c r="A5788" t="s">
        <v>6642</v>
      </c>
      <c r="B5788" t="s">
        <v>6631</v>
      </c>
      <c r="C5788">
        <v>9012345678</v>
      </c>
      <c r="D5788">
        <v>9012345678</v>
      </c>
      <c r="E5788" s="1">
        <v>45315</v>
      </c>
      <c r="F5788" s="1">
        <v>45315</v>
      </c>
      <c r="G5788" s="1">
        <v>45344</v>
      </c>
      <c r="H5788" t="s">
        <v>28</v>
      </c>
      <c r="I5788">
        <v>23</v>
      </c>
      <c r="J5788" t="s">
        <v>42</v>
      </c>
      <c r="K5788">
        <v>99284</v>
      </c>
      <c r="O5788">
        <v>1</v>
      </c>
      <c r="P5788">
        <v>2410.6</v>
      </c>
      <c r="Q5788">
        <v>1339.22</v>
      </c>
      <c r="R5788">
        <v>1071.3800000000001</v>
      </c>
      <c r="S5788">
        <v>267.83999999999997</v>
      </c>
      <c r="T5788" t="s">
        <v>30</v>
      </c>
      <c r="X5788" t="s">
        <v>146</v>
      </c>
      <c r="Y5788" t="s">
        <v>147</v>
      </c>
      <c r="Z5788" t="s">
        <v>45</v>
      </c>
      <c r="AA5788" t="str">
        <f>IFERROR(_xlfn.XLOOKUP($J5788,avoidable_ed_reference!$A$2:$A$13,avoidable_ed_reference!$C$2:$C$13),"Not Classified")</f>
        <v>Non-Avoidable</v>
      </c>
      <c r="AB5788" t="str">
        <f>IFERROR(_xlfn.XLOOKUP($B5788,enrollment!$A$2:$A$801,enrollment!$I$2:$I$801),"")</f>
        <v>TN</v>
      </c>
      <c r="AC5788">
        <f>IFERROR(_xlfn.XLOOKUP($B5788,enrollment!$A$2:$A$801,enrollment!$L$2:$L$801),"")</f>
        <v>65</v>
      </c>
      <c r="AD5788" t="str" cm="1">
        <f t="array" ref="AD5788">_xlfn.IFS(AC5788="","Unknown",AC5788&lt;18,"0-17",AC5788&lt;35,"18-34",AC5788&lt;50,"35-49",AC5788&lt;65,"50-64",TRUE,"65+")</f>
        <v>65+</v>
      </c>
      <c r="AE5788">
        <f>IFERROR(_xlfn.XLOOKUP($B5788,enrollment!$A$2:$A$801,enrollment!$O$2:$O$801),"")</f>
        <v>2233445566</v>
      </c>
      <c r="AF5788">
        <f>IFERROR(_xlfn.XLOOKUP($AE5788,providers!$B$2:$B$11,providers!$Q$2:$Q$11),"")</f>
        <v>3.5</v>
      </c>
      <c r="AG5788" s="1">
        <f t="shared" si="90"/>
        <v>45292</v>
      </c>
    </row>
    <row r="5789" spans="1:33" x14ac:dyDescent="0.25">
      <c r="A5789" t="s">
        <v>6643</v>
      </c>
      <c r="B5789" t="s">
        <v>6644</v>
      </c>
      <c r="C5789">
        <v>9012345678</v>
      </c>
      <c r="D5789">
        <v>9012345678</v>
      </c>
      <c r="E5789" s="1">
        <v>45437</v>
      </c>
      <c r="F5789" s="1">
        <v>45437</v>
      </c>
      <c r="G5789" s="1">
        <v>45463</v>
      </c>
      <c r="H5789" t="s">
        <v>67</v>
      </c>
      <c r="I5789">
        <v>21</v>
      </c>
      <c r="J5789" t="s">
        <v>80</v>
      </c>
      <c r="K5789">
        <v>99223</v>
      </c>
      <c r="O5789">
        <v>1</v>
      </c>
      <c r="P5789">
        <v>20535.439999999999</v>
      </c>
      <c r="Q5789">
        <v>13248.67</v>
      </c>
      <c r="R5789">
        <v>10598.94</v>
      </c>
      <c r="S5789">
        <v>2649.73</v>
      </c>
      <c r="T5789" t="s">
        <v>30</v>
      </c>
      <c r="V5789">
        <v>1</v>
      </c>
      <c r="W5789" s="2" t="s">
        <v>68</v>
      </c>
      <c r="X5789" t="s">
        <v>43</v>
      </c>
      <c r="Y5789" t="s">
        <v>44</v>
      </c>
      <c r="Z5789" t="s">
        <v>69</v>
      </c>
      <c r="AA5789" t="str">
        <f>IFERROR(_xlfn.XLOOKUP($J5789,avoidable_ed_reference!$A$2:$A$13,avoidable_ed_reference!$C$2:$C$13),"Not Classified")</f>
        <v>Non-Avoidable</v>
      </c>
      <c r="AB5789" t="str">
        <f>IFERROR(_xlfn.XLOOKUP($B5789,enrollment!$A$2:$A$801,enrollment!$I$2:$I$801),"")</f>
        <v>KY</v>
      </c>
      <c r="AC5789">
        <f>IFERROR(_xlfn.XLOOKUP($B5789,enrollment!$A$2:$A$801,enrollment!$L$2:$L$801),"")</f>
        <v>48</v>
      </c>
      <c r="AD5789" t="str" cm="1">
        <f t="array" ref="AD5789">_xlfn.IFS(AC5789="","Unknown",AC5789&lt;18,"0-17",AC5789&lt;35,"18-34",AC5789&lt;50,"35-49",AC5789&lt;65,"50-64",TRUE,"65+")</f>
        <v>35-49</v>
      </c>
      <c r="AE5789">
        <f>IFERROR(_xlfn.XLOOKUP($B5789,enrollment!$A$2:$A$801,enrollment!$O$2:$O$801),"")</f>
        <v>9012345678</v>
      </c>
      <c r="AF5789">
        <f>IFERROR(_xlfn.XLOOKUP($AE5789,providers!$B$2:$B$11,providers!$Q$2:$Q$11),"")</f>
        <v>4.3</v>
      </c>
      <c r="AG5789" s="1">
        <f t="shared" si="90"/>
        <v>45413</v>
      </c>
    </row>
    <row r="5790" spans="1:33" x14ac:dyDescent="0.25">
      <c r="A5790" t="s">
        <v>6645</v>
      </c>
      <c r="B5790" t="s">
        <v>6644</v>
      </c>
      <c r="C5790">
        <v>9012345678</v>
      </c>
      <c r="D5790">
        <v>9012345678</v>
      </c>
      <c r="E5790" s="1">
        <v>45476</v>
      </c>
      <c r="F5790" s="1">
        <v>45476</v>
      </c>
      <c r="G5790" s="1">
        <v>45507</v>
      </c>
      <c r="H5790" t="s">
        <v>28</v>
      </c>
      <c r="I5790">
        <v>11</v>
      </c>
      <c r="J5790" t="s">
        <v>47</v>
      </c>
      <c r="K5790">
        <v>99213</v>
      </c>
      <c r="O5790">
        <v>1</v>
      </c>
      <c r="P5790">
        <v>227.3</v>
      </c>
      <c r="Q5790">
        <v>168.37</v>
      </c>
      <c r="R5790">
        <v>134.69999999999999</v>
      </c>
      <c r="S5790">
        <v>33.67</v>
      </c>
      <c r="T5790" t="s">
        <v>30</v>
      </c>
      <c r="X5790" t="s">
        <v>43</v>
      </c>
      <c r="Y5790" t="s">
        <v>44</v>
      </c>
      <c r="Z5790" t="s">
        <v>39</v>
      </c>
      <c r="AA5790" t="str">
        <f>IFERROR(_xlfn.XLOOKUP($J5790,avoidable_ed_reference!$A$2:$A$13,avoidable_ed_reference!$C$2:$C$13),"Not Classified")</f>
        <v>Not Classified</v>
      </c>
      <c r="AB5790" t="str">
        <f>IFERROR(_xlfn.XLOOKUP($B5790,enrollment!$A$2:$A$801,enrollment!$I$2:$I$801),"")</f>
        <v>KY</v>
      </c>
      <c r="AC5790">
        <f>IFERROR(_xlfn.XLOOKUP($B5790,enrollment!$A$2:$A$801,enrollment!$L$2:$L$801),"")</f>
        <v>48</v>
      </c>
      <c r="AD5790" t="str" cm="1">
        <f t="array" ref="AD5790">_xlfn.IFS(AC5790="","Unknown",AC5790&lt;18,"0-17",AC5790&lt;35,"18-34",AC5790&lt;50,"35-49",AC5790&lt;65,"50-64",TRUE,"65+")</f>
        <v>35-49</v>
      </c>
      <c r="AE5790">
        <f>IFERROR(_xlfn.XLOOKUP($B5790,enrollment!$A$2:$A$801,enrollment!$O$2:$O$801),"")</f>
        <v>9012345678</v>
      </c>
      <c r="AF5790">
        <f>IFERROR(_xlfn.XLOOKUP($AE5790,providers!$B$2:$B$11,providers!$Q$2:$Q$11),"")</f>
        <v>4.3</v>
      </c>
      <c r="AG5790" s="1">
        <f t="shared" si="90"/>
        <v>45474</v>
      </c>
    </row>
    <row r="5791" spans="1:33" x14ac:dyDescent="0.25">
      <c r="A5791" t="s">
        <v>6646</v>
      </c>
      <c r="B5791" t="s">
        <v>6644</v>
      </c>
      <c r="C5791">
        <v>6789012345</v>
      </c>
      <c r="D5791">
        <v>6789012345</v>
      </c>
      <c r="E5791" s="1">
        <v>45425</v>
      </c>
      <c r="F5791" s="1">
        <v>45425</v>
      </c>
      <c r="G5791" s="1">
        <v>45453</v>
      </c>
      <c r="H5791" t="s">
        <v>59</v>
      </c>
      <c r="J5791" t="s">
        <v>60</v>
      </c>
      <c r="L5791" s="2" t="s">
        <v>106</v>
      </c>
      <c r="M5791" t="s">
        <v>107</v>
      </c>
      <c r="N5791" t="s">
        <v>108</v>
      </c>
      <c r="O5791">
        <v>1</v>
      </c>
      <c r="P5791">
        <v>1180.6099999999999</v>
      </c>
      <c r="Q5791">
        <v>1073.28</v>
      </c>
      <c r="R5791">
        <v>858.62</v>
      </c>
      <c r="S5791">
        <v>214.66</v>
      </c>
      <c r="T5791" t="s">
        <v>30</v>
      </c>
      <c r="X5791" t="s">
        <v>43</v>
      </c>
      <c r="Y5791" t="s">
        <v>44</v>
      </c>
      <c r="Z5791" t="s">
        <v>64</v>
      </c>
      <c r="AA5791" t="str">
        <f>IFERROR(_xlfn.XLOOKUP($J5791,avoidable_ed_reference!$A$2:$A$13,avoidable_ed_reference!$C$2:$C$13),"Not Classified")</f>
        <v>Not Classified</v>
      </c>
      <c r="AB5791" t="str">
        <f>IFERROR(_xlfn.XLOOKUP($B5791,enrollment!$A$2:$A$801,enrollment!$I$2:$I$801),"")</f>
        <v>KY</v>
      </c>
      <c r="AC5791">
        <f>IFERROR(_xlfn.XLOOKUP($B5791,enrollment!$A$2:$A$801,enrollment!$L$2:$L$801),"")</f>
        <v>48</v>
      </c>
      <c r="AD5791" t="str" cm="1">
        <f t="array" ref="AD5791">_xlfn.IFS(AC5791="","Unknown",AC5791&lt;18,"0-17",AC5791&lt;35,"18-34",AC5791&lt;50,"35-49",AC5791&lt;65,"50-64",TRUE,"65+")</f>
        <v>35-49</v>
      </c>
      <c r="AE5791">
        <f>IFERROR(_xlfn.XLOOKUP($B5791,enrollment!$A$2:$A$801,enrollment!$O$2:$O$801),"")</f>
        <v>9012345678</v>
      </c>
      <c r="AF5791">
        <f>IFERROR(_xlfn.XLOOKUP($AE5791,providers!$B$2:$B$11,providers!$Q$2:$Q$11),"")</f>
        <v>4.3</v>
      </c>
      <c r="AG5791" s="1">
        <f t="shared" si="90"/>
        <v>45413</v>
      </c>
    </row>
    <row r="5792" spans="1:33" x14ac:dyDescent="0.25">
      <c r="A5792" t="s">
        <v>6647</v>
      </c>
      <c r="B5792" t="s">
        <v>6644</v>
      </c>
      <c r="C5792">
        <v>9012345678</v>
      </c>
      <c r="D5792">
        <v>9012345678</v>
      </c>
      <c r="E5792" s="1">
        <v>45309</v>
      </c>
      <c r="F5792" s="1">
        <v>45309</v>
      </c>
      <c r="G5792" s="1">
        <v>45339</v>
      </c>
      <c r="H5792" t="s">
        <v>28</v>
      </c>
      <c r="I5792">
        <v>11</v>
      </c>
      <c r="J5792" t="s">
        <v>35</v>
      </c>
      <c r="K5792">
        <v>99213</v>
      </c>
      <c r="O5792">
        <v>1</v>
      </c>
      <c r="P5792">
        <v>235.95</v>
      </c>
      <c r="Q5792">
        <v>174.78</v>
      </c>
      <c r="R5792">
        <v>139.82</v>
      </c>
      <c r="S5792">
        <v>34.96</v>
      </c>
      <c r="T5792" t="s">
        <v>30</v>
      </c>
      <c r="X5792" t="s">
        <v>43</v>
      </c>
      <c r="Y5792" t="s">
        <v>44</v>
      </c>
      <c r="Z5792" t="s">
        <v>39</v>
      </c>
      <c r="AA5792" t="str">
        <f>IFERROR(_xlfn.XLOOKUP($J5792,avoidable_ed_reference!$A$2:$A$13,avoidable_ed_reference!$C$2:$C$13),"Not Classified")</f>
        <v>Avoidable</v>
      </c>
      <c r="AB5792" t="str">
        <f>IFERROR(_xlfn.XLOOKUP($B5792,enrollment!$A$2:$A$801,enrollment!$I$2:$I$801),"")</f>
        <v>KY</v>
      </c>
      <c r="AC5792">
        <f>IFERROR(_xlfn.XLOOKUP($B5792,enrollment!$A$2:$A$801,enrollment!$L$2:$L$801),"")</f>
        <v>48</v>
      </c>
      <c r="AD5792" t="str" cm="1">
        <f t="array" ref="AD5792">_xlfn.IFS(AC5792="","Unknown",AC5792&lt;18,"0-17",AC5792&lt;35,"18-34",AC5792&lt;50,"35-49",AC5792&lt;65,"50-64",TRUE,"65+")</f>
        <v>35-49</v>
      </c>
      <c r="AE5792">
        <f>IFERROR(_xlfn.XLOOKUP($B5792,enrollment!$A$2:$A$801,enrollment!$O$2:$O$801),"")</f>
        <v>9012345678</v>
      </c>
      <c r="AF5792">
        <f>IFERROR(_xlfn.XLOOKUP($AE5792,providers!$B$2:$B$11,providers!$Q$2:$Q$11),"")</f>
        <v>4.3</v>
      </c>
      <c r="AG5792" s="1">
        <f t="shared" si="90"/>
        <v>45292</v>
      </c>
    </row>
    <row r="5793" spans="1:33" x14ac:dyDescent="0.25">
      <c r="A5793" t="s">
        <v>6648</v>
      </c>
      <c r="B5793" t="s">
        <v>6644</v>
      </c>
      <c r="C5793">
        <v>2233445566</v>
      </c>
      <c r="D5793">
        <v>2233445566</v>
      </c>
      <c r="E5793" s="1">
        <v>45616</v>
      </c>
      <c r="F5793" s="1">
        <v>45616</v>
      </c>
      <c r="G5793" s="1">
        <v>45631</v>
      </c>
      <c r="H5793" t="s">
        <v>59</v>
      </c>
      <c r="J5793" t="s">
        <v>47</v>
      </c>
      <c r="L5793" s="2" t="s">
        <v>106</v>
      </c>
      <c r="M5793" t="s">
        <v>107</v>
      </c>
      <c r="N5793" t="s">
        <v>108</v>
      </c>
      <c r="O5793">
        <v>1</v>
      </c>
      <c r="P5793">
        <v>906.4</v>
      </c>
      <c r="Q5793">
        <v>824</v>
      </c>
      <c r="R5793">
        <v>659.2</v>
      </c>
      <c r="S5793">
        <v>164.8</v>
      </c>
      <c r="T5793" t="s">
        <v>30</v>
      </c>
      <c r="X5793" t="s">
        <v>43</v>
      </c>
      <c r="Y5793" t="s">
        <v>44</v>
      </c>
      <c r="Z5793" t="s">
        <v>64</v>
      </c>
      <c r="AA5793" t="str">
        <f>IFERROR(_xlfn.XLOOKUP($J5793,avoidable_ed_reference!$A$2:$A$13,avoidable_ed_reference!$C$2:$C$13),"Not Classified")</f>
        <v>Not Classified</v>
      </c>
      <c r="AB5793" t="str">
        <f>IFERROR(_xlfn.XLOOKUP($B5793,enrollment!$A$2:$A$801,enrollment!$I$2:$I$801),"")</f>
        <v>KY</v>
      </c>
      <c r="AC5793">
        <f>IFERROR(_xlfn.XLOOKUP($B5793,enrollment!$A$2:$A$801,enrollment!$L$2:$L$801),"")</f>
        <v>48</v>
      </c>
      <c r="AD5793" t="str" cm="1">
        <f t="array" ref="AD5793">_xlfn.IFS(AC5793="","Unknown",AC5793&lt;18,"0-17",AC5793&lt;35,"18-34",AC5793&lt;50,"35-49",AC5793&lt;65,"50-64",TRUE,"65+")</f>
        <v>35-49</v>
      </c>
      <c r="AE5793">
        <f>IFERROR(_xlfn.XLOOKUP($B5793,enrollment!$A$2:$A$801,enrollment!$O$2:$O$801),"")</f>
        <v>9012345678</v>
      </c>
      <c r="AF5793">
        <f>IFERROR(_xlfn.XLOOKUP($AE5793,providers!$B$2:$B$11,providers!$Q$2:$Q$11),"")</f>
        <v>4.3</v>
      </c>
      <c r="AG5793" s="1">
        <f t="shared" si="90"/>
        <v>45597</v>
      </c>
    </row>
    <row r="5794" spans="1:33" x14ac:dyDescent="0.25">
      <c r="A5794" t="s">
        <v>6649</v>
      </c>
      <c r="B5794" t="s">
        <v>6644</v>
      </c>
      <c r="C5794">
        <v>2233445566</v>
      </c>
      <c r="D5794">
        <v>2233445566</v>
      </c>
      <c r="E5794" s="1">
        <v>45617</v>
      </c>
      <c r="F5794" s="1">
        <v>45617</v>
      </c>
      <c r="G5794" s="1">
        <v>45639</v>
      </c>
      <c r="H5794" t="s">
        <v>59</v>
      </c>
      <c r="J5794" t="s">
        <v>99</v>
      </c>
      <c r="L5794" s="2" t="s">
        <v>151</v>
      </c>
      <c r="M5794" t="s">
        <v>152</v>
      </c>
      <c r="N5794" t="s">
        <v>153</v>
      </c>
      <c r="O5794">
        <v>1</v>
      </c>
      <c r="P5794">
        <v>1208.83</v>
      </c>
      <c r="Q5794">
        <v>1098.94</v>
      </c>
      <c r="R5794">
        <v>879.15</v>
      </c>
      <c r="S5794">
        <v>219.79</v>
      </c>
      <c r="T5794" t="s">
        <v>30</v>
      </c>
      <c r="X5794" t="s">
        <v>43</v>
      </c>
      <c r="Y5794" t="s">
        <v>44</v>
      </c>
      <c r="Z5794" t="s">
        <v>64</v>
      </c>
      <c r="AA5794" t="str">
        <f>IFERROR(_xlfn.XLOOKUP($J5794,avoidable_ed_reference!$A$2:$A$13,avoidable_ed_reference!$C$2:$C$13),"Not Classified")</f>
        <v>Not Classified</v>
      </c>
      <c r="AB5794" t="str">
        <f>IFERROR(_xlfn.XLOOKUP($B5794,enrollment!$A$2:$A$801,enrollment!$I$2:$I$801),"")</f>
        <v>KY</v>
      </c>
      <c r="AC5794">
        <f>IFERROR(_xlfn.XLOOKUP($B5794,enrollment!$A$2:$A$801,enrollment!$L$2:$L$801),"")</f>
        <v>48</v>
      </c>
      <c r="AD5794" t="str" cm="1">
        <f t="array" ref="AD5794">_xlfn.IFS(AC5794="","Unknown",AC5794&lt;18,"0-17",AC5794&lt;35,"18-34",AC5794&lt;50,"35-49",AC5794&lt;65,"50-64",TRUE,"65+")</f>
        <v>35-49</v>
      </c>
      <c r="AE5794">
        <f>IFERROR(_xlfn.XLOOKUP($B5794,enrollment!$A$2:$A$801,enrollment!$O$2:$O$801),"")</f>
        <v>9012345678</v>
      </c>
      <c r="AF5794">
        <f>IFERROR(_xlfn.XLOOKUP($AE5794,providers!$B$2:$B$11,providers!$Q$2:$Q$11),"")</f>
        <v>4.3</v>
      </c>
      <c r="AG5794" s="1">
        <f t="shared" si="90"/>
        <v>45597</v>
      </c>
    </row>
    <row r="5795" spans="1:33" x14ac:dyDescent="0.25">
      <c r="A5795" t="s">
        <v>6650</v>
      </c>
      <c r="B5795" t="s">
        <v>6644</v>
      </c>
      <c r="C5795">
        <v>6789012345</v>
      </c>
      <c r="D5795">
        <v>6789012345</v>
      </c>
      <c r="E5795" s="1">
        <v>45332</v>
      </c>
      <c r="F5795" s="1">
        <v>45332</v>
      </c>
      <c r="G5795" s="1">
        <v>45352</v>
      </c>
      <c r="H5795" t="s">
        <v>59</v>
      </c>
      <c r="J5795" t="s">
        <v>60</v>
      </c>
      <c r="L5795" s="2" t="s">
        <v>151</v>
      </c>
      <c r="M5795" t="s">
        <v>152</v>
      </c>
      <c r="N5795" t="s">
        <v>153</v>
      </c>
      <c r="O5795">
        <v>1</v>
      </c>
      <c r="P5795">
        <v>834.28</v>
      </c>
      <c r="Q5795">
        <v>758.44</v>
      </c>
      <c r="R5795">
        <v>606.75</v>
      </c>
      <c r="S5795">
        <v>151.69</v>
      </c>
      <c r="T5795" t="s">
        <v>30</v>
      </c>
      <c r="X5795" t="s">
        <v>43</v>
      </c>
      <c r="Y5795" t="s">
        <v>44</v>
      </c>
      <c r="Z5795" t="s">
        <v>64</v>
      </c>
      <c r="AA5795" t="str">
        <f>IFERROR(_xlfn.XLOOKUP($J5795,avoidable_ed_reference!$A$2:$A$13,avoidable_ed_reference!$C$2:$C$13),"Not Classified")</f>
        <v>Not Classified</v>
      </c>
      <c r="AB5795" t="str">
        <f>IFERROR(_xlfn.XLOOKUP($B5795,enrollment!$A$2:$A$801,enrollment!$I$2:$I$801),"")</f>
        <v>KY</v>
      </c>
      <c r="AC5795">
        <f>IFERROR(_xlfn.XLOOKUP($B5795,enrollment!$A$2:$A$801,enrollment!$L$2:$L$801),"")</f>
        <v>48</v>
      </c>
      <c r="AD5795" t="str" cm="1">
        <f t="array" ref="AD5795">_xlfn.IFS(AC5795="","Unknown",AC5795&lt;18,"0-17",AC5795&lt;35,"18-34",AC5795&lt;50,"35-49",AC5795&lt;65,"50-64",TRUE,"65+")</f>
        <v>35-49</v>
      </c>
      <c r="AE5795">
        <f>IFERROR(_xlfn.XLOOKUP($B5795,enrollment!$A$2:$A$801,enrollment!$O$2:$O$801),"")</f>
        <v>9012345678</v>
      </c>
      <c r="AF5795">
        <f>IFERROR(_xlfn.XLOOKUP($AE5795,providers!$B$2:$B$11,providers!$Q$2:$Q$11),"")</f>
        <v>4.3</v>
      </c>
      <c r="AG5795" s="1">
        <f t="shared" si="90"/>
        <v>45323</v>
      </c>
    </row>
    <row r="5796" spans="1:33" x14ac:dyDescent="0.25">
      <c r="A5796" t="s">
        <v>6651</v>
      </c>
      <c r="B5796" t="s">
        <v>6652</v>
      </c>
      <c r="C5796">
        <v>2345678901</v>
      </c>
      <c r="D5796">
        <v>2345678901</v>
      </c>
      <c r="E5796" s="1">
        <v>45536</v>
      </c>
      <c r="F5796" s="1">
        <v>45536</v>
      </c>
      <c r="G5796" s="1">
        <v>45557</v>
      </c>
      <c r="H5796" t="s">
        <v>28</v>
      </c>
      <c r="I5796">
        <v>11</v>
      </c>
      <c r="J5796" t="s">
        <v>47</v>
      </c>
      <c r="K5796">
        <v>99213</v>
      </c>
      <c r="O5796">
        <v>1</v>
      </c>
      <c r="P5796">
        <v>224.56</v>
      </c>
      <c r="Q5796">
        <v>166.34</v>
      </c>
      <c r="R5796">
        <v>133.07</v>
      </c>
      <c r="S5796">
        <v>33.270000000000003</v>
      </c>
      <c r="T5796" t="s">
        <v>30</v>
      </c>
      <c r="X5796" t="s">
        <v>52</v>
      </c>
      <c r="Y5796" t="s">
        <v>44</v>
      </c>
      <c r="Z5796" t="s">
        <v>39</v>
      </c>
      <c r="AA5796" t="str">
        <f>IFERROR(_xlfn.XLOOKUP($J5796,avoidable_ed_reference!$A$2:$A$13,avoidable_ed_reference!$C$2:$C$13),"Not Classified")</f>
        <v>Not Classified</v>
      </c>
      <c r="AB5796" t="str">
        <f>IFERROR(_xlfn.XLOOKUP($B5796,enrollment!$A$2:$A$801,enrollment!$I$2:$I$801),"")</f>
        <v>OH</v>
      </c>
      <c r="AC5796">
        <f>IFERROR(_xlfn.XLOOKUP($B5796,enrollment!$A$2:$A$801,enrollment!$L$2:$L$801),"")</f>
        <v>75</v>
      </c>
      <c r="AD5796" t="str" cm="1">
        <f t="array" ref="AD5796">_xlfn.IFS(AC5796="","Unknown",AC5796&lt;18,"0-17",AC5796&lt;35,"18-34",AC5796&lt;50,"35-49",AC5796&lt;65,"50-64",TRUE,"65+")</f>
        <v>65+</v>
      </c>
      <c r="AE5796">
        <f>IFERROR(_xlfn.XLOOKUP($B5796,enrollment!$A$2:$A$801,enrollment!$O$2:$O$801),"")</f>
        <v>2345678901</v>
      </c>
      <c r="AF5796">
        <f>IFERROR(_xlfn.XLOOKUP($AE5796,providers!$B$2:$B$11,providers!$Q$2:$Q$11),"")</f>
        <v>4.2</v>
      </c>
      <c r="AG5796" s="1">
        <f t="shared" si="90"/>
        <v>45536</v>
      </c>
    </row>
    <row r="5797" spans="1:33" x14ac:dyDescent="0.25">
      <c r="A5797" t="s">
        <v>6653</v>
      </c>
      <c r="B5797" t="s">
        <v>6652</v>
      </c>
      <c r="C5797">
        <v>2345678901</v>
      </c>
      <c r="D5797">
        <v>2345678901</v>
      </c>
      <c r="E5797" s="1">
        <v>45335</v>
      </c>
      <c r="F5797" s="1">
        <v>45335</v>
      </c>
      <c r="G5797" s="1">
        <v>45364</v>
      </c>
      <c r="H5797" t="s">
        <v>28</v>
      </c>
      <c r="I5797">
        <v>11</v>
      </c>
      <c r="J5797" t="s">
        <v>35</v>
      </c>
      <c r="K5797">
        <v>99213</v>
      </c>
      <c r="O5797">
        <v>1</v>
      </c>
      <c r="P5797">
        <v>202.2</v>
      </c>
      <c r="Q5797">
        <v>149.78</v>
      </c>
      <c r="R5797">
        <v>119.82</v>
      </c>
      <c r="S5797">
        <v>29.96</v>
      </c>
      <c r="T5797" t="s">
        <v>30</v>
      </c>
      <c r="X5797" t="s">
        <v>52</v>
      </c>
      <c r="Y5797" t="s">
        <v>44</v>
      </c>
      <c r="Z5797" t="s">
        <v>39</v>
      </c>
      <c r="AA5797" t="str">
        <f>IFERROR(_xlfn.XLOOKUP($J5797,avoidable_ed_reference!$A$2:$A$13,avoidable_ed_reference!$C$2:$C$13),"Not Classified")</f>
        <v>Avoidable</v>
      </c>
      <c r="AB5797" t="str">
        <f>IFERROR(_xlfn.XLOOKUP($B5797,enrollment!$A$2:$A$801,enrollment!$I$2:$I$801),"")</f>
        <v>OH</v>
      </c>
      <c r="AC5797">
        <f>IFERROR(_xlfn.XLOOKUP($B5797,enrollment!$A$2:$A$801,enrollment!$L$2:$L$801),"")</f>
        <v>75</v>
      </c>
      <c r="AD5797" t="str" cm="1">
        <f t="array" ref="AD5797">_xlfn.IFS(AC5797="","Unknown",AC5797&lt;18,"0-17",AC5797&lt;35,"18-34",AC5797&lt;50,"35-49",AC5797&lt;65,"50-64",TRUE,"65+")</f>
        <v>65+</v>
      </c>
      <c r="AE5797">
        <f>IFERROR(_xlfn.XLOOKUP($B5797,enrollment!$A$2:$A$801,enrollment!$O$2:$O$801),"")</f>
        <v>2345678901</v>
      </c>
      <c r="AF5797">
        <f>IFERROR(_xlfn.XLOOKUP($AE5797,providers!$B$2:$B$11,providers!$Q$2:$Q$11),"")</f>
        <v>4.2</v>
      </c>
      <c r="AG5797" s="1">
        <f t="shared" si="90"/>
        <v>45323</v>
      </c>
    </row>
    <row r="5798" spans="1:33" x14ac:dyDescent="0.25">
      <c r="A5798" t="s">
        <v>6654</v>
      </c>
      <c r="B5798" t="s">
        <v>6652</v>
      </c>
      <c r="C5798">
        <v>2345678901</v>
      </c>
      <c r="D5798">
        <v>2345678901</v>
      </c>
      <c r="E5798" s="1">
        <v>45468</v>
      </c>
      <c r="F5798" s="1">
        <v>45468</v>
      </c>
      <c r="G5798" s="1">
        <v>45485</v>
      </c>
      <c r="H5798" t="s">
        <v>28</v>
      </c>
      <c r="I5798">
        <v>11</v>
      </c>
      <c r="J5798" t="s">
        <v>47</v>
      </c>
      <c r="K5798">
        <v>99213</v>
      </c>
      <c r="O5798">
        <v>1</v>
      </c>
      <c r="P5798">
        <v>168.97</v>
      </c>
      <c r="Q5798">
        <v>125.16</v>
      </c>
      <c r="R5798">
        <v>100.13</v>
      </c>
      <c r="S5798">
        <v>25.03</v>
      </c>
      <c r="T5798" t="s">
        <v>30</v>
      </c>
      <c r="X5798" t="s">
        <v>52</v>
      </c>
      <c r="Y5798" t="s">
        <v>44</v>
      </c>
      <c r="Z5798" t="s">
        <v>39</v>
      </c>
      <c r="AA5798" t="str">
        <f>IFERROR(_xlfn.XLOOKUP($J5798,avoidable_ed_reference!$A$2:$A$13,avoidable_ed_reference!$C$2:$C$13),"Not Classified")</f>
        <v>Not Classified</v>
      </c>
      <c r="AB5798" t="str">
        <f>IFERROR(_xlfn.XLOOKUP($B5798,enrollment!$A$2:$A$801,enrollment!$I$2:$I$801),"")</f>
        <v>OH</v>
      </c>
      <c r="AC5798">
        <f>IFERROR(_xlfn.XLOOKUP($B5798,enrollment!$A$2:$A$801,enrollment!$L$2:$L$801),"")</f>
        <v>75</v>
      </c>
      <c r="AD5798" t="str" cm="1">
        <f t="array" ref="AD5798">_xlfn.IFS(AC5798="","Unknown",AC5798&lt;18,"0-17",AC5798&lt;35,"18-34",AC5798&lt;50,"35-49",AC5798&lt;65,"50-64",TRUE,"65+")</f>
        <v>65+</v>
      </c>
      <c r="AE5798">
        <f>IFERROR(_xlfn.XLOOKUP($B5798,enrollment!$A$2:$A$801,enrollment!$O$2:$O$801),"")</f>
        <v>2345678901</v>
      </c>
      <c r="AF5798">
        <f>IFERROR(_xlfn.XLOOKUP($AE5798,providers!$B$2:$B$11,providers!$Q$2:$Q$11),"")</f>
        <v>4.2</v>
      </c>
      <c r="AG5798" s="1">
        <f t="shared" si="90"/>
        <v>45444</v>
      </c>
    </row>
    <row r="5799" spans="1:33" x14ac:dyDescent="0.25">
      <c r="A5799" t="s">
        <v>6655</v>
      </c>
      <c r="B5799" t="s">
        <v>6652</v>
      </c>
      <c r="C5799">
        <v>2345678901</v>
      </c>
      <c r="D5799">
        <v>2345678901</v>
      </c>
      <c r="E5799" s="1">
        <v>45528</v>
      </c>
      <c r="F5799" s="1">
        <v>45528</v>
      </c>
      <c r="G5799" s="1">
        <v>45562</v>
      </c>
      <c r="H5799" t="s">
        <v>28</v>
      </c>
      <c r="I5799">
        <v>11</v>
      </c>
      <c r="J5799" t="s">
        <v>38</v>
      </c>
      <c r="K5799">
        <v>99213</v>
      </c>
      <c r="O5799">
        <v>1</v>
      </c>
      <c r="P5799">
        <v>234.23</v>
      </c>
      <c r="Q5799">
        <v>173.5</v>
      </c>
      <c r="R5799">
        <v>138.80000000000001</v>
      </c>
      <c r="S5799">
        <v>34.700000000000003</v>
      </c>
      <c r="T5799" t="s">
        <v>30</v>
      </c>
      <c r="X5799" t="s">
        <v>52</v>
      </c>
      <c r="Y5799" t="s">
        <v>44</v>
      </c>
      <c r="Z5799" t="s">
        <v>39</v>
      </c>
      <c r="AA5799" t="str">
        <f>IFERROR(_xlfn.XLOOKUP($J5799,avoidable_ed_reference!$A$2:$A$13,avoidable_ed_reference!$C$2:$C$13),"Not Classified")</f>
        <v>Not Classified</v>
      </c>
      <c r="AB5799" t="str">
        <f>IFERROR(_xlfn.XLOOKUP($B5799,enrollment!$A$2:$A$801,enrollment!$I$2:$I$801),"")</f>
        <v>OH</v>
      </c>
      <c r="AC5799">
        <f>IFERROR(_xlfn.XLOOKUP($B5799,enrollment!$A$2:$A$801,enrollment!$L$2:$L$801),"")</f>
        <v>75</v>
      </c>
      <c r="AD5799" t="str" cm="1">
        <f t="array" ref="AD5799">_xlfn.IFS(AC5799="","Unknown",AC5799&lt;18,"0-17",AC5799&lt;35,"18-34",AC5799&lt;50,"35-49",AC5799&lt;65,"50-64",TRUE,"65+")</f>
        <v>65+</v>
      </c>
      <c r="AE5799">
        <f>IFERROR(_xlfn.XLOOKUP($B5799,enrollment!$A$2:$A$801,enrollment!$O$2:$O$801),"")</f>
        <v>2345678901</v>
      </c>
      <c r="AF5799">
        <f>IFERROR(_xlfn.XLOOKUP($AE5799,providers!$B$2:$B$11,providers!$Q$2:$Q$11),"")</f>
        <v>4.2</v>
      </c>
      <c r="AG5799" s="1">
        <f t="shared" si="90"/>
        <v>45505</v>
      </c>
    </row>
    <row r="5800" spans="1:33" x14ac:dyDescent="0.25">
      <c r="A5800" t="s">
        <v>6656</v>
      </c>
      <c r="B5800" t="s">
        <v>6652</v>
      </c>
      <c r="C5800">
        <v>8901234567</v>
      </c>
      <c r="D5800">
        <v>8901234567</v>
      </c>
      <c r="E5800" s="1">
        <v>45652</v>
      </c>
      <c r="F5800" s="1">
        <v>45652</v>
      </c>
      <c r="G5800" s="1">
        <v>45674</v>
      </c>
      <c r="H5800" t="s">
        <v>28</v>
      </c>
      <c r="I5800">
        <v>23</v>
      </c>
      <c r="J5800" t="s">
        <v>29</v>
      </c>
      <c r="K5800">
        <v>99284</v>
      </c>
      <c r="O5800">
        <v>1</v>
      </c>
      <c r="P5800">
        <v>2448.65</v>
      </c>
      <c r="Q5800">
        <v>1360.36</v>
      </c>
      <c r="R5800">
        <v>1088.29</v>
      </c>
      <c r="S5800">
        <v>272.07</v>
      </c>
      <c r="T5800" t="s">
        <v>30</v>
      </c>
      <c r="X5800" t="s">
        <v>52</v>
      </c>
      <c r="Y5800" t="s">
        <v>44</v>
      </c>
      <c r="Z5800" t="s">
        <v>45</v>
      </c>
      <c r="AA5800" t="str">
        <f>IFERROR(_xlfn.XLOOKUP($J5800,avoidable_ed_reference!$A$2:$A$13,avoidable_ed_reference!$C$2:$C$13),"Not Classified")</f>
        <v>Potentially Avoidable</v>
      </c>
      <c r="AB5800" t="str">
        <f>IFERROR(_xlfn.XLOOKUP($B5800,enrollment!$A$2:$A$801,enrollment!$I$2:$I$801),"")</f>
        <v>OH</v>
      </c>
      <c r="AC5800">
        <f>IFERROR(_xlfn.XLOOKUP($B5800,enrollment!$A$2:$A$801,enrollment!$L$2:$L$801),"")</f>
        <v>75</v>
      </c>
      <c r="AD5800" t="str" cm="1">
        <f t="array" ref="AD5800">_xlfn.IFS(AC5800="","Unknown",AC5800&lt;18,"0-17",AC5800&lt;35,"18-34",AC5800&lt;50,"35-49",AC5800&lt;65,"50-64",TRUE,"65+")</f>
        <v>65+</v>
      </c>
      <c r="AE5800">
        <f>IFERROR(_xlfn.XLOOKUP($B5800,enrollment!$A$2:$A$801,enrollment!$O$2:$O$801),"")</f>
        <v>2345678901</v>
      </c>
      <c r="AF5800">
        <f>IFERROR(_xlfn.XLOOKUP($AE5800,providers!$B$2:$B$11,providers!$Q$2:$Q$11),"")</f>
        <v>4.2</v>
      </c>
      <c r="AG5800" s="1">
        <f t="shared" si="90"/>
        <v>45627</v>
      </c>
    </row>
    <row r="5801" spans="1:33" x14ac:dyDescent="0.25">
      <c r="A5801" t="s">
        <v>6657</v>
      </c>
      <c r="B5801" t="s">
        <v>6658</v>
      </c>
      <c r="C5801">
        <v>8901234567</v>
      </c>
      <c r="D5801">
        <v>8901234567</v>
      </c>
      <c r="E5801" s="1">
        <v>45585</v>
      </c>
      <c r="F5801" s="1">
        <v>45585</v>
      </c>
      <c r="G5801" s="1">
        <v>45604</v>
      </c>
      <c r="H5801" t="s">
        <v>28</v>
      </c>
      <c r="I5801">
        <v>23</v>
      </c>
      <c r="J5801" t="s">
        <v>29</v>
      </c>
      <c r="K5801">
        <v>99284</v>
      </c>
      <c r="O5801">
        <v>1</v>
      </c>
      <c r="P5801">
        <v>2148.91</v>
      </c>
      <c r="Q5801">
        <v>1193.8399999999999</v>
      </c>
      <c r="R5801">
        <v>955.07</v>
      </c>
      <c r="S5801">
        <v>238.77</v>
      </c>
      <c r="T5801" t="s">
        <v>30</v>
      </c>
      <c r="X5801" t="s">
        <v>146</v>
      </c>
      <c r="Y5801" t="s">
        <v>147</v>
      </c>
      <c r="Z5801" t="s">
        <v>45</v>
      </c>
      <c r="AA5801" t="str">
        <f>IFERROR(_xlfn.XLOOKUP($J5801,avoidable_ed_reference!$A$2:$A$13,avoidable_ed_reference!$C$2:$C$13),"Not Classified")</f>
        <v>Potentially Avoidable</v>
      </c>
      <c r="AB5801" t="str">
        <f>IFERROR(_xlfn.XLOOKUP($B5801,enrollment!$A$2:$A$801,enrollment!$I$2:$I$801),"")</f>
        <v>OH</v>
      </c>
      <c r="AC5801">
        <f>IFERROR(_xlfn.XLOOKUP($B5801,enrollment!$A$2:$A$801,enrollment!$L$2:$L$801),"")</f>
        <v>73</v>
      </c>
      <c r="AD5801" t="str" cm="1">
        <f t="array" ref="AD5801">_xlfn.IFS(AC5801="","Unknown",AC5801&lt;18,"0-17",AC5801&lt;35,"18-34",AC5801&lt;50,"35-49",AC5801&lt;65,"50-64",TRUE,"65+")</f>
        <v>65+</v>
      </c>
      <c r="AE5801">
        <f>IFERROR(_xlfn.XLOOKUP($B5801,enrollment!$A$2:$A$801,enrollment!$O$2:$O$801),"")</f>
        <v>2345678901</v>
      </c>
      <c r="AF5801">
        <f>IFERROR(_xlfn.XLOOKUP($AE5801,providers!$B$2:$B$11,providers!$Q$2:$Q$11),"")</f>
        <v>4.2</v>
      </c>
      <c r="AG5801" s="1">
        <f t="shared" si="90"/>
        <v>45566</v>
      </c>
    </row>
    <row r="5802" spans="1:33" x14ac:dyDescent="0.25">
      <c r="A5802" t="s">
        <v>6659</v>
      </c>
      <c r="B5802" t="s">
        <v>6658</v>
      </c>
      <c r="C5802">
        <v>2345678901</v>
      </c>
      <c r="D5802">
        <v>2345678901</v>
      </c>
      <c r="E5802" s="1">
        <v>45485</v>
      </c>
      <c r="F5802" s="1">
        <v>45485</v>
      </c>
      <c r="G5802" s="1">
        <v>45514</v>
      </c>
      <c r="H5802" t="s">
        <v>28</v>
      </c>
      <c r="I5802">
        <v>11</v>
      </c>
      <c r="J5802" t="s">
        <v>35</v>
      </c>
      <c r="K5802">
        <v>99213</v>
      </c>
      <c r="O5802">
        <v>1</v>
      </c>
      <c r="P5802">
        <v>206.06</v>
      </c>
      <c r="Q5802">
        <v>152.63999999999999</v>
      </c>
      <c r="R5802">
        <v>122.11</v>
      </c>
      <c r="S5802">
        <v>30.53</v>
      </c>
      <c r="T5802" t="s">
        <v>30</v>
      </c>
      <c r="X5802" t="s">
        <v>146</v>
      </c>
      <c r="Y5802" t="s">
        <v>147</v>
      </c>
      <c r="Z5802" t="s">
        <v>39</v>
      </c>
      <c r="AA5802" t="str">
        <f>IFERROR(_xlfn.XLOOKUP($J5802,avoidable_ed_reference!$A$2:$A$13,avoidable_ed_reference!$C$2:$C$13),"Not Classified")</f>
        <v>Avoidable</v>
      </c>
      <c r="AB5802" t="str">
        <f>IFERROR(_xlfn.XLOOKUP($B5802,enrollment!$A$2:$A$801,enrollment!$I$2:$I$801),"")</f>
        <v>OH</v>
      </c>
      <c r="AC5802">
        <f>IFERROR(_xlfn.XLOOKUP($B5802,enrollment!$A$2:$A$801,enrollment!$L$2:$L$801),"")</f>
        <v>73</v>
      </c>
      <c r="AD5802" t="str" cm="1">
        <f t="array" ref="AD5802">_xlfn.IFS(AC5802="","Unknown",AC5802&lt;18,"0-17",AC5802&lt;35,"18-34",AC5802&lt;50,"35-49",AC5802&lt;65,"50-64",TRUE,"65+")</f>
        <v>65+</v>
      </c>
      <c r="AE5802">
        <f>IFERROR(_xlfn.XLOOKUP($B5802,enrollment!$A$2:$A$801,enrollment!$O$2:$O$801),"")</f>
        <v>2345678901</v>
      </c>
      <c r="AF5802">
        <f>IFERROR(_xlfn.XLOOKUP($AE5802,providers!$B$2:$B$11,providers!$Q$2:$Q$11),"")</f>
        <v>4.2</v>
      </c>
      <c r="AG5802" s="1">
        <f t="shared" si="90"/>
        <v>45474</v>
      </c>
    </row>
    <row r="5803" spans="1:33" x14ac:dyDescent="0.25">
      <c r="A5803" t="s">
        <v>6660</v>
      </c>
      <c r="B5803" t="s">
        <v>6658</v>
      </c>
      <c r="C5803">
        <v>5678901234</v>
      </c>
      <c r="D5803">
        <v>5678901234</v>
      </c>
      <c r="E5803" s="1">
        <v>45445</v>
      </c>
      <c r="F5803" s="1">
        <v>45445</v>
      </c>
      <c r="G5803" s="1">
        <v>45467</v>
      </c>
      <c r="H5803" t="s">
        <v>28</v>
      </c>
      <c r="I5803">
        <v>20</v>
      </c>
      <c r="J5803" t="s">
        <v>35</v>
      </c>
      <c r="K5803">
        <v>99213</v>
      </c>
      <c r="O5803">
        <v>1</v>
      </c>
      <c r="P5803">
        <v>206.3</v>
      </c>
      <c r="Q5803">
        <v>158.69</v>
      </c>
      <c r="R5803">
        <v>126.95</v>
      </c>
      <c r="S5803">
        <v>31.74</v>
      </c>
      <c r="T5803" t="s">
        <v>30</v>
      </c>
      <c r="X5803" t="s">
        <v>146</v>
      </c>
      <c r="Y5803" t="s">
        <v>147</v>
      </c>
      <c r="Z5803" t="s">
        <v>36</v>
      </c>
      <c r="AA5803" t="str">
        <f>IFERROR(_xlfn.XLOOKUP($J5803,avoidable_ed_reference!$A$2:$A$13,avoidable_ed_reference!$C$2:$C$13),"Not Classified")</f>
        <v>Avoidable</v>
      </c>
      <c r="AB5803" t="str">
        <f>IFERROR(_xlfn.XLOOKUP($B5803,enrollment!$A$2:$A$801,enrollment!$I$2:$I$801),"")</f>
        <v>OH</v>
      </c>
      <c r="AC5803">
        <f>IFERROR(_xlfn.XLOOKUP($B5803,enrollment!$A$2:$A$801,enrollment!$L$2:$L$801),"")</f>
        <v>73</v>
      </c>
      <c r="AD5803" t="str" cm="1">
        <f t="array" ref="AD5803">_xlfn.IFS(AC5803="","Unknown",AC5803&lt;18,"0-17",AC5803&lt;35,"18-34",AC5803&lt;50,"35-49",AC5803&lt;65,"50-64",TRUE,"65+")</f>
        <v>65+</v>
      </c>
      <c r="AE5803">
        <f>IFERROR(_xlfn.XLOOKUP($B5803,enrollment!$A$2:$A$801,enrollment!$O$2:$O$801),"")</f>
        <v>2345678901</v>
      </c>
      <c r="AF5803">
        <f>IFERROR(_xlfn.XLOOKUP($AE5803,providers!$B$2:$B$11,providers!$Q$2:$Q$11),"")</f>
        <v>4.2</v>
      </c>
      <c r="AG5803" s="1">
        <f t="shared" si="90"/>
        <v>45444</v>
      </c>
    </row>
    <row r="5804" spans="1:33" x14ac:dyDescent="0.25">
      <c r="A5804" t="s">
        <v>6661</v>
      </c>
      <c r="B5804" t="s">
        <v>6658</v>
      </c>
      <c r="C5804">
        <v>2345678901</v>
      </c>
      <c r="D5804">
        <v>2345678901</v>
      </c>
      <c r="E5804" s="1">
        <v>45382</v>
      </c>
      <c r="F5804" s="1">
        <v>45382</v>
      </c>
      <c r="G5804" s="1">
        <v>45410</v>
      </c>
      <c r="H5804" t="s">
        <v>28</v>
      </c>
      <c r="I5804">
        <v>11</v>
      </c>
      <c r="J5804" t="s">
        <v>38</v>
      </c>
      <c r="K5804">
        <v>99213</v>
      </c>
      <c r="O5804">
        <v>1</v>
      </c>
      <c r="P5804">
        <v>164.02</v>
      </c>
      <c r="Q5804">
        <v>121.5</v>
      </c>
      <c r="R5804">
        <v>97.2</v>
      </c>
      <c r="S5804">
        <v>24.3</v>
      </c>
      <c r="T5804" t="s">
        <v>30</v>
      </c>
      <c r="X5804" t="s">
        <v>146</v>
      </c>
      <c r="Y5804" t="s">
        <v>147</v>
      </c>
      <c r="Z5804" t="s">
        <v>39</v>
      </c>
      <c r="AA5804" t="str">
        <f>IFERROR(_xlfn.XLOOKUP($J5804,avoidable_ed_reference!$A$2:$A$13,avoidable_ed_reference!$C$2:$C$13),"Not Classified")</f>
        <v>Not Classified</v>
      </c>
      <c r="AB5804" t="str">
        <f>IFERROR(_xlfn.XLOOKUP($B5804,enrollment!$A$2:$A$801,enrollment!$I$2:$I$801),"")</f>
        <v>OH</v>
      </c>
      <c r="AC5804">
        <f>IFERROR(_xlfn.XLOOKUP($B5804,enrollment!$A$2:$A$801,enrollment!$L$2:$L$801),"")</f>
        <v>73</v>
      </c>
      <c r="AD5804" t="str" cm="1">
        <f t="array" ref="AD5804">_xlfn.IFS(AC5804="","Unknown",AC5804&lt;18,"0-17",AC5804&lt;35,"18-34",AC5804&lt;50,"35-49",AC5804&lt;65,"50-64",TRUE,"65+")</f>
        <v>65+</v>
      </c>
      <c r="AE5804">
        <f>IFERROR(_xlfn.XLOOKUP($B5804,enrollment!$A$2:$A$801,enrollment!$O$2:$O$801),"")</f>
        <v>2345678901</v>
      </c>
      <c r="AF5804">
        <f>IFERROR(_xlfn.XLOOKUP($AE5804,providers!$B$2:$B$11,providers!$Q$2:$Q$11),"")</f>
        <v>4.2</v>
      </c>
      <c r="AG5804" s="1">
        <f t="shared" si="90"/>
        <v>45352</v>
      </c>
    </row>
    <row r="5805" spans="1:33" x14ac:dyDescent="0.25">
      <c r="A5805" t="s">
        <v>6662</v>
      </c>
      <c r="B5805" t="s">
        <v>6658</v>
      </c>
      <c r="C5805">
        <v>2345678901</v>
      </c>
      <c r="D5805">
        <v>2345678901</v>
      </c>
      <c r="E5805" s="1">
        <v>45626</v>
      </c>
      <c r="F5805" s="1">
        <v>45626</v>
      </c>
      <c r="G5805" s="1">
        <v>45648</v>
      </c>
      <c r="H5805" t="s">
        <v>28</v>
      </c>
      <c r="I5805">
        <v>11</v>
      </c>
      <c r="J5805" t="s">
        <v>38</v>
      </c>
      <c r="K5805">
        <v>99213</v>
      </c>
      <c r="O5805">
        <v>1</v>
      </c>
      <c r="P5805">
        <v>209.25</v>
      </c>
      <c r="Q5805">
        <v>155</v>
      </c>
      <c r="R5805">
        <v>124</v>
      </c>
      <c r="S5805">
        <v>31</v>
      </c>
      <c r="T5805" t="s">
        <v>30</v>
      </c>
      <c r="X5805" t="s">
        <v>146</v>
      </c>
      <c r="Y5805" t="s">
        <v>147</v>
      </c>
      <c r="Z5805" t="s">
        <v>39</v>
      </c>
      <c r="AA5805" t="str">
        <f>IFERROR(_xlfn.XLOOKUP($J5805,avoidable_ed_reference!$A$2:$A$13,avoidable_ed_reference!$C$2:$C$13),"Not Classified")</f>
        <v>Not Classified</v>
      </c>
      <c r="AB5805" t="str">
        <f>IFERROR(_xlfn.XLOOKUP($B5805,enrollment!$A$2:$A$801,enrollment!$I$2:$I$801),"")</f>
        <v>OH</v>
      </c>
      <c r="AC5805">
        <f>IFERROR(_xlfn.XLOOKUP($B5805,enrollment!$A$2:$A$801,enrollment!$L$2:$L$801),"")</f>
        <v>73</v>
      </c>
      <c r="AD5805" t="str" cm="1">
        <f t="array" ref="AD5805">_xlfn.IFS(AC5805="","Unknown",AC5805&lt;18,"0-17",AC5805&lt;35,"18-34",AC5805&lt;50,"35-49",AC5805&lt;65,"50-64",TRUE,"65+")</f>
        <v>65+</v>
      </c>
      <c r="AE5805">
        <f>IFERROR(_xlfn.XLOOKUP($B5805,enrollment!$A$2:$A$801,enrollment!$O$2:$O$801),"")</f>
        <v>2345678901</v>
      </c>
      <c r="AF5805">
        <f>IFERROR(_xlfn.XLOOKUP($AE5805,providers!$B$2:$B$11,providers!$Q$2:$Q$11),"")</f>
        <v>4.2</v>
      </c>
      <c r="AG5805" s="1">
        <f t="shared" si="90"/>
        <v>45597</v>
      </c>
    </row>
    <row r="5806" spans="1:33" x14ac:dyDescent="0.25">
      <c r="A5806" t="s">
        <v>6663</v>
      </c>
      <c r="B5806" t="s">
        <v>6658</v>
      </c>
      <c r="C5806">
        <v>9012345678</v>
      </c>
      <c r="D5806">
        <v>9012345678</v>
      </c>
      <c r="E5806" s="1">
        <v>45366</v>
      </c>
      <c r="F5806" s="1">
        <v>45366</v>
      </c>
      <c r="G5806" s="1">
        <v>45392</v>
      </c>
      <c r="H5806" t="s">
        <v>28</v>
      </c>
      <c r="I5806">
        <v>23</v>
      </c>
      <c r="J5806" t="s">
        <v>42</v>
      </c>
      <c r="K5806">
        <v>99284</v>
      </c>
      <c r="O5806">
        <v>1</v>
      </c>
      <c r="P5806">
        <v>2455.4299999999998</v>
      </c>
      <c r="Q5806">
        <v>1364.13</v>
      </c>
      <c r="R5806">
        <v>1091.3</v>
      </c>
      <c r="S5806">
        <v>272.83</v>
      </c>
      <c r="T5806" t="s">
        <v>30</v>
      </c>
      <c r="X5806" t="s">
        <v>146</v>
      </c>
      <c r="Y5806" t="s">
        <v>147</v>
      </c>
      <c r="Z5806" t="s">
        <v>45</v>
      </c>
      <c r="AA5806" t="str">
        <f>IFERROR(_xlfn.XLOOKUP($J5806,avoidable_ed_reference!$A$2:$A$13,avoidable_ed_reference!$C$2:$C$13),"Not Classified")</f>
        <v>Non-Avoidable</v>
      </c>
      <c r="AB5806" t="str">
        <f>IFERROR(_xlfn.XLOOKUP($B5806,enrollment!$A$2:$A$801,enrollment!$I$2:$I$801),"")</f>
        <v>OH</v>
      </c>
      <c r="AC5806">
        <f>IFERROR(_xlfn.XLOOKUP($B5806,enrollment!$A$2:$A$801,enrollment!$L$2:$L$801),"")</f>
        <v>73</v>
      </c>
      <c r="AD5806" t="str" cm="1">
        <f t="array" ref="AD5806">_xlfn.IFS(AC5806="","Unknown",AC5806&lt;18,"0-17",AC5806&lt;35,"18-34",AC5806&lt;50,"35-49",AC5806&lt;65,"50-64",TRUE,"65+")</f>
        <v>65+</v>
      </c>
      <c r="AE5806">
        <f>IFERROR(_xlfn.XLOOKUP($B5806,enrollment!$A$2:$A$801,enrollment!$O$2:$O$801),"")</f>
        <v>2345678901</v>
      </c>
      <c r="AF5806">
        <f>IFERROR(_xlfn.XLOOKUP($AE5806,providers!$B$2:$B$11,providers!$Q$2:$Q$11),"")</f>
        <v>4.2</v>
      </c>
      <c r="AG5806" s="1">
        <f t="shared" si="90"/>
        <v>45352</v>
      </c>
    </row>
    <row r="5807" spans="1:33" x14ac:dyDescent="0.25">
      <c r="A5807" t="s">
        <v>6664</v>
      </c>
      <c r="B5807" t="s">
        <v>6658</v>
      </c>
      <c r="C5807">
        <v>1122334455</v>
      </c>
      <c r="D5807">
        <v>1122334455</v>
      </c>
      <c r="E5807" s="1">
        <v>45440</v>
      </c>
      <c r="F5807" s="1">
        <v>45440</v>
      </c>
      <c r="G5807" s="1">
        <v>45473</v>
      </c>
      <c r="H5807" t="s">
        <v>28</v>
      </c>
      <c r="I5807">
        <v>11</v>
      </c>
      <c r="J5807" t="s">
        <v>47</v>
      </c>
      <c r="K5807">
        <v>99213</v>
      </c>
      <c r="O5807">
        <v>1</v>
      </c>
      <c r="P5807">
        <v>231.62</v>
      </c>
      <c r="Q5807">
        <v>171.57</v>
      </c>
      <c r="R5807">
        <v>137.26</v>
      </c>
      <c r="S5807">
        <v>34.31</v>
      </c>
      <c r="T5807" t="s">
        <v>545</v>
      </c>
      <c r="X5807" t="s">
        <v>146</v>
      </c>
      <c r="Y5807" t="s">
        <v>147</v>
      </c>
      <c r="Z5807" t="s">
        <v>39</v>
      </c>
      <c r="AA5807" t="str">
        <f>IFERROR(_xlfn.XLOOKUP($J5807,avoidable_ed_reference!$A$2:$A$13,avoidable_ed_reference!$C$2:$C$13),"Not Classified")</f>
        <v>Not Classified</v>
      </c>
      <c r="AB5807" t="str">
        <f>IFERROR(_xlfn.XLOOKUP($B5807,enrollment!$A$2:$A$801,enrollment!$I$2:$I$801),"")</f>
        <v>OH</v>
      </c>
      <c r="AC5807">
        <f>IFERROR(_xlfn.XLOOKUP($B5807,enrollment!$A$2:$A$801,enrollment!$L$2:$L$801),"")</f>
        <v>73</v>
      </c>
      <c r="AD5807" t="str" cm="1">
        <f t="array" ref="AD5807">_xlfn.IFS(AC5807="","Unknown",AC5807&lt;18,"0-17",AC5807&lt;35,"18-34",AC5807&lt;50,"35-49",AC5807&lt;65,"50-64",TRUE,"65+")</f>
        <v>65+</v>
      </c>
      <c r="AE5807">
        <f>IFERROR(_xlfn.XLOOKUP($B5807,enrollment!$A$2:$A$801,enrollment!$O$2:$O$801),"")</f>
        <v>2345678901</v>
      </c>
      <c r="AF5807">
        <f>IFERROR(_xlfn.XLOOKUP($AE5807,providers!$B$2:$B$11,providers!$Q$2:$Q$11),"")</f>
        <v>4.2</v>
      </c>
      <c r="AG5807" s="1">
        <f t="shared" si="90"/>
        <v>45413</v>
      </c>
    </row>
    <row r="5808" spans="1:33" x14ac:dyDescent="0.25">
      <c r="A5808" t="s">
        <v>6665</v>
      </c>
      <c r="B5808" t="s">
        <v>6666</v>
      </c>
      <c r="C5808">
        <v>8901234567</v>
      </c>
      <c r="D5808">
        <v>8901234567</v>
      </c>
      <c r="E5808" s="1">
        <v>45609</v>
      </c>
      <c r="F5808" s="1">
        <v>45609</v>
      </c>
      <c r="G5808" s="1">
        <v>45633</v>
      </c>
      <c r="H5808" t="s">
        <v>28</v>
      </c>
      <c r="I5808">
        <v>23</v>
      </c>
      <c r="J5808" t="s">
        <v>35</v>
      </c>
      <c r="K5808">
        <v>99284</v>
      </c>
      <c r="O5808">
        <v>1</v>
      </c>
      <c r="P5808">
        <v>1880.84</v>
      </c>
      <c r="Q5808">
        <v>1044.9100000000001</v>
      </c>
      <c r="R5808">
        <v>835.93</v>
      </c>
      <c r="S5808">
        <v>208.98</v>
      </c>
      <c r="T5808" t="s">
        <v>30</v>
      </c>
      <c r="X5808" t="s">
        <v>52</v>
      </c>
      <c r="Y5808" t="s">
        <v>44</v>
      </c>
      <c r="Z5808" t="s">
        <v>45</v>
      </c>
      <c r="AA5808" t="str">
        <f>IFERROR(_xlfn.XLOOKUP($J5808,avoidable_ed_reference!$A$2:$A$13,avoidable_ed_reference!$C$2:$C$13),"Not Classified")</f>
        <v>Avoidable</v>
      </c>
      <c r="AB5808" t="str">
        <f>IFERROR(_xlfn.XLOOKUP($B5808,enrollment!$A$2:$A$801,enrollment!$I$2:$I$801),"")</f>
        <v>OH</v>
      </c>
      <c r="AC5808">
        <f>IFERROR(_xlfn.XLOOKUP($B5808,enrollment!$A$2:$A$801,enrollment!$L$2:$L$801),"")</f>
        <v>34</v>
      </c>
      <c r="AD5808" t="str" cm="1">
        <f t="array" ref="AD5808">_xlfn.IFS(AC5808="","Unknown",AC5808&lt;18,"0-17",AC5808&lt;35,"18-34",AC5808&lt;50,"35-49",AC5808&lt;65,"50-64",TRUE,"65+")</f>
        <v>18-34</v>
      </c>
      <c r="AE5808">
        <f>IFERROR(_xlfn.XLOOKUP($B5808,enrollment!$A$2:$A$801,enrollment!$O$2:$O$801),"")</f>
        <v>2345678901</v>
      </c>
      <c r="AF5808">
        <f>IFERROR(_xlfn.XLOOKUP($AE5808,providers!$B$2:$B$11,providers!$Q$2:$Q$11),"")</f>
        <v>4.2</v>
      </c>
      <c r="AG5808" s="1">
        <f t="shared" si="90"/>
        <v>45597</v>
      </c>
    </row>
    <row r="5809" spans="1:33" x14ac:dyDescent="0.25">
      <c r="A5809" t="s">
        <v>6667</v>
      </c>
      <c r="B5809" t="s">
        <v>6666</v>
      </c>
      <c r="C5809">
        <v>2345678901</v>
      </c>
      <c r="D5809">
        <v>2345678901</v>
      </c>
      <c r="E5809" s="1">
        <v>45377</v>
      </c>
      <c r="F5809" s="1">
        <v>45377</v>
      </c>
      <c r="G5809" s="1">
        <v>45398</v>
      </c>
      <c r="H5809" t="s">
        <v>28</v>
      </c>
      <c r="I5809">
        <v>11</v>
      </c>
      <c r="J5809" t="s">
        <v>38</v>
      </c>
      <c r="K5809">
        <v>99213</v>
      </c>
      <c r="O5809">
        <v>1</v>
      </c>
      <c r="P5809">
        <v>215.35</v>
      </c>
      <c r="Q5809">
        <v>159.52000000000001</v>
      </c>
      <c r="R5809">
        <v>127.62</v>
      </c>
      <c r="S5809">
        <v>31.9</v>
      </c>
      <c r="T5809" t="s">
        <v>30</v>
      </c>
      <c r="X5809" t="s">
        <v>52</v>
      </c>
      <c r="Y5809" t="s">
        <v>44</v>
      </c>
      <c r="Z5809" t="s">
        <v>39</v>
      </c>
      <c r="AA5809" t="str">
        <f>IFERROR(_xlfn.XLOOKUP($J5809,avoidable_ed_reference!$A$2:$A$13,avoidable_ed_reference!$C$2:$C$13),"Not Classified")</f>
        <v>Not Classified</v>
      </c>
      <c r="AB5809" t="str">
        <f>IFERROR(_xlfn.XLOOKUP($B5809,enrollment!$A$2:$A$801,enrollment!$I$2:$I$801),"")</f>
        <v>OH</v>
      </c>
      <c r="AC5809">
        <f>IFERROR(_xlfn.XLOOKUP($B5809,enrollment!$A$2:$A$801,enrollment!$L$2:$L$801),"")</f>
        <v>34</v>
      </c>
      <c r="AD5809" t="str" cm="1">
        <f t="array" ref="AD5809">_xlfn.IFS(AC5809="","Unknown",AC5809&lt;18,"0-17",AC5809&lt;35,"18-34",AC5809&lt;50,"35-49",AC5809&lt;65,"50-64",TRUE,"65+")</f>
        <v>18-34</v>
      </c>
      <c r="AE5809">
        <f>IFERROR(_xlfn.XLOOKUP($B5809,enrollment!$A$2:$A$801,enrollment!$O$2:$O$801),"")</f>
        <v>2345678901</v>
      </c>
      <c r="AF5809">
        <f>IFERROR(_xlfn.XLOOKUP($AE5809,providers!$B$2:$B$11,providers!$Q$2:$Q$11),"")</f>
        <v>4.2</v>
      </c>
      <c r="AG5809" s="1">
        <f t="shared" si="90"/>
        <v>45352</v>
      </c>
    </row>
    <row r="5810" spans="1:33" x14ac:dyDescent="0.25">
      <c r="A5810" t="s">
        <v>6668</v>
      </c>
      <c r="B5810" t="s">
        <v>6666</v>
      </c>
      <c r="C5810">
        <v>3456789012</v>
      </c>
      <c r="D5810">
        <v>3456789012</v>
      </c>
      <c r="E5810" s="1">
        <v>45556</v>
      </c>
      <c r="F5810" s="1">
        <v>45556</v>
      </c>
      <c r="G5810" s="1">
        <v>45586</v>
      </c>
      <c r="H5810" t="s">
        <v>28</v>
      </c>
      <c r="I5810">
        <v>23</v>
      </c>
      <c r="J5810" t="s">
        <v>91</v>
      </c>
      <c r="K5810">
        <v>99284</v>
      </c>
      <c r="O5810">
        <v>1</v>
      </c>
      <c r="P5810">
        <v>2089.91</v>
      </c>
      <c r="Q5810">
        <v>1161.06</v>
      </c>
      <c r="R5810">
        <v>928.85</v>
      </c>
      <c r="S5810">
        <v>232.21</v>
      </c>
      <c r="T5810" t="s">
        <v>30</v>
      </c>
      <c r="X5810" t="s">
        <v>52</v>
      </c>
      <c r="Y5810" t="s">
        <v>44</v>
      </c>
      <c r="Z5810" t="s">
        <v>45</v>
      </c>
      <c r="AA5810" t="str">
        <f>IFERROR(_xlfn.XLOOKUP($J5810,avoidable_ed_reference!$A$2:$A$13,avoidable_ed_reference!$C$2:$C$13),"Not Classified")</f>
        <v>Avoidable</v>
      </c>
      <c r="AB5810" t="str">
        <f>IFERROR(_xlfn.XLOOKUP($B5810,enrollment!$A$2:$A$801,enrollment!$I$2:$I$801),"")</f>
        <v>OH</v>
      </c>
      <c r="AC5810">
        <f>IFERROR(_xlfn.XLOOKUP($B5810,enrollment!$A$2:$A$801,enrollment!$L$2:$L$801),"")</f>
        <v>34</v>
      </c>
      <c r="AD5810" t="str" cm="1">
        <f t="array" ref="AD5810">_xlfn.IFS(AC5810="","Unknown",AC5810&lt;18,"0-17",AC5810&lt;35,"18-34",AC5810&lt;50,"35-49",AC5810&lt;65,"50-64",TRUE,"65+")</f>
        <v>18-34</v>
      </c>
      <c r="AE5810">
        <f>IFERROR(_xlfn.XLOOKUP($B5810,enrollment!$A$2:$A$801,enrollment!$O$2:$O$801),"")</f>
        <v>2345678901</v>
      </c>
      <c r="AF5810">
        <f>IFERROR(_xlfn.XLOOKUP($AE5810,providers!$B$2:$B$11,providers!$Q$2:$Q$11),"")</f>
        <v>4.2</v>
      </c>
      <c r="AG5810" s="1">
        <f t="shared" si="90"/>
        <v>45536</v>
      </c>
    </row>
    <row r="5811" spans="1:33" x14ac:dyDescent="0.25">
      <c r="A5811" t="s">
        <v>6669</v>
      </c>
      <c r="B5811" t="s">
        <v>6666</v>
      </c>
      <c r="C5811">
        <v>2345678901</v>
      </c>
      <c r="D5811">
        <v>2345678901</v>
      </c>
      <c r="E5811" s="1">
        <v>45493</v>
      </c>
      <c r="F5811" s="1">
        <v>45493</v>
      </c>
      <c r="G5811" s="1">
        <v>45507</v>
      </c>
      <c r="H5811" t="s">
        <v>28</v>
      </c>
      <c r="I5811">
        <v>11</v>
      </c>
      <c r="J5811" t="s">
        <v>35</v>
      </c>
      <c r="K5811">
        <v>99213</v>
      </c>
      <c r="O5811">
        <v>1</v>
      </c>
      <c r="P5811">
        <v>174.99</v>
      </c>
      <c r="Q5811">
        <v>129.62</v>
      </c>
      <c r="R5811">
        <v>103.7</v>
      </c>
      <c r="S5811">
        <v>25.92</v>
      </c>
      <c r="T5811" t="s">
        <v>30</v>
      </c>
      <c r="X5811" t="s">
        <v>52</v>
      </c>
      <c r="Y5811" t="s">
        <v>44</v>
      </c>
      <c r="Z5811" t="s">
        <v>39</v>
      </c>
      <c r="AA5811" t="str">
        <f>IFERROR(_xlfn.XLOOKUP($J5811,avoidable_ed_reference!$A$2:$A$13,avoidable_ed_reference!$C$2:$C$13),"Not Classified")</f>
        <v>Avoidable</v>
      </c>
      <c r="AB5811" t="str">
        <f>IFERROR(_xlfn.XLOOKUP($B5811,enrollment!$A$2:$A$801,enrollment!$I$2:$I$801),"")</f>
        <v>OH</v>
      </c>
      <c r="AC5811">
        <f>IFERROR(_xlfn.XLOOKUP($B5811,enrollment!$A$2:$A$801,enrollment!$L$2:$L$801),"")</f>
        <v>34</v>
      </c>
      <c r="AD5811" t="str" cm="1">
        <f t="array" ref="AD5811">_xlfn.IFS(AC5811="","Unknown",AC5811&lt;18,"0-17",AC5811&lt;35,"18-34",AC5811&lt;50,"35-49",AC5811&lt;65,"50-64",TRUE,"65+")</f>
        <v>18-34</v>
      </c>
      <c r="AE5811">
        <f>IFERROR(_xlfn.XLOOKUP($B5811,enrollment!$A$2:$A$801,enrollment!$O$2:$O$801),"")</f>
        <v>2345678901</v>
      </c>
      <c r="AF5811">
        <f>IFERROR(_xlfn.XLOOKUP($AE5811,providers!$B$2:$B$11,providers!$Q$2:$Q$11),"")</f>
        <v>4.2</v>
      </c>
      <c r="AG5811" s="1">
        <f t="shared" si="90"/>
        <v>45474</v>
      </c>
    </row>
    <row r="5812" spans="1:33" x14ac:dyDescent="0.25">
      <c r="A5812" t="s">
        <v>6670</v>
      </c>
      <c r="B5812" t="s">
        <v>6666</v>
      </c>
      <c r="C5812">
        <v>5678901234</v>
      </c>
      <c r="D5812">
        <v>5678901234</v>
      </c>
      <c r="E5812" s="1">
        <v>45383</v>
      </c>
      <c r="F5812" s="1">
        <v>45383</v>
      </c>
      <c r="G5812" s="1">
        <v>45414</v>
      </c>
      <c r="H5812" t="s">
        <v>28</v>
      </c>
      <c r="I5812">
        <v>20</v>
      </c>
      <c r="J5812" t="s">
        <v>35</v>
      </c>
      <c r="K5812">
        <v>99213</v>
      </c>
      <c r="O5812">
        <v>1</v>
      </c>
      <c r="P5812">
        <v>188.49</v>
      </c>
      <c r="Q5812">
        <v>144.99</v>
      </c>
      <c r="R5812">
        <v>115.99</v>
      </c>
      <c r="S5812">
        <v>29</v>
      </c>
      <c r="T5812" t="s">
        <v>30</v>
      </c>
      <c r="X5812" t="s">
        <v>52</v>
      </c>
      <c r="Y5812" t="s">
        <v>44</v>
      </c>
      <c r="Z5812" t="s">
        <v>36</v>
      </c>
      <c r="AA5812" t="str">
        <f>IFERROR(_xlfn.XLOOKUP($J5812,avoidable_ed_reference!$A$2:$A$13,avoidable_ed_reference!$C$2:$C$13),"Not Classified")</f>
        <v>Avoidable</v>
      </c>
      <c r="AB5812" t="str">
        <f>IFERROR(_xlfn.XLOOKUP($B5812,enrollment!$A$2:$A$801,enrollment!$I$2:$I$801),"")</f>
        <v>OH</v>
      </c>
      <c r="AC5812">
        <f>IFERROR(_xlfn.XLOOKUP($B5812,enrollment!$A$2:$A$801,enrollment!$L$2:$L$801),"")</f>
        <v>34</v>
      </c>
      <c r="AD5812" t="str" cm="1">
        <f t="array" ref="AD5812">_xlfn.IFS(AC5812="","Unknown",AC5812&lt;18,"0-17",AC5812&lt;35,"18-34",AC5812&lt;50,"35-49",AC5812&lt;65,"50-64",TRUE,"65+")</f>
        <v>18-34</v>
      </c>
      <c r="AE5812">
        <f>IFERROR(_xlfn.XLOOKUP($B5812,enrollment!$A$2:$A$801,enrollment!$O$2:$O$801),"")</f>
        <v>2345678901</v>
      </c>
      <c r="AF5812">
        <f>IFERROR(_xlfn.XLOOKUP($AE5812,providers!$B$2:$B$11,providers!$Q$2:$Q$11),"")</f>
        <v>4.2</v>
      </c>
      <c r="AG5812" s="1">
        <f t="shared" si="90"/>
        <v>45383</v>
      </c>
    </row>
    <row r="5813" spans="1:33" x14ac:dyDescent="0.25">
      <c r="A5813" t="s">
        <v>6671</v>
      </c>
      <c r="B5813" t="s">
        <v>6666</v>
      </c>
      <c r="C5813">
        <v>2345678901</v>
      </c>
      <c r="D5813">
        <v>2345678901</v>
      </c>
      <c r="E5813" s="1">
        <v>45605</v>
      </c>
      <c r="F5813" s="1">
        <v>45605</v>
      </c>
      <c r="G5813" s="1">
        <v>45623</v>
      </c>
      <c r="H5813" t="s">
        <v>28</v>
      </c>
      <c r="I5813">
        <v>11</v>
      </c>
      <c r="J5813" t="s">
        <v>47</v>
      </c>
      <c r="K5813">
        <v>99213</v>
      </c>
      <c r="O5813">
        <v>1</v>
      </c>
      <c r="P5813">
        <v>226</v>
      </c>
      <c r="Q5813">
        <v>167.41</v>
      </c>
      <c r="R5813">
        <v>133.93</v>
      </c>
      <c r="S5813">
        <v>33.479999999999997</v>
      </c>
      <c r="T5813" t="s">
        <v>30</v>
      </c>
      <c r="X5813" t="s">
        <v>52</v>
      </c>
      <c r="Y5813" t="s">
        <v>44</v>
      </c>
      <c r="Z5813" t="s">
        <v>39</v>
      </c>
      <c r="AA5813" t="str">
        <f>IFERROR(_xlfn.XLOOKUP($J5813,avoidable_ed_reference!$A$2:$A$13,avoidable_ed_reference!$C$2:$C$13),"Not Classified")</f>
        <v>Not Classified</v>
      </c>
      <c r="AB5813" t="str">
        <f>IFERROR(_xlfn.XLOOKUP($B5813,enrollment!$A$2:$A$801,enrollment!$I$2:$I$801),"")</f>
        <v>OH</v>
      </c>
      <c r="AC5813">
        <f>IFERROR(_xlfn.XLOOKUP($B5813,enrollment!$A$2:$A$801,enrollment!$L$2:$L$801),"")</f>
        <v>34</v>
      </c>
      <c r="AD5813" t="str" cm="1">
        <f t="array" ref="AD5813">_xlfn.IFS(AC5813="","Unknown",AC5813&lt;18,"0-17",AC5813&lt;35,"18-34",AC5813&lt;50,"35-49",AC5813&lt;65,"50-64",TRUE,"65+")</f>
        <v>18-34</v>
      </c>
      <c r="AE5813">
        <f>IFERROR(_xlfn.XLOOKUP($B5813,enrollment!$A$2:$A$801,enrollment!$O$2:$O$801),"")</f>
        <v>2345678901</v>
      </c>
      <c r="AF5813">
        <f>IFERROR(_xlfn.XLOOKUP($AE5813,providers!$B$2:$B$11,providers!$Q$2:$Q$11),"")</f>
        <v>4.2</v>
      </c>
      <c r="AG5813" s="1">
        <f t="shared" si="90"/>
        <v>45597</v>
      </c>
    </row>
    <row r="5814" spans="1:33" x14ac:dyDescent="0.25">
      <c r="A5814" t="s">
        <v>6672</v>
      </c>
      <c r="B5814" t="s">
        <v>6666</v>
      </c>
      <c r="C5814">
        <v>2345678901</v>
      </c>
      <c r="D5814">
        <v>2345678901</v>
      </c>
      <c r="E5814" s="1">
        <v>45464</v>
      </c>
      <c r="F5814" s="1">
        <v>45464</v>
      </c>
      <c r="G5814" s="1">
        <v>45481</v>
      </c>
      <c r="H5814" t="s">
        <v>28</v>
      </c>
      <c r="I5814">
        <v>11</v>
      </c>
      <c r="J5814" t="s">
        <v>35</v>
      </c>
      <c r="K5814">
        <v>99213</v>
      </c>
      <c r="O5814">
        <v>1</v>
      </c>
      <c r="P5814">
        <v>174.58</v>
      </c>
      <c r="Q5814">
        <v>129.32</v>
      </c>
      <c r="R5814">
        <v>103.46</v>
      </c>
      <c r="S5814">
        <v>25.86</v>
      </c>
      <c r="T5814" t="s">
        <v>30</v>
      </c>
      <c r="X5814" t="s">
        <v>52</v>
      </c>
      <c r="Y5814" t="s">
        <v>44</v>
      </c>
      <c r="Z5814" t="s">
        <v>39</v>
      </c>
      <c r="AA5814" t="str">
        <f>IFERROR(_xlfn.XLOOKUP($J5814,avoidable_ed_reference!$A$2:$A$13,avoidable_ed_reference!$C$2:$C$13),"Not Classified")</f>
        <v>Avoidable</v>
      </c>
      <c r="AB5814" t="str">
        <f>IFERROR(_xlfn.XLOOKUP($B5814,enrollment!$A$2:$A$801,enrollment!$I$2:$I$801),"")</f>
        <v>OH</v>
      </c>
      <c r="AC5814">
        <f>IFERROR(_xlfn.XLOOKUP($B5814,enrollment!$A$2:$A$801,enrollment!$L$2:$L$801),"")</f>
        <v>34</v>
      </c>
      <c r="AD5814" t="str" cm="1">
        <f t="array" ref="AD5814">_xlfn.IFS(AC5814="","Unknown",AC5814&lt;18,"0-17",AC5814&lt;35,"18-34",AC5814&lt;50,"35-49",AC5814&lt;65,"50-64",TRUE,"65+")</f>
        <v>18-34</v>
      </c>
      <c r="AE5814">
        <f>IFERROR(_xlfn.XLOOKUP($B5814,enrollment!$A$2:$A$801,enrollment!$O$2:$O$801),"")</f>
        <v>2345678901</v>
      </c>
      <c r="AF5814">
        <f>IFERROR(_xlfn.XLOOKUP($AE5814,providers!$B$2:$B$11,providers!$Q$2:$Q$11),"")</f>
        <v>4.2</v>
      </c>
      <c r="AG5814" s="1">
        <f t="shared" si="90"/>
        <v>45444</v>
      </c>
    </row>
    <row r="5815" spans="1:33" x14ac:dyDescent="0.25">
      <c r="A5815" t="s">
        <v>6673</v>
      </c>
      <c r="B5815" t="s">
        <v>6666</v>
      </c>
      <c r="C5815">
        <v>2233445566</v>
      </c>
      <c r="D5815">
        <v>2233445566</v>
      </c>
      <c r="E5815" s="1">
        <v>45550</v>
      </c>
      <c r="F5815" s="1">
        <v>45550</v>
      </c>
      <c r="G5815" s="1">
        <v>45571</v>
      </c>
      <c r="H5815" t="s">
        <v>28</v>
      </c>
      <c r="I5815">
        <v>23</v>
      </c>
      <c r="J5815" t="s">
        <v>42</v>
      </c>
      <c r="K5815">
        <v>99284</v>
      </c>
      <c r="O5815">
        <v>1</v>
      </c>
      <c r="P5815">
        <v>1876.32</v>
      </c>
      <c r="Q5815">
        <v>1042.4000000000001</v>
      </c>
      <c r="R5815">
        <v>833.92</v>
      </c>
      <c r="S5815">
        <v>208.48</v>
      </c>
      <c r="T5815" t="s">
        <v>30</v>
      </c>
      <c r="X5815" t="s">
        <v>52</v>
      </c>
      <c r="Y5815" t="s">
        <v>44</v>
      </c>
      <c r="Z5815" t="s">
        <v>45</v>
      </c>
      <c r="AA5815" t="str">
        <f>IFERROR(_xlfn.XLOOKUP($J5815,avoidable_ed_reference!$A$2:$A$13,avoidable_ed_reference!$C$2:$C$13),"Not Classified")</f>
        <v>Non-Avoidable</v>
      </c>
      <c r="AB5815" t="str">
        <f>IFERROR(_xlfn.XLOOKUP($B5815,enrollment!$A$2:$A$801,enrollment!$I$2:$I$801),"")</f>
        <v>OH</v>
      </c>
      <c r="AC5815">
        <f>IFERROR(_xlfn.XLOOKUP($B5815,enrollment!$A$2:$A$801,enrollment!$L$2:$L$801),"")</f>
        <v>34</v>
      </c>
      <c r="AD5815" t="str" cm="1">
        <f t="array" ref="AD5815">_xlfn.IFS(AC5815="","Unknown",AC5815&lt;18,"0-17",AC5815&lt;35,"18-34",AC5815&lt;50,"35-49",AC5815&lt;65,"50-64",TRUE,"65+")</f>
        <v>18-34</v>
      </c>
      <c r="AE5815">
        <f>IFERROR(_xlfn.XLOOKUP($B5815,enrollment!$A$2:$A$801,enrollment!$O$2:$O$801),"")</f>
        <v>2345678901</v>
      </c>
      <c r="AF5815">
        <f>IFERROR(_xlfn.XLOOKUP($AE5815,providers!$B$2:$B$11,providers!$Q$2:$Q$11),"")</f>
        <v>4.2</v>
      </c>
      <c r="AG5815" s="1">
        <f t="shared" si="90"/>
        <v>45536</v>
      </c>
    </row>
    <row r="5816" spans="1:33" x14ac:dyDescent="0.25">
      <c r="A5816" t="s">
        <v>6674</v>
      </c>
      <c r="B5816" t="s">
        <v>6666</v>
      </c>
      <c r="C5816">
        <v>2345678901</v>
      </c>
      <c r="D5816">
        <v>2345678901</v>
      </c>
      <c r="E5816" s="1">
        <v>45342</v>
      </c>
      <c r="F5816" s="1">
        <v>45342</v>
      </c>
      <c r="G5816" s="1">
        <v>45356</v>
      </c>
      <c r="H5816" t="s">
        <v>59</v>
      </c>
      <c r="J5816" t="s">
        <v>60</v>
      </c>
      <c r="L5816" s="2" t="s">
        <v>61</v>
      </c>
      <c r="M5816" t="s">
        <v>62</v>
      </c>
      <c r="N5816" t="s">
        <v>63</v>
      </c>
      <c r="O5816">
        <v>1</v>
      </c>
      <c r="P5816">
        <v>975.62</v>
      </c>
      <c r="Q5816">
        <v>886.93</v>
      </c>
      <c r="R5816">
        <v>709.54</v>
      </c>
      <c r="S5816">
        <v>177.39</v>
      </c>
      <c r="T5816" t="s">
        <v>30</v>
      </c>
      <c r="X5816" t="s">
        <v>52</v>
      </c>
      <c r="Y5816" t="s">
        <v>44</v>
      </c>
      <c r="Z5816" t="s">
        <v>64</v>
      </c>
      <c r="AA5816" t="str">
        <f>IFERROR(_xlfn.XLOOKUP($J5816,avoidable_ed_reference!$A$2:$A$13,avoidable_ed_reference!$C$2:$C$13),"Not Classified")</f>
        <v>Not Classified</v>
      </c>
      <c r="AB5816" t="str">
        <f>IFERROR(_xlfn.XLOOKUP($B5816,enrollment!$A$2:$A$801,enrollment!$I$2:$I$801),"")</f>
        <v>OH</v>
      </c>
      <c r="AC5816">
        <f>IFERROR(_xlfn.XLOOKUP($B5816,enrollment!$A$2:$A$801,enrollment!$L$2:$L$801),"")</f>
        <v>34</v>
      </c>
      <c r="AD5816" t="str" cm="1">
        <f t="array" ref="AD5816">_xlfn.IFS(AC5816="","Unknown",AC5816&lt;18,"0-17",AC5816&lt;35,"18-34",AC5816&lt;50,"35-49",AC5816&lt;65,"50-64",TRUE,"65+")</f>
        <v>18-34</v>
      </c>
      <c r="AE5816">
        <f>IFERROR(_xlfn.XLOOKUP($B5816,enrollment!$A$2:$A$801,enrollment!$O$2:$O$801),"")</f>
        <v>2345678901</v>
      </c>
      <c r="AF5816">
        <f>IFERROR(_xlfn.XLOOKUP($AE5816,providers!$B$2:$B$11,providers!$Q$2:$Q$11),"")</f>
        <v>4.2</v>
      </c>
      <c r="AG5816" s="1">
        <f t="shared" si="90"/>
        <v>45323</v>
      </c>
    </row>
    <row r="5817" spans="1:33" x14ac:dyDescent="0.25">
      <c r="A5817" t="s">
        <v>6675</v>
      </c>
      <c r="B5817" t="s">
        <v>6666</v>
      </c>
      <c r="C5817">
        <v>8901234567</v>
      </c>
      <c r="D5817">
        <v>8901234567</v>
      </c>
      <c r="E5817" s="1">
        <v>45581</v>
      </c>
      <c r="F5817" s="1">
        <v>45581</v>
      </c>
      <c r="G5817" s="1">
        <v>45611</v>
      </c>
      <c r="H5817" t="s">
        <v>59</v>
      </c>
      <c r="J5817" t="s">
        <v>60</v>
      </c>
      <c r="L5817" s="2" t="s">
        <v>82</v>
      </c>
      <c r="M5817" t="s">
        <v>83</v>
      </c>
      <c r="N5817" t="s">
        <v>84</v>
      </c>
      <c r="O5817">
        <v>1</v>
      </c>
      <c r="P5817">
        <v>844.95</v>
      </c>
      <c r="Q5817">
        <v>768.14</v>
      </c>
      <c r="R5817">
        <v>614.51</v>
      </c>
      <c r="S5817">
        <v>153.63</v>
      </c>
      <c r="T5817" t="s">
        <v>30</v>
      </c>
      <c r="X5817" t="s">
        <v>52</v>
      </c>
      <c r="Y5817" t="s">
        <v>44</v>
      </c>
      <c r="Z5817" t="s">
        <v>64</v>
      </c>
      <c r="AA5817" t="str">
        <f>IFERROR(_xlfn.XLOOKUP($J5817,avoidable_ed_reference!$A$2:$A$13,avoidable_ed_reference!$C$2:$C$13),"Not Classified")</f>
        <v>Not Classified</v>
      </c>
      <c r="AB5817" t="str">
        <f>IFERROR(_xlfn.XLOOKUP($B5817,enrollment!$A$2:$A$801,enrollment!$I$2:$I$801),"")</f>
        <v>OH</v>
      </c>
      <c r="AC5817">
        <f>IFERROR(_xlfn.XLOOKUP($B5817,enrollment!$A$2:$A$801,enrollment!$L$2:$L$801),"")</f>
        <v>34</v>
      </c>
      <c r="AD5817" t="str" cm="1">
        <f t="array" ref="AD5817">_xlfn.IFS(AC5817="","Unknown",AC5817&lt;18,"0-17",AC5817&lt;35,"18-34",AC5817&lt;50,"35-49",AC5817&lt;65,"50-64",TRUE,"65+")</f>
        <v>18-34</v>
      </c>
      <c r="AE5817">
        <f>IFERROR(_xlfn.XLOOKUP($B5817,enrollment!$A$2:$A$801,enrollment!$O$2:$O$801),"")</f>
        <v>2345678901</v>
      </c>
      <c r="AF5817">
        <f>IFERROR(_xlfn.XLOOKUP($AE5817,providers!$B$2:$B$11,providers!$Q$2:$Q$11),"")</f>
        <v>4.2</v>
      </c>
      <c r="AG5817" s="1">
        <f t="shared" si="90"/>
        <v>45566</v>
      </c>
    </row>
    <row r="5818" spans="1:33" x14ac:dyDescent="0.25">
      <c r="A5818" t="s">
        <v>6676</v>
      </c>
      <c r="B5818" t="s">
        <v>6677</v>
      </c>
      <c r="C5818">
        <v>2233445566</v>
      </c>
      <c r="D5818">
        <v>2233445566</v>
      </c>
      <c r="E5818" s="1">
        <v>45636</v>
      </c>
      <c r="F5818" s="1">
        <v>45636</v>
      </c>
      <c r="G5818" s="1">
        <v>45656</v>
      </c>
      <c r="H5818" t="s">
        <v>28</v>
      </c>
      <c r="I5818">
        <v>23</v>
      </c>
      <c r="J5818" t="s">
        <v>55</v>
      </c>
      <c r="K5818">
        <v>99284</v>
      </c>
      <c r="O5818">
        <v>1</v>
      </c>
      <c r="P5818">
        <v>1926.04</v>
      </c>
      <c r="Q5818">
        <v>1070.02</v>
      </c>
      <c r="R5818">
        <v>856.02</v>
      </c>
      <c r="S5818">
        <v>214</v>
      </c>
      <c r="T5818" t="s">
        <v>30</v>
      </c>
      <c r="X5818" t="s">
        <v>31</v>
      </c>
      <c r="Y5818" t="s">
        <v>32</v>
      </c>
      <c r="Z5818" t="s">
        <v>45</v>
      </c>
      <c r="AA5818" t="str">
        <f>IFERROR(_xlfn.XLOOKUP($J5818,avoidable_ed_reference!$A$2:$A$13,avoidable_ed_reference!$C$2:$C$13),"Not Classified")</f>
        <v>Potentially Avoidable</v>
      </c>
      <c r="AB5818" t="str">
        <f>IFERROR(_xlfn.XLOOKUP($B5818,enrollment!$A$2:$A$801,enrollment!$I$2:$I$801),"")</f>
        <v>GA</v>
      </c>
      <c r="AC5818">
        <f>IFERROR(_xlfn.XLOOKUP($B5818,enrollment!$A$2:$A$801,enrollment!$L$2:$L$801),"")</f>
        <v>57</v>
      </c>
      <c r="AD5818" t="str" cm="1">
        <f t="array" ref="AD5818">_xlfn.IFS(AC5818="","Unknown",AC5818&lt;18,"0-17",AC5818&lt;35,"18-34",AC5818&lt;50,"35-49",AC5818&lt;65,"50-64",TRUE,"65+")</f>
        <v>50-64</v>
      </c>
      <c r="AE5818">
        <f>IFERROR(_xlfn.XLOOKUP($B5818,enrollment!$A$2:$A$801,enrollment!$O$2:$O$801),"")</f>
        <v>8901234567</v>
      </c>
      <c r="AF5818">
        <f>IFERROR(_xlfn.XLOOKUP($AE5818,providers!$B$2:$B$11,providers!$Q$2:$Q$11),"")</f>
        <v>3.7</v>
      </c>
      <c r="AG5818" s="1">
        <f t="shared" si="90"/>
        <v>45627</v>
      </c>
    </row>
    <row r="5819" spans="1:33" x14ac:dyDescent="0.25">
      <c r="A5819" t="s">
        <v>6678</v>
      </c>
      <c r="B5819" t="s">
        <v>6677</v>
      </c>
      <c r="C5819">
        <v>7890123456</v>
      </c>
      <c r="D5819">
        <v>7890123456</v>
      </c>
      <c r="E5819" s="1">
        <v>45456</v>
      </c>
      <c r="F5819" s="1">
        <v>45456</v>
      </c>
      <c r="G5819" s="1">
        <v>45491</v>
      </c>
      <c r="H5819" t="s">
        <v>59</v>
      </c>
      <c r="J5819" t="s">
        <v>60</v>
      </c>
      <c r="L5819" s="2" t="s">
        <v>82</v>
      </c>
      <c r="M5819" t="s">
        <v>83</v>
      </c>
      <c r="N5819" t="s">
        <v>84</v>
      </c>
      <c r="O5819">
        <v>1</v>
      </c>
      <c r="P5819">
        <v>943.86</v>
      </c>
      <c r="Q5819">
        <v>858.05</v>
      </c>
      <c r="R5819">
        <v>686.44</v>
      </c>
      <c r="S5819">
        <v>171.61</v>
      </c>
      <c r="T5819" t="s">
        <v>30</v>
      </c>
      <c r="X5819" t="s">
        <v>31</v>
      </c>
      <c r="Y5819" t="s">
        <v>32</v>
      </c>
      <c r="Z5819" t="s">
        <v>64</v>
      </c>
      <c r="AA5819" t="str">
        <f>IFERROR(_xlfn.XLOOKUP($J5819,avoidable_ed_reference!$A$2:$A$13,avoidable_ed_reference!$C$2:$C$13),"Not Classified")</f>
        <v>Not Classified</v>
      </c>
      <c r="AB5819" t="str">
        <f>IFERROR(_xlfn.XLOOKUP($B5819,enrollment!$A$2:$A$801,enrollment!$I$2:$I$801),"")</f>
        <v>GA</v>
      </c>
      <c r="AC5819">
        <f>IFERROR(_xlfn.XLOOKUP($B5819,enrollment!$A$2:$A$801,enrollment!$L$2:$L$801),"")</f>
        <v>57</v>
      </c>
      <c r="AD5819" t="str" cm="1">
        <f t="array" ref="AD5819">_xlfn.IFS(AC5819="","Unknown",AC5819&lt;18,"0-17",AC5819&lt;35,"18-34",AC5819&lt;50,"35-49",AC5819&lt;65,"50-64",TRUE,"65+")</f>
        <v>50-64</v>
      </c>
      <c r="AE5819">
        <f>IFERROR(_xlfn.XLOOKUP($B5819,enrollment!$A$2:$A$801,enrollment!$O$2:$O$801),"")</f>
        <v>8901234567</v>
      </c>
      <c r="AF5819">
        <f>IFERROR(_xlfn.XLOOKUP($AE5819,providers!$B$2:$B$11,providers!$Q$2:$Q$11),"")</f>
        <v>3.7</v>
      </c>
      <c r="AG5819" s="1">
        <f t="shared" si="90"/>
        <v>45444</v>
      </c>
    </row>
    <row r="5820" spans="1:33" x14ac:dyDescent="0.25">
      <c r="A5820" t="s">
        <v>6679</v>
      </c>
      <c r="B5820" t="s">
        <v>6677</v>
      </c>
      <c r="C5820">
        <v>6789012345</v>
      </c>
      <c r="D5820">
        <v>6789012345</v>
      </c>
      <c r="E5820" s="1">
        <v>45385</v>
      </c>
      <c r="F5820" s="1">
        <v>45385</v>
      </c>
      <c r="G5820" s="1">
        <v>45418</v>
      </c>
      <c r="H5820" t="s">
        <v>59</v>
      </c>
      <c r="J5820" t="s">
        <v>47</v>
      </c>
      <c r="L5820" s="2" t="s">
        <v>151</v>
      </c>
      <c r="M5820" t="s">
        <v>152</v>
      </c>
      <c r="N5820" t="s">
        <v>153</v>
      </c>
      <c r="O5820">
        <v>1</v>
      </c>
      <c r="P5820">
        <v>1201.6600000000001</v>
      </c>
      <c r="Q5820">
        <v>1092.42</v>
      </c>
      <c r="R5820">
        <v>873.94</v>
      </c>
      <c r="S5820">
        <v>218.48</v>
      </c>
      <c r="T5820" t="s">
        <v>30</v>
      </c>
      <c r="X5820" t="s">
        <v>31</v>
      </c>
      <c r="Y5820" t="s">
        <v>32</v>
      </c>
      <c r="Z5820" t="s">
        <v>64</v>
      </c>
      <c r="AA5820" t="str">
        <f>IFERROR(_xlfn.XLOOKUP($J5820,avoidable_ed_reference!$A$2:$A$13,avoidable_ed_reference!$C$2:$C$13),"Not Classified")</f>
        <v>Not Classified</v>
      </c>
      <c r="AB5820" t="str">
        <f>IFERROR(_xlfn.XLOOKUP($B5820,enrollment!$A$2:$A$801,enrollment!$I$2:$I$801),"")</f>
        <v>GA</v>
      </c>
      <c r="AC5820">
        <f>IFERROR(_xlfn.XLOOKUP($B5820,enrollment!$A$2:$A$801,enrollment!$L$2:$L$801),"")</f>
        <v>57</v>
      </c>
      <c r="AD5820" t="str" cm="1">
        <f t="array" ref="AD5820">_xlfn.IFS(AC5820="","Unknown",AC5820&lt;18,"0-17",AC5820&lt;35,"18-34",AC5820&lt;50,"35-49",AC5820&lt;65,"50-64",TRUE,"65+")</f>
        <v>50-64</v>
      </c>
      <c r="AE5820">
        <f>IFERROR(_xlfn.XLOOKUP($B5820,enrollment!$A$2:$A$801,enrollment!$O$2:$O$801),"")</f>
        <v>8901234567</v>
      </c>
      <c r="AF5820">
        <f>IFERROR(_xlfn.XLOOKUP($AE5820,providers!$B$2:$B$11,providers!$Q$2:$Q$11),"")</f>
        <v>3.7</v>
      </c>
      <c r="AG5820" s="1">
        <f t="shared" si="90"/>
        <v>45383</v>
      </c>
    </row>
    <row r="5821" spans="1:33" x14ac:dyDescent="0.25">
      <c r="A5821" t="s">
        <v>6680</v>
      </c>
      <c r="B5821" t="s">
        <v>6677</v>
      </c>
      <c r="C5821">
        <v>5678901234</v>
      </c>
      <c r="D5821">
        <v>5678901234</v>
      </c>
      <c r="E5821" s="1">
        <v>45345</v>
      </c>
      <c r="F5821" s="1">
        <v>45345</v>
      </c>
      <c r="G5821" s="1">
        <v>45377</v>
      </c>
      <c r="H5821" t="s">
        <v>28</v>
      </c>
      <c r="I5821">
        <v>20</v>
      </c>
      <c r="J5821" t="s">
        <v>35</v>
      </c>
      <c r="K5821">
        <v>99213</v>
      </c>
      <c r="O5821">
        <v>1</v>
      </c>
      <c r="P5821">
        <v>166.1</v>
      </c>
      <c r="Q5821">
        <v>127.77</v>
      </c>
      <c r="R5821">
        <v>102.22</v>
      </c>
      <c r="S5821">
        <v>25.55</v>
      </c>
      <c r="T5821" t="s">
        <v>30</v>
      </c>
      <c r="X5821" t="s">
        <v>31</v>
      </c>
      <c r="Y5821" t="s">
        <v>32</v>
      </c>
      <c r="Z5821" t="s">
        <v>36</v>
      </c>
      <c r="AA5821" t="str">
        <f>IFERROR(_xlfn.XLOOKUP($J5821,avoidable_ed_reference!$A$2:$A$13,avoidable_ed_reference!$C$2:$C$13),"Not Classified")</f>
        <v>Avoidable</v>
      </c>
      <c r="AB5821" t="str">
        <f>IFERROR(_xlfn.XLOOKUP($B5821,enrollment!$A$2:$A$801,enrollment!$I$2:$I$801),"")</f>
        <v>GA</v>
      </c>
      <c r="AC5821">
        <f>IFERROR(_xlfn.XLOOKUP($B5821,enrollment!$A$2:$A$801,enrollment!$L$2:$L$801),"")</f>
        <v>57</v>
      </c>
      <c r="AD5821" t="str" cm="1">
        <f t="array" ref="AD5821">_xlfn.IFS(AC5821="","Unknown",AC5821&lt;18,"0-17",AC5821&lt;35,"18-34",AC5821&lt;50,"35-49",AC5821&lt;65,"50-64",TRUE,"65+")</f>
        <v>50-64</v>
      </c>
      <c r="AE5821">
        <f>IFERROR(_xlfn.XLOOKUP($B5821,enrollment!$A$2:$A$801,enrollment!$O$2:$O$801),"")</f>
        <v>8901234567</v>
      </c>
      <c r="AF5821">
        <f>IFERROR(_xlfn.XLOOKUP($AE5821,providers!$B$2:$B$11,providers!$Q$2:$Q$11),"")</f>
        <v>3.7</v>
      </c>
      <c r="AG5821" s="1">
        <f t="shared" si="90"/>
        <v>45323</v>
      </c>
    </row>
    <row r="5822" spans="1:33" x14ac:dyDescent="0.25">
      <c r="A5822" t="s">
        <v>6681</v>
      </c>
      <c r="B5822" t="s">
        <v>6677</v>
      </c>
      <c r="C5822">
        <v>9012345678</v>
      </c>
      <c r="D5822">
        <v>9012345678</v>
      </c>
      <c r="E5822" s="1">
        <v>45303</v>
      </c>
      <c r="F5822" s="1">
        <v>45303</v>
      </c>
      <c r="G5822" s="1">
        <v>45318</v>
      </c>
      <c r="H5822" t="s">
        <v>59</v>
      </c>
      <c r="J5822" t="s">
        <v>99</v>
      </c>
      <c r="L5822" s="2" t="s">
        <v>61</v>
      </c>
      <c r="M5822" t="s">
        <v>62</v>
      </c>
      <c r="N5822" t="s">
        <v>63</v>
      </c>
      <c r="O5822">
        <v>1</v>
      </c>
      <c r="P5822">
        <v>1224.23</v>
      </c>
      <c r="Q5822">
        <v>1112.94</v>
      </c>
      <c r="R5822">
        <v>890.35</v>
      </c>
      <c r="S5822">
        <v>222.59</v>
      </c>
      <c r="T5822" t="s">
        <v>30</v>
      </c>
      <c r="X5822" t="s">
        <v>31</v>
      </c>
      <c r="Y5822" t="s">
        <v>32</v>
      </c>
      <c r="Z5822" t="s">
        <v>64</v>
      </c>
      <c r="AA5822" t="str">
        <f>IFERROR(_xlfn.XLOOKUP($J5822,avoidable_ed_reference!$A$2:$A$13,avoidable_ed_reference!$C$2:$C$13),"Not Classified")</f>
        <v>Not Classified</v>
      </c>
      <c r="AB5822" t="str">
        <f>IFERROR(_xlfn.XLOOKUP($B5822,enrollment!$A$2:$A$801,enrollment!$I$2:$I$801),"")</f>
        <v>GA</v>
      </c>
      <c r="AC5822">
        <f>IFERROR(_xlfn.XLOOKUP($B5822,enrollment!$A$2:$A$801,enrollment!$L$2:$L$801),"")</f>
        <v>57</v>
      </c>
      <c r="AD5822" t="str" cm="1">
        <f t="array" ref="AD5822">_xlfn.IFS(AC5822="","Unknown",AC5822&lt;18,"0-17",AC5822&lt;35,"18-34",AC5822&lt;50,"35-49",AC5822&lt;65,"50-64",TRUE,"65+")</f>
        <v>50-64</v>
      </c>
      <c r="AE5822">
        <f>IFERROR(_xlfn.XLOOKUP($B5822,enrollment!$A$2:$A$801,enrollment!$O$2:$O$801),"")</f>
        <v>8901234567</v>
      </c>
      <c r="AF5822">
        <f>IFERROR(_xlfn.XLOOKUP($AE5822,providers!$B$2:$B$11,providers!$Q$2:$Q$11),"")</f>
        <v>3.7</v>
      </c>
      <c r="AG5822" s="1">
        <f t="shared" si="90"/>
        <v>45292</v>
      </c>
    </row>
    <row r="5823" spans="1:33" x14ac:dyDescent="0.25">
      <c r="A5823" t="s">
        <v>6682</v>
      </c>
      <c r="B5823" t="s">
        <v>6677</v>
      </c>
      <c r="C5823">
        <v>9012345678</v>
      </c>
      <c r="D5823">
        <v>9012345678</v>
      </c>
      <c r="E5823" s="1">
        <v>45400</v>
      </c>
      <c r="F5823" s="1">
        <v>45400</v>
      </c>
      <c r="G5823" s="1">
        <v>45420</v>
      </c>
      <c r="H5823" t="s">
        <v>67</v>
      </c>
      <c r="I5823">
        <v>21</v>
      </c>
      <c r="J5823" t="s">
        <v>42</v>
      </c>
      <c r="K5823">
        <v>99223</v>
      </c>
      <c r="O5823">
        <v>1</v>
      </c>
      <c r="P5823">
        <v>20446.89</v>
      </c>
      <c r="Q5823">
        <v>13191.54</v>
      </c>
      <c r="R5823">
        <v>10553.23</v>
      </c>
      <c r="S5823">
        <v>2638.31</v>
      </c>
      <c r="T5823" t="s">
        <v>30</v>
      </c>
      <c r="V5823">
        <v>1</v>
      </c>
      <c r="W5823" s="2" t="s">
        <v>68</v>
      </c>
      <c r="X5823" t="s">
        <v>31</v>
      </c>
      <c r="Y5823" t="s">
        <v>32</v>
      </c>
      <c r="Z5823" t="s">
        <v>69</v>
      </c>
      <c r="AA5823" t="str">
        <f>IFERROR(_xlfn.XLOOKUP($J5823,avoidable_ed_reference!$A$2:$A$13,avoidable_ed_reference!$C$2:$C$13),"Not Classified")</f>
        <v>Non-Avoidable</v>
      </c>
      <c r="AB5823" t="str">
        <f>IFERROR(_xlfn.XLOOKUP($B5823,enrollment!$A$2:$A$801,enrollment!$I$2:$I$801),"")</f>
        <v>GA</v>
      </c>
      <c r="AC5823">
        <f>IFERROR(_xlfn.XLOOKUP($B5823,enrollment!$A$2:$A$801,enrollment!$L$2:$L$801),"")</f>
        <v>57</v>
      </c>
      <c r="AD5823" t="str" cm="1">
        <f t="array" ref="AD5823">_xlfn.IFS(AC5823="","Unknown",AC5823&lt;18,"0-17",AC5823&lt;35,"18-34",AC5823&lt;50,"35-49",AC5823&lt;65,"50-64",TRUE,"65+")</f>
        <v>50-64</v>
      </c>
      <c r="AE5823">
        <f>IFERROR(_xlfn.XLOOKUP($B5823,enrollment!$A$2:$A$801,enrollment!$O$2:$O$801),"")</f>
        <v>8901234567</v>
      </c>
      <c r="AF5823">
        <f>IFERROR(_xlfn.XLOOKUP($AE5823,providers!$B$2:$B$11,providers!$Q$2:$Q$11),"")</f>
        <v>3.7</v>
      </c>
      <c r="AG5823" s="1">
        <f t="shared" si="90"/>
        <v>45383</v>
      </c>
    </row>
    <row r="5824" spans="1:33" x14ac:dyDescent="0.25">
      <c r="A5824" t="s">
        <v>6683</v>
      </c>
      <c r="B5824" t="s">
        <v>6677</v>
      </c>
      <c r="C5824">
        <v>3456789012</v>
      </c>
      <c r="D5824">
        <v>3456789012</v>
      </c>
      <c r="E5824" s="1">
        <v>45434</v>
      </c>
      <c r="F5824" s="1">
        <v>45434</v>
      </c>
      <c r="G5824" s="1">
        <v>45463</v>
      </c>
      <c r="H5824" t="s">
        <v>67</v>
      </c>
      <c r="I5824">
        <v>21</v>
      </c>
      <c r="J5824" t="s">
        <v>99</v>
      </c>
      <c r="K5824">
        <v>99223</v>
      </c>
      <c r="O5824">
        <v>1</v>
      </c>
      <c r="P5824">
        <v>27576.17</v>
      </c>
      <c r="Q5824">
        <v>17791.080000000002</v>
      </c>
      <c r="R5824">
        <v>14232.86</v>
      </c>
      <c r="S5824">
        <v>3558.22</v>
      </c>
      <c r="T5824" t="s">
        <v>30</v>
      </c>
      <c r="V5824">
        <v>1</v>
      </c>
      <c r="W5824" s="2" t="s">
        <v>68</v>
      </c>
      <c r="X5824" t="s">
        <v>31</v>
      </c>
      <c r="Y5824" t="s">
        <v>32</v>
      </c>
      <c r="Z5824" t="s">
        <v>69</v>
      </c>
      <c r="AA5824" t="str">
        <f>IFERROR(_xlfn.XLOOKUP($J5824,avoidable_ed_reference!$A$2:$A$13,avoidable_ed_reference!$C$2:$C$13),"Not Classified")</f>
        <v>Not Classified</v>
      </c>
      <c r="AB5824" t="str">
        <f>IFERROR(_xlfn.XLOOKUP($B5824,enrollment!$A$2:$A$801,enrollment!$I$2:$I$801),"")</f>
        <v>GA</v>
      </c>
      <c r="AC5824">
        <f>IFERROR(_xlfn.XLOOKUP($B5824,enrollment!$A$2:$A$801,enrollment!$L$2:$L$801),"")</f>
        <v>57</v>
      </c>
      <c r="AD5824" t="str" cm="1">
        <f t="array" ref="AD5824">_xlfn.IFS(AC5824="","Unknown",AC5824&lt;18,"0-17",AC5824&lt;35,"18-34",AC5824&lt;50,"35-49",AC5824&lt;65,"50-64",TRUE,"65+")</f>
        <v>50-64</v>
      </c>
      <c r="AE5824">
        <f>IFERROR(_xlfn.XLOOKUP($B5824,enrollment!$A$2:$A$801,enrollment!$O$2:$O$801),"")</f>
        <v>8901234567</v>
      </c>
      <c r="AF5824">
        <f>IFERROR(_xlfn.XLOOKUP($AE5824,providers!$B$2:$B$11,providers!$Q$2:$Q$11),"")</f>
        <v>3.7</v>
      </c>
      <c r="AG5824" s="1">
        <f t="shared" si="90"/>
        <v>45413</v>
      </c>
    </row>
    <row r="5825" spans="1:33" x14ac:dyDescent="0.25">
      <c r="A5825" t="s">
        <v>6684</v>
      </c>
      <c r="B5825" t="s">
        <v>6677</v>
      </c>
      <c r="C5825">
        <v>5678901234</v>
      </c>
      <c r="D5825">
        <v>5678901234</v>
      </c>
      <c r="E5825" s="1">
        <v>45618</v>
      </c>
      <c r="F5825" s="1">
        <v>45618</v>
      </c>
      <c r="G5825" s="1">
        <v>45652</v>
      </c>
      <c r="H5825" t="s">
        <v>28</v>
      </c>
      <c r="I5825">
        <v>20</v>
      </c>
      <c r="J5825" t="s">
        <v>35</v>
      </c>
      <c r="K5825">
        <v>99213</v>
      </c>
      <c r="O5825">
        <v>1</v>
      </c>
      <c r="P5825">
        <v>159.35</v>
      </c>
      <c r="Q5825">
        <v>122.58</v>
      </c>
      <c r="R5825">
        <v>98.06</v>
      </c>
      <c r="S5825">
        <v>24.52</v>
      </c>
      <c r="T5825" t="s">
        <v>30</v>
      </c>
      <c r="X5825" t="s">
        <v>31</v>
      </c>
      <c r="Y5825" t="s">
        <v>32</v>
      </c>
      <c r="Z5825" t="s">
        <v>36</v>
      </c>
      <c r="AA5825" t="str">
        <f>IFERROR(_xlfn.XLOOKUP($J5825,avoidable_ed_reference!$A$2:$A$13,avoidable_ed_reference!$C$2:$C$13),"Not Classified")</f>
        <v>Avoidable</v>
      </c>
      <c r="AB5825" t="str">
        <f>IFERROR(_xlfn.XLOOKUP($B5825,enrollment!$A$2:$A$801,enrollment!$I$2:$I$801),"")</f>
        <v>GA</v>
      </c>
      <c r="AC5825">
        <f>IFERROR(_xlfn.XLOOKUP($B5825,enrollment!$A$2:$A$801,enrollment!$L$2:$L$801),"")</f>
        <v>57</v>
      </c>
      <c r="AD5825" t="str" cm="1">
        <f t="array" ref="AD5825">_xlfn.IFS(AC5825="","Unknown",AC5825&lt;18,"0-17",AC5825&lt;35,"18-34",AC5825&lt;50,"35-49",AC5825&lt;65,"50-64",TRUE,"65+")</f>
        <v>50-64</v>
      </c>
      <c r="AE5825">
        <f>IFERROR(_xlfn.XLOOKUP($B5825,enrollment!$A$2:$A$801,enrollment!$O$2:$O$801),"")</f>
        <v>8901234567</v>
      </c>
      <c r="AF5825">
        <f>IFERROR(_xlfn.XLOOKUP($AE5825,providers!$B$2:$B$11,providers!$Q$2:$Q$11),"")</f>
        <v>3.7</v>
      </c>
      <c r="AG5825" s="1">
        <f t="shared" si="90"/>
        <v>45597</v>
      </c>
    </row>
    <row r="5826" spans="1:33" x14ac:dyDescent="0.25">
      <c r="A5826" t="s">
        <v>6685</v>
      </c>
      <c r="B5826" t="s">
        <v>6677</v>
      </c>
      <c r="C5826">
        <v>6789012345</v>
      </c>
      <c r="D5826">
        <v>6789012345</v>
      </c>
      <c r="E5826" s="1">
        <v>45513</v>
      </c>
      <c r="F5826" s="1">
        <v>45513</v>
      </c>
      <c r="G5826" s="1">
        <v>45548</v>
      </c>
      <c r="H5826" t="s">
        <v>28</v>
      </c>
      <c r="I5826">
        <v>22</v>
      </c>
      <c r="J5826" t="s">
        <v>29</v>
      </c>
      <c r="K5826">
        <v>90837</v>
      </c>
      <c r="O5826">
        <v>1</v>
      </c>
      <c r="P5826">
        <v>272.39999999999998</v>
      </c>
      <c r="Q5826">
        <v>201.78</v>
      </c>
      <c r="R5826">
        <v>161.41999999999999</v>
      </c>
      <c r="S5826">
        <v>40.36</v>
      </c>
      <c r="T5826" t="s">
        <v>30</v>
      </c>
      <c r="X5826" t="s">
        <v>31</v>
      </c>
      <c r="Y5826" t="s">
        <v>32</v>
      </c>
      <c r="Z5826" t="s">
        <v>33</v>
      </c>
      <c r="AA5826" t="str">
        <f>IFERROR(_xlfn.XLOOKUP($J5826,avoidable_ed_reference!$A$2:$A$13,avoidable_ed_reference!$C$2:$C$13),"Not Classified")</f>
        <v>Potentially Avoidable</v>
      </c>
      <c r="AB5826" t="str">
        <f>IFERROR(_xlfn.XLOOKUP($B5826,enrollment!$A$2:$A$801,enrollment!$I$2:$I$801),"")</f>
        <v>GA</v>
      </c>
      <c r="AC5826">
        <f>IFERROR(_xlfn.XLOOKUP($B5826,enrollment!$A$2:$A$801,enrollment!$L$2:$L$801),"")</f>
        <v>57</v>
      </c>
      <c r="AD5826" t="str" cm="1">
        <f t="array" ref="AD5826">_xlfn.IFS(AC5826="","Unknown",AC5826&lt;18,"0-17",AC5826&lt;35,"18-34",AC5826&lt;50,"35-49",AC5826&lt;65,"50-64",TRUE,"65+")</f>
        <v>50-64</v>
      </c>
      <c r="AE5826">
        <f>IFERROR(_xlfn.XLOOKUP($B5826,enrollment!$A$2:$A$801,enrollment!$O$2:$O$801),"")</f>
        <v>8901234567</v>
      </c>
      <c r="AF5826">
        <f>IFERROR(_xlfn.XLOOKUP($AE5826,providers!$B$2:$B$11,providers!$Q$2:$Q$11),"")</f>
        <v>3.7</v>
      </c>
      <c r="AG5826" s="1">
        <f t="shared" si="90"/>
        <v>45505</v>
      </c>
    </row>
    <row r="5827" spans="1:33" x14ac:dyDescent="0.25">
      <c r="A5827" t="s">
        <v>6686</v>
      </c>
      <c r="B5827" t="s">
        <v>6677</v>
      </c>
      <c r="C5827">
        <v>7890123456</v>
      </c>
      <c r="D5827">
        <v>7890123456</v>
      </c>
      <c r="E5827" s="1">
        <v>45651</v>
      </c>
      <c r="F5827" s="1">
        <v>45651</v>
      </c>
      <c r="G5827" s="1">
        <v>45669</v>
      </c>
      <c r="H5827" t="s">
        <v>28</v>
      </c>
      <c r="I5827">
        <v>22</v>
      </c>
      <c r="J5827" t="s">
        <v>29</v>
      </c>
      <c r="K5827">
        <v>90837</v>
      </c>
      <c r="O5827">
        <v>1</v>
      </c>
      <c r="P5827">
        <v>223.28</v>
      </c>
      <c r="Q5827">
        <v>165.39</v>
      </c>
      <c r="R5827">
        <v>132.31</v>
      </c>
      <c r="S5827">
        <v>33.08</v>
      </c>
      <c r="T5827" t="s">
        <v>30</v>
      </c>
      <c r="X5827" t="s">
        <v>31</v>
      </c>
      <c r="Y5827" t="s">
        <v>32</v>
      </c>
      <c r="Z5827" t="s">
        <v>33</v>
      </c>
      <c r="AA5827" t="str">
        <f>IFERROR(_xlfn.XLOOKUP($J5827,avoidable_ed_reference!$A$2:$A$13,avoidable_ed_reference!$C$2:$C$13),"Not Classified")</f>
        <v>Potentially Avoidable</v>
      </c>
      <c r="AB5827" t="str">
        <f>IFERROR(_xlfn.XLOOKUP($B5827,enrollment!$A$2:$A$801,enrollment!$I$2:$I$801),"")</f>
        <v>GA</v>
      </c>
      <c r="AC5827">
        <f>IFERROR(_xlfn.XLOOKUP($B5827,enrollment!$A$2:$A$801,enrollment!$L$2:$L$801),"")</f>
        <v>57</v>
      </c>
      <c r="AD5827" t="str" cm="1">
        <f t="array" ref="AD5827">_xlfn.IFS(AC5827="","Unknown",AC5827&lt;18,"0-17",AC5827&lt;35,"18-34",AC5827&lt;50,"35-49",AC5827&lt;65,"50-64",TRUE,"65+")</f>
        <v>50-64</v>
      </c>
      <c r="AE5827">
        <f>IFERROR(_xlfn.XLOOKUP($B5827,enrollment!$A$2:$A$801,enrollment!$O$2:$O$801),"")</f>
        <v>8901234567</v>
      </c>
      <c r="AF5827">
        <f>IFERROR(_xlfn.XLOOKUP($AE5827,providers!$B$2:$B$11,providers!$Q$2:$Q$11),"")</f>
        <v>3.7</v>
      </c>
      <c r="AG5827" s="1">
        <f t="shared" ref="AG5827:AG5890" si="91">EOMONTH(E5827,-1)+1</f>
        <v>45627</v>
      </c>
    </row>
    <row r="5828" spans="1:33" x14ac:dyDescent="0.25">
      <c r="A5828" t="s">
        <v>6687</v>
      </c>
      <c r="B5828" t="s">
        <v>6677</v>
      </c>
      <c r="C5828">
        <v>3456789012</v>
      </c>
      <c r="D5828">
        <v>3456789012</v>
      </c>
      <c r="E5828" s="1">
        <v>45575</v>
      </c>
      <c r="F5828" s="1">
        <v>45575</v>
      </c>
      <c r="G5828" s="1">
        <v>45589</v>
      </c>
      <c r="H5828" t="s">
        <v>67</v>
      </c>
      <c r="I5828">
        <v>21</v>
      </c>
      <c r="J5828" t="s">
        <v>80</v>
      </c>
      <c r="K5828">
        <v>99223</v>
      </c>
      <c r="O5828">
        <v>1</v>
      </c>
      <c r="P5828">
        <v>29478.799999999999</v>
      </c>
      <c r="Q5828">
        <v>19018.580000000002</v>
      </c>
      <c r="R5828">
        <v>15214.86</v>
      </c>
      <c r="S5828">
        <v>3803.72</v>
      </c>
      <c r="T5828" t="s">
        <v>30</v>
      </c>
      <c r="V5828">
        <v>1</v>
      </c>
      <c r="W5828" s="2" t="s">
        <v>68</v>
      </c>
      <c r="X5828" t="s">
        <v>31</v>
      </c>
      <c r="Y5828" t="s">
        <v>32</v>
      </c>
      <c r="Z5828" t="s">
        <v>69</v>
      </c>
      <c r="AA5828" t="str">
        <f>IFERROR(_xlfn.XLOOKUP($J5828,avoidable_ed_reference!$A$2:$A$13,avoidable_ed_reference!$C$2:$C$13),"Not Classified")</f>
        <v>Non-Avoidable</v>
      </c>
      <c r="AB5828" t="str">
        <f>IFERROR(_xlfn.XLOOKUP($B5828,enrollment!$A$2:$A$801,enrollment!$I$2:$I$801),"")</f>
        <v>GA</v>
      </c>
      <c r="AC5828">
        <f>IFERROR(_xlfn.XLOOKUP($B5828,enrollment!$A$2:$A$801,enrollment!$L$2:$L$801),"")</f>
        <v>57</v>
      </c>
      <c r="AD5828" t="str" cm="1">
        <f t="array" ref="AD5828">_xlfn.IFS(AC5828="","Unknown",AC5828&lt;18,"0-17",AC5828&lt;35,"18-34",AC5828&lt;50,"35-49",AC5828&lt;65,"50-64",TRUE,"65+")</f>
        <v>50-64</v>
      </c>
      <c r="AE5828">
        <f>IFERROR(_xlfn.XLOOKUP($B5828,enrollment!$A$2:$A$801,enrollment!$O$2:$O$801),"")</f>
        <v>8901234567</v>
      </c>
      <c r="AF5828">
        <f>IFERROR(_xlfn.XLOOKUP($AE5828,providers!$B$2:$B$11,providers!$Q$2:$Q$11),"")</f>
        <v>3.7</v>
      </c>
      <c r="AG5828" s="1">
        <f t="shared" si="91"/>
        <v>45566</v>
      </c>
    </row>
    <row r="5829" spans="1:33" x14ac:dyDescent="0.25">
      <c r="A5829" t="s">
        <v>6688</v>
      </c>
      <c r="B5829" t="s">
        <v>6677</v>
      </c>
      <c r="C5829">
        <v>8901234567</v>
      </c>
      <c r="D5829">
        <v>8901234567</v>
      </c>
      <c r="E5829" s="1">
        <v>45412</v>
      </c>
      <c r="F5829" s="1">
        <v>45412</v>
      </c>
      <c r="G5829" s="1">
        <v>45442</v>
      </c>
      <c r="H5829" t="s">
        <v>28</v>
      </c>
      <c r="I5829">
        <v>11</v>
      </c>
      <c r="J5829" t="s">
        <v>38</v>
      </c>
      <c r="K5829">
        <v>99213</v>
      </c>
      <c r="O5829">
        <v>1</v>
      </c>
      <c r="P5829">
        <v>165.62</v>
      </c>
      <c r="Q5829">
        <v>122.68</v>
      </c>
      <c r="R5829">
        <v>98.14</v>
      </c>
      <c r="S5829">
        <v>24.54</v>
      </c>
      <c r="T5829" t="s">
        <v>30</v>
      </c>
      <c r="X5829" t="s">
        <v>31</v>
      </c>
      <c r="Y5829" t="s">
        <v>32</v>
      </c>
      <c r="Z5829" t="s">
        <v>39</v>
      </c>
      <c r="AA5829" t="str">
        <f>IFERROR(_xlfn.XLOOKUP($J5829,avoidable_ed_reference!$A$2:$A$13,avoidable_ed_reference!$C$2:$C$13),"Not Classified")</f>
        <v>Not Classified</v>
      </c>
      <c r="AB5829" t="str">
        <f>IFERROR(_xlfn.XLOOKUP($B5829,enrollment!$A$2:$A$801,enrollment!$I$2:$I$801),"")</f>
        <v>GA</v>
      </c>
      <c r="AC5829">
        <f>IFERROR(_xlfn.XLOOKUP($B5829,enrollment!$A$2:$A$801,enrollment!$L$2:$L$801),"")</f>
        <v>57</v>
      </c>
      <c r="AD5829" t="str" cm="1">
        <f t="array" ref="AD5829">_xlfn.IFS(AC5829="","Unknown",AC5829&lt;18,"0-17",AC5829&lt;35,"18-34",AC5829&lt;50,"35-49",AC5829&lt;65,"50-64",TRUE,"65+")</f>
        <v>50-64</v>
      </c>
      <c r="AE5829">
        <f>IFERROR(_xlfn.XLOOKUP($B5829,enrollment!$A$2:$A$801,enrollment!$O$2:$O$801),"")</f>
        <v>8901234567</v>
      </c>
      <c r="AF5829">
        <f>IFERROR(_xlfn.XLOOKUP($AE5829,providers!$B$2:$B$11,providers!$Q$2:$Q$11),"")</f>
        <v>3.7</v>
      </c>
      <c r="AG5829" s="1">
        <f t="shared" si="91"/>
        <v>45383</v>
      </c>
    </row>
    <row r="5830" spans="1:33" x14ac:dyDescent="0.25">
      <c r="A5830" t="s">
        <v>6689</v>
      </c>
      <c r="B5830" t="s">
        <v>6677</v>
      </c>
      <c r="C5830">
        <v>5678901234</v>
      </c>
      <c r="D5830">
        <v>5678901234</v>
      </c>
      <c r="E5830" s="1">
        <v>45550</v>
      </c>
      <c r="F5830" s="1">
        <v>45550</v>
      </c>
      <c r="G5830" s="1">
        <v>45584</v>
      </c>
      <c r="H5830" t="s">
        <v>28</v>
      </c>
      <c r="I5830">
        <v>20</v>
      </c>
      <c r="J5830" t="s">
        <v>35</v>
      </c>
      <c r="K5830">
        <v>99213</v>
      </c>
      <c r="O5830">
        <v>1</v>
      </c>
      <c r="P5830">
        <v>207.45</v>
      </c>
      <c r="Q5830">
        <v>159.58000000000001</v>
      </c>
      <c r="R5830">
        <v>127.66</v>
      </c>
      <c r="S5830">
        <v>31.92</v>
      </c>
      <c r="T5830" t="s">
        <v>30</v>
      </c>
      <c r="X5830" t="s">
        <v>31</v>
      </c>
      <c r="Y5830" t="s">
        <v>32</v>
      </c>
      <c r="Z5830" t="s">
        <v>36</v>
      </c>
      <c r="AA5830" t="str">
        <f>IFERROR(_xlfn.XLOOKUP($J5830,avoidable_ed_reference!$A$2:$A$13,avoidable_ed_reference!$C$2:$C$13),"Not Classified")</f>
        <v>Avoidable</v>
      </c>
      <c r="AB5830" t="str">
        <f>IFERROR(_xlfn.XLOOKUP($B5830,enrollment!$A$2:$A$801,enrollment!$I$2:$I$801),"")</f>
        <v>GA</v>
      </c>
      <c r="AC5830">
        <f>IFERROR(_xlfn.XLOOKUP($B5830,enrollment!$A$2:$A$801,enrollment!$L$2:$L$801),"")</f>
        <v>57</v>
      </c>
      <c r="AD5830" t="str" cm="1">
        <f t="array" ref="AD5830">_xlfn.IFS(AC5830="","Unknown",AC5830&lt;18,"0-17",AC5830&lt;35,"18-34",AC5830&lt;50,"35-49",AC5830&lt;65,"50-64",TRUE,"65+")</f>
        <v>50-64</v>
      </c>
      <c r="AE5830">
        <f>IFERROR(_xlfn.XLOOKUP($B5830,enrollment!$A$2:$A$801,enrollment!$O$2:$O$801),"")</f>
        <v>8901234567</v>
      </c>
      <c r="AF5830">
        <f>IFERROR(_xlfn.XLOOKUP($AE5830,providers!$B$2:$B$11,providers!$Q$2:$Q$11),"")</f>
        <v>3.7</v>
      </c>
      <c r="AG5830" s="1">
        <f t="shared" si="91"/>
        <v>45536</v>
      </c>
    </row>
    <row r="5831" spans="1:33" x14ac:dyDescent="0.25">
      <c r="A5831" t="s">
        <v>6690</v>
      </c>
      <c r="B5831" t="s">
        <v>6677</v>
      </c>
      <c r="C5831">
        <v>8901234567</v>
      </c>
      <c r="D5831">
        <v>8901234567</v>
      </c>
      <c r="E5831" s="1">
        <v>45601</v>
      </c>
      <c r="F5831" s="1">
        <v>45601</v>
      </c>
      <c r="G5831" s="1">
        <v>45634</v>
      </c>
      <c r="H5831" t="s">
        <v>28</v>
      </c>
      <c r="I5831">
        <v>11</v>
      </c>
      <c r="J5831" t="s">
        <v>38</v>
      </c>
      <c r="K5831">
        <v>99213</v>
      </c>
      <c r="O5831">
        <v>1</v>
      </c>
      <c r="P5831">
        <v>204.82</v>
      </c>
      <c r="Q5831">
        <v>151.72</v>
      </c>
      <c r="R5831">
        <v>121.38</v>
      </c>
      <c r="S5831">
        <v>30.34</v>
      </c>
      <c r="T5831" t="s">
        <v>30</v>
      </c>
      <c r="X5831" t="s">
        <v>31</v>
      </c>
      <c r="Y5831" t="s">
        <v>32</v>
      </c>
      <c r="Z5831" t="s">
        <v>39</v>
      </c>
      <c r="AA5831" t="str">
        <f>IFERROR(_xlfn.XLOOKUP($J5831,avoidable_ed_reference!$A$2:$A$13,avoidable_ed_reference!$C$2:$C$13),"Not Classified")</f>
        <v>Not Classified</v>
      </c>
      <c r="AB5831" t="str">
        <f>IFERROR(_xlfn.XLOOKUP($B5831,enrollment!$A$2:$A$801,enrollment!$I$2:$I$801),"")</f>
        <v>GA</v>
      </c>
      <c r="AC5831">
        <f>IFERROR(_xlfn.XLOOKUP($B5831,enrollment!$A$2:$A$801,enrollment!$L$2:$L$801),"")</f>
        <v>57</v>
      </c>
      <c r="AD5831" t="str" cm="1">
        <f t="array" ref="AD5831">_xlfn.IFS(AC5831="","Unknown",AC5831&lt;18,"0-17",AC5831&lt;35,"18-34",AC5831&lt;50,"35-49",AC5831&lt;65,"50-64",TRUE,"65+")</f>
        <v>50-64</v>
      </c>
      <c r="AE5831">
        <f>IFERROR(_xlfn.XLOOKUP($B5831,enrollment!$A$2:$A$801,enrollment!$O$2:$O$801),"")</f>
        <v>8901234567</v>
      </c>
      <c r="AF5831">
        <f>IFERROR(_xlfn.XLOOKUP($AE5831,providers!$B$2:$B$11,providers!$Q$2:$Q$11),"")</f>
        <v>3.7</v>
      </c>
      <c r="AG5831" s="1">
        <f t="shared" si="91"/>
        <v>45597</v>
      </c>
    </row>
    <row r="5832" spans="1:33" x14ac:dyDescent="0.25">
      <c r="A5832" t="s">
        <v>6691</v>
      </c>
      <c r="B5832" t="s">
        <v>6677</v>
      </c>
      <c r="C5832">
        <v>8901234567</v>
      </c>
      <c r="D5832">
        <v>8901234567</v>
      </c>
      <c r="E5832" s="1">
        <v>45459</v>
      </c>
      <c r="F5832" s="1">
        <v>45459</v>
      </c>
      <c r="G5832" s="1">
        <v>45479</v>
      </c>
      <c r="H5832" t="s">
        <v>28</v>
      </c>
      <c r="I5832">
        <v>11</v>
      </c>
      <c r="J5832" t="s">
        <v>35</v>
      </c>
      <c r="K5832">
        <v>99213</v>
      </c>
      <c r="O5832">
        <v>1</v>
      </c>
      <c r="P5832">
        <v>233.5</v>
      </c>
      <c r="Q5832">
        <v>172.96</v>
      </c>
      <c r="R5832">
        <v>138.37</v>
      </c>
      <c r="S5832">
        <v>34.590000000000003</v>
      </c>
      <c r="T5832" t="s">
        <v>30</v>
      </c>
      <c r="X5832" t="s">
        <v>31</v>
      </c>
      <c r="Y5832" t="s">
        <v>32</v>
      </c>
      <c r="Z5832" t="s">
        <v>39</v>
      </c>
      <c r="AA5832" t="str">
        <f>IFERROR(_xlfn.XLOOKUP($J5832,avoidable_ed_reference!$A$2:$A$13,avoidable_ed_reference!$C$2:$C$13),"Not Classified")</f>
        <v>Avoidable</v>
      </c>
      <c r="AB5832" t="str">
        <f>IFERROR(_xlfn.XLOOKUP($B5832,enrollment!$A$2:$A$801,enrollment!$I$2:$I$801),"")</f>
        <v>GA</v>
      </c>
      <c r="AC5832">
        <f>IFERROR(_xlfn.XLOOKUP($B5832,enrollment!$A$2:$A$801,enrollment!$L$2:$L$801),"")</f>
        <v>57</v>
      </c>
      <c r="AD5832" t="str" cm="1">
        <f t="array" ref="AD5832">_xlfn.IFS(AC5832="","Unknown",AC5832&lt;18,"0-17",AC5832&lt;35,"18-34",AC5832&lt;50,"35-49",AC5832&lt;65,"50-64",TRUE,"65+")</f>
        <v>50-64</v>
      </c>
      <c r="AE5832">
        <f>IFERROR(_xlfn.XLOOKUP($B5832,enrollment!$A$2:$A$801,enrollment!$O$2:$O$801),"")</f>
        <v>8901234567</v>
      </c>
      <c r="AF5832">
        <f>IFERROR(_xlfn.XLOOKUP($AE5832,providers!$B$2:$B$11,providers!$Q$2:$Q$11),"")</f>
        <v>3.7</v>
      </c>
      <c r="AG5832" s="1">
        <f t="shared" si="91"/>
        <v>45444</v>
      </c>
    </row>
    <row r="5833" spans="1:33" x14ac:dyDescent="0.25">
      <c r="A5833" t="s">
        <v>6692</v>
      </c>
      <c r="B5833" t="s">
        <v>6677</v>
      </c>
      <c r="C5833">
        <v>3456789012</v>
      </c>
      <c r="D5833">
        <v>3456789012</v>
      </c>
      <c r="E5833" s="1">
        <v>45298</v>
      </c>
      <c r="F5833" s="1">
        <v>45298</v>
      </c>
      <c r="G5833" s="1">
        <v>45316</v>
      </c>
      <c r="H5833" t="s">
        <v>28</v>
      </c>
      <c r="I5833">
        <v>23</v>
      </c>
      <c r="J5833" t="s">
        <v>35</v>
      </c>
      <c r="K5833">
        <v>99284</v>
      </c>
      <c r="O5833">
        <v>1</v>
      </c>
      <c r="P5833">
        <v>1841.45</v>
      </c>
      <c r="Q5833">
        <v>1023.03</v>
      </c>
      <c r="R5833">
        <v>818.42</v>
      </c>
      <c r="S5833">
        <v>204.61</v>
      </c>
      <c r="T5833" t="s">
        <v>30</v>
      </c>
      <c r="X5833" t="s">
        <v>31</v>
      </c>
      <c r="Y5833" t="s">
        <v>32</v>
      </c>
      <c r="Z5833" t="s">
        <v>45</v>
      </c>
      <c r="AA5833" t="str">
        <f>IFERROR(_xlfn.XLOOKUP($J5833,avoidable_ed_reference!$A$2:$A$13,avoidable_ed_reference!$C$2:$C$13),"Not Classified")</f>
        <v>Avoidable</v>
      </c>
      <c r="AB5833" t="str">
        <f>IFERROR(_xlfn.XLOOKUP($B5833,enrollment!$A$2:$A$801,enrollment!$I$2:$I$801),"")</f>
        <v>GA</v>
      </c>
      <c r="AC5833">
        <f>IFERROR(_xlfn.XLOOKUP($B5833,enrollment!$A$2:$A$801,enrollment!$L$2:$L$801),"")</f>
        <v>57</v>
      </c>
      <c r="AD5833" t="str" cm="1">
        <f t="array" ref="AD5833">_xlfn.IFS(AC5833="","Unknown",AC5833&lt;18,"0-17",AC5833&lt;35,"18-34",AC5833&lt;50,"35-49",AC5833&lt;65,"50-64",TRUE,"65+")</f>
        <v>50-64</v>
      </c>
      <c r="AE5833">
        <f>IFERROR(_xlfn.XLOOKUP($B5833,enrollment!$A$2:$A$801,enrollment!$O$2:$O$801),"")</f>
        <v>8901234567</v>
      </c>
      <c r="AF5833">
        <f>IFERROR(_xlfn.XLOOKUP($AE5833,providers!$B$2:$B$11,providers!$Q$2:$Q$11),"")</f>
        <v>3.7</v>
      </c>
      <c r="AG5833" s="1">
        <f t="shared" si="91"/>
        <v>45292</v>
      </c>
    </row>
    <row r="5834" spans="1:33" x14ac:dyDescent="0.25">
      <c r="A5834" t="s">
        <v>6693</v>
      </c>
      <c r="B5834" t="s">
        <v>6677</v>
      </c>
      <c r="C5834">
        <v>8901234567</v>
      </c>
      <c r="D5834">
        <v>8901234567</v>
      </c>
      <c r="E5834" s="1">
        <v>45545</v>
      </c>
      <c r="F5834" s="1">
        <v>45545</v>
      </c>
      <c r="G5834" s="1">
        <v>45569</v>
      </c>
      <c r="H5834" t="s">
        <v>28</v>
      </c>
      <c r="I5834">
        <v>11</v>
      </c>
      <c r="J5834" t="s">
        <v>35</v>
      </c>
      <c r="K5834">
        <v>99213</v>
      </c>
      <c r="O5834">
        <v>1</v>
      </c>
      <c r="P5834">
        <v>205.36</v>
      </c>
      <c r="Q5834">
        <v>152.12</v>
      </c>
      <c r="R5834">
        <v>121.7</v>
      </c>
      <c r="S5834">
        <v>30.42</v>
      </c>
      <c r="T5834" t="s">
        <v>30</v>
      </c>
      <c r="X5834" t="s">
        <v>31</v>
      </c>
      <c r="Y5834" t="s">
        <v>32</v>
      </c>
      <c r="Z5834" t="s">
        <v>39</v>
      </c>
      <c r="AA5834" t="str">
        <f>IFERROR(_xlfn.XLOOKUP($J5834,avoidable_ed_reference!$A$2:$A$13,avoidable_ed_reference!$C$2:$C$13),"Not Classified")</f>
        <v>Avoidable</v>
      </c>
      <c r="AB5834" t="str">
        <f>IFERROR(_xlfn.XLOOKUP($B5834,enrollment!$A$2:$A$801,enrollment!$I$2:$I$801),"")</f>
        <v>GA</v>
      </c>
      <c r="AC5834">
        <f>IFERROR(_xlfn.XLOOKUP($B5834,enrollment!$A$2:$A$801,enrollment!$L$2:$L$801),"")</f>
        <v>57</v>
      </c>
      <c r="AD5834" t="str" cm="1">
        <f t="array" ref="AD5834">_xlfn.IFS(AC5834="","Unknown",AC5834&lt;18,"0-17",AC5834&lt;35,"18-34",AC5834&lt;50,"35-49",AC5834&lt;65,"50-64",TRUE,"65+")</f>
        <v>50-64</v>
      </c>
      <c r="AE5834">
        <f>IFERROR(_xlfn.XLOOKUP($B5834,enrollment!$A$2:$A$801,enrollment!$O$2:$O$801),"")</f>
        <v>8901234567</v>
      </c>
      <c r="AF5834">
        <f>IFERROR(_xlfn.XLOOKUP($AE5834,providers!$B$2:$B$11,providers!$Q$2:$Q$11),"")</f>
        <v>3.7</v>
      </c>
      <c r="AG5834" s="1">
        <f t="shared" si="91"/>
        <v>45536</v>
      </c>
    </row>
    <row r="5835" spans="1:33" x14ac:dyDescent="0.25">
      <c r="A5835" t="s">
        <v>6694</v>
      </c>
      <c r="B5835" t="s">
        <v>6677</v>
      </c>
      <c r="C5835">
        <v>8901234567</v>
      </c>
      <c r="D5835">
        <v>8901234567</v>
      </c>
      <c r="E5835" s="1">
        <v>45429</v>
      </c>
      <c r="F5835" s="1">
        <v>45429</v>
      </c>
      <c r="G5835" s="1">
        <v>45455</v>
      </c>
      <c r="H5835" t="s">
        <v>28</v>
      </c>
      <c r="I5835">
        <v>23</v>
      </c>
      <c r="J5835" t="s">
        <v>55</v>
      </c>
      <c r="K5835">
        <v>99284</v>
      </c>
      <c r="O5835">
        <v>1</v>
      </c>
      <c r="P5835">
        <v>1893.83</v>
      </c>
      <c r="Q5835">
        <v>1052.1300000000001</v>
      </c>
      <c r="R5835">
        <v>841.7</v>
      </c>
      <c r="S5835">
        <v>210.43</v>
      </c>
      <c r="T5835" t="s">
        <v>30</v>
      </c>
      <c r="X5835" t="s">
        <v>31</v>
      </c>
      <c r="Y5835" t="s">
        <v>32</v>
      </c>
      <c r="Z5835" t="s">
        <v>45</v>
      </c>
      <c r="AA5835" t="str">
        <f>IFERROR(_xlfn.XLOOKUP($J5835,avoidable_ed_reference!$A$2:$A$13,avoidable_ed_reference!$C$2:$C$13),"Not Classified")</f>
        <v>Potentially Avoidable</v>
      </c>
      <c r="AB5835" t="str">
        <f>IFERROR(_xlfn.XLOOKUP($B5835,enrollment!$A$2:$A$801,enrollment!$I$2:$I$801),"")</f>
        <v>GA</v>
      </c>
      <c r="AC5835">
        <f>IFERROR(_xlfn.XLOOKUP($B5835,enrollment!$A$2:$A$801,enrollment!$L$2:$L$801),"")</f>
        <v>57</v>
      </c>
      <c r="AD5835" t="str" cm="1">
        <f t="array" ref="AD5835">_xlfn.IFS(AC5835="","Unknown",AC5835&lt;18,"0-17",AC5835&lt;35,"18-34",AC5835&lt;50,"35-49",AC5835&lt;65,"50-64",TRUE,"65+")</f>
        <v>50-64</v>
      </c>
      <c r="AE5835">
        <f>IFERROR(_xlfn.XLOOKUP($B5835,enrollment!$A$2:$A$801,enrollment!$O$2:$O$801),"")</f>
        <v>8901234567</v>
      </c>
      <c r="AF5835">
        <f>IFERROR(_xlfn.XLOOKUP($AE5835,providers!$B$2:$B$11,providers!$Q$2:$Q$11),"")</f>
        <v>3.7</v>
      </c>
      <c r="AG5835" s="1">
        <f t="shared" si="91"/>
        <v>45413</v>
      </c>
    </row>
    <row r="5836" spans="1:33" x14ac:dyDescent="0.25">
      <c r="A5836" t="s">
        <v>6695</v>
      </c>
      <c r="B5836" t="s">
        <v>6677</v>
      </c>
      <c r="C5836">
        <v>8901234567</v>
      </c>
      <c r="D5836">
        <v>8901234567</v>
      </c>
      <c r="E5836" s="1">
        <v>45499</v>
      </c>
      <c r="F5836" s="1">
        <v>45499</v>
      </c>
      <c r="G5836" s="1">
        <v>45515</v>
      </c>
      <c r="H5836" t="s">
        <v>28</v>
      </c>
      <c r="I5836">
        <v>11</v>
      </c>
      <c r="J5836" t="s">
        <v>38</v>
      </c>
      <c r="K5836">
        <v>99213</v>
      </c>
      <c r="O5836">
        <v>1</v>
      </c>
      <c r="P5836">
        <v>234.79</v>
      </c>
      <c r="Q5836">
        <v>173.92</v>
      </c>
      <c r="R5836">
        <v>139.13999999999999</v>
      </c>
      <c r="S5836">
        <v>34.78</v>
      </c>
      <c r="T5836" t="s">
        <v>30</v>
      </c>
      <c r="X5836" t="s">
        <v>31</v>
      </c>
      <c r="Y5836" t="s">
        <v>32</v>
      </c>
      <c r="Z5836" t="s">
        <v>39</v>
      </c>
      <c r="AA5836" t="str">
        <f>IFERROR(_xlfn.XLOOKUP($J5836,avoidable_ed_reference!$A$2:$A$13,avoidable_ed_reference!$C$2:$C$13),"Not Classified")</f>
        <v>Not Classified</v>
      </c>
      <c r="AB5836" t="str">
        <f>IFERROR(_xlfn.XLOOKUP($B5836,enrollment!$A$2:$A$801,enrollment!$I$2:$I$801),"")</f>
        <v>GA</v>
      </c>
      <c r="AC5836">
        <f>IFERROR(_xlfn.XLOOKUP($B5836,enrollment!$A$2:$A$801,enrollment!$L$2:$L$801),"")</f>
        <v>57</v>
      </c>
      <c r="AD5836" t="str" cm="1">
        <f t="array" ref="AD5836">_xlfn.IFS(AC5836="","Unknown",AC5836&lt;18,"0-17",AC5836&lt;35,"18-34",AC5836&lt;50,"35-49",AC5836&lt;65,"50-64",TRUE,"65+")</f>
        <v>50-64</v>
      </c>
      <c r="AE5836">
        <f>IFERROR(_xlfn.XLOOKUP($B5836,enrollment!$A$2:$A$801,enrollment!$O$2:$O$801),"")</f>
        <v>8901234567</v>
      </c>
      <c r="AF5836">
        <f>IFERROR(_xlfn.XLOOKUP($AE5836,providers!$B$2:$B$11,providers!$Q$2:$Q$11),"")</f>
        <v>3.7</v>
      </c>
      <c r="AG5836" s="1">
        <f t="shared" si="91"/>
        <v>45474</v>
      </c>
    </row>
    <row r="5837" spans="1:33" x14ac:dyDescent="0.25">
      <c r="A5837" t="s">
        <v>6696</v>
      </c>
      <c r="B5837" t="s">
        <v>6697</v>
      </c>
      <c r="C5837">
        <v>9012345678</v>
      </c>
      <c r="D5837">
        <v>9012345678</v>
      </c>
      <c r="E5837" s="1">
        <v>45635</v>
      </c>
      <c r="F5837" s="1">
        <v>45635</v>
      </c>
      <c r="G5837" s="1">
        <v>45668</v>
      </c>
      <c r="H5837" t="s">
        <v>28</v>
      </c>
      <c r="I5837">
        <v>11</v>
      </c>
      <c r="J5837" t="s">
        <v>35</v>
      </c>
      <c r="K5837">
        <v>99213</v>
      </c>
      <c r="O5837">
        <v>1</v>
      </c>
      <c r="P5837">
        <v>211.83</v>
      </c>
      <c r="Q5837">
        <v>156.91</v>
      </c>
      <c r="R5837">
        <v>125.53</v>
      </c>
      <c r="S5837">
        <v>31.38</v>
      </c>
      <c r="T5837" t="s">
        <v>30</v>
      </c>
      <c r="X5837" t="s">
        <v>146</v>
      </c>
      <c r="Y5837" t="s">
        <v>147</v>
      </c>
      <c r="Z5837" t="s">
        <v>39</v>
      </c>
      <c r="AA5837" t="str">
        <f>IFERROR(_xlfn.XLOOKUP($J5837,avoidable_ed_reference!$A$2:$A$13,avoidable_ed_reference!$C$2:$C$13),"Not Classified")</f>
        <v>Avoidable</v>
      </c>
      <c r="AB5837" t="str">
        <f>IFERROR(_xlfn.XLOOKUP($B5837,enrollment!$A$2:$A$801,enrollment!$I$2:$I$801),"")</f>
        <v>KY</v>
      </c>
      <c r="AC5837">
        <f>IFERROR(_xlfn.XLOOKUP($B5837,enrollment!$A$2:$A$801,enrollment!$L$2:$L$801),"")</f>
        <v>84</v>
      </c>
      <c r="AD5837" t="str" cm="1">
        <f t="array" ref="AD5837">_xlfn.IFS(AC5837="","Unknown",AC5837&lt;18,"0-17",AC5837&lt;35,"18-34",AC5837&lt;50,"35-49",AC5837&lt;65,"50-64",TRUE,"65+")</f>
        <v>65+</v>
      </c>
      <c r="AE5837">
        <f>IFERROR(_xlfn.XLOOKUP($B5837,enrollment!$A$2:$A$801,enrollment!$O$2:$O$801),"")</f>
        <v>9012345678</v>
      </c>
      <c r="AF5837">
        <f>IFERROR(_xlfn.XLOOKUP($AE5837,providers!$B$2:$B$11,providers!$Q$2:$Q$11),"")</f>
        <v>4.3</v>
      </c>
      <c r="AG5837" s="1">
        <f t="shared" si="91"/>
        <v>45627</v>
      </c>
    </row>
    <row r="5838" spans="1:33" x14ac:dyDescent="0.25">
      <c r="A5838" t="s">
        <v>6698</v>
      </c>
      <c r="B5838" t="s">
        <v>6697</v>
      </c>
      <c r="C5838">
        <v>8901234567</v>
      </c>
      <c r="D5838">
        <v>8901234567</v>
      </c>
      <c r="E5838" s="1">
        <v>45466</v>
      </c>
      <c r="F5838" s="1">
        <v>45466</v>
      </c>
      <c r="G5838" s="1">
        <v>45495</v>
      </c>
      <c r="H5838" t="s">
        <v>28</v>
      </c>
      <c r="I5838">
        <v>22</v>
      </c>
      <c r="J5838" t="s">
        <v>29</v>
      </c>
      <c r="K5838">
        <v>90837</v>
      </c>
      <c r="O5838">
        <v>1</v>
      </c>
      <c r="P5838">
        <v>202.96</v>
      </c>
      <c r="Q5838">
        <v>150.34</v>
      </c>
      <c r="R5838">
        <v>120.27</v>
      </c>
      <c r="S5838">
        <v>30.07</v>
      </c>
      <c r="T5838" t="s">
        <v>30</v>
      </c>
      <c r="X5838" t="s">
        <v>146</v>
      </c>
      <c r="Y5838" t="s">
        <v>147</v>
      </c>
      <c r="Z5838" t="s">
        <v>33</v>
      </c>
      <c r="AA5838" t="str">
        <f>IFERROR(_xlfn.XLOOKUP($J5838,avoidable_ed_reference!$A$2:$A$13,avoidable_ed_reference!$C$2:$C$13),"Not Classified")</f>
        <v>Potentially Avoidable</v>
      </c>
      <c r="AB5838" t="str">
        <f>IFERROR(_xlfn.XLOOKUP($B5838,enrollment!$A$2:$A$801,enrollment!$I$2:$I$801),"")</f>
        <v>KY</v>
      </c>
      <c r="AC5838">
        <f>IFERROR(_xlfn.XLOOKUP($B5838,enrollment!$A$2:$A$801,enrollment!$L$2:$L$801),"")</f>
        <v>84</v>
      </c>
      <c r="AD5838" t="str" cm="1">
        <f t="array" ref="AD5838">_xlfn.IFS(AC5838="","Unknown",AC5838&lt;18,"0-17",AC5838&lt;35,"18-34",AC5838&lt;50,"35-49",AC5838&lt;65,"50-64",TRUE,"65+")</f>
        <v>65+</v>
      </c>
      <c r="AE5838">
        <f>IFERROR(_xlfn.XLOOKUP($B5838,enrollment!$A$2:$A$801,enrollment!$O$2:$O$801),"")</f>
        <v>9012345678</v>
      </c>
      <c r="AF5838">
        <f>IFERROR(_xlfn.XLOOKUP($AE5838,providers!$B$2:$B$11,providers!$Q$2:$Q$11),"")</f>
        <v>4.3</v>
      </c>
      <c r="AG5838" s="1">
        <f t="shared" si="91"/>
        <v>45444</v>
      </c>
    </row>
    <row r="5839" spans="1:33" x14ac:dyDescent="0.25">
      <c r="A5839" t="s">
        <v>6699</v>
      </c>
      <c r="B5839" t="s">
        <v>6697</v>
      </c>
      <c r="C5839">
        <v>7890123456</v>
      </c>
      <c r="D5839">
        <v>7890123456</v>
      </c>
      <c r="E5839" s="1">
        <v>45303</v>
      </c>
      <c r="F5839" s="1">
        <v>45303</v>
      </c>
      <c r="G5839" s="1">
        <v>45319</v>
      </c>
      <c r="H5839" t="s">
        <v>28</v>
      </c>
      <c r="I5839">
        <v>22</v>
      </c>
      <c r="J5839" t="s">
        <v>29</v>
      </c>
      <c r="K5839">
        <v>90837</v>
      </c>
      <c r="O5839">
        <v>1</v>
      </c>
      <c r="P5839">
        <v>200.57</v>
      </c>
      <c r="Q5839">
        <v>148.57</v>
      </c>
      <c r="R5839">
        <v>118.86</v>
      </c>
      <c r="S5839">
        <v>29.71</v>
      </c>
      <c r="T5839" t="s">
        <v>30</v>
      </c>
      <c r="X5839" t="s">
        <v>146</v>
      </c>
      <c r="Y5839" t="s">
        <v>147</v>
      </c>
      <c r="Z5839" t="s">
        <v>33</v>
      </c>
      <c r="AA5839" t="str">
        <f>IFERROR(_xlfn.XLOOKUP($J5839,avoidable_ed_reference!$A$2:$A$13,avoidable_ed_reference!$C$2:$C$13),"Not Classified")</f>
        <v>Potentially Avoidable</v>
      </c>
      <c r="AB5839" t="str">
        <f>IFERROR(_xlfn.XLOOKUP($B5839,enrollment!$A$2:$A$801,enrollment!$I$2:$I$801),"")</f>
        <v>KY</v>
      </c>
      <c r="AC5839">
        <f>IFERROR(_xlfn.XLOOKUP($B5839,enrollment!$A$2:$A$801,enrollment!$L$2:$L$801),"")</f>
        <v>84</v>
      </c>
      <c r="AD5839" t="str" cm="1">
        <f t="array" ref="AD5839">_xlfn.IFS(AC5839="","Unknown",AC5839&lt;18,"0-17",AC5839&lt;35,"18-34",AC5839&lt;50,"35-49",AC5839&lt;65,"50-64",TRUE,"65+")</f>
        <v>65+</v>
      </c>
      <c r="AE5839">
        <f>IFERROR(_xlfn.XLOOKUP($B5839,enrollment!$A$2:$A$801,enrollment!$O$2:$O$801),"")</f>
        <v>9012345678</v>
      </c>
      <c r="AF5839">
        <f>IFERROR(_xlfn.XLOOKUP($AE5839,providers!$B$2:$B$11,providers!$Q$2:$Q$11),"")</f>
        <v>4.3</v>
      </c>
      <c r="AG5839" s="1">
        <f t="shared" si="91"/>
        <v>45292</v>
      </c>
    </row>
    <row r="5840" spans="1:33" x14ac:dyDescent="0.25">
      <c r="A5840" t="s">
        <v>6700</v>
      </c>
      <c r="B5840" t="s">
        <v>6697</v>
      </c>
      <c r="C5840">
        <v>7890123456</v>
      </c>
      <c r="D5840">
        <v>7890123456</v>
      </c>
      <c r="E5840" s="1">
        <v>45571</v>
      </c>
      <c r="F5840" s="1">
        <v>45571</v>
      </c>
      <c r="G5840" s="1">
        <v>45595</v>
      </c>
      <c r="H5840" t="s">
        <v>59</v>
      </c>
      <c r="J5840" t="s">
        <v>47</v>
      </c>
      <c r="L5840" s="2" t="s">
        <v>151</v>
      </c>
      <c r="M5840" t="s">
        <v>152</v>
      </c>
      <c r="N5840" t="s">
        <v>153</v>
      </c>
      <c r="O5840">
        <v>1</v>
      </c>
      <c r="P5840">
        <v>1077.08</v>
      </c>
      <c r="Q5840">
        <v>979.16</v>
      </c>
      <c r="R5840">
        <v>783.33</v>
      </c>
      <c r="S5840">
        <v>195.83</v>
      </c>
      <c r="T5840" t="s">
        <v>30</v>
      </c>
      <c r="X5840" t="s">
        <v>146</v>
      </c>
      <c r="Y5840" t="s">
        <v>147</v>
      </c>
      <c r="Z5840" t="s">
        <v>64</v>
      </c>
      <c r="AA5840" t="str">
        <f>IFERROR(_xlfn.XLOOKUP($J5840,avoidable_ed_reference!$A$2:$A$13,avoidable_ed_reference!$C$2:$C$13),"Not Classified")</f>
        <v>Not Classified</v>
      </c>
      <c r="AB5840" t="str">
        <f>IFERROR(_xlfn.XLOOKUP($B5840,enrollment!$A$2:$A$801,enrollment!$I$2:$I$801),"")</f>
        <v>KY</v>
      </c>
      <c r="AC5840">
        <f>IFERROR(_xlfn.XLOOKUP($B5840,enrollment!$A$2:$A$801,enrollment!$L$2:$L$801),"")</f>
        <v>84</v>
      </c>
      <c r="AD5840" t="str" cm="1">
        <f t="array" ref="AD5840">_xlfn.IFS(AC5840="","Unknown",AC5840&lt;18,"0-17",AC5840&lt;35,"18-34",AC5840&lt;50,"35-49",AC5840&lt;65,"50-64",TRUE,"65+")</f>
        <v>65+</v>
      </c>
      <c r="AE5840">
        <f>IFERROR(_xlfn.XLOOKUP($B5840,enrollment!$A$2:$A$801,enrollment!$O$2:$O$801),"")</f>
        <v>9012345678</v>
      </c>
      <c r="AF5840">
        <f>IFERROR(_xlfn.XLOOKUP($AE5840,providers!$B$2:$B$11,providers!$Q$2:$Q$11),"")</f>
        <v>4.3</v>
      </c>
      <c r="AG5840" s="1">
        <f t="shared" si="91"/>
        <v>45566</v>
      </c>
    </row>
    <row r="5841" spans="1:33" x14ac:dyDescent="0.25">
      <c r="A5841" t="s">
        <v>6701</v>
      </c>
      <c r="B5841" t="s">
        <v>6697</v>
      </c>
      <c r="C5841">
        <v>2233445566</v>
      </c>
      <c r="D5841">
        <v>2233445566</v>
      </c>
      <c r="E5841" s="1">
        <v>45464</v>
      </c>
      <c r="F5841" s="1">
        <v>45464</v>
      </c>
      <c r="G5841" s="1">
        <v>45497</v>
      </c>
      <c r="H5841" t="s">
        <v>28</v>
      </c>
      <c r="I5841">
        <v>23</v>
      </c>
      <c r="J5841" t="s">
        <v>91</v>
      </c>
      <c r="K5841">
        <v>99284</v>
      </c>
      <c r="O5841">
        <v>1</v>
      </c>
      <c r="P5841">
        <v>2040.8</v>
      </c>
      <c r="Q5841">
        <v>1133.78</v>
      </c>
      <c r="R5841">
        <v>907.02</v>
      </c>
      <c r="S5841">
        <v>226.76</v>
      </c>
      <c r="T5841" t="s">
        <v>30</v>
      </c>
      <c r="X5841" t="s">
        <v>146</v>
      </c>
      <c r="Y5841" t="s">
        <v>147</v>
      </c>
      <c r="Z5841" t="s">
        <v>45</v>
      </c>
      <c r="AA5841" t="str">
        <f>IFERROR(_xlfn.XLOOKUP($J5841,avoidable_ed_reference!$A$2:$A$13,avoidable_ed_reference!$C$2:$C$13),"Not Classified")</f>
        <v>Avoidable</v>
      </c>
      <c r="AB5841" t="str">
        <f>IFERROR(_xlfn.XLOOKUP($B5841,enrollment!$A$2:$A$801,enrollment!$I$2:$I$801),"")</f>
        <v>KY</v>
      </c>
      <c r="AC5841">
        <f>IFERROR(_xlfn.XLOOKUP($B5841,enrollment!$A$2:$A$801,enrollment!$L$2:$L$801),"")</f>
        <v>84</v>
      </c>
      <c r="AD5841" t="str" cm="1">
        <f t="array" ref="AD5841">_xlfn.IFS(AC5841="","Unknown",AC5841&lt;18,"0-17",AC5841&lt;35,"18-34",AC5841&lt;50,"35-49",AC5841&lt;65,"50-64",TRUE,"65+")</f>
        <v>65+</v>
      </c>
      <c r="AE5841">
        <f>IFERROR(_xlfn.XLOOKUP($B5841,enrollment!$A$2:$A$801,enrollment!$O$2:$O$801),"")</f>
        <v>9012345678</v>
      </c>
      <c r="AF5841">
        <f>IFERROR(_xlfn.XLOOKUP($AE5841,providers!$B$2:$B$11,providers!$Q$2:$Q$11),"")</f>
        <v>4.3</v>
      </c>
      <c r="AG5841" s="1">
        <f t="shared" si="91"/>
        <v>45444</v>
      </c>
    </row>
    <row r="5842" spans="1:33" x14ac:dyDescent="0.25">
      <c r="A5842" t="s">
        <v>6702</v>
      </c>
      <c r="B5842" t="s">
        <v>6703</v>
      </c>
      <c r="C5842">
        <v>5678901234</v>
      </c>
      <c r="D5842">
        <v>5678901234</v>
      </c>
      <c r="E5842" s="1">
        <v>45500</v>
      </c>
      <c r="F5842" s="1">
        <v>45500</v>
      </c>
      <c r="G5842" s="1">
        <v>45533</v>
      </c>
      <c r="H5842" t="s">
        <v>28</v>
      </c>
      <c r="I5842">
        <v>20</v>
      </c>
      <c r="J5842" t="s">
        <v>35</v>
      </c>
      <c r="K5842">
        <v>99213</v>
      </c>
      <c r="O5842">
        <v>1</v>
      </c>
      <c r="P5842">
        <v>170.22</v>
      </c>
      <c r="Q5842">
        <v>130.94</v>
      </c>
      <c r="R5842">
        <v>104.75</v>
      </c>
      <c r="S5842">
        <v>26.19</v>
      </c>
      <c r="T5842" t="s">
        <v>30</v>
      </c>
      <c r="X5842" t="s">
        <v>233</v>
      </c>
      <c r="Y5842" t="s">
        <v>32</v>
      </c>
      <c r="Z5842" t="s">
        <v>36</v>
      </c>
      <c r="AA5842" t="str">
        <f>IFERROR(_xlfn.XLOOKUP($J5842,avoidable_ed_reference!$A$2:$A$13,avoidable_ed_reference!$C$2:$C$13),"Not Classified")</f>
        <v>Avoidable</v>
      </c>
      <c r="AB5842" t="str">
        <f>IFERROR(_xlfn.XLOOKUP($B5842,enrollment!$A$2:$A$801,enrollment!$I$2:$I$801),"")</f>
        <v>OH</v>
      </c>
      <c r="AC5842">
        <f>IFERROR(_xlfn.XLOOKUP($B5842,enrollment!$A$2:$A$801,enrollment!$L$2:$L$801),"")</f>
        <v>30</v>
      </c>
      <c r="AD5842" t="str" cm="1">
        <f t="array" ref="AD5842">_xlfn.IFS(AC5842="","Unknown",AC5842&lt;18,"0-17",AC5842&lt;35,"18-34",AC5842&lt;50,"35-49",AC5842&lt;65,"50-64",TRUE,"65+")</f>
        <v>18-34</v>
      </c>
      <c r="AE5842">
        <f>IFERROR(_xlfn.XLOOKUP($B5842,enrollment!$A$2:$A$801,enrollment!$O$2:$O$801),"")</f>
        <v>6789012345</v>
      </c>
      <c r="AF5842">
        <f>IFERROR(_xlfn.XLOOKUP($AE5842,providers!$B$2:$B$11,providers!$Q$2:$Q$11),"")</f>
        <v>4.0999999999999996</v>
      </c>
      <c r="AG5842" s="1">
        <f t="shared" si="91"/>
        <v>45474</v>
      </c>
    </row>
    <row r="5843" spans="1:33" x14ac:dyDescent="0.25">
      <c r="A5843" t="s">
        <v>6704</v>
      </c>
      <c r="B5843" t="s">
        <v>6703</v>
      </c>
      <c r="C5843">
        <v>6789012345</v>
      </c>
      <c r="D5843">
        <v>6789012345</v>
      </c>
      <c r="E5843" s="1">
        <v>45358</v>
      </c>
      <c r="F5843" s="1">
        <v>45358</v>
      </c>
      <c r="G5843" s="1">
        <v>45384</v>
      </c>
      <c r="H5843" t="s">
        <v>28</v>
      </c>
      <c r="I5843">
        <v>11</v>
      </c>
      <c r="J5843" t="s">
        <v>38</v>
      </c>
      <c r="K5843">
        <v>99213</v>
      </c>
      <c r="O5843">
        <v>1</v>
      </c>
      <c r="P5843">
        <v>189.43</v>
      </c>
      <c r="Q5843">
        <v>140.32</v>
      </c>
      <c r="R5843">
        <v>112.26</v>
      </c>
      <c r="S5843">
        <v>28.06</v>
      </c>
      <c r="T5843" t="s">
        <v>30</v>
      </c>
      <c r="X5843" t="s">
        <v>233</v>
      </c>
      <c r="Y5843" t="s">
        <v>32</v>
      </c>
      <c r="Z5843" t="s">
        <v>39</v>
      </c>
      <c r="AA5843" t="str">
        <f>IFERROR(_xlfn.XLOOKUP($J5843,avoidable_ed_reference!$A$2:$A$13,avoidable_ed_reference!$C$2:$C$13),"Not Classified")</f>
        <v>Not Classified</v>
      </c>
      <c r="AB5843" t="str">
        <f>IFERROR(_xlfn.XLOOKUP($B5843,enrollment!$A$2:$A$801,enrollment!$I$2:$I$801),"")</f>
        <v>OH</v>
      </c>
      <c r="AC5843">
        <f>IFERROR(_xlfn.XLOOKUP($B5843,enrollment!$A$2:$A$801,enrollment!$L$2:$L$801),"")</f>
        <v>30</v>
      </c>
      <c r="AD5843" t="str" cm="1">
        <f t="array" ref="AD5843">_xlfn.IFS(AC5843="","Unknown",AC5843&lt;18,"0-17",AC5843&lt;35,"18-34",AC5843&lt;50,"35-49",AC5843&lt;65,"50-64",TRUE,"65+")</f>
        <v>18-34</v>
      </c>
      <c r="AE5843">
        <f>IFERROR(_xlfn.XLOOKUP($B5843,enrollment!$A$2:$A$801,enrollment!$O$2:$O$801),"")</f>
        <v>6789012345</v>
      </c>
      <c r="AF5843">
        <f>IFERROR(_xlfn.XLOOKUP($AE5843,providers!$B$2:$B$11,providers!$Q$2:$Q$11),"")</f>
        <v>4.0999999999999996</v>
      </c>
      <c r="AG5843" s="1">
        <f t="shared" si="91"/>
        <v>45352</v>
      </c>
    </row>
    <row r="5844" spans="1:33" x14ac:dyDescent="0.25">
      <c r="A5844" t="s">
        <v>6705</v>
      </c>
      <c r="B5844" t="s">
        <v>6703</v>
      </c>
      <c r="C5844">
        <v>3456789012</v>
      </c>
      <c r="D5844">
        <v>3456789012</v>
      </c>
      <c r="E5844" s="1">
        <v>45579</v>
      </c>
      <c r="F5844" s="1">
        <v>45579</v>
      </c>
      <c r="G5844" s="1">
        <v>45599</v>
      </c>
      <c r="H5844" t="s">
        <v>28</v>
      </c>
      <c r="I5844">
        <v>22</v>
      </c>
      <c r="J5844" t="s">
        <v>29</v>
      </c>
      <c r="K5844">
        <v>90837</v>
      </c>
      <c r="O5844">
        <v>1</v>
      </c>
      <c r="P5844">
        <v>278.19</v>
      </c>
      <c r="Q5844">
        <v>206.07</v>
      </c>
      <c r="R5844">
        <v>164.86</v>
      </c>
      <c r="S5844">
        <v>41.21</v>
      </c>
      <c r="T5844" t="s">
        <v>30</v>
      </c>
      <c r="X5844" t="s">
        <v>233</v>
      </c>
      <c r="Y5844" t="s">
        <v>32</v>
      </c>
      <c r="Z5844" t="s">
        <v>33</v>
      </c>
      <c r="AA5844" t="str">
        <f>IFERROR(_xlfn.XLOOKUP($J5844,avoidable_ed_reference!$A$2:$A$13,avoidable_ed_reference!$C$2:$C$13),"Not Classified")</f>
        <v>Potentially Avoidable</v>
      </c>
      <c r="AB5844" t="str">
        <f>IFERROR(_xlfn.XLOOKUP($B5844,enrollment!$A$2:$A$801,enrollment!$I$2:$I$801),"")</f>
        <v>OH</v>
      </c>
      <c r="AC5844">
        <f>IFERROR(_xlfn.XLOOKUP($B5844,enrollment!$A$2:$A$801,enrollment!$L$2:$L$801),"")</f>
        <v>30</v>
      </c>
      <c r="AD5844" t="str" cm="1">
        <f t="array" ref="AD5844">_xlfn.IFS(AC5844="","Unknown",AC5844&lt;18,"0-17",AC5844&lt;35,"18-34",AC5844&lt;50,"35-49",AC5844&lt;65,"50-64",TRUE,"65+")</f>
        <v>18-34</v>
      </c>
      <c r="AE5844">
        <f>IFERROR(_xlfn.XLOOKUP($B5844,enrollment!$A$2:$A$801,enrollment!$O$2:$O$801),"")</f>
        <v>6789012345</v>
      </c>
      <c r="AF5844">
        <f>IFERROR(_xlfn.XLOOKUP($AE5844,providers!$B$2:$B$11,providers!$Q$2:$Q$11),"")</f>
        <v>4.0999999999999996</v>
      </c>
      <c r="AG5844" s="1">
        <f t="shared" si="91"/>
        <v>45566</v>
      </c>
    </row>
    <row r="5845" spans="1:33" x14ac:dyDescent="0.25">
      <c r="A5845" t="s">
        <v>6706</v>
      </c>
      <c r="B5845" t="s">
        <v>6703</v>
      </c>
      <c r="C5845">
        <v>2345678901</v>
      </c>
      <c r="D5845">
        <v>2345678901</v>
      </c>
      <c r="E5845" s="1">
        <v>45539</v>
      </c>
      <c r="F5845" s="1">
        <v>45539</v>
      </c>
      <c r="G5845" s="1">
        <v>45562</v>
      </c>
      <c r="H5845" t="s">
        <v>28</v>
      </c>
      <c r="I5845">
        <v>23</v>
      </c>
      <c r="J5845" t="s">
        <v>29</v>
      </c>
      <c r="K5845">
        <v>99284</v>
      </c>
      <c r="O5845">
        <v>1</v>
      </c>
      <c r="P5845">
        <v>1772.6</v>
      </c>
      <c r="Q5845">
        <v>984.78</v>
      </c>
      <c r="R5845">
        <v>787.82</v>
      </c>
      <c r="S5845">
        <v>196.96</v>
      </c>
      <c r="T5845" t="s">
        <v>30</v>
      </c>
      <c r="X5845" t="s">
        <v>233</v>
      </c>
      <c r="Y5845" t="s">
        <v>32</v>
      </c>
      <c r="Z5845" t="s">
        <v>45</v>
      </c>
      <c r="AA5845" t="str">
        <f>IFERROR(_xlfn.XLOOKUP($J5845,avoidable_ed_reference!$A$2:$A$13,avoidable_ed_reference!$C$2:$C$13),"Not Classified")</f>
        <v>Potentially Avoidable</v>
      </c>
      <c r="AB5845" t="str">
        <f>IFERROR(_xlfn.XLOOKUP($B5845,enrollment!$A$2:$A$801,enrollment!$I$2:$I$801),"")</f>
        <v>OH</v>
      </c>
      <c r="AC5845">
        <f>IFERROR(_xlfn.XLOOKUP($B5845,enrollment!$A$2:$A$801,enrollment!$L$2:$L$801),"")</f>
        <v>30</v>
      </c>
      <c r="AD5845" t="str" cm="1">
        <f t="array" ref="AD5845">_xlfn.IFS(AC5845="","Unknown",AC5845&lt;18,"0-17",AC5845&lt;35,"18-34",AC5845&lt;50,"35-49",AC5845&lt;65,"50-64",TRUE,"65+")</f>
        <v>18-34</v>
      </c>
      <c r="AE5845">
        <f>IFERROR(_xlfn.XLOOKUP($B5845,enrollment!$A$2:$A$801,enrollment!$O$2:$O$801),"")</f>
        <v>6789012345</v>
      </c>
      <c r="AF5845">
        <f>IFERROR(_xlfn.XLOOKUP($AE5845,providers!$B$2:$B$11,providers!$Q$2:$Q$11),"")</f>
        <v>4.0999999999999996</v>
      </c>
      <c r="AG5845" s="1">
        <f t="shared" si="91"/>
        <v>45536</v>
      </c>
    </row>
    <row r="5846" spans="1:33" x14ac:dyDescent="0.25">
      <c r="A5846" t="s">
        <v>6707</v>
      </c>
      <c r="B5846" t="s">
        <v>6703</v>
      </c>
      <c r="C5846">
        <v>6789012345</v>
      </c>
      <c r="D5846">
        <v>6789012345</v>
      </c>
      <c r="E5846" s="1">
        <v>45584</v>
      </c>
      <c r="F5846" s="1">
        <v>45584</v>
      </c>
      <c r="G5846" s="1">
        <v>45609</v>
      </c>
      <c r="H5846" t="s">
        <v>28</v>
      </c>
      <c r="I5846">
        <v>11</v>
      </c>
      <c r="J5846" t="s">
        <v>38</v>
      </c>
      <c r="K5846">
        <v>99213</v>
      </c>
      <c r="O5846">
        <v>1</v>
      </c>
      <c r="P5846">
        <v>192.28</v>
      </c>
      <c r="Q5846">
        <v>142.43</v>
      </c>
      <c r="R5846">
        <v>113.94</v>
      </c>
      <c r="S5846">
        <v>28.49</v>
      </c>
      <c r="T5846" t="s">
        <v>30</v>
      </c>
      <c r="X5846" t="s">
        <v>233</v>
      </c>
      <c r="Y5846" t="s">
        <v>32</v>
      </c>
      <c r="Z5846" t="s">
        <v>39</v>
      </c>
      <c r="AA5846" t="str">
        <f>IFERROR(_xlfn.XLOOKUP($J5846,avoidable_ed_reference!$A$2:$A$13,avoidable_ed_reference!$C$2:$C$13),"Not Classified")</f>
        <v>Not Classified</v>
      </c>
      <c r="AB5846" t="str">
        <f>IFERROR(_xlfn.XLOOKUP($B5846,enrollment!$A$2:$A$801,enrollment!$I$2:$I$801),"")</f>
        <v>OH</v>
      </c>
      <c r="AC5846">
        <f>IFERROR(_xlfn.XLOOKUP($B5846,enrollment!$A$2:$A$801,enrollment!$L$2:$L$801),"")</f>
        <v>30</v>
      </c>
      <c r="AD5846" t="str" cm="1">
        <f t="array" ref="AD5846">_xlfn.IFS(AC5846="","Unknown",AC5846&lt;18,"0-17",AC5846&lt;35,"18-34",AC5846&lt;50,"35-49",AC5846&lt;65,"50-64",TRUE,"65+")</f>
        <v>18-34</v>
      </c>
      <c r="AE5846">
        <f>IFERROR(_xlfn.XLOOKUP($B5846,enrollment!$A$2:$A$801,enrollment!$O$2:$O$801),"")</f>
        <v>6789012345</v>
      </c>
      <c r="AF5846">
        <f>IFERROR(_xlfn.XLOOKUP($AE5846,providers!$B$2:$B$11,providers!$Q$2:$Q$11),"")</f>
        <v>4.0999999999999996</v>
      </c>
      <c r="AG5846" s="1">
        <f t="shared" si="91"/>
        <v>45566</v>
      </c>
    </row>
    <row r="5847" spans="1:33" x14ac:dyDescent="0.25">
      <c r="A5847" t="s">
        <v>6708</v>
      </c>
      <c r="B5847" t="s">
        <v>6703</v>
      </c>
      <c r="C5847">
        <v>7890123456</v>
      </c>
      <c r="D5847">
        <v>7890123456</v>
      </c>
      <c r="E5847" s="1">
        <v>45612</v>
      </c>
      <c r="F5847" s="1">
        <v>45612</v>
      </c>
      <c r="G5847" s="1">
        <v>45647</v>
      </c>
      <c r="H5847" t="s">
        <v>28</v>
      </c>
      <c r="I5847">
        <v>23</v>
      </c>
      <c r="J5847" t="s">
        <v>55</v>
      </c>
      <c r="K5847">
        <v>99284</v>
      </c>
      <c r="O5847">
        <v>1</v>
      </c>
      <c r="P5847">
        <v>1609.92</v>
      </c>
      <c r="Q5847">
        <v>894.4</v>
      </c>
      <c r="R5847">
        <v>715.52</v>
      </c>
      <c r="S5847">
        <v>178.88</v>
      </c>
      <c r="T5847" t="s">
        <v>30</v>
      </c>
      <c r="X5847" t="s">
        <v>233</v>
      </c>
      <c r="Y5847" t="s">
        <v>32</v>
      </c>
      <c r="Z5847" t="s">
        <v>45</v>
      </c>
      <c r="AA5847" t="str">
        <f>IFERROR(_xlfn.XLOOKUP($J5847,avoidable_ed_reference!$A$2:$A$13,avoidable_ed_reference!$C$2:$C$13),"Not Classified")</f>
        <v>Potentially Avoidable</v>
      </c>
      <c r="AB5847" t="str">
        <f>IFERROR(_xlfn.XLOOKUP($B5847,enrollment!$A$2:$A$801,enrollment!$I$2:$I$801),"")</f>
        <v>OH</v>
      </c>
      <c r="AC5847">
        <f>IFERROR(_xlfn.XLOOKUP($B5847,enrollment!$A$2:$A$801,enrollment!$L$2:$L$801),"")</f>
        <v>30</v>
      </c>
      <c r="AD5847" t="str" cm="1">
        <f t="array" ref="AD5847">_xlfn.IFS(AC5847="","Unknown",AC5847&lt;18,"0-17",AC5847&lt;35,"18-34",AC5847&lt;50,"35-49",AC5847&lt;65,"50-64",TRUE,"65+")</f>
        <v>18-34</v>
      </c>
      <c r="AE5847">
        <f>IFERROR(_xlfn.XLOOKUP($B5847,enrollment!$A$2:$A$801,enrollment!$O$2:$O$801),"")</f>
        <v>6789012345</v>
      </c>
      <c r="AF5847">
        <f>IFERROR(_xlfn.XLOOKUP($AE5847,providers!$B$2:$B$11,providers!$Q$2:$Q$11),"")</f>
        <v>4.0999999999999996</v>
      </c>
      <c r="AG5847" s="1">
        <f t="shared" si="91"/>
        <v>45597</v>
      </c>
    </row>
    <row r="5848" spans="1:33" x14ac:dyDescent="0.25">
      <c r="A5848" t="s">
        <v>6709</v>
      </c>
      <c r="B5848" t="s">
        <v>6703</v>
      </c>
      <c r="C5848">
        <v>8901234567</v>
      </c>
      <c r="D5848">
        <v>8901234567</v>
      </c>
      <c r="E5848" s="1">
        <v>45643</v>
      </c>
      <c r="F5848" s="1">
        <v>45643</v>
      </c>
      <c r="G5848" s="1">
        <v>45670</v>
      </c>
      <c r="H5848" t="s">
        <v>59</v>
      </c>
      <c r="J5848" t="s">
        <v>99</v>
      </c>
      <c r="L5848" s="2" t="s">
        <v>82</v>
      </c>
      <c r="M5848" t="s">
        <v>83</v>
      </c>
      <c r="N5848" t="s">
        <v>84</v>
      </c>
      <c r="O5848">
        <v>1</v>
      </c>
      <c r="P5848">
        <v>729.5</v>
      </c>
      <c r="Q5848">
        <v>663.18</v>
      </c>
      <c r="R5848">
        <v>530.54</v>
      </c>
      <c r="S5848">
        <v>132.63999999999999</v>
      </c>
      <c r="T5848" t="s">
        <v>30</v>
      </c>
      <c r="X5848" t="s">
        <v>233</v>
      </c>
      <c r="Y5848" t="s">
        <v>32</v>
      </c>
      <c r="Z5848" t="s">
        <v>64</v>
      </c>
      <c r="AA5848" t="str">
        <f>IFERROR(_xlfn.XLOOKUP($J5848,avoidable_ed_reference!$A$2:$A$13,avoidable_ed_reference!$C$2:$C$13),"Not Classified")</f>
        <v>Not Classified</v>
      </c>
      <c r="AB5848" t="str">
        <f>IFERROR(_xlfn.XLOOKUP($B5848,enrollment!$A$2:$A$801,enrollment!$I$2:$I$801),"")</f>
        <v>OH</v>
      </c>
      <c r="AC5848">
        <f>IFERROR(_xlfn.XLOOKUP($B5848,enrollment!$A$2:$A$801,enrollment!$L$2:$L$801),"")</f>
        <v>30</v>
      </c>
      <c r="AD5848" t="str" cm="1">
        <f t="array" ref="AD5848">_xlfn.IFS(AC5848="","Unknown",AC5848&lt;18,"0-17",AC5848&lt;35,"18-34",AC5848&lt;50,"35-49",AC5848&lt;65,"50-64",TRUE,"65+")</f>
        <v>18-34</v>
      </c>
      <c r="AE5848">
        <f>IFERROR(_xlfn.XLOOKUP($B5848,enrollment!$A$2:$A$801,enrollment!$O$2:$O$801),"")</f>
        <v>6789012345</v>
      </c>
      <c r="AF5848">
        <f>IFERROR(_xlfn.XLOOKUP($AE5848,providers!$B$2:$B$11,providers!$Q$2:$Q$11),"")</f>
        <v>4.0999999999999996</v>
      </c>
      <c r="AG5848" s="1">
        <f t="shared" si="91"/>
        <v>45627</v>
      </c>
    </row>
    <row r="5849" spans="1:33" x14ac:dyDescent="0.25">
      <c r="A5849" t="s">
        <v>6710</v>
      </c>
      <c r="B5849" t="s">
        <v>6711</v>
      </c>
      <c r="C5849">
        <v>3456789012</v>
      </c>
      <c r="D5849">
        <v>3456789012</v>
      </c>
      <c r="E5849" s="1">
        <v>45604</v>
      </c>
      <c r="F5849" s="1">
        <v>45604</v>
      </c>
      <c r="G5849" s="1">
        <v>45623</v>
      </c>
      <c r="H5849" t="s">
        <v>28</v>
      </c>
      <c r="I5849">
        <v>11</v>
      </c>
      <c r="J5849" t="s">
        <v>47</v>
      </c>
      <c r="K5849">
        <v>99213</v>
      </c>
      <c r="O5849">
        <v>1</v>
      </c>
      <c r="P5849">
        <v>183.84</v>
      </c>
      <c r="Q5849">
        <v>136.18</v>
      </c>
      <c r="R5849">
        <v>108.94</v>
      </c>
      <c r="S5849">
        <v>27.24</v>
      </c>
      <c r="T5849" t="s">
        <v>30</v>
      </c>
      <c r="X5849" t="s">
        <v>31</v>
      </c>
      <c r="Y5849" t="s">
        <v>32</v>
      </c>
      <c r="Z5849" t="s">
        <v>39</v>
      </c>
      <c r="AA5849" t="str">
        <f>IFERROR(_xlfn.XLOOKUP($J5849,avoidable_ed_reference!$A$2:$A$13,avoidable_ed_reference!$C$2:$C$13),"Not Classified")</f>
        <v>Not Classified</v>
      </c>
      <c r="AB5849" t="str">
        <f>IFERROR(_xlfn.XLOOKUP($B5849,enrollment!$A$2:$A$801,enrollment!$I$2:$I$801),"")</f>
        <v>KY</v>
      </c>
      <c r="AC5849">
        <f>IFERROR(_xlfn.XLOOKUP($B5849,enrollment!$A$2:$A$801,enrollment!$L$2:$L$801),"")</f>
        <v>80</v>
      </c>
      <c r="AD5849" t="str" cm="1">
        <f t="array" ref="AD5849">_xlfn.IFS(AC5849="","Unknown",AC5849&lt;18,"0-17",AC5849&lt;35,"18-34",AC5849&lt;50,"35-49",AC5849&lt;65,"50-64",TRUE,"65+")</f>
        <v>65+</v>
      </c>
      <c r="AE5849">
        <f>IFERROR(_xlfn.XLOOKUP($B5849,enrollment!$A$2:$A$801,enrollment!$O$2:$O$801),"")</f>
        <v>3456789012</v>
      </c>
      <c r="AF5849">
        <f>IFERROR(_xlfn.XLOOKUP($AE5849,providers!$B$2:$B$11,providers!$Q$2:$Q$11),"")</f>
        <v>4</v>
      </c>
      <c r="AG5849" s="1">
        <f t="shared" si="91"/>
        <v>45597</v>
      </c>
    </row>
    <row r="5850" spans="1:33" x14ac:dyDescent="0.25">
      <c r="A5850" t="s">
        <v>6712</v>
      </c>
      <c r="B5850" t="s">
        <v>6711</v>
      </c>
      <c r="C5850">
        <v>3456789012</v>
      </c>
      <c r="D5850">
        <v>3456789012</v>
      </c>
      <c r="E5850" s="1">
        <v>45591</v>
      </c>
      <c r="F5850" s="1">
        <v>45591</v>
      </c>
      <c r="G5850" s="1">
        <v>45622</v>
      </c>
      <c r="H5850" t="s">
        <v>28</v>
      </c>
      <c r="I5850">
        <v>11</v>
      </c>
      <c r="J5850" t="s">
        <v>47</v>
      </c>
      <c r="K5850">
        <v>99213</v>
      </c>
      <c r="O5850">
        <v>1</v>
      </c>
      <c r="P5850">
        <v>174.97</v>
      </c>
      <c r="Q5850">
        <v>129.61000000000001</v>
      </c>
      <c r="R5850">
        <v>103.69</v>
      </c>
      <c r="S5850">
        <v>25.92</v>
      </c>
      <c r="T5850" t="s">
        <v>30</v>
      </c>
      <c r="X5850" t="s">
        <v>31</v>
      </c>
      <c r="Y5850" t="s">
        <v>32</v>
      </c>
      <c r="Z5850" t="s">
        <v>39</v>
      </c>
      <c r="AA5850" t="str">
        <f>IFERROR(_xlfn.XLOOKUP($J5850,avoidable_ed_reference!$A$2:$A$13,avoidable_ed_reference!$C$2:$C$13),"Not Classified")</f>
        <v>Not Classified</v>
      </c>
      <c r="AB5850" t="str">
        <f>IFERROR(_xlfn.XLOOKUP($B5850,enrollment!$A$2:$A$801,enrollment!$I$2:$I$801),"")</f>
        <v>KY</v>
      </c>
      <c r="AC5850">
        <f>IFERROR(_xlfn.XLOOKUP($B5850,enrollment!$A$2:$A$801,enrollment!$L$2:$L$801),"")</f>
        <v>80</v>
      </c>
      <c r="AD5850" t="str" cm="1">
        <f t="array" ref="AD5850">_xlfn.IFS(AC5850="","Unknown",AC5850&lt;18,"0-17",AC5850&lt;35,"18-34",AC5850&lt;50,"35-49",AC5850&lt;65,"50-64",TRUE,"65+")</f>
        <v>65+</v>
      </c>
      <c r="AE5850">
        <f>IFERROR(_xlfn.XLOOKUP($B5850,enrollment!$A$2:$A$801,enrollment!$O$2:$O$801),"")</f>
        <v>3456789012</v>
      </c>
      <c r="AF5850">
        <f>IFERROR(_xlfn.XLOOKUP($AE5850,providers!$B$2:$B$11,providers!$Q$2:$Q$11),"")</f>
        <v>4</v>
      </c>
      <c r="AG5850" s="1">
        <f t="shared" si="91"/>
        <v>45566</v>
      </c>
    </row>
    <row r="5851" spans="1:33" x14ac:dyDescent="0.25">
      <c r="A5851" t="s">
        <v>6713</v>
      </c>
      <c r="B5851" t="s">
        <v>6711</v>
      </c>
      <c r="C5851">
        <v>5678901234</v>
      </c>
      <c r="D5851">
        <v>5678901234</v>
      </c>
      <c r="E5851" s="1">
        <v>45293</v>
      </c>
      <c r="F5851" s="1">
        <v>45293</v>
      </c>
      <c r="G5851" s="1">
        <v>45312</v>
      </c>
      <c r="H5851" t="s">
        <v>28</v>
      </c>
      <c r="I5851">
        <v>20</v>
      </c>
      <c r="J5851" t="s">
        <v>35</v>
      </c>
      <c r="K5851">
        <v>99213</v>
      </c>
      <c r="O5851">
        <v>1</v>
      </c>
      <c r="P5851">
        <v>197.73</v>
      </c>
      <c r="Q5851">
        <v>152.1</v>
      </c>
      <c r="R5851">
        <v>121.68</v>
      </c>
      <c r="S5851">
        <v>30.42</v>
      </c>
      <c r="T5851" t="s">
        <v>30</v>
      </c>
      <c r="X5851" t="s">
        <v>31</v>
      </c>
      <c r="Y5851" t="s">
        <v>32</v>
      </c>
      <c r="Z5851" t="s">
        <v>36</v>
      </c>
      <c r="AA5851" t="str">
        <f>IFERROR(_xlfn.XLOOKUP($J5851,avoidable_ed_reference!$A$2:$A$13,avoidable_ed_reference!$C$2:$C$13),"Not Classified")</f>
        <v>Avoidable</v>
      </c>
      <c r="AB5851" t="str">
        <f>IFERROR(_xlfn.XLOOKUP($B5851,enrollment!$A$2:$A$801,enrollment!$I$2:$I$801),"")</f>
        <v>KY</v>
      </c>
      <c r="AC5851">
        <f>IFERROR(_xlfn.XLOOKUP($B5851,enrollment!$A$2:$A$801,enrollment!$L$2:$L$801),"")</f>
        <v>80</v>
      </c>
      <c r="AD5851" t="str" cm="1">
        <f t="array" ref="AD5851">_xlfn.IFS(AC5851="","Unknown",AC5851&lt;18,"0-17",AC5851&lt;35,"18-34",AC5851&lt;50,"35-49",AC5851&lt;65,"50-64",TRUE,"65+")</f>
        <v>65+</v>
      </c>
      <c r="AE5851">
        <f>IFERROR(_xlfn.XLOOKUP($B5851,enrollment!$A$2:$A$801,enrollment!$O$2:$O$801),"")</f>
        <v>3456789012</v>
      </c>
      <c r="AF5851">
        <f>IFERROR(_xlfn.XLOOKUP($AE5851,providers!$B$2:$B$11,providers!$Q$2:$Q$11),"")</f>
        <v>4</v>
      </c>
      <c r="AG5851" s="1">
        <f t="shared" si="91"/>
        <v>45292</v>
      </c>
    </row>
    <row r="5852" spans="1:33" x14ac:dyDescent="0.25">
      <c r="A5852" t="s">
        <v>6714</v>
      </c>
      <c r="B5852" t="s">
        <v>6711</v>
      </c>
      <c r="C5852">
        <v>7890123456</v>
      </c>
      <c r="D5852">
        <v>7890123456</v>
      </c>
      <c r="E5852" s="1">
        <v>45459</v>
      </c>
      <c r="F5852" s="1">
        <v>45459</v>
      </c>
      <c r="G5852" s="1">
        <v>45481</v>
      </c>
      <c r="H5852" t="s">
        <v>59</v>
      </c>
      <c r="J5852" t="s">
        <v>47</v>
      </c>
      <c r="L5852" s="2" t="s">
        <v>151</v>
      </c>
      <c r="M5852" t="s">
        <v>152</v>
      </c>
      <c r="N5852" t="s">
        <v>153</v>
      </c>
      <c r="O5852">
        <v>1</v>
      </c>
      <c r="P5852">
        <v>742.22</v>
      </c>
      <c r="Q5852">
        <v>674.75</v>
      </c>
      <c r="R5852">
        <v>539.79999999999995</v>
      </c>
      <c r="S5852">
        <v>134.94999999999999</v>
      </c>
      <c r="T5852" t="s">
        <v>30</v>
      </c>
      <c r="X5852" t="s">
        <v>31</v>
      </c>
      <c r="Y5852" t="s">
        <v>32</v>
      </c>
      <c r="Z5852" t="s">
        <v>64</v>
      </c>
      <c r="AA5852" t="str">
        <f>IFERROR(_xlfn.XLOOKUP($J5852,avoidable_ed_reference!$A$2:$A$13,avoidable_ed_reference!$C$2:$C$13),"Not Classified")</f>
        <v>Not Classified</v>
      </c>
      <c r="AB5852" t="str">
        <f>IFERROR(_xlfn.XLOOKUP($B5852,enrollment!$A$2:$A$801,enrollment!$I$2:$I$801),"")</f>
        <v>KY</v>
      </c>
      <c r="AC5852">
        <f>IFERROR(_xlfn.XLOOKUP($B5852,enrollment!$A$2:$A$801,enrollment!$L$2:$L$801),"")</f>
        <v>80</v>
      </c>
      <c r="AD5852" t="str" cm="1">
        <f t="array" ref="AD5852">_xlfn.IFS(AC5852="","Unknown",AC5852&lt;18,"0-17",AC5852&lt;35,"18-34",AC5852&lt;50,"35-49",AC5852&lt;65,"50-64",TRUE,"65+")</f>
        <v>65+</v>
      </c>
      <c r="AE5852">
        <f>IFERROR(_xlfn.XLOOKUP($B5852,enrollment!$A$2:$A$801,enrollment!$O$2:$O$801),"")</f>
        <v>3456789012</v>
      </c>
      <c r="AF5852">
        <f>IFERROR(_xlfn.XLOOKUP($AE5852,providers!$B$2:$B$11,providers!$Q$2:$Q$11),"")</f>
        <v>4</v>
      </c>
      <c r="AG5852" s="1">
        <f t="shared" si="91"/>
        <v>45444</v>
      </c>
    </row>
    <row r="5853" spans="1:33" x14ac:dyDescent="0.25">
      <c r="A5853" t="s">
        <v>6715</v>
      </c>
      <c r="B5853" t="s">
        <v>6711</v>
      </c>
      <c r="C5853">
        <v>7890123456</v>
      </c>
      <c r="D5853">
        <v>7890123456</v>
      </c>
      <c r="E5853" s="1">
        <v>45584</v>
      </c>
      <c r="F5853" s="1">
        <v>45584</v>
      </c>
      <c r="G5853" s="1">
        <v>45614</v>
      </c>
      <c r="H5853" t="s">
        <v>28</v>
      </c>
      <c r="I5853">
        <v>23</v>
      </c>
      <c r="J5853" t="s">
        <v>29</v>
      </c>
      <c r="K5853">
        <v>99284</v>
      </c>
      <c r="O5853">
        <v>1</v>
      </c>
      <c r="P5853">
        <v>2335.7199999999998</v>
      </c>
      <c r="Q5853">
        <v>1297.6199999999999</v>
      </c>
      <c r="R5853">
        <v>1038.0999999999999</v>
      </c>
      <c r="S5853">
        <v>259.52</v>
      </c>
      <c r="T5853" t="s">
        <v>30</v>
      </c>
      <c r="X5853" t="s">
        <v>31</v>
      </c>
      <c r="Y5853" t="s">
        <v>32</v>
      </c>
      <c r="Z5853" t="s">
        <v>45</v>
      </c>
      <c r="AA5853" t="str">
        <f>IFERROR(_xlfn.XLOOKUP($J5853,avoidable_ed_reference!$A$2:$A$13,avoidable_ed_reference!$C$2:$C$13),"Not Classified")</f>
        <v>Potentially Avoidable</v>
      </c>
      <c r="AB5853" t="str">
        <f>IFERROR(_xlfn.XLOOKUP($B5853,enrollment!$A$2:$A$801,enrollment!$I$2:$I$801),"")</f>
        <v>KY</v>
      </c>
      <c r="AC5853">
        <f>IFERROR(_xlfn.XLOOKUP($B5853,enrollment!$A$2:$A$801,enrollment!$L$2:$L$801),"")</f>
        <v>80</v>
      </c>
      <c r="AD5853" t="str" cm="1">
        <f t="array" ref="AD5853">_xlfn.IFS(AC5853="","Unknown",AC5853&lt;18,"0-17",AC5853&lt;35,"18-34",AC5853&lt;50,"35-49",AC5853&lt;65,"50-64",TRUE,"65+")</f>
        <v>65+</v>
      </c>
      <c r="AE5853">
        <f>IFERROR(_xlfn.XLOOKUP($B5853,enrollment!$A$2:$A$801,enrollment!$O$2:$O$801),"")</f>
        <v>3456789012</v>
      </c>
      <c r="AF5853">
        <f>IFERROR(_xlfn.XLOOKUP($AE5853,providers!$B$2:$B$11,providers!$Q$2:$Q$11),"")</f>
        <v>4</v>
      </c>
      <c r="AG5853" s="1">
        <f t="shared" si="91"/>
        <v>45566</v>
      </c>
    </row>
    <row r="5854" spans="1:33" x14ac:dyDescent="0.25">
      <c r="A5854" t="s">
        <v>6716</v>
      </c>
      <c r="B5854" t="s">
        <v>6717</v>
      </c>
      <c r="C5854">
        <v>8901234567</v>
      </c>
      <c r="D5854">
        <v>8901234567</v>
      </c>
      <c r="E5854" s="1">
        <v>45646</v>
      </c>
      <c r="F5854" s="1">
        <v>45646</v>
      </c>
      <c r="G5854" s="1">
        <v>45661</v>
      </c>
      <c r="H5854" t="s">
        <v>28</v>
      </c>
      <c r="I5854">
        <v>22</v>
      </c>
      <c r="J5854" t="s">
        <v>29</v>
      </c>
      <c r="K5854">
        <v>90837</v>
      </c>
      <c r="O5854">
        <v>1</v>
      </c>
      <c r="P5854">
        <v>271.64999999999998</v>
      </c>
      <c r="Q5854">
        <v>201.22</v>
      </c>
      <c r="R5854">
        <v>160.97999999999999</v>
      </c>
      <c r="S5854">
        <v>40.24</v>
      </c>
      <c r="T5854" t="s">
        <v>30</v>
      </c>
      <c r="X5854" t="s">
        <v>146</v>
      </c>
      <c r="Y5854" t="s">
        <v>147</v>
      </c>
      <c r="Z5854" t="s">
        <v>33</v>
      </c>
      <c r="AA5854" t="str">
        <f>IFERROR(_xlfn.XLOOKUP($J5854,avoidable_ed_reference!$A$2:$A$13,avoidable_ed_reference!$C$2:$C$13),"Not Classified")</f>
        <v>Potentially Avoidable</v>
      </c>
      <c r="AB5854" t="str">
        <f>IFERROR(_xlfn.XLOOKUP($B5854,enrollment!$A$2:$A$801,enrollment!$I$2:$I$801),"")</f>
        <v>TN</v>
      </c>
      <c r="AC5854">
        <f>IFERROR(_xlfn.XLOOKUP($B5854,enrollment!$A$2:$A$801,enrollment!$L$2:$L$801),"")</f>
        <v>78</v>
      </c>
      <c r="AD5854" t="str" cm="1">
        <f t="array" ref="AD5854">_xlfn.IFS(AC5854="","Unknown",AC5854&lt;18,"0-17",AC5854&lt;35,"18-34",AC5854&lt;50,"35-49",AC5854&lt;65,"50-64",TRUE,"65+")</f>
        <v>65+</v>
      </c>
      <c r="AE5854">
        <f>IFERROR(_xlfn.XLOOKUP($B5854,enrollment!$A$2:$A$801,enrollment!$O$2:$O$801),"")</f>
        <v>7890123456</v>
      </c>
      <c r="AF5854">
        <f>IFERROR(_xlfn.XLOOKUP($AE5854,providers!$B$2:$B$11,providers!$Q$2:$Q$11),"")</f>
        <v>3.9</v>
      </c>
      <c r="AG5854" s="1">
        <f t="shared" si="91"/>
        <v>45627</v>
      </c>
    </row>
    <row r="5855" spans="1:33" x14ac:dyDescent="0.25">
      <c r="A5855" t="s">
        <v>6718</v>
      </c>
      <c r="B5855" t="s">
        <v>6717</v>
      </c>
      <c r="C5855">
        <v>7890123456</v>
      </c>
      <c r="D5855">
        <v>7890123456</v>
      </c>
      <c r="E5855" s="1">
        <v>45571</v>
      </c>
      <c r="F5855" s="1">
        <v>45571</v>
      </c>
      <c r="G5855" s="1">
        <v>45586</v>
      </c>
      <c r="H5855" t="s">
        <v>28</v>
      </c>
      <c r="I5855">
        <v>11</v>
      </c>
      <c r="J5855" t="s">
        <v>47</v>
      </c>
      <c r="K5855">
        <v>99213</v>
      </c>
      <c r="O5855">
        <v>1</v>
      </c>
      <c r="P5855">
        <v>192.43</v>
      </c>
      <c r="Q5855">
        <v>142.54</v>
      </c>
      <c r="R5855">
        <v>114.03</v>
      </c>
      <c r="S5855">
        <v>28.51</v>
      </c>
      <c r="T5855" t="s">
        <v>30</v>
      </c>
      <c r="X5855" t="s">
        <v>146</v>
      </c>
      <c r="Y5855" t="s">
        <v>147</v>
      </c>
      <c r="Z5855" t="s">
        <v>39</v>
      </c>
      <c r="AA5855" t="str">
        <f>IFERROR(_xlfn.XLOOKUP($J5855,avoidable_ed_reference!$A$2:$A$13,avoidable_ed_reference!$C$2:$C$13),"Not Classified")</f>
        <v>Not Classified</v>
      </c>
      <c r="AB5855" t="str">
        <f>IFERROR(_xlfn.XLOOKUP($B5855,enrollment!$A$2:$A$801,enrollment!$I$2:$I$801),"")</f>
        <v>TN</v>
      </c>
      <c r="AC5855">
        <f>IFERROR(_xlfn.XLOOKUP($B5855,enrollment!$A$2:$A$801,enrollment!$L$2:$L$801),"")</f>
        <v>78</v>
      </c>
      <c r="AD5855" t="str" cm="1">
        <f t="array" ref="AD5855">_xlfn.IFS(AC5855="","Unknown",AC5855&lt;18,"0-17",AC5855&lt;35,"18-34",AC5855&lt;50,"35-49",AC5855&lt;65,"50-64",TRUE,"65+")</f>
        <v>65+</v>
      </c>
      <c r="AE5855">
        <f>IFERROR(_xlfn.XLOOKUP($B5855,enrollment!$A$2:$A$801,enrollment!$O$2:$O$801),"")</f>
        <v>7890123456</v>
      </c>
      <c r="AF5855">
        <f>IFERROR(_xlfn.XLOOKUP($AE5855,providers!$B$2:$B$11,providers!$Q$2:$Q$11),"")</f>
        <v>3.9</v>
      </c>
      <c r="AG5855" s="1">
        <f t="shared" si="91"/>
        <v>45566</v>
      </c>
    </row>
    <row r="5856" spans="1:33" x14ac:dyDescent="0.25">
      <c r="A5856" t="s">
        <v>6719</v>
      </c>
      <c r="B5856" t="s">
        <v>6717</v>
      </c>
      <c r="C5856">
        <v>6789012345</v>
      </c>
      <c r="D5856">
        <v>6789012345</v>
      </c>
      <c r="E5856" s="1">
        <v>45630</v>
      </c>
      <c r="F5856" s="1">
        <v>45630</v>
      </c>
      <c r="G5856" s="1">
        <v>45662</v>
      </c>
      <c r="H5856" t="s">
        <v>28</v>
      </c>
      <c r="I5856">
        <v>23</v>
      </c>
      <c r="J5856" t="s">
        <v>129</v>
      </c>
      <c r="K5856">
        <v>99284</v>
      </c>
      <c r="O5856">
        <v>1</v>
      </c>
      <c r="P5856">
        <v>1831.86</v>
      </c>
      <c r="Q5856">
        <v>1017.7</v>
      </c>
      <c r="R5856">
        <v>814.16</v>
      </c>
      <c r="S5856">
        <v>203.54</v>
      </c>
      <c r="T5856" t="s">
        <v>30</v>
      </c>
      <c r="X5856" t="s">
        <v>146</v>
      </c>
      <c r="Y5856" t="s">
        <v>147</v>
      </c>
      <c r="Z5856" t="s">
        <v>45</v>
      </c>
      <c r="AA5856" t="str">
        <f>IFERROR(_xlfn.XLOOKUP($J5856,avoidable_ed_reference!$A$2:$A$13,avoidable_ed_reference!$C$2:$C$13),"Not Classified")</f>
        <v>Potentially Avoidable</v>
      </c>
      <c r="AB5856" t="str">
        <f>IFERROR(_xlfn.XLOOKUP($B5856,enrollment!$A$2:$A$801,enrollment!$I$2:$I$801),"")</f>
        <v>TN</v>
      </c>
      <c r="AC5856">
        <f>IFERROR(_xlfn.XLOOKUP($B5856,enrollment!$A$2:$A$801,enrollment!$L$2:$L$801),"")</f>
        <v>78</v>
      </c>
      <c r="AD5856" t="str" cm="1">
        <f t="array" ref="AD5856">_xlfn.IFS(AC5856="","Unknown",AC5856&lt;18,"0-17",AC5856&lt;35,"18-34",AC5856&lt;50,"35-49",AC5856&lt;65,"50-64",TRUE,"65+")</f>
        <v>65+</v>
      </c>
      <c r="AE5856">
        <f>IFERROR(_xlfn.XLOOKUP($B5856,enrollment!$A$2:$A$801,enrollment!$O$2:$O$801),"")</f>
        <v>7890123456</v>
      </c>
      <c r="AF5856">
        <f>IFERROR(_xlfn.XLOOKUP($AE5856,providers!$B$2:$B$11,providers!$Q$2:$Q$11),"")</f>
        <v>3.9</v>
      </c>
      <c r="AG5856" s="1">
        <f t="shared" si="91"/>
        <v>45627</v>
      </c>
    </row>
    <row r="5857" spans="1:33" x14ac:dyDescent="0.25">
      <c r="A5857" t="s">
        <v>6720</v>
      </c>
      <c r="B5857" t="s">
        <v>6717</v>
      </c>
      <c r="C5857">
        <v>8901234567</v>
      </c>
      <c r="D5857">
        <v>8901234567</v>
      </c>
      <c r="E5857" s="1">
        <v>45467</v>
      </c>
      <c r="F5857" s="1">
        <v>45467</v>
      </c>
      <c r="G5857" s="1">
        <v>45484</v>
      </c>
      <c r="H5857" t="s">
        <v>28</v>
      </c>
      <c r="I5857">
        <v>23</v>
      </c>
      <c r="J5857" t="s">
        <v>129</v>
      </c>
      <c r="K5857">
        <v>99284</v>
      </c>
      <c r="O5857">
        <v>1</v>
      </c>
      <c r="P5857">
        <v>1914.21</v>
      </c>
      <c r="Q5857">
        <v>1063.45</v>
      </c>
      <c r="R5857">
        <v>850.76</v>
      </c>
      <c r="S5857">
        <v>212.69</v>
      </c>
      <c r="T5857" t="s">
        <v>30</v>
      </c>
      <c r="X5857" t="s">
        <v>146</v>
      </c>
      <c r="Y5857" t="s">
        <v>147</v>
      </c>
      <c r="Z5857" t="s">
        <v>45</v>
      </c>
      <c r="AA5857" t="str">
        <f>IFERROR(_xlfn.XLOOKUP($J5857,avoidable_ed_reference!$A$2:$A$13,avoidable_ed_reference!$C$2:$C$13),"Not Classified")</f>
        <v>Potentially Avoidable</v>
      </c>
      <c r="AB5857" t="str">
        <f>IFERROR(_xlfn.XLOOKUP($B5857,enrollment!$A$2:$A$801,enrollment!$I$2:$I$801),"")</f>
        <v>TN</v>
      </c>
      <c r="AC5857">
        <f>IFERROR(_xlfn.XLOOKUP($B5857,enrollment!$A$2:$A$801,enrollment!$L$2:$L$801),"")</f>
        <v>78</v>
      </c>
      <c r="AD5857" t="str" cm="1">
        <f t="array" ref="AD5857">_xlfn.IFS(AC5857="","Unknown",AC5857&lt;18,"0-17",AC5857&lt;35,"18-34",AC5857&lt;50,"35-49",AC5857&lt;65,"50-64",TRUE,"65+")</f>
        <v>65+</v>
      </c>
      <c r="AE5857">
        <f>IFERROR(_xlfn.XLOOKUP($B5857,enrollment!$A$2:$A$801,enrollment!$O$2:$O$801),"")</f>
        <v>7890123456</v>
      </c>
      <c r="AF5857">
        <f>IFERROR(_xlfn.XLOOKUP($AE5857,providers!$B$2:$B$11,providers!$Q$2:$Q$11),"")</f>
        <v>3.9</v>
      </c>
      <c r="AG5857" s="1">
        <f t="shared" si="91"/>
        <v>45444</v>
      </c>
    </row>
    <row r="5858" spans="1:33" x14ac:dyDescent="0.25">
      <c r="A5858" t="s">
        <v>6721</v>
      </c>
      <c r="B5858" t="s">
        <v>6717</v>
      </c>
      <c r="C5858">
        <v>7890123456</v>
      </c>
      <c r="D5858">
        <v>7890123456</v>
      </c>
      <c r="E5858" s="1">
        <v>45423</v>
      </c>
      <c r="F5858" s="1">
        <v>45423</v>
      </c>
      <c r="G5858" s="1">
        <v>45438</v>
      </c>
      <c r="H5858" t="s">
        <v>28</v>
      </c>
      <c r="I5858">
        <v>23</v>
      </c>
      <c r="J5858" t="s">
        <v>91</v>
      </c>
      <c r="K5858">
        <v>99284</v>
      </c>
      <c r="O5858">
        <v>1</v>
      </c>
      <c r="P5858">
        <v>1550.75</v>
      </c>
      <c r="Q5858">
        <v>861.53</v>
      </c>
      <c r="R5858">
        <v>689.22</v>
      </c>
      <c r="S5858">
        <v>172.31</v>
      </c>
      <c r="T5858" t="s">
        <v>30</v>
      </c>
      <c r="X5858" t="s">
        <v>146</v>
      </c>
      <c r="Y5858" t="s">
        <v>147</v>
      </c>
      <c r="Z5858" t="s">
        <v>45</v>
      </c>
      <c r="AA5858" t="str">
        <f>IFERROR(_xlfn.XLOOKUP($J5858,avoidable_ed_reference!$A$2:$A$13,avoidable_ed_reference!$C$2:$C$13),"Not Classified")</f>
        <v>Avoidable</v>
      </c>
      <c r="AB5858" t="str">
        <f>IFERROR(_xlfn.XLOOKUP($B5858,enrollment!$A$2:$A$801,enrollment!$I$2:$I$801),"")</f>
        <v>TN</v>
      </c>
      <c r="AC5858">
        <f>IFERROR(_xlfn.XLOOKUP($B5858,enrollment!$A$2:$A$801,enrollment!$L$2:$L$801),"")</f>
        <v>78</v>
      </c>
      <c r="AD5858" t="str" cm="1">
        <f t="array" ref="AD5858">_xlfn.IFS(AC5858="","Unknown",AC5858&lt;18,"0-17",AC5858&lt;35,"18-34",AC5858&lt;50,"35-49",AC5858&lt;65,"50-64",TRUE,"65+")</f>
        <v>65+</v>
      </c>
      <c r="AE5858">
        <f>IFERROR(_xlfn.XLOOKUP($B5858,enrollment!$A$2:$A$801,enrollment!$O$2:$O$801),"")</f>
        <v>7890123456</v>
      </c>
      <c r="AF5858">
        <f>IFERROR(_xlfn.XLOOKUP($AE5858,providers!$B$2:$B$11,providers!$Q$2:$Q$11),"")</f>
        <v>3.9</v>
      </c>
      <c r="AG5858" s="1">
        <f t="shared" si="91"/>
        <v>45413</v>
      </c>
    </row>
    <row r="5859" spans="1:33" x14ac:dyDescent="0.25">
      <c r="A5859" t="s">
        <v>6722</v>
      </c>
      <c r="B5859" t="s">
        <v>6717</v>
      </c>
      <c r="C5859">
        <v>7890123456</v>
      </c>
      <c r="D5859">
        <v>7890123456</v>
      </c>
      <c r="E5859" s="1">
        <v>45489</v>
      </c>
      <c r="F5859" s="1">
        <v>45489</v>
      </c>
      <c r="G5859" s="1">
        <v>45524</v>
      </c>
      <c r="H5859" t="s">
        <v>28</v>
      </c>
      <c r="I5859">
        <v>23</v>
      </c>
      <c r="J5859" t="s">
        <v>42</v>
      </c>
      <c r="K5859">
        <v>99284</v>
      </c>
      <c r="O5859">
        <v>1</v>
      </c>
      <c r="P5859">
        <v>1606.45</v>
      </c>
      <c r="Q5859">
        <v>892.47</v>
      </c>
      <c r="R5859">
        <v>713.98</v>
      </c>
      <c r="S5859">
        <v>178.49</v>
      </c>
      <c r="T5859" t="s">
        <v>30</v>
      </c>
      <c r="X5859" t="s">
        <v>146</v>
      </c>
      <c r="Y5859" t="s">
        <v>147</v>
      </c>
      <c r="Z5859" t="s">
        <v>45</v>
      </c>
      <c r="AA5859" t="str">
        <f>IFERROR(_xlfn.XLOOKUP($J5859,avoidable_ed_reference!$A$2:$A$13,avoidable_ed_reference!$C$2:$C$13),"Not Classified")</f>
        <v>Non-Avoidable</v>
      </c>
      <c r="AB5859" t="str">
        <f>IFERROR(_xlfn.XLOOKUP($B5859,enrollment!$A$2:$A$801,enrollment!$I$2:$I$801),"")</f>
        <v>TN</v>
      </c>
      <c r="AC5859">
        <f>IFERROR(_xlfn.XLOOKUP($B5859,enrollment!$A$2:$A$801,enrollment!$L$2:$L$801),"")</f>
        <v>78</v>
      </c>
      <c r="AD5859" t="str" cm="1">
        <f t="array" ref="AD5859">_xlfn.IFS(AC5859="","Unknown",AC5859&lt;18,"0-17",AC5859&lt;35,"18-34",AC5859&lt;50,"35-49",AC5859&lt;65,"50-64",TRUE,"65+")</f>
        <v>65+</v>
      </c>
      <c r="AE5859">
        <f>IFERROR(_xlfn.XLOOKUP($B5859,enrollment!$A$2:$A$801,enrollment!$O$2:$O$801),"")</f>
        <v>7890123456</v>
      </c>
      <c r="AF5859">
        <f>IFERROR(_xlfn.XLOOKUP($AE5859,providers!$B$2:$B$11,providers!$Q$2:$Q$11),"")</f>
        <v>3.9</v>
      </c>
      <c r="AG5859" s="1">
        <f t="shared" si="91"/>
        <v>45474</v>
      </c>
    </row>
    <row r="5860" spans="1:33" x14ac:dyDescent="0.25">
      <c r="A5860" t="s">
        <v>6723</v>
      </c>
      <c r="B5860" t="s">
        <v>6724</v>
      </c>
      <c r="C5860">
        <v>8901234567</v>
      </c>
      <c r="D5860">
        <v>8901234567</v>
      </c>
      <c r="E5860" s="1">
        <v>45444</v>
      </c>
      <c r="F5860" s="1">
        <v>45444</v>
      </c>
      <c r="G5860" s="1">
        <v>45459</v>
      </c>
      <c r="H5860" t="s">
        <v>28</v>
      </c>
      <c r="I5860">
        <v>11</v>
      </c>
      <c r="J5860" t="s">
        <v>38</v>
      </c>
      <c r="K5860">
        <v>99213</v>
      </c>
      <c r="O5860">
        <v>1</v>
      </c>
      <c r="P5860">
        <v>207.76</v>
      </c>
      <c r="Q5860">
        <v>153.9</v>
      </c>
      <c r="R5860">
        <v>123.12</v>
      </c>
      <c r="S5860">
        <v>30.78</v>
      </c>
      <c r="T5860" t="s">
        <v>30</v>
      </c>
      <c r="X5860" t="s">
        <v>233</v>
      </c>
      <c r="Y5860" t="s">
        <v>32</v>
      </c>
      <c r="Z5860" t="s">
        <v>39</v>
      </c>
      <c r="AA5860" t="str">
        <f>IFERROR(_xlfn.XLOOKUP($J5860,avoidable_ed_reference!$A$2:$A$13,avoidable_ed_reference!$C$2:$C$13),"Not Classified")</f>
        <v>Not Classified</v>
      </c>
      <c r="AB5860" t="str">
        <f>IFERROR(_xlfn.XLOOKUP($B5860,enrollment!$A$2:$A$801,enrollment!$I$2:$I$801),"")</f>
        <v>GA</v>
      </c>
      <c r="AC5860">
        <f>IFERROR(_xlfn.XLOOKUP($B5860,enrollment!$A$2:$A$801,enrollment!$L$2:$L$801),"")</f>
        <v>66</v>
      </c>
      <c r="AD5860" t="str" cm="1">
        <f t="array" ref="AD5860">_xlfn.IFS(AC5860="","Unknown",AC5860&lt;18,"0-17",AC5860&lt;35,"18-34",AC5860&lt;50,"35-49",AC5860&lt;65,"50-64",TRUE,"65+")</f>
        <v>65+</v>
      </c>
      <c r="AE5860">
        <f>IFERROR(_xlfn.XLOOKUP($B5860,enrollment!$A$2:$A$801,enrollment!$O$2:$O$801),"")</f>
        <v>8901234567</v>
      </c>
      <c r="AF5860">
        <f>IFERROR(_xlfn.XLOOKUP($AE5860,providers!$B$2:$B$11,providers!$Q$2:$Q$11),"")</f>
        <v>3.7</v>
      </c>
      <c r="AG5860" s="1">
        <f t="shared" si="91"/>
        <v>45444</v>
      </c>
    </row>
    <row r="5861" spans="1:33" x14ac:dyDescent="0.25">
      <c r="A5861" t="s">
        <v>6725</v>
      </c>
      <c r="B5861" t="s">
        <v>6724</v>
      </c>
      <c r="C5861">
        <v>8901234567</v>
      </c>
      <c r="D5861">
        <v>8901234567</v>
      </c>
      <c r="E5861" s="1">
        <v>45614</v>
      </c>
      <c r="F5861" s="1">
        <v>45614</v>
      </c>
      <c r="G5861" s="1">
        <v>45640</v>
      </c>
      <c r="H5861" t="s">
        <v>28</v>
      </c>
      <c r="I5861">
        <v>11</v>
      </c>
      <c r="J5861" t="s">
        <v>47</v>
      </c>
      <c r="K5861">
        <v>99213</v>
      </c>
      <c r="O5861">
        <v>1</v>
      </c>
      <c r="P5861">
        <v>172.34</v>
      </c>
      <c r="Q5861">
        <v>127.66</v>
      </c>
      <c r="R5861">
        <v>102.13</v>
      </c>
      <c r="S5861">
        <v>25.53</v>
      </c>
      <c r="T5861" t="s">
        <v>30</v>
      </c>
      <c r="X5861" t="s">
        <v>233</v>
      </c>
      <c r="Y5861" t="s">
        <v>32</v>
      </c>
      <c r="Z5861" t="s">
        <v>39</v>
      </c>
      <c r="AA5861" t="str">
        <f>IFERROR(_xlfn.XLOOKUP($J5861,avoidable_ed_reference!$A$2:$A$13,avoidable_ed_reference!$C$2:$C$13),"Not Classified")</f>
        <v>Not Classified</v>
      </c>
      <c r="AB5861" t="str">
        <f>IFERROR(_xlfn.XLOOKUP($B5861,enrollment!$A$2:$A$801,enrollment!$I$2:$I$801),"")</f>
        <v>GA</v>
      </c>
      <c r="AC5861">
        <f>IFERROR(_xlfn.XLOOKUP($B5861,enrollment!$A$2:$A$801,enrollment!$L$2:$L$801),"")</f>
        <v>66</v>
      </c>
      <c r="AD5861" t="str" cm="1">
        <f t="array" ref="AD5861">_xlfn.IFS(AC5861="","Unknown",AC5861&lt;18,"0-17",AC5861&lt;35,"18-34",AC5861&lt;50,"35-49",AC5861&lt;65,"50-64",TRUE,"65+")</f>
        <v>65+</v>
      </c>
      <c r="AE5861">
        <f>IFERROR(_xlfn.XLOOKUP($B5861,enrollment!$A$2:$A$801,enrollment!$O$2:$O$801),"")</f>
        <v>8901234567</v>
      </c>
      <c r="AF5861">
        <f>IFERROR(_xlfn.XLOOKUP($AE5861,providers!$B$2:$B$11,providers!$Q$2:$Q$11),"")</f>
        <v>3.7</v>
      </c>
      <c r="AG5861" s="1">
        <f t="shared" si="91"/>
        <v>45597</v>
      </c>
    </row>
    <row r="5862" spans="1:33" x14ac:dyDescent="0.25">
      <c r="A5862" t="s">
        <v>6726</v>
      </c>
      <c r="B5862" t="s">
        <v>6724</v>
      </c>
      <c r="C5862">
        <v>8901234567</v>
      </c>
      <c r="D5862">
        <v>8901234567</v>
      </c>
      <c r="E5862" s="1">
        <v>45470</v>
      </c>
      <c r="F5862" s="1">
        <v>45470</v>
      </c>
      <c r="G5862" s="1">
        <v>45497</v>
      </c>
      <c r="H5862" t="s">
        <v>28</v>
      </c>
      <c r="I5862">
        <v>11</v>
      </c>
      <c r="J5862" t="s">
        <v>35</v>
      </c>
      <c r="K5862">
        <v>99213</v>
      </c>
      <c r="O5862">
        <v>1</v>
      </c>
      <c r="P5862">
        <v>202.19</v>
      </c>
      <c r="Q5862">
        <v>149.77000000000001</v>
      </c>
      <c r="R5862">
        <v>119.82</v>
      </c>
      <c r="S5862">
        <v>29.95</v>
      </c>
      <c r="T5862" t="s">
        <v>30</v>
      </c>
      <c r="X5862" t="s">
        <v>233</v>
      </c>
      <c r="Y5862" t="s">
        <v>32</v>
      </c>
      <c r="Z5862" t="s">
        <v>39</v>
      </c>
      <c r="AA5862" t="str">
        <f>IFERROR(_xlfn.XLOOKUP($J5862,avoidable_ed_reference!$A$2:$A$13,avoidable_ed_reference!$C$2:$C$13),"Not Classified")</f>
        <v>Avoidable</v>
      </c>
      <c r="AB5862" t="str">
        <f>IFERROR(_xlfn.XLOOKUP($B5862,enrollment!$A$2:$A$801,enrollment!$I$2:$I$801),"")</f>
        <v>GA</v>
      </c>
      <c r="AC5862">
        <f>IFERROR(_xlfn.XLOOKUP($B5862,enrollment!$A$2:$A$801,enrollment!$L$2:$L$801),"")</f>
        <v>66</v>
      </c>
      <c r="AD5862" t="str" cm="1">
        <f t="array" ref="AD5862">_xlfn.IFS(AC5862="","Unknown",AC5862&lt;18,"0-17",AC5862&lt;35,"18-34",AC5862&lt;50,"35-49",AC5862&lt;65,"50-64",TRUE,"65+")</f>
        <v>65+</v>
      </c>
      <c r="AE5862">
        <f>IFERROR(_xlfn.XLOOKUP($B5862,enrollment!$A$2:$A$801,enrollment!$O$2:$O$801),"")</f>
        <v>8901234567</v>
      </c>
      <c r="AF5862">
        <f>IFERROR(_xlfn.XLOOKUP($AE5862,providers!$B$2:$B$11,providers!$Q$2:$Q$11),"")</f>
        <v>3.7</v>
      </c>
      <c r="AG5862" s="1">
        <f t="shared" si="91"/>
        <v>45444</v>
      </c>
    </row>
    <row r="5863" spans="1:33" x14ac:dyDescent="0.25">
      <c r="A5863" t="s">
        <v>6727</v>
      </c>
      <c r="B5863" t="s">
        <v>6724</v>
      </c>
      <c r="C5863">
        <v>8901234567</v>
      </c>
      <c r="D5863">
        <v>8901234567</v>
      </c>
      <c r="E5863" s="1">
        <v>45427</v>
      </c>
      <c r="F5863" s="1">
        <v>45427</v>
      </c>
      <c r="G5863" s="1">
        <v>45462</v>
      </c>
      <c r="H5863" t="s">
        <v>28</v>
      </c>
      <c r="I5863">
        <v>11</v>
      </c>
      <c r="J5863" t="s">
        <v>35</v>
      </c>
      <c r="K5863">
        <v>99213</v>
      </c>
      <c r="O5863">
        <v>1</v>
      </c>
      <c r="P5863">
        <v>166.02</v>
      </c>
      <c r="Q5863">
        <v>122.98</v>
      </c>
      <c r="R5863">
        <v>98.38</v>
      </c>
      <c r="S5863">
        <v>24.6</v>
      </c>
      <c r="T5863" t="s">
        <v>30</v>
      </c>
      <c r="X5863" t="s">
        <v>233</v>
      </c>
      <c r="Y5863" t="s">
        <v>32</v>
      </c>
      <c r="Z5863" t="s">
        <v>39</v>
      </c>
      <c r="AA5863" t="str">
        <f>IFERROR(_xlfn.XLOOKUP($J5863,avoidable_ed_reference!$A$2:$A$13,avoidable_ed_reference!$C$2:$C$13),"Not Classified")</f>
        <v>Avoidable</v>
      </c>
      <c r="AB5863" t="str">
        <f>IFERROR(_xlfn.XLOOKUP($B5863,enrollment!$A$2:$A$801,enrollment!$I$2:$I$801),"")</f>
        <v>GA</v>
      </c>
      <c r="AC5863">
        <f>IFERROR(_xlfn.XLOOKUP($B5863,enrollment!$A$2:$A$801,enrollment!$L$2:$L$801),"")</f>
        <v>66</v>
      </c>
      <c r="AD5863" t="str" cm="1">
        <f t="array" ref="AD5863">_xlfn.IFS(AC5863="","Unknown",AC5863&lt;18,"0-17",AC5863&lt;35,"18-34",AC5863&lt;50,"35-49",AC5863&lt;65,"50-64",TRUE,"65+")</f>
        <v>65+</v>
      </c>
      <c r="AE5863">
        <f>IFERROR(_xlfn.XLOOKUP($B5863,enrollment!$A$2:$A$801,enrollment!$O$2:$O$801),"")</f>
        <v>8901234567</v>
      </c>
      <c r="AF5863">
        <f>IFERROR(_xlfn.XLOOKUP($AE5863,providers!$B$2:$B$11,providers!$Q$2:$Q$11),"")</f>
        <v>3.7</v>
      </c>
      <c r="AG5863" s="1">
        <f t="shared" si="91"/>
        <v>45413</v>
      </c>
    </row>
    <row r="5864" spans="1:33" x14ac:dyDescent="0.25">
      <c r="A5864" t="s">
        <v>6728</v>
      </c>
      <c r="B5864" t="s">
        <v>6724</v>
      </c>
      <c r="C5864">
        <v>8901234567</v>
      </c>
      <c r="D5864">
        <v>8901234567</v>
      </c>
      <c r="E5864" s="1">
        <v>45588</v>
      </c>
      <c r="F5864" s="1">
        <v>45588</v>
      </c>
      <c r="G5864" s="1">
        <v>45616</v>
      </c>
      <c r="H5864" t="s">
        <v>28</v>
      </c>
      <c r="I5864">
        <v>11</v>
      </c>
      <c r="J5864" t="s">
        <v>38</v>
      </c>
      <c r="K5864">
        <v>99213</v>
      </c>
      <c r="O5864">
        <v>1</v>
      </c>
      <c r="P5864">
        <v>186.92</v>
      </c>
      <c r="Q5864">
        <v>138.46</v>
      </c>
      <c r="R5864">
        <v>110.77</v>
      </c>
      <c r="S5864">
        <v>27.69</v>
      </c>
      <c r="T5864" t="s">
        <v>30</v>
      </c>
      <c r="X5864" t="s">
        <v>233</v>
      </c>
      <c r="Y5864" t="s">
        <v>32</v>
      </c>
      <c r="Z5864" t="s">
        <v>39</v>
      </c>
      <c r="AA5864" t="str">
        <f>IFERROR(_xlfn.XLOOKUP($J5864,avoidable_ed_reference!$A$2:$A$13,avoidable_ed_reference!$C$2:$C$13),"Not Classified")</f>
        <v>Not Classified</v>
      </c>
      <c r="AB5864" t="str">
        <f>IFERROR(_xlfn.XLOOKUP($B5864,enrollment!$A$2:$A$801,enrollment!$I$2:$I$801),"")</f>
        <v>GA</v>
      </c>
      <c r="AC5864">
        <f>IFERROR(_xlfn.XLOOKUP($B5864,enrollment!$A$2:$A$801,enrollment!$L$2:$L$801),"")</f>
        <v>66</v>
      </c>
      <c r="AD5864" t="str" cm="1">
        <f t="array" ref="AD5864">_xlfn.IFS(AC5864="","Unknown",AC5864&lt;18,"0-17",AC5864&lt;35,"18-34",AC5864&lt;50,"35-49",AC5864&lt;65,"50-64",TRUE,"65+")</f>
        <v>65+</v>
      </c>
      <c r="AE5864">
        <f>IFERROR(_xlfn.XLOOKUP($B5864,enrollment!$A$2:$A$801,enrollment!$O$2:$O$801),"")</f>
        <v>8901234567</v>
      </c>
      <c r="AF5864">
        <f>IFERROR(_xlfn.XLOOKUP($AE5864,providers!$B$2:$B$11,providers!$Q$2:$Q$11),"")</f>
        <v>3.7</v>
      </c>
      <c r="AG5864" s="1">
        <f t="shared" si="91"/>
        <v>45566</v>
      </c>
    </row>
    <row r="5865" spans="1:33" x14ac:dyDescent="0.25">
      <c r="A5865" t="s">
        <v>6729</v>
      </c>
      <c r="B5865" t="s">
        <v>6724</v>
      </c>
      <c r="C5865">
        <v>8901234567</v>
      </c>
      <c r="D5865">
        <v>8901234567</v>
      </c>
      <c r="E5865" s="1">
        <v>45564</v>
      </c>
      <c r="F5865" s="1">
        <v>45564</v>
      </c>
      <c r="G5865" s="1">
        <v>45584</v>
      </c>
      <c r="H5865" t="s">
        <v>28</v>
      </c>
      <c r="I5865">
        <v>11</v>
      </c>
      <c r="J5865" t="s">
        <v>35</v>
      </c>
      <c r="K5865">
        <v>99213</v>
      </c>
      <c r="O5865">
        <v>1</v>
      </c>
      <c r="P5865">
        <v>226.95</v>
      </c>
      <c r="Q5865">
        <v>168.11</v>
      </c>
      <c r="R5865">
        <v>134.49</v>
      </c>
      <c r="S5865">
        <v>33.619999999999997</v>
      </c>
      <c r="T5865" t="s">
        <v>30</v>
      </c>
      <c r="X5865" t="s">
        <v>233</v>
      </c>
      <c r="Y5865" t="s">
        <v>32</v>
      </c>
      <c r="Z5865" t="s">
        <v>39</v>
      </c>
      <c r="AA5865" t="str">
        <f>IFERROR(_xlfn.XLOOKUP($J5865,avoidable_ed_reference!$A$2:$A$13,avoidable_ed_reference!$C$2:$C$13),"Not Classified")</f>
        <v>Avoidable</v>
      </c>
      <c r="AB5865" t="str">
        <f>IFERROR(_xlfn.XLOOKUP($B5865,enrollment!$A$2:$A$801,enrollment!$I$2:$I$801),"")</f>
        <v>GA</v>
      </c>
      <c r="AC5865">
        <f>IFERROR(_xlfn.XLOOKUP($B5865,enrollment!$A$2:$A$801,enrollment!$L$2:$L$801),"")</f>
        <v>66</v>
      </c>
      <c r="AD5865" t="str" cm="1">
        <f t="array" ref="AD5865">_xlfn.IFS(AC5865="","Unknown",AC5865&lt;18,"0-17",AC5865&lt;35,"18-34",AC5865&lt;50,"35-49",AC5865&lt;65,"50-64",TRUE,"65+")</f>
        <v>65+</v>
      </c>
      <c r="AE5865">
        <f>IFERROR(_xlfn.XLOOKUP($B5865,enrollment!$A$2:$A$801,enrollment!$O$2:$O$801),"")</f>
        <v>8901234567</v>
      </c>
      <c r="AF5865">
        <f>IFERROR(_xlfn.XLOOKUP($AE5865,providers!$B$2:$B$11,providers!$Q$2:$Q$11),"")</f>
        <v>3.7</v>
      </c>
      <c r="AG5865" s="1">
        <f t="shared" si="91"/>
        <v>45536</v>
      </c>
    </row>
    <row r="5866" spans="1:33" x14ac:dyDescent="0.25">
      <c r="A5866" t="s">
        <v>6730</v>
      </c>
      <c r="B5866" t="s">
        <v>6724</v>
      </c>
      <c r="C5866">
        <v>9012345678</v>
      </c>
      <c r="D5866">
        <v>9012345678</v>
      </c>
      <c r="E5866" s="1">
        <v>45472</v>
      </c>
      <c r="F5866" s="1">
        <v>45472</v>
      </c>
      <c r="G5866" s="1">
        <v>45501</v>
      </c>
      <c r="H5866" t="s">
        <v>28</v>
      </c>
      <c r="I5866">
        <v>23</v>
      </c>
      <c r="J5866" t="s">
        <v>35</v>
      </c>
      <c r="K5866">
        <v>99284</v>
      </c>
      <c r="O5866">
        <v>1</v>
      </c>
      <c r="P5866">
        <v>2407.21</v>
      </c>
      <c r="Q5866">
        <v>1337.34</v>
      </c>
      <c r="R5866">
        <v>1069.8699999999999</v>
      </c>
      <c r="S5866">
        <v>267.47000000000003</v>
      </c>
      <c r="T5866" t="s">
        <v>30</v>
      </c>
      <c r="X5866" t="s">
        <v>233</v>
      </c>
      <c r="Y5866" t="s">
        <v>32</v>
      </c>
      <c r="Z5866" t="s">
        <v>45</v>
      </c>
      <c r="AA5866" t="str">
        <f>IFERROR(_xlfn.XLOOKUP($J5866,avoidable_ed_reference!$A$2:$A$13,avoidable_ed_reference!$C$2:$C$13),"Not Classified")</f>
        <v>Avoidable</v>
      </c>
      <c r="AB5866" t="str">
        <f>IFERROR(_xlfn.XLOOKUP($B5866,enrollment!$A$2:$A$801,enrollment!$I$2:$I$801),"")</f>
        <v>GA</v>
      </c>
      <c r="AC5866">
        <f>IFERROR(_xlfn.XLOOKUP($B5866,enrollment!$A$2:$A$801,enrollment!$L$2:$L$801),"")</f>
        <v>66</v>
      </c>
      <c r="AD5866" t="str" cm="1">
        <f t="array" ref="AD5866">_xlfn.IFS(AC5866="","Unknown",AC5866&lt;18,"0-17",AC5866&lt;35,"18-34",AC5866&lt;50,"35-49",AC5866&lt;65,"50-64",TRUE,"65+")</f>
        <v>65+</v>
      </c>
      <c r="AE5866">
        <f>IFERROR(_xlfn.XLOOKUP($B5866,enrollment!$A$2:$A$801,enrollment!$O$2:$O$801),"")</f>
        <v>8901234567</v>
      </c>
      <c r="AF5866">
        <f>IFERROR(_xlfn.XLOOKUP($AE5866,providers!$B$2:$B$11,providers!$Q$2:$Q$11),"")</f>
        <v>3.7</v>
      </c>
      <c r="AG5866" s="1">
        <f t="shared" si="91"/>
        <v>45444</v>
      </c>
    </row>
    <row r="5867" spans="1:33" x14ac:dyDescent="0.25">
      <c r="A5867" t="s">
        <v>6731</v>
      </c>
      <c r="B5867" t="s">
        <v>6732</v>
      </c>
      <c r="C5867">
        <v>7890123456</v>
      </c>
      <c r="D5867">
        <v>7890123456</v>
      </c>
      <c r="E5867" s="1">
        <v>45610</v>
      </c>
      <c r="F5867" s="1">
        <v>45610</v>
      </c>
      <c r="G5867" s="1">
        <v>45639</v>
      </c>
      <c r="H5867" t="s">
        <v>28</v>
      </c>
      <c r="I5867">
        <v>11</v>
      </c>
      <c r="J5867" t="s">
        <v>35</v>
      </c>
      <c r="K5867">
        <v>99213</v>
      </c>
      <c r="O5867">
        <v>1</v>
      </c>
      <c r="P5867">
        <v>191.94</v>
      </c>
      <c r="Q5867">
        <v>142.18</v>
      </c>
      <c r="R5867">
        <v>113.74</v>
      </c>
      <c r="S5867">
        <v>28.44</v>
      </c>
      <c r="T5867" t="s">
        <v>30</v>
      </c>
      <c r="X5867" t="s">
        <v>52</v>
      </c>
      <c r="Y5867" t="s">
        <v>44</v>
      </c>
      <c r="Z5867" t="s">
        <v>39</v>
      </c>
      <c r="AA5867" t="str">
        <f>IFERROR(_xlfn.XLOOKUP($J5867,avoidable_ed_reference!$A$2:$A$13,avoidable_ed_reference!$C$2:$C$13),"Not Classified")</f>
        <v>Avoidable</v>
      </c>
      <c r="AB5867" t="str">
        <f>IFERROR(_xlfn.XLOOKUP($B5867,enrollment!$A$2:$A$801,enrollment!$I$2:$I$801),"")</f>
        <v>TN</v>
      </c>
      <c r="AC5867">
        <f>IFERROR(_xlfn.XLOOKUP($B5867,enrollment!$A$2:$A$801,enrollment!$L$2:$L$801),"")</f>
        <v>58</v>
      </c>
      <c r="AD5867" t="str" cm="1">
        <f t="array" ref="AD5867">_xlfn.IFS(AC5867="","Unknown",AC5867&lt;18,"0-17",AC5867&lt;35,"18-34",AC5867&lt;50,"35-49",AC5867&lt;65,"50-64",TRUE,"65+")</f>
        <v>50-64</v>
      </c>
      <c r="AE5867">
        <f>IFERROR(_xlfn.XLOOKUP($B5867,enrollment!$A$2:$A$801,enrollment!$O$2:$O$801),"")</f>
        <v>7890123456</v>
      </c>
      <c r="AF5867">
        <f>IFERROR(_xlfn.XLOOKUP($AE5867,providers!$B$2:$B$11,providers!$Q$2:$Q$11),"")</f>
        <v>3.9</v>
      </c>
      <c r="AG5867" s="1">
        <f t="shared" si="91"/>
        <v>45597</v>
      </c>
    </row>
    <row r="5868" spans="1:33" x14ac:dyDescent="0.25">
      <c r="A5868" t="s">
        <v>6733</v>
      </c>
      <c r="B5868" t="s">
        <v>6732</v>
      </c>
      <c r="C5868">
        <v>3456789012</v>
      </c>
      <c r="D5868">
        <v>3456789012</v>
      </c>
      <c r="E5868" s="1">
        <v>45376</v>
      </c>
      <c r="F5868" s="1">
        <v>45376</v>
      </c>
      <c r="G5868" s="1">
        <v>45402</v>
      </c>
      <c r="H5868" t="s">
        <v>67</v>
      </c>
      <c r="I5868">
        <v>21</v>
      </c>
      <c r="J5868" t="s">
        <v>42</v>
      </c>
      <c r="K5868">
        <v>99223</v>
      </c>
      <c r="O5868">
        <v>1</v>
      </c>
      <c r="P5868">
        <v>18477.330000000002</v>
      </c>
      <c r="Q5868">
        <v>11920.86</v>
      </c>
      <c r="R5868">
        <v>9536.69</v>
      </c>
      <c r="S5868">
        <v>2384.17</v>
      </c>
      <c r="T5868" t="s">
        <v>30</v>
      </c>
      <c r="V5868">
        <v>1</v>
      </c>
      <c r="W5868" s="2" t="s">
        <v>68</v>
      </c>
      <c r="X5868" t="s">
        <v>52</v>
      </c>
      <c r="Y5868" t="s">
        <v>44</v>
      </c>
      <c r="Z5868" t="s">
        <v>69</v>
      </c>
      <c r="AA5868" t="str">
        <f>IFERROR(_xlfn.XLOOKUP($J5868,avoidable_ed_reference!$A$2:$A$13,avoidable_ed_reference!$C$2:$C$13),"Not Classified")</f>
        <v>Non-Avoidable</v>
      </c>
      <c r="AB5868" t="str">
        <f>IFERROR(_xlfn.XLOOKUP($B5868,enrollment!$A$2:$A$801,enrollment!$I$2:$I$801),"")</f>
        <v>TN</v>
      </c>
      <c r="AC5868">
        <f>IFERROR(_xlfn.XLOOKUP($B5868,enrollment!$A$2:$A$801,enrollment!$L$2:$L$801),"")</f>
        <v>58</v>
      </c>
      <c r="AD5868" t="str" cm="1">
        <f t="array" ref="AD5868">_xlfn.IFS(AC5868="","Unknown",AC5868&lt;18,"0-17",AC5868&lt;35,"18-34",AC5868&lt;50,"35-49",AC5868&lt;65,"50-64",TRUE,"65+")</f>
        <v>50-64</v>
      </c>
      <c r="AE5868">
        <f>IFERROR(_xlfn.XLOOKUP($B5868,enrollment!$A$2:$A$801,enrollment!$O$2:$O$801),"")</f>
        <v>7890123456</v>
      </c>
      <c r="AF5868">
        <f>IFERROR(_xlfn.XLOOKUP($AE5868,providers!$B$2:$B$11,providers!$Q$2:$Q$11),"")</f>
        <v>3.9</v>
      </c>
      <c r="AG5868" s="1">
        <f t="shared" si="91"/>
        <v>45352</v>
      </c>
    </row>
    <row r="5869" spans="1:33" x14ac:dyDescent="0.25">
      <c r="A5869" t="s">
        <v>6734</v>
      </c>
      <c r="B5869" t="s">
        <v>6732</v>
      </c>
      <c r="C5869">
        <v>7890123456</v>
      </c>
      <c r="D5869">
        <v>7890123456</v>
      </c>
      <c r="E5869" s="1">
        <v>45632</v>
      </c>
      <c r="F5869" s="1">
        <v>45632</v>
      </c>
      <c r="G5869" s="1">
        <v>45646</v>
      </c>
      <c r="H5869" t="s">
        <v>28</v>
      </c>
      <c r="I5869">
        <v>11</v>
      </c>
      <c r="J5869" t="s">
        <v>35</v>
      </c>
      <c r="K5869">
        <v>99213</v>
      </c>
      <c r="O5869">
        <v>1</v>
      </c>
      <c r="P5869">
        <v>222.84</v>
      </c>
      <c r="Q5869">
        <v>165.07</v>
      </c>
      <c r="R5869">
        <v>132.06</v>
      </c>
      <c r="S5869">
        <v>33.01</v>
      </c>
      <c r="T5869" t="s">
        <v>30</v>
      </c>
      <c r="X5869" t="s">
        <v>52</v>
      </c>
      <c r="Y5869" t="s">
        <v>44</v>
      </c>
      <c r="Z5869" t="s">
        <v>39</v>
      </c>
      <c r="AA5869" t="str">
        <f>IFERROR(_xlfn.XLOOKUP($J5869,avoidable_ed_reference!$A$2:$A$13,avoidable_ed_reference!$C$2:$C$13),"Not Classified")</f>
        <v>Avoidable</v>
      </c>
      <c r="AB5869" t="str">
        <f>IFERROR(_xlfn.XLOOKUP($B5869,enrollment!$A$2:$A$801,enrollment!$I$2:$I$801),"")</f>
        <v>TN</v>
      </c>
      <c r="AC5869">
        <f>IFERROR(_xlfn.XLOOKUP($B5869,enrollment!$A$2:$A$801,enrollment!$L$2:$L$801),"")</f>
        <v>58</v>
      </c>
      <c r="AD5869" t="str" cm="1">
        <f t="array" ref="AD5869">_xlfn.IFS(AC5869="","Unknown",AC5869&lt;18,"0-17",AC5869&lt;35,"18-34",AC5869&lt;50,"35-49",AC5869&lt;65,"50-64",TRUE,"65+")</f>
        <v>50-64</v>
      </c>
      <c r="AE5869">
        <f>IFERROR(_xlfn.XLOOKUP($B5869,enrollment!$A$2:$A$801,enrollment!$O$2:$O$801),"")</f>
        <v>7890123456</v>
      </c>
      <c r="AF5869">
        <f>IFERROR(_xlfn.XLOOKUP($AE5869,providers!$B$2:$B$11,providers!$Q$2:$Q$11),"")</f>
        <v>3.9</v>
      </c>
      <c r="AG5869" s="1">
        <f t="shared" si="91"/>
        <v>45627</v>
      </c>
    </row>
    <row r="5870" spans="1:33" x14ac:dyDescent="0.25">
      <c r="A5870" t="s">
        <v>6735</v>
      </c>
      <c r="B5870" t="s">
        <v>6732</v>
      </c>
      <c r="C5870">
        <v>2345678901</v>
      </c>
      <c r="D5870">
        <v>2345678901</v>
      </c>
      <c r="E5870" s="1">
        <v>45649</v>
      </c>
      <c r="F5870" s="1">
        <v>45649</v>
      </c>
      <c r="G5870" s="1">
        <v>45681</v>
      </c>
      <c r="H5870" t="s">
        <v>28</v>
      </c>
      <c r="I5870">
        <v>22</v>
      </c>
      <c r="J5870" t="s">
        <v>29</v>
      </c>
      <c r="K5870">
        <v>90837</v>
      </c>
      <c r="O5870">
        <v>1</v>
      </c>
      <c r="P5870">
        <v>189.85</v>
      </c>
      <c r="Q5870">
        <v>140.63</v>
      </c>
      <c r="R5870">
        <v>112.5</v>
      </c>
      <c r="S5870">
        <v>28.13</v>
      </c>
      <c r="T5870" t="s">
        <v>30</v>
      </c>
      <c r="X5870" t="s">
        <v>52</v>
      </c>
      <c r="Y5870" t="s">
        <v>44</v>
      </c>
      <c r="Z5870" t="s">
        <v>33</v>
      </c>
      <c r="AA5870" t="str">
        <f>IFERROR(_xlfn.XLOOKUP($J5870,avoidable_ed_reference!$A$2:$A$13,avoidable_ed_reference!$C$2:$C$13),"Not Classified")</f>
        <v>Potentially Avoidable</v>
      </c>
      <c r="AB5870" t="str">
        <f>IFERROR(_xlfn.XLOOKUP($B5870,enrollment!$A$2:$A$801,enrollment!$I$2:$I$801),"")</f>
        <v>TN</v>
      </c>
      <c r="AC5870">
        <f>IFERROR(_xlfn.XLOOKUP($B5870,enrollment!$A$2:$A$801,enrollment!$L$2:$L$801),"")</f>
        <v>58</v>
      </c>
      <c r="AD5870" t="str" cm="1">
        <f t="array" ref="AD5870">_xlfn.IFS(AC5870="","Unknown",AC5870&lt;18,"0-17",AC5870&lt;35,"18-34",AC5870&lt;50,"35-49",AC5870&lt;65,"50-64",TRUE,"65+")</f>
        <v>50-64</v>
      </c>
      <c r="AE5870">
        <f>IFERROR(_xlfn.XLOOKUP($B5870,enrollment!$A$2:$A$801,enrollment!$O$2:$O$801),"")</f>
        <v>7890123456</v>
      </c>
      <c r="AF5870">
        <f>IFERROR(_xlfn.XLOOKUP($AE5870,providers!$B$2:$B$11,providers!$Q$2:$Q$11),"")</f>
        <v>3.9</v>
      </c>
      <c r="AG5870" s="1">
        <f t="shared" si="91"/>
        <v>45627</v>
      </c>
    </row>
    <row r="5871" spans="1:33" x14ac:dyDescent="0.25">
      <c r="A5871" t="s">
        <v>6736</v>
      </c>
      <c r="B5871" t="s">
        <v>6732</v>
      </c>
      <c r="C5871">
        <v>7890123456</v>
      </c>
      <c r="D5871">
        <v>7890123456</v>
      </c>
      <c r="E5871" s="1">
        <v>45628</v>
      </c>
      <c r="F5871" s="1">
        <v>45628</v>
      </c>
      <c r="G5871" s="1">
        <v>45656</v>
      </c>
      <c r="H5871" t="s">
        <v>28</v>
      </c>
      <c r="I5871">
        <v>11</v>
      </c>
      <c r="J5871" t="s">
        <v>47</v>
      </c>
      <c r="K5871">
        <v>99213</v>
      </c>
      <c r="O5871">
        <v>1</v>
      </c>
      <c r="P5871">
        <v>171.58</v>
      </c>
      <c r="Q5871">
        <v>127.1</v>
      </c>
      <c r="R5871">
        <v>101.68</v>
      </c>
      <c r="S5871">
        <v>25.42</v>
      </c>
      <c r="T5871" t="s">
        <v>30</v>
      </c>
      <c r="X5871" t="s">
        <v>52</v>
      </c>
      <c r="Y5871" t="s">
        <v>44</v>
      </c>
      <c r="Z5871" t="s">
        <v>39</v>
      </c>
      <c r="AA5871" t="str">
        <f>IFERROR(_xlfn.XLOOKUP($J5871,avoidable_ed_reference!$A$2:$A$13,avoidable_ed_reference!$C$2:$C$13),"Not Classified")</f>
        <v>Not Classified</v>
      </c>
      <c r="AB5871" t="str">
        <f>IFERROR(_xlfn.XLOOKUP($B5871,enrollment!$A$2:$A$801,enrollment!$I$2:$I$801),"")</f>
        <v>TN</v>
      </c>
      <c r="AC5871">
        <f>IFERROR(_xlfn.XLOOKUP($B5871,enrollment!$A$2:$A$801,enrollment!$L$2:$L$801),"")</f>
        <v>58</v>
      </c>
      <c r="AD5871" t="str" cm="1">
        <f t="array" ref="AD5871">_xlfn.IFS(AC5871="","Unknown",AC5871&lt;18,"0-17",AC5871&lt;35,"18-34",AC5871&lt;50,"35-49",AC5871&lt;65,"50-64",TRUE,"65+")</f>
        <v>50-64</v>
      </c>
      <c r="AE5871">
        <f>IFERROR(_xlfn.XLOOKUP($B5871,enrollment!$A$2:$A$801,enrollment!$O$2:$O$801),"")</f>
        <v>7890123456</v>
      </c>
      <c r="AF5871">
        <f>IFERROR(_xlfn.XLOOKUP($AE5871,providers!$B$2:$B$11,providers!$Q$2:$Q$11),"")</f>
        <v>3.9</v>
      </c>
      <c r="AG5871" s="1">
        <f t="shared" si="91"/>
        <v>45627</v>
      </c>
    </row>
    <row r="5872" spans="1:33" x14ac:dyDescent="0.25">
      <c r="A5872" t="s">
        <v>6737</v>
      </c>
      <c r="B5872" t="s">
        <v>6738</v>
      </c>
      <c r="C5872">
        <v>5678901234</v>
      </c>
      <c r="D5872">
        <v>5678901234</v>
      </c>
      <c r="E5872" s="1">
        <v>45296</v>
      </c>
      <c r="F5872" s="1">
        <v>45296</v>
      </c>
      <c r="G5872" s="1">
        <v>45329</v>
      </c>
      <c r="H5872" t="s">
        <v>28</v>
      </c>
      <c r="I5872">
        <v>11</v>
      </c>
      <c r="J5872" t="s">
        <v>38</v>
      </c>
      <c r="K5872">
        <v>99213</v>
      </c>
      <c r="O5872">
        <v>1</v>
      </c>
      <c r="P5872">
        <v>211.41</v>
      </c>
      <c r="Q5872">
        <v>156.6</v>
      </c>
      <c r="R5872">
        <v>125.28</v>
      </c>
      <c r="S5872">
        <v>31.32</v>
      </c>
      <c r="T5872" t="s">
        <v>30</v>
      </c>
      <c r="X5872" t="s">
        <v>233</v>
      </c>
      <c r="Y5872" t="s">
        <v>32</v>
      </c>
      <c r="Z5872" t="s">
        <v>39</v>
      </c>
      <c r="AA5872" t="str">
        <f>IFERROR(_xlfn.XLOOKUP($J5872,avoidable_ed_reference!$A$2:$A$13,avoidable_ed_reference!$C$2:$C$13),"Not Classified")</f>
        <v>Not Classified</v>
      </c>
      <c r="AB5872" t="str">
        <f>IFERROR(_xlfn.XLOOKUP($B5872,enrollment!$A$2:$A$801,enrollment!$I$2:$I$801),"")</f>
        <v>TN</v>
      </c>
      <c r="AC5872">
        <f>IFERROR(_xlfn.XLOOKUP($B5872,enrollment!$A$2:$A$801,enrollment!$L$2:$L$801),"")</f>
        <v>78</v>
      </c>
      <c r="AD5872" t="str" cm="1">
        <f t="array" ref="AD5872">_xlfn.IFS(AC5872="","Unknown",AC5872&lt;18,"0-17",AC5872&lt;35,"18-34",AC5872&lt;50,"35-49",AC5872&lt;65,"50-64",TRUE,"65+")</f>
        <v>65+</v>
      </c>
      <c r="AE5872">
        <f>IFERROR(_xlfn.XLOOKUP($B5872,enrollment!$A$2:$A$801,enrollment!$O$2:$O$801),"")</f>
        <v>5678901234</v>
      </c>
      <c r="AF5872">
        <f>IFERROR(_xlfn.XLOOKUP($AE5872,providers!$B$2:$B$11,providers!$Q$2:$Q$11),"")</f>
        <v>3.8</v>
      </c>
      <c r="AG5872" s="1">
        <f t="shared" si="91"/>
        <v>45292</v>
      </c>
    </row>
    <row r="5873" spans="1:33" x14ac:dyDescent="0.25">
      <c r="A5873" t="s">
        <v>6739</v>
      </c>
      <c r="B5873" t="s">
        <v>6738</v>
      </c>
      <c r="C5873">
        <v>5678901234</v>
      </c>
      <c r="D5873">
        <v>5678901234</v>
      </c>
      <c r="E5873" s="1">
        <v>45298</v>
      </c>
      <c r="F5873" s="1">
        <v>45298</v>
      </c>
      <c r="G5873" s="1">
        <v>45325</v>
      </c>
      <c r="H5873" t="s">
        <v>28</v>
      </c>
      <c r="I5873">
        <v>11</v>
      </c>
      <c r="J5873" t="s">
        <v>47</v>
      </c>
      <c r="K5873">
        <v>99213</v>
      </c>
      <c r="O5873">
        <v>1</v>
      </c>
      <c r="P5873">
        <v>181.4</v>
      </c>
      <c r="Q5873">
        <v>134.37</v>
      </c>
      <c r="R5873">
        <v>107.5</v>
      </c>
      <c r="S5873">
        <v>26.87</v>
      </c>
      <c r="T5873" t="s">
        <v>30</v>
      </c>
      <c r="X5873" t="s">
        <v>233</v>
      </c>
      <c r="Y5873" t="s">
        <v>32</v>
      </c>
      <c r="Z5873" t="s">
        <v>39</v>
      </c>
      <c r="AA5873" t="str">
        <f>IFERROR(_xlfn.XLOOKUP($J5873,avoidable_ed_reference!$A$2:$A$13,avoidable_ed_reference!$C$2:$C$13),"Not Classified")</f>
        <v>Not Classified</v>
      </c>
      <c r="AB5873" t="str">
        <f>IFERROR(_xlfn.XLOOKUP($B5873,enrollment!$A$2:$A$801,enrollment!$I$2:$I$801),"")</f>
        <v>TN</v>
      </c>
      <c r="AC5873">
        <f>IFERROR(_xlfn.XLOOKUP($B5873,enrollment!$A$2:$A$801,enrollment!$L$2:$L$801),"")</f>
        <v>78</v>
      </c>
      <c r="AD5873" t="str" cm="1">
        <f t="array" ref="AD5873">_xlfn.IFS(AC5873="","Unknown",AC5873&lt;18,"0-17",AC5873&lt;35,"18-34",AC5873&lt;50,"35-49",AC5873&lt;65,"50-64",TRUE,"65+")</f>
        <v>65+</v>
      </c>
      <c r="AE5873">
        <f>IFERROR(_xlfn.XLOOKUP($B5873,enrollment!$A$2:$A$801,enrollment!$O$2:$O$801),"")</f>
        <v>5678901234</v>
      </c>
      <c r="AF5873">
        <f>IFERROR(_xlfn.XLOOKUP($AE5873,providers!$B$2:$B$11,providers!$Q$2:$Q$11),"")</f>
        <v>3.8</v>
      </c>
      <c r="AG5873" s="1">
        <f t="shared" si="91"/>
        <v>45292</v>
      </c>
    </row>
    <row r="5874" spans="1:33" x14ac:dyDescent="0.25">
      <c r="A5874" t="s">
        <v>6740</v>
      </c>
      <c r="B5874" t="s">
        <v>6738</v>
      </c>
      <c r="C5874">
        <v>5678901234</v>
      </c>
      <c r="D5874">
        <v>5678901234</v>
      </c>
      <c r="E5874" s="1">
        <v>45326</v>
      </c>
      <c r="F5874" s="1">
        <v>45326</v>
      </c>
      <c r="G5874" s="1">
        <v>45349</v>
      </c>
      <c r="H5874" t="s">
        <v>28</v>
      </c>
      <c r="I5874">
        <v>11</v>
      </c>
      <c r="J5874" t="s">
        <v>38</v>
      </c>
      <c r="K5874">
        <v>99213</v>
      </c>
      <c r="O5874">
        <v>1</v>
      </c>
      <c r="P5874">
        <v>180.72</v>
      </c>
      <c r="Q5874">
        <v>133.87</v>
      </c>
      <c r="R5874">
        <v>107.1</v>
      </c>
      <c r="S5874">
        <v>26.77</v>
      </c>
      <c r="T5874" t="s">
        <v>30</v>
      </c>
      <c r="X5874" t="s">
        <v>233</v>
      </c>
      <c r="Y5874" t="s">
        <v>32</v>
      </c>
      <c r="Z5874" t="s">
        <v>39</v>
      </c>
      <c r="AA5874" t="str">
        <f>IFERROR(_xlfn.XLOOKUP($J5874,avoidable_ed_reference!$A$2:$A$13,avoidable_ed_reference!$C$2:$C$13),"Not Classified")</f>
        <v>Not Classified</v>
      </c>
      <c r="AB5874" t="str">
        <f>IFERROR(_xlfn.XLOOKUP($B5874,enrollment!$A$2:$A$801,enrollment!$I$2:$I$801),"")</f>
        <v>TN</v>
      </c>
      <c r="AC5874">
        <f>IFERROR(_xlfn.XLOOKUP($B5874,enrollment!$A$2:$A$801,enrollment!$L$2:$L$801),"")</f>
        <v>78</v>
      </c>
      <c r="AD5874" t="str" cm="1">
        <f t="array" ref="AD5874">_xlfn.IFS(AC5874="","Unknown",AC5874&lt;18,"0-17",AC5874&lt;35,"18-34",AC5874&lt;50,"35-49",AC5874&lt;65,"50-64",TRUE,"65+")</f>
        <v>65+</v>
      </c>
      <c r="AE5874">
        <f>IFERROR(_xlfn.XLOOKUP($B5874,enrollment!$A$2:$A$801,enrollment!$O$2:$O$801),"")</f>
        <v>5678901234</v>
      </c>
      <c r="AF5874">
        <f>IFERROR(_xlfn.XLOOKUP($AE5874,providers!$B$2:$B$11,providers!$Q$2:$Q$11),"")</f>
        <v>3.8</v>
      </c>
      <c r="AG5874" s="1">
        <f t="shared" si="91"/>
        <v>45323</v>
      </c>
    </row>
    <row r="5875" spans="1:33" x14ac:dyDescent="0.25">
      <c r="A5875" t="s">
        <v>6741</v>
      </c>
      <c r="B5875" t="s">
        <v>6738</v>
      </c>
      <c r="C5875">
        <v>2233445566</v>
      </c>
      <c r="D5875">
        <v>2233445566</v>
      </c>
      <c r="E5875" s="1">
        <v>45533</v>
      </c>
      <c r="F5875" s="1">
        <v>45533</v>
      </c>
      <c r="G5875" s="1">
        <v>45560</v>
      </c>
      <c r="H5875" t="s">
        <v>28</v>
      </c>
      <c r="I5875">
        <v>22</v>
      </c>
      <c r="J5875" t="s">
        <v>29</v>
      </c>
      <c r="K5875">
        <v>90837</v>
      </c>
      <c r="O5875">
        <v>1</v>
      </c>
      <c r="P5875">
        <v>245.59</v>
      </c>
      <c r="Q5875">
        <v>181.92</v>
      </c>
      <c r="R5875">
        <v>145.54</v>
      </c>
      <c r="S5875">
        <v>36.380000000000003</v>
      </c>
      <c r="T5875" t="s">
        <v>30</v>
      </c>
      <c r="X5875" t="s">
        <v>233</v>
      </c>
      <c r="Y5875" t="s">
        <v>32</v>
      </c>
      <c r="Z5875" t="s">
        <v>33</v>
      </c>
      <c r="AA5875" t="str">
        <f>IFERROR(_xlfn.XLOOKUP($J5875,avoidable_ed_reference!$A$2:$A$13,avoidable_ed_reference!$C$2:$C$13),"Not Classified")</f>
        <v>Potentially Avoidable</v>
      </c>
      <c r="AB5875" t="str">
        <f>IFERROR(_xlfn.XLOOKUP($B5875,enrollment!$A$2:$A$801,enrollment!$I$2:$I$801),"")</f>
        <v>TN</v>
      </c>
      <c r="AC5875">
        <f>IFERROR(_xlfn.XLOOKUP($B5875,enrollment!$A$2:$A$801,enrollment!$L$2:$L$801),"")</f>
        <v>78</v>
      </c>
      <c r="AD5875" t="str" cm="1">
        <f t="array" ref="AD5875">_xlfn.IFS(AC5875="","Unknown",AC5875&lt;18,"0-17",AC5875&lt;35,"18-34",AC5875&lt;50,"35-49",AC5875&lt;65,"50-64",TRUE,"65+")</f>
        <v>65+</v>
      </c>
      <c r="AE5875">
        <f>IFERROR(_xlfn.XLOOKUP($B5875,enrollment!$A$2:$A$801,enrollment!$O$2:$O$801),"")</f>
        <v>5678901234</v>
      </c>
      <c r="AF5875">
        <f>IFERROR(_xlfn.XLOOKUP($AE5875,providers!$B$2:$B$11,providers!$Q$2:$Q$11),"")</f>
        <v>3.8</v>
      </c>
      <c r="AG5875" s="1">
        <f t="shared" si="91"/>
        <v>45505</v>
      </c>
    </row>
    <row r="5876" spans="1:33" x14ac:dyDescent="0.25">
      <c r="A5876" t="s">
        <v>6742</v>
      </c>
      <c r="B5876" t="s">
        <v>6738</v>
      </c>
      <c r="C5876">
        <v>2345678901</v>
      </c>
      <c r="D5876">
        <v>2345678901</v>
      </c>
      <c r="E5876" s="1">
        <v>45563</v>
      </c>
      <c r="F5876" s="1">
        <v>45563</v>
      </c>
      <c r="G5876" s="1">
        <v>45592</v>
      </c>
      <c r="H5876" t="s">
        <v>28</v>
      </c>
      <c r="I5876">
        <v>23</v>
      </c>
      <c r="J5876" t="s">
        <v>35</v>
      </c>
      <c r="K5876">
        <v>99284</v>
      </c>
      <c r="O5876">
        <v>1</v>
      </c>
      <c r="P5876">
        <v>2370.2800000000002</v>
      </c>
      <c r="Q5876">
        <v>1316.82</v>
      </c>
      <c r="R5876">
        <v>1053.46</v>
      </c>
      <c r="S5876">
        <v>263.36</v>
      </c>
      <c r="T5876" t="s">
        <v>30</v>
      </c>
      <c r="X5876" t="s">
        <v>233</v>
      </c>
      <c r="Y5876" t="s">
        <v>32</v>
      </c>
      <c r="Z5876" t="s">
        <v>45</v>
      </c>
      <c r="AA5876" t="str">
        <f>IFERROR(_xlfn.XLOOKUP($J5876,avoidable_ed_reference!$A$2:$A$13,avoidable_ed_reference!$C$2:$C$13),"Not Classified")</f>
        <v>Avoidable</v>
      </c>
      <c r="AB5876" t="str">
        <f>IFERROR(_xlfn.XLOOKUP($B5876,enrollment!$A$2:$A$801,enrollment!$I$2:$I$801),"")</f>
        <v>TN</v>
      </c>
      <c r="AC5876">
        <f>IFERROR(_xlfn.XLOOKUP($B5876,enrollment!$A$2:$A$801,enrollment!$L$2:$L$801),"")</f>
        <v>78</v>
      </c>
      <c r="AD5876" t="str" cm="1">
        <f t="array" ref="AD5876">_xlfn.IFS(AC5876="","Unknown",AC5876&lt;18,"0-17",AC5876&lt;35,"18-34",AC5876&lt;50,"35-49",AC5876&lt;65,"50-64",TRUE,"65+")</f>
        <v>65+</v>
      </c>
      <c r="AE5876">
        <f>IFERROR(_xlfn.XLOOKUP($B5876,enrollment!$A$2:$A$801,enrollment!$O$2:$O$801),"")</f>
        <v>5678901234</v>
      </c>
      <c r="AF5876">
        <f>IFERROR(_xlfn.XLOOKUP($AE5876,providers!$B$2:$B$11,providers!$Q$2:$Q$11),"")</f>
        <v>3.8</v>
      </c>
      <c r="AG5876" s="1">
        <f t="shared" si="91"/>
        <v>45536</v>
      </c>
    </row>
    <row r="5877" spans="1:33" x14ac:dyDescent="0.25">
      <c r="A5877" t="s">
        <v>6743</v>
      </c>
      <c r="B5877" t="s">
        <v>6738</v>
      </c>
      <c r="C5877">
        <v>3456789012</v>
      </c>
      <c r="D5877">
        <v>3456789012</v>
      </c>
      <c r="E5877" s="1">
        <v>45485</v>
      </c>
      <c r="F5877" s="1">
        <v>45485</v>
      </c>
      <c r="G5877" s="1">
        <v>45500</v>
      </c>
      <c r="H5877" t="s">
        <v>67</v>
      </c>
      <c r="I5877">
        <v>21</v>
      </c>
      <c r="J5877" t="s">
        <v>99</v>
      </c>
      <c r="K5877">
        <v>99223</v>
      </c>
      <c r="O5877">
        <v>1</v>
      </c>
      <c r="P5877">
        <v>21333.63</v>
      </c>
      <c r="Q5877">
        <v>13763.63</v>
      </c>
      <c r="R5877">
        <v>11010.9</v>
      </c>
      <c r="S5877">
        <v>2752.73</v>
      </c>
      <c r="T5877" t="s">
        <v>30</v>
      </c>
      <c r="V5877">
        <v>1</v>
      </c>
      <c r="W5877" s="2" t="s">
        <v>68</v>
      </c>
      <c r="X5877" t="s">
        <v>233</v>
      </c>
      <c r="Y5877" t="s">
        <v>32</v>
      </c>
      <c r="Z5877" t="s">
        <v>69</v>
      </c>
      <c r="AA5877" t="str">
        <f>IFERROR(_xlfn.XLOOKUP($J5877,avoidable_ed_reference!$A$2:$A$13,avoidable_ed_reference!$C$2:$C$13),"Not Classified")</f>
        <v>Not Classified</v>
      </c>
      <c r="AB5877" t="str">
        <f>IFERROR(_xlfn.XLOOKUP($B5877,enrollment!$A$2:$A$801,enrollment!$I$2:$I$801),"")</f>
        <v>TN</v>
      </c>
      <c r="AC5877">
        <f>IFERROR(_xlfn.XLOOKUP($B5877,enrollment!$A$2:$A$801,enrollment!$L$2:$L$801),"")</f>
        <v>78</v>
      </c>
      <c r="AD5877" t="str" cm="1">
        <f t="array" ref="AD5877">_xlfn.IFS(AC5877="","Unknown",AC5877&lt;18,"0-17",AC5877&lt;35,"18-34",AC5877&lt;50,"35-49",AC5877&lt;65,"50-64",TRUE,"65+")</f>
        <v>65+</v>
      </c>
      <c r="AE5877">
        <f>IFERROR(_xlfn.XLOOKUP($B5877,enrollment!$A$2:$A$801,enrollment!$O$2:$O$801),"")</f>
        <v>5678901234</v>
      </c>
      <c r="AF5877">
        <f>IFERROR(_xlfn.XLOOKUP($AE5877,providers!$B$2:$B$11,providers!$Q$2:$Q$11),"")</f>
        <v>3.8</v>
      </c>
      <c r="AG5877" s="1">
        <f t="shared" si="91"/>
        <v>45474</v>
      </c>
    </row>
    <row r="5878" spans="1:33" x14ac:dyDescent="0.25">
      <c r="A5878" t="s">
        <v>6744</v>
      </c>
      <c r="B5878" t="s">
        <v>6738</v>
      </c>
      <c r="C5878">
        <v>3456789012</v>
      </c>
      <c r="D5878">
        <v>3456789012</v>
      </c>
      <c r="E5878" s="1">
        <v>45445</v>
      </c>
      <c r="F5878" s="1">
        <v>45445</v>
      </c>
      <c r="G5878" s="1">
        <v>45479</v>
      </c>
      <c r="H5878" t="s">
        <v>59</v>
      </c>
      <c r="J5878" t="s">
        <v>47</v>
      </c>
      <c r="L5878" s="2" t="s">
        <v>61</v>
      </c>
      <c r="M5878" t="s">
        <v>62</v>
      </c>
      <c r="N5878" t="s">
        <v>63</v>
      </c>
      <c r="O5878">
        <v>1</v>
      </c>
      <c r="P5878">
        <v>1302.2</v>
      </c>
      <c r="Q5878">
        <v>1183.82</v>
      </c>
      <c r="R5878">
        <v>947.06</v>
      </c>
      <c r="S5878">
        <v>236.76</v>
      </c>
      <c r="T5878" t="s">
        <v>30</v>
      </c>
      <c r="X5878" t="s">
        <v>233</v>
      </c>
      <c r="Y5878" t="s">
        <v>32</v>
      </c>
      <c r="Z5878" t="s">
        <v>64</v>
      </c>
      <c r="AA5878" t="str">
        <f>IFERROR(_xlfn.XLOOKUP($J5878,avoidable_ed_reference!$A$2:$A$13,avoidable_ed_reference!$C$2:$C$13),"Not Classified")</f>
        <v>Not Classified</v>
      </c>
      <c r="AB5878" t="str">
        <f>IFERROR(_xlfn.XLOOKUP($B5878,enrollment!$A$2:$A$801,enrollment!$I$2:$I$801),"")</f>
        <v>TN</v>
      </c>
      <c r="AC5878">
        <f>IFERROR(_xlfn.XLOOKUP($B5878,enrollment!$A$2:$A$801,enrollment!$L$2:$L$801),"")</f>
        <v>78</v>
      </c>
      <c r="AD5878" t="str" cm="1">
        <f t="array" ref="AD5878">_xlfn.IFS(AC5878="","Unknown",AC5878&lt;18,"0-17",AC5878&lt;35,"18-34",AC5878&lt;50,"35-49",AC5878&lt;65,"50-64",TRUE,"65+")</f>
        <v>65+</v>
      </c>
      <c r="AE5878">
        <f>IFERROR(_xlfn.XLOOKUP($B5878,enrollment!$A$2:$A$801,enrollment!$O$2:$O$801),"")</f>
        <v>5678901234</v>
      </c>
      <c r="AF5878">
        <f>IFERROR(_xlfn.XLOOKUP($AE5878,providers!$B$2:$B$11,providers!$Q$2:$Q$11),"")</f>
        <v>3.8</v>
      </c>
      <c r="AG5878" s="1">
        <f t="shared" si="91"/>
        <v>45444</v>
      </c>
    </row>
    <row r="5879" spans="1:33" x14ac:dyDescent="0.25">
      <c r="A5879" t="s">
        <v>6745</v>
      </c>
      <c r="B5879" t="s">
        <v>6738</v>
      </c>
      <c r="C5879">
        <v>9012345678</v>
      </c>
      <c r="D5879">
        <v>9012345678</v>
      </c>
      <c r="E5879" s="1">
        <v>45359</v>
      </c>
      <c r="F5879" s="1">
        <v>45359</v>
      </c>
      <c r="G5879" s="1">
        <v>45386</v>
      </c>
      <c r="H5879" t="s">
        <v>28</v>
      </c>
      <c r="I5879">
        <v>23</v>
      </c>
      <c r="J5879" t="s">
        <v>129</v>
      </c>
      <c r="K5879">
        <v>99284</v>
      </c>
      <c r="O5879">
        <v>1</v>
      </c>
      <c r="P5879">
        <v>1878.7</v>
      </c>
      <c r="Q5879">
        <v>1043.72</v>
      </c>
      <c r="R5879">
        <v>834.98</v>
      </c>
      <c r="S5879">
        <v>208.74</v>
      </c>
      <c r="T5879" t="s">
        <v>30</v>
      </c>
      <c r="X5879" t="s">
        <v>233</v>
      </c>
      <c r="Y5879" t="s">
        <v>32</v>
      </c>
      <c r="Z5879" t="s">
        <v>45</v>
      </c>
      <c r="AA5879" t="str">
        <f>IFERROR(_xlfn.XLOOKUP($J5879,avoidable_ed_reference!$A$2:$A$13,avoidable_ed_reference!$C$2:$C$13),"Not Classified")</f>
        <v>Potentially Avoidable</v>
      </c>
      <c r="AB5879" t="str">
        <f>IFERROR(_xlfn.XLOOKUP($B5879,enrollment!$A$2:$A$801,enrollment!$I$2:$I$801),"")</f>
        <v>TN</v>
      </c>
      <c r="AC5879">
        <f>IFERROR(_xlfn.XLOOKUP($B5879,enrollment!$A$2:$A$801,enrollment!$L$2:$L$801),"")</f>
        <v>78</v>
      </c>
      <c r="AD5879" t="str" cm="1">
        <f t="array" ref="AD5879">_xlfn.IFS(AC5879="","Unknown",AC5879&lt;18,"0-17",AC5879&lt;35,"18-34",AC5879&lt;50,"35-49",AC5879&lt;65,"50-64",TRUE,"65+")</f>
        <v>65+</v>
      </c>
      <c r="AE5879">
        <f>IFERROR(_xlfn.XLOOKUP($B5879,enrollment!$A$2:$A$801,enrollment!$O$2:$O$801),"")</f>
        <v>5678901234</v>
      </c>
      <c r="AF5879">
        <f>IFERROR(_xlfn.XLOOKUP($AE5879,providers!$B$2:$B$11,providers!$Q$2:$Q$11),"")</f>
        <v>3.8</v>
      </c>
      <c r="AG5879" s="1">
        <f t="shared" si="91"/>
        <v>45352</v>
      </c>
    </row>
    <row r="5880" spans="1:33" x14ac:dyDescent="0.25">
      <c r="A5880" t="s">
        <v>6746</v>
      </c>
      <c r="B5880" t="s">
        <v>6738</v>
      </c>
      <c r="C5880">
        <v>7890123456</v>
      </c>
      <c r="D5880">
        <v>7890123456</v>
      </c>
      <c r="E5880" s="1">
        <v>45616</v>
      </c>
      <c r="F5880" s="1">
        <v>45616</v>
      </c>
      <c r="G5880" s="1">
        <v>45647</v>
      </c>
      <c r="H5880" t="s">
        <v>59</v>
      </c>
      <c r="J5880" t="s">
        <v>60</v>
      </c>
      <c r="L5880" s="2" t="s">
        <v>61</v>
      </c>
      <c r="M5880" t="s">
        <v>62</v>
      </c>
      <c r="N5880" t="s">
        <v>63</v>
      </c>
      <c r="O5880">
        <v>1</v>
      </c>
      <c r="P5880">
        <v>1119.3599999999999</v>
      </c>
      <c r="Q5880">
        <v>1017.6</v>
      </c>
      <c r="R5880">
        <v>814.08</v>
      </c>
      <c r="S5880">
        <v>203.52</v>
      </c>
      <c r="T5880" t="s">
        <v>30</v>
      </c>
      <c r="X5880" t="s">
        <v>233</v>
      </c>
      <c r="Y5880" t="s">
        <v>32</v>
      </c>
      <c r="Z5880" t="s">
        <v>64</v>
      </c>
      <c r="AA5880" t="str">
        <f>IFERROR(_xlfn.XLOOKUP($J5880,avoidable_ed_reference!$A$2:$A$13,avoidable_ed_reference!$C$2:$C$13),"Not Classified")</f>
        <v>Not Classified</v>
      </c>
      <c r="AB5880" t="str">
        <f>IFERROR(_xlfn.XLOOKUP($B5880,enrollment!$A$2:$A$801,enrollment!$I$2:$I$801),"")</f>
        <v>TN</v>
      </c>
      <c r="AC5880">
        <f>IFERROR(_xlfn.XLOOKUP($B5880,enrollment!$A$2:$A$801,enrollment!$L$2:$L$801),"")</f>
        <v>78</v>
      </c>
      <c r="AD5880" t="str" cm="1">
        <f t="array" ref="AD5880">_xlfn.IFS(AC5880="","Unknown",AC5880&lt;18,"0-17",AC5880&lt;35,"18-34",AC5880&lt;50,"35-49",AC5880&lt;65,"50-64",TRUE,"65+")</f>
        <v>65+</v>
      </c>
      <c r="AE5880">
        <f>IFERROR(_xlfn.XLOOKUP($B5880,enrollment!$A$2:$A$801,enrollment!$O$2:$O$801),"")</f>
        <v>5678901234</v>
      </c>
      <c r="AF5880">
        <f>IFERROR(_xlfn.XLOOKUP($AE5880,providers!$B$2:$B$11,providers!$Q$2:$Q$11),"")</f>
        <v>3.8</v>
      </c>
      <c r="AG5880" s="1">
        <f t="shared" si="91"/>
        <v>45597</v>
      </c>
    </row>
    <row r="5881" spans="1:33" x14ac:dyDescent="0.25">
      <c r="A5881" t="s">
        <v>6747</v>
      </c>
      <c r="B5881" t="s">
        <v>6738</v>
      </c>
      <c r="C5881">
        <v>5678901234</v>
      </c>
      <c r="D5881">
        <v>5678901234</v>
      </c>
      <c r="E5881" s="1">
        <v>45306</v>
      </c>
      <c r="F5881" s="1">
        <v>45306</v>
      </c>
      <c r="G5881" s="1">
        <v>45338</v>
      </c>
      <c r="H5881" t="s">
        <v>28</v>
      </c>
      <c r="I5881">
        <v>11</v>
      </c>
      <c r="J5881" t="s">
        <v>47</v>
      </c>
      <c r="K5881">
        <v>99213</v>
      </c>
      <c r="O5881">
        <v>1</v>
      </c>
      <c r="P5881">
        <v>207.62</v>
      </c>
      <c r="Q5881">
        <v>153.79</v>
      </c>
      <c r="R5881">
        <v>123.03</v>
      </c>
      <c r="S5881">
        <v>30.76</v>
      </c>
      <c r="T5881" t="s">
        <v>30</v>
      </c>
      <c r="X5881" t="s">
        <v>233</v>
      </c>
      <c r="Y5881" t="s">
        <v>32</v>
      </c>
      <c r="Z5881" t="s">
        <v>39</v>
      </c>
      <c r="AA5881" t="str">
        <f>IFERROR(_xlfn.XLOOKUP($J5881,avoidable_ed_reference!$A$2:$A$13,avoidable_ed_reference!$C$2:$C$13),"Not Classified")</f>
        <v>Not Classified</v>
      </c>
      <c r="AB5881" t="str">
        <f>IFERROR(_xlfn.XLOOKUP($B5881,enrollment!$A$2:$A$801,enrollment!$I$2:$I$801),"")</f>
        <v>TN</v>
      </c>
      <c r="AC5881">
        <f>IFERROR(_xlfn.XLOOKUP($B5881,enrollment!$A$2:$A$801,enrollment!$L$2:$L$801),"")</f>
        <v>78</v>
      </c>
      <c r="AD5881" t="str" cm="1">
        <f t="array" ref="AD5881">_xlfn.IFS(AC5881="","Unknown",AC5881&lt;18,"0-17",AC5881&lt;35,"18-34",AC5881&lt;50,"35-49",AC5881&lt;65,"50-64",TRUE,"65+")</f>
        <v>65+</v>
      </c>
      <c r="AE5881">
        <f>IFERROR(_xlfn.XLOOKUP($B5881,enrollment!$A$2:$A$801,enrollment!$O$2:$O$801),"")</f>
        <v>5678901234</v>
      </c>
      <c r="AF5881">
        <f>IFERROR(_xlfn.XLOOKUP($AE5881,providers!$B$2:$B$11,providers!$Q$2:$Q$11),"")</f>
        <v>3.8</v>
      </c>
      <c r="AG5881" s="1">
        <f t="shared" si="91"/>
        <v>45292</v>
      </c>
    </row>
    <row r="5882" spans="1:33" x14ac:dyDescent="0.25">
      <c r="A5882" t="s">
        <v>6748</v>
      </c>
      <c r="B5882" t="s">
        <v>6738</v>
      </c>
      <c r="C5882">
        <v>3456789012</v>
      </c>
      <c r="D5882">
        <v>3456789012</v>
      </c>
      <c r="E5882" s="1">
        <v>45298</v>
      </c>
      <c r="F5882" s="1">
        <v>45298</v>
      </c>
      <c r="G5882" s="1">
        <v>45317</v>
      </c>
      <c r="H5882" t="s">
        <v>28</v>
      </c>
      <c r="I5882">
        <v>22</v>
      </c>
      <c r="J5882" t="s">
        <v>29</v>
      </c>
      <c r="K5882">
        <v>90837</v>
      </c>
      <c r="O5882">
        <v>1</v>
      </c>
      <c r="P5882">
        <v>235.02</v>
      </c>
      <c r="Q5882">
        <v>174.09</v>
      </c>
      <c r="R5882">
        <v>139.27000000000001</v>
      </c>
      <c r="S5882">
        <v>34.82</v>
      </c>
      <c r="T5882" t="s">
        <v>30</v>
      </c>
      <c r="X5882" t="s">
        <v>233</v>
      </c>
      <c r="Y5882" t="s">
        <v>32</v>
      </c>
      <c r="Z5882" t="s">
        <v>33</v>
      </c>
      <c r="AA5882" t="str">
        <f>IFERROR(_xlfn.XLOOKUP($J5882,avoidable_ed_reference!$A$2:$A$13,avoidable_ed_reference!$C$2:$C$13),"Not Classified")</f>
        <v>Potentially Avoidable</v>
      </c>
      <c r="AB5882" t="str">
        <f>IFERROR(_xlfn.XLOOKUP($B5882,enrollment!$A$2:$A$801,enrollment!$I$2:$I$801),"")</f>
        <v>TN</v>
      </c>
      <c r="AC5882">
        <f>IFERROR(_xlfn.XLOOKUP($B5882,enrollment!$A$2:$A$801,enrollment!$L$2:$L$801),"")</f>
        <v>78</v>
      </c>
      <c r="AD5882" t="str" cm="1">
        <f t="array" ref="AD5882">_xlfn.IFS(AC5882="","Unknown",AC5882&lt;18,"0-17",AC5882&lt;35,"18-34",AC5882&lt;50,"35-49",AC5882&lt;65,"50-64",TRUE,"65+")</f>
        <v>65+</v>
      </c>
      <c r="AE5882">
        <f>IFERROR(_xlfn.XLOOKUP($B5882,enrollment!$A$2:$A$801,enrollment!$O$2:$O$801),"")</f>
        <v>5678901234</v>
      </c>
      <c r="AF5882">
        <f>IFERROR(_xlfn.XLOOKUP($AE5882,providers!$B$2:$B$11,providers!$Q$2:$Q$11),"")</f>
        <v>3.8</v>
      </c>
      <c r="AG5882" s="1">
        <f t="shared" si="91"/>
        <v>45292</v>
      </c>
    </row>
    <row r="5883" spans="1:33" x14ac:dyDescent="0.25">
      <c r="A5883" t="s">
        <v>6749</v>
      </c>
      <c r="B5883" t="s">
        <v>6738</v>
      </c>
      <c r="C5883">
        <v>3456789012</v>
      </c>
      <c r="D5883">
        <v>3456789012</v>
      </c>
      <c r="E5883" s="1">
        <v>45620</v>
      </c>
      <c r="F5883" s="1">
        <v>45620</v>
      </c>
      <c r="G5883" s="1">
        <v>45640</v>
      </c>
      <c r="H5883" t="s">
        <v>67</v>
      </c>
      <c r="I5883">
        <v>21</v>
      </c>
      <c r="J5883" t="s">
        <v>80</v>
      </c>
      <c r="K5883">
        <v>99223</v>
      </c>
      <c r="O5883">
        <v>1</v>
      </c>
      <c r="P5883">
        <v>29455.46</v>
      </c>
      <c r="Q5883">
        <v>19003.52</v>
      </c>
      <c r="R5883">
        <v>15202.82</v>
      </c>
      <c r="S5883">
        <v>3800.7</v>
      </c>
      <c r="T5883" t="s">
        <v>30</v>
      </c>
      <c r="V5883">
        <v>1</v>
      </c>
      <c r="W5883" s="2" t="s">
        <v>68</v>
      </c>
      <c r="X5883" t="s">
        <v>233</v>
      </c>
      <c r="Y5883" t="s">
        <v>32</v>
      </c>
      <c r="Z5883" t="s">
        <v>69</v>
      </c>
      <c r="AA5883" t="str">
        <f>IFERROR(_xlfn.XLOOKUP($J5883,avoidable_ed_reference!$A$2:$A$13,avoidable_ed_reference!$C$2:$C$13),"Not Classified")</f>
        <v>Non-Avoidable</v>
      </c>
      <c r="AB5883" t="str">
        <f>IFERROR(_xlfn.XLOOKUP($B5883,enrollment!$A$2:$A$801,enrollment!$I$2:$I$801),"")</f>
        <v>TN</v>
      </c>
      <c r="AC5883">
        <f>IFERROR(_xlfn.XLOOKUP($B5883,enrollment!$A$2:$A$801,enrollment!$L$2:$L$801),"")</f>
        <v>78</v>
      </c>
      <c r="AD5883" t="str" cm="1">
        <f t="array" ref="AD5883">_xlfn.IFS(AC5883="","Unknown",AC5883&lt;18,"0-17",AC5883&lt;35,"18-34",AC5883&lt;50,"35-49",AC5883&lt;65,"50-64",TRUE,"65+")</f>
        <v>65+</v>
      </c>
      <c r="AE5883">
        <f>IFERROR(_xlfn.XLOOKUP($B5883,enrollment!$A$2:$A$801,enrollment!$O$2:$O$801),"")</f>
        <v>5678901234</v>
      </c>
      <c r="AF5883">
        <f>IFERROR(_xlfn.XLOOKUP($AE5883,providers!$B$2:$B$11,providers!$Q$2:$Q$11),"")</f>
        <v>3.8</v>
      </c>
      <c r="AG5883" s="1">
        <f t="shared" si="91"/>
        <v>45597</v>
      </c>
    </row>
    <row r="5884" spans="1:33" x14ac:dyDescent="0.25">
      <c r="A5884" t="s">
        <v>6750</v>
      </c>
      <c r="B5884" t="s">
        <v>6738</v>
      </c>
      <c r="C5884">
        <v>5678901234</v>
      </c>
      <c r="D5884">
        <v>5678901234</v>
      </c>
      <c r="E5884" s="1">
        <v>45353</v>
      </c>
      <c r="F5884" s="1">
        <v>45353</v>
      </c>
      <c r="G5884" s="1">
        <v>45387</v>
      </c>
      <c r="H5884" t="s">
        <v>28</v>
      </c>
      <c r="I5884">
        <v>11</v>
      </c>
      <c r="J5884" t="s">
        <v>35</v>
      </c>
      <c r="K5884">
        <v>99213</v>
      </c>
      <c r="O5884">
        <v>1</v>
      </c>
      <c r="P5884">
        <v>228.8</v>
      </c>
      <c r="Q5884">
        <v>169.48</v>
      </c>
      <c r="R5884">
        <v>135.58000000000001</v>
      </c>
      <c r="S5884">
        <v>33.9</v>
      </c>
      <c r="T5884" t="s">
        <v>30</v>
      </c>
      <c r="X5884" t="s">
        <v>233</v>
      </c>
      <c r="Y5884" t="s">
        <v>32</v>
      </c>
      <c r="Z5884" t="s">
        <v>39</v>
      </c>
      <c r="AA5884" t="str">
        <f>IFERROR(_xlfn.XLOOKUP($J5884,avoidable_ed_reference!$A$2:$A$13,avoidable_ed_reference!$C$2:$C$13),"Not Classified")</f>
        <v>Avoidable</v>
      </c>
      <c r="AB5884" t="str">
        <f>IFERROR(_xlfn.XLOOKUP($B5884,enrollment!$A$2:$A$801,enrollment!$I$2:$I$801),"")</f>
        <v>TN</v>
      </c>
      <c r="AC5884">
        <f>IFERROR(_xlfn.XLOOKUP($B5884,enrollment!$A$2:$A$801,enrollment!$L$2:$L$801),"")</f>
        <v>78</v>
      </c>
      <c r="AD5884" t="str" cm="1">
        <f t="array" ref="AD5884">_xlfn.IFS(AC5884="","Unknown",AC5884&lt;18,"0-17",AC5884&lt;35,"18-34",AC5884&lt;50,"35-49",AC5884&lt;65,"50-64",TRUE,"65+")</f>
        <v>65+</v>
      </c>
      <c r="AE5884">
        <f>IFERROR(_xlfn.XLOOKUP($B5884,enrollment!$A$2:$A$801,enrollment!$O$2:$O$801),"")</f>
        <v>5678901234</v>
      </c>
      <c r="AF5884">
        <f>IFERROR(_xlfn.XLOOKUP($AE5884,providers!$B$2:$B$11,providers!$Q$2:$Q$11),"")</f>
        <v>3.8</v>
      </c>
      <c r="AG5884" s="1">
        <f t="shared" si="91"/>
        <v>45352</v>
      </c>
    </row>
    <row r="5885" spans="1:33" x14ac:dyDescent="0.25">
      <c r="A5885" t="s">
        <v>6751</v>
      </c>
      <c r="B5885" t="s">
        <v>6752</v>
      </c>
      <c r="C5885">
        <v>5678901234</v>
      </c>
      <c r="D5885">
        <v>5678901234</v>
      </c>
      <c r="E5885" s="1">
        <v>45324</v>
      </c>
      <c r="F5885" s="1">
        <v>45324</v>
      </c>
      <c r="G5885" s="1">
        <v>45356</v>
      </c>
      <c r="H5885" t="s">
        <v>28</v>
      </c>
      <c r="I5885">
        <v>20</v>
      </c>
      <c r="J5885" t="s">
        <v>35</v>
      </c>
      <c r="K5885">
        <v>99213</v>
      </c>
      <c r="O5885">
        <v>1</v>
      </c>
      <c r="P5885">
        <v>186.03</v>
      </c>
      <c r="Q5885">
        <v>143.1</v>
      </c>
      <c r="R5885">
        <v>114.48</v>
      </c>
      <c r="S5885">
        <v>28.62</v>
      </c>
      <c r="T5885" t="s">
        <v>30</v>
      </c>
      <c r="X5885" t="s">
        <v>146</v>
      </c>
      <c r="Y5885" t="s">
        <v>147</v>
      </c>
      <c r="Z5885" t="s">
        <v>36</v>
      </c>
      <c r="AA5885" t="str">
        <f>IFERROR(_xlfn.XLOOKUP($J5885,avoidable_ed_reference!$A$2:$A$13,avoidable_ed_reference!$C$2:$C$13),"Not Classified")</f>
        <v>Avoidable</v>
      </c>
      <c r="AB5885" t="str">
        <f>IFERROR(_xlfn.XLOOKUP($B5885,enrollment!$A$2:$A$801,enrollment!$I$2:$I$801),"")</f>
        <v>TN</v>
      </c>
      <c r="AC5885">
        <f>IFERROR(_xlfn.XLOOKUP($B5885,enrollment!$A$2:$A$801,enrollment!$L$2:$L$801),"")</f>
        <v>70</v>
      </c>
      <c r="AD5885" t="str" cm="1">
        <f t="array" ref="AD5885">_xlfn.IFS(AC5885="","Unknown",AC5885&lt;18,"0-17",AC5885&lt;35,"18-34",AC5885&lt;50,"35-49",AC5885&lt;65,"50-64",TRUE,"65+")</f>
        <v>65+</v>
      </c>
      <c r="AE5885">
        <f>IFERROR(_xlfn.XLOOKUP($B5885,enrollment!$A$2:$A$801,enrollment!$O$2:$O$801),"")</f>
        <v>5678901234</v>
      </c>
      <c r="AF5885">
        <f>IFERROR(_xlfn.XLOOKUP($AE5885,providers!$B$2:$B$11,providers!$Q$2:$Q$11),"")</f>
        <v>3.8</v>
      </c>
      <c r="AG5885" s="1">
        <f t="shared" si="91"/>
        <v>45323</v>
      </c>
    </row>
    <row r="5886" spans="1:33" x14ac:dyDescent="0.25">
      <c r="A5886" t="s">
        <v>6753</v>
      </c>
      <c r="B5886" t="s">
        <v>6752</v>
      </c>
      <c r="C5886">
        <v>9012345678</v>
      </c>
      <c r="D5886">
        <v>9012345678</v>
      </c>
      <c r="E5886" s="1">
        <v>45459</v>
      </c>
      <c r="F5886" s="1">
        <v>45459</v>
      </c>
      <c r="G5886" s="1">
        <v>45474</v>
      </c>
      <c r="H5886" t="s">
        <v>67</v>
      </c>
      <c r="I5886">
        <v>21</v>
      </c>
      <c r="J5886" t="s">
        <v>99</v>
      </c>
      <c r="K5886">
        <v>99223</v>
      </c>
      <c r="O5886">
        <v>1</v>
      </c>
      <c r="P5886">
        <v>24902.560000000001</v>
      </c>
      <c r="Q5886">
        <v>16066.17</v>
      </c>
      <c r="R5886">
        <v>12852.94</v>
      </c>
      <c r="S5886">
        <v>3213.23</v>
      </c>
      <c r="T5886" t="s">
        <v>30</v>
      </c>
      <c r="V5886">
        <v>1</v>
      </c>
      <c r="W5886" s="2" t="s">
        <v>68</v>
      </c>
      <c r="X5886" t="s">
        <v>146</v>
      </c>
      <c r="Y5886" t="s">
        <v>147</v>
      </c>
      <c r="Z5886" t="s">
        <v>69</v>
      </c>
      <c r="AA5886" t="str">
        <f>IFERROR(_xlfn.XLOOKUP($J5886,avoidable_ed_reference!$A$2:$A$13,avoidable_ed_reference!$C$2:$C$13),"Not Classified")</f>
        <v>Not Classified</v>
      </c>
      <c r="AB5886" t="str">
        <f>IFERROR(_xlfn.XLOOKUP($B5886,enrollment!$A$2:$A$801,enrollment!$I$2:$I$801),"")</f>
        <v>TN</v>
      </c>
      <c r="AC5886">
        <f>IFERROR(_xlfn.XLOOKUP($B5886,enrollment!$A$2:$A$801,enrollment!$L$2:$L$801),"")</f>
        <v>70</v>
      </c>
      <c r="AD5886" t="str" cm="1">
        <f t="array" ref="AD5886">_xlfn.IFS(AC5886="","Unknown",AC5886&lt;18,"0-17",AC5886&lt;35,"18-34",AC5886&lt;50,"35-49",AC5886&lt;65,"50-64",TRUE,"65+")</f>
        <v>65+</v>
      </c>
      <c r="AE5886">
        <f>IFERROR(_xlfn.XLOOKUP($B5886,enrollment!$A$2:$A$801,enrollment!$O$2:$O$801),"")</f>
        <v>5678901234</v>
      </c>
      <c r="AF5886">
        <f>IFERROR(_xlfn.XLOOKUP($AE5886,providers!$B$2:$B$11,providers!$Q$2:$Q$11),"")</f>
        <v>3.8</v>
      </c>
      <c r="AG5886" s="1">
        <f t="shared" si="91"/>
        <v>45444</v>
      </c>
    </row>
    <row r="5887" spans="1:33" x14ac:dyDescent="0.25">
      <c r="A5887" t="s">
        <v>6754</v>
      </c>
      <c r="B5887" t="s">
        <v>6752</v>
      </c>
      <c r="C5887">
        <v>5678901234</v>
      </c>
      <c r="D5887">
        <v>5678901234</v>
      </c>
      <c r="E5887" s="1">
        <v>45469</v>
      </c>
      <c r="F5887" s="1">
        <v>45469</v>
      </c>
      <c r="G5887" s="1">
        <v>45494</v>
      </c>
      <c r="H5887" t="s">
        <v>28</v>
      </c>
      <c r="I5887">
        <v>11</v>
      </c>
      <c r="J5887" t="s">
        <v>38</v>
      </c>
      <c r="K5887">
        <v>99213</v>
      </c>
      <c r="O5887">
        <v>1</v>
      </c>
      <c r="P5887">
        <v>179.75</v>
      </c>
      <c r="Q5887">
        <v>133.15</v>
      </c>
      <c r="R5887">
        <v>106.52</v>
      </c>
      <c r="S5887">
        <v>26.63</v>
      </c>
      <c r="T5887" t="s">
        <v>30</v>
      </c>
      <c r="X5887" t="s">
        <v>146</v>
      </c>
      <c r="Y5887" t="s">
        <v>147</v>
      </c>
      <c r="Z5887" t="s">
        <v>39</v>
      </c>
      <c r="AA5887" t="str">
        <f>IFERROR(_xlfn.XLOOKUP($J5887,avoidable_ed_reference!$A$2:$A$13,avoidable_ed_reference!$C$2:$C$13),"Not Classified")</f>
        <v>Not Classified</v>
      </c>
      <c r="AB5887" t="str">
        <f>IFERROR(_xlfn.XLOOKUP($B5887,enrollment!$A$2:$A$801,enrollment!$I$2:$I$801),"")</f>
        <v>TN</v>
      </c>
      <c r="AC5887">
        <f>IFERROR(_xlfn.XLOOKUP($B5887,enrollment!$A$2:$A$801,enrollment!$L$2:$L$801),"")</f>
        <v>70</v>
      </c>
      <c r="AD5887" t="str" cm="1">
        <f t="array" ref="AD5887">_xlfn.IFS(AC5887="","Unknown",AC5887&lt;18,"0-17",AC5887&lt;35,"18-34",AC5887&lt;50,"35-49",AC5887&lt;65,"50-64",TRUE,"65+")</f>
        <v>65+</v>
      </c>
      <c r="AE5887">
        <f>IFERROR(_xlfn.XLOOKUP($B5887,enrollment!$A$2:$A$801,enrollment!$O$2:$O$801),"")</f>
        <v>5678901234</v>
      </c>
      <c r="AF5887">
        <f>IFERROR(_xlfn.XLOOKUP($AE5887,providers!$B$2:$B$11,providers!$Q$2:$Q$11),"")</f>
        <v>3.8</v>
      </c>
      <c r="AG5887" s="1">
        <f t="shared" si="91"/>
        <v>45444</v>
      </c>
    </row>
    <row r="5888" spans="1:33" x14ac:dyDescent="0.25">
      <c r="A5888" t="s">
        <v>6755</v>
      </c>
      <c r="B5888" t="s">
        <v>6752</v>
      </c>
      <c r="C5888">
        <v>5678901234</v>
      </c>
      <c r="D5888">
        <v>5678901234</v>
      </c>
      <c r="E5888" s="1">
        <v>45474</v>
      </c>
      <c r="F5888" s="1">
        <v>45474</v>
      </c>
      <c r="G5888" s="1">
        <v>45506</v>
      </c>
      <c r="H5888" t="s">
        <v>28</v>
      </c>
      <c r="I5888">
        <v>11</v>
      </c>
      <c r="J5888" t="s">
        <v>35</v>
      </c>
      <c r="K5888">
        <v>99213</v>
      </c>
      <c r="O5888">
        <v>1</v>
      </c>
      <c r="P5888">
        <v>177.23</v>
      </c>
      <c r="Q5888">
        <v>131.28</v>
      </c>
      <c r="R5888">
        <v>105.02</v>
      </c>
      <c r="S5888">
        <v>26.26</v>
      </c>
      <c r="T5888" t="s">
        <v>30</v>
      </c>
      <c r="X5888" t="s">
        <v>146</v>
      </c>
      <c r="Y5888" t="s">
        <v>147</v>
      </c>
      <c r="Z5888" t="s">
        <v>39</v>
      </c>
      <c r="AA5888" t="str">
        <f>IFERROR(_xlfn.XLOOKUP($J5888,avoidable_ed_reference!$A$2:$A$13,avoidable_ed_reference!$C$2:$C$13),"Not Classified")</f>
        <v>Avoidable</v>
      </c>
      <c r="AB5888" t="str">
        <f>IFERROR(_xlfn.XLOOKUP($B5888,enrollment!$A$2:$A$801,enrollment!$I$2:$I$801),"")</f>
        <v>TN</v>
      </c>
      <c r="AC5888">
        <f>IFERROR(_xlfn.XLOOKUP($B5888,enrollment!$A$2:$A$801,enrollment!$L$2:$L$801),"")</f>
        <v>70</v>
      </c>
      <c r="AD5888" t="str" cm="1">
        <f t="array" ref="AD5888">_xlfn.IFS(AC5888="","Unknown",AC5888&lt;18,"0-17",AC5888&lt;35,"18-34",AC5888&lt;50,"35-49",AC5888&lt;65,"50-64",TRUE,"65+")</f>
        <v>65+</v>
      </c>
      <c r="AE5888">
        <f>IFERROR(_xlfn.XLOOKUP($B5888,enrollment!$A$2:$A$801,enrollment!$O$2:$O$801),"")</f>
        <v>5678901234</v>
      </c>
      <c r="AF5888">
        <f>IFERROR(_xlfn.XLOOKUP($AE5888,providers!$B$2:$B$11,providers!$Q$2:$Q$11),"")</f>
        <v>3.8</v>
      </c>
      <c r="AG5888" s="1">
        <f t="shared" si="91"/>
        <v>45474</v>
      </c>
    </row>
    <row r="5889" spans="1:33" x14ac:dyDescent="0.25">
      <c r="A5889" t="s">
        <v>6756</v>
      </c>
      <c r="B5889" t="s">
        <v>6752</v>
      </c>
      <c r="C5889">
        <v>5678901234</v>
      </c>
      <c r="D5889">
        <v>5678901234</v>
      </c>
      <c r="E5889" s="1">
        <v>45546</v>
      </c>
      <c r="F5889" s="1">
        <v>45546</v>
      </c>
      <c r="G5889" s="1">
        <v>45581</v>
      </c>
      <c r="H5889" t="s">
        <v>28</v>
      </c>
      <c r="I5889">
        <v>11</v>
      </c>
      <c r="J5889" t="s">
        <v>38</v>
      </c>
      <c r="K5889">
        <v>99213</v>
      </c>
      <c r="O5889">
        <v>1</v>
      </c>
      <c r="P5889">
        <v>227.58</v>
      </c>
      <c r="Q5889">
        <v>168.58</v>
      </c>
      <c r="R5889">
        <v>134.86000000000001</v>
      </c>
      <c r="S5889">
        <v>33.72</v>
      </c>
      <c r="T5889" t="s">
        <v>30</v>
      </c>
      <c r="X5889" t="s">
        <v>146</v>
      </c>
      <c r="Y5889" t="s">
        <v>147</v>
      </c>
      <c r="Z5889" t="s">
        <v>39</v>
      </c>
      <c r="AA5889" t="str">
        <f>IFERROR(_xlfn.XLOOKUP($J5889,avoidable_ed_reference!$A$2:$A$13,avoidable_ed_reference!$C$2:$C$13),"Not Classified")</f>
        <v>Not Classified</v>
      </c>
      <c r="AB5889" t="str">
        <f>IFERROR(_xlfn.XLOOKUP($B5889,enrollment!$A$2:$A$801,enrollment!$I$2:$I$801),"")</f>
        <v>TN</v>
      </c>
      <c r="AC5889">
        <f>IFERROR(_xlfn.XLOOKUP($B5889,enrollment!$A$2:$A$801,enrollment!$L$2:$L$801),"")</f>
        <v>70</v>
      </c>
      <c r="AD5889" t="str" cm="1">
        <f t="array" ref="AD5889">_xlfn.IFS(AC5889="","Unknown",AC5889&lt;18,"0-17",AC5889&lt;35,"18-34",AC5889&lt;50,"35-49",AC5889&lt;65,"50-64",TRUE,"65+")</f>
        <v>65+</v>
      </c>
      <c r="AE5889">
        <f>IFERROR(_xlfn.XLOOKUP($B5889,enrollment!$A$2:$A$801,enrollment!$O$2:$O$801),"")</f>
        <v>5678901234</v>
      </c>
      <c r="AF5889">
        <f>IFERROR(_xlfn.XLOOKUP($AE5889,providers!$B$2:$B$11,providers!$Q$2:$Q$11),"")</f>
        <v>3.8</v>
      </c>
      <c r="AG5889" s="1">
        <f t="shared" si="91"/>
        <v>45536</v>
      </c>
    </row>
    <row r="5890" spans="1:33" x14ac:dyDescent="0.25">
      <c r="A5890" t="s">
        <v>6757</v>
      </c>
      <c r="B5890" t="s">
        <v>6752</v>
      </c>
      <c r="C5890">
        <v>5678901234</v>
      </c>
      <c r="D5890">
        <v>5678901234</v>
      </c>
      <c r="E5890" s="1">
        <v>45518</v>
      </c>
      <c r="F5890" s="1">
        <v>45518</v>
      </c>
      <c r="G5890" s="1">
        <v>45536</v>
      </c>
      <c r="H5890" t="s">
        <v>28</v>
      </c>
      <c r="I5890">
        <v>11</v>
      </c>
      <c r="J5890" t="s">
        <v>47</v>
      </c>
      <c r="K5890">
        <v>99213</v>
      </c>
      <c r="O5890">
        <v>1</v>
      </c>
      <c r="P5890">
        <v>196.24</v>
      </c>
      <c r="Q5890">
        <v>145.36000000000001</v>
      </c>
      <c r="R5890">
        <v>116.29</v>
      </c>
      <c r="S5890">
        <v>29.07</v>
      </c>
      <c r="T5890" t="s">
        <v>30</v>
      </c>
      <c r="X5890" t="s">
        <v>146</v>
      </c>
      <c r="Y5890" t="s">
        <v>147</v>
      </c>
      <c r="Z5890" t="s">
        <v>39</v>
      </c>
      <c r="AA5890" t="str">
        <f>IFERROR(_xlfn.XLOOKUP($J5890,avoidable_ed_reference!$A$2:$A$13,avoidable_ed_reference!$C$2:$C$13),"Not Classified")</f>
        <v>Not Classified</v>
      </c>
      <c r="AB5890" t="str">
        <f>IFERROR(_xlfn.XLOOKUP($B5890,enrollment!$A$2:$A$801,enrollment!$I$2:$I$801),"")</f>
        <v>TN</v>
      </c>
      <c r="AC5890">
        <f>IFERROR(_xlfn.XLOOKUP($B5890,enrollment!$A$2:$A$801,enrollment!$L$2:$L$801),"")</f>
        <v>70</v>
      </c>
      <c r="AD5890" t="str" cm="1">
        <f t="array" ref="AD5890">_xlfn.IFS(AC5890="","Unknown",AC5890&lt;18,"0-17",AC5890&lt;35,"18-34",AC5890&lt;50,"35-49",AC5890&lt;65,"50-64",TRUE,"65+")</f>
        <v>65+</v>
      </c>
      <c r="AE5890">
        <f>IFERROR(_xlfn.XLOOKUP($B5890,enrollment!$A$2:$A$801,enrollment!$O$2:$O$801),"")</f>
        <v>5678901234</v>
      </c>
      <c r="AF5890">
        <f>IFERROR(_xlfn.XLOOKUP($AE5890,providers!$B$2:$B$11,providers!$Q$2:$Q$11),"")</f>
        <v>3.8</v>
      </c>
      <c r="AG5890" s="1">
        <f t="shared" si="91"/>
        <v>45505</v>
      </c>
    </row>
    <row r="5891" spans="1:33" x14ac:dyDescent="0.25">
      <c r="A5891" t="s">
        <v>6758</v>
      </c>
      <c r="B5891" t="s">
        <v>6759</v>
      </c>
      <c r="C5891">
        <v>1122334455</v>
      </c>
      <c r="D5891">
        <v>1122334455</v>
      </c>
      <c r="E5891" s="1">
        <v>45638</v>
      </c>
      <c r="F5891" s="1">
        <v>45638</v>
      </c>
      <c r="G5891" s="1">
        <v>45671</v>
      </c>
      <c r="H5891" t="s">
        <v>28</v>
      </c>
      <c r="I5891">
        <v>11</v>
      </c>
      <c r="J5891" t="s">
        <v>47</v>
      </c>
      <c r="K5891">
        <v>99213</v>
      </c>
      <c r="O5891">
        <v>1</v>
      </c>
      <c r="P5891">
        <v>220</v>
      </c>
      <c r="Q5891">
        <v>162.96</v>
      </c>
      <c r="R5891">
        <v>130.37</v>
      </c>
      <c r="S5891">
        <v>32.590000000000003</v>
      </c>
      <c r="T5891" t="s">
        <v>545</v>
      </c>
      <c r="X5891" t="s">
        <v>233</v>
      </c>
      <c r="Y5891" t="s">
        <v>32</v>
      </c>
      <c r="Z5891" t="s">
        <v>39</v>
      </c>
      <c r="AA5891" t="str">
        <f>IFERROR(_xlfn.XLOOKUP($J5891,avoidable_ed_reference!$A$2:$A$13,avoidable_ed_reference!$C$2:$C$13),"Not Classified")</f>
        <v>Not Classified</v>
      </c>
      <c r="AB5891" t="str">
        <f>IFERROR(_xlfn.XLOOKUP($B5891,enrollment!$A$2:$A$801,enrollment!$I$2:$I$801),"")</f>
        <v>OH</v>
      </c>
      <c r="AC5891">
        <f>IFERROR(_xlfn.XLOOKUP($B5891,enrollment!$A$2:$A$801,enrollment!$L$2:$L$801),"")</f>
        <v>54</v>
      </c>
      <c r="AD5891" t="str" cm="1">
        <f t="array" ref="AD5891">_xlfn.IFS(AC5891="","Unknown",AC5891&lt;18,"0-17",AC5891&lt;35,"18-34",AC5891&lt;50,"35-49",AC5891&lt;65,"50-64",TRUE,"65+")</f>
        <v>50-64</v>
      </c>
      <c r="AE5891">
        <f>IFERROR(_xlfn.XLOOKUP($B5891,enrollment!$A$2:$A$801,enrollment!$O$2:$O$801),"")</f>
        <v>6789012345</v>
      </c>
      <c r="AF5891">
        <f>IFERROR(_xlfn.XLOOKUP($AE5891,providers!$B$2:$B$11,providers!$Q$2:$Q$11),"")</f>
        <v>4.0999999999999996</v>
      </c>
      <c r="AG5891" s="1">
        <f t="shared" ref="AG5891:AG5954" si="92">EOMONTH(E5891,-1)+1</f>
        <v>45627</v>
      </c>
    </row>
    <row r="5892" spans="1:33" x14ac:dyDescent="0.25">
      <c r="A5892" t="s">
        <v>6760</v>
      </c>
      <c r="B5892" t="s">
        <v>6759</v>
      </c>
      <c r="C5892">
        <v>6789012345</v>
      </c>
      <c r="D5892">
        <v>6789012345</v>
      </c>
      <c r="E5892" s="1">
        <v>45293</v>
      </c>
      <c r="F5892" s="1">
        <v>45293</v>
      </c>
      <c r="G5892" s="1">
        <v>45324</v>
      </c>
      <c r="H5892" t="s">
        <v>28</v>
      </c>
      <c r="I5892">
        <v>23</v>
      </c>
      <c r="J5892" t="s">
        <v>42</v>
      </c>
      <c r="K5892">
        <v>99284</v>
      </c>
      <c r="O5892">
        <v>1</v>
      </c>
      <c r="P5892">
        <v>2070.5</v>
      </c>
      <c r="Q5892">
        <v>1150.28</v>
      </c>
      <c r="R5892">
        <v>920.22</v>
      </c>
      <c r="S5892">
        <v>230.06</v>
      </c>
      <c r="T5892" t="s">
        <v>30</v>
      </c>
      <c r="X5892" t="s">
        <v>233</v>
      </c>
      <c r="Y5892" t="s">
        <v>32</v>
      </c>
      <c r="Z5892" t="s">
        <v>45</v>
      </c>
      <c r="AA5892" t="str">
        <f>IFERROR(_xlfn.XLOOKUP($J5892,avoidable_ed_reference!$A$2:$A$13,avoidable_ed_reference!$C$2:$C$13),"Not Classified")</f>
        <v>Non-Avoidable</v>
      </c>
      <c r="AB5892" t="str">
        <f>IFERROR(_xlfn.XLOOKUP($B5892,enrollment!$A$2:$A$801,enrollment!$I$2:$I$801),"")</f>
        <v>OH</v>
      </c>
      <c r="AC5892">
        <f>IFERROR(_xlfn.XLOOKUP($B5892,enrollment!$A$2:$A$801,enrollment!$L$2:$L$801),"")</f>
        <v>54</v>
      </c>
      <c r="AD5892" t="str" cm="1">
        <f t="array" ref="AD5892">_xlfn.IFS(AC5892="","Unknown",AC5892&lt;18,"0-17",AC5892&lt;35,"18-34",AC5892&lt;50,"35-49",AC5892&lt;65,"50-64",TRUE,"65+")</f>
        <v>50-64</v>
      </c>
      <c r="AE5892">
        <f>IFERROR(_xlfn.XLOOKUP($B5892,enrollment!$A$2:$A$801,enrollment!$O$2:$O$801),"")</f>
        <v>6789012345</v>
      </c>
      <c r="AF5892">
        <f>IFERROR(_xlfn.XLOOKUP($AE5892,providers!$B$2:$B$11,providers!$Q$2:$Q$11),"")</f>
        <v>4.0999999999999996</v>
      </c>
      <c r="AG5892" s="1">
        <f t="shared" si="92"/>
        <v>45292</v>
      </c>
    </row>
    <row r="5893" spans="1:33" x14ac:dyDescent="0.25">
      <c r="A5893" t="s">
        <v>6761</v>
      </c>
      <c r="B5893" t="s">
        <v>6759</v>
      </c>
      <c r="C5893">
        <v>2233445566</v>
      </c>
      <c r="D5893">
        <v>2233445566</v>
      </c>
      <c r="E5893" s="1">
        <v>45599</v>
      </c>
      <c r="F5893" s="1">
        <v>45599</v>
      </c>
      <c r="G5893" s="1">
        <v>45629</v>
      </c>
      <c r="H5893" t="s">
        <v>28</v>
      </c>
      <c r="I5893">
        <v>23</v>
      </c>
      <c r="J5893" t="s">
        <v>184</v>
      </c>
      <c r="K5893">
        <v>99284</v>
      </c>
      <c r="O5893">
        <v>1</v>
      </c>
      <c r="P5893">
        <v>2033.32</v>
      </c>
      <c r="Q5893">
        <v>1129.6199999999999</v>
      </c>
      <c r="R5893">
        <v>903.7</v>
      </c>
      <c r="S5893">
        <v>225.92</v>
      </c>
      <c r="T5893" t="s">
        <v>30</v>
      </c>
      <c r="X5893" t="s">
        <v>233</v>
      </c>
      <c r="Y5893" t="s">
        <v>32</v>
      </c>
      <c r="Z5893" t="s">
        <v>45</v>
      </c>
      <c r="AA5893" t="str">
        <f>IFERROR(_xlfn.XLOOKUP($J5893,avoidable_ed_reference!$A$2:$A$13,avoidable_ed_reference!$C$2:$C$13),"Not Classified")</f>
        <v>Non-Avoidable</v>
      </c>
      <c r="AB5893" t="str">
        <f>IFERROR(_xlfn.XLOOKUP($B5893,enrollment!$A$2:$A$801,enrollment!$I$2:$I$801),"")</f>
        <v>OH</v>
      </c>
      <c r="AC5893">
        <f>IFERROR(_xlfn.XLOOKUP($B5893,enrollment!$A$2:$A$801,enrollment!$L$2:$L$801),"")</f>
        <v>54</v>
      </c>
      <c r="AD5893" t="str" cm="1">
        <f t="array" ref="AD5893">_xlfn.IFS(AC5893="","Unknown",AC5893&lt;18,"0-17",AC5893&lt;35,"18-34",AC5893&lt;50,"35-49",AC5893&lt;65,"50-64",TRUE,"65+")</f>
        <v>50-64</v>
      </c>
      <c r="AE5893">
        <f>IFERROR(_xlfn.XLOOKUP($B5893,enrollment!$A$2:$A$801,enrollment!$O$2:$O$801),"")</f>
        <v>6789012345</v>
      </c>
      <c r="AF5893">
        <f>IFERROR(_xlfn.XLOOKUP($AE5893,providers!$B$2:$B$11,providers!$Q$2:$Q$11),"")</f>
        <v>4.0999999999999996</v>
      </c>
      <c r="AG5893" s="1">
        <f t="shared" si="92"/>
        <v>45597</v>
      </c>
    </row>
    <row r="5894" spans="1:33" x14ac:dyDescent="0.25">
      <c r="A5894" t="s">
        <v>6762</v>
      </c>
      <c r="B5894" t="s">
        <v>6759</v>
      </c>
      <c r="C5894">
        <v>1122334455</v>
      </c>
      <c r="D5894">
        <v>1122334455</v>
      </c>
      <c r="E5894" s="1">
        <v>45535</v>
      </c>
      <c r="F5894" s="1">
        <v>45535</v>
      </c>
      <c r="G5894" s="1">
        <v>45566</v>
      </c>
      <c r="H5894" t="s">
        <v>67</v>
      </c>
      <c r="I5894">
        <v>21</v>
      </c>
      <c r="J5894" t="s">
        <v>99</v>
      </c>
      <c r="K5894">
        <v>99223</v>
      </c>
      <c r="O5894">
        <v>1</v>
      </c>
      <c r="P5894">
        <v>29266.65</v>
      </c>
      <c r="Q5894">
        <v>18881.71</v>
      </c>
      <c r="R5894">
        <v>15105.37</v>
      </c>
      <c r="S5894">
        <v>3776.34</v>
      </c>
      <c r="T5894" t="s">
        <v>545</v>
      </c>
      <c r="V5894">
        <v>1</v>
      </c>
      <c r="W5894" s="2" t="s">
        <v>68</v>
      </c>
      <c r="X5894" t="s">
        <v>233</v>
      </c>
      <c r="Y5894" t="s">
        <v>32</v>
      </c>
      <c r="Z5894" t="s">
        <v>69</v>
      </c>
      <c r="AA5894" t="str">
        <f>IFERROR(_xlfn.XLOOKUP($J5894,avoidable_ed_reference!$A$2:$A$13,avoidable_ed_reference!$C$2:$C$13),"Not Classified")</f>
        <v>Not Classified</v>
      </c>
      <c r="AB5894" t="str">
        <f>IFERROR(_xlfn.XLOOKUP($B5894,enrollment!$A$2:$A$801,enrollment!$I$2:$I$801),"")</f>
        <v>OH</v>
      </c>
      <c r="AC5894">
        <f>IFERROR(_xlfn.XLOOKUP($B5894,enrollment!$A$2:$A$801,enrollment!$L$2:$L$801),"")</f>
        <v>54</v>
      </c>
      <c r="AD5894" t="str" cm="1">
        <f t="array" ref="AD5894">_xlfn.IFS(AC5894="","Unknown",AC5894&lt;18,"0-17",AC5894&lt;35,"18-34",AC5894&lt;50,"35-49",AC5894&lt;65,"50-64",TRUE,"65+")</f>
        <v>50-64</v>
      </c>
      <c r="AE5894">
        <f>IFERROR(_xlfn.XLOOKUP($B5894,enrollment!$A$2:$A$801,enrollment!$O$2:$O$801),"")</f>
        <v>6789012345</v>
      </c>
      <c r="AF5894">
        <f>IFERROR(_xlfn.XLOOKUP($AE5894,providers!$B$2:$B$11,providers!$Q$2:$Q$11),"")</f>
        <v>4.0999999999999996</v>
      </c>
      <c r="AG5894" s="1">
        <f t="shared" si="92"/>
        <v>45505</v>
      </c>
    </row>
    <row r="5895" spans="1:33" x14ac:dyDescent="0.25">
      <c r="A5895" t="s">
        <v>6763</v>
      </c>
      <c r="B5895" t="s">
        <v>6759</v>
      </c>
      <c r="C5895">
        <v>9012345678</v>
      </c>
      <c r="D5895">
        <v>9012345678</v>
      </c>
      <c r="E5895" s="1">
        <v>45436</v>
      </c>
      <c r="F5895" s="1">
        <v>45436</v>
      </c>
      <c r="G5895" s="1">
        <v>45457</v>
      </c>
      <c r="H5895" t="s">
        <v>59</v>
      </c>
      <c r="J5895" t="s">
        <v>99</v>
      </c>
      <c r="L5895" s="2" t="s">
        <v>106</v>
      </c>
      <c r="M5895" t="s">
        <v>107</v>
      </c>
      <c r="N5895" t="s">
        <v>108</v>
      </c>
      <c r="O5895">
        <v>1</v>
      </c>
      <c r="P5895">
        <v>1199.1500000000001</v>
      </c>
      <c r="Q5895">
        <v>1090.1400000000001</v>
      </c>
      <c r="R5895">
        <v>872.11</v>
      </c>
      <c r="S5895">
        <v>218.03</v>
      </c>
      <c r="T5895" t="s">
        <v>30</v>
      </c>
      <c r="X5895" t="s">
        <v>233</v>
      </c>
      <c r="Y5895" t="s">
        <v>32</v>
      </c>
      <c r="Z5895" t="s">
        <v>64</v>
      </c>
      <c r="AA5895" t="str">
        <f>IFERROR(_xlfn.XLOOKUP($J5895,avoidable_ed_reference!$A$2:$A$13,avoidable_ed_reference!$C$2:$C$13),"Not Classified")</f>
        <v>Not Classified</v>
      </c>
      <c r="AB5895" t="str">
        <f>IFERROR(_xlfn.XLOOKUP($B5895,enrollment!$A$2:$A$801,enrollment!$I$2:$I$801),"")</f>
        <v>OH</v>
      </c>
      <c r="AC5895">
        <f>IFERROR(_xlfn.XLOOKUP($B5895,enrollment!$A$2:$A$801,enrollment!$L$2:$L$801),"")</f>
        <v>54</v>
      </c>
      <c r="AD5895" t="str" cm="1">
        <f t="array" ref="AD5895">_xlfn.IFS(AC5895="","Unknown",AC5895&lt;18,"0-17",AC5895&lt;35,"18-34",AC5895&lt;50,"35-49",AC5895&lt;65,"50-64",TRUE,"65+")</f>
        <v>50-64</v>
      </c>
      <c r="AE5895">
        <f>IFERROR(_xlfn.XLOOKUP($B5895,enrollment!$A$2:$A$801,enrollment!$O$2:$O$801),"")</f>
        <v>6789012345</v>
      </c>
      <c r="AF5895">
        <f>IFERROR(_xlfn.XLOOKUP($AE5895,providers!$B$2:$B$11,providers!$Q$2:$Q$11),"")</f>
        <v>4.0999999999999996</v>
      </c>
      <c r="AG5895" s="1">
        <f t="shared" si="92"/>
        <v>45413</v>
      </c>
    </row>
    <row r="5896" spans="1:33" x14ac:dyDescent="0.25">
      <c r="A5896" t="s">
        <v>6764</v>
      </c>
      <c r="B5896" t="s">
        <v>6759</v>
      </c>
      <c r="C5896">
        <v>6789012345</v>
      </c>
      <c r="D5896">
        <v>6789012345</v>
      </c>
      <c r="E5896" s="1">
        <v>45377</v>
      </c>
      <c r="F5896" s="1">
        <v>45377</v>
      </c>
      <c r="G5896" s="1">
        <v>45393</v>
      </c>
      <c r="H5896" t="s">
        <v>28</v>
      </c>
      <c r="I5896">
        <v>11</v>
      </c>
      <c r="J5896" t="s">
        <v>47</v>
      </c>
      <c r="K5896">
        <v>99213</v>
      </c>
      <c r="O5896">
        <v>1</v>
      </c>
      <c r="P5896">
        <v>195.72</v>
      </c>
      <c r="Q5896">
        <v>144.97999999999999</v>
      </c>
      <c r="R5896">
        <v>115.98</v>
      </c>
      <c r="S5896">
        <v>29</v>
      </c>
      <c r="T5896" t="s">
        <v>30</v>
      </c>
      <c r="X5896" t="s">
        <v>233</v>
      </c>
      <c r="Y5896" t="s">
        <v>32</v>
      </c>
      <c r="Z5896" t="s">
        <v>39</v>
      </c>
      <c r="AA5896" t="str">
        <f>IFERROR(_xlfn.XLOOKUP($J5896,avoidable_ed_reference!$A$2:$A$13,avoidable_ed_reference!$C$2:$C$13),"Not Classified")</f>
        <v>Not Classified</v>
      </c>
      <c r="AB5896" t="str">
        <f>IFERROR(_xlfn.XLOOKUP($B5896,enrollment!$A$2:$A$801,enrollment!$I$2:$I$801),"")</f>
        <v>OH</v>
      </c>
      <c r="AC5896">
        <f>IFERROR(_xlfn.XLOOKUP($B5896,enrollment!$A$2:$A$801,enrollment!$L$2:$L$801),"")</f>
        <v>54</v>
      </c>
      <c r="AD5896" t="str" cm="1">
        <f t="array" ref="AD5896">_xlfn.IFS(AC5896="","Unknown",AC5896&lt;18,"0-17",AC5896&lt;35,"18-34",AC5896&lt;50,"35-49",AC5896&lt;65,"50-64",TRUE,"65+")</f>
        <v>50-64</v>
      </c>
      <c r="AE5896">
        <f>IFERROR(_xlfn.XLOOKUP($B5896,enrollment!$A$2:$A$801,enrollment!$O$2:$O$801),"")</f>
        <v>6789012345</v>
      </c>
      <c r="AF5896">
        <f>IFERROR(_xlfn.XLOOKUP($AE5896,providers!$B$2:$B$11,providers!$Q$2:$Q$11),"")</f>
        <v>4.0999999999999996</v>
      </c>
      <c r="AG5896" s="1">
        <f t="shared" si="92"/>
        <v>45352</v>
      </c>
    </row>
    <row r="5897" spans="1:33" x14ac:dyDescent="0.25">
      <c r="A5897" t="s">
        <v>6765</v>
      </c>
      <c r="B5897" t="s">
        <v>6759</v>
      </c>
      <c r="C5897">
        <v>5678901234</v>
      </c>
      <c r="D5897">
        <v>5678901234</v>
      </c>
      <c r="E5897" s="1">
        <v>45593</v>
      </c>
      <c r="F5897" s="1">
        <v>45593</v>
      </c>
      <c r="G5897" s="1">
        <v>45615</v>
      </c>
      <c r="H5897" t="s">
        <v>28</v>
      </c>
      <c r="I5897">
        <v>20</v>
      </c>
      <c r="J5897" t="s">
        <v>35</v>
      </c>
      <c r="K5897">
        <v>99213</v>
      </c>
      <c r="O5897">
        <v>1</v>
      </c>
      <c r="P5897">
        <v>163.44</v>
      </c>
      <c r="Q5897">
        <v>125.72</v>
      </c>
      <c r="R5897">
        <v>100.58</v>
      </c>
      <c r="S5897">
        <v>25.14</v>
      </c>
      <c r="T5897" t="s">
        <v>30</v>
      </c>
      <c r="X5897" t="s">
        <v>233</v>
      </c>
      <c r="Y5897" t="s">
        <v>32</v>
      </c>
      <c r="Z5897" t="s">
        <v>36</v>
      </c>
      <c r="AA5897" t="str">
        <f>IFERROR(_xlfn.XLOOKUP($J5897,avoidable_ed_reference!$A$2:$A$13,avoidable_ed_reference!$C$2:$C$13),"Not Classified")</f>
        <v>Avoidable</v>
      </c>
      <c r="AB5897" t="str">
        <f>IFERROR(_xlfn.XLOOKUP($B5897,enrollment!$A$2:$A$801,enrollment!$I$2:$I$801),"")</f>
        <v>OH</v>
      </c>
      <c r="AC5897">
        <f>IFERROR(_xlfn.XLOOKUP($B5897,enrollment!$A$2:$A$801,enrollment!$L$2:$L$801),"")</f>
        <v>54</v>
      </c>
      <c r="AD5897" t="str" cm="1">
        <f t="array" ref="AD5897">_xlfn.IFS(AC5897="","Unknown",AC5897&lt;18,"0-17",AC5897&lt;35,"18-34",AC5897&lt;50,"35-49",AC5897&lt;65,"50-64",TRUE,"65+")</f>
        <v>50-64</v>
      </c>
      <c r="AE5897">
        <f>IFERROR(_xlfn.XLOOKUP($B5897,enrollment!$A$2:$A$801,enrollment!$O$2:$O$801),"")</f>
        <v>6789012345</v>
      </c>
      <c r="AF5897">
        <f>IFERROR(_xlfn.XLOOKUP($AE5897,providers!$B$2:$B$11,providers!$Q$2:$Q$11),"")</f>
        <v>4.0999999999999996</v>
      </c>
      <c r="AG5897" s="1">
        <f t="shared" si="92"/>
        <v>45566</v>
      </c>
    </row>
    <row r="5898" spans="1:33" x14ac:dyDescent="0.25">
      <c r="A5898" t="s">
        <v>6766</v>
      </c>
      <c r="B5898" t="s">
        <v>6759</v>
      </c>
      <c r="C5898">
        <v>7890123456</v>
      </c>
      <c r="D5898">
        <v>7890123456</v>
      </c>
      <c r="E5898" s="1">
        <v>45433</v>
      </c>
      <c r="F5898" s="1">
        <v>45433</v>
      </c>
      <c r="G5898" s="1">
        <v>45453</v>
      </c>
      <c r="H5898" t="s">
        <v>28</v>
      </c>
      <c r="I5898">
        <v>23</v>
      </c>
      <c r="J5898" t="s">
        <v>129</v>
      </c>
      <c r="K5898">
        <v>99284</v>
      </c>
      <c r="O5898">
        <v>1</v>
      </c>
      <c r="P5898">
        <v>1906.33</v>
      </c>
      <c r="Q5898">
        <v>1059.07</v>
      </c>
      <c r="R5898">
        <v>847.26</v>
      </c>
      <c r="S5898">
        <v>211.81</v>
      </c>
      <c r="T5898" t="s">
        <v>30</v>
      </c>
      <c r="X5898" t="s">
        <v>233</v>
      </c>
      <c r="Y5898" t="s">
        <v>32</v>
      </c>
      <c r="Z5898" t="s">
        <v>45</v>
      </c>
      <c r="AA5898" t="str">
        <f>IFERROR(_xlfn.XLOOKUP($J5898,avoidable_ed_reference!$A$2:$A$13,avoidable_ed_reference!$C$2:$C$13),"Not Classified")</f>
        <v>Potentially Avoidable</v>
      </c>
      <c r="AB5898" t="str">
        <f>IFERROR(_xlfn.XLOOKUP($B5898,enrollment!$A$2:$A$801,enrollment!$I$2:$I$801),"")</f>
        <v>OH</v>
      </c>
      <c r="AC5898">
        <f>IFERROR(_xlfn.XLOOKUP($B5898,enrollment!$A$2:$A$801,enrollment!$L$2:$L$801),"")</f>
        <v>54</v>
      </c>
      <c r="AD5898" t="str" cm="1">
        <f t="array" ref="AD5898">_xlfn.IFS(AC5898="","Unknown",AC5898&lt;18,"0-17",AC5898&lt;35,"18-34",AC5898&lt;50,"35-49",AC5898&lt;65,"50-64",TRUE,"65+")</f>
        <v>50-64</v>
      </c>
      <c r="AE5898">
        <f>IFERROR(_xlfn.XLOOKUP($B5898,enrollment!$A$2:$A$801,enrollment!$O$2:$O$801),"")</f>
        <v>6789012345</v>
      </c>
      <c r="AF5898">
        <f>IFERROR(_xlfn.XLOOKUP($AE5898,providers!$B$2:$B$11,providers!$Q$2:$Q$11),"")</f>
        <v>4.0999999999999996</v>
      </c>
      <c r="AG5898" s="1">
        <f t="shared" si="92"/>
        <v>45413</v>
      </c>
    </row>
    <row r="5899" spans="1:33" x14ac:dyDescent="0.25">
      <c r="A5899" t="s">
        <v>6767</v>
      </c>
      <c r="B5899" t="s">
        <v>6759</v>
      </c>
      <c r="C5899">
        <v>5678901234</v>
      </c>
      <c r="D5899">
        <v>5678901234</v>
      </c>
      <c r="E5899" s="1">
        <v>45546</v>
      </c>
      <c r="F5899" s="1">
        <v>45546</v>
      </c>
      <c r="G5899" s="1">
        <v>45577</v>
      </c>
      <c r="H5899" t="s">
        <v>28</v>
      </c>
      <c r="I5899">
        <v>20</v>
      </c>
      <c r="J5899" t="s">
        <v>35</v>
      </c>
      <c r="K5899">
        <v>99213</v>
      </c>
      <c r="O5899">
        <v>1</v>
      </c>
      <c r="P5899">
        <v>185.38</v>
      </c>
      <c r="Q5899">
        <v>142.6</v>
      </c>
      <c r="R5899">
        <v>114.08</v>
      </c>
      <c r="S5899">
        <v>28.52</v>
      </c>
      <c r="T5899" t="s">
        <v>30</v>
      </c>
      <c r="X5899" t="s">
        <v>233</v>
      </c>
      <c r="Y5899" t="s">
        <v>32</v>
      </c>
      <c r="Z5899" t="s">
        <v>36</v>
      </c>
      <c r="AA5899" t="str">
        <f>IFERROR(_xlfn.XLOOKUP($J5899,avoidable_ed_reference!$A$2:$A$13,avoidable_ed_reference!$C$2:$C$13),"Not Classified")</f>
        <v>Avoidable</v>
      </c>
      <c r="AB5899" t="str">
        <f>IFERROR(_xlfn.XLOOKUP($B5899,enrollment!$A$2:$A$801,enrollment!$I$2:$I$801),"")</f>
        <v>OH</v>
      </c>
      <c r="AC5899">
        <f>IFERROR(_xlfn.XLOOKUP($B5899,enrollment!$A$2:$A$801,enrollment!$L$2:$L$801),"")</f>
        <v>54</v>
      </c>
      <c r="AD5899" t="str" cm="1">
        <f t="array" ref="AD5899">_xlfn.IFS(AC5899="","Unknown",AC5899&lt;18,"0-17",AC5899&lt;35,"18-34",AC5899&lt;50,"35-49",AC5899&lt;65,"50-64",TRUE,"65+")</f>
        <v>50-64</v>
      </c>
      <c r="AE5899">
        <f>IFERROR(_xlfn.XLOOKUP($B5899,enrollment!$A$2:$A$801,enrollment!$O$2:$O$801),"")</f>
        <v>6789012345</v>
      </c>
      <c r="AF5899">
        <f>IFERROR(_xlfn.XLOOKUP($AE5899,providers!$B$2:$B$11,providers!$Q$2:$Q$11),"")</f>
        <v>4.0999999999999996</v>
      </c>
      <c r="AG5899" s="1">
        <f t="shared" si="92"/>
        <v>45536</v>
      </c>
    </row>
    <row r="5900" spans="1:33" x14ac:dyDescent="0.25">
      <c r="A5900" t="s">
        <v>6768</v>
      </c>
      <c r="B5900" t="s">
        <v>6759</v>
      </c>
      <c r="C5900">
        <v>1122334455</v>
      </c>
      <c r="D5900">
        <v>1122334455</v>
      </c>
      <c r="E5900" s="1">
        <v>45567</v>
      </c>
      <c r="F5900" s="1">
        <v>45567</v>
      </c>
      <c r="G5900" s="1">
        <v>45600</v>
      </c>
      <c r="H5900" t="s">
        <v>28</v>
      </c>
      <c r="I5900">
        <v>11</v>
      </c>
      <c r="J5900" t="s">
        <v>38</v>
      </c>
      <c r="K5900">
        <v>99213</v>
      </c>
      <c r="O5900">
        <v>1</v>
      </c>
      <c r="P5900">
        <v>174.45</v>
      </c>
      <c r="Q5900">
        <v>129.22</v>
      </c>
      <c r="R5900">
        <v>103.38</v>
      </c>
      <c r="S5900">
        <v>25.84</v>
      </c>
      <c r="T5900" t="s">
        <v>545</v>
      </c>
      <c r="X5900" t="s">
        <v>233</v>
      </c>
      <c r="Y5900" t="s">
        <v>32</v>
      </c>
      <c r="Z5900" t="s">
        <v>39</v>
      </c>
      <c r="AA5900" t="str">
        <f>IFERROR(_xlfn.XLOOKUP($J5900,avoidable_ed_reference!$A$2:$A$13,avoidable_ed_reference!$C$2:$C$13),"Not Classified")</f>
        <v>Not Classified</v>
      </c>
      <c r="AB5900" t="str">
        <f>IFERROR(_xlfn.XLOOKUP($B5900,enrollment!$A$2:$A$801,enrollment!$I$2:$I$801),"")</f>
        <v>OH</v>
      </c>
      <c r="AC5900">
        <f>IFERROR(_xlfn.XLOOKUP($B5900,enrollment!$A$2:$A$801,enrollment!$L$2:$L$801),"")</f>
        <v>54</v>
      </c>
      <c r="AD5900" t="str" cm="1">
        <f t="array" ref="AD5900">_xlfn.IFS(AC5900="","Unknown",AC5900&lt;18,"0-17",AC5900&lt;35,"18-34",AC5900&lt;50,"35-49",AC5900&lt;65,"50-64",TRUE,"65+")</f>
        <v>50-64</v>
      </c>
      <c r="AE5900">
        <f>IFERROR(_xlfn.XLOOKUP($B5900,enrollment!$A$2:$A$801,enrollment!$O$2:$O$801),"")</f>
        <v>6789012345</v>
      </c>
      <c r="AF5900">
        <f>IFERROR(_xlfn.XLOOKUP($AE5900,providers!$B$2:$B$11,providers!$Q$2:$Q$11),"")</f>
        <v>4.0999999999999996</v>
      </c>
      <c r="AG5900" s="1">
        <f t="shared" si="92"/>
        <v>45566</v>
      </c>
    </row>
    <row r="5901" spans="1:33" x14ac:dyDescent="0.25">
      <c r="A5901" t="s">
        <v>6769</v>
      </c>
      <c r="B5901" t="s">
        <v>6770</v>
      </c>
      <c r="C5901">
        <v>3456789012</v>
      </c>
      <c r="D5901">
        <v>3456789012</v>
      </c>
      <c r="E5901" s="1">
        <v>45409</v>
      </c>
      <c r="F5901" s="1">
        <v>45409</v>
      </c>
      <c r="G5901" s="1">
        <v>45423</v>
      </c>
      <c r="H5901" t="s">
        <v>28</v>
      </c>
      <c r="I5901">
        <v>11</v>
      </c>
      <c r="J5901" t="s">
        <v>38</v>
      </c>
      <c r="K5901">
        <v>99213</v>
      </c>
      <c r="O5901">
        <v>1</v>
      </c>
      <c r="P5901">
        <v>220.28</v>
      </c>
      <c r="Q5901">
        <v>163.16999999999999</v>
      </c>
      <c r="R5901">
        <v>130.54</v>
      </c>
      <c r="S5901">
        <v>32.630000000000003</v>
      </c>
      <c r="T5901" t="s">
        <v>30</v>
      </c>
      <c r="X5901" t="s">
        <v>31</v>
      </c>
      <c r="Y5901" t="s">
        <v>32</v>
      </c>
      <c r="Z5901" t="s">
        <v>39</v>
      </c>
      <c r="AA5901" t="str">
        <f>IFERROR(_xlfn.XLOOKUP($J5901,avoidable_ed_reference!$A$2:$A$13,avoidable_ed_reference!$C$2:$C$13),"Not Classified")</f>
        <v>Not Classified</v>
      </c>
      <c r="AB5901" t="str">
        <f>IFERROR(_xlfn.XLOOKUP($B5901,enrollment!$A$2:$A$801,enrollment!$I$2:$I$801),"")</f>
        <v>KY</v>
      </c>
      <c r="AC5901">
        <f>IFERROR(_xlfn.XLOOKUP($B5901,enrollment!$A$2:$A$801,enrollment!$L$2:$L$801),"")</f>
        <v>27</v>
      </c>
      <c r="AD5901" t="str" cm="1">
        <f t="array" ref="AD5901">_xlfn.IFS(AC5901="","Unknown",AC5901&lt;18,"0-17",AC5901&lt;35,"18-34",AC5901&lt;50,"35-49",AC5901&lt;65,"50-64",TRUE,"65+")</f>
        <v>18-34</v>
      </c>
      <c r="AE5901">
        <f>IFERROR(_xlfn.XLOOKUP($B5901,enrollment!$A$2:$A$801,enrollment!$O$2:$O$801),"")</f>
        <v>3456789012</v>
      </c>
      <c r="AF5901">
        <f>IFERROR(_xlfn.XLOOKUP($AE5901,providers!$B$2:$B$11,providers!$Q$2:$Q$11),"")</f>
        <v>4</v>
      </c>
      <c r="AG5901" s="1">
        <f t="shared" si="92"/>
        <v>45383</v>
      </c>
    </row>
    <row r="5902" spans="1:33" x14ac:dyDescent="0.25">
      <c r="A5902" t="s">
        <v>6771</v>
      </c>
      <c r="B5902" t="s">
        <v>6770</v>
      </c>
      <c r="C5902">
        <v>3456789012</v>
      </c>
      <c r="D5902">
        <v>3456789012</v>
      </c>
      <c r="E5902" s="1">
        <v>45649</v>
      </c>
      <c r="F5902" s="1">
        <v>45649</v>
      </c>
      <c r="G5902" s="1">
        <v>45684</v>
      </c>
      <c r="H5902" t="s">
        <v>28</v>
      </c>
      <c r="I5902">
        <v>11</v>
      </c>
      <c r="J5902" t="s">
        <v>47</v>
      </c>
      <c r="K5902">
        <v>99213</v>
      </c>
      <c r="O5902">
        <v>1</v>
      </c>
      <c r="P5902">
        <v>223.83</v>
      </c>
      <c r="Q5902">
        <v>165.8</v>
      </c>
      <c r="R5902">
        <v>132.63999999999999</v>
      </c>
      <c r="S5902">
        <v>33.159999999999997</v>
      </c>
      <c r="T5902" t="s">
        <v>30</v>
      </c>
      <c r="X5902" t="s">
        <v>31</v>
      </c>
      <c r="Y5902" t="s">
        <v>32</v>
      </c>
      <c r="Z5902" t="s">
        <v>39</v>
      </c>
      <c r="AA5902" t="str">
        <f>IFERROR(_xlfn.XLOOKUP($J5902,avoidable_ed_reference!$A$2:$A$13,avoidable_ed_reference!$C$2:$C$13),"Not Classified")</f>
        <v>Not Classified</v>
      </c>
      <c r="AB5902" t="str">
        <f>IFERROR(_xlfn.XLOOKUP($B5902,enrollment!$A$2:$A$801,enrollment!$I$2:$I$801),"")</f>
        <v>KY</v>
      </c>
      <c r="AC5902">
        <f>IFERROR(_xlfn.XLOOKUP($B5902,enrollment!$A$2:$A$801,enrollment!$L$2:$L$801),"")</f>
        <v>27</v>
      </c>
      <c r="AD5902" t="str" cm="1">
        <f t="array" ref="AD5902">_xlfn.IFS(AC5902="","Unknown",AC5902&lt;18,"0-17",AC5902&lt;35,"18-34",AC5902&lt;50,"35-49",AC5902&lt;65,"50-64",TRUE,"65+")</f>
        <v>18-34</v>
      </c>
      <c r="AE5902">
        <f>IFERROR(_xlfn.XLOOKUP($B5902,enrollment!$A$2:$A$801,enrollment!$O$2:$O$801),"")</f>
        <v>3456789012</v>
      </c>
      <c r="AF5902">
        <f>IFERROR(_xlfn.XLOOKUP($AE5902,providers!$B$2:$B$11,providers!$Q$2:$Q$11),"")</f>
        <v>4</v>
      </c>
      <c r="AG5902" s="1">
        <f t="shared" si="92"/>
        <v>45627</v>
      </c>
    </row>
    <row r="5903" spans="1:33" x14ac:dyDescent="0.25">
      <c r="A5903" t="s">
        <v>6772</v>
      </c>
      <c r="B5903" t="s">
        <v>6770</v>
      </c>
      <c r="C5903">
        <v>2233445566</v>
      </c>
      <c r="D5903">
        <v>2233445566</v>
      </c>
      <c r="E5903" s="1">
        <v>45439</v>
      </c>
      <c r="F5903" s="1">
        <v>45439</v>
      </c>
      <c r="G5903" s="1">
        <v>45466</v>
      </c>
      <c r="H5903" t="s">
        <v>28</v>
      </c>
      <c r="I5903">
        <v>23</v>
      </c>
      <c r="J5903" t="s">
        <v>80</v>
      </c>
      <c r="K5903">
        <v>99284</v>
      </c>
      <c r="O5903">
        <v>1</v>
      </c>
      <c r="P5903">
        <v>1597.43</v>
      </c>
      <c r="Q5903">
        <v>887.46</v>
      </c>
      <c r="R5903">
        <v>709.97</v>
      </c>
      <c r="S5903">
        <v>177.49</v>
      </c>
      <c r="T5903" t="s">
        <v>30</v>
      </c>
      <c r="X5903" t="s">
        <v>31</v>
      </c>
      <c r="Y5903" t="s">
        <v>32</v>
      </c>
      <c r="Z5903" t="s">
        <v>45</v>
      </c>
      <c r="AA5903" t="str">
        <f>IFERROR(_xlfn.XLOOKUP($J5903,avoidable_ed_reference!$A$2:$A$13,avoidable_ed_reference!$C$2:$C$13),"Not Classified")</f>
        <v>Non-Avoidable</v>
      </c>
      <c r="AB5903" t="str">
        <f>IFERROR(_xlfn.XLOOKUP($B5903,enrollment!$A$2:$A$801,enrollment!$I$2:$I$801),"")</f>
        <v>KY</v>
      </c>
      <c r="AC5903">
        <f>IFERROR(_xlfn.XLOOKUP($B5903,enrollment!$A$2:$A$801,enrollment!$L$2:$L$801),"")</f>
        <v>27</v>
      </c>
      <c r="AD5903" t="str" cm="1">
        <f t="array" ref="AD5903">_xlfn.IFS(AC5903="","Unknown",AC5903&lt;18,"0-17",AC5903&lt;35,"18-34",AC5903&lt;50,"35-49",AC5903&lt;65,"50-64",TRUE,"65+")</f>
        <v>18-34</v>
      </c>
      <c r="AE5903">
        <f>IFERROR(_xlfn.XLOOKUP($B5903,enrollment!$A$2:$A$801,enrollment!$O$2:$O$801),"")</f>
        <v>3456789012</v>
      </c>
      <c r="AF5903">
        <f>IFERROR(_xlfn.XLOOKUP($AE5903,providers!$B$2:$B$11,providers!$Q$2:$Q$11),"")</f>
        <v>4</v>
      </c>
      <c r="AG5903" s="1">
        <f t="shared" si="92"/>
        <v>45413</v>
      </c>
    </row>
    <row r="5904" spans="1:33" x14ac:dyDescent="0.25">
      <c r="A5904" t="s">
        <v>6773</v>
      </c>
      <c r="B5904" t="s">
        <v>6770</v>
      </c>
      <c r="C5904">
        <v>3456789012</v>
      </c>
      <c r="D5904">
        <v>3456789012</v>
      </c>
      <c r="E5904" s="1">
        <v>45418</v>
      </c>
      <c r="F5904" s="1">
        <v>45418</v>
      </c>
      <c r="G5904" s="1">
        <v>45438</v>
      </c>
      <c r="H5904" t="s">
        <v>28</v>
      </c>
      <c r="I5904">
        <v>11</v>
      </c>
      <c r="J5904" t="s">
        <v>47</v>
      </c>
      <c r="K5904">
        <v>99213</v>
      </c>
      <c r="O5904">
        <v>1</v>
      </c>
      <c r="P5904">
        <v>207.75</v>
      </c>
      <c r="Q5904">
        <v>153.88999999999999</v>
      </c>
      <c r="R5904">
        <v>123.11</v>
      </c>
      <c r="S5904">
        <v>30.78</v>
      </c>
      <c r="T5904" t="s">
        <v>30</v>
      </c>
      <c r="X5904" t="s">
        <v>31</v>
      </c>
      <c r="Y5904" t="s">
        <v>32</v>
      </c>
      <c r="Z5904" t="s">
        <v>39</v>
      </c>
      <c r="AA5904" t="str">
        <f>IFERROR(_xlfn.XLOOKUP($J5904,avoidable_ed_reference!$A$2:$A$13,avoidable_ed_reference!$C$2:$C$13),"Not Classified")</f>
        <v>Not Classified</v>
      </c>
      <c r="AB5904" t="str">
        <f>IFERROR(_xlfn.XLOOKUP($B5904,enrollment!$A$2:$A$801,enrollment!$I$2:$I$801),"")</f>
        <v>KY</v>
      </c>
      <c r="AC5904">
        <f>IFERROR(_xlfn.XLOOKUP($B5904,enrollment!$A$2:$A$801,enrollment!$L$2:$L$801),"")</f>
        <v>27</v>
      </c>
      <c r="AD5904" t="str" cm="1">
        <f t="array" ref="AD5904">_xlfn.IFS(AC5904="","Unknown",AC5904&lt;18,"0-17",AC5904&lt;35,"18-34",AC5904&lt;50,"35-49",AC5904&lt;65,"50-64",TRUE,"65+")</f>
        <v>18-34</v>
      </c>
      <c r="AE5904">
        <f>IFERROR(_xlfn.XLOOKUP($B5904,enrollment!$A$2:$A$801,enrollment!$O$2:$O$801),"")</f>
        <v>3456789012</v>
      </c>
      <c r="AF5904">
        <f>IFERROR(_xlfn.XLOOKUP($AE5904,providers!$B$2:$B$11,providers!$Q$2:$Q$11),"")</f>
        <v>4</v>
      </c>
      <c r="AG5904" s="1">
        <f t="shared" si="92"/>
        <v>45413</v>
      </c>
    </row>
    <row r="5905" spans="1:33" x14ac:dyDescent="0.25">
      <c r="A5905" t="s">
        <v>6774</v>
      </c>
      <c r="B5905" t="s">
        <v>6770</v>
      </c>
      <c r="C5905">
        <v>3456789012</v>
      </c>
      <c r="D5905">
        <v>3456789012</v>
      </c>
      <c r="E5905" s="1">
        <v>45297</v>
      </c>
      <c r="F5905" s="1">
        <v>45297</v>
      </c>
      <c r="G5905" s="1">
        <v>45323</v>
      </c>
      <c r="H5905" t="s">
        <v>28</v>
      </c>
      <c r="I5905">
        <v>23</v>
      </c>
      <c r="J5905" t="s">
        <v>35</v>
      </c>
      <c r="K5905">
        <v>99284</v>
      </c>
      <c r="O5905">
        <v>1</v>
      </c>
      <c r="P5905">
        <v>1676.72</v>
      </c>
      <c r="Q5905">
        <v>931.51</v>
      </c>
      <c r="R5905">
        <v>745.21</v>
      </c>
      <c r="S5905">
        <v>186.3</v>
      </c>
      <c r="T5905" t="s">
        <v>30</v>
      </c>
      <c r="X5905" t="s">
        <v>31</v>
      </c>
      <c r="Y5905" t="s">
        <v>32</v>
      </c>
      <c r="Z5905" t="s">
        <v>45</v>
      </c>
      <c r="AA5905" t="str">
        <f>IFERROR(_xlfn.XLOOKUP($J5905,avoidable_ed_reference!$A$2:$A$13,avoidable_ed_reference!$C$2:$C$13),"Not Classified")</f>
        <v>Avoidable</v>
      </c>
      <c r="AB5905" t="str">
        <f>IFERROR(_xlfn.XLOOKUP($B5905,enrollment!$A$2:$A$801,enrollment!$I$2:$I$801),"")</f>
        <v>KY</v>
      </c>
      <c r="AC5905">
        <f>IFERROR(_xlfn.XLOOKUP($B5905,enrollment!$A$2:$A$801,enrollment!$L$2:$L$801),"")</f>
        <v>27</v>
      </c>
      <c r="AD5905" t="str" cm="1">
        <f t="array" ref="AD5905">_xlfn.IFS(AC5905="","Unknown",AC5905&lt;18,"0-17",AC5905&lt;35,"18-34",AC5905&lt;50,"35-49",AC5905&lt;65,"50-64",TRUE,"65+")</f>
        <v>18-34</v>
      </c>
      <c r="AE5905">
        <f>IFERROR(_xlfn.XLOOKUP($B5905,enrollment!$A$2:$A$801,enrollment!$O$2:$O$801),"")</f>
        <v>3456789012</v>
      </c>
      <c r="AF5905">
        <f>IFERROR(_xlfn.XLOOKUP($AE5905,providers!$B$2:$B$11,providers!$Q$2:$Q$11),"")</f>
        <v>4</v>
      </c>
      <c r="AG5905" s="1">
        <f t="shared" si="92"/>
        <v>45292</v>
      </c>
    </row>
    <row r="5906" spans="1:33" x14ac:dyDescent="0.25">
      <c r="A5906" t="s">
        <v>6775</v>
      </c>
      <c r="B5906" t="s">
        <v>6776</v>
      </c>
      <c r="C5906">
        <v>5678901234</v>
      </c>
      <c r="D5906">
        <v>5678901234</v>
      </c>
      <c r="E5906" s="1">
        <v>45599</v>
      </c>
      <c r="F5906" s="1">
        <v>45599</v>
      </c>
      <c r="G5906" s="1">
        <v>45630</v>
      </c>
      <c r="H5906" t="s">
        <v>28</v>
      </c>
      <c r="I5906">
        <v>11</v>
      </c>
      <c r="J5906" t="s">
        <v>35</v>
      </c>
      <c r="K5906">
        <v>99213</v>
      </c>
      <c r="O5906">
        <v>1</v>
      </c>
      <c r="P5906">
        <v>203.15</v>
      </c>
      <c r="Q5906">
        <v>150.47999999999999</v>
      </c>
      <c r="R5906">
        <v>120.38</v>
      </c>
      <c r="S5906">
        <v>30.1</v>
      </c>
      <c r="T5906" t="s">
        <v>30</v>
      </c>
      <c r="X5906" t="s">
        <v>146</v>
      </c>
      <c r="Y5906" t="s">
        <v>147</v>
      </c>
      <c r="Z5906" t="s">
        <v>39</v>
      </c>
      <c r="AA5906" t="str">
        <f>IFERROR(_xlfn.XLOOKUP($J5906,avoidable_ed_reference!$A$2:$A$13,avoidable_ed_reference!$C$2:$C$13),"Not Classified")</f>
        <v>Avoidable</v>
      </c>
      <c r="AB5906" t="str">
        <f>IFERROR(_xlfn.XLOOKUP($B5906,enrollment!$A$2:$A$801,enrollment!$I$2:$I$801),"")</f>
        <v>TN</v>
      </c>
      <c r="AC5906">
        <f>IFERROR(_xlfn.XLOOKUP($B5906,enrollment!$A$2:$A$801,enrollment!$L$2:$L$801),"")</f>
        <v>80</v>
      </c>
      <c r="AD5906" t="str" cm="1">
        <f t="array" ref="AD5906">_xlfn.IFS(AC5906="","Unknown",AC5906&lt;18,"0-17",AC5906&lt;35,"18-34",AC5906&lt;50,"35-49",AC5906&lt;65,"50-64",TRUE,"65+")</f>
        <v>65+</v>
      </c>
      <c r="AE5906">
        <f>IFERROR(_xlfn.XLOOKUP($B5906,enrollment!$A$2:$A$801,enrollment!$O$2:$O$801),"")</f>
        <v>5678901234</v>
      </c>
      <c r="AF5906">
        <f>IFERROR(_xlfn.XLOOKUP($AE5906,providers!$B$2:$B$11,providers!$Q$2:$Q$11),"")</f>
        <v>3.8</v>
      </c>
      <c r="AG5906" s="1">
        <f t="shared" si="92"/>
        <v>45597</v>
      </c>
    </row>
    <row r="5907" spans="1:33" x14ac:dyDescent="0.25">
      <c r="A5907" t="s">
        <v>6777</v>
      </c>
      <c r="B5907" t="s">
        <v>6776</v>
      </c>
      <c r="C5907">
        <v>8901234567</v>
      </c>
      <c r="D5907">
        <v>8901234567</v>
      </c>
      <c r="E5907" s="1">
        <v>45476</v>
      </c>
      <c r="F5907" s="1">
        <v>45476</v>
      </c>
      <c r="G5907" s="1">
        <v>45502</v>
      </c>
      <c r="H5907" t="s">
        <v>28</v>
      </c>
      <c r="I5907">
        <v>23</v>
      </c>
      <c r="J5907" t="s">
        <v>35</v>
      </c>
      <c r="K5907">
        <v>99284</v>
      </c>
      <c r="O5907">
        <v>1</v>
      </c>
      <c r="P5907">
        <v>1913.35</v>
      </c>
      <c r="Q5907">
        <v>1062.97</v>
      </c>
      <c r="R5907">
        <v>850.38</v>
      </c>
      <c r="S5907">
        <v>212.59</v>
      </c>
      <c r="T5907" t="s">
        <v>30</v>
      </c>
      <c r="X5907" t="s">
        <v>146</v>
      </c>
      <c r="Y5907" t="s">
        <v>147</v>
      </c>
      <c r="Z5907" t="s">
        <v>45</v>
      </c>
      <c r="AA5907" t="str">
        <f>IFERROR(_xlfn.XLOOKUP($J5907,avoidable_ed_reference!$A$2:$A$13,avoidable_ed_reference!$C$2:$C$13),"Not Classified")</f>
        <v>Avoidable</v>
      </c>
      <c r="AB5907" t="str">
        <f>IFERROR(_xlfn.XLOOKUP($B5907,enrollment!$A$2:$A$801,enrollment!$I$2:$I$801),"")</f>
        <v>TN</v>
      </c>
      <c r="AC5907">
        <f>IFERROR(_xlfn.XLOOKUP($B5907,enrollment!$A$2:$A$801,enrollment!$L$2:$L$801),"")</f>
        <v>80</v>
      </c>
      <c r="AD5907" t="str" cm="1">
        <f t="array" ref="AD5907">_xlfn.IFS(AC5907="","Unknown",AC5907&lt;18,"0-17",AC5907&lt;35,"18-34",AC5907&lt;50,"35-49",AC5907&lt;65,"50-64",TRUE,"65+")</f>
        <v>65+</v>
      </c>
      <c r="AE5907">
        <f>IFERROR(_xlfn.XLOOKUP($B5907,enrollment!$A$2:$A$801,enrollment!$O$2:$O$801),"")</f>
        <v>5678901234</v>
      </c>
      <c r="AF5907">
        <f>IFERROR(_xlfn.XLOOKUP($AE5907,providers!$B$2:$B$11,providers!$Q$2:$Q$11),"")</f>
        <v>3.8</v>
      </c>
      <c r="AG5907" s="1">
        <f t="shared" si="92"/>
        <v>45474</v>
      </c>
    </row>
    <row r="5908" spans="1:33" x14ac:dyDescent="0.25">
      <c r="A5908" t="s">
        <v>6778</v>
      </c>
      <c r="B5908" t="s">
        <v>6776</v>
      </c>
      <c r="C5908">
        <v>3456789012</v>
      </c>
      <c r="D5908">
        <v>3456789012</v>
      </c>
      <c r="E5908" s="1">
        <v>45337</v>
      </c>
      <c r="F5908" s="1">
        <v>45337</v>
      </c>
      <c r="G5908" s="1">
        <v>45353</v>
      </c>
      <c r="H5908" t="s">
        <v>67</v>
      </c>
      <c r="I5908">
        <v>21</v>
      </c>
      <c r="J5908" t="s">
        <v>80</v>
      </c>
      <c r="K5908">
        <v>99223</v>
      </c>
      <c r="O5908">
        <v>1</v>
      </c>
      <c r="P5908">
        <v>22062.58</v>
      </c>
      <c r="Q5908">
        <v>14233.92</v>
      </c>
      <c r="R5908">
        <v>11387.14</v>
      </c>
      <c r="S5908">
        <v>2846.78</v>
      </c>
      <c r="T5908" t="s">
        <v>30</v>
      </c>
      <c r="V5908">
        <v>1</v>
      </c>
      <c r="W5908" s="2" t="s">
        <v>68</v>
      </c>
      <c r="X5908" t="s">
        <v>146</v>
      </c>
      <c r="Y5908" t="s">
        <v>147</v>
      </c>
      <c r="Z5908" t="s">
        <v>69</v>
      </c>
      <c r="AA5908" t="str">
        <f>IFERROR(_xlfn.XLOOKUP($J5908,avoidable_ed_reference!$A$2:$A$13,avoidable_ed_reference!$C$2:$C$13),"Not Classified")</f>
        <v>Non-Avoidable</v>
      </c>
      <c r="AB5908" t="str">
        <f>IFERROR(_xlfn.XLOOKUP($B5908,enrollment!$A$2:$A$801,enrollment!$I$2:$I$801),"")</f>
        <v>TN</v>
      </c>
      <c r="AC5908">
        <f>IFERROR(_xlfn.XLOOKUP($B5908,enrollment!$A$2:$A$801,enrollment!$L$2:$L$801),"")</f>
        <v>80</v>
      </c>
      <c r="AD5908" t="str" cm="1">
        <f t="array" ref="AD5908">_xlfn.IFS(AC5908="","Unknown",AC5908&lt;18,"0-17",AC5908&lt;35,"18-34",AC5908&lt;50,"35-49",AC5908&lt;65,"50-64",TRUE,"65+")</f>
        <v>65+</v>
      </c>
      <c r="AE5908">
        <f>IFERROR(_xlfn.XLOOKUP($B5908,enrollment!$A$2:$A$801,enrollment!$O$2:$O$801),"")</f>
        <v>5678901234</v>
      </c>
      <c r="AF5908">
        <f>IFERROR(_xlfn.XLOOKUP($AE5908,providers!$B$2:$B$11,providers!$Q$2:$Q$11),"")</f>
        <v>3.8</v>
      </c>
      <c r="AG5908" s="1">
        <f t="shared" si="92"/>
        <v>45323</v>
      </c>
    </row>
    <row r="5909" spans="1:33" x14ac:dyDescent="0.25">
      <c r="A5909" t="s">
        <v>6779</v>
      </c>
      <c r="B5909" t="s">
        <v>6776</v>
      </c>
      <c r="C5909">
        <v>8901234567</v>
      </c>
      <c r="D5909">
        <v>8901234567</v>
      </c>
      <c r="E5909" s="1">
        <v>45382</v>
      </c>
      <c r="F5909" s="1">
        <v>45382</v>
      </c>
      <c r="G5909" s="1">
        <v>45397</v>
      </c>
      <c r="H5909" t="s">
        <v>59</v>
      </c>
      <c r="J5909" t="s">
        <v>99</v>
      </c>
      <c r="L5909" s="2" t="s">
        <v>106</v>
      </c>
      <c r="M5909" t="s">
        <v>107</v>
      </c>
      <c r="N5909" t="s">
        <v>108</v>
      </c>
      <c r="O5909">
        <v>1</v>
      </c>
      <c r="P5909">
        <v>1255.21</v>
      </c>
      <c r="Q5909">
        <v>1141.0999999999999</v>
      </c>
      <c r="R5909">
        <v>912.88</v>
      </c>
      <c r="S5909">
        <v>228.22</v>
      </c>
      <c r="T5909" t="s">
        <v>30</v>
      </c>
      <c r="X5909" t="s">
        <v>146</v>
      </c>
      <c r="Y5909" t="s">
        <v>147</v>
      </c>
      <c r="Z5909" t="s">
        <v>64</v>
      </c>
      <c r="AA5909" t="str">
        <f>IFERROR(_xlfn.XLOOKUP($J5909,avoidable_ed_reference!$A$2:$A$13,avoidable_ed_reference!$C$2:$C$13),"Not Classified")</f>
        <v>Not Classified</v>
      </c>
      <c r="AB5909" t="str">
        <f>IFERROR(_xlfn.XLOOKUP($B5909,enrollment!$A$2:$A$801,enrollment!$I$2:$I$801),"")</f>
        <v>TN</v>
      </c>
      <c r="AC5909">
        <f>IFERROR(_xlfn.XLOOKUP($B5909,enrollment!$A$2:$A$801,enrollment!$L$2:$L$801),"")</f>
        <v>80</v>
      </c>
      <c r="AD5909" t="str" cm="1">
        <f t="array" ref="AD5909">_xlfn.IFS(AC5909="","Unknown",AC5909&lt;18,"0-17",AC5909&lt;35,"18-34",AC5909&lt;50,"35-49",AC5909&lt;65,"50-64",TRUE,"65+")</f>
        <v>65+</v>
      </c>
      <c r="AE5909">
        <f>IFERROR(_xlfn.XLOOKUP($B5909,enrollment!$A$2:$A$801,enrollment!$O$2:$O$801),"")</f>
        <v>5678901234</v>
      </c>
      <c r="AF5909">
        <f>IFERROR(_xlfn.XLOOKUP($AE5909,providers!$B$2:$B$11,providers!$Q$2:$Q$11),"")</f>
        <v>3.8</v>
      </c>
      <c r="AG5909" s="1">
        <f t="shared" si="92"/>
        <v>45352</v>
      </c>
    </row>
    <row r="5910" spans="1:33" x14ac:dyDescent="0.25">
      <c r="A5910" t="s">
        <v>6780</v>
      </c>
      <c r="B5910" t="s">
        <v>6776</v>
      </c>
      <c r="C5910">
        <v>5678901234</v>
      </c>
      <c r="D5910">
        <v>5678901234</v>
      </c>
      <c r="E5910" s="1">
        <v>45417</v>
      </c>
      <c r="F5910" s="1">
        <v>45417</v>
      </c>
      <c r="G5910" s="1">
        <v>45452</v>
      </c>
      <c r="H5910" t="s">
        <v>28</v>
      </c>
      <c r="I5910">
        <v>11</v>
      </c>
      <c r="J5910" t="s">
        <v>38</v>
      </c>
      <c r="K5910">
        <v>99213</v>
      </c>
      <c r="O5910">
        <v>1</v>
      </c>
      <c r="P5910">
        <v>203.69</v>
      </c>
      <c r="Q5910">
        <v>150.88</v>
      </c>
      <c r="R5910">
        <v>120.7</v>
      </c>
      <c r="S5910">
        <v>30.18</v>
      </c>
      <c r="T5910" t="s">
        <v>30</v>
      </c>
      <c r="X5910" t="s">
        <v>146</v>
      </c>
      <c r="Y5910" t="s">
        <v>147</v>
      </c>
      <c r="Z5910" t="s">
        <v>39</v>
      </c>
      <c r="AA5910" t="str">
        <f>IFERROR(_xlfn.XLOOKUP($J5910,avoidable_ed_reference!$A$2:$A$13,avoidable_ed_reference!$C$2:$C$13),"Not Classified")</f>
        <v>Not Classified</v>
      </c>
      <c r="AB5910" t="str">
        <f>IFERROR(_xlfn.XLOOKUP($B5910,enrollment!$A$2:$A$801,enrollment!$I$2:$I$801),"")</f>
        <v>TN</v>
      </c>
      <c r="AC5910">
        <f>IFERROR(_xlfn.XLOOKUP($B5910,enrollment!$A$2:$A$801,enrollment!$L$2:$L$801),"")</f>
        <v>80</v>
      </c>
      <c r="AD5910" t="str" cm="1">
        <f t="array" ref="AD5910">_xlfn.IFS(AC5910="","Unknown",AC5910&lt;18,"0-17",AC5910&lt;35,"18-34",AC5910&lt;50,"35-49",AC5910&lt;65,"50-64",TRUE,"65+")</f>
        <v>65+</v>
      </c>
      <c r="AE5910">
        <f>IFERROR(_xlfn.XLOOKUP($B5910,enrollment!$A$2:$A$801,enrollment!$O$2:$O$801),"")</f>
        <v>5678901234</v>
      </c>
      <c r="AF5910">
        <f>IFERROR(_xlfn.XLOOKUP($AE5910,providers!$B$2:$B$11,providers!$Q$2:$Q$11),"")</f>
        <v>3.8</v>
      </c>
      <c r="AG5910" s="1">
        <f t="shared" si="92"/>
        <v>45413</v>
      </c>
    </row>
    <row r="5911" spans="1:33" x14ac:dyDescent="0.25">
      <c r="A5911" t="s">
        <v>6781</v>
      </c>
      <c r="B5911" t="s">
        <v>6776</v>
      </c>
      <c r="C5911">
        <v>3456789012</v>
      </c>
      <c r="D5911">
        <v>3456789012</v>
      </c>
      <c r="E5911" s="1">
        <v>45484</v>
      </c>
      <c r="F5911" s="1">
        <v>45484</v>
      </c>
      <c r="G5911" s="1">
        <v>45518</v>
      </c>
      <c r="H5911" t="s">
        <v>59</v>
      </c>
      <c r="J5911" t="s">
        <v>60</v>
      </c>
      <c r="L5911" s="2" t="s">
        <v>106</v>
      </c>
      <c r="M5911" t="s">
        <v>107</v>
      </c>
      <c r="N5911" t="s">
        <v>108</v>
      </c>
      <c r="O5911">
        <v>1</v>
      </c>
      <c r="P5911">
        <v>1070.44</v>
      </c>
      <c r="Q5911">
        <v>973.13</v>
      </c>
      <c r="R5911">
        <v>778.5</v>
      </c>
      <c r="S5911">
        <v>194.63</v>
      </c>
      <c r="T5911" t="s">
        <v>30</v>
      </c>
      <c r="X5911" t="s">
        <v>146</v>
      </c>
      <c r="Y5911" t="s">
        <v>147</v>
      </c>
      <c r="Z5911" t="s">
        <v>64</v>
      </c>
      <c r="AA5911" t="str">
        <f>IFERROR(_xlfn.XLOOKUP($J5911,avoidable_ed_reference!$A$2:$A$13,avoidable_ed_reference!$C$2:$C$13),"Not Classified")</f>
        <v>Not Classified</v>
      </c>
      <c r="AB5911" t="str">
        <f>IFERROR(_xlfn.XLOOKUP($B5911,enrollment!$A$2:$A$801,enrollment!$I$2:$I$801),"")</f>
        <v>TN</v>
      </c>
      <c r="AC5911">
        <f>IFERROR(_xlfn.XLOOKUP($B5911,enrollment!$A$2:$A$801,enrollment!$L$2:$L$801),"")</f>
        <v>80</v>
      </c>
      <c r="AD5911" t="str" cm="1">
        <f t="array" ref="AD5911">_xlfn.IFS(AC5911="","Unknown",AC5911&lt;18,"0-17",AC5911&lt;35,"18-34",AC5911&lt;50,"35-49",AC5911&lt;65,"50-64",TRUE,"65+")</f>
        <v>65+</v>
      </c>
      <c r="AE5911">
        <f>IFERROR(_xlfn.XLOOKUP($B5911,enrollment!$A$2:$A$801,enrollment!$O$2:$O$801),"")</f>
        <v>5678901234</v>
      </c>
      <c r="AF5911">
        <f>IFERROR(_xlfn.XLOOKUP($AE5911,providers!$B$2:$B$11,providers!$Q$2:$Q$11),"")</f>
        <v>3.8</v>
      </c>
      <c r="AG5911" s="1">
        <f t="shared" si="92"/>
        <v>45474</v>
      </c>
    </row>
    <row r="5912" spans="1:33" x14ac:dyDescent="0.25">
      <c r="A5912" t="s">
        <v>6782</v>
      </c>
      <c r="B5912" t="s">
        <v>6776</v>
      </c>
      <c r="C5912">
        <v>5678901234</v>
      </c>
      <c r="D5912">
        <v>5678901234</v>
      </c>
      <c r="E5912" s="1">
        <v>45541</v>
      </c>
      <c r="F5912" s="1">
        <v>45541</v>
      </c>
      <c r="G5912" s="1">
        <v>45566</v>
      </c>
      <c r="H5912" t="s">
        <v>28</v>
      </c>
      <c r="I5912">
        <v>11</v>
      </c>
      <c r="J5912" t="s">
        <v>47</v>
      </c>
      <c r="K5912">
        <v>99213</v>
      </c>
      <c r="O5912">
        <v>1</v>
      </c>
      <c r="P5912">
        <v>196.06</v>
      </c>
      <c r="Q5912">
        <v>145.22999999999999</v>
      </c>
      <c r="R5912">
        <v>116.18</v>
      </c>
      <c r="S5912">
        <v>29.05</v>
      </c>
      <c r="T5912" t="s">
        <v>30</v>
      </c>
      <c r="X5912" t="s">
        <v>146</v>
      </c>
      <c r="Y5912" t="s">
        <v>147</v>
      </c>
      <c r="Z5912" t="s">
        <v>39</v>
      </c>
      <c r="AA5912" t="str">
        <f>IFERROR(_xlfn.XLOOKUP($J5912,avoidable_ed_reference!$A$2:$A$13,avoidable_ed_reference!$C$2:$C$13),"Not Classified")</f>
        <v>Not Classified</v>
      </c>
      <c r="AB5912" t="str">
        <f>IFERROR(_xlfn.XLOOKUP($B5912,enrollment!$A$2:$A$801,enrollment!$I$2:$I$801),"")</f>
        <v>TN</v>
      </c>
      <c r="AC5912">
        <f>IFERROR(_xlfn.XLOOKUP($B5912,enrollment!$A$2:$A$801,enrollment!$L$2:$L$801),"")</f>
        <v>80</v>
      </c>
      <c r="AD5912" t="str" cm="1">
        <f t="array" ref="AD5912">_xlfn.IFS(AC5912="","Unknown",AC5912&lt;18,"0-17",AC5912&lt;35,"18-34",AC5912&lt;50,"35-49",AC5912&lt;65,"50-64",TRUE,"65+")</f>
        <v>65+</v>
      </c>
      <c r="AE5912">
        <f>IFERROR(_xlfn.XLOOKUP($B5912,enrollment!$A$2:$A$801,enrollment!$O$2:$O$801),"")</f>
        <v>5678901234</v>
      </c>
      <c r="AF5912">
        <f>IFERROR(_xlfn.XLOOKUP($AE5912,providers!$B$2:$B$11,providers!$Q$2:$Q$11),"")</f>
        <v>3.8</v>
      </c>
      <c r="AG5912" s="1">
        <f t="shared" si="92"/>
        <v>45536</v>
      </c>
    </row>
    <row r="5913" spans="1:33" x14ac:dyDescent="0.25">
      <c r="A5913" t="s">
        <v>6783</v>
      </c>
      <c r="B5913" t="s">
        <v>6776</v>
      </c>
      <c r="C5913">
        <v>5678901234</v>
      </c>
      <c r="D5913">
        <v>5678901234</v>
      </c>
      <c r="E5913" s="1">
        <v>45456</v>
      </c>
      <c r="F5913" s="1">
        <v>45456</v>
      </c>
      <c r="G5913" s="1">
        <v>45491</v>
      </c>
      <c r="H5913" t="s">
        <v>28</v>
      </c>
      <c r="I5913">
        <v>20</v>
      </c>
      <c r="J5913" t="s">
        <v>35</v>
      </c>
      <c r="K5913">
        <v>99213</v>
      </c>
      <c r="O5913">
        <v>1</v>
      </c>
      <c r="P5913">
        <v>199.03</v>
      </c>
      <c r="Q5913">
        <v>153.1</v>
      </c>
      <c r="R5913">
        <v>122.48</v>
      </c>
      <c r="S5913">
        <v>30.62</v>
      </c>
      <c r="T5913" t="s">
        <v>30</v>
      </c>
      <c r="X5913" t="s">
        <v>146</v>
      </c>
      <c r="Y5913" t="s">
        <v>147</v>
      </c>
      <c r="Z5913" t="s">
        <v>36</v>
      </c>
      <c r="AA5913" t="str">
        <f>IFERROR(_xlfn.XLOOKUP($J5913,avoidable_ed_reference!$A$2:$A$13,avoidable_ed_reference!$C$2:$C$13),"Not Classified")</f>
        <v>Avoidable</v>
      </c>
      <c r="AB5913" t="str">
        <f>IFERROR(_xlfn.XLOOKUP($B5913,enrollment!$A$2:$A$801,enrollment!$I$2:$I$801),"")</f>
        <v>TN</v>
      </c>
      <c r="AC5913">
        <f>IFERROR(_xlfn.XLOOKUP($B5913,enrollment!$A$2:$A$801,enrollment!$L$2:$L$801),"")</f>
        <v>80</v>
      </c>
      <c r="AD5913" t="str" cm="1">
        <f t="array" ref="AD5913">_xlfn.IFS(AC5913="","Unknown",AC5913&lt;18,"0-17",AC5913&lt;35,"18-34",AC5913&lt;50,"35-49",AC5913&lt;65,"50-64",TRUE,"65+")</f>
        <v>65+</v>
      </c>
      <c r="AE5913">
        <f>IFERROR(_xlfn.XLOOKUP($B5913,enrollment!$A$2:$A$801,enrollment!$O$2:$O$801),"")</f>
        <v>5678901234</v>
      </c>
      <c r="AF5913">
        <f>IFERROR(_xlfn.XLOOKUP($AE5913,providers!$B$2:$B$11,providers!$Q$2:$Q$11),"")</f>
        <v>3.8</v>
      </c>
      <c r="AG5913" s="1">
        <f t="shared" si="92"/>
        <v>45444</v>
      </c>
    </row>
    <row r="5914" spans="1:33" x14ac:dyDescent="0.25">
      <c r="A5914" t="s">
        <v>6784</v>
      </c>
      <c r="B5914" t="s">
        <v>6776</v>
      </c>
      <c r="C5914">
        <v>5678901234</v>
      </c>
      <c r="D5914">
        <v>5678901234</v>
      </c>
      <c r="E5914" s="1">
        <v>45452</v>
      </c>
      <c r="F5914" s="1">
        <v>45452</v>
      </c>
      <c r="G5914" s="1">
        <v>45485</v>
      </c>
      <c r="H5914" t="s">
        <v>28</v>
      </c>
      <c r="I5914">
        <v>11</v>
      </c>
      <c r="J5914" t="s">
        <v>47</v>
      </c>
      <c r="K5914">
        <v>99213</v>
      </c>
      <c r="O5914">
        <v>1</v>
      </c>
      <c r="P5914">
        <v>175.92</v>
      </c>
      <c r="Q5914">
        <v>130.31</v>
      </c>
      <c r="R5914">
        <v>104.25</v>
      </c>
      <c r="S5914">
        <v>26.06</v>
      </c>
      <c r="T5914" t="s">
        <v>30</v>
      </c>
      <c r="X5914" t="s">
        <v>146</v>
      </c>
      <c r="Y5914" t="s">
        <v>147</v>
      </c>
      <c r="Z5914" t="s">
        <v>39</v>
      </c>
      <c r="AA5914" t="str">
        <f>IFERROR(_xlfn.XLOOKUP($J5914,avoidable_ed_reference!$A$2:$A$13,avoidable_ed_reference!$C$2:$C$13),"Not Classified")</f>
        <v>Not Classified</v>
      </c>
      <c r="AB5914" t="str">
        <f>IFERROR(_xlfn.XLOOKUP($B5914,enrollment!$A$2:$A$801,enrollment!$I$2:$I$801),"")</f>
        <v>TN</v>
      </c>
      <c r="AC5914">
        <f>IFERROR(_xlfn.XLOOKUP($B5914,enrollment!$A$2:$A$801,enrollment!$L$2:$L$801),"")</f>
        <v>80</v>
      </c>
      <c r="AD5914" t="str" cm="1">
        <f t="array" ref="AD5914">_xlfn.IFS(AC5914="","Unknown",AC5914&lt;18,"0-17",AC5914&lt;35,"18-34",AC5914&lt;50,"35-49",AC5914&lt;65,"50-64",TRUE,"65+")</f>
        <v>65+</v>
      </c>
      <c r="AE5914">
        <f>IFERROR(_xlfn.XLOOKUP($B5914,enrollment!$A$2:$A$801,enrollment!$O$2:$O$801),"")</f>
        <v>5678901234</v>
      </c>
      <c r="AF5914">
        <f>IFERROR(_xlfn.XLOOKUP($AE5914,providers!$B$2:$B$11,providers!$Q$2:$Q$11),"")</f>
        <v>3.8</v>
      </c>
      <c r="AG5914" s="1">
        <f t="shared" si="92"/>
        <v>45444</v>
      </c>
    </row>
    <row r="5915" spans="1:33" x14ac:dyDescent="0.25">
      <c r="A5915" t="s">
        <v>6785</v>
      </c>
      <c r="B5915" t="s">
        <v>6776</v>
      </c>
      <c r="C5915">
        <v>2345678901</v>
      </c>
      <c r="D5915">
        <v>2345678901</v>
      </c>
      <c r="E5915" s="1">
        <v>45328</v>
      </c>
      <c r="F5915" s="1">
        <v>45328</v>
      </c>
      <c r="G5915" s="1">
        <v>45362</v>
      </c>
      <c r="H5915" t="s">
        <v>59</v>
      </c>
      <c r="J5915" t="s">
        <v>99</v>
      </c>
      <c r="L5915" s="2" t="s">
        <v>61</v>
      </c>
      <c r="M5915" t="s">
        <v>62</v>
      </c>
      <c r="N5915" t="s">
        <v>63</v>
      </c>
      <c r="O5915">
        <v>1</v>
      </c>
      <c r="P5915">
        <v>901.12</v>
      </c>
      <c r="Q5915">
        <v>819.2</v>
      </c>
      <c r="R5915">
        <v>655.36</v>
      </c>
      <c r="S5915">
        <v>163.84</v>
      </c>
      <c r="T5915" t="s">
        <v>30</v>
      </c>
      <c r="X5915" t="s">
        <v>146</v>
      </c>
      <c r="Y5915" t="s">
        <v>147</v>
      </c>
      <c r="Z5915" t="s">
        <v>64</v>
      </c>
      <c r="AA5915" t="str">
        <f>IFERROR(_xlfn.XLOOKUP($J5915,avoidable_ed_reference!$A$2:$A$13,avoidable_ed_reference!$C$2:$C$13),"Not Classified")</f>
        <v>Not Classified</v>
      </c>
      <c r="AB5915" t="str">
        <f>IFERROR(_xlfn.XLOOKUP($B5915,enrollment!$A$2:$A$801,enrollment!$I$2:$I$801),"")</f>
        <v>TN</v>
      </c>
      <c r="AC5915">
        <f>IFERROR(_xlfn.XLOOKUP($B5915,enrollment!$A$2:$A$801,enrollment!$L$2:$L$801),"")</f>
        <v>80</v>
      </c>
      <c r="AD5915" t="str" cm="1">
        <f t="array" ref="AD5915">_xlfn.IFS(AC5915="","Unknown",AC5915&lt;18,"0-17",AC5915&lt;35,"18-34",AC5915&lt;50,"35-49",AC5915&lt;65,"50-64",TRUE,"65+")</f>
        <v>65+</v>
      </c>
      <c r="AE5915">
        <f>IFERROR(_xlfn.XLOOKUP($B5915,enrollment!$A$2:$A$801,enrollment!$O$2:$O$801),"")</f>
        <v>5678901234</v>
      </c>
      <c r="AF5915">
        <f>IFERROR(_xlfn.XLOOKUP($AE5915,providers!$B$2:$B$11,providers!$Q$2:$Q$11),"")</f>
        <v>3.8</v>
      </c>
      <c r="AG5915" s="1">
        <f t="shared" si="92"/>
        <v>45323</v>
      </c>
    </row>
    <row r="5916" spans="1:33" x14ac:dyDescent="0.25">
      <c r="A5916" t="s">
        <v>6786</v>
      </c>
      <c r="B5916" t="s">
        <v>6776</v>
      </c>
      <c r="C5916">
        <v>5678901234</v>
      </c>
      <c r="D5916">
        <v>5678901234</v>
      </c>
      <c r="E5916" s="1">
        <v>45328</v>
      </c>
      <c r="F5916" s="1">
        <v>45328</v>
      </c>
      <c r="G5916" s="1">
        <v>45342</v>
      </c>
      <c r="H5916" t="s">
        <v>28</v>
      </c>
      <c r="I5916">
        <v>11</v>
      </c>
      <c r="J5916" t="s">
        <v>35</v>
      </c>
      <c r="K5916">
        <v>99213</v>
      </c>
      <c r="O5916">
        <v>1</v>
      </c>
      <c r="P5916">
        <v>178.15</v>
      </c>
      <c r="Q5916">
        <v>131.96</v>
      </c>
      <c r="R5916">
        <v>105.57</v>
      </c>
      <c r="S5916">
        <v>26.39</v>
      </c>
      <c r="T5916" t="s">
        <v>30</v>
      </c>
      <c r="X5916" t="s">
        <v>146</v>
      </c>
      <c r="Y5916" t="s">
        <v>147</v>
      </c>
      <c r="Z5916" t="s">
        <v>39</v>
      </c>
      <c r="AA5916" t="str">
        <f>IFERROR(_xlfn.XLOOKUP($J5916,avoidable_ed_reference!$A$2:$A$13,avoidable_ed_reference!$C$2:$C$13),"Not Classified")</f>
        <v>Avoidable</v>
      </c>
      <c r="AB5916" t="str">
        <f>IFERROR(_xlfn.XLOOKUP($B5916,enrollment!$A$2:$A$801,enrollment!$I$2:$I$801),"")</f>
        <v>TN</v>
      </c>
      <c r="AC5916">
        <f>IFERROR(_xlfn.XLOOKUP($B5916,enrollment!$A$2:$A$801,enrollment!$L$2:$L$801),"")</f>
        <v>80</v>
      </c>
      <c r="AD5916" t="str" cm="1">
        <f t="array" ref="AD5916">_xlfn.IFS(AC5916="","Unknown",AC5916&lt;18,"0-17",AC5916&lt;35,"18-34",AC5916&lt;50,"35-49",AC5916&lt;65,"50-64",TRUE,"65+")</f>
        <v>65+</v>
      </c>
      <c r="AE5916">
        <f>IFERROR(_xlfn.XLOOKUP($B5916,enrollment!$A$2:$A$801,enrollment!$O$2:$O$801),"")</f>
        <v>5678901234</v>
      </c>
      <c r="AF5916">
        <f>IFERROR(_xlfn.XLOOKUP($AE5916,providers!$B$2:$B$11,providers!$Q$2:$Q$11),"")</f>
        <v>3.8</v>
      </c>
      <c r="AG5916" s="1">
        <f t="shared" si="92"/>
        <v>45323</v>
      </c>
    </row>
    <row r="5917" spans="1:33" x14ac:dyDescent="0.25">
      <c r="A5917" t="s">
        <v>6787</v>
      </c>
      <c r="B5917" t="s">
        <v>6776</v>
      </c>
      <c r="C5917">
        <v>5678901234</v>
      </c>
      <c r="D5917">
        <v>5678901234</v>
      </c>
      <c r="E5917" s="1">
        <v>45371</v>
      </c>
      <c r="F5917" s="1">
        <v>45371</v>
      </c>
      <c r="G5917" s="1">
        <v>45403</v>
      </c>
      <c r="H5917" t="s">
        <v>28</v>
      </c>
      <c r="I5917">
        <v>11</v>
      </c>
      <c r="J5917" t="s">
        <v>47</v>
      </c>
      <c r="K5917">
        <v>99213</v>
      </c>
      <c r="O5917">
        <v>1</v>
      </c>
      <c r="P5917">
        <v>172.65</v>
      </c>
      <c r="Q5917">
        <v>127.89</v>
      </c>
      <c r="R5917">
        <v>102.31</v>
      </c>
      <c r="S5917">
        <v>25.58</v>
      </c>
      <c r="T5917" t="s">
        <v>30</v>
      </c>
      <c r="X5917" t="s">
        <v>146</v>
      </c>
      <c r="Y5917" t="s">
        <v>147</v>
      </c>
      <c r="Z5917" t="s">
        <v>39</v>
      </c>
      <c r="AA5917" t="str">
        <f>IFERROR(_xlfn.XLOOKUP($J5917,avoidable_ed_reference!$A$2:$A$13,avoidable_ed_reference!$C$2:$C$13),"Not Classified")</f>
        <v>Not Classified</v>
      </c>
      <c r="AB5917" t="str">
        <f>IFERROR(_xlfn.XLOOKUP($B5917,enrollment!$A$2:$A$801,enrollment!$I$2:$I$801),"")</f>
        <v>TN</v>
      </c>
      <c r="AC5917">
        <f>IFERROR(_xlfn.XLOOKUP($B5917,enrollment!$A$2:$A$801,enrollment!$L$2:$L$801),"")</f>
        <v>80</v>
      </c>
      <c r="AD5917" t="str" cm="1">
        <f t="array" ref="AD5917">_xlfn.IFS(AC5917="","Unknown",AC5917&lt;18,"0-17",AC5917&lt;35,"18-34",AC5917&lt;50,"35-49",AC5917&lt;65,"50-64",TRUE,"65+")</f>
        <v>65+</v>
      </c>
      <c r="AE5917">
        <f>IFERROR(_xlfn.XLOOKUP($B5917,enrollment!$A$2:$A$801,enrollment!$O$2:$O$801),"")</f>
        <v>5678901234</v>
      </c>
      <c r="AF5917">
        <f>IFERROR(_xlfn.XLOOKUP($AE5917,providers!$B$2:$B$11,providers!$Q$2:$Q$11),"")</f>
        <v>3.8</v>
      </c>
      <c r="AG5917" s="1">
        <f t="shared" si="92"/>
        <v>45352</v>
      </c>
    </row>
    <row r="5918" spans="1:33" x14ac:dyDescent="0.25">
      <c r="A5918" t="s">
        <v>6788</v>
      </c>
      <c r="B5918" t="s">
        <v>6776</v>
      </c>
      <c r="C5918">
        <v>5678901234</v>
      </c>
      <c r="D5918">
        <v>5678901234</v>
      </c>
      <c r="E5918" s="1">
        <v>45428</v>
      </c>
      <c r="F5918" s="1">
        <v>45428</v>
      </c>
      <c r="G5918" s="1">
        <v>45455</v>
      </c>
      <c r="H5918" t="s">
        <v>28</v>
      </c>
      <c r="I5918">
        <v>20</v>
      </c>
      <c r="J5918" t="s">
        <v>35</v>
      </c>
      <c r="K5918">
        <v>99213</v>
      </c>
      <c r="O5918">
        <v>1</v>
      </c>
      <c r="P5918">
        <v>183.94</v>
      </c>
      <c r="Q5918">
        <v>141.49</v>
      </c>
      <c r="R5918">
        <v>113.19</v>
      </c>
      <c r="S5918">
        <v>28.3</v>
      </c>
      <c r="T5918" t="s">
        <v>30</v>
      </c>
      <c r="X5918" t="s">
        <v>146</v>
      </c>
      <c r="Y5918" t="s">
        <v>147</v>
      </c>
      <c r="Z5918" t="s">
        <v>36</v>
      </c>
      <c r="AA5918" t="str">
        <f>IFERROR(_xlfn.XLOOKUP($J5918,avoidable_ed_reference!$A$2:$A$13,avoidable_ed_reference!$C$2:$C$13),"Not Classified")</f>
        <v>Avoidable</v>
      </c>
      <c r="AB5918" t="str">
        <f>IFERROR(_xlfn.XLOOKUP($B5918,enrollment!$A$2:$A$801,enrollment!$I$2:$I$801),"")</f>
        <v>TN</v>
      </c>
      <c r="AC5918">
        <f>IFERROR(_xlfn.XLOOKUP($B5918,enrollment!$A$2:$A$801,enrollment!$L$2:$L$801),"")</f>
        <v>80</v>
      </c>
      <c r="AD5918" t="str" cm="1">
        <f t="array" ref="AD5918">_xlfn.IFS(AC5918="","Unknown",AC5918&lt;18,"0-17",AC5918&lt;35,"18-34",AC5918&lt;50,"35-49",AC5918&lt;65,"50-64",TRUE,"65+")</f>
        <v>65+</v>
      </c>
      <c r="AE5918">
        <f>IFERROR(_xlfn.XLOOKUP($B5918,enrollment!$A$2:$A$801,enrollment!$O$2:$O$801),"")</f>
        <v>5678901234</v>
      </c>
      <c r="AF5918">
        <f>IFERROR(_xlfn.XLOOKUP($AE5918,providers!$B$2:$B$11,providers!$Q$2:$Q$11),"")</f>
        <v>3.8</v>
      </c>
      <c r="AG5918" s="1">
        <f t="shared" si="92"/>
        <v>45413</v>
      </c>
    </row>
    <row r="5919" spans="1:33" x14ac:dyDescent="0.25">
      <c r="A5919" t="s">
        <v>6789</v>
      </c>
      <c r="B5919" t="s">
        <v>6776</v>
      </c>
      <c r="C5919">
        <v>5678901234</v>
      </c>
      <c r="D5919">
        <v>5678901234</v>
      </c>
      <c r="E5919" s="1">
        <v>45307</v>
      </c>
      <c r="F5919" s="1">
        <v>45307</v>
      </c>
      <c r="G5919" s="1">
        <v>45324</v>
      </c>
      <c r="H5919" t="s">
        <v>28</v>
      </c>
      <c r="I5919">
        <v>20</v>
      </c>
      <c r="J5919" t="s">
        <v>35</v>
      </c>
      <c r="K5919">
        <v>99213</v>
      </c>
      <c r="O5919">
        <v>1</v>
      </c>
      <c r="P5919">
        <v>171.33</v>
      </c>
      <c r="Q5919">
        <v>131.79</v>
      </c>
      <c r="R5919">
        <v>105.43</v>
      </c>
      <c r="S5919">
        <v>26.36</v>
      </c>
      <c r="T5919" t="s">
        <v>30</v>
      </c>
      <c r="X5919" t="s">
        <v>146</v>
      </c>
      <c r="Y5919" t="s">
        <v>147</v>
      </c>
      <c r="Z5919" t="s">
        <v>36</v>
      </c>
      <c r="AA5919" t="str">
        <f>IFERROR(_xlfn.XLOOKUP($J5919,avoidable_ed_reference!$A$2:$A$13,avoidable_ed_reference!$C$2:$C$13),"Not Classified")</f>
        <v>Avoidable</v>
      </c>
      <c r="AB5919" t="str">
        <f>IFERROR(_xlfn.XLOOKUP($B5919,enrollment!$A$2:$A$801,enrollment!$I$2:$I$801),"")</f>
        <v>TN</v>
      </c>
      <c r="AC5919">
        <f>IFERROR(_xlfn.XLOOKUP($B5919,enrollment!$A$2:$A$801,enrollment!$L$2:$L$801),"")</f>
        <v>80</v>
      </c>
      <c r="AD5919" t="str" cm="1">
        <f t="array" ref="AD5919">_xlfn.IFS(AC5919="","Unknown",AC5919&lt;18,"0-17",AC5919&lt;35,"18-34",AC5919&lt;50,"35-49",AC5919&lt;65,"50-64",TRUE,"65+")</f>
        <v>65+</v>
      </c>
      <c r="AE5919">
        <f>IFERROR(_xlfn.XLOOKUP($B5919,enrollment!$A$2:$A$801,enrollment!$O$2:$O$801),"")</f>
        <v>5678901234</v>
      </c>
      <c r="AF5919">
        <f>IFERROR(_xlfn.XLOOKUP($AE5919,providers!$B$2:$B$11,providers!$Q$2:$Q$11),"")</f>
        <v>3.8</v>
      </c>
      <c r="AG5919" s="1">
        <f t="shared" si="92"/>
        <v>45292</v>
      </c>
    </row>
    <row r="5920" spans="1:33" x14ac:dyDescent="0.25">
      <c r="A5920" t="s">
        <v>6790</v>
      </c>
      <c r="B5920" t="s">
        <v>6776</v>
      </c>
      <c r="C5920">
        <v>5678901234</v>
      </c>
      <c r="D5920">
        <v>5678901234</v>
      </c>
      <c r="E5920" s="1">
        <v>45363</v>
      </c>
      <c r="F5920" s="1">
        <v>45363</v>
      </c>
      <c r="G5920" s="1">
        <v>45396</v>
      </c>
      <c r="H5920" t="s">
        <v>28</v>
      </c>
      <c r="I5920">
        <v>11</v>
      </c>
      <c r="J5920" t="s">
        <v>38</v>
      </c>
      <c r="K5920">
        <v>99213</v>
      </c>
      <c r="O5920">
        <v>1</v>
      </c>
      <c r="P5920">
        <v>214.39</v>
      </c>
      <c r="Q5920">
        <v>158.81</v>
      </c>
      <c r="R5920">
        <v>127.05</v>
      </c>
      <c r="S5920">
        <v>31.76</v>
      </c>
      <c r="T5920" t="s">
        <v>30</v>
      </c>
      <c r="X5920" t="s">
        <v>146</v>
      </c>
      <c r="Y5920" t="s">
        <v>147</v>
      </c>
      <c r="Z5920" t="s">
        <v>39</v>
      </c>
      <c r="AA5920" t="str">
        <f>IFERROR(_xlfn.XLOOKUP($J5920,avoidable_ed_reference!$A$2:$A$13,avoidable_ed_reference!$C$2:$C$13),"Not Classified")</f>
        <v>Not Classified</v>
      </c>
      <c r="AB5920" t="str">
        <f>IFERROR(_xlfn.XLOOKUP($B5920,enrollment!$A$2:$A$801,enrollment!$I$2:$I$801),"")</f>
        <v>TN</v>
      </c>
      <c r="AC5920">
        <f>IFERROR(_xlfn.XLOOKUP($B5920,enrollment!$A$2:$A$801,enrollment!$L$2:$L$801),"")</f>
        <v>80</v>
      </c>
      <c r="AD5920" t="str" cm="1">
        <f t="array" ref="AD5920">_xlfn.IFS(AC5920="","Unknown",AC5920&lt;18,"0-17",AC5920&lt;35,"18-34",AC5920&lt;50,"35-49",AC5920&lt;65,"50-64",TRUE,"65+")</f>
        <v>65+</v>
      </c>
      <c r="AE5920">
        <f>IFERROR(_xlfn.XLOOKUP($B5920,enrollment!$A$2:$A$801,enrollment!$O$2:$O$801),"")</f>
        <v>5678901234</v>
      </c>
      <c r="AF5920">
        <f>IFERROR(_xlfn.XLOOKUP($AE5920,providers!$B$2:$B$11,providers!$Q$2:$Q$11),"")</f>
        <v>3.8</v>
      </c>
      <c r="AG5920" s="1">
        <f t="shared" si="92"/>
        <v>45352</v>
      </c>
    </row>
    <row r="5921" spans="1:33" x14ac:dyDescent="0.25">
      <c r="A5921" t="s">
        <v>6791</v>
      </c>
      <c r="B5921" t="s">
        <v>6776</v>
      </c>
      <c r="C5921">
        <v>3456789012</v>
      </c>
      <c r="D5921">
        <v>3456789012</v>
      </c>
      <c r="E5921" s="1">
        <v>45534</v>
      </c>
      <c r="F5921" s="1">
        <v>45534</v>
      </c>
      <c r="G5921" s="1">
        <v>45568</v>
      </c>
      <c r="H5921" t="s">
        <v>67</v>
      </c>
      <c r="I5921">
        <v>21</v>
      </c>
      <c r="J5921" t="s">
        <v>80</v>
      </c>
      <c r="K5921">
        <v>99223</v>
      </c>
      <c r="O5921">
        <v>1</v>
      </c>
      <c r="P5921">
        <v>24358.1</v>
      </c>
      <c r="Q5921">
        <v>15714.9</v>
      </c>
      <c r="R5921">
        <v>12571.92</v>
      </c>
      <c r="S5921">
        <v>3142.98</v>
      </c>
      <c r="T5921" t="s">
        <v>30</v>
      </c>
      <c r="V5921">
        <v>1</v>
      </c>
      <c r="W5921" s="2" t="s">
        <v>68</v>
      </c>
      <c r="X5921" t="s">
        <v>146</v>
      </c>
      <c r="Y5921" t="s">
        <v>147</v>
      </c>
      <c r="Z5921" t="s">
        <v>69</v>
      </c>
      <c r="AA5921" t="str">
        <f>IFERROR(_xlfn.XLOOKUP($J5921,avoidable_ed_reference!$A$2:$A$13,avoidable_ed_reference!$C$2:$C$13),"Not Classified")</f>
        <v>Non-Avoidable</v>
      </c>
      <c r="AB5921" t="str">
        <f>IFERROR(_xlfn.XLOOKUP($B5921,enrollment!$A$2:$A$801,enrollment!$I$2:$I$801),"")</f>
        <v>TN</v>
      </c>
      <c r="AC5921">
        <f>IFERROR(_xlfn.XLOOKUP($B5921,enrollment!$A$2:$A$801,enrollment!$L$2:$L$801),"")</f>
        <v>80</v>
      </c>
      <c r="AD5921" t="str" cm="1">
        <f t="array" ref="AD5921">_xlfn.IFS(AC5921="","Unknown",AC5921&lt;18,"0-17",AC5921&lt;35,"18-34",AC5921&lt;50,"35-49",AC5921&lt;65,"50-64",TRUE,"65+")</f>
        <v>65+</v>
      </c>
      <c r="AE5921">
        <f>IFERROR(_xlfn.XLOOKUP($B5921,enrollment!$A$2:$A$801,enrollment!$O$2:$O$801),"")</f>
        <v>5678901234</v>
      </c>
      <c r="AF5921">
        <f>IFERROR(_xlfn.XLOOKUP($AE5921,providers!$B$2:$B$11,providers!$Q$2:$Q$11),"")</f>
        <v>3.8</v>
      </c>
      <c r="AG5921" s="1">
        <f t="shared" si="92"/>
        <v>45505</v>
      </c>
    </row>
    <row r="5922" spans="1:33" x14ac:dyDescent="0.25">
      <c r="A5922" t="s">
        <v>6792</v>
      </c>
      <c r="B5922" t="s">
        <v>6776</v>
      </c>
      <c r="C5922">
        <v>5678901234</v>
      </c>
      <c r="D5922">
        <v>5678901234</v>
      </c>
      <c r="E5922" s="1">
        <v>45559</v>
      </c>
      <c r="F5922" s="1">
        <v>45559</v>
      </c>
      <c r="G5922" s="1">
        <v>45585</v>
      </c>
      <c r="H5922" t="s">
        <v>28</v>
      </c>
      <c r="I5922">
        <v>11</v>
      </c>
      <c r="J5922" t="s">
        <v>38</v>
      </c>
      <c r="K5922">
        <v>99213</v>
      </c>
      <c r="O5922">
        <v>1</v>
      </c>
      <c r="P5922">
        <v>240.76</v>
      </c>
      <c r="Q5922">
        <v>178.34</v>
      </c>
      <c r="R5922">
        <v>142.66999999999999</v>
      </c>
      <c r="S5922">
        <v>35.67</v>
      </c>
      <c r="T5922" t="s">
        <v>30</v>
      </c>
      <c r="X5922" t="s">
        <v>146</v>
      </c>
      <c r="Y5922" t="s">
        <v>147</v>
      </c>
      <c r="Z5922" t="s">
        <v>39</v>
      </c>
      <c r="AA5922" t="str">
        <f>IFERROR(_xlfn.XLOOKUP($J5922,avoidable_ed_reference!$A$2:$A$13,avoidable_ed_reference!$C$2:$C$13),"Not Classified")</f>
        <v>Not Classified</v>
      </c>
      <c r="AB5922" t="str">
        <f>IFERROR(_xlfn.XLOOKUP($B5922,enrollment!$A$2:$A$801,enrollment!$I$2:$I$801),"")</f>
        <v>TN</v>
      </c>
      <c r="AC5922">
        <f>IFERROR(_xlfn.XLOOKUP($B5922,enrollment!$A$2:$A$801,enrollment!$L$2:$L$801),"")</f>
        <v>80</v>
      </c>
      <c r="AD5922" t="str" cm="1">
        <f t="array" ref="AD5922">_xlfn.IFS(AC5922="","Unknown",AC5922&lt;18,"0-17",AC5922&lt;35,"18-34",AC5922&lt;50,"35-49",AC5922&lt;65,"50-64",TRUE,"65+")</f>
        <v>65+</v>
      </c>
      <c r="AE5922">
        <f>IFERROR(_xlfn.XLOOKUP($B5922,enrollment!$A$2:$A$801,enrollment!$O$2:$O$801),"")</f>
        <v>5678901234</v>
      </c>
      <c r="AF5922">
        <f>IFERROR(_xlfn.XLOOKUP($AE5922,providers!$B$2:$B$11,providers!$Q$2:$Q$11),"")</f>
        <v>3.8</v>
      </c>
      <c r="AG5922" s="1">
        <f t="shared" si="92"/>
        <v>45536</v>
      </c>
    </row>
    <row r="5923" spans="1:33" x14ac:dyDescent="0.25">
      <c r="A5923" t="s">
        <v>6793</v>
      </c>
      <c r="B5923" t="s">
        <v>6776</v>
      </c>
      <c r="C5923">
        <v>3456789012</v>
      </c>
      <c r="D5923">
        <v>3456789012</v>
      </c>
      <c r="E5923" s="1">
        <v>45505</v>
      </c>
      <c r="F5923" s="1">
        <v>45505</v>
      </c>
      <c r="G5923" s="1">
        <v>45524</v>
      </c>
      <c r="H5923" t="s">
        <v>59</v>
      </c>
      <c r="J5923" t="s">
        <v>99</v>
      </c>
      <c r="L5923" s="2" t="s">
        <v>106</v>
      </c>
      <c r="M5923" t="s">
        <v>107</v>
      </c>
      <c r="N5923" t="s">
        <v>108</v>
      </c>
      <c r="O5923">
        <v>1</v>
      </c>
      <c r="P5923">
        <v>1006.95</v>
      </c>
      <c r="Q5923">
        <v>915.41</v>
      </c>
      <c r="R5923">
        <v>732.33</v>
      </c>
      <c r="S5923">
        <v>183.08</v>
      </c>
      <c r="T5923" t="s">
        <v>30</v>
      </c>
      <c r="X5923" t="s">
        <v>146</v>
      </c>
      <c r="Y5923" t="s">
        <v>147</v>
      </c>
      <c r="Z5923" t="s">
        <v>64</v>
      </c>
      <c r="AA5923" t="str">
        <f>IFERROR(_xlfn.XLOOKUP($J5923,avoidable_ed_reference!$A$2:$A$13,avoidable_ed_reference!$C$2:$C$13),"Not Classified")</f>
        <v>Not Classified</v>
      </c>
      <c r="AB5923" t="str">
        <f>IFERROR(_xlfn.XLOOKUP($B5923,enrollment!$A$2:$A$801,enrollment!$I$2:$I$801),"")</f>
        <v>TN</v>
      </c>
      <c r="AC5923">
        <f>IFERROR(_xlfn.XLOOKUP($B5923,enrollment!$A$2:$A$801,enrollment!$L$2:$L$801),"")</f>
        <v>80</v>
      </c>
      <c r="AD5923" t="str" cm="1">
        <f t="array" ref="AD5923">_xlfn.IFS(AC5923="","Unknown",AC5923&lt;18,"0-17",AC5923&lt;35,"18-34",AC5923&lt;50,"35-49",AC5923&lt;65,"50-64",TRUE,"65+")</f>
        <v>65+</v>
      </c>
      <c r="AE5923">
        <f>IFERROR(_xlfn.XLOOKUP($B5923,enrollment!$A$2:$A$801,enrollment!$O$2:$O$801),"")</f>
        <v>5678901234</v>
      </c>
      <c r="AF5923">
        <f>IFERROR(_xlfn.XLOOKUP($AE5923,providers!$B$2:$B$11,providers!$Q$2:$Q$11),"")</f>
        <v>3.8</v>
      </c>
      <c r="AG5923" s="1">
        <f t="shared" si="92"/>
        <v>45505</v>
      </c>
    </row>
    <row r="5924" spans="1:33" x14ac:dyDescent="0.25">
      <c r="A5924" t="s">
        <v>6794</v>
      </c>
      <c r="B5924" t="s">
        <v>6776</v>
      </c>
      <c r="C5924">
        <v>2233445566</v>
      </c>
      <c r="D5924">
        <v>2233445566</v>
      </c>
      <c r="E5924" s="1">
        <v>45411</v>
      </c>
      <c r="F5924" s="1">
        <v>45411</v>
      </c>
      <c r="G5924" s="1">
        <v>45436</v>
      </c>
      <c r="H5924" t="s">
        <v>59</v>
      </c>
      <c r="J5924" t="s">
        <v>60</v>
      </c>
      <c r="L5924" s="2" t="s">
        <v>151</v>
      </c>
      <c r="M5924" t="s">
        <v>152</v>
      </c>
      <c r="N5924" t="s">
        <v>153</v>
      </c>
      <c r="O5924">
        <v>1</v>
      </c>
      <c r="P5924">
        <v>1139.8900000000001</v>
      </c>
      <c r="Q5924">
        <v>1036.26</v>
      </c>
      <c r="R5924">
        <v>829.01</v>
      </c>
      <c r="S5924">
        <v>207.25</v>
      </c>
      <c r="T5924" t="s">
        <v>30</v>
      </c>
      <c r="X5924" t="s">
        <v>146</v>
      </c>
      <c r="Y5924" t="s">
        <v>147</v>
      </c>
      <c r="Z5924" t="s">
        <v>64</v>
      </c>
      <c r="AA5924" t="str">
        <f>IFERROR(_xlfn.XLOOKUP($J5924,avoidable_ed_reference!$A$2:$A$13,avoidable_ed_reference!$C$2:$C$13),"Not Classified")</f>
        <v>Not Classified</v>
      </c>
      <c r="AB5924" t="str">
        <f>IFERROR(_xlfn.XLOOKUP($B5924,enrollment!$A$2:$A$801,enrollment!$I$2:$I$801),"")</f>
        <v>TN</v>
      </c>
      <c r="AC5924">
        <f>IFERROR(_xlfn.XLOOKUP($B5924,enrollment!$A$2:$A$801,enrollment!$L$2:$L$801),"")</f>
        <v>80</v>
      </c>
      <c r="AD5924" t="str" cm="1">
        <f t="array" ref="AD5924">_xlfn.IFS(AC5924="","Unknown",AC5924&lt;18,"0-17",AC5924&lt;35,"18-34",AC5924&lt;50,"35-49",AC5924&lt;65,"50-64",TRUE,"65+")</f>
        <v>65+</v>
      </c>
      <c r="AE5924">
        <f>IFERROR(_xlfn.XLOOKUP($B5924,enrollment!$A$2:$A$801,enrollment!$O$2:$O$801),"")</f>
        <v>5678901234</v>
      </c>
      <c r="AF5924">
        <f>IFERROR(_xlfn.XLOOKUP($AE5924,providers!$B$2:$B$11,providers!$Q$2:$Q$11),"")</f>
        <v>3.8</v>
      </c>
      <c r="AG5924" s="1">
        <f t="shared" si="92"/>
        <v>45383</v>
      </c>
    </row>
    <row r="5925" spans="1:33" x14ac:dyDescent="0.25">
      <c r="A5925" t="s">
        <v>6795</v>
      </c>
      <c r="B5925" t="s">
        <v>6776</v>
      </c>
      <c r="C5925">
        <v>5678901234</v>
      </c>
      <c r="D5925">
        <v>5678901234</v>
      </c>
      <c r="E5925" s="1">
        <v>45312</v>
      </c>
      <c r="F5925" s="1">
        <v>45312</v>
      </c>
      <c r="G5925" s="1">
        <v>45328</v>
      </c>
      <c r="H5925" t="s">
        <v>28</v>
      </c>
      <c r="I5925">
        <v>11</v>
      </c>
      <c r="J5925" t="s">
        <v>38</v>
      </c>
      <c r="K5925">
        <v>99213</v>
      </c>
      <c r="O5925">
        <v>1</v>
      </c>
      <c r="P5925">
        <v>235.44</v>
      </c>
      <c r="Q5925">
        <v>174.4</v>
      </c>
      <c r="R5925">
        <v>139.52000000000001</v>
      </c>
      <c r="S5925">
        <v>34.880000000000003</v>
      </c>
      <c r="T5925" t="s">
        <v>30</v>
      </c>
      <c r="X5925" t="s">
        <v>146</v>
      </c>
      <c r="Y5925" t="s">
        <v>147</v>
      </c>
      <c r="Z5925" t="s">
        <v>39</v>
      </c>
      <c r="AA5925" t="str">
        <f>IFERROR(_xlfn.XLOOKUP($J5925,avoidable_ed_reference!$A$2:$A$13,avoidable_ed_reference!$C$2:$C$13),"Not Classified")</f>
        <v>Not Classified</v>
      </c>
      <c r="AB5925" t="str">
        <f>IFERROR(_xlfn.XLOOKUP($B5925,enrollment!$A$2:$A$801,enrollment!$I$2:$I$801),"")</f>
        <v>TN</v>
      </c>
      <c r="AC5925">
        <f>IFERROR(_xlfn.XLOOKUP($B5925,enrollment!$A$2:$A$801,enrollment!$L$2:$L$801),"")</f>
        <v>80</v>
      </c>
      <c r="AD5925" t="str" cm="1">
        <f t="array" ref="AD5925">_xlfn.IFS(AC5925="","Unknown",AC5925&lt;18,"0-17",AC5925&lt;35,"18-34",AC5925&lt;50,"35-49",AC5925&lt;65,"50-64",TRUE,"65+")</f>
        <v>65+</v>
      </c>
      <c r="AE5925">
        <f>IFERROR(_xlfn.XLOOKUP($B5925,enrollment!$A$2:$A$801,enrollment!$O$2:$O$801),"")</f>
        <v>5678901234</v>
      </c>
      <c r="AF5925">
        <f>IFERROR(_xlfn.XLOOKUP($AE5925,providers!$B$2:$B$11,providers!$Q$2:$Q$11),"")</f>
        <v>3.8</v>
      </c>
      <c r="AG5925" s="1">
        <f t="shared" si="92"/>
        <v>45292</v>
      </c>
    </row>
    <row r="5926" spans="1:33" x14ac:dyDescent="0.25">
      <c r="A5926" t="s">
        <v>6796</v>
      </c>
      <c r="B5926" t="s">
        <v>6776</v>
      </c>
      <c r="C5926">
        <v>3456789012</v>
      </c>
      <c r="D5926">
        <v>3456789012</v>
      </c>
      <c r="E5926" s="1">
        <v>45557</v>
      </c>
      <c r="F5926" s="1">
        <v>45557</v>
      </c>
      <c r="G5926" s="1">
        <v>45577</v>
      </c>
      <c r="H5926" t="s">
        <v>67</v>
      </c>
      <c r="I5926">
        <v>21</v>
      </c>
      <c r="J5926" t="s">
        <v>80</v>
      </c>
      <c r="K5926">
        <v>99223</v>
      </c>
      <c r="O5926">
        <v>1</v>
      </c>
      <c r="P5926">
        <v>19216.98</v>
      </c>
      <c r="Q5926">
        <v>12398.05</v>
      </c>
      <c r="R5926">
        <v>9918.44</v>
      </c>
      <c r="S5926">
        <v>2479.61</v>
      </c>
      <c r="T5926" t="s">
        <v>30</v>
      </c>
      <c r="V5926">
        <v>1</v>
      </c>
      <c r="W5926" s="2" t="s">
        <v>68</v>
      </c>
      <c r="X5926" t="s">
        <v>146</v>
      </c>
      <c r="Y5926" t="s">
        <v>147</v>
      </c>
      <c r="Z5926" t="s">
        <v>69</v>
      </c>
      <c r="AA5926" t="str">
        <f>IFERROR(_xlfn.XLOOKUP($J5926,avoidable_ed_reference!$A$2:$A$13,avoidable_ed_reference!$C$2:$C$13),"Not Classified")</f>
        <v>Non-Avoidable</v>
      </c>
      <c r="AB5926" t="str">
        <f>IFERROR(_xlfn.XLOOKUP($B5926,enrollment!$A$2:$A$801,enrollment!$I$2:$I$801),"")</f>
        <v>TN</v>
      </c>
      <c r="AC5926">
        <f>IFERROR(_xlfn.XLOOKUP($B5926,enrollment!$A$2:$A$801,enrollment!$L$2:$L$801),"")</f>
        <v>80</v>
      </c>
      <c r="AD5926" t="str" cm="1">
        <f t="array" ref="AD5926">_xlfn.IFS(AC5926="","Unknown",AC5926&lt;18,"0-17",AC5926&lt;35,"18-34",AC5926&lt;50,"35-49",AC5926&lt;65,"50-64",TRUE,"65+")</f>
        <v>65+</v>
      </c>
      <c r="AE5926">
        <f>IFERROR(_xlfn.XLOOKUP($B5926,enrollment!$A$2:$A$801,enrollment!$O$2:$O$801),"")</f>
        <v>5678901234</v>
      </c>
      <c r="AF5926">
        <f>IFERROR(_xlfn.XLOOKUP($AE5926,providers!$B$2:$B$11,providers!$Q$2:$Q$11),"")</f>
        <v>3.8</v>
      </c>
      <c r="AG5926" s="1">
        <f t="shared" si="92"/>
        <v>45536</v>
      </c>
    </row>
    <row r="5927" spans="1:33" x14ac:dyDescent="0.25">
      <c r="A5927" t="s">
        <v>6797</v>
      </c>
      <c r="B5927" t="s">
        <v>6776</v>
      </c>
      <c r="C5927">
        <v>5678901234</v>
      </c>
      <c r="D5927">
        <v>5678901234</v>
      </c>
      <c r="E5927" s="1">
        <v>45544</v>
      </c>
      <c r="F5927" s="1">
        <v>45544</v>
      </c>
      <c r="G5927" s="1">
        <v>45566</v>
      </c>
      <c r="H5927" t="s">
        <v>28</v>
      </c>
      <c r="I5927">
        <v>11</v>
      </c>
      <c r="J5927" t="s">
        <v>35</v>
      </c>
      <c r="K5927">
        <v>99213</v>
      </c>
      <c r="O5927">
        <v>1</v>
      </c>
      <c r="P5927">
        <v>209.21</v>
      </c>
      <c r="Q5927">
        <v>154.97</v>
      </c>
      <c r="R5927">
        <v>123.98</v>
      </c>
      <c r="S5927">
        <v>30.99</v>
      </c>
      <c r="T5927" t="s">
        <v>30</v>
      </c>
      <c r="X5927" t="s">
        <v>146</v>
      </c>
      <c r="Y5927" t="s">
        <v>147</v>
      </c>
      <c r="Z5927" t="s">
        <v>39</v>
      </c>
      <c r="AA5927" t="str">
        <f>IFERROR(_xlfn.XLOOKUP($J5927,avoidable_ed_reference!$A$2:$A$13,avoidable_ed_reference!$C$2:$C$13),"Not Classified")</f>
        <v>Avoidable</v>
      </c>
      <c r="AB5927" t="str">
        <f>IFERROR(_xlfn.XLOOKUP($B5927,enrollment!$A$2:$A$801,enrollment!$I$2:$I$801),"")</f>
        <v>TN</v>
      </c>
      <c r="AC5927">
        <f>IFERROR(_xlfn.XLOOKUP($B5927,enrollment!$A$2:$A$801,enrollment!$L$2:$L$801),"")</f>
        <v>80</v>
      </c>
      <c r="AD5927" t="str" cm="1">
        <f t="array" ref="AD5927">_xlfn.IFS(AC5927="","Unknown",AC5927&lt;18,"0-17",AC5927&lt;35,"18-34",AC5927&lt;50,"35-49",AC5927&lt;65,"50-64",TRUE,"65+")</f>
        <v>65+</v>
      </c>
      <c r="AE5927">
        <f>IFERROR(_xlfn.XLOOKUP($B5927,enrollment!$A$2:$A$801,enrollment!$O$2:$O$801),"")</f>
        <v>5678901234</v>
      </c>
      <c r="AF5927">
        <f>IFERROR(_xlfn.XLOOKUP($AE5927,providers!$B$2:$B$11,providers!$Q$2:$Q$11),"")</f>
        <v>3.8</v>
      </c>
      <c r="AG5927" s="1">
        <f t="shared" si="92"/>
        <v>45536</v>
      </c>
    </row>
    <row r="5928" spans="1:33" x14ac:dyDescent="0.25">
      <c r="A5928" t="s">
        <v>6798</v>
      </c>
      <c r="B5928" t="s">
        <v>6776</v>
      </c>
      <c r="C5928">
        <v>5678901234</v>
      </c>
      <c r="D5928">
        <v>5678901234</v>
      </c>
      <c r="E5928" s="1">
        <v>45536</v>
      </c>
      <c r="F5928" s="1">
        <v>45536</v>
      </c>
      <c r="G5928" s="1">
        <v>45550</v>
      </c>
      <c r="H5928" t="s">
        <v>28</v>
      </c>
      <c r="I5928">
        <v>11</v>
      </c>
      <c r="J5928" t="s">
        <v>35</v>
      </c>
      <c r="K5928">
        <v>99213</v>
      </c>
      <c r="O5928">
        <v>1</v>
      </c>
      <c r="P5928">
        <v>166.54</v>
      </c>
      <c r="Q5928">
        <v>123.36</v>
      </c>
      <c r="R5928">
        <v>98.69</v>
      </c>
      <c r="S5928">
        <v>24.67</v>
      </c>
      <c r="T5928" t="s">
        <v>30</v>
      </c>
      <c r="X5928" t="s">
        <v>146</v>
      </c>
      <c r="Y5928" t="s">
        <v>147</v>
      </c>
      <c r="Z5928" t="s">
        <v>39</v>
      </c>
      <c r="AA5928" t="str">
        <f>IFERROR(_xlfn.XLOOKUP($J5928,avoidable_ed_reference!$A$2:$A$13,avoidable_ed_reference!$C$2:$C$13),"Not Classified")</f>
        <v>Avoidable</v>
      </c>
      <c r="AB5928" t="str">
        <f>IFERROR(_xlfn.XLOOKUP($B5928,enrollment!$A$2:$A$801,enrollment!$I$2:$I$801),"")</f>
        <v>TN</v>
      </c>
      <c r="AC5928">
        <f>IFERROR(_xlfn.XLOOKUP($B5928,enrollment!$A$2:$A$801,enrollment!$L$2:$L$801),"")</f>
        <v>80</v>
      </c>
      <c r="AD5928" t="str" cm="1">
        <f t="array" ref="AD5928">_xlfn.IFS(AC5928="","Unknown",AC5928&lt;18,"0-17",AC5928&lt;35,"18-34",AC5928&lt;50,"35-49",AC5928&lt;65,"50-64",TRUE,"65+")</f>
        <v>65+</v>
      </c>
      <c r="AE5928">
        <f>IFERROR(_xlfn.XLOOKUP($B5928,enrollment!$A$2:$A$801,enrollment!$O$2:$O$801),"")</f>
        <v>5678901234</v>
      </c>
      <c r="AF5928">
        <f>IFERROR(_xlfn.XLOOKUP($AE5928,providers!$B$2:$B$11,providers!$Q$2:$Q$11),"")</f>
        <v>3.8</v>
      </c>
      <c r="AG5928" s="1">
        <f t="shared" si="92"/>
        <v>45536</v>
      </c>
    </row>
    <row r="5929" spans="1:33" x14ac:dyDescent="0.25">
      <c r="A5929" t="s">
        <v>6799</v>
      </c>
      <c r="B5929" t="s">
        <v>6776</v>
      </c>
      <c r="C5929">
        <v>8901234567</v>
      </c>
      <c r="D5929">
        <v>8901234567</v>
      </c>
      <c r="E5929" s="1">
        <v>45349</v>
      </c>
      <c r="F5929" s="1">
        <v>45349</v>
      </c>
      <c r="G5929" s="1">
        <v>45378</v>
      </c>
      <c r="H5929" t="s">
        <v>59</v>
      </c>
      <c r="J5929" t="s">
        <v>47</v>
      </c>
      <c r="L5929" s="2" t="s">
        <v>82</v>
      </c>
      <c r="M5929" t="s">
        <v>83</v>
      </c>
      <c r="N5929" t="s">
        <v>84</v>
      </c>
      <c r="O5929">
        <v>1</v>
      </c>
      <c r="P5929">
        <v>1296.82</v>
      </c>
      <c r="Q5929">
        <v>1178.93</v>
      </c>
      <c r="R5929">
        <v>943.14</v>
      </c>
      <c r="S5929">
        <v>235.79</v>
      </c>
      <c r="T5929" t="s">
        <v>30</v>
      </c>
      <c r="X5929" t="s">
        <v>146</v>
      </c>
      <c r="Y5929" t="s">
        <v>147</v>
      </c>
      <c r="Z5929" t="s">
        <v>64</v>
      </c>
      <c r="AA5929" t="str">
        <f>IFERROR(_xlfn.XLOOKUP($J5929,avoidable_ed_reference!$A$2:$A$13,avoidable_ed_reference!$C$2:$C$13),"Not Classified")</f>
        <v>Not Classified</v>
      </c>
      <c r="AB5929" t="str">
        <f>IFERROR(_xlfn.XLOOKUP($B5929,enrollment!$A$2:$A$801,enrollment!$I$2:$I$801),"")</f>
        <v>TN</v>
      </c>
      <c r="AC5929">
        <f>IFERROR(_xlfn.XLOOKUP($B5929,enrollment!$A$2:$A$801,enrollment!$L$2:$L$801),"")</f>
        <v>80</v>
      </c>
      <c r="AD5929" t="str" cm="1">
        <f t="array" ref="AD5929">_xlfn.IFS(AC5929="","Unknown",AC5929&lt;18,"0-17",AC5929&lt;35,"18-34",AC5929&lt;50,"35-49",AC5929&lt;65,"50-64",TRUE,"65+")</f>
        <v>65+</v>
      </c>
      <c r="AE5929">
        <f>IFERROR(_xlfn.XLOOKUP($B5929,enrollment!$A$2:$A$801,enrollment!$O$2:$O$801),"")</f>
        <v>5678901234</v>
      </c>
      <c r="AF5929">
        <f>IFERROR(_xlfn.XLOOKUP($AE5929,providers!$B$2:$B$11,providers!$Q$2:$Q$11),"")</f>
        <v>3.8</v>
      </c>
      <c r="AG5929" s="1">
        <f t="shared" si="92"/>
        <v>45323</v>
      </c>
    </row>
    <row r="5930" spans="1:33" x14ac:dyDescent="0.25">
      <c r="A5930" t="s">
        <v>6800</v>
      </c>
      <c r="B5930" t="s">
        <v>6801</v>
      </c>
      <c r="C5930">
        <v>5678901234</v>
      </c>
      <c r="D5930">
        <v>5678901234</v>
      </c>
      <c r="E5930" s="1">
        <v>45409</v>
      </c>
      <c r="F5930" s="1">
        <v>45409</v>
      </c>
      <c r="G5930" s="1">
        <v>45440</v>
      </c>
      <c r="H5930" t="s">
        <v>28</v>
      </c>
      <c r="I5930">
        <v>20</v>
      </c>
      <c r="J5930" t="s">
        <v>35</v>
      </c>
      <c r="K5930">
        <v>99213</v>
      </c>
      <c r="O5930">
        <v>1</v>
      </c>
      <c r="P5930">
        <v>156.44</v>
      </c>
      <c r="Q5930">
        <v>120.34</v>
      </c>
      <c r="R5930">
        <v>96.27</v>
      </c>
      <c r="S5930">
        <v>24.07</v>
      </c>
      <c r="T5930" t="s">
        <v>30</v>
      </c>
      <c r="X5930" t="s">
        <v>43</v>
      </c>
      <c r="Y5930" t="s">
        <v>44</v>
      </c>
      <c r="Z5930" t="s">
        <v>36</v>
      </c>
      <c r="AA5930" t="str">
        <f>IFERROR(_xlfn.XLOOKUP($J5930,avoidable_ed_reference!$A$2:$A$13,avoidable_ed_reference!$C$2:$C$13),"Not Classified")</f>
        <v>Avoidable</v>
      </c>
      <c r="AB5930" t="str">
        <f>IFERROR(_xlfn.XLOOKUP($B5930,enrollment!$A$2:$A$801,enrollment!$I$2:$I$801),"")</f>
        <v>GA</v>
      </c>
      <c r="AC5930">
        <f>IFERROR(_xlfn.XLOOKUP($B5930,enrollment!$A$2:$A$801,enrollment!$L$2:$L$801),"")</f>
        <v>75</v>
      </c>
      <c r="AD5930" t="str" cm="1">
        <f t="array" ref="AD5930">_xlfn.IFS(AC5930="","Unknown",AC5930&lt;18,"0-17",AC5930&lt;35,"18-34",AC5930&lt;50,"35-49",AC5930&lt;65,"50-64",TRUE,"65+")</f>
        <v>65+</v>
      </c>
      <c r="AE5930">
        <f>IFERROR(_xlfn.XLOOKUP($B5930,enrollment!$A$2:$A$801,enrollment!$O$2:$O$801),"")</f>
        <v>8901234567</v>
      </c>
      <c r="AF5930">
        <f>IFERROR(_xlfn.XLOOKUP($AE5930,providers!$B$2:$B$11,providers!$Q$2:$Q$11),"")</f>
        <v>3.7</v>
      </c>
      <c r="AG5930" s="1">
        <f t="shared" si="92"/>
        <v>45383</v>
      </c>
    </row>
    <row r="5931" spans="1:33" x14ac:dyDescent="0.25">
      <c r="A5931" t="s">
        <v>6802</v>
      </c>
      <c r="B5931" t="s">
        <v>6801</v>
      </c>
      <c r="C5931">
        <v>8901234567</v>
      </c>
      <c r="D5931">
        <v>8901234567</v>
      </c>
      <c r="E5931" s="1">
        <v>45590</v>
      </c>
      <c r="F5931" s="1">
        <v>45590</v>
      </c>
      <c r="G5931" s="1">
        <v>45610</v>
      </c>
      <c r="H5931" t="s">
        <v>28</v>
      </c>
      <c r="I5931">
        <v>11</v>
      </c>
      <c r="J5931" t="s">
        <v>35</v>
      </c>
      <c r="K5931">
        <v>99213</v>
      </c>
      <c r="O5931">
        <v>1</v>
      </c>
      <c r="P5931">
        <v>200.23</v>
      </c>
      <c r="Q5931">
        <v>148.32</v>
      </c>
      <c r="R5931">
        <v>118.66</v>
      </c>
      <c r="S5931">
        <v>29.66</v>
      </c>
      <c r="T5931" t="s">
        <v>30</v>
      </c>
      <c r="X5931" t="s">
        <v>43</v>
      </c>
      <c r="Y5931" t="s">
        <v>44</v>
      </c>
      <c r="Z5931" t="s">
        <v>39</v>
      </c>
      <c r="AA5931" t="str">
        <f>IFERROR(_xlfn.XLOOKUP($J5931,avoidable_ed_reference!$A$2:$A$13,avoidable_ed_reference!$C$2:$C$13),"Not Classified")</f>
        <v>Avoidable</v>
      </c>
      <c r="AB5931" t="str">
        <f>IFERROR(_xlfn.XLOOKUP($B5931,enrollment!$A$2:$A$801,enrollment!$I$2:$I$801),"")</f>
        <v>GA</v>
      </c>
      <c r="AC5931">
        <f>IFERROR(_xlfn.XLOOKUP($B5931,enrollment!$A$2:$A$801,enrollment!$L$2:$L$801),"")</f>
        <v>75</v>
      </c>
      <c r="AD5931" t="str" cm="1">
        <f t="array" ref="AD5931">_xlfn.IFS(AC5931="","Unknown",AC5931&lt;18,"0-17",AC5931&lt;35,"18-34",AC5931&lt;50,"35-49",AC5931&lt;65,"50-64",TRUE,"65+")</f>
        <v>65+</v>
      </c>
      <c r="AE5931">
        <f>IFERROR(_xlfn.XLOOKUP($B5931,enrollment!$A$2:$A$801,enrollment!$O$2:$O$801),"")</f>
        <v>8901234567</v>
      </c>
      <c r="AF5931">
        <f>IFERROR(_xlfn.XLOOKUP($AE5931,providers!$B$2:$B$11,providers!$Q$2:$Q$11),"")</f>
        <v>3.7</v>
      </c>
      <c r="AG5931" s="1">
        <f t="shared" si="92"/>
        <v>45566</v>
      </c>
    </row>
    <row r="5932" spans="1:33" x14ac:dyDescent="0.25">
      <c r="A5932" t="s">
        <v>6803</v>
      </c>
      <c r="B5932" t="s">
        <v>6801</v>
      </c>
      <c r="C5932">
        <v>8901234567</v>
      </c>
      <c r="D5932">
        <v>8901234567</v>
      </c>
      <c r="E5932" s="1">
        <v>45353</v>
      </c>
      <c r="F5932" s="1">
        <v>45353</v>
      </c>
      <c r="G5932" s="1">
        <v>45380</v>
      </c>
      <c r="H5932" t="s">
        <v>28</v>
      </c>
      <c r="I5932">
        <v>11</v>
      </c>
      <c r="J5932" t="s">
        <v>47</v>
      </c>
      <c r="K5932">
        <v>99213</v>
      </c>
      <c r="O5932">
        <v>1</v>
      </c>
      <c r="P5932">
        <v>172.6</v>
      </c>
      <c r="Q5932">
        <v>127.85</v>
      </c>
      <c r="R5932">
        <v>102.28</v>
      </c>
      <c r="S5932">
        <v>25.57</v>
      </c>
      <c r="T5932" t="s">
        <v>30</v>
      </c>
      <c r="X5932" t="s">
        <v>43</v>
      </c>
      <c r="Y5932" t="s">
        <v>44</v>
      </c>
      <c r="Z5932" t="s">
        <v>39</v>
      </c>
      <c r="AA5932" t="str">
        <f>IFERROR(_xlfn.XLOOKUP($J5932,avoidable_ed_reference!$A$2:$A$13,avoidable_ed_reference!$C$2:$C$13),"Not Classified")</f>
        <v>Not Classified</v>
      </c>
      <c r="AB5932" t="str">
        <f>IFERROR(_xlfn.XLOOKUP($B5932,enrollment!$A$2:$A$801,enrollment!$I$2:$I$801),"")</f>
        <v>GA</v>
      </c>
      <c r="AC5932">
        <f>IFERROR(_xlfn.XLOOKUP($B5932,enrollment!$A$2:$A$801,enrollment!$L$2:$L$801),"")</f>
        <v>75</v>
      </c>
      <c r="AD5932" t="str" cm="1">
        <f t="array" ref="AD5932">_xlfn.IFS(AC5932="","Unknown",AC5932&lt;18,"0-17",AC5932&lt;35,"18-34",AC5932&lt;50,"35-49",AC5932&lt;65,"50-64",TRUE,"65+")</f>
        <v>65+</v>
      </c>
      <c r="AE5932">
        <f>IFERROR(_xlfn.XLOOKUP($B5932,enrollment!$A$2:$A$801,enrollment!$O$2:$O$801),"")</f>
        <v>8901234567</v>
      </c>
      <c r="AF5932">
        <f>IFERROR(_xlfn.XLOOKUP($AE5932,providers!$B$2:$B$11,providers!$Q$2:$Q$11),"")</f>
        <v>3.7</v>
      </c>
      <c r="AG5932" s="1">
        <f t="shared" si="92"/>
        <v>45352</v>
      </c>
    </row>
    <row r="5933" spans="1:33" x14ac:dyDescent="0.25">
      <c r="A5933" t="s">
        <v>6804</v>
      </c>
      <c r="B5933" t="s">
        <v>6801</v>
      </c>
      <c r="C5933">
        <v>3456789012</v>
      </c>
      <c r="D5933">
        <v>3456789012</v>
      </c>
      <c r="E5933" s="1">
        <v>45543</v>
      </c>
      <c r="F5933" s="1">
        <v>45543</v>
      </c>
      <c r="G5933" s="1">
        <v>45573</v>
      </c>
      <c r="H5933" t="s">
        <v>67</v>
      </c>
      <c r="I5933">
        <v>21</v>
      </c>
      <c r="J5933" t="s">
        <v>99</v>
      </c>
      <c r="K5933">
        <v>99223</v>
      </c>
      <c r="O5933">
        <v>1</v>
      </c>
      <c r="P5933">
        <v>30831.82</v>
      </c>
      <c r="Q5933">
        <v>19891.5</v>
      </c>
      <c r="R5933">
        <v>15913.2</v>
      </c>
      <c r="S5933">
        <v>3978.3</v>
      </c>
      <c r="T5933" t="s">
        <v>30</v>
      </c>
      <c r="V5933">
        <v>1</v>
      </c>
      <c r="W5933" s="2" t="s">
        <v>68</v>
      </c>
      <c r="X5933" t="s">
        <v>43</v>
      </c>
      <c r="Y5933" t="s">
        <v>44</v>
      </c>
      <c r="Z5933" t="s">
        <v>69</v>
      </c>
      <c r="AA5933" t="str">
        <f>IFERROR(_xlfn.XLOOKUP($J5933,avoidable_ed_reference!$A$2:$A$13,avoidable_ed_reference!$C$2:$C$13),"Not Classified")</f>
        <v>Not Classified</v>
      </c>
      <c r="AB5933" t="str">
        <f>IFERROR(_xlfn.XLOOKUP($B5933,enrollment!$A$2:$A$801,enrollment!$I$2:$I$801),"")</f>
        <v>GA</v>
      </c>
      <c r="AC5933">
        <f>IFERROR(_xlfn.XLOOKUP($B5933,enrollment!$A$2:$A$801,enrollment!$L$2:$L$801),"")</f>
        <v>75</v>
      </c>
      <c r="AD5933" t="str" cm="1">
        <f t="array" ref="AD5933">_xlfn.IFS(AC5933="","Unknown",AC5933&lt;18,"0-17",AC5933&lt;35,"18-34",AC5933&lt;50,"35-49",AC5933&lt;65,"50-64",TRUE,"65+")</f>
        <v>65+</v>
      </c>
      <c r="AE5933">
        <f>IFERROR(_xlfn.XLOOKUP($B5933,enrollment!$A$2:$A$801,enrollment!$O$2:$O$801),"")</f>
        <v>8901234567</v>
      </c>
      <c r="AF5933">
        <f>IFERROR(_xlfn.XLOOKUP($AE5933,providers!$B$2:$B$11,providers!$Q$2:$Q$11),"")</f>
        <v>3.7</v>
      </c>
      <c r="AG5933" s="1">
        <f t="shared" si="92"/>
        <v>45536</v>
      </c>
    </row>
    <row r="5934" spans="1:33" x14ac:dyDescent="0.25">
      <c r="A5934" t="s">
        <v>6805</v>
      </c>
      <c r="B5934" t="s">
        <v>6801</v>
      </c>
      <c r="C5934">
        <v>9012345678</v>
      </c>
      <c r="D5934">
        <v>9012345678</v>
      </c>
      <c r="E5934" s="1">
        <v>45453</v>
      </c>
      <c r="F5934" s="1">
        <v>45453</v>
      </c>
      <c r="G5934" s="1">
        <v>45472</v>
      </c>
      <c r="H5934" t="s">
        <v>67</v>
      </c>
      <c r="I5934">
        <v>21</v>
      </c>
      <c r="J5934" t="s">
        <v>99</v>
      </c>
      <c r="K5934">
        <v>99223</v>
      </c>
      <c r="O5934">
        <v>1</v>
      </c>
      <c r="P5934">
        <v>25338.58</v>
      </c>
      <c r="Q5934">
        <v>16347.47</v>
      </c>
      <c r="R5934">
        <v>13077.98</v>
      </c>
      <c r="S5934">
        <v>3269.49</v>
      </c>
      <c r="T5934" t="s">
        <v>30</v>
      </c>
      <c r="V5934">
        <v>1</v>
      </c>
      <c r="W5934" s="2" t="s">
        <v>68</v>
      </c>
      <c r="X5934" t="s">
        <v>43</v>
      </c>
      <c r="Y5934" t="s">
        <v>44</v>
      </c>
      <c r="Z5934" t="s">
        <v>69</v>
      </c>
      <c r="AA5934" t="str">
        <f>IFERROR(_xlfn.XLOOKUP($J5934,avoidable_ed_reference!$A$2:$A$13,avoidable_ed_reference!$C$2:$C$13),"Not Classified")</f>
        <v>Not Classified</v>
      </c>
      <c r="AB5934" t="str">
        <f>IFERROR(_xlfn.XLOOKUP($B5934,enrollment!$A$2:$A$801,enrollment!$I$2:$I$801),"")</f>
        <v>GA</v>
      </c>
      <c r="AC5934">
        <f>IFERROR(_xlfn.XLOOKUP($B5934,enrollment!$A$2:$A$801,enrollment!$L$2:$L$801),"")</f>
        <v>75</v>
      </c>
      <c r="AD5934" t="str" cm="1">
        <f t="array" ref="AD5934">_xlfn.IFS(AC5934="","Unknown",AC5934&lt;18,"0-17",AC5934&lt;35,"18-34",AC5934&lt;50,"35-49",AC5934&lt;65,"50-64",TRUE,"65+")</f>
        <v>65+</v>
      </c>
      <c r="AE5934">
        <f>IFERROR(_xlfn.XLOOKUP($B5934,enrollment!$A$2:$A$801,enrollment!$O$2:$O$801),"")</f>
        <v>8901234567</v>
      </c>
      <c r="AF5934">
        <f>IFERROR(_xlfn.XLOOKUP($AE5934,providers!$B$2:$B$11,providers!$Q$2:$Q$11),"")</f>
        <v>3.7</v>
      </c>
      <c r="AG5934" s="1">
        <f t="shared" si="92"/>
        <v>45444</v>
      </c>
    </row>
    <row r="5935" spans="1:33" x14ac:dyDescent="0.25">
      <c r="A5935" t="s">
        <v>6806</v>
      </c>
      <c r="B5935" t="s">
        <v>6801</v>
      </c>
      <c r="C5935">
        <v>3456789012</v>
      </c>
      <c r="D5935">
        <v>3456789012</v>
      </c>
      <c r="E5935" s="1">
        <v>45619</v>
      </c>
      <c r="F5935" s="1">
        <v>45619</v>
      </c>
      <c r="G5935" s="1">
        <v>45633</v>
      </c>
      <c r="H5935" t="s">
        <v>28</v>
      </c>
      <c r="I5935">
        <v>23</v>
      </c>
      <c r="J5935" t="s">
        <v>221</v>
      </c>
      <c r="K5935">
        <v>99284</v>
      </c>
      <c r="O5935">
        <v>1</v>
      </c>
      <c r="P5935">
        <v>1678.5</v>
      </c>
      <c r="Q5935">
        <v>932.5</v>
      </c>
      <c r="R5935">
        <v>746</v>
      </c>
      <c r="S5935">
        <v>186.5</v>
      </c>
      <c r="T5935" t="s">
        <v>30</v>
      </c>
      <c r="X5935" t="s">
        <v>43</v>
      </c>
      <c r="Y5935" t="s">
        <v>44</v>
      </c>
      <c r="Z5935" t="s">
        <v>45</v>
      </c>
      <c r="AA5935" t="str">
        <f>IFERROR(_xlfn.XLOOKUP($J5935,avoidable_ed_reference!$A$2:$A$13,avoidable_ed_reference!$C$2:$C$13),"Not Classified")</f>
        <v>Avoidable</v>
      </c>
      <c r="AB5935" t="str">
        <f>IFERROR(_xlfn.XLOOKUP($B5935,enrollment!$A$2:$A$801,enrollment!$I$2:$I$801),"")</f>
        <v>GA</v>
      </c>
      <c r="AC5935">
        <f>IFERROR(_xlfn.XLOOKUP($B5935,enrollment!$A$2:$A$801,enrollment!$L$2:$L$801),"")</f>
        <v>75</v>
      </c>
      <c r="AD5935" t="str" cm="1">
        <f t="array" ref="AD5935">_xlfn.IFS(AC5935="","Unknown",AC5935&lt;18,"0-17",AC5935&lt;35,"18-34",AC5935&lt;50,"35-49",AC5935&lt;65,"50-64",TRUE,"65+")</f>
        <v>65+</v>
      </c>
      <c r="AE5935">
        <f>IFERROR(_xlfn.XLOOKUP($B5935,enrollment!$A$2:$A$801,enrollment!$O$2:$O$801),"")</f>
        <v>8901234567</v>
      </c>
      <c r="AF5935">
        <f>IFERROR(_xlfn.XLOOKUP($AE5935,providers!$B$2:$B$11,providers!$Q$2:$Q$11),"")</f>
        <v>3.7</v>
      </c>
      <c r="AG5935" s="1">
        <f t="shared" si="92"/>
        <v>45597</v>
      </c>
    </row>
    <row r="5936" spans="1:33" x14ac:dyDescent="0.25">
      <c r="A5936" t="s">
        <v>6807</v>
      </c>
      <c r="B5936" t="s">
        <v>6801</v>
      </c>
      <c r="C5936">
        <v>5678901234</v>
      </c>
      <c r="D5936">
        <v>5678901234</v>
      </c>
      <c r="E5936" s="1">
        <v>45321</v>
      </c>
      <c r="F5936" s="1">
        <v>45321</v>
      </c>
      <c r="G5936" s="1">
        <v>45344</v>
      </c>
      <c r="H5936" t="s">
        <v>28</v>
      </c>
      <c r="I5936">
        <v>20</v>
      </c>
      <c r="J5936" t="s">
        <v>35</v>
      </c>
      <c r="K5936">
        <v>99213</v>
      </c>
      <c r="O5936">
        <v>1</v>
      </c>
      <c r="P5936">
        <v>204.07</v>
      </c>
      <c r="Q5936">
        <v>156.97999999999999</v>
      </c>
      <c r="R5936">
        <v>125.58</v>
      </c>
      <c r="S5936">
        <v>31.4</v>
      </c>
      <c r="T5936" t="s">
        <v>30</v>
      </c>
      <c r="X5936" t="s">
        <v>43</v>
      </c>
      <c r="Y5936" t="s">
        <v>44</v>
      </c>
      <c r="Z5936" t="s">
        <v>36</v>
      </c>
      <c r="AA5936" t="str">
        <f>IFERROR(_xlfn.XLOOKUP($J5936,avoidable_ed_reference!$A$2:$A$13,avoidable_ed_reference!$C$2:$C$13),"Not Classified")</f>
        <v>Avoidable</v>
      </c>
      <c r="AB5936" t="str">
        <f>IFERROR(_xlfn.XLOOKUP($B5936,enrollment!$A$2:$A$801,enrollment!$I$2:$I$801),"")</f>
        <v>GA</v>
      </c>
      <c r="AC5936">
        <f>IFERROR(_xlfn.XLOOKUP($B5936,enrollment!$A$2:$A$801,enrollment!$L$2:$L$801),"")</f>
        <v>75</v>
      </c>
      <c r="AD5936" t="str" cm="1">
        <f t="array" ref="AD5936">_xlfn.IFS(AC5936="","Unknown",AC5936&lt;18,"0-17",AC5936&lt;35,"18-34",AC5936&lt;50,"35-49",AC5936&lt;65,"50-64",TRUE,"65+")</f>
        <v>65+</v>
      </c>
      <c r="AE5936">
        <f>IFERROR(_xlfn.XLOOKUP($B5936,enrollment!$A$2:$A$801,enrollment!$O$2:$O$801),"")</f>
        <v>8901234567</v>
      </c>
      <c r="AF5936">
        <f>IFERROR(_xlfn.XLOOKUP($AE5936,providers!$B$2:$B$11,providers!$Q$2:$Q$11),"")</f>
        <v>3.7</v>
      </c>
      <c r="AG5936" s="1">
        <f t="shared" si="92"/>
        <v>45292</v>
      </c>
    </row>
    <row r="5937" spans="1:33" x14ac:dyDescent="0.25">
      <c r="A5937" t="s">
        <v>6808</v>
      </c>
      <c r="B5937" t="s">
        <v>6801</v>
      </c>
      <c r="C5937">
        <v>6789012345</v>
      </c>
      <c r="D5937">
        <v>6789012345</v>
      </c>
      <c r="E5937" s="1">
        <v>45322</v>
      </c>
      <c r="F5937" s="1">
        <v>45322</v>
      </c>
      <c r="G5937" s="1">
        <v>45356</v>
      </c>
      <c r="H5937" t="s">
        <v>59</v>
      </c>
      <c r="J5937" t="s">
        <v>47</v>
      </c>
      <c r="L5937" s="2" t="s">
        <v>151</v>
      </c>
      <c r="M5937" t="s">
        <v>152</v>
      </c>
      <c r="N5937" t="s">
        <v>153</v>
      </c>
      <c r="O5937">
        <v>1</v>
      </c>
      <c r="P5937">
        <v>1252.26</v>
      </c>
      <c r="Q5937">
        <v>1138.42</v>
      </c>
      <c r="R5937">
        <v>910.74</v>
      </c>
      <c r="S5937">
        <v>227.68</v>
      </c>
      <c r="T5937" t="s">
        <v>30</v>
      </c>
      <c r="X5937" t="s">
        <v>43</v>
      </c>
      <c r="Y5937" t="s">
        <v>44</v>
      </c>
      <c r="Z5937" t="s">
        <v>64</v>
      </c>
      <c r="AA5937" t="str">
        <f>IFERROR(_xlfn.XLOOKUP($J5937,avoidable_ed_reference!$A$2:$A$13,avoidable_ed_reference!$C$2:$C$13),"Not Classified")</f>
        <v>Not Classified</v>
      </c>
      <c r="AB5937" t="str">
        <f>IFERROR(_xlfn.XLOOKUP($B5937,enrollment!$A$2:$A$801,enrollment!$I$2:$I$801),"")</f>
        <v>GA</v>
      </c>
      <c r="AC5937">
        <f>IFERROR(_xlfn.XLOOKUP($B5937,enrollment!$A$2:$A$801,enrollment!$L$2:$L$801),"")</f>
        <v>75</v>
      </c>
      <c r="AD5937" t="str" cm="1">
        <f t="array" ref="AD5937">_xlfn.IFS(AC5937="","Unknown",AC5937&lt;18,"0-17",AC5937&lt;35,"18-34",AC5937&lt;50,"35-49",AC5937&lt;65,"50-64",TRUE,"65+")</f>
        <v>65+</v>
      </c>
      <c r="AE5937">
        <f>IFERROR(_xlfn.XLOOKUP($B5937,enrollment!$A$2:$A$801,enrollment!$O$2:$O$801),"")</f>
        <v>8901234567</v>
      </c>
      <c r="AF5937">
        <f>IFERROR(_xlfn.XLOOKUP($AE5937,providers!$B$2:$B$11,providers!$Q$2:$Q$11),"")</f>
        <v>3.7</v>
      </c>
      <c r="AG5937" s="1">
        <f t="shared" si="92"/>
        <v>45292</v>
      </c>
    </row>
    <row r="5938" spans="1:33" x14ac:dyDescent="0.25">
      <c r="A5938" t="s">
        <v>6809</v>
      </c>
      <c r="B5938" t="s">
        <v>6801</v>
      </c>
      <c r="C5938">
        <v>2233445566</v>
      </c>
      <c r="D5938">
        <v>2233445566</v>
      </c>
      <c r="E5938" s="1">
        <v>45629</v>
      </c>
      <c r="F5938" s="1">
        <v>45629</v>
      </c>
      <c r="G5938" s="1">
        <v>45646</v>
      </c>
      <c r="H5938" t="s">
        <v>28</v>
      </c>
      <c r="I5938">
        <v>23</v>
      </c>
      <c r="J5938" t="s">
        <v>127</v>
      </c>
      <c r="K5938">
        <v>99284</v>
      </c>
      <c r="O5938">
        <v>1</v>
      </c>
      <c r="P5938">
        <v>2060.96</v>
      </c>
      <c r="Q5938">
        <v>1144.98</v>
      </c>
      <c r="R5938">
        <v>915.98</v>
      </c>
      <c r="S5938">
        <v>229</v>
      </c>
      <c r="T5938" t="s">
        <v>30</v>
      </c>
      <c r="X5938" t="s">
        <v>43</v>
      </c>
      <c r="Y5938" t="s">
        <v>44</v>
      </c>
      <c r="Z5938" t="s">
        <v>45</v>
      </c>
      <c r="AA5938" t="str">
        <f>IFERROR(_xlfn.XLOOKUP($J5938,avoidable_ed_reference!$A$2:$A$13,avoidable_ed_reference!$C$2:$C$13),"Not Classified")</f>
        <v>Avoidable</v>
      </c>
      <c r="AB5938" t="str">
        <f>IFERROR(_xlfn.XLOOKUP($B5938,enrollment!$A$2:$A$801,enrollment!$I$2:$I$801),"")</f>
        <v>GA</v>
      </c>
      <c r="AC5938">
        <f>IFERROR(_xlfn.XLOOKUP($B5938,enrollment!$A$2:$A$801,enrollment!$L$2:$L$801),"")</f>
        <v>75</v>
      </c>
      <c r="AD5938" t="str" cm="1">
        <f t="array" ref="AD5938">_xlfn.IFS(AC5938="","Unknown",AC5938&lt;18,"0-17",AC5938&lt;35,"18-34",AC5938&lt;50,"35-49",AC5938&lt;65,"50-64",TRUE,"65+")</f>
        <v>65+</v>
      </c>
      <c r="AE5938">
        <f>IFERROR(_xlfn.XLOOKUP($B5938,enrollment!$A$2:$A$801,enrollment!$O$2:$O$801),"")</f>
        <v>8901234567</v>
      </c>
      <c r="AF5938">
        <f>IFERROR(_xlfn.XLOOKUP($AE5938,providers!$B$2:$B$11,providers!$Q$2:$Q$11),"")</f>
        <v>3.7</v>
      </c>
      <c r="AG5938" s="1">
        <f t="shared" si="92"/>
        <v>45627</v>
      </c>
    </row>
    <row r="5939" spans="1:33" x14ac:dyDescent="0.25">
      <c r="A5939" t="s">
        <v>6810</v>
      </c>
      <c r="B5939" t="s">
        <v>6811</v>
      </c>
      <c r="C5939">
        <v>2345678901</v>
      </c>
      <c r="D5939">
        <v>2345678901</v>
      </c>
      <c r="E5939" s="1">
        <v>45619</v>
      </c>
      <c r="F5939" s="1">
        <v>45619</v>
      </c>
      <c r="G5939" s="1">
        <v>45642</v>
      </c>
      <c r="H5939" t="s">
        <v>59</v>
      </c>
      <c r="J5939" t="s">
        <v>99</v>
      </c>
      <c r="L5939" s="2" t="s">
        <v>82</v>
      </c>
      <c r="M5939" t="s">
        <v>83</v>
      </c>
      <c r="N5939" t="s">
        <v>84</v>
      </c>
      <c r="O5939">
        <v>1</v>
      </c>
      <c r="P5939">
        <v>934.01</v>
      </c>
      <c r="Q5939">
        <v>849.1</v>
      </c>
      <c r="R5939">
        <v>679.28</v>
      </c>
      <c r="S5939">
        <v>169.82</v>
      </c>
      <c r="T5939" t="s">
        <v>30</v>
      </c>
      <c r="X5939" t="s">
        <v>31</v>
      </c>
      <c r="Y5939" t="s">
        <v>32</v>
      </c>
      <c r="Z5939" t="s">
        <v>64</v>
      </c>
      <c r="AA5939" t="str">
        <f>IFERROR(_xlfn.XLOOKUP($J5939,avoidable_ed_reference!$A$2:$A$13,avoidable_ed_reference!$C$2:$C$13),"Not Classified")</f>
        <v>Not Classified</v>
      </c>
      <c r="AB5939" t="str">
        <f>IFERROR(_xlfn.XLOOKUP($B5939,enrollment!$A$2:$A$801,enrollment!$I$2:$I$801),"")</f>
        <v>OH</v>
      </c>
      <c r="AC5939">
        <f>IFERROR(_xlfn.XLOOKUP($B5939,enrollment!$A$2:$A$801,enrollment!$L$2:$L$801),"")</f>
        <v>53</v>
      </c>
      <c r="AD5939" t="str" cm="1">
        <f t="array" ref="AD5939">_xlfn.IFS(AC5939="","Unknown",AC5939&lt;18,"0-17",AC5939&lt;35,"18-34",AC5939&lt;50,"35-49",AC5939&lt;65,"50-64",TRUE,"65+")</f>
        <v>50-64</v>
      </c>
      <c r="AE5939">
        <f>IFERROR(_xlfn.XLOOKUP($B5939,enrollment!$A$2:$A$801,enrollment!$O$2:$O$801),"")</f>
        <v>6789012345</v>
      </c>
      <c r="AF5939">
        <f>IFERROR(_xlfn.XLOOKUP($AE5939,providers!$B$2:$B$11,providers!$Q$2:$Q$11),"")</f>
        <v>4.0999999999999996</v>
      </c>
      <c r="AG5939" s="1">
        <f t="shared" si="92"/>
        <v>45597</v>
      </c>
    </row>
    <row r="5940" spans="1:33" x14ac:dyDescent="0.25">
      <c r="A5940" t="s">
        <v>6812</v>
      </c>
      <c r="B5940" t="s">
        <v>6811</v>
      </c>
      <c r="C5940">
        <v>6789012345</v>
      </c>
      <c r="D5940">
        <v>6789012345</v>
      </c>
      <c r="E5940" s="1">
        <v>45375</v>
      </c>
      <c r="F5940" s="1">
        <v>45375</v>
      </c>
      <c r="G5940" s="1">
        <v>45394</v>
      </c>
      <c r="H5940" t="s">
        <v>28</v>
      </c>
      <c r="I5940">
        <v>11</v>
      </c>
      <c r="J5940" t="s">
        <v>47</v>
      </c>
      <c r="K5940">
        <v>99213</v>
      </c>
      <c r="O5940">
        <v>1</v>
      </c>
      <c r="P5940">
        <v>200.33</v>
      </c>
      <c r="Q5940">
        <v>148.38999999999999</v>
      </c>
      <c r="R5940">
        <v>118.71</v>
      </c>
      <c r="S5940">
        <v>29.68</v>
      </c>
      <c r="T5940" t="s">
        <v>30</v>
      </c>
      <c r="X5940" t="s">
        <v>31</v>
      </c>
      <c r="Y5940" t="s">
        <v>32</v>
      </c>
      <c r="Z5940" t="s">
        <v>39</v>
      </c>
      <c r="AA5940" t="str">
        <f>IFERROR(_xlfn.XLOOKUP($J5940,avoidable_ed_reference!$A$2:$A$13,avoidable_ed_reference!$C$2:$C$13),"Not Classified")</f>
        <v>Not Classified</v>
      </c>
      <c r="AB5940" t="str">
        <f>IFERROR(_xlfn.XLOOKUP($B5940,enrollment!$A$2:$A$801,enrollment!$I$2:$I$801),"")</f>
        <v>OH</v>
      </c>
      <c r="AC5940">
        <f>IFERROR(_xlfn.XLOOKUP($B5940,enrollment!$A$2:$A$801,enrollment!$L$2:$L$801),"")</f>
        <v>53</v>
      </c>
      <c r="AD5940" t="str" cm="1">
        <f t="array" ref="AD5940">_xlfn.IFS(AC5940="","Unknown",AC5940&lt;18,"0-17",AC5940&lt;35,"18-34",AC5940&lt;50,"35-49",AC5940&lt;65,"50-64",TRUE,"65+")</f>
        <v>50-64</v>
      </c>
      <c r="AE5940">
        <f>IFERROR(_xlfn.XLOOKUP($B5940,enrollment!$A$2:$A$801,enrollment!$O$2:$O$801),"")</f>
        <v>6789012345</v>
      </c>
      <c r="AF5940">
        <f>IFERROR(_xlfn.XLOOKUP($AE5940,providers!$B$2:$B$11,providers!$Q$2:$Q$11),"")</f>
        <v>4.0999999999999996</v>
      </c>
      <c r="AG5940" s="1">
        <f t="shared" si="92"/>
        <v>45352</v>
      </c>
    </row>
    <row r="5941" spans="1:33" x14ac:dyDescent="0.25">
      <c r="A5941" t="s">
        <v>6813</v>
      </c>
      <c r="B5941" t="s">
        <v>6811</v>
      </c>
      <c r="C5941">
        <v>6789012345</v>
      </c>
      <c r="D5941">
        <v>6789012345</v>
      </c>
      <c r="E5941" s="1">
        <v>45447</v>
      </c>
      <c r="F5941" s="1">
        <v>45447</v>
      </c>
      <c r="G5941" s="1">
        <v>45472</v>
      </c>
      <c r="H5941" t="s">
        <v>28</v>
      </c>
      <c r="I5941">
        <v>11</v>
      </c>
      <c r="J5941" t="s">
        <v>38</v>
      </c>
      <c r="K5941">
        <v>99213</v>
      </c>
      <c r="O5941">
        <v>1</v>
      </c>
      <c r="P5941">
        <v>179.35</v>
      </c>
      <c r="Q5941">
        <v>132.85</v>
      </c>
      <c r="R5941">
        <v>106.28</v>
      </c>
      <c r="S5941">
        <v>26.57</v>
      </c>
      <c r="T5941" t="s">
        <v>30</v>
      </c>
      <c r="X5941" t="s">
        <v>31</v>
      </c>
      <c r="Y5941" t="s">
        <v>32</v>
      </c>
      <c r="Z5941" t="s">
        <v>39</v>
      </c>
      <c r="AA5941" t="str">
        <f>IFERROR(_xlfn.XLOOKUP($J5941,avoidable_ed_reference!$A$2:$A$13,avoidable_ed_reference!$C$2:$C$13),"Not Classified")</f>
        <v>Not Classified</v>
      </c>
      <c r="AB5941" t="str">
        <f>IFERROR(_xlfn.XLOOKUP($B5941,enrollment!$A$2:$A$801,enrollment!$I$2:$I$801),"")</f>
        <v>OH</v>
      </c>
      <c r="AC5941">
        <f>IFERROR(_xlfn.XLOOKUP($B5941,enrollment!$A$2:$A$801,enrollment!$L$2:$L$801),"")</f>
        <v>53</v>
      </c>
      <c r="AD5941" t="str" cm="1">
        <f t="array" ref="AD5941">_xlfn.IFS(AC5941="","Unknown",AC5941&lt;18,"0-17",AC5941&lt;35,"18-34",AC5941&lt;50,"35-49",AC5941&lt;65,"50-64",TRUE,"65+")</f>
        <v>50-64</v>
      </c>
      <c r="AE5941">
        <f>IFERROR(_xlfn.XLOOKUP($B5941,enrollment!$A$2:$A$801,enrollment!$O$2:$O$801),"")</f>
        <v>6789012345</v>
      </c>
      <c r="AF5941">
        <f>IFERROR(_xlfn.XLOOKUP($AE5941,providers!$B$2:$B$11,providers!$Q$2:$Q$11),"")</f>
        <v>4.0999999999999996</v>
      </c>
      <c r="AG5941" s="1">
        <f t="shared" si="92"/>
        <v>45444</v>
      </c>
    </row>
    <row r="5942" spans="1:33" x14ac:dyDescent="0.25">
      <c r="A5942" t="s">
        <v>6814</v>
      </c>
      <c r="B5942" t="s">
        <v>6811</v>
      </c>
      <c r="C5942">
        <v>5678901234</v>
      </c>
      <c r="D5942">
        <v>5678901234</v>
      </c>
      <c r="E5942" s="1">
        <v>45468</v>
      </c>
      <c r="F5942" s="1">
        <v>45468</v>
      </c>
      <c r="G5942" s="1">
        <v>45500</v>
      </c>
      <c r="H5942" t="s">
        <v>28</v>
      </c>
      <c r="I5942">
        <v>20</v>
      </c>
      <c r="J5942" t="s">
        <v>35</v>
      </c>
      <c r="K5942">
        <v>99213</v>
      </c>
      <c r="O5942">
        <v>1</v>
      </c>
      <c r="P5942">
        <v>159.76</v>
      </c>
      <c r="Q5942">
        <v>122.89</v>
      </c>
      <c r="R5942">
        <v>98.31</v>
      </c>
      <c r="S5942">
        <v>24.58</v>
      </c>
      <c r="T5942" t="s">
        <v>30</v>
      </c>
      <c r="X5942" t="s">
        <v>31</v>
      </c>
      <c r="Y5942" t="s">
        <v>32</v>
      </c>
      <c r="Z5942" t="s">
        <v>36</v>
      </c>
      <c r="AA5942" t="str">
        <f>IFERROR(_xlfn.XLOOKUP($J5942,avoidable_ed_reference!$A$2:$A$13,avoidable_ed_reference!$C$2:$C$13),"Not Classified")</f>
        <v>Avoidable</v>
      </c>
      <c r="AB5942" t="str">
        <f>IFERROR(_xlfn.XLOOKUP($B5942,enrollment!$A$2:$A$801,enrollment!$I$2:$I$801),"")</f>
        <v>OH</v>
      </c>
      <c r="AC5942">
        <f>IFERROR(_xlfn.XLOOKUP($B5942,enrollment!$A$2:$A$801,enrollment!$L$2:$L$801),"")</f>
        <v>53</v>
      </c>
      <c r="AD5942" t="str" cm="1">
        <f t="array" ref="AD5942">_xlfn.IFS(AC5942="","Unknown",AC5942&lt;18,"0-17",AC5942&lt;35,"18-34",AC5942&lt;50,"35-49",AC5942&lt;65,"50-64",TRUE,"65+")</f>
        <v>50-64</v>
      </c>
      <c r="AE5942">
        <f>IFERROR(_xlfn.XLOOKUP($B5942,enrollment!$A$2:$A$801,enrollment!$O$2:$O$801),"")</f>
        <v>6789012345</v>
      </c>
      <c r="AF5942">
        <f>IFERROR(_xlfn.XLOOKUP($AE5942,providers!$B$2:$B$11,providers!$Q$2:$Q$11),"")</f>
        <v>4.0999999999999996</v>
      </c>
      <c r="AG5942" s="1">
        <f t="shared" si="92"/>
        <v>45444</v>
      </c>
    </row>
    <row r="5943" spans="1:33" x14ac:dyDescent="0.25">
      <c r="A5943" t="s">
        <v>6815</v>
      </c>
      <c r="B5943" t="s">
        <v>6811</v>
      </c>
      <c r="C5943">
        <v>9012345678</v>
      </c>
      <c r="D5943">
        <v>9012345678</v>
      </c>
      <c r="E5943" s="1">
        <v>45619</v>
      </c>
      <c r="F5943" s="1">
        <v>45619</v>
      </c>
      <c r="G5943" s="1">
        <v>45644</v>
      </c>
      <c r="H5943" t="s">
        <v>59</v>
      </c>
      <c r="J5943" t="s">
        <v>60</v>
      </c>
      <c r="L5943" s="2" t="s">
        <v>82</v>
      </c>
      <c r="M5943" t="s">
        <v>83</v>
      </c>
      <c r="N5943" t="s">
        <v>84</v>
      </c>
      <c r="O5943">
        <v>1</v>
      </c>
      <c r="P5943">
        <v>1026.5999999999999</v>
      </c>
      <c r="Q5943">
        <v>933.27</v>
      </c>
      <c r="R5943">
        <v>746.62</v>
      </c>
      <c r="S5943">
        <v>186.65</v>
      </c>
      <c r="T5943" t="s">
        <v>30</v>
      </c>
      <c r="X5943" t="s">
        <v>31</v>
      </c>
      <c r="Y5943" t="s">
        <v>32</v>
      </c>
      <c r="Z5943" t="s">
        <v>64</v>
      </c>
      <c r="AA5943" t="str">
        <f>IFERROR(_xlfn.XLOOKUP($J5943,avoidable_ed_reference!$A$2:$A$13,avoidable_ed_reference!$C$2:$C$13),"Not Classified")</f>
        <v>Not Classified</v>
      </c>
      <c r="AB5943" t="str">
        <f>IFERROR(_xlfn.XLOOKUP($B5943,enrollment!$A$2:$A$801,enrollment!$I$2:$I$801),"")</f>
        <v>OH</v>
      </c>
      <c r="AC5943">
        <f>IFERROR(_xlfn.XLOOKUP($B5943,enrollment!$A$2:$A$801,enrollment!$L$2:$L$801),"")</f>
        <v>53</v>
      </c>
      <c r="AD5943" t="str" cm="1">
        <f t="array" ref="AD5943">_xlfn.IFS(AC5943="","Unknown",AC5943&lt;18,"0-17",AC5943&lt;35,"18-34",AC5943&lt;50,"35-49",AC5943&lt;65,"50-64",TRUE,"65+")</f>
        <v>50-64</v>
      </c>
      <c r="AE5943">
        <f>IFERROR(_xlfn.XLOOKUP($B5943,enrollment!$A$2:$A$801,enrollment!$O$2:$O$801),"")</f>
        <v>6789012345</v>
      </c>
      <c r="AF5943">
        <f>IFERROR(_xlfn.XLOOKUP($AE5943,providers!$B$2:$B$11,providers!$Q$2:$Q$11),"")</f>
        <v>4.0999999999999996</v>
      </c>
      <c r="AG5943" s="1">
        <f t="shared" si="92"/>
        <v>45597</v>
      </c>
    </row>
    <row r="5944" spans="1:33" x14ac:dyDescent="0.25">
      <c r="A5944" t="s">
        <v>6816</v>
      </c>
      <c r="B5944" t="s">
        <v>6817</v>
      </c>
      <c r="C5944">
        <v>8901234567</v>
      </c>
      <c r="D5944">
        <v>8901234567</v>
      </c>
      <c r="E5944" s="1">
        <v>45309</v>
      </c>
      <c r="F5944" s="1">
        <v>45309</v>
      </c>
      <c r="G5944" s="1">
        <v>45339</v>
      </c>
      <c r="H5944" t="s">
        <v>28</v>
      </c>
      <c r="I5944">
        <v>11</v>
      </c>
      <c r="J5944" t="s">
        <v>47</v>
      </c>
      <c r="K5944">
        <v>99213</v>
      </c>
      <c r="O5944">
        <v>1</v>
      </c>
      <c r="P5944">
        <v>185.61</v>
      </c>
      <c r="Q5944">
        <v>137.49</v>
      </c>
      <c r="R5944">
        <v>109.99</v>
      </c>
      <c r="S5944">
        <v>27.5</v>
      </c>
      <c r="T5944" t="s">
        <v>30</v>
      </c>
      <c r="X5944" t="s">
        <v>146</v>
      </c>
      <c r="Y5944" t="s">
        <v>147</v>
      </c>
      <c r="Z5944" t="s">
        <v>39</v>
      </c>
      <c r="AA5944" t="str">
        <f>IFERROR(_xlfn.XLOOKUP($J5944,avoidable_ed_reference!$A$2:$A$13,avoidable_ed_reference!$C$2:$C$13),"Not Classified")</f>
        <v>Not Classified</v>
      </c>
      <c r="AB5944" t="str">
        <f>IFERROR(_xlfn.XLOOKUP($B5944,enrollment!$A$2:$A$801,enrollment!$I$2:$I$801),"")</f>
        <v>GA</v>
      </c>
      <c r="AC5944">
        <f>IFERROR(_xlfn.XLOOKUP($B5944,enrollment!$A$2:$A$801,enrollment!$L$2:$L$801),"")</f>
        <v>72</v>
      </c>
      <c r="AD5944" t="str" cm="1">
        <f t="array" ref="AD5944">_xlfn.IFS(AC5944="","Unknown",AC5944&lt;18,"0-17",AC5944&lt;35,"18-34",AC5944&lt;50,"35-49",AC5944&lt;65,"50-64",TRUE,"65+")</f>
        <v>65+</v>
      </c>
      <c r="AE5944">
        <f>IFERROR(_xlfn.XLOOKUP($B5944,enrollment!$A$2:$A$801,enrollment!$O$2:$O$801),"")</f>
        <v>8901234567</v>
      </c>
      <c r="AF5944">
        <f>IFERROR(_xlfn.XLOOKUP($AE5944,providers!$B$2:$B$11,providers!$Q$2:$Q$11),"")</f>
        <v>3.7</v>
      </c>
      <c r="AG5944" s="1">
        <f t="shared" si="92"/>
        <v>45292</v>
      </c>
    </row>
    <row r="5945" spans="1:33" x14ac:dyDescent="0.25">
      <c r="A5945" t="s">
        <v>6818</v>
      </c>
      <c r="B5945" t="s">
        <v>6817</v>
      </c>
      <c r="C5945">
        <v>8901234567</v>
      </c>
      <c r="D5945">
        <v>8901234567</v>
      </c>
      <c r="E5945" s="1">
        <v>45410</v>
      </c>
      <c r="F5945" s="1">
        <v>45410</v>
      </c>
      <c r="G5945" s="1">
        <v>45430</v>
      </c>
      <c r="H5945" t="s">
        <v>28</v>
      </c>
      <c r="I5945">
        <v>11</v>
      </c>
      <c r="J5945" t="s">
        <v>38</v>
      </c>
      <c r="K5945">
        <v>99213</v>
      </c>
      <c r="O5945">
        <v>1</v>
      </c>
      <c r="P5945">
        <v>238.95</v>
      </c>
      <c r="Q5945">
        <v>177</v>
      </c>
      <c r="R5945">
        <v>141.6</v>
      </c>
      <c r="S5945">
        <v>35.4</v>
      </c>
      <c r="T5945" t="s">
        <v>30</v>
      </c>
      <c r="X5945" t="s">
        <v>146</v>
      </c>
      <c r="Y5945" t="s">
        <v>147</v>
      </c>
      <c r="Z5945" t="s">
        <v>39</v>
      </c>
      <c r="AA5945" t="str">
        <f>IFERROR(_xlfn.XLOOKUP($J5945,avoidable_ed_reference!$A$2:$A$13,avoidable_ed_reference!$C$2:$C$13),"Not Classified")</f>
        <v>Not Classified</v>
      </c>
      <c r="AB5945" t="str">
        <f>IFERROR(_xlfn.XLOOKUP($B5945,enrollment!$A$2:$A$801,enrollment!$I$2:$I$801),"")</f>
        <v>GA</v>
      </c>
      <c r="AC5945">
        <f>IFERROR(_xlfn.XLOOKUP($B5945,enrollment!$A$2:$A$801,enrollment!$L$2:$L$801),"")</f>
        <v>72</v>
      </c>
      <c r="AD5945" t="str" cm="1">
        <f t="array" ref="AD5945">_xlfn.IFS(AC5945="","Unknown",AC5945&lt;18,"0-17",AC5945&lt;35,"18-34",AC5945&lt;50,"35-49",AC5945&lt;65,"50-64",TRUE,"65+")</f>
        <v>65+</v>
      </c>
      <c r="AE5945">
        <f>IFERROR(_xlfn.XLOOKUP($B5945,enrollment!$A$2:$A$801,enrollment!$O$2:$O$801),"")</f>
        <v>8901234567</v>
      </c>
      <c r="AF5945">
        <f>IFERROR(_xlfn.XLOOKUP($AE5945,providers!$B$2:$B$11,providers!$Q$2:$Q$11),"")</f>
        <v>3.7</v>
      </c>
      <c r="AG5945" s="1">
        <f t="shared" si="92"/>
        <v>45383</v>
      </c>
    </row>
    <row r="5946" spans="1:33" x14ac:dyDescent="0.25">
      <c r="A5946" t="s">
        <v>6819</v>
      </c>
      <c r="B5946" t="s">
        <v>6817</v>
      </c>
      <c r="C5946">
        <v>5678901234</v>
      </c>
      <c r="D5946">
        <v>5678901234</v>
      </c>
      <c r="E5946" s="1">
        <v>45484</v>
      </c>
      <c r="F5946" s="1">
        <v>45484</v>
      </c>
      <c r="G5946" s="1">
        <v>45510</v>
      </c>
      <c r="H5946" t="s">
        <v>28</v>
      </c>
      <c r="I5946">
        <v>20</v>
      </c>
      <c r="J5946" t="s">
        <v>35</v>
      </c>
      <c r="K5946">
        <v>99213</v>
      </c>
      <c r="O5946">
        <v>1</v>
      </c>
      <c r="P5946">
        <v>198.64</v>
      </c>
      <c r="Q5946">
        <v>152.80000000000001</v>
      </c>
      <c r="R5946">
        <v>122.24</v>
      </c>
      <c r="S5946">
        <v>30.56</v>
      </c>
      <c r="T5946" t="s">
        <v>30</v>
      </c>
      <c r="X5946" t="s">
        <v>146</v>
      </c>
      <c r="Y5946" t="s">
        <v>147</v>
      </c>
      <c r="Z5946" t="s">
        <v>36</v>
      </c>
      <c r="AA5946" t="str">
        <f>IFERROR(_xlfn.XLOOKUP($J5946,avoidable_ed_reference!$A$2:$A$13,avoidable_ed_reference!$C$2:$C$13),"Not Classified")</f>
        <v>Avoidable</v>
      </c>
      <c r="AB5946" t="str">
        <f>IFERROR(_xlfn.XLOOKUP($B5946,enrollment!$A$2:$A$801,enrollment!$I$2:$I$801),"")</f>
        <v>GA</v>
      </c>
      <c r="AC5946">
        <f>IFERROR(_xlfn.XLOOKUP($B5946,enrollment!$A$2:$A$801,enrollment!$L$2:$L$801),"")</f>
        <v>72</v>
      </c>
      <c r="AD5946" t="str" cm="1">
        <f t="array" ref="AD5946">_xlfn.IFS(AC5946="","Unknown",AC5946&lt;18,"0-17",AC5946&lt;35,"18-34",AC5946&lt;50,"35-49",AC5946&lt;65,"50-64",TRUE,"65+")</f>
        <v>65+</v>
      </c>
      <c r="AE5946">
        <f>IFERROR(_xlfn.XLOOKUP($B5946,enrollment!$A$2:$A$801,enrollment!$O$2:$O$801),"")</f>
        <v>8901234567</v>
      </c>
      <c r="AF5946">
        <f>IFERROR(_xlfn.XLOOKUP($AE5946,providers!$B$2:$B$11,providers!$Q$2:$Q$11),"")</f>
        <v>3.7</v>
      </c>
      <c r="AG5946" s="1">
        <f t="shared" si="92"/>
        <v>45474</v>
      </c>
    </row>
    <row r="5947" spans="1:33" x14ac:dyDescent="0.25">
      <c r="A5947" t="s">
        <v>6820</v>
      </c>
      <c r="B5947" t="s">
        <v>6817</v>
      </c>
      <c r="C5947">
        <v>7890123456</v>
      </c>
      <c r="D5947">
        <v>7890123456</v>
      </c>
      <c r="E5947" s="1">
        <v>45561</v>
      </c>
      <c r="F5947" s="1">
        <v>45561</v>
      </c>
      <c r="G5947" s="1">
        <v>45594</v>
      </c>
      <c r="H5947" t="s">
        <v>59</v>
      </c>
      <c r="J5947" t="s">
        <v>60</v>
      </c>
      <c r="L5947" s="2" t="s">
        <v>151</v>
      </c>
      <c r="M5947" t="s">
        <v>152</v>
      </c>
      <c r="N5947" t="s">
        <v>153</v>
      </c>
      <c r="O5947">
        <v>1</v>
      </c>
      <c r="P5947">
        <v>913.07</v>
      </c>
      <c r="Q5947">
        <v>830.06</v>
      </c>
      <c r="R5947">
        <v>664.05</v>
      </c>
      <c r="S5947">
        <v>166.01</v>
      </c>
      <c r="T5947" t="s">
        <v>30</v>
      </c>
      <c r="X5947" t="s">
        <v>146</v>
      </c>
      <c r="Y5947" t="s">
        <v>147</v>
      </c>
      <c r="Z5947" t="s">
        <v>64</v>
      </c>
      <c r="AA5947" t="str">
        <f>IFERROR(_xlfn.XLOOKUP($J5947,avoidable_ed_reference!$A$2:$A$13,avoidable_ed_reference!$C$2:$C$13),"Not Classified")</f>
        <v>Not Classified</v>
      </c>
      <c r="AB5947" t="str">
        <f>IFERROR(_xlfn.XLOOKUP($B5947,enrollment!$A$2:$A$801,enrollment!$I$2:$I$801),"")</f>
        <v>GA</v>
      </c>
      <c r="AC5947">
        <f>IFERROR(_xlfn.XLOOKUP($B5947,enrollment!$A$2:$A$801,enrollment!$L$2:$L$801),"")</f>
        <v>72</v>
      </c>
      <c r="AD5947" t="str" cm="1">
        <f t="array" ref="AD5947">_xlfn.IFS(AC5947="","Unknown",AC5947&lt;18,"0-17",AC5947&lt;35,"18-34",AC5947&lt;50,"35-49",AC5947&lt;65,"50-64",TRUE,"65+")</f>
        <v>65+</v>
      </c>
      <c r="AE5947">
        <f>IFERROR(_xlfn.XLOOKUP($B5947,enrollment!$A$2:$A$801,enrollment!$O$2:$O$801),"")</f>
        <v>8901234567</v>
      </c>
      <c r="AF5947">
        <f>IFERROR(_xlfn.XLOOKUP($AE5947,providers!$B$2:$B$11,providers!$Q$2:$Q$11),"")</f>
        <v>3.7</v>
      </c>
      <c r="AG5947" s="1">
        <f t="shared" si="92"/>
        <v>45536</v>
      </c>
    </row>
    <row r="5948" spans="1:33" x14ac:dyDescent="0.25">
      <c r="A5948" t="s">
        <v>6821</v>
      </c>
      <c r="B5948" t="s">
        <v>6817</v>
      </c>
      <c r="C5948">
        <v>8901234567</v>
      </c>
      <c r="D5948">
        <v>8901234567</v>
      </c>
      <c r="E5948" s="1">
        <v>45621</v>
      </c>
      <c r="F5948" s="1">
        <v>45621</v>
      </c>
      <c r="G5948" s="1">
        <v>45644</v>
      </c>
      <c r="H5948" t="s">
        <v>28</v>
      </c>
      <c r="I5948">
        <v>11</v>
      </c>
      <c r="J5948" t="s">
        <v>35</v>
      </c>
      <c r="K5948">
        <v>99213</v>
      </c>
      <c r="O5948">
        <v>1</v>
      </c>
      <c r="P5948">
        <v>233.37</v>
      </c>
      <c r="Q5948">
        <v>172.87</v>
      </c>
      <c r="R5948">
        <v>138.30000000000001</v>
      </c>
      <c r="S5948">
        <v>34.57</v>
      </c>
      <c r="T5948" t="s">
        <v>30</v>
      </c>
      <c r="X5948" t="s">
        <v>146</v>
      </c>
      <c r="Y5948" t="s">
        <v>147</v>
      </c>
      <c r="Z5948" t="s">
        <v>39</v>
      </c>
      <c r="AA5948" t="str">
        <f>IFERROR(_xlfn.XLOOKUP($J5948,avoidable_ed_reference!$A$2:$A$13,avoidable_ed_reference!$C$2:$C$13),"Not Classified")</f>
        <v>Avoidable</v>
      </c>
      <c r="AB5948" t="str">
        <f>IFERROR(_xlfn.XLOOKUP($B5948,enrollment!$A$2:$A$801,enrollment!$I$2:$I$801),"")</f>
        <v>GA</v>
      </c>
      <c r="AC5948">
        <f>IFERROR(_xlfn.XLOOKUP($B5948,enrollment!$A$2:$A$801,enrollment!$L$2:$L$801),"")</f>
        <v>72</v>
      </c>
      <c r="AD5948" t="str" cm="1">
        <f t="array" ref="AD5948">_xlfn.IFS(AC5948="","Unknown",AC5948&lt;18,"0-17",AC5948&lt;35,"18-34",AC5948&lt;50,"35-49",AC5948&lt;65,"50-64",TRUE,"65+")</f>
        <v>65+</v>
      </c>
      <c r="AE5948">
        <f>IFERROR(_xlfn.XLOOKUP($B5948,enrollment!$A$2:$A$801,enrollment!$O$2:$O$801),"")</f>
        <v>8901234567</v>
      </c>
      <c r="AF5948">
        <f>IFERROR(_xlfn.XLOOKUP($AE5948,providers!$B$2:$B$11,providers!$Q$2:$Q$11),"")</f>
        <v>3.7</v>
      </c>
      <c r="AG5948" s="1">
        <f t="shared" si="92"/>
        <v>45597</v>
      </c>
    </row>
    <row r="5949" spans="1:33" x14ac:dyDescent="0.25">
      <c r="A5949" t="s">
        <v>6822</v>
      </c>
      <c r="B5949" t="s">
        <v>6817</v>
      </c>
      <c r="C5949">
        <v>8901234567</v>
      </c>
      <c r="D5949">
        <v>8901234567</v>
      </c>
      <c r="E5949" s="1">
        <v>45656</v>
      </c>
      <c r="F5949" s="1">
        <v>45656</v>
      </c>
      <c r="G5949" s="1">
        <v>45688</v>
      </c>
      <c r="H5949" t="s">
        <v>28</v>
      </c>
      <c r="I5949">
        <v>11</v>
      </c>
      <c r="J5949" t="s">
        <v>47</v>
      </c>
      <c r="K5949">
        <v>99213</v>
      </c>
      <c r="O5949">
        <v>1</v>
      </c>
      <c r="P5949">
        <v>184.3</v>
      </c>
      <c r="Q5949">
        <v>136.52000000000001</v>
      </c>
      <c r="R5949">
        <v>109.22</v>
      </c>
      <c r="S5949">
        <v>27.3</v>
      </c>
      <c r="T5949" t="s">
        <v>30</v>
      </c>
      <c r="X5949" t="s">
        <v>146</v>
      </c>
      <c r="Y5949" t="s">
        <v>147</v>
      </c>
      <c r="Z5949" t="s">
        <v>39</v>
      </c>
      <c r="AA5949" t="str">
        <f>IFERROR(_xlfn.XLOOKUP($J5949,avoidable_ed_reference!$A$2:$A$13,avoidable_ed_reference!$C$2:$C$13),"Not Classified")</f>
        <v>Not Classified</v>
      </c>
      <c r="AB5949" t="str">
        <f>IFERROR(_xlfn.XLOOKUP($B5949,enrollment!$A$2:$A$801,enrollment!$I$2:$I$801),"")</f>
        <v>GA</v>
      </c>
      <c r="AC5949">
        <f>IFERROR(_xlfn.XLOOKUP($B5949,enrollment!$A$2:$A$801,enrollment!$L$2:$L$801),"")</f>
        <v>72</v>
      </c>
      <c r="AD5949" t="str" cm="1">
        <f t="array" ref="AD5949">_xlfn.IFS(AC5949="","Unknown",AC5949&lt;18,"0-17",AC5949&lt;35,"18-34",AC5949&lt;50,"35-49",AC5949&lt;65,"50-64",TRUE,"65+")</f>
        <v>65+</v>
      </c>
      <c r="AE5949">
        <f>IFERROR(_xlfn.XLOOKUP($B5949,enrollment!$A$2:$A$801,enrollment!$O$2:$O$801),"")</f>
        <v>8901234567</v>
      </c>
      <c r="AF5949">
        <f>IFERROR(_xlfn.XLOOKUP($AE5949,providers!$B$2:$B$11,providers!$Q$2:$Q$11),"")</f>
        <v>3.7</v>
      </c>
      <c r="AG5949" s="1">
        <f t="shared" si="92"/>
        <v>45627</v>
      </c>
    </row>
    <row r="5950" spans="1:33" x14ac:dyDescent="0.25">
      <c r="A5950" t="s">
        <v>6823</v>
      </c>
      <c r="B5950" t="s">
        <v>6817</v>
      </c>
      <c r="C5950">
        <v>3456789012</v>
      </c>
      <c r="D5950">
        <v>3456789012</v>
      </c>
      <c r="E5950" s="1">
        <v>45617</v>
      </c>
      <c r="F5950" s="1">
        <v>45617</v>
      </c>
      <c r="G5950" s="1">
        <v>45633</v>
      </c>
      <c r="H5950" t="s">
        <v>59</v>
      </c>
      <c r="J5950" t="s">
        <v>99</v>
      </c>
      <c r="L5950" s="2" t="s">
        <v>82</v>
      </c>
      <c r="M5950" t="s">
        <v>83</v>
      </c>
      <c r="N5950" t="s">
        <v>84</v>
      </c>
      <c r="O5950">
        <v>1</v>
      </c>
      <c r="P5950">
        <v>855.92</v>
      </c>
      <c r="Q5950">
        <v>778.11</v>
      </c>
      <c r="R5950">
        <v>622.49</v>
      </c>
      <c r="S5950">
        <v>155.62</v>
      </c>
      <c r="T5950" t="s">
        <v>30</v>
      </c>
      <c r="X5950" t="s">
        <v>146</v>
      </c>
      <c r="Y5950" t="s">
        <v>147</v>
      </c>
      <c r="Z5950" t="s">
        <v>64</v>
      </c>
      <c r="AA5950" t="str">
        <f>IFERROR(_xlfn.XLOOKUP($J5950,avoidable_ed_reference!$A$2:$A$13,avoidable_ed_reference!$C$2:$C$13),"Not Classified")</f>
        <v>Not Classified</v>
      </c>
      <c r="AB5950" t="str">
        <f>IFERROR(_xlfn.XLOOKUP($B5950,enrollment!$A$2:$A$801,enrollment!$I$2:$I$801),"")</f>
        <v>GA</v>
      </c>
      <c r="AC5950">
        <f>IFERROR(_xlfn.XLOOKUP($B5950,enrollment!$A$2:$A$801,enrollment!$L$2:$L$801),"")</f>
        <v>72</v>
      </c>
      <c r="AD5950" t="str" cm="1">
        <f t="array" ref="AD5950">_xlfn.IFS(AC5950="","Unknown",AC5950&lt;18,"0-17",AC5950&lt;35,"18-34",AC5950&lt;50,"35-49",AC5950&lt;65,"50-64",TRUE,"65+")</f>
        <v>65+</v>
      </c>
      <c r="AE5950">
        <f>IFERROR(_xlfn.XLOOKUP($B5950,enrollment!$A$2:$A$801,enrollment!$O$2:$O$801),"")</f>
        <v>8901234567</v>
      </c>
      <c r="AF5950">
        <f>IFERROR(_xlfn.XLOOKUP($AE5950,providers!$B$2:$B$11,providers!$Q$2:$Q$11),"")</f>
        <v>3.7</v>
      </c>
      <c r="AG5950" s="1">
        <f t="shared" si="92"/>
        <v>45597</v>
      </c>
    </row>
    <row r="5951" spans="1:33" x14ac:dyDescent="0.25">
      <c r="A5951" t="s">
        <v>6824</v>
      </c>
      <c r="B5951" t="s">
        <v>1273</v>
      </c>
      <c r="C5951">
        <v>1234567890</v>
      </c>
      <c r="D5951">
        <v>1234567890</v>
      </c>
      <c r="E5951" s="1">
        <v>45363</v>
      </c>
      <c r="F5951" s="1">
        <v>45363</v>
      </c>
      <c r="G5951" s="1">
        <v>45391</v>
      </c>
      <c r="H5951" t="s">
        <v>28</v>
      </c>
      <c r="I5951">
        <v>23</v>
      </c>
      <c r="J5951" t="s">
        <v>221</v>
      </c>
      <c r="K5951">
        <v>99284</v>
      </c>
      <c r="O5951">
        <v>1</v>
      </c>
      <c r="P5951">
        <v>1656</v>
      </c>
      <c r="Q5951">
        <v>920</v>
      </c>
      <c r="R5951">
        <v>736</v>
      </c>
      <c r="S5951">
        <v>184</v>
      </c>
      <c r="T5951" t="s">
        <v>30</v>
      </c>
      <c r="X5951" t="s">
        <v>31</v>
      </c>
      <c r="Y5951" t="s">
        <v>32</v>
      </c>
      <c r="Z5951" t="s">
        <v>45</v>
      </c>
      <c r="AA5951" t="str">
        <f>IFERROR(_xlfn.XLOOKUP($J5951,avoidable_ed_reference!$A$2:$A$13,avoidable_ed_reference!$C$2:$C$13),"Not Classified")</f>
        <v>Avoidable</v>
      </c>
      <c r="AB5951" t="str">
        <f>IFERROR(_xlfn.XLOOKUP($B5951,enrollment!$A$2:$A$801,enrollment!$I$2:$I$801),"")</f>
        <v>OH</v>
      </c>
      <c r="AC5951">
        <f>IFERROR(_xlfn.XLOOKUP($B5951,enrollment!$A$2:$A$801,enrollment!$L$2:$L$801),"")</f>
        <v>42</v>
      </c>
      <c r="AD5951" t="str" cm="1">
        <f t="array" ref="AD5951">_xlfn.IFS(AC5951="","Unknown",AC5951&lt;18,"0-17",AC5951&lt;35,"18-34",AC5951&lt;50,"35-49",AC5951&lt;65,"50-64",TRUE,"65+")</f>
        <v>35-49</v>
      </c>
      <c r="AE5951">
        <f>IFERROR(_xlfn.XLOOKUP($B5951,enrollment!$A$2:$A$801,enrollment!$O$2:$O$801),"")</f>
        <v>6789012345</v>
      </c>
      <c r="AF5951">
        <f>IFERROR(_xlfn.XLOOKUP($AE5951,providers!$B$2:$B$11,providers!$Q$2:$Q$11),"")</f>
        <v>4.0999999999999996</v>
      </c>
      <c r="AG5951" s="1">
        <f t="shared" si="92"/>
        <v>45352</v>
      </c>
    </row>
    <row r="5952" spans="1:33" x14ac:dyDescent="0.25">
      <c r="A5952" t="s">
        <v>6825</v>
      </c>
      <c r="B5952" t="s">
        <v>1273</v>
      </c>
      <c r="C5952">
        <v>2345678901</v>
      </c>
      <c r="D5952">
        <v>2345678901</v>
      </c>
      <c r="E5952" s="1">
        <v>45369</v>
      </c>
      <c r="F5952" s="1">
        <v>45369</v>
      </c>
      <c r="G5952" s="1">
        <v>45399</v>
      </c>
      <c r="H5952" t="s">
        <v>28</v>
      </c>
      <c r="I5952">
        <v>11</v>
      </c>
      <c r="J5952" t="s">
        <v>38</v>
      </c>
      <c r="K5952">
        <v>99213</v>
      </c>
      <c r="O5952">
        <v>1</v>
      </c>
      <c r="P5952">
        <v>222.75</v>
      </c>
      <c r="Q5952">
        <v>165</v>
      </c>
      <c r="R5952">
        <v>132</v>
      </c>
      <c r="S5952">
        <v>33</v>
      </c>
      <c r="T5952" t="s">
        <v>30</v>
      </c>
      <c r="X5952" t="s">
        <v>31</v>
      </c>
      <c r="Y5952" t="s">
        <v>32</v>
      </c>
      <c r="Z5952" t="s">
        <v>39</v>
      </c>
      <c r="AA5952" t="str">
        <f>IFERROR(_xlfn.XLOOKUP($J5952,avoidable_ed_reference!$A$2:$A$13,avoidable_ed_reference!$C$2:$C$13),"Not Classified")</f>
        <v>Not Classified</v>
      </c>
      <c r="AB5952" t="str">
        <f>IFERROR(_xlfn.XLOOKUP($B5952,enrollment!$A$2:$A$801,enrollment!$I$2:$I$801),"")</f>
        <v>OH</v>
      </c>
      <c r="AC5952">
        <f>IFERROR(_xlfn.XLOOKUP($B5952,enrollment!$A$2:$A$801,enrollment!$L$2:$L$801),"")</f>
        <v>42</v>
      </c>
      <c r="AD5952" t="str" cm="1">
        <f t="array" ref="AD5952">_xlfn.IFS(AC5952="","Unknown",AC5952&lt;18,"0-17",AC5952&lt;35,"18-34",AC5952&lt;50,"35-49",AC5952&lt;65,"50-64",TRUE,"65+")</f>
        <v>35-49</v>
      </c>
      <c r="AE5952">
        <f>IFERROR(_xlfn.XLOOKUP($B5952,enrollment!$A$2:$A$801,enrollment!$O$2:$O$801),"")</f>
        <v>6789012345</v>
      </c>
      <c r="AF5952">
        <f>IFERROR(_xlfn.XLOOKUP($AE5952,providers!$B$2:$B$11,providers!$Q$2:$Q$11),"")</f>
        <v>4.0999999999999996</v>
      </c>
      <c r="AG5952" s="1">
        <f t="shared" si="92"/>
        <v>45352</v>
      </c>
    </row>
    <row r="5953" spans="1:33" x14ac:dyDescent="0.25">
      <c r="A5953" t="s">
        <v>6826</v>
      </c>
      <c r="B5953" t="s">
        <v>1864</v>
      </c>
      <c r="C5953">
        <v>3456789012</v>
      </c>
      <c r="D5953">
        <v>3456789012</v>
      </c>
      <c r="E5953" s="1">
        <v>45384</v>
      </c>
      <c r="F5953" s="1">
        <v>45384</v>
      </c>
      <c r="G5953" s="1">
        <v>45414</v>
      </c>
      <c r="H5953" t="s">
        <v>67</v>
      </c>
      <c r="I5953">
        <v>21</v>
      </c>
      <c r="J5953" t="s">
        <v>99</v>
      </c>
      <c r="K5953">
        <v>99223</v>
      </c>
      <c r="O5953">
        <v>1</v>
      </c>
      <c r="P5953">
        <v>28210</v>
      </c>
      <c r="Q5953">
        <v>18200</v>
      </c>
      <c r="R5953">
        <v>14560</v>
      </c>
      <c r="S5953">
        <v>3640</v>
      </c>
      <c r="T5953" t="s">
        <v>30</v>
      </c>
      <c r="U5953" t="s">
        <v>493</v>
      </c>
      <c r="V5953">
        <v>1</v>
      </c>
      <c r="W5953" s="2" t="s">
        <v>68</v>
      </c>
      <c r="X5953" t="s">
        <v>146</v>
      </c>
      <c r="Y5953" t="s">
        <v>147</v>
      </c>
      <c r="Z5953" t="s">
        <v>69</v>
      </c>
      <c r="AA5953" t="str">
        <f>IFERROR(_xlfn.XLOOKUP($J5953,avoidable_ed_reference!$A$2:$A$13,avoidable_ed_reference!$C$2:$C$13),"Not Classified")</f>
        <v>Not Classified</v>
      </c>
      <c r="AB5953" t="str">
        <f>IFERROR(_xlfn.XLOOKUP($B5953,enrollment!$A$2:$A$801,enrollment!$I$2:$I$801),"")</f>
        <v>KY</v>
      </c>
      <c r="AC5953">
        <f>IFERROR(_xlfn.XLOOKUP($B5953,enrollment!$A$2:$A$801,enrollment!$L$2:$L$801),"")</f>
        <v>71</v>
      </c>
      <c r="AD5953" t="str" cm="1">
        <f t="array" ref="AD5953">_xlfn.IFS(AC5953="","Unknown",AC5953&lt;18,"0-17",AC5953&lt;35,"18-34",AC5953&lt;50,"35-49",AC5953&lt;65,"50-64",TRUE,"65+")</f>
        <v>65+</v>
      </c>
      <c r="AE5953">
        <f>IFERROR(_xlfn.XLOOKUP($B5953,enrollment!$A$2:$A$801,enrollment!$O$2:$O$801),"")</f>
        <v>3456789012</v>
      </c>
      <c r="AF5953">
        <f>IFERROR(_xlfn.XLOOKUP($AE5953,providers!$B$2:$B$11,providers!$Q$2:$Q$11),"")</f>
        <v>4</v>
      </c>
      <c r="AG5953" s="1">
        <f t="shared" si="92"/>
        <v>45383</v>
      </c>
    </row>
    <row r="5954" spans="1:33" x14ac:dyDescent="0.25">
      <c r="A5954" t="s">
        <v>6827</v>
      </c>
      <c r="B5954" t="s">
        <v>1864</v>
      </c>
      <c r="C5954">
        <v>4567890123</v>
      </c>
      <c r="D5954">
        <v>4567890123</v>
      </c>
      <c r="E5954" s="1">
        <v>45402</v>
      </c>
      <c r="F5954" s="1">
        <v>45402</v>
      </c>
      <c r="G5954" s="1">
        <v>45417</v>
      </c>
      <c r="H5954" t="s">
        <v>59</v>
      </c>
      <c r="J5954" t="s">
        <v>60</v>
      </c>
      <c r="L5954" s="2" t="s">
        <v>106</v>
      </c>
      <c r="M5954" t="s">
        <v>107</v>
      </c>
      <c r="N5954" t="s">
        <v>108</v>
      </c>
      <c r="O5954">
        <v>1</v>
      </c>
      <c r="P5954">
        <v>6820</v>
      </c>
      <c r="Q5954">
        <v>6200</v>
      </c>
      <c r="R5954">
        <v>4960</v>
      </c>
      <c r="S5954">
        <v>1240</v>
      </c>
      <c r="T5954" t="s">
        <v>30</v>
      </c>
      <c r="U5954" t="s">
        <v>493</v>
      </c>
      <c r="X5954" t="s">
        <v>146</v>
      </c>
      <c r="Y5954" t="s">
        <v>147</v>
      </c>
      <c r="Z5954" t="s">
        <v>64</v>
      </c>
      <c r="AA5954" t="str">
        <f>IFERROR(_xlfn.XLOOKUP($J5954,avoidable_ed_reference!$A$2:$A$13,avoidable_ed_reference!$C$2:$C$13),"Not Classified")</f>
        <v>Not Classified</v>
      </c>
      <c r="AB5954" t="str">
        <f>IFERROR(_xlfn.XLOOKUP($B5954,enrollment!$A$2:$A$801,enrollment!$I$2:$I$801),"")</f>
        <v>KY</v>
      </c>
      <c r="AC5954">
        <f>IFERROR(_xlfn.XLOOKUP($B5954,enrollment!$A$2:$A$801,enrollment!$L$2:$L$801),"")</f>
        <v>71</v>
      </c>
      <c r="AD5954" t="str" cm="1">
        <f t="array" ref="AD5954">_xlfn.IFS(AC5954="","Unknown",AC5954&lt;18,"0-17",AC5954&lt;35,"18-34",AC5954&lt;50,"35-49",AC5954&lt;65,"50-64",TRUE,"65+")</f>
        <v>65+</v>
      </c>
      <c r="AE5954">
        <f>IFERROR(_xlfn.XLOOKUP($B5954,enrollment!$A$2:$A$801,enrollment!$O$2:$O$801),"")</f>
        <v>3456789012</v>
      </c>
      <c r="AF5954">
        <f>IFERROR(_xlfn.XLOOKUP($AE5954,providers!$B$2:$B$11,providers!$Q$2:$Q$11),"")</f>
        <v>4</v>
      </c>
      <c r="AG5954" s="1">
        <f t="shared" si="92"/>
        <v>45383</v>
      </c>
    </row>
    <row r="5955" spans="1:33" x14ac:dyDescent="0.25">
      <c r="A5955" t="s">
        <v>6828</v>
      </c>
      <c r="B5955" t="s">
        <v>2607</v>
      </c>
      <c r="C5955">
        <v>5678901234</v>
      </c>
      <c r="D5955">
        <v>5678901234</v>
      </c>
      <c r="E5955" s="1">
        <v>45420</v>
      </c>
      <c r="F5955" s="1">
        <v>45420</v>
      </c>
      <c r="G5955" s="1">
        <v>45438</v>
      </c>
      <c r="H5955" t="s">
        <v>28</v>
      </c>
      <c r="I5955">
        <v>20</v>
      </c>
      <c r="J5955" t="s">
        <v>35</v>
      </c>
      <c r="K5955">
        <v>99213</v>
      </c>
      <c r="O5955">
        <v>1</v>
      </c>
      <c r="P5955">
        <v>175.5</v>
      </c>
      <c r="Q5955">
        <v>135</v>
      </c>
      <c r="R5955">
        <v>108</v>
      </c>
      <c r="S5955">
        <v>27</v>
      </c>
      <c r="T5955" t="s">
        <v>30</v>
      </c>
      <c r="X5955" t="s">
        <v>52</v>
      </c>
      <c r="Y5955" t="s">
        <v>44</v>
      </c>
      <c r="Z5955" t="s">
        <v>36</v>
      </c>
      <c r="AA5955" t="str">
        <f>IFERROR(_xlfn.XLOOKUP($J5955,avoidable_ed_reference!$A$2:$A$13,avoidable_ed_reference!$C$2:$C$13),"Not Classified")</f>
        <v>Avoidable</v>
      </c>
      <c r="AB5955" t="str">
        <f>IFERROR(_xlfn.XLOOKUP($B5955,enrollment!$A$2:$A$801,enrollment!$I$2:$I$801),"")</f>
        <v>TN</v>
      </c>
      <c r="AC5955">
        <f>IFERROR(_xlfn.XLOOKUP($B5955,enrollment!$A$2:$A$801,enrollment!$L$2:$L$801),"")</f>
        <v>29</v>
      </c>
      <c r="AD5955" t="str" cm="1">
        <f t="array" ref="AD5955">_xlfn.IFS(AC5955="","Unknown",AC5955&lt;18,"0-17",AC5955&lt;35,"18-34",AC5955&lt;50,"35-49",AC5955&lt;65,"50-64",TRUE,"65+")</f>
        <v>18-34</v>
      </c>
      <c r="AE5955">
        <f>IFERROR(_xlfn.XLOOKUP($B5955,enrollment!$A$2:$A$801,enrollment!$O$2:$O$801),"")</f>
        <v>7890123456</v>
      </c>
      <c r="AF5955">
        <f>IFERROR(_xlfn.XLOOKUP($AE5955,providers!$B$2:$B$11,providers!$Q$2:$Q$11),"")</f>
        <v>3.9</v>
      </c>
      <c r="AG5955" s="1">
        <f t="shared" ref="AG5955:AG5962" si="93">EOMONTH(E5955,-1)+1</f>
        <v>45413</v>
      </c>
    </row>
    <row r="5956" spans="1:33" x14ac:dyDescent="0.25">
      <c r="A5956" t="s">
        <v>6829</v>
      </c>
      <c r="B5956" t="s">
        <v>2607</v>
      </c>
      <c r="C5956">
        <v>6789012345</v>
      </c>
      <c r="D5956">
        <v>6789012345</v>
      </c>
      <c r="E5956" s="1">
        <v>45457</v>
      </c>
      <c r="F5956" s="1">
        <v>45457</v>
      </c>
      <c r="G5956" s="1">
        <v>45474</v>
      </c>
      <c r="H5956" t="s">
        <v>28</v>
      </c>
      <c r="I5956">
        <v>23</v>
      </c>
      <c r="J5956" t="s">
        <v>129</v>
      </c>
      <c r="K5956">
        <v>99284</v>
      </c>
      <c r="O5956">
        <v>1</v>
      </c>
      <c r="P5956">
        <v>1980</v>
      </c>
      <c r="Q5956">
        <v>1100</v>
      </c>
      <c r="R5956">
        <v>880</v>
      </c>
      <c r="S5956">
        <v>220</v>
      </c>
      <c r="T5956" t="s">
        <v>30</v>
      </c>
      <c r="X5956" t="s">
        <v>52</v>
      </c>
      <c r="Y5956" t="s">
        <v>44</v>
      </c>
      <c r="Z5956" t="s">
        <v>45</v>
      </c>
      <c r="AA5956" t="str">
        <f>IFERROR(_xlfn.XLOOKUP($J5956,avoidable_ed_reference!$A$2:$A$13,avoidable_ed_reference!$C$2:$C$13),"Not Classified")</f>
        <v>Potentially Avoidable</v>
      </c>
      <c r="AB5956" t="str">
        <f>IFERROR(_xlfn.XLOOKUP($B5956,enrollment!$A$2:$A$801,enrollment!$I$2:$I$801),"")</f>
        <v>TN</v>
      </c>
      <c r="AC5956">
        <f>IFERROR(_xlfn.XLOOKUP($B5956,enrollment!$A$2:$A$801,enrollment!$L$2:$L$801),"")</f>
        <v>29</v>
      </c>
      <c r="AD5956" t="str" cm="1">
        <f t="array" ref="AD5956">_xlfn.IFS(AC5956="","Unknown",AC5956&lt;18,"0-17",AC5956&lt;35,"18-34",AC5956&lt;50,"35-49",AC5956&lt;65,"50-64",TRUE,"65+")</f>
        <v>18-34</v>
      </c>
      <c r="AE5956">
        <f>IFERROR(_xlfn.XLOOKUP($B5956,enrollment!$A$2:$A$801,enrollment!$O$2:$O$801),"")</f>
        <v>7890123456</v>
      </c>
      <c r="AF5956">
        <f>IFERROR(_xlfn.XLOOKUP($AE5956,providers!$B$2:$B$11,providers!$Q$2:$Q$11),"")</f>
        <v>3.9</v>
      </c>
      <c r="AG5956" s="1">
        <f t="shared" si="93"/>
        <v>45444</v>
      </c>
    </row>
    <row r="5957" spans="1:33" x14ac:dyDescent="0.25">
      <c r="A5957" t="s">
        <v>6830</v>
      </c>
      <c r="B5957" t="s">
        <v>3528</v>
      </c>
      <c r="C5957">
        <v>7890123456</v>
      </c>
      <c r="D5957">
        <v>7890123456</v>
      </c>
      <c r="E5957" s="1">
        <v>45344</v>
      </c>
      <c r="F5957" s="1">
        <v>45344</v>
      </c>
      <c r="G5957" s="1">
        <v>45372</v>
      </c>
      <c r="H5957" t="s">
        <v>28</v>
      </c>
      <c r="I5957">
        <v>11</v>
      </c>
      <c r="J5957" t="s">
        <v>47</v>
      </c>
      <c r="K5957">
        <v>99213</v>
      </c>
      <c r="O5957">
        <v>1</v>
      </c>
      <c r="P5957">
        <v>175.5</v>
      </c>
      <c r="Q5957">
        <v>130</v>
      </c>
      <c r="R5957">
        <v>104</v>
      </c>
      <c r="S5957">
        <v>26</v>
      </c>
      <c r="T5957" t="s">
        <v>545</v>
      </c>
      <c r="X5957" t="s">
        <v>31</v>
      </c>
      <c r="Y5957" t="s">
        <v>32</v>
      </c>
      <c r="Z5957" t="s">
        <v>39</v>
      </c>
      <c r="AA5957" t="str">
        <f>IFERROR(_xlfn.XLOOKUP($J5957,avoidable_ed_reference!$A$2:$A$13,avoidable_ed_reference!$C$2:$C$13),"Not Classified")</f>
        <v>Not Classified</v>
      </c>
      <c r="AB5957" t="str">
        <f>IFERROR(_xlfn.XLOOKUP($B5957,enrollment!$A$2:$A$801,enrollment!$I$2:$I$801),"")</f>
        <v>OH</v>
      </c>
      <c r="AC5957">
        <f>IFERROR(_xlfn.XLOOKUP($B5957,enrollment!$A$2:$A$801,enrollment!$L$2:$L$801),"")</f>
        <v>55</v>
      </c>
      <c r="AD5957" t="str" cm="1">
        <f t="array" ref="AD5957">_xlfn.IFS(AC5957="","Unknown",AC5957&lt;18,"0-17",AC5957&lt;35,"18-34",AC5957&lt;50,"35-49",AC5957&lt;65,"50-64",TRUE,"65+")</f>
        <v>50-64</v>
      </c>
      <c r="AE5957">
        <f>IFERROR(_xlfn.XLOOKUP($B5957,enrollment!$A$2:$A$801,enrollment!$O$2:$O$801),"")</f>
        <v>2345678901</v>
      </c>
      <c r="AF5957">
        <f>IFERROR(_xlfn.XLOOKUP($AE5957,providers!$B$2:$B$11,providers!$Q$2:$Q$11),"")</f>
        <v>4.2</v>
      </c>
      <c r="AG5957" s="1">
        <f t="shared" si="93"/>
        <v>45323</v>
      </c>
    </row>
    <row r="5958" spans="1:33" x14ac:dyDescent="0.25">
      <c r="A5958" t="s">
        <v>6831</v>
      </c>
      <c r="B5958" t="s">
        <v>3528</v>
      </c>
      <c r="C5958">
        <v>8901234567</v>
      </c>
      <c r="D5958">
        <v>8901234567</v>
      </c>
      <c r="E5958" s="1">
        <v>45474</v>
      </c>
      <c r="F5958" s="1">
        <v>45474</v>
      </c>
      <c r="G5958" s="1">
        <v>45509</v>
      </c>
      <c r="H5958" t="s">
        <v>59</v>
      </c>
      <c r="J5958" t="s">
        <v>47</v>
      </c>
      <c r="L5958" s="2" t="s">
        <v>151</v>
      </c>
      <c r="M5958" t="s">
        <v>152</v>
      </c>
      <c r="N5958" t="s">
        <v>153</v>
      </c>
      <c r="O5958">
        <v>1</v>
      </c>
      <c r="P5958">
        <v>962.5</v>
      </c>
      <c r="Q5958">
        <v>875</v>
      </c>
      <c r="R5958">
        <v>700</v>
      </c>
      <c r="S5958">
        <v>175</v>
      </c>
      <c r="T5958" t="s">
        <v>30</v>
      </c>
      <c r="X5958" t="s">
        <v>31</v>
      </c>
      <c r="Y5958" t="s">
        <v>32</v>
      </c>
      <c r="Z5958" t="s">
        <v>64</v>
      </c>
      <c r="AA5958" t="str">
        <f>IFERROR(_xlfn.XLOOKUP($J5958,avoidable_ed_reference!$A$2:$A$13,avoidable_ed_reference!$C$2:$C$13),"Not Classified")</f>
        <v>Not Classified</v>
      </c>
      <c r="AB5958" t="str">
        <f>IFERROR(_xlfn.XLOOKUP($B5958,enrollment!$A$2:$A$801,enrollment!$I$2:$I$801),"")</f>
        <v>OH</v>
      </c>
      <c r="AC5958">
        <f>IFERROR(_xlfn.XLOOKUP($B5958,enrollment!$A$2:$A$801,enrollment!$L$2:$L$801),"")</f>
        <v>55</v>
      </c>
      <c r="AD5958" t="str" cm="1">
        <f t="array" ref="AD5958">_xlfn.IFS(AC5958="","Unknown",AC5958&lt;18,"0-17",AC5958&lt;35,"18-34",AC5958&lt;50,"35-49",AC5958&lt;65,"50-64",TRUE,"65+")</f>
        <v>50-64</v>
      </c>
      <c r="AE5958">
        <f>IFERROR(_xlfn.XLOOKUP($B5958,enrollment!$A$2:$A$801,enrollment!$O$2:$O$801),"")</f>
        <v>2345678901</v>
      </c>
      <c r="AF5958">
        <f>IFERROR(_xlfn.XLOOKUP($AE5958,providers!$B$2:$B$11,providers!$Q$2:$Q$11),"")</f>
        <v>4.2</v>
      </c>
      <c r="AG5958" s="1">
        <f t="shared" si="93"/>
        <v>45474</v>
      </c>
    </row>
    <row r="5959" spans="1:33" x14ac:dyDescent="0.25">
      <c r="A5959" t="s">
        <v>6832</v>
      </c>
      <c r="B5959" t="s">
        <v>4275</v>
      </c>
      <c r="C5959">
        <v>9012345678</v>
      </c>
      <c r="D5959">
        <v>9012345678</v>
      </c>
      <c r="E5959" s="1">
        <v>45515</v>
      </c>
      <c r="F5959" s="1">
        <v>45515</v>
      </c>
      <c r="G5959" s="1">
        <v>45530</v>
      </c>
      <c r="H5959" t="s">
        <v>67</v>
      </c>
      <c r="I5959">
        <v>21</v>
      </c>
      <c r="J5959" t="s">
        <v>42</v>
      </c>
      <c r="K5959">
        <v>99223</v>
      </c>
      <c r="O5959">
        <v>1</v>
      </c>
      <c r="P5959">
        <v>19220</v>
      </c>
      <c r="Q5959">
        <v>12400</v>
      </c>
      <c r="R5959">
        <v>9920</v>
      </c>
      <c r="S5959">
        <v>2480</v>
      </c>
      <c r="T5959" t="s">
        <v>30</v>
      </c>
      <c r="U5959" t="s">
        <v>493</v>
      </c>
      <c r="V5959">
        <v>1</v>
      </c>
      <c r="W5959" s="2" t="s">
        <v>68</v>
      </c>
      <c r="X5959" t="s">
        <v>146</v>
      </c>
      <c r="Y5959" t="s">
        <v>147</v>
      </c>
      <c r="Z5959" t="s">
        <v>69</v>
      </c>
      <c r="AA5959" t="str">
        <f>IFERROR(_xlfn.XLOOKUP($J5959,avoidable_ed_reference!$A$2:$A$13,avoidable_ed_reference!$C$2:$C$13),"Not Classified")</f>
        <v>Non-Avoidable</v>
      </c>
      <c r="AB5959" t="str">
        <f>IFERROR(_xlfn.XLOOKUP($B5959,enrollment!$A$2:$A$801,enrollment!$I$2:$I$801),"")</f>
        <v>KY</v>
      </c>
      <c r="AC5959">
        <f>IFERROR(_xlfn.XLOOKUP($B5959,enrollment!$A$2:$A$801,enrollment!$L$2:$L$801),"")</f>
        <v>68</v>
      </c>
      <c r="AD5959" t="str" cm="1">
        <f t="array" ref="AD5959">_xlfn.IFS(AC5959="","Unknown",AC5959&lt;18,"0-17",AC5959&lt;35,"18-34",AC5959&lt;50,"35-49",AC5959&lt;65,"50-64",TRUE,"65+")</f>
        <v>65+</v>
      </c>
      <c r="AE5959">
        <f>IFERROR(_xlfn.XLOOKUP($B5959,enrollment!$A$2:$A$801,enrollment!$O$2:$O$801),"")</f>
        <v>9012345678</v>
      </c>
      <c r="AF5959">
        <f>IFERROR(_xlfn.XLOOKUP($AE5959,providers!$B$2:$B$11,providers!$Q$2:$Q$11),"")</f>
        <v>4.3</v>
      </c>
      <c r="AG5959" s="1">
        <f t="shared" si="93"/>
        <v>45505</v>
      </c>
    </row>
    <row r="5960" spans="1:33" x14ac:dyDescent="0.25">
      <c r="A5960" t="s">
        <v>6833</v>
      </c>
      <c r="B5960" t="s">
        <v>4275</v>
      </c>
      <c r="C5960">
        <v>1234567890</v>
      </c>
      <c r="D5960">
        <v>1234567890</v>
      </c>
      <c r="E5960" s="1">
        <v>45540</v>
      </c>
      <c r="F5960" s="1">
        <v>45540</v>
      </c>
      <c r="G5960" s="1">
        <v>45566</v>
      </c>
      <c r="H5960" t="s">
        <v>28</v>
      </c>
      <c r="I5960">
        <v>23</v>
      </c>
      <c r="J5960" t="s">
        <v>80</v>
      </c>
      <c r="K5960">
        <v>99284</v>
      </c>
      <c r="O5960">
        <v>1</v>
      </c>
      <c r="P5960">
        <v>3024</v>
      </c>
      <c r="Q5960">
        <v>1680</v>
      </c>
      <c r="R5960">
        <v>1344</v>
      </c>
      <c r="S5960">
        <v>336</v>
      </c>
      <c r="T5960" t="s">
        <v>30</v>
      </c>
      <c r="X5960" t="s">
        <v>146</v>
      </c>
      <c r="Y5960" t="s">
        <v>147</v>
      </c>
      <c r="Z5960" t="s">
        <v>45</v>
      </c>
      <c r="AA5960" t="str">
        <f>IFERROR(_xlfn.XLOOKUP($J5960,avoidable_ed_reference!$A$2:$A$13,avoidable_ed_reference!$C$2:$C$13),"Not Classified")</f>
        <v>Non-Avoidable</v>
      </c>
      <c r="AB5960" t="str">
        <f>IFERROR(_xlfn.XLOOKUP($B5960,enrollment!$A$2:$A$801,enrollment!$I$2:$I$801),"")</f>
        <v>KY</v>
      </c>
      <c r="AC5960">
        <f>IFERROR(_xlfn.XLOOKUP($B5960,enrollment!$A$2:$A$801,enrollment!$L$2:$L$801),"")</f>
        <v>68</v>
      </c>
      <c r="AD5960" t="str" cm="1">
        <f t="array" ref="AD5960">_xlfn.IFS(AC5960="","Unknown",AC5960&lt;18,"0-17",AC5960&lt;35,"18-34",AC5960&lt;50,"35-49",AC5960&lt;65,"50-64",TRUE,"65+")</f>
        <v>65+</v>
      </c>
      <c r="AE5960">
        <f>IFERROR(_xlfn.XLOOKUP($B5960,enrollment!$A$2:$A$801,enrollment!$O$2:$O$801),"")</f>
        <v>9012345678</v>
      </c>
      <c r="AF5960">
        <f>IFERROR(_xlfn.XLOOKUP($AE5960,providers!$B$2:$B$11,providers!$Q$2:$Q$11),"")</f>
        <v>4.3</v>
      </c>
      <c r="AG5960" s="1">
        <f t="shared" si="93"/>
        <v>45536</v>
      </c>
    </row>
    <row r="5961" spans="1:33" x14ac:dyDescent="0.25">
      <c r="A5961" t="s">
        <v>6834</v>
      </c>
      <c r="B5961" t="s">
        <v>5199</v>
      </c>
      <c r="C5961">
        <v>2345678901</v>
      </c>
      <c r="D5961">
        <v>2345678901</v>
      </c>
      <c r="E5961" s="1">
        <v>45568</v>
      </c>
      <c r="F5961" s="1">
        <v>45568</v>
      </c>
      <c r="G5961" s="1">
        <v>45587</v>
      </c>
      <c r="H5961" t="s">
        <v>28</v>
      </c>
      <c r="I5961">
        <v>22</v>
      </c>
      <c r="J5961" t="s">
        <v>29</v>
      </c>
      <c r="K5961">
        <v>90837</v>
      </c>
      <c r="O5961">
        <v>1</v>
      </c>
      <c r="P5961">
        <v>209.25</v>
      </c>
      <c r="Q5961">
        <v>155</v>
      </c>
      <c r="R5961">
        <v>124</v>
      </c>
      <c r="S5961">
        <v>31</v>
      </c>
      <c r="T5961" t="s">
        <v>30</v>
      </c>
      <c r="X5961" t="s">
        <v>233</v>
      </c>
      <c r="Y5961" t="s">
        <v>32</v>
      </c>
      <c r="Z5961" t="s">
        <v>33</v>
      </c>
      <c r="AA5961" t="str">
        <f>IFERROR(_xlfn.XLOOKUP($J5961,avoidable_ed_reference!$A$2:$A$13,avoidable_ed_reference!$C$2:$C$13),"Not Classified")</f>
        <v>Potentially Avoidable</v>
      </c>
      <c r="AB5961" t="str">
        <f>IFERROR(_xlfn.XLOOKUP($B5961,enrollment!$A$2:$A$801,enrollment!$I$2:$I$801),"")</f>
        <v>GA</v>
      </c>
      <c r="AC5961">
        <f>IFERROR(_xlfn.XLOOKUP($B5961,enrollment!$A$2:$A$801,enrollment!$L$2:$L$801),"")</f>
        <v>36</v>
      </c>
      <c r="AD5961" t="str" cm="1">
        <f t="array" ref="AD5961">_xlfn.IFS(AC5961="","Unknown",AC5961&lt;18,"0-17",AC5961&lt;35,"18-34",AC5961&lt;50,"35-49",AC5961&lt;65,"50-64",TRUE,"65+")</f>
        <v>35-49</v>
      </c>
      <c r="AE5961">
        <f>IFERROR(_xlfn.XLOOKUP($B5961,enrollment!$A$2:$A$801,enrollment!$O$2:$O$801),"")</f>
        <v>8901234567</v>
      </c>
      <c r="AF5961">
        <f>IFERROR(_xlfn.XLOOKUP($AE5961,providers!$B$2:$B$11,providers!$Q$2:$Q$11),"")</f>
        <v>3.7</v>
      </c>
      <c r="AG5961" s="1">
        <f t="shared" si="93"/>
        <v>45566</v>
      </c>
    </row>
    <row r="5962" spans="1:33" x14ac:dyDescent="0.25">
      <c r="A5962" t="s">
        <v>6835</v>
      </c>
      <c r="B5962" t="s">
        <v>5199</v>
      </c>
      <c r="C5962">
        <v>3456789012</v>
      </c>
      <c r="D5962">
        <v>3456789012</v>
      </c>
      <c r="E5962" s="1">
        <v>45614</v>
      </c>
      <c r="F5962" s="1">
        <v>45614</v>
      </c>
      <c r="G5962" s="1">
        <v>45628</v>
      </c>
      <c r="H5962" t="s">
        <v>28</v>
      </c>
      <c r="I5962">
        <v>11</v>
      </c>
      <c r="J5962" t="s">
        <v>38</v>
      </c>
      <c r="K5962">
        <v>99213</v>
      </c>
      <c r="O5962">
        <v>1</v>
      </c>
      <c r="P5962">
        <v>216</v>
      </c>
      <c r="Q5962">
        <v>160</v>
      </c>
      <c r="R5962">
        <v>128</v>
      </c>
      <c r="S5962">
        <v>32</v>
      </c>
      <c r="T5962" t="s">
        <v>30</v>
      </c>
      <c r="X5962" t="s">
        <v>233</v>
      </c>
      <c r="Y5962" t="s">
        <v>32</v>
      </c>
      <c r="Z5962" t="s">
        <v>39</v>
      </c>
      <c r="AA5962" t="str">
        <f>IFERROR(_xlfn.XLOOKUP($J5962,avoidable_ed_reference!$A$2:$A$13,avoidable_ed_reference!$C$2:$C$13),"Not Classified")</f>
        <v>Not Classified</v>
      </c>
      <c r="AB5962" t="str">
        <f>IFERROR(_xlfn.XLOOKUP($B5962,enrollment!$A$2:$A$801,enrollment!$I$2:$I$801),"")</f>
        <v>GA</v>
      </c>
      <c r="AC5962">
        <f>IFERROR(_xlfn.XLOOKUP($B5962,enrollment!$A$2:$A$801,enrollment!$L$2:$L$801),"")</f>
        <v>36</v>
      </c>
      <c r="AD5962" t="str" cm="1">
        <f t="array" ref="AD5962">_xlfn.IFS(AC5962="","Unknown",AC5962&lt;18,"0-17",AC5962&lt;35,"18-34",AC5962&lt;50,"35-49",AC5962&lt;65,"50-64",TRUE,"65+")</f>
        <v>35-49</v>
      </c>
      <c r="AE5962">
        <f>IFERROR(_xlfn.XLOOKUP($B5962,enrollment!$A$2:$A$801,enrollment!$O$2:$O$801),"")</f>
        <v>8901234567</v>
      </c>
      <c r="AF5962">
        <f>IFERROR(_xlfn.XLOOKUP($AE5962,providers!$B$2:$B$11,providers!$Q$2:$Q$11),"")</f>
        <v>3.7</v>
      </c>
      <c r="AG5962" s="1">
        <f t="shared" si="93"/>
        <v>45597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D60C-B1E8-486C-8F83-655FA6D7B2B7}">
  <dimension ref="A1:F8463"/>
  <sheetViews>
    <sheetView workbookViewId="0"/>
  </sheetViews>
  <sheetFormatPr defaultRowHeight="15" x14ac:dyDescent="0.25"/>
  <sheetData>
    <row r="1" spans="1:6" x14ac:dyDescent="0.25">
      <c r="A1" t="s">
        <v>1</v>
      </c>
      <c r="B1" t="s">
        <v>23</v>
      </c>
      <c r="C1" t="s">
        <v>24</v>
      </c>
      <c r="D1" t="s">
        <v>6836</v>
      </c>
      <c r="E1" t="s">
        <v>6837</v>
      </c>
      <c r="F1" t="s">
        <v>6838</v>
      </c>
    </row>
    <row r="2" spans="1:6" x14ac:dyDescent="0.25">
      <c r="A2" t="s">
        <v>27</v>
      </c>
      <c r="B2" t="s">
        <v>31</v>
      </c>
      <c r="C2" t="s">
        <v>32</v>
      </c>
      <c r="D2" t="s">
        <v>6839</v>
      </c>
      <c r="E2" s="1">
        <v>45323</v>
      </c>
      <c r="F2">
        <v>1</v>
      </c>
    </row>
    <row r="3" spans="1:6" x14ac:dyDescent="0.25">
      <c r="A3" t="s">
        <v>27</v>
      </c>
      <c r="B3" t="s">
        <v>31</v>
      </c>
      <c r="C3" t="s">
        <v>32</v>
      </c>
      <c r="D3" t="s">
        <v>6839</v>
      </c>
      <c r="E3" s="1">
        <v>45352</v>
      </c>
      <c r="F3">
        <v>1</v>
      </c>
    </row>
    <row r="4" spans="1:6" x14ac:dyDescent="0.25">
      <c r="A4" t="s">
        <v>27</v>
      </c>
      <c r="B4" t="s">
        <v>31</v>
      </c>
      <c r="C4" t="s">
        <v>32</v>
      </c>
      <c r="D4" t="s">
        <v>6839</v>
      </c>
      <c r="E4" s="1">
        <v>45383</v>
      </c>
      <c r="F4">
        <v>1</v>
      </c>
    </row>
    <row r="5" spans="1:6" x14ac:dyDescent="0.25">
      <c r="A5" t="s">
        <v>27</v>
      </c>
      <c r="B5" t="s">
        <v>31</v>
      </c>
      <c r="C5" t="s">
        <v>32</v>
      </c>
      <c r="D5" t="s">
        <v>6839</v>
      </c>
      <c r="E5" s="1">
        <v>45413</v>
      </c>
      <c r="F5">
        <v>1</v>
      </c>
    </row>
    <row r="6" spans="1:6" x14ac:dyDescent="0.25">
      <c r="A6" t="s">
        <v>27</v>
      </c>
      <c r="B6" t="s">
        <v>31</v>
      </c>
      <c r="C6" t="s">
        <v>32</v>
      </c>
      <c r="D6" t="s">
        <v>6839</v>
      </c>
      <c r="E6" s="1">
        <v>45444</v>
      </c>
      <c r="F6">
        <v>1</v>
      </c>
    </row>
    <row r="7" spans="1:6" x14ac:dyDescent="0.25">
      <c r="A7" t="s">
        <v>27</v>
      </c>
      <c r="B7" t="s">
        <v>31</v>
      </c>
      <c r="C7" t="s">
        <v>32</v>
      </c>
      <c r="D7" t="s">
        <v>6839</v>
      </c>
      <c r="E7" s="1">
        <v>45474</v>
      </c>
      <c r="F7">
        <v>1</v>
      </c>
    </row>
    <row r="8" spans="1:6" x14ac:dyDescent="0.25">
      <c r="A8" t="s">
        <v>27</v>
      </c>
      <c r="B8" t="s">
        <v>31</v>
      </c>
      <c r="C8" t="s">
        <v>32</v>
      </c>
      <c r="D8" t="s">
        <v>6839</v>
      </c>
      <c r="E8" s="1">
        <v>45505</v>
      </c>
      <c r="F8">
        <v>1</v>
      </c>
    </row>
    <row r="9" spans="1:6" x14ac:dyDescent="0.25">
      <c r="A9" t="s">
        <v>27</v>
      </c>
      <c r="B9" t="s">
        <v>31</v>
      </c>
      <c r="C9" t="s">
        <v>32</v>
      </c>
      <c r="D9" t="s">
        <v>6839</v>
      </c>
      <c r="E9" s="1">
        <v>45536</v>
      </c>
      <c r="F9">
        <v>1</v>
      </c>
    </row>
    <row r="10" spans="1:6" x14ac:dyDescent="0.25">
      <c r="A10" t="s">
        <v>27</v>
      </c>
      <c r="B10" t="s">
        <v>31</v>
      </c>
      <c r="C10" t="s">
        <v>32</v>
      </c>
      <c r="D10" t="s">
        <v>6839</v>
      </c>
      <c r="E10" s="1">
        <v>45566</v>
      </c>
      <c r="F10">
        <v>1</v>
      </c>
    </row>
    <row r="11" spans="1:6" x14ac:dyDescent="0.25">
      <c r="A11" t="s">
        <v>27</v>
      </c>
      <c r="B11" t="s">
        <v>31</v>
      </c>
      <c r="C11" t="s">
        <v>32</v>
      </c>
      <c r="D11" t="s">
        <v>6839</v>
      </c>
      <c r="E11" s="1">
        <v>45597</v>
      </c>
      <c r="F11">
        <v>1</v>
      </c>
    </row>
    <row r="12" spans="1:6" x14ac:dyDescent="0.25">
      <c r="A12" t="s">
        <v>27</v>
      </c>
      <c r="B12" t="s">
        <v>31</v>
      </c>
      <c r="C12" t="s">
        <v>32</v>
      </c>
      <c r="D12" t="s">
        <v>6839</v>
      </c>
      <c r="E12" s="1">
        <v>45627</v>
      </c>
      <c r="F12">
        <v>1</v>
      </c>
    </row>
    <row r="13" spans="1:6" x14ac:dyDescent="0.25">
      <c r="A13" t="s">
        <v>41</v>
      </c>
      <c r="B13" t="s">
        <v>43</v>
      </c>
      <c r="C13" t="s">
        <v>44</v>
      </c>
      <c r="D13" t="s">
        <v>6839</v>
      </c>
      <c r="E13" s="1">
        <v>45352</v>
      </c>
      <c r="F13">
        <v>1</v>
      </c>
    </row>
    <row r="14" spans="1:6" x14ac:dyDescent="0.25">
      <c r="A14" t="s">
        <v>41</v>
      </c>
      <c r="B14" t="s">
        <v>43</v>
      </c>
      <c r="C14" t="s">
        <v>44</v>
      </c>
      <c r="D14" t="s">
        <v>6839</v>
      </c>
      <c r="E14" s="1">
        <v>45383</v>
      </c>
      <c r="F14">
        <v>1</v>
      </c>
    </row>
    <row r="15" spans="1:6" x14ac:dyDescent="0.25">
      <c r="A15" t="s">
        <v>41</v>
      </c>
      <c r="B15" t="s">
        <v>43</v>
      </c>
      <c r="C15" t="s">
        <v>44</v>
      </c>
      <c r="D15" t="s">
        <v>6839</v>
      </c>
      <c r="E15" s="1">
        <v>45413</v>
      </c>
      <c r="F15">
        <v>1</v>
      </c>
    </row>
    <row r="16" spans="1:6" x14ac:dyDescent="0.25">
      <c r="A16" t="s">
        <v>41</v>
      </c>
      <c r="B16" t="s">
        <v>43</v>
      </c>
      <c r="C16" t="s">
        <v>44</v>
      </c>
      <c r="D16" t="s">
        <v>6839</v>
      </c>
      <c r="E16" s="1">
        <v>45444</v>
      </c>
      <c r="F16">
        <v>1</v>
      </c>
    </row>
    <row r="17" spans="1:6" x14ac:dyDescent="0.25">
      <c r="A17" t="s">
        <v>41</v>
      </c>
      <c r="B17" t="s">
        <v>43</v>
      </c>
      <c r="C17" t="s">
        <v>44</v>
      </c>
      <c r="D17" t="s">
        <v>6839</v>
      </c>
      <c r="E17" s="1">
        <v>45474</v>
      </c>
      <c r="F17">
        <v>1</v>
      </c>
    </row>
    <row r="18" spans="1:6" x14ac:dyDescent="0.25">
      <c r="A18" t="s">
        <v>41</v>
      </c>
      <c r="B18" t="s">
        <v>43</v>
      </c>
      <c r="C18" t="s">
        <v>44</v>
      </c>
      <c r="D18" t="s">
        <v>6839</v>
      </c>
      <c r="E18" s="1">
        <v>45505</v>
      </c>
      <c r="F18">
        <v>1</v>
      </c>
    </row>
    <row r="19" spans="1:6" x14ac:dyDescent="0.25">
      <c r="A19" t="s">
        <v>41</v>
      </c>
      <c r="B19" t="s">
        <v>43</v>
      </c>
      <c r="C19" t="s">
        <v>44</v>
      </c>
      <c r="D19" t="s">
        <v>6839</v>
      </c>
      <c r="E19" s="1">
        <v>45536</v>
      </c>
      <c r="F19">
        <v>1</v>
      </c>
    </row>
    <row r="20" spans="1:6" x14ac:dyDescent="0.25">
      <c r="A20" t="s">
        <v>41</v>
      </c>
      <c r="B20" t="s">
        <v>43</v>
      </c>
      <c r="C20" t="s">
        <v>44</v>
      </c>
      <c r="D20" t="s">
        <v>6839</v>
      </c>
      <c r="E20" s="1">
        <v>45566</v>
      </c>
      <c r="F20">
        <v>1</v>
      </c>
    </row>
    <row r="21" spans="1:6" x14ac:dyDescent="0.25">
      <c r="A21" t="s">
        <v>41</v>
      </c>
      <c r="B21" t="s">
        <v>43</v>
      </c>
      <c r="C21" t="s">
        <v>44</v>
      </c>
      <c r="D21" t="s">
        <v>6839</v>
      </c>
      <c r="E21" s="1">
        <v>45597</v>
      </c>
      <c r="F21">
        <v>1</v>
      </c>
    </row>
    <row r="22" spans="1:6" x14ac:dyDescent="0.25">
      <c r="A22" t="s">
        <v>41</v>
      </c>
      <c r="B22" t="s">
        <v>43</v>
      </c>
      <c r="C22" t="s">
        <v>44</v>
      </c>
      <c r="D22" t="s">
        <v>6839</v>
      </c>
      <c r="E22" s="1">
        <v>45627</v>
      </c>
      <c r="F22">
        <v>1</v>
      </c>
    </row>
    <row r="23" spans="1:6" x14ac:dyDescent="0.25">
      <c r="A23" t="s">
        <v>51</v>
      </c>
      <c r="B23" t="s">
        <v>52</v>
      </c>
      <c r="C23" t="s">
        <v>44</v>
      </c>
      <c r="D23" t="s">
        <v>6840</v>
      </c>
      <c r="E23" s="1">
        <v>45292</v>
      </c>
      <c r="F23">
        <v>1</v>
      </c>
    </row>
    <row r="24" spans="1:6" x14ac:dyDescent="0.25">
      <c r="A24" t="s">
        <v>51</v>
      </c>
      <c r="B24" t="s">
        <v>52</v>
      </c>
      <c r="C24" t="s">
        <v>44</v>
      </c>
      <c r="D24" t="s">
        <v>6840</v>
      </c>
      <c r="E24" s="1">
        <v>45323</v>
      </c>
      <c r="F24">
        <v>1</v>
      </c>
    </row>
    <row r="25" spans="1:6" x14ac:dyDescent="0.25">
      <c r="A25" t="s">
        <v>51</v>
      </c>
      <c r="B25" t="s">
        <v>52</v>
      </c>
      <c r="C25" t="s">
        <v>44</v>
      </c>
      <c r="D25" t="s">
        <v>6840</v>
      </c>
      <c r="E25" s="1">
        <v>45352</v>
      </c>
      <c r="F25">
        <v>1</v>
      </c>
    </row>
    <row r="26" spans="1:6" x14ac:dyDescent="0.25">
      <c r="A26" t="s">
        <v>51</v>
      </c>
      <c r="B26" t="s">
        <v>52</v>
      </c>
      <c r="C26" t="s">
        <v>44</v>
      </c>
      <c r="D26" t="s">
        <v>6840</v>
      </c>
      <c r="E26" s="1">
        <v>45383</v>
      </c>
      <c r="F26">
        <v>1</v>
      </c>
    </row>
    <row r="27" spans="1:6" x14ac:dyDescent="0.25">
      <c r="A27" t="s">
        <v>51</v>
      </c>
      <c r="B27" t="s">
        <v>52</v>
      </c>
      <c r="C27" t="s">
        <v>44</v>
      </c>
      <c r="D27" t="s">
        <v>6840</v>
      </c>
      <c r="E27" s="1">
        <v>45413</v>
      </c>
      <c r="F27">
        <v>1</v>
      </c>
    </row>
    <row r="28" spans="1:6" x14ac:dyDescent="0.25">
      <c r="A28" t="s">
        <v>51</v>
      </c>
      <c r="B28" t="s">
        <v>52</v>
      </c>
      <c r="C28" t="s">
        <v>44</v>
      </c>
      <c r="D28" t="s">
        <v>6840</v>
      </c>
      <c r="E28" s="1">
        <v>45444</v>
      </c>
      <c r="F28">
        <v>1</v>
      </c>
    </row>
    <row r="29" spans="1:6" x14ac:dyDescent="0.25">
      <c r="A29" t="s">
        <v>73</v>
      </c>
      <c r="B29" t="s">
        <v>43</v>
      </c>
      <c r="C29" t="s">
        <v>44</v>
      </c>
      <c r="D29" t="s">
        <v>6841</v>
      </c>
      <c r="E29" s="1">
        <v>45292</v>
      </c>
      <c r="F29">
        <v>1</v>
      </c>
    </row>
    <row r="30" spans="1:6" x14ac:dyDescent="0.25">
      <c r="A30" t="s">
        <v>73</v>
      </c>
      <c r="B30" t="s">
        <v>43</v>
      </c>
      <c r="C30" t="s">
        <v>44</v>
      </c>
      <c r="D30" t="s">
        <v>6841</v>
      </c>
      <c r="E30" s="1">
        <v>45323</v>
      </c>
      <c r="F30">
        <v>1</v>
      </c>
    </row>
    <row r="31" spans="1:6" x14ac:dyDescent="0.25">
      <c r="A31" t="s">
        <v>73</v>
      </c>
      <c r="B31" t="s">
        <v>43</v>
      </c>
      <c r="C31" t="s">
        <v>44</v>
      </c>
      <c r="D31" t="s">
        <v>6841</v>
      </c>
      <c r="E31" s="1">
        <v>45352</v>
      </c>
      <c r="F31">
        <v>1</v>
      </c>
    </row>
    <row r="32" spans="1:6" x14ac:dyDescent="0.25">
      <c r="A32" t="s">
        <v>73</v>
      </c>
      <c r="B32" t="s">
        <v>43</v>
      </c>
      <c r="C32" t="s">
        <v>44</v>
      </c>
      <c r="D32" t="s">
        <v>6841</v>
      </c>
      <c r="E32" s="1">
        <v>45383</v>
      </c>
      <c r="F32">
        <v>1</v>
      </c>
    </row>
    <row r="33" spans="1:6" x14ac:dyDescent="0.25">
      <c r="A33" t="s">
        <v>73</v>
      </c>
      <c r="B33" t="s">
        <v>43</v>
      </c>
      <c r="C33" t="s">
        <v>44</v>
      </c>
      <c r="D33" t="s">
        <v>6841</v>
      </c>
      <c r="E33" s="1">
        <v>45413</v>
      </c>
      <c r="F33">
        <v>1</v>
      </c>
    </row>
    <row r="34" spans="1:6" x14ac:dyDescent="0.25">
      <c r="A34" t="s">
        <v>73</v>
      </c>
      <c r="B34" t="s">
        <v>43</v>
      </c>
      <c r="C34" t="s">
        <v>44</v>
      </c>
      <c r="D34" t="s">
        <v>6841</v>
      </c>
      <c r="E34" s="1">
        <v>45444</v>
      </c>
      <c r="F34">
        <v>1</v>
      </c>
    </row>
    <row r="35" spans="1:6" x14ac:dyDescent="0.25">
      <c r="A35" t="s">
        <v>73</v>
      </c>
      <c r="B35" t="s">
        <v>43</v>
      </c>
      <c r="C35" t="s">
        <v>44</v>
      </c>
      <c r="D35" t="s">
        <v>6841</v>
      </c>
      <c r="E35" s="1">
        <v>45474</v>
      </c>
      <c r="F35">
        <v>1</v>
      </c>
    </row>
    <row r="36" spans="1:6" x14ac:dyDescent="0.25">
      <c r="A36" t="s">
        <v>73</v>
      </c>
      <c r="B36" t="s">
        <v>43</v>
      </c>
      <c r="C36" t="s">
        <v>44</v>
      </c>
      <c r="D36" t="s">
        <v>6841</v>
      </c>
      <c r="E36" s="1">
        <v>45505</v>
      </c>
      <c r="F36">
        <v>1</v>
      </c>
    </row>
    <row r="37" spans="1:6" x14ac:dyDescent="0.25">
      <c r="A37" t="s">
        <v>73</v>
      </c>
      <c r="B37" t="s">
        <v>43</v>
      </c>
      <c r="C37" t="s">
        <v>44</v>
      </c>
      <c r="D37" t="s">
        <v>6841</v>
      </c>
      <c r="E37" s="1">
        <v>45536</v>
      </c>
      <c r="F37">
        <v>1</v>
      </c>
    </row>
    <row r="38" spans="1:6" x14ac:dyDescent="0.25">
      <c r="A38" t="s">
        <v>73</v>
      </c>
      <c r="B38" t="s">
        <v>43</v>
      </c>
      <c r="C38" t="s">
        <v>44</v>
      </c>
      <c r="D38" t="s">
        <v>6841</v>
      </c>
      <c r="E38" s="1">
        <v>45566</v>
      </c>
      <c r="F38">
        <v>1</v>
      </c>
    </row>
    <row r="39" spans="1:6" x14ac:dyDescent="0.25">
      <c r="A39" t="s">
        <v>73</v>
      </c>
      <c r="B39" t="s">
        <v>43</v>
      </c>
      <c r="C39" t="s">
        <v>44</v>
      </c>
      <c r="D39" t="s">
        <v>6841</v>
      </c>
      <c r="E39" s="1">
        <v>45597</v>
      </c>
      <c r="F39">
        <v>1</v>
      </c>
    </row>
    <row r="40" spans="1:6" x14ac:dyDescent="0.25">
      <c r="A40" t="s">
        <v>73</v>
      </c>
      <c r="B40" t="s">
        <v>43</v>
      </c>
      <c r="C40" t="s">
        <v>44</v>
      </c>
      <c r="D40" t="s">
        <v>6841</v>
      </c>
      <c r="E40" s="1">
        <v>45627</v>
      </c>
      <c r="F40">
        <v>1</v>
      </c>
    </row>
    <row r="41" spans="1:6" x14ac:dyDescent="0.25">
      <c r="A41" t="s">
        <v>87</v>
      </c>
      <c r="B41" t="s">
        <v>43</v>
      </c>
      <c r="C41" t="s">
        <v>44</v>
      </c>
      <c r="D41" t="s">
        <v>6841</v>
      </c>
      <c r="E41" s="1">
        <v>45323</v>
      </c>
      <c r="F41">
        <v>1</v>
      </c>
    </row>
    <row r="42" spans="1:6" x14ac:dyDescent="0.25">
      <c r="A42" t="s">
        <v>87</v>
      </c>
      <c r="B42" t="s">
        <v>43</v>
      </c>
      <c r="C42" t="s">
        <v>44</v>
      </c>
      <c r="D42" t="s">
        <v>6841</v>
      </c>
      <c r="E42" s="1">
        <v>45352</v>
      </c>
      <c r="F42">
        <v>1</v>
      </c>
    </row>
    <row r="43" spans="1:6" x14ac:dyDescent="0.25">
      <c r="A43" t="s">
        <v>87</v>
      </c>
      <c r="B43" t="s">
        <v>43</v>
      </c>
      <c r="C43" t="s">
        <v>44</v>
      </c>
      <c r="D43" t="s">
        <v>6841</v>
      </c>
      <c r="E43" s="1">
        <v>45383</v>
      </c>
      <c r="F43">
        <v>1</v>
      </c>
    </row>
    <row r="44" spans="1:6" x14ac:dyDescent="0.25">
      <c r="A44" t="s">
        <v>87</v>
      </c>
      <c r="B44" t="s">
        <v>43</v>
      </c>
      <c r="C44" t="s">
        <v>44</v>
      </c>
      <c r="D44" t="s">
        <v>6841</v>
      </c>
      <c r="E44" s="1">
        <v>45413</v>
      </c>
      <c r="F44">
        <v>1</v>
      </c>
    </row>
    <row r="45" spans="1:6" x14ac:dyDescent="0.25">
      <c r="A45" t="s">
        <v>87</v>
      </c>
      <c r="B45" t="s">
        <v>43</v>
      </c>
      <c r="C45" t="s">
        <v>44</v>
      </c>
      <c r="D45" t="s">
        <v>6841</v>
      </c>
      <c r="E45" s="1">
        <v>45444</v>
      </c>
      <c r="F45">
        <v>1</v>
      </c>
    </row>
    <row r="46" spans="1:6" x14ac:dyDescent="0.25">
      <c r="A46" t="s">
        <v>87</v>
      </c>
      <c r="B46" t="s">
        <v>43</v>
      </c>
      <c r="C46" t="s">
        <v>44</v>
      </c>
      <c r="D46" t="s">
        <v>6841</v>
      </c>
      <c r="E46" s="1">
        <v>45474</v>
      </c>
      <c r="F46">
        <v>1</v>
      </c>
    </row>
    <row r="47" spans="1:6" x14ac:dyDescent="0.25">
      <c r="A47" t="s">
        <v>97</v>
      </c>
      <c r="B47" t="s">
        <v>31</v>
      </c>
      <c r="C47" t="s">
        <v>32</v>
      </c>
      <c r="D47" t="s">
        <v>6839</v>
      </c>
      <c r="E47" s="1">
        <v>45352</v>
      </c>
      <c r="F47">
        <v>1</v>
      </c>
    </row>
    <row r="48" spans="1:6" x14ac:dyDescent="0.25">
      <c r="A48" t="s">
        <v>97</v>
      </c>
      <c r="B48" t="s">
        <v>31</v>
      </c>
      <c r="C48" t="s">
        <v>32</v>
      </c>
      <c r="D48" t="s">
        <v>6839</v>
      </c>
      <c r="E48" s="1">
        <v>45383</v>
      </c>
      <c r="F48">
        <v>1</v>
      </c>
    </row>
    <row r="49" spans="1:6" x14ac:dyDescent="0.25">
      <c r="A49" t="s">
        <v>97</v>
      </c>
      <c r="B49" t="s">
        <v>31</v>
      </c>
      <c r="C49" t="s">
        <v>32</v>
      </c>
      <c r="D49" t="s">
        <v>6839</v>
      </c>
      <c r="E49" s="1">
        <v>45413</v>
      </c>
      <c r="F49">
        <v>1</v>
      </c>
    </row>
    <row r="50" spans="1:6" x14ac:dyDescent="0.25">
      <c r="A50" t="s">
        <v>97</v>
      </c>
      <c r="B50" t="s">
        <v>31</v>
      </c>
      <c r="C50" t="s">
        <v>32</v>
      </c>
      <c r="D50" t="s">
        <v>6839</v>
      </c>
      <c r="E50" s="1">
        <v>45444</v>
      </c>
      <c r="F50">
        <v>1</v>
      </c>
    </row>
    <row r="51" spans="1:6" x14ac:dyDescent="0.25">
      <c r="A51" t="s">
        <v>97</v>
      </c>
      <c r="B51" t="s">
        <v>31</v>
      </c>
      <c r="C51" t="s">
        <v>32</v>
      </c>
      <c r="D51" t="s">
        <v>6839</v>
      </c>
      <c r="E51" s="1">
        <v>45474</v>
      </c>
      <c r="F51">
        <v>1</v>
      </c>
    </row>
    <row r="52" spans="1:6" x14ac:dyDescent="0.25">
      <c r="A52" t="s">
        <v>97</v>
      </c>
      <c r="B52" t="s">
        <v>31</v>
      </c>
      <c r="C52" t="s">
        <v>32</v>
      </c>
      <c r="D52" t="s">
        <v>6839</v>
      </c>
      <c r="E52" s="1">
        <v>45505</v>
      </c>
      <c r="F52">
        <v>1</v>
      </c>
    </row>
    <row r="53" spans="1:6" x14ac:dyDescent="0.25">
      <c r="A53" t="s">
        <v>97</v>
      </c>
      <c r="B53" t="s">
        <v>31</v>
      </c>
      <c r="C53" t="s">
        <v>32</v>
      </c>
      <c r="D53" t="s">
        <v>6839</v>
      </c>
      <c r="E53" s="1">
        <v>45536</v>
      </c>
      <c r="F53">
        <v>1</v>
      </c>
    </row>
    <row r="54" spans="1:6" x14ac:dyDescent="0.25">
      <c r="A54" t="s">
        <v>97</v>
      </c>
      <c r="B54" t="s">
        <v>31</v>
      </c>
      <c r="C54" t="s">
        <v>32</v>
      </c>
      <c r="D54" t="s">
        <v>6839</v>
      </c>
      <c r="E54" s="1">
        <v>45566</v>
      </c>
      <c r="F54">
        <v>1</v>
      </c>
    </row>
    <row r="55" spans="1:6" x14ac:dyDescent="0.25">
      <c r="A55" t="s">
        <v>97</v>
      </c>
      <c r="B55" t="s">
        <v>31</v>
      </c>
      <c r="C55" t="s">
        <v>32</v>
      </c>
      <c r="D55" t="s">
        <v>6839</v>
      </c>
      <c r="E55" s="1">
        <v>45597</v>
      </c>
      <c r="F55">
        <v>1</v>
      </c>
    </row>
    <row r="56" spans="1:6" x14ac:dyDescent="0.25">
      <c r="A56" t="s">
        <v>97</v>
      </c>
      <c r="B56" t="s">
        <v>31</v>
      </c>
      <c r="C56" t="s">
        <v>32</v>
      </c>
      <c r="D56" t="s">
        <v>6839</v>
      </c>
      <c r="E56" s="1">
        <v>45627</v>
      </c>
      <c r="F56">
        <v>1</v>
      </c>
    </row>
    <row r="57" spans="1:6" x14ac:dyDescent="0.25">
      <c r="A57" t="s">
        <v>103</v>
      </c>
      <c r="B57" t="s">
        <v>31</v>
      </c>
      <c r="C57" t="s">
        <v>32</v>
      </c>
      <c r="D57" t="s">
        <v>6841</v>
      </c>
      <c r="E57" s="1">
        <v>45352</v>
      </c>
      <c r="F57">
        <v>1</v>
      </c>
    </row>
    <row r="58" spans="1:6" x14ac:dyDescent="0.25">
      <c r="A58" t="s">
        <v>103</v>
      </c>
      <c r="B58" t="s">
        <v>31</v>
      </c>
      <c r="C58" t="s">
        <v>32</v>
      </c>
      <c r="D58" t="s">
        <v>6841</v>
      </c>
      <c r="E58" s="1">
        <v>45383</v>
      </c>
      <c r="F58">
        <v>1</v>
      </c>
    </row>
    <row r="59" spans="1:6" x14ac:dyDescent="0.25">
      <c r="A59" t="s">
        <v>103</v>
      </c>
      <c r="B59" t="s">
        <v>31</v>
      </c>
      <c r="C59" t="s">
        <v>32</v>
      </c>
      <c r="D59" t="s">
        <v>6841</v>
      </c>
      <c r="E59" s="1">
        <v>45413</v>
      </c>
      <c r="F59">
        <v>1</v>
      </c>
    </row>
    <row r="60" spans="1:6" x14ac:dyDescent="0.25">
      <c r="A60" t="s">
        <v>103</v>
      </c>
      <c r="B60" t="s">
        <v>31</v>
      </c>
      <c r="C60" t="s">
        <v>32</v>
      </c>
      <c r="D60" t="s">
        <v>6841</v>
      </c>
      <c r="E60" s="1">
        <v>45444</v>
      </c>
      <c r="F60">
        <v>1</v>
      </c>
    </row>
    <row r="61" spans="1:6" x14ac:dyDescent="0.25">
      <c r="A61" t="s">
        <v>103</v>
      </c>
      <c r="B61" t="s">
        <v>31</v>
      </c>
      <c r="C61" t="s">
        <v>32</v>
      </c>
      <c r="D61" t="s">
        <v>6841</v>
      </c>
      <c r="E61" s="1">
        <v>45474</v>
      </c>
      <c r="F61">
        <v>1</v>
      </c>
    </row>
    <row r="62" spans="1:6" x14ac:dyDescent="0.25">
      <c r="A62" t="s">
        <v>103</v>
      </c>
      <c r="B62" t="s">
        <v>31</v>
      </c>
      <c r="C62" t="s">
        <v>32</v>
      </c>
      <c r="D62" t="s">
        <v>6841</v>
      </c>
      <c r="E62" s="1">
        <v>45505</v>
      </c>
      <c r="F62">
        <v>1</v>
      </c>
    </row>
    <row r="63" spans="1:6" x14ac:dyDescent="0.25">
      <c r="A63" t="s">
        <v>103</v>
      </c>
      <c r="B63" t="s">
        <v>31</v>
      </c>
      <c r="C63" t="s">
        <v>32</v>
      </c>
      <c r="D63" t="s">
        <v>6841</v>
      </c>
      <c r="E63" s="1">
        <v>45536</v>
      </c>
      <c r="F63">
        <v>1</v>
      </c>
    </row>
    <row r="64" spans="1:6" x14ac:dyDescent="0.25">
      <c r="A64" t="s">
        <v>103</v>
      </c>
      <c r="B64" t="s">
        <v>31</v>
      </c>
      <c r="C64" t="s">
        <v>32</v>
      </c>
      <c r="D64" t="s">
        <v>6841</v>
      </c>
      <c r="E64" s="1">
        <v>45566</v>
      </c>
      <c r="F64">
        <v>1</v>
      </c>
    </row>
    <row r="65" spans="1:6" x14ac:dyDescent="0.25">
      <c r="A65" t="s">
        <v>103</v>
      </c>
      <c r="B65" t="s">
        <v>31</v>
      </c>
      <c r="C65" t="s">
        <v>32</v>
      </c>
      <c r="D65" t="s">
        <v>6841</v>
      </c>
      <c r="E65" s="1">
        <v>45597</v>
      </c>
      <c r="F65">
        <v>1</v>
      </c>
    </row>
    <row r="66" spans="1:6" x14ac:dyDescent="0.25">
      <c r="A66" t="s">
        <v>103</v>
      </c>
      <c r="B66" t="s">
        <v>31</v>
      </c>
      <c r="C66" t="s">
        <v>32</v>
      </c>
      <c r="D66" t="s">
        <v>6841</v>
      </c>
      <c r="E66" s="1">
        <v>45627</v>
      </c>
      <c r="F66">
        <v>1</v>
      </c>
    </row>
    <row r="67" spans="1:6" x14ac:dyDescent="0.25">
      <c r="A67" t="s">
        <v>112</v>
      </c>
      <c r="B67" t="s">
        <v>43</v>
      </c>
      <c r="C67" t="s">
        <v>44</v>
      </c>
      <c r="D67" t="s">
        <v>6842</v>
      </c>
      <c r="E67" s="1">
        <v>45292</v>
      </c>
      <c r="F67">
        <v>1</v>
      </c>
    </row>
    <row r="68" spans="1:6" x14ac:dyDescent="0.25">
      <c r="A68" t="s">
        <v>112</v>
      </c>
      <c r="B68" t="s">
        <v>43</v>
      </c>
      <c r="C68" t="s">
        <v>44</v>
      </c>
      <c r="D68" t="s">
        <v>6842</v>
      </c>
      <c r="E68" s="1">
        <v>45323</v>
      </c>
      <c r="F68">
        <v>1</v>
      </c>
    </row>
    <row r="69" spans="1:6" x14ac:dyDescent="0.25">
      <c r="A69" t="s">
        <v>112</v>
      </c>
      <c r="B69" t="s">
        <v>43</v>
      </c>
      <c r="C69" t="s">
        <v>44</v>
      </c>
      <c r="D69" t="s">
        <v>6842</v>
      </c>
      <c r="E69" s="1">
        <v>45352</v>
      </c>
      <c r="F69">
        <v>1</v>
      </c>
    </row>
    <row r="70" spans="1:6" x14ac:dyDescent="0.25">
      <c r="A70" t="s">
        <v>112</v>
      </c>
      <c r="B70" t="s">
        <v>43</v>
      </c>
      <c r="C70" t="s">
        <v>44</v>
      </c>
      <c r="D70" t="s">
        <v>6842</v>
      </c>
      <c r="E70" s="1">
        <v>45383</v>
      </c>
      <c r="F70">
        <v>1</v>
      </c>
    </row>
    <row r="71" spans="1:6" x14ac:dyDescent="0.25">
      <c r="A71" t="s">
        <v>112</v>
      </c>
      <c r="B71" t="s">
        <v>43</v>
      </c>
      <c r="C71" t="s">
        <v>44</v>
      </c>
      <c r="D71" t="s">
        <v>6842</v>
      </c>
      <c r="E71" s="1">
        <v>45413</v>
      </c>
      <c r="F71">
        <v>1</v>
      </c>
    </row>
    <row r="72" spans="1:6" x14ac:dyDescent="0.25">
      <c r="A72" t="s">
        <v>112</v>
      </c>
      <c r="B72" t="s">
        <v>43</v>
      </c>
      <c r="C72" t="s">
        <v>44</v>
      </c>
      <c r="D72" t="s">
        <v>6842</v>
      </c>
      <c r="E72" s="1">
        <v>45444</v>
      </c>
      <c r="F72">
        <v>1</v>
      </c>
    </row>
    <row r="73" spans="1:6" x14ac:dyDescent="0.25">
      <c r="A73" t="s">
        <v>112</v>
      </c>
      <c r="B73" t="s">
        <v>43</v>
      </c>
      <c r="C73" t="s">
        <v>44</v>
      </c>
      <c r="D73" t="s">
        <v>6842</v>
      </c>
      <c r="E73" s="1">
        <v>45474</v>
      </c>
      <c r="F73">
        <v>1</v>
      </c>
    </row>
    <row r="74" spans="1:6" x14ac:dyDescent="0.25">
      <c r="A74" t="s">
        <v>112</v>
      </c>
      <c r="B74" t="s">
        <v>43</v>
      </c>
      <c r="C74" t="s">
        <v>44</v>
      </c>
      <c r="D74" t="s">
        <v>6842</v>
      </c>
      <c r="E74" s="1">
        <v>45505</v>
      </c>
      <c r="F74">
        <v>1</v>
      </c>
    </row>
    <row r="75" spans="1:6" x14ac:dyDescent="0.25">
      <c r="A75" t="s">
        <v>112</v>
      </c>
      <c r="B75" t="s">
        <v>43</v>
      </c>
      <c r="C75" t="s">
        <v>44</v>
      </c>
      <c r="D75" t="s">
        <v>6842</v>
      </c>
      <c r="E75" s="1">
        <v>45536</v>
      </c>
      <c r="F75">
        <v>1</v>
      </c>
    </row>
    <row r="76" spans="1:6" x14ac:dyDescent="0.25">
      <c r="A76" t="s">
        <v>112</v>
      </c>
      <c r="B76" t="s">
        <v>43</v>
      </c>
      <c r="C76" t="s">
        <v>44</v>
      </c>
      <c r="D76" t="s">
        <v>6842</v>
      </c>
      <c r="E76" s="1">
        <v>45566</v>
      </c>
      <c r="F76">
        <v>1</v>
      </c>
    </row>
    <row r="77" spans="1:6" x14ac:dyDescent="0.25">
      <c r="A77" t="s">
        <v>112</v>
      </c>
      <c r="B77" t="s">
        <v>43</v>
      </c>
      <c r="C77" t="s">
        <v>44</v>
      </c>
      <c r="D77" t="s">
        <v>6842</v>
      </c>
      <c r="E77" s="1">
        <v>45597</v>
      </c>
      <c r="F77">
        <v>1</v>
      </c>
    </row>
    <row r="78" spans="1:6" x14ac:dyDescent="0.25">
      <c r="A78" t="s">
        <v>112</v>
      </c>
      <c r="B78" t="s">
        <v>43</v>
      </c>
      <c r="C78" t="s">
        <v>44</v>
      </c>
      <c r="D78" t="s">
        <v>6842</v>
      </c>
      <c r="E78" s="1">
        <v>45627</v>
      </c>
      <c r="F78">
        <v>1</v>
      </c>
    </row>
    <row r="79" spans="1:6" x14ac:dyDescent="0.25">
      <c r="A79" t="s">
        <v>118</v>
      </c>
      <c r="B79" t="s">
        <v>43</v>
      </c>
      <c r="C79" t="s">
        <v>44</v>
      </c>
      <c r="D79" t="s">
        <v>6840</v>
      </c>
      <c r="E79" s="1">
        <v>45323</v>
      </c>
      <c r="F79">
        <v>1</v>
      </c>
    </row>
    <row r="80" spans="1:6" x14ac:dyDescent="0.25">
      <c r="A80" t="s">
        <v>118</v>
      </c>
      <c r="B80" t="s">
        <v>43</v>
      </c>
      <c r="C80" t="s">
        <v>44</v>
      </c>
      <c r="D80" t="s">
        <v>6840</v>
      </c>
      <c r="E80" s="1">
        <v>45352</v>
      </c>
      <c r="F80">
        <v>1</v>
      </c>
    </row>
    <row r="81" spans="1:6" x14ac:dyDescent="0.25">
      <c r="A81" t="s">
        <v>118</v>
      </c>
      <c r="B81" t="s">
        <v>43</v>
      </c>
      <c r="C81" t="s">
        <v>44</v>
      </c>
      <c r="D81" t="s">
        <v>6840</v>
      </c>
      <c r="E81" s="1">
        <v>45383</v>
      </c>
      <c r="F81">
        <v>1</v>
      </c>
    </row>
    <row r="82" spans="1:6" x14ac:dyDescent="0.25">
      <c r="A82" t="s">
        <v>118</v>
      </c>
      <c r="B82" t="s">
        <v>43</v>
      </c>
      <c r="C82" t="s">
        <v>44</v>
      </c>
      <c r="D82" t="s">
        <v>6840</v>
      </c>
      <c r="E82" s="1">
        <v>45413</v>
      </c>
      <c r="F82">
        <v>1</v>
      </c>
    </row>
    <row r="83" spans="1:6" x14ac:dyDescent="0.25">
      <c r="A83" t="s">
        <v>118</v>
      </c>
      <c r="B83" t="s">
        <v>43</v>
      </c>
      <c r="C83" t="s">
        <v>44</v>
      </c>
      <c r="D83" t="s">
        <v>6840</v>
      </c>
      <c r="E83" s="1">
        <v>45444</v>
      </c>
      <c r="F83">
        <v>1</v>
      </c>
    </row>
    <row r="84" spans="1:6" x14ac:dyDescent="0.25">
      <c r="A84" t="s">
        <v>118</v>
      </c>
      <c r="B84" t="s">
        <v>43</v>
      </c>
      <c r="C84" t="s">
        <v>44</v>
      </c>
      <c r="D84" t="s">
        <v>6840</v>
      </c>
      <c r="E84" s="1">
        <v>45474</v>
      </c>
      <c r="F84">
        <v>1</v>
      </c>
    </row>
    <row r="85" spans="1:6" x14ac:dyDescent="0.25">
      <c r="A85" t="s">
        <v>118</v>
      </c>
      <c r="B85" t="s">
        <v>43</v>
      </c>
      <c r="C85" t="s">
        <v>44</v>
      </c>
      <c r="D85" t="s">
        <v>6840</v>
      </c>
      <c r="E85" s="1">
        <v>45505</v>
      </c>
      <c r="F85">
        <v>1</v>
      </c>
    </row>
    <row r="86" spans="1:6" x14ac:dyDescent="0.25">
      <c r="A86" t="s">
        <v>118</v>
      </c>
      <c r="B86" t="s">
        <v>43</v>
      </c>
      <c r="C86" t="s">
        <v>44</v>
      </c>
      <c r="D86" t="s">
        <v>6840</v>
      </c>
      <c r="E86" s="1">
        <v>45536</v>
      </c>
      <c r="F86">
        <v>1</v>
      </c>
    </row>
    <row r="87" spans="1:6" x14ac:dyDescent="0.25">
      <c r="A87" t="s">
        <v>118</v>
      </c>
      <c r="B87" t="s">
        <v>43</v>
      </c>
      <c r="C87" t="s">
        <v>44</v>
      </c>
      <c r="D87" t="s">
        <v>6840</v>
      </c>
      <c r="E87" s="1">
        <v>45566</v>
      </c>
      <c r="F87">
        <v>1</v>
      </c>
    </row>
    <row r="88" spans="1:6" x14ac:dyDescent="0.25">
      <c r="A88" t="s">
        <v>118</v>
      </c>
      <c r="B88" t="s">
        <v>43</v>
      </c>
      <c r="C88" t="s">
        <v>44</v>
      </c>
      <c r="D88" t="s">
        <v>6840</v>
      </c>
      <c r="E88" s="1">
        <v>45597</v>
      </c>
      <c r="F88">
        <v>1</v>
      </c>
    </row>
    <row r="89" spans="1:6" x14ac:dyDescent="0.25">
      <c r="A89" t="s">
        <v>118</v>
      </c>
      <c r="B89" t="s">
        <v>43</v>
      </c>
      <c r="C89" t="s">
        <v>44</v>
      </c>
      <c r="D89" t="s">
        <v>6840</v>
      </c>
      <c r="E89" s="1">
        <v>45627</v>
      </c>
      <c r="F89">
        <v>1</v>
      </c>
    </row>
    <row r="90" spans="1:6" x14ac:dyDescent="0.25">
      <c r="A90" t="s">
        <v>125</v>
      </c>
      <c r="B90" t="s">
        <v>31</v>
      </c>
      <c r="C90" t="s">
        <v>32</v>
      </c>
      <c r="D90" t="s">
        <v>6841</v>
      </c>
      <c r="E90" s="1">
        <v>45292</v>
      </c>
      <c r="F90">
        <v>1</v>
      </c>
    </row>
    <row r="91" spans="1:6" x14ac:dyDescent="0.25">
      <c r="A91" t="s">
        <v>125</v>
      </c>
      <c r="B91" t="s">
        <v>31</v>
      </c>
      <c r="C91" t="s">
        <v>32</v>
      </c>
      <c r="D91" t="s">
        <v>6841</v>
      </c>
      <c r="E91" s="1">
        <v>45323</v>
      </c>
      <c r="F91">
        <v>1</v>
      </c>
    </row>
    <row r="92" spans="1:6" x14ac:dyDescent="0.25">
      <c r="A92" t="s">
        <v>125</v>
      </c>
      <c r="B92" t="s">
        <v>31</v>
      </c>
      <c r="C92" t="s">
        <v>32</v>
      </c>
      <c r="D92" t="s">
        <v>6841</v>
      </c>
      <c r="E92" s="1">
        <v>45352</v>
      </c>
      <c r="F92">
        <v>1</v>
      </c>
    </row>
    <row r="93" spans="1:6" x14ac:dyDescent="0.25">
      <c r="A93" t="s">
        <v>125</v>
      </c>
      <c r="B93" t="s">
        <v>31</v>
      </c>
      <c r="C93" t="s">
        <v>32</v>
      </c>
      <c r="D93" t="s">
        <v>6841</v>
      </c>
      <c r="E93" s="1">
        <v>45383</v>
      </c>
      <c r="F93">
        <v>1</v>
      </c>
    </row>
    <row r="94" spans="1:6" x14ac:dyDescent="0.25">
      <c r="A94" t="s">
        <v>125</v>
      </c>
      <c r="B94" t="s">
        <v>31</v>
      </c>
      <c r="C94" t="s">
        <v>32</v>
      </c>
      <c r="D94" t="s">
        <v>6841</v>
      </c>
      <c r="E94" s="1">
        <v>45413</v>
      </c>
      <c r="F94">
        <v>1</v>
      </c>
    </row>
    <row r="95" spans="1:6" x14ac:dyDescent="0.25">
      <c r="A95" t="s">
        <v>125</v>
      </c>
      <c r="B95" t="s">
        <v>31</v>
      </c>
      <c r="C95" t="s">
        <v>32</v>
      </c>
      <c r="D95" t="s">
        <v>6841</v>
      </c>
      <c r="E95" s="1">
        <v>45444</v>
      </c>
      <c r="F95">
        <v>1</v>
      </c>
    </row>
    <row r="96" spans="1:6" x14ac:dyDescent="0.25">
      <c r="A96" t="s">
        <v>125</v>
      </c>
      <c r="B96" t="s">
        <v>31</v>
      </c>
      <c r="C96" t="s">
        <v>32</v>
      </c>
      <c r="D96" t="s">
        <v>6841</v>
      </c>
      <c r="E96" s="1">
        <v>45474</v>
      </c>
      <c r="F96">
        <v>1</v>
      </c>
    </row>
    <row r="97" spans="1:6" x14ac:dyDescent="0.25">
      <c r="A97" t="s">
        <v>125</v>
      </c>
      <c r="B97" t="s">
        <v>31</v>
      </c>
      <c r="C97" t="s">
        <v>32</v>
      </c>
      <c r="D97" t="s">
        <v>6841</v>
      </c>
      <c r="E97" s="1">
        <v>45505</v>
      </c>
      <c r="F97">
        <v>1</v>
      </c>
    </row>
    <row r="98" spans="1:6" x14ac:dyDescent="0.25">
      <c r="A98" t="s">
        <v>125</v>
      </c>
      <c r="B98" t="s">
        <v>31</v>
      </c>
      <c r="C98" t="s">
        <v>32</v>
      </c>
      <c r="D98" t="s">
        <v>6841</v>
      </c>
      <c r="E98" s="1">
        <v>45536</v>
      </c>
      <c r="F98">
        <v>1</v>
      </c>
    </row>
    <row r="99" spans="1:6" x14ac:dyDescent="0.25">
      <c r="A99" t="s">
        <v>125</v>
      </c>
      <c r="B99" t="s">
        <v>31</v>
      </c>
      <c r="C99" t="s">
        <v>32</v>
      </c>
      <c r="D99" t="s">
        <v>6841</v>
      </c>
      <c r="E99" s="1">
        <v>45566</v>
      </c>
      <c r="F99">
        <v>1</v>
      </c>
    </row>
    <row r="100" spans="1:6" x14ac:dyDescent="0.25">
      <c r="A100" t="s">
        <v>125</v>
      </c>
      <c r="B100" t="s">
        <v>31</v>
      </c>
      <c r="C100" t="s">
        <v>32</v>
      </c>
      <c r="D100" t="s">
        <v>6841</v>
      </c>
      <c r="E100" s="1">
        <v>45597</v>
      </c>
      <c r="F100">
        <v>1</v>
      </c>
    </row>
    <row r="101" spans="1:6" x14ac:dyDescent="0.25">
      <c r="A101" t="s">
        <v>125</v>
      </c>
      <c r="B101" t="s">
        <v>31</v>
      </c>
      <c r="C101" t="s">
        <v>32</v>
      </c>
      <c r="D101" t="s">
        <v>6841</v>
      </c>
      <c r="E101" s="1">
        <v>45627</v>
      </c>
      <c r="F101">
        <v>1</v>
      </c>
    </row>
    <row r="102" spans="1:6" x14ac:dyDescent="0.25">
      <c r="A102" t="s">
        <v>141</v>
      </c>
      <c r="B102" t="s">
        <v>31</v>
      </c>
      <c r="C102" t="s">
        <v>32</v>
      </c>
      <c r="D102" t="s">
        <v>6839</v>
      </c>
      <c r="E102" s="1">
        <v>45292</v>
      </c>
      <c r="F102">
        <v>1</v>
      </c>
    </row>
    <row r="103" spans="1:6" x14ac:dyDescent="0.25">
      <c r="A103" t="s">
        <v>141</v>
      </c>
      <c r="B103" t="s">
        <v>31</v>
      </c>
      <c r="C103" t="s">
        <v>32</v>
      </c>
      <c r="D103" t="s">
        <v>6839</v>
      </c>
      <c r="E103" s="1">
        <v>45323</v>
      </c>
      <c r="F103">
        <v>1</v>
      </c>
    </row>
    <row r="104" spans="1:6" x14ac:dyDescent="0.25">
      <c r="A104" t="s">
        <v>141</v>
      </c>
      <c r="B104" t="s">
        <v>31</v>
      </c>
      <c r="C104" t="s">
        <v>32</v>
      </c>
      <c r="D104" t="s">
        <v>6839</v>
      </c>
      <c r="E104" s="1">
        <v>45352</v>
      </c>
      <c r="F104">
        <v>1</v>
      </c>
    </row>
    <row r="105" spans="1:6" x14ac:dyDescent="0.25">
      <c r="A105" t="s">
        <v>141</v>
      </c>
      <c r="B105" t="s">
        <v>31</v>
      </c>
      <c r="C105" t="s">
        <v>32</v>
      </c>
      <c r="D105" t="s">
        <v>6839</v>
      </c>
      <c r="E105" s="1">
        <v>45383</v>
      </c>
      <c r="F105">
        <v>1</v>
      </c>
    </row>
    <row r="106" spans="1:6" x14ac:dyDescent="0.25">
      <c r="A106" t="s">
        <v>141</v>
      </c>
      <c r="B106" t="s">
        <v>31</v>
      </c>
      <c r="C106" t="s">
        <v>32</v>
      </c>
      <c r="D106" t="s">
        <v>6839</v>
      </c>
      <c r="E106" s="1">
        <v>45413</v>
      </c>
      <c r="F106">
        <v>1</v>
      </c>
    </row>
    <row r="107" spans="1:6" x14ac:dyDescent="0.25">
      <c r="A107" t="s">
        <v>141</v>
      </c>
      <c r="B107" t="s">
        <v>31</v>
      </c>
      <c r="C107" t="s">
        <v>32</v>
      </c>
      <c r="D107" t="s">
        <v>6839</v>
      </c>
      <c r="E107" s="1">
        <v>45444</v>
      </c>
      <c r="F107">
        <v>1</v>
      </c>
    </row>
    <row r="108" spans="1:6" x14ac:dyDescent="0.25">
      <c r="A108" t="s">
        <v>141</v>
      </c>
      <c r="B108" t="s">
        <v>31</v>
      </c>
      <c r="C108" t="s">
        <v>32</v>
      </c>
      <c r="D108" t="s">
        <v>6839</v>
      </c>
      <c r="E108" s="1">
        <v>45474</v>
      </c>
      <c r="F108">
        <v>1</v>
      </c>
    </row>
    <row r="109" spans="1:6" x14ac:dyDescent="0.25">
      <c r="A109" t="s">
        <v>141</v>
      </c>
      <c r="B109" t="s">
        <v>31</v>
      </c>
      <c r="C109" t="s">
        <v>32</v>
      </c>
      <c r="D109" t="s">
        <v>6839</v>
      </c>
      <c r="E109" s="1">
        <v>45505</v>
      </c>
      <c r="F109">
        <v>1</v>
      </c>
    </row>
    <row r="110" spans="1:6" x14ac:dyDescent="0.25">
      <c r="A110" t="s">
        <v>141</v>
      </c>
      <c r="B110" t="s">
        <v>31</v>
      </c>
      <c r="C110" t="s">
        <v>32</v>
      </c>
      <c r="D110" t="s">
        <v>6839</v>
      </c>
      <c r="E110" s="1">
        <v>45536</v>
      </c>
      <c r="F110">
        <v>1</v>
      </c>
    </row>
    <row r="111" spans="1:6" x14ac:dyDescent="0.25">
      <c r="A111" t="s">
        <v>141</v>
      </c>
      <c r="B111" t="s">
        <v>31</v>
      </c>
      <c r="C111" t="s">
        <v>32</v>
      </c>
      <c r="D111" t="s">
        <v>6839</v>
      </c>
      <c r="E111" s="1">
        <v>45566</v>
      </c>
      <c r="F111">
        <v>1</v>
      </c>
    </row>
    <row r="112" spans="1:6" x14ac:dyDescent="0.25">
      <c r="A112" t="s">
        <v>141</v>
      </c>
      <c r="B112" t="s">
        <v>31</v>
      </c>
      <c r="C112" t="s">
        <v>32</v>
      </c>
      <c r="D112" t="s">
        <v>6839</v>
      </c>
      <c r="E112" s="1">
        <v>45597</v>
      </c>
      <c r="F112">
        <v>1</v>
      </c>
    </row>
    <row r="113" spans="1:6" x14ac:dyDescent="0.25">
      <c r="A113" t="s">
        <v>141</v>
      </c>
      <c r="B113" t="s">
        <v>31</v>
      </c>
      <c r="C113" t="s">
        <v>32</v>
      </c>
      <c r="D113" t="s">
        <v>6839</v>
      </c>
      <c r="E113" s="1">
        <v>45627</v>
      </c>
      <c r="F113">
        <v>1</v>
      </c>
    </row>
    <row r="114" spans="1:6" x14ac:dyDescent="0.25">
      <c r="A114" t="s">
        <v>145</v>
      </c>
      <c r="B114" t="s">
        <v>146</v>
      </c>
      <c r="C114" t="s">
        <v>147</v>
      </c>
      <c r="D114" t="s">
        <v>6839</v>
      </c>
      <c r="E114" s="1">
        <v>45352</v>
      </c>
      <c r="F114">
        <v>1</v>
      </c>
    </row>
    <row r="115" spans="1:6" x14ac:dyDescent="0.25">
      <c r="A115" t="s">
        <v>145</v>
      </c>
      <c r="B115" t="s">
        <v>146</v>
      </c>
      <c r="C115" t="s">
        <v>147</v>
      </c>
      <c r="D115" t="s">
        <v>6839</v>
      </c>
      <c r="E115" s="1">
        <v>45383</v>
      </c>
      <c r="F115">
        <v>1</v>
      </c>
    </row>
    <row r="116" spans="1:6" x14ac:dyDescent="0.25">
      <c r="A116" t="s">
        <v>145</v>
      </c>
      <c r="B116" t="s">
        <v>146</v>
      </c>
      <c r="C116" t="s">
        <v>147</v>
      </c>
      <c r="D116" t="s">
        <v>6839</v>
      </c>
      <c r="E116" s="1">
        <v>45413</v>
      </c>
      <c r="F116">
        <v>1</v>
      </c>
    </row>
    <row r="117" spans="1:6" x14ac:dyDescent="0.25">
      <c r="A117" t="s">
        <v>145</v>
      </c>
      <c r="B117" t="s">
        <v>146</v>
      </c>
      <c r="C117" t="s">
        <v>147</v>
      </c>
      <c r="D117" t="s">
        <v>6839</v>
      </c>
      <c r="E117" s="1">
        <v>45444</v>
      </c>
      <c r="F117">
        <v>1</v>
      </c>
    </row>
    <row r="118" spans="1:6" x14ac:dyDescent="0.25">
      <c r="A118" t="s">
        <v>145</v>
      </c>
      <c r="B118" t="s">
        <v>146</v>
      </c>
      <c r="C118" t="s">
        <v>147</v>
      </c>
      <c r="D118" t="s">
        <v>6839</v>
      </c>
      <c r="E118" s="1">
        <v>45474</v>
      </c>
      <c r="F118">
        <v>1</v>
      </c>
    </row>
    <row r="119" spans="1:6" x14ac:dyDescent="0.25">
      <c r="A119" t="s">
        <v>145</v>
      </c>
      <c r="B119" t="s">
        <v>146</v>
      </c>
      <c r="C119" t="s">
        <v>147</v>
      </c>
      <c r="D119" t="s">
        <v>6839</v>
      </c>
      <c r="E119" s="1">
        <v>45505</v>
      </c>
      <c r="F119">
        <v>1</v>
      </c>
    </row>
    <row r="120" spans="1:6" x14ac:dyDescent="0.25">
      <c r="A120" t="s">
        <v>145</v>
      </c>
      <c r="B120" t="s">
        <v>146</v>
      </c>
      <c r="C120" t="s">
        <v>147</v>
      </c>
      <c r="D120" t="s">
        <v>6839</v>
      </c>
      <c r="E120" s="1">
        <v>45536</v>
      </c>
      <c r="F120">
        <v>1</v>
      </c>
    </row>
    <row r="121" spans="1:6" x14ac:dyDescent="0.25">
      <c r="A121" t="s">
        <v>145</v>
      </c>
      <c r="B121" t="s">
        <v>146</v>
      </c>
      <c r="C121" t="s">
        <v>147</v>
      </c>
      <c r="D121" t="s">
        <v>6839</v>
      </c>
      <c r="E121" s="1">
        <v>45566</v>
      </c>
      <c r="F121">
        <v>1</v>
      </c>
    </row>
    <row r="122" spans="1:6" x14ac:dyDescent="0.25">
      <c r="A122" t="s">
        <v>145</v>
      </c>
      <c r="B122" t="s">
        <v>146</v>
      </c>
      <c r="C122" t="s">
        <v>147</v>
      </c>
      <c r="D122" t="s">
        <v>6839</v>
      </c>
      <c r="E122" s="1">
        <v>45597</v>
      </c>
      <c r="F122">
        <v>1</v>
      </c>
    </row>
    <row r="123" spans="1:6" x14ac:dyDescent="0.25">
      <c r="A123" t="s">
        <v>145</v>
      </c>
      <c r="B123" t="s">
        <v>146</v>
      </c>
      <c r="C123" t="s">
        <v>147</v>
      </c>
      <c r="D123" t="s">
        <v>6839</v>
      </c>
      <c r="E123" s="1">
        <v>45627</v>
      </c>
      <c r="F123">
        <v>1</v>
      </c>
    </row>
    <row r="124" spans="1:6" x14ac:dyDescent="0.25">
      <c r="A124" t="s">
        <v>158</v>
      </c>
      <c r="B124" t="s">
        <v>43</v>
      </c>
      <c r="C124" t="s">
        <v>44</v>
      </c>
      <c r="D124" t="s">
        <v>6841</v>
      </c>
      <c r="E124" s="1">
        <v>45323</v>
      </c>
      <c r="F124">
        <v>1</v>
      </c>
    </row>
    <row r="125" spans="1:6" x14ac:dyDescent="0.25">
      <c r="A125" t="s">
        <v>158</v>
      </c>
      <c r="B125" t="s">
        <v>43</v>
      </c>
      <c r="C125" t="s">
        <v>44</v>
      </c>
      <c r="D125" t="s">
        <v>6841</v>
      </c>
      <c r="E125" s="1">
        <v>45352</v>
      </c>
      <c r="F125">
        <v>1</v>
      </c>
    </row>
    <row r="126" spans="1:6" x14ac:dyDescent="0.25">
      <c r="A126" t="s">
        <v>158</v>
      </c>
      <c r="B126" t="s">
        <v>43</v>
      </c>
      <c r="C126" t="s">
        <v>44</v>
      </c>
      <c r="D126" t="s">
        <v>6841</v>
      </c>
      <c r="E126" s="1">
        <v>45383</v>
      </c>
      <c r="F126">
        <v>1</v>
      </c>
    </row>
    <row r="127" spans="1:6" x14ac:dyDescent="0.25">
      <c r="A127" t="s">
        <v>158</v>
      </c>
      <c r="B127" t="s">
        <v>43</v>
      </c>
      <c r="C127" t="s">
        <v>44</v>
      </c>
      <c r="D127" t="s">
        <v>6841</v>
      </c>
      <c r="E127" s="1">
        <v>45413</v>
      </c>
      <c r="F127">
        <v>1</v>
      </c>
    </row>
    <row r="128" spans="1:6" x14ac:dyDescent="0.25">
      <c r="A128" t="s">
        <v>158</v>
      </c>
      <c r="B128" t="s">
        <v>43</v>
      </c>
      <c r="C128" t="s">
        <v>44</v>
      </c>
      <c r="D128" t="s">
        <v>6841</v>
      </c>
      <c r="E128" s="1">
        <v>45444</v>
      </c>
      <c r="F128">
        <v>1</v>
      </c>
    </row>
    <row r="129" spans="1:6" x14ac:dyDescent="0.25">
      <c r="A129" t="s">
        <v>158</v>
      </c>
      <c r="B129" t="s">
        <v>43</v>
      </c>
      <c r="C129" t="s">
        <v>44</v>
      </c>
      <c r="D129" t="s">
        <v>6841</v>
      </c>
      <c r="E129" s="1">
        <v>45474</v>
      </c>
      <c r="F129">
        <v>1</v>
      </c>
    </row>
    <row r="130" spans="1:6" x14ac:dyDescent="0.25">
      <c r="A130" t="s">
        <v>158</v>
      </c>
      <c r="B130" t="s">
        <v>43</v>
      </c>
      <c r="C130" t="s">
        <v>44</v>
      </c>
      <c r="D130" t="s">
        <v>6841</v>
      </c>
      <c r="E130" s="1">
        <v>45505</v>
      </c>
      <c r="F130">
        <v>1</v>
      </c>
    </row>
    <row r="131" spans="1:6" x14ac:dyDescent="0.25">
      <c r="A131" t="s">
        <v>158</v>
      </c>
      <c r="B131" t="s">
        <v>43</v>
      </c>
      <c r="C131" t="s">
        <v>44</v>
      </c>
      <c r="D131" t="s">
        <v>6841</v>
      </c>
      <c r="E131" s="1">
        <v>45536</v>
      </c>
      <c r="F131">
        <v>1</v>
      </c>
    </row>
    <row r="132" spans="1:6" x14ac:dyDescent="0.25">
      <c r="A132" t="s">
        <v>158</v>
      </c>
      <c r="B132" t="s">
        <v>43</v>
      </c>
      <c r="C132" t="s">
        <v>44</v>
      </c>
      <c r="D132" t="s">
        <v>6841</v>
      </c>
      <c r="E132" s="1">
        <v>45566</v>
      </c>
      <c r="F132">
        <v>1</v>
      </c>
    </row>
    <row r="133" spans="1:6" x14ac:dyDescent="0.25">
      <c r="A133" t="s">
        <v>158</v>
      </c>
      <c r="B133" t="s">
        <v>43</v>
      </c>
      <c r="C133" t="s">
        <v>44</v>
      </c>
      <c r="D133" t="s">
        <v>6841</v>
      </c>
      <c r="E133" s="1">
        <v>45597</v>
      </c>
      <c r="F133">
        <v>1</v>
      </c>
    </row>
    <row r="134" spans="1:6" x14ac:dyDescent="0.25">
      <c r="A134" t="s">
        <v>158</v>
      </c>
      <c r="B134" t="s">
        <v>43</v>
      </c>
      <c r="C134" t="s">
        <v>44</v>
      </c>
      <c r="D134" t="s">
        <v>6841</v>
      </c>
      <c r="E134" s="1">
        <v>45627</v>
      </c>
      <c r="F134">
        <v>1</v>
      </c>
    </row>
    <row r="135" spans="1:6" x14ac:dyDescent="0.25">
      <c r="A135" t="s">
        <v>165</v>
      </c>
      <c r="B135" t="s">
        <v>31</v>
      </c>
      <c r="C135" t="s">
        <v>32</v>
      </c>
      <c r="D135" t="s">
        <v>6839</v>
      </c>
      <c r="E135" s="1">
        <v>45292</v>
      </c>
      <c r="F135">
        <v>1</v>
      </c>
    </row>
    <row r="136" spans="1:6" x14ac:dyDescent="0.25">
      <c r="A136" t="s">
        <v>165</v>
      </c>
      <c r="B136" t="s">
        <v>31</v>
      </c>
      <c r="C136" t="s">
        <v>32</v>
      </c>
      <c r="D136" t="s">
        <v>6839</v>
      </c>
      <c r="E136" s="1">
        <v>45323</v>
      </c>
      <c r="F136">
        <v>1</v>
      </c>
    </row>
    <row r="137" spans="1:6" x14ac:dyDescent="0.25">
      <c r="A137" t="s">
        <v>165</v>
      </c>
      <c r="B137" t="s">
        <v>31</v>
      </c>
      <c r="C137" t="s">
        <v>32</v>
      </c>
      <c r="D137" t="s">
        <v>6839</v>
      </c>
      <c r="E137" s="1">
        <v>45352</v>
      </c>
      <c r="F137">
        <v>1</v>
      </c>
    </row>
    <row r="138" spans="1:6" x14ac:dyDescent="0.25">
      <c r="A138" t="s">
        <v>165</v>
      </c>
      <c r="B138" t="s">
        <v>31</v>
      </c>
      <c r="C138" t="s">
        <v>32</v>
      </c>
      <c r="D138" t="s">
        <v>6839</v>
      </c>
      <c r="E138" s="1">
        <v>45383</v>
      </c>
      <c r="F138">
        <v>1</v>
      </c>
    </row>
    <row r="139" spans="1:6" x14ac:dyDescent="0.25">
      <c r="A139" t="s">
        <v>165</v>
      </c>
      <c r="B139" t="s">
        <v>31</v>
      </c>
      <c r="C139" t="s">
        <v>32</v>
      </c>
      <c r="D139" t="s">
        <v>6839</v>
      </c>
      <c r="E139" s="1">
        <v>45413</v>
      </c>
      <c r="F139">
        <v>1</v>
      </c>
    </row>
    <row r="140" spans="1:6" x14ac:dyDescent="0.25">
      <c r="A140" t="s">
        <v>165</v>
      </c>
      <c r="B140" t="s">
        <v>31</v>
      </c>
      <c r="C140" t="s">
        <v>32</v>
      </c>
      <c r="D140" t="s">
        <v>6839</v>
      </c>
      <c r="E140" s="1">
        <v>45444</v>
      </c>
      <c r="F140">
        <v>1</v>
      </c>
    </row>
    <row r="141" spans="1:6" x14ac:dyDescent="0.25">
      <c r="A141" t="s">
        <v>165</v>
      </c>
      <c r="B141" t="s">
        <v>31</v>
      </c>
      <c r="C141" t="s">
        <v>32</v>
      </c>
      <c r="D141" t="s">
        <v>6839</v>
      </c>
      <c r="E141" s="1">
        <v>45474</v>
      </c>
      <c r="F141">
        <v>1</v>
      </c>
    </row>
    <row r="142" spans="1:6" x14ac:dyDescent="0.25">
      <c r="A142" t="s">
        <v>165</v>
      </c>
      <c r="B142" t="s">
        <v>31</v>
      </c>
      <c r="C142" t="s">
        <v>32</v>
      </c>
      <c r="D142" t="s">
        <v>6839</v>
      </c>
      <c r="E142" s="1">
        <v>45505</v>
      </c>
      <c r="F142">
        <v>1</v>
      </c>
    </row>
    <row r="143" spans="1:6" x14ac:dyDescent="0.25">
      <c r="A143" t="s">
        <v>165</v>
      </c>
      <c r="B143" t="s">
        <v>31</v>
      </c>
      <c r="C143" t="s">
        <v>32</v>
      </c>
      <c r="D143" t="s">
        <v>6839</v>
      </c>
      <c r="E143" s="1">
        <v>45536</v>
      </c>
      <c r="F143">
        <v>1</v>
      </c>
    </row>
    <row r="144" spans="1:6" x14ac:dyDescent="0.25">
      <c r="A144" t="s">
        <v>165</v>
      </c>
      <c r="B144" t="s">
        <v>31</v>
      </c>
      <c r="C144" t="s">
        <v>32</v>
      </c>
      <c r="D144" t="s">
        <v>6839</v>
      </c>
      <c r="E144" s="1">
        <v>45566</v>
      </c>
      <c r="F144">
        <v>1</v>
      </c>
    </row>
    <row r="145" spans="1:6" x14ac:dyDescent="0.25">
      <c r="A145" t="s">
        <v>165</v>
      </c>
      <c r="B145" t="s">
        <v>31</v>
      </c>
      <c r="C145" t="s">
        <v>32</v>
      </c>
      <c r="D145" t="s">
        <v>6839</v>
      </c>
      <c r="E145" s="1">
        <v>45597</v>
      </c>
      <c r="F145">
        <v>1</v>
      </c>
    </row>
    <row r="146" spans="1:6" x14ac:dyDescent="0.25">
      <c r="A146" t="s">
        <v>165</v>
      </c>
      <c r="B146" t="s">
        <v>31</v>
      </c>
      <c r="C146" t="s">
        <v>32</v>
      </c>
      <c r="D146" t="s">
        <v>6839</v>
      </c>
      <c r="E146" s="1">
        <v>45627</v>
      </c>
      <c r="F146">
        <v>1</v>
      </c>
    </row>
    <row r="147" spans="1:6" x14ac:dyDescent="0.25">
      <c r="A147" t="s">
        <v>170</v>
      </c>
      <c r="B147" t="s">
        <v>52</v>
      </c>
      <c r="C147" t="s">
        <v>44</v>
      </c>
      <c r="D147" t="s">
        <v>6841</v>
      </c>
      <c r="E147" s="1">
        <v>45292</v>
      </c>
      <c r="F147">
        <v>1</v>
      </c>
    </row>
    <row r="148" spans="1:6" x14ac:dyDescent="0.25">
      <c r="A148" t="s">
        <v>170</v>
      </c>
      <c r="B148" t="s">
        <v>52</v>
      </c>
      <c r="C148" t="s">
        <v>44</v>
      </c>
      <c r="D148" t="s">
        <v>6841</v>
      </c>
      <c r="E148" s="1">
        <v>45323</v>
      </c>
      <c r="F148">
        <v>1</v>
      </c>
    </row>
    <row r="149" spans="1:6" x14ac:dyDescent="0.25">
      <c r="A149" t="s">
        <v>170</v>
      </c>
      <c r="B149" t="s">
        <v>52</v>
      </c>
      <c r="C149" t="s">
        <v>44</v>
      </c>
      <c r="D149" t="s">
        <v>6841</v>
      </c>
      <c r="E149" s="1">
        <v>45352</v>
      </c>
      <c r="F149">
        <v>1</v>
      </c>
    </row>
    <row r="150" spans="1:6" x14ac:dyDescent="0.25">
      <c r="A150" t="s">
        <v>170</v>
      </c>
      <c r="B150" t="s">
        <v>52</v>
      </c>
      <c r="C150" t="s">
        <v>44</v>
      </c>
      <c r="D150" t="s">
        <v>6841</v>
      </c>
      <c r="E150" s="1">
        <v>45383</v>
      </c>
      <c r="F150">
        <v>1</v>
      </c>
    </row>
    <row r="151" spans="1:6" x14ac:dyDescent="0.25">
      <c r="A151" t="s">
        <v>170</v>
      </c>
      <c r="B151" t="s">
        <v>52</v>
      </c>
      <c r="C151" t="s">
        <v>44</v>
      </c>
      <c r="D151" t="s">
        <v>6841</v>
      </c>
      <c r="E151" s="1">
        <v>45413</v>
      </c>
      <c r="F151">
        <v>1</v>
      </c>
    </row>
    <row r="152" spans="1:6" x14ac:dyDescent="0.25">
      <c r="A152" t="s">
        <v>170</v>
      </c>
      <c r="B152" t="s">
        <v>52</v>
      </c>
      <c r="C152" t="s">
        <v>44</v>
      </c>
      <c r="D152" t="s">
        <v>6841</v>
      </c>
      <c r="E152" s="1">
        <v>45444</v>
      </c>
      <c r="F152">
        <v>1</v>
      </c>
    </row>
    <row r="153" spans="1:6" x14ac:dyDescent="0.25">
      <c r="A153" t="s">
        <v>170</v>
      </c>
      <c r="B153" t="s">
        <v>52</v>
      </c>
      <c r="C153" t="s">
        <v>44</v>
      </c>
      <c r="D153" t="s">
        <v>6841</v>
      </c>
      <c r="E153" s="1">
        <v>45474</v>
      </c>
      <c r="F153">
        <v>1</v>
      </c>
    </row>
    <row r="154" spans="1:6" x14ac:dyDescent="0.25">
      <c r="A154" t="s">
        <v>181</v>
      </c>
      <c r="B154" t="s">
        <v>52</v>
      </c>
      <c r="C154" t="s">
        <v>44</v>
      </c>
      <c r="D154" t="s">
        <v>6841</v>
      </c>
      <c r="E154" s="1">
        <v>45292</v>
      </c>
      <c r="F154">
        <v>1</v>
      </c>
    </row>
    <row r="155" spans="1:6" x14ac:dyDescent="0.25">
      <c r="A155" t="s">
        <v>181</v>
      </c>
      <c r="B155" t="s">
        <v>52</v>
      </c>
      <c r="C155" t="s">
        <v>44</v>
      </c>
      <c r="D155" t="s">
        <v>6841</v>
      </c>
      <c r="E155" s="1">
        <v>45323</v>
      </c>
      <c r="F155">
        <v>1</v>
      </c>
    </row>
    <row r="156" spans="1:6" x14ac:dyDescent="0.25">
      <c r="A156" t="s">
        <v>181</v>
      </c>
      <c r="B156" t="s">
        <v>52</v>
      </c>
      <c r="C156" t="s">
        <v>44</v>
      </c>
      <c r="D156" t="s">
        <v>6841</v>
      </c>
      <c r="E156" s="1">
        <v>45352</v>
      </c>
      <c r="F156">
        <v>1</v>
      </c>
    </row>
    <row r="157" spans="1:6" x14ac:dyDescent="0.25">
      <c r="A157" t="s">
        <v>181</v>
      </c>
      <c r="B157" t="s">
        <v>52</v>
      </c>
      <c r="C157" t="s">
        <v>44</v>
      </c>
      <c r="D157" t="s">
        <v>6841</v>
      </c>
      <c r="E157" s="1">
        <v>45383</v>
      </c>
      <c r="F157">
        <v>1</v>
      </c>
    </row>
    <row r="158" spans="1:6" x14ac:dyDescent="0.25">
      <c r="A158" t="s">
        <v>181</v>
      </c>
      <c r="B158" t="s">
        <v>52</v>
      </c>
      <c r="C158" t="s">
        <v>44</v>
      </c>
      <c r="D158" t="s">
        <v>6841</v>
      </c>
      <c r="E158" s="1">
        <v>45413</v>
      </c>
      <c r="F158">
        <v>1</v>
      </c>
    </row>
    <row r="159" spans="1:6" x14ac:dyDescent="0.25">
      <c r="A159" t="s">
        <v>181</v>
      </c>
      <c r="B159" t="s">
        <v>52</v>
      </c>
      <c r="C159" t="s">
        <v>44</v>
      </c>
      <c r="D159" t="s">
        <v>6841</v>
      </c>
      <c r="E159" s="1">
        <v>45444</v>
      </c>
      <c r="F159">
        <v>1</v>
      </c>
    </row>
    <row r="160" spans="1:6" x14ac:dyDescent="0.25">
      <c r="A160" t="s">
        <v>181</v>
      </c>
      <c r="B160" t="s">
        <v>52</v>
      </c>
      <c r="C160" t="s">
        <v>44</v>
      </c>
      <c r="D160" t="s">
        <v>6841</v>
      </c>
      <c r="E160" s="1">
        <v>45474</v>
      </c>
      <c r="F160">
        <v>1</v>
      </c>
    </row>
    <row r="161" spans="1:6" x14ac:dyDescent="0.25">
      <c r="A161" t="s">
        <v>181</v>
      </c>
      <c r="B161" t="s">
        <v>52</v>
      </c>
      <c r="C161" t="s">
        <v>44</v>
      </c>
      <c r="D161" t="s">
        <v>6841</v>
      </c>
      <c r="E161" s="1">
        <v>45505</v>
      </c>
      <c r="F161">
        <v>1</v>
      </c>
    </row>
    <row r="162" spans="1:6" x14ac:dyDescent="0.25">
      <c r="A162" t="s">
        <v>181</v>
      </c>
      <c r="B162" t="s">
        <v>52</v>
      </c>
      <c r="C162" t="s">
        <v>44</v>
      </c>
      <c r="D162" t="s">
        <v>6841</v>
      </c>
      <c r="E162" s="1">
        <v>45536</v>
      </c>
      <c r="F162">
        <v>1</v>
      </c>
    </row>
    <row r="163" spans="1:6" x14ac:dyDescent="0.25">
      <c r="A163" t="s">
        <v>181</v>
      </c>
      <c r="B163" t="s">
        <v>52</v>
      </c>
      <c r="C163" t="s">
        <v>44</v>
      </c>
      <c r="D163" t="s">
        <v>6841</v>
      </c>
      <c r="E163" s="1">
        <v>45566</v>
      </c>
      <c r="F163">
        <v>1</v>
      </c>
    </row>
    <row r="164" spans="1:6" x14ac:dyDescent="0.25">
      <c r="A164" t="s">
        <v>181</v>
      </c>
      <c r="B164" t="s">
        <v>52</v>
      </c>
      <c r="C164" t="s">
        <v>44</v>
      </c>
      <c r="D164" t="s">
        <v>6841</v>
      </c>
      <c r="E164" s="1">
        <v>45597</v>
      </c>
      <c r="F164">
        <v>1</v>
      </c>
    </row>
    <row r="165" spans="1:6" x14ac:dyDescent="0.25">
      <c r="A165" t="s">
        <v>181</v>
      </c>
      <c r="B165" t="s">
        <v>52</v>
      </c>
      <c r="C165" t="s">
        <v>44</v>
      </c>
      <c r="D165" t="s">
        <v>6841</v>
      </c>
      <c r="E165" s="1">
        <v>45627</v>
      </c>
      <c r="F165">
        <v>1</v>
      </c>
    </row>
    <row r="166" spans="1:6" x14ac:dyDescent="0.25">
      <c r="A166" t="s">
        <v>190</v>
      </c>
      <c r="B166" t="s">
        <v>146</v>
      </c>
      <c r="C166" t="s">
        <v>147</v>
      </c>
      <c r="D166" t="s">
        <v>6840</v>
      </c>
      <c r="E166" s="1">
        <v>45352</v>
      </c>
      <c r="F166">
        <v>1</v>
      </c>
    </row>
    <row r="167" spans="1:6" x14ac:dyDescent="0.25">
      <c r="A167" t="s">
        <v>190</v>
      </c>
      <c r="B167" t="s">
        <v>146</v>
      </c>
      <c r="C167" t="s">
        <v>147</v>
      </c>
      <c r="D167" t="s">
        <v>6840</v>
      </c>
      <c r="E167" s="1">
        <v>45383</v>
      </c>
      <c r="F167">
        <v>1</v>
      </c>
    </row>
    <row r="168" spans="1:6" x14ac:dyDescent="0.25">
      <c r="A168" t="s">
        <v>190</v>
      </c>
      <c r="B168" t="s">
        <v>146</v>
      </c>
      <c r="C168" t="s">
        <v>147</v>
      </c>
      <c r="D168" t="s">
        <v>6840</v>
      </c>
      <c r="E168" s="1">
        <v>45413</v>
      </c>
      <c r="F168">
        <v>1</v>
      </c>
    </row>
    <row r="169" spans="1:6" x14ac:dyDescent="0.25">
      <c r="A169" t="s">
        <v>190</v>
      </c>
      <c r="B169" t="s">
        <v>146</v>
      </c>
      <c r="C169" t="s">
        <v>147</v>
      </c>
      <c r="D169" t="s">
        <v>6840</v>
      </c>
      <c r="E169" s="1">
        <v>45444</v>
      </c>
      <c r="F169">
        <v>1</v>
      </c>
    </row>
    <row r="170" spans="1:6" x14ac:dyDescent="0.25">
      <c r="A170" t="s">
        <v>190</v>
      </c>
      <c r="B170" t="s">
        <v>146</v>
      </c>
      <c r="C170" t="s">
        <v>147</v>
      </c>
      <c r="D170" t="s">
        <v>6840</v>
      </c>
      <c r="E170" s="1">
        <v>45474</v>
      </c>
      <c r="F170">
        <v>1</v>
      </c>
    </row>
    <row r="171" spans="1:6" x14ac:dyDescent="0.25">
      <c r="A171" t="s">
        <v>190</v>
      </c>
      <c r="B171" t="s">
        <v>146</v>
      </c>
      <c r="C171" t="s">
        <v>147</v>
      </c>
      <c r="D171" t="s">
        <v>6840</v>
      </c>
      <c r="E171" s="1">
        <v>45505</v>
      </c>
      <c r="F171">
        <v>1</v>
      </c>
    </row>
    <row r="172" spans="1:6" x14ac:dyDescent="0.25">
      <c r="A172" t="s">
        <v>190</v>
      </c>
      <c r="B172" t="s">
        <v>146</v>
      </c>
      <c r="C172" t="s">
        <v>147</v>
      </c>
      <c r="D172" t="s">
        <v>6840</v>
      </c>
      <c r="E172" s="1">
        <v>45536</v>
      </c>
      <c r="F172">
        <v>1</v>
      </c>
    </row>
    <row r="173" spans="1:6" x14ac:dyDescent="0.25">
      <c r="A173" t="s">
        <v>190</v>
      </c>
      <c r="B173" t="s">
        <v>146</v>
      </c>
      <c r="C173" t="s">
        <v>147</v>
      </c>
      <c r="D173" t="s">
        <v>6840</v>
      </c>
      <c r="E173" s="1">
        <v>45566</v>
      </c>
      <c r="F173">
        <v>1</v>
      </c>
    </row>
    <row r="174" spans="1:6" x14ac:dyDescent="0.25">
      <c r="A174" t="s">
        <v>190</v>
      </c>
      <c r="B174" t="s">
        <v>146</v>
      </c>
      <c r="C174" t="s">
        <v>147</v>
      </c>
      <c r="D174" t="s">
        <v>6840</v>
      </c>
      <c r="E174" s="1">
        <v>45597</v>
      </c>
      <c r="F174">
        <v>1</v>
      </c>
    </row>
    <row r="175" spans="1:6" x14ac:dyDescent="0.25">
      <c r="A175" t="s">
        <v>190</v>
      </c>
      <c r="B175" t="s">
        <v>146</v>
      </c>
      <c r="C175" t="s">
        <v>147</v>
      </c>
      <c r="D175" t="s">
        <v>6840</v>
      </c>
      <c r="E175" s="1">
        <v>45627</v>
      </c>
      <c r="F175">
        <v>1</v>
      </c>
    </row>
    <row r="176" spans="1:6" x14ac:dyDescent="0.25">
      <c r="A176" t="s">
        <v>195</v>
      </c>
      <c r="B176" t="s">
        <v>31</v>
      </c>
      <c r="C176" t="s">
        <v>32</v>
      </c>
      <c r="D176" t="s">
        <v>6841</v>
      </c>
      <c r="E176" s="1">
        <v>45323</v>
      </c>
      <c r="F176">
        <v>1</v>
      </c>
    </row>
    <row r="177" spans="1:6" x14ac:dyDescent="0.25">
      <c r="A177" t="s">
        <v>195</v>
      </c>
      <c r="B177" t="s">
        <v>31</v>
      </c>
      <c r="C177" t="s">
        <v>32</v>
      </c>
      <c r="D177" t="s">
        <v>6841</v>
      </c>
      <c r="E177" s="1">
        <v>45352</v>
      </c>
      <c r="F177">
        <v>1</v>
      </c>
    </row>
    <row r="178" spans="1:6" x14ac:dyDescent="0.25">
      <c r="A178" t="s">
        <v>195</v>
      </c>
      <c r="B178" t="s">
        <v>31</v>
      </c>
      <c r="C178" t="s">
        <v>32</v>
      </c>
      <c r="D178" t="s">
        <v>6841</v>
      </c>
      <c r="E178" s="1">
        <v>45383</v>
      </c>
      <c r="F178">
        <v>1</v>
      </c>
    </row>
    <row r="179" spans="1:6" x14ac:dyDescent="0.25">
      <c r="A179" t="s">
        <v>195</v>
      </c>
      <c r="B179" t="s">
        <v>31</v>
      </c>
      <c r="C179" t="s">
        <v>32</v>
      </c>
      <c r="D179" t="s">
        <v>6841</v>
      </c>
      <c r="E179" s="1">
        <v>45413</v>
      </c>
      <c r="F179">
        <v>1</v>
      </c>
    </row>
    <row r="180" spans="1:6" x14ac:dyDescent="0.25">
      <c r="A180" t="s">
        <v>195</v>
      </c>
      <c r="B180" t="s">
        <v>31</v>
      </c>
      <c r="C180" t="s">
        <v>32</v>
      </c>
      <c r="D180" t="s">
        <v>6841</v>
      </c>
      <c r="E180" s="1">
        <v>45444</v>
      </c>
      <c r="F180">
        <v>1</v>
      </c>
    </row>
    <row r="181" spans="1:6" x14ac:dyDescent="0.25">
      <c r="A181" t="s">
        <v>195</v>
      </c>
      <c r="B181" t="s">
        <v>31</v>
      </c>
      <c r="C181" t="s">
        <v>32</v>
      </c>
      <c r="D181" t="s">
        <v>6841</v>
      </c>
      <c r="E181" s="1">
        <v>45474</v>
      </c>
      <c r="F181">
        <v>1</v>
      </c>
    </row>
    <row r="182" spans="1:6" x14ac:dyDescent="0.25">
      <c r="A182" t="s">
        <v>195</v>
      </c>
      <c r="B182" t="s">
        <v>31</v>
      </c>
      <c r="C182" t="s">
        <v>32</v>
      </c>
      <c r="D182" t="s">
        <v>6841</v>
      </c>
      <c r="E182" s="1">
        <v>45505</v>
      </c>
      <c r="F182">
        <v>1</v>
      </c>
    </row>
    <row r="183" spans="1:6" x14ac:dyDescent="0.25">
      <c r="A183" t="s">
        <v>195</v>
      </c>
      <c r="B183" t="s">
        <v>31</v>
      </c>
      <c r="C183" t="s">
        <v>32</v>
      </c>
      <c r="D183" t="s">
        <v>6841</v>
      </c>
      <c r="E183" s="1">
        <v>45536</v>
      </c>
      <c r="F183">
        <v>1</v>
      </c>
    </row>
    <row r="184" spans="1:6" x14ac:dyDescent="0.25">
      <c r="A184" t="s">
        <v>195</v>
      </c>
      <c r="B184" t="s">
        <v>31</v>
      </c>
      <c r="C184" t="s">
        <v>32</v>
      </c>
      <c r="D184" t="s">
        <v>6841</v>
      </c>
      <c r="E184" s="1">
        <v>45566</v>
      </c>
      <c r="F184">
        <v>1</v>
      </c>
    </row>
    <row r="185" spans="1:6" x14ac:dyDescent="0.25">
      <c r="A185" t="s">
        <v>210</v>
      </c>
      <c r="B185" t="s">
        <v>31</v>
      </c>
      <c r="C185" t="s">
        <v>32</v>
      </c>
      <c r="D185" t="s">
        <v>6842</v>
      </c>
      <c r="E185" s="1">
        <v>45352</v>
      </c>
      <c r="F185">
        <v>1</v>
      </c>
    </row>
    <row r="186" spans="1:6" x14ac:dyDescent="0.25">
      <c r="A186" t="s">
        <v>210</v>
      </c>
      <c r="B186" t="s">
        <v>31</v>
      </c>
      <c r="C186" t="s">
        <v>32</v>
      </c>
      <c r="D186" t="s">
        <v>6842</v>
      </c>
      <c r="E186" s="1">
        <v>45383</v>
      </c>
      <c r="F186">
        <v>1</v>
      </c>
    </row>
    <row r="187" spans="1:6" x14ac:dyDescent="0.25">
      <c r="A187" t="s">
        <v>210</v>
      </c>
      <c r="B187" t="s">
        <v>31</v>
      </c>
      <c r="C187" t="s">
        <v>32</v>
      </c>
      <c r="D187" t="s">
        <v>6842</v>
      </c>
      <c r="E187" s="1">
        <v>45413</v>
      </c>
      <c r="F187">
        <v>1</v>
      </c>
    </row>
    <row r="188" spans="1:6" x14ac:dyDescent="0.25">
      <c r="A188" t="s">
        <v>210</v>
      </c>
      <c r="B188" t="s">
        <v>31</v>
      </c>
      <c r="C188" t="s">
        <v>32</v>
      </c>
      <c r="D188" t="s">
        <v>6842</v>
      </c>
      <c r="E188" s="1">
        <v>45444</v>
      </c>
      <c r="F188">
        <v>1</v>
      </c>
    </row>
    <row r="189" spans="1:6" x14ac:dyDescent="0.25">
      <c r="A189" t="s">
        <v>210</v>
      </c>
      <c r="B189" t="s">
        <v>31</v>
      </c>
      <c r="C189" t="s">
        <v>32</v>
      </c>
      <c r="D189" t="s">
        <v>6842</v>
      </c>
      <c r="E189" s="1">
        <v>45474</v>
      </c>
      <c r="F189">
        <v>1</v>
      </c>
    </row>
    <row r="190" spans="1:6" x14ac:dyDescent="0.25">
      <c r="A190" t="s">
        <v>210</v>
      </c>
      <c r="B190" t="s">
        <v>31</v>
      </c>
      <c r="C190" t="s">
        <v>32</v>
      </c>
      <c r="D190" t="s">
        <v>6842</v>
      </c>
      <c r="E190" s="1">
        <v>45505</v>
      </c>
      <c r="F190">
        <v>1</v>
      </c>
    </row>
    <row r="191" spans="1:6" x14ac:dyDescent="0.25">
      <c r="A191" t="s">
        <v>210</v>
      </c>
      <c r="B191" t="s">
        <v>31</v>
      </c>
      <c r="C191" t="s">
        <v>32</v>
      </c>
      <c r="D191" t="s">
        <v>6842</v>
      </c>
      <c r="E191" s="1">
        <v>45536</v>
      </c>
      <c r="F191">
        <v>1</v>
      </c>
    </row>
    <row r="192" spans="1:6" x14ac:dyDescent="0.25">
      <c r="A192" t="s">
        <v>210</v>
      </c>
      <c r="B192" t="s">
        <v>31</v>
      </c>
      <c r="C192" t="s">
        <v>32</v>
      </c>
      <c r="D192" t="s">
        <v>6842</v>
      </c>
      <c r="E192" s="1">
        <v>45566</v>
      </c>
      <c r="F192">
        <v>1</v>
      </c>
    </row>
    <row r="193" spans="1:6" x14ac:dyDescent="0.25">
      <c r="A193" t="s">
        <v>210</v>
      </c>
      <c r="B193" t="s">
        <v>31</v>
      </c>
      <c r="C193" t="s">
        <v>32</v>
      </c>
      <c r="D193" t="s">
        <v>6842</v>
      </c>
      <c r="E193" s="1">
        <v>45597</v>
      </c>
      <c r="F193">
        <v>1</v>
      </c>
    </row>
    <row r="194" spans="1:6" x14ac:dyDescent="0.25">
      <c r="A194" t="s">
        <v>210</v>
      </c>
      <c r="B194" t="s">
        <v>31</v>
      </c>
      <c r="C194" t="s">
        <v>32</v>
      </c>
      <c r="D194" t="s">
        <v>6842</v>
      </c>
      <c r="E194" s="1">
        <v>45627</v>
      </c>
      <c r="F194">
        <v>1</v>
      </c>
    </row>
    <row r="195" spans="1:6" x14ac:dyDescent="0.25">
      <c r="A195" t="s">
        <v>219</v>
      </c>
      <c r="B195" t="s">
        <v>146</v>
      </c>
      <c r="C195" t="s">
        <v>147</v>
      </c>
      <c r="D195" t="s">
        <v>6841</v>
      </c>
      <c r="E195" s="1">
        <v>45292</v>
      </c>
      <c r="F195">
        <v>1</v>
      </c>
    </row>
    <row r="196" spans="1:6" x14ac:dyDescent="0.25">
      <c r="A196" t="s">
        <v>219</v>
      </c>
      <c r="B196" t="s">
        <v>146</v>
      </c>
      <c r="C196" t="s">
        <v>147</v>
      </c>
      <c r="D196" t="s">
        <v>6841</v>
      </c>
      <c r="E196" s="1">
        <v>45323</v>
      </c>
      <c r="F196">
        <v>1</v>
      </c>
    </row>
    <row r="197" spans="1:6" x14ac:dyDescent="0.25">
      <c r="A197" t="s">
        <v>219</v>
      </c>
      <c r="B197" t="s">
        <v>146</v>
      </c>
      <c r="C197" t="s">
        <v>147</v>
      </c>
      <c r="D197" t="s">
        <v>6841</v>
      </c>
      <c r="E197" s="1">
        <v>45352</v>
      </c>
      <c r="F197">
        <v>1</v>
      </c>
    </row>
    <row r="198" spans="1:6" x14ac:dyDescent="0.25">
      <c r="A198" t="s">
        <v>219</v>
      </c>
      <c r="B198" t="s">
        <v>146</v>
      </c>
      <c r="C198" t="s">
        <v>147</v>
      </c>
      <c r="D198" t="s">
        <v>6841</v>
      </c>
      <c r="E198" s="1">
        <v>45383</v>
      </c>
      <c r="F198">
        <v>1</v>
      </c>
    </row>
    <row r="199" spans="1:6" x14ac:dyDescent="0.25">
      <c r="A199" t="s">
        <v>219</v>
      </c>
      <c r="B199" t="s">
        <v>146</v>
      </c>
      <c r="C199" t="s">
        <v>147</v>
      </c>
      <c r="D199" t="s">
        <v>6841</v>
      </c>
      <c r="E199" s="1">
        <v>45413</v>
      </c>
      <c r="F199">
        <v>1</v>
      </c>
    </row>
    <row r="200" spans="1:6" x14ac:dyDescent="0.25">
      <c r="A200" t="s">
        <v>219</v>
      </c>
      <c r="B200" t="s">
        <v>146</v>
      </c>
      <c r="C200" t="s">
        <v>147</v>
      </c>
      <c r="D200" t="s">
        <v>6841</v>
      </c>
      <c r="E200" s="1">
        <v>45444</v>
      </c>
      <c r="F200">
        <v>1</v>
      </c>
    </row>
    <row r="201" spans="1:6" x14ac:dyDescent="0.25">
      <c r="A201" t="s">
        <v>219</v>
      </c>
      <c r="B201" t="s">
        <v>146</v>
      </c>
      <c r="C201" t="s">
        <v>147</v>
      </c>
      <c r="D201" t="s">
        <v>6841</v>
      </c>
      <c r="E201" s="1">
        <v>45474</v>
      </c>
      <c r="F201">
        <v>1</v>
      </c>
    </row>
    <row r="202" spans="1:6" x14ac:dyDescent="0.25">
      <c r="A202" t="s">
        <v>219</v>
      </c>
      <c r="B202" t="s">
        <v>146</v>
      </c>
      <c r="C202" t="s">
        <v>147</v>
      </c>
      <c r="D202" t="s">
        <v>6841</v>
      </c>
      <c r="E202" s="1">
        <v>45505</v>
      </c>
      <c r="F202">
        <v>1</v>
      </c>
    </row>
    <row r="203" spans="1:6" x14ac:dyDescent="0.25">
      <c r="A203" t="s">
        <v>219</v>
      </c>
      <c r="B203" t="s">
        <v>146</v>
      </c>
      <c r="C203" t="s">
        <v>147</v>
      </c>
      <c r="D203" t="s">
        <v>6841</v>
      </c>
      <c r="E203" s="1">
        <v>45536</v>
      </c>
      <c r="F203">
        <v>1</v>
      </c>
    </row>
    <row r="204" spans="1:6" x14ac:dyDescent="0.25">
      <c r="A204" t="s">
        <v>219</v>
      </c>
      <c r="B204" t="s">
        <v>146</v>
      </c>
      <c r="C204" t="s">
        <v>147</v>
      </c>
      <c r="D204" t="s">
        <v>6841</v>
      </c>
      <c r="E204" s="1">
        <v>45566</v>
      </c>
      <c r="F204">
        <v>1</v>
      </c>
    </row>
    <row r="205" spans="1:6" x14ac:dyDescent="0.25">
      <c r="A205" t="s">
        <v>219</v>
      </c>
      <c r="B205" t="s">
        <v>146</v>
      </c>
      <c r="C205" t="s">
        <v>147</v>
      </c>
      <c r="D205" t="s">
        <v>6841</v>
      </c>
      <c r="E205" s="1">
        <v>45597</v>
      </c>
      <c r="F205">
        <v>1</v>
      </c>
    </row>
    <row r="206" spans="1:6" x14ac:dyDescent="0.25">
      <c r="A206" t="s">
        <v>219</v>
      </c>
      <c r="B206" t="s">
        <v>146</v>
      </c>
      <c r="C206" t="s">
        <v>147</v>
      </c>
      <c r="D206" t="s">
        <v>6841</v>
      </c>
      <c r="E206" s="1">
        <v>45627</v>
      </c>
      <c r="F206">
        <v>1</v>
      </c>
    </row>
    <row r="207" spans="1:6" x14ac:dyDescent="0.25">
      <c r="A207" t="s">
        <v>232</v>
      </c>
      <c r="B207" t="s">
        <v>233</v>
      </c>
      <c r="C207" t="s">
        <v>32</v>
      </c>
      <c r="D207" t="s">
        <v>6839</v>
      </c>
      <c r="E207" s="1">
        <v>45292</v>
      </c>
      <c r="F207">
        <v>1</v>
      </c>
    </row>
    <row r="208" spans="1:6" x14ac:dyDescent="0.25">
      <c r="A208" t="s">
        <v>232</v>
      </c>
      <c r="B208" t="s">
        <v>233</v>
      </c>
      <c r="C208" t="s">
        <v>32</v>
      </c>
      <c r="D208" t="s">
        <v>6839</v>
      </c>
      <c r="E208" s="1">
        <v>45323</v>
      </c>
      <c r="F208">
        <v>1</v>
      </c>
    </row>
    <row r="209" spans="1:6" x14ac:dyDescent="0.25">
      <c r="A209" t="s">
        <v>232</v>
      </c>
      <c r="B209" t="s">
        <v>233</v>
      </c>
      <c r="C209" t="s">
        <v>32</v>
      </c>
      <c r="D209" t="s">
        <v>6839</v>
      </c>
      <c r="E209" s="1">
        <v>45352</v>
      </c>
      <c r="F209">
        <v>1</v>
      </c>
    </row>
    <row r="210" spans="1:6" x14ac:dyDescent="0.25">
      <c r="A210" t="s">
        <v>232</v>
      </c>
      <c r="B210" t="s">
        <v>233</v>
      </c>
      <c r="C210" t="s">
        <v>32</v>
      </c>
      <c r="D210" t="s">
        <v>6839</v>
      </c>
      <c r="E210" s="1">
        <v>45383</v>
      </c>
      <c r="F210">
        <v>1</v>
      </c>
    </row>
    <row r="211" spans="1:6" x14ac:dyDescent="0.25">
      <c r="A211" t="s">
        <v>232</v>
      </c>
      <c r="B211" t="s">
        <v>233</v>
      </c>
      <c r="C211" t="s">
        <v>32</v>
      </c>
      <c r="D211" t="s">
        <v>6839</v>
      </c>
      <c r="E211" s="1">
        <v>45413</v>
      </c>
      <c r="F211">
        <v>1</v>
      </c>
    </row>
    <row r="212" spans="1:6" x14ac:dyDescent="0.25">
      <c r="A212" t="s">
        <v>232</v>
      </c>
      <c r="B212" t="s">
        <v>233</v>
      </c>
      <c r="C212" t="s">
        <v>32</v>
      </c>
      <c r="D212" t="s">
        <v>6839</v>
      </c>
      <c r="E212" s="1">
        <v>45444</v>
      </c>
      <c r="F212">
        <v>1</v>
      </c>
    </row>
    <row r="213" spans="1:6" x14ac:dyDescent="0.25">
      <c r="A213" t="s">
        <v>232</v>
      </c>
      <c r="B213" t="s">
        <v>233</v>
      </c>
      <c r="C213" t="s">
        <v>32</v>
      </c>
      <c r="D213" t="s">
        <v>6839</v>
      </c>
      <c r="E213" s="1">
        <v>45474</v>
      </c>
      <c r="F213">
        <v>1</v>
      </c>
    </row>
    <row r="214" spans="1:6" x14ac:dyDescent="0.25">
      <c r="A214" t="s">
        <v>232</v>
      </c>
      <c r="B214" t="s">
        <v>233</v>
      </c>
      <c r="C214" t="s">
        <v>32</v>
      </c>
      <c r="D214" t="s">
        <v>6839</v>
      </c>
      <c r="E214" s="1">
        <v>45505</v>
      </c>
      <c r="F214">
        <v>1</v>
      </c>
    </row>
    <row r="215" spans="1:6" x14ac:dyDescent="0.25">
      <c r="A215" t="s">
        <v>232</v>
      </c>
      <c r="B215" t="s">
        <v>233</v>
      </c>
      <c r="C215" t="s">
        <v>32</v>
      </c>
      <c r="D215" t="s">
        <v>6839</v>
      </c>
      <c r="E215" s="1">
        <v>45536</v>
      </c>
      <c r="F215">
        <v>1</v>
      </c>
    </row>
    <row r="216" spans="1:6" x14ac:dyDescent="0.25">
      <c r="A216" t="s">
        <v>232</v>
      </c>
      <c r="B216" t="s">
        <v>233</v>
      </c>
      <c r="C216" t="s">
        <v>32</v>
      </c>
      <c r="D216" t="s">
        <v>6839</v>
      </c>
      <c r="E216" s="1">
        <v>45566</v>
      </c>
      <c r="F216">
        <v>1</v>
      </c>
    </row>
    <row r="217" spans="1:6" x14ac:dyDescent="0.25">
      <c r="A217" t="s">
        <v>232</v>
      </c>
      <c r="B217" t="s">
        <v>233</v>
      </c>
      <c r="C217" t="s">
        <v>32</v>
      </c>
      <c r="D217" t="s">
        <v>6839</v>
      </c>
      <c r="E217" s="1">
        <v>45597</v>
      </c>
      <c r="F217">
        <v>1</v>
      </c>
    </row>
    <row r="218" spans="1:6" x14ac:dyDescent="0.25">
      <c r="A218" t="s">
        <v>232</v>
      </c>
      <c r="B218" t="s">
        <v>233</v>
      </c>
      <c r="C218" t="s">
        <v>32</v>
      </c>
      <c r="D218" t="s">
        <v>6839</v>
      </c>
      <c r="E218" s="1">
        <v>45627</v>
      </c>
      <c r="F218">
        <v>1</v>
      </c>
    </row>
    <row r="219" spans="1:6" x14ac:dyDescent="0.25">
      <c r="A219" t="s">
        <v>242</v>
      </c>
      <c r="B219" t="s">
        <v>31</v>
      </c>
      <c r="C219" t="s">
        <v>32</v>
      </c>
      <c r="D219" t="s">
        <v>6842</v>
      </c>
      <c r="E219" s="1">
        <v>45352</v>
      </c>
      <c r="F219">
        <v>1</v>
      </c>
    </row>
    <row r="220" spans="1:6" x14ac:dyDescent="0.25">
      <c r="A220" t="s">
        <v>242</v>
      </c>
      <c r="B220" t="s">
        <v>31</v>
      </c>
      <c r="C220" t="s">
        <v>32</v>
      </c>
      <c r="D220" t="s">
        <v>6842</v>
      </c>
      <c r="E220" s="1">
        <v>45383</v>
      </c>
      <c r="F220">
        <v>1</v>
      </c>
    </row>
    <row r="221" spans="1:6" x14ac:dyDescent="0.25">
      <c r="A221" t="s">
        <v>242</v>
      </c>
      <c r="B221" t="s">
        <v>31</v>
      </c>
      <c r="C221" t="s">
        <v>32</v>
      </c>
      <c r="D221" t="s">
        <v>6842</v>
      </c>
      <c r="E221" s="1">
        <v>45413</v>
      </c>
      <c r="F221">
        <v>1</v>
      </c>
    </row>
    <row r="222" spans="1:6" x14ac:dyDescent="0.25">
      <c r="A222" t="s">
        <v>242</v>
      </c>
      <c r="B222" t="s">
        <v>31</v>
      </c>
      <c r="C222" t="s">
        <v>32</v>
      </c>
      <c r="D222" t="s">
        <v>6842</v>
      </c>
      <c r="E222" s="1">
        <v>45444</v>
      </c>
      <c r="F222">
        <v>1</v>
      </c>
    </row>
    <row r="223" spans="1:6" x14ac:dyDescent="0.25">
      <c r="A223" t="s">
        <v>242</v>
      </c>
      <c r="B223" t="s">
        <v>31</v>
      </c>
      <c r="C223" t="s">
        <v>32</v>
      </c>
      <c r="D223" t="s">
        <v>6842</v>
      </c>
      <c r="E223" s="1">
        <v>45474</v>
      </c>
      <c r="F223">
        <v>1</v>
      </c>
    </row>
    <row r="224" spans="1:6" x14ac:dyDescent="0.25">
      <c r="A224" t="s">
        <v>242</v>
      </c>
      <c r="B224" t="s">
        <v>31</v>
      </c>
      <c r="C224" t="s">
        <v>32</v>
      </c>
      <c r="D224" t="s">
        <v>6842</v>
      </c>
      <c r="E224" s="1">
        <v>45505</v>
      </c>
      <c r="F224">
        <v>1</v>
      </c>
    </row>
    <row r="225" spans="1:6" x14ac:dyDescent="0.25">
      <c r="A225" t="s">
        <v>242</v>
      </c>
      <c r="B225" t="s">
        <v>31</v>
      </c>
      <c r="C225" t="s">
        <v>32</v>
      </c>
      <c r="D225" t="s">
        <v>6842</v>
      </c>
      <c r="E225" s="1">
        <v>45536</v>
      </c>
      <c r="F225">
        <v>1</v>
      </c>
    </row>
    <row r="226" spans="1:6" x14ac:dyDescent="0.25">
      <c r="A226" t="s">
        <v>242</v>
      </c>
      <c r="B226" t="s">
        <v>31</v>
      </c>
      <c r="C226" t="s">
        <v>32</v>
      </c>
      <c r="D226" t="s">
        <v>6842</v>
      </c>
      <c r="E226" s="1">
        <v>45566</v>
      </c>
      <c r="F226">
        <v>1</v>
      </c>
    </row>
    <row r="227" spans="1:6" x14ac:dyDescent="0.25">
      <c r="A227" t="s">
        <v>242</v>
      </c>
      <c r="B227" t="s">
        <v>31</v>
      </c>
      <c r="C227" t="s">
        <v>32</v>
      </c>
      <c r="D227" t="s">
        <v>6842</v>
      </c>
      <c r="E227" s="1">
        <v>45597</v>
      </c>
      <c r="F227">
        <v>1</v>
      </c>
    </row>
    <row r="228" spans="1:6" x14ac:dyDescent="0.25">
      <c r="A228" t="s">
        <v>242</v>
      </c>
      <c r="B228" t="s">
        <v>31</v>
      </c>
      <c r="C228" t="s">
        <v>32</v>
      </c>
      <c r="D228" t="s">
        <v>6842</v>
      </c>
      <c r="E228" s="1">
        <v>45627</v>
      </c>
      <c r="F228">
        <v>1</v>
      </c>
    </row>
    <row r="229" spans="1:6" x14ac:dyDescent="0.25">
      <c r="A229" t="s">
        <v>249</v>
      </c>
      <c r="B229" t="s">
        <v>52</v>
      </c>
      <c r="C229" t="s">
        <v>44</v>
      </c>
      <c r="D229" t="s">
        <v>6839</v>
      </c>
      <c r="E229" s="1">
        <v>45323</v>
      </c>
      <c r="F229">
        <v>1</v>
      </c>
    </row>
    <row r="230" spans="1:6" x14ac:dyDescent="0.25">
      <c r="A230" t="s">
        <v>249</v>
      </c>
      <c r="B230" t="s">
        <v>52</v>
      </c>
      <c r="C230" t="s">
        <v>44</v>
      </c>
      <c r="D230" t="s">
        <v>6839</v>
      </c>
      <c r="E230" s="1">
        <v>45352</v>
      </c>
      <c r="F230">
        <v>1</v>
      </c>
    </row>
    <row r="231" spans="1:6" x14ac:dyDescent="0.25">
      <c r="A231" t="s">
        <v>249</v>
      </c>
      <c r="B231" t="s">
        <v>52</v>
      </c>
      <c r="C231" t="s">
        <v>44</v>
      </c>
      <c r="D231" t="s">
        <v>6839</v>
      </c>
      <c r="E231" s="1">
        <v>45383</v>
      </c>
      <c r="F231">
        <v>1</v>
      </c>
    </row>
    <row r="232" spans="1:6" x14ac:dyDescent="0.25">
      <c r="A232" t="s">
        <v>249</v>
      </c>
      <c r="B232" t="s">
        <v>52</v>
      </c>
      <c r="C232" t="s">
        <v>44</v>
      </c>
      <c r="D232" t="s">
        <v>6839</v>
      </c>
      <c r="E232" s="1">
        <v>45413</v>
      </c>
      <c r="F232">
        <v>1</v>
      </c>
    </row>
    <row r="233" spans="1:6" x14ac:dyDescent="0.25">
      <c r="A233" t="s">
        <v>249</v>
      </c>
      <c r="B233" t="s">
        <v>52</v>
      </c>
      <c r="C233" t="s">
        <v>44</v>
      </c>
      <c r="D233" t="s">
        <v>6839</v>
      </c>
      <c r="E233" s="1">
        <v>45444</v>
      </c>
      <c r="F233">
        <v>1</v>
      </c>
    </row>
    <row r="234" spans="1:6" x14ac:dyDescent="0.25">
      <c r="A234" t="s">
        <v>249</v>
      </c>
      <c r="B234" t="s">
        <v>52</v>
      </c>
      <c r="C234" t="s">
        <v>44</v>
      </c>
      <c r="D234" t="s">
        <v>6839</v>
      </c>
      <c r="E234" s="1">
        <v>45474</v>
      </c>
      <c r="F234">
        <v>1</v>
      </c>
    </row>
    <row r="235" spans="1:6" x14ac:dyDescent="0.25">
      <c r="A235" t="s">
        <v>249</v>
      </c>
      <c r="B235" t="s">
        <v>52</v>
      </c>
      <c r="C235" t="s">
        <v>44</v>
      </c>
      <c r="D235" t="s">
        <v>6839</v>
      </c>
      <c r="E235" s="1">
        <v>45505</v>
      </c>
      <c r="F235">
        <v>1</v>
      </c>
    </row>
    <row r="236" spans="1:6" x14ac:dyDescent="0.25">
      <c r="A236" t="s">
        <v>249</v>
      </c>
      <c r="B236" t="s">
        <v>52</v>
      </c>
      <c r="C236" t="s">
        <v>44</v>
      </c>
      <c r="D236" t="s">
        <v>6839</v>
      </c>
      <c r="E236" s="1">
        <v>45536</v>
      </c>
      <c r="F236">
        <v>1</v>
      </c>
    </row>
    <row r="237" spans="1:6" x14ac:dyDescent="0.25">
      <c r="A237" t="s">
        <v>249</v>
      </c>
      <c r="B237" t="s">
        <v>52</v>
      </c>
      <c r="C237" t="s">
        <v>44</v>
      </c>
      <c r="D237" t="s">
        <v>6839</v>
      </c>
      <c r="E237" s="1">
        <v>45566</v>
      </c>
      <c r="F237">
        <v>1</v>
      </c>
    </row>
    <row r="238" spans="1:6" x14ac:dyDescent="0.25">
      <c r="A238" t="s">
        <v>249</v>
      </c>
      <c r="B238" t="s">
        <v>52</v>
      </c>
      <c r="C238" t="s">
        <v>44</v>
      </c>
      <c r="D238" t="s">
        <v>6839</v>
      </c>
      <c r="E238" s="1">
        <v>45597</v>
      </c>
      <c r="F238">
        <v>1</v>
      </c>
    </row>
    <row r="239" spans="1:6" x14ac:dyDescent="0.25">
      <c r="A239" t="s">
        <v>249</v>
      </c>
      <c r="B239" t="s">
        <v>52</v>
      </c>
      <c r="C239" t="s">
        <v>44</v>
      </c>
      <c r="D239" t="s">
        <v>6839</v>
      </c>
      <c r="E239" s="1">
        <v>45627</v>
      </c>
      <c r="F239">
        <v>1</v>
      </c>
    </row>
    <row r="240" spans="1:6" x14ac:dyDescent="0.25">
      <c r="A240" t="s">
        <v>260</v>
      </c>
      <c r="B240" t="s">
        <v>52</v>
      </c>
      <c r="C240" t="s">
        <v>44</v>
      </c>
      <c r="D240" t="s">
        <v>6842</v>
      </c>
      <c r="E240" s="1">
        <v>45352</v>
      </c>
      <c r="F240">
        <v>1</v>
      </c>
    </row>
    <row r="241" spans="1:6" x14ac:dyDescent="0.25">
      <c r="A241" t="s">
        <v>260</v>
      </c>
      <c r="B241" t="s">
        <v>52</v>
      </c>
      <c r="C241" t="s">
        <v>44</v>
      </c>
      <c r="D241" t="s">
        <v>6842</v>
      </c>
      <c r="E241" s="1">
        <v>45383</v>
      </c>
      <c r="F241">
        <v>1</v>
      </c>
    </row>
    <row r="242" spans="1:6" x14ac:dyDescent="0.25">
      <c r="A242" t="s">
        <v>260</v>
      </c>
      <c r="B242" t="s">
        <v>52</v>
      </c>
      <c r="C242" t="s">
        <v>44</v>
      </c>
      <c r="D242" t="s">
        <v>6842</v>
      </c>
      <c r="E242" s="1">
        <v>45413</v>
      </c>
      <c r="F242">
        <v>1</v>
      </c>
    </row>
    <row r="243" spans="1:6" x14ac:dyDescent="0.25">
      <c r="A243" t="s">
        <v>260</v>
      </c>
      <c r="B243" t="s">
        <v>52</v>
      </c>
      <c r="C243" t="s">
        <v>44</v>
      </c>
      <c r="D243" t="s">
        <v>6842</v>
      </c>
      <c r="E243" s="1">
        <v>45444</v>
      </c>
      <c r="F243">
        <v>1</v>
      </c>
    </row>
    <row r="244" spans="1:6" x14ac:dyDescent="0.25">
      <c r="A244" t="s">
        <v>260</v>
      </c>
      <c r="B244" t="s">
        <v>52</v>
      </c>
      <c r="C244" t="s">
        <v>44</v>
      </c>
      <c r="D244" t="s">
        <v>6842</v>
      </c>
      <c r="E244" s="1">
        <v>45474</v>
      </c>
      <c r="F244">
        <v>1</v>
      </c>
    </row>
    <row r="245" spans="1:6" x14ac:dyDescent="0.25">
      <c r="A245" t="s">
        <v>260</v>
      </c>
      <c r="B245" t="s">
        <v>52</v>
      </c>
      <c r="C245" t="s">
        <v>44</v>
      </c>
      <c r="D245" t="s">
        <v>6842</v>
      </c>
      <c r="E245" s="1">
        <v>45505</v>
      </c>
      <c r="F245">
        <v>1</v>
      </c>
    </row>
    <row r="246" spans="1:6" x14ac:dyDescent="0.25">
      <c r="A246" t="s">
        <v>260</v>
      </c>
      <c r="B246" t="s">
        <v>52</v>
      </c>
      <c r="C246" t="s">
        <v>44</v>
      </c>
      <c r="D246" t="s">
        <v>6842</v>
      </c>
      <c r="E246" s="1">
        <v>45536</v>
      </c>
      <c r="F246">
        <v>1</v>
      </c>
    </row>
    <row r="247" spans="1:6" x14ac:dyDescent="0.25">
      <c r="A247" t="s">
        <v>260</v>
      </c>
      <c r="B247" t="s">
        <v>52</v>
      </c>
      <c r="C247" t="s">
        <v>44</v>
      </c>
      <c r="D247" t="s">
        <v>6842</v>
      </c>
      <c r="E247" s="1">
        <v>45566</v>
      </c>
      <c r="F247">
        <v>1</v>
      </c>
    </row>
    <row r="248" spans="1:6" x14ac:dyDescent="0.25">
      <c r="A248" t="s">
        <v>260</v>
      </c>
      <c r="B248" t="s">
        <v>52</v>
      </c>
      <c r="C248" t="s">
        <v>44</v>
      </c>
      <c r="D248" t="s">
        <v>6842</v>
      </c>
      <c r="E248" s="1">
        <v>45597</v>
      </c>
      <c r="F248">
        <v>1</v>
      </c>
    </row>
    <row r="249" spans="1:6" x14ac:dyDescent="0.25">
      <c r="A249" t="s">
        <v>271</v>
      </c>
      <c r="B249" t="s">
        <v>43</v>
      </c>
      <c r="C249" t="s">
        <v>44</v>
      </c>
      <c r="D249" t="s">
        <v>6841</v>
      </c>
      <c r="E249" s="1">
        <v>45352</v>
      </c>
      <c r="F249">
        <v>1</v>
      </c>
    </row>
    <row r="250" spans="1:6" x14ac:dyDescent="0.25">
      <c r="A250" t="s">
        <v>271</v>
      </c>
      <c r="B250" t="s">
        <v>43</v>
      </c>
      <c r="C250" t="s">
        <v>44</v>
      </c>
      <c r="D250" t="s">
        <v>6841</v>
      </c>
      <c r="E250" s="1">
        <v>45383</v>
      </c>
      <c r="F250">
        <v>1</v>
      </c>
    </row>
    <row r="251" spans="1:6" x14ac:dyDescent="0.25">
      <c r="A251" t="s">
        <v>271</v>
      </c>
      <c r="B251" t="s">
        <v>43</v>
      </c>
      <c r="C251" t="s">
        <v>44</v>
      </c>
      <c r="D251" t="s">
        <v>6841</v>
      </c>
      <c r="E251" s="1">
        <v>45413</v>
      </c>
      <c r="F251">
        <v>1</v>
      </c>
    </row>
    <row r="252" spans="1:6" x14ac:dyDescent="0.25">
      <c r="A252" t="s">
        <v>271</v>
      </c>
      <c r="B252" t="s">
        <v>43</v>
      </c>
      <c r="C252" t="s">
        <v>44</v>
      </c>
      <c r="D252" t="s">
        <v>6841</v>
      </c>
      <c r="E252" s="1">
        <v>45444</v>
      </c>
      <c r="F252">
        <v>1</v>
      </c>
    </row>
    <row r="253" spans="1:6" x14ac:dyDescent="0.25">
      <c r="A253" t="s">
        <v>271</v>
      </c>
      <c r="B253" t="s">
        <v>43</v>
      </c>
      <c r="C253" t="s">
        <v>44</v>
      </c>
      <c r="D253" t="s">
        <v>6841</v>
      </c>
      <c r="E253" s="1">
        <v>45474</v>
      </c>
      <c r="F253">
        <v>1</v>
      </c>
    </row>
    <row r="254" spans="1:6" x14ac:dyDescent="0.25">
      <c r="A254" t="s">
        <v>271</v>
      </c>
      <c r="B254" t="s">
        <v>43</v>
      </c>
      <c r="C254" t="s">
        <v>44</v>
      </c>
      <c r="D254" t="s">
        <v>6841</v>
      </c>
      <c r="E254" s="1">
        <v>45505</v>
      </c>
      <c r="F254">
        <v>1</v>
      </c>
    </row>
    <row r="255" spans="1:6" x14ac:dyDescent="0.25">
      <c r="A255" t="s">
        <v>271</v>
      </c>
      <c r="B255" t="s">
        <v>43</v>
      </c>
      <c r="C255" t="s">
        <v>44</v>
      </c>
      <c r="D255" t="s">
        <v>6841</v>
      </c>
      <c r="E255" s="1">
        <v>45536</v>
      </c>
      <c r="F255">
        <v>1</v>
      </c>
    </row>
    <row r="256" spans="1:6" x14ac:dyDescent="0.25">
      <c r="A256" t="s">
        <v>271</v>
      </c>
      <c r="B256" t="s">
        <v>43</v>
      </c>
      <c r="C256" t="s">
        <v>44</v>
      </c>
      <c r="D256" t="s">
        <v>6841</v>
      </c>
      <c r="E256" s="1">
        <v>45566</v>
      </c>
      <c r="F256">
        <v>1</v>
      </c>
    </row>
    <row r="257" spans="1:6" x14ac:dyDescent="0.25">
      <c r="A257" t="s">
        <v>271</v>
      </c>
      <c r="B257" t="s">
        <v>43</v>
      </c>
      <c r="C257" t="s">
        <v>44</v>
      </c>
      <c r="D257" t="s">
        <v>6841</v>
      </c>
      <c r="E257" s="1">
        <v>45597</v>
      </c>
      <c r="F257">
        <v>1</v>
      </c>
    </row>
    <row r="258" spans="1:6" x14ac:dyDescent="0.25">
      <c r="A258" t="s">
        <v>271</v>
      </c>
      <c r="B258" t="s">
        <v>43</v>
      </c>
      <c r="C258" t="s">
        <v>44</v>
      </c>
      <c r="D258" t="s">
        <v>6841</v>
      </c>
      <c r="E258" s="1">
        <v>45627</v>
      </c>
      <c r="F258">
        <v>1</v>
      </c>
    </row>
    <row r="259" spans="1:6" x14ac:dyDescent="0.25">
      <c r="A259" t="s">
        <v>280</v>
      </c>
      <c r="B259" t="s">
        <v>146</v>
      </c>
      <c r="C259" t="s">
        <v>147</v>
      </c>
      <c r="D259" t="s">
        <v>6842</v>
      </c>
      <c r="E259" s="1">
        <v>45292</v>
      </c>
      <c r="F259">
        <v>1</v>
      </c>
    </row>
    <row r="260" spans="1:6" x14ac:dyDescent="0.25">
      <c r="A260" t="s">
        <v>280</v>
      </c>
      <c r="B260" t="s">
        <v>146</v>
      </c>
      <c r="C260" t="s">
        <v>147</v>
      </c>
      <c r="D260" t="s">
        <v>6842</v>
      </c>
      <c r="E260" s="1">
        <v>45323</v>
      </c>
      <c r="F260">
        <v>1</v>
      </c>
    </row>
    <row r="261" spans="1:6" x14ac:dyDescent="0.25">
      <c r="A261" t="s">
        <v>280</v>
      </c>
      <c r="B261" t="s">
        <v>146</v>
      </c>
      <c r="C261" t="s">
        <v>147</v>
      </c>
      <c r="D261" t="s">
        <v>6842</v>
      </c>
      <c r="E261" s="1">
        <v>45352</v>
      </c>
      <c r="F261">
        <v>1</v>
      </c>
    </row>
    <row r="262" spans="1:6" x14ac:dyDescent="0.25">
      <c r="A262" t="s">
        <v>280</v>
      </c>
      <c r="B262" t="s">
        <v>146</v>
      </c>
      <c r="C262" t="s">
        <v>147</v>
      </c>
      <c r="D262" t="s">
        <v>6842</v>
      </c>
      <c r="E262" s="1">
        <v>45383</v>
      </c>
      <c r="F262">
        <v>1</v>
      </c>
    </row>
    <row r="263" spans="1:6" x14ac:dyDescent="0.25">
      <c r="A263" t="s">
        <v>280</v>
      </c>
      <c r="B263" t="s">
        <v>146</v>
      </c>
      <c r="C263" t="s">
        <v>147</v>
      </c>
      <c r="D263" t="s">
        <v>6842</v>
      </c>
      <c r="E263" s="1">
        <v>45413</v>
      </c>
      <c r="F263">
        <v>1</v>
      </c>
    </row>
    <row r="264" spans="1:6" x14ac:dyDescent="0.25">
      <c r="A264" t="s">
        <v>280</v>
      </c>
      <c r="B264" t="s">
        <v>146</v>
      </c>
      <c r="C264" t="s">
        <v>147</v>
      </c>
      <c r="D264" t="s">
        <v>6842</v>
      </c>
      <c r="E264" s="1">
        <v>45444</v>
      </c>
      <c r="F264">
        <v>1</v>
      </c>
    </row>
    <row r="265" spans="1:6" x14ac:dyDescent="0.25">
      <c r="A265" t="s">
        <v>280</v>
      </c>
      <c r="B265" t="s">
        <v>146</v>
      </c>
      <c r="C265" t="s">
        <v>147</v>
      </c>
      <c r="D265" t="s">
        <v>6842</v>
      </c>
      <c r="E265" s="1">
        <v>45474</v>
      </c>
      <c r="F265">
        <v>1</v>
      </c>
    </row>
    <row r="266" spans="1:6" x14ac:dyDescent="0.25">
      <c r="A266" t="s">
        <v>280</v>
      </c>
      <c r="B266" t="s">
        <v>146</v>
      </c>
      <c r="C266" t="s">
        <v>147</v>
      </c>
      <c r="D266" t="s">
        <v>6842</v>
      </c>
      <c r="E266" s="1">
        <v>45505</v>
      </c>
      <c r="F266">
        <v>1</v>
      </c>
    </row>
    <row r="267" spans="1:6" x14ac:dyDescent="0.25">
      <c r="A267" t="s">
        <v>280</v>
      </c>
      <c r="B267" t="s">
        <v>146</v>
      </c>
      <c r="C267" t="s">
        <v>147</v>
      </c>
      <c r="D267" t="s">
        <v>6842</v>
      </c>
      <c r="E267" s="1">
        <v>45536</v>
      </c>
      <c r="F267">
        <v>1</v>
      </c>
    </row>
    <row r="268" spans="1:6" x14ac:dyDescent="0.25">
      <c r="A268" t="s">
        <v>280</v>
      </c>
      <c r="B268" t="s">
        <v>146</v>
      </c>
      <c r="C268" t="s">
        <v>147</v>
      </c>
      <c r="D268" t="s">
        <v>6842</v>
      </c>
      <c r="E268" s="1">
        <v>45566</v>
      </c>
      <c r="F268">
        <v>1</v>
      </c>
    </row>
    <row r="269" spans="1:6" x14ac:dyDescent="0.25">
      <c r="A269" t="s">
        <v>280</v>
      </c>
      <c r="B269" t="s">
        <v>146</v>
      </c>
      <c r="C269" t="s">
        <v>147</v>
      </c>
      <c r="D269" t="s">
        <v>6842</v>
      </c>
      <c r="E269" s="1">
        <v>45597</v>
      </c>
      <c r="F269">
        <v>1</v>
      </c>
    </row>
    <row r="270" spans="1:6" x14ac:dyDescent="0.25">
      <c r="A270" t="s">
        <v>280</v>
      </c>
      <c r="B270" t="s">
        <v>146</v>
      </c>
      <c r="C270" t="s">
        <v>147</v>
      </c>
      <c r="D270" t="s">
        <v>6842</v>
      </c>
      <c r="E270" s="1">
        <v>45627</v>
      </c>
      <c r="F270">
        <v>1</v>
      </c>
    </row>
    <row r="271" spans="1:6" x14ac:dyDescent="0.25">
      <c r="A271" t="s">
        <v>291</v>
      </c>
      <c r="B271" t="s">
        <v>52</v>
      </c>
      <c r="C271" t="s">
        <v>44</v>
      </c>
      <c r="D271" t="s">
        <v>6840</v>
      </c>
      <c r="E271" s="1">
        <v>45352</v>
      </c>
      <c r="F271">
        <v>1</v>
      </c>
    </row>
    <row r="272" spans="1:6" x14ac:dyDescent="0.25">
      <c r="A272" t="s">
        <v>291</v>
      </c>
      <c r="B272" t="s">
        <v>52</v>
      </c>
      <c r="C272" t="s">
        <v>44</v>
      </c>
      <c r="D272" t="s">
        <v>6840</v>
      </c>
      <c r="E272" s="1">
        <v>45383</v>
      </c>
      <c r="F272">
        <v>1</v>
      </c>
    </row>
    <row r="273" spans="1:6" x14ac:dyDescent="0.25">
      <c r="A273" t="s">
        <v>291</v>
      </c>
      <c r="B273" t="s">
        <v>52</v>
      </c>
      <c r="C273" t="s">
        <v>44</v>
      </c>
      <c r="D273" t="s">
        <v>6840</v>
      </c>
      <c r="E273" s="1">
        <v>45413</v>
      </c>
      <c r="F273">
        <v>1</v>
      </c>
    </row>
    <row r="274" spans="1:6" x14ac:dyDescent="0.25">
      <c r="A274" t="s">
        <v>291</v>
      </c>
      <c r="B274" t="s">
        <v>52</v>
      </c>
      <c r="C274" t="s">
        <v>44</v>
      </c>
      <c r="D274" t="s">
        <v>6840</v>
      </c>
      <c r="E274" s="1">
        <v>45444</v>
      </c>
      <c r="F274">
        <v>1</v>
      </c>
    </row>
    <row r="275" spans="1:6" x14ac:dyDescent="0.25">
      <c r="A275" t="s">
        <v>291</v>
      </c>
      <c r="B275" t="s">
        <v>52</v>
      </c>
      <c r="C275" t="s">
        <v>44</v>
      </c>
      <c r="D275" t="s">
        <v>6840</v>
      </c>
      <c r="E275" s="1">
        <v>45474</v>
      </c>
      <c r="F275">
        <v>1</v>
      </c>
    </row>
    <row r="276" spans="1:6" x14ac:dyDescent="0.25">
      <c r="A276" t="s">
        <v>291</v>
      </c>
      <c r="B276" t="s">
        <v>52</v>
      </c>
      <c r="C276" t="s">
        <v>44</v>
      </c>
      <c r="D276" t="s">
        <v>6840</v>
      </c>
      <c r="E276" s="1">
        <v>45505</v>
      </c>
      <c r="F276">
        <v>1</v>
      </c>
    </row>
    <row r="277" spans="1:6" x14ac:dyDescent="0.25">
      <c r="A277" t="s">
        <v>291</v>
      </c>
      <c r="B277" t="s">
        <v>52</v>
      </c>
      <c r="C277" t="s">
        <v>44</v>
      </c>
      <c r="D277" t="s">
        <v>6840</v>
      </c>
      <c r="E277" s="1">
        <v>45536</v>
      </c>
      <c r="F277">
        <v>1</v>
      </c>
    </row>
    <row r="278" spans="1:6" x14ac:dyDescent="0.25">
      <c r="A278" t="s">
        <v>291</v>
      </c>
      <c r="B278" t="s">
        <v>52</v>
      </c>
      <c r="C278" t="s">
        <v>44</v>
      </c>
      <c r="D278" t="s">
        <v>6840</v>
      </c>
      <c r="E278" s="1">
        <v>45566</v>
      </c>
      <c r="F278">
        <v>1</v>
      </c>
    </row>
    <row r="279" spans="1:6" x14ac:dyDescent="0.25">
      <c r="A279" t="s">
        <v>291</v>
      </c>
      <c r="B279" t="s">
        <v>52</v>
      </c>
      <c r="C279" t="s">
        <v>44</v>
      </c>
      <c r="D279" t="s">
        <v>6840</v>
      </c>
      <c r="E279" s="1">
        <v>45597</v>
      </c>
      <c r="F279">
        <v>1</v>
      </c>
    </row>
    <row r="280" spans="1:6" x14ac:dyDescent="0.25">
      <c r="A280" t="s">
        <v>291</v>
      </c>
      <c r="B280" t="s">
        <v>52</v>
      </c>
      <c r="C280" t="s">
        <v>44</v>
      </c>
      <c r="D280" t="s">
        <v>6840</v>
      </c>
      <c r="E280" s="1">
        <v>45627</v>
      </c>
      <c r="F280">
        <v>1</v>
      </c>
    </row>
    <row r="281" spans="1:6" x14ac:dyDescent="0.25">
      <c r="A281" t="s">
        <v>300</v>
      </c>
      <c r="B281" t="s">
        <v>233</v>
      </c>
      <c r="C281" t="s">
        <v>32</v>
      </c>
      <c r="D281" t="s">
        <v>6841</v>
      </c>
      <c r="E281" s="1">
        <v>45352</v>
      </c>
      <c r="F281">
        <v>1</v>
      </c>
    </row>
    <row r="282" spans="1:6" x14ac:dyDescent="0.25">
      <c r="A282" t="s">
        <v>300</v>
      </c>
      <c r="B282" t="s">
        <v>233</v>
      </c>
      <c r="C282" t="s">
        <v>32</v>
      </c>
      <c r="D282" t="s">
        <v>6841</v>
      </c>
      <c r="E282" s="1">
        <v>45383</v>
      </c>
      <c r="F282">
        <v>1</v>
      </c>
    </row>
    <row r="283" spans="1:6" x14ac:dyDescent="0.25">
      <c r="A283" t="s">
        <v>300</v>
      </c>
      <c r="B283" t="s">
        <v>233</v>
      </c>
      <c r="C283" t="s">
        <v>32</v>
      </c>
      <c r="D283" t="s">
        <v>6841</v>
      </c>
      <c r="E283" s="1">
        <v>45413</v>
      </c>
      <c r="F283">
        <v>1</v>
      </c>
    </row>
    <row r="284" spans="1:6" x14ac:dyDescent="0.25">
      <c r="A284" t="s">
        <v>300</v>
      </c>
      <c r="B284" t="s">
        <v>233</v>
      </c>
      <c r="C284" t="s">
        <v>32</v>
      </c>
      <c r="D284" t="s">
        <v>6841</v>
      </c>
      <c r="E284" s="1">
        <v>45444</v>
      </c>
      <c r="F284">
        <v>1</v>
      </c>
    </row>
    <row r="285" spans="1:6" x14ac:dyDescent="0.25">
      <c r="A285" t="s">
        <v>300</v>
      </c>
      <c r="B285" t="s">
        <v>233</v>
      </c>
      <c r="C285" t="s">
        <v>32</v>
      </c>
      <c r="D285" t="s">
        <v>6841</v>
      </c>
      <c r="E285" s="1">
        <v>45474</v>
      </c>
      <c r="F285">
        <v>1</v>
      </c>
    </row>
    <row r="286" spans="1:6" x14ac:dyDescent="0.25">
      <c r="A286" t="s">
        <v>300</v>
      </c>
      <c r="B286" t="s">
        <v>233</v>
      </c>
      <c r="C286" t="s">
        <v>32</v>
      </c>
      <c r="D286" t="s">
        <v>6841</v>
      </c>
      <c r="E286" s="1">
        <v>45505</v>
      </c>
      <c r="F286">
        <v>1</v>
      </c>
    </row>
    <row r="287" spans="1:6" x14ac:dyDescent="0.25">
      <c r="A287" t="s">
        <v>300</v>
      </c>
      <c r="B287" t="s">
        <v>233</v>
      </c>
      <c r="C287" t="s">
        <v>32</v>
      </c>
      <c r="D287" t="s">
        <v>6841</v>
      </c>
      <c r="E287" s="1">
        <v>45536</v>
      </c>
      <c r="F287">
        <v>1</v>
      </c>
    </row>
    <row r="288" spans="1:6" x14ac:dyDescent="0.25">
      <c r="A288" t="s">
        <v>300</v>
      </c>
      <c r="B288" t="s">
        <v>233</v>
      </c>
      <c r="C288" t="s">
        <v>32</v>
      </c>
      <c r="D288" t="s">
        <v>6841</v>
      </c>
      <c r="E288" s="1">
        <v>45566</v>
      </c>
      <c r="F288">
        <v>1</v>
      </c>
    </row>
    <row r="289" spans="1:6" x14ac:dyDescent="0.25">
      <c r="A289" t="s">
        <v>300</v>
      </c>
      <c r="B289" t="s">
        <v>233</v>
      </c>
      <c r="C289" t="s">
        <v>32</v>
      </c>
      <c r="D289" t="s">
        <v>6841</v>
      </c>
      <c r="E289" s="1">
        <v>45597</v>
      </c>
      <c r="F289">
        <v>1</v>
      </c>
    </row>
    <row r="290" spans="1:6" x14ac:dyDescent="0.25">
      <c r="A290" t="s">
        <v>300</v>
      </c>
      <c r="B290" t="s">
        <v>233</v>
      </c>
      <c r="C290" t="s">
        <v>32</v>
      </c>
      <c r="D290" t="s">
        <v>6841</v>
      </c>
      <c r="E290" s="1">
        <v>45627</v>
      </c>
      <c r="F290">
        <v>1</v>
      </c>
    </row>
    <row r="291" spans="1:6" x14ac:dyDescent="0.25">
      <c r="A291" t="s">
        <v>304</v>
      </c>
      <c r="B291" t="s">
        <v>43</v>
      </c>
      <c r="C291" t="s">
        <v>44</v>
      </c>
      <c r="D291" t="s">
        <v>6842</v>
      </c>
      <c r="E291" s="1">
        <v>45323</v>
      </c>
      <c r="F291">
        <v>1</v>
      </c>
    </row>
    <row r="292" spans="1:6" x14ac:dyDescent="0.25">
      <c r="A292" t="s">
        <v>304</v>
      </c>
      <c r="B292" t="s">
        <v>43</v>
      </c>
      <c r="C292" t="s">
        <v>44</v>
      </c>
      <c r="D292" t="s">
        <v>6842</v>
      </c>
      <c r="E292" s="1">
        <v>45352</v>
      </c>
      <c r="F292">
        <v>1</v>
      </c>
    </row>
    <row r="293" spans="1:6" x14ac:dyDescent="0.25">
      <c r="A293" t="s">
        <v>304</v>
      </c>
      <c r="B293" t="s">
        <v>43</v>
      </c>
      <c r="C293" t="s">
        <v>44</v>
      </c>
      <c r="D293" t="s">
        <v>6842</v>
      </c>
      <c r="E293" s="1">
        <v>45383</v>
      </c>
      <c r="F293">
        <v>1</v>
      </c>
    </row>
    <row r="294" spans="1:6" x14ac:dyDescent="0.25">
      <c r="A294" t="s">
        <v>304</v>
      </c>
      <c r="B294" t="s">
        <v>43</v>
      </c>
      <c r="C294" t="s">
        <v>44</v>
      </c>
      <c r="D294" t="s">
        <v>6842</v>
      </c>
      <c r="E294" s="1">
        <v>45413</v>
      </c>
      <c r="F294">
        <v>1</v>
      </c>
    </row>
    <row r="295" spans="1:6" x14ac:dyDescent="0.25">
      <c r="A295" t="s">
        <v>304</v>
      </c>
      <c r="B295" t="s">
        <v>43</v>
      </c>
      <c r="C295" t="s">
        <v>44</v>
      </c>
      <c r="D295" t="s">
        <v>6842</v>
      </c>
      <c r="E295" s="1">
        <v>45444</v>
      </c>
      <c r="F295">
        <v>1</v>
      </c>
    </row>
    <row r="296" spans="1:6" x14ac:dyDescent="0.25">
      <c r="A296" t="s">
        <v>304</v>
      </c>
      <c r="B296" t="s">
        <v>43</v>
      </c>
      <c r="C296" t="s">
        <v>44</v>
      </c>
      <c r="D296" t="s">
        <v>6842</v>
      </c>
      <c r="E296" s="1">
        <v>45474</v>
      </c>
      <c r="F296">
        <v>1</v>
      </c>
    </row>
    <row r="297" spans="1:6" x14ac:dyDescent="0.25">
      <c r="A297" t="s">
        <v>304</v>
      </c>
      <c r="B297" t="s">
        <v>43</v>
      </c>
      <c r="C297" t="s">
        <v>44</v>
      </c>
      <c r="D297" t="s">
        <v>6842</v>
      </c>
      <c r="E297" s="1">
        <v>45505</v>
      </c>
      <c r="F297">
        <v>1</v>
      </c>
    </row>
    <row r="298" spans="1:6" x14ac:dyDescent="0.25">
      <c r="A298" t="s">
        <v>304</v>
      </c>
      <c r="B298" t="s">
        <v>43</v>
      </c>
      <c r="C298" t="s">
        <v>44</v>
      </c>
      <c r="D298" t="s">
        <v>6842</v>
      </c>
      <c r="E298" s="1">
        <v>45536</v>
      </c>
      <c r="F298">
        <v>1</v>
      </c>
    </row>
    <row r="299" spans="1:6" x14ac:dyDescent="0.25">
      <c r="A299" t="s">
        <v>304</v>
      </c>
      <c r="B299" t="s">
        <v>43</v>
      </c>
      <c r="C299" t="s">
        <v>44</v>
      </c>
      <c r="D299" t="s">
        <v>6842</v>
      </c>
      <c r="E299" s="1">
        <v>45566</v>
      </c>
      <c r="F299">
        <v>1</v>
      </c>
    </row>
    <row r="300" spans="1:6" x14ac:dyDescent="0.25">
      <c r="A300" t="s">
        <v>304</v>
      </c>
      <c r="B300" t="s">
        <v>43</v>
      </c>
      <c r="C300" t="s">
        <v>44</v>
      </c>
      <c r="D300" t="s">
        <v>6842</v>
      </c>
      <c r="E300" s="1">
        <v>45597</v>
      </c>
      <c r="F300">
        <v>1</v>
      </c>
    </row>
    <row r="301" spans="1:6" x14ac:dyDescent="0.25">
      <c r="A301" t="s">
        <v>304</v>
      </c>
      <c r="B301" t="s">
        <v>43</v>
      </c>
      <c r="C301" t="s">
        <v>44</v>
      </c>
      <c r="D301" t="s">
        <v>6842</v>
      </c>
      <c r="E301" s="1">
        <v>45627</v>
      </c>
      <c r="F301">
        <v>1</v>
      </c>
    </row>
    <row r="302" spans="1:6" x14ac:dyDescent="0.25">
      <c r="A302" t="s">
        <v>311</v>
      </c>
      <c r="B302" t="s">
        <v>233</v>
      </c>
      <c r="C302" t="s">
        <v>32</v>
      </c>
      <c r="D302" t="s">
        <v>6841</v>
      </c>
      <c r="E302" s="1">
        <v>45292</v>
      </c>
      <c r="F302">
        <v>1</v>
      </c>
    </row>
    <row r="303" spans="1:6" x14ac:dyDescent="0.25">
      <c r="A303" t="s">
        <v>311</v>
      </c>
      <c r="B303" t="s">
        <v>233</v>
      </c>
      <c r="C303" t="s">
        <v>32</v>
      </c>
      <c r="D303" t="s">
        <v>6841</v>
      </c>
      <c r="E303" s="1">
        <v>45323</v>
      </c>
      <c r="F303">
        <v>1</v>
      </c>
    </row>
    <row r="304" spans="1:6" x14ac:dyDescent="0.25">
      <c r="A304" t="s">
        <v>311</v>
      </c>
      <c r="B304" t="s">
        <v>233</v>
      </c>
      <c r="C304" t="s">
        <v>32</v>
      </c>
      <c r="D304" t="s">
        <v>6841</v>
      </c>
      <c r="E304" s="1">
        <v>45352</v>
      </c>
      <c r="F304">
        <v>1</v>
      </c>
    </row>
    <row r="305" spans="1:6" x14ac:dyDescent="0.25">
      <c r="A305" t="s">
        <v>311</v>
      </c>
      <c r="B305" t="s">
        <v>233</v>
      </c>
      <c r="C305" t="s">
        <v>32</v>
      </c>
      <c r="D305" t="s">
        <v>6841</v>
      </c>
      <c r="E305" s="1">
        <v>45383</v>
      </c>
      <c r="F305">
        <v>1</v>
      </c>
    </row>
    <row r="306" spans="1:6" x14ac:dyDescent="0.25">
      <c r="A306" t="s">
        <v>311</v>
      </c>
      <c r="B306" t="s">
        <v>233</v>
      </c>
      <c r="C306" t="s">
        <v>32</v>
      </c>
      <c r="D306" t="s">
        <v>6841</v>
      </c>
      <c r="E306" s="1">
        <v>45413</v>
      </c>
      <c r="F306">
        <v>1</v>
      </c>
    </row>
    <row r="307" spans="1:6" x14ac:dyDescent="0.25">
      <c r="A307" t="s">
        <v>311</v>
      </c>
      <c r="B307" t="s">
        <v>233</v>
      </c>
      <c r="C307" t="s">
        <v>32</v>
      </c>
      <c r="D307" t="s">
        <v>6841</v>
      </c>
      <c r="E307" s="1">
        <v>45444</v>
      </c>
      <c r="F307">
        <v>1</v>
      </c>
    </row>
    <row r="308" spans="1:6" x14ac:dyDescent="0.25">
      <c r="A308" t="s">
        <v>311</v>
      </c>
      <c r="B308" t="s">
        <v>233</v>
      </c>
      <c r="C308" t="s">
        <v>32</v>
      </c>
      <c r="D308" t="s">
        <v>6841</v>
      </c>
      <c r="E308" s="1">
        <v>45474</v>
      </c>
      <c r="F308">
        <v>1</v>
      </c>
    </row>
    <row r="309" spans="1:6" x14ac:dyDescent="0.25">
      <c r="A309" t="s">
        <v>311</v>
      </c>
      <c r="B309" t="s">
        <v>233</v>
      </c>
      <c r="C309" t="s">
        <v>32</v>
      </c>
      <c r="D309" t="s">
        <v>6841</v>
      </c>
      <c r="E309" s="1">
        <v>45505</v>
      </c>
      <c r="F309">
        <v>1</v>
      </c>
    </row>
    <row r="310" spans="1:6" x14ac:dyDescent="0.25">
      <c r="A310" t="s">
        <v>311</v>
      </c>
      <c r="B310" t="s">
        <v>233</v>
      </c>
      <c r="C310" t="s">
        <v>32</v>
      </c>
      <c r="D310" t="s">
        <v>6841</v>
      </c>
      <c r="E310" s="1">
        <v>45536</v>
      </c>
      <c r="F310">
        <v>1</v>
      </c>
    </row>
    <row r="311" spans="1:6" x14ac:dyDescent="0.25">
      <c r="A311" t="s">
        <v>311</v>
      </c>
      <c r="B311" t="s">
        <v>233</v>
      </c>
      <c r="C311" t="s">
        <v>32</v>
      </c>
      <c r="D311" t="s">
        <v>6841</v>
      </c>
      <c r="E311" s="1">
        <v>45566</v>
      </c>
      <c r="F311">
        <v>1</v>
      </c>
    </row>
    <row r="312" spans="1:6" x14ac:dyDescent="0.25">
      <c r="A312" t="s">
        <v>311</v>
      </c>
      <c r="B312" t="s">
        <v>233</v>
      </c>
      <c r="C312" t="s">
        <v>32</v>
      </c>
      <c r="D312" t="s">
        <v>6841</v>
      </c>
      <c r="E312" s="1">
        <v>45597</v>
      </c>
      <c r="F312">
        <v>1</v>
      </c>
    </row>
    <row r="313" spans="1:6" x14ac:dyDescent="0.25">
      <c r="A313" t="s">
        <v>311</v>
      </c>
      <c r="B313" t="s">
        <v>233</v>
      </c>
      <c r="C313" t="s">
        <v>32</v>
      </c>
      <c r="D313" t="s">
        <v>6841</v>
      </c>
      <c r="E313" s="1">
        <v>45627</v>
      </c>
      <c r="F313">
        <v>1</v>
      </c>
    </row>
    <row r="314" spans="1:6" x14ac:dyDescent="0.25">
      <c r="A314" t="s">
        <v>317</v>
      </c>
      <c r="B314" t="s">
        <v>233</v>
      </c>
      <c r="C314" t="s">
        <v>32</v>
      </c>
      <c r="D314" t="s">
        <v>6841</v>
      </c>
      <c r="E314" s="1">
        <v>45292</v>
      </c>
      <c r="F314">
        <v>1</v>
      </c>
    </row>
    <row r="315" spans="1:6" x14ac:dyDescent="0.25">
      <c r="A315" t="s">
        <v>317</v>
      </c>
      <c r="B315" t="s">
        <v>233</v>
      </c>
      <c r="C315" t="s">
        <v>32</v>
      </c>
      <c r="D315" t="s">
        <v>6841</v>
      </c>
      <c r="E315" s="1">
        <v>45323</v>
      </c>
      <c r="F315">
        <v>1</v>
      </c>
    </row>
    <row r="316" spans="1:6" x14ac:dyDescent="0.25">
      <c r="A316" t="s">
        <v>317</v>
      </c>
      <c r="B316" t="s">
        <v>233</v>
      </c>
      <c r="C316" t="s">
        <v>32</v>
      </c>
      <c r="D316" t="s">
        <v>6841</v>
      </c>
      <c r="E316" s="1">
        <v>45352</v>
      </c>
      <c r="F316">
        <v>1</v>
      </c>
    </row>
    <row r="317" spans="1:6" x14ac:dyDescent="0.25">
      <c r="A317" t="s">
        <v>317</v>
      </c>
      <c r="B317" t="s">
        <v>233</v>
      </c>
      <c r="C317" t="s">
        <v>32</v>
      </c>
      <c r="D317" t="s">
        <v>6841</v>
      </c>
      <c r="E317" s="1">
        <v>45383</v>
      </c>
      <c r="F317">
        <v>1</v>
      </c>
    </row>
    <row r="318" spans="1:6" x14ac:dyDescent="0.25">
      <c r="A318" t="s">
        <v>317</v>
      </c>
      <c r="B318" t="s">
        <v>233</v>
      </c>
      <c r="C318" t="s">
        <v>32</v>
      </c>
      <c r="D318" t="s">
        <v>6841</v>
      </c>
      <c r="E318" s="1">
        <v>45413</v>
      </c>
      <c r="F318">
        <v>1</v>
      </c>
    </row>
    <row r="319" spans="1:6" x14ac:dyDescent="0.25">
      <c r="A319" t="s">
        <v>317</v>
      </c>
      <c r="B319" t="s">
        <v>233</v>
      </c>
      <c r="C319" t="s">
        <v>32</v>
      </c>
      <c r="D319" t="s">
        <v>6841</v>
      </c>
      <c r="E319" s="1">
        <v>45444</v>
      </c>
      <c r="F319">
        <v>1</v>
      </c>
    </row>
    <row r="320" spans="1:6" x14ac:dyDescent="0.25">
      <c r="A320" t="s">
        <v>317</v>
      </c>
      <c r="B320" t="s">
        <v>233</v>
      </c>
      <c r="C320" t="s">
        <v>32</v>
      </c>
      <c r="D320" t="s">
        <v>6841</v>
      </c>
      <c r="E320" s="1">
        <v>45474</v>
      </c>
      <c r="F320">
        <v>1</v>
      </c>
    </row>
    <row r="321" spans="1:6" x14ac:dyDescent="0.25">
      <c r="A321" t="s">
        <v>317</v>
      </c>
      <c r="B321" t="s">
        <v>233</v>
      </c>
      <c r="C321" t="s">
        <v>32</v>
      </c>
      <c r="D321" t="s">
        <v>6841</v>
      </c>
      <c r="E321" s="1">
        <v>45505</v>
      </c>
      <c r="F321">
        <v>1</v>
      </c>
    </row>
    <row r="322" spans="1:6" x14ac:dyDescent="0.25">
      <c r="A322" t="s">
        <v>317</v>
      </c>
      <c r="B322" t="s">
        <v>233</v>
      </c>
      <c r="C322" t="s">
        <v>32</v>
      </c>
      <c r="D322" t="s">
        <v>6841</v>
      </c>
      <c r="E322" s="1">
        <v>45536</v>
      </c>
      <c r="F322">
        <v>1</v>
      </c>
    </row>
    <row r="323" spans="1:6" x14ac:dyDescent="0.25">
      <c r="A323" t="s">
        <v>317</v>
      </c>
      <c r="B323" t="s">
        <v>233</v>
      </c>
      <c r="C323" t="s">
        <v>32</v>
      </c>
      <c r="D323" t="s">
        <v>6841</v>
      </c>
      <c r="E323" s="1">
        <v>45566</v>
      </c>
      <c r="F323">
        <v>1</v>
      </c>
    </row>
    <row r="324" spans="1:6" x14ac:dyDescent="0.25">
      <c r="A324" t="s">
        <v>317</v>
      </c>
      <c r="B324" t="s">
        <v>233</v>
      </c>
      <c r="C324" t="s">
        <v>32</v>
      </c>
      <c r="D324" t="s">
        <v>6841</v>
      </c>
      <c r="E324" s="1">
        <v>45597</v>
      </c>
      <c r="F324">
        <v>1</v>
      </c>
    </row>
    <row r="325" spans="1:6" x14ac:dyDescent="0.25">
      <c r="A325" t="s">
        <v>317</v>
      </c>
      <c r="B325" t="s">
        <v>233</v>
      </c>
      <c r="C325" t="s">
        <v>32</v>
      </c>
      <c r="D325" t="s">
        <v>6841</v>
      </c>
      <c r="E325" s="1">
        <v>45627</v>
      </c>
      <c r="F325">
        <v>1</v>
      </c>
    </row>
    <row r="326" spans="1:6" x14ac:dyDescent="0.25">
      <c r="A326" t="s">
        <v>324</v>
      </c>
      <c r="B326" t="s">
        <v>31</v>
      </c>
      <c r="C326" t="s">
        <v>32</v>
      </c>
      <c r="D326" t="s">
        <v>6842</v>
      </c>
      <c r="E326" s="1">
        <v>45292</v>
      </c>
      <c r="F326">
        <v>1</v>
      </c>
    </row>
    <row r="327" spans="1:6" x14ac:dyDescent="0.25">
      <c r="A327" t="s">
        <v>324</v>
      </c>
      <c r="B327" t="s">
        <v>31</v>
      </c>
      <c r="C327" t="s">
        <v>32</v>
      </c>
      <c r="D327" t="s">
        <v>6842</v>
      </c>
      <c r="E327" s="1">
        <v>45323</v>
      </c>
      <c r="F327">
        <v>1</v>
      </c>
    </row>
    <row r="328" spans="1:6" x14ac:dyDescent="0.25">
      <c r="A328" t="s">
        <v>324</v>
      </c>
      <c r="B328" t="s">
        <v>31</v>
      </c>
      <c r="C328" t="s">
        <v>32</v>
      </c>
      <c r="D328" t="s">
        <v>6842</v>
      </c>
      <c r="E328" s="1">
        <v>45352</v>
      </c>
      <c r="F328">
        <v>1</v>
      </c>
    </row>
    <row r="329" spans="1:6" x14ac:dyDescent="0.25">
      <c r="A329" t="s">
        <v>324</v>
      </c>
      <c r="B329" t="s">
        <v>31</v>
      </c>
      <c r="C329" t="s">
        <v>32</v>
      </c>
      <c r="D329" t="s">
        <v>6842</v>
      </c>
      <c r="E329" s="1">
        <v>45383</v>
      </c>
      <c r="F329">
        <v>1</v>
      </c>
    </row>
    <row r="330" spans="1:6" x14ac:dyDescent="0.25">
      <c r="A330" t="s">
        <v>324</v>
      </c>
      <c r="B330" t="s">
        <v>31</v>
      </c>
      <c r="C330" t="s">
        <v>32</v>
      </c>
      <c r="D330" t="s">
        <v>6842</v>
      </c>
      <c r="E330" s="1">
        <v>45413</v>
      </c>
      <c r="F330">
        <v>1</v>
      </c>
    </row>
    <row r="331" spans="1:6" x14ac:dyDescent="0.25">
      <c r="A331" t="s">
        <v>324</v>
      </c>
      <c r="B331" t="s">
        <v>31</v>
      </c>
      <c r="C331" t="s">
        <v>32</v>
      </c>
      <c r="D331" t="s">
        <v>6842</v>
      </c>
      <c r="E331" s="1">
        <v>45444</v>
      </c>
      <c r="F331">
        <v>1</v>
      </c>
    </row>
    <row r="332" spans="1:6" x14ac:dyDescent="0.25">
      <c r="A332" t="s">
        <v>324</v>
      </c>
      <c r="B332" t="s">
        <v>31</v>
      </c>
      <c r="C332" t="s">
        <v>32</v>
      </c>
      <c r="D332" t="s">
        <v>6842</v>
      </c>
      <c r="E332" s="1">
        <v>45474</v>
      </c>
      <c r="F332">
        <v>1</v>
      </c>
    </row>
    <row r="333" spans="1:6" x14ac:dyDescent="0.25">
      <c r="A333" t="s">
        <v>324</v>
      </c>
      <c r="B333" t="s">
        <v>31</v>
      </c>
      <c r="C333" t="s">
        <v>32</v>
      </c>
      <c r="D333" t="s">
        <v>6842</v>
      </c>
      <c r="E333" s="1">
        <v>45505</v>
      </c>
      <c r="F333">
        <v>1</v>
      </c>
    </row>
    <row r="334" spans="1:6" x14ac:dyDescent="0.25">
      <c r="A334" t="s">
        <v>324</v>
      </c>
      <c r="B334" t="s">
        <v>31</v>
      </c>
      <c r="C334" t="s">
        <v>32</v>
      </c>
      <c r="D334" t="s">
        <v>6842</v>
      </c>
      <c r="E334" s="1">
        <v>45536</v>
      </c>
      <c r="F334">
        <v>1</v>
      </c>
    </row>
    <row r="335" spans="1:6" x14ac:dyDescent="0.25">
      <c r="A335" t="s">
        <v>324</v>
      </c>
      <c r="B335" t="s">
        <v>31</v>
      </c>
      <c r="C335" t="s">
        <v>32</v>
      </c>
      <c r="D335" t="s">
        <v>6842</v>
      </c>
      <c r="E335" s="1">
        <v>45566</v>
      </c>
      <c r="F335">
        <v>1</v>
      </c>
    </row>
    <row r="336" spans="1:6" x14ac:dyDescent="0.25">
      <c r="A336" t="s">
        <v>324</v>
      </c>
      <c r="B336" t="s">
        <v>31</v>
      </c>
      <c r="C336" t="s">
        <v>32</v>
      </c>
      <c r="D336" t="s">
        <v>6842</v>
      </c>
      <c r="E336" s="1">
        <v>45597</v>
      </c>
      <c r="F336">
        <v>1</v>
      </c>
    </row>
    <row r="337" spans="1:6" x14ac:dyDescent="0.25">
      <c r="A337" t="s">
        <v>324</v>
      </c>
      <c r="B337" t="s">
        <v>31</v>
      </c>
      <c r="C337" t="s">
        <v>32</v>
      </c>
      <c r="D337" t="s">
        <v>6842</v>
      </c>
      <c r="E337" s="1">
        <v>45627</v>
      </c>
      <c r="F337">
        <v>1</v>
      </c>
    </row>
    <row r="338" spans="1:6" x14ac:dyDescent="0.25">
      <c r="A338" t="s">
        <v>334</v>
      </c>
      <c r="B338" t="s">
        <v>233</v>
      </c>
      <c r="C338" t="s">
        <v>32</v>
      </c>
      <c r="D338" t="s">
        <v>6841</v>
      </c>
      <c r="E338" s="1">
        <v>45292</v>
      </c>
      <c r="F338">
        <v>1</v>
      </c>
    </row>
    <row r="339" spans="1:6" x14ac:dyDescent="0.25">
      <c r="A339" t="s">
        <v>334</v>
      </c>
      <c r="B339" t="s">
        <v>233</v>
      </c>
      <c r="C339" t="s">
        <v>32</v>
      </c>
      <c r="D339" t="s">
        <v>6841</v>
      </c>
      <c r="E339" s="1">
        <v>45323</v>
      </c>
      <c r="F339">
        <v>1</v>
      </c>
    </row>
    <row r="340" spans="1:6" x14ac:dyDescent="0.25">
      <c r="A340" t="s">
        <v>334</v>
      </c>
      <c r="B340" t="s">
        <v>233</v>
      </c>
      <c r="C340" t="s">
        <v>32</v>
      </c>
      <c r="D340" t="s">
        <v>6841</v>
      </c>
      <c r="E340" s="1">
        <v>45352</v>
      </c>
      <c r="F340">
        <v>1</v>
      </c>
    </row>
    <row r="341" spans="1:6" x14ac:dyDescent="0.25">
      <c r="A341" t="s">
        <v>334</v>
      </c>
      <c r="B341" t="s">
        <v>233</v>
      </c>
      <c r="C341" t="s">
        <v>32</v>
      </c>
      <c r="D341" t="s">
        <v>6841</v>
      </c>
      <c r="E341" s="1">
        <v>45383</v>
      </c>
      <c r="F341">
        <v>1</v>
      </c>
    </row>
    <row r="342" spans="1:6" x14ac:dyDescent="0.25">
      <c r="A342" t="s">
        <v>334</v>
      </c>
      <c r="B342" t="s">
        <v>233</v>
      </c>
      <c r="C342" t="s">
        <v>32</v>
      </c>
      <c r="D342" t="s">
        <v>6841</v>
      </c>
      <c r="E342" s="1">
        <v>45413</v>
      </c>
      <c r="F342">
        <v>1</v>
      </c>
    </row>
    <row r="343" spans="1:6" x14ac:dyDescent="0.25">
      <c r="A343" t="s">
        <v>334</v>
      </c>
      <c r="B343" t="s">
        <v>233</v>
      </c>
      <c r="C343" t="s">
        <v>32</v>
      </c>
      <c r="D343" t="s">
        <v>6841</v>
      </c>
      <c r="E343" s="1">
        <v>45444</v>
      </c>
      <c r="F343">
        <v>1</v>
      </c>
    </row>
    <row r="344" spans="1:6" x14ac:dyDescent="0.25">
      <c r="A344" t="s">
        <v>334</v>
      </c>
      <c r="B344" t="s">
        <v>233</v>
      </c>
      <c r="C344" t="s">
        <v>32</v>
      </c>
      <c r="D344" t="s">
        <v>6841</v>
      </c>
      <c r="E344" s="1">
        <v>45474</v>
      </c>
      <c r="F344">
        <v>1</v>
      </c>
    </row>
    <row r="345" spans="1:6" x14ac:dyDescent="0.25">
      <c r="A345" t="s">
        <v>334</v>
      </c>
      <c r="B345" t="s">
        <v>233</v>
      </c>
      <c r="C345" t="s">
        <v>32</v>
      </c>
      <c r="D345" t="s">
        <v>6841</v>
      </c>
      <c r="E345" s="1">
        <v>45505</v>
      </c>
      <c r="F345">
        <v>1</v>
      </c>
    </row>
    <row r="346" spans="1:6" x14ac:dyDescent="0.25">
      <c r="A346" t="s">
        <v>334</v>
      </c>
      <c r="B346" t="s">
        <v>233</v>
      </c>
      <c r="C346" t="s">
        <v>32</v>
      </c>
      <c r="D346" t="s">
        <v>6841</v>
      </c>
      <c r="E346" s="1">
        <v>45536</v>
      </c>
      <c r="F346">
        <v>1</v>
      </c>
    </row>
    <row r="347" spans="1:6" x14ac:dyDescent="0.25">
      <c r="A347" t="s">
        <v>334</v>
      </c>
      <c r="B347" t="s">
        <v>233</v>
      </c>
      <c r="C347" t="s">
        <v>32</v>
      </c>
      <c r="D347" t="s">
        <v>6841</v>
      </c>
      <c r="E347" s="1">
        <v>45566</v>
      </c>
      <c r="F347">
        <v>1</v>
      </c>
    </row>
    <row r="348" spans="1:6" x14ac:dyDescent="0.25">
      <c r="A348" t="s">
        <v>334</v>
      </c>
      <c r="B348" t="s">
        <v>233</v>
      </c>
      <c r="C348" t="s">
        <v>32</v>
      </c>
      <c r="D348" t="s">
        <v>6841</v>
      </c>
      <c r="E348" s="1">
        <v>45597</v>
      </c>
      <c r="F348">
        <v>1</v>
      </c>
    </row>
    <row r="349" spans="1:6" x14ac:dyDescent="0.25">
      <c r="A349" t="s">
        <v>334</v>
      </c>
      <c r="B349" t="s">
        <v>233</v>
      </c>
      <c r="C349" t="s">
        <v>32</v>
      </c>
      <c r="D349" t="s">
        <v>6841</v>
      </c>
      <c r="E349" s="1">
        <v>45627</v>
      </c>
      <c r="F349">
        <v>1</v>
      </c>
    </row>
    <row r="350" spans="1:6" x14ac:dyDescent="0.25">
      <c r="A350" t="s">
        <v>340</v>
      </c>
      <c r="B350" t="s">
        <v>146</v>
      </c>
      <c r="C350" t="s">
        <v>147</v>
      </c>
      <c r="D350" t="s">
        <v>6842</v>
      </c>
      <c r="E350" s="1">
        <v>45292</v>
      </c>
      <c r="F350">
        <v>1</v>
      </c>
    </row>
    <row r="351" spans="1:6" x14ac:dyDescent="0.25">
      <c r="A351" t="s">
        <v>340</v>
      </c>
      <c r="B351" t="s">
        <v>146</v>
      </c>
      <c r="C351" t="s">
        <v>147</v>
      </c>
      <c r="D351" t="s">
        <v>6842</v>
      </c>
      <c r="E351" s="1">
        <v>45323</v>
      </c>
      <c r="F351">
        <v>1</v>
      </c>
    </row>
    <row r="352" spans="1:6" x14ac:dyDescent="0.25">
      <c r="A352" t="s">
        <v>340</v>
      </c>
      <c r="B352" t="s">
        <v>146</v>
      </c>
      <c r="C352" t="s">
        <v>147</v>
      </c>
      <c r="D352" t="s">
        <v>6842</v>
      </c>
      <c r="E352" s="1">
        <v>45352</v>
      </c>
      <c r="F352">
        <v>1</v>
      </c>
    </row>
    <row r="353" spans="1:6" x14ac:dyDescent="0.25">
      <c r="A353" t="s">
        <v>340</v>
      </c>
      <c r="B353" t="s">
        <v>146</v>
      </c>
      <c r="C353" t="s">
        <v>147</v>
      </c>
      <c r="D353" t="s">
        <v>6842</v>
      </c>
      <c r="E353" s="1">
        <v>45383</v>
      </c>
      <c r="F353">
        <v>1</v>
      </c>
    </row>
    <row r="354" spans="1:6" x14ac:dyDescent="0.25">
      <c r="A354" t="s">
        <v>340</v>
      </c>
      <c r="B354" t="s">
        <v>146</v>
      </c>
      <c r="C354" t="s">
        <v>147</v>
      </c>
      <c r="D354" t="s">
        <v>6842</v>
      </c>
      <c r="E354" s="1">
        <v>45413</v>
      </c>
      <c r="F354">
        <v>1</v>
      </c>
    </row>
    <row r="355" spans="1:6" x14ac:dyDescent="0.25">
      <c r="A355" t="s">
        <v>340</v>
      </c>
      <c r="B355" t="s">
        <v>146</v>
      </c>
      <c r="C355" t="s">
        <v>147</v>
      </c>
      <c r="D355" t="s">
        <v>6842</v>
      </c>
      <c r="E355" s="1">
        <v>45444</v>
      </c>
      <c r="F355">
        <v>1</v>
      </c>
    </row>
    <row r="356" spans="1:6" x14ac:dyDescent="0.25">
      <c r="A356" t="s">
        <v>340</v>
      </c>
      <c r="B356" t="s">
        <v>146</v>
      </c>
      <c r="C356" t="s">
        <v>147</v>
      </c>
      <c r="D356" t="s">
        <v>6842</v>
      </c>
      <c r="E356" s="1">
        <v>45474</v>
      </c>
      <c r="F356">
        <v>1</v>
      </c>
    </row>
    <row r="357" spans="1:6" x14ac:dyDescent="0.25">
      <c r="A357" t="s">
        <v>340</v>
      </c>
      <c r="B357" t="s">
        <v>146</v>
      </c>
      <c r="C357" t="s">
        <v>147</v>
      </c>
      <c r="D357" t="s">
        <v>6842</v>
      </c>
      <c r="E357" s="1">
        <v>45505</v>
      </c>
      <c r="F357">
        <v>1</v>
      </c>
    </row>
    <row r="358" spans="1:6" x14ac:dyDescent="0.25">
      <c r="A358" t="s">
        <v>340</v>
      </c>
      <c r="B358" t="s">
        <v>146</v>
      </c>
      <c r="C358" t="s">
        <v>147</v>
      </c>
      <c r="D358" t="s">
        <v>6842</v>
      </c>
      <c r="E358" s="1">
        <v>45536</v>
      </c>
      <c r="F358">
        <v>1</v>
      </c>
    </row>
    <row r="359" spans="1:6" x14ac:dyDescent="0.25">
      <c r="A359" t="s">
        <v>340</v>
      </c>
      <c r="B359" t="s">
        <v>146</v>
      </c>
      <c r="C359" t="s">
        <v>147</v>
      </c>
      <c r="D359" t="s">
        <v>6842</v>
      </c>
      <c r="E359" s="1">
        <v>45566</v>
      </c>
      <c r="F359">
        <v>1</v>
      </c>
    </row>
    <row r="360" spans="1:6" x14ac:dyDescent="0.25">
      <c r="A360" t="s">
        <v>340</v>
      </c>
      <c r="B360" t="s">
        <v>146</v>
      </c>
      <c r="C360" t="s">
        <v>147</v>
      </c>
      <c r="D360" t="s">
        <v>6842</v>
      </c>
      <c r="E360" s="1">
        <v>45597</v>
      </c>
      <c r="F360">
        <v>1</v>
      </c>
    </row>
    <row r="361" spans="1:6" x14ac:dyDescent="0.25">
      <c r="A361" t="s">
        <v>340</v>
      </c>
      <c r="B361" t="s">
        <v>146</v>
      </c>
      <c r="C361" t="s">
        <v>147</v>
      </c>
      <c r="D361" t="s">
        <v>6842</v>
      </c>
      <c r="E361" s="1">
        <v>45627</v>
      </c>
      <c r="F361">
        <v>1</v>
      </c>
    </row>
    <row r="362" spans="1:6" x14ac:dyDescent="0.25">
      <c r="A362" t="s">
        <v>347</v>
      </c>
      <c r="B362" t="s">
        <v>31</v>
      </c>
      <c r="C362" t="s">
        <v>32</v>
      </c>
      <c r="D362" t="s">
        <v>6840</v>
      </c>
      <c r="E362" s="1">
        <v>45292</v>
      </c>
      <c r="F362">
        <v>1</v>
      </c>
    </row>
    <row r="363" spans="1:6" x14ac:dyDescent="0.25">
      <c r="A363" t="s">
        <v>347</v>
      </c>
      <c r="B363" t="s">
        <v>31</v>
      </c>
      <c r="C363" t="s">
        <v>32</v>
      </c>
      <c r="D363" t="s">
        <v>6840</v>
      </c>
      <c r="E363" s="1">
        <v>45323</v>
      </c>
      <c r="F363">
        <v>1</v>
      </c>
    </row>
    <row r="364" spans="1:6" x14ac:dyDescent="0.25">
      <c r="A364" t="s">
        <v>347</v>
      </c>
      <c r="B364" t="s">
        <v>31</v>
      </c>
      <c r="C364" t="s">
        <v>32</v>
      </c>
      <c r="D364" t="s">
        <v>6840</v>
      </c>
      <c r="E364" s="1">
        <v>45352</v>
      </c>
      <c r="F364">
        <v>1</v>
      </c>
    </row>
    <row r="365" spans="1:6" x14ac:dyDescent="0.25">
      <c r="A365" t="s">
        <v>347</v>
      </c>
      <c r="B365" t="s">
        <v>31</v>
      </c>
      <c r="C365" t="s">
        <v>32</v>
      </c>
      <c r="D365" t="s">
        <v>6840</v>
      </c>
      <c r="E365" s="1">
        <v>45383</v>
      </c>
      <c r="F365">
        <v>1</v>
      </c>
    </row>
    <row r="366" spans="1:6" x14ac:dyDescent="0.25">
      <c r="A366" t="s">
        <v>347</v>
      </c>
      <c r="B366" t="s">
        <v>31</v>
      </c>
      <c r="C366" t="s">
        <v>32</v>
      </c>
      <c r="D366" t="s">
        <v>6840</v>
      </c>
      <c r="E366" s="1">
        <v>45413</v>
      </c>
      <c r="F366">
        <v>1</v>
      </c>
    </row>
    <row r="367" spans="1:6" x14ac:dyDescent="0.25">
      <c r="A367" t="s">
        <v>347</v>
      </c>
      <c r="B367" t="s">
        <v>31</v>
      </c>
      <c r="C367" t="s">
        <v>32</v>
      </c>
      <c r="D367" t="s">
        <v>6840</v>
      </c>
      <c r="E367" s="1">
        <v>45444</v>
      </c>
      <c r="F367">
        <v>1</v>
      </c>
    </row>
    <row r="368" spans="1:6" x14ac:dyDescent="0.25">
      <c r="A368" t="s">
        <v>347</v>
      </c>
      <c r="B368" t="s">
        <v>31</v>
      </c>
      <c r="C368" t="s">
        <v>32</v>
      </c>
      <c r="D368" t="s">
        <v>6840</v>
      </c>
      <c r="E368" s="1">
        <v>45474</v>
      </c>
      <c r="F368">
        <v>1</v>
      </c>
    </row>
    <row r="369" spans="1:6" x14ac:dyDescent="0.25">
      <c r="A369" t="s">
        <v>347</v>
      </c>
      <c r="B369" t="s">
        <v>31</v>
      </c>
      <c r="C369" t="s">
        <v>32</v>
      </c>
      <c r="D369" t="s">
        <v>6840</v>
      </c>
      <c r="E369" s="1">
        <v>45505</v>
      </c>
      <c r="F369">
        <v>1</v>
      </c>
    </row>
    <row r="370" spans="1:6" x14ac:dyDescent="0.25">
      <c r="A370" t="s">
        <v>347</v>
      </c>
      <c r="B370" t="s">
        <v>31</v>
      </c>
      <c r="C370" t="s">
        <v>32</v>
      </c>
      <c r="D370" t="s">
        <v>6840</v>
      </c>
      <c r="E370" s="1">
        <v>45536</v>
      </c>
      <c r="F370">
        <v>1</v>
      </c>
    </row>
    <row r="371" spans="1:6" x14ac:dyDescent="0.25">
      <c r="A371" t="s">
        <v>347</v>
      </c>
      <c r="B371" t="s">
        <v>31</v>
      </c>
      <c r="C371" t="s">
        <v>32</v>
      </c>
      <c r="D371" t="s">
        <v>6840</v>
      </c>
      <c r="E371" s="1">
        <v>45566</v>
      </c>
      <c r="F371">
        <v>1</v>
      </c>
    </row>
    <row r="372" spans="1:6" x14ac:dyDescent="0.25">
      <c r="A372" t="s">
        <v>347</v>
      </c>
      <c r="B372" t="s">
        <v>31</v>
      </c>
      <c r="C372" t="s">
        <v>32</v>
      </c>
      <c r="D372" t="s">
        <v>6840</v>
      </c>
      <c r="E372" s="1">
        <v>45597</v>
      </c>
      <c r="F372">
        <v>1</v>
      </c>
    </row>
    <row r="373" spans="1:6" x14ac:dyDescent="0.25">
      <c r="A373" t="s">
        <v>347</v>
      </c>
      <c r="B373" t="s">
        <v>31</v>
      </c>
      <c r="C373" t="s">
        <v>32</v>
      </c>
      <c r="D373" t="s">
        <v>6840</v>
      </c>
      <c r="E373" s="1">
        <v>45627</v>
      </c>
      <c r="F373">
        <v>1</v>
      </c>
    </row>
    <row r="374" spans="1:6" x14ac:dyDescent="0.25">
      <c r="A374" t="s">
        <v>354</v>
      </c>
      <c r="B374" t="s">
        <v>31</v>
      </c>
      <c r="C374" t="s">
        <v>32</v>
      </c>
      <c r="D374" t="s">
        <v>6842</v>
      </c>
      <c r="E374" s="1">
        <v>45352</v>
      </c>
      <c r="F374">
        <v>1</v>
      </c>
    </row>
    <row r="375" spans="1:6" x14ac:dyDescent="0.25">
      <c r="A375" t="s">
        <v>354</v>
      </c>
      <c r="B375" t="s">
        <v>31</v>
      </c>
      <c r="C375" t="s">
        <v>32</v>
      </c>
      <c r="D375" t="s">
        <v>6842</v>
      </c>
      <c r="E375" s="1">
        <v>45383</v>
      </c>
      <c r="F375">
        <v>1</v>
      </c>
    </row>
    <row r="376" spans="1:6" x14ac:dyDescent="0.25">
      <c r="A376" t="s">
        <v>354</v>
      </c>
      <c r="B376" t="s">
        <v>31</v>
      </c>
      <c r="C376" t="s">
        <v>32</v>
      </c>
      <c r="D376" t="s">
        <v>6842</v>
      </c>
      <c r="E376" s="1">
        <v>45413</v>
      </c>
      <c r="F376">
        <v>1</v>
      </c>
    </row>
    <row r="377" spans="1:6" x14ac:dyDescent="0.25">
      <c r="A377" t="s">
        <v>354</v>
      </c>
      <c r="B377" t="s">
        <v>31</v>
      </c>
      <c r="C377" t="s">
        <v>32</v>
      </c>
      <c r="D377" t="s">
        <v>6842</v>
      </c>
      <c r="E377" s="1">
        <v>45444</v>
      </c>
      <c r="F377">
        <v>1</v>
      </c>
    </row>
    <row r="378" spans="1:6" x14ac:dyDescent="0.25">
      <c r="A378" t="s">
        <v>354</v>
      </c>
      <c r="B378" t="s">
        <v>31</v>
      </c>
      <c r="C378" t="s">
        <v>32</v>
      </c>
      <c r="D378" t="s">
        <v>6842</v>
      </c>
      <c r="E378" s="1">
        <v>45474</v>
      </c>
      <c r="F378">
        <v>1</v>
      </c>
    </row>
    <row r="379" spans="1:6" x14ac:dyDescent="0.25">
      <c r="A379" t="s">
        <v>354</v>
      </c>
      <c r="B379" t="s">
        <v>31</v>
      </c>
      <c r="C379" t="s">
        <v>32</v>
      </c>
      <c r="D379" t="s">
        <v>6842</v>
      </c>
      <c r="E379" s="1">
        <v>45505</v>
      </c>
      <c r="F379">
        <v>1</v>
      </c>
    </row>
    <row r="380" spans="1:6" x14ac:dyDescent="0.25">
      <c r="A380" t="s">
        <v>354</v>
      </c>
      <c r="B380" t="s">
        <v>31</v>
      </c>
      <c r="C380" t="s">
        <v>32</v>
      </c>
      <c r="D380" t="s">
        <v>6842</v>
      </c>
      <c r="E380" s="1">
        <v>45536</v>
      </c>
      <c r="F380">
        <v>1</v>
      </c>
    </row>
    <row r="381" spans="1:6" x14ac:dyDescent="0.25">
      <c r="A381" t="s">
        <v>354</v>
      </c>
      <c r="B381" t="s">
        <v>31</v>
      </c>
      <c r="C381" t="s">
        <v>32</v>
      </c>
      <c r="D381" t="s">
        <v>6842</v>
      </c>
      <c r="E381" s="1">
        <v>45566</v>
      </c>
      <c r="F381">
        <v>1</v>
      </c>
    </row>
    <row r="382" spans="1:6" x14ac:dyDescent="0.25">
      <c r="A382" t="s">
        <v>354</v>
      </c>
      <c r="B382" t="s">
        <v>31</v>
      </c>
      <c r="C382" t="s">
        <v>32</v>
      </c>
      <c r="D382" t="s">
        <v>6842</v>
      </c>
      <c r="E382" s="1">
        <v>45597</v>
      </c>
      <c r="F382">
        <v>1</v>
      </c>
    </row>
    <row r="383" spans="1:6" x14ac:dyDescent="0.25">
      <c r="A383" t="s">
        <v>354</v>
      </c>
      <c r="B383" t="s">
        <v>31</v>
      </c>
      <c r="C383" t="s">
        <v>32</v>
      </c>
      <c r="D383" t="s">
        <v>6842</v>
      </c>
      <c r="E383" s="1">
        <v>45627</v>
      </c>
      <c r="F383">
        <v>1</v>
      </c>
    </row>
    <row r="384" spans="1:6" x14ac:dyDescent="0.25">
      <c r="A384" t="s">
        <v>364</v>
      </c>
      <c r="B384" t="s">
        <v>146</v>
      </c>
      <c r="C384" t="s">
        <v>147</v>
      </c>
      <c r="D384" t="s">
        <v>6839</v>
      </c>
      <c r="E384" s="1">
        <v>45352</v>
      </c>
      <c r="F384">
        <v>1</v>
      </c>
    </row>
    <row r="385" spans="1:6" x14ac:dyDescent="0.25">
      <c r="A385" t="s">
        <v>364</v>
      </c>
      <c r="B385" t="s">
        <v>146</v>
      </c>
      <c r="C385" t="s">
        <v>147</v>
      </c>
      <c r="D385" t="s">
        <v>6839</v>
      </c>
      <c r="E385" s="1">
        <v>45383</v>
      </c>
      <c r="F385">
        <v>1</v>
      </c>
    </row>
    <row r="386" spans="1:6" x14ac:dyDescent="0.25">
      <c r="A386" t="s">
        <v>364</v>
      </c>
      <c r="B386" t="s">
        <v>146</v>
      </c>
      <c r="C386" t="s">
        <v>147</v>
      </c>
      <c r="D386" t="s">
        <v>6839</v>
      </c>
      <c r="E386" s="1">
        <v>45413</v>
      </c>
      <c r="F386">
        <v>1</v>
      </c>
    </row>
    <row r="387" spans="1:6" x14ac:dyDescent="0.25">
      <c r="A387" t="s">
        <v>364</v>
      </c>
      <c r="B387" t="s">
        <v>146</v>
      </c>
      <c r="C387" t="s">
        <v>147</v>
      </c>
      <c r="D387" t="s">
        <v>6839</v>
      </c>
      <c r="E387" s="1">
        <v>45444</v>
      </c>
      <c r="F387">
        <v>1</v>
      </c>
    </row>
    <row r="388" spans="1:6" x14ac:dyDescent="0.25">
      <c r="A388" t="s">
        <v>364</v>
      </c>
      <c r="B388" t="s">
        <v>146</v>
      </c>
      <c r="C388" t="s">
        <v>147</v>
      </c>
      <c r="D388" t="s">
        <v>6839</v>
      </c>
      <c r="E388" s="1">
        <v>45474</v>
      </c>
      <c r="F388">
        <v>1</v>
      </c>
    </row>
    <row r="389" spans="1:6" x14ac:dyDescent="0.25">
      <c r="A389" t="s">
        <v>364</v>
      </c>
      <c r="B389" t="s">
        <v>146</v>
      </c>
      <c r="C389" t="s">
        <v>147</v>
      </c>
      <c r="D389" t="s">
        <v>6839</v>
      </c>
      <c r="E389" s="1">
        <v>45505</v>
      </c>
      <c r="F389">
        <v>1</v>
      </c>
    </row>
    <row r="390" spans="1:6" x14ac:dyDescent="0.25">
      <c r="A390" t="s">
        <v>364</v>
      </c>
      <c r="B390" t="s">
        <v>146</v>
      </c>
      <c r="C390" t="s">
        <v>147</v>
      </c>
      <c r="D390" t="s">
        <v>6839</v>
      </c>
      <c r="E390" s="1">
        <v>45536</v>
      </c>
      <c r="F390">
        <v>1</v>
      </c>
    </row>
    <row r="391" spans="1:6" x14ac:dyDescent="0.25">
      <c r="A391" t="s">
        <v>364</v>
      </c>
      <c r="B391" t="s">
        <v>146</v>
      </c>
      <c r="C391" t="s">
        <v>147</v>
      </c>
      <c r="D391" t="s">
        <v>6839</v>
      </c>
      <c r="E391" s="1">
        <v>45566</v>
      </c>
      <c r="F391">
        <v>1</v>
      </c>
    </row>
    <row r="392" spans="1:6" x14ac:dyDescent="0.25">
      <c r="A392" t="s">
        <v>364</v>
      </c>
      <c r="B392" t="s">
        <v>146</v>
      </c>
      <c r="C392" t="s">
        <v>147</v>
      </c>
      <c r="D392" t="s">
        <v>6839</v>
      </c>
      <c r="E392" s="1">
        <v>45597</v>
      </c>
      <c r="F392">
        <v>1</v>
      </c>
    </row>
    <row r="393" spans="1:6" x14ac:dyDescent="0.25">
      <c r="A393" t="s">
        <v>364</v>
      </c>
      <c r="B393" t="s">
        <v>146</v>
      </c>
      <c r="C393" t="s">
        <v>147</v>
      </c>
      <c r="D393" t="s">
        <v>6839</v>
      </c>
      <c r="E393" s="1">
        <v>45627</v>
      </c>
      <c r="F393">
        <v>1</v>
      </c>
    </row>
    <row r="394" spans="1:6" x14ac:dyDescent="0.25">
      <c r="A394" t="s">
        <v>368</v>
      </c>
      <c r="B394" t="s">
        <v>52</v>
      </c>
      <c r="C394" t="s">
        <v>44</v>
      </c>
      <c r="D394" t="s">
        <v>6841</v>
      </c>
      <c r="E394" s="1">
        <v>45323</v>
      </c>
      <c r="F394">
        <v>1</v>
      </c>
    </row>
    <row r="395" spans="1:6" x14ac:dyDescent="0.25">
      <c r="A395" t="s">
        <v>368</v>
      </c>
      <c r="B395" t="s">
        <v>52</v>
      </c>
      <c r="C395" t="s">
        <v>44</v>
      </c>
      <c r="D395" t="s">
        <v>6841</v>
      </c>
      <c r="E395" s="1">
        <v>45352</v>
      </c>
      <c r="F395">
        <v>1</v>
      </c>
    </row>
    <row r="396" spans="1:6" x14ac:dyDescent="0.25">
      <c r="A396" t="s">
        <v>368</v>
      </c>
      <c r="B396" t="s">
        <v>52</v>
      </c>
      <c r="C396" t="s">
        <v>44</v>
      </c>
      <c r="D396" t="s">
        <v>6841</v>
      </c>
      <c r="E396" s="1">
        <v>45383</v>
      </c>
      <c r="F396">
        <v>1</v>
      </c>
    </row>
    <row r="397" spans="1:6" x14ac:dyDescent="0.25">
      <c r="A397" t="s">
        <v>368</v>
      </c>
      <c r="B397" t="s">
        <v>52</v>
      </c>
      <c r="C397" t="s">
        <v>44</v>
      </c>
      <c r="D397" t="s">
        <v>6841</v>
      </c>
      <c r="E397" s="1">
        <v>45413</v>
      </c>
      <c r="F397">
        <v>1</v>
      </c>
    </row>
    <row r="398" spans="1:6" x14ac:dyDescent="0.25">
      <c r="A398" t="s">
        <v>368</v>
      </c>
      <c r="B398" t="s">
        <v>52</v>
      </c>
      <c r="C398" t="s">
        <v>44</v>
      </c>
      <c r="D398" t="s">
        <v>6841</v>
      </c>
      <c r="E398" s="1">
        <v>45444</v>
      </c>
      <c r="F398">
        <v>1</v>
      </c>
    </row>
    <row r="399" spans="1:6" x14ac:dyDescent="0.25">
      <c r="A399" t="s">
        <v>368</v>
      </c>
      <c r="B399" t="s">
        <v>52</v>
      </c>
      <c r="C399" t="s">
        <v>44</v>
      </c>
      <c r="D399" t="s">
        <v>6841</v>
      </c>
      <c r="E399" s="1">
        <v>45474</v>
      </c>
      <c r="F399">
        <v>1</v>
      </c>
    </row>
    <row r="400" spans="1:6" x14ac:dyDescent="0.25">
      <c r="A400" t="s">
        <v>368</v>
      </c>
      <c r="B400" t="s">
        <v>52</v>
      </c>
      <c r="C400" t="s">
        <v>44</v>
      </c>
      <c r="D400" t="s">
        <v>6841</v>
      </c>
      <c r="E400" s="1">
        <v>45505</v>
      </c>
      <c r="F400">
        <v>1</v>
      </c>
    </row>
    <row r="401" spans="1:6" x14ac:dyDescent="0.25">
      <c r="A401" t="s">
        <v>368</v>
      </c>
      <c r="B401" t="s">
        <v>52</v>
      </c>
      <c r="C401" t="s">
        <v>44</v>
      </c>
      <c r="D401" t="s">
        <v>6841</v>
      </c>
      <c r="E401" s="1">
        <v>45536</v>
      </c>
      <c r="F401">
        <v>1</v>
      </c>
    </row>
    <row r="402" spans="1:6" x14ac:dyDescent="0.25">
      <c r="A402" t="s">
        <v>368</v>
      </c>
      <c r="B402" t="s">
        <v>52</v>
      </c>
      <c r="C402" t="s">
        <v>44</v>
      </c>
      <c r="D402" t="s">
        <v>6841</v>
      </c>
      <c r="E402" s="1">
        <v>45566</v>
      </c>
      <c r="F402">
        <v>1</v>
      </c>
    </row>
    <row r="403" spans="1:6" x14ac:dyDescent="0.25">
      <c r="A403" t="s">
        <v>368</v>
      </c>
      <c r="B403" t="s">
        <v>52</v>
      </c>
      <c r="C403" t="s">
        <v>44</v>
      </c>
      <c r="D403" t="s">
        <v>6841</v>
      </c>
      <c r="E403" s="1">
        <v>45597</v>
      </c>
      <c r="F403">
        <v>1</v>
      </c>
    </row>
    <row r="404" spans="1:6" x14ac:dyDescent="0.25">
      <c r="A404" t="s">
        <v>368</v>
      </c>
      <c r="B404" t="s">
        <v>52</v>
      </c>
      <c r="C404" t="s">
        <v>44</v>
      </c>
      <c r="D404" t="s">
        <v>6841</v>
      </c>
      <c r="E404" s="1">
        <v>45627</v>
      </c>
      <c r="F404">
        <v>1</v>
      </c>
    </row>
    <row r="405" spans="1:6" x14ac:dyDescent="0.25">
      <c r="A405" t="s">
        <v>378</v>
      </c>
      <c r="B405" t="s">
        <v>233</v>
      </c>
      <c r="C405" t="s">
        <v>32</v>
      </c>
      <c r="D405" t="s">
        <v>6839</v>
      </c>
      <c r="E405" s="1">
        <v>45323</v>
      </c>
      <c r="F405">
        <v>1</v>
      </c>
    </row>
    <row r="406" spans="1:6" x14ac:dyDescent="0.25">
      <c r="A406" t="s">
        <v>378</v>
      </c>
      <c r="B406" t="s">
        <v>233</v>
      </c>
      <c r="C406" t="s">
        <v>32</v>
      </c>
      <c r="D406" t="s">
        <v>6839</v>
      </c>
      <c r="E406" s="1">
        <v>45352</v>
      </c>
      <c r="F406">
        <v>1</v>
      </c>
    </row>
    <row r="407" spans="1:6" x14ac:dyDescent="0.25">
      <c r="A407" t="s">
        <v>378</v>
      </c>
      <c r="B407" t="s">
        <v>233</v>
      </c>
      <c r="C407" t="s">
        <v>32</v>
      </c>
      <c r="D407" t="s">
        <v>6839</v>
      </c>
      <c r="E407" s="1">
        <v>45383</v>
      </c>
      <c r="F407">
        <v>1</v>
      </c>
    </row>
    <row r="408" spans="1:6" x14ac:dyDescent="0.25">
      <c r="A408" t="s">
        <v>378</v>
      </c>
      <c r="B408" t="s">
        <v>233</v>
      </c>
      <c r="C408" t="s">
        <v>32</v>
      </c>
      <c r="D408" t="s">
        <v>6839</v>
      </c>
      <c r="E408" s="1">
        <v>45413</v>
      </c>
      <c r="F408">
        <v>1</v>
      </c>
    </row>
    <row r="409" spans="1:6" x14ac:dyDescent="0.25">
      <c r="A409" t="s">
        <v>378</v>
      </c>
      <c r="B409" t="s">
        <v>233</v>
      </c>
      <c r="C409" t="s">
        <v>32</v>
      </c>
      <c r="D409" t="s">
        <v>6839</v>
      </c>
      <c r="E409" s="1">
        <v>45444</v>
      </c>
      <c r="F409">
        <v>1</v>
      </c>
    </row>
    <row r="410" spans="1:6" x14ac:dyDescent="0.25">
      <c r="A410" t="s">
        <v>378</v>
      </c>
      <c r="B410" t="s">
        <v>233</v>
      </c>
      <c r="C410" t="s">
        <v>32</v>
      </c>
      <c r="D410" t="s">
        <v>6839</v>
      </c>
      <c r="E410" s="1">
        <v>45474</v>
      </c>
      <c r="F410">
        <v>1</v>
      </c>
    </row>
    <row r="411" spans="1:6" x14ac:dyDescent="0.25">
      <c r="A411" t="s">
        <v>378</v>
      </c>
      <c r="B411" t="s">
        <v>233</v>
      </c>
      <c r="C411" t="s">
        <v>32</v>
      </c>
      <c r="D411" t="s">
        <v>6839</v>
      </c>
      <c r="E411" s="1">
        <v>45505</v>
      </c>
      <c r="F411">
        <v>1</v>
      </c>
    </row>
    <row r="412" spans="1:6" x14ac:dyDescent="0.25">
      <c r="A412" t="s">
        <v>378</v>
      </c>
      <c r="B412" t="s">
        <v>233</v>
      </c>
      <c r="C412" t="s">
        <v>32</v>
      </c>
      <c r="D412" t="s">
        <v>6839</v>
      </c>
      <c r="E412" s="1">
        <v>45536</v>
      </c>
      <c r="F412">
        <v>1</v>
      </c>
    </row>
    <row r="413" spans="1:6" x14ac:dyDescent="0.25">
      <c r="A413" t="s">
        <v>378</v>
      </c>
      <c r="B413" t="s">
        <v>233</v>
      </c>
      <c r="C413" t="s">
        <v>32</v>
      </c>
      <c r="D413" t="s">
        <v>6839</v>
      </c>
      <c r="E413" s="1">
        <v>45566</v>
      </c>
      <c r="F413">
        <v>1</v>
      </c>
    </row>
    <row r="414" spans="1:6" x14ac:dyDescent="0.25">
      <c r="A414" t="s">
        <v>378</v>
      </c>
      <c r="B414" t="s">
        <v>233</v>
      </c>
      <c r="C414" t="s">
        <v>32</v>
      </c>
      <c r="D414" t="s">
        <v>6839</v>
      </c>
      <c r="E414" s="1">
        <v>45597</v>
      </c>
      <c r="F414">
        <v>1</v>
      </c>
    </row>
    <row r="415" spans="1:6" x14ac:dyDescent="0.25">
      <c r="A415" t="s">
        <v>378</v>
      </c>
      <c r="B415" t="s">
        <v>233</v>
      </c>
      <c r="C415" t="s">
        <v>32</v>
      </c>
      <c r="D415" t="s">
        <v>6839</v>
      </c>
      <c r="E415" s="1">
        <v>45627</v>
      </c>
      <c r="F415">
        <v>1</v>
      </c>
    </row>
    <row r="416" spans="1:6" x14ac:dyDescent="0.25">
      <c r="A416" t="s">
        <v>386</v>
      </c>
      <c r="B416" t="s">
        <v>146</v>
      </c>
      <c r="C416" t="s">
        <v>147</v>
      </c>
      <c r="D416" t="s">
        <v>6842</v>
      </c>
      <c r="E416" s="1">
        <v>45292</v>
      </c>
      <c r="F416">
        <v>1</v>
      </c>
    </row>
    <row r="417" spans="1:6" x14ac:dyDescent="0.25">
      <c r="A417" t="s">
        <v>386</v>
      </c>
      <c r="B417" t="s">
        <v>146</v>
      </c>
      <c r="C417" t="s">
        <v>147</v>
      </c>
      <c r="D417" t="s">
        <v>6842</v>
      </c>
      <c r="E417" s="1">
        <v>45323</v>
      </c>
      <c r="F417">
        <v>1</v>
      </c>
    </row>
    <row r="418" spans="1:6" x14ac:dyDescent="0.25">
      <c r="A418" t="s">
        <v>386</v>
      </c>
      <c r="B418" t="s">
        <v>146</v>
      </c>
      <c r="C418" t="s">
        <v>147</v>
      </c>
      <c r="D418" t="s">
        <v>6842</v>
      </c>
      <c r="E418" s="1">
        <v>45352</v>
      </c>
      <c r="F418">
        <v>1</v>
      </c>
    </row>
    <row r="419" spans="1:6" x14ac:dyDescent="0.25">
      <c r="A419" t="s">
        <v>386</v>
      </c>
      <c r="B419" t="s">
        <v>146</v>
      </c>
      <c r="C419" t="s">
        <v>147</v>
      </c>
      <c r="D419" t="s">
        <v>6842</v>
      </c>
      <c r="E419" s="1">
        <v>45383</v>
      </c>
      <c r="F419">
        <v>1</v>
      </c>
    </row>
    <row r="420" spans="1:6" x14ac:dyDescent="0.25">
      <c r="A420" t="s">
        <v>386</v>
      </c>
      <c r="B420" t="s">
        <v>146</v>
      </c>
      <c r="C420" t="s">
        <v>147</v>
      </c>
      <c r="D420" t="s">
        <v>6842</v>
      </c>
      <c r="E420" s="1">
        <v>45413</v>
      </c>
      <c r="F420">
        <v>1</v>
      </c>
    </row>
    <row r="421" spans="1:6" x14ac:dyDescent="0.25">
      <c r="A421" t="s">
        <v>386</v>
      </c>
      <c r="B421" t="s">
        <v>146</v>
      </c>
      <c r="C421" t="s">
        <v>147</v>
      </c>
      <c r="D421" t="s">
        <v>6842</v>
      </c>
      <c r="E421" s="1">
        <v>45444</v>
      </c>
      <c r="F421">
        <v>1</v>
      </c>
    </row>
    <row r="422" spans="1:6" x14ac:dyDescent="0.25">
      <c r="A422" t="s">
        <v>386</v>
      </c>
      <c r="B422" t="s">
        <v>146</v>
      </c>
      <c r="C422" t="s">
        <v>147</v>
      </c>
      <c r="D422" t="s">
        <v>6842</v>
      </c>
      <c r="E422" s="1">
        <v>45474</v>
      </c>
      <c r="F422">
        <v>1</v>
      </c>
    </row>
    <row r="423" spans="1:6" x14ac:dyDescent="0.25">
      <c r="A423" t="s">
        <v>386</v>
      </c>
      <c r="B423" t="s">
        <v>146</v>
      </c>
      <c r="C423" t="s">
        <v>147</v>
      </c>
      <c r="D423" t="s">
        <v>6842</v>
      </c>
      <c r="E423" s="1">
        <v>45505</v>
      </c>
      <c r="F423">
        <v>1</v>
      </c>
    </row>
    <row r="424" spans="1:6" x14ac:dyDescent="0.25">
      <c r="A424" t="s">
        <v>386</v>
      </c>
      <c r="B424" t="s">
        <v>146</v>
      </c>
      <c r="C424" t="s">
        <v>147</v>
      </c>
      <c r="D424" t="s">
        <v>6842</v>
      </c>
      <c r="E424" s="1">
        <v>45536</v>
      </c>
      <c r="F424">
        <v>1</v>
      </c>
    </row>
    <row r="425" spans="1:6" x14ac:dyDescent="0.25">
      <c r="A425" t="s">
        <v>386</v>
      </c>
      <c r="B425" t="s">
        <v>146</v>
      </c>
      <c r="C425" t="s">
        <v>147</v>
      </c>
      <c r="D425" t="s">
        <v>6842</v>
      </c>
      <c r="E425" s="1">
        <v>45566</v>
      </c>
      <c r="F425">
        <v>1</v>
      </c>
    </row>
    <row r="426" spans="1:6" x14ac:dyDescent="0.25">
      <c r="A426" t="s">
        <v>386</v>
      </c>
      <c r="B426" t="s">
        <v>146</v>
      </c>
      <c r="C426" t="s">
        <v>147</v>
      </c>
      <c r="D426" t="s">
        <v>6842</v>
      </c>
      <c r="E426" s="1">
        <v>45597</v>
      </c>
      <c r="F426">
        <v>1</v>
      </c>
    </row>
    <row r="427" spans="1:6" x14ac:dyDescent="0.25">
      <c r="A427" t="s">
        <v>386</v>
      </c>
      <c r="B427" t="s">
        <v>146</v>
      </c>
      <c r="C427" t="s">
        <v>147</v>
      </c>
      <c r="D427" t="s">
        <v>6842</v>
      </c>
      <c r="E427" s="1">
        <v>45627</v>
      </c>
      <c r="F427">
        <v>1</v>
      </c>
    </row>
    <row r="428" spans="1:6" x14ac:dyDescent="0.25">
      <c r="A428" t="s">
        <v>390</v>
      </c>
      <c r="B428" t="s">
        <v>146</v>
      </c>
      <c r="C428" t="s">
        <v>147</v>
      </c>
      <c r="D428" t="s">
        <v>6839</v>
      </c>
      <c r="E428" s="1">
        <v>45352</v>
      </c>
      <c r="F428">
        <v>1</v>
      </c>
    </row>
    <row r="429" spans="1:6" x14ac:dyDescent="0.25">
      <c r="A429" t="s">
        <v>390</v>
      </c>
      <c r="B429" t="s">
        <v>146</v>
      </c>
      <c r="C429" t="s">
        <v>147</v>
      </c>
      <c r="D429" t="s">
        <v>6839</v>
      </c>
      <c r="E429" s="1">
        <v>45383</v>
      </c>
      <c r="F429">
        <v>1</v>
      </c>
    </row>
    <row r="430" spans="1:6" x14ac:dyDescent="0.25">
      <c r="A430" t="s">
        <v>390</v>
      </c>
      <c r="B430" t="s">
        <v>146</v>
      </c>
      <c r="C430" t="s">
        <v>147</v>
      </c>
      <c r="D430" t="s">
        <v>6839</v>
      </c>
      <c r="E430" s="1">
        <v>45413</v>
      </c>
      <c r="F430">
        <v>1</v>
      </c>
    </row>
    <row r="431" spans="1:6" x14ac:dyDescent="0.25">
      <c r="A431" t="s">
        <v>390</v>
      </c>
      <c r="B431" t="s">
        <v>146</v>
      </c>
      <c r="C431" t="s">
        <v>147</v>
      </c>
      <c r="D431" t="s">
        <v>6839</v>
      </c>
      <c r="E431" s="1">
        <v>45444</v>
      </c>
      <c r="F431">
        <v>1</v>
      </c>
    </row>
    <row r="432" spans="1:6" x14ac:dyDescent="0.25">
      <c r="A432" t="s">
        <v>390</v>
      </c>
      <c r="B432" t="s">
        <v>146</v>
      </c>
      <c r="C432" t="s">
        <v>147</v>
      </c>
      <c r="D432" t="s">
        <v>6839</v>
      </c>
      <c r="E432" s="1">
        <v>45474</v>
      </c>
      <c r="F432">
        <v>1</v>
      </c>
    </row>
    <row r="433" spans="1:6" x14ac:dyDescent="0.25">
      <c r="A433" t="s">
        <v>390</v>
      </c>
      <c r="B433" t="s">
        <v>146</v>
      </c>
      <c r="C433" t="s">
        <v>147</v>
      </c>
      <c r="D433" t="s">
        <v>6839</v>
      </c>
      <c r="E433" s="1">
        <v>45505</v>
      </c>
      <c r="F433">
        <v>1</v>
      </c>
    </row>
    <row r="434" spans="1:6" x14ac:dyDescent="0.25">
      <c r="A434" t="s">
        <v>390</v>
      </c>
      <c r="B434" t="s">
        <v>146</v>
      </c>
      <c r="C434" t="s">
        <v>147</v>
      </c>
      <c r="D434" t="s">
        <v>6839</v>
      </c>
      <c r="E434" s="1">
        <v>45536</v>
      </c>
      <c r="F434">
        <v>1</v>
      </c>
    </row>
    <row r="435" spans="1:6" x14ac:dyDescent="0.25">
      <c r="A435" t="s">
        <v>390</v>
      </c>
      <c r="B435" t="s">
        <v>146</v>
      </c>
      <c r="C435" t="s">
        <v>147</v>
      </c>
      <c r="D435" t="s">
        <v>6839</v>
      </c>
      <c r="E435" s="1">
        <v>45566</v>
      </c>
      <c r="F435">
        <v>1</v>
      </c>
    </row>
    <row r="436" spans="1:6" x14ac:dyDescent="0.25">
      <c r="A436" t="s">
        <v>390</v>
      </c>
      <c r="B436" t="s">
        <v>146</v>
      </c>
      <c r="C436" t="s">
        <v>147</v>
      </c>
      <c r="D436" t="s">
        <v>6839</v>
      </c>
      <c r="E436" s="1">
        <v>45597</v>
      </c>
      <c r="F436">
        <v>1</v>
      </c>
    </row>
    <row r="437" spans="1:6" x14ac:dyDescent="0.25">
      <c r="A437" t="s">
        <v>390</v>
      </c>
      <c r="B437" t="s">
        <v>146</v>
      </c>
      <c r="C437" t="s">
        <v>147</v>
      </c>
      <c r="D437" t="s">
        <v>6839</v>
      </c>
      <c r="E437" s="1">
        <v>45627</v>
      </c>
      <c r="F437">
        <v>1</v>
      </c>
    </row>
    <row r="438" spans="1:6" x14ac:dyDescent="0.25">
      <c r="A438" t="s">
        <v>396</v>
      </c>
      <c r="B438" t="s">
        <v>52</v>
      </c>
      <c r="C438" t="s">
        <v>44</v>
      </c>
      <c r="D438" t="s">
        <v>6840</v>
      </c>
      <c r="E438" s="1">
        <v>45352</v>
      </c>
      <c r="F438">
        <v>1</v>
      </c>
    </row>
    <row r="439" spans="1:6" x14ac:dyDescent="0.25">
      <c r="A439" t="s">
        <v>396</v>
      </c>
      <c r="B439" t="s">
        <v>52</v>
      </c>
      <c r="C439" t="s">
        <v>44</v>
      </c>
      <c r="D439" t="s">
        <v>6840</v>
      </c>
      <c r="E439" s="1">
        <v>45383</v>
      </c>
      <c r="F439">
        <v>1</v>
      </c>
    </row>
    <row r="440" spans="1:6" x14ac:dyDescent="0.25">
      <c r="A440" t="s">
        <v>396</v>
      </c>
      <c r="B440" t="s">
        <v>52</v>
      </c>
      <c r="C440" t="s">
        <v>44</v>
      </c>
      <c r="D440" t="s">
        <v>6840</v>
      </c>
      <c r="E440" s="1">
        <v>45413</v>
      </c>
      <c r="F440">
        <v>1</v>
      </c>
    </row>
    <row r="441" spans="1:6" x14ac:dyDescent="0.25">
      <c r="A441" t="s">
        <v>396</v>
      </c>
      <c r="B441" t="s">
        <v>52</v>
      </c>
      <c r="C441" t="s">
        <v>44</v>
      </c>
      <c r="D441" t="s">
        <v>6840</v>
      </c>
      <c r="E441" s="1">
        <v>45444</v>
      </c>
      <c r="F441">
        <v>1</v>
      </c>
    </row>
    <row r="442" spans="1:6" x14ac:dyDescent="0.25">
      <c r="A442" t="s">
        <v>396</v>
      </c>
      <c r="B442" t="s">
        <v>52</v>
      </c>
      <c r="C442" t="s">
        <v>44</v>
      </c>
      <c r="D442" t="s">
        <v>6840</v>
      </c>
      <c r="E442" s="1">
        <v>45474</v>
      </c>
      <c r="F442">
        <v>1</v>
      </c>
    </row>
    <row r="443" spans="1:6" x14ac:dyDescent="0.25">
      <c r="A443" t="s">
        <v>396</v>
      </c>
      <c r="B443" t="s">
        <v>52</v>
      </c>
      <c r="C443" t="s">
        <v>44</v>
      </c>
      <c r="D443" t="s">
        <v>6840</v>
      </c>
      <c r="E443" s="1">
        <v>45505</v>
      </c>
      <c r="F443">
        <v>1</v>
      </c>
    </row>
    <row r="444" spans="1:6" x14ac:dyDescent="0.25">
      <c r="A444" t="s">
        <v>396</v>
      </c>
      <c r="B444" t="s">
        <v>52</v>
      </c>
      <c r="C444" t="s">
        <v>44</v>
      </c>
      <c r="D444" t="s">
        <v>6840</v>
      </c>
      <c r="E444" s="1">
        <v>45536</v>
      </c>
      <c r="F444">
        <v>1</v>
      </c>
    </row>
    <row r="445" spans="1:6" x14ac:dyDescent="0.25">
      <c r="A445" t="s">
        <v>396</v>
      </c>
      <c r="B445" t="s">
        <v>52</v>
      </c>
      <c r="C445" t="s">
        <v>44</v>
      </c>
      <c r="D445" t="s">
        <v>6840</v>
      </c>
      <c r="E445" s="1">
        <v>45566</v>
      </c>
      <c r="F445">
        <v>1</v>
      </c>
    </row>
    <row r="446" spans="1:6" x14ac:dyDescent="0.25">
      <c r="A446" t="s">
        <v>396</v>
      </c>
      <c r="B446" t="s">
        <v>52</v>
      </c>
      <c r="C446" t="s">
        <v>44</v>
      </c>
      <c r="D446" t="s">
        <v>6840</v>
      </c>
      <c r="E446" s="1">
        <v>45597</v>
      </c>
      <c r="F446">
        <v>1</v>
      </c>
    </row>
    <row r="447" spans="1:6" x14ac:dyDescent="0.25">
      <c r="A447" t="s">
        <v>396</v>
      </c>
      <c r="B447" t="s">
        <v>52</v>
      </c>
      <c r="C447" t="s">
        <v>44</v>
      </c>
      <c r="D447" t="s">
        <v>6840</v>
      </c>
      <c r="E447" s="1">
        <v>45627</v>
      </c>
      <c r="F447">
        <v>1</v>
      </c>
    </row>
    <row r="448" spans="1:6" x14ac:dyDescent="0.25">
      <c r="A448" t="s">
        <v>407</v>
      </c>
      <c r="B448" t="s">
        <v>52</v>
      </c>
      <c r="C448" t="s">
        <v>44</v>
      </c>
      <c r="D448" t="s">
        <v>6839</v>
      </c>
      <c r="E448" s="1">
        <v>45292</v>
      </c>
      <c r="F448">
        <v>1</v>
      </c>
    </row>
    <row r="449" spans="1:6" x14ac:dyDescent="0.25">
      <c r="A449" t="s">
        <v>407</v>
      </c>
      <c r="B449" t="s">
        <v>52</v>
      </c>
      <c r="C449" t="s">
        <v>44</v>
      </c>
      <c r="D449" t="s">
        <v>6839</v>
      </c>
      <c r="E449" s="1">
        <v>45323</v>
      </c>
      <c r="F449">
        <v>1</v>
      </c>
    </row>
    <row r="450" spans="1:6" x14ac:dyDescent="0.25">
      <c r="A450" t="s">
        <v>407</v>
      </c>
      <c r="B450" t="s">
        <v>52</v>
      </c>
      <c r="C450" t="s">
        <v>44</v>
      </c>
      <c r="D450" t="s">
        <v>6839</v>
      </c>
      <c r="E450" s="1">
        <v>45352</v>
      </c>
      <c r="F450">
        <v>1</v>
      </c>
    </row>
    <row r="451" spans="1:6" x14ac:dyDescent="0.25">
      <c r="A451" t="s">
        <v>407</v>
      </c>
      <c r="B451" t="s">
        <v>52</v>
      </c>
      <c r="C451" t="s">
        <v>44</v>
      </c>
      <c r="D451" t="s">
        <v>6839</v>
      </c>
      <c r="E451" s="1">
        <v>45383</v>
      </c>
      <c r="F451">
        <v>1</v>
      </c>
    </row>
    <row r="452" spans="1:6" x14ac:dyDescent="0.25">
      <c r="A452" t="s">
        <v>407</v>
      </c>
      <c r="B452" t="s">
        <v>52</v>
      </c>
      <c r="C452" t="s">
        <v>44</v>
      </c>
      <c r="D452" t="s">
        <v>6839</v>
      </c>
      <c r="E452" s="1">
        <v>45413</v>
      </c>
      <c r="F452">
        <v>1</v>
      </c>
    </row>
    <row r="453" spans="1:6" x14ac:dyDescent="0.25">
      <c r="A453" t="s">
        <v>407</v>
      </c>
      <c r="B453" t="s">
        <v>52</v>
      </c>
      <c r="C453" t="s">
        <v>44</v>
      </c>
      <c r="D453" t="s">
        <v>6839</v>
      </c>
      <c r="E453" s="1">
        <v>45444</v>
      </c>
      <c r="F453">
        <v>1</v>
      </c>
    </row>
    <row r="454" spans="1:6" x14ac:dyDescent="0.25">
      <c r="A454" t="s">
        <v>407</v>
      </c>
      <c r="B454" t="s">
        <v>52</v>
      </c>
      <c r="C454" t="s">
        <v>44</v>
      </c>
      <c r="D454" t="s">
        <v>6839</v>
      </c>
      <c r="E454" s="1">
        <v>45474</v>
      </c>
      <c r="F454">
        <v>1</v>
      </c>
    </row>
    <row r="455" spans="1:6" x14ac:dyDescent="0.25">
      <c r="A455" t="s">
        <v>407</v>
      </c>
      <c r="B455" t="s">
        <v>52</v>
      </c>
      <c r="C455" t="s">
        <v>44</v>
      </c>
      <c r="D455" t="s">
        <v>6839</v>
      </c>
      <c r="E455" s="1">
        <v>45505</v>
      </c>
      <c r="F455">
        <v>1</v>
      </c>
    </row>
    <row r="456" spans="1:6" x14ac:dyDescent="0.25">
      <c r="A456" t="s">
        <v>407</v>
      </c>
      <c r="B456" t="s">
        <v>52</v>
      </c>
      <c r="C456" t="s">
        <v>44</v>
      </c>
      <c r="D456" t="s">
        <v>6839</v>
      </c>
      <c r="E456" s="1">
        <v>45536</v>
      </c>
      <c r="F456">
        <v>1</v>
      </c>
    </row>
    <row r="457" spans="1:6" x14ac:dyDescent="0.25">
      <c r="A457" t="s">
        <v>407</v>
      </c>
      <c r="B457" t="s">
        <v>52</v>
      </c>
      <c r="C457" t="s">
        <v>44</v>
      </c>
      <c r="D457" t="s">
        <v>6839</v>
      </c>
      <c r="E457" s="1">
        <v>45566</v>
      </c>
      <c r="F457">
        <v>1</v>
      </c>
    </row>
    <row r="458" spans="1:6" x14ac:dyDescent="0.25">
      <c r="A458" t="s">
        <v>407</v>
      </c>
      <c r="B458" t="s">
        <v>52</v>
      </c>
      <c r="C458" t="s">
        <v>44</v>
      </c>
      <c r="D458" t="s">
        <v>6839</v>
      </c>
      <c r="E458" s="1">
        <v>45597</v>
      </c>
      <c r="F458">
        <v>1</v>
      </c>
    </row>
    <row r="459" spans="1:6" x14ac:dyDescent="0.25">
      <c r="A459" t="s">
        <v>407</v>
      </c>
      <c r="B459" t="s">
        <v>52</v>
      </c>
      <c r="C459" t="s">
        <v>44</v>
      </c>
      <c r="D459" t="s">
        <v>6839</v>
      </c>
      <c r="E459" s="1">
        <v>45627</v>
      </c>
      <c r="F459">
        <v>1</v>
      </c>
    </row>
    <row r="460" spans="1:6" x14ac:dyDescent="0.25">
      <c r="A460" t="s">
        <v>416</v>
      </c>
      <c r="B460" t="s">
        <v>52</v>
      </c>
      <c r="C460" t="s">
        <v>44</v>
      </c>
      <c r="D460" t="s">
        <v>6841</v>
      </c>
      <c r="E460" s="1">
        <v>45352</v>
      </c>
      <c r="F460">
        <v>1</v>
      </c>
    </row>
    <row r="461" spans="1:6" x14ac:dyDescent="0.25">
      <c r="A461" t="s">
        <v>416</v>
      </c>
      <c r="B461" t="s">
        <v>52</v>
      </c>
      <c r="C461" t="s">
        <v>44</v>
      </c>
      <c r="D461" t="s">
        <v>6841</v>
      </c>
      <c r="E461" s="1">
        <v>45383</v>
      </c>
      <c r="F461">
        <v>1</v>
      </c>
    </row>
    <row r="462" spans="1:6" x14ac:dyDescent="0.25">
      <c r="A462" t="s">
        <v>416</v>
      </c>
      <c r="B462" t="s">
        <v>52</v>
      </c>
      <c r="C462" t="s">
        <v>44</v>
      </c>
      <c r="D462" t="s">
        <v>6841</v>
      </c>
      <c r="E462" s="1">
        <v>45413</v>
      </c>
      <c r="F462">
        <v>1</v>
      </c>
    </row>
    <row r="463" spans="1:6" x14ac:dyDescent="0.25">
      <c r="A463" t="s">
        <v>416</v>
      </c>
      <c r="B463" t="s">
        <v>52</v>
      </c>
      <c r="C463" t="s">
        <v>44</v>
      </c>
      <c r="D463" t="s">
        <v>6841</v>
      </c>
      <c r="E463" s="1">
        <v>45444</v>
      </c>
      <c r="F463">
        <v>1</v>
      </c>
    </row>
    <row r="464" spans="1:6" x14ac:dyDescent="0.25">
      <c r="A464" t="s">
        <v>416</v>
      </c>
      <c r="B464" t="s">
        <v>52</v>
      </c>
      <c r="C464" t="s">
        <v>44</v>
      </c>
      <c r="D464" t="s">
        <v>6841</v>
      </c>
      <c r="E464" s="1">
        <v>45474</v>
      </c>
      <c r="F464">
        <v>1</v>
      </c>
    </row>
    <row r="465" spans="1:6" x14ac:dyDescent="0.25">
      <c r="A465" t="s">
        <v>416</v>
      </c>
      <c r="B465" t="s">
        <v>52</v>
      </c>
      <c r="C465" t="s">
        <v>44</v>
      </c>
      <c r="D465" t="s">
        <v>6841</v>
      </c>
      <c r="E465" s="1">
        <v>45505</v>
      </c>
      <c r="F465">
        <v>1</v>
      </c>
    </row>
    <row r="466" spans="1:6" x14ac:dyDescent="0.25">
      <c r="A466" t="s">
        <v>416</v>
      </c>
      <c r="B466" t="s">
        <v>52</v>
      </c>
      <c r="C466" t="s">
        <v>44</v>
      </c>
      <c r="D466" t="s">
        <v>6841</v>
      </c>
      <c r="E466" s="1">
        <v>45536</v>
      </c>
      <c r="F466">
        <v>1</v>
      </c>
    </row>
    <row r="467" spans="1:6" x14ac:dyDescent="0.25">
      <c r="A467" t="s">
        <v>416</v>
      </c>
      <c r="B467" t="s">
        <v>52</v>
      </c>
      <c r="C467" t="s">
        <v>44</v>
      </c>
      <c r="D467" t="s">
        <v>6841</v>
      </c>
      <c r="E467" s="1">
        <v>45566</v>
      </c>
      <c r="F467">
        <v>1</v>
      </c>
    </row>
    <row r="468" spans="1:6" x14ac:dyDescent="0.25">
      <c r="A468" t="s">
        <v>416</v>
      </c>
      <c r="B468" t="s">
        <v>52</v>
      </c>
      <c r="C468" t="s">
        <v>44</v>
      </c>
      <c r="D468" t="s">
        <v>6841</v>
      </c>
      <c r="E468" s="1">
        <v>45597</v>
      </c>
      <c r="F468">
        <v>1</v>
      </c>
    </row>
    <row r="469" spans="1:6" x14ac:dyDescent="0.25">
      <c r="A469" t="s">
        <v>416</v>
      </c>
      <c r="B469" t="s">
        <v>52</v>
      </c>
      <c r="C469" t="s">
        <v>44</v>
      </c>
      <c r="D469" t="s">
        <v>6841</v>
      </c>
      <c r="E469" s="1">
        <v>45627</v>
      </c>
      <c r="F469">
        <v>1</v>
      </c>
    </row>
    <row r="470" spans="1:6" x14ac:dyDescent="0.25">
      <c r="A470" t="s">
        <v>427</v>
      </c>
      <c r="B470" t="s">
        <v>146</v>
      </c>
      <c r="C470" t="s">
        <v>147</v>
      </c>
      <c r="D470" t="s">
        <v>6842</v>
      </c>
      <c r="E470" s="1">
        <v>45323</v>
      </c>
      <c r="F470">
        <v>1</v>
      </c>
    </row>
    <row r="471" spans="1:6" x14ac:dyDescent="0.25">
      <c r="A471" t="s">
        <v>427</v>
      </c>
      <c r="B471" t="s">
        <v>146</v>
      </c>
      <c r="C471" t="s">
        <v>147</v>
      </c>
      <c r="D471" t="s">
        <v>6842</v>
      </c>
      <c r="E471" s="1">
        <v>45352</v>
      </c>
      <c r="F471">
        <v>1</v>
      </c>
    </row>
    <row r="472" spans="1:6" x14ac:dyDescent="0.25">
      <c r="A472" t="s">
        <v>427</v>
      </c>
      <c r="B472" t="s">
        <v>146</v>
      </c>
      <c r="C472" t="s">
        <v>147</v>
      </c>
      <c r="D472" t="s">
        <v>6842</v>
      </c>
      <c r="E472" s="1">
        <v>45383</v>
      </c>
      <c r="F472">
        <v>1</v>
      </c>
    </row>
    <row r="473" spans="1:6" x14ac:dyDescent="0.25">
      <c r="A473" t="s">
        <v>427</v>
      </c>
      <c r="B473" t="s">
        <v>146</v>
      </c>
      <c r="C473" t="s">
        <v>147</v>
      </c>
      <c r="D473" t="s">
        <v>6842</v>
      </c>
      <c r="E473" s="1">
        <v>45413</v>
      </c>
      <c r="F473">
        <v>1</v>
      </c>
    </row>
    <row r="474" spans="1:6" x14ac:dyDescent="0.25">
      <c r="A474" t="s">
        <v>427</v>
      </c>
      <c r="B474" t="s">
        <v>146</v>
      </c>
      <c r="C474" t="s">
        <v>147</v>
      </c>
      <c r="D474" t="s">
        <v>6842</v>
      </c>
      <c r="E474" s="1">
        <v>45444</v>
      </c>
      <c r="F474">
        <v>1</v>
      </c>
    </row>
    <row r="475" spans="1:6" x14ac:dyDescent="0.25">
      <c r="A475" t="s">
        <v>427</v>
      </c>
      <c r="B475" t="s">
        <v>146</v>
      </c>
      <c r="C475" t="s">
        <v>147</v>
      </c>
      <c r="D475" t="s">
        <v>6842</v>
      </c>
      <c r="E475" s="1">
        <v>45474</v>
      </c>
      <c r="F475">
        <v>1</v>
      </c>
    </row>
    <row r="476" spans="1:6" x14ac:dyDescent="0.25">
      <c r="A476" t="s">
        <v>427</v>
      </c>
      <c r="B476" t="s">
        <v>146</v>
      </c>
      <c r="C476" t="s">
        <v>147</v>
      </c>
      <c r="D476" t="s">
        <v>6842</v>
      </c>
      <c r="E476" s="1">
        <v>45505</v>
      </c>
      <c r="F476">
        <v>1</v>
      </c>
    </row>
    <row r="477" spans="1:6" x14ac:dyDescent="0.25">
      <c r="A477" t="s">
        <v>427</v>
      </c>
      <c r="B477" t="s">
        <v>146</v>
      </c>
      <c r="C477" t="s">
        <v>147</v>
      </c>
      <c r="D477" t="s">
        <v>6842</v>
      </c>
      <c r="E477" s="1">
        <v>45536</v>
      </c>
      <c r="F477">
        <v>1</v>
      </c>
    </row>
    <row r="478" spans="1:6" x14ac:dyDescent="0.25">
      <c r="A478" t="s">
        <v>427</v>
      </c>
      <c r="B478" t="s">
        <v>146</v>
      </c>
      <c r="C478" t="s">
        <v>147</v>
      </c>
      <c r="D478" t="s">
        <v>6842</v>
      </c>
      <c r="E478" s="1">
        <v>45566</v>
      </c>
      <c r="F478">
        <v>1</v>
      </c>
    </row>
    <row r="479" spans="1:6" x14ac:dyDescent="0.25">
      <c r="A479" t="s">
        <v>427</v>
      </c>
      <c r="B479" t="s">
        <v>146</v>
      </c>
      <c r="C479" t="s">
        <v>147</v>
      </c>
      <c r="D479" t="s">
        <v>6842</v>
      </c>
      <c r="E479" s="1">
        <v>45597</v>
      </c>
      <c r="F479">
        <v>1</v>
      </c>
    </row>
    <row r="480" spans="1:6" x14ac:dyDescent="0.25">
      <c r="A480" t="s">
        <v>427</v>
      </c>
      <c r="B480" t="s">
        <v>146</v>
      </c>
      <c r="C480" t="s">
        <v>147</v>
      </c>
      <c r="D480" t="s">
        <v>6842</v>
      </c>
      <c r="E480" s="1">
        <v>45627</v>
      </c>
      <c r="F480">
        <v>1</v>
      </c>
    </row>
    <row r="481" spans="1:6" x14ac:dyDescent="0.25">
      <c r="A481" t="s">
        <v>432</v>
      </c>
      <c r="B481" t="s">
        <v>146</v>
      </c>
      <c r="C481" t="s">
        <v>147</v>
      </c>
      <c r="D481" t="s">
        <v>6840</v>
      </c>
      <c r="E481" s="1">
        <v>45352</v>
      </c>
      <c r="F481">
        <v>1</v>
      </c>
    </row>
    <row r="482" spans="1:6" x14ac:dyDescent="0.25">
      <c r="A482" t="s">
        <v>432</v>
      </c>
      <c r="B482" t="s">
        <v>146</v>
      </c>
      <c r="C482" t="s">
        <v>147</v>
      </c>
      <c r="D482" t="s">
        <v>6840</v>
      </c>
      <c r="E482" s="1">
        <v>45383</v>
      </c>
      <c r="F482">
        <v>1</v>
      </c>
    </row>
    <row r="483" spans="1:6" x14ac:dyDescent="0.25">
      <c r="A483" t="s">
        <v>432</v>
      </c>
      <c r="B483" t="s">
        <v>146</v>
      </c>
      <c r="C483" t="s">
        <v>147</v>
      </c>
      <c r="D483" t="s">
        <v>6840</v>
      </c>
      <c r="E483" s="1">
        <v>45413</v>
      </c>
      <c r="F483">
        <v>1</v>
      </c>
    </row>
    <row r="484" spans="1:6" x14ac:dyDescent="0.25">
      <c r="A484" t="s">
        <v>432</v>
      </c>
      <c r="B484" t="s">
        <v>146</v>
      </c>
      <c r="C484" t="s">
        <v>147</v>
      </c>
      <c r="D484" t="s">
        <v>6840</v>
      </c>
      <c r="E484" s="1">
        <v>45444</v>
      </c>
      <c r="F484">
        <v>1</v>
      </c>
    </row>
    <row r="485" spans="1:6" x14ac:dyDescent="0.25">
      <c r="A485" t="s">
        <v>432</v>
      </c>
      <c r="B485" t="s">
        <v>146</v>
      </c>
      <c r="C485" t="s">
        <v>147</v>
      </c>
      <c r="D485" t="s">
        <v>6840</v>
      </c>
      <c r="E485" s="1">
        <v>45474</v>
      </c>
      <c r="F485">
        <v>1</v>
      </c>
    </row>
    <row r="486" spans="1:6" x14ac:dyDescent="0.25">
      <c r="A486" t="s">
        <v>432</v>
      </c>
      <c r="B486" t="s">
        <v>146</v>
      </c>
      <c r="C486" t="s">
        <v>147</v>
      </c>
      <c r="D486" t="s">
        <v>6840</v>
      </c>
      <c r="E486" s="1">
        <v>45505</v>
      </c>
      <c r="F486">
        <v>1</v>
      </c>
    </row>
    <row r="487" spans="1:6" x14ac:dyDescent="0.25">
      <c r="A487" t="s">
        <v>432</v>
      </c>
      <c r="B487" t="s">
        <v>146</v>
      </c>
      <c r="C487" t="s">
        <v>147</v>
      </c>
      <c r="D487" t="s">
        <v>6840</v>
      </c>
      <c r="E487" s="1">
        <v>45536</v>
      </c>
      <c r="F487">
        <v>1</v>
      </c>
    </row>
    <row r="488" spans="1:6" x14ac:dyDescent="0.25">
      <c r="A488" t="s">
        <v>432</v>
      </c>
      <c r="B488" t="s">
        <v>146</v>
      </c>
      <c r="C488" t="s">
        <v>147</v>
      </c>
      <c r="D488" t="s">
        <v>6840</v>
      </c>
      <c r="E488" s="1">
        <v>45566</v>
      </c>
      <c r="F488">
        <v>1</v>
      </c>
    </row>
    <row r="489" spans="1:6" x14ac:dyDescent="0.25">
      <c r="A489" t="s">
        <v>432</v>
      </c>
      <c r="B489" t="s">
        <v>146</v>
      </c>
      <c r="C489" t="s">
        <v>147</v>
      </c>
      <c r="D489" t="s">
        <v>6840</v>
      </c>
      <c r="E489" s="1">
        <v>45597</v>
      </c>
      <c r="F489">
        <v>1</v>
      </c>
    </row>
    <row r="490" spans="1:6" x14ac:dyDescent="0.25">
      <c r="A490" t="s">
        <v>432</v>
      </c>
      <c r="B490" t="s">
        <v>146</v>
      </c>
      <c r="C490" t="s">
        <v>147</v>
      </c>
      <c r="D490" t="s">
        <v>6840</v>
      </c>
      <c r="E490" s="1">
        <v>45627</v>
      </c>
      <c r="F490">
        <v>1</v>
      </c>
    </row>
    <row r="491" spans="1:6" x14ac:dyDescent="0.25">
      <c r="A491" t="s">
        <v>449</v>
      </c>
      <c r="B491" t="s">
        <v>52</v>
      </c>
      <c r="C491" t="s">
        <v>44</v>
      </c>
      <c r="D491" t="s">
        <v>6841</v>
      </c>
      <c r="E491" s="1">
        <v>45292</v>
      </c>
      <c r="F491">
        <v>1</v>
      </c>
    </row>
    <row r="492" spans="1:6" x14ac:dyDescent="0.25">
      <c r="A492" t="s">
        <v>449</v>
      </c>
      <c r="B492" t="s">
        <v>52</v>
      </c>
      <c r="C492" t="s">
        <v>44</v>
      </c>
      <c r="D492" t="s">
        <v>6841</v>
      </c>
      <c r="E492" s="1">
        <v>45323</v>
      </c>
      <c r="F492">
        <v>1</v>
      </c>
    </row>
    <row r="493" spans="1:6" x14ac:dyDescent="0.25">
      <c r="A493" t="s">
        <v>449</v>
      </c>
      <c r="B493" t="s">
        <v>52</v>
      </c>
      <c r="C493" t="s">
        <v>44</v>
      </c>
      <c r="D493" t="s">
        <v>6841</v>
      </c>
      <c r="E493" s="1">
        <v>45352</v>
      </c>
      <c r="F493">
        <v>1</v>
      </c>
    </row>
    <row r="494" spans="1:6" x14ac:dyDescent="0.25">
      <c r="A494" t="s">
        <v>449</v>
      </c>
      <c r="B494" t="s">
        <v>52</v>
      </c>
      <c r="C494" t="s">
        <v>44</v>
      </c>
      <c r="D494" t="s">
        <v>6841</v>
      </c>
      <c r="E494" s="1">
        <v>45383</v>
      </c>
      <c r="F494">
        <v>1</v>
      </c>
    </row>
    <row r="495" spans="1:6" x14ac:dyDescent="0.25">
      <c r="A495" t="s">
        <v>449</v>
      </c>
      <c r="B495" t="s">
        <v>52</v>
      </c>
      <c r="C495" t="s">
        <v>44</v>
      </c>
      <c r="D495" t="s">
        <v>6841</v>
      </c>
      <c r="E495" s="1">
        <v>45413</v>
      </c>
      <c r="F495">
        <v>1</v>
      </c>
    </row>
    <row r="496" spans="1:6" x14ac:dyDescent="0.25">
      <c r="A496" t="s">
        <v>449</v>
      </c>
      <c r="B496" t="s">
        <v>52</v>
      </c>
      <c r="C496" t="s">
        <v>44</v>
      </c>
      <c r="D496" t="s">
        <v>6841</v>
      </c>
      <c r="E496" s="1">
        <v>45444</v>
      </c>
      <c r="F496">
        <v>1</v>
      </c>
    </row>
    <row r="497" spans="1:6" x14ac:dyDescent="0.25">
      <c r="A497" t="s">
        <v>449</v>
      </c>
      <c r="B497" t="s">
        <v>52</v>
      </c>
      <c r="C497" t="s">
        <v>44</v>
      </c>
      <c r="D497" t="s">
        <v>6841</v>
      </c>
      <c r="E497" s="1">
        <v>45474</v>
      </c>
      <c r="F497">
        <v>1</v>
      </c>
    </row>
    <row r="498" spans="1:6" x14ac:dyDescent="0.25">
      <c r="A498" t="s">
        <v>449</v>
      </c>
      <c r="B498" t="s">
        <v>52</v>
      </c>
      <c r="C498" t="s">
        <v>44</v>
      </c>
      <c r="D498" t="s">
        <v>6841</v>
      </c>
      <c r="E498" s="1">
        <v>45505</v>
      </c>
      <c r="F498">
        <v>1</v>
      </c>
    </row>
    <row r="499" spans="1:6" x14ac:dyDescent="0.25">
      <c r="A499" t="s">
        <v>449</v>
      </c>
      <c r="B499" t="s">
        <v>52</v>
      </c>
      <c r="C499" t="s">
        <v>44</v>
      </c>
      <c r="D499" t="s">
        <v>6841</v>
      </c>
      <c r="E499" s="1">
        <v>45536</v>
      </c>
      <c r="F499">
        <v>1</v>
      </c>
    </row>
    <row r="500" spans="1:6" x14ac:dyDescent="0.25">
      <c r="A500" t="s">
        <v>449</v>
      </c>
      <c r="B500" t="s">
        <v>52</v>
      </c>
      <c r="C500" t="s">
        <v>44</v>
      </c>
      <c r="D500" t="s">
        <v>6841</v>
      </c>
      <c r="E500" s="1">
        <v>45566</v>
      </c>
      <c r="F500">
        <v>1</v>
      </c>
    </row>
    <row r="501" spans="1:6" x14ac:dyDescent="0.25">
      <c r="A501" t="s">
        <v>449</v>
      </c>
      <c r="B501" t="s">
        <v>52</v>
      </c>
      <c r="C501" t="s">
        <v>44</v>
      </c>
      <c r="D501" t="s">
        <v>6841</v>
      </c>
      <c r="E501" s="1">
        <v>45597</v>
      </c>
      <c r="F501">
        <v>1</v>
      </c>
    </row>
    <row r="502" spans="1:6" x14ac:dyDescent="0.25">
      <c r="A502" t="s">
        <v>449</v>
      </c>
      <c r="B502" t="s">
        <v>52</v>
      </c>
      <c r="C502" t="s">
        <v>44</v>
      </c>
      <c r="D502" t="s">
        <v>6841</v>
      </c>
      <c r="E502" s="1">
        <v>45627</v>
      </c>
      <c r="F502">
        <v>1</v>
      </c>
    </row>
    <row r="503" spans="1:6" x14ac:dyDescent="0.25">
      <c r="A503" t="s">
        <v>460</v>
      </c>
      <c r="B503" t="s">
        <v>43</v>
      </c>
      <c r="C503" t="s">
        <v>44</v>
      </c>
      <c r="D503" t="s">
        <v>6842</v>
      </c>
      <c r="E503" s="1">
        <v>45352</v>
      </c>
      <c r="F503">
        <v>1</v>
      </c>
    </row>
    <row r="504" spans="1:6" x14ac:dyDescent="0.25">
      <c r="A504" t="s">
        <v>460</v>
      </c>
      <c r="B504" t="s">
        <v>43</v>
      </c>
      <c r="C504" t="s">
        <v>44</v>
      </c>
      <c r="D504" t="s">
        <v>6842</v>
      </c>
      <c r="E504" s="1">
        <v>45383</v>
      </c>
      <c r="F504">
        <v>1</v>
      </c>
    </row>
    <row r="505" spans="1:6" x14ac:dyDescent="0.25">
      <c r="A505" t="s">
        <v>460</v>
      </c>
      <c r="B505" t="s">
        <v>43</v>
      </c>
      <c r="C505" t="s">
        <v>44</v>
      </c>
      <c r="D505" t="s">
        <v>6842</v>
      </c>
      <c r="E505" s="1">
        <v>45413</v>
      </c>
      <c r="F505">
        <v>1</v>
      </c>
    </row>
    <row r="506" spans="1:6" x14ac:dyDescent="0.25">
      <c r="A506" t="s">
        <v>460</v>
      </c>
      <c r="B506" t="s">
        <v>43</v>
      </c>
      <c r="C506" t="s">
        <v>44</v>
      </c>
      <c r="D506" t="s">
        <v>6842</v>
      </c>
      <c r="E506" s="1">
        <v>45444</v>
      </c>
      <c r="F506">
        <v>1</v>
      </c>
    </row>
    <row r="507" spans="1:6" x14ac:dyDescent="0.25">
      <c r="A507" t="s">
        <v>460</v>
      </c>
      <c r="B507" t="s">
        <v>43</v>
      </c>
      <c r="C507" t="s">
        <v>44</v>
      </c>
      <c r="D507" t="s">
        <v>6842</v>
      </c>
      <c r="E507" s="1">
        <v>45474</v>
      </c>
      <c r="F507">
        <v>1</v>
      </c>
    </row>
    <row r="508" spans="1:6" x14ac:dyDescent="0.25">
      <c r="A508" t="s">
        <v>460</v>
      </c>
      <c r="B508" t="s">
        <v>43</v>
      </c>
      <c r="C508" t="s">
        <v>44</v>
      </c>
      <c r="D508" t="s">
        <v>6842</v>
      </c>
      <c r="E508" s="1">
        <v>45505</v>
      </c>
      <c r="F508">
        <v>1</v>
      </c>
    </row>
    <row r="509" spans="1:6" x14ac:dyDescent="0.25">
      <c r="A509" t="s">
        <v>460</v>
      </c>
      <c r="B509" t="s">
        <v>43</v>
      </c>
      <c r="C509" t="s">
        <v>44</v>
      </c>
      <c r="D509" t="s">
        <v>6842</v>
      </c>
      <c r="E509" s="1">
        <v>45536</v>
      </c>
      <c r="F509">
        <v>1</v>
      </c>
    </row>
    <row r="510" spans="1:6" x14ac:dyDescent="0.25">
      <c r="A510" t="s">
        <v>460</v>
      </c>
      <c r="B510" t="s">
        <v>43</v>
      </c>
      <c r="C510" t="s">
        <v>44</v>
      </c>
      <c r="D510" t="s">
        <v>6842</v>
      </c>
      <c r="E510" s="1">
        <v>45566</v>
      </c>
      <c r="F510">
        <v>1</v>
      </c>
    </row>
    <row r="511" spans="1:6" x14ac:dyDescent="0.25">
      <c r="A511" t="s">
        <v>460</v>
      </c>
      <c r="B511" t="s">
        <v>43</v>
      </c>
      <c r="C511" t="s">
        <v>44</v>
      </c>
      <c r="D511" t="s">
        <v>6842</v>
      </c>
      <c r="E511" s="1">
        <v>45597</v>
      </c>
      <c r="F511">
        <v>1</v>
      </c>
    </row>
    <row r="512" spans="1:6" x14ac:dyDescent="0.25">
      <c r="A512" t="s">
        <v>460</v>
      </c>
      <c r="B512" t="s">
        <v>43</v>
      </c>
      <c r="C512" t="s">
        <v>44</v>
      </c>
      <c r="D512" t="s">
        <v>6842</v>
      </c>
      <c r="E512" s="1">
        <v>45627</v>
      </c>
      <c r="F512">
        <v>1</v>
      </c>
    </row>
    <row r="513" spans="1:6" x14ac:dyDescent="0.25">
      <c r="A513" t="s">
        <v>475</v>
      </c>
      <c r="B513" t="s">
        <v>146</v>
      </c>
      <c r="C513" t="s">
        <v>147</v>
      </c>
      <c r="D513" t="s">
        <v>6841</v>
      </c>
      <c r="E513" s="1">
        <v>45323</v>
      </c>
      <c r="F513">
        <v>1</v>
      </c>
    </row>
    <row r="514" spans="1:6" x14ac:dyDescent="0.25">
      <c r="A514" t="s">
        <v>475</v>
      </c>
      <c r="B514" t="s">
        <v>146</v>
      </c>
      <c r="C514" t="s">
        <v>147</v>
      </c>
      <c r="D514" t="s">
        <v>6841</v>
      </c>
      <c r="E514" s="1">
        <v>45352</v>
      </c>
      <c r="F514">
        <v>1</v>
      </c>
    </row>
    <row r="515" spans="1:6" x14ac:dyDescent="0.25">
      <c r="A515" t="s">
        <v>475</v>
      </c>
      <c r="B515" t="s">
        <v>146</v>
      </c>
      <c r="C515" t="s">
        <v>147</v>
      </c>
      <c r="D515" t="s">
        <v>6841</v>
      </c>
      <c r="E515" s="1">
        <v>45383</v>
      </c>
      <c r="F515">
        <v>1</v>
      </c>
    </row>
    <row r="516" spans="1:6" x14ac:dyDescent="0.25">
      <c r="A516" t="s">
        <v>475</v>
      </c>
      <c r="B516" t="s">
        <v>146</v>
      </c>
      <c r="C516" t="s">
        <v>147</v>
      </c>
      <c r="D516" t="s">
        <v>6841</v>
      </c>
      <c r="E516" s="1">
        <v>45413</v>
      </c>
      <c r="F516">
        <v>1</v>
      </c>
    </row>
    <row r="517" spans="1:6" x14ac:dyDescent="0.25">
      <c r="A517" t="s">
        <v>475</v>
      </c>
      <c r="B517" t="s">
        <v>146</v>
      </c>
      <c r="C517" t="s">
        <v>147</v>
      </c>
      <c r="D517" t="s">
        <v>6841</v>
      </c>
      <c r="E517" s="1">
        <v>45444</v>
      </c>
      <c r="F517">
        <v>1</v>
      </c>
    </row>
    <row r="518" spans="1:6" x14ac:dyDescent="0.25">
      <c r="A518" t="s">
        <v>475</v>
      </c>
      <c r="B518" t="s">
        <v>146</v>
      </c>
      <c r="C518" t="s">
        <v>147</v>
      </c>
      <c r="D518" t="s">
        <v>6841</v>
      </c>
      <c r="E518" s="1">
        <v>45474</v>
      </c>
      <c r="F518">
        <v>1</v>
      </c>
    </row>
    <row r="519" spans="1:6" x14ac:dyDescent="0.25">
      <c r="A519" t="s">
        <v>475</v>
      </c>
      <c r="B519" t="s">
        <v>146</v>
      </c>
      <c r="C519" t="s">
        <v>147</v>
      </c>
      <c r="D519" t="s">
        <v>6841</v>
      </c>
      <c r="E519" s="1">
        <v>45505</v>
      </c>
      <c r="F519">
        <v>1</v>
      </c>
    </row>
    <row r="520" spans="1:6" x14ac:dyDescent="0.25">
      <c r="A520" t="s">
        <v>475</v>
      </c>
      <c r="B520" t="s">
        <v>146</v>
      </c>
      <c r="C520" t="s">
        <v>147</v>
      </c>
      <c r="D520" t="s">
        <v>6841</v>
      </c>
      <c r="E520" s="1">
        <v>45536</v>
      </c>
      <c r="F520">
        <v>1</v>
      </c>
    </row>
    <row r="521" spans="1:6" x14ac:dyDescent="0.25">
      <c r="A521" t="s">
        <v>475</v>
      </c>
      <c r="B521" t="s">
        <v>146</v>
      </c>
      <c r="C521" t="s">
        <v>147</v>
      </c>
      <c r="D521" t="s">
        <v>6841</v>
      </c>
      <c r="E521" s="1">
        <v>45566</v>
      </c>
      <c r="F521">
        <v>1</v>
      </c>
    </row>
    <row r="522" spans="1:6" x14ac:dyDescent="0.25">
      <c r="A522" t="s">
        <v>475</v>
      </c>
      <c r="B522" t="s">
        <v>146</v>
      </c>
      <c r="C522" t="s">
        <v>147</v>
      </c>
      <c r="D522" t="s">
        <v>6841</v>
      </c>
      <c r="E522" s="1">
        <v>45597</v>
      </c>
      <c r="F522">
        <v>1</v>
      </c>
    </row>
    <row r="523" spans="1:6" x14ac:dyDescent="0.25">
      <c r="A523" t="s">
        <v>475</v>
      </c>
      <c r="B523" t="s">
        <v>146</v>
      </c>
      <c r="C523" t="s">
        <v>147</v>
      </c>
      <c r="D523" t="s">
        <v>6841</v>
      </c>
      <c r="E523" s="1">
        <v>45627</v>
      </c>
      <c r="F523">
        <v>1</v>
      </c>
    </row>
    <row r="524" spans="1:6" x14ac:dyDescent="0.25">
      <c r="A524" t="s">
        <v>482</v>
      </c>
      <c r="B524" t="s">
        <v>31</v>
      </c>
      <c r="C524" t="s">
        <v>32</v>
      </c>
      <c r="D524" t="s">
        <v>6840</v>
      </c>
      <c r="E524" s="1">
        <v>45292</v>
      </c>
      <c r="F524">
        <v>1</v>
      </c>
    </row>
    <row r="525" spans="1:6" x14ac:dyDescent="0.25">
      <c r="A525" t="s">
        <v>482</v>
      </c>
      <c r="B525" t="s">
        <v>31</v>
      </c>
      <c r="C525" t="s">
        <v>32</v>
      </c>
      <c r="D525" t="s">
        <v>6840</v>
      </c>
      <c r="E525" s="1">
        <v>45323</v>
      </c>
      <c r="F525">
        <v>1</v>
      </c>
    </row>
    <row r="526" spans="1:6" x14ac:dyDescent="0.25">
      <c r="A526" t="s">
        <v>482</v>
      </c>
      <c r="B526" t="s">
        <v>31</v>
      </c>
      <c r="C526" t="s">
        <v>32</v>
      </c>
      <c r="D526" t="s">
        <v>6840</v>
      </c>
      <c r="E526" s="1">
        <v>45352</v>
      </c>
      <c r="F526">
        <v>1</v>
      </c>
    </row>
    <row r="527" spans="1:6" x14ac:dyDescent="0.25">
      <c r="A527" t="s">
        <v>482</v>
      </c>
      <c r="B527" t="s">
        <v>31</v>
      </c>
      <c r="C527" t="s">
        <v>32</v>
      </c>
      <c r="D527" t="s">
        <v>6840</v>
      </c>
      <c r="E527" s="1">
        <v>45383</v>
      </c>
      <c r="F527">
        <v>1</v>
      </c>
    </row>
    <row r="528" spans="1:6" x14ac:dyDescent="0.25">
      <c r="A528" t="s">
        <v>482</v>
      </c>
      <c r="B528" t="s">
        <v>31</v>
      </c>
      <c r="C528" t="s">
        <v>32</v>
      </c>
      <c r="D528" t="s">
        <v>6840</v>
      </c>
      <c r="E528" s="1">
        <v>45413</v>
      </c>
      <c r="F528">
        <v>1</v>
      </c>
    </row>
    <row r="529" spans="1:6" x14ac:dyDescent="0.25">
      <c r="A529" t="s">
        <v>482</v>
      </c>
      <c r="B529" t="s">
        <v>31</v>
      </c>
      <c r="C529" t="s">
        <v>32</v>
      </c>
      <c r="D529" t="s">
        <v>6840</v>
      </c>
      <c r="E529" s="1">
        <v>45444</v>
      </c>
      <c r="F529">
        <v>1</v>
      </c>
    </row>
    <row r="530" spans="1:6" x14ac:dyDescent="0.25">
      <c r="A530" t="s">
        <v>482</v>
      </c>
      <c r="B530" t="s">
        <v>31</v>
      </c>
      <c r="C530" t="s">
        <v>32</v>
      </c>
      <c r="D530" t="s">
        <v>6840</v>
      </c>
      <c r="E530" s="1">
        <v>45474</v>
      </c>
      <c r="F530">
        <v>1</v>
      </c>
    </row>
    <row r="531" spans="1:6" x14ac:dyDescent="0.25">
      <c r="A531" t="s">
        <v>482</v>
      </c>
      <c r="B531" t="s">
        <v>31</v>
      </c>
      <c r="C531" t="s">
        <v>32</v>
      </c>
      <c r="D531" t="s">
        <v>6840</v>
      </c>
      <c r="E531" s="1">
        <v>45505</v>
      </c>
      <c r="F531">
        <v>1</v>
      </c>
    </row>
    <row r="532" spans="1:6" x14ac:dyDescent="0.25">
      <c r="A532" t="s">
        <v>482</v>
      </c>
      <c r="B532" t="s">
        <v>31</v>
      </c>
      <c r="C532" t="s">
        <v>32</v>
      </c>
      <c r="D532" t="s">
        <v>6840</v>
      </c>
      <c r="E532" s="1">
        <v>45536</v>
      </c>
      <c r="F532">
        <v>1</v>
      </c>
    </row>
    <row r="533" spans="1:6" x14ac:dyDescent="0.25">
      <c r="A533" t="s">
        <v>482</v>
      </c>
      <c r="B533" t="s">
        <v>31</v>
      </c>
      <c r="C533" t="s">
        <v>32</v>
      </c>
      <c r="D533" t="s">
        <v>6840</v>
      </c>
      <c r="E533" s="1">
        <v>45566</v>
      </c>
      <c r="F533">
        <v>1</v>
      </c>
    </row>
    <row r="534" spans="1:6" x14ac:dyDescent="0.25">
      <c r="A534" t="s">
        <v>482</v>
      </c>
      <c r="B534" t="s">
        <v>31</v>
      </c>
      <c r="C534" t="s">
        <v>32</v>
      </c>
      <c r="D534" t="s">
        <v>6840</v>
      </c>
      <c r="E534" s="1">
        <v>45597</v>
      </c>
      <c r="F534">
        <v>1</v>
      </c>
    </row>
    <row r="535" spans="1:6" x14ac:dyDescent="0.25">
      <c r="A535" t="s">
        <v>482</v>
      </c>
      <c r="B535" t="s">
        <v>31</v>
      </c>
      <c r="C535" t="s">
        <v>32</v>
      </c>
      <c r="D535" t="s">
        <v>6840</v>
      </c>
      <c r="E535" s="1">
        <v>45627</v>
      </c>
      <c r="F535">
        <v>1</v>
      </c>
    </row>
    <row r="536" spans="1:6" x14ac:dyDescent="0.25">
      <c r="A536" t="s">
        <v>490</v>
      </c>
      <c r="B536" t="s">
        <v>146</v>
      </c>
      <c r="C536" t="s">
        <v>147</v>
      </c>
      <c r="D536" t="s">
        <v>6842</v>
      </c>
      <c r="E536" s="1">
        <v>45323</v>
      </c>
      <c r="F536">
        <v>1</v>
      </c>
    </row>
    <row r="537" spans="1:6" x14ac:dyDescent="0.25">
      <c r="A537" t="s">
        <v>490</v>
      </c>
      <c r="B537" t="s">
        <v>146</v>
      </c>
      <c r="C537" t="s">
        <v>147</v>
      </c>
      <c r="D537" t="s">
        <v>6842</v>
      </c>
      <c r="E537" s="1">
        <v>45352</v>
      </c>
      <c r="F537">
        <v>1</v>
      </c>
    </row>
    <row r="538" spans="1:6" x14ac:dyDescent="0.25">
      <c r="A538" t="s">
        <v>490</v>
      </c>
      <c r="B538" t="s">
        <v>146</v>
      </c>
      <c r="C538" t="s">
        <v>147</v>
      </c>
      <c r="D538" t="s">
        <v>6842</v>
      </c>
      <c r="E538" s="1">
        <v>45383</v>
      </c>
      <c r="F538">
        <v>1</v>
      </c>
    </row>
    <row r="539" spans="1:6" x14ac:dyDescent="0.25">
      <c r="A539" t="s">
        <v>490</v>
      </c>
      <c r="B539" t="s">
        <v>146</v>
      </c>
      <c r="C539" t="s">
        <v>147</v>
      </c>
      <c r="D539" t="s">
        <v>6842</v>
      </c>
      <c r="E539" s="1">
        <v>45413</v>
      </c>
      <c r="F539">
        <v>1</v>
      </c>
    </row>
    <row r="540" spans="1:6" x14ac:dyDescent="0.25">
      <c r="A540" t="s">
        <v>490</v>
      </c>
      <c r="B540" t="s">
        <v>146</v>
      </c>
      <c r="C540" t="s">
        <v>147</v>
      </c>
      <c r="D540" t="s">
        <v>6842</v>
      </c>
      <c r="E540" s="1">
        <v>45444</v>
      </c>
      <c r="F540">
        <v>1</v>
      </c>
    </row>
    <row r="541" spans="1:6" x14ac:dyDescent="0.25">
      <c r="A541" t="s">
        <v>490</v>
      </c>
      <c r="B541" t="s">
        <v>146</v>
      </c>
      <c r="C541" t="s">
        <v>147</v>
      </c>
      <c r="D541" t="s">
        <v>6842</v>
      </c>
      <c r="E541" s="1">
        <v>45474</v>
      </c>
      <c r="F541">
        <v>1</v>
      </c>
    </row>
    <row r="542" spans="1:6" x14ac:dyDescent="0.25">
      <c r="A542" t="s">
        <v>490</v>
      </c>
      <c r="B542" t="s">
        <v>146</v>
      </c>
      <c r="C542" t="s">
        <v>147</v>
      </c>
      <c r="D542" t="s">
        <v>6842</v>
      </c>
      <c r="E542" s="1">
        <v>45505</v>
      </c>
      <c r="F542">
        <v>1</v>
      </c>
    </row>
    <row r="543" spans="1:6" x14ac:dyDescent="0.25">
      <c r="A543" t="s">
        <v>490</v>
      </c>
      <c r="B543" t="s">
        <v>146</v>
      </c>
      <c r="C543" t="s">
        <v>147</v>
      </c>
      <c r="D543" t="s">
        <v>6842</v>
      </c>
      <c r="E543" s="1">
        <v>45536</v>
      </c>
      <c r="F543">
        <v>1</v>
      </c>
    </row>
    <row r="544" spans="1:6" x14ac:dyDescent="0.25">
      <c r="A544" t="s">
        <v>490</v>
      </c>
      <c r="B544" t="s">
        <v>146</v>
      </c>
      <c r="C544" t="s">
        <v>147</v>
      </c>
      <c r="D544" t="s">
        <v>6842</v>
      </c>
      <c r="E544" s="1">
        <v>45566</v>
      </c>
      <c r="F544">
        <v>1</v>
      </c>
    </row>
    <row r="545" spans="1:6" x14ac:dyDescent="0.25">
      <c r="A545" t="s">
        <v>490</v>
      </c>
      <c r="B545" t="s">
        <v>146</v>
      </c>
      <c r="C545" t="s">
        <v>147</v>
      </c>
      <c r="D545" t="s">
        <v>6842</v>
      </c>
      <c r="E545" s="1">
        <v>45597</v>
      </c>
      <c r="F545">
        <v>1</v>
      </c>
    </row>
    <row r="546" spans="1:6" x14ac:dyDescent="0.25">
      <c r="A546" t="s">
        <v>490</v>
      </c>
      <c r="B546" t="s">
        <v>146</v>
      </c>
      <c r="C546" t="s">
        <v>147</v>
      </c>
      <c r="D546" t="s">
        <v>6842</v>
      </c>
      <c r="E546" s="1">
        <v>45627</v>
      </c>
      <c r="F546">
        <v>1</v>
      </c>
    </row>
    <row r="547" spans="1:6" x14ac:dyDescent="0.25">
      <c r="A547" t="s">
        <v>507</v>
      </c>
      <c r="B547" t="s">
        <v>31</v>
      </c>
      <c r="C547" t="s">
        <v>32</v>
      </c>
      <c r="D547" t="s">
        <v>6841</v>
      </c>
      <c r="E547" s="1">
        <v>45352</v>
      </c>
      <c r="F547">
        <v>1</v>
      </c>
    </row>
    <row r="548" spans="1:6" x14ac:dyDescent="0.25">
      <c r="A548" t="s">
        <v>507</v>
      </c>
      <c r="B548" t="s">
        <v>31</v>
      </c>
      <c r="C548" t="s">
        <v>32</v>
      </c>
      <c r="D548" t="s">
        <v>6841</v>
      </c>
      <c r="E548" s="1">
        <v>45383</v>
      </c>
      <c r="F548">
        <v>1</v>
      </c>
    </row>
    <row r="549" spans="1:6" x14ac:dyDescent="0.25">
      <c r="A549" t="s">
        <v>507</v>
      </c>
      <c r="B549" t="s">
        <v>31</v>
      </c>
      <c r="C549" t="s">
        <v>32</v>
      </c>
      <c r="D549" t="s">
        <v>6841</v>
      </c>
      <c r="E549" s="1">
        <v>45413</v>
      </c>
      <c r="F549">
        <v>1</v>
      </c>
    </row>
    <row r="550" spans="1:6" x14ac:dyDescent="0.25">
      <c r="A550" t="s">
        <v>507</v>
      </c>
      <c r="B550" t="s">
        <v>31</v>
      </c>
      <c r="C550" t="s">
        <v>32</v>
      </c>
      <c r="D550" t="s">
        <v>6841</v>
      </c>
      <c r="E550" s="1">
        <v>45444</v>
      </c>
      <c r="F550">
        <v>1</v>
      </c>
    </row>
    <row r="551" spans="1:6" x14ac:dyDescent="0.25">
      <c r="A551" t="s">
        <v>507</v>
      </c>
      <c r="B551" t="s">
        <v>31</v>
      </c>
      <c r="C551" t="s">
        <v>32</v>
      </c>
      <c r="D551" t="s">
        <v>6841</v>
      </c>
      <c r="E551" s="1">
        <v>45474</v>
      </c>
      <c r="F551">
        <v>1</v>
      </c>
    </row>
    <row r="552" spans="1:6" x14ac:dyDescent="0.25">
      <c r="A552" t="s">
        <v>507</v>
      </c>
      <c r="B552" t="s">
        <v>31</v>
      </c>
      <c r="C552" t="s">
        <v>32</v>
      </c>
      <c r="D552" t="s">
        <v>6841</v>
      </c>
      <c r="E552" s="1">
        <v>45505</v>
      </c>
      <c r="F552">
        <v>1</v>
      </c>
    </row>
    <row r="553" spans="1:6" x14ac:dyDescent="0.25">
      <c r="A553" t="s">
        <v>507</v>
      </c>
      <c r="B553" t="s">
        <v>31</v>
      </c>
      <c r="C553" t="s">
        <v>32</v>
      </c>
      <c r="D553" t="s">
        <v>6841</v>
      </c>
      <c r="E553" s="1">
        <v>45536</v>
      </c>
      <c r="F553">
        <v>1</v>
      </c>
    </row>
    <row r="554" spans="1:6" x14ac:dyDescent="0.25">
      <c r="A554" t="s">
        <v>507</v>
      </c>
      <c r="B554" t="s">
        <v>31</v>
      </c>
      <c r="C554" t="s">
        <v>32</v>
      </c>
      <c r="D554" t="s">
        <v>6841</v>
      </c>
      <c r="E554" s="1">
        <v>45566</v>
      </c>
      <c r="F554">
        <v>1</v>
      </c>
    </row>
    <row r="555" spans="1:6" x14ac:dyDescent="0.25">
      <c r="A555" t="s">
        <v>507</v>
      </c>
      <c r="B555" t="s">
        <v>31</v>
      </c>
      <c r="C555" t="s">
        <v>32</v>
      </c>
      <c r="D555" t="s">
        <v>6841</v>
      </c>
      <c r="E555" s="1">
        <v>45597</v>
      </c>
      <c r="F555">
        <v>1</v>
      </c>
    </row>
    <row r="556" spans="1:6" x14ac:dyDescent="0.25">
      <c r="A556" t="s">
        <v>507</v>
      </c>
      <c r="B556" t="s">
        <v>31</v>
      </c>
      <c r="C556" t="s">
        <v>32</v>
      </c>
      <c r="D556" t="s">
        <v>6841</v>
      </c>
      <c r="E556" s="1">
        <v>45627</v>
      </c>
      <c r="F556">
        <v>1</v>
      </c>
    </row>
    <row r="557" spans="1:6" x14ac:dyDescent="0.25">
      <c r="A557" t="s">
        <v>511</v>
      </c>
      <c r="B557" t="s">
        <v>146</v>
      </c>
      <c r="C557" t="s">
        <v>147</v>
      </c>
      <c r="D557" t="s">
        <v>6842</v>
      </c>
      <c r="E557" s="1">
        <v>45292</v>
      </c>
      <c r="F557">
        <v>1</v>
      </c>
    </row>
    <row r="558" spans="1:6" x14ac:dyDescent="0.25">
      <c r="A558" t="s">
        <v>511</v>
      </c>
      <c r="B558" t="s">
        <v>146</v>
      </c>
      <c r="C558" t="s">
        <v>147</v>
      </c>
      <c r="D558" t="s">
        <v>6842</v>
      </c>
      <c r="E558" s="1">
        <v>45323</v>
      </c>
      <c r="F558">
        <v>1</v>
      </c>
    </row>
    <row r="559" spans="1:6" x14ac:dyDescent="0.25">
      <c r="A559" t="s">
        <v>511</v>
      </c>
      <c r="B559" t="s">
        <v>146</v>
      </c>
      <c r="C559" t="s">
        <v>147</v>
      </c>
      <c r="D559" t="s">
        <v>6842</v>
      </c>
      <c r="E559" s="1">
        <v>45352</v>
      </c>
      <c r="F559">
        <v>1</v>
      </c>
    </row>
    <row r="560" spans="1:6" x14ac:dyDescent="0.25">
      <c r="A560" t="s">
        <v>511</v>
      </c>
      <c r="B560" t="s">
        <v>146</v>
      </c>
      <c r="C560" t="s">
        <v>147</v>
      </c>
      <c r="D560" t="s">
        <v>6842</v>
      </c>
      <c r="E560" s="1">
        <v>45383</v>
      </c>
      <c r="F560">
        <v>1</v>
      </c>
    </row>
    <row r="561" spans="1:6" x14ac:dyDescent="0.25">
      <c r="A561" t="s">
        <v>511</v>
      </c>
      <c r="B561" t="s">
        <v>146</v>
      </c>
      <c r="C561" t="s">
        <v>147</v>
      </c>
      <c r="D561" t="s">
        <v>6842</v>
      </c>
      <c r="E561" s="1">
        <v>45413</v>
      </c>
      <c r="F561">
        <v>1</v>
      </c>
    </row>
    <row r="562" spans="1:6" x14ac:dyDescent="0.25">
      <c r="A562" t="s">
        <v>511</v>
      </c>
      <c r="B562" t="s">
        <v>146</v>
      </c>
      <c r="C562" t="s">
        <v>147</v>
      </c>
      <c r="D562" t="s">
        <v>6842</v>
      </c>
      <c r="E562" s="1">
        <v>45444</v>
      </c>
      <c r="F562">
        <v>1</v>
      </c>
    </row>
    <row r="563" spans="1:6" x14ac:dyDescent="0.25">
      <c r="A563" t="s">
        <v>511</v>
      </c>
      <c r="B563" t="s">
        <v>146</v>
      </c>
      <c r="C563" t="s">
        <v>147</v>
      </c>
      <c r="D563" t="s">
        <v>6842</v>
      </c>
      <c r="E563" s="1">
        <v>45474</v>
      </c>
      <c r="F563">
        <v>1</v>
      </c>
    </row>
    <row r="564" spans="1:6" x14ac:dyDescent="0.25">
      <c r="A564" t="s">
        <v>511</v>
      </c>
      <c r="B564" t="s">
        <v>146</v>
      </c>
      <c r="C564" t="s">
        <v>147</v>
      </c>
      <c r="D564" t="s">
        <v>6842</v>
      </c>
      <c r="E564" s="1">
        <v>45505</v>
      </c>
      <c r="F564">
        <v>1</v>
      </c>
    </row>
    <row r="565" spans="1:6" x14ac:dyDescent="0.25">
      <c r="A565" t="s">
        <v>511</v>
      </c>
      <c r="B565" t="s">
        <v>146</v>
      </c>
      <c r="C565" t="s">
        <v>147</v>
      </c>
      <c r="D565" t="s">
        <v>6842</v>
      </c>
      <c r="E565" s="1">
        <v>45536</v>
      </c>
      <c r="F565">
        <v>1</v>
      </c>
    </row>
    <row r="566" spans="1:6" x14ac:dyDescent="0.25">
      <c r="A566" t="s">
        <v>511</v>
      </c>
      <c r="B566" t="s">
        <v>146</v>
      </c>
      <c r="C566" t="s">
        <v>147</v>
      </c>
      <c r="D566" t="s">
        <v>6842</v>
      </c>
      <c r="E566" s="1">
        <v>45566</v>
      </c>
      <c r="F566">
        <v>1</v>
      </c>
    </row>
    <row r="567" spans="1:6" x14ac:dyDescent="0.25">
      <c r="A567" t="s">
        <v>511</v>
      </c>
      <c r="B567" t="s">
        <v>146</v>
      </c>
      <c r="C567" t="s">
        <v>147</v>
      </c>
      <c r="D567" t="s">
        <v>6842</v>
      </c>
      <c r="E567" s="1">
        <v>45597</v>
      </c>
      <c r="F567">
        <v>1</v>
      </c>
    </row>
    <row r="568" spans="1:6" x14ac:dyDescent="0.25">
      <c r="A568" t="s">
        <v>511</v>
      </c>
      <c r="B568" t="s">
        <v>146</v>
      </c>
      <c r="C568" t="s">
        <v>147</v>
      </c>
      <c r="D568" t="s">
        <v>6842</v>
      </c>
      <c r="E568" s="1">
        <v>45627</v>
      </c>
      <c r="F568">
        <v>1</v>
      </c>
    </row>
    <row r="569" spans="1:6" x14ac:dyDescent="0.25">
      <c r="A569" t="s">
        <v>518</v>
      </c>
      <c r="B569" t="s">
        <v>43</v>
      </c>
      <c r="C569" t="s">
        <v>44</v>
      </c>
      <c r="D569" t="s">
        <v>6839</v>
      </c>
      <c r="E569" s="1">
        <v>45352</v>
      </c>
      <c r="F569">
        <v>1</v>
      </c>
    </row>
    <row r="570" spans="1:6" x14ac:dyDescent="0.25">
      <c r="A570" t="s">
        <v>518</v>
      </c>
      <c r="B570" t="s">
        <v>43</v>
      </c>
      <c r="C570" t="s">
        <v>44</v>
      </c>
      <c r="D570" t="s">
        <v>6839</v>
      </c>
      <c r="E570" s="1">
        <v>45383</v>
      </c>
      <c r="F570">
        <v>1</v>
      </c>
    </row>
    <row r="571" spans="1:6" x14ac:dyDescent="0.25">
      <c r="A571" t="s">
        <v>518</v>
      </c>
      <c r="B571" t="s">
        <v>43</v>
      </c>
      <c r="C571" t="s">
        <v>44</v>
      </c>
      <c r="D571" t="s">
        <v>6839</v>
      </c>
      <c r="E571" s="1">
        <v>45413</v>
      </c>
      <c r="F571">
        <v>1</v>
      </c>
    </row>
    <row r="572" spans="1:6" x14ac:dyDescent="0.25">
      <c r="A572" t="s">
        <v>518</v>
      </c>
      <c r="B572" t="s">
        <v>43</v>
      </c>
      <c r="C572" t="s">
        <v>44</v>
      </c>
      <c r="D572" t="s">
        <v>6839</v>
      </c>
      <c r="E572" s="1">
        <v>45444</v>
      </c>
      <c r="F572">
        <v>1</v>
      </c>
    </row>
    <row r="573" spans="1:6" x14ac:dyDescent="0.25">
      <c r="A573" t="s">
        <v>518</v>
      </c>
      <c r="B573" t="s">
        <v>43</v>
      </c>
      <c r="C573" t="s">
        <v>44</v>
      </c>
      <c r="D573" t="s">
        <v>6839</v>
      </c>
      <c r="E573" s="1">
        <v>45474</v>
      </c>
      <c r="F573">
        <v>1</v>
      </c>
    </row>
    <row r="574" spans="1:6" x14ac:dyDescent="0.25">
      <c r="A574" t="s">
        <v>518</v>
      </c>
      <c r="B574" t="s">
        <v>43</v>
      </c>
      <c r="C574" t="s">
        <v>44</v>
      </c>
      <c r="D574" t="s">
        <v>6839</v>
      </c>
      <c r="E574" s="1">
        <v>45505</v>
      </c>
      <c r="F574">
        <v>1</v>
      </c>
    </row>
    <row r="575" spans="1:6" x14ac:dyDescent="0.25">
      <c r="A575" t="s">
        <v>529</v>
      </c>
      <c r="B575" t="s">
        <v>146</v>
      </c>
      <c r="C575" t="s">
        <v>147</v>
      </c>
      <c r="D575" t="s">
        <v>6842</v>
      </c>
      <c r="E575" s="1">
        <v>45352</v>
      </c>
      <c r="F575">
        <v>1</v>
      </c>
    </row>
    <row r="576" spans="1:6" x14ac:dyDescent="0.25">
      <c r="A576" t="s">
        <v>529</v>
      </c>
      <c r="B576" t="s">
        <v>146</v>
      </c>
      <c r="C576" t="s">
        <v>147</v>
      </c>
      <c r="D576" t="s">
        <v>6842</v>
      </c>
      <c r="E576" s="1">
        <v>45383</v>
      </c>
      <c r="F576">
        <v>1</v>
      </c>
    </row>
    <row r="577" spans="1:6" x14ac:dyDescent="0.25">
      <c r="A577" t="s">
        <v>529</v>
      </c>
      <c r="B577" t="s">
        <v>146</v>
      </c>
      <c r="C577" t="s">
        <v>147</v>
      </c>
      <c r="D577" t="s">
        <v>6842</v>
      </c>
      <c r="E577" s="1">
        <v>45413</v>
      </c>
      <c r="F577">
        <v>1</v>
      </c>
    </row>
    <row r="578" spans="1:6" x14ac:dyDescent="0.25">
      <c r="A578" t="s">
        <v>529</v>
      </c>
      <c r="B578" t="s">
        <v>146</v>
      </c>
      <c r="C578" t="s">
        <v>147</v>
      </c>
      <c r="D578" t="s">
        <v>6842</v>
      </c>
      <c r="E578" s="1">
        <v>45444</v>
      </c>
      <c r="F578">
        <v>1</v>
      </c>
    </row>
    <row r="579" spans="1:6" x14ac:dyDescent="0.25">
      <c r="A579" t="s">
        <v>529</v>
      </c>
      <c r="B579" t="s">
        <v>146</v>
      </c>
      <c r="C579" t="s">
        <v>147</v>
      </c>
      <c r="D579" t="s">
        <v>6842</v>
      </c>
      <c r="E579" s="1">
        <v>45474</v>
      </c>
      <c r="F579">
        <v>1</v>
      </c>
    </row>
    <row r="580" spans="1:6" x14ac:dyDescent="0.25">
      <c r="A580" t="s">
        <v>529</v>
      </c>
      <c r="B580" t="s">
        <v>146</v>
      </c>
      <c r="C580" t="s">
        <v>147</v>
      </c>
      <c r="D580" t="s">
        <v>6842</v>
      </c>
      <c r="E580" s="1">
        <v>45505</v>
      </c>
      <c r="F580">
        <v>1</v>
      </c>
    </row>
    <row r="581" spans="1:6" x14ac:dyDescent="0.25">
      <c r="A581" t="s">
        <v>529</v>
      </c>
      <c r="B581" t="s">
        <v>146</v>
      </c>
      <c r="C581" t="s">
        <v>147</v>
      </c>
      <c r="D581" t="s">
        <v>6842</v>
      </c>
      <c r="E581" s="1">
        <v>45536</v>
      </c>
      <c r="F581">
        <v>1</v>
      </c>
    </row>
    <row r="582" spans="1:6" x14ac:dyDescent="0.25">
      <c r="A582" t="s">
        <v>529</v>
      </c>
      <c r="B582" t="s">
        <v>146</v>
      </c>
      <c r="C582" t="s">
        <v>147</v>
      </c>
      <c r="D582" t="s">
        <v>6842</v>
      </c>
      <c r="E582" s="1">
        <v>45566</v>
      </c>
      <c r="F582">
        <v>1</v>
      </c>
    </row>
    <row r="583" spans="1:6" x14ac:dyDescent="0.25">
      <c r="A583" t="s">
        <v>529</v>
      </c>
      <c r="B583" t="s">
        <v>146</v>
      </c>
      <c r="C583" t="s">
        <v>147</v>
      </c>
      <c r="D583" t="s">
        <v>6842</v>
      </c>
      <c r="E583" s="1">
        <v>45597</v>
      </c>
      <c r="F583">
        <v>1</v>
      </c>
    </row>
    <row r="584" spans="1:6" x14ac:dyDescent="0.25">
      <c r="A584" t="s">
        <v>529</v>
      </c>
      <c r="B584" t="s">
        <v>146</v>
      </c>
      <c r="C584" t="s">
        <v>147</v>
      </c>
      <c r="D584" t="s">
        <v>6842</v>
      </c>
      <c r="E584" s="1">
        <v>45627</v>
      </c>
      <c r="F584">
        <v>1</v>
      </c>
    </row>
    <row r="585" spans="1:6" x14ac:dyDescent="0.25">
      <c r="A585" t="s">
        <v>539</v>
      </c>
      <c r="B585" t="s">
        <v>31</v>
      </c>
      <c r="C585" t="s">
        <v>32</v>
      </c>
      <c r="D585" t="s">
        <v>6842</v>
      </c>
      <c r="E585" s="1">
        <v>45323</v>
      </c>
      <c r="F585">
        <v>1</v>
      </c>
    </row>
    <row r="586" spans="1:6" x14ac:dyDescent="0.25">
      <c r="A586" t="s">
        <v>539</v>
      </c>
      <c r="B586" t="s">
        <v>31</v>
      </c>
      <c r="C586" t="s">
        <v>32</v>
      </c>
      <c r="D586" t="s">
        <v>6842</v>
      </c>
      <c r="E586" s="1">
        <v>45352</v>
      </c>
      <c r="F586">
        <v>1</v>
      </c>
    </row>
    <row r="587" spans="1:6" x14ac:dyDescent="0.25">
      <c r="A587" t="s">
        <v>539</v>
      </c>
      <c r="B587" t="s">
        <v>31</v>
      </c>
      <c r="C587" t="s">
        <v>32</v>
      </c>
      <c r="D587" t="s">
        <v>6842</v>
      </c>
      <c r="E587" s="1">
        <v>45383</v>
      </c>
      <c r="F587">
        <v>1</v>
      </c>
    </row>
    <row r="588" spans="1:6" x14ac:dyDescent="0.25">
      <c r="A588" t="s">
        <v>539</v>
      </c>
      <c r="B588" t="s">
        <v>31</v>
      </c>
      <c r="C588" t="s">
        <v>32</v>
      </c>
      <c r="D588" t="s">
        <v>6842</v>
      </c>
      <c r="E588" s="1">
        <v>45413</v>
      </c>
      <c r="F588">
        <v>1</v>
      </c>
    </row>
    <row r="589" spans="1:6" x14ac:dyDescent="0.25">
      <c r="A589" t="s">
        <v>539</v>
      </c>
      <c r="B589" t="s">
        <v>31</v>
      </c>
      <c r="C589" t="s">
        <v>32</v>
      </c>
      <c r="D589" t="s">
        <v>6842</v>
      </c>
      <c r="E589" s="1">
        <v>45444</v>
      </c>
      <c r="F589">
        <v>1</v>
      </c>
    </row>
    <row r="590" spans="1:6" x14ac:dyDescent="0.25">
      <c r="A590" t="s">
        <v>539</v>
      </c>
      <c r="B590" t="s">
        <v>31</v>
      </c>
      <c r="C590" t="s">
        <v>32</v>
      </c>
      <c r="D590" t="s">
        <v>6842</v>
      </c>
      <c r="E590" s="1">
        <v>45474</v>
      </c>
      <c r="F590">
        <v>1</v>
      </c>
    </row>
    <row r="591" spans="1:6" x14ac:dyDescent="0.25">
      <c r="A591" t="s">
        <v>539</v>
      </c>
      <c r="B591" t="s">
        <v>31</v>
      </c>
      <c r="C591" t="s">
        <v>32</v>
      </c>
      <c r="D591" t="s">
        <v>6842</v>
      </c>
      <c r="E591" s="1">
        <v>45505</v>
      </c>
      <c r="F591">
        <v>1</v>
      </c>
    </row>
    <row r="592" spans="1:6" x14ac:dyDescent="0.25">
      <c r="A592" t="s">
        <v>539</v>
      </c>
      <c r="B592" t="s">
        <v>31</v>
      </c>
      <c r="C592" t="s">
        <v>32</v>
      </c>
      <c r="D592" t="s">
        <v>6842</v>
      </c>
      <c r="E592" s="1">
        <v>45536</v>
      </c>
      <c r="F592">
        <v>1</v>
      </c>
    </row>
    <row r="593" spans="1:6" x14ac:dyDescent="0.25">
      <c r="A593" t="s">
        <v>539</v>
      </c>
      <c r="B593" t="s">
        <v>31</v>
      </c>
      <c r="C593" t="s">
        <v>32</v>
      </c>
      <c r="D593" t="s">
        <v>6842</v>
      </c>
      <c r="E593" s="1">
        <v>45566</v>
      </c>
      <c r="F593">
        <v>1</v>
      </c>
    </row>
    <row r="594" spans="1:6" x14ac:dyDescent="0.25">
      <c r="A594" t="s">
        <v>539</v>
      </c>
      <c r="B594" t="s">
        <v>31</v>
      </c>
      <c r="C594" t="s">
        <v>32</v>
      </c>
      <c r="D594" t="s">
        <v>6842</v>
      </c>
      <c r="E594" s="1">
        <v>45597</v>
      </c>
      <c r="F594">
        <v>1</v>
      </c>
    </row>
    <row r="595" spans="1:6" x14ac:dyDescent="0.25">
      <c r="A595" t="s">
        <v>539</v>
      </c>
      <c r="B595" t="s">
        <v>31</v>
      </c>
      <c r="C595" t="s">
        <v>32</v>
      </c>
      <c r="D595" t="s">
        <v>6842</v>
      </c>
      <c r="E595" s="1">
        <v>45627</v>
      </c>
      <c r="F595">
        <v>1</v>
      </c>
    </row>
    <row r="596" spans="1:6" x14ac:dyDescent="0.25">
      <c r="A596" t="s">
        <v>550</v>
      </c>
      <c r="B596" t="s">
        <v>146</v>
      </c>
      <c r="C596" t="s">
        <v>147</v>
      </c>
      <c r="D596" t="s">
        <v>6842</v>
      </c>
      <c r="E596" s="1">
        <v>45292</v>
      </c>
      <c r="F596">
        <v>1</v>
      </c>
    </row>
    <row r="597" spans="1:6" x14ac:dyDescent="0.25">
      <c r="A597" t="s">
        <v>550</v>
      </c>
      <c r="B597" t="s">
        <v>146</v>
      </c>
      <c r="C597" t="s">
        <v>147</v>
      </c>
      <c r="D597" t="s">
        <v>6842</v>
      </c>
      <c r="E597" s="1">
        <v>45323</v>
      </c>
      <c r="F597">
        <v>1</v>
      </c>
    </row>
    <row r="598" spans="1:6" x14ac:dyDescent="0.25">
      <c r="A598" t="s">
        <v>550</v>
      </c>
      <c r="B598" t="s">
        <v>146</v>
      </c>
      <c r="C598" t="s">
        <v>147</v>
      </c>
      <c r="D598" t="s">
        <v>6842</v>
      </c>
      <c r="E598" s="1">
        <v>45352</v>
      </c>
      <c r="F598">
        <v>1</v>
      </c>
    </row>
    <row r="599" spans="1:6" x14ac:dyDescent="0.25">
      <c r="A599" t="s">
        <v>550</v>
      </c>
      <c r="B599" t="s">
        <v>146</v>
      </c>
      <c r="C599" t="s">
        <v>147</v>
      </c>
      <c r="D599" t="s">
        <v>6842</v>
      </c>
      <c r="E599" s="1">
        <v>45383</v>
      </c>
      <c r="F599">
        <v>1</v>
      </c>
    </row>
    <row r="600" spans="1:6" x14ac:dyDescent="0.25">
      <c r="A600" t="s">
        <v>550</v>
      </c>
      <c r="B600" t="s">
        <v>146</v>
      </c>
      <c r="C600" t="s">
        <v>147</v>
      </c>
      <c r="D600" t="s">
        <v>6842</v>
      </c>
      <c r="E600" s="1">
        <v>45413</v>
      </c>
      <c r="F600">
        <v>1</v>
      </c>
    </row>
    <row r="601" spans="1:6" x14ac:dyDescent="0.25">
      <c r="A601" t="s">
        <v>550</v>
      </c>
      <c r="B601" t="s">
        <v>146</v>
      </c>
      <c r="C601" t="s">
        <v>147</v>
      </c>
      <c r="D601" t="s">
        <v>6842</v>
      </c>
      <c r="E601" s="1">
        <v>45444</v>
      </c>
      <c r="F601">
        <v>1</v>
      </c>
    </row>
    <row r="602" spans="1:6" x14ac:dyDescent="0.25">
      <c r="A602" t="s">
        <v>550</v>
      </c>
      <c r="B602" t="s">
        <v>146</v>
      </c>
      <c r="C602" t="s">
        <v>147</v>
      </c>
      <c r="D602" t="s">
        <v>6842</v>
      </c>
      <c r="E602" s="1">
        <v>45474</v>
      </c>
      <c r="F602">
        <v>1</v>
      </c>
    </row>
    <row r="603" spans="1:6" x14ac:dyDescent="0.25">
      <c r="A603" t="s">
        <v>550</v>
      </c>
      <c r="B603" t="s">
        <v>146</v>
      </c>
      <c r="C603" t="s">
        <v>147</v>
      </c>
      <c r="D603" t="s">
        <v>6842</v>
      </c>
      <c r="E603" s="1">
        <v>45505</v>
      </c>
      <c r="F603">
        <v>1</v>
      </c>
    </row>
    <row r="604" spans="1:6" x14ac:dyDescent="0.25">
      <c r="A604" t="s">
        <v>550</v>
      </c>
      <c r="B604" t="s">
        <v>146</v>
      </c>
      <c r="C604" t="s">
        <v>147</v>
      </c>
      <c r="D604" t="s">
        <v>6842</v>
      </c>
      <c r="E604" s="1">
        <v>45536</v>
      </c>
      <c r="F604">
        <v>1</v>
      </c>
    </row>
    <row r="605" spans="1:6" x14ac:dyDescent="0.25">
      <c r="A605" t="s">
        <v>550</v>
      </c>
      <c r="B605" t="s">
        <v>146</v>
      </c>
      <c r="C605" t="s">
        <v>147</v>
      </c>
      <c r="D605" t="s">
        <v>6842</v>
      </c>
      <c r="E605" s="1">
        <v>45566</v>
      </c>
      <c r="F605">
        <v>1</v>
      </c>
    </row>
    <row r="606" spans="1:6" x14ac:dyDescent="0.25">
      <c r="A606" t="s">
        <v>550</v>
      </c>
      <c r="B606" t="s">
        <v>146</v>
      </c>
      <c r="C606" t="s">
        <v>147</v>
      </c>
      <c r="D606" t="s">
        <v>6842</v>
      </c>
      <c r="E606" s="1">
        <v>45597</v>
      </c>
      <c r="F606">
        <v>1</v>
      </c>
    </row>
    <row r="607" spans="1:6" x14ac:dyDescent="0.25">
      <c r="A607" t="s">
        <v>550</v>
      </c>
      <c r="B607" t="s">
        <v>146</v>
      </c>
      <c r="C607" t="s">
        <v>147</v>
      </c>
      <c r="D607" t="s">
        <v>6842</v>
      </c>
      <c r="E607" s="1">
        <v>45627</v>
      </c>
      <c r="F607">
        <v>1</v>
      </c>
    </row>
    <row r="608" spans="1:6" x14ac:dyDescent="0.25">
      <c r="A608" t="s">
        <v>559</v>
      </c>
      <c r="B608" t="s">
        <v>31</v>
      </c>
      <c r="C608" t="s">
        <v>32</v>
      </c>
      <c r="D608" t="s">
        <v>6841</v>
      </c>
      <c r="E608" s="1">
        <v>45323</v>
      </c>
      <c r="F608">
        <v>1</v>
      </c>
    </row>
    <row r="609" spans="1:6" x14ac:dyDescent="0.25">
      <c r="A609" t="s">
        <v>559</v>
      </c>
      <c r="B609" t="s">
        <v>31</v>
      </c>
      <c r="C609" t="s">
        <v>32</v>
      </c>
      <c r="D609" t="s">
        <v>6841</v>
      </c>
      <c r="E609" s="1">
        <v>45352</v>
      </c>
      <c r="F609">
        <v>1</v>
      </c>
    </row>
    <row r="610" spans="1:6" x14ac:dyDescent="0.25">
      <c r="A610" t="s">
        <v>559</v>
      </c>
      <c r="B610" t="s">
        <v>31</v>
      </c>
      <c r="C610" t="s">
        <v>32</v>
      </c>
      <c r="D610" t="s">
        <v>6841</v>
      </c>
      <c r="E610" s="1">
        <v>45383</v>
      </c>
      <c r="F610">
        <v>1</v>
      </c>
    </row>
    <row r="611" spans="1:6" x14ac:dyDescent="0.25">
      <c r="A611" t="s">
        <v>559</v>
      </c>
      <c r="B611" t="s">
        <v>31</v>
      </c>
      <c r="C611" t="s">
        <v>32</v>
      </c>
      <c r="D611" t="s">
        <v>6841</v>
      </c>
      <c r="E611" s="1">
        <v>45413</v>
      </c>
      <c r="F611">
        <v>1</v>
      </c>
    </row>
    <row r="612" spans="1:6" x14ac:dyDescent="0.25">
      <c r="A612" t="s">
        <v>559</v>
      </c>
      <c r="B612" t="s">
        <v>31</v>
      </c>
      <c r="C612" t="s">
        <v>32</v>
      </c>
      <c r="D612" t="s">
        <v>6841</v>
      </c>
      <c r="E612" s="1">
        <v>45444</v>
      </c>
      <c r="F612">
        <v>1</v>
      </c>
    </row>
    <row r="613" spans="1:6" x14ac:dyDescent="0.25">
      <c r="A613" t="s">
        <v>559</v>
      </c>
      <c r="B613" t="s">
        <v>31</v>
      </c>
      <c r="C613" t="s">
        <v>32</v>
      </c>
      <c r="D613" t="s">
        <v>6841</v>
      </c>
      <c r="E613" s="1">
        <v>45474</v>
      </c>
      <c r="F613">
        <v>1</v>
      </c>
    </row>
    <row r="614" spans="1:6" x14ac:dyDescent="0.25">
      <c r="A614" t="s">
        <v>559</v>
      </c>
      <c r="B614" t="s">
        <v>31</v>
      </c>
      <c r="C614" t="s">
        <v>32</v>
      </c>
      <c r="D614" t="s">
        <v>6841</v>
      </c>
      <c r="E614" s="1">
        <v>45505</v>
      </c>
      <c r="F614">
        <v>1</v>
      </c>
    </row>
    <row r="615" spans="1:6" x14ac:dyDescent="0.25">
      <c r="A615" t="s">
        <v>559</v>
      </c>
      <c r="B615" t="s">
        <v>31</v>
      </c>
      <c r="C615" t="s">
        <v>32</v>
      </c>
      <c r="D615" t="s">
        <v>6841</v>
      </c>
      <c r="E615" s="1">
        <v>45536</v>
      </c>
      <c r="F615">
        <v>1</v>
      </c>
    </row>
    <row r="616" spans="1:6" x14ac:dyDescent="0.25">
      <c r="A616" t="s">
        <v>559</v>
      </c>
      <c r="B616" t="s">
        <v>31</v>
      </c>
      <c r="C616" t="s">
        <v>32</v>
      </c>
      <c r="D616" t="s">
        <v>6841</v>
      </c>
      <c r="E616" s="1">
        <v>45566</v>
      </c>
      <c r="F616">
        <v>1</v>
      </c>
    </row>
    <row r="617" spans="1:6" x14ac:dyDescent="0.25">
      <c r="A617" t="s">
        <v>559</v>
      </c>
      <c r="B617" t="s">
        <v>31</v>
      </c>
      <c r="C617" t="s">
        <v>32</v>
      </c>
      <c r="D617" t="s">
        <v>6841</v>
      </c>
      <c r="E617" s="1">
        <v>45597</v>
      </c>
      <c r="F617">
        <v>1</v>
      </c>
    </row>
    <row r="618" spans="1:6" x14ac:dyDescent="0.25">
      <c r="A618" t="s">
        <v>559</v>
      </c>
      <c r="B618" t="s">
        <v>31</v>
      </c>
      <c r="C618" t="s">
        <v>32</v>
      </c>
      <c r="D618" t="s">
        <v>6841</v>
      </c>
      <c r="E618" s="1">
        <v>45627</v>
      </c>
      <c r="F618">
        <v>1</v>
      </c>
    </row>
    <row r="619" spans="1:6" x14ac:dyDescent="0.25">
      <c r="A619" t="s">
        <v>569</v>
      </c>
      <c r="B619" t="s">
        <v>233</v>
      </c>
      <c r="C619" t="s">
        <v>32</v>
      </c>
      <c r="D619" t="s">
        <v>6842</v>
      </c>
      <c r="E619" s="1">
        <v>45292</v>
      </c>
      <c r="F619">
        <v>1</v>
      </c>
    </row>
    <row r="620" spans="1:6" x14ac:dyDescent="0.25">
      <c r="A620" t="s">
        <v>569</v>
      </c>
      <c r="B620" t="s">
        <v>233</v>
      </c>
      <c r="C620" t="s">
        <v>32</v>
      </c>
      <c r="D620" t="s">
        <v>6842</v>
      </c>
      <c r="E620" s="1">
        <v>45323</v>
      </c>
      <c r="F620">
        <v>1</v>
      </c>
    </row>
    <row r="621" spans="1:6" x14ac:dyDescent="0.25">
      <c r="A621" t="s">
        <v>569</v>
      </c>
      <c r="B621" t="s">
        <v>233</v>
      </c>
      <c r="C621" t="s">
        <v>32</v>
      </c>
      <c r="D621" t="s">
        <v>6842</v>
      </c>
      <c r="E621" s="1">
        <v>45352</v>
      </c>
      <c r="F621">
        <v>1</v>
      </c>
    </row>
    <row r="622" spans="1:6" x14ac:dyDescent="0.25">
      <c r="A622" t="s">
        <v>569</v>
      </c>
      <c r="B622" t="s">
        <v>233</v>
      </c>
      <c r="C622" t="s">
        <v>32</v>
      </c>
      <c r="D622" t="s">
        <v>6842</v>
      </c>
      <c r="E622" s="1">
        <v>45383</v>
      </c>
      <c r="F622">
        <v>1</v>
      </c>
    </row>
    <row r="623" spans="1:6" x14ac:dyDescent="0.25">
      <c r="A623" t="s">
        <v>569</v>
      </c>
      <c r="B623" t="s">
        <v>233</v>
      </c>
      <c r="C623" t="s">
        <v>32</v>
      </c>
      <c r="D623" t="s">
        <v>6842</v>
      </c>
      <c r="E623" s="1">
        <v>45413</v>
      </c>
      <c r="F623">
        <v>1</v>
      </c>
    </row>
    <row r="624" spans="1:6" x14ac:dyDescent="0.25">
      <c r="A624" t="s">
        <v>569</v>
      </c>
      <c r="B624" t="s">
        <v>233</v>
      </c>
      <c r="C624" t="s">
        <v>32</v>
      </c>
      <c r="D624" t="s">
        <v>6842</v>
      </c>
      <c r="E624" s="1">
        <v>45444</v>
      </c>
      <c r="F624">
        <v>1</v>
      </c>
    </row>
    <row r="625" spans="1:6" x14ac:dyDescent="0.25">
      <c r="A625" t="s">
        <v>569</v>
      </c>
      <c r="B625" t="s">
        <v>233</v>
      </c>
      <c r="C625" t="s">
        <v>32</v>
      </c>
      <c r="D625" t="s">
        <v>6842</v>
      </c>
      <c r="E625" s="1">
        <v>45474</v>
      </c>
      <c r="F625">
        <v>1</v>
      </c>
    </row>
    <row r="626" spans="1:6" x14ac:dyDescent="0.25">
      <c r="A626" t="s">
        <v>569</v>
      </c>
      <c r="B626" t="s">
        <v>233</v>
      </c>
      <c r="C626" t="s">
        <v>32</v>
      </c>
      <c r="D626" t="s">
        <v>6842</v>
      </c>
      <c r="E626" s="1">
        <v>45505</v>
      </c>
      <c r="F626">
        <v>1</v>
      </c>
    </row>
    <row r="627" spans="1:6" x14ac:dyDescent="0.25">
      <c r="A627" t="s">
        <v>569</v>
      </c>
      <c r="B627" t="s">
        <v>233</v>
      </c>
      <c r="C627" t="s">
        <v>32</v>
      </c>
      <c r="D627" t="s">
        <v>6842</v>
      </c>
      <c r="E627" s="1">
        <v>45536</v>
      </c>
      <c r="F627">
        <v>1</v>
      </c>
    </row>
    <row r="628" spans="1:6" x14ac:dyDescent="0.25">
      <c r="A628" t="s">
        <v>569</v>
      </c>
      <c r="B628" t="s">
        <v>233</v>
      </c>
      <c r="C628" t="s">
        <v>32</v>
      </c>
      <c r="D628" t="s">
        <v>6842</v>
      </c>
      <c r="E628" s="1">
        <v>45566</v>
      </c>
      <c r="F628">
        <v>1</v>
      </c>
    </row>
    <row r="629" spans="1:6" x14ac:dyDescent="0.25">
      <c r="A629" t="s">
        <v>569</v>
      </c>
      <c r="B629" t="s">
        <v>233</v>
      </c>
      <c r="C629" t="s">
        <v>32</v>
      </c>
      <c r="D629" t="s">
        <v>6842</v>
      </c>
      <c r="E629" s="1">
        <v>45597</v>
      </c>
      <c r="F629">
        <v>1</v>
      </c>
    </row>
    <row r="630" spans="1:6" x14ac:dyDescent="0.25">
      <c r="A630" t="s">
        <v>569</v>
      </c>
      <c r="B630" t="s">
        <v>233</v>
      </c>
      <c r="C630" t="s">
        <v>32</v>
      </c>
      <c r="D630" t="s">
        <v>6842</v>
      </c>
      <c r="E630" s="1">
        <v>45627</v>
      </c>
      <c r="F630">
        <v>1</v>
      </c>
    </row>
    <row r="631" spans="1:6" x14ac:dyDescent="0.25">
      <c r="A631" t="s">
        <v>577</v>
      </c>
      <c r="B631" t="s">
        <v>146</v>
      </c>
      <c r="C631" t="s">
        <v>147</v>
      </c>
      <c r="D631" t="s">
        <v>6840</v>
      </c>
      <c r="E631" s="1">
        <v>45323</v>
      </c>
      <c r="F631">
        <v>1</v>
      </c>
    </row>
    <row r="632" spans="1:6" x14ac:dyDescent="0.25">
      <c r="A632" t="s">
        <v>577</v>
      </c>
      <c r="B632" t="s">
        <v>146</v>
      </c>
      <c r="C632" t="s">
        <v>147</v>
      </c>
      <c r="D632" t="s">
        <v>6840</v>
      </c>
      <c r="E632" s="1">
        <v>45352</v>
      </c>
      <c r="F632">
        <v>1</v>
      </c>
    </row>
    <row r="633" spans="1:6" x14ac:dyDescent="0.25">
      <c r="A633" t="s">
        <v>577</v>
      </c>
      <c r="B633" t="s">
        <v>146</v>
      </c>
      <c r="C633" t="s">
        <v>147</v>
      </c>
      <c r="D633" t="s">
        <v>6840</v>
      </c>
      <c r="E633" s="1">
        <v>45383</v>
      </c>
      <c r="F633">
        <v>1</v>
      </c>
    </row>
    <row r="634" spans="1:6" x14ac:dyDescent="0.25">
      <c r="A634" t="s">
        <v>577</v>
      </c>
      <c r="B634" t="s">
        <v>146</v>
      </c>
      <c r="C634" t="s">
        <v>147</v>
      </c>
      <c r="D634" t="s">
        <v>6840</v>
      </c>
      <c r="E634" s="1">
        <v>45413</v>
      </c>
      <c r="F634">
        <v>1</v>
      </c>
    </row>
    <row r="635" spans="1:6" x14ac:dyDescent="0.25">
      <c r="A635" t="s">
        <v>577</v>
      </c>
      <c r="B635" t="s">
        <v>146</v>
      </c>
      <c r="C635" t="s">
        <v>147</v>
      </c>
      <c r="D635" t="s">
        <v>6840</v>
      </c>
      <c r="E635" s="1">
        <v>45444</v>
      </c>
      <c r="F635">
        <v>1</v>
      </c>
    </row>
    <row r="636" spans="1:6" x14ac:dyDescent="0.25">
      <c r="A636" t="s">
        <v>577</v>
      </c>
      <c r="B636" t="s">
        <v>146</v>
      </c>
      <c r="C636" t="s">
        <v>147</v>
      </c>
      <c r="D636" t="s">
        <v>6840</v>
      </c>
      <c r="E636" s="1">
        <v>45474</v>
      </c>
      <c r="F636">
        <v>1</v>
      </c>
    </row>
    <row r="637" spans="1:6" x14ac:dyDescent="0.25">
      <c r="A637" t="s">
        <v>577</v>
      </c>
      <c r="B637" t="s">
        <v>146</v>
      </c>
      <c r="C637" t="s">
        <v>147</v>
      </c>
      <c r="D637" t="s">
        <v>6840</v>
      </c>
      <c r="E637" s="1">
        <v>45505</v>
      </c>
      <c r="F637">
        <v>1</v>
      </c>
    </row>
    <row r="638" spans="1:6" x14ac:dyDescent="0.25">
      <c r="A638" t="s">
        <v>577</v>
      </c>
      <c r="B638" t="s">
        <v>146</v>
      </c>
      <c r="C638" t="s">
        <v>147</v>
      </c>
      <c r="D638" t="s">
        <v>6840</v>
      </c>
      <c r="E638" s="1">
        <v>45536</v>
      </c>
      <c r="F638">
        <v>1</v>
      </c>
    </row>
    <row r="639" spans="1:6" x14ac:dyDescent="0.25">
      <c r="A639" t="s">
        <v>577</v>
      </c>
      <c r="B639" t="s">
        <v>146</v>
      </c>
      <c r="C639" t="s">
        <v>147</v>
      </c>
      <c r="D639" t="s">
        <v>6840</v>
      </c>
      <c r="E639" s="1">
        <v>45566</v>
      </c>
      <c r="F639">
        <v>1</v>
      </c>
    </row>
    <row r="640" spans="1:6" x14ac:dyDescent="0.25">
      <c r="A640" t="s">
        <v>577</v>
      </c>
      <c r="B640" t="s">
        <v>146</v>
      </c>
      <c r="C640" t="s">
        <v>147</v>
      </c>
      <c r="D640" t="s">
        <v>6840</v>
      </c>
      <c r="E640" s="1">
        <v>45597</v>
      </c>
      <c r="F640">
        <v>1</v>
      </c>
    </row>
    <row r="641" spans="1:6" x14ac:dyDescent="0.25">
      <c r="A641" t="s">
        <v>577</v>
      </c>
      <c r="B641" t="s">
        <v>146</v>
      </c>
      <c r="C641" t="s">
        <v>147</v>
      </c>
      <c r="D641" t="s">
        <v>6840</v>
      </c>
      <c r="E641" s="1">
        <v>45627</v>
      </c>
      <c r="F641">
        <v>1</v>
      </c>
    </row>
    <row r="642" spans="1:6" x14ac:dyDescent="0.25">
      <c r="A642" t="s">
        <v>585</v>
      </c>
      <c r="B642" t="s">
        <v>146</v>
      </c>
      <c r="C642" t="s">
        <v>147</v>
      </c>
      <c r="D642" t="s">
        <v>6842</v>
      </c>
      <c r="E642" s="1">
        <v>45323</v>
      </c>
      <c r="F642">
        <v>1</v>
      </c>
    </row>
    <row r="643" spans="1:6" x14ac:dyDescent="0.25">
      <c r="A643" t="s">
        <v>585</v>
      </c>
      <c r="B643" t="s">
        <v>146</v>
      </c>
      <c r="C643" t="s">
        <v>147</v>
      </c>
      <c r="D643" t="s">
        <v>6842</v>
      </c>
      <c r="E643" s="1">
        <v>45352</v>
      </c>
      <c r="F643">
        <v>1</v>
      </c>
    </row>
    <row r="644" spans="1:6" x14ac:dyDescent="0.25">
      <c r="A644" t="s">
        <v>585</v>
      </c>
      <c r="B644" t="s">
        <v>146</v>
      </c>
      <c r="C644" t="s">
        <v>147</v>
      </c>
      <c r="D644" t="s">
        <v>6842</v>
      </c>
      <c r="E644" s="1">
        <v>45383</v>
      </c>
      <c r="F644">
        <v>1</v>
      </c>
    </row>
    <row r="645" spans="1:6" x14ac:dyDescent="0.25">
      <c r="A645" t="s">
        <v>585</v>
      </c>
      <c r="B645" t="s">
        <v>146</v>
      </c>
      <c r="C645" t="s">
        <v>147</v>
      </c>
      <c r="D645" t="s">
        <v>6842</v>
      </c>
      <c r="E645" s="1">
        <v>45413</v>
      </c>
      <c r="F645">
        <v>1</v>
      </c>
    </row>
    <row r="646" spans="1:6" x14ac:dyDescent="0.25">
      <c r="A646" t="s">
        <v>585</v>
      </c>
      <c r="B646" t="s">
        <v>146</v>
      </c>
      <c r="C646" t="s">
        <v>147</v>
      </c>
      <c r="D646" t="s">
        <v>6842</v>
      </c>
      <c r="E646" s="1">
        <v>45444</v>
      </c>
      <c r="F646">
        <v>1</v>
      </c>
    </row>
    <row r="647" spans="1:6" x14ac:dyDescent="0.25">
      <c r="A647" t="s">
        <v>585</v>
      </c>
      <c r="B647" t="s">
        <v>146</v>
      </c>
      <c r="C647" t="s">
        <v>147</v>
      </c>
      <c r="D647" t="s">
        <v>6842</v>
      </c>
      <c r="E647" s="1">
        <v>45474</v>
      </c>
      <c r="F647">
        <v>1</v>
      </c>
    </row>
    <row r="648" spans="1:6" x14ac:dyDescent="0.25">
      <c r="A648" t="s">
        <v>585</v>
      </c>
      <c r="B648" t="s">
        <v>146</v>
      </c>
      <c r="C648" t="s">
        <v>147</v>
      </c>
      <c r="D648" t="s">
        <v>6842</v>
      </c>
      <c r="E648" s="1">
        <v>45505</v>
      </c>
      <c r="F648">
        <v>1</v>
      </c>
    </row>
    <row r="649" spans="1:6" x14ac:dyDescent="0.25">
      <c r="A649" t="s">
        <v>585</v>
      </c>
      <c r="B649" t="s">
        <v>146</v>
      </c>
      <c r="C649" t="s">
        <v>147</v>
      </c>
      <c r="D649" t="s">
        <v>6842</v>
      </c>
      <c r="E649" s="1">
        <v>45536</v>
      </c>
      <c r="F649">
        <v>1</v>
      </c>
    </row>
    <row r="650" spans="1:6" x14ac:dyDescent="0.25">
      <c r="A650" t="s">
        <v>585</v>
      </c>
      <c r="B650" t="s">
        <v>146</v>
      </c>
      <c r="C650" t="s">
        <v>147</v>
      </c>
      <c r="D650" t="s">
        <v>6842</v>
      </c>
      <c r="E650" s="1">
        <v>45566</v>
      </c>
      <c r="F650">
        <v>1</v>
      </c>
    </row>
    <row r="651" spans="1:6" x14ac:dyDescent="0.25">
      <c r="A651" t="s">
        <v>585</v>
      </c>
      <c r="B651" t="s">
        <v>146</v>
      </c>
      <c r="C651" t="s">
        <v>147</v>
      </c>
      <c r="D651" t="s">
        <v>6842</v>
      </c>
      <c r="E651" s="1">
        <v>45597</v>
      </c>
      <c r="F651">
        <v>1</v>
      </c>
    </row>
    <row r="652" spans="1:6" x14ac:dyDescent="0.25">
      <c r="A652" t="s">
        <v>585</v>
      </c>
      <c r="B652" t="s">
        <v>146</v>
      </c>
      <c r="C652" t="s">
        <v>147</v>
      </c>
      <c r="D652" t="s">
        <v>6842</v>
      </c>
      <c r="E652" s="1">
        <v>45627</v>
      </c>
      <c r="F652">
        <v>1</v>
      </c>
    </row>
    <row r="653" spans="1:6" x14ac:dyDescent="0.25">
      <c r="A653" t="s">
        <v>594</v>
      </c>
      <c r="B653" t="s">
        <v>52</v>
      </c>
      <c r="C653" t="s">
        <v>44</v>
      </c>
      <c r="D653" t="s">
        <v>6839</v>
      </c>
      <c r="E653" s="1">
        <v>45352</v>
      </c>
      <c r="F653">
        <v>1</v>
      </c>
    </row>
    <row r="654" spans="1:6" x14ac:dyDescent="0.25">
      <c r="A654" t="s">
        <v>594</v>
      </c>
      <c r="B654" t="s">
        <v>52</v>
      </c>
      <c r="C654" t="s">
        <v>44</v>
      </c>
      <c r="D654" t="s">
        <v>6839</v>
      </c>
      <c r="E654" s="1">
        <v>45383</v>
      </c>
      <c r="F654">
        <v>1</v>
      </c>
    </row>
    <row r="655" spans="1:6" x14ac:dyDescent="0.25">
      <c r="A655" t="s">
        <v>594</v>
      </c>
      <c r="B655" t="s">
        <v>52</v>
      </c>
      <c r="C655" t="s">
        <v>44</v>
      </c>
      <c r="D655" t="s">
        <v>6839</v>
      </c>
      <c r="E655" s="1">
        <v>45413</v>
      </c>
      <c r="F655">
        <v>1</v>
      </c>
    </row>
    <row r="656" spans="1:6" x14ac:dyDescent="0.25">
      <c r="A656" t="s">
        <v>594</v>
      </c>
      <c r="B656" t="s">
        <v>52</v>
      </c>
      <c r="C656" t="s">
        <v>44</v>
      </c>
      <c r="D656" t="s">
        <v>6839</v>
      </c>
      <c r="E656" s="1">
        <v>45444</v>
      </c>
      <c r="F656">
        <v>1</v>
      </c>
    </row>
    <row r="657" spans="1:6" x14ac:dyDescent="0.25">
      <c r="A657" t="s">
        <v>594</v>
      </c>
      <c r="B657" t="s">
        <v>52</v>
      </c>
      <c r="C657" t="s">
        <v>44</v>
      </c>
      <c r="D657" t="s">
        <v>6839</v>
      </c>
      <c r="E657" s="1">
        <v>45474</v>
      </c>
      <c r="F657">
        <v>1</v>
      </c>
    </row>
    <row r="658" spans="1:6" x14ac:dyDescent="0.25">
      <c r="A658" t="s">
        <v>594</v>
      </c>
      <c r="B658" t="s">
        <v>52</v>
      </c>
      <c r="C658" t="s">
        <v>44</v>
      </c>
      <c r="D658" t="s">
        <v>6839</v>
      </c>
      <c r="E658" s="1">
        <v>45505</v>
      </c>
      <c r="F658">
        <v>1</v>
      </c>
    </row>
    <row r="659" spans="1:6" x14ac:dyDescent="0.25">
      <c r="A659" t="s">
        <v>594</v>
      </c>
      <c r="B659" t="s">
        <v>52</v>
      </c>
      <c r="C659" t="s">
        <v>44</v>
      </c>
      <c r="D659" t="s">
        <v>6839</v>
      </c>
      <c r="E659" s="1">
        <v>45536</v>
      </c>
      <c r="F659">
        <v>1</v>
      </c>
    </row>
    <row r="660" spans="1:6" x14ac:dyDescent="0.25">
      <c r="A660" t="s">
        <v>594</v>
      </c>
      <c r="B660" t="s">
        <v>52</v>
      </c>
      <c r="C660" t="s">
        <v>44</v>
      </c>
      <c r="D660" t="s">
        <v>6839</v>
      </c>
      <c r="E660" s="1">
        <v>45566</v>
      </c>
      <c r="F660">
        <v>1</v>
      </c>
    </row>
    <row r="661" spans="1:6" x14ac:dyDescent="0.25">
      <c r="A661" t="s">
        <v>594</v>
      </c>
      <c r="B661" t="s">
        <v>52</v>
      </c>
      <c r="C661" t="s">
        <v>44</v>
      </c>
      <c r="D661" t="s">
        <v>6839</v>
      </c>
      <c r="E661" s="1">
        <v>45597</v>
      </c>
      <c r="F661">
        <v>1</v>
      </c>
    </row>
    <row r="662" spans="1:6" x14ac:dyDescent="0.25">
      <c r="A662" t="s">
        <v>594</v>
      </c>
      <c r="B662" t="s">
        <v>52</v>
      </c>
      <c r="C662" t="s">
        <v>44</v>
      </c>
      <c r="D662" t="s">
        <v>6839</v>
      </c>
      <c r="E662" s="1">
        <v>45627</v>
      </c>
      <c r="F662">
        <v>1</v>
      </c>
    </row>
    <row r="663" spans="1:6" x14ac:dyDescent="0.25">
      <c r="A663" t="s">
        <v>603</v>
      </c>
      <c r="B663" t="s">
        <v>31</v>
      </c>
      <c r="C663" t="s">
        <v>32</v>
      </c>
      <c r="D663" t="s">
        <v>6840</v>
      </c>
      <c r="E663" s="1">
        <v>45352</v>
      </c>
      <c r="F663">
        <v>1</v>
      </c>
    </row>
    <row r="664" spans="1:6" x14ac:dyDescent="0.25">
      <c r="A664" t="s">
        <v>603</v>
      </c>
      <c r="B664" t="s">
        <v>31</v>
      </c>
      <c r="C664" t="s">
        <v>32</v>
      </c>
      <c r="D664" t="s">
        <v>6840</v>
      </c>
      <c r="E664" s="1">
        <v>45383</v>
      </c>
      <c r="F664">
        <v>1</v>
      </c>
    </row>
    <row r="665" spans="1:6" x14ac:dyDescent="0.25">
      <c r="A665" t="s">
        <v>603</v>
      </c>
      <c r="B665" t="s">
        <v>31</v>
      </c>
      <c r="C665" t="s">
        <v>32</v>
      </c>
      <c r="D665" t="s">
        <v>6840</v>
      </c>
      <c r="E665" s="1">
        <v>45413</v>
      </c>
      <c r="F665">
        <v>1</v>
      </c>
    </row>
    <row r="666" spans="1:6" x14ac:dyDescent="0.25">
      <c r="A666" t="s">
        <v>603</v>
      </c>
      <c r="B666" t="s">
        <v>31</v>
      </c>
      <c r="C666" t="s">
        <v>32</v>
      </c>
      <c r="D666" t="s">
        <v>6840</v>
      </c>
      <c r="E666" s="1">
        <v>45444</v>
      </c>
      <c r="F666">
        <v>1</v>
      </c>
    </row>
    <row r="667" spans="1:6" x14ac:dyDescent="0.25">
      <c r="A667" t="s">
        <v>603</v>
      </c>
      <c r="B667" t="s">
        <v>31</v>
      </c>
      <c r="C667" t="s">
        <v>32</v>
      </c>
      <c r="D667" t="s">
        <v>6840</v>
      </c>
      <c r="E667" s="1">
        <v>45474</v>
      </c>
      <c r="F667">
        <v>1</v>
      </c>
    </row>
    <row r="668" spans="1:6" x14ac:dyDescent="0.25">
      <c r="A668" t="s">
        <v>603</v>
      </c>
      <c r="B668" t="s">
        <v>31</v>
      </c>
      <c r="C668" t="s">
        <v>32</v>
      </c>
      <c r="D668" t="s">
        <v>6840</v>
      </c>
      <c r="E668" s="1">
        <v>45505</v>
      </c>
      <c r="F668">
        <v>1</v>
      </c>
    </row>
    <row r="669" spans="1:6" x14ac:dyDescent="0.25">
      <c r="A669" t="s">
        <v>603</v>
      </c>
      <c r="B669" t="s">
        <v>31</v>
      </c>
      <c r="C669" t="s">
        <v>32</v>
      </c>
      <c r="D669" t="s">
        <v>6840</v>
      </c>
      <c r="E669" s="1">
        <v>45536</v>
      </c>
      <c r="F669">
        <v>1</v>
      </c>
    </row>
    <row r="670" spans="1:6" x14ac:dyDescent="0.25">
      <c r="A670" t="s">
        <v>603</v>
      </c>
      <c r="B670" t="s">
        <v>31</v>
      </c>
      <c r="C670" t="s">
        <v>32</v>
      </c>
      <c r="D670" t="s">
        <v>6840</v>
      </c>
      <c r="E670" s="1">
        <v>45566</v>
      </c>
      <c r="F670">
        <v>1</v>
      </c>
    </row>
    <row r="671" spans="1:6" x14ac:dyDescent="0.25">
      <c r="A671" t="s">
        <v>603</v>
      </c>
      <c r="B671" t="s">
        <v>31</v>
      </c>
      <c r="C671" t="s">
        <v>32</v>
      </c>
      <c r="D671" t="s">
        <v>6840</v>
      </c>
      <c r="E671" s="1">
        <v>45597</v>
      </c>
      <c r="F671">
        <v>1</v>
      </c>
    </row>
    <row r="672" spans="1:6" x14ac:dyDescent="0.25">
      <c r="A672" t="s">
        <v>603</v>
      </c>
      <c r="B672" t="s">
        <v>31</v>
      </c>
      <c r="C672" t="s">
        <v>32</v>
      </c>
      <c r="D672" t="s">
        <v>6840</v>
      </c>
      <c r="E672" s="1">
        <v>45627</v>
      </c>
      <c r="F672">
        <v>1</v>
      </c>
    </row>
    <row r="673" spans="1:6" x14ac:dyDescent="0.25">
      <c r="A673" t="s">
        <v>614</v>
      </c>
      <c r="B673" t="s">
        <v>31</v>
      </c>
      <c r="C673" t="s">
        <v>32</v>
      </c>
      <c r="D673" t="s">
        <v>6840</v>
      </c>
      <c r="E673" s="1">
        <v>45352</v>
      </c>
      <c r="F673">
        <v>1</v>
      </c>
    </row>
    <row r="674" spans="1:6" x14ac:dyDescent="0.25">
      <c r="A674" t="s">
        <v>614</v>
      </c>
      <c r="B674" t="s">
        <v>31</v>
      </c>
      <c r="C674" t="s">
        <v>32</v>
      </c>
      <c r="D674" t="s">
        <v>6840</v>
      </c>
      <c r="E674" s="1">
        <v>45383</v>
      </c>
      <c r="F674">
        <v>1</v>
      </c>
    </row>
    <row r="675" spans="1:6" x14ac:dyDescent="0.25">
      <c r="A675" t="s">
        <v>614</v>
      </c>
      <c r="B675" t="s">
        <v>31</v>
      </c>
      <c r="C675" t="s">
        <v>32</v>
      </c>
      <c r="D675" t="s">
        <v>6840</v>
      </c>
      <c r="E675" s="1">
        <v>45413</v>
      </c>
      <c r="F675">
        <v>1</v>
      </c>
    </row>
    <row r="676" spans="1:6" x14ac:dyDescent="0.25">
      <c r="A676" t="s">
        <v>614</v>
      </c>
      <c r="B676" t="s">
        <v>31</v>
      </c>
      <c r="C676" t="s">
        <v>32</v>
      </c>
      <c r="D676" t="s">
        <v>6840</v>
      </c>
      <c r="E676" s="1">
        <v>45444</v>
      </c>
      <c r="F676">
        <v>1</v>
      </c>
    </row>
    <row r="677" spans="1:6" x14ac:dyDescent="0.25">
      <c r="A677" t="s">
        <v>614</v>
      </c>
      <c r="B677" t="s">
        <v>31</v>
      </c>
      <c r="C677" t="s">
        <v>32</v>
      </c>
      <c r="D677" t="s">
        <v>6840</v>
      </c>
      <c r="E677" s="1">
        <v>45474</v>
      </c>
      <c r="F677">
        <v>1</v>
      </c>
    </row>
    <row r="678" spans="1:6" x14ac:dyDescent="0.25">
      <c r="A678" t="s">
        <v>614</v>
      </c>
      <c r="B678" t="s">
        <v>31</v>
      </c>
      <c r="C678" t="s">
        <v>32</v>
      </c>
      <c r="D678" t="s">
        <v>6840</v>
      </c>
      <c r="E678" s="1">
        <v>45505</v>
      </c>
      <c r="F678">
        <v>1</v>
      </c>
    </row>
    <row r="679" spans="1:6" x14ac:dyDescent="0.25">
      <c r="A679" t="s">
        <v>614</v>
      </c>
      <c r="B679" t="s">
        <v>31</v>
      </c>
      <c r="C679" t="s">
        <v>32</v>
      </c>
      <c r="D679" t="s">
        <v>6840</v>
      </c>
      <c r="E679" s="1">
        <v>45536</v>
      </c>
      <c r="F679">
        <v>1</v>
      </c>
    </row>
    <row r="680" spans="1:6" x14ac:dyDescent="0.25">
      <c r="A680" t="s">
        <v>614</v>
      </c>
      <c r="B680" t="s">
        <v>31</v>
      </c>
      <c r="C680" t="s">
        <v>32</v>
      </c>
      <c r="D680" t="s">
        <v>6840</v>
      </c>
      <c r="E680" s="1">
        <v>45566</v>
      </c>
      <c r="F680">
        <v>1</v>
      </c>
    </row>
    <row r="681" spans="1:6" x14ac:dyDescent="0.25">
      <c r="A681" t="s">
        <v>614</v>
      </c>
      <c r="B681" t="s">
        <v>31</v>
      </c>
      <c r="C681" t="s">
        <v>32</v>
      </c>
      <c r="D681" t="s">
        <v>6840</v>
      </c>
      <c r="E681" s="1">
        <v>45597</v>
      </c>
      <c r="F681">
        <v>1</v>
      </c>
    </row>
    <row r="682" spans="1:6" x14ac:dyDescent="0.25">
      <c r="A682" t="s">
        <v>614</v>
      </c>
      <c r="B682" t="s">
        <v>31</v>
      </c>
      <c r="C682" t="s">
        <v>32</v>
      </c>
      <c r="D682" t="s">
        <v>6840</v>
      </c>
      <c r="E682" s="1">
        <v>45627</v>
      </c>
      <c r="F682">
        <v>1</v>
      </c>
    </row>
    <row r="683" spans="1:6" x14ac:dyDescent="0.25">
      <c r="A683" t="s">
        <v>621</v>
      </c>
      <c r="B683" t="s">
        <v>233</v>
      </c>
      <c r="C683" t="s">
        <v>32</v>
      </c>
      <c r="D683" t="s">
        <v>6842</v>
      </c>
      <c r="E683" s="1">
        <v>45352</v>
      </c>
      <c r="F683">
        <v>1</v>
      </c>
    </row>
    <row r="684" spans="1:6" x14ac:dyDescent="0.25">
      <c r="A684" t="s">
        <v>621</v>
      </c>
      <c r="B684" t="s">
        <v>233</v>
      </c>
      <c r="C684" t="s">
        <v>32</v>
      </c>
      <c r="D684" t="s">
        <v>6842</v>
      </c>
      <c r="E684" s="1">
        <v>45383</v>
      </c>
      <c r="F684">
        <v>1</v>
      </c>
    </row>
    <row r="685" spans="1:6" x14ac:dyDescent="0.25">
      <c r="A685" t="s">
        <v>621</v>
      </c>
      <c r="B685" t="s">
        <v>233</v>
      </c>
      <c r="C685" t="s">
        <v>32</v>
      </c>
      <c r="D685" t="s">
        <v>6842</v>
      </c>
      <c r="E685" s="1">
        <v>45413</v>
      </c>
      <c r="F685">
        <v>1</v>
      </c>
    </row>
    <row r="686" spans="1:6" x14ac:dyDescent="0.25">
      <c r="A686" t="s">
        <v>621</v>
      </c>
      <c r="B686" t="s">
        <v>233</v>
      </c>
      <c r="C686" t="s">
        <v>32</v>
      </c>
      <c r="D686" t="s">
        <v>6842</v>
      </c>
      <c r="E686" s="1">
        <v>45444</v>
      </c>
      <c r="F686">
        <v>1</v>
      </c>
    </row>
    <row r="687" spans="1:6" x14ac:dyDescent="0.25">
      <c r="A687" t="s">
        <v>621</v>
      </c>
      <c r="B687" t="s">
        <v>233</v>
      </c>
      <c r="C687" t="s">
        <v>32</v>
      </c>
      <c r="D687" t="s">
        <v>6842</v>
      </c>
      <c r="E687" s="1">
        <v>45474</v>
      </c>
      <c r="F687">
        <v>1</v>
      </c>
    </row>
    <row r="688" spans="1:6" x14ac:dyDescent="0.25">
      <c r="A688" t="s">
        <v>621</v>
      </c>
      <c r="B688" t="s">
        <v>233</v>
      </c>
      <c r="C688" t="s">
        <v>32</v>
      </c>
      <c r="D688" t="s">
        <v>6842</v>
      </c>
      <c r="E688" s="1">
        <v>45505</v>
      </c>
      <c r="F688">
        <v>1</v>
      </c>
    </row>
    <row r="689" spans="1:6" x14ac:dyDescent="0.25">
      <c r="A689" t="s">
        <v>621</v>
      </c>
      <c r="B689" t="s">
        <v>233</v>
      </c>
      <c r="C689" t="s">
        <v>32</v>
      </c>
      <c r="D689" t="s">
        <v>6842</v>
      </c>
      <c r="E689" s="1">
        <v>45536</v>
      </c>
      <c r="F689">
        <v>1</v>
      </c>
    </row>
    <row r="690" spans="1:6" x14ac:dyDescent="0.25">
      <c r="A690" t="s">
        <v>621</v>
      </c>
      <c r="B690" t="s">
        <v>233</v>
      </c>
      <c r="C690" t="s">
        <v>32</v>
      </c>
      <c r="D690" t="s">
        <v>6842</v>
      </c>
      <c r="E690" s="1">
        <v>45566</v>
      </c>
      <c r="F690">
        <v>1</v>
      </c>
    </row>
    <row r="691" spans="1:6" x14ac:dyDescent="0.25">
      <c r="A691" t="s">
        <v>621</v>
      </c>
      <c r="B691" t="s">
        <v>233</v>
      </c>
      <c r="C691" t="s">
        <v>32</v>
      </c>
      <c r="D691" t="s">
        <v>6842</v>
      </c>
      <c r="E691" s="1">
        <v>45597</v>
      </c>
      <c r="F691">
        <v>1</v>
      </c>
    </row>
    <row r="692" spans="1:6" x14ac:dyDescent="0.25">
      <c r="A692" t="s">
        <v>621</v>
      </c>
      <c r="B692" t="s">
        <v>233</v>
      </c>
      <c r="C692" t="s">
        <v>32</v>
      </c>
      <c r="D692" t="s">
        <v>6842</v>
      </c>
      <c r="E692" s="1">
        <v>45627</v>
      </c>
      <c r="F692">
        <v>1</v>
      </c>
    </row>
    <row r="693" spans="1:6" x14ac:dyDescent="0.25">
      <c r="A693" t="s">
        <v>625</v>
      </c>
      <c r="B693" t="s">
        <v>233</v>
      </c>
      <c r="C693" t="s">
        <v>32</v>
      </c>
      <c r="D693" t="s">
        <v>6841</v>
      </c>
      <c r="E693" s="1">
        <v>45323</v>
      </c>
      <c r="F693">
        <v>1</v>
      </c>
    </row>
    <row r="694" spans="1:6" x14ac:dyDescent="0.25">
      <c r="A694" t="s">
        <v>625</v>
      </c>
      <c r="B694" t="s">
        <v>233</v>
      </c>
      <c r="C694" t="s">
        <v>32</v>
      </c>
      <c r="D694" t="s">
        <v>6841</v>
      </c>
      <c r="E694" s="1">
        <v>45352</v>
      </c>
      <c r="F694">
        <v>1</v>
      </c>
    </row>
    <row r="695" spans="1:6" x14ac:dyDescent="0.25">
      <c r="A695" t="s">
        <v>625</v>
      </c>
      <c r="B695" t="s">
        <v>233</v>
      </c>
      <c r="C695" t="s">
        <v>32</v>
      </c>
      <c r="D695" t="s">
        <v>6841</v>
      </c>
      <c r="E695" s="1">
        <v>45383</v>
      </c>
      <c r="F695">
        <v>1</v>
      </c>
    </row>
    <row r="696" spans="1:6" x14ac:dyDescent="0.25">
      <c r="A696" t="s">
        <v>625</v>
      </c>
      <c r="B696" t="s">
        <v>233</v>
      </c>
      <c r="C696" t="s">
        <v>32</v>
      </c>
      <c r="D696" t="s">
        <v>6841</v>
      </c>
      <c r="E696" s="1">
        <v>45413</v>
      </c>
      <c r="F696">
        <v>1</v>
      </c>
    </row>
    <row r="697" spans="1:6" x14ac:dyDescent="0.25">
      <c r="A697" t="s">
        <v>625</v>
      </c>
      <c r="B697" t="s">
        <v>233</v>
      </c>
      <c r="C697" t="s">
        <v>32</v>
      </c>
      <c r="D697" t="s">
        <v>6841</v>
      </c>
      <c r="E697" s="1">
        <v>45444</v>
      </c>
      <c r="F697">
        <v>1</v>
      </c>
    </row>
    <row r="698" spans="1:6" x14ac:dyDescent="0.25">
      <c r="A698" t="s">
        <v>625</v>
      </c>
      <c r="B698" t="s">
        <v>233</v>
      </c>
      <c r="C698" t="s">
        <v>32</v>
      </c>
      <c r="D698" t="s">
        <v>6841</v>
      </c>
      <c r="E698" s="1">
        <v>45474</v>
      </c>
      <c r="F698">
        <v>1</v>
      </c>
    </row>
    <row r="699" spans="1:6" x14ac:dyDescent="0.25">
      <c r="A699" t="s">
        <v>625</v>
      </c>
      <c r="B699" t="s">
        <v>233</v>
      </c>
      <c r="C699" t="s">
        <v>32</v>
      </c>
      <c r="D699" t="s">
        <v>6841</v>
      </c>
      <c r="E699" s="1">
        <v>45505</v>
      </c>
      <c r="F699">
        <v>1</v>
      </c>
    </row>
    <row r="700" spans="1:6" x14ac:dyDescent="0.25">
      <c r="A700" t="s">
        <v>625</v>
      </c>
      <c r="B700" t="s">
        <v>233</v>
      </c>
      <c r="C700" t="s">
        <v>32</v>
      </c>
      <c r="D700" t="s">
        <v>6841</v>
      </c>
      <c r="E700" s="1">
        <v>45536</v>
      </c>
      <c r="F700">
        <v>1</v>
      </c>
    </row>
    <row r="701" spans="1:6" x14ac:dyDescent="0.25">
      <c r="A701" t="s">
        <v>625</v>
      </c>
      <c r="B701" t="s">
        <v>233</v>
      </c>
      <c r="C701" t="s">
        <v>32</v>
      </c>
      <c r="D701" t="s">
        <v>6841</v>
      </c>
      <c r="E701" s="1">
        <v>45566</v>
      </c>
      <c r="F701">
        <v>1</v>
      </c>
    </row>
    <row r="702" spans="1:6" x14ac:dyDescent="0.25">
      <c r="A702" t="s">
        <v>625</v>
      </c>
      <c r="B702" t="s">
        <v>233</v>
      </c>
      <c r="C702" t="s">
        <v>32</v>
      </c>
      <c r="D702" t="s">
        <v>6841</v>
      </c>
      <c r="E702" s="1">
        <v>45597</v>
      </c>
      <c r="F702">
        <v>1</v>
      </c>
    </row>
    <row r="703" spans="1:6" x14ac:dyDescent="0.25">
      <c r="A703" t="s">
        <v>625</v>
      </c>
      <c r="B703" t="s">
        <v>233</v>
      </c>
      <c r="C703" t="s">
        <v>32</v>
      </c>
      <c r="D703" t="s">
        <v>6841</v>
      </c>
      <c r="E703" s="1">
        <v>45627</v>
      </c>
      <c r="F703">
        <v>1</v>
      </c>
    </row>
    <row r="704" spans="1:6" x14ac:dyDescent="0.25">
      <c r="A704" t="s">
        <v>637</v>
      </c>
      <c r="B704" t="s">
        <v>31</v>
      </c>
      <c r="C704" t="s">
        <v>32</v>
      </c>
      <c r="D704" t="s">
        <v>6840</v>
      </c>
      <c r="E704" s="1">
        <v>45323</v>
      </c>
      <c r="F704">
        <v>1</v>
      </c>
    </row>
    <row r="705" spans="1:6" x14ac:dyDescent="0.25">
      <c r="A705" t="s">
        <v>637</v>
      </c>
      <c r="B705" t="s">
        <v>31</v>
      </c>
      <c r="C705" t="s">
        <v>32</v>
      </c>
      <c r="D705" t="s">
        <v>6840</v>
      </c>
      <c r="E705" s="1">
        <v>45352</v>
      </c>
      <c r="F705">
        <v>1</v>
      </c>
    </row>
    <row r="706" spans="1:6" x14ac:dyDescent="0.25">
      <c r="A706" t="s">
        <v>637</v>
      </c>
      <c r="B706" t="s">
        <v>31</v>
      </c>
      <c r="C706" t="s">
        <v>32</v>
      </c>
      <c r="D706" t="s">
        <v>6840</v>
      </c>
      <c r="E706" s="1">
        <v>45383</v>
      </c>
      <c r="F706">
        <v>1</v>
      </c>
    </row>
    <row r="707" spans="1:6" x14ac:dyDescent="0.25">
      <c r="A707" t="s">
        <v>637</v>
      </c>
      <c r="B707" t="s">
        <v>31</v>
      </c>
      <c r="C707" t="s">
        <v>32</v>
      </c>
      <c r="D707" t="s">
        <v>6840</v>
      </c>
      <c r="E707" s="1">
        <v>45413</v>
      </c>
      <c r="F707">
        <v>1</v>
      </c>
    </row>
    <row r="708" spans="1:6" x14ac:dyDescent="0.25">
      <c r="A708" t="s">
        <v>637</v>
      </c>
      <c r="B708" t="s">
        <v>31</v>
      </c>
      <c r="C708" t="s">
        <v>32</v>
      </c>
      <c r="D708" t="s">
        <v>6840</v>
      </c>
      <c r="E708" s="1">
        <v>45444</v>
      </c>
      <c r="F708">
        <v>1</v>
      </c>
    </row>
    <row r="709" spans="1:6" x14ac:dyDescent="0.25">
      <c r="A709" t="s">
        <v>637</v>
      </c>
      <c r="B709" t="s">
        <v>31</v>
      </c>
      <c r="C709" t="s">
        <v>32</v>
      </c>
      <c r="D709" t="s">
        <v>6840</v>
      </c>
      <c r="E709" s="1">
        <v>45474</v>
      </c>
      <c r="F709">
        <v>1</v>
      </c>
    </row>
    <row r="710" spans="1:6" x14ac:dyDescent="0.25">
      <c r="A710" t="s">
        <v>637</v>
      </c>
      <c r="B710" t="s">
        <v>31</v>
      </c>
      <c r="C710" t="s">
        <v>32</v>
      </c>
      <c r="D710" t="s">
        <v>6840</v>
      </c>
      <c r="E710" s="1">
        <v>45505</v>
      </c>
      <c r="F710">
        <v>1</v>
      </c>
    </row>
    <row r="711" spans="1:6" x14ac:dyDescent="0.25">
      <c r="A711" t="s">
        <v>637</v>
      </c>
      <c r="B711" t="s">
        <v>31</v>
      </c>
      <c r="C711" t="s">
        <v>32</v>
      </c>
      <c r="D711" t="s">
        <v>6840</v>
      </c>
      <c r="E711" s="1">
        <v>45536</v>
      </c>
      <c r="F711">
        <v>1</v>
      </c>
    </row>
    <row r="712" spans="1:6" x14ac:dyDescent="0.25">
      <c r="A712" t="s">
        <v>637</v>
      </c>
      <c r="B712" t="s">
        <v>31</v>
      </c>
      <c r="C712" t="s">
        <v>32</v>
      </c>
      <c r="D712" t="s">
        <v>6840</v>
      </c>
      <c r="E712" s="1">
        <v>45566</v>
      </c>
      <c r="F712">
        <v>1</v>
      </c>
    </row>
    <row r="713" spans="1:6" x14ac:dyDescent="0.25">
      <c r="A713" t="s">
        <v>637</v>
      </c>
      <c r="B713" t="s">
        <v>31</v>
      </c>
      <c r="C713" t="s">
        <v>32</v>
      </c>
      <c r="D713" t="s">
        <v>6840</v>
      </c>
      <c r="E713" s="1">
        <v>45597</v>
      </c>
      <c r="F713">
        <v>1</v>
      </c>
    </row>
    <row r="714" spans="1:6" x14ac:dyDescent="0.25">
      <c r="A714" t="s">
        <v>637</v>
      </c>
      <c r="B714" t="s">
        <v>31</v>
      </c>
      <c r="C714" t="s">
        <v>32</v>
      </c>
      <c r="D714" t="s">
        <v>6840</v>
      </c>
      <c r="E714" s="1">
        <v>45627</v>
      </c>
      <c r="F714">
        <v>1</v>
      </c>
    </row>
    <row r="715" spans="1:6" x14ac:dyDescent="0.25">
      <c r="A715" t="s">
        <v>652</v>
      </c>
      <c r="B715" t="s">
        <v>43</v>
      </c>
      <c r="C715" t="s">
        <v>44</v>
      </c>
      <c r="D715" t="s">
        <v>6841</v>
      </c>
      <c r="E715" s="1">
        <v>45352</v>
      </c>
      <c r="F715">
        <v>1</v>
      </c>
    </row>
    <row r="716" spans="1:6" x14ac:dyDescent="0.25">
      <c r="A716" t="s">
        <v>652</v>
      </c>
      <c r="B716" t="s">
        <v>43</v>
      </c>
      <c r="C716" t="s">
        <v>44</v>
      </c>
      <c r="D716" t="s">
        <v>6841</v>
      </c>
      <c r="E716" s="1">
        <v>45383</v>
      </c>
      <c r="F716">
        <v>1</v>
      </c>
    </row>
    <row r="717" spans="1:6" x14ac:dyDescent="0.25">
      <c r="A717" t="s">
        <v>652</v>
      </c>
      <c r="B717" t="s">
        <v>43</v>
      </c>
      <c r="C717" t="s">
        <v>44</v>
      </c>
      <c r="D717" t="s">
        <v>6841</v>
      </c>
      <c r="E717" s="1">
        <v>45413</v>
      </c>
      <c r="F717">
        <v>1</v>
      </c>
    </row>
    <row r="718" spans="1:6" x14ac:dyDescent="0.25">
      <c r="A718" t="s">
        <v>652</v>
      </c>
      <c r="B718" t="s">
        <v>43</v>
      </c>
      <c r="C718" t="s">
        <v>44</v>
      </c>
      <c r="D718" t="s">
        <v>6841</v>
      </c>
      <c r="E718" s="1">
        <v>45444</v>
      </c>
      <c r="F718">
        <v>1</v>
      </c>
    </row>
    <row r="719" spans="1:6" x14ac:dyDescent="0.25">
      <c r="A719" t="s">
        <v>652</v>
      </c>
      <c r="B719" t="s">
        <v>43</v>
      </c>
      <c r="C719" t="s">
        <v>44</v>
      </c>
      <c r="D719" t="s">
        <v>6841</v>
      </c>
      <c r="E719" s="1">
        <v>45474</v>
      </c>
      <c r="F719">
        <v>1</v>
      </c>
    </row>
    <row r="720" spans="1:6" x14ac:dyDescent="0.25">
      <c r="A720" t="s">
        <v>652</v>
      </c>
      <c r="B720" t="s">
        <v>43</v>
      </c>
      <c r="C720" t="s">
        <v>44</v>
      </c>
      <c r="D720" t="s">
        <v>6841</v>
      </c>
      <c r="E720" s="1">
        <v>45505</v>
      </c>
      <c r="F720">
        <v>1</v>
      </c>
    </row>
    <row r="721" spans="1:6" x14ac:dyDescent="0.25">
      <c r="A721" t="s">
        <v>652</v>
      </c>
      <c r="B721" t="s">
        <v>43</v>
      </c>
      <c r="C721" t="s">
        <v>44</v>
      </c>
      <c r="D721" t="s">
        <v>6841</v>
      </c>
      <c r="E721" s="1">
        <v>45536</v>
      </c>
      <c r="F721">
        <v>1</v>
      </c>
    </row>
    <row r="722" spans="1:6" x14ac:dyDescent="0.25">
      <c r="A722" t="s">
        <v>652</v>
      </c>
      <c r="B722" t="s">
        <v>43</v>
      </c>
      <c r="C722" t="s">
        <v>44</v>
      </c>
      <c r="D722" t="s">
        <v>6841</v>
      </c>
      <c r="E722" s="1">
        <v>45566</v>
      </c>
      <c r="F722">
        <v>1</v>
      </c>
    </row>
    <row r="723" spans="1:6" x14ac:dyDescent="0.25">
      <c r="A723" t="s">
        <v>652</v>
      </c>
      <c r="B723" t="s">
        <v>43</v>
      </c>
      <c r="C723" t="s">
        <v>44</v>
      </c>
      <c r="D723" t="s">
        <v>6841</v>
      </c>
      <c r="E723" s="1">
        <v>45597</v>
      </c>
      <c r="F723">
        <v>1</v>
      </c>
    </row>
    <row r="724" spans="1:6" x14ac:dyDescent="0.25">
      <c r="A724" t="s">
        <v>652</v>
      </c>
      <c r="B724" t="s">
        <v>43</v>
      </c>
      <c r="C724" t="s">
        <v>44</v>
      </c>
      <c r="D724" t="s">
        <v>6841</v>
      </c>
      <c r="E724" s="1">
        <v>45627</v>
      </c>
      <c r="F724">
        <v>1</v>
      </c>
    </row>
    <row r="725" spans="1:6" x14ac:dyDescent="0.25">
      <c r="A725" t="s">
        <v>675</v>
      </c>
      <c r="B725" t="s">
        <v>233</v>
      </c>
      <c r="C725" t="s">
        <v>32</v>
      </c>
      <c r="D725" t="s">
        <v>6841</v>
      </c>
      <c r="E725" s="1">
        <v>45352</v>
      </c>
      <c r="F725">
        <v>1</v>
      </c>
    </row>
    <row r="726" spans="1:6" x14ac:dyDescent="0.25">
      <c r="A726" t="s">
        <v>675</v>
      </c>
      <c r="B726" t="s">
        <v>233</v>
      </c>
      <c r="C726" t="s">
        <v>32</v>
      </c>
      <c r="D726" t="s">
        <v>6841</v>
      </c>
      <c r="E726" s="1">
        <v>45383</v>
      </c>
      <c r="F726">
        <v>1</v>
      </c>
    </row>
    <row r="727" spans="1:6" x14ac:dyDescent="0.25">
      <c r="A727" t="s">
        <v>675</v>
      </c>
      <c r="B727" t="s">
        <v>233</v>
      </c>
      <c r="C727" t="s">
        <v>32</v>
      </c>
      <c r="D727" t="s">
        <v>6841</v>
      </c>
      <c r="E727" s="1">
        <v>45413</v>
      </c>
      <c r="F727">
        <v>1</v>
      </c>
    </row>
    <row r="728" spans="1:6" x14ac:dyDescent="0.25">
      <c r="A728" t="s">
        <v>675</v>
      </c>
      <c r="B728" t="s">
        <v>233</v>
      </c>
      <c r="C728" t="s">
        <v>32</v>
      </c>
      <c r="D728" t="s">
        <v>6841</v>
      </c>
      <c r="E728" s="1">
        <v>45444</v>
      </c>
      <c r="F728">
        <v>1</v>
      </c>
    </row>
    <row r="729" spans="1:6" x14ac:dyDescent="0.25">
      <c r="A729" t="s">
        <v>675</v>
      </c>
      <c r="B729" t="s">
        <v>233</v>
      </c>
      <c r="C729" t="s">
        <v>32</v>
      </c>
      <c r="D729" t="s">
        <v>6841</v>
      </c>
      <c r="E729" s="1">
        <v>45474</v>
      </c>
      <c r="F729">
        <v>1</v>
      </c>
    </row>
    <row r="730" spans="1:6" x14ac:dyDescent="0.25">
      <c r="A730" t="s">
        <v>675</v>
      </c>
      <c r="B730" t="s">
        <v>233</v>
      </c>
      <c r="C730" t="s">
        <v>32</v>
      </c>
      <c r="D730" t="s">
        <v>6841</v>
      </c>
      <c r="E730" s="1">
        <v>45505</v>
      </c>
      <c r="F730">
        <v>1</v>
      </c>
    </row>
    <row r="731" spans="1:6" x14ac:dyDescent="0.25">
      <c r="A731" t="s">
        <v>675</v>
      </c>
      <c r="B731" t="s">
        <v>233</v>
      </c>
      <c r="C731" t="s">
        <v>32</v>
      </c>
      <c r="D731" t="s">
        <v>6841</v>
      </c>
      <c r="E731" s="1">
        <v>45536</v>
      </c>
      <c r="F731">
        <v>1</v>
      </c>
    </row>
    <row r="732" spans="1:6" x14ac:dyDescent="0.25">
      <c r="A732" t="s">
        <v>675</v>
      </c>
      <c r="B732" t="s">
        <v>233</v>
      </c>
      <c r="C732" t="s">
        <v>32</v>
      </c>
      <c r="D732" t="s">
        <v>6841</v>
      </c>
      <c r="E732" s="1">
        <v>45566</v>
      </c>
      <c r="F732">
        <v>1</v>
      </c>
    </row>
    <row r="733" spans="1:6" x14ac:dyDescent="0.25">
      <c r="A733" t="s">
        <v>675</v>
      </c>
      <c r="B733" t="s">
        <v>233</v>
      </c>
      <c r="C733" t="s">
        <v>32</v>
      </c>
      <c r="D733" t="s">
        <v>6841</v>
      </c>
      <c r="E733" s="1">
        <v>45597</v>
      </c>
      <c r="F733">
        <v>1</v>
      </c>
    </row>
    <row r="734" spans="1:6" x14ac:dyDescent="0.25">
      <c r="A734" t="s">
        <v>675</v>
      </c>
      <c r="B734" t="s">
        <v>233</v>
      </c>
      <c r="C734" t="s">
        <v>32</v>
      </c>
      <c r="D734" t="s">
        <v>6841</v>
      </c>
      <c r="E734" s="1">
        <v>45627</v>
      </c>
      <c r="F734">
        <v>1</v>
      </c>
    </row>
    <row r="735" spans="1:6" x14ac:dyDescent="0.25">
      <c r="A735" t="s">
        <v>686</v>
      </c>
      <c r="B735" t="s">
        <v>52</v>
      </c>
      <c r="C735" t="s">
        <v>44</v>
      </c>
      <c r="D735" t="s">
        <v>6840</v>
      </c>
      <c r="E735" s="1">
        <v>45323</v>
      </c>
      <c r="F735">
        <v>1</v>
      </c>
    </row>
    <row r="736" spans="1:6" x14ac:dyDescent="0.25">
      <c r="A736" t="s">
        <v>686</v>
      </c>
      <c r="B736" t="s">
        <v>52</v>
      </c>
      <c r="C736" t="s">
        <v>44</v>
      </c>
      <c r="D736" t="s">
        <v>6840</v>
      </c>
      <c r="E736" s="1">
        <v>45352</v>
      </c>
      <c r="F736">
        <v>1</v>
      </c>
    </row>
    <row r="737" spans="1:6" x14ac:dyDescent="0.25">
      <c r="A737" t="s">
        <v>686</v>
      </c>
      <c r="B737" t="s">
        <v>52</v>
      </c>
      <c r="C737" t="s">
        <v>44</v>
      </c>
      <c r="D737" t="s">
        <v>6840</v>
      </c>
      <c r="E737" s="1">
        <v>45383</v>
      </c>
      <c r="F737">
        <v>1</v>
      </c>
    </row>
    <row r="738" spans="1:6" x14ac:dyDescent="0.25">
      <c r="A738" t="s">
        <v>686</v>
      </c>
      <c r="B738" t="s">
        <v>52</v>
      </c>
      <c r="C738" t="s">
        <v>44</v>
      </c>
      <c r="D738" t="s">
        <v>6840</v>
      </c>
      <c r="E738" s="1">
        <v>45413</v>
      </c>
      <c r="F738">
        <v>1</v>
      </c>
    </row>
    <row r="739" spans="1:6" x14ac:dyDescent="0.25">
      <c r="A739" t="s">
        <v>686</v>
      </c>
      <c r="B739" t="s">
        <v>52</v>
      </c>
      <c r="C739" t="s">
        <v>44</v>
      </c>
      <c r="D739" t="s">
        <v>6840</v>
      </c>
      <c r="E739" s="1">
        <v>45444</v>
      </c>
      <c r="F739">
        <v>1</v>
      </c>
    </row>
    <row r="740" spans="1:6" x14ac:dyDescent="0.25">
      <c r="A740" t="s">
        <v>696</v>
      </c>
      <c r="B740" t="s">
        <v>233</v>
      </c>
      <c r="C740" t="s">
        <v>32</v>
      </c>
      <c r="D740" t="s">
        <v>6841</v>
      </c>
      <c r="E740" s="1">
        <v>45323</v>
      </c>
      <c r="F740">
        <v>1</v>
      </c>
    </row>
    <row r="741" spans="1:6" x14ac:dyDescent="0.25">
      <c r="A741" t="s">
        <v>696</v>
      </c>
      <c r="B741" t="s">
        <v>233</v>
      </c>
      <c r="C741" t="s">
        <v>32</v>
      </c>
      <c r="D741" t="s">
        <v>6841</v>
      </c>
      <c r="E741" s="1">
        <v>45352</v>
      </c>
      <c r="F741">
        <v>1</v>
      </c>
    </row>
    <row r="742" spans="1:6" x14ac:dyDescent="0.25">
      <c r="A742" t="s">
        <v>696</v>
      </c>
      <c r="B742" t="s">
        <v>233</v>
      </c>
      <c r="C742" t="s">
        <v>32</v>
      </c>
      <c r="D742" t="s">
        <v>6841</v>
      </c>
      <c r="E742" s="1">
        <v>45383</v>
      </c>
      <c r="F742">
        <v>1</v>
      </c>
    </row>
    <row r="743" spans="1:6" x14ac:dyDescent="0.25">
      <c r="A743" t="s">
        <v>696</v>
      </c>
      <c r="B743" t="s">
        <v>233</v>
      </c>
      <c r="C743" t="s">
        <v>32</v>
      </c>
      <c r="D743" t="s">
        <v>6841</v>
      </c>
      <c r="E743" s="1">
        <v>45413</v>
      </c>
      <c r="F743">
        <v>1</v>
      </c>
    </row>
    <row r="744" spans="1:6" x14ac:dyDescent="0.25">
      <c r="A744" t="s">
        <v>696</v>
      </c>
      <c r="B744" t="s">
        <v>233</v>
      </c>
      <c r="C744" t="s">
        <v>32</v>
      </c>
      <c r="D744" t="s">
        <v>6841</v>
      </c>
      <c r="E744" s="1">
        <v>45444</v>
      </c>
      <c r="F744">
        <v>1</v>
      </c>
    </row>
    <row r="745" spans="1:6" x14ac:dyDescent="0.25">
      <c r="A745" t="s">
        <v>696</v>
      </c>
      <c r="B745" t="s">
        <v>233</v>
      </c>
      <c r="C745" t="s">
        <v>32</v>
      </c>
      <c r="D745" t="s">
        <v>6841</v>
      </c>
      <c r="E745" s="1">
        <v>45474</v>
      </c>
      <c r="F745">
        <v>1</v>
      </c>
    </row>
    <row r="746" spans="1:6" x14ac:dyDescent="0.25">
      <c r="A746" t="s">
        <v>696</v>
      </c>
      <c r="B746" t="s">
        <v>233</v>
      </c>
      <c r="C746" t="s">
        <v>32</v>
      </c>
      <c r="D746" t="s">
        <v>6841</v>
      </c>
      <c r="E746" s="1">
        <v>45505</v>
      </c>
      <c r="F746">
        <v>1</v>
      </c>
    </row>
    <row r="747" spans="1:6" x14ac:dyDescent="0.25">
      <c r="A747" t="s">
        <v>696</v>
      </c>
      <c r="B747" t="s">
        <v>233</v>
      </c>
      <c r="C747" t="s">
        <v>32</v>
      </c>
      <c r="D747" t="s">
        <v>6841</v>
      </c>
      <c r="E747" s="1">
        <v>45536</v>
      </c>
      <c r="F747">
        <v>1</v>
      </c>
    </row>
    <row r="748" spans="1:6" x14ac:dyDescent="0.25">
      <c r="A748" t="s">
        <v>696</v>
      </c>
      <c r="B748" t="s">
        <v>233</v>
      </c>
      <c r="C748" t="s">
        <v>32</v>
      </c>
      <c r="D748" t="s">
        <v>6841</v>
      </c>
      <c r="E748" s="1">
        <v>45566</v>
      </c>
      <c r="F748">
        <v>1</v>
      </c>
    </row>
    <row r="749" spans="1:6" x14ac:dyDescent="0.25">
      <c r="A749" t="s">
        <v>696</v>
      </c>
      <c r="B749" t="s">
        <v>233</v>
      </c>
      <c r="C749" t="s">
        <v>32</v>
      </c>
      <c r="D749" t="s">
        <v>6841</v>
      </c>
      <c r="E749" s="1">
        <v>45597</v>
      </c>
      <c r="F749">
        <v>1</v>
      </c>
    </row>
    <row r="750" spans="1:6" x14ac:dyDescent="0.25">
      <c r="A750" t="s">
        <v>696</v>
      </c>
      <c r="B750" t="s">
        <v>233</v>
      </c>
      <c r="C750" t="s">
        <v>32</v>
      </c>
      <c r="D750" t="s">
        <v>6841</v>
      </c>
      <c r="E750" s="1">
        <v>45627</v>
      </c>
      <c r="F750">
        <v>1</v>
      </c>
    </row>
    <row r="751" spans="1:6" x14ac:dyDescent="0.25">
      <c r="A751" t="s">
        <v>709</v>
      </c>
      <c r="B751" t="s">
        <v>31</v>
      </c>
      <c r="C751" t="s">
        <v>32</v>
      </c>
      <c r="D751" t="s">
        <v>6842</v>
      </c>
      <c r="E751" s="1">
        <v>45352</v>
      </c>
      <c r="F751">
        <v>1</v>
      </c>
    </row>
    <row r="752" spans="1:6" x14ac:dyDescent="0.25">
      <c r="A752" t="s">
        <v>709</v>
      </c>
      <c r="B752" t="s">
        <v>31</v>
      </c>
      <c r="C752" t="s">
        <v>32</v>
      </c>
      <c r="D752" t="s">
        <v>6842</v>
      </c>
      <c r="E752" s="1">
        <v>45383</v>
      </c>
      <c r="F752">
        <v>1</v>
      </c>
    </row>
    <row r="753" spans="1:6" x14ac:dyDescent="0.25">
      <c r="A753" t="s">
        <v>709</v>
      </c>
      <c r="B753" t="s">
        <v>31</v>
      </c>
      <c r="C753" t="s">
        <v>32</v>
      </c>
      <c r="D753" t="s">
        <v>6842</v>
      </c>
      <c r="E753" s="1">
        <v>45413</v>
      </c>
      <c r="F753">
        <v>1</v>
      </c>
    </row>
    <row r="754" spans="1:6" x14ac:dyDescent="0.25">
      <c r="A754" t="s">
        <v>709</v>
      </c>
      <c r="B754" t="s">
        <v>31</v>
      </c>
      <c r="C754" t="s">
        <v>32</v>
      </c>
      <c r="D754" t="s">
        <v>6842</v>
      </c>
      <c r="E754" s="1">
        <v>45444</v>
      </c>
      <c r="F754">
        <v>1</v>
      </c>
    </row>
    <row r="755" spans="1:6" x14ac:dyDescent="0.25">
      <c r="A755" t="s">
        <v>709</v>
      </c>
      <c r="B755" t="s">
        <v>31</v>
      </c>
      <c r="C755" t="s">
        <v>32</v>
      </c>
      <c r="D755" t="s">
        <v>6842</v>
      </c>
      <c r="E755" s="1">
        <v>45474</v>
      </c>
      <c r="F755">
        <v>1</v>
      </c>
    </row>
    <row r="756" spans="1:6" x14ac:dyDescent="0.25">
      <c r="A756" t="s">
        <v>709</v>
      </c>
      <c r="B756" t="s">
        <v>31</v>
      </c>
      <c r="C756" t="s">
        <v>32</v>
      </c>
      <c r="D756" t="s">
        <v>6842</v>
      </c>
      <c r="E756" s="1">
        <v>45505</v>
      </c>
      <c r="F756">
        <v>1</v>
      </c>
    </row>
    <row r="757" spans="1:6" x14ac:dyDescent="0.25">
      <c r="A757" t="s">
        <v>709</v>
      </c>
      <c r="B757" t="s">
        <v>31</v>
      </c>
      <c r="C757" t="s">
        <v>32</v>
      </c>
      <c r="D757" t="s">
        <v>6842</v>
      </c>
      <c r="E757" s="1">
        <v>45536</v>
      </c>
      <c r="F757">
        <v>1</v>
      </c>
    </row>
    <row r="758" spans="1:6" x14ac:dyDescent="0.25">
      <c r="A758" t="s">
        <v>709</v>
      </c>
      <c r="B758" t="s">
        <v>31</v>
      </c>
      <c r="C758" t="s">
        <v>32</v>
      </c>
      <c r="D758" t="s">
        <v>6842</v>
      </c>
      <c r="E758" s="1">
        <v>45566</v>
      </c>
      <c r="F758">
        <v>1</v>
      </c>
    </row>
    <row r="759" spans="1:6" x14ac:dyDescent="0.25">
      <c r="A759" t="s">
        <v>709</v>
      </c>
      <c r="B759" t="s">
        <v>31</v>
      </c>
      <c r="C759" t="s">
        <v>32</v>
      </c>
      <c r="D759" t="s">
        <v>6842</v>
      </c>
      <c r="E759" s="1">
        <v>45597</v>
      </c>
      <c r="F759">
        <v>1</v>
      </c>
    </row>
    <row r="760" spans="1:6" x14ac:dyDescent="0.25">
      <c r="A760" t="s">
        <v>709</v>
      </c>
      <c r="B760" t="s">
        <v>31</v>
      </c>
      <c r="C760" t="s">
        <v>32</v>
      </c>
      <c r="D760" t="s">
        <v>6842</v>
      </c>
      <c r="E760" s="1">
        <v>45627</v>
      </c>
      <c r="F760">
        <v>1</v>
      </c>
    </row>
    <row r="761" spans="1:6" x14ac:dyDescent="0.25">
      <c r="A761" t="s">
        <v>713</v>
      </c>
      <c r="B761" t="s">
        <v>146</v>
      </c>
      <c r="C761" t="s">
        <v>147</v>
      </c>
      <c r="D761" t="s">
        <v>6841</v>
      </c>
      <c r="E761" s="1">
        <v>45323</v>
      </c>
      <c r="F761">
        <v>1</v>
      </c>
    </row>
    <row r="762" spans="1:6" x14ac:dyDescent="0.25">
      <c r="A762" t="s">
        <v>713</v>
      </c>
      <c r="B762" t="s">
        <v>146</v>
      </c>
      <c r="C762" t="s">
        <v>147</v>
      </c>
      <c r="D762" t="s">
        <v>6841</v>
      </c>
      <c r="E762" s="1">
        <v>45352</v>
      </c>
      <c r="F762">
        <v>1</v>
      </c>
    </row>
    <row r="763" spans="1:6" x14ac:dyDescent="0.25">
      <c r="A763" t="s">
        <v>713</v>
      </c>
      <c r="B763" t="s">
        <v>146</v>
      </c>
      <c r="C763" t="s">
        <v>147</v>
      </c>
      <c r="D763" t="s">
        <v>6841</v>
      </c>
      <c r="E763" s="1">
        <v>45383</v>
      </c>
      <c r="F763">
        <v>1</v>
      </c>
    </row>
    <row r="764" spans="1:6" x14ac:dyDescent="0.25">
      <c r="A764" t="s">
        <v>713</v>
      </c>
      <c r="B764" t="s">
        <v>146</v>
      </c>
      <c r="C764" t="s">
        <v>147</v>
      </c>
      <c r="D764" t="s">
        <v>6841</v>
      </c>
      <c r="E764" s="1">
        <v>45413</v>
      </c>
      <c r="F764">
        <v>1</v>
      </c>
    </row>
    <row r="765" spans="1:6" x14ac:dyDescent="0.25">
      <c r="A765" t="s">
        <v>713</v>
      </c>
      <c r="B765" t="s">
        <v>146</v>
      </c>
      <c r="C765" t="s">
        <v>147</v>
      </c>
      <c r="D765" t="s">
        <v>6841</v>
      </c>
      <c r="E765" s="1">
        <v>45444</v>
      </c>
      <c r="F765">
        <v>1</v>
      </c>
    </row>
    <row r="766" spans="1:6" x14ac:dyDescent="0.25">
      <c r="A766" t="s">
        <v>713</v>
      </c>
      <c r="B766" t="s">
        <v>146</v>
      </c>
      <c r="C766" t="s">
        <v>147</v>
      </c>
      <c r="D766" t="s">
        <v>6841</v>
      </c>
      <c r="E766" s="1">
        <v>45474</v>
      </c>
      <c r="F766">
        <v>1</v>
      </c>
    </row>
    <row r="767" spans="1:6" x14ac:dyDescent="0.25">
      <c r="A767" t="s">
        <v>713</v>
      </c>
      <c r="B767" t="s">
        <v>146</v>
      </c>
      <c r="C767" t="s">
        <v>147</v>
      </c>
      <c r="D767" t="s">
        <v>6841</v>
      </c>
      <c r="E767" s="1">
        <v>45505</v>
      </c>
      <c r="F767">
        <v>1</v>
      </c>
    </row>
    <row r="768" spans="1:6" x14ac:dyDescent="0.25">
      <c r="A768" t="s">
        <v>713</v>
      </c>
      <c r="B768" t="s">
        <v>146</v>
      </c>
      <c r="C768" t="s">
        <v>147</v>
      </c>
      <c r="D768" t="s">
        <v>6841</v>
      </c>
      <c r="E768" s="1">
        <v>45536</v>
      </c>
      <c r="F768">
        <v>1</v>
      </c>
    </row>
    <row r="769" spans="1:6" x14ac:dyDescent="0.25">
      <c r="A769" t="s">
        <v>713</v>
      </c>
      <c r="B769" t="s">
        <v>146</v>
      </c>
      <c r="C769" t="s">
        <v>147</v>
      </c>
      <c r="D769" t="s">
        <v>6841</v>
      </c>
      <c r="E769" s="1">
        <v>45566</v>
      </c>
      <c r="F769">
        <v>1</v>
      </c>
    </row>
    <row r="770" spans="1:6" x14ac:dyDescent="0.25">
      <c r="A770" t="s">
        <v>713</v>
      </c>
      <c r="B770" t="s">
        <v>146</v>
      </c>
      <c r="C770" t="s">
        <v>147</v>
      </c>
      <c r="D770" t="s">
        <v>6841</v>
      </c>
      <c r="E770" s="1">
        <v>45597</v>
      </c>
      <c r="F770">
        <v>1</v>
      </c>
    </row>
    <row r="771" spans="1:6" x14ac:dyDescent="0.25">
      <c r="A771" t="s">
        <v>713</v>
      </c>
      <c r="B771" t="s">
        <v>146</v>
      </c>
      <c r="C771" t="s">
        <v>147</v>
      </c>
      <c r="D771" t="s">
        <v>6841</v>
      </c>
      <c r="E771" s="1">
        <v>45627</v>
      </c>
      <c r="F771">
        <v>1</v>
      </c>
    </row>
    <row r="772" spans="1:6" x14ac:dyDescent="0.25">
      <c r="A772" t="s">
        <v>721</v>
      </c>
      <c r="B772" t="s">
        <v>31</v>
      </c>
      <c r="C772" t="s">
        <v>32</v>
      </c>
      <c r="D772" t="s">
        <v>6841</v>
      </c>
      <c r="E772" s="1">
        <v>45323</v>
      </c>
      <c r="F772">
        <v>1</v>
      </c>
    </row>
    <row r="773" spans="1:6" x14ac:dyDescent="0.25">
      <c r="A773" t="s">
        <v>721</v>
      </c>
      <c r="B773" t="s">
        <v>31</v>
      </c>
      <c r="C773" t="s">
        <v>32</v>
      </c>
      <c r="D773" t="s">
        <v>6841</v>
      </c>
      <c r="E773" s="1">
        <v>45352</v>
      </c>
      <c r="F773">
        <v>1</v>
      </c>
    </row>
    <row r="774" spans="1:6" x14ac:dyDescent="0.25">
      <c r="A774" t="s">
        <v>721</v>
      </c>
      <c r="B774" t="s">
        <v>31</v>
      </c>
      <c r="C774" t="s">
        <v>32</v>
      </c>
      <c r="D774" t="s">
        <v>6841</v>
      </c>
      <c r="E774" s="1">
        <v>45383</v>
      </c>
      <c r="F774">
        <v>1</v>
      </c>
    </row>
    <row r="775" spans="1:6" x14ac:dyDescent="0.25">
      <c r="A775" t="s">
        <v>721</v>
      </c>
      <c r="B775" t="s">
        <v>31</v>
      </c>
      <c r="C775" t="s">
        <v>32</v>
      </c>
      <c r="D775" t="s">
        <v>6841</v>
      </c>
      <c r="E775" s="1">
        <v>45413</v>
      </c>
      <c r="F775">
        <v>1</v>
      </c>
    </row>
    <row r="776" spans="1:6" x14ac:dyDescent="0.25">
      <c r="A776" t="s">
        <v>721</v>
      </c>
      <c r="B776" t="s">
        <v>31</v>
      </c>
      <c r="C776" t="s">
        <v>32</v>
      </c>
      <c r="D776" t="s">
        <v>6841</v>
      </c>
      <c r="E776" s="1">
        <v>45444</v>
      </c>
      <c r="F776">
        <v>1</v>
      </c>
    </row>
    <row r="777" spans="1:6" x14ac:dyDescent="0.25">
      <c r="A777" t="s">
        <v>721</v>
      </c>
      <c r="B777" t="s">
        <v>31</v>
      </c>
      <c r="C777" t="s">
        <v>32</v>
      </c>
      <c r="D777" t="s">
        <v>6841</v>
      </c>
      <c r="E777" s="1">
        <v>45474</v>
      </c>
      <c r="F777">
        <v>1</v>
      </c>
    </row>
    <row r="778" spans="1:6" x14ac:dyDescent="0.25">
      <c r="A778" t="s">
        <v>721</v>
      </c>
      <c r="B778" t="s">
        <v>31</v>
      </c>
      <c r="C778" t="s">
        <v>32</v>
      </c>
      <c r="D778" t="s">
        <v>6841</v>
      </c>
      <c r="E778" s="1">
        <v>45505</v>
      </c>
      <c r="F778">
        <v>1</v>
      </c>
    </row>
    <row r="779" spans="1:6" x14ac:dyDescent="0.25">
      <c r="A779" t="s">
        <v>721</v>
      </c>
      <c r="B779" t="s">
        <v>31</v>
      </c>
      <c r="C779" t="s">
        <v>32</v>
      </c>
      <c r="D779" t="s">
        <v>6841</v>
      </c>
      <c r="E779" s="1">
        <v>45536</v>
      </c>
      <c r="F779">
        <v>1</v>
      </c>
    </row>
    <row r="780" spans="1:6" x14ac:dyDescent="0.25">
      <c r="A780" t="s">
        <v>721</v>
      </c>
      <c r="B780" t="s">
        <v>31</v>
      </c>
      <c r="C780" t="s">
        <v>32</v>
      </c>
      <c r="D780" t="s">
        <v>6841</v>
      </c>
      <c r="E780" s="1">
        <v>45566</v>
      </c>
      <c r="F780">
        <v>1</v>
      </c>
    </row>
    <row r="781" spans="1:6" x14ac:dyDescent="0.25">
      <c r="A781" t="s">
        <v>721</v>
      </c>
      <c r="B781" t="s">
        <v>31</v>
      </c>
      <c r="C781" t="s">
        <v>32</v>
      </c>
      <c r="D781" t="s">
        <v>6841</v>
      </c>
      <c r="E781" s="1">
        <v>45597</v>
      </c>
      <c r="F781">
        <v>1</v>
      </c>
    </row>
    <row r="782" spans="1:6" x14ac:dyDescent="0.25">
      <c r="A782" t="s">
        <v>721</v>
      </c>
      <c r="B782" t="s">
        <v>31</v>
      </c>
      <c r="C782" t="s">
        <v>32</v>
      </c>
      <c r="D782" t="s">
        <v>6841</v>
      </c>
      <c r="E782" s="1">
        <v>45627</v>
      </c>
      <c r="F782">
        <v>1</v>
      </c>
    </row>
    <row r="783" spans="1:6" x14ac:dyDescent="0.25">
      <c r="A783" t="s">
        <v>726</v>
      </c>
      <c r="B783" t="s">
        <v>31</v>
      </c>
      <c r="C783" t="s">
        <v>32</v>
      </c>
      <c r="D783" t="s">
        <v>6839</v>
      </c>
      <c r="E783" s="1">
        <v>45323</v>
      </c>
      <c r="F783">
        <v>1</v>
      </c>
    </row>
    <row r="784" spans="1:6" x14ac:dyDescent="0.25">
      <c r="A784" t="s">
        <v>726</v>
      </c>
      <c r="B784" t="s">
        <v>31</v>
      </c>
      <c r="C784" t="s">
        <v>32</v>
      </c>
      <c r="D784" t="s">
        <v>6839</v>
      </c>
      <c r="E784" s="1">
        <v>45352</v>
      </c>
      <c r="F784">
        <v>1</v>
      </c>
    </row>
    <row r="785" spans="1:6" x14ac:dyDescent="0.25">
      <c r="A785" t="s">
        <v>726</v>
      </c>
      <c r="B785" t="s">
        <v>31</v>
      </c>
      <c r="C785" t="s">
        <v>32</v>
      </c>
      <c r="D785" t="s">
        <v>6839</v>
      </c>
      <c r="E785" s="1">
        <v>45383</v>
      </c>
      <c r="F785">
        <v>1</v>
      </c>
    </row>
    <row r="786" spans="1:6" x14ac:dyDescent="0.25">
      <c r="A786" t="s">
        <v>726</v>
      </c>
      <c r="B786" t="s">
        <v>31</v>
      </c>
      <c r="C786" t="s">
        <v>32</v>
      </c>
      <c r="D786" t="s">
        <v>6839</v>
      </c>
      <c r="E786" s="1">
        <v>45413</v>
      </c>
      <c r="F786">
        <v>1</v>
      </c>
    </row>
    <row r="787" spans="1:6" x14ac:dyDescent="0.25">
      <c r="A787" t="s">
        <v>726</v>
      </c>
      <c r="B787" t="s">
        <v>31</v>
      </c>
      <c r="C787" t="s">
        <v>32</v>
      </c>
      <c r="D787" t="s">
        <v>6839</v>
      </c>
      <c r="E787" s="1">
        <v>45444</v>
      </c>
      <c r="F787">
        <v>1</v>
      </c>
    </row>
    <row r="788" spans="1:6" x14ac:dyDescent="0.25">
      <c r="A788" t="s">
        <v>726</v>
      </c>
      <c r="B788" t="s">
        <v>31</v>
      </c>
      <c r="C788" t="s">
        <v>32</v>
      </c>
      <c r="D788" t="s">
        <v>6839</v>
      </c>
      <c r="E788" s="1">
        <v>45474</v>
      </c>
      <c r="F788">
        <v>1</v>
      </c>
    </row>
    <row r="789" spans="1:6" x14ac:dyDescent="0.25">
      <c r="A789" t="s">
        <v>726</v>
      </c>
      <c r="B789" t="s">
        <v>31</v>
      </c>
      <c r="C789" t="s">
        <v>32</v>
      </c>
      <c r="D789" t="s">
        <v>6839</v>
      </c>
      <c r="E789" s="1">
        <v>45505</v>
      </c>
      <c r="F789">
        <v>1</v>
      </c>
    </row>
    <row r="790" spans="1:6" x14ac:dyDescent="0.25">
      <c r="A790" t="s">
        <v>726</v>
      </c>
      <c r="B790" t="s">
        <v>31</v>
      </c>
      <c r="C790" t="s">
        <v>32</v>
      </c>
      <c r="D790" t="s">
        <v>6839</v>
      </c>
      <c r="E790" s="1">
        <v>45536</v>
      </c>
      <c r="F790">
        <v>1</v>
      </c>
    </row>
    <row r="791" spans="1:6" x14ac:dyDescent="0.25">
      <c r="A791" t="s">
        <v>726</v>
      </c>
      <c r="B791" t="s">
        <v>31</v>
      </c>
      <c r="C791" t="s">
        <v>32</v>
      </c>
      <c r="D791" t="s">
        <v>6839</v>
      </c>
      <c r="E791" s="1">
        <v>45566</v>
      </c>
      <c r="F791">
        <v>1</v>
      </c>
    </row>
    <row r="792" spans="1:6" x14ac:dyDescent="0.25">
      <c r="A792" t="s">
        <v>726</v>
      </c>
      <c r="B792" t="s">
        <v>31</v>
      </c>
      <c r="C792" t="s">
        <v>32</v>
      </c>
      <c r="D792" t="s">
        <v>6839</v>
      </c>
      <c r="E792" s="1">
        <v>45597</v>
      </c>
      <c r="F792">
        <v>1</v>
      </c>
    </row>
    <row r="793" spans="1:6" x14ac:dyDescent="0.25">
      <c r="A793" t="s">
        <v>726</v>
      </c>
      <c r="B793" t="s">
        <v>31</v>
      </c>
      <c r="C793" t="s">
        <v>32</v>
      </c>
      <c r="D793" t="s">
        <v>6839</v>
      </c>
      <c r="E793" s="1">
        <v>45627</v>
      </c>
      <c r="F793">
        <v>1</v>
      </c>
    </row>
    <row r="794" spans="1:6" x14ac:dyDescent="0.25">
      <c r="A794" t="s">
        <v>730</v>
      </c>
      <c r="B794" t="s">
        <v>52</v>
      </c>
      <c r="C794" t="s">
        <v>44</v>
      </c>
      <c r="D794" t="s">
        <v>6840</v>
      </c>
      <c r="E794" s="1">
        <v>45292</v>
      </c>
      <c r="F794">
        <v>1</v>
      </c>
    </row>
    <row r="795" spans="1:6" x14ac:dyDescent="0.25">
      <c r="A795" t="s">
        <v>730</v>
      </c>
      <c r="B795" t="s">
        <v>52</v>
      </c>
      <c r="C795" t="s">
        <v>44</v>
      </c>
      <c r="D795" t="s">
        <v>6840</v>
      </c>
      <c r="E795" s="1">
        <v>45323</v>
      </c>
      <c r="F795">
        <v>1</v>
      </c>
    </row>
    <row r="796" spans="1:6" x14ac:dyDescent="0.25">
      <c r="A796" t="s">
        <v>730</v>
      </c>
      <c r="B796" t="s">
        <v>52</v>
      </c>
      <c r="C796" t="s">
        <v>44</v>
      </c>
      <c r="D796" t="s">
        <v>6840</v>
      </c>
      <c r="E796" s="1">
        <v>45352</v>
      </c>
      <c r="F796">
        <v>1</v>
      </c>
    </row>
    <row r="797" spans="1:6" x14ac:dyDescent="0.25">
      <c r="A797" t="s">
        <v>730</v>
      </c>
      <c r="B797" t="s">
        <v>52</v>
      </c>
      <c r="C797" t="s">
        <v>44</v>
      </c>
      <c r="D797" t="s">
        <v>6840</v>
      </c>
      <c r="E797" s="1">
        <v>45383</v>
      </c>
      <c r="F797">
        <v>1</v>
      </c>
    </row>
    <row r="798" spans="1:6" x14ac:dyDescent="0.25">
      <c r="A798" t="s">
        <v>730</v>
      </c>
      <c r="B798" t="s">
        <v>52</v>
      </c>
      <c r="C798" t="s">
        <v>44</v>
      </c>
      <c r="D798" t="s">
        <v>6840</v>
      </c>
      <c r="E798" s="1">
        <v>45413</v>
      </c>
      <c r="F798">
        <v>1</v>
      </c>
    </row>
    <row r="799" spans="1:6" x14ac:dyDescent="0.25">
      <c r="A799" t="s">
        <v>730</v>
      </c>
      <c r="B799" t="s">
        <v>52</v>
      </c>
      <c r="C799" t="s">
        <v>44</v>
      </c>
      <c r="D799" t="s">
        <v>6840</v>
      </c>
      <c r="E799" s="1">
        <v>45444</v>
      </c>
      <c r="F799">
        <v>1</v>
      </c>
    </row>
    <row r="800" spans="1:6" x14ac:dyDescent="0.25">
      <c r="A800" t="s">
        <v>730</v>
      </c>
      <c r="B800" t="s">
        <v>52</v>
      </c>
      <c r="C800" t="s">
        <v>44</v>
      </c>
      <c r="D800" t="s">
        <v>6840</v>
      </c>
      <c r="E800" s="1">
        <v>45474</v>
      </c>
      <c r="F800">
        <v>1</v>
      </c>
    </row>
    <row r="801" spans="1:6" x14ac:dyDescent="0.25">
      <c r="A801" t="s">
        <v>730</v>
      </c>
      <c r="B801" t="s">
        <v>52</v>
      </c>
      <c r="C801" t="s">
        <v>44</v>
      </c>
      <c r="D801" t="s">
        <v>6840</v>
      </c>
      <c r="E801" s="1">
        <v>45505</v>
      </c>
      <c r="F801">
        <v>1</v>
      </c>
    </row>
    <row r="802" spans="1:6" x14ac:dyDescent="0.25">
      <c r="A802" t="s">
        <v>730</v>
      </c>
      <c r="B802" t="s">
        <v>52</v>
      </c>
      <c r="C802" t="s">
        <v>44</v>
      </c>
      <c r="D802" t="s">
        <v>6840</v>
      </c>
      <c r="E802" s="1">
        <v>45536</v>
      </c>
      <c r="F802">
        <v>1</v>
      </c>
    </row>
    <row r="803" spans="1:6" x14ac:dyDescent="0.25">
      <c r="A803" t="s">
        <v>730</v>
      </c>
      <c r="B803" t="s">
        <v>52</v>
      </c>
      <c r="C803" t="s">
        <v>44</v>
      </c>
      <c r="D803" t="s">
        <v>6840</v>
      </c>
      <c r="E803" s="1">
        <v>45566</v>
      </c>
      <c r="F803">
        <v>1</v>
      </c>
    </row>
    <row r="804" spans="1:6" x14ac:dyDescent="0.25">
      <c r="A804" t="s">
        <v>730</v>
      </c>
      <c r="B804" t="s">
        <v>52</v>
      </c>
      <c r="C804" t="s">
        <v>44</v>
      </c>
      <c r="D804" t="s">
        <v>6840</v>
      </c>
      <c r="E804" s="1">
        <v>45597</v>
      </c>
      <c r="F804">
        <v>1</v>
      </c>
    </row>
    <row r="805" spans="1:6" x14ac:dyDescent="0.25">
      <c r="A805" t="s">
        <v>730</v>
      </c>
      <c r="B805" t="s">
        <v>52</v>
      </c>
      <c r="C805" t="s">
        <v>44</v>
      </c>
      <c r="D805" t="s">
        <v>6840</v>
      </c>
      <c r="E805" s="1">
        <v>45627</v>
      </c>
      <c r="F805">
        <v>1</v>
      </c>
    </row>
    <row r="806" spans="1:6" x14ac:dyDescent="0.25">
      <c r="A806" t="s">
        <v>741</v>
      </c>
      <c r="B806" t="s">
        <v>146</v>
      </c>
      <c r="C806" t="s">
        <v>147</v>
      </c>
      <c r="D806" t="s">
        <v>6841</v>
      </c>
      <c r="E806" s="1">
        <v>45352</v>
      </c>
      <c r="F806">
        <v>1</v>
      </c>
    </row>
    <row r="807" spans="1:6" x14ac:dyDescent="0.25">
      <c r="A807" t="s">
        <v>741</v>
      </c>
      <c r="B807" t="s">
        <v>146</v>
      </c>
      <c r="C807" t="s">
        <v>147</v>
      </c>
      <c r="D807" t="s">
        <v>6841</v>
      </c>
      <c r="E807" s="1">
        <v>45383</v>
      </c>
      <c r="F807">
        <v>1</v>
      </c>
    </row>
    <row r="808" spans="1:6" x14ac:dyDescent="0.25">
      <c r="A808" t="s">
        <v>741</v>
      </c>
      <c r="B808" t="s">
        <v>146</v>
      </c>
      <c r="C808" t="s">
        <v>147</v>
      </c>
      <c r="D808" t="s">
        <v>6841</v>
      </c>
      <c r="E808" s="1">
        <v>45413</v>
      </c>
      <c r="F808">
        <v>1</v>
      </c>
    </row>
    <row r="809" spans="1:6" x14ac:dyDescent="0.25">
      <c r="A809" t="s">
        <v>741</v>
      </c>
      <c r="B809" t="s">
        <v>146</v>
      </c>
      <c r="C809" t="s">
        <v>147</v>
      </c>
      <c r="D809" t="s">
        <v>6841</v>
      </c>
      <c r="E809" s="1">
        <v>45444</v>
      </c>
      <c r="F809">
        <v>1</v>
      </c>
    </row>
    <row r="810" spans="1:6" x14ac:dyDescent="0.25">
      <c r="A810" t="s">
        <v>741</v>
      </c>
      <c r="B810" t="s">
        <v>146</v>
      </c>
      <c r="C810" t="s">
        <v>147</v>
      </c>
      <c r="D810" t="s">
        <v>6841</v>
      </c>
      <c r="E810" s="1">
        <v>45474</v>
      </c>
      <c r="F810">
        <v>1</v>
      </c>
    </row>
    <row r="811" spans="1:6" x14ac:dyDescent="0.25">
      <c r="A811" t="s">
        <v>741</v>
      </c>
      <c r="B811" t="s">
        <v>146</v>
      </c>
      <c r="C811" t="s">
        <v>147</v>
      </c>
      <c r="D811" t="s">
        <v>6841</v>
      </c>
      <c r="E811" s="1">
        <v>45505</v>
      </c>
      <c r="F811">
        <v>1</v>
      </c>
    </row>
    <row r="812" spans="1:6" x14ac:dyDescent="0.25">
      <c r="A812" t="s">
        <v>741</v>
      </c>
      <c r="B812" t="s">
        <v>146</v>
      </c>
      <c r="C812" t="s">
        <v>147</v>
      </c>
      <c r="D812" t="s">
        <v>6841</v>
      </c>
      <c r="E812" s="1">
        <v>45536</v>
      </c>
      <c r="F812">
        <v>1</v>
      </c>
    </row>
    <row r="813" spans="1:6" x14ac:dyDescent="0.25">
      <c r="A813" t="s">
        <v>741</v>
      </c>
      <c r="B813" t="s">
        <v>146</v>
      </c>
      <c r="C813" t="s">
        <v>147</v>
      </c>
      <c r="D813" t="s">
        <v>6841</v>
      </c>
      <c r="E813" s="1">
        <v>45566</v>
      </c>
      <c r="F813">
        <v>1</v>
      </c>
    </row>
    <row r="814" spans="1:6" x14ac:dyDescent="0.25">
      <c r="A814" t="s">
        <v>741</v>
      </c>
      <c r="B814" t="s">
        <v>146</v>
      </c>
      <c r="C814" t="s">
        <v>147</v>
      </c>
      <c r="D814" t="s">
        <v>6841</v>
      </c>
      <c r="E814" s="1">
        <v>45597</v>
      </c>
      <c r="F814">
        <v>1</v>
      </c>
    </row>
    <row r="815" spans="1:6" x14ac:dyDescent="0.25">
      <c r="A815" t="s">
        <v>741</v>
      </c>
      <c r="B815" t="s">
        <v>146</v>
      </c>
      <c r="C815" t="s">
        <v>147</v>
      </c>
      <c r="D815" t="s">
        <v>6841</v>
      </c>
      <c r="E815" s="1">
        <v>45627</v>
      </c>
      <c r="F815">
        <v>1</v>
      </c>
    </row>
    <row r="816" spans="1:6" x14ac:dyDescent="0.25">
      <c r="A816" t="s">
        <v>747</v>
      </c>
      <c r="B816" t="s">
        <v>233</v>
      </c>
      <c r="C816" t="s">
        <v>32</v>
      </c>
      <c r="D816" t="s">
        <v>6841</v>
      </c>
      <c r="E816" s="1">
        <v>45292</v>
      </c>
      <c r="F816">
        <v>1</v>
      </c>
    </row>
    <row r="817" spans="1:6" x14ac:dyDescent="0.25">
      <c r="A817" t="s">
        <v>747</v>
      </c>
      <c r="B817" t="s">
        <v>233</v>
      </c>
      <c r="C817" t="s">
        <v>32</v>
      </c>
      <c r="D817" t="s">
        <v>6841</v>
      </c>
      <c r="E817" s="1">
        <v>45323</v>
      </c>
      <c r="F817">
        <v>1</v>
      </c>
    </row>
    <row r="818" spans="1:6" x14ac:dyDescent="0.25">
      <c r="A818" t="s">
        <v>747</v>
      </c>
      <c r="B818" t="s">
        <v>233</v>
      </c>
      <c r="C818" t="s">
        <v>32</v>
      </c>
      <c r="D818" t="s">
        <v>6841</v>
      </c>
      <c r="E818" s="1">
        <v>45352</v>
      </c>
      <c r="F818">
        <v>1</v>
      </c>
    </row>
    <row r="819" spans="1:6" x14ac:dyDescent="0.25">
      <c r="A819" t="s">
        <v>747</v>
      </c>
      <c r="B819" t="s">
        <v>233</v>
      </c>
      <c r="C819" t="s">
        <v>32</v>
      </c>
      <c r="D819" t="s">
        <v>6841</v>
      </c>
      <c r="E819" s="1">
        <v>45383</v>
      </c>
      <c r="F819">
        <v>1</v>
      </c>
    </row>
    <row r="820" spans="1:6" x14ac:dyDescent="0.25">
      <c r="A820" t="s">
        <v>747</v>
      </c>
      <c r="B820" t="s">
        <v>233</v>
      </c>
      <c r="C820" t="s">
        <v>32</v>
      </c>
      <c r="D820" t="s">
        <v>6841</v>
      </c>
      <c r="E820" s="1">
        <v>45413</v>
      </c>
      <c r="F820">
        <v>1</v>
      </c>
    </row>
    <row r="821" spans="1:6" x14ac:dyDescent="0.25">
      <c r="A821" t="s">
        <v>747</v>
      </c>
      <c r="B821" t="s">
        <v>233</v>
      </c>
      <c r="C821" t="s">
        <v>32</v>
      </c>
      <c r="D821" t="s">
        <v>6841</v>
      </c>
      <c r="E821" s="1">
        <v>45444</v>
      </c>
      <c r="F821">
        <v>1</v>
      </c>
    </row>
    <row r="822" spans="1:6" x14ac:dyDescent="0.25">
      <c r="A822" t="s">
        <v>747</v>
      </c>
      <c r="B822" t="s">
        <v>233</v>
      </c>
      <c r="C822" t="s">
        <v>32</v>
      </c>
      <c r="D822" t="s">
        <v>6841</v>
      </c>
      <c r="E822" s="1">
        <v>45474</v>
      </c>
      <c r="F822">
        <v>1</v>
      </c>
    </row>
    <row r="823" spans="1:6" x14ac:dyDescent="0.25">
      <c r="A823" t="s">
        <v>747</v>
      </c>
      <c r="B823" t="s">
        <v>233</v>
      </c>
      <c r="C823" t="s">
        <v>32</v>
      </c>
      <c r="D823" t="s">
        <v>6841</v>
      </c>
      <c r="E823" s="1">
        <v>45505</v>
      </c>
      <c r="F823">
        <v>1</v>
      </c>
    </row>
    <row r="824" spans="1:6" x14ac:dyDescent="0.25">
      <c r="A824" t="s">
        <v>747</v>
      </c>
      <c r="B824" t="s">
        <v>233</v>
      </c>
      <c r="C824" t="s">
        <v>32</v>
      </c>
      <c r="D824" t="s">
        <v>6841</v>
      </c>
      <c r="E824" s="1">
        <v>45536</v>
      </c>
      <c r="F824">
        <v>1</v>
      </c>
    </row>
    <row r="825" spans="1:6" x14ac:dyDescent="0.25">
      <c r="A825" t="s">
        <v>747</v>
      </c>
      <c r="B825" t="s">
        <v>233</v>
      </c>
      <c r="C825" t="s">
        <v>32</v>
      </c>
      <c r="D825" t="s">
        <v>6841</v>
      </c>
      <c r="E825" s="1">
        <v>45566</v>
      </c>
      <c r="F825">
        <v>1</v>
      </c>
    </row>
    <row r="826" spans="1:6" x14ac:dyDescent="0.25">
      <c r="A826" t="s">
        <v>747</v>
      </c>
      <c r="B826" t="s">
        <v>233</v>
      </c>
      <c r="C826" t="s">
        <v>32</v>
      </c>
      <c r="D826" t="s">
        <v>6841</v>
      </c>
      <c r="E826" s="1">
        <v>45597</v>
      </c>
      <c r="F826">
        <v>1</v>
      </c>
    </row>
    <row r="827" spans="1:6" x14ac:dyDescent="0.25">
      <c r="A827" t="s">
        <v>747</v>
      </c>
      <c r="B827" t="s">
        <v>233</v>
      </c>
      <c r="C827" t="s">
        <v>32</v>
      </c>
      <c r="D827" t="s">
        <v>6841</v>
      </c>
      <c r="E827" s="1">
        <v>45627</v>
      </c>
      <c r="F827">
        <v>1</v>
      </c>
    </row>
    <row r="828" spans="1:6" x14ac:dyDescent="0.25">
      <c r="A828" t="s">
        <v>752</v>
      </c>
      <c r="B828" t="s">
        <v>146</v>
      </c>
      <c r="C828" t="s">
        <v>147</v>
      </c>
      <c r="D828" t="s">
        <v>6842</v>
      </c>
      <c r="E828" s="1">
        <v>45323</v>
      </c>
      <c r="F828">
        <v>1</v>
      </c>
    </row>
    <row r="829" spans="1:6" x14ac:dyDescent="0.25">
      <c r="A829" t="s">
        <v>752</v>
      </c>
      <c r="B829" t="s">
        <v>146</v>
      </c>
      <c r="C829" t="s">
        <v>147</v>
      </c>
      <c r="D829" t="s">
        <v>6842</v>
      </c>
      <c r="E829" s="1">
        <v>45352</v>
      </c>
      <c r="F829">
        <v>1</v>
      </c>
    </row>
    <row r="830" spans="1:6" x14ac:dyDescent="0.25">
      <c r="A830" t="s">
        <v>752</v>
      </c>
      <c r="B830" t="s">
        <v>146</v>
      </c>
      <c r="C830" t="s">
        <v>147</v>
      </c>
      <c r="D830" t="s">
        <v>6842</v>
      </c>
      <c r="E830" s="1">
        <v>45383</v>
      </c>
      <c r="F830">
        <v>1</v>
      </c>
    </row>
    <row r="831" spans="1:6" x14ac:dyDescent="0.25">
      <c r="A831" t="s">
        <v>752</v>
      </c>
      <c r="B831" t="s">
        <v>146</v>
      </c>
      <c r="C831" t="s">
        <v>147</v>
      </c>
      <c r="D831" t="s">
        <v>6842</v>
      </c>
      <c r="E831" s="1">
        <v>45413</v>
      </c>
      <c r="F831">
        <v>1</v>
      </c>
    </row>
    <row r="832" spans="1:6" x14ac:dyDescent="0.25">
      <c r="A832" t="s">
        <v>752</v>
      </c>
      <c r="B832" t="s">
        <v>146</v>
      </c>
      <c r="C832" t="s">
        <v>147</v>
      </c>
      <c r="D832" t="s">
        <v>6842</v>
      </c>
      <c r="E832" s="1">
        <v>45444</v>
      </c>
      <c r="F832">
        <v>1</v>
      </c>
    </row>
    <row r="833" spans="1:6" x14ac:dyDescent="0.25">
      <c r="A833" t="s">
        <v>752</v>
      </c>
      <c r="B833" t="s">
        <v>146</v>
      </c>
      <c r="C833" t="s">
        <v>147</v>
      </c>
      <c r="D833" t="s">
        <v>6842</v>
      </c>
      <c r="E833" s="1">
        <v>45474</v>
      </c>
      <c r="F833">
        <v>1</v>
      </c>
    </row>
    <row r="834" spans="1:6" x14ac:dyDescent="0.25">
      <c r="A834" t="s">
        <v>752</v>
      </c>
      <c r="B834" t="s">
        <v>146</v>
      </c>
      <c r="C834" t="s">
        <v>147</v>
      </c>
      <c r="D834" t="s">
        <v>6842</v>
      </c>
      <c r="E834" s="1">
        <v>45505</v>
      </c>
      <c r="F834">
        <v>1</v>
      </c>
    </row>
    <row r="835" spans="1:6" x14ac:dyDescent="0.25">
      <c r="A835" t="s">
        <v>752</v>
      </c>
      <c r="B835" t="s">
        <v>146</v>
      </c>
      <c r="C835" t="s">
        <v>147</v>
      </c>
      <c r="D835" t="s">
        <v>6842</v>
      </c>
      <c r="E835" s="1">
        <v>45536</v>
      </c>
      <c r="F835">
        <v>1</v>
      </c>
    </row>
    <row r="836" spans="1:6" x14ac:dyDescent="0.25">
      <c r="A836" t="s">
        <v>752</v>
      </c>
      <c r="B836" t="s">
        <v>146</v>
      </c>
      <c r="C836" t="s">
        <v>147</v>
      </c>
      <c r="D836" t="s">
        <v>6842</v>
      </c>
      <c r="E836" s="1">
        <v>45566</v>
      </c>
      <c r="F836">
        <v>1</v>
      </c>
    </row>
    <row r="837" spans="1:6" x14ac:dyDescent="0.25">
      <c r="A837" t="s">
        <v>752</v>
      </c>
      <c r="B837" t="s">
        <v>146</v>
      </c>
      <c r="C837" t="s">
        <v>147</v>
      </c>
      <c r="D837" t="s">
        <v>6842</v>
      </c>
      <c r="E837" s="1">
        <v>45597</v>
      </c>
      <c r="F837">
        <v>1</v>
      </c>
    </row>
    <row r="838" spans="1:6" x14ac:dyDescent="0.25">
      <c r="A838" t="s">
        <v>752</v>
      </c>
      <c r="B838" t="s">
        <v>146</v>
      </c>
      <c r="C838" t="s">
        <v>147</v>
      </c>
      <c r="D838" t="s">
        <v>6842</v>
      </c>
      <c r="E838" s="1">
        <v>45627</v>
      </c>
      <c r="F838">
        <v>1</v>
      </c>
    </row>
    <row r="839" spans="1:6" x14ac:dyDescent="0.25">
      <c r="A839" t="s">
        <v>757</v>
      </c>
      <c r="B839" t="s">
        <v>52</v>
      </c>
      <c r="C839" t="s">
        <v>44</v>
      </c>
      <c r="D839" t="s">
        <v>6840</v>
      </c>
      <c r="E839" s="1">
        <v>45352</v>
      </c>
      <c r="F839">
        <v>1</v>
      </c>
    </row>
    <row r="840" spans="1:6" x14ac:dyDescent="0.25">
      <c r="A840" t="s">
        <v>757</v>
      </c>
      <c r="B840" t="s">
        <v>52</v>
      </c>
      <c r="C840" t="s">
        <v>44</v>
      </c>
      <c r="D840" t="s">
        <v>6840</v>
      </c>
      <c r="E840" s="1">
        <v>45383</v>
      </c>
      <c r="F840">
        <v>1</v>
      </c>
    </row>
    <row r="841" spans="1:6" x14ac:dyDescent="0.25">
      <c r="A841" t="s">
        <v>757</v>
      </c>
      <c r="B841" t="s">
        <v>52</v>
      </c>
      <c r="C841" t="s">
        <v>44</v>
      </c>
      <c r="D841" t="s">
        <v>6840</v>
      </c>
      <c r="E841" s="1">
        <v>45413</v>
      </c>
      <c r="F841">
        <v>1</v>
      </c>
    </row>
    <row r="842" spans="1:6" x14ac:dyDescent="0.25">
      <c r="A842" t="s">
        <v>757</v>
      </c>
      <c r="B842" t="s">
        <v>52</v>
      </c>
      <c r="C842" t="s">
        <v>44</v>
      </c>
      <c r="D842" t="s">
        <v>6840</v>
      </c>
      <c r="E842" s="1">
        <v>45444</v>
      </c>
      <c r="F842">
        <v>1</v>
      </c>
    </row>
    <row r="843" spans="1:6" x14ac:dyDescent="0.25">
      <c r="A843" t="s">
        <v>757</v>
      </c>
      <c r="B843" t="s">
        <v>52</v>
      </c>
      <c r="C843" t="s">
        <v>44</v>
      </c>
      <c r="D843" t="s">
        <v>6840</v>
      </c>
      <c r="E843" s="1">
        <v>45474</v>
      </c>
      <c r="F843">
        <v>1</v>
      </c>
    </row>
    <row r="844" spans="1:6" x14ac:dyDescent="0.25">
      <c r="A844" t="s">
        <v>757</v>
      </c>
      <c r="B844" t="s">
        <v>52</v>
      </c>
      <c r="C844" t="s">
        <v>44</v>
      </c>
      <c r="D844" t="s">
        <v>6840</v>
      </c>
      <c r="E844" s="1">
        <v>45505</v>
      </c>
      <c r="F844">
        <v>1</v>
      </c>
    </row>
    <row r="845" spans="1:6" x14ac:dyDescent="0.25">
      <c r="A845" t="s">
        <v>757</v>
      </c>
      <c r="B845" t="s">
        <v>52</v>
      </c>
      <c r="C845" t="s">
        <v>44</v>
      </c>
      <c r="D845" t="s">
        <v>6840</v>
      </c>
      <c r="E845" s="1">
        <v>45536</v>
      </c>
      <c r="F845">
        <v>1</v>
      </c>
    </row>
    <row r="846" spans="1:6" x14ac:dyDescent="0.25">
      <c r="A846" t="s">
        <v>757</v>
      </c>
      <c r="B846" t="s">
        <v>52</v>
      </c>
      <c r="C846" t="s">
        <v>44</v>
      </c>
      <c r="D846" t="s">
        <v>6840</v>
      </c>
      <c r="E846" s="1">
        <v>45566</v>
      </c>
      <c r="F846">
        <v>1</v>
      </c>
    </row>
    <row r="847" spans="1:6" x14ac:dyDescent="0.25">
      <c r="A847" t="s">
        <v>757</v>
      </c>
      <c r="B847" t="s">
        <v>52</v>
      </c>
      <c r="C847" t="s">
        <v>44</v>
      </c>
      <c r="D847" t="s">
        <v>6840</v>
      </c>
      <c r="E847" s="1">
        <v>45597</v>
      </c>
      <c r="F847">
        <v>1</v>
      </c>
    </row>
    <row r="848" spans="1:6" x14ac:dyDescent="0.25">
      <c r="A848" t="s">
        <v>757</v>
      </c>
      <c r="B848" t="s">
        <v>52</v>
      </c>
      <c r="C848" t="s">
        <v>44</v>
      </c>
      <c r="D848" t="s">
        <v>6840</v>
      </c>
      <c r="E848" s="1">
        <v>45627</v>
      </c>
      <c r="F848">
        <v>1</v>
      </c>
    </row>
    <row r="849" spans="1:6" x14ac:dyDescent="0.25">
      <c r="A849" t="s">
        <v>767</v>
      </c>
      <c r="B849" t="s">
        <v>233</v>
      </c>
      <c r="C849" t="s">
        <v>32</v>
      </c>
      <c r="D849" t="s">
        <v>6839</v>
      </c>
      <c r="E849" s="1">
        <v>45292</v>
      </c>
      <c r="F849">
        <v>1</v>
      </c>
    </row>
    <row r="850" spans="1:6" x14ac:dyDescent="0.25">
      <c r="A850" t="s">
        <v>767</v>
      </c>
      <c r="B850" t="s">
        <v>233</v>
      </c>
      <c r="C850" t="s">
        <v>32</v>
      </c>
      <c r="D850" t="s">
        <v>6839</v>
      </c>
      <c r="E850" s="1">
        <v>45323</v>
      </c>
      <c r="F850">
        <v>1</v>
      </c>
    </row>
    <row r="851" spans="1:6" x14ac:dyDescent="0.25">
      <c r="A851" t="s">
        <v>767</v>
      </c>
      <c r="B851" t="s">
        <v>233</v>
      </c>
      <c r="C851" t="s">
        <v>32</v>
      </c>
      <c r="D851" t="s">
        <v>6839</v>
      </c>
      <c r="E851" s="1">
        <v>45352</v>
      </c>
      <c r="F851">
        <v>1</v>
      </c>
    </row>
    <row r="852" spans="1:6" x14ac:dyDescent="0.25">
      <c r="A852" t="s">
        <v>767</v>
      </c>
      <c r="B852" t="s">
        <v>233</v>
      </c>
      <c r="C852" t="s">
        <v>32</v>
      </c>
      <c r="D852" t="s">
        <v>6839</v>
      </c>
      <c r="E852" s="1">
        <v>45383</v>
      </c>
      <c r="F852">
        <v>1</v>
      </c>
    </row>
    <row r="853" spans="1:6" x14ac:dyDescent="0.25">
      <c r="A853" t="s">
        <v>767</v>
      </c>
      <c r="B853" t="s">
        <v>233</v>
      </c>
      <c r="C853" t="s">
        <v>32</v>
      </c>
      <c r="D853" t="s">
        <v>6839</v>
      </c>
      <c r="E853" s="1">
        <v>45413</v>
      </c>
      <c r="F853">
        <v>1</v>
      </c>
    </row>
    <row r="854" spans="1:6" x14ac:dyDescent="0.25">
      <c r="A854" t="s">
        <v>767</v>
      </c>
      <c r="B854" t="s">
        <v>233</v>
      </c>
      <c r="C854" t="s">
        <v>32</v>
      </c>
      <c r="D854" t="s">
        <v>6839</v>
      </c>
      <c r="E854" s="1">
        <v>45444</v>
      </c>
      <c r="F854">
        <v>1</v>
      </c>
    </row>
    <row r="855" spans="1:6" x14ac:dyDescent="0.25">
      <c r="A855" t="s">
        <v>767</v>
      </c>
      <c r="B855" t="s">
        <v>233</v>
      </c>
      <c r="C855" t="s">
        <v>32</v>
      </c>
      <c r="D855" t="s">
        <v>6839</v>
      </c>
      <c r="E855" s="1">
        <v>45474</v>
      </c>
      <c r="F855">
        <v>1</v>
      </c>
    </row>
    <row r="856" spans="1:6" x14ac:dyDescent="0.25">
      <c r="A856" t="s">
        <v>767</v>
      </c>
      <c r="B856" t="s">
        <v>233</v>
      </c>
      <c r="C856" t="s">
        <v>32</v>
      </c>
      <c r="D856" t="s">
        <v>6839</v>
      </c>
      <c r="E856" s="1">
        <v>45505</v>
      </c>
      <c r="F856">
        <v>1</v>
      </c>
    </row>
    <row r="857" spans="1:6" x14ac:dyDescent="0.25">
      <c r="A857" t="s">
        <v>767</v>
      </c>
      <c r="B857" t="s">
        <v>233</v>
      </c>
      <c r="C857" t="s">
        <v>32</v>
      </c>
      <c r="D857" t="s">
        <v>6839</v>
      </c>
      <c r="E857" s="1">
        <v>45536</v>
      </c>
      <c r="F857">
        <v>1</v>
      </c>
    </row>
    <row r="858" spans="1:6" x14ac:dyDescent="0.25">
      <c r="A858" t="s">
        <v>767</v>
      </c>
      <c r="B858" t="s">
        <v>233</v>
      </c>
      <c r="C858" t="s">
        <v>32</v>
      </c>
      <c r="D858" t="s">
        <v>6839</v>
      </c>
      <c r="E858" s="1">
        <v>45566</v>
      </c>
      <c r="F858">
        <v>1</v>
      </c>
    </row>
    <row r="859" spans="1:6" x14ac:dyDescent="0.25">
      <c r="A859" t="s">
        <v>767</v>
      </c>
      <c r="B859" t="s">
        <v>233</v>
      </c>
      <c r="C859" t="s">
        <v>32</v>
      </c>
      <c r="D859" t="s">
        <v>6839</v>
      </c>
      <c r="E859" s="1">
        <v>45597</v>
      </c>
      <c r="F859">
        <v>1</v>
      </c>
    </row>
    <row r="860" spans="1:6" x14ac:dyDescent="0.25">
      <c r="A860" t="s">
        <v>767</v>
      </c>
      <c r="B860" t="s">
        <v>233</v>
      </c>
      <c r="C860" t="s">
        <v>32</v>
      </c>
      <c r="D860" t="s">
        <v>6839</v>
      </c>
      <c r="E860" s="1">
        <v>45627</v>
      </c>
      <c r="F860">
        <v>1</v>
      </c>
    </row>
    <row r="861" spans="1:6" x14ac:dyDescent="0.25">
      <c r="A861" t="s">
        <v>771</v>
      </c>
      <c r="B861" t="s">
        <v>233</v>
      </c>
      <c r="C861" t="s">
        <v>32</v>
      </c>
      <c r="D861" t="s">
        <v>6841</v>
      </c>
      <c r="E861" s="1">
        <v>45292</v>
      </c>
      <c r="F861">
        <v>1</v>
      </c>
    </row>
    <row r="862" spans="1:6" x14ac:dyDescent="0.25">
      <c r="A862" t="s">
        <v>771</v>
      </c>
      <c r="B862" t="s">
        <v>233</v>
      </c>
      <c r="C862" t="s">
        <v>32</v>
      </c>
      <c r="D862" t="s">
        <v>6841</v>
      </c>
      <c r="E862" s="1">
        <v>45323</v>
      </c>
      <c r="F862">
        <v>1</v>
      </c>
    </row>
    <row r="863" spans="1:6" x14ac:dyDescent="0.25">
      <c r="A863" t="s">
        <v>771</v>
      </c>
      <c r="B863" t="s">
        <v>233</v>
      </c>
      <c r="C863" t="s">
        <v>32</v>
      </c>
      <c r="D863" t="s">
        <v>6841</v>
      </c>
      <c r="E863" s="1">
        <v>45352</v>
      </c>
      <c r="F863">
        <v>1</v>
      </c>
    </row>
    <row r="864" spans="1:6" x14ac:dyDescent="0.25">
      <c r="A864" t="s">
        <v>771</v>
      </c>
      <c r="B864" t="s">
        <v>233</v>
      </c>
      <c r="C864" t="s">
        <v>32</v>
      </c>
      <c r="D864" t="s">
        <v>6841</v>
      </c>
      <c r="E864" s="1">
        <v>45383</v>
      </c>
      <c r="F864">
        <v>1</v>
      </c>
    </row>
    <row r="865" spans="1:6" x14ac:dyDescent="0.25">
      <c r="A865" t="s">
        <v>771</v>
      </c>
      <c r="B865" t="s">
        <v>233</v>
      </c>
      <c r="C865" t="s">
        <v>32</v>
      </c>
      <c r="D865" t="s">
        <v>6841</v>
      </c>
      <c r="E865" s="1">
        <v>45413</v>
      </c>
      <c r="F865">
        <v>1</v>
      </c>
    </row>
    <row r="866" spans="1:6" x14ac:dyDescent="0.25">
      <c r="A866" t="s">
        <v>771</v>
      </c>
      <c r="B866" t="s">
        <v>233</v>
      </c>
      <c r="C866" t="s">
        <v>32</v>
      </c>
      <c r="D866" t="s">
        <v>6841</v>
      </c>
      <c r="E866" s="1">
        <v>45444</v>
      </c>
      <c r="F866">
        <v>1</v>
      </c>
    </row>
    <row r="867" spans="1:6" x14ac:dyDescent="0.25">
      <c r="A867" t="s">
        <v>771</v>
      </c>
      <c r="B867" t="s">
        <v>233</v>
      </c>
      <c r="C867" t="s">
        <v>32</v>
      </c>
      <c r="D867" t="s">
        <v>6841</v>
      </c>
      <c r="E867" s="1">
        <v>45474</v>
      </c>
      <c r="F867">
        <v>1</v>
      </c>
    </row>
    <row r="868" spans="1:6" x14ac:dyDescent="0.25">
      <c r="A868" t="s">
        <v>771</v>
      </c>
      <c r="B868" t="s">
        <v>233</v>
      </c>
      <c r="C868" t="s">
        <v>32</v>
      </c>
      <c r="D868" t="s">
        <v>6841</v>
      </c>
      <c r="E868" s="1">
        <v>45505</v>
      </c>
      <c r="F868">
        <v>1</v>
      </c>
    </row>
    <row r="869" spans="1:6" x14ac:dyDescent="0.25">
      <c r="A869" t="s">
        <v>771</v>
      </c>
      <c r="B869" t="s">
        <v>233</v>
      </c>
      <c r="C869" t="s">
        <v>32</v>
      </c>
      <c r="D869" t="s">
        <v>6841</v>
      </c>
      <c r="E869" s="1">
        <v>45536</v>
      </c>
      <c r="F869">
        <v>1</v>
      </c>
    </row>
    <row r="870" spans="1:6" x14ac:dyDescent="0.25">
      <c r="A870" t="s">
        <v>771</v>
      </c>
      <c r="B870" t="s">
        <v>233</v>
      </c>
      <c r="C870" t="s">
        <v>32</v>
      </c>
      <c r="D870" t="s">
        <v>6841</v>
      </c>
      <c r="E870" s="1">
        <v>45566</v>
      </c>
      <c r="F870">
        <v>1</v>
      </c>
    </row>
    <row r="871" spans="1:6" x14ac:dyDescent="0.25">
      <c r="A871" t="s">
        <v>771</v>
      </c>
      <c r="B871" t="s">
        <v>233</v>
      </c>
      <c r="C871" t="s">
        <v>32</v>
      </c>
      <c r="D871" t="s">
        <v>6841</v>
      </c>
      <c r="E871" s="1">
        <v>45597</v>
      </c>
      <c r="F871">
        <v>1</v>
      </c>
    </row>
    <row r="872" spans="1:6" x14ac:dyDescent="0.25">
      <c r="A872" t="s">
        <v>778</v>
      </c>
      <c r="B872" t="s">
        <v>43</v>
      </c>
      <c r="C872" t="s">
        <v>44</v>
      </c>
      <c r="D872" t="s">
        <v>6842</v>
      </c>
      <c r="E872" s="1">
        <v>45323</v>
      </c>
      <c r="F872">
        <v>1</v>
      </c>
    </row>
    <row r="873" spans="1:6" x14ac:dyDescent="0.25">
      <c r="A873" t="s">
        <v>778</v>
      </c>
      <c r="B873" t="s">
        <v>43</v>
      </c>
      <c r="C873" t="s">
        <v>44</v>
      </c>
      <c r="D873" t="s">
        <v>6842</v>
      </c>
      <c r="E873" s="1">
        <v>45352</v>
      </c>
      <c r="F873">
        <v>1</v>
      </c>
    </row>
    <row r="874" spans="1:6" x14ac:dyDescent="0.25">
      <c r="A874" t="s">
        <v>778</v>
      </c>
      <c r="B874" t="s">
        <v>43</v>
      </c>
      <c r="C874" t="s">
        <v>44</v>
      </c>
      <c r="D874" t="s">
        <v>6842</v>
      </c>
      <c r="E874" s="1">
        <v>45383</v>
      </c>
      <c r="F874">
        <v>1</v>
      </c>
    </row>
    <row r="875" spans="1:6" x14ac:dyDescent="0.25">
      <c r="A875" t="s">
        <v>778</v>
      </c>
      <c r="B875" t="s">
        <v>43</v>
      </c>
      <c r="C875" t="s">
        <v>44</v>
      </c>
      <c r="D875" t="s">
        <v>6842</v>
      </c>
      <c r="E875" s="1">
        <v>45413</v>
      </c>
      <c r="F875">
        <v>1</v>
      </c>
    </row>
    <row r="876" spans="1:6" x14ac:dyDescent="0.25">
      <c r="A876" t="s">
        <v>778</v>
      </c>
      <c r="B876" t="s">
        <v>43</v>
      </c>
      <c r="C876" t="s">
        <v>44</v>
      </c>
      <c r="D876" t="s">
        <v>6842</v>
      </c>
      <c r="E876" s="1">
        <v>45444</v>
      </c>
      <c r="F876">
        <v>1</v>
      </c>
    </row>
    <row r="877" spans="1:6" x14ac:dyDescent="0.25">
      <c r="A877" t="s">
        <v>778</v>
      </c>
      <c r="B877" t="s">
        <v>43</v>
      </c>
      <c r="C877" t="s">
        <v>44</v>
      </c>
      <c r="D877" t="s">
        <v>6842</v>
      </c>
      <c r="E877" s="1">
        <v>45474</v>
      </c>
      <c r="F877">
        <v>1</v>
      </c>
    </row>
    <row r="878" spans="1:6" x14ac:dyDescent="0.25">
      <c r="A878" t="s">
        <v>778</v>
      </c>
      <c r="B878" t="s">
        <v>43</v>
      </c>
      <c r="C878" t="s">
        <v>44</v>
      </c>
      <c r="D878" t="s">
        <v>6842</v>
      </c>
      <c r="E878" s="1">
        <v>45505</v>
      </c>
      <c r="F878">
        <v>1</v>
      </c>
    </row>
    <row r="879" spans="1:6" x14ac:dyDescent="0.25">
      <c r="A879" t="s">
        <v>778</v>
      </c>
      <c r="B879" t="s">
        <v>43</v>
      </c>
      <c r="C879" t="s">
        <v>44</v>
      </c>
      <c r="D879" t="s">
        <v>6842</v>
      </c>
      <c r="E879" s="1">
        <v>45536</v>
      </c>
      <c r="F879">
        <v>1</v>
      </c>
    </row>
    <row r="880" spans="1:6" x14ac:dyDescent="0.25">
      <c r="A880" t="s">
        <v>778</v>
      </c>
      <c r="B880" t="s">
        <v>43</v>
      </c>
      <c r="C880" t="s">
        <v>44</v>
      </c>
      <c r="D880" t="s">
        <v>6842</v>
      </c>
      <c r="E880" s="1">
        <v>45566</v>
      </c>
      <c r="F880">
        <v>1</v>
      </c>
    </row>
    <row r="881" spans="1:6" x14ac:dyDescent="0.25">
      <c r="A881" t="s">
        <v>778</v>
      </c>
      <c r="B881" t="s">
        <v>43</v>
      </c>
      <c r="C881" t="s">
        <v>44</v>
      </c>
      <c r="D881" t="s">
        <v>6842</v>
      </c>
      <c r="E881" s="1">
        <v>45597</v>
      </c>
      <c r="F881">
        <v>1</v>
      </c>
    </row>
    <row r="882" spans="1:6" x14ac:dyDescent="0.25">
      <c r="A882" t="s">
        <v>778</v>
      </c>
      <c r="B882" t="s">
        <v>43</v>
      </c>
      <c r="C882" t="s">
        <v>44</v>
      </c>
      <c r="D882" t="s">
        <v>6842</v>
      </c>
      <c r="E882" s="1">
        <v>45627</v>
      </c>
      <c r="F882">
        <v>1</v>
      </c>
    </row>
    <row r="883" spans="1:6" x14ac:dyDescent="0.25">
      <c r="A883" t="s">
        <v>788</v>
      </c>
      <c r="B883" t="s">
        <v>52</v>
      </c>
      <c r="C883" t="s">
        <v>44</v>
      </c>
      <c r="D883" t="s">
        <v>6841</v>
      </c>
      <c r="E883" s="1">
        <v>45292</v>
      </c>
      <c r="F883">
        <v>1</v>
      </c>
    </row>
    <row r="884" spans="1:6" x14ac:dyDescent="0.25">
      <c r="A884" t="s">
        <v>788</v>
      </c>
      <c r="B884" t="s">
        <v>52</v>
      </c>
      <c r="C884" t="s">
        <v>44</v>
      </c>
      <c r="D884" t="s">
        <v>6841</v>
      </c>
      <c r="E884" s="1">
        <v>45323</v>
      </c>
      <c r="F884">
        <v>1</v>
      </c>
    </row>
    <row r="885" spans="1:6" x14ac:dyDescent="0.25">
      <c r="A885" t="s">
        <v>788</v>
      </c>
      <c r="B885" t="s">
        <v>52</v>
      </c>
      <c r="C885" t="s">
        <v>44</v>
      </c>
      <c r="D885" t="s">
        <v>6841</v>
      </c>
      <c r="E885" s="1">
        <v>45352</v>
      </c>
      <c r="F885">
        <v>1</v>
      </c>
    </row>
    <row r="886" spans="1:6" x14ac:dyDescent="0.25">
      <c r="A886" t="s">
        <v>788</v>
      </c>
      <c r="B886" t="s">
        <v>52</v>
      </c>
      <c r="C886" t="s">
        <v>44</v>
      </c>
      <c r="D886" t="s">
        <v>6841</v>
      </c>
      <c r="E886" s="1">
        <v>45383</v>
      </c>
      <c r="F886">
        <v>1</v>
      </c>
    </row>
    <row r="887" spans="1:6" x14ac:dyDescent="0.25">
      <c r="A887" t="s">
        <v>788</v>
      </c>
      <c r="B887" t="s">
        <v>52</v>
      </c>
      <c r="C887" t="s">
        <v>44</v>
      </c>
      <c r="D887" t="s">
        <v>6841</v>
      </c>
      <c r="E887" s="1">
        <v>45413</v>
      </c>
      <c r="F887">
        <v>1</v>
      </c>
    </row>
    <row r="888" spans="1:6" x14ac:dyDescent="0.25">
      <c r="A888" t="s">
        <v>788</v>
      </c>
      <c r="B888" t="s">
        <v>52</v>
      </c>
      <c r="C888" t="s">
        <v>44</v>
      </c>
      <c r="D888" t="s">
        <v>6841</v>
      </c>
      <c r="E888" s="1">
        <v>45444</v>
      </c>
      <c r="F888">
        <v>1</v>
      </c>
    </row>
    <row r="889" spans="1:6" x14ac:dyDescent="0.25">
      <c r="A889" t="s">
        <v>788</v>
      </c>
      <c r="B889" t="s">
        <v>52</v>
      </c>
      <c r="C889" t="s">
        <v>44</v>
      </c>
      <c r="D889" t="s">
        <v>6841</v>
      </c>
      <c r="E889" s="1">
        <v>45474</v>
      </c>
      <c r="F889">
        <v>1</v>
      </c>
    </row>
    <row r="890" spans="1:6" x14ac:dyDescent="0.25">
      <c r="A890" t="s">
        <v>788</v>
      </c>
      <c r="B890" t="s">
        <v>52</v>
      </c>
      <c r="C890" t="s">
        <v>44</v>
      </c>
      <c r="D890" t="s">
        <v>6841</v>
      </c>
      <c r="E890" s="1">
        <v>45505</v>
      </c>
      <c r="F890">
        <v>1</v>
      </c>
    </row>
    <row r="891" spans="1:6" x14ac:dyDescent="0.25">
      <c r="A891" t="s">
        <v>788</v>
      </c>
      <c r="B891" t="s">
        <v>52</v>
      </c>
      <c r="C891" t="s">
        <v>44</v>
      </c>
      <c r="D891" t="s">
        <v>6841</v>
      </c>
      <c r="E891" s="1">
        <v>45536</v>
      </c>
      <c r="F891">
        <v>1</v>
      </c>
    </row>
    <row r="892" spans="1:6" x14ac:dyDescent="0.25">
      <c r="A892" t="s">
        <v>788</v>
      </c>
      <c r="B892" t="s">
        <v>52</v>
      </c>
      <c r="C892" t="s">
        <v>44</v>
      </c>
      <c r="D892" t="s">
        <v>6841</v>
      </c>
      <c r="E892" s="1">
        <v>45566</v>
      </c>
      <c r="F892">
        <v>1</v>
      </c>
    </row>
    <row r="893" spans="1:6" x14ac:dyDescent="0.25">
      <c r="A893" t="s">
        <v>788</v>
      </c>
      <c r="B893" t="s">
        <v>52</v>
      </c>
      <c r="C893" t="s">
        <v>44</v>
      </c>
      <c r="D893" t="s">
        <v>6841</v>
      </c>
      <c r="E893" s="1">
        <v>45597</v>
      </c>
      <c r="F893">
        <v>1</v>
      </c>
    </row>
    <row r="894" spans="1:6" x14ac:dyDescent="0.25">
      <c r="A894" t="s">
        <v>788</v>
      </c>
      <c r="B894" t="s">
        <v>52</v>
      </c>
      <c r="C894" t="s">
        <v>44</v>
      </c>
      <c r="D894" t="s">
        <v>6841</v>
      </c>
      <c r="E894" s="1">
        <v>45627</v>
      </c>
      <c r="F894">
        <v>1</v>
      </c>
    </row>
    <row r="895" spans="1:6" x14ac:dyDescent="0.25">
      <c r="A895" t="s">
        <v>792</v>
      </c>
      <c r="B895" t="s">
        <v>31</v>
      </c>
      <c r="C895" t="s">
        <v>32</v>
      </c>
      <c r="D895" t="s">
        <v>6842</v>
      </c>
      <c r="E895" s="1">
        <v>45292</v>
      </c>
      <c r="F895">
        <v>1</v>
      </c>
    </row>
    <row r="896" spans="1:6" x14ac:dyDescent="0.25">
      <c r="A896" t="s">
        <v>792</v>
      </c>
      <c r="B896" t="s">
        <v>31</v>
      </c>
      <c r="C896" t="s">
        <v>32</v>
      </c>
      <c r="D896" t="s">
        <v>6842</v>
      </c>
      <c r="E896" s="1">
        <v>45323</v>
      </c>
      <c r="F896">
        <v>1</v>
      </c>
    </row>
    <row r="897" spans="1:6" x14ac:dyDescent="0.25">
      <c r="A897" t="s">
        <v>792</v>
      </c>
      <c r="B897" t="s">
        <v>31</v>
      </c>
      <c r="C897" t="s">
        <v>32</v>
      </c>
      <c r="D897" t="s">
        <v>6842</v>
      </c>
      <c r="E897" s="1">
        <v>45352</v>
      </c>
      <c r="F897">
        <v>1</v>
      </c>
    </row>
    <row r="898" spans="1:6" x14ac:dyDescent="0.25">
      <c r="A898" t="s">
        <v>792</v>
      </c>
      <c r="B898" t="s">
        <v>31</v>
      </c>
      <c r="C898" t="s">
        <v>32</v>
      </c>
      <c r="D898" t="s">
        <v>6842</v>
      </c>
      <c r="E898" s="1">
        <v>45383</v>
      </c>
      <c r="F898">
        <v>1</v>
      </c>
    </row>
    <row r="899" spans="1:6" x14ac:dyDescent="0.25">
      <c r="A899" t="s">
        <v>792</v>
      </c>
      <c r="B899" t="s">
        <v>31</v>
      </c>
      <c r="C899" t="s">
        <v>32</v>
      </c>
      <c r="D899" t="s">
        <v>6842</v>
      </c>
      <c r="E899" s="1">
        <v>45413</v>
      </c>
      <c r="F899">
        <v>1</v>
      </c>
    </row>
    <row r="900" spans="1:6" x14ac:dyDescent="0.25">
      <c r="A900" t="s">
        <v>792</v>
      </c>
      <c r="B900" t="s">
        <v>31</v>
      </c>
      <c r="C900" t="s">
        <v>32</v>
      </c>
      <c r="D900" t="s">
        <v>6842</v>
      </c>
      <c r="E900" s="1">
        <v>45444</v>
      </c>
      <c r="F900">
        <v>1</v>
      </c>
    </row>
    <row r="901" spans="1:6" x14ac:dyDescent="0.25">
      <c r="A901" t="s">
        <v>792</v>
      </c>
      <c r="B901" t="s">
        <v>31</v>
      </c>
      <c r="C901" t="s">
        <v>32</v>
      </c>
      <c r="D901" t="s">
        <v>6842</v>
      </c>
      <c r="E901" s="1">
        <v>45474</v>
      </c>
      <c r="F901">
        <v>1</v>
      </c>
    </row>
    <row r="902" spans="1:6" x14ac:dyDescent="0.25">
      <c r="A902" t="s">
        <v>792</v>
      </c>
      <c r="B902" t="s">
        <v>31</v>
      </c>
      <c r="C902" t="s">
        <v>32</v>
      </c>
      <c r="D902" t="s">
        <v>6842</v>
      </c>
      <c r="E902" s="1">
        <v>45505</v>
      </c>
      <c r="F902">
        <v>1</v>
      </c>
    </row>
    <row r="903" spans="1:6" x14ac:dyDescent="0.25">
      <c r="A903" t="s">
        <v>792</v>
      </c>
      <c r="B903" t="s">
        <v>31</v>
      </c>
      <c r="C903" t="s">
        <v>32</v>
      </c>
      <c r="D903" t="s">
        <v>6842</v>
      </c>
      <c r="E903" s="1">
        <v>45536</v>
      </c>
      <c r="F903">
        <v>1</v>
      </c>
    </row>
    <row r="904" spans="1:6" x14ac:dyDescent="0.25">
      <c r="A904" t="s">
        <v>792</v>
      </c>
      <c r="B904" t="s">
        <v>31</v>
      </c>
      <c r="C904" t="s">
        <v>32</v>
      </c>
      <c r="D904" t="s">
        <v>6842</v>
      </c>
      <c r="E904" s="1">
        <v>45566</v>
      </c>
      <c r="F904">
        <v>1</v>
      </c>
    </row>
    <row r="905" spans="1:6" x14ac:dyDescent="0.25">
      <c r="A905" t="s">
        <v>792</v>
      </c>
      <c r="B905" t="s">
        <v>31</v>
      </c>
      <c r="C905" t="s">
        <v>32</v>
      </c>
      <c r="D905" t="s">
        <v>6842</v>
      </c>
      <c r="E905" s="1">
        <v>45597</v>
      </c>
      <c r="F905">
        <v>1</v>
      </c>
    </row>
    <row r="906" spans="1:6" x14ac:dyDescent="0.25">
      <c r="A906" t="s">
        <v>792</v>
      </c>
      <c r="B906" t="s">
        <v>31</v>
      </c>
      <c r="C906" t="s">
        <v>32</v>
      </c>
      <c r="D906" t="s">
        <v>6842</v>
      </c>
      <c r="E906" s="1">
        <v>45627</v>
      </c>
      <c r="F906">
        <v>1</v>
      </c>
    </row>
    <row r="907" spans="1:6" x14ac:dyDescent="0.25">
      <c r="A907" t="s">
        <v>797</v>
      </c>
      <c r="B907" t="s">
        <v>52</v>
      </c>
      <c r="C907" t="s">
        <v>44</v>
      </c>
      <c r="D907" t="s">
        <v>6839</v>
      </c>
      <c r="E907" s="1">
        <v>45352</v>
      </c>
      <c r="F907">
        <v>1</v>
      </c>
    </row>
    <row r="908" spans="1:6" x14ac:dyDescent="0.25">
      <c r="A908" t="s">
        <v>797</v>
      </c>
      <c r="B908" t="s">
        <v>52</v>
      </c>
      <c r="C908" t="s">
        <v>44</v>
      </c>
      <c r="D908" t="s">
        <v>6839</v>
      </c>
      <c r="E908" s="1">
        <v>45383</v>
      </c>
      <c r="F908">
        <v>1</v>
      </c>
    </row>
    <row r="909" spans="1:6" x14ac:dyDescent="0.25">
      <c r="A909" t="s">
        <v>797</v>
      </c>
      <c r="B909" t="s">
        <v>52</v>
      </c>
      <c r="C909" t="s">
        <v>44</v>
      </c>
      <c r="D909" t="s">
        <v>6839</v>
      </c>
      <c r="E909" s="1">
        <v>45413</v>
      </c>
      <c r="F909">
        <v>1</v>
      </c>
    </row>
    <row r="910" spans="1:6" x14ac:dyDescent="0.25">
      <c r="A910" t="s">
        <v>797</v>
      </c>
      <c r="B910" t="s">
        <v>52</v>
      </c>
      <c r="C910" t="s">
        <v>44</v>
      </c>
      <c r="D910" t="s">
        <v>6839</v>
      </c>
      <c r="E910" s="1">
        <v>45444</v>
      </c>
      <c r="F910">
        <v>1</v>
      </c>
    </row>
    <row r="911" spans="1:6" x14ac:dyDescent="0.25">
      <c r="A911" t="s">
        <v>797</v>
      </c>
      <c r="B911" t="s">
        <v>52</v>
      </c>
      <c r="C911" t="s">
        <v>44</v>
      </c>
      <c r="D911" t="s">
        <v>6839</v>
      </c>
      <c r="E911" s="1">
        <v>45474</v>
      </c>
      <c r="F911">
        <v>1</v>
      </c>
    </row>
    <row r="912" spans="1:6" x14ac:dyDescent="0.25">
      <c r="A912" t="s">
        <v>797</v>
      </c>
      <c r="B912" t="s">
        <v>52</v>
      </c>
      <c r="C912" t="s">
        <v>44</v>
      </c>
      <c r="D912" t="s">
        <v>6839</v>
      </c>
      <c r="E912" s="1">
        <v>45505</v>
      </c>
      <c r="F912">
        <v>1</v>
      </c>
    </row>
    <row r="913" spans="1:6" x14ac:dyDescent="0.25">
      <c r="A913" t="s">
        <v>797</v>
      </c>
      <c r="B913" t="s">
        <v>52</v>
      </c>
      <c r="C913" t="s">
        <v>44</v>
      </c>
      <c r="D913" t="s">
        <v>6839</v>
      </c>
      <c r="E913" s="1">
        <v>45536</v>
      </c>
      <c r="F913">
        <v>1</v>
      </c>
    </row>
    <row r="914" spans="1:6" x14ac:dyDescent="0.25">
      <c r="A914" t="s">
        <v>797</v>
      </c>
      <c r="B914" t="s">
        <v>52</v>
      </c>
      <c r="C914" t="s">
        <v>44</v>
      </c>
      <c r="D914" t="s">
        <v>6839</v>
      </c>
      <c r="E914" s="1">
        <v>45566</v>
      </c>
      <c r="F914">
        <v>1</v>
      </c>
    </row>
    <row r="915" spans="1:6" x14ac:dyDescent="0.25">
      <c r="A915" t="s">
        <v>797</v>
      </c>
      <c r="B915" t="s">
        <v>52</v>
      </c>
      <c r="C915" t="s">
        <v>44</v>
      </c>
      <c r="D915" t="s">
        <v>6839</v>
      </c>
      <c r="E915" s="1">
        <v>45597</v>
      </c>
      <c r="F915">
        <v>1</v>
      </c>
    </row>
    <row r="916" spans="1:6" x14ac:dyDescent="0.25">
      <c r="A916" t="s">
        <v>797</v>
      </c>
      <c r="B916" t="s">
        <v>52</v>
      </c>
      <c r="C916" t="s">
        <v>44</v>
      </c>
      <c r="D916" t="s">
        <v>6839</v>
      </c>
      <c r="E916" s="1">
        <v>45627</v>
      </c>
      <c r="F916">
        <v>1</v>
      </c>
    </row>
    <row r="917" spans="1:6" x14ac:dyDescent="0.25">
      <c r="A917" t="s">
        <v>805</v>
      </c>
      <c r="B917" t="s">
        <v>52</v>
      </c>
      <c r="C917" t="s">
        <v>44</v>
      </c>
      <c r="D917" t="s">
        <v>6840</v>
      </c>
      <c r="E917" s="1">
        <v>45352</v>
      </c>
      <c r="F917">
        <v>1</v>
      </c>
    </row>
    <row r="918" spans="1:6" x14ac:dyDescent="0.25">
      <c r="A918" t="s">
        <v>805</v>
      </c>
      <c r="B918" t="s">
        <v>52</v>
      </c>
      <c r="C918" t="s">
        <v>44</v>
      </c>
      <c r="D918" t="s">
        <v>6840</v>
      </c>
      <c r="E918" s="1">
        <v>45383</v>
      </c>
      <c r="F918">
        <v>1</v>
      </c>
    </row>
    <row r="919" spans="1:6" x14ac:dyDescent="0.25">
      <c r="A919" t="s">
        <v>805</v>
      </c>
      <c r="B919" t="s">
        <v>52</v>
      </c>
      <c r="C919" t="s">
        <v>44</v>
      </c>
      <c r="D919" t="s">
        <v>6840</v>
      </c>
      <c r="E919" s="1">
        <v>45413</v>
      </c>
      <c r="F919">
        <v>1</v>
      </c>
    </row>
    <row r="920" spans="1:6" x14ac:dyDescent="0.25">
      <c r="A920" t="s">
        <v>805</v>
      </c>
      <c r="B920" t="s">
        <v>52</v>
      </c>
      <c r="C920" t="s">
        <v>44</v>
      </c>
      <c r="D920" t="s">
        <v>6840</v>
      </c>
      <c r="E920" s="1">
        <v>45444</v>
      </c>
      <c r="F920">
        <v>1</v>
      </c>
    </row>
    <row r="921" spans="1:6" x14ac:dyDescent="0.25">
      <c r="A921" t="s">
        <v>805</v>
      </c>
      <c r="B921" t="s">
        <v>52</v>
      </c>
      <c r="C921" t="s">
        <v>44</v>
      </c>
      <c r="D921" t="s">
        <v>6840</v>
      </c>
      <c r="E921" s="1">
        <v>45474</v>
      </c>
      <c r="F921">
        <v>1</v>
      </c>
    </row>
    <row r="922" spans="1:6" x14ac:dyDescent="0.25">
      <c r="A922" t="s">
        <v>805</v>
      </c>
      <c r="B922" t="s">
        <v>52</v>
      </c>
      <c r="C922" t="s">
        <v>44</v>
      </c>
      <c r="D922" t="s">
        <v>6840</v>
      </c>
      <c r="E922" s="1">
        <v>45505</v>
      </c>
      <c r="F922">
        <v>1</v>
      </c>
    </row>
    <row r="923" spans="1:6" x14ac:dyDescent="0.25">
      <c r="A923" t="s">
        <v>805</v>
      </c>
      <c r="B923" t="s">
        <v>52</v>
      </c>
      <c r="C923" t="s">
        <v>44</v>
      </c>
      <c r="D923" t="s">
        <v>6840</v>
      </c>
      <c r="E923" s="1">
        <v>45536</v>
      </c>
      <c r="F923">
        <v>1</v>
      </c>
    </row>
    <row r="924" spans="1:6" x14ac:dyDescent="0.25">
      <c r="A924" t="s">
        <v>805</v>
      </c>
      <c r="B924" t="s">
        <v>52</v>
      </c>
      <c r="C924" t="s">
        <v>44</v>
      </c>
      <c r="D924" t="s">
        <v>6840</v>
      </c>
      <c r="E924" s="1">
        <v>45566</v>
      </c>
      <c r="F924">
        <v>1</v>
      </c>
    </row>
    <row r="925" spans="1:6" x14ac:dyDescent="0.25">
      <c r="A925" t="s">
        <v>805</v>
      </c>
      <c r="B925" t="s">
        <v>52</v>
      </c>
      <c r="C925" t="s">
        <v>44</v>
      </c>
      <c r="D925" t="s">
        <v>6840</v>
      </c>
      <c r="E925" s="1">
        <v>45597</v>
      </c>
      <c r="F925">
        <v>1</v>
      </c>
    </row>
    <row r="926" spans="1:6" x14ac:dyDescent="0.25">
      <c r="A926" t="s">
        <v>805</v>
      </c>
      <c r="B926" t="s">
        <v>52</v>
      </c>
      <c r="C926" t="s">
        <v>44</v>
      </c>
      <c r="D926" t="s">
        <v>6840</v>
      </c>
      <c r="E926" s="1">
        <v>45627</v>
      </c>
      <c r="F926">
        <v>1</v>
      </c>
    </row>
    <row r="927" spans="1:6" x14ac:dyDescent="0.25">
      <c r="A927" t="s">
        <v>809</v>
      </c>
      <c r="B927" t="s">
        <v>43</v>
      </c>
      <c r="C927" t="s">
        <v>44</v>
      </c>
      <c r="D927" t="s">
        <v>6839</v>
      </c>
      <c r="E927" s="1">
        <v>45352</v>
      </c>
      <c r="F927">
        <v>1</v>
      </c>
    </row>
    <row r="928" spans="1:6" x14ac:dyDescent="0.25">
      <c r="A928" t="s">
        <v>809</v>
      </c>
      <c r="B928" t="s">
        <v>43</v>
      </c>
      <c r="C928" t="s">
        <v>44</v>
      </c>
      <c r="D928" t="s">
        <v>6839</v>
      </c>
      <c r="E928" s="1">
        <v>45383</v>
      </c>
      <c r="F928">
        <v>1</v>
      </c>
    </row>
    <row r="929" spans="1:6" x14ac:dyDescent="0.25">
      <c r="A929" t="s">
        <v>809</v>
      </c>
      <c r="B929" t="s">
        <v>43</v>
      </c>
      <c r="C929" t="s">
        <v>44</v>
      </c>
      <c r="D929" t="s">
        <v>6839</v>
      </c>
      <c r="E929" s="1">
        <v>45413</v>
      </c>
      <c r="F929">
        <v>1</v>
      </c>
    </row>
    <row r="930" spans="1:6" x14ac:dyDescent="0.25">
      <c r="A930" t="s">
        <v>809</v>
      </c>
      <c r="B930" t="s">
        <v>43</v>
      </c>
      <c r="C930" t="s">
        <v>44</v>
      </c>
      <c r="D930" t="s">
        <v>6839</v>
      </c>
      <c r="E930" s="1">
        <v>45444</v>
      </c>
      <c r="F930">
        <v>1</v>
      </c>
    </row>
    <row r="931" spans="1:6" x14ac:dyDescent="0.25">
      <c r="A931" t="s">
        <v>809</v>
      </c>
      <c r="B931" t="s">
        <v>43</v>
      </c>
      <c r="C931" t="s">
        <v>44</v>
      </c>
      <c r="D931" t="s">
        <v>6839</v>
      </c>
      <c r="E931" s="1">
        <v>45474</v>
      </c>
      <c r="F931">
        <v>1</v>
      </c>
    </row>
    <row r="932" spans="1:6" x14ac:dyDescent="0.25">
      <c r="A932" t="s">
        <v>809</v>
      </c>
      <c r="B932" t="s">
        <v>43</v>
      </c>
      <c r="C932" t="s">
        <v>44</v>
      </c>
      <c r="D932" t="s">
        <v>6839</v>
      </c>
      <c r="E932" s="1">
        <v>45505</v>
      </c>
      <c r="F932">
        <v>1</v>
      </c>
    </row>
    <row r="933" spans="1:6" x14ac:dyDescent="0.25">
      <c r="A933" t="s">
        <v>809</v>
      </c>
      <c r="B933" t="s">
        <v>43</v>
      </c>
      <c r="C933" t="s">
        <v>44</v>
      </c>
      <c r="D933" t="s">
        <v>6839</v>
      </c>
      <c r="E933" s="1">
        <v>45536</v>
      </c>
      <c r="F933">
        <v>1</v>
      </c>
    </row>
    <row r="934" spans="1:6" x14ac:dyDescent="0.25">
      <c r="A934" t="s">
        <v>809</v>
      </c>
      <c r="B934" t="s">
        <v>43</v>
      </c>
      <c r="C934" t="s">
        <v>44</v>
      </c>
      <c r="D934" t="s">
        <v>6839</v>
      </c>
      <c r="E934" s="1">
        <v>45566</v>
      </c>
      <c r="F934">
        <v>1</v>
      </c>
    </row>
    <row r="935" spans="1:6" x14ac:dyDescent="0.25">
      <c r="A935" t="s">
        <v>809</v>
      </c>
      <c r="B935" t="s">
        <v>43</v>
      </c>
      <c r="C935" t="s">
        <v>44</v>
      </c>
      <c r="D935" t="s">
        <v>6839</v>
      </c>
      <c r="E935" s="1">
        <v>45597</v>
      </c>
      <c r="F935">
        <v>1</v>
      </c>
    </row>
    <row r="936" spans="1:6" x14ac:dyDescent="0.25">
      <c r="A936" t="s">
        <v>809</v>
      </c>
      <c r="B936" t="s">
        <v>43</v>
      </c>
      <c r="C936" t="s">
        <v>44</v>
      </c>
      <c r="D936" t="s">
        <v>6839</v>
      </c>
      <c r="E936" s="1">
        <v>45627</v>
      </c>
      <c r="F936">
        <v>1</v>
      </c>
    </row>
    <row r="937" spans="1:6" x14ac:dyDescent="0.25">
      <c r="A937" t="s">
        <v>820</v>
      </c>
      <c r="B937" t="s">
        <v>146</v>
      </c>
      <c r="C937" t="s">
        <v>147</v>
      </c>
      <c r="D937" t="s">
        <v>6839</v>
      </c>
      <c r="E937" s="1">
        <v>45292</v>
      </c>
      <c r="F937">
        <v>1</v>
      </c>
    </row>
    <row r="938" spans="1:6" x14ac:dyDescent="0.25">
      <c r="A938" t="s">
        <v>820</v>
      </c>
      <c r="B938" t="s">
        <v>146</v>
      </c>
      <c r="C938" t="s">
        <v>147</v>
      </c>
      <c r="D938" t="s">
        <v>6839</v>
      </c>
      <c r="E938" s="1">
        <v>45323</v>
      </c>
      <c r="F938">
        <v>1</v>
      </c>
    </row>
    <row r="939" spans="1:6" x14ac:dyDescent="0.25">
      <c r="A939" t="s">
        <v>820</v>
      </c>
      <c r="B939" t="s">
        <v>146</v>
      </c>
      <c r="C939" t="s">
        <v>147</v>
      </c>
      <c r="D939" t="s">
        <v>6839</v>
      </c>
      <c r="E939" s="1">
        <v>45352</v>
      </c>
      <c r="F939">
        <v>1</v>
      </c>
    </row>
    <row r="940" spans="1:6" x14ac:dyDescent="0.25">
      <c r="A940" t="s">
        <v>820</v>
      </c>
      <c r="B940" t="s">
        <v>146</v>
      </c>
      <c r="C940" t="s">
        <v>147</v>
      </c>
      <c r="D940" t="s">
        <v>6839</v>
      </c>
      <c r="E940" s="1">
        <v>45383</v>
      </c>
      <c r="F940">
        <v>1</v>
      </c>
    </row>
    <row r="941" spans="1:6" x14ac:dyDescent="0.25">
      <c r="A941" t="s">
        <v>820</v>
      </c>
      <c r="B941" t="s">
        <v>146</v>
      </c>
      <c r="C941" t="s">
        <v>147</v>
      </c>
      <c r="D941" t="s">
        <v>6839</v>
      </c>
      <c r="E941" s="1">
        <v>45413</v>
      </c>
      <c r="F941">
        <v>1</v>
      </c>
    </row>
    <row r="942" spans="1:6" x14ac:dyDescent="0.25">
      <c r="A942" t="s">
        <v>820</v>
      </c>
      <c r="B942" t="s">
        <v>146</v>
      </c>
      <c r="C942" t="s">
        <v>147</v>
      </c>
      <c r="D942" t="s">
        <v>6839</v>
      </c>
      <c r="E942" s="1">
        <v>45444</v>
      </c>
      <c r="F942">
        <v>1</v>
      </c>
    </row>
    <row r="943" spans="1:6" x14ac:dyDescent="0.25">
      <c r="A943" t="s">
        <v>820</v>
      </c>
      <c r="B943" t="s">
        <v>146</v>
      </c>
      <c r="C943" t="s">
        <v>147</v>
      </c>
      <c r="D943" t="s">
        <v>6839</v>
      </c>
      <c r="E943" s="1">
        <v>45474</v>
      </c>
      <c r="F943">
        <v>1</v>
      </c>
    </row>
    <row r="944" spans="1:6" x14ac:dyDescent="0.25">
      <c r="A944" t="s">
        <v>820</v>
      </c>
      <c r="B944" t="s">
        <v>146</v>
      </c>
      <c r="C944" t="s">
        <v>147</v>
      </c>
      <c r="D944" t="s">
        <v>6839</v>
      </c>
      <c r="E944" s="1">
        <v>45505</v>
      </c>
      <c r="F944">
        <v>1</v>
      </c>
    </row>
    <row r="945" spans="1:6" x14ac:dyDescent="0.25">
      <c r="A945" t="s">
        <v>820</v>
      </c>
      <c r="B945" t="s">
        <v>146</v>
      </c>
      <c r="C945" t="s">
        <v>147</v>
      </c>
      <c r="D945" t="s">
        <v>6839</v>
      </c>
      <c r="E945" s="1">
        <v>45536</v>
      </c>
      <c r="F945">
        <v>1</v>
      </c>
    </row>
    <row r="946" spans="1:6" x14ac:dyDescent="0.25">
      <c r="A946" t="s">
        <v>820</v>
      </c>
      <c r="B946" t="s">
        <v>146</v>
      </c>
      <c r="C946" t="s">
        <v>147</v>
      </c>
      <c r="D946" t="s">
        <v>6839</v>
      </c>
      <c r="E946" s="1">
        <v>45566</v>
      </c>
      <c r="F946">
        <v>1</v>
      </c>
    </row>
    <row r="947" spans="1:6" x14ac:dyDescent="0.25">
      <c r="A947" t="s">
        <v>820</v>
      </c>
      <c r="B947" t="s">
        <v>146</v>
      </c>
      <c r="C947" t="s">
        <v>147</v>
      </c>
      <c r="D947" t="s">
        <v>6839</v>
      </c>
      <c r="E947" s="1">
        <v>45597</v>
      </c>
      <c r="F947">
        <v>1</v>
      </c>
    </row>
    <row r="948" spans="1:6" x14ac:dyDescent="0.25">
      <c r="A948" t="s">
        <v>820</v>
      </c>
      <c r="B948" t="s">
        <v>146</v>
      </c>
      <c r="C948" t="s">
        <v>147</v>
      </c>
      <c r="D948" t="s">
        <v>6839</v>
      </c>
      <c r="E948" s="1">
        <v>45627</v>
      </c>
      <c r="F948">
        <v>1</v>
      </c>
    </row>
    <row r="949" spans="1:6" x14ac:dyDescent="0.25">
      <c r="A949" t="s">
        <v>824</v>
      </c>
      <c r="B949" t="s">
        <v>52</v>
      </c>
      <c r="C949" t="s">
        <v>44</v>
      </c>
      <c r="D949" t="s">
        <v>6840</v>
      </c>
      <c r="E949" s="1">
        <v>45323</v>
      </c>
      <c r="F949">
        <v>1</v>
      </c>
    </row>
    <row r="950" spans="1:6" x14ac:dyDescent="0.25">
      <c r="A950" t="s">
        <v>824</v>
      </c>
      <c r="B950" t="s">
        <v>52</v>
      </c>
      <c r="C950" t="s">
        <v>44</v>
      </c>
      <c r="D950" t="s">
        <v>6840</v>
      </c>
      <c r="E950" s="1">
        <v>45352</v>
      </c>
      <c r="F950">
        <v>1</v>
      </c>
    </row>
    <row r="951" spans="1:6" x14ac:dyDescent="0.25">
      <c r="A951" t="s">
        <v>824</v>
      </c>
      <c r="B951" t="s">
        <v>52</v>
      </c>
      <c r="C951" t="s">
        <v>44</v>
      </c>
      <c r="D951" t="s">
        <v>6840</v>
      </c>
      <c r="E951" s="1">
        <v>45383</v>
      </c>
      <c r="F951">
        <v>1</v>
      </c>
    </row>
    <row r="952" spans="1:6" x14ac:dyDescent="0.25">
      <c r="A952" t="s">
        <v>824</v>
      </c>
      <c r="B952" t="s">
        <v>52</v>
      </c>
      <c r="C952" t="s">
        <v>44</v>
      </c>
      <c r="D952" t="s">
        <v>6840</v>
      </c>
      <c r="E952" s="1">
        <v>45413</v>
      </c>
      <c r="F952">
        <v>1</v>
      </c>
    </row>
    <row r="953" spans="1:6" x14ac:dyDescent="0.25">
      <c r="A953" t="s">
        <v>824</v>
      </c>
      <c r="B953" t="s">
        <v>52</v>
      </c>
      <c r="C953" t="s">
        <v>44</v>
      </c>
      <c r="D953" t="s">
        <v>6840</v>
      </c>
      <c r="E953" s="1">
        <v>45444</v>
      </c>
      <c r="F953">
        <v>1</v>
      </c>
    </row>
    <row r="954" spans="1:6" x14ac:dyDescent="0.25">
      <c r="A954" t="s">
        <v>824</v>
      </c>
      <c r="B954" t="s">
        <v>52</v>
      </c>
      <c r="C954" t="s">
        <v>44</v>
      </c>
      <c r="D954" t="s">
        <v>6840</v>
      </c>
      <c r="E954" s="1">
        <v>45474</v>
      </c>
      <c r="F954">
        <v>1</v>
      </c>
    </row>
    <row r="955" spans="1:6" x14ac:dyDescent="0.25">
      <c r="A955" t="s">
        <v>829</v>
      </c>
      <c r="B955" t="s">
        <v>31</v>
      </c>
      <c r="C955" t="s">
        <v>32</v>
      </c>
      <c r="D955" t="s">
        <v>6841</v>
      </c>
      <c r="E955" s="1">
        <v>45323</v>
      </c>
      <c r="F955">
        <v>1</v>
      </c>
    </row>
    <row r="956" spans="1:6" x14ac:dyDescent="0.25">
      <c r="A956" t="s">
        <v>829</v>
      </c>
      <c r="B956" t="s">
        <v>31</v>
      </c>
      <c r="C956" t="s">
        <v>32</v>
      </c>
      <c r="D956" t="s">
        <v>6841</v>
      </c>
      <c r="E956" s="1">
        <v>45352</v>
      </c>
      <c r="F956">
        <v>1</v>
      </c>
    </row>
    <row r="957" spans="1:6" x14ac:dyDescent="0.25">
      <c r="A957" t="s">
        <v>829</v>
      </c>
      <c r="B957" t="s">
        <v>31</v>
      </c>
      <c r="C957" t="s">
        <v>32</v>
      </c>
      <c r="D957" t="s">
        <v>6841</v>
      </c>
      <c r="E957" s="1">
        <v>45383</v>
      </c>
      <c r="F957">
        <v>1</v>
      </c>
    </row>
    <row r="958" spans="1:6" x14ac:dyDescent="0.25">
      <c r="A958" t="s">
        <v>829</v>
      </c>
      <c r="B958" t="s">
        <v>31</v>
      </c>
      <c r="C958" t="s">
        <v>32</v>
      </c>
      <c r="D958" t="s">
        <v>6841</v>
      </c>
      <c r="E958" s="1">
        <v>45413</v>
      </c>
      <c r="F958">
        <v>1</v>
      </c>
    </row>
    <row r="959" spans="1:6" x14ac:dyDescent="0.25">
      <c r="A959" t="s">
        <v>829</v>
      </c>
      <c r="B959" t="s">
        <v>31</v>
      </c>
      <c r="C959" t="s">
        <v>32</v>
      </c>
      <c r="D959" t="s">
        <v>6841</v>
      </c>
      <c r="E959" s="1">
        <v>45444</v>
      </c>
      <c r="F959">
        <v>1</v>
      </c>
    </row>
    <row r="960" spans="1:6" x14ac:dyDescent="0.25">
      <c r="A960" t="s">
        <v>829</v>
      </c>
      <c r="B960" t="s">
        <v>31</v>
      </c>
      <c r="C960" t="s">
        <v>32</v>
      </c>
      <c r="D960" t="s">
        <v>6841</v>
      </c>
      <c r="E960" s="1">
        <v>45474</v>
      </c>
      <c r="F960">
        <v>1</v>
      </c>
    </row>
    <row r="961" spans="1:6" x14ac:dyDescent="0.25">
      <c r="A961" t="s">
        <v>829</v>
      </c>
      <c r="B961" t="s">
        <v>31</v>
      </c>
      <c r="C961" t="s">
        <v>32</v>
      </c>
      <c r="D961" t="s">
        <v>6841</v>
      </c>
      <c r="E961" s="1">
        <v>45505</v>
      </c>
      <c r="F961">
        <v>1</v>
      </c>
    </row>
    <row r="962" spans="1:6" x14ac:dyDescent="0.25">
      <c r="A962" t="s">
        <v>829</v>
      </c>
      <c r="B962" t="s">
        <v>31</v>
      </c>
      <c r="C962" t="s">
        <v>32</v>
      </c>
      <c r="D962" t="s">
        <v>6841</v>
      </c>
      <c r="E962" s="1">
        <v>45536</v>
      </c>
      <c r="F962">
        <v>1</v>
      </c>
    </row>
    <row r="963" spans="1:6" x14ac:dyDescent="0.25">
      <c r="A963" t="s">
        <v>829</v>
      </c>
      <c r="B963" t="s">
        <v>31</v>
      </c>
      <c r="C963" t="s">
        <v>32</v>
      </c>
      <c r="D963" t="s">
        <v>6841</v>
      </c>
      <c r="E963" s="1">
        <v>45566</v>
      </c>
      <c r="F963">
        <v>1</v>
      </c>
    </row>
    <row r="964" spans="1:6" x14ac:dyDescent="0.25">
      <c r="A964" t="s">
        <v>829</v>
      </c>
      <c r="B964" t="s">
        <v>31</v>
      </c>
      <c r="C964" t="s">
        <v>32</v>
      </c>
      <c r="D964" t="s">
        <v>6841</v>
      </c>
      <c r="E964" s="1">
        <v>45597</v>
      </c>
      <c r="F964">
        <v>1</v>
      </c>
    </row>
    <row r="965" spans="1:6" x14ac:dyDescent="0.25">
      <c r="A965" t="s">
        <v>829</v>
      </c>
      <c r="B965" t="s">
        <v>31</v>
      </c>
      <c r="C965" t="s">
        <v>32</v>
      </c>
      <c r="D965" t="s">
        <v>6841</v>
      </c>
      <c r="E965" s="1">
        <v>45627</v>
      </c>
      <c r="F965">
        <v>1</v>
      </c>
    </row>
    <row r="966" spans="1:6" x14ac:dyDescent="0.25">
      <c r="A966" t="s">
        <v>834</v>
      </c>
      <c r="B966" t="s">
        <v>43</v>
      </c>
      <c r="C966" t="s">
        <v>44</v>
      </c>
      <c r="D966" t="s">
        <v>6842</v>
      </c>
      <c r="E966" s="1">
        <v>45352</v>
      </c>
      <c r="F966">
        <v>1</v>
      </c>
    </row>
    <row r="967" spans="1:6" x14ac:dyDescent="0.25">
      <c r="A967" t="s">
        <v>834</v>
      </c>
      <c r="B967" t="s">
        <v>43</v>
      </c>
      <c r="C967" t="s">
        <v>44</v>
      </c>
      <c r="D967" t="s">
        <v>6842</v>
      </c>
      <c r="E967" s="1">
        <v>45383</v>
      </c>
      <c r="F967">
        <v>1</v>
      </c>
    </row>
    <row r="968" spans="1:6" x14ac:dyDescent="0.25">
      <c r="A968" t="s">
        <v>834</v>
      </c>
      <c r="B968" t="s">
        <v>43</v>
      </c>
      <c r="C968" t="s">
        <v>44</v>
      </c>
      <c r="D968" t="s">
        <v>6842</v>
      </c>
      <c r="E968" s="1">
        <v>45413</v>
      </c>
      <c r="F968">
        <v>1</v>
      </c>
    </row>
    <row r="969" spans="1:6" x14ac:dyDescent="0.25">
      <c r="A969" t="s">
        <v>834</v>
      </c>
      <c r="B969" t="s">
        <v>43</v>
      </c>
      <c r="C969" t="s">
        <v>44</v>
      </c>
      <c r="D969" t="s">
        <v>6842</v>
      </c>
      <c r="E969" s="1">
        <v>45444</v>
      </c>
      <c r="F969">
        <v>1</v>
      </c>
    </row>
    <row r="970" spans="1:6" x14ac:dyDescent="0.25">
      <c r="A970" t="s">
        <v>834</v>
      </c>
      <c r="B970" t="s">
        <v>43</v>
      </c>
      <c r="C970" t="s">
        <v>44</v>
      </c>
      <c r="D970" t="s">
        <v>6842</v>
      </c>
      <c r="E970" s="1">
        <v>45474</v>
      </c>
      <c r="F970">
        <v>1</v>
      </c>
    </row>
    <row r="971" spans="1:6" x14ac:dyDescent="0.25">
      <c r="A971" t="s">
        <v>834</v>
      </c>
      <c r="B971" t="s">
        <v>43</v>
      </c>
      <c r="C971" t="s">
        <v>44</v>
      </c>
      <c r="D971" t="s">
        <v>6842</v>
      </c>
      <c r="E971" s="1">
        <v>45505</v>
      </c>
      <c r="F971">
        <v>1</v>
      </c>
    </row>
    <row r="972" spans="1:6" x14ac:dyDescent="0.25">
      <c r="A972" t="s">
        <v>834</v>
      </c>
      <c r="B972" t="s">
        <v>43</v>
      </c>
      <c r="C972" t="s">
        <v>44</v>
      </c>
      <c r="D972" t="s">
        <v>6842</v>
      </c>
      <c r="E972" s="1">
        <v>45536</v>
      </c>
      <c r="F972">
        <v>1</v>
      </c>
    </row>
    <row r="973" spans="1:6" x14ac:dyDescent="0.25">
      <c r="A973" t="s">
        <v>834</v>
      </c>
      <c r="B973" t="s">
        <v>43</v>
      </c>
      <c r="C973" t="s">
        <v>44</v>
      </c>
      <c r="D973" t="s">
        <v>6842</v>
      </c>
      <c r="E973" s="1">
        <v>45566</v>
      </c>
      <c r="F973">
        <v>1</v>
      </c>
    </row>
    <row r="974" spans="1:6" x14ac:dyDescent="0.25">
      <c r="A974" t="s">
        <v>834</v>
      </c>
      <c r="B974" t="s">
        <v>43</v>
      </c>
      <c r="C974" t="s">
        <v>44</v>
      </c>
      <c r="D974" t="s">
        <v>6842</v>
      </c>
      <c r="E974" s="1">
        <v>45597</v>
      </c>
      <c r="F974">
        <v>1</v>
      </c>
    </row>
    <row r="975" spans="1:6" x14ac:dyDescent="0.25">
      <c r="A975" t="s">
        <v>834</v>
      </c>
      <c r="B975" t="s">
        <v>43</v>
      </c>
      <c r="C975" t="s">
        <v>44</v>
      </c>
      <c r="D975" t="s">
        <v>6842</v>
      </c>
      <c r="E975" s="1">
        <v>45627</v>
      </c>
      <c r="F975">
        <v>1</v>
      </c>
    </row>
    <row r="976" spans="1:6" x14ac:dyDescent="0.25">
      <c r="A976" t="s">
        <v>841</v>
      </c>
      <c r="B976" t="s">
        <v>146</v>
      </c>
      <c r="C976" t="s">
        <v>147</v>
      </c>
      <c r="D976" t="s">
        <v>6842</v>
      </c>
      <c r="E976" s="1">
        <v>45323</v>
      </c>
      <c r="F976">
        <v>1</v>
      </c>
    </row>
    <row r="977" spans="1:6" x14ac:dyDescent="0.25">
      <c r="A977" t="s">
        <v>841</v>
      </c>
      <c r="B977" t="s">
        <v>146</v>
      </c>
      <c r="C977" t="s">
        <v>147</v>
      </c>
      <c r="D977" t="s">
        <v>6842</v>
      </c>
      <c r="E977" s="1">
        <v>45352</v>
      </c>
      <c r="F977">
        <v>1</v>
      </c>
    </row>
    <row r="978" spans="1:6" x14ac:dyDescent="0.25">
      <c r="A978" t="s">
        <v>841</v>
      </c>
      <c r="B978" t="s">
        <v>146</v>
      </c>
      <c r="C978" t="s">
        <v>147</v>
      </c>
      <c r="D978" t="s">
        <v>6842</v>
      </c>
      <c r="E978" s="1">
        <v>45383</v>
      </c>
      <c r="F978">
        <v>1</v>
      </c>
    </row>
    <row r="979" spans="1:6" x14ac:dyDescent="0.25">
      <c r="A979" t="s">
        <v>841</v>
      </c>
      <c r="B979" t="s">
        <v>146</v>
      </c>
      <c r="C979" t="s">
        <v>147</v>
      </c>
      <c r="D979" t="s">
        <v>6842</v>
      </c>
      <c r="E979" s="1">
        <v>45413</v>
      </c>
      <c r="F979">
        <v>1</v>
      </c>
    </row>
    <row r="980" spans="1:6" x14ac:dyDescent="0.25">
      <c r="A980" t="s">
        <v>841</v>
      </c>
      <c r="B980" t="s">
        <v>146</v>
      </c>
      <c r="C980" t="s">
        <v>147</v>
      </c>
      <c r="D980" t="s">
        <v>6842</v>
      </c>
      <c r="E980" s="1">
        <v>45444</v>
      </c>
      <c r="F980">
        <v>1</v>
      </c>
    </row>
    <row r="981" spans="1:6" x14ac:dyDescent="0.25">
      <c r="A981" t="s">
        <v>841</v>
      </c>
      <c r="B981" t="s">
        <v>146</v>
      </c>
      <c r="C981" t="s">
        <v>147</v>
      </c>
      <c r="D981" t="s">
        <v>6842</v>
      </c>
      <c r="E981" s="1">
        <v>45474</v>
      </c>
      <c r="F981">
        <v>1</v>
      </c>
    </row>
    <row r="982" spans="1:6" x14ac:dyDescent="0.25">
      <c r="A982" t="s">
        <v>841</v>
      </c>
      <c r="B982" t="s">
        <v>146</v>
      </c>
      <c r="C982" t="s">
        <v>147</v>
      </c>
      <c r="D982" t="s">
        <v>6842</v>
      </c>
      <c r="E982" s="1">
        <v>45505</v>
      </c>
      <c r="F982">
        <v>1</v>
      </c>
    </row>
    <row r="983" spans="1:6" x14ac:dyDescent="0.25">
      <c r="A983" t="s">
        <v>841</v>
      </c>
      <c r="B983" t="s">
        <v>146</v>
      </c>
      <c r="C983" t="s">
        <v>147</v>
      </c>
      <c r="D983" t="s">
        <v>6842</v>
      </c>
      <c r="E983" s="1">
        <v>45536</v>
      </c>
      <c r="F983">
        <v>1</v>
      </c>
    </row>
    <row r="984" spans="1:6" x14ac:dyDescent="0.25">
      <c r="A984" t="s">
        <v>841</v>
      </c>
      <c r="B984" t="s">
        <v>146</v>
      </c>
      <c r="C984" t="s">
        <v>147</v>
      </c>
      <c r="D984" t="s">
        <v>6842</v>
      </c>
      <c r="E984" s="1">
        <v>45566</v>
      </c>
      <c r="F984">
        <v>1</v>
      </c>
    </row>
    <row r="985" spans="1:6" x14ac:dyDescent="0.25">
      <c r="A985" t="s">
        <v>841</v>
      </c>
      <c r="B985" t="s">
        <v>146</v>
      </c>
      <c r="C985" t="s">
        <v>147</v>
      </c>
      <c r="D985" t="s">
        <v>6842</v>
      </c>
      <c r="E985" s="1">
        <v>45597</v>
      </c>
      <c r="F985">
        <v>1</v>
      </c>
    </row>
    <row r="986" spans="1:6" x14ac:dyDescent="0.25">
      <c r="A986" t="s">
        <v>841</v>
      </c>
      <c r="B986" t="s">
        <v>146</v>
      </c>
      <c r="C986" t="s">
        <v>147</v>
      </c>
      <c r="D986" t="s">
        <v>6842</v>
      </c>
      <c r="E986" s="1">
        <v>45627</v>
      </c>
      <c r="F986">
        <v>1</v>
      </c>
    </row>
    <row r="987" spans="1:6" x14ac:dyDescent="0.25">
      <c r="A987" t="s">
        <v>861</v>
      </c>
      <c r="B987" t="s">
        <v>31</v>
      </c>
      <c r="C987" t="s">
        <v>32</v>
      </c>
      <c r="D987" t="s">
        <v>6839</v>
      </c>
      <c r="E987" s="1">
        <v>45323</v>
      </c>
      <c r="F987">
        <v>1</v>
      </c>
    </row>
    <row r="988" spans="1:6" x14ac:dyDescent="0.25">
      <c r="A988" t="s">
        <v>861</v>
      </c>
      <c r="B988" t="s">
        <v>31</v>
      </c>
      <c r="C988" t="s">
        <v>32</v>
      </c>
      <c r="D988" t="s">
        <v>6839</v>
      </c>
      <c r="E988" s="1">
        <v>45352</v>
      </c>
      <c r="F988">
        <v>1</v>
      </c>
    </row>
    <row r="989" spans="1:6" x14ac:dyDescent="0.25">
      <c r="A989" t="s">
        <v>861</v>
      </c>
      <c r="B989" t="s">
        <v>31</v>
      </c>
      <c r="C989" t="s">
        <v>32</v>
      </c>
      <c r="D989" t="s">
        <v>6839</v>
      </c>
      <c r="E989" s="1">
        <v>45383</v>
      </c>
      <c r="F989">
        <v>1</v>
      </c>
    </row>
    <row r="990" spans="1:6" x14ac:dyDescent="0.25">
      <c r="A990" t="s">
        <v>861</v>
      </c>
      <c r="B990" t="s">
        <v>31</v>
      </c>
      <c r="C990" t="s">
        <v>32</v>
      </c>
      <c r="D990" t="s">
        <v>6839</v>
      </c>
      <c r="E990" s="1">
        <v>45413</v>
      </c>
      <c r="F990">
        <v>1</v>
      </c>
    </row>
    <row r="991" spans="1:6" x14ac:dyDescent="0.25">
      <c r="A991" t="s">
        <v>861</v>
      </c>
      <c r="B991" t="s">
        <v>31</v>
      </c>
      <c r="C991" t="s">
        <v>32</v>
      </c>
      <c r="D991" t="s">
        <v>6839</v>
      </c>
      <c r="E991" s="1">
        <v>45444</v>
      </c>
      <c r="F991">
        <v>1</v>
      </c>
    </row>
    <row r="992" spans="1:6" x14ac:dyDescent="0.25">
      <c r="A992" t="s">
        <v>861</v>
      </c>
      <c r="B992" t="s">
        <v>31</v>
      </c>
      <c r="C992" t="s">
        <v>32</v>
      </c>
      <c r="D992" t="s">
        <v>6839</v>
      </c>
      <c r="E992" s="1">
        <v>45474</v>
      </c>
      <c r="F992">
        <v>1</v>
      </c>
    </row>
    <row r="993" spans="1:6" x14ac:dyDescent="0.25">
      <c r="A993" t="s">
        <v>861</v>
      </c>
      <c r="B993" t="s">
        <v>31</v>
      </c>
      <c r="C993" t="s">
        <v>32</v>
      </c>
      <c r="D993" t="s">
        <v>6839</v>
      </c>
      <c r="E993" s="1">
        <v>45505</v>
      </c>
      <c r="F993">
        <v>1</v>
      </c>
    </row>
    <row r="994" spans="1:6" x14ac:dyDescent="0.25">
      <c r="A994" t="s">
        <v>861</v>
      </c>
      <c r="B994" t="s">
        <v>31</v>
      </c>
      <c r="C994" t="s">
        <v>32</v>
      </c>
      <c r="D994" t="s">
        <v>6839</v>
      </c>
      <c r="E994" s="1">
        <v>45536</v>
      </c>
      <c r="F994">
        <v>1</v>
      </c>
    </row>
    <row r="995" spans="1:6" x14ac:dyDescent="0.25">
      <c r="A995" t="s">
        <v>861</v>
      </c>
      <c r="B995" t="s">
        <v>31</v>
      </c>
      <c r="C995" t="s">
        <v>32</v>
      </c>
      <c r="D995" t="s">
        <v>6839</v>
      </c>
      <c r="E995" s="1">
        <v>45566</v>
      </c>
      <c r="F995">
        <v>1</v>
      </c>
    </row>
    <row r="996" spans="1:6" x14ac:dyDescent="0.25">
      <c r="A996" t="s">
        <v>861</v>
      </c>
      <c r="B996" t="s">
        <v>31</v>
      </c>
      <c r="C996" t="s">
        <v>32</v>
      </c>
      <c r="D996" t="s">
        <v>6839</v>
      </c>
      <c r="E996" s="1">
        <v>45597</v>
      </c>
      <c r="F996">
        <v>1</v>
      </c>
    </row>
    <row r="997" spans="1:6" x14ac:dyDescent="0.25">
      <c r="A997" t="s">
        <v>861</v>
      </c>
      <c r="B997" t="s">
        <v>31</v>
      </c>
      <c r="C997" t="s">
        <v>32</v>
      </c>
      <c r="D997" t="s">
        <v>6839</v>
      </c>
      <c r="E997" s="1">
        <v>45627</v>
      </c>
      <c r="F997">
        <v>1</v>
      </c>
    </row>
    <row r="998" spans="1:6" x14ac:dyDescent="0.25">
      <c r="A998" t="s">
        <v>870</v>
      </c>
      <c r="B998" t="s">
        <v>43</v>
      </c>
      <c r="C998" t="s">
        <v>44</v>
      </c>
      <c r="D998" t="s">
        <v>6841</v>
      </c>
      <c r="E998" s="1">
        <v>45352</v>
      </c>
      <c r="F998">
        <v>1</v>
      </c>
    </row>
    <row r="999" spans="1:6" x14ac:dyDescent="0.25">
      <c r="A999" t="s">
        <v>870</v>
      </c>
      <c r="B999" t="s">
        <v>43</v>
      </c>
      <c r="C999" t="s">
        <v>44</v>
      </c>
      <c r="D999" t="s">
        <v>6841</v>
      </c>
      <c r="E999" s="1">
        <v>45383</v>
      </c>
      <c r="F999">
        <v>1</v>
      </c>
    </row>
    <row r="1000" spans="1:6" x14ac:dyDescent="0.25">
      <c r="A1000" t="s">
        <v>870</v>
      </c>
      <c r="B1000" t="s">
        <v>43</v>
      </c>
      <c r="C1000" t="s">
        <v>44</v>
      </c>
      <c r="D1000" t="s">
        <v>6841</v>
      </c>
      <c r="E1000" s="1">
        <v>45413</v>
      </c>
      <c r="F1000">
        <v>1</v>
      </c>
    </row>
    <row r="1001" spans="1:6" x14ac:dyDescent="0.25">
      <c r="A1001" t="s">
        <v>870</v>
      </c>
      <c r="B1001" t="s">
        <v>43</v>
      </c>
      <c r="C1001" t="s">
        <v>44</v>
      </c>
      <c r="D1001" t="s">
        <v>6841</v>
      </c>
      <c r="E1001" s="1">
        <v>45444</v>
      </c>
      <c r="F1001">
        <v>1</v>
      </c>
    </row>
    <row r="1002" spans="1:6" x14ac:dyDescent="0.25">
      <c r="A1002" t="s">
        <v>870</v>
      </c>
      <c r="B1002" t="s">
        <v>43</v>
      </c>
      <c r="C1002" t="s">
        <v>44</v>
      </c>
      <c r="D1002" t="s">
        <v>6841</v>
      </c>
      <c r="E1002" s="1">
        <v>45474</v>
      </c>
      <c r="F1002">
        <v>1</v>
      </c>
    </row>
    <row r="1003" spans="1:6" x14ac:dyDescent="0.25">
      <c r="A1003" t="s">
        <v>870</v>
      </c>
      <c r="B1003" t="s">
        <v>43</v>
      </c>
      <c r="C1003" t="s">
        <v>44</v>
      </c>
      <c r="D1003" t="s">
        <v>6841</v>
      </c>
      <c r="E1003" s="1">
        <v>45505</v>
      </c>
      <c r="F1003">
        <v>1</v>
      </c>
    </row>
    <row r="1004" spans="1:6" x14ac:dyDescent="0.25">
      <c r="A1004" t="s">
        <v>870</v>
      </c>
      <c r="B1004" t="s">
        <v>43</v>
      </c>
      <c r="C1004" t="s">
        <v>44</v>
      </c>
      <c r="D1004" t="s">
        <v>6841</v>
      </c>
      <c r="E1004" s="1">
        <v>45536</v>
      </c>
      <c r="F1004">
        <v>1</v>
      </c>
    </row>
    <row r="1005" spans="1:6" x14ac:dyDescent="0.25">
      <c r="A1005" t="s">
        <v>870</v>
      </c>
      <c r="B1005" t="s">
        <v>43</v>
      </c>
      <c r="C1005" t="s">
        <v>44</v>
      </c>
      <c r="D1005" t="s">
        <v>6841</v>
      </c>
      <c r="E1005" s="1">
        <v>45566</v>
      </c>
      <c r="F1005">
        <v>1</v>
      </c>
    </row>
    <row r="1006" spans="1:6" x14ac:dyDescent="0.25">
      <c r="A1006" t="s">
        <v>870</v>
      </c>
      <c r="B1006" t="s">
        <v>43</v>
      </c>
      <c r="C1006" t="s">
        <v>44</v>
      </c>
      <c r="D1006" t="s">
        <v>6841</v>
      </c>
      <c r="E1006" s="1">
        <v>45597</v>
      </c>
      <c r="F1006">
        <v>1</v>
      </c>
    </row>
    <row r="1007" spans="1:6" x14ac:dyDescent="0.25">
      <c r="A1007" t="s">
        <v>870</v>
      </c>
      <c r="B1007" t="s">
        <v>43</v>
      </c>
      <c r="C1007" t="s">
        <v>44</v>
      </c>
      <c r="D1007" t="s">
        <v>6841</v>
      </c>
      <c r="E1007" s="1">
        <v>45627</v>
      </c>
      <c r="F1007">
        <v>1</v>
      </c>
    </row>
    <row r="1008" spans="1:6" x14ac:dyDescent="0.25">
      <c r="A1008" t="s">
        <v>874</v>
      </c>
      <c r="B1008" t="s">
        <v>146</v>
      </c>
      <c r="C1008" t="s">
        <v>147</v>
      </c>
      <c r="D1008" t="s">
        <v>6839</v>
      </c>
      <c r="E1008" s="1">
        <v>45352</v>
      </c>
      <c r="F1008">
        <v>1</v>
      </c>
    </row>
    <row r="1009" spans="1:6" x14ac:dyDescent="0.25">
      <c r="A1009" t="s">
        <v>874</v>
      </c>
      <c r="B1009" t="s">
        <v>146</v>
      </c>
      <c r="C1009" t="s">
        <v>147</v>
      </c>
      <c r="D1009" t="s">
        <v>6839</v>
      </c>
      <c r="E1009" s="1">
        <v>45383</v>
      </c>
      <c r="F1009">
        <v>1</v>
      </c>
    </row>
    <row r="1010" spans="1:6" x14ac:dyDescent="0.25">
      <c r="A1010" t="s">
        <v>874</v>
      </c>
      <c r="B1010" t="s">
        <v>146</v>
      </c>
      <c r="C1010" t="s">
        <v>147</v>
      </c>
      <c r="D1010" t="s">
        <v>6839</v>
      </c>
      <c r="E1010" s="1">
        <v>45413</v>
      </c>
      <c r="F1010">
        <v>1</v>
      </c>
    </row>
    <row r="1011" spans="1:6" x14ac:dyDescent="0.25">
      <c r="A1011" t="s">
        <v>874</v>
      </c>
      <c r="B1011" t="s">
        <v>146</v>
      </c>
      <c r="C1011" t="s">
        <v>147</v>
      </c>
      <c r="D1011" t="s">
        <v>6839</v>
      </c>
      <c r="E1011" s="1">
        <v>45444</v>
      </c>
      <c r="F1011">
        <v>1</v>
      </c>
    </row>
    <row r="1012" spans="1:6" x14ac:dyDescent="0.25">
      <c r="A1012" t="s">
        <v>874</v>
      </c>
      <c r="B1012" t="s">
        <v>146</v>
      </c>
      <c r="C1012" t="s">
        <v>147</v>
      </c>
      <c r="D1012" t="s">
        <v>6839</v>
      </c>
      <c r="E1012" s="1">
        <v>45474</v>
      </c>
      <c r="F1012">
        <v>1</v>
      </c>
    </row>
    <row r="1013" spans="1:6" x14ac:dyDescent="0.25">
      <c r="A1013" t="s">
        <v>874</v>
      </c>
      <c r="B1013" t="s">
        <v>146</v>
      </c>
      <c r="C1013" t="s">
        <v>147</v>
      </c>
      <c r="D1013" t="s">
        <v>6839</v>
      </c>
      <c r="E1013" s="1">
        <v>45505</v>
      </c>
      <c r="F1013">
        <v>1</v>
      </c>
    </row>
    <row r="1014" spans="1:6" x14ac:dyDescent="0.25">
      <c r="A1014" t="s">
        <v>874</v>
      </c>
      <c r="B1014" t="s">
        <v>146</v>
      </c>
      <c r="C1014" t="s">
        <v>147</v>
      </c>
      <c r="D1014" t="s">
        <v>6839</v>
      </c>
      <c r="E1014" s="1">
        <v>45536</v>
      </c>
      <c r="F1014">
        <v>1</v>
      </c>
    </row>
    <row r="1015" spans="1:6" x14ac:dyDescent="0.25">
      <c r="A1015" t="s">
        <v>874</v>
      </c>
      <c r="B1015" t="s">
        <v>146</v>
      </c>
      <c r="C1015" t="s">
        <v>147</v>
      </c>
      <c r="D1015" t="s">
        <v>6839</v>
      </c>
      <c r="E1015" s="1">
        <v>45566</v>
      </c>
      <c r="F1015">
        <v>1</v>
      </c>
    </row>
    <row r="1016" spans="1:6" x14ac:dyDescent="0.25">
      <c r="A1016" t="s">
        <v>874</v>
      </c>
      <c r="B1016" t="s">
        <v>146</v>
      </c>
      <c r="C1016" t="s">
        <v>147</v>
      </c>
      <c r="D1016" t="s">
        <v>6839</v>
      </c>
      <c r="E1016" s="1">
        <v>45597</v>
      </c>
      <c r="F1016">
        <v>1</v>
      </c>
    </row>
    <row r="1017" spans="1:6" x14ac:dyDescent="0.25">
      <c r="A1017" t="s">
        <v>874</v>
      </c>
      <c r="B1017" t="s">
        <v>146</v>
      </c>
      <c r="C1017" t="s">
        <v>147</v>
      </c>
      <c r="D1017" t="s">
        <v>6839</v>
      </c>
      <c r="E1017" s="1">
        <v>45627</v>
      </c>
      <c r="F1017">
        <v>1</v>
      </c>
    </row>
    <row r="1018" spans="1:6" x14ac:dyDescent="0.25">
      <c r="A1018" t="s">
        <v>880</v>
      </c>
      <c r="B1018" t="s">
        <v>146</v>
      </c>
      <c r="C1018" t="s">
        <v>147</v>
      </c>
      <c r="D1018" t="s">
        <v>6840</v>
      </c>
      <c r="E1018" s="1">
        <v>45292</v>
      </c>
      <c r="F1018">
        <v>1</v>
      </c>
    </row>
    <row r="1019" spans="1:6" x14ac:dyDescent="0.25">
      <c r="A1019" t="s">
        <v>880</v>
      </c>
      <c r="B1019" t="s">
        <v>146</v>
      </c>
      <c r="C1019" t="s">
        <v>147</v>
      </c>
      <c r="D1019" t="s">
        <v>6840</v>
      </c>
      <c r="E1019" s="1">
        <v>45323</v>
      </c>
      <c r="F1019">
        <v>1</v>
      </c>
    </row>
    <row r="1020" spans="1:6" x14ac:dyDescent="0.25">
      <c r="A1020" t="s">
        <v>880</v>
      </c>
      <c r="B1020" t="s">
        <v>146</v>
      </c>
      <c r="C1020" t="s">
        <v>147</v>
      </c>
      <c r="D1020" t="s">
        <v>6840</v>
      </c>
      <c r="E1020" s="1">
        <v>45352</v>
      </c>
      <c r="F1020">
        <v>1</v>
      </c>
    </row>
    <row r="1021" spans="1:6" x14ac:dyDescent="0.25">
      <c r="A1021" t="s">
        <v>880</v>
      </c>
      <c r="B1021" t="s">
        <v>146</v>
      </c>
      <c r="C1021" t="s">
        <v>147</v>
      </c>
      <c r="D1021" t="s">
        <v>6840</v>
      </c>
      <c r="E1021" s="1">
        <v>45383</v>
      </c>
      <c r="F1021">
        <v>1</v>
      </c>
    </row>
    <row r="1022" spans="1:6" x14ac:dyDescent="0.25">
      <c r="A1022" t="s">
        <v>880</v>
      </c>
      <c r="B1022" t="s">
        <v>146</v>
      </c>
      <c r="C1022" t="s">
        <v>147</v>
      </c>
      <c r="D1022" t="s">
        <v>6840</v>
      </c>
      <c r="E1022" s="1">
        <v>45413</v>
      </c>
      <c r="F1022">
        <v>1</v>
      </c>
    </row>
    <row r="1023" spans="1:6" x14ac:dyDescent="0.25">
      <c r="A1023" t="s">
        <v>880</v>
      </c>
      <c r="B1023" t="s">
        <v>146</v>
      </c>
      <c r="C1023" t="s">
        <v>147</v>
      </c>
      <c r="D1023" t="s">
        <v>6840</v>
      </c>
      <c r="E1023" s="1">
        <v>45444</v>
      </c>
      <c r="F1023">
        <v>1</v>
      </c>
    </row>
    <row r="1024" spans="1:6" x14ac:dyDescent="0.25">
      <c r="A1024" t="s">
        <v>880</v>
      </c>
      <c r="B1024" t="s">
        <v>146</v>
      </c>
      <c r="C1024" t="s">
        <v>147</v>
      </c>
      <c r="D1024" t="s">
        <v>6840</v>
      </c>
      <c r="E1024" s="1">
        <v>45474</v>
      </c>
      <c r="F1024">
        <v>1</v>
      </c>
    </row>
    <row r="1025" spans="1:6" x14ac:dyDescent="0.25">
      <c r="A1025" t="s">
        <v>880</v>
      </c>
      <c r="B1025" t="s">
        <v>146</v>
      </c>
      <c r="C1025" t="s">
        <v>147</v>
      </c>
      <c r="D1025" t="s">
        <v>6840</v>
      </c>
      <c r="E1025" s="1">
        <v>45505</v>
      </c>
      <c r="F1025">
        <v>1</v>
      </c>
    </row>
    <row r="1026" spans="1:6" x14ac:dyDescent="0.25">
      <c r="A1026" t="s">
        <v>880</v>
      </c>
      <c r="B1026" t="s">
        <v>146</v>
      </c>
      <c r="C1026" t="s">
        <v>147</v>
      </c>
      <c r="D1026" t="s">
        <v>6840</v>
      </c>
      <c r="E1026" s="1">
        <v>45536</v>
      </c>
      <c r="F1026">
        <v>1</v>
      </c>
    </row>
    <row r="1027" spans="1:6" x14ac:dyDescent="0.25">
      <c r="A1027" t="s">
        <v>880</v>
      </c>
      <c r="B1027" t="s">
        <v>146</v>
      </c>
      <c r="C1027" t="s">
        <v>147</v>
      </c>
      <c r="D1027" t="s">
        <v>6840</v>
      </c>
      <c r="E1027" s="1">
        <v>45566</v>
      </c>
      <c r="F1027">
        <v>1</v>
      </c>
    </row>
    <row r="1028" spans="1:6" x14ac:dyDescent="0.25">
      <c r="A1028" t="s">
        <v>880</v>
      </c>
      <c r="B1028" t="s">
        <v>146</v>
      </c>
      <c r="C1028" t="s">
        <v>147</v>
      </c>
      <c r="D1028" t="s">
        <v>6840</v>
      </c>
      <c r="E1028" s="1">
        <v>45597</v>
      </c>
      <c r="F1028">
        <v>1</v>
      </c>
    </row>
    <row r="1029" spans="1:6" x14ac:dyDescent="0.25">
      <c r="A1029" t="s">
        <v>880</v>
      </c>
      <c r="B1029" t="s">
        <v>146</v>
      </c>
      <c r="C1029" t="s">
        <v>147</v>
      </c>
      <c r="D1029" t="s">
        <v>6840</v>
      </c>
      <c r="E1029" s="1">
        <v>45627</v>
      </c>
      <c r="F1029">
        <v>1</v>
      </c>
    </row>
    <row r="1030" spans="1:6" x14ac:dyDescent="0.25">
      <c r="A1030" t="s">
        <v>886</v>
      </c>
      <c r="B1030" t="s">
        <v>233</v>
      </c>
      <c r="C1030" t="s">
        <v>32</v>
      </c>
      <c r="D1030" t="s">
        <v>6839</v>
      </c>
      <c r="E1030" s="1">
        <v>45352</v>
      </c>
      <c r="F1030">
        <v>1</v>
      </c>
    </row>
    <row r="1031" spans="1:6" x14ac:dyDescent="0.25">
      <c r="A1031" t="s">
        <v>886</v>
      </c>
      <c r="B1031" t="s">
        <v>233</v>
      </c>
      <c r="C1031" t="s">
        <v>32</v>
      </c>
      <c r="D1031" t="s">
        <v>6839</v>
      </c>
      <c r="E1031" s="1">
        <v>45383</v>
      </c>
      <c r="F1031">
        <v>1</v>
      </c>
    </row>
    <row r="1032" spans="1:6" x14ac:dyDescent="0.25">
      <c r="A1032" t="s">
        <v>886</v>
      </c>
      <c r="B1032" t="s">
        <v>233</v>
      </c>
      <c r="C1032" t="s">
        <v>32</v>
      </c>
      <c r="D1032" t="s">
        <v>6839</v>
      </c>
      <c r="E1032" s="1">
        <v>45413</v>
      </c>
      <c r="F1032">
        <v>1</v>
      </c>
    </row>
    <row r="1033" spans="1:6" x14ac:dyDescent="0.25">
      <c r="A1033" t="s">
        <v>886</v>
      </c>
      <c r="B1033" t="s">
        <v>233</v>
      </c>
      <c r="C1033" t="s">
        <v>32</v>
      </c>
      <c r="D1033" t="s">
        <v>6839</v>
      </c>
      <c r="E1033" s="1">
        <v>45444</v>
      </c>
      <c r="F1033">
        <v>1</v>
      </c>
    </row>
    <row r="1034" spans="1:6" x14ac:dyDescent="0.25">
      <c r="A1034" t="s">
        <v>886</v>
      </c>
      <c r="B1034" t="s">
        <v>233</v>
      </c>
      <c r="C1034" t="s">
        <v>32</v>
      </c>
      <c r="D1034" t="s">
        <v>6839</v>
      </c>
      <c r="E1034" s="1">
        <v>45474</v>
      </c>
      <c r="F1034">
        <v>1</v>
      </c>
    </row>
    <row r="1035" spans="1:6" x14ac:dyDescent="0.25">
      <c r="A1035" t="s">
        <v>886</v>
      </c>
      <c r="B1035" t="s">
        <v>233</v>
      </c>
      <c r="C1035" t="s">
        <v>32</v>
      </c>
      <c r="D1035" t="s">
        <v>6839</v>
      </c>
      <c r="E1035" s="1">
        <v>45505</v>
      </c>
      <c r="F1035">
        <v>1</v>
      </c>
    </row>
    <row r="1036" spans="1:6" x14ac:dyDescent="0.25">
      <c r="A1036" t="s">
        <v>886</v>
      </c>
      <c r="B1036" t="s">
        <v>233</v>
      </c>
      <c r="C1036" t="s">
        <v>32</v>
      </c>
      <c r="D1036" t="s">
        <v>6839</v>
      </c>
      <c r="E1036" s="1">
        <v>45536</v>
      </c>
      <c r="F1036">
        <v>1</v>
      </c>
    </row>
    <row r="1037" spans="1:6" x14ac:dyDescent="0.25">
      <c r="A1037" t="s">
        <v>886</v>
      </c>
      <c r="B1037" t="s">
        <v>233</v>
      </c>
      <c r="C1037" t="s">
        <v>32</v>
      </c>
      <c r="D1037" t="s">
        <v>6839</v>
      </c>
      <c r="E1037" s="1">
        <v>45566</v>
      </c>
      <c r="F1037">
        <v>1</v>
      </c>
    </row>
    <row r="1038" spans="1:6" x14ac:dyDescent="0.25">
      <c r="A1038" t="s">
        <v>886</v>
      </c>
      <c r="B1038" t="s">
        <v>233</v>
      </c>
      <c r="C1038" t="s">
        <v>32</v>
      </c>
      <c r="D1038" t="s">
        <v>6839</v>
      </c>
      <c r="E1038" s="1">
        <v>45597</v>
      </c>
      <c r="F1038">
        <v>1</v>
      </c>
    </row>
    <row r="1039" spans="1:6" x14ac:dyDescent="0.25">
      <c r="A1039" t="s">
        <v>886</v>
      </c>
      <c r="B1039" t="s">
        <v>233</v>
      </c>
      <c r="C1039" t="s">
        <v>32</v>
      </c>
      <c r="D1039" t="s">
        <v>6839</v>
      </c>
      <c r="E1039" s="1">
        <v>45627</v>
      </c>
      <c r="F1039">
        <v>1</v>
      </c>
    </row>
    <row r="1040" spans="1:6" x14ac:dyDescent="0.25">
      <c r="A1040" t="s">
        <v>892</v>
      </c>
      <c r="B1040" t="s">
        <v>52</v>
      </c>
      <c r="C1040" t="s">
        <v>44</v>
      </c>
      <c r="D1040" t="s">
        <v>6842</v>
      </c>
      <c r="E1040" s="1">
        <v>45323</v>
      </c>
      <c r="F1040">
        <v>1</v>
      </c>
    </row>
    <row r="1041" spans="1:6" x14ac:dyDescent="0.25">
      <c r="A1041" t="s">
        <v>892</v>
      </c>
      <c r="B1041" t="s">
        <v>52</v>
      </c>
      <c r="C1041" t="s">
        <v>44</v>
      </c>
      <c r="D1041" t="s">
        <v>6842</v>
      </c>
      <c r="E1041" s="1">
        <v>45352</v>
      </c>
      <c r="F1041">
        <v>1</v>
      </c>
    </row>
    <row r="1042" spans="1:6" x14ac:dyDescent="0.25">
      <c r="A1042" t="s">
        <v>892</v>
      </c>
      <c r="B1042" t="s">
        <v>52</v>
      </c>
      <c r="C1042" t="s">
        <v>44</v>
      </c>
      <c r="D1042" t="s">
        <v>6842</v>
      </c>
      <c r="E1042" s="1">
        <v>45383</v>
      </c>
      <c r="F1042">
        <v>1</v>
      </c>
    </row>
    <row r="1043" spans="1:6" x14ac:dyDescent="0.25">
      <c r="A1043" t="s">
        <v>892</v>
      </c>
      <c r="B1043" t="s">
        <v>52</v>
      </c>
      <c r="C1043" t="s">
        <v>44</v>
      </c>
      <c r="D1043" t="s">
        <v>6842</v>
      </c>
      <c r="E1043" s="1">
        <v>45413</v>
      </c>
      <c r="F1043">
        <v>1</v>
      </c>
    </row>
    <row r="1044" spans="1:6" x14ac:dyDescent="0.25">
      <c r="A1044" t="s">
        <v>892</v>
      </c>
      <c r="B1044" t="s">
        <v>52</v>
      </c>
      <c r="C1044" t="s">
        <v>44</v>
      </c>
      <c r="D1044" t="s">
        <v>6842</v>
      </c>
      <c r="E1044" s="1">
        <v>45444</v>
      </c>
      <c r="F1044">
        <v>1</v>
      </c>
    </row>
    <row r="1045" spans="1:6" x14ac:dyDescent="0.25">
      <c r="A1045" t="s">
        <v>892</v>
      </c>
      <c r="B1045" t="s">
        <v>52</v>
      </c>
      <c r="C1045" t="s">
        <v>44</v>
      </c>
      <c r="D1045" t="s">
        <v>6842</v>
      </c>
      <c r="E1045" s="1">
        <v>45474</v>
      </c>
      <c r="F1045">
        <v>1</v>
      </c>
    </row>
    <row r="1046" spans="1:6" x14ac:dyDescent="0.25">
      <c r="A1046" t="s">
        <v>892</v>
      </c>
      <c r="B1046" t="s">
        <v>52</v>
      </c>
      <c r="C1046" t="s">
        <v>44</v>
      </c>
      <c r="D1046" t="s">
        <v>6842</v>
      </c>
      <c r="E1046" s="1">
        <v>45505</v>
      </c>
      <c r="F1046">
        <v>1</v>
      </c>
    </row>
    <row r="1047" spans="1:6" x14ac:dyDescent="0.25">
      <c r="A1047" t="s">
        <v>892</v>
      </c>
      <c r="B1047" t="s">
        <v>52</v>
      </c>
      <c r="C1047" t="s">
        <v>44</v>
      </c>
      <c r="D1047" t="s">
        <v>6842</v>
      </c>
      <c r="E1047" s="1">
        <v>45536</v>
      </c>
      <c r="F1047">
        <v>1</v>
      </c>
    </row>
    <row r="1048" spans="1:6" x14ac:dyDescent="0.25">
      <c r="A1048" t="s">
        <v>892</v>
      </c>
      <c r="B1048" t="s">
        <v>52</v>
      </c>
      <c r="C1048" t="s">
        <v>44</v>
      </c>
      <c r="D1048" t="s">
        <v>6842</v>
      </c>
      <c r="E1048" s="1">
        <v>45566</v>
      </c>
      <c r="F1048">
        <v>1</v>
      </c>
    </row>
    <row r="1049" spans="1:6" x14ac:dyDescent="0.25">
      <c r="A1049" t="s">
        <v>892</v>
      </c>
      <c r="B1049" t="s">
        <v>52</v>
      </c>
      <c r="C1049" t="s">
        <v>44</v>
      </c>
      <c r="D1049" t="s">
        <v>6842</v>
      </c>
      <c r="E1049" s="1">
        <v>45597</v>
      </c>
      <c r="F1049">
        <v>1</v>
      </c>
    </row>
    <row r="1050" spans="1:6" x14ac:dyDescent="0.25">
      <c r="A1050" t="s">
        <v>892</v>
      </c>
      <c r="B1050" t="s">
        <v>52</v>
      </c>
      <c r="C1050" t="s">
        <v>44</v>
      </c>
      <c r="D1050" t="s">
        <v>6842</v>
      </c>
      <c r="E1050" s="1">
        <v>45627</v>
      </c>
      <c r="F1050">
        <v>1</v>
      </c>
    </row>
    <row r="1051" spans="1:6" x14ac:dyDescent="0.25">
      <c r="A1051" t="s">
        <v>902</v>
      </c>
      <c r="B1051" t="s">
        <v>146</v>
      </c>
      <c r="C1051" t="s">
        <v>147</v>
      </c>
      <c r="D1051" t="s">
        <v>6839</v>
      </c>
      <c r="E1051" s="1">
        <v>45292</v>
      </c>
      <c r="F1051">
        <v>1</v>
      </c>
    </row>
    <row r="1052" spans="1:6" x14ac:dyDescent="0.25">
      <c r="A1052" t="s">
        <v>902</v>
      </c>
      <c r="B1052" t="s">
        <v>146</v>
      </c>
      <c r="C1052" t="s">
        <v>147</v>
      </c>
      <c r="D1052" t="s">
        <v>6839</v>
      </c>
      <c r="E1052" s="1">
        <v>45323</v>
      </c>
      <c r="F1052">
        <v>1</v>
      </c>
    </row>
    <row r="1053" spans="1:6" x14ac:dyDescent="0.25">
      <c r="A1053" t="s">
        <v>902</v>
      </c>
      <c r="B1053" t="s">
        <v>146</v>
      </c>
      <c r="C1053" t="s">
        <v>147</v>
      </c>
      <c r="D1053" t="s">
        <v>6839</v>
      </c>
      <c r="E1053" s="1">
        <v>45352</v>
      </c>
      <c r="F1053">
        <v>1</v>
      </c>
    </row>
    <row r="1054" spans="1:6" x14ac:dyDescent="0.25">
      <c r="A1054" t="s">
        <v>902</v>
      </c>
      <c r="B1054" t="s">
        <v>146</v>
      </c>
      <c r="C1054" t="s">
        <v>147</v>
      </c>
      <c r="D1054" t="s">
        <v>6839</v>
      </c>
      <c r="E1054" s="1">
        <v>45383</v>
      </c>
      <c r="F1054">
        <v>1</v>
      </c>
    </row>
    <row r="1055" spans="1:6" x14ac:dyDescent="0.25">
      <c r="A1055" t="s">
        <v>902</v>
      </c>
      <c r="B1055" t="s">
        <v>146</v>
      </c>
      <c r="C1055" t="s">
        <v>147</v>
      </c>
      <c r="D1055" t="s">
        <v>6839</v>
      </c>
      <c r="E1055" s="1">
        <v>45413</v>
      </c>
      <c r="F1055">
        <v>1</v>
      </c>
    </row>
    <row r="1056" spans="1:6" x14ac:dyDescent="0.25">
      <c r="A1056" t="s">
        <v>902</v>
      </c>
      <c r="B1056" t="s">
        <v>146</v>
      </c>
      <c r="C1056" t="s">
        <v>147</v>
      </c>
      <c r="D1056" t="s">
        <v>6839</v>
      </c>
      <c r="E1056" s="1">
        <v>45444</v>
      </c>
      <c r="F1056">
        <v>1</v>
      </c>
    </row>
    <row r="1057" spans="1:6" x14ac:dyDescent="0.25">
      <c r="A1057" t="s">
        <v>902</v>
      </c>
      <c r="B1057" t="s">
        <v>146</v>
      </c>
      <c r="C1057" t="s">
        <v>147</v>
      </c>
      <c r="D1057" t="s">
        <v>6839</v>
      </c>
      <c r="E1057" s="1">
        <v>45474</v>
      </c>
      <c r="F1057">
        <v>1</v>
      </c>
    </row>
    <row r="1058" spans="1:6" x14ac:dyDescent="0.25">
      <c r="A1058" t="s">
        <v>902</v>
      </c>
      <c r="B1058" t="s">
        <v>146</v>
      </c>
      <c r="C1058" t="s">
        <v>147</v>
      </c>
      <c r="D1058" t="s">
        <v>6839</v>
      </c>
      <c r="E1058" s="1">
        <v>45505</v>
      </c>
      <c r="F1058">
        <v>1</v>
      </c>
    </row>
    <row r="1059" spans="1:6" x14ac:dyDescent="0.25">
      <c r="A1059" t="s">
        <v>902</v>
      </c>
      <c r="B1059" t="s">
        <v>146</v>
      </c>
      <c r="C1059" t="s">
        <v>147</v>
      </c>
      <c r="D1059" t="s">
        <v>6839</v>
      </c>
      <c r="E1059" s="1">
        <v>45536</v>
      </c>
      <c r="F1059">
        <v>1</v>
      </c>
    </row>
    <row r="1060" spans="1:6" x14ac:dyDescent="0.25">
      <c r="A1060" t="s">
        <v>902</v>
      </c>
      <c r="B1060" t="s">
        <v>146</v>
      </c>
      <c r="C1060" t="s">
        <v>147</v>
      </c>
      <c r="D1060" t="s">
        <v>6839</v>
      </c>
      <c r="E1060" s="1">
        <v>45566</v>
      </c>
      <c r="F1060">
        <v>1</v>
      </c>
    </row>
    <row r="1061" spans="1:6" x14ac:dyDescent="0.25">
      <c r="A1061" t="s">
        <v>902</v>
      </c>
      <c r="B1061" t="s">
        <v>146</v>
      </c>
      <c r="C1061" t="s">
        <v>147</v>
      </c>
      <c r="D1061" t="s">
        <v>6839</v>
      </c>
      <c r="E1061" s="1">
        <v>45597</v>
      </c>
      <c r="F1061">
        <v>1</v>
      </c>
    </row>
    <row r="1062" spans="1:6" x14ac:dyDescent="0.25">
      <c r="A1062" t="s">
        <v>902</v>
      </c>
      <c r="B1062" t="s">
        <v>146</v>
      </c>
      <c r="C1062" t="s">
        <v>147</v>
      </c>
      <c r="D1062" t="s">
        <v>6839</v>
      </c>
      <c r="E1062" s="1">
        <v>45627</v>
      </c>
      <c r="F1062">
        <v>1</v>
      </c>
    </row>
    <row r="1063" spans="1:6" x14ac:dyDescent="0.25">
      <c r="A1063" t="s">
        <v>911</v>
      </c>
      <c r="B1063" t="s">
        <v>43</v>
      </c>
      <c r="C1063" t="s">
        <v>44</v>
      </c>
      <c r="D1063" t="s">
        <v>6840</v>
      </c>
      <c r="E1063" s="1">
        <v>45323</v>
      </c>
      <c r="F1063">
        <v>1</v>
      </c>
    </row>
    <row r="1064" spans="1:6" x14ac:dyDescent="0.25">
      <c r="A1064" t="s">
        <v>911</v>
      </c>
      <c r="B1064" t="s">
        <v>43</v>
      </c>
      <c r="C1064" t="s">
        <v>44</v>
      </c>
      <c r="D1064" t="s">
        <v>6840</v>
      </c>
      <c r="E1064" s="1">
        <v>45352</v>
      </c>
      <c r="F1064">
        <v>1</v>
      </c>
    </row>
    <row r="1065" spans="1:6" x14ac:dyDescent="0.25">
      <c r="A1065" t="s">
        <v>911</v>
      </c>
      <c r="B1065" t="s">
        <v>43</v>
      </c>
      <c r="C1065" t="s">
        <v>44</v>
      </c>
      <c r="D1065" t="s">
        <v>6840</v>
      </c>
      <c r="E1065" s="1">
        <v>45383</v>
      </c>
      <c r="F1065">
        <v>1</v>
      </c>
    </row>
    <row r="1066" spans="1:6" x14ac:dyDescent="0.25">
      <c r="A1066" t="s">
        <v>911</v>
      </c>
      <c r="B1066" t="s">
        <v>43</v>
      </c>
      <c r="C1066" t="s">
        <v>44</v>
      </c>
      <c r="D1066" t="s">
        <v>6840</v>
      </c>
      <c r="E1066" s="1">
        <v>45413</v>
      </c>
      <c r="F1066">
        <v>1</v>
      </c>
    </row>
    <row r="1067" spans="1:6" x14ac:dyDescent="0.25">
      <c r="A1067" t="s">
        <v>911</v>
      </c>
      <c r="B1067" t="s">
        <v>43</v>
      </c>
      <c r="C1067" t="s">
        <v>44</v>
      </c>
      <c r="D1067" t="s">
        <v>6840</v>
      </c>
      <c r="E1067" s="1">
        <v>45444</v>
      </c>
      <c r="F1067">
        <v>1</v>
      </c>
    </row>
    <row r="1068" spans="1:6" x14ac:dyDescent="0.25">
      <c r="A1068" t="s">
        <v>911</v>
      </c>
      <c r="B1068" t="s">
        <v>43</v>
      </c>
      <c r="C1068" t="s">
        <v>44</v>
      </c>
      <c r="D1068" t="s">
        <v>6840</v>
      </c>
      <c r="E1068" s="1">
        <v>45474</v>
      </c>
      <c r="F1068">
        <v>1</v>
      </c>
    </row>
    <row r="1069" spans="1:6" x14ac:dyDescent="0.25">
      <c r="A1069" t="s">
        <v>911</v>
      </c>
      <c r="B1069" t="s">
        <v>43</v>
      </c>
      <c r="C1069" t="s">
        <v>44</v>
      </c>
      <c r="D1069" t="s">
        <v>6840</v>
      </c>
      <c r="E1069" s="1">
        <v>45505</v>
      </c>
      <c r="F1069">
        <v>1</v>
      </c>
    </row>
    <row r="1070" spans="1:6" x14ac:dyDescent="0.25">
      <c r="A1070" t="s">
        <v>911</v>
      </c>
      <c r="B1070" t="s">
        <v>43</v>
      </c>
      <c r="C1070" t="s">
        <v>44</v>
      </c>
      <c r="D1070" t="s">
        <v>6840</v>
      </c>
      <c r="E1070" s="1">
        <v>45536</v>
      </c>
      <c r="F1070">
        <v>1</v>
      </c>
    </row>
    <row r="1071" spans="1:6" x14ac:dyDescent="0.25">
      <c r="A1071" t="s">
        <v>911</v>
      </c>
      <c r="B1071" t="s">
        <v>43</v>
      </c>
      <c r="C1071" t="s">
        <v>44</v>
      </c>
      <c r="D1071" t="s">
        <v>6840</v>
      </c>
      <c r="E1071" s="1">
        <v>45566</v>
      </c>
      <c r="F1071">
        <v>1</v>
      </c>
    </row>
    <row r="1072" spans="1:6" x14ac:dyDescent="0.25">
      <c r="A1072" t="s">
        <v>911</v>
      </c>
      <c r="B1072" t="s">
        <v>43</v>
      </c>
      <c r="C1072" t="s">
        <v>44</v>
      </c>
      <c r="D1072" t="s">
        <v>6840</v>
      </c>
      <c r="E1072" s="1">
        <v>45597</v>
      </c>
      <c r="F1072">
        <v>1</v>
      </c>
    </row>
    <row r="1073" spans="1:6" x14ac:dyDescent="0.25">
      <c r="A1073" t="s">
        <v>911</v>
      </c>
      <c r="B1073" t="s">
        <v>43</v>
      </c>
      <c r="C1073" t="s">
        <v>44</v>
      </c>
      <c r="D1073" t="s">
        <v>6840</v>
      </c>
      <c r="E1073" s="1">
        <v>45627</v>
      </c>
      <c r="F1073">
        <v>1</v>
      </c>
    </row>
    <row r="1074" spans="1:6" x14ac:dyDescent="0.25">
      <c r="A1074" t="s">
        <v>919</v>
      </c>
      <c r="B1074" t="s">
        <v>43</v>
      </c>
      <c r="C1074" t="s">
        <v>44</v>
      </c>
      <c r="D1074" t="s">
        <v>6839</v>
      </c>
      <c r="E1074" s="1">
        <v>45323</v>
      </c>
      <c r="F1074">
        <v>1</v>
      </c>
    </row>
    <row r="1075" spans="1:6" x14ac:dyDescent="0.25">
      <c r="A1075" t="s">
        <v>919</v>
      </c>
      <c r="B1075" t="s">
        <v>43</v>
      </c>
      <c r="C1075" t="s">
        <v>44</v>
      </c>
      <c r="D1075" t="s">
        <v>6839</v>
      </c>
      <c r="E1075" s="1">
        <v>45352</v>
      </c>
      <c r="F1075">
        <v>1</v>
      </c>
    </row>
    <row r="1076" spans="1:6" x14ac:dyDescent="0.25">
      <c r="A1076" t="s">
        <v>919</v>
      </c>
      <c r="B1076" t="s">
        <v>43</v>
      </c>
      <c r="C1076" t="s">
        <v>44</v>
      </c>
      <c r="D1076" t="s">
        <v>6839</v>
      </c>
      <c r="E1076" s="1">
        <v>45383</v>
      </c>
      <c r="F1076">
        <v>1</v>
      </c>
    </row>
    <row r="1077" spans="1:6" x14ac:dyDescent="0.25">
      <c r="A1077" t="s">
        <v>919</v>
      </c>
      <c r="B1077" t="s">
        <v>43</v>
      </c>
      <c r="C1077" t="s">
        <v>44</v>
      </c>
      <c r="D1077" t="s">
        <v>6839</v>
      </c>
      <c r="E1077" s="1">
        <v>45413</v>
      </c>
      <c r="F1077">
        <v>1</v>
      </c>
    </row>
    <row r="1078" spans="1:6" x14ac:dyDescent="0.25">
      <c r="A1078" t="s">
        <v>919</v>
      </c>
      <c r="B1078" t="s">
        <v>43</v>
      </c>
      <c r="C1078" t="s">
        <v>44</v>
      </c>
      <c r="D1078" t="s">
        <v>6839</v>
      </c>
      <c r="E1078" s="1">
        <v>45444</v>
      </c>
      <c r="F1078">
        <v>1</v>
      </c>
    </row>
    <row r="1079" spans="1:6" x14ac:dyDescent="0.25">
      <c r="A1079" t="s">
        <v>919</v>
      </c>
      <c r="B1079" t="s">
        <v>43</v>
      </c>
      <c r="C1079" t="s">
        <v>44</v>
      </c>
      <c r="D1079" t="s">
        <v>6839</v>
      </c>
      <c r="E1079" s="1">
        <v>45474</v>
      </c>
      <c r="F1079">
        <v>1</v>
      </c>
    </row>
    <row r="1080" spans="1:6" x14ac:dyDescent="0.25">
      <c r="A1080" t="s">
        <v>919</v>
      </c>
      <c r="B1080" t="s">
        <v>43</v>
      </c>
      <c r="C1080" t="s">
        <v>44</v>
      </c>
      <c r="D1080" t="s">
        <v>6839</v>
      </c>
      <c r="E1080" s="1">
        <v>45505</v>
      </c>
      <c r="F1080">
        <v>1</v>
      </c>
    </row>
    <row r="1081" spans="1:6" x14ac:dyDescent="0.25">
      <c r="A1081" t="s">
        <v>919</v>
      </c>
      <c r="B1081" t="s">
        <v>43</v>
      </c>
      <c r="C1081" t="s">
        <v>44</v>
      </c>
      <c r="D1081" t="s">
        <v>6839</v>
      </c>
      <c r="E1081" s="1">
        <v>45536</v>
      </c>
      <c r="F1081">
        <v>1</v>
      </c>
    </row>
    <row r="1082" spans="1:6" x14ac:dyDescent="0.25">
      <c r="A1082" t="s">
        <v>919</v>
      </c>
      <c r="B1082" t="s">
        <v>43</v>
      </c>
      <c r="C1082" t="s">
        <v>44</v>
      </c>
      <c r="D1082" t="s">
        <v>6839</v>
      </c>
      <c r="E1082" s="1">
        <v>45566</v>
      </c>
      <c r="F1082">
        <v>1</v>
      </c>
    </row>
    <row r="1083" spans="1:6" x14ac:dyDescent="0.25">
      <c r="A1083" t="s">
        <v>919</v>
      </c>
      <c r="B1083" t="s">
        <v>43</v>
      </c>
      <c r="C1083" t="s">
        <v>44</v>
      </c>
      <c r="D1083" t="s">
        <v>6839</v>
      </c>
      <c r="E1083" s="1">
        <v>45597</v>
      </c>
      <c r="F1083">
        <v>1</v>
      </c>
    </row>
    <row r="1084" spans="1:6" x14ac:dyDescent="0.25">
      <c r="A1084" t="s">
        <v>919</v>
      </c>
      <c r="B1084" t="s">
        <v>43</v>
      </c>
      <c r="C1084" t="s">
        <v>44</v>
      </c>
      <c r="D1084" t="s">
        <v>6839</v>
      </c>
      <c r="E1084" s="1">
        <v>45627</v>
      </c>
      <c r="F1084">
        <v>1</v>
      </c>
    </row>
    <row r="1085" spans="1:6" x14ac:dyDescent="0.25">
      <c r="A1085" t="s">
        <v>929</v>
      </c>
      <c r="B1085" t="s">
        <v>146</v>
      </c>
      <c r="C1085" t="s">
        <v>147</v>
      </c>
      <c r="D1085" t="s">
        <v>6840</v>
      </c>
      <c r="E1085" s="1">
        <v>45323</v>
      </c>
      <c r="F1085">
        <v>1</v>
      </c>
    </row>
    <row r="1086" spans="1:6" x14ac:dyDescent="0.25">
      <c r="A1086" t="s">
        <v>929</v>
      </c>
      <c r="B1086" t="s">
        <v>146</v>
      </c>
      <c r="C1086" t="s">
        <v>147</v>
      </c>
      <c r="D1086" t="s">
        <v>6840</v>
      </c>
      <c r="E1086" s="1">
        <v>45352</v>
      </c>
      <c r="F1086">
        <v>1</v>
      </c>
    </row>
    <row r="1087" spans="1:6" x14ac:dyDescent="0.25">
      <c r="A1087" t="s">
        <v>929</v>
      </c>
      <c r="B1087" t="s">
        <v>146</v>
      </c>
      <c r="C1087" t="s">
        <v>147</v>
      </c>
      <c r="D1087" t="s">
        <v>6840</v>
      </c>
      <c r="E1087" s="1">
        <v>45383</v>
      </c>
      <c r="F1087">
        <v>1</v>
      </c>
    </row>
    <row r="1088" spans="1:6" x14ac:dyDescent="0.25">
      <c r="A1088" t="s">
        <v>929</v>
      </c>
      <c r="B1088" t="s">
        <v>146</v>
      </c>
      <c r="C1088" t="s">
        <v>147</v>
      </c>
      <c r="D1088" t="s">
        <v>6840</v>
      </c>
      <c r="E1088" s="1">
        <v>45413</v>
      </c>
      <c r="F1088">
        <v>1</v>
      </c>
    </row>
    <row r="1089" spans="1:6" x14ac:dyDescent="0.25">
      <c r="A1089" t="s">
        <v>929</v>
      </c>
      <c r="B1089" t="s">
        <v>146</v>
      </c>
      <c r="C1089" t="s">
        <v>147</v>
      </c>
      <c r="D1089" t="s">
        <v>6840</v>
      </c>
      <c r="E1089" s="1">
        <v>45444</v>
      </c>
      <c r="F1089">
        <v>1</v>
      </c>
    </row>
    <row r="1090" spans="1:6" x14ac:dyDescent="0.25">
      <c r="A1090" t="s">
        <v>929</v>
      </c>
      <c r="B1090" t="s">
        <v>146</v>
      </c>
      <c r="C1090" t="s">
        <v>147</v>
      </c>
      <c r="D1090" t="s">
        <v>6840</v>
      </c>
      <c r="E1090" s="1">
        <v>45474</v>
      </c>
      <c r="F1090">
        <v>1</v>
      </c>
    </row>
    <row r="1091" spans="1:6" x14ac:dyDescent="0.25">
      <c r="A1091" t="s">
        <v>929</v>
      </c>
      <c r="B1091" t="s">
        <v>146</v>
      </c>
      <c r="C1091" t="s">
        <v>147</v>
      </c>
      <c r="D1091" t="s">
        <v>6840</v>
      </c>
      <c r="E1091" s="1">
        <v>45505</v>
      </c>
      <c r="F1091">
        <v>1</v>
      </c>
    </row>
    <row r="1092" spans="1:6" x14ac:dyDescent="0.25">
      <c r="A1092" t="s">
        <v>929</v>
      </c>
      <c r="B1092" t="s">
        <v>146</v>
      </c>
      <c r="C1092" t="s">
        <v>147</v>
      </c>
      <c r="D1092" t="s">
        <v>6840</v>
      </c>
      <c r="E1092" s="1">
        <v>45536</v>
      </c>
      <c r="F1092">
        <v>1</v>
      </c>
    </row>
    <row r="1093" spans="1:6" x14ac:dyDescent="0.25">
      <c r="A1093" t="s">
        <v>929</v>
      </c>
      <c r="B1093" t="s">
        <v>146</v>
      </c>
      <c r="C1093" t="s">
        <v>147</v>
      </c>
      <c r="D1093" t="s">
        <v>6840</v>
      </c>
      <c r="E1093" s="1">
        <v>45566</v>
      </c>
      <c r="F1093">
        <v>1</v>
      </c>
    </row>
    <row r="1094" spans="1:6" x14ac:dyDescent="0.25">
      <c r="A1094" t="s">
        <v>929</v>
      </c>
      <c r="B1094" t="s">
        <v>146</v>
      </c>
      <c r="C1094" t="s">
        <v>147</v>
      </c>
      <c r="D1094" t="s">
        <v>6840</v>
      </c>
      <c r="E1094" s="1">
        <v>45597</v>
      </c>
      <c r="F1094">
        <v>1</v>
      </c>
    </row>
    <row r="1095" spans="1:6" x14ac:dyDescent="0.25">
      <c r="A1095" t="s">
        <v>929</v>
      </c>
      <c r="B1095" t="s">
        <v>146</v>
      </c>
      <c r="C1095" t="s">
        <v>147</v>
      </c>
      <c r="D1095" t="s">
        <v>6840</v>
      </c>
      <c r="E1095" s="1">
        <v>45627</v>
      </c>
      <c r="F1095">
        <v>1</v>
      </c>
    </row>
    <row r="1096" spans="1:6" x14ac:dyDescent="0.25">
      <c r="A1096" t="s">
        <v>937</v>
      </c>
      <c r="B1096" t="s">
        <v>52</v>
      </c>
      <c r="C1096" t="s">
        <v>44</v>
      </c>
      <c r="D1096" t="s">
        <v>6839</v>
      </c>
      <c r="E1096" s="1">
        <v>45292</v>
      </c>
      <c r="F1096">
        <v>1</v>
      </c>
    </row>
    <row r="1097" spans="1:6" x14ac:dyDescent="0.25">
      <c r="A1097" t="s">
        <v>937</v>
      </c>
      <c r="B1097" t="s">
        <v>52</v>
      </c>
      <c r="C1097" t="s">
        <v>44</v>
      </c>
      <c r="D1097" t="s">
        <v>6839</v>
      </c>
      <c r="E1097" s="1">
        <v>45323</v>
      </c>
      <c r="F1097">
        <v>1</v>
      </c>
    </row>
    <row r="1098" spans="1:6" x14ac:dyDescent="0.25">
      <c r="A1098" t="s">
        <v>937</v>
      </c>
      <c r="B1098" t="s">
        <v>52</v>
      </c>
      <c r="C1098" t="s">
        <v>44</v>
      </c>
      <c r="D1098" t="s">
        <v>6839</v>
      </c>
      <c r="E1098" s="1">
        <v>45352</v>
      </c>
      <c r="F1098">
        <v>1</v>
      </c>
    </row>
    <row r="1099" spans="1:6" x14ac:dyDescent="0.25">
      <c r="A1099" t="s">
        <v>937</v>
      </c>
      <c r="B1099" t="s">
        <v>52</v>
      </c>
      <c r="C1099" t="s">
        <v>44</v>
      </c>
      <c r="D1099" t="s">
        <v>6839</v>
      </c>
      <c r="E1099" s="1">
        <v>45383</v>
      </c>
      <c r="F1099">
        <v>1</v>
      </c>
    </row>
    <row r="1100" spans="1:6" x14ac:dyDescent="0.25">
      <c r="A1100" t="s">
        <v>937</v>
      </c>
      <c r="B1100" t="s">
        <v>52</v>
      </c>
      <c r="C1100" t="s">
        <v>44</v>
      </c>
      <c r="D1100" t="s">
        <v>6839</v>
      </c>
      <c r="E1100" s="1">
        <v>45413</v>
      </c>
      <c r="F1100">
        <v>1</v>
      </c>
    </row>
    <row r="1101" spans="1:6" x14ac:dyDescent="0.25">
      <c r="A1101" t="s">
        <v>937</v>
      </c>
      <c r="B1101" t="s">
        <v>52</v>
      </c>
      <c r="C1101" t="s">
        <v>44</v>
      </c>
      <c r="D1101" t="s">
        <v>6839</v>
      </c>
      <c r="E1101" s="1">
        <v>45444</v>
      </c>
      <c r="F1101">
        <v>1</v>
      </c>
    </row>
    <row r="1102" spans="1:6" x14ac:dyDescent="0.25">
      <c r="A1102" t="s">
        <v>937</v>
      </c>
      <c r="B1102" t="s">
        <v>52</v>
      </c>
      <c r="C1102" t="s">
        <v>44</v>
      </c>
      <c r="D1102" t="s">
        <v>6839</v>
      </c>
      <c r="E1102" s="1">
        <v>45474</v>
      </c>
      <c r="F1102">
        <v>1</v>
      </c>
    </row>
    <row r="1103" spans="1:6" x14ac:dyDescent="0.25">
      <c r="A1103" t="s">
        <v>937</v>
      </c>
      <c r="B1103" t="s">
        <v>52</v>
      </c>
      <c r="C1103" t="s">
        <v>44</v>
      </c>
      <c r="D1103" t="s">
        <v>6839</v>
      </c>
      <c r="E1103" s="1">
        <v>45505</v>
      </c>
      <c r="F1103">
        <v>1</v>
      </c>
    </row>
    <row r="1104" spans="1:6" x14ac:dyDescent="0.25">
      <c r="A1104" t="s">
        <v>937</v>
      </c>
      <c r="B1104" t="s">
        <v>52</v>
      </c>
      <c r="C1104" t="s">
        <v>44</v>
      </c>
      <c r="D1104" t="s">
        <v>6839</v>
      </c>
      <c r="E1104" s="1">
        <v>45536</v>
      </c>
      <c r="F1104">
        <v>1</v>
      </c>
    </row>
    <row r="1105" spans="1:6" x14ac:dyDescent="0.25">
      <c r="A1105" t="s">
        <v>937</v>
      </c>
      <c r="B1105" t="s">
        <v>52</v>
      </c>
      <c r="C1105" t="s">
        <v>44</v>
      </c>
      <c r="D1105" t="s">
        <v>6839</v>
      </c>
      <c r="E1105" s="1">
        <v>45566</v>
      </c>
      <c r="F1105">
        <v>1</v>
      </c>
    </row>
    <row r="1106" spans="1:6" x14ac:dyDescent="0.25">
      <c r="A1106" t="s">
        <v>937</v>
      </c>
      <c r="B1106" t="s">
        <v>52</v>
      </c>
      <c r="C1106" t="s">
        <v>44</v>
      </c>
      <c r="D1106" t="s">
        <v>6839</v>
      </c>
      <c r="E1106" s="1">
        <v>45597</v>
      </c>
      <c r="F1106">
        <v>1</v>
      </c>
    </row>
    <row r="1107" spans="1:6" x14ac:dyDescent="0.25">
      <c r="A1107" t="s">
        <v>937</v>
      </c>
      <c r="B1107" t="s">
        <v>52</v>
      </c>
      <c r="C1107" t="s">
        <v>44</v>
      </c>
      <c r="D1107" t="s">
        <v>6839</v>
      </c>
      <c r="E1107" s="1">
        <v>45627</v>
      </c>
      <c r="F1107">
        <v>1</v>
      </c>
    </row>
    <row r="1108" spans="1:6" x14ac:dyDescent="0.25">
      <c r="A1108" t="s">
        <v>943</v>
      </c>
      <c r="B1108" t="s">
        <v>52</v>
      </c>
      <c r="C1108" t="s">
        <v>44</v>
      </c>
      <c r="D1108" t="s">
        <v>6842</v>
      </c>
      <c r="E1108" s="1">
        <v>45292</v>
      </c>
      <c r="F1108">
        <v>1</v>
      </c>
    </row>
    <row r="1109" spans="1:6" x14ac:dyDescent="0.25">
      <c r="A1109" t="s">
        <v>943</v>
      </c>
      <c r="B1109" t="s">
        <v>52</v>
      </c>
      <c r="C1109" t="s">
        <v>44</v>
      </c>
      <c r="D1109" t="s">
        <v>6842</v>
      </c>
      <c r="E1109" s="1">
        <v>45323</v>
      </c>
      <c r="F1109">
        <v>1</v>
      </c>
    </row>
    <row r="1110" spans="1:6" x14ac:dyDescent="0.25">
      <c r="A1110" t="s">
        <v>943</v>
      </c>
      <c r="B1110" t="s">
        <v>52</v>
      </c>
      <c r="C1110" t="s">
        <v>44</v>
      </c>
      <c r="D1110" t="s">
        <v>6842</v>
      </c>
      <c r="E1110" s="1">
        <v>45352</v>
      </c>
      <c r="F1110">
        <v>1</v>
      </c>
    </row>
    <row r="1111" spans="1:6" x14ac:dyDescent="0.25">
      <c r="A1111" t="s">
        <v>943</v>
      </c>
      <c r="B1111" t="s">
        <v>52</v>
      </c>
      <c r="C1111" t="s">
        <v>44</v>
      </c>
      <c r="D1111" t="s">
        <v>6842</v>
      </c>
      <c r="E1111" s="1">
        <v>45383</v>
      </c>
      <c r="F1111">
        <v>1</v>
      </c>
    </row>
    <row r="1112" spans="1:6" x14ac:dyDescent="0.25">
      <c r="A1112" t="s">
        <v>943</v>
      </c>
      <c r="B1112" t="s">
        <v>52</v>
      </c>
      <c r="C1112" t="s">
        <v>44</v>
      </c>
      <c r="D1112" t="s">
        <v>6842</v>
      </c>
      <c r="E1112" s="1">
        <v>45413</v>
      </c>
      <c r="F1112">
        <v>1</v>
      </c>
    </row>
    <row r="1113" spans="1:6" x14ac:dyDescent="0.25">
      <c r="A1113" t="s">
        <v>943</v>
      </c>
      <c r="B1113" t="s">
        <v>52</v>
      </c>
      <c r="C1113" t="s">
        <v>44</v>
      </c>
      <c r="D1113" t="s">
        <v>6842</v>
      </c>
      <c r="E1113" s="1">
        <v>45444</v>
      </c>
      <c r="F1113">
        <v>1</v>
      </c>
    </row>
    <row r="1114" spans="1:6" x14ac:dyDescent="0.25">
      <c r="A1114" t="s">
        <v>943</v>
      </c>
      <c r="B1114" t="s">
        <v>52</v>
      </c>
      <c r="C1114" t="s">
        <v>44</v>
      </c>
      <c r="D1114" t="s">
        <v>6842</v>
      </c>
      <c r="E1114" s="1">
        <v>45474</v>
      </c>
      <c r="F1114">
        <v>1</v>
      </c>
    </row>
    <row r="1115" spans="1:6" x14ac:dyDescent="0.25">
      <c r="A1115" t="s">
        <v>943</v>
      </c>
      <c r="B1115" t="s">
        <v>52</v>
      </c>
      <c r="C1115" t="s">
        <v>44</v>
      </c>
      <c r="D1115" t="s">
        <v>6842</v>
      </c>
      <c r="E1115" s="1">
        <v>45505</v>
      </c>
      <c r="F1115">
        <v>1</v>
      </c>
    </row>
    <row r="1116" spans="1:6" x14ac:dyDescent="0.25">
      <c r="A1116" t="s">
        <v>943</v>
      </c>
      <c r="B1116" t="s">
        <v>52</v>
      </c>
      <c r="C1116" t="s">
        <v>44</v>
      </c>
      <c r="D1116" t="s">
        <v>6842</v>
      </c>
      <c r="E1116" s="1">
        <v>45536</v>
      </c>
      <c r="F1116">
        <v>1</v>
      </c>
    </row>
    <row r="1117" spans="1:6" x14ac:dyDescent="0.25">
      <c r="A1117" t="s">
        <v>943</v>
      </c>
      <c r="B1117" t="s">
        <v>52</v>
      </c>
      <c r="C1117" t="s">
        <v>44</v>
      </c>
      <c r="D1117" t="s">
        <v>6842</v>
      </c>
      <c r="E1117" s="1">
        <v>45566</v>
      </c>
      <c r="F1117">
        <v>1</v>
      </c>
    </row>
    <row r="1118" spans="1:6" x14ac:dyDescent="0.25">
      <c r="A1118" t="s">
        <v>943</v>
      </c>
      <c r="B1118" t="s">
        <v>52</v>
      </c>
      <c r="C1118" t="s">
        <v>44</v>
      </c>
      <c r="D1118" t="s">
        <v>6842</v>
      </c>
      <c r="E1118" s="1">
        <v>45597</v>
      </c>
      <c r="F1118">
        <v>1</v>
      </c>
    </row>
    <row r="1119" spans="1:6" x14ac:dyDescent="0.25">
      <c r="A1119" t="s">
        <v>943</v>
      </c>
      <c r="B1119" t="s">
        <v>52</v>
      </c>
      <c r="C1119" t="s">
        <v>44</v>
      </c>
      <c r="D1119" t="s">
        <v>6842</v>
      </c>
      <c r="E1119" s="1">
        <v>45627</v>
      </c>
      <c r="F1119">
        <v>1</v>
      </c>
    </row>
    <row r="1120" spans="1:6" x14ac:dyDescent="0.25">
      <c r="A1120" t="s">
        <v>953</v>
      </c>
      <c r="B1120" t="s">
        <v>43</v>
      </c>
      <c r="C1120" t="s">
        <v>44</v>
      </c>
      <c r="D1120" t="s">
        <v>6841</v>
      </c>
      <c r="E1120" s="1">
        <v>45323</v>
      </c>
      <c r="F1120">
        <v>1</v>
      </c>
    </row>
    <row r="1121" spans="1:6" x14ac:dyDescent="0.25">
      <c r="A1121" t="s">
        <v>953</v>
      </c>
      <c r="B1121" t="s">
        <v>43</v>
      </c>
      <c r="C1121" t="s">
        <v>44</v>
      </c>
      <c r="D1121" t="s">
        <v>6841</v>
      </c>
      <c r="E1121" s="1">
        <v>45352</v>
      </c>
      <c r="F1121">
        <v>1</v>
      </c>
    </row>
    <row r="1122" spans="1:6" x14ac:dyDescent="0.25">
      <c r="A1122" t="s">
        <v>953</v>
      </c>
      <c r="B1122" t="s">
        <v>43</v>
      </c>
      <c r="C1122" t="s">
        <v>44</v>
      </c>
      <c r="D1122" t="s">
        <v>6841</v>
      </c>
      <c r="E1122" s="1">
        <v>45383</v>
      </c>
      <c r="F1122">
        <v>1</v>
      </c>
    </row>
    <row r="1123" spans="1:6" x14ac:dyDescent="0.25">
      <c r="A1123" t="s">
        <v>953</v>
      </c>
      <c r="B1123" t="s">
        <v>43</v>
      </c>
      <c r="C1123" t="s">
        <v>44</v>
      </c>
      <c r="D1123" t="s">
        <v>6841</v>
      </c>
      <c r="E1123" s="1">
        <v>45413</v>
      </c>
      <c r="F1123">
        <v>1</v>
      </c>
    </row>
    <row r="1124" spans="1:6" x14ac:dyDescent="0.25">
      <c r="A1124" t="s">
        <v>953</v>
      </c>
      <c r="B1124" t="s">
        <v>43</v>
      </c>
      <c r="C1124" t="s">
        <v>44</v>
      </c>
      <c r="D1124" t="s">
        <v>6841</v>
      </c>
      <c r="E1124" s="1">
        <v>45444</v>
      </c>
      <c r="F1124">
        <v>1</v>
      </c>
    </row>
    <row r="1125" spans="1:6" x14ac:dyDescent="0.25">
      <c r="A1125" t="s">
        <v>953</v>
      </c>
      <c r="B1125" t="s">
        <v>43</v>
      </c>
      <c r="C1125" t="s">
        <v>44</v>
      </c>
      <c r="D1125" t="s">
        <v>6841</v>
      </c>
      <c r="E1125" s="1">
        <v>45474</v>
      </c>
      <c r="F1125">
        <v>1</v>
      </c>
    </row>
    <row r="1126" spans="1:6" x14ac:dyDescent="0.25">
      <c r="A1126" t="s">
        <v>953</v>
      </c>
      <c r="B1126" t="s">
        <v>43</v>
      </c>
      <c r="C1126" t="s">
        <v>44</v>
      </c>
      <c r="D1126" t="s">
        <v>6841</v>
      </c>
      <c r="E1126" s="1">
        <v>45505</v>
      </c>
      <c r="F1126">
        <v>1</v>
      </c>
    </row>
    <row r="1127" spans="1:6" x14ac:dyDescent="0.25">
      <c r="A1127" t="s">
        <v>953</v>
      </c>
      <c r="B1127" t="s">
        <v>43</v>
      </c>
      <c r="C1127" t="s">
        <v>44</v>
      </c>
      <c r="D1127" t="s">
        <v>6841</v>
      </c>
      <c r="E1127" s="1">
        <v>45536</v>
      </c>
      <c r="F1127">
        <v>1</v>
      </c>
    </row>
    <row r="1128" spans="1:6" x14ac:dyDescent="0.25">
      <c r="A1128" t="s">
        <v>953</v>
      </c>
      <c r="B1128" t="s">
        <v>43</v>
      </c>
      <c r="C1128" t="s">
        <v>44</v>
      </c>
      <c r="D1128" t="s">
        <v>6841</v>
      </c>
      <c r="E1128" s="1">
        <v>45566</v>
      </c>
      <c r="F1128">
        <v>1</v>
      </c>
    </row>
    <row r="1129" spans="1:6" x14ac:dyDescent="0.25">
      <c r="A1129" t="s">
        <v>953</v>
      </c>
      <c r="B1129" t="s">
        <v>43</v>
      </c>
      <c r="C1129" t="s">
        <v>44</v>
      </c>
      <c r="D1129" t="s">
        <v>6841</v>
      </c>
      <c r="E1129" s="1">
        <v>45597</v>
      </c>
      <c r="F1129">
        <v>1</v>
      </c>
    </row>
    <row r="1130" spans="1:6" x14ac:dyDescent="0.25">
      <c r="A1130" t="s">
        <v>953</v>
      </c>
      <c r="B1130" t="s">
        <v>43</v>
      </c>
      <c r="C1130" t="s">
        <v>44</v>
      </c>
      <c r="D1130" t="s">
        <v>6841</v>
      </c>
      <c r="E1130" s="1">
        <v>45627</v>
      </c>
      <c r="F1130">
        <v>1</v>
      </c>
    </row>
    <row r="1131" spans="1:6" x14ac:dyDescent="0.25">
      <c r="A1131" t="s">
        <v>964</v>
      </c>
      <c r="B1131" t="s">
        <v>52</v>
      </c>
      <c r="C1131" t="s">
        <v>44</v>
      </c>
      <c r="D1131" t="s">
        <v>6841</v>
      </c>
      <c r="E1131" s="1">
        <v>45292</v>
      </c>
      <c r="F1131">
        <v>1</v>
      </c>
    </row>
    <row r="1132" spans="1:6" x14ac:dyDescent="0.25">
      <c r="A1132" t="s">
        <v>964</v>
      </c>
      <c r="B1132" t="s">
        <v>52</v>
      </c>
      <c r="C1132" t="s">
        <v>44</v>
      </c>
      <c r="D1132" t="s">
        <v>6841</v>
      </c>
      <c r="E1132" s="1">
        <v>45323</v>
      </c>
      <c r="F1132">
        <v>1</v>
      </c>
    </row>
    <row r="1133" spans="1:6" x14ac:dyDescent="0.25">
      <c r="A1133" t="s">
        <v>964</v>
      </c>
      <c r="B1133" t="s">
        <v>52</v>
      </c>
      <c r="C1133" t="s">
        <v>44</v>
      </c>
      <c r="D1133" t="s">
        <v>6841</v>
      </c>
      <c r="E1133" s="1">
        <v>45352</v>
      </c>
      <c r="F1133">
        <v>1</v>
      </c>
    </row>
    <row r="1134" spans="1:6" x14ac:dyDescent="0.25">
      <c r="A1134" t="s">
        <v>964</v>
      </c>
      <c r="B1134" t="s">
        <v>52</v>
      </c>
      <c r="C1134" t="s">
        <v>44</v>
      </c>
      <c r="D1134" t="s">
        <v>6841</v>
      </c>
      <c r="E1134" s="1">
        <v>45383</v>
      </c>
      <c r="F1134">
        <v>1</v>
      </c>
    </row>
    <row r="1135" spans="1:6" x14ac:dyDescent="0.25">
      <c r="A1135" t="s">
        <v>964</v>
      </c>
      <c r="B1135" t="s">
        <v>52</v>
      </c>
      <c r="C1135" t="s">
        <v>44</v>
      </c>
      <c r="D1135" t="s">
        <v>6841</v>
      </c>
      <c r="E1135" s="1">
        <v>45413</v>
      </c>
      <c r="F1135">
        <v>1</v>
      </c>
    </row>
    <row r="1136" spans="1:6" x14ac:dyDescent="0.25">
      <c r="A1136" t="s">
        <v>964</v>
      </c>
      <c r="B1136" t="s">
        <v>52</v>
      </c>
      <c r="C1136" t="s">
        <v>44</v>
      </c>
      <c r="D1136" t="s">
        <v>6841</v>
      </c>
      <c r="E1136" s="1">
        <v>45444</v>
      </c>
      <c r="F1136">
        <v>1</v>
      </c>
    </row>
    <row r="1137" spans="1:6" x14ac:dyDescent="0.25">
      <c r="A1137" t="s">
        <v>964</v>
      </c>
      <c r="B1137" t="s">
        <v>52</v>
      </c>
      <c r="C1137" t="s">
        <v>44</v>
      </c>
      <c r="D1137" t="s">
        <v>6841</v>
      </c>
      <c r="E1137" s="1">
        <v>45474</v>
      </c>
      <c r="F1137">
        <v>1</v>
      </c>
    </row>
    <row r="1138" spans="1:6" x14ac:dyDescent="0.25">
      <c r="A1138" t="s">
        <v>964</v>
      </c>
      <c r="B1138" t="s">
        <v>52</v>
      </c>
      <c r="C1138" t="s">
        <v>44</v>
      </c>
      <c r="D1138" t="s">
        <v>6841</v>
      </c>
      <c r="E1138" s="1">
        <v>45505</v>
      </c>
      <c r="F1138">
        <v>1</v>
      </c>
    </row>
    <row r="1139" spans="1:6" x14ac:dyDescent="0.25">
      <c r="A1139" t="s">
        <v>964</v>
      </c>
      <c r="B1139" t="s">
        <v>52</v>
      </c>
      <c r="C1139" t="s">
        <v>44</v>
      </c>
      <c r="D1139" t="s">
        <v>6841</v>
      </c>
      <c r="E1139" s="1">
        <v>45536</v>
      </c>
      <c r="F1139">
        <v>1</v>
      </c>
    </row>
    <row r="1140" spans="1:6" x14ac:dyDescent="0.25">
      <c r="A1140" t="s">
        <v>975</v>
      </c>
      <c r="B1140" t="s">
        <v>233</v>
      </c>
      <c r="C1140" t="s">
        <v>32</v>
      </c>
      <c r="D1140" t="s">
        <v>6840</v>
      </c>
      <c r="E1140" s="1">
        <v>45292</v>
      </c>
      <c r="F1140">
        <v>1</v>
      </c>
    </row>
    <row r="1141" spans="1:6" x14ac:dyDescent="0.25">
      <c r="A1141" t="s">
        <v>975</v>
      </c>
      <c r="B1141" t="s">
        <v>233</v>
      </c>
      <c r="C1141" t="s">
        <v>32</v>
      </c>
      <c r="D1141" t="s">
        <v>6840</v>
      </c>
      <c r="E1141" s="1">
        <v>45323</v>
      </c>
      <c r="F1141">
        <v>1</v>
      </c>
    </row>
    <row r="1142" spans="1:6" x14ac:dyDescent="0.25">
      <c r="A1142" t="s">
        <v>975</v>
      </c>
      <c r="B1142" t="s">
        <v>233</v>
      </c>
      <c r="C1142" t="s">
        <v>32</v>
      </c>
      <c r="D1142" t="s">
        <v>6840</v>
      </c>
      <c r="E1142" s="1">
        <v>45352</v>
      </c>
      <c r="F1142">
        <v>1</v>
      </c>
    </row>
    <row r="1143" spans="1:6" x14ac:dyDescent="0.25">
      <c r="A1143" t="s">
        <v>975</v>
      </c>
      <c r="B1143" t="s">
        <v>233</v>
      </c>
      <c r="C1143" t="s">
        <v>32</v>
      </c>
      <c r="D1143" t="s">
        <v>6840</v>
      </c>
      <c r="E1143" s="1">
        <v>45383</v>
      </c>
      <c r="F1143">
        <v>1</v>
      </c>
    </row>
    <row r="1144" spans="1:6" x14ac:dyDescent="0.25">
      <c r="A1144" t="s">
        <v>975</v>
      </c>
      <c r="B1144" t="s">
        <v>233</v>
      </c>
      <c r="C1144" t="s">
        <v>32</v>
      </c>
      <c r="D1144" t="s">
        <v>6840</v>
      </c>
      <c r="E1144" s="1">
        <v>45413</v>
      </c>
      <c r="F1144">
        <v>1</v>
      </c>
    </row>
    <row r="1145" spans="1:6" x14ac:dyDescent="0.25">
      <c r="A1145" t="s">
        <v>975</v>
      </c>
      <c r="B1145" t="s">
        <v>233</v>
      </c>
      <c r="C1145" t="s">
        <v>32</v>
      </c>
      <c r="D1145" t="s">
        <v>6840</v>
      </c>
      <c r="E1145" s="1">
        <v>45444</v>
      </c>
      <c r="F1145">
        <v>1</v>
      </c>
    </row>
    <row r="1146" spans="1:6" x14ac:dyDescent="0.25">
      <c r="A1146" t="s">
        <v>975</v>
      </c>
      <c r="B1146" t="s">
        <v>233</v>
      </c>
      <c r="C1146" t="s">
        <v>32</v>
      </c>
      <c r="D1146" t="s">
        <v>6840</v>
      </c>
      <c r="E1146" s="1">
        <v>45474</v>
      </c>
      <c r="F1146">
        <v>1</v>
      </c>
    </row>
    <row r="1147" spans="1:6" x14ac:dyDescent="0.25">
      <c r="A1147" t="s">
        <v>975</v>
      </c>
      <c r="B1147" t="s">
        <v>233</v>
      </c>
      <c r="C1147" t="s">
        <v>32</v>
      </c>
      <c r="D1147" t="s">
        <v>6840</v>
      </c>
      <c r="E1147" s="1">
        <v>45505</v>
      </c>
      <c r="F1147">
        <v>1</v>
      </c>
    </row>
    <row r="1148" spans="1:6" x14ac:dyDescent="0.25">
      <c r="A1148" t="s">
        <v>975</v>
      </c>
      <c r="B1148" t="s">
        <v>233</v>
      </c>
      <c r="C1148" t="s">
        <v>32</v>
      </c>
      <c r="D1148" t="s">
        <v>6840</v>
      </c>
      <c r="E1148" s="1">
        <v>45536</v>
      </c>
      <c r="F1148">
        <v>1</v>
      </c>
    </row>
    <row r="1149" spans="1:6" x14ac:dyDescent="0.25">
      <c r="A1149" t="s">
        <v>975</v>
      </c>
      <c r="B1149" t="s">
        <v>233</v>
      </c>
      <c r="C1149" t="s">
        <v>32</v>
      </c>
      <c r="D1149" t="s">
        <v>6840</v>
      </c>
      <c r="E1149" s="1">
        <v>45566</v>
      </c>
      <c r="F1149">
        <v>1</v>
      </c>
    </row>
    <row r="1150" spans="1:6" x14ac:dyDescent="0.25">
      <c r="A1150" t="s">
        <v>975</v>
      </c>
      <c r="B1150" t="s">
        <v>233</v>
      </c>
      <c r="C1150" t="s">
        <v>32</v>
      </c>
      <c r="D1150" t="s">
        <v>6840</v>
      </c>
      <c r="E1150" s="1">
        <v>45597</v>
      </c>
      <c r="F1150">
        <v>1</v>
      </c>
    </row>
    <row r="1151" spans="1:6" x14ac:dyDescent="0.25">
      <c r="A1151" t="s">
        <v>975</v>
      </c>
      <c r="B1151" t="s">
        <v>233</v>
      </c>
      <c r="C1151" t="s">
        <v>32</v>
      </c>
      <c r="D1151" t="s">
        <v>6840</v>
      </c>
      <c r="E1151" s="1">
        <v>45627</v>
      </c>
      <c r="F1151">
        <v>1</v>
      </c>
    </row>
    <row r="1152" spans="1:6" x14ac:dyDescent="0.25">
      <c r="A1152" t="s">
        <v>985</v>
      </c>
      <c r="B1152" t="s">
        <v>31</v>
      </c>
      <c r="C1152" t="s">
        <v>32</v>
      </c>
      <c r="D1152" t="s">
        <v>6841</v>
      </c>
      <c r="E1152" s="1">
        <v>45352</v>
      </c>
      <c r="F1152">
        <v>1</v>
      </c>
    </row>
    <row r="1153" spans="1:6" x14ac:dyDescent="0.25">
      <c r="A1153" t="s">
        <v>985</v>
      </c>
      <c r="B1153" t="s">
        <v>31</v>
      </c>
      <c r="C1153" t="s">
        <v>32</v>
      </c>
      <c r="D1153" t="s">
        <v>6841</v>
      </c>
      <c r="E1153" s="1">
        <v>45383</v>
      </c>
      <c r="F1153">
        <v>1</v>
      </c>
    </row>
    <row r="1154" spans="1:6" x14ac:dyDescent="0.25">
      <c r="A1154" t="s">
        <v>985</v>
      </c>
      <c r="B1154" t="s">
        <v>31</v>
      </c>
      <c r="C1154" t="s">
        <v>32</v>
      </c>
      <c r="D1154" t="s">
        <v>6841</v>
      </c>
      <c r="E1154" s="1">
        <v>45413</v>
      </c>
      <c r="F1154">
        <v>1</v>
      </c>
    </row>
    <row r="1155" spans="1:6" x14ac:dyDescent="0.25">
      <c r="A1155" t="s">
        <v>985</v>
      </c>
      <c r="B1155" t="s">
        <v>31</v>
      </c>
      <c r="C1155" t="s">
        <v>32</v>
      </c>
      <c r="D1155" t="s">
        <v>6841</v>
      </c>
      <c r="E1155" s="1">
        <v>45444</v>
      </c>
      <c r="F1155">
        <v>1</v>
      </c>
    </row>
    <row r="1156" spans="1:6" x14ac:dyDescent="0.25">
      <c r="A1156" t="s">
        <v>985</v>
      </c>
      <c r="B1156" t="s">
        <v>31</v>
      </c>
      <c r="C1156" t="s">
        <v>32</v>
      </c>
      <c r="D1156" t="s">
        <v>6841</v>
      </c>
      <c r="E1156" s="1">
        <v>45474</v>
      </c>
      <c r="F1156">
        <v>1</v>
      </c>
    </row>
    <row r="1157" spans="1:6" x14ac:dyDescent="0.25">
      <c r="A1157" t="s">
        <v>985</v>
      </c>
      <c r="B1157" t="s">
        <v>31</v>
      </c>
      <c r="C1157" t="s">
        <v>32</v>
      </c>
      <c r="D1157" t="s">
        <v>6841</v>
      </c>
      <c r="E1157" s="1">
        <v>45505</v>
      </c>
      <c r="F1157">
        <v>1</v>
      </c>
    </row>
    <row r="1158" spans="1:6" x14ac:dyDescent="0.25">
      <c r="A1158" t="s">
        <v>985</v>
      </c>
      <c r="B1158" t="s">
        <v>31</v>
      </c>
      <c r="C1158" t="s">
        <v>32</v>
      </c>
      <c r="D1158" t="s">
        <v>6841</v>
      </c>
      <c r="E1158" s="1">
        <v>45536</v>
      </c>
      <c r="F1158">
        <v>1</v>
      </c>
    </row>
    <row r="1159" spans="1:6" x14ac:dyDescent="0.25">
      <c r="A1159" t="s">
        <v>985</v>
      </c>
      <c r="B1159" t="s">
        <v>31</v>
      </c>
      <c r="C1159" t="s">
        <v>32</v>
      </c>
      <c r="D1159" t="s">
        <v>6841</v>
      </c>
      <c r="E1159" s="1">
        <v>45566</v>
      </c>
      <c r="F1159">
        <v>1</v>
      </c>
    </row>
    <row r="1160" spans="1:6" x14ac:dyDescent="0.25">
      <c r="A1160" t="s">
        <v>985</v>
      </c>
      <c r="B1160" t="s">
        <v>31</v>
      </c>
      <c r="C1160" t="s">
        <v>32</v>
      </c>
      <c r="D1160" t="s">
        <v>6841</v>
      </c>
      <c r="E1160" s="1">
        <v>45597</v>
      </c>
      <c r="F1160">
        <v>1</v>
      </c>
    </row>
    <row r="1161" spans="1:6" x14ac:dyDescent="0.25">
      <c r="A1161" t="s">
        <v>985</v>
      </c>
      <c r="B1161" t="s">
        <v>31</v>
      </c>
      <c r="C1161" t="s">
        <v>32</v>
      </c>
      <c r="D1161" t="s">
        <v>6841</v>
      </c>
      <c r="E1161" s="1">
        <v>45627</v>
      </c>
      <c r="F1161">
        <v>1</v>
      </c>
    </row>
    <row r="1162" spans="1:6" x14ac:dyDescent="0.25">
      <c r="A1162" t="s">
        <v>992</v>
      </c>
      <c r="B1162" t="s">
        <v>52</v>
      </c>
      <c r="C1162" t="s">
        <v>44</v>
      </c>
      <c r="D1162" t="s">
        <v>6841</v>
      </c>
      <c r="E1162" s="1">
        <v>45292</v>
      </c>
      <c r="F1162">
        <v>1</v>
      </c>
    </row>
    <row r="1163" spans="1:6" x14ac:dyDescent="0.25">
      <c r="A1163" t="s">
        <v>992</v>
      </c>
      <c r="B1163" t="s">
        <v>52</v>
      </c>
      <c r="C1163" t="s">
        <v>44</v>
      </c>
      <c r="D1163" t="s">
        <v>6841</v>
      </c>
      <c r="E1163" s="1">
        <v>45323</v>
      </c>
      <c r="F1163">
        <v>1</v>
      </c>
    </row>
    <row r="1164" spans="1:6" x14ac:dyDescent="0.25">
      <c r="A1164" t="s">
        <v>992</v>
      </c>
      <c r="B1164" t="s">
        <v>52</v>
      </c>
      <c r="C1164" t="s">
        <v>44</v>
      </c>
      <c r="D1164" t="s">
        <v>6841</v>
      </c>
      <c r="E1164" s="1">
        <v>45352</v>
      </c>
      <c r="F1164">
        <v>1</v>
      </c>
    </row>
    <row r="1165" spans="1:6" x14ac:dyDescent="0.25">
      <c r="A1165" t="s">
        <v>992</v>
      </c>
      <c r="B1165" t="s">
        <v>52</v>
      </c>
      <c r="C1165" t="s">
        <v>44</v>
      </c>
      <c r="D1165" t="s">
        <v>6841</v>
      </c>
      <c r="E1165" s="1">
        <v>45383</v>
      </c>
      <c r="F1165">
        <v>1</v>
      </c>
    </row>
    <row r="1166" spans="1:6" x14ac:dyDescent="0.25">
      <c r="A1166" t="s">
        <v>992</v>
      </c>
      <c r="B1166" t="s">
        <v>52</v>
      </c>
      <c r="C1166" t="s">
        <v>44</v>
      </c>
      <c r="D1166" t="s">
        <v>6841</v>
      </c>
      <c r="E1166" s="1">
        <v>45413</v>
      </c>
      <c r="F1166">
        <v>1</v>
      </c>
    </row>
    <row r="1167" spans="1:6" x14ac:dyDescent="0.25">
      <c r="A1167" t="s">
        <v>992</v>
      </c>
      <c r="B1167" t="s">
        <v>52</v>
      </c>
      <c r="C1167" t="s">
        <v>44</v>
      </c>
      <c r="D1167" t="s">
        <v>6841</v>
      </c>
      <c r="E1167" s="1">
        <v>45444</v>
      </c>
      <c r="F1167">
        <v>1</v>
      </c>
    </row>
    <row r="1168" spans="1:6" x14ac:dyDescent="0.25">
      <c r="A1168" t="s">
        <v>992</v>
      </c>
      <c r="B1168" t="s">
        <v>52</v>
      </c>
      <c r="C1168" t="s">
        <v>44</v>
      </c>
      <c r="D1168" t="s">
        <v>6841</v>
      </c>
      <c r="E1168" s="1">
        <v>45474</v>
      </c>
      <c r="F1168">
        <v>1</v>
      </c>
    </row>
    <row r="1169" spans="1:6" x14ac:dyDescent="0.25">
      <c r="A1169" t="s">
        <v>992</v>
      </c>
      <c r="B1169" t="s">
        <v>52</v>
      </c>
      <c r="C1169" t="s">
        <v>44</v>
      </c>
      <c r="D1169" t="s">
        <v>6841</v>
      </c>
      <c r="E1169" s="1">
        <v>45505</v>
      </c>
      <c r="F1169">
        <v>1</v>
      </c>
    </row>
    <row r="1170" spans="1:6" x14ac:dyDescent="0.25">
      <c r="A1170" t="s">
        <v>992</v>
      </c>
      <c r="B1170" t="s">
        <v>52</v>
      </c>
      <c r="C1170" t="s">
        <v>44</v>
      </c>
      <c r="D1170" t="s">
        <v>6841</v>
      </c>
      <c r="E1170" s="1">
        <v>45536</v>
      </c>
      <c r="F1170">
        <v>1</v>
      </c>
    </row>
    <row r="1171" spans="1:6" x14ac:dyDescent="0.25">
      <c r="A1171" t="s">
        <v>992</v>
      </c>
      <c r="B1171" t="s">
        <v>52</v>
      </c>
      <c r="C1171" t="s">
        <v>44</v>
      </c>
      <c r="D1171" t="s">
        <v>6841</v>
      </c>
      <c r="E1171" s="1">
        <v>45566</v>
      </c>
      <c r="F1171">
        <v>1</v>
      </c>
    </row>
    <row r="1172" spans="1:6" x14ac:dyDescent="0.25">
      <c r="A1172" t="s">
        <v>992</v>
      </c>
      <c r="B1172" t="s">
        <v>52</v>
      </c>
      <c r="C1172" t="s">
        <v>44</v>
      </c>
      <c r="D1172" t="s">
        <v>6841</v>
      </c>
      <c r="E1172" s="1">
        <v>45597</v>
      </c>
      <c r="F1172">
        <v>1</v>
      </c>
    </row>
    <row r="1173" spans="1:6" x14ac:dyDescent="0.25">
      <c r="A1173" t="s">
        <v>992</v>
      </c>
      <c r="B1173" t="s">
        <v>52</v>
      </c>
      <c r="C1173" t="s">
        <v>44</v>
      </c>
      <c r="D1173" t="s">
        <v>6841</v>
      </c>
      <c r="E1173" s="1">
        <v>45627</v>
      </c>
      <c r="F1173">
        <v>1</v>
      </c>
    </row>
    <row r="1174" spans="1:6" x14ac:dyDescent="0.25">
      <c r="A1174" t="s">
        <v>1002</v>
      </c>
      <c r="B1174" t="s">
        <v>52</v>
      </c>
      <c r="C1174" t="s">
        <v>44</v>
      </c>
      <c r="D1174" t="s">
        <v>6841</v>
      </c>
      <c r="E1174" s="1">
        <v>45352</v>
      </c>
      <c r="F1174">
        <v>1</v>
      </c>
    </row>
    <row r="1175" spans="1:6" x14ac:dyDescent="0.25">
      <c r="A1175" t="s">
        <v>1002</v>
      </c>
      <c r="B1175" t="s">
        <v>52</v>
      </c>
      <c r="C1175" t="s">
        <v>44</v>
      </c>
      <c r="D1175" t="s">
        <v>6841</v>
      </c>
      <c r="E1175" s="1">
        <v>45383</v>
      </c>
      <c r="F1175">
        <v>1</v>
      </c>
    </row>
    <row r="1176" spans="1:6" x14ac:dyDescent="0.25">
      <c r="A1176" t="s">
        <v>1002</v>
      </c>
      <c r="B1176" t="s">
        <v>52</v>
      </c>
      <c r="C1176" t="s">
        <v>44</v>
      </c>
      <c r="D1176" t="s">
        <v>6841</v>
      </c>
      <c r="E1176" s="1">
        <v>45413</v>
      </c>
      <c r="F1176">
        <v>1</v>
      </c>
    </row>
    <row r="1177" spans="1:6" x14ac:dyDescent="0.25">
      <c r="A1177" t="s">
        <v>1002</v>
      </c>
      <c r="B1177" t="s">
        <v>52</v>
      </c>
      <c r="C1177" t="s">
        <v>44</v>
      </c>
      <c r="D1177" t="s">
        <v>6841</v>
      </c>
      <c r="E1177" s="1">
        <v>45444</v>
      </c>
      <c r="F1177">
        <v>1</v>
      </c>
    </row>
    <row r="1178" spans="1:6" x14ac:dyDescent="0.25">
      <c r="A1178" t="s">
        <v>1002</v>
      </c>
      <c r="B1178" t="s">
        <v>52</v>
      </c>
      <c r="C1178" t="s">
        <v>44</v>
      </c>
      <c r="D1178" t="s">
        <v>6841</v>
      </c>
      <c r="E1178" s="1">
        <v>45474</v>
      </c>
      <c r="F1178">
        <v>1</v>
      </c>
    </row>
    <row r="1179" spans="1:6" x14ac:dyDescent="0.25">
      <c r="A1179" t="s">
        <v>1002</v>
      </c>
      <c r="B1179" t="s">
        <v>52</v>
      </c>
      <c r="C1179" t="s">
        <v>44</v>
      </c>
      <c r="D1179" t="s">
        <v>6841</v>
      </c>
      <c r="E1179" s="1">
        <v>45505</v>
      </c>
      <c r="F1179">
        <v>1</v>
      </c>
    </row>
    <row r="1180" spans="1:6" x14ac:dyDescent="0.25">
      <c r="A1180" t="s">
        <v>1002</v>
      </c>
      <c r="B1180" t="s">
        <v>52</v>
      </c>
      <c r="C1180" t="s">
        <v>44</v>
      </c>
      <c r="D1180" t="s">
        <v>6841</v>
      </c>
      <c r="E1180" s="1">
        <v>45536</v>
      </c>
      <c r="F1180">
        <v>1</v>
      </c>
    </row>
    <row r="1181" spans="1:6" x14ac:dyDescent="0.25">
      <c r="A1181" t="s">
        <v>1002</v>
      </c>
      <c r="B1181" t="s">
        <v>52</v>
      </c>
      <c r="C1181" t="s">
        <v>44</v>
      </c>
      <c r="D1181" t="s">
        <v>6841</v>
      </c>
      <c r="E1181" s="1">
        <v>45566</v>
      </c>
      <c r="F1181">
        <v>1</v>
      </c>
    </row>
    <row r="1182" spans="1:6" x14ac:dyDescent="0.25">
      <c r="A1182" t="s">
        <v>1002</v>
      </c>
      <c r="B1182" t="s">
        <v>52</v>
      </c>
      <c r="C1182" t="s">
        <v>44</v>
      </c>
      <c r="D1182" t="s">
        <v>6841</v>
      </c>
      <c r="E1182" s="1">
        <v>45597</v>
      </c>
      <c r="F1182">
        <v>1</v>
      </c>
    </row>
    <row r="1183" spans="1:6" x14ac:dyDescent="0.25">
      <c r="A1183" t="s">
        <v>1002</v>
      </c>
      <c r="B1183" t="s">
        <v>52</v>
      </c>
      <c r="C1183" t="s">
        <v>44</v>
      </c>
      <c r="D1183" t="s">
        <v>6841</v>
      </c>
      <c r="E1183" s="1">
        <v>45627</v>
      </c>
      <c r="F1183">
        <v>1</v>
      </c>
    </row>
    <row r="1184" spans="1:6" x14ac:dyDescent="0.25">
      <c r="A1184" t="s">
        <v>1006</v>
      </c>
      <c r="B1184" t="s">
        <v>31</v>
      </c>
      <c r="C1184" t="s">
        <v>32</v>
      </c>
      <c r="D1184" t="s">
        <v>6839</v>
      </c>
      <c r="E1184" s="1">
        <v>45292</v>
      </c>
      <c r="F1184">
        <v>1</v>
      </c>
    </row>
    <row r="1185" spans="1:6" x14ac:dyDescent="0.25">
      <c r="A1185" t="s">
        <v>1006</v>
      </c>
      <c r="B1185" t="s">
        <v>31</v>
      </c>
      <c r="C1185" t="s">
        <v>32</v>
      </c>
      <c r="D1185" t="s">
        <v>6839</v>
      </c>
      <c r="E1185" s="1">
        <v>45323</v>
      </c>
      <c r="F1185">
        <v>1</v>
      </c>
    </row>
    <row r="1186" spans="1:6" x14ac:dyDescent="0.25">
      <c r="A1186" t="s">
        <v>1006</v>
      </c>
      <c r="B1186" t="s">
        <v>31</v>
      </c>
      <c r="C1186" t="s">
        <v>32</v>
      </c>
      <c r="D1186" t="s">
        <v>6839</v>
      </c>
      <c r="E1186" s="1">
        <v>45352</v>
      </c>
      <c r="F1186">
        <v>1</v>
      </c>
    </row>
    <row r="1187" spans="1:6" x14ac:dyDescent="0.25">
      <c r="A1187" t="s">
        <v>1006</v>
      </c>
      <c r="B1187" t="s">
        <v>31</v>
      </c>
      <c r="C1187" t="s">
        <v>32</v>
      </c>
      <c r="D1187" t="s">
        <v>6839</v>
      </c>
      <c r="E1187" s="1">
        <v>45383</v>
      </c>
      <c r="F1187">
        <v>1</v>
      </c>
    </row>
    <row r="1188" spans="1:6" x14ac:dyDescent="0.25">
      <c r="A1188" t="s">
        <v>1006</v>
      </c>
      <c r="B1188" t="s">
        <v>31</v>
      </c>
      <c r="C1188" t="s">
        <v>32</v>
      </c>
      <c r="D1188" t="s">
        <v>6839</v>
      </c>
      <c r="E1188" s="1">
        <v>45413</v>
      </c>
      <c r="F1188">
        <v>1</v>
      </c>
    </row>
    <row r="1189" spans="1:6" x14ac:dyDescent="0.25">
      <c r="A1189" t="s">
        <v>1006</v>
      </c>
      <c r="B1189" t="s">
        <v>31</v>
      </c>
      <c r="C1189" t="s">
        <v>32</v>
      </c>
      <c r="D1189" t="s">
        <v>6839</v>
      </c>
      <c r="E1189" s="1">
        <v>45444</v>
      </c>
      <c r="F1189">
        <v>1</v>
      </c>
    </row>
    <row r="1190" spans="1:6" x14ac:dyDescent="0.25">
      <c r="A1190" t="s">
        <v>1006</v>
      </c>
      <c r="B1190" t="s">
        <v>31</v>
      </c>
      <c r="C1190" t="s">
        <v>32</v>
      </c>
      <c r="D1190" t="s">
        <v>6839</v>
      </c>
      <c r="E1190" s="1">
        <v>45474</v>
      </c>
      <c r="F1190">
        <v>1</v>
      </c>
    </row>
    <row r="1191" spans="1:6" x14ac:dyDescent="0.25">
      <c r="A1191" t="s">
        <v>1006</v>
      </c>
      <c r="B1191" t="s">
        <v>31</v>
      </c>
      <c r="C1191" t="s">
        <v>32</v>
      </c>
      <c r="D1191" t="s">
        <v>6839</v>
      </c>
      <c r="E1191" s="1">
        <v>45505</v>
      </c>
      <c r="F1191">
        <v>1</v>
      </c>
    </row>
    <row r="1192" spans="1:6" x14ac:dyDescent="0.25">
      <c r="A1192" t="s">
        <v>1006</v>
      </c>
      <c r="B1192" t="s">
        <v>31</v>
      </c>
      <c r="C1192" t="s">
        <v>32</v>
      </c>
      <c r="D1192" t="s">
        <v>6839</v>
      </c>
      <c r="E1192" s="1">
        <v>45536</v>
      </c>
      <c r="F1192">
        <v>1</v>
      </c>
    </row>
    <row r="1193" spans="1:6" x14ac:dyDescent="0.25">
      <c r="A1193" t="s">
        <v>1006</v>
      </c>
      <c r="B1193" t="s">
        <v>31</v>
      </c>
      <c r="C1193" t="s">
        <v>32</v>
      </c>
      <c r="D1193" t="s">
        <v>6839</v>
      </c>
      <c r="E1193" s="1">
        <v>45566</v>
      </c>
      <c r="F1193">
        <v>1</v>
      </c>
    </row>
    <row r="1194" spans="1:6" x14ac:dyDescent="0.25">
      <c r="A1194" t="s">
        <v>1006</v>
      </c>
      <c r="B1194" t="s">
        <v>31</v>
      </c>
      <c r="C1194" t="s">
        <v>32</v>
      </c>
      <c r="D1194" t="s">
        <v>6839</v>
      </c>
      <c r="E1194" s="1">
        <v>45597</v>
      </c>
      <c r="F1194">
        <v>1</v>
      </c>
    </row>
    <row r="1195" spans="1:6" x14ac:dyDescent="0.25">
      <c r="A1195" t="s">
        <v>1006</v>
      </c>
      <c r="B1195" t="s">
        <v>31</v>
      </c>
      <c r="C1195" t="s">
        <v>32</v>
      </c>
      <c r="D1195" t="s">
        <v>6839</v>
      </c>
      <c r="E1195" s="1">
        <v>45627</v>
      </c>
      <c r="F1195">
        <v>1</v>
      </c>
    </row>
    <row r="1196" spans="1:6" x14ac:dyDescent="0.25">
      <c r="A1196" t="s">
        <v>1017</v>
      </c>
      <c r="B1196" t="s">
        <v>43</v>
      </c>
      <c r="C1196" t="s">
        <v>44</v>
      </c>
      <c r="D1196" t="s">
        <v>6839</v>
      </c>
      <c r="E1196" s="1">
        <v>45323</v>
      </c>
      <c r="F1196">
        <v>1</v>
      </c>
    </row>
    <row r="1197" spans="1:6" x14ac:dyDescent="0.25">
      <c r="A1197" t="s">
        <v>1017</v>
      </c>
      <c r="B1197" t="s">
        <v>43</v>
      </c>
      <c r="C1197" t="s">
        <v>44</v>
      </c>
      <c r="D1197" t="s">
        <v>6839</v>
      </c>
      <c r="E1197" s="1">
        <v>45352</v>
      </c>
      <c r="F1197">
        <v>1</v>
      </c>
    </row>
    <row r="1198" spans="1:6" x14ac:dyDescent="0.25">
      <c r="A1198" t="s">
        <v>1017</v>
      </c>
      <c r="B1198" t="s">
        <v>43</v>
      </c>
      <c r="C1198" t="s">
        <v>44</v>
      </c>
      <c r="D1198" t="s">
        <v>6839</v>
      </c>
      <c r="E1198" s="1">
        <v>45383</v>
      </c>
      <c r="F1198">
        <v>1</v>
      </c>
    </row>
    <row r="1199" spans="1:6" x14ac:dyDescent="0.25">
      <c r="A1199" t="s">
        <v>1017</v>
      </c>
      <c r="B1199" t="s">
        <v>43</v>
      </c>
      <c r="C1199" t="s">
        <v>44</v>
      </c>
      <c r="D1199" t="s">
        <v>6839</v>
      </c>
      <c r="E1199" s="1">
        <v>45413</v>
      </c>
      <c r="F1199">
        <v>1</v>
      </c>
    </row>
    <row r="1200" spans="1:6" x14ac:dyDescent="0.25">
      <c r="A1200" t="s">
        <v>1017</v>
      </c>
      <c r="B1200" t="s">
        <v>43</v>
      </c>
      <c r="C1200" t="s">
        <v>44</v>
      </c>
      <c r="D1200" t="s">
        <v>6839</v>
      </c>
      <c r="E1200" s="1">
        <v>45444</v>
      </c>
      <c r="F1200">
        <v>1</v>
      </c>
    </row>
    <row r="1201" spans="1:6" x14ac:dyDescent="0.25">
      <c r="A1201" t="s">
        <v>1017</v>
      </c>
      <c r="B1201" t="s">
        <v>43</v>
      </c>
      <c r="C1201" t="s">
        <v>44</v>
      </c>
      <c r="D1201" t="s">
        <v>6839</v>
      </c>
      <c r="E1201" s="1">
        <v>45474</v>
      </c>
      <c r="F1201">
        <v>1</v>
      </c>
    </row>
    <row r="1202" spans="1:6" x14ac:dyDescent="0.25">
      <c r="A1202" t="s">
        <v>1017</v>
      </c>
      <c r="B1202" t="s">
        <v>43</v>
      </c>
      <c r="C1202" t="s">
        <v>44</v>
      </c>
      <c r="D1202" t="s">
        <v>6839</v>
      </c>
      <c r="E1202" s="1">
        <v>45505</v>
      </c>
      <c r="F1202">
        <v>1</v>
      </c>
    </row>
    <row r="1203" spans="1:6" x14ac:dyDescent="0.25">
      <c r="A1203" t="s">
        <v>1017</v>
      </c>
      <c r="B1203" t="s">
        <v>43</v>
      </c>
      <c r="C1203" t="s">
        <v>44</v>
      </c>
      <c r="D1203" t="s">
        <v>6839</v>
      </c>
      <c r="E1203" s="1">
        <v>45536</v>
      </c>
      <c r="F1203">
        <v>1</v>
      </c>
    </row>
    <row r="1204" spans="1:6" x14ac:dyDescent="0.25">
      <c r="A1204" t="s">
        <v>1017</v>
      </c>
      <c r="B1204" t="s">
        <v>43</v>
      </c>
      <c r="C1204" t="s">
        <v>44</v>
      </c>
      <c r="D1204" t="s">
        <v>6839</v>
      </c>
      <c r="E1204" s="1">
        <v>45566</v>
      </c>
      <c r="F1204">
        <v>1</v>
      </c>
    </row>
    <row r="1205" spans="1:6" x14ac:dyDescent="0.25">
      <c r="A1205" t="s">
        <v>1017</v>
      </c>
      <c r="B1205" t="s">
        <v>43</v>
      </c>
      <c r="C1205" t="s">
        <v>44</v>
      </c>
      <c r="D1205" t="s">
        <v>6839</v>
      </c>
      <c r="E1205" s="1">
        <v>45597</v>
      </c>
      <c r="F1205">
        <v>1</v>
      </c>
    </row>
    <row r="1206" spans="1:6" x14ac:dyDescent="0.25">
      <c r="A1206" t="s">
        <v>1017</v>
      </c>
      <c r="B1206" t="s">
        <v>43</v>
      </c>
      <c r="C1206" t="s">
        <v>44</v>
      </c>
      <c r="D1206" t="s">
        <v>6839</v>
      </c>
      <c r="E1206" s="1">
        <v>45627</v>
      </c>
      <c r="F1206">
        <v>1</v>
      </c>
    </row>
    <row r="1207" spans="1:6" x14ac:dyDescent="0.25">
      <c r="A1207" t="s">
        <v>1027</v>
      </c>
      <c r="B1207" t="s">
        <v>52</v>
      </c>
      <c r="C1207" t="s">
        <v>44</v>
      </c>
      <c r="D1207" t="s">
        <v>6839</v>
      </c>
      <c r="E1207" s="1">
        <v>45352</v>
      </c>
      <c r="F1207">
        <v>1</v>
      </c>
    </row>
    <row r="1208" spans="1:6" x14ac:dyDescent="0.25">
      <c r="A1208" t="s">
        <v>1027</v>
      </c>
      <c r="B1208" t="s">
        <v>52</v>
      </c>
      <c r="C1208" t="s">
        <v>44</v>
      </c>
      <c r="D1208" t="s">
        <v>6839</v>
      </c>
      <c r="E1208" s="1">
        <v>45383</v>
      </c>
      <c r="F1208">
        <v>1</v>
      </c>
    </row>
    <row r="1209" spans="1:6" x14ac:dyDescent="0.25">
      <c r="A1209" t="s">
        <v>1027</v>
      </c>
      <c r="B1209" t="s">
        <v>52</v>
      </c>
      <c r="C1209" t="s">
        <v>44</v>
      </c>
      <c r="D1209" t="s">
        <v>6839</v>
      </c>
      <c r="E1209" s="1">
        <v>45413</v>
      </c>
      <c r="F1209">
        <v>1</v>
      </c>
    </row>
    <row r="1210" spans="1:6" x14ac:dyDescent="0.25">
      <c r="A1210" t="s">
        <v>1027</v>
      </c>
      <c r="B1210" t="s">
        <v>52</v>
      </c>
      <c r="C1210" t="s">
        <v>44</v>
      </c>
      <c r="D1210" t="s">
        <v>6839</v>
      </c>
      <c r="E1210" s="1">
        <v>45444</v>
      </c>
      <c r="F1210">
        <v>1</v>
      </c>
    </row>
    <row r="1211" spans="1:6" x14ac:dyDescent="0.25">
      <c r="A1211" t="s">
        <v>1027</v>
      </c>
      <c r="B1211" t="s">
        <v>52</v>
      </c>
      <c r="C1211" t="s">
        <v>44</v>
      </c>
      <c r="D1211" t="s">
        <v>6839</v>
      </c>
      <c r="E1211" s="1">
        <v>45474</v>
      </c>
      <c r="F1211">
        <v>1</v>
      </c>
    </row>
    <row r="1212" spans="1:6" x14ac:dyDescent="0.25">
      <c r="A1212" t="s">
        <v>1027</v>
      </c>
      <c r="B1212" t="s">
        <v>52</v>
      </c>
      <c r="C1212" t="s">
        <v>44</v>
      </c>
      <c r="D1212" t="s">
        <v>6839</v>
      </c>
      <c r="E1212" s="1">
        <v>45505</v>
      </c>
      <c r="F1212">
        <v>1</v>
      </c>
    </row>
    <row r="1213" spans="1:6" x14ac:dyDescent="0.25">
      <c r="A1213" t="s">
        <v>1027</v>
      </c>
      <c r="B1213" t="s">
        <v>52</v>
      </c>
      <c r="C1213" t="s">
        <v>44</v>
      </c>
      <c r="D1213" t="s">
        <v>6839</v>
      </c>
      <c r="E1213" s="1">
        <v>45536</v>
      </c>
      <c r="F1213">
        <v>1</v>
      </c>
    </row>
    <row r="1214" spans="1:6" x14ac:dyDescent="0.25">
      <c r="A1214" t="s">
        <v>1027</v>
      </c>
      <c r="B1214" t="s">
        <v>52</v>
      </c>
      <c r="C1214" t="s">
        <v>44</v>
      </c>
      <c r="D1214" t="s">
        <v>6839</v>
      </c>
      <c r="E1214" s="1">
        <v>45566</v>
      </c>
      <c r="F1214">
        <v>1</v>
      </c>
    </row>
    <row r="1215" spans="1:6" x14ac:dyDescent="0.25">
      <c r="A1215" t="s">
        <v>1027</v>
      </c>
      <c r="B1215" t="s">
        <v>52</v>
      </c>
      <c r="C1215" t="s">
        <v>44</v>
      </c>
      <c r="D1215" t="s">
        <v>6839</v>
      </c>
      <c r="E1215" s="1">
        <v>45597</v>
      </c>
      <c r="F1215">
        <v>1</v>
      </c>
    </row>
    <row r="1216" spans="1:6" x14ac:dyDescent="0.25">
      <c r="A1216" t="s">
        <v>1027</v>
      </c>
      <c r="B1216" t="s">
        <v>52</v>
      </c>
      <c r="C1216" t="s">
        <v>44</v>
      </c>
      <c r="D1216" t="s">
        <v>6839</v>
      </c>
      <c r="E1216" s="1">
        <v>45627</v>
      </c>
      <c r="F1216">
        <v>1</v>
      </c>
    </row>
    <row r="1217" spans="1:6" x14ac:dyDescent="0.25">
      <c r="A1217" t="s">
        <v>1036</v>
      </c>
      <c r="B1217" t="s">
        <v>43</v>
      </c>
      <c r="C1217" t="s">
        <v>44</v>
      </c>
      <c r="D1217" t="s">
        <v>6842</v>
      </c>
      <c r="E1217" s="1">
        <v>45352</v>
      </c>
      <c r="F1217">
        <v>1</v>
      </c>
    </row>
    <row r="1218" spans="1:6" x14ac:dyDescent="0.25">
      <c r="A1218" t="s">
        <v>1036</v>
      </c>
      <c r="B1218" t="s">
        <v>43</v>
      </c>
      <c r="C1218" t="s">
        <v>44</v>
      </c>
      <c r="D1218" t="s">
        <v>6842</v>
      </c>
      <c r="E1218" s="1">
        <v>45383</v>
      </c>
      <c r="F1218">
        <v>1</v>
      </c>
    </row>
    <row r="1219" spans="1:6" x14ac:dyDescent="0.25">
      <c r="A1219" t="s">
        <v>1036</v>
      </c>
      <c r="B1219" t="s">
        <v>43</v>
      </c>
      <c r="C1219" t="s">
        <v>44</v>
      </c>
      <c r="D1219" t="s">
        <v>6842</v>
      </c>
      <c r="E1219" s="1">
        <v>45413</v>
      </c>
      <c r="F1219">
        <v>1</v>
      </c>
    </row>
    <row r="1220" spans="1:6" x14ac:dyDescent="0.25">
      <c r="A1220" t="s">
        <v>1036</v>
      </c>
      <c r="B1220" t="s">
        <v>43</v>
      </c>
      <c r="C1220" t="s">
        <v>44</v>
      </c>
      <c r="D1220" t="s">
        <v>6842</v>
      </c>
      <c r="E1220" s="1">
        <v>45444</v>
      </c>
      <c r="F1220">
        <v>1</v>
      </c>
    </row>
    <row r="1221" spans="1:6" x14ac:dyDescent="0.25">
      <c r="A1221" t="s">
        <v>1036</v>
      </c>
      <c r="B1221" t="s">
        <v>43</v>
      </c>
      <c r="C1221" t="s">
        <v>44</v>
      </c>
      <c r="D1221" t="s">
        <v>6842</v>
      </c>
      <c r="E1221" s="1">
        <v>45474</v>
      </c>
      <c r="F1221">
        <v>1</v>
      </c>
    </row>
    <row r="1222" spans="1:6" x14ac:dyDescent="0.25">
      <c r="A1222" t="s">
        <v>1036</v>
      </c>
      <c r="B1222" t="s">
        <v>43</v>
      </c>
      <c r="C1222" t="s">
        <v>44</v>
      </c>
      <c r="D1222" t="s">
        <v>6842</v>
      </c>
      <c r="E1222" s="1">
        <v>45505</v>
      </c>
      <c r="F1222">
        <v>1</v>
      </c>
    </row>
    <row r="1223" spans="1:6" x14ac:dyDescent="0.25">
      <c r="A1223" t="s">
        <v>1036</v>
      </c>
      <c r="B1223" t="s">
        <v>43</v>
      </c>
      <c r="C1223" t="s">
        <v>44</v>
      </c>
      <c r="D1223" t="s">
        <v>6842</v>
      </c>
      <c r="E1223" s="1">
        <v>45536</v>
      </c>
      <c r="F1223">
        <v>1</v>
      </c>
    </row>
    <row r="1224" spans="1:6" x14ac:dyDescent="0.25">
      <c r="A1224" t="s">
        <v>1036</v>
      </c>
      <c r="B1224" t="s">
        <v>43</v>
      </c>
      <c r="C1224" t="s">
        <v>44</v>
      </c>
      <c r="D1224" t="s">
        <v>6842</v>
      </c>
      <c r="E1224" s="1">
        <v>45566</v>
      </c>
      <c r="F1224">
        <v>1</v>
      </c>
    </row>
    <row r="1225" spans="1:6" x14ac:dyDescent="0.25">
      <c r="A1225" t="s">
        <v>1036</v>
      </c>
      <c r="B1225" t="s">
        <v>43</v>
      </c>
      <c r="C1225" t="s">
        <v>44</v>
      </c>
      <c r="D1225" t="s">
        <v>6842</v>
      </c>
      <c r="E1225" s="1">
        <v>45597</v>
      </c>
      <c r="F1225">
        <v>1</v>
      </c>
    </row>
    <row r="1226" spans="1:6" x14ac:dyDescent="0.25">
      <c r="A1226" t="s">
        <v>1036</v>
      </c>
      <c r="B1226" t="s">
        <v>43</v>
      </c>
      <c r="C1226" t="s">
        <v>44</v>
      </c>
      <c r="D1226" t="s">
        <v>6842</v>
      </c>
      <c r="E1226" s="1">
        <v>45627</v>
      </c>
      <c r="F1226">
        <v>1</v>
      </c>
    </row>
    <row r="1227" spans="1:6" x14ac:dyDescent="0.25">
      <c r="A1227" t="s">
        <v>1040</v>
      </c>
      <c r="B1227" t="s">
        <v>43</v>
      </c>
      <c r="C1227" t="s">
        <v>44</v>
      </c>
      <c r="D1227" t="s">
        <v>6842</v>
      </c>
      <c r="E1227" s="1">
        <v>45292</v>
      </c>
      <c r="F1227">
        <v>1</v>
      </c>
    </row>
    <row r="1228" spans="1:6" x14ac:dyDescent="0.25">
      <c r="A1228" t="s">
        <v>1040</v>
      </c>
      <c r="B1228" t="s">
        <v>43</v>
      </c>
      <c r="C1228" t="s">
        <v>44</v>
      </c>
      <c r="D1228" t="s">
        <v>6842</v>
      </c>
      <c r="E1228" s="1">
        <v>45323</v>
      </c>
      <c r="F1228">
        <v>1</v>
      </c>
    </row>
    <row r="1229" spans="1:6" x14ac:dyDescent="0.25">
      <c r="A1229" t="s">
        <v>1040</v>
      </c>
      <c r="B1229" t="s">
        <v>43</v>
      </c>
      <c r="C1229" t="s">
        <v>44</v>
      </c>
      <c r="D1229" t="s">
        <v>6842</v>
      </c>
      <c r="E1229" s="1">
        <v>45352</v>
      </c>
      <c r="F1229">
        <v>1</v>
      </c>
    </row>
    <row r="1230" spans="1:6" x14ac:dyDescent="0.25">
      <c r="A1230" t="s">
        <v>1040</v>
      </c>
      <c r="B1230" t="s">
        <v>43</v>
      </c>
      <c r="C1230" t="s">
        <v>44</v>
      </c>
      <c r="D1230" t="s">
        <v>6842</v>
      </c>
      <c r="E1230" s="1">
        <v>45383</v>
      </c>
      <c r="F1230">
        <v>1</v>
      </c>
    </row>
    <row r="1231" spans="1:6" x14ac:dyDescent="0.25">
      <c r="A1231" t="s">
        <v>1040</v>
      </c>
      <c r="B1231" t="s">
        <v>43</v>
      </c>
      <c r="C1231" t="s">
        <v>44</v>
      </c>
      <c r="D1231" t="s">
        <v>6842</v>
      </c>
      <c r="E1231" s="1">
        <v>45413</v>
      </c>
      <c r="F1231">
        <v>1</v>
      </c>
    </row>
    <row r="1232" spans="1:6" x14ac:dyDescent="0.25">
      <c r="A1232" t="s">
        <v>1040</v>
      </c>
      <c r="B1232" t="s">
        <v>43</v>
      </c>
      <c r="C1232" t="s">
        <v>44</v>
      </c>
      <c r="D1232" t="s">
        <v>6842</v>
      </c>
      <c r="E1232" s="1">
        <v>45444</v>
      </c>
      <c r="F1232">
        <v>1</v>
      </c>
    </row>
    <row r="1233" spans="1:6" x14ac:dyDescent="0.25">
      <c r="A1233" t="s">
        <v>1040</v>
      </c>
      <c r="B1233" t="s">
        <v>43</v>
      </c>
      <c r="C1233" t="s">
        <v>44</v>
      </c>
      <c r="D1233" t="s">
        <v>6842</v>
      </c>
      <c r="E1233" s="1">
        <v>45474</v>
      </c>
      <c r="F1233">
        <v>1</v>
      </c>
    </row>
    <row r="1234" spans="1:6" x14ac:dyDescent="0.25">
      <c r="A1234" t="s">
        <v>1040</v>
      </c>
      <c r="B1234" t="s">
        <v>43</v>
      </c>
      <c r="C1234" t="s">
        <v>44</v>
      </c>
      <c r="D1234" t="s">
        <v>6842</v>
      </c>
      <c r="E1234" s="1">
        <v>45505</v>
      </c>
      <c r="F1234">
        <v>1</v>
      </c>
    </row>
    <row r="1235" spans="1:6" x14ac:dyDescent="0.25">
      <c r="A1235" t="s">
        <v>1040</v>
      </c>
      <c r="B1235" t="s">
        <v>43</v>
      </c>
      <c r="C1235" t="s">
        <v>44</v>
      </c>
      <c r="D1235" t="s">
        <v>6842</v>
      </c>
      <c r="E1235" s="1">
        <v>45536</v>
      </c>
      <c r="F1235">
        <v>1</v>
      </c>
    </row>
    <row r="1236" spans="1:6" x14ac:dyDescent="0.25">
      <c r="A1236" t="s">
        <v>1040</v>
      </c>
      <c r="B1236" t="s">
        <v>43</v>
      </c>
      <c r="C1236" t="s">
        <v>44</v>
      </c>
      <c r="D1236" t="s">
        <v>6842</v>
      </c>
      <c r="E1236" s="1">
        <v>45566</v>
      </c>
      <c r="F1236">
        <v>1</v>
      </c>
    </row>
    <row r="1237" spans="1:6" x14ac:dyDescent="0.25">
      <c r="A1237" t="s">
        <v>1040</v>
      </c>
      <c r="B1237" t="s">
        <v>43</v>
      </c>
      <c r="C1237" t="s">
        <v>44</v>
      </c>
      <c r="D1237" t="s">
        <v>6842</v>
      </c>
      <c r="E1237" s="1">
        <v>45597</v>
      </c>
      <c r="F1237">
        <v>1</v>
      </c>
    </row>
    <row r="1238" spans="1:6" x14ac:dyDescent="0.25">
      <c r="A1238" t="s">
        <v>1040</v>
      </c>
      <c r="B1238" t="s">
        <v>43</v>
      </c>
      <c r="C1238" t="s">
        <v>44</v>
      </c>
      <c r="D1238" t="s">
        <v>6842</v>
      </c>
      <c r="E1238" s="1">
        <v>45627</v>
      </c>
      <c r="F1238">
        <v>1</v>
      </c>
    </row>
    <row r="1239" spans="1:6" x14ac:dyDescent="0.25">
      <c r="A1239" t="s">
        <v>1049</v>
      </c>
      <c r="B1239" t="s">
        <v>43</v>
      </c>
      <c r="C1239" t="s">
        <v>44</v>
      </c>
      <c r="D1239" t="s">
        <v>6842</v>
      </c>
      <c r="E1239" s="1">
        <v>45323</v>
      </c>
      <c r="F1239">
        <v>1</v>
      </c>
    </row>
    <row r="1240" spans="1:6" x14ac:dyDescent="0.25">
      <c r="A1240" t="s">
        <v>1049</v>
      </c>
      <c r="B1240" t="s">
        <v>43</v>
      </c>
      <c r="C1240" t="s">
        <v>44</v>
      </c>
      <c r="D1240" t="s">
        <v>6842</v>
      </c>
      <c r="E1240" s="1">
        <v>45352</v>
      </c>
      <c r="F1240">
        <v>1</v>
      </c>
    </row>
    <row r="1241" spans="1:6" x14ac:dyDescent="0.25">
      <c r="A1241" t="s">
        <v>1049</v>
      </c>
      <c r="B1241" t="s">
        <v>43</v>
      </c>
      <c r="C1241" t="s">
        <v>44</v>
      </c>
      <c r="D1241" t="s">
        <v>6842</v>
      </c>
      <c r="E1241" s="1">
        <v>45383</v>
      </c>
      <c r="F1241">
        <v>1</v>
      </c>
    </row>
    <row r="1242" spans="1:6" x14ac:dyDescent="0.25">
      <c r="A1242" t="s">
        <v>1049</v>
      </c>
      <c r="B1242" t="s">
        <v>43</v>
      </c>
      <c r="C1242" t="s">
        <v>44</v>
      </c>
      <c r="D1242" t="s">
        <v>6842</v>
      </c>
      <c r="E1242" s="1">
        <v>45413</v>
      </c>
      <c r="F1242">
        <v>1</v>
      </c>
    </row>
    <row r="1243" spans="1:6" x14ac:dyDescent="0.25">
      <c r="A1243" t="s">
        <v>1049</v>
      </c>
      <c r="B1243" t="s">
        <v>43</v>
      </c>
      <c r="C1243" t="s">
        <v>44</v>
      </c>
      <c r="D1243" t="s">
        <v>6842</v>
      </c>
      <c r="E1243" s="1">
        <v>45444</v>
      </c>
      <c r="F1243">
        <v>1</v>
      </c>
    </row>
    <row r="1244" spans="1:6" x14ac:dyDescent="0.25">
      <c r="A1244" t="s">
        <v>1049</v>
      </c>
      <c r="B1244" t="s">
        <v>43</v>
      </c>
      <c r="C1244" t="s">
        <v>44</v>
      </c>
      <c r="D1244" t="s">
        <v>6842</v>
      </c>
      <c r="E1244" s="1">
        <v>45474</v>
      </c>
      <c r="F1244">
        <v>1</v>
      </c>
    </row>
    <row r="1245" spans="1:6" x14ac:dyDescent="0.25">
      <c r="A1245" t="s">
        <v>1049</v>
      </c>
      <c r="B1245" t="s">
        <v>43</v>
      </c>
      <c r="C1245" t="s">
        <v>44</v>
      </c>
      <c r="D1245" t="s">
        <v>6842</v>
      </c>
      <c r="E1245" s="1">
        <v>45505</v>
      </c>
      <c r="F1245">
        <v>1</v>
      </c>
    </row>
    <row r="1246" spans="1:6" x14ac:dyDescent="0.25">
      <c r="A1246" t="s">
        <v>1049</v>
      </c>
      <c r="B1246" t="s">
        <v>43</v>
      </c>
      <c r="C1246" t="s">
        <v>44</v>
      </c>
      <c r="D1246" t="s">
        <v>6842</v>
      </c>
      <c r="E1246" s="1">
        <v>45536</v>
      </c>
      <c r="F1246">
        <v>1</v>
      </c>
    </row>
    <row r="1247" spans="1:6" x14ac:dyDescent="0.25">
      <c r="A1247" t="s">
        <v>1049</v>
      </c>
      <c r="B1247" t="s">
        <v>43</v>
      </c>
      <c r="C1247" t="s">
        <v>44</v>
      </c>
      <c r="D1247" t="s">
        <v>6842</v>
      </c>
      <c r="E1247" s="1">
        <v>45566</v>
      </c>
      <c r="F1247">
        <v>1</v>
      </c>
    </row>
    <row r="1248" spans="1:6" x14ac:dyDescent="0.25">
      <c r="A1248" t="s">
        <v>1049</v>
      </c>
      <c r="B1248" t="s">
        <v>43</v>
      </c>
      <c r="C1248" t="s">
        <v>44</v>
      </c>
      <c r="D1248" t="s">
        <v>6842</v>
      </c>
      <c r="E1248" s="1">
        <v>45597</v>
      </c>
      <c r="F1248">
        <v>1</v>
      </c>
    </row>
    <row r="1249" spans="1:6" x14ac:dyDescent="0.25">
      <c r="A1249" t="s">
        <v>1049</v>
      </c>
      <c r="B1249" t="s">
        <v>43</v>
      </c>
      <c r="C1249" t="s">
        <v>44</v>
      </c>
      <c r="D1249" t="s">
        <v>6842</v>
      </c>
      <c r="E1249" s="1">
        <v>45627</v>
      </c>
      <c r="F1249">
        <v>1</v>
      </c>
    </row>
    <row r="1250" spans="1:6" x14ac:dyDescent="0.25">
      <c r="A1250" t="s">
        <v>1058</v>
      </c>
      <c r="B1250" t="s">
        <v>52</v>
      </c>
      <c r="C1250" t="s">
        <v>44</v>
      </c>
      <c r="D1250" t="s">
        <v>6839</v>
      </c>
      <c r="E1250" s="1">
        <v>45352</v>
      </c>
      <c r="F1250">
        <v>1</v>
      </c>
    </row>
    <row r="1251" spans="1:6" x14ac:dyDescent="0.25">
      <c r="A1251" t="s">
        <v>1058</v>
      </c>
      <c r="B1251" t="s">
        <v>52</v>
      </c>
      <c r="C1251" t="s">
        <v>44</v>
      </c>
      <c r="D1251" t="s">
        <v>6839</v>
      </c>
      <c r="E1251" s="1">
        <v>45383</v>
      </c>
      <c r="F1251">
        <v>1</v>
      </c>
    </row>
    <row r="1252" spans="1:6" x14ac:dyDescent="0.25">
      <c r="A1252" t="s">
        <v>1058</v>
      </c>
      <c r="B1252" t="s">
        <v>52</v>
      </c>
      <c r="C1252" t="s">
        <v>44</v>
      </c>
      <c r="D1252" t="s">
        <v>6839</v>
      </c>
      <c r="E1252" s="1">
        <v>45413</v>
      </c>
      <c r="F1252">
        <v>1</v>
      </c>
    </row>
    <row r="1253" spans="1:6" x14ac:dyDescent="0.25">
      <c r="A1253" t="s">
        <v>1058</v>
      </c>
      <c r="B1253" t="s">
        <v>52</v>
      </c>
      <c r="C1253" t="s">
        <v>44</v>
      </c>
      <c r="D1253" t="s">
        <v>6839</v>
      </c>
      <c r="E1253" s="1">
        <v>45444</v>
      </c>
      <c r="F1253">
        <v>1</v>
      </c>
    </row>
    <row r="1254" spans="1:6" x14ac:dyDescent="0.25">
      <c r="A1254" t="s">
        <v>1058</v>
      </c>
      <c r="B1254" t="s">
        <v>52</v>
      </c>
      <c r="C1254" t="s">
        <v>44</v>
      </c>
      <c r="D1254" t="s">
        <v>6839</v>
      </c>
      <c r="E1254" s="1">
        <v>45474</v>
      </c>
      <c r="F1254">
        <v>1</v>
      </c>
    </row>
    <row r="1255" spans="1:6" x14ac:dyDescent="0.25">
      <c r="A1255" t="s">
        <v>1058</v>
      </c>
      <c r="B1255" t="s">
        <v>52</v>
      </c>
      <c r="C1255" t="s">
        <v>44</v>
      </c>
      <c r="D1255" t="s">
        <v>6839</v>
      </c>
      <c r="E1255" s="1">
        <v>45505</v>
      </c>
      <c r="F1255">
        <v>1</v>
      </c>
    </row>
    <row r="1256" spans="1:6" x14ac:dyDescent="0.25">
      <c r="A1256" t="s">
        <v>1058</v>
      </c>
      <c r="B1256" t="s">
        <v>52</v>
      </c>
      <c r="C1256" t="s">
        <v>44</v>
      </c>
      <c r="D1256" t="s">
        <v>6839</v>
      </c>
      <c r="E1256" s="1">
        <v>45536</v>
      </c>
      <c r="F1256">
        <v>1</v>
      </c>
    </row>
    <row r="1257" spans="1:6" x14ac:dyDescent="0.25">
      <c r="A1257" t="s">
        <v>1058</v>
      </c>
      <c r="B1257" t="s">
        <v>52</v>
      </c>
      <c r="C1257" t="s">
        <v>44</v>
      </c>
      <c r="D1257" t="s">
        <v>6839</v>
      </c>
      <c r="E1257" s="1">
        <v>45566</v>
      </c>
      <c r="F1257">
        <v>1</v>
      </c>
    </row>
    <row r="1258" spans="1:6" x14ac:dyDescent="0.25">
      <c r="A1258" t="s">
        <v>1058</v>
      </c>
      <c r="B1258" t="s">
        <v>52</v>
      </c>
      <c r="C1258" t="s">
        <v>44</v>
      </c>
      <c r="D1258" t="s">
        <v>6839</v>
      </c>
      <c r="E1258" s="1">
        <v>45597</v>
      </c>
      <c r="F1258">
        <v>1</v>
      </c>
    </row>
    <row r="1259" spans="1:6" x14ac:dyDescent="0.25">
      <c r="A1259" t="s">
        <v>1058</v>
      </c>
      <c r="B1259" t="s">
        <v>52</v>
      </c>
      <c r="C1259" t="s">
        <v>44</v>
      </c>
      <c r="D1259" t="s">
        <v>6839</v>
      </c>
      <c r="E1259" s="1">
        <v>45627</v>
      </c>
      <c r="F1259">
        <v>1</v>
      </c>
    </row>
    <row r="1260" spans="1:6" x14ac:dyDescent="0.25">
      <c r="A1260" t="s">
        <v>1069</v>
      </c>
      <c r="B1260" t="s">
        <v>31</v>
      </c>
      <c r="C1260" t="s">
        <v>32</v>
      </c>
      <c r="D1260" t="s">
        <v>6840</v>
      </c>
      <c r="E1260" s="1">
        <v>45323</v>
      </c>
      <c r="F1260">
        <v>1</v>
      </c>
    </row>
    <row r="1261" spans="1:6" x14ac:dyDescent="0.25">
      <c r="A1261" t="s">
        <v>1069</v>
      </c>
      <c r="B1261" t="s">
        <v>31</v>
      </c>
      <c r="C1261" t="s">
        <v>32</v>
      </c>
      <c r="D1261" t="s">
        <v>6840</v>
      </c>
      <c r="E1261" s="1">
        <v>45352</v>
      </c>
      <c r="F1261">
        <v>1</v>
      </c>
    </row>
    <row r="1262" spans="1:6" x14ac:dyDescent="0.25">
      <c r="A1262" t="s">
        <v>1069</v>
      </c>
      <c r="B1262" t="s">
        <v>31</v>
      </c>
      <c r="C1262" t="s">
        <v>32</v>
      </c>
      <c r="D1262" t="s">
        <v>6840</v>
      </c>
      <c r="E1262" s="1">
        <v>45383</v>
      </c>
      <c r="F1262">
        <v>1</v>
      </c>
    </row>
    <row r="1263" spans="1:6" x14ac:dyDescent="0.25">
      <c r="A1263" t="s">
        <v>1069</v>
      </c>
      <c r="B1263" t="s">
        <v>31</v>
      </c>
      <c r="C1263" t="s">
        <v>32</v>
      </c>
      <c r="D1263" t="s">
        <v>6840</v>
      </c>
      <c r="E1263" s="1">
        <v>45413</v>
      </c>
      <c r="F1263">
        <v>1</v>
      </c>
    </row>
    <row r="1264" spans="1:6" x14ac:dyDescent="0.25">
      <c r="A1264" t="s">
        <v>1069</v>
      </c>
      <c r="B1264" t="s">
        <v>31</v>
      </c>
      <c r="C1264" t="s">
        <v>32</v>
      </c>
      <c r="D1264" t="s">
        <v>6840</v>
      </c>
      <c r="E1264" s="1">
        <v>45444</v>
      </c>
      <c r="F1264">
        <v>1</v>
      </c>
    </row>
    <row r="1265" spans="1:6" x14ac:dyDescent="0.25">
      <c r="A1265" t="s">
        <v>1069</v>
      </c>
      <c r="B1265" t="s">
        <v>31</v>
      </c>
      <c r="C1265" t="s">
        <v>32</v>
      </c>
      <c r="D1265" t="s">
        <v>6840</v>
      </c>
      <c r="E1265" s="1">
        <v>45474</v>
      </c>
      <c r="F1265">
        <v>1</v>
      </c>
    </row>
    <row r="1266" spans="1:6" x14ac:dyDescent="0.25">
      <c r="A1266" t="s">
        <v>1069</v>
      </c>
      <c r="B1266" t="s">
        <v>31</v>
      </c>
      <c r="C1266" t="s">
        <v>32</v>
      </c>
      <c r="D1266" t="s">
        <v>6840</v>
      </c>
      <c r="E1266" s="1">
        <v>45505</v>
      </c>
      <c r="F1266">
        <v>1</v>
      </c>
    </row>
    <row r="1267" spans="1:6" x14ac:dyDescent="0.25">
      <c r="A1267" t="s">
        <v>1069</v>
      </c>
      <c r="B1267" t="s">
        <v>31</v>
      </c>
      <c r="C1267" t="s">
        <v>32</v>
      </c>
      <c r="D1267" t="s">
        <v>6840</v>
      </c>
      <c r="E1267" s="1">
        <v>45536</v>
      </c>
      <c r="F1267">
        <v>1</v>
      </c>
    </row>
    <row r="1268" spans="1:6" x14ac:dyDescent="0.25">
      <c r="A1268" t="s">
        <v>1069</v>
      </c>
      <c r="B1268" t="s">
        <v>31</v>
      </c>
      <c r="C1268" t="s">
        <v>32</v>
      </c>
      <c r="D1268" t="s">
        <v>6840</v>
      </c>
      <c r="E1268" s="1">
        <v>45566</v>
      </c>
      <c r="F1268">
        <v>1</v>
      </c>
    </row>
    <row r="1269" spans="1:6" x14ac:dyDescent="0.25">
      <c r="A1269" t="s">
        <v>1069</v>
      </c>
      <c r="B1269" t="s">
        <v>31</v>
      </c>
      <c r="C1269" t="s">
        <v>32</v>
      </c>
      <c r="D1269" t="s">
        <v>6840</v>
      </c>
      <c r="E1269" s="1">
        <v>45597</v>
      </c>
      <c r="F1269">
        <v>1</v>
      </c>
    </row>
    <row r="1270" spans="1:6" x14ac:dyDescent="0.25">
      <c r="A1270" t="s">
        <v>1069</v>
      </c>
      <c r="B1270" t="s">
        <v>31</v>
      </c>
      <c r="C1270" t="s">
        <v>32</v>
      </c>
      <c r="D1270" t="s">
        <v>6840</v>
      </c>
      <c r="E1270" s="1">
        <v>45627</v>
      </c>
      <c r="F1270">
        <v>1</v>
      </c>
    </row>
    <row r="1271" spans="1:6" x14ac:dyDescent="0.25">
      <c r="A1271" t="s">
        <v>1078</v>
      </c>
      <c r="B1271" t="s">
        <v>31</v>
      </c>
      <c r="C1271" t="s">
        <v>32</v>
      </c>
      <c r="D1271" t="s">
        <v>6840</v>
      </c>
      <c r="E1271" s="1">
        <v>45292</v>
      </c>
      <c r="F1271">
        <v>1</v>
      </c>
    </row>
    <row r="1272" spans="1:6" x14ac:dyDescent="0.25">
      <c r="A1272" t="s">
        <v>1078</v>
      </c>
      <c r="B1272" t="s">
        <v>31</v>
      </c>
      <c r="C1272" t="s">
        <v>32</v>
      </c>
      <c r="D1272" t="s">
        <v>6840</v>
      </c>
      <c r="E1272" s="1">
        <v>45323</v>
      </c>
      <c r="F1272">
        <v>1</v>
      </c>
    </row>
    <row r="1273" spans="1:6" x14ac:dyDescent="0.25">
      <c r="A1273" t="s">
        <v>1078</v>
      </c>
      <c r="B1273" t="s">
        <v>31</v>
      </c>
      <c r="C1273" t="s">
        <v>32</v>
      </c>
      <c r="D1273" t="s">
        <v>6840</v>
      </c>
      <c r="E1273" s="1">
        <v>45352</v>
      </c>
      <c r="F1273">
        <v>1</v>
      </c>
    </row>
    <row r="1274" spans="1:6" x14ac:dyDescent="0.25">
      <c r="A1274" t="s">
        <v>1078</v>
      </c>
      <c r="B1274" t="s">
        <v>31</v>
      </c>
      <c r="C1274" t="s">
        <v>32</v>
      </c>
      <c r="D1274" t="s">
        <v>6840</v>
      </c>
      <c r="E1274" s="1">
        <v>45383</v>
      </c>
      <c r="F1274">
        <v>1</v>
      </c>
    </row>
    <row r="1275" spans="1:6" x14ac:dyDescent="0.25">
      <c r="A1275" t="s">
        <v>1078</v>
      </c>
      <c r="B1275" t="s">
        <v>31</v>
      </c>
      <c r="C1275" t="s">
        <v>32</v>
      </c>
      <c r="D1275" t="s">
        <v>6840</v>
      </c>
      <c r="E1275" s="1">
        <v>45413</v>
      </c>
      <c r="F1275">
        <v>1</v>
      </c>
    </row>
    <row r="1276" spans="1:6" x14ac:dyDescent="0.25">
      <c r="A1276" t="s">
        <v>1078</v>
      </c>
      <c r="B1276" t="s">
        <v>31</v>
      </c>
      <c r="C1276" t="s">
        <v>32</v>
      </c>
      <c r="D1276" t="s">
        <v>6840</v>
      </c>
      <c r="E1276" s="1">
        <v>45444</v>
      </c>
      <c r="F1276">
        <v>1</v>
      </c>
    </row>
    <row r="1277" spans="1:6" x14ac:dyDescent="0.25">
      <c r="A1277" t="s">
        <v>1078</v>
      </c>
      <c r="B1277" t="s">
        <v>31</v>
      </c>
      <c r="C1277" t="s">
        <v>32</v>
      </c>
      <c r="D1277" t="s">
        <v>6840</v>
      </c>
      <c r="E1277" s="1">
        <v>45474</v>
      </c>
      <c r="F1277">
        <v>1</v>
      </c>
    </row>
    <row r="1278" spans="1:6" x14ac:dyDescent="0.25">
      <c r="A1278" t="s">
        <v>1078</v>
      </c>
      <c r="B1278" t="s">
        <v>31</v>
      </c>
      <c r="C1278" t="s">
        <v>32</v>
      </c>
      <c r="D1278" t="s">
        <v>6840</v>
      </c>
      <c r="E1278" s="1">
        <v>45505</v>
      </c>
      <c r="F1278">
        <v>1</v>
      </c>
    </row>
    <row r="1279" spans="1:6" x14ac:dyDescent="0.25">
      <c r="A1279" t="s">
        <v>1078</v>
      </c>
      <c r="B1279" t="s">
        <v>31</v>
      </c>
      <c r="C1279" t="s">
        <v>32</v>
      </c>
      <c r="D1279" t="s">
        <v>6840</v>
      </c>
      <c r="E1279" s="1">
        <v>45536</v>
      </c>
      <c r="F1279">
        <v>1</v>
      </c>
    </row>
    <row r="1280" spans="1:6" x14ac:dyDescent="0.25">
      <c r="A1280" t="s">
        <v>1078</v>
      </c>
      <c r="B1280" t="s">
        <v>31</v>
      </c>
      <c r="C1280" t="s">
        <v>32</v>
      </c>
      <c r="D1280" t="s">
        <v>6840</v>
      </c>
      <c r="E1280" s="1">
        <v>45566</v>
      </c>
      <c r="F1280">
        <v>1</v>
      </c>
    </row>
    <row r="1281" spans="1:6" x14ac:dyDescent="0.25">
      <c r="A1281" t="s">
        <v>1078</v>
      </c>
      <c r="B1281" t="s">
        <v>31</v>
      </c>
      <c r="C1281" t="s">
        <v>32</v>
      </c>
      <c r="D1281" t="s">
        <v>6840</v>
      </c>
      <c r="E1281" s="1">
        <v>45597</v>
      </c>
      <c r="F1281">
        <v>1</v>
      </c>
    </row>
    <row r="1282" spans="1:6" x14ac:dyDescent="0.25">
      <c r="A1282" t="s">
        <v>1078</v>
      </c>
      <c r="B1282" t="s">
        <v>31</v>
      </c>
      <c r="C1282" t="s">
        <v>32</v>
      </c>
      <c r="D1282" t="s">
        <v>6840</v>
      </c>
      <c r="E1282" s="1">
        <v>45627</v>
      </c>
      <c r="F1282">
        <v>1</v>
      </c>
    </row>
    <row r="1283" spans="1:6" x14ac:dyDescent="0.25">
      <c r="A1283" t="s">
        <v>1084</v>
      </c>
      <c r="B1283" t="s">
        <v>31</v>
      </c>
      <c r="C1283" t="s">
        <v>32</v>
      </c>
      <c r="D1283" t="s">
        <v>6842</v>
      </c>
      <c r="E1283" s="1">
        <v>45323</v>
      </c>
      <c r="F1283">
        <v>1</v>
      </c>
    </row>
    <row r="1284" spans="1:6" x14ac:dyDescent="0.25">
      <c r="A1284" t="s">
        <v>1084</v>
      </c>
      <c r="B1284" t="s">
        <v>31</v>
      </c>
      <c r="C1284" t="s">
        <v>32</v>
      </c>
      <c r="D1284" t="s">
        <v>6842</v>
      </c>
      <c r="E1284" s="1">
        <v>45352</v>
      </c>
      <c r="F1284">
        <v>1</v>
      </c>
    </row>
    <row r="1285" spans="1:6" x14ac:dyDescent="0.25">
      <c r="A1285" t="s">
        <v>1084</v>
      </c>
      <c r="B1285" t="s">
        <v>31</v>
      </c>
      <c r="C1285" t="s">
        <v>32</v>
      </c>
      <c r="D1285" t="s">
        <v>6842</v>
      </c>
      <c r="E1285" s="1">
        <v>45383</v>
      </c>
      <c r="F1285">
        <v>1</v>
      </c>
    </row>
    <row r="1286" spans="1:6" x14ac:dyDescent="0.25">
      <c r="A1286" t="s">
        <v>1084</v>
      </c>
      <c r="B1286" t="s">
        <v>31</v>
      </c>
      <c r="C1286" t="s">
        <v>32</v>
      </c>
      <c r="D1286" t="s">
        <v>6842</v>
      </c>
      <c r="E1286" s="1">
        <v>45413</v>
      </c>
      <c r="F1286">
        <v>1</v>
      </c>
    </row>
    <row r="1287" spans="1:6" x14ac:dyDescent="0.25">
      <c r="A1287" t="s">
        <v>1084</v>
      </c>
      <c r="B1287" t="s">
        <v>31</v>
      </c>
      <c r="C1287" t="s">
        <v>32</v>
      </c>
      <c r="D1287" t="s">
        <v>6842</v>
      </c>
      <c r="E1287" s="1">
        <v>45444</v>
      </c>
      <c r="F1287">
        <v>1</v>
      </c>
    </row>
    <row r="1288" spans="1:6" x14ac:dyDescent="0.25">
      <c r="A1288" t="s">
        <v>1084</v>
      </c>
      <c r="B1288" t="s">
        <v>31</v>
      </c>
      <c r="C1288" t="s">
        <v>32</v>
      </c>
      <c r="D1288" t="s">
        <v>6842</v>
      </c>
      <c r="E1288" s="1">
        <v>45474</v>
      </c>
      <c r="F1288">
        <v>1</v>
      </c>
    </row>
    <row r="1289" spans="1:6" x14ac:dyDescent="0.25">
      <c r="A1289" t="s">
        <v>1084</v>
      </c>
      <c r="B1289" t="s">
        <v>31</v>
      </c>
      <c r="C1289" t="s">
        <v>32</v>
      </c>
      <c r="D1289" t="s">
        <v>6842</v>
      </c>
      <c r="E1289" s="1">
        <v>45505</v>
      </c>
      <c r="F1289">
        <v>1</v>
      </c>
    </row>
    <row r="1290" spans="1:6" x14ac:dyDescent="0.25">
      <c r="A1290" t="s">
        <v>1084</v>
      </c>
      <c r="B1290" t="s">
        <v>31</v>
      </c>
      <c r="C1290" t="s">
        <v>32</v>
      </c>
      <c r="D1290" t="s">
        <v>6842</v>
      </c>
      <c r="E1290" s="1">
        <v>45536</v>
      </c>
      <c r="F1290">
        <v>1</v>
      </c>
    </row>
    <row r="1291" spans="1:6" x14ac:dyDescent="0.25">
      <c r="A1291" t="s">
        <v>1084</v>
      </c>
      <c r="B1291" t="s">
        <v>31</v>
      </c>
      <c r="C1291" t="s">
        <v>32</v>
      </c>
      <c r="D1291" t="s">
        <v>6842</v>
      </c>
      <c r="E1291" s="1">
        <v>45566</v>
      </c>
      <c r="F1291">
        <v>1</v>
      </c>
    </row>
    <row r="1292" spans="1:6" x14ac:dyDescent="0.25">
      <c r="A1292" t="s">
        <v>1084</v>
      </c>
      <c r="B1292" t="s">
        <v>31</v>
      </c>
      <c r="C1292" t="s">
        <v>32</v>
      </c>
      <c r="D1292" t="s">
        <v>6842</v>
      </c>
      <c r="E1292" s="1">
        <v>45597</v>
      </c>
      <c r="F1292">
        <v>1</v>
      </c>
    </row>
    <row r="1293" spans="1:6" x14ac:dyDescent="0.25">
      <c r="A1293" t="s">
        <v>1084</v>
      </c>
      <c r="B1293" t="s">
        <v>31</v>
      </c>
      <c r="C1293" t="s">
        <v>32</v>
      </c>
      <c r="D1293" t="s">
        <v>6842</v>
      </c>
      <c r="E1293" s="1">
        <v>45627</v>
      </c>
      <c r="F1293">
        <v>1</v>
      </c>
    </row>
    <row r="1294" spans="1:6" x14ac:dyDescent="0.25">
      <c r="A1294" t="s">
        <v>1091</v>
      </c>
      <c r="B1294" t="s">
        <v>43</v>
      </c>
      <c r="C1294" t="s">
        <v>44</v>
      </c>
      <c r="D1294" t="s">
        <v>6841</v>
      </c>
      <c r="E1294" s="1">
        <v>45323</v>
      </c>
      <c r="F1294">
        <v>1</v>
      </c>
    </row>
    <row r="1295" spans="1:6" x14ac:dyDescent="0.25">
      <c r="A1295" t="s">
        <v>1091</v>
      </c>
      <c r="B1295" t="s">
        <v>43</v>
      </c>
      <c r="C1295" t="s">
        <v>44</v>
      </c>
      <c r="D1295" t="s">
        <v>6841</v>
      </c>
      <c r="E1295" s="1">
        <v>45352</v>
      </c>
      <c r="F1295">
        <v>1</v>
      </c>
    </row>
    <row r="1296" spans="1:6" x14ac:dyDescent="0.25">
      <c r="A1296" t="s">
        <v>1091</v>
      </c>
      <c r="B1296" t="s">
        <v>43</v>
      </c>
      <c r="C1296" t="s">
        <v>44</v>
      </c>
      <c r="D1296" t="s">
        <v>6841</v>
      </c>
      <c r="E1296" s="1">
        <v>45383</v>
      </c>
      <c r="F1296">
        <v>1</v>
      </c>
    </row>
    <row r="1297" spans="1:6" x14ac:dyDescent="0.25">
      <c r="A1297" t="s">
        <v>1091</v>
      </c>
      <c r="B1297" t="s">
        <v>43</v>
      </c>
      <c r="C1297" t="s">
        <v>44</v>
      </c>
      <c r="D1297" t="s">
        <v>6841</v>
      </c>
      <c r="E1297" s="1">
        <v>45413</v>
      </c>
      <c r="F1297">
        <v>1</v>
      </c>
    </row>
    <row r="1298" spans="1:6" x14ac:dyDescent="0.25">
      <c r="A1298" t="s">
        <v>1091</v>
      </c>
      <c r="B1298" t="s">
        <v>43</v>
      </c>
      <c r="C1298" t="s">
        <v>44</v>
      </c>
      <c r="D1298" t="s">
        <v>6841</v>
      </c>
      <c r="E1298" s="1">
        <v>45444</v>
      </c>
      <c r="F1298">
        <v>1</v>
      </c>
    </row>
    <row r="1299" spans="1:6" x14ac:dyDescent="0.25">
      <c r="A1299" t="s">
        <v>1091</v>
      </c>
      <c r="B1299" t="s">
        <v>43</v>
      </c>
      <c r="C1299" t="s">
        <v>44</v>
      </c>
      <c r="D1299" t="s">
        <v>6841</v>
      </c>
      <c r="E1299" s="1">
        <v>45474</v>
      </c>
      <c r="F1299">
        <v>1</v>
      </c>
    </row>
    <row r="1300" spans="1:6" x14ac:dyDescent="0.25">
      <c r="A1300" t="s">
        <v>1091</v>
      </c>
      <c r="B1300" t="s">
        <v>43</v>
      </c>
      <c r="C1300" t="s">
        <v>44</v>
      </c>
      <c r="D1300" t="s">
        <v>6841</v>
      </c>
      <c r="E1300" s="1">
        <v>45505</v>
      </c>
      <c r="F1300">
        <v>1</v>
      </c>
    </row>
    <row r="1301" spans="1:6" x14ac:dyDescent="0.25">
      <c r="A1301" t="s">
        <v>1091</v>
      </c>
      <c r="B1301" t="s">
        <v>43</v>
      </c>
      <c r="C1301" t="s">
        <v>44</v>
      </c>
      <c r="D1301" t="s">
        <v>6841</v>
      </c>
      <c r="E1301" s="1">
        <v>45536</v>
      </c>
      <c r="F1301">
        <v>1</v>
      </c>
    </row>
    <row r="1302" spans="1:6" x14ac:dyDescent="0.25">
      <c r="A1302" t="s">
        <v>1091</v>
      </c>
      <c r="B1302" t="s">
        <v>43</v>
      </c>
      <c r="C1302" t="s">
        <v>44</v>
      </c>
      <c r="D1302" t="s">
        <v>6841</v>
      </c>
      <c r="E1302" s="1">
        <v>45566</v>
      </c>
      <c r="F1302">
        <v>1</v>
      </c>
    </row>
    <row r="1303" spans="1:6" x14ac:dyDescent="0.25">
      <c r="A1303" t="s">
        <v>1091</v>
      </c>
      <c r="B1303" t="s">
        <v>43</v>
      </c>
      <c r="C1303" t="s">
        <v>44</v>
      </c>
      <c r="D1303" t="s">
        <v>6841</v>
      </c>
      <c r="E1303" s="1">
        <v>45597</v>
      </c>
      <c r="F1303">
        <v>1</v>
      </c>
    </row>
    <row r="1304" spans="1:6" x14ac:dyDescent="0.25">
      <c r="A1304" t="s">
        <v>1091</v>
      </c>
      <c r="B1304" t="s">
        <v>43</v>
      </c>
      <c r="C1304" t="s">
        <v>44</v>
      </c>
      <c r="D1304" t="s">
        <v>6841</v>
      </c>
      <c r="E1304" s="1">
        <v>45627</v>
      </c>
      <c r="F1304">
        <v>1</v>
      </c>
    </row>
    <row r="1305" spans="1:6" x14ac:dyDescent="0.25">
      <c r="A1305" t="s">
        <v>1101</v>
      </c>
      <c r="B1305" t="s">
        <v>31</v>
      </c>
      <c r="C1305" t="s">
        <v>32</v>
      </c>
      <c r="D1305" t="s">
        <v>6842</v>
      </c>
      <c r="E1305" s="1">
        <v>45292</v>
      </c>
      <c r="F1305">
        <v>1</v>
      </c>
    </row>
    <row r="1306" spans="1:6" x14ac:dyDescent="0.25">
      <c r="A1306" t="s">
        <v>1101</v>
      </c>
      <c r="B1306" t="s">
        <v>31</v>
      </c>
      <c r="C1306" t="s">
        <v>32</v>
      </c>
      <c r="D1306" t="s">
        <v>6842</v>
      </c>
      <c r="E1306" s="1">
        <v>45323</v>
      </c>
      <c r="F1306">
        <v>1</v>
      </c>
    </row>
    <row r="1307" spans="1:6" x14ac:dyDescent="0.25">
      <c r="A1307" t="s">
        <v>1101</v>
      </c>
      <c r="B1307" t="s">
        <v>31</v>
      </c>
      <c r="C1307" t="s">
        <v>32</v>
      </c>
      <c r="D1307" t="s">
        <v>6842</v>
      </c>
      <c r="E1307" s="1">
        <v>45352</v>
      </c>
      <c r="F1307">
        <v>1</v>
      </c>
    </row>
    <row r="1308" spans="1:6" x14ac:dyDescent="0.25">
      <c r="A1308" t="s">
        <v>1101</v>
      </c>
      <c r="B1308" t="s">
        <v>31</v>
      </c>
      <c r="C1308" t="s">
        <v>32</v>
      </c>
      <c r="D1308" t="s">
        <v>6842</v>
      </c>
      <c r="E1308" s="1">
        <v>45383</v>
      </c>
      <c r="F1308">
        <v>1</v>
      </c>
    </row>
    <row r="1309" spans="1:6" x14ac:dyDescent="0.25">
      <c r="A1309" t="s">
        <v>1101</v>
      </c>
      <c r="B1309" t="s">
        <v>31</v>
      </c>
      <c r="C1309" t="s">
        <v>32</v>
      </c>
      <c r="D1309" t="s">
        <v>6842</v>
      </c>
      <c r="E1309" s="1">
        <v>45413</v>
      </c>
      <c r="F1309">
        <v>1</v>
      </c>
    </row>
    <row r="1310" spans="1:6" x14ac:dyDescent="0.25">
      <c r="A1310" t="s">
        <v>1101</v>
      </c>
      <c r="B1310" t="s">
        <v>31</v>
      </c>
      <c r="C1310" t="s">
        <v>32</v>
      </c>
      <c r="D1310" t="s">
        <v>6842</v>
      </c>
      <c r="E1310" s="1">
        <v>45444</v>
      </c>
      <c r="F1310">
        <v>1</v>
      </c>
    </row>
    <row r="1311" spans="1:6" x14ac:dyDescent="0.25">
      <c r="A1311" t="s">
        <v>1101</v>
      </c>
      <c r="B1311" t="s">
        <v>31</v>
      </c>
      <c r="C1311" t="s">
        <v>32</v>
      </c>
      <c r="D1311" t="s">
        <v>6842</v>
      </c>
      <c r="E1311" s="1">
        <v>45474</v>
      </c>
      <c r="F1311">
        <v>1</v>
      </c>
    </row>
    <row r="1312" spans="1:6" x14ac:dyDescent="0.25">
      <c r="A1312" t="s">
        <v>1101</v>
      </c>
      <c r="B1312" t="s">
        <v>31</v>
      </c>
      <c r="C1312" t="s">
        <v>32</v>
      </c>
      <c r="D1312" t="s">
        <v>6842</v>
      </c>
      <c r="E1312" s="1">
        <v>45505</v>
      </c>
      <c r="F1312">
        <v>1</v>
      </c>
    </row>
    <row r="1313" spans="1:6" x14ac:dyDescent="0.25">
      <c r="A1313" t="s">
        <v>1101</v>
      </c>
      <c r="B1313" t="s">
        <v>31</v>
      </c>
      <c r="C1313" t="s">
        <v>32</v>
      </c>
      <c r="D1313" t="s">
        <v>6842</v>
      </c>
      <c r="E1313" s="1">
        <v>45536</v>
      </c>
      <c r="F1313">
        <v>1</v>
      </c>
    </row>
    <row r="1314" spans="1:6" x14ac:dyDescent="0.25">
      <c r="A1314" t="s">
        <v>1101</v>
      </c>
      <c r="B1314" t="s">
        <v>31</v>
      </c>
      <c r="C1314" t="s">
        <v>32</v>
      </c>
      <c r="D1314" t="s">
        <v>6842</v>
      </c>
      <c r="E1314" s="1">
        <v>45566</v>
      </c>
      <c r="F1314">
        <v>1</v>
      </c>
    </row>
    <row r="1315" spans="1:6" x14ac:dyDescent="0.25">
      <c r="A1315" t="s">
        <v>1101</v>
      </c>
      <c r="B1315" t="s">
        <v>31</v>
      </c>
      <c r="C1315" t="s">
        <v>32</v>
      </c>
      <c r="D1315" t="s">
        <v>6842</v>
      </c>
      <c r="E1315" s="1">
        <v>45597</v>
      </c>
      <c r="F1315">
        <v>1</v>
      </c>
    </row>
    <row r="1316" spans="1:6" x14ac:dyDescent="0.25">
      <c r="A1316" t="s">
        <v>1101</v>
      </c>
      <c r="B1316" t="s">
        <v>31</v>
      </c>
      <c r="C1316" t="s">
        <v>32</v>
      </c>
      <c r="D1316" t="s">
        <v>6842</v>
      </c>
      <c r="E1316" s="1">
        <v>45627</v>
      </c>
      <c r="F1316">
        <v>1</v>
      </c>
    </row>
    <row r="1317" spans="1:6" x14ac:dyDescent="0.25">
      <c r="A1317" t="s">
        <v>1107</v>
      </c>
      <c r="B1317" t="s">
        <v>233</v>
      </c>
      <c r="C1317" t="s">
        <v>32</v>
      </c>
      <c r="D1317" t="s">
        <v>6841</v>
      </c>
      <c r="E1317" s="1">
        <v>45352</v>
      </c>
      <c r="F1317">
        <v>1</v>
      </c>
    </row>
    <row r="1318" spans="1:6" x14ac:dyDescent="0.25">
      <c r="A1318" t="s">
        <v>1107</v>
      </c>
      <c r="B1318" t="s">
        <v>233</v>
      </c>
      <c r="C1318" t="s">
        <v>32</v>
      </c>
      <c r="D1318" t="s">
        <v>6841</v>
      </c>
      <c r="E1318" s="1">
        <v>45383</v>
      </c>
      <c r="F1318">
        <v>1</v>
      </c>
    </row>
    <row r="1319" spans="1:6" x14ac:dyDescent="0.25">
      <c r="A1319" t="s">
        <v>1107</v>
      </c>
      <c r="B1319" t="s">
        <v>233</v>
      </c>
      <c r="C1319" t="s">
        <v>32</v>
      </c>
      <c r="D1319" t="s">
        <v>6841</v>
      </c>
      <c r="E1319" s="1">
        <v>45413</v>
      </c>
      <c r="F1319">
        <v>1</v>
      </c>
    </row>
    <row r="1320" spans="1:6" x14ac:dyDescent="0.25">
      <c r="A1320" t="s">
        <v>1107</v>
      </c>
      <c r="B1320" t="s">
        <v>233</v>
      </c>
      <c r="C1320" t="s">
        <v>32</v>
      </c>
      <c r="D1320" t="s">
        <v>6841</v>
      </c>
      <c r="E1320" s="1">
        <v>45444</v>
      </c>
      <c r="F1320">
        <v>1</v>
      </c>
    </row>
    <row r="1321" spans="1:6" x14ac:dyDescent="0.25">
      <c r="A1321" t="s">
        <v>1107</v>
      </c>
      <c r="B1321" t="s">
        <v>233</v>
      </c>
      <c r="C1321" t="s">
        <v>32</v>
      </c>
      <c r="D1321" t="s">
        <v>6841</v>
      </c>
      <c r="E1321" s="1">
        <v>45474</v>
      </c>
      <c r="F1321">
        <v>1</v>
      </c>
    </row>
    <row r="1322" spans="1:6" x14ac:dyDescent="0.25">
      <c r="A1322" t="s">
        <v>1107</v>
      </c>
      <c r="B1322" t="s">
        <v>233</v>
      </c>
      <c r="C1322" t="s">
        <v>32</v>
      </c>
      <c r="D1322" t="s">
        <v>6841</v>
      </c>
      <c r="E1322" s="1">
        <v>45505</v>
      </c>
      <c r="F1322">
        <v>1</v>
      </c>
    </row>
    <row r="1323" spans="1:6" x14ac:dyDescent="0.25">
      <c r="A1323" t="s">
        <v>1107</v>
      </c>
      <c r="B1323" t="s">
        <v>233</v>
      </c>
      <c r="C1323" t="s">
        <v>32</v>
      </c>
      <c r="D1323" t="s">
        <v>6841</v>
      </c>
      <c r="E1323" s="1">
        <v>45536</v>
      </c>
      <c r="F1323">
        <v>1</v>
      </c>
    </row>
    <row r="1324" spans="1:6" x14ac:dyDescent="0.25">
      <c r="A1324" t="s">
        <v>1107</v>
      </c>
      <c r="B1324" t="s">
        <v>233</v>
      </c>
      <c r="C1324" t="s">
        <v>32</v>
      </c>
      <c r="D1324" t="s">
        <v>6841</v>
      </c>
      <c r="E1324" s="1">
        <v>45566</v>
      </c>
      <c r="F1324">
        <v>1</v>
      </c>
    </row>
    <row r="1325" spans="1:6" x14ac:dyDescent="0.25">
      <c r="A1325" t="s">
        <v>1107</v>
      </c>
      <c r="B1325" t="s">
        <v>233</v>
      </c>
      <c r="C1325" t="s">
        <v>32</v>
      </c>
      <c r="D1325" t="s">
        <v>6841</v>
      </c>
      <c r="E1325" s="1">
        <v>45597</v>
      </c>
      <c r="F1325">
        <v>1</v>
      </c>
    </row>
    <row r="1326" spans="1:6" x14ac:dyDescent="0.25">
      <c r="A1326" t="s">
        <v>1107</v>
      </c>
      <c r="B1326" t="s">
        <v>233</v>
      </c>
      <c r="C1326" t="s">
        <v>32</v>
      </c>
      <c r="D1326" t="s">
        <v>6841</v>
      </c>
      <c r="E1326" s="1">
        <v>45627</v>
      </c>
      <c r="F1326">
        <v>1</v>
      </c>
    </row>
    <row r="1327" spans="1:6" x14ac:dyDescent="0.25">
      <c r="A1327" t="s">
        <v>1113</v>
      </c>
      <c r="B1327" t="s">
        <v>52</v>
      </c>
      <c r="C1327" t="s">
        <v>44</v>
      </c>
      <c r="D1327" t="s">
        <v>6841</v>
      </c>
      <c r="E1327" s="1">
        <v>45352</v>
      </c>
      <c r="F1327">
        <v>1</v>
      </c>
    </row>
    <row r="1328" spans="1:6" x14ac:dyDescent="0.25">
      <c r="A1328" t="s">
        <v>1113</v>
      </c>
      <c r="B1328" t="s">
        <v>52</v>
      </c>
      <c r="C1328" t="s">
        <v>44</v>
      </c>
      <c r="D1328" t="s">
        <v>6841</v>
      </c>
      <c r="E1328" s="1">
        <v>45383</v>
      </c>
      <c r="F1328">
        <v>1</v>
      </c>
    </row>
    <row r="1329" spans="1:6" x14ac:dyDescent="0.25">
      <c r="A1329" t="s">
        <v>1113</v>
      </c>
      <c r="B1329" t="s">
        <v>52</v>
      </c>
      <c r="C1329" t="s">
        <v>44</v>
      </c>
      <c r="D1329" t="s">
        <v>6841</v>
      </c>
      <c r="E1329" s="1">
        <v>45413</v>
      </c>
      <c r="F1329">
        <v>1</v>
      </c>
    </row>
    <row r="1330" spans="1:6" x14ac:dyDescent="0.25">
      <c r="A1330" t="s">
        <v>1113</v>
      </c>
      <c r="B1330" t="s">
        <v>52</v>
      </c>
      <c r="C1330" t="s">
        <v>44</v>
      </c>
      <c r="D1330" t="s">
        <v>6841</v>
      </c>
      <c r="E1330" s="1">
        <v>45444</v>
      </c>
      <c r="F1330">
        <v>1</v>
      </c>
    </row>
    <row r="1331" spans="1:6" x14ac:dyDescent="0.25">
      <c r="A1331" t="s">
        <v>1113</v>
      </c>
      <c r="B1331" t="s">
        <v>52</v>
      </c>
      <c r="C1331" t="s">
        <v>44</v>
      </c>
      <c r="D1331" t="s">
        <v>6841</v>
      </c>
      <c r="E1331" s="1">
        <v>45474</v>
      </c>
      <c r="F1331">
        <v>1</v>
      </c>
    </row>
    <row r="1332" spans="1:6" x14ac:dyDescent="0.25">
      <c r="A1332" t="s">
        <v>1113</v>
      </c>
      <c r="B1332" t="s">
        <v>52</v>
      </c>
      <c r="C1332" t="s">
        <v>44</v>
      </c>
      <c r="D1332" t="s">
        <v>6841</v>
      </c>
      <c r="E1332" s="1">
        <v>45505</v>
      </c>
      <c r="F1332">
        <v>1</v>
      </c>
    </row>
    <row r="1333" spans="1:6" x14ac:dyDescent="0.25">
      <c r="A1333" t="s">
        <v>1113</v>
      </c>
      <c r="B1333" t="s">
        <v>52</v>
      </c>
      <c r="C1333" t="s">
        <v>44</v>
      </c>
      <c r="D1333" t="s">
        <v>6841</v>
      </c>
      <c r="E1333" s="1">
        <v>45536</v>
      </c>
      <c r="F1333">
        <v>1</v>
      </c>
    </row>
    <row r="1334" spans="1:6" x14ac:dyDescent="0.25">
      <c r="A1334" t="s">
        <v>1113</v>
      </c>
      <c r="B1334" t="s">
        <v>52</v>
      </c>
      <c r="C1334" t="s">
        <v>44</v>
      </c>
      <c r="D1334" t="s">
        <v>6841</v>
      </c>
      <c r="E1334" s="1">
        <v>45566</v>
      </c>
      <c r="F1334">
        <v>1</v>
      </c>
    </row>
    <row r="1335" spans="1:6" x14ac:dyDescent="0.25">
      <c r="A1335" t="s">
        <v>1113</v>
      </c>
      <c r="B1335" t="s">
        <v>52</v>
      </c>
      <c r="C1335" t="s">
        <v>44</v>
      </c>
      <c r="D1335" t="s">
        <v>6841</v>
      </c>
      <c r="E1335" s="1">
        <v>45597</v>
      </c>
      <c r="F1335">
        <v>1</v>
      </c>
    </row>
    <row r="1336" spans="1:6" x14ac:dyDescent="0.25">
      <c r="A1336" t="s">
        <v>1113</v>
      </c>
      <c r="B1336" t="s">
        <v>52</v>
      </c>
      <c r="C1336" t="s">
        <v>44</v>
      </c>
      <c r="D1336" t="s">
        <v>6841</v>
      </c>
      <c r="E1336" s="1">
        <v>45627</v>
      </c>
      <c r="F1336">
        <v>1</v>
      </c>
    </row>
    <row r="1337" spans="1:6" x14ac:dyDescent="0.25">
      <c r="A1337" t="s">
        <v>1124</v>
      </c>
      <c r="B1337" t="s">
        <v>146</v>
      </c>
      <c r="C1337" t="s">
        <v>147</v>
      </c>
      <c r="D1337" t="s">
        <v>6840</v>
      </c>
      <c r="E1337" s="1">
        <v>45292</v>
      </c>
      <c r="F1337">
        <v>1</v>
      </c>
    </row>
    <row r="1338" spans="1:6" x14ac:dyDescent="0.25">
      <c r="A1338" t="s">
        <v>1124</v>
      </c>
      <c r="B1338" t="s">
        <v>146</v>
      </c>
      <c r="C1338" t="s">
        <v>147</v>
      </c>
      <c r="D1338" t="s">
        <v>6840</v>
      </c>
      <c r="E1338" s="1">
        <v>45323</v>
      </c>
      <c r="F1338">
        <v>1</v>
      </c>
    </row>
    <row r="1339" spans="1:6" x14ac:dyDescent="0.25">
      <c r="A1339" t="s">
        <v>1124</v>
      </c>
      <c r="B1339" t="s">
        <v>146</v>
      </c>
      <c r="C1339" t="s">
        <v>147</v>
      </c>
      <c r="D1339" t="s">
        <v>6840</v>
      </c>
      <c r="E1339" s="1">
        <v>45352</v>
      </c>
      <c r="F1339">
        <v>1</v>
      </c>
    </row>
    <row r="1340" spans="1:6" x14ac:dyDescent="0.25">
      <c r="A1340" t="s">
        <v>1124</v>
      </c>
      <c r="B1340" t="s">
        <v>146</v>
      </c>
      <c r="C1340" t="s">
        <v>147</v>
      </c>
      <c r="D1340" t="s">
        <v>6840</v>
      </c>
      <c r="E1340" s="1">
        <v>45383</v>
      </c>
      <c r="F1340">
        <v>1</v>
      </c>
    </row>
    <row r="1341" spans="1:6" x14ac:dyDescent="0.25">
      <c r="A1341" t="s">
        <v>1124</v>
      </c>
      <c r="B1341" t="s">
        <v>146</v>
      </c>
      <c r="C1341" t="s">
        <v>147</v>
      </c>
      <c r="D1341" t="s">
        <v>6840</v>
      </c>
      <c r="E1341" s="1">
        <v>45413</v>
      </c>
      <c r="F1341">
        <v>1</v>
      </c>
    </row>
    <row r="1342" spans="1:6" x14ac:dyDescent="0.25">
      <c r="A1342" t="s">
        <v>1124</v>
      </c>
      <c r="B1342" t="s">
        <v>146</v>
      </c>
      <c r="C1342" t="s">
        <v>147</v>
      </c>
      <c r="D1342" t="s">
        <v>6840</v>
      </c>
      <c r="E1342" s="1">
        <v>45444</v>
      </c>
      <c r="F1342">
        <v>1</v>
      </c>
    </row>
    <row r="1343" spans="1:6" x14ac:dyDescent="0.25">
      <c r="A1343" t="s">
        <v>1124</v>
      </c>
      <c r="B1343" t="s">
        <v>146</v>
      </c>
      <c r="C1343" t="s">
        <v>147</v>
      </c>
      <c r="D1343" t="s">
        <v>6840</v>
      </c>
      <c r="E1343" s="1">
        <v>45474</v>
      </c>
      <c r="F1343">
        <v>1</v>
      </c>
    </row>
    <row r="1344" spans="1:6" x14ac:dyDescent="0.25">
      <c r="A1344" t="s">
        <v>1124</v>
      </c>
      <c r="B1344" t="s">
        <v>146</v>
      </c>
      <c r="C1344" t="s">
        <v>147</v>
      </c>
      <c r="D1344" t="s">
        <v>6840</v>
      </c>
      <c r="E1344" s="1">
        <v>45505</v>
      </c>
      <c r="F1344">
        <v>1</v>
      </c>
    </row>
    <row r="1345" spans="1:6" x14ac:dyDescent="0.25">
      <c r="A1345" t="s">
        <v>1124</v>
      </c>
      <c r="B1345" t="s">
        <v>146</v>
      </c>
      <c r="C1345" t="s">
        <v>147</v>
      </c>
      <c r="D1345" t="s">
        <v>6840</v>
      </c>
      <c r="E1345" s="1">
        <v>45536</v>
      </c>
      <c r="F1345">
        <v>1</v>
      </c>
    </row>
    <row r="1346" spans="1:6" x14ac:dyDescent="0.25">
      <c r="A1346" t="s">
        <v>1124</v>
      </c>
      <c r="B1346" t="s">
        <v>146</v>
      </c>
      <c r="C1346" t="s">
        <v>147</v>
      </c>
      <c r="D1346" t="s">
        <v>6840</v>
      </c>
      <c r="E1346" s="1">
        <v>45566</v>
      </c>
      <c r="F1346">
        <v>1</v>
      </c>
    </row>
    <row r="1347" spans="1:6" x14ac:dyDescent="0.25">
      <c r="A1347" t="s">
        <v>1124</v>
      </c>
      <c r="B1347" t="s">
        <v>146</v>
      </c>
      <c r="C1347" t="s">
        <v>147</v>
      </c>
      <c r="D1347" t="s">
        <v>6840</v>
      </c>
      <c r="E1347" s="1">
        <v>45597</v>
      </c>
      <c r="F1347">
        <v>1</v>
      </c>
    </row>
    <row r="1348" spans="1:6" x14ac:dyDescent="0.25">
      <c r="A1348" t="s">
        <v>1124</v>
      </c>
      <c r="B1348" t="s">
        <v>146</v>
      </c>
      <c r="C1348" t="s">
        <v>147</v>
      </c>
      <c r="D1348" t="s">
        <v>6840</v>
      </c>
      <c r="E1348" s="1">
        <v>45627</v>
      </c>
      <c r="F1348">
        <v>1</v>
      </c>
    </row>
    <row r="1349" spans="1:6" x14ac:dyDescent="0.25">
      <c r="A1349" t="s">
        <v>1134</v>
      </c>
      <c r="B1349" t="s">
        <v>52</v>
      </c>
      <c r="C1349" t="s">
        <v>44</v>
      </c>
      <c r="D1349" t="s">
        <v>6842</v>
      </c>
      <c r="E1349" s="1">
        <v>45323</v>
      </c>
      <c r="F1349">
        <v>1</v>
      </c>
    </row>
    <row r="1350" spans="1:6" x14ac:dyDescent="0.25">
      <c r="A1350" t="s">
        <v>1134</v>
      </c>
      <c r="B1350" t="s">
        <v>52</v>
      </c>
      <c r="C1350" t="s">
        <v>44</v>
      </c>
      <c r="D1350" t="s">
        <v>6842</v>
      </c>
      <c r="E1350" s="1">
        <v>45352</v>
      </c>
      <c r="F1350">
        <v>1</v>
      </c>
    </row>
    <row r="1351" spans="1:6" x14ac:dyDescent="0.25">
      <c r="A1351" t="s">
        <v>1134</v>
      </c>
      <c r="B1351" t="s">
        <v>52</v>
      </c>
      <c r="C1351" t="s">
        <v>44</v>
      </c>
      <c r="D1351" t="s">
        <v>6842</v>
      </c>
      <c r="E1351" s="1">
        <v>45383</v>
      </c>
      <c r="F1351">
        <v>1</v>
      </c>
    </row>
    <row r="1352" spans="1:6" x14ac:dyDescent="0.25">
      <c r="A1352" t="s">
        <v>1134</v>
      </c>
      <c r="B1352" t="s">
        <v>52</v>
      </c>
      <c r="C1352" t="s">
        <v>44</v>
      </c>
      <c r="D1352" t="s">
        <v>6842</v>
      </c>
      <c r="E1352" s="1">
        <v>45413</v>
      </c>
      <c r="F1352">
        <v>1</v>
      </c>
    </row>
    <row r="1353" spans="1:6" x14ac:dyDescent="0.25">
      <c r="A1353" t="s">
        <v>1134</v>
      </c>
      <c r="B1353" t="s">
        <v>52</v>
      </c>
      <c r="C1353" t="s">
        <v>44</v>
      </c>
      <c r="D1353" t="s">
        <v>6842</v>
      </c>
      <c r="E1353" s="1">
        <v>45444</v>
      </c>
      <c r="F1353">
        <v>1</v>
      </c>
    </row>
    <row r="1354" spans="1:6" x14ac:dyDescent="0.25">
      <c r="A1354" t="s">
        <v>1134</v>
      </c>
      <c r="B1354" t="s">
        <v>52</v>
      </c>
      <c r="C1354" t="s">
        <v>44</v>
      </c>
      <c r="D1354" t="s">
        <v>6842</v>
      </c>
      <c r="E1354" s="1">
        <v>45474</v>
      </c>
      <c r="F1354">
        <v>1</v>
      </c>
    </row>
    <row r="1355" spans="1:6" x14ac:dyDescent="0.25">
      <c r="A1355" t="s">
        <v>1134</v>
      </c>
      <c r="B1355" t="s">
        <v>52</v>
      </c>
      <c r="C1355" t="s">
        <v>44</v>
      </c>
      <c r="D1355" t="s">
        <v>6842</v>
      </c>
      <c r="E1355" s="1">
        <v>45505</v>
      </c>
      <c r="F1355">
        <v>1</v>
      </c>
    </row>
    <row r="1356" spans="1:6" x14ac:dyDescent="0.25">
      <c r="A1356" t="s">
        <v>1134</v>
      </c>
      <c r="B1356" t="s">
        <v>52</v>
      </c>
      <c r="C1356" t="s">
        <v>44</v>
      </c>
      <c r="D1356" t="s">
        <v>6842</v>
      </c>
      <c r="E1356" s="1">
        <v>45536</v>
      </c>
      <c r="F1356">
        <v>1</v>
      </c>
    </row>
    <row r="1357" spans="1:6" x14ac:dyDescent="0.25">
      <c r="A1357" t="s">
        <v>1134</v>
      </c>
      <c r="B1357" t="s">
        <v>52</v>
      </c>
      <c r="C1357" t="s">
        <v>44</v>
      </c>
      <c r="D1357" t="s">
        <v>6842</v>
      </c>
      <c r="E1357" s="1">
        <v>45566</v>
      </c>
      <c r="F1357">
        <v>1</v>
      </c>
    </row>
    <row r="1358" spans="1:6" x14ac:dyDescent="0.25">
      <c r="A1358" t="s">
        <v>1134</v>
      </c>
      <c r="B1358" t="s">
        <v>52</v>
      </c>
      <c r="C1358" t="s">
        <v>44</v>
      </c>
      <c r="D1358" t="s">
        <v>6842</v>
      </c>
      <c r="E1358" s="1">
        <v>45597</v>
      </c>
      <c r="F1358">
        <v>1</v>
      </c>
    </row>
    <row r="1359" spans="1:6" x14ac:dyDescent="0.25">
      <c r="A1359" t="s">
        <v>1134</v>
      </c>
      <c r="B1359" t="s">
        <v>52</v>
      </c>
      <c r="C1359" t="s">
        <v>44</v>
      </c>
      <c r="D1359" t="s">
        <v>6842</v>
      </c>
      <c r="E1359" s="1">
        <v>45627</v>
      </c>
      <c r="F1359">
        <v>1</v>
      </c>
    </row>
    <row r="1360" spans="1:6" x14ac:dyDescent="0.25">
      <c r="A1360" t="s">
        <v>1144</v>
      </c>
      <c r="B1360" t="s">
        <v>52</v>
      </c>
      <c r="C1360" t="s">
        <v>44</v>
      </c>
      <c r="D1360" t="s">
        <v>6842</v>
      </c>
      <c r="E1360" s="1">
        <v>45352</v>
      </c>
      <c r="F1360">
        <v>1</v>
      </c>
    </row>
    <row r="1361" spans="1:6" x14ac:dyDescent="0.25">
      <c r="A1361" t="s">
        <v>1144</v>
      </c>
      <c r="B1361" t="s">
        <v>52</v>
      </c>
      <c r="C1361" t="s">
        <v>44</v>
      </c>
      <c r="D1361" t="s">
        <v>6842</v>
      </c>
      <c r="E1361" s="1">
        <v>45383</v>
      </c>
      <c r="F1361">
        <v>1</v>
      </c>
    </row>
    <row r="1362" spans="1:6" x14ac:dyDescent="0.25">
      <c r="A1362" t="s">
        <v>1144</v>
      </c>
      <c r="B1362" t="s">
        <v>52</v>
      </c>
      <c r="C1362" t="s">
        <v>44</v>
      </c>
      <c r="D1362" t="s">
        <v>6842</v>
      </c>
      <c r="E1362" s="1">
        <v>45413</v>
      </c>
      <c r="F1362">
        <v>1</v>
      </c>
    </row>
    <row r="1363" spans="1:6" x14ac:dyDescent="0.25">
      <c r="A1363" t="s">
        <v>1144</v>
      </c>
      <c r="B1363" t="s">
        <v>52</v>
      </c>
      <c r="C1363" t="s">
        <v>44</v>
      </c>
      <c r="D1363" t="s">
        <v>6842</v>
      </c>
      <c r="E1363" s="1">
        <v>45444</v>
      </c>
      <c r="F1363">
        <v>1</v>
      </c>
    </row>
    <row r="1364" spans="1:6" x14ac:dyDescent="0.25">
      <c r="A1364" t="s">
        <v>1144</v>
      </c>
      <c r="B1364" t="s">
        <v>52</v>
      </c>
      <c r="C1364" t="s">
        <v>44</v>
      </c>
      <c r="D1364" t="s">
        <v>6842</v>
      </c>
      <c r="E1364" s="1">
        <v>45474</v>
      </c>
      <c r="F1364">
        <v>1</v>
      </c>
    </row>
    <row r="1365" spans="1:6" x14ac:dyDescent="0.25">
      <c r="A1365" t="s">
        <v>1144</v>
      </c>
      <c r="B1365" t="s">
        <v>52</v>
      </c>
      <c r="C1365" t="s">
        <v>44</v>
      </c>
      <c r="D1365" t="s">
        <v>6842</v>
      </c>
      <c r="E1365" s="1">
        <v>45505</v>
      </c>
      <c r="F1365">
        <v>1</v>
      </c>
    </row>
    <row r="1366" spans="1:6" x14ac:dyDescent="0.25">
      <c r="A1366" t="s">
        <v>1144</v>
      </c>
      <c r="B1366" t="s">
        <v>52</v>
      </c>
      <c r="C1366" t="s">
        <v>44</v>
      </c>
      <c r="D1366" t="s">
        <v>6842</v>
      </c>
      <c r="E1366" s="1">
        <v>45536</v>
      </c>
      <c r="F1366">
        <v>1</v>
      </c>
    </row>
    <row r="1367" spans="1:6" x14ac:dyDescent="0.25">
      <c r="A1367" t="s">
        <v>1144</v>
      </c>
      <c r="B1367" t="s">
        <v>52</v>
      </c>
      <c r="C1367" t="s">
        <v>44</v>
      </c>
      <c r="D1367" t="s">
        <v>6842</v>
      </c>
      <c r="E1367" s="1">
        <v>45566</v>
      </c>
      <c r="F1367">
        <v>1</v>
      </c>
    </row>
    <row r="1368" spans="1:6" x14ac:dyDescent="0.25">
      <c r="A1368" t="s">
        <v>1144</v>
      </c>
      <c r="B1368" t="s">
        <v>52</v>
      </c>
      <c r="C1368" t="s">
        <v>44</v>
      </c>
      <c r="D1368" t="s">
        <v>6842</v>
      </c>
      <c r="E1368" s="1">
        <v>45597</v>
      </c>
      <c r="F1368">
        <v>1</v>
      </c>
    </row>
    <row r="1369" spans="1:6" x14ac:dyDescent="0.25">
      <c r="A1369" t="s">
        <v>1144</v>
      </c>
      <c r="B1369" t="s">
        <v>52</v>
      </c>
      <c r="C1369" t="s">
        <v>44</v>
      </c>
      <c r="D1369" t="s">
        <v>6842</v>
      </c>
      <c r="E1369" s="1">
        <v>45627</v>
      </c>
      <c r="F1369">
        <v>1</v>
      </c>
    </row>
    <row r="1370" spans="1:6" x14ac:dyDescent="0.25">
      <c r="A1370" t="s">
        <v>1148</v>
      </c>
      <c r="B1370" t="s">
        <v>31</v>
      </c>
      <c r="C1370" t="s">
        <v>32</v>
      </c>
      <c r="D1370" t="s">
        <v>6840</v>
      </c>
      <c r="E1370" s="1">
        <v>45352</v>
      </c>
      <c r="F1370">
        <v>1</v>
      </c>
    </row>
    <row r="1371" spans="1:6" x14ac:dyDescent="0.25">
      <c r="A1371" t="s">
        <v>1148</v>
      </c>
      <c r="B1371" t="s">
        <v>31</v>
      </c>
      <c r="C1371" t="s">
        <v>32</v>
      </c>
      <c r="D1371" t="s">
        <v>6840</v>
      </c>
      <c r="E1371" s="1">
        <v>45383</v>
      </c>
      <c r="F1371">
        <v>1</v>
      </c>
    </row>
    <row r="1372" spans="1:6" x14ac:dyDescent="0.25">
      <c r="A1372" t="s">
        <v>1148</v>
      </c>
      <c r="B1372" t="s">
        <v>31</v>
      </c>
      <c r="C1372" t="s">
        <v>32</v>
      </c>
      <c r="D1372" t="s">
        <v>6840</v>
      </c>
      <c r="E1372" s="1">
        <v>45413</v>
      </c>
      <c r="F1372">
        <v>1</v>
      </c>
    </row>
    <row r="1373" spans="1:6" x14ac:dyDescent="0.25">
      <c r="A1373" t="s">
        <v>1148</v>
      </c>
      <c r="B1373" t="s">
        <v>31</v>
      </c>
      <c r="C1373" t="s">
        <v>32</v>
      </c>
      <c r="D1373" t="s">
        <v>6840</v>
      </c>
      <c r="E1373" s="1">
        <v>45444</v>
      </c>
      <c r="F1373">
        <v>1</v>
      </c>
    </row>
    <row r="1374" spans="1:6" x14ac:dyDescent="0.25">
      <c r="A1374" t="s">
        <v>1148</v>
      </c>
      <c r="B1374" t="s">
        <v>31</v>
      </c>
      <c r="C1374" t="s">
        <v>32</v>
      </c>
      <c r="D1374" t="s">
        <v>6840</v>
      </c>
      <c r="E1374" s="1">
        <v>45474</v>
      </c>
      <c r="F1374">
        <v>1</v>
      </c>
    </row>
    <row r="1375" spans="1:6" x14ac:dyDescent="0.25">
      <c r="A1375" t="s">
        <v>1148</v>
      </c>
      <c r="B1375" t="s">
        <v>31</v>
      </c>
      <c r="C1375" t="s">
        <v>32</v>
      </c>
      <c r="D1375" t="s">
        <v>6840</v>
      </c>
      <c r="E1375" s="1">
        <v>45505</v>
      </c>
      <c r="F1375">
        <v>1</v>
      </c>
    </row>
    <row r="1376" spans="1:6" x14ac:dyDescent="0.25">
      <c r="A1376" t="s">
        <v>1148</v>
      </c>
      <c r="B1376" t="s">
        <v>31</v>
      </c>
      <c r="C1376" t="s">
        <v>32</v>
      </c>
      <c r="D1376" t="s">
        <v>6840</v>
      </c>
      <c r="E1376" s="1">
        <v>45536</v>
      </c>
      <c r="F1376">
        <v>1</v>
      </c>
    </row>
    <row r="1377" spans="1:6" x14ac:dyDescent="0.25">
      <c r="A1377" t="s">
        <v>1148</v>
      </c>
      <c r="B1377" t="s">
        <v>31</v>
      </c>
      <c r="C1377" t="s">
        <v>32</v>
      </c>
      <c r="D1377" t="s">
        <v>6840</v>
      </c>
      <c r="E1377" s="1">
        <v>45566</v>
      </c>
      <c r="F1377">
        <v>1</v>
      </c>
    </row>
    <row r="1378" spans="1:6" x14ac:dyDescent="0.25">
      <c r="A1378" t="s">
        <v>1148</v>
      </c>
      <c r="B1378" t="s">
        <v>31</v>
      </c>
      <c r="C1378" t="s">
        <v>32</v>
      </c>
      <c r="D1378" t="s">
        <v>6840</v>
      </c>
      <c r="E1378" s="1">
        <v>45597</v>
      </c>
      <c r="F1378">
        <v>1</v>
      </c>
    </row>
    <row r="1379" spans="1:6" x14ac:dyDescent="0.25">
      <c r="A1379" t="s">
        <v>1148</v>
      </c>
      <c r="B1379" t="s">
        <v>31</v>
      </c>
      <c r="C1379" t="s">
        <v>32</v>
      </c>
      <c r="D1379" t="s">
        <v>6840</v>
      </c>
      <c r="E1379" s="1">
        <v>45627</v>
      </c>
      <c r="F1379">
        <v>1</v>
      </c>
    </row>
    <row r="1380" spans="1:6" x14ac:dyDescent="0.25">
      <c r="A1380" t="s">
        <v>1152</v>
      </c>
      <c r="B1380" t="s">
        <v>43</v>
      </c>
      <c r="C1380" t="s">
        <v>44</v>
      </c>
      <c r="D1380" t="s">
        <v>6842</v>
      </c>
      <c r="E1380" s="1">
        <v>45323</v>
      </c>
      <c r="F1380">
        <v>1</v>
      </c>
    </row>
    <row r="1381" spans="1:6" x14ac:dyDescent="0.25">
      <c r="A1381" t="s">
        <v>1152</v>
      </c>
      <c r="B1381" t="s">
        <v>43</v>
      </c>
      <c r="C1381" t="s">
        <v>44</v>
      </c>
      <c r="D1381" t="s">
        <v>6842</v>
      </c>
      <c r="E1381" s="1">
        <v>45352</v>
      </c>
      <c r="F1381">
        <v>1</v>
      </c>
    </row>
    <row r="1382" spans="1:6" x14ac:dyDescent="0.25">
      <c r="A1382" t="s">
        <v>1152</v>
      </c>
      <c r="B1382" t="s">
        <v>43</v>
      </c>
      <c r="C1382" t="s">
        <v>44</v>
      </c>
      <c r="D1382" t="s">
        <v>6842</v>
      </c>
      <c r="E1382" s="1">
        <v>45383</v>
      </c>
      <c r="F1382">
        <v>1</v>
      </c>
    </row>
    <row r="1383" spans="1:6" x14ac:dyDescent="0.25">
      <c r="A1383" t="s">
        <v>1152</v>
      </c>
      <c r="B1383" t="s">
        <v>43</v>
      </c>
      <c r="C1383" t="s">
        <v>44</v>
      </c>
      <c r="D1383" t="s">
        <v>6842</v>
      </c>
      <c r="E1383" s="1">
        <v>45413</v>
      </c>
      <c r="F1383">
        <v>1</v>
      </c>
    </row>
    <row r="1384" spans="1:6" x14ac:dyDescent="0.25">
      <c r="A1384" t="s">
        <v>1152</v>
      </c>
      <c r="B1384" t="s">
        <v>43</v>
      </c>
      <c r="C1384" t="s">
        <v>44</v>
      </c>
      <c r="D1384" t="s">
        <v>6842</v>
      </c>
      <c r="E1384" s="1">
        <v>45444</v>
      </c>
      <c r="F1384">
        <v>1</v>
      </c>
    </row>
    <row r="1385" spans="1:6" x14ac:dyDescent="0.25">
      <c r="A1385" t="s">
        <v>1152</v>
      </c>
      <c r="B1385" t="s">
        <v>43</v>
      </c>
      <c r="C1385" t="s">
        <v>44</v>
      </c>
      <c r="D1385" t="s">
        <v>6842</v>
      </c>
      <c r="E1385" s="1">
        <v>45474</v>
      </c>
      <c r="F1385">
        <v>1</v>
      </c>
    </row>
    <row r="1386" spans="1:6" x14ac:dyDescent="0.25">
      <c r="A1386" t="s">
        <v>1152</v>
      </c>
      <c r="B1386" t="s">
        <v>43</v>
      </c>
      <c r="C1386" t="s">
        <v>44</v>
      </c>
      <c r="D1386" t="s">
        <v>6842</v>
      </c>
      <c r="E1386" s="1">
        <v>45505</v>
      </c>
      <c r="F1386">
        <v>1</v>
      </c>
    </row>
    <row r="1387" spans="1:6" x14ac:dyDescent="0.25">
      <c r="A1387" t="s">
        <v>1152</v>
      </c>
      <c r="B1387" t="s">
        <v>43</v>
      </c>
      <c r="C1387" t="s">
        <v>44</v>
      </c>
      <c r="D1387" t="s">
        <v>6842</v>
      </c>
      <c r="E1387" s="1">
        <v>45536</v>
      </c>
      <c r="F1387">
        <v>1</v>
      </c>
    </row>
    <row r="1388" spans="1:6" x14ac:dyDescent="0.25">
      <c r="A1388" t="s">
        <v>1152</v>
      </c>
      <c r="B1388" t="s">
        <v>43</v>
      </c>
      <c r="C1388" t="s">
        <v>44</v>
      </c>
      <c r="D1388" t="s">
        <v>6842</v>
      </c>
      <c r="E1388" s="1">
        <v>45566</v>
      </c>
      <c r="F1388">
        <v>1</v>
      </c>
    </row>
    <row r="1389" spans="1:6" x14ac:dyDescent="0.25">
      <c r="A1389" t="s">
        <v>1152</v>
      </c>
      <c r="B1389" t="s">
        <v>43</v>
      </c>
      <c r="C1389" t="s">
        <v>44</v>
      </c>
      <c r="D1389" t="s">
        <v>6842</v>
      </c>
      <c r="E1389" s="1">
        <v>45597</v>
      </c>
      <c r="F1389">
        <v>1</v>
      </c>
    </row>
    <row r="1390" spans="1:6" x14ac:dyDescent="0.25">
      <c r="A1390" t="s">
        <v>1152</v>
      </c>
      <c r="B1390" t="s">
        <v>43</v>
      </c>
      <c r="C1390" t="s">
        <v>44</v>
      </c>
      <c r="D1390" t="s">
        <v>6842</v>
      </c>
      <c r="E1390" s="1">
        <v>45627</v>
      </c>
      <c r="F1390">
        <v>1</v>
      </c>
    </row>
    <row r="1391" spans="1:6" x14ac:dyDescent="0.25">
      <c r="A1391" t="s">
        <v>1158</v>
      </c>
      <c r="B1391" t="s">
        <v>146</v>
      </c>
      <c r="C1391" t="s">
        <v>147</v>
      </c>
      <c r="D1391" t="s">
        <v>6840</v>
      </c>
      <c r="E1391" s="1">
        <v>45323</v>
      </c>
      <c r="F1391">
        <v>1</v>
      </c>
    </row>
    <row r="1392" spans="1:6" x14ac:dyDescent="0.25">
      <c r="A1392" t="s">
        <v>1158</v>
      </c>
      <c r="B1392" t="s">
        <v>146</v>
      </c>
      <c r="C1392" t="s">
        <v>147</v>
      </c>
      <c r="D1392" t="s">
        <v>6840</v>
      </c>
      <c r="E1392" s="1">
        <v>45352</v>
      </c>
      <c r="F1392">
        <v>1</v>
      </c>
    </row>
    <row r="1393" spans="1:6" x14ac:dyDescent="0.25">
      <c r="A1393" t="s">
        <v>1158</v>
      </c>
      <c r="B1393" t="s">
        <v>146</v>
      </c>
      <c r="C1393" t="s">
        <v>147</v>
      </c>
      <c r="D1393" t="s">
        <v>6840</v>
      </c>
      <c r="E1393" s="1">
        <v>45383</v>
      </c>
      <c r="F1393">
        <v>1</v>
      </c>
    </row>
    <row r="1394" spans="1:6" x14ac:dyDescent="0.25">
      <c r="A1394" t="s">
        <v>1158</v>
      </c>
      <c r="B1394" t="s">
        <v>146</v>
      </c>
      <c r="C1394" t="s">
        <v>147</v>
      </c>
      <c r="D1394" t="s">
        <v>6840</v>
      </c>
      <c r="E1394" s="1">
        <v>45413</v>
      </c>
      <c r="F1394">
        <v>1</v>
      </c>
    </row>
    <row r="1395" spans="1:6" x14ac:dyDescent="0.25">
      <c r="A1395" t="s">
        <v>1158</v>
      </c>
      <c r="B1395" t="s">
        <v>146</v>
      </c>
      <c r="C1395" t="s">
        <v>147</v>
      </c>
      <c r="D1395" t="s">
        <v>6840</v>
      </c>
      <c r="E1395" s="1">
        <v>45444</v>
      </c>
      <c r="F1395">
        <v>1</v>
      </c>
    </row>
    <row r="1396" spans="1:6" x14ac:dyDescent="0.25">
      <c r="A1396" t="s">
        <v>1158</v>
      </c>
      <c r="B1396" t="s">
        <v>146</v>
      </c>
      <c r="C1396" t="s">
        <v>147</v>
      </c>
      <c r="D1396" t="s">
        <v>6840</v>
      </c>
      <c r="E1396" s="1">
        <v>45474</v>
      </c>
      <c r="F1396">
        <v>1</v>
      </c>
    </row>
    <row r="1397" spans="1:6" x14ac:dyDescent="0.25">
      <c r="A1397" t="s">
        <v>1158</v>
      </c>
      <c r="B1397" t="s">
        <v>146</v>
      </c>
      <c r="C1397" t="s">
        <v>147</v>
      </c>
      <c r="D1397" t="s">
        <v>6840</v>
      </c>
      <c r="E1397" s="1">
        <v>45505</v>
      </c>
      <c r="F1397">
        <v>1</v>
      </c>
    </row>
    <row r="1398" spans="1:6" x14ac:dyDescent="0.25">
      <c r="A1398" t="s">
        <v>1158</v>
      </c>
      <c r="B1398" t="s">
        <v>146</v>
      </c>
      <c r="C1398" t="s">
        <v>147</v>
      </c>
      <c r="D1398" t="s">
        <v>6840</v>
      </c>
      <c r="E1398" s="1">
        <v>45536</v>
      </c>
      <c r="F1398">
        <v>1</v>
      </c>
    </row>
    <row r="1399" spans="1:6" x14ac:dyDescent="0.25">
      <c r="A1399" t="s">
        <v>1158</v>
      </c>
      <c r="B1399" t="s">
        <v>146</v>
      </c>
      <c r="C1399" t="s">
        <v>147</v>
      </c>
      <c r="D1399" t="s">
        <v>6840</v>
      </c>
      <c r="E1399" s="1">
        <v>45566</v>
      </c>
      <c r="F1399">
        <v>1</v>
      </c>
    </row>
    <row r="1400" spans="1:6" x14ac:dyDescent="0.25">
      <c r="A1400" t="s">
        <v>1158</v>
      </c>
      <c r="B1400" t="s">
        <v>146</v>
      </c>
      <c r="C1400" t="s">
        <v>147</v>
      </c>
      <c r="D1400" t="s">
        <v>6840</v>
      </c>
      <c r="E1400" s="1">
        <v>45597</v>
      </c>
      <c r="F1400">
        <v>1</v>
      </c>
    </row>
    <row r="1401" spans="1:6" x14ac:dyDescent="0.25">
      <c r="A1401" t="s">
        <v>1158</v>
      </c>
      <c r="B1401" t="s">
        <v>146</v>
      </c>
      <c r="C1401" t="s">
        <v>147</v>
      </c>
      <c r="D1401" t="s">
        <v>6840</v>
      </c>
      <c r="E1401" s="1">
        <v>45627</v>
      </c>
      <c r="F1401">
        <v>1</v>
      </c>
    </row>
    <row r="1402" spans="1:6" x14ac:dyDescent="0.25">
      <c r="A1402" t="s">
        <v>1168</v>
      </c>
      <c r="B1402" t="s">
        <v>43</v>
      </c>
      <c r="C1402" t="s">
        <v>44</v>
      </c>
      <c r="D1402" t="s">
        <v>6842</v>
      </c>
      <c r="E1402" s="1">
        <v>45352</v>
      </c>
      <c r="F1402">
        <v>1</v>
      </c>
    </row>
    <row r="1403" spans="1:6" x14ac:dyDescent="0.25">
      <c r="A1403" t="s">
        <v>1168</v>
      </c>
      <c r="B1403" t="s">
        <v>43</v>
      </c>
      <c r="C1403" t="s">
        <v>44</v>
      </c>
      <c r="D1403" t="s">
        <v>6842</v>
      </c>
      <c r="E1403" s="1">
        <v>45383</v>
      </c>
      <c r="F1403">
        <v>1</v>
      </c>
    </row>
    <row r="1404" spans="1:6" x14ac:dyDescent="0.25">
      <c r="A1404" t="s">
        <v>1168</v>
      </c>
      <c r="B1404" t="s">
        <v>43</v>
      </c>
      <c r="C1404" t="s">
        <v>44</v>
      </c>
      <c r="D1404" t="s">
        <v>6842</v>
      </c>
      <c r="E1404" s="1">
        <v>45413</v>
      </c>
      <c r="F1404">
        <v>1</v>
      </c>
    </row>
    <row r="1405" spans="1:6" x14ac:dyDescent="0.25">
      <c r="A1405" t="s">
        <v>1168</v>
      </c>
      <c r="B1405" t="s">
        <v>43</v>
      </c>
      <c r="C1405" t="s">
        <v>44</v>
      </c>
      <c r="D1405" t="s">
        <v>6842</v>
      </c>
      <c r="E1405" s="1">
        <v>45444</v>
      </c>
      <c r="F1405">
        <v>1</v>
      </c>
    </row>
    <row r="1406" spans="1:6" x14ac:dyDescent="0.25">
      <c r="A1406" t="s">
        <v>1168</v>
      </c>
      <c r="B1406" t="s">
        <v>43</v>
      </c>
      <c r="C1406" t="s">
        <v>44</v>
      </c>
      <c r="D1406" t="s">
        <v>6842</v>
      </c>
      <c r="E1406" s="1">
        <v>45474</v>
      </c>
      <c r="F1406">
        <v>1</v>
      </c>
    </row>
    <row r="1407" spans="1:6" x14ac:dyDescent="0.25">
      <c r="A1407" t="s">
        <v>1168</v>
      </c>
      <c r="B1407" t="s">
        <v>43</v>
      </c>
      <c r="C1407" t="s">
        <v>44</v>
      </c>
      <c r="D1407" t="s">
        <v>6842</v>
      </c>
      <c r="E1407" s="1">
        <v>45505</v>
      </c>
      <c r="F1407">
        <v>1</v>
      </c>
    </row>
    <row r="1408" spans="1:6" x14ac:dyDescent="0.25">
      <c r="A1408" t="s">
        <v>1174</v>
      </c>
      <c r="B1408" t="s">
        <v>146</v>
      </c>
      <c r="C1408" t="s">
        <v>147</v>
      </c>
      <c r="D1408" t="s">
        <v>6840</v>
      </c>
      <c r="E1408" s="1">
        <v>45292</v>
      </c>
      <c r="F1408">
        <v>1</v>
      </c>
    </row>
    <row r="1409" spans="1:6" x14ac:dyDescent="0.25">
      <c r="A1409" t="s">
        <v>1174</v>
      </c>
      <c r="B1409" t="s">
        <v>146</v>
      </c>
      <c r="C1409" t="s">
        <v>147</v>
      </c>
      <c r="D1409" t="s">
        <v>6840</v>
      </c>
      <c r="E1409" s="1">
        <v>45323</v>
      </c>
      <c r="F1409">
        <v>1</v>
      </c>
    </row>
    <row r="1410" spans="1:6" x14ac:dyDescent="0.25">
      <c r="A1410" t="s">
        <v>1174</v>
      </c>
      <c r="B1410" t="s">
        <v>146</v>
      </c>
      <c r="C1410" t="s">
        <v>147</v>
      </c>
      <c r="D1410" t="s">
        <v>6840</v>
      </c>
      <c r="E1410" s="1">
        <v>45352</v>
      </c>
      <c r="F1410">
        <v>1</v>
      </c>
    </row>
    <row r="1411" spans="1:6" x14ac:dyDescent="0.25">
      <c r="A1411" t="s">
        <v>1174</v>
      </c>
      <c r="B1411" t="s">
        <v>146</v>
      </c>
      <c r="C1411" t="s">
        <v>147</v>
      </c>
      <c r="D1411" t="s">
        <v>6840</v>
      </c>
      <c r="E1411" s="1">
        <v>45383</v>
      </c>
      <c r="F1411">
        <v>1</v>
      </c>
    </row>
    <row r="1412" spans="1:6" x14ac:dyDescent="0.25">
      <c r="A1412" t="s">
        <v>1174</v>
      </c>
      <c r="B1412" t="s">
        <v>146</v>
      </c>
      <c r="C1412" t="s">
        <v>147</v>
      </c>
      <c r="D1412" t="s">
        <v>6840</v>
      </c>
      <c r="E1412" s="1">
        <v>45413</v>
      </c>
      <c r="F1412">
        <v>1</v>
      </c>
    </row>
    <row r="1413" spans="1:6" x14ac:dyDescent="0.25">
      <c r="A1413" t="s">
        <v>1174</v>
      </c>
      <c r="B1413" t="s">
        <v>146</v>
      </c>
      <c r="C1413" t="s">
        <v>147</v>
      </c>
      <c r="D1413" t="s">
        <v>6840</v>
      </c>
      <c r="E1413" s="1">
        <v>45444</v>
      </c>
      <c r="F1413">
        <v>1</v>
      </c>
    </row>
    <row r="1414" spans="1:6" x14ac:dyDescent="0.25">
      <c r="A1414" t="s">
        <v>1174</v>
      </c>
      <c r="B1414" t="s">
        <v>146</v>
      </c>
      <c r="C1414" t="s">
        <v>147</v>
      </c>
      <c r="D1414" t="s">
        <v>6840</v>
      </c>
      <c r="E1414" s="1">
        <v>45474</v>
      </c>
      <c r="F1414">
        <v>1</v>
      </c>
    </row>
    <row r="1415" spans="1:6" x14ac:dyDescent="0.25">
      <c r="A1415" t="s">
        <v>1174</v>
      </c>
      <c r="B1415" t="s">
        <v>146</v>
      </c>
      <c r="C1415" t="s">
        <v>147</v>
      </c>
      <c r="D1415" t="s">
        <v>6840</v>
      </c>
      <c r="E1415" s="1">
        <v>45505</v>
      </c>
      <c r="F1415">
        <v>1</v>
      </c>
    </row>
    <row r="1416" spans="1:6" x14ac:dyDescent="0.25">
      <c r="A1416" t="s">
        <v>1174</v>
      </c>
      <c r="B1416" t="s">
        <v>146</v>
      </c>
      <c r="C1416" t="s">
        <v>147</v>
      </c>
      <c r="D1416" t="s">
        <v>6840</v>
      </c>
      <c r="E1416" s="1">
        <v>45536</v>
      </c>
      <c r="F1416">
        <v>1</v>
      </c>
    </row>
    <row r="1417" spans="1:6" x14ac:dyDescent="0.25">
      <c r="A1417" t="s">
        <v>1174</v>
      </c>
      <c r="B1417" t="s">
        <v>146</v>
      </c>
      <c r="C1417" t="s">
        <v>147</v>
      </c>
      <c r="D1417" t="s">
        <v>6840</v>
      </c>
      <c r="E1417" s="1">
        <v>45566</v>
      </c>
      <c r="F1417">
        <v>1</v>
      </c>
    </row>
    <row r="1418" spans="1:6" x14ac:dyDescent="0.25">
      <c r="A1418" t="s">
        <v>1174</v>
      </c>
      <c r="B1418" t="s">
        <v>146</v>
      </c>
      <c r="C1418" t="s">
        <v>147</v>
      </c>
      <c r="D1418" t="s">
        <v>6840</v>
      </c>
      <c r="E1418" s="1">
        <v>45597</v>
      </c>
      <c r="F1418">
        <v>1</v>
      </c>
    </row>
    <row r="1419" spans="1:6" x14ac:dyDescent="0.25">
      <c r="A1419" t="s">
        <v>1174</v>
      </c>
      <c r="B1419" t="s">
        <v>146</v>
      </c>
      <c r="C1419" t="s">
        <v>147</v>
      </c>
      <c r="D1419" t="s">
        <v>6840</v>
      </c>
      <c r="E1419" s="1">
        <v>45627</v>
      </c>
      <c r="F1419">
        <v>1</v>
      </c>
    </row>
    <row r="1420" spans="1:6" x14ac:dyDescent="0.25">
      <c r="A1420" t="s">
        <v>1185</v>
      </c>
      <c r="B1420" t="s">
        <v>52</v>
      </c>
      <c r="C1420" t="s">
        <v>44</v>
      </c>
      <c r="D1420" t="s">
        <v>6842</v>
      </c>
      <c r="E1420" s="1">
        <v>45323</v>
      </c>
      <c r="F1420">
        <v>1</v>
      </c>
    </row>
    <row r="1421" spans="1:6" x14ac:dyDescent="0.25">
      <c r="A1421" t="s">
        <v>1185</v>
      </c>
      <c r="B1421" t="s">
        <v>52</v>
      </c>
      <c r="C1421" t="s">
        <v>44</v>
      </c>
      <c r="D1421" t="s">
        <v>6842</v>
      </c>
      <c r="E1421" s="1">
        <v>45352</v>
      </c>
      <c r="F1421">
        <v>1</v>
      </c>
    </row>
    <row r="1422" spans="1:6" x14ac:dyDescent="0.25">
      <c r="A1422" t="s">
        <v>1185</v>
      </c>
      <c r="B1422" t="s">
        <v>52</v>
      </c>
      <c r="C1422" t="s">
        <v>44</v>
      </c>
      <c r="D1422" t="s">
        <v>6842</v>
      </c>
      <c r="E1422" s="1">
        <v>45383</v>
      </c>
      <c r="F1422">
        <v>1</v>
      </c>
    </row>
    <row r="1423" spans="1:6" x14ac:dyDescent="0.25">
      <c r="A1423" t="s">
        <v>1185</v>
      </c>
      <c r="B1423" t="s">
        <v>52</v>
      </c>
      <c r="C1423" t="s">
        <v>44</v>
      </c>
      <c r="D1423" t="s">
        <v>6842</v>
      </c>
      <c r="E1423" s="1">
        <v>45413</v>
      </c>
      <c r="F1423">
        <v>1</v>
      </c>
    </row>
    <row r="1424" spans="1:6" x14ac:dyDescent="0.25">
      <c r="A1424" t="s">
        <v>1185</v>
      </c>
      <c r="B1424" t="s">
        <v>52</v>
      </c>
      <c r="C1424" t="s">
        <v>44</v>
      </c>
      <c r="D1424" t="s">
        <v>6842</v>
      </c>
      <c r="E1424" s="1">
        <v>45444</v>
      </c>
      <c r="F1424">
        <v>1</v>
      </c>
    </row>
    <row r="1425" spans="1:6" x14ac:dyDescent="0.25">
      <c r="A1425" t="s">
        <v>1185</v>
      </c>
      <c r="B1425" t="s">
        <v>52</v>
      </c>
      <c r="C1425" t="s">
        <v>44</v>
      </c>
      <c r="D1425" t="s">
        <v>6842</v>
      </c>
      <c r="E1425" s="1">
        <v>45474</v>
      </c>
      <c r="F1425">
        <v>1</v>
      </c>
    </row>
    <row r="1426" spans="1:6" x14ac:dyDescent="0.25">
      <c r="A1426" t="s">
        <v>1185</v>
      </c>
      <c r="B1426" t="s">
        <v>52</v>
      </c>
      <c r="C1426" t="s">
        <v>44</v>
      </c>
      <c r="D1426" t="s">
        <v>6842</v>
      </c>
      <c r="E1426" s="1">
        <v>45505</v>
      </c>
      <c r="F1426">
        <v>1</v>
      </c>
    </row>
    <row r="1427" spans="1:6" x14ac:dyDescent="0.25">
      <c r="A1427" t="s">
        <v>1185</v>
      </c>
      <c r="B1427" t="s">
        <v>52</v>
      </c>
      <c r="C1427" t="s">
        <v>44</v>
      </c>
      <c r="D1427" t="s">
        <v>6842</v>
      </c>
      <c r="E1427" s="1">
        <v>45536</v>
      </c>
      <c r="F1427">
        <v>1</v>
      </c>
    </row>
    <row r="1428" spans="1:6" x14ac:dyDescent="0.25">
      <c r="A1428" t="s">
        <v>1185</v>
      </c>
      <c r="B1428" t="s">
        <v>52</v>
      </c>
      <c r="C1428" t="s">
        <v>44</v>
      </c>
      <c r="D1428" t="s">
        <v>6842</v>
      </c>
      <c r="E1428" s="1">
        <v>45566</v>
      </c>
      <c r="F1428">
        <v>1</v>
      </c>
    </row>
    <row r="1429" spans="1:6" x14ac:dyDescent="0.25">
      <c r="A1429" t="s">
        <v>1185</v>
      </c>
      <c r="B1429" t="s">
        <v>52</v>
      </c>
      <c r="C1429" t="s">
        <v>44</v>
      </c>
      <c r="D1429" t="s">
        <v>6842</v>
      </c>
      <c r="E1429" s="1">
        <v>45597</v>
      </c>
      <c r="F1429">
        <v>1</v>
      </c>
    </row>
    <row r="1430" spans="1:6" x14ac:dyDescent="0.25">
      <c r="A1430" t="s">
        <v>1185</v>
      </c>
      <c r="B1430" t="s">
        <v>52</v>
      </c>
      <c r="C1430" t="s">
        <v>44</v>
      </c>
      <c r="D1430" t="s">
        <v>6842</v>
      </c>
      <c r="E1430" s="1">
        <v>45627</v>
      </c>
      <c r="F1430">
        <v>1</v>
      </c>
    </row>
    <row r="1431" spans="1:6" x14ac:dyDescent="0.25">
      <c r="A1431" t="s">
        <v>1193</v>
      </c>
      <c r="B1431" t="s">
        <v>233</v>
      </c>
      <c r="C1431" t="s">
        <v>32</v>
      </c>
      <c r="D1431" t="s">
        <v>6842</v>
      </c>
      <c r="E1431" s="1">
        <v>45323</v>
      </c>
      <c r="F1431">
        <v>1</v>
      </c>
    </row>
    <row r="1432" spans="1:6" x14ac:dyDescent="0.25">
      <c r="A1432" t="s">
        <v>1193</v>
      </c>
      <c r="B1432" t="s">
        <v>233</v>
      </c>
      <c r="C1432" t="s">
        <v>32</v>
      </c>
      <c r="D1432" t="s">
        <v>6842</v>
      </c>
      <c r="E1432" s="1">
        <v>45352</v>
      </c>
      <c r="F1432">
        <v>1</v>
      </c>
    </row>
    <row r="1433" spans="1:6" x14ac:dyDescent="0.25">
      <c r="A1433" t="s">
        <v>1193</v>
      </c>
      <c r="B1433" t="s">
        <v>233</v>
      </c>
      <c r="C1433" t="s">
        <v>32</v>
      </c>
      <c r="D1433" t="s">
        <v>6842</v>
      </c>
      <c r="E1433" s="1">
        <v>45383</v>
      </c>
      <c r="F1433">
        <v>1</v>
      </c>
    </row>
    <row r="1434" spans="1:6" x14ac:dyDescent="0.25">
      <c r="A1434" t="s">
        <v>1193</v>
      </c>
      <c r="B1434" t="s">
        <v>233</v>
      </c>
      <c r="C1434" t="s">
        <v>32</v>
      </c>
      <c r="D1434" t="s">
        <v>6842</v>
      </c>
      <c r="E1434" s="1">
        <v>45413</v>
      </c>
      <c r="F1434">
        <v>1</v>
      </c>
    </row>
    <row r="1435" spans="1:6" x14ac:dyDescent="0.25">
      <c r="A1435" t="s">
        <v>1193</v>
      </c>
      <c r="B1435" t="s">
        <v>233</v>
      </c>
      <c r="C1435" t="s">
        <v>32</v>
      </c>
      <c r="D1435" t="s">
        <v>6842</v>
      </c>
      <c r="E1435" s="1">
        <v>45444</v>
      </c>
      <c r="F1435">
        <v>1</v>
      </c>
    </row>
    <row r="1436" spans="1:6" x14ac:dyDescent="0.25">
      <c r="A1436" t="s">
        <v>1193</v>
      </c>
      <c r="B1436" t="s">
        <v>233</v>
      </c>
      <c r="C1436" t="s">
        <v>32</v>
      </c>
      <c r="D1436" t="s">
        <v>6842</v>
      </c>
      <c r="E1436" s="1">
        <v>45474</v>
      </c>
      <c r="F1436">
        <v>1</v>
      </c>
    </row>
    <row r="1437" spans="1:6" x14ac:dyDescent="0.25">
      <c r="A1437" t="s">
        <v>1193</v>
      </c>
      <c r="B1437" t="s">
        <v>233</v>
      </c>
      <c r="C1437" t="s">
        <v>32</v>
      </c>
      <c r="D1437" t="s">
        <v>6842</v>
      </c>
      <c r="E1437" s="1">
        <v>45505</v>
      </c>
      <c r="F1437">
        <v>1</v>
      </c>
    </row>
    <row r="1438" spans="1:6" x14ac:dyDescent="0.25">
      <c r="A1438" t="s">
        <v>1193</v>
      </c>
      <c r="B1438" t="s">
        <v>233</v>
      </c>
      <c r="C1438" t="s">
        <v>32</v>
      </c>
      <c r="D1438" t="s">
        <v>6842</v>
      </c>
      <c r="E1438" s="1">
        <v>45536</v>
      </c>
      <c r="F1438">
        <v>1</v>
      </c>
    </row>
    <row r="1439" spans="1:6" x14ac:dyDescent="0.25">
      <c r="A1439" t="s">
        <v>1193</v>
      </c>
      <c r="B1439" t="s">
        <v>233</v>
      </c>
      <c r="C1439" t="s">
        <v>32</v>
      </c>
      <c r="D1439" t="s">
        <v>6842</v>
      </c>
      <c r="E1439" s="1">
        <v>45566</v>
      </c>
      <c r="F1439">
        <v>1</v>
      </c>
    </row>
    <row r="1440" spans="1:6" x14ac:dyDescent="0.25">
      <c r="A1440" t="s">
        <v>1193</v>
      </c>
      <c r="B1440" t="s">
        <v>233</v>
      </c>
      <c r="C1440" t="s">
        <v>32</v>
      </c>
      <c r="D1440" t="s">
        <v>6842</v>
      </c>
      <c r="E1440" s="1">
        <v>45597</v>
      </c>
      <c r="F1440">
        <v>1</v>
      </c>
    </row>
    <row r="1441" spans="1:6" x14ac:dyDescent="0.25">
      <c r="A1441" t="s">
        <v>1193</v>
      </c>
      <c r="B1441" t="s">
        <v>233</v>
      </c>
      <c r="C1441" t="s">
        <v>32</v>
      </c>
      <c r="D1441" t="s">
        <v>6842</v>
      </c>
      <c r="E1441" s="1">
        <v>45627</v>
      </c>
      <c r="F1441">
        <v>1</v>
      </c>
    </row>
    <row r="1442" spans="1:6" x14ac:dyDescent="0.25">
      <c r="A1442" t="s">
        <v>1199</v>
      </c>
      <c r="B1442" t="s">
        <v>43</v>
      </c>
      <c r="C1442" t="s">
        <v>44</v>
      </c>
      <c r="D1442" t="s">
        <v>6840</v>
      </c>
      <c r="E1442" s="1">
        <v>45292</v>
      </c>
      <c r="F1442">
        <v>1</v>
      </c>
    </row>
    <row r="1443" spans="1:6" x14ac:dyDescent="0.25">
      <c r="A1443" t="s">
        <v>1199</v>
      </c>
      <c r="B1443" t="s">
        <v>43</v>
      </c>
      <c r="C1443" t="s">
        <v>44</v>
      </c>
      <c r="D1443" t="s">
        <v>6840</v>
      </c>
      <c r="E1443" s="1">
        <v>45323</v>
      </c>
      <c r="F1443">
        <v>1</v>
      </c>
    </row>
    <row r="1444" spans="1:6" x14ac:dyDescent="0.25">
      <c r="A1444" t="s">
        <v>1199</v>
      </c>
      <c r="B1444" t="s">
        <v>43</v>
      </c>
      <c r="C1444" t="s">
        <v>44</v>
      </c>
      <c r="D1444" t="s">
        <v>6840</v>
      </c>
      <c r="E1444" s="1">
        <v>45352</v>
      </c>
      <c r="F1444">
        <v>1</v>
      </c>
    </row>
    <row r="1445" spans="1:6" x14ac:dyDescent="0.25">
      <c r="A1445" t="s">
        <v>1199</v>
      </c>
      <c r="B1445" t="s">
        <v>43</v>
      </c>
      <c r="C1445" t="s">
        <v>44</v>
      </c>
      <c r="D1445" t="s">
        <v>6840</v>
      </c>
      <c r="E1445" s="1">
        <v>45383</v>
      </c>
      <c r="F1445">
        <v>1</v>
      </c>
    </row>
    <row r="1446" spans="1:6" x14ac:dyDescent="0.25">
      <c r="A1446" t="s">
        <v>1199</v>
      </c>
      <c r="B1446" t="s">
        <v>43</v>
      </c>
      <c r="C1446" t="s">
        <v>44</v>
      </c>
      <c r="D1446" t="s">
        <v>6840</v>
      </c>
      <c r="E1446" s="1">
        <v>45413</v>
      </c>
      <c r="F1446">
        <v>1</v>
      </c>
    </row>
    <row r="1447" spans="1:6" x14ac:dyDescent="0.25">
      <c r="A1447" t="s">
        <v>1199</v>
      </c>
      <c r="B1447" t="s">
        <v>43</v>
      </c>
      <c r="C1447" t="s">
        <v>44</v>
      </c>
      <c r="D1447" t="s">
        <v>6840</v>
      </c>
      <c r="E1447" s="1">
        <v>45444</v>
      </c>
      <c r="F1447">
        <v>1</v>
      </c>
    </row>
    <row r="1448" spans="1:6" x14ac:dyDescent="0.25">
      <c r="A1448" t="s">
        <v>1199</v>
      </c>
      <c r="B1448" t="s">
        <v>43</v>
      </c>
      <c r="C1448" t="s">
        <v>44</v>
      </c>
      <c r="D1448" t="s">
        <v>6840</v>
      </c>
      <c r="E1448" s="1">
        <v>45474</v>
      </c>
      <c r="F1448">
        <v>1</v>
      </c>
    </row>
    <row r="1449" spans="1:6" x14ac:dyDescent="0.25">
      <c r="A1449" t="s">
        <v>1199</v>
      </c>
      <c r="B1449" t="s">
        <v>43</v>
      </c>
      <c r="C1449" t="s">
        <v>44</v>
      </c>
      <c r="D1449" t="s">
        <v>6840</v>
      </c>
      <c r="E1449" s="1">
        <v>45505</v>
      </c>
      <c r="F1449">
        <v>1</v>
      </c>
    </row>
    <row r="1450" spans="1:6" x14ac:dyDescent="0.25">
      <c r="A1450" t="s">
        <v>1199</v>
      </c>
      <c r="B1450" t="s">
        <v>43</v>
      </c>
      <c r="C1450" t="s">
        <v>44</v>
      </c>
      <c r="D1450" t="s">
        <v>6840</v>
      </c>
      <c r="E1450" s="1">
        <v>45536</v>
      </c>
      <c r="F1450">
        <v>1</v>
      </c>
    </row>
    <row r="1451" spans="1:6" x14ac:dyDescent="0.25">
      <c r="A1451" t="s">
        <v>1199</v>
      </c>
      <c r="B1451" t="s">
        <v>43</v>
      </c>
      <c r="C1451" t="s">
        <v>44</v>
      </c>
      <c r="D1451" t="s">
        <v>6840</v>
      </c>
      <c r="E1451" s="1">
        <v>45566</v>
      </c>
      <c r="F1451">
        <v>1</v>
      </c>
    </row>
    <row r="1452" spans="1:6" x14ac:dyDescent="0.25">
      <c r="A1452" t="s">
        <v>1199</v>
      </c>
      <c r="B1452" t="s">
        <v>43</v>
      </c>
      <c r="C1452" t="s">
        <v>44</v>
      </c>
      <c r="D1452" t="s">
        <v>6840</v>
      </c>
      <c r="E1452" s="1">
        <v>45597</v>
      </c>
      <c r="F1452">
        <v>1</v>
      </c>
    </row>
    <row r="1453" spans="1:6" x14ac:dyDescent="0.25">
      <c r="A1453" t="s">
        <v>1199</v>
      </c>
      <c r="B1453" t="s">
        <v>43</v>
      </c>
      <c r="C1453" t="s">
        <v>44</v>
      </c>
      <c r="D1453" t="s">
        <v>6840</v>
      </c>
      <c r="E1453" s="1">
        <v>45627</v>
      </c>
      <c r="F1453">
        <v>1</v>
      </c>
    </row>
    <row r="1454" spans="1:6" x14ac:dyDescent="0.25">
      <c r="A1454" t="s">
        <v>1209</v>
      </c>
      <c r="B1454" t="s">
        <v>43</v>
      </c>
      <c r="C1454" t="s">
        <v>44</v>
      </c>
      <c r="D1454" t="s">
        <v>6839</v>
      </c>
      <c r="E1454" s="1">
        <v>45292</v>
      </c>
      <c r="F1454">
        <v>1</v>
      </c>
    </row>
    <row r="1455" spans="1:6" x14ac:dyDescent="0.25">
      <c r="A1455" t="s">
        <v>1209</v>
      </c>
      <c r="B1455" t="s">
        <v>43</v>
      </c>
      <c r="C1455" t="s">
        <v>44</v>
      </c>
      <c r="D1455" t="s">
        <v>6839</v>
      </c>
      <c r="E1455" s="1">
        <v>45323</v>
      </c>
      <c r="F1455">
        <v>1</v>
      </c>
    </row>
    <row r="1456" spans="1:6" x14ac:dyDescent="0.25">
      <c r="A1456" t="s">
        <v>1209</v>
      </c>
      <c r="B1456" t="s">
        <v>43</v>
      </c>
      <c r="C1456" t="s">
        <v>44</v>
      </c>
      <c r="D1456" t="s">
        <v>6839</v>
      </c>
      <c r="E1456" s="1">
        <v>45352</v>
      </c>
      <c r="F1456">
        <v>1</v>
      </c>
    </row>
    <row r="1457" spans="1:6" x14ac:dyDescent="0.25">
      <c r="A1457" t="s">
        <v>1209</v>
      </c>
      <c r="B1457" t="s">
        <v>43</v>
      </c>
      <c r="C1457" t="s">
        <v>44</v>
      </c>
      <c r="D1457" t="s">
        <v>6839</v>
      </c>
      <c r="E1457" s="1">
        <v>45383</v>
      </c>
      <c r="F1457">
        <v>1</v>
      </c>
    </row>
    <row r="1458" spans="1:6" x14ac:dyDescent="0.25">
      <c r="A1458" t="s">
        <v>1209</v>
      </c>
      <c r="B1458" t="s">
        <v>43</v>
      </c>
      <c r="C1458" t="s">
        <v>44</v>
      </c>
      <c r="D1458" t="s">
        <v>6839</v>
      </c>
      <c r="E1458" s="1">
        <v>45413</v>
      </c>
      <c r="F1458">
        <v>1</v>
      </c>
    </row>
    <row r="1459" spans="1:6" x14ac:dyDescent="0.25">
      <c r="A1459" t="s">
        <v>1209</v>
      </c>
      <c r="B1459" t="s">
        <v>43</v>
      </c>
      <c r="C1459" t="s">
        <v>44</v>
      </c>
      <c r="D1459" t="s">
        <v>6839</v>
      </c>
      <c r="E1459" s="1">
        <v>45444</v>
      </c>
      <c r="F1459">
        <v>1</v>
      </c>
    </row>
    <row r="1460" spans="1:6" x14ac:dyDescent="0.25">
      <c r="A1460" t="s">
        <v>1209</v>
      </c>
      <c r="B1460" t="s">
        <v>43</v>
      </c>
      <c r="C1460" t="s">
        <v>44</v>
      </c>
      <c r="D1460" t="s">
        <v>6839</v>
      </c>
      <c r="E1460" s="1">
        <v>45474</v>
      </c>
      <c r="F1460">
        <v>1</v>
      </c>
    </row>
    <row r="1461" spans="1:6" x14ac:dyDescent="0.25">
      <c r="A1461" t="s">
        <v>1209</v>
      </c>
      <c r="B1461" t="s">
        <v>43</v>
      </c>
      <c r="C1461" t="s">
        <v>44</v>
      </c>
      <c r="D1461" t="s">
        <v>6839</v>
      </c>
      <c r="E1461" s="1">
        <v>45505</v>
      </c>
      <c r="F1461">
        <v>1</v>
      </c>
    </row>
    <row r="1462" spans="1:6" x14ac:dyDescent="0.25">
      <c r="A1462" t="s">
        <v>1209</v>
      </c>
      <c r="B1462" t="s">
        <v>43</v>
      </c>
      <c r="C1462" t="s">
        <v>44</v>
      </c>
      <c r="D1462" t="s">
        <v>6839</v>
      </c>
      <c r="E1462" s="1">
        <v>45536</v>
      </c>
      <c r="F1462">
        <v>1</v>
      </c>
    </row>
    <row r="1463" spans="1:6" x14ac:dyDescent="0.25">
      <c r="A1463" t="s">
        <v>1209</v>
      </c>
      <c r="B1463" t="s">
        <v>43</v>
      </c>
      <c r="C1463" t="s">
        <v>44</v>
      </c>
      <c r="D1463" t="s">
        <v>6839</v>
      </c>
      <c r="E1463" s="1">
        <v>45566</v>
      </c>
      <c r="F1463">
        <v>1</v>
      </c>
    </row>
    <row r="1464" spans="1:6" x14ac:dyDescent="0.25">
      <c r="A1464" t="s">
        <v>1209</v>
      </c>
      <c r="B1464" t="s">
        <v>43</v>
      </c>
      <c r="C1464" t="s">
        <v>44</v>
      </c>
      <c r="D1464" t="s">
        <v>6839</v>
      </c>
      <c r="E1464" s="1">
        <v>45597</v>
      </c>
      <c r="F1464">
        <v>1</v>
      </c>
    </row>
    <row r="1465" spans="1:6" x14ac:dyDescent="0.25">
      <c r="A1465" t="s">
        <v>1209</v>
      </c>
      <c r="B1465" t="s">
        <v>43</v>
      </c>
      <c r="C1465" t="s">
        <v>44</v>
      </c>
      <c r="D1465" t="s">
        <v>6839</v>
      </c>
      <c r="E1465" s="1">
        <v>45627</v>
      </c>
      <c r="F1465">
        <v>1</v>
      </c>
    </row>
    <row r="1466" spans="1:6" x14ac:dyDescent="0.25">
      <c r="A1466" t="s">
        <v>1219</v>
      </c>
      <c r="B1466" t="s">
        <v>43</v>
      </c>
      <c r="C1466" t="s">
        <v>44</v>
      </c>
      <c r="D1466" t="s">
        <v>6841</v>
      </c>
      <c r="E1466" s="1">
        <v>45292</v>
      </c>
      <c r="F1466">
        <v>1</v>
      </c>
    </row>
    <row r="1467" spans="1:6" x14ac:dyDescent="0.25">
      <c r="A1467" t="s">
        <v>1219</v>
      </c>
      <c r="B1467" t="s">
        <v>43</v>
      </c>
      <c r="C1467" t="s">
        <v>44</v>
      </c>
      <c r="D1467" t="s">
        <v>6841</v>
      </c>
      <c r="E1467" s="1">
        <v>45323</v>
      </c>
      <c r="F1467">
        <v>1</v>
      </c>
    </row>
    <row r="1468" spans="1:6" x14ac:dyDescent="0.25">
      <c r="A1468" t="s">
        <v>1219</v>
      </c>
      <c r="B1468" t="s">
        <v>43</v>
      </c>
      <c r="C1468" t="s">
        <v>44</v>
      </c>
      <c r="D1468" t="s">
        <v>6841</v>
      </c>
      <c r="E1468" s="1">
        <v>45352</v>
      </c>
      <c r="F1468">
        <v>1</v>
      </c>
    </row>
    <row r="1469" spans="1:6" x14ac:dyDescent="0.25">
      <c r="A1469" t="s">
        <v>1219</v>
      </c>
      <c r="B1469" t="s">
        <v>43</v>
      </c>
      <c r="C1469" t="s">
        <v>44</v>
      </c>
      <c r="D1469" t="s">
        <v>6841</v>
      </c>
      <c r="E1469" s="1">
        <v>45383</v>
      </c>
      <c r="F1469">
        <v>1</v>
      </c>
    </row>
    <row r="1470" spans="1:6" x14ac:dyDescent="0.25">
      <c r="A1470" t="s">
        <v>1219</v>
      </c>
      <c r="B1470" t="s">
        <v>43</v>
      </c>
      <c r="C1470" t="s">
        <v>44</v>
      </c>
      <c r="D1470" t="s">
        <v>6841</v>
      </c>
      <c r="E1470" s="1">
        <v>45413</v>
      </c>
      <c r="F1470">
        <v>1</v>
      </c>
    </row>
    <row r="1471" spans="1:6" x14ac:dyDescent="0.25">
      <c r="A1471" t="s">
        <v>1219</v>
      </c>
      <c r="B1471" t="s">
        <v>43</v>
      </c>
      <c r="C1471" t="s">
        <v>44</v>
      </c>
      <c r="D1471" t="s">
        <v>6841</v>
      </c>
      <c r="E1471" s="1">
        <v>45444</v>
      </c>
      <c r="F1471">
        <v>1</v>
      </c>
    </row>
    <row r="1472" spans="1:6" x14ac:dyDescent="0.25">
      <c r="A1472" t="s">
        <v>1219</v>
      </c>
      <c r="B1472" t="s">
        <v>43</v>
      </c>
      <c r="C1472" t="s">
        <v>44</v>
      </c>
      <c r="D1472" t="s">
        <v>6841</v>
      </c>
      <c r="E1472" s="1">
        <v>45474</v>
      </c>
      <c r="F1472">
        <v>1</v>
      </c>
    </row>
    <row r="1473" spans="1:6" x14ac:dyDescent="0.25">
      <c r="A1473" t="s">
        <v>1219</v>
      </c>
      <c r="B1473" t="s">
        <v>43</v>
      </c>
      <c r="C1473" t="s">
        <v>44</v>
      </c>
      <c r="D1473" t="s">
        <v>6841</v>
      </c>
      <c r="E1473" s="1">
        <v>45505</v>
      </c>
      <c r="F1473">
        <v>1</v>
      </c>
    </row>
    <row r="1474" spans="1:6" x14ac:dyDescent="0.25">
      <c r="A1474" t="s">
        <v>1219</v>
      </c>
      <c r="B1474" t="s">
        <v>43</v>
      </c>
      <c r="C1474" t="s">
        <v>44</v>
      </c>
      <c r="D1474" t="s">
        <v>6841</v>
      </c>
      <c r="E1474" s="1">
        <v>45536</v>
      </c>
      <c r="F1474">
        <v>1</v>
      </c>
    </row>
    <row r="1475" spans="1:6" x14ac:dyDescent="0.25">
      <c r="A1475" t="s">
        <v>1219</v>
      </c>
      <c r="B1475" t="s">
        <v>43</v>
      </c>
      <c r="C1475" t="s">
        <v>44</v>
      </c>
      <c r="D1475" t="s">
        <v>6841</v>
      </c>
      <c r="E1475" s="1">
        <v>45566</v>
      </c>
      <c r="F1475">
        <v>1</v>
      </c>
    </row>
    <row r="1476" spans="1:6" x14ac:dyDescent="0.25">
      <c r="A1476" t="s">
        <v>1219</v>
      </c>
      <c r="B1476" t="s">
        <v>43</v>
      </c>
      <c r="C1476" t="s">
        <v>44</v>
      </c>
      <c r="D1476" t="s">
        <v>6841</v>
      </c>
      <c r="E1476" s="1">
        <v>45597</v>
      </c>
      <c r="F1476">
        <v>1</v>
      </c>
    </row>
    <row r="1477" spans="1:6" x14ac:dyDescent="0.25">
      <c r="A1477" t="s">
        <v>1219</v>
      </c>
      <c r="B1477" t="s">
        <v>43</v>
      </c>
      <c r="C1477" t="s">
        <v>44</v>
      </c>
      <c r="D1477" t="s">
        <v>6841</v>
      </c>
      <c r="E1477" s="1">
        <v>45627</v>
      </c>
      <c r="F1477">
        <v>1</v>
      </c>
    </row>
    <row r="1478" spans="1:6" x14ac:dyDescent="0.25">
      <c r="A1478" t="s">
        <v>1229</v>
      </c>
      <c r="B1478" t="s">
        <v>31</v>
      </c>
      <c r="C1478" t="s">
        <v>32</v>
      </c>
      <c r="D1478" t="s">
        <v>6842</v>
      </c>
      <c r="E1478" s="1">
        <v>45352</v>
      </c>
      <c r="F1478">
        <v>1</v>
      </c>
    </row>
    <row r="1479" spans="1:6" x14ac:dyDescent="0.25">
      <c r="A1479" t="s">
        <v>1229</v>
      </c>
      <c r="B1479" t="s">
        <v>31</v>
      </c>
      <c r="C1479" t="s">
        <v>32</v>
      </c>
      <c r="D1479" t="s">
        <v>6842</v>
      </c>
      <c r="E1479" s="1">
        <v>45383</v>
      </c>
      <c r="F1479">
        <v>1</v>
      </c>
    </row>
    <row r="1480" spans="1:6" x14ac:dyDescent="0.25">
      <c r="A1480" t="s">
        <v>1229</v>
      </c>
      <c r="B1480" t="s">
        <v>31</v>
      </c>
      <c r="C1480" t="s">
        <v>32</v>
      </c>
      <c r="D1480" t="s">
        <v>6842</v>
      </c>
      <c r="E1480" s="1">
        <v>45413</v>
      </c>
      <c r="F1480">
        <v>1</v>
      </c>
    </row>
    <row r="1481" spans="1:6" x14ac:dyDescent="0.25">
      <c r="A1481" t="s">
        <v>1229</v>
      </c>
      <c r="B1481" t="s">
        <v>31</v>
      </c>
      <c r="C1481" t="s">
        <v>32</v>
      </c>
      <c r="D1481" t="s">
        <v>6842</v>
      </c>
      <c r="E1481" s="1">
        <v>45444</v>
      </c>
      <c r="F1481">
        <v>1</v>
      </c>
    </row>
    <row r="1482" spans="1:6" x14ac:dyDescent="0.25">
      <c r="A1482" t="s">
        <v>1229</v>
      </c>
      <c r="B1482" t="s">
        <v>31</v>
      </c>
      <c r="C1482" t="s">
        <v>32</v>
      </c>
      <c r="D1482" t="s">
        <v>6842</v>
      </c>
      <c r="E1482" s="1">
        <v>45474</v>
      </c>
      <c r="F1482">
        <v>1</v>
      </c>
    </row>
    <row r="1483" spans="1:6" x14ac:dyDescent="0.25">
      <c r="A1483" t="s">
        <v>1229</v>
      </c>
      <c r="B1483" t="s">
        <v>31</v>
      </c>
      <c r="C1483" t="s">
        <v>32</v>
      </c>
      <c r="D1483" t="s">
        <v>6842</v>
      </c>
      <c r="E1483" s="1">
        <v>45505</v>
      </c>
      <c r="F1483">
        <v>1</v>
      </c>
    </row>
    <row r="1484" spans="1:6" x14ac:dyDescent="0.25">
      <c r="A1484" t="s">
        <v>1229</v>
      </c>
      <c r="B1484" t="s">
        <v>31</v>
      </c>
      <c r="C1484" t="s">
        <v>32</v>
      </c>
      <c r="D1484" t="s">
        <v>6842</v>
      </c>
      <c r="E1484" s="1">
        <v>45536</v>
      </c>
      <c r="F1484">
        <v>1</v>
      </c>
    </row>
    <row r="1485" spans="1:6" x14ac:dyDescent="0.25">
      <c r="A1485" t="s">
        <v>1229</v>
      </c>
      <c r="B1485" t="s">
        <v>31</v>
      </c>
      <c r="C1485" t="s">
        <v>32</v>
      </c>
      <c r="D1485" t="s">
        <v>6842</v>
      </c>
      <c r="E1485" s="1">
        <v>45566</v>
      </c>
      <c r="F1485">
        <v>1</v>
      </c>
    </row>
    <row r="1486" spans="1:6" x14ac:dyDescent="0.25">
      <c r="A1486" t="s">
        <v>1229</v>
      </c>
      <c r="B1486" t="s">
        <v>31</v>
      </c>
      <c r="C1486" t="s">
        <v>32</v>
      </c>
      <c r="D1486" t="s">
        <v>6842</v>
      </c>
      <c r="E1486" s="1">
        <v>45597</v>
      </c>
      <c r="F1486">
        <v>1</v>
      </c>
    </row>
    <row r="1487" spans="1:6" x14ac:dyDescent="0.25">
      <c r="A1487" t="s">
        <v>1229</v>
      </c>
      <c r="B1487" t="s">
        <v>31</v>
      </c>
      <c r="C1487" t="s">
        <v>32</v>
      </c>
      <c r="D1487" t="s">
        <v>6842</v>
      </c>
      <c r="E1487" s="1">
        <v>45627</v>
      </c>
      <c r="F1487">
        <v>1</v>
      </c>
    </row>
    <row r="1488" spans="1:6" x14ac:dyDescent="0.25">
      <c r="A1488" t="s">
        <v>1233</v>
      </c>
      <c r="B1488" t="s">
        <v>43</v>
      </c>
      <c r="C1488" t="s">
        <v>44</v>
      </c>
      <c r="D1488" t="s">
        <v>6840</v>
      </c>
      <c r="E1488" s="1">
        <v>45323</v>
      </c>
      <c r="F1488">
        <v>1</v>
      </c>
    </row>
    <row r="1489" spans="1:6" x14ac:dyDescent="0.25">
      <c r="A1489" t="s">
        <v>1233</v>
      </c>
      <c r="B1489" t="s">
        <v>43</v>
      </c>
      <c r="C1489" t="s">
        <v>44</v>
      </c>
      <c r="D1489" t="s">
        <v>6840</v>
      </c>
      <c r="E1489" s="1">
        <v>45352</v>
      </c>
      <c r="F1489">
        <v>1</v>
      </c>
    </row>
    <row r="1490" spans="1:6" x14ac:dyDescent="0.25">
      <c r="A1490" t="s">
        <v>1233</v>
      </c>
      <c r="B1490" t="s">
        <v>43</v>
      </c>
      <c r="C1490" t="s">
        <v>44</v>
      </c>
      <c r="D1490" t="s">
        <v>6840</v>
      </c>
      <c r="E1490" s="1">
        <v>45383</v>
      </c>
      <c r="F1490">
        <v>1</v>
      </c>
    </row>
    <row r="1491" spans="1:6" x14ac:dyDescent="0.25">
      <c r="A1491" t="s">
        <v>1233</v>
      </c>
      <c r="B1491" t="s">
        <v>43</v>
      </c>
      <c r="C1491" t="s">
        <v>44</v>
      </c>
      <c r="D1491" t="s">
        <v>6840</v>
      </c>
      <c r="E1491" s="1">
        <v>45413</v>
      </c>
      <c r="F1491">
        <v>1</v>
      </c>
    </row>
    <row r="1492" spans="1:6" x14ac:dyDescent="0.25">
      <c r="A1492" t="s">
        <v>1233</v>
      </c>
      <c r="B1492" t="s">
        <v>43</v>
      </c>
      <c r="C1492" t="s">
        <v>44</v>
      </c>
      <c r="D1492" t="s">
        <v>6840</v>
      </c>
      <c r="E1492" s="1">
        <v>45444</v>
      </c>
      <c r="F1492">
        <v>1</v>
      </c>
    </row>
    <row r="1493" spans="1:6" x14ac:dyDescent="0.25">
      <c r="A1493" t="s">
        <v>1233</v>
      </c>
      <c r="B1493" t="s">
        <v>43</v>
      </c>
      <c r="C1493" t="s">
        <v>44</v>
      </c>
      <c r="D1493" t="s">
        <v>6840</v>
      </c>
      <c r="E1493" s="1">
        <v>45474</v>
      </c>
      <c r="F1493">
        <v>1</v>
      </c>
    </row>
    <row r="1494" spans="1:6" x14ac:dyDescent="0.25">
      <c r="A1494" t="s">
        <v>1233</v>
      </c>
      <c r="B1494" t="s">
        <v>43</v>
      </c>
      <c r="C1494" t="s">
        <v>44</v>
      </c>
      <c r="D1494" t="s">
        <v>6840</v>
      </c>
      <c r="E1494" s="1">
        <v>45505</v>
      </c>
      <c r="F1494">
        <v>1</v>
      </c>
    </row>
    <row r="1495" spans="1:6" x14ac:dyDescent="0.25">
      <c r="A1495" t="s">
        <v>1233</v>
      </c>
      <c r="B1495" t="s">
        <v>43</v>
      </c>
      <c r="C1495" t="s">
        <v>44</v>
      </c>
      <c r="D1495" t="s">
        <v>6840</v>
      </c>
      <c r="E1495" s="1">
        <v>45536</v>
      </c>
      <c r="F1495">
        <v>1</v>
      </c>
    </row>
    <row r="1496" spans="1:6" x14ac:dyDescent="0.25">
      <c r="A1496" t="s">
        <v>1233</v>
      </c>
      <c r="B1496" t="s">
        <v>43</v>
      </c>
      <c r="C1496" t="s">
        <v>44</v>
      </c>
      <c r="D1496" t="s">
        <v>6840</v>
      </c>
      <c r="E1496" s="1">
        <v>45566</v>
      </c>
      <c r="F1496">
        <v>1</v>
      </c>
    </row>
    <row r="1497" spans="1:6" x14ac:dyDescent="0.25">
      <c r="A1497" t="s">
        <v>1233</v>
      </c>
      <c r="B1497" t="s">
        <v>43</v>
      </c>
      <c r="C1497" t="s">
        <v>44</v>
      </c>
      <c r="D1497" t="s">
        <v>6840</v>
      </c>
      <c r="E1497" s="1">
        <v>45597</v>
      </c>
      <c r="F1497">
        <v>1</v>
      </c>
    </row>
    <row r="1498" spans="1:6" x14ac:dyDescent="0.25">
      <c r="A1498" t="s">
        <v>1233</v>
      </c>
      <c r="B1498" t="s">
        <v>43</v>
      </c>
      <c r="C1498" t="s">
        <v>44</v>
      </c>
      <c r="D1498" t="s">
        <v>6840</v>
      </c>
      <c r="E1498" s="1">
        <v>45627</v>
      </c>
      <c r="F1498">
        <v>1</v>
      </c>
    </row>
    <row r="1499" spans="1:6" x14ac:dyDescent="0.25">
      <c r="A1499" t="s">
        <v>1243</v>
      </c>
      <c r="B1499" t="s">
        <v>233</v>
      </c>
      <c r="C1499" t="s">
        <v>32</v>
      </c>
      <c r="D1499" t="s">
        <v>6840</v>
      </c>
      <c r="E1499" s="1">
        <v>45323</v>
      </c>
      <c r="F1499">
        <v>1</v>
      </c>
    </row>
    <row r="1500" spans="1:6" x14ac:dyDescent="0.25">
      <c r="A1500" t="s">
        <v>1243</v>
      </c>
      <c r="B1500" t="s">
        <v>233</v>
      </c>
      <c r="C1500" t="s">
        <v>32</v>
      </c>
      <c r="D1500" t="s">
        <v>6840</v>
      </c>
      <c r="E1500" s="1">
        <v>45352</v>
      </c>
      <c r="F1500">
        <v>1</v>
      </c>
    </row>
    <row r="1501" spans="1:6" x14ac:dyDescent="0.25">
      <c r="A1501" t="s">
        <v>1243</v>
      </c>
      <c r="B1501" t="s">
        <v>233</v>
      </c>
      <c r="C1501" t="s">
        <v>32</v>
      </c>
      <c r="D1501" t="s">
        <v>6840</v>
      </c>
      <c r="E1501" s="1">
        <v>45383</v>
      </c>
      <c r="F1501">
        <v>1</v>
      </c>
    </row>
    <row r="1502" spans="1:6" x14ac:dyDescent="0.25">
      <c r="A1502" t="s">
        <v>1243</v>
      </c>
      <c r="B1502" t="s">
        <v>233</v>
      </c>
      <c r="C1502" t="s">
        <v>32</v>
      </c>
      <c r="D1502" t="s">
        <v>6840</v>
      </c>
      <c r="E1502" s="1">
        <v>45413</v>
      </c>
      <c r="F1502">
        <v>1</v>
      </c>
    </row>
    <row r="1503" spans="1:6" x14ac:dyDescent="0.25">
      <c r="A1503" t="s">
        <v>1243</v>
      </c>
      <c r="B1503" t="s">
        <v>233</v>
      </c>
      <c r="C1503" t="s">
        <v>32</v>
      </c>
      <c r="D1503" t="s">
        <v>6840</v>
      </c>
      <c r="E1503" s="1">
        <v>45444</v>
      </c>
      <c r="F1503">
        <v>1</v>
      </c>
    </row>
    <row r="1504" spans="1:6" x14ac:dyDescent="0.25">
      <c r="A1504" t="s">
        <v>1243</v>
      </c>
      <c r="B1504" t="s">
        <v>233</v>
      </c>
      <c r="C1504" t="s">
        <v>32</v>
      </c>
      <c r="D1504" t="s">
        <v>6840</v>
      </c>
      <c r="E1504" s="1">
        <v>45474</v>
      </c>
      <c r="F1504">
        <v>1</v>
      </c>
    </row>
    <row r="1505" spans="1:6" x14ac:dyDescent="0.25">
      <c r="A1505" t="s">
        <v>1243</v>
      </c>
      <c r="B1505" t="s">
        <v>233</v>
      </c>
      <c r="C1505" t="s">
        <v>32</v>
      </c>
      <c r="D1505" t="s">
        <v>6840</v>
      </c>
      <c r="E1505" s="1">
        <v>45505</v>
      </c>
      <c r="F1505">
        <v>1</v>
      </c>
    </row>
    <row r="1506" spans="1:6" x14ac:dyDescent="0.25">
      <c r="A1506" t="s">
        <v>1243</v>
      </c>
      <c r="B1506" t="s">
        <v>233</v>
      </c>
      <c r="C1506" t="s">
        <v>32</v>
      </c>
      <c r="D1506" t="s">
        <v>6840</v>
      </c>
      <c r="E1506" s="1">
        <v>45536</v>
      </c>
      <c r="F1506">
        <v>1</v>
      </c>
    </row>
    <row r="1507" spans="1:6" x14ac:dyDescent="0.25">
      <c r="A1507" t="s">
        <v>1243</v>
      </c>
      <c r="B1507" t="s">
        <v>233</v>
      </c>
      <c r="C1507" t="s">
        <v>32</v>
      </c>
      <c r="D1507" t="s">
        <v>6840</v>
      </c>
      <c r="E1507" s="1">
        <v>45566</v>
      </c>
      <c r="F1507">
        <v>1</v>
      </c>
    </row>
    <row r="1508" spans="1:6" x14ac:dyDescent="0.25">
      <c r="A1508" t="s">
        <v>1243</v>
      </c>
      <c r="B1508" t="s">
        <v>233</v>
      </c>
      <c r="C1508" t="s">
        <v>32</v>
      </c>
      <c r="D1508" t="s">
        <v>6840</v>
      </c>
      <c r="E1508" s="1">
        <v>45597</v>
      </c>
      <c r="F1508">
        <v>1</v>
      </c>
    </row>
    <row r="1509" spans="1:6" x14ac:dyDescent="0.25">
      <c r="A1509" t="s">
        <v>1243</v>
      </c>
      <c r="B1509" t="s">
        <v>233</v>
      </c>
      <c r="C1509" t="s">
        <v>32</v>
      </c>
      <c r="D1509" t="s">
        <v>6840</v>
      </c>
      <c r="E1509" s="1">
        <v>45627</v>
      </c>
      <c r="F1509">
        <v>1</v>
      </c>
    </row>
    <row r="1510" spans="1:6" x14ac:dyDescent="0.25">
      <c r="A1510" t="s">
        <v>1249</v>
      </c>
      <c r="B1510" t="s">
        <v>233</v>
      </c>
      <c r="C1510" t="s">
        <v>32</v>
      </c>
      <c r="D1510" t="s">
        <v>6839</v>
      </c>
      <c r="E1510" s="1">
        <v>45352</v>
      </c>
      <c r="F1510">
        <v>1</v>
      </c>
    </row>
    <row r="1511" spans="1:6" x14ac:dyDescent="0.25">
      <c r="A1511" t="s">
        <v>1249</v>
      </c>
      <c r="B1511" t="s">
        <v>233</v>
      </c>
      <c r="C1511" t="s">
        <v>32</v>
      </c>
      <c r="D1511" t="s">
        <v>6839</v>
      </c>
      <c r="E1511" s="1">
        <v>45383</v>
      </c>
      <c r="F1511">
        <v>1</v>
      </c>
    </row>
    <row r="1512" spans="1:6" x14ac:dyDescent="0.25">
      <c r="A1512" t="s">
        <v>1249</v>
      </c>
      <c r="B1512" t="s">
        <v>233</v>
      </c>
      <c r="C1512" t="s">
        <v>32</v>
      </c>
      <c r="D1512" t="s">
        <v>6839</v>
      </c>
      <c r="E1512" s="1">
        <v>45413</v>
      </c>
      <c r="F1512">
        <v>1</v>
      </c>
    </row>
    <row r="1513" spans="1:6" x14ac:dyDescent="0.25">
      <c r="A1513" t="s">
        <v>1249</v>
      </c>
      <c r="B1513" t="s">
        <v>233</v>
      </c>
      <c r="C1513" t="s">
        <v>32</v>
      </c>
      <c r="D1513" t="s">
        <v>6839</v>
      </c>
      <c r="E1513" s="1">
        <v>45444</v>
      </c>
      <c r="F1513">
        <v>1</v>
      </c>
    </row>
    <row r="1514" spans="1:6" x14ac:dyDescent="0.25">
      <c r="A1514" t="s">
        <v>1249</v>
      </c>
      <c r="B1514" t="s">
        <v>233</v>
      </c>
      <c r="C1514" t="s">
        <v>32</v>
      </c>
      <c r="D1514" t="s">
        <v>6839</v>
      </c>
      <c r="E1514" s="1">
        <v>45474</v>
      </c>
      <c r="F1514">
        <v>1</v>
      </c>
    </row>
    <row r="1515" spans="1:6" x14ac:dyDescent="0.25">
      <c r="A1515" t="s">
        <v>1249</v>
      </c>
      <c r="B1515" t="s">
        <v>233</v>
      </c>
      <c r="C1515" t="s">
        <v>32</v>
      </c>
      <c r="D1515" t="s">
        <v>6839</v>
      </c>
      <c r="E1515" s="1">
        <v>45505</v>
      </c>
      <c r="F1515">
        <v>1</v>
      </c>
    </row>
    <row r="1516" spans="1:6" x14ac:dyDescent="0.25">
      <c r="A1516" t="s">
        <v>1249</v>
      </c>
      <c r="B1516" t="s">
        <v>233</v>
      </c>
      <c r="C1516" t="s">
        <v>32</v>
      </c>
      <c r="D1516" t="s">
        <v>6839</v>
      </c>
      <c r="E1516" s="1">
        <v>45536</v>
      </c>
      <c r="F1516">
        <v>1</v>
      </c>
    </row>
    <row r="1517" spans="1:6" x14ac:dyDescent="0.25">
      <c r="A1517" t="s">
        <v>1249</v>
      </c>
      <c r="B1517" t="s">
        <v>233</v>
      </c>
      <c r="C1517" t="s">
        <v>32</v>
      </c>
      <c r="D1517" t="s">
        <v>6839</v>
      </c>
      <c r="E1517" s="1">
        <v>45566</v>
      </c>
      <c r="F1517">
        <v>1</v>
      </c>
    </row>
    <row r="1518" spans="1:6" x14ac:dyDescent="0.25">
      <c r="A1518" t="s">
        <v>1249</v>
      </c>
      <c r="B1518" t="s">
        <v>233</v>
      </c>
      <c r="C1518" t="s">
        <v>32</v>
      </c>
      <c r="D1518" t="s">
        <v>6839</v>
      </c>
      <c r="E1518" s="1">
        <v>45597</v>
      </c>
      <c r="F1518">
        <v>1</v>
      </c>
    </row>
    <row r="1519" spans="1:6" x14ac:dyDescent="0.25">
      <c r="A1519" t="s">
        <v>1249</v>
      </c>
      <c r="B1519" t="s">
        <v>233</v>
      </c>
      <c r="C1519" t="s">
        <v>32</v>
      </c>
      <c r="D1519" t="s">
        <v>6839</v>
      </c>
      <c r="E1519" s="1">
        <v>45627</v>
      </c>
      <c r="F1519">
        <v>1</v>
      </c>
    </row>
    <row r="1520" spans="1:6" x14ac:dyDescent="0.25">
      <c r="A1520" t="s">
        <v>1256</v>
      </c>
      <c r="B1520" t="s">
        <v>52</v>
      </c>
      <c r="C1520" t="s">
        <v>44</v>
      </c>
      <c r="D1520" t="s">
        <v>6840</v>
      </c>
      <c r="E1520" s="1">
        <v>45323</v>
      </c>
      <c r="F1520">
        <v>1</v>
      </c>
    </row>
    <row r="1521" spans="1:6" x14ac:dyDescent="0.25">
      <c r="A1521" t="s">
        <v>1256</v>
      </c>
      <c r="B1521" t="s">
        <v>52</v>
      </c>
      <c r="C1521" t="s">
        <v>44</v>
      </c>
      <c r="D1521" t="s">
        <v>6840</v>
      </c>
      <c r="E1521" s="1">
        <v>45352</v>
      </c>
      <c r="F1521">
        <v>1</v>
      </c>
    </row>
    <row r="1522" spans="1:6" x14ac:dyDescent="0.25">
      <c r="A1522" t="s">
        <v>1256</v>
      </c>
      <c r="B1522" t="s">
        <v>52</v>
      </c>
      <c r="C1522" t="s">
        <v>44</v>
      </c>
      <c r="D1522" t="s">
        <v>6840</v>
      </c>
      <c r="E1522" s="1">
        <v>45383</v>
      </c>
      <c r="F1522">
        <v>1</v>
      </c>
    </row>
    <row r="1523" spans="1:6" x14ac:dyDescent="0.25">
      <c r="A1523" t="s">
        <v>1256</v>
      </c>
      <c r="B1523" t="s">
        <v>52</v>
      </c>
      <c r="C1523" t="s">
        <v>44</v>
      </c>
      <c r="D1523" t="s">
        <v>6840</v>
      </c>
      <c r="E1523" s="1">
        <v>45413</v>
      </c>
      <c r="F1523">
        <v>1</v>
      </c>
    </row>
    <row r="1524" spans="1:6" x14ac:dyDescent="0.25">
      <c r="A1524" t="s">
        <v>1256</v>
      </c>
      <c r="B1524" t="s">
        <v>52</v>
      </c>
      <c r="C1524" t="s">
        <v>44</v>
      </c>
      <c r="D1524" t="s">
        <v>6840</v>
      </c>
      <c r="E1524" s="1">
        <v>45444</v>
      </c>
      <c r="F1524">
        <v>1</v>
      </c>
    </row>
    <row r="1525" spans="1:6" x14ac:dyDescent="0.25">
      <c r="A1525" t="s">
        <v>1256</v>
      </c>
      <c r="B1525" t="s">
        <v>52</v>
      </c>
      <c r="C1525" t="s">
        <v>44</v>
      </c>
      <c r="D1525" t="s">
        <v>6840</v>
      </c>
      <c r="E1525" s="1">
        <v>45474</v>
      </c>
      <c r="F1525">
        <v>1</v>
      </c>
    </row>
    <row r="1526" spans="1:6" x14ac:dyDescent="0.25">
      <c r="A1526" t="s">
        <v>1256</v>
      </c>
      <c r="B1526" t="s">
        <v>52</v>
      </c>
      <c r="C1526" t="s">
        <v>44</v>
      </c>
      <c r="D1526" t="s">
        <v>6840</v>
      </c>
      <c r="E1526" s="1">
        <v>45505</v>
      </c>
      <c r="F1526">
        <v>1</v>
      </c>
    </row>
    <row r="1527" spans="1:6" x14ac:dyDescent="0.25">
      <c r="A1527" t="s">
        <v>1256</v>
      </c>
      <c r="B1527" t="s">
        <v>52</v>
      </c>
      <c r="C1527" t="s">
        <v>44</v>
      </c>
      <c r="D1527" t="s">
        <v>6840</v>
      </c>
      <c r="E1527" s="1">
        <v>45536</v>
      </c>
      <c r="F1527">
        <v>1</v>
      </c>
    </row>
    <row r="1528" spans="1:6" x14ac:dyDescent="0.25">
      <c r="A1528" t="s">
        <v>1256</v>
      </c>
      <c r="B1528" t="s">
        <v>52</v>
      </c>
      <c r="C1528" t="s">
        <v>44</v>
      </c>
      <c r="D1528" t="s">
        <v>6840</v>
      </c>
      <c r="E1528" s="1">
        <v>45566</v>
      </c>
      <c r="F1528">
        <v>1</v>
      </c>
    </row>
    <row r="1529" spans="1:6" x14ac:dyDescent="0.25">
      <c r="A1529" t="s">
        <v>1256</v>
      </c>
      <c r="B1529" t="s">
        <v>52</v>
      </c>
      <c r="C1529" t="s">
        <v>44</v>
      </c>
      <c r="D1529" t="s">
        <v>6840</v>
      </c>
      <c r="E1529" s="1">
        <v>45597</v>
      </c>
      <c r="F1529">
        <v>1</v>
      </c>
    </row>
    <row r="1530" spans="1:6" x14ac:dyDescent="0.25">
      <c r="A1530" t="s">
        <v>1256</v>
      </c>
      <c r="B1530" t="s">
        <v>52</v>
      </c>
      <c r="C1530" t="s">
        <v>44</v>
      </c>
      <c r="D1530" t="s">
        <v>6840</v>
      </c>
      <c r="E1530" s="1">
        <v>45627</v>
      </c>
      <c r="F1530">
        <v>1</v>
      </c>
    </row>
    <row r="1531" spans="1:6" x14ac:dyDescent="0.25">
      <c r="A1531" t="s">
        <v>1264</v>
      </c>
      <c r="B1531" t="s">
        <v>43</v>
      </c>
      <c r="C1531" t="s">
        <v>44</v>
      </c>
      <c r="D1531" t="s">
        <v>6839</v>
      </c>
      <c r="E1531" s="1">
        <v>45323</v>
      </c>
      <c r="F1531">
        <v>1</v>
      </c>
    </row>
    <row r="1532" spans="1:6" x14ac:dyDescent="0.25">
      <c r="A1532" t="s">
        <v>1264</v>
      </c>
      <c r="B1532" t="s">
        <v>43</v>
      </c>
      <c r="C1532" t="s">
        <v>44</v>
      </c>
      <c r="D1532" t="s">
        <v>6839</v>
      </c>
      <c r="E1532" s="1">
        <v>45352</v>
      </c>
      <c r="F1532">
        <v>1</v>
      </c>
    </row>
    <row r="1533" spans="1:6" x14ac:dyDescent="0.25">
      <c r="A1533" t="s">
        <v>1264</v>
      </c>
      <c r="B1533" t="s">
        <v>43</v>
      </c>
      <c r="C1533" t="s">
        <v>44</v>
      </c>
      <c r="D1533" t="s">
        <v>6839</v>
      </c>
      <c r="E1533" s="1">
        <v>45383</v>
      </c>
      <c r="F1533">
        <v>1</v>
      </c>
    </row>
    <row r="1534" spans="1:6" x14ac:dyDescent="0.25">
      <c r="A1534" t="s">
        <v>1264</v>
      </c>
      <c r="B1534" t="s">
        <v>43</v>
      </c>
      <c r="C1534" t="s">
        <v>44</v>
      </c>
      <c r="D1534" t="s">
        <v>6839</v>
      </c>
      <c r="E1534" s="1">
        <v>45413</v>
      </c>
      <c r="F1534">
        <v>1</v>
      </c>
    </row>
    <row r="1535" spans="1:6" x14ac:dyDescent="0.25">
      <c r="A1535" t="s">
        <v>1264</v>
      </c>
      <c r="B1535" t="s">
        <v>43</v>
      </c>
      <c r="C1535" t="s">
        <v>44</v>
      </c>
      <c r="D1535" t="s">
        <v>6839</v>
      </c>
      <c r="E1535" s="1">
        <v>45444</v>
      </c>
      <c r="F1535">
        <v>1</v>
      </c>
    </row>
    <row r="1536" spans="1:6" x14ac:dyDescent="0.25">
      <c r="A1536" t="s">
        <v>1264</v>
      </c>
      <c r="B1536" t="s">
        <v>43</v>
      </c>
      <c r="C1536" t="s">
        <v>44</v>
      </c>
      <c r="D1536" t="s">
        <v>6839</v>
      </c>
      <c r="E1536" s="1">
        <v>45474</v>
      </c>
      <c r="F1536">
        <v>1</v>
      </c>
    </row>
    <row r="1537" spans="1:6" x14ac:dyDescent="0.25">
      <c r="A1537" t="s">
        <v>1264</v>
      </c>
      <c r="B1537" t="s">
        <v>43</v>
      </c>
      <c r="C1537" t="s">
        <v>44</v>
      </c>
      <c r="D1537" t="s">
        <v>6839</v>
      </c>
      <c r="E1537" s="1">
        <v>45505</v>
      </c>
      <c r="F1537">
        <v>1</v>
      </c>
    </row>
    <row r="1538" spans="1:6" x14ac:dyDescent="0.25">
      <c r="A1538" t="s">
        <v>1264</v>
      </c>
      <c r="B1538" t="s">
        <v>43</v>
      </c>
      <c r="C1538" t="s">
        <v>44</v>
      </c>
      <c r="D1538" t="s">
        <v>6839</v>
      </c>
      <c r="E1538" s="1">
        <v>45536</v>
      </c>
      <c r="F1538">
        <v>1</v>
      </c>
    </row>
    <row r="1539" spans="1:6" x14ac:dyDescent="0.25">
      <c r="A1539" t="s">
        <v>1264</v>
      </c>
      <c r="B1539" t="s">
        <v>43</v>
      </c>
      <c r="C1539" t="s">
        <v>44</v>
      </c>
      <c r="D1539" t="s">
        <v>6839</v>
      </c>
      <c r="E1539" s="1">
        <v>45566</v>
      </c>
      <c r="F1539">
        <v>1</v>
      </c>
    </row>
    <row r="1540" spans="1:6" x14ac:dyDescent="0.25">
      <c r="A1540" t="s">
        <v>1264</v>
      </c>
      <c r="B1540" t="s">
        <v>43</v>
      </c>
      <c r="C1540" t="s">
        <v>44</v>
      </c>
      <c r="D1540" t="s">
        <v>6839</v>
      </c>
      <c r="E1540" s="1">
        <v>45597</v>
      </c>
      <c r="F1540">
        <v>1</v>
      </c>
    </row>
    <row r="1541" spans="1:6" x14ac:dyDescent="0.25">
      <c r="A1541" t="s">
        <v>1264</v>
      </c>
      <c r="B1541" t="s">
        <v>43</v>
      </c>
      <c r="C1541" t="s">
        <v>44</v>
      </c>
      <c r="D1541" t="s">
        <v>6839</v>
      </c>
      <c r="E1541" s="1">
        <v>45627</v>
      </c>
      <c r="F1541">
        <v>1</v>
      </c>
    </row>
    <row r="1542" spans="1:6" x14ac:dyDescent="0.25">
      <c r="A1542" t="s">
        <v>1273</v>
      </c>
      <c r="B1542" t="s">
        <v>31</v>
      </c>
      <c r="C1542" t="s">
        <v>32</v>
      </c>
      <c r="D1542" t="s">
        <v>6842</v>
      </c>
      <c r="E1542" s="1">
        <v>45292</v>
      </c>
      <c r="F1542">
        <v>1</v>
      </c>
    </row>
    <row r="1543" spans="1:6" x14ac:dyDescent="0.25">
      <c r="A1543" t="s">
        <v>1273</v>
      </c>
      <c r="B1543" t="s">
        <v>31</v>
      </c>
      <c r="C1543" t="s">
        <v>32</v>
      </c>
      <c r="D1543" t="s">
        <v>6842</v>
      </c>
      <c r="E1543" s="1">
        <v>45323</v>
      </c>
      <c r="F1543">
        <v>1</v>
      </c>
    </row>
    <row r="1544" spans="1:6" x14ac:dyDescent="0.25">
      <c r="A1544" t="s">
        <v>1273</v>
      </c>
      <c r="B1544" t="s">
        <v>31</v>
      </c>
      <c r="C1544" t="s">
        <v>32</v>
      </c>
      <c r="D1544" t="s">
        <v>6842</v>
      </c>
      <c r="E1544" s="1">
        <v>45352</v>
      </c>
      <c r="F1544">
        <v>1</v>
      </c>
    </row>
    <row r="1545" spans="1:6" x14ac:dyDescent="0.25">
      <c r="A1545" t="s">
        <v>1273</v>
      </c>
      <c r="B1545" t="s">
        <v>31</v>
      </c>
      <c r="C1545" t="s">
        <v>32</v>
      </c>
      <c r="D1545" t="s">
        <v>6842</v>
      </c>
      <c r="E1545" s="1">
        <v>45383</v>
      </c>
      <c r="F1545">
        <v>1</v>
      </c>
    </row>
    <row r="1546" spans="1:6" x14ac:dyDescent="0.25">
      <c r="A1546" t="s">
        <v>1273</v>
      </c>
      <c r="B1546" t="s">
        <v>31</v>
      </c>
      <c r="C1546" t="s">
        <v>32</v>
      </c>
      <c r="D1546" t="s">
        <v>6842</v>
      </c>
      <c r="E1546" s="1">
        <v>45413</v>
      </c>
      <c r="F1546">
        <v>1</v>
      </c>
    </row>
    <row r="1547" spans="1:6" x14ac:dyDescent="0.25">
      <c r="A1547" t="s">
        <v>1273</v>
      </c>
      <c r="B1547" t="s">
        <v>31</v>
      </c>
      <c r="C1547" t="s">
        <v>32</v>
      </c>
      <c r="D1547" t="s">
        <v>6842</v>
      </c>
      <c r="E1547" s="1">
        <v>45444</v>
      </c>
      <c r="F1547">
        <v>1</v>
      </c>
    </row>
    <row r="1548" spans="1:6" x14ac:dyDescent="0.25">
      <c r="A1548" t="s">
        <v>1273</v>
      </c>
      <c r="B1548" t="s">
        <v>31</v>
      </c>
      <c r="C1548" t="s">
        <v>32</v>
      </c>
      <c r="D1548" t="s">
        <v>6842</v>
      </c>
      <c r="E1548" s="1">
        <v>45474</v>
      </c>
      <c r="F1548">
        <v>1</v>
      </c>
    </row>
    <row r="1549" spans="1:6" x14ac:dyDescent="0.25">
      <c r="A1549" t="s">
        <v>1273</v>
      </c>
      <c r="B1549" t="s">
        <v>31</v>
      </c>
      <c r="C1549" t="s">
        <v>32</v>
      </c>
      <c r="D1549" t="s">
        <v>6842</v>
      </c>
      <c r="E1549" s="1">
        <v>45505</v>
      </c>
      <c r="F1549">
        <v>1</v>
      </c>
    </row>
    <row r="1550" spans="1:6" x14ac:dyDescent="0.25">
      <c r="A1550" t="s">
        <v>1273</v>
      </c>
      <c r="B1550" t="s">
        <v>31</v>
      </c>
      <c r="C1550" t="s">
        <v>32</v>
      </c>
      <c r="D1550" t="s">
        <v>6842</v>
      </c>
      <c r="E1550" s="1">
        <v>45536</v>
      </c>
      <c r="F1550">
        <v>1</v>
      </c>
    </row>
    <row r="1551" spans="1:6" x14ac:dyDescent="0.25">
      <c r="A1551" t="s">
        <v>1273</v>
      </c>
      <c r="B1551" t="s">
        <v>31</v>
      </c>
      <c r="C1551" t="s">
        <v>32</v>
      </c>
      <c r="D1551" t="s">
        <v>6842</v>
      </c>
      <c r="E1551" s="1">
        <v>45566</v>
      </c>
      <c r="F1551">
        <v>1</v>
      </c>
    </row>
    <row r="1552" spans="1:6" x14ac:dyDescent="0.25">
      <c r="A1552" t="s">
        <v>1273</v>
      </c>
      <c r="B1552" t="s">
        <v>31</v>
      </c>
      <c r="C1552" t="s">
        <v>32</v>
      </c>
      <c r="D1552" t="s">
        <v>6842</v>
      </c>
      <c r="E1552" s="1">
        <v>45597</v>
      </c>
      <c r="F1552">
        <v>1</v>
      </c>
    </row>
    <row r="1553" spans="1:6" x14ac:dyDescent="0.25">
      <c r="A1553" t="s">
        <v>1273</v>
      </c>
      <c r="B1553" t="s">
        <v>31</v>
      </c>
      <c r="C1553" t="s">
        <v>32</v>
      </c>
      <c r="D1553" t="s">
        <v>6842</v>
      </c>
      <c r="E1553" s="1">
        <v>45627</v>
      </c>
      <c r="F1553">
        <v>1</v>
      </c>
    </row>
    <row r="1554" spans="1:6" x14ac:dyDescent="0.25">
      <c r="A1554" t="s">
        <v>1281</v>
      </c>
      <c r="B1554" t="s">
        <v>43</v>
      </c>
      <c r="C1554" t="s">
        <v>44</v>
      </c>
      <c r="D1554" t="s">
        <v>6841</v>
      </c>
      <c r="E1554" s="1">
        <v>45323</v>
      </c>
      <c r="F1554">
        <v>1</v>
      </c>
    </row>
    <row r="1555" spans="1:6" x14ac:dyDescent="0.25">
      <c r="A1555" t="s">
        <v>1281</v>
      </c>
      <c r="B1555" t="s">
        <v>43</v>
      </c>
      <c r="C1555" t="s">
        <v>44</v>
      </c>
      <c r="D1555" t="s">
        <v>6841</v>
      </c>
      <c r="E1555" s="1">
        <v>45352</v>
      </c>
      <c r="F1555">
        <v>1</v>
      </c>
    </row>
    <row r="1556" spans="1:6" x14ac:dyDescent="0.25">
      <c r="A1556" t="s">
        <v>1281</v>
      </c>
      <c r="B1556" t="s">
        <v>43</v>
      </c>
      <c r="C1556" t="s">
        <v>44</v>
      </c>
      <c r="D1556" t="s">
        <v>6841</v>
      </c>
      <c r="E1556" s="1">
        <v>45383</v>
      </c>
      <c r="F1556">
        <v>1</v>
      </c>
    </row>
    <row r="1557" spans="1:6" x14ac:dyDescent="0.25">
      <c r="A1557" t="s">
        <v>1281</v>
      </c>
      <c r="B1557" t="s">
        <v>43</v>
      </c>
      <c r="C1557" t="s">
        <v>44</v>
      </c>
      <c r="D1557" t="s">
        <v>6841</v>
      </c>
      <c r="E1557" s="1">
        <v>45413</v>
      </c>
      <c r="F1557">
        <v>1</v>
      </c>
    </row>
    <row r="1558" spans="1:6" x14ac:dyDescent="0.25">
      <c r="A1558" t="s">
        <v>1281</v>
      </c>
      <c r="B1558" t="s">
        <v>43</v>
      </c>
      <c r="C1558" t="s">
        <v>44</v>
      </c>
      <c r="D1558" t="s">
        <v>6841</v>
      </c>
      <c r="E1558" s="1">
        <v>45444</v>
      </c>
      <c r="F1558">
        <v>1</v>
      </c>
    </row>
    <row r="1559" spans="1:6" x14ac:dyDescent="0.25">
      <c r="A1559" t="s">
        <v>1281</v>
      </c>
      <c r="B1559" t="s">
        <v>43</v>
      </c>
      <c r="C1559" t="s">
        <v>44</v>
      </c>
      <c r="D1559" t="s">
        <v>6841</v>
      </c>
      <c r="E1559" s="1">
        <v>45474</v>
      </c>
      <c r="F1559">
        <v>1</v>
      </c>
    </row>
    <row r="1560" spans="1:6" x14ac:dyDescent="0.25">
      <c r="A1560" t="s">
        <v>1281</v>
      </c>
      <c r="B1560" t="s">
        <v>43</v>
      </c>
      <c r="C1560" t="s">
        <v>44</v>
      </c>
      <c r="D1560" t="s">
        <v>6841</v>
      </c>
      <c r="E1560" s="1">
        <v>45505</v>
      </c>
      <c r="F1560">
        <v>1</v>
      </c>
    </row>
    <row r="1561" spans="1:6" x14ac:dyDescent="0.25">
      <c r="A1561" t="s">
        <v>1281</v>
      </c>
      <c r="B1561" t="s">
        <v>43</v>
      </c>
      <c r="C1561" t="s">
        <v>44</v>
      </c>
      <c r="D1561" t="s">
        <v>6841</v>
      </c>
      <c r="E1561" s="1">
        <v>45536</v>
      </c>
      <c r="F1561">
        <v>1</v>
      </c>
    </row>
    <row r="1562" spans="1:6" x14ac:dyDescent="0.25">
      <c r="A1562" t="s">
        <v>1281</v>
      </c>
      <c r="B1562" t="s">
        <v>43</v>
      </c>
      <c r="C1562" t="s">
        <v>44</v>
      </c>
      <c r="D1562" t="s">
        <v>6841</v>
      </c>
      <c r="E1562" s="1">
        <v>45566</v>
      </c>
      <c r="F1562">
        <v>1</v>
      </c>
    </row>
    <row r="1563" spans="1:6" x14ac:dyDescent="0.25">
      <c r="A1563" t="s">
        <v>1281</v>
      </c>
      <c r="B1563" t="s">
        <v>43</v>
      </c>
      <c r="C1563" t="s">
        <v>44</v>
      </c>
      <c r="D1563" t="s">
        <v>6841</v>
      </c>
      <c r="E1563" s="1">
        <v>45597</v>
      </c>
      <c r="F1563">
        <v>1</v>
      </c>
    </row>
    <row r="1564" spans="1:6" x14ac:dyDescent="0.25">
      <c r="A1564" t="s">
        <v>1281</v>
      </c>
      <c r="B1564" t="s">
        <v>43</v>
      </c>
      <c r="C1564" t="s">
        <v>44</v>
      </c>
      <c r="D1564" t="s">
        <v>6841</v>
      </c>
      <c r="E1564" s="1">
        <v>45627</v>
      </c>
      <c r="F1564">
        <v>1</v>
      </c>
    </row>
    <row r="1565" spans="1:6" x14ac:dyDescent="0.25">
      <c r="A1565" t="s">
        <v>1293</v>
      </c>
      <c r="B1565" t="s">
        <v>233</v>
      </c>
      <c r="C1565" t="s">
        <v>32</v>
      </c>
      <c r="D1565" t="s">
        <v>6841</v>
      </c>
      <c r="E1565" s="1">
        <v>45352</v>
      </c>
      <c r="F1565">
        <v>1</v>
      </c>
    </row>
    <row r="1566" spans="1:6" x14ac:dyDescent="0.25">
      <c r="A1566" t="s">
        <v>1293</v>
      </c>
      <c r="B1566" t="s">
        <v>233</v>
      </c>
      <c r="C1566" t="s">
        <v>32</v>
      </c>
      <c r="D1566" t="s">
        <v>6841</v>
      </c>
      <c r="E1566" s="1">
        <v>45383</v>
      </c>
      <c r="F1566">
        <v>1</v>
      </c>
    </row>
    <row r="1567" spans="1:6" x14ac:dyDescent="0.25">
      <c r="A1567" t="s">
        <v>1293</v>
      </c>
      <c r="B1567" t="s">
        <v>233</v>
      </c>
      <c r="C1567" t="s">
        <v>32</v>
      </c>
      <c r="D1567" t="s">
        <v>6841</v>
      </c>
      <c r="E1567" s="1">
        <v>45413</v>
      </c>
      <c r="F1567">
        <v>1</v>
      </c>
    </row>
    <row r="1568" spans="1:6" x14ac:dyDescent="0.25">
      <c r="A1568" t="s">
        <v>1293</v>
      </c>
      <c r="B1568" t="s">
        <v>233</v>
      </c>
      <c r="C1568" t="s">
        <v>32</v>
      </c>
      <c r="D1568" t="s">
        <v>6841</v>
      </c>
      <c r="E1568" s="1">
        <v>45444</v>
      </c>
      <c r="F1568">
        <v>1</v>
      </c>
    </row>
    <row r="1569" spans="1:6" x14ac:dyDescent="0.25">
      <c r="A1569" t="s">
        <v>1293</v>
      </c>
      <c r="B1569" t="s">
        <v>233</v>
      </c>
      <c r="C1569" t="s">
        <v>32</v>
      </c>
      <c r="D1569" t="s">
        <v>6841</v>
      </c>
      <c r="E1569" s="1">
        <v>45474</v>
      </c>
      <c r="F1569">
        <v>1</v>
      </c>
    </row>
    <row r="1570" spans="1:6" x14ac:dyDescent="0.25">
      <c r="A1570" t="s">
        <v>1293</v>
      </c>
      <c r="B1570" t="s">
        <v>233</v>
      </c>
      <c r="C1570" t="s">
        <v>32</v>
      </c>
      <c r="D1570" t="s">
        <v>6841</v>
      </c>
      <c r="E1570" s="1">
        <v>45505</v>
      </c>
      <c r="F1570">
        <v>1</v>
      </c>
    </row>
    <row r="1571" spans="1:6" x14ac:dyDescent="0.25">
      <c r="A1571" t="s">
        <v>1293</v>
      </c>
      <c r="B1571" t="s">
        <v>233</v>
      </c>
      <c r="C1571" t="s">
        <v>32</v>
      </c>
      <c r="D1571" t="s">
        <v>6841</v>
      </c>
      <c r="E1571" s="1">
        <v>45536</v>
      </c>
      <c r="F1571">
        <v>1</v>
      </c>
    </row>
    <row r="1572" spans="1:6" x14ac:dyDescent="0.25">
      <c r="A1572" t="s">
        <v>1293</v>
      </c>
      <c r="B1572" t="s">
        <v>233</v>
      </c>
      <c r="C1572" t="s">
        <v>32</v>
      </c>
      <c r="D1572" t="s">
        <v>6841</v>
      </c>
      <c r="E1572" s="1">
        <v>45566</v>
      </c>
      <c r="F1572">
        <v>1</v>
      </c>
    </row>
    <row r="1573" spans="1:6" x14ac:dyDescent="0.25">
      <c r="A1573" t="s">
        <v>1293</v>
      </c>
      <c r="B1573" t="s">
        <v>233</v>
      </c>
      <c r="C1573" t="s">
        <v>32</v>
      </c>
      <c r="D1573" t="s">
        <v>6841</v>
      </c>
      <c r="E1573" s="1">
        <v>45597</v>
      </c>
      <c r="F1573">
        <v>1</v>
      </c>
    </row>
    <row r="1574" spans="1:6" x14ac:dyDescent="0.25">
      <c r="A1574" t="s">
        <v>1293</v>
      </c>
      <c r="B1574" t="s">
        <v>233</v>
      </c>
      <c r="C1574" t="s">
        <v>32</v>
      </c>
      <c r="D1574" t="s">
        <v>6841</v>
      </c>
      <c r="E1574" s="1">
        <v>45627</v>
      </c>
      <c r="F1574">
        <v>1</v>
      </c>
    </row>
    <row r="1575" spans="1:6" x14ac:dyDescent="0.25">
      <c r="A1575" t="s">
        <v>1304</v>
      </c>
      <c r="B1575" t="s">
        <v>146</v>
      </c>
      <c r="C1575" t="s">
        <v>147</v>
      </c>
      <c r="D1575" t="s">
        <v>6840</v>
      </c>
      <c r="E1575" s="1">
        <v>45292</v>
      </c>
      <c r="F1575">
        <v>1</v>
      </c>
    </row>
    <row r="1576" spans="1:6" x14ac:dyDescent="0.25">
      <c r="A1576" t="s">
        <v>1304</v>
      </c>
      <c r="B1576" t="s">
        <v>146</v>
      </c>
      <c r="C1576" t="s">
        <v>147</v>
      </c>
      <c r="D1576" t="s">
        <v>6840</v>
      </c>
      <c r="E1576" s="1">
        <v>45323</v>
      </c>
      <c r="F1576">
        <v>1</v>
      </c>
    </row>
    <row r="1577" spans="1:6" x14ac:dyDescent="0.25">
      <c r="A1577" t="s">
        <v>1304</v>
      </c>
      <c r="B1577" t="s">
        <v>146</v>
      </c>
      <c r="C1577" t="s">
        <v>147</v>
      </c>
      <c r="D1577" t="s">
        <v>6840</v>
      </c>
      <c r="E1577" s="1">
        <v>45352</v>
      </c>
      <c r="F1577">
        <v>1</v>
      </c>
    </row>
    <row r="1578" spans="1:6" x14ac:dyDescent="0.25">
      <c r="A1578" t="s">
        <v>1304</v>
      </c>
      <c r="B1578" t="s">
        <v>146</v>
      </c>
      <c r="C1578" t="s">
        <v>147</v>
      </c>
      <c r="D1578" t="s">
        <v>6840</v>
      </c>
      <c r="E1578" s="1">
        <v>45383</v>
      </c>
      <c r="F1578">
        <v>1</v>
      </c>
    </row>
    <row r="1579" spans="1:6" x14ac:dyDescent="0.25">
      <c r="A1579" t="s">
        <v>1304</v>
      </c>
      <c r="B1579" t="s">
        <v>146</v>
      </c>
      <c r="C1579" t="s">
        <v>147</v>
      </c>
      <c r="D1579" t="s">
        <v>6840</v>
      </c>
      <c r="E1579" s="1">
        <v>45413</v>
      </c>
      <c r="F1579">
        <v>1</v>
      </c>
    </row>
    <row r="1580" spans="1:6" x14ac:dyDescent="0.25">
      <c r="A1580" t="s">
        <v>1304</v>
      </c>
      <c r="B1580" t="s">
        <v>146</v>
      </c>
      <c r="C1580" t="s">
        <v>147</v>
      </c>
      <c r="D1580" t="s">
        <v>6840</v>
      </c>
      <c r="E1580" s="1">
        <v>45444</v>
      </c>
      <c r="F1580">
        <v>1</v>
      </c>
    </row>
    <row r="1581" spans="1:6" x14ac:dyDescent="0.25">
      <c r="A1581" t="s">
        <v>1304</v>
      </c>
      <c r="B1581" t="s">
        <v>146</v>
      </c>
      <c r="C1581" t="s">
        <v>147</v>
      </c>
      <c r="D1581" t="s">
        <v>6840</v>
      </c>
      <c r="E1581" s="1">
        <v>45474</v>
      </c>
      <c r="F1581">
        <v>1</v>
      </c>
    </row>
    <row r="1582" spans="1:6" x14ac:dyDescent="0.25">
      <c r="A1582" t="s">
        <v>1304</v>
      </c>
      <c r="B1582" t="s">
        <v>146</v>
      </c>
      <c r="C1582" t="s">
        <v>147</v>
      </c>
      <c r="D1582" t="s">
        <v>6840</v>
      </c>
      <c r="E1582" s="1">
        <v>45505</v>
      </c>
      <c r="F1582">
        <v>1</v>
      </c>
    </row>
    <row r="1583" spans="1:6" x14ac:dyDescent="0.25">
      <c r="A1583" t="s">
        <v>1304</v>
      </c>
      <c r="B1583" t="s">
        <v>146</v>
      </c>
      <c r="C1583" t="s">
        <v>147</v>
      </c>
      <c r="D1583" t="s">
        <v>6840</v>
      </c>
      <c r="E1583" s="1">
        <v>45536</v>
      </c>
      <c r="F1583">
        <v>1</v>
      </c>
    </row>
    <row r="1584" spans="1:6" x14ac:dyDescent="0.25">
      <c r="A1584" t="s">
        <v>1304</v>
      </c>
      <c r="B1584" t="s">
        <v>146</v>
      </c>
      <c r="C1584" t="s">
        <v>147</v>
      </c>
      <c r="D1584" t="s">
        <v>6840</v>
      </c>
      <c r="E1584" s="1">
        <v>45566</v>
      </c>
      <c r="F1584">
        <v>1</v>
      </c>
    </row>
    <row r="1585" spans="1:6" x14ac:dyDescent="0.25">
      <c r="A1585" t="s">
        <v>1304</v>
      </c>
      <c r="B1585" t="s">
        <v>146</v>
      </c>
      <c r="C1585" t="s">
        <v>147</v>
      </c>
      <c r="D1585" t="s">
        <v>6840</v>
      </c>
      <c r="E1585" s="1">
        <v>45597</v>
      </c>
      <c r="F1585">
        <v>1</v>
      </c>
    </row>
    <row r="1586" spans="1:6" x14ac:dyDescent="0.25">
      <c r="A1586" t="s">
        <v>1304</v>
      </c>
      <c r="B1586" t="s">
        <v>146</v>
      </c>
      <c r="C1586" t="s">
        <v>147</v>
      </c>
      <c r="D1586" t="s">
        <v>6840</v>
      </c>
      <c r="E1586" s="1">
        <v>45627</v>
      </c>
      <c r="F1586">
        <v>1</v>
      </c>
    </row>
    <row r="1587" spans="1:6" x14ac:dyDescent="0.25">
      <c r="A1587" t="s">
        <v>1310</v>
      </c>
      <c r="B1587" t="s">
        <v>43</v>
      </c>
      <c r="C1587" t="s">
        <v>44</v>
      </c>
      <c r="D1587" t="s">
        <v>6842</v>
      </c>
      <c r="E1587" s="1">
        <v>45352</v>
      </c>
      <c r="F1587">
        <v>1</v>
      </c>
    </row>
    <row r="1588" spans="1:6" x14ac:dyDescent="0.25">
      <c r="A1588" t="s">
        <v>1310</v>
      </c>
      <c r="B1588" t="s">
        <v>43</v>
      </c>
      <c r="C1588" t="s">
        <v>44</v>
      </c>
      <c r="D1588" t="s">
        <v>6842</v>
      </c>
      <c r="E1588" s="1">
        <v>45383</v>
      </c>
      <c r="F1588">
        <v>1</v>
      </c>
    </row>
    <row r="1589" spans="1:6" x14ac:dyDescent="0.25">
      <c r="A1589" t="s">
        <v>1310</v>
      </c>
      <c r="B1589" t="s">
        <v>43</v>
      </c>
      <c r="C1589" t="s">
        <v>44</v>
      </c>
      <c r="D1589" t="s">
        <v>6842</v>
      </c>
      <c r="E1589" s="1">
        <v>45413</v>
      </c>
      <c r="F1589">
        <v>1</v>
      </c>
    </row>
    <row r="1590" spans="1:6" x14ac:dyDescent="0.25">
      <c r="A1590" t="s">
        <v>1310</v>
      </c>
      <c r="B1590" t="s">
        <v>43</v>
      </c>
      <c r="C1590" t="s">
        <v>44</v>
      </c>
      <c r="D1590" t="s">
        <v>6842</v>
      </c>
      <c r="E1590" s="1">
        <v>45444</v>
      </c>
      <c r="F1590">
        <v>1</v>
      </c>
    </row>
    <row r="1591" spans="1:6" x14ac:dyDescent="0.25">
      <c r="A1591" t="s">
        <v>1310</v>
      </c>
      <c r="B1591" t="s">
        <v>43</v>
      </c>
      <c r="C1591" t="s">
        <v>44</v>
      </c>
      <c r="D1591" t="s">
        <v>6842</v>
      </c>
      <c r="E1591" s="1">
        <v>45474</v>
      </c>
      <c r="F1591">
        <v>1</v>
      </c>
    </row>
    <row r="1592" spans="1:6" x14ac:dyDescent="0.25">
      <c r="A1592" t="s">
        <v>1310</v>
      </c>
      <c r="B1592" t="s">
        <v>43</v>
      </c>
      <c r="C1592" t="s">
        <v>44</v>
      </c>
      <c r="D1592" t="s">
        <v>6842</v>
      </c>
      <c r="E1592" s="1">
        <v>45505</v>
      </c>
      <c r="F1592">
        <v>1</v>
      </c>
    </row>
    <row r="1593" spans="1:6" x14ac:dyDescent="0.25">
      <c r="A1593" t="s">
        <v>1310</v>
      </c>
      <c r="B1593" t="s">
        <v>43</v>
      </c>
      <c r="C1593" t="s">
        <v>44</v>
      </c>
      <c r="D1593" t="s">
        <v>6842</v>
      </c>
      <c r="E1593" s="1">
        <v>45536</v>
      </c>
      <c r="F1593">
        <v>1</v>
      </c>
    </row>
    <row r="1594" spans="1:6" x14ac:dyDescent="0.25">
      <c r="A1594" t="s">
        <v>1310</v>
      </c>
      <c r="B1594" t="s">
        <v>43</v>
      </c>
      <c r="C1594" t="s">
        <v>44</v>
      </c>
      <c r="D1594" t="s">
        <v>6842</v>
      </c>
      <c r="E1594" s="1">
        <v>45566</v>
      </c>
      <c r="F1594">
        <v>1</v>
      </c>
    </row>
    <row r="1595" spans="1:6" x14ac:dyDescent="0.25">
      <c r="A1595" t="s">
        <v>1310</v>
      </c>
      <c r="B1595" t="s">
        <v>43</v>
      </c>
      <c r="C1595" t="s">
        <v>44</v>
      </c>
      <c r="D1595" t="s">
        <v>6842</v>
      </c>
      <c r="E1595" s="1">
        <v>45597</v>
      </c>
      <c r="F1595">
        <v>1</v>
      </c>
    </row>
    <row r="1596" spans="1:6" x14ac:dyDescent="0.25">
      <c r="A1596" t="s">
        <v>1310</v>
      </c>
      <c r="B1596" t="s">
        <v>43</v>
      </c>
      <c r="C1596" t="s">
        <v>44</v>
      </c>
      <c r="D1596" t="s">
        <v>6842</v>
      </c>
      <c r="E1596" s="1">
        <v>45627</v>
      </c>
      <c r="F1596">
        <v>1</v>
      </c>
    </row>
    <row r="1597" spans="1:6" x14ac:dyDescent="0.25">
      <c r="A1597" t="s">
        <v>1315</v>
      </c>
      <c r="B1597" t="s">
        <v>233</v>
      </c>
      <c r="C1597" t="s">
        <v>32</v>
      </c>
      <c r="D1597" t="s">
        <v>6841</v>
      </c>
      <c r="E1597" s="1">
        <v>45352</v>
      </c>
      <c r="F1597">
        <v>1</v>
      </c>
    </row>
    <row r="1598" spans="1:6" x14ac:dyDescent="0.25">
      <c r="A1598" t="s">
        <v>1315</v>
      </c>
      <c r="B1598" t="s">
        <v>233</v>
      </c>
      <c r="C1598" t="s">
        <v>32</v>
      </c>
      <c r="D1598" t="s">
        <v>6841</v>
      </c>
      <c r="E1598" s="1">
        <v>45383</v>
      </c>
      <c r="F1598">
        <v>1</v>
      </c>
    </row>
    <row r="1599" spans="1:6" x14ac:dyDescent="0.25">
      <c r="A1599" t="s">
        <v>1315</v>
      </c>
      <c r="B1599" t="s">
        <v>233</v>
      </c>
      <c r="C1599" t="s">
        <v>32</v>
      </c>
      <c r="D1599" t="s">
        <v>6841</v>
      </c>
      <c r="E1599" s="1">
        <v>45413</v>
      </c>
      <c r="F1599">
        <v>1</v>
      </c>
    </row>
    <row r="1600" spans="1:6" x14ac:dyDescent="0.25">
      <c r="A1600" t="s">
        <v>1315</v>
      </c>
      <c r="B1600" t="s">
        <v>233</v>
      </c>
      <c r="C1600" t="s">
        <v>32</v>
      </c>
      <c r="D1600" t="s">
        <v>6841</v>
      </c>
      <c r="E1600" s="1">
        <v>45444</v>
      </c>
      <c r="F1600">
        <v>1</v>
      </c>
    </row>
    <row r="1601" spans="1:6" x14ac:dyDescent="0.25">
      <c r="A1601" t="s">
        <v>1315</v>
      </c>
      <c r="B1601" t="s">
        <v>233</v>
      </c>
      <c r="C1601" t="s">
        <v>32</v>
      </c>
      <c r="D1601" t="s">
        <v>6841</v>
      </c>
      <c r="E1601" s="1">
        <v>45474</v>
      </c>
      <c r="F1601">
        <v>1</v>
      </c>
    </row>
    <row r="1602" spans="1:6" x14ac:dyDescent="0.25">
      <c r="A1602" t="s">
        <v>1315</v>
      </c>
      <c r="B1602" t="s">
        <v>233</v>
      </c>
      <c r="C1602" t="s">
        <v>32</v>
      </c>
      <c r="D1602" t="s">
        <v>6841</v>
      </c>
      <c r="E1602" s="1">
        <v>45505</v>
      </c>
      <c r="F1602">
        <v>1</v>
      </c>
    </row>
    <row r="1603" spans="1:6" x14ac:dyDescent="0.25">
      <c r="A1603" t="s">
        <v>1315</v>
      </c>
      <c r="B1603" t="s">
        <v>233</v>
      </c>
      <c r="C1603" t="s">
        <v>32</v>
      </c>
      <c r="D1603" t="s">
        <v>6841</v>
      </c>
      <c r="E1603" s="1">
        <v>45536</v>
      </c>
      <c r="F1603">
        <v>1</v>
      </c>
    </row>
    <row r="1604" spans="1:6" x14ac:dyDescent="0.25">
      <c r="A1604" t="s">
        <v>1315</v>
      </c>
      <c r="B1604" t="s">
        <v>233</v>
      </c>
      <c r="C1604" t="s">
        <v>32</v>
      </c>
      <c r="D1604" t="s">
        <v>6841</v>
      </c>
      <c r="E1604" s="1">
        <v>45566</v>
      </c>
      <c r="F1604">
        <v>1</v>
      </c>
    </row>
    <row r="1605" spans="1:6" x14ac:dyDescent="0.25">
      <c r="A1605" t="s">
        <v>1315</v>
      </c>
      <c r="B1605" t="s">
        <v>233</v>
      </c>
      <c r="C1605" t="s">
        <v>32</v>
      </c>
      <c r="D1605" t="s">
        <v>6841</v>
      </c>
      <c r="E1605" s="1">
        <v>45597</v>
      </c>
      <c r="F1605">
        <v>1</v>
      </c>
    </row>
    <row r="1606" spans="1:6" x14ac:dyDescent="0.25">
      <c r="A1606" t="s">
        <v>1315</v>
      </c>
      <c r="B1606" t="s">
        <v>233</v>
      </c>
      <c r="C1606" t="s">
        <v>32</v>
      </c>
      <c r="D1606" t="s">
        <v>6841</v>
      </c>
      <c r="E1606" s="1">
        <v>45627</v>
      </c>
      <c r="F1606">
        <v>1</v>
      </c>
    </row>
    <row r="1607" spans="1:6" x14ac:dyDescent="0.25">
      <c r="A1607" t="s">
        <v>1326</v>
      </c>
      <c r="B1607" t="s">
        <v>233</v>
      </c>
      <c r="C1607" t="s">
        <v>32</v>
      </c>
      <c r="D1607" t="s">
        <v>6842</v>
      </c>
      <c r="E1607" s="1">
        <v>45292</v>
      </c>
      <c r="F1607">
        <v>1</v>
      </c>
    </row>
    <row r="1608" spans="1:6" x14ac:dyDescent="0.25">
      <c r="A1608" t="s">
        <v>1326</v>
      </c>
      <c r="B1608" t="s">
        <v>233</v>
      </c>
      <c r="C1608" t="s">
        <v>32</v>
      </c>
      <c r="D1608" t="s">
        <v>6842</v>
      </c>
      <c r="E1608" s="1">
        <v>45323</v>
      </c>
      <c r="F1608">
        <v>1</v>
      </c>
    </row>
    <row r="1609" spans="1:6" x14ac:dyDescent="0.25">
      <c r="A1609" t="s">
        <v>1326</v>
      </c>
      <c r="B1609" t="s">
        <v>233</v>
      </c>
      <c r="C1609" t="s">
        <v>32</v>
      </c>
      <c r="D1609" t="s">
        <v>6842</v>
      </c>
      <c r="E1609" s="1">
        <v>45352</v>
      </c>
      <c r="F1609">
        <v>1</v>
      </c>
    </row>
    <row r="1610" spans="1:6" x14ac:dyDescent="0.25">
      <c r="A1610" t="s">
        <v>1326</v>
      </c>
      <c r="B1610" t="s">
        <v>233</v>
      </c>
      <c r="C1610" t="s">
        <v>32</v>
      </c>
      <c r="D1610" t="s">
        <v>6842</v>
      </c>
      <c r="E1610" s="1">
        <v>45383</v>
      </c>
      <c r="F1610">
        <v>1</v>
      </c>
    </row>
    <row r="1611" spans="1:6" x14ac:dyDescent="0.25">
      <c r="A1611" t="s">
        <v>1326</v>
      </c>
      <c r="B1611" t="s">
        <v>233</v>
      </c>
      <c r="C1611" t="s">
        <v>32</v>
      </c>
      <c r="D1611" t="s">
        <v>6842</v>
      </c>
      <c r="E1611" s="1">
        <v>45413</v>
      </c>
      <c r="F1611">
        <v>1</v>
      </c>
    </row>
    <row r="1612" spans="1:6" x14ac:dyDescent="0.25">
      <c r="A1612" t="s">
        <v>1326</v>
      </c>
      <c r="B1612" t="s">
        <v>233</v>
      </c>
      <c r="C1612" t="s">
        <v>32</v>
      </c>
      <c r="D1612" t="s">
        <v>6842</v>
      </c>
      <c r="E1612" s="1">
        <v>45444</v>
      </c>
      <c r="F1612">
        <v>1</v>
      </c>
    </row>
    <row r="1613" spans="1:6" x14ac:dyDescent="0.25">
      <c r="A1613" t="s">
        <v>1326</v>
      </c>
      <c r="B1613" t="s">
        <v>233</v>
      </c>
      <c r="C1613" t="s">
        <v>32</v>
      </c>
      <c r="D1613" t="s">
        <v>6842</v>
      </c>
      <c r="E1613" s="1">
        <v>45474</v>
      </c>
      <c r="F1613">
        <v>1</v>
      </c>
    </row>
    <row r="1614" spans="1:6" x14ac:dyDescent="0.25">
      <c r="A1614" t="s">
        <v>1326</v>
      </c>
      <c r="B1614" t="s">
        <v>233</v>
      </c>
      <c r="C1614" t="s">
        <v>32</v>
      </c>
      <c r="D1614" t="s">
        <v>6842</v>
      </c>
      <c r="E1614" s="1">
        <v>45505</v>
      </c>
      <c r="F1614">
        <v>1</v>
      </c>
    </row>
    <row r="1615" spans="1:6" x14ac:dyDescent="0.25">
      <c r="A1615" t="s">
        <v>1326</v>
      </c>
      <c r="B1615" t="s">
        <v>233</v>
      </c>
      <c r="C1615" t="s">
        <v>32</v>
      </c>
      <c r="D1615" t="s">
        <v>6842</v>
      </c>
      <c r="E1615" s="1">
        <v>45536</v>
      </c>
      <c r="F1615">
        <v>1</v>
      </c>
    </row>
    <row r="1616" spans="1:6" x14ac:dyDescent="0.25">
      <c r="A1616" t="s">
        <v>1326</v>
      </c>
      <c r="B1616" t="s">
        <v>233</v>
      </c>
      <c r="C1616" t="s">
        <v>32</v>
      </c>
      <c r="D1616" t="s">
        <v>6842</v>
      </c>
      <c r="E1616" s="1">
        <v>45566</v>
      </c>
      <c r="F1616">
        <v>1</v>
      </c>
    </row>
    <row r="1617" spans="1:6" x14ac:dyDescent="0.25">
      <c r="A1617" t="s">
        <v>1326</v>
      </c>
      <c r="B1617" t="s">
        <v>233</v>
      </c>
      <c r="C1617" t="s">
        <v>32</v>
      </c>
      <c r="D1617" t="s">
        <v>6842</v>
      </c>
      <c r="E1617" s="1">
        <v>45597</v>
      </c>
      <c r="F1617">
        <v>1</v>
      </c>
    </row>
    <row r="1618" spans="1:6" x14ac:dyDescent="0.25">
      <c r="A1618" t="s">
        <v>1326</v>
      </c>
      <c r="B1618" t="s">
        <v>233</v>
      </c>
      <c r="C1618" t="s">
        <v>32</v>
      </c>
      <c r="D1618" t="s">
        <v>6842</v>
      </c>
      <c r="E1618" s="1">
        <v>45627</v>
      </c>
      <c r="F1618">
        <v>1</v>
      </c>
    </row>
    <row r="1619" spans="1:6" x14ac:dyDescent="0.25">
      <c r="A1619" t="s">
        <v>1330</v>
      </c>
      <c r="B1619" t="s">
        <v>31</v>
      </c>
      <c r="C1619" t="s">
        <v>32</v>
      </c>
      <c r="D1619" t="s">
        <v>6842</v>
      </c>
      <c r="E1619" s="1">
        <v>45352</v>
      </c>
      <c r="F1619">
        <v>1</v>
      </c>
    </row>
    <row r="1620" spans="1:6" x14ac:dyDescent="0.25">
      <c r="A1620" t="s">
        <v>1330</v>
      </c>
      <c r="B1620" t="s">
        <v>31</v>
      </c>
      <c r="C1620" t="s">
        <v>32</v>
      </c>
      <c r="D1620" t="s">
        <v>6842</v>
      </c>
      <c r="E1620" s="1">
        <v>45383</v>
      </c>
      <c r="F1620">
        <v>1</v>
      </c>
    </row>
    <row r="1621" spans="1:6" x14ac:dyDescent="0.25">
      <c r="A1621" t="s">
        <v>1330</v>
      </c>
      <c r="B1621" t="s">
        <v>31</v>
      </c>
      <c r="C1621" t="s">
        <v>32</v>
      </c>
      <c r="D1621" t="s">
        <v>6842</v>
      </c>
      <c r="E1621" s="1">
        <v>45413</v>
      </c>
      <c r="F1621">
        <v>1</v>
      </c>
    </row>
    <row r="1622" spans="1:6" x14ac:dyDescent="0.25">
      <c r="A1622" t="s">
        <v>1330</v>
      </c>
      <c r="B1622" t="s">
        <v>31</v>
      </c>
      <c r="C1622" t="s">
        <v>32</v>
      </c>
      <c r="D1622" t="s">
        <v>6842</v>
      </c>
      <c r="E1622" s="1">
        <v>45444</v>
      </c>
      <c r="F1622">
        <v>1</v>
      </c>
    </row>
    <row r="1623" spans="1:6" x14ac:dyDescent="0.25">
      <c r="A1623" t="s">
        <v>1330</v>
      </c>
      <c r="B1623" t="s">
        <v>31</v>
      </c>
      <c r="C1623" t="s">
        <v>32</v>
      </c>
      <c r="D1623" t="s">
        <v>6842</v>
      </c>
      <c r="E1623" s="1">
        <v>45474</v>
      </c>
      <c r="F1623">
        <v>1</v>
      </c>
    </row>
    <row r="1624" spans="1:6" x14ac:dyDescent="0.25">
      <c r="A1624" t="s">
        <v>1330</v>
      </c>
      <c r="B1624" t="s">
        <v>31</v>
      </c>
      <c r="C1624" t="s">
        <v>32</v>
      </c>
      <c r="D1624" t="s">
        <v>6842</v>
      </c>
      <c r="E1624" s="1">
        <v>45505</v>
      </c>
      <c r="F1624">
        <v>1</v>
      </c>
    </row>
    <row r="1625" spans="1:6" x14ac:dyDescent="0.25">
      <c r="A1625" t="s">
        <v>1330</v>
      </c>
      <c r="B1625" t="s">
        <v>31</v>
      </c>
      <c r="C1625" t="s">
        <v>32</v>
      </c>
      <c r="D1625" t="s">
        <v>6842</v>
      </c>
      <c r="E1625" s="1">
        <v>45536</v>
      </c>
      <c r="F1625">
        <v>1</v>
      </c>
    </row>
    <row r="1626" spans="1:6" x14ac:dyDescent="0.25">
      <c r="A1626" t="s">
        <v>1330</v>
      </c>
      <c r="B1626" t="s">
        <v>31</v>
      </c>
      <c r="C1626" t="s">
        <v>32</v>
      </c>
      <c r="D1626" t="s">
        <v>6842</v>
      </c>
      <c r="E1626" s="1">
        <v>45566</v>
      </c>
      <c r="F1626">
        <v>1</v>
      </c>
    </row>
    <row r="1627" spans="1:6" x14ac:dyDescent="0.25">
      <c r="A1627" t="s">
        <v>1330</v>
      </c>
      <c r="B1627" t="s">
        <v>31</v>
      </c>
      <c r="C1627" t="s">
        <v>32</v>
      </c>
      <c r="D1627" t="s">
        <v>6842</v>
      </c>
      <c r="E1627" s="1">
        <v>45597</v>
      </c>
      <c r="F1627">
        <v>1</v>
      </c>
    </row>
    <row r="1628" spans="1:6" x14ac:dyDescent="0.25">
      <c r="A1628" t="s">
        <v>1330</v>
      </c>
      <c r="B1628" t="s">
        <v>31</v>
      </c>
      <c r="C1628" t="s">
        <v>32</v>
      </c>
      <c r="D1628" t="s">
        <v>6842</v>
      </c>
      <c r="E1628" s="1">
        <v>45627</v>
      </c>
      <c r="F1628">
        <v>1</v>
      </c>
    </row>
    <row r="1629" spans="1:6" x14ac:dyDescent="0.25">
      <c r="A1629" t="s">
        <v>1336</v>
      </c>
      <c r="B1629" t="s">
        <v>31</v>
      </c>
      <c r="C1629" t="s">
        <v>32</v>
      </c>
      <c r="D1629" t="s">
        <v>6841</v>
      </c>
      <c r="E1629" s="1">
        <v>45352</v>
      </c>
      <c r="F1629">
        <v>1</v>
      </c>
    </row>
    <row r="1630" spans="1:6" x14ac:dyDescent="0.25">
      <c r="A1630" t="s">
        <v>1336</v>
      </c>
      <c r="B1630" t="s">
        <v>31</v>
      </c>
      <c r="C1630" t="s">
        <v>32</v>
      </c>
      <c r="D1630" t="s">
        <v>6841</v>
      </c>
      <c r="E1630" s="1">
        <v>45383</v>
      </c>
      <c r="F1630">
        <v>1</v>
      </c>
    </row>
    <row r="1631" spans="1:6" x14ac:dyDescent="0.25">
      <c r="A1631" t="s">
        <v>1336</v>
      </c>
      <c r="B1631" t="s">
        <v>31</v>
      </c>
      <c r="C1631" t="s">
        <v>32</v>
      </c>
      <c r="D1631" t="s">
        <v>6841</v>
      </c>
      <c r="E1631" s="1">
        <v>45413</v>
      </c>
      <c r="F1631">
        <v>1</v>
      </c>
    </row>
    <row r="1632" spans="1:6" x14ac:dyDescent="0.25">
      <c r="A1632" t="s">
        <v>1336</v>
      </c>
      <c r="B1632" t="s">
        <v>31</v>
      </c>
      <c r="C1632" t="s">
        <v>32</v>
      </c>
      <c r="D1632" t="s">
        <v>6841</v>
      </c>
      <c r="E1632" s="1">
        <v>45444</v>
      </c>
      <c r="F1632">
        <v>1</v>
      </c>
    </row>
    <row r="1633" spans="1:6" x14ac:dyDescent="0.25">
      <c r="A1633" t="s">
        <v>1336</v>
      </c>
      <c r="B1633" t="s">
        <v>31</v>
      </c>
      <c r="C1633" t="s">
        <v>32</v>
      </c>
      <c r="D1633" t="s">
        <v>6841</v>
      </c>
      <c r="E1633" s="1">
        <v>45474</v>
      </c>
      <c r="F1633">
        <v>1</v>
      </c>
    </row>
    <row r="1634" spans="1:6" x14ac:dyDescent="0.25">
      <c r="A1634" t="s">
        <v>1336</v>
      </c>
      <c r="B1634" t="s">
        <v>31</v>
      </c>
      <c r="C1634" t="s">
        <v>32</v>
      </c>
      <c r="D1634" t="s">
        <v>6841</v>
      </c>
      <c r="E1634" s="1">
        <v>45505</v>
      </c>
      <c r="F1634">
        <v>1</v>
      </c>
    </row>
    <row r="1635" spans="1:6" x14ac:dyDescent="0.25">
      <c r="A1635" t="s">
        <v>1336</v>
      </c>
      <c r="B1635" t="s">
        <v>31</v>
      </c>
      <c r="C1635" t="s">
        <v>32</v>
      </c>
      <c r="D1635" t="s">
        <v>6841</v>
      </c>
      <c r="E1635" s="1">
        <v>45536</v>
      </c>
      <c r="F1635">
        <v>1</v>
      </c>
    </row>
    <row r="1636" spans="1:6" x14ac:dyDescent="0.25">
      <c r="A1636" t="s">
        <v>1336</v>
      </c>
      <c r="B1636" t="s">
        <v>31</v>
      </c>
      <c r="C1636" t="s">
        <v>32</v>
      </c>
      <c r="D1636" t="s">
        <v>6841</v>
      </c>
      <c r="E1636" s="1">
        <v>45566</v>
      </c>
      <c r="F1636">
        <v>1</v>
      </c>
    </row>
    <row r="1637" spans="1:6" x14ac:dyDescent="0.25">
      <c r="A1637" t="s">
        <v>1336</v>
      </c>
      <c r="B1637" t="s">
        <v>31</v>
      </c>
      <c r="C1637" t="s">
        <v>32</v>
      </c>
      <c r="D1637" t="s">
        <v>6841</v>
      </c>
      <c r="E1637" s="1">
        <v>45597</v>
      </c>
      <c r="F1637">
        <v>1</v>
      </c>
    </row>
    <row r="1638" spans="1:6" x14ac:dyDescent="0.25">
      <c r="A1638" t="s">
        <v>1336</v>
      </c>
      <c r="B1638" t="s">
        <v>31</v>
      </c>
      <c r="C1638" t="s">
        <v>32</v>
      </c>
      <c r="D1638" t="s">
        <v>6841</v>
      </c>
      <c r="E1638" s="1">
        <v>45627</v>
      </c>
      <c r="F1638">
        <v>1</v>
      </c>
    </row>
    <row r="1639" spans="1:6" x14ac:dyDescent="0.25">
      <c r="A1639" t="s">
        <v>1340</v>
      </c>
      <c r="B1639" t="s">
        <v>31</v>
      </c>
      <c r="C1639" t="s">
        <v>32</v>
      </c>
      <c r="D1639" t="s">
        <v>6841</v>
      </c>
      <c r="E1639" s="1">
        <v>45352</v>
      </c>
      <c r="F1639">
        <v>1</v>
      </c>
    </row>
    <row r="1640" spans="1:6" x14ac:dyDescent="0.25">
      <c r="A1640" t="s">
        <v>1340</v>
      </c>
      <c r="B1640" t="s">
        <v>31</v>
      </c>
      <c r="C1640" t="s">
        <v>32</v>
      </c>
      <c r="D1640" t="s">
        <v>6841</v>
      </c>
      <c r="E1640" s="1">
        <v>45383</v>
      </c>
      <c r="F1640">
        <v>1</v>
      </c>
    </row>
    <row r="1641" spans="1:6" x14ac:dyDescent="0.25">
      <c r="A1641" t="s">
        <v>1340</v>
      </c>
      <c r="B1641" t="s">
        <v>31</v>
      </c>
      <c r="C1641" t="s">
        <v>32</v>
      </c>
      <c r="D1641" t="s">
        <v>6841</v>
      </c>
      <c r="E1641" s="1">
        <v>45413</v>
      </c>
      <c r="F1641">
        <v>1</v>
      </c>
    </row>
    <row r="1642" spans="1:6" x14ac:dyDescent="0.25">
      <c r="A1642" t="s">
        <v>1340</v>
      </c>
      <c r="B1642" t="s">
        <v>31</v>
      </c>
      <c r="C1642" t="s">
        <v>32</v>
      </c>
      <c r="D1642" t="s">
        <v>6841</v>
      </c>
      <c r="E1642" s="1">
        <v>45444</v>
      </c>
      <c r="F1642">
        <v>1</v>
      </c>
    </row>
    <row r="1643" spans="1:6" x14ac:dyDescent="0.25">
      <c r="A1643" t="s">
        <v>1340</v>
      </c>
      <c r="B1643" t="s">
        <v>31</v>
      </c>
      <c r="C1643" t="s">
        <v>32</v>
      </c>
      <c r="D1643" t="s">
        <v>6841</v>
      </c>
      <c r="E1643" s="1">
        <v>45474</v>
      </c>
      <c r="F1643">
        <v>1</v>
      </c>
    </row>
    <row r="1644" spans="1:6" x14ac:dyDescent="0.25">
      <c r="A1644" t="s">
        <v>1340</v>
      </c>
      <c r="B1644" t="s">
        <v>31</v>
      </c>
      <c r="C1644" t="s">
        <v>32</v>
      </c>
      <c r="D1644" t="s">
        <v>6841</v>
      </c>
      <c r="E1644" s="1">
        <v>45505</v>
      </c>
      <c r="F1644">
        <v>1</v>
      </c>
    </row>
    <row r="1645" spans="1:6" x14ac:dyDescent="0.25">
      <c r="A1645" t="s">
        <v>1340</v>
      </c>
      <c r="B1645" t="s">
        <v>31</v>
      </c>
      <c r="C1645" t="s">
        <v>32</v>
      </c>
      <c r="D1645" t="s">
        <v>6841</v>
      </c>
      <c r="E1645" s="1">
        <v>45536</v>
      </c>
      <c r="F1645">
        <v>1</v>
      </c>
    </row>
    <row r="1646" spans="1:6" x14ac:dyDescent="0.25">
      <c r="A1646" t="s">
        <v>1340</v>
      </c>
      <c r="B1646" t="s">
        <v>31</v>
      </c>
      <c r="C1646" t="s">
        <v>32</v>
      </c>
      <c r="D1646" t="s">
        <v>6841</v>
      </c>
      <c r="E1646" s="1">
        <v>45566</v>
      </c>
      <c r="F1646">
        <v>1</v>
      </c>
    </row>
    <row r="1647" spans="1:6" x14ac:dyDescent="0.25">
      <c r="A1647" t="s">
        <v>1340</v>
      </c>
      <c r="B1647" t="s">
        <v>31</v>
      </c>
      <c r="C1647" t="s">
        <v>32</v>
      </c>
      <c r="D1647" t="s">
        <v>6841</v>
      </c>
      <c r="E1647" s="1">
        <v>45597</v>
      </c>
      <c r="F1647">
        <v>1</v>
      </c>
    </row>
    <row r="1648" spans="1:6" x14ac:dyDescent="0.25">
      <c r="A1648" t="s">
        <v>1340</v>
      </c>
      <c r="B1648" t="s">
        <v>31</v>
      </c>
      <c r="C1648" t="s">
        <v>32</v>
      </c>
      <c r="D1648" t="s">
        <v>6841</v>
      </c>
      <c r="E1648" s="1">
        <v>45627</v>
      </c>
      <c r="F1648">
        <v>1</v>
      </c>
    </row>
    <row r="1649" spans="1:6" x14ac:dyDescent="0.25">
      <c r="A1649" t="s">
        <v>1350</v>
      </c>
      <c r="B1649" t="s">
        <v>146</v>
      </c>
      <c r="C1649" t="s">
        <v>147</v>
      </c>
      <c r="D1649" t="s">
        <v>6842</v>
      </c>
      <c r="E1649" s="1">
        <v>45352</v>
      </c>
      <c r="F1649">
        <v>1</v>
      </c>
    </row>
    <row r="1650" spans="1:6" x14ac:dyDescent="0.25">
      <c r="A1650" t="s">
        <v>1350</v>
      </c>
      <c r="B1650" t="s">
        <v>146</v>
      </c>
      <c r="C1650" t="s">
        <v>147</v>
      </c>
      <c r="D1650" t="s">
        <v>6842</v>
      </c>
      <c r="E1650" s="1">
        <v>45383</v>
      </c>
      <c r="F1650">
        <v>1</v>
      </c>
    </row>
    <row r="1651" spans="1:6" x14ac:dyDescent="0.25">
      <c r="A1651" t="s">
        <v>1350</v>
      </c>
      <c r="B1651" t="s">
        <v>146</v>
      </c>
      <c r="C1651" t="s">
        <v>147</v>
      </c>
      <c r="D1651" t="s">
        <v>6842</v>
      </c>
      <c r="E1651" s="1">
        <v>45413</v>
      </c>
      <c r="F1651">
        <v>1</v>
      </c>
    </row>
    <row r="1652" spans="1:6" x14ac:dyDescent="0.25">
      <c r="A1652" t="s">
        <v>1350</v>
      </c>
      <c r="B1652" t="s">
        <v>146</v>
      </c>
      <c r="C1652" t="s">
        <v>147</v>
      </c>
      <c r="D1652" t="s">
        <v>6842</v>
      </c>
      <c r="E1652" s="1">
        <v>45444</v>
      </c>
      <c r="F1652">
        <v>1</v>
      </c>
    </row>
    <row r="1653" spans="1:6" x14ac:dyDescent="0.25">
      <c r="A1653" t="s">
        <v>1350</v>
      </c>
      <c r="B1653" t="s">
        <v>146</v>
      </c>
      <c r="C1653" t="s">
        <v>147</v>
      </c>
      <c r="D1653" t="s">
        <v>6842</v>
      </c>
      <c r="E1653" s="1">
        <v>45474</v>
      </c>
      <c r="F1653">
        <v>1</v>
      </c>
    </row>
    <row r="1654" spans="1:6" x14ac:dyDescent="0.25">
      <c r="A1654" t="s">
        <v>1350</v>
      </c>
      <c r="B1654" t="s">
        <v>146</v>
      </c>
      <c r="C1654" t="s">
        <v>147</v>
      </c>
      <c r="D1654" t="s">
        <v>6842</v>
      </c>
      <c r="E1654" s="1">
        <v>45505</v>
      </c>
      <c r="F1654">
        <v>1</v>
      </c>
    </row>
    <row r="1655" spans="1:6" x14ac:dyDescent="0.25">
      <c r="A1655" t="s">
        <v>1350</v>
      </c>
      <c r="B1655" t="s">
        <v>146</v>
      </c>
      <c r="C1655" t="s">
        <v>147</v>
      </c>
      <c r="D1655" t="s">
        <v>6842</v>
      </c>
      <c r="E1655" s="1">
        <v>45536</v>
      </c>
      <c r="F1655">
        <v>1</v>
      </c>
    </row>
    <row r="1656" spans="1:6" x14ac:dyDescent="0.25">
      <c r="A1656" t="s">
        <v>1350</v>
      </c>
      <c r="B1656" t="s">
        <v>146</v>
      </c>
      <c r="C1656" t="s">
        <v>147</v>
      </c>
      <c r="D1656" t="s">
        <v>6842</v>
      </c>
      <c r="E1656" s="1">
        <v>45566</v>
      </c>
      <c r="F1656">
        <v>1</v>
      </c>
    </row>
    <row r="1657" spans="1:6" x14ac:dyDescent="0.25">
      <c r="A1657" t="s">
        <v>1350</v>
      </c>
      <c r="B1657" t="s">
        <v>146</v>
      </c>
      <c r="C1657" t="s">
        <v>147</v>
      </c>
      <c r="D1657" t="s">
        <v>6842</v>
      </c>
      <c r="E1657" s="1">
        <v>45597</v>
      </c>
      <c r="F1657">
        <v>1</v>
      </c>
    </row>
    <row r="1658" spans="1:6" x14ac:dyDescent="0.25">
      <c r="A1658" t="s">
        <v>1360</v>
      </c>
      <c r="B1658" t="s">
        <v>233</v>
      </c>
      <c r="C1658" t="s">
        <v>32</v>
      </c>
      <c r="D1658" t="s">
        <v>6840</v>
      </c>
      <c r="E1658" s="1">
        <v>45352</v>
      </c>
      <c r="F1658">
        <v>1</v>
      </c>
    </row>
    <row r="1659" spans="1:6" x14ac:dyDescent="0.25">
      <c r="A1659" t="s">
        <v>1360</v>
      </c>
      <c r="B1659" t="s">
        <v>233</v>
      </c>
      <c r="C1659" t="s">
        <v>32</v>
      </c>
      <c r="D1659" t="s">
        <v>6840</v>
      </c>
      <c r="E1659" s="1">
        <v>45383</v>
      </c>
      <c r="F1659">
        <v>1</v>
      </c>
    </row>
    <row r="1660" spans="1:6" x14ac:dyDescent="0.25">
      <c r="A1660" t="s">
        <v>1360</v>
      </c>
      <c r="B1660" t="s">
        <v>233</v>
      </c>
      <c r="C1660" t="s">
        <v>32</v>
      </c>
      <c r="D1660" t="s">
        <v>6840</v>
      </c>
      <c r="E1660" s="1">
        <v>45413</v>
      </c>
      <c r="F1660">
        <v>1</v>
      </c>
    </row>
    <row r="1661" spans="1:6" x14ac:dyDescent="0.25">
      <c r="A1661" t="s">
        <v>1360</v>
      </c>
      <c r="B1661" t="s">
        <v>233</v>
      </c>
      <c r="C1661" t="s">
        <v>32</v>
      </c>
      <c r="D1661" t="s">
        <v>6840</v>
      </c>
      <c r="E1661" s="1">
        <v>45444</v>
      </c>
      <c r="F1661">
        <v>1</v>
      </c>
    </row>
    <row r="1662" spans="1:6" x14ac:dyDescent="0.25">
      <c r="A1662" t="s">
        <v>1360</v>
      </c>
      <c r="B1662" t="s">
        <v>233</v>
      </c>
      <c r="C1662" t="s">
        <v>32</v>
      </c>
      <c r="D1662" t="s">
        <v>6840</v>
      </c>
      <c r="E1662" s="1">
        <v>45474</v>
      </c>
      <c r="F1662">
        <v>1</v>
      </c>
    </row>
    <row r="1663" spans="1:6" x14ac:dyDescent="0.25">
      <c r="A1663" t="s">
        <v>1360</v>
      </c>
      <c r="B1663" t="s">
        <v>233</v>
      </c>
      <c r="C1663" t="s">
        <v>32</v>
      </c>
      <c r="D1663" t="s">
        <v>6840</v>
      </c>
      <c r="E1663" s="1">
        <v>45505</v>
      </c>
      <c r="F1663">
        <v>1</v>
      </c>
    </row>
    <row r="1664" spans="1:6" x14ac:dyDescent="0.25">
      <c r="A1664" t="s">
        <v>1360</v>
      </c>
      <c r="B1664" t="s">
        <v>233</v>
      </c>
      <c r="C1664" t="s">
        <v>32</v>
      </c>
      <c r="D1664" t="s">
        <v>6840</v>
      </c>
      <c r="E1664" s="1">
        <v>45536</v>
      </c>
      <c r="F1664">
        <v>1</v>
      </c>
    </row>
    <row r="1665" spans="1:6" x14ac:dyDescent="0.25">
      <c r="A1665" t="s">
        <v>1360</v>
      </c>
      <c r="B1665" t="s">
        <v>233</v>
      </c>
      <c r="C1665" t="s">
        <v>32</v>
      </c>
      <c r="D1665" t="s">
        <v>6840</v>
      </c>
      <c r="E1665" s="1">
        <v>45566</v>
      </c>
      <c r="F1665">
        <v>1</v>
      </c>
    </row>
    <row r="1666" spans="1:6" x14ac:dyDescent="0.25">
      <c r="A1666" t="s">
        <v>1360</v>
      </c>
      <c r="B1666" t="s">
        <v>233</v>
      </c>
      <c r="C1666" t="s">
        <v>32</v>
      </c>
      <c r="D1666" t="s">
        <v>6840</v>
      </c>
      <c r="E1666" s="1">
        <v>45597</v>
      </c>
      <c r="F1666">
        <v>1</v>
      </c>
    </row>
    <row r="1667" spans="1:6" x14ac:dyDescent="0.25">
      <c r="A1667" t="s">
        <v>1360</v>
      </c>
      <c r="B1667" t="s">
        <v>233</v>
      </c>
      <c r="C1667" t="s">
        <v>32</v>
      </c>
      <c r="D1667" t="s">
        <v>6840</v>
      </c>
      <c r="E1667" s="1">
        <v>45627</v>
      </c>
      <c r="F1667">
        <v>1</v>
      </c>
    </row>
    <row r="1668" spans="1:6" x14ac:dyDescent="0.25">
      <c r="A1668" t="s">
        <v>1368</v>
      </c>
      <c r="B1668" t="s">
        <v>233</v>
      </c>
      <c r="C1668" t="s">
        <v>32</v>
      </c>
      <c r="D1668" t="s">
        <v>6839</v>
      </c>
      <c r="E1668" s="1">
        <v>45292</v>
      </c>
      <c r="F1668">
        <v>1</v>
      </c>
    </row>
    <row r="1669" spans="1:6" x14ac:dyDescent="0.25">
      <c r="A1669" t="s">
        <v>1368</v>
      </c>
      <c r="B1669" t="s">
        <v>233</v>
      </c>
      <c r="C1669" t="s">
        <v>32</v>
      </c>
      <c r="D1669" t="s">
        <v>6839</v>
      </c>
      <c r="E1669" s="1">
        <v>45323</v>
      </c>
      <c r="F1669">
        <v>1</v>
      </c>
    </row>
    <row r="1670" spans="1:6" x14ac:dyDescent="0.25">
      <c r="A1670" t="s">
        <v>1368</v>
      </c>
      <c r="B1670" t="s">
        <v>233</v>
      </c>
      <c r="C1670" t="s">
        <v>32</v>
      </c>
      <c r="D1670" t="s">
        <v>6839</v>
      </c>
      <c r="E1670" s="1">
        <v>45352</v>
      </c>
      <c r="F1670">
        <v>1</v>
      </c>
    </row>
    <row r="1671" spans="1:6" x14ac:dyDescent="0.25">
      <c r="A1671" t="s">
        <v>1368</v>
      </c>
      <c r="B1671" t="s">
        <v>233</v>
      </c>
      <c r="C1671" t="s">
        <v>32</v>
      </c>
      <c r="D1671" t="s">
        <v>6839</v>
      </c>
      <c r="E1671" s="1">
        <v>45383</v>
      </c>
      <c r="F1671">
        <v>1</v>
      </c>
    </row>
    <row r="1672" spans="1:6" x14ac:dyDescent="0.25">
      <c r="A1672" t="s">
        <v>1368</v>
      </c>
      <c r="B1672" t="s">
        <v>233</v>
      </c>
      <c r="C1672" t="s">
        <v>32</v>
      </c>
      <c r="D1672" t="s">
        <v>6839</v>
      </c>
      <c r="E1672" s="1">
        <v>45413</v>
      </c>
      <c r="F1672">
        <v>1</v>
      </c>
    </row>
    <row r="1673" spans="1:6" x14ac:dyDescent="0.25">
      <c r="A1673" t="s">
        <v>1368</v>
      </c>
      <c r="B1673" t="s">
        <v>233</v>
      </c>
      <c r="C1673" t="s">
        <v>32</v>
      </c>
      <c r="D1673" t="s">
        <v>6839</v>
      </c>
      <c r="E1673" s="1">
        <v>45444</v>
      </c>
      <c r="F1673">
        <v>1</v>
      </c>
    </row>
    <row r="1674" spans="1:6" x14ac:dyDescent="0.25">
      <c r="A1674" t="s">
        <v>1368</v>
      </c>
      <c r="B1674" t="s">
        <v>233</v>
      </c>
      <c r="C1674" t="s">
        <v>32</v>
      </c>
      <c r="D1674" t="s">
        <v>6839</v>
      </c>
      <c r="E1674" s="1">
        <v>45474</v>
      </c>
      <c r="F1674">
        <v>1</v>
      </c>
    </row>
    <row r="1675" spans="1:6" x14ac:dyDescent="0.25">
      <c r="A1675" t="s">
        <v>1368</v>
      </c>
      <c r="B1675" t="s">
        <v>233</v>
      </c>
      <c r="C1675" t="s">
        <v>32</v>
      </c>
      <c r="D1675" t="s">
        <v>6839</v>
      </c>
      <c r="E1675" s="1">
        <v>45505</v>
      </c>
      <c r="F1675">
        <v>1</v>
      </c>
    </row>
    <row r="1676" spans="1:6" x14ac:dyDescent="0.25">
      <c r="A1676" t="s">
        <v>1368</v>
      </c>
      <c r="B1676" t="s">
        <v>233</v>
      </c>
      <c r="C1676" t="s">
        <v>32</v>
      </c>
      <c r="D1676" t="s">
        <v>6839</v>
      </c>
      <c r="E1676" s="1">
        <v>45536</v>
      </c>
      <c r="F1676">
        <v>1</v>
      </c>
    </row>
    <row r="1677" spans="1:6" x14ac:dyDescent="0.25">
      <c r="A1677" t="s">
        <v>1368</v>
      </c>
      <c r="B1677" t="s">
        <v>233</v>
      </c>
      <c r="C1677" t="s">
        <v>32</v>
      </c>
      <c r="D1677" t="s">
        <v>6839</v>
      </c>
      <c r="E1677" s="1">
        <v>45566</v>
      </c>
      <c r="F1677">
        <v>1</v>
      </c>
    </row>
    <row r="1678" spans="1:6" x14ac:dyDescent="0.25">
      <c r="A1678" t="s">
        <v>1368</v>
      </c>
      <c r="B1678" t="s">
        <v>233</v>
      </c>
      <c r="C1678" t="s">
        <v>32</v>
      </c>
      <c r="D1678" t="s">
        <v>6839</v>
      </c>
      <c r="E1678" s="1">
        <v>45597</v>
      </c>
      <c r="F1678">
        <v>1</v>
      </c>
    </row>
    <row r="1679" spans="1:6" x14ac:dyDescent="0.25">
      <c r="A1679" t="s">
        <v>1368</v>
      </c>
      <c r="B1679" t="s">
        <v>233</v>
      </c>
      <c r="C1679" t="s">
        <v>32</v>
      </c>
      <c r="D1679" t="s">
        <v>6839</v>
      </c>
      <c r="E1679" s="1">
        <v>45627</v>
      </c>
      <c r="F1679">
        <v>1</v>
      </c>
    </row>
    <row r="1680" spans="1:6" x14ac:dyDescent="0.25">
      <c r="A1680" t="s">
        <v>1372</v>
      </c>
      <c r="B1680" t="s">
        <v>52</v>
      </c>
      <c r="C1680" t="s">
        <v>44</v>
      </c>
      <c r="D1680" t="s">
        <v>6841</v>
      </c>
      <c r="E1680" s="1">
        <v>45292</v>
      </c>
      <c r="F1680">
        <v>1</v>
      </c>
    </row>
    <row r="1681" spans="1:6" x14ac:dyDescent="0.25">
      <c r="A1681" t="s">
        <v>1372</v>
      </c>
      <c r="B1681" t="s">
        <v>52</v>
      </c>
      <c r="C1681" t="s">
        <v>44</v>
      </c>
      <c r="D1681" t="s">
        <v>6841</v>
      </c>
      <c r="E1681" s="1">
        <v>45323</v>
      </c>
      <c r="F1681">
        <v>1</v>
      </c>
    </row>
    <row r="1682" spans="1:6" x14ac:dyDescent="0.25">
      <c r="A1682" t="s">
        <v>1372</v>
      </c>
      <c r="B1682" t="s">
        <v>52</v>
      </c>
      <c r="C1682" t="s">
        <v>44</v>
      </c>
      <c r="D1682" t="s">
        <v>6841</v>
      </c>
      <c r="E1682" s="1">
        <v>45352</v>
      </c>
      <c r="F1682">
        <v>1</v>
      </c>
    </row>
    <row r="1683" spans="1:6" x14ac:dyDescent="0.25">
      <c r="A1683" t="s">
        <v>1372</v>
      </c>
      <c r="B1683" t="s">
        <v>52</v>
      </c>
      <c r="C1683" t="s">
        <v>44</v>
      </c>
      <c r="D1683" t="s">
        <v>6841</v>
      </c>
      <c r="E1683" s="1">
        <v>45383</v>
      </c>
      <c r="F1683">
        <v>1</v>
      </c>
    </row>
    <row r="1684" spans="1:6" x14ac:dyDescent="0.25">
      <c r="A1684" t="s">
        <v>1372</v>
      </c>
      <c r="B1684" t="s">
        <v>52</v>
      </c>
      <c r="C1684" t="s">
        <v>44</v>
      </c>
      <c r="D1684" t="s">
        <v>6841</v>
      </c>
      <c r="E1684" s="1">
        <v>45413</v>
      </c>
      <c r="F1684">
        <v>1</v>
      </c>
    </row>
    <row r="1685" spans="1:6" x14ac:dyDescent="0.25">
      <c r="A1685" t="s">
        <v>1372</v>
      </c>
      <c r="B1685" t="s">
        <v>52</v>
      </c>
      <c r="C1685" t="s">
        <v>44</v>
      </c>
      <c r="D1685" t="s">
        <v>6841</v>
      </c>
      <c r="E1685" s="1">
        <v>45444</v>
      </c>
      <c r="F1685">
        <v>1</v>
      </c>
    </row>
    <row r="1686" spans="1:6" x14ac:dyDescent="0.25">
      <c r="A1686" t="s">
        <v>1372</v>
      </c>
      <c r="B1686" t="s">
        <v>52</v>
      </c>
      <c r="C1686" t="s">
        <v>44</v>
      </c>
      <c r="D1686" t="s">
        <v>6841</v>
      </c>
      <c r="E1686" s="1">
        <v>45474</v>
      </c>
      <c r="F1686">
        <v>1</v>
      </c>
    </row>
    <row r="1687" spans="1:6" x14ac:dyDescent="0.25">
      <c r="A1687" t="s">
        <v>1372</v>
      </c>
      <c r="B1687" t="s">
        <v>52</v>
      </c>
      <c r="C1687" t="s">
        <v>44</v>
      </c>
      <c r="D1687" t="s">
        <v>6841</v>
      </c>
      <c r="E1687" s="1">
        <v>45505</v>
      </c>
      <c r="F1687">
        <v>1</v>
      </c>
    </row>
    <row r="1688" spans="1:6" x14ac:dyDescent="0.25">
      <c r="A1688" t="s">
        <v>1372</v>
      </c>
      <c r="B1688" t="s">
        <v>52</v>
      </c>
      <c r="C1688" t="s">
        <v>44</v>
      </c>
      <c r="D1688" t="s">
        <v>6841</v>
      </c>
      <c r="E1688" s="1">
        <v>45536</v>
      </c>
      <c r="F1688">
        <v>1</v>
      </c>
    </row>
    <row r="1689" spans="1:6" x14ac:dyDescent="0.25">
      <c r="A1689" t="s">
        <v>1372</v>
      </c>
      <c r="B1689" t="s">
        <v>52</v>
      </c>
      <c r="C1689" t="s">
        <v>44</v>
      </c>
      <c r="D1689" t="s">
        <v>6841</v>
      </c>
      <c r="E1689" s="1">
        <v>45566</v>
      </c>
      <c r="F1689">
        <v>1</v>
      </c>
    </row>
    <row r="1690" spans="1:6" x14ac:dyDescent="0.25">
      <c r="A1690" t="s">
        <v>1372</v>
      </c>
      <c r="B1690" t="s">
        <v>52</v>
      </c>
      <c r="C1690" t="s">
        <v>44</v>
      </c>
      <c r="D1690" t="s">
        <v>6841</v>
      </c>
      <c r="E1690" s="1">
        <v>45597</v>
      </c>
      <c r="F1690">
        <v>1</v>
      </c>
    </row>
    <row r="1691" spans="1:6" x14ac:dyDescent="0.25">
      <c r="A1691" t="s">
        <v>1372</v>
      </c>
      <c r="B1691" t="s">
        <v>52</v>
      </c>
      <c r="C1691" t="s">
        <v>44</v>
      </c>
      <c r="D1691" t="s">
        <v>6841</v>
      </c>
      <c r="E1691" s="1">
        <v>45627</v>
      </c>
      <c r="F1691">
        <v>1</v>
      </c>
    </row>
    <row r="1692" spans="1:6" x14ac:dyDescent="0.25">
      <c r="A1692" t="s">
        <v>1379</v>
      </c>
      <c r="B1692" t="s">
        <v>52</v>
      </c>
      <c r="C1692" t="s">
        <v>44</v>
      </c>
      <c r="D1692" t="s">
        <v>6842</v>
      </c>
      <c r="E1692" s="1">
        <v>45323</v>
      </c>
      <c r="F1692">
        <v>1</v>
      </c>
    </row>
    <row r="1693" spans="1:6" x14ac:dyDescent="0.25">
      <c r="A1693" t="s">
        <v>1379</v>
      </c>
      <c r="B1693" t="s">
        <v>52</v>
      </c>
      <c r="C1693" t="s">
        <v>44</v>
      </c>
      <c r="D1693" t="s">
        <v>6842</v>
      </c>
      <c r="E1693" s="1">
        <v>45352</v>
      </c>
      <c r="F1693">
        <v>1</v>
      </c>
    </row>
    <row r="1694" spans="1:6" x14ac:dyDescent="0.25">
      <c r="A1694" t="s">
        <v>1379</v>
      </c>
      <c r="B1694" t="s">
        <v>52</v>
      </c>
      <c r="C1694" t="s">
        <v>44</v>
      </c>
      <c r="D1694" t="s">
        <v>6842</v>
      </c>
      <c r="E1694" s="1">
        <v>45383</v>
      </c>
      <c r="F1694">
        <v>1</v>
      </c>
    </row>
    <row r="1695" spans="1:6" x14ac:dyDescent="0.25">
      <c r="A1695" t="s">
        <v>1379</v>
      </c>
      <c r="B1695" t="s">
        <v>52</v>
      </c>
      <c r="C1695" t="s">
        <v>44</v>
      </c>
      <c r="D1695" t="s">
        <v>6842</v>
      </c>
      <c r="E1695" s="1">
        <v>45413</v>
      </c>
      <c r="F1695">
        <v>1</v>
      </c>
    </row>
    <row r="1696" spans="1:6" x14ac:dyDescent="0.25">
      <c r="A1696" t="s">
        <v>1379</v>
      </c>
      <c r="B1696" t="s">
        <v>52</v>
      </c>
      <c r="C1696" t="s">
        <v>44</v>
      </c>
      <c r="D1696" t="s">
        <v>6842</v>
      </c>
      <c r="E1696" s="1">
        <v>45444</v>
      </c>
      <c r="F1696">
        <v>1</v>
      </c>
    </row>
    <row r="1697" spans="1:6" x14ac:dyDescent="0.25">
      <c r="A1697" t="s">
        <v>1379</v>
      </c>
      <c r="B1697" t="s">
        <v>52</v>
      </c>
      <c r="C1697" t="s">
        <v>44</v>
      </c>
      <c r="D1697" t="s">
        <v>6842</v>
      </c>
      <c r="E1697" s="1">
        <v>45474</v>
      </c>
      <c r="F1697">
        <v>1</v>
      </c>
    </row>
    <row r="1698" spans="1:6" x14ac:dyDescent="0.25">
      <c r="A1698" t="s">
        <v>1379</v>
      </c>
      <c r="B1698" t="s">
        <v>52</v>
      </c>
      <c r="C1698" t="s">
        <v>44</v>
      </c>
      <c r="D1698" t="s">
        <v>6842</v>
      </c>
      <c r="E1698" s="1">
        <v>45505</v>
      </c>
      <c r="F1698">
        <v>1</v>
      </c>
    </row>
    <row r="1699" spans="1:6" x14ac:dyDescent="0.25">
      <c r="A1699" t="s">
        <v>1379</v>
      </c>
      <c r="B1699" t="s">
        <v>52</v>
      </c>
      <c r="C1699" t="s">
        <v>44</v>
      </c>
      <c r="D1699" t="s">
        <v>6842</v>
      </c>
      <c r="E1699" s="1">
        <v>45536</v>
      </c>
      <c r="F1699">
        <v>1</v>
      </c>
    </row>
    <row r="1700" spans="1:6" x14ac:dyDescent="0.25">
      <c r="A1700" t="s">
        <v>1379</v>
      </c>
      <c r="B1700" t="s">
        <v>52</v>
      </c>
      <c r="C1700" t="s">
        <v>44</v>
      </c>
      <c r="D1700" t="s">
        <v>6842</v>
      </c>
      <c r="E1700" s="1">
        <v>45566</v>
      </c>
      <c r="F1700">
        <v>1</v>
      </c>
    </row>
    <row r="1701" spans="1:6" x14ac:dyDescent="0.25">
      <c r="A1701" t="s">
        <v>1379</v>
      </c>
      <c r="B1701" t="s">
        <v>52</v>
      </c>
      <c r="C1701" t="s">
        <v>44</v>
      </c>
      <c r="D1701" t="s">
        <v>6842</v>
      </c>
      <c r="E1701" s="1">
        <v>45597</v>
      </c>
      <c r="F1701">
        <v>1</v>
      </c>
    </row>
    <row r="1702" spans="1:6" x14ac:dyDescent="0.25">
      <c r="A1702" t="s">
        <v>1379</v>
      </c>
      <c r="B1702" t="s">
        <v>52</v>
      </c>
      <c r="C1702" t="s">
        <v>44</v>
      </c>
      <c r="D1702" t="s">
        <v>6842</v>
      </c>
      <c r="E1702" s="1">
        <v>45627</v>
      </c>
      <c r="F1702">
        <v>1</v>
      </c>
    </row>
    <row r="1703" spans="1:6" x14ac:dyDescent="0.25">
      <c r="A1703" t="s">
        <v>1389</v>
      </c>
      <c r="B1703" t="s">
        <v>52</v>
      </c>
      <c r="C1703" t="s">
        <v>44</v>
      </c>
      <c r="D1703" t="s">
        <v>6841</v>
      </c>
      <c r="E1703" s="1">
        <v>45323</v>
      </c>
      <c r="F1703">
        <v>1</v>
      </c>
    </row>
    <row r="1704" spans="1:6" x14ac:dyDescent="0.25">
      <c r="A1704" t="s">
        <v>1389</v>
      </c>
      <c r="B1704" t="s">
        <v>52</v>
      </c>
      <c r="C1704" t="s">
        <v>44</v>
      </c>
      <c r="D1704" t="s">
        <v>6841</v>
      </c>
      <c r="E1704" s="1">
        <v>45352</v>
      </c>
      <c r="F1704">
        <v>1</v>
      </c>
    </row>
    <row r="1705" spans="1:6" x14ac:dyDescent="0.25">
      <c r="A1705" t="s">
        <v>1389</v>
      </c>
      <c r="B1705" t="s">
        <v>52</v>
      </c>
      <c r="C1705" t="s">
        <v>44</v>
      </c>
      <c r="D1705" t="s">
        <v>6841</v>
      </c>
      <c r="E1705" s="1">
        <v>45383</v>
      </c>
      <c r="F1705">
        <v>1</v>
      </c>
    </row>
    <row r="1706" spans="1:6" x14ac:dyDescent="0.25">
      <c r="A1706" t="s">
        <v>1389</v>
      </c>
      <c r="B1706" t="s">
        <v>52</v>
      </c>
      <c r="C1706" t="s">
        <v>44</v>
      </c>
      <c r="D1706" t="s">
        <v>6841</v>
      </c>
      <c r="E1706" s="1">
        <v>45413</v>
      </c>
      <c r="F1706">
        <v>1</v>
      </c>
    </row>
    <row r="1707" spans="1:6" x14ac:dyDescent="0.25">
      <c r="A1707" t="s">
        <v>1389</v>
      </c>
      <c r="B1707" t="s">
        <v>52</v>
      </c>
      <c r="C1707" t="s">
        <v>44</v>
      </c>
      <c r="D1707" t="s">
        <v>6841</v>
      </c>
      <c r="E1707" s="1">
        <v>45444</v>
      </c>
      <c r="F1707">
        <v>1</v>
      </c>
    </row>
    <row r="1708" spans="1:6" x14ac:dyDescent="0.25">
      <c r="A1708" t="s">
        <v>1389</v>
      </c>
      <c r="B1708" t="s">
        <v>52</v>
      </c>
      <c r="C1708" t="s">
        <v>44</v>
      </c>
      <c r="D1708" t="s">
        <v>6841</v>
      </c>
      <c r="E1708" s="1">
        <v>45474</v>
      </c>
      <c r="F1708">
        <v>1</v>
      </c>
    </row>
    <row r="1709" spans="1:6" x14ac:dyDescent="0.25">
      <c r="A1709" t="s">
        <v>1389</v>
      </c>
      <c r="B1709" t="s">
        <v>52</v>
      </c>
      <c r="C1709" t="s">
        <v>44</v>
      </c>
      <c r="D1709" t="s">
        <v>6841</v>
      </c>
      <c r="E1709" s="1">
        <v>45505</v>
      </c>
      <c r="F1709">
        <v>1</v>
      </c>
    </row>
    <row r="1710" spans="1:6" x14ac:dyDescent="0.25">
      <c r="A1710" t="s">
        <v>1389</v>
      </c>
      <c r="B1710" t="s">
        <v>52</v>
      </c>
      <c r="C1710" t="s">
        <v>44</v>
      </c>
      <c r="D1710" t="s">
        <v>6841</v>
      </c>
      <c r="E1710" s="1">
        <v>45536</v>
      </c>
      <c r="F1710">
        <v>1</v>
      </c>
    </row>
    <row r="1711" spans="1:6" x14ac:dyDescent="0.25">
      <c r="A1711" t="s">
        <v>1389</v>
      </c>
      <c r="B1711" t="s">
        <v>52</v>
      </c>
      <c r="C1711" t="s">
        <v>44</v>
      </c>
      <c r="D1711" t="s">
        <v>6841</v>
      </c>
      <c r="E1711" s="1">
        <v>45566</v>
      </c>
      <c r="F1711">
        <v>1</v>
      </c>
    </row>
    <row r="1712" spans="1:6" x14ac:dyDescent="0.25">
      <c r="A1712" t="s">
        <v>1389</v>
      </c>
      <c r="B1712" t="s">
        <v>52</v>
      </c>
      <c r="C1712" t="s">
        <v>44</v>
      </c>
      <c r="D1712" t="s">
        <v>6841</v>
      </c>
      <c r="E1712" s="1">
        <v>45597</v>
      </c>
      <c r="F1712">
        <v>1</v>
      </c>
    </row>
    <row r="1713" spans="1:6" x14ac:dyDescent="0.25">
      <c r="A1713" t="s">
        <v>1389</v>
      </c>
      <c r="B1713" t="s">
        <v>52</v>
      </c>
      <c r="C1713" t="s">
        <v>44</v>
      </c>
      <c r="D1713" t="s">
        <v>6841</v>
      </c>
      <c r="E1713" s="1">
        <v>45627</v>
      </c>
      <c r="F1713">
        <v>1</v>
      </c>
    </row>
    <row r="1714" spans="1:6" x14ac:dyDescent="0.25">
      <c r="A1714" t="s">
        <v>1400</v>
      </c>
      <c r="B1714" t="s">
        <v>233</v>
      </c>
      <c r="C1714" t="s">
        <v>32</v>
      </c>
      <c r="D1714" t="s">
        <v>6842</v>
      </c>
      <c r="E1714" s="1">
        <v>45292</v>
      </c>
      <c r="F1714">
        <v>1</v>
      </c>
    </row>
    <row r="1715" spans="1:6" x14ac:dyDescent="0.25">
      <c r="A1715" t="s">
        <v>1400</v>
      </c>
      <c r="B1715" t="s">
        <v>233</v>
      </c>
      <c r="C1715" t="s">
        <v>32</v>
      </c>
      <c r="D1715" t="s">
        <v>6842</v>
      </c>
      <c r="E1715" s="1">
        <v>45323</v>
      </c>
      <c r="F1715">
        <v>1</v>
      </c>
    </row>
    <row r="1716" spans="1:6" x14ac:dyDescent="0.25">
      <c r="A1716" t="s">
        <v>1400</v>
      </c>
      <c r="B1716" t="s">
        <v>233</v>
      </c>
      <c r="C1716" t="s">
        <v>32</v>
      </c>
      <c r="D1716" t="s">
        <v>6842</v>
      </c>
      <c r="E1716" s="1">
        <v>45352</v>
      </c>
      <c r="F1716">
        <v>1</v>
      </c>
    </row>
    <row r="1717" spans="1:6" x14ac:dyDescent="0.25">
      <c r="A1717" t="s">
        <v>1400</v>
      </c>
      <c r="B1717" t="s">
        <v>233</v>
      </c>
      <c r="C1717" t="s">
        <v>32</v>
      </c>
      <c r="D1717" t="s">
        <v>6842</v>
      </c>
      <c r="E1717" s="1">
        <v>45383</v>
      </c>
      <c r="F1717">
        <v>1</v>
      </c>
    </row>
    <row r="1718" spans="1:6" x14ac:dyDescent="0.25">
      <c r="A1718" t="s">
        <v>1400</v>
      </c>
      <c r="B1718" t="s">
        <v>233</v>
      </c>
      <c r="C1718" t="s">
        <v>32</v>
      </c>
      <c r="D1718" t="s">
        <v>6842</v>
      </c>
      <c r="E1718" s="1">
        <v>45413</v>
      </c>
      <c r="F1718">
        <v>1</v>
      </c>
    </row>
    <row r="1719" spans="1:6" x14ac:dyDescent="0.25">
      <c r="A1719" t="s">
        <v>1400</v>
      </c>
      <c r="B1719" t="s">
        <v>233</v>
      </c>
      <c r="C1719" t="s">
        <v>32</v>
      </c>
      <c r="D1719" t="s">
        <v>6842</v>
      </c>
      <c r="E1719" s="1">
        <v>45444</v>
      </c>
      <c r="F1719">
        <v>1</v>
      </c>
    </row>
    <row r="1720" spans="1:6" x14ac:dyDescent="0.25">
      <c r="A1720" t="s">
        <v>1400</v>
      </c>
      <c r="B1720" t="s">
        <v>233</v>
      </c>
      <c r="C1720" t="s">
        <v>32</v>
      </c>
      <c r="D1720" t="s">
        <v>6842</v>
      </c>
      <c r="E1720" s="1">
        <v>45474</v>
      </c>
      <c r="F1720">
        <v>1</v>
      </c>
    </row>
    <row r="1721" spans="1:6" x14ac:dyDescent="0.25">
      <c r="A1721" t="s">
        <v>1400</v>
      </c>
      <c r="B1721" t="s">
        <v>233</v>
      </c>
      <c r="C1721" t="s">
        <v>32</v>
      </c>
      <c r="D1721" t="s">
        <v>6842</v>
      </c>
      <c r="E1721" s="1">
        <v>45505</v>
      </c>
      <c r="F1721">
        <v>1</v>
      </c>
    </row>
    <row r="1722" spans="1:6" x14ac:dyDescent="0.25">
      <c r="A1722" t="s">
        <v>1400</v>
      </c>
      <c r="B1722" t="s">
        <v>233</v>
      </c>
      <c r="C1722" t="s">
        <v>32</v>
      </c>
      <c r="D1722" t="s">
        <v>6842</v>
      </c>
      <c r="E1722" s="1">
        <v>45536</v>
      </c>
      <c r="F1722">
        <v>1</v>
      </c>
    </row>
    <row r="1723" spans="1:6" x14ac:dyDescent="0.25">
      <c r="A1723" t="s">
        <v>1400</v>
      </c>
      <c r="B1723" t="s">
        <v>233</v>
      </c>
      <c r="C1723" t="s">
        <v>32</v>
      </c>
      <c r="D1723" t="s">
        <v>6842</v>
      </c>
      <c r="E1723" s="1">
        <v>45566</v>
      </c>
      <c r="F1723">
        <v>1</v>
      </c>
    </row>
    <row r="1724" spans="1:6" x14ac:dyDescent="0.25">
      <c r="A1724" t="s">
        <v>1400</v>
      </c>
      <c r="B1724" t="s">
        <v>233</v>
      </c>
      <c r="C1724" t="s">
        <v>32</v>
      </c>
      <c r="D1724" t="s">
        <v>6842</v>
      </c>
      <c r="E1724" s="1">
        <v>45597</v>
      </c>
      <c r="F1724">
        <v>1</v>
      </c>
    </row>
    <row r="1725" spans="1:6" x14ac:dyDescent="0.25">
      <c r="A1725" t="s">
        <v>1400</v>
      </c>
      <c r="B1725" t="s">
        <v>233</v>
      </c>
      <c r="C1725" t="s">
        <v>32</v>
      </c>
      <c r="D1725" t="s">
        <v>6842</v>
      </c>
      <c r="E1725" s="1">
        <v>45627</v>
      </c>
      <c r="F1725">
        <v>1</v>
      </c>
    </row>
    <row r="1726" spans="1:6" x14ac:dyDescent="0.25">
      <c r="A1726" t="s">
        <v>1405</v>
      </c>
      <c r="B1726" t="s">
        <v>43</v>
      </c>
      <c r="C1726" t="s">
        <v>44</v>
      </c>
      <c r="D1726" t="s">
        <v>6842</v>
      </c>
      <c r="E1726" s="1">
        <v>45352</v>
      </c>
      <c r="F1726">
        <v>1</v>
      </c>
    </row>
    <row r="1727" spans="1:6" x14ac:dyDescent="0.25">
      <c r="A1727" t="s">
        <v>1405</v>
      </c>
      <c r="B1727" t="s">
        <v>43</v>
      </c>
      <c r="C1727" t="s">
        <v>44</v>
      </c>
      <c r="D1727" t="s">
        <v>6842</v>
      </c>
      <c r="E1727" s="1">
        <v>45383</v>
      </c>
      <c r="F1727">
        <v>1</v>
      </c>
    </row>
    <row r="1728" spans="1:6" x14ac:dyDescent="0.25">
      <c r="A1728" t="s">
        <v>1405</v>
      </c>
      <c r="B1728" t="s">
        <v>43</v>
      </c>
      <c r="C1728" t="s">
        <v>44</v>
      </c>
      <c r="D1728" t="s">
        <v>6842</v>
      </c>
      <c r="E1728" s="1">
        <v>45413</v>
      </c>
      <c r="F1728">
        <v>1</v>
      </c>
    </row>
    <row r="1729" spans="1:6" x14ac:dyDescent="0.25">
      <c r="A1729" t="s">
        <v>1405</v>
      </c>
      <c r="B1729" t="s">
        <v>43</v>
      </c>
      <c r="C1729" t="s">
        <v>44</v>
      </c>
      <c r="D1729" t="s">
        <v>6842</v>
      </c>
      <c r="E1729" s="1">
        <v>45444</v>
      </c>
      <c r="F1729">
        <v>1</v>
      </c>
    </row>
    <row r="1730" spans="1:6" x14ac:dyDescent="0.25">
      <c r="A1730" t="s">
        <v>1405</v>
      </c>
      <c r="B1730" t="s">
        <v>43</v>
      </c>
      <c r="C1730" t="s">
        <v>44</v>
      </c>
      <c r="D1730" t="s">
        <v>6842</v>
      </c>
      <c r="E1730" s="1">
        <v>45474</v>
      </c>
      <c r="F1730">
        <v>1</v>
      </c>
    </row>
    <row r="1731" spans="1:6" x14ac:dyDescent="0.25">
      <c r="A1731" t="s">
        <v>1405</v>
      </c>
      <c r="B1731" t="s">
        <v>43</v>
      </c>
      <c r="C1731" t="s">
        <v>44</v>
      </c>
      <c r="D1731" t="s">
        <v>6842</v>
      </c>
      <c r="E1731" s="1">
        <v>45505</v>
      </c>
      <c r="F1731">
        <v>1</v>
      </c>
    </row>
    <row r="1732" spans="1:6" x14ac:dyDescent="0.25">
      <c r="A1732" t="s">
        <v>1405</v>
      </c>
      <c r="B1732" t="s">
        <v>43</v>
      </c>
      <c r="C1732" t="s">
        <v>44</v>
      </c>
      <c r="D1732" t="s">
        <v>6842</v>
      </c>
      <c r="E1732" s="1">
        <v>45536</v>
      </c>
      <c r="F1732">
        <v>1</v>
      </c>
    </row>
    <row r="1733" spans="1:6" x14ac:dyDescent="0.25">
      <c r="A1733" t="s">
        <v>1414</v>
      </c>
      <c r="B1733" t="s">
        <v>43</v>
      </c>
      <c r="C1733" t="s">
        <v>44</v>
      </c>
      <c r="D1733" t="s">
        <v>6840</v>
      </c>
      <c r="E1733" s="1">
        <v>45292</v>
      </c>
      <c r="F1733">
        <v>1</v>
      </c>
    </row>
    <row r="1734" spans="1:6" x14ac:dyDescent="0.25">
      <c r="A1734" t="s">
        <v>1414</v>
      </c>
      <c r="B1734" t="s">
        <v>43</v>
      </c>
      <c r="C1734" t="s">
        <v>44</v>
      </c>
      <c r="D1734" t="s">
        <v>6840</v>
      </c>
      <c r="E1734" s="1">
        <v>45323</v>
      </c>
      <c r="F1734">
        <v>1</v>
      </c>
    </row>
    <row r="1735" spans="1:6" x14ac:dyDescent="0.25">
      <c r="A1735" t="s">
        <v>1414</v>
      </c>
      <c r="B1735" t="s">
        <v>43</v>
      </c>
      <c r="C1735" t="s">
        <v>44</v>
      </c>
      <c r="D1735" t="s">
        <v>6840</v>
      </c>
      <c r="E1735" s="1">
        <v>45352</v>
      </c>
      <c r="F1735">
        <v>1</v>
      </c>
    </row>
    <row r="1736" spans="1:6" x14ac:dyDescent="0.25">
      <c r="A1736" t="s">
        <v>1414</v>
      </c>
      <c r="B1736" t="s">
        <v>43</v>
      </c>
      <c r="C1736" t="s">
        <v>44</v>
      </c>
      <c r="D1736" t="s">
        <v>6840</v>
      </c>
      <c r="E1736" s="1">
        <v>45383</v>
      </c>
      <c r="F1736">
        <v>1</v>
      </c>
    </row>
    <row r="1737" spans="1:6" x14ac:dyDescent="0.25">
      <c r="A1737" t="s">
        <v>1414</v>
      </c>
      <c r="B1737" t="s">
        <v>43</v>
      </c>
      <c r="C1737" t="s">
        <v>44</v>
      </c>
      <c r="D1737" t="s">
        <v>6840</v>
      </c>
      <c r="E1737" s="1">
        <v>45413</v>
      </c>
      <c r="F1737">
        <v>1</v>
      </c>
    </row>
    <row r="1738" spans="1:6" x14ac:dyDescent="0.25">
      <c r="A1738" t="s">
        <v>1414</v>
      </c>
      <c r="B1738" t="s">
        <v>43</v>
      </c>
      <c r="C1738" t="s">
        <v>44</v>
      </c>
      <c r="D1738" t="s">
        <v>6840</v>
      </c>
      <c r="E1738" s="1">
        <v>45444</v>
      </c>
      <c r="F1738">
        <v>1</v>
      </c>
    </row>
    <row r="1739" spans="1:6" x14ac:dyDescent="0.25">
      <c r="A1739" t="s">
        <v>1414</v>
      </c>
      <c r="B1739" t="s">
        <v>43</v>
      </c>
      <c r="C1739" t="s">
        <v>44</v>
      </c>
      <c r="D1739" t="s">
        <v>6840</v>
      </c>
      <c r="E1739" s="1">
        <v>45474</v>
      </c>
      <c r="F1739">
        <v>1</v>
      </c>
    </row>
    <row r="1740" spans="1:6" x14ac:dyDescent="0.25">
      <c r="A1740" t="s">
        <v>1414</v>
      </c>
      <c r="B1740" t="s">
        <v>43</v>
      </c>
      <c r="C1740" t="s">
        <v>44</v>
      </c>
      <c r="D1740" t="s">
        <v>6840</v>
      </c>
      <c r="E1740" s="1">
        <v>45505</v>
      </c>
      <c r="F1740">
        <v>1</v>
      </c>
    </row>
    <row r="1741" spans="1:6" x14ac:dyDescent="0.25">
      <c r="A1741" t="s">
        <v>1414</v>
      </c>
      <c r="B1741" t="s">
        <v>43</v>
      </c>
      <c r="C1741" t="s">
        <v>44</v>
      </c>
      <c r="D1741" t="s">
        <v>6840</v>
      </c>
      <c r="E1741" s="1">
        <v>45536</v>
      </c>
      <c r="F1741">
        <v>1</v>
      </c>
    </row>
    <row r="1742" spans="1:6" x14ac:dyDescent="0.25">
      <c r="A1742" t="s">
        <v>1414</v>
      </c>
      <c r="B1742" t="s">
        <v>43</v>
      </c>
      <c r="C1742" t="s">
        <v>44</v>
      </c>
      <c r="D1742" t="s">
        <v>6840</v>
      </c>
      <c r="E1742" s="1">
        <v>45566</v>
      </c>
      <c r="F1742">
        <v>1</v>
      </c>
    </row>
    <row r="1743" spans="1:6" x14ac:dyDescent="0.25">
      <c r="A1743" t="s">
        <v>1414</v>
      </c>
      <c r="B1743" t="s">
        <v>43</v>
      </c>
      <c r="C1743" t="s">
        <v>44</v>
      </c>
      <c r="D1743" t="s">
        <v>6840</v>
      </c>
      <c r="E1743" s="1">
        <v>45597</v>
      </c>
      <c r="F1743">
        <v>1</v>
      </c>
    </row>
    <row r="1744" spans="1:6" x14ac:dyDescent="0.25">
      <c r="A1744" t="s">
        <v>1424</v>
      </c>
      <c r="B1744" t="s">
        <v>31</v>
      </c>
      <c r="C1744" t="s">
        <v>32</v>
      </c>
      <c r="D1744" t="s">
        <v>6839</v>
      </c>
      <c r="E1744" s="1">
        <v>45292</v>
      </c>
      <c r="F1744">
        <v>1</v>
      </c>
    </row>
    <row r="1745" spans="1:6" x14ac:dyDescent="0.25">
      <c r="A1745" t="s">
        <v>1424</v>
      </c>
      <c r="B1745" t="s">
        <v>31</v>
      </c>
      <c r="C1745" t="s">
        <v>32</v>
      </c>
      <c r="D1745" t="s">
        <v>6839</v>
      </c>
      <c r="E1745" s="1">
        <v>45323</v>
      </c>
      <c r="F1745">
        <v>1</v>
      </c>
    </row>
    <row r="1746" spans="1:6" x14ac:dyDescent="0.25">
      <c r="A1746" t="s">
        <v>1424</v>
      </c>
      <c r="B1746" t="s">
        <v>31</v>
      </c>
      <c r="C1746" t="s">
        <v>32</v>
      </c>
      <c r="D1746" t="s">
        <v>6839</v>
      </c>
      <c r="E1746" s="1">
        <v>45352</v>
      </c>
      <c r="F1746">
        <v>1</v>
      </c>
    </row>
    <row r="1747" spans="1:6" x14ac:dyDescent="0.25">
      <c r="A1747" t="s">
        <v>1424</v>
      </c>
      <c r="B1747" t="s">
        <v>31</v>
      </c>
      <c r="C1747" t="s">
        <v>32</v>
      </c>
      <c r="D1747" t="s">
        <v>6839</v>
      </c>
      <c r="E1747" s="1">
        <v>45383</v>
      </c>
      <c r="F1747">
        <v>1</v>
      </c>
    </row>
    <row r="1748" spans="1:6" x14ac:dyDescent="0.25">
      <c r="A1748" t="s">
        <v>1424</v>
      </c>
      <c r="B1748" t="s">
        <v>31</v>
      </c>
      <c r="C1748" t="s">
        <v>32</v>
      </c>
      <c r="D1748" t="s">
        <v>6839</v>
      </c>
      <c r="E1748" s="1">
        <v>45413</v>
      </c>
      <c r="F1748">
        <v>1</v>
      </c>
    </row>
    <row r="1749" spans="1:6" x14ac:dyDescent="0.25">
      <c r="A1749" t="s">
        <v>1424</v>
      </c>
      <c r="B1749" t="s">
        <v>31</v>
      </c>
      <c r="C1749" t="s">
        <v>32</v>
      </c>
      <c r="D1749" t="s">
        <v>6839</v>
      </c>
      <c r="E1749" s="1">
        <v>45444</v>
      </c>
      <c r="F1749">
        <v>1</v>
      </c>
    </row>
    <row r="1750" spans="1:6" x14ac:dyDescent="0.25">
      <c r="A1750" t="s">
        <v>1424</v>
      </c>
      <c r="B1750" t="s">
        <v>31</v>
      </c>
      <c r="C1750" t="s">
        <v>32</v>
      </c>
      <c r="D1750" t="s">
        <v>6839</v>
      </c>
      <c r="E1750" s="1">
        <v>45474</v>
      </c>
      <c r="F1750">
        <v>1</v>
      </c>
    </row>
    <row r="1751" spans="1:6" x14ac:dyDescent="0.25">
      <c r="A1751" t="s">
        <v>1424</v>
      </c>
      <c r="B1751" t="s">
        <v>31</v>
      </c>
      <c r="C1751" t="s">
        <v>32</v>
      </c>
      <c r="D1751" t="s">
        <v>6839</v>
      </c>
      <c r="E1751" s="1">
        <v>45505</v>
      </c>
      <c r="F1751">
        <v>1</v>
      </c>
    </row>
    <row r="1752" spans="1:6" x14ac:dyDescent="0.25">
      <c r="A1752" t="s">
        <v>1424</v>
      </c>
      <c r="B1752" t="s">
        <v>31</v>
      </c>
      <c r="C1752" t="s">
        <v>32</v>
      </c>
      <c r="D1752" t="s">
        <v>6839</v>
      </c>
      <c r="E1752" s="1">
        <v>45536</v>
      </c>
      <c r="F1752">
        <v>1</v>
      </c>
    </row>
    <row r="1753" spans="1:6" x14ac:dyDescent="0.25">
      <c r="A1753" t="s">
        <v>1424</v>
      </c>
      <c r="B1753" t="s">
        <v>31</v>
      </c>
      <c r="C1753" t="s">
        <v>32</v>
      </c>
      <c r="D1753" t="s">
        <v>6839</v>
      </c>
      <c r="E1753" s="1">
        <v>45566</v>
      </c>
      <c r="F1753">
        <v>1</v>
      </c>
    </row>
    <row r="1754" spans="1:6" x14ac:dyDescent="0.25">
      <c r="A1754" t="s">
        <v>1424</v>
      </c>
      <c r="B1754" t="s">
        <v>31</v>
      </c>
      <c r="C1754" t="s">
        <v>32</v>
      </c>
      <c r="D1754" t="s">
        <v>6839</v>
      </c>
      <c r="E1754" s="1">
        <v>45597</v>
      </c>
      <c r="F1754">
        <v>1</v>
      </c>
    </row>
    <row r="1755" spans="1:6" x14ac:dyDescent="0.25">
      <c r="A1755" t="s">
        <v>1424</v>
      </c>
      <c r="B1755" t="s">
        <v>31</v>
      </c>
      <c r="C1755" t="s">
        <v>32</v>
      </c>
      <c r="D1755" t="s">
        <v>6839</v>
      </c>
      <c r="E1755" s="1">
        <v>45627</v>
      </c>
      <c r="F1755">
        <v>1</v>
      </c>
    </row>
    <row r="1756" spans="1:6" x14ac:dyDescent="0.25">
      <c r="A1756" t="s">
        <v>1433</v>
      </c>
      <c r="B1756" t="s">
        <v>146</v>
      </c>
      <c r="C1756" t="s">
        <v>147</v>
      </c>
      <c r="D1756" t="s">
        <v>6842</v>
      </c>
      <c r="E1756" s="1">
        <v>45323</v>
      </c>
      <c r="F1756">
        <v>1</v>
      </c>
    </row>
    <row r="1757" spans="1:6" x14ac:dyDescent="0.25">
      <c r="A1757" t="s">
        <v>1433</v>
      </c>
      <c r="B1757" t="s">
        <v>146</v>
      </c>
      <c r="C1757" t="s">
        <v>147</v>
      </c>
      <c r="D1757" t="s">
        <v>6842</v>
      </c>
      <c r="E1757" s="1">
        <v>45352</v>
      </c>
      <c r="F1757">
        <v>1</v>
      </c>
    </row>
    <row r="1758" spans="1:6" x14ac:dyDescent="0.25">
      <c r="A1758" t="s">
        <v>1433</v>
      </c>
      <c r="B1758" t="s">
        <v>146</v>
      </c>
      <c r="C1758" t="s">
        <v>147</v>
      </c>
      <c r="D1758" t="s">
        <v>6842</v>
      </c>
      <c r="E1758" s="1">
        <v>45383</v>
      </c>
      <c r="F1758">
        <v>1</v>
      </c>
    </row>
    <row r="1759" spans="1:6" x14ac:dyDescent="0.25">
      <c r="A1759" t="s">
        <v>1433</v>
      </c>
      <c r="B1759" t="s">
        <v>146</v>
      </c>
      <c r="C1759" t="s">
        <v>147</v>
      </c>
      <c r="D1759" t="s">
        <v>6842</v>
      </c>
      <c r="E1759" s="1">
        <v>45413</v>
      </c>
      <c r="F1759">
        <v>1</v>
      </c>
    </row>
    <row r="1760" spans="1:6" x14ac:dyDescent="0.25">
      <c r="A1760" t="s">
        <v>1433</v>
      </c>
      <c r="B1760" t="s">
        <v>146</v>
      </c>
      <c r="C1760" t="s">
        <v>147</v>
      </c>
      <c r="D1760" t="s">
        <v>6842</v>
      </c>
      <c r="E1760" s="1">
        <v>45444</v>
      </c>
      <c r="F1760">
        <v>1</v>
      </c>
    </row>
    <row r="1761" spans="1:6" x14ac:dyDescent="0.25">
      <c r="A1761" t="s">
        <v>1433</v>
      </c>
      <c r="B1761" t="s">
        <v>146</v>
      </c>
      <c r="C1761" t="s">
        <v>147</v>
      </c>
      <c r="D1761" t="s">
        <v>6842</v>
      </c>
      <c r="E1761" s="1">
        <v>45474</v>
      </c>
      <c r="F1761">
        <v>1</v>
      </c>
    </row>
    <row r="1762" spans="1:6" x14ac:dyDescent="0.25">
      <c r="A1762" t="s">
        <v>1433</v>
      </c>
      <c r="B1762" t="s">
        <v>146</v>
      </c>
      <c r="C1762" t="s">
        <v>147</v>
      </c>
      <c r="D1762" t="s">
        <v>6842</v>
      </c>
      <c r="E1762" s="1">
        <v>45505</v>
      </c>
      <c r="F1762">
        <v>1</v>
      </c>
    </row>
    <row r="1763" spans="1:6" x14ac:dyDescent="0.25">
      <c r="A1763" t="s">
        <v>1433</v>
      </c>
      <c r="B1763" t="s">
        <v>146</v>
      </c>
      <c r="C1763" t="s">
        <v>147</v>
      </c>
      <c r="D1763" t="s">
        <v>6842</v>
      </c>
      <c r="E1763" s="1">
        <v>45536</v>
      </c>
      <c r="F1763">
        <v>1</v>
      </c>
    </row>
    <row r="1764" spans="1:6" x14ac:dyDescent="0.25">
      <c r="A1764" t="s">
        <v>1433</v>
      </c>
      <c r="B1764" t="s">
        <v>146</v>
      </c>
      <c r="C1764" t="s">
        <v>147</v>
      </c>
      <c r="D1764" t="s">
        <v>6842</v>
      </c>
      <c r="E1764" s="1">
        <v>45566</v>
      </c>
      <c r="F1764">
        <v>1</v>
      </c>
    </row>
    <row r="1765" spans="1:6" x14ac:dyDescent="0.25">
      <c r="A1765" t="s">
        <v>1433</v>
      </c>
      <c r="B1765" t="s">
        <v>146</v>
      </c>
      <c r="C1765" t="s">
        <v>147</v>
      </c>
      <c r="D1765" t="s">
        <v>6842</v>
      </c>
      <c r="E1765" s="1">
        <v>45597</v>
      </c>
      <c r="F1765">
        <v>1</v>
      </c>
    </row>
    <row r="1766" spans="1:6" x14ac:dyDescent="0.25">
      <c r="A1766" t="s">
        <v>1433</v>
      </c>
      <c r="B1766" t="s">
        <v>146</v>
      </c>
      <c r="C1766" t="s">
        <v>147</v>
      </c>
      <c r="D1766" t="s">
        <v>6842</v>
      </c>
      <c r="E1766" s="1">
        <v>45627</v>
      </c>
      <c r="F1766">
        <v>1</v>
      </c>
    </row>
    <row r="1767" spans="1:6" x14ac:dyDescent="0.25">
      <c r="A1767" t="s">
        <v>1443</v>
      </c>
      <c r="B1767" t="s">
        <v>52</v>
      </c>
      <c r="C1767" t="s">
        <v>44</v>
      </c>
      <c r="D1767" t="s">
        <v>6839</v>
      </c>
      <c r="E1767" s="1">
        <v>45323</v>
      </c>
      <c r="F1767">
        <v>1</v>
      </c>
    </row>
    <row r="1768" spans="1:6" x14ac:dyDescent="0.25">
      <c r="A1768" t="s">
        <v>1443</v>
      </c>
      <c r="B1768" t="s">
        <v>52</v>
      </c>
      <c r="C1768" t="s">
        <v>44</v>
      </c>
      <c r="D1768" t="s">
        <v>6839</v>
      </c>
      <c r="E1768" s="1">
        <v>45352</v>
      </c>
      <c r="F1768">
        <v>1</v>
      </c>
    </row>
    <row r="1769" spans="1:6" x14ac:dyDescent="0.25">
      <c r="A1769" t="s">
        <v>1443</v>
      </c>
      <c r="B1769" t="s">
        <v>52</v>
      </c>
      <c r="C1769" t="s">
        <v>44</v>
      </c>
      <c r="D1769" t="s">
        <v>6839</v>
      </c>
      <c r="E1769" s="1">
        <v>45383</v>
      </c>
      <c r="F1769">
        <v>1</v>
      </c>
    </row>
    <row r="1770" spans="1:6" x14ac:dyDescent="0.25">
      <c r="A1770" t="s">
        <v>1443</v>
      </c>
      <c r="B1770" t="s">
        <v>52</v>
      </c>
      <c r="C1770" t="s">
        <v>44</v>
      </c>
      <c r="D1770" t="s">
        <v>6839</v>
      </c>
      <c r="E1770" s="1">
        <v>45413</v>
      </c>
      <c r="F1770">
        <v>1</v>
      </c>
    </row>
    <row r="1771" spans="1:6" x14ac:dyDescent="0.25">
      <c r="A1771" t="s">
        <v>1443</v>
      </c>
      <c r="B1771" t="s">
        <v>52</v>
      </c>
      <c r="C1771" t="s">
        <v>44</v>
      </c>
      <c r="D1771" t="s">
        <v>6839</v>
      </c>
      <c r="E1771" s="1">
        <v>45444</v>
      </c>
      <c r="F1771">
        <v>1</v>
      </c>
    </row>
    <row r="1772" spans="1:6" x14ac:dyDescent="0.25">
      <c r="A1772" t="s">
        <v>1443</v>
      </c>
      <c r="B1772" t="s">
        <v>52</v>
      </c>
      <c r="C1772" t="s">
        <v>44</v>
      </c>
      <c r="D1772" t="s">
        <v>6839</v>
      </c>
      <c r="E1772" s="1">
        <v>45474</v>
      </c>
      <c r="F1772">
        <v>1</v>
      </c>
    </row>
    <row r="1773" spans="1:6" x14ac:dyDescent="0.25">
      <c r="A1773" t="s">
        <v>1443</v>
      </c>
      <c r="B1773" t="s">
        <v>52</v>
      </c>
      <c r="C1773" t="s">
        <v>44</v>
      </c>
      <c r="D1773" t="s">
        <v>6839</v>
      </c>
      <c r="E1773" s="1">
        <v>45505</v>
      </c>
      <c r="F1773">
        <v>1</v>
      </c>
    </row>
    <row r="1774" spans="1:6" x14ac:dyDescent="0.25">
      <c r="A1774" t="s">
        <v>1443</v>
      </c>
      <c r="B1774" t="s">
        <v>52</v>
      </c>
      <c r="C1774" t="s">
        <v>44</v>
      </c>
      <c r="D1774" t="s">
        <v>6839</v>
      </c>
      <c r="E1774" s="1">
        <v>45536</v>
      </c>
      <c r="F1774">
        <v>1</v>
      </c>
    </row>
    <row r="1775" spans="1:6" x14ac:dyDescent="0.25">
      <c r="A1775" t="s">
        <v>1443</v>
      </c>
      <c r="B1775" t="s">
        <v>52</v>
      </c>
      <c r="C1775" t="s">
        <v>44</v>
      </c>
      <c r="D1775" t="s">
        <v>6839</v>
      </c>
      <c r="E1775" s="1">
        <v>45566</v>
      </c>
      <c r="F1775">
        <v>1</v>
      </c>
    </row>
    <row r="1776" spans="1:6" x14ac:dyDescent="0.25">
      <c r="A1776" t="s">
        <v>1443</v>
      </c>
      <c r="B1776" t="s">
        <v>52</v>
      </c>
      <c r="C1776" t="s">
        <v>44</v>
      </c>
      <c r="D1776" t="s">
        <v>6839</v>
      </c>
      <c r="E1776" s="1">
        <v>45597</v>
      </c>
      <c r="F1776">
        <v>1</v>
      </c>
    </row>
    <row r="1777" spans="1:6" x14ac:dyDescent="0.25">
      <c r="A1777" t="s">
        <v>1443</v>
      </c>
      <c r="B1777" t="s">
        <v>52</v>
      </c>
      <c r="C1777" t="s">
        <v>44</v>
      </c>
      <c r="D1777" t="s">
        <v>6839</v>
      </c>
      <c r="E1777" s="1">
        <v>45627</v>
      </c>
      <c r="F1777">
        <v>1</v>
      </c>
    </row>
    <row r="1778" spans="1:6" x14ac:dyDescent="0.25">
      <c r="A1778" t="s">
        <v>1454</v>
      </c>
      <c r="B1778" t="s">
        <v>233</v>
      </c>
      <c r="C1778" t="s">
        <v>32</v>
      </c>
      <c r="D1778" t="s">
        <v>6841</v>
      </c>
      <c r="E1778" s="1">
        <v>45292</v>
      </c>
      <c r="F1778">
        <v>1</v>
      </c>
    </row>
    <row r="1779" spans="1:6" x14ac:dyDescent="0.25">
      <c r="A1779" t="s">
        <v>1454</v>
      </c>
      <c r="B1779" t="s">
        <v>233</v>
      </c>
      <c r="C1779" t="s">
        <v>32</v>
      </c>
      <c r="D1779" t="s">
        <v>6841</v>
      </c>
      <c r="E1779" s="1">
        <v>45323</v>
      </c>
      <c r="F1779">
        <v>1</v>
      </c>
    </row>
    <row r="1780" spans="1:6" x14ac:dyDescent="0.25">
      <c r="A1780" t="s">
        <v>1454</v>
      </c>
      <c r="B1780" t="s">
        <v>233</v>
      </c>
      <c r="C1780" t="s">
        <v>32</v>
      </c>
      <c r="D1780" t="s">
        <v>6841</v>
      </c>
      <c r="E1780" s="1">
        <v>45352</v>
      </c>
      <c r="F1780">
        <v>1</v>
      </c>
    </row>
    <row r="1781" spans="1:6" x14ac:dyDescent="0.25">
      <c r="A1781" t="s">
        <v>1454</v>
      </c>
      <c r="B1781" t="s">
        <v>233</v>
      </c>
      <c r="C1781" t="s">
        <v>32</v>
      </c>
      <c r="D1781" t="s">
        <v>6841</v>
      </c>
      <c r="E1781" s="1">
        <v>45383</v>
      </c>
      <c r="F1781">
        <v>1</v>
      </c>
    </row>
    <row r="1782" spans="1:6" x14ac:dyDescent="0.25">
      <c r="A1782" t="s">
        <v>1454</v>
      </c>
      <c r="B1782" t="s">
        <v>233</v>
      </c>
      <c r="C1782" t="s">
        <v>32</v>
      </c>
      <c r="D1782" t="s">
        <v>6841</v>
      </c>
      <c r="E1782" s="1">
        <v>45413</v>
      </c>
      <c r="F1782">
        <v>1</v>
      </c>
    </row>
    <row r="1783" spans="1:6" x14ac:dyDescent="0.25">
      <c r="A1783" t="s">
        <v>1454</v>
      </c>
      <c r="B1783" t="s">
        <v>233</v>
      </c>
      <c r="C1783" t="s">
        <v>32</v>
      </c>
      <c r="D1783" t="s">
        <v>6841</v>
      </c>
      <c r="E1783" s="1">
        <v>45444</v>
      </c>
      <c r="F1783">
        <v>1</v>
      </c>
    </row>
    <row r="1784" spans="1:6" x14ac:dyDescent="0.25">
      <c r="A1784" t="s">
        <v>1454</v>
      </c>
      <c r="B1784" t="s">
        <v>233</v>
      </c>
      <c r="C1784" t="s">
        <v>32</v>
      </c>
      <c r="D1784" t="s">
        <v>6841</v>
      </c>
      <c r="E1784" s="1">
        <v>45474</v>
      </c>
      <c r="F1784">
        <v>1</v>
      </c>
    </row>
    <row r="1785" spans="1:6" x14ac:dyDescent="0.25">
      <c r="A1785" t="s">
        <v>1454</v>
      </c>
      <c r="B1785" t="s">
        <v>233</v>
      </c>
      <c r="C1785" t="s">
        <v>32</v>
      </c>
      <c r="D1785" t="s">
        <v>6841</v>
      </c>
      <c r="E1785" s="1">
        <v>45505</v>
      </c>
      <c r="F1785">
        <v>1</v>
      </c>
    </row>
    <row r="1786" spans="1:6" x14ac:dyDescent="0.25">
      <c r="A1786" t="s">
        <v>1454</v>
      </c>
      <c r="B1786" t="s">
        <v>233</v>
      </c>
      <c r="C1786" t="s">
        <v>32</v>
      </c>
      <c r="D1786" t="s">
        <v>6841</v>
      </c>
      <c r="E1786" s="1">
        <v>45536</v>
      </c>
      <c r="F1786">
        <v>1</v>
      </c>
    </row>
    <row r="1787" spans="1:6" x14ac:dyDescent="0.25">
      <c r="A1787" t="s">
        <v>1454</v>
      </c>
      <c r="B1787" t="s">
        <v>233</v>
      </c>
      <c r="C1787" t="s">
        <v>32</v>
      </c>
      <c r="D1787" t="s">
        <v>6841</v>
      </c>
      <c r="E1787" s="1">
        <v>45566</v>
      </c>
      <c r="F1787">
        <v>1</v>
      </c>
    </row>
    <row r="1788" spans="1:6" x14ac:dyDescent="0.25">
      <c r="A1788" t="s">
        <v>1454</v>
      </c>
      <c r="B1788" t="s">
        <v>233</v>
      </c>
      <c r="C1788" t="s">
        <v>32</v>
      </c>
      <c r="D1788" t="s">
        <v>6841</v>
      </c>
      <c r="E1788" s="1">
        <v>45597</v>
      </c>
      <c r="F1788">
        <v>1</v>
      </c>
    </row>
    <row r="1789" spans="1:6" x14ac:dyDescent="0.25">
      <c r="A1789" t="s">
        <v>1454</v>
      </c>
      <c r="B1789" t="s">
        <v>233</v>
      </c>
      <c r="C1789" t="s">
        <v>32</v>
      </c>
      <c r="D1789" t="s">
        <v>6841</v>
      </c>
      <c r="E1789" s="1">
        <v>45627</v>
      </c>
      <c r="F1789">
        <v>1</v>
      </c>
    </row>
    <row r="1790" spans="1:6" x14ac:dyDescent="0.25">
      <c r="A1790" t="s">
        <v>1463</v>
      </c>
      <c r="B1790" t="s">
        <v>146</v>
      </c>
      <c r="C1790" t="s">
        <v>147</v>
      </c>
      <c r="D1790" t="s">
        <v>6840</v>
      </c>
      <c r="E1790" s="1">
        <v>45292</v>
      </c>
      <c r="F1790">
        <v>1</v>
      </c>
    </row>
    <row r="1791" spans="1:6" x14ac:dyDescent="0.25">
      <c r="A1791" t="s">
        <v>1463</v>
      </c>
      <c r="B1791" t="s">
        <v>146</v>
      </c>
      <c r="C1791" t="s">
        <v>147</v>
      </c>
      <c r="D1791" t="s">
        <v>6840</v>
      </c>
      <c r="E1791" s="1">
        <v>45323</v>
      </c>
      <c r="F1791">
        <v>1</v>
      </c>
    </row>
    <row r="1792" spans="1:6" x14ac:dyDescent="0.25">
      <c r="A1792" t="s">
        <v>1463</v>
      </c>
      <c r="B1792" t="s">
        <v>146</v>
      </c>
      <c r="C1792" t="s">
        <v>147</v>
      </c>
      <c r="D1792" t="s">
        <v>6840</v>
      </c>
      <c r="E1792" s="1">
        <v>45352</v>
      </c>
      <c r="F1792">
        <v>1</v>
      </c>
    </row>
    <row r="1793" spans="1:6" x14ac:dyDescent="0.25">
      <c r="A1793" t="s">
        <v>1463</v>
      </c>
      <c r="B1793" t="s">
        <v>146</v>
      </c>
      <c r="C1793" t="s">
        <v>147</v>
      </c>
      <c r="D1793" t="s">
        <v>6840</v>
      </c>
      <c r="E1793" s="1">
        <v>45383</v>
      </c>
      <c r="F1793">
        <v>1</v>
      </c>
    </row>
    <row r="1794" spans="1:6" x14ac:dyDescent="0.25">
      <c r="A1794" t="s">
        <v>1463</v>
      </c>
      <c r="B1794" t="s">
        <v>146</v>
      </c>
      <c r="C1794" t="s">
        <v>147</v>
      </c>
      <c r="D1794" t="s">
        <v>6840</v>
      </c>
      <c r="E1794" s="1">
        <v>45413</v>
      </c>
      <c r="F1794">
        <v>1</v>
      </c>
    </row>
    <row r="1795" spans="1:6" x14ac:dyDescent="0.25">
      <c r="A1795" t="s">
        <v>1463</v>
      </c>
      <c r="B1795" t="s">
        <v>146</v>
      </c>
      <c r="C1795" t="s">
        <v>147</v>
      </c>
      <c r="D1795" t="s">
        <v>6840</v>
      </c>
      <c r="E1795" s="1">
        <v>45444</v>
      </c>
      <c r="F1795">
        <v>1</v>
      </c>
    </row>
    <row r="1796" spans="1:6" x14ac:dyDescent="0.25">
      <c r="A1796" t="s">
        <v>1463</v>
      </c>
      <c r="B1796" t="s">
        <v>146</v>
      </c>
      <c r="C1796" t="s">
        <v>147</v>
      </c>
      <c r="D1796" t="s">
        <v>6840</v>
      </c>
      <c r="E1796" s="1">
        <v>45474</v>
      </c>
      <c r="F1796">
        <v>1</v>
      </c>
    </row>
    <row r="1797" spans="1:6" x14ac:dyDescent="0.25">
      <c r="A1797" t="s">
        <v>1463</v>
      </c>
      <c r="B1797" t="s">
        <v>146</v>
      </c>
      <c r="C1797" t="s">
        <v>147</v>
      </c>
      <c r="D1797" t="s">
        <v>6840</v>
      </c>
      <c r="E1797" s="1">
        <v>45505</v>
      </c>
      <c r="F1797">
        <v>1</v>
      </c>
    </row>
    <row r="1798" spans="1:6" x14ac:dyDescent="0.25">
      <c r="A1798" t="s">
        <v>1463</v>
      </c>
      <c r="B1798" t="s">
        <v>146</v>
      </c>
      <c r="C1798" t="s">
        <v>147</v>
      </c>
      <c r="D1798" t="s">
        <v>6840</v>
      </c>
      <c r="E1798" s="1">
        <v>45536</v>
      </c>
      <c r="F1798">
        <v>1</v>
      </c>
    </row>
    <row r="1799" spans="1:6" x14ac:dyDescent="0.25">
      <c r="A1799" t="s">
        <v>1463</v>
      </c>
      <c r="B1799" t="s">
        <v>146</v>
      </c>
      <c r="C1799" t="s">
        <v>147</v>
      </c>
      <c r="D1799" t="s">
        <v>6840</v>
      </c>
      <c r="E1799" s="1">
        <v>45566</v>
      </c>
      <c r="F1799">
        <v>1</v>
      </c>
    </row>
    <row r="1800" spans="1:6" x14ac:dyDescent="0.25">
      <c r="A1800" t="s">
        <v>1463</v>
      </c>
      <c r="B1800" t="s">
        <v>146</v>
      </c>
      <c r="C1800" t="s">
        <v>147</v>
      </c>
      <c r="D1800" t="s">
        <v>6840</v>
      </c>
      <c r="E1800" s="1">
        <v>45597</v>
      </c>
      <c r="F1800">
        <v>1</v>
      </c>
    </row>
    <row r="1801" spans="1:6" x14ac:dyDescent="0.25">
      <c r="A1801" t="s">
        <v>1463</v>
      </c>
      <c r="B1801" t="s">
        <v>146</v>
      </c>
      <c r="C1801" t="s">
        <v>147</v>
      </c>
      <c r="D1801" t="s">
        <v>6840</v>
      </c>
      <c r="E1801" s="1">
        <v>45627</v>
      </c>
      <c r="F1801">
        <v>1</v>
      </c>
    </row>
    <row r="1802" spans="1:6" x14ac:dyDescent="0.25">
      <c r="A1802" t="s">
        <v>1469</v>
      </c>
      <c r="B1802" t="s">
        <v>146</v>
      </c>
      <c r="C1802" t="s">
        <v>147</v>
      </c>
      <c r="D1802" t="s">
        <v>6841</v>
      </c>
      <c r="E1802" s="1">
        <v>45323</v>
      </c>
      <c r="F1802">
        <v>1</v>
      </c>
    </row>
    <row r="1803" spans="1:6" x14ac:dyDescent="0.25">
      <c r="A1803" t="s">
        <v>1469</v>
      </c>
      <c r="B1803" t="s">
        <v>146</v>
      </c>
      <c r="C1803" t="s">
        <v>147</v>
      </c>
      <c r="D1803" t="s">
        <v>6841</v>
      </c>
      <c r="E1803" s="1">
        <v>45352</v>
      </c>
      <c r="F1803">
        <v>1</v>
      </c>
    </row>
    <row r="1804" spans="1:6" x14ac:dyDescent="0.25">
      <c r="A1804" t="s">
        <v>1469</v>
      </c>
      <c r="B1804" t="s">
        <v>146</v>
      </c>
      <c r="C1804" t="s">
        <v>147</v>
      </c>
      <c r="D1804" t="s">
        <v>6841</v>
      </c>
      <c r="E1804" s="1">
        <v>45383</v>
      </c>
      <c r="F1804">
        <v>1</v>
      </c>
    </row>
    <row r="1805" spans="1:6" x14ac:dyDescent="0.25">
      <c r="A1805" t="s">
        <v>1469</v>
      </c>
      <c r="B1805" t="s">
        <v>146</v>
      </c>
      <c r="C1805" t="s">
        <v>147</v>
      </c>
      <c r="D1805" t="s">
        <v>6841</v>
      </c>
      <c r="E1805" s="1">
        <v>45413</v>
      </c>
      <c r="F1805">
        <v>1</v>
      </c>
    </row>
    <row r="1806" spans="1:6" x14ac:dyDescent="0.25">
      <c r="A1806" t="s">
        <v>1469</v>
      </c>
      <c r="B1806" t="s">
        <v>146</v>
      </c>
      <c r="C1806" t="s">
        <v>147</v>
      </c>
      <c r="D1806" t="s">
        <v>6841</v>
      </c>
      <c r="E1806" s="1">
        <v>45444</v>
      </c>
      <c r="F1806">
        <v>1</v>
      </c>
    </row>
    <row r="1807" spans="1:6" x14ac:dyDescent="0.25">
      <c r="A1807" t="s">
        <v>1469</v>
      </c>
      <c r="B1807" t="s">
        <v>146</v>
      </c>
      <c r="C1807" t="s">
        <v>147</v>
      </c>
      <c r="D1807" t="s">
        <v>6841</v>
      </c>
      <c r="E1807" s="1">
        <v>45474</v>
      </c>
      <c r="F1807">
        <v>1</v>
      </c>
    </row>
    <row r="1808" spans="1:6" x14ac:dyDescent="0.25">
      <c r="A1808" t="s">
        <v>1469</v>
      </c>
      <c r="B1808" t="s">
        <v>146</v>
      </c>
      <c r="C1808" t="s">
        <v>147</v>
      </c>
      <c r="D1808" t="s">
        <v>6841</v>
      </c>
      <c r="E1808" s="1">
        <v>45505</v>
      </c>
      <c r="F1808">
        <v>1</v>
      </c>
    </row>
    <row r="1809" spans="1:6" x14ac:dyDescent="0.25">
      <c r="A1809" t="s">
        <v>1469</v>
      </c>
      <c r="B1809" t="s">
        <v>146</v>
      </c>
      <c r="C1809" t="s">
        <v>147</v>
      </c>
      <c r="D1809" t="s">
        <v>6841</v>
      </c>
      <c r="E1809" s="1">
        <v>45536</v>
      </c>
      <c r="F1809">
        <v>1</v>
      </c>
    </row>
    <row r="1810" spans="1:6" x14ac:dyDescent="0.25">
      <c r="A1810" t="s">
        <v>1469</v>
      </c>
      <c r="B1810" t="s">
        <v>146</v>
      </c>
      <c r="C1810" t="s">
        <v>147</v>
      </c>
      <c r="D1810" t="s">
        <v>6841</v>
      </c>
      <c r="E1810" s="1">
        <v>45566</v>
      </c>
      <c r="F1810">
        <v>1</v>
      </c>
    </row>
    <row r="1811" spans="1:6" x14ac:dyDescent="0.25">
      <c r="A1811" t="s">
        <v>1469</v>
      </c>
      <c r="B1811" t="s">
        <v>146</v>
      </c>
      <c r="C1811" t="s">
        <v>147</v>
      </c>
      <c r="D1811" t="s">
        <v>6841</v>
      </c>
      <c r="E1811" s="1">
        <v>45597</v>
      </c>
      <c r="F1811">
        <v>1</v>
      </c>
    </row>
    <row r="1812" spans="1:6" x14ac:dyDescent="0.25">
      <c r="A1812" t="s">
        <v>1469</v>
      </c>
      <c r="B1812" t="s">
        <v>146</v>
      </c>
      <c r="C1812" t="s">
        <v>147</v>
      </c>
      <c r="D1812" t="s">
        <v>6841</v>
      </c>
      <c r="E1812" s="1">
        <v>45627</v>
      </c>
      <c r="F1812">
        <v>1</v>
      </c>
    </row>
    <row r="1813" spans="1:6" x14ac:dyDescent="0.25">
      <c r="A1813" t="s">
        <v>1486</v>
      </c>
      <c r="B1813" t="s">
        <v>31</v>
      </c>
      <c r="C1813" t="s">
        <v>32</v>
      </c>
      <c r="D1813" t="s">
        <v>6840</v>
      </c>
      <c r="E1813" s="1">
        <v>45292</v>
      </c>
      <c r="F1813">
        <v>1</v>
      </c>
    </row>
    <row r="1814" spans="1:6" x14ac:dyDescent="0.25">
      <c r="A1814" t="s">
        <v>1486</v>
      </c>
      <c r="B1814" t="s">
        <v>31</v>
      </c>
      <c r="C1814" t="s">
        <v>32</v>
      </c>
      <c r="D1814" t="s">
        <v>6840</v>
      </c>
      <c r="E1814" s="1">
        <v>45323</v>
      </c>
      <c r="F1814">
        <v>1</v>
      </c>
    </row>
    <row r="1815" spans="1:6" x14ac:dyDescent="0.25">
      <c r="A1815" t="s">
        <v>1486</v>
      </c>
      <c r="B1815" t="s">
        <v>31</v>
      </c>
      <c r="C1815" t="s">
        <v>32</v>
      </c>
      <c r="D1815" t="s">
        <v>6840</v>
      </c>
      <c r="E1815" s="1">
        <v>45352</v>
      </c>
      <c r="F1815">
        <v>1</v>
      </c>
    </row>
    <row r="1816" spans="1:6" x14ac:dyDescent="0.25">
      <c r="A1816" t="s">
        <v>1486</v>
      </c>
      <c r="B1816" t="s">
        <v>31</v>
      </c>
      <c r="C1816" t="s">
        <v>32</v>
      </c>
      <c r="D1816" t="s">
        <v>6840</v>
      </c>
      <c r="E1816" s="1">
        <v>45383</v>
      </c>
      <c r="F1816">
        <v>1</v>
      </c>
    </row>
    <row r="1817" spans="1:6" x14ac:dyDescent="0.25">
      <c r="A1817" t="s">
        <v>1486</v>
      </c>
      <c r="B1817" t="s">
        <v>31</v>
      </c>
      <c r="C1817" t="s">
        <v>32</v>
      </c>
      <c r="D1817" t="s">
        <v>6840</v>
      </c>
      <c r="E1817" s="1">
        <v>45413</v>
      </c>
      <c r="F1817">
        <v>1</v>
      </c>
    </row>
    <row r="1818" spans="1:6" x14ac:dyDescent="0.25">
      <c r="A1818" t="s">
        <v>1486</v>
      </c>
      <c r="B1818" t="s">
        <v>31</v>
      </c>
      <c r="C1818" t="s">
        <v>32</v>
      </c>
      <c r="D1818" t="s">
        <v>6840</v>
      </c>
      <c r="E1818" s="1">
        <v>45444</v>
      </c>
      <c r="F1818">
        <v>1</v>
      </c>
    </row>
    <row r="1819" spans="1:6" x14ac:dyDescent="0.25">
      <c r="A1819" t="s">
        <v>1491</v>
      </c>
      <c r="B1819" t="s">
        <v>31</v>
      </c>
      <c r="C1819" t="s">
        <v>32</v>
      </c>
      <c r="D1819" t="s">
        <v>6841</v>
      </c>
      <c r="E1819" s="1">
        <v>45323</v>
      </c>
      <c r="F1819">
        <v>1</v>
      </c>
    </row>
    <row r="1820" spans="1:6" x14ac:dyDescent="0.25">
      <c r="A1820" t="s">
        <v>1491</v>
      </c>
      <c r="B1820" t="s">
        <v>31</v>
      </c>
      <c r="C1820" t="s">
        <v>32</v>
      </c>
      <c r="D1820" t="s">
        <v>6841</v>
      </c>
      <c r="E1820" s="1">
        <v>45352</v>
      </c>
      <c r="F1820">
        <v>1</v>
      </c>
    </row>
    <row r="1821" spans="1:6" x14ac:dyDescent="0.25">
      <c r="A1821" t="s">
        <v>1491</v>
      </c>
      <c r="B1821" t="s">
        <v>31</v>
      </c>
      <c r="C1821" t="s">
        <v>32</v>
      </c>
      <c r="D1821" t="s">
        <v>6841</v>
      </c>
      <c r="E1821" s="1">
        <v>45383</v>
      </c>
      <c r="F1821">
        <v>1</v>
      </c>
    </row>
    <row r="1822" spans="1:6" x14ac:dyDescent="0.25">
      <c r="A1822" t="s">
        <v>1491</v>
      </c>
      <c r="B1822" t="s">
        <v>31</v>
      </c>
      <c r="C1822" t="s">
        <v>32</v>
      </c>
      <c r="D1822" t="s">
        <v>6841</v>
      </c>
      <c r="E1822" s="1">
        <v>45413</v>
      </c>
      <c r="F1822">
        <v>1</v>
      </c>
    </row>
    <row r="1823" spans="1:6" x14ac:dyDescent="0.25">
      <c r="A1823" t="s">
        <v>1491</v>
      </c>
      <c r="B1823" t="s">
        <v>31</v>
      </c>
      <c r="C1823" t="s">
        <v>32</v>
      </c>
      <c r="D1823" t="s">
        <v>6841</v>
      </c>
      <c r="E1823" s="1">
        <v>45444</v>
      </c>
      <c r="F1823">
        <v>1</v>
      </c>
    </row>
    <row r="1824" spans="1:6" x14ac:dyDescent="0.25">
      <c r="A1824" t="s">
        <v>1491</v>
      </c>
      <c r="B1824" t="s">
        <v>31</v>
      </c>
      <c r="C1824" t="s">
        <v>32</v>
      </c>
      <c r="D1824" t="s">
        <v>6841</v>
      </c>
      <c r="E1824" s="1">
        <v>45474</v>
      </c>
      <c r="F1824">
        <v>1</v>
      </c>
    </row>
    <row r="1825" spans="1:6" x14ac:dyDescent="0.25">
      <c r="A1825" t="s">
        <v>1491</v>
      </c>
      <c r="B1825" t="s">
        <v>31</v>
      </c>
      <c r="C1825" t="s">
        <v>32</v>
      </c>
      <c r="D1825" t="s">
        <v>6841</v>
      </c>
      <c r="E1825" s="1">
        <v>45505</v>
      </c>
      <c r="F1825">
        <v>1</v>
      </c>
    </row>
    <row r="1826" spans="1:6" x14ac:dyDescent="0.25">
      <c r="A1826" t="s">
        <v>1491</v>
      </c>
      <c r="B1826" t="s">
        <v>31</v>
      </c>
      <c r="C1826" t="s">
        <v>32</v>
      </c>
      <c r="D1826" t="s">
        <v>6841</v>
      </c>
      <c r="E1826" s="1">
        <v>45536</v>
      </c>
      <c r="F1826">
        <v>1</v>
      </c>
    </row>
    <row r="1827" spans="1:6" x14ac:dyDescent="0.25">
      <c r="A1827" t="s">
        <v>1491</v>
      </c>
      <c r="B1827" t="s">
        <v>31</v>
      </c>
      <c r="C1827" t="s">
        <v>32</v>
      </c>
      <c r="D1827" t="s">
        <v>6841</v>
      </c>
      <c r="E1827" s="1">
        <v>45566</v>
      </c>
      <c r="F1827">
        <v>1</v>
      </c>
    </row>
    <row r="1828" spans="1:6" x14ac:dyDescent="0.25">
      <c r="A1828" t="s">
        <v>1491</v>
      </c>
      <c r="B1828" t="s">
        <v>31</v>
      </c>
      <c r="C1828" t="s">
        <v>32</v>
      </c>
      <c r="D1828" t="s">
        <v>6841</v>
      </c>
      <c r="E1828" s="1">
        <v>45597</v>
      </c>
      <c r="F1828">
        <v>1</v>
      </c>
    </row>
    <row r="1829" spans="1:6" x14ac:dyDescent="0.25">
      <c r="A1829" t="s">
        <v>1491</v>
      </c>
      <c r="B1829" t="s">
        <v>31</v>
      </c>
      <c r="C1829" t="s">
        <v>32</v>
      </c>
      <c r="D1829" t="s">
        <v>6841</v>
      </c>
      <c r="E1829" s="1">
        <v>45627</v>
      </c>
      <c r="F1829">
        <v>1</v>
      </c>
    </row>
    <row r="1830" spans="1:6" x14ac:dyDescent="0.25">
      <c r="A1830" t="s">
        <v>1495</v>
      </c>
      <c r="B1830" t="s">
        <v>52</v>
      </c>
      <c r="C1830" t="s">
        <v>44</v>
      </c>
      <c r="D1830" t="s">
        <v>6839</v>
      </c>
      <c r="E1830" s="1">
        <v>45292</v>
      </c>
      <c r="F1830">
        <v>1</v>
      </c>
    </row>
    <row r="1831" spans="1:6" x14ac:dyDescent="0.25">
      <c r="A1831" t="s">
        <v>1495</v>
      </c>
      <c r="B1831" t="s">
        <v>52</v>
      </c>
      <c r="C1831" t="s">
        <v>44</v>
      </c>
      <c r="D1831" t="s">
        <v>6839</v>
      </c>
      <c r="E1831" s="1">
        <v>45323</v>
      </c>
      <c r="F1831">
        <v>1</v>
      </c>
    </row>
    <row r="1832" spans="1:6" x14ac:dyDescent="0.25">
      <c r="A1832" t="s">
        <v>1495</v>
      </c>
      <c r="B1832" t="s">
        <v>52</v>
      </c>
      <c r="C1832" t="s">
        <v>44</v>
      </c>
      <c r="D1832" t="s">
        <v>6839</v>
      </c>
      <c r="E1832" s="1">
        <v>45352</v>
      </c>
      <c r="F1832">
        <v>1</v>
      </c>
    </row>
    <row r="1833" spans="1:6" x14ac:dyDescent="0.25">
      <c r="A1833" t="s">
        <v>1495</v>
      </c>
      <c r="B1833" t="s">
        <v>52</v>
      </c>
      <c r="C1833" t="s">
        <v>44</v>
      </c>
      <c r="D1833" t="s">
        <v>6839</v>
      </c>
      <c r="E1833" s="1">
        <v>45383</v>
      </c>
      <c r="F1833">
        <v>1</v>
      </c>
    </row>
    <row r="1834" spans="1:6" x14ac:dyDescent="0.25">
      <c r="A1834" t="s">
        <v>1495</v>
      </c>
      <c r="B1834" t="s">
        <v>52</v>
      </c>
      <c r="C1834" t="s">
        <v>44</v>
      </c>
      <c r="D1834" t="s">
        <v>6839</v>
      </c>
      <c r="E1834" s="1">
        <v>45413</v>
      </c>
      <c r="F1834">
        <v>1</v>
      </c>
    </row>
    <row r="1835" spans="1:6" x14ac:dyDescent="0.25">
      <c r="A1835" t="s">
        <v>1495</v>
      </c>
      <c r="B1835" t="s">
        <v>52</v>
      </c>
      <c r="C1835" t="s">
        <v>44</v>
      </c>
      <c r="D1835" t="s">
        <v>6839</v>
      </c>
      <c r="E1835" s="1">
        <v>45444</v>
      </c>
      <c r="F1835">
        <v>1</v>
      </c>
    </row>
    <row r="1836" spans="1:6" x14ac:dyDescent="0.25">
      <c r="A1836" t="s">
        <v>1495</v>
      </c>
      <c r="B1836" t="s">
        <v>52</v>
      </c>
      <c r="C1836" t="s">
        <v>44</v>
      </c>
      <c r="D1836" t="s">
        <v>6839</v>
      </c>
      <c r="E1836" s="1">
        <v>45474</v>
      </c>
      <c r="F1836">
        <v>1</v>
      </c>
    </row>
    <row r="1837" spans="1:6" x14ac:dyDescent="0.25">
      <c r="A1837" t="s">
        <v>1495</v>
      </c>
      <c r="B1837" t="s">
        <v>52</v>
      </c>
      <c r="C1837" t="s">
        <v>44</v>
      </c>
      <c r="D1837" t="s">
        <v>6839</v>
      </c>
      <c r="E1837" s="1">
        <v>45505</v>
      </c>
      <c r="F1837">
        <v>1</v>
      </c>
    </row>
    <row r="1838" spans="1:6" x14ac:dyDescent="0.25">
      <c r="A1838" t="s">
        <v>1495</v>
      </c>
      <c r="B1838" t="s">
        <v>52</v>
      </c>
      <c r="C1838" t="s">
        <v>44</v>
      </c>
      <c r="D1838" t="s">
        <v>6839</v>
      </c>
      <c r="E1838" s="1">
        <v>45536</v>
      </c>
      <c r="F1838">
        <v>1</v>
      </c>
    </row>
    <row r="1839" spans="1:6" x14ac:dyDescent="0.25">
      <c r="A1839" t="s">
        <v>1495</v>
      </c>
      <c r="B1839" t="s">
        <v>52</v>
      </c>
      <c r="C1839" t="s">
        <v>44</v>
      </c>
      <c r="D1839" t="s">
        <v>6839</v>
      </c>
      <c r="E1839" s="1">
        <v>45566</v>
      </c>
      <c r="F1839">
        <v>1</v>
      </c>
    </row>
    <row r="1840" spans="1:6" x14ac:dyDescent="0.25">
      <c r="A1840" t="s">
        <v>1495</v>
      </c>
      <c r="B1840" t="s">
        <v>52</v>
      </c>
      <c r="C1840" t="s">
        <v>44</v>
      </c>
      <c r="D1840" t="s">
        <v>6839</v>
      </c>
      <c r="E1840" s="1">
        <v>45597</v>
      </c>
      <c r="F1840">
        <v>1</v>
      </c>
    </row>
    <row r="1841" spans="1:6" x14ac:dyDescent="0.25">
      <c r="A1841" t="s">
        <v>1495</v>
      </c>
      <c r="B1841" t="s">
        <v>52</v>
      </c>
      <c r="C1841" t="s">
        <v>44</v>
      </c>
      <c r="D1841" t="s">
        <v>6839</v>
      </c>
      <c r="E1841" s="1">
        <v>45627</v>
      </c>
      <c r="F1841">
        <v>1</v>
      </c>
    </row>
    <row r="1842" spans="1:6" x14ac:dyDescent="0.25">
      <c r="A1842" t="s">
        <v>1505</v>
      </c>
      <c r="B1842" t="s">
        <v>146</v>
      </c>
      <c r="C1842" t="s">
        <v>147</v>
      </c>
      <c r="D1842" t="s">
        <v>6841</v>
      </c>
      <c r="E1842" s="1">
        <v>45323</v>
      </c>
      <c r="F1842">
        <v>1</v>
      </c>
    </row>
    <row r="1843" spans="1:6" x14ac:dyDescent="0.25">
      <c r="A1843" t="s">
        <v>1505</v>
      </c>
      <c r="B1843" t="s">
        <v>146</v>
      </c>
      <c r="C1843" t="s">
        <v>147</v>
      </c>
      <c r="D1843" t="s">
        <v>6841</v>
      </c>
      <c r="E1843" s="1">
        <v>45352</v>
      </c>
      <c r="F1843">
        <v>1</v>
      </c>
    </row>
    <row r="1844" spans="1:6" x14ac:dyDescent="0.25">
      <c r="A1844" t="s">
        <v>1505</v>
      </c>
      <c r="B1844" t="s">
        <v>146</v>
      </c>
      <c r="C1844" t="s">
        <v>147</v>
      </c>
      <c r="D1844" t="s">
        <v>6841</v>
      </c>
      <c r="E1844" s="1">
        <v>45383</v>
      </c>
      <c r="F1844">
        <v>1</v>
      </c>
    </row>
    <row r="1845" spans="1:6" x14ac:dyDescent="0.25">
      <c r="A1845" t="s">
        <v>1505</v>
      </c>
      <c r="B1845" t="s">
        <v>146</v>
      </c>
      <c r="C1845" t="s">
        <v>147</v>
      </c>
      <c r="D1845" t="s">
        <v>6841</v>
      </c>
      <c r="E1845" s="1">
        <v>45413</v>
      </c>
      <c r="F1845">
        <v>1</v>
      </c>
    </row>
    <row r="1846" spans="1:6" x14ac:dyDescent="0.25">
      <c r="A1846" t="s">
        <v>1505</v>
      </c>
      <c r="B1846" t="s">
        <v>146</v>
      </c>
      <c r="C1846" t="s">
        <v>147</v>
      </c>
      <c r="D1846" t="s">
        <v>6841</v>
      </c>
      <c r="E1846" s="1">
        <v>45444</v>
      </c>
      <c r="F1846">
        <v>1</v>
      </c>
    </row>
    <row r="1847" spans="1:6" x14ac:dyDescent="0.25">
      <c r="A1847" t="s">
        <v>1505</v>
      </c>
      <c r="B1847" t="s">
        <v>146</v>
      </c>
      <c r="C1847" t="s">
        <v>147</v>
      </c>
      <c r="D1847" t="s">
        <v>6841</v>
      </c>
      <c r="E1847" s="1">
        <v>45474</v>
      </c>
      <c r="F1847">
        <v>1</v>
      </c>
    </row>
    <row r="1848" spans="1:6" x14ac:dyDescent="0.25">
      <c r="A1848" t="s">
        <v>1505</v>
      </c>
      <c r="B1848" t="s">
        <v>146</v>
      </c>
      <c r="C1848" t="s">
        <v>147</v>
      </c>
      <c r="D1848" t="s">
        <v>6841</v>
      </c>
      <c r="E1848" s="1">
        <v>45505</v>
      </c>
      <c r="F1848">
        <v>1</v>
      </c>
    </row>
    <row r="1849" spans="1:6" x14ac:dyDescent="0.25">
      <c r="A1849" t="s">
        <v>1505</v>
      </c>
      <c r="B1849" t="s">
        <v>146</v>
      </c>
      <c r="C1849" t="s">
        <v>147</v>
      </c>
      <c r="D1849" t="s">
        <v>6841</v>
      </c>
      <c r="E1849" s="1">
        <v>45536</v>
      </c>
      <c r="F1849">
        <v>1</v>
      </c>
    </row>
    <row r="1850" spans="1:6" x14ac:dyDescent="0.25">
      <c r="A1850" t="s">
        <v>1505</v>
      </c>
      <c r="B1850" t="s">
        <v>146</v>
      </c>
      <c r="C1850" t="s">
        <v>147</v>
      </c>
      <c r="D1850" t="s">
        <v>6841</v>
      </c>
      <c r="E1850" s="1">
        <v>45566</v>
      </c>
      <c r="F1850">
        <v>1</v>
      </c>
    </row>
    <row r="1851" spans="1:6" x14ac:dyDescent="0.25">
      <c r="A1851" t="s">
        <v>1505</v>
      </c>
      <c r="B1851" t="s">
        <v>146</v>
      </c>
      <c r="C1851" t="s">
        <v>147</v>
      </c>
      <c r="D1851" t="s">
        <v>6841</v>
      </c>
      <c r="E1851" s="1">
        <v>45597</v>
      </c>
      <c r="F1851">
        <v>1</v>
      </c>
    </row>
    <row r="1852" spans="1:6" x14ac:dyDescent="0.25">
      <c r="A1852" t="s">
        <v>1505</v>
      </c>
      <c r="B1852" t="s">
        <v>146</v>
      </c>
      <c r="C1852" t="s">
        <v>147</v>
      </c>
      <c r="D1852" t="s">
        <v>6841</v>
      </c>
      <c r="E1852" s="1">
        <v>45627</v>
      </c>
      <c r="F1852">
        <v>1</v>
      </c>
    </row>
    <row r="1853" spans="1:6" x14ac:dyDescent="0.25">
      <c r="A1853" t="s">
        <v>1515</v>
      </c>
      <c r="B1853" t="s">
        <v>31</v>
      </c>
      <c r="C1853" t="s">
        <v>32</v>
      </c>
      <c r="D1853" t="s">
        <v>6840</v>
      </c>
      <c r="E1853" s="1">
        <v>45292</v>
      </c>
      <c r="F1853">
        <v>1</v>
      </c>
    </row>
    <row r="1854" spans="1:6" x14ac:dyDescent="0.25">
      <c r="A1854" t="s">
        <v>1515</v>
      </c>
      <c r="B1854" t="s">
        <v>31</v>
      </c>
      <c r="C1854" t="s">
        <v>32</v>
      </c>
      <c r="D1854" t="s">
        <v>6840</v>
      </c>
      <c r="E1854" s="1">
        <v>45323</v>
      </c>
      <c r="F1854">
        <v>1</v>
      </c>
    </row>
    <row r="1855" spans="1:6" x14ac:dyDescent="0.25">
      <c r="A1855" t="s">
        <v>1515</v>
      </c>
      <c r="B1855" t="s">
        <v>31</v>
      </c>
      <c r="C1855" t="s">
        <v>32</v>
      </c>
      <c r="D1855" t="s">
        <v>6840</v>
      </c>
      <c r="E1855" s="1">
        <v>45352</v>
      </c>
      <c r="F1855">
        <v>1</v>
      </c>
    </row>
    <row r="1856" spans="1:6" x14ac:dyDescent="0.25">
      <c r="A1856" t="s">
        <v>1515</v>
      </c>
      <c r="B1856" t="s">
        <v>31</v>
      </c>
      <c r="C1856" t="s">
        <v>32</v>
      </c>
      <c r="D1856" t="s">
        <v>6840</v>
      </c>
      <c r="E1856" s="1">
        <v>45383</v>
      </c>
      <c r="F1856">
        <v>1</v>
      </c>
    </row>
    <row r="1857" spans="1:6" x14ac:dyDescent="0.25">
      <c r="A1857" t="s">
        <v>1515</v>
      </c>
      <c r="B1857" t="s">
        <v>31</v>
      </c>
      <c r="C1857" t="s">
        <v>32</v>
      </c>
      <c r="D1857" t="s">
        <v>6840</v>
      </c>
      <c r="E1857" s="1">
        <v>45413</v>
      </c>
      <c r="F1857">
        <v>1</v>
      </c>
    </row>
    <row r="1858" spans="1:6" x14ac:dyDescent="0.25">
      <c r="A1858" t="s">
        <v>1515</v>
      </c>
      <c r="B1858" t="s">
        <v>31</v>
      </c>
      <c r="C1858" t="s">
        <v>32</v>
      </c>
      <c r="D1858" t="s">
        <v>6840</v>
      </c>
      <c r="E1858" s="1">
        <v>45444</v>
      </c>
      <c r="F1858">
        <v>1</v>
      </c>
    </row>
    <row r="1859" spans="1:6" x14ac:dyDescent="0.25">
      <c r="A1859" t="s">
        <v>1515</v>
      </c>
      <c r="B1859" t="s">
        <v>31</v>
      </c>
      <c r="C1859" t="s">
        <v>32</v>
      </c>
      <c r="D1859" t="s">
        <v>6840</v>
      </c>
      <c r="E1859" s="1">
        <v>45474</v>
      </c>
      <c r="F1859">
        <v>1</v>
      </c>
    </row>
    <row r="1860" spans="1:6" x14ac:dyDescent="0.25">
      <c r="A1860" t="s">
        <v>1515</v>
      </c>
      <c r="B1860" t="s">
        <v>31</v>
      </c>
      <c r="C1860" t="s">
        <v>32</v>
      </c>
      <c r="D1860" t="s">
        <v>6840</v>
      </c>
      <c r="E1860" s="1">
        <v>45505</v>
      </c>
      <c r="F1860">
        <v>1</v>
      </c>
    </row>
    <row r="1861" spans="1:6" x14ac:dyDescent="0.25">
      <c r="A1861" t="s">
        <v>1515</v>
      </c>
      <c r="B1861" t="s">
        <v>31</v>
      </c>
      <c r="C1861" t="s">
        <v>32</v>
      </c>
      <c r="D1861" t="s">
        <v>6840</v>
      </c>
      <c r="E1861" s="1">
        <v>45536</v>
      </c>
      <c r="F1861">
        <v>1</v>
      </c>
    </row>
    <row r="1862" spans="1:6" x14ac:dyDescent="0.25">
      <c r="A1862" t="s">
        <v>1515</v>
      </c>
      <c r="B1862" t="s">
        <v>31</v>
      </c>
      <c r="C1862" t="s">
        <v>32</v>
      </c>
      <c r="D1862" t="s">
        <v>6840</v>
      </c>
      <c r="E1862" s="1">
        <v>45566</v>
      </c>
      <c r="F1862">
        <v>1</v>
      </c>
    </row>
    <row r="1863" spans="1:6" x14ac:dyDescent="0.25">
      <c r="A1863" t="s">
        <v>1515</v>
      </c>
      <c r="B1863" t="s">
        <v>31</v>
      </c>
      <c r="C1863" t="s">
        <v>32</v>
      </c>
      <c r="D1863" t="s">
        <v>6840</v>
      </c>
      <c r="E1863" s="1">
        <v>45597</v>
      </c>
      <c r="F1863">
        <v>1</v>
      </c>
    </row>
    <row r="1864" spans="1:6" x14ac:dyDescent="0.25">
      <c r="A1864" t="s">
        <v>1515</v>
      </c>
      <c r="B1864" t="s">
        <v>31</v>
      </c>
      <c r="C1864" t="s">
        <v>32</v>
      </c>
      <c r="D1864" t="s">
        <v>6840</v>
      </c>
      <c r="E1864" s="1">
        <v>45627</v>
      </c>
      <c r="F1864">
        <v>1</v>
      </c>
    </row>
    <row r="1865" spans="1:6" x14ac:dyDescent="0.25">
      <c r="A1865" t="s">
        <v>1519</v>
      </c>
      <c r="B1865" t="s">
        <v>146</v>
      </c>
      <c r="C1865" t="s">
        <v>147</v>
      </c>
      <c r="D1865" t="s">
        <v>6839</v>
      </c>
      <c r="E1865" s="1">
        <v>45292</v>
      </c>
      <c r="F1865">
        <v>1</v>
      </c>
    </row>
    <row r="1866" spans="1:6" x14ac:dyDescent="0.25">
      <c r="A1866" t="s">
        <v>1519</v>
      </c>
      <c r="B1866" t="s">
        <v>146</v>
      </c>
      <c r="C1866" t="s">
        <v>147</v>
      </c>
      <c r="D1866" t="s">
        <v>6839</v>
      </c>
      <c r="E1866" s="1">
        <v>45323</v>
      </c>
      <c r="F1866">
        <v>1</v>
      </c>
    </row>
    <row r="1867" spans="1:6" x14ac:dyDescent="0.25">
      <c r="A1867" t="s">
        <v>1519</v>
      </c>
      <c r="B1867" t="s">
        <v>146</v>
      </c>
      <c r="C1867" t="s">
        <v>147</v>
      </c>
      <c r="D1867" t="s">
        <v>6839</v>
      </c>
      <c r="E1867" s="1">
        <v>45352</v>
      </c>
      <c r="F1867">
        <v>1</v>
      </c>
    </row>
    <row r="1868" spans="1:6" x14ac:dyDescent="0.25">
      <c r="A1868" t="s">
        <v>1519</v>
      </c>
      <c r="B1868" t="s">
        <v>146</v>
      </c>
      <c r="C1868" t="s">
        <v>147</v>
      </c>
      <c r="D1868" t="s">
        <v>6839</v>
      </c>
      <c r="E1868" s="1">
        <v>45383</v>
      </c>
      <c r="F1868">
        <v>1</v>
      </c>
    </row>
    <row r="1869" spans="1:6" x14ac:dyDescent="0.25">
      <c r="A1869" t="s">
        <v>1519</v>
      </c>
      <c r="B1869" t="s">
        <v>146</v>
      </c>
      <c r="C1869" t="s">
        <v>147</v>
      </c>
      <c r="D1869" t="s">
        <v>6839</v>
      </c>
      <c r="E1869" s="1">
        <v>45413</v>
      </c>
      <c r="F1869">
        <v>1</v>
      </c>
    </row>
    <row r="1870" spans="1:6" x14ac:dyDescent="0.25">
      <c r="A1870" t="s">
        <v>1519</v>
      </c>
      <c r="B1870" t="s">
        <v>146</v>
      </c>
      <c r="C1870" t="s">
        <v>147</v>
      </c>
      <c r="D1870" t="s">
        <v>6839</v>
      </c>
      <c r="E1870" s="1">
        <v>45444</v>
      </c>
      <c r="F1870">
        <v>1</v>
      </c>
    </row>
    <row r="1871" spans="1:6" x14ac:dyDescent="0.25">
      <c r="A1871" t="s">
        <v>1519</v>
      </c>
      <c r="B1871" t="s">
        <v>146</v>
      </c>
      <c r="C1871" t="s">
        <v>147</v>
      </c>
      <c r="D1871" t="s">
        <v>6839</v>
      </c>
      <c r="E1871" s="1">
        <v>45474</v>
      </c>
      <c r="F1871">
        <v>1</v>
      </c>
    </row>
    <row r="1872" spans="1:6" x14ac:dyDescent="0.25">
      <c r="A1872" t="s">
        <v>1519</v>
      </c>
      <c r="B1872" t="s">
        <v>146</v>
      </c>
      <c r="C1872" t="s">
        <v>147</v>
      </c>
      <c r="D1872" t="s">
        <v>6839</v>
      </c>
      <c r="E1872" s="1">
        <v>45505</v>
      </c>
      <c r="F1872">
        <v>1</v>
      </c>
    </row>
    <row r="1873" spans="1:6" x14ac:dyDescent="0.25">
      <c r="A1873" t="s">
        <v>1519</v>
      </c>
      <c r="B1873" t="s">
        <v>146</v>
      </c>
      <c r="C1873" t="s">
        <v>147</v>
      </c>
      <c r="D1873" t="s">
        <v>6839</v>
      </c>
      <c r="E1873" s="1">
        <v>45536</v>
      </c>
      <c r="F1873">
        <v>1</v>
      </c>
    </row>
    <row r="1874" spans="1:6" x14ac:dyDescent="0.25">
      <c r="A1874" t="s">
        <v>1519</v>
      </c>
      <c r="B1874" t="s">
        <v>146</v>
      </c>
      <c r="C1874" t="s">
        <v>147</v>
      </c>
      <c r="D1874" t="s">
        <v>6839</v>
      </c>
      <c r="E1874" s="1">
        <v>45566</v>
      </c>
      <c r="F1874">
        <v>1</v>
      </c>
    </row>
    <row r="1875" spans="1:6" x14ac:dyDescent="0.25">
      <c r="A1875" t="s">
        <v>1519</v>
      </c>
      <c r="B1875" t="s">
        <v>146</v>
      </c>
      <c r="C1875" t="s">
        <v>147</v>
      </c>
      <c r="D1875" t="s">
        <v>6839</v>
      </c>
      <c r="E1875" s="1">
        <v>45597</v>
      </c>
      <c r="F1875">
        <v>1</v>
      </c>
    </row>
    <row r="1876" spans="1:6" x14ac:dyDescent="0.25">
      <c r="A1876" t="s">
        <v>1519</v>
      </c>
      <c r="B1876" t="s">
        <v>146</v>
      </c>
      <c r="C1876" t="s">
        <v>147</v>
      </c>
      <c r="D1876" t="s">
        <v>6839</v>
      </c>
      <c r="E1876" s="1">
        <v>45627</v>
      </c>
      <c r="F1876">
        <v>1</v>
      </c>
    </row>
    <row r="1877" spans="1:6" x14ac:dyDescent="0.25">
      <c r="A1877" t="s">
        <v>1525</v>
      </c>
      <c r="B1877" t="s">
        <v>31</v>
      </c>
      <c r="C1877" t="s">
        <v>32</v>
      </c>
      <c r="D1877" t="s">
        <v>6839</v>
      </c>
      <c r="E1877" s="1">
        <v>45352</v>
      </c>
      <c r="F1877">
        <v>1</v>
      </c>
    </row>
    <row r="1878" spans="1:6" x14ac:dyDescent="0.25">
      <c r="A1878" t="s">
        <v>1525</v>
      </c>
      <c r="B1878" t="s">
        <v>31</v>
      </c>
      <c r="C1878" t="s">
        <v>32</v>
      </c>
      <c r="D1878" t="s">
        <v>6839</v>
      </c>
      <c r="E1878" s="1">
        <v>45383</v>
      </c>
      <c r="F1878">
        <v>1</v>
      </c>
    </row>
    <row r="1879" spans="1:6" x14ac:dyDescent="0.25">
      <c r="A1879" t="s">
        <v>1525</v>
      </c>
      <c r="B1879" t="s">
        <v>31</v>
      </c>
      <c r="C1879" t="s">
        <v>32</v>
      </c>
      <c r="D1879" t="s">
        <v>6839</v>
      </c>
      <c r="E1879" s="1">
        <v>45413</v>
      </c>
      <c r="F1879">
        <v>1</v>
      </c>
    </row>
    <row r="1880" spans="1:6" x14ac:dyDescent="0.25">
      <c r="A1880" t="s">
        <v>1525</v>
      </c>
      <c r="B1880" t="s">
        <v>31</v>
      </c>
      <c r="C1880" t="s">
        <v>32</v>
      </c>
      <c r="D1880" t="s">
        <v>6839</v>
      </c>
      <c r="E1880" s="1">
        <v>45444</v>
      </c>
      <c r="F1880">
        <v>1</v>
      </c>
    </row>
    <row r="1881" spans="1:6" x14ac:dyDescent="0.25">
      <c r="A1881" t="s">
        <v>1525</v>
      </c>
      <c r="B1881" t="s">
        <v>31</v>
      </c>
      <c r="C1881" t="s">
        <v>32</v>
      </c>
      <c r="D1881" t="s">
        <v>6839</v>
      </c>
      <c r="E1881" s="1">
        <v>45474</v>
      </c>
      <c r="F1881">
        <v>1</v>
      </c>
    </row>
    <row r="1882" spans="1:6" x14ac:dyDescent="0.25">
      <c r="A1882" t="s">
        <v>1525</v>
      </c>
      <c r="B1882" t="s">
        <v>31</v>
      </c>
      <c r="C1882" t="s">
        <v>32</v>
      </c>
      <c r="D1882" t="s">
        <v>6839</v>
      </c>
      <c r="E1882" s="1">
        <v>45505</v>
      </c>
      <c r="F1882">
        <v>1</v>
      </c>
    </row>
    <row r="1883" spans="1:6" x14ac:dyDescent="0.25">
      <c r="A1883" t="s">
        <v>1525</v>
      </c>
      <c r="B1883" t="s">
        <v>31</v>
      </c>
      <c r="C1883" t="s">
        <v>32</v>
      </c>
      <c r="D1883" t="s">
        <v>6839</v>
      </c>
      <c r="E1883" s="1">
        <v>45536</v>
      </c>
      <c r="F1883">
        <v>1</v>
      </c>
    </row>
    <row r="1884" spans="1:6" x14ac:dyDescent="0.25">
      <c r="A1884" t="s">
        <v>1525</v>
      </c>
      <c r="B1884" t="s">
        <v>31</v>
      </c>
      <c r="C1884" t="s">
        <v>32</v>
      </c>
      <c r="D1884" t="s">
        <v>6839</v>
      </c>
      <c r="E1884" s="1">
        <v>45566</v>
      </c>
      <c r="F1884">
        <v>1</v>
      </c>
    </row>
    <row r="1885" spans="1:6" x14ac:dyDescent="0.25">
      <c r="A1885" t="s">
        <v>1525</v>
      </c>
      <c r="B1885" t="s">
        <v>31</v>
      </c>
      <c r="C1885" t="s">
        <v>32</v>
      </c>
      <c r="D1885" t="s">
        <v>6839</v>
      </c>
      <c r="E1885" s="1">
        <v>45597</v>
      </c>
      <c r="F1885">
        <v>1</v>
      </c>
    </row>
    <row r="1886" spans="1:6" x14ac:dyDescent="0.25">
      <c r="A1886" t="s">
        <v>1525</v>
      </c>
      <c r="B1886" t="s">
        <v>31</v>
      </c>
      <c r="C1886" t="s">
        <v>32</v>
      </c>
      <c r="D1886" t="s">
        <v>6839</v>
      </c>
      <c r="E1886" s="1">
        <v>45627</v>
      </c>
      <c r="F1886">
        <v>1</v>
      </c>
    </row>
    <row r="1887" spans="1:6" x14ac:dyDescent="0.25">
      <c r="A1887" t="s">
        <v>1536</v>
      </c>
      <c r="B1887" t="s">
        <v>43</v>
      </c>
      <c r="C1887" t="s">
        <v>44</v>
      </c>
      <c r="D1887" t="s">
        <v>6839</v>
      </c>
      <c r="E1887" s="1">
        <v>45292</v>
      </c>
      <c r="F1887">
        <v>1</v>
      </c>
    </row>
    <row r="1888" spans="1:6" x14ac:dyDescent="0.25">
      <c r="A1888" t="s">
        <v>1536</v>
      </c>
      <c r="B1888" t="s">
        <v>43</v>
      </c>
      <c r="C1888" t="s">
        <v>44</v>
      </c>
      <c r="D1888" t="s">
        <v>6839</v>
      </c>
      <c r="E1888" s="1">
        <v>45323</v>
      </c>
      <c r="F1888">
        <v>1</v>
      </c>
    </row>
    <row r="1889" spans="1:6" x14ac:dyDescent="0.25">
      <c r="A1889" t="s">
        <v>1536</v>
      </c>
      <c r="B1889" t="s">
        <v>43</v>
      </c>
      <c r="C1889" t="s">
        <v>44</v>
      </c>
      <c r="D1889" t="s">
        <v>6839</v>
      </c>
      <c r="E1889" s="1">
        <v>45352</v>
      </c>
      <c r="F1889">
        <v>1</v>
      </c>
    </row>
    <row r="1890" spans="1:6" x14ac:dyDescent="0.25">
      <c r="A1890" t="s">
        <v>1536</v>
      </c>
      <c r="B1890" t="s">
        <v>43</v>
      </c>
      <c r="C1890" t="s">
        <v>44</v>
      </c>
      <c r="D1890" t="s">
        <v>6839</v>
      </c>
      <c r="E1890" s="1">
        <v>45383</v>
      </c>
      <c r="F1890">
        <v>1</v>
      </c>
    </row>
    <row r="1891" spans="1:6" x14ac:dyDescent="0.25">
      <c r="A1891" t="s">
        <v>1536</v>
      </c>
      <c r="B1891" t="s">
        <v>43</v>
      </c>
      <c r="C1891" t="s">
        <v>44</v>
      </c>
      <c r="D1891" t="s">
        <v>6839</v>
      </c>
      <c r="E1891" s="1">
        <v>45413</v>
      </c>
      <c r="F1891">
        <v>1</v>
      </c>
    </row>
    <row r="1892" spans="1:6" x14ac:dyDescent="0.25">
      <c r="A1892" t="s">
        <v>1540</v>
      </c>
      <c r="B1892" t="s">
        <v>146</v>
      </c>
      <c r="C1892" t="s">
        <v>147</v>
      </c>
      <c r="D1892" t="s">
        <v>6840</v>
      </c>
      <c r="E1892" s="1">
        <v>45352</v>
      </c>
      <c r="F1892">
        <v>1</v>
      </c>
    </row>
    <row r="1893" spans="1:6" x14ac:dyDescent="0.25">
      <c r="A1893" t="s">
        <v>1540</v>
      </c>
      <c r="B1893" t="s">
        <v>146</v>
      </c>
      <c r="C1893" t="s">
        <v>147</v>
      </c>
      <c r="D1893" t="s">
        <v>6840</v>
      </c>
      <c r="E1893" s="1">
        <v>45383</v>
      </c>
      <c r="F1893">
        <v>1</v>
      </c>
    </row>
    <row r="1894" spans="1:6" x14ac:dyDescent="0.25">
      <c r="A1894" t="s">
        <v>1540</v>
      </c>
      <c r="B1894" t="s">
        <v>146</v>
      </c>
      <c r="C1894" t="s">
        <v>147</v>
      </c>
      <c r="D1894" t="s">
        <v>6840</v>
      </c>
      <c r="E1894" s="1">
        <v>45413</v>
      </c>
      <c r="F1894">
        <v>1</v>
      </c>
    </row>
    <row r="1895" spans="1:6" x14ac:dyDescent="0.25">
      <c r="A1895" t="s">
        <v>1540</v>
      </c>
      <c r="B1895" t="s">
        <v>146</v>
      </c>
      <c r="C1895" t="s">
        <v>147</v>
      </c>
      <c r="D1895" t="s">
        <v>6840</v>
      </c>
      <c r="E1895" s="1">
        <v>45444</v>
      </c>
      <c r="F1895">
        <v>1</v>
      </c>
    </row>
    <row r="1896" spans="1:6" x14ac:dyDescent="0.25">
      <c r="A1896" t="s">
        <v>1540</v>
      </c>
      <c r="B1896" t="s">
        <v>146</v>
      </c>
      <c r="C1896" t="s">
        <v>147</v>
      </c>
      <c r="D1896" t="s">
        <v>6840</v>
      </c>
      <c r="E1896" s="1">
        <v>45474</v>
      </c>
      <c r="F1896">
        <v>1</v>
      </c>
    </row>
    <row r="1897" spans="1:6" x14ac:dyDescent="0.25">
      <c r="A1897" t="s">
        <v>1540</v>
      </c>
      <c r="B1897" t="s">
        <v>146</v>
      </c>
      <c r="C1897" t="s">
        <v>147</v>
      </c>
      <c r="D1897" t="s">
        <v>6840</v>
      </c>
      <c r="E1897" s="1">
        <v>45505</v>
      </c>
      <c r="F1897">
        <v>1</v>
      </c>
    </row>
    <row r="1898" spans="1:6" x14ac:dyDescent="0.25">
      <c r="A1898" t="s">
        <v>1540</v>
      </c>
      <c r="B1898" t="s">
        <v>146</v>
      </c>
      <c r="C1898" t="s">
        <v>147</v>
      </c>
      <c r="D1898" t="s">
        <v>6840</v>
      </c>
      <c r="E1898" s="1">
        <v>45536</v>
      </c>
      <c r="F1898">
        <v>1</v>
      </c>
    </row>
    <row r="1899" spans="1:6" x14ac:dyDescent="0.25">
      <c r="A1899" t="s">
        <v>1540</v>
      </c>
      <c r="B1899" t="s">
        <v>146</v>
      </c>
      <c r="C1899" t="s">
        <v>147</v>
      </c>
      <c r="D1899" t="s">
        <v>6840</v>
      </c>
      <c r="E1899" s="1">
        <v>45566</v>
      </c>
      <c r="F1899">
        <v>1</v>
      </c>
    </row>
    <row r="1900" spans="1:6" x14ac:dyDescent="0.25">
      <c r="A1900" t="s">
        <v>1540</v>
      </c>
      <c r="B1900" t="s">
        <v>146</v>
      </c>
      <c r="C1900" t="s">
        <v>147</v>
      </c>
      <c r="D1900" t="s">
        <v>6840</v>
      </c>
      <c r="E1900" s="1">
        <v>45597</v>
      </c>
      <c r="F1900">
        <v>1</v>
      </c>
    </row>
    <row r="1901" spans="1:6" x14ac:dyDescent="0.25">
      <c r="A1901" t="s">
        <v>1540</v>
      </c>
      <c r="B1901" t="s">
        <v>146</v>
      </c>
      <c r="C1901" t="s">
        <v>147</v>
      </c>
      <c r="D1901" t="s">
        <v>6840</v>
      </c>
      <c r="E1901" s="1">
        <v>45627</v>
      </c>
      <c r="F1901">
        <v>1</v>
      </c>
    </row>
    <row r="1902" spans="1:6" x14ac:dyDescent="0.25">
      <c r="A1902" t="s">
        <v>1548</v>
      </c>
      <c r="B1902" t="s">
        <v>146</v>
      </c>
      <c r="C1902" t="s">
        <v>147</v>
      </c>
      <c r="D1902" t="s">
        <v>6842</v>
      </c>
      <c r="E1902" s="1">
        <v>45323</v>
      </c>
      <c r="F1902">
        <v>1</v>
      </c>
    </row>
    <row r="1903" spans="1:6" x14ac:dyDescent="0.25">
      <c r="A1903" t="s">
        <v>1548</v>
      </c>
      <c r="B1903" t="s">
        <v>146</v>
      </c>
      <c r="C1903" t="s">
        <v>147</v>
      </c>
      <c r="D1903" t="s">
        <v>6842</v>
      </c>
      <c r="E1903" s="1">
        <v>45352</v>
      </c>
      <c r="F1903">
        <v>1</v>
      </c>
    </row>
    <row r="1904" spans="1:6" x14ac:dyDescent="0.25">
      <c r="A1904" t="s">
        <v>1548</v>
      </c>
      <c r="B1904" t="s">
        <v>146</v>
      </c>
      <c r="C1904" t="s">
        <v>147</v>
      </c>
      <c r="D1904" t="s">
        <v>6842</v>
      </c>
      <c r="E1904" s="1">
        <v>45383</v>
      </c>
      <c r="F1904">
        <v>1</v>
      </c>
    </row>
    <row r="1905" spans="1:6" x14ac:dyDescent="0.25">
      <c r="A1905" t="s">
        <v>1548</v>
      </c>
      <c r="B1905" t="s">
        <v>146</v>
      </c>
      <c r="C1905" t="s">
        <v>147</v>
      </c>
      <c r="D1905" t="s">
        <v>6842</v>
      </c>
      <c r="E1905" s="1">
        <v>45413</v>
      </c>
      <c r="F1905">
        <v>1</v>
      </c>
    </row>
    <row r="1906" spans="1:6" x14ac:dyDescent="0.25">
      <c r="A1906" t="s">
        <v>1548</v>
      </c>
      <c r="B1906" t="s">
        <v>146</v>
      </c>
      <c r="C1906" t="s">
        <v>147</v>
      </c>
      <c r="D1906" t="s">
        <v>6842</v>
      </c>
      <c r="E1906" s="1">
        <v>45444</v>
      </c>
      <c r="F1906">
        <v>1</v>
      </c>
    </row>
    <row r="1907" spans="1:6" x14ac:dyDescent="0.25">
      <c r="A1907" t="s">
        <v>1548</v>
      </c>
      <c r="B1907" t="s">
        <v>146</v>
      </c>
      <c r="C1907" t="s">
        <v>147</v>
      </c>
      <c r="D1907" t="s">
        <v>6842</v>
      </c>
      <c r="E1907" s="1">
        <v>45474</v>
      </c>
      <c r="F1907">
        <v>1</v>
      </c>
    </row>
    <row r="1908" spans="1:6" x14ac:dyDescent="0.25">
      <c r="A1908" t="s">
        <v>1548</v>
      </c>
      <c r="B1908" t="s">
        <v>146</v>
      </c>
      <c r="C1908" t="s">
        <v>147</v>
      </c>
      <c r="D1908" t="s">
        <v>6842</v>
      </c>
      <c r="E1908" s="1">
        <v>45505</v>
      </c>
      <c r="F1908">
        <v>1</v>
      </c>
    </row>
    <row r="1909" spans="1:6" x14ac:dyDescent="0.25">
      <c r="A1909" t="s">
        <v>1548</v>
      </c>
      <c r="B1909" t="s">
        <v>146</v>
      </c>
      <c r="C1909" t="s">
        <v>147</v>
      </c>
      <c r="D1909" t="s">
        <v>6842</v>
      </c>
      <c r="E1909" s="1">
        <v>45536</v>
      </c>
      <c r="F1909">
        <v>1</v>
      </c>
    </row>
    <row r="1910" spans="1:6" x14ac:dyDescent="0.25">
      <c r="A1910" t="s">
        <v>1548</v>
      </c>
      <c r="B1910" t="s">
        <v>146</v>
      </c>
      <c r="C1910" t="s">
        <v>147</v>
      </c>
      <c r="D1910" t="s">
        <v>6842</v>
      </c>
      <c r="E1910" s="1">
        <v>45566</v>
      </c>
      <c r="F1910">
        <v>1</v>
      </c>
    </row>
    <row r="1911" spans="1:6" x14ac:dyDescent="0.25">
      <c r="A1911" t="s">
        <v>1548</v>
      </c>
      <c r="B1911" t="s">
        <v>146</v>
      </c>
      <c r="C1911" t="s">
        <v>147</v>
      </c>
      <c r="D1911" t="s">
        <v>6842</v>
      </c>
      <c r="E1911" s="1">
        <v>45597</v>
      </c>
      <c r="F1911">
        <v>1</v>
      </c>
    </row>
    <row r="1912" spans="1:6" x14ac:dyDescent="0.25">
      <c r="A1912" t="s">
        <v>1548</v>
      </c>
      <c r="B1912" t="s">
        <v>146</v>
      </c>
      <c r="C1912" t="s">
        <v>147</v>
      </c>
      <c r="D1912" t="s">
        <v>6842</v>
      </c>
      <c r="E1912" s="1">
        <v>45627</v>
      </c>
      <c r="F1912">
        <v>1</v>
      </c>
    </row>
    <row r="1913" spans="1:6" x14ac:dyDescent="0.25">
      <c r="A1913" t="s">
        <v>1571</v>
      </c>
      <c r="B1913" t="s">
        <v>31</v>
      </c>
      <c r="C1913" t="s">
        <v>32</v>
      </c>
      <c r="D1913" t="s">
        <v>6841</v>
      </c>
      <c r="E1913" s="1">
        <v>45352</v>
      </c>
      <c r="F1913">
        <v>1</v>
      </c>
    </row>
    <row r="1914" spans="1:6" x14ac:dyDescent="0.25">
      <c r="A1914" t="s">
        <v>1571</v>
      </c>
      <c r="B1914" t="s">
        <v>31</v>
      </c>
      <c r="C1914" t="s">
        <v>32</v>
      </c>
      <c r="D1914" t="s">
        <v>6841</v>
      </c>
      <c r="E1914" s="1">
        <v>45383</v>
      </c>
      <c r="F1914">
        <v>1</v>
      </c>
    </row>
    <row r="1915" spans="1:6" x14ac:dyDescent="0.25">
      <c r="A1915" t="s">
        <v>1571</v>
      </c>
      <c r="B1915" t="s">
        <v>31</v>
      </c>
      <c r="C1915" t="s">
        <v>32</v>
      </c>
      <c r="D1915" t="s">
        <v>6841</v>
      </c>
      <c r="E1915" s="1">
        <v>45413</v>
      </c>
      <c r="F1915">
        <v>1</v>
      </c>
    </row>
    <row r="1916" spans="1:6" x14ac:dyDescent="0.25">
      <c r="A1916" t="s">
        <v>1571</v>
      </c>
      <c r="B1916" t="s">
        <v>31</v>
      </c>
      <c r="C1916" t="s">
        <v>32</v>
      </c>
      <c r="D1916" t="s">
        <v>6841</v>
      </c>
      <c r="E1916" s="1">
        <v>45444</v>
      </c>
      <c r="F1916">
        <v>1</v>
      </c>
    </row>
    <row r="1917" spans="1:6" x14ac:dyDescent="0.25">
      <c r="A1917" t="s">
        <v>1571</v>
      </c>
      <c r="B1917" t="s">
        <v>31</v>
      </c>
      <c r="C1917" t="s">
        <v>32</v>
      </c>
      <c r="D1917" t="s">
        <v>6841</v>
      </c>
      <c r="E1917" s="1">
        <v>45474</v>
      </c>
      <c r="F1917">
        <v>1</v>
      </c>
    </row>
    <row r="1918" spans="1:6" x14ac:dyDescent="0.25">
      <c r="A1918" t="s">
        <v>1571</v>
      </c>
      <c r="B1918" t="s">
        <v>31</v>
      </c>
      <c r="C1918" t="s">
        <v>32</v>
      </c>
      <c r="D1918" t="s">
        <v>6841</v>
      </c>
      <c r="E1918" s="1">
        <v>45505</v>
      </c>
      <c r="F1918">
        <v>1</v>
      </c>
    </row>
    <row r="1919" spans="1:6" x14ac:dyDescent="0.25">
      <c r="A1919" t="s">
        <v>1571</v>
      </c>
      <c r="B1919" t="s">
        <v>31</v>
      </c>
      <c r="C1919" t="s">
        <v>32</v>
      </c>
      <c r="D1919" t="s">
        <v>6841</v>
      </c>
      <c r="E1919" s="1">
        <v>45536</v>
      </c>
      <c r="F1919">
        <v>1</v>
      </c>
    </row>
    <row r="1920" spans="1:6" x14ac:dyDescent="0.25">
      <c r="A1920" t="s">
        <v>1571</v>
      </c>
      <c r="B1920" t="s">
        <v>31</v>
      </c>
      <c r="C1920" t="s">
        <v>32</v>
      </c>
      <c r="D1920" t="s">
        <v>6841</v>
      </c>
      <c r="E1920" s="1">
        <v>45566</v>
      </c>
      <c r="F1920">
        <v>1</v>
      </c>
    </row>
    <row r="1921" spans="1:6" x14ac:dyDescent="0.25">
      <c r="A1921" t="s">
        <v>1571</v>
      </c>
      <c r="B1921" t="s">
        <v>31</v>
      </c>
      <c r="C1921" t="s">
        <v>32</v>
      </c>
      <c r="D1921" t="s">
        <v>6841</v>
      </c>
      <c r="E1921" s="1">
        <v>45597</v>
      </c>
      <c r="F1921">
        <v>1</v>
      </c>
    </row>
    <row r="1922" spans="1:6" x14ac:dyDescent="0.25">
      <c r="A1922" t="s">
        <v>1571</v>
      </c>
      <c r="B1922" t="s">
        <v>31</v>
      </c>
      <c r="C1922" t="s">
        <v>32</v>
      </c>
      <c r="D1922" t="s">
        <v>6841</v>
      </c>
      <c r="E1922" s="1">
        <v>45627</v>
      </c>
      <c r="F1922">
        <v>1</v>
      </c>
    </row>
    <row r="1923" spans="1:6" x14ac:dyDescent="0.25">
      <c r="A1923" t="s">
        <v>1575</v>
      </c>
      <c r="B1923" t="s">
        <v>233</v>
      </c>
      <c r="C1923" t="s">
        <v>32</v>
      </c>
      <c r="D1923" t="s">
        <v>6840</v>
      </c>
      <c r="E1923" s="1">
        <v>45352</v>
      </c>
      <c r="F1923">
        <v>1</v>
      </c>
    </row>
    <row r="1924" spans="1:6" x14ac:dyDescent="0.25">
      <c r="A1924" t="s">
        <v>1575</v>
      </c>
      <c r="B1924" t="s">
        <v>233</v>
      </c>
      <c r="C1924" t="s">
        <v>32</v>
      </c>
      <c r="D1924" t="s">
        <v>6840</v>
      </c>
      <c r="E1924" s="1">
        <v>45383</v>
      </c>
      <c r="F1924">
        <v>1</v>
      </c>
    </row>
    <row r="1925" spans="1:6" x14ac:dyDescent="0.25">
      <c r="A1925" t="s">
        <v>1575</v>
      </c>
      <c r="B1925" t="s">
        <v>233</v>
      </c>
      <c r="C1925" t="s">
        <v>32</v>
      </c>
      <c r="D1925" t="s">
        <v>6840</v>
      </c>
      <c r="E1925" s="1">
        <v>45413</v>
      </c>
      <c r="F1925">
        <v>1</v>
      </c>
    </row>
    <row r="1926" spans="1:6" x14ac:dyDescent="0.25">
      <c r="A1926" t="s">
        <v>1575</v>
      </c>
      <c r="B1926" t="s">
        <v>233</v>
      </c>
      <c r="C1926" t="s">
        <v>32</v>
      </c>
      <c r="D1926" t="s">
        <v>6840</v>
      </c>
      <c r="E1926" s="1">
        <v>45444</v>
      </c>
      <c r="F1926">
        <v>1</v>
      </c>
    </row>
    <row r="1927" spans="1:6" x14ac:dyDescent="0.25">
      <c r="A1927" t="s">
        <v>1575</v>
      </c>
      <c r="B1927" t="s">
        <v>233</v>
      </c>
      <c r="C1927" t="s">
        <v>32</v>
      </c>
      <c r="D1927" t="s">
        <v>6840</v>
      </c>
      <c r="E1927" s="1">
        <v>45474</v>
      </c>
      <c r="F1927">
        <v>1</v>
      </c>
    </row>
    <row r="1928" spans="1:6" x14ac:dyDescent="0.25">
      <c r="A1928" t="s">
        <v>1575</v>
      </c>
      <c r="B1928" t="s">
        <v>233</v>
      </c>
      <c r="C1928" t="s">
        <v>32</v>
      </c>
      <c r="D1928" t="s">
        <v>6840</v>
      </c>
      <c r="E1928" s="1">
        <v>45505</v>
      </c>
      <c r="F1928">
        <v>1</v>
      </c>
    </row>
    <row r="1929" spans="1:6" x14ac:dyDescent="0.25">
      <c r="A1929" t="s">
        <v>1575</v>
      </c>
      <c r="B1929" t="s">
        <v>233</v>
      </c>
      <c r="C1929" t="s">
        <v>32</v>
      </c>
      <c r="D1929" t="s">
        <v>6840</v>
      </c>
      <c r="E1929" s="1">
        <v>45536</v>
      </c>
      <c r="F1929">
        <v>1</v>
      </c>
    </row>
    <row r="1930" spans="1:6" x14ac:dyDescent="0.25">
      <c r="A1930" t="s">
        <v>1575</v>
      </c>
      <c r="B1930" t="s">
        <v>233</v>
      </c>
      <c r="C1930" t="s">
        <v>32</v>
      </c>
      <c r="D1930" t="s">
        <v>6840</v>
      </c>
      <c r="E1930" s="1">
        <v>45566</v>
      </c>
      <c r="F1930">
        <v>1</v>
      </c>
    </row>
    <row r="1931" spans="1:6" x14ac:dyDescent="0.25">
      <c r="A1931" t="s">
        <v>1575</v>
      </c>
      <c r="B1931" t="s">
        <v>233</v>
      </c>
      <c r="C1931" t="s">
        <v>32</v>
      </c>
      <c r="D1931" t="s">
        <v>6840</v>
      </c>
      <c r="E1931" s="1">
        <v>45597</v>
      </c>
      <c r="F1931">
        <v>1</v>
      </c>
    </row>
    <row r="1932" spans="1:6" x14ac:dyDescent="0.25">
      <c r="A1932" t="s">
        <v>1575</v>
      </c>
      <c r="B1932" t="s">
        <v>233</v>
      </c>
      <c r="C1932" t="s">
        <v>32</v>
      </c>
      <c r="D1932" t="s">
        <v>6840</v>
      </c>
      <c r="E1932" s="1">
        <v>45627</v>
      </c>
      <c r="F1932">
        <v>1</v>
      </c>
    </row>
    <row r="1933" spans="1:6" x14ac:dyDescent="0.25">
      <c r="A1933" t="s">
        <v>1584</v>
      </c>
      <c r="B1933" t="s">
        <v>43</v>
      </c>
      <c r="C1933" t="s">
        <v>44</v>
      </c>
      <c r="D1933" t="s">
        <v>6841</v>
      </c>
      <c r="E1933" s="1">
        <v>45352</v>
      </c>
      <c r="F1933">
        <v>1</v>
      </c>
    </row>
    <row r="1934" spans="1:6" x14ac:dyDescent="0.25">
      <c r="A1934" t="s">
        <v>1584</v>
      </c>
      <c r="B1934" t="s">
        <v>43</v>
      </c>
      <c r="C1934" t="s">
        <v>44</v>
      </c>
      <c r="D1934" t="s">
        <v>6841</v>
      </c>
      <c r="E1934" s="1">
        <v>45383</v>
      </c>
      <c r="F1934">
        <v>1</v>
      </c>
    </row>
    <row r="1935" spans="1:6" x14ac:dyDescent="0.25">
      <c r="A1935" t="s">
        <v>1584</v>
      </c>
      <c r="B1935" t="s">
        <v>43</v>
      </c>
      <c r="C1935" t="s">
        <v>44</v>
      </c>
      <c r="D1935" t="s">
        <v>6841</v>
      </c>
      <c r="E1935" s="1">
        <v>45413</v>
      </c>
      <c r="F1935">
        <v>1</v>
      </c>
    </row>
    <row r="1936" spans="1:6" x14ac:dyDescent="0.25">
      <c r="A1936" t="s">
        <v>1584</v>
      </c>
      <c r="B1936" t="s">
        <v>43</v>
      </c>
      <c r="C1936" t="s">
        <v>44</v>
      </c>
      <c r="D1936" t="s">
        <v>6841</v>
      </c>
      <c r="E1936" s="1">
        <v>45444</v>
      </c>
      <c r="F1936">
        <v>1</v>
      </c>
    </row>
    <row r="1937" spans="1:6" x14ac:dyDescent="0.25">
      <c r="A1937" t="s">
        <v>1584</v>
      </c>
      <c r="B1937" t="s">
        <v>43</v>
      </c>
      <c r="C1937" t="s">
        <v>44</v>
      </c>
      <c r="D1937" t="s">
        <v>6841</v>
      </c>
      <c r="E1937" s="1">
        <v>45474</v>
      </c>
      <c r="F1937">
        <v>1</v>
      </c>
    </row>
    <row r="1938" spans="1:6" x14ac:dyDescent="0.25">
      <c r="A1938" t="s">
        <v>1584</v>
      </c>
      <c r="B1938" t="s">
        <v>43</v>
      </c>
      <c r="C1938" t="s">
        <v>44</v>
      </c>
      <c r="D1938" t="s">
        <v>6841</v>
      </c>
      <c r="E1938" s="1">
        <v>45505</v>
      </c>
      <c r="F1938">
        <v>1</v>
      </c>
    </row>
    <row r="1939" spans="1:6" x14ac:dyDescent="0.25">
      <c r="A1939" t="s">
        <v>1584</v>
      </c>
      <c r="B1939" t="s">
        <v>43</v>
      </c>
      <c r="C1939" t="s">
        <v>44</v>
      </c>
      <c r="D1939" t="s">
        <v>6841</v>
      </c>
      <c r="E1939" s="1">
        <v>45536</v>
      </c>
      <c r="F1939">
        <v>1</v>
      </c>
    </row>
    <row r="1940" spans="1:6" x14ac:dyDescent="0.25">
      <c r="A1940" t="s">
        <v>1584</v>
      </c>
      <c r="B1940" t="s">
        <v>43</v>
      </c>
      <c r="C1940" t="s">
        <v>44</v>
      </c>
      <c r="D1940" t="s">
        <v>6841</v>
      </c>
      <c r="E1940" s="1">
        <v>45566</v>
      </c>
      <c r="F1940">
        <v>1</v>
      </c>
    </row>
    <row r="1941" spans="1:6" x14ac:dyDescent="0.25">
      <c r="A1941" t="s">
        <v>1584</v>
      </c>
      <c r="B1941" t="s">
        <v>43</v>
      </c>
      <c r="C1941" t="s">
        <v>44</v>
      </c>
      <c r="D1941" t="s">
        <v>6841</v>
      </c>
      <c r="E1941" s="1">
        <v>45597</v>
      </c>
      <c r="F1941">
        <v>1</v>
      </c>
    </row>
    <row r="1942" spans="1:6" x14ac:dyDescent="0.25">
      <c r="A1942" t="s">
        <v>1584</v>
      </c>
      <c r="B1942" t="s">
        <v>43</v>
      </c>
      <c r="C1942" t="s">
        <v>44</v>
      </c>
      <c r="D1942" t="s">
        <v>6841</v>
      </c>
      <c r="E1942" s="1">
        <v>45627</v>
      </c>
      <c r="F1942">
        <v>1</v>
      </c>
    </row>
    <row r="1943" spans="1:6" x14ac:dyDescent="0.25">
      <c r="A1943" t="s">
        <v>1598</v>
      </c>
      <c r="B1943" t="s">
        <v>43</v>
      </c>
      <c r="C1943" t="s">
        <v>44</v>
      </c>
      <c r="D1943" t="s">
        <v>6842</v>
      </c>
      <c r="E1943" s="1">
        <v>45323</v>
      </c>
      <c r="F1943">
        <v>1</v>
      </c>
    </row>
    <row r="1944" spans="1:6" x14ac:dyDescent="0.25">
      <c r="A1944" t="s">
        <v>1598</v>
      </c>
      <c r="B1944" t="s">
        <v>43</v>
      </c>
      <c r="C1944" t="s">
        <v>44</v>
      </c>
      <c r="D1944" t="s">
        <v>6842</v>
      </c>
      <c r="E1944" s="1">
        <v>45352</v>
      </c>
      <c r="F1944">
        <v>1</v>
      </c>
    </row>
    <row r="1945" spans="1:6" x14ac:dyDescent="0.25">
      <c r="A1945" t="s">
        <v>1598</v>
      </c>
      <c r="B1945" t="s">
        <v>43</v>
      </c>
      <c r="C1945" t="s">
        <v>44</v>
      </c>
      <c r="D1945" t="s">
        <v>6842</v>
      </c>
      <c r="E1945" s="1">
        <v>45383</v>
      </c>
      <c r="F1945">
        <v>1</v>
      </c>
    </row>
    <row r="1946" spans="1:6" x14ac:dyDescent="0.25">
      <c r="A1946" t="s">
        <v>1598</v>
      </c>
      <c r="B1946" t="s">
        <v>43</v>
      </c>
      <c r="C1946" t="s">
        <v>44</v>
      </c>
      <c r="D1946" t="s">
        <v>6842</v>
      </c>
      <c r="E1946" s="1">
        <v>45413</v>
      </c>
      <c r="F1946">
        <v>1</v>
      </c>
    </row>
    <row r="1947" spans="1:6" x14ac:dyDescent="0.25">
      <c r="A1947" t="s">
        <v>1598</v>
      </c>
      <c r="B1947" t="s">
        <v>43</v>
      </c>
      <c r="C1947" t="s">
        <v>44</v>
      </c>
      <c r="D1947" t="s">
        <v>6842</v>
      </c>
      <c r="E1947" s="1">
        <v>45444</v>
      </c>
      <c r="F1947">
        <v>1</v>
      </c>
    </row>
    <row r="1948" spans="1:6" x14ac:dyDescent="0.25">
      <c r="A1948" t="s">
        <v>1598</v>
      </c>
      <c r="B1948" t="s">
        <v>43</v>
      </c>
      <c r="C1948" t="s">
        <v>44</v>
      </c>
      <c r="D1948" t="s">
        <v>6842</v>
      </c>
      <c r="E1948" s="1">
        <v>45474</v>
      </c>
      <c r="F1948">
        <v>1</v>
      </c>
    </row>
    <row r="1949" spans="1:6" x14ac:dyDescent="0.25">
      <c r="A1949" t="s">
        <v>1598</v>
      </c>
      <c r="B1949" t="s">
        <v>43</v>
      </c>
      <c r="C1949" t="s">
        <v>44</v>
      </c>
      <c r="D1949" t="s">
        <v>6842</v>
      </c>
      <c r="E1949" s="1">
        <v>45505</v>
      </c>
      <c r="F1949">
        <v>1</v>
      </c>
    </row>
    <row r="1950" spans="1:6" x14ac:dyDescent="0.25">
      <c r="A1950" t="s">
        <v>1598</v>
      </c>
      <c r="B1950" t="s">
        <v>43</v>
      </c>
      <c r="C1950" t="s">
        <v>44</v>
      </c>
      <c r="D1950" t="s">
        <v>6842</v>
      </c>
      <c r="E1950" s="1">
        <v>45536</v>
      </c>
      <c r="F1950">
        <v>1</v>
      </c>
    </row>
    <row r="1951" spans="1:6" x14ac:dyDescent="0.25">
      <c r="A1951" t="s">
        <v>1598</v>
      </c>
      <c r="B1951" t="s">
        <v>43</v>
      </c>
      <c r="C1951" t="s">
        <v>44</v>
      </c>
      <c r="D1951" t="s">
        <v>6842</v>
      </c>
      <c r="E1951" s="1">
        <v>45566</v>
      </c>
      <c r="F1951">
        <v>1</v>
      </c>
    </row>
    <row r="1952" spans="1:6" x14ac:dyDescent="0.25">
      <c r="A1952" t="s">
        <v>1598</v>
      </c>
      <c r="B1952" t="s">
        <v>43</v>
      </c>
      <c r="C1952" t="s">
        <v>44</v>
      </c>
      <c r="D1952" t="s">
        <v>6842</v>
      </c>
      <c r="E1952" s="1">
        <v>45597</v>
      </c>
      <c r="F1952">
        <v>1</v>
      </c>
    </row>
    <row r="1953" spans="1:6" x14ac:dyDescent="0.25">
      <c r="A1953" t="s">
        <v>1598</v>
      </c>
      <c r="B1953" t="s">
        <v>43</v>
      </c>
      <c r="C1953" t="s">
        <v>44</v>
      </c>
      <c r="D1953" t="s">
        <v>6842</v>
      </c>
      <c r="E1953" s="1">
        <v>45627</v>
      </c>
      <c r="F1953">
        <v>1</v>
      </c>
    </row>
    <row r="1954" spans="1:6" x14ac:dyDescent="0.25">
      <c r="A1954" t="s">
        <v>1607</v>
      </c>
      <c r="B1954" t="s">
        <v>52</v>
      </c>
      <c r="C1954" t="s">
        <v>44</v>
      </c>
      <c r="D1954" t="s">
        <v>6842</v>
      </c>
      <c r="E1954" s="1">
        <v>45292</v>
      </c>
      <c r="F1954">
        <v>1</v>
      </c>
    </row>
    <row r="1955" spans="1:6" x14ac:dyDescent="0.25">
      <c r="A1955" t="s">
        <v>1607</v>
      </c>
      <c r="B1955" t="s">
        <v>52</v>
      </c>
      <c r="C1955" t="s">
        <v>44</v>
      </c>
      <c r="D1955" t="s">
        <v>6842</v>
      </c>
      <c r="E1955" s="1">
        <v>45323</v>
      </c>
      <c r="F1955">
        <v>1</v>
      </c>
    </row>
    <row r="1956" spans="1:6" x14ac:dyDescent="0.25">
      <c r="A1956" t="s">
        <v>1607</v>
      </c>
      <c r="B1956" t="s">
        <v>52</v>
      </c>
      <c r="C1956" t="s">
        <v>44</v>
      </c>
      <c r="D1956" t="s">
        <v>6842</v>
      </c>
      <c r="E1956" s="1">
        <v>45352</v>
      </c>
      <c r="F1956">
        <v>1</v>
      </c>
    </row>
    <row r="1957" spans="1:6" x14ac:dyDescent="0.25">
      <c r="A1957" t="s">
        <v>1607</v>
      </c>
      <c r="B1957" t="s">
        <v>52</v>
      </c>
      <c r="C1957" t="s">
        <v>44</v>
      </c>
      <c r="D1957" t="s">
        <v>6842</v>
      </c>
      <c r="E1957" s="1">
        <v>45383</v>
      </c>
      <c r="F1957">
        <v>1</v>
      </c>
    </row>
    <row r="1958" spans="1:6" x14ac:dyDescent="0.25">
      <c r="A1958" t="s">
        <v>1607</v>
      </c>
      <c r="B1958" t="s">
        <v>52</v>
      </c>
      <c r="C1958" t="s">
        <v>44</v>
      </c>
      <c r="D1958" t="s">
        <v>6842</v>
      </c>
      <c r="E1958" s="1">
        <v>45413</v>
      </c>
      <c r="F1958">
        <v>1</v>
      </c>
    </row>
    <row r="1959" spans="1:6" x14ac:dyDescent="0.25">
      <c r="A1959" t="s">
        <v>1607</v>
      </c>
      <c r="B1959" t="s">
        <v>52</v>
      </c>
      <c r="C1959" t="s">
        <v>44</v>
      </c>
      <c r="D1959" t="s">
        <v>6842</v>
      </c>
      <c r="E1959" s="1">
        <v>45444</v>
      </c>
      <c r="F1959">
        <v>1</v>
      </c>
    </row>
    <row r="1960" spans="1:6" x14ac:dyDescent="0.25">
      <c r="A1960" t="s">
        <v>1607</v>
      </c>
      <c r="B1960" t="s">
        <v>52</v>
      </c>
      <c r="C1960" t="s">
        <v>44</v>
      </c>
      <c r="D1960" t="s">
        <v>6842</v>
      </c>
      <c r="E1960" s="1">
        <v>45474</v>
      </c>
      <c r="F1960">
        <v>1</v>
      </c>
    </row>
    <row r="1961" spans="1:6" x14ac:dyDescent="0.25">
      <c r="A1961" t="s">
        <v>1607</v>
      </c>
      <c r="B1961" t="s">
        <v>52</v>
      </c>
      <c r="C1961" t="s">
        <v>44</v>
      </c>
      <c r="D1961" t="s">
        <v>6842</v>
      </c>
      <c r="E1961" s="1">
        <v>45505</v>
      </c>
      <c r="F1961">
        <v>1</v>
      </c>
    </row>
    <row r="1962" spans="1:6" x14ac:dyDescent="0.25">
      <c r="A1962" t="s">
        <v>1614</v>
      </c>
      <c r="B1962" t="s">
        <v>52</v>
      </c>
      <c r="C1962" t="s">
        <v>44</v>
      </c>
      <c r="D1962" t="s">
        <v>6839</v>
      </c>
      <c r="E1962" s="1">
        <v>45352</v>
      </c>
      <c r="F1962">
        <v>1</v>
      </c>
    </row>
    <row r="1963" spans="1:6" x14ac:dyDescent="0.25">
      <c r="A1963" t="s">
        <v>1614</v>
      </c>
      <c r="B1963" t="s">
        <v>52</v>
      </c>
      <c r="C1963" t="s">
        <v>44</v>
      </c>
      <c r="D1963" t="s">
        <v>6839</v>
      </c>
      <c r="E1963" s="1">
        <v>45383</v>
      </c>
      <c r="F1963">
        <v>1</v>
      </c>
    </row>
    <row r="1964" spans="1:6" x14ac:dyDescent="0.25">
      <c r="A1964" t="s">
        <v>1614</v>
      </c>
      <c r="B1964" t="s">
        <v>52</v>
      </c>
      <c r="C1964" t="s">
        <v>44</v>
      </c>
      <c r="D1964" t="s">
        <v>6839</v>
      </c>
      <c r="E1964" s="1">
        <v>45413</v>
      </c>
      <c r="F1964">
        <v>1</v>
      </c>
    </row>
    <row r="1965" spans="1:6" x14ac:dyDescent="0.25">
      <c r="A1965" t="s">
        <v>1614</v>
      </c>
      <c r="B1965" t="s">
        <v>52</v>
      </c>
      <c r="C1965" t="s">
        <v>44</v>
      </c>
      <c r="D1965" t="s">
        <v>6839</v>
      </c>
      <c r="E1965" s="1">
        <v>45444</v>
      </c>
      <c r="F1965">
        <v>1</v>
      </c>
    </row>
    <row r="1966" spans="1:6" x14ac:dyDescent="0.25">
      <c r="A1966" t="s">
        <v>1614</v>
      </c>
      <c r="B1966" t="s">
        <v>52</v>
      </c>
      <c r="C1966" t="s">
        <v>44</v>
      </c>
      <c r="D1966" t="s">
        <v>6839</v>
      </c>
      <c r="E1966" s="1">
        <v>45474</v>
      </c>
      <c r="F1966">
        <v>1</v>
      </c>
    </row>
    <row r="1967" spans="1:6" x14ac:dyDescent="0.25">
      <c r="A1967" t="s">
        <v>1614</v>
      </c>
      <c r="B1967" t="s">
        <v>52</v>
      </c>
      <c r="C1967" t="s">
        <v>44</v>
      </c>
      <c r="D1967" t="s">
        <v>6839</v>
      </c>
      <c r="E1967" s="1">
        <v>45505</v>
      </c>
      <c r="F1967">
        <v>1</v>
      </c>
    </row>
    <row r="1968" spans="1:6" x14ac:dyDescent="0.25">
      <c r="A1968" t="s">
        <v>1614</v>
      </c>
      <c r="B1968" t="s">
        <v>52</v>
      </c>
      <c r="C1968" t="s">
        <v>44</v>
      </c>
      <c r="D1968" t="s">
        <v>6839</v>
      </c>
      <c r="E1968" s="1">
        <v>45536</v>
      </c>
      <c r="F1968">
        <v>1</v>
      </c>
    </row>
    <row r="1969" spans="1:6" x14ac:dyDescent="0.25">
      <c r="A1969" t="s">
        <v>1614</v>
      </c>
      <c r="B1969" t="s">
        <v>52</v>
      </c>
      <c r="C1969" t="s">
        <v>44</v>
      </c>
      <c r="D1969" t="s">
        <v>6839</v>
      </c>
      <c r="E1969" s="1">
        <v>45566</v>
      </c>
      <c r="F1969">
        <v>1</v>
      </c>
    </row>
    <row r="1970" spans="1:6" x14ac:dyDescent="0.25">
      <c r="A1970" t="s">
        <v>1614</v>
      </c>
      <c r="B1970" t="s">
        <v>52</v>
      </c>
      <c r="C1970" t="s">
        <v>44</v>
      </c>
      <c r="D1970" t="s">
        <v>6839</v>
      </c>
      <c r="E1970" s="1">
        <v>45597</v>
      </c>
      <c r="F1970">
        <v>1</v>
      </c>
    </row>
    <row r="1971" spans="1:6" x14ac:dyDescent="0.25">
      <c r="A1971" t="s">
        <v>1614</v>
      </c>
      <c r="B1971" t="s">
        <v>52</v>
      </c>
      <c r="C1971" t="s">
        <v>44</v>
      </c>
      <c r="D1971" t="s">
        <v>6839</v>
      </c>
      <c r="E1971" s="1">
        <v>45627</v>
      </c>
      <c r="F1971">
        <v>1</v>
      </c>
    </row>
    <row r="1972" spans="1:6" x14ac:dyDescent="0.25">
      <c r="A1972" t="s">
        <v>1634</v>
      </c>
      <c r="B1972" t="s">
        <v>31</v>
      </c>
      <c r="C1972" t="s">
        <v>32</v>
      </c>
      <c r="D1972" t="s">
        <v>6840</v>
      </c>
      <c r="E1972" s="1">
        <v>45352</v>
      </c>
      <c r="F1972">
        <v>1</v>
      </c>
    </row>
    <row r="1973" spans="1:6" x14ac:dyDescent="0.25">
      <c r="A1973" t="s">
        <v>1634</v>
      </c>
      <c r="B1973" t="s">
        <v>31</v>
      </c>
      <c r="C1973" t="s">
        <v>32</v>
      </c>
      <c r="D1973" t="s">
        <v>6840</v>
      </c>
      <c r="E1973" s="1">
        <v>45383</v>
      </c>
      <c r="F1973">
        <v>1</v>
      </c>
    </row>
    <row r="1974" spans="1:6" x14ac:dyDescent="0.25">
      <c r="A1974" t="s">
        <v>1634</v>
      </c>
      <c r="B1974" t="s">
        <v>31</v>
      </c>
      <c r="C1974" t="s">
        <v>32</v>
      </c>
      <c r="D1974" t="s">
        <v>6840</v>
      </c>
      <c r="E1974" s="1">
        <v>45413</v>
      </c>
      <c r="F1974">
        <v>1</v>
      </c>
    </row>
    <row r="1975" spans="1:6" x14ac:dyDescent="0.25">
      <c r="A1975" t="s">
        <v>1634</v>
      </c>
      <c r="B1975" t="s">
        <v>31</v>
      </c>
      <c r="C1975" t="s">
        <v>32</v>
      </c>
      <c r="D1975" t="s">
        <v>6840</v>
      </c>
      <c r="E1975" s="1">
        <v>45444</v>
      </c>
      <c r="F1975">
        <v>1</v>
      </c>
    </row>
    <row r="1976" spans="1:6" x14ac:dyDescent="0.25">
      <c r="A1976" t="s">
        <v>1634</v>
      </c>
      <c r="B1976" t="s">
        <v>31</v>
      </c>
      <c r="C1976" t="s">
        <v>32</v>
      </c>
      <c r="D1976" t="s">
        <v>6840</v>
      </c>
      <c r="E1976" s="1">
        <v>45474</v>
      </c>
      <c r="F1976">
        <v>1</v>
      </c>
    </row>
    <row r="1977" spans="1:6" x14ac:dyDescent="0.25">
      <c r="A1977" t="s">
        <v>1634</v>
      </c>
      <c r="B1977" t="s">
        <v>31</v>
      </c>
      <c r="C1977" t="s">
        <v>32</v>
      </c>
      <c r="D1977" t="s">
        <v>6840</v>
      </c>
      <c r="E1977" s="1">
        <v>45505</v>
      </c>
      <c r="F1977">
        <v>1</v>
      </c>
    </row>
    <row r="1978" spans="1:6" x14ac:dyDescent="0.25">
      <c r="A1978" t="s">
        <v>1634</v>
      </c>
      <c r="B1978" t="s">
        <v>31</v>
      </c>
      <c r="C1978" t="s">
        <v>32</v>
      </c>
      <c r="D1978" t="s">
        <v>6840</v>
      </c>
      <c r="E1978" s="1">
        <v>45536</v>
      </c>
      <c r="F1978">
        <v>1</v>
      </c>
    </row>
    <row r="1979" spans="1:6" x14ac:dyDescent="0.25">
      <c r="A1979" t="s">
        <v>1634</v>
      </c>
      <c r="B1979" t="s">
        <v>31</v>
      </c>
      <c r="C1979" t="s">
        <v>32</v>
      </c>
      <c r="D1979" t="s">
        <v>6840</v>
      </c>
      <c r="E1979" s="1">
        <v>45566</v>
      </c>
      <c r="F1979">
        <v>1</v>
      </c>
    </row>
    <row r="1980" spans="1:6" x14ac:dyDescent="0.25">
      <c r="A1980" t="s">
        <v>1634</v>
      </c>
      <c r="B1980" t="s">
        <v>31</v>
      </c>
      <c r="C1980" t="s">
        <v>32</v>
      </c>
      <c r="D1980" t="s">
        <v>6840</v>
      </c>
      <c r="E1980" s="1">
        <v>45597</v>
      </c>
      <c r="F1980">
        <v>1</v>
      </c>
    </row>
    <row r="1981" spans="1:6" x14ac:dyDescent="0.25">
      <c r="A1981" t="s">
        <v>1634</v>
      </c>
      <c r="B1981" t="s">
        <v>31</v>
      </c>
      <c r="C1981" t="s">
        <v>32</v>
      </c>
      <c r="D1981" t="s">
        <v>6840</v>
      </c>
      <c r="E1981" s="1">
        <v>45627</v>
      </c>
      <c r="F1981">
        <v>1</v>
      </c>
    </row>
    <row r="1982" spans="1:6" x14ac:dyDescent="0.25">
      <c r="A1982" t="s">
        <v>1645</v>
      </c>
      <c r="B1982" t="s">
        <v>43</v>
      </c>
      <c r="C1982" t="s">
        <v>44</v>
      </c>
      <c r="D1982" t="s">
        <v>6842</v>
      </c>
      <c r="E1982" s="1">
        <v>45352</v>
      </c>
      <c r="F1982">
        <v>1</v>
      </c>
    </row>
    <row r="1983" spans="1:6" x14ac:dyDescent="0.25">
      <c r="A1983" t="s">
        <v>1645</v>
      </c>
      <c r="B1983" t="s">
        <v>43</v>
      </c>
      <c r="C1983" t="s">
        <v>44</v>
      </c>
      <c r="D1983" t="s">
        <v>6842</v>
      </c>
      <c r="E1983" s="1">
        <v>45383</v>
      </c>
      <c r="F1983">
        <v>1</v>
      </c>
    </row>
    <row r="1984" spans="1:6" x14ac:dyDescent="0.25">
      <c r="A1984" t="s">
        <v>1645</v>
      </c>
      <c r="B1984" t="s">
        <v>43</v>
      </c>
      <c r="C1984" t="s">
        <v>44</v>
      </c>
      <c r="D1984" t="s">
        <v>6842</v>
      </c>
      <c r="E1984" s="1">
        <v>45413</v>
      </c>
      <c r="F1984">
        <v>1</v>
      </c>
    </row>
    <row r="1985" spans="1:6" x14ac:dyDescent="0.25">
      <c r="A1985" t="s">
        <v>1645</v>
      </c>
      <c r="B1985" t="s">
        <v>43</v>
      </c>
      <c r="C1985" t="s">
        <v>44</v>
      </c>
      <c r="D1985" t="s">
        <v>6842</v>
      </c>
      <c r="E1985" s="1">
        <v>45444</v>
      </c>
      <c r="F1985">
        <v>1</v>
      </c>
    </row>
    <row r="1986" spans="1:6" x14ac:dyDescent="0.25">
      <c r="A1986" t="s">
        <v>1645</v>
      </c>
      <c r="B1986" t="s">
        <v>43</v>
      </c>
      <c r="C1986" t="s">
        <v>44</v>
      </c>
      <c r="D1986" t="s">
        <v>6842</v>
      </c>
      <c r="E1986" s="1">
        <v>45474</v>
      </c>
      <c r="F1986">
        <v>1</v>
      </c>
    </row>
    <row r="1987" spans="1:6" x14ac:dyDescent="0.25">
      <c r="A1987" t="s">
        <v>1645</v>
      </c>
      <c r="B1987" t="s">
        <v>43</v>
      </c>
      <c r="C1987" t="s">
        <v>44</v>
      </c>
      <c r="D1987" t="s">
        <v>6842</v>
      </c>
      <c r="E1987" s="1">
        <v>45505</v>
      </c>
      <c r="F1987">
        <v>1</v>
      </c>
    </row>
    <row r="1988" spans="1:6" x14ac:dyDescent="0.25">
      <c r="A1988" t="s">
        <v>1645</v>
      </c>
      <c r="B1988" t="s">
        <v>43</v>
      </c>
      <c r="C1988" t="s">
        <v>44</v>
      </c>
      <c r="D1988" t="s">
        <v>6842</v>
      </c>
      <c r="E1988" s="1">
        <v>45536</v>
      </c>
      <c r="F1988">
        <v>1</v>
      </c>
    </row>
    <row r="1989" spans="1:6" x14ac:dyDescent="0.25">
      <c r="A1989" t="s">
        <v>1645</v>
      </c>
      <c r="B1989" t="s">
        <v>43</v>
      </c>
      <c r="C1989" t="s">
        <v>44</v>
      </c>
      <c r="D1989" t="s">
        <v>6842</v>
      </c>
      <c r="E1989" s="1">
        <v>45566</v>
      </c>
      <c r="F1989">
        <v>1</v>
      </c>
    </row>
    <row r="1990" spans="1:6" x14ac:dyDescent="0.25">
      <c r="A1990" t="s">
        <v>1645</v>
      </c>
      <c r="B1990" t="s">
        <v>43</v>
      </c>
      <c r="C1990" t="s">
        <v>44</v>
      </c>
      <c r="D1990" t="s">
        <v>6842</v>
      </c>
      <c r="E1990" s="1">
        <v>45597</v>
      </c>
      <c r="F1990">
        <v>1</v>
      </c>
    </row>
    <row r="1991" spans="1:6" x14ac:dyDescent="0.25">
      <c r="A1991" t="s">
        <v>1645</v>
      </c>
      <c r="B1991" t="s">
        <v>43</v>
      </c>
      <c r="C1991" t="s">
        <v>44</v>
      </c>
      <c r="D1991" t="s">
        <v>6842</v>
      </c>
      <c r="E1991" s="1">
        <v>45627</v>
      </c>
      <c r="F1991">
        <v>1</v>
      </c>
    </row>
    <row r="1992" spans="1:6" x14ac:dyDescent="0.25">
      <c r="A1992" t="s">
        <v>1656</v>
      </c>
      <c r="B1992" t="s">
        <v>31</v>
      </c>
      <c r="C1992" t="s">
        <v>32</v>
      </c>
      <c r="D1992" t="s">
        <v>6839</v>
      </c>
      <c r="E1992" s="1">
        <v>45292</v>
      </c>
      <c r="F1992">
        <v>1</v>
      </c>
    </row>
    <row r="1993" spans="1:6" x14ac:dyDescent="0.25">
      <c r="A1993" t="s">
        <v>1656</v>
      </c>
      <c r="B1993" t="s">
        <v>31</v>
      </c>
      <c r="C1993" t="s">
        <v>32</v>
      </c>
      <c r="D1993" t="s">
        <v>6839</v>
      </c>
      <c r="E1993" s="1">
        <v>45323</v>
      </c>
      <c r="F1993">
        <v>1</v>
      </c>
    </row>
    <row r="1994" spans="1:6" x14ac:dyDescent="0.25">
      <c r="A1994" t="s">
        <v>1656</v>
      </c>
      <c r="B1994" t="s">
        <v>31</v>
      </c>
      <c r="C1994" t="s">
        <v>32</v>
      </c>
      <c r="D1994" t="s">
        <v>6839</v>
      </c>
      <c r="E1994" s="1">
        <v>45352</v>
      </c>
      <c r="F1994">
        <v>1</v>
      </c>
    </row>
    <row r="1995" spans="1:6" x14ac:dyDescent="0.25">
      <c r="A1995" t="s">
        <v>1656</v>
      </c>
      <c r="B1995" t="s">
        <v>31</v>
      </c>
      <c r="C1995" t="s">
        <v>32</v>
      </c>
      <c r="D1995" t="s">
        <v>6839</v>
      </c>
      <c r="E1995" s="1">
        <v>45383</v>
      </c>
      <c r="F1995">
        <v>1</v>
      </c>
    </row>
    <row r="1996" spans="1:6" x14ac:dyDescent="0.25">
      <c r="A1996" t="s">
        <v>1656</v>
      </c>
      <c r="B1996" t="s">
        <v>31</v>
      </c>
      <c r="C1996" t="s">
        <v>32</v>
      </c>
      <c r="D1996" t="s">
        <v>6839</v>
      </c>
      <c r="E1996" s="1">
        <v>45413</v>
      </c>
      <c r="F1996">
        <v>1</v>
      </c>
    </row>
    <row r="1997" spans="1:6" x14ac:dyDescent="0.25">
      <c r="A1997" t="s">
        <v>1656</v>
      </c>
      <c r="B1997" t="s">
        <v>31</v>
      </c>
      <c r="C1997" t="s">
        <v>32</v>
      </c>
      <c r="D1997" t="s">
        <v>6839</v>
      </c>
      <c r="E1997" s="1">
        <v>45444</v>
      </c>
      <c r="F1997">
        <v>1</v>
      </c>
    </row>
    <row r="1998" spans="1:6" x14ac:dyDescent="0.25">
      <c r="A1998" t="s">
        <v>1656</v>
      </c>
      <c r="B1998" t="s">
        <v>31</v>
      </c>
      <c r="C1998" t="s">
        <v>32</v>
      </c>
      <c r="D1998" t="s">
        <v>6839</v>
      </c>
      <c r="E1998" s="1">
        <v>45474</v>
      </c>
      <c r="F1998">
        <v>1</v>
      </c>
    </row>
    <row r="1999" spans="1:6" x14ac:dyDescent="0.25">
      <c r="A1999" t="s">
        <v>1661</v>
      </c>
      <c r="B1999" t="s">
        <v>146</v>
      </c>
      <c r="C1999" t="s">
        <v>147</v>
      </c>
      <c r="D1999" t="s">
        <v>6841</v>
      </c>
      <c r="E1999" s="1">
        <v>45292</v>
      </c>
      <c r="F1999">
        <v>1</v>
      </c>
    </row>
    <row r="2000" spans="1:6" x14ac:dyDescent="0.25">
      <c r="A2000" t="s">
        <v>1661</v>
      </c>
      <c r="B2000" t="s">
        <v>146</v>
      </c>
      <c r="C2000" t="s">
        <v>147</v>
      </c>
      <c r="D2000" t="s">
        <v>6841</v>
      </c>
      <c r="E2000" s="1">
        <v>45323</v>
      </c>
      <c r="F2000">
        <v>1</v>
      </c>
    </row>
    <row r="2001" spans="1:6" x14ac:dyDescent="0.25">
      <c r="A2001" t="s">
        <v>1661</v>
      </c>
      <c r="B2001" t="s">
        <v>146</v>
      </c>
      <c r="C2001" t="s">
        <v>147</v>
      </c>
      <c r="D2001" t="s">
        <v>6841</v>
      </c>
      <c r="E2001" s="1">
        <v>45352</v>
      </c>
      <c r="F2001">
        <v>1</v>
      </c>
    </row>
    <row r="2002" spans="1:6" x14ac:dyDescent="0.25">
      <c r="A2002" t="s">
        <v>1661</v>
      </c>
      <c r="B2002" t="s">
        <v>146</v>
      </c>
      <c r="C2002" t="s">
        <v>147</v>
      </c>
      <c r="D2002" t="s">
        <v>6841</v>
      </c>
      <c r="E2002" s="1">
        <v>45383</v>
      </c>
      <c r="F2002">
        <v>1</v>
      </c>
    </row>
    <row r="2003" spans="1:6" x14ac:dyDescent="0.25">
      <c r="A2003" t="s">
        <v>1661</v>
      </c>
      <c r="B2003" t="s">
        <v>146</v>
      </c>
      <c r="C2003" t="s">
        <v>147</v>
      </c>
      <c r="D2003" t="s">
        <v>6841</v>
      </c>
      <c r="E2003" s="1">
        <v>45413</v>
      </c>
      <c r="F2003">
        <v>1</v>
      </c>
    </row>
    <row r="2004" spans="1:6" x14ac:dyDescent="0.25">
      <c r="A2004" t="s">
        <v>1661</v>
      </c>
      <c r="B2004" t="s">
        <v>146</v>
      </c>
      <c r="C2004" t="s">
        <v>147</v>
      </c>
      <c r="D2004" t="s">
        <v>6841</v>
      </c>
      <c r="E2004" s="1">
        <v>45444</v>
      </c>
      <c r="F2004">
        <v>1</v>
      </c>
    </row>
    <row r="2005" spans="1:6" x14ac:dyDescent="0.25">
      <c r="A2005" t="s">
        <v>1661</v>
      </c>
      <c r="B2005" t="s">
        <v>146</v>
      </c>
      <c r="C2005" t="s">
        <v>147</v>
      </c>
      <c r="D2005" t="s">
        <v>6841</v>
      </c>
      <c r="E2005" s="1">
        <v>45474</v>
      </c>
      <c r="F2005">
        <v>1</v>
      </c>
    </row>
    <row r="2006" spans="1:6" x14ac:dyDescent="0.25">
      <c r="A2006" t="s">
        <v>1661</v>
      </c>
      <c r="B2006" t="s">
        <v>146</v>
      </c>
      <c r="C2006" t="s">
        <v>147</v>
      </c>
      <c r="D2006" t="s">
        <v>6841</v>
      </c>
      <c r="E2006" s="1">
        <v>45505</v>
      </c>
      <c r="F2006">
        <v>1</v>
      </c>
    </row>
    <row r="2007" spans="1:6" x14ac:dyDescent="0.25">
      <c r="A2007" t="s">
        <v>1661</v>
      </c>
      <c r="B2007" t="s">
        <v>146</v>
      </c>
      <c r="C2007" t="s">
        <v>147</v>
      </c>
      <c r="D2007" t="s">
        <v>6841</v>
      </c>
      <c r="E2007" s="1">
        <v>45536</v>
      </c>
      <c r="F2007">
        <v>1</v>
      </c>
    </row>
    <row r="2008" spans="1:6" x14ac:dyDescent="0.25">
      <c r="A2008" t="s">
        <v>1661</v>
      </c>
      <c r="B2008" t="s">
        <v>146</v>
      </c>
      <c r="C2008" t="s">
        <v>147</v>
      </c>
      <c r="D2008" t="s">
        <v>6841</v>
      </c>
      <c r="E2008" s="1">
        <v>45566</v>
      </c>
      <c r="F2008">
        <v>1</v>
      </c>
    </row>
    <row r="2009" spans="1:6" x14ac:dyDescent="0.25">
      <c r="A2009" t="s">
        <v>1661</v>
      </c>
      <c r="B2009" t="s">
        <v>146</v>
      </c>
      <c r="C2009" t="s">
        <v>147</v>
      </c>
      <c r="D2009" t="s">
        <v>6841</v>
      </c>
      <c r="E2009" s="1">
        <v>45597</v>
      </c>
      <c r="F2009">
        <v>1</v>
      </c>
    </row>
    <row r="2010" spans="1:6" x14ac:dyDescent="0.25">
      <c r="A2010" t="s">
        <v>1661</v>
      </c>
      <c r="B2010" t="s">
        <v>146</v>
      </c>
      <c r="C2010" t="s">
        <v>147</v>
      </c>
      <c r="D2010" t="s">
        <v>6841</v>
      </c>
      <c r="E2010" s="1">
        <v>45627</v>
      </c>
      <c r="F2010">
        <v>1</v>
      </c>
    </row>
    <row r="2011" spans="1:6" x14ac:dyDescent="0.25">
      <c r="A2011" t="s">
        <v>1671</v>
      </c>
      <c r="B2011" t="s">
        <v>233</v>
      </c>
      <c r="C2011" t="s">
        <v>32</v>
      </c>
      <c r="D2011" t="s">
        <v>6841</v>
      </c>
      <c r="E2011" s="1">
        <v>45292</v>
      </c>
      <c r="F2011">
        <v>1</v>
      </c>
    </row>
    <row r="2012" spans="1:6" x14ac:dyDescent="0.25">
      <c r="A2012" t="s">
        <v>1671</v>
      </c>
      <c r="B2012" t="s">
        <v>233</v>
      </c>
      <c r="C2012" t="s">
        <v>32</v>
      </c>
      <c r="D2012" t="s">
        <v>6841</v>
      </c>
      <c r="E2012" s="1">
        <v>45323</v>
      </c>
      <c r="F2012">
        <v>1</v>
      </c>
    </row>
    <row r="2013" spans="1:6" x14ac:dyDescent="0.25">
      <c r="A2013" t="s">
        <v>1671</v>
      </c>
      <c r="B2013" t="s">
        <v>233</v>
      </c>
      <c r="C2013" t="s">
        <v>32</v>
      </c>
      <c r="D2013" t="s">
        <v>6841</v>
      </c>
      <c r="E2013" s="1">
        <v>45352</v>
      </c>
      <c r="F2013">
        <v>1</v>
      </c>
    </row>
    <row r="2014" spans="1:6" x14ac:dyDescent="0.25">
      <c r="A2014" t="s">
        <v>1671</v>
      </c>
      <c r="B2014" t="s">
        <v>233</v>
      </c>
      <c r="C2014" t="s">
        <v>32</v>
      </c>
      <c r="D2014" t="s">
        <v>6841</v>
      </c>
      <c r="E2014" s="1">
        <v>45383</v>
      </c>
      <c r="F2014">
        <v>1</v>
      </c>
    </row>
    <row r="2015" spans="1:6" x14ac:dyDescent="0.25">
      <c r="A2015" t="s">
        <v>1671</v>
      </c>
      <c r="B2015" t="s">
        <v>233</v>
      </c>
      <c r="C2015" t="s">
        <v>32</v>
      </c>
      <c r="D2015" t="s">
        <v>6841</v>
      </c>
      <c r="E2015" s="1">
        <v>45413</v>
      </c>
      <c r="F2015">
        <v>1</v>
      </c>
    </row>
    <row r="2016" spans="1:6" x14ac:dyDescent="0.25">
      <c r="A2016" t="s">
        <v>1671</v>
      </c>
      <c r="B2016" t="s">
        <v>233</v>
      </c>
      <c r="C2016" t="s">
        <v>32</v>
      </c>
      <c r="D2016" t="s">
        <v>6841</v>
      </c>
      <c r="E2016" s="1">
        <v>45444</v>
      </c>
      <c r="F2016">
        <v>1</v>
      </c>
    </row>
    <row r="2017" spans="1:6" x14ac:dyDescent="0.25">
      <c r="A2017" t="s">
        <v>1671</v>
      </c>
      <c r="B2017" t="s">
        <v>233</v>
      </c>
      <c r="C2017" t="s">
        <v>32</v>
      </c>
      <c r="D2017" t="s">
        <v>6841</v>
      </c>
      <c r="E2017" s="1">
        <v>45474</v>
      </c>
      <c r="F2017">
        <v>1</v>
      </c>
    </row>
    <row r="2018" spans="1:6" x14ac:dyDescent="0.25">
      <c r="A2018" t="s">
        <v>1671</v>
      </c>
      <c r="B2018" t="s">
        <v>233</v>
      </c>
      <c r="C2018" t="s">
        <v>32</v>
      </c>
      <c r="D2018" t="s">
        <v>6841</v>
      </c>
      <c r="E2018" s="1">
        <v>45505</v>
      </c>
      <c r="F2018">
        <v>1</v>
      </c>
    </row>
    <row r="2019" spans="1:6" x14ac:dyDescent="0.25">
      <c r="A2019" t="s">
        <v>1671</v>
      </c>
      <c r="B2019" t="s">
        <v>233</v>
      </c>
      <c r="C2019" t="s">
        <v>32</v>
      </c>
      <c r="D2019" t="s">
        <v>6841</v>
      </c>
      <c r="E2019" s="1">
        <v>45536</v>
      </c>
      <c r="F2019">
        <v>1</v>
      </c>
    </row>
    <row r="2020" spans="1:6" x14ac:dyDescent="0.25">
      <c r="A2020" t="s">
        <v>1671</v>
      </c>
      <c r="B2020" t="s">
        <v>233</v>
      </c>
      <c r="C2020" t="s">
        <v>32</v>
      </c>
      <c r="D2020" t="s">
        <v>6841</v>
      </c>
      <c r="E2020" s="1">
        <v>45566</v>
      </c>
      <c r="F2020">
        <v>1</v>
      </c>
    </row>
    <row r="2021" spans="1:6" x14ac:dyDescent="0.25">
      <c r="A2021" t="s">
        <v>1671</v>
      </c>
      <c r="B2021" t="s">
        <v>233</v>
      </c>
      <c r="C2021" t="s">
        <v>32</v>
      </c>
      <c r="D2021" t="s">
        <v>6841</v>
      </c>
      <c r="E2021" s="1">
        <v>45597</v>
      </c>
      <c r="F2021">
        <v>1</v>
      </c>
    </row>
    <row r="2022" spans="1:6" x14ac:dyDescent="0.25">
      <c r="A2022" t="s">
        <v>1671</v>
      </c>
      <c r="B2022" t="s">
        <v>233</v>
      </c>
      <c r="C2022" t="s">
        <v>32</v>
      </c>
      <c r="D2022" t="s">
        <v>6841</v>
      </c>
      <c r="E2022" s="1">
        <v>45627</v>
      </c>
      <c r="F2022">
        <v>1</v>
      </c>
    </row>
    <row r="2023" spans="1:6" x14ac:dyDescent="0.25">
      <c r="A2023" t="s">
        <v>1678</v>
      </c>
      <c r="B2023" t="s">
        <v>233</v>
      </c>
      <c r="C2023" t="s">
        <v>32</v>
      </c>
      <c r="D2023" t="s">
        <v>6841</v>
      </c>
      <c r="E2023" s="1">
        <v>45292</v>
      </c>
      <c r="F2023">
        <v>1</v>
      </c>
    </row>
    <row r="2024" spans="1:6" x14ac:dyDescent="0.25">
      <c r="A2024" t="s">
        <v>1678</v>
      </c>
      <c r="B2024" t="s">
        <v>233</v>
      </c>
      <c r="C2024" t="s">
        <v>32</v>
      </c>
      <c r="D2024" t="s">
        <v>6841</v>
      </c>
      <c r="E2024" s="1">
        <v>45323</v>
      </c>
      <c r="F2024">
        <v>1</v>
      </c>
    </row>
    <row r="2025" spans="1:6" x14ac:dyDescent="0.25">
      <c r="A2025" t="s">
        <v>1678</v>
      </c>
      <c r="B2025" t="s">
        <v>233</v>
      </c>
      <c r="C2025" t="s">
        <v>32</v>
      </c>
      <c r="D2025" t="s">
        <v>6841</v>
      </c>
      <c r="E2025" s="1">
        <v>45352</v>
      </c>
      <c r="F2025">
        <v>1</v>
      </c>
    </row>
    <row r="2026" spans="1:6" x14ac:dyDescent="0.25">
      <c r="A2026" t="s">
        <v>1678</v>
      </c>
      <c r="B2026" t="s">
        <v>233</v>
      </c>
      <c r="C2026" t="s">
        <v>32</v>
      </c>
      <c r="D2026" t="s">
        <v>6841</v>
      </c>
      <c r="E2026" s="1">
        <v>45383</v>
      </c>
      <c r="F2026">
        <v>1</v>
      </c>
    </row>
    <row r="2027" spans="1:6" x14ac:dyDescent="0.25">
      <c r="A2027" t="s">
        <v>1678</v>
      </c>
      <c r="B2027" t="s">
        <v>233</v>
      </c>
      <c r="C2027" t="s">
        <v>32</v>
      </c>
      <c r="D2027" t="s">
        <v>6841</v>
      </c>
      <c r="E2027" s="1">
        <v>45413</v>
      </c>
      <c r="F2027">
        <v>1</v>
      </c>
    </row>
    <row r="2028" spans="1:6" x14ac:dyDescent="0.25">
      <c r="A2028" t="s">
        <v>1678</v>
      </c>
      <c r="B2028" t="s">
        <v>233</v>
      </c>
      <c r="C2028" t="s">
        <v>32</v>
      </c>
      <c r="D2028" t="s">
        <v>6841</v>
      </c>
      <c r="E2028" s="1">
        <v>45444</v>
      </c>
      <c r="F2028">
        <v>1</v>
      </c>
    </row>
    <row r="2029" spans="1:6" x14ac:dyDescent="0.25">
      <c r="A2029" t="s">
        <v>1678</v>
      </c>
      <c r="B2029" t="s">
        <v>233</v>
      </c>
      <c r="C2029" t="s">
        <v>32</v>
      </c>
      <c r="D2029" t="s">
        <v>6841</v>
      </c>
      <c r="E2029" s="1">
        <v>45474</v>
      </c>
      <c r="F2029">
        <v>1</v>
      </c>
    </row>
    <row r="2030" spans="1:6" x14ac:dyDescent="0.25">
      <c r="A2030" t="s">
        <v>1678</v>
      </c>
      <c r="B2030" t="s">
        <v>233</v>
      </c>
      <c r="C2030" t="s">
        <v>32</v>
      </c>
      <c r="D2030" t="s">
        <v>6841</v>
      </c>
      <c r="E2030" s="1">
        <v>45505</v>
      </c>
      <c r="F2030">
        <v>1</v>
      </c>
    </row>
    <row r="2031" spans="1:6" x14ac:dyDescent="0.25">
      <c r="A2031" t="s">
        <v>1678</v>
      </c>
      <c r="B2031" t="s">
        <v>233</v>
      </c>
      <c r="C2031" t="s">
        <v>32</v>
      </c>
      <c r="D2031" t="s">
        <v>6841</v>
      </c>
      <c r="E2031" s="1">
        <v>45536</v>
      </c>
      <c r="F2031">
        <v>1</v>
      </c>
    </row>
    <row r="2032" spans="1:6" x14ac:dyDescent="0.25">
      <c r="A2032" t="s">
        <v>1678</v>
      </c>
      <c r="B2032" t="s">
        <v>233</v>
      </c>
      <c r="C2032" t="s">
        <v>32</v>
      </c>
      <c r="D2032" t="s">
        <v>6841</v>
      </c>
      <c r="E2032" s="1">
        <v>45566</v>
      </c>
      <c r="F2032">
        <v>1</v>
      </c>
    </row>
    <row r="2033" spans="1:6" x14ac:dyDescent="0.25">
      <c r="A2033" t="s">
        <v>1678</v>
      </c>
      <c r="B2033" t="s">
        <v>233</v>
      </c>
      <c r="C2033" t="s">
        <v>32</v>
      </c>
      <c r="D2033" t="s">
        <v>6841</v>
      </c>
      <c r="E2033" s="1">
        <v>45597</v>
      </c>
      <c r="F2033">
        <v>1</v>
      </c>
    </row>
    <row r="2034" spans="1:6" x14ac:dyDescent="0.25">
      <c r="A2034" t="s">
        <v>1678</v>
      </c>
      <c r="B2034" t="s">
        <v>233</v>
      </c>
      <c r="C2034" t="s">
        <v>32</v>
      </c>
      <c r="D2034" t="s">
        <v>6841</v>
      </c>
      <c r="E2034" s="1">
        <v>45627</v>
      </c>
      <c r="F2034">
        <v>1</v>
      </c>
    </row>
    <row r="2035" spans="1:6" x14ac:dyDescent="0.25">
      <c r="A2035" t="s">
        <v>1688</v>
      </c>
      <c r="B2035" t="s">
        <v>43</v>
      </c>
      <c r="C2035" t="s">
        <v>44</v>
      </c>
      <c r="D2035" t="s">
        <v>6840</v>
      </c>
      <c r="E2035" s="1">
        <v>45352</v>
      </c>
      <c r="F2035">
        <v>1</v>
      </c>
    </row>
    <row r="2036" spans="1:6" x14ac:dyDescent="0.25">
      <c r="A2036" t="s">
        <v>1688</v>
      </c>
      <c r="B2036" t="s">
        <v>43</v>
      </c>
      <c r="C2036" t="s">
        <v>44</v>
      </c>
      <c r="D2036" t="s">
        <v>6840</v>
      </c>
      <c r="E2036" s="1">
        <v>45383</v>
      </c>
      <c r="F2036">
        <v>1</v>
      </c>
    </row>
    <row r="2037" spans="1:6" x14ac:dyDescent="0.25">
      <c r="A2037" t="s">
        <v>1688</v>
      </c>
      <c r="B2037" t="s">
        <v>43</v>
      </c>
      <c r="C2037" t="s">
        <v>44</v>
      </c>
      <c r="D2037" t="s">
        <v>6840</v>
      </c>
      <c r="E2037" s="1">
        <v>45413</v>
      </c>
      <c r="F2037">
        <v>1</v>
      </c>
    </row>
    <row r="2038" spans="1:6" x14ac:dyDescent="0.25">
      <c r="A2038" t="s">
        <v>1688</v>
      </c>
      <c r="B2038" t="s">
        <v>43</v>
      </c>
      <c r="C2038" t="s">
        <v>44</v>
      </c>
      <c r="D2038" t="s">
        <v>6840</v>
      </c>
      <c r="E2038" s="1">
        <v>45444</v>
      </c>
      <c r="F2038">
        <v>1</v>
      </c>
    </row>
    <row r="2039" spans="1:6" x14ac:dyDescent="0.25">
      <c r="A2039" t="s">
        <v>1688</v>
      </c>
      <c r="B2039" t="s">
        <v>43</v>
      </c>
      <c r="C2039" t="s">
        <v>44</v>
      </c>
      <c r="D2039" t="s">
        <v>6840</v>
      </c>
      <c r="E2039" s="1">
        <v>45474</v>
      </c>
      <c r="F2039">
        <v>1</v>
      </c>
    </row>
    <row r="2040" spans="1:6" x14ac:dyDescent="0.25">
      <c r="A2040" t="s">
        <v>1688</v>
      </c>
      <c r="B2040" t="s">
        <v>43</v>
      </c>
      <c r="C2040" t="s">
        <v>44</v>
      </c>
      <c r="D2040" t="s">
        <v>6840</v>
      </c>
      <c r="E2040" s="1">
        <v>45505</v>
      </c>
      <c r="F2040">
        <v>1</v>
      </c>
    </row>
    <row r="2041" spans="1:6" x14ac:dyDescent="0.25">
      <c r="A2041" t="s">
        <v>1688</v>
      </c>
      <c r="B2041" t="s">
        <v>43</v>
      </c>
      <c r="C2041" t="s">
        <v>44</v>
      </c>
      <c r="D2041" t="s">
        <v>6840</v>
      </c>
      <c r="E2041" s="1">
        <v>45536</v>
      </c>
      <c r="F2041">
        <v>1</v>
      </c>
    </row>
    <row r="2042" spans="1:6" x14ac:dyDescent="0.25">
      <c r="A2042" t="s">
        <v>1688</v>
      </c>
      <c r="B2042" t="s">
        <v>43</v>
      </c>
      <c r="C2042" t="s">
        <v>44</v>
      </c>
      <c r="D2042" t="s">
        <v>6840</v>
      </c>
      <c r="E2042" s="1">
        <v>45566</v>
      </c>
      <c r="F2042">
        <v>1</v>
      </c>
    </row>
    <row r="2043" spans="1:6" x14ac:dyDescent="0.25">
      <c r="A2043" t="s">
        <v>1688</v>
      </c>
      <c r="B2043" t="s">
        <v>43</v>
      </c>
      <c r="C2043" t="s">
        <v>44</v>
      </c>
      <c r="D2043" t="s">
        <v>6840</v>
      </c>
      <c r="E2043" s="1">
        <v>45597</v>
      </c>
      <c r="F2043">
        <v>1</v>
      </c>
    </row>
    <row r="2044" spans="1:6" x14ac:dyDescent="0.25">
      <c r="A2044" t="s">
        <v>1688</v>
      </c>
      <c r="B2044" t="s">
        <v>43</v>
      </c>
      <c r="C2044" t="s">
        <v>44</v>
      </c>
      <c r="D2044" t="s">
        <v>6840</v>
      </c>
      <c r="E2044" s="1">
        <v>45627</v>
      </c>
      <c r="F2044">
        <v>1</v>
      </c>
    </row>
    <row r="2045" spans="1:6" x14ac:dyDescent="0.25">
      <c r="A2045" t="s">
        <v>1694</v>
      </c>
      <c r="B2045" t="s">
        <v>31</v>
      </c>
      <c r="C2045" t="s">
        <v>32</v>
      </c>
      <c r="D2045" t="s">
        <v>6840</v>
      </c>
      <c r="E2045" s="1">
        <v>45323</v>
      </c>
      <c r="F2045">
        <v>1</v>
      </c>
    </row>
    <row r="2046" spans="1:6" x14ac:dyDescent="0.25">
      <c r="A2046" t="s">
        <v>1694</v>
      </c>
      <c r="B2046" t="s">
        <v>31</v>
      </c>
      <c r="C2046" t="s">
        <v>32</v>
      </c>
      <c r="D2046" t="s">
        <v>6840</v>
      </c>
      <c r="E2046" s="1">
        <v>45352</v>
      </c>
      <c r="F2046">
        <v>1</v>
      </c>
    </row>
    <row r="2047" spans="1:6" x14ac:dyDescent="0.25">
      <c r="A2047" t="s">
        <v>1694</v>
      </c>
      <c r="B2047" t="s">
        <v>31</v>
      </c>
      <c r="C2047" t="s">
        <v>32</v>
      </c>
      <c r="D2047" t="s">
        <v>6840</v>
      </c>
      <c r="E2047" s="1">
        <v>45383</v>
      </c>
      <c r="F2047">
        <v>1</v>
      </c>
    </row>
    <row r="2048" spans="1:6" x14ac:dyDescent="0.25">
      <c r="A2048" t="s">
        <v>1694</v>
      </c>
      <c r="B2048" t="s">
        <v>31</v>
      </c>
      <c r="C2048" t="s">
        <v>32</v>
      </c>
      <c r="D2048" t="s">
        <v>6840</v>
      </c>
      <c r="E2048" s="1">
        <v>45413</v>
      </c>
      <c r="F2048">
        <v>1</v>
      </c>
    </row>
    <row r="2049" spans="1:6" x14ac:dyDescent="0.25">
      <c r="A2049" t="s">
        <v>1694</v>
      </c>
      <c r="B2049" t="s">
        <v>31</v>
      </c>
      <c r="C2049" t="s">
        <v>32</v>
      </c>
      <c r="D2049" t="s">
        <v>6840</v>
      </c>
      <c r="E2049" s="1">
        <v>45444</v>
      </c>
      <c r="F2049">
        <v>1</v>
      </c>
    </row>
    <row r="2050" spans="1:6" x14ac:dyDescent="0.25">
      <c r="A2050" t="s">
        <v>1694</v>
      </c>
      <c r="B2050" t="s">
        <v>31</v>
      </c>
      <c r="C2050" t="s">
        <v>32</v>
      </c>
      <c r="D2050" t="s">
        <v>6840</v>
      </c>
      <c r="E2050" s="1">
        <v>45474</v>
      </c>
      <c r="F2050">
        <v>1</v>
      </c>
    </row>
    <row r="2051" spans="1:6" x14ac:dyDescent="0.25">
      <c r="A2051" t="s">
        <v>1694</v>
      </c>
      <c r="B2051" t="s">
        <v>31</v>
      </c>
      <c r="C2051" t="s">
        <v>32</v>
      </c>
      <c r="D2051" t="s">
        <v>6840</v>
      </c>
      <c r="E2051" s="1">
        <v>45505</v>
      </c>
      <c r="F2051">
        <v>1</v>
      </c>
    </row>
    <row r="2052" spans="1:6" x14ac:dyDescent="0.25">
      <c r="A2052" t="s">
        <v>1694</v>
      </c>
      <c r="B2052" t="s">
        <v>31</v>
      </c>
      <c r="C2052" t="s">
        <v>32</v>
      </c>
      <c r="D2052" t="s">
        <v>6840</v>
      </c>
      <c r="E2052" s="1">
        <v>45536</v>
      </c>
      <c r="F2052">
        <v>1</v>
      </c>
    </row>
    <row r="2053" spans="1:6" x14ac:dyDescent="0.25">
      <c r="A2053" t="s">
        <v>1694</v>
      </c>
      <c r="B2053" t="s">
        <v>31</v>
      </c>
      <c r="C2053" t="s">
        <v>32</v>
      </c>
      <c r="D2053" t="s">
        <v>6840</v>
      </c>
      <c r="E2053" s="1">
        <v>45566</v>
      </c>
      <c r="F2053">
        <v>1</v>
      </c>
    </row>
    <row r="2054" spans="1:6" x14ac:dyDescent="0.25">
      <c r="A2054" t="s">
        <v>1694</v>
      </c>
      <c r="B2054" t="s">
        <v>31</v>
      </c>
      <c r="C2054" t="s">
        <v>32</v>
      </c>
      <c r="D2054" t="s">
        <v>6840</v>
      </c>
      <c r="E2054" s="1">
        <v>45597</v>
      </c>
      <c r="F2054">
        <v>1</v>
      </c>
    </row>
    <row r="2055" spans="1:6" x14ac:dyDescent="0.25">
      <c r="A2055" t="s">
        <v>1694</v>
      </c>
      <c r="B2055" t="s">
        <v>31</v>
      </c>
      <c r="C2055" t="s">
        <v>32</v>
      </c>
      <c r="D2055" t="s">
        <v>6840</v>
      </c>
      <c r="E2055" s="1">
        <v>45627</v>
      </c>
      <c r="F2055">
        <v>1</v>
      </c>
    </row>
    <row r="2056" spans="1:6" x14ac:dyDescent="0.25">
      <c r="A2056" t="s">
        <v>1704</v>
      </c>
      <c r="B2056" t="s">
        <v>233</v>
      </c>
      <c r="C2056" t="s">
        <v>32</v>
      </c>
      <c r="D2056" t="s">
        <v>6841</v>
      </c>
      <c r="E2056" s="1">
        <v>45323</v>
      </c>
      <c r="F2056">
        <v>1</v>
      </c>
    </row>
    <row r="2057" spans="1:6" x14ac:dyDescent="0.25">
      <c r="A2057" t="s">
        <v>1704</v>
      </c>
      <c r="B2057" t="s">
        <v>233</v>
      </c>
      <c r="C2057" t="s">
        <v>32</v>
      </c>
      <c r="D2057" t="s">
        <v>6841</v>
      </c>
      <c r="E2057" s="1">
        <v>45352</v>
      </c>
      <c r="F2057">
        <v>1</v>
      </c>
    </row>
    <row r="2058" spans="1:6" x14ac:dyDescent="0.25">
      <c r="A2058" t="s">
        <v>1704</v>
      </c>
      <c r="B2058" t="s">
        <v>233</v>
      </c>
      <c r="C2058" t="s">
        <v>32</v>
      </c>
      <c r="D2058" t="s">
        <v>6841</v>
      </c>
      <c r="E2058" s="1">
        <v>45383</v>
      </c>
      <c r="F2058">
        <v>1</v>
      </c>
    </row>
    <row r="2059" spans="1:6" x14ac:dyDescent="0.25">
      <c r="A2059" t="s">
        <v>1704</v>
      </c>
      <c r="B2059" t="s">
        <v>233</v>
      </c>
      <c r="C2059" t="s">
        <v>32</v>
      </c>
      <c r="D2059" t="s">
        <v>6841</v>
      </c>
      <c r="E2059" s="1">
        <v>45413</v>
      </c>
      <c r="F2059">
        <v>1</v>
      </c>
    </row>
    <row r="2060" spans="1:6" x14ac:dyDescent="0.25">
      <c r="A2060" t="s">
        <v>1704</v>
      </c>
      <c r="B2060" t="s">
        <v>233</v>
      </c>
      <c r="C2060" t="s">
        <v>32</v>
      </c>
      <c r="D2060" t="s">
        <v>6841</v>
      </c>
      <c r="E2060" s="1">
        <v>45444</v>
      </c>
      <c r="F2060">
        <v>1</v>
      </c>
    </row>
    <row r="2061" spans="1:6" x14ac:dyDescent="0.25">
      <c r="A2061" t="s">
        <v>1704</v>
      </c>
      <c r="B2061" t="s">
        <v>233</v>
      </c>
      <c r="C2061" t="s">
        <v>32</v>
      </c>
      <c r="D2061" t="s">
        <v>6841</v>
      </c>
      <c r="E2061" s="1">
        <v>45474</v>
      </c>
      <c r="F2061">
        <v>1</v>
      </c>
    </row>
    <row r="2062" spans="1:6" x14ac:dyDescent="0.25">
      <c r="A2062" t="s">
        <v>1704</v>
      </c>
      <c r="B2062" t="s">
        <v>233</v>
      </c>
      <c r="C2062" t="s">
        <v>32</v>
      </c>
      <c r="D2062" t="s">
        <v>6841</v>
      </c>
      <c r="E2062" s="1">
        <v>45505</v>
      </c>
      <c r="F2062">
        <v>1</v>
      </c>
    </row>
    <row r="2063" spans="1:6" x14ac:dyDescent="0.25">
      <c r="A2063" t="s">
        <v>1704</v>
      </c>
      <c r="B2063" t="s">
        <v>233</v>
      </c>
      <c r="C2063" t="s">
        <v>32</v>
      </c>
      <c r="D2063" t="s">
        <v>6841</v>
      </c>
      <c r="E2063" s="1">
        <v>45536</v>
      </c>
      <c r="F2063">
        <v>1</v>
      </c>
    </row>
    <row r="2064" spans="1:6" x14ac:dyDescent="0.25">
      <c r="A2064" t="s">
        <v>1704</v>
      </c>
      <c r="B2064" t="s">
        <v>233</v>
      </c>
      <c r="C2064" t="s">
        <v>32</v>
      </c>
      <c r="D2064" t="s">
        <v>6841</v>
      </c>
      <c r="E2064" s="1">
        <v>45566</v>
      </c>
      <c r="F2064">
        <v>1</v>
      </c>
    </row>
    <row r="2065" spans="1:6" x14ac:dyDescent="0.25">
      <c r="A2065" t="s">
        <v>1704</v>
      </c>
      <c r="B2065" t="s">
        <v>233</v>
      </c>
      <c r="C2065" t="s">
        <v>32</v>
      </c>
      <c r="D2065" t="s">
        <v>6841</v>
      </c>
      <c r="E2065" s="1">
        <v>45597</v>
      </c>
      <c r="F2065">
        <v>1</v>
      </c>
    </row>
    <row r="2066" spans="1:6" x14ac:dyDescent="0.25">
      <c r="A2066" t="s">
        <v>1704</v>
      </c>
      <c r="B2066" t="s">
        <v>233</v>
      </c>
      <c r="C2066" t="s">
        <v>32</v>
      </c>
      <c r="D2066" t="s">
        <v>6841</v>
      </c>
      <c r="E2066" s="1">
        <v>45627</v>
      </c>
      <c r="F2066">
        <v>1</v>
      </c>
    </row>
    <row r="2067" spans="1:6" x14ac:dyDescent="0.25">
      <c r="A2067" t="s">
        <v>1714</v>
      </c>
      <c r="B2067" t="s">
        <v>233</v>
      </c>
      <c r="C2067" t="s">
        <v>32</v>
      </c>
      <c r="D2067" t="s">
        <v>6839</v>
      </c>
      <c r="E2067" s="1">
        <v>45292</v>
      </c>
      <c r="F2067">
        <v>1</v>
      </c>
    </row>
    <row r="2068" spans="1:6" x14ac:dyDescent="0.25">
      <c r="A2068" t="s">
        <v>1714</v>
      </c>
      <c r="B2068" t="s">
        <v>233</v>
      </c>
      <c r="C2068" t="s">
        <v>32</v>
      </c>
      <c r="D2068" t="s">
        <v>6839</v>
      </c>
      <c r="E2068" s="1">
        <v>45323</v>
      </c>
      <c r="F2068">
        <v>1</v>
      </c>
    </row>
    <row r="2069" spans="1:6" x14ac:dyDescent="0.25">
      <c r="A2069" t="s">
        <v>1714</v>
      </c>
      <c r="B2069" t="s">
        <v>233</v>
      </c>
      <c r="C2069" t="s">
        <v>32</v>
      </c>
      <c r="D2069" t="s">
        <v>6839</v>
      </c>
      <c r="E2069" s="1">
        <v>45352</v>
      </c>
      <c r="F2069">
        <v>1</v>
      </c>
    </row>
    <row r="2070" spans="1:6" x14ac:dyDescent="0.25">
      <c r="A2070" t="s">
        <v>1714</v>
      </c>
      <c r="B2070" t="s">
        <v>233</v>
      </c>
      <c r="C2070" t="s">
        <v>32</v>
      </c>
      <c r="D2070" t="s">
        <v>6839</v>
      </c>
      <c r="E2070" s="1">
        <v>45383</v>
      </c>
      <c r="F2070">
        <v>1</v>
      </c>
    </row>
    <row r="2071" spans="1:6" x14ac:dyDescent="0.25">
      <c r="A2071" t="s">
        <v>1714</v>
      </c>
      <c r="B2071" t="s">
        <v>233</v>
      </c>
      <c r="C2071" t="s">
        <v>32</v>
      </c>
      <c r="D2071" t="s">
        <v>6839</v>
      </c>
      <c r="E2071" s="1">
        <v>45413</v>
      </c>
      <c r="F2071">
        <v>1</v>
      </c>
    </row>
    <row r="2072" spans="1:6" x14ac:dyDescent="0.25">
      <c r="A2072" t="s">
        <v>1714</v>
      </c>
      <c r="B2072" t="s">
        <v>233</v>
      </c>
      <c r="C2072" t="s">
        <v>32</v>
      </c>
      <c r="D2072" t="s">
        <v>6839</v>
      </c>
      <c r="E2072" s="1">
        <v>45444</v>
      </c>
      <c r="F2072">
        <v>1</v>
      </c>
    </row>
    <row r="2073" spans="1:6" x14ac:dyDescent="0.25">
      <c r="A2073" t="s">
        <v>1714</v>
      </c>
      <c r="B2073" t="s">
        <v>233</v>
      </c>
      <c r="C2073" t="s">
        <v>32</v>
      </c>
      <c r="D2073" t="s">
        <v>6839</v>
      </c>
      <c r="E2073" s="1">
        <v>45474</v>
      </c>
      <c r="F2073">
        <v>1</v>
      </c>
    </row>
    <row r="2074" spans="1:6" x14ac:dyDescent="0.25">
      <c r="A2074" t="s">
        <v>1714</v>
      </c>
      <c r="B2074" t="s">
        <v>233</v>
      </c>
      <c r="C2074" t="s">
        <v>32</v>
      </c>
      <c r="D2074" t="s">
        <v>6839</v>
      </c>
      <c r="E2074" s="1">
        <v>45505</v>
      </c>
      <c r="F2074">
        <v>1</v>
      </c>
    </row>
    <row r="2075" spans="1:6" x14ac:dyDescent="0.25">
      <c r="A2075" t="s">
        <v>1714</v>
      </c>
      <c r="B2075" t="s">
        <v>233</v>
      </c>
      <c r="C2075" t="s">
        <v>32</v>
      </c>
      <c r="D2075" t="s">
        <v>6839</v>
      </c>
      <c r="E2075" s="1">
        <v>45536</v>
      </c>
      <c r="F2075">
        <v>1</v>
      </c>
    </row>
    <row r="2076" spans="1:6" x14ac:dyDescent="0.25">
      <c r="A2076" t="s">
        <v>1714</v>
      </c>
      <c r="B2076" t="s">
        <v>233</v>
      </c>
      <c r="C2076" t="s">
        <v>32</v>
      </c>
      <c r="D2076" t="s">
        <v>6839</v>
      </c>
      <c r="E2076" s="1">
        <v>45566</v>
      </c>
      <c r="F2076">
        <v>1</v>
      </c>
    </row>
    <row r="2077" spans="1:6" x14ac:dyDescent="0.25">
      <c r="A2077" t="s">
        <v>1714</v>
      </c>
      <c r="B2077" t="s">
        <v>233</v>
      </c>
      <c r="C2077" t="s">
        <v>32</v>
      </c>
      <c r="D2077" t="s">
        <v>6839</v>
      </c>
      <c r="E2077" s="1">
        <v>45597</v>
      </c>
      <c r="F2077">
        <v>1</v>
      </c>
    </row>
    <row r="2078" spans="1:6" x14ac:dyDescent="0.25">
      <c r="A2078" t="s">
        <v>1724</v>
      </c>
      <c r="B2078" t="s">
        <v>31</v>
      </c>
      <c r="C2078" t="s">
        <v>32</v>
      </c>
      <c r="D2078" t="s">
        <v>6842</v>
      </c>
      <c r="E2078" s="1">
        <v>45352</v>
      </c>
      <c r="F2078">
        <v>1</v>
      </c>
    </row>
    <row r="2079" spans="1:6" x14ac:dyDescent="0.25">
      <c r="A2079" t="s">
        <v>1724</v>
      </c>
      <c r="B2079" t="s">
        <v>31</v>
      </c>
      <c r="C2079" t="s">
        <v>32</v>
      </c>
      <c r="D2079" t="s">
        <v>6842</v>
      </c>
      <c r="E2079" s="1">
        <v>45383</v>
      </c>
      <c r="F2079">
        <v>1</v>
      </c>
    </row>
    <row r="2080" spans="1:6" x14ac:dyDescent="0.25">
      <c r="A2080" t="s">
        <v>1724</v>
      </c>
      <c r="B2080" t="s">
        <v>31</v>
      </c>
      <c r="C2080" t="s">
        <v>32</v>
      </c>
      <c r="D2080" t="s">
        <v>6842</v>
      </c>
      <c r="E2080" s="1">
        <v>45413</v>
      </c>
      <c r="F2080">
        <v>1</v>
      </c>
    </row>
    <row r="2081" spans="1:6" x14ac:dyDescent="0.25">
      <c r="A2081" t="s">
        <v>1724</v>
      </c>
      <c r="B2081" t="s">
        <v>31</v>
      </c>
      <c r="C2081" t="s">
        <v>32</v>
      </c>
      <c r="D2081" t="s">
        <v>6842</v>
      </c>
      <c r="E2081" s="1">
        <v>45444</v>
      </c>
      <c r="F2081">
        <v>1</v>
      </c>
    </row>
    <row r="2082" spans="1:6" x14ac:dyDescent="0.25">
      <c r="A2082" t="s">
        <v>1724</v>
      </c>
      <c r="B2082" t="s">
        <v>31</v>
      </c>
      <c r="C2082" t="s">
        <v>32</v>
      </c>
      <c r="D2082" t="s">
        <v>6842</v>
      </c>
      <c r="E2082" s="1">
        <v>45474</v>
      </c>
      <c r="F2082">
        <v>1</v>
      </c>
    </row>
    <row r="2083" spans="1:6" x14ac:dyDescent="0.25">
      <c r="A2083" t="s">
        <v>1724</v>
      </c>
      <c r="B2083" t="s">
        <v>31</v>
      </c>
      <c r="C2083" t="s">
        <v>32</v>
      </c>
      <c r="D2083" t="s">
        <v>6842</v>
      </c>
      <c r="E2083" s="1">
        <v>45505</v>
      </c>
      <c r="F2083">
        <v>1</v>
      </c>
    </row>
    <row r="2084" spans="1:6" x14ac:dyDescent="0.25">
      <c r="A2084" t="s">
        <v>1724</v>
      </c>
      <c r="B2084" t="s">
        <v>31</v>
      </c>
      <c r="C2084" t="s">
        <v>32</v>
      </c>
      <c r="D2084" t="s">
        <v>6842</v>
      </c>
      <c r="E2084" s="1">
        <v>45536</v>
      </c>
      <c r="F2084">
        <v>1</v>
      </c>
    </row>
    <row r="2085" spans="1:6" x14ac:dyDescent="0.25">
      <c r="A2085" t="s">
        <v>1724</v>
      </c>
      <c r="B2085" t="s">
        <v>31</v>
      </c>
      <c r="C2085" t="s">
        <v>32</v>
      </c>
      <c r="D2085" t="s">
        <v>6842</v>
      </c>
      <c r="E2085" s="1">
        <v>45566</v>
      </c>
      <c r="F2085">
        <v>1</v>
      </c>
    </row>
    <row r="2086" spans="1:6" x14ac:dyDescent="0.25">
      <c r="A2086" t="s">
        <v>1724</v>
      </c>
      <c r="B2086" t="s">
        <v>31</v>
      </c>
      <c r="C2086" t="s">
        <v>32</v>
      </c>
      <c r="D2086" t="s">
        <v>6842</v>
      </c>
      <c r="E2086" s="1">
        <v>45597</v>
      </c>
      <c r="F2086">
        <v>1</v>
      </c>
    </row>
    <row r="2087" spans="1:6" x14ac:dyDescent="0.25">
      <c r="A2087" t="s">
        <v>1724</v>
      </c>
      <c r="B2087" t="s">
        <v>31</v>
      </c>
      <c r="C2087" t="s">
        <v>32</v>
      </c>
      <c r="D2087" t="s">
        <v>6842</v>
      </c>
      <c r="E2087" s="1">
        <v>45627</v>
      </c>
      <c r="F2087">
        <v>1</v>
      </c>
    </row>
    <row r="2088" spans="1:6" x14ac:dyDescent="0.25">
      <c r="A2088" t="s">
        <v>1733</v>
      </c>
      <c r="B2088" t="s">
        <v>31</v>
      </c>
      <c r="C2088" t="s">
        <v>32</v>
      </c>
      <c r="D2088" t="s">
        <v>6842</v>
      </c>
      <c r="E2088" s="1">
        <v>45352</v>
      </c>
      <c r="F2088">
        <v>1</v>
      </c>
    </row>
    <row r="2089" spans="1:6" x14ac:dyDescent="0.25">
      <c r="A2089" t="s">
        <v>1733</v>
      </c>
      <c r="B2089" t="s">
        <v>31</v>
      </c>
      <c r="C2089" t="s">
        <v>32</v>
      </c>
      <c r="D2089" t="s">
        <v>6842</v>
      </c>
      <c r="E2089" s="1">
        <v>45383</v>
      </c>
      <c r="F2089">
        <v>1</v>
      </c>
    </row>
    <row r="2090" spans="1:6" x14ac:dyDescent="0.25">
      <c r="A2090" t="s">
        <v>1733</v>
      </c>
      <c r="B2090" t="s">
        <v>31</v>
      </c>
      <c r="C2090" t="s">
        <v>32</v>
      </c>
      <c r="D2090" t="s">
        <v>6842</v>
      </c>
      <c r="E2090" s="1">
        <v>45413</v>
      </c>
      <c r="F2090">
        <v>1</v>
      </c>
    </row>
    <row r="2091" spans="1:6" x14ac:dyDescent="0.25">
      <c r="A2091" t="s">
        <v>1733</v>
      </c>
      <c r="B2091" t="s">
        <v>31</v>
      </c>
      <c r="C2091" t="s">
        <v>32</v>
      </c>
      <c r="D2091" t="s">
        <v>6842</v>
      </c>
      <c r="E2091" s="1">
        <v>45444</v>
      </c>
      <c r="F2091">
        <v>1</v>
      </c>
    </row>
    <row r="2092" spans="1:6" x14ac:dyDescent="0.25">
      <c r="A2092" t="s">
        <v>1733</v>
      </c>
      <c r="B2092" t="s">
        <v>31</v>
      </c>
      <c r="C2092" t="s">
        <v>32</v>
      </c>
      <c r="D2092" t="s">
        <v>6842</v>
      </c>
      <c r="E2092" s="1">
        <v>45474</v>
      </c>
      <c r="F2092">
        <v>1</v>
      </c>
    </row>
    <row r="2093" spans="1:6" x14ac:dyDescent="0.25">
      <c r="A2093" t="s">
        <v>1733</v>
      </c>
      <c r="B2093" t="s">
        <v>31</v>
      </c>
      <c r="C2093" t="s">
        <v>32</v>
      </c>
      <c r="D2093" t="s">
        <v>6842</v>
      </c>
      <c r="E2093" s="1">
        <v>45505</v>
      </c>
      <c r="F2093">
        <v>1</v>
      </c>
    </row>
    <row r="2094" spans="1:6" x14ac:dyDescent="0.25">
      <c r="A2094" t="s">
        <v>1733</v>
      </c>
      <c r="B2094" t="s">
        <v>31</v>
      </c>
      <c r="C2094" t="s">
        <v>32</v>
      </c>
      <c r="D2094" t="s">
        <v>6842</v>
      </c>
      <c r="E2094" s="1">
        <v>45536</v>
      </c>
      <c r="F2094">
        <v>1</v>
      </c>
    </row>
    <row r="2095" spans="1:6" x14ac:dyDescent="0.25">
      <c r="A2095" t="s">
        <v>1733</v>
      </c>
      <c r="B2095" t="s">
        <v>31</v>
      </c>
      <c r="C2095" t="s">
        <v>32</v>
      </c>
      <c r="D2095" t="s">
        <v>6842</v>
      </c>
      <c r="E2095" s="1">
        <v>45566</v>
      </c>
      <c r="F2095">
        <v>1</v>
      </c>
    </row>
    <row r="2096" spans="1:6" x14ac:dyDescent="0.25">
      <c r="A2096" t="s">
        <v>1733</v>
      </c>
      <c r="B2096" t="s">
        <v>31</v>
      </c>
      <c r="C2096" t="s">
        <v>32</v>
      </c>
      <c r="D2096" t="s">
        <v>6842</v>
      </c>
      <c r="E2096" s="1">
        <v>45597</v>
      </c>
      <c r="F2096">
        <v>1</v>
      </c>
    </row>
    <row r="2097" spans="1:6" x14ac:dyDescent="0.25">
      <c r="A2097" t="s">
        <v>1733</v>
      </c>
      <c r="B2097" t="s">
        <v>31</v>
      </c>
      <c r="C2097" t="s">
        <v>32</v>
      </c>
      <c r="D2097" t="s">
        <v>6842</v>
      </c>
      <c r="E2097" s="1">
        <v>45627</v>
      </c>
      <c r="F2097">
        <v>1</v>
      </c>
    </row>
    <row r="2098" spans="1:6" x14ac:dyDescent="0.25">
      <c r="A2098" t="s">
        <v>1737</v>
      </c>
      <c r="B2098" t="s">
        <v>31</v>
      </c>
      <c r="C2098" t="s">
        <v>32</v>
      </c>
      <c r="D2098" t="s">
        <v>6841</v>
      </c>
      <c r="E2098" s="1">
        <v>45323</v>
      </c>
      <c r="F2098">
        <v>1</v>
      </c>
    </row>
    <row r="2099" spans="1:6" x14ac:dyDescent="0.25">
      <c r="A2099" t="s">
        <v>1737</v>
      </c>
      <c r="B2099" t="s">
        <v>31</v>
      </c>
      <c r="C2099" t="s">
        <v>32</v>
      </c>
      <c r="D2099" t="s">
        <v>6841</v>
      </c>
      <c r="E2099" s="1">
        <v>45352</v>
      </c>
      <c r="F2099">
        <v>1</v>
      </c>
    </row>
    <row r="2100" spans="1:6" x14ac:dyDescent="0.25">
      <c r="A2100" t="s">
        <v>1737</v>
      </c>
      <c r="B2100" t="s">
        <v>31</v>
      </c>
      <c r="C2100" t="s">
        <v>32</v>
      </c>
      <c r="D2100" t="s">
        <v>6841</v>
      </c>
      <c r="E2100" s="1">
        <v>45383</v>
      </c>
      <c r="F2100">
        <v>1</v>
      </c>
    </row>
    <row r="2101" spans="1:6" x14ac:dyDescent="0.25">
      <c r="A2101" t="s">
        <v>1737</v>
      </c>
      <c r="B2101" t="s">
        <v>31</v>
      </c>
      <c r="C2101" t="s">
        <v>32</v>
      </c>
      <c r="D2101" t="s">
        <v>6841</v>
      </c>
      <c r="E2101" s="1">
        <v>45413</v>
      </c>
      <c r="F2101">
        <v>1</v>
      </c>
    </row>
    <row r="2102" spans="1:6" x14ac:dyDescent="0.25">
      <c r="A2102" t="s">
        <v>1737</v>
      </c>
      <c r="B2102" t="s">
        <v>31</v>
      </c>
      <c r="C2102" t="s">
        <v>32</v>
      </c>
      <c r="D2102" t="s">
        <v>6841</v>
      </c>
      <c r="E2102" s="1">
        <v>45444</v>
      </c>
      <c r="F2102">
        <v>1</v>
      </c>
    </row>
    <row r="2103" spans="1:6" x14ac:dyDescent="0.25">
      <c r="A2103" t="s">
        <v>1737</v>
      </c>
      <c r="B2103" t="s">
        <v>31</v>
      </c>
      <c r="C2103" t="s">
        <v>32</v>
      </c>
      <c r="D2103" t="s">
        <v>6841</v>
      </c>
      <c r="E2103" s="1">
        <v>45474</v>
      </c>
      <c r="F2103">
        <v>1</v>
      </c>
    </row>
    <row r="2104" spans="1:6" x14ac:dyDescent="0.25">
      <c r="A2104" t="s">
        <v>1737</v>
      </c>
      <c r="B2104" t="s">
        <v>31</v>
      </c>
      <c r="C2104" t="s">
        <v>32</v>
      </c>
      <c r="D2104" t="s">
        <v>6841</v>
      </c>
      <c r="E2104" s="1">
        <v>45505</v>
      </c>
      <c r="F2104">
        <v>1</v>
      </c>
    </row>
    <row r="2105" spans="1:6" x14ac:dyDescent="0.25">
      <c r="A2105" t="s">
        <v>1737</v>
      </c>
      <c r="B2105" t="s">
        <v>31</v>
      </c>
      <c r="C2105" t="s">
        <v>32</v>
      </c>
      <c r="D2105" t="s">
        <v>6841</v>
      </c>
      <c r="E2105" s="1">
        <v>45536</v>
      </c>
      <c r="F2105">
        <v>1</v>
      </c>
    </row>
    <row r="2106" spans="1:6" x14ac:dyDescent="0.25">
      <c r="A2106" t="s">
        <v>1737</v>
      </c>
      <c r="B2106" t="s">
        <v>31</v>
      </c>
      <c r="C2106" t="s">
        <v>32</v>
      </c>
      <c r="D2106" t="s">
        <v>6841</v>
      </c>
      <c r="E2106" s="1">
        <v>45566</v>
      </c>
      <c r="F2106">
        <v>1</v>
      </c>
    </row>
    <row r="2107" spans="1:6" x14ac:dyDescent="0.25">
      <c r="A2107" t="s">
        <v>1737</v>
      </c>
      <c r="B2107" t="s">
        <v>31</v>
      </c>
      <c r="C2107" t="s">
        <v>32</v>
      </c>
      <c r="D2107" t="s">
        <v>6841</v>
      </c>
      <c r="E2107" s="1">
        <v>45597</v>
      </c>
      <c r="F2107">
        <v>1</v>
      </c>
    </row>
    <row r="2108" spans="1:6" x14ac:dyDescent="0.25">
      <c r="A2108" t="s">
        <v>1737</v>
      </c>
      <c r="B2108" t="s">
        <v>31</v>
      </c>
      <c r="C2108" t="s">
        <v>32</v>
      </c>
      <c r="D2108" t="s">
        <v>6841</v>
      </c>
      <c r="E2108" s="1">
        <v>45627</v>
      </c>
      <c r="F2108">
        <v>1</v>
      </c>
    </row>
    <row r="2109" spans="1:6" x14ac:dyDescent="0.25">
      <c r="A2109" t="s">
        <v>1747</v>
      </c>
      <c r="B2109" t="s">
        <v>233</v>
      </c>
      <c r="C2109" t="s">
        <v>32</v>
      </c>
      <c r="D2109" t="s">
        <v>6842</v>
      </c>
      <c r="E2109" s="1">
        <v>45292</v>
      </c>
      <c r="F2109">
        <v>1</v>
      </c>
    </row>
    <row r="2110" spans="1:6" x14ac:dyDescent="0.25">
      <c r="A2110" t="s">
        <v>1747</v>
      </c>
      <c r="B2110" t="s">
        <v>233</v>
      </c>
      <c r="C2110" t="s">
        <v>32</v>
      </c>
      <c r="D2110" t="s">
        <v>6842</v>
      </c>
      <c r="E2110" s="1">
        <v>45323</v>
      </c>
      <c r="F2110">
        <v>1</v>
      </c>
    </row>
    <row r="2111" spans="1:6" x14ac:dyDescent="0.25">
      <c r="A2111" t="s">
        <v>1747</v>
      </c>
      <c r="B2111" t="s">
        <v>233</v>
      </c>
      <c r="C2111" t="s">
        <v>32</v>
      </c>
      <c r="D2111" t="s">
        <v>6842</v>
      </c>
      <c r="E2111" s="1">
        <v>45352</v>
      </c>
      <c r="F2111">
        <v>1</v>
      </c>
    </row>
    <row r="2112" spans="1:6" x14ac:dyDescent="0.25">
      <c r="A2112" t="s">
        <v>1747</v>
      </c>
      <c r="B2112" t="s">
        <v>233</v>
      </c>
      <c r="C2112" t="s">
        <v>32</v>
      </c>
      <c r="D2112" t="s">
        <v>6842</v>
      </c>
      <c r="E2112" s="1">
        <v>45383</v>
      </c>
      <c r="F2112">
        <v>1</v>
      </c>
    </row>
    <row r="2113" spans="1:6" x14ac:dyDescent="0.25">
      <c r="A2113" t="s">
        <v>1747</v>
      </c>
      <c r="B2113" t="s">
        <v>233</v>
      </c>
      <c r="C2113" t="s">
        <v>32</v>
      </c>
      <c r="D2113" t="s">
        <v>6842</v>
      </c>
      <c r="E2113" s="1">
        <v>45413</v>
      </c>
      <c r="F2113">
        <v>1</v>
      </c>
    </row>
    <row r="2114" spans="1:6" x14ac:dyDescent="0.25">
      <c r="A2114" t="s">
        <v>1747</v>
      </c>
      <c r="B2114" t="s">
        <v>233</v>
      </c>
      <c r="C2114" t="s">
        <v>32</v>
      </c>
      <c r="D2114" t="s">
        <v>6842</v>
      </c>
      <c r="E2114" s="1">
        <v>45444</v>
      </c>
      <c r="F2114">
        <v>1</v>
      </c>
    </row>
    <row r="2115" spans="1:6" x14ac:dyDescent="0.25">
      <c r="A2115" t="s">
        <v>1747</v>
      </c>
      <c r="B2115" t="s">
        <v>233</v>
      </c>
      <c r="C2115" t="s">
        <v>32</v>
      </c>
      <c r="D2115" t="s">
        <v>6842</v>
      </c>
      <c r="E2115" s="1">
        <v>45474</v>
      </c>
      <c r="F2115">
        <v>1</v>
      </c>
    </row>
    <row r="2116" spans="1:6" x14ac:dyDescent="0.25">
      <c r="A2116" t="s">
        <v>1747</v>
      </c>
      <c r="B2116" t="s">
        <v>233</v>
      </c>
      <c r="C2116" t="s">
        <v>32</v>
      </c>
      <c r="D2116" t="s">
        <v>6842</v>
      </c>
      <c r="E2116" s="1">
        <v>45505</v>
      </c>
      <c r="F2116">
        <v>1</v>
      </c>
    </row>
    <row r="2117" spans="1:6" x14ac:dyDescent="0.25">
      <c r="A2117" t="s">
        <v>1747</v>
      </c>
      <c r="B2117" t="s">
        <v>233</v>
      </c>
      <c r="C2117" t="s">
        <v>32</v>
      </c>
      <c r="D2117" t="s">
        <v>6842</v>
      </c>
      <c r="E2117" s="1">
        <v>45536</v>
      </c>
      <c r="F2117">
        <v>1</v>
      </c>
    </row>
    <row r="2118" spans="1:6" x14ac:dyDescent="0.25">
      <c r="A2118" t="s">
        <v>1747</v>
      </c>
      <c r="B2118" t="s">
        <v>233</v>
      </c>
      <c r="C2118" t="s">
        <v>32</v>
      </c>
      <c r="D2118" t="s">
        <v>6842</v>
      </c>
      <c r="E2118" s="1">
        <v>45566</v>
      </c>
      <c r="F2118">
        <v>1</v>
      </c>
    </row>
    <row r="2119" spans="1:6" x14ac:dyDescent="0.25">
      <c r="A2119" t="s">
        <v>1747</v>
      </c>
      <c r="B2119" t="s">
        <v>233</v>
      </c>
      <c r="C2119" t="s">
        <v>32</v>
      </c>
      <c r="D2119" t="s">
        <v>6842</v>
      </c>
      <c r="E2119" s="1">
        <v>45597</v>
      </c>
      <c r="F2119">
        <v>1</v>
      </c>
    </row>
    <row r="2120" spans="1:6" x14ac:dyDescent="0.25">
      <c r="A2120" t="s">
        <v>1747</v>
      </c>
      <c r="B2120" t="s">
        <v>233</v>
      </c>
      <c r="C2120" t="s">
        <v>32</v>
      </c>
      <c r="D2120" t="s">
        <v>6842</v>
      </c>
      <c r="E2120" s="1">
        <v>45627</v>
      </c>
      <c r="F2120">
        <v>1</v>
      </c>
    </row>
    <row r="2121" spans="1:6" x14ac:dyDescent="0.25">
      <c r="A2121" t="s">
        <v>1754</v>
      </c>
      <c r="B2121" t="s">
        <v>43</v>
      </c>
      <c r="C2121" t="s">
        <v>44</v>
      </c>
      <c r="D2121" t="s">
        <v>6839</v>
      </c>
      <c r="E2121" s="1">
        <v>45352</v>
      </c>
      <c r="F2121">
        <v>1</v>
      </c>
    </row>
    <row r="2122" spans="1:6" x14ac:dyDescent="0.25">
      <c r="A2122" t="s">
        <v>1754</v>
      </c>
      <c r="B2122" t="s">
        <v>43</v>
      </c>
      <c r="C2122" t="s">
        <v>44</v>
      </c>
      <c r="D2122" t="s">
        <v>6839</v>
      </c>
      <c r="E2122" s="1">
        <v>45383</v>
      </c>
      <c r="F2122">
        <v>1</v>
      </c>
    </row>
    <row r="2123" spans="1:6" x14ac:dyDescent="0.25">
      <c r="A2123" t="s">
        <v>1754</v>
      </c>
      <c r="B2123" t="s">
        <v>43</v>
      </c>
      <c r="C2123" t="s">
        <v>44</v>
      </c>
      <c r="D2123" t="s">
        <v>6839</v>
      </c>
      <c r="E2123" s="1">
        <v>45413</v>
      </c>
      <c r="F2123">
        <v>1</v>
      </c>
    </row>
    <row r="2124" spans="1:6" x14ac:dyDescent="0.25">
      <c r="A2124" t="s">
        <v>1754</v>
      </c>
      <c r="B2124" t="s">
        <v>43</v>
      </c>
      <c r="C2124" t="s">
        <v>44</v>
      </c>
      <c r="D2124" t="s">
        <v>6839</v>
      </c>
      <c r="E2124" s="1">
        <v>45444</v>
      </c>
      <c r="F2124">
        <v>1</v>
      </c>
    </row>
    <row r="2125" spans="1:6" x14ac:dyDescent="0.25">
      <c r="A2125" t="s">
        <v>1754</v>
      </c>
      <c r="B2125" t="s">
        <v>43</v>
      </c>
      <c r="C2125" t="s">
        <v>44</v>
      </c>
      <c r="D2125" t="s">
        <v>6839</v>
      </c>
      <c r="E2125" s="1">
        <v>45474</v>
      </c>
      <c r="F2125">
        <v>1</v>
      </c>
    </row>
    <row r="2126" spans="1:6" x14ac:dyDescent="0.25">
      <c r="A2126" t="s">
        <v>1754</v>
      </c>
      <c r="B2126" t="s">
        <v>43</v>
      </c>
      <c r="C2126" t="s">
        <v>44</v>
      </c>
      <c r="D2126" t="s">
        <v>6839</v>
      </c>
      <c r="E2126" s="1">
        <v>45505</v>
      </c>
      <c r="F2126">
        <v>1</v>
      </c>
    </row>
    <row r="2127" spans="1:6" x14ac:dyDescent="0.25">
      <c r="A2127" t="s">
        <v>1754</v>
      </c>
      <c r="B2127" t="s">
        <v>43</v>
      </c>
      <c r="C2127" t="s">
        <v>44</v>
      </c>
      <c r="D2127" t="s">
        <v>6839</v>
      </c>
      <c r="E2127" s="1">
        <v>45536</v>
      </c>
      <c r="F2127">
        <v>1</v>
      </c>
    </row>
    <row r="2128" spans="1:6" x14ac:dyDescent="0.25">
      <c r="A2128" t="s">
        <v>1754</v>
      </c>
      <c r="B2128" t="s">
        <v>43</v>
      </c>
      <c r="C2128" t="s">
        <v>44</v>
      </c>
      <c r="D2128" t="s">
        <v>6839</v>
      </c>
      <c r="E2128" s="1">
        <v>45566</v>
      </c>
      <c r="F2128">
        <v>1</v>
      </c>
    </row>
    <row r="2129" spans="1:6" x14ac:dyDescent="0.25">
      <c r="A2129" t="s">
        <v>1754</v>
      </c>
      <c r="B2129" t="s">
        <v>43</v>
      </c>
      <c r="C2129" t="s">
        <v>44</v>
      </c>
      <c r="D2129" t="s">
        <v>6839</v>
      </c>
      <c r="E2129" s="1">
        <v>45597</v>
      </c>
      <c r="F2129">
        <v>1</v>
      </c>
    </row>
    <row r="2130" spans="1:6" x14ac:dyDescent="0.25">
      <c r="A2130" t="s">
        <v>1754</v>
      </c>
      <c r="B2130" t="s">
        <v>43</v>
      </c>
      <c r="C2130" t="s">
        <v>44</v>
      </c>
      <c r="D2130" t="s">
        <v>6839</v>
      </c>
      <c r="E2130" s="1">
        <v>45627</v>
      </c>
      <c r="F2130">
        <v>1</v>
      </c>
    </row>
    <row r="2131" spans="1:6" x14ac:dyDescent="0.25">
      <c r="A2131" t="s">
        <v>1764</v>
      </c>
      <c r="B2131" t="s">
        <v>31</v>
      </c>
      <c r="C2131" t="s">
        <v>32</v>
      </c>
      <c r="D2131" t="s">
        <v>6839</v>
      </c>
      <c r="E2131" s="1">
        <v>45292</v>
      </c>
      <c r="F2131">
        <v>1</v>
      </c>
    </row>
    <row r="2132" spans="1:6" x14ac:dyDescent="0.25">
      <c r="A2132" t="s">
        <v>1764</v>
      </c>
      <c r="B2132" t="s">
        <v>31</v>
      </c>
      <c r="C2132" t="s">
        <v>32</v>
      </c>
      <c r="D2132" t="s">
        <v>6839</v>
      </c>
      <c r="E2132" s="1">
        <v>45323</v>
      </c>
      <c r="F2132">
        <v>1</v>
      </c>
    </row>
    <row r="2133" spans="1:6" x14ac:dyDescent="0.25">
      <c r="A2133" t="s">
        <v>1764</v>
      </c>
      <c r="B2133" t="s">
        <v>31</v>
      </c>
      <c r="C2133" t="s">
        <v>32</v>
      </c>
      <c r="D2133" t="s">
        <v>6839</v>
      </c>
      <c r="E2133" s="1">
        <v>45352</v>
      </c>
      <c r="F2133">
        <v>1</v>
      </c>
    </row>
    <row r="2134" spans="1:6" x14ac:dyDescent="0.25">
      <c r="A2134" t="s">
        <v>1764</v>
      </c>
      <c r="B2134" t="s">
        <v>31</v>
      </c>
      <c r="C2134" t="s">
        <v>32</v>
      </c>
      <c r="D2134" t="s">
        <v>6839</v>
      </c>
      <c r="E2134" s="1">
        <v>45383</v>
      </c>
      <c r="F2134">
        <v>1</v>
      </c>
    </row>
    <row r="2135" spans="1:6" x14ac:dyDescent="0.25">
      <c r="A2135" t="s">
        <v>1764</v>
      </c>
      <c r="B2135" t="s">
        <v>31</v>
      </c>
      <c r="C2135" t="s">
        <v>32</v>
      </c>
      <c r="D2135" t="s">
        <v>6839</v>
      </c>
      <c r="E2135" s="1">
        <v>45413</v>
      </c>
      <c r="F2135">
        <v>1</v>
      </c>
    </row>
    <row r="2136" spans="1:6" x14ac:dyDescent="0.25">
      <c r="A2136" t="s">
        <v>1764</v>
      </c>
      <c r="B2136" t="s">
        <v>31</v>
      </c>
      <c r="C2136" t="s">
        <v>32</v>
      </c>
      <c r="D2136" t="s">
        <v>6839</v>
      </c>
      <c r="E2136" s="1">
        <v>45444</v>
      </c>
      <c r="F2136">
        <v>1</v>
      </c>
    </row>
    <row r="2137" spans="1:6" x14ac:dyDescent="0.25">
      <c r="A2137" t="s">
        <v>1764</v>
      </c>
      <c r="B2137" t="s">
        <v>31</v>
      </c>
      <c r="C2137" t="s">
        <v>32</v>
      </c>
      <c r="D2137" t="s">
        <v>6839</v>
      </c>
      <c r="E2137" s="1">
        <v>45474</v>
      </c>
      <c r="F2137">
        <v>1</v>
      </c>
    </row>
    <row r="2138" spans="1:6" x14ac:dyDescent="0.25">
      <c r="A2138" t="s">
        <v>1764</v>
      </c>
      <c r="B2138" t="s">
        <v>31</v>
      </c>
      <c r="C2138" t="s">
        <v>32</v>
      </c>
      <c r="D2138" t="s">
        <v>6839</v>
      </c>
      <c r="E2138" s="1">
        <v>45505</v>
      </c>
      <c r="F2138">
        <v>1</v>
      </c>
    </row>
    <row r="2139" spans="1:6" x14ac:dyDescent="0.25">
      <c r="A2139" t="s">
        <v>1764</v>
      </c>
      <c r="B2139" t="s">
        <v>31</v>
      </c>
      <c r="C2139" t="s">
        <v>32</v>
      </c>
      <c r="D2139" t="s">
        <v>6839</v>
      </c>
      <c r="E2139" s="1">
        <v>45536</v>
      </c>
      <c r="F2139">
        <v>1</v>
      </c>
    </row>
    <row r="2140" spans="1:6" x14ac:dyDescent="0.25">
      <c r="A2140" t="s">
        <v>1764</v>
      </c>
      <c r="B2140" t="s">
        <v>31</v>
      </c>
      <c r="C2140" t="s">
        <v>32</v>
      </c>
      <c r="D2140" t="s">
        <v>6839</v>
      </c>
      <c r="E2140" s="1">
        <v>45566</v>
      </c>
      <c r="F2140">
        <v>1</v>
      </c>
    </row>
    <row r="2141" spans="1:6" x14ac:dyDescent="0.25">
      <c r="A2141" t="s">
        <v>1764</v>
      </c>
      <c r="B2141" t="s">
        <v>31</v>
      </c>
      <c r="C2141" t="s">
        <v>32</v>
      </c>
      <c r="D2141" t="s">
        <v>6839</v>
      </c>
      <c r="E2141" s="1">
        <v>45597</v>
      </c>
      <c r="F2141">
        <v>1</v>
      </c>
    </row>
    <row r="2142" spans="1:6" x14ac:dyDescent="0.25">
      <c r="A2142" t="s">
        <v>1764</v>
      </c>
      <c r="B2142" t="s">
        <v>31</v>
      </c>
      <c r="C2142" t="s">
        <v>32</v>
      </c>
      <c r="D2142" t="s">
        <v>6839</v>
      </c>
      <c r="E2142" s="1">
        <v>45627</v>
      </c>
      <c r="F2142">
        <v>1</v>
      </c>
    </row>
    <row r="2143" spans="1:6" x14ac:dyDescent="0.25">
      <c r="A2143" t="s">
        <v>1775</v>
      </c>
      <c r="B2143" t="s">
        <v>31</v>
      </c>
      <c r="C2143" t="s">
        <v>32</v>
      </c>
      <c r="D2143" t="s">
        <v>6839</v>
      </c>
      <c r="E2143" s="1">
        <v>45323</v>
      </c>
      <c r="F2143">
        <v>1</v>
      </c>
    </row>
    <row r="2144" spans="1:6" x14ac:dyDescent="0.25">
      <c r="A2144" t="s">
        <v>1775</v>
      </c>
      <c r="B2144" t="s">
        <v>31</v>
      </c>
      <c r="C2144" t="s">
        <v>32</v>
      </c>
      <c r="D2144" t="s">
        <v>6839</v>
      </c>
      <c r="E2144" s="1">
        <v>45352</v>
      </c>
      <c r="F2144">
        <v>1</v>
      </c>
    </row>
    <row r="2145" spans="1:6" x14ac:dyDescent="0.25">
      <c r="A2145" t="s">
        <v>1775</v>
      </c>
      <c r="B2145" t="s">
        <v>31</v>
      </c>
      <c r="C2145" t="s">
        <v>32</v>
      </c>
      <c r="D2145" t="s">
        <v>6839</v>
      </c>
      <c r="E2145" s="1">
        <v>45383</v>
      </c>
      <c r="F2145">
        <v>1</v>
      </c>
    </row>
    <row r="2146" spans="1:6" x14ac:dyDescent="0.25">
      <c r="A2146" t="s">
        <v>1775</v>
      </c>
      <c r="B2146" t="s">
        <v>31</v>
      </c>
      <c r="C2146" t="s">
        <v>32</v>
      </c>
      <c r="D2146" t="s">
        <v>6839</v>
      </c>
      <c r="E2146" s="1">
        <v>45413</v>
      </c>
      <c r="F2146">
        <v>1</v>
      </c>
    </row>
    <row r="2147" spans="1:6" x14ac:dyDescent="0.25">
      <c r="A2147" t="s">
        <v>1775</v>
      </c>
      <c r="B2147" t="s">
        <v>31</v>
      </c>
      <c r="C2147" t="s">
        <v>32</v>
      </c>
      <c r="D2147" t="s">
        <v>6839</v>
      </c>
      <c r="E2147" s="1">
        <v>45444</v>
      </c>
      <c r="F2147">
        <v>1</v>
      </c>
    </row>
    <row r="2148" spans="1:6" x14ac:dyDescent="0.25">
      <c r="A2148" t="s">
        <v>1775</v>
      </c>
      <c r="B2148" t="s">
        <v>31</v>
      </c>
      <c r="C2148" t="s">
        <v>32</v>
      </c>
      <c r="D2148" t="s">
        <v>6839</v>
      </c>
      <c r="E2148" s="1">
        <v>45474</v>
      </c>
      <c r="F2148">
        <v>1</v>
      </c>
    </row>
    <row r="2149" spans="1:6" x14ac:dyDescent="0.25">
      <c r="A2149" t="s">
        <v>1775</v>
      </c>
      <c r="B2149" t="s">
        <v>31</v>
      </c>
      <c r="C2149" t="s">
        <v>32</v>
      </c>
      <c r="D2149" t="s">
        <v>6839</v>
      </c>
      <c r="E2149" s="1">
        <v>45505</v>
      </c>
      <c r="F2149">
        <v>1</v>
      </c>
    </row>
    <row r="2150" spans="1:6" x14ac:dyDescent="0.25">
      <c r="A2150" t="s">
        <v>1775</v>
      </c>
      <c r="B2150" t="s">
        <v>31</v>
      </c>
      <c r="C2150" t="s">
        <v>32</v>
      </c>
      <c r="D2150" t="s">
        <v>6839</v>
      </c>
      <c r="E2150" s="1">
        <v>45536</v>
      </c>
      <c r="F2150">
        <v>1</v>
      </c>
    </row>
    <row r="2151" spans="1:6" x14ac:dyDescent="0.25">
      <c r="A2151" t="s">
        <v>1775</v>
      </c>
      <c r="B2151" t="s">
        <v>31</v>
      </c>
      <c r="C2151" t="s">
        <v>32</v>
      </c>
      <c r="D2151" t="s">
        <v>6839</v>
      </c>
      <c r="E2151" s="1">
        <v>45566</v>
      </c>
      <c r="F2151">
        <v>1</v>
      </c>
    </row>
    <row r="2152" spans="1:6" x14ac:dyDescent="0.25">
      <c r="A2152" t="s">
        <v>1775</v>
      </c>
      <c r="B2152" t="s">
        <v>31</v>
      </c>
      <c r="C2152" t="s">
        <v>32</v>
      </c>
      <c r="D2152" t="s">
        <v>6839</v>
      </c>
      <c r="E2152" s="1">
        <v>45597</v>
      </c>
      <c r="F2152">
        <v>1</v>
      </c>
    </row>
    <row r="2153" spans="1:6" x14ac:dyDescent="0.25">
      <c r="A2153" t="s">
        <v>1775</v>
      </c>
      <c r="B2153" t="s">
        <v>31</v>
      </c>
      <c r="C2153" t="s">
        <v>32</v>
      </c>
      <c r="D2153" t="s">
        <v>6839</v>
      </c>
      <c r="E2153" s="1">
        <v>45627</v>
      </c>
      <c r="F2153">
        <v>1</v>
      </c>
    </row>
    <row r="2154" spans="1:6" x14ac:dyDescent="0.25">
      <c r="A2154" t="s">
        <v>1785</v>
      </c>
      <c r="B2154" t="s">
        <v>31</v>
      </c>
      <c r="C2154" t="s">
        <v>32</v>
      </c>
      <c r="D2154" t="s">
        <v>6840</v>
      </c>
      <c r="E2154" s="1">
        <v>45352</v>
      </c>
      <c r="F2154">
        <v>1</v>
      </c>
    </row>
    <row r="2155" spans="1:6" x14ac:dyDescent="0.25">
      <c r="A2155" t="s">
        <v>1785</v>
      </c>
      <c r="B2155" t="s">
        <v>31</v>
      </c>
      <c r="C2155" t="s">
        <v>32</v>
      </c>
      <c r="D2155" t="s">
        <v>6840</v>
      </c>
      <c r="E2155" s="1">
        <v>45383</v>
      </c>
      <c r="F2155">
        <v>1</v>
      </c>
    </row>
    <row r="2156" spans="1:6" x14ac:dyDescent="0.25">
      <c r="A2156" t="s">
        <v>1785</v>
      </c>
      <c r="B2156" t="s">
        <v>31</v>
      </c>
      <c r="C2156" t="s">
        <v>32</v>
      </c>
      <c r="D2156" t="s">
        <v>6840</v>
      </c>
      <c r="E2156" s="1">
        <v>45413</v>
      </c>
      <c r="F2156">
        <v>1</v>
      </c>
    </row>
    <row r="2157" spans="1:6" x14ac:dyDescent="0.25">
      <c r="A2157" t="s">
        <v>1785</v>
      </c>
      <c r="B2157" t="s">
        <v>31</v>
      </c>
      <c r="C2157" t="s">
        <v>32</v>
      </c>
      <c r="D2157" t="s">
        <v>6840</v>
      </c>
      <c r="E2157" s="1">
        <v>45444</v>
      </c>
      <c r="F2157">
        <v>1</v>
      </c>
    </row>
    <row r="2158" spans="1:6" x14ac:dyDescent="0.25">
      <c r="A2158" t="s">
        <v>1785</v>
      </c>
      <c r="B2158" t="s">
        <v>31</v>
      </c>
      <c r="C2158" t="s">
        <v>32</v>
      </c>
      <c r="D2158" t="s">
        <v>6840</v>
      </c>
      <c r="E2158" s="1">
        <v>45474</v>
      </c>
      <c r="F2158">
        <v>1</v>
      </c>
    </row>
    <row r="2159" spans="1:6" x14ac:dyDescent="0.25">
      <c r="A2159" t="s">
        <v>1785</v>
      </c>
      <c r="B2159" t="s">
        <v>31</v>
      </c>
      <c r="C2159" t="s">
        <v>32</v>
      </c>
      <c r="D2159" t="s">
        <v>6840</v>
      </c>
      <c r="E2159" s="1">
        <v>45505</v>
      </c>
      <c r="F2159">
        <v>1</v>
      </c>
    </row>
    <row r="2160" spans="1:6" x14ac:dyDescent="0.25">
      <c r="A2160" t="s">
        <v>1785</v>
      </c>
      <c r="B2160" t="s">
        <v>31</v>
      </c>
      <c r="C2160" t="s">
        <v>32</v>
      </c>
      <c r="D2160" t="s">
        <v>6840</v>
      </c>
      <c r="E2160" s="1">
        <v>45536</v>
      </c>
      <c r="F2160">
        <v>1</v>
      </c>
    </row>
    <row r="2161" spans="1:6" x14ac:dyDescent="0.25">
      <c r="A2161" t="s">
        <v>1785</v>
      </c>
      <c r="B2161" t="s">
        <v>31</v>
      </c>
      <c r="C2161" t="s">
        <v>32</v>
      </c>
      <c r="D2161" t="s">
        <v>6840</v>
      </c>
      <c r="E2161" s="1">
        <v>45566</v>
      </c>
      <c r="F2161">
        <v>1</v>
      </c>
    </row>
    <row r="2162" spans="1:6" x14ac:dyDescent="0.25">
      <c r="A2162" t="s">
        <v>1785</v>
      </c>
      <c r="B2162" t="s">
        <v>31</v>
      </c>
      <c r="C2162" t="s">
        <v>32</v>
      </c>
      <c r="D2162" t="s">
        <v>6840</v>
      </c>
      <c r="E2162" s="1">
        <v>45597</v>
      </c>
      <c r="F2162">
        <v>1</v>
      </c>
    </row>
    <row r="2163" spans="1:6" x14ac:dyDescent="0.25">
      <c r="A2163" t="s">
        <v>1785</v>
      </c>
      <c r="B2163" t="s">
        <v>31</v>
      </c>
      <c r="C2163" t="s">
        <v>32</v>
      </c>
      <c r="D2163" t="s">
        <v>6840</v>
      </c>
      <c r="E2163" s="1">
        <v>45627</v>
      </c>
      <c r="F2163">
        <v>1</v>
      </c>
    </row>
    <row r="2164" spans="1:6" x14ac:dyDescent="0.25">
      <c r="A2164" t="s">
        <v>1792</v>
      </c>
      <c r="B2164" t="s">
        <v>146</v>
      </c>
      <c r="C2164" t="s">
        <v>147</v>
      </c>
      <c r="D2164" t="s">
        <v>6841</v>
      </c>
      <c r="E2164" s="1">
        <v>45323</v>
      </c>
      <c r="F2164">
        <v>1</v>
      </c>
    </row>
    <row r="2165" spans="1:6" x14ac:dyDescent="0.25">
      <c r="A2165" t="s">
        <v>1792</v>
      </c>
      <c r="B2165" t="s">
        <v>146</v>
      </c>
      <c r="C2165" t="s">
        <v>147</v>
      </c>
      <c r="D2165" t="s">
        <v>6841</v>
      </c>
      <c r="E2165" s="1">
        <v>45352</v>
      </c>
      <c r="F2165">
        <v>1</v>
      </c>
    </row>
    <row r="2166" spans="1:6" x14ac:dyDescent="0.25">
      <c r="A2166" t="s">
        <v>1792</v>
      </c>
      <c r="B2166" t="s">
        <v>146</v>
      </c>
      <c r="C2166" t="s">
        <v>147</v>
      </c>
      <c r="D2166" t="s">
        <v>6841</v>
      </c>
      <c r="E2166" s="1">
        <v>45383</v>
      </c>
      <c r="F2166">
        <v>1</v>
      </c>
    </row>
    <row r="2167" spans="1:6" x14ac:dyDescent="0.25">
      <c r="A2167" t="s">
        <v>1792</v>
      </c>
      <c r="B2167" t="s">
        <v>146</v>
      </c>
      <c r="C2167" t="s">
        <v>147</v>
      </c>
      <c r="D2167" t="s">
        <v>6841</v>
      </c>
      <c r="E2167" s="1">
        <v>45413</v>
      </c>
      <c r="F2167">
        <v>1</v>
      </c>
    </row>
    <row r="2168" spans="1:6" x14ac:dyDescent="0.25">
      <c r="A2168" t="s">
        <v>1792</v>
      </c>
      <c r="B2168" t="s">
        <v>146</v>
      </c>
      <c r="C2168" t="s">
        <v>147</v>
      </c>
      <c r="D2168" t="s">
        <v>6841</v>
      </c>
      <c r="E2168" s="1">
        <v>45444</v>
      </c>
      <c r="F2168">
        <v>1</v>
      </c>
    </row>
    <row r="2169" spans="1:6" x14ac:dyDescent="0.25">
      <c r="A2169" t="s">
        <v>1792</v>
      </c>
      <c r="B2169" t="s">
        <v>146</v>
      </c>
      <c r="C2169" t="s">
        <v>147</v>
      </c>
      <c r="D2169" t="s">
        <v>6841</v>
      </c>
      <c r="E2169" s="1">
        <v>45474</v>
      </c>
      <c r="F2169">
        <v>1</v>
      </c>
    </row>
    <row r="2170" spans="1:6" x14ac:dyDescent="0.25">
      <c r="A2170" t="s">
        <v>1792</v>
      </c>
      <c r="B2170" t="s">
        <v>146</v>
      </c>
      <c r="C2170" t="s">
        <v>147</v>
      </c>
      <c r="D2170" t="s">
        <v>6841</v>
      </c>
      <c r="E2170" s="1">
        <v>45505</v>
      </c>
      <c r="F2170">
        <v>1</v>
      </c>
    </row>
    <row r="2171" spans="1:6" x14ac:dyDescent="0.25">
      <c r="A2171" t="s">
        <v>1792</v>
      </c>
      <c r="B2171" t="s">
        <v>146</v>
      </c>
      <c r="C2171" t="s">
        <v>147</v>
      </c>
      <c r="D2171" t="s">
        <v>6841</v>
      </c>
      <c r="E2171" s="1">
        <v>45536</v>
      </c>
      <c r="F2171">
        <v>1</v>
      </c>
    </row>
    <row r="2172" spans="1:6" x14ac:dyDescent="0.25">
      <c r="A2172" t="s">
        <v>1792</v>
      </c>
      <c r="B2172" t="s">
        <v>146</v>
      </c>
      <c r="C2172" t="s">
        <v>147</v>
      </c>
      <c r="D2172" t="s">
        <v>6841</v>
      </c>
      <c r="E2172" s="1">
        <v>45566</v>
      </c>
      <c r="F2172">
        <v>1</v>
      </c>
    </row>
    <row r="2173" spans="1:6" x14ac:dyDescent="0.25">
      <c r="A2173" t="s">
        <v>1792</v>
      </c>
      <c r="B2173" t="s">
        <v>146</v>
      </c>
      <c r="C2173" t="s">
        <v>147</v>
      </c>
      <c r="D2173" t="s">
        <v>6841</v>
      </c>
      <c r="E2173" s="1">
        <v>45597</v>
      </c>
      <c r="F2173">
        <v>1</v>
      </c>
    </row>
    <row r="2174" spans="1:6" x14ac:dyDescent="0.25">
      <c r="A2174" t="s">
        <v>1792</v>
      </c>
      <c r="B2174" t="s">
        <v>146</v>
      </c>
      <c r="C2174" t="s">
        <v>147</v>
      </c>
      <c r="D2174" t="s">
        <v>6841</v>
      </c>
      <c r="E2174" s="1">
        <v>45627</v>
      </c>
      <c r="F2174">
        <v>1</v>
      </c>
    </row>
    <row r="2175" spans="1:6" x14ac:dyDescent="0.25">
      <c r="A2175" t="s">
        <v>1805</v>
      </c>
      <c r="B2175" t="s">
        <v>31</v>
      </c>
      <c r="C2175" t="s">
        <v>32</v>
      </c>
      <c r="D2175" t="s">
        <v>6842</v>
      </c>
      <c r="E2175" s="1">
        <v>45352</v>
      </c>
      <c r="F2175">
        <v>1</v>
      </c>
    </row>
    <row r="2176" spans="1:6" x14ac:dyDescent="0.25">
      <c r="A2176" t="s">
        <v>1805</v>
      </c>
      <c r="B2176" t="s">
        <v>31</v>
      </c>
      <c r="C2176" t="s">
        <v>32</v>
      </c>
      <c r="D2176" t="s">
        <v>6842</v>
      </c>
      <c r="E2176" s="1">
        <v>45383</v>
      </c>
      <c r="F2176">
        <v>1</v>
      </c>
    </row>
    <row r="2177" spans="1:6" x14ac:dyDescent="0.25">
      <c r="A2177" t="s">
        <v>1805</v>
      </c>
      <c r="B2177" t="s">
        <v>31</v>
      </c>
      <c r="C2177" t="s">
        <v>32</v>
      </c>
      <c r="D2177" t="s">
        <v>6842</v>
      </c>
      <c r="E2177" s="1">
        <v>45413</v>
      </c>
      <c r="F2177">
        <v>1</v>
      </c>
    </row>
    <row r="2178" spans="1:6" x14ac:dyDescent="0.25">
      <c r="A2178" t="s">
        <v>1805</v>
      </c>
      <c r="B2178" t="s">
        <v>31</v>
      </c>
      <c r="C2178" t="s">
        <v>32</v>
      </c>
      <c r="D2178" t="s">
        <v>6842</v>
      </c>
      <c r="E2178" s="1">
        <v>45444</v>
      </c>
      <c r="F2178">
        <v>1</v>
      </c>
    </row>
    <row r="2179" spans="1:6" x14ac:dyDescent="0.25">
      <c r="A2179" t="s">
        <v>1805</v>
      </c>
      <c r="B2179" t="s">
        <v>31</v>
      </c>
      <c r="C2179" t="s">
        <v>32</v>
      </c>
      <c r="D2179" t="s">
        <v>6842</v>
      </c>
      <c r="E2179" s="1">
        <v>45474</v>
      </c>
      <c r="F2179">
        <v>1</v>
      </c>
    </row>
    <row r="2180" spans="1:6" x14ac:dyDescent="0.25">
      <c r="A2180" t="s">
        <v>1805</v>
      </c>
      <c r="B2180" t="s">
        <v>31</v>
      </c>
      <c r="C2180" t="s">
        <v>32</v>
      </c>
      <c r="D2180" t="s">
        <v>6842</v>
      </c>
      <c r="E2180" s="1">
        <v>45505</v>
      </c>
      <c r="F2180">
        <v>1</v>
      </c>
    </row>
    <row r="2181" spans="1:6" x14ac:dyDescent="0.25">
      <c r="A2181" t="s">
        <v>1805</v>
      </c>
      <c r="B2181" t="s">
        <v>31</v>
      </c>
      <c r="C2181" t="s">
        <v>32</v>
      </c>
      <c r="D2181" t="s">
        <v>6842</v>
      </c>
      <c r="E2181" s="1">
        <v>45536</v>
      </c>
      <c r="F2181">
        <v>1</v>
      </c>
    </row>
    <row r="2182" spans="1:6" x14ac:dyDescent="0.25">
      <c r="A2182" t="s">
        <v>1805</v>
      </c>
      <c r="B2182" t="s">
        <v>31</v>
      </c>
      <c r="C2182" t="s">
        <v>32</v>
      </c>
      <c r="D2182" t="s">
        <v>6842</v>
      </c>
      <c r="E2182" s="1">
        <v>45566</v>
      </c>
      <c r="F2182">
        <v>1</v>
      </c>
    </row>
    <row r="2183" spans="1:6" x14ac:dyDescent="0.25">
      <c r="A2183" t="s">
        <v>1805</v>
      </c>
      <c r="B2183" t="s">
        <v>31</v>
      </c>
      <c r="C2183" t="s">
        <v>32</v>
      </c>
      <c r="D2183" t="s">
        <v>6842</v>
      </c>
      <c r="E2183" s="1">
        <v>45597</v>
      </c>
      <c r="F2183">
        <v>1</v>
      </c>
    </row>
    <row r="2184" spans="1:6" x14ac:dyDescent="0.25">
      <c r="A2184" t="s">
        <v>1805</v>
      </c>
      <c r="B2184" t="s">
        <v>31</v>
      </c>
      <c r="C2184" t="s">
        <v>32</v>
      </c>
      <c r="D2184" t="s">
        <v>6842</v>
      </c>
      <c r="E2184" s="1">
        <v>45627</v>
      </c>
      <c r="F2184">
        <v>1</v>
      </c>
    </row>
    <row r="2185" spans="1:6" x14ac:dyDescent="0.25">
      <c r="A2185" t="s">
        <v>1816</v>
      </c>
      <c r="B2185" t="s">
        <v>52</v>
      </c>
      <c r="C2185" t="s">
        <v>44</v>
      </c>
      <c r="D2185" t="s">
        <v>6839</v>
      </c>
      <c r="E2185" s="1">
        <v>45352</v>
      </c>
      <c r="F2185">
        <v>1</v>
      </c>
    </row>
    <row r="2186" spans="1:6" x14ac:dyDescent="0.25">
      <c r="A2186" t="s">
        <v>1816</v>
      </c>
      <c r="B2186" t="s">
        <v>52</v>
      </c>
      <c r="C2186" t="s">
        <v>44</v>
      </c>
      <c r="D2186" t="s">
        <v>6839</v>
      </c>
      <c r="E2186" s="1">
        <v>45383</v>
      </c>
      <c r="F2186">
        <v>1</v>
      </c>
    </row>
    <row r="2187" spans="1:6" x14ac:dyDescent="0.25">
      <c r="A2187" t="s">
        <v>1816</v>
      </c>
      <c r="B2187" t="s">
        <v>52</v>
      </c>
      <c r="C2187" t="s">
        <v>44</v>
      </c>
      <c r="D2187" t="s">
        <v>6839</v>
      </c>
      <c r="E2187" s="1">
        <v>45413</v>
      </c>
      <c r="F2187">
        <v>1</v>
      </c>
    </row>
    <row r="2188" spans="1:6" x14ac:dyDescent="0.25">
      <c r="A2188" t="s">
        <v>1816</v>
      </c>
      <c r="B2188" t="s">
        <v>52</v>
      </c>
      <c r="C2188" t="s">
        <v>44</v>
      </c>
      <c r="D2188" t="s">
        <v>6839</v>
      </c>
      <c r="E2188" s="1">
        <v>45444</v>
      </c>
      <c r="F2188">
        <v>1</v>
      </c>
    </row>
    <row r="2189" spans="1:6" x14ac:dyDescent="0.25">
      <c r="A2189" t="s">
        <v>1816</v>
      </c>
      <c r="B2189" t="s">
        <v>52</v>
      </c>
      <c r="C2189" t="s">
        <v>44</v>
      </c>
      <c r="D2189" t="s">
        <v>6839</v>
      </c>
      <c r="E2189" s="1">
        <v>45474</v>
      </c>
      <c r="F2189">
        <v>1</v>
      </c>
    </row>
    <row r="2190" spans="1:6" x14ac:dyDescent="0.25">
      <c r="A2190" t="s">
        <v>1816</v>
      </c>
      <c r="B2190" t="s">
        <v>52</v>
      </c>
      <c r="C2190" t="s">
        <v>44</v>
      </c>
      <c r="D2190" t="s">
        <v>6839</v>
      </c>
      <c r="E2190" s="1">
        <v>45505</v>
      </c>
      <c r="F2190">
        <v>1</v>
      </c>
    </row>
    <row r="2191" spans="1:6" x14ac:dyDescent="0.25">
      <c r="A2191" t="s">
        <v>1816</v>
      </c>
      <c r="B2191" t="s">
        <v>52</v>
      </c>
      <c r="C2191" t="s">
        <v>44</v>
      </c>
      <c r="D2191" t="s">
        <v>6839</v>
      </c>
      <c r="E2191" s="1">
        <v>45536</v>
      </c>
      <c r="F2191">
        <v>1</v>
      </c>
    </row>
    <row r="2192" spans="1:6" x14ac:dyDescent="0.25">
      <c r="A2192" t="s">
        <v>1816</v>
      </c>
      <c r="B2192" t="s">
        <v>52</v>
      </c>
      <c r="C2192" t="s">
        <v>44</v>
      </c>
      <c r="D2192" t="s">
        <v>6839</v>
      </c>
      <c r="E2192" s="1">
        <v>45566</v>
      </c>
      <c r="F2192">
        <v>1</v>
      </c>
    </row>
    <row r="2193" spans="1:6" x14ac:dyDescent="0.25">
      <c r="A2193" t="s">
        <v>1816</v>
      </c>
      <c r="B2193" t="s">
        <v>52</v>
      </c>
      <c r="C2193" t="s">
        <v>44</v>
      </c>
      <c r="D2193" t="s">
        <v>6839</v>
      </c>
      <c r="E2193" s="1">
        <v>45597</v>
      </c>
      <c r="F2193">
        <v>1</v>
      </c>
    </row>
    <row r="2194" spans="1:6" x14ac:dyDescent="0.25">
      <c r="A2194" t="s">
        <v>1816</v>
      </c>
      <c r="B2194" t="s">
        <v>52</v>
      </c>
      <c r="C2194" t="s">
        <v>44</v>
      </c>
      <c r="D2194" t="s">
        <v>6839</v>
      </c>
      <c r="E2194" s="1">
        <v>45627</v>
      </c>
      <c r="F2194">
        <v>1</v>
      </c>
    </row>
    <row r="2195" spans="1:6" x14ac:dyDescent="0.25">
      <c r="A2195" t="s">
        <v>1827</v>
      </c>
      <c r="B2195" t="s">
        <v>43</v>
      </c>
      <c r="C2195" t="s">
        <v>44</v>
      </c>
      <c r="D2195" t="s">
        <v>6839</v>
      </c>
      <c r="E2195" s="1">
        <v>45292</v>
      </c>
      <c r="F2195">
        <v>1</v>
      </c>
    </row>
    <row r="2196" spans="1:6" x14ac:dyDescent="0.25">
      <c r="A2196" t="s">
        <v>1827</v>
      </c>
      <c r="B2196" t="s">
        <v>43</v>
      </c>
      <c r="C2196" t="s">
        <v>44</v>
      </c>
      <c r="D2196" t="s">
        <v>6839</v>
      </c>
      <c r="E2196" s="1">
        <v>45323</v>
      </c>
      <c r="F2196">
        <v>1</v>
      </c>
    </row>
    <row r="2197" spans="1:6" x14ac:dyDescent="0.25">
      <c r="A2197" t="s">
        <v>1827</v>
      </c>
      <c r="B2197" t="s">
        <v>43</v>
      </c>
      <c r="C2197" t="s">
        <v>44</v>
      </c>
      <c r="D2197" t="s">
        <v>6839</v>
      </c>
      <c r="E2197" s="1">
        <v>45352</v>
      </c>
      <c r="F2197">
        <v>1</v>
      </c>
    </row>
    <row r="2198" spans="1:6" x14ac:dyDescent="0.25">
      <c r="A2198" t="s">
        <v>1827</v>
      </c>
      <c r="B2198" t="s">
        <v>43</v>
      </c>
      <c r="C2198" t="s">
        <v>44</v>
      </c>
      <c r="D2198" t="s">
        <v>6839</v>
      </c>
      <c r="E2198" s="1">
        <v>45383</v>
      </c>
      <c r="F2198">
        <v>1</v>
      </c>
    </row>
    <row r="2199" spans="1:6" x14ac:dyDescent="0.25">
      <c r="A2199" t="s">
        <v>1827</v>
      </c>
      <c r="B2199" t="s">
        <v>43</v>
      </c>
      <c r="C2199" t="s">
        <v>44</v>
      </c>
      <c r="D2199" t="s">
        <v>6839</v>
      </c>
      <c r="E2199" s="1">
        <v>45413</v>
      </c>
      <c r="F2199">
        <v>1</v>
      </c>
    </row>
    <row r="2200" spans="1:6" x14ac:dyDescent="0.25">
      <c r="A2200" t="s">
        <v>1827</v>
      </c>
      <c r="B2200" t="s">
        <v>43</v>
      </c>
      <c r="C2200" t="s">
        <v>44</v>
      </c>
      <c r="D2200" t="s">
        <v>6839</v>
      </c>
      <c r="E2200" s="1">
        <v>45444</v>
      </c>
      <c r="F2200">
        <v>1</v>
      </c>
    </row>
    <row r="2201" spans="1:6" x14ac:dyDescent="0.25">
      <c r="A2201" t="s">
        <v>1827</v>
      </c>
      <c r="B2201" t="s">
        <v>43</v>
      </c>
      <c r="C2201" t="s">
        <v>44</v>
      </c>
      <c r="D2201" t="s">
        <v>6839</v>
      </c>
      <c r="E2201" s="1">
        <v>45474</v>
      </c>
      <c r="F2201">
        <v>1</v>
      </c>
    </row>
    <row r="2202" spans="1:6" x14ac:dyDescent="0.25">
      <c r="A2202" t="s">
        <v>1836</v>
      </c>
      <c r="B2202" t="s">
        <v>233</v>
      </c>
      <c r="C2202" t="s">
        <v>32</v>
      </c>
      <c r="D2202" t="s">
        <v>6842</v>
      </c>
      <c r="E2202" s="1">
        <v>45352</v>
      </c>
      <c r="F2202">
        <v>1</v>
      </c>
    </row>
    <row r="2203" spans="1:6" x14ac:dyDescent="0.25">
      <c r="A2203" t="s">
        <v>1836</v>
      </c>
      <c r="B2203" t="s">
        <v>233</v>
      </c>
      <c r="C2203" t="s">
        <v>32</v>
      </c>
      <c r="D2203" t="s">
        <v>6842</v>
      </c>
      <c r="E2203" s="1">
        <v>45383</v>
      </c>
      <c r="F2203">
        <v>1</v>
      </c>
    </row>
    <row r="2204" spans="1:6" x14ac:dyDescent="0.25">
      <c r="A2204" t="s">
        <v>1836</v>
      </c>
      <c r="B2204" t="s">
        <v>233</v>
      </c>
      <c r="C2204" t="s">
        <v>32</v>
      </c>
      <c r="D2204" t="s">
        <v>6842</v>
      </c>
      <c r="E2204" s="1">
        <v>45413</v>
      </c>
      <c r="F2204">
        <v>1</v>
      </c>
    </row>
    <row r="2205" spans="1:6" x14ac:dyDescent="0.25">
      <c r="A2205" t="s">
        <v>1836</v>
      </c>
      <c r="B2205" t="s">
        <v>233</v>
      </c>
      <c r="C2205" t="s">
        <v>32</v>
      </c>
      <c r="D2205" t="s">
        <v>6842</v>
      </c>
      <c r="E2205" s="1">
        <v>45444</v>
      </c>
      <c r="F2205">
        <v>1</v>
      </c>
    </row>
    <row r="2206" spans="1:6" x14ac:dyDescent="0.25">
      <c r="A2206" t="s">
        <v>1836</v>
      </c>
      <c r="B2206" t="s">
        <v>233</v>
      </c>
      <c r="C2206" t="s">
        <v>32</v>
      </c>
      <c r="D2206" t="s">
        <v>6842</v>
      </c>
      <c r="E2206" s="1">
        <v>45474</v>
      </c>
      <c r="F2206">
        <v>1</v>
      </c>
    </row>
    <row r="2207" spans="1:6" x14ac:dyDescent="0.25">
      <c r="A2207" t="s">
        <v>1836</v>
      </c>
      <c r="B2207" t="s">
        <v>233</v>
      </c>
      <c r="C2207" t="s">
        <v>32</v>
      </c>
      <c r="D2207" t="s">
        <v>6842</v>
      </c>
      <c r="E2207" s="1">
        <v>45505</v>
      </c>
      <c r="F2207">
        <v>1</v>
      </c>
    </row>
    <row r="2208" spans="1:6" x14ac:dyDescent="0.25">
      <c r="A2208" t="s">
        <v>1836</v>
      </c>
      <c r="B2208" t="s">
        <v>233</v>
      </c>
      <c r="C2208" t="s">
        <v>32</v>
      </c>
      <c r="D2208" t="s">
        <v>6842</v>
      </c>
      <c r="E2208" s="1">
        <v>45536</v>
      </c>
      <c r="F2208">
        <v>1</v>
      </c>
    </row>
    <row r="2209" spans="1:6" x14ac:dyDescent="0.25">
      <c r="A2209" t="s">
        <v>1836</v>
      </c>
      <c r="B2209" t="s">
        <v>233</v>
      </c>
      <c r="C2209" t="s">
        <v>32</v>
      </c>
      <c r="D2209" t="s">
        <v>6842</v>
      </c>
      <c r="E2209" s="1">
        <v>45566</v>
      </c>
      <c r="F2209">
        <v>1</v>
      </c>
    </row>
    <row r="2210" spans="1:6" x14ac:dyDescent="0.25">
      <c r="A2210" t="s">
        <v>1836</v>
      </c>
      <c r="B2210" t="s">
        <v>233</v>
      </c>
      <c r="C2210" t="s">
        <v>32</v>
      </c>
      <c r="D2210" t="s">
        <v>6842</v>
      </c>
      <c r="E2210" s="1">
        <v>45597</v>
      </c>
      <c r="F2210">
        <v>1</v>
      </c>
    </row>
    <row r="2211" spans="1:6" x14ac:dyDescent="0.25">
      <c r="A2211" t="s">
        <v>1836</v>
      </c>
      <c r="B2211" t="s">
        <v>233</v>
      </c>
      <c r="C2211" t="s">
        <v>32</v>
      </c>
      <c r="D2211" t="s">
        <v>6842</v>
      </c>
      <c r="E2211" s="1">
        <v>45627</v>
      </c>
      <c r="F2211">
        <v>1</v>
      </c>
    </row>
    <row r="2212" spans="1:6" x14ac:dyDescent="0.25">
      <c r="A2212" t="s">
        <v>1845</v>
      </c>
      <c r="B2212" t="s">
        <v>31</v>
      </c>
      <c r="C2212" t="s">
        <v>32</v>
      </c>
      <c r="D2212" t="s">
        <v>6841</v>
      </c>
      <c r="E2212" s="1">
        <v>45292</v>
      </c>
      <c r="F2212">
        <v>1</v>
      </c>
    </row>
    <row r="2213" spans="1:6" x14ac:dyDescent="0.25">
      <c r="A2213" t="s">
        <v>1845</v>
      </c>
      <c r="B2213" t="s">
        <v>31</v>
      </c>
      <c r="C2213" t="s">
        <v>32</v>
      </c>
      <c r="D2213" t="s">
        <v>6841</v>
      </c>
      <c r="E2213" s="1">
        <v>45323</v>
      </c>
      <c r="F2213">
        <v>1</v>
      </c>
    </row>
    <row r="2214" spans="1:6" x14ac:dyDescent="0.25">
      <c r="A2214" t="s">
        <v>1845</v>
      </c>
      <c r="B2214" t="s">
        <v>31</v>
      </c>
      <c r="C2214" t="s">
        <v>32</v>
      </c>
      <c r="D2214" t="s">
        <v>6841</v>
      </c>
      <c r="E2214" s="1">
        <v>45352</v>
      </c>
      <c r="F2214">
        <v>1</v>
      </c>
    </row>
    <row r="2215" spans="1:6" x14ac:dyDescent="0.25">
      <c r="A2215" t="s">
        <v>1845</v>
      </c>
      <c r="B2215" t="s">
        <v>31</v>
      </c>
      <c r="C2215" t="s">
        <v>32</v>
      </c>
      <c r="D2215" t="s">
        <v>6841</v>
      </c>
      <c r="E2215" s="1">
        <v>45383</v>
      </c>
      <c r="F2215">
        <v>1</v>
      </c>
    </row>
    <row r="2216" spans="1:6" x14ac:dyDescent="0.25">
      <c r="A2216" t="s">
        <v>1845</v>
      </c>
      <c r="B2216" t="s">
        <v>31</v>
      </c>
      <c r="C2216" t="s">
        <v>32</v>
      </c>
      <c r="D2216" t="s">
        <v>6841</v>
      </c>
      <c r="E2216" s="1">
        <v>45413</v>
      </c>
      <c r="F2216">
        <v>1</v>
      </c>
    </row>
    <row r="2217" spans="1:6" x14ac:dyDescent="0.25">
      <c r="A2217" t="s">
        <v>1845</v>
      </c>
      <c r="B2217" t="s">
        <v>31</v>
      </c>
      <c r="C2217" t="s">
        <v>32</v>
      </c>
      <c r="D2217" t="s">
        <v>6841</v>
      </c>
      <c r="E2217" s="1">
        <v>45444</v>
      </c>
      <c r="F2217">
        <v>1</v>
      </c>
    </row>
    <row r="2218" spans="1:6" x14ac:dyDescent="0.25">
      <c r="A2218" t="s">
        <v>1845</v>
      </c>
      <c r="B2218" t="s">
        <v>31</v>
      </c>
      <c r="C2218" t="s">
        <v>32</v>
      </c>
      <c r="D2218" t="s">
        <v>6841</v>
      </c>
      <c r="E2218" s="1">
        <v>45474</v>
      </c>
      <c r="F2218">
        <v>1</v>
      </c>
    </row>
    <row r="2219" spans="1:6" x14ac:dyDescent="0.25">
      <c r="A2219" t="s">
        <v>1845</v>
      </c>
      <c r="B2219" t="s">
        <v>31</v>
      </c>
      <c r="C2219" t="s">
        <v>32</v>
      </c>
      <c r="D2219" t="s">
        <v>6841</v>
      </c>
      <c r="E2219" s="1">
        <v>45505</v>
      </c>
      <c r="F2219">
        <v>1</v>
      </c>
    </row>
    <row r="2220" spans="1:6" x14ac:dyDescent="0.25">
      <c r="A2220" t="s">
        <v>1845</v>
      </c>
      <c r="B2220" t="s">
        <v>31</v>
      </c>
      <c r="C2220" t="s">
        <v>32</v>
      </c>
      <c r="D2220" t="s">
        <v>6841</v>
      </c>
      <c r="E2220" s="1">
        <v>45536</v>
      </c>
      <c r="F2220">
        <v>1</v>
      </c>
    </row>
    <row r="2221" spans="1:6" x14ac:dyDescent="0.25">
      <c r="A2221" t="s">
        <v>1845</v>
      </c>
      <c r="B2221" t="s">
        <v>31</v>
      </c>
      <c r="C2221" t="s">
        <v>32</v>
      </c>
      <c r="D2221" t="s">
        <v>6841</v>
      </c>
      <c r="E2221" s="1">
        <v>45566</v>
      </c>
      <c r="F2221">
        <v>1</v>
      </c>
    </row>
    <row r="2222" spans="1:6" x14ac:dyDescent="0.25">
      <c r="A2222" t="s">
        <v>1845</v>
      </c>
      <c r="B2222" t="s">
        <v>31</v>
      </c>
      <c r="C2222" t="s">
        <v>32</v>
      </c>
      <c r="D2222" t="s">
        <v>6841</v>
      </c>
      <c r="E2222" s="1">
        <v>45597</v>
      </c>
      <c r="F2222">
        <v>1</v>
      </c>
    </row>
    <row r="2223" spans="1:6" x14ac:dyDescent="0.25">
      <c r="A2223" t="s">
        <v>1845</v>
      </c>
      <c r="B2223" t="s">
        <v>31</v>
      </c>
      <c r="C2223" t="s">
        <v>32</v>
      </c>
      <c r="D2223" t="s">
        <v>6841</v>
      </c>
      <c r="E2223" s="1">
        <v>45627</v>
      </c>
      <c r="F2223">
        <v>1</v>
      </c>
    </row>
    <row r="2224" spans="1:6" x14ac:dyDescent="0.25">
      <c r="A2224" t="s">
        <v>1849</v>
      </c>
      <c r="B2224" t="s">
        <v>146</v>
      </c>
      <c r="C2224" t="s">
        <v>147</v>
      </c>
      <c r="D2224" t="s">
        <v>6840</v>
      </c>
      <c r="E2224" s="1">
        <v>45323</v>
      </c>
      <c r="F2224">
        <v>1</v>
      </c>
    </row>
    <row r="2225" spans="1:6" x14ac:dyDescent="0.25">
      <c r="A2225" t="s">
        <v>1849</v>
      </c>
      <c r="B2225" t="s">
        <v>146</v>
      </c>
      <c r="C2225" t="s">
        <v>147</v>
      </c>
      <c r="D2225" t="s">
        <v>6840</v>
      </c>
      <c r="E2225" s="1">
        <v>45352</v>
      </c>
      <c r="F2225">
        <v>1</v>
      </c>
    </row>
    <row r="2226" spans="1:6" x14ac:dyDescent="0.25">
      <c r="A2226" t="s">
        <v>1849</v>
      </c>
      <c r="B2226" t="s">
        <v>146</v>
      </c>
      <c r="C2226" t="s">
        <v>147</v>
      </c>
      <c r="D2226" t="s">
        <v>6840</v>
      </c>
      <c r="E2226" s="1">
        <v>45383</v>
      </c>
      <c r="F2226">
        <v>1</v>
      </c>
    </row>
    <row r="2227" spans="1:6" x14ac:dyDescent="0.25">
      <c r="A2227" t="s">
        <v>1849</v>
      </c>
      <c r="B2227" t="s">
        <v>146</v>
      </c>
      <c r="C2227" t="s">
        <v>147</v>
      </c>
      <c r="D2227" t="s">
        <v>6840</v>
      </c>
      <c r="E2227" s="1">
        <v>45413</v>
      </c>
      <c r="F2227">
        <v>1</v>
      </c>
    </row>
    <row r="2228" spans="1:6" x14ac:dyDescent="0.25">
      <c r="A2228" t="s">
        <v>1849</v>
      </c>
      <c r="B2228" t="s">
        <v>146</v>
      </c>
      <c r="C2228" t="s">
        <v>147</v>
      </c>
      <c r="D2228" t="s">
        <v>6840</v>
      </c>
      <c r="E2228" s="1">
        <v>45444</v>
      </c>
      <c r="F2228">
        <v>1</v>
      </c>
    </row>
    <row r="2229" spans="1:6" x14ac:dyDescent="0.25">
      <c r="A2229" t="s">
        <v>1849</v>
      </c>
      <c r="B2229" t="s">
        <v>146</v>
      </c>
      <c r="C2229" t="s">
        <v>147</v>
      </c>
      <c r="D2229" t="s">
        <v>6840</v>
      </c>
      <c r="E2229" s="1">
        <v>45474</v>
      </c>
      <c r="F2229">
        <v>1</v>
      </c>
    </row>
    <row r="2230" spans="1:6" x14ac:dyDescent="0.25">
      <c r="A2230" t="s">
        <v>1849</v>
      </c>
      <c r="B2230" t="s">
        <v>146</v>
      </c>
      <c r="C2230" t="s">
        <v>147</v>
      </c>
      <c r="D2230" t="s">
        <v>6840</v>
      </c>
      <c r="E2230" s="1">
        <v>45505</v>
      </c>
      <c r="F2230">
        <v>1</v>
      </c>
    </row>
    <row r="2231" spans="1:6" x14ac:dyDescent="0.25">
      <c r="A2231" t="s">
        <v>1849</v>
      </c>
      <c r="B2231" t="s">
        <v>146</v>
      </c>
      <c r="C2231" t="s">
        <v>147</v>
      </c>
      <c r="D2231" t="s">
        <v>6840</v>
      </c>
      <c r="E2231" s="1">
        <v>45536</v>
      </c>
      <c r="F2231">
        <v>1</v>
      </c>
    </row>
    <row r="2232" spans="1:6" x14ac:dyDescent="0.25">
      <c r="A2232" t="s">
        <v>1849</v>
      </c>
      <c r="B2232" t="s">
        <v>146</v>
      </c>
      <c r="C2232" t="s">
        <v>147</v>
      </c>
      <c r="D2232" t="s">
        <v>6840</v>
      </c>
      <c r="E2232" s="1">
        <v>45566</v>
      </c>
      <c r="F2232">
        <v>1</v>
      </c>
    </row>
    <row r="2233" spans="1:6" x14ac:dyDescent="0.25">
      <c r="A2233" t="s">
        <v>1849</v>
      </c>
      <c r="B2233" t="s">
        <v>146</v>
      </c>
      <c r="C2233" t="s">
        <v>147</v>
      </c>
      <c r="D2233" t="s">
        <v>6840</v>
      </c>
      <c r="E2233" s="1">
        <v>45597</v>
      </c>
      <c r="F2233">
        <v>1</v>
      </c>
    </row>
    <row r="2234" spans="1:6" x14ac:dyDescent="0.25">
      <c r="A2234" t="s">
        <v>1849</v>
      </c>
      <c r="B2234" t="s">
        <v>146</v>
      </c>
      <c r="C2234" t="s">
        <v>147</v>
      </c>
      <c r="D2234" t="s">
        <v>6840</v>
      </c>
      <c r="E2234" s="1">
        <v>45627</v>
      </c>
      <c r="F2234">
        <v>1</v>
      </c>
    </row>
    <row r="2235" spans="1:6" x14ac:dyDescent="0.25">
      <c r="A2235" t="s">
        <v>1856</v>
      </c>
      <c r="B2235" t="s">
        <v>233</v>
      </c>
      <c r="C2235" t="s">
        <v>32</v>
      </c>
      <c r="D2235" t="s">
        <v>6841</v>
      </c>
      <c r="E2235" s="1">
        <v>45323</v>
      </c>
      <c r="F2235">
        <v>1</v>
      </c>
    </row>
    <row r="2236" spans="1:6" x14ac:dyDescent="0.25">
      <c r="A2236" t="s">
        <v>1856</v>
      </c>
      <c r="B2236" t="s">
        <v>233</v>
      </c>
      <c r="C2236" t="s">
        <v>32</v>
      </c>
      <c r="D2236" t="s">
        <v>6841</v>
      </c>
      <c r="E2236" s="1">
        <v>45352</v>
      </c>
      <c r="F2236">
        <v>1</v>
      </c>
    </row>
    <row r="2237" spans="1:6" x14ac:dyDescent="0.25">
      <c r="A2237" t="s">
        <v>1856</v>
      </c>
      <c r="B2237" t="s">
        <v>233</v>
      </c>
      <c r="C2237" t="s">
        <v>32</v>
      </c>
      <c r="D2237" t="s">
        <v>6841</v>
      </c>
      <c r="E2237" s="1">
        <v>45383</v>
      </c>
      <c r="F2237">
        <v>1</v>
      </c>
    </row>
    <row r="2238" spans="1:6" x14ac:dyDescent="0.25">
      <c r="A2238" t="s">
        <v>1856</v>
      </c>
      <c r="B2238" t="s">
        <v>233</v>
      </c>
      <c r="C2238" t="s">
        <v>32</v>
      </c>
      <c r="D2238" t="s">
        <v>6841</v>
      </c>
      <c r="E2238" s="1">
        <v>45413</v>
      </c>
      <c r="F2238">
        <v>1</v>
      </c>
    </row>
    <row r="2239" spans="1:6" x14ac:dyDescent="0.25">
      <c r="A2239" t="s">
        <v>1856</v>
      </c>
      <c r="B2239" t="s">
        <v>233</v>
      </c>
      <c r="C2239" t="s">
        <v>32</v>
      </c>
      <c r="D2239" t="s">
        <v>6841</v>
      </c>
      <c r="E2239" s="1">
        <v>45444</v>
      </c>
      <c r="F2239">
        <v>1</v>
      </c>
    </row>
    <row r="2240" spans="1:6" x14ac:dyDescent="0.25">
      <c r="A2240" t="s">
        <v>1856</v>
      </c>
      <c r="B2240" t="s">
        <v>233</v>
      </c>
      <c r="C2240" t="s">
        <v>32</v>
      </c>
      <c r="D2240" t="s">
        <v>6841</v>
      </c>
      <c r="E2240" s="1">
        <v>45474</v>
      </c>
      <c r="F2240">
        <v>1</v>
      </c>
    </row>
    <row r="2241" spans="1:6" x14ac:dyDescent="0.25">
      <c r="A2241" t="s">
        <v>1856</v>
      </c>
      <c r="B2241" t="s">
        <v>233</v>
      </c>
      <c r="C2241" t="s">
        <v>32</v>
      </c>
      <c r="D2241" t="s">
        <v>6841</v>
      </c>
      <c r="E2241" s="1">
        <v>45505</v>
      </c>
      <c r="F2241">
        <v>1</v>
      </c>
    </row>
    <row r="2242" spans="1:6" x14ac:dyDescent="0.25">
      <c r="A2242" t="s">
        <v>1856</v>
      </c>
      <c r="B2242" t="s">
        <v>233</v>
      </c>
      <c r="C2242" t="s">
        <v>32</v>
      </c>
      <c r="D2242" t="s">
        <v>6841</v>
      </c>
      <c r="E2242" s="1">
        <v>45536</v>
      </c>
      <c r="F2242">
        <v>1</v>
      </c>
    </row>
    <row r="2243" spans="1:6" x14ac:dyDescent="0.25">
      <c r="A2243" t="s">
        <v>1856</v>
      </c>
      <c r="B2243" t="s">
        <v>233</v>
      </c>
      <c r="C2243" t="s">
        <v>32</v>
      </c>
      <c r="D2243" t="s">
        <v>6841</v>
      </c>
      <c r="E2243" s="1">
        <v>45566</v>
      </c>
      <c r="F2243">
        <v>1</v>
      </c>
    </row>
    <row r="2244" spans="1:6" x14ac:dyDescent="0.25">
      <c r="A2244" t="s">
        <v>1856</v>
      </c>
      <c r="B2244" t="s">
        <v>233</v>
      </c>
      <c r="C2244" t="s">
        <v>32</v>
      </c>
      <c r="D2244" t="s">
        <v>6841</v>
      </c>
      <c r="E2244" s="1">
        <v>45597</v>
      </c>
      <c r="F2244">
        <v>1</v>
      </c>
    </row>
    <row r="2245" spans="1:6" x14ac:dyDescent="0.25">
      <c r="A2245" t="s">
        <v>1856</v>
      </c>
      <c r="B2245" t="s">
        <v>233</v>
      </c>
      <c r="C2245" t="s">
        <v>32</v>
      </c>
      <c r="D2245" t="s">
        <v>6841</v>
      </c>
      <c r="E2245" s="1">
        <v>45627</v>
      </c>
      <c r="F2245">
        <v>1</v>
      </c>
    </row>
    <row r="2246" spans="1:6" x14ac:dyDescent="0.25">
      <c r="A2246" t="s">
        <v>1864</v>
      </c>
      <c r="B2246" t="s">
        <v>146</v>
      </c>
      <c r="C2246" t="s">
        <v>147</v>
      </c>
      <c r="D2246" t="s">
        <v>6839</v>
      </c>
      <c r="E2246" s="1">
        <v>45292</v>
      </c>
      <c r="F2246">
        <v>1</v>
      </c>
    </row>
    <row r="2247" spans="1:6" x14ac:dyDescent="0.25">
      <c r="A2247" t="s">
        <v>1864</v>
      </c>
      <c r="B2247" t="s">
        <v>146</v>
      </c>
      <c r="C2247" t="s">
        <v>147</v>
      </c>
      <c r="D2247" t="s">
        <v>6839</v>
      </c>
      <c r="E2247" s="1">
        <v>45323</v>
      </c>
      <c r="F2247">
        <v>1</v>
      </c>
    </row>
    <row r="2248" spans="1:6" x14ac:dyDescent="0.25">
      <c r="A2248" t="s">
        <v>1864</v>
      </c>
      <c r="B2248" t="s">
        <v>146</v>
      </c>
      <c r="C2248" t="s">
        <v>147</v>
      </c>
      <c r="D2248" t="s">
        <v>6839</v>
      </c>
      <c r="E2248" s="1">
        <v>45352</v>
      </c>
      <c r="F2248">
        <v>1</v>
      </c>
    </row>
    <row r="2249" spans="1:6" x14ac:dyDescent="0.25">
      <c r="A2249" t="s">
        <v>1864</v>
      </c>
      <c r="B2249" t="s">
        <v>146</v>
      </c>
      <c r="C2249" t="s">
        <v>147</v>
      </c>
      <c r="D2249" t="s">
        <v>6839</v>
      </c>
      <c r="E2249" s="1">
        <v>45383</v>
      </c>
      <c r="F2249">
        <v>1</v>
      </c>
    </row>
    <row r="2250" spans="1:6" x14ac:dyDescent="0.25">
      <c r="A2250" t="s">
        <v>1864</v>
      </c>
      <c r="B2250" t="s">
        <v>146</v>
      </c>
      <c r="C2250" t="s">
        <v>147</v>
      </c>
      <c r="D2250" t="s">
        <v>6839</v>
      </c>
      <c r="E2250" s="1">
        <v>45413</v>
      </c>
      <c r="F2250">
        <v>1</v>
      </c>
    </row>
    <row r="2251" spans="1:6" x14ac:dyDescent="0.25">
      <c r="A2251" t="s">
        <v>1864</v>
      </c>
      <c r="B2251" t="s">
        <v>146</v>
      </c>
      <c r="C2251" t="s">
        <v>147</v>
      </c>
      <c r="D2251" t="s">
        <v>6839</v>
      </c>
      <c r="E2251" s="1">
        <v>45444</v>
      </c>
      <c r="F2251">
        <v>1</v>
      </c>
    </row>
    <row r="2252" spans="1:6" x14ac:dyDescent="0.25">
      <c r="A2252" t="s">
        <v>1864</v>
      </c>
      <c r="B2252" t="s">
        <v>146</v>
      </c>
      <c r="C2252" t="s">
        <v>147</v>
      </c>
      <c r="D2252" t="s">
        <v>6839</v>
      </c>
      <c r="E2252" s="1">
        <v>45474</v>
      </c>
      <c r="F2252">
        <v>1</v>
      </c>
    </row>
    <row r="2253" spans="1:6" x14ac:dyDescent="0.25">
      <c r="A2253" t="s">
        <v>1864</v>
      </c>
      <c r="B2253" t="s">
        <v>146</v>
      </c>
      <c r="C2253" t="s">
        <v>147</v>
      </c>
      <c r="D2253" t="s">
        <v>6839</v>
      </c>
      <c r="E2253" s="1">
        <v>45505</v>
      </c>
      <c r="F2253">
        <v>1</v>
      </c>
    </row>
    <row r="2254" spans="1:6" x14ac:dyDescent="0.25">
      <c r="A2254" t="s">
        <v>1864</v>
      </c>
      <c r="B2254" t="s">
        <v>146</v>
      </c>
      <c r="C2254" t="s">
        <v>147</v>
      </c>
      <c r="D2254" t="s">
        <v>6839</v>
      </c>
      <c r="E2254" s="1">
        <v>45536</v>
      </c>
      <c r="F2254">
        <v>1</v>
      </c>
    </row>
    <row r="2255" spans="1:6" x14ac:dyDescent="0.25">
      <c r="A2255" t="s">
        <v>1864</v>
      </c>
      <c r="B2255" t="s">
        <v>146</v>
      </c>
      <c r="C2255" t="s">
        <v>147</v>
      </c>
      <c r="D2255" t="s">
        <v>6839</v>
      </c>
      <c r="E2255" s="1">
        <v>45566</v>
      </c>
      <c r="F2255">
        <v>1</v>
      </c>
    </row>
    <row r="2256" spans="1:6" x14ac:dyDescent="0.25">
      <c r="A2256" t="s">
        <v>1864</v>
      </c>
      <c r="B2256" t="s">
        <v>146</v>
      </c>
      <c r="C2256" t="s">
        <v>147</v>
      </c>
      <c r="D2256" t="s">
        <v>6839</v>
      </c>
      <c r="E2256" s="1">
        <v>45597</v>
      </c>
      <c r="F2256">
        <v>1</v>
      </c>
    </row>
    <row r="2257" spans="1:6" x14ac:dyDescent="0.25">
      <c r="A2257" t="s">
        <v>1864</v>
      </c>
      <c r="B2257" t="s">
        <v>146</v>
      </c>
      <c r="C2257" t="s">
        <v>147</v>
      </c>
      <c r="D2257" t="s">
        <v>6839</v>
      </c>
      <c r="E2257" s="1">
        <v>45627</v>
      </c>
      <c r="F2257">
        <v>1</v>
      </c>
    </row>
    <row r="2258" spans="1:6" x14ac:dyDescent="0.25">
      <c r="A2258" t="s">
        <v>1877</v>
      </c>
      <c r="B2258" t="s">
        <v>52</v>
      </c>
      <c r="C2258" t="s">
        <v>44</v>
      </c>
      <c r="D2258" t="s">
        <v>6839</v>
      </c>
      <c r="E2258" s="1">
        <v>45323</v>
      </c>
      <c r="F2258">
        <v>1</v>
      </c>
    </row>
    <row r="2259" spans="1:6" x14ac:dyDescent="0.25">
      <c r="A2259" t="s">
        <v>1877</v>
      </c>
      <c r="B2259" t="s">
        <v>52</v>
      </c>
      <c r="C2259" t="s">
        <v>44</v>
      </c>
      <c r="D2259" t="s">
        <v>6839</v>
      </c>
      <c r="E2259" s="1">
        <v>45352</v>
      </c>
      <c r="F2259">
        <v>1</v>
      </c>
    </row>
    <row r="2260" spans="1:6" x14ac:dyDescent="0.25">
      <c r="A2260" t="s">
        <v>1877</v>
      </c>
      <c r="B2260" t="s">
        <v>52</v>
      </c>
      <c r="C2260" t="s">
        <v>44</v>
      </c>
      <c r="D2260" t="s">
        <v>6839</v>
      </c>
      <c r="E2260" s="1">
        <v>45383</v>
      </c>
      <c r="F2260">
        <v>1</v>
      </c>
    </row>
    <row r="2261" spans="1:6" x14ac:dyDescent="0.25">
      <c r="A2261" t="s">
        <v>1877</v>
      </c>
      <c r="B2261" t="s">
        <v>52</v>
      </c>
      <c r="C2261" t="s">
        <v>44</v>
      </c>
      <c r="D2261" t="s">
        <v>6839</v>
      </c>
      <c r="E2261" s="1">
        <v>45413</v>
      </c>
      <c r="F2261">
        <v>1</v>
      </c>
    </row>
    <row r="2262" spans="1:6" x14ac:dyDescent="0.25">
      <c r="A2262" t="s">
        <v>1877</v>
      </c>
      <c r="B2262" t="s">
        <v>52</v>
      </c>
      <c r="C2262" t="s">
        <v>44</v>
      </c>
      <c r="D2262" t="s">
        <v>6839</v>
      </c>
      <c r="E2262" s="1">
        <v>45444</v>
      </c>
      <c r="F2262">
        <v>1</v>
      </c>
    </row>
    <row r="2263" spans="1:6" x14ac:dyDescent="0.25">
      <c r="A2263" t="s">
        <v>1877</v>
      </c>
      <c r="B2263" t="s">
        <v>52</v>
      </c>
      <c r="C2263" t="s">
        <v>44</v>
      </c>
      <c r="D2263" t="s">
        <v>6839</v>
      </c>
      <c r="E2263" s="1">
        <v>45474</v>
      </c>
      <c r="F2263">
        <v>1</v>
      </c>
    </row>
    <row r="2264" spans="1:6" x14ac:dyDescent="0.25">
      <c r="A2264" t="s">
        <v>1883</v>
      </c>
      <c r="B2264" t="s">
        <v>146</v>
      </c>
      <c r="C2264" t="s">
        <v>147</v>
      </c>
      <c r="D2264" t="s">
        <v>6839</v>
      </c>
      <c r="E2264" s="1">
        <v>45292</v>
      </c>
      <c r="F2264">
        <v>1</v>
      </c>
    </row>
    <row r="2265" spans="1:6" x14ac:dyDescent="0.25">
      <c r="A2265" t="s">
        <v>1883</v>
      </c>
      <c r="B2265" t="s">
        <v>146</v>
      </c>
      <c r="C2265" t="s">
        <v>147</v>
      </c>
      <c r="D2265" t="s">
        <v>6839</v>
      </c>
      <c r="E2265" s="1">
        <v>45323</v>
      </c>
      <c r="F2265">
        <v>1</v>
      </c>
    </row>
    <row r="2266" spans="1:6" x14ac:dyDescent="0.25">
      <c r="A2266" t="s">
        <v>1883</v>
      </c>
      <c r="B2266" t="s">
        <v>146</v>
      </c>
      <c r="C2266" t="s">
        <v>147</v>
      </c>
      <c r="D2266" t="s">
        <v>6839</v>
      </c>
      <c r="E2266" s="1">
        <v>45352</v>
      </c>
      <c r="F2266">
        <v>1</v>
      </c>
    </row>
    <row r="2267" spans="1:6" x14ac:dyDescent="0.25">
      <c r="A2267" t="s">
        <v>1883</v>
      </c>
      <c r="B2267" t="s">
        <v>146</v>
      </c>
      <c r="C2267" t="s">
        <v>147</v>
      </c>
      <c r="D2267" t="s">
        <v>6839</v>
      </c>
      <c r="E2267" s="1">
        <v>45383</v>
      </c>
      <c r="F2267">
        <v>1</v>
      </c>
    </row>
    <row r="2268" spans="1:6" x14ac:dyDescent="0.25">
      <c r="A2268" t="s">
        <v>1883</v>
      </c>
      <c r="B2268" t="s">
        <v>146</v>
      </c>
      <c r="C2268" t="s">
        <v>147</v>
      </c>
      <c r="D2268" t="s">
        <v>6839</v>
      </c>
      <c r="E2268" s="1">
        <v>45413</v>
      </c>
      <c r="F2268">
        <v>1</v>
      </c>
    </row>
    <row r="2269" spans="1:6" x14ac:dyDescent="0.25">
      <c r="A2269" t="s">
        <v>1883</v>
      </c>
      <c r="B2269" t="s">
        <v>146</v>
      </c>
      <c r="C2269" t="s">
        <v>147</v>
      </c>
      <c r="D2269" t="s">
        <v>6839</v>
      </c>
      <c r="E2269" s="1">
        <v>45444</v>
      </c>
      <c r="F2269">
        <v>1</v>
      </c>
    </row>
    <row r="2270" spans="1:6" x14ac:dyDescent="0.25">
      <c r="A2270" t="s">
        <v>1883</v>
      </c>
      <c r="B2270" t="s">
        <v>146</v>
      </c>
      <c r="C2270" t="s">
        <v>147</v>
      </c>
      <c r="D2270" t="s">
        <v>6839</v>
      </c>
      <c r="E2270" s="1">
        <v>45474</v>
      </c>
      <c r="F2270">
        <v>1</v>
      </c>
    </row>
    <row r="2271" spans="1:6" x14ac:dyDescent="0.25">
      <c r="A2271" t="s">
        <v>1883</v>
      </c>
      <c r="B2271" t="s">
        <v>146</v>
      </c>
      <c r="C2271" t="s">
        <v>147</v>
      </c>
      <c r="D2271" t="s">
        <v>6839</v>
      </c>
      <c r="E2271" s="1">
        <v>45505</v>
      </c>
      <c r="F2271">
        <v>1</v>
      </c>
    </row>
    <row r="2272" spans="1:6" x14ac:dyDescent="0.25">
      <c r="A2272" t="s">
        <v>1883</v>
      </c>
      <c r="B2272" t="s">
        <v>146</v>
      </c>
      <c r="C2272" t="s">
        <v>147</v>
      </c>
      <c r="D2272" t="s">
        <v>6839</v>
      </c>
      <c r="E2272" s="1">
        <v>45536</v>
      </c>
      <c r="F2272">
        <v>1</v>
      </c>
    </row>
    <row r="2273" spans="1:6" x14ac:dyDescent="0.25">
      <c r="A2273" t="s">
        <v>1883</v>
      </c>
      <c r="B2273" t="s">
        <v>146</v>
      </c>
      <c r="C2273" t="s">
        <v>147</v>
      </c>
      <c r="D2273" t="s">
        <v>6839</v>
      </c>
      <c r="E2273" s="1">
        <v>45566</v>
      </c>
      <c r="F2273">
        <v>1</v>
      </c>
    </row>
    <row r="2274" spans="1:6" x14ac:dyDescent="0.25">
      <c r="A2274" t="s">
        <v>1883</v>
      </c>
      <c r="B2274" t="s">
        <v>146</v>
      </c>
      <c r="C2274" t="s">
        <v>147</v>
      </c>
      <c r="D2274" t="s">
        <v>6839</v>
      </c>
      <c r="E2274" s="1">
        <v>45597</v>
      </c>
      <c r="F2274">
        <v>1</v>
      </c>
    </row>
    <row r="2275" spans="1:6" x14ac:dyDescent="0.25">
      <c r="A2275" t="s">
        <v>1883</v>
      </c>
      <c r="B2275" t="s">
        <v>146</v>
      </c>
      <c r="C2275" t="s">
        <v>147</v>
      </c>
      <c r="D2275" t="s">
        <v>6839</v>
      </c>
      <c r="E2275" s="1">
        <v>45627</v>
      </c>
      <c r="F2275">
        <v>1</v>
      </c>
    </row>
    <row r="2276" spans="1:6" x14ac:dyDescent="0.25">
      <c r="A2276" t="s">
        <v>1891</v>
      </c>
      <c r="B2276" t="s">
        <v>146</v>
      </c>
      <c r="C2276" t="s">
        <v>147</v>
      </c>
      <c r="D2276" t="s">
        <v>6842</v>
      </c>
      <c r="E2276" s="1">
        <v>45292</v>
      </c>
      <c r="F2276">
        <v>1</v>
      </c>
    </row>
    <row r="2277" spans="1:6" x14ac:dyDescent="0.25">
      <c r="A2277" t="s">
        <v>1891</v>
      </c>
      <c r="B2277" t="s">
        <v>146</v>
      </c>
      <c r="C2277" t="s">
        <v>147</v>
      </c>
      <c r="D2277" t="s">
        <v>6842</v>
      </c>
      <c r="E2277" s="1">
        <v>45323</v>
      </c>
      <c r="F2277">
        <v>1</v>
      </c>
    </row>
    <row r="2278" spans="1:6" x14ac:dyDescent="0.25">
      <c r="A2278" t="s">
        <v>1891</v>
      </c>
      <c r="B2278" t="s">
        <v>146</v>
      </c>
      <c r="C2278" t="s">
        <v>147</v>
      </c>
      <c r="D2278" t="s">
        <v>6842</v>
      </c>
      <c r="E2278" s="1">
        <v>45352</v>
      </c>
      <c r="F2278">
        <v>1</v>
      </c>
    </row>
    <row r="2279" spans="1:6" x14ac:dyDescent="0.25">
      <c r="A2279" t="s">
        <v>1891</v>
      </c>
      <c r="B2279" t="s">
        <v>146</v>
      </c>
      <c r="C2279" t="s">
        <v>147</v>
      </c>
      <c r="D2279" t="s">
        <v>6842</v>
      </c>
      <c r="E2279" s="1">
        <v>45383</v>
      </c>
      <c r="F2279">
        <v>1</v>
      </c>
    </row>
    <row r="2280" spans="1:6" x14ac:dyDescent="0.25">
      <c r="A2280" t="s">
        <v>1891</v>
      </c>
      <c r="B2280" t="s">
        <v>146</v>
      </c>
      <c r="C2280" t="s">
        <v>147</v>
      </c>
      <c r="D2280" t="s">
        <v>6842</v>
      </c>
      <c r="E2280" s="1">
        <v>45413</v>
      </c>
      <c r="F2280">
        <v>1</v>
      </c>
    </row>
    <row r="2281" spans="1:6" x14ac:dyDescent="0.25">
      <c r="A2281" t="s">
        <v>1891</v>
      </c>
      <c r="B2281" t="s">
        <v>146</v>
      </c>
      <c r="C2281" t="s">
        <v>147</v>
      </c>
      <c r="D2281" t="s">
        <v>6842</v>
      </c>
      <c r="E2281" s="1">
        <v>45444</v>
      </c>
      <c r="F2281">
        <v>1</v>
      </c>
    </row>
    <row r="2282" spans="1:6" x14ac:dyDescent="0.25">
      <c r="A2282" t="s">
        <v>1891</v>
      </c>
      <c r="B2282" t="s">
        <v>146</v>
      </c>
      <c r="C2282" t="s">
        <v>147</v>
      </c>
      <c r="D2282" t="s">
        <v>6842</v>
      </c>
      <c r="E2282" s="1">
        <v>45474</v>
      </c>
      <c r="F2282">
        <v>1</v>
      </c>
    </row>
    <row r="2283" spans="1:6" x14ac:dyDescent="0.25">
      <c r="A2283" t="s">
        <v>1891</v>
      </c>
      <c r="B2283" t="s">
        <v>146</v>
      </c>
      <c r="C2283" t="s">
        <v>147</v>
      </c>
      <c r="D2283" t="s">
        <v>6842</v>
      </c>
      <c r="E2283" s="1">
        <v>45505</v>
      </c>
      <c r="F2283">
        <v>1</v>
      </c>
    </row>
    <row r="2284" spans="1:6" x14ac:dyDescent="0.25">
      <c r="A2284" t="s">
        <v>1891</v>
      </c>
      <c r="B2284" t="s">
        <v>146</v>
      </c>
      <c r="C2284" t="s">
        <v>147</v>
      </c>
      <c r="D2284" t="s">
        <v>6842</v>
      </c>
      <c r="E2284" s="1">
        <v>45536</v>
      </c>
      <c r="F2284">
        <v>1</v>
      </c>
    </row>
    <row r="2285" spans="1:6" x14ac:dyDescent="0.25">
      <c r="A2285" t="s">
        <v>1891</v>
      </c>
      <c r="B2285" t="s">
        <v>146</v>
      </c>
      <c r="C2285" t="s">
        <v>147</v>
      </c>
      <c r="D2285" t="s">
        <v>6842</v>
      </c>
      <c r="E2285" s="1">
        <v>45566</v>
      </c>
      <c r="F2285">
        <v>1</v>
      </c>
    </row>
    <row r="2286" spans="1:6" x14ac:dyDescent="0.25">
      <c r="A2286" t="s">
        <v>1891</v>
      </c>
      <c r="B2286" t="s">
        <v>146</v>
      </c>
      <c r="C2286" t="s">
        <v>147</v>
      </c>
      <c r="D2286" t="s">
        <v>6842</v>
      </c>
      <c r="E2286" s="1">
        <v>45597</v>
      </c>
      <c r="F2286">
        <v>1</v>
      </c>
    </row>
    <row r="2287" spans="1:6" x14ac:dyDescent="0.25">
      <c r="A2287" t="s">
        <v>1891</v>
      </c>
      <c r="B2287" t="s">
        <v>146</v>
      </c>
      <c r="C2287" t="s">
        <v>147</v>
      </c>
      <c r="D2287" t="s">
        <v>6842</v>
      </c>
      <c r="E2287" s="1">
        <v>45627</v>
      </c>
      <c r="F2287">
        <v>1</v>
      </c>
    </row>
    <row r="2288" spans="1:6" x14ac:dyDescent="0.25">
      <c r="A2288" t="s">
        <v>1899</v>
      </c>
      <c r="B2288" t="s">
        <v>31</v>
      </c>
      <c r="C2288" t="s">
        <v>32</v>
      </c>
      <c r="D2288" t="s">
        <v>6842</v>
      </c>
      <c r="E2288" s="1">
        <v>45323</v>
      </c>
      <c r="F2288">
        <v>1</v>
      </c>
    </row>
    <row r="2289" spans="1:6" x14ac:dyDescent="0.25">
      <c r="A2289" t="s">
        <v>1899</v>
      </c>
      <c r="B2289" t="s">
        <v>31</v>
      </c>
      <c r="C2289" t="s">
        <v>32</v>
      </c>
      <c r="D2289" t="s">
        <v>6842</v>
      </c>
      <c r="E2289" s="1">
        <v>45352</v>
      </c>
      <c r="F2289">
        <v>1</v>
      </c>
    </row>
    <row r="2290" spans="1:6" x14ac:dyDescent="0.25">
      <c r="A2290" t="s">
        <v>1899</v>
      </c>
      <c r="B2290" t="s">
        <v>31</v>
      </c>
      <c r="C2290" t="s">
        <v>32</v>
      </c>
      <c r="D2290" t="s">
        <v>6842</v>
      </c>
      <c r="E2290" s="1">
        <v>45383</v>
      </c>
      <c r="F2290">
        <v>1</v>
      </c>
    </row>
    <row r="2291" spans="1:6" x14ac:dyDescent="0.25">
      <c r="A2291" t="s">
        <v>1899</v>
      </c>
      <c r="B2291" t="s">
        <v>31</v>
      </c>
      <c r="C2291" t="s">
        <v>32</v>
      </c>
      <c r="D2291" t="s">
        <v>6842</v>
      </c>
      <c r="E2291" s="1">
        <v>45413</v>
      </c>
      <c r="F2291">
        <v>1</v>
      </c>
    </row>
    <row r="2292" spans="1:6" x14ac:dyDescent="0.25">
      <c r="A2292" t="s">
        <v>1899</v>
      </c>
      <c r="B2292" t="s">
        <v>31</v>
      </c>
      <c r="C2292" t="s">
        <v>32</v>
      </c>
      <c r="D2292" t="s">
        <v>6842</v>
      </c>
      <c r="E2292" s="1">
        <v>45444</v>
      </c>
      <c r="F2292">
        <v>1</v>
      </c>
    </row>
    <row r="2293" spans="1:6" x14ac:dyDescent="0.25">
      <c r="A2293" t="s">
        <v>1899</v>
      </c>
      <c r="B2293" t="s">
        <v>31</v>
      </c>
      <c r="C2293" t="s">
        <v>32</v>
      </c>
      <c r="D2293" t="s">
        <v>6842</v>
      </c>
      <c r="E2293" s="1">
        <v>45474</v>
      </c>
      <c r="F2293">
        <v>1</v>
      </c>
    </row>
    <row r="2294" spans="1:6" x14ac:dyDescent="0.25">
      <c r="A2294" t="s">
        <v>1899</v>
      </c>
      <c r="B2294" t="s">
        <v>31</v>
      </c>
      <c r="C2294" t="s">
        <v>32</v>
      </c>
      <c r="D2294" t="s">
        <v>6842</v>
      </c>
      <c r="E2294" s="1">
        <v>45505</v>
      </c>
      <c r="F2294">
        <v>1</v>
      </c>
    </row>
    <row r="2295" spans="1:6" x14ac:dyDescent="0.25">
      <c r="A2295" t="s">
        <v>1899</v>
      </c>
      <c r="B2295" t="s">
        <v>31</v>
      </c>
      <c r="C2295" t="s">
        <v>32</v>
      </c>
      <c r="D2295" t="s">
        <v>6842</v>
      </c>
      <c r="E2295" s="1">
        <v>45536</v>
      </c>
      <c r="F2295">
        <v>1</v>
      </c>
    </row>
    <row r="2296" spans="1:6" x14ac:dyDescent="0.25">
      <c r="A2296" t="s">
        <v>1899</v>
      </c>
      <c r="B2296" t="s">
        <v>31</v>
      </c>
      <c r="C2296" t="s">
        <v>32</v>
      </c>
      <c r="D2296" t="s">
        <v>6842</v>
      </c>
      <c r="E2296" s="1">
        <v>45566</v>
      </c>
      <c r="F2296">
        <v>1</v>
      </c>
    </row>
    <row r="2297" spans="1:6" x14ac:dyDescent="0.25">
      <c r="A2297" t="s">
        <v>1899</v>
      </c>
      <c r="B2297" t="s">
        <v>31</v>
      </c>
      <c r="C2297" t="s">
        <v>32</v>
      </c>
      <c r="D2297" t="s">
        <v>6842</v>
      </c>
      <c r="E2297" s="1">
        <v>45597</v>
      </c>
      <c r="F2297">
        <v>1</v>
      </c>
    </row>
    <row r="2298" spans="1:6" x14ac:dyDescent="0.25">
      <c r="A2298" t="s">
        <v>1899</v>
      </c>
      <c r="B2298" t="s">
        <v>31</v>
      </c>
      <c r="C2298" t="s">
        <v>32</v>
      </c>
      <c r="D2298" t="s">
        <v>6842</v>
      </c>
      <c r="E2298" s="1">
        <v>45627</v>
      </c>
      <c r="F2298">
        <v>1</v>
      </c>
    </row>
    <row r="2299" spans="1:6" x14ac:dyDescent="0.25">
      <c r="A2299" t="s">
        <v>1906</v>
      </c>
      <c r="B2299" t="s">
        <v>31</v>
      </c>
      <c r="C2299" t="s">
        <v>32</v>
      </c>
      <c r="D2299" t="s">
        <v>6839</v>
      </c>
      <c r="E2299" s="1">
        <v>45352</v>
      </c>
      <c r="F2299">
        <v>1</v>
      </c>
    </row>
    <row r="2300" spans="1:6" x14ac:dyDescent="0.25">
      <c r="A2300" t="s">
        <v>1906</v>
      </c>
      <c r="B2300" t="s">
        <v>31</v>
      </c>
      <c r="C2300" t="s">
        <v>32</v>
      </c>
      <c r="D2300" t="s">
        <v>6839</v>
      </c>
      <c r="E2300" s="1">
        <v>45383</v>
      </c>
      <c r="F2300">
        <v>1</v>
      </c>
    </row>
    <row r="2301" spans="1:6" x14ac:dyDescent="0.25">
      <c r="A2301" t="s">
        <v>1906</v>
      </c>
      <c r="B2301" t="s">
        <v>31</v>
      </c>
      <c r="C2301" t="s">
        <v>32</v>
      </c>
      <c r="D2301" t="s">
        <v>6839</v>
      </c>
      <c r="E2301" s="1">
        <v>45413</v>
      </c>
      <c r="F2301">
        <v>1</v>
      </c>
    </row>
    <row r="2302" spans="1:6" x14ac:dyDescent="0.25">
      <c r="A2302" t="s">
        <v>1906</v>
      </c>
      <c r="B2302" t="s">
        <v>31</v>
      </c>
      <c r="C2302" t="s">
        <v>32</v>
      </c>
      <c r="D2302" t="s">
        <v>6839</v>
      </c>
      <c r="E2302" s="1">
        <v>45444</v>
      </c>
      <c r="F2302">
        <v>1</v>
      </c>
    </row>
    <row r="2303" spans="1:6" x14ac:dyDescent="0.25">
      <c r="A2303" t="s">
        <v>1906</v>
      </c>
      <c r="B2303" t="s">
        <v>31</v>
      </c>
      <c r="C2303" t="s">
        <v>32</v>
      </c>
      <c r="D2303" t="s">
        <v>6839</v>
      </c>
      <c r="E2303" s="1">
        <v>45474</v>
      </c>
      <c r="F2303">
        <v>1</v>
      </c>
    </row>
    <row r="2304" spans="1:6" x14ac:dyDescent="0.25">
      <c r="A2304" t="s">
        <v>1906</v>
      </c>
      <c r="B2304" t="s">
        <v>31</v>
      </c>
      <c r="C2304" t="s">
        <v>32</v>
      </c>
      <c r="D2304" t="s">
        <v>6839</v>
      </c>
      <c r="E2304" s="1">
        <v>45505</v>
      </c>
      <c r="F2304">
        <v>1</v>
      </c>
    </row>
    <row r="2305" spans="1:6" x14ac:dyDescent="0.25">
      <c r="A2305" t="s">
        <v>1906</v>
      </c>
      <c r="B2305" t="s">
        <v>31</v>
      </c>
      <c r="C2305" t="s">
        <v>32</v>
      </c>
      <c r="D2305" t="s">
        <v>6839</v>
      </c>
      <c r="E2305" s="1">
        <v>45536</v>
      </c>
      <c r="F2305">
        <v>1</v>
      </c>
    </row>
    <row r="2306" spans="1:6" x14ac:dyDescent="0.25">
      <c r="A2306" t="s">
        <v>1906</v>
      </c>
      <c r="B2306" t="s">
        <v>31</v>
      </c>
      <c r="C2306" t="s">
        <v>32</v>
      </c>
      <c r="D2306" t="s">
        <v>6839</v>
      </c>
      <c r="E2306" s="1">
        <v>45566</v>
      </c>
      <c r="F2306">
        <v>1</v>
      </c>
    </row>
    <row r="2307" spans="1:6" x14ac:dyDescent="0.25">
      <c r="A2307" t="s">
        <v>1906</v>
      </c>
      <c r="B2307" t="s">
        <v>31</v>
      </c>
      <c r="C2307" t="s">
        <v>32</v>
      </c>
      <c r="D2307" t="s">
        <v>6839</v>
      </c>
      <c r="E2307" s="1">
        <v>45597</v>
      </c>
      <c r="F2307">
        <v>1</v>
      </c>
    </row>
    <row r="2308" spans="1:6" x14ac:dyDescent="0.25">
      <c r="A2308" t="s">
        <v>1906</v>
      </c>
      <c r="B2308" t="s">
        <v>31</v>
      </c>
      <c r="C2308" t="s">
        <v>32</v>
      </c>
      <c r="D2308" t="s">
        <v>6839</v>
      </c>
      <c r="E2308" s="1">
        <v>45627</v>
      </c>
      <c r="F2308">
        <v>1</v>
      </c>
    </row>
    <row r="2309" spans="1:6" x14ac:dyDescent="0.25">
      <c r="A2309" t="s">
        <v>1912</v>
      </c>
      <c r="B2309" t="s">
        <v>31</v>
      </c>
      <c r="C2309" t="s">
        <v>32</v>
      </c>
      <c r="D2309" t="s">
        <v>6839</v>
      </c>
      <c r="E2309" s="1">
        <v>45292</v>
      </c>
      <c r="F2309">
        <v>1</v>
      </c>
    </row>
    <row r="2310" spans="1:6" x14ac:dyDescent="0.25">
      <c r="A2310" t="s">
        <v>1912</v>
      </c>
      <c r="B2310" t="s">
        <v>31</v>
      </c>
      <c r="C2310" t="s">
        <v>32</v>
      </c>
      <c r="D2310" t="s">
        <v>6839</v>
      </c>
      <c r="E2310" s="1">
        <v>45323</v>
      </c>
      <c r="F2310">
        <v>1</v>
      </c>
    </row>
    <row r="2311" spans="1:6" x14ac:dyDescent="0.25">
      <c r="A2311" t="s">
        <v>1912</v>
      </c>
      <c r="B2311" t="s">
        <v>31</v>
      </c>
      <c r="C2311" t="s">
        <v>32</v>
      </c>
      <c r="D2311" t="s">
        <v>6839</v>
      </c>
      <c r="E2311" s="1">
        <v>45352</v>
      </c>
      <c r="F2311">
        <v>1</v>
      </c>
    </row>
    <row r="2312" spans="1:6" x14ac:dyDescent="0.25">
      <c r="A2312" t="s">
        <v>1912</v>
      </c>
      <c r="B2312" t="s">
        <v>31</v>
      </c>
      <c r="C2312" t="s">
        <v>32</v>
      </c>
      <c r="D2312" t="s">
        <v>6839</v>
      </c>
      <c r="E2312" s="1">
        <v>45383</v>
      </c>
      <c r="F2312">
        <v>1</v>
      </c>
    </row>
    <row r="2313" spans="1:6" x14ac:dyDescent="0.25">
      <c r="A2313" t="s">
        <v>1912</v>
      </c>
      <c r="B2313" t="s">
        <v>31</v>
      </c>
      <c r="C2313" t="s">
        <v>32</v>
      </c>
      <c r="D2313" t="s">
        <v>6839</v>
      </c>
      <c r="E2313" s="1">
        <v>45413</v>
      </c>
      <c r="F2313">
        <v>1</v>
      </c>
    </row>
    <row r="2314" spans="1:6" x14ac:dyDescent="0.25">
      <c r="A2314" t="s">
        <v>1912</v>
      </c>
      <c r="B2314" t="s">
        <v>31</v>
      </c>
      <c r="C2314" t="s">
        <v>32</v>
      </c>
      <c r="D2314" t="s">
        <v>6839</v>
      </c>
      <c r="E2314" s="1">
        <v>45444</v>
      </c>
      <c r="F2314">
        <v>1</v>
      </c>
    </row>
    <row r="2315" spans="1:6" x14ac:dyDescent="0.25">
      <c r="A2315" t="s">
        <v>1912</v>
      </c>
      <c r="B2315" t="s">
        <v>31</v>
      </c>
      <c r="C2315" t="s">
        <v>32</v>
      </c>
      <c r="D2315" t="s">
        <v>6839</v>
      </c>
      <c r="E2315" s="1">
        <v>45474</v>
      </c>
      <c r="F2315">
        <v>1</v>
      </c>
    </row>
    <row r="2316" spans="1:6" x14ac:dyDescent="0.25">
      <c r="A2316" t="s">
        <v>1912</v>
      </c>
      <c r="B2316" t="s">
        <v>31</v>
      </c>
      <c r="C2316" t="s">
        <v>32</v>
      </c>
      <c r="D2316" t="s">
        <v>6839</v>
      </c>
      <c r="E2316" s="1">
        <v>45505</v>
      </c>
      <c r="F2316">
        <v>1</v>
      </c>
    </row>
    <row r="2317" spans="1:6" x14ac:dyDescent="0.25">
      <c r="A2317" t="s">
        <v>1912</v>
      </c>
      <c r="B2317" t="s">
        <v>31</v>
      </c>
      <c r="C2317" t="s">
        <v>32</v>
      </c>
      <c r="D2317" t="s">
        <v>6839</v>
      </c>
      <c r="E2317" s="1">
        <v>45536</v>
      </c>
      <c r="F2317">
        <v>1</v>
      </c>
    </row>
    <row r="2318" spans="1:6" x14ac:dyDescent="0.25">
      <c r="A2318" t="s">
        <v>1912</v>
      </c>
      <c r="B2318" t="s">
        <v>31</v>
      </c>
      <c r="C2318" t="s">
        <v>32</v>
      </c>
      <c r="D2318" t="s">
        <v>6839</v>
      </c>
      <c r="E2318" s="1">
        <v>45566</v>
      </c>
      <c r="F2318">
        <v>1</v>
      </c>
    </row>
    <row r="2319" spans="1:6" x14ac:dyDescent="0.25">
      <c r="A2319" t="s">
        <v>1912</v>
      </c>
      <c r="B2319" t="s">
        <v>31</v>
      </c>
      <c r="C2319" t="s">
        <v>32</v>
      </c>
      <c r="D2319" t="s">
        <v>6839</v>
      </c>
      <c r="E2319" s="1">
        <v>45597</v>
      </c>
      <c r="F2319">
        <v>1</v>
      </c>
    </row>
    <row r="2320" spans="1:6" x14ac:dyDescent="0.25">
      <c r="A2320" t="s">
        <v>1912</v>
      </c>
      <c r="B2320" t="s">
        <v>31</v>
      </c>
      <c r="C2320" t="s">
        <v>32</v>
      </c>
      <c r="D2320" t="s">
        <v>6839</v>
      </c>
      <c r="E2320" s="1">
        <v>45627</v>
      </c>
      <c r="F2320">
        <v>1</v>
      </c>
    </row>
    <row r="2321" spans="1:6" x14ac:dyDescent="0.25">
      <c r="A2321" t="s">
        <v>1919</v>
      </c>
      <c r="B2321" t="s">
        <v>233</v>
      </c>
      <c r="C2321" t="s">
        <v>32</v>
      </c>
      <c r="D2321" t="s">
        <v>6841</v>
      </c>
      <c r="E2321" s="1">
        <v>45292</v>
      </c>
      <c r="F2321">
        <v>1</v>
      </c>
    </row>
    <row r="2322" spans="1:6" x14ac:dyDescent="0.25">
      <c r="A2322" t="s">
        <v>1919</v>
      </c>
      <c r="B2322" t="s">
        <v>233</v>
      </c>
      <c r="C2322" t="s">
        <v>32</v>
      </c>
      <c r="D2322" t="s">
        <v>6841</v>
      </c>
      <c r="E2322" s="1">
        <v>45323</v>
      </c>
      <c r="F2322">
        <v>1</v>
      </c>
    </row>
    <row r="2323" spans="1:6" x14ac:dyDescent="0.25">
      <c r="A2323" t="s">
        <v>1919</v>
      </c>
      <c r="B2323" t="s">
        <v>233</v>
      </c>
      <c r="C2323" t="s">
        <v>32</v>
      </c>
      <c r="D2323" t="s">
        <v>6841</v>
      </c>
      <c r="E2323" s="1">
        <v>45352</v>
      </c>
      <c r="F2323">
        <v>1</v>
      </c>
    </row>
    <row r="2324" spans="1:6" x14ac:dyDescent="0.25">
      <c r="A2324" t="s">
        <v>1919</v>
      </c>
      <c r="B2324" t="s">
        <v>233</v>
      </c>
      <c r="C2324" t="s">
        <v>32</v>
      </c>
      <c r="D2324" t="s">
        <v>6841</v>
      </c>
      <c r="E2324" s="1">
        <v>45383</v>
      </c>
      <c r="F2324">
        <v>1</v>
      </c>
    </row>
    <row r="2325" spans="1:6" x14ac:dyDescent="0.25">
      <c r="A2325" t="s">
        <v>1919</v>
      </c>
      <c r="B2325" t="s">
        <v>233</v>
      </c>
      <c r="C2325" t="s">
        <v>32</v>
      </c>
      <c r="D2325" t="s">
        <v>6841</v>
      </c>
      <c r="E2325" s="1">
        <v>45413</v>
      </c>
      <c r="F2325">
        <v>1</v>
      </c>
    </row>
    <row r="2326" spans="1:6" x14ac:dyDescent="0.25">
      <c r="A2326" t="s">
        <v>1919</v>
      </c>
      <c r="B2326" t="s">
        <v>233</v>
      </c>
      <c r="C2326" t="s">
        <v>32</v>
      </c>
      <c r="D2326" t="s">
        <v>6841</v>
      </c>
      <c r="E2326" s="1">
        <v>45444</v>
      </c>
      <c r="F2326">
        <v>1</v>
      </c>
    </row>
    <row r="2327" spans="1:6" x14ac:dyDescent="0.25">
      <c r="A2327" t="s">
        <v>1919</v>
      </c>
      <c r="B2327" t="s">
        <v>233</v>
      </c>
      <c r="C2327" t="s">
        <v>32</v>
      </c>
      <c r="D2327" t="s">
        <v>6841</v>
      </c>
      <c r="E2327" s="1">
        <v>45474</v>
      </c>
      <c r="F2327">
        <v>1</v>
      </c>
    </row>
    <row r="2328" spans="1:6" x14ac:dyDescent="0.25">
      <c r="A2328" t="s">
        <v>1919</v>
      </c>
      <c r="B2328" t="s">
        <v>233</v>
      </c>
      <c r="C2328" t="s">
        <v>32</v>
      </c>
      <c r="D2328" t="s">
        <v>6841</v>
      </c>
      <c r="E2328" s="1">
        <v>45505</v>
      </c>
      <c r="F2328">
        <v>1</v>
      </c>
    </row>
    <row r="2329" spans="1:6" x14ac:dyDescent="0.25">
      <c r="A2329" t="s">
        <v>1923</v>
      </c>
      <c r="B2329" t="s">
        <v>31</v>
      </c>
      <c r="C2329" t="s">
        <v>32</v>
      </c>
      <c r="D2329" t="s">
        <v>6842</v>
      </c>
      <c r="E2329" s="1">
        <v>45292</v>
      </c>
      <c r="F2329">
        <v>1</v>
      </c>
    </row>
    <row r="2330" spans="1:6" x14ac:dyDescent="0.25">
      <c r="A2330" t="s">
        <v>1923</v>
      </c>
      <c r="B2330" t="s">
        <v>31</v>
      </c>
      <c r="C2330" t="s">
        <v>32</v>
      </c>
      <c r="D2330" t="s">
        <v>6842</v>
      </c>
      <c r="E2330" s="1">
        <v>45323</v>
      </c>
      <c r="F2330">
        <v>1</v>
      </c>
    </row>
    <row r="2331" spans="1:6" x14ac:dyDescent="0.25">
      <c r="A2331" t="s">
        <v>1923</v>
      </c>
      <c r="B2331" t="s">
        <v>31</v>
      </c>
      <c r="C2331" t="s">
        <v>32</v>
      </c>
      <c r="D2331" t="s">
        <v>6842</v>
      </c>
      <c r="E2331" s="1">
        <v>45352</v>
      </c>
      <c r="F2331">
        <v>1</v>
      </c>
    </row>
    <row r="2332" spans="1:6" x14ac:dyDescent="0.25">
      <c r="A2332" t="s">
        <v>1923</v>
      </c>
      <c r="B2332" t="s">
        <v>31</v>
      </c>
      <c r="C2332" t="s">
        <v>32</v>
      </c>
      <c r="D2332" t="s">
        <v>6842</v>
      </c>
      <c r="E2332" s="1">
        <v>45383</v>
      </c>
      <c r="F2332">
        <v>1</v>
      </c>
    </row>
    <row r="2333" spans="1:6" x14ac:dyDescent="0.25">
      <c r="A2333" t="s">
        <v>1923</v>
      </c>
      <c r="B2333" t="s">
        <v>31</v>
      </c>
      <c r="C2333" t="s">
        <v>32</v>
      </c>
      <c r="D2333" t="s">
        <v>6842</v>
      </c>
      <c r="E2333" s="1">
        <v>45413</v>
      </c>
      <c r="F2333">
        <v>1</v>
      </c>
    </row>
    <row r="2334" spans="1:6" x14ac:dyDescent="0.25">
      <c r="A2334" t="s">
        <v>1923</v>
      </c>
      <c r="B2334" t="s">
        <v>31</v>
      </c>
      <c r="C2334" t="s">
        <v>32</v>
      </c>
      <c r="D2334" t="s">
        <v>6842</v>
      </c>
      <c r="E2334" s="1">
        <v>45444</v>
      </c>
      <c r="F2334">
        <v>1</v>
      </c>
    </row>
    <row r="2335" spans="1:6" x14ac:dyDescent="0.25">
      <c r="A2335" t="s">
        <v>1923</v>
      </c>
      <c r="B2335" t="s">
        <v>31</v>
      </c>
      <c r="C2335" t="s">
        <v>32</v>
      </c>
      <c r="D2335" t="s">
        <v>6842</v>
      </c>
      <c r="E2335" s="1">
        <v>45474</v>
      </c>
      <c r="F2335">
        <v>1</v>
      </c>
    </row>
    <row r="2336" spans="1:6" x14ac:dyDescent="0.25">
      <c r="A2336" t="s">
        <v>1923</v>
      </c>
      <c r="B2336" t="s">
        <v>31</v>
      </c>
      <c r="C2336" t="s">
        <v>32</v>
      </c>
      <c r="D2336" t="s">
        <v>6842</v>
      </c>
      <c r="E2336" s="1">
        <v>45505</v>
      </c>
      <c r="F2336">
        <v>1</v>
      </c>
    </row>
    <row r="2337" spans="1:6" x14ac:dyDescent="0.25">
      <c r="A2337" t="s">
        <v>1923</v>
      </c>
      <c r="B2337" t="s">
        <v>31</v>
      </c>
      <c r="C2337" t="s">
        <v>32</v>
      </c>
      <c r="D2337" t="s">
        <v>6842</v>
      </c>
      <c r="E2337" s="1">
        <v>45536</v>
      </c>
      <c r="F2337">
        <v>1</v>
      </c>
    </row>
    <row r="2338" spans="1:6" x14ac:dyDescent="0.25">
      <c r="A2338" t="s">
        <v>1923</v>
      </c>
      <c r="B2338" t="s">
        <v>31</v>
      </c>
      <c r="C2338" t="s">
        <v>32</v>
      </c>
      <c r="D2338" t="s">
        <v>6842</v>
      </c>
      <c r="E2338" s="1">
        <v>45566</v>
      </c>
      <c r="F2338">
        <v>1</v>
      </c>
    </row>
    <row r="2339" spans="1:6" x14ac:dyDescent="0.25">
      <c r="A2339" t="s">
        <v>1923</v>
      </c>
      <c r="B2339" t="s">
        <v>31</v>
      </c>
      <c r="C2339" t="s">
        <v>32</v>
      </c>
      <c r="D2339" t="s">
        <v>6842</v>
      </c>
      <c r="E2339" s="1">
        <v>45597</v>
      </c>
      <c r="F2339">
        <v>1</v>
      </c>
    </row>
    <row r="2340" spans="1:6" x14ac:dyDescent="0.25">
      <c r="A2340" t="s">
        <v>1923</v>
      </c>
      <c r="B2340" t="s">
        <v>31</v>
      </c>
      <c r="C2340" t="s">
        <v>32</v>
      </c>
      <c r="D2340" t="s">
        <v>6842</v>
      </c>
      <c r="E2340" s="1">
        <v>45627</v>
      </c>
      <c r="F2340">
        <v>1</v>
      </c>
    </row>
    <row r="2341" spans="1:6" x14ac:dyDescent="0.25">
      <c r="A2341" t="s">
        <v>1928</v>
      </c>
      <c r="B2341" t="s">
        <v>43</v>
      </c>
      <c r="C2341" t="s">
        <v>44</v>
      </c>
      <c r="D2341" t="s">
        <v>6839</v>
      </c>
      <c r="E2341" s="1">
        <v>45352</v>
      </c>
      <c r="F2341">
        <v>1</v>
      </c>
    </row>
    <row r="2342" spans="1:6" x14ac:dyDescent="0.25">
      <c r="A2342" t="s">
        <v>1928</v>
      </c>
      <c r="B2342" t="s">
        <v>43</v>
      </c>
      <c r="C2342" t="s">
        <v>44</v>
      </c>
      <c r="D2342" t="s">
        <v>6839</v>
      </c>
      <c r="E2342" s="1">
        <v>45383</v>
      </c>
      <c r="F2342">
        <v>1</v>
      </c>
    </row>
    <row r="2343" spans="1:6" x14ac:dyDescent="0.25">
      <c r="A2343" t="s">
        <v>1928</v>
      </c>
      <c r="B2343" t="s">
        <v>43</v>
      </c>
      <c r="C2343" t="s">
        <v>44</v>
      </c>
      <c r="D2343" t="s">
        <v>6839</v>
      </c>
      <c r="E2343" s="1">
        <v>45413</v>
      </c>
      <c r="F2343">
        <v>1</v>
      </c>
    </row>
    <row r="2344" spans="1:6" x14ac:dyDescent="0.25">
      <c r="A2344" t="s">
        <v>1928</v>
      </c>
      <c r="B2344" t="s">
        <v>43</v>
      </c>
      <c r="C2344" t="s">
        <v>44</v>
      </c>
      <c r="D2344" t="s">
        <v>6839</v>
      </c>
      <c r="E2344" s="1">
        <v>45444</v>
      </c>
      <c r="F2344">
        <v>1</v>
      </c>
    </row>
    <row r="2345" spans="1:6" x14ac:dyDescent="0.25">
      <c r="A2345" t="s">
        <v>1928</v>
      </c>
      <c r="B2345" t="s">
        <v>43</v>
      </c>
      <c r="C2345" t="s">
        <v>44</v>
      </c>
      <c r="D2345" t="s">
        <v>6839</v>
      </c>
      <c r="E2345" s="1">
        <v>45474</v>
      </c>
      <c r="F2345">
        <v>1</v>
      </c>
    </row>
    <row r="2346" spans="1:6" x14ac:dyDescent="0.25">
      <c r="A2346" t="s">
        <v>1928</v>
      </c>
      <c r="B2346" t="s">
        <v>43</v>
      </c>
      <c r="C2346" t="s">
        <v>44</v>
      </c>
      <c r="D2346" t="s">
        <v>6839</v>
      </c>
      <c r="E2346" s="1">
        <v>45505</v>
      </c>
      <c r="F2346">
        <v>1</v>
      </c>
    </row>
    <row r="2347" spans="1:6" x14ac:dyDescent="0.25">
      <c r="A2347" t="s">
        <v>1928</v>
      </c>
      <c r="B2347" t="s">
        <v>43</v>
      </c>
      <c r="C2347" t="s">
        <v>44</v>
      </c>
      <c r="D2347" t="s">
        <v>6839</v>
      </c>
      <c r="E2347" s="1">
        <v>45536</v>
      </c>
      <c r="F2347">
        <v>1</v>
      </c>
    </row>
    <row r="2348" spans="1:6" x14ac:dyDescent="0.25">
      <c r="A2348" t="s">
        <v>1928</v>
      </c>
      <c r="B2348" t="s">
        <v>43</v>
      </c>
      <c r="C2348" t="s">
        <v>44</v>
      </c>
      <c r="D2348" t="s">
        <v>6839</v>
      </c>
      <c r="E2348" s="1">
        <v>45566</v>
      </c>
      <c r="F2348">
        <v>1</v>
      </c>
    </row>
    <row r="2349" spans="1:6" x14ac:dyDescent="0.25">
      <c r="A2349" t="s">
        <v>1928</v>
      </c>
      <c r="B2349" t="s">
        <v>43</v>
      </c>
      <c r="C2349" t="s">
        <v>44</v>
      </c>
      <c r="D2349" t="s">
        <v>6839</v>
      </c>
      <c r="E2349" s="1">
        <v>45597</v>
      </c>
      <c r="F2349">
        <v>1</v>
      </c>
    </row>
    <row r="2350" spans="1:6" x14ac:dyDescent="0.25">
      <c r="A2350" t="s">
        <v>1928</v>
      </c>
      <c r="B2350" t="s">
        <v>43</v>
      </c>
      <c r="C2350" t="s">
        <v>44</v>
      </c>
      <c r="D2350" t="s">
        <v>6839</v>
      </c>
      <c r="E2350" s="1">
        <v>45627</v>
      </c>
      <c r="F2350">
        <v>1</v>
      </c>
    </row>
    <row r="2351" spans="1:6" x14ac:dyDescent="0.25">
      <c r="A2351" t="s">
        <v>1936</v>
      </c>
      <c r="B2351" t="s">
        <v>43</v>
      </c>
      <c r="C2351" t="s">
        <v>44</v>
      </c>
      <c r="D2351" t="s">
        <v>6839</v>
      </c>
      <c r="E2351" s="1">
        <v>45323</v>
      </c>
      <c r="F2351">
        <v>1</v>
      </c>
    </row>
    <row r="2352" spans="1:6" x14ac:dyDescent="0.25">
      <c r="A2352" t="s">
        <v>1936</v>
      </c>
      <c r="B2352" t="s">
        <v>43</v>
      </c>
      <c r="C2352" t="s">
        <v>44</v>
      </c>
      <c r="D2352" t="s">
        <v>6839</v>
      </c>
      <c r="E2352" s="1">
        <v>45352</v>
      </c>
      <c r="F2352">
        <v>1</v>
      </c>
    </row>
    <row r="2353" spans="1:6" x14ac:dyDescent="0.25">
      <c r="A2353" t="s">
        <v>1936</v>
      </c>
      <c r="B2353" t="s">
        <v>43</v>
      </c>
      <c r="C2353" t="s">
        <v>44</v>
      </c>
      <c r="D2353" t="s">
        <v>6839</v>
      </c>
      <c r="E2353" s="1">
        <v>45383</v>
      </c>
      <c r="F2353">
        <v>1</v>
      </c>
    </row>
    <row r="2354" spans="1:6" x14ac:dyDescent="0.25">
      <c r="A2354" t="s">
        <v>1936</v>
      </c>
      <c r="B2354" t="s">
        <v>43</v>
      </c>
      <c r="C2354" t="s">
        <v>44</v>
      </c>
      <c r="D2354" t="s">
        <v>6839</v>
      </c>
      <c r="E2354" s="1">
        <v>45413</v>
      </c>
      <c r="F2354">
        <v>1</v>
      </c>
    </row>
    <row r="2355" spans="1:6" x14ac:dyDescent="0.25">
      <c r="A2355" t="s">
        <v>1936</v>
      </c>
      <c r="B2355" t="s">
        <v>43</v>
      </c>
      <c r="C2355" t="s">
        <v>44</v>
      </c>
      <c r="D2355" t="s">
        <v>6839</v>
      </c>
      <c r="E2355" s="1">
        <v>45444</v>
      </c>
      <c r="F2355">
        <v>1</v>
      </c>
    </row>
    <row r="2356" spans="1:6" x14ac:dyDescent="0.25">
      <c r="A2356" t="s">
        <v>1936</v>
      </c>
      <c r="B2356" t="s">
        <v>43</v>
      </c>
      <c r="C2356" t="s">
        <v>44</v>
      </c>
      <c r="D2356" t="s">
        <v>6839</v>
      </c>
      <c r="E2356" s="1">
        <v>45474</v>
      </c>
      <c r="F2356">
        <v>1</v>
      </c>
    </row>
    <row r="2357" spans="1:6" x14ac:dyDescent="0.25">
      <c r="A2357" t="s">
        <v>1936</v>
      </c>
      <c r="B2357" t="s">
        <v>43</v>
      </c>
      <c r="C2357" t="s">
        <v>44</v>
      </c>
      <c r="D2357" t="s">
        <v>6839</v>
      </c>
      <c r="E2357" s="1">
        <v>45505</v>
      </c>
      <c r="F2357">
        <v>1</v>
      </c>
    </row>
    <row r="2358" spans="1:6" x14ac:dyDescent="0.25">
      <c r="A2358" t="s">
        <v>1936</v>
      </c>
      <c r="B2358" t="s">
        <v>43</v>
      </c>
      <c r="C2358" t="s">
        <v>44</v>
      </c>
      <c r="D2358" t="s">
        <v>6839</v>
      </c>
      <c r="E2358" s="1">
        <v>45536</v>
      </c>
      <c r="F2358">
        <v>1</v>
      </c>
    </row>
    <row r="2359" spans="1:6" x14ac:dyDescent="0.25">
      <c r="A2359" t="s">
        <v>1936</v>
      </c>
      <c r="B2359" t="s">
        <v>43</v>
      </c>
      <c r="C2359" t="s">
        <v>44</v>
      </c>
      <c r="D2359" t="s">
        <v>6839</v>
      </c>
      <c r="E2359" s="1">
        <v>45566</v>
      </c>
      <c r="F2359">
        <v>1</v>
      </c>
    </row>
    <row r="2360" spans="1:6" x14ac:dyDescent="0.25">
      <c r="A2360" t="s">
        <v>1936</v>
      </c>
      <c r="B2360" t="s">
        <v>43</v>
      </c>
      <c r="C2360" t="s">
        <v>44</v>
      </c>
      <c r="D2360" t="s">
        <v>6839</v>
      </c>
      <c r="E2360" s="1">
        <v>45597</v>
      </c>
      <c r="F2360">
        <v>1</v>
      </c>
    </row>
    <row r="2361" spans="1:6" x14ac:dyDescent="0.25">
      <c r="A2361" t="s">
        <v>1936</v>
      </c>
      <c r="B2361" t="s">
        <v>43</v>
      </c>
      <c r="C2361" t="s">
        <v>44</v>
      </c>
      <c r="D2361" t="s">
        <v>6839</v>
      </c>
      <c r="E2361" s="1">
        <v>45627</v>
      </c>
      <c r="F2361">
        <v>1</v>
      </c>
    </row>
    <row r="2362" spans="1:6" x14ac:dyDescent="0.25">
      <c r="A2362" t="s">
        <v>1945</v>
      </c>
      <c r="B2362" t="s">
        <v>146</v>
      </c>
      <c r="C2362" t="s">
        <v>147</v>
      </c>
      <c r="D2362" t="s">
        <v>6841</v>
      </c>
      <c r="E2362" s="1">
        <v>45352</v>
      </c>
      <c r="F2362">
        <v>1</v>
      </c>
    </row>
    <row r="2363" spans="1:6" x14ac:dyDescent="0.25">
      <c r="A2363" t="s">
        <v>1945</v>
      </c>
      <c r="B2363" t="s">
        <v>146</v>
      </c>
      <c r="C2363" t="s">
        <v>147</v>
      </c>
      <c r="D2363" t="s">
        <v>6841</v>
      </c>
      <c r="E2363" s="1">
        <v>45383</v>
      </c>
      <c r="F2363">
        <v>1</v>
      </c>
    </row>
    <row r="2364" spans="1:6" x14ac:dyDescent="0.25">
      <c r="A2364" t="s">
        <v>1945</v>
      </c>
      <c r="B2364" t="s">
        <v>146</v>
      </c>
      <c r="C2364" t="s">
        <v>147</v>
      </c>
      <c r="D2364" t="s">
        <v>6841</v>
      </c>
      <c r="E2364" s="1">
        <v>45413</v>
      </c>
      <c r="F2364">
        <v>1</v>
      </c>
    </row>
    <row r="2365" spans="1:6" x14ac:dyDescent="0.25">
      <c r="A2365" t="s">
        <v>1945</v>
      </c>
      <c r="B2365" t="s">
        <v>146</v>
      </c>
      <c r="C2365" t="s">
        <v>147</v>
      </c>
      <c r="D2365" t="s">
        <v>6841</v>
      </c>
      <c r="E2365" s="1">
        <v>45444</v>
      </c>
      <c r="F2365">
        <v>1</v>
      </c>
    </row>
    <row r="2366" spans="1:6" x14ac:dyDescent="0.25">
      <c r="A2366" t="s">
        <v>1945</v>
      </c>
      <c r="B2366" t="s">
        <v>146</v>
      </c>
      <c r="C2366" t="s">
        <v>147</v>
      </c>
      <c r="D2366" t="s">
        <v>6841</v>
      </c>
      <c r="E2366" s="1">
        <v>45474</v>
      </c>
      <c r="F2366">
        <v>1</v>
      </c>
    </row>
    <row r="2367" spans="1:6" x14ac:dyDescent="0.25">
      <c r="A2367" t="s">
        <v>1945</v>
      </c>
      <c r="B2367" t="s">
        <v>146</v>
      </c>
      <c r="C2367" t="s">
        <v>147</v>
      </c>
      <c r="D2367" t="s">
        <v>6841</v>
      </c>
      <c r="E2367" s="1">
        <v>45505</v>
      </c>
      <c r="F2367">
        <v>1</v>
      </c>
    </row>
    <row r="2368" spans="1:6" x14ac:dyDescent="0.25">
      <c r="A2368" t="s">
        <v>1945</v>
      </c>
      <c r="B2368" t="s">
        <v>146</v>
      </c>
      <c r="C2368" t="s">
        <v>147</v>
      </c>
      <c r="D2368" t="s">
        <v>6841</v>
      </c>
      <c r="E2368" s="1">
        <v>45536</v>
      </c>
      <c r="F2368">
        <v>1</v>
      </c>
    </row>
    <row r="2369" spans="1:6" x14ac:dyDescent="0.25">
      <c r="A2369" t="s">
        <v>1945</v>
      </c>
      <c r="B2369" t="s">
        <v>146</v>
      </c>
      <c r="C2369" t="s">
        <v>147</v>
      </c>
      <c r="D2369" t="s">
        <v>6841</v>
      </c>
      <c r="E2369" s="1">
        <v>45566</v>
      </c>
      <c r="F2369">
        <v>1</v>
      </c>
    </row>
    <row r="2370" spans="1:6" x14ac:dyDescent="0.25">
      <c r="A2370" t="s">
        <v>1945</v>
      </c>
      <c r="B2370" t="s">
        <v>146</v>
      </c>
      <c r="C2370" t="s">
        <v>147</v>
      </c>
      <c r="D2370" t="s">
        <v>6841</v>
      </c>
      <c r="E2370" s="1">
        <v>45597</v>
      </c>
      <c r="F2370">
        <v>1</v>
      </c>
    </row>
    <row r="2371" spans="1:6" x14ac:dyDescent="0.25">
      <c r="A2371" t="s">
        <v>1945</v>
      </c>
      <c r="B2371" t="s">
        <v>146</v>
      </c>
      <c r="C2371" t="s">
        <v>147</v>
      </c>
      <c r="D2371" t="s">
        <v>6841</v>
      </c>
      <c r="E2371" s="1">
        <v>45627</v>
      </c>
      <c r="F2371">
        <v>1</v>
      </c>
    </row>
    <row r="2372" spans="1:6" x14ac:dyDescent="0.25">
      <c r="A2372" t="s">
        <v>1950</v>
      </c>
      <c r="B2372" t="s">
        <v>146</v>
      </c>
      <c r="C2372" t="s">
        <v>147</v>
      </c>
      <c r="D2372" t="s">
        <v>6839</v>
      </c>
      <c r="E2372" s="1">
        <v>45292</v>
      </c>
      <c r="F2372">
        <v>1</v>
      </c>
    </row>
    <row r="2373" spans="1:6" x14ac:dyDescent="0.25">
      <c r="A2373" t="s">
        <v>1950</v>
      </c>
      <c r="B2373" t="s">
        <v>146</v>
      </c>
      <c r="C2373" t="s">
        <v>147</v>
      </c>
      <c r="D2373" t="s">
        <v>6839</v>
      </c>
      <c r="E2373" s="1">
        <v>45323</v>
      </c>
      <c r="F2373">
        <v>1</v>
      </c>
    </row>
    <row r="2374" spans="1:6" x14ac:dyDescent="0.25">
      <c r="A2374" t="s">
        <v>1950</v>
      </c>
      <c r="B2374" t="s">
        <v>146</v>
      </c>
      <c r="C2374" t="s">
        <v>147</v>
      </c>
      <c r="D2374" t="s">
        <v>6839</v>
      </c>
      <c r="E2374" s="1">
        <v>45352</v>
      </c>
      <c r="F2374">
        <v>1</v>
      </c>
    </row>
    <row r="2375" spans="1:6" x14ac:dyDescent="0.25">
      <c r="A2375" t="s">
        <v>1950</v>
      </c>
      <c r="B2375" t="s">
        <v>146</v>
      </c>
      <c r="C2375" t="s">
        <v>147</v>
      </c>
      <c r="D2375" t="s">
        <v>6839</v>
      </c>
      <c r="E2375" s="1">
        <v>45383</v>
      </c>
      <c r="F2375">
        <v>1</v>
      </c>
    </row>
    <row r="2376" spans="1:6" x14ac:dyDescent="0.25">
      <c r="A2376" t="s">
        <v>1950</v>
      </c>
      <c r="B2376" t="s">
        <v>146</v>
      </c>
      <c r="C2376" t="s">
        <v>147</v>
      </c>
      <c r="D2376" t="s">
        <v>6839</v>
      </c>
      <c r="E2376" s="1">
        <v>45413</v>
      </c>
      <c r="F2376">
        <v>1</v>
      </c>
    </row>
    <row r="2377" spans="1:6" x14ac:dyDescent="0.25">
      <c r="A2377" t="s">
        <v>1950</v>
      </c>
      <c r="B2377" t="s">
        <v>146</v>
      </c>
      <c r="C2377" t="s">
        <v>147</v>
      </c>
      <c r="D2377" t="s">
        <v>6839</v>
      </c>
      <c r="E2377" s="1">
        <v>45444</v>
      </c>
      <c r="F2377">
        <v>1</v>
      </c>
    </row>
    <row r="2378" spans="1:6" x14ac:dyDescent="0.25">
      <c r="A2378" t="s">
        <v>1960</v>
      </c>
      <c r="B2378" t="s">
        <v>31</v>
      </c>
      <c r="C2378" t="s">
        <v>32</v>
      </c>
      <c r="D2378" t="s">
        <v>6842</v>
      </c>
      <c r="E2378" s="1">
        <v>45323</v>
      </c>
      <c r="F2378">
        <v>1</v>
      </c>
    </row>
    <row r="2379" spans="1:6" x14ac:dyDescent="0.25">
      <c r="A2379" t="s">
        <v>1960</v>
      </c>
      <c r="B2379" t="s">
        <v>31</v>
      </c>
      <c r="C2379" t="s">
        <v>32</v>
      </c>
      <c r="D2379" t="s">
        <v>6842</v>
      </c>
      <c r="E2379" s="1">
        <v>45352</v>
      </c>
      <c r="F2379">
        <v>1</v>
      </c>
    </row>
    <row r="2380" spans="1:6" x14ac:dyDescent="0.25">
      <c r="A2380" t="s">
        <v>1960</v>
      </c>
      <c r="B2380" t="s">
        <v>31</v>
      </c>
      <c r="C2380" t="s">
        <v>32</v>
      </c>
      <c r="D2380" t="s">
        <v>6842</v>
      </c>
      <c r="E2380" s="1">
        <v>45383</v>
      </c>
      <c r="F2380">
        <v>1</v>
      </c>
    </row>
    <row r="2381" spans="1:6" x14ac:dyDescent="0.25">
      <c r="A2381" t="s">
        <v>1960</v>
      </c>
      <c r="B2381" t="s">
        <v>31</v>
      </c>
      <c r="C2381" t="s">
        <v>32</v>
      </c>
      <c r="D2381" t="s">
        <v>6842</v>
      </c>
      <c r="E2381" s="1">
        <v>45413</v>
      </c>
      <c r="F2381">
        <v>1</v>
      </c>
    </row>
    <row r="2382" spans="1:6" x14ac:dyDescent="0.25">
      <c r="A2382" t="s">
        <v>1960</v>
      </c>
      <c r="B2382" t="s">
        <v>31</v>
      </c>
      <c r="C2382" t="s">
        <v>32</v>
      </c>
      <c r="D2382" t="s">
        <v>6842</v>
      </c>
      <c r="E2382" s="1">
        <v>45444</v>
      </c>
      <c r="F2382">
        <v>1</v>
      </c>
    </row>
    <row r="2383" spans="1:6" x14ac:dyDescent="0.25">
      <c r="A2383" t="s">
        <v>1960</v>
      </c>
      <c r="B2383" t="s">
        <v>31</v>
      </c>
      <c r="C2383" t="s">
        <v>32</v>
      </c>
      <c r="D2383" t="s">
        <v>6842</v>
      </c>
      <c r="E2383" s="1">
        <v>45474</v>
      </c>
      <c r="F2383">
        <v>1</v>
      </c>
    </row>
    <row r="2384" spans="1:6" x14ac:dyDescent="0.25">
      <c r="A2384" t="s">
        <v>1960</v>
      </c>
      <c r="B2384" t="s">
        <v>31</v>
      </c>
      <c r="C2384" t="s">
        <v>32</v>
      </c>
      <c r="D2384" t="s">
        <v>6842</v>
      </c>
      <c r="E2384" s="1">
        <v>45505</v>
      </c>
      <c r="F2384">
        <v>1</v>
      </c>
    </row>
    <row r="2385" spans="1:6" x14ac:dyDescent="0.25">
      <c r="A2385" t="s">
        <v>1960</v>
      </c>
      <c r="B2385" t="s">
        <v>31</v>
      </c>
      <c r="C2385" t="s">
        <v>32</v>
      </c>
      <c r="D2385" t="s">
        <v>6842</v>
      </c>
      <c r="E2385" s="1">
        <v>45536</v>
      </c>
      <c r="F2385">
        <v>1</v>
      </c>
    </row>
    <row r="2386" spans="1:6" x14ac:dyDescent="0.25">
      <c r="A2386" t="s">
        <v>1960</v>
      </c>
      <c r="B2386" t="s">
        <v>31</v>
      </c>
      <c r="C2386" t="s">
        <v>32</v>
      </c>
      <c r="D2386" t="s">
        <v>6842</v>
      </c>
      <c r="E2386" s="1">
        <v>45566</v>
      </c>
      <c r="F2386">
        <v>1</v>
      </c>
    </row>
    <row r="2387" spans="1:6" x14ac:dyDescent="0.25">
      <c r="A2387" t="s">
        <v>1960</v>
      </c>
      <c r="B2387" t="s">
        <v>31</v>
      </c>
      <c r="C2387" t="s">
        <v>32</v>
      </c>
      <c r="D2387" t="s">
        <v>6842</v>
      </c>
      <c r="E2387" s="1">
        <v>45597</v>
      </c>
      <c r="F2387">
        <v>1</v>
      </c>
    </row>
    <row r="2388" spans="1:6" x14ac:dyDescent="0.25">
      <c r="A2388" t="s">
        <v>1960</v>
      </c>
      <c r="B2388" t="s">
        <v>31</v>
      </c>
      <c r="C2388" t="s">
        <v>32</v>
      </c>
      <c r="D2388" t="s">
        <v>6842</v>
      </c>
      <c r="E2388" s="1">
        <v>45627</v>
      </c>
      <c r="F2388">
        <v>1</v>
      </c>
    </row>
    <row r="2389" spans="1:6" x14ac:dyDescent="0.25">
      <c r="A2389" t="s">
        <v>1964</v>
      </c>
      <c r="B2389" t="s">
        <v>233</v>
      </c>
      <c r="C2389" t="s">
        <v>32</v>
      </c>
      <c r="D2389" t="s">
        <v>6842</v>
      </c>
      <c r="E2389" s="1">
        <v>45292</v>
      </c>
      <c r="F2389">
        <v>1</v>
      </c>
    </row>
    <row r="2390" spans="1:6" x14ac:dyDescent="0.25">
      <c r="A2390" t="s">
        <v>1964</v>
      </c>
      <c r="B2390" t="s">
        <v>233</v>
      </c>
      <c r="C2390" t="s">
        <v>32</v>
      </c>
      <c r="D2390" t="s">
        <v>6842</v>
      </c>
      <c r="E2390" s="1">
        <v>45323</v>
      </c>
      <c r="F2390">
        <v>1</v>
      </c>
    </row>
    <row r="2391" spans="1:6" x14ac:dyDescent="0.25">
      <c r="A2391" t="s">
        <v>1964</v>
      </c>
      <c r="B2391" t="s">
        <v>233</v>
      </c>
      <c r="C2391" t="s">
        <v>32</v>
      </c>
      <c r="D2391" t="s">
        <v>6842</v>
      </c>
      <c r="E2391" s="1">
        <v>45352</v>
      </c>
      <c r="F2391">
        <v>1</v>
      </c>
    </row>
    <row r="2392" spans="1:6" x14ac:dyDescent="0.25">
      <c r="A2392" t="s">
        <v>1964</v>
      </c>
      <c r="B2392" t="s">
        <v>233</v>
      </c>
      <c r="C2392" t="s">
        <v>32</v>
      </c>
      <c r="D2392" t="s">
        <v>6842</v>
      </c>
      <c r="E2392" s="1">
        <v>45383</v>
      </c>
      <c r="F2392">
        <v>1</v>
      </c>
    </row>
    <row r="2393" spans="1:6" x14ac:dyDescent="0.25">
      <c r="A2393" t="s">
        <v>1964</v>
      </c>
      <c r="B2393" t="s">
        <v>233</v>
      </c>
      <c r="C2393" t="s">
        <v>32</v>
      </c>
      <c r="D2393" t="s">
        <v>6842</v>
      </c>
      <c r="E2393" s="1">
        <v>45413</v>
      </c>
      <c r="F2393">
        <v>1</v>
      </c>
    </row>
    <row r="2394" spans="1:6" x14ac:dyDescent="0.25">
      <c r="A2394" t="s">
        <v>1964</v>
      </c>
      <c r="B2394" t="s">
        <v>233</v>
      </c>
      <c r="C2394" t="s">
        <v>32</v>
      </c>
      <c r="D2394" t="s">
        <v>6842</v>
      </c>
      <c r="E2394" s="1">
        <v>45444</v>
      </c>
      <c r="F2394">
        <v>1</v>
      </c>
    </row>
    <row r="2395" spans="1:6" x14ac:dyDescent="0.25">
      <c r="A2395" t="s">
        <v>1964</v>
      </c>
      <c r="B2395" t="s">
        <v>233</v>
      </c>
      <c r="C2395" t="s">
        <v>32</v>
      </c>
      <c r="D2395" t="s">
        <v>6842</v>
      </c>
      <c r="E2395" s="1">
        <v>45474</v>
      </c>
      <c r="F2395">
        <v>1</v>
      </c>
    </row>
    <row r="2396" spans="1:6" x14ac:dyDescent="0.25">
      <c r="A2396" t="s">
        <v>1964</v>
      </c>
      <c r="B2396" t="s">
        <v>233</v>
      </c>
      <c r="C2396" t="s">
        <v>32</v>
      </c>
      <c r="D2396" t="s">
        <v>6842</v>
      </c>
      <c r="E2396" s="1">
        <v>45505</v>
      </c>
      <c r="F2396">
        <v>1</v>
      </c>
    </row>
    <row r="2397" spans="1:6" x14ac:dyDescent="0.25">
      <c r="A2397" t="s">
        <v>1964</v>
      </c>
      <c r="B2397" t="s">
        <v>233</v>
      </c>
      <c r="C2397" t="s">
        <v>32</v>
      </c>
      <c r="D2397" t="s">
        <v>6842</v>
      </c>
      <c r="E2397" s="1">
        <v>45536</v>
      </c>
      <c r="F2397">
        <v>1</v>
      </c>
    </row>
    <row r="2398" spans="1:6" x14ac:dyDescent="0.25">
      <c r="A2398" t="s">
        <v>1964</v>
      </c>
      <c r="B2398" t="s">
        <v>233</v>
      </c>
      <c r="C2398" t="s">
        <v>32</v>
      </c>
      <c r="D2398" t="s">
        <v>6842</v>
      </c>
      <c r="E2398" s="1">
        <v>45566</v>
      </c>
      <c r="F2398">
        <v>1</v>
      </c>
    </row>
    <row r="2399" spans="1:6" x14ac:dyDescent="0.25">
      <c r="A2399" t="s">
        <v>1964</v>
      </c>
      <c r="B2399" t="s">
        <v>233</v>
      </c>
      <c r="C2399" t="s">
        <v>32</v>
      </c>
      <c r="D2399" t="s">
        <v>6842</v>
      </c>
      <c r="E2399" s="1">
        <v>45597</v>
      </c>
      <c r="F2399">
        <v>1</v>
      </c>
    </row>
    <row r="2400" spans="1:6" x14ac:dyDescent="0.25">
      <c r="A2400" t="s">
        <v>1964</v>
      </c>
      <c r="B2400" t="s">
        <v>233</v>
      </c>
      <c r="C2400" t="s">
        <v>32</v>
      </c>
      <c r="D2400" t="s">
        <v>6842</v>
      </c>
      <c r="E2400" s="1">
        <v>45627</v>
      </c>
      <c r="F2400">
        <v>1</v>
      </c>
    </row>
    <row r="2401" spans="1:6" x14ac:dyDescent="0.25">
      <c r="A2401" t="s">
        <v>1969</v>
      </c>
      <c r="B2401" t="s">
        <v>31</v>
      </c>
      <c r="C2401" t="s">
        <v>32</v>
      </c>
      <c r="D2401" t="s">
        <v>6839</v>
      </c>
      <c r="E2401" s="1">
        <v>45323</v>
      </c>
      <c r="F2401">
        <v>1</v>
      </c>
    </row>
    <row r="2402" spans="1:6" x14ac:dyDescent="0.25">
      <c r="A2402" t="s">
        <v>1969</v>
      </c>
      <c r="B2402" t="s">
        <v>31</v>
      </c>
      <c r="C2402" t="s">
        <v>32</v>
      </c>
      <c r="D2402" t="s">
        <v>6839</v>
      </c>
      <c r="E2402" s="1">
        <v>45352</v>
      </c>
      <c r="F2402">
        <v>1</v>
      </c>
    </row>
    <row r="2403" spans="1:6" x14ac:dyDescent="0.25">
      <c r="A2403" t="s">
        <v>1969</v>
      </c>
      <c r="B2403" t="s">
        <v>31</v>
      </c>
      <c r="C2403" t="s">
        <v>32</v>
      </c>
      <c r="D2403" t="s">
        <v>6839</v>
      </c>
      <c r="E2403" s="1">
        <v>45383</v>
      </c>
      <c r="F2403">
        <v>1</v>
      </c>
    </row>
    <row r="2404" spans="1:6" x14ac:dyDescent="0.25">
      <c r="A2404" t="s">
        <v>1969</v>
      </c>
      <c r="B2404" t="s">
        <v>31</v>
      </c>
      <c r="C2404" t="s">
        <v>32</v>
      </c>
      <c r="D2404" t="s">
        <v>6839</v>
      </c>
      <c r="E2404" s="1">
        <v>45413</v>
      </c>
      <c r="F2404">
        <v>1</v>
      </c>
    </row>
    <row r="2405" spans="1:6" x14ac:dyDescent="0.25">
      <c r="A2405" t="s">
        <v>1969</v>
      </c>
      <c r="B2405" t="s">
        <v>31</v>
      </c>
      <c r="C2405" t="s">
        <v>32</v>
      </c>
      <c r="D2405" t="s">
        <v>6839</v>
      </c>
      <c r="E2405" s="1">
        <v>45444</v>
      </c>
      <c r="F2405">
        <v>1</v>
      </c>
    </row>
    <row r="2406" spans="1:6" x14ac:dyDescent="0.25">
      <c r="A2406" t="s">
        <v>1969</v>
      </c>
      <c r="B2406" t="s">
        <v>31</v>
      </c>
      <c r="C2406" t="s">
        <v>32</v>
      </c>
      <c r="D2406" t="s">
        <v>6839</v>
      </c>
      <c r="E2406" s="1">
        <v>45474</v>
      </c>
      <c r="F2406">
        <v>1</v>
      </c>
    </row>
    <row r="2407" spans="1:6" x14ac:dyDescent="0.25">
      <c r="A2407" t="s">
        <v>1969</v>
      </c>
      <c r="B2407" t="s">
        <v>31</v>
      </c>
      <c r="C2407" t="s">
        <v>32</v>
      </c>
      <c r="D2407" t="s">
        <v>6839</v>
      </c>
      <c r="E2407" s="1">
        <v>45505</v>
      </c>
      <c r="F2407">
        <v>1</v>
      </c>
    </row>
    <row r="2408" spans="1:6" x14ac:dyDescent="0.25">
      <c r="A2408" t="s">
        <v>1969</v>
      </c>
      <c r="B2408" t="s">
        <v>31</v>
      </c>
      <c r="C2408" t="s">
        <v>32</v>
      </c>
      <c r="D2408" t="s">
        <v>6839</v>
      </c>
      <c r="E2408" s="1">
        <v>45536</v>
      </c>
      <c r="F2408">
        <v>1</v>
      </c>
    </row>
    <row r="2409" spans="1:6" x14ac:dyDescent="0.25">
      <c r="A2409" t="s">
        <v>1969</v>
      </c>
      <c r="B2409" t="s">
        <v>31</v>
      </c>
      <c r="C2409" t="s">
        <v>32</v>
      </c>
      <c r="D2409" t="s">
        <v>6839</v>
      </c>
      <c r="E2409" s="1">
        <v>45566</v>
      </c>
      <c r="F2409">
        <v>1</v>
      </c>
    </row>
    <row r="2410" spans="1:6" x14ac:dyDescent="0.25">
      <c r="A2410" t="s">
        <v>1969</v>
      </c>
      <c r="B2410" t="s">
        <v>31</v>
      </c>
      <c r="C2410" t="s">
        <v>32</v>
      </c>
      <c r="D2410" t="s">
        <v>6839</v>
      </c>
      <c r="E2410" s="1">
        <v>45597</v>
      </c>
      <c r="F2410">
        <v>1</v>
      </c>
    </row>
    <row r="2411" spans="1:6" x14ac:dyDescent="0.25">
      <c r="A2411" t="s">
        <v>1969</v>
      </c>
      <c r="B2411" t="s">
        <v>31</v>
      </c>
      <c r="C2411" t="s">
        <v>32</v>
      </c>
      <c r="D2411" t="s">
        <v>6839</v>
      </c>
      <c r="E2411" s="1">
        <v>45627</v>
      </c>
      <c r="F2411">
        <v>1</v>
      </c>
    </row>
    <row r="2412" spans="1:6" x14ac:dyDescent="0.25">
      <c r="A2412" t="s">
        <v>1973</v>
      </c>
      <c r="B2412" t="s">
        <v>146</v>
      </c>
      <c r="C2412" t="s">
        <v>147</v>
      </c>
      <c r="D2412" t="s">
        <v>6839</v>
      </c>
      <c r="E2412" s="1">
        <v>45352</v>
      </c>
      <c r="F2412">
        <v>1</v>
      </c>
    </row>
    <row r="2413" spans="1:6" x14ac:dyDescent="0.25">
      <c r="A2413" t="s">
        <v>1973</v>
      </c>
      <c r="B2413" t="s">
        <v>146</v>
      </c>
      <c r="C2413" t="s">
        <v>147</v>
      </c>
      <c r="D2413" t="s">
        <v>6839</v>
      </c>
      <c r="E2413" s="1">
        <v>45383</v>
      </c>
      <c r="F2413">
        <v>1</v>
      </c>
    </row>
    <row r="2414" spans="1:6" x14ac:dyDescent="0.25">
      <c r="A2414" t="s">
        <v>1973</v>
      </c>
      <c r="B2414" t="s">
        <v>146</v>
      </c>
      <c r="C2414" t="s">
        <v>147</v>
      </c>
      <c r="D2414" t="s">
        <v>6839</v>
      </c>
      <c r="E2414" s="1">
        <v>45413</v>
      </c>
      <c r="F2414">
        <v>1</v>
      </c>
    </row>
    <row r="2415" spans="1:6" x14ac:dyDescent="0.25">
      <c r="A2415" t="s">
        <v>1973</v>
      </c>
      <c r="B2415" t="s">
        <v>146</v>
      </c>
      <c r="C2415" t="s">
        <v>147</v>
      </c>
      <c r="D2415" t="s">
        <v>6839</v>
      </c>
      <c r="E2415" s="1">
        <v>45444</v>
      </c>
      <c r="F2415">
        <v>1</v>
      </c>
    </row>
    <row r="2416" spans="1:6" x14ac:dyDescent="0.25">
      <c r="A2416" t="s">
        <v>1973</v>
      </c>
      <c r="B2416" t="s">
        <v>146</v>
      </c>
      <c r="C2416" t="s">
        <v>147</v>
      </c>
      <c r="D2416" t="s">
        <v>6839</v>
      </c>
      <c r="E2416" s="1">
        <v>45474</v>
      </c>
      <c r="F2416">
        <v>1</v>
      </c>
    </row>
    <row r="2417" spans="1:6" x14ac:dyDescent="0.25">
      <c r="A2417" t="s">
        <v>1973</v>
      </c>
      <c r="B2417" t="s">
        <v>146</v>
      </c>
      <c r="C2417" t="s">
        <v>147</v>
      </c>
      <c r="D2417" t="s">
        <v>6839</v>
      </c>
      <c r="E2417" s="1">
        <v>45505</v>
      </c>
      <c r="F2417">
        <v>1</v>
      </c>
    </row>
    <row r="2418" spans="1:6" x14ac:dyDescent="0.25">
      <c r="A2418" t="s">
        <v>1973</v>
      </c>
      <c r="B2418" t="s">
        <v>146</v>
      </c>
      <c r="C2418" t="s">
        <v>147</v>
      </c>
      <c r="D2418" t="s">
        <v>6839</v>
      </c>
      <c r="E2418" s="1">
        <v>45536</v>
      </c>
      <c r="F2418">
        <v>1</v>
      </c>
    </row>
    <row r="2419" spans="1:6" x14ac:dyDescent="0.25">
      <c r="A2419" t="s">
        <v>1973</v>
      </c>
      <c r="B2419" t="s">
        <v>146</v>
      </c>
      <c r="C2419" t="s">
        <v>147</v>
      </c>
      <c r="D2419" t="s">
        <v>6839</v>
      </c>
      <c r="E2419" s="1">
        <v>45566</v>
      </c>
      <c r="F2419">
        <v>1</v>
      </c>
    </row>
    <row r="2420" spans="1:6" x14ac:dyDescent="0.25">
      <c r="A2420" t="s">
        <v>1973</v>
      </c>
      <c r="B2420" t="s">
        <v>146</v>
      </c>
      <c r="C2420" t="s">
        <v>147</v>
      </c>
      <c r="D2420" t="s">
        <v>6839</v>
      </c>
      <c r="E2420" s="1">
        <v>45597</v>
      </c>
      <c r="F2420">
        <v>1</v>
      </c>
    </row>
    <row r="2421" spans="1:6" x14ac:dyDescent="0.25">
      <c r="A2421" t="s">
        <v>1973</v>
      </c>
      <c r="B2421" t="s">
        <v>146</v>
      </c>
      <c r="C2421" t="s">
        <v>147</v>
      </c>
      <c r="D2421" t="s">
        <v>6839</v>
      </c>
      <c r="E2421" s="1">
        <v>45627</v>
      </c>
      <c r="F2421">
        <v>1</v>
      </c>
    </row>
    <row r="2422" spans="1:6" x14ac:dyDescent="0.25">
      <c r="A2422" t="s">
        <v>1977</v>
      </c>
      <c r="B2422" t="s">
        <v>43</v>
      </c>
      <c r="C2422" t="s">
        <v>44</v>
      </c>
      <c r="D2422" t="s">
        <v>6839</v>
      </c>
      <c r="E2422" s="1">
        <v>45292</v>
      </c>
      <c r="F2422">
        <v>1</v>
      </c>
    </row>
    <row r="2423" spans="1:6" x14ac:dyDescent="0.25">
      <c r="A2423" t="s">
        <v>1977</v>
      </c>
      <c r="B2423" t="s">
        <v>43</v>
      </c>
      <c r="C2423" t="s">
        <v>44</v>
      </c>
      <c r="D2423" t="s">
        <v>6839</v>
      </c>
      <c r="E2423" s="1">
        <v>45323</v>
      </c>
      <c r="F2423">
        <v>1</v>
      </c>
    </row>
    <row r="2424" spans="1:6" x14ac:dyDescent="0.25">
      <c r="A2424" t="s">
        <v>1977</v>
      </c>
      <c r="B2424" t="s">
        <v>43</v>
      </c>
      <c r="C2424" t="s">
        <v>44</v>
      </c>
      <c r="D2424" t="s">
        <v>6839</v>
      </c>
      <c r="E2424" s="1">
        <v>45352</v>
      </c>
      <c r="F2424">
        <v>1</v>
      </c>
    </row>
    <row r="2425" spans="1:6" x14ac:dyDescent="0.25">
      <c r="A2425" t="s">
        <v>1977</v>
      </c>
      <c r="B2425" t="s">
        <v>43</v>
      </c>
      <c r="C2425" t="s">
        <v>44</v>
      </c>
      <c r="D2425" t="s">
        <v>6839</v>
      </c>
      <c r="E2425" s="1">
        <v>45383</v>
      </c>
      <c r="F2425">
        <v>1</v>
      </c>
    </row>
    <row r="2426" spans="1:6" x14ac:dyDescent="0.25">
      <c r="A2426" t="s">
        <v>1977</v>
      </c>
      <c r="B2426" t="s">
        <v>43</v>
      </c>
      <c r="C2426" t="s">
        <v>44</v>
      </c>
      <c r="D2426" t="s">
        <v>6839</v>
      </c>
      <c r="E2426" s="1">
        <v>45413</v>
      </c>
      <c r="F2426">
        <v>1</v>
      </c>
    </row>
    <row r="2427" spans="1:6" x14ac:dyDescent="0.25">
      <c r="A2427" t="s">
        <v>1977</v>
      </c>
      <c r="B2427" t="s">
        <v>43</v>
      </c>
      <c r="C2427" t="s">
        <v>44</v>
      </c>
      <c r="D2427" t="s">
        <v>6839</v>
      </c>
      <c r="E2427" s="1">
        <v>45444</v>
      </c>
      <c r="F2427">
        <v>1</v>
      </c>
    </row>
    <row r="2428" spans="1:6" x14ac:dyDescent="0.25">
      <c r="A2428" t="s">
        <v>1985</v>
      </c>
      <c r="B2428" t="s">
        <v>43</v>
      </c>
      <c r="C2428" t="s">
        <v>44</v>
      </c>
      <c r="D2428" t="s">
        <v>6840</v>
      </c>
      <c r="E2428" s="1">
        <v>45352</v>
      </c>
      <c r="F2428">
        <v>1</v>
      </c>
    </row>
    <row r="2429" spans="1:6" x14ac:dyDescent="0.25">
      <c r="A2429" t="s">
        <v>1985</v>
      </c>
      <c r="B2429" t="s">
        <v>43</v>
      </c>
      <c r="C2429" t="s">
        <v>44</v>
      </c>
      <c r="D2429" t="s">
        <v>6840</v>
      </c>
      <c r="E2429" s="1">
        <v>45383</v>
      </c>
      <c r="F2429">
        <v>1</v>
      </c>
    </row>
    <row r="2430" spans="1:6" x14ac:dyDescent="0.25">
      <c r="A2430" t="s">
        <v>1985</v>
      </c>
      <c r="B2430" t="s">
        <v>43</v>
      </c>
      <c r="C2430" t="s">
        <v>44</v>
      </c>
      <c r="D2430" t="s">
        <v>6840</v>
      </c>
      <c r="E2430" s="1">
        <v>45413</v>
      </c>
      <c r="F2430">
        <v>1</v>
      </c>
    </row>
    <row r="2431" spans="1:6" x14ac:dyDescent="0.25">
      <c r="A2431" t="s">
        <v>1985</v>
      </c>
      <c r="B2431" t="s">
        <v>43</v>
      </c>
      <c r="C2431" t="s">
        <v>44</v>
      </c>
      <c r="D2431" t="s">
        <v>6840</v>
      </c>
      <c r="E2431" s="1">
        <v>45444</v>
      </c>
      <c r="F2431">
        <v>1</v>
      </c>
    </row>
    <row r="2432" spans="1:6" x14ac:dyDescent="0.25">
      <c r="A2432" t="s">
        <v>1985</v>
      </c>
      <c r="B2432" t="s">
        <v>43</v>
      </c>
      <c r="C2432" t="s">
        <v>44</v>
      </c>
      <c r="D2432" t="s">
        <v>6840</v>
      </c>
      <c r="E2432" s="1">
        <v>45474</v>
      </c>
      <c r="F2432">
        <v>1</v>
      </c>
    </row>
    <row r="2433" spans="1:6" x14ac:dyDescent="0.25">
      <c r="A2433" t="s">
        <v>1985</v>
      </c>
      <c r="B2433" t="s">
        <v>43</v>
      </c>
      <c r="C2433" t="s">
        <v>44</v>
      </c>
      <c r="D2433" t="s">
        <v>6840</v>
      </c>
      <c r="E2433" s="1">
        <v>45505</v>
      </c>
      <c r="F2433">
        <v>1</v>
      </c>
    </row>
    <row r="2434" spans="1:6" x14ac:dyDescent="0.25">
      <c r="A2434" t="s">
        <v>1985</v>
      </c>
      <c r="B2434" t="s">
        <v>43</v>
      </c>
      <c r="C2434" t="s">
        <v>44</v>
      </c>
      <c r="D2434" t="s">
        <v>6840</v>
      </c>
      <c r="E2434" s="1">
        <v>45536</v>
      </c>
      <c r="F2434">
        <v>1</v>
      </c>
    </row>
    <row r="2435" spans="1:6" x14ac:dyDescent="0.25">
      <c r="A2435" t="s">
        <v>1985</v>
      </c>
      <c r="B2435" t="s">
        <v>43</v>
      </c>
      <c r="C2435" t="s">
        <v>44</v>
      </c>
      <c r="D2435" t="s">
        <v>6840</v>
      </c>
      <c r="E2435" s="1">
        <v>45566</v>
      </c>
      <c r="F2435">
        <v>1</v>
      </c>
    </row>
    <row r="2436" spans="1:6" x14ac:dyDescent="0.25">
      <c r="A2436" t="s">
        <v>1985</v>
      </c>
      <c r="B2436" t="s">
        <v>43</v>
      </c>
      <c r="C2436" t="s">
        <v>44</v>
      </c>
      <c r="D2436" t="s">
        <v>6840</v>
      </c>
      <c r="E2436" s="1">
        <v>45597</v>
      </c>
      <c r="F2436">
        <v>1</v>
      </c>
    </row>
    <row r="2437" spans="1:6" x14ac:dyDescent="0.25">
      <c r="A2437" t="s">
        <v>1985</v>
      </c>
      <c r="B2437" t="s">
        <v>43</v>
      </c>
      <c r="C2437" t="s">
        <v>44</v>
      </c>
      <c r="D2437" t="s">
        <v>6840</v>
      </c>
      <c r="E2437" s="1">
        <v>45627</v>
      </c>
      <c r="F2437">
        <v>1</v>
      </c>
    </row>
    <row r="2438" spans="1:6" x14ac:dyDescent="0.25">
      <c r="A2438" t="s">
        <v>1996</v>
      </c>
      <c r="B2438" t="s">
        <v>233</v>
      </c>
      <c r="C2438" t="s">
        <v>32</v>
      </c>
      <c r="D2438" t="s">
        <v>6841</v>
      </c>
      <c r="E2438" s="1">
        <v>45352</v>
      </c>
      <c r="F2438">
        <v>1</v>
      </c>
    </row>
    <row r="2439" spans="1:6" x14ac:dyDescent="0.25">
      <c r="A2439" t="s">
        <v>1996</v>
      </c>
      <c r="B2439" t="s">
        <v>233</v>
      </c>
      <c r="C2439" t="s">
        <v>32</v>
      </c>
      <c r="D2439" t="s">
        <v>6841</v>
      </c>
      <c r="E2439" s="1">
        <v>45383</v>
      </c>
      <c r="F2439">
        <v>1</v>
      </c>
    </row>
    <row r="2440" spans="1:6" x14ac:dyDescent="0.25">
      <c r="A2440" t="s">
        <v>1996</v>
      </c>
      <c r="B2440" t="s">
        <v>233</v>
      </c>
      <c r="C2440" t="s">
        <v>32</v>
      </c>
      <c r="D2440" t="s">
        <v>6841</v>
      </c>
      <c r="E2440" s="1">
        <v>45413</v>
      </c>
      <c r="F2440">
        <v>1</v>
      </c>
    </row>
    <row r="2441" spans="1:6" x14ac:dyDescent="0.25">
      <c r="A2441" t="s">
        <v>1996</v>
      </c>
      <c r="B2441" t="s">
        <v>233</v>
      </c>
      <c r="C2441" t="s">
        <v>32</v>
      </c>
      <c r="D2441" t="s">
        <v>6841</v>
      </c>
      <c r="E2441" s="1">
        <v>45444</v>
      </c>
      <c r="F2441">
        <v>1</v>
      </c>
    </row>
    <row r="2442" spans="1:6" x14ac:dyDescent="0.25">
      <c r="A2442" t="s">
        <v>1996</v>
      </c>
      <c r="B2442" t="s">
        <v>233</v>
      </c>
      <c r="C2442" t="s">
        <v>32</v>
      </c>
      <c r="D2442" t="s">
        <v>6841</v>
      </c>
      <c r="E2442" s="1">
        <v>45474</v>
      </c>
      <c r="F2442">
        <v>1</v>
      </c>
    </row>
    <row r="2443" spans="1:6" x14ac:dyDescent="0.25">
      <c r="A2443" t="s">
        <v>1996</v>
      </c>
      <c r="B2443" t="s">
        <v>233</v>
      </c>
      <c r="C2443" t="s">
        <v>32</v>
      </c>
      <c r="D2443" t="s">
        <v>6841</v>
      </c>
      <c r="E2443" s="1">
        <v>45505</v>
      </c>
      <c r="F2443">
        <v>1</v>
      </c>
    </row>
    <row r="2444" spans="1:6" x14ac:dyDescent="0.25">
      <c r="A2444" t="s">
        <v>1996</v>
      </c>
      <c r="B2444" t="s">
        <v>233</v>
      </c>
      <c r="C2444" t="s">
        <v>32</v>
      </c>
      <c r="D2444" t="s">
        <v>6841</v>
      </c>
      <c r="E2444" s="1">
        <v>45536</v>
      </c>
      <c r="F2444">
        <v>1</v>
      </c>
    </row>
    <row r="2445" spans="1:6" x14ac:dyDescent="0.25">
      <c r="A2445" t="s">
        <v>1996</v>
      </c>
      <c r="B2445" t="s">
        <v>233</v>
      </c>
      <c r="C2445" t="s">
        <v>32</v>
      </c>
      <c r="D2445" t="s">
        <v>6841</v>
      </c>
      <c r="E2445" s="1">
        <v>45566</v>
      </c>
      <c r="F2445">
        <v>1</v>
      </c>
    </row>
    <row r="2446" spans="1:6" x14ac:dyDescent="0.25">
      <c r="A2446" t="s">
        <v>1996</v>
      </c>
      <c r="B2446" t="s">
        <v>233</v>
      </c>
      <c r="C2446" t="s">
        <v>32</v>
      </c>
      <c r="D2446" t="s">
        <v>6841</v>
      </c>
      <c r="E2446" s="1">
        <v>45597</v>
      </c>
      <c r="F2446">
        <v>1</v>
      </c>
    </row>
    <row r="2447" spans="1:6" x14ac:dyDescent="0.25">
      <c r="A2447" t="s">
        <v>1996</v>
      </c>
      <c r="B2447" t="s">
        <v>233</v>
      </c>
      <c r="C2447" t="s">
        <v>32</v>
      </c>
      <c r="D2447" t="s">
        <v>6841</v>
      </c>
      <c r="E2447" s="1">
        <v>45627</v>
      </c>
      <c r="F2447">
        <v>1</v>
      </c>
    </row>
    <row r="2448" spans="1:6" x14ac:dyDescent="0.25">
      <c r="A2448" t="s">
        <v>2001</v>
      </c>
      <c r="B2448" t="s">
        <v>52</v>
      </c>
      <c r="C2448" t="s">
        <v>44</v>
      </c>
      <c r="D2448" t="s">
        <v>6839</v>
      </c>
      <c r="E2448" s="1">
        <v>45323</v>
      </c>
      <c r="F2448">
        <v>1</v>
      </c>
    </row>
    <row r="2449" spans="1:6" x14ac:dyDescent="0.25">
      <c r="A2449" t="s">
        <v>2001</v>
      </c>
      <c r="B2449" t="s">
        <v>52</v>
      </c>
      <c r="C2449" t="s">
        <v>44</v>
      </c>
      <c r="D2449" t="s">
        <v>6839</v>
      </c>
      <c r="E2449" s="1">
        <v>45352</v>
      </c>
      <c r="F2449">
        <v>1</v>
      </c>
    </row>
    <row r="2450" spans="1:6" x14ac:dyDescent="0.25">
      <c r="A2450" t="s">
        <v>2001</v>
      </c>
      <c r="B2450" t="s">
        <v>52</v>
      </c>
      <c r="C2450" t="s">
        <v>44</v>
      </c>
      <c r="D2450" t="s">
        <v>6839</v>
      </c>
      <c r="E2450" s="1">
        <v>45383</v>
      </c>
      <c r="F2450">
        <v>1</v>
      </c>
    </row>
    <row r="2451" spans="1:6" x14ac:dyDescent="0.25">
      <c r="A2451" t="s">
        <v>2001</v>
      </c>
      <c r="B2451" t="s">
        <v>52</v>
      </c>
      <c r="C2451" t="s">
        <v>44</v>
      </c>
      <c r="D2451" t="s">
        <v>6839</v>
      </c>
      <c r="E2451" s="1">
        <v>45413</v>
      </c>
      <c r="F2451">
        <v>1</v>
      </c>
    </row>
    <row r="2452" spans="1:6" x14ac:dyDescent="0.25">
      <c r="A2452" t="s">
        <v>2001</v>
      </c>
      <c r="B2452" t="s">
        <v>52</v>
      </c>
      <c r="C2452" t="s">
        <v>44</v>
      </c>
      <c r="D2452" t="s">
        <v>6839</v>
      </c>
      <c r="E2452" s="1">
        <v>45444</v>
      </c>
      <c r="F2452">
        <v>1</v>
      </c>
    </row>
    <row r="2453" spans="1:6" x14ac:dyDescent="0.25">
      <c r="A2453" t="s">
        <v>2001</v>
      </c>
      <c r="B2453" t="s">
        <v>52</v>
      </c>
      <c r="C2453" t="s">
        <v>44</v>
      </c>
      <c r="D2453" t="s">
        <v>6839</v>
      </c>
      <c r="E2453" s="1">
        <v>45474</v>
      </c>
      <c r="F2453">
        <v>1</v>
      </c>
    </row>
    <row r="2454" spans="1:6" x14ac:dyDescent="0.25">
      <c r="A2454" t="s">
        <v>2001</v>
      </c>
      <c r="B2454" t="s">
        <v>52</v>
      </c>
      <c r="C2454" t="s">
        <v>44</v>
      </c>
      <c r="D2454" t="s">
        <v>6839</v>
      </c>
      <c r="E2454" s="1">
        <v>45505</v>
      </c>
      <c r="F2454">
        <v>1</v>
      </c>
    </row>
    <row r="2455" spans="1:6" x14ac:dyDescent="0.25">
      <c r="A2455" t="s">
        <v>2001</v>
      </c>
      <c r="B2455" t="s">
        <v>52</v>
      </c>
      <c r="C2455" t="s">
        <v>44</v>
      </c>
      <c r="D2455" t="s">
        <v>6839</v>
      </c>
      <c r="E2455" s="1">
        <v>45536</v>
      </c>
      <c r="F2455">
        <v>1</v>
      </c>
    </row>
    <row r="2456" spans="1:6" x14ac:dyDescent="0.25">
      <c r="A2456" t="s">
        <v>2001</v>
      </c>
      <c r="B2456" t="s">
        <v>52</v>
      </c>
      <c r="C2456" t="s">
        <v>44</v>
      </c>
      <c r="D2456" t="s">
        <v>6839</v>
      </c>
      <c r="E2456" s="1">
        <v>45566</v>
      </c>
      <c r="F2456">
        <v>1</v>
      </c>
    </row>
    <row r="2457" spans="1:6" x14ac:dyDescent="0.25">
      <c r="A2457" t="s">
        <v>2001</v>
      </c>
      <c r="B2457" t="s">
        <v>52</v>
      </c>
      <c r="C2457" t="s">
        <v>44</v>
      </c>
      <c r="D2457" t="s">
        <v>6839</v>
      </c>
      <c r="E2457" s="1">
        <v>45597</v>
      </c>
      <c r="F2457">
        <v>1</v>
      </c>
    </row>
    <row r="2458" spans="1:6" x14ac:dyDescent="0.25">
      <c r="A2458" t="s">
        <v>2001</v>
      </c>
      <c r="B2458" t="s">
        <v>52</v>
      </c>
      <c r="C2458" t="s">
        <v>44</v>
      </c>
      <c r="D2458" t="s">
        <v>6839</v>
      </c>
      <c r="E2458" s="1">
        <v>45627</v>
      </c>
      <c r="F2458">
        <v>1</v>
      </c>
    </row>
    <row r="2459" spans="1:6" x14ac:dyDescent="0.25">
      <c r="A2459" t="s">
        <v>2008</v>
      </c>
      <c r="B2459" t="s">
        <v>233</v>
      </c>
      <c r="C2459" t="s">
        <v>32</v>
      </c>
      <c r="D2459" t="s">
        <v>6839</v>
      </c>
      <c r="E2459" s="1">
        <v>45323</v>
      </c>
      <c r="F2459">
        <v>1</v>
      </c>
    </row>
    <row r="2460" spans="1:6" x14ac:dyDescent="0.25">
      <c r="A2460" t="s">
        <v>2008</v>
      </c>
      <c r="B2460" t="s">
        <v>233</v>
      </c>
      <c r="C2460" t="s">
        <v>32</v>
      </c>
      <c r="D2460" t="s">
        <v>6839</v>
      </c>
      <c r="E2460" s="1">
        <v>45352</v>
      </c>
      <c r="F2460">
        <v>1</v>
      </c>
    </row>
    <row r="2461" spans="1:6" x14ac:dyDescent="0.25">
      <c r="A2461" t="s">
        <v>2008</v>
      </c>
      <c r="B2461" t="s">
        <v>233</v>
      </c>
      <c r="C2461" t="s">
        <v>32</v>
      </c>
      <c r="D2461" t="s">
        <v>6839</v>
      </c>
      <c r="E2461" s="1">
        <v>45383</v>
      </c>
      <c r="F2461">
        <v>1</v>
      </c>
    </row>
    <row r="2462" spans="1:6" x14ac:dyDescent="0.25">
      <c r="A2462" t="s">
        <v>2008</v>
      </c>
      <c r="B2462" t="s">
        <v>233</v>
      </c>
      <c r="C2462" t="s">
        <v>32</v>
      </c>
      <c r="D2462" t="s">
        <v>6839</v>
      </c>
      <c r="E2462" s="1">
        <v>45413</v>
      </c>
      <c r="F2462">
        <v>1</v>
      </c>
    </row>
    <row r="2463" spans="1:6" x14ac:dyDescent="0.25">
      <c r="A2463" t="s">
        <v>2008</v>
      </c>
      <c r="B2463" t="s">
        <v>233</v>
      </c>
      <c r="C2463" t="s">
        <v>32</v>
      </c>
      <c r="D2463" t="s">
        <v>6839</v>
      </c>
      <c r="E2463" s="1">
        <v>45444</v>
      </c>
      <c r="F2463">
        <v>1</v>
      </c>
    </row>
    <row r="2464" spans="1:6" x14ac:dyDescent="0.25">
      <c r="A2464" t="s">
        <v>2008</v>
      </c>
      <c r="B2464" t="s">
        <v>233</v>
      </c>
      <c r="C2464" t="s">
        <v>32</v>
      </c>
      <c r="D2464" t="s">
        <v>6839</v>
      </c>
      <c r="E2464" s="1">
        <v>45474</v>
      </c>
      <c r="F2464">
        <v>1</v>
      </c>
    </row>
    <row r="2465" spans="1:6" x14ac:dyDescent="0.25">
      <c r="A2465" t="s">
        <v>2018</v>
      </c>
      <c r="B2465" t="s">
        <v>233</v>
      </c>
      <c r="C2465" t="s">
        <v>32</v>
      </c>
      <c r="D2465" t="s">
        <v>6842</v>
      </c>
      <c r="E2465" s="1">
        <v>45323</v>
      </c>
      <c r="F2465">
        <v>1</v>
      </c>
    </row>
    <row r="2466" spans="1:6" x14ac:dyDescent="0.25">
      <c r="A2466" t="s">
        <v>2018</v>
      </c>
      <c r="B2466" t="s">
        <v>233</v>
      </c>
      <c r="C2466" t="s">
        <v>32</v>
      </c>
      <c r="D2466" t="s">
        <v>6842</v>
      </c>
      <c r="E2466" s="1">
        <v>45352</v>
      </c>
      <c r="F2466">
        <v>1</v>
      </c>
    </row>
    <row r="2467" spans="1:6" x14ac:dyDescent="0.25">
      <c r="A2467" t="s">
        <v>2018</v>
      </c>
      <c r="B2467" t="s">
        <v>233</v>
      </c>
      <c r="C2467" t="s">
        <v>32</v>
      </c>
      <c r="D2467" t="s">
        <v>6842</v>
      </c>
      <c r="E2467" s="1">
        <v>45383</v>
      </c>
      <c r="F2467">
        <v>1</v>
      </c>
    </row>
    <row r="2468" spans="1:6" x14ac:dyDescent="0.25">
      <c r="A2468" t="s">
        <v>2018</v>
      </c>
      <c r="B2468" t="s">
        <v>233</v>
      </c>
      <c r="C2468" t="s">
        <v>32</v>
      </c>
      <c r="D2468" t="s">
        <v>6842</v>
      </c>
      <c r="E2468" s="1">
        <v>45413</v>
      </c>
      <c r="F2468">
        <v>1</v>
      </c>
    </row>
    <row r="2469" spans="1:6" x14ac:dyDescent="0.25">
      <c r="A2469" t="s">
        <v>2018</v>
      </c>
      <c r="B2469" t="s">
        <v>233</v>
      </c>
      <c r="C2469" t="s">
        <v>32</v>
      </c>
      <c r="D2469" t="s">
        <v>6842</v>
      </c>
      <c r="E2469" s="1">
        <v>45444</v>
      </c>
      <c r="F2469">
        <v>1</v>
      </c>
    </row>
    <row r="2470" spans="1:6" x14ac:dyDescent="0.25">
      <c r="A2470" t="s">
        <v>2018</v>
      </c>
      <c r="B2470" t="s">
        <v>233</v>
      </c>
      <c r="C2470" t="s">
        <v>32</v>
      </c>
      <c r="D2470" t="s">
        <v>6842</v>
      </c>
      <c r="E2470" s="1">
        <v>45474</v>
      </c>
      <c r="F2470">
        <v>1</v>
      </c>
    </row>
    <row r="2471" spans="1:6" x14ac:dyDescent="0.25">
      <c r="A2471" t="s">
        <v>2018</v>
      </c>
      <c r="B2471" t="s">
        <v>233</v>
      </c>
      <c r="C2471" t="s">
        <v>32</v>
      </c>
      <c r="D2471" t="s">
        <v>6842</v>
      </c>
      <c r="E2471" s="1">
        <v>45505</v>
      </c>
      <c r="F2471">
        <v>1</v>
      </c>
    </row>
    <row r="2472" spans="1:6" x14ac:dyDescent="0.25">
      <c r="A2472" t="s">
        <v>2027</v>
      </c>
      <c r="B2472" t="s">
        <v>52</v>
      </c>
      <c r="C2472" t="s">
        <v>44</v>
      </c>
      <c r="D2472" t="s">
        <v>6842</v>
      </c>
      <c r="E2472" s="1">
        <v>45292</v>
      </c>
      <c r="F2472">
        <v>1</v>
      </c>
    </row>
    <row r="2473" spans="1:6" x14ac:dyDescent="0.25">
      <c r="A2473" t="s">
        <v>2027</v>
      </c>
      <c r="B2473" t="s">
        <v>52</v>
      </c>
      <c r="C2473" t="s">
        <v>44</v>
      </c>
      <c r="D2473" t="s">
        <v>6842</v>
      </c>
      <c r="E2473" s="1">
        <v>45323</v>
      </c>
      <c r="F2473">
        <v>1</v>
      </c>
    </row>
    <row r="2474" spans="1:6" x14ac:dyDescent="0.25">
      <c r="A2474" t="s">
        <v>2027</v>
      </c>
      <c r="B2474" t="s">
        <v>52</v>
      </c>
      <c r="C2474" t="s">
        <v>44</v>
      </c>
      <c r="D2474" t="s">
        <v>6842</v>
      </c>
      <c r="E2474" s="1">
        <v>45352</v>
      </c>
      <c r="F2474">
        <v>1</v>
      </c>
    </row>
    <row r="2475" spans="1:6" x14ac:dyDescent="0.25">
      <c r="A2475" t="s">
        <v>2027</v>
      </c>
      <c r="B2475" t="s">
        <v>52</v>
      </c>
      <c r="C2475" t="s">
        <v>44</v>
      </c>
      <c r="D2475" t="s">
        <v>6842</v>
      </c>
      <c r="E2475" s="1">
        <v>45383</v>
      </c>
      <c r="F2475">
        <v>1</v>
      </c>
    </row>
    <row r="2476" spans="1:6" x14ac:dyDescent="0.25">
      <c r="A2476" t="s">
        <v>2027</v>
      </c>
      <c r="B2476" t="s">
        <v>52</v>
      </c>
      <c r="C2476" t="s">
        <v>44</v>
      </c>
      <c r="D2476" t="s">
        <v>6842</v>
      </c>
      <c r="E2476" s="1">
        <v>45413</v>
      </c>
      <c r="F2476">
        <v>1</v>
      </c>
    </row>
    <row r="2477" spans="1:6" x14ac:dyDescent="0.25">
      <c r="A2477" t="s">
        <v>2027</v>
      </c>
      <c r="B2477" t="s">
        <v>52</v>
      </c>
      <c r="C2477" t="s">
        <v>44</v>
      </c>
      <c r="D2477" t="s">
        <v>6842</v>
      </c>
      <c r="E2477" s="1">
        <v>45444</v>
      </c>
      <c r="F2477">
        <v>1</v>
      </c>
    </row>
    <row r="2478" spans="1:6" x14ac:dyDescent="0.25">
      <c r="A2478" t="s">
        <v>2027</v>
      </c>
      <c r="B2478" t="s">
        <v>52</v>
      </c>
      <c r="C2478" t="s">
        <v>44</v>
      </c>
      <c r="D2478" t="s">
        <v>6842</v>
      </c>
      <c r="E2478" s="1">
        <v>45474</v>
      </c>
      <c r="F2478">
        <v>1</v>
      </c>
    </row>
    <row r="2479" spans="1:6" x14ac:dyDescent="0.25">
      <c r="A2479" t="s">
        <v>2027</v>
      </c>
      <c r="B2479" t="s">
        <v>52</v>
      </c>
      <c r="C2479" t="s">
        <v>44</v>
      </c>
      <c r="D2479" t="s">
        <v>6842</v>
      </c>
      <c r="E2479" s="1">
        <v>45505</v>
      </c>
      <c r="F2479">
        <v>1</v>
      </c>
    </row>
    <row r="2480" spans="1:6" x14ac:dyDescent="0.25">
      <c r="A2480" t="s">
        <v>2027</v>
      </c>
      <c r="B2480" t="s">
        <v>52</v>
      </c>
      <c r="C2480" t="s">
        <v>44</v>
      </c>
      <c r="D2480" t="s">
        <v>6842</v>
      </c>
      <c r="E2480" s="1">
        <v>45536</v>
      </c>
      <c r="F2480">
        <v>1</v>
      </c>
    </row>
    <row r="2481" spans="1:6" x14ac:dyDescent="0.25">
      <c r="A2481" t="s">
        <v>2027</v>
      </c>
      <c r="B2481" t="s">
        <v>52</v>
      </c>
      <c r="C2481" t="s">
        <v>44</v>
      </c>
      <c r="D2481" t="s">
        <v>6842</v>
      </c>
      <c r="E2481" s="1">
        <v>45566</v>
      </c>
      <c r="F2481">
        <v>1</v>
      </c>
    </row>
    <row r="2482" spans="1:6" x14ac:dyDescent="0.25">
      <c r="A2482" t="s">
        <v>2027</v>
      </c>
      <c r="B2482" t="s">
        <v>52</v>
      </c>
      <c r="C2482" t="s">
        <v>44</v>
      </c>
      <c r="D2482" t="s">
        <v>6842</v>
      </c>
      <c r="E2482" s="1">
        <v>45597</v>
      </c>
      <c r="F2482">
        <v>1</v>
      </c>
    </row>
    <row r="2483" spans="1:6" x14ac:dyDescent="0.25">
      <c r="A2483" t="s">
        <v>2027</v>
      </c>
      <c r="B2483" t="s">
        <v>52</v>
      </c>
      <c r="C2483" t="s">
        <v>44</v>
      </c>
      <c r="D2483" t="s">
        <v>6842</v>
      </c>
      <c r="E2483" s="1">
        <v>45627</v>
      </c>
      <c r="F2483">
        <v>1</v>
      </c>
    </row>
    <row r="2484" spans="1:6" x14ac:dyDescent="0.25">
      <c r="A2484" t="s">
        <v>2036</v>
      </c>
      <c r="B2484" t="s">
        <v>233</v>
      </c>
      <c r="C2484" t="s">
        <v>32</v>
      </c>
      <c r="D2484" t="s">
        <v>6840</v>
      </c>
      <c r="E2484" s="1">
        <v>45352</v>
      </c>
      <c r="F2484">
        <v>1</v>
      </c>
    </row>
    <row r="2485" spans="1:6" x14ac:dyDescent="0.25">
      <c r="A2485" t="s">
        <v>2036</v>
      </c>
      <c r="B2485" t="s">
        <v>233</v>
      </c>
      <c r="C2485" t="s">
        <v>32</v>
      </c>
      <c r="D2485" t="s">
        <v>6840</v>
      </c>
      <c r="E2485" s="1">
        <v>45383</v>
      </c>
      <c r="F2485">
        <v>1</v>
      </c>
    </row>
    <row r="2486" spans="1:6" x14ac:dyDescent="0.25">
      <c r="A2486" t="s">
        <v>2036</v>
      </c>
      <c r="B2486" t="s">
        <v>233</v>
      </c>
      <c r="C2486" t="s">
        <v>32</v>
      </c>
      <c r="D2486" t="s">
        <v>6840</v>
      </c>
      <c r="E2486" s="1">
        <v>45413</v>
      </c>
      <c r="F2486">
        <v>1</v>
      </c>
    </row>
    <row r="2487" spans="1:6" x14ac:dyDescent="0.25">
      <c r="A2487" t="s">
        <v>2036</v>
      </c>
      <c r="B2487" t="s">
        <v>233</v>
      </c>
      <c r="C2487" t="s">
        <v>32</v>
      </c>
      <c r="D2487" t="s">
        <v>6840</v>
      </c>
      <c r="E2487" s="1">
        <v>45444</v>
      </c>
      <c r="F2487">
        <v>1</v>
      </c>
    </row>
    <row r="2488" spans="1:6" x14ac:dyDescent="0.25">
      <c r="A2488" t="s">
        <v>2036</v>
      </c>
      <c r="B2488" t="s">
        <v>233</v>
      </c>
      <c r="C2488" t="s">
        <v>32</v>
      </c>
      <c r="D2488" t="s">
        <v>6840</v>
      </c>
      <c r="E2488" s="1">
        <v>45474</v>
      </c>
      <c r="F2488">
        <v>1</v>
      </c>
    </row>
    <row r="2489" spans="1:6" x14ac:dyDescent="0.25">
      <c r="A2489" t="s">
        <v>2036</v>
      </c>
      <c r="B2489" t="s">
        <v>233</v>
      </c>
      <c r="C2489" t="s">
        <v>32</v>
      </c>
      <c r="D2489" t="s">
        <v>6840</v>
      </c>
      <c r="E2489" s="1">
        <v>45505</v>
      </c>
      <c r="F2489">
        <v>1</v>
      </c>
    </row>
    <row r="2490" spans="1:6" x14ac:dyDescent="0.25">
      <c r="A2490" t="s">
        <v>2036</v>
      </c>
      <c r="B2490" t="s">
        <v>233</v>
      </c>
      <c r="C2490" t="s">
        <v>32</v>
      </c>
      <c r="D2490" t="s">
        <v>6840</v>
      </c>
      <c r="E2490" s="1">
        <v>45536</v>
      </c>
      <c r="F2490">
        <v>1</v>
      </c>
    </row>
    <row r="2491" spans="1:6" x14ac:dyDescent="0.25">
      <c r="A2491" t="s">
        <v>2036</v>
      </c>
      <c r="B2491" t="s">
        <v>233</v>
      </c>
      <c r="C2491" t="s">
        <v>32</v>
      </c>
      <c r="D2491" t="s">
        <v>6840</v>
      </c>
      <c r="E2491" s="1">
        <v>45566</v>
      </c>
      <c r="F2491">
        <v>1</v>
      </c>
    </row>
    <row r="2492" spans="1:6" x14ac:dyDescent="0.25">
      <c r="A2492" t="s">
        <v>2036</v>
      </c>
      <c r="B2492" t="s">
        <v>233</v>
      </c>
      <c r="C2492" t="s">
        <v>32</v>
      </c>
      <c r="D2492" t="s">
        <v>6840</v>
      </c>
      <c r="E2492" s="1">
        <v>45597</v>
      </c>
      <c r="F2492">
        <v>1</v>
      </c>
    </row>
    <row r="2493" spans="1:6" x14ac:dyDescent="0.25">
      <c r="A2493" t="s">
        <v>2036</v>
      </c>
      <c r="B2493" t="s">
        <v>233</v>
      </c>
      <c r="C2493" t="s">
        <v>32</v>
      </c>
      <c r="D2493" t="s">
        <v>6840</v>
      </c>
      <c r="E2493" s="1">
        <v>45627</v>
      </c>
      <c r="F2493">
        <v>1</v>
      </c>
    </row>
    <row r="2494" spans="1:6" x14ac:dyDescent="0.25">
      <c r="A2494" t="s">
        <v>2045</v>
      </c>
      <c r="B2494" t="s">
        <v>52</v>
      </c>
      <c r="C2494" t="s">
        <v>44</v>
      </c>
      <c r="D2494" t="s">
        <v>6842</v>
      </c>
      <c r="E2494" s="1">
        <v>45292</v>
      </c>
      <c r="F2494">
        <v>1</v>
      </c>
    </row>
    <row r="2495" spans="1:6" x14ac:dyDescent="0.25">
      <c r="A2495" t="s">
        <v>2045</v>
      </c>
      <c r="B2495" t="s">
        <v>52</v>
      </c>
      <c r="C2495" t="s">
        <v>44</v>
      </c>
      <c r="D2495" t="s">
        <v>6842</v>
      </c>
      <c r="E2495" s="1">
        <v>45323</v>
      </c>
      <c r="F2495">
        <v>1</v>
      </c>
    </row>
    <row r="2496" spans="1:6" x14ac:dyDescent="0.25">
      <c r="A2496" t="s">
        <v>2045</v>
      </c>
      <c r="B2496" t="s">
        <v>52</v>
      </c>
      <c r="C2496" t="s">
        <v>44</v>
      </c>
      <c r="D2496" t="s">
        <v>6842</v>
      </c>
      <c r="E2496" s="1">
        <v>45352</v>
      </c>
      <c r="F2496">
        <v>1</v>
      </c>
    </row>
    <row r="2497" spans="1:6" x14ac:dyDescent="0.25">
      <c r="A2497" t="s">
        <v>2045</v>
      </c>
      <c r="B2497" t="s">
        <v>52</v>
      </c>
      <c r="C2497" t="s">
        <v>44</v>
      </c>
      <c r="D2497" t="s">
        <v>6842</v>
      </c>
      <c r="E2497" s="1">
        <v>45383</v>
      </c>
      <c r="F2497">
        <v>1</v>
      </c>
    </row>
    <row r="2498" spans="1:6" x14ac:dyDescent="0.25">
      <c r="A2498" t="s">
        <v>2045</v>
      </c>
      <c r="B2498" t="s">
        <v>52</v>
      </c>
      <c r="C2498" t="s">
        <v>44</v>
      </c>
      <c r="D2498" t="s">
        <v>6842</v>
      </c>
      <c r="E2498" s="1">
        <v>45413</v>
      </c>
      <c r="F2498">
        <v>1</v>
      </c>
    </row>
    <row r="2499" spans="1:6" x14ac:dyDescent="0.25">
      <c r="A2499" t="s">
        <v>2045</v>
      </c>
      <c r="B2499" t="s">
        <v>52</v>
      </c>
      <c r="C2499" t="s">
        <v>44</v>
      </c>
      <c r="D2499" t="s">
        <v>6842</v>
      </c>
      <c r="E2499" s="1">
        <v>45444</v>
      </c>
      <c r="F2499">
        <v>1</v>
      </c>
    </row>
    <row r="2500" spans="1:6" x14ac:dyDescent="0.25">
      <c r="A2500" t="s">
        <v>2045</v>
      </c>
      <c r="B2500" t="s">
        <v>52</v>
      </c>
      <c r="C2500" t="s">
        <v>44</v>
      </c>
      <c r="D2500" t="s">
        <v>6842</v>
      </c>
      <c r="E2500" s="1">
        <v>45474</v>
      </c>
      <c r="F2500">
        <v>1</v>
      </c>
    </row>
    <row r="2501" spans="1:6" x14ac:dyDescent="0.25">
      <c r="A2501" t="s">
        <v>2045</v>
      </c>
      <c r="B2501" t="s">
        <v>52</v>
      </c>
      <c r="C2501" t="s">
        <v>44</v>
      </c>
      <c r="D2501" t="s">
        <v>6842</v>
      </c>
      <c r="E2501" s="1">
        <v>45505</v>
      </c>
      <c r="F2501">
        <v>1</v>
      </c>
    </row>
    <row r="2502" spans="1:6" x14ac:dyDescent="0.25">
      <c r="A2502" t="s">
        <v>2045</v>
      </c>
      <c r="B2502" t="s">
        <v>52</v>
      </c>
      <c r="C2502" t="s">
        <v>44</v>
      </c>
      <c r="D2502" t="s">
        <v>6842</v>
      </c>
      <c r="E2502" s="1">
        <v>45536</v>
      </c>
      <c r="F2502">
        <v>1</v>
      </c>
    </row>
    <row r="2503" spans="1:6" x14ac:dyDescent="0.25">
      <c r="A2503" t="s">
        <v>2045</v>
      </c>
      <c r="B2503" t="s">
        <v>52</v>
      </c>
      <c r="C2503" t="s">
        <v>44</v>
      </c>
      <c r="D2503" t="s">
        <v>6842</v>
      </c>
      <c r="E2503" s="1">
        <v>45566</v>
      </c>
      <c r="F2503">
        <v>1</v>
      </c>
    </row>
    <row r="2504" spans="1:6" x14ac:dyDescent="0.25">
      <c r="A2504" t="s">
        <v>2045</v>
      </c>
      <c r="B2504" t="s">
        <v>52</v>
      </c>
      <c r="C2504" t="s">
        <v>44</v>
      </c>
      <c r="D2504" t="s">
        <v>6842</v>
      </c>
      <c r="E2504" s="1">
        <v>45597</v>
      </c>
      <c r="F2504">
        <v>1</v>
      </c>
    </row>
    <row r="2505" spans="1:6" x14ac:dyDescent="0.25">
      <c r="A2505" t="s">
        <v>2045</v>
      </c>
      <c r="B2505" t="s">
        <v>52</v>
      </c>
      <c r="C2505" t="s">
        <v>44</v>
      </c>
      <c r="D2505" t="s">
        <v>6842</v>
      </c>
      <c r="E2505" s="1">
        <v>45627</v>
      </c>
      <c r="F2505">
        <v>1</v>
      </c>
    </row>
    <row r="2506" spans="1:6" x14ac:dyDescent="0.25">
      <c r="A2506" t="s">
        <v>2049</v>
      </c>
      <c r="B2506" t="s">
        <v>43</v>
      </c>
      <c r="C2506" t="s">
        <v>44</v>
      </c>
      <c r="D2506" t="s">
        <v>6840</v>
      </c>
      <c r="E2506" s="1">
        <v>45323</v>
      </c>
      <c r="F2506">
        <v>1</v>
      </c>
    </row>
    <row r="2507" spans="1:6" x14ac:dyDescent="0.25">
      <c r="A2507" t="s">
        <v>2049</v>
      </c>
      <c r="B2507" t="s">
        <v>43</v>
      </c>
      <c r="C2507" t="s">
        <v>44</v>
      </c>
      <c r="D2507" t="s">
        <v>6840</v>
      </c>
      <c r="E2507" s="1">
        <v>45352</v>
      </c>
      <c r="F2507">
        <v>1</v>
      </c>
    </row>
    <row r="2508" spans="1:6" x14ac:dyDescent="0.25">
      <c r="A2508" t="s">
        <v>2049</v>
      </c>
      <c r="B2508" t="s">
        <v>43</v>
      </c>
      <c r="C2508" t="s">
        <v>44</v>
      </c>
      <c r="D2508" t="s">
        <v>6840</v>
      </c>
      <c r="E2508" s="1">
        <v>45383</v>
      </c>
      <c r="F2508">
        <v>1</v>
      </c>
    </row>
    <row r="2509" spans="1:6" x14ac:dyDescent="0.25">
      <c r="A2509" t="s">
        <v>2049</v>
      </c>
      <c r="B2509" t="s">
        <v>43</v>
      </c>
      <c r="C2509" t="s">
        <v>44</v>
      </c>
      <c r="D2509" t="s">
        <v>6840</v>
      </c>
      <c r="E2509" s="1">
        <v>45413</v>
      </c>
      <c r="F2509">
        <v>1</v>
      </c>
    </row>
    <row r="2510" spans="1:6" x14ac:dyDescent="0.25">
      <c r="A2510" t="s">
        <v>2049</v>
      </c>
      <c r="B2510" t="s">
        <v>43</v>
      </c>
      <c r="C2510" t="s">
        <v>44</v>
      </c>
      <c r="D2510" t="s">
        <v>6840</v>
      </c>
      <c r="E2510" s="1">
        <v>45444</v>
      </c>
      <c r="F2510">
        <v>1</v>
      </c>
    </row>
    <row r="2511" spans="1:6" x14ac:dyDescent="0.25">
      <c r="A2511" t="s">
        <v>2049</v>
      </c>
      <c r="B2511" t="s">
        <v>43</v>
      </c>
      <c r="C2511" t="s">
        <v>44</v>
      </c>
      <c r="D2511" t="s">
        <v>6840</v>
      </c>
      <c r="E2511" s="1">
        <v>45474</v>
      </c>
      <c r="F2511">
        <v>1</v>
      </c>
    </row>
    <row r="2512" spans="1:6" x14ac:dyDescent="0.25">
      <c r="A2512" t="s">
        <v>2049</v>
      </c>
      <c r="B2512" t="s">
        <v>43</v>
      </c>
      <c r="C2512" t="s">
        <v>44</v>
      </c>
      <c r="D2512" t="s">
        <v>6840</v>
      </c>
      <c r="E2512" s="1">
        <v>45505</v>
      </c>
      <c r="F2512">
        <v>1</v>
      </c>
    </row>
    <row r="2513" spans="1:6" x14ac:dyDescent="0.25">
      <c r="A2513" t="s">
        <v>2049</v>
      </c>
      <c r="B2513" t="s">
        <v>43</v>
      </c>
      <c r="C2513" t="s">
        <v>44</v>
      </c>
      <c r="D2513" t="s">
        <v>6840</v>
      </c>
      <c r="E2513" s="1">
        <v>45536</v>
      </c>
      <c r="F2513">
        <v>1</v>
      </c>
    </row>
    <row r="2514" spans="1:6" x14ac:dyDescent="0.25">
      <c r="A2514" t="s">
        <v>2049</v>
      </c>
      <c r="B2514" t="s">
        <v>43</v>
      </c>
      <c r="C2514" t="s">
        <v>44</v>
      </c>
      <c r="D2514" t="s">
        <v>6840</v>
      </c>
      <c r="E2514" s="1">
        <v>45566</v>
      </c>
      <c r="F2514">
        <v>1</v>
      </c>
    </row>
    <row r="2515" spans="1:6" x14ac:dyDescent="0.25">
      <c r="A2515" t="s">
        <v>2049</v>
      </c>
      <c r="B2515" t="s">
        <v>43</v>
      </c>
      <c r="C2515" t="s">
        <v>44</v>
      </c>
      <c r="D2515" t="s">
        <v>6840</v>
      </c>
      <c r="E2515" s="1">
        <v>45597</v>
      </c>
      <c r="F2515">
        <v>1</v>
      </c>
    </row>
    <row r="2516" spans="1:6" x14ac:dyDescent="0.25">
      <c r="A2516" t="s">
        <v>2049</v>
      </c>
      <c r="B2516" t="s">
        <v>43</v>
      </c>
      <c r="C2516" t="s">
        <v>44</v>
      </c>
      <c r="D2516" t="s">
        <v>6840</v>
      </c>
      <c r="E2516" s="1">
        <v>45627</v>
      </c>
      <c r="F2516">
        <v>1</v>
      </c>
    </row>
    <row r="2517" spans="1:6" x14ac:dyDescent="0.25">
      <c r="A2517" t="s">
        <v>2058</v>
      </c>
      <c r="B2517" t="s">
        <v>146</v>
      </c>
      <c r="C2517" t="s">
        <v>147</v>
      </c>
      <c r="D2517" t="s">
        <v>6841</v>
      </c>
      <c r="E2517" s="1">
        <v>45292</v>
      </c>
      <c r="F2517">
        <v>1</v>
      </c>
    </row>
    <row r="2518" spans="1:6" x14ac:dyDescent="0.25">
      <c r="A2518" t="s">
        <v>2058</v>
      </c>
      <c r="B2518" t="s">
        <v>146</v>
      </c>
      <c r="C2518" t="s">
        <v>147</v>
      </c>
      <c r="D2518" t="s">
        <v>6841</v>
      </c>
      <c r="E2518" s="1">
        <v>45323</v>
      </c>
      <c r="F2518">
        <v>1</v>
      </c>
    </row>
    <row r="2519" spans="1:6" x14ac:dyDescent="0.25">
      <c r="A2519" t="s">
        <v>2058</v>
      </c>
      <c r="B2519" t="s">
        <v>146</v>
      </c>
      <c r="C2519" t="s">
        <v>147</v>
      </c>
      <c r="D2519" t="s">
        <v>6841</v>
      </c>
      <c r="E2519" s="1">
        <v>45352</v>
      </c>
      <c r="F2519">
        <v>1</v>
      </c>
    </row>
    <row r="2520" spans="1:6" x14ac:dyDescent="0.25">
      <c r="A2520" t="s">
        <v>2058</v>
      </c>
      <c r="B2520" t="s">
        <v>146</v>
      </c>
      <c r="C2520" t="s">
        <v>147</v>
      </c>
      <c r="D2520" t="s">
        <v>6841</v>
      </c>
      <c r="E2520" s="1">
        <v>45383</v>
      </c>
      <c r="F2520">
        <v>1</v>
      </c>
    </row>
    <row r="2521" spans="1:6" x14ac:dyDescent="0.25">
      <c r="A2521" t="s">
        <v>2058</v>
      </c>
      <c r="B2521" t="s">
        <v>146</v>
      </c>
      <c r="C2521" t="s">
        <v>147</v>
      </c>
      <c r="D2521" t="s">
        <v>6841</v>
      </c>
      <c r="E2521" s="1">
        <v>45413</v>
      </c>
      <c r="F2521">
        <v>1</v>
      </c>
    </row>
    <row r="2522" spans="1:6" x14ac:dyDescent="0.25">
      <c r="A2522" t="s">
        <v>2058</v>
      </c>
      <c r="B2522" t="s">
        <v>146</v>
      </c>
      <c r="C2522" t="s">
        <v>147</v>
      </c>
      <c r="D2522" t="s">
        <v>6841</v>
      </c>
      <c r="E2522" s="1">
        <v>45444</v>
      </c>
      <c r="F2522">
        <v>1</v>
      </c>
    </row>
    <row r="2523" spans="1:6" x14ac:dyDescent="0.25">
      <c r="A2523" t="s">
        <v>2058</v>
      </c>
      <c r="B2523" t="s">
        <v>146</v>
      </c>
      <c r="C2523" t="s">
        <v>147</v>
      </c>
      <c r="D2523" t="s">
        <v>6841</v>
      </c>
      <c r="E2523" s="1">
        <v>45474</v>
      </c>
      <c r="F2523">
        <v>1</v>
      </c>
    </row>
    <row r="2524" spans="1:6" x14ac:dyDescent="0.25">
      <c r="A2524" t="s">
        <v>2058</v>
      </c>
      <c r="B2524" t="s">
        <v>146</v>
      </c>
      <c r="C2524" t="s">
        <v>147</v>
      </c>
      <c r="D2524" t="s">
        <v>6841</v>
      </c>
      <c r="E2524" s="1">
        <v>45505</v>
      </c>
      <c r="F2524">
        <v>1</v>
      </c>
    </row>
    <row r="2525" spans="1:6" x14ac:dyDescent="0.25">
      <c r="A2525" t="s">
        <v>2058</v>
      </c>
      <c r="B2525" t="s">
        <v>146</v>
      </c>
      <c r="C2525" t="s">
        <v>147</v>
      </c>
      <c r="D2525" t="s">
        <v>6841</v>
      </c>
      <c r="E2525" s="1">
        <v>45536</v>
      </c>
      <c r="F2525">
        <v>1</v>
      </c>
    </row>
    <row r="2526" spans="1:6" x14ac:dyDescent="0.25">
      <c r="A2526" t="s">
        <v>2058</v>
      </c>
      <c r="B2526" t="s">
        <v>146</v>
      </c>
      <c r="C2526" t="s">
        <v>147</v>
      </c>
      <c r="D2526" t="s">
        <v>6841</v>
      </c>
      <c r="E2526" s="1">
        <v>45566</v>
      </c>
      <c r="F2526">
        <v>1</v>
      </c>
    </row>
    <row r="2527" spans="1:6" x14ac:dyDescent="0.25">
      <c r="A2527" t="s">
        <v>2058</v>
      </c>
      <c r="B2527" t="s">
        <v>146</v>
      </c>
      <c r="C2527" t="s">
        <v>147</v>
      </c>
      <c r="D2527" t="s">
        <v>6841</v>
      </c>
      <c r="E2527" s="1">
        <v>45597</v>
      </c>
      <c r="F2527">
        <v>1</v>
      </c>
    </row>
    <row r="2528" spans="1:6" x14ac:dyDescent="0.25">
      <c r="A2528" t="s">
        <v>2058</v>
      </c>
      <c r="B2528" t="s">
        <v>146</v>
      </c>
      <c r="C2528" t="s">
        <v>147</v>
      </c>
      <c r="D2528" t="s">
        <v>6841</v>
      </c>
      <c r="E2528" s="1">
        <v>45627</v>
      </c>
      <c r="F2528">
        <v>1</v>
      </c>
    </row>
    <row r="2529" spans="1:6" x14ac:dyDescent="0.25">
      <c r="A2529" t="s">
        <v>2063</v>
      </c>
      <c r="B2529" t="s">
        <v>31</v>
      </c>
      <c r="C2529" t="s">
        <v>32</v>
      </c>
      <c r="D2529" t="s">
        <v>6841</v>
      </c>
      <c r="E2529" s="1">
        <v>45352</v>
      </c>
      <c r="F2529">
        <v>1</v>
      </c>
    </row>
    <row r="2530" spans="1:6" x14ac:dyDescent="0.25">
      <c r="A2530" t="s">
        <v>2063</v>
      </c>
      <c r="B2530" t="s">
        <v>31</v>
      </c>
      <c r="C2530" t="s">
        <v>32</v>
      </c>
      <c r="D2530" t="s">
        <v>6841</v>
      </c>
      <c r="E2530" s="1">
        <v>45383</v>
      </c>
      <c r="F2530">
        <v>1</v>
      </c>
    </row>
    <row r="2531" spans="1:6" x14ac:dyDescent="0.25">
      <c r="A2531" t="s">
        <v>2063</v>
      </c>
      <c r="B2531" t="s">
        <v>31</v>
      </c>
      <c r="C2531" t="s">
        <v>32</v>
      </c>
      <c r="D2531" t="s">
        <v>6841</v>
      </c>
      <c r="E2531" s="1">
        <v>45413</v>
      </c>
      <c r="F2531">
        <v>1</v>
      </c>
    </row>
    <row r="2532" spans="1:6" x14ac:dyDescent="0.25">
      <c r="A2532" t="s">
        <v>2063</v>
      </c>
      <c r="B2532" t="s">
        <v>31</v>
      </c>
      <c r="C2532" t="s">
        <v>32</v>
      </c>
      <c r="D2532" t="s">
        <v>6841</v>
      </c>
      <c r="E2532" s="1">
        <v>45444</v>
      </c>
      <c r="F2532">
        <v>1</v>
      </c>
    </row>
    <row r="2533" spans="1:6" x14ac:dyDescent="0.25">
      <c r="A2533" t="s">
        <v>2063</v>
      </c>
      <c r="B2533" t="s">
        <v>31</v>
      </c>
      <c r="C2533" t="s">
        <v>32</v>
      </c>
      <c r="D2533" t="s">
        <v>6841</v>
      </c>
      <c r="E2533" s="1">
        <v>45474</v>
      </c>
      <c r="F2533">
        <v>1</v>
      </c>
    </row>
    <row r="2534" spans="1:6" x14ac:dyDescent="0.25">
      <c r="A2534" t="s">
        <v>2063</v>
      </c>
      <c r="B2534" t="s">
        <v>31</v>
      </c>
      <c r="C2534" t="s">
        <v>32</v>
      </c>
      <c r="D2534" t="s">
        <v>6841</v>
      </c>
      <c r="E2534" s="1">
        <v>45505</v>
      </c>
      <c r="F2534">
        <v>1</v>
      </c>
    </row>
    <row r="2535" spans="1:6" x14ac:dyDescent="0.25">
      <c r="A2535" t="s">
        <v>2063</v>
      </c>
      <c r="B2535" t="s">
        <v>31</v>
      </c>
      <c r="C2535" t="s">
        <v>32</v>
      </c>
      <c r="D2535" t="s">
        <v>6841</v>
      </c>
      <c r="E2535" s="1">
        <v>45536</v>
      </c>
      <c r="F2535">
        <v>1</v>
      </c>
    </row>
    <row r="2536" spans="1:6" x14ac:dyDescent="0.25">
      <c r="A2536" t="s">
        <v>2063</v>
      </c>
      <c r="B2536" t="s">
        <v>31</v>
      </c>
      <c r="C2536" t="s">
        <v>32</v>
      </c>
      <c r="D2536" t="s">
        <v>6841</v>
      </c>
      <c r="E2536" s="1">
        <v>45566</v>
      </c>
      <c r="F2536">
        <v>1</v>
      </c>
    </row>
    <row r="2537" spans="1:6" x14ac:dyDescent="0.25">
      <c r="A2537" t="s">
        <v>2063</v>
      </c>
      <c r="B2537" t="s">
        <v>31</v>
      </c>
      <c r="C2537" t="s">
        <v>32</v>
      </c>
      <c r="D2537" t="s">
        <v>6841</v>
      </c>
      <c r="E2537" s="1">
        <v>45597</v>
      </c>
      <c r="F2537">
        <v>1</v>
      </c>
    </row>
    <row r="2538" spans="1:6" x14ac:dyDescent="0.25">
      <c r="A2538" t="s">
        <v>2063</v>
      </c>
      <c r="B2538" t="s">
        <v>31</v>
      </c>
      <c r="C2538" t="s">
        <v>32</v>
      </c>
      <c r="D2538" t="s">
        <v>6841</v>
      </c>
      <c r="E2538" s="1">
        <v>45627</v>
      </c>
      <c r="F2538">
        <v>1</v>
      </c>
    </row>
    <row r="2539" spans="1:6" x14ac:dyDescent="0.25">
      <c r="A2539" t="s">
        <v>2068</v>
      </c>
      <c r="B2539" t="s">
        <v>43</v>
      </c>
      <c r="C2539" t="s">
        <v>44</v>
      </c>
      <c r="D2539" t="s">
        <v>6840</v>
      </c>
      <c r="E2539" s="1">
        <v>45292</v>
      </c>
      <c r="F2539">
        <v>1</v>
      </c>
    </row>
    <row r="2540" spans="1:6" x14ac:dyDescent="0.25">
      <c r="A2540" t="s">
        <v>2068</v>
      </c>
      <c r="B2540" t="s">
        <v>43</v>
      </c>
      <c r="C2540" t="s">
        <v>44</v>
      </c>
      <c r="D2540" t="s">
        <v>6840</v>
      </c>
      <c r="E2540" s="1">
        <v>45323</v>
      </c>
      <c r="F2540">
        <v>1</v>
      </c>
    </row>
    <row r="2541" spans="1:6" x14ac:dyDescent="0.25">
      <c r="A2541" t="s">
        <v>2068</v>
      </c>
      <c r="B2541" t="s">
        <v>43</v>
      </c>
      <c r="C2541" t="s">
        <v>44</v>
      </c>
      <c r="D2541" t="s">
        <v>6840</v>
      </c>
      <c r="E2541" s="1">
        <v>45352</v>
      </c>
      <c r="F2541">
        <v>1</v>
      </c>
    </row>
    <row r="2542" spans="1:6" x14ac:dyDescent="0.25">
      <c r="A2542" t="s">
        <v>2068</v>
      </c>
      <c r="B2542" t="s">
        <v>43</v>
      </c>
      <c r="C2542" t="s">
        <v>44</v>
      </c>
      <c r="D2542" t="s">
        <v>6840</v>
      </c>
      <c r="E2542" s="1">
        <v>45383</v>
      </c>
      <c r="F2542">
        <v>1</v>
      </c>
    </row>
    <row r="2543" spans="1:6" x14ac:dyDescent="0.25">
      <c r="A2543" t="s">
        <v>2068</v>
      </c>
      <c r="B2543" t="s">
        <v>43</v>
      </c>
      <c r="C2543" t="s">
        <v>44</v>
      </c>
      <c r="D2543" t="s">
        <v>6840</v>
      </c>
      <c r="E2543" s="1">
        <v>45413</v>
      </c>
      <c r="F2543">
        <v>1</v>
      </c>
    </row>
    <row r="2544" spans="1:6" x14ac:dyDescent="0.25">
      <c r="A2544" t="s">
        <v>2068</v>
      </c>
      <c r="B2544" t="s">
        <v>43</v>
      </c>
      <c r="C2544" t="s">
        <v>44</v>
      </c>
      <c r="D2544" t="s">
        <v>6840</v>
      </c>
      <c r="E2544" s="1">
        <v>45444</v>
      </c>
      <c r="F2544">
        <v>1</v>
      </c>
    </row>
    <row r="2545" spans="1:6" x14ac:dyDescent="0.25">
      <c r="A2545" t="s">
        <v>2068</v>
      </c>
      <c r="B2545" t="s">
        <v>43</v>
      </c>
      <c r="C2545" t="s">
        <v>44</v>
      </c>
      <c r="D2545" t="s">
        <v>6840</v>
      </c>
      <c r="E2545" s="1">
        <v>45474</v>
      </c>
      <c r="F2545">
        <v>1</v>
      </c>
    </row>
    <row r="2546" spans="1:6" x14ac:dyDescent="0.25">
      <c r="A2546" t="s">
        <v>2068</v>
      </c>
      <c r="B2546" t="s">
        <v>43</v>
      </c>
      <c r="C2546" t="s">
        <v>44</v>
      </c>
      <c r="D2546" t="s">
        <v>6840</v>
      </c>
      <c r="E2546" s="1">
        <v>45505</v>
      </c>
      <c r="F2546">
        <v>1</v>
      </c>
    </row>
    <row r="2547" spans="1:6" x14ac:dyDescent="0.25">
      <c r="A2547" t="s">
        <v>2068</v>
      </c>
      <c r="B2547" t="s">
        <v>43</v>
      </c>
      <c r="C2547" t="s">
        <v>44</v>
      </c>
      <c r="D2547" t="s">
        <v>6840</v>
      </c>
      <c r="E2547" s="1">
        <v>45536</v>
      </c>
      <c r="F2547">
        <v>1</v>
      </c>
    </row>
    <row r="2548" spans="1:6" x14ac:dyDescent="0.25">
      <c r="A2548" t="s">
        <v>2068</v>
      </c>
      <c r="B2548" t="s">
        <v>43</v>
      </c>
      <c r="C2548" t="s">
        <v>44</v>
      </c>
      <c r="D2548" t="s">
        <v>6840</v>
      </c>
      <c r="E2548" s="1">
        <v>45566</v>
      </c>
      <c r="F2548">
        <v>1</v>
      </c>
    </row>
    <row r="2549" spans="1:6" x14ac:dyDescent="0.25">
      <c r="A2549" t="s">
        <v>2068</v>
      </c>
      <c r="B2549" t="s">
        <v>43</v>
      </c>
      <c r="C2549" t="s">
        <v>44</v>
      </c>
      <c r="D2549" t="s">
        <v>6840</v>
      </c>
      <c r="E2549" s="1">
        <v>45597</v>
      </c>
      <c r="F2549">
        <v>1</v>
      </c>
    </row>
    <row r="2550" spans="1:6" x14ac:dyDescent="0.25">
      <c r="A2550" t="s">
        <v>2068</v>
      </c>
      <c r="B2550" t="s">
        <v>43</v>
      </c>
      <c r="C2550" t="s">
        <v>44</v>
      </c>
      <c r="D2550" t="s">
        <v>6840</v>
      </c>
      <c r="E2550" s="1">
        <v>45627</v>
      </c>
      <c r="F2550">
        <v>1</v>
      </c>
    </row>
    <row r="2551" spans="1:6" x14ac:dyDescent="0.25">
      <c r="A2551" t="s">
        <v>2075</v>
      </c>
      <c r="B2551" t="s">
        <v>233</v>
      </c>
      <c r="C2551" t="s">
        <v>32</v>
      </c>
      <c r="D2551" t="s">
        <v>6841</v>
      </c>
      <c r="E2551" s="1">
        <v>45352</v>
      </c>
      <c r="F2551">
        <v>1</v>
      </c>
    </row>
    <row r="2552" spans="1:6" x14ac:dyDescent="0.25">
      <c r="A2552" t="s">
        <v>2075</v>
      </c>
      <c r="B2552" t="s">
        <v>233</v>
      </c>
      <c r="C2552" t="s">
        <v>32</v>
      </c>
      <c r="D2552" t="s">
        <v>6841</v>
      </c>
      <c r="E2552" s="1">
        <v>45383</v>
      </c>
      <c r="F2552">
        <v>1</v>
      </c>
    </row>
    <row r="2553" spans="1:6" x14ac:dyDescent="0.25">
      <c r="A2553" t="s">
        <v>2075</v>
      </c>
      <c r="B2553" t="s">
        <v>233</v>
      </c>
      <c r="C2553" t="s">
        <v>32</v>
      </c>
      <c r="D2553" t="s">
        <v>6841</v>
      </c>
      <c r="E2553" s="1">
        <v>45413</v>
      </c>
      <c r="F2553">
        <v>1</v>
      </c>
    </row>
    <row r="2554" spans="1:6" x14ac:dyDescent="0.25">
      <c r="A2554" t="s">
        <v>2075</v>
      </c>
      <c r="B2554" t="s">
        <v>233</v>
      </c>
      <c r="C2554" t="s">
        <v>32</v>
      </c>
      <c r="D2554" t="s">
        <v>6841</v>
      </c>
      <c r="E2554" s="1">
        <v>45444</v>
      </c>
      <c r="F2554">
        <v>1</v>
      </c>
    </row>
    <row r="2555" spans="1:6" x14ac:dyDescent="0.25">
      <c r="A2555" t="s">
        <v>2075</v>
      </c>
      <c r="B2555" t="s">
        <v>233</v>
      </c>
      <c r="C2555" t="s">
        <v>32</v>
      </c>
      <c r="D2555" t="s">
        <v>6841</v>
      </c>
      <c r="E2555" s="1">
        <v>45474</v>
      </c>
      <c r="F2555">
        <v>1</v>
      </c>
    </row>
    <row r="2556" spans="1:6" x14ac:dyDescent="0.25">
      <c r="A2556" t="s">
        <v>2075</v>
      </c>
      <c r="B2556" t="s">
        <v>233</v>
      </c>
      <c r="C2556" t="s">
        <v>32</v>
      </c>
      <c r="D2556" t="s">
        <v>6841</v>
      </c>
      <c r="E2556" s="1">
        <v>45505</v>
      </c>
      <c r="F2556">
        <v>1</v>
      </c>
    </row>
    <row r="2557" spans="1:6" x14ac:dyDescent="0.25">
      <c r="A2557" t="s">
        <v>2075</v>
      </c>
      <c r="B2557" t="s">
        <v>233</v>
      </c>
      <c r="C2557" t="s">
        <v>32</v>
      </c>
      <c r="D2557" t="s">
        <v>6841</v>
      </c>
      <c r="E2557" s="1">
        <v>45536</v>
      </c>
      <c r="F2557">
        <v>1</v>
      </c>
    </row>
    <row r="2558" spans="1:6" x14ac:dyDescent="0.25">
      <c r="A2558" t="s">
        <v>2075</v>
      </c>
      <c r="B2558" t="s">
        <v>233</v>
      </c>
      <c r="C2558" t="s">
        <v>32</v>
      </c>
      <c r="D2558" t="s">
        <v>6841</v>
      </c>
      <c r="E2558" s="1">
        <v>45566</v>
      </c>
      <c r="F2558">
        <v>1</v>
      </c>
    </row>
    <row r="2559" spans="1:6" x14ac:dyDescent="0.25">
      <c r="A2559" t="s">
        <v>2075</v>
      </c>
      <c r="B2559" t="s">
        <v>233</v>
      </c>
      <c r="C2559" t="s">
        <v>32</v>
      </c>
      <c r="D2559" t="s">
        <v>6841</v>
      </c>
      <c r="E2559" s="1">
        <v>45597</v>
      </c>
      <c r="F2559">
        <v>1</v>
      </c>
    </row>
    <row r="2560" spans="1:6" x14ac:dyDescent="0.25">
      <c r="A2560" t="s">
        <v>2075</v>
      </c>
      <c r="B2560" t="s">
        <v>233</v>
      </c>
      <c r="C2560" t="s">
        <v>32</v>
      </c>
      <c r="D2560" t="s">
        <v>6841</v>
      </c>
      <c r="E2560" s="1">
        <v>45627</v>
      </c>
      <c r="F2560">
        <v>1</v>
      </c>
    </row>
    <row r="2561" spans="1:6" x14ac:dyDescent="0.25">
      <c r="A2561" t="s">
        <v>2086</v>
      </c>
      <c r="B2561" t="s">
        <v>31</v>
      </c>
      <c r="C2561" t="s">
        <v>32</v>
      </c>
      <c r="D2561" t="s">
        <v>6840</v>
      </c>
      <c r="E2561" s="1">
        <v>45323</v>
      </c>
      <c r="F2561">
        <v>1</v>
      </c>
    </row>
    <row r="2562" spans="1:6" x14ac:dyDescent="0.25">
      <c r="A2562" t="s">
        <v>2086</v>
      </c>
      <c r="B2562" t="s">
        <v>31</v>
      </c>
      <c r="C2562" t="s">
        <v>32</v>
      </c>
      <c r="D2562" t="s">
        <v>6840</v>
      </c>
      <c r="E2562" s="1">
        <v>45352</v>
      </c>
      <c r="F2562">
        <v>1</v>
      </c>
    </row>
    <row r="2563" spans="1:6" x14ac:dyDescent="0.25">
      <c r="A2563" t="s">
        <v>2086</v>
      </c>
      <c r="B2563" t="s">
        <v>31</v>
      </c>
      <c r="C2563" t="s">
        <v>32</v>
      </c>
      <c r="D2563" t="s">
        <v>6840</v>
      </c>
      <c r="E2563" s="1">
        <v>45383</v>
      </c>
      <c r="F2563">
        <v>1</v>
      </c>
    </row>
    <row r="2564" spans="1:6" x14ac:dyDescent="0.25">
      <c r="A2564" t="s">
        <v>2086</v>
      </c>
      <c r="B2564" t="s">
        <v>31</v>
      </c>
      <c r="C2564" t="s">
        <v>32</v>
      </c>
      <c r="D2564" t="s">
        <v>6840</v>
      </c>
      <c r="E2564" s="1">
        <v>45413</v>
      </c>
      <c r="F2564">
        <v>1</v>
      </c>
    </row>
    <row r="2565" spans="1:6" x14ac:dyDescent="0.25">
      <c r="A2565" t="s">
        <v>2086</v>
      </c>
      <c r="B2565" t="s">
        <v>31</v>
      </c>
      <c r="C2565" t="s">
        <v>32</v>
      </c>
      <c r="D2565" t="s">
        <v>6840</v>
      </c>
      <c r="E2565" s="1">
        <v>45444</v>
      </c>
      <c r="F2565">
        <v>1</v>
      </c>
    </row>
    <row r="2566" spans="1:6" x14ac:dyDescent="0.25">
      <c r="A2566" t="s">
        <v>2086</v>
      </c>
      <c r="B2566" t="s">
        <v>31</v>
      </c>
      <c r="C2566" t="s">
        <v>32</v>
      </c>
      <c r="D2566" t="s">
        <v>6840</v>
      </c>
      <c r="E2566" s="1">
        <v>45474</v>
      </c>
      <c r="F2566">
        <v>1</v>
      </c>
    </row>
    <row r="2567" spans="1:6" x14ac:dyDescent="0.25">
      <c r="A2567" t="s">
        <v>2086</v>
      </c>
      <c r="B2567" t="s">
        <v>31</v>
      </c>
      <c r="C2567" t="s">
        <v>32</v>
      </c>
      <c r="D2567" t="s">
        <v>6840</v>
      </c>
      <c r="E2567" s="1">
        <v>45505</v>
      </c>
      <c r="F2567">
        <v>1</v>
      </c>
    </row>
    <row r="2568" spans="1:6" x14ac:dyDescent="0.25">
      <c r="A2568" t="s">
        <v>2093</v>
      </c>
      <c r="B2568" t="s">
        <v>52</v>
      </c>
      <c r="C2568" t="s">
        <v>44</v>
      </c>
      <c r="D2568" t="s">
        <v>6839</v>
      </c>
      <c r="E2568" s="1">
        <v>45352</v>
      </c>
      <c r="F2568">
        <v>1</v>
      </c>
    </row>
    <row r="2569" spans="1:6" x14ac:dyDescent="0.25">
      <c r="A2569" t="s">
        <v>2093</v>
      </c>
      <c r="B2569" t="s">
        <v>52</v>
      </c>
      <c r="C2569" t="s">
        <v>44</v>
      </c>
      <c r="D2569" t="s">
        <v>6839</v>
      </c>
      <c r="E2569" s="1">
        <v>45383</v>
      </c>
      <c r="F2569">
        <v>1</v>
      </c>
    </row>
    <row r="2570" spans="1:6" x14ac:dyDescent="0.25">
      <c r="A2570" t="s">
        <v>2093</v>
      </c>
      <c r="B2570" t="s">
        <v>52</v>
      </c>
      <c r="C2570" t="s">
        <v>44</v>
      </c>
      <c r="D2570" t="s">
        <v>6839</v>
      </c>
      <c r="E2570" s="1">
        <v>45413</v>
      </c>
      <c r="F2570">
        <v>1</v>
      </c>
    </row>
    <row r="2571" spans="1:6" x14ac:dyDescent="0.25">
      <c r="A2571" t="s">
        <v>2093</v>
      </c>
      <c r="B2571" t="s">
        <v>52</v>
      </c>
      <c r="C2571" t="s">
        <v>44</v>
      </c>
      <c r="D2571" t="s">
        <v>6839</v>
      </c>
      <c r="E2571" s="1">
        <v>45444</v>
      </c>
      <c r="F2571">
        <v>1</v>
      </c>
    </row>
    <row r="2572" spans="1:6" x14ac:dyDescent="0.25">
      <c r="A2572" t="s">
        <v>2093</v>
      </c>
      <c r="B2572" t="s">
        <v>52</v>
      </c>
      <c r="C2572" t="s">
        <v>44</v>
      </c>
      <c r="D2572" t="s">
        <v>6839</v>
      </c>
      <c r="E2572" s="1">
        <v>45474</v>
      </c>
      <c r="F2572">
        <v>1</v>
      </c>
    </row>
    <row r="2573" spans="1:6" x14ac:dyDescent="0.25">
      <c r="A2573" t="s">
        <v>2093</v>
      </c>
      <c r="B2573" t="s">
        <v>52</v>
      </c>
      <c r="C2573" t="s">
        <v>44</v>
      </c>
      <c r="D2573" t="s">
        <v>6839</v>
      </c>
      <c r="E2573" s="1">
        <v>45505</v>
      </c>
      <c r="F2573">
        <v>1</v>
      </c>
    </row>
    <row r="2574" spans="1:6" x14ac:dyDescent="0.25">
      <c r="A2574" t="s">
        <v>2093</v>
      </c>
      <c r="B2574" t="s">
        <v>52</v>
      </c>
      <c r="C2574" t="s">
        <v>44</v>
      </c>
      <c r="D2574" t="s">
        <v>6839</v>
      </c>
      <c r="E2574" s="1">
        <v>45536</v>
      </c>
      <c r="F2574">
        <v>1</v>
      </c>
    </row>
    <row r="2575" spans="1:6" x14ac:dyDescent="0.25">
      <c r="A2575" t="s">
        <v>2093</v>
      </c>
      <c r="B2575" t="s">
        <v>52</v>
      </c>
      <c r="C2575" t="s">
        <v>44</v>
      </c>
      <c r="D2575" t="s">
        <v>6839</v>
      </c>
      <c r="E2575" s="1">
        <v>45566</v>
      </c>
      <c r="F2575">
        <v>1</v>
      </c>
    </row>
    <row r="2576" spans="1:6" x14ac:dyDescent="0.25">
      <c r="A2576" t="s">
        <v>2093</v>
      </c>
      <c r="B2576" t="s">
        <v>52</v>
      </c>
      <c r="C2576" t="s">
        <v>44</v>
      </c>
      <c r="D2576" t="s">
        <v>6839</v>
      </c>
      <c r="E2576" s="1">
        <v>45597</v>
      </c>
      <c r="F2576">
        <v>1</v>
      </c>
    </row>
    <row r="2577" spans="1:6" x14ac:dyDescent="0.25">
      <c r="A2577" t="s">
        <v>2093</v>
      </c>
      <c r="B2577" t="s">
        <v>52</v>
      </c>
      <c r="C2577" t="s">
        <v>44</v>
      </c>
      <c r="D2577" t="s">
        <v>6839</v>
      </c>
      <c r="E2577" s="1">
        <v>45627</v>
      </c>
      <c r="F2577">
        <v>1</v>
      </c>
    </row>
    <row r="2578" spans="1:6" x14ac:dyDescent="0.25">
      <c r="A2578" t="s">
        <v>2098</v>
      </c>
      <c r="B2578" t="s">
        <v>43</v>
      </c>
      <c r="C2578" t="s">
        <v>44</v>
      </c>
      <c r="D2578" t="s">
        <v>6840</v>
      </c>
      <c r="E2578" s="1">
        <v>45323</v>
      </c>
      <c r="F2578">
        <v>1</v>
      </c>
    </row>
    <row r="2579" spans="1:6" x14ac:dyDescent="0.25">
      <c r="A2579" t="s">
        <v>2098</v>
      </c>
      <c r="B2579" t="s">
        <v>43</v>
      </c>
      <c r="C2579" t="s">
        <v>44</v>
      </c>
      <c r="D2579" t="s">
        <v>6840</v>
      </c>
      <c r="E2579" s="1">
        <v>45352</v>
      </c>
      <c r="F2579">
        <v>1</v>
      </c>
    </row>
    <row r="2580" spans="1:6" x14ac:dyDescent="0.25">
      <c r="A2580" t="s">
        <v>2098</v>
      </c>
      <c r="B2580" t="s">
        <v>43</v>
      </c>
      <c r="C2580" t="s">
        <v>44</v>
      </c>
      <c r="D2580" t="s">
        <v>6840</v>
      </c>
      <c r="E2580" s="1">
        <v>45383</v>
      </c>
      <c r="F2580">
        <v>1</v>
      </c>
    </row>
    <row r="2581" spans="1:6" x14ac:dyDescent="0.25">
      <c r="A2581" t="s">
        <v>2098</v>
      </c>
      <c r="B2581" t="s">
        <v>43</v>
      </c>
      <c r="C2581" t="s">
        <v>44</v>
      </c>
      <c r="D2581" t="s">
        <v>6840</v>
      </c>
      <c r="E2581" s="1">
        <v>45413</v>
      </c>
      <c r="F2581">
        <v>1</v>
      </c>
    </row>
    <row r="2582" spans="1:6" x14ac:dyDescent="0.25">
      <c r="A2582" t="s">
        <v>2098</v>
      </c>
      <c r="B2582" t="s">
        <v>43</v>
      </c>
      <c r="C2582" t="s">
        <v>44</v>
      </c>
      <c r="D2582" t="s">
        <v>6840</v>
      </c>
      <c r="E2582" s="1">
        <v>45444</v>
      </c>
      <c r="F2582">
        <v>1</v>
      </c>
    </row>
    <row r="2583" spans="1:6" x14ac:dyDescent="0.25">
      <c r="A2583" t="s">
        <v>2098</v>
      </c>
      <c r="B2583" t="s">
        <v>43</v>
      </c>
      <c r="C2583" t="s">
        <v>44</v>
      </c>
      <c r="D2583" t="s">
        <v>6840</v>
      </c>
      <c r="E2583" s="1">
        <v>45474</v>
      </c>
      <c r="F2583">
        <v>1</v>
      </c>
    </row>
    <row r="2584" spans="1:6" x14ac:dyDescent="0.25">
      <c r="A2584" t="s">
        <v>2098</v>
      </c>
      <c r="B2584" t="s">
        <v>43</v>
      </c>
      <c r="C2584" t="s">
        <v>44</v>
      </c>
      <c r="D2584" t="s">
        <v>6840</v>
      </c>
      <c r="E2584" s="1">
        <v>45505</v>
      </c>
      <c r="F2584">
        <v>1</v>
      </c>
    </row>
    <row r="2585" spans="1:6" x14ac:dyDescent="0.25">
      <c r="A2585" t="s">
        <v>2098</v>
      </c>
      <c r="B2585" t="s">
        <v>43</v>
      </c>
      <c r="C2585" t="s">
        <v>44</v>
      </c>
      <c r="D2585" t="s">
        <v>6840</v>
      </c>
      <c r="E2585" s="1">
        <v>45536</v>
      </c>
      <c r="F2585">
        <v>1</v>
      </c>
    </row>
    <row r="2586" spans="1:6" x14ac:dyDescent="0.25">
      <c r="A2586" t="s">
        <v>2098</v>
      </c>
      <c r="B2586" t="s">
        <v>43</v>
      </c>
      <c r="C2586" t="s">
        <v>44</v>
      </c>
      <c r="D2586" t="s">
        <v>6840</v>
      </c>
      <c r="E2586" s="1">
        <v>45566</v>
      </c>
      <c r="F2586">
        <v>1</v>
      </c>
    </row>
    <row r="2587" spans="1:6" x14ac:dyDescent="0.25">
      <c r="A2587" t="s">
        <v>2098</v>
      </c>
      <c r="B2587" t="s">
        <v>43</v>
      </c>
      <c r="C2587" t="s">
        <v>44</v>
      </c>
      <c r="D2587" t="s">
        <v>6840</v>
      </c>
      <c r="E2587" s="1">
        <v>45597</v>
      </c>
      <c r="F2587">
        <v>1</v>
      </c>
    </row>
    <row r="2588" spans="1:6" x14ac:dyDescent="0.25">
      <c r="A2588" t="s">
        <v>2098</v>
      </c>
      <c r="B2588" t="s">
        <v>43</v>
      </c>
      <c r="C2588" t="s">
        <v>44</v>
      </c>
      <c r="D2588" t="s">
        <v>6840</v>
      </c>
      <c r="E2588" s="1">
        <v>45627</v>
      </c>
      <c r="F2588">
        <v>1</v>
      </c>
    </row>
    <row r="2589" spans="1:6" x14ac:dyDescent="0.25">
      <c r="A2589" t="s">
        <v>2107</v>
      </c>
      <c r="B2589" t="s">
        <v>52</v>
      </c>
      <c r="C2589" t="s">
        <v>44</v>
      </c>
      <c r="D2589" t="s">
        <v>6842</v>
      </c>
      <c r="E2589" s="1">
        <v>45352</v>
      </c>
      <c r="F2589">
        <v>1</v>
      </c>
    </row>
    <row r="2590" spans="1:6" x14ac:dyDescent="0.25">
      <c r="A2590" t="s">
        <v>2107</v>
      </c>
      <c r="B2590" t="s">
        <v>52</v>
      </c>
      <c r="C2590" t="s">
        <v>44</v>
      </c>
      <c r="D2590" t="s">
        <v>6842</v>
      </c>
      <c r="E2590" s="1">
        <v>45383</v>
      </c>
      <c r="F2590">
        <v>1</v>
      </c>
    </row>
    <row r="2591" spans="1:6" x14ac:dyDescent="0.25">
      <c r="A2591" t="s">
        <v>2107</v>
      </c>
      <c r="B2591" t="s">
        <v>52</v>
      </c>
      <c r="C2591" t="s">
        <v>44</v>
      </c>
      <c r="D2591" t="s">
        <v>6842</v>
      </c>
      <c r="E2591" s="1">
        <v>45413</v>
      </c>
      <c r="F2591">
        <v>1</v>
      </c>
    </row>
    <row r="2592" spans="1:6" x14ac:dyDescent="0.25">
      <c r="A2592" t="s">
        <v>2107</v>
      </c>
      <c r="B2592" t="s">
        <v>52</v>
      </c>
      <c r="C2592" t="s">
        <v>44</v>
      </c>
      <c r="D2592" t="s">
        <v>6842</v>
      </c>
      <c r="E2592" s="1">
        <v>45444</v>
      </c>
      <c r="F2592">
        <v>1</v>
      </c>
    </row>
    <row r="2593" spans="1:6" x14ac:dyDescent="0.25">
      <c r="A2593" t="s">
        <v>2107</v>
      </c>
      <c r="B2593" t="s">
        <v>52</v>
      </c>
      <c r="C2593" t="s">
        <v>44</v>
      </c>
      <c r="D2593" t="s">
        <v>6842</v>
      </c>
      <c r="E2593" s="1">
        <v>45474</v>
      </c>
      <c r="F2593">
        <v>1</v>
      </c>
    </row>
    <row r="2594" spans="1:6" x14ac:dyDescent="0.25">
      <c r="A2594" t="s">
        <v>2107</v>
      </c>
      <c r="B2594" t="s">
        <v>52</v>
      </c>
      <c r="C2594" t="s">
        <v>44</v>
      </c>
      <c r="D2594" t="s">
        <v>6842</v>
      </c>
      <c r="E2594" s="1">
        <v>45505</v>
      </c>
      <c r="F2594">
        <v>1</v>
      </c>
    </row>
    <row r="2595" spans="1:6" x14ac:dyDescent="0.25">
      <c r="A2595" t="s">
        <v>2107</v>
      </c>
      <c r="B2595" t="s">
        <v>52</v>
      </c>
      <c r="C2595" t="s">
        <v>44</v>
      </c>
      <c r="D2595" t="s">
        <v>6842</v>
      </c>
      <c r="E2595" s="1">
        <v>45536</v>
      </c>
      <c r="F2595">
        <v>1</v>
      </c>
    </row>
    <row r="2596" spans="1:6" x14ac:dyDescent="0.25">
      <c r="A2596" t="s">
        <v>2107</v>
      </c>
      <c r="B2596" t="s">
        <v>52</v>
      </c>
      <c r="C2596" t="s">
        <v>44</v>
      </c>
      <c r="D2596" t="s">
        <v>6842</v>
      </c>
      <c r="E2596" s="1">
        <v>45566</v>
      </c>
      <c r="F2596">
        <v>1</v>
      </c>
    </row>
    <row r="2597" spans="1:6" x14ac:dyDescent="0.25">
      <c r="A2597" t="s">
        <v>2107</v>
      </c>
      <c r="B2597" t="s">
        <v>52</v>
      </c>
      <c r="C2597" t="s">
        <v>44</v>
      </c>
      <c r="D2597" t="s">
        <v>6842</v>
      </c>
      <c r="E2597" s="1">
        <v>45597</v>
      </c>
      <c r="F2597">
        <v>1</v>
      </c>
    </row>
    <row r="2598" spans="1:6" x14ac:dyDescent="0.25">
      <c r="A2598" t="s">
        <v>2107</v>
      </c>
      <c r="B2598" t="s">
        <v>52</v>
      </c>
      <c r="C2598" t="s">
        <v>44</v>
      </c>
      <c r="D2598" t="s">
        <v>6842</v>
      </c>
      <c r="E2598" s="1">
        <v>45627</v>
      </c>
      <c r="F2598">
        <v>1</v>
      </c>
    </row>
    <row r="2599" spans="1:6" x14ac:dyDescent="0.25">
      <c r="A2599" t="s">
        <v>2116</v>
      </c>
      <c r="B2599" t="s">
        <v>31</v>
      </c>
      <c r="C2599" t="s">
        <v>32</v>
      </c>
      <c r="D2599" t="s">
        <v>6841</v>
      </c>
      <c r="E2599" s="1">
        <v>45323</v>
      </c>
      <c r="F2599">
        <v>1</v>
      </c>
    </row>
    <row r="2600" spans="1:6" x14ac:dyDescent="0.25">
      <c r="A2600" t="s">
        <v>2116</v>
      </c>
      <c r="B2600" t="s">
        <v>31</v>
      </c>
      <c r="C2600" t="s">
        <v>32</v>
      </c>
      <c r="D2600" t="s">
        <v>6841</v>
      </c>
      <c r="E2600" s="1">
        <v>45352</v>
      </c>
      <c r="F2600">
        <v>1</v>
      </c>
    </row>
    <row r="2601" spans="1:6" x14ac:dyDescent="0.25">
      <c r="A2601" t="s">
        <v>2116</v>
      </c>
      <c r="B2601" t="s">
        <v>31</v>
      </c>
      <c r="C2601" t="s">
        <v>32</v>
      </c>
      <c r="D2601" t="s">
        <v>6841</v>
      </c>
      <c r="E2601" s="1">
        <v>45383</v>
      </c>
      <c r="F2601">
        <v>1</v>
      </c>
    </row>
    <row r="2602" spans="1:6" x14ac:dyDescent="0.25">
      <c r="A2602" t="s">
        <v>2116</v>
      </c>
      <c r="B2602" t="s">
        <v>31</v>
      </c>
      <c r="C2602" t="s">
        <v>32</v>
      </c>
      <c r="D2602" t="s">
        <v>6841</v>
      </c>
      <c r="E2602" s="1">
        <v>45413</v>
      </c>
      <c r="F2602">
        <v>1</v>
      </c>
    </row>
    <row r="2603" spans="1:6" x14ac:dyDescent="0.25">
      <c r="A2603" t="s">
        <v>2116</v>
      </c>
      <c r="B2603" t="s">
        <v>31</v>
      </c>
      <c r="C2603" t="s">
        <v>32</v>
      </c>
      <c r="D2603" t="s">
        <v>6841</v>
      </c>
      <c r="E2603" s="1">
        <v>45444</v>
      </c>
      <c r="F2603">
        <v>1</v>
      </c>
    </row>
    <row r="2604" spans="1:6" x14ac:dyDescent="0.25">
      <c r="A2604" t="s">
        <v>2116</v>
      </c>
      <c r="B2604" t="s">
        <v>31</v>
      </c>
      <c r="C2604" t="s">
        <v>32</v>
      </c>
      <c r="D2604" t="s">
        <v>6841</v>
      </c>
      <c r="E2604" s="1">
        <v>45474</v>
      </c>
      <c r="F2604">
        <v>1</v>
      </c>
    </row>
    <row r="2605" spans="1:6" x14ac:dyDescent="0.25">
      <c r="A2605" t="s">
        <v>2116</v>
      </c>
      <c r="B2605" t="s">
        <v>31</v>
      </c>
      <c r="C2605" t="s">
        <v>32</v>
      </c>
      <c r="D2605" t="s">
        <v>6841</v>
      </c>
      <c r="E2605" s="1">
        <v>45505</v>
      </c>
      <c r="F2605">
        <v>1</v>
      </c>
    </row>
    <row r="2606" spans="1:6" x14ac:dyDescent="0.25">
      <c r="A2606" t="s">
        <v>2116</v>
      </c>
      <c r="B2606" t="s">
        <v>31</v>
      </c>
      <c r="C2606" t="s">
        <v>32</v>
      </c>
      <c r="D2606" t="s">
        <v>6841</v>
      </c>
      <c r="E2606" s="1">
        <v>45536</v>
      </c>
      <c r="F2606">
        <v>1</v>
      </c>
    </row>
    <row r="2607" spans="1:6" x14ac:dyDescent="0.25">
      <c r="A2607" t="s">
        <v>2116</v>
      </c>
      <c r="B2607" t="s">
        <v>31</v>
      </c>
      <c r="C2607" t="s">
        <v>32</v>
      </c>
      <c r="D2607" t="s">
        <v>6841</v>
      </c>
      <c r="E2607" s="1">
        <v>45566</v>
      </c>
      <c r="F2607">
        <v>1</v>
      </c>
    </row>
    <row r="2608" spans="1:6" x14ac:dyDescent="0.25">
      <c r="A2608" t="s">
        <v>2116</v>
      </c>
      <c r="B2608" t="s">
        <v>31</v>
      </c>
      <c r="C2608" t="s">
        <v>32</v>
      </c>
      <c r="D2608" t="s">
        <v>6841</v>
      </c>
      <c r="E2608" s="1">
        <v>45597</v>
      </c>
      <c r="F2608">
        <v>1</v>
      </c>
    </row>
    <row r="2609" spans="1:6" x14ac:dyDescent="0.25">
      <c r="A2609" t="s">
        <v>2116</v>
      </c>
      <c r="B2609" t="s">
        <v>31</v>
      </c>
      <c r="C2609" t="s">
        <v>32</v>
      </c>
      <c r="D2609" t="s">
        <v>6841</v>
      </c>
      <c r="E2609" s="1">
        <v>45627</v>
      </c>
      <c r="F2609">
        <v>1</v>
      </c>
    </row>
    <row r="2610" spans="1:6" x14ac:dyDescent="0.25">
      <c r="A2610" t="s">
        <v>2126</v>
      </c>
      <c r="B2610" t="s">
        <v>233</v>
      </c>
      <c r="C2610" t="s">
        <v>32</v>
      </c>
      <c r="D2610" t="s">
        <v>6839</v>
      </c>
      <c r="E2610" s="1">
        <v>45323</v>
      </c>
      <c r="F2610">
        <v>1</v>
      </c>
    </row>
    <row r="2611" spans="1:6" x14ac:dyDescent="0.25">
      <c r="A2611" t="s">
        <v>2126</v>
      </c>
      <c r="B2611" t="s">
        <v>233</v>
      </c>
      <c r="C2611" t="s">
        <v>32</v>
      </c>
      <c r="D2611" t="s">
        <v>6839</v>
      </c>
      <c r="E2611" s="1">
        <v>45352</v>
      </c>
      <c r="F2611">
        <v>1</v>
      </c>
    </row>
    <row r="2612" spans="1:6" x14ac:dyDescent="0.25">
      <c r="A2612" t="s">
        <v>2126</v>
      </c>
      <c r="B2612" t="s">
        <v>233</v>
      </c>
      <c r="C2612" t="s">
        <v>32</v>
      </c>
      <c r="D2612" t="s">
        <v>6839</v>
      </c>
      <c r="E2612" s="1">
        <v>45383</v>
      </c>
      <c r="F2612">
        <v>1</v>
      </c>
    </row>
    <row r="2613" spans="1:6" x14ac:dyDescent="0.25">
      <c r="A2613" t="s">
        <v>2126</v>
      </c>
      <c r="B2613" t="s">
        <v>233</v>
      </c>
      <c r="C2613" t="s">
        <v>32</v>
      </c>
      <c r="D2613" t="s">
        <v>6839</v>
      </c>
      <c r="E2613" s="1">
        <v>45413</v>
      </c>
      <c r="F2613">
        <v>1</v>
      </c>
    </row>
    <row r="2614" spans="1:6" x14ac:dyDescent="0.25">
      <c r="A2614" t="s">
        <v>2126</v>
      </c>
      <c r="B2614" t="s">
        <v>233</v>
      </c>
      <c r="C2614" t="s">
        <v>32</v>
      </c>
      <c r="D2614" t="s">
        <v>6839</v>
      </c>
      <c r="E2614" s="1">
        <v>45444</v>
      </c>
      <c r="F2614">
        <v>1</v>
      </c>
    </row>
    <row r="2615" spans="1:6" x14ac:dyDescent="0.25">
      <c r="A2615" t="s">
        <v>2126</v>
      </c>
      <c r="B2615" t="s">
        <v>233</v>
      </c>
      <c r="C2615" t="s">
        <v>32</v>
      </c>
      <c r="D2615" t="s">
        <v>6839</v>
      </c>
      <c r="E2615" s="1">
        <v>45474</v>
      </c>
      <c r="F2615">
        <v>1</v>
      </c>
    </row>
    <row r="2616" spans="1:6" x14ac:dyDescent="0.25">
      <c r="A2616" t="s">
        <v>2126</v>
      </c>
      <c r="B2616" t="s">
        <v>233</v>
      </c>
      <c r="C2616" t="s">
        <v>32</v>
      </c>
      <c r="D2616" t="s">
        <v>6839</v>
      </c>
      <c r="E2616" s="1">
        <v>45505</v>
      </c>
      <c r="F2616">
        <v>1</v>
      </c>
    </row>
    <row r="2617" spans="1:6" x14ac:dyDescent="0.25">
      <c r="A2617" t="s">
        <v>2126</v>
      </c>
      <c r="B2617" t="s">
        <v>233</v>
      </c>
      <c r="C2617" t="s">
        <v>32</v>
      </c>
      <c r="D2617" t="s">
        <v>6839</v>
      </c>
      <c r="E2617" s="1">
        <v>45536</v>
      </c>
      <c r="F2617">
        <v>1</v>
      </c>
    </row>
    <row r="2618" spans="1:6" x14ac:dyDescent="0.25">
      <c r="A2618" t="s">
        <v>2126</v>
      </c>
      <c r="B2618" t="s">
        <v>233</v>
      </c>
      <c r="C2618" t="s">
        <v>32</v>
      </c>
      <c r="D2618" t="s">
        <v>6839</v>
      </c>
      <c r="E2618" s="1">
        <v>45566</v>
      </c>
      <c r="F2618">
        <v>1</v>
      </c>
    </row>
    <row r="2619" spans="1:6" x14ac:dyDescent="0.25">
      <c r="A2619" t="s">
        <v>2131</v>
      </c>
      <c r="B2619" t="s">
        <v>31</v>
      </c>
      <c r="C2619" t="s">
        <v>32</v>
      </c>
      <c r="D2619" t="s">
        <v>6842</v>
      </c>
      <c r="E2619" s="1">
        <v>45292</v>
      </c>
      <c r="F2619">
        <v>1</v>
      </c>
    </row>
    <row r="2620" spans="1:6" x14ac:dyDescent="0.25">
      <c r="A2620" t="s">
        <v>2131</v>
      </c>
      <c r="B2620" t="s">
        <v>31</v>
      </c>
      <c r="C2620" t="s">
        <v>32</v>
      </c>
      <c r="D2620" t="s">
        <v>6842</v>
      </c>
      <c r="E2620" s="1">
        <v>45323</v>
      </c>
      <c r="F2620">
        <v>1</v>
      </c>
    </row>
    <row r="2621" spans="1:6" x14ac:dyDescent="0.25">
      <c r="A2621" t="s">
        <v>2131</v>
      </c>
      <c r="B2621" t="s">
        <v>31</v>
      </c>
      <c r="C2621" t="s">
        <v>32</v>
      </c>
      <c r="D2621" t="s">
        <v>6842</v>
      </c>
      <c r="E2621" s="1">
        <v>45352</v>
      </c>
      <c r="F2621">
        <v>1</v>
      </c>
    </row>
    <row r="2622" spans="1:6" x14ac:dyDescent="0.25">
      <c r="A2622" t="s">
        <v>2131</v>
      </c>
      <c r="B2622" t="s">
        <v>31</v>
      </c>
      <c r="C2622" t="s">
        <v>32</v>
      </c>
      <c r="D2622" t="s">
        <v>6842</v>
      </c>
      <c r="E2622" s="1">
        <v>45383</v>
      </c>
      <c r="F2622">
        <v>1</v>
      </c>
    </row>
    <row r="2623" spans="1:6" x14ac:dyDescent="0.25">
      <c r="A2623" t="s">
        <v>2131</v>
      </c>
      <c r="B2623" t="s">
        <v>31</v>
      </c>
      <c r="C2623" t="s">
        <v>32</v>
      </c>
      <c r="D2623" t="s">
        <v>6842</v>
      </c>
      <c r="E2623" s="1">
        <v>45413</v>
      </c>
      <c r="F2623">
        <v>1</v>
      </c>
    </row>
    <row r="2624" spans="1:6" x14ac:dyDescent="0.25">
      <c r="A2624" t="s">
        <v>2131</v>
      </c>
      <c r="B2624" t="s">
        <v>31</v>
      </c>
      <c r="C2624" t="s">
        <v>32</v>
      </c>
      <c r="D2624" t="s">
        <v>6842</v>
      </c>
      <c r="E2624" s="1">
        <v>45444</v>
      </c>
      <c r="F2624">
        <v>1</v>
      </c>
    </row>
    <row r="2625" spans="1:6" x14ac:dyDescent="0.25">
      <c r="A2625" t="s">
        <v>2131</v>
      </c>
      <c r="B2625" t="s">
        <v>31</v>
      </c>
      <c r="C2625" t="s">
        <v>32</v>
      </c>
      <c r="D2625" t="s">
        <v>6842</v>
      </c>
      <c r="E2625" s="1">
        <v>45474</v>
      </c>
      <c r="F2625">
        <v>1</v>
      </c>
    </row>
    <row r="2626" spans="1:6" x14ac:dyDescent="0.25">
      <c r="A2626" t="s">
        <v>2131</v>
      </c>
      <c r="B2626" t="s">
        <v>31</v>
      </c>
      <c r="C2626" t="s">
        <v>32</v>
      </c>
      <c r="D2626" t="s">
        <v>6842</v>
      </c>
      <c r="E2626" s="1">
        <v>45505</v>
      </c>
      <c r="F2626">
        <v>1</v>
      </c>
    </row>
    <row r="2627" spans="1:6" x14ac:dyDescent="0.25">
      <c r="A2627" t="s">
        <v>2131</v>
      </c>
      <c r="B2627" t="s">
        <v>31</v>
      </c>
      <c r="C2627" t="s">
        <v>32</v>
      </c>
      <c r="D2627" t="s">
        <v>6842</v>
      </c>
      <c r="E2627" s="1">
        <v>45536</v>
      </c>
      <c r="F2627">
        <v>1</v>
      </c>
    </row>
    <row r="2628" spans="1:6" x14ac:dyDescent="0.25">
      <c r="A2628" t="s">
        <v>2131</v>
      </c>
      <c r="B2628" t="s">
        <v>31</v>
      </c>
      <c r="C2628" t="s">
        <v>32</v>
      </c>
      <c r="D2628" t="s">
        <v>6842</v>
      </c>
      <c r="E2628" s="1">
        <v>45566</v>
      </c>
      <c r="F2628">
        <v>1</v>
      </c>
    </row>
    <row r="2629" spans="1:6" x14ac:dyDescent="0.25">
      <c r="A2629" t="s">
        <v>2131</v>
      </c>
      <c r="B2629" t="s">
        <v>31</v>
      </c>
      <c r="C2629" t="s">
        <v>32</v>
      </c>
      <c r="D2629" t="s">
        <v>6842</v>
      </c>
      <c r="E2629" s="1">
        <v>45597</v>
      </c>
      <c r="F2629">
        <v>1</v>
      </c>
    </row>
    <row r="2630" spans="1:6" x14ac:dyDescent="0.25">
      <c r="A2630" t="s">
        <v>2131</v>
      </c>
      <c r="B2630" t="s">
        <v>31</v>
      </c>
      <c r="C2630" t="s">
        <v>32</v>
      </c>
      <c r="D2630" t="s">
        <v>6842</v>
      </c>
      <c r="E2630" s="1">
        <v>45627</v>
      </c>
      <c r="F2630">
        <v>1</v>
      </c>
    </row>
    <row r="2631" spans="1:6" x14ac:dyDescent="0.25">
      <c r="A2631" t="s">
        <v>2142</v>
      </c>
      <c r="B2631" t="s">
        <v>31</v>
      </c>
      <c r="C2631" t="s">
        <v>32</v>
      </c>
      <c r="D2631" t="s">
        <v>6840</v>
      </c>
      <c r="E2631" s="1">
        <v>45352</v>
      </c>
      <c r="F2631">
        <v>1</v>
      </c>
    </row>
    <row r="2632" spans="1:6" x14ac:dyDescent="0.25">
      <c r="A2632" t="s">
        <v>2142</v>
      </c>
      <c r="B2632" t="s">
        <v>31</v>
      </c>
      <c r="C2632" t="s">
        <v>32</v>
      </c>
      <c r="D2632" t="s">
        <v>6840</v>
      </c>
      <c r="E2632" s="1">
        <v>45383</v>
      </c>
      <c r="F2632">
        <v>1</v>
      </c>
    </row>
    <row r="2633" spans="1:6" x14ac:dyDescent="0.25">
      <c r="A2633" t="s">
        <v>2142</v>
      </c>
      <c r="B2633" t="s">
        <v>31</v>
      </c>
      <c r="C2633" t="s">
        <v>32</v>
      </c>
      <c r="D2633" t="s">
        <v>6840</v>
      </c>
      <c r="E2633" s="1">
        <v>45413</v>
      </c>
      <c r="F2633">
        <v>1</v>
      </c>
    </row>
    <row r="2634" spans="1:6" x14ac:dyDescent="0.25">
      <c r="A2634" t="s">
        <v>2142</v>
      </c>
      <c r="B2634" t="s">
        <v>31</v>
      </c>
      <c r="C2634" t="s">
        <v>32</v>
      </c>
      <c r="D2634" t="s">
        <v>6840</v>
      </c>
      <c r="E2634" s="1">
        <v>45444</v>
      </c>
      <c r="F2634">
        <v>1</v>
      </c>
    </row>
    <row r="2635" spans="1:6" x14ac:dyDescent="0.25">
      <c r="A2635" t="s">
        <v>2142</v>
      </c>
      <c r="B2635" t="s">
        <v>31</v>
      </c>
      <c r="C2635" t="s">
        <v>32</v>
      </c>
      <c r="D2635" t="s">
        <v>6840</v>
      </c>
      <c r="E2635" s="1">
        <v>45474</v>
      </c>
      <c r="F2635">
        <v>1</v>
      </c>
    </row>
    <row r="2636" spans="1:6" x14ac:dyDescent="0.25">
      <c r="A2636" t="s">
        <v>2142</v>
      </c>
      <c r="B2636" t="s">
        <v>31</v>
      </c>
      <c r="C2636" t="s">
        <v>32</v>
      </c>
      <c r="D2636" t="s">
        <v>6840</v>
      </c>
      <c r="E2636" s="1">
        <v>45505</v>
      </c>
      <c r="F2636">
        <v>1</v>
      </c>
    </row>
    <row r="2637" spans="1:6" x14ac:dyDescent="0.25">
      <c r="A2637" t="s">
        <v>2151</v>
      </c>
      <c r="B2637" t="s">
        <v>146</v>
      </c>
      <c r="C2637" t="s">
        <v>147</v>
      </c>
      <c r="D2637" t="s">
        <v>6839</v>
      </c>
      <c r="E2637" s="1">
        <v>45292</v>
      </c>
      <c r="F2637">
        <v>1</v>
      </c>
    </row>
    <row r="2638" spans="1:6" x14ac:dyDescent="0.25">
      <c r="A2638" t="s">
        <v>2151</v>
      </c>
      <c r="B2638" t="s">
        <v>146</v>
      </c>
      <c r="C2638" t="s">
        <v>147</v>
      </c>
      <c r="D2638" t="s">
        <v>6839</v>
      </c>
      <c r="E2638" s="1">
        <v>45323</v>
      </c>
      <c r="F2638">
        <v>1</v>
      </c>
    </row>
    <row r="2639" spans="1:6" x14ac:dyDescent="0.25">
      <c r="A2639" t="s">
        <v>2151</v>
      </c>
      <c r="B2639" t="s">
        <v>146</v>
      </c>
      <c r="C2639" t="s">
        <v>147</v>
      </c>
      <c r="D2639" t="s">
        <v>6839</v>
      </c>
      <c r="E2639" s="1">
        <v>45352</v>
      </c>
      <c r="F2639">
        <v>1</v>
      </c>
    </row>
    <row r="2640" spans="1:6" x14ac:dyDescent="0.25">
      <c r="A2640" t="s">
        <v>2151</v>
      </c>
      <c r="B2640" t="s">
        <v>146</v>
      </c>
      <c r="C2640" t="s">
        <v>147</v>
      </c>
      <c r="D2640" t="s">
        <v>6839</v>
      </c>
      <c r="E2640" s="1">
        <v>45383</v>
      </c>
      <c r="F2640">
        <v>1</v>
      </c>
    </row>
    <row r="2641" spans="1:6" x14ac:dyDescent="0.25">
      <c r="A2641" t="s">
        <v>2151</v>
      </c>
      <c r="B2641" t="s">
        <v>146</v>
      </c>
      <c r="C2641" t="s">
        <v>147</v>
      </c>
      <c r="D2641" t="s">
        <v>6839</v>
      </c>
      <c r="E2641" s="1">
        <v>45413</v>
      </c>
      <c r="F2641">
        <v>1</v>
      </c>
    </row>
    <row r="2642" spans="1:6" x14ac:dyDescent="0.25">
      <c r="A2642" t="s">
        <v>2151</v>
      </c>
      <c r="B2642" t="s">
        <v>146</v>
      </c>
      <c r="C2642" t="s">
        <v>147</v>
      </c>
      <c r="D2642" t="s">
        <v>6839</v>
      </c>
      <c r="E2642" s="1">
        <v>45444</v>
      </c>
      <c r="F2642">
        <v>1</v>
      </c>
    </row>
    <row r="2643" spans="1:6" x14ac:dyDescent="0.25">
      <c r="A2643" t="s">
        <v>2151</v>
      </c>
      <c r="B2643" t="s">
        <v>146</v>
      </c>
      <c r="C2643" t="s">
        <v>147</v>
      </c>
      <c r="D2643" t="s">
        <v>6839</v>
      </c>
      <c r="E2643" s="1">
        <v>45474</v>
      </c>
      <c r="F2643">
        <v>1</v>
      </c>
    </row>
    <row r="2644" spans="1:6" x14ac:dyDescent="0.25">
      <c r="A2644" t="s">
        <v>2151</v>
      </c>
      <c r="B2644" t="s">
        <v>146</v>
      </c>
      <c r="C2644" t="s">
        <v>147</v>
      </c>
      <c r="D2644" t="s">
        <v>6839</v>
      </c>
      <c r="E2644" s="1">
        <v>45505</v>
      </c>
      <c r="F2644">
        <v>1</v>
      </c>
    </row>
    <row r="2645" spans="1:6" x14ac:dyDescent="0.25">
      <c r="A2645" t="s">
        <v>2151</v>
      </c>
      <c r="B2645" t="s">
        <v>146</v>
      </c>
      <c r="C2645" t="s">
        <v>147</v>
      </c>
      <c r="D2645" t="s">
        <v>6839</v>
      </c>
      <c r="E2645" s="1">
        <v>45536</v>
      </c>
      <c r="F2645">
        <v>1</v>
      </c>
    </row>
    <row r="2646" spans="1:6" x14ac:dyDescent="0.25">
      <c r="A2646" t="s">
        <v>2151</v>
      </c>
      <c r="B2646" t="s">
        <v>146</v>
      </c>
      <c r="C2646" t="s">
        <v>147</v>
      </c>
      <c r="D2646" t="s">
        <v>6839</v>
      </c>
      <c r="E2646" s="1">
        <v>45566</v>
      </c>
      <c r="F2646">
        <v>1</v>
      </c>
    </row>
    <row r="2647" spans="1:6" x14ac:dyDescent="0.25">
      <c r="A2647" t="s">
        <v>2151</v>
      </c>
      <c r="B2647" t="s">
        <v>146</v>
      </c>
      <c r="C2647" t="s">
        <v>147</v>
      </c>
      <c r="D2647" t="s">
        <v>6839</v>
      </c>
      <c r="E2647" s="1">
        <v>45597</v>
      </c>
      <c r="F2647">
        <v>1</v>
      </c>
    </row>
    <row r="2648" spans="1:6" x14ac:dyDescent="0.25">
      <c r="A2648" t="s">
        <v>2151</v>
      </c>
      <c r="B2648" t="s">
        <v>146</v>
      </c>
      <c r="C2648" t="s">
        <v>147</v>
      </c>
      <c r="D2648" t="s">
        <v>6839</v>
      </c>
      <c r="E2648" s="1">
        <v>45627</v>
      </c>
      <c r="F2648">
        <v>1</v>
      </c>
    </row>
    <row r="2649" spans="1:6" x14ac:dyDescent="0.25">
      <c r="A2649" t="s">
        <v>2168</v>
      </c>
      <c r="B2649" t="s">
        <v>43</v>
      </c>
      <c r="C2649" t="s">
        <v>44</v>
      </c>
      <c r="D2649" t="s">
        <v>6842</v>
      </c>
      <c r="E2649" s="1">
        <v>45352</v>
      </c>
      <c r="F2649">
        <v>1</v>
      </c>
    </row>
    <row r="2650" spans="1:6" x14ac:dyDescent="0.25">
      <c r="A2650" t="s">
        <v>2168</v>
      </c>
      <c r="B2650" t="s">
        <v>43</v>
      </c>
      <c r="C2650" t="s">
        <v>44</v>
      </c>
      <c r="D2650" t="s">
        <v>6842</v>
      </c>
      <c r="E2650" s="1">
        <v>45383</v>
      </c>
      <c r="F2650">
        <v>1</v>
      </c>
    </row>
    <row r="2651" spans="1:6" x14ac:dyDescent="0.25">
      <c r="A2651" t="s">
        <v>2168</v>
      </c>
      <c r="B2651" t="s">
        <v>43</v>
      </c>
      <c r="C2651" t="s">
        <v>44</v>
      </c>
      <c r="D2651" t="s">
        <v>6842</v>
      </c>
      <c r="E2651" s="1">
        <v>45413</v>
      </c>
      <c r="F2651">
        <v>1</v>
      </c>
    </row>
    <row r="2652" spans="1:6" x14ac:dyDescent="0.25">
      <c r="A2652" t="s">
        <v>2168</v>
      </c>
      <c r="B2652" t="s">
        <v>43</v>
      </c>
      <c r="C2652" t="s">
        <v>44</v>
      </c>
      <c r="D2652" t="s">
        <v>6842</v>
      </c>
      <c r="E2652" s="1">
        <v>45444</v>
      </c>
      <c r="F2652">
        <v>1</v>
      </c>
    </row>
    <row r="2653" spans="1:6" x14ac:dyDescent="0.25">
      <c r="A2653" t="s">
        <v>2168</v>
      </c>
      <c r="B2653" t="s">
        <v>43</v>
      </c>
      <c r="C2653" t="s">
        <v>44</v>
      </c>
      <c r="D2653" t="s">
        <v>6842</v>
      </c>
      <c r="E2653" s="1">
        <v>45474</v>
      </c>
      <c r="F2653">
        <v>1</v>
      </c>
    </row>
    <row r="2654" spans="1:6" x14ac:dyDescent="0.25">
      <c r="A2654" t="s">
        <v>2168</v>
      </c>
      <c r="B2654" t="s">
        <v>43</v>
      </c>
      <c r="C2654" t="s">
        <v>44</v>
      </c>
      <c r="D2654" t="s">
        <v>6842</v>
      </c>
      <c r="E2654" s="1">
        <v>45505</v>
      </c>
      <c r="F2654">
        <v>1</v>
      </c>
    </row>
    <row r="2655" spans="1:6" x14ac:dyDescent="0.25">
      <c r="A2655" t="s">
        <v>2168</v>
      </c>
      <c r="B2655" t="s">
        <v>43</v>
      </c>
      <c r="C2655" t="s">
        <v>44</v>
      </c>
      <c r="D2655" t="s">
        <v>6842</v>
      </c>
      <c r="E2655" s="1">
        <v>45536</v>
      </c>
      <c r="F2655">
        <v>1</v>
      </c>
    </row>
    <row r="2656" spans="1:6" x14ac:dyDescent="0.25">
      <c r="A2656" t="s">
        <v>2168</v>
      </c>
      <c r="B2656" t="s">
        <v>43</v>
      </c>
      <c r="C2656" t="s">
        <v>44</v>
      </c>
      <c r="D2656" t="s">
        <v>6842</v>
      </c>
      <c r="E2656" s="1">
        <v>45566</v>
      </c>
      <c r="F2656">
        <v>1</v>
      </c>
    </row>
    <row r="2657" spans="1:6" x14ac:dyDescent="0.25">
      <c r="A2657" t="s">
        <v>2168</v>
      </c>
      <c r="B2657" t="s">
        <v>43</v>
      </c>
      <c r="C2657" t="s">
        <v>44</v>
      </c>
      <c r="D2657" t="s">
        <v>6842</v>
      </c>
      <c r="E2657" s="1">
        <v>45597</v>
      </c>
      <c r="F2657">
        <v>1</v>
      </c>
    </row>
    <row r="2658" spans="1:6" x14ac:dyDescent="0.25">
      <c r="A2658" t="s">
        <v>2168</v>
      </c>
      <c r="B2658" t="s">
        <v>43</v>
      </c>
      <c r="C2658" t="s">
        <v>44</v>
      </c>
      <c r="D2658" t="s">
        <v>6842</v>
      </c>
      <c r="E2658" s="1">
        <v>45627</v>
      </c>
      <c r="F2658">
        <v>1</v>
      </c>
    </row>
    <row r="2659" spans="1:6" x14ac:dyDescent="0.25">
      <c r="A2659" t="s">
        <v>2174</v>
      </c>
      <c r="B2659" t="s">
        <v>146</v>
      </c>
      <c r="C2659" t="s">
        <v>147</v>
      </c>
      <c r="D2659" t="s">
        <v>6842</v>
      </c>
      <c r="E2659" s="1">
        <v>45352</v>
      </c>
      <c r="F2659">
        <v>1</v>
      </c>
    </row>
    <row r="2660" spans="1:6" x14ac:dyDescent="0.25">
      <c r="A2660" t="s">
        <v>2174</v>
      </c>
      <c r="B2660" t="s">
        <v>146</v>
      </c>
      <c r="C2660" t="s">
        <v>147</v>
      </c>
      <c r="D2660" t="s">
        <v>6842</v>
      </c>
      <c r="E2660" s="1">
        <v>45383</v>
      </c>
      <c r="F2660">
        <v>1</v>
      </c>
    </row>
    <row r="2661" spans="1:6" x14ac:dyDescent="0.25">
      <c r="A2661" t="s">
        <v>2174</v>
      </c>
      <c r="B2661" t="s">
        <v>146</v>
      </c>
      <c r="C2661" t="s">
        <v>147</v>
      </c>
      <c r="D2661" t="s">
        <v>6842</v>
      </c>
      <c r="E2661" s="1">
        <v>45413</v>
      </c>
      <c r="F2661">
        <v>1</v>
      </c>
    </row>
    <row r="2662" spans="1:6" x14ac:dyDescent="0.25">
      <c r="A2662" t="s">
        <v>2174</v>
      </c>
      <c r="B2662" t="s">
        <v>146</v>
      </c>
      <c r="C2662" t="s">
        <v>147</v>
      </c>
      <c r="D2662" t="s">
        <v>6842</v>
      </c>
      <c r="E2662" s="1">
        <v>45444</v>
      </c>
      <c r="F2662">
        <v>1</v>
      </c>
    </row>
    <row r="2663" spans="1:6" x14ac:dyDescent="0.25">
      <c r="A2663" t="s">
        <v>2174</v>
      </c>
      <c r="B2663" t="s">
        <v>146</v>
      </c>
      <c r="C2663" t="s">
        <v>147</v>
      </c>
      <c r="D2663" t="s">
        <v>6842</v>
      </c>
      <c r="E2663" s="1">
        <v>45474</v>
      </c>
      <c r="F2663">
        <v>1</v>
      </c>
    </row>
    <row r="2664" spans="1:6" x14ac:dyDescent="0.25">
      <c r="A2664" t="s">
        <v>2174</v>
      </c>
      <c r="B2664" t="s">
        <v>146</v>
      </c>
      <c r="C2664" t="s">
        <v>147</v>
      </c>
      <c r="D2664" t="s">
        <v>6842</v>
      </c>
      <c r="E2664" s="1">
        <v>45505</v>
      </c>
      <c r="F2664">
        <v>1</v>
      </c>
    </row>
    <row r="2665" spans="1:6" x14ac:dyDescent="0.25">
      <c r="A2665" t="s">
        <v>2174</v>
      </c>
      <c r="B2665" t="s">
        <v>146</v>
      </c>
      <c r="C2665" t="s">
        <v>147</v>
      </c>
      <c r="D2665" t="s">
        <v>6842</v>
      </c>
      <c r="E2665" s="1">
        <v>45536</v>
      </c>
      <c r="F2665">
        <v>1</v>
      </c>
    </row>
    <row r="2666" spans="1:6" x14ac:dyDescent="0.25">
      <c r="A2666" t="s">
        <v>2174</v>
      </c>
      <c r="B2666" t="s">
        <v>146</v>
      </c>
      <c r="C2666" t="s">
        <v>147</v>
      </c>
      <c r="D2666" t="s">
        <v>6842</v>
      </c>
      <c r="E2666" s="1">
        <v>45566</v>
      </c>
      <c r="F2666">
        <v>1</v>
      </c>
    </row>
    <row r="2667" spans="1:6" x14ac:dyDescent="0.25">
      <c r="A2667" t="s">
        <v>2174</v>
      </c>
      <c r="B2667" t="s">
        <v>146</v>
      </c>
      <c r="C2667" t="s">
        <v>147</v>
      </c>
      <c r="D2667" t="s">
        <v>6842</v>
      </c>
      <c r="E2667" s="1">
        <v>45597</v>
      </c>
      <c r="F2667">
        <v>1</v>
      </c>
    </row>
    <row r="2668" spans="1:6" x14ac:dyDescent="0.25">
      <c r="A2668" t="s">
        <v>2174</v>
      </c>
      <c r="B2668" t="s">
        <v>146</v>
      </c>
      <c r="C2668" t="s">
        <v>147</v>
      </c>
      <c r="D2668" t="s">
        <v>6842</v>
      </c>
      <c r="E2668" s="1">
        <v>45627</v>
      </c>
      <c r="F2668">
        <v>1</v>
      </c>
    </row>
    <row r="2669" spans="1:6" x14ac:dyDescent="0.25">
      <c r="A2669" t="s">
        <v>2181</v>
      </c>
      <c r="B2669" t="s">
        <v>31</v>
      </c>
      <c r="C2669" t="s">
        <v>32</v>
      </c>
      <c r="D2669" t="s">
        <v>6841</v>
      </c>
      <c r="E2669" s="1">
        <v>45292</v>
      </c>
      <c r="F2669">
        <v>1</v>
      </c>
    </row>
    <row r="2670" spans="1:6" x14ac:dyDescent="0.25">
      <c r="A2670" t="s">
        <v>2181</v>
      </c>
      <c r="B2670" t="s">
        <v>31</v>
      </c>
      <c r="C2670" t="s">
        <v>32</v>
      </c>
      <c r="D2670" t="s">
        <v>6841</v>
      </c>
      <c r="E2670" s="1">
        <v>45323</v>
      </c>
      <c r="F2670">
        <v>1</v>
      </c>
    </row>
    <row r="2671" spans="1:6" x14ac:dyDescent="0.25">
      <c r="A2671" t="s">
        <v>2181</v>
      </c>
      <c r="B2671" t="s">
        <v>31</v>
      </c>
      <c r="C2671" t="s">
        <v>32</v>
      </c>
      <c r="D2671" t="s">
        <v>6841</v>
      </c>
      <c r="E2671" s="1">
        <v>45352</v>
      </c>
      <c r="F2671">
        <v>1</v>
      </c>
    </row>
    <row r="2672" spans="1:6" x14ac:dyDescent="0.25">
      <c r="A2672" t="s">
        <v>2181</v>
      </c>
      <c r="B2672" t="s">
        <v>31</v>
      </c>
      <c r="C2672" t="s">
        <v>32</v>
      </c>
      <c r="D2672" t="s">
        <v>6841</v>
      </c>
      <c r="E2672" s="1">
        <v>45383</v>
      </c>
      <c r="F2672">
        <v>1</v>
      </c>
    </row>
    <row r="2673" spans="1:6" x14ac:dyDescent="0.25">
      <c r="A2673" t="s">
        <v>2181</v>
      </c>
      <c r="B2673" t="s">
        <v>31</v>
      </c>
      <c r="C2673" t="s">
        <v>32</v>
      </c>
      <c r="D2673" t="s">
        <v>6841</v>
      </c>
      <c r="E2673" s="1">
        <v>45413</v>
      </c>
      <c r="F2673">
        <v>1</v>
      </c>
    </row>
    <row r="2674" spans="1:6" x14ac:dyDescent="0.25">
      <c r="A2674" t="s">
        <v>2181</v>
      </c>
      <c r="B2674" t="s">
        <v>31</v>
      </c>
      <c r="C2674" t="s">
        <v>32</v>
      </c>
      <c r="D2674" t="s">
        <v>6841</v>
      </c>
      <c r="E2674" s="1">
        <v>45444</v>
      </c>
      <c r="F2674">
        <v>1</v>
      </c>
    </row>
    <row r="2675" spans="1:6" x14ac:dyDescent="0.25">
      <c r="A2675" t="s">
        <v>2181</v>
      </c>
      <c r="B2675" t="s">
        <v>31</v>
      </c>
      <c r="C2675" t="s">
        <v>32</v>
      </c>
      <c r="D2675" t="s">
        <v>6841</v>
      </c>
      <c r="E2675" s="1">
        <v>45474</v>
      </c>
      <c r="F2675">
        <v>1</v>
      </c>
    </row>
    <row r="2676" spans="1:6" x14ac:dyDescent="0.25">
      <c r="A2676" t="s">
        <v>2181</v>
      </c>
      <c r="B2676" t="s">
        <v>31</v>
      </c>
      <c r="C2676" t="s">
        <v>32</v>
      </c>
      <c r="D2676" t="s">
        <v>6841</v>
      </c>
      <c r="E2676" s="1">
        <v>45505</v>
      </c>
      <c r="F2676">
        <v>1</v>
      </c>
    </row>
    <row r="2677" spans="1:6" x14ac:dyDescent="0.25">
      <c r="A2677" t="s">
        <v>2181</v>
      </c>
      <c r="B2677" t="s">
        <v>31</v>
      </c>
      <c r="C2677" t="s">
        <v>32</v>
      </c>
      <c r="D2677" t="s">
        <v>6841</v>
      </c>
      <c r="E2677" s="1">
        <v>45536</v>
      </c>
      <c r="F2677">
        <v>1</v>
      </c>
    </row>
    <row r="2678" spans="1:6" x14ac:dyDescent="0.25">
      <c r="A2678" t="s">
        <v>2181</v>
      </c>
      <c r="B2678" t="s">
        <v>31</v>
      </c>
      <c r="C2678" t="s">
        <v>32</v>
      </c>
      <c r="D2678" t="s">
        <v>6841</v>
      </c>
      <c r="E2678" s="1">
        <v>45566</v>
      </c>
      <c r="F2678">
        <v>1</v>
      </c>
    </row>
    <row r="2679" spans="1:6" x14ac:dyDescent="0.25">
      <c r="A2679" t="s">
        <v>2181</v>
      </c>
      <c r="B2679" t="s">
        <v>31</v>
      </c>
      <c r="C2679" t="s">
        <v>32</v>
      </c>
      <c r="D2679" t="s">
        <v>6841</v>
      </c>
      <c r="E2679" s="1">
        <v>45597</v>
      </c>
      <c r="F2679">
        <v>1</v>
      </c>
    </row>
    <row r="2680" spans="1:6" x14ac:dyDescent="0.25">
      <c r="A2680" t="s">
        <v>2181</v>
      </c>
      <c r="B2680" t="s">
        <v>31</v>
      </c>
      <c r="C2680" t="s">
        <v>32</v>
      </c>
      <c r="D2680" t="s">
        <v>6841</v>
      </c>
      <c r="E2680" s="1">
        <v>45627</v>
      </c>
      <c r="F2680">
        <v>1</v>
      </c>
    </row>
    <row r="2681" spans="1:6" x14ac:dyDescent="0.25">
      <c r="A2681" t="s">
        <v>2189</v>
      </c>
      <c r="B2681" t="s">
        <v>52</v>
      </c>
      <c r="C2681" t="s">
        <v>44</v>
      </c>
      <c r="D2681" t="s">
        <v>6842</v>
      </c>
      <c r="E2681" s="1">
        <v>45352</v>
      </c>
      <c r="F2681">
        <v>1</v>
      </c>
    </row>
    <row r="2682" spans="1:6" x14ac:dyDescent="0.25">
      <c r="A2682" t="s">
        <v>2189</v>
      </c>
      <c r="B2682" t="s">
        <v>52</v>
      </c>
      <c r="C2682" t="s">
        <v>44</v>
      </c>
      <c r="D2682" t="s">
        <v>6842</v>
      </c>
      <c r="E2682" s="1">
        <v>45383</v>
      </c>
      <c r="F2682">
        <v>1</v>
      </c>
    </row>
    <row r="2683" spans="1:6" x14ac:dyDescent="0.25">
      <c r="A2683" t="s">
        <v>2189</v>
      </c>
      <c r="B2683" t="s">
        <v>52</v>
      </c>
      <c r="C2683" t="s">
        <v>44</v>
      </c>
      <c r="D2683" t="s">
        <v>6842</v>
      </c>
      <c r="E2683" s="1">
        <v>45413</v>
      </c>
      <c r="F2683">
        <v>1</v>
      </c>
    </row>
    <row r="2684" spans="1:6" x14ac:dyDescent="0.25">
      <c r="A2684" t="s">
        <v>2189</v>
      </c>
      <c r="B2684" t="s">
        <v>52</v>
      </c>
      <c r="C2684" t="s">
        <v>44</v>
      </c>
      <c r="D2684" t="s">
        <v>6842</v>
      </c>
      <c r="E2684" s="1">
        <v>45444</v>
      </c>
      <c r="F2684">
        <v>1</v>
      </c>
    </row>
    <row r="2685" spans="1:6" x14ac:dyDescent="0.25">
      <c r="A2685" t="s">
        <v>2189</v>
      </c>
      <c r="B2685" t="s">
        <v>52</v>
      </c>
      <c r="C2685" t="s">
        <v>44</v>
      </c>
      <c r="D2685" t="s">
        <v>6842</v>
      </c>
      <c r="E2685" s="1">
        <v>45474</v>
      </c>
      <c r="F2685">
        <v>1</v>
      </c>
    </row>
    <row r="2686" spans="1:6" x14ac:dyDescent="0.25">
      <c r="A2686" t="s">
        <v>2189</v>
      </c>
      <c r="B2686" t="s">
        <v>52</v>
      </c>
      <c r="C2686" t="s">
        <v>44</v>
      </c>
      <c r="D2686" t="s">
        <v>6842</v>
      </c>
      <c r="E2686" s="1">
        <v>45505</v>
      </c>
      <c r="F2686">
        <v>1</v>
      </c>
    </row>
    <row r="2687" spans="1:6" x14ac:dyDescent="0.25">
      <c r="A2687" t="s">
        <v>2189</v>
      </c>
      <c r="B2687" t="s">
        <v>52</v>
      </c>
      <c r="C2687" t="s">
        <v>44</v>
      </c>
      <c r="D2687" t="s">
        <v>6842</v>
      </c>
      <c r="E2687" s="1">
        <v>45536</v>
      </c>
      <c r="F2687">
        <v>1</v>
      </c>
    </row>
    <row r="2688" spans="1:6" x14ac:dyDescent="0.25">
      <c r="A2688" t="s">
        <v>2189</v>
      </c>
      <c r="B2688" t="s">
        <v>52</v>
      </c>
      <c r="C2688" t="s">
        <v>44</v>
      </c>
      <c r="D2688" t="s">
        <v>6842</v>
      </c>
      <c r="E2688" s="1">
        <v>45566</v>
      </c>
      <c r="F2688">
        <v>1</v>
      </c>
    </row>
    <row r="2689" spans="1:6" x14ac:dyDescent="0.25">
      <c r="A2689" t="s">
        <v>2189</v>
      </c>
      <c r="B2689" t="s">
        <v>52</v>
      </c>
      <c r="C2689" t="s">
        <v>44</v>
      </c>
      <c r="D2689" t="s">
        <v>6842</v>
      </c>
      <c r="E2689" s="1">
        <v>45597</v>
      </c>
      <c r="F2689">
        <v>1</v>
      </c>
    </row>
    <row r="2690" spans="1:6" x14ac:dyDescent="0.25">
      <c r="A2690" t="s">
        <v>2189</v>
      </c>
      <c r="B2690" t="s">
        <v>52</v>
      </c>
      <c r="C2690" t="s">
        <v>44</v>
      </c>
      <c r="D2690" t="s">
        <v>6842</v>
      </c>
      <c r="E2690" s="1">
        <v>45627</v>
      </c>
      <c r="F2690">
        <v>1</v>
      </c>
    </row>
    <row r="2691" spans="1:6" x14ac:dyDescent="0.25">
      <c r="A2691" t="s">
        <v>2193</v>
      </c>
      <c r="B2691" t="s">
        <v>31</v>
      </c>
      <c r="C2691" t="s">
        <v>32</v>
      </c>
      <c r="D2691" t="s">
        <v>6839</v>
      </c>
      <c r="E2691" s="1">
        <v>45292</v>
      </c>
      <c r="F2691">
        <v>1</v>
      </c>
    </row>
    <row r="2692" spans="1:6" x14ac:dyDescent="0.25">
      <c r="A2692" t="s">
        <v>2193</v>
      </c>
      <c r="B2692" t="s">
        <v>31</v>
      </c>
      <c r="C2692" t="s">
        <v>32</v>
      </c>
      <c r="D2692" t="s">
        <v>6839</v>
      </c>
      <c r="E2692" s="1">
        <v>45323</v>
      </c>
      <c r="F2692">
        <v>1</v>
      </c>
    </row>
    <row r="2693" spans="1:6" x14ac:dyDescent="0.25">
      <c r="A2693" t="s">
        <v>2193</v>
      </c>
      <c r="B2693" t="s">
        <v>31</v>
      </c>
      <c r="C2693" t="s">
        <v>32</v>
      </c>
      <c r="D2693" t="s">
        <v>6839</v>
      </c>
      <c r="E2693" s="1">
        <v>45352</v>
      </c>
      <c r="F2693">
        <v>1</v>
      </c>
    </row>
    <row r="2694" spans="1:6" x14ac:dyDescent="0.25">
      <c r="A2694" t="s">
        <v>2193</v>
      </c>
      <c r="B2694" t="s">
        <v>31</v>
      </c>
      <c r="C2694" t="s">
        <v>32</v>
      </c>
      <c r="D2694" t="s">
        <v>6839</v>
      </c>
      <c r="E2694" s="1">
        <v>45383</v>
      </c>
      <c r="F2694">
        <v>1</v>
      </c>
    </row>
    <row r="2695" spans="1:6" x14ac:dyDescent="0.25">
      <c r="A2695" t="s">
        <v>2193</v>
      </c>
      <c r="B2695" t="s">
        <v>31</v>
      </c>
      <c r="C2695" t="s">
        <v>32</v>
      </c>
      <c r="D2695" t="s">
        <v>6839</v>
      </c>
      <c r="E2695" s="1">
        <v>45413</v>
      </c>
      <c r="F2695">
        <v>1</v>
      </c>
    </row>
    <row r="2696" spans="1:6" x14ac:dyDescent="0.25">
      <c r="A2696" t="s">
        <v>2193</v>
      </c>
      <c r="B2696" t="s">
        <v>31</v>
      </c>
      <c r="C2696" t="s">
        <v>32</v>
      </c>
      <c r="D2696" t="s">
        <v>6839</v>
      </c>
      <c r="E2696" s="1">
        <v>45444</v>
      </c>
      <c r="F2696">
        <v>1</v>
      </c>
    </row>
    <row r="2697" spans="1:6" x14ac:dyDescent="0.25">
      <c r="A2697" t="s">
        <v>2193</v>
      </c>
      <c r="B2697" t="s">
        <v>31</v>
      </c>
      <c r="C2697" t="s">
        <v>32</v>
      </c>
      <c r="D2697" t="s">
        <v>6839</v>
      </c>
      <c r="E2697" s="1">
        <v>45474</v>
      </c>
      <c r="F2697">
        <v>1</v>
      </c>
    </row>
    <row r="2698" spans="1:6" x14ac:dyDescent="0.25">
      <c r="A2698" t="s">
        <v>2193</v>
      </c>
      <c r="B2698" t="s">
        <v>31</v>
      </c>
      <c r="C2698" t="s">
        <v>32</v>
      </c>
      <c r="D2698" t="s">
        <v>6839</v>
      </c>
      <c r="E2698" s="1">
        <v>45505</v>
      </c>
      <c r="F2698">
        <v>1</v>
      </c>
    </row>
    <row r="2699" spans="1:6" x14ac:dyDescent="0.25">
      <c r="A2699" t="s">
        <v>2193</v>
      </c>
      <c r="B2699" t="s">
        <v>31</v>
      </c>
      <c r="C2699" t="s">
        <v>32</v>
      </c>
      <c r="D2699" t="s">
        <v>6839</v>
      </c>
      <c r="E2699" s="1">
        <v>45536</v>
      </c>
      <c r="F2699">
        <v>1</v>
      </c>
    </row>
    <row r="2700" spans="1:6" x14ac:dyDescent="0.25">
      <c r="A2700" t="s">
        <v>2193</v>
      </c>
      <c r="B2700" t="s">
        <v>31</v>
      </c>
      <c r="C2700" t="s">
        <v>32</v>
      </c>
      <c r="D2700" t="s">
        <v>6839</v>
      </c>
      <c r="E2700" s="1">
        <v>45566</v>
      </c>
      <c r="F2700">
        <v>1</v>
      </c>
    </row>
    <row r="2701" spans="1:6" x14ac:dyDescent="0.25">
      <c r="A2701" t="s">
        <v>2193</v>
      </c>
      <c r="B2701" t="s">
        <v>31</v>
      </c>
      <c r="C2701" t="s">
        <v>32</v>
      </c>
      <c r="D2701" t="s">
        <v>6839</v>
      </c>
      <c r="E2701" s="1">
        <v>45597</v>
      </c>
      <c r="F2701">
        <v>1</v>
      </c>
    </row>
    <row r="2702" spans="1:6" x14ac:dyDescent="0.25">
      <c r="A2702" t="s">
        <v>2193</v>
      </c>
      <c r="B2702" t="s">
        <v>31</v>
      </c>
      <c r="C2702" t="s">
        <v>32</v>
      </c>
      <c r="D2702" t="s">
        <v>6839</v>
      </c>
      <c r="E2702" s="1">
        <v>45627</v>
      </c>
      <c r="F2702">
        <v>1</v>
      </c>
    </row>
    <row r="2703" spans="1:6" x14ac:dyDescent="0.25">
      <c r="A2703" t="s">
        <v>2204</v>
      </c>
      <c r="B2703" t="s">
        <v>52</v>
      </c>
      <c r="C2703" t="s">
        <v>44</v>
      </c>
      <c r="D2703" t="s">
        <v>6841</v>
      </c>
      <c r="E2703" s="1">
        <v>45292</v>
      </c>
      <c r="F2703">
        <v>1</v>
      </c>
    </row>
    <row r="2704" spans="1:6" x14ac:dyDescent="0.25">
      <c r="A2704" t="s">
        <v>2204</v>
      </c>
      <c r="B2704" t="s">
        <v>52</v>
      </c>
      <c r="C2704" t="s">
        <v>44</v>
      </c>
      <c r="D2704" t="s">
        <v>6841</v>
      </c>
      <c r="E2704" s="1">
        <v>45323</v>
      </c>
      <c r="F2704">
        <v>1</v>
      </c>
    </row>
    <row r="2705" spans="1:6" x14ac:dyDescent="0.25">
      <c r="A2705" t="s">
        <v>2204</v>
      </c>
      <c r="B2705" t="s">
        <v>52</v>
      </c>
      <c r="C2705" t="s">
        <v>44</v>
      </c>
      <c r="D2705" t="s">
        <v>6841</v>
      </c>
      <c r="E2705" s="1">
        <v>45352</v>
      </c>
      <c r="F2705">
        <v>1</v>
      </c>
    </row>
    <row r="2706" spans="1:6" x14ac:dyDescent="0.25">
      <c r="A2706" t="s">
        <v>2204</v>
      </c>
      <c r="B2706" t="s">
        <v>52</v>
      </c>
      <c r="C2706" t="s">
        <v>44</v>
      </c>
      <c r="D2706" t="s">
        <v>6841</v>
      </c>
      <c r="E2706" s="1">
        <v>45383</v>
      </c>
      <c r="F2706">
        <v>1</v>
      </c>
    </row>
    <row r="2707" spans="1:6" x14ac:dyDescent="0.25">
      <c r="A2707" t="s">
        <v>2204</v>
      </c>
      <c r="B2707" t="s">
        <v>52</v>
      </c>
      <c r="C2707" t="s">
        <v>44</v>
      </c>
      <c r="D2707" t="s">
        <v>6841</v>
      </c>
      <c r="E2707" s="1">
        <v>45413</v>
      </c>
      <c r="F2707">
        <v>1</v>
      </c>
    </row>
    <row r="2708" spans="1:6" x14ac:dyDescent="0.25">
      <c r="A2708" t="s">
        <v>2204</v>
      </c>
      <c r="B2708" t="s">
        <v>52</v>
      </c>
      <c r="C2708" t="s">
        <v>44</v>
      </c>
      <c r="D2708" t="s">
        <v>6841</v>
      </c>
      <c r="E2708" s="1">
        <v>45444</v>
      </c>
      <c r="F2708">
        <v>1</v>
      </c>
    </row>
    <row r="2709" spans="1:6" x14ac:dyDescent="0.25">
      <c r="A2709" t="s">
        <v>2204</v>
      </c>
      <c r="B2709" t="s">
        <v>52</v>
      </c>
      <c r="C2709" t="s">
        <v>44</v>
      </c>
      <c r="D2709" t="s">
        <v>6841</v>
      </c>
      <c r="E2709" s="1">
        <v>45474</v>
      </c>
      <c r="F2709">
        <v>1</v>
      </c>
    </row>
    <row r="2710" spans="1:6" x14ac:dyDescent="0.25">
      <c r="A2710" t="s">
        <v>2204</v>
      </c>
      <c r="B2710" t="s">
        <v>52</v>
      </c>
      <c r="C2710" t="s">
        <v>44</v>
      </c>
      <c r="D2710" t="s">
        <v>6841</v>
      </c>
      <c r="E2710" s="1">
        <v>45505</v>
      </c>
      <c r="F2710">
        <v>1</v>
      </c>
    </row>
    <row r="2711" spans="1:6" x14ac:dyDescent="0.25">
      <c r="A2711" t="s">
        <v>2204</v>
      </c>
      <c r="B2711" t="s">
        <v>52</v>
      </c>
      <c r="C2711" t="s">
        <v>44</v>
      </c>
      <c r="D2711" t="s">
        <v>6841</v>
      </c>
      <c r="E2711" s="1">
        <v>45536</v>
      </c>
      <c r="F2711">
        <v>1</v>
      </c>
    </row>
    <row r="2712" spans="1:6" x14ac:dyDescent="0.25">
      <c r="A2712" t="s">
        <v>2204</v>
      </c>
      <c r="B2712" t="s">
        <v>52</v>
      </c>
      <c r="C2712" t="s">
        <v>44</v>
      </c>
      <c r="D2712" t="s">
        <v>6841</v>
      </c>
      <c r="E2712" s="1">
        <v>45566</v>
      </c>
      <c r="F2712">
        <v>1</v>
      </c>
    </row>
    <row r="2713" spans="1:6" x14ac:dyDescent="0.25">
      <c r="A2713" t="s">
        <v>2204</v>
      </c>
      <c r="B2713" t="s">
        <v>52</v>
      </c>
      <c r="C2713" t="s">
        <v>44</v>
      </c>
      <c r="D2713" t="s">
        <v>6841</v>
      </c>
      <c r="E2713" s="1">
        <v>45597</v>
      </c>
      <c r="F2713">
        <v>1</v>
      </c>
    </row>
    <row r="2714" spans="1:6" x14ac:dyDescent="0.25">
      <c r="A2714" t="s">
        <v>2204</v>
      </c>
      <c r="B2714" t="s">
        <v>52</v>
      </c>
      <c r="C2714" t="s">
        <v>44</v>
      </c>
      <c r="D2714" t="s">
        <v>6841</v>
      </c>
      <c r="E2714" s="1">
        <v>45627</v>
      </c>
      <c r="F2714">
        <v>1</v>
      </c>
    </row>
    <row r="2715" spans="1:6" x14ac:dyDescent="0.25">
      <c r="A2715" t="s">
        <v>2215</v>
      </c>
      <c r="B2715" t="s">
        <v>31</v>
      </c>
      <c r="C2715" t="s">
        <v>32</v>
      </c>
      <c r="D2715" t="s">
        <v>6841</v>
      </c>
      <c r="E2715" s="1">
        <v>45352</v>
      </c>
      <c r="F2715">
        <v>1</v>
      </c>
    </row>
    <row r="2716" spans="1:6" x14ac:dyDescent="0.25">
      <c r="A2716" t="s">
        <v>2215</v>
      </c>
      <c r="B2716" t="s">
        <v>31</v>
      </c>
      <c r="C2716" t="s">
        <v>32</v>
      </c>
      <c r="D2716" t="s">
        <v>6841</v>
      </c>
      <c r="E2716" s="1">
        <v>45383</v>
      </c>
      <c r="F2716">
        <v>1</v>
      </c>
    </row>
    <row r="2717" spans="1:6" x14ac:dyDescent="0.25">
      <c r="A2717" t="s">
        <v>2215</v>
      </c>
      <c r="B2717" t="s">
        <v>31</v>
      </c>
      <c r="C2717" t="s">
        <v>32</v>
      </c>
      <c r="D2717" t="s">
        <v>6841</v>
      </c>
      <c r="E2717" s="1">
        <v>45413</v>
      </c>
      <c r="F2717">
        <v>1</v>
      </c>
    </row>
    <row r="2718" spans="1:6" x14ac:dyDescent="0.25">
      <c r="A2718" t="s">
        <v>2215</v>
      </c>
      <c r="B2718" t="s">
        <v>31</v>
      </c>
      <c r="C2718" t="s">
        <v>32</v>
      </c>
      <c r="D2718" t="s">
        <v>6841</v>
      </c>
      <c r="E2718" s="1">
        <v>45444</v>
      </c>
      <c r="F2718">
        <v>1</v>
      </c>
    </row>
    <row r="2719" spans="1:6" x14ac:dyDescent="0.25">
      <c r="A2719" t="s">
        <v>2215</v>
      </c>
      <c r="B2719" t="s">
        <v>31</v>
      </c>
      <c r="C2719" t="s">
        <v>32</v>
      </c>
      <c r="D2719" t="s">
        <v>6841</v>
      </c>
      <c r="E2719" s="1">
        <v>45474</v>
      </c>
      <c r="F2719">
        <v>1</v>
      </c>
    </row>
    <row r="2720" spans="1:6" x14ac:dyDescent="0.25">
      <c r="A2720" t="s">
        <v>2215</v>
      </c>
      <c r="B2720" t="s">
        <v>31</v>
      </c>
      <c r="C2720" t="s">
        <v>32</v>
      </c>
      <c r="D2720" t="s">
        <v>6841</v>
      </c>
      <c r="E2720" s="1">
        <v>45505</v>
      </c>
      <c r="F2720">
        <v>1</v>
      </c>
    </row>
    <row r="2721" spans="1:6" x14ac:dyDescent="0.25">
      <c r="A2721" t="s">
        <v>2215</v>
      </c>
      <c r="B2721" t="s">
        <v>31</v>
      </c>
      <c r="C2721" t="s">
        <v>32</v>
      </c>
      <c r="D2721" t="s">
        <v>6841</v>
      </c>
      <c r="E2721" s="1">
        <v>45536</v>
      </c>
      <c r="F2721">
        <v>1</v>
      </c>
    </row>
    <row r="2722" spans="1:6" x14ac:dyDescent="0.25">
      <c r="A2722" t="s">
        <v>2215</v>
      </c>
      <c r="B2722" t="s">
        <v>31</v>
      </c>
      <c r="C2722" t="s">
        <v>32</v>
      </c>
      <c r="D2722" t="s">
        <v>6841</v>
      </c>
      <c r="E2722" s="1">
        <v>45566</v>
      </c>
      <c r="F2722">
        <v>1</v>
      </c>
    </row>
    <row r="2723" spans="1:6" x14ac:dyDescent="0.25">
      <c r="A2723" t="s">
        <v>2215</v>
      </c>
      <c r="B2723" t="s">
        <v>31</v>
      </c>
      <c r="C2723" t="s">
        <v>32</v>
      </c>
      <c r="D2723" t="s">
        <v>6841</v>
      </c>
      <c r="E2723" s="1">
        <v>45597</v>
      </c>
      <c r="F2723">
        <v>1</v>
      </c>
    </row>
    <row r="2724" spans="1:6" x14ac:dyDescent="0.25">
      <c r="A2724" t="s">
        <v>2215</v>
      </c>
      <c r="B2724" t="s">
        <v>31</v>
      </c>
      <c r="C2724" t="s">
        <v>32</v>
      </c>
      <c r="D2724" t="s">
        <v>6841</v>
      </c>
      <c r="E2724" s="1">
        <v>45627</v>
      </c>
      <c r="F2724">
        <v>1</v>
      </c>
    </row>
    <row r="2725" spans="1:6" x14ac:dyDescent="0.25">
      <c r="A2725" t="s">
        <v>2225</v>
      </c>
      <c r="B2725" t="s">
        <v>31</v>
      </c>
      <c r="C2725" t="s">
        <v>32</v>
      </c>
      <c r="D2725" t="s">
        <v>6842</v>
      </c>
      <c r="E2725" s="1">
        <v>45292</v>
      </c>
      <c r="F2725">
        <v>1</v>
      </c>
    </row>
    <row r="2726" spans="1:6" x14ac:dyDescent="0.25">
      <c r="A2726" t="s">
        <v>2225</v>
      </c>
      <c r="B2726" t="s">
        <v>31</v>
      </c>
      <c r="C2726" t="s">
        <v>32</v>
      </c>
      <c r="D2726" t="s">
        <v>6842</v>
      </c>
      <c r="E2726" s="1">
        <v>45323</v>
      </c>
      <c r="F2726">
        <v>1</v>
      </c>
    </row>
    <row r="2727" spans="1:6" x14ac:dyDescent="0.25">
      <c r="A2727" t="s">
        <v>2225</v>
      </c>
      <c r="B2727" t="s">
        <v>31</v>
      </c>
      <c r="C2727" t="s">
        <v>32</v>
      </c>
      <c r="D2727" t="s">
        <v>6842</v>
      </c>
      <c r="E2727" s="1">
        <v>45352</v>
      </c>
      <c r="F2727">
        <v>1</v>
      </c>
    </row>
    <row r="2728" spans="1:6" x14ac:dyDescent="0.25">
      <c r="A2728" t="s">
        <v>2225</v>
      </c>
      <c r="B2728" t="s">
        <v>31</v>
      </c>
      <c r="C2728" t="s">
        <v>32</v>
      </c>
      <c r="D2728" t="s">
        <v>6842</v>
      </c>
      <c r="E2728" s="1">
        <v>45383</v>
      </c>
      <c r="F2728">
        <v>1</v>
      </c>
    </row>
    <row r="2729" spans="1:6" x14ac:dyDescent="0.25">
      <c r="A2729" t="s">
        <v>2225</v>
      </c>
      <c r="B2729" t="s">
        <v>31</v>
      </c>
      <c r="C2729" t="s">
        <v>32</v>
      </c>
      <c r="D2729" t="s">
        <v>6842</v>
      </c>
      <c r="E2729" s="1">
        <v>45413</v>
      </c>
      <c r="F2729">
        <v>1</v>
      </c>
    </row>
    <row r="2730" spans="1:6" x14ac:dyDescent="0.25">
      <c r="A2730" t="s">
        <v>2225</v>
      </c>
      <c r="B2730" t="s">
        <v>31</v>
      </c>
      <c r="C2730" t="s">
        <v>32</v>
      </c>
      <c r="D2730" t="s">
        <v>6842</v>
      </c>
      <c r="E2730" s="1">
        <v>45444</v>
      </c>
      <c r="F2730">
        <v>1</v>
      </c>
    </row>
    <row r="2731" spans="1:6" x14ac:dyDescent="0.25">
      <c r="A2731" t="s">
        <v>2225</v>
      </c>
      <c r="B2731" t="s">
        <v>31</v>
      </c>
      <c r="C2731" t="s">
        <v>32</v>
      </c>
      <c r="D2731" t="s">
        <v>6842</v>
      </c>
      <c r="E2731" s="1">
        <v>45474</v>
      </c>
      <c r="F2731">
        <v>1</v>
      </c>
    </row>
    <row r="2732" spans="1:6" x14ac:dyDescent="0.25">
      <c r="A2732" t="s">
        <v>2225</v>
      </c>
      <c r="B2732" t="s">
        <v>31</v>
      </c>
      <c r="C2732" t="s">
        <v>32</v>
      </c>
      <c r="D2732" t="s">
        <v>6842</v>
      </c>
      <c r="E2732" s="1">
        <v>45505</v>
      </c>
      <c r="F2732">
        <v>1</v>
      </c>
    </row>
    <row r="2733" spans="1:6" x14ac:dyDescent="0.25">
      <c r="A2733" t="s">
        <v>2225</v>
      </c>
      <c r="B2733" t="s">
        <v>31</v>
      </c>
      <c r="C2733" t="s">
        <v>32</v>
      </c>
      <c r="D2733" t="s">
        <v>6842</v>
      </c>
      <c r="E2733" s="1">
        <v>45536</v>
      </c>
      <c r="F2733">
        <v>1</v>
      </c>
    </row>
    <row r="2734" spans="1:6" x14ac:dyDescent="0.25">
      <c r="A2734" t="s">
        <v>2225</v>
      </c>
      <c r="B2734" t="s">
        <v>31</v>
      </c>
      <c r="C2734" t="s">
        <v>32</v>
      </c>
      <c r="D2734" t="s">
        <v>6842</v>
      </c>
      <c r="E2734" s="1">
        <v>45566</v>
      </c>
      <c r="F2734">
        <v>1</v>
      </c>
    </row>
    <row r="2735" spans="1:6" x14ac:dyDescent="0.25">
      <c r="A2735" t="s">
        <v>2225</v>
      </c>
      <c r="B2735" t="s">
        <v>31</v>
      </c>
      <c r="C2735" t="s">
        <v>32</v>
      </c>
      <c r="D2735" t="s">
        <v>6842</v>
      </c>
      <c r="E2735" s="1">
        <v>45597</v>
      </c>
      <c r="F2735">
        <v>1</v>
      </c>
    </row>
    <row r="2736" spans="1:6" x14ac:dyDescent="0.25">
      <c r="A2736" t="s">
        <v>2225</v>
      </c>
      <c r="B2736" t="s">
        <v>31</v>
      </c>
      <c r="C2736" t="s">
        <v>32</v>
      </c>
      <c r="D2736" t="s">
        <v>6842</v>
      </c>
      <c r="E2736" s="1">
        <v>45627</v>
      </c>
      <c r="F2736">
        <v>1</v>
      </c>
    </row>
    <row r="2737" spans="1:6" x14ac:dyDescent="0.25">
      <c r="A2737" t="s">
        <v>2235</v>
      </c>
      <c r="B2737" t="s">
        <v>31</v>
      </c>
      <c r="C2737" t="s">
        <v>32</v>
      </c>
      <c r="D2737" t="s">
        <v>6842</v>
      </c>
      <c r="E2737" s="1">
        <v>45292</v>
      </c>
      <c r="F2737">
        <v>1</v>
      </c>
    </row>
    <row r="2738" spans="1:6" x14ac:dyDescent="0.25">
      <c r="A2738" t="s">
        <v>2235</v>
      </c>
      <c r="B2738" t="s">
        <v>31</v>
      </c>
      <c r="C2738" t="s">
        <v>32</v>
      </c>
      <c r="D2738" t="s">
        <v>6842</v>
      </c>
      <c r="E2738" s="1">
        <v>45323</v>
      </c>
      <c r="F2738">
        <v>1</v>
      </c>
    </row>
    <row r="2739" spans="1:6" x14ac:dyDescent="0.25">
      <c r="A2739" t="s">
        <v>2235</v>
      </c>
      <c r="B2739" t="s">
        <v>31</v>
      </c>
      <c r="C2739" t="s">
        <v>32</v>
      </c>
      <c r="D2739" t="s">
        <v>6842</v>
      </c>
      <c r="E2739" s="1">
        <v>45352</v>
      </c>
      <c r="F2739">
        <v>1</v>
      </c>
    </row>
    <row r="2740" spans="1:6" x14ac:dyDescent="0.25">
      <c r="A2740" t="s">
        <v>2235</v>
      </c>
      <c r="B2740" t="s">
        <v>31</v>
      </c>
      <c r="C2740" t="s">
        <v>32</v>
      </c>
      <c r="D2740" t="s">
        <v>6842</v>
      </c>
      <c r="E2740" s="1">
        <v>45383</v>
      </c>
      <c r="F2740">
        <v>1</v>
      </c>
    </row>
    <row r="2741" spans="1:6" x14ac:dyDescent="0.25">
      <c r="A2741" t="s">
        <v>2235</v>
      </c>
      <c r="B2741" t="s">
        <v>31</v>
      </c>
      <c r="C2741" t="s">
        <v>32</v>
      </c>
      <c r="D2741" t="s">
        <v>6842</v>
      </c>
      <c r="E2741" s="1">
        <v>45413</v>
      </c>
      <c r="F2741">
        <v>1</v>
      </c>
    </row>
    <row r="2742" spans="1:6" x14ac:dyDescent="0.25">
      <c r="A2742" t="s">
        <v>2235</v>
      </c>
      <c r="B2742" t="s">
        <v>31</v>
      </c>
      <c r="C2742" t="s">
        <v>32</v>
      </c>
      <c r="D2742" t="s">
        <v>6842</v>
      </c>
      <c r="E2742" s="1">
        <v>45444</v>
      </c>
      <c r="F2742">
        <v>1</v>
      </c>
    </row>
    <row r="2743" spans="1:6" x14ac:dyDescent="0.25">
      <c r="A2743" t="s">
        <v>2235</v>
      </c>
      <c r="B2743" t="s">
        <v>31</v>
      </c>
      <c r="C2743" t="s">
        <v>32</v>
      </c>
      <c r="D2743" t="s">
        <v>6842</v>
      </c>
      <c r="E2743" s="1">
        <v>45474</v>
      </c>
      <c r="F2743">
        <v>1</v>
      </c>
    </row>
    <row r="2744" spans="1:6" x14ac:dyDescent="0.25">
      <c r="A2744" t="s">
        <v>2235</v>
      </c>
      <c r="B2744" t="s">
        <v>31</v>
      </c>
      <c r="C2744" t="s">
        <v>32</v>
      </c>
      <c r="D2744" t="s">
        <v>6842</v>
      </c>
      <c r="E2744" s="1">
        <v>45505</v>
      </c>
      <c r="F2744">
        <v>1</v>
      </c>
    </row>
    <row r="2745" spans="1:6" x14ac:dyDescent="0.25">
      <c r="A2745" t="s">
        <v>2235</v>
      </c>
      <c r="B2745" t="s">
        <v>31</v>
      </c>
      <c r="C2745" t="s">
        <v>32</v>
      </c>
      <c r="D2745" t="s">
        <v>6842</v>
      </c>
      <c r="E2745" s="1">
        <v>45536</v>
      </c>
      <c r="F2745">
        <v>1</v>
      </c>
    </row>
    <row r="2746" spans="1:6" x14ac:dyDescent="0.25">
      <c r="A2746" t="s">
        <v>2235</v>
      </c>
      <c r="B2746" t="s">
        <v>31</v>
      </c>
      <c r="C2746" t="s">
        <v>32</v>
      </c>
      <c r="D2746" t="s">
        <v>6842</v>
      </c>
      <c r="E2746" s="1">
        <v>45566</v>
      </c>
      <c r="F2746">
        <v>1</v>
      </c>
    </row>
    <row r="2747" spans="1:6" x14ac:dyDescent="0.25">
      <c r="A2747" t="s">
        <v>2235</v>
      </c>
      <c r="B2747" t="s">
        <v>31</v>
      </c>
      <c r="C2747" t="s">
        <v>32</v>
      </c>
      <c r="D2747" t="s">
        <v>6842</v>
      </c>
      <c r="E2747" s="1">
        <v>45597</v>
      </c>
      <c r="F2747">
        <v>1</v>
      </c>
    </row>
    <row r="2748" spans="1:6" x14ac:dyDescent="0.25">
      <c r="A2748" t="s">
        <v>2235</v>
      </c>
      <c r="B2748" t="s">
        <v>31</v>
      </c>
      <c r="C2748" t="s">
        <v>32</v>
      </c>
      <c r="D2748" t="s">
        <v>6842</v>
      </c>
      <c r="E2748" s="1">
        <v>45627</v>
      </c>
      <c r="F2748">
        <v>1</v>
      </c>
    </row>
    <row r="2749" spans="1:6" x14ac:dyDescent="0.25">
      <c r="A2749" t="s">
        <v>2243</v>
      </c>
      <c r="B2749" t="s">
        <v>146</v>
      </c>
      <c r="C2749" t="s">
        <v>147</v>
      </c>
      <c r="D2749" t="s">
        <v>6839</v>
      </c>
      <c r="E2749" s="1">
        <v>45323</v>
      </c>
      <c r="F2749">
        <v>1</v>
      </c>
    </row>
    <row r="2750" spans="1:6" x14ac:dyDescent="0.25">
      <c r="A2750" t="s">
        <v>2243</v>
      </c>
      <c r="B2750" t="s">
        <v>146</v>
      </c>
      <c r="C2750" t="s">
        <v>147</v>
      </c>
      <c r="D2750" t="s">
        <v>6839</v>
      </c>
      <c r="E2750" s="1">
        <v>45352</v>
      </c>
      <c r="F2750">
        <v>1</v>
      </c>
    </row>
    <row r="2751" spans="1:6" x14ac:dyDescent="0.25">
      <c r="A2751" t="s">
        <v>2243</v>
      </c>
      <c r="B2751" t="s">
        <v>146</v>
      </c>
      <c r="C2751" t="s">
        <v>147</v>
      </c>
      <c r="D2751" t="s">
        <v>6839</v>
      </c>
      <c r="E2751" s="1">
        <v>45383</v>
      </c>
      <c r="F2751">
        <v>1</v>
      </c>
    </row>
    <row r="2752" spans="1:6" x14ac:dyDescent="0.25">
      <c r="A2752" t="s">
        <v>2243</v>
      </c>
      <c r="B2752" t="s">
        <v>146</v>
      </c>
      <c r="C2752" t="s">
        <v>147</v>
      </c>
      <c r="D2752" t="s">
        <v>6839</v>
      </c>
      <c r="E2752" s="1">
        <v>45413</v>
      </c>
      <c r="F2752">
        <v>1</v>
      </c>
    </row>
    <row r="2753" spans="1:6" x14ac:dyDescent="0.25">
      <c r="A2753" t="s">
        <v>2243</v>
      </c>
      <c r="B2753" t="s">
        <v>146</v>
      </c>
      <c r="C2753" t="s">
        <v>147</v>
      </c>
      <c r="D2753" t="s">
        <v>6839</v>
      </c>
      <c r="E2753" s="1">
        <v>45444</v>
      </c>
      <c r="F2753">
        <v>1</v>
      </c>
    </row>
    <row r="2754" spans="1:6" x14ac:dyDescent="0.25">
      <c r="A2754" t="s">
        <v>2243</v>
      </c>
      <c r="B2754" t="s">
        <v>146</v>
      </c>
      <c r="C2754" t="s">
        <v>147</v>
      </c>
      <c r="D2754" t="s">
        <v>6839</v>
      </c>
      <c r="E2754" s="1">
        <v>45474</v>
      </c>
      <c r="F2754">
        <v>1</v>
      </c>
    </row>
    <row r="2755" spans="1:6" x14ac:dyDescent="0.25">
      <c r="A2755" t="s">
        <v>2243</v>
      </c>
      <c r="B2755" t="s">
        <v>146</v>
      </c>
      <c r="C2755" t="s">
        <v>147</v>
      </c>
      <c r="D2755" t="s">
        <v>6839</v>
      </c>
      <c r="E2755" s="1">
        <v>45505</v>
      </c>
      <c r="F2755">
        <v>1</v>
      </c>
    </row>
    <row r="2756" spans="1:6" x14ac:dyDescent="0.25">
      <c r="A2756" t="s">
        <v>2243</v>
      </c>
      <c r="B2756" t="s">
        <v>146</v>
      </c>
      <c r="C2756" t="s">
        <v>147</v>
      </c>
      <c r="D2756" t="s">
        <v>6839</v>
      </c>
      <c r="E2756" s="1">
        <v>45536</v>
      </c>
      <c r="F2756">
        <v>1</v>
      </c>
    </row>
    <row r="2757" spans="1:6" x14ac:dyDescent="0.25">
      <c r="A2757" t="s">
        <v>2243</v>
      </c>
      <c r="B2757" t="s">
        <v>146</v>
      </c>
      <c r="C2757" t="s">
        <v>147</v>
      </c>
      <c r="D2757" t="s">
        <v>6839</v>
      </c>
      <c r="E2757" s="1">
        <v>45566</v>
      </c>
      <c r="F2757">
        <v>1</v>
      </c>
    </row>
    <row r="2758" spans="1:6" x14ac:dyDescent="0.25">
      <c r="A2758" t="s">
        <v>2243</v>
      </c>
      <c r="B2758" t="s">
        <v>146</v>
      </c>
      <c r="C2758" t="s">
        <v>147</v>
      </c>
      <c r="D2758" t="s">
        <v>6839</v>
      </c>
      <c r="E2758" s="1">
        <v>45597</v>
      </c>
      <c r="F2758">
        <v>1</v>
      </c>
    </row>
    <row r="2759" spans="1:6" x14ac:dyDescent="0.25">
      <c r="A2759" t="s">
        <v>2243</v>
      </c>
      <c r="B2759" t="s">
        <v>146</v>
      </c>
      <c r="C2759" t="s">
        <v>147</v>
      </c>
      <c r="D2759" t="s">
        <v>6839</v>
      </c>
      <c r="E2759" s="1">
        <v>45627</v>
      </c>
      <c r="F2759">
        <v>1</v>
      </c>
    </row>
    <row r="2760" spans="1:6" x14ac:dyDescent="0.25">
      <c r="A2760" t="s">
        <v>2252</v>
      </c>
      <c r="B2760" t="s">
        <v>31</v>
      </c>
      <c r="C2760" t="s">
        <v>32</v>
      </c>
      <c r="D2760" t="s">
        <v>6841</v>
      </c>
      <c r="E2760" s="1">
        <v>45323</v>
      </c>
      <c r="F2760">
        <v>1</v>
      </c>
    </row>
    <row r="2761" spans="1:6" x14ac:dyDescent="0.25">
      <c r="A2761" t="s">
        <v>2252</v>
      </c>
      <c r="B2761" t="s">
        <v>31</v>
      </c>
      <c r="C2761" t="s">
        <v>32</v>
      </c>
      <c r="D2761" t="s">
        <v>6841</v>
      </c>
      <c r="E2761" s="1">
        <v>45352</v>
      </c>
      <c r="F2761">
        <v>1</v>
      </c>
    </row>
    <row r="2762" spans="1:6" x14ac:dyDescent="0.25">
      <c r="A2762" t="s">
        <v>2252</v>
      </c>
      <c r="B2762" t="s">
        <v>31</v>
      </c>
      <c r="C2762" t="s">
        <v>32</v>
      </c>
      <c r="D2762" t="s">
        <v>6841</v>
      </c>
      <c r="E2762" s="1">
        <v>45383</v>
      </c>
      <c r="F2762">
        <v>1</v>
      </c>
    </row>
    <row r="2763" spans="1:6" x14ac:dyDescent="0.25">
      <c r="A2763" t="s">
        <v>2252</v>
      </c>
      <c r="B2763" t="s">
        <v>31</v>
      </c>
      <c r="C2763" t="s">
        <v>32</v>
      </c>
      <c r="D2763" t="s">
        <v>6841</v>
      </c>
      <c r="E2763" s="1">
        <v>45413</v>
      </c>
      <c r="F2763">
        <v>1</v>
      </c>
    </row>
    <row r="2764" spans="1:6" x14ac:dyDescent="0.25">
      <c r="A2764" t="s">
        <v>2252</v>
      </c>
      <c r="B2764" t="s">
        <v>31</v>
      </c>
      <c r="C2764" t="s">
        <v>32</v>
      </c>
      <c r="D2764" t="s">
        <v>6841</v>
      </c>
      <c r="E2764" s="1">
        <v>45444</v>
      </c>
      <c r="F2764">
        <v>1</v>
      </c>
    </row>
    <row r="2765" spans="1:6" x14ac:dyDescent="0.25">
      <c r="A2765" t="s">
        <v>2252</v>
      </c>
      <c r="B2765" t="s">
        <v>31</v>
      </c>
      <c r="C2765" t="s">
        <v>32</v>
      </c>
      <c r="D2765" t="s">
        <v>6841</v>
      </c>
      <c r="E2765" s="1">
        <v>45474</v>
      </c>
      <c r="F2765">
        <v>1</v>
      </c>
    </row>
    <row r="2766" spans="1:6" x14ac:dyDescent="0.25">
      <c r="A2766" t="s">
        <v>2252</v>
      </c>
      <c r="B2766" t="s">
        <v>31</v>
      </c>
      <c r="C2766" t="s">
        <v>32</v>
      </c>
      <c r="D2766" t="s">
        <v>6841</v>
      </c>
      <c r="E2766" s="1">
        <v>45505</v>
      </c>
      <c r="F2766">
        <v>1</v>
      </c>
    </row>
    <row r="2767" spans="1:6" x14ac:dyDescent="0.25">
      <c r="A2767" t="s">
        <v>2252</v>
      </c>
      <c r="B2767" t="s">
        <v>31</v>
      </c>
      <c r="C2767" t="s">
        <v>32</v>
      </c>
      <c r="D2767" t="s">
        <v>6841</v>
      </c>
      <c r="E2767" s="1">
        <v>45536</v>
      </c>
      <c r="F2767">
        <v>1</v>
      </c>
    </row>
    <row r="2768" spans="1:6" x14ac:dyDescent="0.25">
      <c r="A2768" t="s">
        <v>2252</v>
      </c>
      <c r="B2768" t="s">
        <v>31</v>
      </c>
      <c r="C2768" t="s">
        <v>32</v>
      </c>
      <c r="D2768" t="s">
        <v>6841</v>
      </c>
      <c r="E2768" s="1">
        <v>45566</v>
      </c>
      <c r="F2768">
        <v>1</v>
      </c>
    </row>
    <row r="2769" spans="1:6" x14ac:dyDescent="0.25">
      <c r="A2769" t="s">
        <v>2252</v>
      </c>
      <c r="B2769" t="s">
        <v>31</v>
      </c>
      <c r="C2769" t="s">
        <v>32</v>
      </c>
      <c r="D2769" t="s">
        <v>6841</v>
      </c>
      <c r="E2769" s="1">
        <v>45597</v>
      </c>
      <c r="F2769">
        <v>1</v>
      </c>
    </row>
    <row r="2770" spans="1:6" x14ac:dyDescent="0.25">
      <c r="A2770" t="s">
        <v>2252</v>
      </c>
      <c r="B2770" t="s">
        <v>31</v>
      </c>
      <c r="C2770" t="s">
        <v>32</v>
      </c>
      <c r="D2770" t="s">
        <v>6841</v>
      </c>
      <c r="E2770" s="1">
        <v>45627</v>
      </c>
      <c r="F2770">
        <v>1</v>
      </c>
    </row>
    <row r="2771" spans="1:6" x14ac:dyDescent="0.25">
      <c r="A2771" t="s">
        <v>2258</v>
      </c>
      <c r="B2771" t="s">
        <v>52</v>
      </c>
      <c r="C2771" t="s">
        <v>44</v>
      </c>
      <c r="D2771" t="s">
        <v>6842</v>
      </c>
      <c r="E2771" s="1">
        <v>45323</v>
      </c>
      <c r="F2771">
        <v>1</v>
      </c>
    </row>
    <row r="2772" spans="1:6" x14ac:dyDescent="0.25">
      <c r="A2772" t="s">
        <v>2258</v>
      </c>
      <c r="B2772" t="s">
        <v>52</v>
      </c>
      <c r="C2772" t="s">
        <v>44</v>
      </c>
      <c r="D2772" t="s">
        <v>6842</v>
      </c>
      <c r="E2772" s="1">
        <v>45352</v>
      </c>
      <c r="F2772">
        <v>1</v>
      </c>
    </row>
    <row r="2773" spans="1:6" x14ac:dyDescent="0.25">
      <c r="A2773" t="s">
        <v>2258</v>
      </c>
      <c r="B2773" t="s">
        <v>52</v>
      </c>
      <c r="C2773" t="s">
        <v>44</v>
      </c>
      <c r="D2773" t="s">
        <v>6842</v>
      </c>
      <c r="E2773" s="1">
        <v>45383</v>
      </c>
      <c r="F2773">
        <v>1</v>
      </c>
    </row>
    <row r="2774" spans="1:6" x14ac:dyDescent="0.25">
      <c r="A2774" t="s">
        <v>2258</v>
      </c>
      <c r="B2774" t="s">
        <v>52</v>
      </c>
      <c r="C2774" t="s">
        <v>44</v>
      </c>
      <c r="D2774" t="s">
        <v>6842</v>
      </c>
      <c r="E2774" s="1">
        <v>45413</v>
      </c>
      <c r="F2774">
        <v>1</v>
      </c>
    </row>
    <row r="2775" spans="1:6" x14ac:dyDescent="0.25">
      <c r="A2775" t="s">
        <v>2258</v>
      </c>
      <c r="B2775" t="s">
        <v>52</v>
      </c>
      <c r="C2775" t="s">
        <v>44</v>
      </c>
      <c r="D2775" t="s">
        <v>6842</v>
      </c>
      <c r="E2775" s="1">
        <v>45444</v>
      </c>
      <c r="F2775">
        <v>1</v>
      </c>
    </row>
    <row r="2776" spans="1:6" x14ac:dyDescent="0.25">
      <c r="A2776" t="s">
        <v>2258</v>
      </c>
      <c r="B2776" t="s">
        <v>52</v>
      </c>
      <c r="C2776" t="s">
        <v>44</v>
      </c>
      <c r="D2776" t="s">
        <v>6842</v>
      </c>
      <c r="E2776" s="1">
        <v>45474</v>
      </c>
      <c r="F2776">
        <v>1</v>
      </c>
    </row>
    <row r="2777" spans="1:6" x14ac:dyDescent="0.25">
      <c r="A2777" t="s">
        <v>2258</v>
      </c>
      <c r="B2777" t="s">
        <v>52</v>
      </c>
      <c r="C2777" t="s">
        <v>44</v>
      </c>
      <c r="D2777" t="s">
        <v>6842</v>
      </c>
      <c r="E2777" s="1">
        <v>45505</v>
      </c>
      <c r="F2777">
        <v>1</v>
      </c>
    </row>
    <row r="2778" spans="1:6" x14ac:dyDescent="0.25">
      <c r="A2778" t="s">
        <v>2258</v>
      </c>
      <c r="B2778" t="s">
        <v>52</v>
      </c>
      <c r="C2778" t="s">
        <v>44</v>
      </c>
      <c r="D2778" t="s">
        <v>6842</v>
      </c>
      <c r="E2778" s="1">
        <v>45536</v>
      </c>
      <c r="F2778">
        <v>1</v>
      </c>
    </row>
    <row r="2779" spans="1:6" x14ac:dyDescent="0.25">
      <c r="A2779" t="s">
        <v>2258</v>
      </c>
      <c r="B2779" t="s">
        <v>52</v>
      </c>
      <c r="C2779" t="s">
        <v>44</v>
      </c>
      <c r="D2779" t="s">
        <v>6842</v>
      </c>
      <c r="E2779" s="1">
        <v>45566</v>
      </c>
      <c r="F2779">
        <v>1</v>
      </c>
    </row>
    <row r="2780" spans="1:6" x14ac:dyDescent="0.25">
      <c r="A2780" t="s">
        <v>2258</v>
      </c>
      <c r="B2780" t="s">
        <v>52</v>
      </c>
      <c r="C2780" t="s">
        <v>44</v>
      </c>
      <c r="D2780" t="s">
        <v>6842</v>
      </c>
      <c r="E2780" s="1">
        <v>45597</v>
      </c>
      <c r="F2780">
        <v>1</v>
      </c>
    </row>
    <row r="2781" spans="1:6" x14ac:dyDescent="0.25">
      <c r="A2781" t="s">
        <v>2258</v>
      </c>
      <c r="B2781" t="s">
        <v>52</v>
      </c>
      <c r="C2781" t="s">
        <v>44</v>
      </c>
      <c r="D2781" t="s">
        <v>6842</v>
      </c>
      <c r="E2781" s="1">
        <v>45627</v>
      </c>
      <c r="F2781">
        <v>1</v>
      </c>
    </row>
    <row r="2782" spans="1:6" x14ac:dyDescent="0.25">
      <c r="A2782" t="s">
        <v>2265</v>
      </c>
      <c r="B2782" t="s">
        <v>52</v>
      </c>
      <c r="C2782" t="s">
        <v>44</v>
      </c>
      <c r="D2782" t="s">
        <v>6840</v>
      </c>
      <c r="E2782" s="1">
        <v>45352</v>
      </c>
      <c r="F2782">
        <v>1</v>
      </c>
    </row>
    <row r="2783" spans="1:6" x14ac:dyDescent="0.25">
      <c r="A2783" t="s">
        <v>2265</v>
      </c>
      <c r="B2783" t="s">
        <v>52</v>
      </c>
      <c r="C2783" t="s">
        <v>44</v>
      </c>
      <c r="D2783" t="s">
        <v>6840</v>
      </c>
      <c r="E2783" s="1">
        <v>45383</v>
      </c>
      <c r="F2783">
        <v>1</v>
      </c>
    </row>
    <row r="2784" spans="1:6" x14ac:dyDescent="0.25">
      <c r="A2784" t="s">
        <v>2265</v>
      </c>
      <c r="B2784" t="s">
        <v>52</v>
      </c>
      <c r="C2784" t="s">
        <v>44</v>
      </c>
      <c r="D2784" t="s">
        <v>6840</v>
      </c>
      <c r="E2784" s="1">
        <v>45413</v>
      </c>
      <c r="F2784">
        <v>1</v>
      </c>
    </row>
    <row r="2785" spans="1:6" x14ac:dyDescent="0.25">
      <c r="A2785" t="s">
        <v>2265</v>
      </c>
      <c r="B2785" t="s">
        <v>52</v>
      </c>
      <c r="C2785" t="s">
        <v>44</v>
      </c>
      <c r="D2785" t="s">
        <v>6840</v>
      </c>
      <c r="E2785" s="1">
        <v>45444</v>
      </c>
      <c r="F2785">
        <v>1</v>
      </c>
    </row>
    <row r="2786" spans="1:6" x14ac:dyDescent="0.25">
      <c r="A2786" t="s">
        <v>2265</v>
      </c>
      <c r="B2786" t="s">
        <v>52</v>
      </c>
      <c r="C2786" t="s">
        <v>44</v>
      </c>
      <c r="D2786" t="s">
        <v>6840</v>
      </c>
      <c r="E2786" s="1">
        <v>45474</v>
      </c>
      <c r="F2786">
        <v>1</v>
      </c>
    </row>
    <row r="2787" spans="1:6" x14ac:dyDescent="0.25">
      <c r="A2787" t="s">
        <v>2265</v>
      </c>
      <c r="B2787" t="s">
        <v>52</v>
      </c>
      <c r="C2787" t="s">
        <v>44</v>
      </c>
      <c r="D2787" t="s">
        <v>6840</v>
      </c>
      <c r="E2787" s="1">
        <v>45505</v>
      </c>
      <c r="F2787">
        <v>1</v>
      </c>
    </row>
    <row r="2788" spans="1:6" x14ac:dyDescent="0.25">
      <c r="A2788" t="s">
        <v>2265</v>
      </c>
      <c r="B2788" t="s">
        <v>52</v>
      </c>
      <c r="C2788" t="s">
        <v>44</v>
      </c>
      <c r="D2788" t="s">
        <v>6840</v>
      </c>
      <c r="E2788" s="1">
        <v>45536</v>
      </c>
      <c r="F2788">
        <v>1</v>
      </c>
    </row>
    <row r="2789" spans="1:6" x14ac:dyDescent="0.25">
      <c r="A2789" t="s">
        <v>2265</v>
      </c>
      <c r="B2789" t="s">
        <v>52</v>
      </c>
      <c r="C2789" t="s">
        <v>44</v>
      </c>
      <c r="D2789" t="s">
        <v>6840</v>
      </c>
      <c r="E2789" s="1">
        <v>45566</v>
      </c>
      <c r="F2789">
        <v>1</v>
      </c>
    </row>
    <row r="2790" spans="1:6" x14ac:dyDescent="0.25">
      <c r="A2790" t="s">
        <v>2265</v>
      </c>
      <c r="B2790" t="s">
        <v>52</v>
      </c>
      <c r="C2790" t="s">
        <v>44</v>
      </c>
      <c r="D2790" t="s">
        <v>6840</v>
      </c>
      <c r="E2790" s="1">
        <v>45597</v>
      </c>
      <c r="F2790">
        <v>1</v>
      </c>
    </row>
    <row r="2791" spans="1:6" x14ac:dyDescent="0.25">
      <c r="A2791" t="s">
        <v>2265</v>
      </c>
      <c r="B2791" t="s">
        <v>52</v>
      </c>
      <c r="C2791" t="s">
        <v>44</v>
      </c>
      <c r="D2791" t="s">
        <v>6840</v>
      </c>
      <c r="E2791" s="1">
        <v>45627</v>
      </c>
      <c r="F2791">
        <v>1</v>
      </c>
    </row>
    <row r="2792" spans="1:6" x14ac:dyDescent="0.25">
      <c r="A2792" t="s">
        <v>2275</v>
      </c>
      <c r="B2792" t="s">
        <v>31</v>
      </c>
      <c r="C2792" t="s">
        <v>32</v>
      </c>
      <c r="D2792" t="s">
        <v>6841</v>
      </c>
      <c r="E2792" s="1">
        <v>45352</v>
      </c>
      <c r="F2792">
        <v>1</v>
      </c>
    </row>
    <row r="2793" spans="1:6" x14ac:dyDescent="0.25">
      <c r="A2793" t="s">
        <v>2275</v>
      </c>
      <c r="B2793" t="s">
        <v>31</v>
      </c>
      <c r="C2793" t="s">
        <v>32</v>
      </c>
      <c r="D2793" t="s">
        <v>6841</v>
      </c>
      <c r="E2793" s="1">
        <v>45383</v>
      </c>
      <c r="F2793">
        <v>1</v>
      </c>
    </row>
    <row r="2794" spans="1:6" x14ac:dyDescent="0.25">
      <c r="A2794" t="s">
        <v>2275</v>
      </c>
      <c r="B2794" t="s">
        <v>31</v>
      </c>
      <c r="C2794" t="s">
        <v>32</v>
      </c>
      <c r="D2794" t="s">
        <v>6841</v>
      </c>
      <c r="E2794" s="1">
        <v>45413</v>
      </c>
      <c r="F2794">
        <v>1</v>
      </c>
    </row>
    <row r="2795" spans="1:6" x14ac:dyDescent="0.25">
      <c r="A2795" t="s">
        <v>2275</v>
      </c>
      <c r="B2795" t="s">
        <v>31</v>
      </c>
      <c r="C2795" t="s">
        <v>32</v>
      </c>
      <c r="D2795" t="s">
        <v>6841</v>
      </c>
      <c r="E2795" s="1">
        <v>45444</v>
      </c>
      <c r="F2795">
        <v>1</v>
      </c>
    </row>
    <row r="2796" spans="1:6" x14ac:dyDescent="0.25">
      <c r="A2796" t="s">
        <v>2275</v>
      </c>
      <c r="B2796" t="s">
        <v>31</v>
      </c>
      <c r="C2796" t="s">
        <v>32</v>
      </c>
      <c r="D2796" t="s">
        <v>6841</v>
      </c>
      <c r="E2796" s="1">
        <v>45474</v>
      </c>
      <c r="F2796">
        <v>1</v>
      </c>
    </row>
    <row r="2797" spans="1:6" x14ac:dyDescent="0.25">
      <c r="A2797" t="s">
        <v>2275</v>
      </c>
      <c r="B2797" t="s">
        <v>31</v>
      </c>
      <c r="C2797" t="s">
        <v>32</v>
      </c>
      <c r="D2797" t="s">
        <v>6841</v>
      </c>
      <c r="E2797" s="1">
        <v>45505</v>
      </c>
      <c r="F2797">
        <v>1</v>
      </c>
    </row>
    <row r="2798" spans="1:6" x14ac:dyDescent="0.25">
      <c r="A2798" t="s">
        <v>2275</v>
      </c>
      <c r="B2798" t="s">
        <v>31</v>
      </c>
      <c r="C2798" t="s">
        <v>32</v>
      </c>
      <c r="D2798" t="s">
        <v>6841</v>
      </c>
      <c r="E2798" s="1">
        <v>45536</v>
      </c>
      <c r="F2798">
        <v>1</v>
      </c>
    </row>
    <row r="2799" spans="1:6" x14ac:dyDescent="0.25">
      <c r="A2799" t="s">
        <v>2275</v>
      </c>
      <c r="B2799" t="s">
        <v>31</v>
      </c>
      <c r="C2799" t="s">
        <v>32</v>
      </c>
      <c r="D2799" t="s">
        <v>6841</v>
      </c>
      <c r="E2799" s="1">
        <v>45566</v>
      </c>
      <c r="F2799">
        <v>1</v>
      </c>
    </row>
    <row r="2800" spans="1:6" x14ac:dyDescent="0.25">
      <c r="A2800" t="s">
        <v>2275</v>
      </c>
      <c r="B2800" t="s">
        <v>31</v>
      </c>
      <c r="C2800" t="s">
        <v>32</v>
      </c>
      <c r="D2800" t="s">
        <v>6841</v>
      </c>
      <c r="E2800" s="1">
        <v>45597</v>
      </c>
      <c r="F2800">
        <v>1</v>
      </c>
    </row>
    <row r="2801" spans="1:6" x14ac:dyDescent="0.25">
      <c r="A2801" t="s">
        <v>2275</v>
      </c>
      <c r="B2801" t="s">
        <v>31</v>
      </c>
      <c r="C2801" t="s">
        <v>32</v>
      </c>
      <c r="D2801" t="s">
        <v>6841</v>
      </c>
      <c r="E2801" s="1">
        <v>45627</v>
      </c>
      <c r="F2801">
        <v>1</v>
      </c>
    </row>
    <row r="2802" spans="1:6" x14ac:dyDescent="0.25">
      <c r="A2802" t="s">
        <v>2290</v>
      </c>
      <c r="B2802" t="s">
        <v>233</v>
      </c>
      <c r="C2802" t="s">
        <v>32</v>
      </c>
      <c r="D2802" t="s">
        <v>6841</v>
      </c>
      <c r="E2802" s="1">
        <v>45323</v>
      </c>
      <c r="F2802">
        <v>1</v>
      </c>
    </row>
    <row r="2803" spans="1:6" x14ac:dyDescent="0.25">
      <c r="A2803" t="s">
        <v>2290</v>
      </c>
      <c r="B2803" t="s">
        <v>233</v>
      </c>
      <c r="C2803" t="s">
        <v>32</v>
      </c>
      <c r="D2803" t="s">
        <v>6841</v>
      </c>
      <c r="E2803" s="1">
        <v>45352</v>
      </c>
      <c r="F2803">
        <v>1</v>
      </c>
    </row>
    <row r="2804" spans="1:6" x14ac:dyDescent="0.25">
      <c r="A2804" t="s">
        <v>2290</v>
      </c>
      <c r="B2804" t="s">
        <v>233</v>
      </c>
      <c r="C2804" t="s">
        <v>32</v>
      </c>
      <c r="D2804" t="s">
        <v>6841</v>
      </c>
      <c r="E2804" s="1">
        <v>45383</v>
      </c>
      <c r="F2804">
        <v>1</v>
      </c>
    </row>
    <row r="2805" spans="1:6" x14ac:dyDescent="0.25">
      <c r="A2805" t="s">
        <v>2290</v>
      </c>
      <c r="B2805" t="s">
        <v>233</v>
      </c>
      <c r="C2805" t="s">
        <v>32</v>
      </c>
      <c r="D2805" t="s">
        <v>6841</v>
      </c>
      <c r="E2805" s="1">
        <v>45413</v>
      </c>
      <c r="F2805">
        <v>1</v>
      </c>
    </row>
    <row r="2806" spans="1:6" x14ac:dyDescent="0.25">
      <c r="A2806" t="s">
        <v>2290</v>
      </c>
      <c r="B2806" t="s">
        <v>233</v>
      </c>
      <c r="C2806" t="s">
        <v>32</v>
      </c>
      <c r="D2806" t="s">
        <v>6841</v>
      </c>
      <c r="E2806" s="1">
        <v>45444</v>
      </c>
      <c r="F2806">
        <v>1</v>
      </c>
    </row>
    <row r="2807" spans="1:6" x14ac:dyDescent="0.25">
      <c r="A2807" t="s">
        <v>2290</v>
      </c>
      <c r="B2807" t="s">
        <v>233</v>
      </c>
      <c r="C2807" t="s">
        <v>32</v>
      </c>
      <c r="D2807" t="s">
        <v>6841</v>
      </c>
      <c r="E2807" s="1">
        <v>45474</v>
      </c>
      <c r="F2807">
        <v>1</v>
      </c>
    </row>
    <row r="2808" spans="1:6" x14ac:dyDescent="0.25">
      <c r="A2808" t="s">
        <v>2290</v>
      </c>
      <c r="B2808" t="s">
        <v>233</v>
      </c>
      <c r="C2808" t="s">
        <v>32</v>
      </c>
      <c r="D2808" t="s">
        <v>6841</v>
      </c>
      <c r="E2808" s="1">
        <v>45505</v>
      </c>
      <c r="F2808">
        <v>1</v>
      </c>
    </row>
    <row r="2809" spans="1:6" x14ac:dyDescent="0.25">
      <c r="A2809" t="s">
        <v>2290</v>
      </c>
      <c r="B2809" t="s">
        <v>233</v>
      </c>
      <c r="C2809" t="s">
        <v>32</v>
      </c>
      <c r="D2809" t="s">
        <v>6841</v>
      </c>
      <c r="E2809" s="1">
        <v>45536</v>
      </c>
      <c r="F2809">
        <v>1</v>
      </c>
    </row>
    <row r="2810" spans="1:6" x14ac:dyDescent="0.25">
      <c r="A2810" t="s">
        <v>2290</v>
      </c>
      <c r="B2810" t="s">
        <v>233</v>
      </c>
      <c r="C2810" t="s">
        <v>32</v>
      </c>
      <c r="D2810" t="s">
        <v>6841</v>
      </c>
      <c r="E2810" s="1">
        <v>45566</v>
      </c>
      <c r="F2810">
        <v>1</v>
      </c>
    </row>
    <row r="2811" spans="1:6" x14ac:dyDescent="0.25">
      <c r="A2811" t="s">
        <v>2290</v>
      </c>
      <c r="B2811" t="s">
        <v>233</v>
      </c>
      <c r="C2811" t="s">
        <v>32</v>
      </c>
      <c r="D2811" t="s">
        <v>6841</v>
      </c>
      <c r="E2811" s="1">
        <v>45597</v>
      </c>
      <c r="F2811">
        <v>1</v>
      </c>
    </row>
    <row r="2812" spans="1:6" x14ac:dyDescent="0.25">
      <c r="A2812" t="s">
        <v>2290</v>
      </c>
      <c r="B2812" t="s">
        <v>233</v>
      </c>
      <c r="C2812" t="s">
        <v>32</v>
      </c>
      <c r="D2812" t="s">
        <v>6841</v>
      </c>
      <c r="E2812" s="1">
        <v>45627</v>
      </c>
      <c r="F2812">
        <v>1</v>
      </c>
    </row>
    <row r="2813" spans="1:6" x14ac:dyDescent="0.25">
      <c r="A2813" t="s">
        <v>2296</v>
      </c>
      <c r="B2813" t="s">
        <v>233</v>
      </c>
      <c r="C2813" t="s">
        <v>32</v>
      </c>
      <c r="D2813" t="s">
        <v>6841</v>
      </c>
      <c r="E2813" s="1">
        <v>45352</v>
      </c>
      <c r="F2813">
        <v>1</v>
      </c>
    </row>
    <row r="2814" spans="1:6" x14ac:dyDescent="0.25">
      <c r="A2814" t="s">
        <v>2296</v>
      </c>
      <c r="B2814" t="s">
        <v>233</v>
      </c>
      <c r="C2814" t="s">
        <v>32</v>
      </c>
      <c r="D2814" t="s">
        <v>6841</v>
      </c>
      <c r="E2814" s="1">
        <v>45383</v>
      </c>
      <c r="F2814">
        <v>1</v>
      </c>
    </row>
    <row r="2815" spans="1:6" x14ac:dyDescent="0.25">
      <c r="A2815" t="s">
        <v>2296</v>
      </c>
      <c r="B2815" t="s">
        <v>233</v>
      </c>
      <c r="C2815" t="s">
        <v>32</v>
      </c>
      <c r="D2815" t="s">
        <v>6841</v>
      </c>
      <c r="E2815" s="1">
        <v>45413</v>
      </c>
      <c r="F2815">
        <v>1</v>
      </c>
    </row>
    <row r="2816" spans="1:6" x14ac:dyDescent="0.25">
      <c r="A2816" t="s">
        <v>2296</v>
      </c>
      <c r="B2816" t="s">
        <v>233</v>
      </c>
      <c r="C2816" t="s">
        <v>32</v>
      </c>
      <c r="D2816" t="s">
        <v>6841</v>
      </c>
      <c r="E2816" s="1">
        <v>45444</v>
      </c>
      <c r="F2816">
        <v>1</v>
      </c>
    </row>
    <row r="2817" spans="1:6" x14ac:dyDescent="0.25">
      <c r="A2817" t="s">
        <v>2296</v>
      </c>
      <c r="B2817" t="s">
        <v>233</v>
      </c>
      <c r="C2817" t="s">
        <v>32</v>
      </c>
      <c r="D2817" t="s">
        <v>6841</v>
      </c>
      <c r="E2817" s="1">
        <v>45474</v>
      </c>
      <c r="F2817">
        <v>1</v>
      </c>
    </row>
    <row r="2818" spans="1:6" x14ac:dyDescent="0.25">
      <c r="A2818" t="s">
        <v>2296</v>
      </c>
      <c r="B2818" t="s">
        <v>233</v>
      </c>
      <c r="C2818" t="s">
        <v>32</v>
      </c>
      <c r="D2818" t="s">
        <v>6841</v>
      </c>
      <c r="E2818" s="1">
        <v>45505</v>
      </c>
      <c r="F2818">
        <v>1</v>
      </c>
    </row>
    <row r="2819" spans="1:6" x14ac:dyDescent="0.25">
      <c r="A2819" t="s">
        <v>2296</v>
      </c>
      <c r="B2819" t="s">
        <v>233</v>
      </c>
      <c r="C2819" t="s">
        <v>32</v>
      </c>
      <c r="D2819" t="s">
        <v>6841</v>
      </c>
      <c r="E2819" s="1">
        <v>45536</v>
      </c>
      <c r="F2819">
        <v>1</v>
      </c>
    </row>
    <row r="2820" spans="1:6" x14ac:dyDescent="0.25">
      <c r="A2820" t="s">
        <v>2296</v>
      </c>
      <c r="B2820" t="s">
        <v>233</v>
      </c>
      <c r="C2820" t="s">
        <v>32</v>
      </c>
      <c r="D2820" t="s">
        <v>6841</v>
      </c>
      <c r="E2820" s="1">
        <v>45566</v>
      </c>
      <c r="F2820">
        <v>1</v>
      </c>
    </row>
    <row r="2821" spans="1:6" x14ac:dyDescent="0.25">
      <c r="A2821" t="s">
        <v>2296</v>
      </c>
      <c r="B2821" t="s">
        <v>233</v>
      </c>
      <c r="C2821" t="s">
        <v>32</v>
      </c>
      <c r="D2821" t="s">
        <v>6841</v>
      </c>
      <c r="E2821" s="1">
        <v>45597</v>
      </c>
      <c r="F2821">
        <v>1</v>
      </c>
    </row>
    <row r="2822" spans="1:6" x14ac:dyDescent="0.25">
      <c r="A2822" t="s">
        <v>2296</v>
      </c>
      <c r="B2822" t="s">
        <v>233</v>
      </c>
      <c r="C2822" t="s">
        <v>32</v>
      </c>
      <c r="D2822" t="s">
        <v>6841</v>
      </c>
      <c r="E2822" s="1">
        <v>45627</v>
      </c>
      <c r="F2822">
        <v>1</v>
      </c>
    </row>
    <row r="2823" spans="1:6" x14ac:dyDescent="0.25">
      <c r="A2823" t="s">
        <v>2304</v>
      </c>
      <c r="B2823" t="s">
        <v>146</v>
      </c>
      <c r="C2823" t="s">
        <v>147</v>
      </c>
      <c r="D2823" t="s">
        <v>6842</v>
      </c>
      <c r="E2823" s="1">
        <v>45292</v>
      </c>
      <c r="F2823">
        <v>1</v>
      </c>
    </row>
    <row r="2824" spans="1:6" x14ac:dyDescent="0.25">
      <c r="A2824" t="s">
        <v>2304</v>
      </c>
      <c r="B2824" t="s">
        <v>146</v>
      </c>
      <c r="C2824" t="s">
        <v>147</v>
      </c>
      <c r="D2824" t="s">
        <v>6842</v>
      </c>
      <c r="E2824" s="1">
        <v>45323</v>
      </c>
      <c r="F2824">
        <v>1</v>
      </c>
    </row>
    <row r="2825" spans="1:6" x14ac:dyDescent="0.25">
      <c r="A2825" t="s">
        <v>2304</v>
      </c>
      <c r="B2825" t="s">
        <v>146</v>
      </c>
      <c r="C2825" t="s">
        <v>147</v>
      </c>
      <c r="D2825" t="s">
        <v>6842</v>
      </c>
      <c r="E2825" s="1">
        <v>45352</v>
      </c>
      <c r="F2825">
        <v>1</v>
      </c>
    </row>
    <row r="2826" spans="1:6" x14ac:dyDescent="0.25">
      <c r="A2826" t="s">
        <v>2304</v>
      </c>
      <c r="B2826" t="s">
        <v>146</v>
      </c>
      <c r="C2826" t="s">
        <v>147</v>
      </c>
      <c r="D2826" t="s">
        <v>6842</v>
      </c>
      <c r="E2826" s="1">
        <v>45383</v>
      </c>
      <c r="F2826">
        <v>1</v>
      </c>
    </row>
    <row r="2827" spans="1:6" x14ac:dyDescent="0.25">
      <c r="A2827" t="s">
        <v>2304</v>
      </c>
      <c r="B2827" t="s">
        <v>146</v>
      </c>
      <c r="C2827" t="s">
        <v>147</v>
      </c>
      <c r="D2827" t="s">
        <v>6842</v>
      </c>
      <c r="E2827" s="1">
        <v>45413</v>
      </c>
      <c r="F2827">
        <v>1</v>
      </c>
    </row>
    <row r="2828" spans="1:6" x14ac:dyDescent="0.25">
      <c r="A2828" t="s">
        <v>2304</v>
      </c>
      <c r="B2828" t="s">
        <v>146</v>
      </c>
      <c r="C2828" t="s">
        <v>147</v>
      </c>
      <c r="D2828" t="s">
        <v>6842</v>
      </c>
      <c r="E2828" s="1">
        <v>45444</v>
      </c>
      <c r="F2828">
        <v>1</v>
      </c>
    </row>
    <row r="2829" spans="1:6" x14ac:dyDescent="0.25">
      <c r="A2829" t="s">
        <v>2304</v>
      </c>
      <c r="B2829" t="s">
        <v>146</v>
      </c>
      <c r="C2829" t="s">
        <v>147</v>
      </c>
      <c r="D2829" t="s">
        <v>6842</v>
      </c>
      <c r="E2829" s="1">
        <v>45474</v>
      </c>
      <c r="F2829">
        <v>1</v>
      </c>
    </row>
    <row r="2830" spans="1:6" x14ac:dyDescent="0.25">
      <c r="A2830" t="s">
        <v>2304</v>
      </c>
      <c r="B2830" t="s">
        <v>146</v>
      </c>
      <c r="C2830" t="s">
        <v>147</v>
      </c>
      <c r="D2830" t="s">
        <v>6842</v>
      </c>
      <c r="E2830" s="1">
        <v>45505</v>
      </c>
      <c r="F2830">
        <v>1</v>
      </c>
    </row>
    <row r="2831" spans="1:6" x14ac:dyDescent="0.25">
      <c r="A2831" t="s">
        <v>2304</v>
      </c>
      <c r="B2831" t="s">
        <v>146</v>
      </c>
      <c r="C2831" t="s">
        <v>147</v>
      </c>
      <c r="D2831" t="s">
        <v>6842</v>
      </c>
      <c r="E2831" s="1">
        <v>45536</v>
      </c>
      <c r="F2831">
        <v>1</v>
      </c>
    </row>
    <row r="2832" spans="1:6" x14ac:dyDescent="0.25">
      <c r="A2832" t="s">
        <v>2304</v>
      </c>
      <c r="B2832" t="s">
        <v>146</v>
      </c>
      <c r="C2832" t="s">
        <v>147</v>
      </c>
      <c r="D2832" t="s">
        <v>6842</v>
      </c>
      <c r="E2832" s="1">
        <v>45566</v>
      </c>
      <c r="F2832">
        <v>1</v>
      </c>
    </row>
    <row r="2833" spans="1:6" x14ac:dyDescent="0.25">
      <c r="A2833" t="s">
        <v>2304</v>
      </c>
      <c r="B2833" t="s">
        <v>146</v>
      </c>
      <c r="C2833" t="s">
        <v>147</v>
      </c>
      <c r="D2833" t="s">
        <v>6842</v>
      </c>
      <c r="E2833" s="1">
        <v>45597</v>
      </c>
      <c r="F2833">
        <v>1</v>
      </c>
    </row>
    <row r="2834" spans="1:6" x14ac:dyDescent="0.25">
      <c r="A2834" t="s">
        <v>2304</v>
      </c>
      <c r="B2834" t="s">
        <v>146</v>
      </c>
      <c r="C2834" t="s">
        <v>147</v>
      </c>
      <c r="D2834" t="s">
        <v>6842</v>
      </c>
      <c r="E2834" s="1">
        <v>45627</v>
      </c>
      <c r="F2834">
        <v>1</v>
      </c>
    </row>
    <row r="2835" spans="1:6" x14ac:dyDescent="0.25">
      <c r="A2835" t="s">
        <v>2310</v>
      </c>
      <c r="B2835" t="s">
        <v>146</v>
      </c>
      <c r="C2835" t="s">
        <v>147</v>
      </c>
      <c r="D2835" t="s">
        <v>6839</v>
      </c>
      <c r="E2835" s="1">
        <v>45352</v>
      </c>
      <c r="F2835">
        <v>1</v>
      </c>
    </row>
    <row r="2836" spans="1:6" x14ac:dyDescent="0.25">
      <c r="A2836" t="s">
        <v>2310</v>
      </c>
      <c r="B2836" t="s">
        <v>146</v>
      </c>
      <c r="C2836" t="s">
        <v>147</v>
      </c>
      <c r="D2836" t="s">
        <v>6839</v>
      </c>
      <c r="E2836" s="1">
        <v>45383</v>
      </c>
      <c r="F2836">
        <v>1</v>
      </c>
    </row>
    <row r="2837" spans="1:6" x14ac:dyDescent="0.25">
      <c r="A2837" t="s">
        <v>2310</v>
      </c>
      <c r="B2837" t="s">
        <v>146</v>
      </c>
      <c r="C2837" t="s">
        <v>147</v>
      </c>
      <c r="D2837" t="s">
        <v>6839</v>
      </c>
      <c r="E2837" s="1">
        <v>45413</v>
      </c>
      <c r="F2837">
        <v>1</v>
      </c>
    </row>
    <row r="2838" spans="1:6" x14ac:dyDescent="0.25">
      <c r="A2838" t="s">
        <v>2310</v>
      </c>
      <c r="B2838" t="s">
        <v>146</v>
      </c>
      <c r="C2838" t="s">
        <v>147</v>
      </c>
      <c r="D2838" t="s">
        <v>6839</v>
      </c>
      <c r="E2838" s="1">
        <v>45444</v>
      </c>
      <c r="F2838">
        <v>1</v>
      </c>
    </row>
    <row r="2839" spans="1:6" x14ac:dyDescent="0.25">
      <c r="A2839" t="s">
        <v>2310</v>
      </c>
      <c r="B2839" t="s">
        <v>146</v>
      </c>
      <c r="C2839" t="s">
        <v>147</v>
      </c>
      <c r="D2839" t="s">
        <v>6839</v>
      </c>
      <c r="E2839" s="1">
        <v>45474</v>
      </c>
      <c r="F2839">
        <v>1</v>
      </c>
    </row>
    <row r="2840" spans="1:6" x14ac:dyDescent="0.25">
      <c r="A2840" t="s">
        <v>2310</v>
      </c>
      <c r="B2840" t="s">
        <v>146</v>
      </c>
      <c r="C2840" t="s">
        <v>147</v>
      </c>
      <c r="D2840" t="s">
        <v>6839</v>
      </c>
      <c r="E2840" s="1">
        <v>45505</v>
      </c>
      <c r="F2840">
        <v>1</v>
      </c>
    </row>
    <row r="2841" spans="1:6" x14ac:dyDescent="0.25">
      <c r="A2841" t="s">
        <v>2310</v>
      </c>
      <c r="B2841" t="s">
        <v>146</v>
      </c>
      <c r="C2841" t="s">
        <v>147</v>
      </c>
      <c r="D2841" t="s">
        <v>6839</v>
      </c>
      <c r="E2841" s="1">
        <v>45536</v>
      </c>
      <c r="F2841">
        <v>1</v>
      </c>
    </row>
    <row r="2842" spans="1:6" x14ac:dyDescent="0.25">
      <c r="A2842" t="s">
        <v>2310</v>
      </c>
      <c r="B2842" t="s">
        <v>146</v>
      </c>
      <c r="C2842" t="s">
        <v>147</v>
      </c>
      <c r="D2842" t="s">
        <v>6839</v>
      </c>
      <c r="E2842" s="1">
        <v>45566</v>
      </c>
      <c r="F2842">
        <v>1</v>
      </c>
    </row>
    <row r="2843" spans="1:6" x14ac:dyDescent="0.25">
      <c r="A2843" t="s">
        <v>2310</v>
      </c>
      <c r="B2843" t="s">
        <v>146</v>
      </c>
      <c r="C2843" t="s">
        <v>147</v>
      </c>
      <c r="D2843" t="s">
        <v>6839</v>
      </c>
      <c r="E2843" s="1">
        <v>45597</v>
      </c>
      <c r="F2843">
        <v>1</v>
      </c>
    </row>
    <row r="2844" spans="1:6" x14ac:dyDescent="0.25">
      <c r="A2844" t="s">
        <v>2310</v>
      </c>
      <c r="B2844" t="s">
        <v>146</v>
      </c>
      <c r="C2844" t="s">
        <v>147</v>
      </c>
      <c r="D2844" t="s">
        <v>6839</v>
      </c>
      <c r="E2844" s="1">
        <v>45627</v>
      </c>
      <c r="F2844">
        <v>1</v>
      </c>
    </row>
    <row r="2845" spans="1:6" x14ac:dyDescent="0.25">
      <c r="A2845" t="s">
        <v>2314</v>
      </c>
      <c r="B2845" t="s">
        <v>52</v>
      </c>
      <c r="C2845" t="s">
        <v>44</v>
      </c>
      <c r="D2845" t="s">
        <v>6840</v>
      </c>
      <c r="E2845" s="1">
        <v>45352</v>
      </c>
      <c r="F2845">
        <v>1</v>
      </c>
    </row>
    <row r="2846" spans="1:6" x14ac:dyDescent="0.25">
      <c r="A2846" t="s">
        <v>2314</v>
      </c>
      <c r="B2846" t="s">
        <v>52</v>
      </c>
      <c r="C2846" t="s">
        <v>44</v>
      </c>
      <c r="D2846" t="s">
        <v>6840</v>
      </c>
      <c r="E2846" s="1">
        <v>45383</v>
      </c>
      <c r="F2846">
        <v>1</v>
      </c>
    </row>
    <row r="2847" spans="1:6" x14ac:dyDescent="0.25">
      <c r="A2847" t="s">
        <v>2314</v>
      </c>
      <c r="B2847" t="s">
        <v>52</v>
      </c>
      <c r="C2847" t="s">
        <v>44</v>
      </c>
      <c r="D2847" t="s">
        <v>6840</v>
      </c>
      <c r="E2847" s="1">
        <v>45413</v>
      </c>
      <c r="F2847">
        <v>1</v>
      </c>
    </row>
    <row r="2848" spans="1:6" x14ac:dyDescent="0.25">
      <c r="A2848" t="s">
        <v>2314</v>
      </c>
      <c r="B2848" t="s">
        <v>52</v>
      </c>
      <c r="C2848" t="s">
        <v>44</v>
      </c>
      <c r="D2848" t="s">
        <v>6840</v>
      </c>
      <c r="E2848" s="1">
        <v>45444</v>
      </c>
      <c r="F2848">
        <v>1</v>
      </c>
    </row>
    <row r="2849" spans="1:6" x14ac:dyDescent="0.25">
      <c r="A2849" t="s">
        <v>2314</v>
      </c>
      <c r="B2849" t="s">
        <v>52</v>
      </c>
      <c r="C2849" t="s">
        <v>44</v>
      </c>
      <c r="D2849" t="s">
        <v>6840</v>
      </c>
      <c r="E2849" s="1">
        <v>45474</v>
      </c>
      <c r="F2849">
        <v>1</v>
      </c>
    </row>
    <row r="2850" spans="1:6" x14ac:dyDescent="0.25">
      <c r="A2850" t="s">
        <v>2314</v>
      </c>
      <c r="B2850" t="s">
        <v>52</v>
      </c>
      <c r="C2850" t="s">
        <v>44</v>
      </c>
      <c r="D2850" t="s">
        <v>6840</v>
      </c>
      <c r="E2850" s="1">
        <v>45505</v>
      </c>
      <c r="F2850">
        <v>1</v>
      </c>
    </row>
    <row r="2851" spans="1:6" x14ac:dyDescent="0.25">
      <c r="A2851" t="s">
        <v>2327</v>
      </c>
      <c r="B2851" t="s">
        <v>233</v>
      </c>
      <c r="C2851" t="s">
        <v>32</v>
      </c>
      <c r="D2851" t="s">
        <v>6842</v>
      </c>
      <c r="E2851" s="1">
        <v>45352</v>
      </c>
      <c r="F2851">
        <v>1</v>
      </c>
    </row>
    <row r="2852" spans="1:6" x14ac:dyDescent="0.25">
      <c r="A2852" t="s">
        <v>2327</v>
      </c>
      <c r="B2852" t="s">
        <v>233</v>
      </c>
      <c r="C2852" t="s">
        <v>32</v>
      </c>
      <c r="D2852" t="s">
        <v>6842</v>
      </c>
      <c r="E2852" s="1">
        <v>45383</v>
      </c>
      <c r="F2852">
        <v>1</v>
      </c>
    </row>
    <row r="2853" spans="1:6" x14ac:dyDescent="0.25">
      <c r="A2853" t="s">
        <v>2327</v>
      </c>
      <c r="B2853" t="s">
        <v>233</v>
      </c>
      <c r="C2853" t="s">
        <v>32</v>
      </c>
      <c r="D2853" t="s">
        <v>6842</v>
      </c>
      <c r="E2853" s="1">
        <v>45413</v>
      </c>
      <c r="F2853">
        <v>1</v>
      </c>
    </row>
    <row r="2854" spans="1:6" x14ac:dyDescent="0.25">
      <c r="A2854" t="s">
        <v>2327</v>
      </c>
      <c r="B2854" t="s">
        <v>233</v>
      </c>
      <c r="C2854" t="s">
        <v>32</v>
      </c>
      <c r="D2854" t="s">
        <v>6842</v>
      </c>
      <c r="E2854" s="1">
        <v>45444</v>
      </c>
      <c r="F2854">
        <v>1</v>
      </c>
    </row>
    <row r="2855" spans="1:6" x14ac:dyDescent="0.25">
      <c r="A2855" t="s">
        <v>2327</v>
      </c>
      <c r="B2855" t="s">
        <v>233</v>
      </c>
      <c r="C2855" t="s">
        <v>32</v>
      </c>
      <c r="D2855" t="s">
        <v>6842</v>
      </c>
      <c r="E2855" s="1">
        <v>45474</v>
      </c>
      <c r="F2855">
        <v>1</v>
      </c>
    </row>
    <row r="2856" spans="1:6" x14ac:dyDescent="0.25">
      <c r="A2856" t="s">
        <v>2327</v>
      </c>
      <c r="B2856" t="s">
        <v>233</v>
      </c>
      <c r="C2856" t="s">
        <v>32</v>
      </c>
      <c r="D2856" t="s">
        <v>6842</v>
      </c>
      <c r="E2856" s="1">
        <v>45505</v>
      </c>
      <c r="F2856">
        <v>1</v>
      </c>
    </row>
    <row r="2857" spans="1:6" x14ac:dyDescent="0.25">
      <c r="A2857" t="s">
        <v>2327</v>
      </c>
      <c r="B2857" t="s">
        <v>233</v>
      </c>
      <c r="C2857" t="s">
        <v>32</v>
      </c>
      <c r="D2857" t="s">
        <v>6842</v>
      </c>
      <c r="E2857" s="1">
        <v>45536</v>
      </c>
      <c r="F2857">
        <v>1</v>
      </c>
    </row>
    <row r="2858" spans="1:6" x14ac:dyDescent="0.25">
      <c r="A2858" t="s">
        <v>2327</v>
      </c>
      <c r="B2858" t="s">
        <v>233</v>
      </c>
      <c r="C2858" t="s">
        <v>32</v>
      </c>
      <c r="D2858" t="s">
        <v>6842</v>
      </c>
      <c r="E2858" s="1">
        <v>45566</v>
      </c>
      <c r="F2858">
        <v>1</v>
      </c>
    </row>
    <row r="2859" spans="1:6" x14ac:dyDescent="0.25">
      <c r="A2859" t="s">
        <v>2327</v>
      </c>
      <c r="B2859" t="s">
        <v>233</v>
      </c>
      <c r="C2859" t="s">
        <v>32</v>
      </c>
      <c r="D2859" t="s">
        <v>6842</v>
      </c>
      <c r="E2859" s="1">
        <v>45597</v>
      </c>
      <c r="F2859">
        <v>1</v>
      </c>
    </row>
    <row r="2860" spans="1:6" x14ac:dyDescent="0.25">
      <c r="A2860" t="s">
        <v>2327</v>
      </c>
      <c r="B2860" t="s">
        <v>233</v>
      </c>
      <c r="C2860" t="s">
        <v>32</v>
      </c>
      <c r="D2860" t="s">
        <v>6842</v>
      </c>
      <c r="E2860" s="1">
        <v>45627</v>
      </c>
      <c r="F2860">
        <v>1</v>
      </c>
    </row>
    <row r="2861" spans="1:6" x14ac:dyDescent="0.25">
      <c r="A2861" t="s">
        <v>2338</v>
      </c>
      <c r="B2861" t="s">
        <v>31</v>
      </c>
      <c r="C2861" t="s">
        <v>32</v>
      </c>
      <c r="D2861" t="s">
        <v>6841</v>
      </c>
      <c r="E2861" s="1">
        <v>45292</v>
      </c>
      <c r="F2861">
        <v>1</v>
      </c>
    </row>
    <row r="2862" spans="1:6" x14ac:dyDescent="0.25">
      <c r="A2862" t="s">
        <v>2338</v>
      </c>
      <c r="B2862" t="s">
        <v>31</v>
      </c>
      <c r="C2862" t="s">
        <v>32</v>
      </c>
      <c r="D2862" t="s">
        <v>6841</v>
      </c>
      <c r="E2862" s="1">
        <v>45323</v>
      </c>
      <c r="F2862">
        <v>1</v>
      </c>
    </row>
    <row r="2863" spans="1:6" x14ac:dyDescent="0.25">
      <c r="A2863" t="s">
        <v>2338</v>
      </c>
      <c r="B2863" t="s">
        <v>31</v>
      </c>
      <c r="C2863" t="s">
        <v>32</v>
      </c>
      <c r="D2863" t="s">
        <v>6841</v>
      </c>
      <c r="E2863" s="1">
        <v>45352</v>
      </c>
      <c r="F2863">
        <v>1</v>
      </c>
    </row>
    <row r="2864" spans="1:6" x14ac:dyDescent="0.25">
      <c r="A2864" t="s">
        <v>2338</v>
      </c>
      <c r="B2864" t="s">
        <v>31</v>
      </c>
      <c r="C2864" t="s">
        <v>32</v>
      </c>
      <c r="D2864" t="s">
        <v>6841</v>
      </c>
      <c r="E2864" s="1">
        <v>45383</v>
      </c>
      <c r="F2864">
        <v>1</v>
      </c>
    </row>
    <row r="2865" spans="1:6" x14ac:dyDescent="0.25">
      <c r="A2865" t="s">
        <v>2338</v>
      </c>
      <c r="B2865" t="s">
        <v>31</v>
      </c>
      <c r="C2865" t="s">
        <v>32</v>
      </c>
      <c r="D2865" t="s">
        <v>6841</v>
      </c>
      <c r="E2865" s="1">
        <v>45413</v>
      </c>
      <c r="F2865">
        <v>1</v>
      </c>
    </row>
    <row r="2866" spans="1:6" x14ac:dyDescent="0.25">
      <c r="A2866" t="s">
        <v>2338</v>
      </c>
      <c r="B2866" t="s">
        <v>31</v>
      </c>
      <c r="C2866" t="s">
        <v>32</v>
      </c>
      <c r="D2866" t="s">
        <v>6841</v>
      </c>
      <c r="E2866" s="1">
        <v>45444</v>
      </c>
      <c r="F2866">
        <v>1</v>
      </c>
    </row>
    <row r="2867" spans="1:6" x14ac:dyDescent="0.25">
      <c r="A2867" t="s">
        <v>2338</v>
      </c>
      <c r="B2867" t="s">
        <v>31</v>
      </c>
      <c r="C2867" t="s">
        <v>32</v>
      </c>
      <c r="D2867" t="s">
        <v>6841</v>
      </c>
      <c r="E2867" s="1">
        <v>45474</v>
      </c>
      <c r="F2867">
        <v>1</v>
      </c>
    </row>
    <row r="2868" spans="1:6" x14ac:dyDescent="0.25">
      <c r="A2868" t="s">
        <v>2338</v>
      </c>
      <c r="B2868" t="s">
        <v>31</v>
      </c>
      <c r="C2868" t="s">
        <v>32</v>
      </c>
      <c r="D2868" t="s">
        <v>6841</v>
      </c>
      <c r="E2868" s="1">
        <v>45505</v>
      </c>
      <c r="F2868">
        <v>1</v>
      </c>
    </row>
    <row r="2869" spans="1:6" x14ac:dyDescent="0.25">
      <c r="A2869" t="s">
        <v>2338</v>
      </c>
      <c r="B2869" t="s">
        <v>31</v>
      </c>
      <c r="C2869" t="s">
        <v>32</v>
      </c>
      <c r="D2869" t="s">
        <v>6841</v>
      </c>
      <c r="E2869" s="1">
        <v>45536</v>
      </c>
      <c r="F2869">
        <v>1</v>
      </c>
    </row>
    <row r="2870" spans="1:6" x14ac:dyDescent="0.25">
      <c r="A2870" t="s">
        <v>2338</v>
      </c>
      <c r="B2870" t="s">
        <v>31</v>
      </c>
      <c r="C2870" t="s">
        <v>32</v>
      </c>
      <c r="D2870" t="s">
        <v>6841</v>
      </c>
      <c r="E2870" s="1">
        <v>45566</v>
      </c>
      <c r="F2870">
        <v>1</v>
      </c>
    </row>
    <row r="2871" spans="1:6" x14ac:dyDescent="0.25">
      <c r="A2871" t="s">
        <v>2338</v>
      </c>
      <c r="B2871" t="s">
        <v>31</v>
      </c>
      <c r="C2871" t="s">
        <v>32</v>
      </c>
      <c r="D2871" t="s">
        <v>6841</v>
      </c>
      <c r="E2871" s="1">
        <v>45597</v>
      </c>
      <c r="F2871">
        <v>1</v>
      </c>
    </row>
    <row r="2872" spans="1:6" x14ac:dyDescent="0.25">
      <c r="A2872" t="s">
        <v>2338</v>
      </c>
      <c r="B2872" t="s">
        <v>31</v>
      </c>
      <c r="C2872" t="s">
        <v>32</v>
      </c>
      <c r="D2872" t="s">
        <v>6841</v>
      </c>
      <c r="E2872" s="1">
        <v>45627</v>
      </c>
      <c r="F2872">
        <v>1</v>
      </c>
    </row>
    <row r="2873" spans="1:6" x14ac:dyDescent="0.25">
      <c r="A2873" t="s">
        <v>2347</v>
      </c>
      <c r="B2873" t="s">
        <v>233</v>
      </c>
      <c r="C2873" t="s">
        <v>32</v>
      </c>
      <c r="D2873" t="s">
        <v>6840</v>
      </c>
      <c r="E2873" s="1">
        <v>45352</v>
      </c>
      <c r="F2873">
        <v>1</v>
      </c>
    </row>
    <row r="2874" spans="1:6" x14ac:dyDescent="0.25">
      <c r="A2874" t="s">
        <v>2347</v>
      </c>
      <c r="B2874" t="s">
        <v>233</v>
      </c>
      <c r="C2874" t="s">
        <v>32</v>
      </c>
      <c r="D2874" t="s">
        <v>6840</v>
      </c>
      <c r="E2874" s="1">
        <v>45383</v>
      </c>
      <c r="F2874">
        <v>1</v>
      </c>
    </row>
    <row r="2875" spans="1:6" x14ac:dyDescent="0.25">
      <c r="A2875" t="s">
        <v>2347</v>
      </c>
      <c r="B2875" t="s">
        <v>233</v>
      </c>
      <c r="C2875" t="s">
        <v>32</v>
      </c>
      <c r="D2875" t="s">
        <v>6840</v>
      </c>
      <c r="E2875" s="1">
        <v>45413</v>
      </c>
      <c r="F2875">
        <v>1</v>
      </c>
    </row>
    <row r="2876" spans="1:6" x14ac:dyDescent="0.25">
      <c r="A2876" t="s">
        <v>2347</v>
      </c>
      <c r="B2876" t="s">
        <v>233</v>
      </c>
      <c r="C2876" t="s">
        <v>32</v>
      </c>
      <c r="D2876" t="s">
        <v>6840</v>
      </c>
      <c r="E2876" s="1">
        <v>45444</v>
      </c>
      <c r="F2876">
        <v>1</v>
      </c>
    </row>
    <row r="2877" spans="1:6" x14ac:dyDescent="0.25">
      <c r="A2877" t="s">
        <v>2347</v>
      </c>
      <c r="B2877" t="s">
        <v>233</v>
      </c>
      <c r="C2877" t="s">
        <v>32</v>
      </c>
      <c r="D2877" t="s">
        <v>6840</v>
      </c>
      <c r="E2877" s="1">
        <v>45474</v>
      </c>
      <c r="F2877">
        <v>1</v>
      </c>
    </row>
    <row r="2878" spans="1:6" x14ac:dyDescent="0.25">
      <c r="A2878" t="s">
        <v>2347</v>
      </c>
      <c r="B2878" t="s">
        <v>233</v>
      </c>
      <c r="C2878" t="s">
        <v>32</v>
      </c>
      <c r="D2878" t="s">
        <v>6840</v>
      </c>
      <c r="E2878" s="1">
        <v>45505</v>
      </c>
      <c r="F2878">
        <v>1</v>
      </c>
    </row>
    <row r="2879" spans="1:6" x14ac:dyDescent="0.25">
      <c r="A2879" t="s">
        <v>2347</v>
      </c>
      <c r="B2879" t="s">
        <v>233</v>
      </c>
      <c r="C2879" t="s">
        <v>32</v>
      </c>
      <c r="D2879" t="s">
        <v>6840</v>
      </c>
      <c r="E2879" s="1">
        <v>45536</v>
      </c>
      <c r="F2879">
        <v>1</v>
      </c>
    </row>
    <row r="2880" spans="1:6" x14ac:dyDescent="0.25">
      <c r="A2880" t="s">
        <v>2347</v>
      </c>
      <c r="B2880" t="s">
        <v>233</v>
      </c>
      <c r="C2880" t="s">
        <v>32</v>
      </c>
      <c r="D2880" t="s">
        <v>6840</v>
      </c>
      <c r="E2880" s="1">
        <v>45566</v>
      </c>
      <c r="F2880">
        <v>1</v>
      </c>
    </row>
    <row r="2881" spans="1:6" x14ac:dyDescent="0.25">
      <c r="A2881" t="s">
        <v>2347</v>
      </c>
      <c r="B2881" t="s">
        <v>233</v>
      </c>
      <c r="C2881" t="s">
        <v>32</v>
      </c>
      <c r="D2881" t="s">
        <v>6840</v>
      </c>
      <c r="E2881" s="1">
        <v>45597</v>
      </c>
      <c r="F2881">
        <v>1</v>
      </c>
    </row>
    <row r="2882" spans="1:6" x14ac:dyDescent="0.25">
      <c r="A2882" t="s">
        <v>2347</v>
      </c>
      <c r="B2882" t="s">
        <v>233</v>
      </c>
      <c r="C2882" t="s">
        <v>32</v>
      </c>
      <c r="D2882" t="s">
        <v>6840</v>
      </c>
      <c r="E2882" s="1">
        <v>45627</v>
      </c>
      <c r="F2882">
        <v>1</v>
      </c>
    </row>
    <row r="2883" spans="1:6" x14ac:dyDescent="0.25">
      <c r="A2883" t="s">
        <v>2357</v>
      </c>
      <c r="B2883" t="s">
        <v>146</v>
      </c>
      <c r="C2883" t="s">
        <v>147</v>
      </c>
      <c r="D2883" t="s">
        <v>6841</v>
      </c>
      <c r="E2883" s="1">
        <v>45292</v>
      </c>
      <c r="F2883">
        <v>1</v>
      </c>
    </row>
    <row r="2884" spans="1:6" x14ac:dyDescent="0.25">
      <c r="A2884" t="s">
        <v>2357</v>
      </c>
      <c r="B2884" t="s">
        <v>146</v>
      </c>
      <c r="C2884" t="s">
        <v>147</v>
      </c>
      <c r="D2884" t="s">
        <v>6841</v>
      </c>
      <c r="E2884" s="1">
        <v>45323</v>
      </c>
      <c r="F2884">
        <v>1</v>
      </c>
    </row>
    <row r="2885" spans="1:6" x14ac:dyDescent="0.25">
      <c r="A2885" t="s">
        <v>2357</v>
      </c>
      <c r="B2885" t="s">
        <v>146</v>
      </c>
      <c r="C2885" t="s">
        <v>147</v>
      </c>
      <c r="D2885" t="s">
        <v>6841</v>
      </c>
      <c r="E2885" s="1">
        <v>45352</v>
      </c>
      <c r="F2885">
        <v>1</v>
      </c>
    </row>
    <row r="2886" spans="1:6" x14ac:dyDescent="0.25">
      <c r="A2886" t="s">
        <v>2357</v>
      </c>
      <c r="B2886" t="s">
        <v>146</v>
      </c>
      <c r="C2886" t="s">
        <v>147</v>
      </c>
      <c r="D2886" t="s">
        <v>6841</v>
      </c>
      <c r="E2886" s="1">
        <v>45383</v>
      </c>
      <c r="F2886">
        <v>1</v>
      </c>
    </row>
    <row r="2887" spans="1:6" x14ac:dyDescent="0.25">
      <c r="A2887" t="s">
        <v>2357</v>
      </c>
      <c r="B2887" t="s">
        <v>146</v>
      </c>
      <c r="C2887" t="s">
        <v>147</v>
      </c>
      <c r="D2887" t="s">
        <v>6841</v>
      </c>
      <c r="E2887" s="1">
        <v>45413</v>
      </c>
      <c r="F2887">
        <v>1</v>
      </c>
    </row>
    <row r="2888" spans="1:6" x14ac:dyDescent="0.25">
      <c r="A2888" t="s">
        <v>2357</v>
      </c>
      <c r="B2888" t="s">
        <v>146</v>
      </c>
      <c r="C2888" t="s">
        <v>147</v>
      </c>
      <c r="D2888" t="s">
        <v>6841</v>
      </c>
      <c r="E2888" s="1">
        <v>45444</v>
      </c>
      <c r="F2888">
        <v>1</v>
      </c>
    </row>
    <row r="2889" spans="1:6" x14ac:dyDescent="0.25">
      <c r="A2889" t="s">
        <v>2357</v>
      </c>
      <c r="B2889" t="s">
        <v>146</v>
      </c>
      <c r="C2889" t="s">
        <v>147</v>
      </c>
      <c r="D2889" t="s">
        <v>6841</v>
      </c>
      <c r="E2889" s="1">
        <v>45474</v>
      </c>
      <c r="F2889">
        <v>1</v>
      </c>
    </row>
    <row r="2890" spans="1:6" x14ac:dyDescent="0.25">
      <c r="A2890" t="s">
        <v>2357</v>
      </c>
      <c r="B2890" t="s">
        <v>146</v>
      </c>
      <c r="C2890" t="s">
        <v>147</v>
      </c>
      <c r="D2890" t="s">
        <v>6841</v>
      </c>
      <c r="E2890" s="1">
        <v>45505</v>
      </c>
      <c r="F2890">
        <v>1</v>
      </c>
    </row>
    <row r="2891" spans="1:6" x14ac:dyDescent="0.25">
      <c r="A2891" t="s">
        <v>2357</v>
      </c>
      <c r="B2891" t="s">
        <v>146</v>
      </c>
      <c r="C2891" t="s">
        <v>147</v>
      </c>
      <c r="D2891" t="s">
        <v>6841</v>
      </c>
      <c r="E2891" s="1">
        <v>45536</v>
      </c>
      <c r="F2891">
        <v>1</v>
      </c>
    </row>
    <row r="2892" spans="1:6" x14ac:dyDescent="0.25">
      <c r="A2892" t="s">
        <v>2357</v>
      </c>
      <c r="B2892" t="s">
        <v>146</v>
      </c>
      <c r="C2892" t="s">
        <v>147</v>
      </c>
      <c r="D2892" t="s">
        <v>6841</v>
      </c>
      <c r="E2892" s="1">
        <v>45566</v>
      </c>
      <c r="F2892">
        <v>1</v>
      </c>
    </row>
    <row r="2893" spans="1:6" x14ac:dyDescent="0.25">
      <c r="A2893" t="s">
        <v>2357</v>
      </c>
      <c r="B2893" t="s">
        <v>146</v>
      </c>
      <c r="C2893" t="s">
        <v>147</v>
      </c>
      <c r="D2893" t="s">
        <v>6841</v>
      </c>
      <c r="E2893" s="1">
        <v>45597</v>
      </c>
      <c r="F2893">
        <v>1</v>
      </c>
    </row>
    <row r="2894" spans="1:6" x14ac:dyDescent="0.25">
      <c r="A2894" t="s">
        <v>2357</v>
      </c>
      <c r="B2894" t="s">
        <v>146</v>
      </c>
      <c r="C2894" t="s">
        <v>147</v>
      </c>
      <c r="D2894" t="s">
        <v>6841</v>
      </c>
      <c r="E2894" s="1">
        <v>45627</v>
      </c>
      <c r="F2894">
        <v>1</v>
      </c>
    </row>
    <row r="2895" spans="1:6" x14ac:dyDescent="0.25">
      <c r="A2895" t="s">
        <v>2366</v>
      </c>
      <c r="B2895" t="s">
        <v>31</v>
      </c>
      <c r="C2895" t="s">
        <v>32</v>
      </c>
      <c r="D2895" t="s">
        <v>6839</v>
      </c>
      <c r="E2895" s="1">
        <v>45323</v>
      </c>
      <c r="F2895">
        <v>1</v>
      </c>
    </row>
    <row r="2896" spans="1:6" x14ac:dyDescent="0.25">
      <c r="A2896" t="s">
        <v>2366</v>
      </c>
      <c r="B2896" t="s">
        <v>31</v>
      </c>
      <c r="C2896" t="s">
        <v>32</v>
      </c>
      <c r="D2896" t="s">
        <v>6839</v>
      </c>
      <c r="E2896" s="1">
        <v>45352</v>
      </c>
      <c r="F2896">
        <v>1</v>
      </c>
    </row>
    <row r="2897" spans="1:6" x14ac:dyDescent="0.25">
      <c r="A2897" t="s">
        <v>2366</v>
      </c>
      <c r="B2897" t="s">
        <v>31</v>
      </c>
      <c r="C2897" t="s">
        <v>32</v>
      </c>
      <c r="D2897" t="s">
        <v>6839</v>
      </c>
      <c r="E2897" s="1">
        <v>45383</v>
      </c>
      <c r="F2897">
        <v>1</v>
      </c>
    </row>
    <row r="2898" spans="1:6" x14ac:dyDescent="0.25">
      <c r="A2898" t="s">
        <v>2366</v>
      </c>
      <c r="B2898" t="s">
        <v>31</v>
      </c>
      <c r="C2898" t="s">
        <v>32</v>
      </c>
      <c r="D2898" t="s">
        <v>6839</v>
      </c>
      <c r="E2898" s="1">
        <v>45413</v>
      </c>
      <c r="F2898">
        <v>1</v>
      </c>
    </row>
    <row r="2899" spans="1:6" x14ac:dyDescent="0.25">
      <c r="A2899" t="s">
        <v>2366</v>
      </c>
      <c r="B2899" t="s">
        <v>31</v>
      </c>
      <c r="C2899" t="s">
        <v>32</v>
      </c>
      <c r="D2899" t="s">
        <v>6839</v>
      </c>
      <c r="E2899" s="1">
        <v>45444</v>
      </c>
      <c r="F2899">
        <v>1</v>
      </c>
    </row>
    <row r="2900" spans="1:6" x14ac:dyDescent="0.25">
      <c r="A2900" t="s">
        <v>2366</v>
      </c>
      <c r="B2900" t="s">
        <v>31</v>
      </c>
      <c r="C2900" t="s">
        <v>32</v>
      </c>
      <c r="D2900" t="s">
        <v>6839</v>
      </c>
      <c r="E2900" s="1">
        <v>45474</v>
      </c>
      <c r="F2900">
        <v>1</v>
      </c>
    </row>
    <row r="2901" spans="1:6" x14ac:dyDescent="0.25">
      <c r="A2901" t="s">
        <v>2366</v>
      </c>
      <c r="B2901" t="s">
        <v>31</v>
      </c>
      <c r="C2901" t="s">
        <v>32</v>
      </c>
      <c r="D2901" t="s">
        <v>6839</v>
      </c>
      <c r="E2901" s="1">
        <v>45505</v>
      </c>
      <c r="F2901">
        <v>1</v>
      </c>
    </row>
    <row r="2902" spans="1:6" x14ac:dyDescent="0.25">
      <c r="A2902" t="s">
        <v>2366</v>
      </c>
      <c r="B2902" t="s">
        <v>31</v>
      </c>
      <c r="C2902" t="s">
        <v>32</v>
      </c>
      <c r="D2902" t="s">
        <v>6839</v>
      </c>
      <c r="E2902" s="1">
        <v>45536</v>
      </c>
      <c r="F2902">
        <v>1</v>
      </c>
    </row>
    <row r="2903" spans="1:6" x14ac:dyDescent="0.25">
      <c r="A2903" t="s">
        <v>2366</v>
      </c>
      <c r="B2903" t="s">
        <v>31</v>
      </c>
      <c r="C2903" t="s">
        <v>32</v>
      </c>
      <c r="D2903" t="s">
        <v>6839</v>
      </c>
      <c r="E2903" s="1">
        <v>45566</v>
      </c>
      <c r="F2903">
        <v>1</v>
      </c>
    </row>
    <row r="2904" spans="1:6" x14ac:dyDescent="0.25">
      <c r="A2904" t="s">
        <v>2366</v>
      </c>
      <c r="B2904" t="s">
        <v>31</v>
      </c>
      <c r="C2904" t="s">
        <v>32</v>
      </c>
      <c r="D2904" t="s">
        <v>6839</v>
      </c>
      <c r="E2904" s="1">
        <v>45597</v>
      </c>
      <c r="F2904">
        <v>1</v>
      </c>
    </row>
    <row r="2905" spans="1:6" x14ac:dyDescent="0.25">
      <c r="A2905" t="s">
        <v>2366</v>
      </c>
      <c r="B2905" t="s">
        <v>31</v>
      </c>
      <c r="C2905" t="s">
        <v>32</v>
      </c>
      <c r="D2905" t="s">
        <v>6839</v>
      </c>
      <c r="E2905" s="1">
        <v>45627</v>
      </c>
      <c r="F2905">
        <v>1</v>
      </c>
    </row>
    <row r="2906" spans="1:6" x14ac:dyDescent="0.25">
      <c r="A2906" t="s">
        <v>2373</v>
      </c>
      <c r="B2906" t="s">
        <v>43</v>
      </c>
      <c r="C2906" t="s">
        <v>44</v>
      </c>
      <c r="D2906" t="s">
        <v>6839</v>
      </c>
      <c r="E2906" s="1">
        <v>45292</v>
      </c>
      <c r="F2906">
        <v>1</v>
      </c>
    </row>
    <row r="2907" spans="1:6" x14ac:dyDescent="0.25">
      <c r="A2907" t="s">
        <v>2373</v>
      </c>
      <c r="B2907" t="s">
        <v>43</v>
      </c>
      <c r="C2907" t="s">
        <v>44</v>
      </c>
      <c r="D2907" t="s">
        <v>6839</v>
      </c>
      <c r="E2907" s="1">
        <v>45323</v>
      </c>
      <c r="F2907">
        <v>1</v>
      </c>
    </row>
    <row r="2908" spans="1:6" x14ac:dyDescent="0.25">
      <c r="A2908" t="s">
        <v>2373</v>
      </c>
      <c r="B2908" t="s">
        <v>43</v>
      </c>
      <c r="C2908" t="s">
        <v>44</v>
      </c>
      <c r="D2908" t="s">
        <v>6839</v>
      </c>
      <c r="E2908" s="1">
        <v>45352</v>
      </c>
      <c r="F2908">
        <v>1</v>
      </c>
    </row>
    <row r="2909" spans="1:6" x14ac:dyDescent="0.25">
      <c r="A2909" t="s">
        <v>2373</v>
      </c>
      <c r="B2909" t="s">
        <v>43</v>
      </c>
      <c r="C2909" t="s">
        <v>44</v>
      </c>
      <c r="D2909" t="s">
        <v>6839</v>
      </c>
      <c r="E2909" s="1">
        <v>45383</v>
      </c>
      <c r="F2909">
        <v>1</v>
      </c>
    </row>
    <row r="2910" spans="1:6" x14ac:dyDescent="0.25">
      <c r="A2910" t="s">
        <v>2373</v>
      </c>
      <c r="B2910" t="s">
        <v>43</v>
      </c>
      <c r="C2910" t="s">
        <v>44</v>
      </c>
      <c r="D2910" t="s">
        <v>6839</v>
      </c>
      <c r="E2910" s="1">
        <v>45413</v>
      </c>
      <c r="F2910">
        <v>1</v>
      </c>
    </row>
    <row r="2911" spans="1:6" x14ac:dyDescent="0.25">
      <c r="A2911" t="s">
        <v>2373</v>
      </c>
      <c r="B2911" t="s">
        <v>43</v>
      </c>
      <c r="C2911" t="s">
        <v>44</v>
      </c>
      <c r="D2911" t="s">
        <v>6839</v>
      </c>
      <c r="E2911" s="1">
        <v>45444</v>
      </c>
      <c r="F2911">
        <v>1</v>
      </c>
    </row>
    <row r="2912" spans="1:6" x14ac:dyDescent="0.25">
      <c r="A2912" t="s">
        <v>2373</v>
      </c>
      <c r="B2912" t="s">
        <v>43</v>
      </c>
      <c r="C2912" t="s">
        <v>44</v>
      </c>
      <c r="D2912" t="s">
        <v>6839</v>
      </c>
      <c r="E2912" s="1">
        <v>45474</v>
      </c>
      <c r="F2912">
        <v>1</v>
      </c>
    </row>
    <row r="2913" spans="1:6" x14ac:dyDescent="0.25">
      <c r="A2913" t="s">
        <v>2373</v>
      </c>
      <c r="B2913" t="s">
        <v>43</v>
      </c>
      <c r="C2913" t="s">
        <v>44</v>
      </c>
      <c r="D2913" t="s">
        <v>6839</v>
      </c>
      <c r="E2913" s="1">
        <v>45505</v>
      </c>
      <c r="F2913">
        <v>1</v>
      </c>
    </row>
    <row r="2914" spans="1:6" x14ac:dyDescent="0.25">
      <c r="A2914" t="s">
        <v>2373</v>
      </c>
      <c r="B2914" t="s">
        <v>43</v>
      </c>
      <c r="C2914" t="s">
        <v>44</v>
      </c>
      <c r="D2914" t="s">
        <v>6839</v>
      </c>
      <c r="E2914" s="1">
        <v>45536</v>
      </c>
      <c r="F2914">
        <v>1</v>
      </c>
    </row>
    <row r="2915" spans="1:6" x14ac:dyDescent="0.25">
      <c r="A2915" t="s">
        <v>2373</v>
      </c>
      <c r="B2915" t="s">
        <v>43</v>
      </c>
      <c r="C2915" t="s">
        <v>44</v>
      </c>
      <c r="D2915" t="s">
        <v>6839</v>
      </c>
      <c r="E2915" s="1">
        <v>45566</v>
      </c>
      <c r="F2915">
        <v>1</v>
      </c>
    </row>
    <row r="2916" spans="1:6" x14ac:dyDescent="0.25">
      <c r="A2916" t="s">
        <v>2373</v>
      </c>
      <c r="B2916" t="s">
        <v>43</v>
      </c>
      <c r="C2916" t="s">
        <v>44</v>
      </c>
      <c r="D2916" t="s">
        <v>6839</v>
      </c>
      <c r="E2916" s="1">
        <v>45597</v>
      </c>
      <c r="F2916">
        <v>1</v>
      </c>
    </row>
    <row r="2917" spans="1:6" x14ac:dyDescent="0.25">
      <c r="A2917" t="s">
        <v>2373</v>
      </c>
      <c r="B2917" t="s">
        <v>43</v>
      </c>
      <c r="C2917" t="s">
        <v>44</v>
      </c>
      <c r="D2917" t="s">
        <v>6839</v>
      </c>
      <c r="E2917" s="1">
        <v>45627</v>
      </c>
      <c r="F2917">
        <v>1</v>
      </c>
    </row>
    <row r="2918" spans="1:6" x14ac:dyDescent="0.25">
      <c r="A2918" t="s">
        <v>2379</v>
      </c>
      <c r="B2918" t="s">
        <v>233</v>
      </c>
      <c r="C2918" t="s">
        <v>32</v>
      </c>
      <c r="D2918" t="s">
        <v>6841</v>
      </c>
      <c r="E2918" s="1">
        <v>45323</v>
      </c>
      <c r="F2918">
        <v>1</v>
      </c>
    </row>
    <row r="2919" spans="1:6" x14ac:dyDescent="0.25">
      <c r="A2919" t="s">
        <v>2379</v>
      </c>
      <c r="B2919" t="s">
        <v>233</v>
      </c>
      <c r="C2919" t="s">
        <v>32</v>
      </c>
      <c r="D2919" t="s">
        <v>6841</v>
      </c>
      <c r="E2919" s="1">
        <v>45352</v>
      </c>
      <c r="F2919">
        <v>1</v>
      </c>
    </row>
    <row r="2920" spans="1:6" x14ac:dyDescent="0.25">
      <c r="A2920" t="s">
        <v>2379</v>
      </c>
      <c r="B2920" t="s">
        <v>233</v>
      </c>
      <c r="C2920" t="s">
        <v>32</v>
      </c>
      <c r="D2920" t="s">
        <v>6841</v>
      </c>
      <c r="E2920" s="1">
        <v>45383</v>
      </c>
      <c r="F2920">
        <v>1</v>
      </c>
    </row>
    <row r="2921" spans="1:6" x14ac:dyDescent="0.25">
      <c r="A2921" t="s">
        <v>2379</v>
      </c>
      <c r="B2921" t="s">
        <v>233</v>
      </c>
      <c r="C2921" t="s">
        <v>32</v>
      </c>
      <c r="D2921" t="s">
        <v>6841</v>
      </c>
      <c r="E2921" s="1">
        <v>45413</v>
      </c>
      <c r="F2921">
        <v>1</v>
      </c>
    </row>
    <row r="2922" spans="1:6" x14ac:dyDescent="0.25">
      <c r="A2922" t="s">
        <v>2379</v>
      </c>
      <c r="B2922" t="s">
        <v>233</v>
      </c>
      <c r="C2922" t="s">
        <v>32</v>
      </c>
      <c r="D2922" t="s">
        <v>6841</v>
      </c>
      <c r="E2922" s="1">
        <v>45444</v>
      </c>
      <c r="F2922">
        <v>1</v>
      </c>
    </row>
    <row r="2923" spans="1:6" x14ac:dyDescent="0.25">
      <c r="A2923" t="s">
        <v>2379</v>
      </c>
      <c r="B2923" t="s">
        <v>233</v>
      </c>
      <c r="C2923" t="s">
        <v>32</v>
      </c>
      <c r="D2923" t="s">
        <v>6841</v>
      </c>
      <c r="E2923" s="1">
        <v>45474</v>
      </c>
      <c r="F2923">
        <v>1</v>
      </c>
    </row>
    <row r="2924" spans="1:6" x14ac:dyDescent="0.25">
      <c r="A2924" t="s">
        <v>2379</v>
      </c>
      <c r="B2924" t="s">
        <v>233</v>
      </c>
      <c r="C2924" t="s">
        <v>32</v>
      </c>
      <c r="D2924" t="s">
        <v>6841</v>
      </c>
      <c r="E2924" s="1">
        <v>45505</v>
      </c>
      <c r="F2924">
        <v>1</v>
      </c>
    </row>
    <row r="2925" spans="1:6" x14ac:dyDescent="0.25">
      <c r="A2925" t="s">
        <v>2379</v>
      </c>
      <c r="B2925" t="s">
        <v>233</v>
      </c>
      <c r="C2925" t="s">
        <v>32</v>
      </c>
      <c r="D2925" t="s">
        <v>6841</v>
      </c>
      <c r="E2925" s="1">
        <v>45536</v>
      </c>
      <c r="F2925">
        <v>1</v>
      </c>
    </row>
    <row r="2926" spans="1:6" x14ac:dyDescent="0.25">
      <c r="A2926" t="s">
        <v>2379</v>
      </c>
      <c r="B2926" t="s">
        <v>233</v>
      </c>
      <c r="C2926" t="s">
        <v>32</v>
      </c>
      <c r="D2926" t="s">
        <v>6841</v>
      </c>
      <c r="E2926" s="1">
        <v>45566</v>
      </c>
      <c r="F2926">
        <v>1</v>
      </c>
    </row>
    <row r="2927" spans="1:6" x14ac:dyDescent="0.25">
      <c r="A2927" t="s">
        <v>2379</v>
      </c>
      <c r="B2927" t="s">
        <v>233</v>
      </c>
      <c r="C2927" t="s">
        <v>32</v>
      </c>
      <c r="D2927" t="s">
        <v>6841</v>
      </c>
      <c r="E2927" s="1">
        <v>45597</v>
      </c>
      <c r="F2927">
        <v>1</v>
      </c>
    </row>
    <row r="2928" spans="1:6" x14ac:dyDescent="0.25">
      <c r="A2928" t="s">
        <v>2379</v>
      </c>
      <c r="B2928" t="s">
        <v>233</v>
      </c>
      <c r="C2928" t="s">
        <v>32</v>
      </c>
      <c r="D2928" t="s">
        <v>6841</v>
      </c>
      <c r="E2928" s="1">
        <v>45627</v>
      </c>
      <c r="F2928">
        <v>1</v>
      </c>
    </row>
    <row r="2929" spans="1:6" x14ac:dyDescent="0.25">
      <c r="A2929" t="s">
        <v>2390</v>
      </c>
      <c r="B2929" t="s">
        <v>52</v>
      </c>
      <c r="C2929" t="s">
        <v>44</v>
      </c>
      <c r="D2929" t="s">
        <v>6840</v>
      </c>
      <c r="E2929" s="1">
        <v>45323</v>
      </c>
      <c r="F2929">
        <v>1</v>
      </c>
    </row>
    <row r="2930" spans="1:6" x14ac:dyDescent="0.25">
      <c r="A2930" t="s">
        <v>2390</v>
      </c>
      <c r="B2930" t="s">
        <v>52</v>
      </c>
      <c r="C2930" t="s">
        <v>44</v>
      </c>
      <c r="D2930" t="s">
        <v>6840</v>
      </c>
      <c r="E2930" s="1">
        <v>45352</v>
      </c>
      <c r="F2930">
        <v>1</v>
      </c>
    </row>
    <row r="2931" spans="1:6" x14ac:dyDescent="0.25">
      <c r="A2931" t="s">
        <v>2390</v>
      </c>
      <c r="B2931" t="s">
        <v>52</v>
      </c>
      <c r="C2931" t="s">
        <v>44</v>
      </c>
      <c r="D2931" t="s">
        <v>6840</v>
      </c>
      <c r="E2931" s="1">
        <v>45383</v>
      </c>
      <c r="F2931">
        <v>1</v>
      </c>
    </row>
    <row r="2932" spans="1:6" x14ac:dyDescent="0.25">
      <c r="A2932" t="s">
        <v>2390</v>
      </c>
      <c r="B2932" t="s">
        <v>52</v>
      </c>
      <c r="C2932" t="s">
        <v>44</v>
      </c>
      <c r="D2932" t="s">
        <v>6840</v>
      </c>
      <c r="E2932" s="1">
        <v>45413</v>
      </c>
      <c r="F2932">
        <v>1</v>
      </c>
    </row>
    <row r="2933" spans="1:6" x14ac:dyDescent="0.25">
      <c r="A2933" t="s">
        <v>2390</v>
      </c>
      <c r="B2933" t="s">
        <v>52</v>
      </c>
      <c r="C2933" t="s">
        <v>44</v>
      </c>
      <c r="D2933" t="s">
        <v>6840</v>
      </c>
      <c r="E2933" s="1">
        <v>45444</v>
      </c>
      <c r="F2933">
        <v>1</v>
      </c>
    </row>
    <row r="2934" spans="1:6" x14ac:dyDescent="0.25">
      <c r="A2934" t="s">
        <v>2390</v>
      </c>
      <c r="B2934" t="s">
        <v>52</v>
      </c>
      <c r="C2934" t="s">
        <v>44</v>
      </c>
      <c r="D2934" t="s">
        <v>6840</v>
      </c>
      <c r="E2934" s="1">
        <v>45474</v>
      </c>
      <c r="F2934">
        <v>1</v>
      </c>
    </row>
    <row r="2935" spans="1:6" x14ac:dyDescent="0.25">
      <c r="A2935" t="s">
        <v>2390</v>
      </c>
      <c r="B2935" t="s">
        <v>52</v>
      </c>
      <c r="C2935" t="s">
        <v>44</v>
      </c>
      <c r="D2935" t="s">
        <v>6840</v>
      </c>
      <c r="E2935" s="1">
        <v>45505</v>
      </c>
      <c r="F2935">
        <v>1</v>
      </c>
    </row>
    <row r="2936" spans="1:6" x14ac:dyDescent="0.25">
      <c r="A2936" t="s">
        <v>2390</v>
      </c>
      <c r="B2936" t="s">
        <v>52</v>
      </c>
      <c r="C2936" t="s">
        <v>44</v>
      </c>
      <c r="D2936" t="s">
        <v>6840</v>
      </c>
      <c r="E2936" s="1">
        <v>45536</v>
      </c>
      <c r="F2936">
        <v>1</v>
      </c>
    </row>
    <row r="2937" spans="1:6" x14ac:dyDescent="0.25">
      <c r="A2937" t="s">
        <v>2390</v>
      </c>
      <c r="B2937" t="s">
        <v>52</v>
      </c>
      <c r="C2937" t="s">
        <v>44</v>
      </c>
      <c r="D2937" t="s">
        <v>6840</v>
      </c>
      <c r="E2937" s="1">
        <v>45566</v>
      </c>
      <c r="F2937">
        <v>1</v>
      </c>
    </row>
    <row r="2938" spans="1:6" x14ac:dyDescent="0.25">
      <c r="A2938" t="s">
        <v>2390</v>
      </c>
      <c r="B2938" t="s">
        <v>52</v>
      </c>
      <c r="C2938" t="s">
        <v>44</v>
      </c>
      <c r="D2938" t="s">
        <v>6840</v>
      </c>
      <c r="E2938" s="1">
        <v>45597</v>
      </c>
      <c r="F2938">
        <v>1</v>
      </c>
    </row>
    <row r="2939" spans="1:6" x14ac:dyDescent="0.25">
      <c r="A2939" t="s">
        <v>2390</v>
      </c>
      <c r="B2939" t="s">
        <v>52</v>
      </c>
      <c r="C2939" t="s">
        <v>44</v>
      </c>
      <c r="D2939" t="s">
        <v>6840</v>
      </c>
      <c r="E2939" s="1">
        <v>45627</v>
      </c>
      <c r="F2939">
        <v>1</v>
      </c>
    </row>
    <row r="2940" spans="1:6" x14ac:dyDescent="0.25">
      <c r="A2940" t="s">
        <v>2400</v>
      </c>
      <c r="B2940" t="s">
        <v>52</v>
      </c>
      <c r="C2940" t="s">
        <v>44</v>
      </c>
      <c r="D2940" t="s">
        <v>6842</v>
      </c>
      <c r="E2940" s="1">
        <v>45352</v>
      </c>
      <c r="F2940">
        <v>1</v>
      </c>
    </row>
    <row r="2941" spans="1:6" x14ac:dyDescent="0.25">
      <c r="A2941" t="s">
        <v>2400</v>
      </c>
      <c r="B2941" t="s">
        <v>52</v>
      </c>
      <c r="C2941" t="s">
        <v>44</v>
      </c>
      <c r="D2941" t="s">
        <v>6842</v>
      </c>
      <c r="E2941" s="1">
        <v>45383</v>
      </c>
      <c r="F2941">
        <v>1</v>
      </c>
    </row>
    <row r="2942" spans="1:6" x14ac:dyDescent="0.25">
      <c r="A2942" t="s">
        <v>2400</v>
      </c>
      <c r="B2942" t="s">
        <v>52</v>
      </c>
      <c r="C2942" t="s">
        <v>44</v>
      </c>
      <c r="D2942" t="s">
        <v>6842</v>
      </c>
      <c r="E2942" s="1">
        <v>45413</v>
      </c>
      <c r="F2942">
        <v>1</v>
      </c>
    </row>
    <row r="2943" spans="1:6" x14ac:dyDescent="0.25">
      <c r="A2943" t="s">
        <v>2400</v>
      </c>
      <c r="B2943" t="s">
        <v>52</v>
      </c>
      <c r="C2943" t="s">
        <v>44</v>
      </c>
      <c r="D2943" t="s">
        <v>6842</v>
      </c>
      <c r="E2943" s="1">
        <v>45444</v>
      </c>
      <c r="F2943">
        <v>1</v>
      </c>
    </row>
    <row r="2944" spans="1:6" x14ac:dyDescent="0.25">
      <c r="A2944" t="s">
        <v>2400</v>
      </c>
      <c r="B2944" t="s">
        <v>52</v>
      </c>
      <c r="C2944" t="s">
        <v>44</v>
      </c>
      <c r="D2944" t="s">
        <v>6842</v>
      </c>
      <c r="E2944" s="1">
        <v>45474</v>
      </c>
      <c r="F2944">
        <v>1</v>
      </c>
    </row>
    <row r="2945" spans="1:6" x14ac:dyDescent="0.25">
      <c r="A2945" t="s">
        <v>2400</v>
      </c>
      <c r="B2945" t="s">
        <v>52</v>
      </c>
      <c r="C2945" t="s">
        <v>44</v>
      </c>
      <c r="D2945" t="s">
        <v>6842</v>
      </c>
      <c r="E2945" s="1">
        <v>45505</v>
      </c>
      <c r="F2945">
        <v>1</v>
      </c>
    </row>
    <row r="2946" spans="1:6" x14ac:dyDescent="0.25">
      <c r="A2946" t="s">
        <v>2400</v>
      </c>
      <c r="B2946" t="s">
        <v>52</v>
      </c>
      <c r="C2946" t="s">
        <v>44</v>
      </c>
      <c r="D2946" t="s">
        <v>6842</v>
      </c>
      <c r="E2946" s="1">
        <v>45536</v>
      </c>
      <c r="F2946">
        <v>1</v>
      </c>
    </row>
    <row r="2947" spans="1:6" x14ac:dyDescent="0.25">
      <c r="A2947" t="s">
        <v>2400</v>
      </c>
      <c r="B2947" t="s">
        <v>52</v>
      </c>
      <c r="C2947" t="s">
        <v>44</v>
      </c>
      <c r="D2947" t="s">
        <v>6842</v>
      </c>
      <c r="E2947" s="1">
        <v>45566</v>
      </c>
      <c r="F2947">
        <v>1</v>
      </c>
    </row>
    <row r="2948" spans="1:6" x14ac:dyDescent="0.25">
      <c r="A2948" t="s">
        <v>2408</v>
      </c>
      <c r="B2948" t="s">
        <v>31</v>
      </c>
      <c r="C2948" t="s">
        <v>32</v>
      </c>
      <c r="D2948" t="s">
        <v>6840</v>
      </c>
      <c r="E2948" s="1">
        <v>45352</v>
      </c>
      <c r="F2948">
        <v>1</v>
      </c>
    </row>
    <row r="2949" spans="1:6" x14ac:dyDescent="0.25">
      <c r="A2949" t="s">
        <v>2408</v>
      </c>
      <c r="B2949" t="s">
        <v>31</v>
      </c>
      <c r="C2949" t="s">
        <v>32</v>
      </c>
      <c r="D2949" t="s">
        <v>6840</v>
      </c>
      <c r="E2949" s="1">
        <v>45383</v>
      </c>
      <c r="F2949">
        <v>1</v>
      </c>
    </row>
    <row r="2950" spans="1:6" x14ac:dyDescent="0.25">
      <c r="A2950" t="s">
        <v>2408</v>
      </c>
      <c r="B2950" t="s">
        <v>31</v>
      </c>
      <c r="C2950" t="s">
        <v>32</v>
      </c>
      <c r="D2950" t="s">
        <v>6840</v>
      </c>
      <c r="E2950" s="1">
        <v>45413</v>
      </c>
      <c r="F2950">
        <v>1</v>
      </c>
    </row>
    <row r="2951" spans="1:6" x14ac:dyDescent="0.25">
      <c r="A2951" t="s">
        <v>2408</v>
      </c>
      <c r="B2951" t="s">
        <v>31</v>
      </c>
      <c r="C2951" t="s">
        <v>32</v>
      </c>
      <c r="D2951" t="s">
        <v>6840</v>
      </c>
      <c r="E2951" s="1">
        <v>45444</v>
      </c>
      <c r="F2951">
        <v>1</v>
      </c>
    </row>
    <row r="2952" spans="1:6" x14ac:dyDescent="0.25">
      <c r="A2952" t="s">
        <v>2408</v>
      </c>
      <c r="B2952" t="s">
        <v>31</v>
      </c>
      <c r="C2952" t="s">
        <v>32</v>
      </c>
      <c r="D2952" t="s">
        <v>6840</v>
      </c>
      <c r="E2952" s="1">
        <v>45474</v>
      </c>
      <c r="F2952">
        <v>1</v>
      </c>
    </row>
    <row r="2953" spans="1:6" x14ac:dyDescent="0.25">
      <c r="A2953" t="s">
        <v>2408</v>
      </c>
      <c r="B2953" t="s">
        <v>31</v>
      </c>
      <c r="C2953" t="s">
        <v>32</v>
      </c>
      <c r="D2953" t="s">
        <v>6840</v>
      </c>
      <c r="E2953" s="1">
        <v>45505</v>
      </c>
      <c r="F2953">
        <v>1</v>
      </c>
    </row>
    <row r="2954" spans="1:6" x14ac:dyDescent="0.25">
      <c r="A2954" t="s">
        <v>2408</v>
      </c>
      <c r="B2954" t="s">
        <v>31</v>
      </c>
      <c r="C2954" t="s">
        <v>32</v>
      </c>
      <c r="D2954" t="s">
        <v>6840</v>
      </c>
      <c r="E2954" s="1">
        <v>45536</v>
      </c>
      <c r="F2954">
        <v>1</v>
      </c>
    </row>
    <row r="2955" spans="1:6" x14ac:dyDescent="0.25">
      <c r="A2955" t="s">
        <v>2408</v>
      </c>
      <c r="B2955" t="s">
        <v>31</v>
      </c>
      <c r="C2955" t="s">
        <v>32</v>
      </c>
      <c r="D2955" t="s">
        <v>6840</v>
      </c>
      <c r="E2955" s="1">
        <v>45566</v>
      </c>
      <c r="F2955">
        <v>1</v>
      </c>
    </row>
    <row r="2956" spans="1:6" x14ac:dyDescent="0.25">
      <c r="A2956" t="s">
        <v>2408</v>
      </c>
      <c r="B2956" t="s">
        <v>31</v>
      </c>
      <c r="C2956" t="s">
        <v>32</v>
      </c>
      <c r="D2956" t="s">
        <v>6840</v>
      </c>
      <c r="E2956" s="1">
        <v>45597</v>
      </c>
      <c r="F2956">
        <v>1</v>
      </c>
    </row>
    <row r="2957" spans="1:6" x14ac:dyDescent="0.25">
      <c r="A2957" t="s">
        <v>2408</v>
      </c>
      <c r="B2957" t="s">
        <v>31</v>
      </c>
      <c r="C2957" t="s">
        <v>32</v>
      </c>
      <c r="D2957" t="s">
        <v>6840</v>
      </c>
      <c r="E2957" s="1">
        <v>45627</v>
      </c>
      <c r="F2957">
        <v>1</v>
      </c>
    </row>
    <row r="2958" spans="1:6" x14ac:dyDescent="0.25">
      <c r="A2958" t="s">
        <v>2416</v>
      </c>
      <c r="B2958" t="s">
        <v>52</v>
      </c>
      <c r="C2958" t="s">
        <v>44</v>
      </c>
      <c r="D2958" t="s">
        <v>6839</v>
      </c>
      <c r="E2958" s="1">
        <v>45292</v>
      </c>
      <c r="F2958">
        <v>1</v>
      </c>
    </row>
    <row r="2959" spans="1:6" x14ac:dyDescent="0.25">
      <c r="A2959" t="s">
        <v>2416</v>
      </c>
      <c r="B2959" t="s">
        <v>52</v>
      </c>
      <c r="C2959" t="s">
        <v>44</v>
      </c>
      <c r="D2959" t="s">
        <v>6839</v>
      </c>
      <c r="E2959" s="1">
        <v>45323</v>
      </c>
      <c r="F2959">
        <v>1</v>
      </c>
    </row>
    <row r="2960" spans="1:6" x14ac:dyDescent="0.25">
      <c r="A2960" t="s">
        <v>2416</v>
      </c>
      <c r="B2960" t="s">
        <v>52</v>
      </c>
      <c r="C2960" t="s">
        <v>44</v>
      </c>
      <c r="D2960" t="s">
        <v>6839</v>
      </c>
      <c r="E2960" s="1">
        <v>45352</v>
      </c>
      <c r="F2960">
        <v>1</v>
      </c>
    </row>
    <row r="2961" spans="1:6" x14ac:dyDescent="0.25">
      <c r="A2961" t="s">
        <v>2416</v>
      </c>
      <c r="B2961" t="s">
        <v>52</v>
      </c>
      <c r="C2961" t="s">
        <v>44</v>
      </c>
      <c r="D2961" t="s">
        <v>6839</v>
      </c>
      <c r="E2961" s="1">
        <v>45383</v>
      </c>
      <c r="F2961">
        <v>1</v>
      </c>
    </row>
    <row r="2962" spans="1:6" x14ac:dyDescent="0.25">
      <c r="A2962" t="s">
        <v>2416</v>
      </c>
      <c r="B2962" t="s">
        <v>52</v>
      </c>
      <c r="C2962" t="s">
        <v>44</v>
      </c>
      <c r="D2962" t="s">
        <v>6839</v>
      </c>
      <c r="E2962" s="1">
        <v>45413</v>
      </c>
      <c r="F2962">
        <v>1</v>
      </c>
    </row>
    <row r="2963" spans="1:6" x14ac:dyDescent="0.25">
      <c r="A2963" t="s">
        <v>2416</v>
      </c>
      <c r="B2963" t="s">
        <v>52</v>
      </c>
      <c r="C2963" t="s">
        <v>44</v>
      </c>
      <c r="D2963" t="s">
        <v>6839</v>
      </c>
      <c r="E2963" s="1">
        <v>45444</v>
      </c>
      <c r="F2963">
        <v>1</v>
      </c>
    </row>
    <row r="2964" spans="1:6" x14ac:dyDescent="0.25">
      <c r="A2964" t="s">
        <v>2416</v>
      </c>
      <c r="B2964" t="s">
        <v>52</v>
      </c>
      <c r="C2964" t="s">
        <v>44</v>
      </c>
      <c r="D2964" t="s">
        <v>6839</v>
      </c>
      <c r="E2964" s="1">
        <v>45474</v>
      </c>
      <c r="F2964">
        <v>1</v>
      </c>
    </row>
    <row r="2965" spans="1:6" x14ac:dyDescent="0.25">
      <c r="A2965" t="s">
        <v>2416</v>
      </c>
      <c r="B2965" t="s">
        <v>52</v>
      </c>
      <c r="C2965" t="s">
        <v>44</v>
      </c>
      <c r="D2965" t="s">
        <v>6839</v>
      </c>
      <c r="E2965" s="1">
        <v>45505</v>
      </c>
      <c r="F2965">
        <v>1</v>
      </c>
    </row>
    <row r="2966" spans="1:6" x14ac:dyDescent="0.25">
      <c r="A2966" t="s">
        <v>2416</v>
      </c>
      <c r="B2966" t="s">
        <v>52</v>
      </c>
      <c r="C2966" t="s">
        <v>44</v>
      </c>
      <c r="D2966" t="s">
        <v>6839</v>
      </c>
      <c r="E2966" s="1">
        <v>45536</v>
      </c>
      <c r="F2966">
        <v>1</v>
      </c>
    </row>
    <row r="2967" spans="1:6" x14ac:dyDescent="0.25">
      <c r="A2967" t="s">
        <v>2416</v>
      </c>
      <c r="B2967" t="s">
        <v>52</v>
      </c>
      <c r="C2967" t="s">
        <v>44</v>
      </c>
      <c r="D2967" t="s">
        <v>6839</v>
      </c>
      <c r="E2967" s="1">
        <v>45566</v>
      </c>
      <c r="F2967">
        <v>1</v>
      </c>
    </row>
    <row r="2968" spans="1:6" x14ac:dyDescent="0.25">
      <c r="A2968" t="s">
        <v>2416</v>
      </c>
      <c r="B2968" t="s">
        <v>52</v>
      </c>
      <c r="C2968" t="s">
        <v>44</v>
      </c>
      <c r="D2968" t="s">
        <v>6839</v>
      </c>
      <c r="E2968" s="1">
        <v>45597</v>
      </c>
      <c r="F2968">
        <v>1</v>
      </c>
    </row>
    <row r="2969" spans="1:6" x14ac:dyDescent="0.25">
      <c r="A2969" t="s">
        <v>2416</v>
      </c>
      <c r="B2969" t="s">
        <v>52</v>
      </c>
      <c r="C2969" t="s">
        <v>44</v>
      </c>
      <c r="D2969" t="s">
        <v>6839</v>
      </c>
      <c r="E2969" s="1">
        <v>45627</v>
      </c>
      <c r="F2969">
        <v>1</v>
      </c>
    </row>
    <row r="2970" spans="1:6" x14ac:dyDescent="0.25">
      <c r="A2970" t="s">
        <v>2420</v>
      </c>
      <c r="B2970" t="s">
        <v>43</v>
      </c>
      <c r="C2970" t="s">
        <v>44</v>
      </c>
      <c r="D2970" t="s">
        <v>6842</v>
      </c>
      <c r="E2970" s="1">
        <v>45352</v>
      </c>
      <c r="F2970">
        <v>1</v>
      </c>
    </row>
    <row r="2971" spans="1:6" x14ac:dyDescent="0.25">
      <c r="A2971" t="s">
        <v>2420</v>
      </c>
      <c r="B2971" t="s">
        <v>43</v>
      </c>
      <c r="C2971" t="s">
        <v>44</v>
      </c>
      <c r="D2971" t="s">
        <v>6842</v>
      </c>
      <c r="E2971" s="1">
        <v>45383</v>
      </c>
      <c r="F2971">
        <v>1</v>
      </c>
    </row>
    <row r="2972" spans="1:6" x14ac:dyDescent="0.25">
      <c r="A2972" t="s">
        <v>2420</v>
      </c>
      <c r="B2972" t="s">
        <v>43</v>
      </c>
      <c r="C2972" t="s">
        <v>44</v>
      </c>
      <c r="D2972" t="s">
        <v>6842</v>
      </c>
      <c r="E2972" s="1">
        <v>45413</v>
      </c>
      <c r="F2972">
        <v>1</v>
      </c>
    </row>
    <row r="2973" spans="1:6" x14ac:dyDescent="0.25">
      <c r="A2973" t="s">
        <v>2420</v>
      </c>
      <c r="B2973" t="s">
        <v>43</v>
      </c>
      <c r="C2973" t="s">
        <v>44</v>
      </c>
      <c r="D2973" t="s">
        <v>6842</v>
      </c>
      <c r="E2973" s="1">
        <v>45444</v>
      </c>
      <c r="F2973">
        <v>1</v>
      </c>
    </row>
    <row r="2974" spans="1:6" x14ac:dyDescent="0.25">
      <c r="A2974" t="s">
        <v>2420</v>
      </c>
      <c r="B2974" t="s">
        <v>43</v>
      </c>
      <c r="C2974" t="s">
        <v>44</v>
      </c>
      <c r="D2974" t="s">
        <v>6842</v>
      </c>
      <c r="E2974" s="1">
        <v>45474</v>
      </c>
      <c r="F2974">
        <v>1</v>
      </c>
    </row>
    <row r="2975" spans="1:6" x14ac:dyDescent="0.25">
      <c r="A2975" t="s">
        <v>2420</v>
      </c>
      <c r="B2975" t="s">
        <v>43</v>
      </c>
      <c r="C2975" t="s">
        <v>44</v>
      </c>
      <c r="D2975" t="s">
        <v>6842</v>
      </c>
      <c r="E2975" s="1">
        <v>45505</v>
      </c>
      <c r="F2975">
        <v>1</v>
      </c>
    </row>
    <row r="2976" spans="1:6" x14ac:dyDescent="0.25">
      <c r="A2976" t="s">
        <v>2420</v>
      </c>
      <c r="B2976" t="s">
        <v>43</v>
      </c>
      <c r="C2976" t="s">
        <v>44</v>
      </c>
      <c r="D2976" t="s">
        <v>6842</v>
      </c>
      <c r="E2976" s="1">
        <v>45536</v>
      </c>
      <c r="F2976">
        <v>1</v>
      </c>
    </row>
    <row r="2977" spans="1:6" x14ac:dyDescent="0.25">
      <c r="A2977" t="s">
        <v>2420</v>
      </c>
      <c r="B2977" t="s">
        <v>43</v>
      </c>
      <c r="C2977" t="s">
        <v>44</v>
      </c>
      <c r="D2977" t="s">
        <v>6842</v>
      </c>
      <c r="E2977" s="1">
        <v>45566</v>
      </c>
      <c r="F2977">
        <v>1</v>
      </c>
    </row>
    <row r="2978" spans="1:6" x14ac:dyDescent="0.25">
      <c r="A2978" t="s">
        <v>2420</v>
      </c>
      <c r="B2978" t="s">
        <v>43</v>
      </c>
      <c r="C2978" t="s">
        <v>44</v>
      </c>
      <c r="D2978" t="s">
        <v>6842</v>
      </c>
      <c r="E2978" s="1">
        <v>45597</v>
      </c>
      <c r="F2978">
        <v>1</v>
      </c>
    </row>
    <row r="2979" spans="1:6" x14ac:dyDescent="0.25">
      <c r="A2979" t="s">
        <v>2420</v>
      </c>
      <c r="B2979" t="s">
        <v>43</v>
      </c>
      <c r="C2979" t="s">
        <v>44</v>
      </c>
      <c r="D2979" t="s">
        <v>6842</v>
      </c>
      <c r="E2979" s="1">
        <v>45627</v>
      </c>
      <c r="F2979">
        <v>1</v>
      </c>
    </row>
    <row r="2980" spans="1:6" x14ac:dyDescent="0.25">
      <c r="A2980" t="s">
        <v>2431</v>
      </c>
      <c r="B2980" t="s">
        <v>43</v>
      </c>
      <c r="C2980" t="s">
        <v>44</v>
      </c>
      <c r="D2980" t="s">
        <v>6841</v>
      </c>
      <c r="E2980" s="1">
        <v>45292</v>
      </c>
      <c r="F2980">
        <v>1</v>
      </c>
    </row>
    <row r="2981" spans="1:6" x14ac:dyDescent="0.25">
      <c r="A2981" t="s">
        <v>2431</v>
      </c>
      <c r="B2981" t="s">
        <v>43</v>
      </c>
      <c r="C2981" t="s">
        <v>44</v>
      </c>
      <c r="D2981" t="s">
        <v>6841</v>
      </c>
      <c r="E2981" s="1">
        <v>45323</v>
      </c>
      <c r="F2981">
        <v>1</v>
      </c>
    </row>
    <row r="2982" spans="1:6" x14ac:dyDescent="0.25">
      <c r="A2982" t="s">
        <v>2431</v>
      </c>
      <c r="B2982" t="s">
        <v>43</v>
      </c>
      <c r="C2982" t="s">
        <v>44</v>
      </c>
      <c r="D2982" t="s">
        <v>6841</v>
      </c>
      <c r="E2982" s="1">
        <v>45352</v>
      </c>
      <c r="F2982">
        <v>1</v>
      </c>
    </row>
    <row r="2983" spans="1:6" x14ac:dyDescent="0.25">
      <c r="A2983" t="s">
        <v>2431</v>
      </c>
      <c r="B2983" t="s">
        <v>43</v>
      </c>
      <c r="C2983" t="s">
        <v>44</v>
      </c>
      <c r="D2983" t="s">
        <v>6841</v>
      </c>
      <c r="E2983" s="1">
        <v>45383</v>
      </c>
      <c r="F2983">
        <v>1</v>
      </c>
    </row>
    <row r="2984" spans="1:6" x14ac:dyDescent="0.25">
      <c r="A2984" t="s">
        <v>2431</v>
      </c>
      <c r="B2984" t="s">
        <v>43</v>
      </c>
      <c r="C2984" t="s">
        <v>44</v>
      </c>
      <c r="D2984" t="s">
        <v>6841</v>
      </c>
      <c r="E2984" s="1">
        <v>45413</v>
      </c>
      <c r="F2984">
        <v>1</v>
      </c>
    </row>
    <row r="2985" spans="1:6" x14ac:dyDescent="0.25">
      <c r="A2985" t="s">
        <v>2431</v>
      </c>
      <c r="B2985" t="s">
        <v>43</v>
      </c>
      <c r="C2985" t="s">
        <v>44</v>
      </c>
      <c r="D2985" t="s">
        <v>6841</v>
      </c>
      <c r="E2985" s="1">
        <v>45444</v>
      </c>
      <c r="F2985">
        <v>1</v>
      </c>
    </row>
    <row r="2986" spans="1:6" x14ac:dyDescent="0.25">
      <c r="A2986" t="s">
        <v>2431</v>
      </c>
      <c r="B2986" t="s">
        <v>43</v>
      </c>
      <c r="C2986" t="s">
        <v>44</v>
      </c>
      <c r="D2986" t="s">
        <v>6841</v>
      </c>
      <c r="E2986" s="1">
        <v>45474</v>
      </c>
      <c r="F2986">
        <v>1</v>
      </c>
    </row>
    <row r="2987" spans="1:6" x14ac:dyDescent="0.25">
      <c r="A2987" t="s">
        <v>2431</v>
      </c>
      <c r="B2987" t="s">
        <v>43</v>
      </c>
      <c r="C2987" t="s">
        <v>44</v>
      </c>
      <c r="D2987" t="s">
        <v>6841</v>
      </c>
      <c r="E2987" s="1">
        <v>45505</v>
      </c>
      <c r="F2987">
        <v>1</v>
      </c>
    </row>
    <row r="2988" spans="1:6" x14ac:dyDescent="0.25">
      <c r="A2988" t="s">
        <v>2431</v>
      </c>
      <c r="B2988" t="s">
        <v>43</v>
      </c>
      <c r="C2988" t="s">
        <v>44</v>
      </c>
      <c r="D2988" t="s">
        <v>6841</v>
      </c>
      <c r="E2988" s="1">
        <v>45536</v>
      </c>
      <c r="F2988">
        <v>1</v>
      </c>
    </row>
    <row r="2989" spans="1:6" x14ac:dyDescent="0.25">
      <c r="A2989" t="s">
        <v>2441</v>
      </c>
      <c r="B2989" t="s">
        <v>43</v>
      </c>
      <c r="C2989" t="s">
        <v>44</v>
      </c>
      <c r="D2989" t="s">
        <v>6841</v>
      </c>
      <c r="E2989" s="1">
        <v>45292</v>
      </c>
      <c r="F2989">
        <v>1</v>
      </c>
    </row>
    <row r="2990" spans="1:6" x14ac:dyDescent="0.25">
      <c r="A2990" t="s">
        <v>2441</v>
      </c>
      <c r="B2990" t="s">
        <v>43</v>
      </c>
      <c r="C2990" t="s">
        <v>44</v>
      </c>
      <c r="D2990" t="s">
        <v>6841</v>
      </c>
      <c r="E2990" s="1">
        <v>45323</v>
      </c>
      <c r="F2990">
        <v>1</v>
      </c>
    </row>
    <row r="2991" spans="1:6" x14ac:dyDescent="0.25">
      <c r="A2991" t="s">
        <v>2441</v>
      </c>
      <c r="B2991" t="s">
        <v>43</v>
      </c>
      <c r="C2991" t="s">
        <v>44</v>
      </c>
      <c r="D2991" t="s">
        <v>6841</v>
      </c>
      <c r="E2991" s="1">
        <v>45352</v>
      </c>
      <c r="F2991">
        <v>1</v>
      </c>
    </row>
    <row r="2992" spans="1:6" x14ac:dyDescent="0.25">
      <c r="A2992" t="s">
        <v>2441</v>
      </c>
      <c r="B2992" t="s">
        <v>43</v>
      </c>
      <c r="C2992" t="s">
        <v>44</v>
      </c>
      <c r="D2992" t="s">
        <v>6841</v>
      </c>
      <c r="E2992" s="1">
        <v>45383</v>
      </c>
      <c r="F2992">
        <v>1</v>
      </c>
    </row>
    <row r="2993" spans="1:6" x14ac:dyDescent="0.25">
      <c r="A2993" t="s">
        <v>2441</v>
      </c>
      <c r="B2993" t="s">
        <v>43</v>
      </c>
      <c r="C2993" t="s">
        <v>44</v>
      </c>
      <c r="D2993" t="s">
        <v>6841</v>
      </c>
      <c r="E2993" s="1">
        <v>45413</v>
      </c>
      <c r="F2993">
        <v>1</v>
      </c>
    </row>
    <row r="2994" spans="1:6" x14ac:dyDescent="0.25">
      <c r="A2994" t="s">
        <v>2441</v>
      </c>
      <c r="B2994" t="s">
        <v>43</v>
      </c>
      <c r="C2994" t="s">
        <v>44</v>
      </c>
      <c r="D2994" t="s">
        <v>6841</v>
      </c>
      <c r="E2994" s="1">
        <v>45444</v>
      </c>
      <c r="F2994">
        <v>1</v>
      </c>
    </row>
    <row r="2995" spans="1:6" x14ac:dyDescent="0.25">
      <c r="A2995" t="s">
        <v>2441</v>
      </c>
      <c r="B2995" t="s">
        <v>43</v>
      </c>
      <c r="C2995" t="s">
        <v>44</v>
      </c>
      <c r="D2995" t="s">
        <v>6841</v>
      </c>
      <c r="E2995" s="1">
        <v>45474</v>
      </c>
      <c r="F2995">
        <v>1</v>
      </c>
    </row>
    <row r="2996" spans="1:6" x14ac:dyDescent="0.25">
      <c r="A2996" t="s">
        <v>2441</v>
      </c>
      <c r="B2996" t="s">
        <v>43</v>
      </c>
      <c r="C2996" t="s">
        <v>44</v>
      </c>
      <c r="D2996" t="s">
        <v>6841</v>
      </c>
      <c r="E2996" s="1">
        <v>45505</v>
      </c>
      <c r="F2996">
        <v>1</v>
      </c>
    </row>
    <row r="2997" spans="1:6" x14ac:dyDescent="0.25">
      <c r="A2997" t="s">
        <v>2441</v>
      </c>
      <c r="B2997" t="s">
        <v>43</v>
      </c>
      <c r="C2997" t="s">
        <v>44</v>
      </c>
      <c r="D2997" t="s">
        <v>6841</v>
      </c>
      <c r="E2997" s="1">
        <v>45536</v>
      </c>
      <c r="F2997">
        <v>1</v>
      </c>
    </row>
    <row r="2998" spans="1:6" x14ac:dyDescent="0.25">
      <c r="A2998" t="s">
        <v>2441</v>
      </c>
      <c r="B2998" t="s">
        <v>43</v>
      </c>
      <c r="C2998" t="s">
        <v>44</v>
      </c>
      <c r="D2998" t="s">
        <v>6841</v>
      </c>
      <c r="E2998" s="1">
        <v>45566</v>
      </c>
      <c r="F2998">
        <v>1</v>
      </c>
    </row>
    <row r="2999" spans="1:6" x14ac:dyDescent="0.25">
      <c r="A2999" t="s">
        <v>2441</v>
      </c>
      <c r="B2999" t="s">
        <v>43</v>
      </c>
      <c r="C2999" t="s">
        <v>44</v>
      </c>
      <c r="D2999" t="s">
        <v>6841</v>
      </c>
      <c r="E2999" s="1">
        <v>45597</v>
      </c>
      <c r="F2999">
        <v>1</v>
      </c>
    </row>
    <row r="3000" spans="1:6" x14ac:dyDescent="0.25">
      <c r="A3000" t="s">
        <v>2441</v>
      </c>
      <c r="B3000" t="s">
        <v>43</v>
      </c>
      <c r="C3000" t="s">
        <v>44</v>
      </c>
      <c r="D3000" t="s">
        <v>6841</v>
      </c>
      <c r="E3000" s="1">
        <v>45627</v>
      </c>
      <c r="F3000">
        <v>1</v>
      </c>
    </row>
    <row r="3001" spans="1:6" x14ac:dyDescent="0.25">
      <c r="A3001" t="s">
        <v>2450</v>
      </c>
      <c r="B3001" t="s">
        <v>233</v>
      </c>
      <c r="C3001" t="s">
        <v>32</v>
      </c>
      <c r="D3001" t="s">
        <v>6842</v>
      </c>
      <c r="E3001" s="1">
        <v>45352</v>
      </c>
      <c r="F3001">
        <v>1</v>
      </c>
    </row>
    <row r="3002" spans="1:6" x14ac:dyDescent="0.25">
      <c r="A3002" t="s">
        <v>2450</v>
      </c>
      <c r="B3002" t="s">
        <v>233</v>
      </c>
      <c r="C3002" t="s">
        <v>32</v>
      </c>
      <c r="D3002" t="s">
        <v>6842</v>
      </c>
      <c r="E3002" s="1">
        <v>45383</v>
      </c>
      <c r="F3002">
        <v>1</v>
      </c>
    </row>
    <row r="3003" spans="1:6" x14ac:dyDescent="0.25">
      <c r="A3003" t="s">
        <v>2450</v>
      </c>
      <c r="B3003" t="s">
        <v>233</v>
      </c>
      <c r="C3003" t="s">
        <v>32</v>
      </c>
      <c r="D3003" t="s">
        <v>6842</v>
      </c>
      <c r="E3003" s="1">
        <v>45413</v>
      </c>
      <c r="F3003">
        <v>1</v>
      </c>
    </row>
    <row r="3004" spans="1:6" x14ac:dyDescent="0.25">
      <c r="A3004" t="s">
        <v>2450</v>
      </c>
      <c r="B3004" t="s">
        <v>233</v>
      </c>
      <c r="C3004" t="s">
        <v>32</v>
      </c>
      <c r="D3004" t="s">
        <v>6842</v>
      </c>
      <c r="E3004" s="1">
        <v>45444</v>
      </c>
      <c r="F3004">
        <v>1</v>
      </c>
    </row>
    <row r="3005" spans="1:6" x14ac:dyDescent="0.25">
      <c r="A3005" t="s">
        <v>2450</v>
      </c>
      <c r="B3005" t="s">
        <v>233</v>
      </c>
      <c r="C3005" t="s">
        <v>32</v>
      </c>
      <c r="D3005" t="s">
        <v>6842</v>
      </c>
      <c r="E3005" s="1">
        <v>45474</v>
      </c>
      <c r="F3005">
        <v>1</v>
      </c>
    </row>
    <row r="3006" spans="1:6" x14ac:dyDescent="0.25">
      <c r="A3006" t="s">
        <v>2450</v>
      </c>
      <c r="B3006" t="s">
        <v>233</v>
      </c>
      <c r="C3006" t="s">
        <v>32</v>
      </c>
      <c r="D3006" t="s">
        <v>6842</v>
      </c>
      <c r="E3006" s="1">
        <v>45505</v>
      </c>
      <c r="F3006">
        <v>1</v>
      </c>
    </row>
    <row r="3007" spans="1:6" x14ac:dyDescent="0.25">
      <c r="A3007" t="s">
        <v>2450</v>
      </c>
      <c r="B3007" t="s">
        <v>233</v>
      </c>
      <c r="C3007" t="s">
        <v>32</v>
      </c>
      <c r="D3007" t="s">
        <v>6842</v>
      </c>
      <c r="E3007" s="1">
        <v>45536</v>
      </c>
      <c r="F3007">
        <v>1</v>
      </c>
    </row>
    <row r="3008" spans="1:6" x14ac:dyDescent="0.25">
      <c r="A3008" t="s">
        <v>2450</v>
      </c>
      <c r="B3008" t="s">
        <v>233</v>
      </c>
      <c r="C3008" t="s">
        <v>32</v>
      </c>
      <c r="D3008" t="s">
        <v>6842</v>
      </c>
      <c r="E3008" s="1">
        <v>45566</v>
      </c>
      <c r="F3008">
        <v>1</v>
      </c>
    </row>
    <row r="3009" spans="1:6" x14ac:dyDescent="0.25">
      <c r="A3009" t="s">
        <v>2450</v>
      </c>
      <c r="B3009" t="s">
        <v>233</v>
      </c>
      <c r="C3009" t="s">
        <v>32</v>
      </c>
      <c r="D3009" t="s">
        <v>6842</v>
      </c>
      <c r="E3009" s="1">
        <v>45597</v>
      </c>
      <c r="F3009">
        <v>1</v>
      </c>
    </row>
    <row r="3010" spans="1:6" x14ac:dyDescent="0.25">
      <c r="A3010" t="s">
        <v>2450</v>
      </c>
      <c r="B3010" t="s">
        <v>233</v>
      </c>
      <c r="C3010" t="s">
        <v>32</v>
      </c>
      <c r="D3010" t="s">
        <v>6842</v>
      </c>
      <c r="E3010" s="1">
        <v>45627</v>
      </c>
      <c r="F3010">
        <v>1</v>
      </c>
    </row>
    <row r="3011" spans="1:6" x14ac:dyDescent="0.25">
      <c r="A3011" t="s">
        <v>2457</v>
      </c>
      <c r="B3011" t="s">
        <v>233</v>
      </c>
      <c r="C3011" t="s">
        <v>32</v>
      </c>
      <c r="D3011" t="s">
        <v>6841</v>
      </c>
      <c r="E3011" s="1">
        <v>45323</v>
      </c>
      <c r="F3011">
        <v>1</v>
      </c>
    </row>
    <row r="3012" spans="1:6" x14ac:dyDescent="0.25">
      <c r="A3012" t="s">
        <v>2457</v>
      </c>
      <c r="B3012" t="s">
        <v>233</v>
      </c>
      <c r="C3012" t="s">
        <v>32</v>
      </c>
      <c r="D3012" t="s">
        <v>6841</v>
      </c>
      <c r="E3012" s="1">
        <v>45352</v>
      </c>
      <c r="F3012">
        <v>1</v>
      </c>
    </row>
    <row r="3013" spans="1:6" x14ac:dyDescent="0.25">
      <c r="A3013" t="s">
        <v>2457</v>
      </c>
      <c r="B3013" t="s">
        <v>233</v>
      </c>
      <c r="C3013" t="s">
        <v>32</v>
      </c>
      <c r="D3013" t="s">
        <v>6841</v>
      </c>
      <c r="E3013" s="1">
        <v>45383</v>
      </c>
      <c r="F3013">
        <v>1</v>
      </c>
    </row>
    <row r="3014" spans="1:6" x14ac:dyDescent="0.25">
      <c r="A3014" t="s">
        <v>2457</v>
      </c>
      <c r="B3014" t="s">
        <v>233</v>
      </c>
      <c r="C3014" t="s">
        <v>32</v>
      </c>
      <c r="D3014" t="s">
        <v>6841</v>
      </c>
      <c r="E3014" s="1">
        <v>45413</v>
      </c>
      <c r="F3014">
        <v>1</v>
      </c>
    </row>
    <row r="3015" spans="1:6" x14ac:dyDescent="0.25">
      <c r="A3015" t="s">
        <v>2457</v>
      </c>
      <c r="B3015" t="s">
        <v>233</v>
      </c>
      <c r="C3015" t="s">
        <v>32</v>
      </c>
      <c r="D3015" t="s">
        <v>6841</v>
      </c>
      <c r="E3015" s="1">
        <v>45444</v>
      </c>
      <c r="F3015">
        <v>1</v>
      </c>
    </row>
    <row r="3016" spans="1:6" x14ac:dyDescent="0.25">
      <c r="A3016" t="s">
        <v>2457</v>
      </c>
      <c r="B3016" t="s">
        <v>233</v>
      </c>
      <c r="C3016" t="s">
        <v>32</v>
      </c>
      <c r="D3016" t="s">
        <v>6841</v>
      </c>
      <c r="E3016" s="1">
        <v>45474</v>
      </c>
      <c r="F3016">
        <v>1</v>
      </c>
    </row>
    <row r="3017" spans="1:6" x14ac:dyDescent="0.25">
      <c r="A3017" t="s">
        <v>2457</v>
      </c>
      <c r="B3017" t="s">
        <v>233</v>
      </c>
      <c r="C3017" t="s">
        <v>32</v>
      </c>
      <c r="D3017" t="s">
        <v>6841</v>
      </c>
      <c r="E3017" s="1">
        <v>45505</v>
      </c>
      <c r="F3017">
        <v>1</v>
      </c>
    </row>
    <row r="3018" spans="1:6" x14ac:dyDescent="0.25">
      <c r="A3018" t="s">
        <v>2457</v>
      </c>
      <c r="B3018" t="s">
        <v>233</v>
      </c>
      <c r="C3018" t="s">
        <v>32</v>
      </c>
      <c r="D3018" t="s">
        <v>6841</v>
      </c>
      <c r="E3018" s="1">
        <v>45536</v>
      </c>
      <c r="F3018">
        <v>1</v>
      </c>
    </row>
    <row r="3019" spans="1:6" x14ac:dyDescent="0.25">
      <c r="A3019" t="s">
        <v>2457</v>
      </c>
      <c r="B3019" t="s">
        <v>233</v>
      </c>
      <c r="C3019" t="s">
        <v>32</v>
      </c>
      <c r="D3019" t="s">
        <v>6841</v>
      </c>
      <c r="E3019" s="1">
        <v>45566</v>
      </c>
      <c r="F3019">
        <v>1</v>
      </c>
    </row>
    <row r="3020" spans="1:6" x14ac:dyDescent="0.25">
      <c r="A3020" t="s">
        <v>2457</v>
      </c>
      <c r="B3020" t="s">
        <v>233</v>
      </c>
      <c r="C3020" t="s">
        <v>32</v>
      </c>
      <c r="D3020" t="s">
        <v>6841</v>
      </c>
      <c r="E3020" s="1">
        <v>45597</v>
      </c>
      <c r="F3020">
        <v>1</v>
      </c>
    </row>
    <row r="3021" spans="1:6" x14ac:dyDescent="0.25">
      <c r="A3021" t="s">
        <v>2457</v>
      </c>
      <c r="B3021" t="s">
        <v>233</v>
      </c>
      <c r="C3021" t="s">
        <v>32</v>
      </c>
      <c r="D3021" t="s">
        <v>6841</v>
      </c>
      <c r="E3021" s="1">
        <v>45627</v>
      </c>
      <c r="F3021">
        <v>1</v>
      </c>
    </row>
    <row r="3022" spans="1:6" x14ac:dyDescent="0.25">
      <c r="A3022" t="s">
        <v>2461</v>
      </c>
      <c r="B3022" t="s">
        <v>43</v>
      </c>
      <c r="C3022" t="s">
        <v>44</v>
      </c>
      <c r="D3022" t="s">
        <v>6842</v>
      </c>
      <c r="E3022" s="1">
        <v>45352</v>
      </c>
      <c r="F3022">
        <v>1</v>
      </c>
    </row>
    <row r="3023" spans="1:6" x14ac:dyDescent="0.25">
      <c r="A3023" t="s">
        <v>2461</v>
      </c>
      <c r="B3023" t="s">
        <v>43</v>
      </c>
      <c r="C3023" t="s">
        <v>44</v>
      </c>
      <c r="D3023" t="s">
        <v>6842</v>
      </c>
      <c r="E3023" s="1">
        <v>45383</v>
      </c>
      <c r="F3023">
        <v>1</v>
      </c>
    </row>
    <row r="3024" spans="1:6" x14ac:dyDescent="0.25">
      <c r="A3024" t="s">
        <v>2461</v>
      </c>
      <c r="B3024" t="s">
        <v>43</v>
      </c>
      <c r="C3024" t="s">
        <v>44</v>
      </c>
      <c r="D3024" t="s">
        <v>6842</v>
      </c>
      <c r="E3024" s="1">
        <v>45413</v>
      </c>
      <c r="F3024">
        <v>1</v>
      </c>
    </row>
    <row r="3025" spans="1:6" x14ac:dyDescent="0.25">
      <c r="A3025" t="s">
        <v>2461</v>
      </c>
      <c r="B3025" t="s">
        <v>43</v>
      </c>
      <c r="C3025" t="s">
        <v>44</v>
      </c>
      <c r="D3025" t="s">
        <v>6842</v>
      </c>
      <c r="E3025" s="1">
        <v>45444</v>
      </c>
      <c r="F3025">
        <v>1</v>
      </c>
    </row>
    <row r="3026" spans="1:6" x14ac:dyDescent="0.25">
      <c r="A3026" t="s">
        <v>2461</v>
      </c>
      <c r="B3026" t="s">
        <v>43</v>
      </c>
      <c r="C3026" t="s">
        <v>44</v>
      </c>
      <c r="D3026" t="s">
        <v>6842</v>
      </c>
      <c r="E3026" s="1">
        <v>45474</v>
      </c>
      <c r="F3026">
        <v>1</v>
      </c>
    </row>
    <row r="3027" spans="1:6" x14ac:dyDescent="0.25">
      <c r="A3027" t="s">
        <v>2461</v>
      </c>
      <c r="B3027" t="s">
        <v>43</v>
      </c>
      <c r="C3027" t="s">
        <v>44</v>
      </c>
      <c r="D3027" t="s">
        <v>6842</v>
      </c>
      <c r="E3027" s="1">
        <v>45505</v>
      </c>
      <c r="F3027">
        <v>1</v>
      </c>
    </row>
    <row r="3028" spans="1:6" x14ac:dyDescent="0.25">
      <c r="A3028" t="s">
        <v>2461</v>
      </c>
      <c r="B3028" t="s">
        <v>43</v>
      </c>
      <c r="C3028" t="s">
        <v>44</v>
      </c>
      <c r="D3028" t="s">
        <v>6842</v>
      </c>
      <c r="E3028" s="1">
        <v>45536</v>
      </c>
      <c r="F3028">
        <v>1</v>
      </c>
    </row>
    <row r="3029" spans="1:6" x14ac:dyDescent="0.25">
      <c r="A3029" t="s">
        <v>2461</v>
      </c>
      <c r="B3029" t="s">
        <v>43</v>
      </c>
      <c r="C3029" t="s">
        <v>44</v>
      </c>
      <c r="D3029" t="s">
        <v>6842</v>
      </c>
      <c r="E3029" s="1">
        <v>45566</v>
      </c>
      <c r="F3029">
        <v>1</v>
      </c>
    </row>
    <row r="3030" spans="1:6" x14ac:dyDescent="0.25">
      <c r="A3030" t="s">
        <v>2461</v>
      </c>
      <c r="B3030" t="s">
        <v>43</v>
      </c>
      <c r="C3030" t="s">
        <v>44</v>
      </c>
      <c r="D3030" t="s">
        <v>6842</v>
      </c>
      <c r="E3030" s="1">
        <v>45597</v>
      </c>
      <c r="F3030">
        <v>1</v>
      </c>
    </row>
    <row r="3031" spans="1:6" x14ac:dyDescent="0.25">
      <c r="A3031" t="s">
        <v>2461</v>
      </c>
      <c r="B3031" t="s">
        <v>43</v>
      </c>
      <c r="C3031" t="s">
        <v>44</v>
      </c>
      <c r="D3031" t="s">
        <v>6842</v>
      </c>
      <c r="E3031" s="1">
        <v>45627</v>
      </c>
      <c r="F3031">
        <v>1</v>
      </c>
    </row>
    <row r="3032" spans="1:6" x14ac:dyDescent="0.25">
      <c r="A3032" t="s">
        <v>2486</v>
      </c>
      <c r="B3032" t="s">
        <v>52</v>
      </c>
      <c r="C3032" t="s">
        <v>44</v>
      </c>
      <c r="D3032" t="s">
        <v>6841</v>
      </c>
      <c r="E3032" s="1">
        <v>45292</v>
      </c>
      <c r="F3032">
        <v>1</v>
      </c>
    </row>
    <row r="3033" spans="1:6" x14ac:dyDescent="0.25">
      <c r="A3033" t="s">
        <v>2486</v>
      </c>
      <c r="B3033" t="s">
        <v>52</v>
      </c>
      <c r="C3033" t="s">
        <v>44</v>
      </c>
      <c r="D3033" t="s">
        <v>6841</v>
      </c>
      <c r="E3033" s="1">
        <v>45323</v>
      </c>
      <c r="F3033">
        <v>1</v>
      </c>
    </row>
    <row r="3034" spans="1:6" x14ac:dyDescent="0.25">
      <c r="A3034" t="s">
        <v>2486</v>
      </c>
      <c r="B3034" t="s">
        <v>52</v>
      </c>
      <c r="C3034" t="s">
        <v>44</v>
      </c>
      <c r="D3034" t="s">
        <v>6841</v>
      </c>
      <c r="E3034" s="1">
        <v>45352</v>
      </c>
      <c r="F3034">
        <v>1</v>
      </c>
    </row>
    <row r="3035" spans="1:6" x14ac:dyDescent="0.25">
      <c r="A3035" t="s">
        <v>2486</v>
      </c>
      <c r="B3035" t="s">
        <v>52</v>
      </c>
      <c r="C3035" t="s">
        <v>44</v>
      </c>
      <c r="D3035" t="s">
        <v>6841</v>
      </c>
      <c r="E3035" s="1">
        <v>45383</v>
      </c>
      <c r="F3035">
        <v>1</v>
      </c>
    </row>
    <row r="3036" spans="1:6" x14ac:dyDescent="0.25">
      <c r="A3036" t="s">
        <v>2486</v>
      </c>
      <c r="B3036" t="s">
        <v>52</v>
      </c>
      <c r="C3036" t="s">
        <v>44</v>
      </c>
      <c r="D3036" t="s">
        <v>6841</v>
      </c>
      <c r="E3036" s="1">
        <v>45413</v>
      </c>
      <c r="F3036">
        <v>1</v>
      </c>
    </row>
    <row r="3037" spans="1:6" x14ac:dyDescent="0.25">
      <c r="A3037" t="s">
        <v>2486</v>
      </c>
      <c r="B3037" t="s">
        <v>52</v>
      </c>
      <c r="C3037" t="s">
        <v>44</v>
      </c>
      <c r="D3037" t="s">
        <v>6841</v>
      </c>
      <c r="E3037" s="1">
        <v>45444</v>
      </c>
      <c r="F3037">
        <v>1</v>
      </c>
    </row>
    <row r="3038" spans="1:6" x14ac:dyDescent="0.25">
      <c r="A3038" t="s">
        <v>2486</v>
      </c>
      <c r="B3038" t="s">
        <v>52</v>
      </c>
      <c r="C3038" t="s">
        <v>44</v>
      </c>
      <c r="D3038" t="s">
        <v>6841</v>
      </c>
      <c r="E3038" s="1">
        <v>45474</v>
      </c>
      <c r="F3038">
        <v>1</v>
      </c>
    </row>
    <row r="3039" spans="1:6" x14ac:dyDescent="0.25">
      <c r="A3039" t="s">
        <v>2486</v>
      </c>
      <c r="B3039" t="s">
        <v>52</v>
      </c>
      <c r="C3039" t="s">
        <v>44</v>
      </c>
      <c r="D3039" t="s">
        <v>6841</v>
      </c>
      <c r="E3039" s="1">
        <v>45505</v>
      </c>
      <c r="F3039">
        <v>1</v>
      </c>
    </row>
    <row r="3040" spans="1:6" x14ac:dyDescent="0.25">
      <c r="A3040" t="s">
        <v>2486</v>
      </c>
      <c r="B3040" t="s">
        <v>52</v>
      </c>
      <c r="C3040" t="s">
        <v>44</v>
      </c>
      <c r="D3040" t="s">
        <v>6841</v>
      </c>
      <c r="E3040" s="1">
        <v>45536</v>
      </c>
      <c r="F3040">
        <v>1</v>
      </c>
    </row>
    <row r="3041" spans="1:6" x14ac:dyDescent="0.25">
      <c r="A3041" t="s">
        <v>2486</v>
      </c>
      <c r="B3041" t="s">
        <v>52</v>
      </c>
      <c r="C3041" t="s">
        <v>44</v>
      </c>
      <c r="D3041" t="s">
        <v>6841</v>
      </c>
      <c r="E3041" s="1">
        <v>45566</v>
      </c>
      <c r="F3041">
        <v>1</v>
      </c>
    </row>
    <row r="3042" spans="1:6" x14ac:dyDescent="0.25">
      <c r="A3042" t="s">
        <v>2486</v>
      </c>
      <c r="B3042" t="s">
        <v>52</v>
      </c>
      <c r="C3042" t="s">
        <v>44</v>
      </c>
      <c r="D3042" t="s">
        <v>6841</v>
      </c>
      <c r="E3042" s="1">
        <v>45597</v>
      </c>
      <c r="F3042">
        <v>1</v>
      </c>
    </row>
    <row r="3043" spans="1:6" x14ac:dyDescent="0.25">
      <c r="A3043" t="s">
        <v>2486</v>
      </c>
      <c r="B3043" t="s">
        <v>52</v>
      </c>
      <c r="C3043" t="s">
        <v>44</v>
      </c>
      <c r="D3043" t="s">
        <v>6841</v>
      </c>
      <c r="E3043" s="1">
        <v>45627</v>
      </c>
      <c r="F3043">
        <v>1</v>
      </c>
    </row>
    <row r="3044" spans="1:6" x14ac:dyDescent="0.25">
      <c r="A3044" t="s">
        <v>2509</v>
      </c>
      <c r="B3044" t="s">
        <v>43</v>
      </c>
      <c r="C3044" t="s">
        <v>44</v>
      </c>
      <c r="D3044" t="s">
        <v>6840</v>
      </c>
      <c r="E3044" s="1">
        <v>45323</v>
      </c>
      <c r="F3044">
        <v>1</v>
      </c>
    </row>
    <row r="3045" spans="1:6" x14ac:dyDescent="0.25">
      <c r="A3045" t="s">
        <v>2509</v>
      </c>
      <c r="B3045" t="s">
        <v>43</v>
      </c>
      <c r="C3045" t="s">
        <v>44</v>
      </c>
      <c r="D3045" t="s">
        <v>6840</v>
      </c>
      <c r="E3045" s="1">
        <v>45352</v>
      </c>
      <c r="F3045">
        <v>1</v>
      </c>
    </row>
    <row r="3046" spans="1:6" x14ac:dyDescent="0.25">
      <c r="A3046" t="s">
        <v>2509</v>
      </c>
      <c r="B3046" t="s">
        <v>43</v>
      </c>
      <c r="C3046" t="s">
        <v>44</v>
      </c>
      <c r="D3046" t="s">
        <v>6840</v>
      </c>
      <c r="E3046" s="1">
        <v>45383</v>
      </c>
      <c r="F3046">
        <v>1</v>
      </c>
    </row>
    <row r="3047" spans="1:6" x14ac:dyDescent="0.25">
      <c r="A3047" t="s">
        <v>2509</v>
      </c>
      <c r="B3047" t="s">
        <v>43</v>
      </c>
      <c r="C3047" t="s">
        <v>44</v>
      </c>
      <c r="D3047" t="s">
        <v>6840</v>
      </c>
      <c r="E3047" s="1">
        <v>45413</v>
      </c>
      <c r="F3047">
        <v>1</v>
      </c>
    </row>
    <row r="3048" spans="1:6" x14ac:dyDescent="0.25">
      <c r="A3048" t="s">
        <v>2509</v>
      </c>
      <c r="B3048" t="s">
        <v>43</v>
      </c>
      <c r="C3048" t="s">
        <v>44</v>
      </c>
      <c r="D3048" t="s">
        <v>6840</v>
      </c>
      <c r="E3048" s="1">
        <v>45444</v>
      </c>
      <c r="F3048">
        <v>1</v>
      </c>
    </row>
    <row r="3049" spans="1:6" x14ac:dyDescent="0.25">
      <c r="A3049" t="s">
        <v>2509</v>
      </c>
      <c r="B3049" t="s">
        <v>43</v>
      </c>
      <c r="C3049" t="s">
        <v>44</v>
      </c>
      <c r="D3049" t="s">
        <v>6840</v>
      </c>
      <c r="E3049" s="1">
        <v>45474</v>
      </c>
      <c r="F3049">
        <v>1</v>
      </c>
    </row>
    <row r="3050" spans="1:6" x14ac:dyDescent="0.25">
      <c r="A3050" t="s">
        <v>2509</v>
      </c>
      <c r="B3050" t="s">
        <v>43</v>
      </c>
      <c r="C3050" t="s">
        <v>44</v>
      </c>
      <c r="D3050" t="s">
        <v>6840</v>
      </c>
      <c r="E3050" s="1">
        <v>45505</v>
      </c>
      <c r="F3050">
        <v>1</v>
      </c>
    </row>
    <row r="3051" spans="1:6" x14ac:dyDescent="0.25">
      <c r="A3051" t="s">
        <v>2518</v>
      </c>
      <c r="B3051" t="s">
        <v>31</v>
      </c>
      <c r="C3051" t="s">
        <v>32</v>
      </c>
      <c r="D3051" t="s">
        <v>6839</v>
      </c>
      <c r="E3051" s="1">
        <v>45352</v>
      </c>
      <c r="F3051">
        <v>1</v>
      </c>
    </row>
    <row r="3052" spans="1:6" x14ac:dyDescent="0.25">
      <c r="A3052" t="s">
        <v>2518</v>
      </c>
      <c r="B3052" t="s">
        <v>31</v>
      </c>
      <c r="C3052" t="s">
        <v>32</v>
      </c>
      <c r="D3052" t="s">
        <v>6839</v>
      </c>
      <c r="E3052" s="1">
        <v>45383</v>
      </c>
      <c r="F3052">
        <v>1</v>
      </c>
    </row>
    <row r="3053" spans="1:6" x14ac:dyDescent="0.25">
      <c r="A3053" t="s">
        <v>2518</v>
      </c>
      <c r="B3053" t="s">
        <v>31</v>
      </c>
      <c r="C3053" t="s">
        <v>32</v>
      </c>
      <c r="D3053" t="s">
        <v>6839</v>
      </c>
      <c r="E3053" s="1">
        <v>45413</v>
      </c>
      <c r="F3053">
        <v>1</v>
      </c>
    </row>
    <row r="3054" spans="1:6" x14ac:dyDescent="0.25">
      <c r="A3054" t="s">
        <v>2518</v>
      </c>
      <c r="B3054" t="s">
        <v>31</v>
      </c>
      <c r="C3054" t="s">
        <v>32</v>
      </c>
      <c r="D3054" t="s">
        <v>6839</v>
      </c>
      <c r="E3054" s="1">
        <v>45444</v>
      </c>
      <c r="F3054">
        <v>1</v>
      </c>
    </row>
    <row r="3055" spans="1:6" x14ac:dyDescent="0.25">
      <c r="A3055" t="s">
        <v>2518</v>
      </c>
      <c r="B3055" t="s">
        <v>31</v>
      </c>
      <c r="C3055" t="s">
        <v>32</v>
      </c>
      <c r="D3055" t="s">
        <v>6839</v>
      </c>
      <c r="E3055" s="1">
        <v>45474</v>
      </c>
      <c r="F3055">
        <v>1</v>
      </c>
    </row>
    <row r="3056" spans="1:6" x14ac:dyDescent="0.25">
      <c r="A3056" t="s">
        <v>2518</v>
      </c>
      <c r="B3056" t="s">
        <v>31</v>
      </c>
      <c r="C3056" t="s">
        <v>32</v>
      </c>
      <c r="D3056" t="s">
        <v>6839</v>
      </c>
      <c r="E3056" s="1">
        <v>45505</v>
      </c>
      <c r="F3056">
        <v>1</v>
      </c>
    </row>
    <row r="3057" spans="1:6" x14ac:dyDescent="0.25">
      <c r="A3057" t="s">
        <v>2518</v>
      </c>
      <c r="B3057" t="s">
        <v>31</v>
      </c>
      <c r="C3057" t="s">
        <v>32</v>
      </c>
      <c r="D3057" t="s">
        <v>6839</v>
      </c>
      <c r="E3057" s="1">
        <v>45536</v>
      </c>
      <c r="F3057">
        <v>1</v>
      </c>
    </row>
    <row r="3058" spans="1:6" x14ac:dyDescent="0.25">
      <c r="A3058" t="s">
        <v>2518</v>
      </c>
      <c r="B3058" t="s">
        <v>31</v>
      </c>
      <c r="C3058" t="s">
        <v>32</v>
      </c>
      <c r="D3058" t="s">
        <v>6839</v>
      </c>
      <c r="E3058" s="1">
        <v>45566</v>
      </c>
      <c r="F3058">
        <v>1</v>
      </c>
    </row>
    <row r="3059" spans="1:6" x14ac:dyDescent="0.25">
      <c r="A3059" t="s">
        <v>2518</v>
      </c>
      <c r="B3059" t="s">
        <v>31</v>
      </c>
      <c r="C3059" t="s">
        <v>32</v>
      </c>
      <c r="D3059" t="s">
        <v>6839</v>
      </c>
      <c r="E3059" s="1">
        <v>45597</v>
      </c>
      <c r="F3059">
        <v>1</v>
      </c>
    </row>
    <row r="3060" spans="1:6" x14ac:dyDescent="0.25">
      <c r="A3060" t="s">
        <v>2518</v>
      </c>
      <c r="B3060" t="s">
        <v>31</v>
      </c>
      <c r="C3060" t="s">
        <v>32</v>
      </c>
      <c r="D3060" t="s">
        <v>6839</v>
      </c>
      <c r="E3060" s="1">
        <v>45627</v>
      </c>
      <c r="F3060">
        <v>1</v>
      </c>
    </row>
    <row r="3061" spans="1:6" x14ac:dyDescent="0.25">
      <c r="A3061" t="s">
        <v>2522</v>
      </c>
      <c r="B3061" t="s">
        <v>52</v>
      </c>
      <c r="C3061" t="s">
        <v>44</v>
      </c>
      <c r="D3061" t="s">
        <v>6841</v>
      </c>
      <c r="E3061" s="1">
        <v>45292</v>
      </c>
      <c r="F3061">
        <v>1</v>
      </c>
    </row>
    <row r="3062" spans="1:6" x14ac:dyDescent="0.25">
      <c r="A3062" t="s">
        <v>2522</v>
      </c>
      <c r="B3062" t="s">
        <v>52</v>
      </c>
      <c r="C3062" t="s">
        <v>44</v>
      </c>
      <c r="D3062" t="s">
        <v>6841</v>
      </c>
      <c r="E3062" s="1">
        <v>45323</v>
      </c>
      <c r="F3062">
        <v>1</v>
      </c>
    </row>
    <row r="3063" spans="1:6" x14ac:dyDescent="0.25">
      <c r="A3063" t="s">
        <v>2522</v>
      </c>
      <c r="B3063" t="s">
        <v>52</v>
      </c>
      <c r="C3063" t="s">
        <v>44</v>
      </c>
      <c r="D3063" t="s">
        <v>6841</v>
      </c>
      <c r="E3063" s="1">
        <v>45352</v>
      </c>
      <c r="F3063">
        <v>1</v>
      </c>
    </row>
    <row r="3064" spans="1:6" x14ac:dyDescent="0.25">
      <c r="A3064" t="s">
        <v>2522</v>
      </c>
      <c r="B3064" t="s">
        <v>52</v>
      </c>
      <c r="C3064" t="s">
        <v>44</v>
      </c>
      <c r="D3064" t="s">
        <v>6841</v>
      </c>
      <c r="E3064" s="1">
        <v>45383</v>
      </c>
      <c r="F3064">
        <v>1</v>
      </c>
    </row>
    <row r="3065" spans="1:6" x14ac:dyDescent="0.25">
      <c r="A3065" t="s">
        <v>2522</v>
      </c>
      <c r="B3065" t="s">
        <v>52</v>
      </c>
      <c r="C3065" t="s">
        <v>44</v>
      </c>
      <c r="D3065" t="s">
        <v>6841</v>
      </c>
      <c r="E3065" s="1">
        <v>45413</v>
      </c>
      <c r="F3065">
        <v>1</v>
      </c>
    </row>
    <row r="3066" spans="1:6" x14ac:dyDescent="0.25">
      <c r="A3066" t="s">
        <v>2522</v>
      </c>
      <c r="B3066" t="s">
        <v>52</v>
      </c>
      <c r="C3066" t="s">
        <v>44</v>
      </c>
      <c r="D3066" t="s">
        <v>6841</v>
      </c>
      <c r="E3066" s="1">
        <v>45444</v>
      </c>
      <c r="F3066">
        <v>1</v>
      </c>
    </row>
    <row r="3067" spans="1:6" x14ac:dyDescent="0.25">
      <c r="A3067" t="s">
        <v>2522</v>
      </c>
      <c r="B3067" t="s">
        <v>52</v>
      </c>
      <c r="C3067" t="s">
        <v>44</v>
      </c>
      <c r="D3067" t="s">
        <v>6841</v>
      </c>
      <c r="E3067" s="1">
        <v>45474</v>
      </c>
      <c r="F3067">
        <v>1</v>
      </c>
    </row>
    <row r="3068" spans="1:6" x14ac:dyDescent="0.25">
      <c r="A3068" t="s">
        <v>2522</v>
      </c>
      <c r="B3068" t="s">
        <v>52</v>
      </c>
      <c r="C3068" t="s">
        <v>44</v>
      </c>
      <c r="D3068" t="s">
        <v>6841</v>
      </c>
      <c r="E3068" s="1">
        <v>45505</v>
      </c>
      <c r="F3068">
        <v>1</v>
      </c>
    </row>
    <row r="3069" spans="1:6" x14ac:dyDescent="0.25">
      <c r="A3069" t="s">
        <v>2522</v>
      </c>
      <c r="B3069" t="s">
        <v>52</v>
      </c>
      <c r="C3069" t="s">
        <v>44</v>
      </c>
      <c r="D3069" t="s">
        <v>6841</v>
      </c>
      <c r="E3069" s="1">
        <v>45536</v>
      </c>
      <c r="F3069">
        <v>1</v>
      </c>
    </row>
    <row r="3070" spans="1:6" x14ac:dyDescent="0.25">
      <c r="A3070" t="s">
        <v>2522</v>
      </c>
      <c r="B3070" t="s">
        <v>52</v>
      </c>
      <c r="C3070" t="s">
        <v>44</v>
      </c>
      <c r="D3070" t="s">
        <v>6841</v>
      </c>
      <c r="E3070" s="1">
        <v>45566</v>
      </c>
      <c r="F3070">
        <v>1</v>
      </c>
    </row>
    <row r="3071" spans="1:6" x14ac:dyDescent="0.25">
      <c r="A3071" t="s">
        <v>2522</v>
      </c>
      <c r="B3071" t="s">
        <v>52</v>
      </c>
      <c r="C3071" t="s">
        <v>44</v>
      </c>
      <c r="D3071" t="s">
        <v>6841</v>
      </c>
      <c r="E3071" s="1">
        <v>45597</v>
      </c>
      <c r="F3071">
        <v>1</v>
      </c>
    </row>
    <row r="3072" spans="1:6" x14ac:dyDescent="0.25">
      <c r="A3072" t="s">
        <v>2522</v>
      </c>
      <c r="B3072" t="s">
        <v>52</v>
      </c>
      <c r="C3072" t="s">
        <v>44</v>
      </c>
      <c r="D3072" t="s">
        <v>6841</v>
      </c>
      <c r="E3072" s="1">
        <v>45627</v>
      </c>
      <c r="F3072">
        <v>1</v>
      </c>
    </row>
    <row r="3073" spans="1:6" x14ac:dyDescent="0.25">
      <c r="A3073" t="s">
        <v>2528</v>
      </c>
      <c r="B3073" t="s">
        <v>233</v>
      </c>
      <c r="C3073" t="s">
        <v>32</v>
      </c>
      <c r="D3073" t="s">
        <v>6841</v>
      </c>
      <c r="E3073" s="1">
        <v>45323</v>
      </c>
      <c r="F3073">
        <v>1</v>
      </c>
    </row>
    <row r="3074" spans="1:6" x14ac:dyDescent="0.25">
      <c r="A3074" t="s">
        <v>2528</v>
      </c>
      <c r="B3074" t="s">
        <v>233</v>
      </c>
      <c r="C3074" t="s">
        <v>32</v>
      </c>
      <c r="D3074" t="s">
        <v>6841</v>
      </c>
      <c r="E3074" s="1">
        <v>45352</v>
      </c>
      <c r="F3074">
        <v>1</v>
      </c>
    </row>
    <row r="3075" spans="1:6" x14ac:dyDescent="0.25">
      <c r="A3075" t="s">
        <v>2528</v>
      </c>
      <c r="B3075" t="s">
        <v>233</v>
      </c>
      <c r="C3075" t="s">
        <v>32</v>
      </c>
      <c r="D3075" t="s">
        <v>6841</v>
      </c>
      <c r="E3075" s="1">
        <v>45383</v>
      </c>
      <c r="F3075">
        <v>1</v>
      </c>
    </row>
    <row r="3076" spans="1:6" x14ac:dyDescent="0.25">
      <c r="A3076" t="s">
        <v>2528</v>
      </c>
      <c r="B3076" t="s">
        <v>233</v>
      </c>
      <c r="C3076" t="s">
        <v>32</v>
      </c>
      <c r="D3076" t="s">
        <v>6841</v>
      </c>
      <c r="E3076" s="1">
        <v>45413</v>
      </c>
      <c r="F3076">
        <v>1</v>
      </c>
    </row>
    <row r="3077" spans="1:6" x14ac:dyDescent="0.25">
      <c r="A3077" t="s">
        <v>2528</v>
      </c>
      <c r="B3077" t="s">
        <v>233</v>
      </c>
      <c r="C3077" t="s">
        <v>32</v>
      </c>
      <c r="D3077" t="s">
        <v>6841</v>
      </c>
      <c r="E3077" s="1">
        <v>45444</v>
      </c>
      <c r="F3077">
        <v>1</v>
      </c>
    </row>
    <row r="3078" spans="1:6" x14ac:dyDescent="0.25">
      <c r="A3078" t="s">
        <v>2528</v>
      </c>
      <c r="B3078" t="s">
        <v>233</v>
      </c>
      <c r="C3078" t="s">
        <v>32</v>
      </c>
      <c r="D3078" t="s">
        <v>6841</v>
      </c>
      <c r="E3078" s="1">
        <v>45474</v>
      </c>
      <c r="F3078">
        <v>1</v>
      </c>
    </row>
    <row r="3079" spans="1:6" x14ac:dyDescent="0.25">
      <c r="A3079" t="s">
        <v>2528</v>
      </c>
      <c r="B3079" t="s">
        <v>233</v>
      </c>
      <c r="C3079" t="s">
        <v>32</v>
      </c>
      <c r="D3079" t="s">
        <v>6841</v>
      </c>
      <c r="E3079" s="1">
        <v>45505</v>
      </c>
      <c r="F3079">
        <v>1</v>
      </c>
    </row>
    <row r="3080" spans="1:6" x14ac:dyDescent="0.25">
      <c r="A3080" t="s">
        <v>2528</v>
      </c>
      <c r="B3080" t="s">
        <v>233</v>
      </c>
      <c r="C3080" t="s">
        <v>32</v>
      </c>
      <c r="D3080" t="s">
        <v>6841</v>
      </c>
      <c r="E3080" s="1">
        <v>45536</v>
      </c>
      <c r="F3080">
        <v>1</v>
      </c>
    </row>
    <row r="3081" spans="1:6" x14ac:dyDescent="0.25">
      <c r="A3081" t="s">
        <v>2528</v>
      </c>
      <c r="B3081" t="s">
        <v>233</v>
      </c>
      <c r="C3081" t="s">
        <v>32</v>
      </c>
      <c r="D3081" t="s">
        <v>6841</v>
      </c>
      <c r="E3081" s="1">
        <v>45566</v>
      </c>
      <c r="F3081">
        <v>1</v>
      </c>
    </row>
    <row r="3082" spans="1:6" x14ac:dyDescent="0.25">
      <c r="A3082" t="s">
        <v>2528</v>
      </c>
      <c r="B3082" t="s">
        <v>233</v>
      </c>
      <c r="C3082" t="s">
        <v>32</v>
      </c>
      <c r="D3082" t="s">
        <v>6841</v>
      </c>
      <c r="E3082" s="1">
        <v>45597</v>
      </c>
      <c r="F3082">
        <v>1</v>
      </c>
    </row>
    <row r="3083" spans="1:6" x14ac:dyDescent="0.25">
      <c r="A3083" t="s">
        <v>2528</v>
      </c>
      <c r="B3083" t="s">
        <v>233</v>
      </c>
      <c r="C3083" t="s">
        <v>32</v>
      </c>
      <c r="D3083" t="s">
        <v>6841</v>
      </c>
      <c r="E3083" s="1">
        <v>45627</v>
      </c>
      <c r="F3083">
        <v>1</v>
      </c>
    </row>
    <row r="3084" spans="1:6" x14ac:dyDescent="0.25">
      <c r="A3084" t="s">
        <v>2539</v>
      </c>
      <c r="B3084" t="s">
        <v>233</v>
      </c>
      <c r="C3084" t="s">
        <v>32</v>
      </c>
      <c r="D3084" t="s">
        <v>6842</v>
      </c>
      <c r="E3084" s="1">
        <v>45352</v>
      </c>
      <c r="F3084">
        <v>1</v>
      </c>
    </row>
    <row r="3085" spans="1:6" x14ac:dyDescent="0.25">
      <c r="A3085" t="s">
        <v>2539</v>
      </c>
      <c r="B3085" t="s">
        <v>233</v>
      </c>
      <c r="C3085" t="s">
        <v>32</v>
      </c>
      <c r="D3085" t="s">
        <v>6842</v>
      </c>
      <c r="E3085" s="1">
        <v>45383</v>
      </c>
      <c r="F3085">
        <v>1</v>
      </c>
    </row>
    <row r="3086" spans="1:6" x14ac:dyDescent="0.25">
      <c r="A3086" t="s">
        <v>2539</v>
      </c>
      <c r="B3086" t="s">
        <v>233</v>
      </c>
      <c r="C3086" t="s">
        <v>32</v>
      </c>
      <c r="D3086" t="s">
        <v>6842</v>
      </c>
      <c r="E3086" s="1">
        <v>45413</v>
      </c>
      <c r="F3086">
        <v>1</v>
      </c>
    </row>
    <row r="3087" spans="1:6" x14ac:dyDescent="0.25">
      <c r="A3087" t="s">
        <v>2539</v>
      </c>
      <c r="B3087" t="s">
        <v>233</v>
      </c>
      <c r="C3087" t="s">
        <v>32</v>
      </c>
      <c r="D3087" t="s">
        <v>6842</v>
      </c>
      <c r="E3087" s="1">
        <v>45444</v>
      </c>
      <c r="F3087">
        <v>1</v>
      </c>
    </row>
    <row r="3088" spans="1:6" x14ac:dyDescent="0.25">
      <c r="A3088" t="s">
        <v>2539</v>
      </c>
      <c r="B3088" t="s">
        <v>233</v>
      </c>
      <c r="C3088" t="s">
        <v>32</v>
      </c>
      <c r="D3088" t="s">
        <v>6842</v>
      </c>
      <c r="E3088" s="1">
        <v>45474</v>
      </c>
      <c r="F3088">
        <v>1</v>
      </c>
    </row>
    <row r="3089" spans="1:6" x14ac:dyDescent="0.25">
      <c r="A3089" t="s">
        <v>2539</v>
      </c>
      <c r="B3089" t="s">
        <v>233</v>
      </c>
      <c r="C3089" t="s">
        <v>32</v>
      </c>
      <c r="D3089" t="s">
        <v>6842</v>
      </c>
      <c r="E3089" s="1">
        <v>45505</v>
      </c>
      <c r="F3089">
        <v>1</v>
      </c>
    </row>
    <row r="3090" spans="1:6" x14ac:dyDescent="0.25">
      <c r="A3090" t="s">
        <v>2539</v>
      </c>
      <c r="B3090" t="s">
        <v>233</v>
      </c>
      <c r="C3090" t="s">
        <v>32</v>
      </c>
      <c r="D3090" t="s">
        <v>6842</v>
      </c>
      <c r="E3090" s="1">
        <v>45536</v>
      </c>
      <c r="F3090">
        <v>1</v>
      </c>
    </row>
    <row r="3091" spans="1:6" x14ac:dyDescent="0.25">
      <c r="A3091" t="s">
        <v>2539</v>
      </c>
      <c r="B3091" t="s">
        <v>233</v>
      </c>
      <c r="C3091" t="s">
        <v>32</v>
      </c>
      <c r="D3091" t="s">
        <v>6842</v>
      </c>
      <c r="E3091" s="1">
        <v>45566</v>
      </c>
      <c r="F3091">
        <v>1</v>
      </c>
    </row>
    <row r="3092" spans="1:6" x14ac:dyDescent="0.25">
      <c r="A3092" t="s">
        <v>2539</v>
      </c>
      <c r="B3092" t="s">
        <v>233</v>
      </c>
      <c r="C3092" t="s">
        <v>32</v>
      </c>
      <c r="D3092" t="s">
        <v>6842</v>
      </c>
      <c r="E3092" s="1">
        <v>45597</v>
      </c>
      <c r="F3092">
        <v>1</v>
      </c>
    </row>
    <row r="3093" spans="1:6" x14ac:dyDescent="0.25">
      <c r="A3093" t="s">
        <v>2539</v>
      </c>
      <c r="B3093" t="s">
        <v>233</v>
      </c>
      <c r="C3093" t="s">
        <v>32</v>
      </c>
      <c r="D3093" t="s">
        <v>6842</v>
      </c>
      <c r="E3093" s="1">
        <v>45627</v>
      </c>
      <c r="F3093">
        <v>1</v>
      </c>
    </row>
    <row r="3094" spans="1:6" x14ac:dyDescent="0.25">
      <c r="A3094" t="s">
        <v>2546</v>
      </c>
      <c r="B3094" t="s">
        <v>43</v>
      </c>
      <c r="C3094" t="s">
        <v>44</v>
      </c>
      <c r="D3094" t="s">
        <v>6839</v>
      </c>
      <c r="E3094" s="1">
        <v>45292</v>
      </c>
      <c r="F3094">
        <v>1</v>
      </c>
    </row>
    <row r="3095" spans="1:6" x14ac:dyDescent="0.25">
      <c r="A3095" t="s">
        <v>2546</v>
      </c>
      <c r="B3095" t="s">
        <v>43</v>
      </c>
      <c r="C3095" t="s">
        <v>44</v>
      </c>
      <c r="D3095" t="s">
        <v>6839</v>
      </c>
      <c r="E3095" s="1">
        <v>45323</v>
      </c>
      <c r="F3095">
        <v>1</v>
      </c>
    </row>
    <row r="3096" spans="1:6" x14ac:dyDescent="0.25">
      <c r="A3096" t="s">
        <v>2546</v>
      </c>
      <c r="B3096" t="s">
        <v>43</v>
      </c>
      <c r="C3096" t="s">
        <v>44</v>
      </c>
      <c r="D3096" t="s">
        <v>6839</v>
      </c>
      <c r="E3096" s="1">
        <v>45352</v>
      </c>
      <c r="F3096">
        <v>1</v>
      </c>
    </row>
    <row r="3097" spans="1:6" x14ac:dyDescent="0.25">
      <c r="A3097" t="s">
        <v>2546</v>
      </c>
      <c r="B3097" t="s">
        <v>43</v>
      </c>
      <c r="C3097" t="s">
        <v>44</v>
      </c>
      <c r="D3097" t="s">
        <v>6839</v>
      </c>
      <c r="E3097" s="1">
        <v>45383</v>
      </c>
      <c r="F3097">
        <v>1</v>
      </c>
    </row>
    <row r="3098" spans="1:6" x14ac:dyDescent="0.25">
      <c r="A3098" t="s">
        <v>2546</v>
      </c>
      <c r="B3098" t="s">
        <v>43</v>
      </c>
      <c r="C3098" t="s">
        <v>44</v>
      </c>
      <c r="D3098" t="s">
        <v>6839</v>
      </c>
      <c r="E3098" s="1">
        <v>45413</v>
      </c>
      <c r="F3098">
        <v>1</v>
      </c>
    </row>
    <row r="3099" spans="1:6" x14ac:dyDescent="0.25">
      <c r="A3099" t="s">
        <v>2546</v>
      </c>
      <c r="B3099" t="s">
        <v>43</v>
      </c>
      <c r="C3099" t="s">
        <v>44</v>
      </c>
      <c r="D3099" t="s">
        <v>6839</v>
      </c>
      <c r="E3099" s="1">
        <v>45444</v>
      </c>
      <c r="F3099">
        <v>1</v>
      </c>
    </row>
    <row r="3100" spans="1:6" x14ac:dyDescent="0.25">
      <c r="A3100" t="s">
        <v>2546</v>
      </c>
      <c r="B3100" t="s">
        <v>43</v>
      </c>
      <c r="C3100" t="s">
        <v>44</v>
      </c>
      <c r="D3100" t="s">
        <v>6839</v>
      </c>
      <c r="E3100" s="1">
        <v>45474</v>
      </c>
      <c r="F3100">
        <v>1</v>
      </c>
    </row>
    <row r="3101" spans="1:6" x14ac:dyDescent="0.25">
      <c r="A3101" t="s">
        <v>2546</v>
      </c>
      <c r="B3101" t="s">
        <v>43</v>
      </c>
      <c r="C3101" t="s">
        <v>44</v>
      </c>
      <c r="D3101" t="s">
        <v>6839</v>
      </c>
      <c r="E3101" s="1">
        <v>45505</v>
      </c>
      <c r="F3101">
        <v>1</v>
      </c>
    </row>
    <row r="3102" spans="1:6" x14ac:dyDescent="0.25">
      <c r="A3102" t="s">
        <v>2546</v>
      </c>
      <c r="B3102" t="s">
        <v>43</v>
      </c>
      <c r="C3102" t="s">
        <v>44</v>
      </c>
      <c r="D3102" t="s">
        <v>6839</v>
      </c>
      <c r="E3102" s="1">
        <v>45536</v>
      </c>
      <c r="F3102">
        <v>1</v>
      </c>
    </row>
    <row r="3103" spans="1:6" x14ac:dyDescent="0.25">
      <c r="A3103" t="s">
        <v>2546</v>
      </c>
      <c r="B3103" t="s">
        <v>43</v>
      </c>
      <c r="C3103" t="s">
        <v>44</v>
      </c>
      <c r="D3103" t="s">
        <v>6839</v>
      </c>
      <c r="E3103" s="1">
        <v>45566</v>
      </c>
      <c r="F3103">
        <v>1</v>
      </c>
    </row>
    <row r="3104" spans="1:6" x14ac:dyDescent="0.25">
      <c r="A3104" t="s">
        <v>2546</v>
      </c>
      <c r="B3104" t="s">
        <v>43</v>
      </c>
      <c r="C3104" t="s">
        <v>44</v>
      </c>
      <c r="D3104" t="s">
        <v>6839</v>
      </c>
      <c r="E3104" s="1">
        <v>45597</v>
      </c>
      <c r="F3104">
        <v>1</v>
      </c>
    </row>
    <row r="3105" spans="1:6" x14ac:dyDescent="0.25">
      <c r="A3105" t="s">
        <v>2546</v>
      </c>
      <c r="B3105" t="s">
        <v>43</v>
      </c>
      <c r="C3105" t="s">
        <v>44</v>
      </c>
      <c r="D3105" t="s">
        <v>6839</v>
      </c>
      <c r="E3105" s="1">
        <v>45627</v>
      </c>
      <c r="F3105">
        <v>1</v>
      </c>
    </row>
    <row r="3106" spans="1:6" x14ac:dyDescent="0.25">
      <c r="A3106" t="s">
        <v>2550</v>
      </c>
      <c r="B3106" t="s">
        <v>43</v>
      </c>
      <c r="C3106" t="s">
        <v>44</v>
      </c>
      <c r="D3106" t="s">
        <v>6839</v>
      </c>
      <c r="E3106" s="1">
        <v>45292</v>
      </c>
      <c r="F3106">
        <v>1</v>
      </c>
    </row>
    <row r="3107" spans="1:6" x14ac:dyDescent="0.25">
      <c r="A3107" t="s">
        <v>2550</v>
      </c>
      <c r="B3107" t="s">
        <v>43</v>
      </c>
      <c r="C3107" t="s">
        <v>44</v>
      </c>
      <c r="D3107" t="s">
        <v>6839</v>
      </c>
      <c r="E3107" s="1">
        <v>45323</v>
      </c>
      <c r="F3107">
        <v>1</v>
      </c>
    </row>
    <row r="3108" spans="1:6" x14ac:dyDescent="0.25">
      <c r="A3108" t="s">
        <v>2550</v>
      </c>
      <c r="B3108" t="s">
        <v>43</v>
      </c>
      <c r="C3108" t="s">
        <v>44</v>
      </c>
      <c r="D3108" t="s">
        <v>6839</v>
      </c>
      <c r="E3108" s="1">
        <v>45352</v>
      </c>
      <c r="F3108">
        <v>1</v>
      </c>
    </row>
    <row r="3109" spans="1:6" x14ac:dyDescent="0.25">
      <c r="A3109" t="s">
        <v>2550</v>
      </c>
      <c r="B3109" t="s">
        <v>43</v>
      </c>
      <c r="C3109" t="s">
        <v>44</v>
      </c>
      <c r="D3109" t="s">
        <v>6839</v>
      </c>
      <c r="E3109" s="1">
        <v>45383</v>
      </c>
      <c r="F3109">
        <v>1</v>
      </c>
    </row>
    <row r="3110" spans="1:6" x14ac:dyDescent="0.25">
      <c r="A3110" t="s">
        <v>2550</v>
      </c>
      <c r="B3110" t="s">
        <v>43</v>
      </c>
      <c r="C3110" t="s">
        <v>44</v>
      </c>
      <c r="D3110" t="s">
        <v>6839</v>
      </c>
      <c r="E3110" s="1">
        <v>45413</v>
      </c>
      <c r="F3110">
        <v>1</v>
      </c>
    </row>
    <row r="3111" spans="1:6" x14ac:dyDescent="0.25">
      <c r="A3111" t="s">
        <v>2550</v>
      </c>
      <c r="B3111" t="s">
        <v>43</v>
      </c>
      <c r="C3111" t="s">
        <v>44</v>
      </c>
      <c r="D3111" t="s">
        <v>6839</v>
      </c>
      <c r="E3111" s="1">
        <v>45444</v>
      </c>
      <c r="F3111">
        <v>1</v>
      </c>
    </row>
    <row r="3112" spans="1:6" x14ac:dyDescent="0.25">
      <c r="A3112" t="s">
        <v>2550</v>
      </c>
      <c r="B3112" t="s">
        <v>43</v>
      </c>
      <c r="C3112" t="s">
        <v>44</v>
      </c>
      <c r="D3112" t="s">
        <v>6839</v>
      </c>
      <c r="E3112" s="1">
        <v>45474</v>
      </c>
      <c r="F3112">
        <v>1</v>
      </c>
    </row>
    <row r="3113" spans="1:6" x14ac:dyDescent="0.25">
      <c r="A3113" t="s">
        <v>2550</v>
      </c>
      <c r="B3113" t="s">
        <v>43</v>
      </c>
      <c r="C3113" t="s">
        <v>44</v>
      </c>
      <c r="D3113" t="s">
        <v>6839</v>
      </c>
      <c r="E3113" s="1">
        <v>45505</v>
      </c>
      <c r="F3113">
        <v>1</v>
      </c>
    </row>
    <row r="3114" spans="1:6" x14ac:dyDescent="0.25">
      <c r="A3114" t="s">
        <v>2550</v>
      </c>
      <c r="B3114" t="s">
        <v>43</v>
      </c>
      <c r="C3114" t="s">
        <v>44</v>
      </c>
      <c r="D3114" t="s">
        <v>6839</v>
      </c>
      <c r="E3114" s="1">
        <v>45536</v>
      </c>
      <c r="F3114">
        <v>1</v>
      </c>
    </row>
    <row r="3115" spans="1:6" x14ac:dyDescent="0.25">
      <c r="A3115" t="s">
        <v>2550</v>
      </c>
      <c r="B3115" t="s">
        <v>43</v>
      </c>
      <c r="C3115" t="s">
        <v>44</v>
      </c>
      <c r="D3115" t="s">
        <v>6839</v>
      </c>
      <c r="E3115" s="1">
        <v>45566</v>
      </c>
      <c r="F3115">
        <v>1</v>
      </c>
    </row>
    <row r="3116" spans="1:6" x14ac:dyDescent="0.25">
      <c r="A3116" t="s">
        <v>2550</v>
      </c>
      <c r="B3116" t="s">
        <v>43</v>
      </c>
      <c r="C3116" t="s">
        <v>44</v>
      </c>
      <c r="D3116" t="s">
        <v>6839</v>
      </c>
      <c r="E3116" s="1">
        <v>45597</v>
      </c>
      <c r="F3116">
        <v>1</v>
      </c>
    </row>
    <row r="3117" spans="1:6" x14ac:dyDescent="0.25">
      <c r="A3117" t="s">
        <v>2550</v>
      </c>
      <c r="B3117" t="s">
        <v>43</v>
      </c>
      <c r="C3117" t="s">
        <v>44</v>
      </c>
      <c r="D3117" t="s">
        <v>6839</v>
      </c>
      <c r="E3117" s="1">
        <v>45627</v>
      </c>
      <c r="F3117">
        <v>1</v>
      </c>
    </row>
    <row r="3118" spans="1:6" x14ac:dyDescent="0.25">
      <c r="A3118" t="s">
        <v>2561</v>
      </c>
      <c r="B3118" t="s">
        <v>146</v>
      </c>
      <c r="C3118" t="s">
        <v>147</v>
      </c>
      <c r="D3118" t="s">
        <v>6842</v>
      </c>
      <c r="E3118" s="1">
        <v>45352</v>
      </c>
      <c r="F3118">
        <v>1</v>
      </c>
    </row>
    <row r="3119" spans="1:6" x14ac:dyDescent="0.25">
      <c r="A3119" t="s">
        <v>2561</v>
      </c>
      <c r="B3119" t="s">
        <v>146</v>
      </c>
      <c r="C3119" t="s">
        <v>147</v>
      </c>
      <c r="D3119" t="s">
        <v>6842</v>
      </c>
      <c r="E3119" s="1">
        <v>45383</v>
      </c>
      <c r="F3119">
        <v>1</v>
      </c>
    </row>
    <row r="3120" spans="1:6" x14ac:dyDescent="0.25">
      <c r="A3120" t="s">
        <v>2561</v>
      </c>
      <c r="B3120" t="s">
        <v>146</v>
      </c>
      <c r="C3120" t="s">
        <v>147</v>
      </c>
      <c r="D3120" t="s">
        <v>6842</v>
      </c>
      <c r="E3120" s="1">
        <v>45413</v>
      </c>
      <c r="F3120">
        <v>1</v>
      </c>
    </row>
    <row r="3121" spans="1:6" x14ac:dyDescent="0.25">
      <c r="A3121" t="s">
        <v>2561</v>
      </c>
      <c r="B3121" t="s">
        <v>146</v>
      </c>
      <c r="C3121" t="s">
        <v>147</v>
      </c>
      <c r="D3121" t="s">
        <v>6842</v>
      </c>
      <c r="E3121" s="1">
        <v>45444</v>
      </c>
      <c r="F3121">
        <v>1</v>
      </c>
    </row>
    <row r="3122" spans="1:6" x14ac:dyDescent="0.25">
      <c r="A3122" t="s">
        <v>2561</v>
      </c>
      <c r="B3122" t="s">
        <v>146</v>
      </c>
      <c r="C3122" t="s">
        <v>147</v>
      </c>
      <c r="D3122" t="s">
        <v>6842</v>
      </c>
      <c r="E3122" s="1">
        <v>45474</v>
      </c>
      <c r="F3122">
        <v>1</v>
      </c>
    </row>
    <row r="3123" spans="1:6" x14ac:dyDescent="0.25">
      <c r="A3123" t="s">
        <v>2561</v>
      </c>
      <c r="B3123" t="s">
        <v>146</v>
      </c>
      <c r="C3123" t="s">
        <v>147</v>
      </c>
      <c r="D3123" t="s">
        <v>6842</v>
      </c>
      <c r="E3123" s="1">
        <v>45505</v>
      </c>
      <c r="F3123">
        <v>1</v>
      </c>
    </row>
    <row r="3124" spans="1:6" x14ac:dyDescent="0.25">
      <c r="A3124" t="s">
        <v>2561</v>
      </c>
      <c r="B3124" t="s">
        <v>146</v>
      </c>
      <c r="C3124" t="s">
        <v>147</v>
      </c>
      <c r="D3124" t="s">
        <v>6842</v>
      </c>
      <c r="E3124" s="1">
        <v>45536</v>
      </c>
      <c r="F3124">
        <v>1</v>
      </c>
    </row>
    <row r="3125" spans="1:6" x14ac:dyDescent="0.25">
      <c r="A3125" t="s">
        <v>2561</v>
      </c>
      <c r="B3125" t="s">
        <v>146</v>
      </c>
      <c r="C3125" t="s">
        <v>147</v>
      </c>
      <c r="D3125" t="s">
        <v>6842</v>
      </c>
      <c r="E3125" s="1">
        <v>45566</v>
      </c>
      <c r="F3125">
        <v>1</v>
      </c>
    </row>
    <row r="3126" spans="1:6" x14ac:dyDescent="0.25">
      <c r="A3126" t="s">
        <v>2561</v>
      </c>
      <c r="B3126" t="s">
        <v>146</v>
      </c>
      <c r="C3126" t="s">
        <v>147</v>
      </c>
      <c r="D3126" t="s">
        <v>6842</v>
      </c>
      <c r="E3126" s="1">
        <v>45597</v>
      </c>
      <c r="F3126">
        <v>1</v>
      </c>
    </row>
    <row r="3127" spans="1:6" x14ac:dyDescent="0.25">
      <c r="A3127" t="s">
        <v>2561</v>
      </c>
      <c r="B3127" t="s">
        <v>146</v>
      </c>
      <c r="C3127" t="s">
        <v>147</v>
      </c>
      <c r="D3127" t="s">
        <v>6842</v>
      </c>
      <c r="E3127" s="1">
        <v>45627</v>
      </c>
      <c r="F3127">
        <v>1</v>
      </c>
    </row>
    <row r="3128" spans="1:6" x14ac:dyDescent="0.25">
      <c r="A3128" t="s">
        <v>2568</v>
      </c>
      <c r="B3128" t="s">
        <v>43</v>
      </c>
      <c r="C3128" t="s">
        <v>44</v>
      </c>
      <c r="D3128" t="s">
        <v>6841</v>
      </c>
      <c r="E3128" s="1">
        <v>45352</v>
      </c>
      <c r="F3128">
        <v>1</v>
      </c>
    </row>
    <row r="3129" spans="1:6" x14ac:dyDescent="0.25">
      <c r="A3129" t="s">
        <v>2568</v>
      </c>
      <c r="B3129" t="s">
        <v>43</v>
      </c>
      <c r="C3129" t="s">
        <v>44</v>
      </c>
      <c r="D3129" t="s">
        <v>6841</v>
      </c>
      <c r="E3129" s="1">
        <v>45383</v>
      </c>
      <c r="F3129">
        <v>1</v>
      </c>
    </row>
    <row r="3130" spans="1:6" x14ac:dyDescent="0.25">
      <c r="A3130" t="s">
        <v>2568</v>
      </c>
      <c r="B3130" t="s">
        <v>43</v>
      </c>
      <c r="C3130" t="s">
        <v>44</v>
      </c>
      <c r="D3130" t="s">
        <v>6841</v>
      </c>
      <c r="E3130" s="1">
        <v>45413</v>
      </c>
      <c r="F3130">
        <v>1</v>
      </c>
    </row>
    <row r="3131" spans="1:6" x14ac:dyDescent="0.25">
      <c r="A3131" t="s">
        <v>2568</v>
      </c>
      <c r="B3131" t="s">
        <v>43</v>
      </c>
      <c r="C3131" t="s">
        <v>44</v>
      </c>
      <c r="D3131" t="s">
        <v>6841</v>
      </c>
      <c r="E3131" s="1">
        <v>45444</v>
      </c>
      <c r="F3131">
        <v>1</v>
      </c>
    </row>
    <row r="3132" spans="1:6" x14ac:dyDescent="0.25">
      <c r="A3132" t="s">
        <v>2568</v>
      </c>
      <c r="B3132" t="s">
        <v>43</v>
      </c>
      <c r="C3132" t="s">
        <v>44</v>
      </c>
      <c r="D3132" t="s">
        <v>6841</v>
      </c>
      <c r="E3132" s="1">
        <v>45474</v>
      </c>
      <c r="F3132">
        <v>1</v>
      </c>
    </row>
    <row r="3133" spans="1:6" x14ac:dyDescent="0.25">
      <c r="A3133" t="s">
        <v>2568</v>
      </c>
      <c r="B3133" t="s">
        <v>43</v>
      </c>
      <c r="C3133" t="s">
        <v>44</v>
      </c>
      <c r="D3133" t="s">
        <v>6841</v>
      </c>
      <c r="E3133" s="1">
        <v>45505</v>
      </c>
      <c r="F3133">
        <v>1</v>
      </c>
    </row>
    <row r="3134" spans="1:6" x14ac:dyDescent="0.25">
      <c r="A3134" t="s">
        <v>2568</v>
      </c>
      <c r="B3134" t="s">
        <v>43</v>
      </c>
      <c r="C3134" t="s">
        <v>44</v>
      </c>
      <c r="D3134" t="s">
        <v>6841</v>
      </c>
      <c r="E3134" s="1">
        <v>45536</v>
      </c>
      <c r="F3134">
        <v>1</v>
      </c>
    </row>
    <row r="3135" spans="1:6" x14ac:dyDescent="0.25">
      <c r="A3135" t="s">
        <v>2568</v>
      </c>
      <c r="B3135" t="s">
        <v>43</v>
      </c>
      <c r="C3135" t="s">
        <v>44</v>
      </c>
      <c r="D3135" t="s">
        <v>6841</v>
      </c>
      <c r="E3135" s="1">
        <v>45566</v>
      </c>
      <c r="F3135">
        <v>1</v>
      </c>
    </row>
    <row r="3136" spans="1:6" x14ac:dyDescent="0.25">
      <c r="A3136" t="s">
        <v>2579</v>
      </c>
      <c r="B3136" t="s">
        <v>233</v>
      </c>
      <c r="C3136" t="s">
        <v>32</v>
      </c>
      <c r="D3136" t="s">
        <v>6841</v>
      </c>
      <c r="E3136" s="1">
        <v>45323</v>
      </c>
      <c r="F3136">
        <v>1</v>
      </c>
    </row>
    <row r="3137" spans="1:6" x14ac:dyDescent="0.25">
      <c r="A3137" t="s">
        <v>2579</v>
      </c>
      <c r="B3137" t="s">
        <v>233</v>
      </c>
      <c r="C3137" t="s">
        <v>32</v>
      </c>
      <c r="D3137" t="s">
        <v>6841</v>
      </c>
      <c r="E3137" s="1">
        <v>45352</v>
      </c>
      <c r="F3137">
        <v>1</v>
      </c>
    </row>
    <row r="3138" spans="1:6" x14ac:dyDescent="0.25">
      <c r="A3138" t="s">
        <v>2579</v>
      </c>
      <c r="B3138" t="s">
        <v>233</v>
      </c>
      <c r="C3138" t="s">
        <v>32</v>
      </c>
      <c r="D3138" t="s">
        <v>6841</v>
      </c>
      <c r="E3138" s="1">
        <v>45383</v>
      </c>
      <c r="F3138">
        <v>1</v>
      </c>
    </row>
    <row r="3139" spans="1:6" x14ac:dyDescent="0.25">
      <c r="A3139" t="s">
        <v>2579</v>
      </c>
      <c r="B3139" t="s">
        <v>233</v>
      </c>
      <c r="C3139" t="s">
        <v>32</v>
      </c>
      <c r="D3139" t="s">
        <v>6841</v>
      </c>
      <c r="E3139" s="1">
        <v>45413</v>
      </c>
      <c r="F3139">
        <v>1</v>
      </c>
    </row>
    <row r="3140" spans="1:6" x14ac:dyDescent="0.25">
      <c r="A3140" t="s">
        <v>2579</v>
      </c>
      <c r="B3140" t="s">
        <v>233</v>
      </c>
      <c r="C3140" t="s">
        <v>32</v>
      </c>
      <c r="D3140" t="s">
        <v>6841</v>
      </c>
      <c r="E3140" s="1">
        <v>45444</v>
      </c>
      <c r="F3140">
        <v>1</v>
      </c>
    </row>
    <row r="3141" spans="1:6" x14ac:dyDescent="0.25">
      <c r="A3141" t="s">
        <v>2579</v>
      </c>
      <c r="B3141" t="s">
        <v>233</v>
      </c>
      <c r="C3141" t="s">
        <v>32</v>
      </c>
      <c r="D3141" t="s">
        <v>6841</v>
      </c>
      <c r="E3141" s="1">
        <v>45474</v>
      </c>
      <c r="F3141">
        <v>1</v>
      </c>
    </row>
    <row r="3142" spans="1:6" x14ac:dyDescent="0.25">
      <c r="A3142" t="s">
        <v>2579</v>
      </c>
      <c r="B3142" t="s">
        <v>233</v>
      </c>
      <c r="C3142" t="s">
        <v>32</v>
      </c>
      <c r="D3142" t="s">
        <v>6841</v>
      </c>
      <c r="E3142" s="1">
        <v>45505</v>
      </c>
      <c r="F3142">
        <v>1</v>
      </c>
    </row>
    <row r="3143" spans="1:6" x14ac:dyDescent="0.25">
      <c r="A3143" t="s">
        <v>2579</v>
      </c>
      <c r="B3143" t="s">
        <v>233</v>
      </c>
      <c r="C3143" t="s">
        <v>32</v>
      </c>
      <c r="D3143" t="s">
        <v>6841</v>
      </c>
      <c r="E3143" s="1">
        <v>45536</v>
      </c>
      <c r="F3143">
        <v>1</v>
      </c>
    </row>
    <row r="3144" spans="1:6" x14ac:dyDescent="0.25">
      <c r="A3144" t="s">
        <v>2579</v>
      </c>
      <c r="B3144" t="s">
        <v>233</v>
      </c>
      <c r="C3144" t="s">
        <v>32</v>
      </c>
      <c r="D3144" t="s">
        <v>6841</v>
      </c>
      <c r="E3144" s="1">
        <v>45566</v>
      </c>
      <c r="F3144">
        <v>1</v>
      </c>
    </row>
    <row r="3145" spans="1:6" x14ac:dyDescent="0.25">
      <c r="A3145" t="s">
        <v>2579</v>
      </c>
      <c r="B3145" t="s">
        <v>233</v>
      </c>
      <c r="C3145" t="s">
        <v>32</v>
      </c>
      <c r="D3145" t="s">
        <v>6841</v>
      </c>
      <c r="E3145" s="1">
        <v>45597</v>
      </c>
      <c r="F3145">
        <v>1</v>
      </c>
    </row>
    <row r="3146" spans="1:6" x14ac:dyDescent="0.25">
      <c r="A3146" t="s">
        <v>2579</v>
      </c>
      <c r="B3146" t="s">
        <v>233</v>
      </c>
      <c r="C3146" t="s">
        <v>32</v>
      </c>
      <c r="D3146" t="s">
        <v>6841</v>
      </c>
      <c r="E3146" s="1">
        <v>45627</v>
      </c>
      <c r="F3146">
        <v>1</v>
      </c>
    </row>
    <row r="3147" spans="1:6" x14ac:dyDescent="0.25">
      <c r="A3147" t="s">
        <v>2594</v>
      </c>
      <c r="B3147" t="s">
        <v>52</v>
      </c>
      <c r="C3147" t="s">
        <v>44</v>
      </c>
      <c r="D3147" t="s">
        <v>6842</v>
      </c>
      <c r="E3147" s="1">
        <v>45352</v>
      </c>
      <c r="F3147">
        <v>1</v>
      </c>
    </row>
    <row r="3148" spans="1:6" x14ac:dyDescent="0.25">
      <c r="A3148" t="s">
        <v>2594</v>
      </c>
      <c r="B3148" t="s">
        <v>52</v>
      </c>
      <c r="C3148" t="s">
        <v>44</v>
      </c>
      <c r="D3148" t="s">
        <v>6842</v>
      </c>
      <c r="E3148" s="1">
        <v>45383</v>
      </c>
      <c r="F3148">
        <v>1</v>
      </c>
    </row>
    <row r="3149" spans="1:6" x14ac:dyDescent="0.25">
      <c r="A3149" t="s">
        <v>2594</v>
      </c>
      <c r="B3149" t="s">
        <v>52</v>
      </c>
      <c r="C3149" t="s">
        <v>44</v>
      </c>
      <c r="D3149" t="s">
        <v>6842</v>
      </c>
      <c r="E3149" s="1">
        <v>45413</v>
      </c>
      <c r="F3149">
        <v>1</v>
      </c>
    </row>
    <row r="3150" spans="1:6" x14ac:dyDescent="0.25">
      <c r="A3150" t="s">
        <v>2594</v>
      </c>
      <c r="B3150" t="s">
        <v>52</v>
      </c>
      <c r="C3150" t="s">
        <v>44</v>
      </c>
      <c r="D3150" t="s">
        <v>6842</v>
      </c>
      <c r="E3150" s="1">
        <v>45444</v>
      </c>
      <c r="F3150">
        <v>1</v>
      </c>
    </row>
    <row r="3151" spans="1:6" x14ac:dyDescent="0.25">
      <c r="A3151" t="s">
        <v>2594</v>
      </c>
      <c r="B3151" t="s">
        <v>52</v>
      </c>
      <c r="C3151" t="s">
        <v>44</v>
      </c>
      <c r="D3151" t="s">
        <v>6842</v>
      </c>
      <c r="E3151" s="1">
        <v>45474</v>
      </c>
      <c r="F3151">
        <v>1</v>
      </c>
    </row>
    <row r="3152" spans="1:6" x14ac:dyDescent="0.25">
      <c r="A3152" t="s">
        <v>2594</v>
      </c>
      <c r="B3152" t="s">
        <v>52</v>
      </c>
      <c r="C3152" t="s">
        <v>44</v>
      </c>
      <c r="D3152" t="s">
        <v>6842</v>
      </c>
      <c r="E3152" s="1">
        <v>45505</v>
      </c>
      <c r="F3152">
        <v>1</v>
      </c>
    </row>
    <row r="3153" spans="1:6" x14ac:dyDescent="0.25">
      <c r="A3153" t="s">
        <v>2594</v>
      </c>
      <c r="B3153" t="s">
        <v>52</v>
      </c>
      <c r="C3153" t="s">
        <v>44</v>
      </c>
      <c r="D3153" t="s">
        <v>6842</v>
      </c>
      <c r="E3153" s="1">
        <v>45536</v>
      </c>
      <c r="F3153">
        <v>1</v>
      </c>
    </row>
    <row r="3154" spans="1:6" x14ac:dyDescent="0.25">
      <c r="A3154" t="s">
        <v>2594</v>
      </c>
      <c r="B3154" t="s">
        <v>52</v>
      </c>
      <c r="C3154" t="s">
        <v>44</v>
      </c>
      <c r="D3154" t="s">
        <v>6842</v>
      </c>
      <c r="E3154" s="1">
        <v>45566</v>
      </c>
      <c r="F3154">
        <v>1</v>
      </c>
    </row>
    <row r="3155" spans="1:6" x14ac:dyDescent="0.25">
      <c r="A3155" t="s">
        <v>2594</v>
      </c>
      <c r="B3155" t="s">
        <v>52</v>
      </c>
      <c r="C3155" t="s">
        <v>44</v>
      </c>
      <c r="D3155" t="s">
        <v>6842</v>
      </c>
      <c r="E3155" s="1">
        <v>45597</v>
      </c>
      <c r="F3155">
        <v>1</v>
      </c>
    </row>
    <row r="3156" spans="1:6" x14ac:dyDescent="0.25">
      <c r="A3156" t="s">
        <v>2594</v>
      </c>
      <c r="B3156" t="s">
        <v>52</v>
      </c>
      <c r="C3156" t="s">
        <v>44</v>
      </c>
      <c r="D3156" t="s">
        <v>6842</v>
      </c>
      <c r="E3156" s="1">
        <v>45627</v>
      </c>
      <c r="F3156">
        <v>1</v>
      </c>
    </row>
    <row r="3157" spans="1:6" x14ac:dyDescent="0.25">
      <c r="A3157" t="s">
        <v>2599</v>
      </c>
      <c r="B3157" t="s">
        <v>146</v>
      </c>
      <c r="C3157" t="s">
        <v>147</v>
      </c>
      <c r="D3157" t="s">
        <v>6840</v>
      </c>
      <c r="E3157" s="1">
        <v>45292</v>
      </c>
      <c r="F3157">
        <v>1</v>
      </c>
    </row>
    <row r="3158" spans="1:6" x14ac:dyDescent="0.25">
      <c r="A3158" t="s">
        <v>2599</v>
      </c>
      <c r="B3158" t="s">
        <v>146</v>
      </c>
      <c r="C3158" t="s">
        <v>147</v>
      </c>
      <c r="D3158" t="s">
        <v>6840</v>
      </c>
      <c r="E3158" s="1">
        <v>45323</v>
      </c>
      <c r="F3158">
        <v>1</v>
      </c>
    </row>
    <row r="3159" spans="1:6" x14ac:dyDescent="0.25">
      <c r="A3159" t="s">
        <v>2599</v>
      </c>
      <c r="B3159" t="s">
        <v>146</v>
      </c>
      <c r="C3159" t="s">
        <v>147</v>
      </c>
      <c r="D3159" t="s">
        <v>6840</v>
      </c>
      <c r="E3159" s="1">
        <v>45352</v>
      </c>
      <c r="F3159">
        <v>1</v>
      </c>
    </row>
    <row r="3160" spans="1:6" x14ac:dyDescent="0.25">
      <c r="A3160" t="s">
        <v>2599</v>
      </c>
      <c r="B3160" t="s">
        <v>146</v>
      </c>
      <c r="C3160" t="s">
        <v>147</v>
      </c>
      <c r="D3160" t="s">
        <v>6840</v>
      </c>
      <c r="E3160" s="1">
        <v>45383</v>
      </c>
      <c r="F3160">
        <v>1</v>
      </c>
    </row>
    <row r="3161" spans="1:6" x14ac:dyDescent="0.25">
      <c r="A3161" t="s">
        <v>2599</v>
      </c>
      <c r="B3161" t="s">
        <v>146</v>
      </c>
      <c r="C3161" t="s">
        <v>147</v>
      </c>
      <c r="D3161" t="s">
        <v>6840</v>
      </c>
      <c r="E3161" s="1">
        <v>45413</v>
      </c>
      <c r="F3161">
        <v>1</v>
      </c>
    </row>
    <row r="3162" spans="1:6" x14ac:dyDescent="0.25">
      <c r="A3162" t="s">
        <v>2599</v>
      </c>
      <c r="B3162" t="s">
        <v>146</v>
      </c>
      <c r="C3162" t="s">
        <v>147</v>
      </c>
      <c r="D3162" t="s">
        <v>6840</v>
      </c>
      <c r="E3162" s="1">
        <v>45444</v>
      </c>
      <c r="F3162">
        <v>1</v>
      </c>
    </row>
    <row r="3163" spans="1:6" x14ac:dyDescent="0.25">
      <c r="A3163" t="s">
        <v>2599</v>
      </c>
      <c r="B3163" t="s">
        <v>146</v>
      </c>
      <c r="C3163" t="s">
        <v>147</v>
      </c>
      <c r="D3163" t="s">
        <v>6840</v>
      </c>
      <c r="E3163" s="1">
        <v>45474</v>
      </c>
      <c r="F3163">
        <v>1</v>
      </c>
    </row>
    <row r="3164" spans="1:6" x14ac:dyDescent="0.25">
      <c r="A3164" t="s">
        <v>2607</v>
      </c>
      <c r="B3164" t="s">
        <v>52</v>
      </c>
      <c r="C3164" t="s">
        <v>44</v>
      </c>
      <c r="D3164" t="s">
        <v>6841</v>
      </c>
      <c r="E3164" s="1">
        <v>45352</v>
      </c>
      <c r="F3164">
        <v>1</v>
      </c>
    </row>
    <row r="3165" spans="1:6" x14ac:dyDescent="0.25">
      <c r="A3165" t="s">
        <v>2607</v>
      </c>
      <c r="B3165" t="s">
        <v>52</v>
      </c>
      <c r="C3165" t="s">
        <v>44</v>
      </c>
      <c r="D3165" t="s">
        <v>6841</v>
      </c>
      <c r="E3165" s="1">
        <v>45383</v>
      </c>
      <c r="F3165">
        <v>1</v>
      </c>
    </row>
    <row r="3166" spans="1:6" x14ac:dyDescent="0.25">
      <c r="A3166" t="s">
        <v>2607</v>
      </c>
      <c r="B3166" t="s">
        <v>52</v>
      </c>
      <c r="C3166" t="s">
        <v>44</v>
      </c>
      <c r="D3166" t="s">
        <v>6841</v>
      </c>
      <c r="E3166" s="1">
        <v>45413</v>
      </c>
      <c r="F3166">
        <v>1</v>
      </c>
    </row>
    <row r="3167" spans="1:6" x14ac:dyDescent="0.25">
      <c r="A3167" t="s">
        <v>2607</v>
      </c>
      <c r="B3167" t="s">
        <v>52</v>
      </c>
      <c r="C3167" t="s">
        <v>44</v>
      </c>
      <c r="D3167" t="s">
        <v>6841</v>
      </c>
      <c r="E3167" s="1">
        <v>45444</v>
      </c>
      <c r="F3167">
        <v>1</v>
      </c>
    </row>
    <row r="3168" spans="1:6" x14ac:dyDescent="0.25">
      <c r="A3168" t="s">
        <v>2607</v>
      </c>
      <c r="B3168" t="s">
        <v>52</v>
      </c>
      <c r="C3168" t="s">
        <v>44</v>
      </c>
      <c r="D3168" t="s">
        <v>6841</v>
      </c>
      <c r="E3168" s="1">
        <v>45474</v>
      </c>
      <c r="F3168">
        <v>1</v>
      </c>
    </row>
    <row r="3169" spans="1:6" x14ac:dyDescent="0.25">
      <c r="A3169" t="s">
        <v>2607</v>
      </c>
      <c r="B3169" t="s">
        <v>52</v>
      </c>
      <c r="C3169" t="s">
        <v>44</v>
      </c>
      <c r="D3169" t="s">
        <v>6841</v>
      </c>
      <c r="E3169" s="1">
        <v>45505</v>
      </c>
      <c r="F3169">
        <v>1</v>
      </c>
    </row>
    <row r="3170" spans="1:6" x14ac:dyDescent="0.25">
      <c r="A3170" t="s">
        <v>2607</v>
      </c>
      <c r="B3170" t="s">
        <v>52</v>
      </c>
      <c r="C3170" t="s">
        <v>44</v>
      </c>
      <c r="D3170" t="s">
        <v>6841</v>
      </c>
      <c r="E3170" s="1">
        <v>45536</v>
      </c>
      <c r="F3170">
        <v>1</v>
      </c>
    </row>
    <row r="3171" spans="1:6" x14ac:dyDescent="0.25">
      <c r="A3171" t="s">
        <v>2607</v>
      </c>
      <c r="B3171" t="s">
        <v>52</v>
      </c>
      <c r="C3171" t="s">
        <v>44</v>
      </c>
      <c r="D3171" t="s">
        <v>6841</v>
      </c>
      <c r="E3171" s="1">
        <v>45566</v>
      </c>
      <c r="F3171">
        <v>1</v>
      </c>
    </row>
    <row r="3172" spans="1:6" x14ac:dyDescent="0.25">
      <c r="A3172" t="s">
        <v>2607</v>
      </c>
      <c r="B3172" t="s">
        <v>52</v>
      </c>
      <c r="C3172" t="s">
        <v>44</v>
      </c>
      <c r="D3172" t="s">
        <v>6841</v>
      </c>
      <c r="E3172" s="1">
        <v>45597</v>
      </c>
      <c r="F3172">
        <v>1</v>
      </c>
    </row>
    <row r="3173" spans="1:6" x14ac:dyDescent="0.25">
      <c r="A3173" t="s">
        <v>2607</v>
      </c>
      <c r="B3173" t="s">
        <v>52</v>
      </c>
      <c r="C3173" t="s">
        <v>44</v>
      </c>
      <c r="D3173" t="s">
        <v>6841</v>
      </c>
      <c r="E3173" s="1">
        <v>45627</v>
      </c>
      <c r="F3173">
        <v>1</v>
      </c>
    </row>
    <row r="3174" spans="1:6" x14ac:dyDescent="0.25">
      <c r="A3174" t="s">
        <v>2613</v>
      </c>
      <c r="B3174" t="s">
        <v>31</v>
      </c>
      <c r="C3174" t="s">
        <v>32</v>
      </c>
      <c r="D3174" t="s">
        <v>6842</v>
      </c>
      <c r="E3174" s="1">
        <v>45352</v>
      </c>
      <c r="F3174">
        <v>1</v>
      </c>
    </row>
    <row r="3175" spans="1:6" x14ac:dyDescent="0.25">
      <c r="A3175" t="s">
        <v>2613</v>
      </c>
      <c r="B3175" t="s">
        <v>31</v>
      </c>
      <c r="C3175" t="s">
        <v>32</v>
      </c>
      <c r="D3175" t="s">
        <v>6842</v>
      </c>
      <c r="E3175" s="1">
        <v>45383</v>
      </c>
      <c r="F3175">
        <v>1</v>
      </c>
    </row>
    <row r="3176" spans="1:6" x14ac:dyDescent="0.25">
      <c r="A3176" t="s">
        <v>2613</v>
      </c>
      <c r="B3176" t="s">
        <v>31</v>
      </c>
      <c r="C3176" t="s">
        <v>32</v>
      </c>
      <c r="D3176" t="s">
        <v>6842</v>
      </c>
      <c r="E3176" s="1">
        <v>45413</v>
      </c>
      <c r="F3176">
        <v>1</v>
      </c>
    </row>
    <row r="3177" spans="1:6" x14ac:dyDescent="0.25">
      <c r="A3177" t="s">
        <v>2613</v>
      </c>
      <c r="B3177" t="s">
        <v>31</v>
      </c>
      <c r="C3177" t="s">
        <v>32</v>
      </c>
      <c r="D3177" t="s">
        <v>6842</v>
      </c>
      <c r="E3177" s="1">
        <v>45444</v>
      </c>
      <c r="F3177">
        <v>1</v>
      </c>
    </row>
    <row r="3178" spans="1:6" x14ac:dyDescent="0.25">
      <c r="A3178" t="s">
        <v>2613</v>
      </c>
      <c r="B3178" t="s">
        <v>31</v>
      </c>
      <c r="C3178" t="s">
        <v>32</v>
      </c>
      <c r="D3178" t="s">
        <v>6842</v>
      </c>
      <c r="E3178" s="1">
        <v>45474</v>
      </c>
      <c r="F3178">
        <v>1</v>
      </c>
    </row>
    <row r="3179" spans="1:6" x14ac:dyDescent="0.25">
      <c r="A3179" t="s">
        <v>2613</v>
      </c>
      <c r="B3179" t="s">
        <v>31</v>
      </c>
      <c r="C3179" t="s">
        <v>32</v>
      </c>
      <c r="D3179" t="s">
        <v>6842</v>
      </c>
      <c r="E3179" s="1">
        <v>45505</v>
      </c>
      <c r="F3179">
        <v>1</v>
      </c>
    </row>
    <row r="3180" spans="1:6" x14ac:dyDescent="0.25">
      <c r="A3180" t="s">
        <v>2613</v>
      </c>
      <c r="B3180" t="s">
        <v>31</v>
      </c>
      <c r="C3180" t="s">
        <v>32</v>
      </c>
      <c r="D3180" t="s">
        <v>6842</v>
      </c>
      <c r="E3180" s="1">
        <v>45536</v>
      </c>
      <c r="F3180">
        <v>1</v>
      </c>
    </row>
    <row r="3181" spans="1:6" x14ac:dyDescent="0.25">
      <c r="A3181" t="s">
        <v>2613</v>
      </c>
      <c r="B3181" t="s">
        <v>31</v>
      </c>
      <c r="C3181" t="s">
        <v>32</v>
      </c>
      <c r="D3181" t="s">
        <v>6842</v>
      </c>
      <c r="E3181" s="1">
        <v>45566</v>
      </c>
      <c r="F3181">
        <v>1</v>
      </c>
    </row>
    <row r="3182" spans="1:6" x14ac:dyDescent="0.25">
      <c r="A3182" t="s">
        <v>2613</v>
      </c>
      <c r="B3182" t="s">
        <v>31</v>
      </c>
      <c r="C3182" t="s">
        <v>32</v>
      </c>
      <c r="D3182" t="s">
        <v>6842</v>
      </c>
      <c r="E3182" s="1">
        <v>45597</v>
      </c>
      <c r="F3182">
        <v>1</v>
      </c>
    </row>
    <row r="3183" spans="1:6" x14ac:dyDescent="0.25">
      <c r="A3183" t="s">
        <v>2613</v>
      </c>
      <c r="B3183" t="s">
        <v>31</v>
      </c>
      <c r="C3183" t="s">
        <v>32</v>
      </c>
      <c r="D3183" t="s">
        <v>6842</v>
      </c>
      <c r="E3183" s="1">
        <v>45627</v>
      </c>
      <c r="F3183">
        <v>1</v>
      </c>
    </row>
    <row r="3184" spans="1:6" x14ac:dyDescent="0.25">
      <c r="A3184" t="s">
        <v>2618</v>
      </c>
      <c r="B3184" t="s">
        <v>31</v>
      </c>
      <c r="C3184" t="s">
        <v>32</v>
      </c>
      <c r="D3184" t="s">
        <v>6839</v>
      </c>
      <c r="E3184" s="1">
        <v>45323</v>
      </c>
      <c r="F3184">
        <v>1</v>
      </c>
    </row>
    <row r="3185" spans="1:6" x14ac:dyDescent="0.25">
      <c r="A3185" t="s">
        <v>2618</v>
      </c>
      <c r="B3185" t="s">
        <v>31</v>
      </c>
      <c r="C3185" t="s">
        <v>32</v>
      </c>
      <c r="D3185" t="s">
        <v>6839</v>
      </c>
      <c r="E3185" s="1">
        <v>45352</v>
      </c>
      <c r="F3185">
        <v>1</v>
      </c>
    </row>
    <row r="3186" spans="1:6" x14ac:dyDescent="0.25">
      <c r="A3186" t="s">
        <v>2618</v>
      </c>
      <c r="B3186" t="s">
        <v>31</v>
      </c>
      <c r="C3186" t="s">
        <v>32</v>
      </c>
      <c r="D3186" t="s">
        <v>6839</v>
      </c>
      <c r="E3186" s="1">
        <v>45383</v>
      </c>
      <c r="F3186">
        <v>1</v>
      </c>
    </row>
    <row r="3187" spans="1:6" x14ac:dyDescent="0.25">
      <c r="A3187" t="s">
        <v>2618</v>
      </c>
      <c r="B3187" t="s">
        <v>31</v>
      </c>
      <c r="C3187" t="s">
        <v>32</v>
      </c>
      <c r="D3187" t="s">
        <v>6839</v>
      </c>
      <c r="E3187" s="1">
        <v>45413</v>
      </c>
      <c r="F3187">
        <v>1</v>
      </c>
    </row>
    <row r="3188" spans="1:6" x14ac:dyDescent="0.25">
      <c r="A3188" t="s">
        <v>2618</v>
      </c>
      <c r="B3188" t="s">
        <v>31</v>
      </c>
      <c r="C3188" t="s">
        <v>32</v>
      </c>
      <c r="D3188" t="s">
        <v>6839</v>
      </c>
      <c r="E3188" s="1">
        <v>45444</v>
      </c>
      <c r="F3188">
        <v>1</v>
      </c>
    </row>
    <row r="3189" spans="1:6" x14ac:dyDescent="0.25">
      <c r="A3189" t="s">
        <v>2618</v>
      </c>
      <c r="B3189" t="s">
        <v>31</v>
      </c>
      <c r="C3189" t="s">
        <v>32</v>
      </c>
      <c r="D3189" t="s">
        <v>6839</v>
      </c>
      <c r="E3189" s="1">
        <v>45474</v>
      </c>
      <c r="F3189">
        <v>1</v>
      </c>
    </row>
    <row r="3190" spans="1:6" x14ac:dyDescent="0.25">
      <c r="A3190" t="s">
        <v>2618</v>
      </c>
      <c r="B3190" t="s">
        <v>31</v>
      </c>
      <c r="C3190" t="s">
        <v>32</v>
      </c>
      <c r="D3190" t="s">
        <v>6839</v>
      </c>
      <c r="E3190" s="1">
        <v>45505</v>
      </c>
      <c r="F3190">
        <v>1</v>
      </c>
    </row>
    <row r="3191" spans="1:6" x14ac:dyDescent="0.25">
      <c r="A3191" t="s">
        <v>2618</v>
      </c>
      <c r="B3191" t="s">
        <v>31</v>
      </c>
      <c r="C3191" t="s">
        <v>32</v>
      </c>
      <c r="D3191" t="s">
        <v>6839</v>
      </c>
      <c r="E3191" s="1">
        <v>45536</v>
      </c>
      <c r="F3191">
        <v>1</v>
      </c>
    </row>
    <row r="3192" spans="1:6" x14ac:dyDescent="0.25">
      <c r="A3192" t="s">
        <v>2618</v>
      </c>
      <c r="B3192" t="s">
        <v>31</v>
      </c>
      <c r="C3192" t="s">
        <v>32</v>
      </c>
      <c r="D3192" t="s">
        <v>6839</v>
      </c>
      <c r="E3192" s="1">
        <v>45566</v>
      </c>
      <c r="F3192">
        <v>1</v>
      </c>
    </row>
    <row r="3193" spans="1:6" x14ac:dyDescent="0.25">
      <c r="A3193" t="s">
        <v>2618</v>
      </c>
      <c r="B3193" t="s">
        <v>31</v>
      </c>
      <c r="C3193" t="s">
        <v>32</v>
      </c>
      <c r="D3193" t="s">
        <v>6839</v>
      </c>
      <c r="E3193" s="1">
        <v>45597</v>
      </c>
      <c r="F3193">
        <v>1</v>
      </c>
    </row>
    <row r="3194" spans="1:6" x14ac:dyDescent="0.25">
      <c r="A3194" t="s">
        <v>2618</v>
      </c>
      <c r="B3194" t="s">
        <v>31</v>
      </c>
      <c r="C3194" t="s">
        <v>32</v>
      </c>
      <c r="D3194" t="s">
        <v>6839</v>
      </c>
      <c r="E3194" s="1">
        <v>45627</v>
      </c>
      <c r="F3194">
        <v>1</v>
      </c>
    </row>
    <row r="3195" spans="1:6" x14ac:dyDescent="0.25">
      <c r="A3195" t="s">
        <v>2627</v>
      </c>
      <c r="B3195" t="s">
        <v>31</v>
      </c>
      <c r="C3195" t="s">
        <v>32</v>
      </c>
      <c r="D3195" t="s">
        <v>6839</v>
      </c>
      <c r="E3195" s="1">
        <v>45352</v>
      </c>
      <c r="F3195">
        <v>1</v>
      </c>
    </row>
    <row r="3196" spans="1:6" x14ac:dyDescent="0.25">
      <c r="A3196" t="s">
        <v>2627</v>
      </c>
      <c r="B3196" t="s">
        <v>31</v>
      </c>
      <c r="C3196" t="s">
        <v>32</v>
      </c>
      <c r="D3196" t="s">
        <v>6839</v>
      </c>
      <c r="E3196" s="1">
        <v>45383</v>
      </c>
      <c r="F3196">
        <v>1</v>
      </c>
    </row>
    <row r="3197" spans="1:6" x14ac:dyDescent="0.25">
      <c r="A3197" t="s">
        <v>2627</v>
      </c>
      <c r="B3197" t="s">
        <v>31</v>
      </c>
      <c r="C3197" t="s">
        <v>32</v>
      </c>
      <c r="D3197" t="s">
        <v>6839</v>
      </c>
      <c r="E3197" s="1">
        <v>45413</v>
      </c>
      <c r="F3197">
        <v>1</v>
      </c>
    </row>
    <row r="3198" spans="1:6" x14ac:dyDescent="0.25">
      <c r="A3198" t="s">
        <v>2627</v>
      </c>
      <c r="B3198" t="s">
        <v>31</v>
      </c>
      <c r="C3198" t="s">
        <v>32</v>
      </c>
      <c r="D3198" t="s">
        <v>6839</v>
      </c>
      <c r="E3198" s="1">
        <v>45444</v>
      </c>
      <c r="F3198">
        <v>1</v>
      </c>
    </row>
    <row r="3199" spans="1:6" x14ac:dyDescent="0.25">
      <c r="A3199" t="s">
        <v>2627</v>
      </c>
      <c r="B3199" t="s">
        <v>31</v>
      </c>
      <c r="C3199" t="s">
        <v>32</v>
      </c>
      <c r="D3199" t="s">
        <v>6839</v>
      </c>
      <c r="E3199" s="1">
        <v>45474</v>
      </c>
      <c r="F3199">
        <v>1</v>
      </c>
    </row>
    <row r="3200" spans="1:6" x14ac:dyDescent="0.25">
      <c r="A3200" t="s">
        <v>2627</v>
      </c>
      <c r="B3200" t="s">
        <v>31</v>
      </c>
      <c r="C3200" t="s">
        <v>32</v>
      </c>
      <c r="D3200" t="s">
        <v>6839</v>
      </c>
      <c r="E3200" s="1">
        <v>45505</v>
      </c>
      <c r="F3200">
        <v>1</v>
      </c>
    </row>
    <row r="3201" spans="1:6" x14ac:dyDescent="0.25">
      <c r="A3201" t="s">
        <v>2627</v>
      </c>
      <c r="B3201" t="s">
        <v>31</v>
      </c>
      <c r="C3201" t="s">
        <v>32</v>
      </c>
      <c r="D3201" t="s">
        <v>6839</v>
      </c>
      <c r="E3201" s="1">
        <v>45536</v>
      </c>
      <c r="F3201">
        <v>1</v>
      </c>
    </row>
    <row r="3202" spans="1:6" x14ac:dyDescent="0.25">
      <c r="A3202" t="s">
        <v>2627</v>
      </c>
      <c r="B3202" t="s">
        <v>31</v>
      </c>
      <c r="C3202" t="s">
        <v>32</v>
      </c>
      <c r="D3202" t="s">
        <v>6839</v>
      </c>
      <c r="E3202" s="1">
        <v>45566</v>
      </c>
      <c r="F3202">
        <v>1</v>
      </c>
    </row>
    <row r="3203" spans="1:6" x14ac:dyDescent="0.25">
      <c r="A3203" t="s">
        <v>2627</v>
      </c>
      <c r="B3203" t="s">
        <v>31</v>
      </c>
      <c r="C3203" t="s">
        <v>32</v>
      </c>
      <c r="D3203" t="s">
        <v>6839</v>
      </c>
      <c r="E3203" s="1">
        <v>45597</v>
      </c>
      <c r="F3203">
        <v>1</v>
      </c>
    </row>
    <row r="3204" spans="1:6" x14ac:dyDescent="0.25">
      <c r="A3204" t="s">
        <v>2627</v>
      </c>
      <c r="B3204" t="s">
        <v>31</v>
      </c>
      <c r="C3204" t="s">
        <v>32</v>
      </c>
      <c r="D3204" t="s">
        <v>6839</v>
      </c>
      <c r="E3204" s="1">
        <v>45627</v>
      </c>
      <c r="F3204">
        <v>1</v>
      </c>
    </row>
    <row r="3205" spans="1:6" x14ac:dyDescent="0.25">
      <c r="A3205" t="s">
        <v>2636</v>
      </c>
      <c r="B3205" t="s">
        <v>52</v>
      </c>
      <c r="C3205" t="s">
        <v>44</v>
      </c>
      <c r="D3205" t="s">
        <v>6839</v>
      </c>
      <c r="E3205" s="1">
        <v>45352</v>
      </c>
      <c r="F3205">
        <v>1</v>
      </c>
    </row>
    <row r="3206" spans="1:6" x14ac:dyDescent="0.25">
      <c r="A3206" t="s">
        <v>2636</v>
      </c>
      <c r="B3206" t="s">
        <v>52</v>
      </c>
      <c r="C3206" t="s">
        <v>44</v>
      </c>
      <c r="D3206" t="s">
        <v>6839</v>
      </c>
      <c r="E3206" s="1">
        <v>45383</v>
      </c>
      <c r="F3206">
        <v>1</v>
      </c>
    </row>
    <row r="3207" spans="1:6" x14ac:dyDescent="0.25">
      <c r="A3207" t="s">
        <v>2636</v>
      </c>
      <c r="B3207" t="s">
        <v>52</v>
      </c>
      <c r="C3207" t="s">
        <v>44</v>
      </c>
      <c r="D3207" t="s">
        <v>6839</v>
      </c>
      <c r="E3207" s="1">
        <v>45413</v>
      </c>
      <c r="F3207">
        <v>1</v>
      </c>
    </row>
    <row r="3208" spans="1:6" x14ac:dyDescent="0.25">
      <c r="A3208" t="s">
        <v>2636</v>
      </c>
      <c r="B3208" t="s">
        <v>52</v>
      </c>
      <c r="C3208" t="s">
        <v>44</v>
      </c>
      <c r="D3208" t="s">
        <v>6839</v>
      </c>
      <c r="E3208" s="1">
        <v>45444</v>
      </c>
      <c r="F3208">
        <v>1</v>
      </c>
    </row>
    <row r="3209" spans="1:6" x14ac:dyDescent="0.25">
      <c r="A3209" t="s">
        <v>2636</v>
      </c>
      <c r="B3209" t="s">
        <v>52</v>
      </c>
      <c r="C3209" t="s">
        <v>44</v>
      </c>
      <c r="D3209" t="s">
        <v>6839</v>
      </c>
      <c r="E3209" s="1">
        <v>45474</v>
      </c>
      <c r="F3209">
        <v>1</v>
      </c>
    </row>
    <row r="3210" spans="1:6" x14ac:dyDescent="0.25">
      <c r="A3210" t="s">
        <v>2636</v>
      </c>
      <c r="B3210" t="s">
        <v>52</v>
      </c>
      <c r="C3210" t="s">
        <v>44</v>
      </c>
      <c r="D3210" t="s">
        <v>6839</v>
      </c>
      <c r="E3210" s="1">
        <v>45505</v>
      </c>
      <c r="F3210">
        <v>1</v>
      </c>
    </row>
    <row r="3211" spans="1:6" x14ac:dyDescent="0.25">
      <c r="A3211" t="s">
        <v>2636</v>
      </c>
      <c r="B3211" t="s">
        <v>52</v>
      </c>
      <c r="C3211" t="s">
        <v>44</v>
      </c>
      <c r="D3211" t="s">
        <v>6839</v>
      </c>
      <c r="E3211" s="1">
        <v>45536</v>
      </c>
      <c r="F3211">
        <v>1</v>
      </c>
    </row>
    <row r="3212" spans="1:6" x14ac:dyDescent="0.25">
      <c r="A3212" t="s">
        <v>2636</v>
      </c>
      <c r="B3212" t="s">
        <v>52</v>
      </c>
      <c r="C3212" t="s">
        <v>44</v>
      </c>
      <c r="D3212" t="s">
        <v>6839</v>
      </c>
      <c r="E3212" s="1">
        <v>45566</v>
      </c>
      <c r="F3212">
        <v>1</v>
      </c>
    </row>
    <row r="3213" spans="1:6" x14ac:dyDescent="0.25">
      <c r="A3213" t="s">
        <v>2636</v>
      </c>
      <c r="B3213" t="s">
        <v>52</v>
      </c>
      <c r="C3213" t="s">
        <v>44</v>
      </c>
      <c r="D3213" t="s">
        <v>6839</v>
      </c>
      <c r="E3213" s="1">
        <v>45597</v>
      </c>
      <c r="F3213">
        <v>1</v>
      </c>
    </row>
    <row r="3214" spans="1:6" x14ac:dyDescent="0.25">
      <c r="A3214" t="s">
        <v>2636</v>
      </c>
      <c r="B3214" t="s">
        <v>52</v>
      </c>
      <c r="C3214" t="s">
        <v>44</v>
      </c>
      <c r="D3214" t="s">
        <v>6839</v>
      </c>
      <c r="E3214" s="1">
        <v>45627</v>
      </c>
      <c r="F3214">
        <v>1</v>
      </c>
    </row>
    <row r="3215" spans="1:6" x14ac:dyDescent="0.25">
      <c r="A3215" t="s">
        <v>2641</v>
      </c>
      <c r="B3215" t="s">
        <v>43</v>
      </c>
      <c r="C3215" t="s">
        <v>44</v>
      </c>
      <c r="D3215" t="s">
        <v>6842</v>
      </c>
      <c r="E3215" s="1">
        <v>45323</v>
      </c>
      <c r="F3215">
        <v>1</v>
      </c>
    </row>
    <row r="3216" spans="1:6" x14ac:dyDescent="0.25">
      <c r="A3216" t="s">
        <v>2641</v>
      </c>
      <c r="B3216" t="s">
        <v>43</v>
      </c>
      <c r="C3216" t="s">
        <v>44</v>
      </c>
      <c r="D3216" t="s">
        <v>6842</v>
      </c>
      <c r="E3216" s="1">
        <v>45352</v>
      </c>
      <c r="F3216">
        <v>1</v>
      </c>
    </row>
    <row r="3217" spans="1:6" x14ac:dyDescent="0.25">
      <c r="A3217" t="s">
        <v>2641</v>
      </c>
      <c r="B3217" t="s">
        <v>43</v>
      </c>
      <c r="C3217" t="s">
        <v>44</v>
      </c>
      <c r="D3217" t="s">
        <v>6842</v>
      </c>
      <c r="E3217" s="1">
        <v>45383</v>
      </c>
      <c r="F3217">
        <v>1</v>
      </c>
    </row>
    <row r="3218" spans="1:6" x14ac:dyDescent="0.25">
      <c r="A3218" t="s">
        <v>2641</v>
      </c>
      <c r="B3218" t="s">
        <v>43</v>
      </c>
      <c r="C3218" t="s">
        <v>44</v>
      </c>
      <c r="D3218" t="s">
        <v>6842</v>
      </c>
      <c r="E3218" s="1">
        <v>45413</v>
      </c>
      <c r="F3218">
        <v>1</v>
      </c>
    </row>
    <row r="3219" spans="1:6" x14ac:dyDescent="0.25">
      <c r="A3219" t="s">
        <v>2641</v>
      </c>
      <c r="B3219" t="s">
        <v>43</v>
      </c>
      <c r="C3219" t="s">
        <v>44</v>
      </c>
      <c r="D3219" t="s">
        <v>6842</v>
      </c>
      <c r="E3219" s="1">
        <v>45444</v>
      </c>
      <c r="F3219">
        <v>1</v>
      </c>
    </row>
    <row r="3220" spans="1:6" x14ac:dyDescent="0.25">
      <c r="A3220" t="s">
        <v>2641</v>
      </c>
      <c r="B3220" t="s">
        <v>43</v>
      </c>
      <c r="C3220" t="s">
        <v>44</v>
      </c>
      <c r="D3220" t="s">
        <v>6842</v>
      </c>
      <c r="E3220" s="1">
        <v>45474</v>
      </c>
      <c r="F3220">
        <v>1</v>
      </c>
    </row>
    <row r="3221" spans="1:6" x14ac:dyDescent="0.25">
      <c r="A3221" t="s">
        <v>2645</v>
      </c>
      <c r="B3221" t="s">
        <v>43</v>
      </c>
      <c r="C3221" t="s">
        <v>44</v>
      </c>
      <c r="D3221" t="s">
        <v>6841</v>
      </c>
      <c r="E3221" s="1">
        <v>45352</v>
      </c>
      <c r="F3221">
        <v>1</v>
      </c>
    </row>
    <row r="3222" spans="1:6" x14ac:dyDescent="0.25">
      <c r="A3222" t="s">
        <v>2645</v>
      </c>
      <c r="B3222" t="s">
        <v>43</v>
      </c>
      <c r="C3222" t="s">
        <v>44</v>
      </c>
      <c r="D3222" t="s">
        <v>6841</v>
      </c>
      <c r="E3222" s="1">
        <v>45383</v>
      </c>
      <c r="F3222">
        <v>1</v>
      </c>
    </row>
    <row r="3223" spans="1:6" x14ac:dyDescent="0.25">
      <c r="A3223" t="s">
        <v>2645</v>
      </c>
      <c r="B3223" t="s">
        <v>43</v>
      </c>
      <c r="C3223" t="s">
        <v>44</v>
      </c>
      <c r="D3223" t="s">
        <v>6841</v>
      </c>
      <c r="E3223" s="1">
        <v>45413</v>
      </c>
      <c r="F3223">
        <v>1</v>
      </c>
    </row>
    <row r="3224" spans="1:6" x14ac:dyDescent="0.25">
      <c r="A3224" t="s">
        <v>2645</v>
      </c>
      <c r="B3224" t="s">
        <v>43</v>
      </c>
      <c r="C3224" t="s">
        <v>44</v>
      </c>
      <c r="D3224" t="s">
        <v>6841</v>
      </c>
      <c r="E3224" s="1">
        <v>45444</v>
      </c>
      <c r="F3224">
        <v>1</v>
      </c>
    </row>
    <row r="3225" spans="1:6" x14ac:dyDescent="0.25">
      <c r="A3225" t="s">
        <v>2645</v>
      </c>
      <c r="B3225" t="s">
        <v>43</v>
      </c>
      <c r="C3225" t="s">
        <v>44</v>
      </c>
      <c r="D3225" t="s">
        <v>6841</v>
      </c>
      <c r="E3225" s="1">
        <v>45474</v>
      </c>
      <c r="F3225">
        <v>1</v>
      </c>
    </row>
    <row r="3226" spans="1:6" x14ac:dyDescent="0.25">
      <c r="A3226" t="s">
        <v>2645</v>
      </c>
      <c r="B3226" t="s">
        <v>43</v>
      </c>
      <c r="C3226" t="s">
        <v>44</v>
      </c>
      <c r="D3226" t="s">
        <v>6841</v>
      </c>
      <c r="E3226" s="1">
        <v>45505</v>
      </c>
      <c r="F3226">
        <v>1</v>
      </c>
    </row>
    <row r="3227" spans="1:6" x14ac:dyDescent="0.25">
      <c r="A3227" t="s">
        <v>2645</v>
      </c>
      <c r="B3227" t="s">
        <v>43</v>
      </c>
      <c r="C3227" t="s">
        <v>44</v>
      </c>
      <c r="D3227" t="s">
        <v>6841</v>
      </c>
      <c r="E3227" s="1">
        <v>45536</v>
      </c>
      <c r="F3227">
        <v>1</v>
      </c>
    </row>
    <row r="3228" spans="1:6" x14ac:dyDescent="0.25">
      <c r="A3228" t="s">
        <v>2645</v>
      </c>
      <c r="B3228" t="s">
        <v>43</v>
      </c>
      <c r="C3228" t="s">
        <v>44</v>
      </c>
      <c r="D3228" t="s">
        <v>6841</v>
      </c>
      <c r="E3228" s="1">
        <v>45566</v>
      </c>
      <c r="F3228">
        <v>1</v>
      </c>
    </row>
    <row r="3229" spans="1:6" x14ac:dyDescent="0.25">
      <c r="A3229" t="s">
        <v>2645</v>
      </c>
      <c r="B3229" t="s">
        <v>43</v>
      </c>
      <c r="C3229" t="s">
        <v>44</v>
      </c>
      <c r="D3229" t="s">
        <v>6841</v>
      </c>
      <c r="E3229" s="1">
        <v>45597</v>
      </c>
      <c r="F3229">
        <v>1</v>
      </c>
    </row>
    <row r="3230" spans="1:6" x14ac:dyDescent="0.25">
      <c r="A3230" t="s">
        <v>2645</v>
      </c>
      <c r="B3230" t="s">
        <v>43</v>
      </c>
      <c r="C3230" t="s">
        <v>44</v>
      </c>
      <c r="D3230" t="s">
        <v>6841</v>
      </c>
      <c r="E3230" s="1">
        <v>45627</v>
      </c>
      <c r="F3230">
        <v>1</v>
      </c>
    </row>
    <row r="3231" spans="1:6" x14ac:dyDescent="0.25">
      <c r="A3231" t="s">
        <v>2655</v>
      </c>
      <c r="B3231" t="s">
        <v>146</v>
      </c>
      <c r="C3231" t="s">
        <v>147</v>
      </c>
      <c r="D3231" t="s">
        <v>6840</v>
      </c>
      <c r="E3231" s="1">
        <v>45323</v>
      </c>
      <c r="F3231">
        <v>1</v>
      </c>
    </row>
    <row r="3232" spans="1:6" x14ac:dyDescent="0.25">
      <c r="A3232" t="s">
        <v>2655</v>
      </c>
      <c r="B3232" t="s">
        <v>146</v>
      </c>
      <c r="C3232" t="s">
        <v>147</v>
      </c>
      <c r="D3232" t="s">
        <v>6840</v>
      </c>
      <c r="E3232" s="1">
        <v>45352</v>
      </c>
      <c r="F3232">
        <v>1</v>
      </c>
    </row>
    <row r="3233" spans="1:6" x14ac:dyDescent="0.25">
      <c r="A3233" t="s">
        <v>2655</v>
      </c>
      <c r="B3233" t="s">
        <v>146</v>
      </c>
      <c r="C3233" t="s">
        <v>147</v>
      </c>
      <c r="D3233" t="s">
        <v>6840</v>
      </c>
      <c r="E3233" s="1">
        <v>45383</v>
      </c>
      <c r="F3233">
        <v>1</v>
      </c>
    </row>
    <row r="3234" spans="1:6" x14ac:dyDescent="0.25">
      <c r="A3234" t="s">
        <v>2655</v>
      </c>
      <c r="B3234" t="s">
        <v>146</v>
      </c>
      <c r="C3234" t="s">
        <v>147</v>
      </c>
      <c r="D3234" t="s">
        <v>6840</v>
      </c>
      <c r="E3234" s="1">
        <v>45413</v>
      </c>
      <c r="F3234">
        <v>1</v>
      </c>
    </row>
    <row r="3235" spans="1:6" x14ac:dyDescent="0.25">
      <c r="A3235" t="s">
        <v>2655</v>
      </c>
      <c r="B3235" t="s">
        <v>146</v>
      </c>
      <c r="C3235" t="s">
        <v>147</v>
      </c>
      <c r="D3235" t="s">
        <v>6840</v>
      </c>
      <c r="E3235" s="1">
        <v>45444</v>
      </c>
      <c r="F3235">
        <v>1</v>
      </c>
    </row>
    <row r="3236" spans="1:6" x14ac:dyDescent="0.25">
      <c r="A3236" t="s">
        <v>2655</v>
      </c>
      <c r="B3236" t="s">
        <v>146</v>
      </c>
      <c r="C3236" t="s">
        <v>147</v>
      </c>
      <c r="D3236" t="s">
        <v>6840</v>
      </c>
      <c r="E3236" s="1">
        <v>45474</v>
      </c>
      <c r="F3236">
        <v>1</v>
      </c>
    </row>
    <row r="3237" spans="1:6" x14ac:dyDescent="0.25">
      <c r="A3237" t="s">
        <v>2655</v>
      </c>
      <c r="B3237" t="s">
        <v>146</v>
      </c>
      <c r="C3237" t="s">
        <v>147</v>
      </c>
      <c r="D3237" t="s">
        <v>6840</v>
      </c>
      <c r="E3237" s="1">
        <v>45505</v>
      </c>
      <c r="F3237">
        <v>1</v>
      </c>
    </row>
    <row r="3238" spans="1:6" x14ac:dyDescent="0.25">
      <c r="A3238" t="s">
        <v>2655</v>
      </c>
      <c r="B3238" t="s">
        <v>146</v>
      </c>
      <c r="C3238" t="s">
        <v>147</v>
      </c>
      <c r="D3238" t="s">
        <v>6840</v>
      </c>
      <c r="E3238" s="1">
        <v>45536</v>
      </c>
      <c r="F3238">
        <v>1</v>
      </c>
    </row>
    <row r="3239" spans="1:6" x14ac:dyDescent="0.25">
      <c r="A3239" t="s">
        <v>2655</v>
      </c>
      <c r="B3239" t="s">
        <v>146</v>
      </c>
      <c r="C3239" t="s">
        <v>147</v>
      </c>
      <c r="D3239" t="s">
        <v>6840</v>
      </c>
      <c r="E3239" s="1">
        <v>45566</v>
      </c>
      <c r="F3239">
        <v>1</v>
      </c>
    </row>
    <row r="3240" spans="1:6" x14ac:dyDescent="0.25">
      <c r="A3240" t="s">
        <v>2655</v>
      </c>
      <c r="B3240" t="s">
        <v>146</v>
      </c>
      <c r="C3240" t="s">
        <v>147</v>
      </c>
      <c r="D3240" t="s">
        <v>6840</v>
      </c>
      <c r="E3240" s="1">
        <v>45597</v>
      </c>
      <c r="F3240">
        <v>1</v>
      </c>
    </row>
    <row r="3241" spans="1:6" x14ac:dyDescent="0.25">
      <c r="A3241" t="s">
        <v>2655</v>
      </c>
      <c r="B3241" t="s">
        <v>146</v>
      </c>
      <c r="C3241" t="s">
        <v>147</v>
      </c>
      <c r="D3241" t="s">
        <v>6840</v>
      </c>
      <c r="E3241" s="1">
        <v>45627</v>
      </c>
      <c r="F3241">
        <v>1</v>
      </c>
    </row>
    <row r="3242" spans="1:6" x14ac:dyDescent="0.25">
      <c r="A3242" t="s">
        <v>2671</v>
      </c>
      <c r="B3242" t="s">
        <v>146</v>
      </c>
      <c r="C3242" t="s">
        <v>147</v>
      </c>
      <c r="D3242" t="s">
        <v>6840</v>
      </c>
      <c r="E3242" s="1">
        <v>45352</v>
      </c>
      <c r="F3242">
        <v>1</v>
      </c>
    </row>
    <row r="3243" spans="1:6" x14ac:dyDescent="0.25">
      <c r="A3243" t="s">
        <v>2671</v>
      </c>
      <c r="B3243" t="s">
        <v>146</v>
      </c>
      <c r="C3243" t="s">
        <v>147</v>
      </c>
      <c r="D3243" t="s">
        <v>6840</v>
      </c>
      <c r="E3243" s="1">
        <v>45383</v>
      </c>
      <c r="F3243">
        <v>1</v>
      </c>
    </row>
    <row r="3244" spans="1:6" x14ac:dyDescent="0.25">
      <c r="A3244" t="s">
        <v>2671</v>
      </c>
      <c r="B3244" t="s">
        <v>146</v>
      </c>
      <c r="C3244" t="s">
        <v>147</v>
      </c>
      <c r="D3244" t="s">
        <v>6840</v>
      </c>
      <c r="E3244" s="1">
        <v>45413</v>
      </c>
      <c r="F3244">
        <v>1</v>
      </c>
    </row>
    <row r="3245" spans="1:6" x14ac:dyDescent="0.25">
      <c r="A3245" t="s">
        <v>2671</v>
      </c>
      <c r="B3245" t="s">
        <v>146</v>
      </c>
      <c r="C3245" t="s">
        <v>147</v>
      </c>
      <c r="D3245" t="s">
        <v>6840</v>
      </c>
      <c r="E3245" s="1">
        <v>45444</v>
      </c>
      <c r="F3245">
        <v>1</v>
      </c>
    </row>
    <row r="3246" spans="1:6" x14ac:dyDescent="0.25">
      <c r="A3246" t="s">
        <v>2671</v>
      </c>
      <c r="B3246" t="s">
        <v>146</v>
      </c>
      <c r="C3246" t="s">
        <v>147</v>
      </c>
      <c r="D3246" t="s">
        <v>6840</v>
      </c>
      <c r="E3246" s="1">
        <v>45474</v>
      </c>
      <c r="F3246">
        <v>1</v>
      </c>
    </row>
    <row r="3247" spans="1:6" x14ac:dyDescent="0.25">
      <c r="A3247" t="s">
        <v>2671</v>
      </c>
      <c r="B3247" t="s">
        <v>146</v>
      </c>
      <c r="C3247" t="s">
        <v>147</v>
      </c>
      <c r="D3247" t="s">
        <v>6840</v>
      </c>
      <c r="E3247" s="1">
        <v>45505</v>
      </c>
      <c r="F3247">
        <v>1</v>
      </c>
    </row>
    <row r="3248" spans="1:6" x14ac:dyDescent="0.25">
      <c r="A3248" t="s">
        <v>2671</v>
      </c>
      <c r="B3248" t="s">
        <v>146</v>
      </c>
      <c r="C3248" t="s">
        <v>147</v>
      </c>
      <c r="D3248" t="s">
        <v>6840</v>
      </c>
      <c r="E3248" s="1">
        <v>45536</v>
      </c>
      <c r="F3248">
        <v>1</v>
      </c>
    </row>
    <row r="3249" spans="1:6" x14ac:dyDescent="0.25">
      <c r="A3249" t="s">
        <v>2671</v>
      </c>
      <c r="B3249" t="s">
        <v>146</v>
      </c>
      <c r="C3249" t="s">
        <v>147</v>
      </c>
      <c r="D3249" t="s">
        <v>6840</v>
      </c>
      <c r="E3249" s="1">
        <v>45566</v>
      </c>
      <c r="F3249">
        <v>1</v>
      </c>
    </row>
    <row r="3250" spans="1:6" x14ac:dyDescent="0.25">
      <c r="A3250" t="s">
        <v>2671</v>
      </c>
      <c r="B3250" t="s">
        <v>146</v>
      </c>
      <c r="C3250" t="s">
        <v>147</v>
      </c>
      <c r="D3250" t="s">
        <v>6840</v>
      </c>
      <c r="E3250" s="1">
        <v>45597</v>
      </c>
      <c r="F3250">
        <v>1</v>
      </c>
    </row>
    <row r="3251" spans="1:6" x14ac:dyDescent="0.25">
      <c r="A3251" t="s">
        <v>2671</v>
      </c>
      <c r="B3251" t="s">
        <v>146</v>
      </c>
      <c r="C3251" t="s">
        <v>147</v>
      </c>
      <c r="D3251" t="s">
        <v>6840</v>
      </c>
      <c r="E3251" s="1">
        <v>45627</v>
      </c>
      <c r="F3251">
        <v>1</v>
      </c>
    </row>
    <row r="3252" spans="1:6" x14ac:dyDescent="0.25">
      <c r="A3252" t="s">
        <v>2681</v>
      </c>
      <c r="B3252" t="s">
        <v>146</v>
      </c>
      <c r="C3252" t="s">
        <v>147</v>
      </c>
      <c r="D3252" t="s">
        <v>6841</v>
      </c>
      <c r="E3252" s="1">
        <v>45323</v>
      </c>
      <c r="F3252">
        <v>1</v>
      </c>
    </row>
    <row r="3253" spans="1:6" x14ac:dyDescent="0.25">
      <c r="A3253" t="s">
        <v>2681</v>
      </c>
      <c r="B3253" t="s">
        <v>146</v>
      </c>
      <c r="C3253" t="s">
        <v>147</v>
      </c>
      <c r="D3253" t="s">
        <v>6841</v>
      </c>
      <c r="E3253" s="1">
        <v>45352</v>
      </c>
      <c r="F3253">
        <v>1</v>
      </c>
    </row>
    <row r="3254" spans="1:6" x14ac:dyDescent="0.25">
      <c r="A3254" t="s">
        <v>2681</v>
      </c>
      <c r="B3254" t="s">
        <v>146</v>
      </c>
      <c r="C3254" t="s">
        <v>147</v>
      </c>
      <c r="D3254" t="s">
        <v>6841</v>
      </c>
      <c r="E3254" s="1">
        <v>45383</v>
      </c>
      <c r="F3254">
        <v>1</v>
      </c>
    </row>
    <row r="3255" spans="1:6" x14ac:dyDescent="0.25">
      <c r="A3255" t="s">
        <v>2681</v>
      </c>
      <c r="B3255" t="s">
        <v>146</v>
      </c>
      <c r="C3255" t="s">
        <v>147</v>
      </c>
      <c r="D3255" t="s">
        <v>6841</v>
      </c>
      <c r="E3255" s="1">
        <v>45413</v>
      </c>
      <c r="F3255">
        <v>1</v>
      </c>
    </row>
    <row r="3256" spans="1:6" x14ac:dyDescent="0.25">
      <c r="A3256" t="s">
        <v>2681</v>
      </c>
      <c r="B3256" t="s">
        <v>146</v>
      </c>
      <c r="C3256" t="s">
        <v>147</v>
      </c>
      <c r="D3256" t="s">
        <v>6841</v>
      </c>
      <c r="E3256" s="1">
        <v>45444</v>
      </c>
      <c r="F3256">
        <v>1</v>
      </c>
    </row>
    <row r="3257" spans="1:6" x14ac:dyDescent="0.25">
      <c r="A3257" t="s">
        <v>2681</v>
      </c>
      <c r="B3257" t="s">
        <v>146</v>
      </c>
      <c r="C3257" t="s">
        <v>147</v>
      </c>
      <c r="D3257" t="s">
        <v>6841</v>
      </c>
      <c r="E3257" s="1">
        <v>45474</v>
      </c>
      <c r="F3257">
        <v>1</v>
      </c>
    </row>
    <row r="3258" spans="1:6" x14ac:dyDescent="0.25">
      <c r="A3258" t="s">
        <v>2681</v>
      </c>
      <c r="B3258" t="s">
        <v>146</v>
      </c>
      <c r="C3258" t="s">
        <v>147</v>
      </c>
      <c r="D3258" t="s">
        <v>6841</v>
      </c>
      <c r="E3258" s="1">
        <v>45505</v>
      </c>
      <c r="F3258">
        <v>1</v>
      </c>
    </row>
    <row r="3259" spans="1:6" x14ac:dyDescent="0.25">
      <c r="A3259" t="s">
        <v>2681</v>
      </c>
      <c r="B3259" t="s">
        <v>146</v>
      </c>
      <c r="C3259" t="s">
        <v>147</v>
      </c>
      <c r="D3259" t="s">
        <v>6841</v>
      </c>
      <c r="E3259" s="1">
        <v>45536</v>
      </c>
      <c r="F3259">
        <v>1</v>
      </c>
    </row>
    <row r="3260" spans="1:6" x14ac:dyDescent="0.25">
      <c r="A3260" t="s">
        <v>2681</v>
      </c>
      <c r="B3260" t="s">
        <v>146</v>
      </c>
      <c r="C3260" t="s">
        <v>147</v>
      </c>
      <c r="D3260" t="s">
        <v>6841</v>
      </c>
      <c r="E3260" s="1">
        <v>45566</v>
      </c>
      <c r="F3260">
        <v>1</v>
      </c>
    </row>
    <row r="3261" spans="1:6" x14ac:dyDescent="0.25">
      <c r="A3261" t="s">
        <v>2681</v>
      </c>
      <c r="B3261" t="s">
        <v>146</v>
      </c>
      <c r="C3261" t="s">
        <v>147</v>
      </c>
      <c r="D3261" t="s">
        <v>6841</v>
      </c>
      <c r="E3261" s="1">
        <v>45597</v>
      </c>
      <c r="F3261">
        <v>1</v>
      </c>
    </row>
    <row r="3262" spans="1:6" x14ac:dyDescent="0.25">
      <c r="A3262" t="s">
        <v>2681</v>
      </c>
      <c r="B3262" t="s">
        <v>146</v>
      </c>
      <c r="C3262" t="s">
        <v>147</v>
      </c>
      <c r="D3262" t="s">
        <v>6841</v>
      </c>
      <c r="E3262" s="1">
        <v>45627</v>
      </c>
      <c r="F3262">
        <v>1</v>
      </c>
    </row>
    <row r="3263" spans="1:6" x14ac:dyDescent="0.25">
      <c r="A3263" t="s">
        <v>2686</v>
      </c>
      <c r="B3263" t="s">
        <v>146</v>
      </c>
      <c r="C3263" t="s">
        <v>147</v>
      </c>
      <c r="D3263" t="s">
        <v>6839</v>
      </c>
      <c r="E3263" s="1">
        <v>45323</v>
      </c>
      <c r="F3263">
        <v>1</v>
      </c>
    </row>
    <row r="3264" spans="1:6" x14ac:dyDescent="0.25">
      <c r="A3264" t="s">
        <v>2686</v>
      </c>
      <c r="B3264" t="s">
        <v>146</v>
      </c>
      <c r="C3264" t="s">
        <v>147</v>
      </c>
      <c r="D3264" t="s">
        <v>6839</v>
      </c>
      <c r="E3264" s="1">
        <v>45352</v>
      </c>
      <c r="F3264">
        <v>1</v>
      </c>
    </row>
    <row r="3265" spans="1:6" x14ac:dyDescent="0.25">
      <c r="A3265" t="s">
        <v>2686</v>
      </c>
      <c r="B3265" t="s">
        <v>146</v>
      </c>
      <c r="C3265" t="s">
        <v>147</v>
      </c>
      <c r="D3265" t="s">
        <v>6839</v>
      </c>
      <c r="E3265" s="1">
        <v>45383</v>
      </c>
      <c r="F3265">
        <v>1</v>
      </c>
    </row>
    <row r="3266" spans="1:6" x14ac:dyDescent="0.25">
      <c r="A3266" t="s">
        <v>2686</v>
      </c>
      <c r="B3266" t="s">
        <v>146</v>
      </c>
      <c r="C3266" t="s">
        <v>147</v>
      </c>
      <c r="D3266" t="s">
        <v>6839</v>
      </c>
      <c r="E3266" s="1">
        <v>45413</v>
      </c>
      <c r="F3266">
        <v>1</v>
      </c>
    </row>
    <row r="3267" spans="1:6" x14ac:dyDescent="0.25">
      <c r="A3267" t="s">
        <v>2686</v>
      </c>
      <c r="B3267" t="s">
        <v>146</v>
      </c>
      <c r="C3267" t="s">
        <v>147</v>
      </c>
      <c r="D3267" t="s">
        <v>6839</v>
      </c>
      <c r="E3267" s="1">
        <v>45444</v>
      </c>
      <c r="F3267">
        <v>1</v>
      </c>
    </row>
    <row r="3268" spans="1:6" x14ac:dyDescent="0.25">
      <c r="A3268" t="s">
        <v>2686</v>
      </c>
      <c r="B3268" t="s">
        <v>146</v>
      </c>
      <c r="C3268" t="s">
        <v>147</v>
      </c>
      <c r="D3268" t="s">
        <v>6839</v>
      </c>
      <c r="E3268" s="1">
        <v>45474</v>
      </c>
      <c r="F3268">
        <v>1</v>
      </c>
    </row>
    <row r="3269" spans="1:6" x14ac:dyDescent="0.25">
      <c r="A3269" t="s">
        <v>2686</v>
      </c>
      <c r="B3269" t="s">
        <v>146</v>
      </c>
      <c r="C3269" t="s">
        <v>147</v>
      </c>
      <c r="D3269" t="s">
        <v>6839</v>
      </c>
      <c r="E3269" s="1">
        <v>45505</v>
      </c>
      <c r="F3269">
        <v>1</v>
      </c>
    </row>
    <row r="3270" spans="1:6" x14ac:dyDescent="0.25">
      <c r="A3270" t="s">
        <v>2686</v>
      </c>
      <c r="B3270" t="s">
        <v>146</v>
      </c>
      <c r="C3270" t="s">
        <v>147</v>
      </c>
      <c r="D3270" t="s">
        <v>6839</v>
      </c>
      <c r="E3270" s="1">
        <v>45536</v>
      </c>
      <c r="F3270">
        <v>1</v>
      </c>
    </row>
    <row r="3271" spans="1:6" x14ac:dyDescent="0.25">
      <c r="A3271" t="s">
        <v>2686</v>
      </c>
      <c r="B3271" t="s">
        <v>146</v>
      </c>
      <c r="C3271" t="s">
        <v>147</v>
      </c>
      <c r="D3271" t="s">
        <v>6839</v>
      </c>
      <c r="E3271" s="1">
        <v>45566</v>
      </c>
      <c r="F3271">
        <v>1</v>
      </c>
    </row>
    <row r="3272" spans="1:6" x14ac:dyDescent="0.25">
      <c r="A3272" t="s">
        <v>2686</v>
      </c>
      <c r="B3272" t="s">
        <v>146</v>
      </c>
      <c r="C3272" t="s">
        <v>147</v>
      </c>
      <c r="D3272" t="s">
        <v>6839</v>
      </c>
      <c r="E3272" s="1">
        <v>45597</v>
      </c>
      <c r="F3272">
        <v>1</v>
      </c>
    </row>
    <row r="3273" spans="1:6" x14ac:dyDescent="0.25">
      <c r="A3273" t="s">
        <v>2686</v>
      </c>
      <c r="B3273" t="s">
        <v>146</v>
      </c>
      <c r="C3273" t="s">
        <v>147</v>
      </c>
      <c r="D3273" t="s">
        <v>6839</v>
      </c>
      <c r="E3273" s="1">
        <v>45627</v>
      </c>
      <c r="F3273">
        <v>1</v>
      </c>
    </row>
    <row r="3274" spans="1:6" x14ac:dyDescent="0.25">
      <c r="A3274" t="s">
        <v>2705</v>
      </c>
      <c r="B3274" t="s">
        <v>52</v>
      </c>
      <c r="C3274" t="s">
        <v>44</v>
      </c>
      <c r="D3274" t="s">
        <v>6839</v>
      </c>
      <c r="E3274" s="1">
        <v>45323</v>
      </c>
      <c r="F3274">
        <v>1</v>
      </c>
    </row>
    <row r="3275" spans="1:6" x14ac:dyDescent="0.25">
      <c r="A3275" t="s">
        <v>2705</v>
      </c>
      <c r="B3275" t="s">
        <v>52</v>
      </c>
      <c r="C3275" t="s">
        <v>44</v>
      </c>
      <c r="D3275" t="s">
        <v>6839</v>
      </c>
      <c r="E3275" s="1">
        <v>45352</v>
      </c>
      <c r="F3275">
        <v>1</v>
      </c>
    </row>
    <row r="3276" spans="1:6" x14ac:dyDescent="0.25">
      <c r="A3276" t="s">
        <v>2705</v>
      </c>
      <c r="B3276" t="s">
        <v>52</v>
      </c>
      <c r="C3276" t="s">
        <v>44</v>
      </c>
      <c r="D3276" t="s">
        <v>6839</v>
      </c>
      <c r="E3276" s="1">
        <v>45383</v>
      </c>
      <c r="F3276">
        <v>1</v>
      </c>
    </row>
    <row r="3277" spans="1:6" x14ac:dyDescent="0.25">
      <c r="A3277" t="s">
        <v>2705</v>
      </c>
      <c r="B3277" t="s">
        <v>52</v>
      </c>
      <c r="C3277" t="s">
        <v>44</v>
      </c>
      <c r="D3277" t="s">
        <v>6839</v>
      </c>
      <c r="E3277" s="1">
        <v>45413</v>
      </c>
      <c r="F3277">
        <v>1</v>
      </c>
    </row>
    <row r="3278" spans="1:6" x14ac:dyDescent="0.25">
      <c r="A3278" t="s">
        <v>2705</v>
      </c>
      <c r="B3278" t="s">
        <v>52</v>
      </c>
      <c r="C3278" t="s">
        <v>44</v>
      </c>
      <c r="D3278" t="s">
        <v>6839</v>
      </c>
      <c r="E3278" s="1">
        <v>45444</v>
      </c>
      <c r="F3278">
        <v>1</v>
      </c>
    </row>
    <row r="3279" spans="1:6" x14ac:dyDescent="0.25">
      <c r="A3279" t="s">
        <v>2705</v>
      </c>
      <c r="B3279" t="s">
        <v>52</v>
      </c>
      <c r="C3279" t="s">
        <v>44</v>
      </c>
      <c r="D3279" t="s">
        <v>6839</v>
      </c>
      <c r="E3279" s="1">
        <v>45474</v>
      </c>
      <c r="F3279">
        <v>1</v>
      </c>
    </row>
    <row r="3280" spans="1:6" x14ac:dyDescent="0.25">
      <c r="A3280" t="s">
        <v>2705</v>
      </c>
      <c r="B3280" t="s">
        <v>52</v>
      </c>
      <c r="C3280" t="s">
        <v>44</v>
      </c>
      <c r="D3280" t="s">
        <v>6839</v>
      </c>
      <c r="E3280" s="1">
        <v>45505</v>
      </c>
      <c r="F3280">
        <v>1</v>
      </c>
    </row>
    <row r="3281" spans="1:6" x14ac:dyDescent="0.25">
      <c r="A3281" t="s">
        <v>2705</v>
      </c>
      <c r="B3281" t="s">
        <v>52</v>
      </c>
      <c r="C3281" t="s">
        <v>44</v>
      </c>
      <c r="D3281" t="s">
        <v>6839</v>
      </c>
      <c r="E3281" s="1">
        <v>45536</v>
      </c>
      <c r="F3281">
        <v>1</v>
      </c>
    </row>
    <row r="3282" spans="1:6" x14ac:dyDescent="0.25">
      <c r="A3282" t="s">
        <v>2705</v>
      </c>
      <c r="B3282" t="s">
        <v>52</v>
      </c>
      <c r="C3282" t="s">
        <v>44</v>
      </c>
      <c r="D3282" t="s">
        <v>6839</v>
      </c>
      <c r="E3282" s="1">
        <v>45566</v>
      </c>
      <c r="F3282">
        <v>1</v>
      </c>
    </row>
    <row r="3283" spans="1:6" x14ac:dyDescent="0.25">
      <c r="A3283" t="s">
        <v>2705</v>
      </c>
      <c r="B3283" t="s">
        <v>52</v>
      </c>
      <c r="C3283" t="s">
        <v>44</v>
      </c>
      <c r="D3283" t="s">
        <v>6839</v>
      </c>
      <c r="E3283" s="1">
        <v>45597</v>
      </c>
      <c r="F3283">
        <v>1</v>
      </c>
    </row>
    <row r="3284" spans="1:6" x14ac:dyDescent="0.25">
      <c r="A3284" t="s">
        <v>2705</v>
      </c>
      <c r="B3284" t="s">
        <v>52</v>
      </c>
      <c r="C3284" t="s">
        <v>44</v>
      </c>
      <c r="D3284" t="s">
        <v>6839</v>
      </c>
      <c r="E3284" s="1">
        <v>45627</v>
      </c>
      <c r="F3284">
        <v>1</v>
      </c>
    </row>
    <row r="3285" spans="1:6" x14ac:dyDescent="0.25">
      <c r="A3285" t="s">
        <v>2713</v>
      </c>
      <c r="B3285" t="s">
        <v>43</v>
      </c>
      <c r="C3285" t="s">
        <v>44</v>
      </c>
      <c r="D3285" t="s">
        <v>6840</v>
      </c>
      <c r="E3285" s="1">
        <v>45292</v>
      </c>
      <c r="F3285">
        <v>1</v>
      </c>
    </row>
    <row r="3286" spans="1:6" x14ac:dyDescent="0.25">
      <c r="A3286" t="s">
        <v>2713</v>
      </c>
      <c r="B3286" t="s">
        <v>43</v>
      </c>
      <c r="C3286" t="s">
        <v>44</v>
      </c>
      <c r="D3286" t="s">
        <v>6840</v>
      </c>
      <c r="E3286" s="1">
        <v>45323</v>
      </c>
      <c r="F3286">
        <v>1</v>
      </c>
    </row>
    <row r="3287" spans="1:6" x14ac:dyDescent="0.25">
      <c r="A3287" t="s">
        <v>2713</v>
      </c>
      <c r="B3287" t="s">
        <v>43</v>
      </c>
      <c r="C3287" t="s">
        <v>44</v>
      </c>
      <c r="D3287" t="s">
        <v>6840</v>
      </c>
      <c r="E3287" s="1">
        <v>45352</v>
      </c>
      <c r="F3287">
        <v>1</v>
      </c>
    </row>
    <row r="3288" spans="1:6" x14ac:dyDescent="0.25">
      <c r="A3288" t="s">
        <v>2713</v>
      </c>
      <c r="B3288" t="s">
        <v>43</v>
      </c>
      <c r="C3288" t="s">
        <v>44</v>
      </c>
      <c r="D3288" t="s">
        <v>6840</v>
      </c>
      <c r="E3288" s="1">
        <v>45383</v>
      </c>
      <c r="F3288">
        <v>1</v>
      </c>
    </row>
    <row r="3289" spans="1:6" x14ac:dyDescent="0.25">
      <c r="A3289" t="s">
        <v>2713</v>
      </c>
      <c r="B3289" t="s">
        <v>43</v>
      </c>
      <c r="C3289" t="s">
        <v>44</v>
      </c>
      <c r="D3289" t="s">
        <v>6840</v>
      </c>
      <c r="E3289" s="1">
        <v>45413</v>
      </c>
      <c r="F3289">
        <v>1</v>
      </c>
    </row>
    <row r="3290" spans="1:6" x14ac:dyDescent="0.25">
      <c r="A3290" t="s">
        <v>2713</v>
      </c>
      <c r="B3290" t="s">
        <v>43</v>
      </c>
      <c r="C3290" t="s">
        <v>44</v>
      </c>
      <c r="D3290" t="s">
        <v>6840</v>
      </c>
      <c r="E3290" s="1">
        <v>45444</v>
      </c>
      <c r="F3290">
        <v>1</v>
      </c>
    </row>
    <row r="3291" spans="1:6" x14ac:dyDescent="0.25">
      <c r="A3291" t="s">
        <v>2713</v>
      </c>
      <c r="B3291" t="s">
        <v>43</v>
      </c>
      <c r="C3291" t="s">
        <v>44</v>
      </c>
      <c r="D3291" t="s">
        <v>6840</v>
      </c>
      <c r="E3291" s="1">
        <v>45474</v>
      </c>
      <c r="F3291">
        <v>1</v>
      </c>
    </row>
    <row r="3292" spans="1:6" x14ac:dyDescent="0.25">
      <c r="A3292" t="s">
        <v>2713</v>
      </c>
      <c r="B3292" t="s">
        <v>43</v>
      </c>
      <c r="C3292" t="s">
        <v>44</v>
      </c>
      <c r="D3292" t="s">
        <v>6840</v>
      </c>
      <c r="E3292" s="1">
        <v>45505</v>
      </c>
      <c r="F3292">
        <v>1</v>
      </c>
    </row>
    <row r="3293" spans="1:6" x14ac:dyDescent="0.25">
      <c r="A3293" t="s">
        <v>2713</v>
      </c>
      <c r="B3293" t="s">
        <v>43</v>
      </c>
      <c r="C3293" t="s">
        <v>44</v>
      </c>
      <c r="D3293" t="s">
        <v>6840</v>
      </c>
      <c r="E3293" s="1">
        <v>45536</v>
      </c>
      <c r="F3293">
        <v>1</v>
      </c>
    </row>
    <row r="3294" spans="1:6" x14ac:dyDescent="0.25">
      <c r="A3294" t="s">
        <v>2713</v>
      </c>
      <c r="B3294" t="s">
        <v>43</v>
      </c>
      <c r="C3294" t="s">
        <v>44</v>
      </c>
      <c r="D3294" t="s">
        <v>6840</v>
      </c>
      <c r="E3294" s="1">
        <v>45566</v>
      </c>
      <c r="F3294">
        <v>1</v>
      </c>
    </row>
    <row r="3295" spans="1:6" x14ac:dyDescent="0.25">
      <c r="A3295" t="s">
        <v>2713</v>
      </c>
      <c r="B3295" t="s">
        <v>43</v>
      </c>
      <c r="C3295" t="s">
        <v>44</v>
      </c>
      <c r="D3295" t="s">
        <v>6840</v>
      </c>
      <c r="E3295" s="1">
        <v>45597</v>
      </c>
      <c r="F3295">
        <v>1</v>
      </c>
    </row>
    <row r="3296" spans="1:6" x14ac:dyDescent="0.25">
      <c r="A3296" t="s">
        <v>2713</v>
      </c>
      <c r="B3296" t="s">
        <v>43</v>
      </c>
      <c r="C3296" t="s">
        <v>44</v>
      </c>
      <c r="D3296" t="s">
        <v>6840</v>
      </c>
      <c r="E3296" s="1">
        <v>45627</v>
      </c>
      <c r="F3296">
        <v>1</v>
      </c>
    </row>
    <row r="3297" spans="1:6" x14ac:dyDescent="0.25">
      <c r="A3297" t="s">
        <v>2719</v>
      </c>
      <c r="B3297" t="s">
        <v>52</v>
      </c>
      <c r="C3297" t="s">
        <v>44</v>
      </c>
      <c r="D3297" t="s">
        <v>6842</v>
      </c>
      <c r="E3297" s="1">
        <v>45292</v>
      </c>
      <c r="F3297">
        <v>1</v>
      </c>
    </row>
    <row r="3298" spans="1:6" x14ac:dyDescent="0.25">
      <c r="A3298" t="s">
        <v>2719</v>
      </c>
      <c r="B3298" t="s">
        <v>52</v>
      </c>
      <c r="C3298" t="s">
        <v>44</v>
      </c>
      <c r="D3298" t="s">
        <v>6842</v>
      </c>
      <c r="E3298" s="1">
        <v>45323</v>
      </c>
      <c r="F3298">
        <v>1</v>
      </c>
    </row>
    <row r="3299" spans="1:6" x14ac:dyDescent="0.25">
      <c r="A3299" t="s">
        <v>2719</v>
      </c>
      <c r="B3299" t="s">
        <v>52</v>
      </c>
      <c r="C3299" t="s">
        <v>44</v>
      </c>
      <c r="D3299" t="s">
        <v>6842</v>
      </c>
      <c r="E3299" s="1">
        <v>45352</v>
      </c>
      <c r="F3299">
        <v>1</v>
      </c>
    </row>
    <row r="3300" spans="1:6" x14ac:dyDescent="0.25">
      <c r="A3300" t="s">
        <v>2719</v>
      </c>
      <c r="B3300" t="s">
        <v>52</v>
      </c>
      <c r="C3300" t="s">
        <v>44</v>
      </c>
      <c r="D3300" t="s">
        <v>6842</v>
      </c>
      <c r="E3300" s="1">
        <v>45383</v>
      </c>
      <c r="F3300">
        <v>1</v>
      </c>
    </row>
    <row r="3301" spans="1:6" x14ac:dyDescent="0.25">
      <c r="A3301" t="s">
        <v>2719</v>
      </c>
      <c r="B3301" t="s">
        <v>52</v>
      </c>
      <c r="C3301" t="s">
        <v>44</v>
      </c>
      <c r="D3301" t="s">
        <v>6842</v>
      </c>
      <c r="E3301" s="1">
        <v>45413</v>
      </c>
      <c r="F3301">
        <v>1</v>
      </c>
    </row>
    <row r="3302" spans="1:6" x14ac:dyDescent="0.25">
      <c r="A3302" t="s">
        <v>2719</v>
      </c>
      <c r="B3302" t="s">
        <v>52</v>
      </c>
      <c r="C3302" t="s">
        <v>44</v>
      </c>
      <c r="D3302" t="s">
        <v>6842</v>
      </c>
      <c r="E3302" s="1">
        <v>45444</v>
      </c>
      <c r="F3302">
        <v>1</v>
      </c>
    </row>
    <row r="3303" spans="1:6" x14ac:dyDescent="0.25">
      <c r="A3303" t="s">
        <v>2723</v>
      </c>
      <c r="B3303" t="s">
        <v>43</v>
      </c>
      <c r="C3303" t="s">
        <v>44</v>
      </c>
      <c r="D3303" t="s">
        <v>6839</v>
      </c>
      <c r="E3303" s="1">
        <v>45323</v>
      </c>
      <c r="F3303">
        <v>1</v>
      </c>
    </row>
    <row r="3304" spans="1:6" x14ac:dyDescent="0.25">
      <c r="A3304" t="s">
        <v>2723</v>
      </c>
      <c r="B3304" t="s">
        <v>43</v>
      </c>
      <c r="C3304" t="s">
        <v>44</v>
      </c>
      <c r="D3304" t="s">
        <v>6839</v>
      </c>
      <c r="E3304" s="1">
        <v>45352</v>
      </c>
      <c r="F3304">
        <v>1</v>
      </c>
    </row>
    <row r="3305" spans="1:6" x14ac:dyDescent="0.25">
      <c r="A3305" t="s">
        <v>2723</v>
      </c>
      <c r="B3305" t="s">
        <v>43</v>
      </c>
      <c r="C3305" t="s">
        <v>44</v>
      </c>
      <c r="D3305" t="s">
        <v>6839</v>
      </c>
      <c r="E3305" s="1">
        <v>45383</v>
      </c>
      <c r="F3305">
        <v>1</v>
      </c>
    </row>
    <row r="3306" spans="1:6" x14ac:dyDescent="0.25">
      <c r="A3306" t="s">
        <v>2723</v>
      </c>
      <c r="B3306" t="s">
        <v>43</v>
      </c>
      <c r="C3306" t="s">
        <v>44</v>
      </c>
      <c r="D3306" t="s">
        <v>6839</v>
      </c>
      <c r="E3306" s="1">
        <v>45413</v>
      </c>
      <c r="F3306">
        <v>1</v>
      </c>
    </row>
    <row r="3307" spans="1:6" x14ac:dyDescent="0.25">
      <c r="A3307" t="s">
        <v>2723</v>
      </c>
      <c r="B3307" t="s">
        <v>43</v>
      </c>
      <c r="C3307" t="s">
        <v>44</v>
      </c>
      <c r="D3307" t="s">
        <v>6839</v>
      </c>
      <c r="E3307" s="1">
        <v>45444</v>
      </c>
      <c r="F3307">
        <v>1</v>
      </c>
    </row>
    <row r="3308" spans="1:6" x14ac:dyDescent="0.25">
      <c r="A3308" t="s">
        <v>2723</v>
      </c>
      <c r="B3308" t="s">
        <v>43</v>
      </c>
      <c r="C3308" t="s">
        <v>44</v>
      </c>
      <c r="D3308" t="s">
        <v>6839</v>
      </c>
      <c r="E3308" s="1">
        <v>45474</v>
      </c>
      <c r="F3308">
        <v>1</v>
      </c>
    </row>
    <row r="3309" spans="1:6" x14ac:dyDescent="0.25">
      <c r="A3309" t="s">
        <v>2723</v>
      </c>
      <c r="B3309" t="s">
        <v>43</v>
      </c>
      <c r="C3309" t="s">
        <v>44</v>
      </c>
      <c r="D3309" t="s">
        <v>6839</v>
      </c>
      <c r="E3309" s="1">
        <v>45505</v>
      </c>
      <c r="F3309">
        <v>1</v>
      </c>
    </row>
    <row r="3310" spans="1:6" x14ac:dyDescent="0.25">
      <c r="A3310" t="s">
        <v>2723</v>
      </c>
      <c r="B3310" t="s">
        <v>43</v>
      </c>
      <c r="C3310" t="s">
        <v>44</v>
      </c>
      <c r="D3310" t="s">
        <v>6839</v>
      </c>
      <c r="E3310" s="1">
        <v>45536</v>
      </c>
      <c r="F3310">
        <v>1</v>
      </c>
    </row>
    <row r="3311" spans="1:6" x14ac:dyDescent="0.25">
      <c r="A3311" t="s">
        <v>2723</v>
      </c>
      <c r="B3311" t="s">
        <v>43</v>
      </c>
      <c r="C3311" t="s">
        <v>44</v>
      </c>
      <c r="D3311" t="s">
        <v>6839</v>
      </c>
      <c r="E3311" s="1">
        <v>45566</v>
      </c>
      <c r="F3311">
        <v>1</v>
      </c>
    </row>
    <row r="3312" spans="1:6" x14ac:dyDescent="0.25">
      <c r="A3312" t="s">
        <v>2723</v>
      </c>
      <c r="B3312" t="s">
        <v>43</v>
      </c>
      <c r="C3312" t="s">
        <v>44</v>
      </c>
      <c r="D3312" t="s">
        <v>6839</v>
      </c>
      <c r="E3312" s="1">
        <v>45597</v>
      </c>
      <c r="F3312">
        <v>1</v>
      </c>
    </row>
    <row r="3313" spans="1:6" x14ac:dyDescent="0.25">
      <c r="A3313" t="s">
        <v>2723</v>
      </c>
      <c r="B3313" t="s">
        <v>43</v>
      </c>
      <c r="C3313" t="s">
        <v>44</v>
      </c>
      <c r="D3313" t="s">
        <v>6839</v>
      </c>
      <c r="E3313" s="1">
        <v>45627</v>
      </c>
      <c r="F3313">
        <v>1</v>
      </c>
    </row>
    <row r="3314" spans="1:6" x14ac:dyDescent="0.25">
      <c r="A3314" t="s">
        <v>2731</v>
      </c>
      <c r="B3314" t="s">
        <v>52</v>
      </c>
      <c r="C3314" t="s">
        <v>44</v>
      </c>
      <c r="D3314" t="s">
        <v>6841</v>
      </c>
      <c r="E3314" s="1">
        <v>45323</v>
      </c>
      <c r="F3314">
        <v>1</v>
      </c>
    </row>
    <row r="3315" spans="1:6" x14ac:dyDescent="0.25">
      <c r="A3315" t="s">
        <v>2731</v>
      </c>
      <c r="B3315" t="s">
        <v>52</v>
      </c>
      <c r="C3315" t="s">
        <v>44</v>
      </c>
      <c r="D3315" t="s">
        <v>6841</v>
      </c>
      <c r="E3315" s="1">
        <v>45352</v>
      </c>
      <c r="F3315">
        <v>1</v>
      </c>
    </row>
    <row r="3316" spans="1:6" x14ac:dyDescent="0.25">
      <c r="A3316" t="s">
        <v>2731</v>
      </c>
      <c r="B3316" t="s">
        <v>52</v>
      </c>
      <c r="C3316" t="s">
        <v>44</v>
      </c>
      <c r="D3316" t="s">
        <v>6841</v>
      </c>
      <c r="E3316" s="1">
        <v>45383</v>
      </c>
      <c r="F3316">
        <v>1</v>
      </c>
    </row>
    <row r="3317" spans="1:6" x14ac:dyDescent="0.25">
      <c r="A3317" t="s">
        <v>2731</v>
      </c>
      <c r="B3317" t="s">
        <v>52</v>
      </c>
      <c r="C3317" t="s">
        <v>44</v>
      </c>
      <c r="D3317" t="s">
        <v>6841</v>
      </c>
      <c r="E3317" s="1">
        <v>45413</v>
      </c>
      <c r="F3317">
        <v>1</v>
      </c>
    </row>
    <row r="3318" spans="1:6" x14ac:dyDescent="0.25">
      <c r="A3318" t="s">
        <v>2731</v>
      </c>
      <c r="B3318" t="s">
        <v>52</v>
      </c>
      <c r="C3318" t="s">
        <v>44</v>
      </c>
      <c r="D3318" t="s">
        <v>6841</v>
      </c>
      <c r="E3318" s="1">
        <v>45444</v>
      </c>
      <c r="F3318">
        <v>1</v>
      </c>
    </row>
    <row r="3319" spans="1:6" x14ac:dyDescent="0.25">
      <c r="A3319" t="s">
        <v>2731</v>
      </c>
      <c r="B3319" t="s">
        <v>52</v>
      </c>
      <c r="C3319" t="s">
        <v>44</v>
      </c>
      <c r="D3319" t="s">
        <v>6841</v>
      </c>
      <c r="E3319" s="1">
        <v>45474</v>
      </c>
      <c r="F3319">
        <v>1</v>
      </c>
    </row>
    <row r="3320" spans="1:6" x14ac:dyDescent="0.25">
      <c r="A3320" t="s">
        <v>2731</v>
      </c>
      <c r="B3320" t="s">
        <v>52</v>
      </c>
      <c r="C3320" t="s">
        <v>44</v>
      </c>
      <c r="D3320" t="s">
        <v>6841</v>
      </c>
      <c r="E3320" s="1">
        <v>45505</v>
      </c>
      <c r="F3320">
        <v>1</v>
      </c>
    </row>
    <row r="3321" spans="1:6" x14ac:dyDescent="0.25">
      <c r="A3321" t="s">
        <v>2731</v>
      </c>
      <c r="B3321" t="s">
        <v>52</v>
      </c>
      <c r="C3321" t="s">
        <v>44</v>
      </c>
      <c r="D3321" t="s">
        <v>6841</v>
      </c>
      <c r="E3321" s="1">
        <v>45536</v>
      </c>
      <c r="F3321">
        <v>1</v>
      </c>
    </row>
    <row r="3322" spans="1:6" x14ac:dyDescent="0.25">
      <c r="A3322" t="s">
        <v>2731</v>
      </c>
      <c r="B3322" t="s">
        <v>52</v>
      </c>
      <c r="C3322" t="s">
        <v>44</v>
      </c>
      <c r="D3322" t="s">
        <v>6841</v>
      </c>
      <c r="E3322" s="1">
        <v>45566</v>
      </c>
      <c r="F3322">
        <v>1</v>
      </c>
    </row>
    <row r="3323" spans="1:6" x14ac:dyDescent="0.25">
      <c r="A3323" t="s">
        <v>2731</v>
      </c>
      <c r="B3323" t="s">
        <v>52</v>
      </c>
      <c r="C3323" t="s">
        <v>44</v>
      </c>
      <c r="D3323" t="s">
        <v>6841</v>
      </c>
      <c r="E3323" s="1">
        <v>45597</v>
      </c>
      <c r="F3323">
        <v>1</v>
      </c>
    </row>
    <row r="3324" spans="1:6" x14ac:dyDescent="0.25">
      <c r="A3324" t="s">
        <v>2731</v>
      </c>
      <c r="B3324" t="s">
        <v>52</v>
      </c>
      <c r="C3324" t="s">
        <v>44</v>
      </c>
      <c r="D3324" t="s">
        <v>6841</v>
      </c>
      <c r="E3324" s="1">
        <v>45627</v>
      </c>
      <c r="F3324">
        <v>1</v>
      </c>
    </row>
    <row r="3325" spans="1:6" x14ac:dyDescent="0.25">
      <c r="A3325" t="s">
        <v>2742</v>
      </c>
      <c r="B3325" t="s">
        <v>233</v>
      </c>
      <c r="C3325" t="s">
        <v>32</v>
      </c>
      <c r="D3325" t="s">
        <v>6842</v>
      </c>
      <c r="E3325" s="1">
        <v>45292</v>
      </c>
      <c r="F3325">
        <v>1</v>
      </c>
    </row>
    <row r="3326" spans="1:6" x14ac:dyDescent="0.25">
      <c r="A3326" t="s">
        <v>2742</v>
      </c>
      <c r="B3326" t="s">
        <v>233</v>
      </c>
      <c r="C3326" t="s">
        <v>32</v>
      </c>
      <c r="D3326" t="s">
        <v>6842</v>
      </c>
      <c r="E3326" s="1">
        <v>45323</v>
      </c>
      <c r="F3326">
        <v>1</v>
      </c>
    </row>
    <row r="3327" spans="1:6" x14ac:dyDescent="0.25">
      <c r="A3327" t="s">
        <v>2742</v>
      </c>
      <c r="B3327" t="s">
        <v>233</v>
      </c>
      <c r="C3327" t="s">
        <v>32</v>
      </c>
      <c r="D3327" t="s">
        <v>6842</v>
      </c>
      <c r="E3327" s="1">
        <v>45352</v>
      </c>
      <c r="F3327">
        <v>1</v>
      </c>
    </row>
    <row r="3328" spans="1:6" x14ac:dyDescent="0.25">
      <c r="A3328" t="s">
        <v>2742</v>
      </c>
      <c r="B3328" t="s">
        <v>233</v>
      </c>
      <c r="C3328" t="s">
        <v>32</v>
      </c>
      <c r="D3328" t="s">
        <v>6842</v>
      </c>
      <c r="E3328" s="1">
        <v>45383</v>
      </c>
      <c r="F3328">
        <v>1</v>
      </c>
    </row>
    <row r="3329" spans="1:6" x14ac:dyDescent="0.25">
      <c r="A3329" t="s">
        <v>2742</v>
      </c>
      <c r="B3329" t="s">
        <v>233</v>
      </c>
      <c r="C3329" t="s">
        <v>32</v>
      </c>
      <c r="D3329" t="s">
        <v>6842</v>
      </c>
      <c r="E3329" s="1">
        <v>45413</v>
      </c>
      <c r="F3329">
        <v>1</v>
      </c>
    </row>
    <row r="3330" spans="1:6" x14ac:dyDescent="0.25">
      <c r="A3330" t="s">
        <v>2742</v>
      </c>
      <c r="B3330" t="s">
        <v>233</v>
      </c>
      <c r="C3330" t="s">
        <v>32</v>
      </c>
      <c r="D3330" t="s">
        <v>6842</v>
      </c>
      <c r="E3330" s="1">
        <v>45444</v>
      </c>
      <c r="F3330">
        <v>1</v>
      </c>
    </row>
    <row r="3331" spans="1:6" x14ac:dyDescent="0.25">
      <c r="A3331" t="s">
        <v>2742</v>
      </c>
      <c r="B3331" t="s">
        <v>233</v>
      </c>
      <c r="C3331" t="s">
        <v>32</v>
      </c>
      <c r="D3331" t="s">
        <v>6842</v>
      </c>
      <c r="E3331" s="1">
        <v>45474</v>
      </c>
      <c r="F3331">
        <v>1</v>
      </c>
    </row>
    <row r="3332" spans="1:6" x14ac:dyDescent="0.25">
      <c r="A3332" t="s">
        <v>2742</v>
      </c>
      <c r="B3332" t="s">
        <v>233</v>
      </c>
      <c r="C3332" t="s">
        <v>32</v>
      </c>
      <c r="D3332" t="s">
        <v>6842</v>
      </c>
      <c r="E3332" s="1">
        <v>45505</v>
      </c>
      <c r="F3332">
        <v>1</v>
      </c>
    </row>
    <row r="3333" spans="1:6" x14ac:dyDescent="0.25">
      <c r="A3333" t="s">
        <v>2742</v>
      </c>
      <c r="B3333" t="s">
        <v>233</v>
      </c>
      <c r="C3333" t="s">
        <v>32</v>
      </c>
      <c r="D3333" t="s">
        <v>6842</v>
      </c>
      <c r="E3333" s="1">
        <v>45536</v>
      </c>
      <c r="F3333">
        <v>1</v>
      </c>
    </row>
    <row r="3334" spans="1:6" x14ac:dyDescent="0.25">
      <c r="A3334" t="s">
        <v>2742</v>
      </c>
      <c r="B3334" t="s">
        <v>233</v>
      </c>
      <c r="C3334" t="s">
        <v>32</v>
      </c>
      <c r="D3334" t="s">
        <v>6842</v>
      </c>
      <c r="E3334" s="1">
        <v>45566</v>
      </c>
      <c r="F3334">
        <v>1</v>
      </c>
    </row>
    <row r="3335" spans="1:6" x14ac:dyDescent="0.25">
      <c r="A3335" t="s">
        <v>2742</v>
      </c>
      <c r="B3335" t="s">
        <v>233</v>
      </c>
      <c r="C3335" t="s">
        <v>32</v>
      </c>
      <c r="D3335" t="s">
        <v>6842</v>
      </c>
      <c r="E3335" s="1">
        <v>45597</v>
      </c>
      <c r="F3335">
        <v>1</v>
      </c>
    </row>
    <row r="3336" spans="1:6" x14ac:dyDescent="0.25">
      <c r="A3336" t="s">
        <v>2742</v>
      </c>
      <c r="B3336" t="s">
        <v>233</v>
      </c>
      <c r="C3336" t="s">
        <v>32</v>
      </c>
      <c r="D3336" t="s">
        <v>6842</v>
      </c>
      <c r="E3336" s="1">
        <v>45627</v>
      </c>
      <c r="F3336">
        <v>1</v>
      </c>
    </row>
    <row r="3337" spans="1:6" x14ac:dyDescent="0.25">
      <c r="A3337" t="s">
        <v>2749</v>
      </c>
      <c r="B3337" t="s">
        <v>43</v>
      </c>
      <c r="C3337" t="s">
        <v>44</v>
      </c>
      <c r="D3337" t="s">
        <v>6841</v>
      </c>
      <c r="E3337" s="1">
        <v>45352</v>
      </c>
      <c r="F3337">
        <v>1</v>
      </c>
    </row>
    <row r="3338" spans="1:6" x14ac:dyDescent="0.25">
      <c r="A3338" t="s">
        <v>2749</v>
      </c>
      <c r="B3338" t="s">
        <v>43</v>
      </c>
      <c r="C3338" t="s">
        <v>44</v>
      </c>
      <c r="D3338" t="s">
        <v>6841</v>
      </c>
      <c r="E3338" s="1">
        <v>45383</v>
      </c>
      <c r="F3338">
        <v>1</v>
      </c>
    </row>
    <row r="3339" spans="1:6" x14ac:dyDescent="0.25">
      <c r="A3339" t="s">
        <v>2749</v>
      </c>
      <c r="B3339" t="s">
        <v>43</v>
      </c>
      <c r="C3339" t="s">
        <v>44</v>
      </c>
      <c r="D3339" t="s">
        <v>6841</v>
      </c>
      <c r="E3339" s="1">
        <v>45413</v>
      </c>
      <c r="F3339">
        <v>1</v>
      </c>
    </row>
    <row r="3340" spans="1:6" x14ac:dyDescent="0.25">
      <c r="A3340" t="s">
        <v>2749</v>
      </c>
      <c r="B3340" t="s">
        <v>43</v>
      </c>
      <c r="C3340" t="s">
        <v>44</v>
      </c>
      <c r="D3340" t="s">
        <v>6841</v>
      </c>
      <c r="E3340" s="1">
        <v>45444</v>
      </c>
      <c r="F3340">
        <v>1</v>
      </c>
    </row>
    <row r="3341" spans="1:6" x14ac:dyDescent="0.25">
      <c r="A3341" t="s">
        <v>2749</v>
      </c>
      <c r="B3341" t="s">
        <v>43</v>
      </c>
      <c r="C3341" t="s">
        <v>44</v>
      </c>
      <c r="D3341" t="s">
        <v>6841</v>
      </c>
      <c r="E3341" s="1">
        <v>45474</v>
      </c>
      <c r="F3341">
        <v>1</v>
      </c>
    </row>
    <row r="3342" spans="1:6" x14ac:dyDescent="0.25">
      <c r="A3342" t="s">
        <v>2749</v>
      </c>
      <c r="B3342" t="s">
        <v>43</v>
      </c>
      <c r="C3342" t="s">
        <v>44</v>
      </c>
      <c r="D3342" t="s">
        <v>6841</v>
      </c>
      <c r="E3342" s="1">
        <v>45505</v>
      </c>
      <c r="F3342">
        <v>1</v>
      </c>
    </row>
    <row r="3343" spans="1:6" x14ac:dyDescent="0.25">
      <c r="A3343" t="s">
        <v>2749</v>
      </c>
      <c r="B3343" t="s">
        <v>43</v>
      </c>
      <c r="C3343" t="s">
        <v>44</v>
      </c>
      <c r="D3343" t="s">
        <v>6841</v>
      </c>
      <c r="E3343" s="1">
        <v>45536</v>
      </c>
      <c r="F3343">
        <v>1</v>
      </c>
    </row>
    <row r="3344" spans="1:6" x14ac:dyDescent="0.25">
      <c r="A3344" t="s">
        <v>2749</v>
      </c>
      <c r="B3344" t="s">
        <v>43</v>
      </c>
      <c r="C3344" t="s">
        <v>44</v>
      </c>
      <c r="D3344" t="s">
        <v>6841</v>
      </c>
      <c r="E3344" s="1">
        <v>45566</v>
      </c>
      <c r="F3344">
        <v>1</v>
      </c>
    </row>
    <row r="3345" spans="1:6" x14ac:dyDescent="0.25">
      <c r="A3345" t="s">
        <v>2749</v>
      </c>
      <c r="B3345" t="s">
        <v>43</v>
      </c>
      <c r="C3345" t="s">
        <v>44</v>
      </c>
      <c r="D3345" t="s">
        <v>6841</v>
      </c>
      <c r="E3345" s="1">
        <v>45597</v>
      </c>
      <c r="F3345">
        <v>1</v>
      </c>
    </row>
    <row r="3346" spans="1:6" x14ac:dyDescent="0.25">
      <c r="A3346" t="s">
        <v>2749</v>
      </c>
      <c r="B3346" t="s">
        <v>43</v>
      </c>
      <c r="C3346" t="s">
        <v>44</v>
      </c>
      <c r="D3346" t="s">
        <v>6841</v>
      </c>
      <c r="E3346" s="1">
        <v>45627</v>
      </c>
      <c r="F3346">
        <v>1</v>
      </c>
    </row>
    <row r="3347" spans="1:6" x14ac:dyDescent="0.25">
      <c r="A3347" t="s">
        <v>2754</v>
      </c>
      <c r="B3347" t="s">
        <v>233</v>
      </c>
      <c r="C3347" t="s">
        <v>32</v>
      </c>
      <c r="D3347" t="s">
        <v>6842</v>
      </c>
      <c r="E3347" s="1">
        <v>45323</v>
      </c>
      <c r="F3347">
        <v>1</v>
      </c>
    </row>
    <row r="3348" spans="1:6" x14ac:dyDescent="0.25">
      <c r="A3348" t="s">
        <v>2754</v>
      </c>
      <c r="B3348" t="s">
        <v>233</v>
      </c>
      <c r="C3348" t="s">
        <v>32</v>
      </c>
      <c r="D3348" t="s">
        <v>6842</v>
      </c>
      <c r="E3348" s="1">
        <v>45352</v>
      </c>
      <c r="F3348">
        <v>1</v>
      </c>
    </row>
    <row r="3349" spans="1:6" x14ac:dyDescent="0.25">
      <c r="A3349" t="s">
        <v>2754</v>
      </c>
      <c r="B3349" t="s">
        <v>233</v>
      </c>
      <c r="C3349" t="s">
        <v>32</v>
      </c>
      <c r="D3349" t="s">
        <v>6842</v>
      </c>
      <c r="E3349" s="1">
        <v>45383</v>
      </c>
      <c r="F3349">
        <v>1</v>
      </c>
    </row>
    <row r="3350" spans="1:6" x14ac:dyDescent="0.25">
      <c r="A3350" t="s">
        <v>2754</v>
      </c>
      <c r="B3350" t="s">
        <v>233</v>
      </c>
      <c r="C3350" t="s">
        <v>32</v>
      </c>
      <c r="D3350" t="s">
        <v>6842</v>
      </c>
      <c r="E3350" s="1">
        <v>45413</v>
      </c>
      <c r="F3350">
        <v>1</v>
      </c>
    </row>
    <row r="3351" spans="1:6" x14ac:dyDescent="0.25">
      <c r="A3351" t="s">
        <v>2754</v>
      </c>
      <c r="B3351" t="s">
        <v>233</v>
      </c>
      <c r="C3351" t="s">
        <v>32</v>
      </c>
      <c r="D3351" t="s">
        <v>6842</v>
      </c>
      <c r="E3351" s="1">
        <v>45444</v>
      </c>
      <c r="F3351">
        <v>1</v>
      </c>
    </row>
    <row r="3352" spans="1:6" x14ac:dyDescent="0.25">
      <c r="A3352" t="s">
        <v>2754</v>
      </c>
      <c r="B3352" t="s">
        <v>233</v>
      </c>
      <c r="C3352" t="s">
        <v>32</v>
      </c>
      <c r="D3352" t="s">
        <v>6842</v>
      </c>
      <c r="E3352" s="1">
        <v>45474</v>
      </c>
      <c r="F3352">
        <v>1</v>
      </c>
    </row>
    <row r="3353" spans="1:6" x14ac:dyDescent="0.25">
      <c r="A3353" t="s">
        <v>2754</v>
      </c>
      <c r="B3353" t="s">
        <v>233</v>
      </c>
      <c r="C3353" t="s">
        <v>32</v>
      </c>
      <c r="D3353" t="s">
        <v>6842</v>
      </c>
      <c r="E3353" s="1">
        <v>45505</v>
      </c>
      <c r="F3353">
        <v>1</v>
      </c>
    </row>
    <row r="3354" spans="1:6" x14ac:dyDescent="0.25">
      <c r="A3354" t="s">
        <v>2754</v>
      </c>
      <c r="B3354" t="s">
        <v>233</v>
      </c>
      <c r="C3354" t="s">
        <v>32</v>
      </c>
      <c r="D3354" t="s">
        <v>6842</v>
      </c>
      <c r="E3354" s="1">
        <v>45536</v>
      </c>
      <c r="F3354">
        <v>1</v>
      </c>
    </row>
    <row r="3355" spans="1:6" x14ac:dyDescent="0.25">
      <c r="A3355" t="s">
        <v>2754</v>
      </c>
      <c r="B3355" t="s">
        <v>233</v>
      </c>
      <c r="C3355" t="s">
        <v>32</v>
      </c>
      <c r="D3355" t="s">
        <v>6842</v>
      </c>
      <c r="E3355" s="1">
        <v>45566</v>
      </c>
      <c r="F3355">
        <v>1</v>
      </c>
    </row>
    <row r="3356" spans="1:6" x14ac:dyDescent="0.25">
      <c r="A3356" t="s">
        <v>2754</v>
      </c>
      <c r="B3356" t="s">
        <v>233</v>
      </c>
      <c r="C3356" t="s">
        <v>32</v>
      </c>
      <c r="D3356" t="s">
        <v>6842</v>
      </c>
      <c r="E3356" s="1">
        <v>45597</v>
      </c>
      <c r="F3356">
        <v>1</v>
      </c>
    </row>
    <row r="3357" spans="1:6" x14ac:dyDescent="0.25">
      <c r="A3357" t="s">
        <v>2754</v>
      </c>
      <c r="B3357" t="s">
        <v>233</v>
      </c>
      <c r="C3357" t="s">
        <v>32</v>
      </c>
      <c r="D3357" t="s">
        <v>6842</v>
      </c>
      <c r="E3357" s="1">
        <v>45627</v>
      </c>
      <c r="F3357">
        <v>1</v>
      </c>
    </row>
    <row r="3358" spans="1:6" x14ac:dyDescent="0.25">
      <c r="A3358" t="s">
        <v>2758</v>
      </c>
      <c r="B3358" t="s">
        <v>31</v>
      </c>
      <c r="C3358" t="s">
        <v>32</v>
      </c>
      <c r="D3358" t="s">
        <v>6839</v>
      </c>
      <c r="E3358" s="1">
        <v>45323</v>
      </c>
      <c r="F3358">
        <v>1</v>
      </c>
    </row>
    <row r="3359" spans="1:6" x14ac:dyDescent="0.25">
      <c r="A3359" t="s">
        <v>2758</v>
      </c>
      <c r="B3359" t="s">
        <v>31</v>
      </c>
      <c r="C3359" t="s">
        <v>32</v>
      </c>
      <c r="D3359" t="s">
        <v>6839</v>
      </c>
      <c r="E3359" s="1">
        <v>45352</v>
      </c>
      <c r="F3359">
        <v>1</v>
      </c>
    </row>
    <row r="3360" spans="1:6" x14ac:dyDescent="0.25">
      <c r="A3360" t="s">
        <v>2758</v>
      </c>
      <c r="B3360" t="s">
        <v>31</v>
      </c>
      <c r="C3360" t="s">
        <v>32</v>
      </c>
      <c r="D3360" t="s">
        <v>6839</v>
      </c>
      <c r="E3360" s="1">
        <v>45383</v>
      </c>
      <c r="F3360">
        <v>1</v>
      </c>
    </row>
    <row r="3361" spans="1:6" x14ac:dyDescent="0.25">
      <c r="A3361" t="s">
        <v>2758</v>
      </c>
      <c r="B3361" t="s">
        <v>31</v>
      </c>
      <c r="C3361" t="s">
        <v>32</v>
      </c>
      <c r="D3361" t="s">
        <v>6839</v>
      </c>
      <c r="E3361" s="1">
        <v>45413</v>
      </c>
      <c r="F3361">
        <v>1</v>
      </c>
    </row>
    <row r="3362" spans="1:6" x14ac:dyDescent="0.25">
      <c r="A3362" t="s">
        <v>2758</v>
      </c>
      <c r="B3362" t="s">
        <v>31</v>
      </c>
      <c r="C3362" t="s">
        <v>32</v>
      </c>
      <c r="D3362" t="s">
        <v>6839</v>
      </c>
      <c r="E3362" s="1">
        <v>45444</v>
      </c>
      <c r="F3362">
        <v>1</v>
      </c>
    </row>
    <row r="3363" spans="1:6" x14ac:dyDescent="0.25">
      <c r="A3363" t="s">
        <v>2758</v>
      </c>
      <c r="B3363" t="s">
        <v>31</v>
      </c>
      <c r="C3363" t="s">
        <v>32</v>
      </c>
      <c r="D3363" t="s">
        <v>6839</v>
      </c>
      <c r="E3363" s="1">
        <v>45474</v>
      </c>
      <c r="F3363">
        <v>1</v>
      </c>
    </row>
    <row r="3364" spans="1:6" x14ac:dyDescent="0.25">
      <c r="A3364" t="s">
        <v>2758</v>
      </c>
      <c r="B3364" t="s">
        <v>31</v>
      </c>
      <c r="C3364" t="s">
        <v>32</v>
      </c>
      <c r="D3364" t="s">
        <v>6839</v>
      </c>
      <c r="E3364" s="1">
        <v>45505</v>
      </c>
      <c r="F3364">
        <v>1</v>
      </c>
    </row>
    <row r="3365" spans="1:6" x14ac:dyDescent="0.25">
      <c r="A3365" t="s">
        <v>2758</v>
      </c>
      <c r="B3365" t="s">
        <v>31</v>
      </c>
      <c r="C3365" t="s">
        <v>32</v>
      </c>
      <c r="D3365" t="s">
        <v>6839</v>
      </c>
      <c r="E3365" s="1">
        <v>45536</v>
      </c>
      <c r="F3365">
        <v>1</v>
      </c>
    </row>
    <row r="3366" spans="1:6" x14ac:dyDescent="0.25">
      <c r="A3366" t="s">
        <v>2758</v>
      </c>
      <c r="B3366" t="s">
        <v>31</v>
      </c>
      <c r="C3366" t="s">
        <v>32</v>
      </c>
      <c r="D3366" t="s">
        <v>6839</v>
      </c>
      <c r="E3366" s="1">
        <v>45566</v>
      </c>
      <c r="F3366">
        <v>1</v>
      </c>
    </row>
    <row r="3367" spans="1:6" x14ac:dyDescent="0.25">
      <c r="A3367" t="s">
        <v>2758</v>
      </c>
      <c r="B3367" t="s">
        <v>31</v>
      </c>
      <c r="C3367" t="s">
        <v>32</v>
      </c>
      <c r="D3367" t="s">
        <v>6839</v>
      </c>
      <c r="E3367" s="1">
        <v>45597</v>
      </c>
      <c r="F3367">
        <v>1</v>
      </c>
    </row>
    <row r="3368" spans="1:6" x14ac:dyDescent="0.25">
      <c r="A3368" t="s">
        <v>2762</v>
      </c>
      <c r="B3368" t="s">
        <v>233</v>
      </c>
      <c r="C3368" t="s">
        <v>32</v>
      </c>
      <c r="D3368" t="s">
        <v>6842</v>
      </c>
      <c r="E3368" s="1">
        <v>45323</v>
      </c>
      <c r="F3368">
        <v>1</v>
      </c>
    </row>
    <row r="3369" spans="1:6" x14ac:dyDescent="0.25">
      <c r="A3369" t="s">
        <v>2762</v>
      </c>
      <c r="B3369" t="s">
        <v>233</v>
      </c>
      <c r="C3369" t="s">
        <v>32</v>
      </c>
      <c r="D3369" t="s">
        <v>6842</v>
      </c>
      <c r="E3369" s="1">
        <v>45352</v>
      </c>
      <c r="F3369">
        <v>1</v>
      </c>
    </row>
    <row r="3370" spans="1:6" x14ac:dyDescent="0.25">
      <c r="A3370" t="s">
        <v>2762</v>
      </c>
      <c r="B3370" t="s">
        <v>233</v>
      </c>
      <c r="C3370" t="s">
        <v>32</v>
      </c>
      <c r="D3370" t="s">
        <v>6842</v>
      </c>
      <c r="E3370" s="1">
        <v>45383</v>
      </c>
      <c r="F3370">
        <v>1</v>
      </c>
    </row>
    <row r="3371" spans="1:6" x14ac:dyDescent="0.25">
      <c r="A3371" t="s">
        <v>2762</v>
      </c>
      <c r="B3371" t="s">
        <v>233</v>
      </c>
      <c r="C3371" t="s">
        <v>32</v>
      </c>
      <c r="D3371" t="s">
        <v>6842</v>
      </c>
      <c r="E3371" s="1">
        <v>45413</v>
      </c>
      <c r="F3371">
        <v>1</v>
      </c>
    </row>
    <row r="3372" spans="1:6" x14ac:dyDescent="0.25">
      <c r="A3372" t="s">
        <v>2762</v>
      </c>
      <c r="B3372" t="s">
        <v>233</v>
      </c>
      <c r="C3372" t="s">
        <v>32</v>
      </c>
      <c r="D3372" t="s">
        <v>6842</v>
      </c>
      <c r="E3372" s="1">
        <v>45444</v>
      </c>
      <c r="F3372">
        <v>1</v>
      </c>
    </row>
    <row r="3373" spans="1:6" x14ac:dyDescent="0.25">
      <c r="A3373" t="s">
        <v>2762</v>
      </c>
      <c r="B3373" t="s">
        <v>233</v>
      </c>
      <c r="C3373" t="s">
        <v>32</v>
      </c>
      <c r="D3373" t="s">
        <v>6842</v>
      </c>
      <c r="E3373" s="1">
        <v>45474</v>
      </c>
      <c r="F3373">
        <v>1</v>
      </c>
    </row>
    <row r="3374" spans="1:6" x14ac:dyDescent="0.25">
      <c r="A3374" t="s">
        <v>2762</v>
      </c>
      <c r="B3374" t="s">
        <v>233</v>
      </c>
      <c r="C3374" t="s">
        <v>32</v>
      </c>
      <c r="D3374" t="s">
        <v>6842</v>
      </c>
      <c r="E3374" s="1">
        <v>45505</v>
      </c>
      <c r="F3374">
        <v>1</v>
      </c>
    </row>
    <row r="3375" spans="1:6" x14ac:dyDescent="0.25">
      <c r="A3375" t="s">
        <v>2762</v>
      </c>
      <c r="B3375" t="s">
        <v>233</v>
      </c>
      <c r="C3375" t="s">
        <v>32</v>
      </c>
      <c r="D3375" t="s">
        <v>6842</v>
      </c>
      <c r="E3375" s="1">
        <v>45536</v>
      </c>
      <c r="F3375">
        <v>1</v>
      </c>
    </row>
    <row r="3376" spans="1:6" x14ac:dyDescent="0.25">
      <c r="A3376" t="s">
        <v>2762</v>
      </c>
      <c r="B3376" t="s">
        <v>233</v>
      </c>
      <c r="C3376" t="s">
        <v>32</v>
      </c>
      <c r="D3376" t="s">
        <v>6842</v>
      </c>
      <c r="E3376" s="1">
        <v>45566</v>
      </c>
      <c r="F3376">
        <v>1</v>
      </c>
    </row>
    <row r="3377" spans="1:6" x14ac:dyDescent="0.25">
      <c r="A3377" t="s">
        <v>2762</v>
      </c>
      <c r="B3377" t="s">
        <v>233</v>
      </c>
      <c r="C3377" t="s">
        <v>32</v>
      </c>
      <c r="D3377" t="s">
        <v>6842</v>
      </c>
      <c r="E3377" s="1">
        <v>45597</v>
      </c>
      <c r="F3377">
        <v>1</v>
      </c>
    </row>
    <row r="3378" spans="1:6" x14ac:dyDescent="0.25">
      <c r="A3378" t="s">
        <v>2762</v>
      </c>
      <c r="B3378" t="s">
        <v>233</v>
      </c>
      <c r="C3378" t="s">
        <v>32</v>
      </c>
      <c r="D3378" t="s">
        <v>6842</v>
      </c>
      <c r="E3378" s="1">
        <v>45627</v>
      </c>
      <c r="F3378">
        <v>1</v>
      </c>
    </row>
    <row r="3379" spans="1:6" x14ac:dyDescent="0.25">
      <c r="A3379" t="s">
        <v>2770</v>
      </c>
      <c r="B3379" t="s">
        <v>146</v>
      </c>
      <c r="C3379" t="s">
        <v>147</v>
      </c>
      <c r="D3379" t="s">
        <v>6842</v>
      </c>
      <c r="E3379" s="1">
        <v>45292</v>
      </c>
      <c r="F3379">
        <v>1</v>
      </c>
    </row>
    <row r="3380" spans="1:6" x14ac:dyDescent="0.25">
      <c r="A3380" t="s">
        <v>2770</v>
      </c>
      <c r="B3380" t="s">
        <v>146</v>
      </c>
      <c r="C3380" t="s">
        <v>147</v>
      </c>
      <c r="D3380" t="s">
        <v>6842</v>
      </c>
      <c r="E3380" s="1">
        <v>45323</v>
      </c>
      <c r="F3380">
        <v>1</v>
      </c>
    </row>
    <row r="3381" spans="1:6" x14ac:dyDescent="0.25">
      <c r="A3381" t="s">
        <v>2770</v>
      </c>
      <c r="B3381" t="s">
        <v>146</v>
      </c>
      <c r="C3381" t="s">
        <v>147</v>
      </c>
      <c r="D3381" t="s">
        <v>6842</v>
      </c>
      <c r="E3381" s="1">
        <v>45352</v>
      </c>
      <c r="F3381">
        <v>1</v>
      </c>
    </row>
    <row r="3382" spans="1:6" x14ac:dyDescent="0.25">
      <c r="A3382" t="s">
        <v>2770</v>
      </c>
      <c r="B3382" t="s">
        <v>146</v>
      </c>
      <c r="C3382" t="s">
        <v>147</v>
      </c>
      <c r="D3382" t="s">
        <v>6842</v>
      </c>
      <c r="E3382" s="1">
        <v>45383</v>
      </c>
      <c r="F3382">
        <v>1</v>
      </c>
    </row>
    <row r="3383" spans="1:6" x14ac:dyDescent="0.25">
      <c r="A3383" t="s">
        <v>2770</v>
      </c>
      <c r="B3383" t="s">
        <v>146</v>
      </c>
      <c r="C3383" t="s">
        <v>147</v>
      </c>
      <c r="D3383" t="s">
        <v>6842</v>
      </c>
      <c r="E3383" s="1">
        <v>45413</v>
      </c>
      <c r="F3383">
        <v>1</v>
      </c>
    </row>
    <row r="3384" spans="1:6" x14ac:dyDescent="0.25">
      <c r="A3384" t="s">
        <v>2770</v>
      </c>
      <c r="B3384" t="s">
        <v>146</v>
      </c>
      <c r="C3384" t="s">
        <v>147</v>
      </c>
      <c r="D3384" t="s">
        <v>6842</v>
      </c>
      <c r="E3384" s="1">
        <v>45444</v>
      </c>
      <c r="F3384">
        <v>1</v>
      </c>
    </row>
    <row r="3385" spans="1:6" x14ac:dyDescent="0.25">
      <c r="A3385" t="s">
        <v>2770</v>
      </c>
      <c r="B3385" t="s">
        <v>146</v>
      </c>
      <c r="C3385" t="s">
        <v>147</v>
      </c>
      <c r="D3385" t="s">
        <v>6842</v>
      </c>
      <c r="E3385" s="1">
        <v>45474</v>
      </c>
      <c r="F3385">
        <v>1</v>
      </c>
    </row>
    <row r="3386" spans="1:6" x14ac:dyDescent="0.25">
      <c r="A3386" t="s">
        <v>2770</v>
      </c>
      <c r="B3386" t="s">
        <v>146</v>
      </c>
      <c r="C3386" t="s">
        <v>147</v>
      </c>
      <c r="D3386" t="s">
        <v>6842</v>
      </c>
      <c r="E3386" s="1">
        <v>45505</v>
      </c>
      <c r="F3386">
        <v>1</v>
      </c>
    </row>
    <row r="3387" spans="1:6" x14ac:dyDescent="0.25">
      <c r="A3387" t="s">
        <v>2770</v>
      </c>
      <c r="B3387" t="s">
        <v>146</v>
      </c>
      <c r="C3387" t="s">
        <v>147</v>
      </c>
      <c r="D3387" t="s">
        <v>6842</v>
      </c>
      <c r="E3387" s="1">
        <v>45536</v>
      </c>
      <c r="F3387">
        <v>1</v>
      </c>
    </row>
    <row r="3388" spans="1:6" x14ac:dyDescent="0.25">
      <c r="A3388" t="s">
        <v>2770</v>
      </c>
      <c r="B3388" t="s">
        <v>146</v>
      </c>
      <c r="C3388" t="s">
        <v>147</v>
      </c>
      <c r="D3388" t="s">
        <v>6842</v>
      </c>
      <c r="E3388" s="1">
        <v>45566</v>
      </c>
      <c r="F3388">
        <v>1</v>
      </c>
    </row>
    <row r="3389" spans="1:6" x14ac:dyDescent="0.25">
      <c r="A3389" t="s">
        <v>2770</v>
      </c>
      <c r="B3389" t="s">
        <v>146</v>
      </c>
      <c r="C3389" t="s">
        <v>147</v>
      </c>
      <c r="D3389" t="s">
        <v>6842</v>
      </c>
      <c r="E3389" s="1">
        <v>45597</v>
      </c>
      <c r="F3389">
        <v>1</v>
      </c>
    </row>
    <row r="3390" spans="1:6" x14ac:dyDescent="0.25">
      <c r="A3390" t="s">
        <v>2770</v>
      </c>
      <c r="B3390" t="s">
        <v>146</v>
      </c>
      <c r="C3390" t="s">
        <v>147</v>
      </c>
      <c r="D3390" t="s">
        <v>6842</v>
      </c>
      <c r="E3390" s="1">
        <v>45627</v>
      </c>
      <c r="F3390">
        <v>1</v>
      </c>
    </row>
    <row r="3391" spans="1:6" x14ac:dyDescent="0.25">
      <c r="A3391" t="s">
        <v>2780</v>
      </c>
      <c r="B3391" t="s">
        <v>43</v>
      </c>
      <c r="C3391" t="s">
        <v>44</v>
      </c>
      <c r="D3391" t="s">
        <v>6839</v>
      </c>
      <c r="E3391" s="1">
        <v>45292</v>
      </c>
      <c r="F3391">
        <v>1</v>
      </c>
    </row>
    <row r="3392" spans="1:6" x14ac:dyDescent="0.25">
      <c r="A3392" t="s">
        <v>2780</v>
      </c>
      <c r="B3392" t="s">
        <v>43</v>
      </c>
      <c r="C3392" t="s">
        <v>44</v>
      </c>
      <c r="D3392" t="s">
        <v>6839</v>
      </c>
      <c r="E3392" s="1">
        <v>45323</v>
      </c>
      <c r="F3392">
        <v>1</v>
      </c>
    </row>
    <row r="3393" spans="1:6" x14ac:dyDescent="0.25">
      <c r="A3393" t="s">
        <v>2780</v>
      </c>
      <c r="B3393" t="s">
        <v>43</v>
      </c>
      <c r="C3393" t="s">
        <v>44</v>
      </c>
      <c r="D3393" t="s">
        <v>6839</v>
      </c>
      <c r="E3393" s="1">
        <v>45352</v>
      </c>
      <c r="F3393">
        <v>1</v>
      </c>
    </row>
    <row r="3394" spans="1:6" x14ac:dyDescent="0.25">
      <c r="A3394" t="s">
        <v>2780</v>
      </c>
      <c r="B3394" t="s">
        <v>43</v>
      </c>
      <c r="C3394" t="s">
        <v>44</v>
      </c>
      <c r="D3394" t="s">
        <v>6839</v>
      </c>
      <c r="E3394" s="1">
        <v>45383</v>
      </c>
      <c r="F3394">
        <v>1</v>
      </c>
    </row>
    <row r="3395" spans="1:6" x14ac:dyDescent="0.25">
      <c r="A3395" t="s">
        <v>2780</v>
      </c>
      <c r="B3395" t="s">
        <v>43</v>
      </c>
      <c r="C3395" t="s">
        <v>44</v>
      </c>
      <c r="D3395" t="s">
        <v>6839</v>
      </c>
      <c r="E3395" s="1">
        <v>45413</v>
      </c>
      <c r="F3395">
        <v>1</v>
      </c>
    </row>
    <row r="3396" spans="1:6" x14ac:dyDescent="0.25">
      <c r="A3396" t="s">
        <v>2780</v>
      </c>
      <c r="B3396" t="s">
        <v>43</v>
      </c>
      <c r="C3396" t="s">
        <v>44</v>
      </c>
      <c r="D3396" t="s">
        <v>6839</v>
      </c>
      <c r="E3396" s="1">
        <v>45444</v>
      </c>
      <c r="F3396">
        <v>1</v>
      </c>
    </row>
    <row r="3397" spans="1:6" x14ac:dyDescent="0.25">
      <c r="A3397" t="s">
        <v>2780</v>
      </c>
      <c r="B3397" t="s">
        <v>43</v>
      </c>
      <c r="C3397" t="s">
        <v>44</v>
      </c>
      <c r="D3397" t="s">
        <v>6839</v>
      </c>
      <c r="E3397" s="1">
        <v>45474</v>
      </c>
      <c r="F3397">
        <v>1</v>
      </c>
    </row>
    <row r="3398" spans="1:6" x14ac:dyDescent="0.25">
      <c r="A3398" t="s">
        <v>2780</v>
      </c>
      <c r="B3398" t="s">
        <v>43</v>
      </c>
      <c r="C3398" t="s">
        <v>44</v>
      </c>
      <c r="D3398" t="s">
        <v>6839</v>
      </c>
      <c r="E3398" s="1">
        <v>45505</v>
      </c>
      <c r="F3398">
        <v>1</v>
      </c>
    </row>
    <row r="3399" spans="1:6" x14ac:dyDescent="0.25">
      <c r="A3399" t="s">
        <v>2780</v>
      </c>
      <c r="B3399" t="s">
        <v>43</v>
      </c>
      <c r="C3399" t="s">
        <v>44</v>
      </c>
      <c r="D3399" t="s">
        <v>6839</v>
      </c>
      <c r="E3399" s="1">
        <v>45536</v>
      </c>
      <c r="F3399">
        <v>1</v>
      </c>
    </row>
    <row r="3400" spans="1:6" x14ac:dyDescent="0.25">
      <c r="A3400" t="s">
        <v>2780</v>
      </c>
      <c r="B3400" t="s">
        <v>43</v>
      </c>
      <c r="C3400" t="s">
        <v>44</v>
      </c>
      <c r="D3400" t="s">
        <v>6839</v>
      </c>
      <c r="E3400" s="1">
        <v>45566</v>
      </c>
      <c r="F3400">
        <v>1</v>
      </c>
    </row>
    <row r="3401" spans="1:6" x14ac:dyDescent="0.25">
      <c r="A3401" t="s">
        <v>2780</v>
      </c>
      <c r="B3401" t="s">
        <v>43</v>
      </c>
      <c r="C3401" t="s">
        <v>44</v>
      </c>
      <c r="D3401" t="s">
        <v>6839</v>
      </c>
      <c r="E3401" s="1">
        <v>45597</v>
      </c>
      <c r="F3401">
        <v>1</v>
      </c>
    </row>
    <row r="3402" spans="1:6" x14ac:dyDescent="0.25">
      <c r="A3402" t="s">
        <v>2780</v>
      </c>
      <c r="B3402" t="s">
        <v>43</v>
      </c>
      <c r="C3402" t="s">
        <v>44</v>
      </c>
      <c r="D3402" t="s">
        <v>6839</v>
      </c>
      <c r="E3402" s="1">
        <v>45627</v>
      </c>
      <c r="F3402">
        <v>1</v>
      </c>
    </row>
    <row r="3403" spans="1:6" x14ac:dyDescent="0.25">
      <c r="A3403" t="s">
        <v>2791</v>
      </c>
      <c r="B3403" t="s">
        <v>43</v>
      </c>
      <c r="C3403" t="s">
        <v>44</v>
      </c>
      <c r="D3403" t="s">
        <v>6840</v>
      </c>
      <c r="E3403" s="1">
        <v>45323</v>
      </c>
      <c r="F3403">
        <v>1</v>
      </c>
    </row>
    <row r="3404" spans="1:6" x14ac:dyDescent="0.25">
      <c r="A3404" t="s">
        <v>2791</v>
      </c>
      <c r="B3404" t="s">
        <v>43</v>
      </c>
      <c r="C3404" t="s">
        <v>44</v>
      </c>
      <c r="D3404" t="s">
        <v>6840</v>
      </c>
      <c r="E3404" s="1">
        <v>45352</v>
      </c>
      <c r="F3404">
        <v>1</v>
      </c>
    </row>
    <row r="3405" spans="1:6" x14ac:dyDescent="0.25">
      <c r="A3405" t="s">
        <v>2791</v>
      </c>
      <c r="B3405" t="s">
        <v>43</v>
      </c>
      <c r="C3405" t="s">
        <v>44</v>
      </c>
      <c r="D3405" t="s">
        <v>6840</v>
      </c>
      <c r="E3405" s="1">
        <v>45383</v>
      </c>
      <c r="F3405">
        <v>1</v>
      </c>
    </row>
    <row r="3406" spans="1:6" x14ac:dyDescent="0.25">
      <c r="A3406" t="s">
        <v>2791</v>
      </c>
      <c r="B3406" t="s">
        <v>43</v>
      </c>
      <c r="C3406" t="s">
        <v>44</v>
      </c>
      <c r="D3406" t="s">
        <v>6840</v>
      </c>
      <c r="E3406" s="1">
        <v>45413</v>
      </c>
      <c r="F3406">
        <v>1</v>
      </c>
    </row>
    <row r="3407" spans="1:6" x14ac:dyDescent="0.25">
      <c r="A3407" t="s">
        <v>2791</v>
      </c>
      <c r="B3407" t="s">
        <v>43</v>
      </c>
      <c r="C3407" t="s">
        <v>44</v>
      </c>
      <c r="D3407" t="s">
        <v>6840</v>
      </c>
      <c r="E3407" s="1">
        <v>45444</v>
      </c>
      <c r="F3407">
        <v>1</v>
      </c>
    </row>
    <row r="3408" spans="1:6" x14ac:dyDescent="0.25">
      <c r="A3408" t="s">
        <v>2791</v>
      </c>
      <c r="B3408" t="s">
        <v>43</v>
      </c>
      <c r="C3408" t="s">
        <v>44</v>
      </c>
      <c r="D3408" t="s">
        <v>6840</v>
      </c>
      <c r="E3408" s="1">
        <v>45474</v>
      </c>
      <c r="F3408">
        <v>1</v>
      </c>
    </row>
    <row r="3409" spans="1:6" x14ac:dyDescent="0.25">
      <c r="A3409" t="s">
        <v>2791</v>
      </c>
      <c r="B3409" t="s">
        <v>43</v>
      </c>
      <c r="C3409" t="s">
        <v>44</v>
      </c>
      <c r="D3409" t="s">
        <v>6840</v>
      </c>
      <c r="E3409" s="1">
        <v>45505</v>
      </c>
      <c r="F3409">
        <v>1</v>
      </c>
    </row>
    <row r="3410" spans="1:6" x14ac:dyDescent="0.25">
      <c r="A3410" t="s">
        <v>2791</v>
      </c>
      <c r="B3410" t="s">
        <v>43</v>
      </c>
      <c r="C3410" t="s">
        <v>44</v>
      </c>
      <c r="D3410" t="s">
        <v>6840</v>
      </c>
      <c r="E3410" s="1">
        <v>45536</v>
      </c>
      <c r="F3410">
        <v>1</v>
      </c>
    </row>
    <row r="3411" spans="1:6" x14ac:dyDescent="0.25">
      <c r="A3411" t="s">
        <v>2791</v>
      </c>
      <c r="B3411" t="s">
        <v>43</v>
      </c>
      <c r="C3411" t="s">
        <v>44</v>
      </c>
      <c r="D3411" t="s">
        <v>6840</v>
      </c>
      <c r="E3411" s="1">
        <v>45566</v>
      </c>
      <c r="F3411">
        <v>1</v>
      </c>
    </row>
    <row r="3412" spans="1:6" x14ac:dyDescent="0.25">
      <c r="A3412" t="s">
        <v>2791</v>
      </c>
      <c r="B3412" t="s">
        <v>43</v>
      </c>
      <c r="C3412" t="s">
        <v>44</v>
      </c>
      <c r="D3412" t="s">
        <v>6840</v>
      </c>
      <c r="E3412" s="1">
        <v>45597</v>
      </c>
      <c r="F3412">
        <v>1</v>
      </c>
    </row>
    <row r="3413" spans="1:6" x14ac:dyDescent="0.25">
      <c r="A3413" t="s">
        <v>2791</v>
      </c>
      <c r="B3413" t="s">
        <v>43</v>
      </c>
      <c r="C3413" t="s">
        <v>44</v>
      </c>
      <c r="D3413" t="s">
        <v>6840</v>
      </c>
      <c r="E3413" s="1">
        <v>45627</v>
      </c>
      <c r="F3413">
        <v>1</v>
      </c>
    </row>
    <row r="3414" spans="1:6" x14ac:dyDescent="0.25">
      <c r="A3414" t="s">
        <v>2802</v>
      </c>
      <c r="B3414" t="s">
        <v>31</v>
      </c>
      <c r="C3414" t="s">
        <v>32</v>
      </c>
      <c r="D3414" t="s">
        <v>6842</v>
      </c>
      <c r="E3414" s="1">
        <v>45323</v>
      </c>
      <c r="F3414">
        <v>1</v>
      </c>
    </row>
    <row r="3415" spans="1:6" x14ac:dyDescent="0.25">
      <c r="A3415" t="s">
        <v>2802</v>
      </c>
      <c r="B3415" t="s">
        <v>31</v>
      </c>
      <c r="C3415" t="s">
        <v>32</v>
      </c>
      <c r="D3415" t="s">
        <v>6842</v>
      </c>
      <c r="E3415" s="1">
        <v>45352</v>
      </c>
      <c r="F3415">
        <v>1</v>
      </c>
    </row>
    <row r="3416" spans="1:6" x14ac:dyDescent="0.25">
      <c r="A3416" t="s">
        <v>2802</v>
      </c>
      <c r="B3416" t="s">
        <v>31</v>
      </c>
      <c r="C3416" t="s">
        <v>32</v>
      </c>
      <c r="D3416" t="s">
        <v>6842</v>
      </c>
      <c r="E3416" s="1">
        <v>45383</v>
      </c>
      <c r="F3416">
        <v>1</v>
      </c>
    </row>
    <row r="3417" spans="1:6" x14ac:dyDescent="0.25">
      <c r="A3417" t="s">
        <v>2802</v>
      </c>
      <c r="B3417" t="s">
        <v>31</v>
      </c>
      <c r="C3417" t="s">
        <v>32</v>
      </c>
      <c r="D3417" t="s">
        <v>6842</v>
      </c>
      <c r="E3417" s="1">
        <v>45413</v>
      </c>
      <c r="F3417">
        <v>1</v>
      </c>
    </row>
    <row r="3418" spans="1:6" x14ac:dyDescent="0.25">
      <c r="A3418" t="s">
        <v>2802</v>
      </c>
      <c r="B3418" t="s">
        <v>31</v>
      </c>
      <c r="C3418" t="s">
        <v>32</v>
      </c>
      <c r="D3418" t="s">
        <v>6842</v>
      </c>
      <c r="E3418" s="1">
        <v>45444</v>
      </c>
      <c r="F3418">
        <v>1</v>
      </c>
    </row>
    <row r="3419" spans="1:6" x14ac:dyDescent="0.25">
      <c r="A3419" t="s">
        <v>2802</v>
      </c>
      <c r="B3419" t="s">
        <v>31</v>
      </c>
      <c r="C3419" t="s">
        <v>32</v>
      </c>
      <c r="D3419" t="s">
        <v>6842</v>
      </c>
      <c r="E3419" s="1">
        <v>45474</v>
      </c>
      <c r="F3419">
        <v>1</v>
      </c>
    </row>
    <row r="3420" spans="1:6" x14ac:dyDescent="0.25">
      <c r="A3420" t="s">
        <v>2802</v>
      </c>
      <c r="B3420" t="s">
        <v>31</v>
      </c>
      <c r="C3420" t="s">
        <v>32</v>
      </c>
      <c r="D3420" t="s">
        <v>6842</v>
      </c>
      <c r="E3420" s="1">
        <v>45505</v>
      </c>
      <c r="F3420">
        <v>1</v>
      </c>
    </row>
    <row r="3421" spans="1:6" x14ac:dyDescent="0.25">
      <c r="A3421" t="s">
        <v>2802</v>
      </c>
      <c r="B3421" t="s">
        <v>31</v>
      </c>
      <c r="C3421" t="s">
        <v>32</v>
      </c>
      <c r="D3421" t="s">
        <v>6842</v>
      </c>
      <c r="E3421" s="1">
        <v>45536</v>
      </c>
      <c r="F3421">
        <v>1</v>
      </c>
    </row>
    <row r="3422" spans="1:6" x14ac:dyDescent="0.25">
      <c r="A3422" t="s">
        <v>2802</v>
      </c>
      <c r="B3422" t="s">
        <v>31</v>
      </c>
      <c r="C3422" t="s">
        <v>32</v>
      </c>
      <c r="D3422" t="s">
        <v>6842</v>
      </c>
      <c r="E3422" s="1">
        <v>45566</v>
      </c>
      <c r="F3422">
        <v>1</v>
      </c>
    </row>
    <row r="3423" spans="1:6" x14ac:dyDescent="0.25">
      <c r="A3423" t="s">
        <v>2802</v>
      </c>
      <c r="B3423" t="s">
        <v>31</v>
      </c>
      <c r="C3423" t="s">
        <v>32</v>
      </c>
      <c r="D3423" t="s">
        <v>6842</v>
      </c>
      <c r="E3423" s="1">
        <v>45597</v>
      </c>
      <c r="F3423">
        <v>1</v>
      </c>
    </row>
    <row r="3424" spans="1:6" x14ac:dyDescent="0.25">
      <c r="A3424" t="s">
        <v>2802</v>
      </c>
      <c r="B3424" t="s">
        <v>31</v>
      </c>
      <c r="C3424" t="s">
        <v>32</v>
      </c>
      <c r="D3424" t="s">
        <v>6842</v>
      </c>
      <c r="E3424" s="1">
        <v>45627</v>
      </c>
      <c r="F3424">
        <v>1</v>
      </c>
    </row>
    <row r="3425" spans="1:6" x14ac:dyDescent="0.25">
      <c r="A3425" t="s">
        <v>2808</v>
      </c>
      <c r="B3425" t="s">
        <v>31</v>
      </c>
      <c r="C3425" t="s">
        <v>32</v>
      </c>
      <c r="D3425" t="s">
        <v>6839</v>
      </c>
      <c r="E3425" s="1">
        <v>45292</v>
      </c>
      <c r="F3425">
        <v>1</v>
      </c>
    </row>
    <row r="3426" spans="1:6" x14ac:dyDescent="0.25">
      <c r="A3426" t="s">
        <v>2808</v>
      </c>
      <c r="B3426" t="s">
        <v>31</v>
      </c>
      <c r="C3426" t="s">
        <v>32</v>
      </c>
      <c r="D3426" t="s">
        <v>6839</v>
      </c>
      <c r="E3426" s="1">
        <v>45323</v>
      </c>
      <c r="F3426">
        <v>1</v>
      </c>
    </row>
    <row r="3427" spans="1:6" x14ac:dyDescent="0.25">
      <c r="A3427" t="s">
        <v>2808</v>
      </c>
      <c r="B3427" t="s">
        <v>31</v>
      </c>
      <c r="C3427" t="s">
        <v>32</v>
      </c>
      <c r="D3427" t="s">
        <v>6839</v>
      </c>
      <c r="E3427" s="1">
        <v>45352</v>
      </c>
      <c r="F3427">
        <v>1</v>
      </c>
    </row>
    <row r="3428" spans="1:6" x14ac:dyDescent="0.25">
      <c r="A3428" t="s">
        <v>2808</v>
      </c>
      <c r="B3428" t="s">
        <v>31</v>
      </c>
      <c r="C3428" t="s">
        <v>32</v>
      </c>
      <c r="D3428" t="s">
        <v>6839</v>
      </c>
      <c r="E3428" s="1">
        <v>45383</v>
      </c>
      <c r="F3428">
        <v>1</v>
      </c>
    </row>
    <row r="3429" spans="1:6" x14ac:dyDescent="0.25">
      <c r="A3429" t="s">
        <v>2808</v>
      </c>
      <c r="B3429" t="s">
        <v>31</v>
      </c>
      <c r="C3429" t="s">
        <v>32</v>
      </c>
      <c r="D3429" t="s">
        <v>6839</v>
      </c>
      <c r="E3429" s="1">
        <v>45413</v>
      </c>
      <c r="F3429">
        <v>1</v>
      </c>
    </row>
    <row r="3430" spans="1:6" x14ac:dyDescent="0.25">
      <c r="A3430" t="s">
        <v>2808</v>
      </c>
      <c r="B3430" t="s">
        <v>31</v>
      </c>
      <c r="C3430" t="s">
        <v>32</v>
      </c>
      <c r="D3430" t="s">
        <v>6839</v>
      </c>
      <c r="E3430" s="1">
        <v>45444</v>
      </c>
      <c r="F3430">
        <v>1</v>
      </c>
    </row>
    <row r="3431" spans="1:6" x14ac:dyDescent="0.25">
      <c r="A3431" t="s">
        <v>2808</v>
      </c>
      <c r="B3431" t="s">
        <v>31</v>
      </c>
      <c r="C3431" t="s">
        <v>32</v>
      </c>
      <c r="D3431" t="s">
        <v>6839</v>
      </c>
      <c r="E3431" s="1">
        <v>45474</v>
      </c>
      <c r="F3431">
        <v>1</v>
      </c>
    </row>
    <row r="3432" spans="1:6" x14ac:dyDescent="0.25">
      <c r="A3432" t="s">
        <v>2808</v>
      </c>
      <c r="B3432" t="s">
        <v>31</v>
      </c>
      <c r="C3432" t="s">
        <v>32</v>
      </c>
      <c r="D3432" t="s">
        <v>6839</v>
      </c>
      <c r="E3432" s="1">
        <v>45505</v>
      </c>
      <c r="F3432">
        <v>1</v>
      </c>
    </row>
    <row r="3433" spans="1:6" x14ac:dyDescent="0.25">
      <c r="A3433" t="s">
        <v>2808</v>
      </c>
      <c r="B3433" t="s">
        <v>31</v>
      </c>
      <c r="C3433" t="s">
        <v>32</v>
      </c>
      <c r="D3433" t="s">
        <v>6839</v>
      </c>
      <c r="E3433" s="1">
        <v>45536</v>
      </c>
      <c r="F3433">
        <v>1</v>
      </c>
    </row>
    <row r="3434" spans="1:6" x14ac:dyDescent="0.25">
      <c r="A3434" t="s">
        <v>2808</v>
      </c>
      <c r="B3434" t="s">
        <v>31</v>
      </c>
      <c r="C3434" t="s">
        <v>32</v>
      </c>
      <c r="D3434" t="s">
        <v>6839</v>
      </c>
      <c r="E3434" s="1">
        <v>45566</v>
      </c>
      <c r="F3434">
        <v>1</v>
      </c>
    </row>
    <row r="3435" spans="1:6" x14ac:dyDescent="0.25">
      <c r="A3435" t="s">
        <v>2808</v>
      </c>
      <c r="B3435" t="s">
        <v>31</v>
      </c>
      <c r="C3435" t="s">
        <v>32</v>
      </c>
      <c r="D3435" t="s">
        <v>6839</v>
      </c>
      <c r="E3435" s="1">
        <v>45597</v>
      </c>
      <c r="F3435">
        <v>1</v>
      </c>
    </row>
    <row r="3436" spans="1:6" x14ac:dyDescent="0.25">
      <c r="A3436" t="s">
        <v>2808</v>
      </c>
      <c r="B3436" t="s">
        <v>31</v>
      </c>
      <c r="C3436" t="s">
        <v>32</v>
      </c>
      <c r="D3436" t="s">
        <v>6839</v>
      </c>
      <c r="E3436" s="1">
        <v>45627</v>
      </c>
      <c r="F3436">
        <v>1</v>
      </c>
    </row>
    <row r="3437" spans="1:6" x14ac:dyDescent="0.25">
      <c r="A3437" t="s">
        <v>2819</v>
      </c>
      <c r="B3437" t="s">
        <v>146</v>
      </c>
      <c r="C3437" t="s">
        <v>147</v>
      </c>
      <c r="D3437" t="s">
        <v>6840</v>
      </c>
      <c r="E3437" s="1">
        <v>45292</v>
      </c>
      <c r="F3437">
        <v>1</v>
      </c>
    </row>
    <row r="3438" spans="1:6" x14ac:dyDescent="0.25">
      <c r="A3438" t="s">
        <v>2819</v>
      </c>
      <c r="B3438" t="s">
        <v>146</v>
      </c>
      <c r="C3438" t="s">
        <v>147</v>
      </c>
      <c r="D3438" t="s">
        <v>6840</v>
      </c>
      <c r="E3438" s="1">
        <v>45323</v>
      </c>
      <c r="F3438">
        <v>1</v>
      </c>
    </row>
    <row r="3439" spans="1:6" x14ac:dyDescent="0.25">
      <c r="A3439" t="s">
        <v>2819</v>
      </c>
      <c r="B3439" t="s">
        <v>146</v>
      </c>
      <c r="C3439" t="s">
        <v>147</v>
      </c>
      <c r="D3439" t="s">
        <v>6840</v>
      </c>
      <c r="E3439" s="1">
        <v>45352</v>
      </c>
      <c r="F3439">
        <v>1</v>
      </c>
    </row>
    <row r="3440" spans="1:6" x14ac:dyDescent="0.25">
      <c r="A3440" t="s">
        <v>2819</v>
      </c>
      <c r="B3440" t="s">
        <v>146</v>
      </c>
      <c r="C3440" t="s">
        <v>147</v>
      </c>
      <c r="D3440" t="s">
        <v>6840</v>
      </c>
      <c r="E3440" s="1">
        <v>45383</v>
      </c>
      <c r="F3440">
        <v>1</v>
      </c>
    </row>
    <row r="3441" spans="1:6" x14ac:dyDescent="0.25">
      <c r="A3441" t="s">
        <v>2819</v>
      </c>
      <c r="B3441" t="s">
        <v>146</v>
      </c>
      <c r="C3441" t="s">
        <v>147</v>
      </c>
      <c r="D3441" t="s">
        <v>6840</v>
      </c>
      <c r="E3441" s="1">
        <v>45413</v>
      </c>
      <c r="F3441">
        <v>1</v>
      </c>
    </row>
    <row r="3442" spans="1:6" x14ac:dyDescent="0.25">
      <c r="A3442" t="s">
        <v>2819</v>
      </c>
      <c r="B3442" t="s">
        <v>146</v>
      </c>
      <c r="C3442" t="s">
        <v>147</v>
      </c>
      <c r="D3442" t="s">
        <v>6840</v>
      </c>
      <c r="E3442" s="1">
        <v>45444</v>
      </c>
      <c r="F3442">
        <v>1</v>
      </c>
    </row>
    <row r="3443" spans="1:6" x14ac:dyDescent="0.25">
      <c r="A3443" t="s">
        <v>2819</v>
      </c>
      <c r="B3443" t="s">
        <v>146</v>
      </c>
      <c r="C3443" t="s">
        <v>147</v>
      </c>
      <c r="D3443" t="s">
        <v>6840</v>
      </c>
      <c r="E3443" s="1">
        <v>45474</v>
      </c>
      <c r="F3443">
        <v>1</v>
      </c>
    </row>
    <row r="3444" spans="1:6" x14ac:dyDescent="0.25">
      <c r="A3444" t="s">
        <v>2819</v>
      </c>
      <c r="B3444" t="s">
        <v>146</v>
      </c>
      <c r="C3444" t="s">
        <v>147</v>
      </c>
      <c r="D3444" t="s">
        <v>6840</v>
      </c>
      <c r="E3444" s="1">
        <v>45505</v>
      </c>
      <c r="F3444">
        <v>1</v>
      </c>
    </row>
    <row r="3445" spans="1:6" x14ac:dyDescent="0.25">
      <c r="A3445" t="s">
        <v>2819</v>
      </c>
      <c r="B3445" t="s">
        <v>146</v>
      </c>
      <c r="C3445" t="s">
        <v>147</v>
      </c>
      <c r="D3445" t="s">
        <v>6840</v>
      </c>
      <c r="E3445" s="1">
        <v>45536</v>
      </c>
      <c r="F3445">
        <v>1</v>
      </c>
    </row>
    <row r="3446" spans="1:6" x14ac:dyDescent="0.25">
      <c r="A3446" t="s">
        <v>2819</v>
      </c>
      <c r="B3446" t="s">
        <v>146</v>
      </c>
      <c r="C3446" t="s">
        <v>147</v>
      </c>
      <c r="D3446" t="s">
        <v>6840</v>
      </c>
      <c r="E3446" s="1">
        <v>45566</v>
      </c>
      <c r="F3446">
        <v>1</v>
      </c>
    </row>
    <row r="3447" spans="1:6" x14ac:dyDescent="0.25">
      <c r="A3447" t="s">
        <v>2819</v>
      </c>
      <c r="B3447" t="s">
        <v>146</v>
      </c>
      <c r="C3447" t="s">
        <v>147</v>
      </c>
      <c r="D3447" t="s">
        <v>6840</v>
      </c>
      <c r="E3447" s="1">
        <v>45597</v>
      </c>
      <c r="F3447">
        <v>1</v>
      </c>
    </row>
    <row r="3448" spans="1:6" x14ac:dyDescent="0.25">
      <c r="A3448" t="s">
        <v>2819</v>
      </c>
      <c r="B3448" t="s">
        <v>146</v>
      </c>
      <c r="C3448" t="s">
        <v>147</v>
      </c>
      <c r="D3448" t="s">
        <v>6840</v>
      </c>
      <c r="E3448" s="1">
        <v>45627</v>
      </c>
      <c r="F3448">
        <v>1</v>
      </c>
    </row>
    <row r="3449" spans="1:6" x14ac:dyDescent="0.25">
      <c r="A3449" t="s">
        <v>2824</v>
      </c>
      <c r="B3449" t="s">
        <v>52</v>
      </c>
      <c r="C3449" t="s">
        <v>44</v>
      </c>
      <c r="D3449" t="s">
        <v>6841</v>
      </c>
      <c r="E3449" s="1">
        <v>45323</v>
      </c>
      <c r="F3449">
        <v>1</v>
      </c>
    </row>
    <row r="3450" spans="1:6" x14ac:dyDescent="0.25">
      <c r="A3450" t="s">
        <v>2824</v>
      </c>
      <c r="B3450" t="s">
        <v>52</v>
      </c>
      <c r="C3450" t="s">
        <v>44</v>
      </c>
      <c r="D3450" t="s">
        <v>6841</v>
      </c>
      <c r="E3450" s="1">
        <v>45352</v>
      </c>
      <c r="F3450">
        <v>1</v>
      </c>
    </row>
    <row r="3451" spans="1:6" x14ac:dyDescent="0.25">
      <c r="A3451" t="s">
        <v>2824</v>
      </c>
      <c r="B3451" t="s">
        <v>52</v>
      </c>
      <c r="C3451" t="s">
        <v>44</v>
      </c>
      <c r="D3451" t="s">
        <v>6841</v>
      </c>
      <c r="E3451" s="1">
        <v>45383</v>
      </c>
      <c r="F3451">
        <v>1</v>
      </c>
    </row>
    <row r="3452" spans="1:6" x14ac:dyDescent="0.25">
      <c r="A3452" t="s">
        <v>2824</v>
      </c>
      <c r="B3452" t="s">
        <v>52</v>
      </c>
      <c r="C3452" t="s">
        <v>44</v>
      </c>
      <c r="D3452" t="s">
        <v>6841</v>
      </c>
      <c r="E3452" s="1">
        <v>45413</v>
      </c>
      <c r="F3452">
        <v>1</v>
      </c>
    </row>
    <row r="3453" spans="1:6" x14ac:dyDescent="0.25">
      <c r="A3453" t="s">
        <v>2824</v>
      </c>
      <c r="B3453" t="s">
        <v>52</v>
      </c>
      <c r="C3453" t="s">
        <v>44</v>
      </c>
      <c r="D3453" t="s">
        <v>6841</v>
      </c>
      <c r="E3453" s="1">
        <v>45444</v>
      </c>
      <c r="F3453">
        <v>1</v>
      </c>
    </row>
    <row r="3454" spans="1:6" x14ac:dyDescent="0.25">
      <c r="A3454" t="s">
        <v>2824</v>
      </c>
      <c r="B3454" t="s">
        <v>52</v>
      </c>
      <c r="C3454" t="s">
        <v>44</v>
      </c>
      <c r="D3454" t="s">
        <v>6841</v>
      </c>
      <c r="E3454" s="1">
        <v>45474</v>
      </c>
      <c r="F3454">
        <v>1</v>
      </c>
    </row>
    <row r="3455" spans="1:6" x14ac:dyDescent="0.25">
      <c r="A3455" t="s">
        <v>2824</v>
      </c>
      <c r="B3455" t="s">
        <v>52</v>
      </c>
      <c r="C3455" t="s">
        <v>44</v>
      </c>
      <c r="D3455" t="s">
        <v>6841</v>
      </c>
      <c r="E3455" s="1">
        <v>45505</v>
      </c>
      <c r="F3455">
        <v>1</v>
      </c>
    </row>
    <row r="3456" spans="1:6" x14ac:dyDescent="0.25">
      <c r="A3456" t="s">
        <v>2824</v>
      </c>
      <c r="B3456" t="s">
        <v>52</v>
      </c>
      <c r="C3456" t="s">
        <v>44</v>
      </c>
      <c r="D3456" t="s">
        <v>6841</v>
      </c>
      <c r="E3456" s="1">
        <v>45536</v>
      </c>
      <c r="F3456">
        <v>1</v>
      </c>
    </row>
    <row r="3457" spans="1:6" x14ac:dyDescent="0.25">
      <c r="A3457" t="s">
        <v>2824</v>
      </c>
      <c r="B3457" t="s">
        <v>52</v>
      </c>
      <c r="C3457" t="s">
        <v>44</v>
      </c>
      <c r="D3457" t="s">
        <v>6841</v>
      </c>
      <c r="E3457" s="1">
        <v>45566</v>
      </c>
      <c r="F3457">
        <v>1</v>
      </c>
    </row>
    <row r="3458" spans="1:6" x14ac:dyDescent="0.25">
      <c r="A3458" t="s">
        <v>2824</v>
      </c>
      <c r="B3458" t="s">
        <v>52</v>
      </c>
      <c r="C3458" t="s">
        <v>44</v>
      </c>
      <c r="D3458" t="s">
        <v>6841</v>
      </c>
      <c r="E3458" s="1">
        <v>45597</v>
      </c>
      <c r="F3458">
        <v>1</v>
      </c>
    </row>
    <row r="3459" spans="1:6" x14ac:dyDescent="0.25">
      <c r="A3459" t="s">
        <v>2824</v>
      </c>
      <c r="B3459" t="s">
        <v>52</v>
      </c>
      <c r="C3459" t="s">
        <v>44</v>
      </c>
      <c r="D3459" t="s">
        <v>6841</v>
      </c>
      <c r="E3459" s="1">
        <v>45627</v>
      </c>
      <c r="F3459">
        <v>1</v>
      </c>
    </row>
    <row r="3460" spans="1:6" x14ac:dyDescent="0.25">
      <c r="A3460" t="s">
        <v>2834</v>
      </c>
      <c r="B3460" t="s">
        <v>31</v>
      </c>
      <c r="C3460" t="s">
        <v>32</v>
      </c>
      <c r="D3460" t="s">
        <v>6840</v>
      </c>
      <c r="E3460" s="1">
        <v>45352</v>
      </c>
      <c r="F3460">
        <v>1</v>
      </c>
    </row>
    <row r="3461" spans="1:6" x14ac:dyDescent="0.25">
      <c r="A3461" t="s">
        <v>2834</v>
      </c>
      <c r="B3461" t="s">
        <v>31</v>
      </c>
      <c r="C3461" t="s">
        <v>32</v>
      </c>
      <c r="D3461" t="s">
        <v>6840</v>
      </c>
      <c r="E3461" s="1">
        <v>45383</v>
      </c>
      <c r="F3461">
        <v>1</v>
      </c>
    </row>
    <row r="3462" spans="1:6" x14ac:dyDescent="0.25">
      <c r="A3462" t="s">
        <v>2834</v>
      </c>
      <c r="B3462" t="s">
        <v>31</v>
      </c>
      <c r="C3462" t="s">
        <v>32</v>
      </c>
      <c r="D3462" t="s">
        <v>6840</v>
      </c>
      <c r="E3462" s="1">
        <v>45413</v>
      </c>
      <c r="F3462">
        <v>1</v>
      </c>
    </row>
    <row r="3463" spans="1:6" x14ac:dyDescent="0.25">
      <c r="A3463" t="s">
        <v>2834</v>
      </c>
      <c r="B3463" t="s">
        <v>31</v>
      </c>
      <c r="C3463" t="s">
        <v>32</v>
      </c>
      <c r="D3463" t="s">
        <v>6840</v>
      </c>
      <c r="E3463" s="1">
        <v>45444</v>
      </c>
      <c r="F3463">
        <v>1</v>
      </c>
    </row>
    <row r="3464" spans="1:6" x14ac:dyDescent="0.25">
      <c r="A3464" t="s">
        <v>2834</v>
      </c>
      <c r="B3464" t="s">
        <v>31</v>
      </c>
      <c r="C3464" t="s">
        <v>32</v>
      </c>
      <c r="D3464" t="s">
        <v>6840</v>
      </c>
      <c r="E3464" s="1">
        <v>45474</v>
      </c>
      <c r="F3464">
        <v>1</v>
      </c>
    </row>
    <row r="3465" spans="1:6" x14ac:dyDescent="0.25">
      <c r="A3465" t="s">
        <v>2834</v>
      </c>
      <c r="B3465" t="s">
        <v>31</v>
      </c>
      <c r="C3465" t="s">
        <v>32</v>
      </c>
      <c r="D3465" t="s">
        <v>6840</v>
      </c>
      <c r="E3465" s="1">
        <v>45505</v>
      </c>
      <c r="F3465">
        <v>1</v>
      </c>
    </row>
    <row r="3466" spans="1:6" x14ac:dyDescent="0.25">
      <c r="A3466" t="s">
        <v>2834</v>
      </c>
      <c r="B3466" t="s">
        <v>31</v>
      </c>
      <c r="C3466" t="s">
        <v>32</v>
      </c>
      <c r="D3466" t="s">
        <v>6840</v>
      </c>
      <c r="E3466" s="1">
        <v>45536</v>
      </c>
      <c r="F3466">
        <v>1</v>
      </c>
    </row>
    <row r="3467" spans="1:6" x14ac:dyDescent="0.25">
      <c r="A3467" t="s">
        <v>2834</v>
      </c>
      <c r="B3467" t="s">
        <v>31</v>
      </c>
      <c r="C3467" t="s">
        <v>32</v>
      </c>
      <c r="D3467" t="s">
        <v>6840</v>
      </c>
      <c r="E3467" s="1">
        <v>45566</v>
      </c>
      <c r="F3467">
        <v>1</v>
      </c>
    </row>
    <row r="3468" spans="1:6" x14ac:dyDescent="0.25">
      <c r="A3468" t="s">
        <v>2834</v>
      </c>
      <c r="B3468" t="s">
        <v>31</v>
      </c>
      <c r="C3468" t="s">
        <v>32</v>
      </c>
      <c r="D3468" t="s">
        <v>6840</v>
      </c>
      <c r="E3468" s="1">
        <v>45597</v>
      </c>
      <c r="F3468">
        <v>1</v>
      </c>
    </row>
    <row r="3469" spans="1:6" x14ac:dyDescent="0.25">
      <c r="A3469" t="s">
        <v>2834</v>
      </c>
      <c r="B3469" t="s">
        <v>31</v>
      </c>
      <c r="C3469" t="s">
        <v>32</v>
      </c>
      <c r="D3469" t="s">
        <v>6840</v>
      </c>
      <c r="E3469" s="1">
        <v>45627</v>
      </c>
      <c r="F3469">
        <v>1</v>
      </c>
    </row>
    <row r="3470" spans="1:6" x14ac:dyDescent="0.25">
      <c r="A3470" t="s">
        <v>2839</v>
      </c>
      <c r="B3470" t="s">
        <v>146</v>
      </c>
      <c r="C3470" t="s">
        <v>147</v>
      </c>
      <c r="D3470" t="s">
        <v>6841</v>
      </c>
      <c r="E3470" s="1">
        <v>45352</v>
      </c>
      <c r="F3470">
        <v>1</v>
      </c>
    </row>
    <row r="3471" spans="1:6" x14ac:dyDescent="0.25">
      <c r="A3471" t="s">
        <v>2839</v>
      </c>
      <c r="B3471" t="s">
        <v>146</v>
      </c>
      <c r="C3471" t="s">
        <v>147</v>
      </c>
      <c r="D3471" t="s">
        <v>6841</v>
      </c>
      <c r="E3471" s="1">
        <v>45383</v>
      </c>
      <c r="F3471">
        <v>1</v>
      </c>
    </row>
    <row r="3472" spans="1:6" x14ac:dyDescent="0.25">
      <c r="A3472" t="s">
        <v>2839</v>
      </c>
      <c r="B3472" t="s">
        <v>146</v>
      </c>
      <c r="C3472" t="s">
        <v>147</v>
      </c>
      <c r="D3472" t="s">
        <v>6841</v>
      </c>
      <c r="E3472" s="1">
        <v>45413</v>
      </c>
      <c r="F3472">
        <v>1</v>
      </c>
    </row>
    <row r="3473" spans="1:6" x14ac:dyDescent="0.25">
      <c r="A3473" t="s">
        <v>2839</v>
      </c>
      <c r="B3473" t="s">
        <v>146</v>
      </c>
      <c r="C3473" t="s">
        <v>147</v>
      </c>
      <c r="D3473" t="s">
        <v>6841</v>
      </c>
      <c r="E3473" s="1">
        <v>45444</v>
      </c>
      <c r="F3473">
        <v>1</v>
      </c>
    </row>
    <row r="3474" spans="1:6" x14ac:dyDescent="0.25">
      <c r="A3474" t="s">
        <v>2839</v>
      </c>
      <c r="B3474" t="s">
        <v>146</v>
      </c>
      <c r="C3474" t="s">
        <v>147</v>
      </c>
      <c r="D3474" t="s">
        <v>6841</v>
      </c>
      <c r="E3474" s="1">
        <v>45474</v>
      </c>
      <c r="F3474">
        <v>1</v>
      </c>
    </row>
    <row r="3475" spans="1:6" x14ac:dyDescent="0.25">
      <c r="A3475" t="s">
        <v>2839</v>
      </c>
      <c r="B3475" t="s">
        <v>146</v>
      </c>
      <c r="C3475" t="s">
        <v>147</v>
      </c>
      <c r="D3475" t="s">
        <v>6841</v>
      </c>
      <c r="E3475" s="1">
        <v>45505</v>
      </c>
      <c r="F3475">
        <v>1</v>
      </c>
    </row>
    <row r="3476" spans="1:6" x14ac:dyDescent="0.25">
      <c r="A3476" t="s">
        <v>2839</v>
      </c>
      <c r="B3476" t="s">
        <v>146</v>
      </c>
      <c r="C3476" t="s">
        <v>147</v>
      </c>
      <c r="D3476" t="s">
        <v>6841</v>
      </c>
      <c r="E3476" s="1">
        <v>45536</v>
      </c>
      <c r="F3476">
        <v>1</v>
      </c>
    </row>
    <row r="3477" spans="1:6" x14ac:dyDescent="0.25">
      <c r="A3477" t="s">
        <v>2839</v>
      </c>
      <c r="B3477" t="s">
        <v>146</v>
      </c>
      <c r="C3477" t="s">
        <v>147</v>
      </c>
      <c r="D3477" t="s">
        <v>6841</v>
      </c>
      <c r="E3477" s="1">
        <v>45566</v>
      </c>
      <c r="F3477">
        <v>1</v>
      </c>
    </row>
    <row r="3478" spans="1:6" x14ac:dyDescent="0.25">
      <c r="A3478" t="s">
        <v>2839</v>
      </c>
      <c r="B3478" t="s">
        <v>146</v>
      </c>
      <c r="C3478" t="s">
        <v>147</v>
      </c>
      <c r="D3478" t="s">
        <v>6841</v>
      </c>
      <c r="E3478" s="1">
        <v>45597</v>
      </c>
      <c r="F3478">
        <v>1</v>
      </c>
    </row>
    <row r="3479" spans="1:6" x14ac:dyDescent="0.25">
      <c r="A3479" t="s">
        <v>2839</v>
      </c>
      <c r="B3479" t="s">
        <v>146</v>
      </c>
      <c r="C3479" t="s">
        <v>147</v>
      </c>
      <c r="D3479" t="s">
        <v>6841</v>
      </c>
      <c r="E3479" s="1">
        <v>45627</v>
      </c>
      <c r="F3479">
        <v>1</v>
      </c>
    </row>
    <row r="3480" spans="1:6" x14ac:dyDescent="0.25">
      <c r="A3480" t="s">
        <v>2846</v>
      </c>
      <c r="B3480" t="s">
        <v>146</v>
      </c>
      <c r="C3480" t="s">
        <v>147</v>
      </c>
      <c r="D3480" t="s">
        <v>6840</v>
      </c>
      <c r="E3480" s="1">
        <v>45323</v>
      </c>
      <c r="F3480">
        <v>1</v>
      </c>
    </row>
    <row r="3481" spans="1:6" x14ac:dyDescent="0.25">
      <c r="A3481" t="s">
        <v>2846</v>
      </c>
      <c r="B3481" t="s">
        <v>146</v>
      </c>
      <c r="C3481" t="s">
        <v>147</v>
      </c>
      <c r="D3481" t="s">
        <v>6840</v>
      </c>
      <c r="E3481" s="1">
        <v>45352</v>
      </c>
      <c r="F3481">
        <v>1</v>
      </c>
    </row>
    <row r="3482" spans="1:6" x14ac:dyDescent="0.25">
      <c r="A3482" t="s">
        <v>2846</v>
      </c>
      <c r="B3482" t="s">
        <v>146</v>
      </c>
      <c r="C3482" t="s">
        <v>147</v>
      </c>
      <c r="D3482" t="s">
        <v>6840</v>
      </c>
      <c r="E3482" s="1">
        <v>45383</v>
      </c>
      <c r="F3482">
        <v>1</v>
      </c>
    </row>
    <row r="3483" spans="1:6" x14ac:dyDescent="0.25">
      <c r="A3483" t="s">
        <v>2846</v>
      </c>
      <c r="B3483" t="s">
        <v>146</v>
      </c>
      <c r="C3483" t="s">
        <v>147</v>
      </c>
      <c r="D3483" t="s">
        <v>6840</v>
      </c>
      <c r="E3483" s="1">
        <v>45413</v>
      </c>
      <c r="F3483">
        <v>1</v>
      </c>
    </row>
    <row r="3484" spans="1:6" x14ac:dyDescent="0.25">
      <c r="A3484" t="s">
        <v>2846</v>
      </c>
      <c r="B3484" t="s">
        <v>146</v>
      </c>
      <c r="C3484" t="s">
        <v>147</v>
      </c>
      <c r="D3484" t="s">
        <v>6840</v>
      </c>
      <c r="E3484" s="1">
        <v>45444</v>
      </c>
      <c r="F3484">
        <v>1</v>
      </c>
    </row>
    <row r="3485" spans="1:6" x14ac:dyDescent="0.25">
      <c r="A3485" t="s">
        <v>2846</v>
      </c>
      <c r="B3485" t="s">
        <v>146</v>
      </c>
      <c r="C3485" t="s">
        <v>147</v>
      </c>
      <c r="D3485" t="s">
        <v>6840</v>
      </c>
      <c r="E3485" s="1">
        <v>45474</v>
      </c>
      <c r="F3485">
        <v>1</v>
      </c>
    </row>
    <row r="3486" spans="1:6" x14ac:dyDescent="0.25">
      <c r="A3486" t="s">
        <v>2846</v>
      </c>
      <c r="B3486" t="s">
        <v>146</v>
      </c>
      <c r="C3486" t="s">
        <v>147</v>
      </c>
      <c r="D3486" t="s">
        <v>6840</v>
      </c>
      <c r="E3486" s="1">
        <v>45505</v>
      </c>
      <c r="F3486">
        <v>1</v>
      </c>
    </row>
    <row r="3487" spans="1:6" x14ac:dyDescent="0.25">
      <c r="A3487" t="s">
        <v>2846</v>
      </c>
      <c r="B3487" t="s">
        <v>146</v>
      </c>
      <c r="C3487" t="s">
        <v>147</v>
      </c>
      <c r="D3487" t="s">
        <v>6840</v>
      </c>
      <c r="E3487" s="1">
        <v>45536</v>
      </c>
      <c r="F3487">
        <v>1</v>
      </c>
    </row>
    <row r="3488" spans="1:6" x14ac:dyDescent="0.25">
      <c r="A3488" t="s">
        <v>2846</v>
      </c>
      <c r="B3488" t="s">
        <v>146</v>
      </c>
      <c r="C3488" t="s">
        <v>147</v>
      </c>
      <c r="D3488" t="s">
        <v>6840</v>
      </c>
      <c r="E3488" s="1">
        <v>45566</v>
      </c>
      <c r="F3488">
        <v>1</v>
      </c>
    </row>
    <row r="3489" spans="1:6" x14ac:dyDescent="0.25">
      <c r="A3489" t="s">
        <v>2846</v>
      </c>
      <c r="B3489" t="s">
        <v>146</v>
      </c>
      <c r="C3489" t="s">
        <v>147</v>
      </c>
      <c r="D3489" t="s">
        <v>6840</v>
      </c>
      <c r="E3489" s="1">
        <v>45597</v>
      </c>
      <c r="F3489">
        <v>1</v>
      </c>
    </row>
    <row r="3490" spans="1:6" x14ac:dyDescent="0.25">
      <c r="A3490" t="s">
        <v>2846</v>
      </c>
      <c r="B3490" t="s">
        <v>146</v>
      </c>
      <c r="C3490" t="s">
        <v>147</v>
      </c>
      <c r="D3490" t="s">
        <v>6840</v>
      </c>
      <c r="E3490" s="1">
        <v>45627</v>
      </c>
      <c r="F3490">
        <v>1</v>
      </c>
    </row>
    <row r="3491" spans="1:6" x14ac:dyDescent="0.25">
      <c r="A3491" t="s">
        <v>2855</v>
      </c>
      <c r="B3491" t="s">
        <v>146</v>
      </c>
      <c r="C3491" t="s">
        <v>147</v>
      </c>
      <c r="D3491" t="s">
        <v>6839</v>
      </c>
      <c r="E3491" s="1">
        <v>45292</v>
      </c>
      <c r="F3491">
        <v>1</v>
      </c>
    </row>
    <row r="3492" spans="1:6" x14ac:dyDescent="0.25">
      <c r="A3492" t="s">
        <v>2855</v>
      </c>
      <c r="B3492" t="s">
        <v>146</v>
      </c>
      <c r="C3492" t="s">
        <v>147</v>
      </c>
      <c r="D3492" t="s">
        <v>6839</v>
      </c>
      <c r="E3492" s="1">
        <v>45323</v>
      </c>
      <c r="F3492">
        <v>1</v>
      </c>
    </row>
    <row r="3493" spans="1:6" x14ac:dyDescent="0.25">
      <c r="A3493" t="s">
        <v>2855</v>
      </c>
      <c r="B3493" t="s">
        <v>146</v>
      </c>
      <c r="C3493" t="s">
        <v>147</v>
      </c>
      <c r="D3493" t="s">
        <v>6839</v>
      </c>
      <c r="E3493" s="1">
        <v>45352</v>
      </c>
      <c r="F3493">
        <v>1</v>
      </c>
    </row>
    <row r="3494" spans="1:6" x14ac:dyDescent="0.25">
      <c r="A3494" t="s">
        <v>2855</v>
      </c>
      <c r="B3494" t="s">
        <v>146</v>
      </c>
      <c r="C3494" t="s">
        <v>147</v>
      </c>
      <c r="D3494" t="s">
        <v>6839</v>
      </c>
      <c r="E3494" s="1">
        <v>45383</v>
      </c>
      <c r="F3494">
        <v>1</v>
      </c>
    </row>
    <row r="3495" spans="1:6" x14ac:dyDescent="0.25">
      <c r="A3495" t="s">
        <v>2855</v>
      </c>
      <c r="B3495" t="s">
        <v>146</v>
      </c>
      <c r="C3495" t="s">
        <v>147</v>
      </c>
      <c r="D3495" t="s">
        <v>6839</v>
      </c>
      <c r="E3495" s="1">
        <v>45413</v>
      </c>
      <c r="F3495">
        <v>1</v>
      </c>
    </row>
    <row r="3496" spans="1:6" x14ac:dyDescent="0.25">
      <c r="A3496" t="s">
        <v>2855</v>
      </c>
      <c r="B3496" t="s">
        <v>146</v>
      </c>
      <c r="C3496" t="s">
        <v>147</v>
      </c>
      <c r="D3496" t="s">
        <v>6839</v>
      </c>
      <c r="E3496" s="1">
        <v>45444</v>
      </c>
      <c r="F3496">
        <v>1</v>
      </c>
    </row>
    <row r="3497" spans="1:6" x14ac:dyDescent="0.25">
      <c r="A3497" t="s">
        <v>2855</v>
      </c>
      <c r="B3497" t="s">
        <v>146</v>
      </c>
      <c r="C3497" t="s">
        <v>147</v>
      </c>
      <c r="D3497" t="s">
        <v>6839</v>
      </c>
      <c r="E3497" s="1">
        <v>45474</v>
      </c>
      <c r="F3497">
        <v>1</v>
      </c>
    </row>
    <row r="3498" spans="1:6" x14ac:dyDescent="0.25">
      <c r="A3498" t="s">
        <v>2855</v>
      </c>
      <c r="B3498" t="s">
        <v>146</v>
      </c>
      <c r="C3498" t="s">
        <v>147</v>
      </c>
      <c r="D3498" t="s">
        <v>6839</v>
      </c>
      <c r="E3498" s="1">
        <v>45505</v>
      </c>
      <c r="F3498">
        <v>1</v>
      </c>
    </row>
    <row r="3499" spans="1:6" x14ac:dyDescent="0.25">
      <c r="A3499" t="s">
        <v>2855</v>
      </c>
      <c r="B3499" t="s">
        <v>146</v>
      </c>
      <c r="C3499" t="s">
        <v>147</v>
      </c>
      <c r="D3499" t="s">
        <v>6839</v>
      </c>
      <c r="E3499" s="1">
        <v>45536</v>
      </c>
      <c r="F3499">
        <v>1</v>
      </c>
    </row>
    <row r="3500" spans="1:6" x14ac:dyDescent="0.25">
      <c r="A3500" t="s">
        <v>2855</v>
      </c>
      <c r="B3500" t="s">
        <v>146</v>
      </c>
      <c r="C3500" t="s">
        <v>147</v>
      </c>
      <c r="D3500" t="s">
        <v>6839</v>
      </c>
      <c r="E3500" s="1">
        <v>45566</v>
      </c>
      <c r="F3500">
        <v>1</v>
      </c>
    </row>
    <row r="3501" spans="1:6" x14ac:dyDescent="0.25">
      <c r="A3501" t="s">
        <v>2855</v>
      </c>
      <c r="B3501" t="s">
        <v>146</v>
      </c>
      <c r="C3501" t="s">
        <v>147</v>
      </c>
      <c r="D3501" t="s">
        <v>6839</v>
      </c>
      <c r="E3501" s="1">
        <v>45597</v>
      </c>
      <c r="F3501">
        <v>1</v>
      </c>
    </row>
    <row r="3502" spans="1:6" x14ac:dyDescent="0.25">
      <c r="A3502" t="s">
        <v>2855</v>
      </c>
      <c r="B3502" t="s">
        <v>146</v>
      </c>
      <c r="C3502" t="s">
        <v>147</v>
      </c>
      <c r="D3502" t="s">
        <v>6839</v>
      </c>
      <c r="E3502" s="1">
        <v>45627</v>
      </c>
      <c r="F3502">
        <v>1</v>
      </c>
    </row>
    <row r="3503" spans="1:6" x14ac:dyDescent="0.25">
      <c r="A3503" t="s">
        <v>2864</v>
      </c>
      <c r="B3503" t="s">
        <v>52</v>
      </c>
      <c r="C3503" t="s">
        <v>44</v>
      </c>
      <c r="D3503" t="s">
        <v>6841</v>
      </c>
      <c r="E3503" s="1">
        <v>45292</v>
      </c>
      <c r="F3503">
        <v>1</v>
      </c>
    </row>
    <row r="3504" spans="1:6" x14ac:dyDescent="0.25">
      <c r="A3504" t="s">
        <v>2864</v>
      </c>
      <c r="B3504" t="s">
        <v>52</v>
      </c>
      <c r="C3504" t="s">
        <v>44</v>
      </c>
      <c r="D3504" t="s">
        <v>6841</v>
      </c>
      <c r="E3504" s="1">
        <v>45323</v>
      </c>
      <c r="F3504">
        <v>1</v>
      </c>
    </row>
    <row r="3505" spans="1:6" x14ac:dyDescent="0.25">
      <c r="A3505" t="s">
        <v>2864</v>
      </c>
      <c r="B3505" t="s">
        <v>52</v>
      </c>
      <c r="C3505" t="s">
        <v>44</v>
      </c>
      <c r="D3505" t="s">
        <v>6841</v>
      </c>
      <c r="E3505" s="1">
        <v>45352</v>
      </c>
      <c r="F3505">
        <v>1</v>
      </c>
    </row>
    <row r="3506" spans="1:6" x14ac:dyDescent="0.25">
      <c r="A3506" t="s">
        <v>2864</v>
      </c>
      <c r="B3506" t="s">
        <v>52</v>
      </c>
      <c r="C3506" t="s">
        <v>44</v>
      </c>
      <c r="D3506" t="s">
        <v>6841</v>
      </c>
      <c r="E3506" s="1">
        <v>45383</v>
      </c>
      <c r="F3506">
        <v>1</v>
      </c>
    </row>
    <row r="3507" spans="1:6" x14ac:dyDescent="0.25">
      <c r="A3507" t="s">
        <v>2864</v>
      </c>
      <c r="B3507" t="s">
        <v>52</v>
      </c>
      <c r="C3507" t="s">
        <v>44</v>
      </c>
      <c r="D3507" t="s">
        <v>6841</v>
      </c>
      <c r="E3507" s="1">
        <v>45413</v>
      </c>
      <c r="F3507">
        <v>1</v>
      </c>
    </row>
    <row r="3508" spans="1:6" x14ac:dyDescent="0.25">
      <c r="A3508" t="s">
        <v>2864</v>
      </c>
      <c r="B3508" t="s">
        <v>52</v>
      </c>
      <c r="C3508" t="s">
        <v>44</v>
      </c>
      <c r="D3508" t="s">
        <v>6841</v>
      </c>
      <c r="E3508" s="1">
        <v>45444</v>
      </c>
      <c r="F3508">
        <v>1</v>
      </c>
    </row>
    <row r="3509" spans="1:6" x14ac:dyDescent="0.25">
      <c r="A3509" t="s">
        <v>2864</v>
      </c>
      <c r="B3509" t="s">
        <v>52</v>
      </c>
      <c r="C3509" t="s">
        <v>44</v>
      </c>
      <c r="D3509" t="s">
        <v>6841</v>
      </c>
      <c r="E3509" s="1">
        <v>45474</v>
      </c>
      <c r="F3509">
        <v>1</v>
      </c>
    </row>
    <row r="3510" spans="1:6" x14ac:dyDescent="0.25">
      <c r="A3510" t="s">
        <v>2873</v>
      </c>
      <c r="B3510" t="s">
        <v>233</v>
      </c>
      <c r="C3510" t="s">
        <v>32</v>
      </c>
      <c r="D3510" t="s">
        <v>6840</v>
      </c>
      <c r="E3510" s="1">
        <v>45352</v>
      </c>
      <c r="F3510">
        <v>1</v>
      </c>
    </row>
    <row r="3511" spans="1:6" x14ac:dyDescent="0.25">
      <c r="A3511" t="s">
        <v>2873</v>
      </c>
      <c r="B3511" t="s">
        <v>233</v>
      </c>
      <c r="C3511" t="s">
        <v>32</v>
      </c>
      <c r="D3511" t="s">
        <v>6840</v>
      </c>
      <c r="E3511" s="1">
        <v>45383</v>
      </c>
      <c r="F3511">
        <v>1</v>
      </c>
    </row>
    <row r="3512" spans="1:6" x14ac:dyDescent="0.25">
      <c r="A3512" t="s">
        <v>2873</v>
      </c>
      <c r="B3512" t="s">
        <v>233</v>
      </c>
      <c r="C3512" t="s">
        <v>32</v>
      </c>
      <c r="D3512" t="s">
        <v>6840</v>
      </c>
      <c r="E3512" s="1">
        <v>45413</v>
      </c>
      <c r="F3512">
        <v>1</v>
      </c>
    </row>
    <row r="3513" spans="1:6" x14ac:dyDescent="0.25">
      <c r="A3513" t="s">
        <v>2873</v>
      </c>
      <c r="B3513" t="s">
        <v>233</v>
      </c>
      <c r="C3513" t="s">
        <v>32</v>
      </c>
      <c r="D3513" t="s">
        <v>6840</v>
      </c>
      <c r="E3513" s="1">
        <v>45444</v>
      </c>
      <c r="F3513">
        <v>1</v>
      </c>
    </row>
    <row r="3514" spans="1:6" x14ac:dyDescent="0.25">
      <c r="A3514" t="s">
        <v>2873</v>
      </c>
      <c r="B3514" t="s">
        <v>233</v>
      </c>
      <c r="C3514" t="s">
        <v>32</v>
      </c>
      <c r="D3514" t="s">
        <v>6840</v>
      </c>
      <c r="E3514" s="1">
        <v>45474</v>
      </c>
      <c r="F3514">
        <v>1</v>
      </c>
    </row>
    <row r="3515" spans="1:6" x14ac:dyDescent="0.25">
      <c r="A3515" t="s">
        <v>2873</v>
      </c>
      <c r="B3515" t="s">
        <v>233</v>
      </c>
      <c r="C3515" t="s">
        <v>32</v>
      </c>
      <c r="D3515" t="s">
        <v>6840</v>
      </c>
      <c r="E3515" s="1">
        <v>45505</v>
      </c>
      <c r="F3515">
        <v>1</v>
      </c>
    </row>
    <row r="3516" spans="1:6" x14ac:dyDescent="0.25">
      <c r="A3516" t="s">
        <v>2873</v>
      </c>
      <c r="B3516" t="s">
        <v>233</v>
      </c>
      <c r="C3516" t="s">
        <v>32</v>
      </c>
      <c r="D3516" t="s">
        <v>6840</v>
      </c>
      <c r="E3516" s="1">
        <v>45536</v>
      </c>
      <c r="F3516">
        <v>1</v>
      </c>
    </row>
    <row r="3517" spans="1:6" x14ac:dyDescent="0.25">
      <c r="A3517" t="s">
        <v>2873</v>
      </c>
      <c r="B3517" t="s">
        <v>233</v>
      </c>
      <c r="C3517" t="s">
        <v>32</v>
      </c>
      <c r="D3517" t="s">
        <v>6840</v>
      </c>
      <c r="E3517" s="1">
        <v>45566</v>
      </c>
      <c r="F3517">
        <v>1</v>
      </c>
    </row>
    <row r="3518" spans="1:6" x14ac:dyDescent="0.25">
      <c r="A3518" t="s">
        <v>2873</v>
      </c>
      <c r="B3518" t="s">
        <v>233</v>
      </c>
      <c r="C3518" t="s">
        <v>32</v>
      </c>
      <c r="D3518" t="s">
        <v>6840</v>
      </c>
      <c r="E3518" s="1">
        <v>45597</v>
      </c>
      <c r="F3518">
        <v>1</v>
      </c>
    </row>
    <row r="3519" spans="1:6" x14ac:dyDescent="0.25">
      <c r="A3519" t="s">
        <v>2873</v>
      </c>
      <c r="B3519" t="s">
        <v>233</v>
      </c>
      <c r="C3519" t="s">
        <v>32</v>
      </c>
      <c r="D3519" t="s">
        <v>6840</v>
      </c>
      <c r="E3519" s="1">
        <v>45627</v>
      </c>
      <c r="F3519">
        <v>1</v>
      </c>
    </row>
    <row r="3520" spans="1:6" x14ac:dyDescent="0.25">
      <c r="A3520" t="s">
        <v>2877</v>
      </c>
      <c r="B3520" t="s">
        <v>52</v>
      </c>
      <c r="C3520" t="s">
        <v>44</v>
      </c>
      <c r="D3520" t="s">
        <v>6839</v>
      </c>
      <c r="E3520" s="1">
        <v>45323</v>
      </c>
      <c r="F3520">
        <v>1</v>
      </c>
    </row>
    <row r="3521" spans="1:6" x14ac:dyDescent="0.25">
      <c r="A3521" t="s">
        <v>2877</v>
      </c>
      <c r="B3521" t="s">
        <v>52</v>
      </c>
      <c r="C3521" t="s">
        <v>44</v>
      </c>
      <c r="D3521" t="s">
        <v>6839</v>
      </c>
      <c r="E3521" s="1">
        <v>45352</v>
      </c>
      <c r="F3521">
        <v>1</v>
      </c>
    </row>
    <row r="3522" spans="1:6" x14ac:dyDescent="0.25">
      <c r="A3522" t="s">
        <v>2877</v>
      </c>
      <c r="B3522" t="s">
        <v>52</v>
      </c>
      <c r="C3522" t="s">
        <v>44</v>
      </c>
      <c r="D3522" t="s">
        <v>6839</v>
      </c>
      <c r="E3522" s="1">
        <v>45383</v>
      </c>
      <c r="F3522">
        <v>1</v>
      </c>
    </row>
    <row r="3523" spans="1:6" x14ac:dyDescent="0.25">
      <c r="A3523" t="s">
        <v>2877</v>
      </c>
      <c r="B3523" t="s">
        <v>52</v>
      </c>
      <c r="C3523" t="s">
        <v>44</v>
      </c>
      <c r="D3523" t="s">
        <v>6839</v>
      </c>
      <c r="E3523" s="1">
        <v>45413</v>
      </c>
      <c r="F3523">
        <v>1</v>
      </c>
    </row>
    <row r="3524" spans="1:6" x14ac:dyDescent="0.25">
      <c r="A3524" t="s">
        <v>2877</v>
      </c>
      <c r="B3524" t="s">
        <v>52</v>
      </c>
      <c r="C3524" t="s">
        <v>44</v>
      </c>
      <c r="D3524" t="s">
        <v>6839</v>
      </c>
      <c r="E3524" s="1">
        <v>45444</v>
      </c>
      <c r="F3524">
        <v>1</v>
      </c>
    </row>
    <row r="3525" spans="1:6" x14ac:dyDescent="0.25">
      <c r="A3525" t="s">
        <v>2877</v>
      </c>
      <c r="B3525" t="s">
        <v>52</v>
      </c>
      <c r="C3525" t="s">
        <v>44</v>
      </c>
      <c r="D3525" t="s">
        <v>6839</v>
      </c>
      <c r="E3525" s="1">
        <v>45474</v>
      </c>
      <c r="F3525">
        <v>1</v>
      </c>
    </row>
    <row r="3526" spans="1:6" x14ac:dyDescent="0.25">
      <c r="A3526" t="s">
        <v>2877</v>
      </c>
      <c r="B3526" t="s">
        <v>52</v>
      </c>
      <c r="C3526" t="s">
        <v>44</v>
      </c>
      <c r="D3526" t="s">
        <v>6839</v>
      </c>
      <c r="E3526" s="1">
        <v>45505</v>
      </c>
      <c r="F3526">
        <v>1</v>
      </c>
    </row>
    <row r="3527" spans="1:6" x14ac:dyDescent="0.25">
      <c r="A3527" t="s">
        <v>2877</v>
      </c>
      <c r="B3527" t="s">
        <v>52</v>
      </c>
      <c r="C3527" t="s">
        <v>44</v>
      </c>
      <c r="D3527" t="s">
        <v>6839</v>
      </c>
      <c r="E3527" s="1">
        <v>45536</v>
      </c>
      <c r="F3527">
        <v>1</v>
      </c>
    </row>
    <row r="3528" spans="1:6" x14ac:dyDescent="0.25">
      <c r="A3528" t="s">
        <v>2877</v>
      </c>
      <c r="B3528" t="s">
        <v>52</v>
      </c>
      <c r="C3528" t="s">
        <v>44</v>
      </c>
      <c r="D3528" t="s">
        <v>6839</v>
      </c>
      <c r="E3528" s="1">
        <v>45566</v>
      </c>
      <c r="F3528">
        <v>1</v>
      </c>
    </row>
    <row r="3529" spans="1:6" x14ac:dyDescent="0.25">
      <c r="A3529" t="s">
        <v>2877</v>
      </c>
      <c r="B3529" t="s">
        <v>52</v>
      </c>
      <c r="C3529" t="s">
        <v>44</v>
      </c>
      <c r="D3529" t="s">
        <v>6839</v>
      </c>
      <c r="E3529" s="1">
        <v>45597</v>
      </c>
      <c r="F3529">
        <v>1</v>
      </c>
    </row>
    <row r="3530" spans="1:6" x14ac:dyDescent="0.25">
      <c r="A3530" t="s">
        <v>2877</v>
      </c>
      <c r="B3530" t="s">
        <v>52</v>
      </c>
      <c r="C3530" t="s">
        <v>44</v>
      </c>
      <c r="D3530" t="s">
        <v>6839</v>
      </c>
      <c r="E3530" s="1">
        <v>45627</v>
      </c>
      <c r="F3530">
        <v>1</v>
      </c>
    </row>
    <row r="3531" spans="1:6" x14ac:dyDescent="0.25">
      <c r="A3531" t="s">
        <v>2882</v>
      </c>
      <c r="B3531" t="s">
        <v>52</v>
      </c>
      <c r="C3531" t="s">
        <v>44</v>
      </c>
      <c r="D3531" t="s">
        <v>6841</v>
      </c>
      <c r="E3531" s="1">
        <v>45352</v>
      </c>
      <c r="F3531">
        <v>1</v>
      </c>
    </row>
    <row r="3532" spans="1:6" x14ac:dyDescent="0.25">
      <c r="A3532" t="s">
        <v>2882</v>
      </c>
      <c r="B3532" t="s">
        <v>52</v>
      </c>
      <c r="C3532" t="s">
        <v>44</v>
      </c>
      <c r="D3532" t="s">
        <v>6841</v>
      </c>
      <c r="E3532" s="1">
        <v>45383</v>
      </c>
      <c r="F3532">
        <v>1</v>
      </c>
    </row>
    <row r="3533" spans="1:6" x14ac:dyDescent="0.25">
      <c r="A3533" t="s">
        <v>2882</v>
      </c>
      <c r="B3533" t="s">
        <v>52</v>
      </c>
      <c r="C3533" t="s">
        <v>44</v>
      </c>
      <c r="D3533" t="s">
        <v>6841</v>
      </c>
      <c r="E3533" s="1">
        <v>45413</v>
      </c>
      <c r="F3533">
        <v>1</v>
      </c>
    </row>
    <row r="3534" spans="1:6" x14ac:dyDescent="0.25">
      <c r="A3534" t="s">
        <v>2882</v>
      </c>
      <c r="B3534" t="s">
        <v>52</v>
      </c>
      <c r="C3534" t="s">
        <v>44</v>
      </c>
      <c r="D3534" t="s">
        <v>6841</v>
      </c>
      <c r="E3534" s="1">
        <v>45444</v>
      </c>
      <c r="F3534">
        <v>1</v>
      </c>
    </row>
    <row r="3535" spans="1:6" x14ac:dyDescent="0.25">
      <c r="A3535" t="s">
        <v>2882</v>
      </c>
      <c r="B3535" t="s">
        <v>52</v>
      </c>
      <c r="C3535" t="s">
        <v>44</v>
      </c>
      <c r="D3535" t="s">
        <v>6841</v>
      </c>
      <c r="E3535" s="1">
        <v>45474</v>
      </c>
      <c r="F3535">
        <v>1</v>
      </c>
    </row>
    <row r="3536" spans="1:6" x14ac:dyDescent="0.25">
      <c r="A3536" t="s">
        <v>2882</v>
      </c>
      <c r="B3536" t="s">
        <v>52</v>
      </c>
      <c r="C3536" t="s">
        <v>44</v>
      </c>
      <c r="D3536" t="s">
        <v>6841</v>
      </c>
      <c r="E3536" s="1">
        <v>45505</v>
      </c>
      <c r="F3536">
        <v>1</v>
      </c>
    </row>
    <row r="3537" spans="1:6" x14ac:dyDescent="0.25">
      <c r="A3537" t="s">
        <v>2891</v>
      </c>
      <c r="B3537" t="s">
        <v>233</v>
      </c>
      <c r="C3537" t="s">
        <v>32</v>
      </c>
      <c r="D3537" t="s">
        <v>6839</v>
      </c>
      <c r="E3537" s="1">
        <v>45292</v>
      </c>
      <c r="F3537">
        <v>1</v>
      </c>
    </row>
    <row r="3538" spans="1:6" x14ac:dyDescent="0.25">
      <c r="A3538" t="s">
        <v>2891</v>
      </c>
      <c r="B3538" t="s">
        <v>233</v>
      </c>
      <c r="C3538" t="s">
        <v>32</v>
      </c>
      <c r="D3538" t="s">
        <v>6839</v>
      </c>
      <c r="E3538" s="1">
        <v>45323</v>
      </c>
      <c r="F3538">
        <v>1</v>
      </c>
    </row>
    <row r="3539" spans="1:6" x14ac:dyDescent="0.25">
      <c r="A3539" t="s">
        <v>2891</v>
      </c>
      <c r="B3539" t="s">
        <v>233</v>
      </c>
      <c r="C3539" t="s">
        <v>32</v>
      </c>
      <c r="D3539" t="s">
        <v>6839</v>
      </c>
      <c r="E3539" s="1">
        <v>45352</v>
      </c>
      <c r="F3539">
        <v>1</v>
      </c>
    </row>
    <row r="3540" spans="1:6" x14ac:dyDescent="0.25">
      <c r="A3540" t="s">
        <v>2891</v>
      </c>
      <c r="B3540" t="s">
        <v>233</v>
      </c>
      <c r="C3540" t="s">
        <v>32</v>
      </c>
      <c r="D3540" t="s">
        <v>6839</v>
      </c>
      <c r="E3540" s="1">
        <v>45383</v>
      </c>
      <c r="F3540">
        <v>1</v>
      </c>
    </row>
    <row r="3541" spans="1:6" x14ac:dyDescent="0.25">
      <c r="A3541" t="s">
        <v>2891</v>
      </c>
      <c r="B3541" t="s">
        <v>233</v>
      </c>
      <c r="C3541" t="s">
        <v>32</v>
      </c>
      <c r="D3541" t="s">
        <v>6839</v>
      </c>
      <c r="E3541" s="1">
        <v>45413</v>
      </c>
      <c r="F3541">
        <v>1</v>
      </c>
    </row>
    <row r="3542" spans="1:6" x14ac:dyDescent="0.25">
      <c r="A3542" t="s">
        <v>2891</v>
      </c>
      <c r="B3542" t="s">
        <v>233</v>
      </c>
      <c r="C3542" t="s">
        <v>32</v>
      </c>
      <c r="D3542" t="s">
        <v>6839</v>
      </c>
      <c r="E3542" s="1">
        <v>45444</v>
      </c>
      <c r="F3542">
        <v>1</v>
      </c>
    </row>
    <row r="3543" spans="1:6" x14ac:dyDescent="0.25">
      <c r="A3543" t="s">
        <v>2891</v>
      </c>
      <c r="B3543" t="s">
        <v>233</v>
      </c>
      <c r="C3543" t="s">
        <v>32</v>
      </c>
      <c r="D3543" t="s">
        <v>6839</v>
      </c>
      <c r="E3543" s="1">
        <v>45474</v>
      </c>
      <c r="F3543">
        <v>1</v>
      </c>
    </row>
    <row r="3544" spans="1:6" x14ac:dyDescent="0.25">
      <c r="A3544" t="s">
        <v>2891</v>
      </c>
      <c r="B3544" t="s">
        <v>233</v>
      </c>
      <c r="C3544" t="s">
        <v>32</v>
      </c>
      <c r="D3544" t="s">
        <v>6839</v>
      </c>
      <c r="E3544" s="1">
        <v>45505</v>
      </c>
      <c r="F3544">
        <v>1</v>
      </c>
    </row>
    <row r="3545" spans="1:6" x14ac:dyDescent="0.25">
      <c r="A3545" t="s">
        <v>2891</v>
      </c>
      <c r="B3545" t="s">
        <v>233</v>
      </c>
      <c r="C3545" t="s">
        <v>32</v>
      </c>
      <c r="D3545" t="s">
        <v>6839</v>
      </c>
      <c r="E3545" s="1">
        <v>45536</v>
      </c>
      <c r="F3545">
        <v>1</v>
      </c>
    </row>
    <row r="3546" spans="1:6" x14ac:dyDescent="0.25">
      <c r="A3546" t="s">
        <v>2891</v>
      </c>
      <c r="B3546" t="s">
        <v>233</v>
      </c>
      <c r="C3546" t="s">
        <v>32</v>
      </c>
      <c r="D3546" t="s">
        <v>6839</v>
      </c>
      <c r="E3546" s="1">
        <v>45566</v>
      </c>
      <c r="F3546">
        <v>1</v>
      </c>
    </row>
    <row r="3547" spans="1:6" x14ac:dyDescent="0.25">
      <c r="A3547" t="s">
        <v>2891</v>
      </c>
      <c r="B3547" t="s">
        <v>233</v>
      </c>
      <c r="C3547" t="s">
        <v>32</v>
      </c>
      <c r="D3547" t="s">
        <v>6839</v>
      </c>
      <c r="E3547" s="1">
        <v>45597</v>
      </c>
      <c r="F3547">
        <v>1</v>
      </c>
    </row>
    <row r="3548" spans="1:6" x14ac:dyDescent="0.25">
      <c r="A3548" t="s">
        <v>2891</v>
      </c>
      <c r="B3548" t="s">
        <v>233</v>
      </c>
      <c r="C3548" t="s">
        <v>32</v>
      </c>
      <c r="D3548" t="s">
        <v>6839</v>
      </c>
      <c r="E3548" s="1">
        <v>45627</v>
      </c>
      <c r="F3548">
        <v>1</v>
      </c>
    </row>
    <row r="3549" spans="1:6" x14ac:dyDescent="0.25">
      <c r="A3549" t="s">
        <v>2897</v>
      </c>
      <c r="B3549" t="s">
        <v>31</v>
      </c>
      <c r="C3549" t="s">
        <v>32</v>
      </c>
      <c r="D3549" t="s">
        <v>6840</v>
      </c>
      <c r="E3549" s="1">
        <v>45292</v>
      </c>
      <c r="F3549">
        <v>1</v>
      </c>
    </row>
    <row r="3550" spans="1:6" x14ac:dyDescent="0.25">
      <c r="A3550" t="s">
        <v>2897</v>
      </c>
      <c r="B3550" t="s">
        <v>31</v>
      </c>
      <c r="C3550" t="s">
        <v>32</v>
      </c>
      <c r="D3550" t="s">
        <v>6840</v>
      </c>
      <c r="E3550" s="1">
        <v>45323</v>
      </c>
      <c r="F3550">
        <v>1</v>
      </c>
    </row>
    <row r="3551" spans="1:6" x14ac:dyDescent="0.25">
      <c r="A3551" t="s">
        <v>2897</v>
      </c>
      <c r="B3551" t="s">
        <v>31</v>
      </c>
      <c r="C3551" t="s">
        <v>32</v>
      </c>
      <c r="D3551" t="s">
        <v>6840</v>
      </c>
      <c r="E3551" s="1">
        <v>45352</v>
      </c>
      <c r="F3551">
        <v>1</v>
      </c>
    </row>
    <row r="3552" spans="1:6" x14ac:dyDescent="0.25">
      <c r="A3552" t="s">
        <v>2897</v>
      </c>
      <c r="B3552" t="s">
        <v>31</v>
      </c>
      <c r="C3552" t="s">
        <v>32</v>
      </c>
      <c r="D3552" t="s">
        <v>6840</v>
      </c>
      <c r="E3552" s="1">
        <v>45383</v>
      </c>
      <c r="F3552">
        <v>1</v>
      </c>
    </row>
    <row r="3553" spans="1:6" x14ac:dyDescent="0.25">
      <c r="A3553" t="s">
        <v>2897</v>
      </c>
      <c r="B3553" t="s">
        <v>31</v>
      </c>
      <c r="C3553" t="s">
        <v>32</v>
      </c>
      <c r="D3553" t="s">
        <v>6840</v>
      </c>
      <c r="E3553" s="1">
        <v>45413</v>
      </c>
      <c r="F3553">
        <v>1</v>
      </c>
    </row>
    <row r="3554" spans="1:6" x14ac:dyDescent="0.25">
      <c r="A3554" t="s">
        <v>2897</v>
      </c>
      <c r="B3554" t="s">
        <v>31</v>
      </c>
      <c r="C3554" t="s">
        <v>32</v>
      </c>
      <c r="D3554" t="s">
        <v>6840</v>
      </c>
      <c r="E3554" s="1">
        <v>45444</v>
      </c>
      <c r="F3554">
        <v>1</v>
      </c>
    </row>
    <row r="3555" spans="1:6" x14ac:dyDescent="0.25">
      <c r="A3555" t="s">
        <v>2897</v>
      </c>
      <c r="B3555" t="s">
        <v>31</v>
      </c>
      <c r="C3555" t="s">
        <v>32</v>
      </c>
      <c r="D3555" t="s">
        <v>6840</v>
      </c>
      <c r="E3555" s="1">
        <v>45474</v>
      </c>
      <c r="F3555">
        <v>1</v>
      </c>
    </row>
    <row r="3556" spans="1:6" x14ac:dyDescent="0.25">
      <c r="A3556" t="s">
        <v>2897</v>
      </c>
      <c r="B3556" t="s">
        <v>31</v>
      </c>
      <c r="C3556" t="s">
        <v>32</v>
      </c>
      <c r="D3556" t="s">
        <v>6840</v>
      </c>
      <c r="E3556" s="1">
        <v>45505</v>
      </c>
      <c r="F3556">
        <v>1</v>
      </c>
    </row>
    <row r="3557" spans="1:6" x14ac:dyDescent="0.25">
      <c r="A3557" t="s">
        <v>2897</v>
      </c>
      <c r="B3557" t="s">
        <v>31</v>
      </c>
      <c r="C3557" t="s">
        <v>32</v>
      </c>
      <c r="D3557" t="s">
        <v>6840</v>
      </c>
      <c r="E3557" s="1">
        <v>45536</v>
      </c>
      <c r="F3557">
        <v>1</v>
      </c>
    </row>
    <row r="3558" spans="1:6" x14ac:dyDescent="0.25">
      <c r="A3558" t="s">
        <v>2897</v>
      </c>
      <c r="B3558" t="s">
        <v>31</v>
      </c>
      <c r="C3558" t="s">
        <v>32</v>
      </c>
      <c r="D3558" t="s">
        <v>6840</v>
      </c>
      <c r="E3558" s="1">
        <v>45566</v>
      </c>
      <c r="F3558">
        <v>1</v>
      </c>
    </row>
    <row r="3559" spans="1:6" x14ac:dyDescent="0.25">
      <c r="A3559" t="s">
        <v>2897</v>
      </c>
      <c r="B3559" t="s">
        <v>31</v>
      </c>
      <c r="C3559" t="s">
        <v>32</v>
      </c>
      <c r="D3559" t="s">
        <v>6840</v>
      </c>
      <c r="E3559" s="1">
        <v>45597</v>
      </c>
      <c r="F3559">
        <v>1</v>
      </c>
    </row>
    <row r="3560" spans="1:6" x14ac:dyDescent="0.25">
      <c r="A3560" t="s">
        <v>2897</v>
      </c>
      <c r="B3560" t="s">
        <v>31</v>
      </c>
      <c r="C3560" t="s">
        <v>32</v>
      </c>
      <c r="D3560" t="s">
        <v>6840</v>
      </c>
      <c r="E3560" s="1">
        <v>45627</v>
      </c>
      <c r="F3560">
        <v>1</v>
      </c>
    </row>
    <row r="3561" spans="1:6" x14ac:dyDescent="0.25">
      <c r="A3561" t="s">
        <v>2906</v>
      </c>
      <c r="B3561" t="s">
        <v>233</v>
      </c>
      <c r="C3561" t="s">
        <v>32</v>
      </c>
      <c r="D3561" t="s">
        <v>6841</v>
      </c>
      <c r="E3561" s="1">
        <v>45352</v>
      </c>
      <c r="F3561">
        <v>1</v>
      </c>
    </row>
    <row r="3562" spans="1:6" x14ac:dyDescent="0.25">
      <c r="A3562" t="s">
        <v>2906</v>
      </c>
      <c r="B3562" t="s">
        <v>233</v>
      </c>
      <c r="C3562" t="s">
        <v>32</v>
      </c>
      <c r="D3562" t="s">
        <v>6841</v>
      </c>
      <c r="E3562" s="1">
        <v>45383</v>
      </c>
      <c r="F3562">
        <v>1</v>
      </c>
    </row>
    <row r="3563" spans="1:6" x14ac:dyDescent="0.25">
      <c r="A3563" t="s">
        <v>2906</v>
      </c>
      <c r="B3563" t="s">
        <v>233</v>
      </c>
      <c r="C3563" t="s">
        <v>32</v>
      </c>
      <c r="D3563" t="s">
        <v>6841</v>
      </c>
      <c r="E3563" s="1">
        <v>45413</v>
      </c>
      <c r="F3563">
        <v>1</v>
      </c>
    </row>
    <row r="3564" spans="1:6" x14ac:dyDescent="0.25">
      <c r="A3564" t="s">
        <v>2906</v>
      </c>
      <c r="B3564" t="s">
        <v>233</v>
      </c>
      <c r="C3564" t="s">
        <v>32</v>
      </c>
      <c r="D3564" t="s">
        <v>6841</v>
      </c>
      <c r="E3564" s="1">
        <v>45444</v>
      </c>
      <c r="F3564">
        <v>1</v>
      </c>
    </row>
    <row r="3565" spans="1:6" x14ac:dyDescent="0.25">
      <c r="A3565" t="s">
        <v>2906</v>
      </c>
      <c r="B3565" t="s">
        <v>233</v>
      </c>
      <c r="C3565" t="s">
        <v>32</v>
      </c>
      <c r="D3565" t="s">
        <v>6841</v>
      </c>
      <c r="E3565" s="1">
        <v>45474</v>
      </c>
      <c r="F3565">
        <v>1</v>
      </c>
    </row>
    <row r="3566" spans="1:6" x14ac:dyDescent="0.25">
      <c r="A3566" t="s">
        <v>2906</v>
      </c>
      <c r="B3566" t="s">
        <v>233</v>
      </c>
      <c r="C3566" t="s">
        <v>32</v>
      </c>
      <c r="D3566" t="s">
        <v>6841</v>
      </c>
      <c r="E3566" s="1">
        <v>45505</v>
      </c>
      <c r="F3566">
        <v>1</v>
      </c>
    </row>
    <row r="3567" spans="1:6" x14ac:dyDescent="0.25">
      <c r="A3567" t="s">
        <v>2906</v>
      </c>
      <c r="B3567" t="s">
        <v>233</v>
      </c>
      <c r="C3567" t="s">
        <v>32</v>
      </c>
      <c r="D3567" t="s">
        <v>6841</v>
      </c>
      <c r="E3567" s="1">
        <v>45536</v>
      </c>
      <c r="F3567">
        <v>1</v>
      </c>
    </row>
    <row r="3568" spans="1:6" x14ac:dyDescent="0.25">
      <c r="A3568" t="s">
        <v>2906</v>
      </c>
      <c r="B3568" t="s">
        <v>233</v>
      </c>
      <c r="C3568" t="s">
        <v>32</v>
      </c>
      <c r="D3568" t="s">
        <v>6841</v>
      </c>
      <c r="E3568" s="1">
        <v>45566</v>
      </c>
      <c r="F3568">
        <v>1</v>
      </c>
    </row>
    <row r="3569" spans="1:6" x14ac:dyDescent="0.25">
      <c r="A3569" t="s">
        <v>2906</v>
      </c>
      <c r="B3569" t="s">
        <v>233</v>
      </c>
      <c r="C3569" t="s">
        <v>32</v>
      </c>
      <c r="D3569" t="s">
        <v>6841</v>
      </c>
      <c r="E3569" s="1">
        <v>45597</v>
      </c>
      <c r="F3569">
        <v>1</v>
      </c>
    </row>
    <row r="3570" spans="1:6" x14ac:dyDescent="0.25">
      <c r="A3570" t="s">
        <v>2906</v>
      </c>
      <c r="B3570" t="s">
        <v>233</v>
      </c>
      <c r="C3570" t="s">
        <v>32</v>
      </c>
      <c r="D3570" t="s">
        <v>6841</v>
      </c>
      <c r="E3570" s="1">
        <v>45627</v>
      </c>
      <c r="F3570">
        <v>1</v>
      </c>
    </row>
    <row r="3571" spans="1:6" x14ac:dyDescent="0.25">
      <c r="A3571" t="s">
        <v>2911</v>
      </c>
      <c r="B3571" t="s">
        <v>52</v>
      </c>
      <c r="C3571" t="s">
        <v>44</v>
      </c>
      <c r="D3571" t="s">
        <v>6841</v>
      </c>
      <c r="E3571" s="1">
        <v>45292</v>
      </c>
      <c r="F3571">
        <v>1</v>
      </c>
    </row>
    <row r="3572" spans="1:6" x14ac:dyDescent="0.25">
      <c r="A3572" t="s">
        <v>2911</v>
      </c>
      <c r="B3572" t="s">
        <v>52</v>
      </c>
      <c r="C3572" t="s">
        <v>44</v>
      </c>
      <c r="D3572" t="s">
        <v>6841</v>
      </c>
      <c r="E3572" s="1">
        <v>45323</v>
      </c>
      <c r="F3572">
        <v>1</v>
      </c>
    </row>
    <row r="3573" spans="1:6" x14ac:dyDescent="0.25">
      <c r="A3573" t="s">
        <v>2911</v>
      </c>
      <c r="B3573" t="s">
        <v>52</v>
      </c>
      <c r="C3573" t="s">
        <v>44</v>
      </c>
      <c r="D3573" t="s">
        <v>6841</v>
      </c>
      <c r="E3573" s="1">
        <v>45352</v>
      </c>
      <c r="F3573">
        <v>1</v>
      </c>
    </row>
    <row r="3574" spans="1:6" x14ac:dyDescent="0.25">
      <c r="A3574" t="s">
        <v>2911</v>
      </c>
      <c r="B3574" t="s">
        <v>52</v>
      </c>
      <c r="C3574" t="s">
        <v>44</v>
      </c>
      <c r="D3574" t="s">
        <v>6841</v>
      </c>
      <c r="E3574" s="1">
        <v>45383</v>
      </c>
      <c r="F3574">
        <v>1</v>
      </c>
    </row>
    <row r="3575" spans="1:6" x14ac:dyDescent="0.25">
      <c r="A3575" t="s">
        <v>2911</v>
      </c>
      <c r="B3575" t="s">
        <v>52</v>
      </c>
      <c r="C3575" t="s">
        <v>44</v>
      </c>
      <c r="D3575" t="s">
        <v>6841</v>
      </c>
      <c r="E3575" s="1">
        <v>45413</v>
      </c>
      <c r="F3575">
        <v>1</v>
      </c>
    </row>
    <row r="3576" spans="1:6" x14ac:dyDescent="0.25">
      <c r="A3576" t="s">
        <v>2911</v>
      </c>
      <c r="B3576" t="s">
        <v>52</v>
      </c>
      <c r="C3576" t="s">
        <v>44</v>
      </c>
      <c r="D3576" t="s">
        <v>6841</v>
      </c>
      <c r="E3576" s="1">
        <v>45444</v>
      </c>
      <c r="F3576">
        <v>1</v>
      </c>
    </row>
    <row r="3577" spans="1:6" x14ac:dyDescent="0.25">
      <c r="A3577" t="s">
        <v>2911</v>
      </c>
      <c r="B3577" t="s">
        <v>52</v>
      </c>
      <c r="C3577" t="s">
        <v>44</v>
      </c>
      <c r="D3577" t="s">
        <v>6841</v>
      </c>
      <c r="E3577" s="1">
        <v>45474</v>
      </c>
      <c r="F3577">
        <v>1</v>
      </c>
    </row>
    <row r="3578" spans="1:6" x14ac:dyDescent="0.25">
      <c r="A3578" t="s">
        <v>2917</v>
      </c>
      <c r="B3578" t="s">
        <v>146</v>
      </c>
      <c r="C3578" t="s">
        <v>147</v>
      </c>
      <c r="D3578" t="s">
        <v>6842</v>
      </c>
      <c r="E3578" s="1">
        <v>45352</v>
      </c>
      <c r="F3578">
        <v>1</v>
      </c>
    </row>
    <row r="3579" spans="1:6" x14ac:dyDescent="0.25">
      <c r="A3579" t="s">
        <v>2917</v>
      </c>
      <c r="B3579" t="s">
        <v>146</v>
      </c>
      <c r="C3579" t="s">
        <v>147</v>
      </c>
      <c r="D3579" t="s">
        <v>6842</v>
      </c>
      <c r="E3579" s="1">
        <v>45383</v>
      </c>
      <c r="F3579">
        <v>1</v>
      </c>
    </row>
    <row r="3580" spans="1:6" x14ac:dyDescent="0.25">
      <c r="A3580" t="s">
        <v>2917</v>
      </c>
      <c r="B3580" t="s">
        <v>146</v>
      </c>
      <c r="C3580" t="s">
        <v>147</v>
      </c>
      <c r="D3580" t="s">
        <v>6842</v>
      </c>
      <c r="E3580" s="1">
        <v>45413</v>
      </c>
      <c r="F3580">
        <v>1</v>
      </c>
    </row>
    <row r="3581" spans="1:6" x14ac:dyDescent="0.25">
      <c r="A3581" t="s">
        <v>2917</v>
      </c>
      <c r="B3581" t="s">
        <v>146</v>
      </c>
      <c r="C3581" t="s">
        <v>147</v>
      </c>
      <c r="D3581" t="s">
        <v>6842</v>
      </c>
      <c r="E3581" s="1">
        <v>45444</v>
      </c>
      <c r="F3581">
        <v>1</v>
      </c>
    </row>
    <row r="3582" spans="1:6" x14ac:dyDescent="0.25">
      <c r="A3582" t="s">
        <v>2917</v>
      </c>
      <c r="B3582" t="s">
        <v>146</v>
      </c>
      <c r="C3582" t="s">
        <v>147</v>
      </c>
      <c r="D3582" t="s">
        <v>6842</v>
      </c>
      <c r="E3582" s="1">
        <v>45474</v>
      </c>
      <c r="F3582">
        <v>1</v>
      </c>
    </row>
    <row r="3583" spans="1:6" x14ac:dyDescent="0.25">
      <c r="A3583" t="s">
        <v>2917</v>
      </c>
      <c r="B3583" t="s">
        <v>146</v>
      </c>
      <c r="C3583" t="s">
        <v>147</v>
      </c>
      <c r="D3583" t="s">
        <v>6842</v>
      </c>
      <c r="E3583" s="1">
        <v>45505</v>
      </c>
      <c r="F3583">
        <v>1</v>
      </c>
    </row>
    <row r="3584" spans="1:6" x14ac:dyDescent="0.25">
      <c r="A3584" t="s">
        <v>2917</v>
      </c>
      <c r="B3584" t="s">
        <v>146</v>
      </c>
      <c r="C3584" t="s">
        <v>147</v>
      </c>
      <c r="D3584" t="s">
        <v>6842</v>
      </c>
      <c r="E3584" s="1">
        <v>45536</v>
      </c>
      <c r="F3584">
        <v>1</v>
      </c>
    </row>
    <row r="3585" spans="1:6" x14ac:dyDescent="0.25">
      <c r="A3585" t="s">
        <v>2917</v>
      </c>
      <c r="B3585" t="s">
        <v>146</v>
      </c>
      <c r="C3585" t="s">
        <v>147</v>
      </c>
      <c r="D3585" t="s">
        <v>6842</v>
      </c>
      <c r="E3585" s="1">
        <v>45566</v>
      </c>
      <c r="F3585">
        <v>1</v>
      </c>
    </row>
    <row r="3586" spans="1:6" x14ac:dyDescent="0.25">
      <c r="A3586" t="s">
        <v>2917</v>
      </c>
      <c r="B3586" t="s">
        <v>146</v>
      </c>
      <c r="C3586" t="s">
        <v>147</v>
      </c>
      <c r="D3586" t="s">
        <v>6842</v>
      </c>
      <c r="E3586" s="1">
        <v>45597</v>
      </c>
      <c r="F3586">
        <v>1</v>
      </c>
    </row>
    <row r="3587" spans="1:6" x14ac:dyDescent="0.25">
      <c r="A3587" t="s">
        <v>2917</v>
      </c>
      <c r="B3587" t="s">
        <v>146</v>
      </c>
      <c r="C3587" t="s">
        <v>147</v>
      </c>
      <c r="D3587" t="s">
        <v>6842</v>
      </c>
      <c r="E3587" s="1">
        <v>45627</v>
      </c>
      <c r="F3587">
        <v>1</v>
      </c>
    </row>
    <row r="3588" spans="1:6" x14ac:dyDescent="0.25">
      <c r="A3588" t="s">
        <v>2921</v>
      </c>
      <c r="B3588" t="s">
        <v>43</v>
      </c>
      <c r="C3588" t="s">
        <v>44</v>
      </c>
      <c r="D3588" t="s">
        <v>6842</v>
      </c>
      <c r="E3588" s="1">
        <v>45352</v>
      </c>
      <c r="F3588">
        <v>1</v>
      </c>
    </row>
    <row r="3589" spans="1:6" x14ac:dyDescent="0.25">
      <c r="A3589" t="s">
        <v>2921</v>
      </c>
      <c r="B3589" t="s">
        <v>43</v>
      </c>
      <c r="C3589" t="s">
        <v>44</v>
      </c>
      <c r="D3589" t="s">
        <v>6842</v>
      </c>
      <c r="E3589" s="1">
        <v>45383</v>
      </c>
      <c r="F3589">
        <v>1</v>
      </c>
    </row>
    <row r="3590" spans="1:6" x14ac:dyDescent="0.25">
      <c r="A3590" t="s">
        <v>2921</v>
      </c>
      <c r="B3590" t="s">
        <v>43</v>
      </c>
      <c r="C3590" t="s">
        <v>44</v>
      </c>
      <c r="D3590" t="s">
        <v>6842</v>
      </c>
      <c r="E3590" s="1">
        <v>45413</v>
      </c>
      <c r="F3590">
        <v>1</v>
      </c>
    </row>
    <row r="3591" spans="1:6" x14ac:dyDescent="0.25">
      <c r="A3591" t="s">
        <v>2921</v>
      </c>
      <c r="B3591" t="s">
        <v>43</v>
      </c>
      <c r="C3591" t="s">
        <v>44</v>
      </c>
      <c r="D3591" t="s">
        <v>6842</v>
      </c>
      <c r="E3591" s="1">
        <v>45444</v>
      </c>
      <c r="F3591">
        <v>1</v>
      </c>
    </row>
    <row r="3592" spans="1:6" x14ac:dyDescent="0.25">
      <c r="A3592" t="s">
        <v>2921</v>
      </c>
      <c r="B3592" t="s">
        <v>43</v>
      </c>
      <c r="C3592" t="s">
        <v>44</v>
      </c>
      <c r="D3592" t="s">
        <v>6842</v>
      </c>
      <c r="E3592" s="1">
        <v>45474</v>
      </c>
      <c r="F3592">
        <v>1</v>
      </c>
    </row>
    <row r="3593" spans="1:6" x14ac:dyDescent="0.25">
      <c r="A3593" t="s">
        <v>2921</v>
      </c>
      <c r="B3593" t="s">
        <v>43</v>
      </c>
      <c r="C3593" t="s">
        <v>44</v>
      </c>
      <c r="D3593" t="s">
        <v>6842</v>
      </c>
      <c r="E3593" s="1">
        <v>45505</v>
      </c>
      <c r="F3593">
        <v>1</v>
      </c>
    </row>
    <row r="3594" spans="1:6" x14ac:dyDescent="0.25">
      <c r="A3594" t="s">
        <v>2921</v>
      </c>
      <c r="B3594" t="s">
        <v>43</v>
      </c>
      <c r="C3594" t="s">
        <v>44</v>
      </c>
      <c r="D3594" t="s">
        <v>6842</v>
      </c>
      <c r="E3594" s="1">
        <v>45536</v>
      </c>
      <c r="F3594">
        <v>1</v>
      </c>
    </row>
    <row r="3595" spans="1:6" x14ac:dyDescent="0.25">
      <c r="A3595" t="s">
        <v>2921</v>
      </c>
      <c r="B3595" t="s">
        <v>43</v>
      </c>
      <c r="C3595" t="s">
        <v>44</v>
      </c>
      <c r="D3595" t="s">
        <v>6842</v>
      </c>
      <c r="E3595" s="1">
        <v>45566</v>
      </c>
      <c r="F3595">
        <v>1</v>
      </c>
    </row>
    <row r="3596" spans="1:6" x14ac:dyDescent="0.25">
      <c r="A3596" t="s">
        <v>2921</v>
      </c>
      <c r="B3596" t="s">
        <v>43</v>
      </c>
      <c r="C3596" t="s">
        <v>44</v>
      </c>
      <c r="D3596" t="s">
        <v>6842</v>
      </c>
      <c r="E3596" s="1">
        <v>45597</v>
      </c>
      <c r="F3596">
        <v>1</v>
      </c>
    </row>
    <row r="3597" spans="1:6" x14ac:dyDescent="0.25">
      <c r="A3597" t="s">
        <v>2921</v>
      </c>
      <c r="B3597" t="s">
        <v>43</v>
      </c>
      <c r="C3597" t="s">
        <v>44</v>
      </c>
      <c r="D3597" t="s">
        <v>6842</v>
      </c>
      <c r="E3597" s="1">
        <v>45627</v>
      </c>
      <c r="F3597">
        <v>1</v>
      </c>
    </row>
    <row r="3598" spans="1:6" x14ac:dyDescent="0.25">
      <c r="A3598" t="s">
        <v>2931</v>
      </c>
      <c r="B3598" t="s">
        <v>31</v>
      </c>
      <c r="C3598" t="s">
        <v>32</v>
      </c>
      <c r="D3598" t="s">
        <v>6841</v>
      </c>
      <c r="E3598" s="1">
        <v>45323</v>
      </c>
      <c r="F3598">
        <v>1</v>
      </c>
    </row>
    <row r="3599" spans="1:6" x14ac:dyDescent="0.25">
      <c r="A3599" t="s">
        <v>2931</v>
      </c>
      <c r="B3599" t="s">
        <v>31</v>
      </c>
      <c r="C3599" t="s">
        <v>32</v>
      </c>
      <c r="D3599" t="s">
        <v>6841</v>
      </c>
      <c r="E3599" s="1">
        <v>45352</v>
      </c>
      <c r="F3599">
        <v>1</v>
      </c>
    </row>
    <row r="3600" spans="1:6" x14ac:dyDescent="0.25">
      <c r="A3600" t="s">
        <v>2931</v>
      </c>
      <c r="B3600" t="s">
        <v>31</v>
      </c>
      <c r="C3600" t="s">
        <v>32</v>
      </c>
      <c r="D3600" t="s">
        <v>6841</v>
      </c>
      <c r="E3600" s="1">
        <v>45383</v>
      </c>
      <c r="F3600">
        <v>1</v>
      </c>
    </row>
    <row r="3601" spans="1:6" x14ac:dyDescent="0.25">
      <c r="A3601" t="s">
        <v>2931</v>
      </c>
      <c r="B3601" t="s">
        <v>31</v>
      </c>
      <c r="C3601" t="s">
        <v>32</v>
      </c>
      <c r="D3601" t="s">
        <v>6841</v>
      </c>
      <c r="E3601" s="1">
        <v>45413</v>
      </c>
      <c r="F3601">
        <v>1</v>
      </c>
    </row>
    <row r="3602" spans="1:6" x14ac:dyDescent="0.25">
      <c r="A3602" t="s">
        <v>2931</v>
      </c>
      <c r="B3602" t="s">
        <v>31</v>
      </c>
      <c r="C3602" t="s">
        <v>32</v>
      </c>
      <c r="D3602" t="s">
        <v>6841</v>
      </c>
      <c r="E3602" s="1">
        <v>45444</v>
      </c>
      <c r="F3602">
        <v>1</v>
      </c>
    </row>
    <row r="3603" spans="1:6" x14ac:dyDescent="0.25">
      <c r="A3603" t="s">
        <v>2931</v>
      </c>
      <c r="B3603" t="s">
        <v>31</v>
      </c>
      <c r="C3603" t="s">
        <v>32</v>
      </c>
      <c r="D3603" t="s">
        <v>6841</v>
      </c>
      <c r="E3603" s="1">
        <v>45474</v>
      </c>
      <c r="F3603">
        <v>1</v>
      </c>
    </row>
    <row r="3604" spans="1:6" x14ac:dyDescent="0.25">
      <c r="A3604" t="s">
        <v>2931</v>
      </c>
      <c r="B3604" t="s">
        <v>31</v>
      </c>
      <c r="C3604" t="s">
        <v>32</v>
      </c>
      <c r="D3604" t="s">
        <v>6841</v>
      </c>
      <c r="E3604" s="1">
        <v>45505</v>
      </c>
      <c r="F3604">
        <v>1</v>
      </c>
    </row>
    <row r="3605" spans="1:6" x14ac:dyDescent="0.25">
      <c r="A3605" t="s">
        <v>2931</v>
      </c>
      <c r="B3605" t="s">
        <v>31</v>
      </c>
      <c r="C3605" t="s">
        <v>32</v>
      </c>
      <c r="D3605" t="s">
        <v>6841</v>
      </c>
      <c r="E3605" s="1">
        <v>45536</v>
      </c>
      <c r="F3605">
        <v>1</v>
      </c>
    </row>
    <row r="3606" spans="1:6" x14ac:dyDescent="0.25">
      <c r="A3606" t="s">
        <v>2931</v>
      </c>
      <c r="B3606" t="s">
        <v>31</v>
      </c>
      <c r="C3606" t="s">
        <v>32</v>
      </c>
      <c r="D3606" t="s">
        <v>6841</v>
      </c>
      <c r="E3606" s="1">
        <v>45566</v>
      </c>
      <c r="F3606">
        <v>1</v>
      </c>
    </row>
    <row r="3607" spans="1:6" x14ac:dyDescent="0.25">
      <c r="A3607" t="s">
        <v>2931</v>
      </c>
      <c r="B3607" t="s">
        <v>31</v>
      </c>
      <c r="C3607" t="s">
        <v>32</v>
      </c>
      <c r="D3607" t="s">
        <v>6841</v>
      </c>
      <c r="E3607" s="1">
        <v>45597</v>
      </c>
      <c r="F3607">
        <v>1</v>
      </c>
    </row>
    <row r="3608" spans="1:6" x14ac:dyDescent="0.25">
      <c r="A3608" t="s">
        <v>2931</v>
      </c>
      <c r="B3608" t="s">
        <v>31</v>
      </c>
      <c r="C3608" t="s">
        <v>32</v>
      </c>
      <c r="D3608" t="s">
        <v>6841</v>
      </c>
      <c r="E3608" s="1">
        <v>45627</v>
      </c>
      <c r="F3608">
        <v>1</v>
      </c>
    </row>
    <row r="3609" spans="1:6" x14ac:dyDescent="0.25">
      <c r="A3609" t="s">
        <v>2939</v>
      </c>
      <c r="B3609" t="s">
        <v>43</v>
      </c>
      <c r="C3609" t="s">
        <v>44</v>
      </c>
      <c r="D3609" t="s">
        <v>6839</v>
      </c>
      <c r="E3609" s="1">
        <v>45352</v>
      </c>
      <c r="F3609">
        <v>1</v>
      </c>
    </row>
    <row r="3610" spans="1:6" x14ac:dyDescent="0.25">
      <c r="A3610" t="s">
        <v>2939</v>
      </c>
      <c r="B3610" t="s">
        <v>43</v>
      </c>
      <c r="C3610" t="s">
        <v>44</v>
      </c>
      <c r="D3610" t="s">
        <v>6839</v>
      </c>
      <c r="E3610" s="1">
        <v>45383</v>
      </c>
      <c r="F3610">
        <v>1</v>
      </c>
    </row>
    <row r="3611" spans="1:6" x14ac:dyDescent="0.25">
      <c r="A3611" t="s">
        <v>2939</v>
      </c>
      <c r="B3611" t="s">
        <v>43</v>
      </c>
      <c r="C3611" t="s">
        <v>44</v>
      </c>
      <c r="D3611" t="s">
        <v>6839</v>
      </c>
      <c r="E3611" s="1">
        <v>45413</v>
      </c>
      <c r="F3611">
        <v>1</v>
      </c>
    </row>
    <row r="3612" spans="1:6" x14ac:dyDescent="0.25">
      <c r="A3612" t="s">
        <v>2939</v>
      </c>
      <c r="B3612" t="s">
        <v>43</v>
      </c>
      <c r="C3612" t="s">
        <v>44</v>
      </c>
      <c r="D3612" t="s">
        <v>6839</v>
      </c>
      <c r="E3612" s="1">
        <v>45444</v>
      </c>
      <c r="F3612">
        <v>1</v>
      </c>
    </row>
    <row r="3613" spans="1:6" x14ac:dyDescent="0.25">
      <c r="A3613" t="s">
        <v>2939</v>
      </c>
      <c r="B3613" t="s">
        <v>43</v>
      </c>
      <c r="C3613" t="s">
        <v>44</v>
      </c>
      <c r="D3613" t="s">
        <v>6839</v>
      </c>
      <c r="E3613" s="1">
        <v>45474</v>
      </c>
      <c r="F3613">
        <v>1</v>
      </c>
    </row>
    <row r="3614" spans="1:6" x14ac:dyDescent="0.25">
      <c r="A3614" t="s">
        <v>2939</v>
      </c>
      <c r="B3614" t="s">
        <v>43</v>
      </c>
      <c r="C3614" t="s">
        <v>44</v>
      </c>
      <c r="D3614" t="s">
        <v>6839</v>
      </c>
      <c r="E3614" s="1">
        <v>45505</v>
      </c>
      <c r="F3614">
        <v>1</v>
      </c>
    </row>
    <row r="3615" spans="1:6" x14ac:dyDescent="0.25">
      <c r="A3615" t="s">
        <v>2939</v>
      </c>
      <c r="B3615" t="s">
        <v>43</v>
      </c>
      <c r="C3615" t="s">
        <v>44</v>
      </c>
      <c r="D3615" t="s">
        <v>6839</v>
      </c>
      <c r="E3615" s="1">
        <v>45536</v>
      </c>
      <c r="F3615">
        <v>1</v>
      </c>
    </row>
    <row r="3616" spans="1:6" x14ac:dyDescent="0.25">
      <c r="A3616" t="s">
        <v>2939</v>
      </c>
      <c r="B3616" t="s">
        <v>43</v>
      </c>
      <c r="C3616" t="s">
        <v>44</v>
      </c>
      <c r="D3616" t="s">
        <v>6839</v>
      </c>
      <c r="E3616" s="1">
        <v>45566</v>
      </c>
      <c r="F3616">
        <v>1</v>
      </c>
    </row>
    <row r="3617" spans="1:6" x14ac:dyDescent="0.25">
      <c r="A3617" t="s">
        <v>2939</v>
      </c>
      <c r="B3617" t="s">
        <v>43</v>
      </c>
      <c r="C3617" t="s">
        <v>44</v>
      </c>
      <c r="D3617" t="s">
        <v>6839</v>
      </c>
      <c r="E3617" s="1">
        <v>45597</v>
      </c>
      <c r="F3617">
        <v>1</v>
      </c>
    </row>
    <row r="3618" spans="1:6" x14ac:dyDescent="0.25">
      <c r="A3618" t="s">
        <v>2939</v>
      </c>
      <c r="B3618" t="s">
        <v>43</v>
      </c>
      <c r="C3618" t="s">
        <v>44</v>
      </c>
      <c r="D3618" t="s">
        <v>6839</v>
      </c>
      <c r="E3618" s="1">
        <v>45627</v>
      </c>
      <c r="F3618">
        <v>1</v>
      </c>
    </row>
    <row r="3619" spans="1:6" x14ac:dyDescent="0.25">
      <c r="A3619" t="s">
        <v>2947</v>
      </c>
      <c r="B3619" t="s">
        <v>146</v>
      </c>
      <c r="C3619" t="s">
        <v>147</v>
      </c>
      <c r="D3619" t="s">
        <v>6839</v>
      </c>
      <c r="E3619" s="1">
        <v>45292</v>
      </c>
      <c r="F3619">
        <v>1</v>
      </c>
    </row>
    <row r="3620" spans="1:6" x14ac:dyDescent="0.25">
      <c r="A3620" t="s">
        <v>2947</v>
      </c>
      <c r="B3620" t="s">
        <v>146</v>
      </c>
      <c r="C3620" t="s">
        <v>147</v>
      </c>
      <c r="D3620" t="s">
        <v>6839</v>
      </c>
      <c r="E3620" s="1">
        <v>45323</v>
      </c>
      <c r="F3620">
        <v>1</v>
      </c>
    </row>
    <row r="3621" spans="1:6" x14ac:dyDescent="0.25">
      <c r="A3621" t="s">
        <v>2947</v>
      </c>
      <c r="B3621" t="s">
        <v>146</v>
      </c>
      <c r="C3621" t="s">
        <v>147</v>
      </c>
      <c r="D3621" t="s">
        <v>6839</v>
      </c>
      <c r="E3621" s="1">
        <v>45352</v>
      </c>
      <c r="F3621">
        <v>1</v>
      </c>
    </row>
    <row r="3622" spans="1:6" x14ac:dyDescent="0.25">
      <c r="A3622" t="s">
        <v>2947</v>
      </c>
      <c r="B3622" t="s">
        <v>146</v>
      </c>
      <c r="C3622" t="s">
        <v>147</v>
      </c>
      <c r="D3622" t="s">
        <v>6839</v>
      </c>
      <c r="E3622" s="1">
        <v>45383</v>
      </c>
      <c r="F3622">
        <v>1</v>
      </c>
    </row>
    <row r="3623" spans="1:6" x14ac:dyDescent="0.25">
      <c r="A3623" t="s">
        <v>2947</v>
      </c>
      <c r="B3623" t="s">
        <v>146</v>
      </c>
      <c r="C3623" t="s">
        <v>147</v>
      </c>
      <c r="D3623" t="s">
        <v>6839</v>
      </c>
      <c r="E3623" s="1">
        <v>45413</v>
      </c>
      <c r="F3623">
        <v>1</v>
      </c>
    </row>
    <row r="3624" spans="1:6" x14ac:dyDescent="0.25">
      <c r="A3624" t="s">
        <v>2947</v>
      </c>
      <c r="B3624" t="s">
        <v>146</v>
      </c>
      <c r="C3624" t="s">
        <v>147</v>
      </c>
      <c r="D3624" t="s">
        <v>6839</v>
      </c>
      <c r="E3624" s="1">
        <v>45444</v>
      </c>
      <c r="F3624">
        <v>1</v>
      </c>
    </row>
    <row r="3625" spans="1:6" x14ac:dyDescent="0.25">
      <c r="A3625" t="s">
        <v>2947</v>
      </c>
      <c r="B3625" t="s">
        <v>146</v>
      </c>
      <c r="C3625" t="s">
        <v>147</v>
      </c>
      <c r="D3625" t="s">
        <v>6839</v>
      </c>
      <c r="E3625" s="1">
        <v>45474</v>
      </c>
      <c r="F3625">
        <v>1</v>
      </c>
    </row>
    <row r="3626" spans="1:6" x14ac:dyDescent="0.25">
      <c r="A3626" t="s">
        <v>2947</v>
      </c>
      <c r="B3626" t="s">
        <v>146</v>
      </c>
      <c r="C3626" t="s">
        <v>147</v>
      </c>
      <c r="D3626" t="s">
        <v>6839</v>
      </c>
      <c r="E3626" s="1">
        <v>45505</v>
      </c>
      <c r="F3626">
        <v>1</v>
      </c>
    </row>
    <row r="3627" spans="1:6" x14ac:dyDescent="0.25">
      <c r="A3627" t="s">
        <v>2947</v>
      </c>
      <c r="B3627" t="s">
        <v>146</v>
      </c>
      <c r="C3627" t="s">
        <v>147</v>
      </c>
      <c r="D3627" t="s">
        <v>6839</v>
      </c>
      <c r="E3627" s="1">
        <v>45536</v>
      </c>
      <c r="F3627">
        <v>1</v>
      </c>
    </row>
    <row r="3628" spans="1:6" x14ac:dyDescent="0.25">
      <c r="A3628" t="s">
        <v>2947</v>
      </c>
      <c r="B3628" t="s">
        <v>146</v>
      </c>
      <c r="C3628" t="s">
        <v>147</v>
      </c>
      <c r="D3628" t="s">
        <v>6839</v>
      </c>
      <c r="E3628" s="1">
        <v>45566</v>
      </c>
      <c r="F3628">
        <v>1</v>
      </c>
    </row>
    <row r="3629" spans="1:6" x14ac:dyDescent="0.25">
      <c r="A3629" t="s">
        <v>2947</v>
      </c>
      <c r="B3629" t="s">
        <v>146</v>
      </c>
      <c r="C3629" t="s">
        <v>147</v>
      </c>
      <c r="D3629" t="s">
        <v>6839</v>
      </c>
      <c r="E3629" s="1">
        <v>45597</v>
      </c>
      <c r="F3629">
        <v>1</v>
      </c>
    </row>
    <row r="3630" spans="1:6" x14ac:dyDescent="0.25">
      <c r="A3630" t="s">
        <v>2947</v>
      </c>
      <c r="B3630" t="s">
        <v>146</v>
      </c>
      <c r="C3630" t="s">
        <v>147</v>
      </c>
      <c r="D3630" t="s">
        <v>6839</v>
      </c>
      <c r="E3630" s="1">
        <v>45627</v>
      </c>
      <c r="F3630">
        <v>1</v>
      </c>
    </row>
    <row r="3631" spans="1:6" x14ac:dyDescent="0.25">
      <c r="A3631" t="s">
        <v>2953</v>
      </c>
      <c r="B3631" t="s">
        <v>31</v>
      </c>
      <c r="C3631" t="s">
        <v>32</v>
      </c>
      <c r="D3631" t="s">
        <v>6842</v>
      </c>
      <c r="E3631" s="1">
        <v>45292</v>
      </c>
      <c r="F3631">
        <v>1</v>
      </c>
    </row>
    <row r="3632" spans="1:6" x14ac:dyDescent="0.25">
      <c r="A3632" t="s">
        <v>2953</v>
      </c>
      <c r="B3632" t="s">
        <v>31</v>
      </c>
      <c r="C3632" t="s">
        <v>32</v>
      </c>
      <c r="D3632" t="s">
        <v>6842</v>
      </c>
      <c r="E3632" s="1">
        <v>45323</v>
      </c>
      <c r="F3632">
        <v>1</v>
      </c>
    </row>
    <row r="3633" spans="1:6" x14ac:dyDescent="0.25">
      <c r="A3633" t="s">
        <v>2953</v>
      </c>
      <c r="B3633" t="s">
        <v>31</v>
      </c>
      <c r="C3633" t="s">
        <v>32</v>
      </c>
      <c r="D3633" t="s">
        <v>6842</v>
      </c>
      <c r="E3633" s="1">
        <v>45352</v>
      </c>
      <c r="F3633">
        <v>1</v>
      </c>
    </row>
    <row r="3634" spans="1:6" x14ac:dyDescent="0.25">
      <c r="A3634" t="s">
        <v>2953</v>
      </c>
      <c r="B3634" t="s">
        <v>31</v>
      </c>
      <c r="C3634" t="s">
        <v>32</v>
      </c>
      <c r="D3634" t="s">
        <v>6842</v>
      </c>
      <c r="E3634" s="1">
        <v>45383</v>
      </c>
      <c r="F3634">
        <v>1</v>
      </c>
    </row>
    <row r="3635" spans="1:6" x14ac:dyDescent="0.25">
      <c r="A3635" t="s">
        <v>2953</v>
      </c>
      <c r="B3635" t="s">
        <v>31</v>
      </c>
      <c r="C3635" t="s">
        <v>32</v>
      </c>
      <c r="D3635" t="s">
        <v>6842</v>
      </c>
      <c r="E3635" s="1">
        <v>45413</v>
      </c>
      <c r="F3635">
        <v>1</v>
      </c>
    </row>
    <row r="3636" spans="1:6" x14ac:dyDescent="0.25">
      <c r="A3636" t="s">
        <v>2953</v>
      </c>
      <c r="B3636" t="s">
        <v>31</v>
      </c>
      <c r="C3636" t="s">
        <v>32</v>
      </c>
      <c r="D3636" t="s">
        <v>6842</v>
      </c>
      <c r="E3636" s="1">
        <v>45444</v>
      </c>
      <c r="F3636">
        <v>1</v>
      </c>
    </row>
    <row r="3637" spans="1:6" x14ac:dyDescent="0.25">
      <c r="A3637" t="s">
        <v>2953</v>
      </c>
      <c r="B3637" t="s">
        <v>31</v>
      </c>
      <c r="C3637" t="s">
        <v>32</v>
      </c>
      <c r="D3637" t="s">
        <v>6842</v>
      </c>
      <c r="E3637" s="1">
        <v>45474</v>
      </c>
      <c r="F3637">
        <v>1</v>
      </c>
    </row>
    <row r="3638" spans="1:6" x14ac:dyDescent="0.25">
      <c r="A3638" t="s">
        <v>2953</v>
      </c>
      <c r="B3638" t="s">
        <v>31</v>
      </c>
      <c r="C3638" t="s">
        <v>32</v>
      </c>
      <c r="D3638" t="s">
        <v>6842</v>
      </c>
      <c r="E3638" s="1">
        <v>45505</v>
      </c>
      <c r="F3638">
        <v>1</v>
      </c>
    </row>
    <row r="3639" spans="1:6" x14ac:dyDescent="0.25">
      <c r="A3639" t="s">
        <v>2953</v>
      </c>
      <c r="B3639" t="s">
        <v>31</v>
      </c>
      <c r="C3639" t="s">
        <v>32</v>
      </c>
      <c r="D3639" t="s">
        <v>6842</v>
      </c>
      <c r="E3639" s="1">
        <v>45536</v>
      </c>
      <c r="F3639">
        <v>1</v>
      </c>
    </row>
    <row r="3640" spans="1:6" x14ac:dyDescent="0.25">
      <c r="A3640" t="s">
        <v>2953</v>
      </c>
      <c r="B3640" t="s">
        <v>31</v>
      </c>
      <c r="C3640" t="s">
        <v>32</v>
      </c>
      <c r="D3640" t="s">
        <v>6842</v>
      </c>
      <c r="E3640" s="1">
        <v>45566</v>
      </c>
      <c r="F3640">
        <v>1</v>
      </c>
    </row>
    <row r="3641" spans="1:6" x14ac:dyDescent="0.25">
      <c r="A3641" t="s">
        <v>2953</v>
      </c>
      <c r="B3641" t="s">
        <v>31</v>
      </c>
      <c r="C3641" t="s">
        <v>32</v>
      </c>
      <c r="D3641" t="s">
        <v>6842</v>
      </c>
      <c r="E3641" s="1">
        <v>45597</v>
      </c>
      <c r="F3641">
        <v>1</v>
      </c>
    </row>
    <row r="3642" spans="1:6" x14ac:dyDescent="0.25">
      <c r="A3642" t="s">
        <v>2953</v>
      </c>
      <c r="B3642" t="s">
        <v>31</v>
      </c>
      <c r="C3642" t="s">
        <v>32</v>
      </c>
      <c r="D3642" t="s">
        <v>6842</v>
      </c>
      <c r="E3642" s="1">
        <v>45627</v>
      </c>
      <c r="F3642">
        <v>1</v>
      </c>
    </row>
    <row r="3643" spans="1:6" x14ac:dyDescent="0.25">
      <c r="A3643" t="s">
        <v>2963</v>
      </c>
      <c r="B3643" t="s">
        <v>233</v>
      </c>
      <c r="C3643" t="s">
        <v>32</v>
      </c>
      <c r="D3643" t="s">
        <v>6839</v>
      </c>
      <c r="E3643" s="1">
        <v>45352</v>
      </c>
      <c r="F3643">
        <v>1</v>
      </c>
    </row>
    <row r="3644" spans="1:6" x14ac:dyDescent="0.25">
      <c r="A3644" t="s">
        <v>2963</v>
      </c>
      <c r="B3644" t="s">
        <v>233</v>
      </c>
      <c r="C3644" t="s">
        <v>32</v>
      </c>
      <c r="D3644" t="s">
        <v>6839</v>
      </c>
      <c r="E3644" s="1">
        <v>45383</v>
      </c>
      <c r="F3644">
        <v>1</v>
      </c>
    </row>
    <row r="3645" spans="1:6" x14ac:dyDescent="0.25">
      <c r="A3645" t="s">
        <v>2963</v>
      </c>
      <c r="B3645" t="s">
        <v>233</v>
      </c>
      <c r="C3645" t="s">
        <v>32</v>
      </c>
      <c r="D3645" t="s">
        <v>6839</v>
      </c>
      <c r="E3645" s="1">
        <v>45413</v>
      </c>
      <c r="F3645">
        <v>1</v>
      </c>
    </row>
    <row r="3646" spans="1:6" x14ac:dyDescent="0.25">
      <c r="A3646" t="s">
        <v>2963</v>
      </c>
      <c r="B3646" t="s">
        <v>233</v>
      </c>
      <c r="C3646" t="s">
        <v>32</v>
      </c>
      <c r="D3646" t="s">
        <v>6839</v>
      </c>
      <c r="E3646" s="1">
        <v>45444</v>
      </c>
      <c r="F3646">
        <v>1</v>
      </c>
    </row>
    <row r="3647" spans="1:6" x14ac:dyDescent="0.25">
      <c r="A3647" t="s">
        <v>2963</v>
      </c>
      <c r="B3647" t="s">
        <v>233</v>
      </c>
      <c r="C3647" t="s">
        <v>32</v>
      </c>
      <c r="D3647" t="s">
        <v>6839</v>
      </c>
      <c r="E3647" s="1">
        <v>45474</v>
      </c>
      <c r="F3647">
        <v>1</v>
      </c>
    </row>
    <row r="3648" spans="1:6" x14ac:dyDescent="0.25">
      <c r="A3648" t="s">
        <v>2963</v>
      </c>
      <c r="B3648" t="s">
        <v>233</v>
      </c>
      <c r="C3648" t="s">
        <v>32</v>
      </c>
      <c r="D3648" t="s">
        <v>6839</v>
      </c>
      <c r="E3648" s="1">
        <v>45505</v>
      </c>
      <c r="F3648">
        <v>1</v>
      </c>
    </row>
    <row r="3649" spans="1:6" x14ac:dyDescent="0.25">
      <c r="A3649" t="s">
        <v>2963</v>
      </c>
      <c r="B3649" t="s">
        <v>233</v>
      </c>
      <c r="C3649" t="s">
        <v>32</v>
      </c>
      <c r="D3649" t="s">
        <v>6839</v>
      </c>
      <c r="E3649" s="1">
        <v>45536</v>
      </c>
      <c r="F3649">
        <v>1</v>
      </c>
    </row>
    <row r="3650" spans="1:6" x14ac:dyDescent="0.25">
      <c r="A3650" t="s">
        <v>2963</v>
      </c>
      <c r="B3650" t="s">
        <v>233</v>
      </c>
      <c r="C3650" t="s">
        <v>32</v>
      </c>
      <c r="D3650" t="s">
        <v>6839</v>
      </c>
      <c r="E3650" s="1">
        <v>45566</v>
      </c>
      <c r="F3650">
        <v>1</v>
      </c>
    </row>
    <row r="3651" spans="1:6" x14ac:dyDescent="0.25">
      <c r="A3651" t="s">
        <v>2963</v>
      </c>
      <c r="B3651" t="s">
        <v>233</v>
      </c>
      <c r="C3651" t="s">
        <v>32</v>
      </c>
      <c r="D3651" t="s">
        <v>6839</v>
      </c>
      <c r="E3651" s="1">
        <v>45597</v>
      </c>
      <c r="F3651">
        <v>1</v>
      </c>
    </row>
    <row r="3652" spans="1:6" x14ac:dyDescent="0.25">
      <c r="A3652" t="s">
        <v>2963</v>
      </c>
      <c r="B3652" t="s">
        <v>233</v>
      </c>
      <c r="C3652" t="s">
        <v>32</v>
      </c>
      <c r="D3652" t="s">
        <v>6839</v>
      </c>
      <c r="E3652" s="1">
        <v>45627</v>
      </c>
      <c r="F3652">
        <v>1</v>
      </c>
    </row>
    <row r="3653" spans="1:6" x14ac:dyDescent="0.25">
      <c r="A3653" t="s">
        <v>2967</v>
      </c>
      <c r="B3653" t="s">
        <v>31</v>
      </c>
      <c r="C3653" t="s">
        <v>32</v>
      </c>
      <c r="D3653" t="s">
        <v>6840</v>
      </c>
      <c r="E3653" s="1">
        <v>45352</v>
      </c>
      <c r="F3653">
        <v>1</v>
      </c>
    </row>
    <row r="3654" spans="1:6" x14ac:dyDescent="0.25">
      <c r="A3654" t="s">
        <v>2967</v>
      </c>
      <c r="B3654" t="s">
        <v>31</v>
      </c>
      <c r="C3654" t="s">
        <v>32</v>
      </c>
      <c r="D3654" t="s">
        <v>6840</v>
      </c>
      <c r="E3654" s="1">
        <v>45383</v>
      </c>
      <c r="F3654">
        <v>1</v>
      </c>
    </row>
    <row r="3655" spans="1:6" x14ac:dyDescent="0.25">
      <c r="A3655" t="s">
        <v>2967</v>
      </c>
      <c r="B3655" t="s">
        <v>31</v>
      </c>
      <c r="C3655" t="s">
        <v>32</v>
      </c>
      <c r="D3655" t="s">
        <v>6840</v>
      </c>
      <c r="E3655" s="1">
        <v>45413</v>
      </c>
      <c r="F3655">
        <v>1</v>
      </c>
    </row>
    <row r="3656" spans="1:6" x14ac:dyDescent="0.25">
      <c r="A3656" t="s">
        <v>2967</v>
      </c>
      <c r="B3656" t="s">
        <v>31</v>
      </c>
      <c r="C3656" t="s">
        <v>32</v>
      </c>
      <c r="D3656" t="s">
        <v>6840</v>
      </c>
      <c r="E3656" s="1">
        <v>45444</v>
      </c>
      <c r="F3656">
        <v>1</v>
      </c>
    </row>
    <row r="3657" spans="1:6" x14ac:dyDescent="0.25">
      <c r="A3657" t="s">
        <v>2967</v>
      </c>
      <c r="B3657" t="s">
        <v>31</v>
      </c>
      <c r="C3657" t="s">
        <v>32</v>
      </c>
      <c r="D3657" t="s">
        <v>6840</v>
      </c>
      <c r="E3657" s="1">
        <v>45474</v>
      </c>
      <c r="F3657">
        <v>1</v>
      </c>
    </row>
    <row r="3658" spans="1:6" x14ac:dyDescent="0.25">
      <c r="A3658" t="s">
        <v>2967</v>
      </c>
      <c r="B3658" t="s">
        <v>31</v>
      </c>
      <c r="C3658" t="s">
        <v>32</v>
      </c>
      <c r="D3658" t="s">
        <v>6840</v>
      </c>
      <c r="E3658" s="1">
        <v>45505</v>
      </c>
      <c r="F3658">
        <v>1</v>
      </c>
    </row>
    <row r="3659" spans="1:6" x14ac:dyDescent="0.25">
      <c r="A3659" t="s">
        <v>2967</v>
      </c>
      <c r="B3659" t="s">
        <v>31</v>
      </c>
      <c r="C3659" t="s">
        <v>32</v>
      </c>
      <c r="D3659" t="s">
        <v>6840</v>
      </c>
      <c r="E3659" s="1">
        <v>45536</v>
      </c>
      <c r="F3659">
        <v>1</v>
      </c>
    </row>
    <row r="3660" spans="1:6" x14ac:dyDescent="0.25">
      <c r="A3660" t="s">
        <v>2967</v>
      </c>
      <c r="B3660" t="s">
        <v>31</v>
      </c>
      <c r="C3660" t="s">
        <v>32</v>
      </c>
      <c r="D3660" t="s">
        <v>6840</v>
      </c>
      <c r="E3660" s="1">
        <v>45566</v>
      </c>
      <c r="F3660">
        <v>1</v>
      </c>
    </row>
    <row r="3661" spans="1:6" x14ac:dyDescent="0.25">
      <c r="A3661" t="s">
        <v>2967</v>
      </c>
      <c r="B3661" t="s">
        <v>31</v>
      </c>
      <c r="C3661" t="s">
        <v>32</v>
      </c>
      <c r="D3661" t="s">
        <v>6840</v>
      </c>
      <c r="E3661" s="1">
        <v>45597</v>
      </c>
      <c r="F3661">
        <v>1</v>
      </c>
    </row>
    <row r="3662" spans="1:6" x14ac:dyDescent="0.25">
      <c r="A3662" t="s">
        <v>2967</v>
      </c>
      <c r="B3662" t="s">
        <v>31</v>
      </c>
      <c r="C3662" t="s">
        <v>32</v>
      </c>
      <c r="D3662" t="s">
        <v>6840</v>
      </c>
      <c r="E3662" s="1">
        <v>45627</v>
      </c>
      <c r="F3662">
        <v>1</v>
      </c>
    </row>
    <row r="3663" spans="1:6" x14ac:dyDescent="0.25">
      <c r="A3663" t="s">
        <v>2978</v>
      </c>
      <c r="B3663" t="s">
        <v>146</v>
      </c>
      <c r="C3663" t="s">
        <v>147</v>
      </c>
      <c r="D3663" t="s">
        <v>6841</v>
      </c>
      <c r="E3663" s="1">
        <v>45323</v>
      </c>
      <c r="F3663">
        <v>1</v>
      </c>
    </row>
    <row r="3664" spans="1:6" x14ac:dyDescent="0.25">
      <c r="A3664" t="s">
        <v>2978</v>
      </c>
      <c r="B3664" t="s">
        <v>146</v>
      </c>
      <c r="C3664" t="s">
        <v>147</v>
      </c>
      <c r="D3664" t="s">
        <v>6841</v>
      </c>
      <c r="E3664" s="1">
        <v>45352</v>
      </c>
      <c r="F3664">
        <v>1</v>
      </c>
    </row>
    <row r="3665" spans="1:6" x14ac:dyDescent="0.25">
      <c r="A3665" t="s">
        <v>2978</v>
      </c>
      <c r="B3665" t="s">
        <v>146</v>
      </c>
      <c r="C3665" t="s">
        <v>147</v>
      </c>
      <c r="D3665" t="s">
        <v>6841</v>
      </c>
      <c r="E3665" s="1">
        <v>45383</v>
      </c>
      <c r="F3665">
        <v>1</v>
      </c>
    </row>
    <row r="3666" spans="1:6" x14ac:dyDescent="0.25">
      <c r="A3666" t="s">
        <v>2978</v>
      </c>
      <c r="B3666" t="s">
        <v>146</v>
      </c>
      <c r="C3666" t="s">
        <v>147</v>
      </c>
      <c r="D3666" t="s">
        <v>6841</v>
      </c>
      <c r="E3666" s="1">
        <v>45413</v>
      </c>
      <c r="F3666">
        <v>1</v>
      </c>
    </row>
    <row r="3667" spans="1:6" x14ac:dyDescent="0.25">
      <c r="A3667" t="s">
        <v>2978</v>
      </c>
      <c r="B3667" t="s">
        <v>146</v>
      </c>
      <c r="C3667" t="s">
        <v>147</v>
      </c>
      <c r="D3667" t="s">
        <v>6841</v>
      </c>
      <c r="E3667" s="1">
        <v>45444</v>
      </c>
      <c r="F3667">
        <v>1</v>
      </c>
    </row>
    <row r="3668" spans="1:6" x14ac:dyDescent="0.25">
      <c r="A3668" t="s">
        <v>2978</v>
      </c>
      <c r="B3668" t="s">
        <v>146</v>
      </c>
      <c r="C3668" t="s">
        <v>147</v>
      </c>
      <c r="D3668" t="s">
        <v>6841</v>
      </c>
      <c r="E3668" s="1">
        <v>45474</v>
      </c>
      <c r="F3668">
        <v>1</v>
      </c>
    </row>
    <row r="3669" spans="1:6" x14ac:dyDescent="0.25">
      <c r="A3669" t="s">
        <v>2978</v>
      </c>
      <c r="B3669" t="s">
        <v>146</v>
      </c>
      <c r="C3669" t="s">
        <v>147</v>
      </c>
      <c r="D3669" t="s">
        <v>6841</v>
      </c>
      <c r="E3669" s="1">
        <v>45505</v>
      </c>
      <c r="F3669">
        <v>1</v>
      </c>
    </row>
    <row r="3670" spans="1:6" x14ac:dyDescent="0.25">
      <c r="A3670" t="s">
        <v>2978</v>
      </c>
      <c r="B3670" t="s">
        <v>146</v>
      </c>
      <c r="C3670" t="s">
        <v>147</v>
      </c>
      <c r="D3670" t="s">
        <v>6841</v>
      </c>
      <c r="E3670" s="1">
        <v>45536</v>
      </c>
      <c r="F3670">
        <v>1</v>
      </c>
    </row>
    <row r="3671" spans="1:6" x14ac:dyDescent="0.25">
      <c r="A3671" t="s">
        <v>2978</v>
      </c>
      <c r="B3671" t="s">
        <v>146</v>
      </c>
      <c r="C3671" t="s">
        <v>147</v>
      </c>
      <c r="D3671" t="s">
        <v>6841</v>
      </c>
      <c r="E3671" s="1">
        <v>45566</v>
      </c>
      <c r="F3671">
        <v>1</v>
      </c>
    </row>
    <row r="3672" spans="1:6" x14ac:dyDescent="0.25">
      <c r="A3672" t="s">
        <v>2978</v>
      </c>
      <c r="B3672" t="s">
        <v>146</v>
      </c>
      <c r="C3672" t="s">
        <v>147</v>
      </c>
      <c r="D3672" t="s">
        <v>6841</v>
      </c>
      <c r="E3672" s="1">
        <v>45597</v>
      </c>
      <c r="F3672">
        <v>1</v>
      </c>
    </row>
    <row r="3673" spans="1:6" x14ac:dyDescent="0.25">
      <c r="A3673" t="s">
        <v>2978</v>
      </c>
      <c r="B3673" t="s">
        <v>146</v>
      </c>
      <c r="C3673" t="s">
        <v>147</v>
      </c>
      <c r="D3673" t="s">
        <v>6841</v>
      </c>
      <c r="E3673" s="1">
        <v>45627</v>
      </c>
      <c r="F3673">
        <v>1</v>
      </c>
    </row>
    <row r="3674" spans="1:6" x14ac:dyDescent="0.25">
      <c r="A3674" t="s">
        <v>2991</v>
      </c>
      <c r="B3674" t="s">
        <v>52</v>
      </c>
      <c r="C3674" t="s">
        <v>44</v>
      </c>
      <c r="D3674" t="s">
        <v>6841</v>
      </c>
      <c r="E3674" s="1">
        <v>45352</v>
      </c>
      <c r="F3674">
        <v>1</v>
      </c>
    </row>
    <row r="3675" spans="1:6" x14ac:dyDescent="0.25">
      <c r="A3675" t="s">
        <v>2991</v>
      </c>
      <c r="B3675" t="s">
        <v>52</v>
      </c>
      <c r="C3675" t="s">
        <v>44</v>
      </c>
      <c r="D3675" t="s">
        <v>6841</v>
      </c>
      <c r="E3675" s="1">
        <v>45383</v>
      </c>
      <c r="F3675">
        <v>1</v>
      </c>
    </row>
    <row r="3676" spans="1:6" x14ac:dyDescent="0.25">
      <c r="A3676" t="s">
        <v>2991</v>
      </c>
      <c r="B3676" t="s">
        <v>52</v>
      </c>
      <c r="C3676" t="s">
        <v>44</v>
      </c>
      <c r="D3676" t="s">
        <v>6841</v>
      </c>
      <c r="E3676" s="1">
        <v>45413</v>
      </c>
      <c r="F3676">
        <v>1</v>
      </c>
    </row>
    <row r="3677" spans="1:6" x14ac:dyDescent="0.25">
      <c r="A3677" t="s">
        <v>2991</v>
      </c>
      <c r="B3677" t="s">
        <v>52</v>
      </c>
      <c r="C3677" t="s">
        <v>44</v>
      </c>
      <c r="D3677" t="s">
        <v>6841</v>
      </c>
      <c r="E3677" s="1">
        <v>45444</v>
      </c>
      <c r="F3677">
        <v>1</v>
      </c>
    </row>
    <row r="3678" spans="1:6" x14ac:dyDescent="0.25">
      <c r="A3678" t="s">
        <v>2991</v>
      </c>
      <c r="B3678" t="s">
        <v>52</v>
      </c>
      <c r="C3678" t="s">
        <v>44</v>
      </c>
      <c r="D3678" t="s">
        <v>6841</v>
      </c>
      <c r="E3678" s="1">
        <v>45474</v>
      </c>
      <c r="F3678">
        <v>1</v>
      </c>
    </row>
    <row r="3679" spans="1:6" x14ac:dyDescent="0.25">
      <c r="A3679" t="s">
        <v>2991</v>
      </c>
      <c r="B3679" t="s">
        <v>52</v>
      </c>
      <c r="C3679" t="s">
        <v>44</v>
      </c>
      <c r="D3679" t="s">
        <v>6841</v>
      </c>
      <c r="E3679" s="1">
        <v>45505</v>
      </c>
      <c r="F3679">
        <v>1</v>
      </c>
    </row>
    <row r="3680" spans="1:6" x14ac:dyDescent="0.25">
      <c r="A3680" t="s">
        <v>2991</v>
      </c>
      <c r="B3680" t="s">
        <v>52</v>
      </c>
      <c r="C3680" t="s">
        <v>44</v>
      </c>
      <c r="D3680" t="s">
        <v>6841</v>
      </c>
      <c r="E3680" s="1">
        <v>45536</v>
      </c>
      <c r="F3680">
        <v>1</v>
      </c>
    </row>
    <row r="3681" spans="1:6" x14ac:dyDescent="0.25">
      <c r="A3681" t="s">
        <v>2991</v>
      </c>
      <c r="B3681" t="s">
        <v>52</v>
      </c>
      <c r="C3681" t="s">
        <v>44</v>
      </c>
      <c r="D3681" t="s">
        <v>6841</v>
      </c>
      <c r="E3681" s="1">
        <v>45566</v>
      </c>
      <c r="F3681">
        <v>1</v>
      </c>
    </row>
    <row r="3682" spans="1:6" x14ac:dyDescent="0.25">
      <c r="A3682" t="s">
        <v>2991</v>
      </c>
      <c r="B3682" t="s">
        <v>52</v>
      </c>
      <c r="C3682" t="s">
        <v>44</v>
      </c>
      <c r="D3682" t="s">
        <v>6841</v>
      </c>
      <c r="E3682" s="1">
        <v>45597</v>
      </c>
      <c r="F3682">
        <v>1</v>
      </c>
    </row>
    <row r="3683" spans="1:6" x14ac:dyDescent="0.25">
      <c r="A3683" t="s">
        <v>2991</v>
      </c>
      <c r="B3683" t="s">
        <v>52</v>
      </c>
      <c r="C3683" t="s">
        <v>44</v>
      </c>
      <c r="D3683" t="s">
        <v>6841</v>
      </c>
      <c r="E3683" s="1">
        <v>45627</v>
      </c>
      <c r="F3683">
        <v>1</v>
      </c>
    </row>
    <row r="3684" spans="1:6" x14ac:dyDescent="0.25">
      <c r="A3684" t="s">
        <v>3000</v>
      </c>
      <c r="B3684" t="s">
        <v>43</v>
      </c>
      <c r="C3684" t="s">
        <v>44</v>
      </c>
      <c r="D3684" t="s">
        <v>6841</v>
      </c>
      <c r="E3684" s="1">
        <v>45352</v>
      </c>
      <c r="F3684">
        <v>1</v>
      </c>
    </row>
    <row r="3685" spans="1:6" x14ac:dyDescent="0.25">
      <c r="A3685" t="s">
        <v>3000</v>
      </c>
      <c r="B3685" t="s">
        <v>43</v>
      </c>
      <c r="C3685" t="s">
        <v>44</v>
      </c>
      <c r="D3685" t="s">
        <v>6841</v>
      </c>
      <c r="E3685" s="1">
        <v>45383</v>
      </c>
      <c r="F3685">
        <v>1</v>
      </c>
    </row>
    <row r="3686" spans="1:6" x14ac:dyDescent="0.25">
      <c r="A3686" t="s">
        <v>3000</v>
      </c>
      <c r="B3686" t="s">
        <v>43</v>
      </c>
      <c r="C3686" t="s">
        <v>44</v>
      </c>
      <c r="D3686" t="s">
        <v>6841</v>
      </c>
      <c r="E3686" s="1">
        <v>45413</v>
      </c>
      <c r="F3686">
        <v>1</v>
      </c>
    </row>
    <row r="3687" spans="1:6" x14ac:dyDescent="0.25">
      <c r="A3687" t="s">
        <v>3000</v>
      </c>
      <c r="B3687" t="s">
        <v>43</v>
      </c>
      <c r="C3687" t="s">
        <v>44</v>
      </c>
      <c r="D3687" t="s">
        <v>6841</v>
      </c>
      <c r="E3687" s="1">
        <v>45444</v>
      </c>
      <c r="F3687">
        <v>1</v>
      </c>
    </row>
    <row r="3688" spans="1:6" x14ac:dyDescent="0.25">
      <c r="A3688" t="s">
        <v>3000</v>
      </c>
      <c r="B3688" t="s">
        <v>43</v>
      </c>
      <c r="C3688" t="s">
        <v>44</v>
      </c>
      <c r="D3688" t="s">
        <v>6841</v>
      </c>
      <c r="E3688" s="1">
        <v>45474</v>
      </c>
      <c r="F3688">
        <v>1</v>
      </c>
    </row>
    <row r="3689" spans="1:6" x14ac:dyDescent="0.25">
      <c r="A3689" t="s">
        <v>3000</v>
      </c>
      <c r="B3689" t="s">
        <v>43</v>
      </c>
      <c r="C3689" t="s">
        <v>44</v>
      </c>
      <c r="D3689" t="s">
        <v>6841</v>
      </c>
      <c r="E3689" s="1">
        <v>45505</v>
      </c>
      <c r="F3689">
        <v>1</v>
      </c>
    </row>
    <row r="3690" spans="1:6" x14ac:dyDescent="0.25">
      <c r="A3690" t="s">
        <v>3000</v>
      </c>
      <c r="B3690" t="s">
        <v>43</v>
      </c>
      <c r="C3690" t="s">
        <v>44</v>
      </c>
      <c r="D3690" t="s">
        <v>6841</v>
      </c>
      <c r="E3690" s="1">
        <v>45536</v>
      </c>
      <c r="F3690">
        <v>1</v>
      </c>
    </row>
    <row r="3691" spans="1:6" x14ac:dyDescent="0.25">
      <c r="A3691" t="s">
        <v>3000</v>
      </c>
      <c r="B3691" t="s">
        <v>43</v>
      </c>
      <c r="C3691" t="s">
        <v>44</v>
      </c>
      <c r="D3691" t="s">
        <v>6841</v>
      </c>
      <c r="E3691" s="1">
        <v>45566</v>
      </c>
      <c r="F3691">
        <v>1</v>
      </c>
    </row>
    <row r="3692" spans="1:6" x14ac:dyDescent="0.25">
      <c r="A3692" t="s">
        <v>3000</v>
      </c>
      <c r="B3692" t="s">
        <v>43</v>
      </c>
      <c r="C3692" t="s">
        <v>44</v>
      </c>
      <c r="D3692" t="s">
        <v>6841</v>
      </c>
      <c r="E3692" s="1">
        <v>45597</v>
      </c>
      <c r="F3692">
        <v>1</v>
      </c>
    </row>
    <row r="3693" spans="1:6" x14ac:dyDescent="0.25">
      <c r="A3693" t="s">
        <v>3000</v>
      </c>
      <c r="B3693" t="s">
        <v>43</v>
      </c>
      <c r="C3693" t="s">
        <v>44</v>
      </c>
      <c r="D3693" t="s">
        <v>6841</v>
      </c>
      <c r="E3693" s="1">
        <v>45627</v>
      </c>
      <c r="F3693">
        <v>1</v>
      </c>
    </row>
    <row r="3694" spans="1:6" x14ac:dyDescent="0.25">
      <c r="A3694" t="s">
        <v>3010</v>
      </c>
      <c r="B3694" t="s">
        <v>52</v>
      </c>
      <c r="C3694" t="s">
        <v>44</v>
      </c>
      <c r="D3694" t="s">
        <v>6842</v>
      </c>
      <c r="E3694" s="1">
        <v>45352</v>
      </c>
      <c r="F3694">
        <v>1</v>
      </c>
    </row>
    <row r="3695" spans="1:6" x14ac:dyDescent="0.25">
      <c r="A3695" t="s">
        <v>3010</v>
      </c>
      <c r="B3695" t="s">
        <v>52</v>
      </c>
      <c r="C3695" t="s">
        <v>44</v>
      </c>
      <c r="D3695" t="s">
        <v>6842</v>
      </c>
      <c r="E3695" s="1">
        <v>45383</v>
      </c>
      <c r="F3695">
        <v>1</v>
      </c>
    </row>
    <row r="3696" spans="1:6" x14ac:dyDescent="0.25">
      <c r="A3696" t="s">
        <v>3010</v>
      </c>
      <c r="B3696" t="s">
        <v>52</v>
      </c>
      <c r="C3696" t="s">
        <v>44</v>
      </c>
      <c r="D3696" t="s">
        <v>6842</v>
      </c>
      <c r="E3696" s="1">
        <v>45413</v>
      </c>
      <c r="F3696">
        <v>1</v>
      </c>
    </row>
    <row r="3697" spans="1:6" x14ac:dyDescent="0.25">
      <c r="A3697" t="s">
        <v>3010</v>
      </c>
      <c r="B3697" t="s">
        <v>52</v>
      </c>
      <c r="C3697" t="s">
        <v>44</v>
      </c>
      <c r="D3697" t="s">
        <v>6842</v>
      </c>
      <c r="E3697" s="1">
        <v>45444</v>
      </c>
      <c r="F3697">
        <v>1</v>
      </c>
    </row>
    <row r="3698" spans="1:6" x14ac:dyDescent="0.25">
      <c r="A3698" t="s">
        <v>3010</v>
      </c>
      <c r="B3698" t="s">
        <v>52</v>
      </c>
      <c r="C3698" t="s">
        <v>44</v>
      </c>
      <c r="D3698" t="s">
        <v>6842</v>
      </c>
      <c r="E3698" s="1">
        <v>45474</v>
      </c>
      <c r="F3698">
        <v>1</v>
      </c>
    </row>
    <row r="3699" spans="1:6" x14ac:dyDescent="0.25">
      <c r="A3699" t="s">
        <v>3010</v>
      </c>
      <c r="B3699" t="s">
        <v>52</v>
      </c>
      <c r="C3699" t="s">
        <v>44</v>
      </c>
      <c r="D3699" t="s">
        <v>6842</v>
      </c>
      <c r="E3699" s="1">
        <v>45505</v>
      </c>
      <c r="F3699">
        <v>1</v>
      </c>
    </row>
    <row r="3700" spans="1:6" x14ac:dyDescent="0.25">
      <c r="A3700" t="s">
        <v>3010</v>
      </c>
      <c r="B3700" t="s">
        <v>52</v>
      </c>
      <c r="C3700" t="s">
        <v>44</v>
      </c>
      <c r="D3700" t="s">
        <v>6842</v>
      </c>
      <c r="E3700" s="1">
        <v>45536</v>
      </c>
      <c r="F3700">
        <v>1</v>
      </c>
    </row>
    <row r="3701" spans="1:6" x14ac:dyDescent="0.25">
      <c r="A3701" t="s">
        <v>3010</v>
      </c>
      <c r="B3701" t="s">
        <v>52</v>
      </c>
      <c r="C3701" t="s">
        <v>44</v>
      </c>
      <c r="D3701" t="s">
        <v>6842</v>
      </c>
      <c r="E3701" s="1">
        <v>45566</v>
      </c>
      <c r="F3701">
        <v>1</v>
      </c>
    </row>
    <row r="3702" spans="1:6" x14ac:dyDescent="0.25">
      <c r="A3702" t="s">
        <v>3010</v>
      </c>
      <c r="B3702" t="s">
        <v>52</v>
      </c>
      <c r="C3702" t="s">
        <v>44</v>
      </c>
      <c r="D3702" t="s">
        <v>6842</v>
      </c>
      <c r="E3702" s="1">
        <v>45597</v>
      </c>
      <c r="F3702">
        <v>1</v>
      </c>
    </row>
    <row r="3703" spans="1:6" x14ac:dyDescent="0.25">
      <c r="A3703" t="s">
        <v>3010</v>
      </c>
      <c r="B3703" t="s">
        <v>52</v>
      </c>
      <c r="C3703" t="s">
        <v>44</v>
      </c>
      <c r="D3703" t="s">
        <v>6842</v>
      </c>
      <c r="E3703" s="1">
        <v>45627</v>
      </c>
      <c r="F3703">
        <v>1</v>
      </c>
    </row>
    <row r="3704" spans="1:6" x14ac:dyDescent="0.25">
      <c r="A3704" t="s">
        <v>3018</v>
      </c>
      <c r="B3704" t="s">
        <v>52</v>
      </c>
      <c r="C3704" t="s">
        <v>44</v>
      </c>
      <c r="D3704" t="s">
        <v>6839</v>
      </c>
      <c r="E3704" s="1">
        <v>45323</v>
      </c>
      <c r="F3704">
        <v>1</v>
      </c>
    </row>
    <row r="3705" spans="1:6" x14ac:dyDescent="0.25">
      <c r="A3705" t="s">
        <v>3018</v>
      </c>
      <c r="B3705" t="s">
        <v>52</v>
      </c>
      <c r="C3705" t="s">
        <v>44</v>
      </c>
      <c r="D3705" t="s">
        <v>6839</v>
      </c>
      <c r="E3705" s="1">
        <v>45352</v>
      </c>
      <c r="F3705">
        <v>1</v>
      </c>
    </row>
    <row r="3706" spans="1:6" x14ac:dyDescent="0.25">
      <c r="A3706" t="s">
        <v>3018</v>
      </c>
      <c r="B3706" t="s">
        <v>52</v>
      </c>
      <c r="C3706" t="s">
        <v>44</v>
      </c>
      <c r="D3706" t="s">
        <v>6839</v>
      </c>
      <c r="E3706" s="1">
        <v>45383</v>
      </c>
      <c r="F3706">
        <v>1</v>
      </c>
    </row>
    <row r="3707" spans="1:6" x14ac:dyDescent="0.25">
      <c r="A3707" t="s">
        <v>3018</v>
      </c>
      <c r="B3707" t="s">
        <v>52</v>
      </c>
      <c r="C3707" t="s">
        <v>44</v>
      </c>
      <c r="D3707" t="s">
        <v>6839</v>
      </c>
      <c r="E3707" s="1">
        <v>45413</v>
      </c>
      <c r="F3707">
        <v>1</v>
      </c>
    </row>
    <row r="3708" spans="1:6" x14ac:dyDescent="0.25">
      <c r="A3708" t="s">
        <v>3018</v>
      </c>
      <c r="B3708" t="s">
        <v>52</v>
      </c>
      <c r="C3708" t="s">
        <v>44</v>
      </c>
      <c r="D3708" t="s">
        <v>6839</v>
      </c>
      <c r="E3708" s="1">
        <v>45444</v>
      </c>
      <c r="F3708">
        <v>1</v>
      </c>
    </row>
    <row r="3709" spans="1:6" x14ac:dyDescent="0.25">
      <c r="A3709" t="s">
        <v>3018</v>
      </c>
      <c r="B3709" t="s">
        <v>52</v>
      </c>
      <c r="C3709" t="s">
        <v>44</v>
      </c>
      <c r="D3709" t="s">
        <v>6839</v>
      </c>
      <c r="E3709" s="1">
        <v>45474</v>
      </c>
      <c r="F3709">
        <v>1</v>
      </c>
    </row>
    <row r="3710" spans="1:6" x14ac:dyDescent="0.25">
      <c r="A3710" t="s">
        <v>3018</v>
      </c>
      <c r="B3710" t="s">
        <v>52</v>
      </c>
      <c r="C3710" t="s">
        <v>44</v>
      </c>
      <c r="D3710" t="s">
        <v>6839</v>
      </c>
      <c r="E3710" s="1">
        <v>45505</v>
      </c>
      <c r="F3710">
        <v>1</v>
      </c>
    </row>
    <row r="3711" spans="1:6" x14ac:dyDescent="0.25">
      <c r="A3711" t="s">
        <v>3018</v>
      </c>
      <c r="B3711" t="s">
        <v>52</v>
      </c>
      <c r="C3711" t="s">
        <v>44</v>
      </c>
      <c r="D3711" t="s">
        <v>6839</v>
      </c>
      <c r="E3711" s="1">
        <v>45536</v>
      </c>
      <c r="F3711">
        <v>1</v>
      </c>
    </row>
    <row r="3712" spans="1:6" x14ac:dyDescent="0.25">
      <c r="A3712" t="s">
        <v>3018</v>
      </c>
      <c r="B3712" t="s">
        <v>52</v>
      </c>
      <c r="C3712" t="s">
        <v>44</v>
      </c>
      <c r="D3712" t="s">
        <v>6839</v>
      </c>
      <c r="E3712" s="1">
        <v>45566</v>
      </c>
      <c r="F3712">
        <v>1</v>
      </c>
    </row>
    <row r="3713" spans="1:6" x14ac:dyDescent="0.25">
      <c r="A3713" t="s">
        <v>3018</v>
      </c>
      <c r="B3713" t="s">
        <v>52</v>
      </c>
      <c r="C3713" t="s">
        <v>44</v>
      </c>
      <c r="D3713" t="s">
        <v>6839</v>
      </c>
      <c r="E3713" s="1">
        <v>45597</v>
      </c>
      <c r="F3713">
        <v>1</v>
      </c>
    </row>
    <row r="3714" spans="1:6" x14ac:dyDescent="0.25">
      <c r="A3714" t="s">
        <v>3018</v>
      </c>
      <c r="B3714" t="s">
        <v>52</v>
      </c>
      <c r="C3714" t="s">
        <v>44</v>
      </c>
      <c r="D3714" t="s">
        <v>6839</v>
      </c>
      <c r="E3714" s="1">
        <v>45627</v>
      </c>
      <c r="F3714">
        <v>1</v>
      </c>
    </row>
    <row r="3715" spans="1:6" x14ac:dyDescent="0.25">
      <c r="A3715" t="s">
        <v>3028</v>
      </c>
      <c r="B3715" t="s">
        <v>233</v>
      </c>
      <c r="C3715" t="s">
        <v>32</v>
      </c>
      <c r="D3715" t="s">
        <v>6841</v>
      </c>
      <c r="E3715" s="1">
        <v>45352</v>
      </c>
      <c r="F3715">
        <v>1</v>
      </c>
    </row>
    <row r="3716" spans="1:6" x14ac:dyDescent="0.25">
      <c r="A3716" t="s">
        <v>3028</v>
      </c>
      <c r="B3716" t="s">
        <v>233</v>
      </c>
      <c r="C3716" t="s">
        <v>32</v>
      </c>
      <c r="D3716" t="s">
        <v>6841</v>
      </c>
      <c r="E3716" s="1">
        <v>45383</v>
      </c>
      <c r="F3716">
        <v>1</v>
      </c>
    </row>
    <row r="3717" spans="1:6" x14ac:dyDescent="0.25">
      <c r="A3717" t="s">
        <v>3028</v>
      </c>
      <c r="B3717" t="s">
        <v>233</v>
      </c>
      <c r="C3717" t="s">
        <v>32</v>
      </c>
      <c r="D3717" t="s">
        <v>6841</v>
      </c>
      <c r="E3717" s="1">
        <v>45413</v>
      </c>
      <c r="F3717">
        <v>1</v>
      </c>
    </row>
    <row r="3718" spans="1:6" x14ac:dyDescent="0.25">
      <c r="A3718" t="s">
        <v>3028</v>
      </c>
      <c r="B3718" t="s">
        <v>233</v>
      </c>
      <c r="C3718" t="s">
        <v>32</v>
      </c>
      <c r="D3718" t="s">
        <v>6841</v>
      </c>
      <c r="E3718" s="1">
        <v>45444</v>
      </c>
      <c r="F3718">
        <v>1</v>
      </c>
    </row>
    <row r="3719" spans="1:6" x14ac:dyDescent="0.25">
      <c r="A3719" t="s">
        <v>3028</v>
      </c>
      <c r="B3719" t="s">
        <v>233</v>
      </c>
      <c r="C3719" t="s">
        <v>32</v>
      </c>
      <c r="D3719" t="s">
        <v>6841</v>
      </c>
      <c r="E3719" s="1">
        <v>45474</v>
      </c>
      <c r="F3719">
        <v>1</v>
      </c>
    </row>
    <row r="3720" spans="1:6" x14ac:dyDescent="0.25">
      <c r="A3720" t="s">
        <v>3028</v>
      </c>
      <c r="B3720" t="s">
        <v>233</v>
      </c>
      <c r="C3720" t="s">
        <v>32</v>
      </c>
      <c r="D3720" t="s">
        <v>6841</v>
      </c>
      <c r="E3720" s="1">
        <v>45505</v>
      </c>
      <c r="F3720">
        <v>1</v>
      </c>
    </row>
    <row r="3721" spans="1:6" x14ac:dyDescent="0.25">
      <c r="A3721" t="s">
        <v>3028</v>
      </c>
      <c r="B3721" t="s">
        <v>233</v>
      </c>
      <c r="C3721" t="s">
        <v>32</v>
      </c>
      <c r="D3721" t="s">
        <v>6841</v>
      </c>
      <c r="E3721" s="1">
        <v>45536</v>
      </c>
      <c r="F3721">
        <v>1</v>
      </c>
    </row>
    <row r="3722" spans="1:6" x14ac:dyDescent="0.25">
      <c r="A3722" t="s">
        <v>3028</v>
      </c>
      <c r="B3722" t="s">
        <v>233</v>
      </c>
      <c r="C3722" t="s">
        <v>32</v>
      </c>
      <c r="D3722" t="s">
        <v>6841</v>
      </c>
      <c r="E3722" s="1">
        <v>45566</v>
      </c>
      <c r="F3722">
        <v>1</v>
      </c>
    </row>
    <row r="3723" spans="1:6" x14ac:dyDescent="0.25">
      <c r="A3723" t="s">
        <v>3028</v>
      </c>
      <c r="B3723" t="s">
        <v>233</v>
      </c>
      <c r="C3723" t="s">
        <v>32</v>
      </c>
      <c r="D3723" t="s">
        <v>6841</v>
      </c>
      <c r="E3723" s="1">
        <v>45597</v>
      </c>
      <c r="F3723">
        <v>1</v>
      </c>
    </row>
    <row r="3724" spans="1:6" x14ac:dyDescent="0.25">
      <c r="A3724" t="s">
        <v>3028</v>
      </c>
      <c r="B3724" t="s">
        <v>233</v>
      </c>
      <c r="C3724" t="s">
        <v>32</v>
      </c>
      <c r="D3724" t="s">
        <v>6841</v>
      </c>
      <c r="E3724" s="1">
        <v>45627</v>
      </c>
      <c r="F3724">
        <v>1</v>
      </c>
    </row>
    <row r="3725" spans="1:6" x14ac:dyDescent="0.25">
      <c r="A3725" t="s">
        <v>3035</v>
      </c>
      <c r="B3725" t="s">
        <v>233</v>
      </c>
      <c r="C3725" t="s">
        <v>32</v>
      </c>
      <c r="D3725" t="s">
        <v>6842</v>
      </c>
      <c r="E3725" s="1">
        <v>45323</v>
      </c>
      <c r="F3725">
        <v>1</v>
      </c>
    </row>
    <row r="3726" spans="1:6" x14ac:dyDescent="0.25">
      <c r="A3726" t="s">
        <v>3035</v>
      </c>
      <c r="B3726" t="s">
        <v>233</v>
      </c>
      <c r="C3726" t="s">
        <v>32</v>
      </c>
      <c r="D3726" t="s">
        <v>6842</v>
      </c>
      <c r="E3726" s="1">
        <v>45352</v>
      </c>
      <c r="F3726">
        <v>1</v>
      </c>
    </row>
    <row r="3727" spans="1:6" x14ac:dyDescent="0.25">
      <c r="A3727" t="s">
        <v>3035</v>
      </c>
      <c r="B3727" t="s">
        <v>233</v>
      </c>
      <c r="C3727" t="s">
        <v>32</v>
      </c>
      <c r="D3727" t="s">
        <v>6842</v>
      </c>
      <c r="E3727" s="1">
        <v>45383</v>
      </c>
      <c r="F3727">
        <v>1</v>
      </c>
    </row>
    <row r="3728" spans="1:6" x14ac:dyDescent="0.25">
      <c r="A3728" t="s">
        <v>3035</v>
      </c>
      <c r="B3728" t="s">
        <v>233</v>
      </c>
      <c r="C3728" t="s">
        <v>32</v>
      </c>
      <c r="D3728" t="s">
        <v>6842</v>
      </c>
      <c r="E3728" s="1">
        <v>45413</v>
      </c>
      <c r="F3728">
        <v>1</v>
      </c>
    </row>
    <row r="3729" spans="1:6" x14ac:dyDescent="0.25">
      <c r="A3729" t="s">
        <v>3035</v>
      </c>
      <c r="B3729" t="s">
        <v>233</v>
      </c>
      <c r="C3729" t="s">
        <v>32</v>
      </c>
      <c r="D3729" t="s">
        <v>6842</v>
      </c>
      <c r="E3729" s="1">
        <v>45444</v>
      </c>
      <c r="F3729">
        <v>1</v>
      </c>
    </row>
    <row r="3730" spans="1:6" x14ac:dyDescent="0.25">
      <c r="A3730" t="s">
        <v>3035</v>
      </c>
      <c r="B3730" t="s">
        <v>233</v>
      </c>
      <c r="C3730" t="s">
        <v>32</v>
      </c>
      <c r="D3730" t="s">
        <v>6842</v>
      </c>
      <c r="E3730" s="1">
        <v>45474</v>
      </c>
      <c r="F3730">
        <v>1</v>
      </c>
    </row>
    <row r="3731" spans="1:6" x14ac:dyDescent="0.25">
      <c r="A3731" t="s">
        <v>3035</v>
      </c>
      <c r="B3731" t="s">
        <v>233</v>
      </c>
      <c r="C3731" t="s">
        <v>32</v>
      </c>
      <c r="D3731" t="s">
        <v>6842</v>
      </c>
      <c r="E3731" s="1">
        <v>45505</v>
      </c>
      <c r="F3731">
        <v>1</v>
      </c>
    </row>
    <row r="3732" spans="1:6" x14ac:dyDescent="0.25">
      <c r="A3732" t="s">
        <v>3035</v>
      </c>
      <c r="B3732" t="s">
        <v>233</v>
      </c>
      <c r="C3732" t="s">
        <v>32</v>
      </c>
      <c r="D3732" t="s">
        <v>6842</v>
      </c>
      <c r="E3732" s="1">
        <v>45536</v>
      </c>
      <c r="F3732">
        <v>1</v>
      </c>
    </row>
    <row r="3733" spans="1:6" x14ac:dyDescent="0.25">
      <c r="A3733" t="s">
        <v>3035</v>
      </c>
      <c r="B3733" t="s">
        <v>233</v>
      </c>
      <c r="C3733" t="s">
        <v>32</v>
      </c>
      <c r="D3733" t="s">
        <v>6842</v>
      </c>
      <c r="E3733" s="1">
        <v>45566</v>
      </c>
      <c r="F3733">
        <v>1</v>
      </c>
    </row>
    <row r="3734" spans="1:6" x14ac:dyDescent="0.25">
      <c r="A3734" t="s">
        <v>3035</v>
      </c>
      <c r="B3734" t="s">
        <v>233</v>
      </c>
      <c r="C3734" t="s">
        <v>32</v>
      </c>
      <c r="D3734" t="s">
        <v>6842</v>
      </c>
      <c r="E3734" s="1">
        <v>45597</v>
      </c>
      <c r="F3734">
        <v>1</v>
      </c>
    </row>
    <row r="3735" spans="1:6" x14ac:dyDescent="0.25">
      <c r="A3735" t="s">
        <v>3035</v>
      </c>
      <c r="B3735" t="s">
        <v>233</v>
      </c>
      <c r="C3735" t="s">
        <v>32</v>
      </c>
      <c r="D3735" t="s">
        <v>6842</v>
      </c>
      <c r="E3735" s="1">
        <v>45627</v>
      </c>
      <c r="F3735">
        <v>1</v>
      </c>
    </row>
    <row r="3736" spans="1:6" x14ac:dyDescent="0.25">
      <c r="A3736" t="s">
        <v>3046</v>
      </c>
      <c r="B3736" t="s">
        <v>146</v>
      </c>
      <c r="C3736" t="s">
        <v>147</v>
      </c>
      <c r="D3736" t="s">
        <v>6842</v>
      </c>
      <c r="E3736" s="1">
        <v>45292</v>
      </c>
      <c r="F3736">
        <v>1</v>
      </c>
    </row>
    <row r="3737" spans="1:6" x14ac:dyDescent="0.25">
      <c r="A3737" t="s">
        <v>3046</v>
      </c>
      <c r="B3737" t="s">
        <v>146</v>
      </c>
      <c r="C3737" t="s">
        <v>147</v>
      </c>
      <c r="D3737" t="s">
        <v>6842</v>
      </c>
      <c r="E3737" s="1">
        <v>45323</v>
      </c>
      <c r="F3737">
        <v>1</v>
      </c>
    </row>
    <row r="3738" spans="1:6" x14ac:dyDescent="0.25">
      <c r="A3738" t="s">
        <v>3046</v>
      </c>
      <c r="B3738" t="s">
        <v>146</v>
      </c>
      <c r="C3738" t="s">
        <v>147</v>
      </c>
      <c r="D3738" t="s">
        <v>6842</v>
      </c>
      <c r="E3738" s="1">
        <v>45352</v>
      </c>
      <c r="F3738">
        <v>1</v>
      </c>
    </row>
    <row r="3739" spans="1:6" x14ac:dyDescent="0.25">
      <c r="A3739" t="s">
        <v>3046</v>
      </c>
      <c r="B3739" t="s">
        <v>146</v>
      </c>
      <c r="C3739" t="s">
        <v>147</v>
      </c>
      <c r="D3739" t="s">
        <v>6842</v>
      </c>
      <c r="E3739" s="1">
        <v>45383</v>
      </c>
      <c r="F3739">
        <v>1</v>
      </c>
    </row>
    <row r="3740" spans="1:6" x14ac:dyDescent="0.25">
      <c r="A3740" t="s">
        <v>3046</v>
      </c>
      <c r="B3740" t="s">
        <v>146</v>
      </c>
      <c r="C3740" t="s">
        <v>147</v>
      </c>
      <c r="D3740" t="s">
        <v>6842</v>
      </c>
      <c r="E3740" s="1">
        <v>45413</v>
      </c>
      <c r="F3740">
        <v>1</v>
      </c>
    </row>
    <row r="3741" spans="1:6" x14ac:dyDescent="0.25">
      <c r="A3741" t="s">
        <v>3046</v>
      </c>
      <c r="B3741" t="s">
        <v>146</v>
      </c>
      <c r="C3741" t="s">
        <v>147</v>
      </c>
      <c r="D3741" t="s">
        <v>6842</v>
      </c>
      <c r="E3741" s="1">
        <v>45444</v>
      </c>
      <c r="F3741">
        <v>1</v>
      </c>
    </row>
    <row r="3742" spans="1:6" x14ac:dyDescent="0.25">
      <c r="A3742" t="s">
        <v>3046</v>
      </c>
      <c r="B3742" t="s">
        <v>146</v>
      </c>
      <c r="C3742" t="s">
        <v>147</v>
      </c>
      <c r="D3742" t="s">
        <v>6842</v>
      </c>
      <c r="E3742" s="1">
        <v>45474</v>
      </c>
      <c r="F3742">
        <v>1</v>
      </c>
    </row>
    <row r="3743" spans="1:6" x14ac:dyDescent="0.25">
      <c r="A3743" t="s">
        <v>3046</v>
      </c>
      <c r="B3743" t="s">
        <v>146</v>
      </c>
      <c r="C3743" t="s">
        <v>147</v>
      </c>
      <c r="D3743" t="s">
        <v>6842</v>
      </c>
      <c r="E3743" s="1">
        <v>45505</v>
      </c>
      <c r="F3743">
        <v>1</v>
      </c>
    </row>
    <row r="3744" spans="1:6" x14ac:dyDescent="0.25">
      <c r="A3744" t="s">
        <v>3046</v>
      </c>
      <c r="B3744" t="s">
        <v>146</v>
      </c>
      <c r="C3744" t="s">
        <v>147</v>
      </c>
      <c r="D3744" t="s">
        <v>6842</v>
      </c>
      <c r="E3744" s="1">
        <v>45536</v>
      </c>
      <c r="F3744">
        <v>1</v>
      </c>
    </row>
    <row r="3745" spans="1:6" x14ac:dyDescent="0.25">
      <c r="A3745" t="s">
        <v>3046</v>
      </c>
      <c r="B3745" t="s">
        <v>146</v>
      </c>
      <c r="C3745" t="s">
        <v>147</v>
      </c>
      <c r="D3745" t="s">
        <v>6842</v>
      </c>
      <c r="E3745" s="1">
        <v>45566</v>
      </c>
      <c r="F3745">
        <v>1</v>
      </c>
    </row>
    <row r="3746" spans="1:6" x14ac:dyDescent="0.25">
      <c r="A3746" t="s">
        <v>3046</v>
      </c>
      <c r="B3746" t="s">
        <v>146</v>
      </c>
      <c r="C3746" t="s">
        <v>147</v>
      </c>
      <c r="D3746" t="s">
        <v>6842</v>
      </c>
      <c r="E3746" s="1">
        <v>45597</v>
      </c>
      <c r="F3746">
        <v>1</v>
      </c>
    </row>
    <row r="3747" spans="1:6" x14ac:dyDescent="0.25">
      <c r="A3747" t="s">
        <v>3046</v>
      </c>
      <c r="B3747" t="s">
        <v>146</v>
      </c>
      <c r="C3747" t="s">
        <v>147</v>
      </c>
      <c r="D3747" t="s">
        <v>6842</v>
      </c>
      <c r="E3747" s="1">
        <v>45627</v>
      </c>
      <c r="F3747">
        <v>1</v>
      </c>
    </row>
    <row r="3748" spans="1:6" x14ac:dyDescent="0.25">
      <c r="A3748" t="s">
        <v>3065</v>
      </c>
      <c r="B3748" t="s">
        <v>146</v>
      </c>
      <c r="C3748" t="s">
        <v>147</v>
      </c>
      <c r="D3748" t="s">
        <v>6840</v>
      </c>
      <c r="E3748" s="1">
        <v>45352</v>
      </c>
      <c r="F3748">
        <v>1</v>
      </c>
    </row>
    <row r="3749" spans="1:6" x14ac:dyDescent="0.25">
      <c r="A3749" t="s">
        <v>3065</v>
      </c>
      <c r="B3749" t="s">
        <v>146</v>
      </c>
      <c r="C3749" t="s">
        <v>147</v>
      </c>
      <c r="D3749" t="s">
        <v>6840</v>
      </c>
      <c r="E3749" s="1">
        <v>45383</v>
      </c>
      <c r="F3749">
        <v>1</v>
      </c>
    </row>
    <row r="3750" spans="1:6" x14ac:dyDescent="0.25">
      <c r="A3750" t="s">
        <v>3065</v>
      </c>
      <c r="B3750" t="s">
        <v>146</v>
      </c>
      <c r="C3750" t="s">
        <v>147</v>
      </c>
      <c r="D3750" t="s">
        <v>6840</v>
      </c>
      <c r="E3750" s="1">
        <v>45413</v>
      </c>
      <c r="F3750">
        <v>1</v>
      </c>
    </row>
    <row r="3751" spans="1:6" x14ac:dyDescent="0.25">
      <c r="A3751" t="s">
        <v>3065</v>
      </c>
      <c r="B3751" t="s">
        <v>146</v>
      </c>
      <c r="C3751" t="s">
        <v>147</v>
      </c>
      <c r="D3751" t="s">
        <v>6840</v>
      </c>
      <c r="E3751" s="1">
        <v>45444</v>
      </c>
      <c r="F3751">
        <v>1</v>
      </c>
    </row>
    <row r="3752" spans="1:6" x14ac:dyDescent="0.25">
      <c r="A3752" t="s">
        <v>3065</v>
      </c>
      <c r="B3752" t="s">
        <v>146</v>
      </c>
      <c r="C3752" t="s">
        <v>147</v>
      </c>
      <c r="D3752" t="s">
        <v>6840</v>
      </c>
      <c r="E3752" s="1">
        <v>45474</v>
      </c>
      <c r="F3752">
        <v>1</v>
      </c>
    </row>
    <row r="3753" spans="1:6" x14ac:dyDescent="0.25">
      <c r="A3753" t="s">
        <v>3065</v>
      </c>
      <c r="B3753" t="s">
        <v>146</v>
      </c>
      <c r="C3753" t="s">
        <v>147</v>
      </c>
      <c r="D3753" t="s">
        <v>6840</v>
      </c>
      <c r="E3753" s="1">
        <v>45505</v>
      </c>
      <c r="F3753">
        <v>1</v>
      </c>
    </row>
    <row r="3754" spans="1:6" x14ac:dyDescent="0.25">
      <c r="A3754" t="s">
        <v>3065</v>
      </c>
      <c r="B3754" t="s">
        <v>146</v>
      </c>
      <c r="C3754" t="s">
        <v>147</v>
      </c>
      <c r="D3754" t="s">
        <v>6840</v>
      </c>
      <c r="E3754" s="1">
        <v>45536</v>
      </c>
      <c r="F3754">
        <v>1</v>
      </c>
    </row>
    <row r="3755" spans="1:6" x14ac:dyDescent="0.25">
      <c r="A3755" t="s">
        <v>3065</v>
      </c>
      <c r="B3755" t="s">
        <v>146</v>
      </c>
      <c r="C3755" t="s">
        <v>147</v>
      </c>
      <c r="D3755" t="s">
        <v>6840</v>
      </c>
      <c r="E3755" s="1">
        <v>45566</v>
      </c>
      <c r="F3755">
        <v>1</v>
      </c>
    </row>
    <row r="3756" spans="1:6" x14ac:dyDescent="0.25">
      <c r="A3756" t="s">
        <v>3065</v>
      </c>
      <c r="B3756" t="s">
        <v>146</v>
      </c>
      <c r="C3756" t="s">
        <v>147</v>
      </c>
      <c r="D3756" t="s">
        <v>6840</v>
      </c>
      <c r="E3756" s="1">
        <v>45597</v>
      </c>
      <c r="F3756">
        <v>1</v>
      </c>
    </row>
    <row r="3757" spans="1:6" x14ac:dyDescent="0.25">
      <c r="A3757" t="s">
        <v>3065</v>
      </c>
      <c r="B3757" t="s">
        <v>146</v>
      </c>
      <c r="C3757" t="s">
        <v>147</v>
      </c>
      <c r="D3757" t="s">
        <v>6840</v>
      </c>
      <c r="E3757" s="1">
        <v>45627</v>
      </c>
      <c r="F3757">
        <v>1</v>
      </c>
    </row>
    <row r="3758" spans="1:6" x14ac:dyDescent="0.25">
      <c r="A3758" t="s">
        <v>3074</v>
      </c>
      <c r="B3758" t="s">
        <v>233</v>
      </c>
      <c r="C3758" t="s">
        <v>32</v>
      </c>
      <c r="D3758" t="s">
        <v>6841</v>
      </c>
      <c r="E3758" s="1">
        <v>45292</v>
      </c>
      <c r="F3758">
        <v>1</v>
      </c>
    </row>
    <row r="3759" spans="1:6" x14ac:dyDescent="0.25">
      <c r="A3759" t="s">
        <v>3074</v>
      </c>
      <c r="B3759" t="s">
        <v>233</v>
      </c>
      <c r="C3759" t="s">
        <v>32</v>
      </c>
      <c r="D3759" t="s">
        <v>6841</v>
      </c>
      <c r="E3759" s="1">
        <v>45323</v>
      </c>
      <c r="F3759">
        <v>1</v>
      </c>
    </row>
    <row r="3760" spans="1:6" x14ac:dyDescent="0.25">
      <c r="A3760" t="s">
        <v>3074</v>
      </c>
      <c r="B3760" t="s">
        <v>233</v>
      </c>
      <c r="C3760" t="s">
        <v>32</v>
      </c>
      <c r="D3760" t="s">
        <v>6841</v>
      </c>
      <c r="E3760" s="1">
        <v>45352</v>
      </c>
      <c r="F3760">
        <v>1</v>
      </c>
    </row>
    <row r="3761" spans="1:6" x14ac:dyDescent="0.25">
      <c r="A3761" t="s">
        <v>3074</v>
      </c>
      <c r="B3761" t="s">
        <v>233</v>
      </c>
      <c r="C3761" t="s">
        <v>32</v>
      </c>
      <c r="D3761" t="s">
        <v>6841</v>
      </c>
      <c r="E3761" s="1">
        <v>45383</v>
      </c>
      <c r="F3761">
        <v>1</v>
      </c>
    </row>
    <row r="3762" spans="1:6" x14ac:dyDescent="0.25">
      <c r="A3762" t="s">
        <v>3074</v>
      </c>
      <c r="B3762" t="s">
        <v>233</v>
      </c>
      <c r="C3762" t="s">
        <v>32</v>
      </c>
      <c r="D3762" t="s">
        <v>6841</v>
      </c>
      <c r="E3762" s="1">
        <v>45413</v>
      </c>
      <c r="F3762">
        <v>1</v>
      </c>
    </row>
    <row r="3763" spans="1:6" x14ac:dyDescent="0.25">
      <c r="A3763" t="s">
        <v>3074</v>
      </c>
      <c r="B3763" t="s">
        <v>233</v>
      </c>
      <c r="C3763" t="s">
        <v>32</v>
      </c>
      <c r="D3763" t="s">
        <v>6841</v>
      </c>
      <c r="E3763" s="1">
        <v>45444</v>
      </c>
      <c r="F3763">
        <v>1</v>
      </c>
    </row>
    <row r="3764" spans="1:6" x14ac:dyDescent="0.25">
      <c r="A3764" t="s">
        <v>3074</v>
      </c>
      <c r="B3764" t="s">
        <v>233</v>
      </c>
      <c r="C3764" t="s">
        <v>32</v>
      </c>
      <c r="D3764" t="s">
        <v>6841</v>
      </c>
      <c r="E3764" s="1">
        <v>45474</v>
      </c>
      <c r="F3764">
        <v>1</v>
      </c>
    </row>
    <row r="3765" spans="1:6" x14ac:dyDescent="0.25">
      <c r="A3765" t="s">
        <v>3074</v>
      </c>
      <c r="B3765" t="s">
        <v>233</v>
      </c>
      <c r="C3765" t="s">
        <v>32</v>
      </c>
      <c r="D3765" t="s">
        <v>6841</v>
      </c>
      <c r="E3765" s="1">
        <v>45505</v>
      </c>
      <c r="F3765">
        <v>1</v>
      </c>
    </row>
    <row r="3766" spans="1:6" x14ac:dyDescent="0.25">
      <c r="A3766" t="s">
        <v>3074</v>
      </c>
      <c r="B3766" t="s">
        <v>233</v>
      </c>
      <c r="C3766" t="s">
        <v>32</v>
      </c>
      <c r="D3766" t="s">
        <v>6841</v>
      </c>
      <c r="E3766" s="1">
        <v>45536</v>
      </c>
      <c r="F3766">
        <v>1</v>
      </c>
    </row>
    <row r="3767" spans="1:6" x14ac:dyDescent="0.25">
      <c r="A3767" t="s">
        <v>3074</v>
      </c>
      <c r="B3767" t="s">
        <v>233</v>
      </c>
      <c r="C3767" t="s">
        <v>32</v>
      </c>
      <c r="D3767" t="s">
        <v>6841</v>
      </c>
      <c r="E3767" s="1">
        <v>45566</v>
      </c>
      <c r="F3767">
        <v>1</v>
      </c>
    </row>
    <row r="3768" spans="1:6" x14ac:dyDescent="0.25">
      <c r="A3768" t="s">
        <v>3074</v>
      </c>
      <c r="B3768" t="s">
        <v>233</v>
      </c>
      <c r="C3768" t="s">
        <v>32</v>
      </c>
      <c r="D3768" t="s">
        <v>6841</v>
      </c>
      <c r="E3768" s="1">
        <v>45597</v>
      </c>
      <c r="F3768">
        <v>1</v>
      </c>
    </row>
    <row r="3769" spans="1:6" x14ac:dyDescent="0.25">
      <c r="A3769" t="s">
        <v>3074</v>
      </c>
      <c r="B3769" t="s">
        <v>233</v>
      </c>
      <c r="C3769" t="s">
        <v>32</v>
      </c>
      <c r="D3769" t="s">
        <v>6841</v>
      </c>
      <c r="E3769" s="1">
        <v>45627</v>
      </c>
      <c r="F3769">
        <v>1</v>
      </c>
    </row>
    <row r="3770" spans="1:6" x14ac:dyDescent="0.25">
      <c r="A3770" t="s">
        <v>3081</v>
      </c>
      <c r="B3770" t="s">
        <v>233</v>
      </c>
      <c r="C3770" t="s">
        <v>32</v>
      </c>
      <c r="D3770" t="s">
        <v>6842</v>
      </c>
      <c r="E3770" s="1">
        <v>45292</v>
      </c>
      <c r="F3770">
        <v>1</v>
      </c>
    </row>
    <row r="3771" spans="1:6" x14ac:dyDescent="0.25">
      <c r="A3771" t="s">
        <v>3081</v>
      </c>
      <c r="B3771" t="s">
        <v>233</v>
      </c>
      <c r="C3771" t="s">
        <v>32</v>
      </c>
      <c r="D3771" t="s">
        <v>6842</v>
      </c>
      <c r="E3771" s="1">
        <v>45323</v>
      </c>
      <c r="F3771">
        <v>1</v>
      </c>
    </row>
    <row r="3772" spans="1:6" x14ac:dyDescent="0.25">
      <c r="A3772" t="s">
        <v>3081</v>
      </c>
      <c r="B3772" t="s">
        <v>233</v>
      </c>
      <c r="C3772" t="s">
        <v>32</v>
      </c>
      <c r="D3772" t="s">
        <v>6842</v>
      </c>
      <c r="E3772" s="1">
        <v>45352</v>
      </c>
      <c r="F3772">
        <v>1</v>
      </c>
    </row>
    <row r="3773" spans="1:6" x14ac:dyDescent="0.25">
      <c r="A3773" t="s">
        <v>3081</v>
      </c>
      <c r="B3773" t="s">
        <v>233</v>
      </c>
      <c r="C3773" t="s">
        <v>32</v>
      </c>
      <c r="D3773" t="s">
        <v>6842</v>
      </c>
      <c r="E3773" s="1">
        <v>45383</v>
      </c>
      <c r="F3773">
        <v>1</v>
      </c>
    </row>
    <row r="3774" spans="1:6" x14ac:dyDescent="0.25">
      <c r="A3774" t="s">
        <v>3081</v>
      </c>
      <c r="B3774" t="s">
        <v>233</v>
      </c>
      <c r="C3774" t="s">
        <v>32</v>
      </c>
      <c r="D3774" t="s">
        <v>6842</v>
      </c>
      <c r="E3774" s="1">
        <v>45413</v>
      </c>
      <c r="F3774">
        <v>1</v>
      </c>
    </row>
    <row r="3775" spans="1:6" x14ac:dyDescent="0.25">
      <c r="A3775" t="s">
        <v>3081</v>
      </c>
      <c r="B3775" t="s">
        <v>233</v>
      </c>
      <c r="C3775" t="s">
        <v>32</v>
      </c>
      <c r="D3775" t="s">
        <v>6842</v>
      </c>
      <c r="E3775" s="1">
        <v>45444</v>
      </c>
      <c r="F3775">
        <v>1</v>
      </c>
    </row>
    <row r="3776" spans="1:6" x14ac:dyDescent="0.25">
      <c r="A3776" t="s">
        <v>3081</v>
      </c>
      <c r="B3776" t="s">
        <v>233</v>
      </c>
      <c r="C3776" t="s">
        <v>32</v>
      </c>
      <c r="D3776" t="s">
        <v>6842</v>
      </c>
      <c r="E3776" s="1">
        <v>45474</v>
      </c>
      <c r="F3776">
        <v>1</v>
      </c>
    </row>
    <row r="3777" spans="1:6" x14ac:dyDescent="0.25">
      <c r="A3777" t="s">
        <v>3081</v>
      </c>
      <c r="B3777" t="s">
        <v>233</v>
      </c>
      <c r="C3777" t="s">
        <v>32</v>
      </c>
      <c r="D3777" t="s">
        <v>6842</v>
      </c>
      <c r="E3777" s="1">
        <v>45505</v>
      </c>
      <c r="F3777">
        <v>1</v>
      </c>
    </row>
    <row r="3778" spans="1:6" x14ac:dyDescent="0.25">
      <c r="A3778" t="s">
        <v>3081</v>
      </c>
      <c r="B3778" t="s">
        <v>233</v>
      </c>
      <c r="C3778" t="s">
        <v>32</v>
      </c>
      <c r="D3778" t="s">
        <v>6842</v>
      </c>
      <c r="E3778" s="1">
        <v>45536</v>
      </c>
      <c r="F3778">
        <v>1</v>
      </c>
    </row>
    <row r="3779" spans="1:6" x14ac:dyDescent="0.25">
      <c r="A3779" t="s">
        <v>3081</v>
      </c>
      <c r="B3779" t="s">
        <v>233</v>
      </c>
      <c r="C3779" t="s">
        <v>32</v>
      </c>
      <c r="D3779" t="s">
        <v>6842</v>
      </c>
      <c r="E3779" s="1">
        <v>45566</v>
      </c>
      <c r="F3779">
        <v>1</v>
      </c>
    </row>
    <row r="3780" spans="1:6" x14ac:dyDescent="0.25">
      <c r="A3780" t="s">
        <v>3081</v>
      </c>
      <c r="B3780" t="s">
        <v>233</v>
      </c>
      <c r="C3780" t="s">
        <v>32</v>
      </c>
      <c r="D3780" t="s">
        <v>6842</v>
      </c>
      <c r="E3780" s="1">
        <v>45597</v>
      </c>
      <c r="F3780">
        <v>1</v>
      </c>
    </row>
    <row r="3781" spans="1:6" x14ac:dyDescent="0.25">
      <c r="A3781" t="s">
        <v>3081</v>
      </c>
      <c r="B3781" t="s">
        <v>233</v>
      </c>
      <c r="C3781" t="s">
        <v>32</v>
      </c>
      <c r="D3781" t="s">
        <v>6842</v>
      </c>
      <c r="E3781" s="1">
        <v>45627</v>
      </c>
      <c r="F3781">
        <v>1</v>
      </c>
    </row>
    <row r="3782" spans="1:6" x14ac:dyDescent="0.25">
      <c r="A3782" t="s">
        <v>3092</v>
      </c>
      <c r="B3782" t="s">
        <v>52</v>
      </c>
      <c r="C3782" t="s">
        <v>44</v>
      </c>
      <c r="D3782" t="s">
        <v>6842</v>
      </c>
      <c r="E3782" s="1">
        <v>45352</v>
      </c>
      <c r="F3782">
        <v>1</v>
      </c>
    </row>
    <row r="3783" spans="1:6" x14ac:dyDescent="0.25">
      <c r="A3783" t="s">
        <v>3092</v>
      </c>
      <c r="B3783" t="s">
        <v>52</v>
      </c>
      <c r="C3783" t="s">
        <v>44</v>
      </c>
      <c r="D3783" t="s">
        <v>6842</v>
      </c>
      <c r="E3783" s="1">
        <v>45383</v>
      </c>
      <c r="F3783">
        <v>1</v>
      </c>
    </row>
    <row r="3784" spans="1:6" x14ac:dyDescent="0.25">
      <c r="A3784" t="s">
        <v>3092</v>
      </c>
      <c r="B3784" t="s">
        <v>52</v>
      </c>
      <c r="C3784" t="s">
        <v>44</v>
      </c>
      <c r="D3784" t="s">
        <v>6842</v>
      </c>
      <c r="E3784" s="1">
        <v>45413</v>
      </c>
      <c r="F3784">
        <v>1</v>
      </c>
    </row>
    <row r="3785" spans="1:6" x14ac:dyDescent="0.25">
      <c r="A3785" t="s">
        <v>3092</v>
      </c>
      <c r="B3785" t="s">
        <v>52</v>
      </c>
      <c r="C3785" t="s">
        <v>44</v>
      </c>
      <c r="D3785" t="s">
        <v>6842</v>
      </c>
      <c r="E3785" s="1">
        <v>45444</v>
      </c>
      <c r="F3785">
        <v>1</v>
      </c>
    </row>
    <row r="3786" spans="1:6" x14ac:dyDescent="0.25">
      <c r="A3786" t="s">
        <v>3092</v>
      </c>
      <c r="B3786" t="s">
        <v>52</v>
      </c>
      <c r="C3786" t="s">
        <v>44</v>
      </c>
      <c r="D3786" t="s">
        <v>6842</v>
      </c>
      <c r="E3786" s="1">
        <v>45474</v>
      </c>
      <c r="F3786">
        <v>1</v>
      </c>
    </row>
    <row r="3787" spans="1:6" x14ac:dyDescent="0.25">
      <c r="A3787" t="s">
        <v>3092</v>
      </c>
      <c r="B3787" t="s">
        <v>52</v>
      </c>
      <c r="C3787" t="s">
        <v>44</v>
      </c>
      <c r="D3787" t="s">
        <v>6842</v>
      </c>
      <c r="E3787" s="1">
        <v>45505</v>
      </c>
      <c r="F3787">
        <v>1</v>
      </c>
    </row>
    <row r="3788" spans="1:6" x14ac:dyDescent="0.25">
      <c r="A3788" t="s">
        <v>3092</v>
      </c>
      <c r="B3788" t="s">
        <v>52</v>
      </c>
      <c r="C3788" t="s">
        <v>44</v>
      </c>
      <c r="D3788" t="s">
        <v>6842</v>
      </c>
      <c r="E3788" s="1">
        <v>45536</v>
      </c>
      <c r="F3788">
        <v>1</v>
      </c>
    </row>
    <row r="3789" spans="1:6" x14ac:dyDescent="0.25">
      <c r="A3789" t="s">
        <v>3092</v>
      </c>
      <c r="B3789" t="s">
        <v>52</v>
      </c>
      <c r="C3789" t="s">
        <v>44</v>
      </c>
      <c r="D3789" t="s">
        <v>6842</v>
      </c>
      <c r="E3789" s="1">
        <v>45566</v>
      </c>
      <c r="F3789">
        <v>1</v>
      </c>
    </row>
    <row r="3790" spans="1:6" x14ac:dyDescent="0.25">
      <c r="A3790" t="s">
        <v>3092</v>
      </c>
      <c r="B3790" t="s">
        <v>52</v>
      </c>
      <c r="C3790" t="s">
        <v>44</v>
      </c>
      <c r="D3790" t="s">
        <v>6842</v>
      </c>
      <c r="E3790" s="1">
        <v>45597</v>
      </c>
      <c r="F3790">
        <v>1</v>
      </c>
    </row>
    <row r="3791" spans="1:6" x14ac:dyDescent="0.25">
      <c r="A3791" t="s">
        <v>3092</v>
      </c>
      <c r="B3791" t="s">
        <v>52</v>
      </c>
      <c r="C3791" t="s">
        <v>44</v>
      </c>
      <c r="D3791" t="s">
        <v>6842</v>
      </c>
      <c r="E3791" s="1">
        <v>45627</v>
      </c>
      <c r="F3791">
        <v>1</v>
      </c>
    </row>
    <row r="3792" spans="1:6" x14ac:dyDescent="0.25">
      <c r="A3792" t="s">
        <v>3101</v>
      </c>
      <c r="B3792" t="s">
        <v>52</v>
      </c>
      <c r="C3792" t="s">
        <v>44</v>
      </c>
      <c r="D3792" t="s">
        <v>6840</v>
      </c>
      <c r="E3792" s="1">
        <v>45323</v>
      </c>
      <c r="F3792">
        <v>1</v>
      </c>
    </row>
    <row r="3793" spans="1:6" x14ac:dyDescent="0.25">
      <c r="A3793" t="s">
        <v>3101</v>
      </c>
      <c r="B3793" t="s">
        <v>52</v>
      </c>
      <c r="C3793" t="s">
        <v>44</v>
      </c>
      <c r="D3793" t="s">
        <v>6840</v>
      </c>
      <c r="E3793" s="1">
        <v>45352</v>
      </c>
      <c r="F3793">
        <v>1</v>
      </c>
    </row>
    <row r="3794" spans="1:6" x14ac:dyDescent="0.25">
      <c r="A3794" t="s">
        <v>3101</v>
      </c>
      <c r="B3794" t="s">
        <v>52</v>
      </c>
      <c r="C3794" t="s">
        <v>44</v>
      </c>
      <c r="D3794" t="s">
        <v>6840</v>
      </c>
      <c r="E3794" s="1">
        <v>45383</v>
      </c>
      <c r="F3794">
        <v>1</v>
      </c>
    </row>
    <row r="3795" spans="1:6" x14ac:dyDescent="0.25">
      <c r="A3795" t="s">
        <v>3101</v>
      </c>
      <c r="B3795" t="s">
        <v>52</v>
      </c>
      <c r="C3795" t="s">
        <v>44</v>
      </c>
      <c r="D3795" t="s">
        <v>6840</v>
      </c>
      <c r="E3795" s="1">
        <v>45413</v>
      </c>
      <c r="F3795">
        <v>1</v>
      </c>
    </row>
    <row r="3796" spans="1:6" x14ac:dyDescent="0.25">
      <c r="A3796" t="s">
        <v>3101</v>
      </c>
      <c r="B3796" t="s">
        <v>52</v>
      </c>
      <c r="C3796" t="s">
        <v>44</v>
      </c>
      <c r="D3796" t="s">
        <v>6840</v>
      </c>
      <c r="E3796" s="1">
        <v>45444</v>
      </c>
      <c r="F3796">
        <v>1</v>
      </c>
    </row>
    <row r="3797" spans="1:6" x14ac:dyDescent="0.25">
      <c r="A3797" t="s">
        <v>3101</v>
      </c>
      <c r="B3797" t="s">
        <v>52</v>
      </c>
      <c r="C3797" t="s">
        <v>44</v>
      </c>
      <c r="D3797" t="s">
        <v>6840</v>
      </c>
      <c r="E3797" s="1">
        <v>45474</v>
      </c>
      <c r="F3797">
        <v>1</v>
      </c>
    </row>
    <row r="3798" spans="1:6" x14ac:dyDescent="0.25">
      <c r="A3798" t="s">
        <v>3101</v>
      </c>
      <c r="B3798" t="s">
        <v>52</v>
      </c>
      <c r="C3798" t="s">
        <v>44</v>
      </c>
      <c r="D3798" t="s">
        <v>6840</v>
      </c>
      <c r="E3798" s="1">
        <v>45505</v>
      </c>
      <c r="F3798">
        <v>1</v>
      </c>
    </row>
    <row r="3799" spans="1:6" x14ac:dyDescent="0.25">
      <c r="A3799" t="s">
        <v>3101</v>
      </c>
      <c r="B3799" t="s">
        <v>52</v>
      </c>
      <c r="C3799" t="s">
        <v>44</v>
      </c>
      <c r="D3799" t="s">
        <v>6840</v>
      </c>
      <c r="E3799" s="1">
        <v>45536</v>
      </c>
      <c r="F3799">
        <v>1</v>
      </c>
    </row>
    <row r="3800" spans="1:6" x14ac:dyDescent="0.25">
      <c r="A3800" t="s">
        <v>3101</v>
      </c>
      <c r="B3800" t="s">
        <v>52</v>
      </c>
      <c r="C3800" t="s">
        <v>44</v>
      </c>
      <c r="D3800" t="s">
        <v>6840</v>
      </c>
      <c r="E3800" s="1">
        <v>45566</v>
      </c>
      <c r="F3800">
        <v>1</v>
      </c>
    </row>
    <row r="3801" spans="1:6" x14ac:dyDescent="0.25">
      <c r="A3801" t="s">
        <v>3101</v>
      </c>
      <c r="B3801" t="s">
        <v>52</v>
      </c>
      <c r="C3801" t="s">
        <v>44</v>
      </c>
      <c r="D3801" t="s">
        <v>6840</v>
      </c>
      <c r="E3801" s="1">
        <v>45597</v>
      </c>
      <c r="F3801">
        <v>1</v>
      </c>
    </row>
    <row r="3802" spans="1:6" x14ac:dyDescent="0.25">
      <c r="A3802" t="s">
        <v>3101</v>
      </c>
      <c r="B3802" t="s">
        <v>52</v>
      </c>
      <c r="C3802" t="s">
        <v>44</v>
      </c>
      <c r="D3802" t="s">
        <v>6840</v>
      </c>
      <c r="E3802" s="1">
        <v>45627</v>
      </c>
      <c r="F3802">
        <v>1</v>
      </c>
    </row>
    <row r="3803" spans="1:6" x14ac:dyDescent="0.25">
      <c r="A3803" t="s">
        <v>3110</v>
      </c>
      <c r="B3803" t="s">
        <v>31</v>
      </c>
      <c r="C3803" t="s">
        <v>32</v>
      </c>
      <c r="D3803" t="s">
        <v>6839</v>
      </c>
      <c r="E3803" s="1">
        <v>45323</v>
      </c>
      <c r="F3803">
        <v>1</v>
      </c>
    </row>
    <row r="3804" spans="1:6" x14ac:dyDescent="0.25">
      <c r="A3804" t="s">
        <v>3110</v>
      </c>
      <c r="B3804" t="s">
        <v>31</v>
      </c>
      <c r="C3804" t="s">
        <v>32</v>
      </c>
      <c r="D3804" t="s">
        <v>6839</v>
      </c>
      <c r="E3804" s="1">
        <v>45352</v>
      </c>
      <c r="F3804">
        <v>1</v>
      </c>
    </row>
    <row r="3805" spans="1:6" x14ac:dyDescent="0.25">
      <c r="A3805" t="s">
        <v>3110</v>
      </c>
      <c r="B3805" t="s">
        <v>31</v>
      </c>
      <c r="C3805" t="s">
        <v>32</v>
      </c>
      <c r="D3805" t="s">
        <v>6839</v>
      </c>
      <c r="E3805" s="1">
        <v>45383</v>
      </c>
      <c r="F3805">
        <v>1</v>
      </c>
    </row>
    <row r="3806" spans="1:6" x14ac:dyDescent="0.25">
      <c r="A3806" t="s">
        <v>3110</v>
      </c>
      <c r="B3806" t="s">
        <v>31</v>
      </c>
      <c r="C3806" t="s">
        <v>32</v>
      </c>
      <c r="D3806" t="s">
        <v>6839</v>
      </c>
      <c r="E3806" s="1">
        <v>45413</v>
      </c>
      <c r="F3806">
        <v>1</v>
      </c>
    </row>
    <row r="3807" spans="1:6" x14ac:dyDescent="0.25">
      <c r="A3807" t="s">
        <v>3110</v>
      </c>
      <c r="B3807" t="s">
        <v>31</v>
      </c>
      <c r="C3807" t="s">
        <v>32</v>
      </c>
      <c r="D3807" t="s">
        <v>6839</v>
      </c>
      <c r="E3807" s="1">
        <v>45444</v>
      </c>
      <c r="F3807">
        <v>1</v>
      </c>
    </row>
    <row r="3808" spans="1:6" x14ac:dyDescent="0.25">
      <c r="A3808" t="s">
        <v>3110</v>
      </c>
      <c r="B3808" t="s">
        <v>31</v>
      </c>
      <c r="C3808" t="s">
        <v>32</v>
      </c>
      <c r="D3808" t="s">
        <v>6839</v>
      </c>
      <c r="E3808" s="1">
        <v>45474</v>
      </c>
      <c r="F3808">
        <v>1</v>
      </c>
    </row>
    <row r="3809" spans="1:6" x14ac:dyDescent="0.25">
      <c r="A3809" t="s">
        <v>3110</v>
      </c>
      <c r="B3809" t="s">
        <v>31</v>
      </c>
      <c r="C3809" t="s">
        <v>32</v>
      </c>
      <c r="D3809" t="s">
        <v>6839</v>
      </c>
      <c r="E3809" s="1">
        <v>45505</v>
      </c>
      <c r="F3809">
        <v>1</v>
      </c>
    </row>
    <row r="3810" spans="1:6" x14ac:dyDescent="0.25">
      <c r="A3810" t="s">
        <v>3110</v>
      </c>
      <c r="B3810" t="s">
        <v>31</v>
      </c>
      <c r="C3810" t="s">
        <v>32</v>
      </c>
      <c r="D3810" t="s">
        <v>6839</v>
      </c>
      <c r="E3810" s="1">
        <v>45536</v>
      </c>
      <c r="F3810">
        <v>1</v>
      </c>
    </row>
    <row r="3811" spans="1:6" x14ac:dyDescent="0.25">
      <c r="A3811" t="s">
        <v>3110</v>
      </c>
      <c r="B3811" t="s">
        <v>31</v>
      </c>
      <c r="C3811" t="s">
        <v>32</v>
      </c>
      <c r="D3811" t="s">
        <v>6839</v>
      </c>
      <c r="E3811" s="1">
        <v>45566</v>
      </c>
      <c r="F3811">
        <v>1</v>
      </c>
    </row>
    <row r="3812" spans="1:6" x14ac:dyDescent="0.25">
      <c r="A3812" t="s">
        <v>3110</v>
      </c>
      <c r="B3812" t="s">
        <v>31</v>
      </c>
      <c r="C3812" t="s">
        <v>32</v>
      </c>
      <c r="D3812" t="s">
        <v>6839</v>
      </c>
      <c r="E3812" s="1">
        <v>45597</v>
      </c>
      <c r="F3812">
        <v>1</v>
      </c>
    </row>
    <row r="3813" spans="1:6" x14ac:dyDescent="0.25">
      <c r="A3813" t="s">
        <v>3110</v>
      </c>
      <c r="B3813" t="s">
        <v>31</v>
      </c>
      <c r="C3813" t="s">
        <v>32</v>
      </c>
      <c r="D3813" t="s">
        <v>6839</v>
      </c>
      <c r="E3813" s="1">
        <v>45627</v>
      </c>
      <c r="F3813">
        <v>1</v>
      </c>
    </row>
    <row r="3814" spans="1:6" x14ac:dyDescent="0.25">
      <c r="A3814" t="s">
        <v>3121</v>
      </c>
      <c r="B3814" t="s">
        <v>52</v>
      </c>
      <c r="C3814" t="s">
        <v>44</v>
      </c>
      <c r="D3814" t="s">
        <v>6842</v>
      </c>
      <c r="E3814" s="1">
        <v>45352</v>
      </c>
      <c r="F3814">
        <v>1</v>
      </c>
    </row>
    <row r="3815" spans="1:6" x14ac:dyDescent="0.25">
      <c r="A3815" t="s">
        <v>3121</v>
      </c>
      <c r="B3815" t="s">
        <v>52</v>
      </c>
      <c r="C3815" t="s">
        <v>44</v>
      </c>
      <c r="D3815" t="s">
        <v>6842</v>
      </c>
      <c r="E3815" s="1">
        <v>45383</v>
      </c>
      <c r="F3815">
        <v>1</v>
      </c>
    </row>
    <row r="3816" spans="1:6" x14ac:dyDescent="0.25">
      <c r="A3816" t="s">
        <v>3121</v>
      </c>
      <c r="B3816" t="s">
        <v>52</v>
      </c>
      <c r="C3816" t="s">
        <v>44</v>
      </c>
      <c r="D3816" t="s">
        <v>6842</v>
      </c>
      <c r="E3816" s="1">
        <v>45413</v>
      </c>
      <c r="F3816">
        <v>1</v>
      </c>
    </row>
    <row r="3817" spans="1:6" x14ac:dyDescent="0.25">
      <c r="A3817" t="s">
        <v>3121</v>
      </c>
      <c r="B3817" t="s">
        <v>52</v>
      </c>
      <c r="C3817" t="s">
        <v>44</v>
      </c>
      <c r="D3817" t="s">
        <v>6842</v>
      </c>
      <c r="E3817" s="1">
        <v>45444</v>
      </c>
      <c r="F3817">
        <v>1</v>
      </c>
    </row>
    <row r="3818" spans="1:6" x14ac:dyDescent="0.25">
      <c r="A3818" t="s">
        <v>3121</v>
      </c>
      <c r="B3818" t="s">
        <v>52</v>
      </c>
      <c r="C3818" t="s">
        <v>44</v>
      </c>
      <c r="D3818" t="s">
        <v>6842</v>
      </c>
      <c r="E3818" s="1">
        <v>45474</v>
      </c>
      <c r="F3818">
        <v>1</v>
      </c>
    </row>
    <row r="3819" spans="1:6" x14ac:dyDescent="0.25">
      <c r="A3819" t="s">
        <v>3121</v>
      </c>
      <c r="B3819" t="s">
        <v>52</v>
      </c>
      <c r="C3819" t="s">
        <v>44</v>
      </c>
      <c r="D3819" t="s">
        <v>6842</v>
      </c>
      <c r="E3819" s="1">
        <v>45505</v>
      </c>
      <c r="F3819">
        <v>1</v>
      </c>
    </row>
    <row r="3820" spans="1:6" x14ac:dyDescent="0.25">
      <c r="A3820" t="s">
        <v>3121</v>
      </c>
      <c r="B3820" t="s">
        <v>52</v>
      </c>
      <c r="C3820" t="s">
        <v>44</v>
      </c>
      <c r="D3820" t="s">
        <v>6842</v>
      </c>
      <c r="E3820" s="1">
        <v>45536</v>
      </c>
      <c r="F3820">
        <v>1</v>
      </c>
    </row>
    <row r="3821" spans="1:6" x14ac:dyDescent="0.25">
      <c r="A3821" t="s">
        <v>3121</v>
      </c>
      <c r="B3821" t="s">
        <v>52</v>
      </c>
      <c r="C3821" t="s">
        <v>44</v>
      </c>
      <c r="D3821" t="s">
        <v>6842</v>
      </c>
      <c r="E3821" s="1">
        <v>45566</v>
      </c>
      <c r="F3821">
        <v>1</v>
      </c>
    </row>
    <row r="3822" spans="1:6" x14ac:dyDescent="0.25">
      <c r="A3822" t="s">
        <v>3121</v>
      </c>
      <c r="B3822" t="s">
        <v>52</v>
      </c>
      <c r="C3822" t="s">
        <v>44</v>
      </c>
      <c r="D3822" t="s">
        <v>6842</v>
      </c>
      <c r="E3822" s="1">
        <v>45597</v>
      </c>
      <c r="F3822">
        <v>1</v>
      </c>
    </row>
    <row r="3823" spans="1:6" x14ac:dyDescent="0.25">
      <c r="A3823" t="s">
        <v>3121</v>
      </c>
      <c r="B3823" t="s">
        <v>52</v>
      </c>
      <c r="C3823" t="s">
        <v>44</v>
      </c>
      <c r="D3823" t="s">
        <v>6842</v>
      </c>
      <c r="E3823" s="1">
        <v>45627</v>
      </c>
      <c r="F3823">
        <v>1</v>
      </c>
    </row>
    <row r="3824" spans="1:6" x14ac:dyDescent="0.25">
      <c r="A3824" t="s">
        <v>3127</v>
      </c>
      <c r="B3824" t="s">
        <v>31</v>
      </c>
      <c r="C3824" t="s">
        <v>32</v>
      </c>
      <c r="D3824" t="s">
        <v>6840</v>
      </c>
      <c r="E3824" s="1">
        <v>45323</v>
      </c>
      <c r="F3824">
        <v>1</v>
      </c>
    </row>
    <row r="3825" spans="1:6" x14ac:dyDescent="0.25">
      <c r="A3825" t="s">
        <v>3127</v>
      </c>
      <c r="B3825" t="s">
        <v>31</v>
      </c>
      <c r="C3825" t="s">
        <v>32</v>
      </c>
      <c r="D3825" t="s">
        <v>6840</v>
      </c>
      <c r="E3825" s="1">
        <v>45352</v>
      </c>
      <c r="F3825">
        <v>1</v>
      </c>
    </row>
    <row r="3826" spans="1:6" x14ac:dyDescent="0.25">
      <c r="A3826" t="s">
        <v>3127</v>
      </c>
      <c r="B3826" t="s">
        <v>31</v>
      </c>
      <c r="C3826" t="s">
        <v>32</v>
      </c>
      <c r="D3826" t="s">
        <v>6840</v>
      </c>
      <c r="E3826" s="1">
        <v>45383</v>
      </c>
      <c r="F3826">
        <v>1</v>
      </c>
    </row>
    <row r="3827" spans="1:6" x14ac:dyDescent="0.25">
      <c r="A3827" t="s">
        <v>3127</v>
      </c>
      <c r="B3827" t="s">
        <v>31</v>
      </c>
      <c r="C3827" t="s">
        <v>32</v>
      </c>
      <c r="D3827" t="s">
        <v>6840</v>
      </c>
      <c r="E3827" s="1">
        <v>45413</v>
      </c>
      <c r="F3827">
        <v>1</v>
      </c>
    </row>
    <row r="3828" spans="1:6" x14ac:dyDescent="0.25">
      <c r="A3828" t="s">
        <v>3127</v>
      </c>
      <c r="B3828" t="s">
        <v>31</v>
      </c>
      <c r="C3828" t="s">
        <v>32</v>
      </c>
      <c r="D3828" t="s">
        <v>6840</v>
      </c>
      <c r="E3828" s="1">
        <v>45444</v>
      </c>
      <c r="F3828">
        <v>1</v>
      </c>
    </row>
    <row r="3829" spans="1:6" x14ac:dyDescent="0.25">
      <c r="A3829" t="s">
        <v>3127</v>
      </c>
      <c r="B3829" t="s">
        <v>31</v>
      </c>
      <c r="C3829" t="s">
        <v>32</v>
      </c>
      <c r="D3829" t="s">
        <v>6840</v>
      </c>
      <c r="E3829" s="1">
        <v>45474</v>
      </c>
      <c r="F3829">
        <v>1</v>
      </c>
    </row>
    <row r="3830" spans="1:6" x14ac:dyDescent="0.25">
      <c r="A3830" t="s">
        <v>3127</v>
      </c>
      <c r="B3830" t="s">
        <v>31</v>
      </c>
      <c r="C3830" t="s">
        <v>32</v>
      </c>
      <c r="D3830" t="s">
        <v>6840</v>
      </c>
      <c r="E3830" s="1">
        <v>45505</v>
      </c>
      <c r="F3830">
        <v>1</v>
      </c>
    </row>
    <row r="3831" spans="1:6" x14ac:dyDescent="0.25">
      <c r="A3831" t="s">
        <v>3127</v>
      </c>
      <c r="B3831" t="s">
        <v>31</v>
      </c>
      <c r="C3831" t="s">
        <v>32</v>
      </c>
      <c r="D3831" t="s">
        <v>6840</v>
      </c>
      <c r="E3831" s="1">
        <v>45536</v>
      </c>
      <c r="F3831">
        <v>1</v>
      </c>
    </row>
    <row r="3832" spans="1:6" x14ac:dyDescent="0.25">
      <c r="A3832" t="s">
        <v>3127</v>
      </c>
      <c r="B3832" t="s">
        <v>31</v>
      </c>
      <c r="C3832" t="s">
        <v>32</v>
      </c>
      <c r="D3832" t="s">
        <v>6840</v>
      </c>
      <c r="E3832" s="1">
        <v>45566</v>
      </c>
      <c r="F3832">
        <v>1</v>
      </c>
    </row>
    <row r="3833" spans="1:6" x14ac:dyDescent="0.25">
      <c r="A3833" t="s">
        <v>3127</v>
      </c>
      <c r="B3833" t="s">
        <v>31</v>
      </c>
      <c r="C3833" t="s">
        <v>32</v>
      </c>
      <c r="D3833" t="s">
        <v>6840</v>
      </c>
      <c r="E3833" s="1">
        <v>45597</v>
      </c>
      <c r="F3833">
        <v>1</v>
      </c>
    </row>
    <row r="3834" spans="1:6" x14ac:dyDescent="0.25">
      <c r="A3834" t="s">
        <v>3127</v>
      </c>
      <c r="B3834" t="s">
        <v>31</v>
      </c>
      <c r="C3834" t="s">
        <v>32</v>
      </c>
      <c r="D3834" t="s">
        <v>6840</v>
      </c>
      <c r="E3834" s="1">
        <v>45627</v>
      </c>
      <c r="F3834">
        <v>1</v>
      </c>
    </row>
    <row r="3835" spans="1:6" x14ac:dyDescent="0.25">
      <c r="A3835" t="s">
        <v>3137</v>
      </c>
      <c r="B3835" t="s">
        <v>52</v>
      </c>
      <c r="C3835" t="s">
        <v>44</v>
      </c>
      <c r="D3835" t="s">
        <v>6842</v>
      </c>
      <c r="E3835" s="1">
        <v>45292</v>
      </c>
      <c r="F3835">
        <v>1</v>
      </c>
    </row>
    <row r="3836" spans="1:6" x14ac:dyDescent="0.25">
      <c r="A3836" t="s">
        <v>3137</v>
      </c>
      <c r="B3836" t="s">
        <v>52</v>
      </c>
      <c r="C3836" t="s">
        <v>44</v>
      </c>
      <c r="D3836" t="s">
        <v>6842</v>
      </c>
      <c r="E3836" s="1">
        <v>45323</v>
      </c>
      <c r="F3836">
        <v>1</v>
      </c>
    </row>
    <row r="3837" spans="1:6" x14ac:dyDescent="0.25">
      <c r="A3837" t="s">
        <v>3137</v>
      </c>
      <c r="B3837" t="s">
        <v>52</v>
      </c>
      <c r="C3837" t="s">
        <v>44</v>
      </c>
      <c r="D3837" t="s">
        <v>6842</v>
      </c>
      <c r="E3837" s="1">
        <v>45352</v>
      </c>
      <c r="F3837">
        <v>1</v>
      </c>
    </row>
    <row r="3838" spans="1:6" x14ac:dyDescent="0.25">
      <c r="A3838" t="s">
        <v>3137</v>
      </c>
      <c r="B3838" t="s">
        <v>52</v>
      </c>
      <c r="C3838" t="s">
        <v>44</v>
      </c>
      <c r="D3838" t="s">
        <v>6842</v>
      </c>
      <c r="E3838" s="1">
        <v>45383</v>
      </c>
      <c r="F3838">
        <v>1</v>
      </c>
    </row>
    <row r="3839" spans="1:6" x14ac:dyDescent="0.25">
      <c r="A3839" t="s">
        <v>3137</v>
      </c>
      <c r="B3839" t="s">
        <v>52</v>
      </c>
      <c r="C3839" t="s">
        <v>44</v>
      </c>
      <c r="D3839" t="s">
        <v>6842</v>
      </c>
      <c r="E3839" s="1">
        <v>45413</v>
      </c>
      <c r="F3839">
        <v>1</v>
      </c>
    </row>
    <row r="3840" spans="1:6" x14ac:dyDescent="0.25">
      <c r="A3840" t="s">
        <v>3137</v>
      </c>
      <c r="B3840" t="s">
        <v>52</v>
      </c>
      <c r="C3840" t="s">
        <v>44</v>
      </c>
      <c r="D3840" t="s">
        <v>6842</v>
      </c>
      <c r="E3840" s="1">
        <v>45444</v>
      </c>
      <c r="F3840">
        <v>1</v>
      </c>
    </row>
    <row r="3841" spans="1:6" x14ac:dyDescent="0.25">
      <c r="A3841" t="s">
        <v>3137</v>
      </c>
      <c r="B3841" t="s">
        <v>52</v>
      </c>
      <c r="C3841" t="s">
        <v>44</v>
      </c>
      <c r="D3841" t="s">
        <v>6842</v>
      </c>
      <c r="E3841" s="1">
        <v>45474</v>
      </c>
      <c r="F3841">
        <v>1</v>
      </c>
    </row>
    <row r="3842" spans="1:6" x14ac:dyDescent="0.25">
      <c r="A3842" t="s">
        <v>3137</v>
      </c>
      <c r="B3842" t="s">
        <v>52</v>
      </c>
      <c r="C3842" t="s">
        <v>44</v>
      </c>
      <c r="D3842" t="s">
        <v>6842</v>
      </c>
      <c r="E3842" s="1">
        <v>45505</v>
      </c>
      <c r="F3842">
        <v>1</v>
      </c>
    </row>
    <row r="3843" spans="1:6" x14ac:dyDescent="0.25">
      <c r="A3843" t="s">
        <v>3137</v>
      </c>
      <c r="B3843" t="s">
        <v>52</v>
      </c>
      <c r="C3843" t="s">
        <v>44</v>
      </c>
      <c r="D3843" t="s">
        <v>6842</v>
      </c>
      <c r="E3843" s="1">
        <v>45536</v>
      </c>
      <c r="F3843">
        <v>1</v>
      </c>
    </row>
    <row r="3844" spans="1:6" x14ac:dyDescent="0.25">
      <c r="A3844" t="s">
        <v>3137</v>
      </c>
      <c r="B3844" t="s">
        <v>52</v>
      </c>
      <c r="C3844" t="s">
        <v>44</v>
      </c>
      <c r="D3844" t="s">
        <v>6842</v>
      </c>
      <c r="E3844" s="1">
        <v>45566</v>
      </c>
      <c r="F3844">
        <v>1</v>
      </c>
    </row>
    <row r="3845" spans="1:6" x14ac:dyDescent="0.25">
      <c r="A3845" t="s">
        <v>3137</v>
      </c>
      <c r="B3845" t="s">
        <v>52</v>
      </c>
      <c r="C3845" t="s">
        <v>44</v>
      </c>
      <c r="D3845" t="s">
        <v>6842</v>
      </c>
      <c r="E3845" s="1">
        <v>45597</v>
      </c>
      <c r="F3845">
        <v>1</v>
      </c>
    </row>
    <row r="3846" spans="1:6" x14ac:dyDescent="0.25">
      <c r="A3846" t="s">
        <v>3137</v>
      </c>
      <c r="B3846" t="s">
        <v>52</v>
      </c>
      <c r="C3846" t="s">
        <v>44</v>
      </c>
      <c r="D3846" t="s">
        <v>6842</v>
      </c>
      <c r="E3846" s="1">
        <v>45627</v>
      </c>
      <c r="F3846">
        <v>1</v>
      </c>
    </row>
    <row r="3847" spans="1:6" x14ac:dyDescent="0.25">
      <c r="A3847" t="s">
        <v>3144</v>
      </c>
      <c r="B3847" t="s">
        <v>31</v>
      </c>
      <c r="C3847" t="s">
        <v>32</v>
      </c>
      <c r="D3847" t="s">
        <v>6841</v>
      </c>
      <c r="E3847" s="1">
        <v>45323</v>
      </c>
      <c r="F3847">
        <v>1</v>
      </c>
    </row>
    <row r="3848" spans="1:6" x14ac:dyDescent="0.25">
      <c r="A3848" t="s">
        <v>3144</v>
      </c>
      <c r="B3848" t="s">
        <v>31</v>
      </c>
      <c r="C3848" t="s">
        <v>32</v>
      </c>
      <c r="D3848" t="s">
        <v>6841</v>
      </c>
      <c r="E3848" s="1">
        <v>45352</v>
      </c>
      <c r="F3848">
        <v>1</v>
      </c>
    </row>
    <row r="3849" spans="1:6" x14ac:dyDescent="0.25">
      <c r="A3849" t="s">
        <v>3144</v>
      </c>
      <c r="B3849" t="s">
        <v>31</v>
      </c>
      <c r="C3849" t="s">
        <v>32</v>
      </c>
      <c r="D3849" t="s">
        <v>6841</v>
      </c>
      <c r="E3849" s="1">
        <v>45383</v>
      </c>
      <c r="F3849">
        <v>1</v>
      </c>
    </row>
    <row r="3850" spans="1:6" x14ac:dyDescent="0.25">
      <c r="A3850" t="s">
        <v>3144</v>
      </c>
      <c r="B3850" t="s">
        <v>31</v>
      </c>
      <c r="C3850" t="s">
        <v>32</v>
      </c>
      <c r="D3850" t="s">
        <v>6841</v>
      </c>
      <c r="E3850" s="1">
        <v>45413</v>
      </c>
      <c r="F3850">
        <v>1</v>
      </c>
    </row>
    <row r="3851" spans="1:6" x14ac:dyDescent="0.25">
      <c r="A3851" t="s">
        <v>3144</v>
      </c>
      <c r="B3851" t="s">
        <v>31</v>
      </c>
      <c r="C3851" t="s">
        <v>32</v>
      </c>
      <c r="D3851" t="s">
        <v>6841</v>
      </c>
      <c r="E3851" s="1">
        <v>45444</v>
      </c>
      <c r="F3851">
        <v>1</v>
      </c>
    </row>
    <row r="3852" spans="1:6" x14ac:dyDescent="0.25">
      <c r="A3852" t="s">
        <v>3144</v>
      </c>
      <c r="B3852" t="s">
        <v>31</v>
      </c>
      <c r="C3852" t="s">
        <v>32</v>
      </c>
      <c r="D3852" t="s">
        <v>6841</v>
      </c>
      <c r="E3852" s="1">
        <v>45474</v>
      </c>
      <c r="F3852">
        <v>1</v>
      </c>
    </row>
    <row r="3853" spans="1:6" x14ac:dyDescent="0.25">
      <c r="A3853" t="s">
        <v>3144</v>
      </c>
      <c r="B3853" t="s">
        <v>31</v>
      </c>
      <c r="C3853" t="s">
        <v>32</v>
      </c>
      <c r="D3853" t="s">
        <v>6841</v>
      </c>
      <c r="E3853" s="1">
        <v>45505</v>
      </c>
      <c r="F3853">
        <v>1</v>
      </c>
    </row>
    <row r="3854" spans="1:6" x14ac:dyDescent="0.25">
      <c r="A3854" t="s">
        <v>3144</v>
      </c>
      <c r="B3854" t="s">
        <v>31</v>
      </c>
      <c r="C3854" t="s">
        <v>32</v>
      </c>
      <c r="D3854" t="s">
        <v>6841</v>
      </c>
      <c r="E3854" s="1">
        <v>45536</v>
      </c>
      <c r="F3854">
        <v>1</v>
      </c>
    </row>
    <row r="3855" spans="1:6" x14ac:dyDescent="0.25">
      <c r="A3855" t="s">
        <v>3144</v>
      </c>
      <c r="B3855" t="s">
        <v>31</v>
      </c>
      <c r="C3855" t="s">
        <v>32</v>
      </c>
      <c r="D3855" t="s">
        <v>6841</v>
      </c>
      <c r="E3855" s="1">
        <v>45566</v>
      </c>
      <c r="F3855">
        <v>1</v>
      </c>
    </row>
    <row r="3856" spans="1:6" x14ac:dyDescent="0.25">
      <c r="A3856" t="s">
        <v>3144</v>
      </c>
      <c r="B3856" t="s">
        <v>31</v>
      </c>
      <c r="C3856" t="s">
        <v>32</v>
      </c>
      <c r="D3856" t="s">
        <v>6841</v>
      </c>
      <c r="E3856" s="1">
        <v>45597</v>
      </c>
      <c r="F3856">
        <v>1</v>
      </c>
    </row>
    <row r="3857" spans="1:6" x14ac:dyDescent="0.25">
      <c r="A3857" t="s">
        <v>3144</v>
      </c>
      <c r="B3857" t="s">
        <v>31</v>
      </c>
      <c r="C3857" t="s">
        <v>32</v>
      </c>
      <c r="D3857" t="s">
        <v>6841</v>
      </c>
      <c r="E3857" s="1">
        <v>45627</v>
      </c>
      <c r="F3857">
        <v>1</v>
      </c>
    </row>
    <row r="3858" spans="1:6" x14ac:dyDescent="0.25">
      <c r="A3858" t="s">
        <v>3154</v>
      </c>
      <c r="B3858" t="s">
        <v>43</v>
      </c>
      <c r="C3858" t="s">
        <v>44</v>
      </c>
      <c r="D3858" t="s">
        <v>6842</v>
      </c>
      <c r="E3858" s="1">
        <v>45323</v>
      </c>
      <c r="F3858">
        <v>1</v>
      </c>
    </row>
    <row r="3859" spans="1:6" x14ac:dyDescent="0.25">
      <c r="A3859" t="s">
        <v>3154</v>
      </c>
      <c r="B3859" t="s">
        <v>43</v>
      </c>
      <c r="C3859" t="s">
        <v>44</v>
      </c>
      <c r="D3859" t="s">
        <v>6842</v>
      </c>
      <c r="E3859" s="1">
        <v>45352</v>
      </c>
      <c r="F3859">
        <v>1</v>
      </c>
    </row>
    <row r="3860" spans="1:6" x14ac:dyDescent="0.25">
      <c r="A3860" t="s">
        <v>3154</v>
      </c>
      <c r="B3860" t="s">
        <v>43</v>
      </c>
      <c r="C3860" t="s">
        <v>44</v>
      </c>
      <c r="D3860" t="s">
        <v>6842</v>
      </c>
      <c r="E3860" s="1">
        <v>45383</v>
      </c>
      <c r="F3860">
        <v>1</v>
      </c>
    </row>
    <row r="3861" spans="1:6" x14ac:dyDescent="0.25">
      <c r="A3861" t="s">
        <v>3154</v>
      </c>
      <c r="B3861" t="s">
        <v>43</v>
      </c>
      <c r="C3861" t="s">
        <v>44</v>
      </c>
      <c r="D3861" t="s">
        <v>6842</v>
      </c>
      <c r="E3861" s="1">
        <v>45413</v>
      </c>
      <c r="F3861">
        <v>1</v>
      </c>
    </row>
    <row r="3862" spans="1:6" x14ac:dyDescent="0.25">
      <c r="A3862" t="s">
        <v>3154</v>
      </c>
      <c r="B3862" t="s">
        <v>43</v>
      </c>
      <c r="C3862" t="s">
        <v>44</v>
      </c>
      <c r="D3862" t="s">
        <v>6842</v>
      </c>
      <c r="E3862" s="1">
        <v>45444</v>
      </c>
      <c r="F3862">
        <v>1</v>
      </c>
    </row>
    <row r="3863" spans="1:6" x14ac:dyDescent="0.25">
      <c r="A3863" t="s">
        <v>3154</v>
      </c>
      <c r="B3863" t="s">
        <v>43</v>
      </c>
      <c r="C3863" t="s">
        <v>44</v>
      </c>
      <c r="D3863" t="s">
        <v>6842</v>
      </c>
      <c r="E3863" s="1">
        <v>45474</v>
      </c>
      <c r="F3863">
        <v>1</v>
      </c>
    </row>
    <row r="3864" spans="1:6" x14ac:dyDescent="0.25">
      <c r="A3864" t="s">
        <v>3154</v>
      </c>
      <c r="B3864" t="s">
        <v>43</v>
      </c>
      <c r="C3864" t="s">
        <v>44</v>
      </c>
      <c r="D3864" t="s">
        <v>6842</v>
      </c>
      <c r="E3864" s="1">
        <v>45505</v>
      </c>
      <c r="F3864">
        <v>1</v>
      </c>
    </row>
    <row r="3865" spans="1:6" x14ac:dyDescent="0.25">
      <c r="A3865" t="s">
        <v>3154</v>
      </c>
      <c r="B3865" t="s">
        <v>43</v>
      </c>
      <c r="C3865" t="s">
        <v>44</v>
      </c>
      <c r="D3865" t="s">
        <v>6842</v>
      </c>
      <c r="E3865" s="1">
        <v>45536</v>
      </c>
      <c r="F3865">
        <v>1</v>
      </c>
    </row>
    <row r="3866" spans="1:6" x14ac:dyDescent="0.25">
      <c r="A3866" t="s">
        <v>3154</v>
      </c>
      <c r="B3866" t="s">
        <v>43</v>
      </c>
      <c r="C3866" t="s">
        <v>44</v>
      </c>
      <c r="D3866" t="s">
        <v>6842</v>
      </c>
      <c r="E3866" s="1">
        <v>45566</v>
      </c>
      <c r="F3866">
        <v>1</v>
      </c>
    </row>
    <row r="3867" spans="1:6" x14ac:dyDescent="0.25">
      <c r="A3867" t="s">
        <v>3154</v>
      </c>
      <c r="B3867" t="s">
        <v>43</v>
      </c>
      <c r="C3867" t="s">
        <v>44</v>
      </c>
      <c r="D3867" t="s">
        <v>6842</v>
      </c>
      <c r="E3867" s="1">
        <v>45597</v>
      </c>
      <c r="F3867">
        <v>1</v>
      </c>
    </row>
    <row r="3868" spans="1:6" x14ac:dyDescent="0.25">
      <c r="A3868" t="s">
        <v>3154</v>
      </c>
      <c r="B3868" t="s">
        <v>43</v>
      </c>
      <c r="C3868" t="s">
        <v>44</v>
      </c>
      <c r="D3868" t="s">
        <v>6842</v>
      </c>
      <c r="E3868" s="1">
        <v>45627</v>
      </c>
      <c r="F3868">
        <v>1</v>
      </c>
    </row>
    <row r="3869" spans="1:6" x14ac:dyDescent="0.25">
      <c r="A3869" t="s">
        <v>3165</v>
      </c>
      <c r="B3869" t="s">
        <v>31</v>
      </c>
      <c r="C3869" t="s">
        <v>32</v>
      </c>
      <c r="D3869" t="s">
        <v>6842</v>
      </c>
      <c r="E3869" s="1">
        <v>45292</v>
      </c>
      <c r="F3869">
        <v>1</v>
      </c>
    </row>
    <row r="3870" spans="1:6" x14ac:dyDescent="0.25">
      <c r="A3870" t="s">
        <v>3165</v>
      </c>
      <c r="B3870" t="s">
        <v>31</v>
      </c>
      <c r="C3870" t="s">
        <v>32</v>
      </c>
      <c r="D3870" t="s">
        <v>6842</v>
      </c>
      <c r="E3870" s="1">
        <v>45323</v>
      </c>
      <c r="F3870">
        <v>1</v>
      </c>
    </row>
    <row r="3871" spans="1:6" x14ac:dyDescent="0.25">
      <c r="A3871" t="s">
        <v>3165</v>
      </c>
      <c r="B3871" t="s">
        <v>31</v>
      </c>
      <c r="C3871" t="s">
        <v>32</v>
      </c>
      <c r="D3871" t="s">
        <v>6842</v>
      </c>
      <c r="E3871" s="1">
        <v>45352</v>
      </c>
      <c r="F3871">
        <v>1</v>
      </c>
    </row>
    <row r="3872" spans="1:6" x14ac:dyDescent="0.25">
      <c r="A3872" t="s">
        <v>3165</v>
      </c>
      <c r="B3872" t="s">
        <v>31</v>
      </c>
      <c r="C3872" t="s">
        <v>32</v>
      </c>
      <c r="D3872" t="s">
        <v>6842</v>
      </c>
      <c r="E3872" s="1">
        <v>45383</v>
      </c>
      <c r="F3872">
        <v>1</v>
      </c>
    </row>
    <row r="3873" spans="1:6" x14ac:dyDescent="0.25">
      <c r="A3873" t="s">
        <v>3165</v>
      </c>
      <c r="B3873" t="s">
        <v>31</v>
      </c>
      <c r="C3873" t="s">
        <v>32</v>
      </c>
      <c r="D3873" t="s">
        <v>6842</v>
      </c>
      <c r="E3873" s="1">
        <v>45413</v>
      </c>
      <c r="F3873">
        <v>1</v>
      </c>
    </row>
    <row r="3874" spans="1:6" x14ac:dyDescent="0.25">
      <c r="A3874" t="s">
        <v>3165</v>
      </c>
      <c r="B3874" t="s">
        <v>31</v>
      </c>
      <c r="C3874" t="s">
        <v>32</v>
      </c>
      <c r="D3874" t="s">
        <v>6842</v>
      </c>
      <c r="E3874" s="1">
        <v>45444</v>
      </c>
      <c r="F3874">
        <v>1</v>
      </c>
    </row>
    <row r="3875" spans="1:6" x14ac:dyDescent="0.25">
      <c r="A3875" t="s">
        <v>3165</v>
      </c>
      <c r="B3875" t="s">
        <v>31</v>
      </c>
      <c r="C3875" t="s">
        <v>32</v>
      </c>
      <c r="D3875" t="s">
        <v>6842</v>
      </c>
      <c r="E3875" s="1">
        <v>45474</v>
      </c>
      <c r="F3875">
        <v>1</v>
      </c>
    </row>
    <row r="3876" spans="1:6" x14ac:dyDescent="0.25">
      <c r="A3876" t="s">
        <v>3165</v>
      </c>
      <c r="B3876" t="s">
        <v>31</v>
      </c>
      <c r="C3876" t="s">
        <v>32</v>
      </c>
      <c r="D3876" t="s">
        <v>6842</v>
      </c>
      <c r="E3876" s="1">
        <v>45505</v>
      </c>
      <c r="F3876">
        <v>1</v>
      </c>
    </row>
    <row r="3877" spans="1:6" x14ac:dyDescent="0.25">
      <c r="A3877" t="s">
        <v>3165</v>
      </c>
      <c r="B3877" t="s">
        <v>31</v>
      </c>
      <c r="C3877" t="s">
        <v>32</v>
      </c>
      <c r="D3877" t="s">
        <v>6842</v>
      </c>
      <c r="E3877" s="1">
        <v>45536</v>
      </c>
      <c r="F3877">
        <v>1</v>
      </c>
    </row>
    <row r="3878" spans="1:6" x14ac:dyDescent="0.25">
      <c r="A3878" t="s">
        <v>3165</v>
      </c>
      <c r="B3878" t="s">
        <v>31</v>
      </c>
      <c r="C3878" t="s">
        <v>32</v>
      </c>
      <c r="D3878" t="s">
        <v>6842</v>
      </c>
      <c r="E3878" s="1">
        <v>45566</v>
      </c>
      <c r="F3878">
        <v>1</v>
      </c>
    </row>
    <row r="3879" spans="1:6" x14ac:dyDescent="0.25">
      <c r="A3879" t="s">
        <v>3165</v>
      </c>
      <c r="B3879" t="s">
        <v>31</v>
      </c>
      <c r="C3879" t="s">
        <v>32</v>
      </c>
      <c r="D3879" t="s">
        <v>6842</v>
      </c>
      <c r="E3879" s="1">
        <v>45597</v>
      </c>
      <c r="F3879">
        <v>1</v>
      </c>
    </row>
    <row r="3880" spans="1:6" x14ac:dyDescent="0.25">
      <c r="A3880" t="s">
        <v>3165</v>
      </c>
      <c r="B3880" t="s">
        <v>31</v>
      </c>
      <c r="C3880" t="s">
        <v>32</v>
      </c>
      <c r="D3880" t="s">
        <v>6842</v>
      </c>
      <c r="E3880" s="1">
        <v>45627</v>
      </c>
      <c r="F3880">
        <v>1</v>
      </c>
    </row>
    <row r="3881" spans="1:6" x14ac:dyDescent="0.25">
      <c r="A3881" t="s">
        <v>3172</v>
      </c>
      <c r="B3881" t="s">
        <v>31</v>
      </c>
      <c r="C3881" t="s">
        <v>32</v>
      </c>
      <c r="D3881" t="s">
        <v>6840</v>
      </c>
      <c r="E3881" s="1">
        <v>45352</v>
      </c>
      <c r="F3881">
        <v>1</v>
      </c>
    </row>
    <row r="3882" spans="1:6" x14ac:dyDescent="0.25">
      <c r="A3882" t="s">
        <v>3172</v>
      </c>
      <c r="B3882" t="s">
        <v>31</v>
      </c>
      <c r="C3882" t="s">
        <v>32</v>
      </c>
      <c r="D3882" t="s">
        <v>6840</v>
      </c>
      <c r="E3882" s="1">
        <v>45383</v>
      </c>
      <c r="F3882">
        <v>1</v>
      </c>
    </row>
    <row r="3883" spans="1:6" x14ac:dyDescent="0.25">
      <c r="A3883" t="s">
        <v>3172</v>
      </c>
      <c r="B3883" t="s">
        <v>31</v>
      </c>
      <c r="C3883" t="s">
        <v>32</v>
      </c>
      <c r="D3883" t="s">
        <v>6840</v>
      </c>
      <c r="E3883" s="1">
        <v>45413</v>
      </c>
      <c r="F3883">
        <v>1</v>
      </c>
    </row>
    <row r="3884" spans="1:6" x14ac:dyDescent="0.25">
      <c r="A3884" t="s">
        <v>3172</v>
      </c>
      <c r="B3884" t="s">
        <v>31</v>
      </c>
      <c r="C3884" t="s">
        <v>32</v>
      </c>
      <c r="D3884" t="s">
        <v>6840</v>
      </c>
      <c r="E3884" s="1">
        <v>45444</v>
      </c>
      <c r="F3884">
        <v>1</v>
      </c>
    </row>
    <row r="3885" spans="1:6" x14ac:dyDescent="0.25">
      <c r="A3885" t="s">
        <v>3172</v>
      </c>
      <c r="B3885" t="s">
        <v>31</v>
      </c>
      <c r="C3885" t="s">
        <v>32</v>
      </c>
      <c r="D3885" t="s">
        <v>6840</v>
      </c>
      <c r="E3885" s="1">
        <v>45474</v>
      </c>
      <c r="F3885">
        <v>1</v>
      </c>
    </row>
    <row r="3886" spans="1:6" x14ac:dyDescent="0.25">
      <c r="A3886" t="s">
        <v>3172</v>
      </c>
      <c r="B3886" t="s">
        <v>31</v>
      </c>
      <c r="C3886" t="s">
        <v>32</v>
      </c>
      <c r="D3886" t="s">
        <v>6840</v>
      </c>
      <c r="E3886" s="1">
        <v>45505</v>
      </c>
      <c r="F3886">
        <v>1</v>
      </c>
    </row>
    <row r="3887" spans="1:6" x14ac:dyDescent="0.25">
      <c r="A3887" t="s">
        <v>3172</v>
      </c>
      <c r="B3887" t="s">
        <v>31</v>
      </c>
      <c r="C3887" t="s">
        <v>32</v>
      </c>
      <c r="D3887" t="s">
        <v>6840</v>
      </c>
      <c r="E3887" s="1">
        <v>45536</v>
      </c>
      <c r="F3887">
        <v>1</v>
      </c>
    </row>
    <row r="3888" spans="1:6" x14ac:dyDescent="0.25">
      <c r="A3888" t="s">
        <v>3172</v>
      </c>
      <c r="B3888" t="s">
        <v>31</v>
      </c>
      <c r="C3888" t="s">
        <v>32</v>
      </c>
      <c r="D3888" t="s">
        <v>6840</v>
      </c>
      <c r="E3888" s="1">
        <v>45566</v>
      </c>
      <c r="F3888">
        <v>1</v>
      </c>
    </row>
    <row r="3889" spans="1:6" x14ac:dyDescent="0.25">
      <c r="A3889" t="s">
        <v>3172</v>
      </c>
      <c r="B3889" t="s">
        <v>31</v>
      </c>
      <c r="C3889" t="s">
        <v>32</v>
      </c>
      <c r="D3889" t="s">
        <v>6840</v>
      </c>
      <c r="E3889" s="1">
        <v>45597</v>
      </c>
      <c r="F3889">
        <v>1</v>
      </c>
    </row>
    <row r="3890" spans="1:6" x14ac:dyDescent="0.25">
      <c r="A3890" t="s">
        <v>3172</v>
      </c>
      <c r="B3890" t="s">
        <v>31</v>
      </c>
      <c r="C3890" t="s">
        <v>32</v>
      </c>
      <c r="D3890" t="s">
        <v>6840</v>
      </c>
      <c r="E3890" s="1">
        <v>45627</v>
      </c>
      <c r="F3890">
        <v>1</v>
      </c>
    </row>
    <row r="3891" spans="1:6" x14ac:dyDescent="0.25">
      <c r="A3891" t="s">
        <v>3183</v>
      </c>
      <c r="B3891" t="s">
        <v>146</v>
      </c>
      <c r="C3891" t="s">
        <v>147</v>
      </c>
      <c r="D3891" t="s">
        <v>6842</v>
      </c>
      <c r="E3891" s="1">
        <v>45323</v>
      </c>
      <c r="F3891">
        <v>1</v>
      </c>
    </row>
    <row r="3892" spans="1:6" x14ac:dyDescent="0.25">
      <c r="A3892" t="s">
        <v>3183</v>
      </c>
      <c r="B3892" t="s">
        <v>146</v>
      </c>
      <c r="C3892" t="s">
        <v>147</v>
      </c>
      <c r="D3892" t="s">
        <v>6842</v>
      </c>
      <c r="E3892" s="1">
        <v>45352</v>
      </c>
      <c r="F3892">
        <v>1</v>
      </c>
    </row>
    <row r="3893" spans="1:6" x14ac:dyDescent="0.25">
      <c r="A3893" t="s">
        <v>3183</v>
      </c>
      <c r="B3893" t="s">
        <v>146</v>
      </c>
      <c r="C3893" t="s">
        <v>147</v>
      </c>
      <c r="D3893" t="s">
        <v>6842</v>
      </c>
      <c r="E3893" s="1">
        <v>45383</v>
      </c>
      <c r="F3893">
        <v>1</v>
      </c>
    </row>
    <row r="3894" spans="1:6" x14ac:dyDescent="0.25">
      <c r="A3894" t="s">
        <v>3183</v>
      </c>
      <c r="B3894" t="s">
        <v>146</v>
      </c>
      <c r="C3894" t="s">
        <v>147</v>
      </c>
      <c r="D3894" t="s">
        <v>6842</v>
      </c>
      <c r="E3894" s="1">
        <v>45413</v>
      </c>
      <c r="F3894">
        <v>1</v>
      </c>
    </row>
    <row r="3895" spans="1:6" x14ac:dyDescent="0.25">
      <c r="A3895" t="s">
        <v>3183</v>
      </c>
      <c r="B3895" t="s">
        <v>146</v>
      </c>
      <c r="C3895" t="s">
        <v>147</v>
      </c>
      <c r="D3895" t="s">
        <v>6842</v>
      </c>
      <c r="E3895" s="1">
        <v>45444</v>
      </c>
      <c r="F3895">
        <v>1</v>
      </c>
    </row>
    <row r="3896" spans="1:6" x14ac:dyDescent="0.25">
      <c r="A3896" t="s">
        <v>3183</v>
      </c>
      <c r="B3896" t="s">
        <v>146</v>
      </c>
      <c r="C3896" t="s">
        <v>147</v>
      </c>
      <c r="D3896" t="s">
        <v>6842</v>
      </c>
      <c r="E3896" s="1">
        <v>45474</v>
      </c>
      <c r="F3896">
        <v>1</v>
      </c>
    </row>
    <row r="3897" spans="1:6" x14ac:dyDescent="0.25">
      <c r="A3897" t="s">
        <v>3183</v>
      </c>
      <c r="B3897" t="s">
        <v>146</v>
      </c>
      <c r="C3897" t="s">
        <v>147</v>
      </c>
      <c r="D3897" t="s">
        <v>6842</v>
      </c>
      <c r="E3897" s="1">
        <v>45505</v>
      </c>
      <c r="F3897">
        <v>1</v>
      </c>
    </row>
    <row r="3898" spans="1:6" x14ac:dyDescent="0.25">
      <c r="A3898" t="s">
        <v>3183</v>
      </c>
      <c r="B3898" t="s">
        <v>146</v>
      </c>
      <c r="C3898" t="s">
        <v>147</v>
      </c>
      <c r="D3898" t="s">
        <v>6842</v>
      </c>
      <c r="E3898" s="1">
        <v>45536</v>
      </c>
      <c r="F3898">
        <v>1</v>
      </c>
    </row>
    <row r="3899" spans="1:6" x14ac:dyDescent="0.25">
      <c r="A3899" t="s">
        <v>3183</v>
      </c>
      <c r="B3899" t="s">
        <v>146</v>
      </c>
      <c r="C3899" t="s">
        <v>147</v>
      </c>
      <c r="D3899" t="s">
        <v>6842</v>
      </c>
      <c r="E3899" s="1">
        <v>45566</v>
      </c>
      <c r="F3899">
        <v>1</v>
      </c>
    </row>
    <row r="3900" spans="1:6" x14ac:dyDescent="0.25">
      <c r="A3900" t="s">
        <v>3183</v>
      </c>
      <c r="B3900" t="s">
        <v>146</v>
      </c>
      <c r="C3900" t="s">
        <v>147</v>
      </c>
      <c r="D3900" t="s">
        <v>6842</v>
      </c>
      <c r="E3900" s="1">
        <v>45597</v>
      </c>
      <c r="F3900">
        <v>1</v>
      </c>
    </row>
    <row r="3901" spans="1:6" x14ac:dyDescent="0.25">
      <c r="A3901" t="s">
        <v>3183</v>
      </c>
      <c r="B3901" t="s">
        <v>146</v>
      </c>
      <c r="C3901" t="s">
        <v>147</v>
      </c>
      <c r="D3901" t="s">
        <v>6842</v>
      </c>
      <c r="E3901" s="1">
        <v>45627</v>
      </c>
      <c r="F3901">
        <v>1</v>
      </c>
    </row>
    <row r="3902" spans="1:6" x14ac:dyDescent="0.25">
      <c r="A3902" t="s">
        <v>3192</v>
      </c>
      <c r="B3902" t="s">
        <v>52</v>
      </c>
      <c r="C3902" t="s">
        <v>44</v>
      </c>
      <c r="D3902" t="s">
        <v>6841</v>
      </c>
      <c r="E3902" s="1">
        <v>45323</v>
      </c>
      <c r="F3902">
        <v>1</v>
      </c>
    </row>
    <row r="3903" spans="1:6" x14ac:dyDescent="0.25">
      <c r="A3903" t="s">
        <v>3192</v>
      </c>
      <c r="B3903" t="s">
        <v>52</v>
      </c>
      <c r="C3903" t="s">
        <v>44</v>
      </c>
      <c r="D3903" t="s">
        <v>6841</v>
      </c>
      <c r="E3903" s="1">
        <v>45352</v>
      </c>
      <c r="F3903">
        <v>1</v>
      </c>
    </row>
    <row r="3904" spans="1:6" x14ac:dyDescent="0.25">
      <c r="A3904" t="s">
        <v>3192</v>
      </c>
      <c r="B3904" t="s">
        <v>52</v>
      </c>
      <c r="C3904" t="s">
        <v>44</v>
      </c>
      <c r="D3904" t="s">
        <v>6841</v>
      </c>
      <c r="E3904" s="1">
        <v>45383</v>
      </c>
      <c r="F3904">
        <v>1</v>
      </c>
    </row>
    <row r="3905" spans="1:6" x14ac:dyDescent="0.25">
      <c r="A3905" t="s">
        <v>3192</v>
      </c>
      <c r="B3905" t="s">
        <v>52</v>
      </c>
      <c r="C3905" t="s">
        <v>44</v>
      </c>
      <c r="D3905" t="s">
        <v>6841</v>
      </c>
      <c r="E3905" s="1">
        <v>45413</v>
      </c>
      <c r="F3905">
        <v>1</v>
      </c>
    </row>
    <row r="3906" spans="1:6" x14ac:dyDescent="0.25">
      <c r="A3906" t="s">
        <v>3192</v>
      </c>
      <c r="B3906" t="s">
        <v>52</v>
      </c>
      <c r="C3906" t="s">
        <v>44</v>
      </c>
      <c r="D3906" t="s">
        <v>6841</v>
      </c>
      <c r="E3906" s="1">
        <v>45444</v>
      </c>
      <c r="F3906">
        <v>1</v>
      </c>
    </row>
    <row r="3907" spans="1:6" x14ac:dyDescent="0.25">
      <c r="A3907" t="s">
        <v>3192</v>
      </c>
      <c r="B3907" t="s">
        <v>52</v>
      </c>
      <c r="C3907" t="s">
        <v>44</v>
      </c>
      <c r="D3907" t="s">
        <v>6841</v>
      </c>
      <c r="E3907" s="1">
        <v>45474</v>
      </c>
      <c r="F3907">
        <v>1</v>
      </c>
    </row>
    <row r="3908" spans="1:6" x14ac:dyDescent="0.25">
      <c r="A3908" t="s">
        <v>3192</v>
      </c>
      <c r="B3908" t="s">
        <v>52</v>
      </c>
      <c r="C3908" t="s">
        <v>44</v>
      </c>
      <c r="D3908" t="s">
        <v>6841</v>
      </c>
      <c r="E3908" s="1">
        <v>45505</v>
      </c>
      <c r="F3908">
        <v>1</v>
      </c>
    </row>
    <row r="3909" spans="1:6" x14ac:dyDescent="0.25">
      <c r="A3909" t="s">
        <v>3192</v>
      </c>
      <c r="B3909" t="s">
        <v>52</v>
      </c>
      <c r="C3909" t="s">
        <v>44</v>
      </c>
      <c r="D3909" t="s">
        <v>6841</v>
      </c>
      <c r="E3909" s="1">
        <v>45536</v>
      </c>
      <c r="F3909">
        <v>1</v>
      </c>
    </row>
    <row r="3910" spans="1:6" x14ac:dyDescent="0.25">
      <c r="A3910" t="s">
        <v>3192</v>
      </c>
      <c r="B3910" t="s">
        <v>52</v>
      </c>
      <c r="C3910" t="s">
        <v>44</v>
      </c>
      <c r="D3910" t="s">
        <v>6841</v>
      </c>
      <c r="E3910" s="1">
        <v>45566</v>
      </c>
      <c r="F3910">
        <v>1</v>
      </c>
    </row>
    <row r="3911" spans="1:6" x14ac:dyDescent="0.25">
      <c r="A3911" t="s">
        <v>3192</v>
      </c>
      <c r="B3911" t="s">
        <v>52</v>
      </c>
      <c r="C3911" t="s">
        <v>44</v>
      </c>
      <c r="D3911" t="s">
        <v>6841</v>
      </c>
      <c r="E3911" s="1">
        <v>45597</v>
      </c>
      <c r="F3911">
        <v>1</v>
      </c>
    </row>
    <row r="3912" spans="1:6" x14ac:dyDescent="0.25">
      <c r="A3912" t="s">
        <v>3192</v>
      </c>
      <c r="B3912" t="s">
        <v>52</v>
      </c>
      <c r="C3912" t="s">
        <v>44</v>
      </c>
      <c r="D3912" t="s">
        <v>6841</v>
      </c>
      <c r="E3912" s="1">
        <v>45627</v>
      </c>
      <c r="F3912">
        <v>1</v>
      </c>
    </row>
    <row r="3913" spans="1:6" x14ac:dyDescent="0.25">
      <c r="A3913" t="s">
        <v>3197</v>
      </c>
      <c r="B3913" t="s">
        <v>52</v>
      </c>
      <c r="C3913" t="s">
        <v>44</v>
      </c>
      <c r="D3913" t="s">
        <v>6839</v>
      </c>
      <c r="E3913" s="1">
        <v>45352</v>
      </c>
      <c r="F3913">
        <v>1</v>
      </c>
    </row>
    <row r="3914" spans="1:6" x14ac:dyDescent="0.25">
      <c r="A3914" t="s">
        <v>3197</v>
      </c>
      <c r="B3914" t="s">
        <v>52</v>
      </c>
      <c r="C3914" t="s">
        <v>44</v>
      </c>
      <c r="D3914" t="s">
        <v>6839</v>
      </c>
      <c r="E3914" s="1">
        <v>45383</v>
      </c>
      <c r="F3914">
        <v>1</v>
      </c>
    </row>
    <row r="3915" spans="1:6" x14ac:dyDescent="0.25">
      <c r="A3915" t="s">
        <v>3197</v>
      </c>
      <c r="B3915" t="s">
        <v>52</v>
      </c>
      <c r="C3915" t="s">
        <v>44</v>
      </c>
      <c r="D3915" t="s">
        <v>6839</v>
      </c>
      <c r="E3915" s="1">
        <v>45413</v>
      </c>
      <c r="F3915">
        <v>1</v>
      </c>
    </row>
    <row r="3916" spans="1:6" x14ac:dyDescent="0.25">
      <c r="A3916" t="s">
        <v>3197</v>
      </c>
      <c r="B3916" t="s">
        <v>52</v>
      </c>
      <c r="C3916" t="s">
        <v>44</v>
      </c>
      <c r="D3916" t="s">
        <v>6839</v>
      </c>
      <c r="E3916" s="1">
        <v>45444</v>
      </c>
      <c r="F3916">
        <v>1</v>
      </c>
    </row>
    <row r="3917" spans="1:6" x14ac:dyDescent="0.25">
      <c r="A3917" t="s">
        <v>3197</v>
      </c>
      <c r="B3917" t="s">
        <v>52</v>
      </c>
      <c r="C3917" t="s">
        <v>44</v>
      </c>
      <c r="D3917" t="s">
        <v>6839</v>
      </c>
      <c r="E3917" s="1">
        <v>45474</v>
      </c>
      <c r="F3917">
        <v>1</v>
      </c>
    </row>
    <row r="3918" spans="1:6" x14ac:dyDescent="0.25">
      <c r="A3918" t="s">
        <v>3197</v>
      </c>
      <c r="B3918" t="s">
        <v>52</v>
      </c>
      <c r="C3918" t="s">
        <v>44</v>
      </c>
      <c r="D3918" t="s">
        <v>6839</v>
      </c>
      <c r="E3918" s="1">
        <v>45505</v>
      </c>
      <c r="F3918">
        <v>1</v>
      </c>
    </row>
    <row r="3919" spans="1:6" x14ac:dyDescent="0.25">
      <c r="A3919" t="s">
        <v>3197</v>
      </c>
      <c r="B3919" t="s">
        <v>52</v>
      </c>
      <c r="C3919" t="s">
        <v>44</v>
      </c>
      <c r="D3919" t="s">
        <v>6839</v>
      </c>
      <c r="E3919" s="1">
        <v>45536</v>
      </c>
      <c r="F3919">
        <v>1</v>
      </c>
    </row>
    <row r="3920" spans="1:6" x14ac:dyDescent="0.25">
      <c r="A3920" t="s">
        <v>3197</v>
      </c>
      <c r="B3920" t="s">
        <v>52</v>
      </c>
      <c r="C3920" t="s">
        <v>44</v>
      </c>
      <c r="D3920" t="s">
        <v>6839</v>
      </c>
      <c r="E3920" s="1">
        <v>45566</v>
      </c>
      <c r="F3920">
        <v>1</v>
      </c>
    </row>
    <row r="3921" spans="1:6" x14ac:dyDescent="0.25">
      <c r="A3921" t="s">
        <v>3197</v>
      </c>
      <c r="B3921" t="s">
        <v>52</v>
      </c>
      <c r="C3921" t="s">
        <v>44</v>
      </c>
      <c r="D3921" t="s">
        <v>6839</v>
      </c>
      <c r="E3921" s="1">
        <v>45597</v>
      </c>
      <c r="F3921">
        <v>1</v>
      </c>
    </row>
    <row r="3922" spans="1:6" x14ac:dyDescent="0.25">
      <c r="A3922" t="s">
        <v>3197</v>
      </c>
      <c r="B3922" t="s">
        <v>52</v>
      </c>
      <c r="C3922" t="s">
        <v>44</v>
      </c>
      <c r="D3922" t="s">
        <v>6839</v>
      </c>
      <c r="E3922" s="1">
        <v>45627</v>
      </c>
      <c r="F3922">
        <v>1</v>
      </c>
    </row>
    <row r="3923" spans="1:6" x14ac:dyDescent="0.25">
      <c r="A3923" t="s">
        <v>3206</v>
      </c>
      <c r="B3923" t="s">
        <v>43</v>
      </c>
      <c r="C3923" t="s">
        <v>44</v>
      </c>
      <c r="D3923" t="s">
        <v>6839</v>
      </c>
      <c r="E3923" s="1">
        <v>45292</v>
      </c>
      <c r="F3923">
        <v>1</v>
      </c>
    </row>
    <row r="3924" spans="1:6" x14ac:dyDescent="0.25">
      <c r="A3924" t="s">
        <v>3206</v>
      </c>
      <c r="B3924" t="s">
        <v>43</v>
      </c>
      <c r="C3924" t="s">
        <v>44</v>
      </c>
      <c r="D3924" t="s">
        <v>6839</v>
      </c>
      <c r="E3924" s="1">
        <v>45323</v>
      </c>
      <c r="F3924">
        <v>1</v>
      </c>
    </row>
    <row r="3925" spans="1:6" x14ac:dyDescent="0.25">
      <c r="A3925" t="s">
        <v>3206</v>
      </c>
      <c r="B3925" t="s">
        <v>43</v>
      </c>
      <c r="C3925" t="s">
        <v>44</v>
      </c>
      <c r="D3925" t="s">
        <v>6839</v>
      </c>
      <c r="E3925" s="1">
        <v>45352</v>
      </c>
      <c r="F3925">
        <v>1</v>
      </c>
    </row>
    <row r="3926" spans="1:6" x14ac:dyDescent="0.25">
      <c r="A3926" t="s">
        <v>3206</v>
      </c>
      <c r="B3926" t="s">
        <v>43</v>
      </c>
      <c r="C3926" t="s">
        <v>44</v>
      </c>
      <c r="D3926" t="s">
        <v>6839</v>
      </c>
      <c r="E3926" s="1">
        <v>45383</v>
      </c>
      <c r="F3926">
        <v>1</v>
      </c>
    </row>
    <row r="3927" spans="1:6" x14ac:dyDescent="0.25">
      <c r="A3927" t="s">
        <v>3206</v>
      </c>
      <c r="B3927" t="s">
        <v>43</v>
      </c>
      <c r="C3927" t="s">
        <v>44</v>
      </c>
      <c r="D3927" t="s">
        <v>6839</v>
      </c>
      <c r="E3927" s="1">
        <v>45413</v>
      </c>
      <c r="F3927">
        <v>1</v>
      </c>
    </row>
    <row r="3928" spans="1:6" x14ac:dyDescent="0.25">
      <c r="A3928" t="s">
        <v>3206</v>
      </c>
      <c r="B3928" t="s">
        <v>43</v>
      </c>
      <c r="C3928" t="s">
        <v>44</v>
      </c>
      <c r="D3928" t="s">
        <v>6839</v>
      </c>
      <c r="E3928" s="1">
        <v>45444</v>
      </c>
      <c r="F3928">
        <v>1</v>
      </c>
    </row>
    <row r="3929" spans="1:6" x14ac:dyDescent="0.25">
      <c r="A3929" t="s">
        <v>3206</v>
      </c>
      <c r="B3929" t="s">
        <v>43</v>
      </c>
      <c r="C3929" t="s">
        <v>44</v>
      </c>
      <c r="D3929" t="s">
        <v>6839</v>
      </c>
      <c r="E3929" s="1">
        <v>45474</v>
      </c>
      <c r="F3929">
        <v>1</v>
      </c>
    </row>
    <row r="3930" spans="1:6" x14ac:dyDescent="0.25">
      <c r="A3930" t="s">
        <v>3206</v>
      </c>
      <c r="B3930" t="s">
        <v>43</v>
      </c>
      <c r="C3930" t="s">
        <v>44</v>
      </c>
      <c r="D3930" t="s">
        <v>6839</v>
      </c>
      <c r="E3930" s="1">
        <v>45505</v>
      </c>
      <c r="F3930">
        <v>1</v>
      </c>
    </row>
    <row r="3931" spans="1:6" x14ac:dyDescent="0.25">
      <c r="A3931" t="s">
        <v>3206</v>
      </c>
      <c r="B3931" t="s">
        <v>43</v>
      </c>
      <c r="C3931" t="s">
        <v>44</v>
      </c>
      <c r="D3931" t="s">
        <v>6839</v>
      </c>
      <c r="E3931" s="1">
        <v>45536</v>
      </c>
      <c r="F3931">
        <v>1</v>
      </c>
    </row>
    <row r="3932" spans="1:6" x14ac:dyDescent="0.25">
      <c r="A3932" t="s">
        <v>3206</v>
      </c>
      <c r="B3932" t="s">
        <v>43</v>
      </c>
      <c r="C3932" t="s">
        <v>44</v>
      </c>
      <c r="D3932" t="s">
        <v>6839</v>
      </c>
      <c r="E3932" s="1">
        <v>45566</v>
      </c>
      <c r="F3932">
        <v>1</v>
      </c>
    </row>
    <row r="3933" spans="1:6" x14ac:dyDescent="0.25">
      <c r="A3933" t="s">
        <v>3206</v>
      </c>
      <c r="B3933" t="s">
        <v>43</v>
      </c>
      <c r="C3933" t="s">
        <v>44</v>
      </c>
      <c r="D3933" t="s">
        <v>6839</v>
      </c>
      <c r="E3933" s="1">
        <v>45597</v>
      </c>
      <c r="F3933">
        <v>1</v>
      </c>
    </row>
    <row r="3934" spans="1:6" x14ac:dyDescent="0.25">
      <c r="A3934" t="s">
        <v>3206</v>
      </c>
      <c r="B3934" t="s">
        <v>43</v>
      </c>
      <c r="C3934" t="s">
        <v>44</v>
      </c>
      <c r="D3934" t="s">
        <v>6839</v>
      </c>
      <c r="E3934" s="1">
        <v>45627</v>
      </c>
      <c r="F3934">
        <v>1</v>
      </c>
    </row>
    <row r="3935" spans="1:6" x14ac:dyDescent="0.25">
      <c r="A3935" t="s">
        <v>3217</v>
      </c>
      <c r="B3935" t="s">
        <v>233</v>
      </c>
      <c r="C3935" t="s">
        <v>32</v>
      </c>
      <c r="D3935" t="s">
        <v>6841</v>
      </c>
      <c r="E3935" s="1">
        <v>45292</v>
      </c>
      <c r="F3935">
        <v>1</v>
      </c>
    </row>
    <row r="3936" spans="1:6" x14ac:dyDescent="0.25">
      <c r="A3936" t="s">
        <v>3217</v>
      </c>
      <c r="B3936" t="s">
        <v>233</v>
      </c>
      <c r="C3936" t="s">
        <v>32</v>
      </c>
      <c r="D3936" t="s">
        <v>6841</v>
      </c>
      <c r="E3936" s="1">
        <v>45323</v>
      </c>
      <c r="F3936">
        <v>1</v>
      </c>
    </row>
    <row r="3937" spans="1:6" x14ac:dyDescent="0.25">
      <c r="A3937" t="s">
        <v>3217</v>
      </c>
      <c r="B3937" t="s">
        <v>233</v>
      </c>
      <c r="C3937" t="s">
        <v>32</v>
      </c>
      <c r="D3937" t="s">
        <v>6841</v>
      </c>
      <c r="E3937" s="1">
        <v>45352</v>
      </c>
      <c r="F3937">
        <v>1</v>
      </c>
    </row>
    <row r="3938" spans="1:6" x14ac:dyDescent="0.25">
      <c r="A3938" t="s">
        <v>3217</v>
      </c>
      <c r="B3938" t="s">
        <v>233</v>
      </c>
      <c r="C3938" t="s">
        <v>32</v>
      </c>
      <c r="D3938" t="s">
        <v>6841</v>
      </c>
      <c r="E3938" s="1">
        <v>45383</v>
      </c>
      <c r="F3938">
        <v>1</v>
      </c>
    </row>
    <row r="3939" spans="1:6" x14ac:dyDescent="0.25">
      <c r="A3939" t="s">
        <v>3217</v>
      </c>
      <c r="B3939" t="s">
        <v>233</v>
      </c>
      <c r="C3939" t="s">
        <v>32</v>
      </c>
      <c r="D3939" t="s">
        <v>6841</v>
      </c>
      <c r="E3939" s="1">
        <v>45413</v>
      </c>
      <c r="F3939">
        <v>1</v>
      </c>
    </row>
    <row r="3940" spans="1:6" x14ac:dyDescent="0.25">
      <c r="A3940" t="s">
        <v>3217</v>
      </c>
      <c r="B3940" t="s">
        <v>233</v>
      </c>
      <c r="C3940" t="s">
        <v>32</v>
      </c>
      <c r="D3940" t="s">
        <v>6841</v>
      </c>
      <c r="E3940" s="1">
        <v>45444</v>
      </c>
      <c r="F3940">
        <v>1</v>
      </c>
    </row>
    <row r="3941" spans="1:6" x14ac:dyDescent="0.25">
      <c r="A3941" t="s">
        <v>3217</v>
      </c>
      <c r="B3941" t="s">
        <v>233</v>
      </c>
      <c r="C3941" t="s">
        <v>32</v>
      </c>
      <c r="D3941" t="s">
        <v>6841</v>
      </c>
      <c r="E3941" s="1">
        <v>45474</v>
      </c>
      <c r="F3941">
        <v>1</v>
      </c>
    </row>
    <row r="3942" spans="1:6" x14ac:dyDescent="0.25">
      <c r="A3942" t="s">
        <v>3217</v>
      </c>
      <c r="B3942" t="s">
        <v>233</v>
      </c>
      <c r="C3942" t="s">
        <v>32</v>
      </c>
      <c r="D3942" t="s">
        <v>6841</v>
      </c>
      <c r="E3942" s="1">
        <v>45505</v>
      </c>
      <c r="F3942">
        <v>1</v>
      </c>
    </row>
    <row r="3943" spans="1:6" x14ac:dyDescent="0.25">
      <c r="A3943" t="s">
        <v>3217</v>
      </c>
      <c r="B3943" t="s">
        <v>233</v>
      </c>
      <c r="C3943" t="s">
        <v>32</v>
      </c>
      <c r="D3943" t="s">
        <v>6841</v>
      </c>
      <c r="E3943" s="1">
        <v>45536</v>
      </c>
      <c r="F3943">
        <v>1</v>
      </c>
    </row>
    <row r="3944" spans="1:6" x14ac:dyDescent="0.25">
      <c r="A3944" t="s">
        <v>3217</v>
      </c>
      <c r="B3944" t="s">
        <v>233</v>
      </c>
      <c r="C3944" t="s">
        <v>32</v>
      </c>
      <c r="D3944" t="s">
        <v>6841</v>
      </c>
      <c r="E3944" s="1">
        <v>45566</v>
      </c>
      <c r="F3944">
        <v>1</v>
      </c>
    </row>
    <row r="3945" spans="1:6" x14ac:dyDescent="0.25">
      <c r="A3945" t="s">
        <v>3217</v>
      </c>
      <c r="B3945" t="s">
        <v>233</v>
      </c>
      <c r="C3945" t="s">
        <v>32</v>
      </c>
      <c r="D3945" t="s">
        <v>6841</v>
      </c>
      <c r="E3945" s="1">
        <v>45597</v>
      </c>
      <c r="F3945">
        <v>1</v>
      </c>
    </row>
    <row r="3946" spans="1:6" x14ac:dyDescent="0.25">
      <c r="A3946" t="s">
        <v>3217</v>
      </c>
      <c r="B3946" t="s">
        <v>233</v>
      </c>
      <c r="C3946" t="s">
        <v>32</v>
      </c>
      <c r="D3946" t="s">
        <v>6841</v>
      </c>
      <c r="E3946" s="1">
        <v>45627</v>
      </c>
      <c r="F3946">
        <v>1</v>
      </c>
    </row>
    <row r="3947" spans="1:6" x14ac:dyDescent="0.25">
      <c r="A3947" t="s">
        <v>3236</v>
      </c>
      <c r="B3947" t="s">
        <v>31</v>
      </c>
      <c r="C3947" t="s">
        <v>32</v>
      </c>
      <c r="D3947" t="s">
        <v>6841</v>
      </c>
      <c r="E3947" s="1">
        <v>45292</v>
      </c>
      <c r="F3947">
        <v>1</v>
      </c>
    </row>
    <row r="3948" spans="1:6" x14ac:dyDescent="0.25">
      <c r="A3948" t="s">
        <v>3236</v>
      </c>
      <c r="B3948" t="s">
        <v>31</v>
      </c>
      <c r="C3948" t="s">
        <v>32</v>
      </c>
      <c r="D3948" t="s">
        <v>6841</v>
      </c>
      <c r="E3948" s="1">
        <v>45323</v>
      </c>
      <c r="F3948">
        <v>1</v>
      </c>
    </row>
    <row r="3949" spans="1:6" x14ac:dyDescent="0.25">
      <c r="A3949" t="s">
        <v>3236</v>
      </c>
      <c r="B3949" t="s">
        <v>31</v>
      </c>
      <c r="C3949" t="s">
        <v>32</v>
      </c>
      <c r="D3949" t="s">
        <v>6841</v>
      </c>
      <c r="E3949" s="1">
        <v>45352</v>
      </c>
      <c r="F3949">
        <v>1</v>
      </c>
    </row>
    <row r="3950" spans="1:6" x14ac:dyDescent="0.25">
      <c r="A3950" t="s">
        <v>3236</v>
      </c>
      <c r="B3950" t="s">
        <v>31</v>
      </c>
      <c r="C3950" t="s">
        <v>32</v>
      </c>
      <c r="D3950" t="s">
        <v>6841</v>
      </c>
      <c r="E3950" s="1">
        <v>45383</v>
      </c>
      <c r="F3950">
        <v>1</v>
      </c>
    </row>
    <row r="3951" spans="1:6" x14ac:dyDescent="0.25">
      <c r="A3951" t="s">
        <v>3236</v>
      </c>
      <c r="B3951" t="s">
        <v>31</v>
      </c>
      <c r="C3951" t="s">
        <v>32</v>
      </c>
      <c r="D3951" t="s">
        <v>6841</v>
      </c>
      <c r="E3951" s="1">
        <v>45413</v>
      </c>
      <c r="F3951">
        <v>1</v>
      </c>
    </row>
    <row r="3952" spans="1:6" x14ac:dyDescent="0.25">
      <c r="A3952" t="s">
        <v>3236</v>
      </c>
      <c r="B3952" t="s">
        <v>31</v>
      </c>
      <c r="C3952" t="s">
        <v>32</v>
      </c>
      <c r="D3952" t="s">
        <v>6841</v>
      </c>
      <c r="E3952" s="1">
        <v>45444</v>
      </c>
      <c r="F3952">
        <v>1</v>
      </c>
    </row>
    <row r="3953" spans="1:6" x14ac:dyDescent="0.25">
      <c r="A3953" t="s">
        <v>3236</v>
      </c>
      <c r="B3953" t="s">
        <v>31</v>
      </c>
      <c r="C3953" t="s">
        <v>32</v>
      </c>
      <c r="D3953" t="s">
        <v>6841</v>
      </c>
      <c r="E3953" s="1">
        <v>45474</v>
      </c>
      <c r="F3953">
        <v>1</v>
      </c>
    </row>
    <row r="3954" spans="1:6" x14ac:dyDescent="0.25">
      <c r="A3954" t="s">
        <v>3236</v>
      </c>
      <c r="B3954" t="s">
        <v>31</v>
      </c>
      <c r="C3954" t="s">
        <v>32</v>
      </c>
      <c r="D3954" t="s">
        <v>6841</v>
      </c>
      <c r="E3954" s="1">
        <v>45505</v>
      </c>
      <c r="F3954">
        <v>1</v>
      </c>
    </row>
    <row r="3955" spans="1:6" x14ac:dyDescent="0.25">
      <c r="A3955" t="s">
        <v>3236</v>
      </c>
      <c r="B3955" t="s">
        <v>31</v>
      </c>
      <c r="C3955" t="s">
        <v>32</v>
      </c>
      <c r="D3955" t="s">
        <v>6841</v>
      </c>
      <c r="E3955" s="1">
        <v>45536</v>
      </c>
      <c r="F3955">
        <v>1</v>
      </c>
    </row>
    <row r="3956" spans="1:6" x14ac:dyDescent="0.25">
      <c r="A3956" t="s">
        <v>3236</v>
      </c>
      <c r="B3956" t="s">
        <v>31</v>
      </c>
      <c r="C3956" t="s">
        <v>32</v>
      </c>
      <c r="D3956" t="s">
        <v>6841</v>
      </c>
      <c r="E3956" s="1">
        <v>45566</v>
      </c>
      <c r="F3956">
        <v>1</v>
      </c>
    </row>
    <row r="3957" spans="1:6" x14ac:dyDescent="0.25">
      <c r="A3957" t="s">
        <v>3236</v>
      </c>
      <c r="B3957" t="s">
        <v>31</v>
      </c>
      <c r="C3957" t="s">
        <v>32</v>
      </c>
      <c r="D3957" t="s">
        <v>6841</v>
      </c>
      <c r="E3957" s="1">
        <v>45597</v>
      </c>
      <c r="F3957">
        <v>1</v>
      </c>
    </row>
    <row r="3958" spans="1:6" x14ac:dyDescent="0.25">
      <c r="A3958" t="s">
        <v>3236</v>
      </c>
      <c r="B3958" t="s">
        <v>31</v>
      </c>
      <c r="C3958" t="s">
        <v>32</v>
      </c>
      <c r="D3958" t="s">
        <v>6841</v>
      </c>
      <c r="E3958" s="1">
        <v>45627</v>
      </c>
      <c r="F3958">
        <v>1</v>
      </c>
    </row>
    <row r="3959" spans="1:6" x14ac:dyDescent="0.25">
      <c r="A3959" t="s">
        <v>3247</v>
      </c>
      <c r="B3959" t="s">
        <v>233</v>
      </c>
      <c r="C3959" t="s">
        <v>32</v>
      </c>
      <c r="D3959" t="s">
        <v>6840</v>
      </c>
      <c r="E3959" s="1">
        <v>45323</v>
      </c>
      <c r="F3959">
        <v>1</v>
      </c>
    </row>
    <row r="3960" spans="1:6" x14ac:dyDescent="0.25">
      <c r="A3960" t="s">
        <v>3247</v>
      </c>
      <c r="B3960" t="s">
        <v>233</v>
      </c>
      <c r="C3960" t="s">
        <v>32</v>
      </c>
      <c r="D3960" t="s">
        <v>6840</v>
      </c>
      <c r="E3960" s="1">
        <v>45352</v>
      </c>
      <c r="F3960">
        <v>1</v>
      </c>
    </row>
    <row r="3961" spans="1:6" x14ac:dyDescent="0.25">
      <c r="A3961" t="s">
        <v>3247</v>
      </c>
      <c r="B3961" t="s">
        <v>233</v>
      </c>
      <c r="C3961" t="s">
        <v>32</v>
      </c>
      <c r="D3961" t="s">
        <v>6840</v>
      </c>
      <c r="E3961" s="1">
        <v>45383</v>
      </c>
      <c r="F3961">
        <v>1</v>
      </c>
    </row>
    <row r="3962" spans="1:6" x14ac:dyDescent="0.25">
      <c r="A3962" t="s">
        <v>3247</v>
      </c>
      <c r="B3962" t="s">
        <v>233</v>
      </c>
      <c r="C3962" t="s">
        <v>32</v>
      </c>
      <c r="D3962" t="s">
        <v>6840</v>
      </c>
      <c r="E3962" s="1">
        <v>45413</v>
      </c>
      <c r="F3962">
        <v>1</v>
      </c>
    </row>
    <row r="3963" spans="1:6" x14ac:dyDescent="0.25">
      <c r="A3963" t="s">
        <v>3247</v>
      </c>
      <c r="B3963" t="s">
        <v>233</v>
      </c>
      <c r="C3963" t="s">
        <v>32</v>
      </c>
      <c r="D3963" t="s">
        <v>6840</v>
      </c>
      <c r="E3963" s="1">
        <v>45444</v>
      </c>
      <c r="F3963">
        <v>1</v>
      </c>
    </row>
    <row r="3964" spans="1:6" x14ac:dyDescent="0.25">
      <c r="A3964" t="s">
        <v>3247</v>
      </c>
      <c r="B3964" t="s">
        <v>233</v>
      </c>
      <c r="C3964" t="s">
        <v>32</v>
      </c>
      <c r="D3964" t="s">
        <v>6840</v>
      </c>
      <c r="E3964" s="1">
        <v>45474</v>
      </c>
      <c r="F3964">
        <v>1</v>
      </c>
    </row>
    <row r="3965" spans="1:6" x14ac:dyDescent="0.25">
      <c r="A3965" t="s">
        <v>3247</v>
      </c>
      <c r="B3965" t="s">
        <v>233</v>
      </c>
      <c r="C3965" t="s">
        <v>32</v>
      </c>
      <c r="D3965" t="s">
        <v>6840</v>
      </c>
      <c r="E3965" s="1">
        <v>45505</v>
      </c>
      <c r="F3965">
        <v>1</v>
      </c>
    </row>
    <row r="3966" spans="1:6" x14ac:dyDescent="0.25">
      <c r="A3966" t="s">
        <v>3247</v>
      </c>
      <c r="B3966" t="s">
        <v>233</v>
      </c>
      <c r="C3966" t="s">
        <v>32</v>
      </c>
      <c r="D3966" t="s">
        <v>6840</v>
      </c>
      <c r="E3966" s="1">
        <v>45536</v>
      </c>
      <c r="F3966">
        <v>1</v>
      </c>
    </row>
    <row r="3967" spans="1:6" x14ac:dyDescent="0.25">
      <c r="A3967" t="s">
        <v>3247</v>
      </c>
      <c r="B3967" t="s">
        <v>233</v>
      </c>
      <c r="C3967" t="s">
        <v>32</v>
      </c>
      <c r="D3967" t="s">
        <v>6840</v>
      </c>
      <c r="E3967" s="1">
        <v>45566</v>
      </c>
      <c r="F3967">
        <v>1</v>
      </c>
    </row>
    <row r="3968" spans="1:6" x14ac:dyDescent="0.25">
      <c r="A3968" t="s">
        <v>3247</v>
      </c>
      <c r="B3968" t="s">
        <v>233</v>
      </c>
      <c r="C3968" t="s">
        <v>32</v>
      </c>
      <c r="D3968" t="s">
        <v>6840</v>
      </c>
      <c r="E3968" s="1">
        <v>45597</v>
      </c>
      <c r="F3968">
        <v>1</v>
      </c>
    </row>
    <row r="3969" spans="1:6" x14ac:dyDescent="0.25">
      <c r="A3969" t="s">
        <v>3247</v>
      </c>
      <c r="B3969" t="s">
        <v>233</v>
      </c>
      <c r="C3969" t="s">
        <v>32</v>
      </c>
      <c r="D3969" t="s">
        <v>6840</v>
      </c>
      <c r="E3969" s="1">
        <v>45627</v>
      </c>
      <c r="F3969">
        <v>1</v>
      </c>
    </row>
    <row r="3970" spans="1:6" x14ac:dyDescent="0.25">
      <c r="A3970" t="s">
        <v>3251</v>
      </c>
      <c r="B3970" t="s">
        <v>31</v>
      </c>
      <c r="C3970" t="s">
        <v>32</v>
      </c>
      <c r="D3970" t="s">
        <v>6839</v>
      </c>
      <c r="E3970" s="1">
        <v>45352</v>
      </c>
      <c r="F3970">
        <v>1</v>
      </c>
    </row>
    <row r="3971" spans="1:6" x14ac:dyDescent="0.25">
      <c r="A3971" t="s">
        <v>3251</v>
      </c>
      <c r="B3971" t="s">
        <v>31</v>
      </c>
      <c r="C3971" t="s">
        <v>32</v>
      </c>
      <c r="D3971" t="s">
        <v>6839</v>
      </c>
      <c r="E3971" s="1">
        <v>45383</v>
      </c>
      <c r="F3971">
        <v>1</v>
      </c>
    </row>
    <row r="3972" spans="1:6" x14ac:dyDescent="0.25">
      <c r="A3972" t="s">
        <v>3251</v>
      </c>
      <c r="B3972" t="s">
        <v>31</v>
      </c>
      <c r="C3972" t="s">
        <v>32</v>
      </c>
      <c r="D3972" t="s">
        <v>6839</v>
      </c>
      <c r="E3972" s="1">
        <v>45413</v>
      </c>
      <c r="F3972">
        <v>1</v>
      </c>
    </row>
    <row r="3973" spans="1:6" x14ac:dyDescent="0.25">
      <c r="A3973" t="s">
        <v>3251</v>
      </c>
      <c r="B3973" t="s">
        <v>31</v>
      </c>
      <c r="C3973" t="s">
        <v>32</v>
      </c>
      <c r="D3973" t="s">
        <v>6839</v>
      </c>
      <c r="E3973" s="1">
        <v>45444</v>
      </c>
      <c r="F3973">
        <v>1</v>
      </c>
    </row>
    <row r="3974" spans="1:6" x14ac:dyDescent="0.25">
      <c r="A3974" t="s">
        <v>3251</v>
      </c>
      <c r="B3974" t="s">
        <v>31</v>
      </c>
      <c r="C3974" t="s">
        <v>32</v>
      </c>
      <c r="D3974" t="s">
        <v>6839</v>
      </c>
      <c r="E3974" s="1">
        <v>45474</v>
      </c>
      <c r="F3974">
        <v>1</v>
      </c>
    </row>
    <row r="3975" spans="1:6" x14ac:dyDescent="0.25">
      <c r="A3975" t="s">
        <v>3251</v>
      </c>
      <c r="B3975" t="s">
        <v>31</v>
      </c>
      <c r="C3975" t="s">
        <v>32</v>
      </c>
      <c r="D3975" t="s">
        <v>6839</v>
      </c>
      <c r="E3975" s="1">
        <v>45505</v>
      </c>
      <c r="F3975">
        <v>1</v>
      </c>
    </row>
    <row r="3976" spans="1:6" x14ac:dyDescent="0.25">
      <c r="A3976" t="s">
        <v>3251</v>
      </c>
      <c r="B3976" t="s">
        <v>31</v>
      </c>
      <c r="C3976" t="s">
        <v>32</v>
      </c>
      <c r="D3976" t="s">
        <v>6839</v>
      </c>
      <c r="E3976" s="1">
        <v>45536</v>
      </c>
      <c r="F3976">
        <v>1</v>
      </c>
    </row>
    <row r="3977" spans="1:6" x14ac:dyDescent="0.25">
      <c r="A3977" t="s">
        <v>3251</v>
      </c>
      <c r="B3977" t="s">
        <v>31</v>
      </c>
      <c r="C3977" t="s">
        <v>32</v>
      </c>
      <c r="D3977" t="s">
        <v>6839</v>
      </c>
      <c r="E3977" s="1">
        <v>45566</v>
      </c>
      <c r="F3977">
        <v>1</v>
      </c>
    </row>
    <row r="3978" spans="1:6" x14ac:dyDescent="0.25">
      <c r="A3978" t="s">
        <v>3251</v>
      </c>
      <c r="B3978" t="s">
        <v>31</v>
      </c>
      <c r="C3978" t="s">
        <v>32</v>
      </c>
      <c r="D3978" t="s">
        <v>6839</v>
      </c>
      <c r="E3978" s="1">
        <v>45597</v>
      </c>
      <c r="F3978">
        <v>1</v>
      </c>
    </row>
    <row r="3979" spans="1:6" x14ac:dyDescent="0.25">
      <c r="A3979" t="s">
        <v>3251</v>
      </c>
      <c r="B3979" t="s">
        <v>31</v>
      </c>
      <c r="C3979" t="s">
        <v>32</v>
      </c>
      <c r="D3979" t="s">
        <v>6839</v>
      </c>
      <c r="E3979" s="1">
        <v>45627</v>
      </c>
      <c r="F3979">
        <v>1</v>
      </c>
    </row>
    <row r="3980" spans="1:6" x14ac:dyDescent="0.25">
      <c r="A3980" t="s">
        <v>3256</v>
      </c>
      <c r="B3980" t="s">
        <v>31</v>
      </c>
      <c r="C3980" t="s">
        <v>32</v>
      </c>
      <c r="D3980" t="s">
        <v>6840</v>
      </c>
      <c r="E3980" s="1">
        <v>45352</v>
      </c>
      <c r="F3980">
        <v>1</v>
      </c>
    </row>
    <row r="3981" spans="1:6" x14ac:dyDescent="0.25">
      <c r="A3981" t="s">
        <v>3256</v>
      </c>
      <c r="B3981" t="s">
        <v>31</v>
      </c>
      <c r="C3981" t="s">
        <v>32</v>
      </c>
      <c r="D3981" t="s">
        <v>6840</v>
      </c>
      <c r="E3981" s="1">
        <v>45383</v>
      </c>
      <c r="F3981">
        <v>1</v>
      </c>
    </row>
    <row r="3982" spans="1:6" x14ac:dyDescent="0.25">
      <c r="A3982" t="s">
        <v>3256</v>
      </c>
      <c r="B3982" t="s">
        <v>31</v>
      </c>
      <c r="C3982" t="s">
        <v>32</v>
      </c>
      <c r="D3982" t="s">
        <v>6840</v>
      </c>
      <c r="E3982" s="1">
        <v>45413</v>
      </c>
      <c r="F3982">
        <v>1</v>
      </c>
    </row>
    <row r="3983" spans="1:6" x14ac:dyDescent="0.25">
      <c r="A3983" t="s">
        <v>3256</v>
      </c>
      <c r="B3983" t="s">
        <v>31</v>
      </c>
      <c r="C3983" t="s">
        <v>32</v>
      </c>
      <c r="D3983" t="s">
        <v>6840</v>
      </c>
      <c r="E3983" s="1">
        <v>45444</v>
      </c>
      <c r="F3983">
        <v>1</v>
      </c>
    </row>
    <row r="3984" spans="1:6" x14ac:dyDescent="0.25">
      <c r="A3984" t="s">
        <v>3256</v>
      </c>
      <c r="B3984" t="s">
        <v>31</v>
      </c>
      <c r="C3984" t="s">
        <v>32</v>
      </c>
      <c r="D3984" t="s">
        <v>6840</v>
      </c>
      <c r="E3984" s="1">
        <v>45474</v>
      </c>
      <c r="F3984">
        <v>1</v>
      </c>
    </row>
    <row r="3985" spans="1:6" x14ac:dyDescent="0.25">
      <c r="A3985" t="s">
        <v>3256</v>
      </c>
      <c r="B3985" t="s">
        <v>31</v>
      </c>
      <c r="C3985" t="s">
        <v>32</v>
      </c>
      <c r="D3985" t="s">
        <v>6840</v>
      </c>
      <c r="E3985" s="1">
        <v>45505</v>
      </c>
      <c r="F3985">
        <v>1</v>
      </c>
    </row>
    <row r="3986" spans="1:6" x14ac:dyDescent="0.25">
      <c r="A3986" t="s">
        <v>3256</v>
      </c>
      <c r="B3986" t="s">
        <v>31</v>
      </c>
      <c r="C3986" t="s">
        <v>32</v>
      </c>
      <c r="D3986" t="s">
        <v>6840</v>
      </c>
      <c r="E3986" s="1">
        <v>45536</v>
      </c>
      <c r="F3986">
        <v>1</v>
      </c>
    </row>
    <row r="3987" spans="1:6" x14ac:dyDescent="0.25">
      <c r="A3987" t="s">
        <v>3256</v>
      </c>
      <c r="B3987" t="s">
        <v>31</v>
      </c>
      <c r="C3987" t="s">
        <v>32</v>
      </c>
      <c r="D3987" t="s">
        <v>6840</v>
      </c>
      <c r="E3987" s="1">
        <v>45566</v>
      </c>
      <c r="F3987">
        <v>1</v>
      </c>
    </row>
    <row r="3988" spans="1:6" x14ac:dyDescent="0.25">
      <c r="A3988" t="s">
        <v>3256</v>
      </c>
      <c r="B3988" t="s">
        <v>31</v>
      </c>
      <c r="C3988" t="s">
        <v>32</v>
      </c>
      <c r="D3988" t="s">
        <v>6840</v>
      </c>
      <c r="E3988" s="1">
        <v>45597</v>
      </c>
      <c r="F3988">
        <v>1</v>
      </c>
    </row>
    <row r="3989" spans="1:6" x14ac:dyDescent="0.25">
      <c r="A3989" t="s">
        <v>3256</v>
      </c>
      <c r="B3989" t="s">
        <v>31</v>
      </c>
      <c r="C3989" t="s">
        <v>32</v>
      </c>
      <c r="D3989" t="s">
        <v>6840</v>
      </c>
      <c r="E3989" s="1">
        <v>45627</v>
      </c>
      <c r="F3989">
        <v>1</v>
      </c>
    </row>
    <row r="3990" spans="1:6" x14ac:dyDescent="0.25">
      <c r="A3990" t="s">
        <v>3260</v>
      </c>
      <c r="B3990" t="s">
        <v>31</v>
      </c>
      <c r="C3990" t="s">
        <v>32</v>
      </c>
      <c r="D3990" t="s">
        <v>6842</v>
      </c>
      <c r="E3990" s="1">
        <v>45292</v>
      </c>
      <c r="F3990">
        <v>1</v>
      </c>
    </row>
    <row r="3991" spans="1:6" x14ac:dyDescent="0.25">
      <c r="A3991" t="s">
        <v>3260</v>
      </c>
      <c r="B3991" t="s">
        <v>31</v>
      </c>
      <c r="C3991" t="s">
        <v>32</v>
      </c>
      <c r="D3991" t="s">
        <v>6842</v>
      </c>
      <c r="E3991" s="1">
        <v>45323</v>
      </c>
      <c r="F3991">
        <v>1</v>
      </c>
    </row>
    <row r="3992" spans="1:6" x14ac:dyDescent="0.25">
      <c r="A3992" t="s">
        <v>3260</v>
      </c>
      <c r="B3992" t="s">
        <v>31</v>
      </c>
      <c r="C3992" t="s">
        <v>32</v>
      </c>
      <c r="D3992" t="s">
        <v>6842</v>
      </c>
      <c r="E3992" s="1">
        <v>45352</v>
      </c>
      <c r="F3992">
        <v>1</v>
      </c>
    </row>
    <row r="3993" spans="1:6" x14ac:dyDescent="0.25">
      <c r="A3993" t="s">
        <v>3260</v>
      </c>
      <c r="B3993" t="s">
        <v>31</v>
      </c>
      <c r="C3993" t="s">
        <v>32</v>
      </c>
      <c r="D3993" t="s">
        <v>6842</v>
      </c>
      <c r="E3993" s="1">
        <v>45383</v>
      </c>
      <c r="F3993">
        <v>1</v>
      </c>
    </row>
    <row r="3994" spans="1:6" x14ac:dyDescent="0.25">
      <c r="A3994" t="s">
        <v>3260</v>
      </c>
      <c r="B3994" t="s">
        <v>31</v>
      </c>
      <c r="C3994" t="s">
        <v>32</v>
      </c>
      <c r="D3994" t="s">
        <v>6842</v>
      </c>
      <c r="E3994" s="1">
        <v>45413</v>
      </c>
      <c r="F3994">
        <v>1</v>
      </c>
    </row>
    <row r="3995" spans="1:6" x14ac:dyDescent="0.25">
      <c r="A3995" t="s">
        <v>3260</v>
      </c>
      <c r="B3995" t="s">
        <v>31</v>
      </c>
      <c r="C3995" t="s">
        <v>32</v>
      </c>
      <c r="D3995" t="s">
        <v>6842</v>
      </c>
      <c r="E3995" s="1">
        <v>45444</v>
      </c>
      <c r="F3995">
        <v>1</v>
      </c>
    </row>
    <row r="3996" spans="1:6" x14ac:dyDescent="0.25">
      <c r="A3996" t="s">
        <v>3260</v>
      </c>
      <c r="B3996" t="s">
        <v>31</v>
      </c>
      <c r="C3996" t="s">
        <v>32</v>
      </c>
      <c r="D3996" t="s">
        <v>6842</v>
      </c>
      <c r="E3996" s="1">
        <v>45474</v>
      </c>
      <c r="F3996">
        <v>1</v>
      </c>
    </row>
    <row r="3997" spans="1:6" x14ac:dyDescent="0.25">
      <c r="A3997" t="s">
        <v>3260</v>
      </c>
      <c r="B3997" t="s">
        <v>31</v>
      </c>
      <c r="C3997" t="s">
        <v>32</v>
      </c>
      <c r="D3997" t="s">
        <v>6842</v>
      </c>
      <c r="E3997" s="1">
        <v>45505</v>
      </c>
      <c r="F3997">
        <v>1</v>
      </c>
    </row>
    <row r="3998" spans="1:6" x14ac:dyDescent="0.25">
      <c r="A3998" t="s">
        <v>3260</v>
      </c>
      <c r="B3998" t="s">
        <v>31</v>
      </c>
      <c r="C3998" t="s">
        <v>32</v>
      </c>
      <c r="D3998" t="s">
        <v>6842</v>
      </c>
      <c r="E3998" s="1">
        <v>45536</v>
      </c>
      <c r="F3998">
        <v>1</v>
      </c>
    </row>
    <row r="3999" spans="1:6" x14ac:dyDescent="0.25">
      <c r="A3999" t="s">
        <v>3260</v>
      </c>
      <c r="B3999" t="s">
        <v>31</v>
      </c>
      <c r="C3999" t="s">
        <v>32</v>
      </c>
      <c r="D3999" t="s">
        <v>6842</v>
      </c>
      <c r="E3999" s="1">
        <v>45566</v>
      </c>
      <c r="F3999">
        <v>1</v>
      </c>
    </row>
    <row r="4000" spans="1:6" x14ac:dyDescent="0.25">
      <c r="A4000" t="s">
        <v>3260</v>
      </c>
      <c r="B4000" t="s">
        <v>31</v>
      </c>
      <c r="C4000" t="s">
        <v>32</v>
      </c>
      <c r="D4000" t="s">
        <v>6842</v>
      </c>
      <c r="E4000" s="1">
        <v>45597</v>
      </c>
      <c r="F4000">
        <v>1</v>
      </c>
    </row>
    <row r="4001" spans="1:6" x14ac:dyDescent="0.25">
      <c r="A4001" t="s">
        <v>3260</v>
      </c>
      <c r="B4001" t="s">
        <v>31</v>
      </c>
      <c r="C4001" t="s">
        <v>32</v>
      </c>
      <c r="D4001" t="s">
        <v>6842</v>
      </c>
      <c r="E4001" s="1">
        <v>45627</v>
      </c>
      <c r="F4001">
        <v>1</v>
      </c>
    </row>
    <row r="4002" spans="1:6" x14ac:dyDescent="0.25">
      <c r="A4002" t="s">
        <v>3265</v>
      </c>
      <c r="B4002" t="s">
        <v>146</v>
      </c>
      <c r="C4002" t="s">
        <v>147</v>
      </c>
      <c r="D4002" t="s">
        <v>6840</v>
      </c>
      <c r="E4002" s="1">
        <v>45352</v>
      </c>
      <c r="F4002">
        <v>1</v>
      </c>
    </row>
    <row r="4003" spans="1:6" x14ac:dyDescent="0.25">
      <c r="A4003" t="s">
        <v>3265</v>
      </c>
      <c r="B4003" t="s">
        <v>146</v>
      </c>
      <c r="C4003" t="s">
        <v>147</v>
      </c>
      <c r="D4003" t="s">
        <v>6840</v>
      </c>
      <c r="E4003" s="1">
        <v>45383</v>
      </c>
      <c r="F4003">
        <v>1</v>
      </c>
    </row>
    <row r="4004" spans="1:6" x14ac:dyDescent="0.25">
      <c r="A4004" t="s">
        <v>3265</v>
      </c>
      <c r="B4004" t="s">
        <v>146</v>
      </c>
      <c r="C4004" t="s">
        <v>147</v>
      </c>
      <c r="D4004" t="s">
        <v>6840</v>
      </c>
      <c r="E4004" s="1">
        <v>45413</v>
      </c>
      <c r="F4004">
        <v>1</v>
      </c>
    </row>
    <row r="4005" spans="1:6" x14ac:dyDescent="0.25">
      <c r="A4005" t="s">
        <v>3265</v>
      </c>
      <c r="B4005" t="s">
        <v>146</v>
      </c>
      <c r="C4005" t="s">
        <v>147</v>
      </c>
      <c r="D4005" t="s">
        <v>6840</v>
      </c>
      <c r="E4005" s="1">
        <v>45444</v>
      </c>
      <c r="F4005">
        <v>1</v>
      </c>
    </row>
    <row r="4006" spans="1:6" x14ac:dyDescent="0.25">
      <c r="A4006" t="s">
        <v>3265</v>
      </c>
      <c r="B4006" t="s">
        <v>146</v>
      </c>
      <c r="C4006" t="s">
        <v>147</v>
      </c>
      <c r="D4006" t="s">
        <v>6840</v>
      </c>
      <c r="E4006" s="1">
        <v>45474</v>
      </c>
      <c r="F4006">
        <v>1</v>
      </c>
    </row>
    <row r="4007" spans="1:6" x14ac:dyDescent="0.25">
      <c r="A4007" t="s">
        <v>3265</v>
      </c>
      <c r="B4007" t="s">
        <v>146</v>
      </c>
      <c r="C4007" t="s">
        <v>147</v>
      </c>
      <c r="D4007" t="s">
        <v>6840</v>
      </c>
      <c r="E4007" s="1">
        <v>45505</v>
      </c>
      <c r="F4007">
        <v>1</v>
      </c>
    </row>
    <row r="4008" spans="1:6" x14ac:dyDescent="0.25">
      <c r="A4008" t="s">
        <v>3265</v>
      </c>
      <c r="B4008" t="s">
        <v>146</v>
      </c>
      <c r="C4008" t="s">
        <v>147</v>
      </c>
      <c r="D4008" t="s">
        <v>6840</v>
      </c>
      <c r="E4008" s="1">
        <v>45536</v>
      </c>
      <c r="F4008">
        <v>1</v>
      </c>
    </row>
    <row r="4009" spans="1:6" x14ac:dyDescent="0.25">
      <c r="A4009" t="s">
        <v>3265</v>
      </c>
      <c r="B4009" t="s">
        <v>146</v>
      </c>
      <c r="C4009" t="s">
        <v>147</v>
      </c>
      <c r="D4009" t="s">
        <v>6840</v>
      </c>
      <c r="E4009" s="1">
        <v>45566</v>
      </c>
      <c r="F4009">
        <v>1</v>
      </c>
    </row>
    <row r="4010" spans="1:6" x14ac:dyDescent="0.25">
      <c r="A4010" t="s">
        <v>3265</v>
      </c>
      <c r="B4010" t="s">
        <v>146</v>
      </c>
      <c r="C4010" t="s">
        <v>147</v>
      </c>
      <c r="D4010" t="s">
        <v>6840</v>
      </c>
      <c r="E4010" s="1">
        <v>45597</v>
      </c>
      <c r="F4010">
        <v>1</v>
      </c>
    </row>
    <row r="4011" spans="1:6" x14ac:dyDescent="0.25">
      <c r="A4011" t="s">
        <v>3265</v>
      </c>
      <c r="B4011" t="s">
        <v>146</v>
      </c>
      <c r="C4011" t="s">
        <v>147</v>
      </c>
      <c r="D4011" t="s">
        <v>6840</v>
      </c>
      <c r="E4011" s="1">
        <v>45627</v>
      </c>
      <c r="F4011">
        <v>1</v>
      </c>
    </row>
    <row r="4012" spans="1:6" x14ac:dyDescent="0.25">
      <c r="A4012" t="s">
        <v>3275</v>
      </c>
      <c r="B4012" t="s">
        <v>31</v>
      </c>
      <c r="C4012" t="s">
        <v>32</v>
      </c>
      <c r="D4012" t="s">
        <v>6840</v>
      </c>
      <c r="E4012" s="1">
        <v>45292</v>
      </c>
      <c r="F4012">
        <v>1</v>
      </c>
    </row>
    <row r="4013" spans="1:6" x14ac:dyDescent="0.25">
      <c r="A4013" t="s">
        <v>3275</v>
      </c>
      <c r="B4013" t="s">
        <v>31</v>
      </c>
      <c r="C4013" t="s">
        <v>32</v>
      </c>
      <c r="D4013" t="s">
        <v>6840</v>
      </c>
      <c r="E4013" s="1">
        <v>45323</v>
      </c>
      <c r="F4013">
        <v>1</v>
      </c>
    </row>
    <row r="4014" spans="1:6" x14ac:dyDescent="0.25">
      <c r="A4014" t="s">
        <v>3275</v>
      </c>
      <c r="B4014" t="s">
        <v>31</v>
      </c>
      <c r="C4014" t="s">
        <v>32</v>
      </c>
      <c r="D4014" t="s">
        <v>6840</v>
      </c>
      <c r="E4014" s="1">
        <v>45352</v>
      </c>
      <c r="F4014">
        <v>1</v>
      </c>
    </row>
    <row r="4015" spans="1:6" x14ac:dyDescent="0.25">
      <c r="A4015" t="s">
        <v>3275</v>
      </c>
      <c r="B4015" t="s">
        <v>31</v>
      </c>
      <c r="C4015" t="s">
        <v>32</v>
      </c>
      <c r="D4015" t="s">
        <v>6840</v>
      </c>
      <c r="E4015" s="1">
        <v>45383</v>
      </c>
      <c r="F4015">
        <v>1</v>
      </c>
    </row>
    <row r="4016" spans="1:6" x14ac:dyDescent="0.25">
      <c r="A4016" t="s">
        <v>3275</v>
      </c>
      <c r="B4016" t="s">
        <v>31</v>
      </c>
      <c r="C4016" t="s">
        <v>32</v>
      </c>
      <c r="D4016" t="s">
        <v>6840</v>
      </c>
      <c r="E4016" s="1">
        <v>45413</v>
      </c>
      <c r="F4016">
        <v>1</v>
      </c>
    </row>
    <row r="4017" spans="1:6" x14ac:dyDescent="0.25">
      <c r="A4017" t="s">
        <v>3275</v>
      </c>
      <c r="B4017" t="s">
        <v>31</v>
      </c>
      <c r="C4017" t="s">
        <v>32</v>
      </c>
      <c r="D4017" t="s">
        <v>6840</v>
      </c>
      <c r="E4017" s="1">
        <v>45444</v>
      </c>
      <c r="F4017">
        <v>1</v>
      </c>
    </row>
    <row r="4018" spans="1:6" x14ac:dyDescent="0.25">
      <c r="A4018" t="s">
        <v>3275</v>
      </c>
      <c r="B4018" t="s">
        <v>31</v>
      </c>
      <c r="C4018" t="s">
        <v>32</v>
      </c>
      <c r="D4018" t="s">
        <v>6840</v>
      </c>
      <c r="E4018" s="1">
        <v>45474</v>
      </c>
      <c r="F4018">
        <v>1</v>
      </c>
    </row>
    <row r="4019" spans="1:6" x14ac:dyDescent="0.25">
      <c r="A4019" t="s">
        <v>3275</v>
      </c>
      <c r="B4019" t="s">
        <v>31</v>
      </c>
      <c r="C4019" t="s">
        <v>32</v>
      </c>
      <c r="D4019" t="s">
        <v>6840</v>
      </c>
      <c r="E4019" s="1">
        <v>45505</v>
      </c>
      <c r="F4019">
        <v>1</v>
      </c>
    </row>
    <row r="4020" spans="1:6" x14ac:dyDescent="0.25">
      <c r="A4020" t="s">
        <v>3275</v>
      </c>
      <c r="B4020" t="s">
        <v>31</v>
      </c>
      <c r="C4020" t="s">
        <v>32</v>
      </c>
      <c r="D4020" t="s">
        <v>6840</v>
      </c>
      <c r="E4020" s="1">
        <v>45536</v>
      </c>
      <c r="F4020">
        <v>1</v>
      </c>
    </row>
    <row r="4021" spans="1:6" x14ac:dyDescent="0.25">
      <c r="A4021" t="s">
        <v>3275</v>
      </c>
      <c r="B4021" t="s">
        <v>31</v>
      </c>
      <c r="C4021" t="s">
        <v>32</v>
      </c>
      <c r="D4021" t="s">
        <v>6840</v>
      </c>
      <c r="E4021" s="1">
        <v>45566</v>
      </c>
      <c r="F4021">
        <v>1</v>
      </c>
    </row>
    <row r="4022" spans="1:6" x14ac:dyDescent="0.25">
      <c r="A4022" t="s">
        <v>3275</v>
      </c>
      <c r="B4022" t="s">
        <v>31</v>
      </c>
      <c r="C4022" t="s">
        <v>32</v>
      </c>
      <c r="D4022" t="s">
        <v>6840</v>
      </c>
      <c r="E4022" s="1">
        <v>45597</v>
      </c>
      <c r="F4022">
        <v>1</v>
      </c>
    </row>
    <row r="4023" spans="1:6" x14ac:dyDescent="0.25">
      <c r="A4023" t="s">
        <v>3275</v>
      </c>
      <c r="B4023" t="s">
        <v>31</v>
      </c>
      <c r="C4023" t="s">
        <v>32</v>
      </c>
      <c r="D4023" t="s">
        <v>6840</v>
      </c>
      <c r="E4023" s="1">
        <v>45627</v>
      </c>
      <c r="F4023">
        <v>1</v>
      </c>
    </row>
    <row r="4024" spans="1:6" x14ac:dyDescent="0.25">
      <c r="A4024" t="s">
        <v>3279</v>
      </c>
      <c r="B4024" t="s">
        <v>43</v>
      </c>
      <c r="C4024" t="s">
        <v>44</v>
      </c>
      <c r="D4024" t="s">
        <v>6840</v>
      </c>
      <c r="E4024" s="1">
        <v>45292</v>
      </c>
      <c r="F4024">
        <v>1</v>
      </c>
    </row>
    <row r="4025" spans="1:6" x14ac:dyDescent="0.25">
      <c r="A4025" t="s">
        <v>3279</v>
      </c>
      <c r="B4025" t="s">
        <v>43</v>
      </c>
      <c r="C4025" t="s">
        <v>44</v>
      </c>
      <c r="D4025" t="s">
        <v>6840</v>
      </c>
      <c r="E4025" s="1">
        <v>45323</v>
      </c>
      <c r="F4025">
        <v>1</v>
      </c>
    </row>
    <row r="4026" spans="1:6" x14ac:dyDescent="0.25">
      <c r="A4026" t="s">
        <v>3279</v>
      </c>
      <c r="B4026" t="s">
        <v>43</v>
      </c>
      <c r="C4026" t="s">
        <v>44</v>
      </c>
      <c r="D4026" t="s">
        <v>6840</v>
      </c>
      <c r="E4026" s="1">
        <v>45352</v>
      </c>
      <c r="F4026">
        <v>1</v>
      </c>
    </row>
    <row r="4027" spans="1:6" x14ac:dyDescent="0.25">
      <c r="A4027" t="s">
        <v>3279</v>
      </c>
      <c r="B4027" t="s">
        <v>43</v>
      </c>
      <c r="C4027" t="s">
        <v>44</v>
      </c>
      <c r="D4027" t="s">
        <v>6840</v>
      </c>
      <c r="E4027" s="1">
        <v>45383</v>
      </c>
      <c r="F4027">
        <v>1</v>
      </c>
    </row>
    <row r="4028" spans="1:6" x14ac:dyDescent="0.25">
      <c r="A4028" t="s">
        <v>3279</v>
      </c>
      <c r="B4028" t="s">
        <v>43</v>
      </c>
      <c r="C4028" t="s">
        <v>44</v>
      </c>
      <c r="D4028" t="s">
        <v>6840</v>
      </c>
      <c r="E4028" s="1">
        <v>45413</v>
      </c>
      <c r="F4028">
        <v>1</v>
      </c>
    </row>
    <row r="4029" spans="1:6" x14ac:dyDescent="0.25">
      <c r="A4029" t="s">
        <v>3279</v>
      </c>
      <c r="B4029" t="s">
        <v>43</v>
      </c>
      <c r="C4029" t="s">
        <v>44</v>
      </c>
      <c r="D4029" t="s">
        <v>6840</v>
      </c>
      <c r="E4029" s="1">
        <v>45444</v>
      </c>
      <c r="F4029">
        <v>1</v>
      </c>
    </row>
    <row r="4030" spans="1:6" x14ac:dyDescent="0.25">
      <c r="A4030" t="s">
        <v>3279</v>
      </c>
      <c r="B4030" t="s">
        <v>43</v>
      </c>
      <c r="C4030" t="s">
        <v>44</v>
      </c>
      <c r="D4030" t="s">
        <v>6840</v>
      </c>
      <c r="E4030" s="1">
        <v>45474</v>
      </c>
      <c r="F4030">
        <v>1</v>
      </c>
    </row>
    <row r="4031" spans="1:6" x14ac:dyDescent="0.25">
      <c r="A4031" t="s">
        <v>3279</v>
      </c>
      <c r="B4031" t="s">
        <v>43</v>
      </c>
      <c r="C4031" t="s">
        <v>44</v>
      </c>
      <c r="D4031" t="s">
        <v>6840</v>
      </c>
      <c r="E4031" s="1">
        <v>45505</v>
      </c>
      <c r="F4031">
        <v>1</v>
      </c>
    </row>
    <row r="4032" spans="1:6" x14ac:dyDescent="0.25">
      <c r="A4032" t="s">
        <v>3279</v>
      </c>
      <c r="B4032" t="s">
        <v>43</v>
      </c>
      <c r="C4032" t="s">
        <v>44</v>
      </c>
      <c r="D4032" t="s">
        <v>6840</v>
      </c>
      <c r="E4032" s="1">
        <v>45536</v>
      </c>
      <c r="F4032">
        <v>1</v>
      </c>
    </row>
    <row r="4033" spans="1:6" x14ac:dyDescent="0.25">
      <c r="A4033" t="s">
        <v>3279</v>
      </c>
      <c r="B4033" t="s">
        <v>43</v>
      </c>
      <c r="C4033" t="s">
        <v>44</v>
      </c>
      <c r="D4033" t="s">
        <v>6840</v>
      </c>
      <c r="E4033" s="1">
        <v>45566</v>
      </c>
      <c r="F4033">
        <v>1</v>
      </c>
    </row>
    <row r="4034" spans="1:6" x14ac:dyDescent="0.25">
      <c r="A4034" t="s">
        <v>3279</v>
      </c>
      <c r="B4034" t="s">
        <v>43</v>
      </c>
      <c r="C4034" t="s">
        <v>44</v>
      </c>
      <c r="D4034" t="s">
        <v>6840</v>
      </c>
      <c r="E4034" s="1">
        <v>45597</v>
      </c>
      <c r="F4034">
        <v>1</v>
      </c>
    </row>
    <row r="4035" spans="1:6" x14ac:dyDescent="0.25">
      <c r="A4035" t="s">
        <v>3279</v>
      </c>
      <c r="B4035" t="s">
        <v>43</v>
      </c>
      <c r="C4035" t="s">
        <v>44</v>
      </c>
      <c r="D4035" t="s">
        <v>6840</v>
      </c>
      <c r="E4035" s="1">
        <v>45627</v>
      </c>
      <c r="F4035">
        <v>1</v>
      </c>
    </row>
    <row r="4036" spans="1:6" x14ac:dyDescent="0.25">
      <c r="A4036" t="s">
        <v>3284</v>
      </c>
      <c r="B4036" t="s">
        <v>43</v>
      </c>
      <c r="C4036" t="s">
        <v>44</v>
      </c>
      <c r="D4036" t="s">
        <v>6841</v>
      </c>
      <c r="E4036" s="1">
        <v>45323</v>
      </c>
      <c r="F4036">
        <v>1</v>
      </c>
    </row>
    <row r="4037" spans="1:6" x14ac:dyDescent="0.25">
      <c r="A4037" t="s">
        <v>3284</v>
      </c>
      <c r="B4037" t="s">
        <v>43</v>
      </c>
      <c r="C4037" t="s">
        <v>44</v>
      </c>
      <c r="D4037" t="s">
        <v>6841</v>
      </c>
      <c r="E4037" s="1">
        <v>45352</v>
      </c>
      <c r="F4037">
        <v>1</v>
      </c>
    </row>
    <row r="4038" spans="1:6" x14ac:dyDescent="0.25">
      <c r="A4038" t="s">
        <v>3284</v>
      </c>
      <c r="B4038" t="s">
        <v>43</v>
      </c>
      <c r="C4038" t="s">
        <v>44</v>
      </c>
      <c r="D4038" t="s">
        <v>6841</v>
      </c>
      <c r="E4038" s="1">
        <v>45383</v>
      </c>
      <c r="F4038">
        <v>1</v>
      </c>
    </row>
    <row r="4039" spans="1:6" x14ac:dyDescent="0.25">
      <c r="A4039" t="s">
        <v>3284</v>
      </c>
      <c r="B4039" t="s">
        <v>43</v>
      </c>
      <c r="C4039" t="s">
        <v>44</v>
      </c>
      <c r="D4039" t="s">
        <v>6841</v>
      </c>
      <c r="E4039" s="1">
        <v>45413</v>
      </c>
      <c r="F4039">
        <v>1</v>
      </c>
    </row>
    <row r="4040" spans="1:6" x14ac:dyDescent="0.25">
      <c r="A4040" t="s">
        <v>3284</v>
      </c>
      <c r="B4040" t="s">
        <v>43</v>
      </c>
      <c r="C4040" t="s">
        <v>44</v>
      </c>
      <c r="D4040" t="s">
        <v>6841</v>
      </c>
      <c r="E4040" s="1">
        <v>45444</v>
      </c>
      <c r="F4040">
        <v>1</v>
      </c>
    </row>
    <row r="4041" spans="1:6" x14ac:dyDescent="0.25">
      <c r="A4041" t="s">
        <v>3284</v>
      </c>
      <c r="B4041" t="s">
        <v>43</v>
      </c>
      <c r="C4041" t="s">
        <v>44</v>
      </c>
      <c r="D4041" t="s">
        <v>6841</v>
      </c>
      <c r="E4041" s="1">
        <v>45474</v>
      </c>
      <c r="F4041">
        <v>1</v>
      </c>
    </row>
    <row r="4042" spans="1:6" x14ac:dyDescent="0.25">
      <c r="A4042" t="s">
        <v>3284</v>
      </c>
      <c r="B4042" t="s">
        <v>43</v>
      </c>
      <c r="C4042" t="s">
        <v>44</v>
      </c>
      <c r="D4042" t="s">
        <v>6841</v>
      </c>
      <c r="E4042" s="1">
        <v>45505</v>
      </c>
      <c r="F4042">
        <v>1</v>
      </c>
    </row>
    <row r="4043" spans="1:6" x14ac:dyDescent="0.25">
      <c r="A4043" t="s">
        <v>3284</v>
      </c>
      <c r="B4043" t="s">
        <v>43</v>
      </c>
      <c r="C4043" t="s">
        <v>44</v>
      </c>
      <c r="D4043" t="s">
        <v>6841</v>
      </c>
      <c r="E4043" s="1">
        <v>45536</v>
      </c>
      <c r="F4043">
        <v>1</v>
      </c>
    </row>
    <row r="4044" spans="1:6" x14ac:dyDescent="0.25">
      <c r="A4044" t="s">
        <v>3284</v>
      </c>
      <c r="B4044" t="s">
        <v>43</v>
      </c>
      <c r="C4044" t="s">
        <v>44</v>
      </c>
      <c r="D4044" t="s">
        <v>6841</v>
      </c>
      <c r="E4044" s="1">
        <v>45566</v>
      </c>
      <c r="F4044">
        <v>1</v>
      </c>
    </row>
    <row r="4045" spans="1:6" x14ac:dyDescent="0.25">
      <c r="A4045" t="s">
        <v>3284</v>
      </c>
      <c r="B4045" t="s">
        <v>43</v>
      </c>
      <c r="C4045" t="s">
        <v>44</v>
      </c>
      <c r="D4045" t="s">
        <v>6841</v>
      </c>
      <c r="E4045" s="1">
        <v>45597</v>
      </c>
      <c r="F4045">
        <v>1</v>
      </c>
    </row>
    <row r="4046" spans="1:6" x14ac:dyDescent="0.25">
      <c r="A4046" t="s">
        <v>3284</v>
      </c>
      <c r="B4046" t="s">
        <v>43</v>
      </c>
      <c r="C4046" t="s">
        <v>44</v>
      </c>
      <c r="D4046" t="s">
        <v>6841</v>
      </c>
      <c r="E4046" s="1">
        <v>45627</v>
      </c>
      <c r="F4046">
        <v>1</v>
      </c>
    </row>
    <row r="4047" spans="1:6" x14ac:dyDescent="0.25">
      <c r="A4047" t="s">
        <v>3293</v>
      </c>
      <c r="B4047" t="s">
        <v>31</v>
      </c>
      <c r="C4047" t="s">
        <v>32</v>
      </c>
      <c r="D4047" t="s">
        <v>6841</v>
      </c>
      <c r="E4047" s="1">
        <v>45352</v>
      </c>
      <c r="F4047">
        <v>1</v>
      </c>
    </row>
    <row r="4048" spans="1:6" x14ac:dyDescent="0.25">
      <c r="A4048" t="s">
        <v>3293</v>
      </c>
      <c r="B4048" t="s">
        <v>31</v>
      </c>
      <c r="C4048" t="s">
        <v>32</v>
      </c>
      <c r="D4048" t="s">
        <v>6841</v>
      </c>
      <c r="E4048" s="1">
        <v>45383</v>
      </c>
      <c r="F4048">
        <v>1</v>
      </c>
    </row>
    <row r="4049" spans="1:6" x14ac:dyDescent="0.25">
      <c r="A4049" t="s">
        <v>3293</v>
      </c>
      <c r="B4049" t="s">
        <v>31</v>
      </c>
      <c r="C4049" t="s">
        <v>32</v>
      </c>
      <c r="D4049" t="s">
        <v>6841</v>
      </c>
      <c r="E4049" s="1">
        <v>45413</v>
      </c>
      <c r="F4049">
        <v>1</v>
      </c>
    </row>
    <row r="4050" spans="1:6" x14ac:dyDescent="0.25">
      <c r="A4050" t="s">
        <v>3293</v>
      </c>
      <c r="B4050" t="s">
        <v>31</v>
      </c>
      <c r="C4050" t="s">
        <v>32</v>
      </c>
      <c r="D4050" t="s">
        <v>6841</v>
      </c>
      <c r="E4050" s="1">
        <v>45444</v>
      </c>
      <c r="F4050">
        <v>1</v>
      </c>
    </row>
    <row r="4051" spans="1:6" x14ac:dyDescent="0.25">
      <c r="A4051" t="s">
        <v>3293</v>
      </c>
      <c r="B4051" t="s">
        <v>31</v>
      </c>
      <c r="C4051" t="s">
        <v>32</v>
      </c>
      <c r="D4051" t="s">
        <v>6841</v>
      </c>
      <c r="E4051" s="1">
        <v>45474</v>
      </c>
      <c r="F4051">
        <v>1</v>
      </c>
    </row>
    <row r="4052" spans="1:6" x14ac:dyDescent="0.25">
      <c r="A4052" t="s">
        <v>3293</v>
      </c>
      <c r="B4052" t="s">
        <v>31</v>
      </c>
      <c r="C4052" t="s">
        <v>32</v>
      </c>
      <c r="D4052" t="s">
        <v>6841</v>
      </c>
      <c r="E4052" s="1">
        <v>45505</v>
      </c>
      <c r="F4052">
        <v>1</v>
      </c>
    </row>
    <row r="4053" spans="1:6" x14ac:dyDescent="0.25">
      <c r="A4053" t="s">
        <v>3293</v>
      </c>
      <c r="B4053" t="s">
        <v>31</v>
      </c>
      <c r="C4053" t="s">
        <v>32</v>
      </c>
      <c r="D4053" t="s">
        <v>6841</v>
      </c>
      <c r="E4053" s="1">
        <v>45536</v>
      </c>
      <c r="F4053">
        <v>1</v>
      </c>
    </row>
    <row r="4054" spans="1:6" x14ac:dyDescent="0.25">
      <c r="A4054" t="s">
        <v>3293</v>
      </c>
      <c r="B4054" t="s">
        <v>31</v>
      </c>
      <c r="C4054" t="s">
        <v>32</v>
      </c>
      <c r="D4054" t="s">
        <v>6841</v>
      </c>
      <c r="E4054" s="1">
        <v>45566</v>
      </c>
      <c r="F4054">
        <v>1</v>
      </c>
    </row>
    <row r="4055" spans="1:6" x14ac:dyDescent="0.25">
      <c r="A4055" t="s">
        <v>3293</v>
      </c>
      <c r="B4055" t="s">
        <v>31</v>
      </c>
      <c r="C4055" t="s">
        <v>32</v>
      </c>
      <c r="D4055" t="s">
        <v>6841</v>
      </c>
      <c r="E4055" s="1">
        <v>45597</v>
      </c>
      <c r="F4055">
        <v>1</v>
      </c>
    </row>
    <row r="4056" spans="1:6" x14ac:dyDescent="0.25">
      <c r="A4056" t="s">
        <v>3293</v>
      </c>
      <c r="B4056" t="s">
        <v>31</v>
      </c>
      <c r="C4056" t="s">
        <v>32</v>
      </c>
      <c r="D4056" t="s">
        <v>6841</v>
      </c>
      <c r="E4056" s="1">
        <v>45627</v>
      </c>
      <c r="F4056">
        <v>1</v>
      </c>
    </row>
    <row r="4057" spans="1:6" x14ac:dyDescent="0.25">
      <c r="A4057" t="s">
        <v>3302</v>
      </c>
      <c r="B4057" t="s">
        <v>31</v>
      </c>
      <c r="C4057" t="s">
        <v>32</v>
      </c>
      <c r="D4057" t="s">
        <v>6840</v>
      </c>
      <c r="E4057" s="1">
        <v>45323</v>
      </c>
      <c r="F4057">
        <v>1</v>
      </c>
    </row>
    <row r="4058" spans="1:6" x14ac:dyDescent="0.25">
      <c r="A4058" t="s">
        <v>3302</v>
      </c>
      <c r="B4058" t="s">
        <v>31</v>
      </c>
      <c r="C4058" t="s">
        <v>32</v>
      </c>
      <c r="D4058" t="s">
        <v>6840</v>
      </c>
      <c r="E4058" s="1">
        <v>45352</v>
      </c>
      <c r="F4058">
        <v>1</v>
      </c>
    </row>
    <row r="4059" spans="1:6" x14ac:dyDescent="0.25">
      <c r="A4059" t="s">
        <v>3302</v>
      </c>
      <c r="B4059" t="s">
        <v>31</v>
      </c>
      <c r="C4059" t="s">
        <v>32</v>
      </c>
      <c r="D4059" t="s">
        <v>6840</v>
      </c>
      <c r="E4059" s="1">
        <v>45383</v>
      </c>
      <c r="F4059">
        <v>1</v>
      </c>
    </row>
    <row r="4060" spans="1:6" x14ac:dyDescent="0.25">
      <c r="A4060" t="s">
        <v>3302</v>
      </c>
      <c r="B4060" t="s">
        <v>31</v>
      </c>
      <c r="C4060" t="s">
        <v>32</v>
      </c>
      <c r="D4060" t="s">
        <v>6840</v>
      </c>
      <c r="E4060" s="1">
        <v>45413</v>
      </c>
      <c r="F4060">
        <v>1</v>
      </c>
    </row>
    <row r="4061" spans="1:6" x14ac:dyDescent="0.25">
      <c r="A4061" t="s">
        <v>3302</v>
      </c>
      <c r="B4061" t="s">
        <v>31</v>
      </c>
      <c r="C4061" t="s">
        <v>32</v>
      </c>
      <c r="D4061" t="s">
        <v>6840</v>
      </c>
      <c r="E4061" s="1">
        <v>45444</v>
      </c>
      <c r="F4061">
        <v>1</v>
      </c>
    </row>
    <row r="4062" spans="1:6" x14ac:dyDescent="0.25">
      <c r="A4062" t="s">
        <v>3302</v>
      </c>
      <c r="B4062" t="s">
        <v>31</v>
      </c>
      <c r="C4062" t="s">
        <v>32</v>
      </c>
      <c r="D4062" t="s">
        <v>6840</v>
      </c>
      <c r="E4062" s="1">
        <v>45474</v>
      </c>
      <c r="F4062">
        <v>1</v>
      </c>
    </row>
    <row r="4063" spans="1:6" x14ac:dyDescent="0.25">
      <c r="A4063" t="s">
        <v>3302</v>
      </c>
      <c r="B4063" t="s">
        <v>31</v>
      </c>
      <c r="C4063" t="s">
        <v>32</v>
      </c>
      <c r="D4063" t="s">
        <v>6840</v>
      </c>
      <c r="E4063" s="1">
        <v>45505</v>
      </c>
      <c r="F4063">
        <v>1</v>
      </c>
    </row>
    <row r="4064" spans="1:6" x14ac:dyDescent="0.25">
      <c r="A4064" t="s">
        <v>3302</v>
      </c>
      <c r="B4064" t="s">
        <v>31</v>
      </c>
      <c r="C4064" t="s">
        <v>32</v>
      </c>
      <c r="D4064" t="s">
        <v>6840</v>
      </c>
      <c r="E4064" s="1">
        <v>45536</v>
      </c>
      <c r="F4064">
        <v>1</v>
      </c>
    </row>
    <row r="4065" spans="1:6" x14ac:dyDescent="0.25">
      <c r="A4065" t="s">
        <v>3302</v>
      </c>
      <c r="B4065" t="s">
        <v>31</v>
      </c>
      <c r="C4065" t="s">
        <v>32</v>
      </c>
      <c r="D4065" t="s">
        <v>6840</v>
      </c>
      <c r="E4065" s="1">
        <v>45566</v>
      </c>
      <c r="F4065">
        <v>1</v>
      </c>
    </row>
    <row r="4066" spans="1:6" x14ac:dyDescent="0.25">
      <c r="A4066" t="s">
        <v>3302</v>
      </c>
      <c r="B4066" t="s">
        <v>31</v>
      </c>
      <c r="C4066" t="s">
        <v>32</v>
      </c>
      <c r="D4066" t="s">
        <v>6840</v>
      </c>
      <c r="E4066" s="1">
        <v>45597</v>
      </c>
      <c r="F4066">
        <v>1</v>
      </c>
    </row>
    <row r="4067" spans="1:6" x14ac:dyDescent="0.25">
      <c r="A4067" t="s">
        <v>3302</v>
      </c>
      <c r="B4067" t="s">
        <v>31</v>
      </c>
      <c r="C4067" t="s">
        <v>32</v>
      </c>
      <c r="D4067" t="s">
        <v>6840</v>
      </c>
      <c r="E4067" s="1">
        <v>45627</v>
      </c>
      <c r="F4067">
        <v>1</v>
      </c>
    </row>
    <row r="4068" spans="1:6" x14ac:dyDescent="0.25">
      <c r="A4068" t="s">
        <v>3307</v>
      </c>
      <c r="B4068" t="s">
        <v>52</v>
      </c>
      <c r="C4068" t="s">
        <v>44</v>
      </c>
      <c r="D4068" t="s">
        <v>6839</v>
      </c>
      <c r="E4068" s="1">
        <v>45292</v>
      </c>
      <c r="F4068">
        <v>1</v>
      </c>
    </row>
    <row r="4069" spans="1:6" x14ac:dyDescent="0.25">
      <c r="A4069" t="s">
        <v>3307</v>
      </c>
      <c r="B4069" t="s">
        <v>52</v>
      </c>
      <c r="C4069" t="s">
        <v>44</v>
      </c>
      <c r="D4069" t="s">
        <v>6839</v>
      </c>
      <c r="E4069" s="1">
        <v>45323</v>
      </c>
      <c r="F4069">
        <v>1</v>
      </c>
    </row>
    <row r="4070" spans="1:6" x14ac:dyDescent="0.25">
      <c r="A4070" t="s">
        <v>3307</v>
      </c>
      <c r="B4070" t="s">
        <v>52</v>
      </c>
      <c r="C4070" t="s">
        <v>44</v>
      </c>
      <c r="D4070" t="s">
        <v>6839</v>
      </c>
      <c r="E4070" s="1">
        <v>45352</v>
      </c>
      <c r="F4070">
        <v>1</v>
      </c>
    </row>
    <row r="4071" spans="1:6" x14ac:dyDescent="0.25">
      <c r="A4071" t="s">
        <v>3307</v>
      </c>
      <c r="B4071" t="s">
        <v>52</v>
      </c>
      <c r="C4071" t="s">
        <v>44</v>
      </c>
      <c r="D4071" t="s">
        <v>6839</v>
      </c>
      <c r="E4071" s="1">
        <v>45383</v>
      </c>
      <c r="F4071">
        <v>1</v>
      </c>
    </row>
    <row r="4072" spans="1:6" x14ac:dyDescent="0.25">
      <c r="A4072" t="s">
        <v>3307</v>
      </c>
      <c r="B4072" t="s">
        <v>52</v>
      </c>
      <c r="C4072" t="s">
        <v>44</v>
      </c>
      <c r="D4072" t="s">
        <v>6839</v>
      </c>
      <c r="E4072" s="1">
        <v>45413</v>
      </c>
      <c r="F4072">
        <v>1</v>
      </c>
    </row>
    <row r="4073" spans="1:6" x14ac:dyDescent="0.25">
      <c r="A4073" t="s">
        <v>3307</v>
      </c>
      <c r="B4073" t="s">
        <v>52</v>
      </c>
      <c r="C4073" t="s">
        <v>44</v>
      </c>
      <c r="D4073" t="s">
        <v>6839</v>
      </c>
      <c r="E4073" s="1">
        <v>45444</v>
      </c>
      <c r="F4073">
        <v>1</v>
      </c>
    </row>
    <row r="4074" spans="1:6" x14ac:dyDescent="0.25">
      <c r="A4074" t="s">
        <v>3307</v>
      </c>
      <c r="B4074" t="s">
        <v>52</v>
      </c>
      <c r="C4074" t="s">
        <v>44</v>
      </c>
      <c r="D4074" t="s">
        <v>6839</v>
      </c>
      <c r="E4074" s="1">
        <v>45474</v>
      </c>
      <c r="F4074">
        <v>1</v>
      </c>
    </row>
    <row r="4075" spans="1:6" x14ac:dyDescent="0.25">
      <c r="A4075" t="s">
        <v>3307</v>
      </c>
      <c r="B4075" t="s">
        <v>52</v>
      </c>
      <c r="C4075" t="s">
        <v>44</v>
      </c>
      <c r="D4075" t="s">
        <v>6839</v>
      </c>
      <c r="E4075" s="1">
        <v>45505</v>
      </c>
      <c r="F4075">
        <v>1</v>
      </c>
    </row>
    <row r="4076" spans="1:6" x14ac:dyDescent="0.25">
      <c r="A4076" t="s">
        <v>3307</v>
      </c>
      <c r="B4076" t="s">
        <v>52</v>
      </c>
      <c r="C4076" t="s">
        <v>44</v>
      </c>
      <c r="D4076" t="s">
        <v>6839</v>
      </c>
      <c r="E4076" s="1">
        <v>45536</v>
      </c>
      <c r="F4076">
        <v>1</v>
      </c>
    </row>
    <row r="4077" spans="1:6" x14ac:dyDescent="0.25">
      <c r="A4077" t="s">
        <v>3307</v>
      </c>
      <c r="B4077" t="s">
        <v>52</v>
      </c>
      <c r="C4077" t="s">
        <v>44</v>
      </c>
      <c r="D4077" t="s">
        <v>6839</v>
      </c>
      <c r="E4077" s="1">
        <v>45566</v>
      </c>
      <c r="F4077">
        <v>1</v>
      </c>
    </row>
    <row r="4078" spans="1:6" x14ac:dyDescent="0.25">
      <c r="A4078" t="s">
        <v>3307</v>
      </c>
      <c r="B4078" t="s">
        <v>52</v>
      </c>
      <c r="C4078" t="s">
        <v>44</v>
      </c>
      <c r="D4078" t="s">
        <v>6839</v>
      </c>
      <c r="E4078" s="1">
        <v>45597</v>
      </c>
      <c r="F4078">
        <v>1</v>
      </c>
    </row>
    <row r="4079" spans="1:6" x14ac:dyDescent="0.25">
      <c r="A4079" t="s">
        <v>3307</v>
      </c>
      <c r="B4079" t="s">
        <v>52</v>
      </c>
      <c r="C4079" t="s">
        <v>44</v>
      </c>
      <c r="D4079" t="s">
        <v>6839</v>
      </c>
      <c r="E4079" s="1">
        <v>45627</v>
      </c>
      <c r="F4079">
        <v>1</v>
      </c>
    </row>
    <row r="4080" spans="1:6" x14ac:dyDescent="0.25">
      <c r="A4080" t="s">
        <v>3312</v>
      </c>
      <c r="B4080" t="s">
        <v>233</v>
      </c>
      <c r="C4080" t="s">
        <v>32</v>
      </c>
      <c r="D4080" t="s">
        <v>6842</v>
      </c>
      <c r="E4080" s="1">
        <v>45352</v>
      </c>
      <c r="F4080">
        <v>1</v>
      </c>
    </row>
    <row r="4081" spans="1:6" x14ac:dyDescent="0.25">
      <c r="A4081" t="s">
        <v>3312</v>
      </c>
      <c r="B4081" t="s">
        <v>233</v>
      </c>
      <c r="C4081" t="s">
        <v>32</v>
      </c>
      <c r="D4081" t="s">
        <v>6842</v>
      </c>
      <c r="E4081" s="1">
        <v>45383</v>
      </c>
      <c r="F4081">
        <v>1</v>
      </c>
    </row>
    <row r="4082" spans="1:6" x14ac:dyDescent="0.25">
      <c r="A4082" t="s">
        <v>3312</v>
      </c>
      <c r="B4082" t="s">
        <v>233</v>
      </c>
      <c r="C4082" t="s">
        <v>32</v>
      </c>
      <c r="D4082" t="s">
        <v>6842</v>
      </c>
      <c r="E4082" s="1">
        <v>45413</v>
      </c>
      <c r="F4082">
        <v>1</v>
      </c>
    </row>
    <row r="4083" spans="1:6" x14ac:dyDescent="0.25">
      <c r="A4083" t="s">
        <v>3312</v>
      </c>
      <c r="B4083" t="s">
        <v>233</v>
      </c>
      <c r="C4083" t="s">
        <v>32</v>
      </c>
      <c r="D4083" t="s">
        <v>6842</v>
      </c>
      <c r="E4083" s="1">
        <v>45444</v>
      </c>
      <c r="F4083">
        <v>1</v>
      </c>
    </row>
    <row r="4084" spans="1:6" x14ac:dyDescent="0.25">
      <c r="A4084" t="s">
        <v>3312</v>
      </c>
      <c r="B4084" t="s">
        <v>233</v>
      </c>
      <c r="C4084" t="s">
        <v>32</v>
      </c>
      <c r="D4084" t="s">
        <v>6842</v>
      </c>
      <c r="E4084" s="1">
        <v>45474</v>
      </c>
      <c r="F4084">
        <v>1</v>
      </c>
    </row>
    <row r="4085" spans="1:6" x14ac:dyDescent="0.25">
      <c r="A4085" t="s">
        <v>3312</v>
      </c>
      <c r="B4085" t="s">
        <v>233</v>
      </c>
      <c r="C4085" t="s">
        <v>32</v>
      </c>
      <c r="D4085" t="s">
        <v>6842</v>
      </c>
      <c r="E4085" s="1">
        <v>45505</v>
      </c>
      <c r="F4085">
        <v>1</v>
      </c>
    </row>
    <row r="4086" spans="1:6" x14ac:dyDescent="0.25">
      <c r="A4086" t="s">
        <v>3312</v>
      </c>
      <c r="B4086" t="s">
        <v>233</v>
      </c>
      <c r="C4086" t="s">
        <v>32</v>
      </c>
      <c r="D4086" t="s">
        <v>6842</v>
      </c>
      <c r="E4086" s="1">
        <v>45536</v>
      </c>
      <c r="F4086">
        <v>1</v>
      </c>
    </row>
    <row r="4087" spans="1:6" x14ac:dyDescent="0.25">
      <c r="A4087" t="s">
        <v>3312</v>
      </c>
      <c r="B4087" t="s">
        <v>233</v>
      </c>
      <c r="C4087" t="s">
        <v>32</v>
      </c>
      <c r="D4087" t="s">
        <v>6842</v>
      </c>
      <c r="E4087" s="1">
        <v>45566</v>
      </c>
      <c r="F4087">
        <v>1</v>
      </c>
    </row>
    <row r="4088" spans="1:6" x14ac:dyDescent="0.25">
      <c r="A4088" t="s">
        <v>3312</v>
      </c>
      <c r="B4088" t="s">
        <v>233</v>
      </c>
      <c r="C4088" t="s">
        <v>32</v>
      </c>
      <c r="D4088" t="s">
        <v>6842</v>
      </c>
      <c r="E4088" s="1">
        <v>45597</v>
      </c>
      <c r="F4088">
        <v>1</v>
      </c>
    </row>
    <row r="4089" spans="1:6" x14ac:dyDescent="0.25">
      <c r="A4089" t="s">
        <v>3312</v>
      </c>
      <c r="B4089" t="s">
        <v>233</v>
      </c>
      <c r="C4089" t="s">
        <v>32</v>
      </c>
      <c r="D4089" t="s">
        <v>6842</v>
      </c>
      <c r="E4089" s="1">
        <v>45627</v>
      </c>
      <c r="F4089">
        <v>1</v>
      </c>
    </row>
    <row r="4090" spans="1:6" x14ac:dyDescent="0.25">
      <c r="A4090" t="s">
        <v>3320</v>
      </c>
      <c r="B4090" t="s">
        <v>43</v>
      </c>
      <c r="C4090" t="s">
        <v>44</v>
      </c>
      <c r="D4090" t="s">
        <v>6840</v>
      </c>
      <c r="E4090" s="1">
        <v>45292</v>
      </c>
      <c r="F4090">
        <v>1</v>
      </c>
    </row>
    <row r="4091" spans="1:6" x14ac:dyDescent="0.25">
      <c r="A4091" t="s">
        <v>3320</v>
      </c>
      <c r="B4091" t="s">
        <v>43</v>
      </c>
      <c r="C4091" t="s">
        <v>44</v>
      </c>
      <c r="D4091" t="s">
        <v>6840</v>
      </c>
      <c r="E4091" s="1">
        <v>45323</v>
      </c>
      <c r="F4091">
        <v>1</v>
      </c>
    </row>
    <row r="4092" spans="1:6" x14ac:dyDescent="0.25">
      <c r="A4092" t="s">
        <v>3320</v>
      </c>
      <c r="B4092" t="s">
        <v>43</v>
      </c>
      <c r="C4092" t="s">
        <v>44</v>
      </c>
      <c r="D4092" t="s">
        <v>6840</v>
      </c>
      <c r="E4092" s="1">
        <v>45352</v>
      </c>
      <c r="F4092">
        <v>1</v>
      </c>
    </row>
    <row r="4093" spans="1:6" x14ac:dyDescent="0.25">
      <c r="A4093" t="s">
        <v>3320</v>
      </c>
      <c r="B4093" t="s">
        <v>43</v>
      </c>
      <c r="C4093" t="s">
        <v>44</v>
      </c>
      <c r="D4093" t="s">
        <v>6840</v>
      </c>
      <c r="E4093" s="1">
        <v>45383</v>
      </c>
      <c r="F4093">
        <v>1</v>
      </c>
    </row>
    <row r="4094" spans="1:6" x14ac:dyDescent="0.25">
      <c r="A4094" t="s">
        <v>3320</v>
      </c>
      <c r="B4094" t="s">
        <v>43</v>
      </c>
      <c r="C4094" t="s">
        <v>44</v>
      </c>
      <c r="D4094" t="s">
        <v>6840</v>
      </c>
      <c r="E4094" s="1">
        <v>45413</v>
      </c>
      <c r="F4094">
        <v>1</v>
      </c>
    </row>
    <row r="4095" spans="1:6" x14ac:dyDescent="0.25">
      <c r="A4095" t="s">
        <v>3320</v>
      </c>
      <c r="B4095" t="s">
        <v>43</v>
      </c>
      <c r="C4095" t="s">
        <v>44</v>
      </c>
      <c r="D4095" t="s">
        <v>6840</v>
      </c>
      <c r="E4095" s="1">
        <v>45444</v>
      </c>
      <c r="F4095">
        <v>1</v>
      </c>
    </row>
    <row r="4096" spans="1:6" x14ac:dyDescent="0.25">
      <c r="A4096" t="s">
        <v>3320</v>
      </c>
      <c r="B4096" t="s">
        <v>43</v>
      </c>
      <c r="C4096" t="s">
        <v>44</v>
      </c>
      <c r="D4096" t="s">
        <v>6840</v>
      </c>
      <c r="E4096" s="1">
        <v>45474</v>
      </c>
      <c r="F4096">
        <v>1</v>
      </c>
    </row>
    <row r="4097" spans="1:6" x14ac:dyDescent="0.25">
      <c r="A4097" t="s">
        <v>3320</v>
      </c>
      <c r="B4097" t="s">
        <v>43</v>
      </c>
      <c r="C4097" t="s">
        <v>44</v>
      </c>
      <c r="D4097" t="s">
        <v>6840</v>
      </c>
      <c r="E4097" s="1">
        <v>45505</v>
      </c>
      <c r="F4097">
        <v>1</v>
      </c>
    </row>
    <row r="4098" spans="1:6" x14ac:dyDescent="0.25">
      <c r="A4098" t="s">
        <v>3320</v>
      </c>
      <c r="B4098" t="s">
        <v>43</v>
      </c>
      <c r="C4098" t="s">
        <v>44</v>
      </c>
      <c r="D4098" t="s">
        <v>6840</v>
      </c>
      <c r="E4098" s="1">
        <v>45536</v>
      </c>
      <c r="F4098">
        <v>1</v>
      </c>
    </row>
    <row r="4099" spans="1:6" x14ac:dyDescent="0.25">
      <c r="A4099" t="s">
        <v>3320</v>
      </c>
      <c r="B4099" t="s">
        <v>43</v>
      </c>
      <c r="C4099" t="s">
        <v>44</v>
      </c>
      <c r="D4099" t="s">
        <v>6840</v>
      </c>
      <c r="E4099" s="1">
        <v>45566</v>
      </c>
      <c r="F4099">
        <v>1</v>
      </c>
    </row>
    <row r="4100" spans="1:6" x14ac:dyDescent="0.25">
      <c r="A4100" t="s">
        <v>3320</v>
      </c>
      <c r="B4100" t="s">
        <v>43</v>
      </c>
      <c r="C4100" t="s">
        <v>44</v>
      </c>
      <c r="D4100" t="s">
        <v>6840</v>
      </c>
      <c r="E4100" s="1">
        <v>45597</v>
      </c>
      <c r="F4100">
        <v>1</v>
      </c>
    </row>
    <row r="4101" spans="1:6" x14ac:dyDescent="0.25">
      <c r="A4101" t="s">
        <v>3320</v>
      </c>
      <c r="B4101" t="s">
        <v>43</v>
      </c>
      <c r="C4101" t="s">
        <v>44</v>
      </c>
      <c r="D4101" t="s">
        <v>6840</v>
      </c>
      <c r="E4101" s="1">
        <v>45627</v>
      </c>
      <c r="F4101">
        <v>1</v>
      </c>
    </row>
    <row r="4102" spans="1:6" x14ac:dyDescent="0.25">
      <c r="A4102" t="s">
        <v>3324</v>
      </c>
      <c r="B4102" t="s">
        <v>52</v>
      </c>
      <c r="C4102" t="s">
        <v>44</v>
      </c>
      <c r="D4102" t="s">
        <v>6839</v>
      </c>
      <c r="E4102" s="1">
        <v>45352</v>
      </c>
      <c r="F4102">
        <v>1</v>
      </c>
    </row>
    <row r="4103" spans="1:6" x14ac:dyDescent="0.25">
      <c r="A4103" t="s">
        <v>3324</v>
      </c>
      <c r="B4103" t="s">
        <v>52</v>
      </c>
      <c r="C4103" t="s">
        <v>44</v>
      </c>
      <c r="D4103" t="s">
        <v>6839</v>
      </c>
      <c r="E4103" s="1">
        <v>45383</v>
      </c>
      <c r="F4103">
        <v>1</v>
      </c>
    </row>
    <row r="4104" spans="1:6" x14ac:dyDescent="0.25">
      <c r="A4104" t="s">
        <v>3324</v>
      </c>
      <c r="B4104" t="s">
        <v>52</v>
      </c>
      <c r="C4104" t="s">
        <v>44</v>
      </c>
      <c r="D4104" t="s">
        <v>6839</v>
      </c>
      <c r="E4104" s="1">
        <v>45413</v>
      </c>
      <c r="F4104">
        <v>1</v>
      </c>
    </row>
    <row r="4105" spans="1:6" x14ac:dyDescent="0.25">
      <c r="A4105" t="s">
        <v>3324</v>
      </c>
      <c r="B4105" t="s">
        <v>52</v>
      </c>
      <c r="C4105" t="s">
        <v>44</v>
      </c>
      <c r="D4105" t="s">
        <v>6839</v>
      </c>
      <c r="E4105" s="1">
        <v>45444</v>
      </c>
      <c r="F4105">
        <v>1</v>
      </c>
    </row>
    <row r="4106" spans="1:6" x14ac:dyDescent="0.25">
      <c r="A4106" t="s">
        <v>3324</v>
      </c>
      <c r="B4106" t="s">
        <v>52</v>
      </c>
      <c r="C4106" t="s">
        <v>44</v>
      </c>
      <c r="D4106" t="s">
        <v>6839</v>
      </c>
      <c r="E4106" s="1">
        <v>45474</v>
      </c>
      <c r="F4106">
        <v>1</v>
      </c>
    </row>
    <row r="4107" spans="1:6" x14ac:dyDescent="0.25">
      <c r="A4107" t="s">
        <v>3324</v>
      </c>
      <c r="B4107" t="s">
        <v>52</v>
      </c>
      <c r="C4107" t="s">
        <v>44</v>
      </c>
      <c r="D4107" t="s">
        <v>6839</v>
      </c>
      <c r="E4107" s="1">
        <v>45505</v>
      </c>
      <c r="F4107">
        <v>1</v>
      </c>
    </row>
    <row r="4108" spans="1:6" x14ac:dyDescent="0.25">
      <c r="A4108" t="s">
        <v>3324</v>
      </c>
      <c r="B4108" t="s">
        <v>52</v>
      </c>
      <c r="C4108" t="s">
        <v>44</v>
      </c>
      <c r="D4108" t="s">
        <v>6839</v>
      </c>
      <c r="E4108" s="1">
        <v>45536</v>
      </c>
      <c r="F4108">
        <v>1</v>
      </c>
    </row>
    <row r="4109" spans="1:6" x14ac:dyDescent="0.25">
      <c r="A4109" t="s">
        <v>3324</v>
      </c>
      <c r="B4109" t="s">
        <v>52</v>
      </c>
      <c r="C4109" t="s">
        <v>44</v>
      </c>
      <c r="D4109" t="s">
        <v>6839</v>
      </c>
      <c r="E4109" s="1">
        <v>45566</v>
      </c>
      <c r="F4109">
        <v>1</v>
      </c>
    </row>
    <row r="4110" spans="1:6" x14ac:dyDescent="0.25">
      <c r="A4110" t="s">
        <v>3324</v>
      </c>
      <c r="B4110" t="s">
        <v>52</v>
      </c>
      <c r="C4110" t="s">
        <v>44</v>
      </c>
      <c r="D4110" t="s">
        <v>6839</v>
      </c>
      <c r="E4110" s="1">
        <v>45597</v>
      </c>
      <c r="F4110">
        <v>1</v>
      </c>
    </row>
    <row r="4111" spans="1:6" x14ac:dyDescent="0.25">
      <c r="A4111" t="s">
        <v>3324</v>
      </c>
      <c r="B4111" t="s">
        <v>52</v>
      </c>
      <c r="C4111" t="s">
        <v>44</v>
      </c>
      <c r="D4111" t="s">
        <v>6839</v>
      </c>
      <c r="E4111" s="1">
        <v>45627</v>
      </c>
      <c r="F4111">
        <v>1</v>
      </c>
    </row>
    <row r="4112" spans="1:6" x14ac:dyDescent="0.25">
      <c r="A4112" t="s">
        <v>3329</v>
      </c>
      <c r="B4112" t="s">
        <v>52</v>
      </c>
      <c r="C4112" t="s">
        <v>44</v>
      </c>
      <c r="D4112" t="s">
        <v>6841</v>
      </c>
      <c r="E4112" s="1">
        <v>45292</v>
      </c>
      <c r="F4112">
        <v>1</v>
      </c>
    </row>
    <row r="4113" spans="1:6" x14ac:dyDescent="0.25">
      <c r="A4113" t="s">
        <v>3329</v>
      </c>
      <c r="B4113" t="s">
        <v>52</v>
      </c>
      <c r="C4113" t="s">
        <v>44</v>
      </c>
      <c r="D4113" t="s">
        <v>6841</v>
      </c>
      <c r="E4113" s="1">
        <v>45323</v>
      </c>
      <c r="F4113">
        <v>1</v>
      </c>
    </row>
    <row r="4114" spans="1:6" x14ac:dyDescent="0.25">
      <c r="A4114" t="s">
        <v>3329</v>
      </c>
      <c r="B4114" t="s">
        <v>52</v>
      </c>
      <c r="C4114" t="s">
        <v>44</v>
      </c>
      <c r="D4114" t="s">
        <v>6841</v>
      </c>
      <c r="E4114" s="1">
        <v>45352</v>
      </c>
      <c r="F4114">
        <v>1</v>
      </c>
    </row>
    <row r="4115" spans="1:6" x14ac:dyDescent="0.25">
      <c r="A4115" t="s">
        <v>3329</v>
      </c>
      <c r="B4115" t="s">
        <v>52</v>
      </c>
      <c r="C4115" t="s">
        <v>44</v>
      </c>
      <c r="D4115" t="s">
        <v>6841</v>
      </c>
      <c r="E4115" s="1">
        <v>45383</v>
      </c>
      <c r="F4115">
        <v>1</v>
      </c>
    </row>
    <row r="4116" spans="1:6" x14ac:dyDescent="0.25">
      <c r="A4116" t="s">
        <v>3329</v>
      </c>
      <c r="B4116" t="s">
        <v>52</v>
      </c>
      <c r="C4116" t="s">
        <v>44</v>
      </c>
      <c r="D4116" t="s">
        <v>6841</v>
      </c>
      <c r="E4116" s="1">
        <v>45413</v>
      </c>
      <c r="F4116">
        <v>1</v>
      </c>
    </row>
    <row r="4117" spans="1:6" x14ac:dyDescent="0.25">
      <c r="A4117" t="s">
        <v>3329</v>
      </c>
      <c r="B4117" t="s">
        <v>52</v>
      </c>
      <c r="C4117" t="s">
        <v>44</v>
      </c>
      <c r="D4117" t="s">
        <v>6841</v>
      </c>
      <c r="E4117" s="1">
        <v>45444</v>
      </c>
      <c r="F4117">
        <v>1</v>
      </c>
    </row>
    <row r="4118" spans="1:6" x14ac:dyDescent="0.25">
      <c r="A4118" t="s">
        <v>3329</v>
      </c>
      <c r="B4118" t="s">
        <v>52</v>
      </c>
      <c r="C4118" t="s">
        <v>44</v>
      </c>
      <c r="D4118" t="s">
        <v>6841</v>
      </c>
      <c r="E4118" s="1">
        <v>45474</v>
      </c>
      <c r="F4118">
        <v>1</v>
      </c>
    </row>
    <row r="4119" spans="1:6" x14ac:dyDescent="0.25">
      <c r="A4119" t="s">
        <v>3329</v>
      </c>
      <c r="B4119" t="s">
        <v>52</v>
      </c>
      <c r="C4119" t="s">
        <v>44</v>
      </c>
      <c r="D4119" t="s">
        <v>6841</v>
      </c>
      <c r="E4119" s="1">
        <v>45505</v>
      </c>
      <c r="F4119">
        <v>1</v>
      </c>
    </row>
    <row r="4120" spans="1:6" x14ac:dyDescent="0.25">
      <c r="A4120" t="s">
        <v>3329</v>
      </c>
      <c r="B4120" t="s">
        <v>52</v>
      </c>
      <c r="C4120" t="s">
        <v>44</v>
      </c>
      <c r="D4120" t="s">
        <v>6841</v>
      </c>
      <c r="E4120" s="1">
        <v>45536</v>
      </c>
      <c r="F4120">
        <v>1</v>
      </c>
    </row>
    <row r="4121" spans="1:6" x14ac:dyDescent="0.25">
      <c r="A4121" t="s">
        <v>3329</v>
      </c>
      <c r="B4121" t="s">
        <v>52</v>
      </c>
      <c r="C4121" t="s">
        <v>44</v>
      </c>
      <c r="D4121" t="s">
        <v>6841</v>
      </c>
      <c r="E4121" s="1">
        <v>45566</v>
      </c>
      <c r="F4121">
        <v>1</v>
      </c>
    </row>
    <row r="4122" spans="1:6" x14ac:dyDescent="0.25">
      <c r="A4122" t="s">
        <v>3329</v>
      </c>
      <c r="B4122" t="s">
        <v>52</v>
      </c>
      <c r="C4122" t="s">
        <v>44</v>
      </c>
      <c r="D4122" t="s">
        <v>6841</v>
      </c>
      <c r="E4122" s="1">
        <v>45597</v>
      </c>
      <c r="F4122">
        <v>1</v>
      </c>
    </row>
    <row r="4123" spans="1:6" x14ac:dyDescent="0.25">
      <c r="A4123" t="s">
        <v>3329</v>
      </c>
      <c r="B4123" t="s">
        <v>52</v>
      </c>
      <c r="C4123" t="s">
        <v>44</v>
      </c>
      <c r="D4123" t="s">
        <v>6841</v>
      </c>
      <c r="E4123" s="1">
        <v>45627</v>
      </c>
      <c r="F4123">
        <v>1</v>
      </c>
    </row>
    <row r="4124" spans="1:6" x14ac:dyDescent="0.25">
      <c r="A4124" t="s">
        <v>3335</v>
      </c>
      <c r="B4124" t="s">
        <v>43</v>
      </c>
      <c r="C4124" t="s">
        <v>44</v>
      </c>
      <c r="D4124" t="s">
        <v>6839</v>
      </c>
      <c r="E4124" s="1">
        <v>45323</v>
      </c>
      <c r="F4124">
        <v>1</v>
      </c>
    </row>
    <row r="4125" spans="1:6" x14ac:dyDescent="0.25">
      <c r="A4125" t="s">
        <v>3335</v>
      </c>
      <c r="B4125" t="s">
        <v>43</v>
      </c>
      <c r="C4125" t="s">
        <v>44</v>
      </c>
      <c r="D4125" t="s">
        <v>6839</v>
      </c>
      <c r="E4125" s="1">
        <v>45352</v>
      </c>
      <c r="F4125">
        <v>1</v>
      </c>
    </row>
    <row r="4126" spans="1:6" x14ac:dyDescent="0.25">
      <c r="A4126" t="s">
        <v>3335</v>
      </c>
      <c r="B4126" t="s">
        <v>43</v>
      </c>
      <c r="C4126" t="s">
        <v>44</v>
      </c>
      <c r="D4126" t="s">
        <v>6839</v>
      </c>
      <c r="E4126" s="1">
        <v>45383</v>
      </c>
      <c r="F4126">
        <v>1</v>
      </c>
    </row>
    <row r="4127" spans="1:6" x14ac:dyDescent="0.25">
      <c r="A4127" t="s">
        <v>3335</v>
      </c>
      <c r="B4127" t="s">
        <v>43</v>
      </c>
      <c r="C4127" t="s">
        <v>44</v>
      </c>
      <c r="D4127" t="s">
        <v>6839</v>
      </c>
      <c r="E4127" s="1">
        <v>45413</v>
      </c>
      <c r="F4127">
        <v>1</v>
      </c>
    </row>
    <row r="4128" spans="1:6" x14ac:dyDescent="0.25">
      <c r="A4128" t="s">
        <v>3335</v>
      </c>
      <c r="B4128" t="s">
        <v>43</v>
      </c>
      <c r="C4128" t="s">
        <v>44</v>
      </c>
      <c r="D4128" t="s">
        <v>6839</v>
      </c>
      <c r="E4128" s="1">
        <v>45444</v>
      </c>
      <c r="F4128">
        <v>1</v>
      </c>
    </row>
    <row r="4129" spans="1:6" x14ac:dyDescent="0.25">
      <c r="A4129" t="s">
        <v>3335</v>
      </c>
      <c r="B4129" t="s">
        <v>43</v>
      </c>
      <c r="C4129" t="s">
        <v>44</v>
      </c>
      <c r="D4129" t="s">
        <v>6839</v>
      </c>
      <c r="E4129" s="1">
        <v>45474</v>
      </c>
      <c r="F4129">
        <v>1</v>
      </c>
    </row>
    <row r="4130" spans="1:6" x14ac:dyDescent="0.25">
      <c r="A4130" t="s">
        <v>3335</v>
      </c>
      <c r="B4130" t="s">
        <v>43</v>
      </c>
      <c r="C4130" t="s">
        <v>44</v>
      </c>
      <c r="D4130" t="s">
        <v>6839</v>
      </c>
      <c r="E4130" s="1">
        <v>45505</v>
      </c>
      <c r="F4130">
        <v>1</v>
      </c>
    </row>
    <row r="4131" spans="1:6" x14ac:dyDescent="0.25">
      <c r="A4131" t="s">
        <v>3335</v>
      </c>
      <c r="B4131" t="s">
        <v>43</v>
      </c>
      <c r="C4131" t="s">
        <v>44</v>
      </c>
      <c r="D4131" t="s">
        <v>6839</v>
      </c>
      <c r="E4131" s="1">
        <v>45536</v>
      </c>
      <c r="F4131">
        <v>1</v>
      </c>
    </row>
    <row r="4132" spans="1:6" x14ac:dyDescent="0.25">
      <c r="A4132" t="s">
        <v>3335</v>
      </c>
      <c r="B4132" t="s">
        <v>43</v>
      </c>
      <c r="C4132" t="s">
        <v>44</v>
      </c>
      <c r="D4132" t="s">
        <v>6839</v>
      </c>
      <c r="E4132" s="1">
        <v>45566</v>
      </c>
      <c r="F4132">
        <v>1</v>
      </c>
    </row>
    <row r="4133" spans="1:6" x14ac:dyDescent="0.25">
      <c r="A4133" t="s">
        <v>3335</v>
      </c>
      <c r="B4133" t="s">
        <v>43</v>
      </c>
      <c r="C4133" t="s">
        <v>44</v>
      </c>
      <c r="D4133" t="s">
        <v>6839</v>
      </c>
      <c r="E4133" s="1">
        <v>45597</v>
      </c>
      <c r="F4133">
        <v>1</v>
      </c>
    </row>
    <row r="4134" spans="1:6" x14ac:dyDescent="0.25">
      <c r="A4134" t="s">
        <v>3335</v>
      </c>
      <c r="B4134" t="s">
        <v>43</v>
      </c>
      <c r="C4134" t="s">
        <v>44</v>
      </c>
      <c r="D4134" t="s">
        <v>6839</v>
      </c>
      <c r="E4134" s="1">
        <v>45627</v>
      </c>
      <c r="F4134">
        <v>1</v>
      </c>
    </row>
    <row r="4135" spans="1:6" x14ac:dyDescent="0.25">
      <c r="A4135" t="s">
        <v>3343</v>
      </c>
      <c r="B4135" t="s">
        <v>146</v>
      </c>
      <c r="C4135" t="s">
        <v>147</v>
      </c>
      <c r="D4135" t="s">
        <v>6839</v>
      </c>
      <c r="E4135" s="1">
        <v>45352</v>
      </c>
      <c r="F4135">
        <v>1</v>
      </c>
    </row>
    <row r="4136" spans="1:6" x14ac:dyDescent="0.25">
      <c r="A4136" t="s">
        <v>3343</v>
      </c>
      <c r="B4136" t="s">
        <v>146</v>
      </c>
      <c r="C4136" t="s">
        <v>147</v>
      </c>
      <c r="D4136" t="s">
        <v>6839</v>
      </c>
      <c r="E4136" s="1">
        <v>45383</v>
      </c>
      <c r="F4136">
        <v>1</v>
      </c>
    </row>
    <row r="4137" spans="1:6" x14ac:dyDescent="0.25">
      <c r="A4137" t="s">
        <v>3343</v>
      </c>
      <c r="B4137" t="s">
        <v>146</v>
      </c>
      <c r="C4137" t="s">
        <v>147</v>
      </c>
      <c r="D4137" t="s">
        <v>6839</v>
      </c>
      <c r="E4137" s="1">
        <v>45413</v>
      </c>
      <c r="F4137">
        <v>1</v>
      </c>
    </row>
    <row r="4138" spans="1:6" x14ac:dyDescent="0.25">
      <c r="A4138" t="s">
        <v>3343</v>
      </c>
      <c r="B4138" t="s">
        <v>146</v>
      </c>
      <c r="C4138" t="s">
        <v>147</v>
      </c>
      <c r="D4138" t="s">
        <v>6839</v>
      </c>
      <c r="E4138" s="1">
        <v>45444</v>
      </c>
      <c r="F4138">
        <v>1</v>
      </c>
    </row>
    <row r="4139" spans="1:6" x14ac:dyDescent="0.25">
      <c r="A4139" t="s">
        <v>3343</v>
      </c>
      <c r="B4139" t="s">
        <v>146</v>
      </c>
      <c r="C4139" t="s">
        <v>147</v>
      </c>
      <c r="D4139" t="s">
        <v>6839</v>
      </c>
      <c r="E4139" s="1">
        <v>45474</v>
      </c>
      <c r="F4139">
        <v>1</v>
      </c>
    </row>
    <row r="4140" spans="1:6" x14ac:dyDescent="0.25">
      <c r="A4140" t="s">
        <v>3343</v>
      </c>
      <c r="B4140" t="s">
        <v>146</v>
      </c>
      <c r="C4140" t="s">
        <v>147</v>
      </c>
      <c r="D4140" t="s">
        <v>6839</v>
      </c>
      <c r="E4140" s="1">
        <v>45505</v>
      </c>
      <c r="F4140">
        <v>1</v>
      </c>
    </row>
    <row r="4141" spans="1:6" x14ac:dyDescent="0.25">
      <c r="A4141" t="s">
        <v>3343</v>
      </c>
      <c r="B4141" t="s">
        <v>146</v>
      </c>
      <c r="C4141" t="s">
        <v>147</v>
      </c>
      <c r="D4141" t="s">
        <v>6839</v>
      </c>
      <c r="E4141" s="1">
        <v>45536</v>
      </c>
      <c r="F4141">
        <v>1</v>
      </c>
    </row>
    <row r="4142" spans="1:6" x14ac:dyDescent="0.25">
      <c r="A4142" t="s">
        <v>3343</v>
      </c>
      <c r="B4142" t="s">
        <v>146</v>
      </c>
      <c r="C4142" t="s">
        <v>147</v>
      </c>
      <c r="D4142" t="s">
        <v>6839</v>
      </c>
      <c r="E4142" s="1">
        <v>45566</v>
      </c>
      <c r="F4142">
        <v>1</v>
      </c>
    </row>
    <row r="4143" spans="1:6" x14ac:dyDescent="0.25">
      <c r="A4143" t="s">
        <v>3343</v>
      </c>
      <c r="B4143" t="s">
        <v>146</v>
      </c>
      <c r="C4143" t="s">
        <v>147</v>
      </c>
      <c r="D4143" t="s">
        <v>6839</v>
      </c>
      <c r="E4143" s="1">
        <v>45597</v>
      </c>
      <c r="F4143">
        <v>1</v>
      </c>
    </row>
    <row r="4144" spans="1:6" x14ac:dyDescent="0.25">
      <c r="A4144" t="s">
        <v>3343</v>
      </c>
      <c r="B4144" t="s">
        <v>146</v>
      </c>
      <c r="C4144" t="s">
        <v>147</v>
      </c>
      <c r="D4144" t="s">
        <v>6839</v>
      </c>
      <c r="E4144" s="1">
        <v>45627</v>
      </c>
      <c r="F4144">
        <v>1</v>
      </c>
    </row>
    <row r="4145" spans="1:6" x14ac:dyDescent="0.25">
      <c r="A4145" t="s">
        <v>3353</v>
      </c>
      <c r="B4145" t="s">
        <v>233</v>
      </c>
      <c r="C4145" t="s">
        <v>32</v>
      </c>
      <c r="D4145" t="s">
        <v>6839</v>
      </c>
      <c r="E4145" s="1">
        <v>45352</v>
      </c>
      <c r="F4145">
        <v>1</v>
      </c>
    </row>
    <row r="4146" spans="1:6" x14ac:dyDescent="0.25">
      <c r="A4146" t="s">
        <v>3353</v>
      </c>
      <c r="B4146" t="s">
        <v>233</v>
      </c>
      <c r="C4146" t="s">
        <v>32</v>
      </c>
      <c r="D4146" t="s">
        <v>6839</v>
      </c>
      <c r="E4146" s="1">
        <v>45383</v>
      </c>
      <c r="F4146">
        <v>1</v>
      </c>
    </row>
    <row r="4147" spans="1:6" x14ac:dyDescent="0.25">
      <c r="A4147" t="s">
        <v>3353</v>
      </c>
      <c r="B4147" t="s">
        <v>233</v>
      </c>
      <c r="C4147" t="s">
        <v>32</v>
      </c>
      <c r="D4147" t="s">
        <v>6839</v>
      </c>
      <c r="E4147" s="1">
        <v>45413</v>
      </c>
      <c r="F4147">
        <v>1</v>
      </c>
    </row>
    <row r="4148" spans="1:6" x14ac:dyDescent="0.25">
      <c r="A4148" t="s">
        <v>3353</v>
      </c>
      <c r="B4148" t="s">
        <v>233</v>
      </c>
      <c r="C4148" t="s">
        <v>32</v>
      </c>
      <c r="D4148" t="s">
        <v>6839</v>
      </c>
      <c r="E4148" s="1">
        <v>45444</v>
      </c>
      <c r="F4148">
        <v>1</v>
      </c>
    </row>
    <row r="4149" spans="1:6" x14ac:dyDescent="0.25">
      <c r="A4149" t="s">
        <v>3353</v>
      </c>
      <c r="B4149" t="s">
        <v>233</v>
      </c>
      <c r="C4149" t="s">
        <v>32</v>
      </c>
      <c r="D4149" t="s">
        <v>6839</v>
      </c>
      <c r="E4149" s="1">
        <v>45474</v>
      </c>
      <c r="F4149">
        <v>1</v>
      </c>
    </row>
    <row r="4150" spans="1:6" x14ac:dyDescent="0.25">
      <c r="A4150" t="s">
        <v>3353</v>
      </c>
      <c r="B4150" t="s">
        <v>233</v>
      </c>
      <c r="C4150" t="s">
        <v>32</v>
      </c>
      <c r="D4150" t="s">
        <v>6839</v>
      </c>
      <c r="E4150" s="1">
        <v>45505</v>
      </c>
      <c r="F4150">
        <v>1</v>
      </c>
    </row>
    <row r="4151" spans="1:6" x14ac:dyDescent="0.25">
      <c r="A4151" t="s">
        <v>3353</v>
      </c>
      <c r="B4151" t="s">
        <v>233</v>
      </c>
      <c r="C4151" t="s">
        <v>32</v>
      </c>
      <c r="D4151" t="s">
        <v>6839</v>
      </c>
      <c r="E4151" s="1">
        <v>45536</v>
      </c>
      <c r="F4151">
        <v>1</v>
      </c>
    </row>
    <row r="4152" spans="1:6" x14ac:dyDescent="0.25">
      <c r="A4152" t="s">
        <v>3353</v>
      </c>
      <c r="B4152" t="s">
        <v>233</v>
      </c>
      <c r="C4152" t="s">
        <v>32</v>
      </c>
      <c r="D4152" t="s">
        <v>6839</v>
      </c>
      <c r="E4152" s="1">
        <v>45566</v>
      </c>
      <c r="F4152">
        <v>1</v>
      </c>
    </row>
    <row r="4153" spans="1:6" x14ac:dyDescent="0.25">
      <c r="A4153" t="s">
        <v>3353</v>
      </c>
      <c r="B4153" t="s">
        <v>233</v>
      </c>
      <c r="C4153" t="s">
        <v>32</v>
      </c>
      <c r="D4153" t="s">
        <v>6839</v>
      </c>
      <c r="E4153" s="1">
        <v>45597</v>
      </c>
      <c r="F4153">
        <v>1</v>
      </c>
    </row>
    <row r="4154" spans="1:6" x14ac:dyDescent="0.25">
      <c r="A4154" t="s">
        <v>3353</v>
      </c>
      <c r="B4154" t="s">
        <v>233</v>
      </c>
      <c r="C4154" t="s">
        <v>32</v>
      </c>
      <c r="D4154" t="s">
        <v>6839</v>
      </c>
      <c r="E4154" s="1">
        <v>45627</v>
      </c>
      <c r="F4154">
        <v>1</v>
      </c>
    </row>
    <row r="4155" spans="1:6" x14ac:dyDescent="0.25">
      <c r="A4155" t="s">
        <v>3360</v>
      </c>
      <c r="B4155" t="s">
        <v>31</v>
      </c>
      <c r="C4155" t="s">
        <v>32</v>
      </c>
      <c r="D4155" t="s">
        <v>6840</v>
      </c>
      <c r="E4155" s="1">
        <v>45352</v>
      </c>
      <c r="F4155">
        <v>1</v>
      </c>
    </row>
    <row r="4156" spans="1:6" x14ac:dyDescent="0.25">
      <c r="A4156" t="s">
        <v>3360</v>
      </c>
      <c r="B4156" t="s">
        <v>31</v>
      </c>
      <c r="C4156" t="s">
        <v>32</v>
      </c>
      <c r="D4156" t="s">
        <v>6840</v>
      </c>
      <c r="E4156" s="1">
        <v>45383</v>
      </c>
      <c r="F4156">
        <v>1</v>
      </c>
    </row>
    <row r="4157" spans="1:6" x14ac:dyDescent="0.25">
      <c r="A4157" t="s">
        <v>3360</v>
      </c>
      <c r="B4157" t="s">
        <v>31</v>
      </c>
      <c r="C4157" t="s">
        <v>32</v>
      </c>
      <c r="D4157" t="s">
        <v>6840</v>
      </c>
      <c r="E4157" s="1">
        <v>45413</v>
      </c>
      <c r="F4157">
        <v>1</v>
      </c>
    </row>
    <row r="4158" spans="1:6" x14ac:dyDescent="0.25">
      <c r="A4158" t="s">
        <v>3360</v>
      </c>
      <c r="B4158" t="s">
        <v>31</v>
      </c>
      <c r="C4158" t="s">
        <v>32</v>
      </c>
      <c r="D4158" t="s">
        <v>6840</v>
      </c>
      <c r="E4158" s="1">
        <v>45444</v>
      </c>
      <c r="F4158">
        <v>1</v>
      </c>
    </row>
    <row r="4159" spans="1:6" x14ac:dyDescent="0.25">
      <c r="A4159" t="s">
        <v>3360</v>
      </c>
      <c r="B4159" t="s">
        <v>31</v>
      </c>
      <c r="C4159" t="s">
        <v>32</v>
      </c>
      <c r="D4159" t="s">
        <v>6840</v>
      </c>
      <c r="E4159" s="1">
        <v>45474</v>
      </c>
      <c r="F4159">
        <v>1</v>
      </c>
    </row>
    <row r="4160" spans="1:6" x14ac:dyDescent="0.25">
      <c r="A4160" t="s">
        <v>3360</v>
      </c>
      <c r="B4160" t="s">
        <v>31</v>
      </c>
      <c r="C4160" t="s">
        <v>32</v>
      </c>
      <c r="D4160" t="s">
        <v>6840</v>
      </c>
      <c r="E4160" s="1">
        <v>45505</v>
      </c>
      <c r="F4160">
        <v>1</v>
      </c>
    </row>
    <row r="4161" spans="1:6" x14ac:dyDescent="0.25">
      <c r="A4161" t="s">
        <v>3360</v>
      </c>
      <c r="B4161" t="s">
        <v>31</v>
      </c>
      <c r="C4161" t="s">
        <v>32</v>
      </c>
      <c r="D4161" t="s">
        <v>6840</v>
      </c>
      <c r="E4161" s="1">
        <v>45536</v>
      </c>
      <c r="F4161">
        <v>1</v>
      </c>
    </row>
    <row r="4162" spans="1:6" x14ac:dyDescent="0.25">
      <c r="A4162" t="s">
        <v>3360</v>
      </c>
      <c r="B4162" t="s">
        <v>31</v>
      </c>
      <c r="C4162" t="s">
        <v>32</v>
      </c>
      <c r="D4162" t="s">
        <v>6840</v>
      </c>
      <c r="E4162" s="1">
        <v>45566</v>
      </c>
      <c r="F4162">
        <v>1</v>
      </c>
    </row>
    <row r="4163" spans="1:6" x14ac:dyDescent="0.25">
      <c r="A4163" t="s">
        <v>3360</v>
      </c>
      <c r="B4163" t="s">
        <v>31</v>
      </c>
      <c r="C4163" t="s">
        <v>32</v>
      </c>
      <c r="D4163" t="s">
        <v>6840</v>
      </c>
      <c r="E4163" s="1">
        <v>45597</v>
      </c>
      <c r="F4163">
        <v>1</v>
      </c>
    </row>
    <row r="4164" spans="1:6" x14ac:dyDescent="0.25">
      <c r="A4164" t="s">
        <v>3360</v>
      </c>
      <c r="B4164" t="s">
        <v>31</v>
      </c>
      <c r="C4164" t="s">
        <v>32</v>
      </c>
      <c r="D4164" t="s">
        <v>6840</v>
      </c>
      <c r="E4164" s="1">
        <v>45627</v>
      </c>
      <c r="F4164">
        <v>1</v>
      </c>
    </row>
    <row r="4165" spans="1:6" x14ac:dyDescent="0.25">
      <c r="A4165" t="s">
        <v>3369</v>
      </c>
      <c r="B4165" t="s">
        <v>52</v>
      </c>
      <c r="C4165" t="s">
        <v>44</v>
      </c>
      <c r="D4165" t="s">
        <v>6842</v>
      </c>
      <c r="E4165" s="1">
        <v>45352</v>
      </c>
      <c r="F4165">
        <v>1</v>
      </c>
    </row>
    <row r="4166" spans="1:6" x14ac:dyDescent="0.25">
      <c r="A4166" t="s">
        <v>3369</v>
      </c>
      <c r="B4166" t="s">
        <v>52</v>
      </c>
      <c r="C4166" t="s">
        <v>44</v>
      </c>
      <c r="D4166" t="s">
        <v>6842</v>
      </c>
      <c r="E4166" s="1">
        <v>45383</v>
      </c>
      <c r="F4166">
        <v>1</v>
      </c>
    </row>
    <row r="4167" spans="1:6" x14ac:dyDescent="0.25">
      <c r="A4167" t="s">
        <v>3369</v>
      </c>
      <c r="B4167" t="s">
        <v>52</v>
      </c>
      <c r="C4167" t="s">
        <v>44</v>
      </c>
      <c r="D4167" t="s">
        <v>6842</v>
      </c>
      <c r="E4167" s="1">
        <v>45413</v>
      </c>
      <c r="F4167">
        <v>1</v>
      </c>
    </row>
    <row r="4168" spans="1:6" x14ac:dyDescent="0.25">
      <c r="A4168" t="s">
        <v>3369</v>
      </c>
      <c r="B4168" t="s">
        <v>52</v>
      </c>
      <c r="C4168" t="s">
        <v>44</v>
      </c>
      <c r="D4168" t="s">
        <v>6842</v>
      </c>
      <c r="E4168" s="1">
        <v>45444</v>
      </c>
      <c r="F4168">
        <v>1</v>
      </c>
    </row>
    <row r="4169" spans="1:6" x14ac:dyDescent="0.25">
      <c r="A4169" t="s">
        <v>3369</v>
      </c>
      <c r="B4169" t="s">
        <v>52</v>
      </c>
      <c r="C4169" t="s">
        <v>44</v>
      </c>
      <c r="D4169" t="s">
        <v>6842</v>
      </c>
      <c r="E4169" s="1">
        <v>45474</v>
      </c>
      <c r="F4169">
        <v>1</v>
      </c>
    </row>
    <row r="4170" spans="1:6" x14ac:dyDescent="0.25">
      <c r="A4170" t="s">
        <v>3369</v>
      </c>
      <c r="B4170" t="s">
        <v>52</v>
      </c>
      <c r="C4170" t="s">
        <v>44</v>
      </c>
      <c r="D4170" t="s">
        <v>6842</v>
      </c>
      <c r="E4170" s="1">
        <v>45505</v>
      </c>
      <c r="F4170">
        <v>1</v>
      </c>
    </row>
    <row r="4171" spans="1:6" x14ac:dyDescent="0.25">
      <c r="A4171" t="s">
        <v>3369</v>
      </c>
      <c r="B4171" t="s">
        <v>52</v>
      </c>
      <c r="C4171" t="s">
        <v>44</v>
      </c>
      <c r="D4171" t="s">
        <v>6842</v>
      </c>
      <c r="E4171" s="1">
        <v>45536</v>
      </c>
      <c r="F4171">
        <v>1</v>
      </c>
    </row>
    <row r="4172" spans="1:6" x14ac:dyDescent="0.25">
      <c r="A4172" t="s">
        <v>3369</v>
      </c>
      <c r="B4172" t="s">
        <v>52</v>
      </c>
      <c r="C4172" t="s">
        <v>44</v>
      </c>
      <c r="D4172" t="s">
        <v>6842</v>
      </c>
      <c r="E4172" s="1">
        <v>45566</v>
      </c>
      <c r="F4172">
        <v>1</v>
      </c>
    </row>
    <row r="4173" spans="1:6" x14ac:dyDescent="0.25">
      <c r="A4173" t="s">
        <v>3369</v>
      </c>
      <c r="B4173" t="s">
        <v>52</v>
      </c>
      <c r="C4173" t="s">
        <v>44</v>
      </c>
      <c r="D4173" t="s">
        <v>6842</v>
      </c>
      <c r="E4173" s="1">
        <v>45597</v>
      </c>
      <c r="F4173">
        <v>1</v>
      </c>
    </row>
    <row r="4174" spans="1:6" x14ac:dyDescent="0.25">
      <c r="A4174" t="s">
        <v>3369</v>
      </c>
      <c r="B4174" t="s">
        <v>52</v>
      </c>
      <c r="C4174" t="s">
        <v>44</v>
      </c>
      <c r="D4174" t="s">
        <v>6842</v>
      </c>
      <c r="E4174" s="1">
        <v>45627</v>
      </c>
      <c r="F4174">
        <v>1</v>
      </c>
    </row>
    <row r="4175" spans="1:6" x14ac:dyDescent="0.25">
      <c r="A4175" t="s">
        <v>3376</v>
      </c>
      <c r="B4175" t="s">
        <v>31</v>
      </c>
      <c r="C4175" t="s">
        <v>32</v>
      </c>
      <c r="D4175" t="s">
        <v>6841</v>
      </c>
      <c r="E4175" s="1">
        <v>45352</v>
      </c>
      <c r="F4175">
        <v>1</v>
      </c>
    </row>
    <row r="4176" spans="1:6" x14ac:dyDescent="0.25">
      <c r="A4176" t="s">
        <v>3376</v>
      </c>
      <c r="B4176" t="s">
        <v>31</v>
      </c>
      <c r="C4176" t="s">
        <v>32</v>
      </c>
      <c r="D4176" t="s">
        <v>6841</v>
      </c>
      <c r="E4176" s="1">
        <v>45383</v>
      </c>
      <c r="F4176">
        <v>1</v>
      </c>
    </row>
    <row r="4177" spans="1:6" x14ac:dyDescent="0.25">
      <c r="A4177" t="s">
        <v>3376</v>
      </c>
      <c r="B4177" t="s">
        <v>31</v>
      </c>
      <c r="C4177" t="s">
        <v>32</v>
      </c>
      <c r="D4177" t="s">
        <v>6841</v>
      </c>
      <c r="E4177" s="1">
        <v>45413</v>
      </c>
      <c r="F4177">
        <v>1</v>
      </c>
    </row>
    <row r="4178" spans="1:6" x14ac:dyDescent="0.25">
      <c r="A4178" t="s">
        <v>3376</v>
      </c>
      <c r="B4178" t="s">
        <v>31</v>
      </c>
      <c r="C4178" t="s">
        <v>32</v>
      </c>
      <c r="D4178" t="s">
        <v>6841</v>
      </c>
      <c r="E4178" s="1">
        <v>45444</v>
      </c>
      <c r="F4178">
        <v>1</v>
      </c>
    </row>
    <row r="4179" spans="1:6" x14ac:dyDescent="0.25">
      <c r="A4179" t="s">
        <v>3376</v>
      </c>
      <c r="B4179" t="s">
        <v>31</v>
      </c>
      <c r="C4179" t="s">
        <v>32</v>
      </c>
      <c r="D4179" t="s">
        <v>6841</v>
      </c>
      <c r="E4179" s="1">
        <v>45474</v>
      </c>
      <c r="F4179">
        <v>1</v>
      </c>
    </row>
    <row r="4180" spans="1:6" x14ac:dyDescent="0.25">
      <c r="A4180" t="s">
        <v>3376</v>
      </c>
      <c r="B4180" t="s">
        <v>31</v>
      </c>
      <c r="C4180" t="s">
        <v>32</v>
      </c>
      <c r="D4180" t="s">
        <v>6841</v>
      </c>
      <c r="E4180" s="1">
        <v>45505</v>
      </c>
      <c r="F4180">
        <v>1</v>
      </c>
    </row>
    <row r="4181" spans="1:6" x14ac:dyDescent="0.25">
      <c r="A4181" t="s">
        <v>3376</v>
      </c>
      <c r="B4181" t="s">
        <v>31</v>
      </c>
      <c r="C4181" t="s">
        <v>32</v>
      </c>
      <c r="D4181" t="s">
        <v>6841</v>
      </c>
      <c r="E4181" s="1">
        <v>45536</v>
      </c>
      <c r="F4181">
        <v>1</v>
      </c>
    </row>
    <row r="4182" spans="1:6" x14ac:dyDescent="0.25">
      <c r="A4182" t="s">
        <v>3376</v>
      </c>
      <c r="B4182" t="s">
        <v>31</v>
      </c>
      <c r="C4182" t="s">
        <v>32</v>
      </c>
      <c r="D4182" t="s">
        <v>6841</v>
      </c>
      <c r="E4182" s="1">
        <v>45566</v>
      </c>
      <c r="F4182">
        <v>1</v>
      </c>
    </row>
    <row r="4183" spans="1:6" x14ac:dyDescent="0.25">
      <c r="A4183" t="s">
        <v>3376</v>
      </c>
      <c r="B4183" t="s">
        <v>31</v>
      </c>
      <c r="C4183" t="s">
        <v>32</v>
      </c>
      <c r="D4183" t="s">
        <v>6841</v>
      </c>
      <c r="E4183" s="1">
        <v>45597</v>
      </c>
      <c r="F4183">
        <v>1</v>
      </c>
    </row>
    <row r="4184" spans="1:6" x14ac:dyDescent="0.25">
      <c r="A4184" t="s">
        <v>3376</v>
      </c>
      <c r="B4184" t="s">
        <v>31</v>
      </c>
      <c r="C4184" t="s">
        <v>32</v>
      </c>
      <c r="D4184" t="s">
        <v>6841</v>
      </c>
      <c r="E4184" s="1">
        <v>45627</v>
      </c>
      <c r="F4184">
        <v>1</v>
      </c>
    </row>
    <row r="4185" spans="1:6" x14ac:dyDescent="0.25">
      <c r="A4185" t="s">
        <v>3383</v>
      </c>
      <c r="B4185" t="s">
        <v>43</v>
      </c>
      <c r="C4185" t="s">
        <v>44</v>
      </c>
      <c r="D4185" t="s">
        <v>6841</v>
      </c>
      <c r="E4185" s="1">
        <v>45352</v>
      </c>
      <c r="F4185">
        <v>1</v>
      </c>
    </row>
    <row r="4186" spans="1:6" x14ac:dyDescent="0.25">
      <c r="A4186" t="s">
        <v>3383</v>
      </c>
      <c r="B4186" t="s">
        <v>43</v>
      </c>
      <c r="C4186" t="s">
        <v>44</v>
      </c>
      <c r="D4186" t="s">
        <v>6841</v>
      </c>
      <c r="E4186" s="1">
        <v>45383</v>
      </c>
      <c r="F4186">
        <v>1</v>
      </c>
    </row>
    <row r="4187" spans="1:6" x14ac:dyDescent="0.25">
      <c r="A4187" t="s">
        <v>3383</v>
      </c>
      <c r="B4187" t="s">
        <v>43</v>
      </c>
      <c r="C4187" t="s">
        <v>44</v>
      </c>
      <c r="D4187" t="s">
        <v>6841</v>
      </c>
      <c r="E4187" s="1">
        <v>45413</v>
      </c>
      <c r="F4187">
        <v>1</v>
      </c>
    </row>
    <row r="4188" spans="1:6" x14ac:dyDescent="0.25">
      <c r="A4188" t="s">
        <v>3383</v>
      </c>
      <c r="B4188" t="s">
        <v>43</v>
      </c>
      <c r="C4188" t="s">
        <v>44</v>
      </c>
      <c r="D4188" t="s">
        <v>6841</v>
      </c>
      <c r="E4188" s="1">
        <v>45444</v>
      </c>
      <c r="F4188">
        <v>1</v>
      </c>
    </row>
    <row r="4189" spans="1:6" x14ac:dyDescent="0.25">
      <c r="A4189" t="s">
        <v>3383</v>
      </c>
      <c r="B4189" t="s">
        <v>43</v>
      </c>
      <c r="C4189" t="s">
        <v>44</v>
      </c>
      <c r="D4189" t="s">
        <v>6841</v>
      </c>
      <c r="E4189" s="1">
        <v>45474</v>
      </c>
      <c r="F4189">
        <v>1</v>
      </c>
    </row>
    <row r="4190" spans="1:6" x14ac:dyDescent="0.25">
      <c r="A4190" t="s">
        <v>3383</v>
      </c>
      <c r="B4190" t="s">
        <v>43</v>
      </c>
      <c r="C4190" t="s">
        <v>44</v>
      </c>
      <c r="D4190" t="s">
        <v>6841</v>
      </c>
      <c r="E4190" s="1">
        <v>45505</v>
      </c>
      <c r="F4190">
        <v>1</v>
      </c>
    </row>
    <row r="4191" spans="1:6" x14ac:dyDescent="0.25">
      <c r="A4191" t="s">
        <v>3383</v>
      </c>
      <c r="B4191" t="s">
        <v>43</v>
      </c>
      <c r="C4191" t="s">
        <v>44</v>
      </c>
      <c r="D4191" t="s">
        <v>6841</v>
      </c>
      <c r="E4191" s="1">
        <v>45536</v>
      </c>
      <c r="F4191">
        <v>1</v>
      </c>
    </row>
    <row r="4192" spans="1:6" x14ac:dyDescent="0.25">
      <c r="A4192" t="s">
        <v>3383</v>
      </c>
      <c r="B4192" t="s">
        <v>43</v>
      </c>
      <c r="C4192" t="s">
        <v>44</v>
      </c>
      <c r="D4192" t="s">
        <v>6841</v>
      </c>
      <c r="E4192" s="1">
        <v>45566</v>
      </c>
      <c r="F4192">
        <v>1</v>
      </c>
    </row>
    <row r="4193" spans="1:6" x14ac:dyDescent="0.25">
      <c r="A4193" t="s">
        <v>3383</v>
      </c>
      <c r="B4193" t="s">
        <v>43</v>
      </c>
      <c r="C4193" t="s">
        <v>44</v>
      </c>
      <c r="D4193" t="s">
        <v>6841</v>
      </c>
      <c r="E4193" s="1">
        <v>45597</v>
      </c>
      <c r="F4193">
        <v>1</v>
      </c>
    </row>
    <row r="4194" spans="1:6" x14ac:dyDescent="0.25">
      <c r="A4194" t="s">
        <v>3383</v>
      </c>
      <c r="B4194" t="s">
        <v>43</v>
      </c>
      <c r="C4194" t="s">
        <v>44</v>
      </c>
      <c r="D4194" t="s">
        <v>6841</v>
      </c>
      <c r="E4194" s="1">
        <v>45627</v>
      </c>
      <c r="F4194">
        <v>1</v>
      </c>
    </row>
    <row r="4195" spans="1:6" x14ac:dyDescent="0.25">
      <c r="A4195" t="s">
        <v>3391</v>
      </c>
      <c r="B4195" t="s">
        <v>31</v>
      </c>
      <c r="C4195" t="s">
        <v>32</v>
      </c>
      <c r="D4195" t="s">
        <v>6840</v>
      </c>
      <c r="E4195" s="1">
        <v>45352</v>
      </c>
      <c r="F4195">
        <v>1</v>
      </c>
    </row>
    <row r="4196" spans="1:6" x14ac:dyDescent="0.25">
      <c r="A4196" t="s">
        <v>3391</v>
      </c>
      <c r="B4196" t="s">
        <v>31</v>
      </c>
      <c r="C4196" t="s">
        <v>32</v>
      </c>
      <c r="D4196" t="s">
        <v>6840</v>
      </c>
      <c r="E4196" s="1">
        <v>45383</v>
      </c>
      <c r="F4196">
        <v>1</v>
      </c>
    </row>
    <row r="4197" spans="1:6" x14ac:dyDescent="0.25">
      <c r="A4197" t="s">
        <v>3391</v>
      </c>
      <c r="B4197" t="s">
        <v>31</v>
      </c>
      <c r="C4197" t="s">
        <v>32</v>
      </c>
      <c r="D4197" t="s">
        <v>6840</v>
      </c>
      <c r="E4197" s="1">
        <v>45413</v>
      </c>
      <c r="F4197">
        <v>1</v>
      </c>
    </row>
    <row r="4198" spans="1:6" x14ac:dyDescent="0.25">
      <c r="A4198" t="s">
        <v>3391</v>
      </c>
      <c r="B4198" t="s">
        <v>31</v>
      </c>
      <c r="C4198" t="s">
        <v>32</v>
      </c>
      <c r="D4198" t="s">
        <v>6840</v>
      </c>
      <c r="E4198" s="1">
        <v>45444</v>
      </c>
      <c r="F4198">
        <v>1</v>
      </c>
    </row>
    <row r="4199" spans="1:6" x14ac:dyDescent="0.25">
      <c r="A4199" t="s">
        <v>3391</v>
      </c>
      <c r="B4199" t="s">
        <v>31</v>
      </c>
      <c r="C4199" t="s">
        <v>32</v>
      </c>
      <c r="D4199" t="s">
        <v>6840</v>
      </c>
      <c r="E4199" s="1">
        <v>45474</v>
      </c>
      <c r="F4199">
        <v>1</v>
      </c>
    </row>
    <row r="4200" spans="1:6" x14ac:dyDescent="0.25">
      <c r="A4200" t="s">
        <v>3391</v>
      </c>
      <c r="B4200" t="s">
        <v>31</v>
      </c>
      <c r="C4200" t="s">
        <v>32</v>
      </c>
      <c r="D4200" t="s">
        <v>6840</v>
      </c>
      <c r="E4200" s="1">
        <v>45505</v>
      </c>
      <c r="F4200">
        <v>1</v>
      </c>
    </row>
    <row r="4201" spans="1:6" x14ac:dyDescent="0.25">
      <c r="A4201" t="s">
        <v>3391</v>
      </c>
      <c r="B4201" t="s">
        <v>31</v>
      </c>
      <c r="C4201" t="s">
        <v>32</v>
      </c>
      <c r="D4201" t="s">
        <v>6840</v>
      </c>
      <c r="E4201" s="1">
        <v>45536</v>
      </c>
      <c r="F4201">
        <v>1</v>
      </c>
    </row>
    <row r="4202" spans="1:6" x14ac:dyDescent="0.25">
      <c r="A4202" t="s">
        <v>3391</v>
      </c>
      <c r="B4202" t="s">
        <v>31</v>
      </c>
      <c r="C4202" t="s">
        <v>32</v>
      </c>
      <c r="D4202" t="s">
        <v>6840</v>
      </c>
      <c r="E4202" s="1">
        <v>45566</v>
      </c>
      <c r="F4202">
        <v>1</v>
      </c>
    </row>
    <row r="4203" spans="1:6" x14ac:dyDescent="0.25">
      <c r="A4203" t="s">
        <v>3391</v>
      </c>
      <c r="B4203" t="s">
        <v>31</v>
      </c>
      <c r="C4203" t="s">
        <v>32</v>
      </c>
      <c r="D4203" t="s">
        <v>6840</v>
      </c>
      <c r="E4203" s="1">
        <v>45597</v>
      </c>
      <c r="F4203">
        <v>1</v>
      </c>
    </row>
    <row r="4204" spans="1:6" x14ac:dyDescent="0.25">
      <c r="A4204" t="s">
        <v>3391</v>
      </c>
      <c r="B4204" t="s">
        <v>31</v>
      </c>
      <c r="C4204" t="s">
        <v>32</v>
      </c>
      <c r="D4204" t="s">
        <v>6840</v>
      </c>
      <c r="E4204" s="1">
        <v>45627</v>
      </c>
      <c r="F4204">
        <v>1</v>
      </c>
    </row>
    <row r="4205" spans="1:6" x14ac:dyDescent="0.25">
      <c r="A4205" t="s">
        <v>3399</v>
      </c>
      <c r="B4205" t="s">
        <v>43</v>
      </c>
      <c r="C4205" t="s">
        <v>44</v>
      </c>
      <c r="D4205" t="s">
        <v>6840</v>
      </c>
      <c r="E4205" s="1">
        <v>45323</v>
      </c>
      <c r="F4205">
        <v>1</v>
      </c>
    </row>
    <row r="4206" spans="1:6" x14ac:dyDescent="0.25">
      <c r="A4206" t="s">
        <v>3399</v>
      </c>
      <c r="B4206" t="s">
        <v>43</v>
      </c>
      <c r="C4206" t="s">
        <v>44</v>
      </c>
      <c r="D4206" t="s">
        <v>6840</v>
      </c>
      <c r="E4206" s="1">
        <v>45352</v>
      </c>
      <c r="F4206">
        <v>1</v>
      </c>
    </row>
    <row r="4207" spans="1:6" x14ac:dyDescent="0.25">
      <c r="A4207" t="s">
        <v>3399</v>
      </c>
      <c r="B4207" t="s">
        <v>43</v>
      </c>
      <c r="C4207" t="s">
        <v>44</v>
      </c>
      <c r="D4207" t="s">
        <v>6840</v>
      </c>
      <c r="E4207" s="1">
        <v>45383</v>
      </c>
      <c r="F4207">
        <v>1</v>
      </c>
    </row>
    <row r="4208" spans="1:6" x14ac:dyDescent="0.25">
      <c r="A4208" t="s">
        <v>3399</v>
      </c>
      <c r="B4208" t="s">
        <v>43</v>
      </c>
      <c r="C4208" t="s">
        <v>44</v>
      </c>
      <c r="D4208" t="s">
        <v>6840</v>
      </c>
      <c r="E4208" s="1">
        <v>45413</v>
      </c>
      <c r="F4208">
        <v>1</v>
      </c>
    </row>
    <row r="4209" spans="1:6" x14ac:dyDescent="0.25">
      <c r="A4209" t="s">
        <v>3399</v>
      </c>
      <c r="B4209" t="s">
        <v>43</v>
      </c>
      <c r="C4209" t="s">
        <v>44</v>
      </c>
      <c r="D4209" t="s">
        <v>6840</v>
      </c>
      <c r="E4209" s="1">
        <v>45444</v>
      </c>
      <c r="F4209">
        <v>1</v>
      </c>
    </row>
    <row r="4210" spans="1:6" x14ac:dyDescent="0.25">
      <c r="A4210" t="s">
        <v>3399</v>
      </c>
      <c r="B4210" t="s">
        <v>43</v>
      </c>
      <c r="C4210" t="s">
        <v>44</v>
      </c>
      <c r="D4210" t="s">
        <v>6840</v>
      </c>
      <c r="E4210" s="1">
        <v>45474</v>
      </c>
      <c r="F4210">
        <v>1</v>
      </c>
    </row>
    <row r="4211" spans="1:6" x14ac:dyDescent="0.25">
      <c r="A4211" t="s">
        <v>3399</v>
      </c>
      <c r="B4211" t="s">
        <v>43</v>
      </c>
      <c r="C4211" t="s">
        <v>44</v>
      </c>
      <c r="D4211" t="s">
        <v>6840</v>
      </c>
      <c r="E4211" s="1">
        <v>45505</v>
      </c>
      <c r="F4211">
        <v>1</v>
      </c>
    </row>
    <row r="4212" spans="1:6" x14ac:dyDescent="0.25">
      <c r="A4212" t="s">
        <v>3399</v>
      </c>
      <c r="B4212" t="s">
        <v>43</v>
      </c>
      <c r="C4212" t="s">
        <v>44</v>
      </c>
      <c r="D4212" t="s">
        <v>6840</v>
      </c>
      <c r="E4212" s="1">
        <v>45536</v>
      </c>
      <c r="F4212">
        <v>1</v>
      </c>
    </row>
    <row r="4213" spans="1:6" x14ac:dyDescent="0.25">
      <c r="A4213" t="s">
        <v>3399</v>
      </c>
      <c r="B4213" t="s">
        <v>43</v>
      </c>
      <c r="C4213" t="s">
        <v>44</v>
      </c>
      <c r="D4213" t="s">
        <v>6840</v>
      </c>
      <c r="E4213" s="1">
        <v>45566</v>
      </c>
      <c r="F4213">
        <v>1</v>
      </c>
    </row>
    <row r="4214" spans="1:6" x14ac:dyDescent="0.25">
      <c r="A4214" t="s">
        <v>3399</v>
      </c>
      <c r="B4214" t="s">
        <v>43</v>
      </c>
      <c r="C4214" t="s">
        <v>44</v>
      </c>
      <c r="D4214" t="s">
        <v>6840</v>
      </c>
      <c r="E4214" s="1">
        <v>45597</v>
      </c>
      <c r="F4214">
        <v>1</v>
      </c>
    </row>
    <row r="4215" spans="1:6" x14ac:dyDescent="0.25">
      <c r="A4215" t="s">
        <v>3399</v>
      </c>
      <c r="B4215" t="s">
        <v>43</v>
      </c>
      <c r="C4215" t="s">
        <v>44</v>
      </c>
      <c r="D4215" t="s">
        <v>6840</v>
      </c>
      <c r="E4215" s="1">
        <v>45627</v>
      </c>
      <c r="F4215">
        <v>1</v>
      </c>
    </row>
    <row r="4216" spans="1:6" x14ac:dyDescent="0.25">
      <c r="A4216" t="s">
        <v>3407</v>
      </c>
      <c r="B4216" t="s">
        <v>43</v>
      </c>
      <c r="C4216" t="s">
        <v>44</v>
      </c>
      <c r="D4216" t="s">
        <v>6839</v>
      </c>
      <c r="E4216" s="1">
        <v>45352</v>
      </c>
      <c r="F4216">
        <v>1</v>
      </c>
    </row>
    <row r="4217" spans="1:6" x14ac:dyDescent="0.25">
      <c r="A4217" t="s">
        <v>3407</v>
      </c>
      <c r="B4217" t="s">
        <v>43</v>
      </c>
      <c r="C4217" t="s">
        <v>44</v>
      </c>
      <c r="D4217" t="s">
        <v>6839</v>
      </c>
      <c r="E4217" s="1">
        <v>45383</v>
      </c>
      <c r="F4217">
        <v>1</v>
      </c>
    </row>
    <row r="4218" spans="1:6" x14ac:dyDescent="0.25">
      <c r="A4218" t="s">
        <v>3407</v>
      </c>
      <c r="B4218" t="s">
        <v>43</v>
      </c>
      <c r="C4218" t="s">
        <v>44</v>
      </c>
      <c r="D4218" t="s">
        <v>6839</v>
      </c>
      <c r="E4218" s="1">
        <v>45413</v>
      </c>
      <c r="F4218">
        <v>1</v>
      </c>
    </row>
    <row r="4219" spans="1:6" x14ac:dyDescent="0.25">
      <c r="A4219" t="s">
        <v>3407</v>
      </c>
      <c r="B4219" t="s">
        <v>43</v>
      </c>
      <c r="C4219" t="s">
        <v>44</v>
      </c>
      <c r="D4219" t="s">
        <v>6839</v>
      </c>
      <c r="E4219" s="1">
        <v>45444</v>
      </c>
      <c r="F4219">
        <v>1</v>
      </c>
    </row>
    <row r="4220" spans="1:6" x14ac:dyDescent="0.25">
      <c r="A4220" t="s">
        <v>3407</v>
      </c>
      <c r="B4220" t="s">
        <v>43</v>
      </c>
      <c r="C4220" t="s">
        <v>44</v>
      </c>
      <c r="D4220" t="s">
        <v>6839</v>
      </c>
      <c r="E4220" s="1">
        <v>45474</v>
      </c>
      <c r="F4220">
        <v>1</v>
      </c>
    </row>
    <row r="4221" spans="1:6" x14ac:dyDescent="0.25">
      <c r="A4221" t="s">
        <v>3407</v>
      </c>
      <c r="B4221" t="s">
        <v>43</v>
      </c>
      <c r="C4221" t="s">
        <v>44</v>
      </c>
      <c r="D4221" t="s">
        <v>6839</v>
      </c>
      <c r="E4221" s="1">
        <v>45505</v>
      </c>
      <c r="F4221">
        <v>1</v>
      </c>
    </row>
    <row r="4222" spans="1:6" x14ac:dyDescent="0.25">
      <c r="A4222" t="s">
        <v>3407</v>
      </c>
      <c r="B4222" t="s">
        <v>43</v>
      </c>
      <c r="C4222" t="s">
        <v>44</v>
      </c>
      <c r="D4222" t="s">
        <v>6839</v>
      </c>
      <c r="E4222" s="1">
        <v>45536</v>
      </c>
      <c r="F4222">
        <v>1</v>
      </c>
    </row>
    <row r="4223" spans="1:6" x14ac:dyDescent="0.25">
      <c r="A4223" t="s">
        <v>3407</v>
      </c>
      <c r="B4223" t="s">
        <v>43</v>
      </c>
      <c r="C4223" t="s">
        <v>44</v>
      </c>
      <c r="D4223" t="s">
        <v>6839</v>
      </c>
      <c r="E4223" s="1">
        <v>45566</v>
      </c>
      <c r="F4223">
        <v>1</v>
      </c>
    </row>
    <row r="4224" spans="1:6" x14ac:dyDescent="0.25">
      <c r="A4224" t="s">
        <v>3407</v>
      </c>
      <c r="B4224" t="s">
        <v>43</v>
      </c>
      <c r="C4224" t="s">
        <v>44</v>
      </c>
      <c r="D4224" t="s">
        <v>6839</v>
      </c>
      <c r="E4224" s="1">
        <v>45597</v>
      </c>
      <c r="F4224">
        <v>1</v>
      </c>
    </row>
    <row r="4225" spans="1:6" x14ac:dyDescent="0.25">
      <c r="A4225" t="s">
        <v>3407</v>
      </c>
      <c r="B4225" t="s">
        <v>43</v>
      </c>
      <c r="C4225" t="s">
        <v>44</v>
      </c>
      <c r="D4225" t="s">
        <v>6839</v>
      </c>
      <c r="E4225" s="1">
        <v>45627</v>
      </c>
      <c r="F4225">
        <v>1</v>
      </c>
    </row>
    <row r="4226" spans="1:6" x14ac:dyDescent="0.25">
      <c r="A4226" t="s">
        <v>3413</v>
      </c>
      <c r="B4226" t="s">
        <v>146</v>
      </c>
      <c r="C4226" t="s">
        <v>147</v>
      </c>
      <c r="D4226" t="s">
        <v>6841</v>
      </c>
      <c r="E4226" s="1">
        <v>45292</v>
      </c>
      <c r="F4226">
        <v>1</v>
      </c>
    </row>
    <row r="4227" spans="1:6" x14ac:dyDescent="0.25">
      <c r="A4227" t="s">
        <v>3413</v>
      </c>
      <c r="B4227" t="s">
        <v>146</v>
      </c>
      <c r="C4227" t="s">
        <v>147</v>
      </c>
      <c r="D4227" t="s">
        <v>6841</v>
      </c>
      <c r="E4227" s="1">
        <v>45323</v>
      </c>
      <c r="F4227">
        <v>1</v>
      </c>
    </row>
    <row r="4228" spans="1:6" x14ac:dyDescent="0.25">
      <c r="A4228" t="s">
        <v>3413</v>
      </c>
      <c r="B4228" t="s">
        <v>146</v>
      </c>
      <c r="C4228" t="s">
        <v>147</v>
      </c>
      <c r="D4228" t="s">
        <v>6841</v>
      </c>
      <c r="E4228" s="1">
        <v>45352</v>
      </c>
      <c r="F4228">
        <v>1</v>
      </c>
    </row>
    <row r="4229" spans="1:6" x14ac:dyDescent="0.25">
      <c r="A4229" t="s">
        <v>3413</v>
      </c>
      <c r="B4229" t="s">
        <v>146</v>
      </c>
      <c r="C4229" t="s">
        <v>147</v>
      </c>
      <c r="D4229" t="s">
        <v>6841</v>
      </c>
      <c r="E4229" s="1">
        <v>45383</v>
      </c>
      <c r="F4229">
        <v>1</v>
      </c>
    </row>
    <row r="4230" spans="1:6" x14ac:dyDescent="0.25">
      <c r="A4230" t="s">
        <v>3413</v>
      </c>
      <c r="B4230" t="s">
        <v>146</v>
      </c>
      <c r="C4230" t="s">
        <v>147</v>
      </c>
      <c r="D4230" t="s">
        <v>6841</v>
      </c>
      <c r="E4230" s="1">
        <v>45413</v>
      </c>
      <c r="F4230">
        <v>1</v>
      </c>
    </row>
    <row r="4231" spans="1:6" x14ac:dyDescent="0.25">
      <c r="A4231" t="s">
        <v>3413</v>
      </c>
      <c r="B4231" t="s">
        <v>146</v>
      </c>
      <c r="C4231" t="s">
        <v>147</v>
      </c>
      <c r="D4231" t="s">
        <v>6841</v>
      </c>
      <c r="E4231" s="1">
        <v>45444</v>
      </c>
      <c r="F4231">
        <v>1</v>
      </c>
    </row>
    <row r="4232" spans="1:6" x14ac:dyDescent="0.25">
      <c r="A4232" t="s">
        <v>3413</v>
      </c>
      <c r="B4232" t="s">
        <v>146</v>
      </c>
      <c r="C4232" t="s">
        <v>147</v>
      </c>
      <c r="D4232" t="s">
        <v>6841</v>
      </c>
      <c r="E4232" s="1">
        <v>45474</v>
      </c>
      <c r="F4232">
        <v>1</v>
      </c>
    </row>
    <row r="4233" spans="1:6" x14ac:dyDescent="0.25">
      <c r="A4233" t="s">
        <v>3413</v>
      </c>
      <c r="B4233" t="s">
        <v>146</v>
      </c>
      <c r="C4233" t="s">
        <v>147</v>
      </c>
      <c r="D4233" t="s">
        <v>6841</v>
      </c>
      <c r="E4233" s="1">
        <v>45505</v>
      </c>
      <c r="F4233">
        <v>1</v>
      </c>
    </row>
    <row r="4234" spans="1:6" x14ac:dyDescent="0.25">
      <c r="A4234" t="s">
        <v>3413</v>
      </c>
      <c r="B4234" t="s">
        <v>146</v>
      </c>
      <c r="C4234" t="s">
        <v>147</v>
      </c>
      <c r="D4234" t="s">
        <v>6841</v>
      </c>
      <c r="E4234" s="1">
        <v>45536</v>
      </c>
      <c r="F4234">
        <v>1</v>
      </c>
    </row>
    <row r="4235" spans="1:6" x14ac:dyDescent="0.25">
      <c r="A4235" t="s">
        <v>3413</v>
      </c>
      <c r="B4235" t="s">
        <v>146</v>
      </c>
      <c r="C4235" t="s">
        <v>147</v>
      </c>
      <c r="D4235" t="s">
        <v>6841</v>
      </c>
      <c r="E4235" s="1">
        <v>45566</v>
      </c>
      <c r="F4235">
        <v>1</v>
      </c>
    </row>
    <row r="4236" spans="1:6" x14ac:dyDescent="0.25">
      <c r="A4236" t="s">
        <v>3413</v>
      </c>
      <c r="B4236" t="s">
        <v>146</v>
      </c>
      <c r="C4236" t="s">
        <v>147</v>
      </c>
      <c r="D4236" t="s">
        <v>6841</v>
      </c>
      <c r="E4236" s="1">
        <v>45597</v>
      </c>
      <c r="F4236">
        <v>1</v>
      </c>
    </row>
    <row r="4237" spans="1:6" x14ac:dyDescent="0.25">
      <c r="A4237" t="s">
        <v>3413</v>
      </c>
      <c r="B4237" t="s">
        <v>146</v>
      </c>
      <c r="C4237" t="s">
        <v>147</v>
      </c>
      <c r="D4237" t="s">
        <v>6841</v>
      </c>
      <c r="E4237" s="1">
        <v>45627</v>
      </c>
      <c r="F4237">
        <v>1</v>
      </c>
    </row>
    <row r="4238" spans="1:6" x14ac:dyDescent="0.25">
      <c r="A4238" t="s">
        <v>3420</v>
      </c>
      <c r="B4238" t="s">
        <v>233</v>
      </c>
      <c r="C4238" t="s">
        <v>32</v>
      </c>
      <c r="D4238" t="s">
        <v>6839</v>
      </c>
      <c r="E4238" s="1">
        <v>45292</v>
      </c>
      <c r="F4238">
        <v>1</v>
      </c>
    </row>
    <row r="4239" spans="1:6" x14ac:dyDescent="0.25">
      <c r="A4239" t="s">
        <v>3420</v>
      </c>
      <c r="B4239" t="s">
        <v>233</v>
      </c>
      <c r="C4239" t="s">
        <v>32</v>
      </c>
      <c r="D4239" t="s">
        <v>6839</v>
      </c>
      <c r="E4239" s="1">
        <v>45323</v>
      </c>
      <c r="F4239">
        <v>1</v>
      </c>
    </row>
    <row r="4240" spans="1:6" x14ac:dyDescent="0.25">
      <c r="A4240" t="s">
        <v>3420</v>
      </c>
      <c r="B4240" t="s">
        <v>233</v>
      </c>
      <c r="C4240" t="s">
        <v>32</v>
      </c>
      <c r="D4240" t="s">
        <v>6839</v>
      </c>
      <c r="E4240" s="1">
        <v>45352</v>
      </c>
      <c r="F4240">
        <v>1</v>
      </c>
    </row>
    <row r="4241" spans="1:6" x14ac:dyDescent="0.25">
      <c r="A4241" t="s">
        <v>3420</v>
      </c>
      <c r="B4241" t="s">
        <v>233</v>
      </c>
      <c r="C4241" t="s">
        <v>32</v>
      </c>
      <c r="D4241" t="s">
        <v>6839</v>
      </c>
      <c r="E4241" s="1">
        <v>45383</v>
      </c>
      <c r="F4241">
        <v>1</v>
      </c>
    </row>
    <row r="4242" spans="1:6" x14ac:dyDescent="0.25">
      <c r="A4242" t="s">
        <v>3420</v>
      </c>
      <c r="B4242" t="s">
        <v>233</v>
      </c>
      <c r="C4242" t="s">
        <v>32</v>
      </c>
      <c r="D4242" t="s">
        <v>6839</v>
      </c>
      <c r="E4242" s="1">
        <v>45413</v>
      </c>
      <c r="F4242">
        <v>1</v>
      </c>
    </row>
    <row r="4243" spans="1:6" x14ac:dyDescent="0.25">
      <c r="A4243" t="s">
        <v>3427</v>
      </c>
      <c r="B4243" t="s">
        <v>31</v>
      </c>
      <c r="C4243" t="s">
        <v>32</v>
      </c>
      <c r="D4243" t="s">
        <v>6840</v>
      </c>
      <c r="E4243" s="1">
        <v>45292</v>
      </c>
      <c r="F4243">
        <v>1</v>
      </c>
    </row>
    <row r="4244" spans="1:6" x14ac:dyDescent="0.25">
      <c r="A4244" t="s">
        <v>3427</v>
      </c>
      <c r="B4244" t="s">
        <v>31</v>
      </c>
      <c r="C4244" t="s">
        <v>32</v>
      </c>
      <c r="D4244" t="s">
        <v>6840</v>
      </c>
      <c r="E4244" s="1">
        <v>45323</v>
      </c>
      <c r="F4244">
        <v>1</v>
      </c>
    </row>
    <row r="4245" spans="1:6" x14ac:dyDescent="0.25">
      <c r="A4245" t="s">
        <v>3427</v>
      </c>
      <c r="B4245" t="s">
        <v>31</v>
      </c>
      <c r="C4245" t="s">
        <v>32</v>
      </c>
      <c r="D4245" t="s">
        <v>6840</v>
      </c>
      <c r="E4245" s="1">
        <v>45352</v>
      </c>
      <c r="F4245">
        <v>1</v>
      </c>
    </row>
    <row r="4246" spans="1:6" x14ac:dyDescent="0.25">
      <c r="A4246" t="s">
        <v>3427</v>
      </c>
      <c r="B4246" t="s">
        <v>31</v>
      </c>
      <c r="C4246" t="s">
        <v>32</v>
      </c>
      <c r="D4246" t="s">
        <v>6840</v>
      </c>
      <c r="E4246" s="1">
        <v>45383</v>
      </c>
      <c r="F4246">
        <v>1</v>
      </c>
    </row>
    <row r="4247" spans="1:6" x14ac:dyDescent="0.25">
      <c r="A4247" t="s">
        <v>3427</v>
      </c>
      <c r="B4247" t="s">
        <v>31</v>
      </c>
      <c r="C4247" t="s">
        <v>32</v>
      </c>
      <c r="D4247" t="s">
        <v>6840</v>
      </c>
      <c r="E4247" s="1">
        <v>45413</v>
      </c>
      <c r="F4247">
        <v>1</v>
      </c>
    </row>
    <row r="4248" spans="1:6" x14ac:dyDescent="0.25">
      <c r="A4248" t="s">
        <v>3427</v>
      </c>
      <c r="B4248" t="s">
        <v>31</v>
      </c>
      <c r="C4248" t="s">
        <v>32</v>
      </c>
      <c r="D4248" t="s">
        <v>6840</v>
      </c>
      <c r="E4248" s="1">
        <v>45444</v>
      </c>
      <c r="F4248">
        <v>1</v>
      </c>
    </row>
    <row r="4249" spans="1:6" x14ac:dyDescent="0.25">
      <c r="A4249" t="s">
        <v>3427</v>
      </c>
      <c r="B4249" t="s">
        <v>31</v>
      </c>
      <c r="C4249" t="s">
        <v>32</v>
      </c>
      <c r="D4249" t="s">
        <v>6840</v>
      </c>
      <c r="E4249" s="1">
        <v>45474</v>
      </c>
      <c r="F4249">
        <v>1</v>
      </c>
    </row>
    <row r="4250" spans="1:6" x14ac:dyDescent="0.25">
      <c r="A4250" t="s">
        <v>3427</v>
      </c>
      <c r="B4250" t="s">
        <v>31</v>
      </c>
      <c r="C4250" t="s">
        <v>32</v>
      </c>
      <c r="D4250" t="s">
        <v>6840</v>
      </c>
      <c r="E4250" s="1">
        <v>45505</v>
      </c>
      <c r="F4250">
        <v>1</v>
      </c>
    </row>
    <row r="4251" spans="1:6" x14ac:dyDescent="0.25">
      <c r="A4251" t="s">
        <v>3427</v>
      </c>
      <c r="B4251" t="s">
        <v>31</v>
      </c>
      <c r="C4251" t="s">
        <v>32</v>
      </c>
      <c r="D4251" t="s">
        <v>6840</v>
      </c>
      <c r="E4251" s="1">
        <v>45536</v>
      </c>
      <c r="F4251">
        <v>1</v>
      </c>
    </row>
    <row r="4252" spans="1:6" x14ac:dyDescent="0.25">
      <c r="A4252" t="s">
        <v>3427</v>
      </c>
      <c r="B4252" t="s">
        <v>31</v>
      </c>
      <c r="C4252" t="s">
        <v>32</v>
      </c>
      <c r="D4252" t="s">
        <v>6840</v>
      </c>
      <c r="E4252" s="1">
        <v>45566</v>
      </c>
      <c r="F4252">
        <v>1</v>
      </c>
    </row>
    <row r="4253" spans="1:6" x14ac:dyDescent="0.25">
      <c r="A4253" t="s">
        <v>3427</v>
      </c>
      <c r="B4253" t="s">
        <v>31</v>
      </c>
      <c r="C4253" t="s">
        <v>32</v>
      </c>
      <c r="D4253" t="s">
        <v>6840</v>
      </c>
      <c r="E4253" s="1">
        <v>45597</v>
      </c>
      <c r="F4253">
        <v>1</v>
      </c>
    </row>
    <row r="4254" spans="1:6" x14ac:dyDescent="0.25">
      <c r="A4254" t="s">
        <v>3427</v>
      </c>
      <c r="B4254" t="s">
        <v>31</v>
      </c>
      <c r="C4254" t="s">
        <v>32</v>
      </c>
      <c r="D4254" t="s">
        <v>6840</v>
      </c>
      <c r="E4254" s="1">
        <v>45627</v>
      </c>
      <c r="F4254">
        <v>1</v>
      </c>
    </row>
    <row r="4255" spans="1:6" x14ac:dyDescent="0.25">
      <c r="A4255" t="s">
        <v>3432</v>
      </c>
      <c r="B4255" t="s">
        <v>52</v>
      </c>
      <c r="C4255" t="s">
        <v>44</v>
      </c>
      <c r="D4255" t="s">
        <v>6839</v>
      </c>
      <c r="E4255" s="1">
        <v>45292</v>
      </c>
      <c r="F4255">
        <v>1</v>
      </c>
    </row>
    <row r="4256" spans="1:6" x14ac:dyDescent="0.25">
      <c r="A4256" t="s">
        <v>3432</v>
      </c>
      <c r="B4256" t="s">
        <v>52</v>
      </c>
      <c r="C4256" t="s">
        <v>44</v>
      </c>
      <c r="D4256" t="s">
        <v>6839</v>
      </c>
      <c r="E4256" s="1">
        <v>45323</v>
      </c>
      <c r="F4256">
        <v>1</v>
      </c>
    </row>
    <row r="4257" spans="1:6" x14ac:dyDescent="0.25">
      <c r="A4257" t="s">
        <v>3432</v>
      </c>
      <c r="B4257" t="s">
        <v>52</v>
      </c>
      <c r="C4257" t="s">
        <v>44</v>
      </c>
      <c r="D4257" t="s">
        <v>6839</v>
      </c>
      <c r="E4257" s="1">
        <v>45352</v>
      </c>
      <c r="F4257">
        <v>1</v>
      </c>
    </row>
    <row r="4258" spans="1:6" x14ac:dyDescent="0.25">
      <c r="A4258" t="s">
        <v>3432</v>
      </c>
      <c r="B4258" t="s">
        <v>52</v>
      </c>
      <c r="C4258" t="s">
        <v>44</v>
      </c>
      <c r="D4258" t="s">
        <v>6839</v>
      </c>
      <c r="E4258" s="1">
        <v>45383</v>
      </c>
      <c r="F4258">
        <v>1</v>
      </c>
    </row>
    <row r="4259" spans="1:6" x14ac:dyDescent="0.25">
      <c r="A4259" t="s">
        <v>3432</v>
      </c>
      <c r="B4259" t="s">
        <v>52</v>
      </c>
      <c r="C4259" t="s">
        <v>44</v>
      </c>
      <c r="D4259" t="s">
        <v>6839</v>
      </c>
      <c r="E4259" s="1">
        <v>45413</v>
      </c>
      <c r="F4259">
        <v>1</v>
      </c>
    </row>
    <row r="4260" spans="1:6" x14ac:dyDescent="0.25">
      <c r="A4260" t="s">
        <v>3432</v>
      </c>
      <c r="B4260" t="s">
        <v>52</v>
      </c>
      <c r="C4260" t="s">
        <v>44</v>
      </c>
      <c r="D4260" t="s">
        <v>6839</v>
      </c>
      <c r="E4260" s="1">
        <v>45444</v>
      </c>
      <c r="F4260">
        <v>1</v>
      </c>
    </row>
    <row r="4261" spans="1:6" x14ac:dyDescent="0.25">
      <c r="A4261" t="s">
        <v>3432</v>
      </c>
      <c r="B4261" t="s">
        <v>52</v>
      </c>
      <c r="C4261" t="s">
        <v>44</v>
      </c>
      <c r="D4261" t="s">
        <v>6839</v>
      </c>
      <c r="E4261" s="1">
        <v>45474</v>
      </c>
      <c r="F4261">
        <v>1</v>
      </c>
    </row>
    <row r="4262" spans="1:6" x14ac:dyDescent="0.25">
      <c r="A4262" t="s">
        <v>3432</v>
      </c>
      <c r="B4262" t="s">
        <v>52</v>
      </c>
      <c r="C4262" t="s">
        <v>44</v>
      </c>
      <c r="D4262" t="s">
        <v>6839</v>
      </c>
      <c r="E4262" s="1">
        <v>45505</v>
      </c>
      <c r="F4262">
        <v>1</v>
      </c>
    </row>
    <row r="4263" spans="1:6" x14ac:dyDescent="0.25">
      <c r="A4263" t="s">
        <v>3432</v>
      </c>
      <c r="B4263" t="s">
        <v>52</v>
      </c>
      <c r="C4263" t="s">
        <v>44</v>
      </c>
      <c r="D4263" t="s">
        <v>6839</v>
      </c>
      <c r="E4263" s="1">
        <v>45536</v>
      </c>
      <c r="F4263">
        <v>1</v>
      </c>
    </row>
    <row r="4264" spans="1:6" x14ac:dyDescent="0.25">
      <c r="A4264" t="s">
        <v>3432</v>
      </c>
      <c r="B4264" t="s">
        <v>52</v>
      </c>
      <c r="C4264" t="s">
        <v>44</v>
      </c>
      <c r="D4264" t="s">
        <v>6839</v>
      </c>
      <c r="E4264" s="1">
        <v>45566</v>
      </c>
      <c r="F4264">
        <v>1</v>
      </c>
    </row>
    <row r="4265" spans="1:6" x14ac:dyDescent="0.25">
      <c r="A4265" t="s">
        <v>3432</v>
      </c>
      <c r="B4265" t="s">
        <v>52</v>
      </c>
      <c r="C4265" t="s">
        <v>44</v>
      </c>
      <c r="D4265" t="s">
        <v>6839</v>
      </c>
      <c r="E4265" s="1">
        <v>45597</v>
      </c>
      <c r="F4265">
        <v>1</v>
      </c>
    </row>
    <row r="4266" spans="1:6" x14ac:dyDescent="0.25">
      <c r="A4266" t="s">
        <v>3437</v>
      </c>
      <c r="B4266" t="s">
        <v>43</v>
      </c>
      <c r="C4266" t="s">
        <v>44</v>
      </c>
      <c r="D4266" t="s">
        <v>6842</v>
      </c>
      <c r="E4266" s="1">
        <v>45292</v>
      </c>
      <c r="F4266">
        <v>1</v>
      </c>
    </row>
    <row r="4267" spans="1:6" x14ac:dyDescent="0.25">
      <c r="A4267" t="s">
        <v>3437</v>
      </c>
      <c r="B4267" t="s">
        <v>43</v>
      </c>
      <c r="C4267" t="s">
        <v>44</v>
      </c>
      <c r="D4267" t="s">
        <v>6842</v>
      </c>
      <c r="E4267" s="1">
        <v>45323</v>
      </c>
      <c r="F4267">
        <v>1</v>
      </c>
    </row>
    <row r="4268" spans="1:6" x14ac:dyDescent="0.25">
      <c r="A4268" t="s">
        <v>3437</v>
      </c>
      <c r="B4268" t="s">
        <v>43</v>
      </c>
      <c r="C4268" t="s">
        <v>44</v>
      </c>
      <c r="D4268" t="s">
        <v>6842</v>
      </c>
      <c r="E4268" s="1">
        <v>45352</v>
      </c>
      <c r="F4268">
        <v>1</v>
      </c>
    </row>
    <row r="4269" spans="1:6" x14ac:dyDescent="0.25">
      <c r="A4269" t="s">
        <v>3437</v>
      </c>
      <c r="B4269" t="s">
        <v>43</v>
      </c>
      <c r="C4269" t="s">
        <v>44</v>
      </c>
      <c r="D4269" t="s">
        <v>6842</v>
      </c>
      <c r="E4269" s="1">
        <v>45383</v>
      </c>
      <c r="F4269">
        <v>1</v>
      </c>
    </row>
    <row r="4270" spans="1:6" x14ac:dyDescent="0.25">
      <c r="A4270" t="s">
        <v>3437</v>
      </c>
      <c r="B4270" t="s">
        <v>43</v>
      </c>
      <c r="C4270" t="s">
        <v>44</v>
      </c>
      <c r="D4270" t="s">
        <v>6842</v>
      </c>
      <c r="E4270" s="1">
        <v>45413</v>
      </c>
      <c r="F4270">
        <v>1</v>
      </c>
    </row>
    <row r="4271" spans="1:6" x14ac:dyDescent="0.25">
      <c r="A4271" t="s">
        <v>3437</v>
      </c>
      <c r="B4271" t="s">
        <v>43</v>
      </c>
      <c r="C4271" t="s">
        <v>44</v>
      </c>
      <c r="D4271" t="s">
        <v>6842</v>
      </c>
      <c r="E4271" s="1">
        <v>45444</v>
      </c>
      <c r="F4271">
        <v>1</v>
      </c>
    </row>
    <row r="4272" spans="1:6" x14ac:dyDescent="0.25">
      <c r="A4272" t="s">
        <v>3437</v>
      </c>
      <c r="B4272" t="s">
        <v>43</v>
      </c>
      <c r="C4272" t="s">
        <v>44</v>
      </c>
      <c r="D4272" t="s">
        <v>6842</v>
      </c>
      <c r="E4272" s="1">
        <v>45474</v>
      </c>
      <c r="F4272">
        <v>1</v>
      </c>
    </row>
    <row r="4273" spans="1:6" x14ac:dyDescent="0.25">
      <c r="A4273" t="s">
        <v>3437</v>
      </c>
      <c r="B4273" t="s">
        <v>43</v>
      </c>
      <c r="C4273" t="s">
        <v>44</v>
      </c>
      <c r="D4273" t="s">
        <v>6842</v>
      </c>
      <c r="E4273" s="1">
        <v>45505</v>
      </c>
      <c r="F4273">
        <v>1</v>
      </c>
    </row>
    <row r="4274" spans="1:6" x14ac:dyDescent="0.25">
      <c r="A4274" t="s">
        <v>3437</v>
      </c>
      <c r="B4274" t="s">
        <v>43</v>
      </c>
      <c r="C4274" t="s">
        <v>44</v>
      </c>
      <c r="D4274" t="s">
        <v>6842</v>
      </c>
      <c r="E4274" s="1">
        <v>45536</v>
      </c>
      <c r="F4274">
        <v>1</v>
      </c>
    </row>
    <row r="4275" spans="1:6" x14ac:dyDescent="0.25">
      <c r="A4275" t="s">
        <v>3437</v>
      </c>
      <c r="B4275" t="s">
        <v>43</v>
      </c>
      <c r="C4275" t="s">
        <v>44</v>
      </c>
      <c r="D4275" t="s">
        <v>6842</v>
      </c>
      <c r="E4275" s="1">
        <v>45566</v>
      </c>
      <c r="F4275">
        <v>1</v>
      </c>
    </row>
    <row r="4276" spans="1:6" x14ac:dyDescent="0.25">
      <c r="A4276" t="s">
        <v>3437</v>
      </c>
      <c r="B4276" t="s">
        <v>43</v>
      </c>
      <c r="C4276" t="s">
        <v>44</v>
      </c>
      <c r="D4276" t="s">
        <v>6842</v>
      </c>
      <c r="E4276" s="1">
        <v>45597</v>
      </c>
      <c r="F4276">
        <v>1</v>
      </c>
    </row>
    <row r="4277" spans="1:6" x14ac:dyDescent="0.25">
      <c r="A4277" t="s">
        <v>3437</v>
      </c>
      <c r="B4277" t="s">
        <v>43</v>
      </c>
      <c r="C4277" t="s">
        <v>44</v>
      </c>
      <c r="D4277" t="s">
        <v>6842</v>
      </c>
      <c r="E4277" s="1">
        <v>45627</v>
      </c>
      <c r="F4277">
        <v>1</v>
      </c>
    </row>
    <row r="4278" spans="1:6" x14ac:dyDescent="0.25">
      <c r="A4278" t="s">
        <v>3444</v>
      </c>
      <c r="B4278" t="s">
        <v>146</v>
      </c>
      <c r="C4278" t="s">
        <v>147</v>
      </c>
      <c r="D4278" t="s">
        <v>6839</v>
      </c>
      <c r="E4278" s="1">
        <v>45323</v>
      </c>
      <c r="F4278">
        <v>1</v>
      </c>
    </row>
    <row r="4279" spans="1:6" x14ac:dyDescent="0.25">
      <c r="A4279" t="s">
        <v>3444</v>
      </c>
      <c r="B4279" t="s">
        <v>146</v>
      </c>
      <c r="C4279" t="s">
        <v>147</v>
      </c>
      <c r="D4279" t="s">
        <v>6839</v>
      </c>
      <c r="E4279" s="1">
        <v>45352</v>
      </c>
      <c r="F4279">
        <v>1</v>
      </c>
    </row>
    <row r="4280" spans="1:6" x14ac:dyDescent="0.25">
      <c r="A4280" t="s">
        <v>3444</v>
      </c>
      <c r="B4280" t="s">
        <v>146</v>
      </c>
      <c r="C4280" t="s">
        <v>147</v>
      </c>
      <c r="D4280" t="s">
        <v>6839</v>
      </c>
      <c r="E4280" s="1">
        <v>45383</v>
      </c>
      <c r="F4280">
        <v>1</v>
      </c>
    </row>
    <row r="4281" spans="1:6" x14ac:dyDescent="0.25">
      <c r="A4281" t="s">
        <v>3444</v>
      </c>
      <c r="B4281" t="s">
        <v>146</v>
      </c>
      <c r="C4281" t="s">
        <v>147</v>
      </c>
      <c r="D4281" t="s">
        <v>6839</v>
      </c>
      <c r="E4281" s="1">
        <v>45413</v>
      </c>
      <c r="F4281">
        <v>1</v>
      </c>
    </row>
    <row r="4282" spans="1:6" x14ac:dyDescent="0.25">
      <c r="A4282" t="s">
        <v>3444</v>
      </c>
      <c r="B4282" t="s">
        <v>146</v>
      </c>
      <c r="C4282" t="s">
        <v>147</v>
      </c>
      <c r="D4282" t="s">
        <v>6839</v>
      </c>
      <c r="E4282" s="1">
        <v>45444</v>
      </c>
      <c r="F4282">
        <v>1</v>
      </c>
    </row>
    <row r="4283" spans="1:6" x14ac:dyDescent="0.25">
      <c r="A4283" t="s">
        <v>3444</v>
      </c>
      <c r="B4283" t="s">
        <v>146</v>
      </c>
      <c r="C4283" t="s">
        <v>147</v>
      </c>
      <c r="D4283" t="s">
        <v>6839</v>
      </c>
      <c r="E4283" s="1">
        <v>45474</v>
      </c>
      <c r="F4283">
        <v>1</v>
      </c>
    </row>
    <row r="4284" spans="1:6" x14ac:dyDescent="0.25">
      <c r="A4284" t="s">
        <v>3444</v>
      </c>
      <c r="B4284" t="s">
        <v>146</v>
      </c>
      <c r="C4284" t="s">
        <v>147</v>
      </c>
      <c r="D4284" t="s">
        <v>6839</v>
      </c>
      <c r="E4284" s="1">
        <v>45505</v>
      </c>
      <c r="F4284">
        <v>1</v>
      </c>
    </row>
    <row r="4285" spans="1:6" x14ac:dyDescent="0.25">
      <c r="A4285" t="s">
        <v>3444</v>
      </c>
      <c r="B4285" t="s">
        <v>146</v>
      </c>
      <c r="C4285" t="s">
        <v>147</v>
      </c>
      <c r="D4285" t="s">
        <v>6839</v>
      </c>
      <c r="E4285" s="1">
        <v>45536</v>
      </c>
      <c r="F4285">
        <v>1</v>
      </c>
    </row>
    <row r="4286" spans="1:6" x14ac:dyDescent="0.25">
      <c r="A4286" t="s">
        <v>3444</v>
      </c>
      <c r="B4286" t="s">
        <v>146</v>
      </c>
      <c r="C4286" t="s">
        <v>147</v>
      </c>
      <c r="D4286" t="s">
        <v>6839</v>
      </c>
      <c r="E4286" s="1">
        <v>45566</v>
      </c>
      <c r="F4286">
        <v>1</v>
      </c>
    </row>
    <row r="4287" spans="1:6" x14ac:dyDescent="0.25">
      <c r="A4287" t="s">
        <v>3444</v>
      </c>
      <c r="B4287" t="s">
        <v>146</v>
      </c>
      <c r="C4287" t="s">
        <v>147</v>
      </c>
      <c r="D4287" t="s">
        <v>6839</v>
      </c>
      <c r="E4287" s="1">
        <v>45597</v>
      </c>
      <c r="F4287">
        <v>1</v>
      </c>
    </row>
    <row r="4288" spans="1:6" x14ac:dyDescent="0.25">
      <c r="A4288" t="s">
        <v>3444</v>
      </c>
      <c r="B4288" t="s">
        <v>146</v>
      </c>
      <c r="C4288" t="s">
        <v>147</v>
      </c>
      <c r="D4288" t="s">
        <v>6839</v>
      </c>
      <c r="E4288" s="1">
        <v>45627</v>
      </c>
      <c r="F4288">
        <v>1</v>
      </c>
    </row>
    <row r="4289" spans="1:6" x14ac:dyDescent="0.25">
      <c r="A4289" t="s">
        <v>3451</v>
      </c>
      <c r="B4289" t="s">
        <v>52</v>
      </c>
      <c r="C4289" t="s">
        <v>44</v>
      </c>
      <c r="D4289" t="s">
        <v>6842</v>
      </c>
      <c r="E4289" s="1">
        <v>45323</v>
      </c>
      <c r="F4289">
        <v>1</v>
      </c>
    </row>
    <row r="4290" spans="1:6" x14ac:dyDescent="0.25">
      <c r="A4290" t="s">
        <v>3451</v>
      </c>
      <c r="B4290" t="s">
        <v>52</v>
      </c>
      <c r="C4290" t="s">
        <v>44</v>
      </c>
      <c r="D4290" t="s">
        <v>6842</v>
      </c>
      <c r="E4290" s="1">
        <v>45352</v>
      </c>
      <c r="F4290">
        <v>1</v>
      </c>
    </row>
    <row r="4291" spans="1:6" x14ac:dyDescent="0.25">
      <c r="A4291" t="s">
        <v>3451</v>
      </c>
      <c r="B4291" t="s">
        <v>52</v>
      </c>
      <c r="C4291" t="s">
        <v>44</v>
      </c>
      <c r="D4291" t="s">
        <v>6842</v>
      </c>
      <c r="E4291" s="1">
        <v>45383</v>
      </c>
      <c r="F4291">
        <v>1</v>
      </c>
    </row>
    <row r="4292" spans="1:6" x14ac:dyDescent="0.25">
      <c r="A4292" t="s">
        <v>3451</v>
      </c>
      <c r="B4292" t="s">
        <v>52</v>
      </c>
      <c r="C4292" t="s">
        <v>44</v>
      </c>
      <c r="D4292" t="s">
        <v>6842</v>
      </c>
      <c r="E4292" s="1">
        <v>45413</v>
      </c>
      <c r="F4292">
        <v>1</v>
      </c>
    </row>
    <row r="4293" spans="1:6" x14ac:dyDescent="0.25">
      <c r="A4293" t="s">
        <v>3451</v>
      </c>
      <c r="B4293" t="s">
        <v>52</v>
      </c>
      <c r="C4293" t="s">
        <v>44</v>
      </c>
      <c r="D4293" t="s">
        <v>6842</v>
      </c>
      <c r="E4293" s="1">
        <v>45444</v>
      </c>
      <c r="F4293">
        <v>1</v>
      </c>
    </row>
    <row r="4294" spans="1:6" x14ac:dyDescent="0.25">
      <c r="A4294" t="s">
        <v>3451</v>
      </c>
      <c r="B4294" t="s">
        <v>52</v>
      </c>
      <c r="C4294" t="s">
        <v>44</v>
      </c>
      <c r="D4294" t="s">
        <v>6842</v>
      </c>
      <c r="E4294" s="1">
        <v>45474</v>
      </c>
      <c r="F4294">
        <v>1</v>
      </c>
    </row>
    <row r="4295" spans="1:6" x14ac:dyDescent="0.25">
      <c r="A4295" t="s">
        <v>3451</v>
      </c>
      <c r="B4295" t="s">
        <v>52</v>
      </c>
      <c r="C4295" t="s">
        <v>44</v>
      </c>
      <c r="D4295" t="s">
        <v>6842</v>
      </c>
      <c r="E4295" s="1">
        <v>45505</v>
      </c>
      <c r="F4295">
        <v>1</v>
      </c>
    </row>
    <row r="4296" spans="1:6" x14ac:dyDescent="0.25">
      <c r="A4296" t="s">
        <v>3451</v>
      </c>
      <c r="B4296" t="s">
        <v>52</v>
      </c>
      <c r="C4296" t="s">
        <v>44</v>
      </c>
      <c r="D4296" t="s">
        <v>6842</v>
      </c>
      <c r="E4296" s="1">
        <v>45536</v>
      </c>
      <c r="F4296">
        <v>1</v>
      </c>
    </row>
    <row r="4297" spans="1:6" x14ac:dyDescent="0.25">
      <c r="A4297" t="s">
        <v>3451</v>
      </c>
      <c r="B4297" t="s">
        <v>52</v>
      </c>
      <c r="C4297" t="s">
        <v>44</v>
      </c>
      <c r="D4297" t="s">
        <v>6842</v>
      </c>
      <c r="E4297" s="1">
        <v>45566</v>
      </c>
      <c r="F4297">
        <v>1</v>
      </c>
    </row>
    <row r="4298" spans="1:6" x14ac:dyDescent="0.25">
      <c r="A4298" t="s">
        <v>3451</v>
      </c>
      <c r="B4298" t="s">
        <v>52</v>
      </c>
      <c r="C4298" t="s">
        <v>44</v>
      </c>
      <c r="D4298" t="s">
        <v>6842</v>
      </c>
      <c r="E4298" s="1">
        <v>45597</v>
      </c>
      <c r="F4298">
        <v>1</v>
      </c>
    </row>
    <row r="4299" spans="1:6" x14ac:dyDescent="0.25">
      <c r="A4299" t="s">
        <v>3451</v>
      </c>
      <c r="B4299" t="s">
        <v>52</v>
      </c>
      <c r="C4299" t="s">
        <v>44</v>
      </c>
      <c r="D4299" t="s">
        <v>6842</v>
      </c>
      <c r="E4299" s="1">
        <v>45627</v>
      </c>
      <c r="F4299">
        <v>1</v>
      </c>
    </row>
    <row r="4300" spans="1:6" x14ac:dyDescent="0.25">
      <c r="A4300" t="s">
        <v>3462</v>
      </c>
      <c r="B4300" t="s">
        <v>31</v>
      </c>
      <c r="C4300" t="s">
        <v>32</v>
      </c>
      <c r="D4300" t="s">
        <v>6840</v>
      </c>
      <c r="E4300" s="1">
        <v>45292</v>
      </c>
      <c r="F4300">
        <v>1</v>
      </c>
    </row>
    <row r="4301" spans="1:6" x14ac:dyDescent="0.25">
      <c r="A4301" t="s">
        <v>3462</v>
      </c>
      <c r="B4301" t="s">
        <v>31</v>
      </c>
      <c r="C4301" t="s">
        <v>32</v>
      </c>
      <c r="D4301" t="s">
        <v>6840</v>
      </c>
      <c r="E4301" s="1">
        <v>45323</v>
      </c>
      <c r="F4301">
        <v>1</v>
      </c>
    </row>
    <row r="4302" spans="1:6" x14ac:dyDescent="0.25">
      <c r="A4302" t="s">
        <v>3462</v>
      </c>
      <c r="B4302" t="s">
        <v>31</v>
      </c>
      <c r="C4302" t="s">
        <v>32</v>
      </c>
      <c r="D4302" t="s">
        <v>6840</v>
      </c>
      <c r="E4302" s="1">
        <v>45352</v>
      </c>
      <c r="F4302">
        <v>1</v>
      </c>
    </row>
    <row r="4303" spans="1:6" x14ac:dyDescent="0.25">
      <c r="A4303" t="s">
        <v>3462</v>
      </c>
      <c r="B4303" t="s">
        <v>31</v>
      </c>
      <c r="C4303" t="s">
        <v>32</v>
      </c>
      <c r="D4303" t="s">
        <v>6840</v>
      </c>
      <c r="E4303" s="1">
        <v>45383</v>
      </c>
      <c r="F4303">
        <v>1</v>
      </c>
    </row>
    <row r="4304" spans="1:6" x14ac:dyDescent="0.25">
      <c r="A4304" t="s">
        <v>3462</v>
      </c>
      <c r="B4304" t="s">
        <v>31</v>
      </c>
      <c r="C4304" t="s">
        <v>32</v>
      </c>
      <c r="D4304" t="s">
        <v>6840</v>
      </c>
      <c r="E4304" s="1">
        <v>45413</v>
      </c>
      <c r="F4304">
        <v>1</v>
      </c>
    </row>
    <row r="4305" spans="1:6" x14ac:dyDescent="0.25">
      <c r="A4305" t="s">
        <v>3462</v>
      </c>
      <c r="B4305" t="s">
        <v>31</v>
      </c>
      <c r="C4305" t="s">
        <v>32</v>
      </c>
      <c r="D4305" t="s">
        <v>6840</v>
      </c>
      <c r="E4305" s="1">
        <v>45444</v>
      </c>
      <c r="F4305">
        <v>1</v>
      </c>
    </row>
    <row r="4306" spans="1:6" x14ac:dyDescent="0.25">
      <c r="A4306" t="s">
        <v>3462</v>
      </c>
      <c r="B4306" t="s">
        <v>31</v>
      </c>
      <c r="C4306" t="s">
        <v>32</v>
      </c>
      <c r="D4306" t="s">
        <v>6840</v>
      </c>
      <c r="E4306" s="1">
        <v>45474</v>
      </c>
      <c r="F4306">
        <v>1</v>
      </c>
    </row>
    <row r="4307" spans="1:6" x14ac:dyDescent="0.25">
      <c r="A4307" t="s">
        <v>3462</v>
      </c>
      <c r="B4307" t="s">
        <v>31</v>
      </c>
      <c r="C4307" t="s">
        <v>32</v>
      </c>
      <c r="D4307" t="s">
        <v>6840</v>
      </c>
      <c r="E4307" s="1">
        <v>45505</v>
      </c>
      <c r="F4307">
        <v>1</v>
      </c>
    </row>
    <row r="4308" spans="1:6" x14ac:dyDescent="0.25">
      <c r="A4308" t="s">
        <v>3462</v>
      </c>
      <c r="B4308" t="s">
        <v>31</v>
      </c>
      <c r="C4308" t="s">
        <v>32</v>
      </c>
      <c r="D4308" t="s">
        <v>6840</v>
      </c>
      <c r="E4308" s="1">
        <v>45536</v>
      </c>
      <c r="F4308">
        <v>1</v>
      </c>
    </row>
    <row r="4309" spans="1:6" x14ac:dyDescent="0.25">
      <c r="A4309" t="s">
        <v>3462</v>
      </c>
      <c r="B4309" t="s">
        <v>31</v>
      </c>
      <c r="C4309" t="s">
        <v>32</v>
      </c>
      <c r="D4309" t="s">
        <v>6840</v>
      </c>
      <c r="E4309" s="1">
        <v>45566</v>
      </c>
      <c r="F4309">
        <v>1</v>
      </c>
    </row>
    <row r="4310" spans="1:6" x14ac:dyDescent="0.25">
      <c r="A4310" t="s">
        <v>3462</v>
      </c>
      <c r="B4310" t="s">
        <v>31</v>
      </c>
      <c r="C4310" t="s">
        <v>32</v>
      </c>
      <c r="D4310" t="s">
        <v>6840</v>
      </c>
      <c r="E4310" s="1">
        <v>45597</v>
      </c>
      <c r="F4310">
        <v>1</v>
      </c>
    </row>
    <row r="4311" spans="1:6" x14ac:dyDescent="0.25">
      <c r="A4311" t="s">
        <v>3462</v>
      </c>
      <c r="B4311" t="s">
        <v>31</v>
      </c>
      <c r="C4311" t="s">
        <v>32</v>
      </c>
      <c r="D4311" t="s">
        <v>6840</v>
      </c>
      <c r="E4311" s="1">
        <v>45627</v>
      </c>
      <c r="F4311">
        <v>1</v>
      </c>
    </row>
    <row r="4312" spans="1:6" x14ac:dyDescent="0.25">
      <c r="A4312" t="s">
        <v>3468</v>
      </c>
      <c r="B4312" t="s">
        <v>146</v>
      </c>
      <c r="C4312" t="s">
        <v>147</v>
      </c>
      <c r="D4312" t="s">
        <v>6840</v>
      </c>
      <c r="E4312" s="1">
        <v>45292</v>
      </c>
      <c r="F4312">
        <v>1</v>
      </c>
    </row>
    <row r="4313" spans="1:6" x14ac:dyDescent="0.25">
      <c r="A4313" t="s">
        <v>3468</v>
      </c>
      <c r="B4313" t="s">
        <v>146</v>
      </c>
      <c r="C4313" t="s">
        <v>147</v>
      </c>
      <c r="D4313" t="s">
        <v>6840</v>
      </c>
      <c r="E4313" s="1">
        <v>45323</v>
      </c>
      <c r="F4313">
        <v>1</v>
      </c>
    </row>
    <row r="4314" spans="1:6" x14ac:dyDescent="0.25">
      <c r="A4314" t="s">
        <v>3468</v>
      </c>
      <c r="B4314" t="s">
        <v>146</v>
      </c>
      <c r="C4314" t="s">
        <v>147</v>
      </c>
      <c r="D4314" t="s">
        <v>6840</v>
      </c>
      <c r="E4314" s="1">
        <v>45352</v>
      </c>
      <c r="F4314">
        <v>1</v>
      </c>
    </row>
    <row r="4315" spans="1:6" x14ac:dyDescent="0.25">
      <c r="A4315" t="s">
        <v>3468</v>
      </c>
      <c r="B4315" t="s">
        <v>146</v>
      </c>
      <c r="C4315" t="s">
        <v>147</v>
      </c>
      <c r="D4315" t="s">
        <v>6840</v>
      </c>
      <c r="E4315" s="1">
        <v>45383</v>
      </c>
      <c r="F4315">
        <v>1</v>
      </c>
    </row>
    <row r="4316" spans="1:6" x14ac:dyDescent="0.25">
      <c r="A4316" t="s">
        <v>3468</v>
      </c>
      <c r="B4316" t="s">
        <v>146</v>
      </c>
      <c r="C4316" t="s">
        <v>147</v>
      </c>
      <c r="D4316" t="s">
        <v>6840</v>
      </c>
      <c r="E4316" s="1">
        <v>45413</v>
      </c>
      <c r="F4316">
        <v>1</v>
      </c>
    </row>
    <row r="4317" spans="1:6" x14ac:dyDescent="0.25">
      <c r="A4317" t="s">
        <v>3468</v>
      </c>
      <c r="B4317" t="s">
        <v>146</v>
      </c>
      <c r="C4317" t="s">
        <v>147</v>
      </c>
      <c r="D4317" t="s">
        <v>6840</v>
      </c>
      <c r="E4317" s="1">
        <v>45444</v>
      </c>
      <c r="F4317">
        <v>1</v>
      </c>
    </row>
    <row r="4318" spans="1:6" x14ac:dyDescent="0.25">
      <c r="A4318" t="s">
        <v>3468</v>
      </c>
      <c r="B4318" t="s">
        <v>146</v>
      </c>
      <c r="C4318" t="s">
        <v>147</v>
      </c>
      <c r="D4318" t="s">
        <v>6840</v>
      </c>
      <c r="E4318" s="1">
        <v>45474</v>
      </c>
      <c r="F4318">
        <v>1</v>
      </c>
    </row>
    <row r="4319" spans="1:6" x14ac:dyDescent="0.25">
      <c r="A4319" t="s">
        <v>3468</v>
      </c>
      <c r="B4319" t="s">
        <v>146</v>
      </c>
      <c r="C4319" t="s">
        <v>147</v>
      </c>
      <c r="D4319" t="s">
        <v>6840</v>
      </c>
      <c r="E4319" s="1">
        <v>45505</v>
      </c>
      <c r="F4319">
        <v>1</v>
      </c>
    </row>
    <row r="4320" spans="1:6" x14ac:dyDescent="0.25">
      <c r="A4320" t="s">
        <v>3468</v>
      </c>
      <c r="B4320" t="s">
        <v>146</v>
      </c>
      <c r="C4320" t="s">
        <v>147</v>
      </c>
      <c r="D4320" t="s">
        <v>6840</v>
      </c>
      <c r="E4320" s="1">
        <v>45536</v>
      </c>
      <c r="F4320">
        <v>1</v>
      </c>
    </row>
    <row r="4321" spans="1:6" x14ac:dyDescent="0.25">
      <c r="A4321" t="s">
        <v>3468</v>
      </c>
      <c r="B4321" t="s">
        <v>146</v>
      </c>
      <c r="C4321" t="s">
        <v>147</v>
      </c>
      <c r="D4321" t="s">
        <v>6840</v>
      </c>
      <c r="E4321" s="1">
        <v>45566</v>
      </c>
      <c r="F4321">
        <v>1</v>
      </c>
    </row>
    <row r="4322" spans="1:6" x14ac:dyDescent="0.25">
      <c r="A4322" t="s">
        <v>3468</v>
      </c>
      <c r="B4322" t="s">
        <v>146</v>
      </c>
      <c r="C4322" t="s">
        <v>147</v>
      </c>
      <c r="D4322" t="s">
        <v>6840</v>
      </c>
      <c r="E4322" s="1">
        <v>45597</v>
      </c>
      <c r="F4322">
        <v>1</v>
      </c>
    </row>
    <row r="4323" spans="1:6" x14ac:dyDescent="0.25">
      <c r="A4323" t="s">
        <v>3468</v>
      </c>
      <c r="B4323" t="s">
        <v>146</v>
      </c>
      <c r="C4323" t="s">
        <v>147</v>
      </c>
      <c r="D4323" t="s">
        <v>6840</v>
      </c>
      <c r="E4323" s="1">
        <v>45627</v>
      </c>
      <c r="F4323">
        <v>1</v>
      </c>
    </row>
    <row r="4324" spans="1:6" x14ac:dyDescent="0.25">
      <c r="A4324" t="s">
        <v>3472</v>
      </c>
      <c r="B4324" t="s">
        <v>233</v>
      </c>
      <c r="C4324" t="s">
        <v>32</v>
      </c>
      <c r="D4324" t="s">
        <v>6840</v>
      </c>
      <c r="E4324" s="1">
        <v>45292</v>
      </c>
      <c r="F4324">
        <v>1</v>
      </c>
    </row>
    <row r="4325" spans="1:6" x14ac:dyDescent="0.25">
      <c r="A4325" t="s">
        <v>3472</v>
      </c>
      <c r="B4325" t="s">
        <v>233</v>
      </c>
      <c r="C4325" t="s">
        <v>32</v>
      </c>
      <c r="D4325" t="s">
        <v>6840</v>
      </c>
      <c r="E4325" s="1">
        <v>45323</v>
      </c>
      <c r="F4325">
        <v>1</v>
      </c>
    </row>
    <row r="4326" spans="1:6" x14ac:dyDescent="0.25">
      <c r="A4326" t="s">
        <v>3472</v>
      </c>
      <c r="B4326" t="s">
        <v>233</v>
      </c>
      <c r="C4326" t="s">
        <v>32</v>
      </c>
      <c r="D4326" t="s">
        <v>6840</v>
      </c>
      <c r="E4326" s="1">
        <v>45352</v>
      </c>
      <c r="F4326">
        <v>1</v>
      </c>
    </row>
    <row r="4327" spans="1:6" x14ac:dyDescent="0.25">
      <c r="A4327" t="s">
        <v>3472</v>
      </c>
      <c r="B4327" t="s">
        <v>233</v>
      </c>
      <c r="C4327" t="s">
        <v>32</v>
      </c>
      <c r="D4327" t="s">
        <v>6840</v>
      </c>
      <c r="E4327" s="1">
        <v>45383</v>
      </c>
      <c r="F4327">
        <v>1</v>
      </c>
    </row>
    <row r="4328" spans="1:6" x14ac:dyDescent="0.25">
      <c r="A4328" t="s">
        <v>3472</v>
      </c>
      <c r="B4328" t="s">
        <v>233</v>
      </c>
      <c r="C4328" t="s">
        <v>32</v>
      </c>
      <c r="D4328" t="s">
        <v>6840</v>
      </c>
      <c r="E4328" s="1">
        <v>45413</v>
      </c>
      <c r="F4328">
        <v>1</v>
      </c>
    </row>
    <row r="4329" spans="1:6" x14ac:dyDescent="0.25">
      <c r="A4329" t="s">
        <v>3472</v>
      </c>
      <c r="B4329" t="s">
        <v>233</v>
      </c>
      <c r="C4329" t="s">
        <v>32</v>
      </c>
      <c r="D4329" t="s">
        <v>6840</v>
      </c>
      <c r="E4329" s="1">
        <v>45444</v>
      </c>
      <c r="F4329">
        <v>1</v>
      </c>
    </row>
    <row r="4330" spans="1:6" x14ac:dyDescent="0.25">
      <c r="A4330" t="s">
        <v>3472</v>
      </c>
      <c r="B4330" t="s">
        <v>233</v>
      </c>
      <c r="C4330" t="s">
        <v>32</v>
      </c>
      <c r="D4330" t="s">
        <v>6840</v>
      </c>
      <c r="E4330" s="1">
        <v>45474</v>
      </c>
      <c r="F4330">
        <v>1</v>
      </c>
    </row>
    <row r="4331" spans="1:6" x14ac:dyDescent="0.25">
      <c r="A4331" t="s">
        <v>3472</v>
      </c>
      <c r="B4331" t="s">
        <v>233</v>
      </c>
      <c r="C4331" t="s">
        <v>32</v>
      </c>
      <c r="D4331" t="s">
        <v>6840</v>
      </c>
      <c r="E4331" s="1">
        <v>45505</v>
      </c>
      <c r="F4331">
        <v>1</v>
      </c>
    </row>
    <row r="4332" spans="1:6" x14ac:dyDescent="0.25">
      <c r="A4332" t="s">
        <v>3472</v>
      </c>
      <c r="B4332" t="s">
        <v>233</v>
      </c>
      <c r="C4332" t="s">
        <v>32</v>
      </c>
      <c r="D4332" t="s">
        <v>6840</v>
      </c>
      <c r="E4332" s="1">
        <v>45536</v>
      </c>
      <c r="F4332">
        <v>1</v>
      </c>
    </row>
    <row r="4333" spans="1:6" x14ac:dyDescent="0.25">
      <c r="A4333" t="s">
        <v>3472</v>
      </c>
      <c r="B4333" t="s">
        <v>233</v>
      </c>
      <c r="C4333" t="s">
        <v>32</v>
      </c>
      <c r="D4333" t="s">
        <v>6840</v>
      </c>
      <c r="E4333" s="1">
        <v>45566</v>
      </c>
      <c r="F4333">
        <v>1</v>
      </c>
    </row>
    <row r="4334" spans="1:6" x14ac:dyDescent="0.25">
      <c r="A4334" t="s">
        <v>3472</v>
      </c>
      <c r="B4334" t="s">
        <v>233</v>
      </c>
      <c r="C4334" t="s">
        <v>32</v>
      </c>
      <c r="D4334" t="s">
        <v>6840</v>
      </c>
      <c r="E4334" s="1">
        <v>45597</v>
      </c>
      <c r="F4334">
        <v>1</v>
      </c>
    </row>
    <row r="4335" spans="1:6" x14ac:dyDescent="0.25">
      <c r="A4335" t="s">
        <v>3472</v>
      </c>
      <c r="B4335" t="s">
        <v>233</v>
      </c>
      <c r="C4335" t="s">
        <v>32</v>
      </c>
      <c r="D4335" t="s">
        <v>6840</v>
      </c>
      <c r="E4335" s="1">
        <v>45627</v>
      </c>
      <c r="F4335">
        <v>1</v>
      </c>
    </row>
    <row r="4336" spans="1:6" x14ac:dyDescent="0.25">
      <c r="A4336" t="s">
        <v>3479</v>
      </c>
      <c r="B4336" t="s">
        <v>146</v>
      </c>
      <c r="C4336" t="s">
        <v>147</v>
      </c>
      <c r="D4336" t="s">
        <v>6842</v>
      </c>
      <c r="E4336" s="1">
        <v>45323</v>
      </c>
      <c r="F4336">
        <v>1</v>
      </c>
    </row>
    <row r="4337" spans="1:6" x14ac:dyDescent="0.25">
      <c r="A4337" t="s">
        <v>3479</v>
      </c>
      <c r="B4337" t="s">
        <v>146</v>
      </c>
      <c r="C4337" t="s">
        <v>147</v>
      </c>
      <c r="D4337" t="s">
        <v>6842</v>
      </c>
      <c r="E4337" s="1">
        <v>45352</v>
      </c>
      <c r="F4337">
        <v>1</v>
      </c>
    </row>
    <row r="4338" spans="1:6" x14ac:dyDescent="0.25">
      <c r="A4338" t="s">
        <v>3479</v>
      </c>
      <c r="B4338" t="s">
        <v>146</v>
      </c>
      <c r="C4338" t="s">
        <v>147</v>
      </c>
      <c r="D4338" t="s">
        <v>6842</v>
      </c>
      <c r="E4338" s="1">
        <v>45383</v>
      </c>
      <c r="F4338">
        <v>1</v>
      </c>
    </row>
    <row r="4339" spans="1:6" x14ac:dyDescent="0.25">
      <c r="A4339" t="s">
        <v>3479</v>
      </c>
      <c r="B4339" t="s">
        <v>146</v>
      </c>
      <c r="C4339" t="s">
        <v>147</v>
      </c>
      <c r="D4339" t="s">
        <v>6842</v>
      </c>
      <c r="E4339" s="1">
        <v>45413</v>
      </c>
      <c r="F4339">
        <v>1</v>
      </c>
    </row>
    <row r="4340" spans="1:6" x14ac:dyDescent="0.25">
      <c r="A4340" t="s">
        <v>3479</v>
      </c>
      <c r="B4340" t="s">
        <v>146</v>
      </c>
      <c r="C4340" t="s">
        <v>147</v>
      </c>
      <c r="D4340" t="s">
        <v>6842</v>
      </c>
      <c r="E4340" s="1">
        <v>45444</v>
      </c>
      <c r="F4340">
        <v>1</v>
      </c>
    </row>
    <row r="4341" spans="1:6" x14ac:dyDescent="0.25">
      <c r="A4341" t="s">
        <v>3493</v>
      </c>
      <c r="B4341" t="s">
        <v>233</v>
      </c>
      <c r="C4341" t="s">
        <v>32</v>
      </c>
      <c r="D4341" t="s">
        <v>6841</v>
      </c>
      <c r="E4341" s="1">
        <v>45323</v>
      </c>
      <c r="F4341">
        <v>1</v>
      </c>
    </row>
    <row r="4342" spans="1:6" x14ac:dyDescent="0.25">
      <c r="A4342" t="s">
        <v>3493</v>
      </c>
      <c r="B4342" t="s">
        <v>233</v>
      </c>
      <c r="C4342" t="s">
        <v>32</v>
      </c>
      <c r="D4342" t="s">
        <v>6841</v>
      </c>
      <c r="E4342" s="1">
        <v>45352</v>
      </c>
      <c r="F4342">
        <v>1</v>
      </c>
    </row>
    <row r="4343" spans="1:6" x14ac:dyDescent="0.25">
      <c r="A4343" t="s">
        <v>3493</v>
      </c>
      <c r="B4343" t="s">
        <v>233</v>
      </c>
      <c r="C4343" t="s">
        <v>32</v>
      </c>
      <c r="D4343" t="s">
        <v>6841</v>
      </c>
      <c r="E4343" s="1">
        <v>45383</v>
      </c>
      <c r="F4343">
        <v>1</v>
      </c>
    </row>
    <row r="4344" spans="1:6" x14ac:dyDescent="0.25">
      <c r="A4344" t="s">
        <v>3493</v>
      </c>
      <c r="B4344" t="s">
        <v>233</v>
      </c>
      <c r="C4344" t="s">
        <v>32</v>
      </c>
      <c r="D4344" t="s">
        <v>6841</v>
      </c>
      <c r="E4344" s="1">
        <v>45413</v>
      </c>
      <c r="F4344">
        <v>1</v>
      </c>
    </row>
    <row r="4345" spans="1:6" x14ac:dyDescent="0.25">
      <c r="A4345" t="s">
        <v>3493</v>
      </c>
      <c r="B4345" t="s">
        <v>233</v>
      </c>
      <c r="C4345" t="s">
        <v>32</v>
      </c>
      <c r="D4345" t="s">
        <v>6841</v>
      </c>
      <c r="E4345" s="1">
        <v>45444</v>
      </c>
      <c r="F4345">
        <v>1</v>
      </c>
    </row>
    <row r="4346" spans="1:6" x14ac:dyDescent="0.25">
      <c r="A4346" t="s">
        <v>3493</v>
      </c>
      <c r="B4346" t="s">
        <v>233</v>
      </c>
      <c r="C4346" t="s">
        <v>32</v>
      </c>
      <c r="D4346" t="s">
        <v>6841</v>
      </c>
      <c r="E4346" s="1">
        <v>45474</v>
      </c>
      <c r="F4346">
        <v>1</v>
      </c>
    </row>
    <row r="4347" spans="1:6" x14ac:dyDescent="0.25">
      <c r="A4347" t="s">
        <v>3493</v>
      </c>
      <c r="B4347" t="s">
        <v>233</v>
      </c>
      <c r="C4347" t="s">
        <v>32</v>
      </c>
      <c r="D4347" t="s">
        <v>6841</v>
      </c>
      <c r="E4347" s="1">
        <v>45505</v>
      </c>
      <c r="F4347">
        <v>1</v>
      </c>
    </row>
    <row r="4348" spans="1:6" x14ac:dyDescent="0.25">
      <c r="A4348" t="s">
        <v>3493</v>
      </c>
      <c r="B4348" t="s">
        <v>233</v>
      </c>
      <c r="C4348" t="s">
        <v>32</v>
      </c>
      <c r="D4348" t="s">
        <v>6841</v>
      </c>
      <c r="E4348" s="1">
        <v>45536</v>
      </c>
      <c r="F4348">
        <v>1</v>
      </c>
    </row>
    <row r="4349" spans="1:6" x14ac:dyDescent="0.25">
      <c r="A4349" t="s">
        <v>3493</v>
      </c>
      <c r="B4349" t="s">
        <v>233</v>
      </c>
      <c r="C4349" t="s">
        <v>32</v>
      </c>
      <c r="D4349" t="s">
        <v>6841</v>
      </c>
      <c r="E4349" s="1">
        <v>45566</v>
      </c>
      <c r="F4349">
        <v>1</v>
      </c>
    </row>
    <row r="4350" spans="1:6" x14ac:dyDescent="0.25">
      <c r="A4350" t="s">
        <v>3493</v>
      </c>
      <c r="B4350" t="s">
        <v>233</v>
      </c>
      <c r="C4350" t="s">
        <v>32</v>
      </c>
      <c r="D4350" t="s">
        <v>6841</v>
      </c>
      <c r="E4350" s="1">
        <v>45597</v>
      </c>
      <c r="F4350">
        <v>1</v>
      </c>
    </row>
    <row r="4351" spans="1:6" x14ac:dyDescent="0.25">
      <c r="A4351" t="s">
        <v>3493</v>
      </c>
      <c r="B4351" t="s">
        <v>233</v>
      </c>
      <c r="C4351" t="s">
        <v>32</v>
      </c>
      <c r="D4351" t="s">
        <v>6841</v>
      </c>
      <c r="E4351" s="1">
        <v>45627</v>
      </c>
      <c r="F4351">
        <v>1</v>
      </c>
    </row>
    <row r="4352" spans="1:6" x14ac:dyDescent="0.25">
      <c r="A4352" t="s">
        <v>3500</v>
      </c>
      <c r="B4352" t="s">
        <v>233</v>
      </c>
      <c r="C4352" t="s">
        <v>32</v>
      </c>
      <c r="D4352" t="s">
        <v>6839</v>
      </c>
      <c r="E4352" s="1">
        <v>45352</v>
      </c>
      <c r="F4352">
        <v>1</v>
      </c>
    </row>
    <row r="4353" spans="1:6" x14ac:dyDescent="0.25">
      <c r="A4353" t="s">
        <v>3500</v>
      </c>
      <c r="B4353" t="s">
        <v>233</v>
      </c>
      <c r="C4353" t="s">
        <v>32</v>
      </c>
      <c r="D4353" t="s">
        <v>6839</v>
      </c>
      <c r="E4353" s="1">
        <v>45383</v>
      </c>
      <c r="F4353">
        <v>1</v>
      </c>
    </row>
    <row r="4354" spans="1:6" x14ac:dyDescent="0.25">
      <c r="A4354" t="s">
        <v>3500</v>
      </c>
      <c r="B4354" t="s">
        <v>233</v>
      </c>
      <c r="C4354" t="s">
        <v>32</v>
      </c>
      <c r="D4354" t="s">
        <v>6839</v>
      </c>
      <c r="E4354" s="1">
        <v>45413</v>
      </c>
      <c r="F4354">
        <v>1</v>
      </c>
    </row>
    <row r="4355" spans="1:6" x14ac:dyDescent="0.25">
      <c r="A4355" t="s">
        <v>3500</v>
      </c>
      <c r="B4355" t="s">
        <v>233</v>
      </c>
      <c r="C4355" t="s">
        <v>32</v>
      </c>
      <c r="D4355" t="s">
        <v>6839</v>
      </c>
      <c r="E4355" s="1">
        <v>45444</v>
      </c>
      <c r="F4355">
        <v>1</v>
      </c>
    </row>
    <row r="4356" spans="1:6" x14ac:dyDescent="0.25">
      <c r="A4356" t="s">
        <v>3500</v>
      </c>
      <c r="B4356" t="s">
        <v>233</v>
      </c>
      <c r="C4356" t="s">
        <v>32</v>
      </c>
      <c r="D4356" t="s">
        <v>6839</v>
      </c>
      <c r="E4356" s="1">
        <v>45474</v>
      </c>
      <c r="F4356">
        <v>1</v>
      </c>
    </row>
    <row r="4357" spans="1:6" x14ac:dyDescent="0.25">
      <c r="A4357" t="s">
        <v>3500</v>
      </c>
      <c r="B4357" t="s">
        <v>233</v>
      </c>
      <c r="C4357" t="s">
        <v>32</v>
      </c>
      <c r="D4357" t="s">
        <v>6839</v>
      </c>
      <c r="E4357" s="1">
        <v>45505</v>
      </c>
      <c r="F4357">
        <v>1</v>
      </c>
    </row>
    <row r="4358" spans="1:6" x14ac:dyDescent="0.25">
      <c r="A4358" t="s">
        <v>3500</v>
      </c>
      <c r="B4358" t="s">
        <v>233</v>
      </c>
      <c r="C4358" t="s">
        <v>32</v>
      </c>
      <c r="D4358" t="s">
        <v>6839</v>
      </c>
      <c r="E4358" s="1">
        <v>45536</v>
      </c>
      <c r="F4358">
        <v>1</v>
      </c>
    </row>
    <row r="4359" spans="1:6" x14ac:dyDescent="0.25">
      <c r="A4359" t="s">
        <v>3500</v>
      </c>
      <c r="B4359" t="s">
        <v>233</v>
      </c>
      <c r="C4359" t="s">
        <v>32</v>
      </c>
      <c r="D4359" t="s">
        <v>6839</v>
      </c>
      <c r="E4359" s="1">
        <v>45566</v>
      </c>
      <c r="F4359">
        <v>1</v>
      </c>
    </row>
    <row r="4360" spans="1:6" x14ac:dyDescent="0.25">
      <c r="A4360" t="s">
        <v>3500</v>
      </c>
      <c r="B4360" t="s">
        <v>233</v>
      </c>
      <c r="C4360" t="s">
        <v>32</v>
      </c>
      <c r="D4360" t="s">
        <v>6839</v>
      </c>
      <c r="E4360" s="1">
        <v>45597</v>
      </c>
      <c r="F4360">
        <v>1</v>
      </c>
    </row>
    <row r="4361" spans="1:6" x14ac:dyDescent="0.25">
      <c r="A4361" t="s">
        <v>3500</v>
      </c>
      <c r="B4361" t="s">
        <v>233</v>
      </c>
      <c r="C4361" t="s">
        <v>32</v>
      </c>
      <c r="D4361" t="s">
        <v>6839</v>
      </c>
      <c r="E4361" s="1">
        <v>45627</v>
      </c>
      <c r="F4361">
        <v>1</v>
      </c>
    </row>
    <row r="4362" spans="1:6" x14ac:dyDescent="0.25">
      <c r="A4362" t="s">
        <v>3508</v>
      </c>
      <c r="B4362" t="s">
        <v>52</v>
      </c>
      <c r="C4362" t="s">
        <v>44</v>
      </c>
      <c r="D4362" t="s">
        <v>6842</v>
      </c>
      <c r="E4362" s="1">
        <v>45323</v>
      </c>
      <c r="F4362">
        <v>1</v>
      </c>
    </row>
    <row r="4363" spans="1:6" x14ac:dyDescent="0.25">
      <c r="A4363" t="s">
        <v>3508</v>
      </c>
      <c r="B4363" t="s">
        <v>52</v>
      </c>
      <c r="C4363" t="s">
        <v>44</v>
      </c>
      <c r="D4363" t="s">
        <v>6842</v>
      </c>
      <c r="E4363" s="1">
        <v>45352</v>
      </c>
      <c r="F4363">
        <v>1</v>
      </c>
    </row>
    <row r="4364" spans="1:6" x14ac:dyDescent="0.25">
      <c r="A4364" t="s">
        <v>3508</v>
      </c>
      <c r="B4364" t="s">
        <v>52</v>
      </c>
      <c r="C4364" t="s">
        <v>44</v>
      </c>
      <c r="D4364" t="s">
        <v>6842</v>
      </c>
      <c r="E4364" s="1">
        <v>45383</v>
      </c>
      <c r="F4364">
        <v>1</v>
      </c>
    </row>
    <row r="4365" spans="1:6" x14ac:dyDescent="0.25">
      <c r="A4365" t="s">
        <v>3508</v>
      </c>
      <c r="B4365" t="s">
        <v>52</v>
      </c>
      <c r="C4365" t="s">
        <v>44</v>
      </c>
      <c r="D4365" t="s">
        <v>6842</v>
      </c>
      <c r="E4365" s="1">
        <v>45413</v>
      </c>
      <c r="F4365">
        <v>1</v>
      </c>
    </row>
    <row r="4366" spans="1:6" x14ac:dyDescent="0.25">
      <c r="A4366" t="s">
        <v>3508</v>
      </c>
      <c r="B4366" t="s">
        <v>52</v>
      </c>
      <c r="C4366" t="s">
        <v>44</v>
      </c>
      <c r="D4366" t="s">
        <v>6842</v>
      </c>
      <c r="E4366" s="1">
        <v>45444</v>
      </c>
      <c r="F4366">
        <v>1</v>
      </c>
    </row>
    <row r="4367" spans="1:6" x14ac:dyDescent="0.25">
      <c r="A4367" t="s">
        <v>3508</v>
      </c>
      <c r="B4367" t="s">
        <v>52</v>
      </c>
      <c r="C4367" t="s">
        <v>44</v>
      </c>
      <c r="D4367" t="s">
        <v>6842</v>
      </c>
      <c r="E4367" s="1">
        <v>45474</v>
      </c>
      <c r="F4367">
        <v>1</v>
      </c>
    </row>
    <row r="4368" spans="1:6" x14ac:dyDescent="0.25">
      <c r="A4368" t="s">
        <v>3508</v>
      </c>
      <c r="B4368" t="s">
        <v>52</v>
      </c>
      <c r="C4368" t="s">
        <v>44</v>
      </c>
      <c r="D4368" t="s">
        <v>6842</v>
      </c>
      <c r="E4368" s="1">
        <v>45505</v>
      </c>
      <c r="F4368">
        <v>1</v>
      </c>
    </row>
    <row r="4369" spans="1:6" x14ac:dyDescent="0.25">
      <c r="A4369" t="s">
        <v>3508</v>
      </c>
      <c r="B4369" t="s">
        <v>52</v>
      </c>
      <c r="C4369" t="s">
        <v>44</v>
      </c>
      <c r="D4369" t="s">
        <v>6842</v>
      </c>
      <c r="E4369" s="1">
        <v>45536</v>
      </c>
      <c r="F4369">
        <v>1</v>
      </c>
    </row>
    <row r="4370" spans="1:6" x14ac:dyDescent="0.25">
      <c r="A4370" t="s">
        <v>3508</v>
      </c>
      <c r="B4370" t="s">
        <v>52</v>
      </c>
      <c r="C4370" t="s">
        <v>44</v>
      </c>
      <c r="D4370" t="s">
        <v>6842</v>
      </c>
      <c r="E4370" s="1">
        <v>45566</v>
      </c>
      <c r="F4370">
        <v>1</v>
      </c>
    </row>
    <row r="4371" spans="1:6" x14ac:dyDescent="0.25">
      <c r="A4371" t="s">
        <v>3508</v>
      </c>
      <c r="B4371" t="s">
        <v>52</v>
      </c>
      <c r="C4371" t="s">
        <v>44</v>
      </c>
      <c r="D4371" t="s">
        <v>6842</v>
      </c>
      <c r="E4371" s="1">
        <v>45597</v>
      </c>
      <c r="F4371">
        <v>1</v>
      </c>
    </row>
    <row r="4372" spans="1:6" x14ac:dyDescent="0.25">
      <c r="A4372" t="s">
        <v>3508</v>
      </c>
      <c r="B4372" t="s">
        <v>52</v>
      </c>
      <c r="C4372" t="s">
        <v>44</v>
      </c>
      <c r="D4372" t="s">
        <v>6842</v>
      </c>
      <c r="E4372" s="1">
        <v>45627</v>
      </c>
      <c r="F4372">
        <v>1</v>
      </c>
    </row>
    <row r="4373" spans="1:6" x14ac:dyDescent="0.25">
      <c r="A4373" t="s">
        <v>3513</v>
      </c>
      <c r="B4373" t="s">
        <v>233</v>
      </c>
      <c r="C4373" t="s">
        <v>32</v>
      </c>
      <c r="D4373" t="s">
        <v>6841</v>
      </c>
      <c r="E4373" s="1">
        <v>45323</v>
      </c>
      <c r="F4373">
        <v>1</v>
      </c>
    </row>
    <row r="4374" spans="1:6" x14ac:dyDescent="0.25">
      <c r="A4374" t="s">
        <v>3513</v>
      </c>
      <c r="B4374" t="s">
        <v>233</v>
      </c>
      <c r="C4374" t="s">
        <v>32</v>
      </c>
      <c r="D4374" t="s">
        <v>6841</v>
      </c>
      <c r="E4374" s="1">
        <v>45352</v>
      </c>
      <c r="F4374">
        <v>1</v>
      </c>
    </row>
    <row r="4375" spans="1:6" x14ac:dyDescent="0.25">
      <c r="A4375" t="s">
        <v>3513</v>
      </c>
      <c r="B4375" t="s">
        <v>233</v>
      </c>
      <c r="C4375" t="s">
        <v>32</v>
      </c>
      <c r="D4375" t="s">
        <v>6841</v>
      </c>
      <c r="E4375" s="1">
        <v>45383</v>
      </c>
      <c r="F4375">
        <v>1</v>
      </c>
    </row>
    <row r="4376" spans="1:6" x14ac:dyDescent="0.25">
      <c r="A4376" t="s">
        <v>3513</v>
      </c>
      <c r="B4376" t="s">
        <v>233</v>
      </c>
      <c r="C4376" t="s">
        <v>32</v>
      </c>
      <c r="D4376" t="s">
        <v>6841</v>
      </c>
      <c r="E4376" s="1">
        <v>45413</v>
      </c>
      <c r="F4376">
        <v>1</v>
      </c>
    </row>
    <row r="4377" spans="1:6" x14ac:dyDescent="0.25">
      <c r="A4377" t="s">
        <v>3513</v>
      </c>
      <c r="B4377" t="s">
        <v>233</v>
      </c>
      <c r="C4377" t="s">
        <v>32</v>
      </c>
      <c r="D4377" t="s">
        <v>6841</v>
      </c>
      <c r="E4377" s="1">
        <v>45444</v>
      </c>
      <c r="F4377">
        <v>1</v>
      </c>
    </row>
    <row r="4378" spans="1:6" x14ac:dyDescent="0.25">
      <c r="A4378" t="s">
        <v>3513</v>
      </c>
      <c r="B4378" t="s">
        <v>233</v>
      </c>
      <c r="C4378" t="s">
        <v>32</v>
      </c>
      <c r="D4378" t="s">
        <v>6841</v>
      </c>
      <c r="E4378" s="1">
        <v>45474</v>
      </c>
      <c r="F4378">
        <v>1</v>
      </c>
    </row>
    <row r="4379" spans="1:6" x14ac:dyDescent="0.25">
      <c r="A4379" t="s">
        <v>3513</v>
      </c>
      <c r="B4379" t="s">
        <v>233</v>
      </c>
      <c r="C4379" t="s">
        <v>32</v>
      </c>
      <c r="D4379" t="s">
        <v>6841</v>
      </c>
      <c r="E4379" s="1">
        <v>45505</v>
      </c>
      <c r="F4379">
        <v>1</v>
      </c>
    </row>
    <row r="4380" spans="1:6" x14ac:dyDescent="0.25">
      <c r="A4380" t="s">
        <v>3513</v>
      </c>
      <c r="B4380" t="s">
        <v>233</v>
      </c>
      <c r="C4380" t="s">
        <v>32</v>
      </c>
      <c r="D4380" t="s">
        <v>6841</v>
      </c>
      <c r="E4380" s="1">
        <v>45536</v>
      </c>
      <c r="F4380">
        <v>1</v>
      </c>
    </row>
    <row r="4381" spans="1:6" x14ac:dyDescent="0.25">
      <c r="A4381" t="s">
        <v>3513</v>
      </c>
      <c r="B4381" t="s">
        <v>233</v>
      </c>
      <c r="C4381" t="s">
        <v>32</v>
      </c>
      <c r="D4381" t="s">
        <v>6841</v>
      </c>
      <c r="E4381" s="1">
        <v>45566</v>
      </c>
      <c r="F4381">
        <v>1</v>
      </c>
    </row>
    <row r="4382" spans="1:6" x14ac:dyDescent="0.25">
      <c r="A4382" t="s">
        <v>3513</v>
      </c>
      <c r="B4382" t="s">
        <v>233</v>
      </c>
      <c r="C4382" t="s">
        <v>32</v>
      </c>
      <c r="D4382" t="s">
        <v>6841</v>
      </c>
      <c r="E4382" s="1">
        <v>45597</v>
      </c>
      <c r="F4382">
        <v>1</v>
      </c>
    </row>
    <row r="4383" spans="1:6" x14ac:dyDescent="0.25">
      <c r="A4383" t="s">
        <v>3513</v>
      </c>
      <c r="B4383" t="s">
        <v>233</v>
      </c>
      <c r="C4383" t="s">
        <v>32</v>
      </c>
      <c r="D4383" t="s">
        <v>6841</v>
      </c>
      <c r="E4383" s="1">
        <v>45627</v>
      </c>
      <c r="F4383">
        <v>1</v>
      </c>
    </row>
    <row r="4384" spans="1:6" x14ac:dyDescent="0.25">
      <c r="A4384" t="s">
        <v>3520</v>
      </c>
      <c r="B4384" t="s">
        <v>31</v>
      </c>
      <c r="C4384" t="s">
        <v>32</v>
      </c>
      <c r="D4384" t="s">
        <v>6840</v>
      </c>
      <c r="E4384" s="1">
        <v>45292</v>
      </c>
      <c r="F4384">
        <v>1</v>
      </c>
    </row>
    <row r="4385" spans="1:6" x14ac:dyDescent="0.25">
      <c r="A4385" t="s">
        <v>3520</v>
      </c>
      <c r="B4385" t="s">
        <v>31</v>
      </c>
      <c r="C4385" t="s">
        <v>32</v>
      </c>
      <c r="D4385" t="s">
        <v>6840</v>
      </c>
      <c r="E4385" s="1">
        <v>45323</v>
      </c>
      <c r="F4385">
        <v>1</v>
      </c>
    </row>
    <row r="4386" spans="1:6" x14ac:dyDescent="0.25">
      <c r="A4386" t="s">
        <v>3520</v>
      </c>
      <c r="B4386" t="s">
        <v>31</v>
      </c>
      <c r="C4386" t="s">
        <v>32</v>
      </c>
      <c r="D4386" t="s">
        <v>6840</v>
      </c>
      <c r="E4386" s="1">
        <v>45352</v>
      </c>
      <c r="F4386">
        <v>1</v>
      </c>
    </row>
    <row r="4387" spans="1:6" x14ac:dyDescent="0.25">
      <c r="A4387" t="s">
        <v>3520</v>
      </c>
      <c r="B4387" t="s">
        <v>31</v>
      </c>
      <c r="C4387" t="s">
        <v>32</v>
      </c>
      <c r="D4387" t="s">
        <v>6840</v>
      </c>
      <c r="E4387" s="1">
        <v>45383</v>
      </c>
      <c r="F4387">
        <v>1</v>
      </c>
    </row>
    <row r="4388" spans="1:6" x14ac:dyDescent="0.25">
      <c r="A4388" t="s">
        <v>3520</v>
      </c>
      <c r="B4388" t="s">
        <v>31</v>
      </c>
      <c r="C4388" t="s">
        <v>32</v>
      </c>
      <c r="D4388" t="s">
        <v>6840</v>
      </c>
      <c r="E4388" s="1">
        <v>45413</v>
      </c>
      <c r="F4388">
        <v>1</v>
      </c>
    </row>
    <row r="4389" spans="1:6" x14ac:dyDescent="0.25">
      <c r="A4389" t="s">
        <v>3520</v>
      </c>
      <c r="B4389" t="s">
        <v>31</v>
      </c>
      <c r="C4389" t="s">
        <v>32</v>
      </c>
      <c r="D4389" t="s">
        <v>6840</v>
      </c>
      <c r="E4389" s="1">
        <v>45444</v>
      </c>
      <c r="F4389">
        <v>1</v>
      </c>
    </row>
    <row r="4390" spans="1:6" x14ac:dyDescent="0.25">
      <c r="A4390" t="s">
        <v>3520</v>
      </c>
      <c r="B4390" t="s">
        <v>31</v>
      </c>
      <c r="C4390" t="s">
        <v>32</v>
      </c>
      <c r="D4390" t="s">
        <v>6840</v>
      </c>
      <c r="E4390" s="1">
        <v>45474</v>
      </c>
      <c r="F4390">
        <v>1</v>
      </c>
    </row>
    <row r="4391" spans="1:6" x14ac:dyDescent="0.25">
      <c r="A4391" t="s">
        <v>3520</v>
      </c>
      <c r="B4391" t="s">
        <v>31</v>
      </c>
      <c r="C4391" t="s">
        <v>32</v>
      </c>
      <c r="D4391" t="s">
        <v>6840</v>
      </c>
      <c r="E4391" s="1">
        <v>45505</v>
      </c>
      <c r="F4391">
        <v>1</v>
      </c>
    </row>
    <row r="4392" spans="1:6" x14ac:dyDescent="0.25">
      <c r="A4392" t="s">
        <v>3520</v>
      </c>
      <c r="B4392" t="s">
        <v>31</v>
      </c>
      <c r="C4392" t="s">
        <v>32</v>
      </c>
      <c r="D4392" t="s">
        <v>6840</v>
      </c>
      <c r="E4392" s="1">
        <v>45536</v>
      </c>
      <c r="F4392">
        <v>1</v>
      </c>
    </row>
    <row r="4393" spans="1:6" x14ac:dyDescent="0.25">
      <c r="A4393" t="s">
        <v>3520</v>
      </c>
      <c r="B4393" t="s">
        <v>31</v>
      </c>
      <c r="C4393" t="s">
        <v>32</v>
      </c>
      <c r="D4393" t="s">
        <v>6840</v>
      </c>
      <c r="E4393" s="1">
        <v>45566</v>
      </c>
      <c r="F4393">
        <v>1</v>
      </c>
    </row>
    <row r="4394" spans="1:6" x14ac:dyDescent="0.25">
      <c r="A4394" t="s">
        <v>3520</v>
      </c>
      <c r="B4394" t="s">
        <v>31</v>
      </c>
      <c r="C4394" t="s">
        <v>32</v>
      </c>
      <c r="D4394" t="s">
        <v>6840</v>
      </c>
      <c r="E4394" s="1">
        <v>45597</v>
      </c>
      <c r="F4394">
        <v>1</v>
      </c>
    </row>
    <row r="4395" spans="1:6" x14ac:dyDescent="0.25">
      <c r="A4395" t="s">
        <v>3520</v>
      </c>
      <c r="B4395" t="s">
        <v>31</v>
      </c>
      <c r="C4395" t="s">
        <v>32</v>
      </c>
      <c r="D4395" t="s">
        <v>6840</v>
      </c>
      <c r="E4395" s="1">
        <v>45627</v>
      </c>
      <c r="F4395">
        <v>1</v>
      </c>
    </row>
    <row r="4396" spans="1:6" x14ac:dyDescent="0.25">
      <c r="A4396" t="s">
        <v>3524</v>
      </c>
      <c r="B4396" t="s">
        <v>52</v>
      </c>
      <c r="C4396" t="s">
        <v>44</v>
      </c>
      <c r="D4396" t="s">
        <v>6840</v>
      </c>
      <c r="E4396" s="1">
        <v>45292</v>
      </c>
      <c r="F4396">
        <v>1</v>
      </c>
    </row>
    <row r="4397" spans="1:6" x14ac:dyDescent="0.25">
      <c r="A4397" t="s">
        <v>3524</v>
      </c>
      <c r="B4397" t="s">
        <v>52</v>
      </c>
      <c r="C4397" t="s">
        <v>44</v>
      </c>
      <c r="D4397" t="s">
        <v>6840</v>
      </c>
      <c r="E4397" s="1">
        <v>45323</v>
      </c>
      <c r="F4397">
        <v>1</v>
      </c>
    </row>
    <row r="4398" spans="1:6" x14ac:dyDescent="0.25">
      <c r="A4398" t="s">
        <v>3524</v>
      </c>
      <c r="B4398" t="s">
        <v>52</v>
      </c>
      <c r="C4398" t="s">
        <v>44</v>
      </c>
      <c r="D4398" t="s">
        <v>6840</v>
      </c>
      <c r="E4398" s="1">
        <v>45352</v>
      </c>
      <c r="F4398">
        <v>1</v>
      </c>
    </row>
    <row r="4399" spans="1:6" x14ac:dyDescent="0.25">
      <c r="A4399" t="s">
        <v>3524</v>
      </c>
      <c r="B4399" t="s">
        <v>52</v>
      </c>
      <c r="C4399" t="s">
        <v>44</v>
      </c>
      <c r="D4399" t="s">
        <v>6840</v>
      </c>
      <c r="E4399" s="1">
        <v>45383</v>
      </c>
      <c r="F4399">
        <v>1</v>
      </c>
    </row>
    <row r="4400" spans="1:6" x14ac:dyDescent="0.25">
      <c r="A4400" t="s">
        <v>3524</v>
      </c>
      <c r="B4400" t="s">
        <v>52</v>
      </c>
      <c r="C4400" t="s">
        <v>44</v>
      </c>
      <c r="D4400" t="s">
        <v>6840</v>
      </c>
      <c r="E4400" s="1">
        <v>45413</v>
      </c>
      <c r="F4400">
        <v>1</v>
      </c>
    </row>
    <row r="4401" spans="1:6" x14ac:dyDescent="0.25">
      <c r="A4401" t="s">
        <v>3524</v>
      </c>
      <c r="B4401" t="s">
        <v>52</v>
      </c>
      <c r="C4401" t="s">
        <v>44</v>
      </c>
      <c r="D4401" t="s">
        <v>6840</v>
      </c>
      <c r="E4401" s="1">
        <v>45444</v>
      </c>
      <c r="F4401">
        <v>1</v>
      </c>
    </row>
    <row r="4402" spans="1:6" x14ac:dyDescent="0.25">
      <c r="A4402" t="s">
        <v>3524</v>
      </c>
      <c r="B4402" t="s">
        <v>52</v>
      </c>
      <c r="C4402" t="s">
        <v>44</v>
      </c>
      <c r="D4402" t="s">
        <v>6840</v>
      </c>
      <c r="E4402" s="1">
        <v>45474</v>
      </c>
      <c r="F4402">
        <v>1</v>
      </c>
    </row>
    <row r="4403" spans="1:6" x14ac:dyDescent="0.25">
      <c r="A4403" t="s">
        <v>3524</v>
      </c>
      <c r="B4403" t="s">
        <v>52</v>
      </c>
      <c r="C4403" t="s">
        <v>44</v>
      </c>
      <c r="D4403" t="s">
        <v>6840</v>
      </c>
      <c r="E4403" s="1">
        <v>45505</v>
      </c>
      <c r="F4403">
        <v>1</v>
      </c>
    </row>
    <row r="4404" spans="1:6" x14ac:dyDescent="0.25">
      <c r="A4404" t="s">
        <v>3524</v>
      </c>
      <c r="B4404" t="s">
        <v>52</v>
      </c>
      <c r="C4404" t="s">
        <v>44</v>
      </c>
      <c r="D4404" t="s">
        <v>6840</v>
      </c>
      <c r="E4404" s="1">
        <v>45536</v>
      </c>
      <c r="F4404">
        <v>1</v>
      </c>
    </row>
    <row r="4405" spans="1:6" x14ac:dyDescent="0.25">
      <c r="A4405" t="s">
        <v>3524</v>
      </c>
      <c r="B4405" t="s">
        <v>52</v>
      </c>
      <c r="C4405" t="s">
        <v>44</v>
      </c>
      <c r="D4405" t="s">
        <v>6840</v>
      </c>
      <c r="E4405" s="1">
        <v>45566</v>
      </c>
      <c r="F4405">
        <v>1</v>
      </c>
    </row>
    <row r="4406" spans="1:6" x14ac:dyDescent="0.25">
      <c r="A4406" t="s">
        <v>3524</v>
      </c>
      <c r="B4406" t="s">
        <v>52</v>
      </c>
      <c r="C4406" t="s">
        <v>44</v>
      </c>
      <c r="D4406" t="s">
        <v>6840</v>
      </c>
      <c r="E4406" s="1">
        <v>45597</v>
      </c>
      <c r="F4406">
        <v>1</v>
      </c>
    </row>
    <row r="4407" spans="1:6" x14ac:dyDescent="0.25">
      <c r="A4407" t="s">
        <v>3524</v>
      </c>
      <c r="B4407" t="s">
        <v>52</v>
      </c>
      <c r="C4407" t="s">
        <v>44</v>
      </c>
      <c r="D4407" t="s">
        <v>6840</v>
      </c>
      <c r="E4407" s="1">
        <v>45627</v>
      </c>
      <c r="F4407">
        <v>1</v>
      </c>
    </row>
    <row r="4408" spans="1:6" x14ac:dyDescent="0.25">
      <c r="A4408" t="s">
        <v>3528</v>
      </c>
      <c r="B4408" t="s">
        <v>31</v>
      </c>
      <c r="C4408" t="s">
        <v>32</v>
      </c>
      <c r="D4408" t="s">
        <v>6842</v>
      </c>
      <c r="E4408" s="1">
        <v>45323</v>
      </c>
      <c r="F4408">
        <v>1</v>
      </c>
    </row>
    <row r="4409" spans="1:6" x14ac:dyDescent="0.25">
      <c r="A4409" t="s">
        <v>3528</v>
      </c>
      <c r="B4409" t="s">
        <v>31</v>
      </c>
      <c r="C4409" t="s">
        <v>32</v>
      </c>
      <c r="D4409" t="s">
        <v>6842</v>
      </c>
      <c r="E4409" s="1">
        <v>45352</v>
      </c>
      <c r="F4409">
        <v>1</v>
      </c>
    </row>
    <row r="4410" spans="1:6" x14ac:dyDescent="0.25">
      <c r="A4410" t="s">
        <v>3528</v>
      </c>
      <c r="B4410" t="s">
        <v>31</v>
      </c>
      <c r="C4410" t="s">
        <v>32</v>
      </c>
      <c r="D4410" t="s">
        <v>6842</v>
      </c>
      <c r="E4410" s="1">
        <v>45383</v>
      </c>
      <c r="F4410">
        <v>1</v>
      </c>
    </row>
    <row r="4411" spans="1:6" x14ac:dyDescent="0.25">
      <c r="A4411" t="s">
        <v>3528</v>
      </c>
      <c r="B4411" t="s">
        <v>31</v>
      </c>
      <c r="C4411" t="s">
        <v>32</v>
      </c>
      <c r="D4411" t="s">
        <v>6842</v>
      </c>
      <c r="E4411" s="1">
        <v>45413</v>
      </c>
      <c r="F4411">
        <v>1</v>
      </c>
    </row>
    <row r="4412" spans="1:6" x14ac:dyDescent="0.25">
      <c r="A4412" t="s">
        <v>3528</v>
      </c>
      <c r="B4412" t="s">
        <v>31</v>
      </c>
      <c r="C4412" t="s">
        <v>32</v>
      </c>
      <c r="D4412" t="s">
        <v>6842</v>
      </c>
      <c r="E4412" s="1">
        <v>45444</v>
      </c>
      <c r="F4412">
        <v>1</v>
      </c>
    </row>
    <row r="4413" spans="1:6" x14ac:dyDescent="0.25">
      <c r="A4413" t="s">
        <v>3528</v>
      </c>
      <c r="B4413" t="s">
        <v>31</v>
      </c>
      <c r="C4413" t="s">
        <v>32</v>
      </c>
      <c r="D4413" t="s">
        <v>6842</v>
      </c>
      <c r="E4413" s="1">
        <v>45474</v>
      </c>
      <c r="F4413">
        <v>1</v>
      </c>
    </row>
    <row r="4414" spans="1:6" x14ac:dyDescent="0.25">
      <c r="A4414" t="s">
        <v>3528</v>
      </c>
      <c r="B4414" t="s">
        <v>31</v>
      </c>
      <c r="C4414" t="s">
        <v>32</v>
      </c>
      <c r="D4414" t="s">
        <v>6842</v>
      </c>
      <c r="E4414" s="1">
        <v>45505</v>
      </c>
      <c r="F4414">
        <v>1</v>
      </c>
    </row>
    <row r="4415" spans="1:6" x14ac:dyDescent="0.25">
      <c r="A4415" t="s">
        <v>3528</v>
      </c>
      <c r="B4415" t="s">
        <v>31</v>
      </c>
      <c r="C4415" t="s">
        <v>32</v>
      </c>
      <c r="D4415" t="s">
        <v>6842</v>
      </c>
      <c r="E4415" s="1">
        <v>45536</v>
      </c>
      <c r="F4415">
        <v>1</v>
      </c>
    </row>
    <row r="4416" spans="1:6" x14ac:dyDescent="0.25">
      <c r="A4416" t="s">
        <v>3528</v>
      </c>
      <c r="B4416" t="s">
        <v>31</v>
      </c>
      <c r="C4416" t="s">
        <v>32</v>
      </c>
      <c r="D4416" t="s">
        <v>6842</v>
      </c>
      <c r="E4416" s="1">
        <v>45566</v>
      </c>
      <c r="F4416">
        <v>1</v>
      </c>
    </row>
    <row r="4417" spans="1:6" x14ac:dyDescent="0.25">
      <c r="A4417" t="s">
        <v>3528</v>
      </c>
      <c r="B4417" t="s">
        <v>31</v>
      </c>
      <c r="C4417" t="s">
        <v>32</v>
      </c>
      <c r="D4417" t="s">
        <v>6842</v>
      </c>
      <c r="E4417" s="1">
        <v>45597</v>
      </c>
      <c r="F4417">
        <v>1</v>
      </c>
    </row>
    <row r="4418" spans="1:6" x14ac:dyDescent="0.25">
      <c r="A4418" t="s">
        <v>3528</v>
      </c>
      <c r="B4418" t="s">
        <v>31</v>
      </c>
      <c r="C4418" t="s">
        <v>32</v>
      </c>
      <c r="D4418" t="s">
        <v>6842</v>
      </c>
      <c r="E4418" s="1">
        <v>45627</v>
      </c>
      <c r="F4418">
        <v>1</v>
      </c>
    </row>
    <row r="4419" spans="1:6" x14ac:dyDescent="0.25">
      <c r="A4419" t="s">
        <v>3534</v>
      </c>
      <c r="B4419" t="s">
        <v>43</v>
      </c>
      <c r="C4419" t="s">
        <v>44</v>
      </c>
      <c r="D4419" t="s">
        <v>6839</v>
      </c>
      <c r="E4419" s="1">
        <v>45292</v>
      </c>
      <c r="F4419">
        <v>1</v>
      </c>
    </row>
    <row r="4420" spans="1:6" x14ac:dyDescent="0.25">
      <c r="A4420" t="s">
        <v>3534</v>
      </c>
      <c r="B4420" t="s">
        <v>43</v>
      </c>
      <c r="C4420" t="s">
        <v>44</v>
      </c>
      <c r="D4420" t="s">
        <v>6839</v>
      </c>
      <c r="E4420" s="1">
        <v>45323</v>
      </c>
      <c r="F4420">
        <v>1</v>
      </c>
    </row>
    <row r="4421" spans="1:6" x14ac:dyDescent="0.25">
      <c r="A4421" t="s">
        <v>3534</v>
      </c>
      <c r="B4421" t="s">
        <v>43</v>
      </c>
      <c r="C4421" t="s">
        <v>44</v>
      </c>
      <c r="D4421" t="s">
        <v>6839</v>
      </c>
      <c r="E4421" s="1">
        <v>45352</v>
      </c>
      <c r="F4421">
        <v>1</v>
      </c>
    </row>
    <row r="4422" spans="1:6" x14ac:dyDescent="0.25">
      <c r="A4422" t="s">
        <v>3534</v>
      </c>
      <c r="B4422" t="s">
        <v>43</v>
      </c>
      <c r="C4422" t="s">
        <v>44</v>
      </c>
      <c r="D4422" t="s">
        <v>6839</v>
      </c>
      <c r="E4422" s="1">
        <v>45383</v>
      </c>
      <c r="F4422">
        <v>1</v>
      </c>
    </row>
    <row r="4423" spans="1:6" x14ac:dyDescent="0.25">
      <c r="A4423" t="s">
        <v>3534</v>
      </c>
      <c r="B4423" t="s">
        <v>43</v>
      </c>
      <c r="C4423" t="s">
        <v>44</v>
      </c>
      <c r="D4423" t="s">
        <v>6839</v>
      </c>
      <c r="E4423" s="1">
        <v>45413</v>
      </c>
      <c r="F4423">
        <v>1</v>
      </c>
    </row>
    <row r="4424" spans="1:6" x14ac:dyDescent="0.25">
      <c r="A4424" t="s">
        <v>3534</v>
      </c>
      <c r="B4424" t="s">
        <v>43</v>
      </c>
      <c r="C4424" t="s">
        <v>44</v>
      </c>
      <c r="D4424" t="s">
        <v>6839</v>
      </c>
      <c r="E4424" s="1">
        <v>45444</v>
      </c>
      <c r="F4424">
        <v>1</v>
      </c>
    </row>
    <row r="4425" spans="1:6" x14ac:dyDescent="0.25">
      <c r="A4425" t="s">
        <v>3534</v>
      </c>
      <c r="B4425" t="s">
        <v>43</v>
      </c>
      <c r="C4425" t="s">
        <v>44</v>
      </c>
      <c r="D4425" t="s">
        <v>6839</v>
      </c>
      <c r="E4425" s="1">
        <v>45474</v>
      </c>
      <c r="F4425">
        <v>1</v>
      </c>
    </row>
    <row r="4426" spans="1:6" x14ac:dyDescent="0.25">
      <c r="A4426" t="s">
        <v>3534</v>
      </c>
      <c r="B4426" t="s">
        <v>43</v>
      </c>
      <c r="C4426" t="s">
        <v>44</v>
      </c>
      <c r="D4426" t="s">
        <v>6839</v>
      </c>
      <c r="E4426" s="1">
        <v>45505</v>
      </c>
      <c r="F4426">
        <v>1</v>
      </c>
    </row>
    <row r="4427" spans="1:6" x14ac:dyDescent="0.25">
      <c r="A4427" t="s">
        <v>3534</v>
      </c>
      <c r="B4427" t="s">
        <v>43</v>
      </c>
      <c r="C4427" t="s">
        <v>44</v>
      </c>
      <c r="D4427" t="s">
        <v>6839</v>
      </c>
      <c r="E4427" s="1">
        <v>45536</v>
      </c>
      <c r="F4427">
        <v>1</v>
      </c>
    </row>
    <row r="4428" spans="1:6" x14ac:dyDescent="0.25">
      <c r="A4428" t="s">
        <v>3534</v>
      </c>
      <c r="B4428" t="s">
        <v>43</v>
      </c>
      <c r="C4428" t="s">
        <v>44</v>
      </c>
      <c r="D4428" t="s">
        <v>6839</v>
      </c>
      <c r="E4428" s="1">
        <v>45566</v>
      </c>
      <c r="F4428">
        <v>1</v>
      </c>
    </row>
    <row r="4429" spans="1:6" x14ac:dyDescent="0.25">
      <c r="A4429" t="s">
        <v>3534</v>
      </c>
      <c r="B4429" t="s">
        <v>43</v>
      </c>
      <c r="C4429" t="s">
        <v>44</v>
      </c>
      <c r="D4429" t="s">
        <v>6839</v>
      </c>
      <c r="E4429" s="1">
        <v>45597</v>
      </c>
      <c r="F4429">
        <v>1</v>
      </c>
    </row>
    <row r="4430" spans="1:6" x14ac:dyDescent="0.25">
      <c r="A4430" t="s">
        <v>3534</v>
      </c>
      <c r="B4430" t="s">
        <v>43</v>
      </c>
      <c r="C4430" t="s">
        <v>44</v>
      </c>
      <c r="D4430" t="s">
        <v>6839</v>
      </c>
      <c r="E4430" s="1">
        <v>45627</v>
      </c>
      <c r="F4430">
        <v>1</v>
      </c>
    </row>
    <row r="4431" spans="1:6" x14ac:dyDescent="0.25">
      <c r="A4431" t="s">
        <v>3539</v>
      </c>
      <c r="B4431" t="s">
        <v>233</v>
      </c>
      <c r="C4431" t="s">
        <v>32</v>
      </c>
      <c r="D4431" t="s">
        <v>6842</v>
      </c>
      <c r="E4431" s="1">
        <v>45323</v>
      </c>
      <c r="F4431">
        <v>1</v>
      </c>
    </row>
    <row r="4432" spans="1:6" x14ac:dyDescent="0.25">
      <c r="A4432" t="s">
        <v>3539</v>
      </c>
      <c r="B4432" t="s">
        <v>233</v>
      </c>
      <c r="C4432" t="s">
        <v>32</v>
      </c>
      <c r="D4432" t="s">
        <v>6842</v>
      </c>
      <c r="E4432" s="1">
        <v>45352</v>
      </c>
      <c r="F4432">
        <v>1</v>
      </c>
    </row>
    <row r="4433" spans="1:6" x14ac:dyDescent="0.25">
      <c r="A4433" t="s">
        <v>3539</v>
      </c>
      <c r="B4433" t="s">
        <v>233</v>
      </c>
      <c r="C4433" t="s">
        <v>32</v>
      </c>
      <c r="D4433" t="s">
        <v>6842</v>
      </c>
      <c r="E4433" s="1">
        <v>45383</v>
      </c>
      <c r="F4433">
        <v>1</v>
      </c>
    </row>
    <row r="4434" spans="1:6" x14ac:dyDescent="0.25">
      <c r="A4434" t="s">
        <v>3539</v>
      </c>
      <c r="B4434" t="s">
        <v>233</v>
      </c>
      <c r="C4434" t="s">
        <v>32</v>
      </c>
      <c r="D4434" t="s">
        <v>6842</v>
      </c>
      <c r="E4434" s="1">
        <v>45413</v>
      </c>
      <c r="F4434">
        <v>1</v>
      </c>
    </row>
    <row r="4435" spans="1:6" x14ac:dyDescent="0.25">
      <c r="A4435" t="s">
        <v>3539</v>
      </c>
      <c r="B4435" t="s">
        <v>233</v>
      </c>
      <c r="C4435" t="s">
        <v>32</v>
      </c>
      <c r="D4435" t="s">
        <v>6842</v>
      </c>
      <c r="E4435" s="1">
        <v>45444</v>
      </c>
      <c r="F4435">
        <v>1</v>
      </c>
    </row>
    <row r="4436" spans="1:6" x14ac:dyDescent="0.25">
      <c r="A4436" t="s">
        <v>3539</v>
      </c>
      <c r="B4436" t="s">
        <v>233</v>
      </c>
      <c r="C4436" t="s">
        <v>32</v>
      </c>
      <c r="D4436" t="s">
        <v>6842</v>
      </c>
      <c r="E4436" s="1">
        <v>45474</v>
      </c>
      <c r="F4436">
        <v>1</v>
      </c>
    </row>
    <row r="4437" spans="1:6" x14ac:dyDescent="0.25">
      <c r="A4437" t="s">
        <v>3539</v>
      </c>
      <c r="B4437" t="s">
        <v>233</v>
      </c>
      <c r="C4437" t="s">
        <v>32</v>
      </c>
      <c r="D4437" t="s">
        <v>6842</v>
      </c>
      <c r="E4437" s="1">
        <v>45505</v>
      </c>
      <c r="F4437">
        <v>1</v>
      </c>
    </row>
    <row r="4438" spans="1:6" x14ac:dyDescent="0.25">
      <c r="A4438" t="s">
        <v>3539</v>
      </c>
      <c r="B4438" t="s">
        <v>233</v>
      </c>
      <c r="C4438" t="s">
        <v>32</v>
      </c>
      <c r="D4438" t="s">
        <v>6842</v>
      </c>
      <c r="E4438" s="1">
        <v>45536</v>
      </c>
      <c r="F4438">
        <v>1</v>
      </c>
    </row>
    <row r="4439" spans="1:6" x14ac:dyDescent="0.25">
      <c r="A4439" t="s">
        <v>3539</v>
      </c>
      <c r="B4439" t="s">
        <v>233</v>
      </c>
      <c r="C4439" t="s">
        <v>32</v>
      </c>
      <c r="D4439" t="s">
        <v>6842</v>
      </c>
      <c r="E4439" s="1">
        <v>45566</v>
      </c>
      <c r="F4439">
        <v>1</v>
      </c>
    </row>
    <row r="4440" spans="1:6" x14ac:dyDescent="0.25">
      <c r="A4440" t="s">
        <v>3539</v>
      </c>
      <c r="B4440" t="s">
        <v>233</v>
      </c>
      <c r="C4440" t="s">
        <v>32</v>
      </c>
      <c r="D4440" t="s">
        <v>6842</v>
      </c>
      <c r="E4440" s="1">
        <v>45597</v>
      </c>
      <c r="F4440">
        <v>1</v>
      </c>
    </row>
    <row r="4441" spans="1:6" x14ac:dyDescent="0.25">
      <c r="A4441" t="s">
        <v>3539</v>
      </c>
      <c r="B4441" t="s">
        <v>233</v>
      </c>
      <c r="C4441" t="s">
        <v>32</v>
      </c>
      <c r="D4441" t="s">
        <v>6842</v>
      </c>
      <c r="E4441" s="1">
        <v>45627</v>
      </c>
      <c r="F4441">
        <v>1</v>
      </c>
    </row>
    <row r="4442" spans="1:6" x14ac:dyDescent="0.25">
      <c r="A4442" t="s">
        <v>3547</v>
      </c>
      <c r="B4442" t="s">
        <v>43</v>
      </c>
      <c r="C4442" t="s">
        <v>44</v>
      </c>
      <c r="D4442" t="s">
        <v>6840</v>
      </c>
      <c r="E4442" s="1">
        <v>45352</v>
      </c>
      <c r="F4442">
        <v>1</v>
      </c>
    </row>
    <row r="4443" spans="1:6" x14ac:dyDescent="0.25">
      <c r="A4443" t="s">
        <v>3547</v>
      </c>
      <c r="B4443" t="s">
        <v>43</v>
      </c>
      <c r="C4443" t="s">
        <v>44</v>
      </c>
      <c r="D4443" t="s">
        <v>6840</v>
      </c>
      <c r="E4443" s="1">
        <v>45383</v>
      </c>
      <c r="F4443">
        <v>1</v>
      </c>
    </row>
    <row r="4444" spans="1:6" x14ac:dyDescent="0.25">
      <c r="A4444" t="s">
        <v>3547</v>
      </c>
      <c r="B4444" t="s">
        <v>43</v>
      </c>
      <c r="C4444" t="s">
        <v>44</v>
      </c>
      <c r="D4444" t="s">
        <v>6840</v>
      </c>
      <c r="E4444" s="1">
        <v>45413</v>
      </c>
      <c r="F4444">
        <v>1</v>
      </c>
    </row>
    <row r="4445" spans="1:6" x14ac:dyDescent="0.25">
      <c r="A4445" t="s">
        <v>3547</v>
      </c>
      <c r="B4445" t="s">
        <v>43</v>
      </c>
      <c r="C4445" t="s">
        <v>44</v>
      </c>
      <c r="D4445" t="s">
        <v>6840</v>
      </c>
      <c r="E4445" s="1">
        <v>45444</v>
      </c>
      <c r="F4445">
        <v>1</v>
      </c>
    </row>
    <row r="4446" spans="1:6" x14ac:dyDescent="0.25">
      <c r="A4446" t="s">
        <v>3547</v>
      </c>
      <c r="B4446" t="s">
        <v>43</v>
      </c>
      <c r="C4446" t="s">
        <v>44</v>
      </c>
      <c r="D4446" t="s">
        <v>6840</v>
      </c>
      <c r="E4446" s="1">
        <v>45474</v>
      </c>
      <c r="F4446">
        <v>1</v>
      </c>
    </row>
    <row r="4447" spans="1:6" x14ac:dyDescent="0.25">
      <c r="A4447" t="s">
        <v>3547</v>
      </c>
      <c r="B4447" t="s">
        <v>43</v>
      </c>
      <c r="C4447" t="s">
        <v>44</v>
      </c>
      <c r="D4447" t="s">
        <v>6840</v>
      </c>
      <c r="E4447" s="1">
        <v>45505</v>
      </c>
      <c r="F4447">
        <v>1</v>
      </c>
    </row>
    <row r="4448" spans="1:6" x14ac:dyDescent="0.25">
      <c r="A4448" t="s">
        <v>3547</v>
      </c>
      <c r="B4448" t="s">
        <v>43</v>
      </c>
      <c r="C4448" t="s">
        <v>44</v>
      </c>
      <c r="D4448" t="s">
        <v>6840</v>
      </c>
      <c r="E4448" s="1">
        <v>45536</v>
      </c>
      <c r="F4448">
        <v>1</v>
      </c>
    </row>
    <row r="4449" spans="1:6" x14ac:dyDescent="0.25">
      <c r="A4449" t="s">
        <v>3547</v>
      </c>
      <c r="B4449" t="s">
        <v>43</v>
      </c>
      <c r="C4449" t="s">
        <v>44</v>
      </c>
      <c r="D4449" t="s">
        <v>6840</v>
      </c>
      <c r="E4449" s="1">
        <v>45566</v>
      </c>
      <c r="F4449">
        <v>1</v>
      </c>
    </row>
    <row r="4450" spans="1:6" x14ac:dyDescent="0.25">
      <c r="A4450" t="s">
        <v>3547</v>
      </c>
      <c r="B4450" t="s">
        <v>43</v>
      </c>
      <c r="C4450" t="s">
        <v>44</v>
      </c>
      <c r="D4450" t="s">
        <v>6840</v>
      </c>
      <c r="E4450" s="1">
        <v>45597</v>
      </c>
      <c r="F4450">
        <v>1</v>
      </c>
    </row>
    <row r="4451" spans="1:6" x14ac:dyDescent="0.25">
      <c r="A4451" t="s">
        <v>3547</v>
      </c>
      <c r="B4451" t="s">
        <v>43</v>
      </c>
      <c r="C4451" t="s">
        <v>44</v>
      </c>
      <c r="D4451" t="s">
        <v>6840</v>
      </c>
      <c r="E4451" s="1">
        <v>45627</v>
      </c>
      <c r="F4451">
        <v>1</v>
      </c>
    </row>
    <row r="4452" spans="1:6" x14ac:dyDescent="0.25">
      <c r="A4452" t="s">
        <v>3551</v>
      </c>
      <c r="B4452" t="s">
        <v>43</v>
      </c>
      <c r="C4452" t="s">
        <v>44</v>
      </c>
      <c r="D4452" t="s">
        <v>6840</v>
      </c>
      <c r="E4452" s="1">
        <v>45352</v>
      </c>
      <c r="F4452">
        <v>1</v>
      </c>
    </row>
    <row r="4453" spans="1:6" x14ac:dyDescent="0.25">
      <c r="A4453" t="s">
        <v>3551</v>
      </c>
      <c r="B4453" t="s">
        <v>43</v>
      </c>
      <c r="C4453" t="s">
        <v>44</v>
      </c>
      <c r="D4453" t="s">
        <v>6840</v>
      </c>
      <c r="E4453" s="1">
        <v>45383</v>
      </c>
      <c r="F4453">
        <v>1</v>
      </c>
    </row>
    <row r="4454" spans="1:6" x14ac:dyDescent="0.25">
      <c r="A4454" t="s">
        <v>3551</v>
      </c>
      <c r="B4454" t="s">
        <v>43</v>
      </c>
      <c r="C4454" t="s">
        <v>44</v>
      </c>
      <c r="D4454" t="s">
        <v>6840</v>
      </c>
      <c r="E4454" s="1">
        <v>45413</v>
      </c>
      <c r="F4454">
        <v>1</v>
      </c>
    </row>
    <row r="4455" spans="1:6" x14ac:dyDescent="0.25">
      <c r="A4455" t="s">
        <v>3551</v>
      </c>
      <c r="B4455" t="s">
        <v>43</v>
      </c>
      <c r="C4455" t="s">
        <v>44</v>
      </c>
      <c r="D4455" t="s">
        <v>6840</v>
      </c>
      <c r="E4455" s="1">
        <v>45444</v>
      </c>
      <c r="F4455">
        <v>1</v>
      </c>
    </row>
    <row r="4456" spans="1:6" x14ac:dyDescent="0.25">
      <c r="A4456" t="s">
        <v>3551</v>
      </c>
      <c r="B4456" t="s">
        <v>43</v>
      </c>
      <c r="C4456" t="s">
        <v>44</v>
      </c>
      <c r="D4456" t="s">
        <v>6840</v>
      </c>
      <c r="E4456" s="1">
        <v>45474</v>
      </c>
      <c r="F4456">
        <v>1</v>
      </c>
    </row>
    <row r="4457" spans="1:6" x14ac:dyDescent="0.25">
      <c r="A4457" t="s">
        <v>3551</v>
      </c>
      <c r="B4457" t="s">
        <v>43</v>
      </c>
      <c r="C4457" t="s">
        <v>44</v>
      </c>
      <c r="D4457" t="s">
        <v>6840</v>
      </c>
      <c r="E4457" s="1">
        <v>45505</v>
      </c>
      <c r="F4457">
        <v>1</v>
      </c>
    </row>
    <row r="4458" spans="1:6" x14ac:dyDescent="0.25">
      <c r="A4458" t="s">
        <v>3551</v>
      </c>
      <c r="B4458" t="s">
        <v>43</v>
      </c>
      <c r="C4458" t="s">
        <v>44</v>
      </c>
      <c r="D4458" t="s">
        <v>6840</v>
      </c>
      <c r="E4458" s="1">
        <v>45536</v>
      </c>
      <c r="F4458">
        <v>1</v>
      </c>
    </row>
    <row r="4459" spans="1:6" x14ac:dyDescent="0.25">
      <c r="A4459" t="s">
        <v>3551</v>
      </c>
      <c r="B4459" t="s">
        <v>43</v>
      </c>
      <c r="C4459" t="s">
        <v>44</v>
      </c>
      <c r="D4459" t="s">
        <v>6840</v>
      </c>
      <c r="E4459" s="1">
        <v>45566</v>
      </c>
      <c r="F4459">
        <v>1</v>
      </c>
    </row>
    <row r="4460" spans="1:6" x14ac:dyDescent="0.25">
      <c r="A4460" t="s">
        <v>3551</v>
      </c>
      <c r="B4460" t="s">
        <v>43</v>
      </c>
      <c r="C4460" t="s">
        <v>44</v>
      </c>
      <c r="D4460" t="s">
        <v>6840</v>
      </c>
      <c r="E4460" s="1">
        <v>45597</v>
      </c>
      <c r="F4460">
        <v>1</v>
      </c>
    </row>
    <row r="4461" spans="1:6" x14ac:dyDescent="0.25">
      <c r="A4461" t="s">
        <v>3551</v>
      </c>
      <c r="B4461" t="s">
        <v>43</v>
      </c>
      <c r="C4461" t="s">
        <v>44</v>
      </c>
      <c r="D4461" t="s">
        <v>6840</v>
      </c>
      <c r="E4461" s="1">
        <v>45627</v>
      </c>
      <c r="F4461">
        <v>1</v>
      </c>
    </row>
    <row r="4462" spans="1:6" x14ac:dyDescent="0.25">
      <c r="A4462" t="s">
        <v>3562</v>
      </c>
      <c r="B4462" t="s">
        <v>146</v>
      </c>
      <c r="C4462" t="s">
        <v>147</v>
      </c>
      <c r="D4462" t="s">
        <v>6841</v>
      </c>
      <c r="E4462" s="1">
        <v>45292</v>
      </c>
      <c r="F4462">
        <v>1</v>
      </c>
    </row>
    <row r="4463" spans="1:6" x14ac:dyDescent="0.25">
      <c r="A4463" t="s">
        <v>3562</v>
      </c>
      <c r="B4463" t="s">
        <v>146</v>
      </c>
      <c r="C4463" t="s">
        <v>147</v>
      </c>
      <c r="D4463" t="s">
        <v>6841</v>
      </c>
      <c r="E4463" s="1">
        <v>45323</v>
      </c>
      <c r="F4463">
        <v>1</v>
      </c>
    </row>
    <row r="4464" spans="1:6" x14ac:dyDescent="0.25">
      <c r="A4464" t="s">
        <v>3562</v>
      </c>
      <c r="B4464" t="s">
        <v>146</v>
      </c>
      <c r="C4464" t="s">
        <v>147</v>
      </c>
      <c r="D4464" t="s">
        <v>6841</v>
      </c>
      <c r="E4464" s="1">
        <v>45352</v>
      </c>
      <c r="F4464">
        <v>1</v>
      </c>
    </row>
    <row r="4465" spans="1:6" x14ac:dyDescent="0.25">
      <c r="A4465" t="s">
        <v>3562</v>
      </c>
      <c r="B4465" t="s">
        <v>146</v>
      </c>
      <c r="C4465" t="s">
        <v>147</v>
      </c>
      <c r="D4465" t="s">
        <v>6841</v>
      </c>
      <c r="E4465" s="1">
        <v>45383</v>
      </c>
      <c r="F4465">
        <v>1</v>
      </c>
    </row>
    <row r="4466" spans="1:6" x14ac:dyDescent="0.25">
      <c r="A4466" t="s">
        <v>3562</v>
      </c>
      <c r="B4466" t="s">
        <v>146</v>
      </c>
      <c r="C4466" t="s">
        <v>147</v>
      </c>
      <c r="D4466" t="s">
        <v>6841</v>
      </c>
      <c r="E4466" s="1">
        <v>45413</v>
      </c>
      <c r="F4466">
        <v>1</v>
      </c>
    </row>
    <row r="4467" spans="1:6" x14ac:dyDescent="0.25">
      <c r="A4467" t="s">
        <v>3562</v>
      </c>
      <c r="B4467" t="s">
        <v>146</v>
      </c>
      <c r="C4467" t="s">
        <v>147</v>
      </c>
      <c r="D4467" t="s">
        <v>6841</v>
      </c>
      <c r="E4467" s="1">
        <v>45444</v>
      </c>
      <c r="F4467">
        <v>1</v>
      </c>
    </row>
    <row r="4468" spans="1:6" x14ac:dyDescent="0.25">
      <c r="A4468" t="s">
        <v>3562</v>
      </c>
      <c r="B4468" t="s">
        <v>146</v>
      </c>
      <c r="C4468" t="s">
        <v>147</v>
      </c>
      <c r="D4468" t="s">
        <v>6841</v>
      </c>
      <c r="E4468" s="1">
        <v>45474</v>
      </c>
      <c r="F4468">
        <v>1</v>
      </c>
    </row>
    <row r="4469" spans="1:6" x14ac:dyDescent="0.25">
      <c r="A4469" t="s">
        <v>3562</v>
      </c>
      <c r="B4469" t="s">
        <v>146</v>
      </c>
      <c r="C4469" t="s">
        <v>147</v>
      </c>
      <c r="D4469" t="s">
        <v>6841</v>
      </c>
      <c r="E4469" s="1">
        <v>45505</v>
      </c>
      <c r="F4469">
        <v>1</v>
      </c>
    </row>
    <row r="4470" spans="1:6" x14ac:dyDescent="0.25">
      <c r="A4470" t="s">
        <v>3562</v>
      </c>
      <c r="B4470" t="s">
        <v>146</v>
      </c>
      <c r="C4470" t="s">
        <v>147</v>
      </c>
      <c r="D4470" t="s">
        <v>6841</v>
      </c>
      <c r="E4470" s="1">
        <v>45536</v>
      </c>
      <c r="F4470">
        <v>1</v>
      </c>
    </row>
    <row r="4471" spans="1:6" x14ac:dyDescent="0.25">
      <c r="A4471" t="s">
        <v>3562</v>
      </c>
      <c r="B4471" t="s">
        <v>146</v>
      </c>
      <c r="C4471" t="s">
        <v>147</v>
      </c>
      <c r="D4471" t="s">
        <v>6841</v>
      </c>
      <c r="E4471" s="1">
        <v>45566</v>
      </c>
      <c r="F4471">
        <v>1</v>
      </c>
    </row>
    <row r="4472" spans="1:6" x14ac:dyDescent="0.25">
      <c r="A4472" t="s">
        <v>3562</v>
      </c>
      <c r="B4472" t="s">
        <v>146</v>
      </c>
      <c r="C4472" t="s">
        <v>147</v>
      </c>
      <c r="D4472" t="s">
        <v>6841</v>
      </c>
      <c r="E4472" s="1">
        <v>45597</v>
      </c>
      <c r="F4472">
        <v>1</v>
      </c>
    </row>
    <row r="4473" spans="1:6" x14ac:dyDescent="0.25">
      <c r="A4473" t="s">
        <v>3562</v>
      </c>
      <c r="B4473" t="s">
        <v>146</v>
      </c>
      <c r="C4473" t="s">
        <v>147</v>
      </c>
      <c r="D4473" t="s">
        <v>6841</v>
      </c>
      <c r="E4473" s="1">
        <v>45627</v>
      </c>
      <c r="F4473">
        <v>1</v>
      </c>
    </row>
    <row r="4474" spans="1:6" x14ac:dyDescent="0.25">
      <c r="A4474" t="s">
        <v>3584</v>
      </c>
      <c r="B4474" t="s">
        <v>146</v>
      </c>
      <c r="C4474" t="s">
        <v>147</v>
      </c>
      <c r="D4474" t="s">
        <v>6839</v>
      </c>
      <c r="E4474" s="1">
        <v>45352</v>
      </c>
      <c r="F4474">
        <v>1</v>
      </c>
    </row>
    <row r="4475" spans="1:6" x14ac:dyDescent="0.25">
      <c r="A4475" t="s">
        <v>3584</v>
      </c>
      <c r="B4475" t="s">
        <v>146</v>
      </c>
      <c r="C4475" t="s">
        <v>147</v>
      </c>
      <c r="D4475" t="s">
        <v>6839</v>
      </c>
      <c r="E4475" s="1">
        <v>45383</v>
      </c>
      <c r="F4475">
        <v>1</v>
      </c>
    </row>
    <row r="4476" spans="1:6" x14ac:dyDescent="0.25">
      <c r="A4476" t="s">
        <v>3584</v>
      </c>
      <c r="B4476" t="s">
        <v>146</v>
      </c>
      <c r="C4476" t="s">
        <v>147</v>
      </c>
      <c r="D4476" t="s">
        <v>6839</v>
      </c>
      <c r="E4476" s="1">
        <v>45413</v>
      </c>
      <c r="F4476">
        <v>1</v>
      </c>
    </row>
    <row r="4477" spans="1:6" x14ac:dyDescent="0.25">
      <c r="A4477" t="s">
        <v>3584</v>
      </c>
      <c r="B4477" t="s">
        <v>146</v>
      </c>
      <c r="C4477" t="s">
        <v>147</v>
      </c>
      <c r="D4477" t="s">
        <v>6839</v>
      </c>
      <c r="E4477" s="1">
        <v>45444</v>
      </c>
      <c r="F4477">
        <v>1</v>
      </c>
    </row>
    <row r="4478" spans="1:6" x14ac:dyDescent="0.25">
      <c r="A4478" t="s">
        <v>3584</v>
      </c>
      <c r="B4478" t="s">
        <v>146</v>
      </c>
      <c r="C4478" t="s">
        <v>147</v>
      </c>
      <c r="D4478" t="s">
        <v>6839</v>
      </c>
      <c r="E4478" s="1">
        <v>45474</v>
      </c>
      <c r="F4478">
        <v>1</v>
      </c>
    </row>
    <row r="4479" spans="1:6" x14ac:dyDescent="0.25">
      <c r="A4479" t="s">
        <v>3584</v>
      </c>
      <c r="B4479" t="s">
        <v>146</v>
      </c>
      <c r="C4479" t="s">
        <v>147</v>
      </c>
      <c r="D4479" t="s">
        <v>6839</v>
      </c>
      <c r="E4479" s="1">
        <v>45505</v>
      </c>
      <c r="F4479">
        <v>1</v>
      </c>
    </row>
    <row r="4480" spans="1:6" x14ac:dyDescent="0.25">
      <c r="A4480" t="s">
        <v>3584</v>
      </c>
      <c r="B4480" t="s">
        <v>146</v>
      </c>
      <c r="C4480" t="s">
        <v>147</v>
      </c>
      <c r="D4480" t="s">
        <v>6839</v>
      </c>
      <c r="E4480" s="1">
        <v>45536</v>
      </c>
      <c r="F4480">
        <v>1</v>
      </c>
    </row>
    <row r="4481" spans="1:6" x14ac:dyDescent="0.25">
      <c r="A4481" t="s">
        <v>3584</v>
      </c>
      <c r="B4481" t="s">
        <v>146</v>
      </c>
      <c r="C4481" t="s">
        <v>147</v>
      </c>
      <c r="D4481" t="s">
        <v>6839</v>
      </c>
      <c r="E4481" s="1">
        <v>45566</v>
      </c>
      <c r="F4481">
        <v>1</v>
      </c>
    </row>
    <row r="4482" spans="1:6" x14ac:dyDescent="0.25">
      <c r="A4482" t="s">
        <v>3584</v>
      </c>
      <c r="B4482" t="s">
        <v>146</v>
      </c>
      <c r="C4482" t="s">
        <v>147</v>
      </c>
      <c r="D4482" t="s">
        <v>6839</v>
      </c>
      <c r="E4482" s="1">
        <v>45597</v>
      </c>
      <c r="F4482">
        <v>1</v>
      </c>
    </row>
    <row r="4483" spans="1:6" x14ac:dyDescent="0.25">
      <c r="A4483" t="s">
        <v>3584</v>
      </c>
      <c r="B4483" t="s">
        <v>146</v>
      </c>
      <c r="C4483" t="s">
        <v>147</v>
      </c>
      <c r="D4483" t="s">
        <v>6839</v>
      </c>
      <c r="E4483" s="1">
        <v>45627</v>
      </c>
      <c r="F4483">
        <v>1</v>
      </c>
    </row>
    <row r="4484" spans="1:6" x14ac:dyDescent="0.25">
      <c r="A4484" t="s">
        <v>3595</v>
      </c>
      <c r="B4484" t="s">
        <v>31</v>
      </c>
      <c r="C4484" t="s">
        <v>32</v>
      </c>
      <c r="D4484" t="s">
        <v>6842</v>
      </c>
      <c r="E4484" s="1">
        <v>45352</v>
      </c>
      <c r="F4484">
        <v>1</v>
      </c>
    </row>
    <row r="4485" spans="1:6" x14ac:dyDescent="0.25">
      <c r="A4485" t="s">
        <v>3595</v>
      </c>
      <c r="B4485" t="s">
        <v>31</v>
      </c>
      <c r="C4485" t="s">
        <v>32</v>
      </c>
      <c r="D4485" t="s">
        <v>6842</v>
      </c>
      <c r="E4485" s="1">
        <v>45383</v>
      </c>
      <c r="F4485">
        <v>1</v>
      </c>
    </row>
    <row r="4486" spans="1:6" x14ac:dyDescent="0.25">
      <c r="A4486" t="s">
        <v>3595</v>
      </c>
      <c r="B4486" t="s">
        <v>31</v>
      </c>
      <c r="C4486" t="s">
        <v>32</v>
      </c>
      <c r="D4486" t="s">
        <v>6842</v>
      </c>
      <c r="E4486" s="1">
        <v>45413</v>
      </c>
      <c r="F4486">
        <v>1</v>
      </c>
    </row>
    <row r="4487" spans="1:6" x14ac:dyDescent="0.25">
      <c r="A4487" t="s">
        <v>3595</v>
      </c>
      <c r="B4487" t="s">
        <v>31</v>
      </c>
      <c r="C4487" t="s">
        <v>32</v>
      </c>
      <c r="D4487" t="s">
        <v>6842</v>
      </c>
      <c r="E4487" s="1">
        <v>45444</v>
      </c>
      <c r="F4487">
        <v>1</v>
      </c>
    </row>
    <row r="4488" spans="1:6" x14ac:dyDescent="0.25">
      <c r="A4488" t="s">
        <v>3595</v>
      </c>
      <c r="B4488" t="s">
        <v>31</v>
      </c>
      <c r="C4488" t="s">
        <v>32</v>
      </c>
      <c r="D4488" t="s">
        <v>6842</v>
      </c>
      <c r="E4488" s="1">
        <v>45474</v>
      </c>
      <c r="F4488">
        <v>1</v>
      </c>
    </row>
    <row r="4489" spans="1:6" x14ac:dyDescent="0.25">
      <c r="A4489" t="s">
        <v>3595</v>
      </c>
      <c r="B4489" t="s">
        <v>31</v>
      </c>
      <c r="C4489" t="s">
        <v>32</v>
      </c>
      <c r="D4489" t="s">
        <v>6842</v>
      </c>
      <c r="E4489" s="1">
        <v>45505</v>
      </c>
      <c r="F4489">
        <v>1</v>
      </c>
    </row>
    <row r="4490" spans="1:6" x14ac:dyDescent="0.25">
      <c r="A4490" t="s">
        <v>3595</v>
      </c>
      <c r="B4490" t="s">
        <v>31</v>
      </c>
      <c r="C4490" t="s">
        <v>32</v>
      </c>
      <c r="D4490" t="s">
        <v>6842</v>
      </c>
      <c r="E4490" s="1">
        <v>45536</v>
      </c>
      <c r="F4490">
        <v>1</v>
      </c>
    </row>
    <row r="4491" spans="1:6" x14ac:dyDescent="0.25">
      <c r="A4491" t="s">
        <v>3595</v>
      </c>
      <c r="B4491" t="s">
        <v>31</v>
      </c>
      <c r="C4491" t="s">
        <v>32</v>
      </c>
      <c r="D4491" t="s">
        <v>6842</v>
      </c>
      <c r="E4491" s="1">
        <v>45566</v>
      </c>
      <c r="F4491">
        <v>1</v>
      </c>
    </row>
    <row r="4492" spans="1:6" x14ac:dyDescent="0.25">
      <c r="A4492" t="s">
        <v>3595</v>
      </c>
      <c r="B4492" t="s">
        <v>31</v>
      </c>
      <c r="C4492" t="s">
        <v>32</v>
      </c>
      <c r="D4492" t="s">
        <v>6842</v>
      </c>
      <c r="E4492" s="1">
        <v>45597</v>
      </c>
      <c r="F4492">
        <v>1</v>
      </c>
    </row>
    <row r="4493" spans="1:6" x14ac:dyDescent="0.25">
      <c r="A4493" t="s">
        <v>3595</v>
      </c>
      <c r="B4493" t="s">
        <v>31</v>
      </c>
      <c r="C4493" t="s">
        <v>32</v>
      </c>
      <c r="D4493" t="s">
        <v>6842</v>
      </c>
      <c r="E4493" s="1">
        <v>45627</v>
      </c>
      <c r="F4493">
        <v>1</v>
      </c>
    </row>
    <row r="4494" spans="1:6" x14ac:dyDescent="0.25">
      <c r="A4494" t="s">
        <v>3604</v>
      </c>
      <c r="B4494" t="s">
        <v>233</v>
      </c>
      <c r="C4494" t="s">
        <v>32</v>
      </c>
      <c r="D4494" t="s">
        <v>6839</v>
      </c>
      <c r="E4494" s="1">
        <v>45352</v>
      </c>
      <c r="F4494">
        <v>1</v>
      </c>
    </row>
    <row r="4495" spans="1:6" x14ac:dyDescent="0.25">
      <c r="A4495" t="s">
        <v>3604</v>
      </c>
      <c r="B4495" t="s">
        <v>233</v>
      </c>
      <c r="C4495" t="s">
        <v>32</v>
      </c>
      <c r="D4495" t="s">
        <v>6839</v>
      </c>
      <c r="E4495" s="1">
        <v>45383</v>
      </c>
      <c r="F4495">
        <v>1</v>
      </c>
    </row>
    <row r="4496" spans="1:6" x14ac:dyDescent="0.25">
      <c r="A4496" t="s">
        <v>3604</v>
      </c>
      <c r="B4496" t="s">
        <v>233</v>
      </c>
      <c r="C4496" t="s">
        <v>32</v>
      </c>
      <c r="D4496" t="s">
        <v>6839</v>
      </c>
      <c r="E4496" s="1">
        <v>45413</v>
      </c>
      <c r="F4496">
        <v>1</v>
      </c>
    </row>
    <row r="4497" spans="1:6" x14ac:dyDescent="0.25">
      <c r="A4497" t="s">
        <v>3604</v>
      </c>
      <c r="B4497" t="s">
        <v>233</v>
      </c>
      <c r="C4497" t="s">
        <v>32</v>
      </c>
      <c r="D4497" t="s">
        <v>6839</v>
      </c>
      <c r="E4497" s="1">
        <v>45444</v>
      </c>
      <c r="F4497">
        <v>1</v>
      </c>
    </row>
    <row r="4498" spans="1:6" x14ac:dyDescent="0.25">
      <c r="A4498" t="s">
        <v>3604</v>
      </c>
      <c r="B4498" t="s">
        <v>233</v>
      </c>
      <c r="C4498" t="s">
        <v>32</v>
      </c>
      <c r="D4498" t="s">
        <v>6839</v>
      </c>
      <c r="E4498" s="1">
        <v>45474</v>
      </c>
      <c r="F4498">
        <v>1</v>
      </c>
    </row>
    <row r="4499" spans="1:6" x14ac:dyDescent="0.25">
      <c r="A4499" t="s">
        <v>3604</v>
      </c>
      <c r="B4499" t="s">
        <v>233</v>
      </c>
      <c r="C4499" t="s">
        <v>32</v>
      </c>
      <c r="D4499" t="s">
        <v>6839</v>
      </c>
      <c r="E4499" s="1">
        <v>45505</v>
      </c>
      <c r="F4499">
        <v>1</v>
      </c>
    </row>
    <row r="4500" spans="1:6" x14ac:dyDescent="0.25">
      <c r="A4500" t="s">
        <v>3604</v>
      </c>
      <c r="B4500" t="s">
        <v>233</v>
      </c>
      <c r="C4500" t="s">
        <v>32</v>
      </c>
      <c r="D4500" t="s">
        <v>6839</v>
      </c>
      <c r="E4500" s="1">
        <v>45536</v>
      </c>
      <c r="F4500">
        <v>1</v>
      </c>
    </row>
    <row r="4501" spans="1:6" x14ac:dyDescent="0.25">
      <c r="A4501" t="s">
        <v>3604</v>
      </c>
      <c r="B4501" t="s">
        <v>233</v>
      </c>
      <c r="C4501" t="s">
        <v>32</v>
      </c>
      <c r="D4501" t="s">
        <v>6839</v>
      </c>
      <c r="E4501" s="1">
        <v>45566</v>
      </c>
      <c r="F4501">
        <v>1</v>
      </c>
    </row>
    <row r="4502" spans="1:6" x14ac:dyDescent="0.25">
      <c r="A4502" t="s">
        <v>3604</v>
      </c>
      <c r="B4502" t="s">
        <v>233</v>
      </c>
      <c r="C4502" t="s">
        <v>32</v>
      </c>
      <c r="D4502" t="s">
        <v>6839</v>
      </c>
      <c r="E4502" s="1">
        <v>45597</v>
      </c>
      <c r="F4502">
        <v>1</v>
      </c>
    </row>
    <row r="4503" spans="1:6" x14ac:dyDescent="0.25">
      <c r="A4503" t="s">
        <v>3604</v>
      </c>
      <c r="B4503" t="s">
        <v>233</v>
      </c>
      <c r="C4503" t="s">
        <v>32</v>
      </c>
      <c r="D4503" t="s">
        <v>6839</v>
      </c>
      <c r="E4503" s="1">
        <v>45627</v>
      </c>
      <c r="F4503">
        <v>1</v>
      </c>
    </row>
    <row r="4504" spans="1:6" x14ac:dyDescent="0.25">
      <c r="A4504" t="s">
        <v>3610</v>
      </c>
      <c r="B4504" t="s">
        <v>31</v>
      </c>
      <c r="C4504" t="s">
        <v>32</v>
      </c>
      <c r="D4504" t="s">
        <v>6840</v>
      </c>
      <c r="E4504" s="1">
        <v>45352</v>
      </c>
      <c r="F4504">
        <v>1</v>
      </c>
    </row>
    <row r="4505" spans="1:6" x14ac:dyDescent="0.25">
      <c r="A4505" t="s">
        <v>3610</v>
      </c>
      <c r="B4505" t="s">
        <v>31</v>
      </c>
      <c r="C4505" t="s">
        <v>32</v>
      </c>
      <c r="D4505" t="s">
        <v>6840</v>
      </c>
      <c r="E4505" s="1">
        <v>45383</v>
      </c>
      <c r="F4505">
        <v>1</v>
      </c>
    </row>
    <row r="4506" spans="1:6" x14ac:dyDescent="0.25">
      <c r="A4506" t="s">
        <v>3610</v>
      </c>
      <c r="B4506" t="s">
        <v>31</v>
      </c>
      <c r="C4506" t="s">
        <v>32</v>
      </c>
      <c r="D4506" t="s">
        <v>6840</v>
      </c>
      <c r="E4506" s="1">
        <v>45413</v>
      </c>
      <c r="F4506">
        <v>1</v>
      </c>
    </row>
    <row r="4507" spans="1:6" x14ac:dyDescent="0.25">
      <c r="A4507" t="s">
        <v>3610</v>
      </c>
      <c r="B4507" t="s">
        <v>31</v>
      </c>
      <c r="C4507" t="s">
        <v>32</v>
      </c>
      <c r="D4507" t="s">
        <v>6840</v>
      </c>
      <c r="E4507" s="1">
        <v>45444</v>
      </c>
      <c r="F4507">
        <v>1</v>
      </c>
    </row>
    <row r="4508" spans="1:6" x14ac:dyDescent="0.25">
      <c r="A4508" t="s">
        <v>3610</v>
      </c>
      <c r="B4508" t="s">
        <v>31</v>
      </c>
      <c r="C4508" t="s">
        <v>32</v>
      </c>
      <c r="D4508" t="s">
        <v>6840</v>
      </c>
      <c r="E4508" s="1">
        <v>45474</v>
      </c>
      <c r="F4508">
        <v>1</v>
      </c>
    </row>
    <row r="4509" spans="1:6" x14ac:dyDescent="0.25">
      <c r="A4509" t="s">
        <v>3610</v>
      </c>
      <c r="B4509" t="s">
        <v>31</v>
      </c>
      <c r="C4509" t="s">
        <v>32</v>
      </c>
      <c r="D4509" t="s">
        <v>6840</v>
      </c>
      <c r="E4509" s="1">
        <v>45505</v>
      </c>
      <c r="F4509">
        <v>1</v>
      </c>
    </row>
    <row r="4510" spans="1:6" x14ac:dyDescent="0.25">
      <c r="A4510" t="s">
        <v>3610</v>
      </c>
      <c r="B4510" t="s">
        <v>31</v>
      </c>
      <c r="C4510" t="s">
        <v>32</v>
      </c>
      <c r="D4510" t="s">
        <v>6840</v>
      </c>
      <c r="E4510" s="1">
        <v>45536</v>
      </c>
      <c r="F4510">
        <v>1</v>
      </c>
    </row>
    <row r="4511" spans="1:6" x14ac:dyDescent="0.25">
      <c r="A4511" t="s">
        <v>3610</v>
      </c>
      <c r="B4511" t="s">
        <v>31</v>
      </c>
      <c r="C4511" t="s">
        <v>32</v>
      </c>
      <c r="D4511" t="s">
        <v>6840</v>
      </c>
      <c r="E4511" s="1">
        <v>45566</v>
      </c>
      <c r="F4511">
        <v>1</v>
      </c>
    </row>
    <row r="4512" spans="1:6" x14ac:dyDescent="0.25">
      <c r="A4512" t="s">
        <v>3610</v>
      </c>
      <c r="B4512" t="s">
        <v>31</v>
      </c>
      <c r="C4512" t="s">
        <v>32</v>
      </c>
      <c r="D4512" t="s">
        <v>6840</v>
      </c>
      <c r="E4512" s="1">
        <v>45597</v>
      </c>
      <c r="F4512">
        <v>1</v>
      </c>
    </row>
    <row r="4513" spans="1:6" x14ac:dyDescent="0.25">
      <c r="A4513" t="s">
        <v>3610</v>
      </c>
      <c r="B4513" t="s">
        <v>31</v>
      </c>
      <c r="C4513" t="s">
        <v>32</v>
      </c>
      <c r="D4513" t="s">
        <v>6840</v>
      </c>
      <c r="E4513" s="1">
        <v>45627</v>
      </c>
      <c r="F4513">
        <v>1</v>
      </c>
    </row>
    <row r="4514" spans="1:6" x14ac:dyDescent="0.25">
      <c r="A4514" t="s">
        <v>3614</v>
      </c>
      <c r="B4514" t="s">
        <v>146</v>
      </c>
      <c r="C4514" t="s">
        <v>147</v>
      </c>
      <c r="D4514" t="s">
        <v>6842</v>
      </c>
      <c r="E4514" s="1">
        <v>45352</v>
      </c>
      <c r="F4514">
        <v>1</v>
      </c>
    </row>
    <row r="4515" spans="1:6" x14ac:dyDescent="0.25">
      <c r="A4515" t="s">
        <v>3614</v>
      </c>
      <c r="B4515" t="s">
        <v>146</v>
      </c>
      <c r="C4515" t="s">
        <v>147</v>
      </c>
      <c r="D4515" t="s">
        <v>6842</v>
      </c>
      <c r="E4515" s="1">
        <v>45383</v>
      </c>
      <c r="F4515">
        <v>1</v>
      </c>
    </row>
    <row r="4516" spans="1:6" x14ac:dyDescent="0.25">
      <c r="A4516" t="s">
        <v>3614</v>
      </c>
      <c r="B4516" t="s">
        <v>146</v>
      </c>
      <c r="C4516" t="s">
        <v>147</v>
      </c>
      <c r="D4516" t="s">
        <v>6842</v>
      </c>
      <c r="E4516" s="1">
        <v>45413</v>
      </c>
      <c r="F4516">
        <v>1</v>
      </c>
    </row>
    <row r="4517" spans="1:6" x14ac:dyDescent="0.25">
      <c r="A4517" t="s">
        <v>3614</v>
      </c>
      <c r="B4517" t="s">
        <v>146</v>
      </c>
      <c r="C4517" t="s">
        <v>147</v>
      </c>
      <c r="D4517" t="s">
        <v>6842</v>
      </c>
      <c r="E4517" s="1">
        <v>45444</v>
      </c>
      <c r="F4517">
        <v>1</v>
      </c>
    </row>
    <row r="4518" spans="1:6" x14ac:dyDescent="0.25">
      <c r="A4518" t="s">
        <v>3614</v>
      </c>
      <c r="B4518" t="s">
        <v>146</v>
      </c>
      <c r="C4518" t="s">
        <v>147</v>
      </c>
      <c r="D4518" t="s">
        <v>6842</v>
      </c>
      <c r="E4518" s="1">
        <v>45474</v>
      </c>
      <c r="F4518">
        <v>1</v>
      </c>
    </row>
    <row r="4519" spans="1:6" x14ac:dyDescent="0.25">
      <c r="A4519" t="s">
        <v>3614</v>
      </c>
      <c r="B4519" t="s">
        <v>146</v>
      </c>
      <c r="C4519" t="s">
        <v>147</v>
      </c>
      <c r="D4519" t="s">
        <v>6842</v>
      </c>
      <c r="E4519" s="1">
        <v>45505</v>
      </c>
      <c r="F4519">
        <v>1</v>
      </c>
    </row>
    <row r="4520" spans="1:6" x14ac:dyDescent="0.25">
      <c r="A4520" t="s">
        <v>3614</v>
      </c>
      <c r="B4520" t="s">
        <v>146</v>
      </c>
      <c r="C4520" t="s">
        <v>147</v>
      </c>
      <c r="D4520" t="s">
        <v>6842</v>
      </c>
      <c r="E4520" s="1">
        <v>45536</v>
      </c>
      <c r="F4520">
        <v>1</v>
      </c>
    </row>
    <row r="4521" spans="1:6" x14ac:dyDescent="0.25">
      <c r="A4521" t="s">
        <v>3614</v>
      </c>
      <c r="B4521" t="s">
        <v>146</v>
      </c>
      <c r="C4521" t="s">
        <v>147</v>
      </c>
      <c r="D4521" t="s">
        <v>6842</v>
      </c>
      <c r="E4521" s="1">
        <v>45566</v>
      </c>
      <c r="F4521">
        <v>1</v>
      </c>
    </row>
    <row r="4522" spans="1:6" x14ac:dyDescent="0.25">
      <c r="A4522" t="s">
        <v>3614</v>
      </c>
      <c r="B4522" t="s">
        <v>146</v>
      </c>
      <c r="C4522" t="s">
        <v>147</v>
      </c>
      <c r="D4522" t="s">
        <v>6842</v>
      </c>
      <c r="E4522" s="1">
        <v>45597</v>
      </c>
      <c r="F4522">
        <v>1</v>
      </c>
    </row>
    <row r="4523" spans="1:6" x14ac:dyDescent="0.25">
      <c r="A4523" t="s">
        <v>3614</v>
      </c>
      <c r="B4523" t="s">
        <v>146</v>
      </c>
      <c r="C4523" t="s">
        <v>147</v>
      </c>
      <c r="D4523" t="s">
        <v>6842</v>
      </c>
      <c r="E4523" s="1">
        <v>45627</v>
      </c>
      <c r="F4523">
        <v>1</v>
      </c>
    </row>
    <row r="4524" spans="1:6" x14ac:dyDescent="0.25">
      <c r="A4524" t="s">
        <v>3625</v>
      </c>
      <c r="B4524" t="s">
        <v>233</v>
      </c>
      <c r="C4524" t="s">
        <v>32</v>
      </c>
      <c r="D4524" t="s">
        <v>6842</v>
      </c>
      <c r="E4524" s="1">
        <v>45292</v>
      </c>
      <c r="F4524">
        <v>1</v>
      </c>
    </row>
    <row r="4525" spans="1:6" x14ac:dyDescent="0.25">
      <c r="A4525" t="s">
        <v>3625</v>
      </c>
      <c r="B4525" t="s">
        <v>233</v>
      </c>
      <c r="C4525" t="s">
        <v>32</v>
      </c>
      <c r="D4525" t="s">
        <v>6842</v>
      </c>
      <c r="E4525" s="1">
        <v>45323</v>
      </c>
      <c r="F4525">
        <v>1</v>
      </c>
    </row>
    <row r="4526" spans="1:6" x14ac:dyDescent="0.25">
      <c r="A4526" t="s">
        <v>3625</v>
      </c>
      <c r="B4526" t="s">
        <v>233</v>
      </c>
      <c r="C4526" t="s">
        <v>32</v>
      </c>
      <c r="D4526" t="s">
        <v>6842</v>
      </c>
      <c r="E4526" s="1">
        <v>45352</v>
      </c>
      <c r="F4526">
        <v>1</v>
      </c>
    </row>
    <row r="4527" spans="1:6" x14ac:dyDescent="0.25">
      <c r="A4527" t="s">
        <v>3625</v>
      </c>
      <c r="B4527" t="s">
        <v>233</v>
      </c>
      <c r="C4527" t="s">
        <v>32</v>
      </c>
      <c r="D4527" t="s">
        <v>6842</v>
      </c>
      <c r="E4527" s="1">
        <v>45383</v>
      </c>
      <c r="F4527">
        <v>1</v>
      </c>
    </row>
    <row r="4528" spans="1:6" x14ac:dyDescent="0.25">
      <c r="A4528" t="s">
        <v>3625</v>
      </c>
      <c r="B4528" t="s">
        <v>233</v>
      </c>
      <c r="C4528" t="s">
        <v>32</v>
      </c>
      <c r="D4528" t="s">
        <v>6842</v>
      </c>
      <c r="E4528" s="1">
        <v>45413</v>
      </c>
      <c r="F4528">
        <v>1</v>
      </c>
    </row>
    <row r="4529" spans="1:6" x14ac:dyDescent="0.25">
      <c r="A4529" t="s">
        <v>3625</v>
      </c>
      <c r="B4529" t="s">
        <v>233</v>
      </c>
      <c r="C4529" t="s">
        <v>32</v>
      </c>
      <c r="D4529" t="s">
        <v>6842</v>
      </c>
      <c r="E4529" s="1">
        <v>45444</v>
      </c>
      <c r="F4529">
        <v>1</v>
      </c>
    </row>
    <row r="4530" spans="1:6" x14ac:dyDescent="0.25">
      <c r="A4530" t="s">
        <v>3625</v>
      </c>
      <c r="B4530" t="s">
        <v>233</v>
      </c>
      <c r="C4530" t="s">
        <v>32</v>
      </c>
      <c r="D4530" t="s">
        <v>6842</v>
      </c>
      <c r="E4530" s="1">
        <v>45474</v>
      </c>
      <c r="F4530">
        <v>1</v>
      </c>
    </row>
    <row r="4531" spans="1:6" x14ac:dyDescent="0.25">
      <c r="A4531" t="s">
        <v>3625</v>
      </c>
      <c r="B4531" t="s">
        <v>233</v>
      </c>
      <c r="C4531" t="s">
        <v>32</v>
      </c>
      <c r="D4531" t="s">
        <v>6842</v>
      </c>
      <c r="E4531" s="1">
        <v>45505</v>
      </c>
      <c r="F4531">
        <v>1</v>
      </c>
    </row>
    <row r="4532" spans="1:6" x14ac:dyDescent="0.25">
      <c r="A4532" t="s">
        <v>3625</v>
      </c>
      <c r="B4532" t="s">
        <v>233</v>
      </c>
      <c r="C4532" t="s">
        <v>32</v>
      </c>
      <c r="D4532" t="s">
        <v>6842</v>
      </c>
      <c r="E4532" s="1">
        <v>45536</v>
      </c>
      <c r="F4532">
        <v>1</v>
      </c>
    </row>
    <row r="4533" spans="1:6" x14ac:dyDescent="0.25">
      <c r="A4533" t="s">
        <v>3625</v>
      </c>
      <c r="B4533" t="s">
        <v>233</v>
      </c>
      <c r="C4533" t="s">
        <v>32</v>
      </c>
      <c r="D4533" t="s">
        <v>6842</v>
      </c>
      <c r="E4533" s="1">
        <v>45566</v>
      </c>
      <c r="F4533">
        <v>1</v>
      </c>
    </row>
    <row r="4534" spans="1:6" x14ac:dyDescent="0.25">
      <c r="A4534" t="s">
        <v>3625</v>
      </c>
      <c r="B4534" t="s">
        <v>233</v>
      </c>
      <c r="C4534" t="s">
        <v>32</v>
      </c>
      <c r="D4534" t="s">
        <v>6842</v>
      </c>
      <c r="E4534" s="1">
        <v>45597</v>
      </c>
      <c r="F4534">
        <v>1</v>
      </c>
    </row>
    <row r="4535" spans="1:6" x14ac:dyDescent="0.25">
      <c r="A4535" t="s">
        <v>3625</v>
      </c>
      <c r="B4535" t="s">
        <v>233</v>
      </c>
      <c r="C4535" t="s">
        <v>32</v>
      </c>
      <c r="D4535" t="s">
        <v>6842</v>
      </c>
      <c r="E4535" s="1">
        <v>45627</v>
      </c>
      <c r="F4535">
        <v>1</v>
      </c>
    </row>
    <row r="4536" spans="1:6" x14ac:dyDescent="0.25">
      <c r="A4536" t="s">
        <v>3632</v>
      </c>
      <c r="B4536" t="s">
        <v>233</v>
      </c>
      <c r="C4536" t="s">
        <v>32</v>
      </c>
      <c r="D4536" t="s">
        <v>6842</v>
      </c>
      <c r="E4536" s="1">
        <v>45323</v>
      </c>
      <c r="F4536">
        <v>1</v>
      </c>
    </row>
    <row r="4537" spans="1:6" x14ac:dyDescent="0.25">
      <c r="A4537" t="s">
        <v>3632</v>
      </c>
      <c r="B4537" t="s">
        <v>233</v>
      </c>
      <c r="C4537" t="s">
        <v>32</v>
      </c>
      <c r="D4537" t="s">
        <v>6842</v>
      </c>
      <c r="E4537" s="1">
        <v>45352</v>
      </c>
      <c r="F4537">
        <v>1</v>
      </c>
    </row>
    <row r="4538" spans="1:6" x14ac:dyDescent="0.25">
      <c r="A4538" t="s">
        <v>3632</v>
      </c>
      <c r="B4538" t="s">
        <v>233</v>
      </c>
      <c r="C4538" t="s">
        <v>32</v>
      </c>
      <c r="D4538" t="s">
        <v>6842</v>
      </c>
      <c r="E4538" s="1">
        <v>45383</v>
      </c>
      <c r="F4538">
        <v>1</v>
      </c>
    </row>
    <row r="4539" spans="1:6" x14ac:dyDescent="0.25">
      <c r="A4539" t="s">
        <v>3632</v>
      </c>
      <c r="B4539" t="s">
        <v>233</v>
      </c>
      <c r="C4539" t="s">
        <v>32</v>
      </c>
      <c r="D4539" t="s">
        <v>6842</v>
      </c>
      <c r="E4539" s="1">
        <v>45413</v>
      </c>
      <c r="F4539">
        <v>1</v>
      </c>
    </row>
    <row r="4540" spans="1:6" x14ac:dyDescent="0.25">
      <c r="A4540" t="s">
        <v>3632</v>
      </c>
      <c r="B4540" t="s">
        <v>233</v>
      </c>
      <c r="C4540" t="s">
        <v>32</v>
      </c>
      <c r="D4540" t="s">
        <v>6842</v>
      </c>
      <c r="E4540" s="1">
        <v>45444</v>
      </c>
      <c r="F4540">
        <v>1</v>
      </c>
    </row>
    <row r="4541" spans="1:6" x14ac:dyDescent="0.25">
      <c r="A4541" t="s">
        <v>3632</v>
      </c>
      <c r="B4541" t="s">
        <v>233</v>
      </c>
      <c r="C4541" t="s">
        <v>32</v>
      </c>
      <c r="D4541" t="s">
        <v>6842</v>
      </c>
      <c r="E4541" s="1">
        <v>45474</v>
      </c>
      <c r="F4541">
        <v>1</v>
      </c>
    </row>
    <row r="4542" spans="1:6" x14ac:dyDescent="0.25">
      <c r="A4542" t="s">
        <v>3632</v>
      </c>
      <c r="B4542" t="s">
        <v>233</v>
      </c>
      <c r="C4542" t="s">
        <v>32</v>
      </c>
      <c r="D4542" t="s">
        <v>6842</v>
      </c>
      <c r="E4542" s="1">
        <v>45505</v>
      </c>
      <c r="F4542">
        <v>1</v>
      </c>
    </row>
    <row r="4543" spans="1:6" x14ac:dyDescent="0.25">
      <c r="A4543" t="s">
        <v>3632</v>
      </c>
      <c r="B4543" t="s">
        <v>233</v>
      </c>
      <c r="C4543" t="s">
        <v>32</v>
      </c>
      <c r="D4543" t="s">
        <v>6842</v>
      </c>
      <c r="E4543" s="1">
        <v>45536</v>
      </c>
      <c r="F4543">
        <v>1</v>
      </c>
    </row>
    <row r="4544" spans="1:6" x14ac:dyDescent="0.25">
      <c r="A4544" t="s">
        <v>3632</v>
      </c>
      <c r="B4544" t="s">
        <v>233</v>
      </c>
      <c r="C4544" t="s">
        <v>32</v>
      </c>
      <c r="D4544" t="s">
        <v>6842</v>
      </c>
      <c r="E4544" s="1">
        <v>45566</v>
      </c>
      <c r="F4544">
        <v>1</v>
      </c>
    </row>
    <row r="4545" spans="1:6" x14ac:dyDescent="0.25">
      <c r="A4545" t="s">
        <v>3632</v>
      </c>
      <c r="B4545" t="s">
        <v>233</v>
      </c>
      <c r="C4545" t="s">
        <v>32</v>
      </c>
      <c r="D4545" t="s">
        <v>6842</v>
      </c>
      <c r="E4545" s="1">
        <v>45597</v>
      </c>
      <c r="F4545">
        <v>1</v>
      </c>
    </row>
    <row r="4546" spans="1:6" x14ac:dyDescent="0.25">
      <c r="A4546" t="s">
        <v>3632</v>
      </c>
      <c r="B4546" t="s">
        <v>233</v>
      </c>
      <c r="C4546" t="s">
        <v>32</v>
      </c>
      <c r="D4546" t="s">
        <v>6842</v>
      </c>
      <c r="E4546" s="1">
        <v>45627</v>
      </c>
      <c r="F4546">
        <v>1</v>
      </c>
    </row>
    <row r="4547" spans="1:6" x14ac:dyDescent="0.25">
      <c r="A4547" t="s">
        <v>3636</v>
      </c>
      <c r="B4547" t="s">
        <v>52</v>
      </c>
      <c r="C4547" t="s">
        <v>44</v>
      </c>
      <c r="D4547" t="s">
        <v>6841</v>
      </c>
      <c r="E4547" s="1">
        <v>45352</v>
      </c>
      <c r="F4547">
        <v>1</v>
      </c>
    </row>
    <row r="4548" spans="1:6" x14ac:dyDescent="0.25">
      <c r="A4548" t="s">
        <v>3636</v>
      </c>
      <c r="B4548" t="s">
        <v>52</v>
      </c>
      <c r="C4548" t="s">
        <v>44</v>
      </c>
      <c r="D4548" t="s">
        <v>6841</v>
      </c>
      <c r="E4548" s="1">
        <v>45383</v>
      </c>
      <c r="F4548">
        <v>1</v>
      </c>
    </row>
    <row r="4549" spans="1:6" x14ac:dyDescent="0.25">
      <c r="A4549" t="s">
        <v>3636</v>
      </c>
      <c r="B4549" t="s">
        <v>52</v>
      </c>
      <c r="C4549" t="s">
        <v>44</v>
      </c>
      <c r="D4549" t="s">
        <v>6841</v>
      </c>
      <c r="E4549" s="1">
        <v>45413</v>
      </c>
      <c r="F4549">
        <v>1</v>
      </c>
    </row>
    <row r="4550" spans="1:6" x14ac:dyDescent="0.25">
      <c r="A4550" t="s">
        <v>3636</v>
      </c>
      <c r="B4550" t="s">
        <v>52</v>
      </c>
      <c r="C4550" t="s">
        <v>44</v>
      </c>
      <c r="D4550" t="s">
        <v>6841</v>
      </c>
      <c r="E4550" s="1">
        <v>45444</v>
      </c>
      <c r="F4550">
        <v>1</v>
      </c>
    </row>
    <row r="4551" spans="1:6" x14ac:dyDescent="0.25">
      <c r="A4551" t="s">
        <v>3636</v>
      </c>
      <c r="B4551" t="s">
        <v>52</v>
      </c>
      <c r="C4551" t="s">
        <v>44</v>
      </c>
      <c r="D4551" t="s">
        <v>6841</v>
      </c>
      <c r="E4551" s="1">
        <v>45474</v>
      </c>
      <c r="F4551">
        <v>1</v>
      </c>
    </row>
    <row r="4552" spans="1:6" x14ac:dyDescent="0.25">
      <c r="A4552" t="s">
        <v>3636</v>
      </c>
      <c r="B4552" t="s">
        <v>52</v>
      </c>
      <c r="C4552" t="s">
        <v>44</v>
      </c>
      <c r="D4552" t="s">
        <v>6841</v>
      </c>
      <c r="E4552" s="1">
        <v>45505</v>
      </c>
      <c r="F4552">
        <v>1</v>
      </c>
    </row>
    <row r="4553" spans="1:6" x14ac:dyDescent="0.25">
      <c r="A4553" t="s">
        <v>3636</v>
      </c>
      <c r="B4553" t="s">
        <v>52</v>
      </c>
      <c r="C4553" t="s">
        <v>44</v>
      </c>
      <c r="D4553" t="s">
        <v>6841</v>
      </c>
      <c r="E4553" s="1">
        <v>45536</v>
      </c>
      <c r="F4553">
        <v>1</v>
      </c>
    </row>
    <row r="4554" spans="1:6" x14ac:dyDescent="0.25">
      <c r="A4554" t="s">
        <v>3636</v>
      </c>
      <c r="B4554" t="s">
        <v>52</v>
      </c>
      <c r="C4554" t="s">
        <v>44</v>
      </c>
      <c r="D4554" t="s">
        <v>6841</v>
      </c>
      <c r="E4554" s="1">
        <v>45566</v>
      </c>
      <c r="F4554">
        <v>1</v>
      </c>
    </row>
    <row r="4555" spans="1:6" x14ac:dyDescent="0.25">
      <c r="A4555" t="s">
        <v>3636</v>
      </c>
      <c r="B4555" t="s">
        <v>52</v>
      </c>
      <c r="C4555" t="s">
        <v>44</v>
      </c>
      <c r="D4555" t="s">
        <v>6841</v>
      </c>
      <c r="E4555" s="1">
        <v>45597</v>
      </c>
      <c r="F4555">
        <v>1</v>
      </c>
    </row>
    <row r="4556" spans="1:6" x14ac:dyDescent="0.25">
      <c r="A4556" t="s">
        <v>3636</v>
      </c>
      <c r="B4556" t="s">
        <v>52</v>
      </c>
      <c r="C4556" t="s">
        <v>44</v>
      </c>
      <c r="D4556" t="s">
        <v>6841</v>
      </c>
      <c r="E4556" s="1">
        <v>45627</v>
      </c>
      <c r="F4556">
        <v>1</v>
      </c>
    </row>
    <row r="4557" spans="1:6" x14ac:dyDescent="0.25">
      <c r="A4557" t="s">
        <v>3647</v>
      </c>
      <c r="B4557" t="s">
        <v>146</v>
      </c>
      <c r="C4557" t="s">
        <v>147</v>
      </c>
      <c r="D4557" t="s">
        <v>6842</v>
      </c>
      <c r="E4557" s="1">
        <v>45323</v>
      </c>
      <c r="F4557">
        <v>1</v>
      </c>
    </row>
    <row r="4558" spans="1:6" x14ac:dyDescent="0.25">
      <c r="A4558" t="s">
        <v>3647</v>
      </c>
      <c r="B4558" t="s">
        <v>146</v>
      </c>
      <c r="C4558" t="s">
        <v>147</v>
      </c>
      <c r="D4558" t="s">
        <v>6842</v>
      </c>
      <c r="E4558" s="1">
        <v>45352</v>
      </c>
      <c r="F4558">
        <v>1</v>
      </c>
    </row>
    <row r="4559" spans="1:6" x14ac:dyDescent="0.25">
      <c r="A4559" t="s">
        <v>3647</v>
      </c>
      <c r="B4559" t="s">
        <v>146</v>
      </c>
      <c r="C4559" t="s">
        <v>147</v>
      </c>
      <c r="D4559" t="s">
        <v>6842</v>
      </c>
      <c r="E4559" s="1">
        <v>45383</v>
      </c>
      <c r="F4559">
        <v>1</v>
      </c>
    </row>
    <row r="4560" spans="1:6" x14ac:dyDescent="0.25">
      <c r="A4560" t="s">
        <v>3647</v>
      </c>
      <c r="B4560" t="s">
        <v>146</v>
      </c>
      <c r="C4560" t="s">
        <v>147</v>
      </c>
      <c r="D4560" t="s">
        <v>6842</v>
      </c>
      <c r="E4560" s="1">
        <v>45413</v>
      </c>
      <c r="F4560">
        <v>1</v>
      </c>
    </row>
    <row r="4561" spans="1:6" x14ac:dyDescent="0.25">
      <c r="A4561" t="s">
        <v>3647</v>
      </c>
      <c r="B4561" t="s">
        <v>146</v>
      </c>
      <c r="C4561" t="s">
        <v>147</v>
      </c>
      <c r="D4561" t="s">
        <v>6842</v>
      </c>
      <c r="E4561" s="1">
        <v>45444</v>
      </c>
      <c r="F4561">
        <v>1</v>
      </c>
    </row>
    <row r="4562" spans="1:6" x14ac:dyDescent="0.25">
      <c r="A4562" t="s">
        <v>3647</v>
      </c>
      <c r="B4562" t="s">
        <v>146</v>
      </c>
      <c r="C4562" t="s">
        <v>147</v>
      </c>
      <c r="D4562" t="s">
        <v>6842</v>
      </c>
      <c r="E4562" s="1">
        <v>45474</v>
      </c>
      <c r="F4562">
        <v>1</v>
      </c>
    </row>
    <row r="4563" spans="1:6" x14ac:dyDescent="0.25">
      <c r="A4563" t="s">
        <v>3647</v>
      </c>
      <c r="B4563" t="s">
        <v>146</v>
      </c>
      <c r="C4563" t="s">
        <v>147</v>
      </c>
      <c r="D4563" t="s">
        <v>6842</v>
      </c>
      <c r="E4563" s="1">
        <v>45505</v>
      </c>
      <c r="F4563">
        <v>1</v>
      </c>
    </row>
    <row r="4564" spans="1:6" x14ac:dyDescent="0.25">
      <c r="A4564" t="s">
        <v>3647</v>
      </c>
      <c r="B4564" t="s">
        <v>146</v>
      </c>
      <c r="C4564" t="s">
        <v>147</v>
      </c>
      <c r="D4564" t="s">
        <v>6842</v>
      </c>
      <c r="E4564" s="1">
        <v>45536</v>
      </c>
      <c r="F4564">
        <v>1</v>
      </c>
    </row>
    <row r="4565" spans="1:6" x14ac:dyDescent="0.25">
      <c r="A4565" t="s">
        <v>3647</v>
      </c>
      <c r="B4565" t="s">
        <v>146</v>
      </c>
      <c r="C4565" t="s">
        <v>147</v>
      </c>
      <c r="D4565" t="s">
        <v>6842</v>
      </c>
      <c r="E4565" s="1">
        <v>45566</v>
      </c>
      <c r="F4565">
        <v>1</v>
      </c>
    </row>
    <row r="4566" spans="1:6" x14ac:dyDescent="0.25">
      <c r="A4566" t="s">
        <v>3647</v>
      </c>
      <c r="B4566" t="s">
        <v>146</v>
      </c>
      <c r="C4566" t="s">
        <v>147</v>
      </c>
      <c r="D4566" t="s">
        <v>6842</v>
      </c>
      <c r="E4566" s="1">
        <v>45597</v>
      </c>
      <c r="F4566">
        <v>1</v>
      </c>
    </row>
    <row r="4567" spans="1:6" x14ac:dyDescent="0.25">
      <c r="A4567" t="s">
        <v>3647</v>
      </c>
      <c r="B4567" t="s">
        <v>146</v>
      </c>
      <c r="C4567" t="s">
        <v>147</v>
      </c>
      <c r="D4567" t="s">
        <v>6842</v>
      </c>
      <c r="E4567" s="1">
        <v>45627</v>
      </c>
      <c r="F4567">
        <v>1</v>
      </c>
    </row>
    <row r="4568" spans="1:6" x14ac:dyDescent="0.25">
      <c r="A4568" t="s">
        <v>3651</v>
      </c>
      <c r="B4568" t="s">
        <v>31</v>
      </c>
      <c r="C4568" t="s">
        <v>32</v>
      </c>
      <c r="D4568" t="s">
        <v>6840</v>
      </c>
      <c r="E4568" s="1">
        <v>45352</v>
      </c>
      <c r="F4568">
        <v>1</v>
      </c>
    </row>
    <row r="4569" spans="1:6" x14ac:dyDescent="0.25">
      <c r="A4569" t="s">
        <v>3651</v>
      </c>
      <c r="B4569" t="s">
        <v>31</v>
      </c>
      <c r="C4569" t="s">
        <v>32</v>
      </c>
      <c r="D4569" t="s">
        <v>6840</v>
      </c>
      <c r="E4569" s="1">
        <v>45383</v>
      </c>
      <c r="F4569">
        <v>1</v>
      </c>
    </row>
    <row r="4570" spans="1:6" x14ac:dyDescent="0.25">
      <c r="A4570" t="s">
        <v>3651</v>
      </c>
      <c r="B4570" t="s">
        <v>31</v>
      </c>
      <c r="C4570" t="s">
        <v>32</v>
      </c>
      <c r="D4570" t="s">
        <v>6840</v>
      </c>
      <c r="E4570" s="1">
        <v>45413</v>
      </c>
      <c r="F4570">
        <v>1</v>
      </c>
    </row>
    <row r="4571" spans="1:6" x14ac:dyDescent="0.25">
      <c r="A4571" t="s">
        <v>3651</v>
      </c>
      <c r="B4571" t="s">
        <v>31</v>
      </c>
      <c r="C4571" t="s">
        <v>32</v>
      </c>
      <c r="D4571" t="s">
        <v>6840</v>
      </c>
      <c r="E4571" s="1">
        <v>45444</v>
      </c>
      <c r="F4571">
        <v>1</v>
      </c>
    </row>
    <row r="4572" spans="1:6" x14ac:dyDescent="0.25">
      <c r="A4572" t="s">
        <v>3651</v>
      </c>
      <c r="B4572" t="s">
        <v>31</v>
      </c>
      <c r="C4572" t="s">
        <v>32</v>
      </c>
      <c r="D4572" t="s">
        <v>6840</v>
      </c>
      <c r="E4572" s="1">
        <v>45474</v>
      </c>
      <c r="F4572">
        <v>1</v>
      </c>
    </row>
    <row r="4573" spans="1:6" x14ac:dyDescent="0.25">
      <c r="A4573" t="s">
        <v>3651</v>
      </c>
      <c r="B4573" t="s">
        <v>31</v>
      </c>
      <c r="C4573" t="s">
        <v>32</v>
      </c>
      <c r="D4573" t="s">
        <v>6840</v>
      </c>
      <c r="E4573" s="1">
        <v>45505</v>
      </c>
      <c r="F4573">
        <v>1</v>
      </c>
    </row>
    <row r="4574" spans="1:6" x14ac:dyDescent="0.25">
      <c r="A4574" t="s">
        <v>3651</v>
      </c>
      <c r="B4574" t="s">
        <v>31</v>
      </c>
      <c r="C4574" t="s">
        <v>32</v>
      </c>
      <c r="D4574" t="s">
        <v>6840</v>
      </c>
      <c r="E4574" s="1">
        <v>45536</v>
      </c>
      <c r="F4574">
        <v>1</v>
      </c>
    </row>
    <row r="4575" spans="1:6" x14ac:dyDescent="0.25">
      <c r="A4575" t="s">
        <v>3651</v>
      </c>
      <c r="B4575" t="s">
        <v>31</v>
      </c>
      <c r="C4575" t="s">
        <v>32</v>
      </c>
      <c r="D4575" t="s">
        <v>6840</v>
      </c>
      <c r="E4575" s="1">
        <v>45566</v>
      </c>
      <c r="F4575">
        <v>1</v>
      </c>
    </row>
    <row r="4576" spans="1:6" x14ac:dyDescent="0.25">
      <c r="A4576" t="s">
        <v>3651</v>
      </c>
      <c r="B4576" t="s">
        <v>31</v>
      </c>
      <c r="C4576" t="s">
        <v>32</v>
      </c>
      <c r="D4576" t="s">
        <v>6840</v>
      </c>
      <c r="E4576" s="1">
        <v>45597</v>
      </c>
      <c r="F4576">
        <v>1</v>
      </c>
    </row>
    <row r="4577" spans="1:6" x14ac:dyDescent="0.25">
      <c r="A4577" t="s">
        <v>3651</v>
      </c>
      <c r="B4577" t="s">
        <v>31</v>
      </c>
      <c r="C4577" t="s">
        <v>32</v>
      </c>
      <c r="D4577" t="s">
        <v>6840</v>
      </c>
      <c r="E4577" s="1">
        <v>45627</v>
      </c>
      <c r="F4577">
        <v>1</v>
      </c>
    </row>
    <row r="4578" spans="1:6" x14ac:dyDescent="0.25">
      <c r="A4578" t="s">
        <v>3661</v>
      </c>
      <c r="B4578" t="s">
        <v>31</v>
      </c>
      <c r="C4578" t="s">
        <v>32</v>
      </c>
      <c r="D4578" t="s">
        <v>6839</v>
      </c>
      <c r="E4578" s="1">
        <v>45323</v>
      </c>
      <c r="F4578">
        <v>1</v>
      </c>
    </row>
    <row r="4579" spans="1:6" x14ac:dyDescent="0.25">
      <c r="A4579" t="s">
        <v>3661</v>
      </c>
      <c r="B4579" t="s">
        <v>31</v>
      </c>
      <c r="C4579" t="s">
        <v>32</v>
      </c>
      <c r="D4579" t="s">
        <v>6839</v>
      </c>
      <c r="E4579" s="1">
        <v>45352</v>
      </c>
      <c r="F4579">
        <v>1</v>
      </c>
    </row>
    <row r="4580" spans="1:6" x14ac:dyDescent="0.25">
      <c r="A4580" t="s">
        <v>3661</v>
      </c>
      <c r="B4580" t="s">
        <v>31</v>
      </c>
      <c r="C4580" t="s">
        <v>32</v>
      </c>
      <c r="D4580" t="s">
        <v>6839</v>
      </c>
      <c r="E4580" s="1">
        <v>45383</v>
      </c>
      <c r="F4580">
        <v>1</v>
      </c>
    </row>
    <row r="4581" spans="1:6" x14ac:dyDescent="0.25">
      <c r="A4581" t="s">
        <v>3661</v>
      </c>
      <c r="B4581" t="s">
        <v>31</v>
      </c>
      <c r="C4581" t="s">
        <v>32</v>
      </c>
      <c r="D4581" t="s">
        <v>6839</v>
      </c>
      <c r="E4581" s="1">
        <v>45413</v>
      </c>
      <c r="F4581">
        <v>1</v>
      </c>
    </row>
    <row r="4582" spans="1:6" x14ac:dyDescent="0.25">
      <c r="A4582" t="s">
        <v>3661</v>
      </c>
      <c r="B4582" t="s">
        <v>31</v>
      </c>
      <c r="C4582" t="s">
        <v>32</v>
      </c>
      <c r="D4582" t="s">
        <v>6839</v>
      </c>
      <c r="E4582" s="1">
        <v>45444</v>
      </c>
      <c r="F4582">
        <v>1</v>
      </c>
    </row>
    <row r="4583" spans="1:6" x14ac:dyDescent="0.25">
      <c r="A4583" t="s">
        <v>3661</v>
      </c>
      <c r="B4583" t="s">
        <v>31</v>
      </c>
      <c r="C4583" t="s">
        <v>32</v>
      </c>
      <c r="D4583" t="s">
        <v>6839</v>
      </c>
      <c r="E4583" s="1">
        <v>45474</v>
      </c>
      <c r="F4583">
        <v>1</v>
      </c>
    </row>
    <row r="4584" spans="1:6" x14ac:dyDescent="0.25">
      <c r="A4584" t="s">
        <v>3661</v>
      </c>
      <c r="B4584" t="s">
        <v>31</v>
      </c>
      <c r="C4584" t="s">
        <v>32</v>
      </c>
      <c r="D4584" t="s">
        <v>6839</v>
      </c>
      <c r="E4584" s="1">
        <v>45505</v>
      </c>
      <c r="F4584">
        <v>1</v>
      </c>
    </row>
    <row r="4585" spans="1:6" x14ac:dyDescent="0.25">
      <c r="A4585" t="s">
        <v>3661</v>
      </c>
      <c r="B4585" t="s">
        <v>31</v>
      </c>
      <c r="C4585" t="s">
        <v>32</v>
      </c>
      <c r="D4585" t="s">
        <v>6839</v>
      </c>
      <c r="E4585" s="1">
        <v>45536</v>
      </c>
      <c r="F4585">
        <v>1</v>
      </c>
    </row>
    <row r="4586" spans="1:6" x14ac:dyDescent="0.25">
      <c r="A4586" t="s">
        <v>3661</v>
      </c>
      <c r="B4586" t="s">
        <v>31</v>
      </c>
      <c r="C4586" t="s">
        <v>32</v>
      </c>
      <c r="D4586" t="s">
        <v>6839</v>
      </c>
      <c r="E4586" s="1">
        <v>45566</v>
      </c>
      <c r="F4586">
        <v>1</v>
      </c>
    </row>
    <row r="4587" spans="1:6" x14ac:dyDescent="0.25">
      <c r="A4587" t="s">
        <v>3661</v>
      </c>
      <c r="B4587" t="s">
        <v>31</v>
      </c>
      <c r="C4587" t="s">
        <v>32</v>
      </c>
      <c r="D4587" t="s">
        <v>6839</v>
      </c>
      <c r="E4587" s="1">
        <v>45597</v>
      </c>
      <c r="F4587">
        <v>1</v>
      </c>
    </row>
    <row r="4588" spans="1:6" x14ac:dyDescent="0.25">
      <c r="A4588" t="s">
        <v>3661</v>
      </c>
      <c r="B4588" t="s">
        <v>31</v>
      </c>
      <c r="C4588" t="s">
        <v>32</v>
      </c>
      <c r="D4588" t="s">
        <v>6839</v>
      </c>
      <c r="E4588" s="1">
        <v>45627</v>
      </c>
      <c r="F4588">
        <v>1</v>
      </c>
    </row>
    <row r="4589" spans="1:6" x14ac:dyDescent="0.25">
      <c r="A4589" t="s">
        <v>3666</v>
      </c>
      <c r="B4589" t="s">
        <v>43</v>
      </c>
      <c r="C4589" t="s">
        <v>44</v>
      </c>
      <c r="D4589" t="s">
        <v>6839</v>
      </c>
      <c r="E4589" s="1">
        <v>45323</v>
      </c>
      <c r="F4589">
        <v>1</v>
      </c>
    </row>
    <row r="4590" spans="1:6" x14ac:dyDescent="0.25">
      <c r="A4590" t="s">
        <v>3666</v>
      </c>
      <c r="B4590" t="s">
        <v>43</v>
      </c>
      <c r="C4590" t="s">
        <v>44</v>
      </c>
      <c r="D4590" t="s">
        <v>6839</v>
      </c>
      <c r="E4590" s="1">
        <v>45352</v>
      </c>
      <c r="F4590">
        <v>1</v>
      </c>
    </row>
    <row r="4591" spans="1:6" x14ac:dyDescent="0.25">
      <c r="A4591" t="s">
        <v>3666</v>
      </c>
      <c r="B4591" t="s">
        <v>43</v>
      </c>
      <c r="C4591" t="s">
        <v>44</v>
      </c>
      <c r="D4591" t="s">
        <v>6839</v>
      </c>
      <c r="E4591" s="1">
        <v>45383</v>
      </c>
      <c r="F4591">
        <v>1</v>
      </c>
    </row>
    <row r="4592" spans="1:6" x14ac:dyDescent="0.25">
      <c r="A4592" t="s">
        <v>3666</v>
      </c>
      <c r="B4592" t="s">
        <v>43</v>
      </c>
      <c r="C4592" t="s">
        <v>44</v>
      </c>
      <c r="D4592" t="s">
        <v>6839</v>
      </c>
      <c r="E4592" s="1">
        <v>45413</v>
      </c>
      <c r="F4592">
        <v>1</v>
      </c>
    </row>
    <row r="4593" spans="1:6" x14ac:dyDescent="0.25">
      <c r="A4593" t="s">
        <v>3666</v>
      </c>
      <c r="B4593" t="s">
        <v>43</v>
      </c>
      <c r="C4593" t="s">
        <v>44</v>
      </c>
      <c r="D4593" t="s">
        <v>6839</v>
      </c>
      <c r="E4593" s="1">
        <v>45444</v>
      </c>
      <c r="F4593">
        <v>1</v>
      </c>
    </row>
    <row r="4594" spans="1:6" x14ac:dyDescent="0.25">
      <c r="A4594" t="s">
        <v>3666</v>
      </c>
      <c r="B4594" t="s">
        <v>43</v>
      </c>
      <c r="C4594" t="s">
        <v>44</v>
      </c>
      <c r="D4594" t="s">
        <v>6839</v>
      </c>
      <c r="E4594" s="1">
        <v>45474</v>
      </c>
      <c r="F4594">
        <v>1</v>
      </c>
    </row>
    <row r="4595" spans="1:6" x14ac:dyDescent="0.25">
      <c r="A4595" t="s">
        <v>3666</v>
      </c>
      <c r="B4595" t="s">
        <v>43</v>
      </c>
      <c r="C4595" t="s">
        <v>44</v>
      </c>
      <c r="D4595" t="s">
        <v>6839</v>
      </c>
      <c r="E4595" s="1">
        <v>45505</v>
      </c>
      <c r="F4595">
        <v>1</v>
      </c>
    </row>
    <row r="4596" spans="1:6" x14ac:dyDescent="0.25">
      <c r="A4596" t="s">
        <v>3666</v>
      </c>
      <c r="B4596" t="s">
        <v>43</v>
      </c>
      <c r="C4596" t="s">
        <v>44</v>
      </c>
      <c r="D4596" t="s">
        <v>6839</v>
      </c>
      <c r="E4596" s="1">
        <v>45536</v>
      </c>
      <c r="F4596">
        <v>1</v>
      </c>
    </row>
    <row r="4597" spans="1:6" x14ac:dyDescent="0.25">
      <c r="A4597" t="s">
        <v>3666</v>
      </c>
      <c r="B4597" t="s">
        <v>43</v>
      </c>
      <c r="C4597" t="s">
        <v>44</v>
      </c>
      <c r="D4597" t="s">
        <v>6839</v>
      </c>
      <c r="E4597" s="1">
        <v>45566</v>
      </c>
      <c r="F4597">
        <v>1</v>
      </c>
    </row>
    <row r="4598" spans="1:6" x14ac:dyDescent="0.25">
      <c r="A4598" t="s">
        <v>3666</v>
      </c>
      <c r="B4598" t="s">
        <v>43</v>
      </c>
      <c r="C4598" t="s">
        <v>44</v>
      </c>
      <c r="D4598" t="s">
        <v>6839</v>
      </c>
      <c r="E4598" s="1">
        <v>45597</v>
      </c>
      <c r="F4598">
        <v>1</v>
      </c>
    </row>
    <row r="4599" spans="1:6" x14ac:dyDescent="0.25">
      <c r="A4599" t="s">
        <v>3666</v>
      </c>
      <c r="B4599" t="s">
        <v>43</v>
      </c>
      <c r="C4599" t="s">
        <v>44</v>
      </c>
      <c r="D4599" t="s">
        <v>6839</v>
      </c>
      <c r="E4599" s="1">
        <v>45627</v>
      </c>
      <c r="F4599">
        <v>1</v>
      </c>
    </row>
    <row r="4600" spans="1:6" x14ac:dyDescent="0.25">
      <c r="A4600" t="s">
        <v>3677</v>
      </c>
      <c r="B4600" t="s">
        <v>233</v>
      </c>
      <c r="C4600" t="s">
        <v>32</v>
      </c>
      <c r="D4600" t="s">
        <v>6839</v>
      </c>
      <c r="E4600" s="1">
        <v>45352</v>
      </c>
      <c r="F4600">
        <v>1</v>
      </c>
    </row>
    <row r="4601" spans="1:6" x14ac:dyDescent="0.25">
      <c r="A4601" t="s">
        <v>3677</v>
      </c>
      <c r="B4601" t="s">
        <v>233</v>
      </c>
      <c r="C4601" t="s">
        <v>32</v>
      </c>
      <c r="D4601" t="s">
        <v>6839</v>
      </c>
      <c r="E4601" s="1">
        <v>45383</v>
      </c>
      <c r="F4601">
        <v>1</v>
      </c>
    </row>
    <row r="4602" spans="1:6" x14ac:dyDescent="0.25">
      <c r="A4602" t="s">
        <v>3677</v>
      </c>
      <c r="B4602" t="s">
        <v>233</v>
      </c>
      <c r="C4602" t="s">
        <v>32</v>
      </c>
      <c r="D4602" t="s">
        <v>6839</v>
      </c>
      <c r="E4602" s="1">
        <v>45413</v>
      </c>
      <c r="F4602">
        <v>1</v>
      </c>
    </row>
    <row r="4603" spans="1:6" x14ac:dyDescent="0.25">
      <c r="A4603" t="s">
        <v>3677</v>
      </c>
      <c r="B4603" t="s">
        <v>233</v>
      </c>
      <c r="C4603" t="s">
        <v>32</v>
      </c>
      <c r="D4603" t="s">
        <v>6839</v>
      </c>
      <c r="E4603" s="1">
        <v>45444</v>
      </c>
      <c r="F4603">
        <v>1</v>
      </c>
    </row>
    <row r="4604" spans="1:6" x14ac:dyDescent="0.25">
      <c r="A4604" t="s">
        <v>3677</v>
      </c>
      <c r="B4604" t="s">
        <v>233</v>
      </c>
      <c r="C4604" t="s">
        <v>32</v>
      </c>
      <c r="D4604" t="s">
        <v>6839</v>
      </c>
      <c r="E4604" s="1">
        <v>45474</v>
      </c>
      <c r="F4604">
        <v>1</v>
      </c>
    </row>
    <row r="4605" spans="1:6" x14ac:dyDescent="0.25">
      <c r="A4605" t="s">
        <v>3677</v>
      </c>
      <c r="B4605" t="s">
        <v>233</v>
      </c>
      <c r="C4605" t="s">
        <v>32</v>
      </c>
      <c r="D4605" t="s">
        <v>6839</v>
      </c>
      <c r="E4605" s="1">
        <v>45505</v>
      </c>
      <c r="F4605">
        <v>1</v>
      </c>
    </row>
    <row r="4606" spans="1:6" x14ac:dyDescent="0.25">
      <c r="A4606" t="s">
        <v>3677</v>
      </c>
      <c r="B4606" t="s">
        <v>233</v>
      </c>
      <c r="C4606" t="s">
        <v>32</v>
      </c>
      <c r="D4606" t="s">
        <v>6839</v>
      </c>
      <c r="E4606" s="1">
        <v>45536</v>
      </c>
      <c r="F4606">
        <v>1</v>
      </c>
    </row>
    <row r="4607" spans="1:6" x14ac:dyDescent="0.25">
      <c r="A4607" t="s">
        <v>3677</v>
      </c>
      <c r="B4607" t="s">
        <v>233</v>
      </c>
      <c r="C4607" t="s">
        <v>32</v>
      </c>
      <c r="D4607" t="s">
        <v>6839</v>
      </c>
      <c r="E4607" s="1">
        <v>45566</v>
      </c>
      <c r="F4607">
        <v>1</v>
      </c>
    </row>
    <row r="4608" spans="1:6" x14ac:dyDescent="0.25">
      <c r="A4608" t="s">
        <v>3677</v>
      </c>
      <c r="B4608" t="s">
        <v>233</v>
      </c>
      <c r="C4608" t="s">
        <v>32</v>
      </c>
      <c r="D4608" t="s">
        <v>6839</v>
      </c>
      <c r="E4608" s="1">
        <v>45597</v>
      </c>
      <c r="F4608">
        <v>1</v>
      </c>
    </row>
    <row r="4609" spans="1:6" x14ac:dyDescent="0.25">
      <c r="A4609" t="s">
        <v>3677</v>
      </c>
      <c r="B4609" t="s">
        <v>233</v>
      </c>
      <c r="C4609" t="s">
        <v>32</v>
      </c>
      <c r="D4609" t="s">
        <v>6839</v>
      </c>
      <c r="E4609" s="1">
        <v>45627</v>
      </c>
      <c r="F4609">
        <v>1</v>
      </c>
    </row>
    <row r="4610" spans="1:6" x14ac:dyDescent="0.25">
      <c r="A4610" t="s">
        <v>3682</v>
      </c>
      <c r="B4610" t="s">
        <v>233</v>
      </c>
      <c r="C4610" t="s">
        <v>32</v>
      </c>
      <c r="D4610" t="s">
        <v>6839</v>
      </c>
      <c r="E4610" s="1">
        <v>45323</v>
      </c>
      <c r="F4610">
        <v>1</v>
      </c>
    </row>
    <row r="4611" spans="1:6" x14ac:dyDescent="0.25">
      <c r="A4611" t="s">
        <v>3682</v>
      </c>
      <c r="B4611" t="s">
        <v>233</v>
      </c>
      <c r="C4611" t="s">
        <v>32</v>
      </c>
      <c r="D4611" t="s">
        <v>6839</v>
      </c>
      <c r="E4611" s="1">
        <v>45352</v>
      </c>
      <c r="F4611">
        <v>1</v>
      </c>
    </row>
    <row r="4612" spans="1:6" x14ac:dyDescent="0.25">
      <c r="A4612" t="s">
        <v>3682</v>
      </c>
      <c r="B4612" t="s">
        <v>233</v>
      </c>
      <c r="C4612" t="s">
        <v>32</v>
      </c>
      <c r="D4612" t="s">
        <v>6839</v>
      </c>
      <c r="E4612" s="1">
        <v>45383</v>
      </c>
      <c r="F4612">
        <v>1</v>
      </c>
    </row>
    <row r="4613" spans="1:6" x14ac:dyDescent="0.25">
      <c r="A4613" t="s">
        <v>3682</v>
      </c>
      <c r="B4613" t="s">
        <v>233</v>
      </c>
      <c r="C4613" t="s">
        <v>32</v>
      </c>
      <c r="D4613" t="s">
        <v>6839</v>
      </c>
      <c r="E4613" s="1">
        <v>45413</v>
      </c>
      <c r="F4613">
        <v>1</v>
      </c>
    </row>
    <row r="4614" spans="1:6" x14ac:dyDescent="0.25">
      <c r="A4614" t="s">
        <v>3682</v>
      </c>
      <c r="B4614" t="s">
        <v>233</v>
      </c>
      <c r="C4614" t="s">
        <v>32</v>
      </c>
      <c r="D4614" t="s">
        <v>6839</v>
      </c>
      <c r="E4614" s="1">
        <v>45444</v>
      </c>
      <c r="F4614">
        <v>1</v>
      </c>
    </row>
    <row r="4615" spans="1:6" x14ac:dyDescent="0.25">
      <c r="A4615" t="s">
        <v>3682</v>
      </c>
      <c r="B4615" t="s">
        <v>233</v>
      </c>
      <c r="C4615" t="s">
        <v>32</v>
      </c>
      <c r="D4615" t="s">
        <v>6839</v>
      </c>
      <c r="E4615" s="1">
        <v>45474</v>
      </c>
      <c r="F4615">
        <v>1</v>
      </c>
    </row>
    <row r="4616" spans="1:6" x14ac:dyDescent="0.25">
      <c r="A4616" t="s">
        <v>3682</v>
      </c>
      <c r="B4616" t="s">
        <v>233</v>
      </c>
      <c r="C4616" t="s">
        <v>32</v>
      </c>
      <c r="D4616" t="s">
        <v>6839</v>
      </c>
      <c r="E4616" s="1">
        <v>45505</v>
      </c>
      <c r="F4616">
        <v>1</v>
      </c>
    </row>
    <row r="4617" spans="1:6" x14ac:dyDescent="0.25">
      <c r="A4617" t="s">
        <v>3682</v>
      </c>
      <c r="B4617" t="s">
        <v>233</v>
      </c>
      <c r="C4617" t="s">
        <v>32</v>
      </c>
      <c r="D4617" t="s">
        <v>6839</v>
      </c>
      <c r="E4617" s="1">
        <v>45536</v>
      </c>
      <c r="F4617">
        <v>1</v>
      </c>
    </row>
    <row r="4618" spans="1:6" x14ac:dyDescent="0.25">
      <c r="A4618" t="s">
        <v>3682</v>
      </c>
      <c r="B4618" t="s">
        <v>233</v>
      </c>
      <c r="C4618" t="s">
        <v>32</v>
      </c>
      <c r="D4618" t="s">
        <v>6839</v>
      </c>
      <c r="E4618" s="1">
        <v>45566</v>
      </c>
      <c r="F4618">
        <v>1</v>
      </c>
    </row>
    <row r="4619" spans="1:6" x14ac:dyDescent="0.25">
      <c r="A4619" t="s">
        <v>3682</v>
      </c>
      <c r="B4619" t="s">
        <v>233</v>
      </c>
      <c r="C4619" t="s">
        <v>32</v>
      </c>
      <c r="D4619" t="s">
        <v>6839</v>
      </c>
      <c r="E4619" s="1">
        <v>45597</v>
      </c>
      <c r="F4619">
        <v>1</v>
      </c>
    </row>
    <row r="4620" spans="1:6" x14ac:dyDescent="0.25">
      <c r="A4620" t="s">
        <v>3682</v>
      </c>
      <c r="B4620" t="s">
        <v>233</v>
      </c>
      <c r="C4620" t="s">
        <v>32</v>
      </c>
      <c r="D4620" t="s">
        <v>6839</v>
      </c>
      <c r="E4620" s="1">
        <v>45627</v>
      </c>
      <c r="F4620">
        <v>1</v>
      </c>
    </row>
    <row r="4621" spans="1:6" x14ac:dyDescent="0.25">
      <c r="A4621" t="s">
        <v>3695</v>
      </c>
      <c r="B4621" t="s">
        <v>43</v>
      </c>
      <c r="C4621" t="s">
        <v>44</v>
      </c>
      <c r="D4621" t="s">
        <v>6840</v>
      </c>
      <c r="E4621" s="1">
        <v>45352</v>
      </c>
      <c r="F4621">
        <v>1</v>
      </c>
    </row>
    <row r="4622" spans="1:6" x14ac:dyDescent="0.25">
      <c r="A4622" t="s">
        <v>3695</v>
      </c>
      <c r="B4622" t="s">
        <v>43</v>
      </c>
      <c r="C4622" t="s">
        <v>44</v>
      </c>
      <c r="D4622" t="s">
        <v>6840</v>
      </c>
      <c r="E4622" s="1">
        <v>45383</v>
      </c>
      <c r="F4622">
        <v>1</v>
      </c>
    </row>
    <row r="4623" spans="1:6" x14ac:dyDescent="0.25">
      <c r="A4623" t="s">
        <v>3695</v>
      </c>
      <c r="B4623" t="s">
        <v>43</v>
      </c>
      <c r="C4623" t="s">
        <v>44</v>
      </c>
      <c r="D4623" t="s">
        <v>6840</v>
      </c>
      <c r="E4623" s="1">
        <v>45413</v>
      </c>
      <c r="F4623">
        <v>1</v>
      </c>
    </row>
    <row r="4624" spans="1:6" x14ac:dyDescent="0.25">
      <c r="A4624" t="s">
        <v>3695</v>
      </c>
      <c r="B4624" t="s">
        <v>43</v>
      </c>
      <c r="C4624" t="s">
        <v>44</v>
      </c>
      <c r="D4624" t="s">
        <v>6840</v>
      </c>
      <c r="E4624" s="1">
        <v>45444</v>
      </c>
      <c r="F4624">
        <v>1</v>
      </c>
    </row>
    <row r="4625" spans="1:6" x14ac:dyDescent="0.25">
      <c r="A4625" t="s">
        <v>3695</v>
      </c>
      <c r="B4625" t="s">
        <v>43</v>
      </c>
      <c r="C4625" t="s">
        <v>44</v>
      </c>
      <c r="D4625" t="s">
        <v>6840</v>
      </c>
      <c r="E4625" s="1">
        <v>45474</v>
      </c>
      <c r="F4625">
        <v>1</v>
      </c>
    </row>
    <row r="4626" spans="1:6" x14ac:dyDescent="0.25">
      <c r="A4626" t="s">
        <v>3695</v>
      </c>
      <c r="B4626" t="s">
        <v>43</v>
      </c>
      <c r="C4626" t="s">
        <v>44</v>
      </c>
      <c r="D4626" t="s">
        <v>6840</v>
      </c>
      <c r="E4626" s="1">
        <v>45505</v>
      </c>
      <c r="F4626">
        <v>1</v>
      </c>
    </row>
    <row r="4627" spans="1:6" x14ac:dyDescent="0.25">
      <c r="A4627" t="s">
        <v>3695</v>
      </c>
      <c r="B4627" t="s">
        <v>43</v>
      </c>
      <c r="C4627" t="s">
        <v>44</v>
      </c>
      <c r="D4627" t="s">
        <v>6840</v>
      </c>
      <c r="E4627" s="1">
        <v>45536</v>
      </c>
      <c r="F4627">
        <v>1</v>
      </c>
    </row>
    <row r="4628" spans="1:6" x14ac:dyDescent="0.25">
      <c r="A4628" t="s">
        <v>3695</v>
      </c>
      <c r="B4628" t="s">
        <v>43</v>
      </c>
      <c r="C4628" t="s">
        <v>44</v>
      </c>
      <c r="D4628" t="s">
        <v>6840</v>
      </c>
      <c r="E4628" s="1">
        <v>45566</v>
      </c>
      <c r="F4628">
        <v>1</v>
      </c>
    </row>
    <row r="4629" spans="1:6" x14ac:dyDescent="0.25">
      <c r="A4629" t="s">
        <v>3695</v>
      </c>
      <c r="B4629" t="s">
        <v>43</v>
      </c>
      <c r="C4629" t="s">
        <v>44</v>
      </c>
      <c r="D4629" t="s">
        <v>6840</v>
      </c>
      <c r="E4629" s="1">
        <v>45597</v>
      </c>
      <c r="F4629">
        <v>1</v>
      </c>
    </row>
    <row r="4630" spans="1:6" x14ac:dyDescent="0.25">
      <c r="A4630" t="s">
        <v>3695</v>
      </c>
      <c r="B4630" t="s">
        <v>43</v>
      </c>
      <c r="C4630" t="s">
        <v>44</v>
      </c>
      <c r="D4630" t="s">
        <v>6840</v>
      </c>
      <c r="E4630" s="1">
        <v>45627</v>
      </c>
      <c r="F4630">
        <v>1</v>
      </c>
    </row>
    <row r="4631" spans="1:6" x14ac:dyDescent="0.25">
      <c r="A4631" t="s">
        <v>3702</v>
      </c>
      <c r="B4631" t="s">
        <v>233</v>
      </c>
      <c r="C4631" t="s">
        <v>32</v>
      </c>
      <c r="D4631" t="s">
        <v>6842</v>
      </c>
      <c r="E4631" s="1">
        <v>45323</v>
      </c>
      <c r="F4631">
        <v>1</v>
      </c>
    </row>
    <row r="4632" spans="1:6" x14ac:dyDescent="0.25">
      <c r="A4632" t="s">
        <v>3702</v>
      </c>
      <c r="B4632" t="s">
        <v>233</v>
      </c>
      <c r="C4632" t="s">
        <v>32</v>
      </c>
      <c r="D4632" t="s">
        <v>6842</v>
      </c>
      <c r="E4632" s="1">
        <v>45352</v>
      </c>
      <c r="F4632">
        <v>1</v>
      </c>
    </row>
    <row r="4633" spans="1:6" x14ac:dyDescent="0.25">
      <c r="A4633" t="s">
        <v>3702</v>
      </c>
      <c r="B4633" t="s">
        <v>233</v>
      </c>
      <c r="C4633" t="s">
        <v>32</v>
      </c>
      <c r="D4633" t="s">
        <v>6842</v>
      </c>
      <c r="E4633" s="1">
        <v>45383</v>
      </c>
      <c r="F4633">
        <v>1</v>
      </c>
    </row>
    <row r="4634" spans="1:6" x14ac:dyDescent="0.25">
      <c r="A4634" t="s">
        <v>3702</v>
      </c>
      <c r="B4634" t="s">
        <v>233</v>
      </c>
      <c r="C4634" t="s">
        <v>32</v>
      </c>
      <c r="D4634" t="s">
        <v>6842</v>
      </c>
      <c r="E4634" s="1">
        <v>45413</v>
      </c>
      <c r="F4634">
        <v>1</v>
      </c>
    </row>
    <row r="4635" spans="1:6" x14ac:dyDescent="0.25">
      <c r="A4635" t="s">
        <v>3702</v>
      </c>
      <c r="B4635" t="s">
        <v>233</v>
      </c>
      <c r="C4635" t="s">
        <v>32</v>
      </c>
      <c r="D4635" t="s">
        <v>6842</v>
      </c>
      <c r="E4635" s="1">
        <v>45444</v>
      </c>
      <c r="F4635">
        <v>1</v>
      </c>
    </row>
    <row r="4636" spans="1:6" x14ac:dyDescent="0.25">
      <c r="A4636" t="s">
        <v>3702</v>
      </c>
      <c r="B4636" t="s">
        <v>233</v>
      </c>
      <c r="C4636" t="s">
        <v>32</v>
      </c>
      <c r="D4636" t="s">
        <v>6842</v>
      </c>
      <c r="E4636" s="1">
        <v>45474</v>
      </c>
      <c r="F4636">
        <v>1</v>
      </c>
    </row>
    <row r="4637" spans="1:6" x14ac:dyDescent="0.25">
      <c r="A4637" t="s">
        <v>3702</v>
      </c>
      <c r="B4637" t="s">
        <v>233</v>
      </c>
      <c r="C4637" t="s">
        <v>32</v>
      </c>
      <c r="D4637" t="s">
        <v>6842</v>
      </c>
      <c r="E4637" s="1">
        <v>45505</v>
      </c>
      <c r="F4637">
        <v>1</v>
      </c>
    </row>
    <row r="4638" spans="1:6" x14ac:dyDescent="0.25">
      <c r="A4638" t="s">
        <v>3702</v>
      </c>
      <c r="B4638" t="s">
        <v>233</v>
      </c>
      <c r="C4638" t="s">
        <v>32</v>
      </c>
      <c r="D4638" t="s">
        <v>6842</v>
      </c>
      <c r="E4638" s="1">
        <v>45536</v>
      </c>
      <c r="F4638">
        <v>1</v>
      </c>
    </row>
    <row r="4639" spans="1:6" x14ac:dyDescent="0.25">
      <c r="A4639" t="s">
        <v>3702</v>
      </c>
      <c r="B4639" t="s">
        <v>233</v>
      </c>
      <c r="C4639" t="s">
        <v>32</v>
      </c>
      <c r="D4639" t="s">
        <v>6842</v>
      </c>
      <c r="E4639" s="1">
        <v>45566</v>
      </c>
      <c r="F4639">
        <v>1</v>
      </c>
    </row>
    <row r="4640" spans="1:6" x14ac:dyDescent="0.25">
      <c r="A4640" t="s">
        <v>3702</v>
      </c>
      <c r="B4640" t="s">
        <v>233</v>
      </c>
      <c r="C4640" t="s">
        <v>32</v>
      </c>
      <c r="D4640" t="s">
        <v>6842</v>
      </c>
      <c r="E4640" s="1">
        <v>45597</v>
      </c>
      <c r="F4640">
        <v>1</v>
      </c>
    </row>
    <row r="4641" spans="1:6" x14ac:dyDescent="0.25">
      <c r="A4641" t="s">
        <v>3702</v>
      </c>
      <c r="B4641" t="s">
        <v>233</v>
      </c>
      <c r="C4641" t="s">
        <v>32</v>
      </c>
      <c r="D4641" t="s">
        <v>6842</v>
      </c>
      <c r="E4641" s="1">
        <v>45627</v>
      </c>
      <c r="F4641">
        <v>1</v>
      </c>
    </row>
    <row r="4642" spans="1:6" x14ac:dyDescent="0.25">
      <c r="A4642" t="s">
        <v>3708</v>
      </c>
      <c r="B4642" t="s">
        <v>31</v>
      </c>
      <c r="C4642" t="s">
        <v>32</v>
      </c>
      <c r="D4642" t="s">
        <v>6840</v>
      </c>
      <c r="E4642" s="1">
        <v>45352</v>
      </c>
      <c r="F4642">
        <v>1</v>
      </c>
    </row>
    <row r="4643" spans="1:6" x14ac:dyDescent="0.25">
      <c r="A4643" t="s">
        <v>3708</v>
      </c>
      <c r="B4643" t="s">
        <v>31</v>
      </c>
      <c r="C4643" t="s">
        <v>32</v>
      </c>
      <c r="D4643" t="s">
        <v>6840</v>
      </c>
      <c r="E4643" s="1">
        <v>45383</v>
      </c>
      <c r="F4643">
        <v>1</v>
      </c>
    </row>
    <row r="4644" spans="1:6" x14ac:dyDescent="0.25">
      <c r="A4644" t="s">
        <v>3708</v>
      </c>
      <c r="B4644" t="s">
        <v>31</v>
      </c>
      <c r="C4644" t="s">
        <v>32</v>
      </c>
      <c r="D4644" t="s">
        <v>6840</v>
      </c>
      <c r="E4644" s="1">
        <v>45413</v>
      </c>
      <c r="F4644">
        <v>1</v>
      </c>
    </row>
    <row r="4645" spans="1:6" x14ac:dyDescent="0.25">
      <c r="A4645" t="s">
        <v>3708</v>
      </c>
      <c r="B4645" t="s">
        <v>31</v>
      </c>
      <c r="C4645" t="s">
        <v>32</v>
      </c>
      <c r="D4645" t="s">
        <v>6840</v>
      </c>
      <c r="E4645" s="1">
        <v>45444</v>
      </c>
      <c r="F4645">
        <v>1</v>
      </c>
    </row>
    <row r="4646" spans="1:6" x14ac:dyDescent="0.25">
      <c r="A4646" t="s">
        <v>3708</v>
      </c>
      <c r="B4646" t="s">
        <v>31</v>
      </c>
      <c r="C4646" t="s">
        <v>32</v>
      </c>
      <c r="D4646" t="s">
        <v>6840</v>
      </c>
      <c r="E4646" s="1">
        <v>45474</v>
      </c>
      <c r="F4646">
        <v>1</v>
      </c>
    </row>
    <row r="4647" spans="1:6" x14ac:dyDescent="0.25">
      <c r="A4647" t="s">
        <v>3708</v>
      </c>
      <c r="B4647" t="s">
        <v>31</v>
      </c>
      <c r="C4647" t="s">
        <v>32</v>
      </c>
      <c r="D4647" t="s">
        <v>6840</v>
      </c>
      <c r="E4647" s="1">
        <v>45505</v>
      </c>
      <c r="F4647">
        <v>1</v>
      </c>
    </row>
    <row r="4648" spans="1:6" x14ac:dyDescent="0.25">
      <c r="A4648" t="s">
        <v>3708</v>
      </c>
      <c r="B4648" t="s">
        <v>31</v>
      </c>
      <c r="C4648" t="s">
        <v>32</v>
      </c>
      <c r="D4648" t="s">
        <v>6840</v>
      </c>
      <c r="E4648" s="1">
        <v>45536</v>
      </c>
      <c r="F4648">
        <v>1</v>
      </c>
    </row>
    <row r="4649" spans="1:6" x14ac:dyDescent="0.25">
      <c r="A4649" t="s">
        <v>3708</v>
      </c>
      <c r="B4649" t="s">
        <v>31</v>
      </c>
      <c r="C4649" t="s">
        <v>32</v>
      </c>
      <c r="D4649" t="s">
        <v>6840</v>
      </c>
      <c r="E4649" s="1">
        <v>45566</v>
      </c>
      <c r="F4649">
        <v>1</v>
      </c>
    </row>
    <row r="4650" spans="1:6" x14ac:dyDescent="0.25">
      <c r="A4650" t="s">
        <v>3708</v>
      </c>
      <c r="B4650" t="s">
        <v>31</v>
      </c>
      <c r="C4650" t="s">
        <v>32</v>
      </c>
      <c r="D4650" t="s">
        <v>6840</v>
      </c>
      <c r="E4650" s="1">
        <v>45597</v>
      </c>
      <c r="F4650">
        <v>1</v>
      </c>
    </row>
    <row r="4651" spans="1:6" x14ac:dyDescent="0.25">
      <c r="A4651" t="s">
        <v>3708</v>
      </c>
      <c r="B4651" t="s">
        <v>31</v>
      </c>
      <c r="C4651" t="s">
        <v>32</v>
      </c>
      <c r="D4651" t="s">
        <v>6840</v>
      </c>
      <c r="E4651" s="1">
        <v>45627</v>
      </c>
      <c r="F4651">
        <v>1</v>
      </c>
    </row>
    <row r="4652" spans="1:6" x14ac:dyDescent="0.25">
      <c r="A4652" t="s">
        <v>3718</v>
      </c>
      <c r="B4652" t="s">
        <v>233</v>
      </c>
      <c r="C4652" t="s">
        <v>32</v>
      </c>
      <c r="D4652" t="s">
        <v>6841</v>
      </c>
      <c r="E4652" s="1">
        <v>45323</v>
      </c>
      <c r="F4652">
        <v>1</v>
      </c>
    </row>
    <row r="4653" spans="1:6" x14ac:dyDescent="0.25">
      <c r="A4653" t="s">
        <v>3718</v>
      </c>
      <c r="B4653" t="s">
        <v>233</v>
      </c>
      <c r="C4653" t="s">
        <v>32</v>
      </c>
      <c r="D4653" t="s">
        <v>6841</v>
      </c>
      <c r="E4653" s="1">
        <v>45352</v>
      </c>
      <c r="F4653">
        <v>1</v>
      </c>
    </row>
    <row r="4654" spans="1:6" x14ac:dyDescent="0.25">
      <c r="A4654" t="s">
        <v>3718</v>
      </c>
      <c r="B4654" t="s">
        <v>233</v>
      </c>
      <c r="C4654" t="s">
        <v>32</v>
      </c>
      <c r="D4654" t="s">
        <v>6841</v>
      </c>
      <c r="E4654" s="1">
        <v>45383</v>
      </c>
      <c r="F4654">
        <v>1</v>
      </c>
    </row>
    <row r="4655" spans="1:6" x14ac:dyDescent="0.25">
      <c r="A4655" t="s">
        <v>3718</v>
      </c>
      <c r="B4655" t="s">
        <v>233</v>
      </c>
      <c r="C4655" t="s">
        <v>32</v>
      </c>
      <c r="D4655" t="s">
        <v>6841</v>
      </c>
      <c r="E4655" s="1">
        <v>45413</v>
      </c>
      <c r="F4655">
        <v>1</v>
      </c>
    </row>
    <row r="4656" spans="1:6" x14ac:dyDescent="0.25">
      <c r="A4656" t="s">
        <v>3718</v>
      </c>
      <c r="B4656" t="s">
        <v>233</v>
      </c>
      <c r="C4656" t="s">
        <v>32</v>
      </c>
      <c r="D4656" t="s">
        <v>6841</v>
      </c>
      <c r="E4656" s="1">
        <v>45444</v>
      </c>
      <c r="F4656">
        <v>1</v>
      </c>
    </row>
    <row r="4657" spans="1:6" x14ac:dyDescent="0.25">
      <c r="A4657" t="s">
        <v>3718</v>
      </c>
      <c r="B4657" t="s">
        <v>233</v>
      </c>
      <c r="C4657" t="s">
        <v>32</v>
      </c>
      <c r="D4657" t="s">
        <v>6841</v>
      </c>
      <c r="E4657" s="1">
        <v>45474</v>
      </c>
      <c r="F4657">
        <v>1</v>
      </c>
    </row>
    <row r="4658" spans="1:6" x14ac:dyDescent="0.25">
      <c r="A4658" t="s">
        <v>3718</v>
      </c>
      <c r="B4658" t="s">
        <v>233</v>
      </c>
      <c r="C4658" t="s">
        <v>32</v>
      </c>
      <c r="D4658" t="s">
        <v>6841</v>
      </c>
      <c r="E4658" s="1">
        <v>45505</v>
      </c>
      <c r="F4658">
        <v>1</v>
      </c>
    </row>
    <row r="4659" spans="1:6" x14ac:dyDescent="0.25">
      <c r="A4659" t="s">
        <v>3718</v>
      </c>
      <c r="B4659" t="s">
        <v>233</v>
      </c>
      <c r="C4659" t="s">
        <v>32</v>
      </c>
      <c r="D4659" t="s">
        <v>6841</v>
      </c>
      <c r="E4659" s="1">
        <v>45536</v>
      </c>
      <c r="F4659">
        <v>1</v>
      </c>
    </row>
    <row r="4660" spans="1:6" x14ac:dyDescent="0.25">
      <c r="A4660" t="s">
        <v>3718</v>
      </c>
      <c r="B4660" t="s">
        <v>233</v>
      </c>
      <c r="C4660" t="s">
        <v>32</v>
      </c>
      <c r="D4660" t="s">
        <v>6841</v>
      </c>
      <c r="E4660" s="1">
        <v>45566</v>
      </c>
      <c r="F4660">
        <v>1</v>
      </c>
    </row>
    <row r="4661" spans="1:6" x14ac:dyDescent="0.25">
      <c r="A4661" t="s">
        <v>3718</v>
      </c>
      <c r="B4661" t="s">
        <v>233</v>
      </c>
      <c r="C4661" t="s">
        <v>32</v>
      </c>
      <c r="D4661" t="s">
        <v>6841</v>
      </c>
      <c r="E4661" s="1">
        <v>45597</v>
      </c>
      <c r="F4661">
        <v>1</v>
      </c>
    </row>
    <row r="4662" spans="1:6" x14ac:dyDescent="0.25">
      <c r="A4662" t="s">
        <v>3718</v>
      </c>
      <c r="B4662" t="s">
        <v>233</v>
      </c>
      <c r="C4662" t="s">
        <v>32</v>
      </c>
      <c r="D4662" t="s">
        <v>6841</v>
      </c>
      <c r="E4662" s="1">
        <v>45627</v>
      </c>
      <c r="F4662">
        <v>1</v>
      </c>
    </row>
    <row r="4663" spans="1:6" x14ac:dyDescent="0.25">
      <c r="A4663" t="s">
        <v>3728</v>
      </c>
      <c r="B4663" t="s">
        <v>43</v>
      </c>
      <c r="C4663" t="s">
        <v>44</v>
      </c>
      <c r="D4663" t="s">
        <v>6840</v>
      </c>
      <c r="E4663" s="1">
        <v>45323</v>
      </c>
      <c r="F4663">
        <v>1</v>
      </c>
    </row>
    <row r="4664" spans="1:6" x14ac:dyDescent="0.25">
      <c r="A4664" t="s">
        <v>3728</v>
      </c>
      <c r="B4664" t="s">
        <v>43</v>
      </c>
      <c r="C4664" t="s">
        <v>44</v>
      </c>
      <c r="D4664" t="s">
        <v>6840</v>
      </c>
      <c r="E4664" s="1">
        <v>45352</v>
      </c>
      <c r="F4664">
        <v>1</v>
      </c>
    </row>
    <row r="4665" spans="1:6" x14ac:dyDescent="0.25">
      <c r="A4665" t="s">
        <v>3728</v>
      </c>
      <c r="B4665" t="s">
        <v>43</v>
      </c>
      <c r="C4665" t="s">
        <v>44</v>
      </c>
      <c r="D4665" t="s">
        <v>6840</v>
      </c>
      <c r="E4665" s="1">
        <v>45383</v>
      </c>
      <c r="F4665">
        <v>1</v>
      </c>
    </row>
    <row r="4666" spans="1:6" x14ac:dyDescent="0.25">
      <c r="A4666" t="s">
        <v>3728</v>
      </c>
      <c r="B4666" t="s">
        <v>43</v>
      </c>
      <c r="C4666" t="s">
        <v>44</v>
      </c>
      <c r="D4666" t="s">
        <v>6840</v>
      </c>
      <c r="E4666" s="1">
        <v>45413</v>
      </c>
      <c r="F4666">
        <v>1</v>
      </c>
    </row>
    <row r="4667" spans="1:6" x14ac:dyDescent="0.25">
      <c r="A4667" t="s">
        <v>3728</v>
      </c>
      <c r="B4667" t="s">
        <v>43</v>
      </c>
      <c r="C4667" t="s">
        <v>44</v>
      </c>
      <c r="D4667" t="s">
        <v>6840</v>
      </c>
      <c r="E4667" s="1">
        <v>45444</v>
      </c>
      <c r="F4667">
        <v>1</v>
      </c>
    </row>
    <row r="4668" spans="1:6" x14ac:dyDescent="0.25">
      <c r="A4668" t="s">
        <v>3728</v>
      </c>
      <c r="B4668" t="s">
        <v>43</v>
      </c>
      <c r="C4668" t="s">
        <v>44</v>
      </c>
      <c r="D4668" t="s">
        <v>6840</v>
      </c>
      <c r="E4668" s="1">
        <v>45474</v>
      </c>
      <c r="F4668">
        <v>1</v>
      </c>
    </row>
    <row r="4669" spans="1:6" x14ac:dyDescent="0.25">
      <c r="A4669" t="s">
        <v>3728</v>
      </c>
      <c r="B4669" t="s">
        <v>43</v>
      </c>
      <c r="C4669" t="s">
        <v>44</v>
      </c>
      <c r="D4669" t="s">
        <v>6840</v>
      </c>
      <c r="E4669" s="1">
        <v>45505</v>
      </c>
      <c r="F4669">
        <v>1</v>
      </c>
    </row>
    <row r="4670" spans="1:6" x14ac:dyDescent="0.25">
      <c r="A4670" t="s">
        <v>3728</v>
      </c>
      <c r="B4670" t="s">
        <v>43</v>
      </c>
      <c r="C4670" t="s">
        <v>44</v>
      </c>
      <c r="D4670" t="s">
        <v>6840</v>
      </c>
      <c r="E4670" s="1">
        <v>45536</v>
      </c>
      <c r="F4670">
        <v>1</v>
      </c>
    </row>
    <row r="4671" spans="1:6" x14ac:dyDescent="0.25">
      <c r="A4671" t="s">
        <v>3728</v>
      </c>
      <c r="B4671" t="s">
        <v>43</v>
      </c>
      <c r="C4671" t="s">
        <v>44</v>
      </c>
      <c r="D4671" t="s">
        <v>6840</v>
      </c>
      <c r="E4671" s="1">
        <v>45566</v>
      </c>
      <c r="F4671">
        <v>1</v>
      </c>
    </row>
    <row r="4672" spans="1:6" x14ac:dyDescent="0.25">
      <c r="A4672" t="s">
        <v>3737</v>
      </c>
      <c r="B4672" t="s">
        <v>31</v>
      </c>
      <c r="C4672" t="s">
        <v>32</v>
      </c>
      <c r="D4672" t="s">
        <v>6842</v>
      </c>
      <c r="E4672" s="1">
        <v>45323</v>
      </c>
      <c r="F4672">
        <v>1</v>
      </c>
    </row>
    <row r="4673" spans="1:6" x14ac:dyDescent="0.25">
      <c r="A4673" t="s">
        <v>3737</v>
      </c>
      <c r="B4673" t="s">
        <v>31</v>
      </c>
      <c r="C4673" t="s">
        <v>32</v>
      </c>
      <c r="D4673" t="s">
        <v>6842</v>
      </c>
      <c r="E4673" s="1">
        <v>45352</v>
      </c>
      <c r="F4673">
        <v>1</v>
      </c>
    </row>
    <row r="4674" spans="1:6" x14ac:dyDescent="0.25">
      <c r="A4674" t="s">
        <v>3737</v>
      </c>
      <c r="B4674" t="s">
        <v>31</v>
      </c>
      <c r="C4674" t="s">
        <v>32</v>
      </c>
      <c r="D4674" t="s">
        <v>6842</v>
      </c>
      <c r="E4674" s="1">
        <v>45383</v>
      </c>
      <c r="F4674">
        <v>1</v>
      </c>
    </row>
    <row r="4675" spans="1:6" x14ac:dyDescent="0.25">
      <c r="A4675" t="s">
        <v>3737</v>
      </c>
      <c r="B4675" t="s">
        <v>31</v>
      </c>
      <c r="C4675" t="s">
        <v>32</v>
      </c>
      <c r="D4675" t="s">
        <v>6842</v>
      </c>
      <c r="E4675" s="1">
        <v>45413</v>
      </c>
      <c r="F4675">
        <v>1</v>
      </c>
    </row>
    <row r="4676" spans="1:6" x14ac:dyDescent="0.25">
      <c r="A4676" t="s">
        <v>3737</v>
      </c>
      <c r="B4676" t="s">
        <v>31</v>
      </c>
      <c r="C4676" t="s">
        <v>32</v>
      </c>
      <c r="D4676" t="s">
        <v>6842</v>
      </c>
      <c r="E4676" s="1">
        <v>45444</v>
      </c>
      <c r="F4676">
        <v>1</v>
      </c>
    </row>
    <row r="4677" spans="1:6" x14ac:dyDescent="0.25">
      <c r="A4677" t="s">
        <v>3737</v>
      </c>
      <c r="B4677" t="s">
        <v>31</v>
      </c>
      <c r="C4677" t="s">
        <v>32</v>
      </c>
      <c r="D4677" t="s">
        <v>6842</v>
      </c>
      <c r="E4677" s="1">
        <v>45474</v>
      </c>
      <c r="F4677">
        <v>1</v>
      </c>
    </row>
    <row r="4678" spans="1:6" x14ac:dyDescent="0.25">
      <c r="A4678" t="s">
        <v>3737</v>
      </c>
      <c r="B4678" t="s">
        <v>31</v>
      </c>
      <c r="C4678" t="s">
        <v>32</v>
      </c>
      <c r="D4678" t="s">
        <v>6842</v>
      </c>
      <c r="E4678" s="1">
        <v>45505</v>
      </c>
      <c r="F4678">
        <v>1</v>
      </c>
    </row>
    <row r="4679" spans="1:6" x14ac:dyDescent="0.25">
      <c r="A4679" t="s">
        <v>3737</v>
      </c>
      <c r="B4679" t="s">
        <v>31</v>
      </c>
      <c r="C4679" t="s">
        <v>32</v>
      </c>
      <c r="D4679" t="s">
        <v>6842</v>
      </c>
      <c r="E4679" s="1">
        <v>45536</v>
      </c>
      <c r="F4679">
        <v>1</v>
      </c>
    </row>
    <row r="4680" spans="1:6" x14ac:dyDescent="0.25">
      <c r="A4680" t="s">
        <v>3737</v>
      </c>
      <c r="B4680" t="s">
        <v>31</v>
      </c>
      <c r="C4680" t="s">
        <v>32</v>
      </c>
      <c r="D4680" t="s">
        <v>6842</v>
      </c>
      <c r="E4680" s="1">
        <v>45566</v>
      </c>
      <c r="F4680">
        <v>1</v>
      </c>
    </row>
    <row r="4681" spans="1:6" x14ac:dyDescent="0.25">
      <c r="A4681" t="s">
        <v>3737</v>
      </c>
      <c r="B4681" t="s">
        <v>31</v>
      </c>
      <c r="C4681" t="s">
        <v>32</v>
      </c>
      <c r="D4681" t="s">
        <v>6842</v>
      </c>
      <c r="E4681" s="1">
        <v>45597</v>
      </c>
      <c r="F4681">
        <v>1</v>
      </c>
    </row>
    <row r="4682" spans="1:6" x14ac:dyDescent="0.25">
      <c r="A4682" t="s">
        <v>3737</v>
      </c>
      <c r="B4682" t="s">
        <v>31</v>
      </c>
      <c r="C4682" t="s">
        <v>32</v>
      </c>
      <c r="D4682" t="s">
        <v>6842</v>
      </c>
      <c r="E4682" s="1">
        <v>45627</v>
      </c>
      <c r="F4682">
        <v>1</v>
      </c>
    </row>
    <row r="4683" spans="1:6" x14ac:dyDescent="0.25">
      <c r="A4683" t="s">
        <v>3759</v>
      </c>
      <c r="B4683" t="s">
        <v>52</v>
      </c>
      <c r="C4683" t="s">
        <v>44</v>
      </c>
      <c r="D4683" t="s">
        <v>6842</v>
      </c>
      <c r="E4683" s="1">
        <v>45323</v>
      </c>
      <c r="F4683">
        <v>1</v>
      </c>
    </row>
    <row r="4684" spans="1:6" x14ac:dyDescent="0.25">
      <c r="A4684" t="s">
        <v>3759</v>
      </c>
      <c r="B4684" t="s">
        <v>52</v>
      </c>
      <c r="C4684" t="s">
        <v>44</v>
      </c>
      <c r="D4684" t="s">
        <v>6842</v>
      </c>
      <c r="E4684" s="1">
        <v>45352</v>
      </c>
      <c r="F4684">
        <v>1</v>
      </c>
    </row>
    <row r="4685" spans="1:6" x14ac:dyDescent="0.25">
      <c r="A4685" t="s">
        <v>3759</v>
      </c>
      <c r="B4685" t="s">
        <v>52</v>
      </c>
      <c r="C4685" t="s">
        <v>44</v>
      </c>
      <c r="D4685" t="s">
        <v>6842</v>
      </c>
      <c r="E4685" s="1">
        <v>45383</v>
      </c>
      <c r="F4685">
        <v>1</v>
      </c>
    </row>
    <row r="4686" spans="1:6" x14ac:dyDescent="0.25">
      <c r="A4686" t="s">
        <v>3759</v>
      </c>
      <c r="B4686" t="s">
        <v>52</v>
      </c>
      <c r="C4686" t="s">
        <v>44</v>
      </c>
      <c r="D4686" t="s">
        <v>6842</v>
      </c>
      <c r="E4686" s="1">
        <v>45413</v>
      </c>
      <c r="F4686">
        <v>1</v>
      </c>
    </row>
    <row r="4687" spans="1:6" x14ac:dyDescent="0.25">
      <c r="A4687" t="s">
        <v>3759</v>
      </c>
      <c r="B4687" t="s">
        <v>52</v>
      </c>
      <c r="C4687" t="s">
        <v>44</v>
      </c>
      <c r="D4687" t="s">
        <v>6842</v>
      </c>
      <c r="E4687" s="1">
        <v>45444</v>
      </c>
      <c r="F4687">
        <v>1</v>
      </c>
    </row>
    <row r="4688" spans="1:6" x14ac:dyDescent="0.25">
      <c r="A4688" t="s">
        <v>3759</v>
      </c>
      <c r="B4688" t="s">
        <v>52</v>
      </c>
      <c r="C4688" t="s">
        <v>44</v>
      </c>
      <c r="D4688" t="s">
        <v>6842</v>
      </c>
      <c r="E4688" s="1">
        <v>45474</v>
      </c>
      <c r="F4688">
        <v>1</v>
      </c>
    </row>
    <row r="4689" spans="1:6" x14ac:dyDescent="0.25">
      <c r="A4689" t="s">
        <v>3759</v>
      </c>
      <c r="B4689" t="s">
        <v>52</v>
      </c>
      <c r="C4689" t="s">
        <v>44</v>
      </c>
      <c r="D4689" t="s">
        <v>6842</v>
      </c>
      <c r="E4689" s="1">
        <v>45505</v>
      </c>
      <c r="F4689">
        <v>1</v>
      </c>
    </row>
    <row r="4690" spans="1:6" x14ac:dyDescent="0.25">
      <c r="A4690" t="s">
        <v>3759</v>
      </c>
      <c r="B4690" t="s">
        <v>52</v>
      </c>
      <c r="C4690" t="s">
        <v>44</v>
      </c>
      <c r="D4690" t="s">
        <v>6842</v>
      </c>
      <c r="E4690" s="1">
        <v>45536</v>
      </c>
      <c r="F4690">
        <v>1</v>
      </c>
    </row>
    <row r="4691" spans="1:6" x14ac:dyDescent="0.25">
      <c r="A4691" t="s">
        <v>3759</v>
      </c>
      <c r="B4691" t="s">
        <v>52</v>
      </c>
      <c r="C4691" t="s">
        <v>44</v>
      </c>
      <c r="D4691" t="s">
        <v>6842</v>
      </c>
      <c r="E4691" s="1">
        <v>45566</v>
      </c>
      <c r="F4691">
        <v>1</v>
      </c>
    </row>
    <row r="4692" spans="1:6" x14ac:dyDescent="0.25">
      <c r="A4692" t="s">
        <v>3759</v>
      </c>
      <c r="B4692" t="s">
        <v>52</v>
      </c>
      <c r="C4692" t="s">
        <v>44</v>
      </c>
      <c r="D4692" t="s">
        <v>6842</v>
      </c>
      <c r="E4692" s="1">
        <v>45597</v>
      </c>
      <c r="F4692">
        <v>1</v>
      </c>
    </row>
    <row r="4693" spans="1:6" x14ac:dyDescent="0.25">
      <c r="A4693" t="s">
        <v>3759</v>
      </c>
      <c r="B4693" t="s">
        <v>52</v>
      </c>
      <c r="C4693" t="s">
        <v>44</v>
      </c>
      <c r="D4693" t="s">
        <v>6842</v>
      </c>
      <c r="E4693" s="1">
        <v>45627</v>
      </c>
      <c r="F4693">
        <v>1</v>
      </c>
    </row>
    <row r="4694" spans="1:6" x14ac:dyDescent="0.25">
      <c r="A4694" t="s">
        <v>3764</v>
      </c>
      <c r="B4694" t="s">
        <v>233</v>
      </c>
      <c r="C4694" t="s">
        <v>32</v>
      </c>
      <c r="D4694" t="s">
        <v>6840</v>
      </c>
      <c r="E4694" s="1">
        <v>45352</v>
      </c>
      <c r="F4694">
        <v>1</v>
      </c>
    </row>
    <row r="4695" spans="1:6" x14ac:dyDescent="0.25">
      <c r="A4695" t="s">
        <v>3764</v>
      </c>
      <c r="B4695" t="s">
        <v>233</v>
      </c>
      <c r="C4695" t="s">
        <v>32</v>
      </c>
      <c r="D4695" t="s">
        <v>6840</v>
      </c>
      <c r="E4695" s="1">
        <v>45383</v>
      </c>
      <c r="F4695">
        <v>1</v>
      </c>
    </row>
    <row r="4696" spans="1:6" x14ac:dyDescent="0.25">
      <c r="A4696" t="s">
        <v>3764</v>
      </c>
      <c r="B4696" t="s">
        <v>233</v>
      </c>
      <c r="C4696" t="s">
        <v>32</v>
      </c>
      <c r="D4696" t="s">
        <v>6840</v>
      </c>
      <c r="E4696" s="1">
        <v>45413</v>
      </c>
      <c r="F4696">
        <v>1</v>
      </c>
    </row>
    <row r="4697" spans="1:6" x14ac:dyDescent="0.25">
      <c r="A4697" t="s">
        <v>3764</v>
      </c>
      <c r="B4697" t="s">
        <v>233</v>
      </c>
      <c r="C4697" t="s">
        <v>32</v>
      </c>
      <c r="D4697" t="s">
        <v>6840</v>
      </c>
      <c r="E4697" s="1">
        <v>45444</v>
      </c>
      <c r="F4697">
        <v>1</v>
      </c>
    </row>
    <row r="4698" spans="1:6" x14ac:dyDescent="0.25">
      <c r="A4698" t="s">
        <v>3764</v>
      </c>
      <c r="B4698" t="s">
        <v>233</v>
      </c>
      <c r="C4698" t="s">
        <v>32</v>
      </c>
      <c r="D4698" t="s">
        <v>6840</v>
      </c>
      <c r="E4698" s="1">
        <v>45474</v>
      </c>
      <c r="F4698">
        <v>1</v>
      </c>
    </row>
    <row r="4699" spans="1:6" x14ac:dyDescent="0.25">
      <c r="A4699" t="s">
        <v>3764</v>
      </c>
      <c r="B4699" t="s">
        <v>233</v>
      </c>
      <c r="C4699" t="s">
        <v>32</v>
      </c>
      <c r="D4699" t="s">
        <v>6840</v>
      </c>
      <c r="E4699" s="1">
        <v>45505</v>
      </c>
      <c r="F4699">
        <v>1</v>
      </c>
    </row>
    <row r="4700" spans="1:6" x14ac:dyDescent="0.25">
      <c r="A4700" t="s">
        <v>3764</v>
      </c>
      <c r="B4700" t="s">
        <v>233</v>
      </c>
      <c r="C4700" t="s">
        <v>32</v>
      </c>
      <c r="D4700" t="s">
        <v>6840</v>
      </c>
      <c r="E4700" s="1">
        <v>45536</v>
      </c>
      <c r="F4700">
        <v>1</v>
      </c>
    </row>
    <row r="4701" spans="1:6" x14ac:dyDescent="0.25">
      <c r="A4701" t="s">
        <v>3764</v>
      </c>
      <c r="B4701" t="s">
        <v>233</v>
      </c>
      <c r="C4701" t="s">
        <v>32</v>
      </c>
      <c r="D4701" t="s">
        <v>6840</v>
      </c>
      <c r="E4701" s="1">
        <v>45566</v>
      </c>
      <c r="F4701">
        <v>1</v>
      </c>
    </row>
    <row r="4702" spans="1:6" x14ac:dyDescent="0.25">
      <c r="A4702" t="s">
        <v>3764</v>
      </c>
      <c r="B4702" t="s">
        <v>233</v>
      </c>
      <c r="C4702" t="s">
        <v>32</v>
      </c>
      <c r="D4702" t="s">
        <v>6840</v>
      </c>
      <c r="E4702" s="1">
        <v>45597</v>
      </c>
      <c r="F4702">
        <v>1</v>
      </c>
    </row>
    <row r="4703" spans="1:6" x14ac:dyDescent="0.25">
      <c r="A4703" t="s">
        <v>3764</v>
      </c>
      <c r="B4703" t="s">
        <v>233</v>
      </c>
      <c r="C4703" t="s">
        <v>32</v>
      </c>
      <c r="D4703" t="s">
        <v>6840</v>
      </c>
      <c r="E4703" s="1">
        <v>45627</v>
      </c>
      <c r="F4703">
        <v>1</v>
      </c>
    </row>
    <row r="4704" spans="1:6" x14ac:dyDescent="0.25">
      <c r="A4704" t="s">
        <v>3772</v>
      </c>
      <c r="B4704" t="s">
        <v>146</v>
      </c>
      <c r="C4704" t="s">
        <v>147</v>
      </c>
      <c r="D4704" t="s">
        <v>6839</v>
      </c>
      <c r="E4704" s="1">
        <v>45352</v>
      </c>
      <c r="F4704">
        <v>1</v>
      </c>
    </row>
    <row r="4705" spans="1:6" x14ac:dyDescent="0.25">
      <c r="A4705" t="s">
        <v>3772</v>
      </c>
      <c r="B4705" t="s">
        <v>146</v>
      </c>
      <c r="C4705" t="s">
        <v>147</v>
      </c>
      <c r="D4705" t="s">
        <v>6839</v>
      </c>
      <c r="E4705" s="1">
        <v>45383</v>
      </c>
      <c r="F4705">
        <v>1</v>
      </c>
    </row>
    <row r="4706" spans="1:6" x14ac:dyDescent="0.25">
      <c r="A4706" t="s">
        <v>3772</v>
      </c>
      <c r="B4706" t="s">
        <v>146</v>
      </c>
      <c r="C4706" t="s">
        <v>147</v>
      </c>
      <c r="D4706" t="s">
        <v>6839</v>
      </c>
      <c r="E4706" s="1">
        <v>45413</v>
      </c>
      <c r="F4706">
        <v>1</v>
      </c>
    </row>
    <row r="4707" spans="1:6" x14ac:dyDescent="0.25">
      <c r="A4707" t="s">
        <v>3772</v>
      </c>
      <c r="B4707" t="s">
        <v>146</v>
      </c>
      <c r="C4707" t="s">
        <v>147</v>
      </c>
      <c r="D4707" t="s">
        <v>6839</v>
      </c>
      <c r="E4707" s="1">
        <v>45444</v>
      </c>
      <c r="F4707">
        <v>1</v>
      </c>
    </row>
    <row r="4708" spans="1:6" x14ac:dyDescent="0.25">
      <c r="A4708" t="s">
        <v>3772</v>
      </c>
      <c r="B4708" t="s">
        <v>146</v>
      </c>
      <c r="C4708" t="s">
        <v>147</v>
      </c>
      <c r="D4708" t="s">
        <v>6839</v>
      </c>
      <c r="E4708" s="1">
        <v>45474</v>
      </c>
      <c r="F4708">
        <v>1</v>
      </c>
    </row>
    <row r="4709" spans="1:6" x14ac:dyDescent="0.25">
      <c r="A4709" t="s">
        <v>3772</v>
      </c>
      <c r="B4709" t="s">
        <v>146</v>
      </c>
      <c r="C4709" t="s">
        <v>147</v>
      </c>
      <c r="D4709" t="s">
        <v>6839</v>
      </c>
      <c r="E4709" s="1">
        <v>45505</v>
      </c>
      <c r="F4709">
        <v>1</v>
      </c>
    </row>
    <row r="4710" spans="1:6" x14ac:dyDescent="0.25">
      <c r="A4710" t="s">
        <v>3772</v>
      </c>
      <c r="B4710" t="s">
        <v>146</v>
      </c>
      <c r="C4710" t="s">
        <v>147</v>
      </c>
      <c r="D4710" t="s">
        <v>6839</v>
      </c>
      <c r="E4710" s="1">
        <v>45536</v>
      </c>
      <c r="F4710">
        <v>1</v>
      </c>
    </row>
    <row r="4711" spans="1:6" x14ac:dyDescent="0.25">
      <c r="A4711" t="s">
        <v>3772</v>
      </c>
      <c r="B4711" t="s">
        <v>146</v>
      </c>
      <c r="C4711" t="s">
        <v>147</v>
      </c>
      <c r="D4711" t="s">
        <v>6839</v>
      </c>
      <c r="E4711" s="1">
        <v>45566</v>
      </c>
      <c r="F4711">
        <v>1</v>
      </c>
    </row>
    <row r="4712" spans="1:6" x14ac:dyDescent="0.25">
      <c r="A4712" t="s">
        <v>3772</v>
      </c>
      <c r="B4712" t="s">
        <v>146</v>
      </c>
      <c r="C4712" t="s">
        <v>147</v>
      </c>
      <c r="D4712" t="s">
        <v>6839</v>
      </c>
      <c r="E4712" s="1">
        <v>45597</v>
      </c>
      <c r="F4712">
        <v>1</v>
      </c>
    </row>
    <row r="4713" spans="1:6" x14ac:dyDescent="0.25">
      <c r="A4713" t="s">
        <v>3772</v>
      </c>
      <c r="B4713" t="s">
        <v>146</v>
      </c>
      <c r="C4713" t="s">
        <v>147</v>
      </c>
      <c r="D4713" t="s">
        <v>6839</v>
      </c>
      <c r="E4713" s="1">
        <v>45627</v>
      </c>
      <c r="F4713">
        <v>1</v>
      </c>
    </row>
    <row r="4714" spans="1:6" x14ac:dyDescent="0.25">
      <c r="A4714" t="s">
        <v>3783</v>
      </c>
      <c r="B4714" t="s">
        <v>52</v>
      </c>
      <c r="C4714" t="s">
        <v>44</v>
      </c>
      <c r="D4714" t="s">
        <v>6842</v>
      </c>
      <c r="E4714" s="1">
        <v>45292</v>
      </c>
      <c r="F4714">
        <v>1</v>
      </c>
    </row>
    <row r="4715" spans="1:6" x14ac:dyDescent="0.25">
      <c r="A4715" t="s">
        <v>3783</v>
      </c>
      <c r="B4715" t="s">
        <v>52</v>
      </c>
      <c r="C4715" t="s">
        <v>44</v>
      </c>
      <c r="D4715" t="s">
        <v>6842</v>
      </c>
      <c r="E4715" s="1">
        <v>45323</v>
      </c>
      <c r="F4715">
        <v>1</v>
      </c>
    </row>
    <row r="4716" spans="1:6" x14ac:dyDescent="0.25">
      <c r="A4716" t="s">
        <v>3783</v>
      </c>
      <c r="B4716" t="s">
        <v>52</v>
      </c>
      <c r="C4716" t="s">
        <v>44</v>
      </c>
      <c r="D4716" t="s">
        <v>6842</v>
      </c>
      <c r="E4716" s="1">
        <v>45352</v>
      </c>
      <c r="F4716">
        <v>1</v>
      </c>
    </row>
    <row r="4717" spans="1:6" x14ac:dyDescent="0.25">
      <c r="A4717" t="s">
        <v>3783</v>
      </c>
      <c r="B4717" t="s">
        <v>52</v>
      </c>
      <c r="C4717" t="s">
        <v>44</v>
      </c>
      <c r="D4717" t="s">
        <v>6842</v>
      </c>
      <c r="E4717" s="1">
        <v>45383</v>
      </c>
      <c r="F4717">
        <v>1</v>
      </c>
    </row>
    <row r="4718" spans="1:6" x14ac:dyDescent="0.25">
      <c r="A4718" t="s">
        <v>3783</v>
      </c>
      <c r="B4718" t="s">
        <v>52</v>
      </c>
      <c r="C4718" t="s">
        <v>44</v>
      </c>
      <c r="D4718" t="s">
        <v>6842</v>
      </c>
      <c r="E4718" s="1">
        <v>45413</v>
      </c>
      <c r="F4718">
        <v>1</v>
      </c>
    </row>
    <row r="4719" spans="1:6" x14ac:dyDescent="0.25">
      <c r="A4719" t="s">
        <v>3783</v>
      </c>
      <c r="B4719" t="s">
        <v>52</v>
      </c>
      <c r="C4719" t="s">
        <v>44</v>
      </c>
      <c r="D4719" t="s">
        <v>6842</v>
      </c>
      <c r="E4719" s="1">
        <v>45444</v>
      </c>
      <c r="F4719">
        <v>1</v>
      </c>
    </row>
    <row r="4720" spans="1:6" x14ac:dyDescent="0.25">
      <c r="A4720" t="s">
        <v>3789</v>
      </c>
      <c r="B4720" t="s">
        <v>146</v>
      </c>
      <c r="C4720" t="s">
        <v>147</v>
      </c>
      <c r="D4720" t="s">
        <v>6839</v>
      </c>
      <c r="E4720" s="1">
        <v>45352</v>
      </c>
      <c r="F4720">
        <v>1</v>
      </c>
    </row>
    <row r="4721" spans="1:6" x14ac:dyDescent="0.25">
      <c r="A4721" t="s">
        <v>3789</v>
      </c>
      <c r="B4721" t="s">
        <v>146</v>
      </c>
      <c r="C4721" t="s">
        <v>147</v>
      </c>
      <c r="D4721" t="s">
        <v>6839</v>
      </c>
      <c r="E4721" s="1">
        <v>45383</v>
      </c>
      <c r="F4721">
        <v>1</v>
      </c>
    </row>
    <row r="4722" spans="1:6" x14ac:dyDescent="0.25">
      <c r="A4722" t="s">
        <v>3789</v>
      </c>
      <c r="B4722" t="s">
        <v>146</v>
      </c>
      <c r="C4722" t="s">
        <v>147</v>
      </c>
      <c r="D4722" t="s">
        <v>6839</v>
      </c>
      <c r="E4722" s="1">
        <v>45413</v>
      </c>
      <c r="F4722">
        <v>1</v>
      </c>
    </row>
    <row r="4723" spans="1:6" x14ac:dyDescent="0.25">
      <c r="A4723" t="s">
        <v>3789</v>
      </c>
      <c r="B4723" t="s">
        <v>146</v>
      </c>
      <c r="C4723" t="s">
        <v>147</v>
      </c>
      <c r="D4723" t="s">
        <v>6839</v>
      </c>
      <c r="E4723" s="1">
        <v>45444</v>
      </c>
      <c r="F4723">
        <v>1</v>
      </c>
    </row>
    <row r="4724" spans="1:6" x14ac:dyDescent="0.25">
      <c r="A4724" t="s">
        <v>3789</v>
      </c>
      <c r="B4724" t="s">
        <v>146</v>
      </c>
      <c r="C4724" t="s">
        <v>147</v>
      </c>
      <c r="D4724" t="s">
        <v>6839</v>
      </c>
      <c r="E4724" s="1">
        <v>45474</v>
      </c>
      <c r="F4724">
        <v>1</v>
      </c>
    </row>
    <row r="4725" spans="1:6" x14ac:dyDescent="0.25">
      <c r="A4725" t="s">
        <v>3789</v>
      </c>
      <c r="B4725" t="s">
        <v>146</v>
      </c>
      <c r="C4725" t="s">
        <v>147</v>
      </c>
      <c r="D4725" t="s">
        <v>6839</v>
      </c>
      <c r="E4725" s="1">
        <v>45505</v>
      </c>
      <c r="F4725">
        <v>1</v>
      </c>
    </row>
    <row r="4726" spans="1:6" x14ac:dyDescent="0.25">
      <c r="A4726" t="s">
        <v>3789</v>
      </c>
      <c r="B4726" t="s">
        <v>146</v>
      </c>
      <c r="C4726" t="s">
        <v>147</v>
      </c>
      <c r="D4726" t="s">
        <v>6839</v>
      </c>
      <c r="E4726" s="1">
        <v>45536</v>
      </c>
      <c r="F4726">
        <v>1</v>
      </c>
    </row>
    <row r="4727" spans="1:6" x14ac:dyDescent="0.25">
      <c r="A4727" t="s">
        <v>3789</v>
      </c>
      <c r="B4727" t="s">
        <v>146</v>
      </c>
      <c r="C4727" t="s">
        <v>147</v>
      </c>
      <c r="D4727" t="s">
        <v>6839</v>
      </c>
      <c r="E4727" s="1">
        <v>45566</v>
      </c>
      <c r="F4727">
        <v>1</v>
      </c>
    </row>
    <row r="4728" spans="1:6" x14ac:dyDescent="0.25">
      <c r="A4728" t="s">
        <v>3789</v>
      </c>
      <c r="B4728" t="s">
        <v>146</v>
      </c>
      <c r="C4728" t="s">
        <v>147</v>
      </c>
      <c r="D4728" t="s">
        <v>6839</v>
      </c>
      <c r="E4728" s="1">
        <v>45597</v>
      </c>
      <c r="F4728">
        <v>1</v>
      </c>
    </row>
    <row r="4729" spans="1:6" x14ac:dyDescent="0.25">
      <c r="A4729" t="s">
        <v>3789</v>
      </c>
      <c r="B4729" t="s">
        <v>146</v>
      </c>
      <c r="C4729" t="s">
        <v>147</v>
      </c>
      <c r="D4729" t="s">
        <v>6839</v>
      </c>
      <c r="E4729" s="1">
        <v>45627</v>
      </c>
      <c r="F4729">
        <v>1</v>
      </c>
    </row>
    <row r="4730" spans="1:6" x14ac:dyDescent="0.25">
      <c r="A4730" t="s">
        <v>3809</v>
      </c>
      <c r="B4730" t="s">
        <v>31</v>
      </c>
      <c r="C4730" t="s">
        <v>32</v>
      </c>
      <c r="D4730" t="s">
        <v>6839</v>
      </c>
      <c r="E4730" s="1">
        <v>45292</v>
      </c>
      <c r="F4730">
        <v>1</v>
      </c>
    </row>
    <row r="4731" spans="1:6" x14ac:dyDescent="0.25">
      <c r="A4731" t="s">
        <v>3809</v>
      </c>
      <c r="B4731" t="s">
        <v>31</v>
      </c>
      <c r="C4731" t="s">
        <v>32</v>
      </c>
      <c r="D4731" t="s">
        <v>6839</v>
      </c>
      <c r="E4731" s="1">
        <v>45323</v>
      </c>
      <c r="F4731">
        <v>1</v>
      </c>
    </row>
    <row r="4732" spans="1:6" x14ac:dyDescent="0.25">
      <c r="A4732" t="s">
        <v>3809</v>
      </c>
      <c r="B4732" t="s">
        <v>31</v>
      </c>
      <c r="C4732" t="s">
        <v>32</v>
      </c>
      <c r="D4732" t="s">
        <v>6839</v>
      </c>
      <c r="E4732" s="1">
        <v>45352</v>
      </c>
      <c r="F4732">
        <v>1</v>
      </c>
    </row>
    <row r="4733" spans="1:6" x14ac:dyDescent="0.25">
      <c r="A4733" t="s">
        <v>3809</v>
      </c>
      <c r="B4733" t="s">
        <v>31</v>
      </c>
      <c r="C4733" t="s">
        <v>32</v>
      </c>
      <c r="D4733" t="s">
        <v>6839</v>
      </c>
      <c r="E4733" s="1">
        <v>45383</v>
      </c>
      <c r="F4733">
        <v>1</v>
      </c>
    </row>
    <row r="4734" spans="1:6" x14ac:dyDescent="0.25">
      <c r="A4734" t="s">
        <v>3809</v>
      </c>
      <c r="B4734" t="s">
        <v>31</v>
      </c>
      <c r="C4734" t="s">
        <v>32</v>
      </c>
      <c r="D4734" t="s">
        <v>6839</v>
      </c>
      <c r="E4734" s="1">
        <v>45413</v>
      </c>
      <c r="F4734">
        <v>1</v>
      </c>
    </row>
    <row r="4735" spans="1:6" x14ac:dyDescent="0.25">
      <c r="A4735" t="s">
        <v>3817</v>
      </c>
      <c r="B4735" t="s">
        <v>31</v>
      </c>
      <c r="C4735" t="s">
        <v>32</v>
      </c>
      <c r="D4735" t="s">
        <v>6839</v>
      </c>
      <c r="E4735" s="1">
        <v>45352</v>
      </c>
      <c r="F4735">
        <v>1</v>
      </c>
    </row>
    <row r="4736" spans="1:6" x14ac:dyDescent="0.25">
      <c r="A4736" t="s">
        <v>3817</v>
      </c>
      <c r="B4736" t="s">
        <v>31</v>
      </c>
      <c r="C4736" t="s">
        <v>32</v>
      </c>
      <c r="D4736" t="s">
        <v>6839</v>
      </c>
      <c r="E4736" s="1">
        <v>45383</v>
      </c>
      <c r="F4736">
        <v>1</v>
      </c>
    </row>
    <row r="4737" spans="1:6" x14ac:dyDescent="0.25">
      <c r="A4737" t="s">
        <v>3817</v>
      </c>
      <c r="B4737" t="s">
        <v>31</v>
      </c>
      <c r="C4737" t="s">
        <v>32</v>
      </c>
      <c r="D4737" t="s">
        <v>6839</v>
      </c>
      <c r="E4737" s="1">
        <v>45413</v>
      </c>
      <c r="F4737">
        <v>1</v>
      </c>
    </row>
    <row r="4738" spans="1:6" x14ac:dyDescent="0.25">
      <c r="A4738" t="s">
        <v>3817</v>
      </c>
      <c r="B4738" t="s">
        <v>31</v>
      </c>
      <c r="C4738" t="s">
        <v>32</v>
      </c>
      <c r="D4738" t="s">
        <v>6839</v>
      </c>
      <c r="E4738" s="1">
        <v>45444</v>
      </c>
      <c r="F4738">
        <v>1</v>
      </c>
    </row>
    <row r="4739" spans="1:6" x14ac:dyDescent="0.25">
      <c r="A4739" t="s">
        <v>3817</v>
      </c>
      <c r="B4739" t="s">
        <v>31</v>
      </c>
      <c r="C4739" t="s">
        <v>32</v>
      </c>
      <c r="D4739" t="s">
        <v>6839</v>
      </c>
      <c r="E4739" s="1">
        <v>45474</v>
      </c>
      <c r="F4739">
        <v>1</v>
      </c>
    </row>
    <row r="4740" spans="1:6" x14ac:dyDescent="0.25">
      <c r="A4740" t="s">
        <v>3817</v>
      </c>
      <c r="B4740" t="s">
        <v>31</v>
      </c>
      <c r="C4740" t="s">
        <v>32</v>
      </c>
      <c r="D4740" t="s">
        <v>6839</v>
      </c>
      <c r="E4740" s="1">
        <v>45505</v>
      </c>
      <c r="F4740">
        <v>1</v>
      </c>
    </row>
    <row r="4741" spans="1:6" x14ac:dyDescent="0.25">
      <c r="A4741" t="s">
        <v>3817</v>
      </c>
      <c r="B4741" t="s">
        <v>31</v>
      </c>
      <c r="C4741" t="s">
        <v>32</v>
      </c>
      <c r="D4741" t="s">
        <v>6839</v>
      </c>
      <c r="E4741" s="1">
        <v>45536</v>
      </c>
      <c r="F4741">
        <v>1</v>
      </c>
    </row>
    <row r="4742" spans="1:6" x14ac:dyDescent="0.25">
      <c r="A4742" t="s">
        <v>3817</v>
      </c>
      <c r="B4742" t="s">
        <v>31</v>
      </c>
      <c r="C4742" t="s">
        <v>32</v>
      </c>
      <c r="D4742" t="s">
        <v>6839</v>
      </c>
      <c r="E4742" s="1">
        <v>45566</v>
      </c>
      <c r="F4742">
        <v>1</v>
      </c>
    </row>
    <row r="4743" spans="1:6" x14ac:dyDescent="0.25">
      <c r="A4743" t="s">
        <v>3817</v>
      </c>
      <c r="B4743" t="s">
        <v>31</v>
      </c>
      <c r="C4743" t="s">
        <v>32</v>
      </c>
      <c r="D4743" t="s">
        <v>6839</v>
      </c>
      <c r="E4743" s="1">
        <v>45597</v>
      </c>
      <c r="F4743">
        <v>1</v>
      </c>
    </row>
    <row r="4744" spans="1:6" x14ac:dyDescent="0.25">
      <c r="A4744" t="s">
        <v>3817</v>
      </c>
      <c r="B4744" t="s">
        <v>31</v>
      </c>
      <c r="C4744" t="s">
        <v>32</v>
      </c>
      <c r="D4744" t="s">
        <v>6839</v>
      </c>
      <c r="E4744" s="1">
        <v>45627</v>
      </c>
      <c r="F4744">
        <v>1</v>
      </c>
    </row>
    <row r="4745" spans="1:6" x14ac:dyDescent="0.25">
      <c r="A4745" t="s">
        <v>3828</v>
      </c>
      <c r="B4745" t="s">
        <v>52</v>
      </c>
      <c r="C4745" t="s">
        <v>44</v>
      </c>
      <c r="D4745" t="s">
        <v>6840</v>
      </c>
      <c r="E4745" s="1">
        <v>45352</v>
      </c>
      <c r="F4745">
        <v>1</v>
      </c>
    </row>
    <row r="4746" spans="1:6" x14ac:dyDescent="0.25">
      <c r="A4746" t="s">
        <v>3828</v>
      </c>
      <c r="B4746" t="s">
        <v>52</v>
      </c>
      <c r="C4746" t="s">
        <v>44</v>
      </c>
      <c r="D4746" t="s">
        <v>6840</v>
      </c>
      <c r="E4746" s="1">
        <v>45383</v>
      </c>
      <c r="F4746">
        <v>1</v>
      </c>
    </row>
    <row r="4747" spans="1:6" x14ac:dyDescent="0.25">
      <c r="A4747" t="s">
        <v>3828</v>
      </c>
      <c r="B4747" t="s">
        <v>52</v>
      </c>
      <c r="C4747" t="s">
        <v>44</v>
      </c>
      <c r="D4747" t="s">
        <v>6840</v>
      </c>
      <c r="E4747" s="1">
        <v>45413</v>
      </c>
      <c r="F4747">
        <v>1</v>
      </c>
    </row>
    <row r="4748" spans="1:6" x14ac:dyDescent="0.25">
      <c r="A4748" t="s">
        <v>3828</v>
      </c>
      <c r="B4748" t="s">
        <v>52</v>
      </c>
      <c r="C4748" t="s">
        <v>44</v>
      </c>
      <c r="D4748" t="s">
        <v>6840</v>
      </c>
      <c r="E4748" s="1">
        <v>45444</v>
      </c>
      <c r="F4748">
        <v>1</v>
      </c>
    </row>
    <row r="4749" spans="1:6" x14ac:dyDescent="0.25">
      <c r="A4749" t="s">
        <v>3828</v>
      </c>
      <c r="B4749" t="s">
        <v>52</v>
      </c>
      <c r="C4749" t="s">
        <v>44</v>
      </c>
      <c r="D4749" t="s">
        <v>6840</v>
      </c>
      <c r="E4749" s="1">
        <v>45474</v>
      </c>
      <c r="F4749">
        <v>1</v>
      </c>
    </row>
    <row r="4750" spans="1:6" x14ac:dyDescent="0.25">
      <c r="A4750" t="s">
        <v>3828</v>
      </c>
      <c r="B4750" t="s">
        <v>52</v>
      </c>
      <c r="C4750" t="s">
        <v>44</v>
      </c>
      <c r="D4750" t="s">
        <v>6840</v>
      </c>
      <c r="E4750" s="1">
        <v>45505</v>
      </c>
      <c r="F4750">
        <v>1</v>
      </c>
    </row>
    <row r="4751" spans="1:6" x14ac:dyDescent="0.25">
      <c r="A4751" t="s">
        <v>3828</v>
      </c>
      <c r="B4751" t="s">
        <v>52</v>
      </c>
      <c r="C4751" t="s">
        <v>44</v>
      </c>
      <c r="D4751" t="s">
        <v>6840</v>
      </c>
      <c r="E4751" s="1">
        <v>45536</v>
      </c>
      <c r="F4751">
        <v>1</v>
      </c>
    </row>
    <row r="4752" spans="1:6" x14ac:dyDescent="0.25">
      <c r="A4752" t="s">
        <v>3828</v>
      </c>
      <c r="B4752" t="s">
        <v>52</v>
      </c>
      <c r="C4752" t="s">
        <v>44</v>
      </c>
      <c r="D4752" t="s">
        <v>6840</v>
      </c>
      <c r="E4752" s="1">
        <v>45566</v>
      </c>
      <c r="F4752">
        <v>1</v>
      </c>
    </row>
    <row r="4753" spans="1:6" x14ac:dyDescent="0.25">
      <c r="A4753" t="s">
        <v>3828</v>
      </c>
      <c r="B4753" t="s">
        <v>52</v>
      </c>
      <c r="C4753" t="s">
        <v>44</v>
      </c>
      <c r="D4753" t="s">
        <v>6840</v>
      </c>
      <c r="E4753" s="1">
        <v>45597</v>
      </c>
      <c r="F4753">
        <v>1</v>
      </c>
    </row>
    <row r="4754" spans="1:6" x14ac:dyDescent="0.25">
      <c r="A4754" t="s">
        <v>3828</v>
      </c>
      <c r="B4754" t="s">
        <v>52</v>
      </c>
      <c r="C4754" t="s">
        <v>44</v>
      </c>
      <c r="D4754" t="s">
        <v>6840</v>
      </c>
      <c r="E4754" s="1">
        <v>45627</v>
      </c>
      <c r="F4754">
        <v>1</v>
      </c>
    </row>
    <row r="4755" spans="1:6" x14ac:dyDescent="0.25">
      <c r="A4755" t="s">
        <v>3845</v>
      </c>
      <c r="B4755" t="s">
        <v>43</v>
      </c>
      <c r="C4755" t="s">
        <v>44</v>
      </c>
      <c r="D4755" t="s">
        <v>6841</v>
      </c>
      <c r="E4755" s="1">
        <v>45323</v>
      </c>
      <c r="F4755">
        <v>1</v>
      </c>
    </row>
    <row r="4756" spans="1:6" x14ac:dyDescent="0.25">
      <c r="A4756" t="s">
        <v>3845</v>
      </c>
      <c r="B4756" t="s">
        <v>43</v>
      </c>
      <c r="C4756" t="s">
        <v>44</v>
      </c>
      <c r="D4756" t="s">
        <v>6841</v>
      </c>
      <c r="E4756" s="1">
        <v>45352</v>
      </c>
      <c r="F4756">
        <v>1</v>
      </c>
    </row>
    <row r="4757" spans="1:6" x14ac:dyDescent="0.25">
      <c r="A4757" t="s">
        <v>3845</v>
      </c>
      <c r="B4757" t="s">
        <v>43</v>
      </c>
      <c r="C4757" t="s">
        <v>44</v>
      </c>
      <c r="D4757" t="s">
        <v>6841</v>
      </c>
      <c r="E4757" s="1">
        <v>45383</v>
      </c>
      <c r="F4757">
        <v>1</v>
      </c>
    </row>
    <row r="4758" spans="1:6" x14ac:dyDescent="0.25">
      <c r="A4758" t="s">
        <v>3845</v>
      </c>
      <c r="B4758" t="s">
        <v>43</v>
      </c>
      <c r="C4758" t="s">
        <v>44</v>
      </c>
      <c r="D4758" t="s">
        <v>6841</v>
      </c>
      <c r="E4758" s="1">
        <v>45413</v>
      </c>
      <c r="F4758">
        <v>1</v>
      </c>
    </row>
    <row r="4759" spans="1:6" x14ac:dyDescent="0.25">
      <c r="A4759" t="s">
        <v>3845</v>
      </c>
      <c r="B4759" t="s">
        <v>43</v>
      </c>
      <c r="C4759" t="s">
        <v>44</v>
      </c>
      <c r="D4759" t="s">
        <v>6841</v>
      </c>
      <c r="E4759" s="1">
        <v>45444</v>
      </c>
      <c r="F4759">
        <v>1</v>
      </c>
    </row>
    <row r="4760" spans="1:6" x14ac:dyDescent="0.25">
      <c r="A4760" t="s">
        <v>3845</v>
      </c>
      <c r="B4760" t="s">
        <v>43</v>
      </c>
      <c r="C4760" t="s">
        <v>44</v>
      </c>
      <c r="D4760" t="s">
        <v>6841</v>
      </c>
      <c r="E4760" s="1">
        <v>45474</v>
      </c>
      <c r="F4760">
        <v>1</v>
      </c>
    </row>
    <row r="4761" spans="1:6" x14ac:dyDescent="0.25">
      <c r="A4761" t="s">
        <v>3845</v>
      </c>
      <c r="B4761" t="s">
        <v>43</v>
      </c>
      <c r="C4761" t="s">
        <v>44</v>
      </c>
      <c r="D4761" t="s">
        <v>6841</v>
      </c>
      <c r="E4761" s="1">
        <v>45505</v>
      </c>
      <c r="F4761">
        <v>1</v>
      </c>
    </row>
    <row r="4762" spans="1:6" x14ac:dyDescent="0.25">
      <c r="A4762" t="s">
        <v>3845</v>
      </c>
      <c r="B4762" t="s">
        <v>43</v>
      </c>
      <c r="C4762" t="s">
        <v>44</v>
      </c>
      <c r="D4762" t="s">
        <v>6841</v>
      </c>
      <c r="E4762" s="1">
        <v>45536</v>
      </c>
      <c r="F4762">
        <v>1</v>
      </c>
    </row>
    <row r="4763" spans="1:6" x14ac:dyDescent="0.25">
      <c r="A4763" t="s">
        <v>3845</v>
      </c>
      <c r="B4763" t="s">
        <v>43</v>
      </c>
      <c r="C4763" t="s">
        <v>44</v>
      </c>
      <c r="D4763" t="s">
        <v>6841</v>
      </c>
      <c r="E4763" s="1">
        <v>45566</v>
      </c>
      <c r="F4763">
        <v>1</v>
      </c>
    </row>
    <row r="4764" spans="1:6" x14ac:dyDescent="0.25">
      <c r="A4764" t="s">
        <v>3845</v>
      </c>
      <c r="B4764" t="s">
        <v>43</v>
      </c>
      <c r="C4764" t="s">
        <v>44</v>
      </c>
      <c r="D4764" t="s">
        <v>6841</v>
      </c>
      <c r="E4764" s="1">
        <v>45597</v>
      </c>
      <c r="F4764">
        <v>1</v>
      </c>
    </row>
    <row r="4765" spans="1:6" x14ac:dyDescent="0.25">
      <c r="A4765" t="s">
        <v>3845</v>
      </c>
      <c r="B4765" t="s">
        <v>43</v>
      </c>
      <c r="C4765" t="s">
        <v>44</v>
      </c>
      <c r="D4765" t="s">
        <v>6841</v>
      </c>
      <c r="E4765" s="1">
        <v>45627</v>
      </c>
      <c r="F4765">
        <v>1</v>
      </c>
    </row>
    <row r="4766" spans="1:6" x14ac:dyDescent="0.25">
      <c r="A4766" t="s">
        <v>3852</v>
      </c>
      <c r="B4766" t="s">
        <v>43</v>
      </c>
      <c r="C4766" t="s">
        <v>44</v>
      </c>
      <c r="D4766" t="s">
        <v>6842</v>
      </c>
      <c r="E4766" s="1">
        <v>45292</v>
      </c>
      <c r="F4766">
        <v>1</v>
      </c>
    </row>
    <row r="4767" spans="1:6" x14ac:dyDescent="0.25">
      <c r="A4767" t="s">
        <v>3852</v>
      </c>
      <c r="B4767" t="s">
        <v>43</v>
      </c>
      <c r="C4767" t="s">
        <v>44</v>
      </c>
      <c r="D4767" t="s">
        <v>6842</v>
      </c>
      <c r="E4767" s="1">
        <v>45323</v>
      </c>
      <c r="F4767">
        <v>1</v>
      </c>
    </row>
    <row r="4768" spans="1:6" x14ac:dyDescent="0.25">
      <c r="A4768" t="s">
        <v>3852</v>
      </c>
      <c r="B4768" t="s">
        <v>43</v>
      </c>
      <c r="C4768" t="s">
        <v>44</v>
      </c>
      <c r="D4768" t="s">
        <v>6842</v>
      </c>
      <c r="E4768" s="1">
        <v>45352</v>
      </c>
      <c r="F4768">
        <v>1</v>
      </c>
    </row>
    <row r="4769" spans="1:6" x14ac:dyDescent="0.25">
      <c r="A4769" t="s">
        <v>3852</v>
      </c>
      <c r="B4769" t="s">
        <v>43</v>
      </c>
      <c r="C4769" t="s">
        <v>44</v>
      </c>
      <c r="D4769" t="s">
        <v>6842</v>
      </c>
      <c r="E4769" s="1">
        <v>45383</v>
      </c>
      <c r="F4769">
        <v>1</v>
      </c>
    </row>
    <row r="4770" spans="1:6" x14ac:dyDescent="0.25">
      <c r="A4770" t="s">
        <v>3852</v>
      </c>
      <c r="B4770" t="s">
        <v>43</v>
      </c>
      <c r="C4770" t="s">
        <v>44</v>
      </c>
      <c r="D4770" t="s">
        <v>6842</v>
      </c>
      <c r="E4770" s="1">
        <v>45413</v>
      </c>
      <c r="F4770">
        <v>1</v>
      </c>
    </row>
    <row r="4771" spans="1:6" x14ac:dyDescent="0.25">
      <c r="A4771" t="s">
        <v>3852</v>
      </c>
      <c r="B4771" t="s">
        <v>43</v>
      </c>
      <c r="C4771" t="s">
        <v>44</v>
      </c>
      <c r="D4771" t="s">
        <v>6842</v>
      </c>
      <c r="E4771" s="1">
        <v>45444</v>
      </c>
      <c r="F4771">
        <v>1</v>
      </c>
    </row>
    <row r="4772" spans="1:6" x14ac:dyDescent="0.25">
      <c r="A4772" t="s">
        <v>3852</v>
      </c>
      <c r="B4772" t="s">
        <v>43</v>
      </c>
      <c r="C4772" t="s">
        <v>44</v>
      </c>
      <c r="D4772" t="s">
        <v>6842</v>
      </c>
      <c r="E4772" s="1">
        <v>45474</v>
      </c>
      <c r="F4772">
        <v>1</v>
      </c>
    </row>
    <row r="4773" spans="1:6" x14ac:dyDescent="0.25">
      <c r="A4773" t="s">
        <v>3852</v>
      </c>
      <c r="B4773" t="s">
        <v>43</v>
      </c>
      <c r="C4773" t="s">
        <v>44</v>
      </c>
      <c r="D4773" t="s">
        <v>6842</v>
      </c>
      <c r="E4773" s="1">
        <v>45505</v>
      </c>
      <c r="F4773">
        <v>1</v>
      </c>
    </row>
    <row r="4774" spans="1:6" x14ac:dyDescent="0.25">
      <c r="A4774" t="s">
        <v>3852</v>
      </c>
      <c r="B4774" t="s">
        <v>43</v>
      </c>
      <c r="C4774" t="s">
        <v>44</v>
      </c>
      <c r="D4774" t="s">
        <v>6842</v>
      </c>
      <c r="E4774" s="1">
        <v>45536</v>
      </c>
      <c r="F4774">
        <v>1</v>
      </c>
    </row>
    <row r="4775" spans="1:6" x14ac:dyDescent="0.25">
      <c r="A4775" t="s">
        <v>3852</v>
      </c>
      <c r="B4775" t="s">
        <v>43</v>
      </c>
      <c r="C4775" t="s">
        <v>44</v>
      </c>
      <c r="D4775" t="s">
        <v>6842</v>
      </c>
      <c r="E4775" s="1">
        <v>45566</v>
      </c>
      <c r="F4775">
        <v>1</v>
      </c>
    </row>
    <row r="4776" spans="1:6" x14ac:dyDescent="0.25">
      <c r="A4776" t="s">
        <v>3852</v>
      </c>
      <c r="B4776" t="s">
        <v>43</v>
      </c>
      <c r="C4776" t="s">
        <v>44</v>
      </c>
      <c r="D4776" t="s">
        <v>6842</v>
      </c>
      <c r="E4776" s="1">
        <v>45597</v>
      </c>
      <c r="F4776">
        <v>1</v>
      </c>
    </row>
    <row r="4777" spans="1:6" x14ac:dyDescent="0.25">
      <c r="A4777" t="s">
        <v>3852</v>
      </c>
      <c r="B4777" t="s">
        <v>43</v>
      </c>
      <c r="C4777" t="s">
        <v>44</v>
      </c>
      <c r="D4777" t="s">
        <v>6842</v>
      </c>
      <c r="E4777" s="1">
        <v>45627</v>
      </c>
      <c r="F4777">
        <v>1</v>
      </c>
    </row>
    <row r="4778" spans="1:6" x14ac:dyDescent="0.25">
      <c r="A4778" t="s">
        <v>3860</v>
      </c>
      <c r="B4778" t="s">
        <v>52</v>
      </c>
      <c r="C4778" t="s">
        <v>44</v>
      </c>
      <c r="D4778" t="s">
        <v>6842</v>
      </c>
      <c r="E4778" s="1">
        <v>45292</v>
      </c>
      <c r="F4778">
        <v>1</v>
      </c>
    </row>
    <row r="4779" spans="1:6" x14ac:dyDescent="0.25">
      <c r="A4779" t="s">
        <v>3860</v>
      </c>
      <c r="B4779" t="s">
        <v>52</v>
      </c>
      <c r="C4779" t="s">
        <v>44</v>
      </c>
      <c r="D4779" t="s">
        <v>6842</v>
      </c>
      <c r="E4779" s="1">
        <v>45323</v>
      </c>
      <c r="F4779">
        <v>1</v>
      </c>
    </row>
    <row r="4780" spans="1:6" x14ac:dyDescent="0.25">
      <c r="A4780" t="s">
        <v>3860</v>
      </c>
      <c r="B4780" t="s">
        <v>52</v>
      </c>
      <c r="C4780" t="s">
        <v>44</v>
      </c>
      <c r="D4780" t="s">
        <v>6842</v>
      </c>
      <c r="E4780" s="1">
        <v>45352</v>
      </c>
      <c r="F4780">
        <v>1</v>
      </c>
    </row>
    <row r="4781" spans="1:6" x14ac:dyDescent="0.25">
      <c r="A4781" t="s">
        <v>3860</v>
      </c>
      <c r="B4781" t="s">
        <v>52</v>
      </c>
      <c r="C4781" t="s">
        <v>44</v>
      </c>
      <c r="D4781" t="s">
        <v>6842</v>
      </c>
      <c r="E4781" s="1">
        <v>45383</v>
      </c>
      <c r="F4781">
        <v>1</v>
      </c>
    </row>
    <row r="4782" spans="1:6" x14ac:dyDescent="0.25">
      <c r="A4782" t="s">
        <v>3860</v>
      </c>
      <c r="B4782" t="s">
        <v>52</v>
      </c>
      <c r="C4782" t="s">
        <v>44</v>
      </c>
      <c r="D4782" t="s">
        <v>6842</v>
      </c>
      <c r="E4782" s="1">
        <v>45413</v>
      </c>
      <c r="F4782">
        <v>1</v>
      </c>
    </row>
    <row r="4783" spans="1:6" x14ac:dyDescent="0.25">
      <c r="A4783" t="s">
        <v>3860</v>
      </c>
      <c r="B4783" t="s">
        <v>52</v>
      </c>
      <c r="C4783" t="s">
        <v>44</v>
      </c>
      <c r="D4783" t="s">
        <v>6842</v>
      </c>
      <c r="E4783" s="1">
        <v>45444</v>
      </c>
      <c r="F4783">
        <v>1</v>
      </c>
    </row>
    <row r="4784" spans="1:6" x14ac:dyDescent="0.25">
      <c r="A4784" t="s">
        <v>3860</v>
      </c>
      <c r="B4784" t="s">
        <v>52</v>
      </c>
      <c r="C4784" t="s">
        <v>44</v>
      </c>
      <c r="D4784" t="s">
        <v>6842</v>
      </c>
      <c r="E4784" s="1">
        <v>45474</v>
      </c>
      <c r="F4784">
        <v>1</v>
      </c>
    </row>
    <row r="4785" spans="1:6" x14ac:dyDescent="0.25">
      <c r="A4785" t="s">
        <v>3860</v>
      </c>
      <c r="B4785" t="s">
        <v>52</v>
      </c>
      <c r="C4785" t="s">
        <v>44</v>
      </c>
      <c r="D4785" t="s">
        <v>6842</v>
      </c>
      <c r="E4785" s="1">
        <v>45505</v>
      </c>
      <c r="F4785">
        <v>1</v>
      </c>
    </row>
    <row r="4786" spans="1:6" x14ac:dyDescent="0.25">
      <c r="A4786" t="s">
        <v>3860</v>
      </c>
      <c r="B4786" t="s">
        <v>52</v>
      </c>
      <c r="C4786" t="s">
        <v>44</v>
      </c>
      <c r="D4786" t="s">
        <v>6842</v>
      </c>
      <c r="E4786" s="1">
        <v>45536</v>
      </c>
      <c r="F4786">
        <v>1</v>
      </c>
    </row>
    <row r="4787" spans="1:6" x14ac:dyDescent="0.25">
      <c r="A4787" t="s">
        <v>3860</v>
      </c>
      <c r="B4787" t="s">
        <v>52</v>
      </c>
      <c r="C4787" t="s">
        <v>44</v>
      </c>
      <c r="D4787" t="s">
        <v>6842</v>
      </c>
      <c r="E4787" s="1">
        <v>45566</v>
      </c>
      <c r="F4787">
        <v>1</v>
      </c>
    </row>
    <row r="4788" spans="1:6" x14ac:dyDescent="0.25">
      <c r="A4788" t="s">
        <v>3860</v>
      </c>
      <c r="B4788" t="s">
        <v>52</v>
      </c>
      <c r="C4788" t="s">
        <v>44</v>
      </c>
      <c r="D4788" t="s">
        <v>6842</v>
      </c>
      <c r="E4788" s="1">
        <v>45597</v>
      </c>
      <c r="F4788">
        <v>1</v>
      </c>
    </row>
    <row r="4789" spans="1:6" x14ac:dyDescent="0.25">
      <c r="A4789" t="s">
        <v>3860</v>
      </c>
      <c r="B4789" t="s">
        <v>52</v>
      </c>
      <c r="C4789" t="s">
        <v>44</v>
      </c>
      <c r="D4789" t="s">
        <v>6842</v>
      </c>
      <c r="E4789" s="1">
        <v>45627</v>
      </c>
      <c r="F4789">
        <v>1</v>
      </c>
    </row>
    <row r="4790" spans="1:6" x14ac:dyDescent="0.25">
      <c r="A4790" t="s">
        <v>3868</v>
      </c>
      <c r="B4790" t="s">
        <v>31</v>
      </c>
      <c r="C4790" t="s">
        <v>32</v>
      </c>
      <c r="D4790" t="s">
        <v>6839</v>
      </c>
      <c r="E4790" s="1">
        <v>45352</v>
      </c>
      <c r="F4790">
        <v>1</v>
      </c>
    </row>
    <row r="4791" spans="1:6" x14ac:dyDescent="0.25">
      <c r="A4791" t="s">
        <v>3868</v>
      </c>
      <c r="B4791" t="s">
        <v>31</v>
      </c>
      <c r="C4791" t="s">
        <v>32</v>
      </c>
      <c r="D4791" t="s">
        <v>6839</v>
      </c>
      <c r="E4791" s="1">
        <v>45383</v>
      </c>
      <c r="F4791">
        <v>1</v>
      </c>
    </row>
    <row r="4792" spans="1:6" x14ac:dyDescent="0.25">
      <c r="A4792" t="s">
        <v>3868</v>
      </c>
      <c r="B4792" t="s">
        <v>31</v>
      </c>
      <c r="C4792" t="s">
        <v>32</v>
      </c>
      <c r="D4792" t="s">
        <v>6839</v>
      </c>
      <c r="E4792" s="1">
        <v>45413</v>
      </c>
      <c r="F4792">
        <v>1</v>
      </c>
    </row>
    <row r="4793" spans="1:6" x14ac:dyDescent="0.25">
      <c r="A4793" t="s">
        <v>3868</v>
      </c>
      <c r="B4793" t="s">
        <v>31</v>
      </c>
      <c r="C4793" t="s">
        <v>32</v>
      </c>
      <c r="D4793" t="s">
        <v>6839</v>
      </c>
      <c r="E4793" s="1">
        <v>45444</v>
      </c>
      <c r="F4793">
        <v>1</v>
      </c>
    </row>
    <row r="4794" spans="1:6" x14ac:dyDescent="0.25">
      <c r="A4794" t="s">
        <v>3868</v>
      </c>
      <c r="B4794" t="s">
        <v>31</v>
      </c>
      <c r="C4794" t="s">
        <v>32</v>
      </c>
      <c r="D4794" t="s">
        <v>6839</v>
      </c>
      <c r="E4794" s="1">
        <v>45474</v>
      </c>
      <c r="F4794">
        <v>1</v>
      </c>
    </row>
    <row r="4795" spans="1:6" x14ac:dyDescent="0.25">
      <c r="A4795" t="s">
        <v>3868</v>
      </c>
      <c r="B4795" t="s">
        <v>31</v>
      </c>
      <c r="C4795" t="s">
        <v>32</v>
      </c>
      <c r="D4795" t="s">
        <v>6839</v>
      </c>
      <c r="E4795" s="1">
        <v>45505</v>
      </c>
      <c r="F4795">
        <v>1</v>
      </c>
    </row>
    <row r="4796" spans="1:6" x14ac:dyDescent="0.25">
      <c r="A4796" t="s">
        <v>3868</v>
      </c>
      <c r="B4796" t="s">
        <v>31</v>
      </c>
      <c r="C4796" t="s">
        <v>32</v>
      </c>
      <c r="D4796" t="s">
        <v>6839</v>
      </c>
      <c r="E4796" s="1">
        <v>45536</v>
      </c>
      <c r="F4796">
        <v>1</v>
      </c>
    </row>
    <row r="4797" spans="1:6" x14ac:dyDescent="0.25">
      <c r="A4797" t="s">
        <v>3868</v>
      </c>
      <c r="B4797" t="s">
        <v>31</v>
      </c>
      <c r="C4797" t="s">
        <v>32</v>
      </c>
      <c r="D4797" t="s">
        <v>6839</v>
      </c>
      <c r="E4797" s="1">
        <v>45566</v>
      </c>
      <c r="F4797">
        <v>1</v>
      </c>
    </row>
    <row r="4798" spans="1:6" x14ac:dyDescent="0.25">
      <c r="A4798" t="s">
        <v>3868</v>
      </c>
      <c r="B4798" t="s">
        <v>31</v>
      </c>
      <c r="C4798" t="s">
        <v>32</v>
      </c>
      <c r="D4798" t="s">
        <v>6839</v>
      </c>
      <c r="E4798" s="1">
        <v>45597</v>
      </c>
      <c r="F4798">
        <v>1</v>
      </c>
    </row>
    <row r="4799" spans="1:6" x14ac:dyDescent="0.25">
      <c r="A4799" t="s">
        <v>3868</v>
      </c>
      <c r="B4799" t="s">
        <v>31</v>
      </c>
      <c r="C4799" t="s">
        <v>32</v>
      </c>
      <c r="D4799" t="s">
        <v>6839</v>
      </c>
      <c r="E4799" s="1">
        <v>45627</v>
      </c>
      <c r="F4799">
        <v>1</v>
      </c>
    </row>
    <row r="4800" spans="1:6" x14ac:dyDescent="0.25">
      <c r="A4800" t="s">
        <v>3879</v>
      </c>
      <c r="B4800" t="s">
        <v>43</v>
      </c>
      <c r="C4800" t="s">
        <v>44</v>
      </c>
      <c r="D4800" t="s">
        <v>6842</v>
      </c>
      <c r="E4800" s="1">
        <v>45292</v>
      </c>
      <c r="F4800">
        <v>1</v>
      </c>
    </row>
    <row r="4801" spans="1:6" x14ac:dyDescent="0.25">
      <c r="A4801" t="s">
        <v>3879</v>
      </c>
      <c r="B4801" t="s">
        <v>43</v>
      </c>
      <c r="C4801" t="s">
        <v>44</v>
      </c>
      <c r="D4801" t="s">
        <v>6842</v>
      </c>
      <c r="E4801" s="1">
        <v>45323</v>
      </c>
      <c r="F4801">
        <v>1</v>
      </c>
    </row>
    <row r="4802" spans="1:6" x14ac:dyDescent="0.25">
      <c r="A4802" t="s">
        <v>3879</v>
      </c>
      <c r="B4802" t="s">
        <v>43</v>
      </c>
      <c r="C4802" t="s">
        <v>44</v>
      </c>
      <c r="D4802" t="s">
        <v>6842</v>
      </c>
      <c r="E4802" s="1">
        <v>45352</v>
      </c>
      <c r="F4802">
        <v>1</v>
      </c>
    </row>
    <row r="4803" spans="1:6" x14ac:dyDescent="0.25">
      <c r="A4803" t="s">
        <v>3879</v>
      </c>
      <c r="B4803" t="s">
        <v>43</v>
      </c>
      <c r="C4803" t="s">
        <v>44</v>
      </c>
      <c r="D4803" t="s">
        <v>6842</v>
      </c>
      <c r="E4803" s="1">
        <v>45383</v>
      </c>
      <c r="F4803">
        <v>1</v>
      </c>
    </row>
    <row r="4804" spans="1:6" x14ac:dyDescent="0.25">
      <c r="A4804" t="s">
        <v>3879</v>
      </c>
      <c r="B4804" t="s">
        <v>43</v>
      </c>
      <c r="C4804" t="s">
        <v>44</v>
      </c>
      <c r="D4804" t="s">
        <v>6842</v>
      </c>
      <c r="E4804" s="1">
        <v>45413</v>
      </c>
      <c r="F4804">
        <v>1</v>
      </c>
    </row>
    <row r="4805" spans="1:6" x14ac:dyDescent="0.25">
      <c r="A4805" t="s">
        <v>3879</v>
      </c>
      <c r="B4805" t="s">
        <v>43</v>
      </c>
      <c r="C4805" t="s">
        <v>44</v>
      </c>
      <c r="D4805" t="s">
        <v>6842</v>
      </c>
      <c r="E4805" s="1">
        <v>45444</v>
      </c>
      <c r="F4805">
        <v>1</v>
      </c>
    </row>
    <row r="4806" spans="1:6" x14ac:dyDescent="0.25">
      <c r="A4806" t="s">
        <v>3879</v>
      </c>
      <c r="B4806" t="s">
        <v>43</v>
      </c>
      <c r="C4806" t="s">
        <v>44</v>
      </c>
      <c r="D4806" t="s">
        <v>6842</v>
      </c>
      <c r="E4806" s="1">
        <v>45474</v>
      </c>
      <c r="F4806">
        <v>1</v>
      </c>
    </row>
    <row r="4807" spans="1:6" x14ac:dyDescent="0.25">
      <c r="A4807" t="s">
        <v>3879</v>
      </c>
      <c r="B4807" t="s">
        <v>43</v>
      </c>
      <c r="C4807" t="s">
        <v>44</v>
      </c>
      <c r="D4807" t="s">
        <v>6842</v>
      </c>
      <c r="E4807" s="1">
        <v>45505</v>
      </c>
      <c r="F4807">
        <v>1</v>
      </c>
    </row>
    <row r="4808" spans="1:6" x14ac:dyDescent="0.25">
      <c r="A4808" t="s">
        <v>3879</v>
      </c>
      <c r="B4808" t="s">
        <v>43</v>
      </c>
      <c r="C4808" t="s">
        <v>44</v>
      </c>
      <c r="D4808" t="s">
        <v>6842</v>
      </c>
      <c r="E4808" s="1">
        <v>45536</v>
      </c>
      <c r="F4808">
        <v>1</v>
      </c>
    </row>
    <row r="4809" spans="1:6" x14ac:dyDescent="0.25">
      <c r="A4809" t="s">
        <v>3879</v>
      </c>
      <c r="B4809" t="s">
        <v>43</v>
      </c>
      <c r="C4809" t="s">
        <v>44</v>
      </c>
      <c r="D4809" t="s">
        <v>6842</v>
      </c>
      <c r="E4809" s="1">
        <v>45566</v>
      </c>
      <c r="F4809">
        <v>1</v>
      </c>
    </row>
    <row r="4810" spans="1:6" x14ac:dyDescent="0.25">
      <c r="A4810" t="s">
        <v>3879</v>
      </c>
      <c r="B4810" t="s">
        <v>43</v>
      </c>
      <c r="C4810" t="s">
        <v>44</v>
      </c>
      <c r="D4810" t="s">
        <v>6842</v>
      </c>
      <c r="E4810" s="1">
        <v>45597</v>
      </c>
      <c r="F4810">
        <v>1</v>
      </c>
    </row>
    <row r="4811" spans="1:6" x14ac:dyDescent="0.25">
      <c r="A4811" t="s">
        <v>3879</v>
      </c>
      <c r="B4811" t="s">
        <v>43</v>
      </c>
      <c r="C4811" t="s">
        <v>44</v>
      </c>
      <c r="D4811" t="s">
        <v>6842</v>
      </c>
      <c r="E4811" s="1">
        <v>45627</v>
      </c>
      <c r="F4811">
        <v>1</v>
      </c>
    </row>
    <row r="4812" spans="1:6" x14ac:dyDescent="0.25">
      <c r="A4812" t="s">
        <v>3886</v>
      </c>
      <c r="B4812" t="s">
        <v>146</v>
      </c>
      <c r="C4812" t="s">
        <v>147</v>
      </c>
      <c r="D4812" t="s">
        <v>6840</v>
      </c>
      <c r="E4812" s="1">
        <v>45352</v>
      </c>
      <c r="F4812">
        <v>1</v>
      </c>
    </row>
    <row r="4813" spans="1:6" x14ac:dyDescent="0.25">
      <c r="A4813" t="s">
        <v>3886</v>
      </c>
      <c r="B4813" t="s">
        <v>146</v>
      </c>
      <c r="C4813" t="s">
        <v>147</v>
      </c>
      <c r="D4813" t="s">
        <v>6840</v>
      </c>
      <c r="E4813" s="1">
        <v>45383</v>
      </c>
      <c r="F4813">
        <v>1</v>
      </c>
    </row>
    <row r="4814" spans="1:6" x14ac:dyDescent="0.25">
      <c r="A4814" t="s">
        <v>3886</v>
      </c>
      <c r="B4814" t="s">
        <v>146</v>
      </c>
      <c r="C4814" t="s">
        <v>147</v>
      </c>
      <c r="D4814" t="s">
        <v>6840</v>
      </c>
      <c r="E4814" s="1">
        <v>45413</v>
      </c>
      <c r="F4814">
        <v>1</v>
      </c>
    </row>
    <row r="4815" spans="1:6" x14ac:dyDescent="0.25">
      <c r="A4815" t="s">
        <v>3886</v>
      </c>
      <c r="B4815" t="s">
        <v>146</v>
      </c>
      <c r="C4815" t="s">
        <v>147</v>
      </c>
      <c r="D4815" t="s">
        <v>6840</v>
      </c>
      <c r="E4815" s="1">
        <v>45444</v>
      </c>
      <c r="F4815">
        <v>1</v>
      </c>
    </row>
    <row r="4816" spans="1:6" x14ac:dyDescent="0.25">
      <c r="A4816" t="s">
        <v>3886</v>
      </c>
      <c r="B4816" t="s">
        <v>146</v>
      </c>
      <c r="C4816" t="s">
        <v>147</v>
      </c>
      <c r="D4816" t="s">
        <v>6840</v>
      </c>
      <c r="E4816" s="1">
        <v>45474</v>
      </c>
      <c r="F4816">
        <v>1</v>
      </c>
    </row>
    <row r="4817" spans="1:6" x14ac:dyDescent="0.25">
      <c r="A4817" t="s">
        <v>3886</v>
      </c>
      <c r="B4817" t="s">
        <v>146</v>
      </c>
      <c r="C4817" t="s">
        <v>147</v>
      </c>
      <c r="D4817" t="s">
        <v>6840</v>
      </c>
      <c r="E4817" s="1">
        <v>45505</v>
      </c>
      <c r="F4817">
        <v>1</v>
      </c>
    </row>
    <row r="4818" spans="1:6" x14ac:dyDescent="0.25">
      <c r="A4818" t="s">
        <v>3886</v>
      </c>
      <c r="B4818" t="s">
        <v>146</v>
      </c>
      <c r="C4818" t="s">
        <v>147</v>
      </c>
      <c r="D4818" t="s">
        <v>6840</v>
      </c>
      <c r="E4818" s="1">
        <v>45536</v>
      </c>
      <c r="F4818">
        <v>1</v>
      </c>
    </row>
    <row r="4819" spans="1:6" x14ac:dyDescent="0.25">
      <c r="A4819" t="s">
        <v>3886</v>
      </c>
      <c r="B4819" t="s">
        <v>146</v>
      </c>
      <c r="C4819" t="s">
        <v>147</v>
      </c>
      <c r="D4819" t="s">
        <v>6840</v>
      </c>
      <c r="E4819" s="1">
        <v>45566</v>
      </c>
      <c r="F4819">
        <v>1</v>
      </c>
    </row>
    <row r="4820" spans="1:6" x14ac:dyDescent="0.25">
      <c r="A4820" t="s">
        <v>3886</v>
      </c>
      <c r="B4820" t="s">
        <v>146</v>
      </c>
      <c r="C4820" t="s">
        <v>147</v>
      </c>
      <c r="D4820" t="s">
        <v>6840</v>
      </c>
      <c r="E4820" s="1">
        <v>45597</v>
      </c>
      <c r="F4820">
        <v>1</v>
      </c>
    </row>
    <row r="4821" spans="1:6" x14ac:dyDescent="0.25">
      <c r="A4821" t="s">
        <v>3886</v>
      </c>
      <c r="B4821" t="s">
        <v>146</v>
      </c>
      <c r="C4821" t="s">
        <v>147</v>
      </c>
      <c r="D4821" t="s">
        <v>6840</v>
      </c>
      <c r="E4821" s="1">
        <v>45627</v>
      </c>
      <c r="F4821">
        <v>1</v>
      </c>
    </row>
    <row r="4822" spans="1:6" x14ac:dyDescent="0.25">
      <c r="A4822" t="s">
        <v>3897</v>
      </c>
      <c r="B4822" t="s">
        <v>31</v>
      </c>
      <c r="C4822" t="s">
        <v>32</v>
      </c>
      <c r="D4822" t="s">
        <v>6841</v>
      </c>
      <c r="E4822" s="1">
        <v>45323</v>
      </c>
      <c r="F4822">
        <v>1</v>
      </c>
    </row>
    <row r="4823" spans="1:6" x14ac:dyDescent="0.25">
      <c r="A4823" t="s">
        <v>3897</v>
      </c>
      <c r="B4823" t="s">
        <v>31</v>
      </c>
      <c r="C4823" t="s">
        <v>32</v>
      </c>
      <c r="D4823" t="s">
        <v>6841</v>
      </c>
      <c r="E4823" s="1">
        <v>45352</v>
      </c>
      <c r="F4823">
        <v>1</v>
      </c>
    </row>
    <row r="4824" spans="1:6" x14ac:dyDescent="0.25">
      <c r="A4824" t="s">
        <v>3897</v>
      </c>
      <c r="B4824" t="s">
        <v>31</v>
      </c>
      <c r="C4824" t="s">
        <v>32</v>
      </c>
      <c r="D4824" t="s">
        <v>6841</v>
      </c>
      <c r="E4824" s="1">
        <v>45383</v>
      </c>
      <c r="F4824">
        <v>1</v>
      </c>
    </row>
    <row r="4825" spans="1:6" x14ac:dyDescent="0.25">
      <c r="A4825" t="s">
        <v>3897</v>
      </c>
      <c r="B4825" t="s">
        <v>31</v>
      </c>
      <c r="C4825" t="s">
        <v>32</v>
      </c>
      <c r="D4825" t="s">
        <v>6841</v>
      </c>
      <c r="E4825" s="1">
        <v>45413</v>
      </c>
      <c r="F4825">
        <v>1</v>
      </c>
    </row>
    <row r="4826" spans="1:6" x14ac:dyDescent="0.25">
      <c r="A4826" t="s">
        <v>3897</v>
      </c>
      <c r="B4826" t="s">
        <v>31</v>
      </c>
      <c r="C4826" t="s">
        <v>32</v>
      </c>
      <c r="D4826" t="s">
        <v>6841</v>
      </c>
      <c r="E4826" s="1">
        <v>45444</v>
      </c>
      <c r="F4826">
        <v>1</v>
      </c>
    </row>
    <row r="4827" spans="1:6" x14ac:dyDescent="0.25">
      <c r="A4827" t="s">
        <v>3897</v>
      </c>
      <c r="B4827" t="s">
        <v>31</v>
      </c>
      <c r="C4827" t="s">
        <v>32</v>
      </c>
      <c r="D4827" t="s">
        <v>6841</v>
      </c>
      <c r="E4827" s="1">
        <v>45474</v>
      </c>
      <c r="F4827">
        <v>1</v>
      </c>
    </row>
    <row r="4828" spans="1:6" x14ac:dyDescent="0.25">
      <c r="A4828" t="s">
        <v>3897</v>
      </c>
      <c r="B4828" t="s">
        <v>31</v>
      </c>
      <c r="C4828" t="s">
        <v>32</v>
      </c>
      <c r="D4828" t="s">
        <v>6841</v>
      </c>
      <c r="E4828" s="1">
        <v>45505</v>
      </c>
      <c r="F4828">
        <v>1</v>
      </c>
    </row>
    <row r="4829" spans="1:6" x14ac:dyDescent="0.25">
      <c r="A4829" t="s">
        <v>3897</v>
      </c>
      <c r="B4829" t="s">
        <v>31</v>
      </c>
      <c r="C4829" t="s">
        <v>32</v>
      </c>
      <c r="D4829" t="s">
        <v>6841</v>
      </c>
      <c r="E4829" s="1">
        <v>45536</v>
      </c>
      <c r="F4829">
        <v>1</v>
      </c>
    </row>
    <row r="4830" spans="1:6" x14ac:dyDescent="0.25">
      <c r="A4830" t="s">
        <v>3897</v>
      </c>
      <c r="B4830" t="s">
        <v>31</v>
      </c>
      <c r="C4830" t="s">
        <v>32</v>
      </c>
      <c r="D4830" t="s">
        <v>6841</v>
      </c>
      <c r="E4830" s="1">
        <v>45566</v>
      </c>
      <c r="F4830">
        <v>1</v>
      </c>
    </row>
    <row r="4831" spans="1:6" x14ac:dyDescent="0.25">
      <c r="A4831" t="s">
        <v>3897</v>
      </c>
      <c r="B4831" t="s">
        <v>31</v>
      </c>
      <c r="C4831" t="s">
        <v>32</v>
      </c>
      <c r="D4831" t="s">
        <v>6841</v>
      </c>
      <c r="E4831" s="1">
        <v>45597</v>
      </c>
      <c r="F4831">
        <v>1</v>
      </c>
    </row>
    <row r="4832" spans="1:6" x14ac:dyDescent="0.25">
      <c r="A4832" t="s">
        <v>3897</v>
      </c>
      <c r="B4832" t="s">
        <v>31</v>
      </c>
      <c r="C4832" t="s">
        <v>32</v>
      </c>
      <c r="D4832" t="s">
        <v>6841</v>
      </c>
      <c r="E4832" s="1">
        <v>45627</v>
      </c>
      <c r="F4832">
        <v>1</v>
      </c>
    </row>
    <row r="4833" spans="1:6" x14ac:dyDescent="0.25">
      <c r="A4833" t="s">
        <v>3905</v>
      </c>
      <c r="B4833" t="s">
        <v>52</v>
      </c>
      <c r="C4833" t="s">
        <v>44</v>
      </c>
      <c r="D4833" t="s">
        <v>6841</v>
      </c>
      <c r="E4833" s="1">
        <v>45292</v>
      </c>
      <c r="F4833">
        <v>1</v>
      </c>
    </row>
    <row r="4834" spans="1:6" x14ac:dyDescent="0.25">
      <c r="A4834" t="s">
        <v>3905</v>
      </c>
      <c r="B4834" t="s">
        <v>52</v>
      </c>
      <c r="C4834" t="s">
        <v>44</v>
      </c>
      <c r="D4834" t="s">
        <v>6841</v>
      </c>
      <c r="E4834" s="1">
        <v>45323</v>
      </c>
      <c r="F4834">
        <v>1</v>
      </c>
    </row>
    <row r="4835" spans="1:6" x14ac:dyDescent="0.25">
      <c r="A4835" t="s">
        <v>3905</v>
      </c>
      <c r="B4835" t="s">
        <v>52</v>
      </c>
      <c r="C4835" t="s">
        <v>44</v>
      </c>
      <c r="D4835" t="s">
        <v>6841</v>
      </c>
      <c r="E4835" s="1">
        <v>45352</v>
      </c>
      <c r="F4835">
        <v>1</v>
      </c>
    </row>
    <row r="4836" spans="1:6" x14ac:dyDescent="0.25">
      <c r="A4836" t="s">
        <v>3905</v>
      </c>
      <c r="B4836" t="s">
        <v>52</v>
      </c>
      <c r="C4836" t="s">
        <v>44</v>
      </c>
      <c r="D4836" t="s">
        <v>6841</v>
      </c>
      <c r="E4836" s="1">
        <v>45383</v>
      </c>
      <c r="F4836">
        <v>1</v>
      </c>
    </row>
    <row r="4837" spans="1:6" x14ac:dyDescent="0.25">
      <c r="A4837" t="s">
        <v>3905</v>
      </c>
      <c r="B4837" t="s">
        <v>52</v>
      </c>
      <c r="C4837" t="s">
        <v>44</v>
      </c>
      <c r="D4837" t="s">
        <v>6841</v>
      </c>
      <c r="E4837" s="1">
        <v>45413</v>
      </c>
      <c r="F4837">
        <v>1</v>
      </c>
    </row>
    <row r="4838" spans="1:6" x14ac:dyDescent="0.25">
      <c r="A4838" t="s">
        <v>3905</v>
      </c>
      <c r="B4838" t="s">
        <v>52</v>
      </c>
      <c r="C4838" t="s">
        <v>44</v>
      </c>
      <c r="D4838" t="s">
        <v>6841</v>
      </c>
      <c r="E4838" s="1">
        <v>45444</v>
      </c>
      <c r="F4838">
        <v>1</v>
      </c>
    </row>
    <row r="4839" spans="1:6" x14ac:dyDescent="0.25">
      <c r="A4839" t="s">
        <v>3905</v>
      </c>
      <c r="B4839" t="s">
        <v>52</v>
      </c>
      <c r="C4839" t="s">
        <v>44</v>
      </c>
      <c r="D4839" t="s">
        <v>6841</v>
      </c>
      <c r="E4839" s="1">
        <v>45474</v>
      </c>
      <c r="F4839">
        <v>1</v>
      </c>
    </row>
    <row r="4840" spans="1:6" x14ac:dyDescent="0.25">
      <c r="A4840" t="s">
        <v>3905</v>
      </c>
      <c r="B4840" t="s">
        <v>52</v>
      </c>
      <c r="C4840" t="s">
        <v>44</v>
      </c>
      <c r="D4840" t="s">
        <v>6841</v>
      </c>
      <c r="E4840" s="1">
        <v>45505</v>
      </c>
      <c r="F4840">
        <v>1</v>
      </c>
    </row>
    <row r="4841" spans="1:6" x14ac:dyDescent="0.25">
      <c r="A4841" t="s">
        <v>3905</v>
      </c>
      <c r="B4841" t="s">
        <v>52</v>
      </c>
      <c r="C4841" t="s">
        <v>44</v>
      </c>
      <c r="D4841" t="s">
        <v>6841</v>
      </c>
      <c r="E4841" s="1">
        <v>45536</v>
      </c>
      <c r="F4841">
        <v>1</v>
      </c>
    </row>
    <row r="4842" spans="1:6" x14ac:dyDescent="0.25">
      <c r="A4842" t="s">
        <v>3905</v>
      </c>
      <c r="B4842" t="s">
        <v>52</v>
      </c>
      <c r="C4842" t="s">
        <v>44</v>
      </c>
      <c r="D4842" t="s">
        <v>6841</v>
      </c>
      <c r="E4842" s="1">
        <v>45566</v>
      </c>
      <c r="F4842">
        <v>1</v>
      </c>
    </row>
    <row r="4843" spans="1:6" x14ac:dyDescent="0.25">
      <c r="A4843" t="s">
        <v>3905</v>
      </c>
      <c r="B4843" t="s">
        <v>52</v>
      </c>
      <c r="C4843" t="s">
        <v>44</v>
      </c>
      <c r="D4843" t="s">
        <v>6841</v>
      </c>
      <c r="E4843" s="1">
        <v>45597</v>
      </c>
      <c r="F4843">
        <v>1</v>
      </c>
    </row>
    <row r="4844" spans="1:6" x14ac:dyDescent="0.25">
      <c r="A4844" t="s">
        <v>3905</v>
      </c>
      <c r="B4844" t="s">
        <v>52</v>
      </c>
      <c r="C4844" t="s">
        <v>44</v>
      </c>
      <c r="D4844" t="s">
        <v>6841</v>
      </c>
      <c r="E4844" s="1">
        <v>45627</v>
      </c>
      <c r="F4844">
        <v>1</v>
      </c>
    </row>
    <row r="4845" spans="1:6" x14ac:dyDescent="0.25">
      <c r="A4845" t="s">
        <v>3912</v>
      </c>
      <c r="B4845" t="s">
        <v>31</v>
      </c>
      <c r="C4845" t="s">
        <v>32</v>
      </c>
      <c r="D4845" t="s">
        <v>6841</v>
      </c>
      <c r="E4845" s="1">
        <v>45352</v>
      </c>
      <c r="F4845">
        <v>1</v>
      </c>
    </row>
    <row r="4846" spans="1:6" x14ac:dyDescent="0.25">
      <c r="A4846" t="s">
        <v>3912</v>
      </c>
      <c r="B4846" t="s">
        <v>31</v>
      </c>
      <c r="C4846" t="s">
        <v>32</v>
      </c>
      <c r="D4846" t="s">
        <v>6841</v>
      </c>
      <c r="E4846" s="1">
        <v>45383</v>
      </c>
      <c r="F4846">
        <v>1</v>
      </c>
    </row>
    <row r="4847" spans="1:6" x14ac:dyDescent="0.25">
      <c r="A4847" t="s">
        <v>3912</v>
      </c>
      <c r="B4847" t="s">
        <v>31</v>
      </c>
      <c r="C4847" t="s">
        <v>32</v>
      </c>
      <c r="D4847" t="s">
        <v>6841</v>
      </c>
      <c r="E4847" s="1">
        <v>45413</v>
      </c>
      <c r="F4847">
        <v>1</v>
      </c>
    </row>
    <row r="4848" spans="1:6" x14ac:dyDescent="0.25">
      <c r="A4848" t="s">
        <v>3912</v>
      </c>
      <c r="B4848" t="s">
        <v>31</v>
      </c>
      <c r="C4848" t="s">
        <v>32</v>
      </c>
      <c r="D4848" t="s">
        <v>6841</v>
      </c>
      <c r="E4848" s="1">
        <v>45444</v>
      </c>
      <c r="F4848">
        <v>1</v>
      </c>
    </row>
    <row r="4849" spans="1:6" x14ac:dyDescent="0.25">
      <c r="A4849" t="s">
        <v>3912</v>
      </c>
      <c r="B4849" t="s">
        <v>31</v>
      </c>
      <c r="C4849" t="s">
        <v>32</v>
      </c>
      <c r="D4849" t="s">
        <v>6841</v>
      </c>
      <c r="E4849" s="1">
        <v>45474</v>
      </c>
      <c r="F4849">
        <v>1</v>
      </c>
    </row>
    <row r="4850" spans="1:6" x14ac:dyDescent="0.25">
      <c r="A4850" t="s">
        <v>3912</v>
      </c>
      <c r="B4850" t="s">
        <v>31</v>
      </c>
      <c r="C4850" t="s">
        <v>32</v>
      </c>
      <c r="D4850" t="s">
        <v>6841</v>
      </c>
      <c r="E4850" s="1">
        <v>45505</v>
      </c>
      <c r="F4850">
        <v>1</v>
      </c>
    </row>
    <row r="4851" spans="1:6" x14ac:dyDescent="0.25">
      <c r="A4851" t="s">
        <v>3912</v>
      </c>
      <c r="B4851" t="s">
        <v>31</v>
      </c>
      <c r="C4851" t="s">
        <v>32</v>
      </c>
      <c r="D4851" t="s">
        <v>6841</v>
      </c>
      <c r="E4851" s="1">
        <v>45536</v>
      </c>
      <c r="F4851">
        <v>1</v>
      </c>
    </row>
    <row r="4852" spans="1:6" x14ac:dyDescent="0.25">
      <c r="A4852" t="s">
        <v>3912</v>
      </c>
      <c r="B4852" t="s">
        <v>31</v>
      </c>
      <c r="C4852" t="s">
        <v>32</v>
      </c>
      <c r="D4852" t="s">
        <v>6841</v>
      </c>
      <c r="E4852" s="1">
        <v>45566</v>
      </c>
      <c r="F4852">
        <v>1</v>
      </c>
    </row>
    <row r="4853" spans="1:6" x14ac:dyDescent="0.25">
      <c r="A4853" t="s">
        <v>3912</v>
      </c>
      <c r="B4853" t="s">
        <v>31</v>
      </c>
      <c r="C4853" t="s">
        <v>32</v>
      </c>
      <c r="D4853" t="s">
        <v>6841</v>
      </c>
      <c r="E4853" s="1">
        <v>45597</v>
      </c>
      <c r="F4853">
        <v>1</v>
      </c>
    </row>
    <row r="4854" spans="1:6" x14ac:dyDescent="0.25">
      <c r="A4854" t="s">
        <v>3912</v>
      </c>
      <c r="B4854" t="s">
        <v>31</v>
      </c>
      <c r="C4854" t="s">
        <v>32</v>
      </c>
      <c r="D4854" t="s">
        <v>6841</v>
      </c>
      <c r="E4854" s="1">
        <v>45627</v>
      </c>
      <c r="F4854">
        <v>1</v>
      </c>
    </row>
    <row r="4855" spans="1:6" x14ac:dyDescent="0.25">
      <c r="A4855" t="s">
        <v>3925</v>
      </c>
      <c r="B4855" t="s">
        <v>31</v>
      </c>
      <c r="C4855" t="s">
        <v>32</v>
      </c>
      <c r="D4855" t="s">
        <v>6842</v>
      </c>
      <c r="E4855" s="1">
        <v>45323</v>
      </c>
      <c r="F4855">
        <v>1</v>
      </c>
    </row>
    <row r="4856" spans="1:6" x14ac:dyDescent="0.25">
      <c r="A4856" t="s">
        <v>3925</v>
      </c>
      <c r="B4856" t="s">
        <v>31</v>
      </c>
      <c r="C4856" t="s">
        <v>32</v>
      </c>
      <c r="D4856" t="s">
        <v>6842</v>
      </c>
      <c r="E4856" s="1">
        <v>45352</v>
      </c>
      <c r="F4856">
        <v>1</v>
      </c>
    </row>
    <row r="4857" spans="1:6" x14ac:dyDescent="0.25">
      <c r="A4857" t="s">
        <v>3925</v>
      </c>
      <c r="B4857" t="s">
        <v>31</v>
      </c>
      <c r="C4857" t="s">
        <v>32</v>
      </c>
      <c r="D4857" t="s">
        <v>6842</v>
      </c>
      <c r="E4857" s="1">
        <v>45383</v>
      </c>
      <c r="F4857">
        <v>1</v>
      </c>
    </row>
    <row r="4858" spans="1:6" x14ac:dyDescent="0.25">
      <c r="A4858" t="s">
        <v>3925</v>
      </c>
      <c r="B4858" t="s">
        <v>31</v>
      </c>
      <c r="C4858" t="s">
        <v>32</v>
      </c>
      <c r="D4858" t="s">
        <v>6842</v>
      </c>
      <c r="E4858" s="1">
        <v>45413</v>
      </c>
      <c r="F4858">
        <v>1</v>
      </c>
    </row>
    <row r="4859" spans="1:6" x14ac:dyDescent="0.25">
      <c r="A4859" t="s">
        <v>3925</v>
      </c>
      <c r="B4859" t="s">
        <v>31</v>
      </c>
      <c r="C4859" t="s">
        <v>32</v>
      </c>
      <c r="D4859" t="s">
        <v>6842</v>
      </c>
      <c r="E4859" s="1">
        <v>45444</v>
      </c>
      <c r="F4859">
        <v>1</v>
      </c>
    </row>
    <row r="4860" spans="1:6" x14ac:dyDescent="0.25">
      <c r="A4860" t="s">
        <v>3925</v>
      </c>
      <c r="B4860" t="s">
        <v>31</v>
      </c>
      <c r="C4860" t="s">
        <v>32</v>
      </c>
      <c r="D4860" t="s">
        <v>6842</v>
      </c>
      <c r="E4860" s="1">
        <v>45474</v>
      </c>
      <c r="F4860">
        <v>1</v>
      </c>
    </row>
    <row r="4861" spans="1:6" x14ac:dyDescent="0.25">
      <c r="A4861" t="s">
        <v>3925</v>
      </c>
      <c r="B4861" t="s">
        <v>31</v>
      </c>
      <c r="C4861" t="s">
        <v>32</v>
      </c>
      <c r="D4861" t="s">
        <v>6842</v>
      </c>
      <c r="E4861" s="1">
        <v>45505</v>
      </c>
      <c r="F4861">
        <v>1</v>
      </c>
    </row>
    <row r="4862" spans="1:6" x14ac:dyDescent="0.25">
      <c r="A4862" t="s">
        <v>3925</v>
      </c>
      <c r="B4862" t="s">
        <v>31</v>
      </c>
      <c r="C4862" t="s">
        <v>32</v>
      </c>
      <c r="D4862" t="s">
        <v>6842</v>
      </c>
      <c r="E4862" s="1">
        <v>45536</v>
      </c>
      <c r="F4862">
        <v>1</v>
      </c>
    </row>
    <row r="4863" spans="1:6" x14ac:dyDescent="0.25">
      <c r="A4863" t="s">
        <v>3925</v>
      </c>
      <c r="B4863" t="s">
        <v>31</v>
      </c>
      <c r="C4863" t="s">
        <v>32</v>
      </c>
      <c r="D4863" t="s">
        <v>6842</v>
      </c>
      <c r="E4863" s="1">
        <v>45566</v>
      </c>
      <c r="F4863">
        <v>1</v>
      </c>
    </row>
    <row r="4864" spans="1:6" x14ac:dyDescent="0.25">
      <c r="A4864" t="s">
        <v>3925</v>
      </c>
      <c r="B4864" t="s">
        <v>31</v>
      </c>
      <c r="C4864" t="s">
        <v>32</v>
      </c>
      <c r="D4864" t="s">
        <v>6842</v>
      </c>
      <c r="E4864" s="1">
        <v>45597</v>
      </c>
      <c r="F4864">
        <v>1</v>
      </c>
    </row>
    <row r="4865" spans="1:6" x14ac:dyDescent="0.25">
      <c r="A4865" t="s">
        <v>3925</v>
      </c>
      <c r="B4865" t="s">
        <v>31</v>
      </c>
      <c r="C4865" t="s">
        <v>32</v>
      </c>
      <c r="D4865" t="s">
        <v>6842</v>
      </c>
      <c r="E4865" s="1">
        <v>45627</v>
      </c>
      <c r="F4865">
        <v>1</v>
      </c>
    </row>
    <row r="4866" spans="1:6" x14ac:dyDescent="0.25">
      <c r="A4866" t="s">
        <v>3930</v>
      </c>
      <c r="B4866" t="s">
        <v>233</v>
      </c>
      <c r="C4866" t="s">
        <v>32</v>
      </c>
      <c r="D4866" t="s">
        <v>6840</v>
      </c>
      <c r="E4866" s="1">
        <v>45323</v>
      </c>
      <c r="F4866">
        <v>1</v>
      </c>
    </row>
    <row r="4867" spans="1:6" x14ac:dyDescent="0.25">
      <c r="A4867" t="s">
        <v>3930</v>
      </c>
      <c r="B4867" t="s">
        <v>233</v>
      </c>
      <c r="C4867" t="s">
        <v>32</v>
      </c>
      <c r="D4867" t="s">
        <v>6840</v>
      </c>
      <c r="E4867" s="1">
        <v>45352</v>
      </c>
      <c r="F4867">
        <v>1</v>
      </c>
    </row>
    <row r="4868" spans="1:6" x14ac:dyDescent="0.25">
      <c r="A4868" t="s">
        <v>3930</v>
      </c>
      <c r="B4868" t="s">
        <v>233</v>
      </c>
      <c r="C4868" t="s">
        <v>32</v>
      </c>
      <c r="D4868" t="s">
        <v>6840</v>
      </c>
      <c r="E4868" s="1">
        <v>45383</v>
      </c>
      <c r="F4868">
        <v>1</v>
      </c>
    </row>
    <row r="4869" spans="1:6" x14ac:dyDescent="0.25">
      <c r="A4869" t="s">
        <v>3930</v>
      </c>
      <c r="B4869" t="s">
        <v>233</v>
      </c>
      <c r="C4869" t="s">
        <v>32</v>
      </c>
      <c r="D4869" t="s">
        <v>6840</v>
      </c>
      <c r="E4869" s="1">
        <v>45413</v>
      </c>
      <c r="F4869">
        <v>1</v>
      </c>
    </row>
    <row r="4870" spans="1:6" x14ac:dyDescent="0.25">
      <c r="A4870" t="s">
        <v>3930</v>
      </c>
      <c r="B4870" t="s">
        <v>233</v>
      </c>
      <c r="C4870" t="s">
        <v>32</v>
      </c>
      <c r="D4870" t="s">
        <v>6840</v>
      </c>
      <c r="E4870" s="1">
        <v>45444</v>
      </c>
      <c r="F4870">
        <v>1</v>
      </c>
    </row>
    <row r="4871" spans="1:6" x14ac:dyDescent="0.25">
      <c r="A4871" t="s">
        <v>3930</v>
      </c>
      <c r="B4871" t="s">
        <v>233</v>
      </c>
      <c r="C4871" t="s">
        <v>32</v>
      </c>
      <c r="D4871" t="s">
        <v>6840</v>
      </c>
      <c r="E4871" s="1">
        <v>45474</v>
      </c>
      <c r="F4871">
        <v>1</v>
      </c>
    </row>
    <row r="4872" spans="1:6" x14ac:dyDescent="0.25">
      <c r="A4872" t="s">
        <v>3930</v>
      </c>
      <c r="B4872" t="s">
        <v>233</v>
      </c>
      <c r="C4872" t="s">
        <v>32</v>
      </c>
      <c r="D4872" t="s">
        <v>6840</v>
      </c>
      <c r="E4872" s="1">
        <v>45505</v>
      </c>
      <c r="F4872">
        <v>1</v>
      </c>
    </row>
    <row r="4873" spans="1:6" x14ac:dyDescent="0.25">
      <c r="A4873" t="s">
        <v>3930</v>
      </c>
      <c r="B4873" t="s">
        <v>233</v>
      </c>
      <c r="C4873" t="s">
        <v>32</v>
      </c>
      <c r="D4873" t="s">
        <v>6840</v>
      </c>
      <c r="E4873" s="1">
        <v>45536</v>
      </c>
      <c r="F4873">
        <v>1</v>
      </c>
    </row>
    <row r="4874" spans="1:6" x14ac:dyDescent="0.25">
      <c r="A4874" t="s">
        <v>3930</v>
      </c>
      <c r="B4874" t="s">
        <v>233</v>
      </c>
      <c r="C4874" t="s">
        <v>32</v>
      </c>
      <c r="D4874" t="s">
        <v>6840</v>
      </c>
      <c r="E4874" s="1">
        <v>45566</v>
      </c>
      <c r="F4874">
        <v>1</v>
      </c>
    </row>
    <row r="4875" spans="1:6" x14ac:dyDescent="0.25">
      <c r="A4875" t="s">
        <v>3930</v>
      </c>
      <c r="B4875" t="s">
        <v>233</v>
      </c>
      <c r="C4875" t="s">
        <v>32</v>
      </c>
      <c r="D4875" t="s">
        <v>6840</v>
      </c>
      <c r="E4875" s="1">
        <v>45597</v>
      </c>
      <c r="F4875">
        <v>1</v>
      </c>
    </row>
    <row r="4876" spans="1:6" x14ac:dyDescent="0.25">
      <c r="A4876" t="s">
        <v>3930</v>
      </c>
      <c r="B4876" t="s">
        <v>233</v>
      </c>
      <c r="C4876" t="s">
        <v>32</v>
      </c>
      <c r="D4876" t="s">
        <v>6840</v>
      </c>
      <c r="E4876" s="1">
        <v>45627</v>
      </c>
      <c r="F4876">
        <v>1</v>
      </c>
    </row>
    <row r="4877" spans="1:6" x14ac:dyDescent="0.25">
      <c r="A4877" t="s">
        <v>3955</v>
      </c>
      <c r="B4877" t="s">
        <v>52</v>
      </c>
      <c r="C4877" t="s">
        <v>44</v>
      </c>
      <c r="D4877" t="s">
        <v>6841</v>
      </c>
      <c r="E4877" s="1">
        <v>45323</v>
      </c>
      <c r="F4877">
        <v>1</v>
      </c>
    </row>
    <row r="4878" spans="1:6" x14ac:dyDescent="0.25">
      <c r="A4878" t="s">
        <v>3955</v>
      </c>
      <c r="B4878" t="s">
        <v>52</v>
      </c>
      <c r="C4878" t="s">
        <v>44</v>
      </c>
      <c r="D4878" t="s">
        <v>6841</v>
      </c>
      <c r="E4878" s="1">
        <v>45352</v>
      </c>
      <c r="F4878">
        <v>1</v>
      </c>
    </row>
    <row r="4879" spans="1:6" x14ac:dyDescent="0.25">
      <c r="A4879" t="s">
        <v>3955</v>
      </c>
      <c r="B4879" t="s">
        <v>52</v>
      </c>
      <c r="C4879" t="s">
        <v>44</v>
      </c>
      <c r="D4879" t="s">
        <v>6841</v>
      </c>
      <c r="E4879" s="1">
        <v>45383</v>
      </c>
      <c r="F4879">
        <v>1</v>
      </c>
    </row>
    <row r="4880" spans="1:6" x14ac:dyDescent="0.25">
      <c r="A4880" t="s">
        <v>3955</v>
      </c>
      <c r="B4880" t="s">
        <v>52</v>
      </c>
      <c r="C4880" t="s">
        <v>44</v>
      </c>
      <c r="D4880" t="s">
        <v>6841</v>
      </c>
      <c r="E4880" s="1">
        <v>45413</v>
      </c>
      <c r="F4880">
        <v>1</v>
      </c>
    </row>
    <row r="4881" spans="1:6" x14ac:dyDescent="0.25">
      <c r="A4881" t="s">
        <v>3955</v>
      </c>
      <c r="B4881" t="s">
        <v>52</v>
      </c>
      <c r="C4881" t="s">
        <v>44</v>
      </c>
      <c r="D4881" t="s">
        <v>6841</v>
      </c>
      <c r="E4881" s="1">
        <v>45444</v>
      </c>
      <c r="F4881">
        <v>1</v>
      </c>
    </row>
    <row r="4882" spans="1:6" x14ac:dyDescent="0.25">
      <c r="A4882" t="s">
        <v>3955</v>
      </c>
      <c r="B4882" t="s">
        <v>52</v>
      </c>
      <c r="C4882" t="s">
        <v>44</v>
      </c>
      <c r="D4882" t="s">
        <v>6841</v>
      </c>
      <c r="E4882" s="1">
        <v>45474</v>
      </c>
      <c r="F4882">
        <v>1</v>
      </c>
    </row>
    <row r="4883" spans="1:6" x14ac:dyDescent="0.25">
      <c r="A4883" t="s">
        <v>3955</v>
      </c>
      <c r="B4883" t="s">
        <v>52</v>
      </c>
      <c r="C4883" t="s">
        <v>44</v>
      </c>
      <c r="D4883" t="s">
        <v>6841</v>
      </c>
      <c r="E4883" s="1">
        <v>45505</v>
      </c>
      <c r="F4883">
        <v>1</v>
      </c>
    </row>
    <row r="4884" spans="1:6" x14ac:dyDescent="0.25">
      <c r="A4884" t="s">
        <v>3955</v>
      </c>
      <c r="B4884" t="s">
        <v>52</v>
      </c>
      <c r="C4884" t="s">
        <v>44</v>
      </c>
      <c r="D4884" t="s">
        <v>6841</v>
      </c>
      <c r="E4884" s="1">
        <v>45536</v>
      </c>
      <c r="F4884">
        <v>1</v>
      </c>
    </row>
    <row r="4885" spans="1:6" x14ac:dyDescent="0.25">
      <c r="A4885" t="s">
        <v>3955</v>
      </c>
      <c r="B4885" t="s">
        <v>52</v>
      </c>
      <c r="C4885" t="s">
        <v>44</v>
      </c>
      <c r="D4885" t="s">
        <v>6841</v>
      </c>
      <c r="E4885" s="1">
        <v>45566</v>
      </c>
      <c r="F4885">
        <v>1</v>
      </c>
    </row>
    <row r="4886" spans="1:6" x14ac:dyDescent="0.25">
      <c r="A4886" t="s">
        <v>3955</v>
      </c>
      <c r="B4886" t="s">
        <v>52</v>
      </c>
      <c r="C4886" t="s">
        <v>44</v>
      </c>
      <c r="D4886" t="s">
        <v>6841</v>
      </c>
      <c r="E4886" s="1">
        <v>45597</v>
      </c>
      <c r="F4886">
        <v>1</v>
      </c>
    </row>
    <row r="4887" spans="1:6" x14ac:dyDescent="0.25">
      <c r="A4887" t="s">
        <v>3962</v>
      </c>
      <c r="B4887" t="s">
        <v>43</v>
      </c>
      <c r="C4887" t="s">
        <v>44</v>
      </c>
      <c r="D4887" t="s">
        <v>6841</v>
      </c>
      <c r="E4887" s="1">
        <v>45323</v>
      </c>
      <c r="F4887">
        <v>1</v>
      </c>
    </row>
    <row r="4888" spans="1:6" x14ac:dyDescent="0.25">
      <c r="A4888" t="s">
        <v>3962</v>
      </c>
      <c r="B4888" t="s">
        <v>43</v>
      </c>
      <c r="C4888" t="s">
        <v>44</v>
      </c>
      <c r="D4888" t="s">
        <v>6841</v>
      </c>
      <c r="E4888" s="1">
        <v>45352</v>
      </c>
      <c r="F4888">
        <v>1</v>
      </c>
    </row>
    <row r="4889" spans="1:6" x14ac:dyDescent="0.25">
      <c r="A4889" t="s">
        <v>3962</v>
      </c>
      <c r="B4889" t="s">
        <v>43</v>
      </c>
      <c r="C4889" t="s">
        <v>44</v>
      </c>
      <c r="D4889" t="s">
        <v>6841</v>
      </c>
      <c r="E4889" s="1">
        <v>45383</v>
      </c>
      <c r="F4889">
        <v>1</v>
      </c>
    </row>
    <row r="4890" spans="1:6" x14ac:dyDescent="0.25">
      <c r="A4890" t="s">
        <v>3962</v>
      </c>
      <c r="B4890" t="s">
        <v>43</v>
      </c>
      <c r="C4890" t="s">
        <v>44</v>
      </c>
      <c r="D4890" t="s">
        <v>6841</v>
      </c>
      <c r="E4890" s="1">
        <v>45413</v>
      </c>
      <c r="F4890">
        <v>1</v>
      </c>
    </row>
    <row r="4891" spans="1:6" x14ac:dyDescent="0.25">
      <c r="A4891" t="s">
        <v>3962</v>
      </c>
      <c r="B4891" t="s">
        <v>43</v>
      </c>
      <c r="C4891" t="s">
        <v>44</v>
      </c>
      <c r="D4891" t="s">
        <v>6841</v>
      </c>
      <c r="E4891" s="1">
        <v>45444</v>
      </c>
      <c r="F4891">
        <v>1</v>
      </c>
    </row>
    <row r="4892" spans="1:6" x14ac:dyDescent="0.25">
      <c r="A4892" t="s">
        <v>3962</v>
      </c>
      <c r="B4892" t="s">
        <v>43</v>
      </c>
      <c r="C4892" t="s">
        <v>44</v>
      </c>
      <c r="D4892" t="s">
        <v>6841</v>
      </c>
      <c r="E4892" s="1">
        <v>45474</v>
      </c>
      <c r="F4892">
        <v>1</v>
      </c>
    </row>
    <row r="4893" spans="1:6" x14ac:dyDescent="0.25">
      <c r="A4893" t="s">
        <v>3962</v>
      </c>
      <c r="B4893" t="s">
        <v>43</v>
      </c>
      <c r="C4893" t="s">
        <v>44</v>
      </c>
      <c r="D4893" t="s">
        <v>6841</v>
      </c>
      <c r="E4893" s="1">
        <v>45505</v>
      </c>
      <c r="F4893">
        <v>1</v>
      </c>
    </row>
    <row r="4894" spans="1:6" x14ac:dyDescent="0.25">
      <c r="A4894" t="s">
        <v>3975</v>
      </c>
      <c r="B4894" t="s">
        <v>31</v>
      </c>
      <c r="C4894" t="s">
        <v>32</v>
      </c>
      <c r="D4894" t="s">
        <v>6842</v>
      </c>
      <c r="E4894" s="1">
        <v>45323</v>
      </c>
      <c r="F4894">
        <v>1</v>
      </c>
    </row>
    <row r="4895" spans="1:6" x14ac:dyDescent="0.25">
      <c r="A4895" t="s">
        <v>3975</v>
      </c>
      <c r="B4895" t="s">
        <v>31</v>
      </c>
      <c r="C4895" t="s">
        <v>32</v>
      </c>
      <c r="D4895" t="s">
        <v>6842</v>
      </c>
      <c r="E4895" s="1">
        <v>45352</v>
      </c>
      <c r="F4895">
        <v>1</v>
      </c>
    </row>
    <row r="4896" spans="1:6" x14ac:dyDescent="0.25">
      <c r="A4896" t="s">
        <v>3975</v>
      </c>
      <c r="B4896" t="s">
        <v>31</v>
      </c>
      <c r="C4896" t="s">
        <v>32</v>
      </c>
      <c r="D4896" t="s">
        <v>6842</v>
      </c>
      <c r="E4896" s="1">
        <v>45383</v>
      </c>
      <c r="F4896">
        <v>1</v>
      </c>
    </row>
    <row r="4897" spans="1:6" x14ac:dyDescent="0.25">
      <c r="A4897" t="s">
        <v>3975</v>
      </c>
      <c r="B4897" t="s">
        <v>31</v>
      </c>
      <c r="C4897" t="s">
        <v>32</v>
      </c>
      <c r="D4897" t="s">
        <v>6842</v>
      </c>
      <c r="E4897" s="1">
        <v>45413</v>
      </c>
      <c r="F4897">
        <v>1</v>
      </c>
    </row>
    <row r="4898" spans="1:6" x14ac:dyDescent="0.25">
      <c r="A4898" t="s">
        <v>3975</v>
      </c>
      <c r="B4898" t="s">
        <v>31</v>
      </c>
      <c r="C4898" t="s">
        <v>32</v>
      </c>
      <c r="D4898" t="s">
        <v>6842</v>
      </c>
      <c r="E4898" s="1">
        <v>45444</v>
      </c>
      <c r="F4898">
        <v>1</v>
      </c>
    </row>
    <row r="4899" spans="1:6" x14ac:dyDescent="0.25">
      <c r="A4899" t="s">
        <v>3975</v>
      </c>
      <c r="B4899" t="s">
        <v>31</v>
      </c>
      <c r="C4899" t="s">
        <v>32</v>
      </c>
      <c r="D4899" t="s">
        <v>6842</v>
      </c>
      <c r="E4899" s="1">
        <v>45474</v>
      </c>
      <c r="F4899">
        <v>1</v>
      </c>
    </row>
    <row r="4900" spans="1:6" x14ac:dyDescent="0.25">
      <c r="A4900" t="s">
        <v>3975</v>
      </c>
      <c r="B4900" t="s">
        <v>31</v>
      </c>
      <c r="C4900" t="s">
        <v>32</v>
      </c>
      <c r="D4900" t="s">
        <v>6842</v>
      </c>
      <c r="E4900" s="1">
        <v>45505</v>
      </c>
      <c r="F4900">
        <v>1</v>
      </c>
    </row>
    <row r="4901" spans="1:6" x14ac:dyDescent="0.25">
      <c r="A4901" t="s">
        <v>3975</v>
      </c>
      <c r="B4901" t="s">
        <v>31</v>
      </c>
      <c r="C4901" t="s">
        <v>32</v>
      </c>
      <c r="D4901" t="s">
        <v>6842</v>
      </c>
      <c r="E4901" s="1">
        <v>45536</v>
      </c>
      <c r="F4901">
        <v>1</v>
      </c>
    </row>
    <row r="4902" spans="1:6" x14ac:dyDescent="0.25">
      <c r="A4902" t="s">
        <v>3975</v>
      </c>
      <c r="B4902" t="s">
        <v>31</v>
      </c>
      <c r="C4902" t="s">
        <v>32</v>
      </c>
      <c r="D4902" t="s">
        <v>6842</v>
      </c>
      <c r="E4902" s="1">
        <v>45566</v>
      </c>
      <c r="F4902">
        <v>1</v>
      </c>
    </row>
    <row r="4903" spans="1:6" x14ac:dyDescent="0.25">
      <c r="A4903" t="s">
        <v>3975</v>
      </c>
      <c r="B4903" t="s">
        <v>31</v>
      </c>
      <c r="C4903" t="s">
        <v>32</v>
      </c>
      <c r="D4903" t="s">
        <v>6842</v>
      </c>
      <c r="E4903" s="1">
        <v>45597</v>
      </c>
      <c r="F4903">
        <v>1</v>
      </c>
    </row>
    <row r="4904" spans="1:6" x14ac:dyDescent="0.25">
      <c r="A4904" t="s">
        <v>3975</v>
      </c>
      <c r="B4904" t="s">
        <v>31</v>
      </c>
      <c r="C4904" t="s">
        <v>32</v>
      </c>
      <c r="D4904" t="s">
        <v>6842</v>
      </c>
      <c r="E4904" s="1">
        <v>45627</v>
      </c>
      <c r="F4904">
        <v>1</v>
      </c>
    </row>
    <row r="4905" spans="1:6" x14ac:dyDescent="0.25">
      <c r="A4905" t="s">
        <v>3984</v>
      </c>
      <c r="B4905" t="s">
        <v>31</v>
      </c>
      <c r="C4905" t="s">
        <v>32</v>
      </c>
      <c r="D4905" t="s">
        <v>6842</v>
      </c>
      <c r="E4905" s="1">
        <v>45292</v>
      </c>
      <c r="F4905">
        <v>1</v>
      </c>
    </row>
    <row r="4906" spans="1:6" x14ac:dyDescent="0.25">
      <c r="A4906" t="s">
        <v>3984</v>
      </c>
      <c r="B4906" t="s">
        <v>31</v>
      </c>
      <c r="C4906" t="s">
        <v>32</v>
      </c>
      <c r="D4906" t="s">
        <v>6842</v>
      </c>
      <c r="E4906" s="1">
        <v>45323</v>
      </c>
      <c r="F4906">
        <v>1</v>
      </c>
    </row>
    <row r="4907" spans="1:6" x14ac:dyDescent="0.25">
      <c r="A4907" t="s">
        <v>3984</v>
      </c>
      <c r="B4907" t="s">
        <v>31</v>
      </c>
      <c r="C4907" t="s">
        <v>32</v>
      </c>
      <c r="D4907" t="s">
        <v>6842</v>
      </c>
      <c r="E4907" s="1">
        <v>45352</v>
      </c>
      <c r="F4907">
        <v>1</v>
      </c>
    </row>
    <row r="4908" spans="1:6" x14ac:dyDescent="0.25">
      <c r="A4908" t="s">
        <v>3984</v>
      </c>
      <c r="B4908" t="s">
        <v>31</v>
      </c>
      <c r="C4908" t="s">
        <v>32</v>
      </c>
      <c r="D4908" t="s">
        <v>6842</v>
      </c>
      <c r="E4908" s="1">
        <v>45383</v>
      </c>
      <c r="F4908">
        <v>1</v>
      </c>
    </row>
    <row r="4909" spans="1:6" x14ac:dyDescent="0.25">
      <c r="A4909" t="s">
        <v>3984</v>
      </c>
      <c r="B4909" t="s">
        <v>31</v>
      </c>
      <c r="C4909" t="s">
        <v>32</v>
      </c>
      <c r="D4909" t="s">
        <v>6842</v>
      </c>
      <c r="E4909" s="1">
        <v>45413</v>
      </c>
      <c r="F4909">
        <v>1</v>
      </c>
    </row>
    <row r="4910" spans="1:6" x14ac:dyDescent="0.25">
      <c r="A4910" t="s">
        <v>3984</v>
      </c>
      <c r="B4910" t="s">
        <v>31</v>
      </c>
      <c r="C4910" t="s">
        <v>32</v>
      </c>
      <c r="D4910" t="s">
        <v>6842</v>
      </c>
      <c r="E4910" s="1">
        <v>45444</v>
      </c>
      <c r="F4910">
        <v>1</v>
      </c>
    </row>
    <row r="4911" spans="1:6" x14ac:dyDescent="0.25">
      <c r="A4911" t="s">
        <v>3984</v>
      </c>
      <c r="B4911" t="s">
        <v>31</v>
      </c>
      <c r="C4911" t="s">
        <v>32</v>
      </c>
      <c r="D4911" t="s">
        <v>6842</v>
      </c>
      <c r="E4911" s="1">
        <v>45474</v>
      </c>
      <c r="F4911">
        <v>1</v>
      </c>
    </row>
    <row r="4912" spans="1:6" x14ac:dyDescent="0.25">
      <c r="A4912" t="s">
        <v>3984</v>
      </c>
      <c r="B4912" t="s">
        <v>31</v>
      </c>
      <c r="C4912" t="s">
        <v>32</v>
      </c>
      <c r="D4912" t="s">
        <v>6842</v>
      </c>
      <c r="E4912" s="1">
        <v>45505</v>
      </c>
      <c r="F4912">
        <v>1</v>
      </c>
    </row>
    <row r="4913" spans="1:6" x14ac:dyDescent="0.25">
      <c r="A4913" t="s">
        <v>3984</v>
      </c>
      <c r="B4913" t="s">
        <v>31</v>
      </c>
      <c r="C4913" t="s">
        <v>32</v>
      </c>
      <c r="D4913" t="s">
        <v>6842</v>
      </c>
      <c r="E4913" s="1">
        <v>45536</v>
      </c>
      <c r="F4913">
        <v>1</v>
      </c>
    </row>
    <row r="4914" spans="1:6" x14ac:dyDescent="0.25">
      <c r="A4914" t="s">
        <v>3984</v>
      </c>
      <c r="B4914" t="s">
        <v>31</v>
      </c>
      <c r="C4914" t="s">
        <v>32</v>
      </c>
      <c r="D4914" t="s">
        <v>6842</v>
      </c>
      <c r="E4914" s="1">
        <v>45566</v>
      </c>
      <c r="F4914">
        <v>1</v>
      </c>
    </row>
    <row r="4915" spans="1:6" x14ac:dyDescent="0.25">
      <c r="A4915" t="s">
        <v>3984</v>
      </c>
      <c r="B4915" t="s">
        <v>31</v>
      </c>
      <c r="C4915" t="s">
        <v>32</v>
      </c>
      <c r="D4915" t="s">
        <v>6842</v>
      </c>
      <c r="E4915" s="1">
        <v>45597</v>
      </c>
      <c r="F4915">
        <v>1</v>
      </c>
    </row>
    <row r="4916" spans="1:6" x14ac:dyDescent="0.25">
      <c r="A4916" t="s">
        <v>3984</v>
      </c>
      <c r="B4916" t="s">
        <v>31</v>
      </c>
      <c r="C4916" t="s">
        <v>32</v>
      </c>
      <c r="D4916" t="s">
        <v>6842</v>
      </c>
      <c r="E4916" s="1">
        <v>45627</v>
      </c>
      <c r="F4916">
        <v>1</v>
      </c>
    </row>
    <row r="4917" spans="1:6" x14ac:dyDescent="0.25">
      <c r="A4917" t="s">
        <v>3991</v>
      </c>
      <c r="B4917" t="s">
        <v>146</v>
      </c>
      <c r="C4917" t="s">
        <v>147</v>
      </c>
      <c r="D4917" t="s">
        <v>6841</v>
      </c>
      <c r="E4917" s="1">
        <v>45292</v>
      </c>
      <c r="F4917">
        <v>1</v>
      </c>
    </row>
    <row r="4918" spans="1:6" x14ac:dyDescent="0.25">
      <c r="A4918" t="s">
        <v>3991</v>
      </c>
      <c r="B4918" t="s">
        <v>146</v>
      </c>
      <c r="C4918" t="s">
        <v>147</v>
      </c>
      <c r="D4918" t="s">
        <v>6841</v>
      </c>
      <c r="E4918" s="1">
        <v>45323</v>
      </c>
      <c r="F4918">
        <v>1</v>
      </c>
    </row>
    <row r="4919" spans="1:6" x14ac:dyDescent="0.25">
      <c r="A4919" t="s">
        <v>3991</v>
      </c>
      <c r="B4919" t="s">
        <v>146</v>
      </c>
      <c r="C4919" t="s">
        <v>147</v>
      </c>
      <c r="D4919" t="s">
        <v>6841</v>
      </c>
      <c r="E4919" s="1">
        <v>45352</v>
      </c>
      <c r="F4919">
        <v>1</v>
      </c>
    </row>
    <row r="4920" spans="1:6" x14ac:dyDescent="0.25">
      <c r="A4920" t="s">
        <v>3991</v>
      </c>
      <c r="B4920" t="s">
        <v>146</v>
      </c>
      <c r="C4920" t="s">
        <v>147</v>
      </c>
      <c r="D4920" t="s">
        <v>6841</v>
      </c>
      <c r="E4920" s="1">
        <v>45383</v>
      </c>
      <c r="F4920">
        <v>1</v>
      </c>
    </row>
    <row r="4921" spans="1:6" x14ac:dyDescent="0.25">
      <c r="A4921" t="s">
        <v>3991</v>
      </c>
      <c r="B4921" t="s">
        <v>146</v>
      </c>
      <c r="C4921" t="s">
        <v>147</v>
      </c>
      <c r="D4921" t="s">
        <v>6841</v>
      </c>
      <c r="E4921" s="1">
        <v>45413</v>
      </c>
      <c r="F4921">
        <v>1</v>
      </c>
    </row>
    <row r="4922" spans="1:6" x14ac:dyDescent="0.25">
      <c r="A4922" t="s">
        <v>3991</v>
      </c>
      <c r="B4922" t="s">
        <v>146</v>
      </c>
      <c r="C4922" t="s">
        <v>147</v>
      </c>
      <c r="D4922" t="s">
        <v>6841</v>
      </c>
      <c r="E4922" s="1">
        <v>45444</v>
      </c>
      <c r="F4922">
        <v>1</v>
      </c>
    </row>
    <row r="4923" spans="1:6" x14ac:dyDescent="0.25">
      <c r="A4923" t="s">
        <v>3991</v>
      </c>
      <c r="B4923" t="s">
        <v>146</v>
      </c>
      <c r="C4923" t="s">
        <v>147</v>
      </c>
      <c r="D4923" t="s">
        <v>6841</v>
      </c>
      <c r="E4923" s="1">
        <v>45474</v>
      </c>
      <c r="F4923">
        <v>1</v>
      </c>
    </row>
    <row r="4924" spans="1:6" x14ac:dyDescent="0.25">
      <c r="A4924" t="s">
        <v>3991</v>
      </c>
      <c r="B4924" t="s">
        <v>146</v>
      </c>
      <c r="C4924" t="s">
        <v>147</v>
      </c>
      <c r="D4924" t="s">
        <v>6841</v>
      </c>
      <c r="E4924" s="1">
        <v>45505</v>
      </c>
      <c r="F4924">
        <v>1</v>
      </c>
    </row>
    <row r="4925" spans="1:6" x14ac:dyDescent="0.25">
      <c r="A4925" t="s">
        <v>3991</v>
      </c>
      <c r="B4925" t="s">
        <v>146</v>
      </c>
      <c r="C4925" t="s">
        <v>147</v>
      </c>
      <c r="D4925" t="s">
        <v>6841</v>
      </c>
      <c r="E4925" s="1">
        <v>45536</v>
      </c>
      <c r="F4925">
        <v>1</v>
      </c>
    </row>
    <row r="4926" spans="1:6" x14ac:dyDescent="0.25">
      <c r="A4926" t="s">
        <v>3991</v>
      </c>
      <c r="B4926" t="s">
        <v>146</v>
      </c>
      <c r="C4926" t="s">
        <v>147</v>
      </c>
      <c r="D4926" t="s">
        <v>6841</v>
      </c>
      <c r="E4926" s="1">
        <v>45566</v>
      </c>
      <c r="F4926">
        <v>1</v>
      </c>
    </row>
    <row r="4927" spans="1:6" x14ac:dyDescent="0.25">
      <c r="A4927" t="s">
        <v>3991</v>
      </c>
      <c r="B4927" t="s">
        <v>146</v>
      </c>
      <c r="C4927" t="s">
        <v>147</v>
      </c>
      <c r="D4927" t="s">
        <v>6841</v>
      </c>
      <c r="E4927" s="1">
        <v>45597</v>
      </c>
      <c r="F4927">
        <v>1</v>
      </c>
    </row>
    <row r="4928" spans="1:6" x14ac:dyDescent="0.25">
      <c r="A4928" t="s">
        <v>3991</v>
      </c>
      <c r="B4928" t="s">
        <v>146</v>
      </c>
      <c r="C4928" t="s">
        <v>147</v>
      </c>
      <c r="D4928" t="s">
        <v>6841</v>
      </c>
      <c r="E4928" s="1">
        <v>45627</v>
      </c>
      <c r="F4928">
        <v>1</v>
      </c>
    </row>
    <row r="4929" spans="1:6" x14ac:dyDescent="0.25">
      <c r="A4929" t="s">
        <v>4004</v>
      </c>
      <c r="B4929" t="s">
        <v>43</v>
      </c>
      <c r="C4929" t="s">
        <v>44</v>
      </c>
      <c r="D4929" t="s">
        <v>6842</v>
      </c>
      <c r="E4929" s="1">
        <v>45352</v>
      </c>
      <c r="F4929">
        <v>1</v>
      </c>
    </row>
    <row r="4930" spans="1:6" x14ac:dyDescent="0.25">
      <c r="A4930" t="s">
        <v>4004</v>
      </c>
      <c r="B4930" t="s">
        <v>43</v>
      </c>
      <c r="C4930" t="s">
        <v>44</v>
      </c>
      <c r="D4930" t="s">
        <v>6842</v>
      </c>
      <c r="E4930" s="1">
        <v>45383</v>
      </c>
      <c r="F4930">
        <v>1</v>
      </c>
    </row>
    <row r="4931" spans="1:6" x14ac:dyDescent="0.25">
      <c r="A4931" t="s">
        <v>4004</v>
      </c>
      <c r="B4931" t="s">
        <v>43</v>
      </c>
      <c r="C4931" t="s">
        <v>44</v>
      </c>
      <c r="D4931" t="s">
        <v>6842</v>
      </c>
      <c r="E4931" s="1">
        <v>45413</v>
      </c>
      <c r="F4931">
        <v>1</v>
      </c>
    </row>
    <row r="4932" spans="1:6" x14ac:dyDescent="0.25">
      <c r="A4932" t="s">
        <v>4004</v>
      </c>
      <c r="B4932" t="s">
        <v>43</v>
      </c>
      <c r="C4932" t="s">
        <v>44</v>
      </c>
      <c r="D4932" t="s">
        <v>6842</v>
      </c>
      <c r="E4932" s="1">
        <v>45444</v>
      </c>
      <c r="F4932">
        <v>1</v>
      </c>
    </row>
    <row r="4933" spans="1:6" x14ac:dyDescent="0.25">
      <c r="A4933" t="s">
        <v>4004</v>
      </c>
      <c r="B4933" t="s">
        <v>43</v>
      </c>
      <c r="C4933" t="s">
        <v>44</v>
      </c>
      <c r="D4933" t="s">
        <v>6842</v>
      </c>
      <c r="E4933" s="1">
        <v>45474</v>
      </c>
      <c r="F4933">
        <v>1</v>
      </c>
    </row>
    <row r="4934" spans="1:6" x14ac:dyDescent="0.25">
      <c r="A4934" t="s">
        <v>4004</v>
      </c>
      <c r="B4934" t="s">
        <v>43</v>
      </c>
      <c r="C4934" t="s">
        <v>44</v>
      </c>
      <c r="D4934" t="s">
        <v>6842</v>
      </c>
      <c r="E4934" s="1">
        <v>45505</v>
      </c>
      <c r="F4934">
        <v>1</v>
      </c>
    </row>
    <row r="4935" spans="1:6" x14ac:dyDescent="0.25">
      <c r="A4935" t="s">
        <v>4004</v>
      </c>
      <c r="B4935" t="s">
        <v>43</v>
      </c>
      <c r="C4935" t="s">
        <v>44</v>
      </c>
      <c r="D4935" t="s">
        <v>6842</v>
      </c>
      <c r="E4935" s="1">
        <v>45536</v>
      </c>
      <c r="F4935">
        <v>1</v>
      </c>
    </row>
    <row r="4936" spans="1:6" x14ac:dyDescent="0.25">
      <c r="A4936" t="s">
        <v>4004</v>
      </c>
      <c r="B4936" t="s">
        <v>43</v>
      </c>
      <c r="C4936" t="s">
        <v>44</v>
      </c>
      <c r="D4936" t="s">
        <v>6842</v>
      </c>
      <c r="E4936" s="1">
        <v>45566</v>
      </c>
      <c r="F4936">
        <v>1</v>
      </c>
    </row>
    <row r="4937" spans="1:6" x14ac:dyDescent="0.25">
      <c r="A4937" t="s">
        <v>4004</v>
      </c>
      <c r="B4937" t="s">
        <v>43</v>
      </c>
      <c r="C4937" t="s">
        <v>44</v>
      </c>
      <c r="D4937" t="s">
        <v>6842</v>
      </c>
      <c r="E4937" s="1">
        <v>45597</v>
      </c>
      <c r="F4937">
        <v>1</v>
      </c>
    </row>
    <row r="4938" spans="1:6" x14ac:dyDescent="0.25">
      <c r="A4938" t="s">
        <v>4004</v>
      </c>
      <c r="B4938" t="s">
        <v>43</v>
      </c>
      <c r="C4938" t="s">
        <v>44</v>
      </c>
      <c r="D4938" t="s">
        <v>6842</v>
      </c>
      <c r="E4938" s="1">
        <v>45627</v>
      </c>
      <c r="F4938">
        <v>1</v>
      </c>
    </row>
    <row r="4939" spans="1:6" x14ac:dyDescent="0.25">
      <c r="A4939" t="s">
        <v>4012</v>
      </c>
      <c r="B4939" t="s">
        <v>31</v>
      </c>
      <c r="C4939" t="s">
        <v>32</v>
      </c>
      <c r="D4939" t="s">
        <v>6841</v>
      </c>
      <c r="E4939" s="1">
        <v>45352</v>
      </c>
      <c r="F4939">
        <v>1</v>
      </c>
    </row>
    <row r="4940" spans="1:6" x14ac:dyDescent="0.25">
      <c r="A4940" t="s">
        <v>4012</v>
      </c>
      <c r="B4940" t="s">
        <v>31</v>
      </c>
      <c r="C4940" t="s">
        <v>32</v>
      </c>
      <c r="D4940" t="s">
        <v>6841</v>
      </c>
      <c r="E4940" s="1">
        <v>45383</v>
      </c>
      <c r="F4940">
        <v>1</v>
      </c>
    </row>
    <row r="4941" spans="1:6" x14ac:dyDescent="0.25">
      <c r="A4941" t="s">
        <v>4012</v>
      </c>
      <c r="B4941" t="s">
        <v>31</v>
      </c>
      <c r="C4941" t="s">
        <v>32</v>
      </c>
      <c r="D4941" t="s">
        <v>6841</v>
      </c>
      <c r="E4941" s="1">
        <v>45413</v>
      </c>
      <c r="F4941">
        <v>1</v>
      </c>
    </row>
    <row r="4942" spans="1:6" x14ac:dyDescent="0.25">
      <c r="A4942" t="s">
        <v>4012</v>
      </c>
      <c r="B4942" t="s">
        <v>31</v>
      </c>
      <c r="C4942" t="s">
        <v>32</v>
      </c>
      <c r="D4942" t="s">
        <v>6841</v>
      </c>
      <c r="E4942" s="1">
        <v>45444</v>
      </c>
      <c r="F4942">
        <v>1</v>
      </c>
    </row>
    <row r="4943" spans="1:6" x14ac:dyDescent="0.25">
      <c r="A4943" t="s">
        <v>4012</v>
      </c>
      <c r="B4943" t="s">
        <v>31</v>
      </c>
      <c r="C4943" t="s">
        <v>32</v>
      </c>
      <c r="D4943" t="s">
        <v>6841</v>
      </c>
      <c r="E4943" s="1">
        <v>45474</v>
      </c>
      <c r="F4943">
        <v>1</v>
      </c>
    </row>
    <row r="4944" spans="1:6" x14ac:dyDescent="0.25">
      <c r="A4944" t="s">
        <v>4012</v>
      </c>
      <c r="B4944" t="s">
        <v>31</v>
      </c>
      <c r="C4944" t="s">
        <v>32</v>
      </c>
      <c r="D4944" t="s">
        <v>6841</v>
      </c>
      <c r="E4944" s="1">
        <v>45505</v>
      </c>
      <c r="F4944">
        <v>1</v>
      </c>
    </row>
    <row r="4945" spans="1:6" x14ac:dyDescent="0.25">
      <c r="A4945" t="s">
        <v>4012</v>
      </c>
      <c r="B4945" t="s">
        <v>31</v>
      </c>
      <c r="C4945" t="s">
        <v>32</v>
      </c>
      <c r="D4945" t="s">
        <v>6841</v>
      </c>
      <c r="E4945" s="1">
        <v>45536</v>
      </c>
      <c r="F4945">
        <v>1</v>
      </c>
    </row>
    <row r="4946" spans="1:6" x14ac:dyDescent="0.25">
      <c r="A4946" t="s">
        <v>4012</v>
      </c>
      <c r="B4946" t="s">
        <v>31</v>
      </c>
      <c r="C4946" t="s">
        <v>32</v>
      </c>
      <c r="D4946" t="s">
        <v>6841</v>
      </c>
      <c r="E4946" s="1">
        <v>45566</v>
      </c>
      <c r="F4946">
        <v>1</v>
      </c>
    </row>
    <row r="4947" spans="1:6" x14ac:dyDescent="0.25">
      <c r="A4947" t="s">
        <v>4012</v>
      </c>
      <c r="B4947" t="s">
        <v>31</v>
      </c>
      <c r="C4947" t="s">
        <v>32</v>
      </c>
      <c r="D4947" t="s">
        <v>6841</v>
      </c>
      <c r="E4947" s="1">
        <v>45597</v>
      </c>
      <c r="F4947">
        <v>1</v>
      </c>
    </row>
    <row r="4948" spans="1:6" x14ac:dyDescent="0.25">
      <c r="A4948" t="s">
        <v>4012</v>
      </c>
      <c r="B4948" t="s">
        <v>31</v>
      </c>
      <c r="C4948" t="s">
        <v>32</v>
      </c>
      <c r="D4948" t="s">
        <v>6841</v>
      </c>
      <c r="E4948" s="1">
        <v>45627</v>
      </c>
      <c r="F4948">
        <v>1</v>
      </c>
    </row>
    <row r="4949" spans="1:6" x14ac:dyDescent="0.25">
      <c r="A4949" t="s">
        <v>4027</v>
      </c>
      <c r="B4949" t="s">
        <v>43</v>
      </c>
      <c r="C4949" t="s">
        <v>44</v>
      </c>
      <c r="D4949" t="s">
        <v>6841</v>
      </c>
      <c r="E4949" s="1">
        <v>45323</v>
      </c>
      <c r="F4949">
        <v>1</v>
      </c>
    </row>
    <row r="4950" spans="1:6" x14ac:dyDescent="0.25">
      <c r="A4950" t="s">
        <v>4027</v>
      </c>
      <c r="B4950" t="s">
        <v>43</v>
      </c>
      <c r="C4950" t="s">
        <v>44</v>
      </c>
      <c r="D4950" t="s">
        <v>6841</v>
      </c>
      <c r="E4950" s="1">
        <v>45352</v>
      </c>
      <c r="F4950">
        <v>1</v>
      </c>
    </row>
    <row r="4951" spans="1:6" x14ac:dyDescent="0.25">
      <c r="A4951" t="s">
        <v>4027</v>
      </c>
      <c r="B4951" t="s">
        <v>43</v>
      </c>
      <c r="C4951" t="s">
        <v>44</v>
      </c>
      <c r="D4951" t="s">
        <v>6841</v>
      </c>
      <c r="E4951" s="1">
        <v>45383</v>
      </c>
      <c r="F4951">
        <v>1</v>
      </c>
    </row>
    <row r="4952" spans="1:6" x14ac:dyDescent="0.25">
      <c r="A4952" t="s">
        <v>4027</v>
      </c>
      <c r="B4952" t="s">
        <v>43</v>
      </c>
      <c r="C4952" t="s">
        <v>44</v>
      </c>
      <c r="D4952" t="s">
        <v>6841</v>
      </c>
      <c r="E4952" s="1">
        <v>45413</v>
      </c>
      <c r="F4952">
        <v>1</v>
      </c>
    </row>
    <row r="4953" spans="1:6" x14ac:dyDescent="0.25">
      <c r="A4953" t="s">
        <v>4027</v>
      </c>
      <c r="B4953" t="s">
        <v>43</v>
      </c>
      <c r="C4953" t="s">
        <v>44</v>
      </c>
      <c r="D4953" t="s">
        <v>6841</v>
      </c>
      <c r="E4953" s="1">
        <v>45444</v>
      </c>
      <c r="F4953">
        <v>1</v>
      </c>
    </row>
    <row r="4954" spans="1:6" x14ac:dyDescent="0.25">
      <c r="A4954" t="s">
        <v>4027</v>
      </c>
      <c r="B4954" t="s">
        <v>43</v>
      </c>
      <c r="C4954" t="s">
        <v>44</v>
      </c>
      <c r="D4954" t="s">
        <v>6841</v>
      </c>
      <c r="E4954" s="1">
        <v>45474</v>
      </c>
      <c r="F4954">
        <v>1</v>
      </c>
    </row>
    <row r="4955" spans="1:6" x14ac:dyDescent="0.25">
      <c r="A4955" t="s">
        <v>4027</v>
      </c>
      <c r="B4955" t="s">
        <v>43</v>
      </c>
      <c r="C4955" t="s">
        <v>44</v>
      </c>
      <c r="D4955" t="s">
        <v>6841</v>
      </c>
      <c r="E4955" s="1">
        <v>45505</v>
      </c>
      <c r="F4955">
        <v>1</v>
      </c>
    </row>
    <row r="4956" spans="1:6" x14ac:dyDescent="0.25">
      <c r="A4956" t="s">
        <v>4027</v>
      </c>
      <c r="B4956" t="s">
        <v>43</v>
      </c>
      <c r="C4956" t="s">
        <v>44</v>
      </c>
      <c r="D4956" t="s">
        <v>6841</v>
      </c>
      <c r="E4956" s="1">
        <v>45536</v>
      </c>
      <c r="F4956">
        <v>1</v>
      </c>
    </row>
    <row r="4957" spans="1:6" x14ac:dyDescent="0.25">
      <c r="A4957" t="s">
        <v>4027</v>
      </c>
      <c r="B4957" t="s">
        <v>43</v>
      </c>
      <c r="C4957" t="s">
        <v>44</v>
      </c>
      <c r="D4957" t="s">
        <v>6841</v>
      </c>
      <c r="E4957" s="1">
        <v>45566</v>
      </c>
      <c r="F4957">
        <v>1</v>
      </c>
    </row>
    <row r="4958" spans="1:6" x14ac:dyDescent="0.25">
      <c r="A4958" t="s">
        <v>4027</v>
      </c>
      <c r="B4958" t="s">
        <v>43</v>
      </c>
      <c r="C4958" t="s">
        <v>44</v>
      </c>
      <c r="D4958" t="s">
        <v>6841</v>
      </c>
      <c r="E4958" s="1">
        <v>45597</v>
      </c>
      <c r="F4958">
        <v>1</v>
      </c>
    </row>
    <row r="4959" spans="1:6" x14ac:dyDescent="0.25">
      <c r="A4959" t="s">
        <v>4027</v>
      </c>
      <c r="B4959" t="s">
        <v>43</v>
      </c>
      <c r="C4959" t="s">
        <v>44</v>
      </c>
      <c r="D4959" t="s">
        <v>6841</v>
      </c>
      <c r="E4959" s="1">
        <v>45627</v>
      </c>
      <c r="F4959">
        <v>1</v>
      </c>
    </row>
    <row r="4960" spans="1:6" x14ac:dyDescent="0.25">
      <c r="A4960" t="s">
        <v>4032</v>
      </c>
      <c r="B4960" t="s">
        <v>146</v>
      </c>
      <c r="C4960" t="s">
        <v>147</v>
      </c>
      <c r="D4960" t="s">
        <v>6839</v>
      </c>
      <c r="E4960" s="1">
        <v>45292</v>
      </c>
      <c r="F4960">
        <v>1</v>
      </c>
    </row>
    <row r="4961" spans="1:6" x14ac:dyDescent="0.25">
      <c r="A4961" t="s">
        <v>4032</v>
      </c>
      <c r="B4961" t="s">
        <v>146</v>
      </c>
      <c r="C4961" t="s">
        <v>147</v>
      </c>
      <c r="D4961" t="s">
        <v>6839</v>
      </c>
      <c r="E4961" s="1">
        <v>45323</v>
      </c>
      <c r="F4961">
        <v>1</v>
      </c>
    </row>
    <row r="4962" spans="1:6" x14ac:dyDescent="0.25">
      <c r="A4962" t="s">
        <v>4032</v>
      </c>
      <c r="B4962" t="s">
        <v>146</v>
      </c>
      <c r="C4962" t="s">
        <v>147</v>
      </c>
      <c r="D4962" t="s">
        <v>6839</v>
      </c>
      <c r="E4962" s="1">
        <v>45352</v>
      </c>
      <c r="F4962">
        <v>1</v>
      </c>
    </row>
    <row r="4963" spans="1:6" x14ac:dyDescent="0.25">
      <c r="A4963" t="s">
        <v>4032</v>
      </c>
      <c r="B4963" t="s">
        <v>146</v>
      </c>
      <c r="C4963" t="s">
        <v>147</v>
      </c>
      <c r="D4963" t="s">
        <v>6839</v>
      </c>
      <c r="E4963" s="1">
        <v>45383</v>
      </c>
      <c r="F4963">
        <v>1</v>
      </c>
    </row>
    <row r="4964" spans="1:6" x14ac:dyDescent="0.25">
      <c r="A4964" t="s">
        <v>4032</v>
      </c>
      <c r="B4964" t="s">
        <v>146</v>
      </c>
      <c r="C4964" t="s">
        <v>147</v>
      </c>
      <c r="D4964" t="s">
        <v>6839</v>
      </c>
      <c r="E4964" s="1">
        <v>45413</v>
      </c>
      <c r="F4964">
        <v>1</v>
      </c>
    </row>
    <row r="4965" spans="1:6" x14ac:dyDescent="0.25">
      <c r="A4965" t="s">
        <v>4032</v>
      </c>
      <c r="B4965" t="s">
        <v>146</v>
      </c>
      <c r="C4965" t="s">
        <v>147</v>
      </c>
      <c r="D4965" t="s">
        <v>6839</v>
      </c>
      <c r="E4965" s="1">
        <v>45444</v>
      </c>
      <c r="F4965">
        <v>1</v>
      </c>
    </row>
    <row r="4966" spans="1:6" x14ac:dyDescent="0.25">
      <c r="A4966" t="s">
        <v>4032</v>
      </c>
      <c r="B4966" t="s">
        <v>146</v>
      </c>
      <c r="C4966" t="s">
        <v>147</v>
      </c>
      <c r="D4966" t="s">
        <v>6839</v>
      </c>
      <c r="E4966" s="1">
        <v>45474</v>
      </c>
      <c r="F4966">
        <v>1</v>
      </c>
    </row>
    <row r="4967" spans="1:6" x14ac:dyDescent="0.25">
      <c r="A4967" t="s">
        <v>4032</v>
      </c>
      <c r="B4967" t="s">
        <v>146</v>
      </c>
      <c r="C4967" t="s">
        <v>147</v>
      </c>
      <c r="D4967" t="s">
        <v>6839</v>
      </c>
      <c r="E4967" s="1">
        <v>45505</v>
      </c>
      <c r="F4967">
        <v>1</v>
      </c>
    </row>
    <row r="4968" spans="1:6" x14ac:dyDescent="0.25">
      <c r="A4968" t="s">
        <v>4032</v>
      </c>
      <c r="B4968" t="s">
        <v>146</v>
      </c>
      <c r="C4968" t="s">
        <v>147</v>
      </c>
      <c r="D4968" t="s">
        <v>6839</v>
      </c>
      <c r="E4968" s="1">
        <v>45536</v>
      </c>
      <c r="F4968">
        <v>1</v>
      </c>
    </row>
    <row r="4969" spans="1:6" x14ac:dyDescent="0.25">
      <c r="A4969" t="s">
        <v>4032</v>
      </c>
      <c r="B4969" t="s">
        <v>146</v>
      </c>
      <c r="C4969" t="s">
        <v>147</v>
      </c>
      <c r="D4969" t="s">
        <v>6839</v>
      </c>
      <c r="E4969" s="1">
        <v>45566</v>
      </c>
      <c r="F4969">
        <v>1</v>
      </c>
    </row>
    <row r="4970" spans="1:6" x14ac:dyDescent="0.25">
      <c r="A4970" t="s">
        <v>4032</v>
      </c>
      <c r="B4970" t="s">
        <v>146</v>
      </c>
      <c r="C4970" t="s">
        <v>147</v>
      </c>
      <c r="D4970" t="s">
        <v>6839</v>
      </c>
      <c r="E4970" s="1">
        <v>45597</v>
      </c>
      <c r="F4970">
        <v>1</v>
      </c>
    </row>
    <row r="4971" spans="1:6" x14ac:dyDescent="0.25">
      <c r="A4971" t="s">
        <v>4032</v>
      </c>
      <c r="B4971" t="s">
        <v>146</v>
      </c>
      <c r="C4971" t="s">
        <v>147</v>
      </c>
      <c r="D4971" t="s">
        <v>6839</v>
      </c>
      <c r="E4971" s="1">
        <v>45627</v>
      </c>
      <c r="F4971">
        <v>1</v>
      </c>
    </row>
    <row r="4972" spans="1:6" x14ac:dyDescent="0.25">
      <c r="A4972" t="s">
        <v>4043</v>
      </c>
      <c r="B4972" t="s">
        <v>233</v>
      </c>
      <c r="C4972" t="s">
        <v>32</v>
      </c>
      <c r="D4972" t="s">
        <v>6840</v>
      </c>
      <c r="E4972" s="1">
        <v>45323</v>
      </c>
      <c r="F4972">
        <v>1</v>
      </c>
    </row>
    <row r="4973" spans="1:6" x14ac:dyDescent="0.25">
      <c r="A4973" t="s">
        <v>4043</v>
      </c>
      <c r="B4973" t="s">
        <v>233</v>
      </c>
      <c r="C4973" t="s">
        <v>32</v>
      </c>
      <c r="D4973" t="s">
        <v>6840</v>
      </c>
      <c r="E4973" s="1">
        <v>45352</v>
      </c>
      <c r="F4973">
        <v>1</v>
      </c>
    </row>
    <row r="4974" spans="1:6" x14ac:dyDescent="0.25">
      <c r="A4974" t="s">
        <v>4043</v>
      </c>
      <c r="B4974" t="s">
        <v>233</v>
      </c>
      <c r="C4974" t="s">
        <v>32</v>
      </c>
      <c r="D4974" t="s">
        <v>6840</v>
      </c>
      <c r="E4974" s="1">
        <v>45383</v>
      </c>
      <c r="F4974">
        <v>1</v>
      </c>
    </row>
    <row r="4975" spans="1:6" x14ac:dyDescent="0.25">
      <c r="A4975" t="s">
        <v>4043</v>
      </c>
      <c r="B4975" t="s">
        <v>233</v>
      </c>
      <c r="C4975" t="s">
        <v>32</v>
      </c>
      <c r="D4975" t="s">
        <v>6840</v>
      </c>
      <c r="E4975" s="1">
        <v>45413</v>
      </c>
      <c r="F4975">
        <v>1</v>
      </c>
    </row>
    <row r="4976" spans="1:6" x14ac:dyDescent="0.25">
      <c r="A4976" t="s">
        <v>4043</v>
      </c>
      <c r="B4976" t="s">
        <v>233</v>
      </c>
      <c r="C4976" t="s">
        <v>32</v>
      </c>
      <c r="D4976" t="s">
        <v>6840</v>
      </c>
      <c r="E4976" s="1">
        <v>45444</v>
      </c>
      <c r="F4976">
        <v>1</v>
      </c>
    </row>
    <row r="4977" spans="1:6" x14ac:dyDescent="0.25">
      <c r="A4977" t="s">
        <v>4043</v>
      </c>
      <c r="B4977" t="s">
        <v>233</v>
      </c>
      <c r="C4977" t="s">
        <v>32</v>
      </c>
      <c r="D4977" t="s">
        <v>6840</v>
      </c>
      <c r="E4977" s="1">
        <v>45474</v>
      </c>
      <c r="F4977">
        <v>1</v>
      </c>
    </row>
    <row r="4978" spans="1:6" x14ac:dyDescent="0.25">
      <c r="A4978" t="s">
        <v>4043</v>
      </c>
      <c r="B4978" t="s">
        <v>233</v>
      </c>
      <c r="C4978" t="s">
        <v>32</v>
      </c>
      <c r="D4978" t="s">
        <v>6840</v>
      </c>
      <c r="E4978" s="1">
        <v>45505</v>
      </c>
      <c r="F4978">
        <v>1</v>
      </c>
    </row>
    <row r="4979" spans="1:6" x14ac:dyDescent="0.25">
      <c r="A4979" t="s">
        <v>4043</v>
      </c>
      <c r="B4979" t="s">
        <v>233</v>
      </c>
      <c r="C4979" t="s">
        <v>32</v>
      </c>
      <c r="D4979" t="s">
        <v>6840</v>
      </c>
      <c r="E4979" s="1">
        <v>45536</v>
      </c>
      <c r="F4979">
        <v>1</v>
      </c>
    </row>
    <row r="4980" spans="1:6" x14ac:dyDescent="0.25">
      <c r="A4980" t="s">
        <v>4043</v>
      </c>
      <c r="B4980" t="s">
        <v>233</v>
      </c>
      <c r="C4980" t="s">
        <v>32</v>
      </c>
      <c r="D4980" t="s">
        <v>6840</v>
      </c>
      <c r="E4980" s="1">
        <v>45566</v>
      </c>
      <c r="F4980">
        <v>1</v>
      </c>
    </row>
    <row r="4981" spans="1:6" x14ac:dyDescent="0.25">
      <c r="A4981" t="s">
        <v>4043</v>
      </c>
      <c r="B4981" t="s">
        <v>233</v>
      </c>
      <c r="C4981" t="s">
        <v>32</v>
      </c>
      <c r="D4981" t="s">
        <v>6840</v>
      </c>
      <c r="E4981" s="1">
        <v>45597</v>
      </c>
      <c r="F4981">
        <v>1</v>
      </c>
    </row>
    <row r="4982" spans="1:6" x14ac:dyDescent="0.25">
      <c r="A4982" t="s">
        <v>4043</v>
      </c>
      <c r="B4982" t="s">
        <v>233</v>
      </c>
      <c r="C4982" t="s">
        <v>32</v>
      </c>
      <c r="D4982" t="s">
        <v>6840</v>
      </c>
      <c r="E4982" s="1">
        <v>45627</v>
      </c>
      <c r="F4982">
        <v>1</v>
      </c>
    </row>
    <row r="4983" spans="1:6" x14ac:dyDescent="0.25">
      <c r="A4983" t="s">
        <v>4048</v>
      </c>
      <c r="B4983" t="s">
        <v>31</v>
      </c>
      <c r="C4983" t="s">
        <v>32</v>
      </c>
      <c r="D4983" t="s">
        <v>6841</v>
      </c>
      <c r="E4983" s="1">
        <v>45292</v>
      </c>
      <c r="F4983">
        <v>1</v>
      </c>
    </row>
    <row r="4984" spans="1:6" x14ac:dyDescent="0.25">
      <c r="A4984" t="s">
        <v>4048</v>
      </c>
      <c r="B4984" t="s">
        <v>31</v>
      </c>
      <c r="C4984" t="s">
        <v>32</v>
      </c>
      <c r="D4984" t="s">
        <v>6841</v>
      </c>
      <c r="E4984" s="1">
        <v>45323</v>
      </c>
      <c r="F4984">
        <v>1</v>
      </c>
    </row>
    <row r="4985" spans="1:6" x14ac:dyDescent="0.25">
      <c r="A4985" t="s">
        <v>4048</v>
      </c>
      <c r="B4985" t="s">
        <v>31</v>
      </c>
      <c r="C4985" t="s">
        <v>32</v>
      </c>
      <c r="D4985" t="s">
        <v>6841</v>
      </c>
      <c r="E4985" s="1">
        <v>45352</v>
      </c>
      <c r="F4985">
        <v>1</v>
      </c>
    </row>
    <row r="4986" spans="1:6" x14ac:dyDescent="0.25">
      <c r="A4986" t="s">
        <v>4048</v>
      </c>
      <c r="B4986" t="s">
        <v>31</v>
      </c>
      <c r="C4986" t="s">
        <v>32</v>
      </c>
      <c r="D4986" t="s">
        <v>6841</v>
      </c>
      <c r="E4986" s="1">
        <v>45383</v>
      </c>
      <c r="F4986">
        <v>1</v>
      </c>
    </row>
    <row r="4987" spans="1:6" x14ac:dyDescent="0.25">
      <c r="A4987" t="s">
        <v>4048</v>
      </c>
      <c r="B4987" t="s">
        <v>31</v>
      </c>
      <c r="C4987" t="s">
        <v>32</v>
      </c>
      <c r="D4987" t="s">
        <v>6841</v>
      </c>
      <c r="E4987" s="1">
        <v>45413</v>
      </c>
      <c r="F4987">
        <v>1</v>
      </c>
    </row>
    <row r="4988" spans="1:6" x14ac:dyDescent="0.25">
      <c r="A4988" t="s">
        <v>4048</v>
      </c>
      <c r="B4988" t="s">
        <v>31</v>
      </c>
      <c r="C4988" t="s">
        <v>32</v>
      </c>
      <c r="D4988" t="s">
        <v>6841</v>
      </c>
      <c r="E4988" s="1">
        <v>45444</v>
      </c>
      <c r="F4988">
        <v>1</v>
      </c>
    </row>
    <row r="4989" spans="1:6" x14ac:dyDescent="0.25">
      <c r="A4989" t="s">
        <v>4048</v>
      </c>
      <c r="B4989" t="s">
        <v>31</v>
      </c>
      <c r="C4989" t="s">
        <v>32</v>
      </c>
      <c r="D4989" t="s">
        <v>6841</v>
      </c>
      <c r="E4989" s="1">
        <v>45474</v>
      </c>
      <c r="F4989">
        <v>1</v>
      </c>
    </row>
    <row r="4990" spans="1:6" x14ac:dyDescent="0.25">
      <c r="A4990" t="s">
        <v>4048</v>
      </c>
      <c r="B4990" t="s">
        <v>31</v>
      </c>
      <c r="C4990" t="s">
        <v>32</v>
      </c>
      <c r="D4990" t="s">
        <v>6841</v>
      </c>
      <c r="E4990" s="1">
        <v>45505</v>
      </c>
      <c r="F4990">
        <v>1</v>
      </c>
    </row>
    <row r="4991" spans="1:6" x14ac:dyDescent="0.25">
      <c r="A4991" t="s">
        <v>4048</v>
      </c>
      <c r="B4991" t="s">
        <v>31</v>
      </c>
      <c r="C4991" t="s">
        <v>32</v>
      </c>
      <c r="D4991" t="s">
        <v>6841</v>
      </c>
      <c r="E4991" s="1">
        <v>45536</v>
      </c>
      <c r="F4991">
        <v>1</v>
      </c>
    </row>
    <row r="4992" spans="1:6" x14ac:dyDescent="0.25">
      <c r="A4992" t="s">
        <v>4048</v>
      </c>
      <c r="B4992" t="s">
        <v>31</v>
      </c>
      <c r="C4992" t="s">
        <v>32</v>
      </c>
      <c r="D4992" t="s">
        <v>6841</v>
      </c>
      <c r="E4992" s="1">
        <v>45566</v>
      </c>
      <c r="F4992">
        <v>1</v>
      </c>
    </row>
    <row r="4993" spans="1:6" x14ac:dyDescent="0.25">
      <c r="A4993" t="s">
        <v>4048</v>
      </c>
      <c r="B4993" t="s">
        <v>31</v>
      </c>
      <c r="C4993" t="s">
        <v>32</v>
      </c>
      <c r="D4993" t="s">
        <v>6841</v>
      </c>
      <c r="E4993" s="1">
        <v>45597</v>
      </c>
      <c r="F4993">
        <v>1</v>
      </c>
    </row>
    <row r="4994" spans="1:6" x14ac:dyDescent="0.25">
      <c r="A4994" t="s">
        <v>4048</v>
      </c>
      <c r="B4994" t="s">
        <v>31</v>
      </c>
      <c r="C4994" t="s">
        <v>32</v>
      </c>
      <c r="D4994" t="s">
        <v>6841</v>
      </c>
      <c r="E4994" s="1">
        <v>45627</v>
      </c>
      <c r="F4994">
        <v>1</v>
      </c>
    </row>
    <row r="4995" spans="1:6" x14ac:dyDescent="0.25">
      <c r="A4995" t="s">
        <v>4052</v>
      </c>
      <c r="B4995" t="s">
        <v>31</v>
      </c>
      <c r="C4995" t="s">
        <v>32</v>
      </c>
      <c r="D4995" t="s">
        <v>6839</v>
      </c>
      <c r="E4995" s="1">
        <v>45292</v>
      </c>
      <c r="F4995">
        <v>1</v>
      </c>
    </row>
    <row r="4996" spans="1:6" x14ac:dyDescent="0.25">
      <c r="A4996" t="s">
        <v>4052</v>
      </c>
      <c r="B4996" t="s">
        <v>31</v>
      </c>
      <c r="C4996" t="s">
        <v>32</v>
      </c>
      <c r="D4996" t="s">
        <v>6839</v>
      </c>
      <c r="E4996" s="1">
        <v>45323</v>
      </c>
      <c r="F4996">
        <v>1</v>
      </c>
    </row>
    <row r="4997" spans="1:6" x14ac:dyDescent="0.25">
      <c r="A4997" t="s">
        <v>4052</v>
      </c>
      <c r="B4997" t="s">
        <v>31</v>
      </c>
      <c r="C4997" t="s">
        <v>32</v>
      </c>
      <c r="D4997" t="s">
        <v>6839</v>
      </c>
      <c r="E4997" s="1">
        <v>45352</v>
      </c>
      <c r="F4997">
        <v>1</v>
      </c>
    </row>
    <row r="4998" spans="1:6" x14ac:dyDescent="0.25">
      <c r="A4998" t="s">
        <v>4052</v>
      </c>
      <c r="B4998" t="s">
        <v>31</v>
      </c>
      <c r="C4998" t="s">
        <v>32</v>
      </c>
      <c r="D4998" t="s">
        <v>6839</v>
      </c>
      <c r="E4998" s="1">
        <v>45383</v>
      </c>
      <c r="F4998">
        <v>1</v>
      </c>
    </row>
    <row r="4999" spans="1:6" x14ac:dyDescent="0.25">
      <c r="A4999" t="s">
        <v>4052</v>
      </c>
      <c r="B4999" t="s">
        <v>31</v>
      </c>
      <c r="C4999" t="s">
        <v>32</v>
      </c>
      <c r="D4999" t="s">
        <v>6839</v>
      </c>
      <c r="E4999" s="1">
        <v>45413</v>
      </c>
      <c r="F4999">
        <v>1</v>
      </c>
    </row>
    <row r="5000" spans="1:6" x14ac:dyDescent="0.25">
      <c r="A5000" t="s">
        <v>4052</v>
      </c>
      <c r="B5000" t="s">
        <v>31</v>
      </c>
      <c r="C5000" t="s">
        <v>32</v>
      </c>
      <c r="D5000" t="s">
        <v>6839</v>
      </c>
      <c r="E5000" s="1">
        <v>45444</v>
      </c>
      <c r="F5000">
        <v>1</v>
      </c>
    </row>
    <row r="5001" spans="1:6" x14ac:dyDescent="0.25">
      <c r="A5001" t="s">
        <v>4052</v>
      </c>
      <c r="B5001" t="s">
        <v>31</v>
      </c>
      <c r="C5001" t="s">
        <v>32</v>
      </c>
      <c r="D5001" t="s">
        <v>6839</v>
      </c>
      <c r="E5001" s="1">
        <v>45474</v>
      </c>
      <c r="F5001">
        <v>1</v>
      </c>
    </row>
    <row r="5002" spans="1:6" x14ac:dyDescent="0.25">
      <c r="A5002" t="s">
        <v>4052</v>
      </c>
      <c r="B5002" t="s">
        <v>31</v>
      </c>
      <c r="C5002" t="s">
        <v>32</v>
      </c>
      <c r="D5002" t="s">
        <v>6839</v>
      </c>
      <c r="E5002" s="1">
        <v>45505</v>
      </c>
      <c r="F5002">
        <v>1</v>
      </c>
    </row>
    <row r="5003" spans="1:6" x14ac:dyDescent="0.25">
      <c r="A5003" t="s">
        <v>4052</v>
      </c>
      <c r="B5003" t="s">
        <v>31</v>
      </c>
      <c r="C5003" t="s">
        <v>32</v>
      </c>
      <c r="D5003" t="s">
        <v>6839</v>
      </c>
      <c r="E5003" s="1">
        <v>45536</v>
      </c>
      <c r="F5003">
        <v>1</v>
      </c>
    </row>
    <row r="5004" spans="1:6" x14ac:dyDescent="0.25">
      <c r="A5004" t="s">
        <v>4052</v>
      </c>
      <c r="B5004" t="s">
        <v>31</v>
      </c>
      <c r="C5004" t="s">
        <v>32</v>
      </c>
      <c r="D5004" t="s">
        <v>6839</v>
      </c>
      <c r="E5004" s="1">
        <v>45566</v>
      </c>
      <c r="F5004">
        <v>1</v>
      </c>
    </row>
    <row r="5005" spans="1:6" x14ac:dyDescent="0.25">
      <c r="A5005" t="s">
        <v>4052</v>
      </c>
      <c r="B5005" t="s">
        <v>31</v>
      </c>
      <c r="C5005" t="s">
        <v>32</v>
      </c>
      <c r="D5005" t="s">
        <v>6839</v>
      </c>
      <c r="E5005" s="1">
        <v>45597</v>
      </c>
      <c r="F5005">
        <v>1</v>
      </c>
    </row>
    <row r="5006" spans="1:6" x14ac:dyDescent="0.25">
      <c r="A5006" t="s">
        <v>4052</v>
      </c>
      <c r="B5006" t="s">
        <v>31</v>
      </c>
      <c r="C5006" t="s">
        <v>32</v>
      </c>
      <c r="D5006" t="s">
        <v>6839</v>
      </c>
      <c r="E5006" s="1">
        <v>45627</v>
      </c>
      <c r="F5006">
        <v>1</v>
      </c>
    </row>
    <row r="5007" spans="1:6" x14ac:dyDescent="0.25">
      <c r="A5007" t="s">
        <v>4062</v>
      </c>
      <c r="B5007" t="s">
        <v>233</v>
      </c>
      <c r="C5007" t="s">
        <v>32</v>
      </c>
      <c r="D5007" t="s">
        <v>6840</v>
      </c>
      <c r="E5007" s="1">
        <v>45292</v>
      </c>
      <c r="F5007">
        <v>1</v>
      </c>
    </row>
    <row r="5008" spans="1:6" x14ac:dyDescent="0.25">
      <c r="A5008" t="s">
        <v>4062</v>
      </c>
      <c r="B5008" t="s">
        <v>233</v>
      </c>
      <c r="C5008" t="s">
        <v>32</v>
      </c>
      <c r="D5008" t="s">
        <v>6840</v>
      </c>
      <c r="E5008" s="1">
        <v>45323</v>
      </c>
      <c r="F5008">
        <v>1</v>
      </c>
    </row>
    <row r="5009" spans="1:6" x14ac:dyDescent="0.25">
      <c r="A5009" t="s">
        <v>4062</v>
      </c>
      <c r="B5009" t="s">
        <v>233</v>
      </c>
      <c r="C5009" t="s">
        <v>32</v>
      </c>
      <c r="D5009" t="s">
        <v>6840</v>
      </c>
      <c r="E5009" s="1">
        <v>45352</v>
      </c>
      <c r="F5009">
        <v>1</v>
      </c>
    </row>
    <row r="5010" spans="1:6" x14ac:dyDescent="0.25">
      <c r="A5010" t="s">
        <v>4062</v>
      </c>
      <c r="B5010" t="s">
        <v>233</v>
      </c>
      <c r="C5010" t="s">
        <v>32</v>
      </c>
      <c r="D5010" t="s">
        <v>6840</v>
      </c>
      <c r="E5010" s="1">
        <v>45383</v>
      </c>
      <c r="F5010">
        <v>1</v>
      </c>
    </row>
    <row r="5011" spans="1:6" x14ac:dyDescent="0.25">
      <c r="A5011" t="s">
        <v>4062</v>
      </c>
      <c r="B5011" t="s">
        <v>233</v>
      </c>
      <c r="C5011" t="s">
        <v>32</v>
      </c>
      <c r="D5011" t="s">
        <v>6840</v>
      </c>
      <c r="E5011" s="1">
        <v>45413</v>
      </c>
      <c r="F5011">
        <v>1</v>
      </c>
    </row>
    <row r="5012" spans="1:6" x14ac:dyDescent="0.25">
      <c r="A5012" t="s">
        <v>4062</v>
      </c>
      <c r="B5012" t="s">
        <v>233</v>
      </c>
      <c r="C5012" t="s">
        <v>32</v>
      </c>
      <c r="D5012" t="s">
        <v>6840</v>
      </c>
      <c r="E5012" s="1">
        <v>45444</v>
      </c>
      <c r="F5012">
        <v>1</v>
      </c>
    </row>
    <row r="5013" spans="1:6" x14ac:dyDescent="0.25">
      <c r="A5013" t="s">
        <v>4062</v>
      </c>
      <c r="B5013" t="s">
        <v>233</v>
      </c>
      <c r="C5013" t="s">
        <v>32</v>
      </c>
      <c r="D5013" t="s">
        <v>6840</v>
      </c>
      <c r="E5013" s="1">
        <v>45474</v>
      </c>
      <c r="F5013">
        <v>1</v>
      </c>
    </row>
    <row r="5014" spans="1:6" x14ac:dyDescent="0.25">
      <c r="A5014" t="s">
        <v>4062</v>
      </c>
      <c r="B5014" t="s">
        <v>233</v>
      </c>
      <c r="C5014" t="s">
        <v>32</v>
      </c>
      <c r="D5014" t="s">
        <v>6840</v>
      </c>
      <c r="E5014" s="1">
        <v>45505</v>
      </c>
      <c r="F5014">
        <v>1</v>
      </c>
    </row>
    <row r="5015" spans="1:6" x14ac:dyDescent="0.25">
      <c r="A5015" t="s">
        <v>4062</v>
      </c>
      <c r="B5015" t="s">
        <v>233</v>
      </c>
      <c r="C5015" t="s">
        <v>32</v>
      </c>
      <c r="D5015" t="s">
        <v>6840</v>
      </c>
      <c r="E5015" s="1">
        <v>45536</v>
      </c>
      <c r="F5015">
        <v>1</v>
      </c>
    </row>
    <row r="5016" spans="1:6" x14ac:dyDescent="0.25">
      <c r="A5016" t="s">
        <v>4062</v>
      </c>
      <c r="B5016" t="s">
        <v>233</v>
      </c>
      <c r="C5016" t="s">
        <v>32</v>
      </c>
      <c r="D5016" t="s">
        <v>6840</v>
      </c>
      <c r="E5016" s="1">
        <v>45566</v>
      </c>
      <c r="F5016">
        <v>1</v>
      </c>
    </row>
    <row r="5017" spans="1:6" x14ac:dyDescent="0.25">
      <c r="A5017" t="s">
        <v>4062</v>
      </c>
      <c r="B5017" t="s">
        <v>233</v>
      </c>
      <c r="C5017" t="s">
        <v>32</v>
      </c>
      <c r="D5017" t="s">
        <v>6840</v>
      </c>
      <c r="E5017" s="1">
        <v>45597</v>
      </c>
      <c r="F5017">
        <v>1</v>
      </c>
    </row>
    <row r="5018" spans="1:6" x14ac:dyDescent="0.25">
      <c r="A5018" t="s">
        <v>4062</v>
      </c>
      <c r="B5018" t="s">
        <v>233</v>
      </c>
      <c r="C5018" t="s">
        <v>32</v>
      </c>
      <c r="D5018" t="s">
        <v>6840</v>
      </c>
      <c r="E5018" s="1">
        <v>45627</v>
      </c>
      <c r="F5018">
        <v>1</v>
      </c>
    </row>
    <row r="5019" spans="1:6" x14ac:dyDescent="0.25">
      <c r="A5019" t="s">
        <v>4073</v>
      </c>
      <c r="B5019" t="s">
        <v>146</v>
      </c>
      <c r="C5019" t="s">
        <v>147</v>
      </c>
      <c r="D5019" t="s">
        <v>6839</v>
      </c>
      <c r="E5019" s="1">
        <v>45323</v>
      </c>
      <c r="F5019">
        <v>1</v>
      </c>
    </row>
    <row r="5020" spans="1:6" x14ac:dyDescent="0.25">
      <c r="A5020" t="s">
        <v>4073</v>
      </c>
      <c r="B5020" t="s">
        <v>146</v>
      </c>
      <c r="C5020" t="s">
        <v>147</v>
      </c>
      <c r="D5020" t="s">
        <v>6839</v>
      </c>
      <c r="E5020" s="1">
        <v>45352</v>
      </c>
      <c r="F5020">
        <v>1</v>
      </c>
    </row>
    <row r="5021" spans="1:6" x14ac:dyDescent="0.25">
      <c r="A5021" t="s">
        <v>4073</v>
      </c>
      <c r="B5021" t="s">
        <v>146</v>
      </c>
      <c r="C5021" t="s">
        <v>147</v>
      </c>
      <c r="D5021" t="s">
        <v>6839</v>
      </c>
      <c r="E5021" s="1">
        <v>45383</v>
      </c>
      <c r="F5021">
        <v>1</v>
      </c>
    </row>
    <row r="5022" spans="1:6" x14ac:dyDescent="0.25">
      <c r="A5022" t="s">
        <v>4073</v>
      </c>
      <c r="B5022" t="s">
        <v>146</v>
      </c>
      <c r="C5022" t="s">
        <v>147</v>
      </c>
      <c r="D5022" t="s">
        <v>6839</v>
      </c>
      <c r="E5022" s="1">
        <v>45413</v>
      </c>
      <c r="F5022">
        <v>1</v>
      </c>
    </row>
    <row r="5023" spans="1:6" x14ac:dyDescent="0.25">
      <c r="A5023" t="s">
        <v>4073</v>
      </c>
      <c r="B5023" t="s">
        <v>146</v>
      </c>
      <c r="C5023" t="s">
        <v>147</v>
      </c>
      <c r="D5023" t="s">
        <v>6839</v>
      </c>
      <c r="E5023" s="1">
        <v>45444</v>
      </c>
      <c r="F5023">
        <v>1</v>
      </c>
    </row>
    <row r="5024" spans="1:6" x14ac:dyDescent="0.25">
      <c r="A5024" t="s">
        <v>4073</v>
      </c>
      <c r="B5024" t="s">
        <v>146</v>
      </c>
      <c r="C5024" t="s">
        <v>147</v>
      </c>
      <c r="D5024" t="s">
        <v>6839</v>
      </c>
      <c r="E5024" s="1">
        <v>45474</v>
      </c>
      <c r="F5024">
        <v>1</v>
      </c>
    </row>
    <row r="5025" spans="1:6" x14ac:dyDescent="0.25">
      <c r="A5025" t="s">
        <v>4073</v>
      </c>
      <c r="B5025" t="s">
        <v>146</v>
      </c>
      <c r="C5025" t="s">
        <v>147</v>
      </c>
      <c r="D5025" t="s">
        <v>6839</v>
      </c>
      <c r="E5025" s="1">
        <v>45505</v>
      </c>
      <c r="F5025">
        <v>1</v>
      </c>
    </row>
    <row r="5026" spans="1:6" x14ac:dyDescent="0.25">
      <c r="A5026" t="s">
        <v>4079</v>
      </c>
      <c r="B5026" t="s">
        <v>233</v>
      </c>
      <c r="C5026" t="s">
        <v>32</v>
      </c>
      <c r="D5026" t="s">
        <v>6842</v>
      </c>
      <c r="E5026" s="1">
        <v>45323</v>
      </c>
      <c r="F5026">
        <v>1</v>
      </c>
    </row>
    <row r="5027" spans="1:6" x14ac:dyDescent="0.25">
      <c r="A5027" t="s">
        <v>4079</v>
      </c>
      <c r="B5027" t="s">
        <v>233</v>
      </c>
      <c r="C5027" t="s">
        <v>32</v>
      </c>
      <c r="D5027" t="s">
        <v>6842</v>
      </c>
      <c r="E5027" s="1">
        <v>45352</v>
      </c>
      <c r="F5027">
        <v>1</v>
      </c>
    </row>
    <row r="5028" spans="1:6" x14ac:dyDescent="0.25">
      <c r="A5028" t="s">
        <v>4079</v>
      </c>
      <c r="B5028" t="s">
        <v>233</v>
      </c>
      <c r="C5028" t="s">
        <v>32</v>
      </c>
      <c r="D5028" t="s">
        <v>6842</v>
      </c>
      <c r="E5028" s="1">
        <v>45383</v>
      </c>
      <c r="F5028">
        <v>1</v>
      </c>
    </row>
    <row r="5029" spans="1:6" x14ac:dyDescent="0.25">
      <c r="A5029" t="s">
        <v>4079</v>
      </c>
      <c r="B5029" t="s">
        <v>233</v>
      </c>
      <c r="C5029" t="s">
        <v>32</v>
      </c>
      <c r="D5029" t="s">
        <v>6842</v>
      </c>
      <c r="E5029" s="1">
        <v>45413</v>
      </c>
      <c r="F5029">
        <v>1</v>
      </c>
    </row>
    <row r="5030" spans="1:6" x14ac:dyDescent="0.25">
      <c r="A5030" t="s">
        <v>4079</v>
      </c>
      <c r="B5030" t="s">
        <v>233</v>
      </c>
      <c r="C5030" t="s">
        <v>32</v>
      </c>
      <c r="D5030" t="s">
        <v>6842</v>
      </c>
      <c r="E5030" s="1">
        <v>45444</v>
      </c>
      <c r="F5030">
        <v>1</v>
      </c>
    </row>
    <row r="5031" spans="1:6" x14ac:dyDescent="0.25">
      <c r="A5031" t="s">
        <v>4079</v>
      </c>
      <c r="B5031" t="s">
        <v>233</v>
      </c>
      <c r="C5031" t="s">
        <v>32</v>
      </c>
      <c r="D5031" t="s">
        <v>6842</v>
      </c>
      <c r="E5031" s="1">
        <v>45474</v>
      </c>
      <c r="F5031">
        <v>1</v>
      </c>
    </row>
    <row r="5032" spans="1:6" x14ac:dyDescent="0.25">
      <c r="A5032" t="s">
        <v>4079</v>
      </c>
      <c r="B5032" t="s">
        <v>233</v>
      </c>
      <c r="C5032" t="s">
        <v>32</v>
      </c>
      <c r="D5032" t="s">
        <v>6842</v>
      </c>
      <c r="E5032" s="1">
        <v>45505</v>
      </c>
      <c r="F5032">
        <v>1</v>
      </c>
    </row>
    <row r="5033" spans="1:6" x14ac:dyDescent="0.25">
      <c r="A5033" t="s">
        <v>4079</v>
      </c>
      <c r="B5033" t="s">
        <v>233</v>
      </c>
      <c r="C5033" t="s">
        <v>32</v>
      </c>
      <c r="D5033" t="s">
        <v>6842</v>
      </c>
      <c r="E5033" s="1">
        <v>45536</v>
      </c>
      <c r="F5033">
        <v>1</v>
      </c>
    </row>
    <row r="5034" spans="1:6" x14ac:dyDescent="0.25">
      <c r="A5034" t="s">
        <v>4079</v>
      </c>
      <c r="B5034" t="s">
        <v>233</v>
      </c>
      <c r="C5034" t="s">
        <v>32</v>
      </c>
      <c r="D5034" t="s">
        <v>6842</v>
      </c>
      <c r="E5034" s="1">
        <v>45566</v>
      </c>
      <c r="F5034">
        <v>1</v>
      </c>
    </row>
    <row r="5035" spans="1:6" x14ac:dyDescent="0.25">
      <c r="A5035" t="s">
        <v>4079</v>
      </c>
      <c r="B5035" t="s">
        <v>233</v>
      </c>
      <c r="C5035" t="s">
        <v>32</v>
      </c>
      <c r="D5035" t="s">
        <v>6842</v>
      </c>
      <c r="E5035" s="1">
        <v>45597</v>
      </c>
      <c r="F5035">
        <v>1</v>
      </c>
    </row>
    <row r="5036" spans="1:6" x14ac:dyDescent="0.25">
      <c r="A5036" t="s">
        <v>4079</v>
      </c>
      <c r="B5036" t="s">
        <v>233</v>
      </c>
      <c r="C5036" t="s">
        <v>32</v>
      </c>
      <c r="D5036" t="s">
        <v>6842</v>
      </c>
      <c r="E5036" s="1">
        <v>45627</v>
      </c>
      <c r="F5036">
        <v>1</v>
      </c>
    </row>
    <row r="5037" spans="1:6" x14ac:dyDescent="0.25">
      <c r="A5037" t="s">
        <v>4083</v>
      </c>
      <c r="B5037" t="s">
        <v>52</v>
      </c>
      <c r="C5037" t="s">
        <v>44</v>
      </c>
      <c r="D5037" t="s">
        <v>6840</v>
      </c>
      <c r="E5037" s="1">
        <v>45323</v>
      </c>
      <c r="F5037">
        <v>1</v>
      </c>
    </row>
    <row r="5038" spans="1:6" x14ac:dyDescent="0.25">
      <c r="A5038" t="s">
        <v>4083</v>
      </c>
      <c r="B5038" t="s">
        <v>52</v>
      </c>
      <c r="C5038" t="s">
        <v>44</v>
      </c>
      <c r="D5038" t="s">
        <v>6840</v>
      </c>
      <c r="E5038" s="1">
        <v>45352</v>
      </c>
      <c r="F5038">
        <v>1</v>
      </c>
    </row>
    <row r="5039" spans="1:6" x14ac:dyDescent="0.25">
      <c r="A5039" t="s">
        <v>4083</v>
      </c>
      <c r="B5039" t="s">
        <v>52</v>
      </c>
      <c r="C5039" t="s">
        <v>44</v>
      </c>
      <c r="D5039" t="s">
        <v>6840</v>
      </c>
      <c r="E5039" s="1">
        <v>45383</v>
      </c>
      <c r="F5039">
        <v>1</v>
      </c>
    </row>
    <row r="5040" spans="1:6" x14ac:dyDescent="0.25">
      <c r="A5040" t="s">
        <v>4083</v>
      </c>
      <c r="B5040" t="s">
        <v>52</v>
      </c>
      <c r="C5040" t="s">
        <v>44</v>
      </c>
      <c r="D5040" t="s">
        <v>6840</v>
      </c>
      <c r="E5040" s="1">
        <v>45413</v>
      </c>
      <c r="F5040">
        <v>1</v>
      </c>
    </row>
    <row r="5041" spans="1:6" x14ac:dyDescent="0.25">
      <c r="A5041" t="s">
        <v>4083</v>
      </c>
      <c r="B5041" t="s">
        <v>52</v>
      </c>
      <c r="C5041" t="s">
        <v>44</v>
      </c>
      <c r="D5041" t="s">
        <v>6840</v>
      </c>
      <c r="E5041" s="1">
        <v>45444</v>
      </c>
      <c r="F5041">
        <v>1</v>
      </c>
    </row>
    <row r="5042" spans="1:6" x14ac:dyDescent="0.25">
      <c r="A5042" t="s">
        <v>4083</v>
      </c>
      <c r="B5042" t="s">
        <v>52</v>
      </c>
      <c r="C5042" t="s">
        <v>44</v>
      </c>
      <c r="D5042" t="s">
        <v>6840</v>
      </c>
      <c r="E5042" s="1">
        <v>45474</v>
      </c>
      <c r="F5042">
        <v>1</v>
      </c>
    </row>
    <row r="5043" spans="1:6" x14ac:dyDescent="0.25">
      <c r="A5043" t="s">
        <v>4083</v>
      </c>
      <c r="B5043" t="s">
        <v>52</v>
      </c>
      <c r="C5043" t="s">
        <v>44</v>
      </c>
      <c r="D5043" t="s">
        <v>6840</v>
      </c>
      <c r="E5043" s="1">
        <v>45505</v>
      </c>
      <c r="F5043">
        <v>1</v>
      </c>
    </row>
    <row r="5044" spans="1:6" x14ac:dyDescent="0.25">
      <c r="A5044" t="s">
        <v>4083</v>
      </c>
      <c r="B5044" t="s">
        <v>52</v>
      </c>
      <c r="C5044" t="s">
        <v>44</v>
      </c>
      <c r="D5044" t="s">
        <v>6840</v>
      </c>
      <c r="E5044" s="1">
        <v>45536</v>
      </c>
      <c r="F5044">
        <v>1</v>
      </c>
    </row>
    <row r="5045" spans="1:6" x14ac:dyDescent="0.25">
      <c r="A5045" t="s">
        <v>4083</v>
      </c>
      <c r="B5045" t="s">
        <v>52</v>
      </c>
      <c r="C5045" t="s">
        <v>44</v>
      </c>
      <c r="D5045" t="s">
        <v>6840</v>
      </c>
      <c r="E5045" s="1">
        <v>45566</v>
      </c>
      <c r="F5045">
        <v>1</v>
      </c>
    </row>
    <row r="5046" spans="1:6" x14ac:dyDescent="0.25">
      <c r="A5046" t="s">
        <v>4083</v>
      </c>
      <c r="B5046" t="s">
        <v>52</v>
      </c>
      <c r="C5046" t="s">
        <v>44</v>
      </c>
      <c r="D5046" t="s">
        <v>6840</v>
      </c>
      <c r="E5046" s="1">
        <v>45597</v>
      </c>
      <c r="F5046">
        <v>1</v>
      </c>
    </row>
    <row r="5047" spans="1:6" x14ac:dyDescent="0.25">
      <c r="A5047" t="s">
        <v>4083</v>
      </c>
      <c r="B5047" t="s">
        <v>52</v>
      </c>
      <c r="C5047" t="s">
        <v>44</v>
      </c>
      <c r="D5047" t="s">
        <v>6840</v>
      </c>
      <c r="E5047" s="1">
        <v>45627</v>
      </c>
      <c r="F5047">
        <v>1</v>
      </c>
    </row>
    <row r="5048" spans="1:6" x14ac:dyDescent="0.25">
      <c r="A5048" t="s">
        <v>4089</v>
      </c>
      <c r="B5048" t="s">
        <v>31</v>
      </c>
      <c r="C5048" t="s">
        <v>32</v>
      </c>
      <c r="D5048" t="s">
        <v>6840</v>
      </c>
      <c r="E5048" s="1">
        <v>45352</v>
      </c>
      <c r="F5048">
        <v>1</v>
      </c>
    </row>
    <row r="5049" spans="1:6" x14ac:dyDescent="0.25">
      <c r="A5049" t="s">
        <v>4089</v>
      </c>
      <c r="B5049" t="s">
        <v>31</v>
      </c>
      <c r="C5049" t="s">
        <v>32</v>
      </c>
      <c r="D5049" t="s">
        <v>6840</v>
      </c>
      <c r="E5049" s="1">
        <v>45383</v>
      </c>
      <c r="F5049">
        <v>1</v>
      </c>
    </row>
    <row r="5050" spans="1:6" x14ac:dyDescent="0.25">
      <c r="A5050" t="s">
        <v>4089</v>
      </c>
      <c r="B5050" t="s">
        <v>31</v>
      </c>
      <c r="C5050" t="s">
        <v>32</v>
      </c>
      <c r="D5050" t="s">
        <v>6840</v>
      </c>
      <c r="E5050" s="1">
        <v>45413</v>
      </c>
      <c r="F5050">
        <v>1</v>
      </c>
    </row>
    <row r="5051" spans="1:6" x14ac:dyDescent="0.25">
      <c r="A5051" t="s">
        <v>4089</v>
      </c>
      <c r="B5051" t="s">
        <v>31</v>
      </c>
      <c r="C5051" t="s">
        <v>32</v>
      </c>
      <c r="D5051" t="s">
        <v>6840</v>
      </c>
      <c r="E5051" s="1">
        <v>45444</v>
      </c>
      <c r="F5051">
        <v>1</v>
      </c>
    </row>
    <row r="5052" spans="1:6" x14ac:dyDescent="0.25">
      <c r="A5052" t="s">
        <v>4089</v>
      </c>
      <c r="B5052" t="s">
        <v>31</v>
      </c>
      <c r="C5052" t="s">
        <v>32</v>
      </c>
      <c r="D5052" t="s">
        <v>6840</v>
      </c>
      <c r="E5052" s="1">
        <v>45474</v>
      </c>
      <c r="F5052">
        <v>1</v>
      </c>
    </row>
    <row r="5053" spans="1:6" x14ac:dyDescent="0.25">
      <c r="A5053" t="s">
        <v>4089</v>
      </c>
      <c r="B5053" t="s">
        <v>31</v>
      </c>
      <c r="C5053" t="s">
        <v>32</v>
      </c>
      <c r="D5053" t="s">
        <v>6840</v>
      </c>
      <c r="E5053" s="1">
        <v>45505</v>
      </c>
      <c r="F5053">
        <v>1</v>
      </c>
    </row>
    <row r="5054" spans="1:6" x14ac:dyDescent="0.25">
      <c r="A5054" t="s">
        <v>4089</v>
      </c>
      <c r="B5054" t="s">
        <v>31</v>
      </c>
      <c r="C5054" t="s">
        <v>32</v>
      </c>
      <c r="D5054" t="s">
        <v>6840</v>
      </c>
      <c r="E5054" s="1">
        <v>45536</v>
      </c>
      <c r="F5054">
        <v>1</v>
      </c>
    </row>
    <row r="5055" spans="1:6" x14ac:dyDescent="0.25">
      <c r="A5055" t="s">
        <v>4089</v>
      </c>
      <c r="B5055" t="s">
        <v>31</v>
      </c>
      <c r="C5055" t="s">
        <v>32</v>
      </c>
      <c r="D5055" t="s">
        <v>6840</v>
      </c>
      <c r="E5055" s="1">
        <v>45566</v>
      </c>
      <c r="F5055">
        <v>1</v>
      </c>
    </row>
    <row r="5056" spans="1:6" x14ac:dyDescent="0.25">
      <c r="A5056" t="s">
        <v>4089</v>
      </c>
      <c r="B5056" t="s">
        <v>31</v>
      </c>
      <c r="C5056" t="s">
        <v>32</v>
      </c>
      <c r="D5056" t="s">
        <v>6840</v>
      </c>
      <c r="E5056" s="1">
        <v>45597</v>
      </c>
      <c r="F5056">
        <v>1</v>
      </c>
    </row>
    <row r="5057" spans="1:6" x14ac:dyDescent="0.25">
      <c r="A5057" t="s">
        <v>4089</v>
      </c>
      <c r="B5057" t="s">
        <v>31</v>
      </c>
      <c r="C5057" t="s">
        <v>32</v>
      </c>
      <c r="D5057" t="s">
        <v>6840</v>
      </c>
      <c r="E5057" s="1">
        <v>45627</v>
      </c>
      <c r="F5057">
        <v>1</v>
      </c>
    </row>
    <row r="5058" spans="1:6" x14ac:dyDescent="0.25">
      <c r="A5058" t="s">
        <v>4097</v>
      </c>
      <c r="B5058" t="s">
        <v>52</v>
      </c>
      <c r="C5058" t="s">
        <v>44</v>
      </c>
      <c r="D5058" t="s">
        <v>6841</v>
      </c>
      <c r="E5058" s="1">
        <v>45352</v>
      </c>
      <c r="F5058">
        <v>1</v>
      </c>
    </row>
    <row r="5059" spans="1:6" x14ac:dyDescent="0.25">
      <c r="A5059" t="s">
        <v>4097</v>
      </c>
      <c r="B5059" t="s">
        <v>52</v>
      </c>
      <c r="C5059" t="s">
        <v>44</v>
      </c>
      <c r="D5059" t="s">
        <v>6841</v>
      </c>
      <c r="E5059" s="1">
        <v>45383</v>
      </c>
      <c r="F5059">
        <v>1</v>
      </c>
    </row>
    <row r="5060" spans="1:6" x14ac:dyDescent="0.25">
      <c r="A5060" t="s">
        <v>4097</v>
      </c>
      <c r="B5060" t="s">
        <v>52</v>
      </c>
      <c r="C5060" t="s">
        <v>44</v>
      </c>
      <c r="D5060" t="s">
        <v>6841</v>
      </c>
      <c r="E5060" s="1">
        <v>45413</v>
      </c>
      <c r="F5060">
        <v>1</v>
      </c>
    </row>
    <row r="5061" spans="1:6" x14ac:dyDescent="0.25">
      <c r="A5061" t="s">
        <v>4097</v>
      </c>
      <c r="B5061" t="s">
        <v>52</v>
      </c>
      <c r="C5061" t="s">
        <v>44</v>
      </c>
      <c r="D5061" t="s">
        <v>6841</v>
      </c>
      <c r="E5061" s="1">
        <v>45444</v>
      </c>
      <c r="F5061">
        <v>1</v>
      </c>
    </row>
    <row r="5062" spans="1:6" x14ac:dyDescent="0.25">
      <c r="A5062" t="s">
        <v>4097</v>
      </c>
      <c r="B5062" t="s">
        <v>52</v>
      </c>
      <c r="C5062" t="s">
        <v>44</v>
      </c>
      <c r="D5062" t="s">
        <v>6841</v>
      </c>
      <c r="E5062" s="1">
        <v>45474</v>
      </c>
      <c r="F5062">
        <v>1</v>
      </c>
    </row>
    <row r="5063" spans="1:6" x14ac:dyDescent="0.25">
      <c r="A5063" t="s">
        <v>4097</v>
      </c>
      <c r="B5063" t="s">
        <v>52</v>
      </c>
      <c r="C5063" t="s">
        <v>44</v>
      </c>
      <c r="D5063" t="s">
        <v>6841</v>
      </c>
      <c r="E5063" s="1">
        <v>45505</v>
      </c>
      <c r="F5063">
        <v>1</v>
      </c>
    </row>
    <row r="5064" spans="1:6" x14ac:dyDescent="0.25">
      <c r="A5064" t="s">
        <v>4097</v>
      </c>
      <c r="B5064" t="s">
        <v>52</v>
      </c>
      <c r="C5064" t="s">
        <v>44</v>
      </c>
      <c r="D5064" t="s">
        <v>6841</v>
      </c>
      <c r="E5064" s="1">
        <v>45536</v>
      </c>
      <c r="F5064">
        <v>1</v>
      </c>
    </row>
    <row r="5065" spans="1:6" x14ac:dyDescent="0.25">
      <c r="A5065" t="s">
        <v>4097</v>
      </c>
      <c r="B5065" t="s">
        <v>52</v>
      </c>
      <c r="C5065" t="s">
        <v>44</v>
      </c>
      <c r="D5065" t="s">
        <v>6841</v>
      </c>
      <c r="E5065" s="1">
        <v>45566</v>
      </c>
      <c r="F5065">
        <v>1</v>
      </c>
    </row>
    <row r="5066" spans="1:6" x14ac:dyDescent="0.25">
      <c r="A5066" t="s">
        <v>4097</v>
      </c>
      <c r="B5066" t="s">
        <v>52</v>
      </c>
      <c r="C5066" t="s">
        <v>44</v>
      </c>
      <c r="D5066" t="s">
        <v>6841</v>
      </c>
      <c r="E5066" s="1">
        <v>45597</v>
      </c>
      <c r="F5066">
        <v>1</v>
      </c>
    </row>
    <row r="5067" spans="1:6" x14ac:dyDescent="0.25">
      <c r="A5067" t="s">
        <v>4097</v>
      </c>
      <c r="B5067" t="s">
        <v>52</v>
      </c>
      <c r="C5067" t="s">
        <v>44</v>
      </c>
      <c r="D5067" t="s">
        <v>6841</v>
      </c>
      <c r="E5067" s="1">
        <v>45627</v>
      </c>
      <c r="F5067">
        <v>1</v>
      </c>
    </row>
    <row r="5068" spans="1:6" x14ac:dyDescent="0.25">
      <c r="A5068" t="s">
        <v>4102</v>
      </c>
      <c r="B5068" t="s">
        <v>52</v>
      </c>
      <c r="C5068" t="s">
        <v>44</v>
      </c>
      <c r="D5068" t="s">
        <v>6841</v>
      </c>
      <c r="E5068" s="1">
        <v>45352</v>
      </c>
      <c r="F5068">
        <v>1</v>
      </c>
    </row>
    <row r="5069" spans="1:6" x14ac:dyDescent="0.25">
      <c r="A5069" t="s">
        <v>4102</v>
      </c>
      <c r="B5069" t="s">
        <v>52</v>
      </c>
      <c r="C5069" t="s">
        <v>44</v>
      </c>
      <c r="D5069" t="s">
        <v>6841</v>
      </c>
      <c r="E5069" s="1">
        <v>45383</v>
      </c>
      <c r="F5069">
        <v>1</v>
      </c>
    </row>
    <row r="5070" spans="1:6" x14ac:dyDescent="0.25">
      <c r="A5070" t="s">
        <v>4102</v>
      </c>
      <c r="B5070" t="s">
        <v>52</v>
      </c>
      <c r="C5070" t="s">
        <v>44</v>
      </c>
      <c r="D5070" t="s">
        <v>6841</v>
      </c>
      <c r="E5070" s="1">
        <v>45413</v>
      </c>
      <c r="F5070">
        <v>1</v>
      </c>
    </row>
    <row r="5071" spans="1:6" x14ac:dyDescent="0.25">
      <c r="A5071" t="s">
        <v>4102</v>
      </c>
      <c r="B5071" t="s">
        <v>52</v>
      </c>
      <c r="C5071" t="s">
        <v>44</v>
      </c>
      <c r="D5071" t="s">
        <v>6841</v>
      </c>
      <c r="E5071" s="1">
        <v>45444</v>
      </c>
      <c r="F5071">
        <v>1</v>
      </c>
    </row>
    <row r="5072" spans="1:6" x14ac:dyDescent="0.25">
      <c r="A5072" t="s">
        <v>4102</v>
      </c>
      <c r="B5072" t="s">
        <v>52</v>
      </c>
      <c r="C5072" t="s">
        <v>44</v>
      </c>
      <c r="D5072" t="s">
        <v>6841</v>
      </c>
      <c r="E5072" s="1">
        <v>45474</v>
      </c>
      <c r="F5072">
        <v>1</v>
      </c>
    </row>
    <row r="5073" spans="1:6" x14ac:dyDescent="0.25">
      <c r="A5073" t="s">
        <v>4102</v>
      </c>
      <c r="B5073" t="s">
        <v>52</v>
      </c>
      <c r="C5073" t="s">
        <v>44</v>
      </c>
      <c r="D5073" t="s">
        <v>6841</v>
      </c>
      <c r="E5073" s="1">
        <v>45505</v>
      </c>
      <c r="F5073">
        <v>1</v>
      </c>
    </row>
    <row r="5074" spans="1:6" x14ac:dyDescent="0.25">
      <c r="A5074" t="s">
        <v>4102</v>
      </c>
      <c r="B5074" t="s">
        <v>52</v>
      </c>
      <c r="C5074" t="s">
        <v>44</v>
      </c>
      <c r="D5074" t="s">
        <v>6841</v>
      </c>
      <c r="E5074" s="1">
        <v>45536</v>
      </c>
      <c r="F5074">
        <v>1</v>
      </c>
    </row>
    <row r="5075" spans="1:6" x14ac:dyDescent="0.25">
      <c r="A5075" t="s">
        <v>4102</v>
      </c>
      <c r="B5075" t="s">
        <v>52</v>
      </c>
      <c r="C5075" t="s">
        <v>44</v>
      </c>
      <c r="D5075" t="s">
        <v>6841</v>
      </c>
      <c r="E5075" s="1">
        <v>45566</v>
      </c>
      <c r="F5075">
        <v>1</v>
      </c>
    </row>
    <row r="5076" spans="1:6" x14ac:dyDescent="0.25">
      <c r="A5076" t="s">
        <v>4102</v>
      </c>
      <c r="B5076" t="s">
        <v>52</v>
      </c>
      <c r="C5076" t="s">
        <v>44</v>
      </c>
      <c r="D5076" t="s">
        <v>6841</v>
      </c>
      <c r="E5076" s="1">
        <v>45597</v>
      </c>
      <c r="F5076">
        <v>1</v>
      </c>
    </row>
    <row r="5077" spans="1:6" x14ac:dyDescent="0.25">
      <c r="A5077" t="s">
        <v>4102</v>
      </c>
      <c r="B5077" t="s">
        <v>52</v>
      </c>
      <c r="C5077" t="s">
        <v>44</v>
      </c>
      <c r="D5077" t="s">
        <v>6841</v>
      </c>
      <c r="E5077" s="1">
        <v>45627</v>
      </c>
      <c r="F5077">
        <v>1</v>
      </c>
    </row>
    <row r="5078" spans="1:6" x14ac:dyDescent="0.25">
      <c r="A5078" t="s">
        <v>4112</v>
      </c>
      <c r="B5078" t="s">
        <v>233</v>
      </c>
      <c r="C5078" t="s">
        <v>32</v>
      </c>
      <c r="D5078" t="s">
        <v>6840</v>
      </c>
      <c r="E5078" s="1">
        <v>45352</v>
      </c>
      <c r="F5078">
        <v>1</v>
      </c>
    </row>
    <row r="5079" spans="1:6" x14ac:dyDescent="0.25">
      <c r="A5079" t="s">
        <v>4112</v>
      </c>
      <c r="B5079" t="s">
        <v>233</v>
      </c>
      <c r="C5079" t="s">
        <v>32</v>
      </c>
      <c r="D5079" t="s">
        <v>6840</v>
      </c>
      <c r="E5079" s="1">
        <v>45383</v>
      </c>
      <c r="F5079">
        <v>1</v>
      </c>
    </row>
    <row r="5080" spans="1:6" x14ac:dyDescent="0.25">
      <c r="A5080" t="s">
        <v>4112</v>
      </c>
      <c r="B5080" t="s">
        <v>233</v>
      </c>
      <c r="C5080" t="s">
        <v>32</v>
      </c>
      <c r="D5080" t="s">
        <v>6840</v>
      </c>
      <c r="E5080" s="1">
        <v>45413</v>
      </c>
      <c r="F5080">
        <v>1</v>
      </c>
    </row>
    <row r="5081" spans="1:6" x14ac:dyDescent="0.25">
      <c r="A5081" t="s">
        <v>4112</v>
      </c>
      <c r="B5081" t="s">
        <v>233</v>
      </c>
      <c r="C5081" t="s">
        <v>32</v>
      </c>
      <c r="D5081" t="s">
        <v>6840</v>
      </c>
      <c r="E5081" s="1">
        <v>45444</v>
      </c>
      <c r="F5081">
        <v>1</v>
      </c>
    </row>
    <row r="5082" spans="1:6" x14ac:dyDescent="0.25">
      <c r="A5082" t="s">
        <v>4112</v>
      </c>
      <c r="B5082" t="s">
        <v>233</v>
      </c>
      <c r="C5082" t="s">
        <v>32</v>
      </c>
      <c r="D5082" t="s">
        <v>6840</v>
      </c>
      <c r="E5082" s="1">
        <v>45474</v>
      </c>
      <c r="F5082">
        <v>1</v>
      </c>
    </row>
    <row r="5083" spans="1:6" x14ac:dyDescent="0.25">
      <c r="A5083" t="s">
        <v>4112</v>
      </c>
      <c r="B5083" t="s">
        <v>233</v>
      </c>
      <c r="C5083" t="s">
        <v>32</v>
      </c>
      <c r="D5083" t="s">
        <v>6840</v>
      </c>
      <c r="E5083" s="1">
        <v>45505</v>
      </c>
      <c r="F5083">
        <v>1</v>
      </c>
    </row>
    <row r="5084" spans="1:6" x14ac:dyDescent="0.25">
      <c r="A5084" t="s">
        <v>4112</v>
      </c>
      <c r="B5084" t="s">
        <v>233</v>
      </c>
      <c r="C5084" t="s">
        <v>32</v>
      </c>
      <c r="D5084" t="s">
        <v>6840</v>
      </c>
      <c r="E5084" s="1">
        <v>45536</v>
      </c>
      <c r="F5084">
        <v>1</v>
      </c>
    </row>
    <row r="5085" spans="1:6" x14ac:dyDescent="0.25">
      <c r="A5085" t="s">
        <v>4112</v>
      </c>
      <c r="B5085" t="s">
        <v>233</v>
      </c>
      <c r="C5085" t="s">
        <v>32</v>
      </c>
      <c r="D5085" t="s">
        <v>6840</v>
      </c>
      <c r="E5085" s="1">
        <v>45566</v>
      </c>
      <c r="F5085">
        <v>1</v>
      </c>
    </row>
    <row r="5086" spans="1:6" x14ac:dyDescent="0.25">
      <c r="A5086" t="s">
        <v>4112</v>
      </c>
      <c r="B5086" t="s">
        <v>233</v>
      </c>
      <c r="C5086" t="s">
        <v>32</v>
      </c>
      <c r="D5086" t="s">
        <v>6840</v>
      </c>
      <c r="E5086" s="1">
        <v>45597</v>
      </c>
      <c r="F5086">
        <v>1</v>
      </c>
    </row>
    <row r="5087" spans="1:6" x14ac:dyDescent="0.25">
      <c r="A5087" t="s">
        <v>4112</v>
      </c>
      <c r="B5087" t="s">
        <v>233</v>
      </c>
      <c r="C5087" t="s">
        <v>32</v>
      </c>
      <c r="D5087" t="s">
        <v>6840</v>
      </c>
      <c r="E5087" s="1">
        <v>45627</v>
      </c>
      <c r="F5087">
        <v>1</v>
      </c>
    </row>
    <row r="5088" spans="1:6" x14ac:dyDescent="0.25">
      <c r="A5088" t="s">
        <v>4119</v>
      </c>
      <c r="B5088" t="s">
        <v>31</v>
      </c>
      <c r="C5088" t="s">
        <v>32</v>
      </c>
      <c r="D5088" t="s">
        <v>6840</v>
      </c>
      <c r="E5088" s="1">
        <v>45292</v>
      </c>
      <c r="F5088">
        <v>1</v>
      </c>
    </row>
    <row r="5089" spans="1:6" x14ac:dyDescent="0.25">
      <c r="A5089" t="s">
        <v>4119</v>
      </c>
      <c r="B5089" t="s">
        <v>31</v>
      </c>
      <c r="C5089" t="s">
        <v>32</v>
      </c>
      <c r="D5089" t="s">
        <v>6840</v>
      </c>
      <c r="E5089" s="1">
        <v>45323</v>
      </c>
      <c r="F5089">
        <v>1</v>
      </c>
    </row>
    <row r="5090" spans="1:6" x14ac:dyDescent="0.25">
      <c r="A5090" t="s">
        <v>4119</v>
      </c>
      <c r="B5090" t="s">
        <v>31</v>
      </c>
      <c r="C5090" t="s">
        <v>32</v>
      </c>
      <c r="D5090" t="s">
        <v>6840</v>
      </c>
      <c r="E5090" s="1">
        <v>45352</v>
      </c>
      <c r="F5090">
        <v>1</v>
      </c>
    </row>
    <row r="5091" spans="1:6" x14ac:dyDescent="0.25">
      <c r="A5091" t="s">
        <v>4119</v>
      </c>
      <c r="B5091" t="s">
        <v>31</v>
      </c>
      <c r="C5091" t="s">
        <v>32</v>
      </c>
      <c r="D5091" t="s">
        <v>6840</v>
      </c>
      <c r="E5091" s="1">
        <v>45383</v>
      </c>
      <c r="F5091">
        <v>1</v>
      </c>
    </row>
    <row r="5092" spans="1:6" x14ac:dyDescent="0.25">
      <c r="A5092" t="s">
        <v>4119</v>
      </c>
      <c r="B5092" t="s">
        <v>31</v>
      </c>
      <c r="C5092" t="s">
        <v>32</v>
      </c>
      <c r="D5092" t="s">
        <v>6840</v>
      </c>
      <c r="E5092" s="1">
        <v>45413</v>
      </c>
      <c r="F5092">
        <v>1</v>
      </c>
    </row>
    <row r="5093" spans="1:6" x14ac:dyDescent="0.25">
      <c r="A5093" t="s">
        <v>4119</v>
      </c>
      <c r="B5093" t="s">
        <v>31</v>
      </c>
      <c r="C5093" t="s">
        <v>32</v>
      </c>
      <c r="D5093" t="s">
        <v>6840</v>
      </c>
      <c r="E5093" s="1">
        <v>45444</v>
      </c>
      <c r="F5093">
        <v>1</v>
      </c>
    </row>
    <row r="5094" spans="1:6" x14ac:dyDescent="0.25">
      <c r="A5094" t="s">
        <v>4119</v>
      </c>
      <c r="B5094" t="s">
        <v>31</v>
      </c>
      <c r="C5094" t="s">
        <v>32</v>
      </c>
      <c r="D5094" t="s">
        <v>6840</v>
      </c>
      <c r="E5094" s="1">
        <v>45474</v>
      </c>
      <c r="F5094">
        <v>1</v>
      </c>
    </row>
    <row r="5095" spans="1:6" x14ac:dyDescent="0.25">
      <c r="A5095" t="s">
        <v>4119</v>
      </c>
      <c r="B5095" t="s">
        <v>31</v>
      </c>
      <c r="C5095" t="s">
        <v>32</v>
      </c>
      <c r="D5095" t="s">
        <v>6840</v>
      </c>
      <c r="E5095" s="1">
        <v>45505</v>
      </c>
      <c r="F5095">
        <v>1</v>
      </c>
    </row>
    <row r="5096" spans="1:6" x14ac:dyDescent="0.25">
      <c r="A5096" t="s">
        <v>4119</v>
      </c>
      <c r="B5096" t="s">
        <v>31</v>
      </c>
      <c r="C5096" t="s">
        <v>32</v>
      </c>
      <c r="D5096" t="s">
        <v>6840</v>
      </c>
      <c r="E5096" s="1">
        <v>45536</v>
      </c>
      <c r="F5096">
        <v>1</v>
      </c>
    </row>
    <row r="5097" spans="1:6" x14ac:dyDescent="0.25">
      <c r="A5097" t="s">
        <v>4119</v>
      </c>
      <c r="B5097" t="s">
        <v>31</v>
      </c>
      <c r="C5097" t="s">
        <v>32</v>
      </c>
      <c r="D5097" t="s">
        <v>6840</v>
      </c>
      <c r="E5097" s="1">
        <v>45566</v>
      </c>
      <c r="F5097">
        <v>1</v>
      </c>
    </row>
    <row r="5098" spans="1:6" x14ac:dyDescent="0.25">
      <c r="A5098" t="s">
        <v>4119</v>
      </c>
      <c r="B5098" t="s">
        <v>31</v>
      </c>
      <c r="C5098" t="s">
        <v>32</v>
      </c>
      <c r="D5098" t="s">
        <v>6840</v>
      </c>
      <c r="E5098" s="1">
        <v>45597</v>
      </c>
      <c r="F5098">
        <v>1</v>
      </c>
    </row>
    <row r="5099" spans="1:6" x14ac:dyDescent="0.25">
      <c r="A5099" t="s">
        <v>4119</v>
      </c>
      <c r="B5099" t="s">
        <v>31</v>
      </c>
      <c r="C5099" t="s">
        <v>32</v>
      </c>
      <c r="D5099" t="s">
        <v>6840</v>
      </c>
      <c r="E5099" s="1">
        <v>45627</v>
      </c>
      <c r="F5099">
        <v>1</v>
      </c>
    </row>
    <row r="5100" spans="1:6" x14ac:dyDescent="0.25">
      <c r="A5100" t="s">
        <v>4127</v>
      </c>
      <c r="B5100" t="s">
        <v>52</v>
      </c>
      <c r="C5100" t="s">
        <v>44</v>
      </c>
      <c r="D5100" t="s">
        <v>6842</v>
      </c>
      <c r="E5100" s="1">
        <v>45292</v>
      </c>
      <c r="F5100">
        <v>1</v>
      </c>
    </row>
    <row r="5101" spans="1:6" x14ac:dyDescent="0.25">
      <c r="A5101" t="s">
        <v>4127</v>
      </c>
      <c r="B5101" t="s">
        <v>52</v>
      </c>
      <c r="C5101" t="s">
        <v>44</v>
      </c>
      <c r="D5101" t="s">
        <v>6842</v>
      </c>
      <c r="E5101" s="1">
        <v>45323</v>
      </c>
      <c r="F5101">
        <v>1</v>
      </c>
    </row>
    <row r="5102" spans="1:6" x14ac:dyDescent="0.25">
      <c r="A5102" t="s">
        <v>4127</v>
      </c>
      <c r="B5102" t="s">
        <v>52</v>
      </c>
      <c r="C5102" t="s">
        <v>44</v>
      </c>
      <c r="D5102" t="s">
        <v>6842</v>
      </c>
      <c r="E5102" s="1">
        <v>45352</v>
      </c>
      <c r="F5102">
        <v>1</v>
      </c>
    </row>
    <row r="5103" spans="1:6" x14ac:dyDescent="0.25">
      <c r="A5103" t="s">
        <v>4127</v>
      </c>
      <c r="B5103" t="s">
        <v>52</v>
      </c>
      <c r="C5103" t="s">
        <v>44</v>
      </c>
      <c r="D5103" t="s">
        <v>6842</v>
      </c>
      <c r="E5103" s="1">
        <v>45383</v>
      </c>
      <c r="F5103">
        <v>1</v>
      </c>
    </row>
    <row r="5104" spans="1:6" x14ac:dyDescent="0.25">
      <c r="A5104" t="s">
        <v>4127</v>
      </c>
      <c r="B5104" t="s">
        <v>52</v>
      </c>
      <c r="C5104" t="s">
        <v>44</v>
      </c>
      <c r="D5104" t="s">
        <v>6842</v>
      </c>
      <c r="E5104" s="1">
        <v>45413</v>
      </c>
      <c r="F5104">
        <v>1</v>
      </c>
    </row>
    <row r="5105" spans="1:6" x14ac:dyDescent="0.25">
      <c r="A5105" t="s">
        <v>4127</v>
      </c>
      <c r="B5105" t="s">
        <v>52</v>
      </c>
      <c r="C5105" t="s">
        <v>44</v>
      </c>
      <c r="D5105" t="s">
        <v>6842</v>
      </c>
      <c r="E5105" s="1">
        <v>45444</v>
      </c>
      <c r="F5105">
        <v>1</v>
      </c>
    </row>
    <row r="5106" spans="1:6" x14ac:dyDescent="0.25">
      <c r="A5106" t="s">
        <v>4127</v>
      </c>
      <c r="B5106" t="s">
        <v>52</v>
      </c>
      <c r="C5106" t="s">
        <v>44</v>
      </c>
      <c r="D5106" t="s">
        <v>6842</v>
      </c>
      <c r="E5106" s="1">
        <v>45474</v>
      </c>
      <c r="F5106">
        <v>1</v>
      </c>
    </row>
    <row r="5107" spans="1:6" x14ac:dyDescent="0.25">
      <c r="A5107" t="s">
        <v>4127</v>
      </c>
      <c r="B5107" t="s">
        <v>52</v>
      </c>
      <c r="C5107" t="s">
        <v>44</v>
      </c>
      <c r="D5107" t="s">
        <v>6842</v>
      </c>
      <c r="E5107" s="1">
        <v>45505</v>
      </c>
      <c r="F5107">
        <v>1</v>
      </c>
    </row>
    <row r="5108" spans="1:6" x14ac:dyDescent="0.25">
      <c r="A5108" t="s">
        <v>4127</v>
      </c>
      <c r="B5108" t="s">
        <v>52</v>
      </c>
      <c r="C5108" t="s">
        <v>44</v>
      </c>
      <c r="D5108" t="s">
        <v>6842</v>
      </c>
      <c r="E5108" s="1">
        <v>45536</v>
      </c>
      <c r="F5108">
        <v>1</v>
      </c>
    </row>
    <row r="5109" spans="1:6" x14ac:dyDescent="0.25">
      <c r="A5109" t="s">
        <v>4127</v>
      </c>
      <c r="B5109" t="s">
        <v>52</v>
      </c>
      <c r="C5109" t="s">
        <v>44</v>
      </c>
      <c r="D5109" t="s">
        <v>6842</v>
      </c>
      <c r="E5109" s="1">
        <v>45566</v>
      </c>
      <c r="F5109">
        <v>1</v>
      </c>
    </row>
    <row r="5110" spans="1:6" x14ac:dyDescent="0.25">
      <c r="A5110" t="s">
        <v>4127</v>
      </c>
      <c r="B5110" t="s">
        <v>52</v>
      </c>
      <c r="C5110" t="s">
        <v>44</v>
      </c>
      <c r="D5110" t="s">
        <v>6842</v>
      </c>
      <c r="E5110" s="1">
        <v>45597</v>
      </c>
      <c r="F5110">
        <v>1</v>
      </c>
    </row>
    <row r="5111" spans="1:6" x14ac:dyDescent="0.25">
      <c r="A5111" t="s">
        <v>4127</v>
      </c>
      <c r="B5111" t="s">
        <v>52</v>
      </c>
      <c r="C5111" t="s">
        <v>44</v>
      </c>
      <c r="D5111" t="s">
        <v>6842</v>
      </c>
      <c r="E5111" s="1">
        <v>45627</v>
      </c>
      <c r="F5111">
        <v>1</v>
      </c>
    </row>
    <row r="5112" spans="1:6" x14ac:dyDescent="0.25">
      <c r="A5112" t="s">
        <v>4135</v>
      </c>
      <c r="B5112" t="s">
        <v>52</v>
      </c>
      <c r="C5112" t="s">
        <v>44</v>
      </c>
      <c r="D5112" t="s">
        <v>6842</v>
      </c>
      <c r="E5112" s="1">
        <v>45323</v>
      </c>
      <c r="F5112">
        <v>1</v>
      </c>
    </row>
    <row r="5113" spans="1:6" x14ac:dyDescent="0.25">
      <c r="A5113" t="s">
        <v>4135</v>
      </c>
      <c r="B5113" t="s">
        <v>52</v>
      </c>
      <c r="C5113" t="s">
        <v>44</v>
      </c>
      <c r="D5113" t="s">
        <v>6842</v>
      </c>
      <c r="E5113" s="1">
        <v>45352</v>
      </c>
      <c r="F5113">
        <v>1</v>
      </c>
    </row>
    <row r="5114" spans="1:6" x14ac:dyDescent="0.25">
      <c r="A5114" t="s">
        <v>4135</v>
      </c>
      <c r="B5114" t="s">
        <v>52</v>
      </c>
      <c r="C5114" t="s">
        <v>44</v>
      </c>
      <c r="D5114" t="s">
        <v>6842</v>
      </c>
      <c r="E5114" s="1">
        <v>45383</v>
      </c>
      <c r="F5114">
        <v>1</v>
      </c>
    </row>
    <row r="5115" spans="1:6" x14ac:dyDescent="0.25">
      <c r="A5115" t="s">
        <v>4135</v>
      </c>
      <c r="B5115" t="s">
        <v>52</v>
      </c>
      <c r="C5115" t="s">
        <v>44</v>
      </c>
      <c r="D5115" t="s">
        <v>6842</v>
      </c>
      <c r="E5115" s="1">
        <v>45413</v>
      </c>
      <c r="F5115">
        <v>1</v>
      </c>
    </row>
    <row r="5116" spans="1:6" x14ac:dyDescent="0.25">
      <c r="A5116" t="s">
        <v>4135</v>
      </c>
      <c r="B5116" t="s">
        <v>52</v>
      </c>
      <c r="C5116" t="s">
        <v>44</v>
      </c>
      <c r="D5116" t="s">
        <v>6842</v>
      </c>
      <c r="E5116" s="1">
        <v>45444</v>
      </c>
      <c r="F5116">
        <v>1</v>
      </c>
    </row>
    <row r="5117" spans="1:6" x14ac:dyDescent="0.25">
      <c r="A5117" t="s">
        <v>4135</v>
      </c>
      <c r="B5117" t="s">
        <v>52</v>
      </c>
      <c r="C5117" t="s">
        <v>44</v>
      </c>
      <c r="D5117" t="s">
        <v>6842</v>
      </c>
      <c r="E5117" s="1">
        <v>45474</v>
      </c>
      <c r="F5117">
        <v>1</v>
      </c>
    </row>
    <row r="5118" spans="1:6" x14ac:dyDescent="0.25">
      <c r="A5118" t="s">
        <v>4135</v>
      </c>
      <c r="B5118" t="s">
        <v>52</v>
      </c>
      <c r="C5118" t="s">
        <v>44</v>
      </c>
      <c r="D5118" t="s">
        <v>6842</v>
      </c>
      <c r="E5118" s="1">
        <v>45505</v>
      </c>
      <c r="F5118">
        <v>1</v>
      </c>
    </row>
    <row r="5119" spans="1:6" x14ac:dyDescent="0.25">
      <c r="A5119" t="s">
        <v>4135</v>
      </c>
      <c r="B5119" t="s">
        <v>52</v>
      </c>
      <c r="C5119" t="s">
        <v>44</v>
      </c>
      <c r="D5119" t="s">
        <v>6842</v>
      </c>
      <c r="E5119" s="1">
        <v>45536</v>
      </c>
      <c r="F5119">
        <v>1</v>
      </c>
    </row>
    <row r="5120" spans="1:6" x14ac:dyDescent="0.25">
      <c r="A5120" t="s">
        <v>4135</v>
      </c>
      <c r="B5120" t="s">
        <v>52</v>
      </c>
      <c r="C5120" t="s">
        <v>44</v>
      </c>
      <c r="D5120" t="s">
        <v>6842</v>
      </c>
      <c r="E5120" s="1">
        <v>45566</v>
      </c>
      <c r="F5120">
        <v>1</v>
      </c>
    </row>
    <row r="5121" spans="1:6" x14ac:dyDescent="0.25">
      <c r="A5121" t="s">
        <v>4135</v>
      </c>
      <c r="B5121" t="s">
        <v>52</v>
      </c>
      <c r="C5121" t="s">
        <v>44</v>
      </c>
      <c r="D5121" t="s">
        <v>6842</v>
      </c>
      <c r="E5121" s="1">
        <v>45597</v>
      </c>
      <c r="F5121">
        <v>1</v>
      </c>
    </row>
    <row r="5122" spans="1:6" x14ac:dyDescent="0.25">
      <c r="A5122" t="s">
        <v>4135</v>
      </c>
      <c r="B5122" t="s">
        <v>52</v>
      </c>
      <c r="C5122" t="s">
        <v>44</v>
      </c>
      <c r="D5122" t="s">
        <v>6842</v>
      </c>
      <c r="E5122" s="1">
        <v>45627</v>
      </c>
      <c r="F5122">
        <v>1</v>
      </c>
    </row>
    <row r="5123" spans="1:6" x14ac:dyDescent="0.25">
      <c r="A5123" t="s">
        <v>4139</v>
      </c>
      <c r="B5123" t="s">
        <v>146</v>
      </c>
      <c r="C5123" t="s">
        <v>147</v>
      </c>
      <c r="D5123" t="s">
        <v>6840</v>
      </c>
      <c r="E5123" s="1">
        <v>45292</v>
      </c>
      <c r="F5123">
        <v>1</v>
      </c>
    </row>
    <row r="5124" spans="1:6" x14ac:dyDescent="0.25">
      <c r="A5124" t="s">
        <v>4139</v>
      </c>
      <c r="B5124" t="s">
        <v>146</v>
      </c>
      <c r="C5124" t="s">
        <v>147</v>
      </c>
      <c r="D5124" t="s">
        <v>6840</v>
      </c>
      <c r="E5124" s="1">
        <v>45323</v>
      </c>
      <c r="F5124">
        <v>1</v>
      </c>
    </row>
    <row r="5125" spans="1:6" x14ac:dyDescent="0.25">
      <c r="A5125" t="s">
        <v>4139</v>
      </c>
      <c r="B5125" t="s">
        <v>146</v>
      </c>
      <c r="C5125" t="s">
        <v>147</v>
      </c>
      <c r="D5125" t="s">
        <v>6840</v>
      </c>
      <c r="E5125" s="1">
        <v>45352</v>
      </c>
      <c r="F5125">
        <v>1</v>
      </c>
    </row>
    <row r="5126" spans="1:6" x14ac:dyDescent="0.25">
      <c r="A5126" t="s">
        <v>4139</v>
      </c>
      <c r="B5126" t="s">
        <v>146</v>
      </c>
      <c r="C5126" t="s">
        <v>147</v>
      </c>
      <c r="D5126" t="s">
        <v>6840</v>
      </c>
      <c r="E5126" s="1">
        <v>45383</v>
      </c>
      <c r="F5126">
        <v>1</v>
      </c>
    </row>
    <row r="5127" spans="1:6" x14ac:dyDescent="0.25">
      <c r="A5127" t="s">
        <v>4139</v>
      </c>
      <c r="B5127" t="s">
        <v>146</v>
      </c>
      <c r="C5127" t="s">
        <v>147</v>
      </c>
      <c r="D5127" t="s">
        <v>6840</v>
      </c>
      <c r="E5127" s="1">
        <v>45413</v>
      </c>
      <c r="F5127">
        <v>1</v>
      </c>
    </row>
    <row r="5128" spans="1:6" x14ac:dyDescent="0.25">
      <c r="A5128" t="s">
        <v>4139</v>
      </c>
      <c r="B5128" t="s">
        <v>146</v>
      </c>
      <c r="C5128" t="s">
        <v>147</v>
      </c>
      <c r="D5128" t="s">
        <v>6840</v>
      </c>
      <c r="E5128" s="1">
        <v>45444</v>
      </c>
      <c r="F5128">
        <v>1</v>
      </c>
    </row>
    <row r="5129" spans="1:6" x14ac:dyDescent="0.25">
      <c r="A5129" t="s">
        <v>4139</v>
      </c>
      <c r="B5129" t="s">
        <v>146</v>
      </c>
      <c r="C5129" t="s">
        <v>147</v>
      </c>
      <c r="D5129" t="s">
        <v>6840</v>
      </c>
      <c r="E5129" s="1">
        <v>45474</v>
      </c>
      <c r="F5129">
        <v>1</v>
      </c>
    </row>
    <row r="5130" spans="1:6" x14ac:dyDescent="0.25">
      <c r="A5130" t="s">
        <v>4139</v>
      </c>
      <c r="B5130" t="s">
        <v>146</v>
      </c>
      <c r="C5130" t="s">
        <v>147</v>
      </c>
      <c r="D5130" t="s">
        <v>6840</v>
      </c>
      <c r="E5130" s="1">
        <v>45505</v>
      </c>
      <c r="F5130">
        <v>1</v>
      </c>
    </row>
    <row r="5131" spans="1:6" x14ac:dyDescent="0.25">
      <c r="A5131" t="s">
        <v>4139</v>
      </c>
      <c r="B5131" t="s">
        <v>146</v>
      </c>
      <c r="C5131" t="s">
        <v>147</v>
      </c>
      <c r="D5131" t="s">
        <v>6840</v>
      </c>
      <c r="E5131" s="1">
        <v>45536</v>
      </c>
      <c r="F5131">
        <v>1</v>
      </c>
    </row>
    <row r="5132" spans="1:6" x14ac:dyDescent="0.25">
      <c r="A5132" t="s">
        <v>4139</v>
      </c>
      <c r="B5132" t="s">
        <v>146</v>
      </c>
      <c r="C5132" t="s">
        <v>147</v>
      </c>
      <c r="D5132" t="s">
        <v>6840</v>
      </c>
      <c r="E5132" s="1">
        <v>45566</v>
      </c>
      <c r="F5132">
        <v>1</v>
      </c>
    </row>
    <row r="5133" spans="1:6" x14ac:dyDescent="0.25">
      <c r="A5133" t="s">
        <v>4139</v>
      </c>
      <c r="B5133" t="s">
        <v>146</v>
      </c>
      <c r="C5133" t="s">
        <v>147</v>
      </c>
      <c r="D5133" t="s">
        <v>6840</v>
      </c>
      <c r="E5133" s="1">
        <v>45597</v>
      </c>
      <c r="F5133">
        <v>1</v>
      </c>
    </row>
    <row r="5134" spans="1:6" x14ac:dyDescent="0.25">
      <c r="A5134" t="s">
        <v>4139</v>
      </c>
      <c r="B5134" t="s">
        <v>146</v>
      </c>
      <c r="C5134" t="s">
        <v>147</v>
      </c>
      <c r="D5134" t="s">
        <v>6840</v>
      </c>
      <c r="E5134" s="1">
        <v>45627</v>
      </c>
      <c r="F5134">
        <v>1</v>
      </c>
    </row>
    <row r="5135" spans="1:6" x14ac:dyDescent="0.25">
      <c r="A5135" t="s">
        <v>4150</v>
      </c>
      <c r="B5135" t="s">
        <v>146</v>
      </c>
      <c r="C5135" t="s">
        <v>147</v>
      </c>
      <c r="D5135" t="s">
        <v>6839</v>
      </c>
      <c r="E5135" s="1">
        <v>45323</v>
      </c>
      <c r="F5135">
        <v>1</v>
      </c>
    </row>
    <row r="5136" spans="1:6" x14ac:dyDescent="0.25">
      <c r="A5136" t="s">
        <v>4150</v>
      </c>
      <c r="B5136" t="s">
        <v>146</v>
      </c>
      <c r="C5136" t="s">
        <v>147</v>
      </c>
      <c r="D5136" t="s">
        <v>6839</v>
      </c>
      <c r="E5136" s="1">
        <v>45352</v>
      </c>
      <c r="F5136">
        <v>1</v>
      </c>
    </row>
    <row r="5137" spans="1:6" x14ac:dyDescent="0.25">
      <c r="A5137" t="s">
        <v>4150</v>
      </c>
      <c r="B5137" t="s">
        <v>146</v>
      </c>
      <c r="C5137" t="s">
        <v>147</v>
      </c>
      <c r="D5137" t="s">
        <v>6839</v>
      </c>
      <c r="E5137" s="1">
        <v>45383</v>
      </c>
      <c r="F5137">
        <v>1</v>
      </c>
    </row>
    <row r="5138" spans="1:6" x14ac:dyDescent="0.25">
      <c r="A5138" t="s">
        <v>4150</v>
      </c>
      <c r="B5138" t="s">
        <v>146</v>
      </c>
      <c r="C5138" t="s">
        <v>147</v>
      </c>
      <c r="D5138" t="s">
        <v>6839</v>
      </c>
      <c r="E5138" s="1">
        <v>45413</v>
      </c>
      <c r="F5138">
        <v>1</v>
      </c>
    </row>
    <row r="5139" spans="1:6" x14ac:dyDescent="0.25">
      <c r="A5139" t="s">
        <v>4150</v>
      </c>
      <c r="B5139" t="s">
        <v>146</v>
      </c>
      <c r="C5139" t="s">
        <v>147</v>
      </c>
      <c r="D5139" t="s">
        <v>6839</v>
      </c>
      <c r="E5139" s="1">
        <v>45444</v>
      </c>
      <c r="F5139">
        <v>1</v>
      </c>
    </row>
    <row r="5140" spans="1:6" x14ac:dyDescent="0.25">
      <c r="A5140" t="s">
        <v>4150</v>
      </c>
      <c r="B5140" t="s">
        <v>146</v>
      </c>
      <c r="C5140" t="s">
        <v>147</v>
      </c>
      <c r="D5140" t="s">
        <v>6839</v>
      </c>
      <c r="E5140" s="1">
        <v>45474</v>
      </c>
      <c r="F5140">
        <v>1</v>
      </c>
    </row>
    <row r="5141" spans="1:6" x14ac:dyDescent="0.25">
      <c r="A5141" t="s">
        <v>4150</v>
      </c>
      <c r="B5141" t="s">
        <v>146</v>
      </c>
      <c r="C5141" t="s">
        <v>147</v>
      </c>
      <c r="D5141" t="s">
        <v>6839</v>
      </c>
      <c r="E5141" s="1">
        <v>45505</v>
      </c>
      <c r="F5141">
        <v>1</v>
      </c>
    </row>
    <row r="5142" spans="1:6" x14ac:dyDescent="0.25">
      <c r="A5142" t="s">
        <v>4150</v>
      </c>
      <c r="B5142" t="s">
        <v>146</v>
      </c>
      <c r="C5142" t="s">
        <v>147</v>
      </c>
      <c r="D5142" t="s">
        <v>6839</v>
      </c>
      <c r="E5142" s="1">
        <v>45536</v>
      </c>
      <c r="F5142">
        <v>1</v>
      </c>
    </row>
    <row r="5143" spans="1:6" x14ac:dyDescent="0.25">
      <c r="A5143" t="s">
        <v>4150</v>
      </c>
      <c r="B5143" t="s">
        <v>146</v>
      </c>
      <c r="C5143" t="s">
        <v>147</v>
      </c>
      <c r="D5143" t="s">
        <v>6839</v>
      </c>
      <c r="E5143" s="1">
        <v>45566</v>
      </c>
      <c r="F5143">
        <v>1</v>
      </c>
    </row>
    <row r="5144" spans="1:6" x14ac:dyDescent="0.25">
      <c r="A5144" t="s">
        <v>4150</v>
      </c>
      <c r="B5144" t="s">
        <v>146</v>
      </c>
      <c r="C5144" t="s">
        <v>147</v>
      </c>
      <c r="D5144" t="s">
        <v>6839</v>
      </c>
      <c r="E5144" s="1">
        <v>45597</v>
      </c>
      <c r="F5144">
        <v>1</v>
      </c>
    </row>
    <row r="5145" spans="1:6" x14ac:dyDescent="0.25">
      <c r="A5145" t="s">
        <v>4150</v>
      </c>
      <c r="B5145" t="s">
        <v>146</v>
      </c>
      <c r="C5145" t="s">
        <v>147</v>
      </c>
      <c r="D5145" t="s">
        <v>6839</v>
      </c>
      <c r="E5145" s="1">
        <v>45627</v>
      </c>
      <c r="F5145">
        <v>1</v>
      </c>
    </row>
    <row r="5146" spans="1:6" x14ac:dyDescent="0.25">
      <c r="A5146" t="s">
        <v>4154</v>
      </c>
      <c r="B5146" t="s">
        <v>52</v>
      </c>
      <c r="C5146" t="s">
        <v>44</v>
      </c>
      <c r="D5146" t="s">
        <v>6840</v>
      </c>
      <c r="E5146" s="1">
        <v>45292</v>
      </c>
      <c r="F5146">
        <v>1</v>
      </c>
    </row>
    <row r="5147" spans="1:6" x14ac:dyDescent="0.25">
      <c r="A5147" t="s">
        <v>4154</v>
      </c>
      <c r="B5147" t="s">
        <v>52</v>
      </c>
      <c r="C5147" t="s">
        <v>44</v>
      </c>
      <c r="D5147" t="s">
        <v>6840</v>
      </c>
      <c r="E5147" s="1">
        <v>45323</v>
      </c>
      <c r="F5147">
        <v>1</v>
      </c>
    </row>
    <row r="5148" spans="1:6" x14ac:dyDescent="0.25">
      <c r="A5148" t="s">
        <v>4154</v>
      </c>
      <c r="B5148" t="s">
        <v>52</v>
      </c>
      <c r="C5148" t="s">
        <v>44</v>
      </c>
      <c r="D5148" t="s">
        <v>6840</v>
      </c>
      <c r="E5148" s="1">
        <v>45352</v>
      </c>
      <c r="F5148">
        <v>1</v>
      </c>
    </row>
    <row r="5149" spans="1:6" x14ac:dyDescent="0.25">
      <c r="A5149" t="s">
        <v>4154</v>
      </c>
      <c r="B5149" t="s">
        <v>52</v>
      </c>
      <c r="C5149" t="s">
        <v>44</v>
      </c>
      <c r="D5149" t="s">
        <v>6840</v>
      </c>
      <c r="E5149" s="1">
        <v>45383</v>
      </c>
      <c r="F5149">
        <v>1</v>
      </c>
    </row>
    <row r="5150" spans="1:6" x14ac:dyDescent="0.25">
      <c r="A5150" t="s">
        <v>4154</v>
      </c>
      <c r="B5150" t="s">
        <v>52</v>
      </c>
      <c r="C5150" t="s">
        <v>44</v>
      </c>
      <c r="D5150" t="s">
        <v>6840</v>
      </c>
      <c r="E5150" s="1">
        <v>45413</v>
      </c>
      <c r="F5150">
        <v>1</v>
      </c>
    </row>
    <row r="5151" spans="1:6" x14ac:dyDescent="0.25">
      <c r="A5151" t="s">
        <v>4154</v>
      </c>
      <c r="B5151" t="s">
        <v>52</v>
      </c>
      <c r="C5151" t="s">
        <v>44</v>
      </c>
      <c r="D5151" t="s">
        <v>6840</v>
      </c>
      <c r="E5151" s="1">
        <v>45444</v>
      </c>
      <c r="F5151">
        <v>1</v>
      </c>
    </row>
    <row r="5152" spans="1:6" x14ac:dyDescent="0.25">
      <c r="A5152" t="s">
        <v>4154</v>
      </c>
      <c r="B5152" t="s">
        <v>52</v>
      </c>
      <c r="C5152" t="s">
        <v>44</v>
      </c>
      <c r="D5152" t="s">
        <v>6840</v>
      </c>
      <c r="E5152" s="1">
        <v>45474</v>
      </c>
      <c r="F5152">
        <v>1</v>
      </c>
    </row>
    <row r="5153" spans="1:6" x14ac:dyDescent="0.25">
      <c r="A5153" t="s">
        <v>4154</v>
      </c>
      <c r="B5153" t="s">
        <v>52</v>
      </c>
      <c r="C5153" t="s">
        <v>44</v>
      </c>
      <c r="D5153" t="s">
        <v>6840</v>
      </c>
      <c r="E5153" s="1">
        <v>45505</v>
      </c>
      <c r="F5153">
        <v>1</v>
      </c>
    </row>
    <row r="5154" spans="1:6" x14ac:dyDescent="0.25">
      <c r="A5154" t="s">
        <v>4154</v>
      </c>
      <c r="B5154" t="s">
        <v>52</v>
      </c>
      <c r="C5154" t="s">
        <v>44</v>
      </c>
      <c r="D5154" t="s">
        <v>6840</v>
      </c>
      <c r="E5154" s="1">
        <v>45536</v>
      </c>
      <c r="F5154">
        <v>1</v>
      </c>
    </row>
    <row r="5155" spans="1:6" x14ac:dyDescent="0.25">
      <c r="A5155" t="s">
        <v>4154</v>
      </c>
      <c r="B5155" t="s">
        <v>52</v>
      </c>
      <c r="C5155" t="s">
        <v>44</v>
      </c>
      <c r="D5155" t="s">
        <v>6840</v>
      </c>
      <c r="E5155" s="1">
        <v>45566</v>
      </c>
      <c r="F5155">
        <v>1</v>
      </c>
    </row>
    <row r="5156" spans="1:6" x14ac:dyDescent="0.25">
      <c r="A5156" t="s">
        <v>4154</v>
      </c>
      <c r="B5156" t="s">
        <v>52</v>
      </c>
      <c r="C5156" t="s">
        <v>44</v>
      </c>
      <c r="D5156" t="s">
        <v>6840</v>
      </c>
      <c r="E5156" s="1">
        <v>45597</v>
      </c>
      <c r="F5156">
        <v>1</v>
      </c>
    </row>
    <row r="5157" spans="1:6" x14ac:dyDescent="0.25">
      <c r="A5157" t="s">
        <v>4154</v>
      </c>
      <c r="B5157" t="s">
        <v>52</v>
      </c>
      <c r="C5157" t="s">
        <v>44</v>
      </c>
      <c r="D5157" t="s">
        <v>6840</v>
      </c>
      <c r="E5157" s="1">
        <v>45627</v>
      </c>
      <c r="F5157">
        <v>1</v>
      </c>
    </row>
    <row r="5158" spans="1:6" x14ac:dyDescent="0.25">
      <c r="A5158" t="s">
        <v>4160</v>
      </c>
      <c r="B5158" t="s">
        <v>233</v>
      </c>
      <c r="C5158" t="s">
        <v>32</v>
      </c>
      <c r="D5158" t="s">
        <v>6841</v>
      </c>
      <c r="E5158" s="1">
        <v>45352</v>
      </c>
      <c r="F5158">
        <v>1</v>
      </c>
    </row>
    <row r="5159" spans="1:6" x14ac:dyDescent="0.25">
      <c r="A5159" t="s">
        <v>4160</v>
      </c>
      <c r="B5159" t="s">
        <v>233</v>
      </c>
      <c r="C5159" t="s">
        <v>32</v>
      </c>
      <c r="D5159" t="s">
        <v>6841</v>
      </c>
      <c r="E5159" s="1">
        <v>45383</v>
      </c>
      <c r="F5159">
        <v>1</v>
      </c>
    </row>
    <row r="5160" spans="1:6" x14ac:dyDescent="0.25">
      <c r="A5160" t="s">
        <v>4160</v>
      </c>
      <c r="B5160" t="s">
        <v>233</v>
      </c>
      <c r="C5160" t="s">
        <v>32</v>
      </c>
      <c r="D5160" t="s">
        <v>6841</v>
      </c>
      <c r="E5160" s="1">
        <v>45413</v>
      </c>
      <c r="F5160">
        <v>1</v>
      </c>
    </row>
    <row r="5161" spans="1:6" x14ac:dyDescent="0.25">
      <c r="A5161" t="s">
        <v>4160</v>
      </c>
      <c r="B5161" t="s">
        <v>233</v>
      </c>
      <c r="C5161" t="s">
        <v>32</v>
      </c>
      <c r="D5161" t="s">
        <v>6841</v>
      </c>
      <c r="E5161" s="1">
        <v>45444</v>
      </c>
      <c r="F5161">
        <v>1</v>
      </c>
    </row>
    <row r="5162" spans="1:6" x14ac:dyDescent="0.25">
      <c r="A5162" t="s">
        <v>4160</v>
      </c>
      <c r="B5162" t="s">
        <v>233</v>
      </c>
      <c r="C5162" t="s">
        <v>32</v>
      </c>
      <c r="D5162" t="s">
        <v>6841</v>
      </c>
      <c r="E5162" s="1">
        <v>45474</v>
      </c>
      <c r="F5162">
        <v>1</v>
      </c>
    </row>
    <row r="5163" spans="1:6" x14ac:dyDescent="0.25">
      <c r="A5163" t="s">
        <v>4160</v>
      </c>
      <c r="B5163" t="s">
        <v>233</v>
      </c>
      <c r="C5163" t="s">
        <v>32</v>
      </c>
      <c r="D5163" t="s">
        <v>6841</v>
      </c>
      <c r="E5163" s="1">
        <v>45505</v>
      </c>
      <c r="F5163">
        <v>1</v>
      </c>
    </row>
    <row r="5164" spans="1:6" x14ac:dyDescent="0.25">
      <c r="A5164" t="s">
        <v>4160</v>
      </c>
      <c r="B5164" t="s">
        <v>233</v>
      </c>
      <c r="C5164" t="s">
        <v>32</v>
      </c>
      <c r="D5164" t="s">
        <v>6841</v>
      </c>
      <c r="E5164" s="1">
        <v>45536</v>
      </c>
      <c r="F5164">
        <v>1</v>
      </c>
    </row>
    <row r="5165" spans="1:6" x14ac:dyDescent="0.25">
      <c r="A5165" t="s">
        <v>4160</v>
      </c>
      <c r="B5165" t="s">
        <v>233</v>
      </c>
      <c r="C5165" t="s">
        <v>32</v>
      </c>
      <c r="D5165" t="s">
        <v>6841</v>
      </c>
      <c r="E5165" s="1">
        <v>45566</v>
      </c>
      <c r="F5165">
        <v>1</v>
      </c>
    </row>
    <row r="5166" spans="1:6" x14ac:dyDescent="0.25">
      <c r="A5166" t="s">
        <v>4160</v>
      </c>
      <c r="B5166" t="s">
        <v>233</v>
      </c>
      <c r="C5166" t="s">
        <v>32</v>
      </c>
      <c r="D5166" t="s">
        <v>6841</v>
      </c>
      <c r="E5166" s="1">
        <v>45597</v>
      </c>
      <c r="F5166">
        <v>1</v>
      </c>
    </row>
    <row r="5167" spans="1:6" x14ac:dyDescent="0.25">
      <c r="A5167" t="s">
        <v>4160</v>
      </c>
      <c r="B5167" t="s">
        <v>233</v>
      </c>
      <c r="C5167" t="s">
        <v>32</v>
      </c>
      <c r="D5167" t="s">
        <v>6841</v>
      </c>
      <c r="E5167" s="1">
        <v>45627</v>
      </c>
      <c r="F5167">
        <v>1</v>
      </c>
    </row>
    <row r="5168" spans="1:6" x14ac:dyDescent="0.25">
      <c r="A5168" t="s">
        <v>4169</v>
      </c>
      <c r="B5168" t="s">
        <v>146</v>
      </c>
      <c r="C5168" t="s">
        <v>147</v>
      </c>
      <c r="D5168" t="s">
        <v>6842</v>
      </c>
      <c r="E5168" s="1">
        <v>45352</v>
      </c>
      <c r="F5168">
        <v>1</v>
      </c>
    </row>
    <row r="5169" spans="1:6" x14ac:dyDescent="0.25">
      <c r="A5169" t="s">
        <v>4169</v>
      </c>
      <c r="B5169" t="s">
        <v>146</v>
      </c>
      <c r="C5169" t="s">
        <v>147</v>
      </c>
      <c r="D5169" t="s">
        <v>6842</v>
      </c>
      <c r="E5169" s="1">
        <v>45383</v>
      </c>
      <c r="F5169">
        <v>1</v>
      </c>
    </row>
    <row r="5170" spans="1:6" x14ac:dyDescent="0.25">
      <c r="A5170" t="s">
        <v>4169</v>
      </c>
      <c r="B5170" t="s">
        <v>146</v>
      </c>
      <c r="C5170" t="s">
        <v>147</v>
      </c>
      <c r="D5170" t="s">
        <v>6842</v>
      </c>
      <c r="E5170" s="1">
        <v>45413</v>
      </c>
      <c r="F5170">
        <v>1</v>
      </c>
    </row>
    <row r="5171" spans="1:6" x14ac:dyDescent="0.25">
      <c r="A5171" t="s">
        <v>4169</v>
      </c>
      <c r="B5171" t="s">
        <v>146</v>
      </c>
      <c r="C5171" t="s">
        <v>147</v>
      </c>
      <c r="D5171" t="s">
        <v>6842</v>
      </c>
      <c r="E5171" s="1">
        <v>45444</v>
      </c>
      <c r="F5171">
        <v>1</v>
      </c>
    </row>
    <row r="5172" spans="1:6" x14ac:dyDescent="0.25">
      <c r="A5172" t="s">
        <v>4169</v>
      </c>
      <c r="B5172" t="s">
        <v>146</v>
      </c>
      <c r="C5172" t="s">
        <v>147</v>
      </c>
      <c r="D5172" t="s">
        <v>6842</v>
      </c>
      <c r="E5172" s="1">
        <v>45474</v>
      </c>
      <c r="F5172">
        <v>1</v>
      </c>
    </row>
    <row r="5173" spans="1:6" x14ac:dyDescent="0.25">
      <c r="A5173" t="s">
        <v>4169</v>
      </c>
      <c r="B5173" t="s">
        <v>146</v>
      </c>
      <c r="C5173" t="s">
        <v>147</v>
      </c>
      <c r="D5173" t="s">
        <v>6842</v>
      </c>
      <c r="E5173" s="1">
        <v>45505</v>
      </c>
      <c r="F5173">
        <v>1</v>
      </c>
    </row>
    <row r="5174" spans="1:6" x14ac:dyDescent="0.25">
      <c r="A5174" t="s">
        <v>4169</v>
      </c>
      <c r="B5174" t="s">
        <v>146</v>
      </c>
      <c r="C5174" t="s">
        <v>147</v>
      </c>
      <c r="D5174" t="s">
        <v>6842</v>
      </c>
      <c r="E5174" s="1">
        <v>45536</v>
      </c>
      <c r="F5174">
        <v>1</v>
      </c>
    </row>
    <row r="5175" spans="1:6" x14ac:dyDescent="0.25">
      <c r="A5175" t="s">
        <v>4169</v>
      </c>
      <c r="B5175" t="s">
        <v>146</v>
      </c>
      <c r="C5175" t="s">
        <v>147</v>
      </c>
      <c r="D5175" t="s">
        <v>6842</v>
      </c>
      <c r="E5175" s="1">
        <v>45566</v>
      </c>
      <c r="F5175">
        <v>1</v>
      </c>
    </row>
    <row r="5176" spans="1:6" x14ac:dyDescent="0.25">
      <c r="A5176" t="s">
        <v>4169</v>
      </c>
      <c r="B5176" t="s">
        <v>146</v>
      </c>
      <c r="C5176" t="s">
        <v>147</v>
      </c>
      <c r="D5176" t="s">
        <v>6842</v>
      </c>
      <c r="E5176" s="1">
        <v>45597</v>
      </c>
      <c r="F5176">
        <v>1</v>
      </c>
    </row>
    <row r="5177" spans="1:6" x14ac:dyDescent="0.25">
      <c r="A5177" t="s">
        <v>4169</v>
      </c>
      <c r="B5177" t="s">
        <v>146</v>
      </c>
      <c r="C5177" t="s">
        <v>147</v>
      </c>
      <c r="D5177" t="s">
        <v>6842</v>
      </c>
      <c r="E5177" s="1">
        <v>45627</v>
      </c>
      <c r="F5177">
        <v>1</v>
      </c>
    </row>
    <row r="5178" spans="1:6" x14ac:dyDescent="0.25">
      <c r="A5178" t="s">
        <v>4175</v>
      </c>
      <c r="B5178" t="s">
        <v>146</v>
      </c>
      <c r="C5178" t="s">
        <v>147</v>
      </c>
      <c r="D5178" t="s">
        <v>6842</v>
      </c>
      <c r="E5178" s="1">
        <v>45323</v>
      </c>
      <c r="F5178">
        <v>1</v>
      </c>
    </row>
    <row r="5179" spans="1:6" x14ac:dyDescent="0.25">
      <c r="A5179" t="s">
        <v>4175</v>
      </c>
      <c r="B5179" t="s">
        <v>146</v>
      </c>
      <c r="C5179" t="s">
        <v>147</v>
      </c>
      <c r="D5179" t="s">
        <v>6842</v>
      </c>
      <c r="E5179" s="1">
        <v>45352</v>
      </c>
      <c r="F5179">
        <v>1</v>
      </c>
    </row>
    <row r="5180" spans="1:6" x14ac:dyDescent="0.25">
      <c r="A5180" t="s">
        <v>4175</v>
      </c>
      <c r="B5180" t="s">
        <v>146</v>
      </c>
      <c r="C5180" t="s">
        <v>147</v>
      </c>
      <c r="D5180" t="s">
        <v>6842</v>
      </c>
      <c r="E5180" s="1">
        <v>45383</v>
      </c>
      <c r="F5180">
        <v>1</v>
      </c>
    </row>
    <row r="5181" spans="1:6" x14ac:dyDescent="0.25">
      <c r="A5181" t="s">
        <v>4175</v>
      </c>
      <c r="B5181" t="s">
        <v>146</v>
      </c>
      <c r="C5181" t="s">
        <v>147</v>
      </c>
      <c r="D5181" t="s">
        <v>6842</v>
      </c>
      <c r="E5181" s="1">
        <v>45413</v>
      </c>
      <c r="F5181">
        <v>1</v>
      </c>
    </row>
    <row r="5182" spans="1:6" x14ac:dyDescent="0.25">
      <c r="A5182" t="s">
        <v>4175</v>
      </c>
      <c r="B5182" t="s">
        <v>146</v>
      </c>
      <c r="C5182" t="s">
        <v>147</v>
      </c>
      <c r="D5182" t="s">
        <v>6842</v>
      </c>
      <c r="E5182" s="1">
        <v>45444</v>
      </c>
      <c r="F5182">
        <v>1</v>
      </c>
    </row>
    <row r="5183" spans="1:6" x14ac:dyDescent="0.25">
      <c r="A5183" t="s">
        <v>4175</v>
      </c>
      <c r="B5183" t="s">
        <v>146</v>
      </c>
      <c r="C5183" t="s">
        <v>147</v>
      </c>
      <c r="D5183" t="s">
        <v>6842</v>
      </c>
      <c r="E5183" s="1">
        <v>45474</v>
      </c>
      <c r="F5183">
        <v>1</v>
      </c>
    </row>
    <row r="5184" spans="1:6" x14ac:dyDescent="0.25">
      <c r="A5184" t="s">
        <v>4175</v>
      </c>
      <c r="B5184" t="s">
        <v>146</v>
      </c>
      <c r="C5184" t="s">
        <v>147</v>
      </c>
      <c r="D5184" t="s">
        <v>6842</v>
      </c>
      <c r="E5184" s="1">
        <v>45505</v>
      </c>
      <c r="F5184">
        <v>1</v>
      </c>
    </row>
    <row r="5185" spans="1:6" x14ac:dyDescent="0.25">
      <c r="A5185" t="s">
        <v>4175</v>
      </c>
      <c r="B5185" t="s">
        <v>146</v>
      </c>
      <c r="C5185" t="s">
        <v>147</v>
      </c>
      <c r="D5185" t="s">
        <v>6842</v>
      </c>
      <c r="E5185" s="1">
        <v>45536</v>
      </c>
      <c r="F5185">
        <v>1</v>
      </c>
    </row>
    <row r="5186" spans="1:6" x14ac:dyDescent="0.25">
      <c r="A5186" t="s">
        <v>4175</v>
      </c>
      <c r="B5186" t="s">
        <v>146</v>
      </c>
      <c r="C5186" t="s">
        <v>147</v>
      </c>
      <c r="D5186" t="s">
        <v>6842</v>
      </c>
      <c r="E5186" s="1">
        <v>45566</v>
      </c>
      <c r="F5186">
        <v>1</v>
      </c>
    </row>
    <row r="5187" spans="1:6" x14ac:dyDescent="0.25">
      <c r="A5187" t="s">
        <v>4175</v>
      </c>
      <c r="B5187" t="s">
        <v>146</v>
      </c>
      <c r="C5187" t="s">
        <v>147</v>
      </c>
      <c r="D5187" t="s">
        <v>6842</v>
      </c>
      <c r="E5187" s="1">
        <v>45597</v>
      </c>
      <c r="F5187">
        <v>1</v>
      </c>
    </row>
    <row r="5188" spans="1:6" x14ac:dyDescent="0.25">
      <c r="A5188" t="s">
        <v>4175</v>
      </c>
      <c r="B5188" t="s">
        <v>146</v>
      </c>
      <c r="C5188" t="s">
        <v>147</v>
      </c>
      <c r="D5188" t="s">
        <v>6842</v>
      </c>
      <c r="E5188" s="1">
        <v>45627</v>
      </c>
      <c r="F5188">
        <v>1</v>
      </c>
    </row>
    <row r="5189" spans="1:6" x14ac:dyDescent="0.25">
      <c r="A5189" t="s">
        <v>4186</v>
      </c>
      <c r="B5189" t="s">
        <v>233</v>
      </c>
      <c r="C5189" t="s">
        <v>32</v>
      </c>
      <c r="D5189" t="s">
        <v>6841</v>
      </c>
      <c r="E5189" s="1">
        <v>45323</v>
      </c>
      <c r="F5189">
        <v>1</v>
      </c>
    </row>
    <row r="5190" spans="1:6" x14ac:dyDescent="0.25">
      <c r="A5190" t="s">
        <v>4186</v>
      </c>
      <c r="B5190" t="s">
        <v>233</v>
      </c>
      <c r="C5190" t="s">
        <v>32</v>
      </c>
      <c r="D5190" t="s">
        <v>6841</v>
      </c>
      <c r="E5190" s="1">
        <v>45352</v>
      </c>
      <c r="F5190">
        <v>1</v>
      </c>
    </row>
    <row r="5191" spans="1:6" x14ac:dyDescent="0.25">
      <c r="A5191" t="s">
        <v>4186</v>
      </c>
      <c r="B5191" t="s">
        <v>233</v>
      </c>
      <c r="C5191" t="s">
        <v>32</v>
      </c>
      <c r="D5191" t="s">
        <v>6841</v>
      </c>
      <c r="E5191" s="1">
        <v>45383</v>
      </c>
      <c r="F5191">
        <v>1</v>
      </c>
    </row>
    <row r="5192" spans="1:6" x14ac:dyDescent="0.25">
      <c r="A5192" t="s">
        <v>4186</v>
      </c>
      <c r="B5192" t="s">
        <v>233</v>
      </c>
      <c r="C5192" t="s">
        <v>32</v>
      </c>
      <c r="D5192" t="s">
        <v>6841</v>
      </c>
      <c r="E5192" s="1">
        <v>45413</v>
      </c>
      <c r="F5192">
        <v>1</v>
      </c>
    </row>
    <row r="5193" spans="1:6" x14ac:dyDescent="0.25">
      <c r="A5193" t="s">
        <v>4186</v>
      </c>
      <c r="B5193" t="s">
        <v>233</v>
      </c>
      <c r="C5193" t="s">
        <v>32</v>
      </c>
      <c r="D5193" t="s">
        <v>6841</v>
      </c>
      <c r="E5193" s="1">
        <v>45444</v>
      </c>
      <c r="F5193">
        <v>1</v>
      </c>
    </row>
    <row r="5194" spans="1:6" x14ac:dyDescent="0.25">
      <c r="A5194" t="s">
        <v>4190</v>
      </c>
      <c r="B5194" t="s">
        <v>31</v>
      </c>
      <c r="C5194" t="s">
        <v>32</v>
      </c>
      <c r="D5194" t="s">
        <v>6841</v>
      </c>
      <c r="E5194" s="1">
        <v>45323</v>
      </c>
      <c r="F5194">
        <v>1</v>
      </c>
    </row>
    <row r="5195" spans="1:6" x14ac:dyDescent="0.25">
      <c r="A5195" t="s">
        <v>4190</v>
      </c>
      <c r="B5195" t="s">
        <v>31</v>
      </c>
      <c r="C5195" t="s">
        <v>32</v>
      </c>
      <c r="D5195" t="s">
        <v>6841</v>
      </c>
      <c r="E5195" s="1">
        <v>45352</v>
      </c>
      <c r="F5195">
        <v>1</v>
      </c>
    </row>
    <row r="5196" spans="1:6" x14ac:dyDescent="0.25">
      <c r="A5196" t="s">
        <v>4190</v>
      </c>
      <c r="B5196" t="s">
        <v>31</v>
      </c>
      <c r="C5196" t="s">
        <v>32</v>
      </c>
      <c r="D5196" t="s">
        <v>6841</v>
      </c>
      <c r="E5196" s="1">
        <v>45383</v>
      </c>
      <c r="F5196">
        <v>1</v>
      </c>
    </row>
    <row r="5197" spans="1:6" x14ac:dyDescent="0.25">
      <c r="A5197" t="s">
        <v>4190</v>
      </c>
      <c r="B5197" t="s">
        <v>31</v>
      </c>
      <c r="C5197" t="s">
        <v>32</v>
      </c>
      <c r="D5197" t="s">
        <v>6841</v>
      </c>
      <c r="E5197" s="1">
        <v>45413</v>
      </c>
      <c r="F5197">
        <v>1</v>
      </c>
    </row>
    <row r="5198" spans="1:6" x14ac:dyDescent="0.25">
      <c r="A5198" t="s">
        <v>4190</v>
      </c>
      <c r="B5198" t="s">
        <v>31</v>
      </c>
      <c r="C5198" t="s">
        <v>32</v>
      </c>
      <c r="D5198" t="s">
        <v>6841</v>
      </c>
      <c r="E5198" s="1">
        <v>45444</v>
      </c>
      <c r="F5198">
        <v>1</v>
      </c>
    </row>
    <row r="5199" spans="1:6" x14ac:dyDescent="0.25">
      <c r="A5199" t="s">
        <v>4190</v>
      </c>
      <c r="B5199" t="s">
        <v>31</v>
      </c>
      <c r="C5199" t="s">
        <v>32</v>
      </c>
      <c r="D5199" t="s">
        <v>6841</v>
      </c>
      <c r="E5199" s="1">
        <v>45474</v>
      </c>
      <c r="F5199">
        <v>1</v>
      </c>
    </row>
    <row r="5200" spans="1:6" x14ac:dyDescent="0.25">
      <c r="A5200" t="s">
        <v>4190</v>
      </c>
      <c r="B5200" t="s">
        <v>31</v>
      </c>
      <c r="C5200" t="s">
        <v>32</v>
      </c>
      <c r="D5200" t="s">
        <v>6841</v>
      </c>
      <c r="E5200" s="1">
        <v>45505</v>
      </c>
      <c r="F5200">
        <v>1</v>
      </c>
    </row>
    <row r="5201" spans="1:6" x14ac:dyDescent="0.25">
      <c r="A5201" t="s">
        <v>4190</v>
      </c>
      <c r="B5201" t="s">
        <v>31</v>
      </c>
      <c r="C5201" t="s">
        <v>32</v>
      </c>
      <c r="D5201" t="s">
        <v>6841</v>
      </c>
      <c r="E5201" s="1">
        <v>45536</v>
      </c>
      <c r="F5201">
        <v>1</v>
      </c>
    </row>
    <row r="5202" spans="1:6" x14ac:dyDescent="0.25">
      <c r="A5202" t="s">
        <v>4190</v>
      </c>
      <c r="B5202" t="s">
        <v>31</v>
      </c>
      <c r="C5202" t="s">
        <v>32</v>
      </c>
      <c r="D5202" t="s">
        <v>6841</v>
      </c>
      <c r="E5202" s="1">
        <v>45566</v>
      </c>
      <c r="F5202">
        <v>1</v>
      </c>
    </row>
    <row r="5203" spans="1:6" x14ac:dyDescent="0.25">
      <c r="A5203" t="s">
        <v>4190</v>
      </c>
      <c r="B5203" t="s">
        <v>31</v>
      </c>
      <c r="C5203" t="s">
        <v>32</v>
      </c>
      <c r="D5203" t="s">
        <v>6841</v>
      </c>
      <c r="E5203" s="1">
        <v>45597</v>
      </c>
      <c r="F5203">
        <v>1</v>
      </c>
    </row>
    <row r="5204" spans="1:6" x14ac:dyDescent="0.25">
      <c r="A5204" t="s">
        <v>4190</v>
      </c>
      <c r="B5204" t="s">
        <v>31</v>
      </c>
      <c r="C5204" t="s">
        <v>32</v>
      </c>
      <c r="D5204" t="s">
        <v>6841</v>
      </c>
      <c r="E5204" s="1">
        <v>45627</v>
      </c>
      <c r="F5204">
        <v>1</v>
      </c>
    </row>
    <row r="5205" spans="1:6" x14ac:dyDescent="0.25">
      <c r="A5205" t="s">
        <v>4202</v>
      </c>
      <c r="B5205" t="s">
        <v>31</v>
      </c>
      <c r="C5205" t="s">
        <v>32</v>
      </c>
      <c r="D5205" t="s">
        <v>6840</v>
      </c>
      <c r="E5205" s="1">
        <v>45292</v>
      </c>
      <c r="F5205">
        <v>1</v>
      </c>
    </row>
    <row r="5206" spans="1:6" x14ac:dyDescent="0.25">
      <c r="A5206" t="s">
        <v>4202</v>
      </c>
      <c r="B5206" t="s">
        <v>31</v>
      </c>
      <c r="C5206" t="s">
        <v>32</v>
      </c>
      <c r="D5206" t="s">
        <v>6840</v>
      </c>
      <c r="E5206" s="1">
        <v>45323</v>
      </c>
      <c r="F5206">
        <v>1</v>
      </c>
    </row>
    <row r="5207" spans="1:6" x14ac:dyDescent="0.25">
      <c r="A5207" t="s">
        <v>4202</v>
      </c>
      <c r="B5207" t="s">
        <v>31</v>
      </c>
      <c r="C5207" t="s">
        <v>32</v>
      </c>
      <c r="D5207" t="s">
        <v>6840</v>
      </c>
      <c r="E5207" s="1">
        <v>45352</v>
      </c>
      <c r="F5207">
        <v>1</v>
      </c>
    </row>
    <row r="5208" spans="1:6" x14ac:dyDescent="0.25">
      <c r="A5208" t="s">
        <v>4202</v>
      </c>
      <c r="B5208" t="s">
        <v>31</v>
      </c>
      <c r="C5208" t="s">
        <v>32</v>
      </c>
      <c r="D5208" t="s">
        <v>6840</v>
      </c>
      <c r="E5208" s="1">
        <v>45383</v>
      </c>
      <c r="F5208">
        <v>1</v>
      </c>
    </row>
    <row r="5209" spans="1:6" x14ac:dyDescent="0.25">
      <c r="A5209" t="s">
        <v>4202</v>
      </c>
      <c r="B5209" t="s">
        <v>31</v>
      </c>
      <c r="C5209" t="s">
        <v>32</v>
      </c>
      <c r="D5209" t="s">
        <v>6840</v>
      </c>
      <c r="E5209" s="1">
        <v>45413</v>
      </c>
      <c r="F5209">
        <v>1</v>
      </c>
    </row>
    <row r="5210" spans="1:6" x14ac:dyDescent="0.25">
      <c r="A5210" t="s">
        <v>4202</v>
      </c>
      <c r="B5210" t="s">
        <v>31</v>
      </c>
      <c r="C5210" t="s">
        <v>32</v>
      </c>
      <c r="D5210" t="s">
        <v>6840</v>
      </c>
      <c r="E5210" s="1">
        <v>45444</v>
      </c>
      <c r="F5210">
        <v>1</v>
      </c>
    </row>
    <row r="5211" spans="1:6" x14ac:dyDescent="0.25">
      <c r="A5211" t="s">
        <v>4202</v>
      </c>
      <c r="B5211" t="s">
        <v>31</v>
      </c>
      <c r="C5211" t="s">
        <v>32</v>
      </c>
      <c r="D5211" t="s">
        <v>6840</v>
      </c>
      <c r="E5211" s="1">
        <v>45474</v>
      </c>
      <c r="F5211">
        <v>1</v>
      </c>
    </row>
    <row r="5212" spans="1:6" x14ac:dyDescent="0.25">
      <c r="A5212" t="s">
        <v>4202</v>
      </c>
      <c r="B5212" t="s">
        <v>31</v>
      </c>
      <c r="C5212" t="s">
        <v>32</v>
      </c>
      <c r="D5212" t="s">
        <v>6840</v>
      </c>
      <c r="E5212" s="1">
        <v>45505</v>
      </c>
      <c r="F5212">
        <v>1</v>
      </c>
    </row>
    <row r="5213" spans="1:6" x14ac:dyDescent="0.25">
      <c r="A5213" t="s">
        <v>4202</v>
      </c>
      <c r="B5213" t="s">
        <v>31</v>
      </c>
      <c r="C5213" t="s">
        <v>32</v>
      </c>
      <c r="D5213" t="s">
        <v>6840</v>
      </c>
      <c r="E5213" s="1">
        <v>45536</v>
      </c>
      <c r="F5213">
        <v>1</v>
      </c>
    </row>
    <row r="5214" spans="1:6" x14ac:dyDescent="0.25">
      <c r="A5214" t="s">
        <v>4202</v>
      </c>
      <c r="B5214" t="s">
        <v>31</v>
      </c>
      <c r="C5214" t="s">
        <v>32</v>
      </c>
      <c r="D5214" t="s">
        <v>6840</v>
      </c>
      <c r="E5214" s="1">
        <v>45566</v>
      </c>
      <c r="F5214">
        <v>1</v>
      </c>
    </row>
    <row r="5215" spans="1:6" x14ac:dyDescent="0.25">
      <c r="A5215" t="s">
        <v>4202</v>
      </c>
      <c r="B5215" t="s">
        <v>31</v>
      </c>
      <c r="C5215" t="s">
        <v>32</v>
      </c>
      <c r="D5215" t="s">
        <v>6840</v>
      </c>
      <c r="E5215" s="1">
        <v>45597</v>
      </c>
      <c r="F5215">
        <v>1</v>
      </c>
    </row>
    <row r="5216" spans="1:6" x14ac:dyDescent="0.25">
      <c r="A5216" t="s">
        <v>4202</v>
      </c>
      <c r="B5216" t="s">
        <v>31</v>
      </c>
      <c r="C5216" t="s">
        <v>32</v>
      </c>
      <c r="D5216" t="s">
        <v>6840</v>
      </c>
      <c r="E5216" s="1">
        <v>45627</v>
      </c>
      <c r="F5216">
        <v>1</v>
      </c>
    </row>
    <row r="5217" spans="1:6" x14ac:dyDescent="0.25">
      <c r="A5217" t="s">
        <v>4211</v>
      </c>
      <c r="B5217" t="s">
        <v>233</v>
      </c>
      <c r="C5217" t="s">
        <v>32</v>
      </c>
      <c r="D5217" t="s">
        <v>6839</v>
      </c>
      <c r="E5217" s="1">
        <v>45323</v>
      </c>
      <c r="F5217">
        <v>1</v>
      </c>
    </row>
    <row r="5218" spans="1:6" x14ac:dyDescent="0.25">
      <c r="A5218" t="s">
        <v>4211</v>
      </c>
      <c r="B5218" t="s">
        <v>233</v>
      </c>
      <c r="C5218" t="s">
        <v>32</v>
      </c>
      <c r="D5218" t="s">
        <v>6839</v>
      </c>
      <c r="E5218" s="1">
        <v>45352</v>
      </c>
      <c r="F5218">
        <v>1</v>
      </c>
    </row>
    <row r="5219" spans="1:6" x14ac:dyDescent="0.25">
      <c r="A5219" t="s">
        <v>4211</v>
      </c>
      <c r="B5219" t="s">
        <v>233</v>
      </c>
      <c r="C5219" t="s">
        <v>32</v>
      </c>
      <c r="D5219" t="s">
        <v>6839</v>
      </c>
      <c r="E5219" s="1">
        <v>45383</v>
      </c>
      <c r="F5219">
        <v>1</v>
      </c>
    </row>
    <row r="5220" spans="1:6" x14ac:dyDescent="0.25">
      <c r="A5220" t="s">
        <v>4211</v>
      </c>
      <c r="B5220" t="s">
        <v>233</v>
      </c>
      <c r="C5220" t="s">
        <v>32</v>
      </c>
      <c r="D5220" t="s">
        <v>6839</v>
      </c>
      <c r="E5220" s="1">
        <v>45413</v>
      </c>
      <c r="F5220">
        <v>1</v>
      </c>
    </row>
    <row r="5221" spans="1:6" x14ac:dyDescent="0.25">
      <c r="A5221" t="s">
        <v>4211</v>
      </c>
      <c r="B5221" t="s">
        <v>233</v>
      </c>
      <c r="C5221" t="s">
        <v>32</v>
      </c>
      <c r="D5221" t="s">
        <v>6839</v>
      </c>
      <c r="E5221" s="1">
        <v>45444</v>
      </c>
      <c r="F5221">
        <v>1</v>
      </c>
    </row>
    <row r="5222" spans="1:6" x14ac:dyDescent="0.25">
      <c r="A5222" t="s">
        <v>4211</v>
      </c>
      <c r="B5222" t="s">
        <v>233</v>
      </c>
      <c r="C5222" t="s">
        <v>32</v>
      </c>
      <c r="D5222" t="s">
        <v>6839</v>
      </c>
      <c r="E5222" s="1">
        <v>45474</v>
      </c>
      <c r="F5222">
        <v>1</v>
      </c>
    </row>
    <row r="5223" spans="1:6" x14ac:dyDescent="0.25">
      <c r="A5223" t="s">
        <v>4211</v>
      </c>
      <c r="B5223" t="s">
        <v>233</v>
      </c>
      <c r="C5223" t="s">
        <v>32</v>
      </c>
      <c r="D5223" t="s">
        <v>6839</v>
      </c>
      <c r="E5223" s="1">
        <v>45505</v>
      </c>
      <c r="F5223">
        <v>1</v>
      </c>
    </row>
    <row r="5224" spans="1:6" x14ac:dyDescent="0.25">
      <c r="A5224" t="s">
        <v>4211</v>
      </c>
      <c r="B5224" t="s">
        <v>233</v>
      </c>
      <c r="C5224" t="s">
        <v>32</v>
      </c>
      <c r="D5224" t="s">
        <v>6839</v>
      </c>
      <c r="E5224" s="1">
        <v>45536</v>
      </c>
      <c r="F5224">
        <v>1</v>
      </c>
    </row>
    <row r="5225" spans="1:6" x14ac:dyDescent="0.25">
      <c r="A5225" t="s">
        <v>4211</v>
      </c>
      <c r="B5225" t="s">
        <v>233</v>
      </c>
      <c r="C5225" t="s">
        <v>32</v>
      </c>
      <c r="D5225" t="s">
        <v>6839</v>
      </c>
      <c r="E5225" s="1">
        <v>45566</v>
      </c>
      <c r="F5225">
        <v>1</v>
      </c>
    </row>
    <row r="5226" spans="1:6" x14ac:dyDescent="0.25">
      <c r="A5226" t="s">
        <v>4211</v>
      </c>
      <c r="B5226" t="s">
        <v>233</v>
      </c>
      <c r="C5226" t="s">
        <v>32</v>
      </c>
      <c r="D5226" t="s">
        <v>6839</v>
      </c>
      <c r="E5226" s="1">
        <v>45597</v>
      </c>
      <c r="F5226">
        <v>1</v>
      </c>
    </row>
    <row r="5227" spans="1:6" x14ac:dyDescent="0.25">
      <c r="A5227" t="s">
        <v>4211</v>
      </c>
      <c r="B5227" t="s">
        <v>233</v>
      </c>
      <c r="C5227" t="s">
        <v>32</v>
      </c>
      <c r="D5227" t="s">
        <v>6839</v>
      </c>
      <c r="E5227" s="1">
        <v>45627</v>
      </c>
      <c r="F5227">
        <v>1</v>
      </c>
    </row>
    <row r="5228" spans="1:6" x14ac:dyDescent="0.25">
      <c r="A5228" t="s">
        <v>4216</v>
      </c>
      <c r="B5228" t="s">
        <v>31</v>
      </c>
      <c r="C5228" t="s">
        <v>32</v>
      </c>
      <c r="D5228" t="s">
        <v>6839</v>
      </c>
      <c r="E5228" s="1">
        <v>45292</v>
      </c>
      <c r="F5228">
        <v>1</v>
      </c>
    </row>
    <row r="5229" spans="1:6" x14ac:dyDescent="0.25">
      <c r="A5229" t="s">
        <v>4216</v>
      </c>
      <c r="B5229" t="s">
        <v>31</v>
      </c>
      <c r="C5229" t="s">
        <v>32</v>
      </c>
      <c r="D5229" t="s">
        <v>6839</v>
      </c>
      <c r="E5229" s="1">
        <v>45323</v>
      </c>
      <c r="F5229">
        <v>1</v>
      </c>
    </row>
    <row r="5230" spans="1:6" x14ac:dyDescent="0.25">
      <c r="A5230" t="s">
        <v>4216</v>
      </c>
      <c r="B5230" t="s">
        <v>31</v>
      </c>
      <c r="C5230" t="s">
        <v>32</v>
      </c>
      <c r="D5230" t="s">
        <v>6839</v>
      </c>
      <c r="E5230" s="1">
        <v>45352</v>
      </c>
      <c r="F5230">
        <v>1</v>
      </c>
    </row>
    <row r="5231" spans="1:6" x14ac:dyDescent="0.25">
      <c r="A5231" t="s">
        <v>4216</v>
      </c>
      <c r="B5231" t="s">
        <v>31</v>
      </c>
      <c r="C5231" t="s">
        <v>32</v>
      </c>
      <c r="D5231" t="s">
        <v>6839</v>
      </c>
      <c r="E5231" s="1">
        <v>45383</v>
      </c>
      <c r="F5231">
        <v>1</v>
      </c>
    </row>
    <row r="5232" spans="1:6" x14ac:dyDescent="0.25">
      <c r="A5232" t="s">
        <v>4216</v>
      </c>
      <c r="B5232" t="s">
        <v>31</v>
      </c>
      <c r="C5232" t="s">
        <v>32</v>
      </c>
      <c r="D5232" t="s">
        <v>6839</v>
      </c>
      <c r="E5232" s="1">
        <v>45413</v>
      </c>
      <c r="F5232">
        <v>1</v>
      </c>
    </row>
    <row r="5233" spans="1:6" x14ac:dyDescent="0.25">
      <c r="A5233" t="s">
        <v>4216</v>
      </c>
      <c r="B5233" t="s">
        <v>31</v>
      </c>
      <c r="C5233" t="s">
        <v>32</v>
      </c>
      <c r="D5233" t="s">
        <v>6839</v>
      </c>
      <c r="E5233" s="1">
        <v>45444</v>
      </c>
      <c r="F5233">
        <v>1</v>
      </c>
    </row>
    <row r="5234" spans="1:6" x14ac:dyDescent="0.25">
      <c r="A5234" t="s">
        <v>4216</v>
      </c>
      <c r="B5234" t="s">
        <v>31</v>
      </c>
      <c r="C5234" t="s">
        <v>32</v>
      </c>
      <c r="D5234" t="s">
        <v>6839</v>
      </c>
      <c r="E5234" s="1">
        <v>45474</v>
      </c>
      <c r="F5234">
        <v>1</v>
      </c>
    </row>
    <row r="5235" spans="1:6" x14ac:dyDescent="0.25">
      <c r="A5235" t="s">
        <v>4216</v>
      </c>
      <c r="B5235" t="s">
        <v>31</v>
      </c>
      <c r="C5235" t="s">
        <v>32</v>
      </c>
      <c r="D5235" t="s">
        <v>6839</v>
      </c>
      <c r="E5235" s="1">
        <v>45505</v>
      </c>
      <c r="F5235">
        <v>1</v>
      </c>
    </row>
    <row r="5236" spans="1:6" x14ac:dyDescent="0.25">
      <c r="A5236" t="s">
        <v>4216</v>
      </c>
      <c r="B5236" t="s">
        <v>31</v>
      </c>
      <c r="C5236" t="s">
        <v>32</v>
      </c>
      <c r="D5236" t="s">
        <v>6839</v>
      </c>
      <c r="E5236" s="1">
        <v>45536</v>
      </c>
      <c r="F5236">
        <v>1</v>
      </c>
    </row>
    <row r="5237" spans="1:6" x14ac:dyDescent="0.25">
      <c r="A5237" t="s">
        <v>4222</v>
      </c>
      <c r="B5237" t="s">
        <v>233</v>
      </c>
      <c r="C5237" t="s">
        <v>32</v>
      </c>
      <c r="D5237" t="s">
        <v>6840</v>
      </c>
      <c r="E5237" s="1">
        <v>45323</v>
      </c>
      <c r="F5237">
        <v>1</v>
      </c>
    </row>
    <row r="5238" spans="1:6" x14ac:dyDescent="0.25">
      <c r="A5238" t="s">
        <v>4222</v>
      </c>
      <c r="B5238" t="s">
        <v>233</v>
      </c>
      <c r="C5238" t="s">
        <v>32</v>
      </c>
      <c r="D5238" t="s">
        <v>6840</v>
      </c>
      <c r="E5238" s="1">
        <v>45352</v>
      </c>
      <c r="F5238">
        <v>1</v>
      </c>
    </row>
    <row r="5239" spans="1:6" x14ac:dyDescent="0.25">
      <c r="A5239" t="s">
        <v>4222</v>
      </c>
      <c r="B5239" t="s">
        <v>233</v>
      </c>
      <c r="C5239" t="s">
        <v>32</v>
      </c>
      <c r="D5239" t="s">
        <v>6840</v>
      </c>
      <c r="E5239" s="1">
        <v>45383</v>
      </c>
      <c r="F5239">
        <v>1</v>
      </c>
    </row>
    <row r="5240" spans="1:6" x14ac:dyDescent="0.25">
      <c r="A5240" t="s">
        <v>4222</v>
      </c>
      <c r="B5240" t="s">
        <v>233</v>
      </c>
      <c r="C5240" t="s">
        <v>32</v>
      </c>
      <c r="D5240" t="s">
        <v>6840</v>
      </c>
      <c r="E5240" s="1">
        <v>45413</v>
      </c>
      <c r="F5240">
        <v>1</v>
      </c>
    </row>
    <row r="5241" spans="1:6" x14ac:dyDescent="0.25">
      <c r="A5241" t="s">
        <v>4222</v>
      </c>
      <c r="B5241" t="s">
        <v>233</v>
      </c>
      <c r="C5241" t="s">
        <v>32</v>
      </c>
      <c r="D5241" t="s">
        <v>6840</v>
      </c>
      <c r="E5241" s="1">
        <v>45444</v>
      </c>
      <c r="F5241">
        <v>1</v>
      </c>
    </row>
    <row r="5242" spans="1:6" x14ac:dyDescent="0.25">
      <c r="A5242" t="s">
        <v>4222</v>
      </c>
      <c r="B5242" t="s">
        <v>233</v>
      </c>
      <c r="C5242" t="s">
        <v>32</v>
      </c>
      <c r="D5242" t="s">
        <v>6840</v>
      </c>
      <c r="E5242" s="1">
        <v>45474</v>
      </c>
      <c r="F5242">
        <v>1</v>
      </c>
    </row>
    <row r="5243" spans="1:6" x14ac:dyDescent="0.25">
      <c r="A5243" t="s">
        <v>4222</v>
      </c>
      <c r="B5243" t="s">
        <v>233</v>
      </c>
      <c r="C5243" t="s">
        <v>32</v>
      </c>
      <c r="D5243" t="s">
        <v>6840</v>
      </c>
      <c r="E5243" s="1">
        <v>45505</v>
      </c>
      <c r="F5243">
        <v>1</v>
      </c>
    </row>
    <row r="5244" spans="1:6" x14ac:dyDescent="0.25">
      <c r="A5244" t="s">
        <v>4222</v>
      </c>
      <c r="B5244" t="s">
        <v>233</v>
      </c>
      <c r="C5244" t="s">
        <v>32</v>
      </c>
      <c r="D5244" t="s">
        <v>6840</v>
      </c>
      <c r="E5244" s="1">
        <v>45536</v>
      </c>
      <c r="F5244">
        <v>1</v>
      </c>
    </row>
    <row r="5245" spans="1:6" x14ac:dyDescent="0.25">
      <c r="A5245" t="s">
        <v>4222</v>
      </c>
      <c r="B5245" t="s">
        <v>233</v>
      </c>
      <c r="C5245" t="s">
        <v>32</v>
      </c>
      <c r="D5245" t="s">
        <v>6840</v>
      </c>
      <c r="E5245" s="1">
        <v>45566</v>
      </c>
      <c r="F5245">
        <v>1</v>
      </c>
    </row>
    <row r="5246" spans="1:6" x14ac:dyDescent="0.25">
      <c r="A5246" t="s">
        <v>4222</v>
      </c>
      <c r="B5246" t="s">
        <v>233</v>
      </c>
      <c r="C5246" t="s">
        <v>32</v>
      </c>
      <c r="D5246" t="s">
        <v>6840</v>
      </c>
      <c r="E5246" s="1">
        <v>45597</v>
      </c>
      <c r="F5246">
        <v>1</v>
      </c>
    </row>
    <row r="5247" spans="1:6" x14ac:dyDescent="0.25">
      <c r="A5247" t="s">
        <v>4222</v>
      </c>
      <c r="B5247" t="s">
        <v>233</v>
      </c>
      <c r="C5247" t="s">
        <v>32</v>
      </c>
      <c r="D5247" t="s">
        <v>6840</v>
      </c>
      <c r="E5247" s="1">
        <v>45627</v>
      </c>
      <c r="F5247">
        <v>1</v>
      </c>
    </row>
    <row r="5248" spans="1:6" x14ac:dyDescent="0.25">
      <c r="A5248" t="s">
        <v>4228</v>
      </c>
      <c r="B5248" t="s">
        <v>233</v>
      </c>
      <c r="C5248" t="s">
        <v>32</v>
      </c>
      <c r="D5248" t="s">
        <v>6841</v>
      </c>
      <c r="E5248" s="1">
        <v>45292</v>
      </c>
      <c r="F5248">
        <v>1</v>
      </c>
    </row>
    <row r="5249" spans="1:6" x14ac:dyDescent="0.25">
      <c r="A5249" t="s">
        <v>4228</v>
      </c>
      <c r="B5249" t="s">
        <v>233</v>
      </c>
      <c r="C5249" t="s">
        <v>32</v>
      </c>
      <c r="D5249" t="s">
        <v>6841</v>
      </c>
      <c r="E5249" s="1">
        <v>45323</v>
      </c>
      <c r="F5249">
        <v>1</v>
      </c>
    </row>
    <row r="5250" spans="1:6" x14ac:dyDescent="0.25">
      <c r="A5250" t="s">
        <v>4228</v>
      </c>
      <c r="B5250" t="s">
        <v>233</v>
      </c>
      <c r="C5250" t="s">
        <v>32</v>
      </c>
      <c r="D5250" t="s">
        <v>6841</v>
      </c>
      <c r="E5250" s="1">
        <v>45352</v>
      </c>
      <c r="F5250">
        <v>1</v>
      </c>
    </row>
    <row r="5251" spans="1:6" x14ac:dyDescent="0.25">
      <c r="A5251" t="s">
        <v>4228</v>
      </c>
      <c r="B5251" t="s">
        <v>233</v>
      </c>
      <c r="C5251" t="s">
        <v>32</v>
      </c>
      <c r="D5251" t="s">
        <v>6841</v>
      </c>
      <c r="E5251" s="1">
        <v>45383</v>
      </c>
      <c r="F5251">
        <v>1</v>
      </c>
    </row>
    <row r="5252" spans="1:6" x14ac:dyDescent="0.25">
      <c r="A5252" t="s">
        <v>4228</v>
      </c>
      <c r="B5252" t="s">
        <v>233</v>
      </c>
      <c r="C5252" t="s">
        <v>32</v>
      </c>
      <c r="D5252" t="s">
        <v>6841</v>
      </c>
      <c r="E5252" s="1">
        <v>45413</v>
      </c>
      <c r="F5252">
        <v>1</v>
      </c>
    </row>
    <row r="5253" spans="1:6" x14ac:dyDescent="0.25">
      <c r="A5253" t="s">
        <v>4228</v>
      </c>
      <c r="B5253" t="s">
        <v>233</v>
      </c>
      <c r="C5253" t="s">
        <v>32</v>
      </c>
      <c r="D5253" t="s">
        <v>6841</v>
      </c>
      <c r="E5253" s="1">
        <v>45444</v>
      </c>
      <c r="F5253">
        <v>1</v>
      </c>
    </row>
    <row r="5254" spans="1:6" x14ac:dyDescent="0.25">
      <c r="A5254" t="s">
        <v>4228</v>
      </c>
      <c r="B5254" t="s">
        <v>233</v>
      </c>
      <c r="C5254" t="s">
        <v>32</v>
      </c>
      <c r="D5254" t="s">
        <v>6841</v>
      </c>
      <c r="E5254" s="1">
        <v>45474</v>
      </c>
      <c r="F5254">
        <v>1</v>
      </c>
    </row>
    <row r="5255" spans="1:6" x14ac:dyDescent="0.25">
      <c r="A5255" t="s">
        <v>4228</v>
      </c>
      <c r="B5255" t="s">
        <v>233</v>
      </c>
      <c r="C5255" t="s">
        <v>32</v>
      </c>
      <c r="D5255" t="s">
        <v>6841</v>
      </c>
      <c r="E5255" s="1">
        <v>45505</v>
      </c>
      <c r="F5255">
        <v>1</v>
      </c>
    </row>
    <row r="5256" spans="1:6" x14ac:dyDescent="0.25">
      <c r="A5256" t="s">
        <v>4228</v>
      </c>
      <c r="B5256" t="s">
        <v>233</v>
      </c>
      <c r="C5256" t="s">
        <v>32</v>
      </c>
      <c r="D5256" t="s">
        <v>6841</v>
      </c>
      <c r="E5256" s="1">
        <v>45536</v>
      </c>
      <c r="F5256">
        <v>1</v>
      </c>
    </row>
    <row r="5257" spans="1:6" x14ac:dyDescent="0.25">
      <c r="A5257" t="s">
        <v>4228</v>
      </c>
      <c r="B5257" t="s">
        <v>233</v>
      </c>
      <c r="C5257" t="s">
        <v>32</v>
      </c>
      <c r="D5257" t="s">
        <v>6841</v>
      </c>
      <c r="E5257" s="1">
        <v>45566</v>
      </c>
      <c r="F5257">
        <v>1</v>
      </c>
    </row>
    <row r="5258" spans="1:6" x14ac:dyDescent="0.25">
      <c r="A5258" t="s">
        <v>4228</v>
      </c>
      <c r="B5258" t="s">
        <v>233</v>
      </c>
      <c r="C5258" t="s">
        <v>32</v>
      </c>
      <c r="D5258" t="s">
        <v>6841</v>
      </c>
      <c r="E5258" s="1">
        <v>45597</v>
      </c>
      <c r="F5258">
        <v>1</v>
      </c>
    </row>
    <row r="5259" spans="1:6" x14ac:dyDescent="0.25">
      <c r="A5259" t="s">
        <v>4228</v>
      </c>
      <c r="B5259" t="s">
        <v>233</v>
      </c>
      <c r="C5259" t="s">
        <v>32</v>
      </c>
      <c r="D5259" t="s">
        <v>6841</v>
      </c>
      <c r="E5259" s="1">
        <v>45627</v>
      </c>
      <c r="F5259">
        <v>1</v>
      </c>
    </row>
    <row r="5260" spans="1:6" x14ac:dyDescent="0.25">
      <c r="A5260" t="s">
        <v>4233</v>
      </c>
      <c r="B5260" t="s">
        <v>31</v>
      </c>
      <c r="C5260" t="s">
        <v>32</v>
      </c>
      <c r="D5260" t="s">
        <v>6842</v>
      </c>
      <c r="E5260" s="1">
        <v>45323</v>
      </c>
      <c r="F5260">
        <v>1</v>
      </c>
    </row>
    <row r="5261" spans="1:6" x14ac:dyDescent="0.25">
      <c r="A5261" t="s">
        <v>4233</v>
      </c>
      <c r="B5261" t="s">
        <v>31</v>
      </c>
      <c r="C5261" t="s">
        <v>32</v>
      </c>
      <c r="D5261" t="s">
        <v>6842</v>
      </c>
      <c r="E5261" s="1">
        <v>45352</v>
      </c>
      <c r="F5261">
        <v>1</v>
      </c>
    </row>
    <row r="5262" spans="1:6" x14ac:dyDescent="0.25">
      <c r="A5262" t="s">
        <v>4233</v>
      </c>
      <c r="B5262" t="s">
        <v>31</v>
      </c>
      <c r="C5262" t="s">
        <v>32</v>
      </c>
      <c r="D5262" t="s">
        <v>6842</v>
      </c>
      <c r="E5262" s="1">
        <v>45383</v>
      </c>
      <c r="F5262">
        <v>1</v>
      </c>
    </row>
    <row r="5263" spans="1:6" x14ac:dyDescent="0.25">
      <c r="A5263" t="s">
        <v>4233</v>
      </c>
      <c r="B5263" t="s">
        <v>31</v>
      </c>
      <c r="C5263" t="s">
        <v>32</v>
      </c>
      <c r="D5263" t="s">
        <v>6842</v>
      </c>
      <c r="E5263" s="1">
        <v>45413</v>
      </c>
      <c r="F5263">
        <v>1</v>
      </c>
    </row>
    <row r="5264" spans="1:6" x14ac:dyDescent="0.25">
      <c r="A5264" t="s">
        <v>4233</v>
      </c>
      <c r="B5264" t="s">
        <v>31</v>
      </c>
      <c r="C5264" t="s">
        <v>32</v>
      </c>
      <c r="D5264" t="s">
        <v>6842</v>
      </c>
      <c r="E5264" s="1">
        <v>45444</v>
      </c>
      <c r="F5264">
        <v>1</v>
      </c>
    </row>
    <row r="5265" spans="1:6" x14ac:dyDescent="0.25">
      <c r="A5265" t="s">
        <v>4233</v>
      </c>
      <c r="B5265" t="s">
        <v>31</v>
      </c>
      <c r="C5265" t="s">
        <v>32</v>
      </c>
      <c r="D5265" t="s">
        <v>6842</v>
      </c>
      <c r="E5265" s="1">
        <v>45474</v>
      </c>
      <c r="F5265">
        <v>1</v>
      </c>
    </row>
    <row r="5266" spans="1:6" x14ac:dyDescent="0.25">
      <c r="A5266" t="s">
        <v>4233</v>
      </c>
      <c r="B5266" t="s">
        <v>31</v>
      </c>
      <c r="C5266" t="s">
        <v>32</v>
      </c>
      <c r="D5266" t="s">
        <v>6842</v>
      </c>
      <c r="E5266" s="1">
        <v>45505</v>
      </c>
      <c r="F5266">
        <v>1</v>
      </c>
    </row>
    <row r="5267" spans="1:6" x14ac:dyDescent="0.25">
      <c r="A5267" t="s">
        <v>4233</v>
      </c>
      <c r="B5267" t="s">
        <v>31</v>
      </c>
      <c r="C5267" t="s">
        <v>32</v>
      </c>
      <c r="D5267" t="s">
        <v>6842</v>
      </c>
      <c r="E5267" s="1">
        <v>45536</v>
      </c>
      <c r="F5267">
        <v>1</v>
      </c>
    </row>
    <row r="5268" spans="1:6" x14ac:dyDescent="0.25">
      <c r="A5268" t="s">
        <v>4233</v>
      </c>
      <c r="B5268" t="s">
        <v>31</v>
      </c>
      <c r="C5268" t="s">
        <v>32</v>
      </c>
      <c r="D5268" t="s">
        <v>6842</v>
      </c>
      <c r="E5268" s="1">
        <v>45566</v>
      </c>
      <c r="F5268">
        <v>1</v>
      </c>
    </row>
    <row r="5269" spans="1:6" x14ac:dyDescent="0.25">
      <c r="A5269" t="s">
        <v>4233</v>
      </c>
      <c r="B5269" t="s">
        <v>31</v>
      </c>
      <c r="C5269" t="s">
        <v>32</v>
      </c>
      <c r="D5269" t="s">
        <v>6842</v>
      </c>
      <c r="E5269" s="1">
        <v>45597</v>
      </c>
      <c r="F5269">
        <v>1</v>
      </c>
    </row>
    <row r="5270" spans="1:6" x14ac:dyDescent="0.25">
      <c r="A5270" t="s">
        <v>4233</v>
      </c>
      <c r="B5270" t="s">
        <v>31</v>
      </c>
      <c r="C5270" t="s">
        <v>32</v>
      </c>
      <c r="D5270" t="s">
        <v>6842</v>
      </c>
      <c r="E5270" s="1">
        <v>45627</v>
      </c>
      <c r="F5270">
        <v>1</v>
      </c>
    </row>
    <row r="5271" spans="1:6" x14ac:dyDescent="0.25">
      <c r="A5271" t="s">
        <v>4240</v>
      </c>
      <c r="B5271" t="s">
        <v>43</v>
      </c>
      <c r="C5271" t="s">
        <v>44</v>
      </c>
      <c r="D5271" t="s">
        <v>6842</v>
      </c>
      <c r="E5271" s="1">
        <v>45352</v>
      </c>
      <c r="F5271">
        <v>1</v>
      </c>
    </row>
    <row r="5272" spans="1:6" x14ac:dyDescent="0.25">
      <c r="A5272" t="s">
        <v>4240</v>
      </c>
      <c r="B5272" t="s">
        <v>43</v>
      </c>
      <c r="C5272" t="s">
        <v>44</v>
      </c>
      <c r="D5272" t="s">
        <v>6842</v>
      </c>
      <c r="E5272" s="1">
        <v>45383</v>
      </c>
      <c r="F5272">
        <v>1</v>
      </c>
    </row>
    <row r="5273" spans="1:6" x14ac:dyDescent="0.25">
      <c r="A5273" t="s">
        <v>4240</v>
      </c>
      <c r="B5273" t="s">
        <v>43</v>
      </c>
      <c r="C5273" t="s">
        <v>44</v>
      </c>
      <c r="D5273" t="s">
        <v>6842</v>
      </c>
      <c r="E5273" s="1">
        <v>45413</v>
      </c>
      <c r="F5273">
        <v>1</v>
      </c>
    </row>
    <row r="5274" spans="1:6" x14ac:dyDescent="0.25">
      <c r="A5274" t="s">
        <v>4240</v>
      </c>
      <c r="B5274" t="s">
        <v>43</v>
      </c>
      <c r="C5274" t="s">
        <v>44</v>
      </c>
      <c r="D5274" t="s">
        <v>6842</v>
      </c>
      <c r="E5274" s="1">
        <v>45444</v>
      </c>
      <c r="F5274">
        <v>1</v>
      </c>
    </row>
    <row r="5275" spans="1:6" x14ac:dyDescent="0.25">
      <c r="A5275" t="s">
        <v>4240</v>
      </c>
      <c r="B5275" t="s">
        <v>43</v>
      </c>
      <c r="C5275" t="s">
        <v>44</v>
      </c>
      <c r="D5275" t="s">
        <v>6842</v>
      </c>
      <c r="E5275" s="1">
        <v>45474</v>
      </c>
      <c r="F5275">
        <v>1</v>
      </c>
    </row>
    <row r="5276" spans="1:6" x14ac:dyDescent="0.25">
      <c r="A5276" t="s">
        <v>4240</v>
      </c>
      <c r="B5276" t="s">
        <v>43</v>
      </c>
      <c r="C5276" t="s">
        <v>44</v>
      </c>
      <c r="D5276" t="s">
        <v>6842</v>
      </c>
      <c r="E5276" s="1">
        <v>45505</v>
      </c>
      <c r="F5276">
        <v>1</v>
      </c>
    </row>
    <row r="5277" spans="1:6" x14ac:dyDescent="0.25">
      <c r="A5277" t="s">
        <v>4240</v>
      </c>
      <c r="B5277" t="s">
        <v>43</v>
      </c>
      <c r="C5277" t="s">
        <v>44</v>
      </c>
      <c r="D5277" t="s">
        <v>6842</v>
      </c>
      <c r="E5277" s="1">
        <v>45536</v>
      </c>
      <c r="F5277">
        <v>1</v>
      </c>
    </row>
    <row r="5278" spans="1:6" x14ac:dyDescent="0.25">
      <c r="A5278" t="s">
        <v>4240</v>
      </c>
      <c r="B5278" t="s">
        <v>43</v>
      </c>
      <c r="C5278" t="s">
        <v>44</v>
      </c>
      <c r="D5278" t="s">
        <v>6842</v>
      </c>
      <c r="E5278" s="1">
        <v>45566</v>
      </c>
      <c r="F5278">
        <v>1</v>
      </c>
    </row>
    <row r="5279" spans="1:6" x14ac:dyDescent="0.25">
      <c r="A5279" t="s">
        <v>4240</v>
      </c>
      <c r="B5279" t="s">
        <v>43</v>
      </c>
      <c r="C5279" t="s">
        <v>44</v>
      </c>
      <c r="D5279" t="s">
        <v>6842</v>
      </c>
      <c r="E5279" s="1">
        <v>45597</v>
      </c>
      <c r="F5279">
        <v>1</v>
      </c>
    </row>
    <row r="5280" spans="1:6" x14ac:dyDescent="0.25">
      <c r="A5280" t="s">
        <v>4240</v>
      </c>
      <c r="B5280" t="s">
        <v>43</v>
      </c>
      <c r="C5280" t="s">
        <v>44</v>
      </c>
      <c r="D5280" t="s">
        <v>6842</v>
      </c>
      <c r="E5280" s="1">
        <v>45627</v>
      </c>
      <c r="F5280">
        <v>1</v>
      </c>
    </row>
    <row r="5281" spans="1:6" x14ac:dyDescent="0.25">
      <c r="A5281" t="s">
        <v>4250</v>
      </c>
      <c r="B5281" t="s">
        <v>233</v>
      </c>
      <c r="C5281" t="s">
        <v>32</v>
      </c>
      <c r="D5281" t="s">
        <v>6842</v>
      </c>
      <c r="E5281" s="1">
        <v>45323</v>
      </c>
      <c r="F5281">
        <v>1</v>
      </c>
    </row>
    <row r="5282" spans="1:6" x14ac:dyDescent="0.25">
      <c r="A5282" t="s">
        <v>4250</v>
      </c>
      <c r="B5282" t="s">
        <v>233</v>
      </c>
      <c r="C5282" t="s">
        <v>32</v>
      </c>
      <c r="D5282" t="s">
        <v>6842</v>
      </c>
      <c r="E5282" s="1">
        <v>45352</v>
      </c>
      <c r="F5282">
        <v>1</v>
      </c>
    </row>
    <row r="5283" spans="1:6" x14ac:dyDescent="0.25">
      <c r="A5283" t="s">
        <v>4250</v>
      </c>
      <c r="B5283" t="s">
        <v>233</v>
      </c>
      <c r="C5283" t="s">
        <v>32</v>
      </c>
      <c r="D5283" t="s">
        <v>6842</v>
      </c>
      <c r="E5283" s="1">
        <v>45383</v>
      </c>
      <c r="F5283">
        <v>1</v>
      </c>
    </row>
    <row r="5284" spans="1:6" x14ac:dyDescent="0.25">
      <c r="A5284" t="s">
        <v>4250</v>
      </c>
      <c r="B5284" t="s">
        <v>233</v>
      </c>
      <c r="C5284" t="s">
        <v>32</v>
      </c>
      <c r="D5284" t="s">
        <v>6842</v>
      </c>
      <c r="E5284" s="1">
        <v>45413</v>
      </c>
      <c r="F5284">
        <v>1</v>
      </c>
    </row>
    <row r="5285" spans="1:6" x14ac:dyDescent="0.25">
      <c r="A5285" t="s">
        <v>4250</v>
      </c>
      <c r="B5285" t="s">
        <v>233</v>
      </c>
      <c r="C5285" t="s">
        <v>32</v>
      </c>
      <c r="D5285" t="s">
        <v>6842</v>
      </c>
      <c r="E5285" s="1">
        <v>45444</v>
      </c>
      <c r="F5285">
        <v>1</v>
      </c>
    </row>
    <row r="5286" spans="1:6" x14ac:dyDescent="0.25">
      <c r="A5286" t="s">
        <v>4250</v>
      </c>
      <c r="B5286" t="s">
        <v>233</v>
      </c>
      <c r="C5286" t="s">
        <v>32</v>
      </c>
      <c r="D5286" t="s">
        <v>6842</v>
      </c>
      <c r="E5286" s="1">
        <v>45474</v>
      </c>
      <c r="F5286">
        <v>1</v>
      </c>
    </row>
    <row r="5287" spans="1:6" x14ac:dyDescent="0.25">
      <c r="A5287" t="s">
        <v>4250</v>
      </c>
      <c r="B5287" t="s">
        <v>233</v>
      </c>
      <c r="C5287" t="s">
        <v>32</v>
      </c>
      <c r="D5287" t="s">
        <v>6842</v>
      </c>
      <c r="E5287" s="1">
        <v>45505</v>
      </c>
      <c r="F5287">
        <v>1</v>
      </c>
    </row>
    <row r="5288" spans="1:6" x14ac:dyDescent="0.25">
      <c r="A5288" t="s">
        <v>4250</v>
      </c>
      <c r="B5288" t="s">
        <v>233</v>
      </c>
      <c r="C5288" t="s">
        <v>32</v>
      </c>
      <c r="D5288" t="s">
        <v>6842</v>
      </c>
      <c r="E5288" s="1">
        <v>45536</v>
      </c>
      <c r="F5288">
        <v>1</v>
      </c>
    </row>
    <row r="5289" spans="1:6" x14ac:dyDescent="0.25">
      <c r="A5289" t="s">
        <v>4250</v>
      </c>
      <c r="B5289" t="s">
        <v>233</v>
      </c>
      <c r="C5289" t="s">
        <v>32</v>
      </c>
      <c r="D5289" t="s">
        <v>6842</v>
      </c>
      <c r="E5289" s="1">
        <v>45566</v>
      </c>
      <c r="F5289">
        <v>1</v>
      </c>
    </row>
    <row r="5290" spans="1:6" x14ac:dyDescent="0.25">
      <c r="A5290" t="s">
        <v>4250</v>
      </c>
      <c r="B5290" t="s">
        <v>233</v>
      </c>
      <c r="C5290" t="s">
        <v>32</v>
      </c>
      <c r="D5290" t="s">
        <v>6842</v>
      </c>
      <c r="E5290" s="1">
        <v>45597</v>
      </c>
      <c r="F5290">
        <v>1</v>
      </c>
    </row>
    <row r="5291" spans="1:6" x14ac:dyDescent="0.25">
      <c r="A5291" t="s">
        <v>4250</v>
      </c>
      <c r="B5291" t="s">
        <v>233</v>
      </c>
      <c r="C5291" t="s">
        <v>32</v>
      </c>
      <c r="D5291" t="s">
        <v>6842</v>
      </c>
      <c r="E5291" s="1">
        <v>45627</v>
      </c>
      <c r="F5291">
        <v>1</v>
      </c>
    </row>
    <row r="5292" spans="1:6" x14ac:dyDescent="0.25">
      <c r="A5292" t="s">
        <v>4275</v>
      </c>
      <c r="B5292" t="s">
        <v>146</v>
      </c>
      <c r="C5292" t="s">
        <v>147</v>
      </c>
      <c r="D5292" t="s">
        <v>6839</v>
      </c>
      <c r="E5292" s="1">
        <v>45323</v>
      </c>
      <c r="F5292">
        <v>1</v>
      </c>
    </row>
    <row r="5293" spans="1:6" x14ac:dyDescent="0.25">
      <c r="A5293" t="s">
        <v>4275</v>
      </c>
      <c r="B5293" t="s">
        <v>146</v>
      </c>
      <c r="C5293" t="s">
        <v>147</v>
      </c>
      <c r="D5293" t="s">
        <v>6839</v>
      </c>
      <c r="E5293" s="1">
        <v>45352</v>
      </c>
      <c r="F5293">
        <v>1</v>
      </c>
    </row>
    <row r="5294" spans="1:6" x14ac:dyDescent="0.25">
      <c r="A5294" t="s">
        <v>4275</v>
      </c>
      <c r="B5294" t="s">
        <v>146</v>
      </c>
      <c r="C5294" t="s">
        <v>147</v>
      </c>
      <c r="D5294" t="s">
        <v>6839</v>
      </c>
      <c r="E5294" s="1">
        <v>45383</v>
      </c>
      <c r="F5294">
        <v>1</v>
      </c>
    </row>
    <row r="5295" spans="1:6" x14ac:dyDescent="0.25">
      <c r="A5295" t="s">
        <v>4275</v>
      </c>
      <c r="B5295" t="s">
        <v>146</v>
      </c>
      <c r="C5295" t="s">
        <v>147</v>
      </c>
      <c r="D5295" t="s">
        <v>6839</v>
      </c>
      <c r="E5295" s="1">
        <v>45413</v>
      </c>
      <c r="F5295">
        <v>1</v>
      </c>
    </row>
    <row r="5296" spans="1:6" x14ac:dyDescent="0.25">
      <c r="A5296" t="s">
        <v>4275</v>
      </c>
      <c r="B5296" t="s">
        <v>146</v>
      </c>
      <c r="C5296" t="s">
        <v>147</v>
      </c>
      <c r="D5296" t="s">
        <v>6839</v>
      </c>
      <c r="E5296" s="1">
        <v>45444</v>
      </c>
      <c r="F5296">
        <v>1</v>
      </c>
    </row>
    <row r="5297" spans="1:6" x14ac:dyDescent="0.25">
      <c r="A5297" t="s">
        <v>4275</v>
      </c>
      <c r="B5297" t="s">
        <v>146</v>
      </c>
      <c r="C5297" t="s">
        <v>147</v>
      </c>
      <c r="D5297" t="s">
        <v>6839</v>
      </c>
      <c r="E5297" s="1">
        <v>45474</v>
      </c>
      <c r="F5297">
        <v>1</v>
      </c>
    </row>
    <row r="5298" spans="1:6" x14ac:dyDescent="0.25">
      <c r="A5298" t="s">
        <v>4275</v>
      </c>
      <c r="B5298" t="s">
        <v>146</v>
      </c>
      <c r="C5298" t="s">
        <v>147</v>
      </c>
      <c r="D5298" t="s">
        <v>6839</v>
      </c>
      <c r="E5298" s="1">
        <v>45505</v>
      </c>
      <c r="F5298">
        <v>1</v>
      </c>
    </row>
    <row r="5299" spans="1:6" x14ac:dyDescent="0.25">
      <c r="A5299" t="s">
        <v>4275</v>
      </c>
      <c r="B5299" t="s">
        <v>146</v>
      </c>
      <c r="C5299" t="s">
        <v>147</v>
      </c>
      <c r="D5299" t="s">
        <v>6839</v>
      </c>
      <c r="E5299" s="1">
        <v>45536</v>
      </c>
      <c r="F5299">
        <v>1</v>
      </c>
    </row>
    <row r="5300" spans="1:6" x14ac:dyDescent="0.25">
      <c r="A5300" t="s">
        <v>4275</v>
      </c>
      <c r="B5300" t="s">
        <v>146</v>
      </c>
      <c r="C5300" t="s">
        <v>147</v>
      </c>
      <c r="D5300" t="s">
        <v>6839</v>
      </c>
      <c r="E5300" s="1">
        <v>45566</v>
      </c>
      <c r="F5300">
        <v>1</v>
      </c>
    </row>
    <row r="5301" spans="1:6" x14ac:dyDescent="0.25">
      <c r="A5301" t="s">
        <v>4275</v>
      </c>
      <c r="B5301" t="s">
        <v>146</v>
      </c>
      <c r="C5301" t="s">
        <v>147</v>
      </c>
      <c r="D5301" t="s">
        <v>6839</v>
      </c>
      <c r="E5301" s="1">
        <v>45597</v>
      </c>
      <c r="F5301">
        <v>1</v>
      </c>
    </row>
    <row r="5302" spans="1:6" x14ac:dyDescent="0.25">
      <c r="A5302" t="s">
        <v>4275</v>
      </c>
      <c r="B5302" t="s">
        <v>146</v>
      </c>
      <c r="C5302" t="s">
        <v>147</v>
      </c>
      <c r="D5302" t="s">
        <v>6839</v>
      </c>
      <c r="E5302" s="1">
        <v>45627</v>
      </c>
      <c r="F5302">
        <v>1</v>
      </c>
    </row>
    <row r="5303" spans="1:6" x14ac:dyDescent="0.25">
      <c r="A5303" t="s">
        <v>4295</v>
      </c>
      <c r="B5303" t="s">
        <v>146</v>
      </c>
      <c r="C5303" t="s">
        <v>147</v>
      </c>
      <c r="D5303" t="s">
        <v>6839</v>
      </c>
      <c r="E5303" s="1">
        <v>45323</v>
      </c>
      <c r="F5303">
        <v>1</v>
      </c>
    </row>
    <row r="5304" spans="1:6" x14ac:dyDescent="0.25">
      <c r="A5304" t="s">
        <v>4295</v>
      </c>
      <c r="B5304" t="s">
        <v>146</v>
      </c>
      <c r="C5304" t="s">
        <v>147</v>
      </c>
      <c r="D5304" t="s">
        <v>6839</v>
      </c>
      <c r="E5304" s="1">
        <v>45352</v>
      </c>
      <c r="F5304">
        <v>1</v>
      </c>
    </row>
    <row r="5305" spans="1:6" x14ac:dyDescent="0.25">
      <c r="A5305" t="s">
        <v>4295</v>
      </c>
      <c r="B5305" t="s">
        <v>146</v>
      </c>
      <c r="C5305" t="s">
        <v>147</v>
      </c>
      <c r="D5305" t="s">
        <v>6839</v>
      </c>
      <c r="E5305" s="1">
        <v>45383</v>
      </c>
      <c r="F5305">
        <v>1</v>
      </c>
    </row>
    <row r="5306" spans="1:6" x14ac:dyDescent="0.25">
      <c r="A5306" t="s">
        <v>4295</v>
      </c>
      <c r="B5306" t="s">
        <v>146</v>
      </c>
      <c r="C5306" t="s">
        <v>147</v>
      </c>
      <c r="D5306" t="s">
        <v>6839</v>
      </c>
      <c r="E5306" s="1">
        <v>45413</v>
      </c>
      <c r="F5306">
        <v>1</v>
      </c>
    </row>
    <row r="5307" spans="1:6" x14ac:dyDescent="0.25">
      <c r="A5307" t="s">
        <v>4295</v>
      </c>
      <c r="B5307" t="s">
        <v>146</v>
      </c>
      <c r="C5307" t="s">
        <v>147</v>
      </c>
      <c r="D5307" t="s">
        <v>6839</v>
      </c>
      <c r="E5307" s="1">
        <v>45444</v>
      </c>
      <c r="F5307">
        <v>1</v>
      </c>
    </row>
    <row r="5308" spans="1:6" x14ac:dyDescent="0.25">
      <c r="A5308" t="s">
        <v>4295</v>
      </c>
      <c r="B5308" t="s">
        <v>146</v>
      </c>
      <c r="C5308" t="s">
        <v>147</v>
      </c>
      <c r="D5308" t="s">
        <v>6839</v>
      </c>
      <c r="E5308" s="1">
        <v>45474</v>
      </c>
      <c r="F5308">
        <v>1</v>
      </c>
    </row>
    <row r="5309" spans="1:6" x14ac:dyDescent="0.25">
      <c r="A5309" t="s">
        <v>4295</v>
      </c>
      <c r="B5309" t="s">
        <v>146</v>
      </c>
      <c r="C5309" t="s">
        <v>147</v>
      </c>
      <c r="D5309" t="s">
        <v>6839</v>
      </c>
      <c r="E5309" s="1">
        <v>45505</v>
      </c>
      <c r="F5309">
        <v>1</v>
      </c>
    </row>
    <row r="5310" spans="1:6" x14ac:dyDescent="0.25">
      <c r="A5310" t="s">
        <v>4295</v>
      </c>
      <c r="B5310" t="s">
        <v>146</v>
      </c>
      <c r="C5310" t="s">
        <v>147</v>
      </c>
      <c r="D5310" t="s">
        <v>6839</v>
      </c>
      <c r="E5310" s="1">
        <v>45536</v>
      </c>
      <c r="F5310">
        <v>1</v>
      </c>
    </row>
    <row r="5311" spans="1:6" x14ac:dyDescent="0.25">
      <c r="A5311" t="s">
        <v>4295</v>
      </c>
      <c r="B5311" t="s">
        <v>146</v>
      </c>
      <c r="C5311" t="s">
        <v>147</v>
      </c>
      <c r="D5311" t="s">
        <v>6839</v>
      </c>
      <c r="E5311" s="1">
        <v>45566</v>
      </c>
      <c r="F5311">
        <v>1</v>
      </c>
    </row>
    <row r="5312" spans="1:6" x14ac:dyDescent="0.25">
      <c r="A5312" t="s">
        <v>4295</v>
      </c>
      <c r="B5312" t="s">
        <v>146</v>
      </c>
      <c r="C5312" t="s">
        <v>147</v>
      </c>
      <c r="D5312" t="s">
        <v>6839</v>
      </c>
      <c r="E5312" s="1">
        <v>45597</v>
      </c>
      <c r="F5312">
        <v>1</v>
      </c>
    </row>
    <row r="5313" spans="1:6" x14ac:dyDescent="0.25">
      <c r="A5313" t="s">
        <v>4295</v>
      </c>
      <c r="B5313" t="s">
        <v>146</v>
      </c>
      <c r="C5313" t="s">
        <v>147</v>
      </c>
      <c r="D5313" t="s">
        <v>6839</v>
      </c>
      <c r="E5313" s="1">
        <v>45627</v>
      </c>
      <c r="F5313">
        <v>1</v>
      </c>
    </row>
    <row r="5314" spans="1:6" x14ac:dyDescent="0.25">
      <c r="A5314" t="s">
        <v>4305</v>
      </c>
      <c r="B5314" t="s">
        <v>233</v>
      </c>
      <c r="C5314" t="s">
        <v>32</v>
      </c>
      <c r="D5314" t="s">
        <v>6841</v>
      </c>
      <c r="E5314" s="1">
        <v>45323</v>
      </c>
      <c r="F5314">
        <v>1</v>
      </c>
    </row>
    <row r="5315" spans="1:6" x14ac:dyDescent="0.25">
      <c r="A5315" t="s">
        <v>4305</v>
      </c>
      <c r="B5315" t="s">
        <v>233</v>
      </c>
      <c r="C5315" t="s">
        <v>32</v>
      </c>
      <c r="D5315" t="s">
        <v>6841</v>
      </c>
      <c r="E5315" s="1">
        <v>45352</v>
      </c>
      <c r="F5315">
        <v>1</v>
      </c>
    </row>
    <row r="5316" spans="1:6" x14ac:dyDescent="0.25">
      <c r="A5316" t="s">
        <v>4305</v>
      </c>
      <c r="B5316" t="s">
        <v>233</v>
      </c>
      <c r="C5316" t="s">
        <v>32</v>
      </c>
      <c r="D5316" t="s">
        <v>6841</v>
      </c>
      <c r="E5316" s="1">
        <v>45383</v>
      </c>
      <c r="F5316">
        <v>1</v>
      </c>
    </row>
    <row r="5317" spans="1:6" x14ac:dyDescent="0.25">
      <c r="A5317" t="s">
        <v>4305</v>
      </c>
      <c r="B5317" t="s">
        <v>233</v>
      </c>
      <c r="C5317" t="s">
        <v>32</v>
      </c>
      <c r="D5317" t="s">
        <v>6841</v>
      </c>
      <c r="E5317" s="1">
        <v>45413</v>
      </c>
      <c r="F5317">
        <v>1</v>
      </c>
    </row>
    <row r="5318" spans="1:6" x14ac:dyDescent="0.25">
      <c r="A5318" t="s">
        <v>4305</v>
      </c>
      <c r="B5318" t="s">
        <v>233</v>
      </c>
      <c r="C5318" t="s">
        <v>32</v>
      </c>
      <c r="D5318" t="s">
        <v>6841</v>
      </c>
      <c r="E5318" s="1">
        <v>45444</v>
      </c>
      <c r="F5318">
        <v>1</v>
      </c>
    </row>
    <row r="5319" spans="1:6" x14ac:dyDescent="0.25">
      <c r="A5319" t="s">
        <v>4305</v>
      </c>
      <c r="B5319" t="s">
        <v>233</v>
      </c>
      <c r="C5319" t="s">
        <v>32</v>
      </c>
      <c r="D5319" t="s">
        <v>6841</v>
      </c>
      <c r="E5319" s="1">
        <v>45474</v>
      </c>
      <c r="F5319">
        <v>1</v>
      </c>
    </row>
    <row r="5320" spans="1:6" x14ac:dyDescent="0.25">
      <c r="A5320" t="s">
        <v>4305</v>
      </c>
      <c r="B5320" t="s">
        <v>233</v>
      </c>
      <c r="C5320" t="s">
        <v>32</v>
      </c>
      <c r="D5320" t="s">
        <v>6841</v>
      </c>
      <c r="E5320" s="1">
        <v>45505</v>
      </c>
      <c r="F5320">
        <v>1</v>
      </c>
    </row>
    <row r="5321" spans="1:6" x14ac:dyDescent="0.25">
      <c r="A5321" t="s">
        <v>4305</v>
      </c>
      <c r="B5321" t="s">
        <v>233</v>
      </c>
      <c r="C5321" t="s">
        <v>32</v>
      </c>
      <c r="D5321" t="s">
        <v>6841</v>
      </c>
      <c r="E5321" s="1">
        <v>45536</v>
      </c>
      <c r="F5321">
        <v>1</v>
      </c>
    </row>
    <row r="5322" spans="1:6" x14ac:dyDescent="0.25">
      <c r="A5322" t="s">
        <v>4305</v>
      </c>
      <c r="B5322" t="s">
        <v>233</v>
      </c>
      <c r="C5322" t="s">
        <v>32</v>
      </c>
      <c r="D5322" t="s">
        <v>6841</v>
      </c>
      <c r="E5322" s="1">
        <v>45566</v>
      </c>
      <c r="F5322">
        <v>1</v>
      </c>
    </row>
    <row r="5323" spans="1:6" x14ac:dyDescent="0.25">
      <c r="A5323" t="s">
        <v>4305</v>
      </c>
      <c r="B5323" t="s">
        <v>233</v>
      </c>
      <c r="C5323" t="s">
        <v>32</v>
      </c>
      <c r="D5323" t="s">
        <v>6841</v>
      </c>
      <c r="E5323" s="1">
        <v>45597</v>
      </c>
      <c r="F5323">
        <v>1</v>
      </c>
    </row>
    <row r="5324" spans="1:6" x14ac:dyDescent="0.25">
      <c r="A5324" t="s">
        <v>4305</v>
      </c>
      <c r="B5324" t="s">
        <v>233</v>
      </c>
      <c r="C5324" t="s">
        <v>32</v>
      </c>
      <c r="D5324" t="s">
        <v>6841</v>
      </c>
      <c r="E5324" s="1">
        <v>45627</v>
      </c>
      <c r="F5324">
        <v>1</v>
      </c>
    </row>
    <row r="5325" spans="1:6" x14ac:dyDescent="0.25">
      <c r="A5325" t="s">
        <v>4314</v>
      </c>
      <c r="B5325" t="s">
        <v>233</v>
      </c>
      <c r="C5325" t="s">
        <v>32</v>
      </c>
      <c r="D5325" t="s">
        <v>6840</v>
      </c>
      <c r="E5325" s="1">
        <v>45323</v>
      </c>
      <c r="F5325">
        <v>1</v>
      </c>
    </row>
    <row r="5326" spans="1:6" x14ac:dyDescent="0.25">
      <c r="A5326" t="s">
        <v>4314</v>
      </c>
      <c r="B5326" t="s">
        <v>233</v>
      </c>
      <c r="C5326" t="s">
        <v>32</v>
      </c>
      <c r="D5326" t="s">
        <v>6840</v>
      </c>
      <c r="E5326" s="1">
        <v>45352</v>
      </c>
      <c r="F5326">
        <v>1</v>
      </c>
    </row>
    <row r="5327" spans="1:6" x14ac:dyDescent="0.25">
      <c r="A5327" t="s">
        <v>4314</v>
      </c>
      <c r="B5327" t="s">
        <v>233</v>
      </c>
      <c r="C5327" t="s">
        <v>32</v>
      </c>
      <c r="D5327" t="s">
        <v>6840</v>
      </c>
      <c r="E5327" s="1">
        <v>45383</v>
      </c>
      <c r="F5327">
        <v>1</v>
      </c>
    </row>
    <row r="5328" spans="1:6" x14ac:dyDescent="0.25">
      <c r="A5328" t="s">
        <v>4314</v>
      </c>
      <c r="B5328" t="s">
        <v>233</v>
      </c>
      <c r="C5328" t="s">
        <v>32</v>
      </c>
      <c r="D5328" t="s">
        <v>6840</v>
      </c>
      <c r="E5328" s="1">
        <v>45413</v>
      </c>
      <c r="F5328">
        <v>1</v>
      </c>
    </row>
    <row r="5329" spans="1:6" x14ac:dyDescent="0.25">
      <c r="A5329" t="s">
        <v>4314</v>
      </c>
      <c r="B5329" t="s">
        <v>233</v>
      </c>
      <c r="C5329" t="s">
        <v>32</v>
      </c>
      <c r="D5329" t="s">
        <v>6840</v>
      </c>
      <c r="E5329" s="1">
        <v>45444</v>
      </c>
      <c r="F5329">
        <v>1</v>
      </c>
    </row>
    <row r="5330" spans="1:6" x14ac:dyDescent="0.25">
      <c r="A5330" t="s">
        <v>4314</v>
      </c>
      <c r="B5330" t="s">
        <v>233</v>
      </c>
      <c r="C5330" t="s">
        <v>32</v>
      </c>
      <c r="D5330" t="s">
        <v>6840</v>
      </c>
      <c r="E5330" s="1">
        <v>45474</v>
      </c>
      <c r="F5330">
        <v>1</v>
      </c>
    </row>
    <row r="5331" spans="1:6" x14ac:dyDescent="0.25">
      <c r="A5331" t="s">
        <v>4314</v>
      </c>
      <c r="B5331" t="s">
        <v>233</v>
      </c>
      <c r="C5331" t="s">
        <v>32</v>
      </c>
      <c r="D5331" t="s">
        <v>6840</v>
      </c>
      <c r="E5331" s="1">
        <v>45505</v>
      </c>
      <c r="F5331">
        <v>1</v>
      </c>
    </row>
    <row r="5332" spans="1:6" x14ac:dyDescent="0.25">
      <c r="A5332" t="s">
        <v>4314</v>
      </c>
      <c r="B5332" t="s">
        <v>233</v>
      </c>
      <c r="C5332" t="s">
        <v>32</v>
      </c>
      <c r="D5332" t="s">
        <v>6840</v>
      </c>
      <c r="E5332" s="1">
        <v>45536</v>
      </c>
      <c r="F5332">
        <v>1</v>
      </c>
    </row>
    <row r="5333" spans="1:6" x14ac:dyDescent="0.25">
      <c r="A5333" t="s">
        <v>4314</v>
      </c>
      <c r="B5333" t="s">
        <v>233</v>
      </c>
      <c r="C5333" t="s">
        <v>32</v>
      </c>
      <c r="D5333" t="s">
        <v>6840</v>
      </c>
      <c r="E5333" s="1">
        <v>45566</v>
      </c>
      <c r="F5333">
        <v>1</v>
      </c>
    </row>
    <row r="5334" spans="1:6" x14ac:dyDescent="0.25">
      <c r="A5334" t="s">
        <v>4314</v>
      </c>
      <c r="B5334" t="s">
        <v>233</v>
      </c>
      <c r="C5334" t="s">
        <v>32</v>
      </c>
      <c r="D5334" t="s">
        <v>6840</v>
      </c>
      <c r="E5334" s="1">
        <v>45597</v>
      </c>
      <c r="F5334">
        <v>1</v>
      </c>
    </row>
    <row r="5335" spans="1:6" x14ac:dyDescent="0.25">
      <c r="A5335" t="s">
        <v>4314</v>
      </c>
      <c r="B5335" t="s">
        <v>233</v>
      </c>
      <c r="C5335" t="s">
        <v>32</v>
      </c>
      <c r="D5335" t="s">
        <v>6840</v>
      </c>
      <c r="E5335" s="1">
        <v>45627</v>
      </c>
      <c r="F5335">
        <v>1</v>
      </c>
    </row>
    <row r="5336" spans="1:6" x14ac:dyDescent="0.25">
      <c r="A5336" t="s">
        <v>4325</v>
      </c>
      <c r="B5336" t="s">
        <v>146</v>
      </c>
      <c r="C5336" t="s">
        <v>147</v>
      </c>
      <c r="D5336" t="s">
        <v>6842</v>
      </c>
      <c r="E5336" s="1">
        <v>45292</v>
      </c>
      <c r="F5336">
        <v>1</v>
      </c>
    </row>
    <row r="5337" spans="1:6" x14ac:dyDescent="0.25">
      <c r="A5337" t="s">
        <v>4325</v>
      </c>
      <c r="B5337" t="s">
        <v>146</v>
      </c>
      <c r="C5337" t="s">
        <v>147</v>
      </c>
      <c r="D5337" t="s">
        <v>6842</v>
      </c>
      <c r="E5337" s="1">
        <v>45323</v>
      </c>
      <c r="F5337">
        <v>1</v>
      </c>
    </row>
    <row r="5338" spans="1:6" x14ac:dyDescent="0.25">
      <c r="A5338" t="s">
        <v>4325</v>
      </c>
      <c r="B5338" t="s">
        <v>146</v>
      </c>
      <c r="C5338" t="s">
        <v>147</v>
      </c>
      <c r="D5338" t="s">
        <v>6842</v>
      </c>
      <c r="E5338" s="1">
        <v>45352</v>
      </c>
      <c r="F5338">
        <v>1</v>
      </c>
    </row>
    <row r="5339" spans="1:6" x14ac:dyDescent="0.25">
      <c r="A5339" t="s">
        <v>4325</v>
      </c>
      <c r="B5339" t="s">
        <v>146</v>
      </c>
      <c r="C5339" t="s">
        <v>147</v>
      </c>
      <c r="D5339" t="s">
        <v>6842</v>
      </c>
      <c r="E5339" s="1">
        <v>45383</v>
      </c>
      <c r="F5339">
        <v>1</v>
      </c>
    </row>
    <row r="5340" spans="1:6" x14ac:dyDescent="0.25">
      <c r="A5340" t="s">
        <v>4325</v>
      </c>
      <c r="B5340" t="s">
        <v>146</v>
      </c>
      <c r="C5340" t="s">
        <v>147</v>
      </c>
      <c r="D5340" t="s">
        <v>6842</v>
      </c>
      <c r="E5340" s="1">
        <v>45413</v>
      </c>
      <c r="F5340">
        <v>1</v>
      </c>
    </row>
    <row r="5341" spans="1:6" x14ac:dyDescent="0.25">
      <c r="A5341" t="s">
        <v>4325</v>
      </c>
      <c r="B5341" t="s">
        <v>146</v>
      </c>
      <c r="C5341" t="s">
        <v>147</v>
      </c>
      <c r="D5341" t="s">
        <v>6842</v>
      </c>
      <c r="E5341" s="1">
        <v>45444</v>
      </c>
      <c r="F5341">
        <v>1</v>
      </c>
    </row>
    <row r="5342" spans="1:6" x14ac:dyDescent="0.25">
      <c r="A5342" t="s">
        <v>4325</v>
      </c>
      <c r="B5342" t="s">
        <v>146</v>
      </c>
      <c r="C5342" t="s">
        <v>147</v>
      </c>
      <c r="D5342" t="s">
        <v>6842</v>
      </c>
      <c r="E5342" s="1">
        <v>45474</v>
      </c>
      <c r="F5342">
        <v>1</v>
      </c>
    </row>
    <row r="5343" spans="1:6" x14ac:dyDescent="0.25">
      <c r="A5343" t="s">
        <v>4325</v>
      </c>
      <c r="B5343" t="s">
        <v>146</v>
      </c>
      <c r="C5343" t="s">
        <v>147</v>
      </c>
      <c r="D5343" t="s">
        <v>6842</v>
      </c>
      <c r="E5343" s="1">
        <v>45505</v>
      </c>
      <c r="F5343">
        <v>1</v>
      </c>
    </row>
    <row r="5344" spans="1:6" x14ac:dyDescent="0.25">
      <c r="A5344" t="s">
        <v>4325</v>
      </c>
      <c r="B5344" t="s">
        <v>146</v>
      </c>
      <c r="C5344" t="s">
        <v>147</v>
      </c>
      <c r="D5344" t="s">
        <v>6842</v>
      </c>
      <c r="E5344" s="1">
        <v>45536</v>
      </c>
      <c r="F5344">
        <v>1</v>
      </c>
    </row>
    <row r="5345" spans="1:6" x14ac:dyDescent="0.25">
      <c r="A5345" t="s">
        <v>4325</v>
      </c>
      <c r="B5345" t="s">
        <v>146</v>
      </c>
      <c r="C5345" t="s">
        <v>147</v>
      </c>
      <c r="D5345" t="s">
        <v>6842</v>
      </c>
      <c r="E5345" s="1">
        <v>45566</v>
      </c>
      <c r="F5345">
        <v>1</v>
      </c>
    </row>
    <row r="5346" spans="1:6" x14ac:dyDescent="0.25">
      <c r="A5346" t="s">
        <v>4325</v>
      </c>
      <c r="B5346" t="s">
        <v>146</v>
      </c>
      <c r="C5346" t="s">
        <v>147</v>
      </c>
      <c r="D5346" t="s">
        <v>6842</v>
      </c>
      <c r="E5346" s="1">
        <v>45597</v>
      </c>
      <c r="F5346">
        <v>1</v>
      </c>
    </row>
    <row r="5347" spans="1:6" x14ac:dyDescent="0.25">
      <c r="A5347" t="s">
        <v>4325</v>
      </c>
      <c r="B5347" t="s">
        <v>146</v>
      </c>
      <c r="C5347" t="s">
        <v>147</v>
      </c>
      <c r="D5347" t="s">
        <v>6842</v>
      </c>
      <c r="E5347" s="1">
        <v>45627</v>
      </c>
      <c r="F5347">
        <v>1</v>
      </c>
    </row>
    <row r="5348" spans="1:6" x14ac:dyDescent="0.25">
      <c r="A5348" t="s">
        <v>4332</v>
      </c>
      <c r="B5348" t="s">
        <v>146</v>
      </c>
      <c r="C5348" t="s">
        <v>147</v>
      </c>
      <c r="D5348" t="s">
        <v>6842</v>
      </c>
      <c r="E5348" s="1">
        <v>45292</v>
      </c>
      <c r="F5348">
        <v>1</v>
      </c>
    </row>
    <row r="5349" spans="1:6" x14ac:dyDescent="0.25">
      <c r="A5349" t="s">
        <v>4332</v>
      </c>
      <c r="B5349" t="s">
        <v>146</v>
      </c>
      <c r="C5349" t="s">
        <v>147</v>
      </c>
      <c r="D5349" t="s">
        <v>6842</v>
      </c>
      <c r="E5349" s="1">
        <v>45323</v>
      </c>
      <c r="F5349">
        <v>1</v>
      </c>
    </row>
    <row r="5350" spans="1:6" x14ac:dyDescent="0.25">
      <c r="A5350" t="s">
        <v>4332</v>
      </c>
      <c r="B5350" t="s">
        <v>146</v>
      </c>
      <c r="C5350" t="s">
        <v>147</v>
      </c>
      <c r="D5350" t="s">
        <v>6842</v>
      </c>
      <c r="E5350" s="1">
        <v>45352</v>
      </c>
      <c r="F5350">
        <v>1</v>
      </c>
    </row>
    <row r="5351" spans="1:6" x14ac:dyDescent="0.25">
      <c r="A5351" t="s">
        <v>4332</v>
      </c>
      <c r="B5351" t="s">
        <v>146</v>
      </c>
      <c r="C5351" t="s">
        <v>147</v>
      </c>
      <c r="D5351" t="s">
        <v>6842</v>
      </c>
      <c r="E5351" s="1">
        <v>45383</v>
      </c>
      <c r="F5351">
        <v>1</v>
      </c>
    </row>
    <row r="5352" spans="1:6" x14ac:dyDescent="0.25">
      <c r="A5352" t="s">
        <v>4332</v>
      </c>
      <c r="B5352" t="s">
        <v>146</v>
      </c>
      <c r="C5352" t="s">
        <v>147</v>
      </c>
      <c r="D5352" t="s">
        <v>6842</v>
      </c>
      <c r="E5352" s="1">
        <v>45413</v>
      </c>
      <c r="F5352">
        <v>1</v>
      </c>
    </row>
    <row r="5353" spans="1:6" x14ac:dyDescent="0.25">
      <c r="A5353" t="s">
        <v>4332</v>
      </c>
      <c r="B5353" t="s">
        <v>146</v>
      </c>
      <c r="C5353" t="s">
        <v>147</v>
      </c>
      <c r="D5353" t="s">
        <v>6842</v>
      </c>
      <c r="E5353" s="1">
        <v>45444</v>
      </c>
      <c r="F5353">
        <v>1</v>
      </c>
    </row>
    <row r="5354" spans="1:6" x14ac:dyDescent="0.25">
      <c r="A5354" t="s">
        <v>4332</v>
      </c>
      <c r="B5354" t="s">
        <v>146</v>
      </c>
      <c r="C5354" t="s">
        <v>147</v>
      </c>
      <c r="D5354" t="s">
        <v>6842</v>
      </c>
      <c r="E5354" s="1">
        <v>45474</v>
      </c>
      <c r="F5354">
        <v>1</v>
      </c>
    </row>
    <row r="5355" spans="1:6" x14ac:dyDescent="0.25">
      <c r="A5355" t="s">
        <v>4332</v>
      </c>
      <c r="B5355" t="s">
        <v>146</v>
      </c>
      <c r="C5355" t="s">
        <v>147</v>
      </c>
      <c r="D5355" t="s">
        <v>6842</v>
      </c>
      <c r="E5355" s="1">
        <v>45505</v>
      </c>
      <c r="F5355">
        <v>1</v>
      </c>
    </row>
    <row r="5356" spans="1:6" x14ac:dyDescent="0.25">
      <c r="A5356" t="s">
        <v>4332</v>
      </c>
      <c r="B5356" t="s">
        <v>146</v>
      </c>
      <c r="C5356" t="s">
        <v>147</v>
      </c>
      <c r="D5356" t="s">
        <v>6842</v>
      </c>
      <c r="E5356" s="1">
        <v>45536</v>
      </c>
      <c r="F5356">
        <v>1</v>
      </c>
    </row>
    <row r="5357" spans="1:6" x14ac:dyDescent="0.25">
      <c r="A5357" t="s">
        <v>4332</v>
      </c>
      <c r="B5357" t="s">
        <v>146</v>
      </c>
      <c r="C5357" t="s">
        <v>147</v>
      </c>
      <c r="D5357" t="s">
        <v>6842</v>
      </c>
      <c r="E5357" s="1">
        <v>45566</v>
      </c>
      <c r="F5357">
        <v>1</v>
      </c>
    </row>
    <row r="5358" spans="1:6" x14ac:dyDescent="0.25">
      <c r="A5358" t="s">
        <v>4332</v>
      </c>
      <c r="B5358" t="s">
        <v>146</v>
      </c>
      <c r="C5358" t="s">
        <v>147</v>
      </c>
      <c r="D5358" t="s">
        <v>6842</v>
      </c>
      <c r="E5358" s="1">
        <v>45597</v>
      </c>
      <c r="F5358">
        <v>1</v>
      </c>
    </row>
    <row r="5359" spans="1:6" x14ac:dyDescent="0.25">
      <c r="A5359" t="s">
        <v>4332</v>
      </c>
      <c r="B5359" t="s">
        <v>146</v>
      </c>
      <c r="C5359" t="s">
        <v>147</v>
      </c>
      <c r="D5359" t="s">
        <v>6842</v>
      </c>
      <c r="E5359" s="1">
        <v>45627</v>
      </c>
      <c r="F5359">
        <v>1</v>
      </c>
    </row>
    <row r="5360" spans="1:6" x14ac:dyDescent="0.25">
      <c r="A5360" t="s">
        <v>4336</v>
      </c>
      <c r="B5360" t="s">
        <v>52</v>
      </c>
      <c r="C5360" t="s">
        <v>44</v>
      </c>
      <c r="D5360" t="s">
        <v>6839</v>
      </c>
      <c r="E5360" s="1">
        <v>45323</v>
      </c>
      <c r="F5360">
        <v>1</v>
      </c>
    </row>
    <row r="5361" spans="1:6" x14ac:dyDescent="0.25">
      <c r="A5361" t="s">
        <v>4336</v>
      </c>
      <c r="B5361" t="s">
        <v>52</v>
      </c>
      <c r="C5361" t="s">
        <v>44</v>
      </c>
      <c r="D5361" t="s">
        <v>6839</v>
      </c>
      <c r="E5361" s="1">
        <v>45352</v>
      </c>
      <c r="F5361">
        <v>1</v>
      </c>
    </row>
    <row r="5362" spans="1:6" x14ac:dyDescent="0.25">
      <c r="A5362" t="s">
        <v>4336</v>
      </c>
      <c r="B5362" t="s">
        <v>52</v>
      </c>
      <c r="C5362" t="s">
        <v>44</v>
      </c>
      <c r="D5362" t="s">
        <v>6839</v>
      </c>
      <c r="E5362" s="1">
        <v>45383</v>
      </c>
      <c r="F5362">
        <v>1</v>
      </c>
    </row>
    <row r="5363" spans="1:6" x14ac:dyDescent="0.25">
      <c r="A5363" t="s">
        <v>4336</v>
      </c>
      <c r="B5363" t="s">
        <v>52</v>
      </c>
      <c r="C5363" t="s">
        <v>44</v>
      </c>
      <c r="D5363" t="s">
        <v>6839</v>
      </c>
      <c r="E5363" s="1">
        <v>45413</v>
      </c>
      <c r="F5363">
        <v>1</v>
      </c>
    </row>
    <row r="5364" spans="1:6" x14ac:dyDescent="0.25">
      <c r="A5364" t="s">
        <v>4336</v>
      </c>
      <c r="B5364" t="s">
        <v>52</v>
      </c>
      <c r="C5364" t="s">
        <v>44</v>
      </c>
      <c r="D5364" t="s">
        <v>6839</v>
      </c>
      <c r="E5364" s="1">
        <v>45444</v>
      </c>
      <c r="F5364">
        <v>1</v>
      </c>
    </row>
    <row r="5365" spans="1:6" x14ac:dyDescent="0.25">
      <c r="A5365" t="s">
        <v>4336</v>
      </c>
      <c r="B5365" t="s">
        <v>52</v>
      </c>
      <c r="C5365" t="s">
        <v>44</v>
      </c>
      <c r="D5365" t="s">
        <v>6839</v>
      </c>
      <c r="E5365" s="1">
        <v>45474</v>
      </c>
      <c r="F5365">
        <v>1</v>
      </c>
    </row>
    <row r="5366" spans="1:6" x14ac:dyDescent="0.25">
      <c r="A5366" t="s">
        <v>4336</v>
      </c>
      <c r="B5366" t="s">
        <v>52</v>
      </c>
      <c r="C5366" t="s">
        <v>44</v>
      </c>
      <c r="D5366" t="s">
        <v>6839</v>
      </c>
      <c r="E5366" s="1">
        <v>45505</v>
      </c>
      <c r="F5366">
        <v>1</v>
      </c>
    </row>
    <row r="5367" spans="1:6" x14ac:dyDescent="0.25">
      <c r="A5367" t="s">
        <v>4336</v>
      </c>
      <c r="B5367" t="s">
        <v>52</v>
      </c>
      <c r="C5367" t="s">
        <v>44</v>
      </c>
      <c r="D5367" t="s">
        <v>6839</v>
      </c>
      <c r="E5367" s="1">
        <v>45536</v>
      </c>
      <c r="F5367">
        <v>1</v>
      </c>
    </row>
    <row r="5368" spans="1:6" x14ac:dyDescent="0.25">
      <c r="A5368" t="s">
        <v>4336</v>
      </c>
      <c r="B5368" t="s">
        <v>52</v>
      </c>
      <c r="C5368" t="s">
        <v>44</v>
      </c>
      <c r="D5368" t="s">
        <v>6839</v>
      </c>
      <c r="E5368" s="1">
        <v>45566</v>
      </c>
      <c r="F5368">
        <v>1</v>
      </c>
    </row>
    <row r="5369" spans="1:6" x14ac:dyDescent="0.25">
      <c r="A5369" t="s">
        <v>4336</v>
      </c>
      <c r="B5369" t="s">
        <v>52</v>
      </c>
      <c r="C5369" t="s">
        <v>44</v>
      </c>
      <c r="D5369" t="s">
        <v>6839</v>
      </c>
      <c r="E5369" s="1">
        <v>45597</v>
      </c>
      <c r="F5369">
        <v>1</v>
      </c>
    </row>
    <row r="5370" spans="1:6" x14ac:dyDescent="0.25">
      <c r="A5370" t="s">
        <v>4336</v>
      </c>
      <c r="B5370" t="s">
        <v>52</v>
      </c>
      <c r="C5370" t="s">
        <v>44</v>
      </c>
      <c r="D5370" t="s">
        <v>6839</v>
      </c>
      <c r="E5370" s="1">
        <v>45627</v>
      </c>
      <c r="F5370">
        <v>1</v>
      </c>
    </row>
    <row r="5371" spans="1:6" x14ac:dyDescent="0.25">
      <c r="A5371" t="s">
        <v>4347</v>
      </c>
      <c r="B5371" t="s">
        <v>43</v>
      </c>
      <c r="C5371" t="s">
        <v>44</v>
      </c>
      <c r="D5371" t="s">
        <v>6840</v>
      </c>
      <c r="E5371" s="1">
        <v>45323</v>
      </c>
      <c r="F5371">
        <v>1</v>
      </c>
    </row>
    <row r="5372" spans="1:6" x14ac:dyDescent="0.25">
      <c r="A5372" t="s">
        <v>4347</v>
      </c>
      <c r="B5372" t="s">
        <v>43</v>
      </c>
      <c r="C5372" t="s">
        <v>44</v>
      </c>
      <c r="D5372" t="s">
        <v>6840</v>
      </c>
      <c r="E5372" s="1">
        <v>45352</v>
      </c>
      <c r="F5372">
        <v>1</v>
      </c>
    </row>
    <row r="5373" spans="1:6" x14ac:dyDescent="0.25">
      <c r="A5373" t="s">
        <v>4347</v>
      </c>
      <c r="B5373" t="s">
        <v>43</v>
      </c>
      <c r="C5373" t="s">
        <v>44</v>
      </c>
      <c r="D5373" t="s">
        <v>6840</v>
      </c>
      <c r="E5373" s="1">
        <v>45383</v>
      </c>
      <c r="F5373">
        <v>1</v>
      </c>
    </row>
    <row r="5374" spans="1:6" x14ac:dyDescent="0.25">
      <c r="A5374" t="s">
        <v>4347</v>
      </c>
      <c r="B5374" t="s">
        <v>43</v>
      </c>
      <c r="C5374" t="s">
        <v>44</v>
      </c>
      <c r="D5374" t="s">
        <v>6840</v>
      </c>
      <c r="E5374" s="1">
        <v>45413</v>
      </c>
      <c r="F5374">
        <v>1</v>
      </c>
    </row>
    <row r="5375" spans="1:6" x14ac:dyDescent="0.25">
      <c r="A5375" t="s">
        <v>4347</v>
      </c>
      <c r="B5375" t="s">
        <v>43</v>
      </c>
      <c r="C5375" t="s">
        <v>44</v>
      </c>
      <c r="D5375" t="s">
        <v>6840</v>
      </c>
      <c r="E5375" s="1">
        <v>45444</v>
      </c>
      <c r="F5375">
        <v>1</v>
      </c>
    </row>
    <row r="5376" spans="1:6" x14ac:dyDescent="0.25">
      <c r="A5376" t="s">
        <v>4347</v>
      </c>
      <c r="B5376" t="s">
        <v>43</v>
      </c>
      <c r="C5376" t="s">
        <v>44</v>
      </c>
      <c r="D5376" t="s">
        <v>6840</v>
      </c>
      <c r="E5376" s="1">
        <v>45474</v>
      </c>
      <c r="F5376">
        <v>1</v>
      </c>
    </row>
    <row r="5377" spans="1:6" x14ac:dyDescent="0.25">
      <c r="A5377" t="s">
        <v>4347</v>
      </c>
      <c r="B5377" t="s">
        <v>43</v>
      </c>
      <c r="C5377" t="s">
        <v>44</v>
      </c>
      <c r="D5377" t="s">
        <v>6840</v>
      </c>
      <c r="E5377" s="1">
        <v>45505</v>
      </c>
      <c r="F5377">
        <v>1</v>
      </c>
    </row>
    <row r="5378" spans="1:6" x14ac:dyDescent="0.25">
      <c r="A5378" t="s">
        <v>4347</v>
      </c>
      <c r="B5378" t="s">
        <v>43</v>
      </c>
      <c r="C5378" t="s">
        <v>44</v>
      </c>
      <c r="D5378" t="s">
        <v>6840</v>
      </c>
      <c r="E5378" s="1">
        <v>45536</v>
      </c>
      <c r="F5378">
        <v>1</v>
      </c>
    </row>
    <row r="5379" spans="1:6" x14ac:dyDescent="0.25">
      <c r="A5379" t="s">
        <v>4347</v>
      </c>
      <c r="B5379" t="s">
        <v>43</v>
      </c>
      <c r="C5379" t="s">
        <v>44</v>
      </c>
      <c r="D5379" t="s">
        <v>6840</v>
      </c>
      <c r="E5379" s="1">
        <v>45566</v>
      </c>
      <c r="F5379">
        <v>1</v>
      </c>
    </row>
    <row r="5380" spans="1:6" x14ac:dyDescent="0.25">
      <c r="A5380" t="s">
        <v>4347</v>
      </c>
      <c r="B5380" t="s">
        <v>43</v>
      </c>
      <c r="C5380" t="s">
        <v>44</v>
      </c>
      <c r="D5380" t="s">
        <v>6840</v>
      </c>
      <c r="E5380" s="1">
        <v>45597</v>
      </c>
      <c r="F5380">
        <v>1</v>
      </c>
    </row>
    <row r="5381" spans="1:6" x14ac:dyDescent="0.25">
      <c r="A5381" t="s">
        <v>4347</v>
      </c>
      <c r="B5381" t="s">
        <v>43</v>
      </c>
      <c r="C5381" t="s">
        <v>44</v>
      </c>
      <c r="D5381" t="s">
        <v>6840</v>
      </c>
      <c r="E5381" s="1">
        <v>45627</v>
      </c>
      <c r="F5381">
        <v>1</v>
      </c>
    </row>
    <row r="5382" spans="1:6" x14ac:dyDescent="0.25">
      <c r="A5382" t="s">
        <v>4352</v>
      </c>
      <c r="B5382" t="s">
        <v>43</v>
      </c>
      <c r="C5382" t="s">
        <v>44</v>
      </c>
      <c r="D5382" t="s">
        <v>6840</v>
      </c>
      <c r="E5382" s="1">
        <v>45292</v>
      </c>
      <c r="F5382">
        <v>1</v>
      </c>
    </row>
    <row r="5383" spans="1:6" x14ac:dyDescent="0.25">
      <c r="A5383" t="s">
        <v>4352</v>
      </c>
      <c r="B5383" t="s">
        <v>43</v>
      </c>
      <c r="C5383" t="s">
        <v>44</v>
      </c>
      <c r="D5383" t="s">
        <v>6840</v>
      </c>
      <c r="E5383" s="1">
        <v>45323</v>
      </c>
      <c r="F5383">
        <v>1</v>
      </c>
    </row>
    <row r="5384" spans="1:6" x14ac:dyDescent="0.25">
      <c r="A5384" t="s">
        <v>4352</v>
      </c>
      <c r="B5384" t="s">
        <v>43</v>
      </c>
      <c r="C5384" t="s">
        <v>44</v>
      </c>
      <c r="D5384" t="s">
        <v>6840</v>
      </c>
      <c r="E5384" s="1">
        <v>45352</v>
      </c>
      <c r="F5384">
        <v>1</v>
      </c>
    </row>
    <row r="5385" spans="1:6" x14ac:dyDescent="0.25">
      <c r="A5385" t="s">
        <v>4352</v>
      </c>
      <c r="B5385" t="s">
        <v>43</v>
      </c>
      <c r="C5385" t="s">
        <v>44</v>
      </c>
      <c r="D5385" t="s">
        <v>6840</v>
      </c>
      <c r="E5385" s="1">
        <v>45383</v>
      </c>
      <c r="F5385">
        <v>1</v>
      </c>
    </row>
    <row r="5386" spans="1:6" x14ac:dyDescent="0.25">
      <c r="A5386" t="s">
        <v>4352</v>
      </c>
      <c r="B5386" t="s">
        <v>43</v>
      </c>
      <c r="C5386" t="s">
        <v>44</v>
      </c>
      <c r="D5386" t="s">
        <v>6840</v>
      </c>
      <c r="E5386" s="1">
        <v>45413</v>
      </c>
      <c r="F5386">
        <v>1</v>
      </c>
    </row>
    <row r="5387" spans="1:6" x14ac:dyDescent="0.25">
      <c r="A5387" t="s">
        <v>4352</v>
      </c>
      <c r="B5387" t="s">
        <v>43</v>
      </c>
      <c r="C5387" t="s">
        <v>44</v>
      </c>
      <c r="D5387" t="s">
        <v>6840</v>
      </c>
      <c r="E5387" s="1">
        <v>45444</v>
      </c>
      <c r="F5387">
        <v>1</v>
      </c>
    </row>
    <row r="5388" spans="1:6" x14ac:dyDescent="0.25">
      <c r="A5388" t="s">
        <v>4352</v>
      </c>
      <c r="B5388" t="s">
        <v>43</v>
      </c>
      <c r="C5388" t="s">
        <v>44</v>
      </c>
      <c r="D5388" t="s">
        <v>6840</v>
      </c>
      <c r="E5388" s="1">
        <v>45474</v>
      </c>
      <c r="F5388">
        <v>1</v>
      </c>
    </row>
    <row r="5389" spans="1:6" x14ac:dyDescent="0.25">
      <c r="A5389" t="s">
        <v>4352</v>
      </c>
      <c r="B5389" t="s">
        <v>43</v>
      </c>
      <c r="C5389" t="s">
        <v>44</v>
      </c>
      <c r="D5389" t="s">
        <v>6840</v>
      </c>
      <c r="E5389" s="1">
        <v>45505</v>
      </c>
      <c r="F5389">
        <v>1</v>
      </c>
    </row>
    <row r="5390" spans="1:6" x14ac:dyDescent="0.25">
      <c r="A5390" t="s">
        <v>4352</v>
      </c>
      <c r="B5390" t="s">
        <v>43</v>
      </c>
      <c r="C5390" t="s">
        <v>44</v>
      </c>
      <c r="D5390" t="s">
        <v>6840</v>
      </c>
      <c r="E5390" s="1">
        <v>45536</v>
      </c>
      <c r="F5390">
        <v>1</v>
      </c>
    </row>
    <row r="5391" spans="1:6" x14ac:dyDescent="0.25">
      <c r="A5391" t="s">
        <v>4352</v>
      </c>
      <c r="B5391" t="s">
        <v>43</v>
      </c>
      <c r="C5391" t="s">
        <v>44</v>
      </c>
      <c r="D5391" t="s">
        <v>6840</v>
      </c>
      <c r="E5391" s="1">
        <v>45566</v>
      </c>
      <c r="F5391">
        <v>1</v>
      </c>
    </row>
    <row r="5392" spans="1:6" x14ac:dyDescent="0.25">
      <c r="A5392" t="s">
        <v>4352</v>
      </c>
      <c r="B5392" t="s">
        <v>43</v>
      </c>
      <c r="C5392" t="s">
        <v>44</v>
      </c>
      <c r="D5392" t="s">
        <v>6840</v>
      </c>
      <c r="E5392" s="1">
        <v>45597</v>
      </c>
      <c r="F5392">
        <v>1</v>
      </c>
    </row>
    <row r="5393" spans="1:6" x14ac:dyDescent="0.25">
      <c r="A5393" t="s">
        <v>4352</v>
      </c>
      <c r="B5393" t="s">
        <v>43</v>
      </c>
      <c r="C5393" t="s">
        <v>44</v>
      </c>
      <c r="D5393" t="s">
        <v>6840</v>
      </c>
      <c r="E5393" s="1">
        <v>45627</v>
      </c>
      <c r="F5393">
        <v>1</v>
      </c>
    </row>
    <row r="5394" spans="1:6" x14ac:dyDescent="0.25">
      <c r="A5394" t="s">
        <v>4359</v>
      </c>
      <c r="B5394" t="s">
        <v>52</v>
      </c>
      <c r="C5394" t="s">
        <v>44</v>
      </c>
      <c r="D5394" t="s">
        <v>6841</v>
      </c>
      <c r="E5394" s="1">
        <v>45292</v>
      </c>
      <c r="F5394">
        <v>1</v>
      </c>
    </row>
    <row r="5395" spans="1:6" x14ac:dyDescent="0.25">
      <c r="A5395" t="s">
        <v>4359</v>
      </c>
      <c r="B5395" t="s">
        <v>52</v>
      </c>
      <c r="C5395" t="s">
        <v>44</v>
      </c>
      <c r="D5395" t="s">
        <v>6841</v>
      </c>
      <c r="E5395" s="1">
        <v>45323</v>
      </c>
      <c r="F5395">
        <v>1</v>
      </c>
    </row>
    <row r="5396" spans="1:6" x14ac:dyDescent="0.25">
      <c r="A5396" t="s">
        <v>4359</v>
      </c>
      <c r="B5396" t="s">
        <v>52</v>
      </c>
      <c r="C5396" t="s">
        <v>44</v>
      </c>
      <c r="D5396" t="s">
        <v>6841</v>
      </c>
      <c r="E5396" s="1">
        <v>45352</v>
      </c>
      <c r="F5396">
        <v>1</v>
      </c>
    </row>
    <row r="5397" spans="1:6" x14ac:dyDescent="0.25">
      <c r="A5397" t="s">
        <v>4359</v>
      </c>
      <c r="B5397" t="s">
        <v>52</v>
      </c>
      <c r="C5397" t="s">
        <v>44</v>
      </c>
      <c r="D5397" t="s">
        <v>6841</v>
      </c>
      <c r="E5397" s="1">
        <v>45383</v>
      </c>
      <c r="F5397">
        <v>1</v>
      </c>
    </row>
    <row r="5398" spans="1:6" x14ac:dyDescent="0.25">
      <c r="A5398" t="s">
        <v>4359</v>
      </c>
      <c r="B5398" t="s">
        <v>52</v>
      </c>
      <c r="C5398" t="s">
        <v>44</v>
      </c>
      <c r="D5398" t="s">
        <v>6841</v>
      </c>
      <c r="E5398" s="1">
        <v>45413</v>
      </c>
      <c r="F5398">
        <v>1</v>
      </c>
    </row>
    <row r="5399" spans="1:6" x14ac:dyDescent="0.25">
      <c r="A5399" t="s">
        <v>4359</v>
      </c>
      <c r="B5399" t="s">
        <v>52</v>
      </c>
      <c r="C5399" t="s">
        <v>44</v>
      </c>
      <c r="D5399" t="s">
        <v>6841</v>
      </c>
      <c r="E5399" s="1">
        <v>45444</v>
      </c>
      <c r="F5399">
        <v>1</v>
      </c>
    </row>
    <row r="5400" spans="1:6" x14ac:dyDescent="0.25">
      <c r="A5400" t="s">
        <v>4359</v>
      </c>
      <c r="B5400" t="s">
        <v>52</v>
      </c>
      <c r="C5400" t="s">
        <v>44</v>
      </c>
      <c r="D5400" t="s">
        <v>6841</v>
      </c>
      <c r="E5400" s="1">
        <v>45474</v>
      </c>
      <c r="F5400">
        <v>1</v>
      </c>
    </row>
    <row r="5401" spans="1:6" x14ac:dyDescent="0.25">
      <c r="A5401" t="s">
        <v>4359</v>
      </c>
      <c r="B5401" t="s">
        <v>52</v>
      </c>
      <c r="C5401" t="s">
        <v>44</v>
      </c>
      <c r="D5401" t="s">
        <v>6841</v>
      </c>
      <c r="E5401" s="1">
        <v>45505</v>
      </c>
      <c r="F5401">
        <v>1</v>
      </c>
    </row>
    <row r="5402" spans="1:6" x14ac:dyDescent="0.25">
      <c r="A5402" t="s">
        <v>4359</v>
      </c>
      <c r="B5402" t="s">
        <v>52</v>
      </c>
      <c r="C5402" t="s">
        <v>44</v>
      </c>
      <c r="D5402" t="s">
        <v>6841</v>
      </c>
      <c r="E5402" s="1">
        <v>45536</v>
      </c>
      <c r="F5402">
        <v>1</v>
      </c>
    </row>
    <row r="5403" spans="1:6" x14ac:dyDescent="0.25">
      <c r="A5403" t="s">
        <v>4359</v>
      </c>
      <c r="B5403" t="s">
        <v>52</v>
      </c>
      <c r="C5403" t="s">
        <v>44</v>
      </c>
      <c r="D5403" t="s">
        <v>6841</v>
      </c>
      <c r="E5403" s="1">
        <v>45566</v>
      </c>
      <c r="F5403">
        <v>1</v>
      </c>
    </row>
    <row r="5404" spans="1:6" x14ac:dyDescent="0.25">
      <c r="A5404" t="s">
        <v>4359</v>
      </c>
      <c r="B5404" t="s">
        <v>52</v>
      </c>
      <c r="C5404" t="s">
        <v>44</v>
      </c>
      <c r="D5404" t="s">
        <v>6841</v>
      </c>
      <c r="E5404" s="1">
        <v>45597</v>
      </c>
      <c r="F5404">
        <v>1</v>
      </c>
    </row>
    <row r="5405" spans="1:6" x14ac:dyDescent="0.25">
      <c r="A5405" t="s">
        <v>4370</v>
      </c>
      <c r="B5405" t="s">
        <v>43</v>
      </c>
      <c r="C5405" t="s">
        <v>44</v>
      </c>
      <c r="D5405" t="s">
        <v>6842</v>
      </c>
      <c r="E5405" s="1">
        <v>45323</v>
      </c>
      <c r="F5405">
        <v>1</v>
      </c>
    </row>
    <row r="5406" spans="1:6" x14ac:dyDescent="0.25">
      <c r="A5406" t="s">
        <v>4370</v>
      </c>
      <c r="B5406" t="s">
        <v>43</v>
      </c>
      <c r="C5406" t="s">
        <v>44</v>
      </c>
      <c r="D5406" t="s">
        <v>6842</v>
      </c>
      <c r="E5406" s="1">
        <v>45352</v>
      </c>
      <c r="F5406">
        <v>1</v>
      </c>
    </row>
    <row r="5407" spans="1:6" x14ac:dyDescent="0.25">
      <c r="A5407" t="s">
        <v>4370</v>
      </c>
      <c r="B5407" t="s">
        <v>43</v>
      </c>
      <c r="C5407" t="s">
        <v>44</v>
      </c>
      <c r="D5407" t="s">
        <v>6842</v>
      </c>
      <c r="E5407" s="1">
        <v>45383</v>
      </c>
      <c r="F5407">
        <v>1</v>
      </c>
    </row>
    <row r="5408" spans="1:6" x14ac:dyDescent="0.25">
      <c r="A5408" t="s">
        <v>4370</v>
      </c>
      <c r="B5408" t="s">
        <v>43</v>
      </c>
      <c r="C5408" t="s">
        <v>44</v>
      </c>
      <c r="D5408" t="s">
        <v>6842</v>
      </c>
      <c r="E5408" s="1">
        <v>45413</v>
      </c>
      <c r="F5408">
        <v>1</v>
      </c>
    </row>
    <row r="5409" spans="1:6" x14ac:dyDescent="0.25">
      <c r="A5409" t="s">
        <v>4370</v>
      </c>
      <c r="B5409" t="s">
        <v>43</v>
      </c>
      <c r="C5409" t="s">
        <v>44</v>
      </c>
      <c r="D5409" t="s">
        <v>6842</v>
      </c>
      <c r="E5409" s="1">
        <v>45444</v>
      </c>
      <c r="F5409">
        <v>1</v>
      </c>
    </row>
    <row r="5410" spans="1:6" x14ac:dyDescent="0.25">
      <c r="A5410" t="s">
        <v>4370</v>
      </c>
      <c r="B5410" t="s">
        <v>43</v>
      </c>
      <c r="C5410" t="s">
        <v>44</v>
      </c>
      <c r="D5410" t="s">
        <v>6842</v>
      </c>
      <c r="E5410" s="1">
        <v>45474</v>
      </c>
      <c r="F5410">
        <v>1</v>
      </c>
    </row>
    <row r="5411" spans="1:6" x14ac:dyDescent="0.25">
      <c r="A5411" t="s">
        <v>4370</v>
      </c>
      <c r="B5411" t="s">
        <v>43</v>
      </c>
      <c r="C5411" t="s">
        <v>44</v>
      </c>
      <c r="D5411" t="s">
        <v>6842</v>
      </c>
      <c r="E5411" s="1">
        <v>45505</v>
      </c>
      <c r="F5411">
        <v>1</v>
      </c>
    </row>
    <row r="5412" spans="1:6" x14ac:dyDescent="0.25">
      <c r="A5412" t="s">
        <v>4370</v>
      </c>
      <c r="B5412" t="s">
        <v>43</v>
      </c>
      <c r="C5412" t="s">
        <v>44</v>
      </c>
      <c r="D5412" t="s">
        <v>6842</v>
      </c>
      <c r="E5412" s="1">
        <v>45536</v>
      </c>
      <c r="F5412">
        <v>1</v>
      </c>
    </row>
    <row r="5413" spans="1:6" x14ac:dyDescent="0.25">
      <c r="A5413" t="s">
        <v>4370</v>
      </c>
      <c r="B5413" t="s">
        <v>43</v>
      </c>
      <c r="C5413" t="s">
        <v>44</v>
      </c>
      <c r="D5413" t="s">
        <v>6842</v>
      </c>
      <c r="E5413" s="1">
        <v>45566</v>
      </c>
      <c r="F5413">
        <v>1</v>
      </c>
    </row>
    <row r="5414" spans="1:6" x14ac:dyDescent="0.25">
      <c r="A5414" t="s">
        <v>4370</v>
      </c>
      <c r="B5414" t="s">
        <v>43</v>
      </c>
      <c r="C5414" t="s">
        <v>44</v>
      </c>
      <c r="D5414" t="s">
        <v>6842</v>
      </c>
      <c r="E5414" s="1">
        <v>45597</v>
      </c>
      <c r="F5414">
        <v>1</v>
      </c>
    </row>
    <row r="5415" spans="1:6" x14ac:dyDescent="0.25">
      <c r="A5415" t="s">
        <v>4370</v>
      </c>
      <c r="B5415" t="s">
        <v>43</v>
      </c>
      <c r="C5415" t="s">
        <v>44</v>
      </c>
      <c r="D5415" t="s">
        <v>6842</v>
      </c>
      <c r="E5415" s="1">
        <v>45627</v>
      </c>
      <c r="F5415">
        <v>1</v>
      </c>
    </row>
    <row r="5416" spans="1:6" x14ac:dyDescent="0.25">
      <c r="A5416" t="s">
        <v>4374</v>
      </c>
      <c r="B5416" t="s">
        <v>233</v>
      </c>
      <c r="C5416" t="s">
        <v>32</v>
      </c>
      <c r="D5416" t="s">
        <v>6841</v>
      </c>
      <c r="E5416" s="1">
        <v>45352</v>
      </c>
      <c r="F5416">
        <v>1</v>
      </c>
    </row>
    <row r="5417" spans="1:6" x14ac:dyDescent="0.25">
      <c r="A5417" t="s">
        <v>4374</v>
      </c>
      <c r="B5417" t="s">
        <v>233</v>
      </c>
      <c r="C5417" t="s">
        <v>32</v>
      </c>
      <c r="D5417" t="s">
        <v>6841</v>
      </c>
      <c r="E5417" s="1">
        <v>45383</v>
      </c>
      <c r="F5417">
        <v>1</v>
      </c>
    </row>
    <row r="5418" spans="1:6" x14ac:dyDescent="0.25">
      <c r="A5418" t="s">
        <v>4374</v>
      </c>
      <c r="B5418" t="s">
        <v>233</v>
      </c>
      <c r="C5418" t="s">
        <v>32</v>
      </c>
      <c r="D5418" t="s">
        <v>6841</v>
      </c>
      <c r="E5418" s="1">
        <v>45413</v>
      </c>
      <c r="F5418">
        <v>1</v>
      </c>
    </row>
    <row r="5419" spans="1:6" x14ac:dyDescent="0.25">
      <c r="A5419" t="s">
        <v>4374</v>
      </c>
      <c r="B5419" t="s">
        <v>233</v>
      </c>
      <c r="C5419" t="s">
        <v>32</v>
      </c>
      <c r="D5419" t="s">
        <v>6841</v>
      </c>
      <c r="E5419" s="1">
        <v>45444</v>
      </c>
      <c r="F5419">
        <v>1</v>
      </c>
    </row>
    <row r="5420" spans="1:6" x14ac:dyDescent="0.25">
      <c r="A5420" t="s">
        <v>4374</v>
      </c>
      <c r="B5420" t="s">
        <v>233</v>
      </c>
      <c r="C5420" t="s">
        <v>32</v>
      </c>
      <c r="D5420" t="s">
        <v>6841</v>
      </c>
      <c r="E5420" s="1">
        <v>45474</v>
      </c>
      <c r="F5420">
        <v>1</v>
      </c>
    </row>
    <row r="5421" spans="1:6" x14ac:dyDescent="0.25">
      <c r="A5421" t="s">
        <v>4374</v>
      </c>
      <c r="B5421" t="s">
        <v>233</v>
      </c>
      <c r="C5421" t="s">
        <v>32</v>
      </c>
      <c r="D5421" t="s">
        <v>6841</v>
      </c>
      <c r="E5421" s="1">
        <v>45505</v>
      </c>
      <c r="F5421">
        <v>1</v>
      </c>
    </row>
    <row r="5422" spans="1:6" x14ac:dyDescent="0.25">
      <c r="A5422" t="s">
        <v>4374</v>
      </c>
      <c r="B5422" t="s">
        <v>233</v>
      </c>
      <c r="C5422" t="s">
        <v>32</v>
      </c>
      <c r="D5422" t="s">
        <v>6841</v>
      </c>
      <c r="E5422" s="1">
        <v>45536</v>
      </c>
      <c r="F5422">
        <v>1</v>
      </c>
    </row>
    <row r="5423" spans="1:6" x14ac:dyDescent="0.25">
      <c r="A5423" t="s">
        <v>4374</v>
      </c>
      <c r="B5423" t="s">
        <v>233</v>
      </c>
      <c r="C5423" t="s">
        <v>32</v>
      </c>
      <c r="D5423" t="s">
        <v>6841</v>
      </c>
      <c r="E5423" s="1">
        <v>45566</v>
      </c>
      <c r="F5423">
        <v>1</v>
      </c>
    </row>
    <row r="5424" spans="1:6" x14ac:dyDescent="0.25">
      <c r="A5424" t="s">
        <v>4374</v>
      </c>
      <c r="B5424" t="s">
        <v>233</v>
      </c>
      <c r="C5424" t="s">
        <v>32</v>
      </c>
      <c r="D5424" t="s">
        <v>6841</v>
      </c>
      <c r="E5424" s="1">
        <v>45597</v>
      </c>
      <c r="F5424">
        <v>1</v>
      </c>
    </row>
    <row r="5425" spans="1:6" x14ac:dyDescent="0.25">
      <c r="A5425" t="s">
        <v>4374</v>
      </c>
      <c r="B5425" t="s">
        <v>233</v>
      </c>
      <c r="C5425" t="s">
        <v>32</v>
      </c>
      <c r="D5425" t="s">
        <v>6841</v>
      </c>
      <c r="E5425" s="1">
        <v>45627</v>
      </c>
      <c r="F5425">
        <v>1</v>
      </c>
    </row>
    <row r="5426" spans="1:6" x14ac:dyDescent="0.25">
      <c r="A5426" t="s">
        <v>4386</v>
      </c>
      <c r="B5426" t="s">
        <v>43</v>
      </c>
      <c r="C5426" t="s">
        <v>44</v>
      </c>
      <c r="D5426" t="s">
        <v>6839</v>
      </c>
      <c r="E5426" s="1">
        <v>45292</v>
      </c>
      <c r="F5426">
        <v>1</v>
      </c>
    </row>
    <row r="5427" spans="1:6" x14ac:dyDescent="0.25">
      <c r="A5427" t="s">
        <v>4386</v>
      </c>
      <c r="B5427" t="s">
        <v>43</v>
      </c>
      <c r="C5427" t="s">
        <v>44</v>
      </c>
      <c r="D5427" t="s">
        <v>6839</v>
      </c>
      <c r="E5427" s="1">
        <v>45323</v>
      </c>
      <c r="F5427">
        <v>1</v>
      </c>
    </row>
    <row r="5428" spans="1:6" x14ac:dyDescent="0.25">
      <c r="A5428" t="s">
        <v>4386</v>
      </c>
      <c r="B5428" t="s">
        <v>43</v>
      </c>
      <c r="C5428" t="s">
        <v>44</v>
      </c>
      <c r="D5428" t="s">
        <v>6839</v>
      </c>
      <c r="E5428" s="1">
        <v>45352</v>
      </c>
      <c r="F5428">
        <v>1</v>
      </c>
    </row>
    <row r="5429" spans="1:6" x14ac:dyDescent="0.25">
      <c r="A5429" t="s">
        <v>4386</v>
      </c>
      <c r="B5429" t="s">
        <v>43</v>
      </c>
      <c r="C5429" t="s">
        <v>44</v>
      </c>
      <c r="D5429" t="s">
        <v>6839</v>
      </c>
      <c r="E5429" s="1">
        <v>45383</v>
      </c>
      <c r="F5429">
        <v>1</v>
      </c>
    </row>
    <row r="5430" spans="1:6" x14ac:dyDescent="0.25">
      <c r="A5430" t="s">
        <v>4386</v>
      </c>
      <c r="B5430" t="s">
        <v>43</v>
      </c>
      <c r="C5430" t="s">
        <v>44</v>
      </c>
      <c r="D5430" t="s">
        <v>6839</v>
      </c>
      <c r="E5430" s="1">
        <v>45413</v>
      </c>
      <c r="F5430">
        <v>1</v>
      </c>
    </row>
    <row r="5431" spans="1:6" x14ac:dyDescent="0.25">
      <c r="A5431" t="s">
        <v>4386</v>
      </c>
      <c r="B5431" t="s">
        <v>43</v>
      </c>
      <c r="C5431" t="s">
        <v>44</v>
      </c>
      <c r="D5431" t="s">
        <v>6839</v>
      </c>
      <c r="E5431" s="1">
        <v>45444</v>
      </c>
      <c r="F5431">
        <v>1</v>
      </c>
    </row>
    <row r="5432" spans="1:6" x14ac:dyDescent="0.25">
      <c r="A5432" t="s">
        <v>4386</v>
      </c>
      <c r="B5432" t="s">
        <v>43</v>
      </c>
      <c r="C5432" t="s">
        <v>44</v>
      </c>
      <c r="D5432" t="s">
        <v>6839</v>
      </c>
      <c r="E5432" s="1">
        <v>45474</v>
      </c>
      <c r="F5432">
        <v>1</v>
      </c>
    </row>
    <row r="5433" spans="1:6" x14ac:dyDescent="0.25">
      <c r="A5433" t="s">
        <v>4386</v>
      </c>
      <c r="B5433" t="s">
        <v>43</v>
      </c>
      <c r="C5433" t="s">
        <v>44</v>
      </c>
      <c r="D5433" t="s">
        <v>6839</v>
      </c>
      <c r="E5433" s="1">
        <v>45505</v>
      </c>
      <c r="F5433">
        <v>1</v>
      </c>
    </row>
    <row r="5434" spans="1:6" x14ac:dyDescent="0.25">
      <c r="A5434" t="s">
        <v>4386</v>
      </c>
      <c r="B5434" t="s">
        <v>43</v>
      </c>
      <c r="C5434" t="s">
        <v>44</v>
      </c>
      <c r="D5434" t="s">
        <v>6839</v>
      </c>
      <c r="E5434" s="1">
        <v>45536</v>
      </c>
      <c r="F5434">
        <v>1</v>
      </c>
    </row>
    <row r="5435" spans="1:6" x14ac:dyDescent="0.25">
      <c r="A5435" t="s">
        <v>4386</v>
      </c>
      <c r="B5435" t="s">
        <v>43</v>
      </c>
      <c r="C5435" t="s">
        <v>44</v>
      </c>
      <c r="D5435" t="s">
        <v>6839</v>
      </c>
      <c r="E5435" s="1">
        <v>45566</v>
      </c>
      <c r="F5435">
        <v>1</v>
      </c>
    </row>
    <row r="5436" spans="1:6" x14ac:dyDescent="0.25">
      <c r="A5436" t="s">
        <v>4386</v>
      </c>
      <c r="B5436" t="s">
        <v>43</v>
      </c>
      <c r="C5436" t="s">
        <v>44</v>
      </c>
      <c r="D5436" t="s">
        <v>6839</v>
      </c>
      <c r="E5436" s="1">
        <v>45597</v>
      </c>
      <c r="F5436">
        <v>1</v>
      </c>
    </row>
    <row r="5437" spans="1:6" x14ac:dyDescent="0.25">
      <c r="A5437" t="s">
        <v>4386</v>
      </c>
      <c r="B5437" t="s">
        <v>43</v>
      </c>
      <c r="C5437" t="s">
        <v>44</v>
      </c>
      <c r="D5437" t="s">
        <v>6839</v>
      </c>
      <c r="E5437" s="1">
        <v>45627</v>
      </c>
      <c r="F5437">
        <v>1</v>
      </c>
    </row>
    <row r="5438" spans="1:6" x14ac:dyDescent="0.25">
      <c r="A5438" t="s">
        <v>4391</v>
      </c>
      <c r="B5438" t="s">
        <v>31</v>
      </c>
      <c r="C5438" t="s">
        <v>32</v>
      </c>
      <c r="D5438" t="s">
        <v>6842</v>
      </c>
      <c r="E5438" s="1">
        <v>45352</v>
      </c>
      <c r="F5438">
        <v>1</v>
      </c>
    </row>
    <row r="5439" spans="1:6" x14ac:dyDescent="0.25">
      <c r="A5439" t="s">
        <v>4391</v>
      </c>
      <c r="B5439" t="s">
        <v>31</v>
      </c>
      <c r="C5439" t="s">
        <v>32</v>
      </c>
      <c r="D5439" t="s">
        <v>6842</v>
      </c>
      <c r="E5439" s="1">
        <v>45383</v>
      </c>
      <c r="F5439">
        <v>1</v>
      </c>
    </row>
    <row r="5440" spans="1:6" x14ac:dyDescent="0.25">
      <c r="A5440" t="s">
        <v>4391</v>
      </c>
      <c r="B5440" t="s">
        <v>31</v>
      </c>
      <c r="C5440" t="s">
        <v>32</v>
      </c>
      <c r="D5440" t="s">
        <v>6842</v>
      </c>
      <c r="E5440" s="1">
        <v>45413</v>
      </c>
      <c r="F5440">
        <v>1</v>
      </c>
    </row>
    <row r="5441" spans="1:6" x14ac:dyDescent="0.25">
      <c r="A5441" t="s">
        <v>4391</v>
      </c>
      <c r="B5441" t="s">
        <v>31</v>
      </c>
      <c r="C5441" t="s">
        <v>32</v>
      </c>
      <c r="D5441" t="s">
        <v>6842</v>
      </c>
      <c r="E5441" s="1">
        <v>45444</v>
      </c>
      <c r="F5441">
        <v>1</v>
      </c>
    </row>
    <row r="5442" spans="1:6" x14ac:dyDescent="0.25">
      <c r="A5442" t="s">
        <v>4391</v>
      </c>
      <c r="B5442" t="s">
        <v>31</v>
      </c>
      <c r="C5442" t="s">
        <v>32</v>
      </c>
      <c r="D5442" t="s">
        <v>6842</v>
      </c>
      <c r="E5442" s="1">
        <v>45474</v>
      </c>
      <c r="F5442">
        <v>1</v>
      </c>
    </row>
    <row r="5443" spans="1:6" x14ac:dyDescent="0.25">
      <c r="A5443" t="s">
        <v>4391</v>
      </c>
      <c r="B5443" t="s">
        <v>31</v>
      </c>
      <c r="C5443" t="s">
        <v>32</v>
      </c>
      <c r="D5443" t="s">
        <v>6842</v>
      </c>
      <c r="E5443" s="1">
        <v>45505</v>
      </c>
      <c r="F5443">
        <v>1</v>
      </c>
    </row>
    <row r="5444" spans="1:6" x14ac:dyDescent="0.25">
      <c r="A5444" t="s">
        <v>4391</v>
      </c>
      <c r="B5444" t="s">
        <v>31</v>
      </c>
      <c r="C5444" t="s">
        <v>32</v>
      </c>
      <c r="D5444" t="s">
        <v>6842</v>
      </c>
      <c r="E5444" s="1">
        <v>45536</v>
      </c>
      <c r="F5444">
        <v>1</v>
      </c>
    </row>
    <row r="5445" spans="1:6" x14ac:dyDescent="0.25">
      <c r="A5445" t="s">
        <v>4391</v>
      </c>
      <c r="B5445" t="s">
        <v>31</v>
      </c>
      <c r="C5445" t="s">
        <v>32</v>
      </c>
      <c r="D5445" t="s">
        <v>6842</v>
      </c>
      <c r="E5445" s="1">
        <v>45566</v>
      </c>
      <c r="F5445">
        <v>1</v>
      </c>
    </row>
    <row r="5446" spans="1:6" x14ac:dyDescent="0.25">
      <c r="A5446" t="s">
        <v>4391</v>
      </c>
      <c r="B5446" t="s">
        <v>31</v>
      </c>
      <c r="C5446" t="s">
        <v>32</v>
      </c>
      <c r="D5446" t="s">
        <v>6842</v>
      </c>
      <c r="E5446" s="1">
        <v>45597</v>
      </c>
      <c r="F5446">
        <v>1</v>
      </c>
    </row>
    <row r="5447" spans="1:6" x14ac:dyDescent="0.25">
      <c r="A5447" t="s">
        <v>4391</v>
      </c>
      <c r="B5447" t="s">
        <v>31</v>
      </c>
      <c r="C5447" t="s">
        <v>32</v>
      </c>
      <c r="D5447" t="s">
        <v>6842</v>
      </c>
      <c r="E5447" s="1">
        <v>45627</v>
      </c>
      <c r="F5447">
        <v>1</v>
      </c>
    </row>
    <row r="5448" spans="1:6" x14ac:dyDescent="0.25">
      <c r="A5448" t="s">
        <v>4397</v>
      </c>
      <c r="B5448" t="s">
        <v>233</v>
      </c>
      <c r="C5448" t="s">
        <v>32</v>
      </c>
      <c r="D5448" t="s">
        <v>6841</v>
      </c>
      <c r="E5448" s="1">
        <v>45323</v>
      </c>
      <c r="F5448">
        <v>1</v>
      </c>
    </row>
    <row r="5449" spans="1:6" x14ac:dyDescent="0.25">
      <c r="A5449" t="s">
        <v>4397</v>
      </c>
      <c r="B5449" t="s">
        <v>233</v>
      </c>
      <c r="C5449" t="s">
        <v>32</v>
      </c>
      <c r="D5449" t="s">
        <v>6841</v>
      </c>
      <c r="E5449" s="1">
        <v>45352</v>
      </c>
      <c r="F5449">
        <v>1</v>
      </c>
    </row>
    <row r="5450" spans="1:6" x14ac:dyDescent="0.25">
      <c r="A5450" t="s">
        <v>4397</v>
      </c>
      <c r="B5450" t="s">
        <v>233</v>
      </c>
      <c r="C5450" t="s">
        <v>32</v>
      </c>
      <c r="D5450" t="s">
        <v>6841</v>
      </c>
      <c r="E5450" s="1">
        <v>45383</v>
      </c>
      <c r="F5450">
        <v>1</v>
      </c>
    </row>
    <row r="5451" spans="1:6" x14ac:dyDescent="0.25">
      <c r="A5451" t="s">
        <v>4397</v>
      </c>
      <c r="B5451" t="s">
        <v>233</v>
      </c>
      <c r="C5451" t="s">
        <v>32</v>
      </c>
      <c r="D5451" t="s">
        <v>6841</v>
      </c>
      <c r="E5451" s="1">
        <v>45413</v>
      </c>
      <c r="F5451">
        <v>1</v>
      </c>
    </row>
    <row r="5452" spans="1:6" x14ac:dyDescent="0.25">
      <c r="A5452" t="s">
        <v>4397</v>
      </c>
      <c r="B5452" t="s">
        <v>233</v>
      </c>
      <c r="C5452" t="s">
        <v>32</v>
      </c>
      <c r="D5452" t="s">
        <v>6841</v>
      </c>
      <c r="E5452" s="1">
        <v>45444</v>
      </c>
      <c r="F5452">
        <v>1</v>
      </c>
    </row>
    <row r="5453" spans="1:6" x14ac:dyDescent="0.25">
      <c r="A5453" t="s">
        <v>4397</v>
      </c>
      <c r="B5453" t="s">
        <v>233</v>
      </c>
      <c r="C5453" t="s">
        <v>32</v>
      </c>
      <c r="D5453" t="s">
        <v>6841</v>
      </c>
      <c r="E5453" s="1">
        <v>45474</v>
      </c>
      <c r="F5453">
        <v>1</v>
      </c>
    </row>
    <row r="5454" spans="1:6" x14ac:dyDescent="0.25">
      <c r="A5454" t="s">
        <v>4397</v>
      </c>
      <c r="B5454" t="s">
        <v>233</v>
      </c>
      <c r="C5454" t="s">
        <v>32</v>
      </c>
      <c r="D5454" t="s">
        <v>6841</v>
      </c>
      <c r="E5454" s="1">
        <v>45505</v>
      </c>
      <c r="F5454">
        <v>1</v>
      </c>
    </row>
    <row r="5455" spans="1:6" x14ac:dyDescent="0.25">
      <c r="A5455" t="s">
        <v>4397</v>
      </c>
      <c r="B5455" t="s">
        <v>233</v>
      </c>
      <c r="C5455" t="s">
        <v>32</v>
      </c>
      <c r="D5455" t="s">
        <v>6841</v>
      </c>
      <c r="E5455" s="1">
        <v>45536</v>
      </c>
      <c r="F5455">
        <v>1</v>
      </c>
    </row>
    <row r="5456" spans="1:6" x14ac:dyDescent="0.25">
      <c r="A5456" t="s">
        <v>4397</v>
      </c>
      <c r="B5456" t="s">
        <v>233</v>
      </c>
      <c r="C5456" t="s">
        <v>32</v>
      </c>
      <c r="D5456" t="s">
        <v>6841</v>
      </c>
      <c r="E5456" s="1">
        <v>45566</v>
      </c>
      <c r="F5456">
        <v>1</v>
      </c>
    </row>
    <row r="5457" spans="1:6" x14ac:dyDescent="0.25">
      <c r="A5457" t="s">
        <v>4397</v>
      </c>
      <c r="B5457" t="s">
        <v>233</v>
      </c>
      <c r="C5457" t="s">
        <v>32</v>
      </c>
      <c r="D5457" t="s">
        <v>6841</v>
      </c>
      <c r="E5457" s="1">
        <v>45597</v>
      </c>
      <c r="F5457">
        <v>1</v>
      </c>
    </row>
    <row r="5458" spans="1:6" x14ac:dyDescent="0.25">
      <c r="A5458" t="s">
        <v>4397</v>
      </c>
      <c r="B5458" t="s">
        <v>233</v>
      </c>
      <c r="C5458" t="s">
        <v>32</v>
      </c>
      <c r="D5458" t="s">
        <v>6841</v>
      </c>
      <c r="E5458" s="1">
        <v>45627</v>
      </c>
      <c r="F5458">
        <v>1</v>
      </c>
    </row>
    <row r="5459" spans="1:6" x14ac:dyDescent="0.25">
      <c r="A5459" t="s">
        <v>4410</v>
      </c>
      <c r="B5459" t="s">
        <v>233</v>
      </c>
      <c r="C5459" t="s">
        <v>32</v>
      </c>
      <c r="D5459" t="s">
        <v>6842</v>
      </c>
      <c r="E5459" s="1">
        <v>45352</v>
      </c>
      <c r="F5459">
        <v>1</v>
      </c>
    </row>
    <row r="5460" spans="1:6" x14ac:dyDescent="0.25">
      <c r="A5460" t="s">
        <v>4410</v>
      </c>
      <c r="B5460" t="s">
        <v>233</v>
      </c>
      <c r="C5460" t="s">
        <v>32</v>
      </c>
      <c r="D5460" t="s">
        <v>6842</v>
      </c>
      <c r="E5460" s="1">
        <v>45383</v>
      </c>
      <c r="F5460">
        <v>1</v>
      </c>
    </row>
    <row r="5461" spans="1:6" x14ac:dyDescent="0.25">
      <c r="A5461" t="s">
        <v>4410</v>
      </c>
      <c r="B5461" t="s">
        <v>233</v>
      </c>
      <c r="C5461" t="s">
        <v>32</v>
      </c>
      <c r="D5461" t="s">
        <v>6842</v>
      </c>
      <c r="E5461" s="1">
        <v>45413</v>
      </c>
      <c r="F5461">
        <v>1</v>
      </c>
    </row>
    <row r="5462" spans="1:6" x14ac:dyDescent="0.25">
      <c r="A5462" t="s">
        <v>4410</v>
      </c>
      <c r="B5462" t="s">
        <v>233</v>
      </c>
      <c r="C5462" t="s">
        <v>32</v>
      </c>
      <c r="D5462" t="s">
        <v>6842</v>
      </c>
      <c r="E5462" s="1">
        <v>45444</v>
      </c>
      <c r="F5462">
        <v>1</v>
      </c>
    </row>
    <row r="5463" spans="1:6" x14ac:dyDescent="0.25">
      <c r="A5463" t="s">
        <v>4410</v>
      </c>
      <c r="B5463" t="s">
        <v>233</v>
      </c>
      <c r="C5463" t="s">
        <v>32</v>
      </c>
      <c r="D5463" t="s">
        <v>6842</v>
      </c>
      <c r="E5463" s="1">
        <v>45474</v>
      </c>
      <c r="F5463">
        <v>1</v>
      </c>
    </row>
    <row r="5464" spans="1:6" x14ac:dyDescent="0.25">
      <c r="A5464" t="s">
        <v>4410</v>
      </c>
      <c r="B5464" t="s">
        <v>233</v>
      </c>
      <c r="C5464" t="s">
        <v>32</v>
      </c>
      <c r="D5464" t="s">
        <v>6842</v>
      </c>
      <c r="E5464" s="1">
        <v>45505</v>
      </c>
      <c r="F5464">
        <v>1</v>
      </c>
    </row>
    <row r="5465" spans="1:6" x14ac:dyDescent="0.25">
      <c r="A5465" t="s">
        <v>4410</v>
      </c>
      <c r="B5465" t="s">
        <v>233</v>
      </c>
      <c r="C5465" t="s">
        <v>32</v>
      </c>
      <c r="D5465" t="s">
        <v>6842</v>
      </c>
      <c r="E5465" s="1">
        <v>45536</v>
      </c>
      <c r="F5465">
        <v>1</v>
      </c>
    </row>
    <row r="5466" spans="1:6" x14ac:dyDescent="0.25">
      <c r="A5466" t="s">
        <v>4410</v>
      </c>
      <c r="B5466" t="s">
        <v>233</v>
      </c>
      <c r="C5466" t="s">
        <v>32</v>
      </c>
      <c r="D5466" t="s">
        <v>6842</v>
      </c>
      <c r="E5466" s="1">
        <v>45566</v>
      </c>
      <c r="F5466">
        <v>1</v>
      </c>
    </row>
    <row r="5467" spans="1:6" x14ac:dyDescent="0.25">
      <c r="A5467" t="s">
        <v>4410</v>
      </c>
      <c r="B5467" t="s">
        <v>233</v>
      </c>
      <c r="C5467" t="s">
        <v>32</v>
      </c>
      <c r="D5467" t="s">
        <v>6842</v>
      </c>
      <c r="E5467" s="1">
        <v>45597</v>
      </c>
      <c r="F5467">
        <v>1</v>
      </c>
    </row>
    <row r="5468" spans="1:6" x14ac:dyDescent="0.25">
      <c r="A5468" t="s">
        <v>4410</v>
      </c>
      <c r="B5468" t="s">
        <v>233</v>
      </c>
      <c r="C5468" t="s">
        <v>32</v>
      </c>
      <c r="D5468" t="s">
        <v>6842</v>
      </c>
      <c r="E5468" s="1">
        <v>45627</v>
      </c>
      <c r="F5468">
        <v>1</v>
      </c>
    </row>
    <row r="5469" spans="1:6" x14ac:dyDescent="0.25">
      <c r="A5469" t="s">
        <v>4417</v>
      </c>
      <c r="B5469" t="s">
        <v>233</v>
      </c>
      <c r="C5469" t="s">
        <v>32</v>
      </c>
      <c r="D5469" t="s">
        <v>6841</v>
      </c>
      <c r="E5469" s="1">
        <v>45292</v>
      </c>
      <c r="F5469">
        <v>1</v>
      </c>
    </row>
    <row r="5470" spans="1:6" x14ac:dyDescent="0.25">
      <c r="A5470" t="s">
        <v>4417</v>
      </c>
      <c r="B5470" t="s">
        <v>233</v>
      </c>
      <c r="C5470" t="s">
        <v>32</v>
      </c>
      <c r="D5470" t="s">
        <v>6841</v>
      </c>
      <c r="E5470" s="1">
        <v>45323</v>
      </c>
      <c r="F5470">
        <v>1</v>
      </c>
    </row>
    <row r="5471" spans="1:6" x14ac:dyDescent="0.25">
      <c r="A5471" t="s">
        <v>4417</v>
      </c>
      <c r="B5471" t="s">
        <v>233</v>
      </c>
      <c r="C5471" t="s">
        <v>32</v>
      </c>
      <c r="D5471" t="s">
        <v>6841</v>
      </c>
      <c r="E5471" s="1">
        <v>45352</v>
      </c>
      <c r="F5471">
        <v>1</v>
      </c>
    </row>
    <row r="5472" spans="1:6" x14ac:dyDescent="0.25">
      <c r="A5472" t="s">
        <v>4417</v>
      </c>
      <c r="B5472" t="s">
        <v>233</v>
      </c>
      <c r="C5472" t="s">
        <v>32</v>
      </c>
      <c r="D5472" t="s">
        <v>6841</v>
      </c>
      <c r="E5472" s="1">
        <v>45383</v>
      </c>
      <c r="F5472">
        <v>1</v>
      </c>
    </row>
    <row r="5473" spans="1:6" x14ac:dyDescent="0.25">
      <c r="A5473" t="s">
        <v>4417</v>
      </c>
      <c r="B5473" t="s">
        <v>233</v>
      </c>
      <c r="C5473" t="s">
        <v>32</v>
      </c>
      <c r="D5473" t="s">
        <v>6841</v>
      </c>
      <c r="E5473" s="1">
        <v>45413</v>
      </c>
      <c r="F5473">
        <v>1</v>
      </c>
    </row>
    <row r="5474" spans="1:6" x14ac:dyDescent="0.25">
      <c r="A5474" t="s">
        <v>4417</v>
      </c>
      <c r="B5474" t="s">
        <v>233</v>
      </c>
      <c r="C5474" t="s">
        <v>32</v>
      </c>
      <c r="D5474" t="s">
        <v>6841</v>
      </c>
      <c r="E5474" s="1">
        <v>45444</v>
      </c>
      <c r="F5474">
        <v>1</v>
      </c>
    </row>
    <row r="5475" spans="1:6" x14ac:dyDescent="0.25">
      <c r="A5475" t="s">
        <v>4417</v>
      </c>
      <c r="B5475" t="s">
        <v>233</v>
      </c>
      <c r="C5475" t="s">
        <v>32</v>
      </c>
      <c r="D5475" t="s">
        <v>6841</v>
      </c>
      <c r="E5475" s="1">
        <v>45474</v>
      </c>
      <c r="F5475">
        <v>1</v>
      </c>
    </row>
    <row r="5476" spans="1:6" x14ac:dyDescent="0.25">
      <c r="A5476" t="s">
        <v>4417</v>
      </c>
      <c r="B5476" t="s">
        <v>233</v>
      </c>
      <c r="C5476" t="s">
        <v>32</v>
      </c>
      <c r="D5476" t="s">
        <v>6841</v>
      </c>
      <c r="E5476" s="1">
        <v>45505</v>
      </c>
      <c r="F5476">
        <v>1</v>
      </c>
    </row>
    <row r="5477" spans="1:6" x14ac:dyDescent="0.25">
      <c r="A5477" t="s">
        <v>4417</v>
      </c>
      <c r="B5477" t="s">
        <v>233</v>
      </c>
      <c r="C5477" t="s">
        <v>32</v>
      </c>
      <c r="D5477" t="s">
        <v>6841</v>
      </c>
      <c r="E5477" s="1">
        <v>45536</v>
      </c>
      <c r="F5477">
        <v>1</v>
      </c>
    </row>
    <row r="5478" spans="1:6" x14ac:dyDescent="0.25">
      <c r="A5478" t="s">
        <v>4417</v>
      </c>
      <c r="B5478" t="s">
        <v>233</v>
      </c>
      <c r="C5478" t="s">
        <v>32</v>
      </c>
      <c r="D5478" t="s">
        <v>6841</v>
      </c>
      <c r="E5478" s="1">
        <v>45566</v>
      </c>
      <c r="F5478">
        <v>1</v>
      </c>
    </row>
    <row r="5479" spans="1:6" x14ac:dyDescent="0.25">
      <c r="A5479" t="s">
        <v>4417</v>
      </c>
      <c r="B5479" t="s">
        <v>233</v>
      </c>
      <c r="C5479" t="s">
        <v>32</v>
      </c>
      <c r="D5479" t="s">
        <v>6841</v>
      </c>
      <c r="E5479" s="1">
        <v>45597</v>
      </c>
      <c r="F5479">
        <v>1</v>
      </c>
    </row>
    <row r="5480" spans="1:6" x14ac:dyDescent="0.25">
      <c r="A5480" t="s">
        <v>4417</v>
      </c>
      <c r="B5480" t="s">
        <v>233</v>
      </c>
      <c r="C5480" t="s">
        <v>32</v>
      </c>
      <c r="D5480" t="s">
        <v>6841</v>
      </c>
      <c r="E5480" s="1">
        <v>45627</v>
      </c>
      <c r="F5480">
        <v>1</v>
      </c>
    </row>
    <row r="5481" spans="1:6" x14ac:dyDescent="0.25">
      <c r="A5481" t="s">
        <v>4429</v>
      </c>
      <c r="B5481" t="s">
        <v>233</v>
      </c>
      <c r="C5481" t="s">
        <v>32</v>
      </c>
      <c r="D5481" t="s">
        <v>6841</v>
      </c>
      <c r="E5481" s="1">
        <v>45352</v>
      </c>
      <c r="F5481">
        <v>1</v>
      </c>
    </row>
    <row r="5482" spans="1:6" x14ac:dyDescent="0.25">
      <c r="A5482" t="s">
        <v>4429</v>
      </c>
      <c r="B5482" t="s">
        <v>233</v>
      </c>
      <c r="C5482" t="s">
        <v>32</v>
      </c>
      <c r="D5482" t="s">
        <v>6841</v>
      </c>
      <c r="E5482" s="1">
        <v>45383</v>
      </c>
      <c r="F5482">
        <v>1</v>
      </c>
    </row>
    <row r="5483" spans="1:6" x14ac:dyDescent="0.25">
      <c r="A5483" t="s">
        <v>4429</v>
      </c>
      <c r="B5483" t="s">
        <v>233</v>
      </c>
      <c r="C5483" t="s">
        <v>32</v>
      </c>
      <c r="D5483" t="s">
        <v>6841</v>
      </c>
      <c r="E5483" s="1">
        <v>45413</v>
      </c>
      <c r="F5483">
        <v>1</v>
      </c>
    </row>
    <row r="5484" spans="1:6" x14ac:dyDescent="0.25">
      <c r="A5484" t="s">
        <v>4429</v>
      </c>
      <c r="B5484" t="s">
        <v>233</v>
      </c>
      <c r="C5484" t="s">
        <v>32</v>
      </c>
      <c r="D5484" t="s">
        <v>6841</v>
      </c>
      <c r="E5484" s="1">
        <v>45444</v>
      </c>
      <c r="F5484">
        <v>1</v>
      </c>
    </row>
    <row r="5485" spans="1:6" x14ac:dyDescent="0.25">
      <c r="A5485" t="s">
        <v>4429</v>
      </c>
      <c r="B5485" t="s">
        <v>233</v>
      </c>
      <c r="C5485" t="s">
        <v>32</v>
      </c>
      <c r="D5485" t="s">
        <v>6841</v>
      </c>
      <c r="E5485" s="1">
        <v>45474</v>
      </c>
      <c r="F5485">
        <v>1</v>
      </c>
    </row>
    <row r="5486" spans="1:6" x14ac:dyDescent="0.25">
      <c r="A5486" t="s">
        <v>4429</v>
      </c>
      <c r="B5486" t="s">
        <v>233</v>
      </c>
      <c r="C5486" t="s">
        <v>32</v>
      </c>
      <c r="D5486" t="s">
        <v>6841</v>
      </c>
      <c r="E5486" s="1">
        <v>45505</v>
      </c>
      <c r="F5486">
        <v>1</v>
      </c>
    </row>
    <row r="5487" spans="1:6" x14ac:dyDescent="0.25">
      <c r="A5487" t="s">
        <v>4429</v>
      </c>
      <c r="B5487" t="s">
        <v>233</v>
      </c>
      <c r="C5487" t="s">
        <v>32</v>
      </c>
      <c r="D5487" t="s">
        <v>6841</v>
      </c>
      <c r="E5487" s="1">
        <v>45536</v>
      </c>
      <c r="F5487">
        <v>1</v>
      </c>
    </row>
    <row r="5488" spans="1:6" x14ac:dyDescent="0.25">
      <c r="A5488" t="s">
        <v>4429</v>
      </c>
      <c r="B5488" t="s">
        <v>233</v>
      </c>
      <c r="C5488" t="s">
        <v>32</v>
      </c>
      <c r="D5488" t="s">
        <v>6841</v>
      </c>
      <c r="E5488" s="1">
        <v>45566</v>
      </c>
      <c r="F5488">
        <v>1</v>
      </c>
    </row>
    <row r="5489" spans="1:6" x14ac:dyDescent="0.25">
      <c r="A5489" t="s">
        <v>4429</v>
      </c>
      <c r="B5489" t="s">
        <v>233</v>
      </c>
      <c r="C5489" t="s">
        <v>32</v>
      </c>
      <c r="D5489" t="s">
        <v>6841</v>
      </c>
      <c r="E5489" s="1">
        <v>45597</v>
      </c>
      <c r="F5489">
        <v>1</v>
      </c>
    </row>
    <row r="5490" spans="1:6" x14ac:dyDescent="0.25">
      <c r="A5490" t="s">
        <v>4429</v>
      </c>
      <c r="B5490" t="s">
        <v>233</v>
      </c>
      <c r="C5490" t="s">
        <v>32</v>
      </c>
      <c r="D5490" t="s">
        <v>6841</v>
      </c>
      <c r="E5490" s="1">
        <v>45627</v>
      </c>
      <c r="F5490">
        <v>1</v>
      </c>
    </row>
    <row r="5491" spans="1:6" x14ac:dyDescent="0.25">
      <c r="A5491" t="s">
        <v>4436</v>
      </c>
      <c r="B5491" t="s">
        <v>52</v>
      </c>
      <c r="C5491" t="s">
        <v>44</v>
      </c>
      <c r="D5491" t="s">
        <v>6840</v>
      </c>
      <c r="E5491" s="1">
        <v>45292</v>
      </c>
      <c r="F5491">
        <v>1</v>
      </c>
    </row>
    <row r="5492" spans="1:6" x14ac:dyDescent="0.25">
      <c r="A5492" t="s">
        <v>4436</v>
      </c>
      <c r="B5492" t="s">
        <v>52</v>
      </c>
      <c r="C5492" t="s">
        <v>44</v>
      </c>
      <c r="D5492" t="s">
        <v>6840</v>
      </c>
      <c r="E5492" s="1">
        <v>45323</v>
      </c>
      <c r="F5492">
        <v>1</v>
      </c>
    </row>
    <row r="5493" spans="1:6" x14ac:dyDescent="0.25">
      <c r="A5493" t="s">
        <v>4436</v>
      </c>
      <c r="B5493" t="s">
        <v>52</v>
      </c>
      <c r="C5493" t="s">
        <v>44</v>
      </c>
      <c r="D5493" t="s">
        <v>6840</v>
      </c>
      <c r="E5493" s="1">
        <v>45352</v>
      </c>
      <c r="F5493">
        <v>1</v>
      </c>
    </row>
    <row r="5494" spans="1:6" x14ac:dyDescent="0.25">
      <c r="A5494" t="s">
        <v>4436</v>
      </c>
      <c r="B5494" t="s">
        <v>52</v>
      </c>
      <c r="C5494" t="s">
        <v>44</v>
      </c>
      <c r="D5494" t="s">
        <v>6840</v>
      </c>
      <c r="E5494" s="1">
        <v>45383</v>
      </c>
      <c r="F5494">
        <v>1</v>
      </c>
    </row>
    <row r="5495" spans="1:6" x14ac:dyDescent="0.25">
      <c r="A5495" t="s">
        <v>4436</v>
      </c>
      <c r="B5495" t="s">
        <v>52</v>
      </c>
      <c r="C5495" t="s">
        <v>44</v>
      </c>
      <c r="D5495" t="s">
        <v>6840</v>
      </c>
      <c r="E5495" s="1">
        <v>45413</v>
      </c>
      <c r="F5495">
        <v>1</v>
      </c>
    </row>
    <row r="5496" spans="1:6" x14ac:dyDescent="0.25">
      <c r="A5496" t="s">
        <v>4436</v>
      </c>
      <c r="B5496" t="s">
        <v>52</v>
      </c>
      <c r="C5496" t="s">
        <v>44</v>
      </c>
      <c r="D5496" t="s">
        <v>6840</v>
      </c>
      <c r="E5496" s="1">
        <v>45444</v>
      </c>
      <c r="F5496">
        <v>1</v>
      </c>
    </row>
    <row r="5497" spans="1:6" x14ac:dyDescent="0.25">
      <c r="A5497" t="s">
        <v>4436</v>
      </c>
      <c r="B5497" t="s">
        <v>52</v>
      </c>
      <c r="C5497" t="s">
        <v>44</v>
      </c>
      <c r="D5497" t="s">
        <v>6840</v>
      </c>
      <c r="E5497" s="1">
        <v>45474</v>
      </c>
      <c r="F5497">
        <v>1</v>
      </c>
    </row>
    <row r="5498" spans="1:6" x14ac:dyDescent="0.25">
      <c r="A5498" t="s">
        <v>4436</v>
      </c>
      <c r="B5498" t="s">
        <v>52</v>
      </c>
      <c r="C5498" t="s">
        <v>44</v>
      </c>
      <c r="D5498" t="s">
        <v>6840</v>
      </c>
      <c r="E5498" s="1">
        <v>45505</v>
      </c>
      <c r="F5498">
        <v>1</v>
      </c>
    </row>
    <row r="5499" spans="1:6" x14ac:dyDescent="0.25">
      <c r="A5499" t="s">
        <v>4447</v>
      </c>
      <c r="B5499" t="s">
        <v>31</v>
      </c>
      <c r="C5499" t="s">
        <v>32</v>
      </c>
      <c r="D5499" t="s">
        <v>6841</v>
      </c>
      <c r="E5499" s="1">
        <v>45352</v>
      </c>
      <c r="F5499">
        <v>1</v>
      </c>
    </row>
    <row r="5500" spans="1:6" x14ac:dyDescent="0.25">
      <c r="A5500" t="s">
        <v>4447</v>
      </c>
      <c r="B5500" t="s">
        <v>31</v>
      </c>
      <c r="C5500" t="s">
        <v>32</v>
      </c>
      <c r="D5500" t="s">
        <v>6841</v>
      </c>
      <c r="E5500" s="1">
        <v>45383</v>
      </c>
      <c r="F5500">
        <v>1</v>
      </c>
    </row>
    <row r="5501" spans="1:6" x14ac:dyDescent="0.25">
      <c r="A5501" t="s">
        <v>4447</v>
      </c>
      <c r="B5501" t="s">
        <v>31</v>
      </c>
      <c r="C5501" t="s">
        <v>32</v>
      </c>
      <c r="D5501" t="s">
        <v>6841</v>
      </c>
      <c r="E5501" s="1">
        <v>45413</v>
      </c>
      <c r="F5501">
        <v>1</v>
      </c>
    </row>
    <row r="5502" spans="1:6" x14ac:dyDescent="0.25">
      <c r="A5502" t="s">
        <v>4447</v>
      </c>
      <c r="B5502" t="s">
        <v>31</v>
      </c>
      <c r="C5502" t="s">
        <v>32</v>
      </c>
      <c r="D5502" t="s">
        <v>6841</v>
      </c>
      <c r="E5502" s="1">
        <v>45444</v>
      </c>
      <c r="F5502">
        <v>1</v>
      </c>
    </row>
    <row r="5503" spans="1:6" x14ac:dyDescent="0.25">
      <c r="A5503" t="s">
        <v>4447</v>
      </c>
      <c r="B5503" t="s">
        <v>31</v>
      </c>
      <c r="C5503" t="s">
        <v>32</v>
      </c>
      <c r="D5503" t="s">
        <v>6841</v>
      </c>
      <c r="E5503" s="1">
        <v>45474</v>
      </c>
      <c r="F5503">
        <v>1</v>
      </c>
    </row>
    <row r="5504" spans="1:6" x14ac:dyDescent="0.25">
      <c r="A5504" t="s">
        <v>4447</v>
      </c>
      <c r="B5504" t="s">
        <v>31</v>
      </c>
      <c r="C5504" t="s">
        <v>32</v>
      </c>
      <c r="D5504" t="s">
        <v>6841</v>
      </c>
      <c r="E5504" s="1">
        <v>45505</v>
      </c>
      <c r="F5504">
        <v>1</v>
      </c>
    </row>
    <row r="5505" spans="1:6" x14ac:dyDescent="0.25">
      <c r="A5505" t="s">
        <v>4447</v>
      </c>
      <c r="B5505" t="s">
        <v>31</v>
      </c>
      <c r="C5505" t="s">
        <v>32</v>
      </c>
      <c r="D5505" t="s">
        <v>6841</v>
      </c>
      <c r="E5505" s="1">
        <v>45536</v>
      </c>
      <c r="F5505">
        <v>1</v>
      </c>
    </row>
    <row r="5506" spans="1:6" x14ac:dyDescent="0.25">
      <c r="A5506" t="s">
        <v>4447</v>
      </c>
      <c r="B5506" t="s">
        <v>31</v>
      </c>
      <c r="C5506" t="s">
        <v>32</v>
      </c>
      <c r="D5506" t="s">
        <v>6841</v>
      </c>
      <c r="E5506" s="1">
        <v>45566</v>
      </c>
      <c r="F5506">
        <v>1</v>
      </c>
    </row>
    <row r="5507" spans="1:6" x14ac:dyDescent="0.25">
      <c r="A5507" t="s">
        <v>4447</v>
      </c>
      <c r="B5507" t="s">
        <v>31</v>
      </c>
      <c r="C5507" t="s">
        <v>32</v>
      </c>
      <c r="D5507" t="s">
        <v>6841</v>
      </c>
      <c r="E5507" s="1">
        <v>45597</v>
      </c>
      <c r="F5507">
        <v>1</v>
      </c>
    </row>
    <row r="5508" spans="1:6" x14ac:dyDescent="0.25">
      <c r="A5508" t="s">
        <v>4447</v>
      </c>
      <c r="B5508" t="s">
        <v>31</v>
      </c>
      <c r="C5508" t="s">
        <v>32</v>
      </c>
      <c r="D5508" t="s">
        <v>6841</v>
      </c>
      <c r="E5508" s="1">
        <v>45627</v>
      </c>
      <c r="F5508">
        <v>1</v>
      </c>
    </row>
    <row r="5509" spans="1:6" x14ac:dyDescent="0.25">
      <c r="A5509" t="s">
        <v>4458</v>
      </c>
      <c r="B5509" t="s">
        <v>31</v>
      </c>
      <c r="C5509" t="s">
        <v>32</v>
      </c>
      <c r="D5509" t="s">
        <v>6841</v>
      </c>
      <c r="E5509" s="1">
        <v>45292</v>
      </c>
      <c r="F5509">
        <v>1</v>
      </c>
    </row>
    <row r="5510" spans="1:6" x14ac:dyDescent="0.25">
      <c r="A5510" t="s">
        <v>4458</v>
      </c>
      <c r="B5510" t="s">
        <v>31</v>
      </c>
      <c r="C5510" t="s">
        <v>32</v>
      </c>
      <c r="D5510" t="s">
        <v>6841</v>
      </c>
      <c r="E5510" s="1">
        <v>45323</v>
      </c>
      <c r="F5510">
        <v>1</v>
      </c>
    </row>
    <row r="5511" spans="1:6" x14ac:dyDescent="0.25">
      <c r="A5511" t="s">
        <v>4458</v>
      </c>
      <c r="B5511" t="s">
        <v>31</v>
      </c>
      <c r="C5511" t="s">
        <v>32</v>
      </c>
      <c r="D5511" t="s">
        <v>6841</v>
      </c>
      <c r="E5511" s="1">
        <v>45352</v>
      </c>
      <c r="F5511">
        <v>1</v>
      </c>
    </row>
    <row r="5512" spans="1:6" x14ac:dyDescent="0.25">
      <c r="A5512" t="s">
        <v>4458</v>
      </c>
      <c r="B5512" t="s">
        <v>31</v>
      </c>
      <c r="C5512" t="s">
        <v>32</v>
      </c>
      <c r="D5512" t="s">
        <v>6841</v>
      </c>
      <c r="E5512" s="1">
        <v>45383</v>
      </c>
      <c r="F5512">
        <v>1</v>
      </c>
    </row>
    <row r="5513" spans="1:6" x14ac:dyDescent="0.25">
      <c r="A5513" t="s">
        <v>4458</v>
      </c>
      <c r="B5513" t="s">
        <v>31</v>
      </c>
      <c r="C5513" t="s">
        <v>32</v>
      </c>
      <c r="D5513" t="s">
        <v>6841</v>
      </c>
      <c r="E5513" s="1">
        <v>45413</v>
      </c>
      <c r="F5513">
        <v>1</v>
      </c>
    </row>
    <row r="5514" spans="1:6" x14ac:dyDescent="0.25">
      <c r="A5514" t="s">
        <v>4458</v>
      </c>
      <c r="B5514" t="s">
        <v>31</v>
      </c>
      <c r="C5514" t="s">
        <v>32</v>
      </c>
      <c r="D5514" t="s">
        <v>6841</v>
      </c>
      <c r="E5514" s="1">
        <v>45444</v>
      </c>
      <c r="F5514">
        <v>1</v>
      </c>
    </row>
    <row r="5515" spans="1:6" x14ac:dyDescent="0.25">
      <c r="A5515" t="s">
        <v>4458</v>
      </c>
      <c r="B5515" t="s">
        <v>31</v>
      </c>
      <c r="C5515" t="s">
        <v>32</v>
      </c>
      <c r="D5515" t="s">
        <v>6841</v>
      </c>
      <c r="E5515" s="1">
        <v>45474</v>
      </c>
      <c r="F5515">
        <v>1</v>
      </c>
    </row>
    <row r="5516" spans="1:6" x14ac:dyDescent="0.25">
      <c r="A5516" t="s">
        <v>4458</v>
      </c>
      <c r="B5516" t="s">
        <v>31</v>
      </c>
      <c r="C5516" t="s">
        <v>32</v>
      </c>
      <c r="D5516" t="s">
        <v>6841</v>
      </c>
      <c r="E5516" s="1">
        <v>45505</v>
      </c>
      <c r="F5516">
        <v>1</v>
      </c>
    </row>
    <row r="5517" spans="1:6" x14ac:dyDescent="0.25">
      <c r="A5517" t="s">
        <v>4458</v>
      </c>
      <c r="B5517" t="s">
        <v>31</v>
      </c>
      <c r="C5517" t="s">
        <v>32</v>
      </c>
      <c r="D5517" t="s">
        <v>6841</v>
      </c>
      <c r="E5517" s="1">
        <v>45536</v>
      </c>
      <c r="F5517">
        <v>1</v>
      </c>
    </row>
    <row r="5518" spans="1:6" x14ac:dyDescent="0.25">
      <c r="A5518" t="s">
        <v>4458</v>
      </c>
      <c r="B5518" t="s">
        <v>31</v>
      </c>
      <c r="C5518" t="s">
        <v>32</v>
      </c>
      <c r="D5518" t="s">
        <v>6841</v>
      </c>
      <c r="E5518" s="1">
        <v>45566</v>
      </c>
      <c r="F5518">
        <v>1</v>
      </c>
    </row>
    <row r="5519" spans="1:6" x14ac:dyDescent="0.25">
      <c r="A5519" t="s">
        <v>4458</v>
      </c>
      <c r="B5519" t="s">
        <v>31</v>
      </c>
      <c r="C5519" t="s">
        <v>32</v>
      </c>
      <c r="D5519" t="s">
        <v>6841</v>
      </c>
      <c r="E5519" s="1">
        <v>45597</v>
      </c>
      <c r="F5519">
        <v>1</v>
      </c>
    </row>
    <row r="5520" spans="1:6" x14ac:dyDescent="0.25">
      <c r="A5520" t="s">
        <v>4458</v>
      </c>
      <c r="B5520" t="s">
        <v>31</v>
      </c>
      <c r="C5520" t="s">
        <v>32</v>
      </c>
      <c r="D5520" t="s">
        <v>6841</v>
      </c>
      <c r="E5520" s="1">
        <v>45627</v>
      </c>
      <c r="F5520">
        <v>1</v>
      </c>
    </row>
    <row r="5521" spans="1:6" x14ac:dyDescent="0.25">
      <c r="A5521" t="s">
        <v>4469</v>
      </c>
      <c r="B5521" t="s">
        <v>233</v>
      </c>
      <c r="C5521" t="s">
        <v>32</v>
      </c>
      <c r="D5521" t="s">
        <v>6841</v>
      </c>
      <c r="E5521" s="1">
        <v>45292</v>
      </c>
      <c r="F5521">
        <v>1</v>
      </c>
    </row>
    <row r="5522" spans="1:6" x14ac:dyDescent="0.25">
      <c r="A5522" t="s">
        <v>4469</v>
      </c>
      <c r="B5522" t="s">
        <v>233</v>
      </c>
      <c r="C5522" t="s">
        <v>32</v>
      </c>
      <c r="D5522" t="s">
        <v>6841</v>
      </c>
      <c r="E5522" s="1">
        <v>45323</v>
      </c>
      <c r="F5522">
        <v>1</v>
      </c>
    </row>
    <row r="5523" spans="1:6" x14ac:dyDescent="0.25">
      <c r="A5523" t="s">
        <v>4469</v>
      </c>
      <c r="B5523" t="s">
        <v>233</v>
      </c>
      <c r="C5523" t="s">
        <v>32</v>
      </c>
      <c r="D5523" t="s">
        <v>6841</v>
      </c>
      <c r="E5523" s="1">
        <v>45352</v>
      </c>
      <c r="F5523">
        <v>1</v>
      </c>
    </row>
    <row r="5524" spans="1:6" x14ac:dyDescent="0.25">
      <c r="A5524" t="s">
        <v>4469</v>
      </c>
      <c r="B5524" t="s">
        <v>233</v>
      </c>
      <c r="C5524" t="s">
        <v>32</v>
      </c>
      <c r="D5524" t="s">
        <v>6841</v>
      </c>
      <c r="E5524" s="1">
        <v>45383</v>
      </c>
      <c r="F5524">
        <v>1</v>
      </c>
    </row>
    <row r="5525" spans="1:6" x14ac:dyDescent="0.25">
      <c r="A5525" t="s">
        <v>4469</v>
      </c>
      <c r="B5525" t="s">
        <v>233</v>
      </c>
      <c r="C5525" t="s">
        <v>32</v>
      </c>
      <c r="D5525" t="s">
        <v>6841</v>
      </c>
      <c r="E5525" s="1">
        <v>45413</v>
      </c>
      <c r="F5525">
        <v>1</v>
      </c>
    </row>
    <row r="5526" spans="1:6" x14ac:dyDescent="0.25">
      <c r="A5526" t="s">
        <v>4469</v>
      </c>
      <c r="B5526" t="s">
        <v>233</v>
      </c>
      <c r="C5526" t="s">
        <v>32</v>
      </c>
      <c r="D5526" t="s">
        <v>6841</v>
      </c>
      <c r="E5526" s="1">
        <v>45444</v>
      </c>
      <c r="F5526">
        <v>1</v>
      </c>
    </row>
    <row r="5527" spans="1:6" x14ac:dyDescent="0.25">
      <c r="A5527" t="s">
        <v>4469</v>
      </c>
      <c r="B5527" t="s">
        <v>233</v>
      </c>
      <c r="C5527" t="s">
        <v>32</v>
      </c>
      <c r="D5527" t="s">
        <v>6841</v>
      </c>
      <c r="E5527" s="1">
        <v>45474</v>
      </c>
      <c r="F5527">
        <v>1</v>
      </c>
    </row>
    <row r="5528" spans="1:6" x14ac:dyDescent="0.25">
      <c r="A5528" t="s">
        <v>4469</v>
      </c>
      <c r="B5528" t="s">
        <v>233</v>
      </c>
      <c r="C5528" t="s">
        <v>32</v>
      </c>
      <c r="D5528" t="s">
        <v>6841</v>
      </c>
      <c r="E5528" s="1">
        <v>45505</v>
      </c>
      <c r="F5528">
        <v>1</v>
      </c>
    </row>
    <row r="5529" spans="1:6" x14ac:dyDescent="0.25">
      <c r="A5529" t="s">
        <v>4469</v>
      </c>
      <c r="B5529" t="s">
        <v>233</v>
      </c>
      <c r="C5529" t="s">
        <v>32</v>
      </c>
      <c r="D5529" t="s">
        <v>6841</v>
      </c>
      <c r="E5529" s="1">
        <v>45536</v>
      </c>
      <c r="F5529">
        <v>1</v>
      </c>
    </row>
    <row r="5530" spans="1:6" x14ac:dyDescent="0.25">
      <c r="A5530" t="s">
        <v>4469</v>
      </c>
      <c r="B5530" t="s">
        <v>233</v>
      </c>
      <c r="C5530" t="s">
        <v>32</v>
      </c>
      <c r="D5530" t="s">
        <v>6841</v>
      </c>
      <c r="E5530" s="1">
        <v>45566</v>
      </c>
      <c r="F5530">
        <v>1</v>
      </c>
    </row>
    <row r="5531" spans="1:6" x14ac:dyDescent="0.25">
      <c r="A5531" t="s">
        <v>4469</v>
      </c>
      <c r="B5531" t="s">
        <v>233</v>
      </c>
      <c r="C5531" t="s">
        <v>32</v>
      </c>
      <c r="D5531" t="s">
        <v>6841</v>
      </c>
      <c r="E5531" s="1">
        <v>45597</v>
      </c>
      <c r="F5531">
        <v>1</v>
      </c>
    </row>
    <row r="5532" spans="1:6" x14ac:dyDescent="0.25">
      <c r="A5532" t="s">
        <v>4469</v>
      </c>
      <c r="B5532" t="s">
        <v>233</v>
      </c>
      <c r="C5532" t="s">
        <v>32</v>
      </c>
      <c r="D5532" t="s">
        <v>6841</v>
      </c>
      <c r="E5532" s="1">
        <v>45627</v>
      </c>
      <c r="F5532">
        <v>1</v>
      </c>
    </row>
    <row r="5533" spans="1:6" x14ac:dyDescent="0.25">
      <c r="A5533" t="s">
        <v>4480</v>
      </c>
      <c r="B5533" t="s">
        <v>146</v>
      </c>
      <c r="C5533" t="s">
        <v>147</v>
      </c>
      <c r="D5533" t="s">
        <v>6842</v>
      </c>
      <c r="E5533" s="1">
        <v>45352</v>
      </c>
      <c r="F5533">
        <v>1</v>
      </c>
    </row>
    <row r="5534" spans="1:6" x14ac:dyDescent="0.25">
      <c r="A5534" t="s">
        <v>4480</v>
      </c>
      <c r="B5534" t="s">
        <v>146</v>
      </c>
      <c r="C5534" t="s">
        <v>147</v>
      </c>
      <c r="D5534" t="s">
        <v>6842</v>
      </c>
      <c r="E5534" s="1">
        <v>45383</v>
      </c>
      <c r="F5534">
        <v>1</v>
      </c>
    </row>
    <row r="5535" spans="1:6" x14ac:dyDescent="0.25">
      <c r="A5535" t="s">
        <v>4480</v>
      </c>
      <c r="B5535" t="s">
        <v>146</v>
      </c>
      <c r="C5535" t="s">
        <v>147</v>
      </c>
      <c r="D5535" t="s">
        <v>6842</v>
      </c>
      <c r="E5535" s="1">
        <v>45413</v>
      </c>
      <c r="F5535">
        <v>1</v>
      </c>
    </row>
    <row r="5536" spans="1:6" x14ac:dyDescent="0.25">
      <c r="A5536" t="s">
        <v>4480</v>
      </c>
      <c r="B5536" t="s">
        <v>146</v>
      </c>
      <c r="C5536" t="s">
        <v>147</v>
      </c>
      <c r="D5536" t="s">
        <v>6842</v>
      </c>
      <c r="E5536" s="1">
        <v>45444</v>
      </c>
      <c r="F5536">
        <v>1</v>
      </c>
    </row>
    <row r="5537" spans="1:6" x14ac:dyDescent="0.25">
      <c r="A5537" t="s">
        <v>4480</v>
      </c>
      <c r="B5537" t="s">
        <v>146</v>
      </c>
      <c r="C5537" t="s">
        <v>147</v>
      </c>
      <c r="D5537" t="s">
        <v>6842</v>
      </c>
      <c r="E5537" s="1">
        <v>45474</v>
      </c>
      <c r="F5537">
        <v>1</v>
      </c>
    </row>
    <row r="5538" spans="1:6" x14ac:dyDescent="0.25">
      <c r="A5538" t="s">
        <v>4480</v>
      </c>
      <c r="B5538" t="s">
        <v>146</v>
      </c>
      <c r="C5538" t="s">
        <v>147</v>
      </c>
      <c r="D5538" t="s">
        <v>6842</v>
      </c>
      <c r="E5538" s="1">
        <v>45505</v>
      </c>
      <c r="F5538">
        <v>1</v>
      </c>
    </row>
    <row r="5539" spans="1:6" x14ac:dyDescent="0.25">
      <c r="A5539" t="s">
        <v>4480</v>
      </c>
      <c r="B5539" t="s">
        <v>146</v>
      </c>
      <c r="C5539" t="s">
        <v>147</v>
      </c>
      <c r="D5539" t="s">
        <v>6842</v>
      </c>
      <c r="E5539" s="1">
        <v>45536</v>
      </c>
      <c r="F5539">
        <v>1</v>
      </c>
    </row>
    <row r="5540" spans="1:6" x14ac:dyDescent="0.25">
      <c r="A5540" t="s">
        <v>4480</v>
      </c>
      <c r="B5540" t="s">
        <v>146</v>
      </c>
      <c r="C5540" t="s">
        <v>147</v>
      </c>
      <c r="D5540" t="s">
        <v>6842</v>
      </c>
      <c r="E5540" s="1">
        <v>45566</v>
      </c>
      <c r="F5540">
        <v>1</v>
      </c>
    </row>
    <row r="5541" spans="1:6" x14ac:dyDescent="0.25">
      <c r="A5541" t="s">
        <v>4480</v>
      </c>
      <c r="B5541" t="s">
        <v>146</v>
      </c>
      <c r="C5541" t="s">
        <v>147</v>
      </c>
      <c r="D5541" t="s">
        <v>6842</v>
      </c>
      <c r="E5541" s="1">
        <v>45597</v>
      </c>
      <c r="F5541">
        <v>1</v>
      </c>
    </row>
    <row r="5542" spans="1:6" x14ac:dyDescent="0.25">
      <c r="A5542" t="s">
        <v>4480</v>
      </c>
      <c r="B5542" t="s">
        <v>146</v>
      </c>
      <c r="C5542" t="s">
        <v>147</v>
      </c>
      <c r="D5542" t="s">
        <v>6842</v>
      </c>
      <c r="E5542" s="1">
        <v>45627</v>
      </c>
      <c r="F5542">
        <v>1</v>
      </c>
    </row>
    <row r="5543" spans="1:6" x14ac:dyDescent="0.25">
      <c r="A5543" t="s">
        <v>4484</v>
      </c>
      <c r="B5543" t="s">
        <v>233</v>
      </c>
      <c r="C5543" t="s">
        <v>32</v>
      </c>
      <c r="D5543" t="s">
        <v>6841</v>
      </c>
      <c r="E5543" s="1">
        <v>45292</v>
      </c>
      <c r="F5543">
        <v>1</v>
      </c>
    </row>
    <row r="5544" spans="1:6" x14ac:dyDescent="0.25">
      <c r="A5544" t="s">
        <v>4484</v>
      </c>
      <c r="B5544" t="s">
        <v>233</v>
      </c>
      <c r="C5544" t="s">
        <v>32</v>
      </c>
      <c r="D5544" t="s">
        <v>6841</v>
      </c>
      <c r="E5544" s="1">
        <v>45323</v>
      </c>
      <c r="F5544">
        <v>1</v>
      </c>
    </row>
    <row r="5545" spans="1:6" x14ac:dyDescent="0.25">
      <c r="A5545" t="s">
        <v>4484</v>
      </c>
      <c r="B5545" t="s">
        <v>233</v>
      </c>
      <c r="C5545" t="s">
        <v>32</v>
      </c>
      <c r="D5545" t="s">
        <v>6841</v>
      </c>
      <c r="E5545" s="1">
        <v>45352</v>
      </c>
      <c r="F5545">
        <v>1</v>
      </c>
    </row>
    <row r="5546" spans="1:6" x14ac:dyDescent="0.25">
      <c r="A5546" t="s">
        <v>4484</v>
      </c>
      <c r="B5546" t="s">
        <v>233</v>
      </c>
      <c r="C5546" t="s">
        <v>32</v>
      </c>
      <c r="D5546" t="s">
        <v>6841</v>
      </c>
      <c r="E5546" s="1">
        <v>45383</v>
      </c>
      <c r="F5546">
        <v>1</v>
      </c>
    </row>
    <row r="5547" spans="1:6" x14ac:dyDescent="0.25">
      <c r="A5547" t="s">
        <v>4484</v>
      </c>
      <c r="B5547" t="s">
        <v>233</v>
      </c>
      <c r="C5547" t="s">
        <v>32</v>
      </c>
      <c r="D5547" t="s">
        <v>6841</v>
      </c>
      <c r="E5547" s="1">
        <v>45413</v>
      </c>
      <c r="F5547">
        <v>1</v>
      </c>
    </row>
    <row r="5548" spans="1:6" x14ac:dyDescent="0.25">
      <c r="A5548" t="s">
        <v>4484</v>
      </c>
      <c r="B5548" t="s">
        <v>233</v>
      </c>
      <c r="C5548" t="s">
        <v>32</v>
      </c>
      <c r="D5548" t="s">
        <v>6841</v>
      </c>
      <c r="E5548" s="1">
        <v>45444</v>
      </c>
      <c r="F5548">
        <v>1</v>
      </c>
    </row>
    <row r="5549" spans="1:6" x14ac:dyDescent="0.25">
      <c r="A5549" t="s">
        <v>4484</v>
      </c>
      <c r="B5549" t="s">
        <v>233</v>
      </c>
      <c r="C5549" t="s">
        <v>32</v>
      </c>
      <c r="D5549" t="s">
        <v>6841</v>
      </c>
      <c r="E5549" s="1">
        <v>45474</v>
      </c>
      <c r="F5549">
        <v>1</v>
      </c>
    </row>
    <row r="5550" spans="1:6" x14ac:dyDescent="0.25">
      <c r="A5550" t="s">
        <v>4484</v>
      </c>
      <c r="B5550" t="s">
        <v>233</v>
      </c>
      <c r="C5550" t="s">
        <v>32</v>
      </c>
      <c r="D5550" t="s">
        <v>6841</v>
      </c>
      <c r="E5550" s="1">
        <v>45505</v>
      </c>
      <c r="F5550">
        <v>1</v>
      </c>
    </row>
    <row r="5551" spans="1:6" x14ac:dyDescent="0.25">
      <c r="A5551" t="s">
        <v>4484</v>
      </c>
      <c r="B5551" t="s">
        <v>233</v>
      </c>
      <c r="C5551" t="s">
        <v>32</v>
      </c>
      <c r="D5551" t="s">
        <v>6841</v>
      </c>
      <c r="E5551" s="1">
        <v>45536</v>
      </c>
      <c r="F5551">
        <v>1</v>
      </c>
    </row>
    <row r="5552" spans="1:6" x14ac:dyDescent="0.25">
      <c r="A5552" t="s">
        <v>4484</v>
      </c>
      <c r="B5552" t="s">
        <v>233</v>
      </c>
      <c r="C5552" t="s">
        <v>32</v>
      </c>
      <c r="D5552" t="s">
        <v>6841</v>
      </c>
      <c r="E5552" s="1">
        <v>45566</v>
      </c>
      <c r="F5552">
        <v>1</v>
      </c>
    </row>
    <row r="5553" spans="1:6" x14ac:dyDescent="0.25">
      <c r="A5553" t="s">
        <v>4484</v>
      </c>
      <c r="B5553" t="s">
        <v>233</v>
      </c>
      <c r="C5553" t="s">
        <v>32</v>
      </c>
      <c r="D5553" t="s">
        <v>6841</v>
      </c>
      <c r="E5553" s="1">
        <v>45597</v>
      </c>
      <c r="F5553">
        <v>1</v>
      </c>
    </row>
    <row r="5554" spans="1:6" x14ac:dyDescent="0.25">
      <c r="A5554" t="s">
        <v>4484</v>
      </c>
      <c r="B5554" t="s">
        <v>233</v>
      </c>
      <c r="C5554" t="s">
        <v>32</v>
      </c>
      <c r="D5554" t="s">
        <v>6841</v>
      </c>
      <c r="E5554" s="1">
        <v>45627</v>
      </c>
      <c r="F5554">
        <v>1</v>
      </c>
    </row>
    <row r="5555" spans="1:6" x14ac:dyDescent="0.25">
      <c r="A5555" t="s">
        <v>4503</v>
      </c>
      <c r="B5555" t="s">
        <v>233</v>
      </c>
      <c r="C5555" t="s">
        <v>32</v>
      </c>
      <c r="D5555" t="s">
        <v>6842</v>
      </c>
      <c r="E5555" s="1">
        <v>45292</v>
      </c>
      <c r="F5555">
        <v>1</v>
      </c>
    </row>
    <row r="5556" spans="1:6" x14ac:dyDescent="0.25">
      <c r="A5556" t="s">
        <v>4503</v>
      </c>
      <c r="B5556" t="s">
        <v>233</v>
      </c>
      <c r="C5556" t="s">
        <v>32</v>
      </c>
      <c r="D5556" t="s">
        <v>6842</v>
      </c>
      <c r="E5556" s="1">
        <v>45323</v>
      </c>
      <c r="F5556">
        <v>1</v>
      </c>
    </row>
    <row r="5557" spans="1:6" x14ac:dyDescent="0.25">
      <c r="A5557" t="s">
        <v>4503</v>
      </c>
      <c r="B5557" t="s">
        <v>233</v>
      </c>
      <c r="C5557" t="s">
        <v>32</v>
      </c>
      <c r="D5557" t="s">
        <v>6842</v>
      </c>
      <c r="E5557" s="1">
        <v>45352</v>
      </c>
      <c r="F5557">
        <v>1</v>
      </c>
    </row>
    <row r="5558" spans="1:6" x14ac:dyDescent="0.25">
      <c r="A5558" t="s">
        <v>4503</v>
      </c>
      <c r="B5558" t="s">
        <v>233</v>
      </c>
      <c r="C5558" t="s">
        <v>32</v>
      </c>
      <c r="D5558" t="s">
        <v>6842</v>
      </c>
      <c r="E5558" s="1">
        <v>45383</v>
      </c>
      <c r="F5558">
        <v>1</v>
      </c>
    </row>
    <row r="5559" spans="1:6" x14ac:dyDescent="0.25">
      <c r="A5559" t="s">
        <v>4503</v>
      </c>
      <c r="B5559" t="s">
        <v>233</v>
      </c>
      <c r="C5559" t="s">
        <v>32</v>
      </c>
      <c r="D5559" t="s">
        <v>6842</v>
      </c>
      <c r="E5559" s="1">
        <v>45413</v>
      </c>
      <c r="F5559">
        <v>1</v>
      </c>
    </row>
    <row r="5560" spans="1:6" x14ac:dyDescent="0.25">
      <c r="A5560" t="s">
        <v>4503</v>
      </c>
      <c r="B5560" t="s">
        <v>233</v>
      </c>
      <c r="C5560" t="s">
        <v>32</v>
      </c>
      <c r="D5560" t="s">
        <v>6842</v>
      </c>
      <c r="E5560" s="1">
        <v>45444</v>
      </c>
      <c r="F5560">
        <v>1</v>
      </c>
    </row>
    <row r="5561" spans="1:6" x14ac:dyDescent="0.25">
      <c r="A5561" t="s">
        <v>4503</v>
      </c>
      <c r="B5561" t="s">
        <v>233</v>
      </c>
      <c r="C5561" t="s">
        <v>32</v>
      </c>
      <c r="D5561" t="s">
        <v>6842</v>
      </c>
      <c r="E5561" s="1">
        <v>45474</v>
      </c>
      <c r="F5561">
        <v>1</v>
      </c>
    </row>
    <row r="5562" spans="1:6" x14ac:dyDescent="0.25">
      <c r="A5562" t="s">
        <v>4503</v>
      </c>
      <c r="B5562" t="s">
        <v>233</v>
      </c>
      <c r="C5562" t="s">
        <v>32</v>
      </c>
      <c r="D5562" t="s">
        <v>6842</v>
      </c>
      <c r="E5562" s="1">
        <v>45505</v>
      </c>
      <c r="F5562">
        <v>1</v>
      </c>
    </row>
    <row r="5563" spans="1:6" x14ac:dyDescent="0.25">
      <c r="A5563" t="s">
        <v>4503</v>
      </c>
      <c r="B5563" t="s">
        <v>233</v>
      </c>
      <c r="C5563" t="s">
        <v>32</v>
      </c>
      <c r="D5563" t="s">
        <v>6842</v>
      </c>
      <c r="E5563" s="1">
        <v>45536</v>
      </c>
      <c r="F5563">
        <v>1</v>
      </c>
    </row>
    <row r="5564" spans="1:6" x14ac:dyDescent="0.25">
      <c r="A5564" t="s">
        <v>4503</v>
      </c>
      <c r="B5564" t="s">
        <v>233</v>
      </c>
      <c r="C5564" t="s">
        <v>32</v>
      </c>
      <c r="D5564" t="s">
        <v>6842</v>
      </c>
      <c r="E5564" s="1">
        <v>45566</v>
      </c>
      <c r="F5564">
        <v>1</v>
      </c>
    </row>
    <row r="5565" spans="1:6" x14ac:dyDescent="0.25">
      <c r="A5565" t="s">
        <v>4503</v>
      </c>
      <c r="B5565" t="s">
        <v>233</v>
      </c>
      <c r="C5565" t="s">
        <v>32</v>
      </c>
      <c r="D5565" t="s">
        <v>6842</v>
      </c>
      <c r="E5565" s="1">
        <v>45597</v>
      </c>
      <c r="F5565">
        <v>1</v>
      </c>
    </row>
    <row r="5566" spans="1:6" x14ac:dyDescent="0.25">
      <c r="A5566" t="s">
        <v>4503</v>
      </c>
      <c r="B5566" t="s">
        <v>233</v>
      </c>
      <c r="C5566" t="s">
        <v>32</v>
      </c>
      <c r="D5566" t="s">
        <v>6842</v>
      </c>
      <c r="E5566" s="1">
        <v>45627</v>
      </c>
      <c r="F5566">
        <v>1</v>
      </c>
    </row>
    <row r="5567" spans="1:6" x14ac:dyDescent="0.25">
      <c r="A5567" t="s">
        <v>4510</v>
      </c>
      <c r="B5567" t="s">
        <v>52</v>
      </c>
      <c r="C5567" t="s">
        <v>44</v>
      </c>
      <c r="D5567" t="s">
        <v>6842</v>
      </c>
      <c r="E5567" s="1">
        <v>45323</v>
      </c>
      <c r="F5567">
        <v>1</v>
      </c>
    </row>
    <row r="5568" spans="1:6" x14ac:dyDescent="0.25">
      <c r="A5568" t="s">
        <v>4510</v>
      </c>
      <c r="B5568" t="s">
        <v>52</v>
      </c>
      <c r="C5568" t="s">
        <v>44</v>
      </c>
      <c r="D5568" t="s">
        <v>6842</v>
      </c>
      <c r="E5568" s="1">
        <v>45352</v>
      </c>
      <c r="F5568">
        <v>1</v>
      </c>
    </row>
    <row r="5569" spans="1:6" x14ac:dyDescent="0.25">
      <c r="A5569" t="s">
        <v>4510</v>
      </c>
      <c r="B5569" t="s">
        <v>52</v>
      </c>
      <c r="C5569" t="s">
        <v>44</v>
      </c>
      <c r="D5569" t="s">
        <v>6842</v>
      </c>
      <c r="E5569" s="1">
        <v>45383</v>
      </c>
      <c r="F5569">
        <v>1</v>
      </c>
    </row>
    <row r="5570" spans="1:6" x14ac:dyDescent="0.25">
      <c r="A5570" t="s">
        <v>4510</v>
      </c>
      <c r="B5570" t="s">
        <v>52</v>
      </c>
      <c r="C5570" t="s">
        <v>44</v>
      </c>
      <c r="D5570" t="s">
        <v>6842</v>
      </c>
      <c r="E5570" s="1">
        <v>45413</v>
      </c>
      <c r="F5570">
        <v>1</v>
      </c>
    </row>
    <row r="5571" spans="1:6" x14ac:dyDescent="0.25">
      <c r="A5571" t="s">
        <v>4510</v>
      </c>
      <c r="B5571" t="s">
        <v>52</v>
      </c>
      <c r="C5571" t="s">
        <v>44</v>
      </c>
      <c r="D5571" t="s">
        <v>6842</v>
      </c>
      <c r="E5571" s="1">
        <v>45444</v>
      </c>
      <c r="F5571">
        <v>1</v>
      </c>
    </row>
    <row r="5572" spans="1:6" x14ac:dyDescent="0.25">
      <c r="A5572" t="s">
        <v>4510</v>
      </c>
      <c r="B5572" t="s">
        <v>52</v>
      </c>
      <c r="C5572" t="s">
        <v>44</v>
      </c>
      <c r="D5572" t="s">
        <v>6842</v>
      </c>
      <c r="E5572" s="1">
        <v>45474</v>
      </c>
      <c r="F5572">
        <v>1</v>
      </c>
    </row>
    <row r="5573" spans="1:6" x14ac:dyDescent="0.25">
      <c r="A5573" t="s">
        <v>4510</v>
      </c>
      <c r="B5573" t="s">
        <v>52</v>
      </c>
      <c r="C5573" t="s">
        <v>44</v>
      </c>
      <c r="D5573" t="s">
        <v>6842</v>
      </c>
      <c r="E5573" s="1">
        <v>45505</v>
      </c>
      <c r="F5573">
        <v>1</v>
      </c>
    </row>
    <row r="5574" spans="1:6" x14ac:dyDescent="0.25">
      <c r="A5574" t="s">
        <v>4510</v>
      </c>
      <c r="B5574" t="s">
        <v>52</v>
      </c>
      <c r="C5574" t="s">
        <v>44</v>
      </c>
      <c r="D5574" t="s">
        <v>6842</v>
      </c>
      <c r="E5574" s="1">
        <v>45536</v>
      </c>
      <c r="F5574">
        <v>1</v>
      </c>
    </row>
    <row r="5575" spans="1:6" x14ac:dyDescent="0.25">
      <c r="A5575" t="s">
        <v>4510</v>
      </c>
      <c r="B5575" t="s">
        <v>52</v>
      </c>
      <c r="C5575" t="s">
        <v>44</v>
      </c>
      <c r="D5575" t="s">
        <v>6842</v>
      </c>
      <c r="E5575" s="1">
        <v>45566</v>
      </c>
      <c r="F5575">
        <v>1</v>
      </c>
    </row>
    <row r="5576" spans="1:6" x14ac:dyDescent="0.25">
      <c r="A5576" t="s">
        <v>4510</v>
      </c>
      <c r="B5576" t="s">
        <v>52</v>
      </c>
      <c r="C5576" t="s">
        <v>44</v>
      </c>
      <c r="D5576" t="s">
        <v>6842</v>
      </c>
      <c r="E5576" s="1">
        <v>45597</v>
      </c>
      <c r="F5576">
        <v>1</v>
      </c>
    </row>
    <row r="5577" spans="1:6" x14ac:dyDescent="0.25">
      <c r="A5577" t="s">
        <v>4510</v>
      </c>
      <c r="B5577" t="s">
        <v>52</v>
      </c>
      <c r="C5577" t="s">
        <v>44</v>
      </c>
      <c r="D5577" t="s">
        <v>6842</v>
      </c>
      <c r="E5577" s="1">
        <v>45627</v>
      </c>
      <c r="F5577">
        <v>1</v>
      </c>
    </row>
    <row r="5578" spans="1:6" x14ac:dyDescent="0.25">
      <c r="A5578" t="s">
        <v>4521</v>
      </c>
      <c r="B5578" t="s">
        <v>43</v>
      </c>
      <c r="C5578" t="s">
        <v>44</v>
      </c>
      <c r="D5578" t="s">
        <v>6842</v>
      </c>
      <c r="E5578" s="1">
        <v>45292</v>
      </c>
      <c r="F5578">
        <v>1</v>
      </c>
    </row>
    <row r="5579" spans="1:6" x14ac:dyDescent="0.25">
      <c r="A5579" t="s">
        <v>4521</v>
      </c>
      <c r="B5579" t="s">
        <v>43</v>
      </c>
      <c r="C5579" t="s">
        <v>44</v>
      </c>
      <c r="D5579" t="s">
        <v>6842</v>
      </c>
      <c r="E5579" s="1">
        <v>45323</v>
      </c>
      <c r="F5579">
        <v>1</v>
      </c>
    </row>
    <row r="5580" spans="1:6" x14ac:dyDescent="0.25">
      <c r="A5580" t="s">
        <v>4521</v>
      </c>
      <c r="B5580" t="s">
        <v>43</v>
      </c>
      <c r="C5580" t="s">
        <v>44</v>
      </c>
      <c r="D5580" t="s">
        <v>6842</v>
      </c>
      <c r="E5580" s="1">
        <v>45352</v>
      </c>
      <c r="F5580">
        <v>1</v>
      </c>
    </row>
    <row r="5581" spans="1:6" x14ac:dyDescent="0.25">
      <c r="A5581" t="s">
        <v>4521</v>
      </c>
      <c r="B5581" t="s">
        <v>43</v>
      </c>
      <c r="C5581" t="s">
        <v>44</v>
      </c>
      <c r="D5581" t="s">
        <v>6842</v>
      </c>
      <c r="E5581" s="1">
        <v>45383</v>
      </c>
      <c r="F5581">
        <v>1</v>
      </c>
    </row>
    <row r="5582" spans="1:6" x14ac:dyDescent="0.25">
      <c r="A5582" t="s">
        <v>4521</v>
      </c>
      <c r="B5582" t="s">
        <v>43</v>
      </c>
      <c r="C5582" t="s">
        <v>44</v>
      </c>
      <c r="D5582" t="s">
        <v>6842</v>
      </c>
      <c r="E5582" s="1">
        <v>45413</v>
      </c>
      <c r="F5582">
        <v>1</v>
      </c>
    </row>
    <row r="5583" spans="1:6" x14ac:dyDescent="0.25">
      <c r="A5583" t="s">
        <v>4521</v>
      </c>
      <c r="B5583" t="s">
        <v>43</v>
      </c>
      <c r="C5583" t="s">
        <v>44</v>
      </c>
      <c r="D5583" t="s">
        <v>6842</v>
      </c>
      <c r="E5583" s="1">
        <v>45444</v>
      </c>
      <c r="F5583">
        <v>1</v>
      </c>
    </row>
    <row r="5584" spans="1:6" x14ac:dyDescent="0.25">
      <c r="A5584" t="s">
        <v>4521</v>
      </c>
      <c r="B5584" t="s">
        <v>43</v>
      </c>
      <c r="C5584" t="s">
        <v>44</v>
      </c>
      <c r="D5584" t="s">
        <v>6842</v>
      </c>
      <c r="E5584" s="1">
        <v>45474</v>
      </c>
      <c r="F5584">
        <v>1</v>
      </c>
    </row>
    <row r="5585" spans="1:6" x14ac:dyDescent="0.25">
      <c r="A5585" t="s">
        <v>4521</v>
      </c>
      <c r="B5585" t="s">
        <v>43</v>
      </c>
      <c r="C5585" t="s">
        <v>44</v>
      </c>
      <c r="D5585" t="s">
        <v>6842</v>
      </c>
      <c r="E5585" s="1">
        <v>45505</v>
      </c>
      <c r="F5585">
        <v>1</v>
      </c>
    </row>
    <row r="5586" spans="1:6" x14ac:dyDescent="0.25">
      <c r="A5586" t="s">
        <v>4521</v>
      </c>
      <c r="B5586" t="s">
        <v>43</v>
      </c>
      <c r="C5586" t="s">
        <v>44</v>
      </c>
      <c r="D5586" t="s">
        <v>6842</v>
      </c>
      <c r="E5586" s="1">
        <v>45536</v>
      </c>
      <c r="F5586">
        <v>1</v>
      </c>
    </row>
    <row r="5587" spans="1:6" x14ac:dyDescent="0.25">
      <c r="A5587" t="s">
        <v>4521</v>
      </c>
      <c r="B5587" t="s">
        <v>43</v>
      </c>
      <c r="C5587" t="s">
        <v>44</v>
      </c>
      <c r="D5587" t="s">
        <v>6842</v>
      </c>
      <c r="E5587" s="1">
        <v>45566</v>
      </c>
      <c r="F5587">
        <v>1</v>
      </c>
    </row>
    <row r="5588" spans="1:6" x14ac:dyDescent="0.25">
      <c r="A5588" t="s">
        <v>4521</v>
      </c>
      <c r="B5588" t="s">
        <v>43</v>
      </c>
      <c r="C5588" t="s">
        <v>44</v>
      </c>
      <c r="D5588" t="s">
        <v>6842</v>
      </c>
      <c r="E5588" s="1">
        <v>45597</v>
      </c>
      <c r="F5588">
        <v>1</v>
      </c>
    </row>
    <row r="5589" spans="1:6" x14ac:dyDescent="0.25">
      <c r="A5589" t="s">
        <v>4521</v>
      </c>
      <c r="B5589" t="s">
        <v>43</v>
      </c>
      <c r="C5589" t="s">
        <v>44</v>
      </c>
      <c r="D5589" t="s">
        <v>6842</v>
      </c>
      <c r="E5589" s="1">
        <v>45627</v>
      </c>
      <c r="F5589">
        <v>1</v>
      </c>
    </row>
    <row r="5590" spans="1:6" x14ac:dyDescent="0.25">
      <c r="A5590" t="s">
        <v>4526</v>
      </c>
      <c r="B5590" t="s">
        <v>146</v>
      </c>
      <c r="C5590" t="s">
        <v>147</v>
      </c>
      <c r="D5590" t="s">
        <v>6842</v>
      </c>
      <c r="E5590" s="1">
        <v>45352</v>
      </c>
      <c r="F5590">
        <v>1</v>
      </c>
    </row>
    <row r="5591" spans="1:6" x14ac:dyDescent="0.25">
      <c r="A5591" t="s">
        <v>4526</v>
      </c>
      <c r="B5591" t="s">
        <v>146</v>
      </c>
      <c r="C5591" t="s">
        <v>147</v>
      </c>
      <c r="D5591" t="s">
        <v>6842</v>
      </c>
      <c r="E5591" s="1">
        <v>45383</v>
      </c>
      <c r="F5591">
        <v>1</v>
      </c>
    </row>
    <row r="5592" spans="1:6" x14ac:dyDescent="0.25">
      <c r="A5592" t="s">
        <v>4526</v>
      </c>
      <c r="B5592" t="s">
        <v>146</v>
      </c>
      <c r="C5592" t="s">
        <v>147</v>
      </c>
      <c r="D5592" t="s">
        <v>6842</v>
      </c>
      <c r="E5592" s="1">
        <v>45413</v>
      </c>
      <c r="F5592">
        <v>1</v>
      </c>
    </row>
    <row r="5593" spans="1:6" x14ac:dyDescent="0.25">
      <c r="A5593" t="s">
        <v>4526</v>
      </c>
      <c r="B5593" t="s">
        <v>146</v>
      </c>
      <c r="C5593" t="s">
        <v>147</v>
      </c>
      <c r="D5593" t="s">
        <v>6842</v>
      </c>
      <c r="E5593" s="1">
        <v>45444</v>
      </c>
      <c r="F5593">
        <v>1</v>
      </c>
    </row>
    <row r="5594" spans="1:6" x14ac:dyDescent="0.25">
      <c r="A5594" t="s">
        <v>4526</v>
      </c>
      <c r="B5594" t="s">
        <v>146</v>
      </c>
      <c r="C5594" t="s">
        <v>147</v>
      </c>
      <c r="D5594" t="s">
        <v>6842</v>
      </c>
      <c r="E5594" s="1">
        <v>45474</v>
      </c>
      <c r="F5594">
        <v>1</v>
      </c>
    </row>
    <row r="5595" spans="1:6" x14ac:dyDescent="0.25">
      <c r="A5595" t="s">
        <v>4526</v>
      </c>
      <c r="B5595" t="s">
        <v>146</v>
      </c>
      <c r="C5595" t="s">
        <v>147</v>
      </c>
      <c r="D5595" t="s">
        <v>6842</v>
      </c>
      <c r="E5595" s="1">
        <v>45505</v>
      </c>
      <c r="F5595">
        <v>1</v>
      </c>
    </row>
    <row r="5596" spans="1:6" x14ac:dyDescent="0.25">
      <c r="A5596" t="s">
        <v>4526</v>
      </c>
      <c r="B5596" t="s">
        <v>146</v>
      </c>
      <c r="C5596" t="s">
        <v>147</v>
      </c>
      <c r="D5596" t="s">
        <v>6842</v>
      </c>
      <c r="E5596" s="1">
        <v>45536</v>
      </c>
      <c r="F5596">
        <v>1</v>
      </c>
    </row>
    <row r="5597" spans="1:6" x14ac:dyDescent="0.25">
      <c r="A5597" t="s">
        <v>4526</v>
      </c>
      <c r="B5597" t="s">
        <v>146</v>
      </c>
      <c r="C5597" t="s">
        <v>147</v>
      </c>
      <c r="D5597" t="s">
        <v>6842</v>
      </c>
      <c r="E5597" s="1">
        <v>45566</v>
      </c>
      <c r="F5597">
        <v>1</v>
      </c>
    </row>
    <row r="5598" spans="1:6" x14ac:dyDescent="0.25">
      <c r="A5598" t="s">
        <v>4526</v>
      </c>
      <c r="B5598" t="s">
        <v>146</v>
      </c>
      <c r="C5598" t="s">
        <v>147</v>
      </c>
      <c r="D5598" t="s">
        <v>6842</v>
      </c>
      <c r="E5598" s="1">
        <v>45597</v>
      </c>
      <c r="F5598">
        <v>1</v>
      </c>
    </row>
    <row r="5599" spans="1:6" x14ac:dyDescent="0.25">
      <c r="A5599" t="s">
        <v>4526</v>
      </c>
      <c r="B5599" t="s">
        <v>146</v>
      </c>
      <c r="C5599" t="s">
        <v>147</v>
      </c>
      <c r="D5599" t="s">
        <v>6842</v>
      </c>
      <c r="E5599" s="1">
        <v>45627</v>
      </c>
      <c r="F5599">
        <v>1</v>
      </c>
    </row>
    <row r="5600" spans="1:6" x14ac:dyDescent="0.25">
      <c r="A5600" t="s">
        <v>4536</v>
      </c>
      <c r="B5600" t="s">
        <v>146</v>
      </c>
      <c r="C5600" t="s">
        <v>147</v>
      </c>
      <c r="D5600" t="s">
        <v>6842</v>
      </c>
      <c r="E5600" s="1">
        <v>45323</v>
      </c>
      <c r="F5600">
        <v>1</v>
      </c>
    </row>
    <row r="5601" spans="1:6" x14ac:dyDescent="0.25">
      <c r="A5601" t="s">
        <v>4536</v>
      </c>
      <c r="B5601" t="s">
        <v>146</v>
      </c>
      <c r="C5601" t="s">
        <v>147</v>
      </c>
      <c r="D5601" t="s">
        <v>6842</v>
      </c>
      <c r="E5601" s="1">
        <v>45352</v>
      </c>
      <c r="F5601">
        <v>1</v>
      </c>
    </row>
    <row r="5602" spans="1:6" x14ac:dyDescent="0.25">
      <c r="A5602" t="s">
        <v>4536</v>
      </c>
      <c r="B5602" t="s">
        <v>146</v>
      </c>
      <c r="C5602" t="s">
        <v>147</v>
      </c>
      <c r="D5602" t="s">
        <v>6842</v>
      </c>
      <c r="E5602" s="1">
        <v>45383</v>
      </c>
      <c r="F5602">
        <v>1</v>
      </c>
    </row>
    <row r="5603" spans="1:6" x14ac:dyDescent="0.25">
      <c r="A5603" t="s">
        <v>4536</v>
      </c>
      <c r="B5603" t="s">
        <v>146</v>
      </c>
      <c r="C5603" t="s">
        <v>147</v>
      </c>
      <c r="D5603" t="s">
        <v>6842</v>
      </c>
      <c r="E5603" s="1">
        <v>45413</v>
      </c>
      <c r="F5603">
        <v>1</v>
      </c>
    </row>
    <row r="5604" spans="1:6" x14ac:dyDescent="0.25">
      <c r="A5604" t="s">
        <v>4536</v>
      </c>
      <c r="B5604" t="s">
        <v>146</v>
      </c>
      <c r="C5604" t="s">
        <v>147</v>
      </c>
      <c r="D5604" t="s">
        <v>6842</v>
      </c>
      <c r="E5604" s="1">
        <v>45444</v>
      </c>
      <c r="F5604">
        <v>1</v>
      </c>
    </row>
    <row r="5605" spans="1:6" x14ac:dyDescent="0.25">
      <c r="A5605" t="s">
        <v>4536</v>
      </c>
      <c r="B5605" t="s">
        <v>146</v>
      </c>
      <c r="C5605" t="s">
        <v>147</v>
      </c>
      <c r="D5605" t="s">
        <v>6842</v>
      </c>
      <c r="E5605" s="1">
        <v>45474</v>
      </c>
      <c r="F5605">
        <v>1</v>
      </c>
    </row>
    <row r="5606" spans="1:6" x14ac:dyDescent="0.25">
      <c r="A5606" t="s">
        <v>4536</v>
      </c>
      <c r="B5606" t="s">
        <v>146</v>
      </c>
      <c r="C5606" t="s">
        <v>147</v>
      </c>
      <c r="D5606" t="s">
        <v>6842</v>
      </c>
      <c r="E5606" s="1">
        <v>45505</v>
      </c>
      <c r="F5606">
        <v>1</v>
      </c>
    </row>
    <row r="5607" spans="1:6" x14ac:dyDescent="0.25">
      <c r="A5607" t="s">
        <v>4536</v>
      </c>
      <c r="B5607" t="s">
        <v>146</v>
      </c>
      <c r="C5607" t="s">
        <v>147</v>
      </c>
      <c r="D5607" t="s">
        <v>6842</v>
      </c>
      <c r="E5607" s="1">
        <v>45536</v>
      </c>
      <c r="F5607">
        <v>1</v>
      </c>
    </row>
    <row r="5608" spans="1:6" x14ac:dyDescent="0.25">
      <c r="A5608" t="s">
        <v>4536</v>
      </c>
      <c r="B5608" t="s">
        <v>146</v>
      </c>
      <c r="C5608" t="s">
        <v>147</v>
      </c>
      <c r="D5608" t="s">
        <v>6842</v>
      </c>
      <c r="E5608" s="1">
        <v>45566</v>
      </c>
      <c r="F5608">
        <v>1</v>
      </c>
    </row>
    <row r="5609" spans="1:6" x14ac:dyDescent="0.25">
      <c r="A5609" t="s">
        <v>4536</v>
      </c>
      <c r="B5609" t="s">
        <v>146</v>
      </c>
      <c r="C5609" t="s">
        <v>147</v>
      </c>
      <c r="D5609" t="s">
        <v>6842</v>
      </c>
      <c r="E5609" s="1">
        <v>45597</v>
      </c>
      <c r="F5609">
        <v>1</v>
      </c>
    </row>
    <row r="5610" spans="1:6" x14ac:dyDescent="0.25">
      <c r="A5610" t="s">
        <v>4536</v>
      </c>
      <c r="B5610" t="s">
        <v>146</v>
      </c>
      <c r="C5610" t="s">
        <v>147</v>
      </c>
      <c r="D5610" t="s">
        <v>6842</v>
      </c>
      <c r="E5610" s="1">
        <v>45627</v>
      </c>
      <c r="F5610">
        <v>1</v>
      </c>
    </row>
    <row r="5611" spans="1:6" x14ac:dyDescent="0.25">
      <c r="A5611" t="s">
        <v>4544</v>
      </c>
      <c r="B5611" t="s">
        <v>43</v>
      </c>
      <c r="C5611" t="s">
        <v>44</v>
      </c>
      <c r="D5611" t="s">
        <v>6842</v>
      </c>
      <c r="E5611" s="1">
        <v>45352</v>
      </c>
      <c r="F5611">
        <v>1</v>
      </c>
    </row>
    <row r="5612" spans="1:6" x14ac:dyDescent="0.25">
      <c r="A5612" t="s">
        <v>4544</v>
      </c>
      <c r="B5612" t="s">
        <v>43</v>
      </c>
      <c r="C5612" t="s">
        <v>44</v>
      </c>
      <c r="D5612" t="s">
        <v>6842</v>
      </c>
      <c r="E5612" s="1">
        <v>45383</v>
      </c>
      <c r="F5612">
        <v>1</v>
      </c>
    </row>
    <row r="5613" spans="1:6" x14ac:dyDescent="0.25">
      <c r="A5613" t="s">
        <v>4544</v>
      </c>
      <c r="B5613" t="s">
        <v>43</v>
      </c>
      <c r="C5613" t="s">
        <v>44</v>
      </c>
      <c r="D5613" t="s">
        <v>6842</v>
      </c>
      <c r="E5613" s="1">
        <v>45413</v>
      </c>
      <c r="F5613">
        <v>1</v>
      </c>
    </row>
    <row r="5614" spans="1:6" x14ac:dyDescent="0.25">
      <c r="A5614" t="s">
        <v>4544</v>
      </c>
      <c r="B5614" t="s">
        <v>43</v>
      </c>
      <c r="C5614" t="s">
        <v>44</v>
      </c>
      <c r="D5614" t="s">
        <v>6842</v>
      </c>
      <c r="E5614" s="1">
        <v>45444</v>
      </c>
      <c r="F5614">
        <v>1</v>
      </c>
    </row>
    <row r="5615" spans="1:6" x14ac:dyDescent="0.25">
      <c r="A5615" t="s">
        <v>4544</v>
      </c>
      <c r="B5615" t="s">
        <v>43</v>
      </c>
      <c r="C5615" t="s">
        <v>44</v>
      </c>
      <c r="D5615" t="s">
        <v>6842</v>
      </c>
      <c r="E5615" s="1">
        <v>45474</v>
      </c>
      <c r="F5615">
        <v>1</v>
      </c>
    </row>
    <row r="5616" spans="1:6" x14ac:dyDescent="0.25">
      <c r="A5616" t="s">
        <v>4544</v>
      </c>
      <c r="B5616" t="s">
        <v>43</v>
      </c>
      <c r="C5616" t="s">
        <v>44</v>
      </c>
      <c r="D5616" t="s">
        <v>6842</v>
      </c>
      <c r="E5616" s="1">
        <v>45505</v>
      </c>
      <c r="F5616">
        <v>1</v>
      </c>
    </row>
    <row r="5617" spans="1:6" x14ac:dyDescent="0.25">
      <c r="A5617" t="s">
        <v>4544</v>
      </c>
      <c r="B5617" t="s">
        <v>43</v>
      </c>
      <c r="C5617" t="s">
        <v>44</v>
      </c>
      <c r="D5617" t="s">
        <v>6842</v>
      </c>
      <c r="E5617" s="1">
        <v>45536</v>
      </c>
      <c r="F5617">
        <v>1</v>
      </c>
    </row>
    <row r="5618" spans="1:6" x14ac:dyDescent="0.25">
      <c r="A5618" t="s">
        <v>4544</v>
      </c>
      <c r="B5618" t="s">
        <v>43</v>
      </c>
      <c r="C5618" t="s">
        <v>44</v>
      </c>
      <c r="D5618" t="s">
        <v>6842</v>
      </c>
      <c r="E5618" s="1">
        <v>45566</v>
      </c>
      <c r="F5618">
        <v>1</v>
      </c>
    </row>
    <row r="5619" spans="1:6" x14ac:dyDescent="0.25">
      <c r="A5619" t="s">
        <v>4544</v>
      </c>
      <c r="B5619" t="s">
        <v>43</v>
      </c>
      <c r="C5619" t="s">
        <v>44</v>
      </c>
      <c r="D5619" t="s">
        <v>6842</v>
      </c>
      <c r="E5619" s="1">
        <v>45597</v>
      </c>
      <c r="F5619">
        <v>1</v>
      </c>
    </row>
    <row r="5620" spans="1:6" x14ac:dyDescent="0.25">
      <c r="A5620" t="s">
        <v>4544</v>
      </c>
      <c r="B5620" t="s">
        <v>43</v>
      </c>
      <c r="C5620" t="s">
        <v>44</v>
      </c>
      <c r="D5620" t="s">
        <v>6842</v>
      </c>
      <c r="E5620" s="1">
        <v>45627</v>
      </c>
      <c r="F5620">
        <v>1</v>
      </c>
    </row>
    <row r="5621" spans="1:6" x14ac:dyDescent="0.25">
      <c r="A5621" t="s">
        <v>4554</v>
      </c>
      <c r="B5621" t="s">
        <v>43</v>
      </c>
      <c r="C5621" t="s">
        <v>44</v>
      </c>
      <c r="D5621" t="s">
        <v>6840</v>
      </c>
      <c r="E5621" s="1">
        <v>45292</v>
      </c>
      <c r="F5621">
        <v>1</v>
      </c>
    </row>
    <row r="5622" spans="1:6" x14ac:dyDescent="0.25">
      <c r="A5622" t="s">
        <v>4554</v>
      </c>
      <c r="B5622" t="s">
        <v>43</v>
      </c>
      <c r="C5622" t="s">
        <v>44</v>
      </c>
      <c r="D5622" t="s">
        <v>6840</v>
      </c>
      <c r="E5622" s="1">
        <v>45323</v>
      </c>
      <c r="F5622">
        <v>1</v>
      </c>
    </row>
    <row r="5623" spans="1:6" x14ac:dyDescent="0.25">
      <c r="A5623" t="s">
        <v>4554</v>
      </c>
      <c r="B5623" t="s">
        <v>43</v>
      </c>
      <c r="C5623" t="s">
        <v>44</v>
      </c>
      <c r="D5623" t="s">
        <v>6840</v>
      </c>
      <c r="E5623" s="1">
        <v>45352</v>
      </c>
      <c r="F5623">
        <v>1</v>
      </c>
    </row>
    <row r="5624" spans="1:6" x14ac:dyDescent="0.25">
      <c r="A5624" t="s">
        <v>4554</v>
      </c>
      <c r="B5624" t="s">
        <v>43</v>
      </c>
      <c r="C5624" t="s">
        <v>44</v>
      </c>
      <c r="D5624" t="s">
        <v>6840</v>
      </c>
      <c r="E5624" s="1">
        <v>45383</v>
      </c>
      <c r="F5624">
        <v>1</v>
      </c>
    </row>
    <row r="5625" spans="1:6" x14ac:dyDescent="0.25">
      <c r="A5625" t="s">
        <v>4554</v>
      </c>
      <c r="B5625" t="s">
        <v>43</v>
      </c>
      <c r="C5625" t="s">
        <v>44</v>
      </c>
      <c r="D5625" t="s">
        <v>6840</v>
      </c>
      <c r="E5625" s="1">
        <v>45413</v>
      </c>
      <c r="F5625">
        <v>1</v>
      </c>
    </row>
    <row r="5626" spans="1:6" x14ac:dyDescent="0.25">
      <c r="A5626" t="s">
        <v>4554</v>
      </c>
      <c r="B5626" t="s">
        <v>43</v>
      </c>
      <c r="C5626" t="s">
        <v>44</v>
      </c>
      <c r="D5626" t="s">
        <v>6840</v>
      </c>
      <c r="E5626" s="1">
        <v>45444</v>
      </c>
      <c r="F5626">
        <v>1</v>
      </c>
    </row>
    <row r="5627" spans="1:6" x14ac:dyDescent="0.25">
      <c r="A5627" t="s">
        <v>4554</v>
      </c>
      <c r="B5627" t="s">
        <v>43</v>
      </c>
      <c r="C5627" t="s">
        <v>44</v>
      </c>
      <c r="D5627" t="s">
        <v>6840</v>
      </c>
      <c r="E5627" s="1">
        <v>45474</v>
      </c>
      <c r="F5627">
        <v>1</v>
      </c>
    </row>
    <row r="5628" spans="1:6" x14ac:dyDescent="0.25">
      <c r="A5628" t="s">
        <v>4554</v>
      </c>
      <c r="B5628" t="s">
        <v>43</v>
      </c>
      <c r="C5628" t="s">
        <v>44</v>
      </c>
      <c r="D5628" t="s">
        <v>6840</v>
      </c>
      <c r="E5628" s="1">
        <v>45505</v>
      </c>
      <c r="F5628">
        <v>1</v>
      </c>
    </row>
    <row r="5629" spans="1:6" x14ac:dyDescent="0.25">
      <c r="A5629" t="s">
        <v>4554</v>
      </c>
      <c r="B5629" t="s">
        <v>43</v>
      </c>
      <c r="C5629" t="s">
        <v>44</v>
      </c>
      <c r="D5629" t="s">
        <v>6840</v>
      </c>
      <c r="E5629" s="1">
        <v>45536</v>
      </c>
      <c r="F5629">
        <v>1</v>
      </c>
    </row>
    <row r="5630" spans="1:6" x14ac:dyDescent="0.25">
      <c r="A5630" t="s">
        <v>4554</v>
      </c>
      <c r="B5630" t="s">
        <v>43</v>
      </c>
      <c r="C5630" t="s">
        <v>44</v>
      </c>
      <c r="D5630" t="s">
        <v>6840</v>
      </c>
      <c r="E5630" s="1">
        <v>45566</v>
      </c>
      <c r="F5630">
        <v>1</v>
      </c>
    </row>
    <row r="5631" spans="1:6" x14ac:dyDescent="0.25">
      <c r="A5631" t="s">
        <v>4554</v>
      </c>
      <c r="B5631" t="s">
        <v>43</v>
      </c>
      <c r="C5631" t="s">
        <v>44</v>
      </c>
      <c r="D5631" t="s">
        <v>6840</v>
      </c>
      <c r="E5631" s="1">
        <v>45597</v>
      </c>
      <c r="F5631">
        <v>1</v>
      </c>
    </row>
    <row r="5632" spans="1:6" x14ac:dyDescent="0.25">
      <c r="A5632" t="s">
        <v>4554</v>
      </c>
      <c r="B5632" t="s">
        <v>43</v>
      </c>
      <c r="C5632" t="s">
        <v>44</v>
      </c>
      <c r="D5632" t="s">
        <v>6840</v>
      </c>
      <c r="E5632" s="1">
        <v>45627</v>
      </c>
      <c r="F5632">
        <v>1</v>
      </c>
    </row>
    <row r="5633" spans="1:6" x14ac:dyDescent="0.25">
      <c r="A5633" t="s">
        <v>4559</v>
      </c>
      <c r="B5633" t="s">
        <v>31</v>
      </c>
      <c r="C5633" t="s">
        <v>32</v>
      </c>
      <c r="D5633" t="s">
        <v>6840</v>
      </c>
      <c r="E5633" s="1">
        <v>45323</v>
      </c>
      <c r="F5633">
        <v>1</v>
      </c>
    </row>
    <row r="5634" spans="1:6" x14ac:dyDescent="0.25">
      <c r="A5634" t="s">
        <v>4559</v>
      </c>
      <c r="B5634" t="s">
        <v>31</v>
      </c>
      <c r="C5634" t="s">
        <v>32</v>
      </c>
      <c r="D5634" t="s">
        <v>6840</v>
      </c>
      <c r="E5634" s="1">
        <v>45352</v>
      </c>
      <c r="F5634">
        <v>1</v>
      </c>
    </row>
    <row r="5635" spans="1:6" x14ac:dyDescent="0.25">
      <c r="A5635" t="s">
        <v>4559</v>
      </c>
      <c r="B5635" t="s">
        <v>31</v>
      </c>
      <c r="C5635" t="s">
        <v>32</v>
      </c>
      <c r="D5635" t="s">
        <v>6840</v>
      </c>
      <c r="E5635" s="1">
        <v>45383</v>
      </c>
      <c r="F5635">
        <v>1</v>
      </c>
    </row>
    <row r="5636" spans="1:6" x14ac:dyDescent="0.25">
      <c r="A5636" t="s">
        <v>4559</v>
      </c>
      <c r="B5636" t="s">
        <v>31</v>
      </c>
      <c r="C5636" t="s">
        <v>32</v>
      </c>
      <c r="D5636" t="s">
        <v>6840</v>
      </c>
      <c r="E5636" s="1">
        <v>45413</v>
      </c>
      <c r="F5636">
        <v>1</v>
      </c>
    </row>
    <row r="5637" spans="1:6" x14ac:dyDescent="0.25">
      <c r="A5637" t="s">
        <v>4559</v>
      </c>
      <c r="B5637" t="s">
        <v>31</v>
      </c>
      <c r="C5637" t="s">
        <v>32</v>
      </c>
      <c r="D5637" t="s">
        <v>6840</v>
      </c>
      <c r="E5637" s="1">
        <v>45444</v>
      </c>
      <c r="F5637">
        <v>1</v>
      </c>
    </row>
    <row r="5638" spans="1:6" x14ac:dyDescent="0.25">
      <c r="A5638" t="s">
        <v>4559</v>
      </c>
      <c r="B5638" t="s">
        <v>31</v>
      </c>
      <c r="C5638" t="s">
        <v>32</v>
      </c>
      <c r="D5638" t="s">
        <v>6840</v>
      </c>
      <c r="E5638" s="1">
        <v>45474</v>
      </c>
      <c r="F5638">
        <v>1</v>
      </c>
    </row>
    <row r="5639" spans="1:6" x14ac:dyDescent="0.25">
      <c r="A5639" t="s">
        <v>4559</v>
      </c>
      <c r="B5639" t="s">
        <v>31</v>
      </c>
      <c r="C5639" t="s">
        <v>32</v>
      </c>
      <c r="D5639" t="s">
        <v>6840</v>
      </c>
      <c r="E5639" s="1">
        <v>45505</v>
      </c>
      <c r="F5639">
        <v>1</v>
      </c>
    </row>
    <row r="5640" spans="1:6" x14ac:dyDescent="0.25">
      <c r="A5640" t="s">
        <v>4559</v>
      </c>
      <c r="B5640" t="s">
        <v>31</v>
      </c>
      <c r="C5640" t="s">
        <v>32</v>
      </c>
      <c r="D5640" t="s">
        <v>6840</v>
      </c>
      <c r="E5640" s="1">
        <v>45536</v>
      </c>
      <c r="F5640">
        <v>1</v>
      </c>
    </row>
    <row r="5641" spans="1:6" x14ac:dyDescent="0.25">
      <c r="A5641" t="s">
        <v>4559</v>
      </c>
      <c r="B5641" t="s">
        <v>31</v>
      </c>
      <c r="C5641" t="s">
        <v>32</v>
      </c>
      <c r="D5641" t="s">
        <v>6840</v>
      </c>
      <c r="E5641" s="1">
        <v>45566</v>
      </c>
      <c r="F5641">
        <v>1</v>
      </c>
    </row>
    <row r="5642" spans="1:6" x14ac:dyDescent="0.25">
      <c r="A5642" t="s">
        <v>4567</v>
      </c>
      <c r="B5642" t="s">
        <v>146</v>
      </c>
      <c r="C5642" t="s">
        <v>147</v>
      </c>
      <c r="D5642" t="s">
        <v>6840</v>
      </c>
      <c r="E5642" s="1">
        <v>45323</v>
      </c>
      <c r="F5642">
        <v>1</v>
      </c>
    </row>
    <row r="5643" spans="1:6" x14ac:dyDescent="0.25">
      <c r="A5643" t="s">
        <v>4567</v>
      </c>
      <c r="B5643" t="s">
        <v>146</v>
      </c>
      <c r="C5643" t="s">
        <v>147</v>
      </c>
      <c r="D5643" t="s">
        <v>6840</v>
      </c>
      <c r="E5643" s="1">
        <v>45352</v>
      </c>
      <c r="F5643">
        <v>1</v>
      </c>
    </row>
    <row r="5644" spans="1:6" x14ac:dyDescent="0.25">
      <c r="A5644" t="s">
        <v>4567</v>
      </c>
      <c r="B5644" t="s">
        <v>146</v>
      </c>
      <c r="C5644" t="s">
        <v>147</v>
      </c>
      <c r="D5644" t="s">
        <v>6840</v>
      </c>
      <c r="E5644" s="1">
        <v>45383</v>
      </c>
      <c r="F5644">
        <v>1</v>
      </c>
    </row>
    <row r="5645" spans="1:6" x14ac:dyDescent="0.25">
      <c r="A5645" t="s">
        <v>4567</v>
      </c>
      <c r="B5645" t="s">
        <v>146</v>
      </c>
      <c r="C5645" t="s">
        <v>147</v>
      </c>
      <c r="D5645" t="s">
        <v>6840</v>
      </c>
      <c r="E5645" s="1">
        <v>45413</v>
      </c>
      <c r="F5645">
        <v>1</v>
      </c>
    </row>
    <row r="5646" spans="1:6" x14ac:dyDescent="0.25">
      <c r="A5646" t="s">
        <v>4567</v>
      </c>
      <c r="B5646" t="s">
        <v>146</v>
      </c>
      <c r="C5646" t="s">
        <v>147</v>
      </c>
      <c r="D5646" t="s">
        <v>6840</v>
      </c>
      <c r="E5646" s="1">
        <v>45444</v>
      </c>
      <c r="F5646">
        <v>1</v>
      </c>
    </row>
    <row r="5647" spans="1:6" x14ac:dyDescent="0.25">
      <c r="A5647" t="s">
        <v>4567</v>
      </c>
      <c r="B5647" t="s">
        <v>146</v>
      </c>
      <c r="C5647" t="s">
        <v>147</v>
      </c>
      <c r="D5647" t="s">
        <v>6840</v>
      </c>
      <c r="E5647" s="1">
        <v>45474</v>
      </c>
      <c r="F5647">
        <v>1</v>
      </c>
    </row>
    <row r="5648" spans="1:6" x14ac:dyDescent="0.25">
      <c r="A5648" t="s">
        <v>4567</v>
      </c>
      <c r="B5648" t="s">
        <v>146</v>
      </c>
      <c r="C5648" t="s">
        <v>147</v>
      </c>
      <c r="D5648" t="s">
        <v>6840</v>
      </c>
      <c r="E5648" s="1">
        <v>45505</v>
      </c>
      <c r="F5648">
        <v>1</v>
      </c>
    </row>
    <row r="5649" spans="1:6" x14ac:dyDescent="0.25">
      <c r="A5649" t="s">
        <v>4567</v>
      </c>
      <c r="B5649" t="s">
        <v>146</v>
      </c>
      <c r="C5649" t="s">
        <v>147</v>
      </c>
      <c r="D5649" t="s">
        <v>6840</v>
      </c>
      <c r="E5649" s="1">
        <v>45536</v>
      </c>
      <c r="F5649">
        <v>1</v>
      </c>
    </row>
    <row r="5650" spans="1:6" x14ac:dyDescent="0.25">
      <c r="A5650" t="s">
        <v>4567</v>
      </c>
      <c r="B5650" t="s">
        <v>146</v>
      </c>
      <c r="C5650" t="s">
        <v>147</v>
      </c>
      <c r="D5650" t="s">
        <v>6840</v>
      </c>
      <c r="E5650" s="1">
        <v>45566</v>
      </c>
      <c r="F5650">
        <v>1</v>
      </c>
    </row>
    <row r="5651" spans="1:6" x14ac:dyDescent="0.25">
      <c r="A5651" t="s">
        <v>4567</v>
      </c>
      <c r="B5651" t="s">
        <v>146</v>
      </c>
      <c r="C5651" t="s">
        <v>147</v>
      </c>
      <c r="D5651" t="s">
        <v>6840</v>
      </c>
      <c r="E5651" s="1">
        <v>45597</v>
      </c>
      <c r="F5651">
        <v>1</v>
      </c>
    </row>
    <row r="5652" spans="1:6" x14ac:dyDescent="0.25">
      <c r="A5652" t="s">
        <v>4567</v>
      </c>
      <c r="B5652" t="s">
        <v>146</v>
      </c>
      <c r="C5652" t="s">
        <v>147</v>
      </c>
      <c r="D5652" t="s">
        <v>6840</v>
      </c>
      <c r="E5652" s="1">
        <v>45627</v>
      </c>
      <c r="F5652">
        <v>1</v>
      </c>
    </row>
    <row r="5653" spans="1:6" x14ac:dyDescent="0.25">
      <c r="A5653" t="s">
        <v>4575</v>
      </c>
      <c r="B5653" t="s">
        <v>233</v>
      </c>
      <c r="C5653" t="s">
        <v>32</v>
      </c>
      <c r="D5653" t="s">
        <v>6840</v>
      </c>
      <c r="E5653" s="1">
        <v>45323</v>
      </c>
      <c r="F5653">
        <v>1</v>
      </c>
    </row>
    <row r="5654" spans="1:6" x14ac:dyDescent="0.25">
      <c r="A5654" t="s">
        <v>4575</v>
      </c>
      <c r="B5654" t="s">
        <v>233</v>
      </c>
      <c r="C5654" t="s">
        <v>32</v>
      </c>
      <c r="D5654" t="s">
        <v>6840</v>
      </c>
      <c r="E5654" s="1">
        <v>45352</v>
      </c>
      <c r="F5654">
        <v>1</v>
      </c>
    </row>
    <row r="5655" spans="1:6" x14ac:dyDescent="0.25">
      <c r="A5655" t="s">
        <v>4575</v>
      </c>
      <c r="B5655" t="s">
        <v>233</v>
      </c>
      <c r="C5655" t="s">
        <v>32</v>
      </c>
      <c r="D5655" t="s">
        <v>6840</v>
      </c>
      <c r="E5655" s="1">
        <v>45383</v>
      </c>
      <c r="F5655">
        <v>1</v>
      </c>
    </row>
    <row r="5656" spans="1:6" x14ac:dyDescent="0.25">
      <c r="A5656" t="s">
        <v>4575</v>
      </c>
      <c r="B5656" t="s">
        <v>233</v>
      </c>
      <c r="C5656" t="s">
        <v>32</v>
      </c>
      <c r="D5656" t="s">
        <v>6840</v>
      </c>
      <c r="E5656" s="1">
        <v>45413</v>
      </c>
      <c r="F5656">
        <v>1</v>
      </c>
    </row>
    <row r="5657" spans="1:6" x14ac:dyDescent="0.25">
      <c r="A5657" t="s">
        <v>4575</v>
      </c>
      <c r="B5657" t="s">
        <v>233</v>
      </c>
      <c r="C5657" t="s">
        <v>32</v>
      </c>
      <c r="D5657" t="s">
        <v>6840</v>
      </c>
      <c r="E5657" s="1">
        <v>45444</v>
      </c>
      <c r="F5657">
        <v>1</v>
      </c>
    </row>
    <row r="5658" spans="1:6" x14ac:dyDescent="0.25">
      <c r="A5658" t="s">
        <v>4575</v>
      </c>
      <c r="B5658" t="s">
        <v>233</v>
      </c>
      <c r="C5658" t="s">
        <v>32</v>
      </c>
      <c r="D5658" t="s">
        <v>6840</v>
      </c>
      <c r="E5658" s="1">
        <v>45474</v>
      </c>
      <c r="F5658">
        <v>1</v>
      </c>
    </row>
    <row r="5659" spans="1:6" x14ac:dyDescent="0.25">
      <c r="A5659" t="s">
        <v>4575</v>
      </c>
      <c r="B5659" t="s">
        <v>233</v>
      </c>
      <c r="C5659" t="s">
        <v>32</v>
      </c>
      <c r="D5659" t="s">
        <v>6840</v>
      </c>
      <c r="E5659" s="1">
        <v>45505</v>
      </c>
      <c r="F5659">
        <v>1</v>
      </c>
    </row>
    <row r="5660" spans="1:6" x14ac:dyDescent="0.25">
      <c r="A5660" t="s">
        <v>4575</v>
      </c>
      <c r="B5660" t="s">
        <v>233</v>
      </c>
      <c r="C5660" t="s">
        <v>32</v>
      </c>
      <c r="D5660" t="s">
        <v>6840</v>
      </c>
      <c r="E5660" s="1">
        <v>45536</v>
      </c>
      <c r="F5660">
        <v>1</v>
      </c>
    </row>
    <row r="5661" spans="1:6" x14ac:dyDescent="0.25">
      <c r="A5661" t="s">
        <v>4575</v>
      </c>
      <c r="B5661" t="s">
        <v>233</v>
      </c>
      <c r="C5661" t="s">
        <v>32</v>
      </c>
      <c r="D5661" t="s">
        <v>6840</v>
      </c>
      <c r="E5661" s="1">
        <v>45566</v>
      </c>
      <c r="F5661">
        <v>1</v>
      </c>
    </row>
    <row r="5662" spans="1:6" x14ac:dyDescent="0.25">
      <c r="A5662" t="s">
        <v>4575</v>
      </c>
      <c r="B5662" t="s">
        <v>233</v>
      </c>
      <c r="C5662" t="s">
        <v>32</v>
      </c>
      <c r="D5662" t="s">
        <v>6840</v>
      </c>
      <c r="E5662" s="1">
        <v>45597</v>
      </c>
      <c r="F5662">
        <v>1</v>
      </c>
    </row>
    <row r="5663" spans="1:6" x14ac:dyDescent="0.25">
      <c r="A5663" t="s">
        <v>4575</v>
      </c>
      <c r="B5663" t="s">
        <v>233</v>
      </c>
      <c r="C5663" t="s">
        <v>32</v>
      </c>
      <c r="D5663" t="s">
        <v>6840</v>
      </c>
      <c r="E5663" s="1">
        <v>45627</v>
      </c>
      <c r="F5663">
        <v>1</v>
      </c>
    </row>
    <row r="5664" spans="1:6" x14ac:dyDescent="0.25">
      <c r="A5664" t="s">
        <v>4585</v>
      </c>
      <c r="B5664" t="s">
        <v>52</v>
      </c>
      <c r="C5664" t="s">
        <v>44</v>
      </c>
      <c r="D5664" t="s">
        <v>6840</v>
      </c>
      <c r="E5664" s="1">
        <v>45352</v>
      </c>
      <c r="F5664">
        <v>1</v>
      </c>
    </row>
    <row r="5665" spans="1:6" x14ac:dyDescent="0.25">
      <c r="A5665" t="s">
        <v>4585</v>
      </c>
      <c r="B5665" t="s">
        <v>52</v>
      </c>
      <c r="C5665" t="s">
        <v>44</v>
      </c>
      <c r="D5665" t="s">
        <v>6840</v>
      </c>
      <c r="E5665" s="1">
        <v>45383</v>
      </c>
      <c r="F5665">
        <v>1</v>
      </c>
    </row>
    <row r="5666" spans="1:6" x14ac:dyDescent="0.25">
      <c r="A5666" t="s">
        <v>4585</v>
      </c>
      <c r="B5666" t="s">
        <v>52</v>
      </c>
      <c r="C5666" t="s">
        <v>44</v>
      </c>
      <c r="D5666" t="s">
        <v>6840</v>
      </c>
      <c r="E5666" s="1">
        <v>45413</v>
      </c>
      <c r="F5666">
        <v>1</v>
      </c>
    </row>
    <row r="5667" spans="1:6" x14ac:dyDescent="0.25">
      <c r="A5667" t="s">
        <v>4585</v>
      </c>
      <c r="B5667" t="s">
        <v>52</v>
      </c>
      <c r="C5667" t="s">
        <v>44</v>
      </c>
      <c r="D5667" t="s">
        <v>6840</v>
      </c>
      <c r="E5667" s="1">
        <v>45444</v>
      </c>
      <c r="F5667">
        <v>1</v>
      </c>
    </row>
    <row r="5668" spans="1:6" x14ac:dyDescent="0.25">
      <c r="A5668" t="s">
        <v>4585</v>
      </c>
      <c r="B5668" t="s">
        <v>52</v>
      </c>
      <c r="C5668" t="s">
        <v>44</v>
      </c>
      <c r="D5668" t="s">
        <v>6840</v>
      </c>
      <c r="E5668" s="1">
        <v>45474</v>
      </c>
      <c r="F5668">
        <v>1</v>
      </c>
    </row>
    <row r="5669" spans="1:6" x14ac:dyDescent="0.25">
      <c r="A5669" t="s">
        <v>4585</v>
      </c>
      <c r="B5669" t="s">
        <v>52</v>
      </c>
      <c r="C5669" t="s">
        <v>44</v>
      </c>
      <c r="D5669" t="s">
        <v>6840</v>
      </c>
      <c r="E5669" s="1">
        <v>45505</v>
      </c>
      <c r="F5669">
        <v>1</v>
      </c>
    </row>
    <row r="5670" spans="1:6" x14ac:dyDescent="0.25">
      <c r="A5670" t="s">
        <v>4585</v>
      </c>
      <c r="B5670" t="s">
        <v>52</v>
      </c>
      <c r="C5670" t="s">
        <v>44</v>
      </c>
      <c r="D5670" t="s">
        <v>6840</v>
      </c>
      <c r="E5670" s="1">
        <v>45536</v>
      </c>
      <c r="F5670">
        <v>1</v>
      </c>
    </row>
    <row r="5671" spans="1:6" x14ac:dyDescent="0.25">
      <c r="A5671" t="s">
        <v>4585</v>
      </c>
      <c r="B5671" t="s">
        <v>52</v>
      </c>
      <c r="C5671" t="s">
        <v>44</v>
      </c>
      <c r="D5671" t="s">
        <v>6840</v>
      </c>
      <c r="E5671" s="1">
        <v>45566</v>
      </c>
      <c r="F5671">
        <v>1</v>
      </c>
    </row>
    <row r="5672" spans="1:6" x14ac:dyDescent="0.25">
      <c r="A5672" t="s">
        <v>4585</v>
      </c>
      <c r="B5672" t="s">
        <v>52</v>
      </c>
      <c r="C5672" t="s">
        <v>44</v>
      </c>
      <c r="D5672" t="s">
        <v>6840</v>
      </c>
      <c r="E5672" s="1">
        <v>45597</v>
      </c>
      <c r="F5672">
        <v>1</v>
      </c>
    </row>
    <row r="5673" spans="1:6" x14ac:dyDescent="0.25">
      <c r="A5673" t="s">
        <v>4585</v>
      </c>
      <c r="B5673" t="s">
        <v>52</v>
      </c>
      <c r="C5673" t="s">
        <v>44</v>
      </c>
      <c r="D5673" t="s">
        <v>6840</v>
      </c>
      <c r="E5673" s="1">
        <v>45627</v>
      </c>
      <c r="F5673">
        <v>1</v>
      </c>
    </row>
    <row r="5674" spans="1:6" x14ac:dyDescent="0.25">
      <c r="A5674" t="s">
        <v>4591</v>
      </c>
      <c r="B5674" t="s">
        <v>43</v>
      </c>
      <c r="C5674" t="s">
        <v>44</v>
      </c>
      <c r="D5674" t="s">
        <v>6842</v>
      </c>
      <c r="E5674" s="1">
        <v>45292</v>
      </c>
      <c r="F5674">
        <v>1</v>
      </c>
    </row>
    <row r="5675" spans="1:6" x14ac:dyDescent="0.25">
      <c r="A5675" t="s">
        <v>4591</v>
      </c>
      <c r="B5675" t="s">
        <v>43</v>
      </c>
      <c r="C5675" t="s">
        <v>44</v>
      </c>
      <c r="D5675" t="s">
        <v>6842</v>
      </c>
      <c r="E5675" s="1">
        <v>45323</v>
      </c>
      <c r="F5675">
        <v>1</v>
      </c>
    </row>
    <row r="5676" spans="1:6" x14ac:dyDescent="0.25">
      <c r="A5676" t="s">
        <v>4591</v>
      </c>
      <c r="B5676" t="s">
        <v>43</v>
      </c>
      <c r="C5676" t="s">
        <v>44</v>
      </c>
      <c r="D5676" t="s">
        <v>6842</v>
      </c>
      <c r="E5676" s="1">
        <v>45352</v>
      </c>
      <c r="F5676">
        <v>1</v>
      </c>
    </row>
    <row r="5677" spans="1:6" x14ac:dyDescent="0.25">
      <c r="A5677" t="s">
        <v>4591</v>
      </c>
      <c r="B5677" t="s">
        <v>43</v>
      </c>
      <c r="C5677" t="s">
        <v>44</v>
      </c>
      <c r="D5677" t="s">
        <v>6842</v>
      </c>
      <c r="E5677" s="1">
        <v>45383</v>
      </c>
      <c r="F5677">
        <v>1</v>
      </c>
    </row>
    <row r="5678" spans="1:6" x14ac:dyDescent="0.25">
      <c r="A5678" t="s">
        <v>4591</v>
      </c>
      <c r="B5678" t="s">
        <v>43</v>
      </c>
      <c r="C5678" t="s">
        <v>44</v>
      </c>
      <c r="D5678" t="s">
        <v>6842</v>
      </c>
      <c r="E5678" s="1">
        <v>45413</v>
      </c>
      <c r="F5678">
        <v>1</v>
      </c>
    </row>
    <row r="5679" spans="1:6" x14ac:dyDescent="0.25">
      <c r="A5679" t="s">
        <v>4591</v>
      </c>
      <c r="B5679" t="s">
        <v>43</v>
      </c>
      <c r="C5679" t="s">
        <v>44</v>
      </c>
      <c r="D5679" t="s">
        <v>6842</v>
      </c>
      <c r="E5679" s="1">
        <v>45444</v>
      </c>
      <c r="F5679">
        <v>1</v>
      </c>
    </row>
    <row r="5680" spans="1:6" x14ac:dyDescent="0.25">
      <c r="A5680" t="s">
        <v>4591</v>
      </c>
      <c r="B5680" t="s">
        <v>43</v>
      </c>
      <c r="C5680" t="s">
        <v>44</v>
      </c>
      <c r="D5680" t="s">
        <v>6842</v>
      </c>
      <c r="E5680" s="1">
        <v>45474</v>
      </c>
      <c r="F5680">
        <v>1</v>
      </c>
    </row>
    <row r="5681" spans="1:6" x14ac:dyDescent="0.25">
      <c r="A5681" t="s">
        <v>4591</v>
      </c>
      <c r="B5681" t="s">
        <v>43</v>
      </c>
      <c r="C5681" t="s">
        <v>44</v>
      </c>
      <c r="D5681" t="s">
        <v>6842</v>
      </c>
      <c r="E5681" s="1">
        <v>45505</v>
      </c>
      <c r="F5681">
        <v>1</v>
      </c>
    </row>
    <row r="5682" spans="1:6" x14ac:dyDescent="0.25">
      <c r="A5682" t="s">
        <v>4591</v>
      </c>
      <c r="B5682" t="s">
        <v>43</v>
      </c>
      <c r="C5682" t="s">
        <v>44</v>
      </c>
      <c r="D5682" t="s">
        <v>6842</v>
      </c>
      <c r="E5682" s="1">
        <v>45536</v>
      </c>
      <c r="F5682">
        <v>1</v>
      </c>
    </row>
    <row r="5683" spans="1:6" x14ac:dyDescent="0.25">
      <c r="A5683" t="s">
        <v>4591</v>
      </c>
      <c r="B5683" t="s">
        <v>43</v>
      </c>
      <c r="C5683" t="s">
        <v>44</v>
      </c>
      <c r="D5683" t="s">
        <v>6842</v>
      </c>
      <c r="E5683" s="1">
        <v>45566</v>
      </c>
      <c r="F5683">
        <v>1</v>
      </c>
    </row>
    <row r="5684" spans="1:6" x14ac:dyDescent="0.25">
      <c r="A5684" t="s">
        <v>4591</v>
      </c>
      <c r="B5684" t="s">
        <v>43</v>
      </c>
      <c r="C5684" t="s">
        <v>44</v>
      </c>
      <c r="D5684" t="s">
        <v>6842</v>
      </c>
      <c r="E5684" s="1">
        <v>45597</v>
      </c>
      <c r="F5684">
        <v>1</v>
      </c>
    </row>
    <row r="5685" spans="1:6" x14ac:dyDescent="0.25">
      <c r="A5685" t="s">
        <v>4591</v>
      </c>
      <c r="B5685" t="s">
        <v>43</v>
      </c>
      <c r="C5685" t="s">
        <v>44</v>
      </c>
      <c r="D5685" t="s">
        <v>6842</v>
      </c>
      <c r="E5685" s="1">
        <v>45627</v>
      </c>
      <c r="F5685">
        <v>1</v>
      </c>
    </row>
    <row r="5686" spans="1:6" x14ac:dyDescent="0.25">
      <c r="A5686" t="s">
        <v>4598</v>
      </c>
      <c r="B5686" t="s">
        <v>233</v>
      </c>
      <c r="C5686" t="s">
        <v>32</v>
      </c>
      <c r="D5686" t="s">
        <v>6839</v>
      </c>
      <c r="E5686" s="1">
        <v>45352</v>
      </c>
      <c r="F5686">
        <v>1</v>
      </c>
    </row>
    <row r="5687" spans="1:6" x14ac:dyDescent="0.25">
      <c r="A5687" t="s">
        <v>4598</v>
      </c>
      <c r="B5687" t="s">
        <v>233</v>
      </c>
      <c r="C5687" t="s">
        <v>32</v>
      </c>
      <c r="D5687" t="s">
        <v>6839</v>
      </c>
      <c r="E5687" s="1">
        <v>45383</v>
      </c>
      <c r="F5687">
        <v>1</v>
      </c>
    </row>
    <row r="5688" spans="1:6" x14ac:dyDescent="0.25">
      <c r="A5688" t="s">
        <v>4598</v>
      </c>
      <c r="B5688" t="s">
        <v>233</v>
      </c>
      <c r="C5688" t="s">
        <v>32</v>
      </c>
      <c r="D5688" t="s">
        <v>6839</v>
      </c>
      <c r="E5688" s="1">
        <v>45413</v>
      </c>
      <c r="F5688">
        <v>1</v>
      </c>
    </row>
    <row r="5689" spans="1:6" x14ac:dyDescent="0.25">
      <c r="A5689" t="s">
        <v>4598</v>
      </c>
      <c r="B5689" t="s">
        <v>233</v>
      </c>
      <c r="C5689" t="s">
        <v>32</v>
      </c>
      <c r="D5689" t="s">
        <v>6839</v>
      </c>
      <c r="E5689" s="1">
        <v>45444</v>
      </c>
      <c r="F5689">
        <v>1</v>
      </c>
    </row>
    <row r="5690" spans="1:6" x14ac:dyDescent="0.25">
      <c r="A5690" t="s">
        <v>4598</v>
      </c>
      <c r="B5690" t="s">
        <v>233</v>
      </c>
      <c r="C5690" t="s">
        <v>32</v>
      </c>
      <c r="D5690" t="s">
        <v>6839</v>
      </c>
      <c r="E5690" s="1">
        <v>45474</v>
      </c>
      <c r="F5690">
        <v>1</v>
      </c>
    </row>
    <row r="5691" spans="1:6" x14ac:dyDescent="0.25">
      <c r="A5691" t="s">
        <v>4598</v>
      </c>
      <c r="B5691" t="s">
        <v>233</v>
      </c>
      <c r="C5691" t="s">
        <v>32</v>
      </c>
      <c r="D5691" t="s">
        <v>6839</v>
      </c>
      <c r="E5691" s="1">
        <v>45505</v>
      </c>
      <c r="F5691">
        <v>1</v>
      </c>
    </row>
    <row r="5692" spans="1:6" x14ac:dyDescent="0.25">
      <c r="A5692" t="s">
        <v>4598</v>
      </c>
      <c r="B5692" t="s">
        <v>233</v>
      </c>
      <c r="C5692" t="s">
        <v>32</v>
      </c>
      <c r="D5692" t="s">
        <v>6839</v>
      </c>
      <c r="E5692" s="1">
        <v>45536</v>
      </c>
      <c r="F5692">
        <v>1</v>
      </c>
    </row>
    <row r="5693" spans="1:6" x14ac:dyDescent="0.25">
      <c r="A5693" t="s">
        <v>4598</v>
      </c>
      <c r="B5693" t="s">
        <v>233</v>
      </c>
      <c r="C5693" t="s">
        <v>32</v>
      </c>
      <c r="D5693" t="s">
        <v>6839</v>
      </c>
      <c r="E5693" s="1">
        <v>45566</v>
      </c>
      <c r="F5693">
        <v>1</v>
      </c>
    </row>
    <row r="5694" spans="1:6" x14ac:dyDescent="0.25">
      <c r="A5694" t="s">
        <v>4598</v>
      </c>
      <c r="B5694" t="s">
        <v>233</v>
      </c>
      <c r="C5694" t="s">
        <v>32</v>
      </c>
      <c r="D5694" t="s">
        <v>6839</v>
      </c>
      <c r="E5694" s="1">
        <v>45597</v>
      </c>
      <c r="F5694">
        <v>1</v>
      </c>
    </row>
    <row r="5695" spans="1:6" x14ac:dyDescent="0.25">
      <c r="A5695" t="s">
        <v>4598</v>
      </c>
      <c r="B5695" t="s">
        <v>233</v>
      </c>
      <c r="C5695" t="s">
        <v>32</v>
      </c>
      <c r="D5695" t="s">
        <v>6839</v>
      </c>
      <c r="E5695" s="1">
        <v>45627</v>
      </c>
      <c r="F5695">
        <v>1</v>
      </c>
    </row>
    <row r="5696" spans="1:6" x14ac:dyDescent="0.25">
      <c r="A5696" t="s">
        <v>4603</v>
      </c>
      <c r="B5696" t="s">
        <v>52</v>
      </c>
      <c r="C5696" t="s">
        <v>44</v>
      </c>
      <c r="D5696" t="s">
        <v>6839</v>
      </c>
      <c r="E5696" s="1">
        <v>45323</v>
      </c>
      <c r="F5696">
        <v>1</v>
      </c>
    </row>
    <row r="5697" spans="1:6" x14ac:dyDescent="0.25">
      <c r="A5697" t="s">
        <v>4603</v>
      </c>
      <c r="B5697" t="s">
        <v>52</v>
      </c>
      <c r="C5697" t="s">
        <v>44</v>
      </c>
      <c r="D5697" t="s">
        <v>6839</v>
      </c>
      <c r="E5697" s="1">
        <v>45352</v>
      </c>
      <c r="F5697">
        <v>1</v>
      </c>
    </row>
    <row r="5698" spans="1:6" x14ac:dyDescent="0.25">
      <c r="A5698" t="s">
        <v>4603</v>
      </c>
      <c r="B5698" t="s">
        <v>52</v>
      </c>
      <c r="C5698" t="s">
        <v>44</v>
      </c>
      <c r="D5698" t="s">
        <v>6839</v>
      </c>
      <c r="E5698" s="1">
        <v>45383</v>
      </c>
      <c r="F5698">
        <v>1</v>
      </c>
    </row>
    <row r="5699" spans="1:6" x14ac:dyDescent="0.25">
      <c r="A5699" t="s">
        <v>4603</v>
      </c>
      <c r="B5699" t="s">
        <v>52</v>
      </c>
      <c r="C5699" t="s">
        <v>44</v>
      </c>
      <c r="D5699" t="s">
        <v>6839</v>
      </c>
      <c r="E5699" s="1">
        <v>45413</v>
      </c>
      <c r="F5699">
        <v>1</v>
      </c>
    </row>
    <row r="5700" spans="1:6" x14ac:dyDescent="0.25">
      <c r="A5700" t="s">
        <v>4603</v>
      </c>
      <c r="B5700" t="s">
        <v>52</v>
      </c>
      <c r="C5700" t="s">
        <v>44</v>
      </c>
      <c r="D5700" t="s">
        <v>6839</v>
      </c>
      <c r="E5700" s="1">
        <v>45444</v>
      </c>
      <c r="F5700">
        <v>1</v>
      </c>
    </row>
    <row r="5701" spans="1:6" x14ac:dyDescent="0.25">
      <c r="A5701" t="s">
        <v>4603</v>
      </c>
      <c r="B5701" t="s">
        <v>52</v>
      </c>
      <c r="C5701" t="s">
        <v>44</v>
      </c>
      <c r="D5701" t="s">
        <v>6839</v>
      </c>
      <c r="E5701" s="1">
        <v>45474</v>
      </c>
      <c r="F5701">
        <v>1</v>
      </c>
    </row>
    <row r="5702" spans="1:6" x14ac:dyDescent="0.25">
      <c r="A5702" t="s">
        <v>4603</v>
      </c>
      <c r="B5702" t="s">
        <v>52</v>
      </c>
      <c r="C5702" t="s">
        <v>44</v>
      </c>
      <c r="D5702" t="s">
        <v>6839</v>
      </c>
      <c r="E5702" s="1">
        <v>45505</v>
      </c>
      <c r="F5702">
        <v>1</v>
      </c>
    </row>
    <row r="5703" spans="1:6" x14ac:dyDescent="0.25">
      <c r="A5703" t="s">
        <v>4603</v>
      </c>
      <c r="B5703" t="s">
        <v>52</v>
      </c>
      <c r="C5703" t="s">
        <v>44</v>
      </c>
      <c r="D5703" t="s">
        <v>6839</v>
      </c>
      <c r="E5703" s="1">
        <v>45536</v>
      </c>
      <c r="F5703">
        <v>1</v>
      </c>
    </row>
    <row r="5704" spans="1:6" x14ac:dyDescent="0.25">
      <c r="A5704" t="s">
        <v>4603</v>
      </c>
      <c r="B5704" t="s">
        <v>52</v>
      </c>
      <c r="C5704" t="s">
        <v>44</v>
      </c>
      <c r="D5704" t="s">
        <v>6839</v>
      </c>
      <c r="E5704" s="1">
        <v>45566</v>
      </c>
      <c r="F5704">
        <v>1</v>
      </c>
    </row>
    <row r="5705" spans="1:6" x14ac:dyDescent="0.25">
      <c r="A5705" t="s">
        <v>4603</v>
      </c>
      <c r="B5705" t="s">
        <v>52</v>
      </c>
      <c r="C5705" t="s">
        <v>44</v>
      </c>
      <c r="D5705" t="s">
        <v>6839</v>
      </c>
      <c r="E5705" s="1">
        <v>45597</v>
      </c>
      <c r="F5705">
        <v>1</v>
      </c>
    </row>
    <row r="5706" spans="1:6" x14ac:dyDescent="0.25">
      <c r="A5706" t="s">
        <v>4603</v>
      </c>
      <c r="B5706" t="s">
        <v>52</v>
      </c>
      <c r="C5706" t="s">
        <v>44</v>
      </c>
      <c r="D5706" t="s">
        <v>6839</v>
      </c>
      <c r="E5706" s="1">
        <v>45627</v>
      </c>
      <c r="F5706">
        <v>1</v>
      </c>
    </row>
    <row r="5707" spans="1:6" x14ac:dyDescent="0.25">
      <c r="A5707" t="s">
        <v>4612</v>
      </c>
      <c r="B5707" t="s">
        <v>43</v>
      </c>
      <c r="C5707" t="s">
        <v>44</v>
      </c>
      <c r="D5707" t="s">
        <v>6841</v>
      </c>
      <c r="E5707" s="1">
        <v>45323</v>
      </c>
      <c r="F5707">
        <v>1</v>
      </c>
    </row>
    <row r="5708" spans="1:6" x14ac:dyDescent="0.25">
      <c r="A5708" t="s">
        <v>4612</v>
      </c>
      <c r="B5708" t="s">
        <v>43</v>
      </c>
      <c r="C5708" t="s">
        <v>44</v>
      </c>
      <c r="D5708" t="s">
        <v>6841</v>
      </c>
      <c r="E5708" s="1">
        <v>45352</v>
      </c>
      <c r="F5708">
        <v>1</v>
      </c>
    </row>
    <row r="5709" spans="1:6" x14ac:dyDescent="0.25">
      <c r="A5709" t="s">
        <v>4612</v>
      </c>
      <c r="B5709" t="s">
        <v>43</v>
      </c>
      <c r="C5709" t="s">
        <v>44</v>
      </c>
      <c r="D5709" t="s">
        <v>6841</v>
      </c>
      <c r="E5709" s="1">
        <v>45383</v>
      </c>
      <c r="F5709">
        <v>1</v>
      </c>
    </row>
    <row r="5710" spans="1:6" x14ac:dyDescent="0.25">
      <c r="A5710" t="s">
        <v>4612</v>
      </c>
      <c r="B5710" t="s">
        <v>43</v>
      </c>
      <c r="C5710" t="s">
        <v>44</v>
      </c>
      <c r="D5710" t="s">
        <v>6841</v>
      </c>
      <c r="E5710" s="1">
        <v>45413</v>
      </c>
      <c r="F5710">
        <v>1</v>
      </c>
    </row>
    <row r="5711" spans="1:6" x14ac:dyDescent="0.25">
      <c r="A5711" t="s">
        <v>4612</v>
      </c>
      <c r="B5711" t="s">
        <v>43</v>
      </c>
      <c r="C5711" t="s">
        <v>44</v>
      </c>
      <c r="D5711" t="s">
        <v>6841</v>
      </c>
      <c r="E5711" s="1">
        <v>45444</v>
      </c>
      <c r="F5711">
        <v>1</v>
      </c>
    </row>
    <row r="5712" spans="1:6" x14ac:dyDescent="0.25">
      <c r="A5712" t="s">
        <v>4612</v>
      </c>
      <c r="B5712" t="s">
        <v>43</v>
      </c>
      <c r="C5712" t="s">
        <v>44</v>
      </c>
      <c r="D5712" t="s">
        <v>6841</v>
      </c>
      <c r="E5712" s="1">
        <v>45474</v>
      </c>
      <c r="F5712">
        <v>1</v>
      </c>
    </row>
    <row r="5713" spans="1:6" x14ac:dyDescent="0.25">
      <c r="A5713" t="s">
        <v>4638</v>
      </c>
      <c r="B5713" t="s">
        <v>146</v>
      </c>
      <c r="C5713" t="s">
        <v>147</v>
      </c>
      <c r="D5713" t="s">
        <v>6841</v>
      </c>
      <c r="E5713" s="1">
        <v>45323</v>
      </c>
      <c r="F5713">
        <v>1</v>
      </c>
    </row>
    <row r="5714" spans="1:6" x14ac:dyDescent="0.25">
      <c r="A5714" t="s">
        <v>4638</v>
      </c>
      <c r="B5714" t="s">
        <v>146</v>
      </c>
      <c r="C5714" t="s">
        <v>147</v>
      </c>
      <c r="D5714" t="s">
        <v>6841</v>
      </c>
      <c r="E5714" s="1">
        <v>45352</v>
      </c>
      <c r="F5714">
        <v>1</v>
      </c>
    </row>
    <row r="5715" spans="1:6" x14ac:dyDescent="0.25">
      <c r="A5715" t="s">
        <v>4638</v>
      </c>
      <c r="B5715" t="s">
        <v>146</v>
      </c>
      <c r="C5715" t="s">
        <v>147</v>
      </c>
      <c r="D5715" t="s">
        <v>6841</v>
      </c>
      <c r="E5715" s="1">
        <v>45383</v>
      </c>
      <c r="F5715">
        <v>1</v>
      </c>
    </row>
    <row r="5716" spans="1:6" x14ac:dyDescent="0.25">
      <c r="A5716" t="s">
        <v>4638</v>
      </c>
      <c r="B5716" t="s">
        <v>146</v>
      </c>
      <c r="C5716" t="s">
        <v>147</v>
      </c>
      <c r="D5716" t="s">
        <v>6841</v>
      </c>
      <c r="E5716" s="1">
        <v>45413</v>
      </c>
      <c r="F5716">
        <v>1</v>
      </c>
    </row>
    <row r="5717" spans="1:6" x14ac:dyDescent="0.25">
      <c r="A5717" t="s">
        <v>4638</v>
      </c>
      <c r="B5717" t="s">
        <v>146</v>
      </c>
      <c r="C5717" t="s">
        <v>147</v>
      </c>
      <c r="D5717" t="s">
        <v>6841</v>
      </c>
      <c r="E5717" s="1">
        <v>45444</v>
      </c>
      <c r="F5717">
        <v>1</v>
      </c>
    </row>
    <row r="5718" spans="1:6" x14ac:dyDescent="0.25">
      <c r="A5718" t="s">
        <v>4638</v>
      </c>
      <c r="B5718" t="s">
        <v>146</v>
      </c>
      <c r="C5718" t="s">
        <v>147</v>
      </c>
      <c r="D5718" t="s">
        <v>6841</v>
      </c>
      <c r="E5718" s="1">
        <v>45474</v>
      </c>
      <c r="F5718">
        <v>1</v>
      </c>
    </row>
    <row r="5719" spans="1:6" x14ac:dyDescent="0.25">
      <c r="A5719" t="s">
        <v>4638</v>
      </c>
      <c r="B5719" t="s">
        <v>146</v>
      </c>
      <c r="C5719" t="s">
        <v>147</v>
      </c>
      <c r="D5719" t="s">
        <v>6841</v>
      </c>
      <c r="E5719" s="1">
        <v>45505</v>
      </c>
      <c r="F5719">
        <v>1</v>
      </c>
    </row>
    <row r="5720" spans="1:6" x14ac:dyDescent="0.25">
      <c r="A5720" t="s">
        <v>4638</v>
      </c>
      <c r="B5720" t="s">
        <v>146</v>
      </c>
      <c r="C5720" t="s">
        <v>147</v>
      </c>
      <c r="D5720" t="s">
        <v>6841</v>
      </c>
      <c r="E5720" s="1">
        <v>45536</v>
      </c>
      <c r="F5720">
        <v>1</v>
      </c>
    </row>
    <row r="5721" spans="1:6" x14ac:dyDescent="0.25">
      <c r="A5721" t="s">
        <v>4638</v>
      </c>
      <c r="B5721" t="s">
        <v>146</v>
      </c>
      <c r="C5721" t="s">
        <v>147</v>
      </c>
      <c r="D5721" t="s">
        <v>6841</v>
      </c>
      <c r="E5721" s="1">
        <v>45566</v>
      </c>
      <c r="F5721">
        <v>1</v>
      </c>
    </row>
    <row r="5722" spans="1:6" x14ac:dyDescent="0.25">
      <c r="A5722" t="s">
        <v>4638</v>
      </c>
      <c r="B5722" t="s">
        <v>146</v>
      </c>
      <c r="C5722" t="s">
        <v>147</v>
      </c>
      <c r="D5722" t="s">
        <v>6841</v>
      </c>
      <c r="E5722" s="1">
        <v>45597</v>
      </c>
      <c r="F5722">
        <v>1</v>
      </c>
    </row>
    <row r="5723" spans="1:6" x14ac:dyDescent="0.25">
      <c r="A5723" t="s">
        <v>4638</v>
      </c>
      <c r="B5723" t="s">
        <v>146</v>
      </c>
      <c r="C5723" t="s">
        <v>147</v>
      </c>
      <c r="D5723" t="s">
        <v>6841</v>
      </c>
      <c r="E5723" s="1">
        <v>45627</v>
      </c>
      <c r="F5723">
        <v>1</v>
      </c>
    </row>
    <row r="5724" spans="1:6" x14ac:dyDescent="0.25">
      <c r="A5724" t="s">
        <v>4643</v>
      </c>
      <c r="B5724" t="s">
        <v>146</v>
      </c>
      <c r="C5724" t="s">
        <v>147</v>
      </c>
      <c r="D5724" t="s">
        <v>6842</v>
      </c>
      <c r="E5724" s="1">
        <v>45352</v>
      </c>
      <c r="F5724">
        <v>1</v>
      </c>
    </row>
    <row r="5725" spans="1:6" x14ac:dyDescent="0.25">
      <c r="A5725" t="s">
        <v>4643</v>
      </c>
      <c r="B5725" t="s">
        <v>146</v>
      </c>
      <c r="C5725" t="s">
        <v>147</v>
      </c>
      <c r="D5725" t="s">
        <v>6842</v>
      </c>
      <c r="E5725" s="1">
        <v>45383</v>
      </c>
      <c r="F5725">
        <v>1</v>
      </c>
    </row>
    <row r="5726" spans="1:6" x14ac:dyDescent="0.25">
      <c r="A5726" t="s">
        <v>4643</v>
      </c>
      <c r="B5726" t="s">
        <v>146</v>
      </c>
      <c r="C5726" t="s">
        <v>147</v>
      </c>
      <c r="D5726" t="s">
        <v>6842</v>
      </c>
      <c r="E5726" s="1">
        <v>45413</v>
      </c>
      <c r="F5726">
        <v>1</v>
      </c>
    </row>
    <row r="5727" spans="1:6" x14ac:dyDescent="0.25">
      <c r="A5727" t="s">
        <v>4643</v>
      </c>
      <c r="B5727" t="s">
        <v>146</v>
      </c>
      <c r="C5727" t="s">
        <v>147</v>
      </c>
      <c r="D5727" t="s">
        <v>6842</v>
      </c>
      <c r="E5727" s="1">
        <v>45444</v>
      </c>
      <c r="F5727">
        <v>1</v>
      </c>
    </row>
    <row r="5728" spans="1:6" x14ac:dyDescent="0.25">
      <c r="A5728" t="s">
        <v>4643</v>
      </c>
      <c r="B5728" t="s">
        <v>146</v>
      </c>
      <c r="C5728" t="s">
        <v>147</v>
      </c>
      <c r="D5728" t="s">
        <v>6842</v>
      </c>
      <c r="E5728" s="1">
        <v>45474</v>
      </c>
      <c r="F5728">
        <v>1</v>
      </c>
    </row>
    <row r="5729" spans="1:6" x14ac:dyDescent="0.25">
      <c r="A5729" t="s">
        <v>4643</v>
      </c>
      <c r="B5729" t="s">
        <v>146</v>
      </c>
      <c r="C5729" t="s">
        <v>147</v>
      </c>
      <c r="D5729" t="s">
        <v>6842</v>
      </c>
      <c r="E5729" s="1">
        <v>45505</v>
      </c>
      <c r="F5729">
        <v>1</v>
      </c>
    </row>
    <row r="5730" spans="1:6" x14ac:dyDescent="0.25">
      <c r="A5730" t="s">
        <v>4643</v>
      </c>
      <c r="B5730" t="s">
        <v>146</v>
      </c>
      <c r="C5730" t="s">
        <v>147</v>
      </c>
      <c r="D5730" t="s">
        <v>6842</v>
      </c>
      <c r="E5730" s="1">
        <v>45536</v>
      </c>
      <c r="F5730">
        <v>1</v>
      </c>
    </row>
    <row r="5731" spans="1:6" x14ac:dyDescent="0.25">
      <c r="A5731" t="s">
        <v>4643</v>
      </c>
      <c r="B5731" t="s">
        <v>146</v>
      </c>
      <c r="C5731" t="s">
        <v>147</v>
      </c>
      <c r="D5731" t="s">
        <v>6842</v>
      </c>
      <c r="E5731" s="1">
        <v>45566</v>
      </c>
      <c r="F5731">
        <v>1</v>
      </c>
    </row>
    <row r="5732" spans="1:6" x14ac:dyDescent="0.25">
      <c r="A5732" t="s">
        <v>4643</v>
      </c>
      <c r="B5732" t="s">
        <v>146</v>
      </c>
      <c r="C5732" t="s">
        <v>147</v>
      </c>
      <c r="D5732" t="s">
        <v>6842</v>
      </c>
      <c r="E5732" s="1">
        <v>45597</v>
      </c>
      <c r="F5732">
        <v>1</v>
      </c>
    </row>
    <row r="5733" spans="1:6" x14ac:dyDescent="0.25">
      <c r="A5733" t="s">
        <v>4643</v>
      </c>
      <c r="B5733" t="s">
        <v>146</v>
      </c>
      <c r="C5733" t="s">
        <v>147</v>
      </c>
      <c r="D5733" t="s">
        <v>6842</v>
      </c>
      <c r="E5733" s="1">
        <v>45627</v>
      </c>
      <c r="F5733">
        <v>1</v>
      </c>
    </row>
    <row r="5734" spans="1:6" x14ac:dyDescent="0.25">
      <c r="A5734" t="s">
        <v>4649</v>
      </c>
      <c r="B5734" t="s">
        <v>146</v>
      </c>
      <c r="C5734" t="s">
        <v>147</v>
      </c>
      <c r="D5734" t="s">
        <v>6842</v>
      </c>
      <c r="E5734" s="1">
        <v>45292</v>
      </c>
      <c r="F5734">
        <v>1</v>
      </c>
    </row>
    <row r="5735" spans="1:6" x14ac:dyDescent="0.25">
      <c r="A5735" t="s">
        <v>4649</v>
      </c>
      <c r="B5735" t="s">
        <v>146</v>
      </c>
      <c r="C5735" t="s">
        <v>147</v>
      </c>
      <c r="D5735" t="s">
        <v>6842</v>
      </c>
      <c r="E5735" s="1">
        <v>45323</v>
      </c>
      <c r="F5735">
        <v>1</v>
      </c>
    </row>
    <row r="5736" spans="1:6" x14ac:dyDescent="0.25">
      <c r="A5736" t="s">
        <v>4649</v>
      </c>
      <c r="B5736" t="s">
        <v>146</v>
      </c>
      <c r="C5736" t="s">
        <v>147</v>
      </c>
      <c r="D5736" t="s">
        <v>6842</v>
      </c>
      <c r="E5736" s="1">
        <v>45352</v>
      </c>
      <c r="F5736">
        <v>1</v>
      </c>
    </row>
    <row r="5737" spans="1:6" x14ac:dyDescent="0.25">
      <c r="A5737" t="s">
        <v>4649</v>
      </c>
      <c r="B5737" t="s">
        <v>146</v>
      </c>
      <c r="C5737" t="s">
        <v>147</v>
      </c>
      <c r="D5737" t="s">
        <v>6842</v>
      </c>
      <c r="E5737" s="1">
        <v>45383</v>
      </c>
      <c r="F5737">
        <v>1</v>
      </c>
    </row>
    <row r="5738" spans="1:6" x14ac:dyDescent="0.25">
      <c r="A5738" t="s">
        <v>4649</v>
      </c>
      <c r="B5738" t="s">
        <v>146</v>
      </c>
      <c r="C5738" t="s">
        <v>147</v>
      </c>
      <c r="D5738" t="s">
        <v>6842</v>
      </c>
      <c r="E5738" s="1">
        <v>45413</v>
      </c>
      <c r="F5738">
        <v>1</v>
      </c>
    </row>
    <row r="5739" spans="1:6" x14ac:dyDescent="0.25">
      <c r="A5739" t="s">
        <v>4649</v>
      </c>
      <c r="B5739" t="s">
        <v>146</v>
      </c>
      <c r="C5739" t="s">
        <v>147</v>
      </c>
      <c r="D5739" t="s">
        <v>6842</v>
      </c>
      <c r="E5739" s="1">
        <v>45444</v>
      </c>
      <c r="F5739">
        <v>1</v>
      </c>
    </row>
    <row r="5740" spans="1:6" x14ac:dyDescent="0.25">
      <c r="A5740" t="s">
        <v>4649</v>
      </c>
      <c r="B5740" t="s">
        <v>146</v>
      </c>
      <c r="C5740" t="s">
        <v>147</v>
      </c>
      <c r="D5740" t="s">
        <v>6842</v>
      </c>
      <c r="E5740" s="1">
        <v>45474</v>
      </c>
      <c r="F5740">
        <v>1</v>
      </c>
    </row>
    <row r="5741" spans="1:6" x14ac:dyDescent="0.25">
      <c r="A5741" t="s">
        <v>4649</v>
      </c>
      <c r="B5741" t="s">
        <v>146</v>
      </c>
      <c r="C5741" t="s">
        <v>147</v>
      </c>
      <c r="D5741" t="s">
        <v>6842</v>
      </c>
      <c r="E5741" s="1">
        <v>45505</v>
      </c>
      <c r="F5741">
        <v>1</v>
      </c>
    </row>
    <row r="5742" spans="1:6" x14ac:dyDescent="0.25">
      <c r="A5742" t="s">
        <v>4649</v>
      </c>
      <c r="B5742" t="s">
        <v>146</v>
      </c>
      <c r="C5742" t="s">
        <v>147</v>
      </c>
      <c r="D5742" t="s">
        <v>6842</v>
      </c>
      <c r="E5742" s="1">
        <v>45536</v>
      </c>
      <c r="F5742">
        <v>1</v>
      </c>
    </row>
    <row r="5743" spans="1:6" x14ac:dyDescent="0.25">
      <c r="A5743" t="s">
        <v>4649</v>
      </c>
      <c r="B5743" t="s">
        <v>146</v>
      </c>
      <c r="C5743" t="s">
        <v>147</v>
      </c>
      <c r="D5743" t="s">
        <v>6842</v>
      </c>
      <c r="E5743" s="1">
        <v>45566</v>
      </c>
      <c r="F5743">
        <v>1</v>
      </c>
    </row>
    <row r="5744" spans="1:6" x14ac:dyDescent="0.25">
      <c r="A5744" t="s">
        <v>4649</v>
      </c>
      <c r="B5744" t="s">
        <v>146</v>
      </c>
      <c r="C5744" t="s">
        <v>147</v>
      </c>
      <c r="D5744" t="s">
        <v>6842</v>
      </c>
      <c r="E5744" s="1">
        <v>45597</v>
      </c>
      <c r="F5744">
        <v>1</v>
      </c>
    </row>
    <row r="5745" spans="1:6" x14ac:dyDescent="0.25">
      <c r="A5745" t="s">
        <v>4649</v>
      </c>
      <c r="B5745" t="s">
        <v>146</v>
      </c>
      <c r="C5745" t="s">
        <v>147</v>
      </c>
      <c r="D5745" t="s">
        <v>6842</v>
      </c>
      <c r="E5745" s="1">
        <v>45627</v>
      </c>
      <c r="F5745">
        <v>1</v>
      </c>
    </row>
    <row r="5746" spans="1:6" x14ac:dyDescent="0.25">
      <c r="A5746" t="s">
        <v>4660</v>
      </c>
      <c r="B5746" t="s">
        <v>146</v>
      </c>
      <c r="C5746" t="s">
        <v>147</v>
      </c>
      <c r="D5746" t="s">
        <v>6842</v>
      </c>
      <c r="E5746" s="1">
        <v>45352</v>
      </c>
      <c r="F5746">
        <v>1</v>
      </c>
    </row>
    <row r="5747" spans="1:6" x14ac:dyDescent="0.25">
      <c r="A5747" t="s">
        <v>4660</v>
      </c>
      <c r="B5747" t="s">
        <v>146</v>
      </c>
      <c r="C5747" t="s">
        <v>147</v>
      </c>
      <c r="D5747" t="s">
        <v>6842</v>
      </c>
      <c r="E5747" s="1">
        <v>45383</v>
      </c>
      <c r="F5747">
        <v>1</v>
      </c>
    </row>
    <row r="5748" spans="1:6" x14ac:dyDescent="0.25">
      <c r="A5748" t="s">
        <v>4660</v>
      </c>
      <c r="B5748" t="s">
        <v>146</v>
      </c>
      <c r="C5748" t="s">
        <v>147</v>
      </c>
      <c r="D5748" t="s">
        <v>6842</v>
      </c>
      <c r="E5748" s="1">
        <v>45413</v>
      </c>
      <c r="F5748">
        <v>1</v>
      </c>
    </row>
    <row r="5749" spans="1:6" x14ac:dyDescent="0.25">
      <c r="A5749" t="s">
        <v>4660</v>
      </c>
      <c r="B5749" t="s">
        <v>146</v>
      </c>
      <c r="C5749" t="s">
        <v>147</v>
      </c>
      <c r="D5749" t="s">
        <v>6842</v>
      </c>
      <c r="E5749" s="1">
        <v>45444</v>
      </c>
      <c r="F5749">
        <v>1</v>
      </c>
    </row>
    <row r="5750" spans="1:6" x14ac:dyDescent="0.25">
      <c r="A5750" t="s">
        <v>4660</v>
      </c>
      <c r="B5750" t="s">
        <v>146</v>
      </c>
      <c r="C5750" t="s">
        <v>147</v>
      </c>
      <c r="D5750" t="s">
        <v>6842</v>
      </c>
      <c r="E5750" s="1">
        <v>45474</v>
      </c>
      <c r="F5750">
        <v>1</v>
      </c>
    </row>
    <row r="5751" spans="1:6" x14ac:dyDescent="0.25">
      <c r="A5751" t="s">
        <v>4660</v>
      </c>
      <c r="B5751" t="s">
        <v>146</v>
      </c>
      <c r="C5751" t="s">
        <v>147</v>
      </c>
      <c r="D5751" t="s">
        <v>6842</v>
      </c>
      <c r="E5751" s="1">
        <v>45505</v>
      </c>
      <c r="F5751">
        <v>1</v>
      </c>
    </row>
    <row r="5752" spans="1:6" x14ac:dyDescent="0.25">
      <c r="A5752" t="s">
        <v>4660</v>
      </c>
      <c r="B5752" t="s">
        <v>146</v>
      </c>
      <c r="C5752" t="s">
        <v>147</v>
      </c>
      <c r="D5752" t="s">
        <v>6842</v>
      </c>
      <c r="E5752" s="1">
        <v>45536</v>
      </c>
      <c r="F5752">
        <v>1</v>
      </c>
    </row>
    <row r="5753" spans="1:6" x14ac:dyDescent="0.25">
      <c r="A5753" t="s">
        <v>4666</v>
      </c>
      <c r="B5753" t="s">
        <v>52</v>
      </c>
      <c r="C5753" t="s">
        <v>44</v>
      </c>
      <c r="D5753" t="s">
        <v>6840</v>
      </c>
      <c r="E5753" s="1">
        <v>45352</v>
      </c>
      <c r="F5753">
        <v>1</v>
      </c>
    </row>
    <row r="5754" spans="1:6" x14ac:dyDescent="0.25">
      <c r="A5754" t="s">
        <v>4666</v>
      </c>
      <c r="B5754" t="s">
        <v>52</v>
      </c>
      <c r="C5754" t="s">
        <v>44</v>
      </c>
      <c r="D5754" t="s">
        <v>6840</v>
      </c>
      <c r="E5754" s="1">
        <v>45383</v>
      </c>
      <c r="F5754">
        <v>1</v>
      </c>
    </row>
    <row r="5755" spans="1:6" x14ac:dyDescent="0.25">
      <c r="A5755" t="s">
        <v>4666</v>
      </c>
      <c r="B5755" t="s">
        <v>52</v>
      </c>
      <c r="C5755" t="s">
        <v>44</v>
      </c>
      <c r="D5755" t="s">
        <v>6840</v>
      </c>
      <c r="E5755" s="1">
        <v>45413</v>
      </c>
      <c r="F5755">
        <v>1</v>
      </c>
    </row>
    <row r="5756" spans="1:6" x14ac:dyDescent="0.25">
      <c r="A5756" t="s">
        <v>4666</v>
      </c>
      <c r="B5756" t="s">
        <v>52</v>
      </c>
      <c r="C5756" t="s">
        <v>44</v>
      </c>
      <c r="D5756" t="s">
        <v>6840</v>
      </c>
      <c r="E5756" s="1">
        <v>45444</v>
      </c>
      <c r="F5756">
        <v>1</v>
      </c>
    </row>
    <row r="5757" spans="1:6" x14ac:dyDescent="0.25">
      <c r="A5757" t="s">
        <v>4666</v>
      </c>
      <c r="B5757" t="s">
        <v>52</v>
      </c>
      <c r="C5757" t="s">
        <v>44</v>
      </c>
      <c r="D5757" t="s">
        <v>6840</v>
      </c>
      <c r="E5757" s="1">
        <v>45474</v>
      </c>
      <c r="F5757">
        <v>1</v>
      </c>
    </row>
    <row r="5758" spans="1:6" x14ac:dyDescent="0.25">
      <c r="A5758" t="s">
        <v>4666</v>
      </c>
      <c r="B5758" t="s">
        <v>52</v>
      </c>
      <c r="C5758" t="s">
        <v>44</v>
      </c>
      <c r="D5758" t="s">
        <v>6840</v>
      </c>
      <c r="E5758" s="1">
        <v>45505</v>
      </c>
      <c r="F5758">
        <v>1</v>
      </c>
    </row>
    <row r="5759" spans="1:6" x14ac:dyDescent="0.25">
      <c r="A5759" t="s">
        <v>4666</v>
      </c>
      <c r="B5759" t="s">
        <v>52</v>
      </c>
      <c r="C5759" t="s">
        <v>44</v>
      </c>
      <c r="D5759" t="s">
        <v>6840</v>
      </c>
      <c r="E5759" s="1">
        <v>45536</v>
      </c>
      <c r="F5759">
        <v>1</v>
      </c>
    </row>
    <row r="5760" spans="1:6" x14ac:dyDescent="0.25">
      <c r="A5760" t="s">
        <v>4666</v>
      </c>
      <c r="B5760" t="s">
        <v>52</v>
      </c>
      <c r="C5760" t="s">
        <v>44</v>
      </c>
      <c r="D5760" t="s">
        <v>6840</v>
      </c>
      <c r="E5760" s="1">
        <v>45566</v>
      </c>
      <c r="F5760">
        <v>1</v>
      </c>
    </row>
    <row r="5761" spans="1:6" x14ac:dyDescent="0.25">
      <c r="A5761" t="s">
        <v>4666</v>
      </c>
      <c r="B5761" t="s">
        <v>52</v>
      </c>
      <c r="C5761" t="s">
        <v>44</v>
      </c>
      <c r="D5761" t="s">
        <v>6840</v>
      </c>
      <c r="E5761" s="1">
        <v>45597</v>
      </c>
      <c r="F5761">
        <v>1</v>
      </c>
    </row>
    <row r="5762" spans="1:6" x14ac:dyDescent="0.25">
      <c r="A5762" t="s">
        <v>4666</v>
      </c>
      <c r="B5762" t="s">
        <v>52</v>
      </c>
      <c r="C5762" t="s">
        <v>44</v>
      </c>
      <c r="D5762" t="s">
        <v>6840</v>
      </c>
      <c r="E5762" s="1">
        <v>45627</v>
      </c>
      <c r="F5762">
        <v>1</v>
      </c>
    </row>
    <row r="5763" spans="1:6" x14ac:dyDescent="0.25">
      <c r="A5763" t="s">
        <v>4673</v>
      </c>
      <c r="B5763" t="s">
        <v>146</v>
      </c>
      <c r="C5763" t="s">
        <v>147</v>
      </c>
      <c r="D5763" t="s">
        <v>6840</v>
      </c>
      <c r="E5763" s="1">
        <v>45323</v>
      </c>
      <c r="F5763">
        <v>1</v>
      </c>
    </row>
    <row r="5764" spans="1:6" x14ac:dyDescent="0.25">
      <c r="A5764" t="s">
        <v>4673</v>
      </c>
      <c r="B5764" t="s">
        <v>146</v>
      </c>
      <c r="C5764" t="s">
        <v>147</v>
      </c>
      <c r="D5764" t="s">
        <v>6840</v>
      </c>
      <c r="E5764" s="1">
        <v>45352</v>
      </c>
      <c r="F5764">
        <v>1</v>
      </c>
    </row>
    <row r="5765" spans="1:6" x14ac:dyDescent="0.25">
      <c r="A5765" t="s">
        <v>4673</v>
      </c>
      <c r="B5765" t="s">
        <v>146</v>
      </c>
      <c r="C5765" t="s">
        <v>147</v>
      </c>
      <c r="D5765" t="s">
        <v>6840</v>
      </c>
      <c r="E5765" s="1">
        <v>45383</v>
      </c>
      <c r="F5765">
        <v>1</v>
      </c>
    </row>
    <row r="5766" spans="1:6" x14ac:dyDescent="0.25">
      <c r="A5766" t="s">
        <v>4673</v>
      </c>
      <c r="B5766" t="s">
        <v>146</v>
      </c>
      <c r="C5766" t="s">
        <v>147</v>
      </c>
      <c r="D5766" t="s">
        <v>6840</v>
      </c>
      <c r="E5766" s="1">
        <v>45413</v>
      </c>
      <c r="F5766">
        <v>1</v>
      </c>
    </row>
    <row r="5767" spans="1:6" x14ac:dyDescent="0.25">
      <c r="A5767" t="s">
        <v>4673</v>
      </c>
      <c r="B5767" t="s">
        <v>146</v>
      </c>
      <c r="C5767" t="s">
        <v>147</v>
      </c>
      <c r="D5767" t="s">
        <v>6840</v>
      </c>
      <c r="E5767" s="1">
        <v>45444</v>
      </c>
      <c r="F5767">
        <v>1</v>
      </c>
    </row>
    <row r="5768" spans="1:6" x14ac:dyDescent="0.25">
      <c r="A5768" t="s">
        <v>4673</v>
      </c>
      <c r="B5768" t="s">
        <v>146</v>
      </c>
      <c r="C5768" t="s">
        <v>147</v>
      </c>
      <c r="D5768" t="s">
        <v>6840</v>
      </c>
      <c r="E5768" s="1">
        <v>45474</v>
      </c>
      <c r="F5768">
        <v>1</v>
      </c>
    </row>
    <row r="5769" spans="1:6" x14ac:dyDescent="0.25">
      <c r="A5769" t="s">
        <v>4673</v>
      </c>
      <c r="B5769" t="s">
        <v>146</v>
      </c>
      <c r="C5769" t="s">
        <v>147</v>
      </c>
      <c r="D5769" t="s">
        <v>6840</v>
      </c>
      <c r="E5769" s="1">
        <v>45505</v>
      </c>
      <c r="F5769">
        <v>1</v>
      </c>
    </row>
    <row r="5770" spans="1:6" x14ac:dyDescent="0.25">
      <c r="A5770" t="s">
        <v>4673</v>
      </c>
      <c r="B5770" t="s">
        <v>146</v>
      </c>
      <c r="C5770" t="s">
        <v>147</v>
      </c>
      <c r="D5770" t="s">
        <v>6840</v>
      </c>
      <c r="E5770" s="1">
        <v>45536</v>
      </c>
      <c r="F5770">
        <v>1</v>
      </c>
    </row>
    <row r="5771" spans="1:6" x14ac:dyDescent="0.25">
      <c r="A5771" t="s">
        <v>4673</v>
      </c>
      <c r="B5771" t="s">
        <v>146</v>
      </c>
      <c r="C5771" t="s">
        <v>147</v>
      </c>
      <c r="D5771" t="s">
        <v>6840</v>
      </c>
      <c r="E5771" s="1">
        <v>45566</v>
      </c>
      <c r="F5771">
        <v>1</v>
      </c>
    </row>
    <row r="5772" spans="1:6" x14ac:dyDescent="0.25">
      <c r="A5772" t="s">
        <v>4673</v>
      </c>
      <c r="B5772" t="s">
        <v>146</v>
      </c>
      <c r="C5772" t="s">
        <v>147</v>
      </c>
      <c r="D5772" t="s">
        <v>6840</v>
      </c>
      <c r="E5772" s="1">
        <v>45597</v>
      </c>
      <c r="F5772">
        <v>1</v>
      </c>
    </row>
    <row r="5773" spans="1:6" x14ac:dyDescent="0.25">
      <c r="A5773" t="s">
        <v>4673</v>
      </c>
      <c r="B5773" t="s">
        <v>146</v>
      </c>
      <c r="C5773" t="s">
        <v>147</v>
      </c>
      <c r="D5773" t="s">
        <v>6840</v>
      </c>
      <c r="E5773" s="1">
        <v>45627</v>
      </c>
      <c r="F5773">
        <v>1</v>
      </c>
    </row>
    <row r="5774" spans="1:6" x14ac:dyDescent="0.25">
      <c r="A5774" t="s">
        <v>4688</v>
      </c>
      <c r="B5774" t="s">
        <v>31</v>
      </c>
      <c r="C5774" t="s">
        <v>32</v>
      </c>
      <c r="D5774" t="s">
        <v>6841</v>
      </c>
      <c r="E5774" s="1">
        <v>45352</v>
      </c>
      <c r="F5774">
        <v>1</v>
      </c>
    </row>
    <row r="5775" spans="1:6" x14ac:dyDescent="0.25">
      <c r="A5775" t="s">
        <v>4688</v>
      </c>
      <c r="B5775" t="s">
        <v>31</v>
      </c>
      <c r="C5775" t="s">
        <v>32</v>
      </c>
      <c r="D5775" t="s">
        <v>6841</v>
      </c>
      <c r="E5775" s="1">
        <v>45383</v>
      </c>
      <c r="F5775">
        <v>1</v>
      </c>
    </row>
    <row r="5776" spans="1:6" x14ac:dyDescent="0.25">
      <c r="A5776" t="s">
        <v>4688</v>
      </c>
      <c r="B5776" t="s">
        <v>31</v>
      </c>
      <c r="C5776" t="s">
        <v>32</v>
      </c>
      <c r="D5776" t="s">
        <v>6841</v>
      </c>
      <c r="E5776" s="1">
        <v>45413</v>
      </c>
      <c r="F5776">
        <v>1</v>
      </c>
    </row>
    <row r="5777" spans="1:6" x14ac:dyDescent="0.25">
      <c r="A5777" t="s">
        <v>4688</v>
      </c>
      <c r="B5777" t="s">
        <v>31</v>
      </c>
      <c r="C5777" t="s">
        <v>32</v>
      </c>
      <c r="D5777" t="s">
        <v>6841</v>
      </c>
      <c r="E5777" s="1">
        <v>45444</v>
      </c>
      <c r="F5777">
        <v>1</v>
      </c>
    </row>
    <row r="5778" spans="1:6" x14ac:dyDescent="0.25">
      <c r="A5778" t="s">
        <v>4688</v>
      </c>
      <c r="B5778" t="s">
        <v>31</v>
      </c>
      <c r="C5778" t="s">
        <v>32</v>
      </c>
      <c r="D5778" t="s">
        <v>6841</v>
      </c>
      <c r="E5778" s="1">
        <v>45474</v>
      </c>
      <c r="F5778">
        <v>1</v>
      </c>
    </row>
    <row r="5779" spans="1:6" x14ac:dyDescent="0.25">
      <c r="A5779" t="s">
        <v>4688</v>
      </c>
      <c r="B5779" t="s">
        <v>31</v>
      </c>
      <c r="C5779" t="s">
        <v>32</v>
      </c>
      <c r="D5779" t="s">
        <v>6841</v>
      </c>
      <c r="E5779" s="1">
        <v>45505</v>
      </c>
      <c r="F5779">
        <v>1</v>
      </c>
    </row>
    <row r="5780" spans="1:6" x14ac:dyDescent="0.25">
      <c r="A5780" t="s">
        <v>4688</v>
      </c>
      <c r="B5780" t="s">
        <v>31</v>
      </c>
      <c r="C5780" t="s">
        <v>32</v>
      </c>
      <c r="D5780" t="s">
        <v>6841</v>
      </c>
      <c r="E5780" s="1">
        <v>45536</v>
      </c>
      <c r="F5780">
        <v>1</v>
      </c>
    </row>
    <row r="5781" spans="1:6" x14ac:dyDescent="0.25">
      <c r="A5781" t="s">
        <v>4688</v>
      </c>
      <c r="B5781" t="s">
        <v>31</v>
      </c>
      <c r="C5781" t="s">
        <v>32</v>
      </c>
      <c r="D5781" t="s">
        <v>6841</v>
      </c>
      <c r="E5781" s="1">
        <v>45566</v>
      </c>
      <c r="F5781">
        <v>1</v>
      </c>
    </row>
    <row r="5782" spans="1:6" x14ac:dyDescent="0.25">
      <c r="A5782" t="s">
        <v>4688</v>
      </c>
      <c r="B5782" t="s">
        <v>31</v>
      </c>
      <c r="C5782" t="s">
        <v>32</v>
      </c>
      <c r="D5782" t="s">
        <v>6841</v>
      </c>
      <c r="E5782" s="1">
        <v>45597</v>
      </c>
      <c r="F5782">
        <v>1</v>
      </c>
    </row>
    <row r="5783" spans="1:6" x14ac:dyDescent="0.25">
      <c r="A5783" t="s">
        <v>4688</v>
      </c>
      <c r="B5783" t="s">
        <v>31</v>
      </c>
      <c r="C5783" t="s">
        <v>32</v>
      </c>
      <c r="D5783" t="s">
        <v>6841</v>
      </c>
      <c r="E5783" s="1">
        <v>45627</v>
      </c>
      <c r="F5783">
        <v>1</v>
      </c>
    </row>
    <row r="5784" spans="1:6" x14ac:dyDescent="0.25">
      <c r="A5784" t="s">
        <v>4694</v>
      </c>
      <c r="B5784" t="s">
        <v>52</v>
      </c>
      <c r="C5784" t="s">
        <v>44</v>
      </c>
      <c r="D5784" t="s">
        <v>6842</v>
      </c>
      <c r="E5784" s="1">
        <v>45292</v>
      </c>
      <c r="F5784">
        <v>1</v>
      </c>
    </row>
    <row r="5785" spans="1:6" x14ac:dyDescent="0.25">
      <c r="A5785" t="s">
        <v>4694</v>
      </c>
      <c r="B5785" t="s">
        <v>52</v>
      </c>
      <c r="C5785" t="s">
        <v>44</v>
      </c>
      <c r="D5785" t="s">
        <v>6842</v>
      </c>
      <c r="E5785" s="1">
        <v>45323</v>
      </c>
      <c r="F5785">
        <v>1</v>
      </c>
    </row>
    <row r="5786" spans="1:6" x14ac:dyDescent="0.25">
      <c r="A5786" t="s">
        <v>4694</v>
      </c>
      <c r="B5786" t="s">
        <v>52</v>
      </c>
      <c r="C5786" t="s">
        <v>44</v>
      </c>
      <c r="D5786" t="s">
        <v>6842</v>
      </c>
      <c r="E5786" s="1">
        <v>45352</v>
      </c>
      <c r="F5786">
        <v>1</v>
      </c>
    </row>
    <row r="5787" spans="1:6" x14ac:dyDescent="0.25">
      <c r="A5787" t="s">
        <v>4694</v>
      </c>
      <c r="B5787" t="s">
        <v>52</v>
      </c>
      <c r="C5787" t="s">
        <v>44</v>
      </c>
      <c r="D5787" t="s">
        <v>6842</v>
      </c>
      <c r="E5787" s="1">
        <v>45383</v>
      </c>
      <c r="F5787">
        <v>1</v>
      </c>
    </row>
    <row r="5788" spans="1:6" x14ac:dyDescent="0.25">
      <c r="A5788" t="s">
        <v>4694</v>
      </c>
      <c r="B5788" t="s">
        <v>52</v>
      </c>
      <c r="C5788" t="s">
        <v>44</v>
      </c>
      <c r="D5788" t="s">
        <v>6842</v>
      </c>
      <c r="E5788" s="1">
        <v>45413</v>
      </c>
      <c r="F5788">
        <v>1</v>
      </c>
    </row>
    <row r="5789" spans="1:6" x14ac:dyDescent="0.25">
      <c r="A5789" t="s">
        <v>4694</v>
      </c>
      <c r="B5789" t="s">
        <v>52</v>
      </c>
      <c r="C5789" t="s">
        <v>44</v>
      </c>
      <c r="D5789" t="s">
        <v>6842</v>
      </c>
      <c r="E5789" s="1">
        <v>45444</v>
      </c>
      <c r="F5789">
        <v>1</v>
      </c>
    </row>
    <row r="5790" spans="1:6" x14ac:dyDescent="0.25">
      <c r="A5790" t="s">
        <v>4694</v>
      </c>
      <c r="B5790" t="s">
        <v>52</v>
      </c>
      <c r="C5790" t="s">
        <v>44</v>
      </c>
      <c r="D5790" t="s">
        <v>6842</v>
      </c>
      <c r="E5790" s="1">
        <v>45474</v>
      </c>
      <c r="F5790">
        <v>1</v>
      </c>
    </row>
    <row r="5791" spans="1:6" x14ac:dyDescent="0.25">
      <c r="A5791" t="s">
        <v>4694</v>
      </c>
      <c r="B5791" t="s">
        <v>52</v>
      </c>
      <c r="C5791" t="s">
        <v>44</v>
      </c>
      <c r="D5791" t="s">
        <v>6842</v>
      </c>
      <c r="E5791" s="1">
        <v>45505</v>
      </c>
      <c r="F5791">
        <v>1</v>
      </c>
    </row>
    <row r="5792" spans="1:6" x14ac:dyDescent="0.25">
      <c r="A5792" t="s">
        <v>4694</v>
      </c>
      <c r="B5792" t="s">
        <v>52</v>
      </c>
      <c r="C5792" t="s">
        <v>44</v>
      </c>
      <c r="D5792" t="s">
        <v>6842</v>
      </c>
      <c r="E5792" s="1">
        <v>45536</v>
      </c>
      <c r="F5792">
        <v>1</v>
      </c>
    </row>
    <row r="5793" spans="1:6" x14ac:dyDescent="0.25">
      <c r="A5793" t="s">
        <v>4694</v>
      </c>
      <c r="B5793" t="s">
        <v>52</v>
      </c>
      <c r="C5793" t="s">
        <v>44</v>
      </c>
      <c r="D5793" t="s">
        <v>6842</v>
      </c>
      <c r="E5793" s="1">
        <v>45566</v>
      </c>
      <c r="F5793">
        <v>1</v>
      </c>
    </row>
    <row r="5794" spans="1:6" x14ac:dyDescent="0.25">
      <c r="A5794" t="s">
        <v>4694</v>
      </c>
      <c r="B5794" t="s">
        <v>52</v>
      </c>
      <c r="C5794" t="s">
        <v>44</v>
      </c>
      <c r="D5794" t="s">
        <v>6842</v>
      </c>
      <c r="E5794" s="1">
        <v>45597</v>
      </c>
      <c r="F5794">
        <v>1</v>
      </c>
    </row>
    <row r="5795" spans="1:6" x14ac:dyDescent="0.25">
      <c r="A5795" t="s">
        <v>4694</v>
      </c>
      <c r="B5795" t="s">
        <v>52</v>
      </c>
      <c r="C5795" t="s">
        <v>44</v>
      </c>
      <c r="D5795" t="s">
        <v>6842</v>
      </c>
      <c r="E5795" s="1">
        <v>45627</v>
      </c>
      <c r="F5795">
        <v>1</v>
      </c>
    </row>
    <row r="5796" spans="1:6" x14ac:dyDescent="0.25">
      <c r="A5796" t="s">
        <v>4701</v>
      </c>
      <c r="B5796" t="s">
        <v>52</v>
      </c>
      <c r="C5796" t="s">
        <v>44</v>
      </c>
      <c r="D5796" t="s">
        <v>6842</v>
      </c>
      <c r="E5796" s="1">
        <v>45352</v>
      </c>
      <c r="F5796">
        <v>1</v>
      </c>
    </row>
    <row r="5797" spans="1:6" x14ac:dyDescent="0.25">
      <c r="A5797" t="s">
        <v>4701</v>
      </c>
      <c r="B5797" t="s">
        <v>52</v>
      </c>
      <c r="C5797" t="s">
        <v>44</v>
      </c>
      <c r="D5797" t="s">
        <v>6842</v>
      </c>
      <c r="E5797" s="1">
        <v>45383</v>
      </c>
      <c r="F5797">
        <v>1</v>
      </c>
    </row>
    <row r="5798" spans="1:6" x14ac:dyDescent="0.25">
      <c r="A5798" t="s">
        <v>4701</v>
      </c>
      <c r="B5798" t="s">
        <v>52</v>
      </c>
      <c r="C5798" t="s">
        <v>44</v>
      </c>
      <c r="D5798" t="s">
        <v>6842</v>
      </c>
      <c r="E5798" s="1">
        <v>45413</v>
      </c>
      <c r="F5798">
        <v>1</v>
      </c>
    </row>
    <row r="5799" spans="1:6" x14ac:dyDescent="0.25">
      <c r="A5799" t="s">
        <v>4701</v>
      </c>
      <c r="B5799" t="s">
        <v>52</v>
      </c>
      <c r="C5799" t="s">
        <v>44</v>
      </c>
      <c r="D5799" t="s">
        <v>6842</v>
      </c>
      <c r="E5799" s="1">
        <v>45444</v>
      </c>
      <c r="F5799">
        <v>1</v>
      </c>
    </row>
    <row r="5800" spans="1:6" x14ac:dyDescent="0.25">
      <c r="A5800" t="s">
        <v>4701</v>
      </c>
      <c r="B5800" t="s">
        <v>52</v>
      </c>
      <c r="C5800" t="s">
        <v>44</v>
      </c>
      <c r="D5800" t="s">
        <v>6842</v>
      </c>
      <c r="E5800" s="1">
        <v>45474</v>
      </c>
      <c r="F5800">
        <v>1</v>
      </c>
    </row>
    <row r="5801" spans="1:6" x14ac:dyDescent="0.25">
      <c r="A5801" t="s">
        <v>4701</v>
      </c>
      <c r="B5801" t="s">
        <v>52</v>
      </c>
      <c r="C5801" t="s">
        <v>44</v>
      </c>
      <c r="D5801" t="s">
        <v>6842</v>
      </c>
      <c r="E5801" s="1">
        <v>45505</v>
      </c>
      <c r="F5801">
        <v>1</v>
      </c>
    </row>
    <row r="5802" spans="1:6" x14ac:dyDescent="0.25">
      <c r="A5802" t="s">
        <v>4701</v>
      </c>
      <c r="B5802" t="s">
        <v>52</v>
      </c>
      <c r="C5802" t="s">
        <v>44</v>
      </c>
      <c r="D5802" t="s">
        <v>6842</v>
      </c>
      <c r="E5802" s="1">
        <v>45536</v>
      </c>
      <c r="F5802">
        <v>1</v>
      </c>
    </row>
    <row r="5803" spans="1:6" x14ac:dyDescent="0.25">
      <c r="A5803" t="s">
        <v>4701</v>
      </c>
      <c r="B5803" t="s">
        <v>52</v>
      </c>
      <c r="C5803" t="s">
        <v>44</v>
      </c>
      <c r="D5803" t="s">
        <v>6842</v>
      </c>
      <c r="E5803" s="1">
        <v>45566</v>
      </c>
      <c r="F5803">
        <v>1</v>
      </c>
    </row>
    <row r="5804" spans="1:6" x14ac:dyDescent="0.25">
      <c r="A5804" t="s">
        <v>4701</v>
      </c>
      <c r="B5804" t="s">
        <v>52</v>
      </c>
      <c r="C5804" t="s">
        <v>44</v>
      </c>
      <c r="D5804" t="s">
        <v>6842</v>
      </c>
      <c r="E5804" s="1">
        <v>45597</v>
      </c>
      <c r="F5804">
        <v>1</v>
      </c>
    </row>
    <row r="5805" spans="1:6" x14ac:dyDescent="0.25">
      <c r="A5805" t="s">
        <v>4701</v>
      </c>
      <c r="B5805" t="s">
        <v>52</v>
      </c>
      <c r="C5805" t="s">
        <v>44</v>
      </c>
      <c r="D5805" t="s">
        <v>6842</v>
      </c>
      <c r="E5805" s="1">
        <v>45627</v>
      </c>
      <c r="F5805">
        <v>1</v>
      </c>
    </row>
    <row r="5806" spans="1:6" x14ac:dyDescent="0.25">
      <c r="A5806" t="s">
        <v>4706</v>
      </c>
      <c r="B5806" t="s">
        <v>31</v>
      </c>
      <c r="C5806" t="s">
        <v>32</v>
      </c>
      <c r="D5806" t="s">
        <v>6842</v>
      </c>
      <c r="E5806" s="1">
        <v>45352</v>
      </c>
      <c r="F5806">
        <v>1</v>
      </c>
    </row>
    <row r="5807" spans="1:6" x14ac:dyDescent="0.25">
      <c r="A5807" t="s">
        <v>4706</v>
      </c>
      <c r="B5807" t="s">
        <v>31</v>
      </c>
      <c r="C5807" t="s">
        <v>32</v>
      </c>
      <c r="D5807" t="s">
        <v>6842</v>
      </c>
      <c r="E5807" s="1">
        <v>45383</v>
      </c>
      <c r="F5807">
        <v>1</v>
      </c>
    </row>
    <row r="5808" spans="1:6" x14ac:dyDescent="0.25">
      <c r="A5808" t="s">
        <v>4706</v>
      </c>
      <c r="B5808" t="s">
        <v>31</v>
      </c>
      <c r="C5808" t="s">
        <v>32</v>
      </c>
      <c r="D5808" t="s">
        <v>6842</v>
      </c>
      <c r="E5808" s="1">
        <v>45413</v>
      </c>
      <c r="F5808">
        <v>1</v>
      </c>
    </row>
    <row r="5809" spans="1:6" x14ac:dyDescent="0.25">
      <c r="A5809" t="s">
        <v>4706</v>
      </c>
      <c r="B5809" t="s">
        <v>31</v>
      </c>
      <c r="C5809" t="s">
        <v>32</v>
      </c>
      <c r="D5809" t="s">
        <v>6842</v>
      </c>
      <c r="E5809" s="1">
        <v>45444</v>
      </c>
      <c r="F5809">
        <v>1</v>
      </c>
    </row>
    <row r="5810" spans="1:6" x14ac:dyDescent="0.25">
      <c r="A5810" t="s">
        <v>4706</v>
      </c>
      <c r="B5810" t="s">
        <v>31</v>
      </c>
      <c r="C5810" t="s">
        <v>32</v>
      </c>
      <c r="D5810" t="s">
        <v>6842</v>
      </c>
      <c r="E5810" s="1">
        <v>45474</v>
      </c>
      <c r="F5810">
        <v>1</v>
      </c>
    </row>
    <row r="5811" spans="1:6" x14ac:dyDescent="0.25">
      <c r="A5811" t="s">
        <v>4706</v>
      </c>
      <c r="B5811" t="s">
        <v>31</v>
      </c>
      <c r="C5811" t="s">
        <v>32</v>
      </c>
      <c r="D5811" t="s">
        <v>6842</v>
      </c>
      <c r="E5811" s="1">
        <v>45505</v>
      </c>
      <c r="F5811">
        <v>1</v>
      </c>
    </row>
    <row r="5812" spans="1:6" x14ac:dyDescent="0.25">
      <c r="A5812" t="s">
        <v>4706</v>
      </c>
      <c r="B5812" t="s">
        <v>31</v>
      </c>
      <c r="C5812" t="s">
        <v>32</v>
      </c>
      <c r="D5812" t="s">
        <v>6842</v>
      </c>
      <c r="E5812" s="1">
        <v>45536</v>
      </c>
      <c r="F5812">
        <v>1</v>
      </c>
    </row>
    <row r="5813" spans="1:6" x14ac:dyDescent="0.25">
      <c r="A5813" t="s">
        <v>4706</v>
      </c>
      <c r="B5813" t="s">
        <v>31</v>
      </c>
      <c r="C5813" t="s">
        <v>32</v>
      </c>
      <c r="D5813" t="s">
        <v>6842</v>
      </c>
      <c r="E5813" s="1">
        <v>45566</v>
      </c>
      <c r="F5813">
        <v>1</v>
      </c>
    </row>
    <row r="5814" spans="1:6" x14ac:dyDescent="0.25">
      <c r="A5814" t="s">
        <v>4706</v>
      </c>
      <c r="B5814" t="s">
        <v>31</v>
      </c>
      <c r="C5814" t="s">
        <v>32</v>
      </c>
      <c r="D5814" t="s">
        <v>6842</v>
      </c>
      <c r="E5814" s="1">
        <v>45597</v>
      </c>
      <c r="F5814">
        <v>1</v>
      </c>
    </row>
    <row r="5815" spans="1:6" x14ac:dyDescent="0.25">
      <c r="A5815" t="s">
        <v>4706</v>
      </c>
      <c r="B5815" t="s">
        <v>31</v>
      </c>
      <c r="C5815" t="s">
        <v>32</v>
      </c>
      <c r="D5815" t="s">
        <v>6842</v>
      </c>
      <c r="E5815" s="1">
        <v>45627</v>
      </c>
      <c r="F5815">
        <v>1</v>
      </c>
    </row>
    <row r="5816" spans="1:6" x14ac:dyDescent="0.25">
      <c r="A5816" t="s">
        <v>4717</v>
      </c>
      <c r="B5816" t="s">
        <v>233</v>
      </c>
      <c r="C5816" t="s">
        <v>32</v>
      </c>
      <c r="D5816" t="s">
        <v>6842</v>
      </c>
      <c r="E5816" s="1">
        <v>45323</v>
      </c>
      <c r="F5816">
        <v>1</v>
      </c>
    </row>
    <row r="5817" spans="1:6" x14ac:dyDescent="0.25">
      <c r="A5817" t="s">
        <v>4717</v>
      </c>
      <c r="B5817" t="s">
        <v>233</v>
      </c>
      <c r="C5817" t="s">
        <v>32</v>
      </c>
      <c r="D5817" t="s">
        <v>6842</v>
      </c>
      <c r="E5817" s="1">
        <v>45352</v>
      </c>
      <c r="F5817">
        <v>1</v>
      </c>
    </row>
    <row r="5818" spans="1:6" x14ac:dyDescent="0.25">
      <c r="A5818" t="s">
        <v>4717</v>
      </c>
      <c r="B5818" t="s">
        <v>233</v>
      </c>
      <c r="C5818" t="s">
        <v>32</v>
      </c>
      <c r="D5818" t="s">
        <v>6842</v>
      </c>
      <c r="E5818" s="1">
        <v>45383</v>
      </c>
      <c r="F5818">
        <v>1</v>
      </c>
    </row>
    <row r="5819" spans="1:6" x14ac:dyDescent="0.25">
      <c r="A5819" t="s">
        <v>4717</v>
      </c>
      <c r="B5819" t="s">
        <v>233</v>
      </c>
      <c r="C5819" t="s">
        <v>32</v>
      </c>
      <c r="D5819" t="s">
        <v>6842</v>
      </c>
      <c r="E5819" s="1">
        <v>45413</v>
      </c>
      <c r="F5819">
        <v>1</v>
      </c>
    </row>
    <row r="5820" spans="1:6" x14ac:dyDescent="0.25">
      <c r="A5820" t="s">
        <v>4717</v>
      </c>
      <c r="B5820" t="s">
        <v>233</v>
      </c>
      <c r="C5820" t="s">
        <v>32</v>
      </c>
      <c r="D5820" t="s">
        <v>6842</v>
      </c>
      <c r="E5820" s="1">
        <v>45444</v>
      </c>
      <c r="F5820">
        <v>1</v>
      </c>
    </row>
    <row r="5821" spans="1:6" x14ac:dyDescent="0.25">
      <c r="A5821" t="s">
        <v>4717</v>
      </c>
      <c r="B5821" t="s">
        <v>233</v>
      </c>
      <c r="C5821" t="s">
        <v>32</v>
      </c>
      <c r="D5821" t="s">
        <v>6842</v>
      </c>
      <c r="E5821" s="1">
        <v>45474</v>
      </c>
      <c r="F5821">
        <v>1</v>
      </c>
    </row>
    <row r="5822" spans="1:6" x14ac:dyDescent="0.25">
      <c r="A5822" t="s">
        <v>4717</v>
      </c>
      <c r="B5822" t="s">
        <v>233</v>
      </c>
      <c r="C5822" t="s">
        <v>32</v>
      </c>
      <c r="D5822" t="s">
        <v>6842</v>
      </c>
      <c r="E5822" s="1">
        <v>45505</v>
      </c>
      <c r="F5822">
        <v>1</v>
      </c>
    </row>
    <row r="5823" spans="1:6" x14ac:dyDescent="0.25">
      <c r="A5823" t="s">
        <v>4717</v>
      </c>
      <c r="B5823" t="s">
        <v>233</v>
      </c>
      <c r="C5823" t="s">
        <v>32</v>
      </c>
      <c r="D5823" t="s">
        <v>6842</v>
      </c>
      <c r="E5823" s="1">
        <v>45536</v>
      </c>
      <c r="F5823">
        <v>1</v>
      </c>
    </row>
    <row r="5824" spans="1:6" x14ac:dyDescent="0.25">
      <c r="A5824" t="s">
        <v>4717</v>
      </c>
      <c r="B5824" t="s">
        <v>233</v>
      </c>
      <c r="C5824" t="s">
        <v>32</v>
      </c>
      <c r="D5824" t="s">
        <v>6842</v>
      </c>
      <c r="E5824" s="1">
        <v>45566</v>
      </c>
      <c r="F5824">
        <v>1</v>
      </c>
    </row>
    <row r="5825" spans="1:6" x14ac:dyDescent="0.25">
      <c r="A5825" t="s">
        <v>4717</v>
      </c>
      <c r="B5825" t="s">
        <v>233</v>
      </c>
      <c r="C5825" t="s">
        <v>32</v>
      </c>
      <c r="D5825" t="s">
        <v>6842</v>
      </c>
      <c r="E5825" s="1">
        <v>45597</v>
      </c>
      <c r="F5825">
        <v>1</v>
      </c>
    </row>
    <row r="5826" spans="1:6" x14ac:dyDescent="0.25">
      <c r="A5826" t="s">
        <v>4717</v>
      </c>
      <c r="B5826" t="s">
        <v>233</v>
      </c>
      <c r="C5826" t="s">
        <v>32</v>
      </c>
      <c r="D5826" t="s">
        <v>6842</v>
      </c>
      <c r="E5826" s="1">
        <v>45627</v>
      </c>
      <c r="F5826">
        <v>1</v>
      </c>
    </row>
    <row r="5827" spans="1:6" x14ac:dyDescent="0.25">
      <c r="A5827" t="s">
        <v>4722</v>
      </c>
      <c r="B5827" t="s">
        <v>43</v>
      </c>
      <c r="C5827" t="s">
        <v>44</v>
      </c>
      <c r="D5827" t="s">
        <v>6839</v>
      </c>
      <c r="E5827" s="1">
        <v>45292</v>
      </c>
      <c r="F5827">
        <v>1</v>
      </c>
    </row>
    <row r="5828" spans="1:6" x14ac:dyDescent="0.25">
      <c r="A5828" t="s">
        <v>4722</v>
      </c>
      <c r="B5828" t="s">
        <v>43</v>
      </c>
      <c r="C5828" t="s">
        <v>44</v>
      </c>
      <c r="D5828" t="s">
        <v>6839</v>
      </c>
      <c r="E5828" s="1">
        <v>45323</v>
      </c>
      <c r="F5828">
        <v>1</v>
      </c>
    </row>
    <row r="5829" spans="1:6" x14ac:dyDescent="0.25">
      <c r="A5829" t="s">
        <v>4722</v>
      </c>
      <c r="B5829" t="s">
        <v>43</v>
      </c>
      <c r="C5829" t="s">
        <v>44</v>
      </c>
      <c r="D5829" t="s">
        <v>6839</v>
      </c>
      <c r="E5829" s="1">
        <v>45352</v>
      </c>
      <c r="F5829">
        <v>1</v>
      </c>
    </row>
    <row r="5830" spans="1:6" x14ac:dyDescent="0.25">
      <c r="A5830" t="s">
        <v>4722</v>
      </c>
      <c r="B5830" t="s">
        <v>43</v>
      </c>
      <c r="C5830" t="s">
        <v>44</v>
      </c>
      <c r="D5830" t="s">
        <v>6839</v>
      </c>
      <c r="E5830" s="1">
        <v>45383</v>
      </c>
      <c r="F5830">
        <v>1</v>
      </c>
    </row>
    <row r="5831" spans="1:6" x14ac:dyDescent="0.25">
      <c r="A5831" t="s">
        <v>4722</v>
      </c>
      <c r="B5831" t="s">
        <v>43</v>
      </c>
      <c r="C5831" t="s">
        <v>44</v>
      </c>
      <c r="D5831" t="s">
        <v>6839</v>
      </c>
      <c r="E5831" s="1">
        <v>45413</v>
      </c>
      <c r="F5831">
        <v>1</v>
      </c>
    </row>
    <row r="5832" spans="1:6" x14ac:dyDescent="0.25">
      <c r="A5832" t="s">
        <v>4722</v>
      </c>
      <c r="B5832" t="s">
        <v>43</v>
      </c>
      <c r="C5832" t="s">
        <v>44</v>
      </c>
      <c r="D5832" t="s">
        <v>6839</v>
      </c>
      <c r="E5832" s="1">
        <v>45444</v>
      </c>
      <c r="F5832">
        <v>1</v>
      </c>
    </row>
    <row r="5833" spans="1:6" x14ac:dyDescent="0.25">
      <c r="A5833" t="s">
        <v>4722</v>
      </c>
      <c r="B5833" t="s">
        <v>43</v>
      </c>
      <c r="C5833" t="s">
        <v>44</v>
      </c>
      <c r="D5833" t="s">
        <v>6839</v>
      </c>
      <c r="E5833" s="1">
        <v>45474</v>
      </c>
      <c r="F5833">
        <v>1</v>
      </c>
    </row>
    <row r="5834" spans="1:6" x14ac:dyDescent="0.25">
      <c r="A5834" t="s">
        <v>4722</v>
      </c>
      <c r="B5834" t="s">
        <v>43</v>
      </c>
      <c r="C5834" t="s">
        <v>44</v>
      </c>
      <c r="D5834" t="s">
        <v>6839</v>
      </c>
      <c r="E5834" s="1">
        <v>45505</v>
      </c>
      <c r="F5834">
        <v>1</v>
      </c>
    </row>
    <row r="5835" spans="1:6" x14ac:dyDescent="0.25">
      <c r="A5835" t="s">
        <v>4722</v>
      </c>
      <c r="B5835" t="s">
        <v>43</v>
      </c>
      <c r="C5835" t="s">
        <v>44</v>
      </c>
      <c r="D5835" t="s">
        <v>6839</v>
      </c>
      <c r="E5835" s="1">
        <v>45536</v>
      </c>
      <c r="F5835">
        <v>1</v>
      </c>
    </row>
    <row r="5836" spans="1:6" x14ac:dyDescent="0.25">
      <c r="A5836" t="s">
        <v>4730</v>
      </c>
      <c r="B5836" t="s">
        <v>233</v>
      </c>
      <c r="C5836" t="s">
        <v>32</v>
      </c>
      <c r="D5836" t="s">
        <v>6842</v>
      </c>
      <c r="E5836" s="1">
        <v>45352</v>
      </c>
      <c r="F5836">
        <v>1</v>
      </c>
    </row>
    <row r="5837" spans="1:6" x14ac:dyDescent="0.25">
      <c r="A5837" t="s">
        <v>4730</v>
      </c>
      <c r="B5837" t="s">
        <v>233</v>
      </c>
      <c r="C5837" t="s">
        <v>32</v>
      </c>
      <c r="D5837" t="s">
        <v>6842</v>
      </c>
      <c r="E5837" s="1">
        <v>45383</v>
      </c>
      <c r="F5837">
        <v>1</v>
      </c>
    </row>
    <row r="5838" spans="1:6" x14ac:dyDescent="0.25">
      <c r="A5838" t="s">
        <v>4730</v>
      </c>
      <c r="B5838" t="s">
        <v>233</v>
      </c>
      <c r="C5838" t="s">
        <v>32</v>
      </c>
      <c r="D5838" t="s">
        <v>6842</v>
      </c>
      <c r="E5838" s="1">
        <v>45413</v>
      </c>
      <c r="F5838">
        <v>1</v>
      </c>
    </row>
    <row r="5839" spans="1:6" x14ac:dyDescent="0.25">
      <c r="A5839" t="s">
        <v>4730</v>
      </c>
      <c r="B5839" t="s">
        <v>233</v>
      </c>
      <c r="C5839" t="s">
        <v>32</v>
      </c>
      <c r="D5839" t="s">
        <v>6842</v>
      </c>
      <c r="E5839" s="1">
        <v>45444</v>
      </c>
      <c r="F5839">
        <v>1</v>
      </c>
    </row>
    <row r="5840" spans="1:6" x14ac:dyDescent="0.25">
      <c r="A5840" t="s">
        <v>4730</v>
      </c>
      <c r="B5840" t="s">
        <v>233</v>
      </c>
      <c r="C5840" t="s">
        <v>32</v>
      </c>
      <c r="D5840" t="s">
        <v>6842</v>
      </c>
      <c r="E5840" s="1">
        <v>45474</v>
      </c>
      <c r="F5840">
        <v>1</v>
      </c>
    </row>
    <row r="5841" spans="1:6" x14ac:dyDescent="0.25">
      <c r="A5841" t="s">
        <v>4730</v>
      </c>
      <c r="B5841" t="s">
        <v>233</v>
      </c>
      <c r="C5841" t="s">
        <v>32</v>
      </c>
      <c r="D5841" t="s">
        <v>6842</v>
      </c>
      <c r="E5841" s="1">
        <v>45505</v>
      </c>
      <c r="F5841">
        <v>1</v>
      </c>
    </row>
    <row r="5842" spans="1:6" x14ac:dyDescent="0.25">
      <c r="A5842" t="s">
        <v>4730</v>
      </c>
      <c r="B5842" t="s">
        <v>233</v>
      </c>
      <c r="C5842" t="s">
        <v>32</v>
      </c>
      <c r="D5842" t="s">
        <v>6842</v>
      </c>
      <c r="E5842" s="1">
        <v>45536</v>
      </c>
      <c r="F5842">
        <v>1</v>
      </c>
    </row>
    <row r="5843" spans="1:6" x14ac:dyDescent="0.25">
      <c r="A5843" t="s">
        <v>4730</v>
      </c>
      <c r="B5843" t="s">
        <v>233</v>
      </c>
      <c r="C5843" t="s">
        <v>32</v>
      </c>
      <c r="D5843" t="s">
        <v>6842</v>
      </c>
      <c r="E5843" s="1">
        <v>45566</v>
      </c>
      <c r="F5843">
        <v>1</v>
      </c>
    </row>
    <row r="5844" spans="1:6" x14ac:dyDescent="0.25">
      <c r="A5844" t="s">
        <v>4730</v>
      </c>
      <c r="B5844" t="s">
        <v>233</v>
      </c>
      <c r="C5844" t="s">
        <v>32</v>
      </c>
      <c r="D5844" t="s">
        <v>6842</v>
      </c>
      <c r="E5844" s="1">
        <v>45597</v>
      </c>
      <c r="F5844">
        <v>1</v>
      </c>
    </row>
    <row r="5845" spans="1:6" x14ac:dyDescent="0.25">
      <c r="A5845" t="s">
        <v>4730</v>
      </c>
      <c r="B5845" t="s">
        <v>233</v>
      </c>
      <c r="C5845" t="s">
        <v>32</v>
      </c>
      <c r="D5845" t="s">
        <v>6842</v>
      </c>
      <c r="E5845" s="1">
        <v>45627</v>
      </c>
      <c r="F5845">
        <v>1</v>
      </c>
    </row>
    <row r="5846" spans="1:6" x14ac:dyDescent="0.25">
      <c r="A5846" t="s">
        <v>4735</v>
      </c>
      <c r="B5846" t="s">
        <v>31</v>
      </c>
      <c r="C5846" t="s">
        <v>32</v>
      </c>
      <c r="D5846" t="s">
        <v>6840</v>
      </c>
      <c r="E5846" s="1">
        <v>45352</v>
      </c>
      <c r="F5846">
        <v>1</v>
      </c>
    </row>
    <row r="5847" spans="1:6" x14ac:dyDescent="0.25">
      <c r="A5847" t="s">
        <v>4735</v>
      </c>
      <c r="B5847" t="s">
        <v>31</v>
      </c>
      <c r="C5847" t="s">
        <v>32</v>
      </c>
      <c r="D5847" t="s">
        <v>6840</v>
      </c>
      <c r="E5847" s="1">
        <v>45383</v>
      </c>
      <c r="F5847">
        <v>1</v>
      </c>
    </row>
    <row r="5848" spans="1:6" x14ac:dyDescent="0.25">
      <c r="A5848" t="s">
        <v>4735</v>
      </c>
      <c r="B5848" t="s">
        <v>31</v>
      </c>
      <c r="C5848" t="s">
        <v>32</v>
      </c>
      <c r="D5848" t="s">
        <v>6840</v>
      </c>
      <c r="E5848" s="1">
        <v>45413</v>
      </c>
      <c r="F5848">
        <v>1</v>
      </c>
    </row>
    <row r="5849" spans="1:6" x14ac:dyDescent="0.25">
      <c r="A5849" t="s">
        <v>4735</v>
      </c>
      <c r="B5849" t="s">
        <v>31</v>
      </c>
      <c r="C5849" t="s">
        <v>32</v>
      </c>
      <c r="D5849" t="s">
        <v>6840</v>
      </c>
      <c r="E5849" s="1">
        <v>45444</v>
      </c>
      <c r="F5849">
        <v>1</v>
      </c>
    </row>
    <row r="5850" spans="1:6" x14ac:dyDescent="0.25">
      <c r="A5850" t="s">
        <v>4735</v>
      </c>
      <c r="B5850" t="s">
        <v>31</v>
      </c>
      <c r="C5850" t="s">
        <v>32</v>
      </c>
      <c r="D5850" t="s">
        <v>6840</v>
      </c>
      <c r="E5850" s="1">
        <v>45474</v>
      </c>
      <c r="F5850">
        <v>1</v>
      </c>
    </row>
    <row r="5851" spans="1:6" x14ac:dyDescent="0.25">
      <c r="A5851" t="s">
        <v>4735</v>
      </c>
      <c r="B5851" t="s">
        <v>31</v>
      </c>
      <c r="C5851" t="s">
        <v>32</v>
      </c>
      <c r="D5851" t="s">
        <v>6840</v>
      </c>
      <c r="E5851" s="1">
        <v>45505</v>
      </c>
      <c r="F5851">
        <v>1</v>
      </c>
    </row>
    <row r="5852" spans="1:6" x14ac:dyDescent="0.25">
      <c r="A5852" t="s">
        <v>4735</v>
      </c>
      <c r="B5852" t="s">
        <v>31</v>
      </c>
      <c r="C5852" t="s">
        <v>32</v>
      </c>
      <c r="D5852" t="s">
        <v>6840</v>
      </c>
      <c r="E5852" s="1">
        <v>45536</v>
      </c>
      <c r="F5852">
        <v>1</v>
      </c>
    </row>
    <row r="5853" spans="1:6" x14ac:dyDescent="0.25">
      <c r="A5853" t="s">
        <v>4735</v>
      </c>
      <c r="B5853" t="s">
        <v>31</v>
      </c>
      <c r="C5853" t="s">
        <v>32</v>
      </c>
      <c r="D5853" t="s">
        <v>6840</v>
      </c>
      <c r="E5853" s="1">
        <v>45566</v>
      </c>
      <c r="F5853">
        <v>1</v>
      </c>
    </row>
    <row r="5854" spans="1:6" x14ac:dyDescent="0.25">
      <c r="A5854" t="s">
        <v>4735</v>
      </c>
      <c r="B5854" t="s">
        <v>31</v>
      </c>
      <c r="C5854" t="s">
        <v>32</v>
      </c>
      <c r="D5854" t="s">
        <v>6840</v>
      </c>
      <c r="E5854" s="1">
        <v>45597</v>
      </c>
      <c r="F5854">
        <v>1</v>
      </c>
    </row>
    <row r="5855" spans="1:6" x14ac:dyDescent="0.25">
      <c r="A5855" t="s">
        <v>4735</v>
      </c>
      <c r="B5855" t="s">
        <v>31</v>
      </c>
      <c r="C5855" t="s">
        <v>32</v>
      </c>
      <c r="D5855" t="s">
        <v>6840</v>
      </c>
      <c r="E5855" s="1">
        <v>45627</v>
      </c>
      <c r="F5855">
        <v>1</v>
      </c>
    </row>
    <row r="5856" spans="1:6" x14ac:dyDescent="0.25">
      <c r="A5856" t="s">
        <v>4742</v>
      </c>
      <c r="B5856" t="s">
        <v>31</v>
      </c>
      <c r="C5856" t="s">
        <v>32</v>
      </c>
      <c r="D5856" t="s">
        <v>6840</v>
      </c>
      <c r="E5856" s="1">
        <v>45292</v>
      </c>
      <c r="F5856">
        <v>1</v>
      </c>
    </row>
    <row r="5857" spans="1:6" x14ac:dyDescent="0.25">
      <c r="A5857" t="s">
        <v>4742</v>
      </c>
      <c r="B5857" t="s">
        <v>31</v>
      </c>
      <c r="C5857" t="s">
        <v>32</v>
      </c>
      <c r="D5857" t="s">
        <v>6840</v>
      </c>
      <c r="E5857" s="1">
        <v>45323</v>
      </c>
      <c r="F5857">
        <v>1</v>
      </c>
    </row>
    <row r="5858" spans="1:6" x14ac:dyDescent="0.25">
      <c r="A5858" t="s">
        <v>4742</v>
      </c>
      <c r="B5858" t="s">
        <v>31</v>
      </c>
      <c r="C5858" t="s">
        <v>32</v>
      </c>
      <c r="D5858" t="s">
        <v>6840</v>
      </c>
      <c r="E5858" s="1">
        <v>45352</v>
      </c>
      <c r="F5858">
        <v>1</v>
      </c>
    </row>
    <row r="5859" spans="1:6" x14ac:dyDescent="0.25">
      <c r="A5859" t="s">
        <v>4742</v>
      </c>
      <c r="B5859" t="s">
        <v>31</v>
      </c>
      <c r="C5859" t="s">
        <v>32</v>
      </c>
      <c r="D5859" t="s">
        <v>6840</v>
      </c>
      <c r="E5859" s="1">
        <v>45383</v>
      </c>
      <c r="F5859">
        <v>1</v>
      </c>
    </row>
    <row r="5860" spans="1:6" x14ac:dyDescent="0.25">
      <c r="A5860" t="s">
        <v>4742</v>
      </c>
      <c r="B5860" t="s">
        <v>31</v>
      </c>
      <c r="C5860" t="s">
        <v>32</v>
      </c>
      <c r="D5860" t="s">
        <v>6840</v>
      </c>
      <c r="E5860" s="1">
        <v>45413</v>
      </c>
      <c r="F5860">
        <v>1</v>
      </c>
    </row>
    <row r="5861" spans="1:6" x14ac:dyDescent="0.25">
      <c r="A5861" t="s">
        <v>4742</v>
      </c>
      <c r="B5861" t="s">
        <v>31</v>
      </c>
      <c r="C5861" t="s">
        <v>32</v>
      </c>
      <c r="D5861" t="s">
        <v>6840</v>
      </c>
      <c r="E5861" s="1">
        <v>45444</v>
      </c>
      <c r="F5861">
        <v>1</v>
      </c>
    </row>
    <row r="5862" spans="1:6" x14ac:dyDescent="0.25">
      <c r="A5862" t="s">
        <v>4742</v>
      </c>
      <c r="B5862" t="s">
        <v>31</v>
      </c>
      <c r="C5862" t="s">
        <v>32</v>
      </c>
      <c r="D5862" t="s">
        <v>6840</v>
      </c>
      <c r="E5862" s="1">
        <v>45474</v>
      </c>
      <c r="F5862">
        <v>1</v>
      </c>
    </row>
    <row r="5863" spans="1:6" x14ac:dyDescent="0.25">
      <c r="A5863" t="s">
        <v>4742</v>
      </c>
      <c r="B5863" t="s">
        <v>31</v>
      </c>
      <c r="C5863" t="s">
        <v>32</v>
      </c>
      <c r="D5863" t="s">
        <v>6840</v>
      </c>
      <c r="E5863" s="1">
        <v>45505</v>
      </c>
      <c r="F5863">
        <v>1</v>
      </c>
    </row>
    <row r="5864" spans="1:6" x14ac:dyDescent="0.25">
      <c r="A5864" t="s">
        <v>4742</v>
      </c>
      <c r="B5864" t="s">
        <v>31</v>
      </c>
      <c r="C5864" t="s">
        <v>32</v>
      </c>
      <c r="D5864" t="s">
        <v>6840</v>
      </c>
      <c r="E5864" s="1">
        <v>45536</v>
      </c>
      <c r="F5864">
        <v>1</v>
      </c>
    </row>
    <row r="5865" spans="1:6" x14ac:dyDescent="0.25">
      <c r="A5865" t="s">
        <v>4742</v>
      </c>
      <c r="B5865" t="s">
        <v>31</v>
      </c>
      <c r="C5865" t="s">
        <v>32</v>
      </c>
      <c r="D5865" t="s">
        <v>6840</v>
      </c>
      <c r="E5865" s="1">
        <v>45566</v>
      </c>
      <c r="F5865">
        <v>1</v>
      </c>
    </row>
    <row r="5866" spans="1:6" x14ac:dyDescent="0.25">
      <c r="A5866" t="s">
        <v>4742</v>
      </c>
      <c r="B5866" t="s">
        <v>31</v>
      </c>
      <c r="C5866" t="s">
        <v>32</v>
      </c>
      <c r="D5866" t="s">
        <v>6840</v>
      </c>
      <c r="E5866" s="1">
        <v>45597</v>
      </c>
      <c r="F5866">
        <v>1</v>
      </c>
    </row>
    <row r="5867" spans="1:6" x14ac:dyDescent="0.25">
      <c r="A5867" t="s">
        <v>4742</v>
      </c>
      <c r="B5867" t="s">
        <v>31</v>
      </c>
      <c r="C5867" t="s">
        <v>32</v>
      </c>
      <c r="D5867" t="s">
        <v>6840</v>
      </c>
      <c r="E5867" s="1">
        <v>45627</v>
      </c>
      <c r="F5867">
        <v>1</v>
      </c>
    </row>
    <row r="5868" spans="1:6" x14ac:dyDescent="0.25">
      <c r="A5868" t="s">
        <v>4751</v>
      </c>
      <c r="B5868" t="s">
        <v>43</v>
      </c>
      <c r="C5868" t="s">
        <v>44</v>
      </c>
      <c r="D5868" t="s">
        <v>6839</v>
      </c>
      <c r="E5868" s="1">
        <v>45352</v>
      </c>
      <c r="F5868">
        <v>1</v>
      </c>
    </row>
    <row r="5869" spans="1:6" x14ac:dyDescent="0.25">
      <c r="A5869" t="s">
        <v>4751</v>
      </c>
      <c r="B5869" t="s">
        <v>43</v>
      </c>
      <c r="C5869" t="s">
        <v>44</v>
      </c>
      <c r="D5869" t="s">
        <v>6839</v>
      </c>
      <c r="E5869" s="1">
        <v>45383</v>
      </c>
      <c r="F5869">
        <v>1</v>
      </c>
    </row>
    <row r="5870" spans="1:6" x14ac:dyDescent="0.25">
      <c r="A5870" t="s">
        <v>4751</v>
      </c>
      <c r="B5870" t="s">
        <v>43</v>
      </c>
      <c r="C5870" t="s">
        <v>44</v>
      </c>
      <c r="D5870" t="s">
        <v>6839</v>
      </c>
      <c r="E5870" s="1">
        <v>45413</v>
      </c>
      <c r="F5870">
        <v>1</v>
      </c>
    </row>
    <row r="5871" spans="1:6" x14ac:dyDescent="0.25">
      <c r="A5871" t="s">
        <v>4751</v>
      </c>
      <c r="B5871" t="s">
        <v>43</v>
      </c>
      <c r="C5871" t="s">
        <v>44</v>
      </c>
      <c r="D5871" t="s">
        <v>6839</v>
      </c>
      <c r="E5871" s="1">
        <v>45444</v>
      </c>
      <c r="F5871">
        <v>1</v>
      </c>
    </row>
    <row r="5872" spans="1:6" x14ac:dyDescent="0.25">
      <c r="A5872" t="s">
        <v>4751</v>
      </c>
      <c r="B5872" t="s">
        <v>43</v>
      </c>
      <c r="C5872" t="s">
        <v>44</v>
      </c>
      <c r="D5872" t="s">
        <v>6839</v>
      </c>
      <c r="E5872" s="1">
        <v>45474</v>
      </c>
      <c r="F5872">
        <v>1</v>
      </c>
    </row>
    <row r="5873" spans="1:6" x14ac:dyDescent="0.25">
      <c r="A5873" t="s">
        <v>4751</v>
      </c>
      <c r="B5873" t="s">
        <v>43</v>
      </c>
      <c r="C5873" t="s">
        <v>44</v>
      </c>
      <c r="D5873" t="s">
        <v>6839</v>
      </c>
      <c r="E5873" s="1">
        <v>45505</v>
      </c>
      <c r="F5873">
        <v>1</v>
      </c>
    </row>
    <row r="5874" spans="1:6" x14ac:dyDescent="0.25">
      <c r="A5874" t="s">
        <v>4751</v>
      </c>
      <c r="B5874" t="s">
        <v>43</v>
      </c>
      <c r="C5874" t="s">
        <v>44</v>
      </c>
      <c r="D5874" t="s">
        <v>6839</v>
      </c>
      <c r="E5874" s="1">
        <v>45536</v>
      </c>
      <c r="F5874">
        <v>1</v>
      </c>
    </row>
    <row r="5875" spans="1:6" x14ac:dyDescent="0.25">
      <c r="A5875" t="s">
        <v>4751</v>
      </c>
      <c r="B5875" t="s">
        <v>43</v>
      </c>
      <c r="C5875" t="s">
        <v>44</v>
      </c>
      <c r="D5875" t="s">
        <v>6839</v>
      </c>
      <c r="E5875" s="1">
        <v>45566</v>
      </c>
      <c r="F5875">
        <v>1</v>
      </c>
    </row>
    <row r="5876" spans="1:6" x14ac:dyDescent="0.25">
      <c r="A5876" t="s">
        <v>4751</v>
      </c>
      <c r="B5876" t="s">
        <v>43</v>
      </c>
      <c r="C5876" t="s">
        <v>44</v>
      </c>
      <c r="D5876" t="s">
        <v>6839</v>
      </c>
      <c r="E5876" s="1">
        <v>45597</v>
      </c>
      <c r="F5876">
        <v>1</v>
      </c>
    </row>
    <row r="5877" spans="1:6" x14ac:dyDescent="0.25">
      <c r="A5877" t="s">
        <v>4751</v>
      </c>
      <c r="B5877" t="s">
        <v>43</v>
      </c>
      <c r="C5877" t="s">
        <v>44</v>
      </c>
      <c r="D5877" t="s">
        <v>6839</v>
      </c>
      <c r="E5877" s="1">
        <v>45627</v>
      </c>
      <c r="F5877">
        <v>1</v>
      </c>
    </row>
    <row r="5878" spans="1:6" x14ac:dyDescent="0.25">
      <c r="A5878" t="s">
        <v>4761</v>
      </c>
      <c r="B5878" t="s">
        <v>43</v>
      </c>
      <c r="C5878" t="s">
        <v>44</v>
      </c>
      <c r="D5878" t="s">
        <v>6841</v>
      </c>
      <c r="E5878" s="1">
        <v>45352</v>
      </c>
      <c r="F5878">
        <v>1</v>
      </c>
    </row>
    <row r="5879" spans="1:6" x14ac:dyDescent="0.25">
      <c r="A5879" t="s">
        <v>4761</v>
      </c>
      <c r="B5879" t="s">
        <v>43</v>
      </c>
      <c r="C5879" t="s">
        <v>44</v>
      </c>
      <c r="D5879" t="s">
        <v>6841</v>
      </c>
      <c r="E5879" s="1">
        <v>45383</v>
      </c>
      <c r="F5879">
        <v>1</v>
      </c>
    </row>
    <row r="5880" spans="1:6" x14ac:dyDescent="0.25">
      <c r="A5880" t="s">
        <v>4761</v>
      </c>
      <c r="B5880" t="s">
        <v>43</v>
      </c>
      <c r="C5880" t="s">
        <v>44</v>
      </c>
      <c r="D5880" t="s">
        <v>6841</v>
      </c>
      <c r="E5880" s="1">
        <v>45413</v>
      </c>
      <c r="F5880">
        <v>1</v>
      </c>
    </row>
    <row r="5881" spans="1:6" x14ac:dyDescent="0.25">
      <c r="A5881" t="s">
        <v>4761</v>
      </c>
      <c r="B5881" t="s">
        <v>43</v>
      </c>
      <c r="C5881" t="s">
        <v>44</v>
      </c>
      <c r="D5881" t="s">
        <v>6841</v>
      </c>
      <c r="E5881" s="1">
        <v>45444</v>
      </c>
      <c r="F5881">
        <v>1</v>
      </c>
    </row>
    <row r="5882" spans="1:6" x14ac:dyDescent="0.25">
      <c r="A5882" t="s">
        <v>4761</v>
      </c>
      <c r="B5882" t="s">
        <v>43</v>
      </c>
      <c r="C5882" t="s">
        <v>44</v>
      </c>
      <c r="D5882" t="s">
        <v>6841</v>
      </c>
      <c r="E5882" s="1">
        <v>45474</v>
      </c>
      <c r="F5882">
        <v>1</v>
      </c>
    </row>
    <row r="5883" spans="1:6" x14ac:dyDescent="0.25">
      <c r="A5883" t="s">
        <v>4761</v>
      </c>
      <c r="B5883" t="s">
        <v>43</v>
      </c>
      <c r="C5883" t="s">
        <v>44</v>
      </c>
      <c r="D5883" t="s">
        <v>6841</v>
      </c>
      <c r="E5883" s="1">
        <v>45505</v>
      </c>
      <c r="F5883">
        <v>1</v>
      </c>
    </row>
    <row r="5884" spans="1:6" x14ac:dyDescent="0.25">
      <c r="A5884" t="s">
        <v>4761</v>
      </c>
      <c r="B5884" t="s">
        <v>43</v>
      </c>
      <c r="C5884" t="s">
        <v>44</v>
      </c>
      <c r="D5884" t="s">
        <v>6841</v>
      </c>
      <c r="E5884" s="1">
        <v>45536</v>
      </c>
      <c r="F5884">
        <v>1</v>
      </c>
    </row>
    <row r="5885" spans="1:6" x14ac:dyDescent="0.25">
      <c r="A5885" t="s">
        <v>4761</v>
      </c>
      <c r="B5885" t="s">
        <v>43</v>
      </c>
      <c r="C5885" t="s">
        <v>44</v>
      </c>
      <c r="D5885" t="s">
        <v>6841</v>
      </c>
      <c r="E5885" s="1">
        <v>45566</v>
      </c>
      <c r="F5885">
        <v>1</v>
      </c>
    </row>
    <row r="5886" spans="1:6" x14ac:dyDescent="0.25">
      <c r="A5886" t="s">
        <v>4761</v>
      </c>
      <c r="B5886" t="s">
        <v>43</v>
      </c>
      <c r="C5886" t="s">
        <v>44</v>
      </c>
      <c r="D5886" t="s">
        <v>6841</v>
      </c>
      <c r="E5886" s="1">
        <v>45597</v>
      </c>
      <c r="F5886">
        <v>1</v>
      </c>
    </row>
    <row r="5887" spans="1:6" x14ac:dyDescent="0.25">
      <c r="A5887" t="s">
        <v>4761</v>
      </c>
      <c r="B5887" t="s">
        <v>43</v>
      </c>
      <c r="C5887" t="s">
        <v>44</v>
      </c>
      <c r="D5887" t="s">
        <v>6841</v>
      </c>
      <c r="E5887" s="1">
        <v>45627</v>
      </c>
      <c r="F5887">
        <v>1</v>
      </c>
    </row>
    <row r="5888" spans="1:6" x14ac:dyDescent="0.25">
      <c r="A5888" t="s">
        <v>4772</v>
      </c>
      <c r="B5888" t="s">
        <v>146</v>
      </c>
      <c r="C5888" t="s">
        <v>147</v>
      </c>
      <c r="D5888" t="s">
        <v>6840</v>
      </c>
      <c r="E5888" s="1">
        <v>45292</v>
      </c>
      <c r="F5888">
        <v>1</v>
      </c>
    </row>
    <row r="5889" spans="1:6" x14ac:dyDescent="0.25">
      <c r="A5889" t="s">
        <v>4772</v>
      </c>
      <c r="B5889" t="s">
        <v>146</v>
      </c>
      <c r="C5889" t="s">
        <v>147</v>
      </c>
      <c r="D5889" t="s">
        <v>6840</v>
      </c>
      <c r="E5889" s="1">
        <v>45323</v>
      </c>
      <c r="F5889">
        <v>1</v>
      </c>
    </row>
    <row r="5890" spans="1:6" x14ac:dyDescent="0.25">
      <c r="A5890" t="s">
        <v>4772</v>
      </c>
      <c r="B5890" t="s">
        <v>146</v>
      </c>
      <c r="C5890" t="s">
        <v>147</v>
      </c>
      <c r="D5890" t="s">
        <v>6840</v>
      </c>
      <c r="E5890" s="1">
        <v>45352</v>
      </c>
      <c r="F5890">
        <v>1</v>
      </c>
    </row>
    <row r="5891" spans="1:6" x14ac:dyDescent="0.25">
      <c r="A5891" t="s">
        <v>4772</v>
      </c>
      <c r="B5891" t="s">
        <v>146</v>
      </c>
      <c r="C5891" t="s">
        <v>147</v>
      </c>
      <c r="D5891" t="s">
        <v>6840</v>
      </c>
      <c r="E5891" s="1">
        <v>45383</v>
      </c>
      <c r="F5891">
        <v>1</v>
      </c>
    </row>
    <row r="5892" spans="1:6" x14ac:dyDescent="0.25">
      <c r="A5892" t="s">
        <v>4772</v>
      </c>
      <c r="B5892" t="s">
        <v>146</v>
      </c>
      <c r="C5892" t="s">
        <v>147</v>
      </c>
      <c r="D5892" t="s">
        <v>6840</v>
      </c>
      <c r="E5892" s="1">
        <v>45413</v>
      </c>
      <c r="F5892">
        <v>1</v>
      </c>
    </row>
    <row r="5893" spans="1:6" x14ac:dyDescent="0.25">
      <c r="A5893" t="s">
        <v>4772</v>
      </c>
      <c r="B5893" t="s">
        <v>146</v>
      </c>
      <c r="C5893" t="s">
        <v>147</v>
      </c>
      <c r="D5893" t="s">
        <v>6840</v>
      </c>
      <c r="E5893" s="1">
        <v>45444</v>
      </c>
      <c r="F5893">
        <v>1</v>
      </c>
    </row>
    <row r="5894" spans="1:6" x14ac:dyDescent="0.25">
      <c r="A5894" t="s">
        <v>4772</v>
      </c>
      <c r="B5894" t="s">
        <v>146</v>
      </c>
      <c r="C5894" t="s">
        <v>147</v>
      </c>
      <c r="D5894" t="s">
        <v>6840</v>
      </c>
      <c r="E5894" s="1">
        <v>45474</v>
      </c>
      <c r="F5894">
        <v>1</v>
      </c>
    </row>
    <row r="5895" spans="1:6" x14ac:dyDescent="0.25">
      <c r="A5895" t="s">
        <v>4772</v>
      </c>
      <c r="B5895" t="s">
        <v>146</v>
      </c>
      <c r="C5895" t="s">
        <v>147</v>
      </c>
      <c r="D5895" t="s">
        <v>6840</v>
      </c>
      <c r="E5895" s="1">
        <v>45505</v>
      </c>
      <c r="F5895">
        <v>1</v>
      </c>
    </row>
    <row r="5896" spans="1:6" x14ac:dyDescent="0.25">
      <c r="A5896" t="s">
        <v>4772</v>
      </c>
      <c r="B5896" t="s">
        <v>146</v>
      </c>
      <c r="C5896" t="s">
        <v>147</v>
      </c>
      <c r="D5896" t="s">
        <v>6840</v>
      </c>
      <c r="E5896" s="1">
        <v>45536</v>
      </c>
      <c r="F5896">
        <v>1</v>
      </c>
    </row>
    <row r="5897" spans="1:6" x14ac:dyDescent="0.25">
      <c r="A5897" t="s">
        <v>4772</v>
      </c>
      <c r="B5897" t="s">
        <v>146</v>
      </c>
      <c r="C5897" t="s">
        <v>147</v>
      </c>
      <c r="D5897" t="s">
        <v>6840</v>
      </c>
      <c r="E5897" s="1">
        <v>45566</v>
      </c>
      <c r="F5897">
        <v>1</v>
      </c>
    </row>
    <row r="5898" spans="1:6" x14ac:dyDescent="0.25">
      <c r="A5898" t="s">
        <v>4772</v>
      </c>
      <c r="B5898" t="s">
        <v>146</v>
      </c>
      <c r="C5898" t="s">
        <v>147</v>
      </c>
      <c r="D5898" t="s">
        <v>6840</v>
      </c>
      <c r="E5898" s="1">
        <v>45597</v>
      </c>
      <c r="F5898">
        <v>1</v>
      </c>
    </row>
    <row r="5899" spans="1:6" x14ac:dyDescent="0.25">
      <c r="A5899" t="s">
        <v>4772</v>
      </c>
      <c r="B5899" t="s">
        <v>146</v>
      </c>
      <c r="C5899" t="s">
        <v>147</v>
      </c>
      <c r="D5899" t="s">
        <v>6840</v>
      </c>
      <c r="E5899" s="1">
        <v>45627</v>
      </c>
      <c r="F5899">
        <v>1</v>
      </c>
    </row>
    <row r="5900" spans="1:6" x14ac:dyDescent="0.25">
      <c r="A5900" t="s">
        <v>4780</v>
      </c>
      <c r="B5900" t="s">
        <v>233</v>
      </c>
      <c r="C5900" t="s">
        <v>32</v>
      </c>
      <c r="D5900" t="s">
        <v>6839</v>
      </c>
      <c r="E5900" s="1">
        <v>45352</v>
      </c>
      <c r="F5900">
        <v>1</v>
      </c>
    </row>
    <row r="5901" spans="1:6" x14ac:dyDescent="0.25">
      <c r="A5901" t="s">
        <v>4780</v>
      </c>
      <c r="B5901" t="s">
        <v>233</v>
      </c>
      <c r="C5901" t="s">
        <v>32</v>
      </c>
      <c r="D5901" t="s">
        <v>6839</v>
      </c>
      <c r="E5901" s="1">
        <v>45383</v>
      </c>
      <c r="F5901">
        <v>1</v>
      </c>
    </row>
    <row r="5902" spans="1:6" x14ac:dyDescent="0.25">
      <c r="A5902" t="s">
        <v>4780</v>
      </c>
      <c r="B5902" t="s">
        <v>233</v>
      </c>
      <c r="C5902" t="s">
        <v>32</v>
      </c>
      <c r="D5902" t="s">
        <v>6839</v>
      </c>
      <c r="E5902" s="1">
        <v>45413</v>
      </c>
      <c r="F5902">
        <v>1</v>
      </c>
    </row>
    <row r="5903" spans="1:6" x14ac:dyDescent="0.25">
      <c r="A5903" t="s">
        <v>4780</v>
      </c>
      <c r="B5903" t="s">
        <v>233</v>
      </c>
      <c r="C5903" t="s">
        <v>32</v>
      </c>
      <c r="D5903" t="s">
        <v>6839</v>
      </c>
      <c r="E5903" s="1">
        <v>45444</v>
      </c>
      <c r="F5903">
        <v>1</v>
      </c>
    </row>
    <row r="5904" spans="1:6" x14ac:dyDescent="0.25">
      <c r="A5904" t="s">
        <v>4780</v>
      </c>
      <c r="B5904" t="s">
        <v>233</v>
      </c>
      <c r="C5904" t="s">
        <v>32</v>
      </c>
      <c r="D5904" t="s">
        <v>6839</v>
      </c>
      <c r="E5904" s="1">
        <v>45474</v>
      </c>
      <c r="F5904">
        <v>1</v>
      </c>
    </row>
    <row r="5905" spans="1:6" x14ac:dyDescent="0.25">
      <c r="A5905" t="s">
        <v>4780</v>
      </c>
      <c r="B5905" t="s">
        <v>233</v>
      </c>
      <c r="C5905" t="s">
        <v>32</v>
      </c>
      <c r="D5905" t="s">
        <v>6839</v>
      </c>
      <c r="E5905" s="1">
        <v>45505</v>
      </c>
      <c r="F5905">
        <v>1</v>
      </c>
    </row>
    <row r="5906" spans="1:6" x14ac:dyDescent="0.25">
      <c r="A5906" t="s">
        <v>4780</v>
      </c>
      <c r="B5906" t="s">
        <v>233</v>
      </c>
      <c r="C5906" t="s">
        <v>32</v>
      </c>
      <c r="D5906" t="s">
        <v>6839</v>
      </c>
      <c r="E5906" s="1">
        <v>45536</v>
      </c>
      <c r="F5906">
        <v>1</v>
      </c>
    </row>
    <row r="5907" spans="1:6" x14ac:dyDescent="0.25">
      <c r="A5907" t="s">
        <v>4780</v>
      </c>
      <c r="B5907" t="s">
        <v>233</v>
      </c>
      <c r="C5907" t="s">
        <v>32</v>
      </c>
      <c r="D5907" t="s">
        <v>6839</v>
      </c>
      <c r="E5907" s="1">
        <v>45566</v>
      </c>
      <c r="F5907">
        <v>1</v>
      </c>
    </row>
    <row r="5908" spans="1:6" x14ac:dyDescent="0.25">
      <c r="A5908" t="s">
        <v>4780</v>
      </c>
      <c r="B5908" t="s">
        <v>233</v>
      </c>
      <c r="C5908" t="s">
        <v>32</v>
      </c>
      <c r="D5908" t="s">
        <v>6839</v>
      </c>
      <c r="E5908" s="1">
        <v>45597</v>
      </c>
      <c r="F5908">
        <v>1</v>
      </c>
    </row>
    <row r="5909" spans="1:6" x14ac:dyDescent="0.25">
      <c r="A5909" t="s">
        <v>4780</v>
      </c>
      <c r="B5909" t="s">
        <v>233</v>
      </c>
      <c r="C5909" t="s">
        <v>32</v>
      </c>
      <c r="D5909" t="s">
        <v>6839</v>
      </c>
      <c r="E5909" s="1">
        <v>45627</v>
      </c>
      <c r="F5909">
        <v>1</v>
      </c>
    </row>
    <row r="5910" spans="1:6" x14ac:dyDescent="0.25">
      <c r="A5910" t="s">
        <v>4789</v>
      </c>
      <c r="B5910" t="s">
        <v>43</v>
      </c>
      <c r="C5910" t="s">
        <v>44</v>
      </c>
      <c r="D5910" t="s">
        <v>6842</v>
      </c>
      <c r="E5910" s="1">
        <v>45323</v>
      </c>
      <c r="F5910">
        <v>1</v>
      </c>
    </row>
    <row r="5911" spans="1:6" x14ac:dyDescent="0.25">
      <c r="A5911" t="s">
        <v>4789</v>
      </c>
      <c r="B5911" t="s">
        <v>43</v>
      </c>
      <c r="C5911" t="s">
        <v>44</v>
      </c>
      <c r="D5911" t="s">
        <v>6842</v>
      </c>
      <c r="E5911" s="1">
        <v>45352</v>
      </c>
      <c r="F5911">
        <v>1</v>
      </c>
    </row>
    <row r="5912" spans="1:6" x14ac:dyDescent="0.25">
      <c r="A5912" t="s">
        <v>4789</v>
      </c>
      <c r="B5912" t="s">
        <v>43</v>
      </c>
      <c r="C5912" t="s">
        <v>44</v>
      </c>
      <c r="D5912" t="s">
        <v>6842</v>
      </c>
      <c r="E5912" s="1">
        <v>45383</v>
      </c>
      <c r="F5912">
        <v>1</v>
      </c>
    </row>
    <row r="5913" spans="1:6" x14ac:dyDescent="0.25">
      <c r="A5913" t="s">
        <v>4789</v>
      </c>
      <c r="B5913" t="s">
        <v>43</v>
      </c>
      <c r="C5913" t="s">
        <v>44</v>
      </c>
      <c r="D5913" t="s">
        <v>6842</v>
      </c>
      <c r="E5913" s="1">
        <v>45413</v>
      </c>
      <c r="F5913">
        <v>1</v>
      </c>
    </row>
    <row r="5914" spans="1:6" x14ac:dyDescent="0.25">
      <c r="A5914" t="s">
        <v>4789</v>
      </c>
      <c r="B5914" t="s">
        <v>43</v>
      </c>
      <c r="C5914" t="s">
        <v>44</v>
      </c>
      <c r="D5914" t="s">
        <v>6842</v>
      </c>
      <c r="E5914" s="1">
        <v>45444</v>
      </c>
      <c r="F5914">
        <v>1</v>
      </c>
    </row>
    <row r="5915" spans="1:6" x14ac:dyDescent="0.25">
      <c r="A5915" t="s">
        <v>4789</v>
      </c>
      <c r="B5915" t="s">
        <v>43</v>
      </c>
      <c r="C5915" t="s">
        <v>44</v>
      </c>
      <c r="D5915" t="s">
        <v>6842</v>
      </c>
      <c r="E5915" s="1">
        <v>45474</v>
      </c>
      <c r="F5915">
        <v>1</v>
      </c>
    </row>
    <row r="5916" spans="1:6" x14ac:dyDescent="0.25">
      <c r="A5916" t="s">
        <v>4789</v>
      </c>
      <c r="B5916" t="s">
        <v>43</v>
      </c>
      <c r="C5916" t="s">
        <v>44</v>
      </c>
      <c r="D5916" t="s">
        <v>6842</v>
      </c>
      <c r="E5916" s="1">
        <v>45505</v>
      </c>
      <c r="F5916">
        <v>1</v>
      </c>
    </row>
    <row r="5917" spans="1:6" x14ac:dyDescent="0.25">
      <c r="A5917" t="s">
        <v>4789</v>
      </c>
      <c r="B5917" t="s">
        <v>43</v>
      </c>
      <c r="C5917" t="s">
        <v>44</v>
      </c>
      <c r="D5917" t="s">
        <v>6842</v>
      </c>
      <c r="E5917" s="1">
        <v>45536</v>
      </c>
      <c r="F5917">
        <v>1</v>
      </c>
    </row>
    <row r="5918" spans="1:6" x14ac:dyDescent="0.25">
      <c r="A5918" t="s">
        <v>4789</v>
      </c>
      <c r="B5918" t="s">
        <v>43</v>
      </c>
      <c r="C5918" t="s">
        <v>44</v>
      </c>
      <c r="D5918" t="s">
        <v>6842</v>
      </c>
      <c r="E5918" s="1">
        <v>45566</v>
      </c>
      <c r="F5918">
        <v>1</v>
      </c>
    </row>
    <row r="5919" spans="1:6" x14ac:dyDescent="0.25">
      <c r="A5919" t="s">
        <v>4789</v>
      </c>
      <c r="B5919" t="s">
        <v>43</v>
      </c>
      <c r="C5919" t="s">
        <v>44</v>
      </c>
      <c r="D5919" t="s">
        <v>6842</v>
      </c>
      <c r="E5919" s="1">
        <v>45597</v>
      </c>
      <c r="F5919">
        <v>1</v>
      </c>
    </row>
    <row r="5920" spans="1:6" x14ac:dyDescent="0.25">
      <c r="A5920" t="s">
        <v>4789</v>
      </c>
      <c r="B5920" t="s">
        <v>43</v>
      </c>
      <c r="C5920" t="s">
        <v>44</v>
      </c>
      <c r="D5920" t="s">
        <v>6842</v>
      </c>
      <c r="E5920" s="1">
        <v>45627</v>
      </c>
      <c r="F5920">
        <v>1</v>
      </c>
    </row>
    <row r="5921" spans="1:6" x14ac:dyDescent="0.25">
      <c r="A5921" t="s">
        <v>4794</v>
      </c>
      <c r="B5921" t="s">
        <v>52</v>
      </c>
      <c r="C5921" t="s">
        <v>44</v>
      </c>
      <c r="D5921" t="s">
        <v>6840</v>
      </c>
      <c r="E5921" s="1">
        <v>45352</v>
      </c>
      <c r="F5921">
        <v>1</v>
      </c>
    </row>
    <row r="5922" spans="1:6" x14ac:dyDescent="0.25">
      <c r="A5922" t="s">
        <v>4794</v>
      </c>
      <c r="B5922" t="s">
        <v>52</v>
      </c>
      <c r="C5922" t="s">
        <v>44</v>
      </c>
      <c r="D5922" t="s">
        <v>6840</v>
      </c>
      <c r="E5922" s="1">
        <v>45383</v>
      </c>
      <c r="F5922">
        <v>1</v>
      </c>
    </row>
    <row r="5923" spans="1:6" x14ac:dyDescent="0.25">
      <c r="A5923" t="s">
        <v>4794</v>
      </c>
      <c r="B5923" t="s">
        <v>52</v>
      </c>
      <c r="C5923" t="s">
        <v>44</v>
      </c>
      <c r="D5923" t="s">
        <v>6840</v>
      </c>
      <c r="E5923" s="1">
        <v>45413</v>
      </c>
      <c r="F5923">
        <v>1</v>
      </c>
    </row>
    <row r="5924" spans="1:6" x14ac:dyDescent="0.25">
      <c r="A5924" t="s">
        <v>4794</v>
      </c>
      <c r="B5924" t="s">
        <v>52</v>
      </c>
      <c r="C5924" t="s">
        <v>44</v>
      </c>
      <c r="D5924" t="s">
        <v>6840</v>
      </c>
      <c r="E5924" s="1">
        <v>45444</v>
      </c>
      <c r="F5924">
        <v>1</v>
      </c>
    </row>
    <row r="5925" spans="1:6" x14ac:dyDescent="0.25">
      <c r="A5925" t="s">
        <v>4794</v>
      </c>
      <c r="B5925" t="s">
        <v>52</v>
      </c>
      <c r="C5925" t="s">
        <v>44</v>
      </c>
      <c r="D5925" t="s">
        <v>6840</v>
      </c>
      <c r="E5925" s="1">
        <v>45474</v>
      </c>
      <c r="F5925">
        <v>1</v>
      </c>
    </row>
    <row r="5926" spans="1:6" x14ac:dyDescent="0.25">
      <c r="A5926" t="s">
        <v>4794</v>
      </c>
      <c r="B5926" t="s">
        <v>52</v>
      </c>
      <c r="C5926" t="s">
        <v>44</v>
      </c>
      <c r="D5926" t="s">
        <v>6840</v>
      </c>
      <c r="E5926" s="1">
        <v>45505</v>
      </c>
      <c r="F5926">
        <v>1</v>
      </c>
    </row>
    <row r="5927" spans="1:6" x14ac:dyDescent="0.25">
      <c r="A5927" t="s">
        <v>4794</v>
      </c>
      <c r="B5927" t="s">
        <v>52</v>
      </c>
      <c r="C5927" t="s">
        <v>44</v>
      </c>
      <c r="D5927" t="s">
        <v>6840</v>
      </c>
      <c r="E5927" s="1">
        <v>45536</v>
      </c>
      <c r="F5927">
        <v>1</v>
      </c>
    </row>
    <row r="5928" spans="1:6" x14ac:dyDescent="0.25">
      <c r="A5928" t="s">
        <v>4794</v>
      </c>
      <c r="B5928" t="s">
        <v>52</v>
      </c>
      <c r="C5928" t="s">
        <v>44</v>
      </c>
      <c r="D5928" t="s">
        <v>6840</v>
      </c>
      <c r="E5928" s="1">
        <v>45566</v>
      </c>
      <c r="F5928">
        <v>1</v>
      </c>
    </row>
    <row r="5929" spans="1:6" x14ac:dyDescent="0.25">
      <c r="A5929" t="s">
        <v>4794</v>
      </c>
      <c r="B5929" t="s">
        <v>52</v>
      </c>
      <c r="C5929" t="s">
        <v>44</v>
      </c>
      <c r="D5929" t="s">
        <v>6840</v>
      </c>
      <c r="E5929" s="1">
        <v>45597</v>
      </c>
      <c r="F5929">
        <v>1</v>
      </c>
    </row>
    <row r="5930" spans="1:6" x14ac:dyDescent="0.25">
      <c r="A5930" t="s">
        <v>4794</v>
      </c>
      <c r="B5930" t="s">
        <v>52</v>
      </c>
      <c r="C5930" t="s">
        <v>44</v>
      </c>
      <c r="D5930" t="s">
        <v>6840</v>
      </c>
      <c r="E5930" s="1">
        <v>45627</v>
      </c>
      <c r="F5930">
        <v>1</v>
      </c>
    </row>
    <row r="5931" spans="1:6" x14ac:dyDescent="0.25">
      <c r="A5931" t="s">
        <v>4798</v>
      </c>
      <c r="B5931" t="s">
        <v>52</v>
      </c>
      <c r="C5931" t="s">
        <v>44</v>
      </c>
      <c r="D5931" t="s">
        <v>6839</v>
      </c>
      <c r="E5931" s="1">
        <v>45323</v>
      </c>
      <c r="F5931">
        <v>1</v>
      </c>
    </row>
    <row r="5932" spans="1:6" x14ac:dyDescent="0.25">
      <c r="A5932" t="s">
        <v>4798</v>
      </c>
      <c r="B5932" t="s">
        <v>52</v>
      </c>
      <c r="C5932" t="s">
        <v>44</v>
      </c>
      <c r="D5932" t="s">
        <v>6839</v>
      </c>
      <c r="E5932" s="1">
        <v>45352</v>
      </c>
      <c r="F5932">
        <v>1</v>
      </c>
    </row>
    <row r="5933" spans="1:6" x14ac:dyDescent="0.25">
      <c r="A5933" t="s">
        <v>4798</v>
      </c>
      <c r="B5933" t="s">
        <v>52</v>
      </c>
      <c r="C5933" t="s">
        <v>44</v>
      </c>
      <c r="D5933" t="s">
        <v>6839</v>
      </c>
      <c r="E5933" s="1">
        <v>45383</v>
      </c>
      <c r="F5933">
        <v>1</v>
      </c>
    </row>
    <row r="5934" spans="1:6" x14ac:dyDescent="0.25">
      <c r="A5934" t="s">
        <v>4798</v>
      </c>
      <c r="B5934" t="s">
        <v>52</v>
      </c>
      <c r="C5934" t="s">
        <v>44</v>
      </c>
      <c r="D5934" t="s">
        <v>6839</v>
      </c>
      <c r="E5934" s="1">
        <v>45413</v>
      </c>
      <c r="F5934">
        <v>1</v>
      </c>
    </row>
    <row r="5935" spans="1:6" x14ac:dyDescent="0.25">
      <c r="A5935" t="s">
        <v>4798</v>
      </c>
      <c r="B5935" t="s">
        <v>52</v>
      </c>
      <c r="C5935" t="s">
        <v>44</v>
      </c>
      <c r="D5935" t="s">
        <v>6839</v>
      </c>
      <c r="E5935" s="1">
        <v>45444</v>
      </c>
      <c r="F5935">
        <v>1</v>
      </c>
    </row>
    <row r="5936" spans="1:6" x14ac:dyDescent="0.25">
      <c r="A5936" t="s">
        <v>4798</v>
      </c>
      <c r="B5936" t="s">
        <v>52</v>
      </c>
      <c r="C5936" t="s">
        <v>44</v>
      </c>
      <c r="D5936" t="s">
        <v>6839</v>
      </c>
      <c r="E5936" s="1">
        <v>45474</v>
      </c>
      <c r="F5936">
        <v>1</v>
      </c>
    </row>
    <row r="5937" spans="1:6" x14ac:dyDescent="0.25">
      <c r="A5937" t="s">
        <v>4798</v>
      </c>
      <c r="B5937" t="s">
        <v>52</v>
      </c>
      <c r="C5937" t="s">
        <v>44</v>
      </c>
      <c r="D5937" t="s">
        <v>6839</v>
      </c>
      <c r="E5937" s="1">
        <v>45505</v>
      </c>
      <c r="F5937">
        <v>1</v>
      </c>
    </row>
    <row r="5938" spans="1:6" x14ac:dyDescent="0.25">
      <c r="A5938" t="s">
        <v>4798</v>
      </c>
      <c r="B5938" t="s">
        <v>52</v>
      </c>
      <c r="C5938" t="s">
        <v>44</v>
      </c>
      <c r="D5938" t="s">
        <v>6839</v>
      </c>
      <c r="E5938" s="1">
        <v>45536</v>
      </c>
      <c r="F5938">
        <v>1</v>
      </c>
    </row>
    <row r="5939" spans="1:6" x14ac:dyDescent="0.25">
      <c r="A5939" t="s">
        <v>4798</v>
      </c>
      <c r="B5939" t="s">
        <v>52</v>
      </c>
      <c r="C5939" t="s">
        <v>44</v>
      </c>
      <c r="D5939" t="s">
        <v>6839</v>
      </c>
      <c r="E5939" s="1">
        <v>45566</v>
      </c>
      <c r="F5939">
        <v>1</v>
      </c>
    </row>
    <row r="5940" spans="1:6" x14ac:dyDescent="0.25">
      <c r="A5940" t="s">
        <v>4798</v>
      </c>
      <c r="B5940" t="s">
        <v>52</v>
      </c>
      <c r="C5940" t="s">
        <v>44</v>
      </c>
      <c r="D5940" t="s">
        <v>6839</v>
      </c>
      <c r="E5940" s="1">
        <v>45597</v>
      </c>
      <c r="F5940">
        <v>1</v>
      </c>
    </row>
    <row r="5941" spans="1:6" x14ac:dyDescent="0.25">
      <c r="A5941" t="s">
        <v>4798</v>
      </c>
      <c r="B5941" t="s">
        <v>52</v>
      </c>
      <c r="C5941" t="s">
        <v>44</v>
      </c>
      <c r="D5941" t="s">
        <v>6839</v>
      </c>
      <c r="E5941" s="1">
        <v>45627</v>
      </c>
      <c r="F5941">
        <v>1</v>
      </c>
    </row>
    <row r="5942" spans="1:6" x14ac:dyDescent="0.25">
      <c r="A5942" t="s">
        <v>4808</v>
      </c>
      <c r="B5942" t="s">
        <v>146</v>
      </c>
      <c r="C5942" t="s">
        <v>147</v>
      </c>
      <c r="D5942" t="s">
        <v>6841</v>
      </c>
      <c r="E5942" s="1">
        <v>45323</v>
      </c>
      <c r="F5942">
        <v>1</v>
      </c>
    </row>
    <row r="5943" spans="1:6" x14ac:dyDescent="0.25">
      <c r="A5943" t="s">
        <v>4808</v>
      </c>
      <c r="B5943" t="s">
        <v>146</v>
      </c>
      <c r="C5943" t="s">
        <v>147</v>
      </c>
      <c r="D5943" t="s">
        <v>6841</v>
      </c>
      <c r="E5943" s="1">
        <v>45352</v>
      </c>
      <c r="F5943">
        <v>1</v>
      </c>
    </row>
    <row r="5944" spans="1:6" x14ac:dyDescent="0.25">
      <c r="A5944" t="s">
        <v>4808</v>
      </c>
      <c r="B5944" t="s">
        <v>146</v>
      </c>
      <c r="C5944" t="s">
        <v>147</v>
      </c>
      <c r="D5944" t="s">
        <v>6841</v>
      </c>
      <c r="E5944" s="1">
        <v>45383</v>
      </c>
      <c r="F5944">
        <v>1</v>
      </c>
    </row>
    <row r="5945" spans="1:6" x14ac:dyDescent="0.25">
      <c r="A5945" t="s">
        <v>4808</v>
      </c>
      <c r="B5945" t="s">
        <v>146</v>
      </c>
      <c r="C5945" t="s">
        <v>147</v>
      </c>
      <c r="D5945" t="s">
        <v>6841</v>
      </c>
      <c r="E5945" s="1">
        <v>45413</v>
      </c>
      <c r="F5945">
        <v>1</v>
      </c>
    </row>
    <row r="5946" spans="1:6" x14ac:dyDescent="0.25">
      <c r="A5946" t="s">
        <v>4808</v>
      </c>
      <c r="B5946" t="s">
        <v>146</v>
      </c>
      <c r="C5946" t="s">
        <v>147</v>
      </c>
      <c r="D5946" t="s">
        <v>6841</v>
      </c>
      <c r="E5946" s="1">
        <v>45444</v>
      </c>
      <c r="F5946">
        <v>1</v>
      </c>
    </row>
    <row r="5947" spans="1:6" x14ac:dyDescent="0.25">
      <c r="A5947" t="s">
        <v>4808</v>
      </c>
      <c r="B5947" t="s">
        <v>146</v>
      </c>
      <c r="C5947" t="s">
        <v>147</v>
      </c>
      <c r="D5947" t="s">
        <v>6841</v>
      </c>
      <c r="E5947" s="1">
        <v>45474</v>
      </c>
      <c r="F5947">
        <v>1</v>
      </c>
    </row>
    <row r="5948" spans="1:6" x14ac:dyDescent="0.25">
      <c r="A5948" t="s">
        <v>4808</v>
      </c>
      <c r="B5948" t="s">
        <v>146</v>
      </c>
      <c r="C5948" t="s">
        <v>147</v>
      </c>
      <c r="D5948" t="s">
        <v>6841</v>
      </c>
      <c r="E5948" s="1">
        <v>45505</v>
      </c>
      <c r="F5948">
        <v>1</v>
      </c>
    </row>
    <row r="5949" spans="1:6" x14ac:dyDescent="0.25">
      <c r="A5949" t="s">
        <v>4808</v>
      </c>
      <c r="B5949" t="s">
        <v>146</v>
      </c>
      <c r="C5949" t="s">
        <v>147</v>
      </c>
      <c r="D5949" t="s">
        <v>6841</v>
      </c>
      <c r="E5949" s="1">
        <v>45536</v>
      </c>
      <c r="F5949">
        <v>1</v>
      </c>
    </row>
    <row r="5950" spans="1:6" x14ac:dyDescent="0.25">
      <c r="A5950" t="s">
        <v>4808</v>
      </c>
      <c r="B5950" t="s">
        <v>146</v>
      </c>
      <c r="C5950" t="s">
        <v>147</v>
      </c>
      <c r="D5950" t="s">
        <v>6841</v>
      </c>
      <c r="E5950" s="1">
        <v>45566</v>
      </c>
      <c r="F5950">
        <v>1</v>
      </c>
    </row>
    <row r="5951" spans="1:6" x14ac:dyDescent="0.25">
      <c r="A5951" t="s">
        <v>4808</v>
      </c>
      <c r="B5951" t="s">
        <v>146</v>
      </c>
      <c r="C5951" t="s">
        <v>147</v>
      </c>
      <c r="D5951" t="s">
        <v>6841</v>
      </c>
      <c r="E5951" s="1">
        <v>45597</v>
      </c>
      <c r="F5951">
        <v>1</v>
      </c>
    </row>
    <row r="5952" spans="1:6" x14ac:dyDescent="0.25">
      <c r="A5952" t="s">
        <v>4808</v>
      </c>
      <c r="B5952" t="s">
        <v>146</v>
      </c>
      <c r="C5952" t="s">
        <v>147</v>
      </c>
      <c r="D5952" t="s">
        <v>6841</v>
      </c>
      <c r="E5952" s="1">
        <v>45627</v>
      </c>
      <c r="F5952">
        <v>1</v>
      </c>
    </row>
    <row r="5953" spans="1:6" x14ac:dyDescent="0.25">
      <c r="A5953" t="s">
        <v>4816</v>
      </c>
      <c r="B5953" t="s">
        <v>146</v>
      </c>
      <c r="C5953" t="s">
        <v>147</v>
      </c>
      <c r="D5953" t="s">
        <v>6840</v>
      </c>
      <c r="E5953" s="1">
        <v>45352</v>
      </c>
      <c r="F5953">
        <v>1</v>
      </c>
    </row>
    <row r="5954" spans="1:6" x14ac:dyDescent="0.25">
      <c r="A5954" t="s">
        <v>4816</v>
      </c>
      <c r="B5954" t="s">
        <v>146</v>
      </c>
      <c r="C5954" t="s">
        <v>147</v>
      </c>
      <c r="D5954" t="s">
        <v>6840</v>
      </c>
      <c r="E5954" s="1">
        <v>45383</v>
      </c>
      <c r="F5954">
        <v>1</v>
      </c>
    </row>
    <row r="5955" spans="1:6" x14ac:dyDescent="0.25">
      <c r="A5955" t="s">
        <v>4816</v>
      </c>
      <c r="B5955" t="s">
        <v>146</v>
      </c>
      <c r="C5955" t="s">
        <v>147</v>
      </c>
      <c r="D5955" t="s">
        <v>6840</v>
      </c>
      <c r="E5955" s="1">
        <v>45413</v>
      </c>
      <c r="F5955">
        <v>1</v>
      </c>
    </row>
    <row r="5956" spans="1:6" x14ac:dyDescent="0.25">
      <c r="A5956" t="s">
        <v>4816</v>
      </c>
      <c r="B5956" t="s">
        <v>146</v>
      </c>
      <c r="C5956" t="s">
        <v>147</v>
      </c>
      <c r="D5956" t="s">
        <v>6840</v>
      </c>
      <c r="E5956" s="1">
        <v>45444</v>
      </c>
      <c r="F5956">
        <v>1</v>
      </c>
    </row>
    <row r="5957" spans="1:6" x14ac:dyDescent="0.25">
      <c r="A5957" t="s">
        <v>4816</v>
      </c>
      <c r="B5957" t="s">
        <v>146</v>
      </c>
      <c r="C5957" t="s">
        <v>147</v>
      </c>
      <c r="D5957" t="s">
        <v>6840</v>
      </c>
      <c r="E5957" s="1">
        <v>45474</v>
      </c>
      <c r="F5957">
        <v>1</v>
      </c>
    </row>
    <row r="5958" spans="1:6" x14ac:dyDescent="0.25">
      <c r="A5958" t="s">
        <v>4816</v>
      </c>
      <c r="B5958" t="s">
        <v>146</v>
      </c>
      <c r="C5958" t="s">
        <v>147</v>
      </c>
      <c r="D5958" t="s">
        <v>6840</v>
      </c>
      <c r="E5958" s="1">
        <v>45505</v>
      </c>
      <c r="F5958">
        <v>1</v>
      </c>
    </row>
    <row r="5959" spans="1:6" x14ac:dyDescent="0.25">
      <c r="A5959" t="s">
        <v>4816</v>
      </c>
      <c r="B5959" t="s">
        <v>146</v>
      </c>
      <c r="C5959" t="s">
        <v>147</v>
      </c>
      <c r="D5959" t="s">
        <v>6840</v>
      </c>
      <c r="E5959" s="1">
        <v>45536</v>
      </c>
      <c r="F5959">
        <v>1</v>
      </c>
    </row>
    <row r="5960" spans="1:6" x14ac:dyDescent="0.25">
      <c r="A5960" t="s">
        <v>4816</v>
      </c>
      <c r="B5960" t="s">
        <v>146</v>
      </c>
      <c r="C5960" t="s">
        <v>147</v>
      </c>
      <c r="D5960" t="s">
        <v>6840</v>
      </c>
      <c r="E5960" s="1">
        <v>45566</v>
      </c>
      <c r="F5960">
        <v>1</v>
      </c>
    </row>
    <row r="5961" spans="1:6" x14ac:dyDescent="0.25">
      <c r="A5961" t="s">
        <v>4816</v>
      </c>
      <c r="B5961" t="s">
        <v>146</v>
      </c>
      <c r="C5961" t="s">
        <v>147</v>
      </c>
      <c r="D5961" t="s">
        <v>6840</v>
      </c>
      <c r="E5961" s="1">
        <v>45597</v>
      </c>
      <c r="F5961">
        <v>1</v>
      </c>
    </row>
    <row r="5962" spans="1:6" x14ac:dyDescent="0.25">
      <c r="A5962" t="s">
        <v>4816</v>
      </c>
      <c r="B5962" t="s">
        <v>146</v>
      </c>
      <c r="C5962" t="s">
        <v>147</v>
      </c>
      <c r="D5962" t="s">
        <v>6840</v>
      </c>
      <c r="E5962" s="1">
        <v>45627</v>
      </c>
      <c r="F5962">
        <v>1</v>
      </c>
    </row>
    <row r="5963" spans="1:6" x14ac:dyDescent="0.25">
      <c r="A5963" t="s">
        <v>4821</v>
      </c>
      <c r="B5963" t="s">
        <v>233</v>
      </c>
      <c r="C5963" t="s">
        <v>32</v>
      </c>
      <c r="D5963" t="s">
        <v>6840</v>
      </c>
      <c r="E5963" s="1">
        <v>45292</v>
      </c>
      <c r="F5963">
        <v>1</v>
      </c>
    </row>
    <row r="5964" spans="1:6" x14ac:dyDescent="0.25">
      <c r="A5964" t="s">
        <v>4821</v>
      </c>
      <c r="B5964" t="s">
        <v>233</v>
      </c>
      <c r="C5964" t="s">
        <v>32</v>
      </c>
      <c r="D5964" t="s">
        <v>6840</v>
      </c>
      <c r="E5964" s="1">
        <v>45323</v>
      </c>
      <c r="F5964">
        <v>1</v>
      </c>
    </row>
    <row r="5965" spans="1:6" x14ac:dyDescent="0.25">
      <c r="A5965" t="s">
        <v>4821</v>
      </c>
      <c r="B5965" t="s">
        <v>233</v>
      </c>
      <c r="C5965" t="s">
        <v>32</v>
      </c>
      <c r="D5965" t="s">
        <v>6840</v>
      </c>
      <c r="E5965" s="1">
        <v>45352</v>
      </c>
      <c r="F5965">
        <v>1</v>
      </c>
    </row>
    <row r="5966" spans="1:6" x14ac:dyDescent="0.25">
      <c r="A5966" t="s">
        <v>4821</v>
      </c>
      <c r="B5966" t="s">
        <v>233</v>
      </c>
      <c r="C5966" t="s">
        <v>32</v>
      </c>
      <c r="D5966" t="s">
        <v>6840</v>
      </c>
      <c r="E5966" s="1">
        <v>45383</v>
      </c>
      <c r="F5966">
        <v>1</v>
      </c>
    </row>
    <row r="5967" spans="1:6" x14ac:dyDescent="0.25">
      <c r="A5967" t="s">
        <v>4821</v>
      </c>
      <c r="B5967" t="s">
        <v>233</v>
      </c>
      <c r="C5967" t="s">
        <v>32</v>
      </c>
      <c r="D5967" t="s">
        <v>6840</v>
      </c>
      <c r="E5967" s="1">
        <v>45413</v>
      </c>
      <c r="F5967">
        <v>1</v>
      </c>
    </row>
    <row r="5968" spans="1:6" x14ac:dyDescent="0.25">
      <c r="A5968" t="s">
        <v>4821</v>
      </c>
      <c r="B5968" t="s">
        <v>233</v>
      </c>
      <c r="C5968" t="s">
        <v>32</v>
      </c>
      <c r="D5968" t="s">
        <v>6840</v>
      </c>
      <c r="E5968" s="1">
        <v>45444</v>
      </c>
      <c r="F5968">
        <v>1</v>
      </c>
    </row>
    <row r="5969" spans="1:6" x14ac:dyDescent="0.25">
      <c r="A5969" t="s">
        <v>4821</v>
      </c>
      <c r="B5969" t="s">
        <v>233</v>
      </c>
      <c r="C5969" t="s">
        <v>32</v>
      </c>
      <c r="D5969" t="s">
        <v>6840</v>
      </c>
      <c r="E5969" s="1">
        <v>45474</v>
      </c>
      <c r="F5969">
        <v>1</v>
      </c>
    </row>
    <row r="5970" spans="1:6" x14ac:dyDescent="0.25">
      <c r="A5970" t="s">
        <v>4821</v>
      </c>
      <c r="B5970" t="s">
        <v>233</v>
      </c>
      <c r="C5970" t="s">
        <v>32</v>
      </c>
      <c r="D5970" t="s">
        <v>6840</v>
      </c>
      <c r="E5970" s="1">
        <v>45505</v>
      </c>
      <c r="F5970">
        <v>1</v>
      </c>
    </row>
    <row r="5971" spans="1:6" x14ac:dyDescent="0.25">
      <c r="A5971" t="s">
        <v>4821</v>
      </c>
      <c r="B5971" t="s">
        <v>233</v>
      </c>
      <c r="C5971" t="s">
        <v>32</v>
      </c>
      <c r="D5971" t="s">
        <v>6840</v>
      </c>
      <c r="E5971" s="1">
        <v>45536</v>
      </c>
      <c r="F5971">
        <v>1</v>
      </c>
    </row>
    <row r="5972" spans="1:6" x14ac:dyDescent="0.25">
      <c r="A5972" t="s">
        <v>4821</v>
      </c>
      <c r="B5972" t="s">
        <v>233</v>
      </c>
      <c r="C5972" t="s">
        <v>32</v>
      </c>
      <c r="D5972" t="s">
        <v>6840</v>
      </c>
      <c r="E5972" s="1">
        <v>45566</v>
      </c>
      <c r="F5972">
        <v>1</v>
      </c>
    </row>
    <row r="5973" spans="1:6" x14ac:dyDescent="0.25">
      <c r="A5973" t="s">
        <v>4821</v>
      </c>
      <c r="B5973" t="s">
        <v>233</v>
      </c>
      <c r="C5973" t="s">
        <v>32</v>
      </c>
      <c r="D5973" t="s">
        <v>6840</v>
      </c>
      <c r="E5973" s="1">
        <v>45597</v>
      </c>
      <c r="F5973">
        <v>1</v>
      </c>
    </row>
    <row r="5974" spans="1:6" x14ac:dyDescent="0.25">
      <c r="A5974" t="s">
        <v>4821</v>
      </c>
      <c r="B5974" t="s">
        <v>233</v>
      </c>
      <c r="C5974" t="s">
        <v>32</v>
      </c>
      <c r="D5974" t="s">
        <v>6840</v>
      </c>
      <c r="E5974" s="1">
        <v>45627</v>
      </c>
      <c r="F5974">
        <v>1</v>
      </c>
    </row>
    <row r="5975" spans="1:6" x14ac:dyDescent="0.25">
      <c r="A5975" t="s">
        <v>4827</v>
      </c>
      <c r="B5975" t="s">
        <v>52</v>
      </c>
      <c r="C5975" t="s">
        <v>44</v>
      </c>
      <c r="D5975" t="s">
        <v>6842</v>
      </c>
      <c r="E5975" s="1">
        <v>45292</v>
      </c>
      <c r="F5975">
        <v>1</v>
      </c>
    </row>
    <row r="5976" spans="1:6" x14ac:dyDescent="0.25">
      <c r="A5976" t="s">
        <v>4827</v>
      </c>
      <c r="B5976" t="s">
        <v>52</v>
      </c>
      <c r="C5976" t="s">
        <v>44</v>
      </c>
      <c r="D5976" t="s">
        <v>6842</v>
      </c>
      <c r="E5976" s="1">
        <v>45323</v>
      </c>
      <c r="F5976">
        <v>1</v>
      </c>
    </row>
    <row r="5977" spans="1:6" x14ac:dyDescent="0.25">
      <c r="A5977" t="s">
        <v>4827</v>
      </c>
      <c r="B5977" t="s">
        <v>52</v>
      </c>
      <c r="C5977" t="s">
        <v>44</v>
      </c>
      <c r="D5977" t="s">
        <v>6842</v>
      </c>
      <c r="E5977" s="1">
        <v>45352</v>
      </c>
      <c r="F5977">
        <v>1</v>
      </c>
    </row>
    <row r="5978" spans="1:6" x14ac:dyDescent="0.25">
      <c r="A5978" t="s">
        <v>4827</v>
      </c>
      <c r="B5978" t="s">
        <v>52</v>
      </c>
      <c r="C5978" t="s">
        <v>44</v>
      </c>
      <c r="D5978" t="s">
        <v>6842</v>
      </c>
      <c r="E5978" s="1">
        <v>45383</v>
      </c>
      <c r="F5978">
        <v>1</v>
      </c>
    </row>
    <row r="5979" spans="1:6" x14ac:dyDescent="0.25">
      <c r="A5979" t="s">
        <v>4827</v>
      </c>
      <c r="B5979" t="s">
        <v>52</v>
      </c>
      <c r="C5979" t="s">
        <v>44</v>
      </c>
      <c r="D5979" t="s">
        <v>6842</v>
      </c>
      <c r="E5979" s="1">
        <v>45413</v>
      </c>
      <c r="F5979">
        <v>1</v>
      </c>
    </row>
    <row r="5980" spans="1:6" x14ac:dyDescent="0.25">
      <c r="A5980" t="s">
        <v>4827</v>
      </c>
      <c r="B5980" t="s">
        <v>52</v>
      </c>
      <c r="C5980" t="s">
        <v>44</v>
      </c>
      <c r="D5980" t="s">
        <v>6842</v>
      </c>
      <c r="E5980" s="1">
        <v>45444</v>
      </c>
      <c r="F5980">
        <v>1</v>
      </c>
    </row>
    <row r="5981" spans="1:6" x14ac:dyDescent="0.25">
      <c r="A5981" t="s">
        <v>4827</v>
      </c>
      <c r="B5981" t="s">
        <v>52</v>
      </c>
      <c r="C5981" t="s">
        <v>44</v>
      </c>
      <c r="D5981" t="s">
        <v>6842</v>
      </c>
      <c r="E5981" s="1">
        <v>45474</v>
      </c>
      <c r="F5981">
        <v>1</v>
      </c>
    </row>
    <row r="5982" spans="1:6" x14ac:dyDescent="0.25">
      <c r="A5982" t="s">
        <v>4827</v>
      </c>
      <c r="B5982" t="s">
        <v>52</v>
      </c>
      <c r="C5982" t="s">
        <v>44</v>
      </c>
      <c r="D5982" t="s">
        <v>6842</v>
      </c>
      <c r="E5982" s="1">
        <v>45505</v>
      </c>
      <c r="F5982">
        <v>1</v>
      </c>
    </row>
    <row r="5983" spans="1:6" x14ac:dyDescent="0.25">
      <c r="A5983" t="s">
        <v>4827</v>
      </c>
      <c r="B5983" t="s">
        <v>52</v>
      </c>
      <c r="C5983" t="s">
        <v>44</v>
      </c>
      <c r="D5983" t="s">
        <v>6842</v>
      </c>
      <c r="E5983" s="1">
        <v>45536</v>
      </c>
      <c r="F5983">
        <v>1</v>
      </c>
    </row>
    <row r="5984" spans="1:6" x14ac:dyDescent="0.25">
      <c r="A5984" t="s">
        <v>4827</v>
      </c>
      <c r="B5984" t="s">
        <v>52</v>
      </c>
      <c r="C5984" t="s">
        <v>44</v>
      </c>
      <c r="D5984" t="s">
        <v>6842</v>
      </c>
      <c r="E5984" s="1">
        <v>45566</v>
      </c>
      <c r="F5984">
        <v>1</v>
      </c>
    </row>
    <row r="5985" spans="1:6" x14ac:dyDescent="0.25">
      <c r="A5985" t="s">
        <v>4827</v>
      </c>
      <c r="B5985" t="s">
        <v>52</v>
      </c>
      <c r="C5985" t="s">
        <v>44</v>
      </c>
      <c r="D5985" t="s">
        <v>6842</v>
      </c>
      <c r="E5985" s="1">
        <v>45597</v>
      </c>
      <c r="F5985">
        <v>1</v>
      </c>
    </row>
    <row r="5986" spans="1:6" x14ac:dyDescent="0.25">
      <c r="A5986" t="s">
        <v>4827</v>
      </c>
      <c r="B5986" t="s">
        <v>52</v>
      </c>
      <c r="C5986" t="s">
        <v>44</v>
      </c>
      <c r="D5986" t="s">
        <v>6842</v>
      </c>
      <c r="E5986" s="1">
        <v>45627</v>
      </c>
      <c r="F5986">
        <v>1</v>
      </c>
    </row>
    <row r="5987" spans="1:6" x14ac:dyDescent="0.25">
      <c r="A5987" t="s">
        <v>4831</v>
      </c>
      <c r="B5987" t="s">
        <v>31</v>
      </c>
      <c r="C5987" t="s">
        <v>32</v>
      </c>
      <c r="D5987" t="s">
        <v>6839</v>
      </c>
      <c r="E5987" s="1">
        <v>45292</v>
      </c>
      <c r="F5987">
        <v>1</v>
      </c>
    </row>
    <row r="5988" spans="1:6" x14ac:dyDescent="0.25">
      <c r="A5988" t="s">
        <v>4831</v>
      </c>
      <c r="B5988" t="s">
        <v>31</v>
      </c>
      <c r="C5988" t="s">
        <v>32</v>
      </c>
      <c r="D5988" t="s">
        <v>6839</v>
      </c>
      <c r="E5988" s="1">
        <v>45323</v>
      </c>
      <c r="F5988">
        <v>1</v>
      </c>
    </row>
    <row r="5989" spans="1:6" x14ac:dyDescent="0.25">
      <c r="A5989" t="s">
        <v>4831</v>
      </c>
      <c r="B5989" t="s">
        <v>31</v>
      </c>
      <c r="C5989" t="s">
        <v>32</v>
      </c>
      <c r="D5989" t="s">
        <v>6839</v>
      </c>
      <c r="E5989" s="1">
        <v>45352</v>
      </c>
      <c r="F5989">
        <v>1</v>
      </c>
    </row>
    <row r="5990" spans="1:6" x14ac:dyDescent="0.25">
      <c r="A5990" t="s">
        <v>4831</v>
      </c>
      <c r="B5990" t="s">
        <v>31</v>
      </c>
      <c r="C5990" t="s">
        <v>32</v>
      </c>
      <c r="D5990" t="s">
        <v>6839</v>
      </c>
      <c r="E5990" s="1">
        <v>45383</v>
      </c>
      <c r="F5990">
        <v>1</v>
      </c>
    </row>
    <row r="5991" spans="1:6" x14ac:dyDescent="0.25">
      <c r="A5991" t="s">
        <v>4831</v>
      </c>
      <c r="B5991" t="s">
        <v>31</v>
      </c>
      <c r="C5991" t="s">
        <v>32</v>
      </c>
      <c r="D5991" t="s">
        <v>6839</v>
      </c>
      <c r="E5991" s="1">
        <v>45413</v>
      </c>
      <c r="F5991">
        <v>1</v>
      </c>
    </row>
    <row r="5992" spans="1:6" x14ac:dyDescent="0.25">
      <c r="A5992" t="s">
        <v>4831</v>
      </c>
      <c r="B5992" t="s">
        <v>31</v>
      </c>
      <c r="C5992" t="s">
        <v>32</v>
      </c>
      <c r="D5992" t="s">
        <v>6839</v>
      </c>
      <c r="E5992" s="1">
        <v>45444</v>
      </c>
      <c r="F5992">
        <v>1</v>
      </c>
    </row>
    <row r="5993" spans="1:6" x14ac:dyDescent="0.25">
      <c r="A5993" t="s">
        <v>4831</v>
      </c>
      <c r="B5993" t="s">
        <v>31</v>
      </c>
      <c r="C5993" t="s">
        <v>32</v>
      </c>
      <c r="D5993" t="s">
        <v>6839</v>
      </c>
      <c r="E5993" s="1">
        <v>45474</v>
      </c>
      <c r="F5993">
        <v>1</v>
      </c>
    </row>
    <row r="5994" spans="1:6" x14ac:dyDescent="0.25">
      <c r="A5994" t="s">
        <v>4831</v>
      </c>
      <c r="B5994" t="s">
        <v>31</v>
      </c>
      <c r="C5994" t="s">
        <v>32</v>
      </c>
      <c r="D5994" t="s">
        <v>6839</v>
      </c>
      <c r="E5994" s="1">
        <v>45505</v>
      </c>
      <c r="F5994">
        <v>1</v>
      </c>
    </row>
    <row r="5995" spans="1:6" x14ac:dyDescent="0.25">
      <c r="A5995" t="s">
        <v>4831</v>
      </c>
      <c r="B5995" t="s">
        <v>31</v>
      </c>
      <c r="C5995" t="s">
        <v>32</v>
      </c>
      <c r="D5995" t="s">
        <v>6839</v>
      </c>
      <c r="E5995" s="1">
        <v>45536</v>
      </c>
      <c r="F5995">
        <v>1</v>
      </c>
    </row>
    <row r="5996" spans="1:6" x14ac:dyDescent="0.25">
      <c r="A5996" t="s">
        <v>4831</v>
      </c>
      <c r="B5996" t="s">
        <v>31</v>
      </c>
      <c r="C5996" t="s">
        <v>32</v>
      </c>
      <c r="D5996" t="s">
        <v>6839</v>
      </c>
      <c r="E5996" s="1">
        <v>45566</v>
      </c>
      <c r="F5996">
        <v>1</v>
      </c>
    </row>
    <row r="5997" spans="1:6" x14ac:dyDescent="0.25">
      <c r="A5997" t="s">
        <v>4831</v>
      </c>
      <c r="B5997" t="s">
        <v>31</v>
      </c>
      <c r="C5997" t="s">
        <v>32</v>
      </c>
      <c r="D5997" t="s">
        <v>6839</v>
      </c>
      <c r="E5997" s="1">
        <v>45597</v>
      </c>
      <c r="F5997">
        <v>1</v>
      </c>
    </row>
    <row r="5998" spans="1:6" x14ac:dyDescent="0.25">
      <c r="A5998" t="s">
        <v>4831</v>
      </c>
      <c r="B5998" t="s">
        <v>31</v>
      </c>
      <c r="C5998" t="s">
        <v>32</v>
      </c>
      <c r="D5998" t="s">
        <v>6839</v>
      </c>
      <c r="E5998" s="1">
        <v>45627</v>
      </c>
      <c r="F5998">
        <v>1</v>
      </c>
    </row>
    <row r="5999" spans="1:6" x14ac:dyDescent="0.25">
      <c r="A5999" t="s">
        <v>4838</v>
      </c>
      <c r="B5999" t="s">
        <v>52</v>
      </c>
      <c r="C5999" t="s">
        <v>44</v>
      </c>
      <c r="D5999" t="s">
        <v>6840</v>
      </c>
      <c r="E5999" s="1">
        <v>45292</v>
      </c>
      <c r="F5999">
        <v>1</v>
      </c>
    </row>
    <row r="6000" spans="1:6" x14ac:dyDescent="0.25">
      <c r="A6000" t="s">
        <v>4838</v>
      </c>
      <c r="B6000" t="s">
        <v>52</v>
      </c>
      <c r="C6000" t="s">
        <v>44</v>
      </c>
      <c r="D6000" t="s">
        <v>6840</v>
      </c>
      <c r="E6000" s="1">
        <v>45323</v>
      </c>
      <c r="F6000">
        <v>1</v>
      </c>
    </row>
    <row r="6001" spans="1:6" x14ac:dyDescent="0.25">
      <c r="A6001" t="s">
        <v>4838</v>
      </c>
      <c r="B6001" t="s">
        <v>52</v>
      </c>
      <c r="C6001" t="s">
        <v>44</v>
      </c>
      <c r="D6001" t="s">
        <v>6840</v>
      </c>
      <c r="E6001" s="1">
        <v>45352</v>
      </c>
      <c r="F6001">
        <v>1</v>
      </c>
    </row>
    <row r="6002" spans="1:6" x14ac:dyDescent="0.25">
      <c r="A6002" t="s">
        <v>4838</v>
      </c>
      <c r="B6002" t="s">
        <v>52</v>
      </c>
      <c r="C6002" t="s">
        <v>44</v>
      </c>
      <c r="D6002" t="s">
        <v>6840</v>
      </c>
      <c r="E6002" s="1">
        <v>45383</v>
      </c>
      <c r="F6002">
        <v>1</v>
      </c>
    </row>
    <row r="6003" spans="1:6" x14ac:dyDescent="0.25">
      <c r="A6003" t="s">
        <v>4838</v>
      </c>
      <c r="B6003" t="s">
        <v>52</v>
      </c>
      <c r="C6003" t="s">
        <v>44</v>
      </c>
      <c r="D6003" t="s">
        <v>6840</v>
      </c>
      <c r="E6003" s="1">
        <v>45413</v>
      </c>
      <c r="F6003">
        <v>1</v>
      </c>
    </row>
    <row r="6004" spans="1:6" x14ac:dyDescent="0.25">
      <c r="A6004" t="s">
        <v>4838</v>
      </c>
      <c r="B6004" t="s">
        <v>52</v>
      </c>
      <c r="C6004" t="s">
        <v>44</v>
      </c>
      <c r="D6004" t="s">
        <v>6840</v>
      </c>
      <c r="E6004" s="1">
        <v>45444</v>
      </c>
      <c r="F6004">
        <v>1</v>
      </c>
    </row>
    <row r="6005" spans="1:6" x14ac:dyDescent="0.25">
      <c r="A6005" t="s">
        <v>4838</v>
      </c>
      <c r="B6005" t="s">
        <v>52</v>
      </c>
      <c r="C6005" t="s">
        <v>44</v>
      </c>
      <c r="D6005" t="s">
        <v>6840</v>
      </c>
      <c r="E6005" s="1">
        <v>45474</v>
      </c>
      <c r="F6005">
        <v>1</v>
      </c>
    </row>
    <row r="6006" spans="1:6" x14ac:dyDescent="0.25">
      <c r="A6006" t="s">
        <v>4838</v>
      </c>
      <c r="B6006" t="s">
        <v>52</v>
      </c>
      <c r="C6006" t="s">
        <v>44</v>
      </c>
      <c r="D6006" t="s">
        <v>6840</v>
      </c>
      <c r="E6006" s="1">
        <v>45505</v>
      </c>
      <c r="F6006">
        <v>1</v>
      </c>
    </row>
    <row r="6007" spans="1:6" x14ac:dyDescent="0.25">
      <c r="A6007" t="s">
        <v>4838</v>
      </c>
      <c r="B6007" t="s">
        <v>52</v>
      </c>
      <c r="C6007" t="s">
        <v>44</v>
      </c>
      <c r="D6007" t="s">
        <v>6840</v>
      </c>
      <c r="E6007" s="1">
        <v>45536</v>
      </c>
      <c r="F6007">
        <v>1</v>
      </c>
    </row>
    <row r="6008" spans="1:6" x14ac:dyDescent="0.25">
      <c r="A6008" t="s">
        <v>4838</v>
      </c>
      <c r="B6008" t="s">
        <v>52</v>
      </c>
      <c r="C6008" t="s">
        <v>44</v>
      </c>
      <c r="D6008" t="s">
        <v>6840</v>
      </c>
      <c r="E6008" s="1">
        <v>45566</v>
      </c>
      <c r="F6008">
        <v>1</v>
      </c>
    </row>
    <row r="6009" spans="1:6" x14ac:dyDescent="0.25">
      <c r="A6009" t="s">
        <v>4838</v>
      </c>
      <c r="B6009" t="s">
        <v>52</v>
      </c>
      <c r="C6009" t="s">
        <v>44</v>
      </c>
      <c r="D6009" t="s">
        <v>6840</v>
      </c>
      <c r="E6009" s="1">
        <v>45597</v>
      </c>
      <c r="F6009">
        <v>1</v>
      </c>
    </row>
    <row r="6010" spans="1:6" x14ac:dyDescent="0.25">
      <c r="A6010" t="s">
        <v>4838</v>
      </c>
      <c r="B6010" t="s">
        <v>52</v>
      </c>
      <c r="C6010" t="s">
        <v>44</v>
      </c>
      <c r="D6010" t="s">
        <v>6840</v>
      </c>
      <c r="E6010" s="1">
        <v>45627</v>
      </c>
      <c r="F6010">
        <v>1</v>
      </c>
    </row>
    <row r="6011" spans="1:6" x14ac:dyDescent="0.25">
      <c r="A6011" t="s">
        <v>4842</v>
      </c>
      <c r="B6011" t="s">
        <v>31</v>
      </c>
      <c r="C6011" t="s">
        <v>32</v>
      </c>
      <c r="D6011" t="s">
        <v>6840</v>
      </c>
      <c r="E6011" s="1">
        <v>45292</v>
      </c>
      <c r="F6011">
        <v>1</v>
      </c>
    </row>
    <row r="6012" spans="1:6" x14ac:dyDescent="0.25">
      <c r="A6012" t="s">
        <v>4842</v>
      </c>
      <c r="B6012" t="s">
        <v>31</v>
      </c>
      <c r="C6012" t="s">
        <v>32</v>
      </c>
      <c r="D6012" t="s">
        <v>6840</v>
      </c>
      <c r="E6012" s="1">
        <v>45323</v>
      </c>
      <c r="F6012">
        <v>1</v>
      </c>
    </row>
    <row r="6013" spans="1:6" x14ac:dyDescent="0.25">
      <c r="A6013" t="s">
        <v>4842</v>
      </c>
      <c r="B6013" t="s">
        <v>31</v>
      </c>
      <c r="C6013" t="s">
        <v>32</v>
      </c>
      <c r="D6013" t="s">
        <v>6840</v>
      </c>
      <c r="E6013" s="1">
        <v>45352</v>
      </c>
      <c r="F6013">
        <v>1</v>
      </c>
    </row>
    <row r="6014" spans="1:6" x14ac:dyDescent="0.25">
      <c r="A6014" t="s">
        <v>4842</v>
      </c>
      <c r="B6014" t="s">
        <v>31</v>
      </c>
      <c r="C6014" t="s">
        <v>32</v>
      </c>
      <c r="D6014" t="s">
        <v>6840</v>
      </c>
      <c r="E6014" s="1">
        <v>45383</v>
      </c>
      <c r="F6014">
        <v>1</v>
      </c>
    </row>
    <row r="6015" spans="1:6" x14ac:dyDescent="0.25">
      <c r="A6015" t="s">
        <v>4842</v>
      </c>
      <c r="B6015" t="s">
        <v>31</v>
      </c>
      <c r="C6015" t="s">
        <v>32</v>
      </c>
      <c r="D6015" t="s">
        <v>6840</v>
      </c>
      <c r="E6015" s="1">
        <v>45413</v>
      </c>
      <c r="F6015">
        <v>1</v>
      </c>
    </row>
    <row r="6016" spans="1:6" x14ac:dyDescent="0.25">
      <c r="A6016" t="s">
        <v>4842</v>
      </c>
      <c r="B6016" t="s">
        <v>31</v>
      </c>
      <c r="C6016" t="s">
        <v>32</v>
      </c>
      <c r="D6016" t="s">
        <v>6840</v>
      </c>
      <c r="E6016" s="1">
        <v>45444</v>
      </c>
      <c r="F6016">
        <v>1</v>
      </c>
    </row>
    <row r="6017" spans="1:6" x14ac:dyDescent="0.25">
      <c r="A6017" t="s">
        <v>4842</v>
      </c>
      <c r="B6017" t="s">
        <v>31</v>
      </c>
      <c r="C6017" t="s">
        <v>32</v>
      </c>
      <c r="D6017" t="s">
        <v>6840</v>
      </c>
      <c r="E6017" s="1">
        <v>45474</v>
      </c>
      <c r="F6017">
        <v>1</v>
      </c>
    </row>
    <row r="6018" spans="1:6" x14ac:dyDescent="0.25">
      <c r="A6018" t="s">
        <v>4842</v>
      </c>
      <c r="B6018" t="s">
        <v>31</v>
      </c>
      <c r="C6018" t="s">
        <v>32</v>
      </c>
      <c r="D6018" t="s">
        <v>6840</v>
      </c>
      <c r="E6018" s="1">
        <v>45505</v>
      </c>
      <c r="F6018">
        <v>1</v>
      </c>
    </row>
    <row r="6019" spans="1:6" x14ac:dyDescent="0.25">
      <c r="A6019" t="s">
        <v>4842</v>
      </c>
      <c r="B6019" t="s">
        <v>31</v>
      </c>
      <c r="C6019" t="s">
        <v>32</v>
      </c>
      <c r="D6019" t="s">
        <v>6840</v>
      </c>
      <c r="E6019" s="1">
        <v>45536</v>
      </c>
      <c r="F6019">
        <v>1</v>
      </c>
    </row>
    <row r="6020" spans="1:6" x14ac:dyDescent="0.25">
      <c r="A6020" t="s">
        <v>4842</v>
      </c>
      <c r="B6020" t="s">
        <v>31</v>
      </c>
      <c r="C6020" t="s">
        <v>32</v>
      </c>
      <c r="D6020" t="s">
        <v>6840</v>
      </c>
      <c r="E6020" s="1">
        <v>45566</v>
      </c>
      <c r="F6020">
        <v>1</v>
      </c>
    </row>
    <row r="6021" spans="1:6" x14ac:dyDescent="0.25">
      <c r="A6021" t="s">
        <v>4842</v>
      </c>
      <c r="B6021" t="s">
        <v>31</v>
      </c>
      <c r="C6021" t="s">
        <v>32</v>
      </c>
      <c r="D6021" t="s">
        <v>6840</v>
      </c>
      <c r="E6021" s="1">
        <v>45597</v>
      </c>
      <c r="F6021">
        <v>1</v>
      </c>
    </row>
    <row r="6022" spans="1:6" x14ac:dyDescent="0.25">
      <c r="A6022" t="s">
        <v>4842</v>
      </c>
      <c r="B6022" t="s">
        <v>31</v>
      </c>
      <c r="C6022" t="s">
        <v>32</v>
      </c>
      <c r="D6022" t="s">
        <v>6840</v>
      </c>
      <c r="E6022" s="1">
        <v>45627</v>
      </c>
      <c r="F6022">
        <v>1</v>
      </c>
    </row>
    <row r="6023" spans="1:6" x14ac:dyDescent="0.25">
      <c r="A6023" t="s">
        <v>4847</v>
      </c>
      <c r="B6023" t="s">
        <v>43</v>
      </c>
      <c r="C6023" t="s">
        <v>44</v>
      </c>
      <c r="D6023" t="s">
        <v>6842</v>
      </c>
      <c r="E6023" s="1">
        <v>45292</v>
      </c>
      <c r="F6023">
        <v>1</v>
      </c>
    </row>
    <row r="6024" spans="1:6" x14ac:dyDescent="0.25">
      <c r="A6024" t="s">
        <v>4847</v>
      </c>
      <c r="B6024" t="s">
        <v>43</v>
      </c>
      <c r="C6024" t="s">
        <v>44</v>
      </c>
      <c r="D6024" t="s">
        <v>6842</v>
      </c>
      <c r="E6024" s="1">
        <v>45323</v>
      </c>
      <c r="F6024">
        <v>1</v>
      </c>
    </row>
    <row r="6025" spans="1:6" x14ac:dyDescent="0.25">
      <c r="A6025" t="s">
        <v>4847</v>
      </c>
      <c r="B6025" t="s">
        <v>43</v>
      </c>
      <c r="C6025" t="s">
        <v>44</v>
      </c>
      <c r="D6025" t="s">
        <v>6842</v>
      </c>
      <c r="E6025" s="1">
        <v>45352</v>
      </c>
      <c r="F6025">
        <v>1</v>
      </c>
    </row>
    <row r="6026" spans="1:6" x14ac:dyDescent="0.25">
      <c r="A6026" t="s">
        <v>4847</v>
      </c>
      <c r="B6026" t="s">
        <v>43</v>
      </c>
      <c r="C6026" t="s">
        <v>44</v>
      </c>
      <c r="D6026" t="s">
        <v>6842</v>
      </c>
      <c r="E6026" s="1">
        <v>45383</v>
      </c>
      <c r="F6026">
        <v>1</v>
      </c>
    </row>
    <row r="6027" spans="1:6" x14ac:dyDescent="0.25">
      <c r="A6027" t="s">
        <v>4847</v>
      </c>
      <c r="B6027" t="s">
        <v>43</v>
      </c>
      <c r="C6027" t="s">
        <v>44</v>
      </c>
      <c r="D6027" t="s">
        <v>6842</v>
      </c>
      <c r="E6027" s="1">
        <v>45413</v>
      </c>
      <c r="F6027">
        <v>1</v>
      </c>
    </row>
    <row r="6028" spans="1:6" x14ac:dyDescent="0.25">
      <c r="A6028" t="s">
        <v>4847</v>
      </c>
      <c r="B6028" t="s">
        <v>43</v>
      </c>
      <c r="C6028" t="s">
        <v>44</v>
      </c>
      <c r="D6028" t="s">
        <v>6842</v>
      </c>
      <c r="E6028" s="1">
        <v>45444</v>
      </c>
      <c r="F6028">
        <v>1</v>
      </c>
    </row>
    <row r="6029" spans="1:6" x14ac:dyDescent="0.25">
      <c r="A6029" t="s">
        <v>4847</v>
      </c>
      <c r="B6029" t="s">
        <v>43</v>
      </c>
      <c r="C6029" t="s">
        <v>44</v>
      </c>
      <c r="D6029" t="s">
        <v>6842</v>
      </c>
      <c r="E6029" s="1">
        <v>45474</v>
      </c>
      <c r="F6029">
        <v>1</v>
      </c>
    </row>
    <row r="6030" spans="1:6" x14ac:dyDescent="0.25">
      <c r="A6030" t="s">
        <v>4847</v>
      </c>
      <c r="B6030" t="s">
        <v>43</v>
      </c>
      <c r="C6030" t="s">
        <v>44</v>
      </c>
      <c r="D6030" t="s">
        <v>6842</v>
      </c>
      <c r="E6030" s="1">
        <v>45505</v>
      </c>
      <c r="F6030">
        <v>1</v>
      </c>
    </row>
    <row r="6031" spans="1:6" x14ac:dyDescent="0.25">
      <c r="A6031" t="s">
        <v>4847</v>
      </c>
      <c r="B6031" t="s">
        <v>43</v>
      </c>
      <c r="C6031" t="s">
        <v>44</v>
      </c>
      <c r="D6031" t="s">
        <v>6842</v>
      </c>
      <c r="E6031" s="1">
        <v>45536</v>
      </c>
      <c r="F6031">
        <v>1</v>
      </c>
    </row>
    <row r="6032" spans="1:6" x14ac:dyDescent="0.25">
      <c r="A6032" t="s">
        <v>4847</v>
      </c>
      <c r="B6032" t="s">
        <v>43</v>
      </c>
      <c r="C6032" t="s">
        <v>44</v>
      </c>
      <c r="D6032" t="s">
        <v>6842</v>
      </c>
      <c r="E6032" s="1">
        <v>45566</v>
      </c>
      <c r="F6032">
        <v>1</v>
      </c>
    </row>
    <row r="6033" spans="1:6" x14ac:dyDescent="0.25">
      <c r="A6033" t="s">
        <v>4847</v>
      </c>
      <c r="B6033" t="s">
        <v>43</v>
      </c>
      <c r="C6033" t="s">
        <v>44</v>
      </c>
      <c r="D6033" t="s">
        <v>6842</v>
      </c>
      <c r="E6033" s="1">
        <v>45597</v>
      </c>
      <c r="F6033">
        <v>1</v>
      </c>
    </row>
    <row r="6034" spans="1:6" x14ac:dyDescent="0.25">
      <c r="A6034" t="s">
        <v>4847</v>
      </c>
      <c r="B6034" t="s">
        <v>43</v>
      </c>
      <c r="C6034" t="s">
        <v>44</v>
      </c>
      <c r="D6034" t="s">
        <v>6842</v>
      </c>
      <c r="E6034" s="1">
        <v>45627</v>
      </c>
      <c r="F6034">
        <v>1</v>
      </c>
    </row>
    <row r="6035" spans="1:6" x14ac:dyDescent="0.25">
      <c r="A6035" t="s">
        <v>4853</v>
      </c>
      <c r="B6035" t="s">
        <v>146</v>
      </c>
      <c r="C6035" t="s">
        <v>147</v>
      </c>
      <c r="D6035" t="s">
        <v>6840</v>
      </c>
      <c r="E6035" s="1">
        <v>45352</v>
      </c>
      <c r="F6035">
        <v>1</v>
      </c>
    </row>
    <row r="6036" spans="1:6" x14ac:dyDescent="0.25">
      <c r="A6036" t="s">
        <v>4853</v>
      </c>
      <c r="B6036" t="s">
        <v>146</v>
      </c>
      <c r="C6036" t="s">
        <v>147</v>
      </c>
      <c r="D6036" t="s">
        <v>6840</v>
      </c>
      <c r="E6036" s="1">
        <v>45383</v>
      </c>
      <c r="F6036">
        <v>1</v>
      </c>
    </row>
    <row r="6037" spans="1:6" x14ac:dyDescent="0.25">
      <c r="A6037" t="s">
        <v>4853</v>
      </c>
      <c r="B6037" t="s">
        <v>146</v>
      </c>
      <c r="C6037" t="s">
        <v>147</v>
      </c>
      <c r="D6037" t="s">
        <v>6840</v>
      </c>
      <c r="E6037" s="1">
        <v>45413</v>
      </c>
      <c r="F6037">
        <v>1</v>
      </c>
    </row>
    <row r="6038" spans="1:6" x14ac:dyDescent="0.25">
      <c r="A6038" t="s">
        <v>4853</v>
      </c>
      <c r="B6038" t="s">
        <v>146</v>
      </c>
      <c r="C6038" t="s">
        <v>147</v>
      </c>
      <c r="D6038" t="s">
        <v>6840</v>
      </c>
      <c r="E6038" s="1">
        <v>45444</v>
      </c>
      <c r="F6038">
        <v>1</v>
      </c>
    </row>
    <row r="6039" spans="1:6" x14ac:dyDescent="0.25">
      <c r="A6039" t="s">
        <v>4853</v>
      </c>
      <c r="B6039" t="s">
        <v>146</v>
      </c>
      <c r="C6039" t="s">
        <v>147</v>
      </c>
      <c r="D6039" t="s">
        <v>6840</v>
      </c>
      <c r="E6039" s="1">
        <v>45474</v>
      </c>
      <c r="F6039">
        <v>1</v>
      </c>
    </row>
    <row r="6040" spans="1:6" x14ac:dyDescent="0.25">
      <c r="A6040" t="s">
        <v>4853</v>
      </c>
      <c r="B6040" t="s">
        <v>146</v>
      </c>
      <c r="C6040" t="s">
        <v>147</v>
      </c>
      <c r="D6040" t="s">
        <v>6840</v>
      </c>
      <c r="E6040" s="1">
        <v>45505</v>
      </c>
      <c r="F6040">
        <v>1</v>
      </c>
    </row>
    <row r="6041" spans="1:6" x14ac:dyDescent="0.25">
      <c r="A6041" t="s">
        <v>4853</v>
      </c>
      <c r="B6041" t="s">
        <v>146</v>
      </c>
      <c r="C6041" t="s">
        <v>147</v>
      </c>
      <c r="D6041" t="s">
        <v>6840</v>
      </c>
      <c r="E6041" s="1">
        <v>45536</v>
      </c>
      <c r="F6041">
        <v>1</v>
      </c>
    </row>
    <row r="6042" spans="1:6" x14ac:dyDescent="0.25">
      <c r="A6042" t="s">
        <v>4853</v>
      </c>
      <c r="B6042" t="s">
        <v>146</v>
      </c>
      <c r="C6042" t="s">
        <v>147</v>
      </c>
      <c r="D6042" t="s">
        <v>6840</v>
      </c>
      <c r="E6042" s="1">
        <v>45566</v>
      </c>
      <c r="F6042">
        <v>1</v>
      </c>
    </row>
    <row r="6043" spans="1:6" x14ac:dyDescent="0.25">
      <c r="A6043" t="s">
        <v>4853</v>
      </c>
      <c r="B6043" t="s">
        <v>146</v>
      </c>
      <c r="C6043" t="s">
        <v>147</v>
      </c>
      <c r="D6043" t="s">
        <v>6840</v>
      </c>
      <c r="E6043" s="1">
        <v>45597</v>
      </c>
      <c r="F6043">
        <v>1</v>
      </c>
    </row>
    <row r="6044" spans="1:6" x14ac:dyDescent="0.25">
      <c r="A6044" t="s">
        <v>4853</v>
      </c>
      <c r="B6044" t="s">
        <v>146</v>
      </c>
      <c r="C6044" t="s">
        <v>147</v>
      </c>
      <c r="D6044" t="s">
        <v>6840</v>
      </c>
      <c r="E6044" s="1">
        <v>45627</v>
      </c>
      <c r="F6044">
        <v>1</v>
      </c>
    </row>
    <row r="6045" spans="1:6" x14ac:dyDescent="0.25">
      <c r="A6045" t="s">
        <v>4861</v>
      </c>
      <c r="B6045" t="s">
        <v>43</v>
      </c>
      <c r="C6045" t="s">
        <v>44</v>
      </c>
      <c r="D6045" t="s">
        <v>6842</v>
      </c>
      <c r="E6045" s="1">
        <v>45292</v>
      </c>
      <c r="F6045">
        <v>1</v>
      </c>
    </row>
    <row r="6046" spans="1:6" x14ac:dyDescent="0.25">
      <c r="A6046" t="s">
        <v>4861</v>
      </c>
      <c r="B6046" t="s">
        <v>43</v>
      </c>
      <c r="C6046" t="s">
        <v>44</v>
      </c>
      <c r="D6046" t="s">
        <v>6842</v>
      </c>
      <c r="E6046" s="1">
        <v>45323</v>
      </c>
      <c r="F6046">
        <v>1</v>
      </c>
    </row>
    <row r="6047" spans="1:6" x14ac:dyDescent="0.25">
      <c r="A6047" t="s">
        <v>4861</v>
      </c>
      <c r="B6047" t="s">
        <v>43</v>
      </c>
      <c r="C6047" t="s">
        <v>44</v>
      </c>
      <c r="D6047" t="s">
        <v>6842</v>
      </c>
      <c r="E6047" s="1">
        <v>45352</v>
      </c>
      <c r="F6047">
        <v>1</v>
      </c>
    </row>
    <row r="6048" spans="1:6" x14ac:dyDescent="0.25">
      <c r="A6048" t="s">
        <v>4861</v>
      </c>
      <c r="B6048" t="s">
        <v>43</v>
      </c>
      <c r="C6048" t="s">
        <v>44</v>
      </c>
      <c r="D6048" t="s">
        <v>6842</v>
      </c>
      <c r="E6048" s="1">
        <v>45383</v>
      </c>
      <c r="F6048">
        <v>1</v>
      </c>
    </row>
    <row r="6049" spans="1:6" x14ac:dyDescent="0.25">
      <c r="A6049" t="s">
        <v>4861</v>
      </c>
      <c r="B6049" t="s">
        <v>43</v>
      </c>
      <c r="C6049" t="s">
        <v>44</v>
      </c>
      <c r="D6049" t="s">
        <v>6842</v>
      </c>
      <c r="E6049" s="1">
        <v>45413</v>
      </c>
      <c r="F6049">
        <v>1</v>
      </c>
    </row>
    <row r="6050" spans="1:6" x14ac:dyDescent="0.25">
      <c r="A6050" t="s">
        <v>4861</v>
      </c>
      <c r="B6050" t="s">
        <v>43</v>
      </c>
      <c r="C6050" t="s">
        <v>44</v>
      </c>
      <c r="D6050" t="s">
        <v>6842</v>
      </c>
      <c r="E6050" s="1">
        <v>45444</v>
      </c>
      <c r="F6050">
        <v>1</v>
      </c>
    </row>
    <row r="6051" spans="1:6" x14ac:dyDescent="0.25">
      <c r="A6051" t="s">
        <v>4861</v>
      </c>
      <c r="B6051" t="s">
        <v>43</v>
      </c>
      <c r="C6051" t="s">
        <v>44</v>
      </c>
      <c r="D6051" t="s">
        <v>6842</v>
      </c>
      <c r="E6051" s="1">
        <v>45474</v>
      </c>
      <c r="F6051">
        <v>1</v>
      </c>
    </row>
    <row r="6052" spans="1:6" x14ac:dyDescent="0.25">
      <c r="A6052" t="s">
        <v>4861</v>
      </c>
      <c r="B6052" t="s">
        <v>43</v>
      </c>
      <c r="C6052" t="s">
        <v>44</v>
      </c>
      <c r="D6052" t="s">
        <v>6842</v>
      </c>
      <c r="E6052" s="1">
        <v>45505</v>
      </c>
      <c r="F6052">
        <v>1</v>
      </c>
    </row>
    <row r="6053" spans="1:6" x14ac:dyDescent="0.25">
      <c r="A6053" t="s">
        <v>4861</v>
      </c>
      <c r="B6053" t="s">
        <v>43</v>
      </c>
      <c r="C6053" t="s">
        <v>44</v>
      </c>
      <c r="D6053" t="s">
        <v>6842</v>
      </c>
      <c r="E6053" s="1">
        <v>45536</v>
      </c>
      <c r="F6053">
        <v>1</v>
      </c>
    </row>
    <row r="6054" spans="1:6" x14ac:dyDescent="0.25">
      <c r="A6054" t="s">
        <v>4861</v>
      </c>
      <c r="B6054" t="s">
        <v>43</v>
      </c>
      <c r="C6054" t="s">
        <v>44</v>
      </c>
      <c r="D6054" t="s">
        <v>6842</v>
      </c>
      <c r="E6054" s="1">
        <v>45566</v>
      </c>
      <c r="F6054">
        <v>1</v>
      </c>
    </row>
    <row r="6055" spans="1:6" x14ac:dyDescent="0.25">
      <c r="A6055" t="s">
        <v>4861</v>
      </c>
      <c r="B6055" t="s">
        <v>43</v>
      </c>
      <c r="C6055" t="s">
        <v>44</v>
      </c>
      <c r="D6055" t="s">
        <v>6842</v>
      </c>
      <c r="E6055" s="1">
        <v>45597</v>
      </c>
      <c r="F6055">
        <v>1</v>
      </c>
    </row>
    <row r="6056" spans="1:6" x14ac:dyDescent="0.25">
      <c r="A6056" t="s">
        <v>4861</v>
      </c>
      <c r="B6056" t="s">
        <v>43</v>
      </c>
      <c r="C6056" t="s">
        <v>44</v>
      </c>
      <c r="D6056" t="s">
        <v>6842</v>
      </c>
      <c r="E6056" s="1">
        <v>45627</v>
      </c>
      <c r="F6056">
        <v>1</v>
      </c>
    </row>
    <row r="6057" spans="1:6" x14ac:dyDescent="0.25">
      <c r="A6057" t="s">
        <v>4872</v>
      </c>
      <c r="B6057" t="s">
        <v>43</v>
      </c>
      <c r="C6057" t="s">
        <v>44</v>
      </c>
      <c r="D6057" t="s">
        <v>6839</v>
      </c>
      <c r="E6057" s="1">
        <v>45323</v>
      </c>
      <c r="F6057">
        <v>1</v>
      </c>
    </row>
    <row r="6058" spans="1:6" x14ac:dyDescent="0.25">
      <c r="A6058" t="s">
        <v>4872</v>
      </c>
      <c r="B6058" t="s">
        <v>43</v>
      </c>
      <c r="C6058" t="s">
        <v>44</v>
      </c>
      <c r="D6058" t="s">
        <v>6839</v>
      </c>
      <c r="E6058" s="1">
        <v>45352</v>
      </c>
      <c r="F6058">
        <v>1</v>
      </c>
    </row>
    <row r="6059" spans="1:6" x14ac:dyDescent="0.25">
      <c r="A6059" t="s">
        <v>4872</v>
      </c>
      <c r="B6059" t="s">
        <v>43</v>
      </c>
      <c r="C6059" t="s">
        <v>44</v>
      </c>
      <c r="D6059" t="s">
        <v>6839</v>
      </c>
      <c r="E6059" s="1">
        <v>45383</v>
      </c>
      <c r="F6059">
        <v>1</v>
      </c>
    </row>
    <row r="6060" spans="1:6" x14ac:dyDescent="0.25">
      <c r="A6060" t="s">
        <v>4872</v>
      </c>
      <c r="B6060" t="s">
        <v>43</v>
      </c>
      <c r="C6060" t="s">
        <v>44</v>
      </c>
      <c r="D6060" t="s">
        <v>6839</v>
      </c>
      <c r="E6060" s="1">
        <v>45413</v>
      </c>
      <c r="F6060">
        <v>1</v>
      </c>
    </row>
    <row r="6061" spans="1:6" x14ac:dyDescent="0.25">
      <c r="A6061" t="s">
        <v>4872</v>
      </c>
      <c r="B6061" t="s">
        <v>43</v>
      </c>
      <c r="C6061" t="s">
        <v>44</v>
      </c>
      <c r="D6061" t="s">
        <v>6839</v>
      </c>
      <c r="E6061" s="1">
        <v>45444</v>
      </c>
      <c r="F6061">
        <v>1</v>
      </c>
    </row>
    <row r="6062" spans="1:6" x14ac:dyDescent="0.25">
      <c r="A6062" t="s">
        <v>4872</v>
      </c>
      <c r="B6062" t="s">
        <v>43</v>
      </c>
      <c r="C6062" t="s">
        <v>44</v>
      </c>
      <c r="D6062" t="s">
        <v>6839</v>
      </c>
      <c r="E6062" s="1">
        <v>45474</v>
      </c>
      <c r="F6062">
        <v>1</v>
      </c>
    </row>
    <row r="6063" spans="1:6" x14ac:dyDescent="0.25">
      <c r="A6063" t="s">
        <v>4872</v>
      </c>
      <c r="B6063" t="s">
        <v>43</v>
      </c>
      <c r="C6063" t="s">
        <v>44</v>
      </c>
      <c r="D6063" t="s">
        <v>6839</v>
      </c>
      <c r="E6063" s="1">
        <v>45505</v>
      </c>
      <c r="F6063">
        <v>1</v>
      </c>
    </row>
    <row r="6064" spans="1:6" x14ac:dyDescent="0.25">
      <c r="A6064" t="s">
        <v>4872</v>
      </c>
      <c r="B6064" t="s">
        <v>43</v>
      </c>
      <c r="C6064" t="s">
        <v>44</v>
      </c>
      <c r="D6064" t="s">
        <v>6839</v>
      </c>
      <c r="E6064" s="1">
        <v>45536</v>
      </c>
      <c r="F6064">
        <v>1</v>
      </c>
    </row>
    <row r="6065" spans="1:6" x14ac:dyDescent="0.25">
      <c r="A6065" t="s">
        <v>4872</v>
      </c>
      <c r="B6065" t="s">
        <v>43</v>
      </c>
      <c r="C6065" t="s">
        <v>44</v>
      </c>
      <c r="D6065" t="s">
        <v>6839</v>
      </c>
      <c r="E6065" s="1">
        <v>45566</v>
      </c>
      <c r="F6065">
        <v>1</v>
      </c>
    </row>
    <row r="6066" spans="1:6" x14ac:dyDescent="0.25">
      <c r="A6066" t="s">
        <v>4872</v>
      </c>
      <c r="B6066" t="s">
        <v>43</v>
      </c>
      <c r="C6066" t="s">
        <v>44</v>
      </c>
      <c r="D6066" t="s">
        <v>6839</v>
      </c>
      <c r="E6066" s="1">
        <v>45597</v>
      </c>
      <c r="F6066">
        <v>1</v>
      </c>
    </row>
    <row r="6067" spans="1:6" x14ac:dyDescent="0.25">
      <c r="A6067" t="s">
        <v>4876</v>
      </c>
      <c r="B6067" t="s">
        <v>43</v>
      </c>
      <c r="C6067" t="s">
        <v>44</v>
      </c>
      <c r="D6067" t="s">
        <v>6841</v>
      </c>
      <c r="E6067" s="1">
        <v>45323</v>
      </c>
      <c r="F6067">
        <v>1</v>
      </c>
    </row>
    <row r="6068" spans="1:6" x14ac:dyDescent="0.25">
      <c r="A6068" t="s">
        <v>4876</v>
      </c>
      <c r="B6068" t="s">
        <v>43</v>
      </c>
      <c r="C6068" t="s">
        <v>44</v>
      </c>
      <c r="D6068" t="s">
        <v>6841</v>
      </c>
      <c r="E6068" s="1">
        <v>45352</v>
      </c>
      <c r="F6068">
        <v>1</v>
      </c>
    </row>
    <row r="6069" spans="1:6" x14ac:dyDescent="0.25">
      <c r="A6069" t="s">
        <v>4876</v>
      </c>
      <c r="B6069" t="s">
        <v>43</v>
      </c>
      <c r="C6069" t="s">
        <v>44</v>
      </c>
      <c r="D6069" t="s">
        <v>6841</v>
      </c>
      <c r="E6069" s="1">
        <v>45383</v>
      </c>
      <c r="F6069">
        <v>1</v>
      </c>
    </row>
    <row r="6070" spans="1:6" x14ac:dyDescent="0.25">
      <c r="A6070" t="s">
        <v>4876</v>
      </c>
      <c r="B6070" t="s">
        <v>43</v>
      </c>
      <c r="C6070" t="s">
        <v>44</v>
      </c>
      <c r="D6070" t="s">
        <v>6841</v>
      </c>
      <c r="E6070" s="1">
        <v>45413</v>
      </c>
      <c r="F6070">
        <v>1</v>
      </c>
    </row>
    <row r="6071" spans="1:6" x14ac:dyDescent="0.25">
      <c r="A6071" t="s">
        <v>4876</v>
      </c>
      <c r="B6071" t="s">
        <v>43</v>
      </c>
      <c r="C6071" t="s">
        <v>44</v>
      </c>
      <c r="D6071" t="s">
        <v>6841</v>
      </c>
      <c r="E6071" s="1">
        <v>45444</v>
      </c>
      <c r="F6071">
        <v>1</v>
      </c>
    </row>
    <row r="6072" spans="1:6" x14ac:dyDescent="0.25">
      <c r="A6072" t="s">
        <v>4876</v>
      </c>
      <c r="B6072" t="s">
        <v>43</v>
      </c>
      <c r="C6072" t="s">
        <v>44</v>
      </c>
      <c r="D6072" t="s">
        <v>6841</v>
      </c>
      <c r="E6072" s="1">
        <v>45474</v>
      </c>
      <c r="F6072">
        <v>1</v>
      </c>
    </row>
    <row r="6073" spans="1:6" x14ac:dyDescent="0.25">
      <c r="A6073" t="s">
        <v>4876</v>
      </c>
      <c r="B6073" t="s">
        <v>43</v>
      </c>
      <c r="C6073" t="s">
        <v>44</v>
      </c>
      <c r="D6073" t="s">
        <v>6841</v>
      </c>
      <c r="E6073" s="1">
        <v>45505</v>
      </c>
      <c r="F6073">
        <v>1</v>
      </c>
    </row>
    <row r="6074" spans="1:6" x14ac:dyDescent="0.25">
      <c r="A6074" t="s">
        <v>4876</v>
      </c>
      <c r="B6074" t="s">
        <v>43</v>
      </c>
      <c r="C6074" t="s">
        <v>44</v>
      </c>
      <c r="D6074" t="s">
        <v>6841</v>
      </c>
      <c r="E6074" s="1">
        <v>45536</v>
      </c>
      <c r="F6074">
        <v>1</v>
      </c>
    </row>
    <row r="6075" spans="1:6" x14ac:dyDescent="0.25">
      <c r="A6075" t="s">
        <v>4876</v>
      </c>
      <c r="B6075" t="s">
        <v>43</v>
      </c>
      <c r="C6075" t="s">
        <v>44</v>
      </c>
      <c r="D6075" t="s">
        <v>6841</v>
      </c>
      <c r="E6075" s="1">
        <v>45566</v>
      </c>
      <c r="F6075">
        <v>1</v>
      </c>
    </row>
    <row r="6076" spans="1:6" x14ac:dyDescent="0.25">
      <c r="A6076" t="s">
        <v>4876</v>
      </c>
      <c r="B6076" t="s">
        <v>43</v>
      </c>
      <c r="C6076" t="s">
        <v>44</v>
      </c>
      <c r="D6076" t="s">
        <v>6841</v>
      </c>
      <c r="E6076" s="1">
        <v>45597</v>
      </c>
      <c r="F6076">
        <v>1</v>
      </c>
    </row>
    <row r="6077" spans="1:6" x14ac:dyDescent="0.25">
      <c r="A6077" t="s">
        <v>4876</v>
      </c>
      <c r="B6077" t="s">
        <v>43</v>
      </c>
      <c r="C6077" t="s">
        <v>44</v>
      </c>
      <c r="D6077" t="s">
        <v>6841</v>
      </c>
      <c r="E6077" s="1">
        <v>45627</v>
      </c>
      <c r="F6077">
        <v>1</v>
      </c>
    </row>
    <row r="6078" spans="1:6" x14ac:dyDescent="0.25">
      <c r="A6078" t="s">
        <v>4888</v>
      </c>
      <c r="B6078" t="s">
        <v>146</v>
      </c>
      <c r="C6078" t="s">
        <v>147</v>
      </c>
      <c r="D6078" t="s">
        <v>6840</v>
      </c>
      <c r="E6078" s="1">
        <v>45352</v>
      </c>
      <c r="F6078">
        <v>1</v>
      </c>
    </row>
    <row r="6079" spans="1:6" x14ac:dyDescent="0.25">
      <c r="A6079" t="s">
        <v>4888</v>
      </c>
      <c r="B6079" t="s">
        <v>146</v>
      </c>
      <c r="C6079" t="s">
        <v>147</v>
      </c>
      <c r="D6079" t="s">
        <v>6840</v>
      </c>
      <c r="E6079" s="1">
        <v>45383</v>
      </c>
      <c r="F6079">
        <v>1</v>
      </c>
    </row>
    <row r="6080" spans="1:6" x14ac:dyDescent="0.25">
      <c r="A6080" t="s">
        <v>4888</v>
      </c>
      <c r="B6080" t="s">
        <v>146</v>
      </c>
      <c r="C6080" t="s">
        <v>147</v>
      </c>
      <c r="D6080" t="s">
        <v>6840</v>
      </c>
      <c r="E6080" s="1">
        <v>45413</v>
      </c>
      <c r="F6080">
        <v>1</v>
      </c>
    </row>
    <row r="6081" spans="1:6" x14ac:dyDescent="0.25">
      <c r="A6081" t="s">
        <v>4888</v>
      </c>
      <c r="B6081" t="s">
        <v>146</v>
      </c>
      <c r="C6081" t="s">
        <v>147</v>
      </c>
      <c r="D6081" t="s">
        <v>6840</v>
      </c>
      <c r="E6081" s="1">
        <v>45444</v>
      </c>
      <c r="F6081">
        <v>1</v>
      </c>
    </row>
    <row r="6082" spans="1:6" x14ac:dyDescent="0.25">
      <c r="A6082" t="s">
        <v>4888</v>
      </c>
      <c r="B6082" t="s">
        <v>146</v>
      </c>
      <c r="C6082" t="s">
        <v>147</v>
      </c>
      <c r="D6082" t="s">
        <v>6840</v>
      </c>
      <c r="E6082" s="1">
        <v>45474</v>
      </c>
      <c r="F6082">
        <v>1</v>
      </c>
    </row>
    <row r="6083" spans="1:6" x14ac:dyDescent="0.25">
      <c r="A6083" t="s">
        <v>4888</v>
      </c>
      <c r="B6083" t="s">
        <v>146</v>
      </c>
      <c r="C6083" t="s">
        <v>147</v>
      </c>
      <c r="D6083" t="s">
        <v>6840</v>
      </c>
      <c r="E6083" s="1">
        <v>45505</v>
      </c>
      <c r="F6083">
        <v>1</v>
      </c>
    </row>
    <row r="6084" spans="1:6" x14ac:dyDescent="0.25">
      <c r="A6084" t="s">
        <v>4888</v>
      </c>
      <c r="B6084" t="s">
        <v>146</v>
      </c>
      <c r="C6084" t="s">
        <v>147</v>
      </c>
      <c r="D6084" t="s">
        <v>6840</v>
      </c>
      <c r="E6084" s="1">
        <v>45536</v>
      </c>
      <c r="F6084">
        <v>1</v>
      </c>
    </row>
    <row r="6085" spans="1:6" x14ac:dyDescent="0.25">
      <c r="A6085" t="s">
        <v>4888</v>
      </c>
      <c r="B6085" t="s">
        <v>146</v>
      </c>
      <c r="C6085" t="s">
        <v>147</v>
      </c>
      <c r="D6085" t="s">
        <v>6840</v>
      </c>
      <c r="E6085" s="1">
        <v>45566</v>
      </c>
      <c r="F6085">
        <v>1</v>
      </c>
    </row>
    <row r="6086" spans="1:6" x14ac:dyDescent="0.25">
      <c r="A6086" t="s">
        <v>4888</v>
      </c>
      <c r="B6086" t="s">
        <v>146</v>
      </c>
      <c r="C6086" t="s">
        <v>147</v>
      </c>
      <c r="D6086" t="s">
        <v>6840</v>
      </c>
      <c r="E6086" s="1">
        <v>45597</v>
      </c>
      <c r="F6086">
        <v>1</v>
      </c>
    </row>
    <row r="6087" spans="1:6" x14ac:dyDescent="0.25">
      <c r="A6087" t="s">
        <v>4888</v>
      </c>
      <c r="B6087" t="s">
        <v>146</v>
      </c>
      <c r="C6087" t="s">
        <v>147</v>
      </c>
      <c r="D6087" t="s">
        <v>6840</v>
      </c>
      <c r="E6087" s="1">
        <v>45627</v>
      </c>
      <c r="F6087">
        <v>1</v>
      </c>
    </row>
    <row r="6088" spans="1:6" x14ac:dyDescent="0.25">
      <c r="A6088" t="s">
        <v>4895</v>
      </c>
      <c r="B6088" t="s">
        <v>146</v>
      </c>
      <c r="C6088" t="s">
        <v>147</v>
      </c>
      <c r="D6088" t="s">
        <v>6840</v>
      </c>
      <c r="E6088" s="1">
        <v>45292</v>
      </c>
      <c r="F6088">
        <v>1</v>
      </c>
    </row>
    <row r="6089" spans="1:6" x14ac:dyDescent="0.25">
      <c r="A6089" t="s">
        <v>4895</v>
      </c>
      <c r="B6089" t="s">
        <v>146</v>
      </c>
      <c r="C6089" t="s">
        <v>147</v>
      </c>
      <c r="D6089" t="s">
        <v>6840</v>
      </c>
      <c r="E6089" s="1">
        <v>45323</v>
      </c>
      <c r="F6089">
        <v>1</v>
      </c>
    </row>
    <row r="6090" spans="1:6" x14ac:dyDescent="0.25">
      <c r="A6090" t="s">
        <v>4895</v>
      </c>
      <c r="B6090" t="s">
        <v>146</v>
      </c>
      <c r="C6090" t="s">
        <v>147</v>
      </c>
      <c r="D6090" t="s">
        <v>6840</v>
      </c>
      <c r="E6090" s="1">
        <v>45352</v>
      </c>
      <c r="F6090">
        <v>1</v>
      </c>
    </row>
    <row r="6091" spans="1:6" x14ac:dyDescent="0.25">
      <c r="A6091" t="s">
        <v>4895</v>
      </c>
      <c r="B6091" t="s">
        <v>146</v>
      </c>
      <c r="C6091" t="s">
        <v>147</v>
      </c>
      <c r="D6091" t="s">
        <v>6840</v>
      </c>
      <c r="E6091" s="1">
        <v>45383</v>
      </c>
      <c r="F6091">
        <v>1</v>
      </c>
    </row>
    <row r="6092" spans="1:6" x14ac:dyDescent="0.25">
      <c r="A6092" t="s">
        <v>4895</v>
      </c>
      <c r="B6092" t="s">
        <v>146</v>
      </c>
      <c r="C6092" t="s">
        <v>147</v>
      </c>
      <c r="D6092" t="s">
        <v>6840</v>
      </c>
      <c r="E6092" s="1">
        <v>45413</v>
      </c>
      <c r="F6092">
        <v>1</v>
      </c>
    </row>
    <row r="6093" spans="1:6" x14ac:dyDescent="0.25">
      <c r="A6093" t="s">
        <v>4895</v>
      </c>
      <c r="B6093" t="s">
        <v>146</v>
      </c>
      <c r="C6093" t="s">
        <v>147</v>
      </c>
      <c r="D6093" t="s">
        <v>6840</v>
      </c>
      <c r="E6093" s="1">
        <v>45444</v>
      </c>
      <c r="F6093">
        <v>1</v>
      </c>
    </row>
    <row r="6094" spans="1:6" x14ac:dyDescent="0.25">
      <c r="A6094" t="s">
        <v>4902</v>
      </c>
      <c r="B6094" t="s">
        <v>146</v>
      </c>
      <c r="C6094" t="s">
        <v>147</v>
      </c>
      <c r="D6094" t="s">
        <v>6839</v>
      </c>
      <c r="E6094" s="1">
        <v>45352</v>
      </c>
      <c r="F6094">
        <v>1</v>
      </c>
    </row>
    <row r="6095" spans="1:6" x14ac:dyDescent="0.25">
      <c r="A6095" t="s">
        <v>4902</v>
      </c>
      <c r="B6095" t="s">
        <v>146</v>
      </c>
      <c r="C6095" t="s">
        <v>147</v>
      </c>
      <c r="D6095" t="s">
        <v>6839</v>
      </c>
      <c r="E6095" s="1">
        <v>45383</v>
      </c>
      <c r="F6095">
        <v>1</v>
      </c>
    </row>
    <row r="6096" spans="1:6" x14ac:dyDescent="0.25">
      <c r="A6096" t="s">
        <v>4902</v>
      </c>
      <c r="B6096" t="s">
        <v>146</v>
      </c>
      <c r="C6096" t="s">
        <v>147</v>
      </c>
      <c r="D6096" t="s">
        <v>6839</v>
      </c>
      <c r="E6096" s="1">
        <v>45413</v>
      </c>
      <c r="F6096">
        <v>1</v>
      </c>
    </row>
    <row r="6097" spans="1:6" x14ac:dyDescent="0.25">
      <c r="A6097" t="s">
        <v>4902</v>
      </c>
      <c r="B6097" t="s">
        <v>146</v>
      </c>
      <c r="C6097" t="s">
        <v>147</v>
      </c>
      <c r="D6097" t="s">
        <v>6839</v>
      </c>
      <c r="E6097" s="1">
        <v>45444</v>
      </c>
      <c r="F6097">
        <v>1</v>
      </c>
    </row>
    <row r="6098" spans="1:6" x14ac:dyDescent="0.25">
      <c r="A6098" t="s">
        <v>4902</v>
      </c>
      <c r="B6098" t="s">
        <v>146</v>
      </c>
      <c r="C6098" t="s">
        <v>147</v>
      </c>
      <c r="D6098" t="s">
        <v>6839</v>
      </c>
      <c r="E6098" s="1">
        <v>45474</v>
      </c>
      <c r="F6098">
        <v>1</v>
      </c>
    </row>
    <row r="6099" spans="1:6" x14ac:dyDescent="0.25">
      <c r="A6099" t="s">
        <v>4902</v>
      </c>
      <c r="B6099" t="s">
        <v>146</v>
      </c>
      <c r="C6099" t="s">
        <v>147</v>
      </c>
      <c r="D6099" t="s">
        <v>6839</v>
      </c>
      <c r="E6099" s="1">
        <v>45505</v>
      </c>
      <c r="F6099">
        <v>1</v>
      </c>
    </row>
    <row r="6100" spans="1:6" x14ac:dyDescent="0.25">
      <c r="A6100" t="s">
        <v>4902</v>
      </c>
      <c r="B6100" t="s">
        <v>146</v>
      </c>
      <c r="C6100" t="s">
        <v>147</v>
      </c>
      <c r="D6100" t="s">
        <v>6839</v>
      </c>
      <c r="E6100" s="1">
        <v>45536</v>
      </c>
      <c r="F6100">
        <v>1</v>
      </c>
    </row>
    <row r="6101" spans="1:6" x14ac:dyDescent="0.25">
      <c r="A6101" t="s">
        <v>4902</v>
      </c>
      <c r="B6101" t="s">
        <v>146</v>
      </c>
      <c r="C6101" t="s">
        <v>147</v>
      </c>
      <c r="D6101" t="s">
        <v>6839</v>
      </c>
      <c r="E6101" s="1">
        <v>45566</v>
      </c>
      <c r="F6101">
        <v>1</v>
      </c>
    </row>
    <row r="6102" spans="1:6" x14ac:dyDescent="0.25">
      <c r="A6102" t="s">
        <v>4902</v>
      </c>
      <c r="B6102" t="s">
        <v>146</v>
      </c>
      <c r="C6102" t="s">
        <v>147</v>
      </c>
      <c r="D6102" t="s">
        <v>6839</v>
      </c>
      <c r="E6102" s="1">
        <v>45597</v>
      </c>
      <c r="F6102">
        <v>1</v>
      </c>
    </row>
    <row r="6103" spans="1:6" x14ac:dyDescent="0.25">
      <c r="A6103" t="s">
        <v>4902</v>
      </c>
      <c r="B6103" t="s">
        <v>146</v>
      </c>
      <c r="C6103" t="s">
        <v>147</v>
      </c>
      <c r="D6103" t="s">
        <v>6839</v>
      </c>
      <c r="E6103" s="1">
        <v>45627</v>
      </c>
      <c r="F6103">
        <v>1</v>
      </c>
    </row>
    <row r="6104" spans="1:6" x14ac:dyDescent="0.25">
      <c r="A6104" t="s">
        <v>4916</v>
      </c>
      <c r="B6104" t="s">
        <v>43</v>
      </c>
      <c r="C6104" t="s">
        <v>44</v>
      </c>
      <c r="D6104" t="s">
        <v>6842</v>
      </c>
      <c r="E6104" s="1">
        <v>45323</v>
      </c>
      <c r="F6104">
        <v>1</v>
      </c>
    </row>
    <row r="6105" spans="1:6" x14ac:dyDescent="0.25">
      <c r="A6105" t="s">
        <v>4916</v>
      </c>
      <c r="B6105" t="s">
        <v>43</v>
      </c>
      <c r="C6105" t="s">
        <v>44</v>
      </c>
      <c r="D6105" t="s">
        <v>6842</v>
      </c>
      <c r="E6105" s="1">
        <v>45352</v>
      </c>
      <c r="F6105">
        <v>1</v>
      </c>
    </row>
    <row r="6106" spans="1:6" x14ac:dyDescent="0.25">
      <c r="A6106" t="s">
        <v>4916</v>
      </c>
      <c r="B6106" t="s">
        <v>43</v>
      </c>
      <c r="C6106" t="s">
        <v>44</v>
      </c>
      <c r="D6106" t="s">
        <v>6842</v>
      </c>
      <c r="E6106" s="1">
        <v>45383</v>
      </c>
      <c r="F6106">
        <v>1</v>
      </c>
    </row>
    <row r="6107" spans="1:6" x14ac:dyDescent="0.25">
      <c r="A6107" t="s">
        <v>4916</v>
      </c>
      <c r="B6107" t="s">
        <v>43</v>
      </c>
      <c r="C6107" t="s">
        <v>44</v>
      </c>
      <c r="D6107" t="s">
        <v>6842</v>
      </c>
      <c r="E6107" s="1">
        <v>45413</v>
      </c>
      <c r="F6107">
        <v>1</v>
      </c>
    </row>
    <row r="6108" spans="1:6" x14ac:dyDescent="0.25">
      <c r="A6108" t="s">
        <v>4916</v>
      </c>
      <c r="B6108" t="s">
        <v>43</v>
      </c>
      <c r="C6108" t="s">
        <v>44</v>
      </c>
      <c r="D6108" t="s">
        <v>6842</v>
      </c>
      <c r="E6108" s="1">
        <v>45444</v>
      </c>
      <c r="F6108">
        <v>1</v>
      </c>
    </row>
    <row r="6109" spans="1:6" x14ac:dyDescent="0.25">
      <c r="A6109" t="s">
        <v>4916</v>
      </c>
      <c r="B6109" t="s">
        <v>43</v>
      </c>
      <c r="C6109" t="s">
        <v>44</v>
      </c>
      <c r="D6109" t="s">
        <v>6842</v>
      </c>
      <c r="E6109" s="1">
        <v>45474</v>
      </c>
      <c r="F6109">
        <v>1</v>
      </c>
    </row>
    <row r="6110" spans="1:6" x14ac:dyDescent="0.25">
      <c r="A6110" t="s">
        <v>4916</v>
      </c>
      <c r="B6110" t="s">
        <v>43</v>
      </c>
      <c r="C6110" t="s">
        <v>44</v>
      </c>
      <c r="D6110" t="s">
        <v>6842</v>
      </c>
      <c r="E6110" s="1">
        <v>45505</v>
      </c>
      <c r="F6110">
        <v>1</v>
      </c>
    </row>
    <row r="6111" spans="1:6" x14ac:dyDescent="0.25">
      <c r="A6111" t="s">
        <v>4916</v>
      </c>
      <c r="B6111" t="s">
        <v>43</v>
      </c>
      <c r="C6111" t="s">
        <v>44</v>
      </c>
      <c r="D6111" t="s">
        <v>6842</v>
      </c>
      <c r="E6111" s="1">
        <v>45536</v>
      </c>
      <c r="F6111">
        <v>1</v>
      </c>
    </row>
    <row r="6112" spans="1:6" x14ac:dyDescent="0.25">
      <c r="A6112" t="s">
        <v>4916</v>
      </c>
      <c r="B6112" t="s">
        <v>43</v>
      </c>
      <c r="C6112" t="s">
        <v>44</v>
      </c>
      <c r="D6112" t="s">
        <v>6842</v>
      </c>
      <c r="E6112" s="1">
        <v>45566</v>
      </c>
      <c r="F6112">
        <v>1</v>
      </c>
    </row>
    <row r="6113" spans="1:6" x14ac:dyDescent="0.25">
      <c r="A6113" t="s">
        <v>4916</v>
      </c>
      <c r="B6113" t="s">
        <v>43</v>
      </c>
      <c r="C6113" t="s">
        <v>44</v>
      </c>
      <c r="D6113" t="s">
        <v>6842</v>
      </c>
      <c r="E6113" s="1">
        <v>45597</v>
      </c>
      <c r="F6113">
        <v>1</v>
      </c>
    </row>
    <row r="6114" spans="1:6" x14ac:dyDescent="0.25">
      <c r="A6114" t="s">
        <v>4923</v>
      </c>
      <c r="B6114" t="s">
        <v>43</v>
      </c>
      <c r="C6114" t="s">
        <v>44</v>
      </c>
      <c r="D6114" t="s">
        <v>6839</v>
      </c>
      <c r="E6114" s="1">
        <v>45352</v>
      </c>
      <c r="F6114">
        <v>1</v>
      </c>
    </row>
    <row r="6115" spans="1:6" x14ac:dyDescent="0.25">
      <c r="A6115" t="s">
        <v>4923</v>
      </c>
      <c r="B6115" t="s">
        <v>43</v>
      </c>
      <c r="C6115" t="s">
        <v>44</v>
      </c>
      <c r="D6115" t="s">
        <v>6839</v>
      </c>
      <c r="E6115" s="1">
        <v>45383</v>
      </c>
      <c r="F6115">
        <v>1</v>
      </c>
    </row>
    <row r="6116" spans="1:6" x14ac:dyDescent="0.25">
      <c r="A6116" t="s">
        <v>4923</v>
      </c>
      <c r="B6116" t="s">
        <v>43</v>
      </c>
      <c r="C6116" t="s">
        <v>44</v>
      </c>
      <c r="D6116" t="s">
        <v>6839</v>
      </c>
      <c r="E6116" s="1">
        <v>45413</v>
      </c>
      <c r="F6116">
        <v>1</v>
      </c>
    </row>
    <row r="6117" spans="1:6" x14ac:dyDescent="0.25">
      <c r="A6117" t="s">
        <v>4923</v>
      </c>
      <c r="B6117" t="s">
        <v>43</v>
      </c>
      <c r="C6117" t="s">
        <v>44</v>
      </c>
      <c r="D6117" t="s">
        <v>6839</v>
      </c>
      <c r="E6117" s="1">
        <v>45444</v>
      </c>
      <c r="F6117">
        <v>1</v>
      </c>
    </row>
    <row r="6118" spans="1:6" x14ac:dyDescent="0.25">
      <c r="A6118" t="s">
        <v>4923</v>
      </c>
      <c r="B6118" t="s">
        <v>43</v>
      </c>
      <c r="C6118" t="s">
        <v>44</v>
      </c>
      <c r="D6118" t="s">
        <v>6839</v>
      </c>
      <c r="E6118" s="1">
        <v>45474</v>
      </c>
      <c r="F6118">
        <v>1</v>
      </c>
    </row>
    <row r="6119" spans="1:6" x14ac:dyDescent="0.25">
      <c r="A6119" t="s">
        <v>4923</v>
      </c>
      <c r="B6119" t="s">
        <v>43</v>
      </c>
      <c r="C6119" t="s">
        <v>44</v>
      </c>
      <c r="D6119" t="s">
        <v>6839</v>
      </c>
      <c r="E6119" s="1">
        <v>45505</v>
      </c>
      <c r="F6119">
        <v>1</v>
      </c>
    </row>
    <row r="6120" spans="1:6" x14ac:dyDescent="0.25">
      <c r="A6120" t="s">
        <v>4923</v>
      </c>
      <c r="B6120" t="s">
        <v>43</v>
      </c>
      <c r="C6120" t="s">
        <v>44</v>
      </c>
      <c r="D6120" t="s">
        <v>6839</v>
      </c>
      <c r="E6120" s="1">
        <v>45536</v>
      </c>
      <c r="F6120">
        <v>1</v>
      </c>
    </row>
    <row r="6121" spans="1:6" x14ac:dyDescent="0.25">
      <c r="A6121" t="s">
        <v>4923</v>
      </c>
      <c r="B6121" t="s">
        <v>43</v>
      </c>
      <c r="C6121" t="s">
        <v>44</v>
      </c>
      <c r="D6121" t="s">
        <v>6839</v>
      </c>
      <c r="E6121" s="1">
        <v>45566</v>
      </c>
      <c r="F6121">
        <v>1</v>
      </c>
    </row>
    <row r="6122" spans="1:6" x14ac:dyDescent="0.25">
      <c r="A6122" t="s">
        <v>4923</v>
      </c>
      <c r="B6122" t="s">
        <v>43</v>
      </c>
      <c r="C6122" t="s">
        <v>44</v>
      </c>
      <c r="D6122" t="s">
        <v>6839</v>
      </c>
      <c r="E6122" s="1">
        <v>45597</v>
      </c>
      <c r="F6122">
        <v>1</v>
      </c>
    </row>
    <row r="6123" spans="1:6" x14ac:dyDescent="0.25">
      <c r="A6123" t="s">
        <v>4923</v>
      </c>
      <c r="B6123" t="s">
        <v>43</v>
      </c>
      <c r="C6123" t="s">
        <v>44</v>
      </c>
      <c r="D6123" t="s">
        <v>6839</v>
      </c>
      <c r="E6123" s="1">
        <v>45627</v>
      </c>
      <c r="F6123">
        <v>1</v>
      </c>
    </row>
    <row r="6124" spans="1:6" x14ac:dyDescent="0.25">
      <c r="A6124" t="s">
        <v>4932</v>
      </c>
      <c r="B6124" t="s">
        <v>233</v>
      </c>
      <c r="C6124" t="s">
        <v>32</v>
      </c>
      <c r="D6124" t="s">
        <v>6840</v>
      </c>
      <c r="E6124" s="1">
        <v>45323</v>
      </c>
      <c r="F6124">
        <v>1</v>
      </c>
    </row>
    <row r="6125" spans="1:6" x14ac:dyDescent="0.25">
      <c r="A6125" t="s">
        <v>4932</v>
      </c>
      <c r="B6125" t="s">
        <v>233</v>
      </c>
      <c r="C6125" t="s">
        <v>32</v>
      </c>
      <c r="D6125" t="s">
        <v>6840</v>
      </c>
      <c r="E6125" s="1">
        <v>45352</v>
      </c>
      <c r="F6125">
        <v>1</v>
      </c>
    </row>
    <row r="6126" spans="1:6" x14ac:dyDescent="0.25">
      <c r="A6126" t="s">
        <v>4932</v>
      </c>
      <c r="B6126" t="s">
        <v>233</v>
      </c>
      <c r="C6126" t="s">
        <v>32</v>
      </c>
      <c r="D6126" t="s">
        <v>6840</v>
      </c>
      <c r="E6126" s="1">
        <v>45383</v>
      </c>
      <c r="F6126">
        <v>1</v>
      </c>
    </row>
    <row r="6127" spans="1:6" x14ac:dyDescent="0.25">
      <c r="A6127" t="s">
        <v>4932</v>
      </c>
      <c r="B6127" t="s">
        <v>233</v>
      </c>
      <c r="C6127" t="s">
        <v>32</v>
      </c>
      <c r="D6127" t="s">
        <v>6840</v>
      </c>
      <c r="E6127" s="1">
        <v>45413</v>
      </c>
      <c r="F6127">
        <v>1</v>
      </c>
    </row>
    <row r="6128" spans="1:6" x14ac:dyDescent="0.25">
      <c r="A6128" t="s">
        <v>4932</v>
      </c>
      <c r="B6128" t="s">
        <v>233</v>
      </c>
      <c r="C6128" t="s">
        <v>32</v>
      </c>
      <c r="D6128" t="s">
        <v>6840</v>
      </c>
      <c r="E6128" s="1">
        <v>45444</v>
      </c>
      <c r="F6128">
        <v>1</v>
      </c>
    </row>
    <row r="6129" spans="1:6" x14ac:dyDescent="0.25">
      <c r="A6129" t="s">
        <v>4932</v>
      </c>
      <c r="B6129" t="s">
        <v>233</v>
      </c>
      <c r="C6129" t="s">
        <v>32</v>
      </c>
      <c r="D6129" t="s">
        <v>6840</v>
      </c>
      <c r="E6129" s="1">
        <v>45474</v>
      </c>
      <c r="F6129">
        <v>1</v>
      </c>
    </row>
    <row r="6130" spans="1:6" x14ac:dyDescent="0.25">
      <c r="A6130" t="s">
        <v>4932</v>
      </c>
      <c r="B6130" t="s">
        <v>233</v>
      </c>
      <c r="C6130" t="s">
        <v>32</v>
      </c>
      <c r="D6130" t="s">
        <v>6840</v>
      </c>
      <c r="E6130" s="1">
        <v>45505</v>
      </c>
      <c r="F6130">
        <v>1</v>
      </c>
    </row>
    <row r="6131" spans="1:6" x14ac:dyDescent="0.25">
      <c r="A6131" t="s">
        <v>4932</v>
      </c>
      <c r="B6131" t="s">
        <v>233</v>
      </c>
      <c r="C6131" t="s">
        <v>32</v>
      </c>
      <c r="D6131" t="s">
        <v>6840</v>
      </c>
      <c r="E6131" s="1">
        <v>45536</v>
      </c>
      <c r="F6131">
        <v>1</v>
      </c>
    </row>
    <row r="6132" spans="1:6" x14ac:dyDescent="0.25">
      <c r="A6132" t="s">
        <v>4932</v>
      </c>
      <c r="B6132" t="s">
        <v>233</v>
      </c>
      <c r="C6132" t="s">
        <v>32</v>
      </c>
      <c r="D6132" t="s">
        <v>6840</v>
      </c>
      <c r="E6132" s="1">
        <v>45566</v>
      </c>
      <c r="F6132">
        <v>1</v>
      </c>
    </row>
    <row r="6133" spans="1:6" x14ac:dyDescent="0.25">
      <c r="A6133" t="s">
        <v>4932</v>
      </c>
      <c r="B6133" t="s">
        <v>233</v>
      </c>
      <c r="C6133" t="s">
        <v>32</v>
      </c>
      <c r="D6133" t="s">
        <v>6840</v>
      </c>
      <c r="E6133" s="1">
        <v>45597</v>
      </c>
      <c r="F6133">
        <v>1</v>
      </c>
    </row>
    <row r="6134" spans="1:6" x14ac:dyDescent="0.25">
      <c r="A6134" t="s">
        <v>4932</v>
      </c>
      <c r="B6134" t="s">
        <v>233</v>
      </c>
      <c r="C6134" t="s">
        <v>32</v>
      </c>
      <c r="D6134" t="s">
        <v>6840</v>
      </c>
      <c r="E6134" s="1">
        <v>45627</v>
      </c>
      <c r="F6134">
        <v>1</v>
      </c>
    </row>
    <row r="6135" spans="1:6" x14ac:dyDescent="0.25">
      <c r="A6135" t="s">
        <v>4939</v>
      </c>
      <c r="B6135" t="s">
        <v>31</v>
      </c>
      <c r="C6135" t="s">
        <v>32</v>
      </c>
      <c r="D6135" t="s">
        <v>6840</v>
      </c>
      <c r="E6135" s="1">
        <v>45352</v>
      </c>
      <c r="F6135">
        <v>1</v>
      </c>
    </row>
    <row r="6136" spans="1:6" x14ac:dyDescent="0.25">
      <c r="A6136" t="s">
        <v>4939</v>
      </c>
      <c r="B6136" t="s">
        <v>31</v>
      </c>
      <c r="C6136" t="s">
        <v>32</v>
      </c>
      <c r="D6136" t="s">
        <v>6840</v>
      </c>
      <c r="E6136" s="1">
        <v>45383</v>
      </c>
      <c r="F6136">
        <v>1</v>
      </c>
    </row>
    <row r="6137" spans="1:6" x14ac:dyDescent="0.25">
      <c r="A6137" t="s">
        <v>4939</v>
      </c>
      <c r="B6137" t="s">
        <v>31</v>
      </c>
      <c r="C6137" t="s">
        <v>32</v>
      </c>
      <c r="D6137" t="s">
        <v>6840</v>
      </c>
      <c r="E6137" s="1">
        <v>45413</v>
      </c>
      <c r="F6137">
        <v>1</v>
      </c>
    </row>
    <row r="6138" spans="1:6" x14ac:dyDescent="0.25">
      <c r="A6138" t="s">
        <v>4939</v>
      </c>
      <c r="B6138" t="s">
        <v>31</v>
      </c>
      <c r="C6138" t="s">
        <v>32</v>
      </c>
      <c r="D6138" t="s">
        <v>6840</v>
      </c>
      <c r="E6138" s="1">
        <v>45444</v>
      </c>
      <c r="F6138">
        <v>1</v>
      </c>
    </row>
    <row r="6139" spans="1:6" x14ac:dyDescent="0.25">
      <c r="A6139" t="s">
        <v>4939</v>
      </c>
      <c r="B6139" t="s">
        <v>31</v>
      </c>
      <c r="C6139" t="s">
        <v>32</v>
      </c>
      <c r="D6139" t="s">
        <v>6840</v>
      </c>
      <c r="E6139" s="1">
        <v>45474</v>
      </c>
      <c r="F6139">
        <v>1</v>
      </c>
    </row>
    <row r="6140" spans="1:6" x14ac:dyDescent="0.25">
      <c r="A6140" t="s">
        <v>4939</v>
      </c>
      <c r="B6140" t="s">
        <v>31</v>
      </c>
      <c r="C6140" t="s">
        <v>32</v>
      </c>
      <c r="D6140" t="s">
        <v>6840</v>
      </c>
      <c r="E6140" s="1">
        <v>45505</v>
      </c>
      <c r="F6140">
        <v>1</v>
      </c>
    </row>
    <row r="6141" spans="1:6" x14ac:dyDescent="0.25">
      <c r="A6141" t="s">
        <v>4939</v>
      </c>
      <c r="B6141" t="s">
        <v>31</v>
      </c>
      <c r="C6141" t="s">
        <v>32</v>
      </c>
      <c r="D6141" t="s">
        <v>6840</v>
      </c>
      <c r="E6141" s="1">
        <v>45536</v>
      </c>
      <c r="F6141">
        <v>1</v>
      </c>
    </row>
    <row r="6142" spans="1:6" x14ac:dyDescent="0.25">
      <c r="A6142" t="s">
        <v>4939</v>
      </c>
      <c r="B6142" t="s">
        <v>31</v>
      </c>
      <c r="C6142" t="s">
        <v>32</v>
      </c>
      <c r="D6142" t="s">
        <v>6840</v>
      </c>
      <c r="E6142" s="1">
        <v>45566</v>
      </c>
      <c r="F6142">
        <v>1</v>
      </c>
    </row>
    <row r="6143" spans="1:6" x14ac:dyDescent="0.25">
      <c r="A6143" t="s">
        <v>4939</v>
      </c>
      <c r="B6143" t="s">
        <v>31</v>
      </c>
      <c r="C6143" t="s">
        <v>32</v>
      </c>
      <c r="D6143" t="s">
        <v>6840</v>
      </c>
      <c r="E6143" s="1">
        <v>45597</v>
      </c>
      <c r="F6143">
        <v>1</v>
      </c>
    </row>
    <row r="6144" spans="1:6" x14ac:dyDescent="0.25">
      <c r="A6144" t="s">
        <v>4939</v>
      </c>
      <c r="B6144" t="s">
        <v>31</v>
      </c>
      <c r="C6144" t="s">
        <v>32</v>
      </c>
      <c r="D6144" t="s">
        <v>6840</v>
      </c>
      <c r="E6144" s="1">
        <v>45627</v>
      </c>
      <c r="F6144">
        <v>1</v>
      </c>
    </row>
    <row r="6145" spans="1:6" x14ac:dyDescent="0.25">
      <c r="A6145" t="s">
        <v>4944</v>
      </c>
      <c r="B6145" t="s">
        <v>43</v>
      </c>
      <c r="C6145" t="s">
        <v>44</v>
      </c>
      <c r="D6145" t="s">
        <v>6839</v>
      </c>
      <c r="E6145" s="1">
        <v>45323</v>
      </c>
      <c r="F6145">
        <v>1</v>
      </c>
    </row>
    <row r="6146" spans="1:6" x14ac:dyDescent="0.25">
      <c r="A6146" t="s">
        <v>4944</v>
      </c>
      <c r="B6146" t="s">
        <v>43</v>
      </c>
      <c r="C6146" t="s">
        <v>44</v>
      </c>
      <c r="D6146" t="s">
        <v>6839</v>
      </c>
      <c r="E6146" s="1">
        <v>45352</v>
      </c>
      <c r="F6146">
        <v>1</v>
      </c>
    </row>
    <row r="6147" spans="1:6" x14ac:dyDescent="0.25">
      <c r="A6147" t="s">
        <v>4944</v>
      </c>
      <c r="B6147" t="s">
        <v>43</v>
      </c>
      <c r="C6147" t="s">
        <v>44</v>
      </c>
      <c r="D6147" t="s">
        <v>6839</v>
      </c>
      <c r="E6147" s="1">
        <v>45383</v>
      </c>
      <c r="F6147">
        <v>1</v>
      </c>
    </row>
    <row r="6148" spans="1:6" x14ac:dyDescent="0.25">
      <c r="A6148" t="s">
        <v>4944</v>
      </c>
      <c r="B6148" t="s">
        <v>43</v>
      </c>
      <c r="C6148" t="s">
        <v>44</v>
      </c>
      <c r="D6148" t="s">
        <v>6839</v>
      </c>
      <c r="E6148" s="1">
        <v>45413</v>
      </c>
      <c r="F6148">
        <v>1</v>
      </c>
    </row>
    <row r="6149" spans="1:6" x14ac:dyDescent="0.25">
      <c r="A6149" t="s">
        <v>4944</v>
      </c>
      <c r="B6149" t="s">
        <v>43</v>
      </c>
      <c r="C6149" t="s">
        <v>44</v>
      </c>
      <c r="D6149" t="s">
        <v>6839</v>
      </c>
      <c r="E6149" s="1">
        <v>45444</v>
      </c>
      <c r="F6149">
        <v>1</v>
      </c>
    </row>
    <row r="6150" spans="1:6" x14ac:dyDescent="0.25">
      <c r="A6150" t="s">
        <v>4944</v>
      </c>
      <c r="B6150" t="s">
        <v>43</v>
      </c>
      <c r="C6150" t="s">
        <v>44</v>
      </c>
      <c r="D6150" t="s">
        <v>6839</v>
      </c>
      <c r="E6150" s="1">
        <v>45474</v>
      </c>
      <c r="F6150">
        <v>1</v>
      </c>
    </row>
    <row r="6151" spans="1:6" x14ac:dyDescent="0.25">
      <c r="A6151" t="s">
        <v>4944</v>
      </c>
      <c r="B6151" t="s">
        <v>43</v>
      </c>
      <c r="C6151" t="s">
        <v>44</v>
      </c>
      <c r="D6151" t="s">
        <v>6839</v>
      </c>
      <c r="E6151" s="1">
        <v>45505</v>
      </c>
      <c r="F6151">
        <v>1</v>
      </c>
    </row>
    <row r="6152" spans="1:6" x14ac:dyDescent="0.25">
      <c r="A6152" t="s">
        <v>4944</v>
      </c>
      <c r="B6152" t="s">
        <v>43</v>
      </c>
      <c r="C6152" t="s">
        <v>44</v>
      </c>
      <c r="D6152" t="s">
        <v>6839</v>
      </c>
      <c r="E6152" s="1">
        <v>45536</v>
      </c>
      <c r="F6152">
        <v>1</v>
      </c>
    </row>
    <row r="6153" spans="1:6" x14ac:dyDescent="0.25">
      <c r="A6153" t="s">
        <v>4944</v>
      </c>
      <c r="B6153" t="s">
        <v>43</v>
      </c>
      <c r="C6153" t="s">
        <v>44</v>
      </c>
      <c r="D6153" t="s">
        <v>6839</v>
      </c>
      <c r="E6153" s="1">
        <v>45566</v>
      </c>
      <c r="F6153">
        <v>1</v>
      </c>
    </row>
    <row r="6154" spans="1:6" x14ac:dyDescent="0.25">
      <c r="A6154" t="s">
        <v>4944</v>
      </c>
      <c r="B6154" t="s">
        <v>43</v>
      </c>
      <c r="C6154" t="s">
        <v>44</v>
      </c>
      <c r="D6154" t="s">
        <v>6839</v>
      </c>
      <c r="E6154" s="1">
        <v>45597</v>
      </c>
      <c r="F6154">
        <v>1</v>
      </c>
    </row>
    <row r="6155" spans="1:6" x14ac:dyDescent="0.25">
      <c r="A6155" t="s">
        <v>4944</v>
      </c>
      <c r="B6155" t="s">
        <v>43</v>
      </c>
      <c r="C6155" t="s">
        <v>44</v>
      </c>
      <c r="D6155" t="s">
        <v>6839</v>
      </c>
      <c r="E6155" s="1">
        <v>45627</v>
      </c>
      <c r="F6155">
        <v>1</v>
      </c>
    </row>
    <row r="6156" spans="1:6" x14ac:dyDescent="0.25">
      <c r="A6156" t="s">
        <v>4952</v>
      </c>
      <c r="B6156" t="s">
        <v>43</v>
      </c>
      <c r="C6156" t="s">
        <v>44</v>
      </c>
      <c r="D6156" t="s">
        <v>6842</v>
      </c>
      <c r="E6156" s="1">
        <v>45352</v>
      </c>
      <c r="F6156">
        <v>1</v>
      </c>
    </row>
    <row r="6157" spans="1:6" x14ac:dyDescent="0.25">
      <c r="A6157" t="s">
        <v>4952</v>
      </c>
      <c r="B6157" t="s">
        <v>43</v>
      </c>
      <c r="C6157" t="s">
        <v>44</v>
      </c>
      <c r="D6157" t="s">
        <v>6842</v>
      </c>
      <c r="E6157" s="1">
        <v>45383</v>
      </c>
      <c r="F6157">
        <v>1</v>
      </c>
    </row>
    <row r="6158" spans="1:6" x14ac:dyDescent="0.25">
      <c r="A6158" t="s">
        <v>4952</v>
      </c>
      <c r="B6158" t="s">
        <v>43</v>
      </c>
      <c r="C6158" t="s">
        <v>44</v>
      </c>
      <c r="D6158" t="s">
        <v>6842</v>
      </c>
      <c r="E6158" s="1">
        <v>45413</v>
      </c>
      <c r="F6158">
        <v>1</v>
      </c>
    </row>
    <row r="6159" spans="1:6" x14ac:dyDescent="0.25">
      <c r="A6159" t="s">
        <v>4952</v>
      </c>
      <c r="B6159" t="s">
        <v>43</v>
      </c>
      <c r="C6159" t="s">
        <v>44</v>
      </c>
      <c r="D6159" t="s">
        <v>6842</v>
      </c>
      <c r="E6159" s="1">
        <v>45444</v>
      </c>
      <c r="F6159">
        <v>1</v>
      </c>
    </row>
    <row r="6160" spans="1:6" x14ac:dyDescent="0.25">
      <c r="A6160" t="s">
        <v>4952</v>
      </c>
      <c r="B6160" t="s">
        <v>43</v>
      </c>
      <c r="C6160" t="s">
        <v>44</v>
      </c>
      <c r="D6160" t="s">
        <v>6842</v>
      </c>
      <c r="E6160" s="1">
        <v>45474</v>
      </c>
      <c r="F6160">
        <v>1</v>
      </c>
    </row>
    <row r="6161" spans="1:6" x14ac:dyDescent="0.25">
      <c r="A6161" t="s">
        <v>4952</v>
      </c>
      <c r="B6161" t="s">
        <v>43</v>
      </c>
      <c r="C6161" t="s">
        <v>44</v>
      </c>
      <c r="D6161" t="s">
        <v>6842</v>
      </c>
      <c r="E6161" s="1">
        <v>45505</v>
      </c>
      <c r="F6161">
        <v>1</v>
      </c>
    </row>
    <row r="6162" spans="1:6" x14ac:dyDescent="0.25">
      <c r="A6162" t="s">
        <v>4952</v>
      </c>
      <c r="B6162" t="s">
        <v>43</v>
      </c>
      <c r="C6162" t="s">
        <v>44</v>
      </c>
      <c r="D6162" t="s">
        <v>6842</v>
      </c>
      <c r="E6162" s="1">
        <v>45536</v>
      </c>
      <c r="F6162">
        <v>1</v>
      </c>
    </row>
    <row r="6163" spans="1:6" x14ac:dyDescent="0.25">
      <c r="A6163" t="s">
        <v>4952</v>
      </c>
      <c r="B6163" t="s">
        <v>43</v>
      </c>
      <c r="C6163" t="s">
        <v>44</v>
      </c>
      <c r="D6163" t="s">
        <v>6842</v>
      </c>
      <c r="E6163" s="1">
        <v>45566</v>
      </c>
      <c r="F6163">
        <v>1</v>
      </c>
    </row>
    <row r="6164" spans="1:6" x14ac:dyDescent="0.25">
      <c r="A6164" t="s">
        <v>4952</v>
      </c>
      <c r="B6164" t="s">
        <v>43</v>
      </c>
      <c r="C6164" t="s">
        <v>44</v>
      </c>
      <c r="D6164" t="s">
        <v>6842</v>
      </c>
      <c r="E6164" s="1">
        <v>45597</v>
      </c>
      <c r="F6164">
        <v>1</v>
      </c>
    </row>
    <row r="6165" spans="1:6" x14ac:dyDescent="0.25">
      <c r="A6165" t="s">
        <v>4952</v>
      </c>
      <c r="B6165" t="s">
        <v>43</v>
      </c>
      <c r="C6165" t="s">
        <v>44</v>
      </c>
      <c r="D6165" t="s">
        <v>6842</v>
      </c>
      <c r="E6165" s="1">
        <v>45627</v>
      </c>
      <c r="F6165">
        <v>1</v>
      </c>
    </row>
    <row r="6166" spans="1:6" x14ac:dyDescent="0.25">
      <c r="A6166" t="s">
        <v>4958</v>
      </c>
      <c r="B6166" t="s">
        <v>233</v>
      </c>
      <c r="C6166" t="s">
        <v>32</v>
      </c>
      <c r="D6166" t="s">
        <v>6841</v>
      </c>
      <c r="E6166" s="1">
        <v>45352</v>
      </c>
      <c r="F6166">
        <v>1</v>
      </c>
    </row>
    <row r="6167" spans="1:6" x14ac:dyDescent="0.25">
      <c r="A6167" t="s">
        <v>4958</v>
      </c>
      <c r="B6167" t="s">
        <v>233</v>
      </c>
      <c r="C6167" t="s">
        <v>32</v>
      </c>
      <c r="D6167" t="s">
        <v>6841</v>
      </c>
      <c r="E6167" s="1">
        <v>45383</v>
      </c>
      <c r="F6167">
        <v>1</v>
      </c>
    </row>
    <row r="6168" spans="1:6" x14ac:dyDescent="0.25">
      <c r="A6168" t="s">
        <v>4958</v>
      </c>
      <c r="B6168" t="s">
        <v>233</v>
      </c>
      <c r="C6168" t="s">
        <v>32</v>
      </c>
      <c r="D6168" t="s">
        <v>6841</v>
      </c>
      <c r="E6168" s="1">
        <v>45413</v>
      </c>
      <c r="F6168">
        <v>1</v>
      </c>
    </row>
    <row r="6169" spans="1:6" x14ac:dyDescent="0.25">
      <c r="A6169" t="s">
        <v>4958</v>
      </c>
      <c r="B6169" t="s">
        <v>233</v>
      </c>
      <c r="C6169" t="s">
        <v>32</v>
      </c>
      <c r="D6169" t="s">
        <v>6841</v>
      </c>
      <c r="E6169" s="1">
        <v>45444</v>
      </c>
      <c r="F6169">
        <v>1</v>
      </c>
    </row>
    <row r="6170" spans="1:6" x14ac:dyDescent="0.25">
      <c r="A6170" t="s">
        <v>4958</v>
      </c>
      <c r="B6170" t="s">
        <v>233</v>
      </c>
      <c r="C6170" t="s">
        <v>32</v>
      </c>
      <c r="D6170" t="s">
        <v>6841</v>
      </c>
      <c r="E6170" s="1">
        <v>45474</v>
      </c>
      <c r="F6170">
        <v>1</v>
      </c>
    </row>
    <row r="6171" spans="1:6" x14ac:dyDescent="0.25">
      <c r="A6171" t="s">
        <v>4958</v>
      </c>
      <c r="B6171" t="s">
        <v>233</v>
      </c>
      <c r="C6171" t="s">
        <v>32</v>
      </c>
      <c r="D6171" t="s">
        <v>6841</v>
      </c>
      <c r="E6171" s="1">
        <v>45505</v>
      </c>
      <c r="F6171">
        <v>1</v>
      </c>
    </row>
    <row r="6172" spans="1:6" x14ac:dyDescent="0.25">
      <c r="A6172" t="s">
        <v>4958</v>
      </c>
      <c r="B6172" t="s">
        <v>233</v>
      </c>
      <c r="C6172" t="s">
        <v>32</v>
      </c>
      <c r="D6172" t="s">
        <v>6841</v>
      </c>
      <c r="E6172" s="1">
        <v>45536</v>
      </c>
      <c r="F6172">
        <v>1</v>
      </c>
    </row>
    <row r="6173" spans="1:6" x14ac:dyDescent="0.25">
      <c r="A6173" t="s">
        <v>4958</v>
      </c>
      <c r="B6173" t="s">
        <v>233</v>
      </c>
      <c r="C6173" t="s">
        <v>32</v>
      </c>
      <c r="D6173" t="s">
        <v>6841</v>
      </c>
      <c r="E6173" s="1">
        <v>45566</v>
      </c>
      <c r="F6173">
        <v>1</v>
      </c>
    </row>
    <row r="6174" spans="1:6" x14ac:dyDescent="0.25">
      <c r="A6174" t="s">
        <v>4958</v>
      </c>
      <c r="B6174" t="s">
        <v>233</v>
      </c>
      <c r="C6174" t="s">
        <v>32</v>
      </c>
      <c r="D6174" t="s">
        <v>6841</v>
      </c>
      <c r="E6174" s="1">
        <v>45597</v>
      </c>
      <c r="F6174">
        <v>1</v>
      </c>
    </row>
    <row r="6175" spans="1:6" x14ac:dyDescent="0.25">
      <c r="A6175" t="s">
        <v>4958</v>
      </c>
      <c r="B6175" t="s">
        <v>233</v>
      </c>
      <c r="C6175" t="s">
        <v>32</v>
      </c>
      <c r="D6175" t="s">
        <v>6841</v>
      </c>
      <c r="E6175" s="1">
        <v>45627</v>
      </c>
      <c r="F6175">
        <v>1</v>
      </c>
    </row>
    <row r="6176" spans="1:6" x14ac:dyDescent="0.25">
      <c r="A6176" t="s">
        <v>4962</v>
      </c>
      <c r="B6176" t="s">
        <v>146</v>
      </c>
      <c r="C6176" t="s">
        <v>147</v>
      </c>
      <c r="D6176" t="s">
        <v>6841</v>
      </c>
      <c r="E6176" s="1">
        <v>45323</v>
      </c>
      <c r="F6176">
        <v>1</v>
      </c>
    </row>
    <row r="6177" spans="1:6" x14ac:dyDescent="0.25">
      <c r="A6177" t="s">
        <v>4962</v>
      </c>
      <c r="B6177" t="s">
        <v>146</v>
      </c>
      <c r="C6177" t="s">
        <v>147</v>
      </c>
      <c r="D6177" t="s">
        <v>6841</v>
      </c>
      <c r="E6177" s="1">
        <v>45352</v>
      </c>
      <c r="F6177">
        <v>1</v>
      </c>
    </row>
    <row r="6178" spans="1:6" x14ac:dyDescent="0.25">
      <c r="A6178" t="s">
        <v>4962</v>
      </c>
      <c r="B6178" t="s">
        <v>146</v>
      </c>
      <c r="C6178" t="s">
        <v>147</v>
      </c>
      <c r="D6178" t="s">
        <v>6841</v>
      </c>
      <c r="E6178" s="1">
        <v>45383</v>
      </c>
      <c r="F6178">
        <v>1</v>
      </c>
    </row>
    <row r="6179" spans="1:6" x14ac:dyDescent="0.25">
      <c r="A6179" t="s">
        <v>4962</v>
      </c>
      <c r="B6179" t="s">
        <v>146</v>
      </c>
      <c r="C6179" t="s">
        <v>147</v>
      </c>
      <c r="D6179" t="s">
        <v>6841</v>
      </c>
      <c r="E6179" s="1">
        <v>45413</v>
      </c>
      <c r="F6179">
        <v>1</v>
      </c>
    </row>
    <row r="6180" spans="1:6" x14ac:dyDescent="0.25">
      <c r="A6180" t="s">
        <v>4962</v>
      </c>
      <c r="B6180" t="s">
        <v>146</v>
      </c>
      <c r="C6180" t="s">
        <v>147</v>
      </c>
      <c r="D6180" t="s">
        <v>6841</v>
      </c>
      <c r="E6180" s="1">
        <v>45444</v>
      </c>
      <c r="F6180">
        <v>1</v>
      </c>
    </row>
    <row r="6181" spans="1:6" x14ac:dyDescent="0.25">
      <c r="A6181" t="s">
        <v>4962</v>
      </c>
      <c r="B6181" t="s">
        <v>146</v>
      </c>
      <c r="C6181" t="s">
        <v>147</v>
      </c>
      <c r="D6181" t="s">
        <v>6841</v>
      </c>
      <c r="E6181" s="1">
        <v>45474</v>
      </c>
      <c r="F6181">
        <v>1</v>
      </c>
    </row>
    <row r="6182" spans="1:6" x14ac:dyDescent="0.25">
      <c r="A6182" t="s">
        <v>4962</v>
      </c>
      <c r="B6182" t="s">
        <v>146</v>
      </c>
      <c r="C6182" t="s">
        <v>147</v>
      </c>
      <c r="D6182" t="s">
        <v>6841</v>
      </c>
      <c r="E6182" s="1">
        <v>45505</v>
      </c>
      <c r="F6182">
        <v>1</v>
      </c>
    </row>
    <row r="6183" spans="1:6" x14ac:dyDescent="0.25">
      <c r="A6183" t="s">
        <v>4962</v>
      </c>
      <c r="B6183" t="s">
        <v>146</v>
      </c>
      <c r="C6183" t="s">
        <v>147</v>
      </c>
      <c r="D6183" t="s">
        <v>6841</v>
      </c>
      <c r="E6183" s="1">
        <v>45536</v>
      </c>
      <c r="F6183">
        <v>1</v>
      </c>
    </row>
    <row r="6184" spans="1:6" x14ac:dyDescent="0.25">
      <c r="A6184" t="s">
        <v>4962</v>
      </c>
      <c r="B6184" t="s">
        <v>146</v>
      </c>
      <c r="C6184" t="s">
        <v>147</v>
      </c>
      <c r="D6184" t="s">
        <v>6841</v>
      </c>
      <c r="E6184" s="1">
        <v>45566</v>
      </c>
      <c r="F6184">
        <v>1</v>
      </c>
    </row>
    <row r="6185" spans="1:6" x14ac:dyDescent="0.25">
      <c r="A6185" t="s">
        <v>4962</v>
      </c>
      <c r="B6185" t="s">
        <v>146</v>
      </c>
      <c r="C6185" t="s">
        <v>147</v>
      </c>
      <c r="D6185" t="s">
        <v>6841</v>
      </c>
      <c r="E6185" s="1">
        <v>45597</v>
      </c>
      <c r="F6185">
        <v>1</v>
      </c>
    </row>
    <row r="6186" spans="1:6" x14ac:dyDescent="0.25">
      <c r="A6186" t="s">
        <v>4962</v>
      </c>
      <c r="B6186" t="s">
        <v>146</v>
      </c>
      <c r="C6186" t="s">
        <v>147</v>
      </c>
      <c r="D6186" t="s">
        <v>6841</v>
      </c>
      <c r="E6186" s="1">
        <v>45627</v>
      </c>
      <c r="F6186">
        <v>1</v>
      </c>
    </row>
    <row r="6187" spans="1:6" x14ac:dyDescent="0.25">
      <c r="A6187" t="s">
        <v>4971</v>
      </c>
      <c r="B6187" t="s">
        <v>52</v>
      </c>
      <c r="C6187" t="s">
        <v>44</v>
      </c>
      <c r="D6187" t="s">
        <v>6842</v>
      </c>
      <c r="E6187" s="1">
        <v>45323</v>
      </c>
      <c r="F6187">
        <v>1</v>
      </c>
    </row>
    <row r="6188" spans="1:6" x14ac:dyDescent="0.25">
      <c r="A6188" t="s">
        <v>4971</v>
      </c>
      <c r="B6188" t="s">
        <v>52</v>
      </c>
      <c r="C6188" t="s">
        <v>44</v>
      </c>
      <c r="D6188" t="s">
        <v>6842</v>
      </c>
      <c r="E6188" s="1">
        <v>45352</v>
      </c>
      <c r="F6188">
        <v>1</v>
      </c>
    </row>
    <row r="6189" spans="1:6" x14ac:dyDescent="0.25">
      <c r="A6189" t="s">
        <v>4971</v>
      </c>
      <c r="B6189" t="s">
        <v>52</v>
      </c>
      <c r="C6189" t="s">
        <v>44</v>
      </c>
      <c r="D6189" t="s">
        <v>6842</v>
      </c>
      <c r="E6189" s="1">
        <v>45383</v>
      </c>
      <c r="F6189">
        <v>1</v>
      </c>
    </row>
    <row r="6190" spans="1:6" x14ac:dyDescent="0.25">
      <c r="A6190" t="s">
        <v>4971</v>
      </c>
      <c r="B6190" t="s">
        <v>52</v>
      </c>
      <c r="C6190" t="s">
        <v>44</v>
      </c>
      <c r="D6190" t="s">
        <v>6842</v>
      </c>
      <c r="E6190" s="1">
        <v>45413</v>
      </c>
      <c r="F6190">
        <v>1</v>
      </c>
    </row>
    <row r="6191" spans="1:6" x14ac:dyDescent="0.25">
      <c r="A6191" t="s">
        <v>4971</v>
      </c>
      <c r="B6191" t="s">
        <v>52</v>
      </c>
      <c r="C6191" t="s">
        <v>44</v>
      </c>
      <c r="D6191" t="s">
        <v>6842</v>
      </c>
      <c r="E6191" s="1">
        <v>45444</v>
      </c>
      <c r="F6191">
        <v>1</v>
      </c>
    </row>
    <row r="6192" spans="1:6" x14ac:dyDescent="0.25">
      <c r="A6192" t="s">
        <v>4971</v>
      </c>
      <c r="B6192" t="s">
        <v>52</v>
      </c>
      <c r="C6192" t="s">
        <v>44</v>
      </c>
      <c r="D6192" t="s">
        <v>6842</v>
      </c>
      <c r="E6192" s="1">
        <v>45474</v>
      </c>
      <c r="F6192">
        <v>1</v>
      </c>
    </row>
    <row r="6193" spans="1:6" x14ac:dyDescent="0.25">
      <c r="A6193" t="s">
        <v>4980</v>
      </c>
      <c r="B6193" t="s">
        <v>52</v>
      </c>
      <c r="C6193" t="s">
        <v>44</v>
      </c>
      <c r="D6193" t="s">
        <v>6839</v>
      </c>
      <c r="E6193" s="1">
        <v>45292</v>
      </c>
      <c r="F6193">
        <v>1</v>
      </c>
    </row>
    <row r="6194" spans="1:6" x14ac:dyDescent="0.25">
      <c r="A6194" t="s">
        <v>4980</v>
      </c>
      <c r="B6194" t="s">
        <v>52</v>
      </c>
      <c r="C6194" t="s">
        <v>44</v>
      </c>
      <c r="D6194" t="s">
        <v>6839</v>
      </c>
      <c r="E6194" s="1">
        <v>45323</v>
      </c>
      <c r="F6194">
        <v>1</v>
      </c>
    </row>
    <row r="6195" spans="1:6" x14ac:dyDescent="0.25">
      <c r="A6195" t="s">
        <v>4980</v>
      </c>
      <c r="B6195" t="s">
        <v>52</v>
      </c>
      <c r="C6195" t="s">
        <v>44</v>
      </c>
      <c r="D6195" t="s">
        <v>6839</v>
      </c>
      <c r="E6195" s="1">
        <v>45352</v>
      </c>
      <c r="F6195">
        <v>1</v>
      </c>
    </row>
    <row r="6196" spans="1:6" x14ac:dyDescent="0.25">
      <c r="A6196" t="s">
        <v>4980</v>
      </c>
      <c r="B6196" t="s">
        <v>52</v>
      </c>
      <c r="C6196" t="s">
        <v>44</v>
      </c>
      <c r="D6196" t="s">
        <v>6839</v>
      </c>
      <c r="E6196" s="1">
        <v>45383</v>
      </c>
      <c r="F6196">
        <v>1</v>
      </c>
    </row>
    <row r="6197" spans="1:6" x14ac:dyDescent="0.25">
      <c r="A6197" t="s">
        <v>4980</v>
      </c>
      <c r="B6197" t="s">
        <v>52</v>
      </c>
      <c r="C6197" t="s">
        <v>44</v>
      </c>
      <c r="D6197" t="s">
        <v>6839</v>
      </c>
      <c r="E6197" s="1">
        <v>45413</v>
      </c>
      <c r="F6197">
        <v>1</v>
      </c>
    </row>
    <row r="6198" spans="1:6" x14ac:dyDescent="0.25">
      <c r="A6198" t="s">
        <v>4980</v>
      </c>
      <c r="B6198" t="s">
        <v>52</v>
      </c>
      <c r="C6198" t="s">
        <v>44</v>
      </c>
      <c r="D6198" t="s">
        <v>6839</v>
      </c>
      <c r="E6198" s="1">
        <v>45444</v>
      </c>
      <c r="F6198">
        <v>1</v>
      </c>
    </row>
    <row r="6199" spans="1:6" x14ac:dyDescent="0.25">
      <c r="A6199" t="s">
        <v>4980</v>
      </c>
      <c r="B6199" t="s">
        <v>52</v>
      </c>
      <c r="C6199" t="s">
        <v>44</v>
      </c>
      <c r="D6199" t="s">
        <v>6839</v>
      </c>
      <c r="E6199" s="1">
        <v>45474</v>
      </c>
      <c r="F6199">
        <v>1</v>
      </c>
    </row>
    <row r="6200" spans="1:6" x14ac:dyDescent="0.25">
      <c r="A6200" t="s">
        <v>4980</v>
      </c>
      <c r="B6200" t="s">
        <v>52</v>
      </c>
      <c r="C6200" t="s">
        <v>44</v>
      </c>
      <c r="D6200" t="s">
        <v>6839</v>
      </c>
      <c r="E6200" s="1">
        <v>45505</v>
      </c>
      <c r="F6200">
        <v>1</v>
      </c>
    </row>
    <row r="6201" spans="1:6" x14ac:dyDescent="0.25">
      <c r="A6201" t="s">
        <v>4980</v>
      </c>
      <c r="B6201" t="s">
        <v>52</v>
      </c>
      <c r="C6201" t="s">
        <v>44</v>
      </c>
      <c r="D6201" t="s">
        <v>6839</v>
      </c>
      <c r="E6201" s="1">
        <v>45536</v>
      </c>
      <c r="F6201">
        <v>1</v>
      </c>
    </row>
    <row r="6202" spans="1:6" x14ac:dyDescent="0.25">
      <c r="A6202" t="s">
        <v>4980</v>
      </c>
      <c r="B6202" t="s">
        <v>52</v>
      </c>
      <c r="C6202" t="s">
        <v>44</v>
      </c>
      <c r="D6202" t="s">
        <v>6839</v>
      </c>
      <c r="E6202" s="1">
        <v>45566</v>
      </c>
      <c r="F6202">
        <v>1</v>
      </c>
    </row>
    <row r="6203" spans="1:6" x14ac:dyDescent="0.25">
      <c r="A6203" t="s">
        <v>4980</v>
      </c>
      <c r="B6203" t="s">
        <v>52</v>
      </c>
      <c r="C6203" t="s">
        <v>44</v>
      </c>
      <c r="D6203" t="s">
        <v>6839</v>
      </c>
      <c r="E6203" s="1">
        <v>45597</v>
      </c>
      <c r="F6203">
        <v>1</v>
      </c>
    </row>
    <row r="6204" spans="1:6" x14ac:dyDescent="0.25">
      <c r="A6204" t="s">
        <v>4989</v>
      </c>
      <c r="B6204" t="s">
        <v>31</v>
      </c>
      <c r="C6204" t="s">
        <v>32</v>
      </c>
      <c r="D6204" t="s">
        <v>6841</v>
      </c>
      <c r="E6204" s="1">
        <v>45323</v>
      </c>
      <c r="F6204">
        <v>1</v>
      </c>
    </row>
    <row r="6205" spans="1:6" x14ac:dyDescent="0.25">
      <c r="A6205" t="s">
        <v>4989</v>
      </c>
      <c r="B6205" t="s">
        <v>31</v>
      </c>
      <c r="C6205" t="s">
        <v>32</v>
      </c>
      <c r="D6205" t="s">
        <v>6841</v>
      </c>
      <c r="E6205" s="1">
        <v>45352</v>
      </c>
      <c r="F6205">
        <v>1</v>
      </c>
    </row>
    <row r="6206" spans="1:6" x14ac:dyDescent="0.25">
      <c r="A6206" t="s">
        <v>4989</v>
      </c>
      <c r="B6206" t="s">
        <v>31</v>
      </c>
      <c r="C6206" t="s">
        <v>32</v>
      </c>
      <c r="D6206" t="s">
        <v>6841</v>
      </c>
      <c r="E6206" s="1">
        <v>45383</v>
      </c>
      <c r="F6206">
        <v>1</v>
      </c>
    </row>
    <row r="6207" spans="1:6" x14ac:dyDescent="0.25">
      <c r="A6207" t="s">
        <v>4989</v>
      </c>
      <c r="B6207" t="s">
        <v>31</v>
      </c>
      <c r="C6207" t="s">
        <v>32</v>
      </c>
      <c r="D6207" t="s">
        <v>6841</v>
      </c>
      <c r="E6207" s="1">
        <v>45413</v>
      </c>
      <c r="F6207">
        <v>1</v>
      </c>
    </row>
    <row r="6208" spans="1:6" x14ac:dyDescent="0.25">
      <c r="A6208" t="s">
        <v>4989</v>
      </c>
      <c r="B6208" t="s">
        <v>31</v>
      </c>
      <c r="C6208" t="s">
        <v>32</v>
      </c>
      <c r="D6208" t="s">
        <v>6841</v>
      </c>
      <c r="E6208" s="1">
        <v>45444</v>
      </c>
      <c r="F6208">
        <v>1</v>
      </c>
    </row>
    <row r="6209" spans="1:6" x14ac:dyDescent="0.25">
      <c r="A6209" t="s">
        <v>4989</v>
      </c>
      <c r="B6209" t="s">
        <v>31</v>
      </c>
      <c r="C6209" t="s">
        <v>32</v>
      </c>
      <c r="D6209" t="s">
        <v>6841</v>
      </c>
      <c r="E6209" s="1">
        <v>45474</v>
      </c>
      <c r="F6209">
        <v>1</v>
      </c>
    </row>
    <row r="6210" spans="1:6" x14ac:dyDescent="0.25">
      <c r="A6210" t="s">
        <v>4989</v>
      </c>
      <c r="B6210" t="s">
        <v>31</v>
      </c>
      <c r="C6210" t="s">
        <v>32</v>
      </c>
      <c r="D6210" t="s">
        <v>6841</v>
      </c>
      <c r="E6210" s="1">
        <v>45505</v>
      </c>
      <c r="F6210">
        <v>1</v>
      </c>
    </row>
    <row r="6211" spans="1:6" x14ac:dyDescent="0.25">
      <c r="A6211" t="s">
        <v>4989</v>
      </c>
      <c r="B6211" t="s">
        <v>31</v>
      </c>
      <c r="C6211" t="s">
        <v>32</v>
      </c>
      <c r="D6211" t="s">
        <v>6841</v>
      </c>
      <c r="E6211" s="1">
        <v>45536</v>
      </c>
      <c r="F6211">
        <v>1</v>
      </c>
    </row>
    <row r="6212" spans="1:6" x14ac:dyDescent="0.25">
      <c r="A6212" t="s">
        <v>4989</v>
      </c>
      <c r="B6212" t="s">
        <v>31</v>
      </c>
      <c r="C6212" t="s">
        <v>32</v>
      </c>
      <c r="D6212" t="s">
        <v>6841</v>
      </c>
      <c r="E6212" s="1">
        <v>45566</v>
      </c>
      <c r="F6212">
        <v>1</v>
      </c>
    </row>
    <row r="6213" spans="1:6" x14ac:dyDescent="0.25">
      <c r="A6213" t="s">
        <v>4989</v>
      </c>
      <c r="B6213" t="s">
        <v>31</v>
      </c>
      <c r="C6213" t="s">
        <v>32</v>
      </c>
      <c r="D6213" t="s">
        <v>6841</v>
      </c>
      <c r="E6213" s="1">
        <v>45597</v>
      </c>
      <c r="F6213">
        <v>1</v>
      </c>
    </row>
    <row r="6214" spans="1:6" x14ac:dyDescent="0.25">
      <c r="A6214" t="s">
        <v>4989</v>
      </c>
      <c r="B6214" t="s">
        <v>31</v>
      </c>
      <c r="C6214" t="s">
        <v>32</v>
      </c>
      <c r="D6214" t="s">
        <v>6841</v>
      </c>
      <c r="E6214" s="1">
        <v>45627</v>
      </c>
      <c r="F6214">
        <v>1</v>
      </c>
    </row>
    <row r="6215" spans="1:6" x14ac:dyDescent="0.25">
      <c r="A6215" t="s">
        <v>5000</v>
      </c>
      <c r="B6215" t="s">
        <v>31</v>
      </c>
      <c r="C6215" t="s">
        <v>32</v>
      </c>
      <c r="D6215" t="s">
        <v>6839</v>
      </c>
      <c r="E6215" s="1">
        <v>45323</v>
      </c>
      <c r="F6215">
        <v>1</v>
      </c>
    </row>
    <row r="6216" spans="1:6" x14ac:dyDescent="0.25">
      <c r="A6216" t="s">
        <v>5000</v>
      </c>
      <c r="B6216" t="s">
        <v>31</v>
      </c>
      <c r="C6216" t="s">
        <v>32</v>
      </c>
      <c r="D6216" t="s">
        <v>6839</v>
      </c>
      <c r="E6216" s="1">
        <v>45352</v>
      </c>
      <c r="F6216">
        <v>1</v>
      </c>
    </row>
    <row r="6217" spans="1:6" x14ac:dyDescent="0.25">
      <c r="A6217" t="s">
        <v>5000</v>
      </c>
      <c r="B6217" t="s">
        <v>31</v>
      </c>
      <c r="C6217" t="s">
        <v>32</v>
      </c>
      <c r="D6217" t="s">
        <v>6839</v>
      </c>
      <c r="E6217" s="1">
        <v>45383</v>
      </c>
      <c r="F6217">
        <v>1</v>
      </c>
    </row>
    <row r="6218" spans="1:6" x14ac:dyDescent="0.25">
      <c r="A6218" t="s">
        <v>5000</v>
      </c>
      <c r="B6218" t="s">
        <v>31</v>
      </c>
      <c r="C6218" t="s">
        <v>32</v>
      </c>
      <c r="D6218" t="s">
        <v>6839</v>
      </c>
      <c r="E6218" s="1">
        <v>45413</v>
      </c>
      <c r="F6218">
        <v>1</v>
      </c>
    </row>
    <row r="6219" spans="1:6" x14ac:dyDescent="0.25">
      <c r="A6219" t="s">
        <v>5000</v>
      </c>
      <c r="B6219" t="s">
        <v>31</v>
      </c>
      <c r="C6219" t="s">
        <v>32</v>
      </c>
      <c r="D6219" t="s">
        <v>6839</v>
      </c>
      <c r="E6219" s="1">
        <v>45444</v>
      </c>
      <c r="F6219">
        <v>1</v>
      </c>
    </row>
    <row r="6220" spans="1:6" x14ac:dyDescent="0.25">
      <c r="A6220" t="s">
        <v>5000</v>
      </c>
      <c r="B6220" t="s">
        <v>31</v>
      </c>
      <c r="C6220" t="s">
        <v>32</v>
      </c>
      <c r="D6220" t="s">
        <v>6839</v>
      </c>
      <c r="E6220" s="1">
        <v>45474</v>
      </c>
      <c r="F6220">
        <v>1</v>
      </c>
    </row>
    <row r="6221" spans="1:6" x14ac:dyDescent="0.25">
      <c r="A6221" t="s">
        <v>5000</v>
      </c>
      <c r="B6221" t="s">
        <v>31</v>
      </c>
      <c r="C6221" t="s">
        <v>32</v>
      </c>
      <c r="D6221" t="s">
        <v>6839</v>
      </c>
      <c r="E6221" s="1">
        <v>45505</v>
      </c>
      <c r="F6221">
        <v>1</v>
      </c>
    </row>
    <row r="6222" spans="1:6" x14ac:dyDescent="0.25">
      <c r="A6222" t="s">
        <v>5000</v>
      </c>
      <c r="B6222" t="s">
        <v>31</v>
      </c>
      <c r="C6222" t="s">
        <v>32</v>
      </c>
      <c r="D6222" t="s">
        <v>6839</v>
      </c>
      <c r="E6222" s="1">
        <v>45536</v>
      </c>
      <c r="F6222">
        <v>1</v>
      </c>
    </row>
    <row r="6223" spans="1:6" x14ac:dyDescent="0.25">
      <c r="A6223" t="s">
        <v>5000</v>
      </c>
      <c r="B6223" t="s">
        <v>31</v>
      </c>
      <c r="C6223" t="s">
        <v>32</v>
      </c>
      <c r="D6223" t="s">
        <v>6839</v>
      </c>
      <c r="E6223" s="1">
        <v>45566</v>
      </c>
      <c r="F6223">
        <v>1</v>
      </c>
    </row>
    <row r="6224" spans="1:6" x14ac:dyDescent="0.25">
      <c r="A6224" t="s">
        <v>5000</v>
      </c>
      <c r="B6224" t="s">
        <v>31</v>
      </c>
      <c r="C6224" t="s">
        <v>32</v>
      </c>
      <c r="D6224" t="s">
        <v>6839</v>
      </c>
      <c r="E6224" s="1">
        <v>45597</v>
      </c>
      <c r="F6224">
        <v>1</v>
      </c>
    </row>
    <row r="6225" spans="1:6" x14ac:dyDescent="0.25">
      <c r="A6225" t="s">
        <v>5000</v>
      </c>
      <c r="B6225" t="s">
        <v>31</v>
      </c>
      <c r="C6225" t="s">
        <v>32</v>
      </c>
      <c r="D6225" t="s">
        <v>6839</v>
      </c>
      <c r="E6225" s="1">
        <v>45627</v>
      </c>
      <c r="F6225">
        <v>1</v>
      </c>
    </row>
    <row r="6226" spans="1:6" x14ac:dyDescent="0.25">
      <c r="A6226" t="s">
        <v>5007</v>
      </c>
      <c r="B6226" t="s">
        <v>52</v>
      </c>
      <c r="C6226" t="s">
        <v>44</v>
      </c>
      <c r="D6226" t="s">
        <v>6842</v>
      </c>
      <c r="E6226" s="1">
        <v>45323</v>
      </c>
      <c r="F6226">
        <v>1</v>
      </c>
    </row>
    <row r="6227" spans="1:6" x14ac:dyDescent="0.25">
      <c r="A6227" t="s">
        <v>5007</v>
      </c>
      <c r="B6227" t="s">
        <v>52</v>
      </c>
      <c r="C6227" t="s">
        <v>44</v>
      </c>
      <c r="D6227" t="s">
        <v>6842</v>
      </c>
      <c r="E6227" s="1">
        <v>45352</v>
      </c>
      <c r="F6227">
        <v>1</v>
      </c>
    </row>
    <row r="6228" spans="1:6" x14ac:dyDescent="0.25">
      <c r="A6228" t="s">
        <v>5007</v>
      </c>
      <c r="B6228" t="s">
        <v>52</v>
      </c>
      <c r="C6228" t="s">
        <v>44</v>
      </c>
      <c r="D6228" t="s">
        <v>6842</v>
      </c>
      <c r="E6228" s="1">
        <v>45383</v>
      </c>
      <c r="F6228">
        <v>1</v>
      </c>
    </row>
    <row r="6229" spans="1:6" x14ac:dyDescent="0.25">
      <c r="A6229" t="s">
        <v>5007</v>
      </c>
      <c r="B6229" t="s">
        <v>52</v>
      </c>
      <c r="C6229" t="s">
        <v>44</v>
      </c>
      <c r="D6229" t="s">
        <v>6842</v>
      </c>
      <c r="E6229" s="1">
        <v>45413</v>
      </c>
      <c r="F6229">
        <v>1</v>
      </c>
    </row>
    <row r="6230" spans="1:6" x14ac:dyDescent="0.25">
      <c r="A6230" t="s">
        <v>5007</v>
      </c>
      <c r="B6230" t="s">
        <v>52</v>
      </c>
      <c r="C6230" t="s">
        <v>44</v>
      </c>
      <c r="D6230" t="s">
        <v>6842</v>
      </c>
      <c r="E6230" s="1">
        <v>45444</v>
      </c>
      <c r="F6230">
        <v>1</v>
      </c>
    </row>
    <row r="6231" spans="1:6" x14ac:dyDescent="0.25">
      <c r="A6231" t="s">
        <v>5007</v>
      </c>
      <c r="B6231" t="s">
        <v>52</v>
      </c>
      <c r="C6231" t="s">
        <v>44</v>
      </c>
      <c r="D6231" t="s">
        <v>6842</v>
      </c>
      <c r="E6231" s="1">
        <v>45474</v>
      </c>
      <c r="F6231">
        <v>1</v>
      </c>
    </row>
    <row r="6232" spans="1:6" x14ac:dyDescent="0.25">
      <c r="A6232" t="s">
        <v>5007</v>
      </c>
      <c r="B6232" t="s">
        <v>52</v>
      </c>
      <c r="C6232" t="s">
        <v>44</v>
      </c>
      <c r="D6232" t="s">
        <v>6842</v>
      </c>
      <c r="E6232" s="1">
        <v>45505</v>
      </c>
      <c r="F6232">
        <v>1</v>
      </c>
    </row>
    <row r="6233" spans="1:6" x14ac:dyDescent="0.25">
      <c r="A6233" t="s">
        <v>5007</v>
      </c>
      <c r="B6233" t="s">
        <v>52</v>
      </c>
      <c r="C6233" t="s">
        <v>44</v>
      </c>
      <c r="D6233" t="s">
        <v>6842</v>
      </c>
      <c r="E6233" s="1">
        <v>45536</v>
      </c>
      <c r="F6233">
        <v>1</v>
      </c>
    </row>
    <row r="6234" spans="1:6" x14ac:dyDescent="0.25">
      <c r="A6234" t="s">
        <v>5007</v>
      </c>
      <c r="B6234" t="s">
        <v>52</v>
      </c>
      <c r="C6234" t="s">
        <v>44</v>
      </c>
      <c r="D6234" t="s">
        <v>6842</v>
      </c>
      <c r="E6234" s="1">
        <v>45566</v>
      </c>
      <c r="F6234">
        <v>1</v>
      </c>
    </row>
    <row r="6235" spans="1:6" x14ac:dyDescent="0.25">
      <c r="A6235" t="s">
        <v>5007</v>
      </c>
      <c r="B6235" t="s">
        <v>52</v>
      </c>
      <c r="C6235" t="s">
        <v>44</v>
      </c>
      <c r="D6235" t="s">
        <v>6842</v>
      </c>
      <c r="E6235" s="1">
        <v>45597</v>
      </c>
      <c r="F6235">
        <v>1</v>
      </c>
    </row>
    <row r="6236" spans="1:6" x14ac:dyDescent="0.25">
      <c r="A6236" t="s">
        <v>5007</v>
      </c>
      <c r="B6236" t="s">
        <v>52</v>
      </c>
      <c r="C6236" t="s">
        <v>44</v>
      </c>
      <c r="D6236" t="s">
        <v>6842</v>
      </c>
      <c r="E6236" s="1">
        <v>45627</v>
      </c>
      <c r="F6236">
        <v>1</v>
      </c>
    </row>
    <row r="6237" spans="1:6" x14ac:dyDescent="0.25">
      <c r="A6237" t="s">
        <v>5020</v>
      </c>
      <c r="B6237" t="s">
        <v>31</v>
      </c>
      <c r="C6237" t="s">
        <v>32</v>
      </c>
      <c r="D6237" t="s">
        <v>6842</v>
      </c>
      <c r="E6237" s="1">
        <v>45323</v>
      </c>
      <c r="F6237">
        <v>1</v>
      </c>
    </row>
    <row r="6238" spans="1:6" x14ac:dyDescent="0.25">
      <c r="A6238" t="s">
        <v>5020</v>
      </c>
      <c r="B6238" t="s">
        <v>31</v>
      </c>
      <c r="C6238" t="s">
        <v>32</v>
      </c>
      <c r="D6238" t="s">
        <v>6842</v>
      </c>
      <c r="E6238" s="1">
        <v>45352</v>
      </c>
      <c r="F6238">
        <v>1</v>
      </c>
    </row>
    <row r="6239" spans="1:6" x14ac:dyDescent="0.25">
      <c r="A6239" t="s">
        <v>5020</v>
      </c>
      <c r="B6239" t="s">
        <v>31</v>
      </c>
      <c r="C6239" t="s">
        <v>32</v>
      </c>
      <c r="D6239" t="s">
        <v>6842</v>
      </c>
      <c r="E6239" s="1">
        <v>45383</v>
      </c>
      <c r="F6239">
        <v>1</v>
      </c>
    </row>
    <row r="6240" spans="1:6" x14ac:dyDescent="0.25">
      <c r="A6240" t="s">
        <v>5020</v>
      </c>
      <c r="B6240" t="s">
        <v>31</v>
      </c>
      <c r="C6240" t="s">
        <v>32</v>
      </c>
      <c r="D6240" t="s">
        <v>6842</v>
      </c>
      <c r="E6240" s="1">
        <v>45413</v>
      </c>
      <c r="F6240">
        <v>1</v>
      </c>
    </row>
    <row r="6241" spans="1:6" x14ac:dyDescent="0.25">
      <c r="A6241" t="s">
        <v>5020</v>
      </c>
      <c r="B6241" t="s">
        <v>31</v>
      </c>
      <c r="C6241" t="s">
        <v>32</v>
      </c>
      <c r="D6241" t="s">
        <v>6842</v>
      </c>
      <c r="E6241" s="1">
        <v>45444</v>
      </c>
      <c r="F6241">
        <v>1</v>
      </c>
    </row>
    <row r="6242" spans="1:6" x14ac:dyDescent="0.25">
      <c r="A6242" t="s">
        <v>5020</v>
      </c>
      <c r="B6242" t="s">
        <v>31</v>
      </c>
      <c r="C6242" t="s">
        <v>32</v>
      </c>
      <c r="D6242" t="s">
        <v>6842</v>
      </c>
      <c r="E6242" s="1">
        <v>45474</v>
      </c>
      <c r="F6242">
        <v>1</v>
      </c>
    </row>
    <row r="6243" spans="1:6" x14ac:dyDescent="0.25">
      <c r="A6243" t="s">
        <v>5020</v>
      </c>
      <c r="B6243" t="s">
        <v>31</v>
      </c>
      <c r="C6243" t="s">
        <v>32</v>
      </c>
      <c r="D6243" t="s">
        <v>6842</v>
      </c>
      <c r="E6243" s="1">
        <v>45505</v>
      </c>
      <c r="F6243">
        <v>1</v>
      </c>
    </row>
    <row r="6244" spans="1:6" x14ac:dyDescent="0.25">
      <c r="A6244" t="s">
        <v>5020</v>
      </c>
      <c r="B6244" t="s">
        <v>31</v>
      </c>
      <c r="C6244" t="s">
        <v>32</v>
      </c>
      <c r="D6244" t="s">
        <v>6842</v>
      </c>
      <c r="E6244" s="1">
        <v>45536</v>
      </c>
      <c r="F6244">
        <v>1</v>
      </c>
    </row>
    <row r="6245" spans="1:6" x14ac:dyDescent="0.25">
      <c r="A6245" t="s">
        <v>5020</v>
      </c>
      <c r="B6245" t="s">
        <v>31</v>
      </c>
      <c r="C6245" t="s">
        <v>32</v>
      </c>
      <c r="D6245" t="s">
        <v>6842</v>
      </c>
      <c r="E6245" s="1">
        <v>45566</v>
      </c>
      <c r="F6245">
        <v>1</v>
      </c>
    </row>
    <row r="6246" spans="1:6" x14ac:dyDescent="0.25">
      <c r="A6246" t="s">
        <v>5020</v>
      </c>
      <c r="B6246" t="s">
        <v>31</v>
      </c>
      <c r="C6246" t="s">
        <v>32</v>
      </c>
      <c r="D6246" t="s">
        <v>6842</v>
      </c>
      <c r="E6246" s="1">
        <v>45597</v>
      </c>
      <c r="F6246">
        <v>1</v>
      </c>
    </row>
    <row r="6247" spans="1:6" x14ac:dyDescent="0.25">
      <c r="A6247" t="s">
        <v>5020</v>
      </c>
      <c r="B6247" t="s">
        <v>31</v>
      </c>
      <c r="C6247" t="s">
        <v>32</v>
      </c>
      <c r="D6247" t="s">
        <v>6842</v>
      </c>
      <c r="E6247" s="1">
        <v>45627</v>
      </c>
      <c r="F6247">
        <v>1</v>
      </c>
    </row>
    <row r="6248" spans="1:6" x14ac:dyDescent="0.25">
      <c r="A6248" t="s">
        <v>5027</v>
      </c>
      <c r="B6248" t="s">
        <v>146</v>
      </c>
      <c r="C6248" t="s">
        <v>147</v>
      </c>
      <c r="D6248" t="s">
        <v>6840</v>
      </c>
      <c r="E6248" s="1">
        <v>45323</v>
      </c>
      <c r="F6248">
        <v>1</v>
      </c>
    </row>
    <row r="6249" spans="1:6" x14ac:dyDescent="0.25">
      <c r="A6249" t="s">
        <v>5027</v>
      </c>
      <c r="B6249" t="s">
        <v>146</v>
      </c>
      <c r="C6249" t="s">
        <v>147</v>
      </c>
      <c r="D6249" t="s">
        <v>6840</v>
      </c>
      <c r="E6249" s="1">
        <v>45352</v>
      </c>
      <c r="F6249">
        <v>1</v>
      </c>
    </row>
    <row r="6250" spans="1:6" x14ac:dyDescent="0.25">
      <c r="A6250" t="s">
        <v>5027</v>
      </c>
      <c r="B6250" t="s">
        <v>146</v>
      </c>
      <c r="C6250" t="s">
        <v>147</v>
      </c>
      <c r="D6250" t="s">
        <v>6840</v>
      </c>
      <c r="E6250" s="1">
        <v>45383</v>
      </c>
      <c r="F6250">
        <v>1</v>
      </c>
    </row>
    <row r="6251" spans="1:6" x14ac:dyDescent="0.25">
      <c r="A6251" t="s">
        <v>5027</v>
      </c>
      <c r="B6251" t="s">
        <v>146</v>
      </c>
      <c r="C6251" t="s">
        <v>147</v>
      </c>
      <c r="D6251" t="s">
        <v>6840</v>
      </c>
      <c r="E6251" s="1">
        <v>45413</v>
      </c>
      <c r="F6251">
        <v>1</v>
      </c>
    </row>
    <row r="6252" spans="1:6" x14ac:dyDescent="0.25">
      <c r="A6252" t="s">
        <v>5027</v>
      </c>
      <c r="B6252" t="s">
        <v>146</v>
      </c>
      <c r="C6252" t="s">
        <v>147</v>
      </c>
      <c r="D6252" t="s">
        <v>6840</v>
      </c>
      <c r="E6252" s="1">
        <v>45444</v>
      </c>
      <c r="F6252">
        <v>1</v>
      </c>
    </row>
    <row r="6253" spans="1:6" x14ac:dyDescent="0.25">
      <c r="A6253" t="s">
        <v>5027</v>
      </c>
      <c r="B6253" t="s">
        <v>146</v>
      </c>
      <c r="C6253" t="s">
        <v>147</v>
      </c>
      <c r="D6253" t="s">
        <v>6840</v>
      </c>
      <c r="E6253" s="1">
        <v>45474</v>
      </c>
      <c r="F6253">
        <v>1</v>
      </c>
    </row>
    <row r="6254" spans="1:6" x14ac:dyDescent="0.25">
      <c r="A6254" t="s">
        <v>5027</v>
      </c>
      <c r="B6254" t="s">
        <v>146</v>
      </c>
      <c r="C6254" t="s">
        <v>147</v>
      </c>
      <c r="D6254" t="s">
        <v>6840</v>
      </c>
      <c r="E6254" s="1">
        <v>45505</v>
      </c>
      <c r="F6254">
        <v>1</v>
      </c>
    </row>
    <row r="6255" spans="1:6" x14ac:dyDescent="0.25">
      <c r="A6255" t="s">
        <v>5027</v>
      </c>
      <c r="B6255" t="s">
        <v>146</v>
      </c>
      <c r="C6255" t="s">
        <v>147</v>
      </c>
      <c r="D6255" t="s">
        <v>6840</v>
      </c>
      <c r="E6255" s="1">
        <v>45536</v>
      </c>
      <c r="F6255">
        <v>1</v>
      </c>
    </row>
    <row r="6256" spans="1:6" x14ac:dyDescent="0.25">
      <c r="A6256" t="s">
        <v>5027</v>
      </c>
      <c r="B6256" t="s">
        <v>146</v>
      </c>
      <c r="C6256" t="s">
        <v>147</v>
      </c>
      <c r="D6256" t="s">
        <v>6840</v>
      </c>
      <c r="E6256" s="1">
        <v>45566</v>
      </c>
      <c r="F6256">
        <v>1</v>
      </c>
    </row>
    <row r="6257" spans="1:6" x14ac:dyDescent="0.25">
      <c r="A6257" t="s">
        <v>5027</v>
      </c>
      <c r="B6257" t="s">
        <v>146</v>
      </c>
      <c r="C6257" t="s">
        <v>147</v>
      </c>
      <c r="D6257" t="s">
        <v>6840</v>
      </c>
      <c r="E6257" s="1">
        <v>45597</v>
      </c>
      <c r="F6257">
        <v>1</v>
      </c>
    </row>
    <row r="6258" spans="1:6" x14ac:dyDescent="0.25">
      <c r="A6258" t="s">
        <v>5027</v>
      </c>
      <c r="B6258" t="s">
        <v>146</v>
      </c>
      <c r="C6258" t="s">
        <v>147</v>
      </c>
      <c r="D6258" t="s">
        <v>6840</v>
      </c>
      <c r="E6258" s="1">
        <v>45627</v>
      </c>
      <c r="F6258">
        <v>1</v>
      </c>
    </row>
    <row r="6259" spans="1:6" x14ac:dyDescent="0.25">
      <c r="A6259" t="s">
        <v>5032</v>
      </c>
      <c r="B6259" t="s">
        <v>52</v>
      </c>
      <c r="C6259" t="s">
        <v>44</v>
      </c>
      <c r="D6259" t="s">
        <v>6840</v>
      </c>
      <c r="E6259" s="1">
        <v>45323</v>
      </c>
      <c r="F6259">
        <v>1</v>
      </c>
    </row>
    <row r="6260" spans="1:6" x14ac:dyDescent="0.25">
      <c r="A6260" t="s">
        <v>5032</v>
      </c>
      <c r="B6260" t="s">
        <v>52</v>
      </c>
      <c r="C6260" t="s">
        <v>44</v>
      </c>
      <c r="D6260" t="s">
        <v>6840</v>
      </c>
      <c r="E6260" s="1">
        <v>45352</v>
      </c>
      <c r="F6260">
        <v>1</v>
      </c>
    </row>
    <row r="6261" spans="1:6" x14ac:dyDescent="0.25">
      <c r="A6261" t="s">
        <v>5032</v>
      </c>
      <c r="B6261" t="s">
        <v>52</v>
      </c>
      <c r="C6261" t="s">
        <v>44</v>
      </c>
      <c r="D6261" t="s">
        <v>6840</v>
      </c>
      <c r="E6261" s="1">
        <v>45383</v>
      </c>
      <c r="F6261">
        <v>1</v>
      </c>
    </row>
    <row r="6262" spans="1:6" x14ac:dyDescent="0.25">
      <c r="A6262" t="s">
        <v>5032</v>
      </c>
      <c r="B6262" t="s">
        <v>52</v>
      </c>
      <c r="C6262" t="s">
        <v>44</v>
      </c>
      <c r="D6262" t="s">
        <v>6840</v>
      </c>
      <c r="E6262" s="1">
        <v>45413</v>
      </c>
      <c r="F6262">
        <v>1</v>
      </c>
    </row>
    <row r="6263" spans="1:6" x14ac:dyDescent="0.25">
      <c r="A6263" t="s">
        <v>5032</v>
      </c>
      <c r="B6263" t="s">
        <v>52</v>
      </c>
      <c r="C6263" t="s">
        <v>44</v>
      </c>
      <c r="D6263" t="s">
        <v>6840</v>
      </c>
      <c r="E6263" s="1">
        <v>45444</v>
      </c>
      <c r="F6263">
        <v>1</v>
      </c>
    </row>
    <row r="6264" spans="1:6" x14ac:dyDescent="0.25">
      <c r="A6264" t="s">
        <v>5032</v>
      </c>
      <c r="B6264" t="s">
        <v>52</v>
      </c>
      <c r="C6264" t="s">
        <v>44</v>
      </c>
      <c r="D6264" t="s">
        <v>6840</v>
      </c>
      <c r="E6264" s="1">
        <v>45474</v>
      </c>
      <c r="F6264">
        <v>1</v>
      </c>
    </row>
    <row r="6265" spans="1:6" x14ac:dyDescent="0.25">
      <c r="A6265" t="s">
        <v>5032</v>
      </c>
      <c r="B6265" t="s">
        <v>52</v>
      </c>
      <c r="C6265" t="s">
        <v>44</v>
      </c>
      <c r="D6265" t="s">
        <v>6840</v>
      </c>
      <c r="E6265" s="1">
        <v>45505</v>
      </c>
      <c r="F6265">
        <v>1</v>
      </c>
    </row>
    <row r="6266" spans="1:6" x14ac:dyDescent="0.25">
      <c r="A6266" t="s">
        <v>5032</v>
      </c>
      <c r="B6266" t="s">
        <v>52</v>
      </c>
      <c r="C6266" t="s">
        <v>44</v>
      </c>
      <c r="D6266" t="s">
        <v>6840</v>
      </c>
      <c r="E6266" s="1">
        <v>45536</v>
      </c>
      <c r="F6266">
        <v>1</v>
      </c>
    </row>
    <row r="6267" spans="1:6" x14ac:dyDescent="0.25">
      <c r="A6267" t="s">
        <v>5032</v>
      </c>
      <c r="B6267" t="s">
        <v>52</v>
      </c>
      <c r="C6267" t="s">
        <v>44</v>
      </c>
      <c r="D6267" t="s">
        <v>6840</v>
      </c>
      <c r="E6267" s="1">
        <v>45566</v>
      </c>
      <c r="F6267">
        <v>1</v>
      </c>
    </row>
    <row r="6268" spans="1:6" x14ac:dyDescent="0.25">
      <c r="A6268" t="s">
        <v>5032</v>
      </c>
      <c r="B6268" t="s">
        <v>52</v>
      </c>
      <c r="C6268" t="s">
        <v>44</v>
      </c>
      <c r="D6268" t="s">
        <v>6840</v>
      </c>
      <c r="E6268" s="1">
        <v>45597</v>
      </c>
      <c r="F6268">
        <v>1</v>
      </c>
    </row>
    <row r="6269" spans="1:6" x14ac:dyDescent="0.25">
      <c r="A6269" t="s">
        <v>5032</v>
      </c>
      <c r="B6269" t="s">
        <v>52</v>
      </c>
      <c r="C6269" t="s">
        <v>44</v>
      </c>
      <c r="D6269" t="s">
        <v>6840</v>
      </c>
      <c r="E6269" s="1">
        <v>45627</v>
      </c>
      <c r="F6269">
        <v>1</v>
      </c>
    </row>
    <row r="6270" spans="1:6" x14ac:dyDescent="0.25">
      <c r="A6270" t="s">
        <v>5037</v>
      </c>
      <c r="B6270" t="s">
        <v>43</v>
      </c>
      <c r="C6270" t="s">
        <v>44</v>
      </c>
      <c r="D6270" t="s">
        <v>6839</v>
      </c>
      <c r="E6270" s="1">
        <v>45323</v>
      </c>
      <c r="F6270">
        <v>1</v>
      </c>
    </row>
    <row r="6271" spans="1:6" x14ac:dyDescent="0.25">
      <c r="A6271" t="s">
        <v>5037</v>
      </c>
      <c r="B6271" t="s">
        <v>43</v>
      </c>
      <c r="C6271" t="s">
        <v>44</v>
      </c>
      <c r="D6271" t="s">
        <v>6839</v>
      </c>
      <c r="E6271" s="1">
        <v>45352</v>
      </c>
      <c r="F6271">
        <v>1</v>
      </c>
    </row>
    <row r="6272" spans="1:6" x14ac:dyDescent="0.25">
      <c r="A6272" t="s">
        <v>5037</v>
      </c>
      <c r="B6272" t="s">
        <v>43</v>
      </c>
      <c r="C6272" t="s">
        <v>44</v>
      </c>
      <c r="D6272" t="s">
        <v>6839</v>
      </c>
      <c r="E6272" s="1">
        <v>45383</v>
      </c>
      <c r="F6272">
        <v>1</v>
      </c>
    </row>
    <row r="6273" spans="1:6" x14ac:dyDescent="0.25">
      <c r="A6273" t="s">
        <v>5037</v>
      </c>
      <c r="B6273" t="s">
        <v>43</v>
      </c>
      <c r="C6273" t="s">
        <v>44</v>
      </c>
      <c r="D6273" t="s">
        <v>6839</v>
      </c>
      <c r="E6273" s="1">
        <v>45413</v>
      </c>
      <c r="F6273">
        <v>1</v>
      </c>
    </row>
    <row r="6274" spans="1:6" x14ac:dyDescent="0.25">
      <c r="A6274" t="s">
        <v>5037</v>
      </c>
      <c r="B6274" t="s">
        <v>43</v>
      </c>
      <c r="C6274" t="s">
        <v>44</v>
      </c>
      <c r="D6274" t="s">
        <v>6839</v>
      </c>
      <c r="E6274" s="1">
        <v>45444</v>
      </c>
      <c r="F6274">
        <v>1</v>
      </c>
    </row>
    <row r="6275" spans="1:6" x14ac:dyDescent="0.25">
      <c r="A6275" t="s">
        <v>5037</v>
      </c>
      <c r="B6275" t="s">
        <v>43</v>
      </c>
      <c r="C6275" t="s">
        <v>44</v>
      </c>
      <c r="D6275" t="s">
        <v>6839</v>
      </c>
      <c r="E6275" s="1">
        <v>45474</v>
      </c>
      <c r="F6275">
        <v>1</v>
      </c>
    </row>
    <row r="6276" spans="1:6" x14ac:dyDescent="0.25">
      <c r="A6276" t="s">
        <v>5037</v>
      </c>
      <c r="B6276" t="s">
        <v>43</v>
      </c>
      <c r="C6276" t="s">
        <v>44</v>
      </c>
      <c r="D6276" t="s">
        <v>6839</v>
      </c>
      <c r="E6276" s="1">
        <v>45505</v>
      </c>
      <c r="F6276">
        <v>1</v>
      </c>
    </row>
    <row r="6277" spans="1:6" x14ac:dyDescent="0.25">
      <c r="A6277" t="s">
        <v>5037</v>
      </c>
      <c r="B6277" t="s">
        <v>43</v>
      </c>
      <c r="C6277" t="s">
        <v>44</v>
      </c>
      <c r="D6277" t="s">
        <v>6839</v>
      </c>
      <c r="E6277" s="1">
        <v>45536</v>
      </c>
      <c r="F6277">
        <v>1</v>
      </c>
    </row>
    <row r="6278" spans="1:6" x14ac:dyDescent="0.25">
      <c r="A6278" t="s">
        <v>5037</v>
      </c>
      <c r="B6278" t="s">
        <v>43</v>
      </c>
      <c r="C6278" t="s">
        <v>44</v>
      </c>
      <c r="D6278" t="s">
        <v>6839</v>
      </c>
      <c r="E6278" s="1">
        <v>45566</v>
      </c>
      <c r="F6278">
        <v>1</v>
      </c>
    </row>
    <row r="6279" spans="1:6" x14ac:dyDescent="0.25">
      <c r="A6279" t="s">
        <v>5037</v>
      </c>
      <c r="B6279" t="s">
        <v>43</v>
      </c>
      <c r="C6279" t="s">
        <v>44</v>
      </c>
      <c r="D6279" t="s">
        <v>6839</v>
      </c>
      <c r="E6279" s="1">
        <v>45597</v>
      </c>
      <c r="F6279">
        <v>1</v>
      </c>
    </row>
    <row r="6280" spans="1:6" x14ac:dyDescent="0.25">
      <c r="A6280" t="s">
        <v>5037</v>
      </c>
      <c r="B6280" t="s">
        <v>43</v>
      </c>
      <c r="C6280" t="s">
        <v>44</v>
      </c>
      <c r="D6280" t="s">
        <v>6839</v>
      </c>
      <c r="E6280" s="1">
        <v>45627</v>
      </c>
      <c r="F6280">
        <v>1</v>
      </c>
    </row>
    <row r="6281" spans="1:6" x14ac:dyDescent="0.25">
      <c r="A6281" t="s">
        <v>5044</v>
      </c>
      <c r="B6281" t="s">
        <v>31</v>
      </c>
      <c r="C6281" t="s">
        <v>32</v>
      </c>
      <c r="D6281" t="s">
        <v>6841</v>
      </c>
      <c r="E6281" s="1">
        <v>45323</v>
      </c>
      <c r="F6281">
        <v>1</v>
      </c>
    </row>
    <row r="6282" spans="1:6" x14ac:dyDescent="0.25">
      <c r="A6282" t="s">
        <v>5044</v>
      </c>
      <c r="B6282" t="s">
        <v>31</v>
      </c>
      <c r="C6282" t="s">
        <v>32</v>
      </c>
      <c r="D6282" t="s">
        <v>6841</v>
      </c>
      <c r="E6282" s="1">
        <v>45352</v>
      </c>
      <c r="F6282">
        <v>1</v>
      </c>
    </row>
    <row r="6283" spans="1:6" x14ac:dyDescent="0.25">
      <c r="A6283" t="s">
        <v>5044</v>
      </c>
      <c r="B6283" t="s">
        <v>31</v>
      </c>
      <c r="C6283" t="s">
        <v>32</v>
      </c>
      <c r="D6283" t="s">
        <v>6841</v>
      </c>
      <c r="E6283" s="1">
        <v>45383</v>
      </c>
      <c r="F6283">
        <v>1</v>
      </c>
    </row>
    <row r="6284" spans="1:6" x14ac:dyDescent="0.25">
      <c r="A6284" t="s">
        <v>5044</v>
      </c>
      <c r="B6284" t="s">
        <v>31</v>
      </c>
      <c r="C6284" t="s">
        <v>32</v>
      </c>
      <c r="D6284" t="s">
        <v>6841</v>
      </c>
      <c r="E6284" s="1">
        <v>45413</v>
      </c>
      <c r="F6284">
        <v>1</v>
      </c>
    </row>
    <row r="6285" spans="1:6" x14ac:dyDescent="0.25">
      <c r="A6285" t="s">
        <v>5044</v>
      </c>
      <c r="B6285" t="s">
        <v>31</v>
      </c>
      <c r="C6285" t="s">
        <v>32</v>
      </c>
      <c r="D6285" t="s">
        <v>6841</v>
      </c>
      <c r="E6285" s="1">
        <v>45444</v>
      </c>
      <c r="F6285">
        <v>1</v>
      </c>
    </row>
    <row r="6286" spans="1:6" x14ac:dyDescent="0.25">
      <c r="A6286" t="s">
        <v>5044</v>
      </c>
      <c r="B6286" t="s">
        <v>31</v>
      </c>
      <c r="C6286" t="s">
        <v>32</v>
      </c>
      <c r="D6286" t="s">
        <v>6841</v>
      </c>
      <c r="E6286" s="1">
        <v>45474</v>
      </c>
      <c r="F6286">
        <v>1</v>
      </c>
    </row>
    <row r="6287" spans="1:6" x14ac:dyDescent="0.25">
      <c r="A6287" t="s">
        <v>5044</v>
      </c>
      <c r="B6287" t="s">
        <v>31</v>
      </c>
      <c r="C6287" t="s">
        <v>32</v>
      </c>
      <c r="D6287" t="s">
        <v>6841</v>
      </c>
      <c r="E6287" s="1">
        <v>45505</v>
      </c>
      <c r="F6287">
        <v>1</v>
      </c>
    </row>
    <row r="6288" spans="1:6" x14ac:dyDescent="0.25">
      <c r="A6288" t="s">
        <v>5044</v>
      </c>
      <c r="B6288" t="s">
        <v>31</v>
      </c>
      <c r="C6288" t="s">
        <v>32</v>
      </c>
      <c r="D6288" t="s">
        <v>6841</v>
      </c>
      <c r="E6288" s="1">
        <v>45536</v>
      </c>
      <c r="F6288">
        <v>1</v>
      </c>
    </row>
    <row r="6289" spans="1:6" x14ac:dyDescent="0.25">
      <c r="A6289" t="s">
        <v>5044</v>
      </c>
      <c r="B6289" t="s">
        <v>31</v>
      </c>
      <c r="C6289" t="s">
        <v>32</v>
      </c>
      <c r="D6289" t="s">
        <v>6841</v>
      </c>
      <c r="E6289" s="1">
        <v>45566</v>
      </c>
      <c r="F6289">
        <v>1</v>
      </c>
    </row>
    <row r="6290" spans="1:6" x14ac:dyDescent="0.25">
      <c r="A6290" t="s">
        <v>5044</v>
      </c>
      <c r="B6290" t="s">
        <v>31</v>
      </c>
      <c r="C6290" t="s">
        <v>32</v>
      </c>
      <c r="D6290" t="s">
        <v>6841</v>
      </c>
      <c r="E6290" s="1">
        <v>45597</v>
      </c>
      <c r="F6290">
        <v>1</v>
      </c>
    </row>
    <row r="6291" spans="1:6" x14ac:dyDescent="0.25">
      <c r="A6291" t="s">
        <v>5044</v>
      </c>
      <c r="B6291" t="s">
        <v>31</v>
      </c>
      <c r="C6291" t="s">
        <v>32</v>
      </c>
      <c r="D6291" t="s">
        <v>6841</v>
      </c>
      <c r="E6291" s="1">
        <v>45627</v>
      </c>
      <c r="F6291">
        <v>1</v>
      </c>
    </row>
    <row r="6292" spans="1:6" x14ac:dyDescent="0.25">
      <c r="A6292" t="s">
        <v>5051</v>
      </c>
      <c r="B6292" t="s">
        <v>233</v>
      </c>
      <c r="C6292" t="s">
        <v>32</v>
      </c>
      <c r="D6292" t="s">
        <v>6839</v>
      </c>
      <c r="E6292" s="1">
        <v>45323</v>
      </c>
      <c r="F6292">
        <v>1</v>
      </c>
    </row>
    <row r="6293" spans="1:6" x14ac:dyDescent="0.25">
      <c r="A6293" t="s">
        <v>5051</v>
      </c>
      <c r="B6293" t="s">
        <v>233</v>
      </c>
      <c r="C6293" t="s">
        <v>32</v>
      </c>
      <c r="D6293" t="s">
        <v>6839</v>
      </c>
      <c r="E6293" s="1">
        <v>45352</v>
      </c>
      <c r="F6293">
        <v>1</v>
      </c>
    </row>
    <row r="6294" spans="1:6" x14ac:dyDescent="0.25">
      <c r="A6294" t="s">
        <v>5051</v>
      </c>
      <c r="B6294" t="s">
        <v>233</v>
      </c>
      <c r="C6294" t="s">
        <v>32</v>
      </c>
      <c r="D6294" t="s">
        <v>6839</v>
      </c>
      <c r="E6294" s="1">
        <v>45383</v>
      </c>
      <c r="F6294">
        <v>1</v>
      </c>
    </row>
    <row r="6295" spans="1:6" x14ac:dyDescent="0.25">
      <c r="A6295" t="s">
        <v>5051</v>
      </c>
      <c r="B6295" t="s">
        <v>233</v>
      </c>
      <c r="C6295" t="s">
        <v>32</v>
      </c>
      <c r="D6295" t="s">
        <v>6839</v>
      </c>
      <c r="E6295" s="1">
        <v>45413</v>
      </c>
      <c r="F6295">
        <v>1</v>
      </c>
    </row>
    <row r="6296" spans="1:6" x14ac:dyDescent="0.25">
      <c r="A6296" t="s">
        <v>5051</v>
      </c>
      <c r="B6296" t="s">
        <v>233</v>
      </c>
      <c r="C6296" t="s">
        <v>32</v>
      </c>
      <c r="D6296" t="s">
        <v>6839</v>
      </c>
      <c r="E6296" s="1">
        <v>45444</v>
      </c>
      <c r="F6296">
        <v>1</v>
      </c>
    </row>
    <row r="6297" spans="1:6" x14ac:dyDescent="0.25">
      <c r="A6297" t="s">
        <v>5051</v>
      </c>
      <c r="B6297" t="s">
        <v>233</v>
      </c>
      <c r="C6297" t="s">
        <v>32</v>
      </c>
      <c r="D6297" t="s">
        <v>6839</v>
      </c>
      <c r="E6297" s="1">
        <v>45474</v>
      </c>
      <c r="F6297">
        <v>1</v>
      </c>
    </row>
    <row r="6298" spans="1:6" x14ac:dyDescent="0.25">
      <c r="A6298" t="s">
        <v>5051</v>
      </c>
      <c r="B6298" t="s">
        <v>233</v>
      </c>
      <c r="C6298" t="s">
        <v>32</v>
      </c>
      <c r="D6298" t="s">
        <v>6839</v>
      </c>
      <c r="E6298" s="1">
        <v>45505</v>
      </c>
      <c r="F6298">
        <v>1</v>
      </c>
    </row>
    <row r="6299" spans="1:6" x14ac:dyDescent="0.25">
      <c r="A6299" t="s">
        <v>5051</v>
      </c>
      <c r="B6299" t="s">
        <v>233</v>
      </c>
      <c r="C6299" t="s">
        <v>32</v>
      </c>
      <c r="D6299" t="s">
        <v>6839</v>
      </c>
      <c r="E6299" s="1">
        <v>45536</v>
      </c>
      <c r="F6299">
        <v>1</v>
      </c>
    </row>
    <row r="6300" spans="1:6" x14ac:dyDescent="0.25">
      <c r="A6300" t="s">
        <v>5051</v>
      </c>
      <c r="B6300" t="s">
        <v>233</v>
      </c>
      <c r="C6300" t="s">
        <v>32</v>
      </c>
      <c r="D6300" t="s">
        <v>6839</v>
      </c>
      <c r="E6300" s="1">
        <v>45566</v>
      </c>
      <c r="F6300">
        <v>1</v>
      </c>
    </row>
    <row r="6301" spans="1:6" x14ac:dyDescent="0.25">
      <c r="A6301" t="s">
        <v>5051</v>
      </c>
      <c r="B6301" t="s">
        <v>233</v>
      </c>
      <c r="C6301" t="s">
        <v>32</v>
      </c>
      <c r="D6301" t="s">
        <v>6839</v>
      </c>
      <c r="E6301" s="1">
        <v>45597</v>
      </c>
      <c r="F6301">
        <v>1</v>
      </c>
    </row>
    <row r="6302" spans="1:6" x14ac:dyDescent="0.25">
      <c r="A6302" t="s">
        <v>5059</v>
      </c>
      <c r="B6302" t="s">
        <v>31</v>
      </c>
      <c r="C6302" t="s">
        <v>32</v>
      </c>
      <c r="D6302" t="s">
        <v>6841</v>
      </c>
      <c r="E6302" s="1">
        <v>45323</v>
      </c>
      <c r="F6302">
        <v>1</v>
      </c>
    </row>
    <row r="6303" spans="1:6" x14ac:dyDescent="0.25">
      <c r="A6303" t="s">
        <v>5059</v>
      </c>
      <c r="B6303" t="s">
        <v>31</v>
      </c>
      <c r="C6303" t="s">
        <v>32</v>
      </c>
      <c r="D6303" t="s">
        <v>6841</v>
      </c>
      <c r="E6303" s="1">
        <v>45352</v>
      </c>
      <c r="F6303">
        <v>1</v>
      </c>
    </row>
    <row r="6304" spans="1:6" x14ac:dyDescent="0.25">
      <c r="A6304" t="s">
        <v>5059</v>
      </c>
      <c r="B6304" t="s">
        <v>31</v>
      </c>
      <c r="C6304" t="s">
        <v>32</v>
      </c>
      <c r="D6304" t="s">
        <v>6841</v>
      </c>
      <c r="E6304" s="1">
        <v>45383</v>
      </c>
      <c r="F6304">
        <v>1</v>
      </c>
    </row>
    <row r="6305" spans="1:6" x14ac:dyDescent="0.25">
      <c r="A6305" t="s">
        <v>5059</v>
      </c>
      <c r="B6305" t="s">
        <v>31</v>
      </c>
      <c r="C6305" t="s">
        <v>32</v>
      </c>
      <c r="D6305" t="s">
        <v>6841</v>
      </c>
      <c r="E6305" s="1">
        <v>45413</v>
      </c>
      <c r="F6305">
        <v>1</v>
      </c>
    </row>
    <row r="6306" spans="1:6" x14ac:dyDescent="0.25">
      <c r="A6306" t="s">
        <v>5059</v>
      </c>
      <c r="B6306" t="s">
        <v>31</v>
      </c>
      <c r="C6306" t="s">
        <v>32</v>
      </c>
      <c r="D6306" t="s">
        <v>6841</v>
      </c>
      <c r="E6306" s="1">
        <v>45444</v>
      </c>
      <c r="F6306">
        <v>1</v>
      </c>
    </row>
    <row r="6307" spans="1:6" x14ac:dyDescent="0.25">
      <c r="A6307" t="s">
        <v>5059</v>
      </c>
      <c r="B6307" t="s">
        <v>31</v>
      </c>
      <c r="C6307" t="s">
        <v>32</v>
      </c>
      <c r="D6307" t="s">
        <v>6841</v>
      </c>
      <c r="E6307" s="1">
        <v>45474</v>
      </c>
      <c r="F6307">
        <v>1</v>
      </c>
    </row>
    <row r="6308" spans="1:6" x14ac:dyDescent="0.25">
      <c r="A6308" t="s">
        <v>5059</v>
      </c>
      <c r="B6308" t="s">
        <v>31</v>
      </c>
      <c r="C6308" t="s">
        <v>32</v>
      </c>
      <c r="D6308" t="s">
        <v>6841</v>
      </c>
      <c r="E6308" s="1">
        <v>45505</v>
      </c>
      <c r="F6308">
        <v>1</v>
      </c>
    </row>
    <row r="6309" spans="1:6" x14ac:dyDescent="0.25">
      <c r="A6309" t="s">
        <v>5059</v>
      </c>
      <c r="B6309" t="s">
        <v>31</v>
      </c>
      <c r="C6309" t="s">
        <v>32</v>
      </c>
      <c r="D6309" t="s">
        <v>6841</v>
      </c>
      <c r="E6309" s="1">
        <v>45536</v>
      </c>
      <c r="F6309">
        <v>1</v>
      </c>
    </row>
    <row r="6310" spans="1:6" x14ac:dyDescent="0.25">
      <c r="A6310" t="s">
        <v>5059</v>
      </c>
      <c r="B6310" t="s">
        <v>31</v>
      </c>
      <c r="C6310" t="s">
        <v>32</v>
      </c>
      <c r="D6310" t="s">
        <v>6841</v>
      </c>
      <c r="E6310" s="1">
        <v>45566</v>
      </c>
      <c r="F6310">
        <v>1</v>
      </c>
    </row>
    <row r="6311" spans="1:6" x14ac:dyDescent="0.25">
      <c r="A6311" t="s">
        <v>5059</v>
      </c>
      <c r="B6311" t="s">
        <v>31</v>
      </c>
      <c r="C6311" t="s">
        <v>32</v>
      </c>
      <c r="D6311" t="s">
        <v>6841</v>
      </c>
      <c r="E6311" s="1">
        <v>45597</v>
      </c>
      <c r="F6311">
        <v>1</v>
      </c>
    </row>
    <row r="6312" spans="1:6" x14ac:dyDescent="0.25">
      <c r="A6312" t="s">
        <v>5059</v>
      </c>
      <c r="B6312" t="s">
        <v>31</v>
      </c>
      <c r="C6312" t="s">
        <v>32</v>
      </c>
      <c r="D6312" t="s">
        <v>6841</v>
      </c>
      <c r="E6312" s="1">
        <v>45627</v>
      </c>
      <c r="F6312">
        <v>1</v>
      </c>
    </row>
    <row r="6313" spans="1:6" x14ac:dyDescent="0.25">
      <c r="A6313" t="s">
        <v>5081</v>
      </c>
      <c r="B6313" t="s">
        <v>233</v>
      </c>
      <c r="C6313" t="s">
        <v>32</v>
      </c>
      <c r="D6313" t="s">
        <v>6839</v>
      </c>
      <c r="E6313" s="1">
        <v>45352</v>
      </c>
      <c r="F6313">
        <v>1</v>
      </c>
    </row>
    <row r="6314" spans="1:6" x14ac:dyDescent="0.25">
      <c r="A6314" t="s">
        <v>5081</v>
      </c>
      <c r="B6314" t="s">
        <v>233</v>
      </c>
      <c r="C6314" t="s">
        <v>32</v>
      </c>
      <c r="D6314" t="s">
        <v>6839</v>
      </c>
      <c r="E6314" s="1">
        <v>45383</v>
      </c>
      <c r="F6314">
        <v>1</v>
      </c>
    </row>
    <row r="6315" spans="1:6" x14ac:dyDescent="0.25">
      <c r="A6315" t="s">
        <v>5081</v>
      </c>
      <c r="B6315" t="s">
        <v>233</v>
      </c>
      <c r="C6315" t="s">
        <v>32</v>
      </c>
      <c r="D6315" t="s">
        <v>6839</v>
      </c>
      <c r="E6315" s="1">
        <v>45413</v>
      </c>
      <c r="F6315">
        <v>1</v>
      </c>
    </row>
    <row r="6316" spans="1:6" x14ac:dyDescent="0.25">
      <c r="A6316" t="s">
        <v>5081</v>
      </c>
      <c r="B6316" t="s">
        <v>233</v>
      </c>
      <c r="C6316" t="s">
        <v>32</v>
      </c>
      <c r="D6316" t="s">
        <v>6839</v>
      </c>
      <c r="E6316" s="1">
        <v>45444</v>
      </c>
      <c r="F6316">
        <v>1</v>
      </c>
    </row>
    <row r="6317" spans="1:6" x14ac:dyDescent="0.25">
      <c r="A6317" t="s">
        <v>5081</v>
      </c>
      <c r="B6317" t="s">
        <v>233</v>
      </c>
      <c r="C6317" t="s">
        <v>32</v>
      </c>
      <c r="D6317" t="s">
        <v>6839</v>
      </c>
      <c r="E6317" s="1">
        <v>45474</v>
      </c>
      <c r="F6317">
        <v>1</v>
      </c>
    </row>
    <row r="6318" spans="1:6" x14ac:dyDescent="0.25">
      <c r="A6318" t="s">
        <v>5081</v>
      </c>
      <c r="B6318" t="s">
        <v>233</v>
      </c>
      <c r="C6318" t="s">
        <v>32</v>
      </c>
      <c r="D6318" t="s">
        <v>6839</v>
      </c>
      <c r="E6318" s="1">
        <v>45505</v>
      </c>
      <c r="F6318">
        <v>1</v>
      </c>
    </row>
    <row r="6319" spans="1:6" x14ac:dyDescent="0.25">
      <c r="A6319" t="s">
        <v>5081</v>
      </c>
      <c r="B6319" t="s">
        <v>233</v>
      </c>
      <c r="C6319" t="s">
        <v>32</v>
      </c>
      <c r="D6319" t="s">
        <v>6839</v>
      </c>
      <c r="E6319" s="1">
        <v>45536</v>
      </c>
      <c r="F6319">
        <v>1</v>
      </c>
    </row>
    <row r="6320" spans="1:6" x14ac:dyDescent="0.25">
      <c r="A6320" t="s">
        <v>5081</v>
      </c>
      <c r="B6320" t="s">
        <v>233</v>
      </c>
      <c r="C6320" t="s">
        <v>32</v>
      </c>
      <c r="D6320" t="s">
        <v>6839</v>
      </c>
      <c r="E6320" s="1">
        <v>45566</v>
      </c>
      <c r="F6320">
        <v>1</v>
      </c>
    </row>
    <row r="6321" spans="1:6" x14ac:dyDescent="0.25">
      <c r="A6321" t="s">
        <v>5081</v>
      </c>
      <c r="B6321" t="s">
        <v>233</v>
      </c>
      <c r="C6321" t="s">
        <v>32</v>
      </c>
      <c r="D6321" t="s">
        <v>6839</v>
      </c>
      <c r="E6321" s="1">
        <v>45597</v>
      </c>
      <c r="F6321">
        <v>1</v>
      </c>
    </row>
    <row r="6322" spans="1:6" x14ac:dyDescent="0.25">
      <c r="A6322" t="s">
        <v>5081</v>
      </c>
      <c r="B6322" t="s">
        <v>233</v>
      </c>
      <c r="C6322" t="s">
        <v>32</v>
      </c>
      <c r="D6322" t="s">
        <v>6839</v>
      </c>
      <c r="E6322" s="1">
        <v>45627</v>
      </c>
      <c r="F6322">
        <v>1</v>
      </c>
    </row>
    <row r="6323" spans="1:6" x14ac:dyDescent="0.25">
      <c r="A6323" t="s">
        <v>5090</v>
      </c>
      <c r="B6323" t="s">
        <v>233</v>
      </c>
      <c r="C6323" t="s">
        <v>32</v>
      </c>
      <c r="D6323" t="s">
        <v>6839</v>
      </c>
      <c r="E6323" s="1">
        <v>45352</v>
      </c>
      <c r="F6323">
        <v>1</v>
      </c>
    </row>
    <row r="6324" spans="1:6" x14ac:dyDescent="0.25">
      <c r="A6324" t="s">
        <v>5090</v>
      </c>
      <c r="B6324" t="s">
        <v>233</v>
      </c>
      <c r="C6324" t="s">
        <v>32</v>
      </c>
      <c r="D6324" t="s">
        <v>6839</v>
      </c>
      <c r="E6324" s="1">
        <v>45383</v>
      </c>
      <c r="F6324">
        <v>1</v>
      </c>
    </row>
    <row r="6325" spans="1:6" x14ac:dyDescent="0.25">
      <c r="A6325" t="s">
        <v>5090</v>
      </c>
      <c r="B6325" t="s">
        <v>233</v>
      </c>
      <c r="C6325" t="s">
        <v>32</v>
      </c>
      <c r="D6325" t="s">
        <v>6839</v>
      </c>
      <c r="E6325" s="1">
        <v>45413</v>
      </c>
      <c r="F6325">
        <v>1</v>
      </c>
    </row>
    <row r="6326" spans="1:6" x14ac:dyDescent="0.25">
      <c r="A6326" t="s">
        <v>5090</v>
      </c>
      <c r="B6326" t="s">
        <v>233</v>
      </c>
      <c r="C6326" t="s">
        <v>32</v>
      </c>
      <c r="D6326" t="s">
        <v>6839</v>
      </c>
      <c r="E6326" s="1">
        <v>45444</v>
      </c>
      <c r="F6326">
        <v>1</v>
      </c>
    </row>
    <row r="6327" spans="1:6" x14ac:dyDescent="0.25">
      <c r="A6327" t="s">
        <v>5090</v>
      </c>
      <c r="B6327" t="s">
        <v>233</v>
      </c>
      <c r="C6327" t="s">
        <v>32</v>
      </c>
      <c r="D6327" t="s">
        <v>6839</v>
      </c>
      <c r="E6327" s="1">
        <v>45474</v>
      </c>
      <c r="F6327">
        <v>1</v>
      </c>
    </row>
    <row r="6328" spans="1:6" x14ac:dyDescent="0.25">
      <c r="A6328" t="s">
        <v>5090</v>
      </c>
      <c r="B6328" t="s">
        <v>233</v>
      </c>
      <c r="C6328" t="s">
        <v>32</v>
      </c>
      <c r="D6328" t="s">
        <v>6839</v>
      </c>
      <c r="E6328" s="1">
        <v>45505</v>
      </c>
      <c r="F6328">
        <v>1</v>
      </c>
    </row>
    <row r="6329" spans="1:6" x14ac:dyDescent="0.25">
      <c r="A6329" t="s">
        <v>5090</v>
      </c>
      <c r="B6329" t="s">
        <v>233</v>
      </c>
      <c r="C6329" t="s">
        <v>32</v>
      </c>
      <c r="D6329" t="s">
        <v>6839</v>
      </c>
      <c r="E6329" s="1">
        <v>45536</v>
      </c>
      <c r="F6329">
        <v>1</v>
      </c>
    </row>
    <row r="6330" spans="1:6" x14ac:dyDescent="0.25">
      <c r="A6330" t="s">
        <v>5090</v>
      </c>
      <c r="B6330" t="s">
        <v>233</v>
      </c>
      <c r="C6330" t="s">
        <v>32</v>
      </c>
      <c r="D6330" t="s">
        <v>6839</v>
      </c>
      <c r="E6330" s="1">
        <v>45566</v>
      </c>
      <c r="F6330">
        <v>1</v>
      </c>
    </row>
    <row r="6331" spans="1:6" x14ac:dyDescent="0.25">
      <c r="A6331" t="s">
        <v>5090</v>
      </c>
      <c r="B6331" t="s">
        <v>233</v>
      </c>
      <c r="C6331" t="s">
        <v>32</v>
      </c>
      <c r="D6331" t="s">
        <v>6839</v>
      </c>
      <c r="E6331" s="1">
        <v>45597</v>
      </c>
      <c r="F6331">
        <v>1</v>
      </c>
    </row>
    <row r="6332" spans="1:6" x14ac:dyDescent="0.25">
      <c r="A6332" t="s">
        <v>5090</v>
      </c>
      <c r="B6332" t="s">
        <v>233</v>
      </c>
      <c r="C6332" t="s">
        <v>32</v>
      </c>
      <c r="D6332" t="s">
        <v>6839</v>
      </c>
      <c r="E6332" s="1">
        <v>45627</v>
      </c>
      <c r="F6332">
        <v>1</v>
      </c>
    </row>
    <row r="6333" spans="1:6" x14ac:dyDescent="0.25">
      <c r="A6333" t="s">
        <v>5096</v>
      </c>
      <c r="B6333" t="s">
        <v>233</v>
      </c>
      <c r="C6333" t="s">
        <v>32</v>
      </c>
      <c r="D6333" t="s">
        <v>6842</v>
      </c>
      <c r="E6333" s="1">
        <v>45352</v>
      </c>
      <c r="F6333">
        <v>1</v>
      </c>
    </row>
    <row r="6334" spans="1:6" x14ac:dyDescent="0.25">
      <c r="A6334" t="s">
        <v>5096</v>
      </c>
      <c r="B6334" t="s">
        <v>233</v>
      </c>
      <c r="C6334" t="s">
        <v>32</v>
      </c>
      <c r="D6334" t="s">
        <v>6842</v>
      </c>
      <c r="E6334" s="1">
        <v>45383</v>
      </c>
      <c r="F6334">
        <v>1</v>
      </c>
    </row>
    <row r="6335" spans="1:6" x14ac:dyDescent="0.25">
      <c r="A6335" t="s">
        <v>5096</v>
      </c>
      <c r="B6335" t="s">
        <v>233</v>
      </c>
      <c r="C6335" t="s">
        <v>32</v>
      </c>
      <c r="D6335" t="s">
        <v>6842</v>
      </c>
      <c r="E6335" s="1">
        <v>45413</v>
      </c>
      <c r="F6335">
        <v>1</v>
      </c>
    </row>
    <row r="6336" spans="1:6" x14ac:dyDescent="0.25">
      <c r="A6336" t="s">
        <v>5096</v>
      </c>
      <c r="B6336" t="s">
        <v>233</v>
      </c>
      <c r="C6336" t="s">
        <v>32</v>
      </c>
      <c r="D6336" t="s">
        <v>6842</v>
      </c>
      <c r="E6336" s="1">
        <v>45444</v>
      </c>
      <c r="F6336">
        <v>1</v>
      </c>
    </row>
    <row r="6337" spans="1:6" x14ac:dyDescent="0.25">
      <c r="A6337" t="s">
        <v>5096</v>
      </c>
      <c r="B6337" t="s">
        <v>233</v>
      </c>
      <c r="C6337" t="s">
        <v>32</v>
      </c>
      <c r="D6337" t="s">
        <v>6842</v>
      </c>
      <c r="E6337" s="1">
        <v>45474</v>
      </c>
      <c r="F6337">
        <v>1</v>
      </c>
    </row>
    <row r="6338" spans="1:6" x14ac:dyDescent="0.25">
      <c r="A6338" t="s">
        <v>5096</v>
      </c>
      <c r="B6338" t="s">
        <v>233</v>
      </c>
      <c r="C6338" t="s">
        <v>32</v>
      </c>
      <c r="D6338" t="s">
        <v>6842</v>
      </c>
      <c r="E6338" s="1">
        <v>45505</v>
      </c>
      <c r="F6338">
        <v>1</v>
      </c>
    </row>
    <row r="6339" spans="1:6" x14ac:dyDescent="0.25">
      <c r="A6339" t="s">
        <v>5096</v>
      </c>
      <c r="B6339" t="s">
        <v>233</v>
      </c>
      <c r="C6339" t="s">
        <v>32</v>
      </c>
      <c r="D6339" t="s">
        <v>6842</v>
      </c>
      <c r="E6339" s="1">
        <v>45536</v>
      </c>
      <c r="F6339">
        <v>1</v>
      </c>
    </row>
    <row r="6340" spans="1:6" x14ac:dyDescent="0.25">
      <c r="A6340" t="s">
        <v>5096</v>
      </c>
      <c r="B6340" t="s">
        <v>233</v>
      </c>
      <c r="C6340" t="s">
        <v>32</v>
      </c>
      <c r="D6340" t="s">
        <v>6842</v>
      </c>
      <c r="E6340" s="1">
        <v>45566</v>
      </c>
      <c r="F6340">
        <v>1</v>
      </c>
    </row>
    <row r="6341" spans="1:6" x14ac:dyDescent="0.25">
      <c r="A6341" t="s">
        <v>5096</v>
      </c>
      <c r="B6341" t="s">
        <v>233</v>
      </c>
      <c r="C6341" t="s">
        <v>32</v>
      </c>
      <c r="D6341" t="s">
        <v>6842</v>
      </c>
      <c r="E6341" s="1">
        <v>45597</v>
      </c>
      <c r="F6341">
        <v>1</v>
      </c>
    </row>
    <row r="6342" spans="1:6" x14ac:dyDescent="0.25">
      <c r="A6342" t="s">
        <v>5096</v>
      </c>
      <c r="B6342" t="s">
        <v>233</v>
      </c>
      <c r="C6342" t="s">
        <v>32</v>
      </c>
      <c r="D6342" t="s">
        <v>6842</v>
      </c>
      <c r="E6342" s="1">
        <v>45627</v>
      </c>
      <c r="F6342">
        <v>1</v>
      </c>
    </row>
    <row r="6343" spans="1:6" x14ac:dyDescent="0.25">
      <c r="A6343" t="s">
        <v>5105</v>
      </c>
      <c r="B6343" t="s">
        <v>146</v>
      </c>
      <c r="C6343" t="s">
        <v>147</v>
      </c>
      <c r="D6343" t="s">
        <v>6841</v>
      </c>
      <c r="E6343" s="1">
        <v>45292</v>
      </c>
      <c r="F6343">
        <v>1</v>
      </c>
    </row>
    <row r="6344" spans="1:6" x14ac:dyDescent="0.25">
      <c r="A6344" t="s">
        <v>5105</v>
      </c>
      <c r="B6344" t="s">
        <v>146</v>
      </c>
      <c r="C6344" t="s">
        <v>147</v>
      </c>
      <c r="D6344" t="s">
        <v>6841</v>
      </c>
      <c r="E6344" s="1">
        <v>45323</v>
      </c>
      <c r="F6344">
        <v>1</v>
      </c>
    </row>
    <row r="6345" spans="1:6" x14ac:dyDescent="0.25">
      <c r="A6345" t="s">
        <v>5105</v>
      </c>
      <c r="B6345" t="s">
        <v>146</v>
      </c>
      <c r="C6345" t="s">
        <v>147</v>
      </c>
      <c r="D6345" t="s">
        <v>6841</v>
      </c>
      <c r="E6345" s="1">
        <v>45352</v>
      </c>
      <c r="F6345">
        <v>1</v>
      </c>
    </row>
    <row r="6346" spans="1:6" x14ac:dyDescent="0.25">
      <c r="A6346" t="s">
        <v>5105</v>
      </c>
      <c r="B6346" t="s">
        <v>146</v>
      </c>
      <c r="C6346" t="s">
        <v>147</v>
      </c>
      <c r="D6346" t="s">
        <v>6841</v>
      </c>
      <c r="E6346" s="1">
        <v>45383</v>
      </c>
      <c r="F6346">
        <v>1</v>
      </c>
    </row>
    <row r="6347" spans="1:6" x14ac:dyDescent="0.25">
      <c r="A6347" t="s">
        <v>5105</v>
      </c>
      <c r="B6347" t="s">
        <v>146</v>
      </c>
      <c r="C6347" t="s">
        <v>147</v>
      </c>
      <c r="D6347" t="s">
        <v>6841</v>
      </c>
      <c r="E6347" s="1">
        <v>45413</v>
      </c>
      <c r="F6347">
        <v>1</v>
      </c>
    </row>
    <row r="6348" spans="1:6" x14ac:dyDescent="0.25">
      <c r="A6348" t="s">
        <v>5105</v>
      </c>
      <c r="B6348" t="s">
        <v>146</v>
      </c>
      <c r="C6348" t="s">
        <v>147</v>
      </c>
      <c r="D6348" t="s">
        <v>6841</v>
      </c>
      <c r="E6348" s="1">
        <v>45444</v>
      </c>
      <c r="F6348">
        <v>1</v>
      </c>
    </row>
    <row r="6349" spans="1:6" x14ac:dyDescent="0.25">
      <c r="A6349" t="s">
        <v>5105</v>
      </c>
      <c r="B6349" t="s">
        <v>146</v>
      </c>
      <c r="C6349" t="s">
        <v>147</v>
      </c>
      <c r="D6349" t="s">
        <v>6841</v>
      </c>
      <c r="E6349" s="1">
        <v>45474</v>
      </c>
      <c r="F6349">
        <v>1</v>
      </c>
    </row>
    <row r="6350" spans="1:6" x14ac:dyDescent="0.25">
      <c r="A6350" t="s">
        <v>5105</v>
      </c>
      <c r="B6350" t="s">
        <v>146</v>
      </c>
      <c r="C6350" t="s">
        <v>147</v>
      </c>
      <c r="D6350" t="s">
        <v>6841</v>
      </c>
      <c r="E6350" s="1">
        <v>45505</v>
      </c>
      <c r="F6350">
        <v>1</v>
      </c>
    </row>
    <row r="6351" spans="1:6" x14ac:dyDescent="0.25">
      <c r="A6351" t="s">
        <v>5105</v>
      </c>
      <c r="B6351" t="s">
        <v>146</v>
      </c>
      <c r="C6351" t="s">
        <v>147</v>
      </c>
      <c r="D6351" t="s">
        <v>6841</v>
      </c>
      <c r="E6351" s="1">
        <v>45536</v>
      </c>
      <c r="F6351">
        <v>1</v>
      </c>
    </row>
    <row r="6352" spans="1:6" x14ac:dyDescent="0.25">
      <c r="A6352" t="s">
        <v>5105</v>
      </c>
      <c r="B6352" t="s">
        <v>146</v>
      </c>
      <c r="C6352" t="s">
        <v>147</v>
      </c>
      <c r="D6352" t="s">
        <v>6841</v>
      </c>
      <c r="E6352" s="1">
        <v>45566</v>
      </c>
      <c r="F6352">
        <v>1</v>
      </c>
    </row>
    <row r="6353" spans="1:6" x14ac:dyDescent="0.25">
      <c r="A6353" t="s">
        <v>5105</v>
      </c>
      <c r="B6353" t="s">
        <v>146</v>
      </c>
      <c r="C6353" t="s">
        <v>147</v>
      </c>
      <c r="D6353" t="s">
        <v>6841</v>
      </c>
      <c r="E6353" s="1">
        <v>45597</v>
      </c>
      <c r="F6353">
        <v>1</v>
      </c>
    </row>
    <row r="6354" spans="1:6" x14ac:dyDescent="0.25">
      <c r="A6354" t="s">
        <v>5105</v>
      </c>
      <c r="B6354" t="s">
        <v>146</v>
      </c>
      <c r="C6354" t="s">
        <v>147</v>
      </c>
      <c r="D6354" t="s">
        <v>6841</v>
      </c>
      <c r="E6354" s="1">
        <v>45627</v>
      </c>
      <c r="F6354">
        <v>1</v>
      </c>
    </row>
    <row r="6355" spans="1:6" x14ac:dyDescent="0.25">
      <c r="A6355" t="s">
        <v>5114</v>
      </c>
      <c r="B6355" t="s">
        <v>233</v>
      </c>
      <c r="C6355" t="s">
        <v>32</v>
      </c>
      <c r="D6355" t="s">
        <v>6840</v>
      </c>
      <c r="E6355" s="1">
        <v>45352</v>
      </c>
      <c r="F6355">
        <v>1</v>
      </c>
    </row>
    <row r="6356" spans="1:6" x14ac:dyDescent="0.25">
      <c r="A6356" t="s">
        <v>5114</v>
      </c>
      <c r="B6356" t="s">
        <v>233</v>
      </c>
      <c r="C6356" t="s">
        <v>32</v>
      </c>
      <c r="D6356" t="s">
        <v>6840</v>
      </c>
      <c r="E6356" s="1">
        <v>45383</v>
      </c>
      <c r="F6356">
        <v>1</v>
      </c>
    </row>
    <row r="6357" spans="1:6" x14ac:dyDescent="0.25">
      <c r="A6357" t="s">
        <v>5114</v>
      </c>
      <c r="B6357" t="s">
        <v>233</v>
      </c>
      <c r="C6357" t="s">
        <v>32</v>
      </c>
      <c r="D6357" t="s">
        <v>6840</v>
      </c>
      <c r="E6357" s="1">
        <v>45413</v>
      </c>
      <c r="F6357">
        <v>1</v>
      </c>
    </row>
    <row r="6358" spans="1:6" x14ac:dyDescent="0.25">
      <c r="A6358" t="s">
        <v>5114</v>
      </c>
      <c r="B6358" t="s">
        <v>233</v>
      </c>
      <c r="C6358" t="s">
        <v>32</v>
      </c>
      <c r="D6358" t="s">
        <v>6840</v>
      </c>
      <c r="E6358" s="1">
        <v>45444</v>
      </c>
      <c r="F6358">
        <v>1</v>
      </c>
    </row>
    <row r="6359" spans="1:6" x14ac:dyDescent="0.25">
      <c r="A6359" t="s">
        <v>5114</v>
      </c>
      <c r="B6359" t="s">
        <v>233</v>
      </c>
      <c r="C6359" t="s">
        <v>32</v>
      </c>
      <c r="D6359" t="s">
        <v>6840</v>
      </c>
      <c r="E6359" s="1">
        <v>45474</v>
      </c>
      <c r="F6359">
        <v>1</v>
      </c>
    </row>
    <row r="6360" spans="1:6" x14ac:dyDescent="0.25">
      <c r="A6360" t="s">
        <v>5114</v>
      </c>
      <c r="B6360" t="s">
        <v>233</v>
      </c>
      <c r="C6360" t="s">
        <v>32</v>
      </c>
      <c r="D6360" t="s">
        <v>6840</v>
      </c>
      <c r="E6360" s="1">
        <v>45505</v>
      </c>
      <c r="F6360">
        <v>1</v>
      </c>
    </row>
    <row r="6361" spans="1:6" x14ac:dyDescent="0.25">
      <c r="A6361" t="s">
        <v>5114</v>
      </c>
      <c r="B6361" t="s">
        <v>233</v>
      </c>
      <c r="C6361" t="s">
        <v>32</v>
      </c>
      <c r="D6361" t="s">
        <v>6840</v>
      </c>
      <c r="E6361" s="1">
        <v>45536</v>
      </c>
      <c r="F6361">
        <v>1</v>
      </c>
    </row>
    <row r="6362" spans="1:6" x14ac:dyDescent="0.25">
      <c r="A6362" t="s">
        <v>5114</v>
      </c>
      <c r="B6362" t="s">
        <v>233</v>
      </c>
      <c r="C6362" t="s">
        <v>32</v>
      </c>
      <c r="D6362" t="s">
        <v>6840</v>
      </c>
      <c r="E6362" s="1">
        <v>45566</v>
      </c>
      <c r="F6362">
        <v>1</v>
      </c>
    </row>
    <row r="6363" spans="1:6" x14ac:dyDescent="0.25">
      <c r="A6363" t="s">
        <v>5114</v>
      </c>
      <c r="B6363" t="s">
        <v>233</v>
      </c>
      <c r="C6363" t="s">
        <v>32</v>
      </c>
      <c r="D6363" t="s">
        <v>6840</v>
      </c>
      <c r="E6363" s="1">
        <v>45597</v>
      </c>
      <c r="F6363">
        <v>1</v>
      </c>
    </row>
    <row r="6364" spans="1:6" x14ac:dyDescent="0.25">
      <c r="A6364" t="s">
        <v>5114</v>
      </c>
      <c r="B6364" t="s">
        <v>233</v>
      </c>
      <c r="C6364" t="s">
        <v>32</v>
      </c>
      <c r="D6364" t="s">
        <v>6840</v>
      </c>
      <c r="E6364" s="1">
        <v>45627</v>
      </c>
      <c r="F6364">
        <v>1</v>
      </c>
    </row>
    <row r="6365" spans="1:6" x14ac:dyDescent="0.25">
      <c r="A6365" t="s">
        <v>5121</v>
      </c>
      <c r="B6365" t="s">
        <v>52</v>
      </c>
      <c r="C6365" t="s">
        <v>44</v>
      </c>
      <c r="D6365" t="s">
        <v>6841</v>
      </c>
      <c r="E6365" s="1">
        <v>45323</v>
      </c>
      <c r="F6365">
        <v>1</v>
      </c>
    </row>
    <row r="6366" spans="1:6" x14ac:dyDescent="0.25">
      <c r="A6366" t="s">
        <v>5121</v>
      </c>
      <c r="B6366" t="s">
        <v>52</v>
      </c>
      <c r="C6366" t="s">
        <v>44</v>
      </c>
      <c r="D6366" t="s">
        <v>6841</v>
      </c>
      <c r="E6366" s="1">
        <v>45352</v>
      </c>
      <c r="F6366">
        <v>1</v>
      </c>
    </row>
    <row r="6367" spans="1:6" x14ac:dyDescent="0.25">
      <c r="A6367" t="s">
        <v>5121</v>
      </c>
      <c r="B6367" t="s">
        <v>52</v>
      </c>
      <c r="C6367" t="s">
        <v>44</v>
      </c>
      <c r="D6367" t="s">
        <v>6841</v>
      </c>
      <c r="E6367" s="1">
        <v>45383</v>
      </c>
      <c r="F6367">
        <v>1</v>
      </c>
    </row>
    <row r="6368" spans="1:6" x14ac:dyDescent="0.25">
      <c r="A6368" t="s">
        <v>5121</v>
      </c>
      <c r="B6368" t="s">
        <v>52</v>
      </c>
      <c r="C6368" t="s">
        <v>44</v>
      </c>
      <c r="D6368" t="s">
        <v>6841</v>
      </c>
      <c r="E6368" s="1">
        <v>45413</v>
      </c>
      <c r="F6368">
        <v>1</v>
      </c>
    </row>
    <row r="6369" spans="1:6" x14ac:dyDescent="0.25">
      <c r="A6369" t="s">
        <v>5121</v>
      </c>
      <c r="B6369" t="s">
        <v>52</v>
      </c>
      <c r="C6369" t="s">
        <v>44</v>
      </c>
      <c r="D6369" t="s">
        <v>6841</v>
      </c>
      <c r="E6369" s="1">
        <v>45444</v>
      </c>
      <c r="F6369">
        <v>1</v>
      </c>
    </row>
    <row r="6370" spans="1:6" x14ac:dyDescent="0.25">
      <c r="A6370" t="s">
        <v>5121</v>
      </c>
      <c r="B6370" t="s">
        <v>52</v>
      </c>
      <c r="C6370" t="s">
        <v>44</v>
      </c>
      <c r="D6370" t="s">
        <v>6841</v>
      </c>
      <c r="E6370" s="1">
        <v>45474</v>
      </c>
      <c r="F6370">
        <v>1</v>
      </c>
    </row>
    <row r="6371" spans="1:6" x14ac:dyDescent="0.25">
      <c r="A6371" t="s">
        <v>5121</v>
      </c>
      <c r="B6371" t="s">
        <v>52</v>
      </c>
      <c r="C6371" t="s">
        <v>44</v>
      </c>
      <c r="D6371" t="s">
        <v>6841</v>
      </c>
      <c r="E6371" s="1">
        <v>45505</v>
      </c>
      <c r="F6371">
        <v>1</v>
      </c>
    </row>
    <row r="6372" spans="1:6" x14ac:dyDescent="0.25">
      <c r="A6372" t="s">
        <v>5121</v>
      </c>
      <c r="B6372" t="s">
        <v>52</v>
      </c>
      <c r="C6372" t="s">
        <v>44</v>
      </c>
      <c r="D6372" t="s">
        <v>6841</v>
      </c>
      <c r="E6372" s="1">
        <v>45536</v>
      </c>
      <c r="F6372">
        <v>1</v>
      </c>
    </row>
    <row r="6373" spans="1:6" x14ac:dyDescent="0.25">
      <c r="A6373" t="s">
        <v>5121</v>
      </c>
      <c r="B6373" t="s">
        <v>52</v>
      </c>
      <c r="C6373" t="s">
        <v>44</v>
      </c>
      <c r="D6373" t="s">
        <v>6841</v>
      </c>
      <c r="E6373" s="1">
        <v>45566</v>
      </c>
      <c r="F6373">
        <v>1</v>
      </c>
    </row>
    <row r="6374" spans="1:6" x14ac:dyDescent="0.25">
      <c r="A6374" t="s">
        <v>5121</v>
      </c>
      <c r="B6374" t="s">
        <v>52</v>
      </c>
      <c r="C6374" t="s">
        <v>44</v>
      </c>
      <c r="D6374" t="s">
        <v>6841</v>
      </c>
      <c r="E6374" s="1">
        <v>45597</v>
      </c>
      <c r="F6374">
        <v>1</v>
      </c>
    </row>
    <row r="6375" spans="1:6" x14ac:dyDescent="0.25">
      <c r="A6375" t="s">
        <v>5121</v>
      </c>
      <c r="B6375" t="s">
        <v>52</v>
      </c>
      <c r="C6375" t="s">
        <v>44</v>
      </c>
      <c r="D6375" t="s">
        <v>6841</v>
      </c>
      <c r="E6375" s="1">
        <v>45627</v>
      </c>
      <c r="F6375">
        <v>1</v>
      </c>
    </row>
    <row r="6376" spans="1:6" x14ac:dyDescent="0.25">
      <c r="A6376" t="s">
        <v>5128</v>
      </c>
      <c r="B6376" t="s">
        <v>233</v>
      </c>
      <c r="C6376" t="s">
        <v>32</v>
      </c>
      <c r="D6376" t="s">
        <v>6841</v>
      </c>
      <c r="E6376" s="1">
        <v>45352</v>
      </c>
      <c r="F6376">
        <v>1</v>
      </c>
    </row>
    <row r="6377" spans="1:6" x14ac:dyDescent="0.25">
      <c r="A6377" t="s">
        <v>5128</v>
      </c>
      <c r="B6377" t="s">
        <v>233</v>
      </c>
      <c r="C6377" t="s">
        <v>32</v>
      </c>
      <c r="D6377" t="s">
        <v>6841</v>
      </c>
      <c r="E6377" s="1">
        <v>45383</v>
      </c>
      <c r="F6377">
        <v>1</v>
      </c>
    </row>
    <row r="6378" spans="1:6" x14ac:dyDescent="0.25">
      <c r="A6378" t="s">
        <v>5128</v>
      </c>
      <c r="B6378" t="s">
        <v>233</v>
      </c>
      <c r="C6378" t="s">
        <v>32</v>
      </c>
      <c r="D6378" t="s">
        <v>6841</v>
      </c>
      <c r="E6378" s="1">
        <v>45413</v>
      </c>
      <c r="F6378">
        <v>1</v>
      </c>
    </row>
    <row r="6379" spans="1:6" x14ac:dyDescent="0.25">
      <c r="A6379" t="s">
        <v>5128</v>
      </c>
      <c r="B6379" t="s">
        <v>233</v>
      </c>
      <c r="C6379" t="s">
        <v>32</v>
      </c>
      <c r="D6379" t="s">
        <v>6841</v>
      </c>
      <c r="E6379" s="1">
        <v>45444</v>
      </c>
      <c r="F6379">
        <v>1</v>
      </c>
    </row>
    <row r="6380" spans="1:6" x14ac:dyDescent="0.25">
      <c r="A6380" t="s">
        <v>5128</v>
      </c>
      <c r="B6380" t="s">
        <v>233</v>
      </c>
      <c r="C6380" t="s">
        <v>32</v>
      </c>
      <c r="D6380" t="s">
        <v>6841</v>
      </c>
      <c r="E6380" s="1">
        <v>45474</v>
      </c>
      <c r="F6380">
        <v>1</v>
      </c>
    </row>
    <row r="6381" spans="1:6" x14ac:dyDescent="0.25">
      <c r="A6381" t="s">
        <v>5128</v>
      </c>
      <c r="B6381" t="s">
        <v>233</v>
      </c>
      <c r="C6381" t="s">
        <v>32</v>
      </c>
      <c r="D6381" t="s">
        <v>6841</v>
      </c>
      <c r="E6381" s="1">
        <v>45505</v>
      </c>
      <c r="F6381">
        <v>1</v>
      </c>
    </row>
    <row r="6382" spans="1:6" x14ac:dyDescent="0.25">
      <c r="A6382" t="s">
        <v>5128</v>
      </c>
      <c r="B6382" t="s">
        <v>233</v>
      </c>
      <c r="C6382" t="s">
        <v>32</v>
      </c>
      <c r="D6382" t="s">
        <v>6841</v>
      </c>
      <c r="E6382" s="1">
        <v>45536</v>
      </c>
      <c r="F6382">
        <v>1</v>
      </c>
    </row>
    <row r="6383" spans="1:6" x14ac:dyDescent="0.25">
      <c r="A6383" t="s">
        <v>5128</v>
      </c>
      <c r="B6383" t="s">
        <v>233</v>
      </c>
      <c r="C6383" t="s">
        <v>32</v>
      </c>
      <c r="D6383" t="s">
        <v>6841</v>
      </c>
      <c r="E6383" s="1">
        <v>45566</v>
      </c>
      <c r="F6383">
        <v>1</v>
      </c>
    </row>
    <row r="6384" spans="1:6" x14ac:dyDescent="0.25">
      <c r="A6384" t="s">
        <v>5128</v>
      </c>
      <c r="B6384" t="s">
        <v>233</v>
      </c>
      <c r="C6384" t="s">
        <v>32</v>
      </c>
      <c r="D6384" t="s">
        <v>6841</v>
      </c>
      <c r="E6384" s="1">
        <v>45597</v>
      </c>
      <c r="F6384">
        <v>1</v>
      </c>
    </row>
    <row r="6385" spans="1:6" x14ac:dyDescent="0.25">
      <c r="A6385" t="s">
        <v>5128</v>
      </c>
      <c r="B6385" t="s">
        <v>233</v>
      </c>
      <c r="C6385" t="s">
        <v>32</v>
      </c>
      <c r="D6385" t="s">
        <v>6841</v>
      </c>
      <c r="E6385" s="1">
        <v>45627</v>
      </c>
      <c r="F6385">
        <v>1</v>
      </c>
    </row>
    <row r="6386" spans="1:6" x14ac:dyDescent="0.25">
      <c r="A6386" t="s">
        <v>5136</v>
      </c>
      <c r="B6386" t="s">
        <v>31</v>
      </c>
      <c r="C6386" t="s">
        <v>32</v>
      </c>
      <c r="D6386" t="s">
        <v>6841</v>
      </c>
      <c r="E6386" s="1">
        <v>45352</v>
      </c>
      <c r="F6386">
        <v>1</v>
      </c>
    </row>
    <row r="6387" spans="1:6" x14ac:dyDescent="0.25">
      <c r="A6387" t="s">
        <v>5136</v>
      </c>
      <c r="B6387" t="s">
        <v>31</v>
      </c>
      <c r="C6387" t="s">
        <v>32</v>
      </c>
      <c r="D6387" t="s">
        <v>6841</v>
      </c>
      <c r="E6387" s="1">
        <v>45383</v>
      </c>
      <c r="F6387">
        <v>1</v>
      </c>
    </row>
    <row r="6388" spans="1:6" x14ac:dyDescent="0.25">
      <c r="A6388" t="s">
        <v>5136</v>
      </c>
      <c r="B6388" t="s">
        <v>31</v>
      </c>
      <c r="C6388" t="s">
        <v>32</v>
      </c>
      <c r="D6388" t="s">
        <v>6841</v>
      </c>
      <c r="E6388" s="1">
        <v>45413</v>
      </c>
      <c r="F6388">
        <v>1</v>
      </c>
    </row>
    <row r="6389" spans="1:6" x14ac:dyDescent="0.25">
      <c r="A6389" t="s">
        <v>5136</v>
      </c>
      <c r="B6389" t="s">
        <v>31</v>
      </c>
      <c r="C6389" t="s">
        <v>32</v>
      </c>
      <c r="D6389" t="s">
        <v>6841</v>
      </c>
      <c r="E6389" s="1">
        <v>45444</v>
      </c>
      <c r="F6389">
        <v>1</v>
      </c>
    </row>
    <row r="6390" spans="1:6" x14ac:dyDescent="0.25">
      <c r="A6390" t="s">
        <v>5136</v>
      </c>
      <c r="B6390" t="s">
        <v>31</v>
      </c>
      <c r="C6390" t="s">
        <v>32</v>
      </c>
      <c r="D6390" t="s">
        <v>6841</v>
      </c>
      <c r="E6390" s="1">
        <v>45474</v>
      </c>
      <c r="F6390">
        <v>1</v>
      </c>
    </row>
    <row r="6391" spans="1:6" x14ac:dyDescent="0.25">
      <c r="A6391" t="s">
        <v>5136</v>
      </c>
      <c r="B6391" t="s">
        <v>31</v>
      </c>
      <c r="C6391" t="s">
        <v>32</v>
      </c>
      <c r="D6391" t="s">
        <v>6841</v>
      </c>
      <c r="E6391" s="1">
        <v>45505</v>
      </c>
      <c r="F6391">
        <v>1</v>
      </c>
    </row>
    <row r="6392" spans="1:6" x14ac:dyDescent="0.25">
      <c r="A6392" t="s">
        <v>5136</v>
      </c>
      <c r="B6392" t="s">
        <v>31</v>
      </c>
      <c r="C6392" t="s">
        <v>32</v>
      </c>
      <c r="D6392" t="s">
        <v>6841</v>
      </c>
      <c r="E6392" s="1">
        <v>45536</v>
      </c>
      <c r="F6392">
        <v>1</v>
      </c>
    </row>
    <row r="6393" spans="1:6" x14ac:dyDescent="0.25">
      <c r="A6393" t="s">
        <v>5136</v>
      </c>
      <c r="B6393" t="s">
        <v>31</v>
      </c>
      <c r="C6393" t="s">
        <v>32</v>
      </c>
      <c r="D6393" t="s">
        <v>6841</v>
      </c>
      <c r="E6393" s="1">
        <v>45566</v>
      </c>
      <c r="F6393">
        <v>1</v>
      </c>
    </row>
    <row r="6394" spans="1:6" x14ac:dyDescent="0.25">
      <c r="A6394" t="s">
        <v>5136</v>
      </c>
      <c r="B6394" t="s">
        <v>31</v>
      </c>
      <c r="C6394" t="s">
        <v>32</v>
      </c>
      <c r="D6394" t="s">
        <v>6841</v>
      </c>
      <c r="E6394" s="1">
        <v>45597</v>
      </c>
      <c r="F6394">
        <v>1</v>
      </c>
    </row>
    <row r="6395" spans="1:6" x14ac:dyDescent="0.25">
      <c r="A6395" t="s">
        <v>5136</v>
      </c>
      <c r="B6395" t="s">
        <v>31</v>
      </c>
      <c r="C6395" t="s">
        <v>32</v>
      </c>
      <c r="D6395" t="s">
        <v>6841</v>
      </c>
      <c r="E6395" s="1">
        <v>45627</v>
      </c>
      <c r="F6395">
        <v>1</v>
      </c>
    </row>
    <row r="6396" spans="1:6" x14ac:dyDescent="0.25">
      <c r="A6396" t="s">
        <v>5145</v>
      </c>
      <c r="B6396" t="s">
        <v>146</v>
      </c>
      <c r="C6396" t="s">
        <v>147</v>
      </c>
      <c r="D6396" t="s">
        <v>6840</v>
      </c>
      <c r="E6396" s="1">
        <v>45352</v>
      </c>
      <c r="F6396">
        <v>1</v>
      </c>
    </row>
    <row r="6397" spans="1:6" x14ac:dyDescent="0.25">
      <c r="A6397" t="s">
        <v>5145</v>
      </c>
      <c r="B6397" t="s">
        <v>146</v>
      </c>
      <c r="C6397" t="s">
        <v>147</v>
      </c>
      <c r="D6397" t="s">
        <v>6840</v>
      </c>
      <c r="E6397" s="1">
        <v>45383</v>
      </c>
      <c r="F6397">
        <v>1</v>
      </c>
    </row>
    <row r="6398" spans="1:6" x14ac:dyDescent="0.25">
      <c r="A6398" t="s">
        <v>5145</v>
      </c>
      <c r="B6398" t="s">
        <v>146</v>
      </c>
      <c r="C6398" t="s">
        <v>147</v>
      </c>
      <c r="D6398" t="s">
        <v>6840</v>
      </c>
      <c r="E6398" s="1">
        <v>45413</v>
      </c>
      <c r="F6398">
        <v>1</v>
      </c>
    </row>
    <row r="6399" spans="1:6" x14ac:dyDescent="0.25">
      <c r="A6399" t="s">
        <v>5145</v>
      </c>
      <c r="B6399" t="s">
        <v>146</v>
      </c>
      <c r="C6399" t="s">
        <v>147</v>
      </c>
      <c r="D6399" t="s">
        <v>6840</v>
      </c>
      <c r="E6399" s="1">
        <v>45444</v>
      </c>
      <c r="F6399">
        <v>1</v>
      </c>
    </row>
    <row r="6400" spans="1:6" x14ac:dyDescent="0.25">
      <c r="A6400" t="s">
        <v>5145</v>
      </c>
      <c r="B6400" t="s">
        <v>146</v>
      </c>
      <c r="C6400" t="s">
        <v>147</v>
      </c>
      <c r="D6400" t="s">
        <v>6840</v>
      </c>
      <c r="E6400" s="1">
        <v>45474</v>
      </c>
      <c r="F6400">
        <v>1</v>
      </c>
    </row>
    <row r="6401" spans="1:6" x14ac:dyDescent="0.25">
      <c r="A6401" t="s">
        <v>5145</v>
      </c>
      <c r="B6401" t="s">
        <v>146</v>
      </c>
      <c r="C6401" t="s">
        <v>147</v>
      </c>
      <c r="D6401" t="s">
        <v>6840</v>
      </c>
      <c r="E6401" s="1">
        <v>45505</v>
      </c>
      <c r="F6401">
        <v>1</v>
      </c>
    </row>
    <row r="6402" spans="1:6" x14ac:dyDescent="0.25">
      <c r="A6402" t="s">
        <v>5145</v>
      </c>
      <c r="B6402" t="s">
        <v>146</v>
      </c>
      <c r="C6402" t="s">
        <v>147</v>
      </c>
      <c r="D6402" t="s">
        <v>6840</v>
      </c>
      <c r="E6402" s="1">
        <v>45536</v>
      </c>
      <c r="F6402">
        <v>1</v>
      </c>
    </row>
    <row r="6403" spans="1:6" x14ac:dyDescent="0.25">
      <c r="A6403" t="s">
        <v>5145</v>
      </c>
      <c r="B6403" t="s">
        <v>146</v>
      </c>
      <c r="C6403" t="s">
        <v>147</v>
      </c>
      <c r="D6403" t="s">
        <v>6840</v>
      </c>
      <c r="E6403" s="1">
        <v>45566</v>
      </c>
      <c r="F6403">
        <v>1</v>
      </c>
    </row>
    <row r="6404" spans="1:6" x14ac:dyDescent="0.25">
      <c r="A6404" t="s">
        <v>5145</v>
      </c>
      <c r="B6404" t="s">
        <v>146</v>
      </c>
      <c r="C6404" t="s">
        <v>147</v>
      </c>
      <c r="D6404" t="s">
        <v>6840</v>
      </c>
      <c r="E6404" s="1">
        <v>45597</v>
      </c>
      <c r="F6404">
        <v>1</v>
      </c>
    </row>
    <row r="6405" spans="1:6" x14ac:dyDescent="0.25">
      <c r="A6405" t="s">
        <v>5150</v>
      </c>
      <c r="B6405" t="s">
        <v>146</v>
      </c>
      <c r="C6405" t="s">
        <v>147</v>
      </c>
      <c r="D6405" t="s">
        <v>6842</v>
      </c>
      <c r="E6405" s="1">
        <v>45323</v>
      </c>
      <c r="F6405">
        <v>1</v>
      </c>
    </row>
    <row r="6406" spans="1:6" x14ac:dyDescent="0.25">
      <c r="A6406" t="s">
        <v>5150</v>
      </c>
      <c r="B6406" t="s">
        <v>146</v>
      </c>
      <c r="C6406" t="s">
        <v>147</v>
      </c>
      <c r="D6406" t="s">
        <v>6842</v>
      </c>
      <c r="E6406" s="1">
        <v>45352</v>
      </c>
      <c r="F6406">
        <v>1</v>
      </c>
    </row>
    <row r="6407" spans="1:6" x14ac:dyDescent="0.25">
      <c r="A6407" t="s">
        <v>5150</v>
      </c>
      <c r="B6407" t="s">
        <v>146</v>
      </c>
      <c r="C6407" t="s">
        <v>147</v>
      </c>
      <c r="D6407" t="s">
        <v>6842</v>
      </c>
      <c r="E6407" s="1">
        <v>45383</v>
      </c>
      <c r="F6407">
        <v>1</v>
      </c>
    </row>
    <row r="6408" spans="1:6" x14ac:dyDescent="0.25">
      <c r="A6408" t="s">
        <v>5150</v>
      </c>
      <c r="B6408" t="s">
        <v>146</v>
      </c>
      <c r="C6408" t="s">
        <v>147</v>
      </c>
      <c r="D6408" t="s">
        <v>6842</v>
      </c>
      <c r="E6408" s="1">
        <v>45413</v>
      </c>
      <c r="F6408">
        <v>1</v>
      </c>
    </row>
    <row r="6409" spans="1:6" x14ac:dyDescent="0.25">
      <c r="A6409" t="s">
        <v>5150</v>
      </c>
      <c r="B6409" t="s">
        <v>146</v>
      </c>
      <c r="C6409" t="s">
        <v>147</v>
      </c>
      <c r="D6409" t="s">
        <v>6842</v>
      </c>
      <c r="E6409" s="1">
        <v>45444</v>
      </c>
      <c r="F6409">
        <v>1</v>
      </c>
    </row>
    <row r="6410" spans="1:6" x14ac:dyDescent="0.25">
      <c r="A6410" t="s">
        <v>5150</v>
      </c>
      <c r="B6410" t="s">
        <v>146</v>
      </c>
      <c r="C6410" t="s">
        <v>147</v>
      </c>
      <c r="D6410" t="s">
        <v>6842</v>
      </c>
      <c r="E6410" s="1">
        <v>45474</v>
      </c>
      <c r="F6410">
        <v>1</v>
      </c>
    </row>
    <row r="6411" spans="1:6" x14ac:dyDescent="0.25">
      <c r="A6411" t="s">
        <v>5150</v>
      </c>
      <c r="B6411" t="s">
        <v>146</v>
      </c>
      <c r="C6411" t="s">
        <v>147</v>
      </c>
      <c r="D6411" t="s">
        <v>6842</v>
      </c>
      <c r="E6411" s="1">
        <v>45505</v>
      </c>
      <c r="F6411">
        <v>1</v>
      </c>
    </row>
    <row r="6412" spans="1:6" x14ac:dyDescent="0.25">
      <c r="A6412" t="s">
        <v>5150</v>
      </c>
      <c r="B6412" t="s">
        <v>146</v>
      </c>
      <c r="C6412" t="s">
        <v>147</v>
      </c>
      <c r="D6412" t="s">
        <v>6842</v>
      </c>
      <c r="E6412" s="1">
        <v>45536</v>
      </c>
      <c r="F6412">
        <v>1</v>
      </c>
    </row>
    <row r="6413" spans="1:6" x14ac:dyDescent="0.25">
      <c r="A6413" t="s">
        <v>5150</v>
      </c>
      <c r="B6413" t="s">
        <v>146</v>
      </c>
      <c r="C6413" t="s">
        <v>147</v>
      </c>
      <c r="D6413" t="s">
        <v>6842</v>
      </c>
      <c r="E6413" s="1">
        <v>45566</v>
      </c>
      <c r="F6413">
        <v>1</v>
      </c>
    </row>
    <row r="6414" spans="1:6" x14ac:dyDescent="0.25">
      <c r="A6414" t="s">
        <v>5150</v>
      </c>
      <c r="B6414" t="s">
        <v>146</v>
      </c>
      <c r="C6414" t="s">
        <v>147</v>
      </c>
      <c r="D6414" t="s">
        <v>6842</v>
      </c>
      <c r="E6414" s="1">
        <v>45597</v>
      </c>
      <c r="F6414">
        <v>1</v>
      </c>
    </row>
    <row r="6415" spans="1:6" x14ac:dyDescent="0.25">
      <c r="A6415" t="s">
        <v>5150</v>
      </c>
      <c r="B6415" t="s">
        <v>146</v>
      </c>
      <c r="C6415" t="s">
        <v>147</v>
      </c>
      <c r="D6415" t="s">
        <v>6842</v>
      </c>
      <c r="E6415" s="1">
        <v>45627</v>
      </c>
      <c r="F6415">
        <v>1</v>
      </c>
    </row>
    <row r="6416" spans="1:6" x14ac:dyDescent="0.25">
      <c r="A6416" t="s">
        <v>5154</v>
      </c>
      <c r="B6416" t="s">
        <v>52</v>
      </c>
      <c r="C6416" t="s">
        <v>44</v>
      </c>
      <c r="D6416" t="s">
        <v>6841</v>
      </c>
      <c r="E6416" s="1">
        <v>45352</v>
      </c>
      <c r="F6416">
        <v>1</v>
      </c>
    </row>
    <row r="6417" spans="1:6" x14ac:dyDescent="0.25">
      <c r="A6417" t="s">
        <v>5154</v>
      </c>
      <c r="B6417" t="s">
        <v>52</v>
      </c>
      <c r="C6417" t="s">
        <v>44</v>
      </c>
      <c r="D6417" t="s">
        <v>6841</v>
      </c>
      <c r="E6417" s="1">
        <v>45383</v>
      </c>
      <c r="F6417">
        <v>1</v>
      </c>
    </row>
    <row r="6418" spans="1:6" x14ac:dyDescent="0.25">
      <c r="A6418" t="s">
        <v>5154</v>
      </c>
      <c r="B6418" t="s">
        <v>52</v>
      </c>
      <c r="C6418" t="s">
        <v>44</v>
      </c>
      <c r="D6418" t="s">
        <v>6841</v>
      </c>
      <c r="E6418" s="1">
        <v>45413</v>
      </c>
      <c r="F6418">
        <v>1</v>
      </c>
    </row>
    <row r="6419" spans="1:6" x14ac:dyDescent="0.25">
      <c r="A6419" t="s">
        <v>5154</v>
      </c>
      <c r="B6419" t="s">
        <v>52</v>
      </c>
      <c r="C6419" t="s">
        <v>44</v>
      </c>
      <c r="D6419" t="s">
        <v>6841</v>
      </c>
      <c r="E6419" s="1">
        <v>45444</v>
      </c>
      <c r="F6419">
        <v>1</v>
      </c>
    </row>
    <row r="6420" spans="1:6" x14ac:dyDescent="0.25">
      <c r="A6420" t="s">
        <v>5154</v>
      </c>
      <c r="B6420" t="s">
        <v>52</v>
      </c>
      <c r="C6420" t="s">
        <v>44</v>
      </c>
      <c r="D6420" t="s">
        <v>6841</v>
      </c>
      <c r="E6420" s="1">
        <v>45474</v>
      </c>
      <c r="F6420">
        <v>1</v>
      </c>
    </row>
    <row r="6421" spans="1:6" x14ac:dyDescent="0.25">
      <c r="A6421" t="s">
        <v>5154</v>
      </c>
      <c r="B6421" t="s">
        <v>52</v>
      </c>
      <c r="C6421" t="s">
        <v>44</v>
      </c>
      <c r="D6421" t="s">
        <v>6841</v>
      </c>
      <c r="E6421" s="1">
        <v>45505</v>
      </c>
      <c r="F6421">
        <v>1</v>
      </c>
    </row>
    <row r="6422" spans="1:6" x14ac:dyDescent="0.25">
      <c r="A6422" t="s">
        <v>5154</v>
      </c>
      <c r="B6422" t="s">
        <v>52</v>
      </c>
      <c r="C6422" t="s">
        <v>44</v>
      </c>
      <c r="D6422" t="s">
        <v>6841</v>
      </c>
      <c r="E6422" s="1">
        <v>45536</v>
      </c>
      <c r="F6422">
        <v>1</v>
      </c>
    </row>
    <row r="6423" spans="1:6" x14ac:dyDescent="0.25">
      <c r="A6423" t="s">
        <v>5154</v>
      </c>
      <c r="B6423" t="s">
        <v>52</v>
      </c>
      <c r="C6423" t="s">
        <v>44</v>
      </c>
      <c r="D6423" t="s">
        <v>6841</v>
      </c>
      <c r="E6423" s="1">
        <v>45566</v>
      </c>
      <c r="F6423">
        <v>1</v>
      </c>
    </row>
    <row r="6424" spans="1:6" x14ac:dyDescent="0.25">
      <c r="A6424" t="s">
        <v>5154</v>
      </c>
      <c r="B6424" t="s">
        <v>52</v>
      </c>
      <c r="C6424" t="s">
        <v>44</v>
      </c>
      <c r="D6424" t="s">
        <v>6841</v>
      </c>
      <c r="E6424" s="1">
        <v>45597</v>
      </c>
      <c r="F6424">
        <v>1</v>
      </c>
    </row>
    <row r="6425" spans="1:6" x14ac:dyDescent="0.25">
      <c r="A6425" t="s">
        <v>5154</v>
      </c>
      <c r="B6425" t="s">
        <v>52</v>
      </c>
      <c r="C6425" t="s">
        <v>44</v>
      </c>
      <c r="D6425" t="s">
        <v>6841</v>
      </c>
      <c r="E6425" s="1">
        <v>45627</v>
      </c>
      <c r="F6425">
        <v>1</v>
      </c>
    </row>
    <row r="6426" spans="1:6" x14ac:dyDescent="0.25">
      <c r="A6426" t="s">
        <v>5158</v>
      </c>
      <c r="B6426" t="s">
        <v>43</v>
      </c>
      <c r="C6426" t="s">
        <v>44</v>
      </c>
      <c r="D6426" t="s">
        <v>6839</v>
      </c>
      <c r="E6426" s="1">
        <v>45352</v>
      </c>
      <c r="F6426">
        <v>1</v>
      </c>
    </row>
    <row r="6427" spans="1:6" x14ac:dyDescent="0.25">
      <c r="A6427" t="s">
        <v>5158</v>
      </c>
      <c r="B6427" t="s">
        <v>43</v>
      </c>
      <c r="C6427" t="s">
        <v>44</v>
      </c>
      <c r="D6427" t="s">
        <v>6839</v>
      </c>
      <c r="E6427" s="1">
        <v>45383</v>
      </c>
      <c r="F6427">
        <v>1</v>
      </c>
    </row>
    <row r="6428" spans="1:6" x14ac:dyDescent="0.25">
      <c r="A6428" t="s">
        <v>5158</v>
      </c>
      <c r="B6428" t="s">
        <v>43</v>
      </c>
      <c r="C6428" t="s">
        <v>44</v>
      </c>
      <c r="D6428" t="s">
        <v>6839</v>
      </c>
      <c r="E6428" s="1">
        <v>45413</v>
      </c>
      <c r="F6428">
        <v>1</v>
      </c>
    </row>
    <row r="6429" spans="1:6" x14ac:dyDescent="0.25">
      <c r="A6429" t="s">
        <v>5158</v>
      </c>
      <c r="B6429" t="s">
        <v>43</v>
      </c>
      <c r="C6429" t="s">
        <v>44</v>
      </c>
      <c r="D6429" t="s">
        <v>6839</v>
      </c>
      <c r="E6429" s="1">
        <v>45444</v>
      </c>
      <c r="F6429">
        <v>1</v>
      </c>
    </row>
    <row r="6430" spans="1:6" x14ac:dyDescent="0.25">
      <c r="A6430" t="s">
        <v>5158</v>
      </c>
      <c r="B6430" t="s">
        <v>43</v>
      </c>
      <c r="C6430" t="s">
        <v>44</v>
      </c>
      <c r="D6430" t="s">
        <v>6839</v>
      </c>
      <c r="E6430" s="1">
        <v>45474</v>
      </c>
      <c r="F6430">
        <v>1</v>
      </c>
    </row>
    <row r="6431" spans="1:6" x14ac:dyDescent="0.25">
      <c r="A6431" t="s">
        <v>5158</v>
      </c>
      <c r="B6431" t="s">
        <v>43</v>
      </c>
      <c r="C6431" t="s">
        <v>44</v>
      </c>
      <c r="D6431" t="s">
        <v>6839</v>
      </c>
      <c r="E6431" s="1">
        <v>45505</v>
      </c>
      <c r="F6431">
        <v>1</v>
      </c>
    </row>
    <row r="6432" spans="1:6" x14ac:dyDescent="0.25">
      <c r="A6432" t="s">
        <v>5158</v>
      </c>
      <c r="B6432" t="s">
        <v>43</v>
      </c>
      <c r="C6432" t="s">
        <v>44</v>
      </c>
      <c r="D6432" t="s">
        <v>6839</v>
      </c>
      <c r="E6432" s="1">
        <v>45536</v>
      </c>
      <c r="F6432">
        <v>1</v>
      </c>
    </row>
    <row r="6433" spans="1:6" x14ac:dyDescent="0.25">
      <c r="A6433" t="s">
        <v>5158</v>
      </c>
      <c r="B6433" t="s">
        <v>43</v>
      </c>
      <c r="C6433" t="s">
        <v>44</v>
      </c>
      <c r="D6433" t="s">
        <v>6839</v>
      </c>
      <c r="E6433" s="1">
        <v>45566</v>
      </c>
      <c r="F6433">
        <v>1</v>
      </c>
    </row>
    <row r="6434" spans="1:6" x14ac:dyDescent="0.25">
      <c r="A6434" t="s">
        <v>5158</v>
      </c>
      <c r="B6434" t="s">
        <v>43</v>
      </c>
      <c r="C6434" t="s">
        <v>44</v>
      </c>
      <c r="D6434" t="s">
        <v>6839</v>
      </c>
      <c r="E6434" s="1">
        <v>45597</v>
      </c>
      <c r="F6434">
        <v>1</v>
      </c>
    </row>
    <row r="6435" spans="1:6" x14ac:dyDescent="0.25">
      <c r="A6435" t="s">
        <v>5158</v>
      </c>
      <c r="B6435" t="s">
        <v>43</v>
      </c>
      <c r="C6435" t="s">
        <v>44</v>
      </c>
      <c r="D6435" t="s">
        <v>6839</v>
      </c>
      <c r="E6435" s="1">
        <v>45627</v>
      </c>
      <c r="F6435">
        <v>1</v>
      </c>
    </row>
    <row r="6436" spans="1:6" x14ac:dyDescent="0.25">
      <c r="A6436" t="s">
        <v>5165</v>
      </c>
      <c r="B6436" t="s">
        <v>146</v>
      </c>
      <c r="C6436" t="s">
        <v>147</v>
      </c>
      <c r="D6436" t="s">
        <v>6842</v>
      </c>
      <c r="E6436" s="1">
        <v>45323</v>
      </c>
      <c r="F6436">
        <v>1</v>
      </c>
    </row>
    <row r="6437" spans="1:6" x14ac:dyDescent="0.25">
      <c r="A6437" t="s">
        <v>5165</v>
      </c>
      <c r="B6437" t="s">
        <v>146</v>
      </c>
      <c r="C6437" t="s">
        <v>147</v>
      </c>
      <c r="D6437" t="s">
        <v>6842</v>
      </c>
      <c r="E6437" s="1">
        <v>45352</v>
      </c>
      <c r="F6437">
        <v>1</v>
      </c>
    </row>
    <row r="6438" spans="1:6" x14ac:dyDescent="0.25">
      <c r="A6438" t="s">
        <v>5165</v>
      </c>
      <c r="B6438" t="s">
        <v>146</v>
      </c>
      <c r="C6438" t="s">
        <v>147</v>
      </c>
      <c r="D6438" t="s">
        <v>6842</v>
      </c>
      <c r="E6438" s="1">
        <v>45383</v>
      </c>
      <c r="F6438">
        <v>1</v>
      </c>
    </row>
    <row r="6439" spans="1:6" x14ac:dyDescent="0.25">
      <c r="A6439" t="s">
        <v>5165</v>
      </c>
      <c r="B6439" t="s">
        <v>146</v>
      </c>
      <c r="C6439" t="s">
        <v>147</v>
      </c>
      <c r="D6439" t="s">
        <v>6842</v>
      </c>
      <c r="E6439" s="1">
        <v>45413</v>
      </c>
      <c r="F6439">
        <v>1</v>
      </c>
    </row>
    <row r="6440" spans="1:6" x14ac:dyDescent="0.25">
      <c r="A6440" t="s">
        <v>5165</v>
      </c>
      <c r="B6440" t="s">
        <v>146</v>
      </c>
      <c r="C6440" t="s">
        <v>147</v>
      </c>
      <c r="D6440" t="s">
        <v>6842</v>
      </c>
      <c r="E6440" s="1">
        <v>45444</v>
      </c>
      <c r="F6440">
        <v>1</v>
      </c>
    </row>
    <row r="6441" spans="1:6" x14ac:dyDescent="0.25">
      <c r="A6441" t="s">
        <v>5165</v>
      </c>
      <c r="B6441" t="s">
        <v>146</v>
      </c>
      <c r="C6441" t="s">
        <v>147</v>
      </c>
      <c r="D6441" t="s">
        <v>6842</v>
      </c>
      <c r="E6441" s="1">
        <v>45474</v>
      </c>
      <c r="F6441">
        <v>1</v>
      </c>
    </row>
    <row r="6442" spans="1:6" x14ac:dyDescent="0.25">
      <c r="A6442" t="s">
        <v>5165</v>
      </c>
      <c r="B6442" t="s">
        <v>146</v>
      </c>
      <c r="C6442" t="s">
        <v>147</v>
      </c>
      <c r="D6442" t="s">
        <v>6842</v>
      </c>
      <c r="E6442" s="1">
        <v>45505</v>
      </c>
      <c r="F6442">
        <v>1</v>
      </c>
    </row>
    <row r="6443" spans="1:6" x14ac:dyDescent="0.25">
      <c r="A6443" t="s">
        <v>5165</v>
      </c>
      <c r="B6443" t="s">
        <v>146</v>
      </c>
      <c r="C6443" t="s">
        <v>147</v>
      </c>
      <c r="D6443" t="s">
        <v>6842</v>
      </c>
      <c r="E6443" s="1">
        <v>45536</v>
      </c>
      <c r="F6443">
        <v>1</v>
      </c>
    </row>
    <row r="6444" spans="1:6" x14ac:dyDescent="0.25">
      <c r="A6444" t="s">
        <v>5165</v>
      </c>
      <c r="B6444" t="s">
        <v>146</v>
      </c>
      <c r="C6444" t="s">
        <v>147</v>
      </c>
      <c r="D6444" t="s">
        <v>6842</v>
      </c>
      <c r="E6444" s="1">
        <v>45566</v>
      </c>
      <c r="F6444">
        <v>1</v>
      </c>
    </row>
    <row r="6445" spans="1:6" x14ac:dyDescent="0.25">
      <c r="A6445" t="s">
        <v>5165</v>
      </c>
      <c r="B6445" t="s">
        <v>146</v>
      </c>
      <c r="C6445" t="s">
        <v>147</v>
      </c>
      <c r="D6445" t="s">
        <v>6842</v>
      </c>
      <c r="E6445" s="1">
        <v>45597</v>
      </c>
      <c r="F6445">
        <v>1</v>
      </c>
    </row>
    <row r="6446" spans="1:6" x14ac:dyDescent="0.25">
      <c r="A6446" t="s">
        <v>5165</v>
      </c>
      <c r="B6446" t="s">
        <v>146</v>
      </c>
      <c r="C6446" t="s">
        <v>147</v>
      </c>
      <c r="D6446" t="s">
        <v>6842</v>
      </c>
      <c r="E6446" s="1">
        <v>45627</v>
      </c>
      <c r="F6446">
        <v>1</v>
      </c>
    </row>
    <row r="6447" spans="1:6" x14ac:dyDescent="0.25">
      <c r="A6447" t="s">
        <v>5176</v>
      </c>
      <c r="B6447" t="s">
        <v>31</v>
      </c>
      <c r="C6447" t="s">
        <v>32</v>
      </c>
      <c r="D6447" t="s">
        <v>6840</v>
      </c>
      <c r="E6447" s="1">
        <v>45352</v>
      </c>
      <c r="F6447">
        <v>1</v>
      </c>
    </row>
    <row r="6448" spans="1:6" x14ac:dyDescent="0.25">
      <c r="A6448" t="s">
        <v>5176</v>
      </c>
      <c r="B6448" t="s">
        <v>31</v>
      </c>
      <c r="C6448" t="s">
        <v>32</v>
      </c>
      <c r="D6448" t="s">
        <v>6840</v>
      </c>
      <c r="E6448" s="1">
        <v>45383</v>
      </c>
      <c r="F6448">
        <v>1</v>
      </c>
    </row>
    <row r="6449" spans="1:6" x14ac:dyDescent="0.25">
      <c r="A6449" t="s">
        <v>5176</v>
      </c>
      <c r="B6449" t="s">
        <v>31</v>
      </c>
      <c r="C6449" t="s">
        <v>32</v>
      </c>
      <c r="D6449" t="s">
        <v>6840</v>
      </c>
      <c r="E6449" s="1">
        <v>45413</v>
      </c>
      <c r="F6449">
        <v>1</v>
      </c>
    </row>
    <row r="6450" spans="1:6" x14ac:dyDescent="0.25">
      <c r="A6450" t="s">
        <v>5176</v>
      </c>
      <c r="B6450" t="s">
        <v>31</v>
      </c>
      <c r="C6450" t="s">
        <v>32</v>
      </c>
      <c r="D6450" t="s">
        <v>6840</v>
      </c>
      <c r="E6450" s="1">
        <v>45444</v>
      </c>
      <c r="F6450">
        <v>1</v>
      </c>
    </row>
    <row r="6451" spans="1:6" x14ac:dyDescent="0.25">
      <c r="A6451" t="s">
        <v>5176</v>
      </c>
      <c r="B6451" t="s">
        <v>31</v>
      </c>
      <c r="C6451" t="s">
        <v>32</v>
      </c>
      <c r="D6451" t="s">
        <v>6840</v>
      </c>
      <c r="E6451" s="1">
        <v>45474</v>
      </c>
      <c r="F6451">
        <v>1</v>
      </c>
    </row>
    <row r="6452" spans="1:6" x14ac:dyDescent="0.25">
      <c r="A6452" t="s">
        <v>5176</v>
      </c>
      <c r="B6452" t="s">
        <v>31</v>
      </c>
      <c r="C6452" t="s">
        <v>32</v>
      </c>
      <c r="D6452" t="s">
        <v>6840</v>
      </c>
      <c r="E6452" s="1">
        <v>45505</v>
      </c>
      <c r="F6452">
        <v>1</v>
      </c>
    </row>
    <row r="6453" spans="1:6" x14ac:dyDescent="0.25">
      <c r="A6453" t="s">
        <v>5176</v>
      </c>
      <c r="B6453" t="s">
        <v>31</v>
      </c>
      <c r="C6453" t="s">
        <v>32</v>
      </c>
      <c r="D6453" t="s">
        <v>6840</v>
      </c>
      <c r="E6453" s="1">
        <v>45536</v>
      </c>
      <c r="F6453">
        <v>1</v>
      </c>
    </row>
    <row r="6454" spans="1:6" x14ac:dyDescent="0.25">
      <c r="A6454" t="s">
        <v>5176</v>
      </c>
      <c r="B6454" t="s">
        <v>31</v>
      </c>
      <c r="C6454" t="s">
        <v>32</v>
      </c>
      <c r="D6454" t="s">
        <v>6840</v>
      </c>
      <c r="E6454" s="1">
        <v>45566</v>
      </c>
      <c r="F6454">
        <v>1</v>
      </c>
    </row>
    <row r="6455" spans="1:6" x14ac:dyDescent="0.25">
      <c r="A6455" t="s">
        <v>5176</v>
      </c>
      <c r="B6455" t="s">
        <v>31</v>
      </c>
      <c r="C6455" t="s">
        <v>32</v>
      </c>
      <c r="D6455" t="s">
        <v>6840</v>
      </c>
      <c r="E6455" s="1">
        <v>45597</v>
      </c>
      <c r="F6455">
        <v>1</v>
      </c>
    </row>
    <row r="6456" spans="1:6" x14ac:dyDescent="0.25">
      <c r="A6456" t="s">
        <v>5176</v>
      </c>
      <c r="B6456" t="s">
        <v>31</v>
      </c>
      <c r="C6456" t="s">
        <v>32</v>
      </c>
      <c r="D6456" t="s">
        <v>6840</v>
      </c>
      <c r="E6456" s="1">
        <v>45627</v>
      </c>
      <c r="F6456">
        <v>1</v>
      </c>
    </row>
    <row r="6457" spans="1:6" x14ac:dyDescent="0.25">
      <c r="A6457" t="s">
        <v>5180</v>
      </c>
      <c r="B6457" t="s">
        <v>52</v>
      </c>
      <c r="C6457" t="s">
        <v>44</v>
      </c>
      <c r="D6457" t="s">
        <v>6840</v>
      </c>
      <c r="E6457" s="1">
        <v>45292</v>
      </c>
      <c r="F6457">
        <v>1</v>
      </c>
    </row>
    <row r="6458" spans="1:6" x14ac:dyDescent="0.25">
      <c r="A6458" t="s">
        <v>5180</v>
      </c>
      <c r="B6458" t="s">
        <v>52</v>
      </c>
      <c r="C6458" t="s">
        <v>44</v>
      </c>
      <c r="D6458" t="s">
        <v>6840</v>
      </c>
      <c r="E6458" s="1">
        <v>45323</v>
      </c>
      <c r="F6458">
        <v>1</v>
      </c>
    </row>
    <row r="6459" spans="1:6" x14ac:dyDescent="0.25">
      <c r="A6459" t="s">
        <v>5180</v>
      </c>
      <c r="B6459" t="s">
        <v>52</v>
      </c>
      <c r="C6459" t="s">
        <v>44</v>
      </c>
      <c r="D6459" t="s">
        <v>6840</v>
      </c>
      <c r="E6459" s="1">
        <v>45352</v>
      </c>
      <c r="F6459">
        <v>1</v>
      </c>
    </row>
    <row r="6460" spans="1:6" x14ac:dyDescent="0.25">
      <c r="A6460" t="s">
        <v>5180</v>
      </c>
      <c r="B6460" t="s">
        <v>52</v>
      </c>
      <c r="C6460" t="s">
        <v>44</v>
      </c>
      <c r="D6460" t="s">
        <v>6840</v>
      </c>
      <c r="E6460" s="1">
        <v>45383</v>
      </c>
      <c r="F6460">
        <v>1</v>
      </c>
    </row>
    <row r="6461" spans="1:6" x14ac:dyDescent="0.25">
      <c r="A6461" t="s">
        <v>5180</v>
      </c>
      <c r="B6461" t="s">
        <v>52</v>
      </c>
      <c r="C6461" t="s">
        <v>44</v>
      </c>
      <c r="D6461" t="s">
        <v>6840</v>
      </c>
      <c r="E6461" s="1">
        <v>45413</v>
      </c>
      <c r="F6461">
        <v>1</v>
      </c>
    </row>
    <row r="6462" spans="1:6" x14ac:dyDescent="0.25">
      <c r="A6462" t="s">
        <v>5180</v>
      </c>
      <c r="B6462" t="s">
        <v>52</v>
      </c>
      <c r="C6462" t="s">
        <v>44</v>
      </c>
      <c r="D6462" t="s">
        <v>6840</v>
      </c>
      <c r="E6462" s="1">
        <v>45444</v>
      </c>
      <c r="F6462">
        <v>1</v>
      </c>
    </row>
    <row r="6463" spans="1:6" x14ac:dyDescent="0.25">
      <c r="A6463" t="s">
        <v>5180</v>
      </c>
      <c r="B6463" t="s">
        <v>52</v>
      </c>
      <c r="C6463" t="s">
        <v>44</v>
      </c>
      <c r="D6463" t="s">
        <v>6840</v>
      </c>
      <c r="E6463" s="1">
        <v>45474</v>
      </c>
      <c r="F6463">
        <v>1</v>
      </c>
    </row>
    <row r="6464" spans="1:6" x14ac:dyDescent="0.25">
      <c r="A6464" t="s">
        <v>5180</v>
      </c>
      <c r="B6464" t="s">
        <v>52</v>
      </c>
      <c r="C6464" t="s">
        <v>44</v>
      </c>
      <c r="D6464" t="s">
        <v>6840</v>
      </c>
      <c r="E6464" s="1">
        <v>45505</v>
      </c>
      <c r="F6464">
        <v>1</v>
      </c>
    </row>
    <row r="6465" spans="1:6" x14ac:dyDescent="0.25">
      <c r="A6465" t="s">
        <v>5180</v>
      </c>
      <c r="B6465" t="s">
        <v>52</v>
      </c>
      <c r="C6465" t="s">
        <v>44</v>
      </c>
      <c r="D6465" t="s">
        <v>6840</v>
      </c>
      <c r="E6465" s="1">
        <v>45536</v>
      </c>
      <c r="F6465">
        <v>1</v>
      </c>
    </row>
    <row r="6466" spans="1:6" x14ac:dyDescent="0.25">
      <c r="A6466" t="s">
        <v>5180</v>
      </c>
      <c r="B6466" t="s">
        <v>52</v>
      </c>
      <c r="C6466" t="s">
        <v>44</v>
      </c>
      <c r="D6466" t="s">
        <v>6840</v>
      </c>
      <c r="E6466" s="1">
        <v>45566</v>
      </c>
      <c r="F6466">
        <v>1</v>
      </c>
    </row>
    <row r="6467" spans="1:6" x14ac:dyDescent="0.25">
      <c r="A6467" t="s">
        <v>5185</v>
      </c>
      <c r="B6467" t="s">
        <v>52</v>
      </c>
      <c r="C6467" t="s">
        <v>44</v>
      </c>
      <c r="D6467" t="s">
        <v>6840</v>
      </c>
      <c r="E6467" s="1">
        <v>45323</v>
      </c>
      <c r="F6467">
        <v>1</v>
      </c>
    </row>
    <row r="6468" spans="1:6" x14ac:dyDescent="0.25">
      <c r="A6468" t="s">
        <v>5185</v>
      </c>
      <c r="B6468" t="s">
        <v>52</v>
      </c>
      <c r="C6468" t="s">
        <v>44</v>
      </c>
      <c r="D6468" t="s">
        <v>6840</v>
      </c>
      <c r="E6468" s="1">
        <v>45352</v>
      </c>
      <c r="F6468">
        <v>1</v>
      </c>
    </row>
    <row r="6469" spans="1:6" x14ac:dyDescent="0.25">
      <c r="A6469" t="s">
        <v>5185</v>
      </c>
      <c r="B6469" t="s">
        <v>52</v>
      </c>
      <c r="C6469" t="s">
        <v>44</v>
      </c>
      <c r="D6469" t="s">
        <v>6840</v>
      </c>
      <c r="E6469" s="1">
        <v>45383</v>
      </c>
      <c r="F6469">
        <v>1</v>
      </c>
    </row>
    <row r="6470" spans="1:6" x14ac:dyDescent="0.25">
      <c r="A6470" t="s">
        <v>5185</v>
      </c>
      <c r="B6470" t="s">
        <v>52</v>
      </c>
      <c r="C6470" t="s">
        <v>44</v>
      </c>
      <c r="D6470" t="s">
        <v>6840</v>
      </c>
      <c r="E6470" s="1">
        <v>45413</v>
      </c>
      <c r="F6470">
        <v>1</v>
      </c>
    </row>
    <row r="6471" spans="1:6" x14ac:dyDescent="0.25">
      <c r="A6471" t="s">
        <v>5185</v>
      </c>
      <c r="B6471" t="s">
        <v>52</v>
      </c>
      <c r="C6471" t="s">
        <v>44</v>
      </c>
      <c r="D6471" t="s">
        <v>6840</v>
      </c>
      <c r="E6471" s="1">
        <v>45444</v>
      </c>
      <c r="F6471">
        <v>1</v>
      </c>
    </row>
    <row r="6472" spans="1:6" x14ac:dyDescent="0.25">
      <c r="A6472" t="s">
        <v>5185</v>
      </c>
      <c r="B6472" t="s">
        <v>52</v>
      </c>
      <c r="C6472" t="s">
        <v>44</v>
      </c>
      <c r="D6472" t="s">
        <v>6840</v>
      </c>
      <c r="E6472" s="1">
        <v>45474</v>
      </c>
      <c r="F6472">
        <v>1</v>
      </c>
    </row>
    <row r="6473" spans="1:6" x14ac:dyDescent="0.25">
      <c r="A6473" t="s">
        <v>5185</v>
      </c>
      <c r="B6473" t="s">
        <v>52</v>
      </c>
      <c r="C6473" t="s">
        <v>44</v>
      </c>
      <c r="D6473" t="s">
        <v>6840</v>
      </c>
      <c r="E6473" s="1">
        <v>45505</v>
      </c>
      <c r="F6473">
        <v>1</v>
      </c>
    </row>
    <row r="6474" spans="1:6" x14ac:dyDescent="0.25">
      <c r="A6474" t="s">
        <v>5185</v>
      </c>
      <c r="B6474" t="s">
        <v>52</v>
      </c>
      <c r="C6474" t="s">
        <v>44</v>
      </c>
      <c r="D6474" t="s">
        <v>6840</v>
      </c>
      <c r="E6474" s="1">
        <v>45536</v>
      </c>
      <c r="F6474">
        <v>1</v>
      </c>
    </row>
    <row r="6475" spans="1:6" x14ac:dyDescent="0.25">
      <c r="A6475" t="s">
        <v>5185</v>
      </c>
      <c r="B6475" t="s">
        <v>52</v>
      </c>
      <c r="C6475" t="s">
        <v>44</v>
      </c>
      <c r="D6475" t="s">
        <v>6840</v>
      </c>
      <c r="E6475" s="1">
        <v>45566</v>
      </c>
      <c r="F6475">
        <v>1</v>
      </c>
    </row>
    <row r="6476" spans="1:6" x14ac:dyDescent="0.25">
      <c r="A6476" t="s">
        <v>5185</v>
      </c>
      <c r="B6476" t="s">
        <v>52</v>
      </c>
      <c r="C6476" t="s">
        <v>44</v>
      </c>
      <c r="D6476" t="s">
        <v>6840</v>
      </c>
      <c r="E6476" s="1">
        <v>45597</v>
      </c>
      <c r="F6476">
        <v>1</v>
      </c>
    </row>
    <row r="6477" spans="1:6" x14ac:dyDescent="0.25">
      <c r="A6477" t="s">
        <v>5185</v>
      </c>
      <c r="B6477" t="s">
        <v>52</v>
      </c>
      <c r="C6477" t="s">
        <v>44</v>
      </c>
      <c r="D6477" t="s">
        <v>6840</v>
      </c>
      <c r="E6477" s="1">
        <v>45627</v>
      </c>
      <c r="F6477">
        <v>1</v>
      </c>
    </row>
    <row r="6478" spans="1:6" x14ac:dyDescent="0.25">
      <c r="A6478" t="s">
        <v>5189</v>
      </c>
      <c r="B6478" t="s">
        <v>233</v>
      </c>
      <c r="C6478" t="s">
        <v>32</v>
      </c>
      <c r="D6478" t="s">
        <v>6841</v>
      </c>
      <c r="E6478" s="1">
        <v>45292</v>
      </c>
      <c r="F6478">
        <v>1</v>
      </c>
    </row>
    <row r="6479" spans="1:6" x14ac:dyDescent="0.25">
      <c r="A6479" t="s">
        <v>5189</v>
      </c>
      <c r="B6479" t="s">
        <v>233</v>
      </c>
      <c r="C6479" t="s">
        <v>32</v>
      </c>
      <c r="D6479" t="s">
        <v>6841</v>
      </c>
      <c r="E6479" s="1">
        <v>45323</v>
      </c>
      <c r="F6479">
        <v>1</v>
      </c>
    </row>
    <row r="6480" spans="1:6" x14ac:dyDescent="0.25">
      <c r="A6480" t="s">
        <v>5189</v>
      </c>
      <c r="B6480" t="s">
        <v>233</v>
      </c>
      <c r="C6480" t="s">
        <v>32</v>
      </c>
      <c r="D6480" t="s">
        <v>6841</v>
      </c>
      <c r="E6480" s="1">
        <v>45352</v>
      </c>
      <c r="F6480">
        <v>1</v>
      </c>
    </row>
    <row r="6481" spans="1:6" x14ac:dyDescent="0.25">
      <c r="A6481" t="s">
        <v>5189</v>
      </c>
      <c r="B6481" t="s">
        <v>233</v>
      </c>
      <c r="C6481" t="s">
        <v>32</v>
      </c>
      <c r="D6481" t="s">
        <v>6841</v>
      </c>
      <c r="E6481" s="1">
        <v>45383</v>
      </c>
      <c r="F6481">
        <v>1</v>
      </c>
    </row>
    <row r="6482" spans="1:6" x14ac:dyDescent="0.25">
      <c r="A6482" t="s">
        <v>5189</v>
      </c>
      <c r="B6482" t="s">
        <v>233</v>
      </c>
      <c r="C6482" t="s">
        <v>32</v>
      </c>
      <c r="D6482" t="s">
        <v>6841</v>
      </c>
      <c r="E6482" s="1">
        <v>45413</v>
      </c>
      <c r="F6482">
        <v>1</v>
      </c>
    </row>
    <row r="6483" spans="1:6" x14ac:dyDescent="0.25">
      <c r="A6483" t="s">
        <v>5189</v>
      </c>
      <c r="B6483" t="s">
        <v>233</v>
      </c>
      <c r="C6483" t="s">
        <v>32</v>
      </c>
      <c r="D6483" t="s">
        <v>6841</v>
      </c>
      <c r="E6483" s="1">
        <v>45444</v>
      </c>
      <c r="F6483">
        <v>1</v>
      </c>
    </row>
    <row r="6484" spans="1:6" x14ac:dyDescent="0.25">
      <c r="A6484" t="s">
        <v>5189</v>
      </c>
      <c r="B6484" t="s">
        <v>233</v>
      </c>
      <c r="C6484" t="s">
        <v>32</v>
      </c>
      <c r="D6484" t="s">
        <v>6841</v>
      </c>
      <c r="E6484" s="1">
        <v>45474</v>
      </c>
      <c r="F6484">
        <v>1</v>
      </c>
    </row>
    <row r="6485" spans="1:6" x14ac:dyDescent="0.25">
      <c r="A6485" t="s">
        <v>5189</v>
      </c>
      <c r="B6485" t="s">
        <v>233</v>
      </c>
      <c r="C6485" t="s">
        <v>32</v>
      </c>
      <c r="D6485" t="s">
        <v>6841</v>
      </c>
      <c r="E6485" s="1">
        <v>45505</v>
      </c>
      <c r="F6485">
        <v>1</v>
      </c>
    </row>
    <row r="6486" spans="1:6" x14ac:dyDescent="0.25">
      <c r="A6486" t="s">
        <v>5189</v>
      </c>
      <c r="B6486" t="s">
        <v>233</v>
      </c>
      <c r="C6486" t="s">
        <v>32</v>
      </c>
      <c r="D6486" t="s">
        <v>6841</v>
      </c>
      <c r="E6486" s="1">
        <v>45536</v>
      </c>
      <c r="F6486">
        <v>1</v>
      </c>
    </row>
    <row r="6487" spans="1:6" x14ac:dyDescent="0.25">
      <c r="A6487" t="s">
        <v>5189</v>
      </c>
      <c r="B6487" t="s">
        <v>233</v>
      </c>
      <c r="C6487" t="s">
        <v>32</v>
      </c>
      <c r="D6487" t="s">
        <v>6841</v>
      </c>
      <c r="E6487" s="1">
        <v>45566</v>
      </c>
      <c r="F6487">
        <v>1</v>
      </c>
    </row>
    <row r="6488" spans="1:6" x14ac:dyDescent="0.25">
      <c r="A6488" t="s">
        <v>5189</v>
      </c>
      <c r="B6488" t="s">
        <v>233</v>
      </c>
      <c r="C6488" t="s">
        <v>32</v>
      </c>
      <c r="D6488" t="s">
        <v>6841</v>
      </c>
      <c r="E6488" s="1">
        <v>45597</v>
      </c>
      <c r="F6488">
        <v>1</v>
      </c>
    </row>
    <row r="6489" spans="1:6" x14ac:dyDescent="0.25">
      <c r="A6489" t="s">
        <v>5189</v>
      </c>
      <c r="B6489" t="s">
        <v>233</v>
      </c>
      <c r="C6489" t="s">
        <v>32</v>
      </c>
      <c r="D6489" t="s">
        <v>6841</v>
      </c>
      <c r="E6489" s="1">
        <v>45627</v>
      </c>
      <c r="F6489">
        <v>1</v>
      </c>
    </row>
    <row r="6490" spans="1:6" x14ac:dyDescent="0.25">
      <c r="A6490" t="s">
        <v>5199</v>
      </c>
      <c r="B6490" t="s">
        <v>233</v>
      </c>
      <c r="C6490" t="s">
        <v>32</v>
      </c>
      <c r="D6490" t="s">
        <v>6840</v>
      </c>
      <c r="E6490" s="1">
        <v>45323</v>
      </c>
      <c r="F6490">
        <v>1</v>
      </c>
    </row>
    <row r="6491" spans="1:6" x14ac:dyDescent="0.25">
      <c r="A6491" t="s">
        <v>5199</v>
      </c>
      <c r="B6491" t="s">
        <v>233</v>
      </c>
      <c r="C6491" t="s">
        <v>32</v>
      </c>
      <c r="D6491" t="s">
        <v>6840</v>
      </c>
      <c r="E6491" s="1">
        <v>45352</v>
      </c>
      <c r="F6491">
        <v>1</v>
      </c>
    </row>
    <row r="6492" spans="1:6" x14ac:dyDescent="0.25">
      <c r="A6492" t="s">
        <v>5199</v>
      </c>
      <c r="B6492" t="s">
        <v>233</v>
      </c>
      <c r="C6492" t="s">
        <v>32</v>
      </c>
      <c r="D6492" t="s">
        <v>6840</v>
      </c>
      <c r="E6492" s="1">
        <v>45383</v>
      </c>
      <c r="F6492">
        <v>1</v>
      </c>
    </row>
    <row r="6493" spans="1:6" x14ac:dyDescent="0.25">
      <c r="A6493" t="s">
        <v>5199</v>
      </c>
      <c r="B6493" t="s">
        <v>233</v>
      </c>
      <c r="C6493" t="s">
        <v>32</v>
      </c>
      <c r="D6493" t="s">
        <v>6840</v>
      </c>
      <c r="E6493" s="1">
        <v>45413</v>
      </c>
      <c r="F6493">
        <v>1</v>
      </c>
    </row>
    <row r="6494" spans="1:6" x14ac:dyDescent="0.25">
      <c r="A6494" t="s">
        <v>5199</v>
      </c>
      <c r="B6494" t="s">
        <v>233</v>
      </c>
      <c r="C6494" t="s">
        <v>32</v>
      </c>
      <c r="D6494" t="s">
        <v>6840</v>
      </c>
      <c r="E6494" s="1">
        <v>45444</v>
      </c>
      <c r="F6494">
        <v>1</v>
      </c>
    </row>
    <row r="6495" spans="1:6" x14ac:dyDescent="0.25">
      <c r="A6495" t="s">
        <v>5199</v>
      </c>
      <c r="B6495" t="s">
        <v>233</v>
      </c>
      <c r="C6495" t="s">
        <v>32</v>
      </c>
      <c r="D6495" t="s">
        <v>6840</v>
      </c>
      <c r="E6495" s="1">
        <v>45474</v>
      </c>
      <c r="F6495">
        <v>1</v>
      </c>
    </row>
    <row r="6496" spans="1:6" x14ac:dyDescent="0.25">
      <c r="A6496" t="s">
        <v>5199</v>
      </c>
      <c r="B6496" t="s">
        <v>233</v>
      </c>
      <c r="C6496" t="s">
        <v>32</v>
      </c>
      <c r="D6496" t="s">
        <v>6840</v>
      </c>
      <c r="E6496" s="1">
        <v>45505</v>
      </c>
      <c r="F6496">
        <v>1</v>
      </c>
    </row>
    <row r="6497" spans="1:6" x14ac:dyDescent="0.25">
      <c r="A6497" t="s">
        <v>5199</v>
      </c>
      <c r="B6497" t="s">
        <v>233</v>
      </c>
      <c r="C6497" t="s">
        <v>32</v>
      </c>
      <c r="D6497" t="s">
        <v>6840</v>
      </c>
      <c r="E6497" s="1">
        <v>45536</v>
      </c>
      <c r="F6497">
        <v>1</v>
      </c>
    </row>
    <row r="6498" spans="1:6" x14ac:dyDescent="0.25">
      <c r="A6498" t="s">
        <v>5199</v>
      </c>
      <c r="B6498" t="s">
        <v>233</v>
      </c>
      <c r="C6498" t="s">
        <v>32</v>
      </c>
      <c r="D6498" t="s">
        <v>6840</v>
      </c>
      <c r="E6498" s="1">
        <v>45566</v>
      </c>
      <c r="F6498">
        <v>1</v>
      </c>
    </row>
    <row r="6499" spans="1:6" x14ac:dyDescent="0.25">
      <c r="A6499" t="s">
        <v>5199</v>
      </c>
      <c r="B6499" t="s">
        <v>233</v>
      </c>
      <c r="C6499" t="s">
        <v>32</v>
      </c>
      <c r="D6499" t="s">
        <v>6840</v>
      </c>
      <c r="E6499" s="1">
        <v>45597</v>
      </c>
      <c r="F6499">
        <v>1</v>
      </c>
    </row>
    <row r="6500" spans="1:6" x14ac:dyDescent="0.25">
      <c r="A6500" t="s">
        <v>5199</v>
      </c>
      <c r="B6500" t="s">
        <v>233</v>
      </c>
      <c r="C6500" t="s">
        <v>32</v>
      </c>
      <c r="D6500" t="s">
        <v>6840</v>
      </c>
      <c r="E6500" s="1">
        <v>45627</v>
      </c>
      <c r="F6500">
        <v>1</v>
      </c>
    </row>
    <row r="6501" spans="1:6" x14ac:dyDescent="0.25">
      <c r="A6501" t="s">
        <v>5207</v>
      </c>
      <c r="B6501" t="s">
        <v>52</v>
      </c>
      <c r="C6501" t="s">
        <v>44</v>
      </c>
      <c r="D6501" t="s">
        <v>6842</v>
      </c>
      <c r="E6501" s="1">
        <v>45292</v>
      </c>
      <c r="F6501">
        <v>1</v>
      </c>
    </row>
    <row r="6502" spans="1:6" x14ac:dyDescent="0.25">
      <c r="A6502" t="s">
        <v>5207</v>
      </c>
      <c r="B6502" t="s">
        <v>52</v>
      </c>
      <c r="C6502" t="s">
        <v>44</v>
      </c>
      <c r="D6502" t="s">
        <v>6842</v>
      </c>
      <c r="E6502" s="1">
        <v>45323</v>
      </c>
      <c r="F6502">
        <v>1</v>
      </c>
    </row>
    <row r="6503" spans="1:6" x14ac:dyDescent="0.25">
      <c r="A6503" t="s">
        <v>5207</v>
      </c>
      <c r="B6503" t="s">
        <v>52</v>
      </c>
      <c r="C6503" t="s">
        <v>44</v>
      </c>
      <c r="D6503" t="s">
        <v>6842</v>
      </c>
      <c r="E6503" s="1">
        <v>45352</v>
      </c>
      <c r="F6503">
        <v>1</v>
      </c>
    </row>
    <row r="6504" spans="1:6" x14ac:dyDescent="0.25">
      <c r="A6504" t="s">
        <v>5207</v>
      </c>
      <c r="B6504" t="s">
        <v>52</v>
      </c>
      <c r="C6504" t="s">
        <v>44</v>
      </c>
      <c r="D6504" t="s">
        <v>6842</v>
      </c>
      <c r="E6504" s="1">
        <v>45383</v>
      </c>
      <c r="F6504">
        <v>1</v>
      </c>
    </row>
    <row r="6505" spans="1:6" x14ac:dyDescent="0.25">
      <c r="A6505" t="s">
        <v>5207</v>
      </c>
      <c r="B6505" t="s">
        <v>52</v>
      </c>
      <c r="C6505" t="s">
        <v>44</v>
      </c>
      <c r="D6505" t="s">
        <v>6842</v>
      </c>
      <c r="E6505" s="1">
        <v>45413</v>
      </c>
      <c r="F6505">
        <v>1</v>
      </c>
    </row>
    <row r="6506" spans="1:6" x14ac:dyDescent="0.25">
      <c r="A6506" t="s">
        <v>5207</v>
      </c>
      <c r="B6506" t="s">
        <v>52</v>
      </c>
      <c r="C6506" t="s">
        <v>44</v>
      </c>
      <c r="D6506" t="s">
        <v>6842</v>
      </c>
      <c r="E6506" s="1">
        <v>45444</v>
      </c>
      <c r="F6506">
        <v>1</v>
      </c>
    </row>
    <row r="6507" spans="1:6" x14ac:dyDescent="0.25">
      <c r="A6507" t="s">
        <v>5207</v>
      </c>
      <c r="B6507" t="s">
        <v>52</v>
      </c>
      <c r="C6507" t="s">
        <v>44</v>
      </c>
      <c r="D6507" t="s">
        <v>6842</v>
      </c>
      <c r="E6507" s="1">
        <v>45474</v>
      </c>
      <c r="F6507">
        <v>1</v>
      </c>
    </row>
    <row r="6508" spans="1:6" x14ac:dyDescent="0.25">
      <c r="A6508" t="s">
        <v>5207</v>
      </c>
      <c r="B6508" t="s">
        <v>52</v>
      </c>
      <c r="C6508" t="s">
        <v>44</v>
      </c>
      <c r="D6508" t="s">
        <v>6842</v>
      </c>
      <c r="E6508" s="1">
        <v>45505</v>
      </c>
      <c r="F6508">
        <v>1</v>
      </c>
    </row>
    <row r="6509" spans="1:6" x14ac:dyDescent="0.25">
      <c r="A6509" t="s">
        <v>5207</v>
      </c>
      <c r="B6509" t="s">
        <v>52</v>
      </c>
      <c r="C6509" t="s">
        <v>44</v>
      </c>
      <c r="D6509" t="s">
        <v>6842</v>
      </c>
      <c r="E6509" s="1">
        <v>45536</v>
      </c>
      <c r="F6509">
        <v>1</v>
      </c>
    </row>
    <row r="6510" spans="1:6" x14ac:dyDescent="0.25">
      <c r="A6510" t="s">
        <v>5207</v>
      </c>
      <c r="B6510" t="s">
        <v>52</v>
      </c>
      <c r="C6510" t="s">
        <v>44</v>
      </c>
      <c r="D6510" t="s">
        <v>6842</v>
      </c>
      <c r="E6510" s="1">
        <v>45566</v>
      </c>
      <c r="F6510">
        <v>1</v>
      </c>
    </row>
    <row r="6511" spans="1:6" x14ac:dyDescent="0.25">
      <c r="A6511" t="s">
        <v>5207</v>
      </c>
      <c r="B6511" t="s">
        <v>52</v>
      </c>
      <c r="C6511" t="s">
        <v>44</v>
      </c>
      <c r="D6511" t="s">
        <v>6842</v>
      </c>
      <c r="E6511" s="1">
        <v>45597</v>
      </c>
      <c r="F6511">
        <v>1</v>
      </c>
    </row>
    <row r="6512" spans="1:6" x14ac:dyDescent="0.25">
      <c r="A6512" t="s">
        <v>5207</v>
      </c>
      <c r="B6512" t="s">
        <v>52</v>
      </c>
      <c r="C6512" t="s">
        <v>44</v>
      </c>
      <c r="D6512" t="s">
        <v>6842</v>
      </c>
      <c r="E6512" s="1">
        <v>45627</v>
      </c>
      <c r="F6512">
        <v>1</v>
      </c>
    </row>
    <row r="6513" spans="1:6" x14ac:dyDescent="0.25">
      <c r="A6513" t="s">
        <v>5212</v>
      </c>
      <c r="B6513" t="s">
        <v>43</v>
      </c>
      <c r="C6513" t="s">
        <v>44</v>
      </c>
      <c r="D6513" t="s">
        <v>6841</v>
      </c>
      <c r="E6513" s="1">
        <v>45323</v>
      </c>
      <c r="F6513">
        <v>1</v>
      </c>
    </row>
    <row r="6514" spans="1:6" x14ac:dyDescent="0.25">
      <c r="A6514" t="s">
        <v>5212</v>
      </c>
      <c r="B6514" t="s">
        <v>43</v>
      </c>
      <c r="C6514" t="s">
        <v>44</v>
      </c>
      <c r="D6514" t="s">
        <v>6841</v>
      </c>
      <c r="E6514" s="1">
        <v>45352</v>
      </c>
      <c r="F6514">
        <v>1</v>
      </c>
    </row>
    <row r="6515" spans="1:6" x14ac:dyDescent="0.25">
      <c r="A6515" t="s">
        <v>5212</v>
      </c>
      <c r="B6515" t="s">
        <v>43</v>
      </c>
      <c r="C6515" t="s">
        <v>44</v>
      </c>
      <c r="D6515" t="s">
        <v>6841</v>
      </c>
      <c r="E6515" s="1">
        <v>45383</v>
      </c>
      <c r="F6515">
        <v>1</v>
      </c>
    </row>
    <row r="6516" spans="1:6" x14ac:dyDescent="0.25">
      <c r="A6516" t="s">
        <v>5212</v>
      </c>
      <c r="B6516" t="s">
        <v>43</v>
      </c>
      <c r="C6516" t="s">
        <v>44</v>
      </c>
      <c r="D6516" t="s">
        <v>6841</v>
      </c>
      <c r="E6516" s="1">
        <v>45413</v>
      </c>
      <c r="F6516">
        <v>1</v>
      </c>
    </row>
    <row r="6517" spans="1:6" x14ac:dyDescent="0.25">
      <c r="A6517" t="s">
        <v>5212</v>
      </c>
      <c r="B6517" t="s">
        <v>43</v>
      </c>
      <c r="C6517" t="s">
        <v>44</v>
      </c>
      <c r="D6517" t="s">
        <v>6841</v>
      </c>
      <c r="E6517" s="1">
        <v>45444</v>
      </c>
      <c r="F6517">
        <v>1</v>
      </c>
    </row>
    <row r="6518" spans="1:6" x14ac:dyDescent="0.25">
      <c r="A6518" t="s">
        <v>5212</v>
      </c>
      <c r="B6518" t="s">
        <v>43</v>
      </c>
      <c r="C6518" t="s">
        <v>44</v>
      </c>
      <c r="D6518" t="s">
        <v>6841</v>
      </c>
      <c r="E6518" s="1">
        <v>45474</v>
      </c>
      <c r="F6518">
        <v>1</v>
      </c>
    </row>
    <row r="6519" spans="1:6" x14ac:dyDescent="0.25">
      <c r="A6519" t="s">
        <v>5217</v>
      </c>
      <c r="B6519" t="s">
        <v>31</v>
      </c>
      <c r="C6519" t="s">
        <v>32</v>
      </c>
      <c r="D6519" t="s">
        <v>6839</v>
      </c>
      <c r="E6519" s="1">
        <v>45352</v>
      </c>
      <c r="F6519">
        <v>1</v>
      </c>
    </row>
    <row r="6520" spans="1:6" x14ac:dyDescent="0.25">
      <c r="A6520" t="s">
        <v>5217</v>
      </c>
      <c r="B6520" t="s">
        <v>31</v>
      </c>
      <c r="C6520" t="s">
        <v>32</v>
      </c>
      <c r="D6520" t="s">
        <v>6839</v>
      </c>
      <c r="E6520" s="1">
        <v>45383</v>
      </c>
      <c r="F6520">
        <v>1</v>
      </c>
    </row>
    <row r="6521" spans="1:6" x14ac:dyDescent="0.25">
      <c r="A6521" t="s">
        <v>5217</v>
      </c>
      <c r="B6521" t="s">
        <v>31</v>
      </c>
      <c r="C6521" t="s">
        <v>32</v>
      </c>
      <c r="D6521" t="s">
        <v>6839</v>
      </c>
      <c r="E6521" s="1">
        <v>45413</v>
      </c>
      <c r="F6521">
        <v>1</v>
      </c>
    </row>
    <row r="6522" spans="1:6" x14ac:dyDescent="0.25">
      <c r="A6522" t="s">
        <v>5217</v>
      </c>
      <c r="B6522" t="s">
        <v>31</v>
      </c>
      <c r="C6522" t="s">
        <v>32</v>
      </c>
      <c r="D6522" t="s">
        <v>6839</v>
      </c>
      <c r="E6522" s="1">
        <v>45444</v>
      </c>
      <c r="F6522">
        <v>1</v>
      </c>
    </row>
    <row r="6523" spans="1:6" x14ac:dyDescent="0.25">
      <c r="A6523" t="s">
        <v>5217</v>
      </c>
      <c r="B6523" t="s">
        <v>31</v>
      </c>
      <c r="C6523" t="s">
        <v>32</v>
      </c>
      <c r="D6523" t="s">
        <v>6839</v>
      </c>
      <c r="E6523" s="1">
        <v>45474</v>
      </c>
      <c r="F6523">
        <v>1</v>
      </c>
    </row>
    <row r="6524" spans="1:6" x14ac:dyDescent="0.25">
      <c r="A6524" t="s">
        <v>5217</v>
      </c>
      <c r="B6524" t="s">
        <v>31</v>
      </c>
      <c r="C6524" t="s">
        <v>32</v>
      </c>
      <c r="D6524" t="s">
        <v>6839</v>
      </c>
      <c r="E6524" s="1">
        <v>45505</v>
      </c>
      <c r="F6524">
        <v>1</v>
      </c>
    </row>
    <row r="6525" spans="1:6" x14ac:dyDescent="0.25">
      <c r="A6525" t="s">
        <v>5217</v>
      </c>
      <c r="B6525" t="s">
        <v>31</v>
      </c>
      <c r="C6525" t="s">
        <v>32</v>
      </c>
      <c r="D6525" t="s">
        <v>6839</v>
      </c>
      <c r="E6525" s="1">
        <v>45536</v>
      </c>
      <c r="F6525">
        <v>1</v>
      </c>
    </row>
    <row r="6526" spans="1:6" x14ac:dyDescent="0.25">
      <c r="A6526" t="s">
        <v>5217</v>
      </c>
      <c r="B6526" t="s">
        <v>31</v>
      </c>
      <c r="C6526" t="s">
        <v>32</v>
      </c>
      <c r="D6526" t="s">
        <v>6839</v>
      </c>
      <c r="E6526" s="1">
        <v>45566</v>
      </c>
      <c r="F6526">
        <v>1</v>
      </c>
    </row>
    <row r="6527" spans="1:6" x14ac:dyDescent="0.25">
      <c r="A6527" t="s">
        <v>5217</v>
      </c>
      <c r="B6527" t="s">
        <v>31</v>
      </c>
      <c r="C6527" t="s">
        <v>32</v>
      </c>
      <c r="D6527" t="s">
        <v>6839</v>
      </c>
      <c r="E6527" s="1">
        <v>45597</v>
      </c>
      <c r="F6527">
        <v>1</v>
      </c>
    </row>
    <row r="6528" spans="1:6" x14ac:dyDescent="0.25">
      <c r="A6528" t="s">
        <v>5217</v>
      </c>
      <c r="B6528" t="s">
        <v>31</v>
      </c>
      <c r="C6528" t="s">
        <v>32</v>
      </c>
      <c r="D6528" t="s">
        <v>6839</v>
      </c>
      <c r="E6528" s="1">
        <v>45627</v>
      </c>
      <c r="F6528">
        <v>1</v>
      </c>
    </row>
    <row r="6529" spans="1:6" x14ac:dyDescent="0.25">
      <c r="A6529" t="s">
        <v>5223</v>
      </c>
      <c r="B6529" t="s">
        <v>146</v>
      </c>
      <c r="C6529" t="s">
        <v>147</v>
      </c>
      <c r="D6529" t="s">
        <v>6839</v>
      </c>
      <c r="E6529" s="1">
        <v>45323</v>
      </c>
      <c r="F6529">
        <v>1</v>
      </c>
    </row>
    <row r="6530" spans="1:6" x14ac:dyDescent="0.25">
      <c r="A6530" t="s">
        <v>5223</v>
      </c>
      <c r="B6530" t="s">
        <v>146</v>
      </c>
      <c r="C6530" t="s">
        <v>147</v>
      </c>
      <c r="D6530" t="s">
        <v>6839</v>
      </c>
      <c r="E6530" s="1">
        <v>45352</v>
      </c>
      <c r="F6530">
        <v>1</v>
      </c>
    </row>
    <row r="6531" spans="1:6" x14ac:dyDescent="0.25">
      <c r="A6531" t="s">
        <v>5223</v>
      </c>
      <c r="B6531" t="s">
        <v>146</v>
      </c>
      <c r="C6531" t="s">
        <v>147</v>
      </c>
      <c r="D6531" t="s">
        <v>6839</v>
      </c>
      <c r="E6531" s="1">
        <v>45383</v>
      </c>
      <c r="F6531">
        <v>1</v>
      </c>
    </row>
    <row r="6532" spans="1:6" x14ac:dyDescent="0.25">
      <c r="A6532" t="s">
        <v>5223</v>
      </c>
      <c r="B6532" t="s">
        <v>146</v>
      </c>
      <c r="C6532" t="s">
        <v>147</v>
      </c>
      <c r="D6532" t="s">
        <v>6839</v>
      </c>
      <c r="E6532" s="1">
        <v>45413</v>
      </c>
      <c r="F6532">
        <v>1</v>
      </c>
    </row>
    <row r="6533" spans="1:6" x14ac:dyDescent="0.25">
      <c r="A6533" t="s">
        <v>5223</v>
      </c>
      <c r="B6533" t="s">
        <v>146</v>
      </c>
      <c r="C6533" t="s">
        <v>147</v>
      </c>
      <c r="D6533" t="s">
        <v>6839</v>
      </c>
      <c r="E6533" s="1">
        <v>45444</v>
      </c>
      <c r="F6533">
        <v>1</v>
      </c>
    </row>
    <row r="6534" spans="1:6" x14ac:dyDescent="0.25">
      <c r="A6534" t="s">
        <v>5223</v>
      </c>
      <c r="B6534" t="s">
        <v>146</v>
      </c>
      <c r="C6534" t="s">
        <v>147</v>
      </c>
      <c r="D6534" t="s">
        <v>6839</v>
      </c>
      <c r="E6534" s="1">
        <v>45474</v>
      </c>
      <c r="F6534">
        <v>1</v>
      </c>
    </row>
    <row r="6535" spans="1:6" x14ac:dyDescent="0.25">
      <c r="A6535" t="s">
        <v>5223</v>
      </c>
      <c r="B6535" t="s">
        <v>146</v>
      </c>
      <c r="C6535" t="s">
        <v>147</v>
      </c>
      <c r="D6535" t="s">
        <v>6839</v>
      </c>
      <c r="E6535" s="1">
        <v>45505</v>
      </c>
      <c r="F6535">
        <v>1</v>
      </c>
    </row>
    <row r="6536" spans="1:6" x14ac:dyDescent="0.25">
      <c r="A6536" t="s">
        <v>5223</v>
      </c>
      <c r="B6536" t="s">
        <v>146</v>
      </c>
      <c r="C6536" t="s">
        <v>147</v>
      </c>
      <c r="D6536" t="s">
        <v>6839</v>
      </c>
      <c r="E6536" s="1">
        <v>45536</v>
      </c>
      <c r="F6536">
        <v>1</v>
      </c>
    </row>
    <row r="6537" spans="1:6" x14ac:dyDescent="0.25">
      <c r="A6537" t="s">
        <v>5223</v>
      </c>
      <c r="B6537" t="s">
        <v>146</v>
      </c>
      <c r="C6537" t="s">
        <v>147</v>
      </c>
      <c r="D6537" t="s">
        <v>6839</v>
      </c>
      <c r="E6537" s="1">
        <v>45566</v>
      </c>
      <c r="F6537">
        <v>1</v>
      </c>
    </row>
    <row r="6538" spans="1:6" x14ac:dyDescent="0.25">
      <c r="A6538" t="s">
        <v>5223</v>
      </c>
      <c r="B6538" t="s">
        <v>146</v>
      </c>
      <c r="C6538" t="s">
        <v>147</v>
      </c>
      <c r="D6538" t="s">
        <v>6839</v>
      </c>
      <c r="E6538" s="1">
        <v>45597</v>
      </c>
      <c r="F6538">
        <v>1</v>
      </c>
    </row>
    <row r="6539" spans="1:6" x14ac:dyDescent="0.25">
      <c r="A6539" t="s">
        <v>5223</v>
      </c>
      <c r="B6539" t="s">
        <v>146</v>
      </c>
      <c r="C6539" t="s">
        <v>147</v>
      </c>
      <c r="D6539" t="s">
        <v>6839</v>
      </c>
      <c r="E6539" s="1">
        <v>45627</v>
      </c>
      <c r="F6539">
        <v>1</v>
      </c>
    </row>
    <row r="6540" spans="1:6" x14ac:dyDescent="0.25">
      <c r="A6540" t="s">
        <v>5231</v>
      </c>
      <c r="B6540" t="s">
        <v>146</v>
      </c>
      <c r="C6540" t="s">
        <v>147</v>
      </c>
      <c r="D6540" t="s">
        <v>6840</v>
      </c>
      <c r="E6540" s="1">
        <v>45352</v>
      </c>
      <c r="F6540">
        <v>1</v>
      </c>
    </row>
    <row r="6541" spans="1:6" x14ac:dyDescent="0.25">
      <c r="A6541" t="s">
        <v>5231</v>
      </c>
      <c r="B6541" t="s">
        <v>146</v>
      </c>
      <c r="C6541" t="s">
        <v>147</v>
      </c>
      <c r="D6541" t="s">
        <v>6840</v>
      </c>
      <c r="E6541" s="1">
        <v>45383</v>
      </c>
      <c r="F6541">
        <v>1</v>
      </c>
    </row>
    <row r="6542" spans="1:6" x14ac:dyDescent="0.25">
      <c r="A6542" t="s">
        <v>5231</v>
      </c>
      <c r="B6542" t="s">
        <v>146</v>
      </c>
      <c r="C6542" t="s">
        <v>147</v>
      </c>
      <c r="D6542" t="s">
        <v>6840</v>
      </c>
      <c r="E6542" s="1">
        <v>45413</v>
      </c>
      <c r="F6542">
        <v>1</v>
      </c>
    </row>
    <row r="6543" spans="1:6" x14ac:dyDescent="0.25">
      <c r="A6543" t="s">
        <v>5231</v>
      </c>
      <c r="B6543" t="s">
        <v>146</v>
      </c>
      <c r="C6543" t="s">
        <v>147</v>
      </c>
      <c r="D6543" t="s">
        <v>6840</v>
      </c>
      <c r="E6543" s="1">
        <v>45444</v>
      </c>
      <c r="F6543">
        <v>1</v>
      </c>
    </row>
    <row r="6544" spans="1:6" x14ac:dyDescent="0.25">
      <c r="A6544" t="s">
        <v>5231</v>
      </c>
      <c r="B6544" t="s">
        <v>146</v>
      </c>
      <c r="C6544" t="s">
        <v>147</v>
      </c>
      <c r="D6544" t="s">
        <v>6840</v>
      </c>
      <c r="E6544" s="1">
        <v>45474</v>
      </c>
      <c r="F6544">
        <v>1</v>
      </c>
    </row>
    <row r="6545" spans="1:6" x14ac:dyDescent="0.25">
      <c r="A6545" t="s">
        <v>5231</v>
      </c>
      <c r="B6545" t="s">
        <v>146</v>
      </c>
      <c r="C6545" t="s">
        <v>147</v>
      </c>
      <c r="D6545" t="s">
        <v>6840</v>
      </c>
      <c r="E6545" s="1">
        <v>45505</v>
      </c>
      <c r="F6545">
        <v>1</v>
      </c>
    </row>
    <row r="6546" spans="1:6" x14ac:dyDescent="0.25">
      <c r="A6546" t="s">
        <v>5231</v>
      </c>
      <c r="B6546" t="s">
        <v>146</v>
      </c>
      <c r="C6546" t="s">
        <v>147</v>
      </c>
      <c r="D6546" t="s">
        <v>6840</v>
      </c>
      <c r="E6546" s="1">
        <v>45536</v>
      </c>
      <c r="F6546">
        <v>1</v>
      </c>
    </row>
    <row r="6547" spans="1:6" x14ac:dyDescent="0.25">
      <c r="A6547" t="s">
        <v>5231</v>
      </c>
      <c r="B6547" t="s">
        <v>146</v>
      </c>
      <c r="C6547" t="s">
        <v>147</v>
      </c>
      <c r="D6547" t="s">
        <v>6840</v>
      </c>
      <c r="E6547" s="1">
        <v>45566</v>
      </c>
      <c r="F6547">
        <v>1</v>
      </c>
    </row>
    <row r="6548" spans="1:6" x14ac:dyDescent="0.25">
      <c r="A6548" t="s">
        <v>5231</v>
      </c>
      <c r="B6548" t="s">
        <v>146</v>
      </c>
      <c r="C6548" t="s">
        <v>147</v>
      </c>
      <c r="D6548" t="s">
        <v>6840</v>
      </c>
      <c r="E6548" s="1">
        <v>45597</v>
      </c>
      <c r="F6548">
        <v>1</v>
      </c>
    </row>
    <row r="6549" spans="1:6" x14ac:dyDescent="0.25">
      <c r="A6549" t="s">
        <v>5231</v>
      </c>
      <c r="B6549" t="s">
        <v>146</v>
      </c>
      <c r="C6549" t="s">
        <v>147</v>
      </c>
      <c r="D6549" t="s">
        <v>6840</v>
      </c>
      <c r="E6549" s="1">
        <v>45627</v>
      </c>
      <c r="F6549">
        <v>1</v>
      </c>
    </row>
    <row r="6550" spans="1:6" x14ac:dyDescent="0.25">
      <c r="A6550" t="s">
        <v>5235</v>
      </c>
      <c r="B6550" t="s">
        <v>146</v>
      </c>
      <c r="C6550" t="s">
        <v>147</v>
      </c>
      <c r="D6550" t="s">
        <v>6842</v>
      </c>
      <c r="E6550" s="1">
        <v>45323</v>
      </c>
      <c r="F6550">
        <v>1</v>
      </c>
    </row>
    <row r="6551" spans="1:6" x14ac:dyDescent="0.25">
      <c r="A6551" t="s">
        <v>5235</v>
      </c>
      <c r="B6551" t="s">
        <v>146</v>
      </c>
      <c r="C6551" t="s">
        <v>147</v>
      </c>
      <c r="D6551" t="s">
        <v>6842</v>
      </c>
      <c r="E6551" s="1">
        <v>45352</v>
      </c>
      <c r="F6551">
        <v>1</v>
      </c>
    </row>
    <row r="6552" spans="1:6" x14ac:dyDescent="0.25">
      <c r="A6552" t="s">
        <v>5235</v>
      </c>
      <c r="B6552" t="s">
        <v>146</v>
      </c>
      <c r="C6552" t="s">
        <v>147</v>
      </c>
      <c r="D6552" t="s">
        <v>6842</v>
      </c>
      <c r="E6552" s="1">
        <v>45383</v>
      </c>
      <c r="F6552">
        <v>1</v>
      </c>
    </row>
    <row r="6553" spans="1:6" x14ac:dyDescent="0.25">
      <c r="A6553" t="s">
        <v>5235</v>
      </c>
      <c r="B6553" t="s">
        <v>146</v>
      </c>
      <c r="C6553" t="s">
        <v>147</v>
      </c>
      <c r="D6553" t="s">
        <v>6842</v>
      </c>
      <c r="E6553" s="1">
        <v>45413</v>
      </c>
      <c r="F6553">
        <v>1</v>
      </c>
    </row>
    <row r="6554" spans="1:6" x14ac:dyDescent="0.25">
      <c r="A6554" t="s">
        <v>5235</v>
      </c>
      <c r="B6554" t="s">
        <v>146</v>
      </c>
      <c r="C6554" t="s">
        <v>147</v>
      </c>
      <c r="D6554" t="s">
        <v>6842</v>
      </c>
      <c r="E6554" s="1">
        <v>45444</v>
      </c>
      <c r="F6554">
        <v>1</v>
      </c>
    </row>
    <row r="6555" spans="1:6" x14ac:dyDescent="0.25">
      <c r="A6555" t="s">
        <v>5235</v>
      </c>
      <c r="B6555" t="s">
        <v>146</v>
      </c>
      <c r="C6555" t="s">
        <v>147</v>
      </c>
      <c r="D6555" t="s">
        <v>6842</v>
      </c>
      <c r="E6555" s="1">
        <v>45474</v>
      </c>
      <c r="F6555">
        <v>1</v>
      </c>
    </row>
    <row r="6556" spans="1:6" x14ac:dyDescent="0.25">
      <c r="A6556" t="s">
        <v>5235</v>
      </c>
      <c r="B6556" t="s">
        <v>146</v>
      </c>
      <c r="C6556" t="s">
        <v>147</v>
      </c>
      <c r="D6556" t="s">
        <v>6842</v>
      </c>
      <c r="E6556" s="1">
        <v>45505</v>
      </c>
      <c r="F6556">
        <v>1</v>
      </c>
    </row>
    <row r="6557" spans="1:6" x14ac:dyDescent="0.25">
      <c r="A6557" t="s">
        <v>5235</v>
      </c>
      <c r="B6557" t="s">
        <v>146</v>
      </c>
      <c r="C6557" t="s">
        <v>147</v>
      </c>
      <c r="D6557" t="s">
        <v>6842</v>
      </c>
      <c r="E6557" s="1">
        <v>45536</v>
      </c>
      <c r="F6557">
        <v>1</v>
      </c>
    </row>
    <row r="6558" spans="1:6" x14ac:dyDescent="0.25">
      <c r="A6558" t="s">
        <v>5235</v>
      </c>
      <c r="B6558" t="s">
        <v>146</v>
      </c>
      <c r="C6558" t="s">
        <v>147</v>
      </c>
      <c r="D6558" t="s">
        <v>6842</v>
      </c>
      <c r="E6558" s="1">
        <v>45566</v>
      </c>
      <c r="F6558">
        <v>1</v>
      </c>
    </row>
    <row r="6559" spans="1:6" x14ac:dyDescent="0.25">
      <c r="A6559" t="s">
        <v>5235</v>
      </c>
      <c r="B6559" t="s">
        <v>146</v>
      </c>
      <c r="C6559" t="s">
        <v>147</v>
      </c>
      <c r="D6559" t="s">
        <v>6842</v>
      </c>
      <c r="E6559" s="1">
        <v>45597</v>
      </c>
      <c r="F6559">
        <v>1</v>
      </c>
    </row>
    <row r="6560" spans="1:6" x14ac:dyDescent="0.25">
      <c r="A6560" t="s">
        <v>5235</v>
      </c>
      <c r="B6560" t="s">
        <v>146</v>
      </c>
      <c r="C6560" t="s">
        <v>147</v>
      </c>
      <c r="D6560" t="s">
        <v>6842</v>
      </c>
      <c r="E6560" s="1">
        <v>45627</v>
      </c>
      <c r="F6560">
        <v>1</v>
      </c>
    </row>
    <row r="6561" spans="1:6" x14ac:dyDescent="0.25">
      <c r="A6561" t="s">
        <v>5243</v>
      </c>
      <c r="B6561" t="s">
        <v>146</v>
      </c>
      <c r="C6561" t="s">
        <v>147</v>
      </c>
      <c r="D6561" t="s">
        <v>6842</v>
      </c>
      <c r="E6561" s="1">
        <v>45323</v>
      </c>
      <c r="F6561">
        <v>1</v>
      </c>
    </row>
    <row r="6562" spans="1:6" x14ac:dyDescent="0.25">
      <c r="A6562" t="s">
        <v>5243</v>
      </c>
      <c r="B6562" t="s">
        <v>146</v>
      </c>
      <c r="C6562" t="s">
        <v>147</v>
      </c>
      <c r="D6562" t="s">
        <v>6842</v>
      </c>
      <c r="E6562" s="1">
        <v>45352</v>
      </c>
      <c r="F6562">
        <v>1</v>
      </c>
    </row>
    <row r="6563" spans="1:6" x14ac:dyDescent="0.25">
      <c r="A6563" t="s">
        <v>5243</v>
      </c>
      <c r="B6563" t="s">
        <v>146</v>
      </c>
      <c r="C6563" t="s">
        <v>147</v>
      </c>
      <c r="D6563" t="s">
        <v>6842</v>
      </c>
      <c r="E6563" s="1">
        <v>45383</v>
      </c>
      <c r="F6563">
        <v>1</v>
      </c>
    </row>
    <row r="6564" spans="1:6" x14ac:dyDescent="0.25">
      <c r="A6564" t="s">
        <v>5243</v>
      </c>
      <c r="B6564" t="s">
        <v>146</v>
      </c>
      <c r="C6564" t="s">
        <v>147</v>
      </c>
      <c r="D6564" t="s">
        <v>6842</v>
      </c>
      <c r="E6564" s="1">
        <v>45413</v>
      </c>
      <c r="F6564">
        <v>1</v>
      </c>
    </row>
    <row r="6565" spans="1:6" x14ac:dyDescent="0.25">
      <c r="A6565" t="s">
        <v>5243</v>
      </c>
      <c r="B6565" t="s">
        <v>146</v>
      </c>
      <c r="C6565" t="s">
        <v>147</v>
      </c>
      <c r="D6565" t="s">
        <v>6842</v>
      </c>
      <c r="E6565" s="1">
        <v>45444</v>
      </c>
      <c r="F6565">
        <v>1</v>
      </c>
    </row>
    <row r="6566" spans="1:6" x14ac:dyDescent="0.25">
      <c r="A6566" t="s">
        <v>5243</v>
      </c>
      <c r="B6566" t="s">
        <v>146</v>
      </c>
      <c r="C6566" t="s">
        <v>147</v>
      </c>
      <c r="D6566" t="s">
        <v>6842</v>
      </c>
      <c r="E6566" s="1">
        <v>45474</v>
      </c>
      <c r="F6566">
        <v>1</v>
      </c>
    </row>
    <row r="6567" spans="1:6" x14ac:dyDescent="0.25">
      <c r="A6567" t="s">
        <v>5243</v>
      </c>
      <c r="B6567" t="s">
        <v>146</v>
      </c>
      <c r="C6567" t="s">
        <v>147</v>
      </c>
      <c r="D6567" t="s">
        <v>6842</v>
      </c>
      <c r="E6567" s="1">
        <v>45505</v>
      </c>
      <c r="F6567">
        <v>1</v>
      </c>
    </row>
    <row r="6568" spans="1:6" x14ac:dyDescent="0.25">
      <c r="A6568" t="s">
        <v>5243</v>
      </c>
      <c r="B6568" t="s">
        <v>146</v>
      </c>
      <c r="C6568" t="s">
        <v>147</v>
      </c>
      <c r="D6568" t="s">
        <v>6842</v>
      </c>
      <c r="E6568" s="1">
        <v>45536</v>
      </c>
      <c r="F6568">
        <v>1</v>
      </c>
    </row>
    <row r="6569" spans="1:6" x14ac:dyDescent="0.25">
      <c r="A6569" t="s">
        <v>5243</v>
      </c>
      <c r="B6569" t="s">
        <v>146</v>
      </c>
      <c r="C6569" t="s">
        <v>147</v>
      </c>
      <c r="D6569" t="s">
        <v>6842</v>
      </c>
      <c r="E6569" s="1">
        <v>45566</v>
      </c>
      <c r="F6569">
        <v>1</v>
      </c>
    </row>
    <row r="6570" spans="1:6" x14ac:dyDescent="0.25">
      <c r="A6570" t="s">
        <v>5243</v>
      </c>
      <c r="B6570" t="s">
        <v>146</v>
      </c>
      <c r="C6570" t="s">
        <v>147</v>
      </c>
      <c r="D6570" t="s">
        <v>6842</v>
      </c>
      <c r="E6570" s="1">
        <v>45597</v>
      </c>
      <c r="F6570">
        <v>1</v>
      </c>
    </row>
    <row r="6571" spans="1:6" x14ac:dyDescent="0.25">
      <c r="A6571" t="s">
        <v>5243</v>
      </c>
      <c r="B6571" t="s">
        <v>146</v>
      </c>
      <c r="C6571" t="s">
        <v>147</v>
      </c>
      <c r="D6571" t="s">
        <v>6842</v>
      </c>
      <c r="E6571" s="1">
        <v>45627</v>
      </c>
      <c r="F6571">
        <v>1</v>
      </c>
    </row>
    <row r="6572" spans="1:6" x14ac:dyDescent="0.25">
      <c r="A6572" t="s">
        <v>5261</v>
      </c>
      <c r="B6572" t="s">
        <v>31</v>
      </c>
      <c r="C6572" t="s">
        <v>32</v>
      </c>
      <c r="D6572" t="s">
        <v>6841</v>
      </c>
      <c r="E6572" s="1">
        <v>45323</v>
      </c>
      <c r="F6572">
        <v>1</v>
      </c>
    </row>
    <row r="6573" spans="1:6" x14ac:dyDescent="0.25">
      <c r="A6573" t="s">
        <v>5261</v>
      </c>
      <c r="B6573" t="s">
        <v>31</v>
      </c>
      <c r="C6573" t="s">
        <v>32</v>
      </c>
      <c r="D6573" t="s">
        <v>6841</v>
      </c>
      <c r="E6573" s="1">
        <v>45352</v>
      </c>
      <c r="F6573">
        <v>1</v>
      </c>
    </row>
    <row r="6574" spans="1:6" x14ac:dyDescent="0.25">
      <c r="A6574" t="s">
        <v>5261</v>
      </c>
      <c r="B6574" t="s">
        <v>31</v>
      </c>
      <c r="C6574" t="s">
        <v>32</v>
      </c>
      <c r="D6574" t="s">
        <v>6841</v>
      </c>
      <c r="E6574" s="1">
        <v>45383</v>
      </c>
      <c r="F6574">
        <v>1</v>
      </c>
    </row>
    <row r="6575" spans="1:6" x14ac:dyDescent="0.25">
      <c r="A6575" t="s">
        <v>5261</v>
      </c>
      <c r="B6575" t="s">
        <v>31</v>
      </c>
      <c r="C6575" t="s">
        <v>32</v>
      </c>
      <c r="D6575" t="s">
        <v>6841</v>
      </c>
      <c r="E6575" s="1">
        <v>45413</v>
      </c>
      <c r="F6575">
        <v>1</v>
      </c>
    </row>
    <row r="6576" spans="1:6" x14ac:dyDescent="0.25">
      <c r="A6576" t="s">
        <v>5261</v>
      </c>
      <c r="B6576" t="s">
        <v>31</v>
      </c>
      <c r="C6576" t="s">
        <v>32</v>
      </c>
      <c r="D6576" t="s">
        <v>6841</v>
      </c>
      <c r="E6576" s="1">
        <v>45444</v>
      </c>
      <c r="F6576">
        <v>1</v>
      </c>
    </row>
    <row r="6577" spans="1:6" x14ac:dyDescent="0.25">
      <c r="A6577" t="s">
        <v>5261</v>
      </c>
      <c r="B6577" t="s">
        <v>31</v>
      </c>
      <c r="C6577" t="s">
        <v>32</v>
      </c>
      <c r="D6577" t="s">
        <v>6841</v>
      </c>
      <c r="E6577" s="1">
        <v>45474</v>
      </c>
      <c r="F6577">
        <v>1</v>
      </c>
    </row>
    <row r="6578" spans="1:6" x14ac:dyDescent="0.25">
      <c r="A6578" t="s">
        <v>5261</v>
      </c>
      <c r="B6578" t="s">
        <v>31</v>
      </c>
      <c r="C6578" t="s">
        <v>32</v>
      </c>
      <c r="D6578" t="s">
        <v>6841</v>
      </c>
      <c r="E6578" s="1">
        <v>45505</v>
      </c>
      <c r="F6578">
        <v>1</v>
      </c>
    </row>
    <row r="6579" spans="1:6" x14ac:dyDescent="0.25">
      <c r="A6579" t="s">
        <v>5261</v>
      </c>
      <c r="B6579" t="s">
        <v>31</v>
      </c>
      <c r="C6579" t="s">
        <v>32</v>
      </c>
      <c r="D6579" t="s">
        <v>6841</v>
      </c>
      <c r="E6579" s="1">
        <v>45536</v>
      </c>
      <c r="F6579">
        <v>1</v>
      </c>
    </row>
    <row r="6580" spans="1:6" x14ac:dyDescent="0.25">
      <c r="A6580" t="s">
        <v>5261</v>
      </c>
      <c r="B6580" t="s">
        <v>31</v>
      </c>
      <c r="C6580" t="s">
        <v>32</v>
      </c>
      <c r="D6580" t="s">
        <v>6841</v>
      </c>
      <c r="E6580" s="1">
        <v>45566</v>
      </c>
      <c r="F6580">
        <v>1</v>
      </c>
    </row>
    <row r="6581" spans="1:6" x14ac:dyDescent="0.25">
      <c r="A6581" t="s">
        <v>5261</v>
      </c>
      <c r="B6581" t="s">
        <v>31</v>
      </c>
      <c r="C6581" t="s">
        <v>32</v>
      </c>
      <c r="D6581" t="s">
        <v>6841</v>
      </c>
      <c r="E6581" s="1">
        <v>45597</v>
      </c>
      <c r="F6581">
        <v>1</v>
      </c>
    </row>
    <row r="6582" spans="1:6" x14ac:dyDescent="0.25">
      <c r="A6582" t="s">
        <v>5261</v>
      </c>
      <c r="B6582" t="s">
        <v>31</v>
      </c>
      <c r="C6582" t="s">
        <v>32</v>
      </c>
      <c r="D6582" t="s">
        <v>6841</v>
      </c>
      <c r="E6582" s="1">
        <v>45627</v>
      </c>
      <c r="F6582">
        <v>1</v>
      </c>
    </row>
    <row r="6583" spans="1:6" x14ac:dyDescent="0.25">
      <c r="A6583" t="s">
        <v>5270</v>
      </c>
      <c r="B6583" t="s">
        <v>31</v>
      </c>
      <c r="C6583" t="s">
        <v>32</v>
      </c>
      <c r="D6583" t="s">
        <v>6842</v>
      </c>
      <c r="E6583" s="1">
        <v>45352</v>
      </c>
      <c r="F6583">
        <v>1</v>
      </c>
    </row>
    <row r="6584" spans="1:6" x14ac:dyDescent="0.25">
      <c r="A6584" t="s">
        <v>5270</v>
      </c>
      <c r="B6584" t="s">
        <v>31</v>
      </c>
      <c r="C6584" t="s">
        <v>32</v>
      </c>
      <c r="D6584" t="s">
        <v>6842</v>
      </c>
      <c r="E6584" s="1">
        <v>45383</v>
      </c>
      <c r="F6584">
        <v>1</v>
      </c>
    </row>
    <row r="6585" spans="1:6" x14ac:dyDescent="0.25">
      <c r="A6585" t="s">
        <v>5270</v>
      </c>
      <c r="B6585" t="s">
        <v>31</v>
      </c>
      <c r="C6585" t="s">
        <v>32</v>
      </c>
      <c r="D6585" t="s">
        <v>6842</v>
      </c>
      <c r="E6585" s="1">
        <v>45413</v>
      </c>
      <c r="F6585">
        <v>1</v>
      </c>
    </row>
    <row r="6586" spans="1:6" x14ac:dyDescent="0.25">
      <c r="A6586" t="s">
        <v>5270</v>
      </c>
      <c r="B6586" t="s">
        <v>31</v>
      </c>
      <c r="C6586" t="s">
        <v>32</v>
      </c>
      <c r="D6586" t="s">
        <v>6842</v>
      </c>
      <c r="E6586" s="1">
        <v>45444</v>
      </c>
      <c r="F6586">
        <v>1</v>
      </c>
    </row>
    <row r="6587" spans="1:6" x14ac:dyDescent="0.25">
      <c r="A6587" t="s">
        <v>5270</v>
      </c>
      <c r="B6587" t="s">
        <v>31</v>
      </c>
      <c r="C6587" t="s">
        <v>32</v>
      </c>
      <c r="D6587" t="s">
        <v>6842</v>
      </c>
      <c r="E6587" s="1">
        <v>45474</v>
      </c>
      <c r="F6587">
        <v>1</v>
      </c>
    </row>
    <row r="6588" spans="1:6" x14ac:dyDescent="0.25">
      <c r="A6588" t="s">
        <v>5270</v>
      </c>
      <c r="B6588" t="s">
        <v>31</v>
      </c>
      <c r="C6588" t="s">
        <v>32</v>
      </c>
      <c r="D6588" t="s">
        <v>6842</v>
      </c>
      <c r="E6588" s="1">
        <v>45505</v>
      </c>
      <c r="F6588">
        <v>1</v>
      </c>
    </row>
    <row r="6589" spans="1:6" x14ac:dyDescent="0.25">
      <c r="A6589" t="s">
        <v>5270</v>
      </c>
      <c r="B6589" t="s">
        <v>31</v>
      </c>
      <c r="C6589" t="s">
        <v>32</v>
      </c>
      <c r="D6589" t="s">
        <v>6842</v>
      </c>
      <c r="E6589" s="1">
        <v>45536</v>
      </c>
      <c r="F6589">
        <v>1</v>
      </c>
    </row>
    <row r="6590" spans="1:6" x14ac:dyDescent="0.25">
      <c r="A6590" t="s">
        <v>5270</v>
      </c>
      <c r="B6590" t="s">
        <v>31</v>
      </c>
      <c r="C6590" t="s">
        <v>32</v>
      </c>
      <c r="D6590" t="s">
        <v>6842</v>
      </c>
      <c r="E6590" s="1">
        <v>45566</v>
      </c>
      <c r="F6590">
        <v>1</v>
      </c>
    </row>
    <row r="6591" spans="1:6" x14ac:dyDescent="0.25">
      <c r="A6591" t="s">
        <v>5270</v>
      </c>
      <c r="B6591" t="s">
        <v>31</v>
      </c>
      <c r="C6591" t="s">
        <v>32</v>
      </c>
      <c r="D6591" t="s">
        <v>6842</v>
      </c>
      <c r="E6591" s="1">
        <v>45597</v>
      </c>
      <c r="F6591">
        <v>1</v>
      </c>
    </row>
    <row r="6592" spans="1:6" x14ac:dyDescent="0.25">
      <c r="A6592" t="s">
        <v>5270</v>
      </c>
      <c r="B6592" t="s">
        <v>31</v>
      </c>
      <c r="C6592" t="s">
        <v>32</v>
      </c>
      <c r="D6592" t="s">
        <v>6842</v>
      </c>
      <c r="E6592" s="1">
        <v>45627</v>
      </c>
      <c r="F6592">
        <v>1</v>
      </c>
    </row>
    <row r="6593" spans="1:6" x14ac:dyDescent="0.25">
      <c r="A6593" t="s">
        <v>5279</v>
      </c>
      <c r="B6593" t="s">
        <v>52</v>
      </c>
      <c r="C6593" t="s">
        <v>44</v>
      </c>
      <c r="D6593" t="s">
        <v>6841</v>
      </c>
      <c r="E6593" s="1">
        <v>45323</v>
      </c>
      <c r="F6593">
        <v>1</v>
      </c>
    </row>
    <row r="6594" spans="1:6" x14ac:dyDescent="0.25">
      <c r="A6594" t="s">
        <v>5279</v>
      </c>
      <c r="B6594" t="s">
        <v>52</v>
      </c>
      <c r="C6594" t="s">
        <v>44</v>
      </c>
      <c r="D6594" t="s">
        <v>6841</v>
      </c>
      <c r="E6594" s="1">
        <v>45352</v>
      </c>
      <c r="F6594">
        <v>1</v>
      </c>
    </row>
    <row r="6595" spans="1:6" x14ac:dyDescent="0.25">
      <c r="A6595" t="s">
        <v>5279</v>
      </c>
      <c r="B6595" t="s">
        <v>52</v>
      </c>
      <c r="C6595" t="s">
        <v>44</v>
      </c>
      <c r="D6595" t="s">
        <v>6841</v>
      </c>
      <c r="E6595" s="1">
        <v>45383</v>
      </c>
      <c r="F6595">
        <v>1</v>
      </c>
    </row>
    <row r="6596" spans="1:6" x14ac:dyDescent="0.25">
      <c r="A6596" t="s">
        <v>5279</v>
      </c>
      <c r="B6596" t="s">
        <v>52</v>
      </c>
      <c r="C6596" t="s">
        <v>44</v>
      </c>
      <c r="D6596" t="s">
        <v>6841</v>
      </c>
      <c r="E6596" s="1">
        <v>45413</v>
      </c>
      <c r="F6596">
        <v>1</v>
      </c>
    </row>
    <row r="6597" spans="1:6" x14ac:dyDescent="0.25">
      <c r="A6597" t="s">
        <v>5279</v>
      </c>
      <c r="B6597" t="s">
        <v>52</v>
      </c>
      <c r="C6597" t="s">
        <v>44</v>
      </c>
      <c r="D6597" t="s">
        <v>6841</v>
      </c>
      <c r="E6597" s="1">
        <v>45444</v>
      </c>
      <c r="F6597">
        <v>1</v>
      </c>
    </row>
    <row r="6598" spans="1:6" x14ac:dyDescent="0.25">
      <c r="A6598" t="s">
        <v>5279</v>
      </c>
      <c r="B6598" t="s">
        <v>52</v>
      </c>
      <c r="C6598" t="s">
        <v>44</v>
      </c>
      <c r="D6598" t="s">
        <v>6841</v>
      </c>
      <c r="E6598" s="1">
        <v>45474</v>
      </c>
      <c r="F6598">
        <v>1</v>
      </c>
    </row>
    <row r="6599" spans="1:6" x14ac:dyDescent="0.25">
      <c r="A6599" t="s">
        <v>5279</v>
      </c>
      <c r="B6599" t="s">
        <v>52</v>
      </c>
      <c r="C6599" t="s">
        <v>44</v>
      </c>
      <c r="D6599" t="s">
        <v>6841</v>
      </c>
      <c r="E6599" s="1">
        <v>45505</v>
      </c>
      <c r="F6599">
        <v>1</v>
      </c>
    </row>
    <row r="6600" spans="1:6" x14ac:dyDescent="0.25">
      <c r="A6600" t="s">
        <v>5279</v>
      </c>
      <c r="B6600" t="s">
        <v>52</v>
      </c>
      <c r="C6600" t="s">
        <v>44</v>
      </c>
      <c r="D6600" t="s">
        <v>6841</v>
      </c>
      <c r="E6600" s="1">
        <v>45536</v>
      </c>
      <c r="F6600">
        <v>1</v>
      </c>
    </row>
    <row r="6601" spans="1:6" x14ac:dyDescent="0.25">
      <c r="A6601" t="s">
        <v>5279</v>
      </c>
      <c r="B6601" t="s">
        <v>52</v>
      </c>
      <c r="C6601" t="s">
        <v>44</v>
      </c>
      <c r="D6601" t="s">
        <v>6841</v>
      </c>
      <c r="E6601" s="1">
        <v>45566</v>
      </c>
      <c r="F6601">
        <v>1</v>
      </c>
    </row>
    <row r="6602" spans="1:6" x14ac:dyDescent="0.25">
      <c r="A6602" t="s">
        <v>5279</v>
      </c>
      <c r="B6602" t="s">
        <v>52</v>
      </c>
      <c r="C6602" t="s">
        <v>44</v>
      </c>
      <c r="D6602" t="s">
        <v>6841</v>
      </c>
      <c r="E6602" s="1">
        <v>45597</v>
      </c>
      <c r="F6602">
        <v>1</v>
      </c>
    </row>
    <row r="6603" spans="1:6" x14ac:dyDescent="0.25">
      <c r="A6603" t="s">
        <v>5279</v>
      </c>
      <c r="B6603" t="s">
        <v>52</v>
      </c>
      <c r="C6603" t="s">
        <v>44</v>
      </c>
      <c r="D6603" t="s">
        <v>6841</v>
      </c>
      <c r="E6603" s="1">
        <v>45627</v>
      </c>
      <c r="F6603">
        <v>1</v>
      </c>
    </row>
    <row r="6604" spans="1:6" x14ac:dyDescent="0.25">
      <c r="A6604" t="s">
        <v>5294</v>
      </c>
      <c r="B6604" t="s">
        <v>43</v>
      </c>
      <c r="C6604" t="s">
        <v>44</v>
      </c>
      <c r="D6604" t="s">
        <v>6840</v>
      </c>
      <c r="E6604" s="1">
        <v>45352</v>
      </c>
      <c r="F6604">
        <v>1</v>
      </c>
    </row>
    <row r="6605" spans="1:6" x14ac:dyDescent="0.25">
      <c r="A6605" t="s">
        <v>5294</v>
      </c>
      <c r="B6605" t="s">
        <v>43</v>
      </c>
      <c r="C6605" t="s">
        <v>44</v>
      </c>
      <c r="D6605" t="s">
        <v>6840</v>
      </c>
      <c r="E6605" s="1">
        <v>45383</v>
      </c>
      <c r="F6605">
        <v>1</v>
      </c>
    </row>
    <row r="6606" spans="1:6" x14ac:dyDescent="0.25">
      <c r="A6606" t="s">
        <v>5294</v>
      </c>
      <c r="B6606" t="s">
        <v>43</v>
      </c>
      <c r="C6606" t="s">
        <v>44</v>
      </c>
      <c r="D6606" t="s">
        <v>6840</v>
      </c>
      <c r="E6606" s="1">
        <v>45413</v>
      </c>
      <c r="F6606">
        <v>1</v>
      </c>
    </row>
    <row r="6607" spans="1:6" x14ac:dyDescent="0.25">
      <c r="A6607" t="s">
        <v>5294</v>
      </c>
      <c r="B6607" t="s">
        <v>43</v>
      </c>
      <c r="C6607" t="s">
        <v>44</v>
      </c>
      <c r="D6607" t="s">
        <v>6840</v>
      </c>
      <c r="E6607" s="1">
        <v>45444</v>
      </c>
      <c r="F6607">
        <v>1</v>
      </c>
    </row>
    <row r="6608" spans="1:6" x14ac:dyDescent="0.25">
      <c r="A6608" t="s">
        <v>5294</v>
      </c>
      <c r="B6608" t="s">
        <v>43</v>
      </c>
      <c r="C6608" t="s">
        <v>44</v>
      </c>
      <c r="D6608" t="s">
        <v>6840</v>
      </c>
      <c r="E6608" s="1">
        <v>45474</v>
      </c>
      <c r="F6608">
        <v>1</v>
      </c>
    </row>
    <row r="6609" spans="1:6" x14ac:dyDescent="0.25">
      <c r="A6609" t="s">
        <v>5294</v>
      </c>
      <c r="B6609" t="s">
        <v>43</v>
      </c>
      <c r="C6609" t="s">
        <v>44</v>
      </c>
      <c r="D6609" t="s">
        <v>6840</v>
      </c>
      <c r="E6609" s="1">
        <v>45505</v>
      </c>
      <c r="F6609">
        <v>1</v>
      </c>
    </row>
    <row r="6610" spans="1:6" x14ac:dyDescent="0.25">
      <c r="A6610" t="s">
        <v>5294</v>
      </c>
      <c r="B6610" t="s">
        <v>43</v>
      </c>
      <c r="C6610" t="s">
        <v>44</v>
      </c>
      <c r="D6610" t="s">
        <v>6840</v>
      </c>
      <c r="E6610" s="1">
        <v>45536</v>
      </c>
      <c r="F6610">
        <v>1</v>
      </c>
    </row>
    <row r="6611" spans="1:6" x14ac:dyDescent="0.25">
      <c r="A6611" t="s">
        <v>5294</v>
      </c>
      <c r="B6611" t="s">
        <v>43</v>
      </c>
      <c r="C6611" t="s">
        <v>44</v>
      </c>
      <c r="D6611" t="s">
        <v>6840</v>
      </c>
      <c r="E6611" s="1">
        <v>45566</v>
      </c>
      <c r="F6611">
        <v>1</v>
      </c>
    </row>
    <row r="6612" spans="1:6" x14ac:dyDescent="0.25">
      <c r="A6612" t="s">
        <v>5294</v>
      </c>
      <c r="B6612" t="s">
        <v>43</v>
      </c>
      <c r="C6612" t="s">
        <v>44</v>
      </c>
      <c r="D6612" t="s">
        <v>6840</v>
      </c>
      <c r="E6612" s="1">
        <v>45597</v>
      </c>
      <c r="F6612">
        <v>1</v>
      </c>
    </row>
    <row r="6613" spans="1:6" x14ac:dyDescent="0.25">
      <c r="A6613" t="s">
        <v>5303</v>
      </c>
      <c r="B6613" t="s">
        <v>31</v>
      </c>
      <c r="C6613" t="s">
        <v>32</v>
      </c>
      <c r="D6613" t="s">
        <v>6840</v>
      </c>
      <c r="E6613" s="1">
        <v>45323</v>
      </c>
      <c r="F6613">
        <v>1</v>
      </c>
    </row>
    <row r="6614" spans="1:6" x14ac:dyDescent="0.25">
      <c r="A6614" t="s">
        <v>5303</v>
      </c>
      <c r="B6614" t="s">
        <v>31</v>
      </c>
      <c r="C6614" t="s">
        <v>32</v>
      </c>
      <c r="D6614" t="s">
        <v>6840</v>
      </c>
      <c r="E6614" s="1">
        <v>45352</v>
      </c>
      <c r="F6614">
        <v>1</v>
      </c>
    </row>
    <row r="6615" spans="1:6" x14ac:dyDescent="0.25">
      <c r="A6615" t="s">
        <v>5303</v>
      </c>
      <c r="B6615" t="s">
        <v>31</v>
      </c>
      <c r="C6615" t="s">
        <v>32</v>
      </c>
      <c r="D6615" t="s">
        <v>6840</v>
      </c>
      <c r="E6615" s="1">
        <v>45383</v>
      </c>
      <c r="F6615">
        <v>1</v>
      </c>
    </row>
    <row r="6616" spans="1:6" x14ac:dyDescent="0.25">
      <c r="A6616" t="s">
        <v>5303</v>
      </c>
      <c r="B6616" t="s">
        <v>31</v>
      </c>
      <c r="C6616" t="s">
        <v>32</v>
      </c>
      <c r="D6616" t="s">
        <v>6840</v>
      </c>
      <c r="E6616" s="1">
        <v>45413</v>
      </c>
      <c r="F6616">
        <v>1</v>
      </c>
    </row>
    <row r="6617" spans="1:6" x14ac:dyDescent="0.25">
      <c r="A6617" t="s">
        <v>5303</v>
      </c>
      <c r="B6617" t="s">
        <v>31</v>
      </c>
      <c r="C6617" t="s">
        <v>32</v>
      </c>
      <c r="D6617" t="s">
        <v>6840</v>
      </c>
      <c r="E6617" s="1">
        <v>45444</v>
      </c>
      <c r="F6617">
        <v>1</v>
      </c>
    </row>
    <row r="6618" spans="1:6" x14ac:dyDescent="0.25">
      <c r="A6618" t="s">
        <v>5303</v>
      </c>
      <c r="B6618" t="s">
        <v>31</v>
      </c>
      <c r="C6618" t="s">
        <v>32</v>
      </c>
      <c r="D6618" t="s">
        <v>6840</v>
      </c>
      <c r="E6618" s="1">
        <v>45474</v>
      </c>
      <c r="F6618">
        <v>1</v>
      </c>
    </row>
    <row r="6619" spans="1:6" x14ac:dyDescent="0.25">
      <c r="A6619" t="s">
        <v>5303</v>
      </c>
      <c r="B6619" t="s">
        <v>31</v>
      </c>
      <c r="C6619" t="s">
        <v>32</v>
      </c>
      <c r="D6619" t="s">
        <v>6840</v>
      </c>
      <c r="E6619" s="1">
        <v>45505</v>
      </c>
      <c r="F6619">
        <v>1</v>
      </c>
    </row>
    <row r="6620" spans="1:6" x14ac:dyDescent="0.25">
      <c r="A6620" t="s">
        <v>5303</v>
      </c>
      <c r="B6620" t="s">
        <v>31</v>
      </c>
      <c r="C6620" t="s">
        <v>32</v>
      </c>
      <c r="D6620" t="s">
        <v>6840</v>
      </c>
      <c r="E6620" s="1">
        <v>45536</v>
      </c>
      <c r="F6620">
        <v>1</v>
      </c>
    </row>
    <row r="6621" spans="1:6" x14ac:dyDescent="0.25">
      <c r="A6621" t="s">
        <v>5303</v>
      </c>
      <c r="B6621" t="s">
        <v>31</v>
      </c>
      <c r="C6621" t="s">
        <v>32</v>
      </c>
      <c r="D6621" t="s">
        <v>6840</v>
      </c>
      <c r="E6621" s="1">
        <v>45566</v>
      </c>
      <c r="F6621">
        <v>1</v>
      </c>
    </row>
    <row r="6622" spans="1:6" x14ac:dyDescent="0.25">
      <c r="A6622" t="s">
        <v>5303</v>
      </c>
      <c r="B6622" t="s">
        <v>31</v>
      </c>
      <c r="C6622" t="s">
        <v>32</v>
      </c>
      <c r="D6622" t="s">
        <v>6840</v>
      </c>
      <c r="E6622" s="1">
        <v>45597</v>
      </c>
      <c r="F6622">
        <v>1</v>
      </c>
    </row>
    <row r="6623" spans="1:6" x14ac:dyDescent="0.25">
      <c r="A6623" t="s">
        <v>5303</v>
      </c>
      <c r="B6623" t="s">
        <v>31</v>
      </c>
      <c r="C6623" t="s">
        <v>32</v>
      </c>
      <c r="D6623" t="s">
        <v>6840</v>
      </c>
      <c r="E6623" s="1">
        <v>45627</v>
      </c>
      <c r="F6623">
        <v>1</v>
      </c>
    </row>
    <row r="6624" spans="1:6" x14ac:dyDescent="0.25">
      <c r="A6624" t="s">
        <v>5309</v>
      </c>
      <c r="B6624" t="s">
        <v>31</v>
      </c>
      <c r="C6624" t="s">
        <v>32</v>
      </c>
      <c r="D6624" t="s">
        <v>6840</v>
      </c>
      <c r="E6624" s="1">
        <v>45352</v>
      </c>
      <c r="F6624">
        <v>1</v>
      </c>
    </row>
    <row r="6625" spans="1:6" x14ac:dyDescent="0.25">
      <c r="A6625" t="s">
        <v>5309</v>
      </c>
      <c r="B6625" t="s">
        <v>31</v>
      </c>
      <c r="C6625" t="s">
        <v>32</v>
      </c>
      <c r="D6625" t="s">
        <v>6840</v>
      </c>
      <c r="E6625" s="1">
        <v>45383</v>
      </c>
      <c r="F6625">
        <v>1</v>
      </c>
    </row>
    <row r="6626" spans="1:6" x14ac:dyDescent="0.25">
      <c r="A6626" t="s">
        <v>5309</v>
      </c>
      <c r="B6626" t="s">
        <v>31</v>
      </c>
      <c r="C6626" t="s">
        <v>32</v>
      </c>
      <c r="D6626" t="s">
        <v>6840</v>
      </c>
      <c r="E6626" s="1">
        <v>45413</v>
      </c>
      <c r="F6626">
        <v>1</v>
      </c>
    </row>
    <row r="6627" spans="1:6" x14ac:dyDescent="0.25">
      <c r="A6627" t="s">
        <v>5309</v>
      </c>
      <c r="B6627" t="s">
        <v>31</v>
      </c>
      <c r="C6627" t="s">
        <v>32</v>
      </c>
      <c r="D6627" t="s">
        <v>6840</v>
      </c>
      <c r="E6627" s="1">
        <v>45444</v>
      </c>
      <c r="F6627">
        <v>1</v>
      </c>
    </row>
    <row r="6628" spans="1:6" x14ac:dyDescent="0.25">
      <c r="A6628" t="s">
        <v>5309</v>
      </c>
      <c r="B6628" t="s">
        <v>31</v>
      </c>
      <c r="C6628" t="s">
        <v>32</v>
      </c>
      <c r="D6628" t="s">
        <v>6840</v>
      </c>
      <c r="E6628" s="1">
        <v>45474</v>
      </c>
      <c r="F6628">
        <v>1</v>
      </c>
    </row>
    <row r="6629" spans="1:6" x14ac:dyDescent="0.25">
      <c r="A6629" t="s">
        <v>5309</v>
      </c>
      <c r="B6629" t="s">
        <v>31</v>
      </c>
      <c r="C6629" t="s">
        <v>32</v>
      </c>
      <c r="D6629" t="s">
        <v>6840</v>
      </c>
      <c r="E6629" s="1">
        <v>45505</v>
      </c>
      <c r="F6629">
        <v>1</v>
      </c>
    </row>
    <row r="6630" spans="1:6" x14ac:dyDescent="0.25">
      <c r="A6630" t="s">
        <v>5309</v>
      </c>
      <c r="B6630" t="s">
        <v>31</v>
      </c>
      <c r="C6630" t="s">
        <v>32</v>
      </c>
      <c r="D6630" t="s">
        <v>6840</v>
      </c>
      <c r="E6630" s="1">
        <v>45536</v>
      </c>
      <c r="F6630">
        <v>1</v>
      </c>
    </row>
    <row r="6631" spans="1:6" x14ac:dyDescent="0.25">
      <c r="A6631" t="s">
        <v>5309</v>
      </c>
      <c r="B6631" t="s">
        <v>31</v>
      </c>
      <c r="C6631" t="s">
        <v>32</v>
      </c>
      <c r="D6631" t="s">
        <v>6840</v>
      </c>
      <c r="E6631" s="1">
        <v>45566</v>
      </c>
      <c r="F6631">
        <v>1</v>
      </c>
    </row>
    <row r="6632" spans="1:6" x14ac:dyDescent="0.25">
      <c r="A6632" t="s">
        <v>5309</v>
      </c>
      <c r="B6632" t="s">
        <v>31</v>
      </c>
      <c r="C6632" t="s">
        <v>32</v>
      </c>
      <c r="D6632" t="s">
        <v>6840</v>
      </c>
      <c r="E6632" s="1">
        <v>45597</v>
      </c>
      <c r="F6632">
        <v>1</v>
      </c>
    </row>
    <row r="6633" spans="1:6" x14ac:dyDescent="0.25">
      <c r="A6633" t="s">
        <v>5309</v>
      </c>
      <c r="B6633" t="s">
        <v>31</v>
      </c>
      <c r="C6633" t="s">
        <v>32</v>
      </c>
      <c r="D6633" t="s">
        <v>6840</v>
      </c>
      <c r="E6633" s="1">
        <v>45627</v>
      </c>
      <c r="F6633">
        <v>1</v>
      </c>
    </row>
    <row r="6634" spans="1:6" x14ac:dyDescent="0.25">
      <c r="A6634" t="s">
        <v>5316</v>
      </c>
      <c r="B6634" t="s">
        <v>43</v>
      </c>
      <c r="C6634" t="s">
        <v>44</v>
      </c>
      <c r="D6634" t="s">
        <v>6842</v>
      </c>
      <c r="E6634" s="1">
        <v>45352</v>
      </c>
      <c r="F6634">
        <v>1</v>
      </c>
    </row>
    <row r="6635" spans="1:6" x14ac:dyDescent="0.25">
      <c r="A6635" t="s">
        <v>5316</v>
      </c>
      <c r="B6635" t="s">
        <v>43</v>
      </c>
      <c r="C6635" t="s">
        <v>44</v>
      </c>
      <c r="D6635" t="s">
        <v>6842</v>
      </c>
      <c r="E6635" s="1">
        <v>45383</v>
      </c>
      <c r="F6635">
        <v>1</v>
      </c>
    </row>
    <row r="6636" spans="1:6" x14ac:dyDescent="0.25">
      <c r="A6636" t="s">
        <v>5316</v>
      </c>
      <c r="B6636" t="s">
        <v>43</v>
      </c>
      <c r="C6636" t="s">
        <v>44</v>
      </c>
      <c r="D6636" t="s">
        <v>6842</v>
      </c>
      <c r="E6636" s="1">
        <v>45413</v>
      </c>
      <c r="F6636">
        <v>1</v>
      </c>
    </row>
    <row r="6637" spans="1:6" x14ac:dyDescent="0.25">
      <c r="A6637" t="s">
        <v>5316</v>
      </c>
      <c r="B6637" t="s">
        <v>43</v>
      </c>
      <c r="C6637" t="s">
        <v>44</v>
      </c>
      <c r="D6637" t="s">
        <v>6842</v>
      </c>
      <c r="E6637" s="1">
        <v>45444</v>
      </c>
      <c r="F6637">
        <v>1</v>
      </c>
    </row>
    <row r="6638" spans="1:6" x14ac:dyDescent="0.25">
      <c r="A6638" t="s">
        <v>5316</v>
      </c>
      <c r="B6638" t="s">
        <v>43</v>
      </c>
      <c r="C6638" t="s">
        <v>44</v>
      </c>
      <c r="D6638" t="s">
        <v>6842</v>
      </c>
      <c r="E6638" s="1">
        <v>45474</v>
      </c>
      <c r="F6638">
        <v>1</v>
      </c>
    </row>
    <row r="6639" spans="1:6" x14ac:dyDescent="0.25">
      <c r="A6639" t="s">
        <v>5316</v>
      </c>
      <c r="B6639" t="s">
        <v>43</v>
      </c>
      <c r="C6639" t="s">
        <v>44</v>
      </c>
      <c r="D6639" t="s">
        <v>6842</v>
      </c>
      <c r="E6639" s="1">
        <v>45505</v>
      </c>
      <c r="F6639">
        <v>1</v>
      </c>
    </row>
    <row r="6640" spans="1:6" x14ac:dyDescent="0.25">
      <c r="A6640" t="s">
        <v>5316</v>
      </c>
      <c r="B6640" t="s">
        <v>43</v>
      </c>
      <c r="C6640" t="s">
        <v>44</v>
      </c>
      <c r="D6640" t="s">
        <v>6842</v>
      </c>
      <c r="E6640" s="1">
        <v>45536</v>
      </c>
      <c r="F6640">
        <v>1</v>
      </c>
    </row>
    <row r="6641" spans="1:6" x14ac:dyDescent="0.25">
      <c r="A6641" t="s">
        <v>5316</v>
      </c>
      <c r="B6641" t="s">
        <v>43</v>
      </c>
      <c r="C6641" t="s">
        <v>44</v>
      </c>
      <c r="D6641" t="s">
        <v>6842</v>
      </c>
      <c r="E6641" s="1">
        <v>45566</v>
      </c>
      <c r="F6641">
        <v>1</v>
      </c>
    </row>
    <row r="6642" spans="1:6" x14ac:dyDescent="0.25">
      <c r="A6642" t="s">
        <v>5316</v>
      </c>
      <c r="B6642" t="s">
        <v>43</v>
      </c>
      <c r="C6642" t="s">
        <v>44</v>
      </c>
      <c r="D6642" t="s">
        <v>6842</v>
      </c>
      <c r="E6642" s="1">
        <v>45597</v>
      </c>
      <c r="F6642">
        <v>1</v>
      </c>
    </row>
    <row r="6643" spans="1:6" x14ac:dyDescent="0.25">
      <c r="A6643" t="s">
        <v>5316</v>
      </c>
      <c r="B6643" t="s">
        <v>43</v>
      </c>
      <c r="C6643" t="s">
        <v>44</v>
      </c>
      <c r="D6643" t="s">
        <v>6842</v>
      </c>
      <c r="E6643" s="1">
        <v>45627</v>
      </c>
      <c r="F6643">
        <v>1</v>
      </c>
    </row>
    <row r="6644" spans="1:6" x14ac:dyDescent="0.25">
      <c r="A6644" t="s">
        <v>5323</v>
      </c>
      <c r="B6644" t="s">
        <v>31</v>
      </c>
      <c r="C6644" t="s">
        <v>32</v>
      </c>
      <c r="D6644" t="s">
        <v>6839</v>
      </c>
      <c r="E6644" s="1">
        <v>45292</v>
      </c>
      <c r="F6644">
        <v>1</v>
      </c>
    </row>
    <row r="6645" spans="1:6" x14ac:dyDescent="0.25">
      <c r="A6645" t="s">
        <v>5323</v>
      </c>
      <c r="B6645" t="s">
        <v>31</v>
      </c>
      <c r="C6645" t="s">
        <v>32</v>
      </c>
      <c r="D6645" t="s">
        <v>6839</v>
      </c>
      <c r="E6645" s="1">
        <v>45323</v>
      </c>
      <c r="F6645">
        <v>1</v>
      </c>
    </row>
    <row r="6646" spans="1:6" x14ac:dyDescent="0.25">
      <c r="A6646" t="s">
        <v>5323</v>
      </c>
      <c r="B6646" t="s">
        <v>31</v>
      </c>
      <c r="C6646" t="s">
        <v>32</v>
      </c>
      <c r="D6646" t="s">
        <v>6839</v>
      </c>
      <c r="E6646" s="1">
        <v>45352</v>
      </c>
      <c r="F6646">
        <v>1</v>
      </c>
    </row>
    <row r="6647" spans="1:6" x14ac:dyDescent="0.25">
      <c r="A6647" t="s">
        <v>5323</v>
      </c>
      <c r="B6647" t="s">
        <v>31</v>
      </c>
      <c r="C6647" t="s">
        <v>32</v>
      </c>
      <c r="D6647" t="s">
        <v>6839</v>
      </c>
      <c r="E6647" s="1">
        <v>45383</v>
      </c>
      <c r="F6647">
        <v>1</v>
      </c>
    </row>
    <row r="6648" spans="1:6" x14ac:dyDescent="0.25">
      <c r="A6648" t="s">
        <v>5323</v>
      </c>
      <c r="B6648" t="s">
        <v>31</v>
      </c>
      <c r="C6648" t="s">
        <v>32</v>
      </c>
      <c r="D6648" t="s">
        <v>6839</v>
      </c>
      <c r="E6648" s="1">
        <v>45413</v>
      </c>
      <c r="F6648">
        <v>1</v>
      </c>
    </row>
    <row r="6649" spans="1:6" x14ac:dyDescent="0.25">
      <c r="A6649" t="s">
        <v>5323</v>
      </c>
      <c r="B6649" t="s">
        <v>31</v>
      </c>
      <c r="C6649" t="s">
        <v>32</v>
      </c>
      <c r="D6649" t="s">
        <v>6839</v>
      </c>
      <c r="E6649" s="1">
        <v>45444</v>
      </c>
      <c r="F6649">
        <v>1</v>
      </c>
    </row>
    <row r="6650" spans="1:6" x14ac:dyDescent="0.25">
      <c r="A6650" t="s">
        <v>5323</v>
      </c>
      <c r="B6650" t="s">
        <v>31</v>
      </c>
      <c r="C6650" t="s">
        <v>32</v>
      </c>
      <c r="D6650" t="s">
        <v>6839</v>
      </c>
      <c r="E6650" s="1">
        <v>45474</v>
      </c>
      <c r="F6650">
        <v>1</v>
      </c>
    </row>
    <row r="6651" spans="1:6" x14ac:dyDescent="0.25">
      <c r="A6651" t="s">
        <v>5323</v>
      </c>
      <c r="B6651" t="s">
        <v>31</v>
      </c>
      <c r="C6651" t="s">
        <v>32</v>
      </c>
      <c r="D6651" t="s">
        <v>6839</v>
      </c>
      <c r="E6651" s="1">
        <v>45505</v>
      </c>
      <c r="F6651">
        <v>1</v>
      </c>
    </row>
    <row r="6652" spans="1:6" x14ac:dyDescent="0.25">
      <c r="A6652" t="s">
        <v>5323</v>
      </c>
      <c r="B6652" t="s">
        <v>31</v>
      </c>
      <c r="C6652" t="s">
        <v>32</v>
      </c>
      <c r="D6652" t="s">
        <v>6839</v>
      </c>
      <c r="E6652" s="1">
        <v>45536</v>
      </c>
      <c r="F6652">
        <v>1</v>
      </c>
    </row>
    <row r="6653" spans="1:6" x14ac:dyDescent="0.25">
      <c r="A6653" t="s">
        <v>5323</v>
      </c>
      <c r="B6653" t="s">
        <v>31</v>
      </c>
      <c r="C6653" t="s">
        <v>32</v>
      </c>
      <c r="D6653" t="s">
        <v>6839</v>
      </c>
      <c r="E6653" s="1">
        <v>45566</v>
      </c>
      <c r="F6653">
        <v>1</v>
      </c>
    </row>
    <row r="6654" spans="1:6" x14ac:dyDescent="0.25">
      <c r="A6654" t="s">
        <v>5328</v>
      </c>
      <c r="B6654" t="s">
        <v>43</v>
      </c>
      <c r="C6654" t="s">
        <v>44</v>
      </c>
      <c r="D6654" t="s">
        <v>6841</v>
      </c>
      <c r="E6654" s="1">
        <v>45292</v>
      </c>
      <c r="F6654">
        <v>1</v>
      </c>
    </row>
    <row r="6655" spans="1:6" x14ac:dyDescent="0.25">
      <c r="A6655" t="s">
        <v>5328</v>
      </c>
      <c r="B6655" t="s">
        <v>43</v>
      </c>
      <c r="C6655" t="s">
        <v>44</v>
      </c>
      <c r="D6655" t="s">
        <v>6841</v>
      </c>
      <c r="E6655" s="1">
        <v>45323</v>
      </c>
      <c r="F6655">
        <v>1</v>
      </c>
    </row>
    <row r="6656" spans="1:6" x14ac:dyDescent="0.25">
      <c r="A6656" t="s">
        <v>5328</v>
      </c>
      <c r="B6656" t="s">
        <v>43</v>
      </c>
      <c r="C6656" t="s">
        <v>44</v>
      </c>
      <c r="D6656" t="s">
        <v>6841</v>
      </c>
      <c r="E6656" s="1">
        <v>45352</v>
      </c>
      <c r="F6656">
        <v>1</v>
      </c>
    </row>
    <row r="6657" spans="1:6" x14ac:dyDescent="0.25">
      <c r="A6657" t="s">
        <v>5328</v>
      </c>
      <c r="B6657" t="s">
        <v>43</v>
      </c>
      <c r="C6657" t="s">
        <v>44</v>
      </c>
      <c r="D6657" t="s">
        <v>6841</v>
      </c>
      <c r="E6657" s="1">
        <v>45383</v>
      </c>
      <c r="F6657">
        <v>1</v>
      </c>
    </row>
    <row r="6658" spans="1:6" x14ac:dyDescent="0.25">
      <c r="A6658" t="s">
        <v>5328</v>
      </c>
      <c r="B6658" t="s">
        <v>43</v>
      </c>
      <c r="C6658" t="s">
        <v>44</v>
      </c>
      <c r="D6658" t="s">
        <v>6841</v>
      </c>
      <c r="E6658" s="1">
        <v>45413</v>
      </c>
      <c r="F6658">
        <v>1</v>
      </c>
    </row>
    <row r="6659" spans="1:6" x14ac:dyDescent="0.25">
      <c r="A6659" t="s">
        <v>5328</v>
      </c>
      <c r="B6659" t="s">
        <v>43</v>
      </c>
      <c r="C6659" t="s">
        <v>44</v>
      </c>
      <c r="D6659" t="s">
        <v>6841</v>
      </c>
      <c r="E6659" s="1">
        <v>45444</v>
      </c>
      <c r="F6659">
        <v>1</v>
      </c>
    </row>
    <row r="6660" spans="1:6" x14ac:dyDescent="0.25">
      <c r="A6660" t="s">
        <v>5328</v>
      </c>
      <c r="B6660" t="s">
        <v>43</v>
      </c>
      <c r="C6660" t="s">
        <v>44</v>
      </c>
      <c r="D6660" t="s">
        <v>6841</v>
      </c>
      <c r="E6660" s="1">
        <v>45474</v>
      </c>
      <c r="F6660">
        <v>1</v>
      </c>
    </row>
    <row r="6661" spans="1:6" x14ac:dyDescent="0.25">
      <c r="A6661" t="s">
        <v>5328</v>
      </c>
      <c r="B6661" t="s">
        <v>43</v>
      </c>
      <c r="C6661" t="s">
        <v>44</v>
      </c>
      <c r="D6661" t="s">
        <v>6841</v>
      </c>
      <c r="E6661" s="1">
        <v>45505</v>
      </c>
      <c r="F6661">
        <v>1</v>
      </c>
    </row>
    <row r="6662" spans="1:6" x14ac:dyDescent="0.25">
      <c r="A6662" t="s">
        <v>5328</v>
      </c>
      <c r="B6662" t="s">
        <v>43</v>
      </c>
      <c r="C6662" t="s">
        <v>44</v>
      </c>
      <c r="D6662" t="s">
        <v>6841</v>
      </c>
      <c r="E6662" s="1">
        <v>45536</v>
      </c>
      <c r="F6662">
        <v>1</v>
      </c>
    </row>
    <row r="6663" spans="1:6" x14ac:dyDescent="0.25">
      <c r="A6663" t="s">
        <v>5328</v>
      </c>
      <c r="B6663" t="s">
        <v>43</v>
      </c>
      <c r="C6663" t="s">
        <v>44</v>
      </c>
      <c r="D6663" t="s">
        <v>6841</v>
      </c>
      <c r="E6663" s="1">
        <v>45566</v>
      </c>
      <c r="F6663">
        <v>1</v>
      </c>
    </row>
    <row r="6664" spans="1:6" x14ac:dyDescent="0.25">
      <c r="A6664" t="s">
        <v>5328</v>
      </c>
      <c r="B6664" t="s">
        <v>43</v>
      </c>
      <c r="C6664" t="s">
        <v>44</v>
      </c>
      <c r="D6664" t="s">
        <v>6841</v>
      </c>
      <c r="E6664" s="1">
        <v>45597</v>
      </c>
      <c r="F6664">
        <v>1</v>
      </c>
    </row>
    <row r="6665" spans="1:6" x14ac:dyDescent="0.25">
      <c r="A6665" t="s">
        <v>5328</v>
      </c>
      <c r="B6665" t="s">
        <v>43</v>
      </c>
      <c r="C6665" t="s">
        <v>44</v>
      </c>
      <c r="D6665" t="s">
        <v>6841</v>
      </c>
      <c r="E6665" s="1">
        <v>45627</v>
      </c>
      <c r="F6665">
        <v>1</v>
      </c>
    </row>
    <row r="6666" spans="1:6" x14ac:dyDescent="0.25">
      <c r="A6666" t="s">
        <v>5336</v>
      </c>
      <c r="B6666" t="s">
        <v>146</v>
      </c>
      <c r="C6666" t="s">
        <v>147</v>
      </c>
      <c r="D6666" t="s">
        <v>6842</v>
      </c>
      <c r="E6666" s="1">
        <v>45292</v>
      </c>
      <c r="F6666">
        <v>1</v>
      </c>
    </row>
    <row r="6667" spans="1:6" x14ac:dyDescent="0.25">
      <c r="A6667" t="s">
        <v>5336</v>
      </c>
      <c r="B6667" t="s">
        <v>146</v>
      </c>
      <c r="C6667" t="s">
        <v>147</v>
      </c>
      <c r="D6667" t="s">
        <v>6842</v>
      </c>
      <c r="E6667" s="1">
        <v>45323</v>
      </c>
      <c r="F6667">
        <v>1</v>
      </c>
    </row>
    <row r="6668" spans="1:6" x14ac:dyDescent="0.25">
      <c r="A6668" t="s">
        <v>5336</v>
      </c>
      <c r="B6668" t="s">
        <v>146</v>
      </c>
      <c r="C6668" t="s">
        <v>147</v>
      </c>
      <c r="D6668" t="s">
        <v>6842</v>
      </c>
      <c r="E6668" s="1">
        <v>45352</v>
      </c>
      <c r="F6668">
        <v>1</v>
      </c>
    </row>
    <row r="6669" spans="1:6" x14ac:dyDescent="0.25">
      <c r="A6669" t="s">
        <v>5336</v>
      </c>
      <c r="B6669" t="s">
        <v>146</v>
      </c>
      <c r="C6669" t="s">
        <v>147</v>
      </c>
      <c r="D6669" t="s">
        <v>6842</v>
      </c>
      <c r="E6669" s="1">
        <v>45383</v>
      </c>
      <c r="F6669">
        <v>1</v>
      </c>
    </row>
    <row r="6670" spans="1:6" x14ac:dyDescent="0.25">
      <c r="A6670" t="s">
        <v>5336</v>
      </c>
      <c r="B6670" t="s">
        <v>146</v>
      </c>
      <c r="C6670" t="s">
        <v>147</v>
      </c>
      <c r="D6670" t="s">
        <v>6842</v>
      </c>
      <c r="E6670" s="1">
        <v>45413</v>
      </c>
      <c r="F6670">
        <v>1</v>
      </c>
    </row>
    <row r="6671" spans="1:6" x14ac:dyDescent="0.25">
      <c r="A6671" t="s">
        <v>5336</v>
      </c>
      <c r="B6671" t="s">
        <v>146</v>
      </c>
      <c r="C6671" t="s">
        <v>147</v>
      </c>
      <c r="D6671" t="s">
        <v>6842</v>
      </c>
      <c r="E6671" s="1">
        <v>45444</v>
      </c>
      <c r="F6671">
        <v>1</v>
      </c>
    </row>
    <row r="6672" spans="1:6" x14ac:dyDescent="0.25">
      <c r="A6672" t="s">
        <v>5336</v>
      </c>
      <c r="B6672" t="s">
        <v>146</v>
      </c>
      <c r="C6672" t="s">
        <v>147</v>
      </c>
      <c r="D6672" t="s">
        <v>6842</v>
      </c>
      <c r="E6672" s="1">
        <v>45474</v>
      </c>
      <c r="F6672">
        <v>1</v>
      </c>
    </row>
    <row r="6673" spans="1:6" x14ac:dyDescent="0.25">
      <c r="A6673" t="s">
        <v>5336</v>
      </c>
      <c r="B6673" t="s">
        <v>146</v>
      </c>
      <c r="C6673" t="s">
        <v>147</v>
      </c>
      <c r="D6673" t="s">
        <v>6842</v>
      </c>
      <c r="E6673" s="1">
        <v>45505</v>
      </c>
      <c r="F6673">
        <v>1</v>
      </c>
    </row>
    <row r="6674" spans="1:6" x14ac:dyDescent="0.25">
      <c r="A6674" t="s">
        <v>5336</v>
      </c>
      <c r="B6674" t="s">
        <v>146</v>
      </c>
      <c r="C6674" t="s">
        <v>147</v>
      </c>
      <c r="D6674" t="s">
        <v>6842</v>
      </c>
      <c r="E6674" s="1">
        <v>45536</v>
      </c>
      <c r="F6674">
        <v>1</v>
      </c>
    </row>
    <row r="6675" spans="1:6" x14ac:dyDescent="0.25">
      <c r="A6675" t="s">
        <v>5336</v>
      </c>
      <c r="B6675" t="s">
        <v>146</v>
      </c>
      <c r="C6675" t="s">
        <v>147</v>
      </c>
      <c r="D6675" t="s">
        <v>6842</v>
      </c>
      <c r="E6675" s="1">
        <v>45566</v>
      </c>
      <c r="F6675">
        <v>1</v>
      </c>
    </row>
    <row r="6676" spans="1:6" x14ac:dyDescent="0.25">
      <c r="A6676" t="s">
        <v>5336</v>
      </c>
      <c r="B6676" t="s">
        <v>146</v>
      </c>
      <c r="C6676" t="s">
        <v>147</v>
      </c>
      <c r="D6676" t="s">
        <v>6842</v>
      </c>
      <c r="E6676" s="1">
        <v>45597</v>
      </c>
      <c r="F6676">
        <v>1</v>
      </c>
    </row>
    <row r="6677" spans="1:6" x14ac:dyDescent="0.25">
      <c r="A6677" t="s">
        <v>5336</v>
      </c>
      <c r="B6677" t="s">
        <v>146</v>
      </c>
      <c r="C6677" t="s">
        <v>147</v>
      </c>
      <c r="D6677" t="s">
        <v>6842</v>
      </c>
      <c r="E6677" s="1">
        <v>45627</v>
      </c>
      <c r="F6677">
        <v>1</v>
      </c>
    </row>
    <row r="6678" spans="1:6" x14ac:dyDescent="0.25">
      <c r="A6678" t="s">
        <v>5343</v>
      </c>
      <c r="B6678" t="s">
        <v>52</v>
      </c>
      <c r="C6678" t="s">
        <v>44</v>
      </c>
      <c r="D6678" t="s">
        <v>6840</v>
      </c>
      <c r="E6678" s="1">
        <v>45352</v>
      </c>
      <c r="F6678">
        <v>1</v>
      </c>
    </row>
    <row r="6679" spans="1:6" x14ac:dyDescent="0.25">
      <c r="A6679" t="s">
        <v>5343</v>
      </c>
      <c r="B6679" t="s">
        <v>52</v>
      </c>
      <c r="C6679" t="s">
        <v>44</v>
      </c>
      <c r="D6679" t="s">
        <v>6840</v>
      </c>
      <c r="E6679" s="1">
        <v>45383</v>
      </c>
      <c r="F6679">
        <v>1</v>
      </c>
    </row>
    <row r="6680" spans="1:6" x14ac:dyDescent="0.25">
      <c r="A6680" t="s">
        <v>5343</v>
      </c>
      <c r="B6680" t="s">
        <v>52</v>
      </c>
      <c r="C6680" t="s">
        <v>44</v>
      </c>
      <c r="D6680" t="s">
        <v>6840</v>
      </c>
      <c r="E6680" s="1">
        <v>45413</v>
      </c>
      <c r="F6680">
        <v>1</v>
      </c>
    </row>
    <row r="6681" spans="1:6" x14ac:dyDescent="0.25">
      <c r="A6681" t="s">
        <v>5343</v>
      </c>
      <c r="B6681" t="s">
        <v>52</v>
      </c>
      <c r="C6681" t="s">
        <v>44</v>
      </c>
      <c r="D6681" t="s">
        <v>6840</v>
      </c>
      <c r="E6681" s="1">
        <v>45444</v>
      </c>
      <c r="F6681">
        <v>1</v>
      </c>
    </row>
    <row r="6682" spans="1:6" x14ac:dyDescent="0.25">
      <c r="A6682" t="s">
        <v>5343</v>
      </c>
      <c r="B6682" t="s">
        <v>52</v>
      </c>
      <c r="C6682" t="s">
        <v>44</v>
      </c>
      <c r="D6682" t="s">
        <v>6840</v>
      </c>
      <c r="E6682" s="1">
        <v>45474</v>
      </c>
      <c r="F6682">
        <v>1</v>
      </c>
    </row>
    <row r="6683" spans="1:6" x14ac:dyDescent="0.25">
      <c r="A6683" t="s">
        <v>5343</v>
      </c>
      <c r="B6683" t="s">
        <v>52</v>
      </c>
      <c r="C6683" t="s">
        <v>44</v>
      </c>
      <c r="D6683" t="s">
        <v>6840</v>
      </c>
      <c r="E6683" s="1">
        <v>45505</v>
      </c>
      <c r="F6683">
        <v>1</v>
      </c>
    </row>
    <row r="6684" spans="1:6" x14ac:dyDescent="0.25">
      <c r="A6684" t="s">
        <v>5343</v>
      </c>
      <c r="B6684" t="s">
        <v>52</v>
      </c>
      <c r="C6684" t="s">
        <v>44</v>
      </c>
      <c r="D6684" t="s">
        <v>6840</v>
      </c>
      <c r="E6684" s="1">
        <v>45536</v>
      </c>
      <c r="F6684">
        <v>1</v>
      </c>
    </row>
    <row r="6685" spans="1:6" x14ac:dyDescent="0.25">
      <c r="A6685" t="s">
        <v>5343</v>
      </c>
      <c r="B6685" t="s">
        <v>52</v>
      </c>
      <c r="C6685" t="s">
        <v>44</v>
      </c>
      <c r="D6685" t="s">
        <v>6840</v>
      </c>
      <c r="E6685" s="1">
        <v>45566</v>
      </c>
      <c r="F6685">
        <v>1</v>
      </c>
    </row>
    <row r="6686" spans="1:6" x14ac:dyDescent="0.25">
      <c r="A6686" t="s">
        <v>5352</v>
      </c>
      <c r="B6686" t="s">
        <v>233</v>
      </c>
      <c r="C6686" t="s">
        <v>32</v>
      </c>
      <c r="D6686" t="s">
        <v>6842</v>
      </c>
      <c r="E6686" s="1">
        <v>45292</v>
      </c>
      <c r="F6686">
        <v>1</v>
      </c>
    </row>
    <row r="6687" spans="1:6" x14ac:dyDescent="0.25">
      <c r="A6687" t="s">
        <v>5352</v>
      </c>
      <c r="B6687" t="s">
        <v>233</v>
      </c>
      <c r="C6687" t="s">
        <v>32</v>
      </c>
      <c r="D6687" t="s">
        <v>6842</v>
      </c>
      <c r="E6687" s="1">
        <v>45323</v>
      </c>
      <c r="F6687">
        <v>1</v>
      </c>
    </row>
    <row r="6688" spans="1:6" x14ac:dyDescent="0.25">
      <c r="A6688" t="s">
        <v>5352</v>
      </c>
      <c r="B6688" t="s">
        <v>233</v>
      </c>
      <c r="C6688" t="s">
        <v>32</v>
      </c>
      <c r="D6688" t="s">
        <v>6842</v>
      </c>
      <c r="E6688" s="1">
        <v>45352</v>
      </c>
      <c r="F6688">
        <v>1</v>
      </c>
    </row>
    <row r="6689" spans="1:6" x14ac:dyDescent="0.25">
      <c r="A6689" t="s">
        <v>5352</v>
      </c>
      <c r="B6689" t="s">
        <v>233</v>
      </c>
      <c r="C6689" t="s">
        <v>32</v>
      </c>
      <c r="D6689" t="s">
        <v>6842</v>
      </c>
      <c r="E6689" s="1">
        <v>45383</v>
      </c>
      <c r="F6689">
        <v>1</v>
      </c>
    </row>
    <row r="6690" spans="1:6" x14ac:dyDescent="0.25">
      <c r="A6690" t="s">
        <v>5352</v>
      </c>
      <c r="B6690" t="s">
        <v>233</v>
      </c>
      <c r="C6690" t="s">
        <v>32</v>
      </c>
      <c r="D6690" t="s">
        <v>6842</v>
      </c>
      <c r="E6690" s="1">
        <v>45413</v>
      </c>
      <c r="F6690">
        <v>1</v>
      </c>
    </row>
    <row r="6691" spans="1:6" x14ac:dyDescent="0.25">
      <c r="A6691" t="s">
        <v>5352</v>
      </c>
      <c r="B6691" t="s">
        <v>233</v>
      </c>
      <c r="C6691" t="s">
        <v>32</v>
      </c>
      <c r="D6691" t="s">
        <v>6842</v>
      </c>
      <c r="E6691" s="1">
        <v>45444</v>
      </c>
      <c r="F6691">
        <v>1</v>
      </c>
    </row>
    <row r="6692" spans="1:6" x14ac:dyDescent="0.25">
      <c r="A6692" t="s">
        <v>5352</v>
      </c>
      <c r="B6692" t="s">
        <v>233</v>
      </c>
      <c r="C6692" t="s">
        <v>32</v>
      </c>
      <c r="D6692" t="s">
        <v>6842</v>
      </c>
      <c r="E6692" s="1">
        <v>45474</v>
      </c>
      <c r="F6692">
        <v>1</v>
      </c>
    </row>
    <row r="6693" spans="1:6" x14ac:dyDescent="0.25">
      <c r="A6693" t="s">
        <v>5352</v>
      </c>
      <c r="B6693" t="s">
        <v>233</v>
      </c>
      <c r="C6693" t="s">
        <v>32</v>
      </c>
      <c r="D6693" t="s">
        <v>6842</v>
      </c>
      <c r="E6693" s="1">
        <v>45505</v>
      </c>
      <c r="F6693">
        <v>1</v>
      </c>
    </row>
    <row r="6694" spans="1:6" x14ac:dyDescent="0.25">
      <c r="A6694" t="s">
        <v>5352</v>
      </c>
      <c r="B6694" t="s">
        <v>233</v>
      </c>
      <c r="C6694" t="s">
        <v>32</v>
      </c>
      <c r="D6694" t="s">
        <v>6842</v>
      </c>
      <c r="E6694" s="1">
        <v>45536</v>
      </c>
      <c r="F6694">
        <v>1</v>
      </c>
    </row>
    <row r="6695" spans="1:6" x14ac:dyDescent="0.25">
      <c r="A6695" t="s">
        <v>5352</v>
      </c>
      <c r="B6695" t="s">
        <v>233</v>
      </c>
      <c r="C6695" t="s">
        <v>32</v>
      </c>
      <c r="D6695" t="s">
        <v>6842</v>
      </c>
      <c r="E6695" s="1">
        <v>45566</v>
      </c>
      <c r="F6695">
        <v>1</v>
      </c>
    </row>
    <row r="6696" spans="1:6" x14ac:dyDescent="0.25">
      <c r="A6696" t="s">
        <v>5352</v>
      </c>
      <c r="B6696" t="s">
        <v>233</v>
      </c>
      <c r="C6696" t="s">
        <v>32</v>
      </c>
      <c r="D6696" t="s">
        <v>6842</v>
      </c>
      <c r="E6696" s="1">
        <v>45597</v>
      </c>
      <c r="F6696">
        <v>1</v>
      </c>
    </row>
    <row r="6697" spans="1:6" x14ac:dyDescent="0.25">
      <c r="A6697" t="s">
        <v>5352</v>
      </c>
      <c r="B6697" t="s">
        <v>233</v>
      </c>
      <c r="C6697" t="s">
        <v>32</v>
      </c>
      <c r="D6697" t="s">
        <v>6842</v>
      </c>
      <c r="E6697" s="1">
        <v>45627</v>
      </c>
      <c r="F6697">
        <v>1</v>
      </c>
    </row>
    <row r="6698" spans="1:6" x14ac:dyDescent="0.25">
      <c r="A6698" t="s">
        <v>5366</v>
      </c>
      <c r="B6698" t="s">
        <v>31</v>
      </c>
      <c r="C6698" t="s">
        <v>32</v>
      </c>
      <c r="D6698" t="s">
        <v>6840</v>
      </c>
      <c r="E6698" s="1">
        <v>45292</v>
      </c>
      <c r="F6698">
        <v>1</v>
      </c>
    </row>
    <row r="6699" spans="1:6" x14ac:dyDescent="0.25">
      <c r="A6699" t="s">
        <v>5366</v>
      </c>
      <c r="B6699" t="s">
        <v>31</v>
      </c>
      <c r="C6699" t="s">
        <v>32</v>
      </c>
      <c r="D6699" t="s">
        <v>6840</v>
      </c>
      <c r="E6699" s="1">
        <v>45323</v>
      </c>
      <c r="F6699">
        <v>1</v>
      </c>
    </row>
    <row r="6700" spans="1:6" x14ac:dyDescent="0.25">
      <c r="A6700" t="s">
        <v>5366</v>
      </c>
      <c r="B6700" t="s">
        <v>31</v>
      </c>
      <c r="C6700" t="s">
        <v>32</v>
      </c>
      <c r="D6700" t="s">
        <v>6840</v>
      </c>
      <c r="E6700" s="1">
        <v>45352</v>
      </c>
      <c r="F6700">
        <v>1</v>
      </c>
    </row>
    <row r="6701" spans="1:6" x14ac:dyDescent="0.25">
      <c r="A6701" t="s">
        <v>5366</v>
      </c>
      <c r="B6701" t="s">
        <v>31</v>
      </c>
      <c r="C6701" t="s">
        <v>32</v>
      </c>
      <c r="D6701" t="s">
        <v>6840</v>
      </c>
      <c r="E6701" s="1">
        <v>45383</v>
      </c>
      <c r="F6701">
        <v>1</v>
      </c>
    </row>
    <row r="6702" spans="1:6" x14ac:dyDescent="0.25">
      <c r="A6702" t="s">
        <v>5366</v>
      </c>
      <c r="B6702" t="s">
        <v>31</v>
      </c>
      <c r="C6702" t="s">
        <v>32</v>
      </c>
      <c r="D6702" t="s">
        <v>6840</v>
      </c>
      <c r="E6702" s="1">
        <v>45413</v>
      </c>
      <c r="F6702">
        <v>1</v>
      </c>
    </row>
    <row r="6703" spans="1:6" x14ac:dyDescent="0.25">
      <c r="A6703" t="s">
        <v>5366</v>
      </c>
      <c r="B6703" t="s">
        <v>31</v>
      </c>
      <c r="C6703" t="s">
        <v>32</v>
      </c>
      <c r="D6703" t="s">
        <v>6840</v>
      </c>
      <c r="E6703" s="1">
        <v>45444</v>
      </c>
      <c r="F6703">
        <v>1</v>
      </c>
    </row>
    <row r="6704" spans="1:6" x14ac:dyDescent="0.25">
      <c r="A6704" t="s">
        <v>5366</v>
      </c>
      <c r="B6704" t="s">
        <v>31</v>
      </c>
      <c r="C6704" t="s">
        <v>32</v>
      </c>
      <c r="D6704" t="s">
        <v>6840</v>
      </c>
      <c r="E6704" s="1">
        <v>45474</v>
      </c>
      <c r="F6704">
        <v>1</v>
      </c>
    </row>
    <row r="6705" spans="1:6" x14ac:dyDescent="0.25">
      <c r="A6705" t="s">
        <v>5366</v>
      </c>
      <c r="B6705" t="s">
        <v>31</v>
      </c>
      <c r="C6705" t="s">
        <v>32</v>
      </c>
      <c r="D6705" t="s">
        <v>6840</v>
      </c>
      <c r="E6705" s="1">
        <v>45505</v>
      </c>
      <c r="F6705">
        <v>1</v>
      </c>
    </row>
    <row r="6706" spans="1:6" x14ac:dyDescent="0.25">
      <c r="A6706" t="s">
        <v>5366</v>
      </c>
      <c r="B6706" t="s">
        <v>31</v>
      </c>
      <c r="C6706" t="s">
        <v>32</v>
      </c>
      <c r="D6706" t="s">
        <v>6840</v>
      </c>
      <c r="E6706" s="1">
        <v>45536</v>
      </c>
      <c r="F6706">
        <v>1</v>
      </c>
    </row>
    <row r="6707" spans="1:6" x14ac:dyDescent="0.25">
      <c r="A6707" t="s">
        <v>5366</v>
      </c>
      <c r="B6707" t="s">
        <v>31</v>
      </c>
      <c r="C6707" t="s">
        <v>32</v>
      </c>
      <c r="D6707" t="s">
        <v>6840</v>
      </c>
      <c r="E6707" s="1">
        <v>45566</v>
      </c>
      <c r="F6707">
        <v>1</v>
      </c>
    </row>
    <row r="6708" spans="1:6" x14ac:dyDescent="0.25">
      <c r="A6708" t="s">
        <v>5366</v>
      </c>
      <c r="B6708" t="s">
        <v>31</v>
      </c>
      <c r="C6708" t="s">
        <v>32</v>
      </c>
      <c r="D6708" t="s">
        <v>6840</v>
      </c>
      <c r="E6708" s="1">
        <v>45597</v>
      </c>
      <c r="F6708">
        <v>1</v>
      </c>
    </row>
    <row r="6709" spans="1:6" x14ac:dyDescent="0.25">
      <c r="A6709" t="s">
        <v>5366</v>
      </c>
      <c r="B6709" t="s">
        <v>31</v>
      </c>
      <c r="C6709" t="s">
        <v>32</v>
      </c>
      <c r="D6709" t="s">
        <v>6840</v>
      </c>
      <c r="E6709" s="1">
        <v>45627</v>
      </c>
      <c r="F6709">
        <v>1</v>
      </c>
    </row>
    <row r="6710" spans="1:6" x14ac:dyDescent="0.25">
      <c r="A6710" t="s">
        <v>5377</v>
      </c>
      <c r="B6710" t="s">
        <v>233</v>
      </c>
      <c r="C6710" t="s">
        <v>32</v>
      </c>
      <c r="D6710" t="s">
        <v>6842</v>
      </c>
      <c r="E6710" s="1">
        <v>45292</v>
      </c>
      <c r="F6710">
        <v>1</v>
      </c>
    </row>
    <row r="6711" spans="1:6" x14ac:dyDescent="0.25">
      <c r="A6711" t="s">
        <v>5377</v>
      </c>
      <c r="B6711" t="s">
        <v>233</v>
      </c>
      <c r="C6711" t="s">
        <v>32</v>
      </c>
      <c r="D6711" t="s">
        <v>6842</v>
      </c>
      <c r="E6711" s="1">
        <v>45323</v>
      </c>
      <c r="F6711">
        <v>1</v>
      </c>
    </row>
    <row r="6712" spans="1:6" x14ac:dyDescent="0.25">
      <c r="A6712" t="s">
        <v>5377</v>
      </c>
      <c r="B6712" t="s">
        <v>233</v>
      </c>
      <c r="C6712" t="s">
        <v>32</v>
      </c>
      <c r="D6712" t="s">
        <v>6842</v>
      </c>
      <c r="E6712" s="1">
        <v>45352</v>
      </c>
      <c r="F6712">
        <v>1</v>
      </c>
    </row>
    <row r="6713" spans="1:6" x14ac:dyDescent="0.25">
      <c r="A6713" t="s">
        <v>5377</v>
      </c>
      <c r="B6713" t="s">
        <v>233</v>
      </c>
      <c r="C6713" t="s">
        <v>32</v>
      </c>
      <c r="D6713" t="s">
        <v>6842</v>
      </c>
      <c r="E6713" s="1">
        <v>45383</v>
      </c>
      <c r="F6713">
        <v>1</v>
      </c>
    </row>
    <row r="6714" spans="1:6" x14ac:dyDescent="0.25">
      <c r="A6714" t="s">
        <v>5377</v>
      </c>
      <c r="B6714" t="s">
        <v>233</v>
      </c>
      <c r="C6714" t="s">
        <v>32</v>
      </c>
      <c r="D6714" t="s">
        <v>6842</v>
      </c>
      <c r="E6714" s="1">
        <v>45413</v>
      </c>
      <c r="F6714">
        <v>1</v>
      </c>
    </row>
    <row r="6715" spans="1:6" x14ac:dyDescent="0.25">
      <c r="A6715" t="s">
        <v>5377</v>
      </c>
      <c r="B6715" t="s">
        <v>233</v>
      </c>
      <c r="C6715" t="s">
        <v>32</v>
      </c>
      <c r="D6715" t="s">
        <v>6842</v>
      </c>
      <c r="E6715" s="1">
        <v>45444</v>
      </c>
      <c r="F6715">
        <v>1</v>
      </c>
    </row>
    <row r="6716" spans="1:6" x14ac:dyDescent="0.25">
      <c r="A6716" t="s">
        <v>5377</v>
      </c>
      <c r="B6716" t="s">
        <v>233</v>
      </c>
      <c r="C6716" t="s">
        <v>32</v>
      </c>
      <c r="D6716" t="s">
        <v>6842</v>
      </c>
      <c r="E6716" s="1">
        <v>45474</v>
      </c>
      <c r="F6716">
        <v>1</v>
      </c>
    </row>
    <row r="6717" spans="1:6" x14ac:dyDescent="0.25">
      <c r="A6717" t="s">
        <v>5377</v>
      </c>
      <c r="B6717" t="s">
        <v>233</v>
      </c>
      <c r="C6717" t="s">
        <v>32</v>
      </c>
      <c r="D6717" t="s">
        <v>6842</v>
      </c>
      <c r="E6717" s="1">
        <v>45505</v>
      </c>
      <c r="F6717">
        <v>1</v>
      </c>
    </row>
    <row r="6718" spans="1:6" x14ac:dyDescent="0.25">
      <c r="A6718" t="s">
        <v>5377</v>
      </c>
      <c r="B6718" t="s">
        <v>233</v>
      </c>
      <c r="C6718" t="s">
        <v>32</v>
      </c>
      <c r="D6718" t="s">
        <v>6842</v>
      </c>
      <c r="E6718" s="1">
        <v>45536</v>
      </c>
      <c r="F6718">
        <v>1</v>
      </c>
    </row>
    <row r="6719" spans="1:6" x14ac:dyDescent="0.25">
      <c r="A6719" t="s">
        <v>5377</v>
      </c>
      <c r="B6719" t="s">
        <v>233</v>
      </c>
      <c r="C6719" t="s">
        <v>32</v>
      </c>
      <c r="D6719" t="s">
        <v>6842</v>
      </c>
      <c r="E6719" s="1">
        <v>45566</v>
      </c>
      <c r="F6719">
        <v>1</v>
      </c>
    </row>
    <row r="6720" spans="1:6" x14ac:dyDescent="0.25">
      <c r="A6720" t="s">
        <v>5377</v>
      </c>
      <c r="B6720" t="s">
        <v>233</v>
      </c>
      <c r="C6720" t="s">
        <v>32</v>
      </c>
      <c r="D6720" t="s">
        <v>6842</v>
      </c>
      <c r="E6720" s="1">
        <v>45597</v>
      </c>
      <c r="F6720">
        <v>1</v>
      </c>
    </row>
    <row r="6721" spans="1:6" x14ac:dyDescent="0.25">
      <c r="A6721" t="s">
        <v>5377</v>
      </c>
      <c r="B6721" t="s">
        <v>233</v>
      </c>
      <c r="C6721" t="s">
        <v>32</v>
      </c>
      <c r="D6721" t="s">
        <v>6842</v>
      </c>
      <c r="E6721" s="1">
        <v>45627</v>
      </c>
      <c r="F6721">
        <v>1</v>
      </c>
    </row>
    <row r="6722" spans="1:6" x14ac:dyDescent="0.25">
      <c r="A6722" t="s">
        <v>5384</v>
      </c>
      <c r="B6722" t="s">
        <v>146</v>
      </c>
      <c r="C6722" t="s">
        <v>147</v>
      </c>
      <c r="D6722" t="s">
        <v>6840</v>
      </c>
      <c r="E6722" s="1">
        <v>45292</v>
      </c>
      <c r="F6722">
        <v>1</v>
      </c>
    </row>
    <row r="6723" spans="1:6" x14ac:dyDescent="0.25">
      <c r="A6723" t="s">
        <v>5384</v>
      </c>
      <c r="B6723" t="s">
        <v>146</v>
      </c>
      <c r="C6723" t="s">
        <v>147</v>
      </c>
      <c r="D6723" t="s">
        <v>6840</v>
      </c>
      <c r="E6723" s="1">
        <v>45323</v>
      </c>
      <c r="F6723">
        <v>1</v>
      </c>
    </row>
    <row r="6724" spans="1:6" x14ac:dyDescent="0.25">
      <c r="A6724" t="s">
        <v>5384</v>
      </c>
      <c r="B6724" t="s">
        <v>146</v>
      </c>
      <c r="C6724" t="s">
        <v>147</v>
      </c>
      <c r="D6724" t="s">
        <v>6840</v>
      </c>
      <c r="E6724" s="1">
        <v>45352</v>
      </c>
      <c r="F6724">
        <v>1</v>
      </c>
    </row>
    <row r="6725" spans="1:6" x14ac:dyDescent="0.25">
      <c r="A6725" t="s">
        <v>5384</v>
      </c>
      <c r="B6725" t="s">
        <v>146</v>
      </c>
      <c r="C6725" t="s">
        <v>147</v>
      </c>
      <c r="D6725" t="s">
        <v>6840</v>
      </c>
      <c r="E6725" s="1">
        <v>45383</v>
      </c>
      <c r="F6725">
        <v>1</v>
      </c>
    </row>
    <row r="6726" spans="1:6" x14ac:dyDescent="0.25">
      <c r="A6726" t="s">
        <v>5384</v>
      </c>
      <c r="B6726" t="s">
        <v>146</v>
      </c>
      <c r="C6726" t="s">
        <v>147</v>
      </c>
      <c r="D6726" t="s">
        <v>6840</v>
      </c>
      <c r="E6726" s="1">
        <v>45413</v>
      </c>
      <c r="F6726">
        <v>1</v>
      </c>
    </row>
    <row r="6727" spans="1:6" x14ac:dyDescent="0.25">
      <c r="A6727" t="s">
        <v>5384</v>
      </c>
      <c r="B6727" t="s">
        <v>146</v>
      </c>
      <c r="C6727" t="s">
        <v>147</v>
      </c>
      <c r="D6727" t="s">
        <v>6840</v>
      </c>
      <c r="E6727" s="1">
        <v>45444</v>
      </c>
      <c r="F6727">
        <v>1</v>
      </c>
    </row>
    <row r="6728" spans="1:6" x14ac:dyDescent="0.25">
      <c r="A6728" t="s">
        <v>5384</v>
      </c>
      <c r="B6728" t="s">
        <v>146</v>
      </c>
      <c r="C6728" t="s">
        <v>147</v>
      </c>
      <c r="D6728" t="s">
        <v>6840</v>
      </c>
      <c r="E6728" s="1">
        <v>45474</v>
      </c>
      <c r="F6728">
        <v>1</v>
      </c>
    </row>
    <row r="6729" spans="1:6" x14ac:dyDescent="0.25">
      <c r="A6729" t="s">
        <v>5384</v>
      </c>
      <c r="B6729" t="s">
        <v>146</v>
      </c>
      <c r="C6729" t="s">
        <v>147</v>
      </c>
      <c r="D6729" t="s">
        <v>6840</v>
      </c>
      <c r="E6729" s="1">
        <v>45505</v>
      </c>
      <c r="F6729">
        <v>1</v>
      </c>
    </row>
    <row r="6730" spans="1:6" x14ac:dyDescent="0.25">
      <c r="A6730" t="s">
        <v>5384</v>
      </c>
      <c r="B6730" t="s">
        <v>146</v>
      </c>
      <c r="C6730" t="s">
        <v>147</v>
      </c>
      <c r="D6730" t="s">
        <v>6840</v>
      </c>
      <c r="E6730" s="1">
        <v>45536</v>
      </c>
      <c r="F6730">
        <v>1</v>
      </c>
    </row>
    <row r="6731" spans="1:6" x14ac:dyDescent="0.25">
      <c r="A6731" t="s">
        <v>5384</v>
      </c>
      <c r="B6731" t="s">
        <v>146</v>
      </c>
      <c r="C6731" t="s">
        <v>147</v>
      </c>
      <c r="D6731" t="s">
        <v>6840</v>
      </c>
      <c r="E6731" s="1">
        <v>45566</v>
      </c>
      <c r="F6731">
        <v>1</v>
      </c>
    </row>
    <row r="6732" spans="1:6" x14ac:dyDescent="0.25">
      <c r="A6732" t="s">
        <v>5384</v>
      </c>
      <c r="B6732" t="s">
        <v>146</v>
      </c>
      <c r="C6732" t="s">
        <v>147</v>
      </c>
      <c r="D6732" t="s">
        <v>6840</v>
      </c>
      <c r="E6732" s="1">
        <v>45597</v>
      </c>
      <c r="F6732">
        <v>1</v>
      </c>
    </row>
    <row r="6733" spans="1:6" x14ac:dyDescent="0.25">
      <c r="A6733" t="s">
        <v>5384</v>
      </c>
      <c r="B6733" t="s">
        <v>146</v>
      </c>
      <c r="C6733" t="s">
        <v>147</v>
      </c>
      <c r="D6733" t="s">
        <v>6840</v>
      </c>
      <c r="E6733" s="1">
        <v>45627</v>
      </c>
      <c r="F6733">
        <v>1</v>
      </c>
    </row>
    <row r="6734" spans="1:6" x14ac:dyDescent="0.25">
      <c r="A6734" t="s">
        <v>5391</v>
      </c>
      <c r="B6734" t="s">
        <v>52</v>
      </c>
      <c r="C6734" t="s">
        <v>44</v>
      </c>
      <c r="D6734" t="s">
        <v>6841</v>
      </c>
      <c r="E6734" s="1">
        <v>45292</v>
      </c>
      <c r="F6734">
        <v>1</v>
      </c>
    </row>
    <row r="6735" spans="1:6" x14ac:dyDescent="0.25">
      <c r="A6735" t="s">
        <v>5391</v>
      </c>
      <c r="B6735" t="s">
        <v>52</v>
      </c>
      <c r="C6735" t="s">
        <v>44</v>
      </c>
      <c r="D6735" t="s">
        <v>6841</v>
      </c>
      <c r="E6735" s="1">
        <v>45323</v>
      </c>
      <c r="F6735">
        <v>1</v>
      </c>
    </row>
    <row r="6736" spans="1:6" x14ac:dyDescent="0.25">
      <c r="A6736" t="s">
        <v>5391</v>
      </c>
      <c r="B6736" t="s">
        <v>52</v>
      </c>
      <c r="C6736" t="s">
        <v>44</v>
      </c>
      <c r="D6736" t="s">
        <v>6841</v>
      </c>
      <c r="E6736" s="1">
        <v>45352</v>
      </c>
      <c r="F6736">
        <v>1</v>
      </c>
    </row>
    <row r="6737" spans="1:6" x14ac:dyDescent="0.25">
      <c r="A6737" t="s">
        <v>5391</v>
      </c>
      <c r="B6737" t="s">
        <v>52</v>
      </c>
      <c r="C6737" t="s">
        <v>44</v>
      </c>
      <c r="D6737" t="s">
        <v>6841</v>
      </c>
      <c r="E6737" s="1">
        <v>45383</v>
      </c>
      <c r="F6737">
        <v>1</v>
      </c>
    </row>
    <row r="6738" spans="1:6" x14ac:dyDescent="0.25">
      <c r="A6738" t="s">
        <v>5391</v>
      </c>
      <c r="B6738" t="s">
        <v>52</v>
      </c>
      <c r="C6738" t="s">
        <v>44</v>
      </c>
      <c r="D6738" t="s">
        <v>6841</v>
      </c>
      <c r="E6738" s="1">
        <v>45413</v>
      </c>
      <c r="F6738">
        <v>1</v>
      </c>
    </row>
    <row r="6739" spans="1:6" x14ac:dyDescent="0.25">
      <c r="A6739" t="s">
        <v>5400</v>
      </c>
      <c r="B6739" t="s">
        <v>43</v>
      </c>
      <c r="C6739" t="s">
        <v>44</v>
      </c>
      <c r="D6739" t="s">
        <v>6839</v>
      </c>
      <c r="E6739" s="1">
        <v>45352</v>
      </c>
      <c r="F6739">
        <v>1</v>
      </c>
    </row>
    <row r="6740" spans="1:6" x14ac:dyDescent="0.25">
      <c r="A6740" t="s">
        <v>5400</v>
      </c>
      <c r="B6740" t="s">
        <v>43</v>
      </c>
      <c r="C6740" t="s">
        <v>44</v>
      </c>
      <c r="D6740" t="s">
        <v>6839</v>
      </c>
      <c r="E6740" s="1">
        <v>45383</v>
      </c>
      <c r="F6740">
        <v>1</v>
      </c>
    </row>
    <row r="6741" spans="1:6" x14ac:dyDescent="0.25">
      <c r="A6741" t="s">
        <v>5400</v>
      </c>
      <c r="B6741" t="s">
        <v>43</v>
      </c>
      <c r="C6741" t="s">
        <v>44</v>
      </c>
      <c r="D6741" t="s">
        <v>6839</v>
      </c>
      <c r="E6741" s="1">
        <v>45413</v>
      </c>
      <c r="F6741">
        <v>1</v>
      </c>
    </row>
    <row r="6742" spans="1:6" x14ac:dyDescent="0.25">
      <c r="A6742" t="s">
        <v>5400</v>
      </c>
      <c r="B6742" t="s">
        <v>43</v>
      </c>
      <c r="C6742" t="s">
        <v>44</v>
      </c>
      <c r="D6742" t="s">
        <v>6839</v>
      </c>
      <c r="E6742" s="1">
        <v>45444</v>
      </c>
      <c r="F6742">
        <v>1</v>
      </c>
    </row>
    <row r="6743" spans="1:6" x14ac:dyDescent="0.25">
      <c r="A6743" t="s">
        <v>5400</v>
      </c>
      <c r="B6743" t="s">
        <v>43</v>
      </c>
      <c r="C6743" t="s">
        <v>44</v>
      </c>
      <c r="D6743" t="s">
        <v>6839</v>
      </c>
      <c r="E6743" s="1">
        <v>45474</v>
      </c>
      <c r="F6743">
        <v>1</v>
      </c>
    </row>
    <row r="6744" spans="1:6" x14ac:dyDescent="0.25">
      <c r="A6744" t="s">
        <v>5400</v>
      </c>
      <c r="B6744" t="s">
        <v>43</v>
      </c>
      <c r="C6744" t="s">
        <v>44</v>
      </c>
      <c r="D6744" t="s">
        <v>6839</v>
      </c>
      <c r="E6744" s="1">
        <v>45505</v>
      </c>
      <c r="F6744">
        <v>1</v>
      </c>
    </row>
    <row r="6745" spans="1:6" x14ac:dyDescent="0.25">
      <c r="A6745" t="s">
        <v>5400</v>
      </c>
      <c r="B6745" t="s">
        <v>43</v>
      </c>
      <c r="C6745" t="s">
        <v>44</v>
      </c>
      <c r="D6745" t="s">
        <v>6839</v>
      </c>
      <c r="E6745" s="1">
        <v>45536</v>
      </c>
      <c r="F6745">
        <v>1</v>
      </c>
    </row>
    <row r="6746" spans="1:6" x14ac:dyDescent="0.25">
      <c r="A6746" t="s">
        <v>5400</v>
      </c>
      <c r="B6746" t="s">
        <v>43</v>
      </c>
      <c r="C6746" t="s">
        <v>44</v>
      </c>
      <c r="D6746" t="s">
        <v>6839</v>
      </c>
      <c r="E6746" s="1">
        <v>45566</v>
      </c>
      <c r="F6746">
        <v>1</v>
      </c>
    </row>
    <row r="6747" spans="1:6" x14ac:dyDescent="0.25">
      <c r="A6747" t="s">
        <v>5400</v>
      </c>
      <c r="B6747" t="s">
        <v>43</v>
      </c>
      <c r="C6747" t="s">
        <v>44</v>
      </c>
      <c r="D6747" t="s">
        <v>6839</v>
      </c>
      <c r="E6747" s="1">
        <v>45597</v>
      </c>
      <c r="F6747">
        <v>1</v>
      </c>
    </row>
    <row r="6748" spans="1:6" x14ac:dyDescent="0.25">
      <c r="A6748" t="s">
        <v>5400</v>
      </c>
      <c r="B6748" t="s">
        <v>43</v>
      </c>
      <c r="C6748" t="s">
        <v>44</v>
      </c>
      <c r="D6748" t="s">
        <v>6839</v>
      </c>
      <c r="E6748" s="1">
        <v>45627</v>
      </c>
      <c r="F6748">
        <v>1</v>
      </c>
    </row>
    <row r="6749" spans="1:6" x14ac:dyDescent="0.25">
      <c r="A6749" t="s">
        <v>5407</v>
      </c>
      <c r="B6749" t="s">
        <v>52</v>
      </c>
      <c r="C6749" t="s">
        <v>44</v>
      </c>
      <c r="D6749" t="s">
        <v>6841</v>
      </c>
      <c r="E6749" s="1">
        <v>45292</v>
      </c>
      <c r="F6749">
        <v>1</v>
      </c>
    </row>
    <row r="6750" spans="1:6" x14ac:dyDescent="0.25">
      <c r="A6750" t="s">
        <v>5407</v>
      </c>
      <c r="B6750" t="s">
        <v>52</v>
      </c>
      <c r="C6750" t="s">
        <v>44</v>
      </c>
      <c r="D6750" t="s">
        <v>6841</v>
      </c>
      <c r="E6750" s="1">
        <v>45323</v>
      </c>
      <c r="F6750">
        <v>1</v>
      </c>
    </row>
    <row r="6751" spans="1:6" x14ac:dyDescent="0.25">
      <c r="A6751" t="s">
        <v>5407</v>
      </c>
      <c r="B6751" t="s">
        <v>52</v>
      </c>
      <c r="C6751" t="s">
        <v>44</v>
      </c>
      <c r="D6751" t="s">
        <v>6841</v>
      </c>
      <c r="E6751" s="1">
        <v>45352</v>
      </c>
      <c r="F6751">
        <v>1</v>
      </c>
    </row>
    <row r="6752" spans="1:6" x14ac:dyDescent="0.25">
      <c r="A6752" t="s">
        <v>5407</v>
      </c>
      <c r="B6752" t="s">
        <v>52</v>
      </c>
      <c r="C6752" t="s">
        <v>44</v>
      </c>
      <c r="D6752" t="s">
        <v>6841</v>
      </c>
      <c r="E6752" s="1">
        <v>45383</v>
      </c>
      <c r="F6752">
        <v>1</v>
      </c>
    </row>
    <row r="6753" spans="1:6" x14ac:dyDescent="0.25">
      <c r="A6753" t="s">
        <v>5407</v>
      </c>
      <c r="B6753" t="s">
        <v>52</v>
      </c>
      <c r="C6753" t="s">
        <v>44</v>
      </c>
      <c r="D6753" t="s">
        <v>6841</v>
      </c>
      <c r="E6753" s="1">
        <v>45413</v>
      </c>
      <c r="F6753">
        <v>1</v>
      </c>
    </row>
    <row r="6754" spans="1:6" x14ac:dyDescent="0.25">
      <c r="A6754" t="s">
        <v>5407</v>
      </c>
      <c r="B6754" t="s">
        <v>52</v>
      </c>
      <c r="C6754" t="s">
        <v>44</v>
      </c>
      <c r="D6754" t="s">
        <v>6841</v>
      </c>
      <c r="E6754" s="1">
        <v>45444</v>
      </c>
      <c r="F6754">
        <v>1</v>
      </c>
    </row>
    <row r="6755" spans="1:6" x14ac:dyDescent="0.25">
      <c r="A6755" t="s">
        <v>5407</v>
      </c>
      <c r="B6755" t="s">
        <v>52</v>
      </c>
      <c r="C6755" t="s">
        <v>44</v>
      </c>
      <c r="D6755" t="s">
        <v>6841</v>
      </c>
      <c r="E6755" s="1">
        <v>45474</v>
      </c>
      <c r="F6755">
        <v>1</v>
      </c>
    </row>
    <row r="6756" spans="1:6" x14ac:dyDescent="0.25">
      <c r="A6756" t="s">
        <v>5407</v>
      </c>
      <c r="B6756" t="s">
        <v>52</v>
      </c>
      <c r="C6756" t="s">
        <v>44</v>
      </c>
      <c r="D6756" t="s">
        <v>6841</v>
      </c>
      <c r="E6756" s="1">
        <v>45505</v>
      </c>
      <c r="F6756">
        <v>1</v>
      </c>
    </row>
    <row r="6757" spans="1:6" x14ac:dyDescent="0.25">
      <c r="A6757" t="s">
        <v>5407</v>
      </c>
      <c r="B6757" t="s">
        <v>52</v>
      </c>
      <c r="C6757" t="s">
        <v>44</v>
      </c>
      <c r="D6757" t="s">
        <v>6841</v>
      </c>
      <c r="E6757" s="1">
        <v>45536</v>
      </c>
      <c r="F6757">
        <v>1</v>
      </c>
    </row>
    <row r="6758" spans="1:6" x14ac:dyDescent="0.25">
      <c r="A6758" t="s">
        <v>5407</v>
      </c>
      <c r="B6758" t="s">
        <v>52</v>
      </c>
      <c r="C6758" t="s">
        <v>44</v>
      </c>
      <c r="D6758" t="s">
        <v>6841</v>
      </c>
      <c r="E6758" s="1">
        <v>45566</v>
      </c>
      <c r="F6758">
        <v>1</v>
      </c>
    </row>
    <row r="6759" spans="1:6" x14ac:dyDescent="0.25">
      <c r="A6759" t="s">
        <v>5407</v>
      </c>
      <c r="B6759" t="s">
        <v>52</v>
      </c>
      <c r="C6759" t="s">
        <v>44</v>
      </c>
      <c r="D6759" t="s">
        <v>6841</v>
      </c>
      <c r="E6759" s="1">
        <v>45597</v>
      </c>
      <c r="F6759">
        <v>1</v>
      </c>
    </row>
    <row r="6760" spans="1:6" x14ac:dyDescent="0.25">
      <c r="A6760" t="s">
        <v>5407</v>
      </c>
      <c r="B6760" t="s">
        <v>52</v>
      </c>
      <c r="C6760" t="s">
        <v>44</v>
      </c>
      <c r="D6760" t="s">
        <v>6841</v>
      </c>
      <c r="E6760" s="1">
        <v>45627</v>
      </c>
      <c r="F6760">
        <v>1</v>
      </c>
    </row>
    <row r="6761" spans="1:6" x14ac:dyDescent="0.25">
      <c r="A6761" t="s">
        <v>5417</v>
      </c>
      <c r="B6761" t="s">
        <v>146</v>
      </c>
      <c r="C6761" t="s">
        <v>147</v>
      </c>
      <c r="D6761" t="s">
        <v>6839</v>
      </c>
      <c r="E6761" s="1">
        <v>45352</v>
      </c>
      <c r="F6761">
        <v>1</v>
      </c>
    </row>
    <row r="6762" spans="1:6" x14ac:dyDescent="0.25">
      <c r="A6762" t="s">
        <v>5417</v>
      </c>
      <c r="B6762" t="s">
        <v>146</v>
      </c>
      <c r="C6762" t="s">
        <v>147</v>
      </c>
      <c r="D6762" t="s">
        <v>6839</v>
      </c>
      <c r="E6762" s="1">
        <v>45383</v>
      </c>
      <c r="F6762">
        <v>1</v>
      </c>
    </row>
    <row r="6763" spans="1:6" x14ac:dyDescent="0.25">
      <c r="A6763" t="s">
        <v>5417</v>
      </c>
      <c r="B6763" t="s">
        <v>146</v>
      </c>
      <c r="C6763" t="s">
        <v>147</v>
      </c>
      <c r="D6763" t="s">
        <v>6839</v>
      </c>
      <c r="E6763" s="1">
        <v>45413</v>
      </c>
      <c r="F6763">
        <v>1</v>
      </c>
    </row>
    <row r="6764" spans="1:6" x14ac:dyDescent="0.25">
      <c r="A6764" t="s">
        <v>5417</v>
      </c>
      <c r="B6764" t="s">
        <v>146</v>
      </c>
      <c r="C6764" t="s">
        <v>147</v>
      </c>
      <c r="D6764" t="s">
        <v>6839</v>
      </c>
      <c r="E6764" s="1">
        <v>45444</v>
      </c>
      <c r="F6764">
        <v>1</v>
      </c>
    </row>
    <row r="6765" spans="1:6" x14ac:dyDescent="0.25">
      <c r="A6765" t="s">
        <v>5417</v>
      </c>
      <c r="B6765" t="s">
        <v>146</v>
      </c>
      <c r="C6765" t="s">
        <v>147</v>
      </c>
      <c r="D6765" t="s">
        <v>6839</v>
      </c>
      <c r="E6765" s="1">
        <v>45474</v>
      </c>
      <c r="F6765">
        <v>1</v>
      </c>
    </row>
    <row r="6766" spans="1:6" x14ac:dyDescent="0.25">
      <c r="A6766" t="s">
        <v>5417</v>
      </c>
      <c r="B6766" t="s">
        <v>146</v>
      </c>
      <c r="C6766" t="s">
        <v>147</v>
      </c>
      <c r="D6766" t="s">
        <v>6839</v>
      </c>
      <c r="E6766" s="1">
        <v>45505</v>
      </c>
      <c r="F6766">
        <v>1</v>
      </c>
    </row>
    <row r="6767" spans="1:6" x14ac:dyDescent="0.25">
      <c r="A6767" t="s">
        <v>5417</v>
      </c>
      <c r="B6767" t="s">
        <v>146</v>
      </c>
      <c r="C6767" t="s">
        <v>147</v>
      </c>
      <c r="D6767" t="s">
        <v>6839</v>
      </c>
      <c r="E6767" s="1">
        <v>45536</v>
      </c>
      <c r="F6767">
        <v>1</v>
      </c>
    </row>
    <row r="6768" spans="1:6" x14ac:dyDescent="0.25">
      <c r="A6768" t="s">
        <v>5417</v>
      </c>
      <c r="B6768" t="s">
        <v>146</v>
      </c>
      <c r="C6768" t="s">
        <v>147</v>
      </c>
      <c r="D6768" t="s">
        <v>6839</v>
      </c>
      <c r="E6768" s="1">
        <v>45566</v>
      </c>
      <c r="F6768">
        <v>1</v>
      </c>
    </row>
    <row r="6769" spans="1:6" x14ac:dyDescent="0.25">
      <c r="A6769" t="s">
        <v>5417</v>
      </c>
      <c r="B6769" t="s">
        <v>146</v>
      </c>
      <c r="C6769" t="s">
        <v>147</v>
      </c>
      <c r="D6769" t="s">
        <v>6839</v>
      </c>
      <c r="E6769" s="1">
        <v>45597</v>
      </c>
      <c r="F6769">
        <v>1</v>
      </c>
    </row>
    <row r="6770" spans="1:6" x14ac:dyDescent="0.25">
      <c r="A6770" t="s">
        <v>5417</v>
      </c>
      <c r="B6770" t="s">
        <v>146</v>
      </c>
      <c r="C6770" t="s">
        <v>147</v>
      </c>
      <c r="D6770" t="s">
        <v>6839</v>
      </c>
      <c r="E6770" s="1">
        <v>45627</v>
      </c>
      <c r="F6770">
        <v>1</v>
      </c>
    </row>
    <row r="6771" spans="1:6" x14ac:dyDescent="0.25">
      <c r="A6771" t="s">
        <v>5426</v>
      </c>
      <c r="B6771" t="s">
        <v>31</v>
      </c>
      <c r="C6771" t="s">
        <v>32</v>
      </c>
      <c r="D6771" t="s">
        <v>6840</v>
      </c>
      <c r="E6771" s="1">
        <v>45352</v>
      </c>
      <c r="F6771">
        <v>1</v>
      </c>
    </row>
    <row r="6772" spans="1:6" x14ac:dyDescent="0.25">
      <c r="A6772" t="s">
        <v>5426</v>
      </c>
      <c r="B6772" t="s">
        <v>31</v>
      </c>
      <c r="C6772" t="s">
        <v>32</v>
      </c>
      <c r="D6772" t="s">
        <v>6840</v>
      </c>
      <c r="E6772" s="1">
        <v>45383</v>
      </c>
      <c r="F6772">
        <v>1</v>
      </c>
    </row>
    <row r="6773" spans="1:6" x14ac:dyDescent="0.25">
      <c r="A6773" t="s">
        <v>5426</v>
      </c>
      <c r="B6773" t="s">
        <v>31</v>
      </c>
      <c r="C6773" t="s">
        <v>32</v>
      </c>
      <c r="D6773" t="s">
        <v>6840</v>
      </c>
      <c r="E6773" s="1">
        <v>45413</v>
      </c>
      <c r="F6773">
        <v>1</v>
      </c>
    </row>
    <row r="6774" spans="1:6" x14ac:dyDescent="0.25">
      <c r="A6774" t="s">
        <v>5426</v>
      </c>
      <c r="B6774" t="s">
        <v>31</v>
      </c>
      <c r="C6774" t="s">
        <v>32</v>
      </c>
      <c r="D6774" t="s">
        <v>6840</v>
      </c>
      <c r="E6774" s="1">
        <v>45444</v>
      </c>
      <c r="F6774">
        <v>1</v>
      </c>
    </row>
    <row r="6775" spans="1:6" x14ac:dyDescent="0.25">
      <c r="A6775" t="s">
        <v>5426</v>
      </c>
      <c r="B6775" t="s">
        <v>31</v>
      </c>
      <c r="C6775" t="s">
        <v>32</v>
      </c>
      <c r="D6775" t="s">
        <v>6840</v>
      </c>
      <c r="E6775" s="1">
        <v>45474</v>
      </c>
      <c r="F6775">
        <v>1</v>
      </c>
    </row>
    <row r="6776" spans="1:6" x14ac:dyDescent="0.25">
      <c r="A6776" t="s">
        <v>5426</v>
      </c>
      <c r="B6776" t="s">
        <v>31</v>
      </c>
      <c r="C6776" t="s">
        <v>32</v>
      </c>
      <c r="D6776" t="s">
        <v>6840</v>
      </c>
      <c r="E6776" s="1">
        <v>45505</v>
      </c>
      <c r="F6776">
        <v>1</v>
      </c>
    </row>
    <row r="6777" spans="1:6" x14ac:dyDescent="0.25">
      <c r="A6777" t="s">
        <v>5426</v>
      </c>
      <c r="B6777" t="s">
        <v>31</v>
      </c>
      <c r="C6777" t="s">
        <v>32</v>
      </c>
      <c r="D6777" t="s">
        <v>6840</v>
      </c>
      <c r="E6777" s="1">
        <v>45536</v>
      </c>
      <c r="F6777">
        <v>1</v>
      </c>
    </row>
    <row r="6778" spans="1:6" x14ac:dyDescent="0.25">
      <c r="A6778" t="s">
        <v>5426</v>
      </c>
      <c r="B6778" t="s">
        <v>31</v>
      </c>
      <c r="C6778" t="s">
        <v>32</v>
      </c>
      <c r="D6778" t="s">
        <v>6840</v>
      </c>
      <c r="E6778" s="1">
        <v>45566</v>
      </c>
      <c r="F6778">
        <v>1</v>
      </c>
    </row>
    <row r="6779" spans="1:6" x14ac:dyDescent="0.25">
      <c r="A6779" t="s">
        <v>5426</v>
      </c>
      <c r="B6779" t="s">
        <v>31</v>
      </c>
      <c r="C6779" t="s">
        <v>32</v>
      </c>
      <c r="D6779" t="s">
        <v>6840</v>
      </c>
      <c r="E6779" s="1">
        <v>45597</v>
      </c>
      <c r="F6779">
        <v>1</v>
      </c>
    </row>
    <row r="6780" spans="1:6" x14ac:dyDescent="0.25">
      <c r="A6780" t="s">
        <v>5426</v>
      </c>
      <c r="B6780" t="s">
        <v>31</v>
      </c>
      <c r="C6780" t="s">
        <v>32</v>
      </c>
      <c r="D6780" t="s">
        <v>6840</v>
      </c>
      <c r="E6780" s="1">
        <v>45627</v>
      </c>
      <c r="F6780">
        <v>1</v>
      </c>
    </row>
    <row r="6781" spans="1:6" x14ac:dyDescent="0.25">
      <c r="A6781" t="s">
        <v>5435</v>
      </c>
      <c r="B6781" t="s">
        <v>31</v>
      </c>
      <c r="C6781" t="s">
        <v>32</v>
      </c>
      <c r="D6781" t="s">
        <v>6841</v>
      </c>
      <c r="E6781" s="1">
        <v>45323</v>
      </c>
      <c r="F6781">
        <v>1</v>
      </c>
    </row>
    <row r="6782" spans="1:6" x14ac:dyDescent="0.25">
      <c r="A6782" t="s">
        <v>5435</v>
      </c>
      <c r="B6782" t="s">
        <v>31</v>
      </c>
      <c r="C6782" t="s">
        <v>32</v>
      </c>
      <c r="D6782" t="s">
        <v>6841</v>
      </c>
      <c r="E6782" s="1">
        <v>45352</v>
      </c>
      <c r="F6782">
        <v>1</v>
      </c>
    </row>
    <row r="6783" spans="1:6" x14ac:dyDescent="0.25">
      <c r="A6783" t="s">
        <v>5435</v>
      </c>
      <c r="B6783" t="s">
        <v>31</v>
      </c>
      <c r="C6783" t="s">
        <v>32</v>
      </c>
      <c r="D6783" t="s">
        <v>6841</v>
      </c>
      <c r="E6783" s="1">
        <v>45383</v>
      </c>
      <c r="F6783">
        <v>1</v>
      </c>
    </row>
    <row r="6784" spans="1:6" x14ac:dyDescent="0.25">
      <c r="A6784" t="s">
        <v>5435</v>
      </c>
      <c r="B6784" t="s">
        <v>31</v>
      </c>
      <c r="C6784" t="s">
        <v>32</v>
      </c>
      <c r="D6784" t="s">
        <v>6841</v>
      </c>
      <c r="E6784" s="1">
        <v>45413</v>
      </c>
      <c r="F6784">
        <v>1</v>
      </c>
    </row>
    <row r="6785" spans="1:6" x14ac:dyDescent="0.25">
      <c r="A6785" t="s">
        <v>5435</v>
      </c>
      <c r="B6785" t="s">
        <v>31</v>
      </c>
      <c r="C6785" t="s">
        <v>32</v>
      </c>
      <c r="D6785" t="s">
        <v>6841</v>
      </c>
      <c r="E6785" s="1">
        <v>45444</v>
      </c>
      <c r="F6785">
        <v>1</v>
      </c>
    </row>
    <row r="6786" spans="1:6" x14ac:dyDescent="0.25">
      <c r="A6786" t="s">
        <v>5435</v>
      </c>
      <c r="B6786" t="s">
        <v>31</v>
      </c>
      <c r="C6786" t="s">
        <v>32</v>
      </c>
      <c r="D6786" t="s">
        <v>6841</v>
      </c>
      <c r="E6786" s="1">
        <v>45474</v>
      </c>
      <c r="F6786">
        <v>1</v>
      </c>
    </row>
    <row r="6787" spans="1:6" x14ac:dyDescent="0.25">
      <c r="A6787" t="s">
        <v>5435</v>
      </c>
      <c r="B6787" t="s">
        <v>31</v>
      </c>
      <c r="C6787" t="s">
        <v>32</v>
      </c>
      <c r="D6787" t="s">
        <v>6841</v>
      </c>
      <c r="E6787" s="1">
        <v>45505</v>
      </c>
      <c r="F6787">
        <v>1</v>
      </c>
    </row>
    <row r="6788" spans="1:6" x14ac:dyDescent="0.25">
      <c r="A6788" t="s">
        <v>5435</v>
      </c>
      <c r="B6788" t="s">
        <v>31</v>
      </c>
      <c r="C6788" t="s">
        <v>32</v>
      </c>
      <c r="D6788" t="s">
        <v>6841</v>
      </c>
      <c r="E6788" s="1">
        <v>45536</v>
      </c>
      <c r="F6788">
        <v>1</v>
      </c>
    </row>
    <row r="6789" spans="1:6" x14ac:dyDescent="0.25">
      <c r="A6789" t="s">
        <v>5435</v>
      </c>
      <c r="B6789" t="s">
        <v>31</v>
      </c>
      <c r="C6789" t="s">
        <v>32</v>
      </c>
      <c r="D6789" t="s">
        <v>6841</v>
      </c>
      <c r="E6789" s="1">
        <v>45566</v>
      </c>
      <c r="F6789">
        <v>1</v>
      </c>
    </row>
    <row r="6790" spans="1:6" x14ac:dyDescent="0.25">
      <c r="A6790" t="s">
        <v>5435</v>
      </c>
      <c r="B6790" t="s">
        <v>31</v>
      </c>
      <c r="C6790" t="s">
        <v>32</v>
      </c>
      <c r="D6790" t="s">
        <v>6841</v>
      </c>
      <c r="E6790" s="1">
        <v>45597</v>
      </c>
      <c r="F6790">
        <v>1</v>
      </c>
    </row>
    <row r="6791" spans="1:6" x14ac:dyDescent="0.25">
      <c r="A6791" t="s">
        <v>5435</v>
      </c>
      <c r="B6791" t="s">
        <v>31</v>
      </c>
      <c r="C6791" t="s">
        <v>32</v>
      </c>
      <c r="D6791" t="s">
        <v>6841</v>
      </c>
      <c r="E6791" s="1">
        <v>45627</v>
      </c>
      <c r="F6791">
        <v>1</v>
      </c>
    </row>
    <row r="6792" spans="1:6" x14ac:dyDescent="0.25">
      <c r="A6792" t="s">
        <v>5443</v>
      </c>
      <c r="B6792" t="s">
        <v>31</v>
      </c>
      <c r="C6792" t="s">
        <v>32</v>
      </c>
      <c r="D6792" t="s">
        <v>6840</v>
      </c>
      <c r="E6792" s="1">
        <v>45352</v>
      </c>
      <c r="F6792">
        <v>1</v>
      </c>
    </row>
    <row r="6793" spans="1:6" x14ac:dyDescent="0.25">
      <c r="A6793" t="s">
        <v>5443</v>
      </c>
      <c r="B6793" t="s">
        <v>31</v>
      </c>
      <c r="C6793" t="s">
        <v>32</v>
      </c>
      <c r="D6793" t="s">
        <v>6840</v>
      </c>
      <c r="E6793" s="1">
        <v>45383</v>
      </c>
      <c r="F6793">
        <v>1</v>
      </c>
    </row>
    <row r="6794" spans="1:6" x14ac:dyDescent="0.25">
      <c r="A6794" t="s">
        <v>5443</v>
      </c>
      <c r="B6794" t="s">
        <v>31</v>
      </c>
      <c r="C6794" t="s">
        <v>32</v>
      </c>
      <c r="D6794" t="s">
        <v>6840</v>
      </c>
      <c r="E6794" s="1">
        <v>45413</v>
      </c>
      <c r="F6794">
        <v>1</v>
      </c>
    </row>
    <row r="6795" spans="1:6" x14ac:dyDescent="0.25">
      <c r="A6795" t="s">
        <v>5443</v>
      </c>
      <c r="B6795" t="s">
        <v>31</v>
      </c>
      <c r="C6795" t="s">
        <v>32</v>
      </c>
      <c r="D6795" t="s">
        <v>6840</v>
      </c>
      <c r="E6795" s="1">
        <v>45444</v>
      </c>
      <c r="F6795">
        <v>1</v>
      </c>
    </row>
    <row r="6796" spans="1:6" x14ac:dyDescent="0.25">
      <c r="A6796" t="s">
        <v>5443</v>
      </c>
      <c r="B6796" t="s">
        <v>31</v>
      </c>
      <c r="C6796" t="s">
        <v>32</v>
      </c>
      <c r="D6796" t="s">
        <v>6840</v>
      </c>
      <c r="E6796" s="1">
        <v>45474</v>
      </c>
      <c r="F6796">
        <v>1</v>
      </c>
    </row>
    <row r="6797" spans="1:6" x14ac:dyDescent="0.25">
      <c r="A6797" t="s">
        <v>5443</v>
      </c>
      <c r="B6797" t="s">
        <v>31</v>
      </c>
      <c r="C6797" t="s">
        <v>32</v>
      </c>
      <c r="D6797" t="s">
        <v>6840</v>
      </c>
      <c r="E6797" s="1">
        <v>45505</v>
      </c>
      <c r="F6797">
        <v>1</v>
      </c>
    </row>
    <row r="6798" spans="1:6" x14ac:dyDescent="0.25">
      <c r="A6798" t="s">
        <v>5443</v>
      </c>
      <c r="B6798" t="s">
        <v>31</v>
      </c>
      <c r="C6798" t="s">
        <v>32</v>
      </c>
      <c r="D6798" t="s">
        <v>6840</v>
      </c>
      <c r="E6798" s="1">
        <v>45536</v>
      </c>
      <c r="F6798">
        <v>1</v>
      </c>
    </row>
    <row r="6799" spans="1:6" x14ac:dyDescent="0.25">
      <c r="A6799" t="s">
        <v>5443</v>
      </c>
      <c r="B6799" t="s">
        <v>31</v>
      </c>
      <c r="C6799" t="s">
        <v>32</v>
      </c>
      <c r="D6799" t="s">
        <v>6840</v>
      </c>
      <c r="E6799" s="1">
        <v>45566</v>
      </c>
      <c r="F6799">
        <v>1</v>
      </c>
    </row>
    <row r="6800" spans="1:6" x14ac:dyDescent="0.25">
      <c r="A6800" t="s">
        <v>5443</v>
      </c>
      <c r="B6800" t="s">
        <v>31</v>
      </c>
      <c r="C6800" t="s">
        <v>32</v>
      </c>
      <c r="D6800" t="s">
        <v>6840</v>
      </c>
      <c r="E6800" s="1">
        <v>45597</v>
      </c>
      <c r="F6800">
        <v>1</v>
      </c>
    </row>
    <row r="6801" spans="1:6" x14ac:dyDescent="0.25">
      <c r="A6801" t="s">
        <v>5443</v>
      </c>
      <c r="B6801" t="s">
        <v>31</v>
      </c>
      <c r="C6801" t="s">
        <v>32</v>
      </c>
      <c r="D6801" t="s">
        <v>6840</v>
      </c>
      <c r="E6801" s="1">
        <v>45627</v>
      </c>
      <c r="F6801">
        <v>1</v>
      </c>
    </row>
    <row r="6802" spans="1:6" x14ac:dyDescent="0.25">
      <c r="A6802" t="s">
        <v>5451</v>
      </c>
      <c r="B6802" t="s">
        <v>31</v>
      </c>
      <c r="C6802" t="s">
        <v>32</v>
      </c>
      <c r="D6802" t="s">
        <v>6840</v>
      </c>
      <c r="E6802" s="1">
        <v>45323</v>
      </c>
      <c r="F6802">
        <v>1</v>
      </c>
    </row>
    <row r="6803" spans="1:6" x14ac:dyDescent="0.25">
      <c r="A6803" t="s">
        <v>5451</v>
      </c>
      <c r="B6803" t="s">
        <v>31</v>
      </c>
      <c r="C6803" t="s">
        <v>32</v>
      </c>
      <c r="D6803" t="s">
        <v>6840</v>
      </c>
      <c r="E6803" s="1">
        <v>45352</v>
      </c>
      <c r="F6803">
        <v>1</v>
      </c>
    </row>
    <row r="6804" spans="1:6" x14ac:dyDescent="0.25">
      <c r="A6804" t="s">
        <v>5451</v>
      </c>
      <c r="B6804" t="s">
        <v>31</v>
      </c>
      <c r="C6804" t="s">
        <v>32</v>
      </c>
      <c r="D6804" t="s">
        <v>6840</v>
      </c>
      <c r="E6804" s="1">
        <v>45383</v>
      </c>
      <c r="F6804">
        <v>1</v>
      </c>
    </row>
    <row r="6805" spans="1:6" x14ac:dyDescent="0.25">
      <c r="A6805" t="s">
        <v>5451</v>
      </c>
      <c r="B6805" t="s">
        <v>31</v>
      </c>
      <c r="C6805" t="s">
        <v>32</v>
      </c>
      <c r="D6805" t="s">
        <v>6840</v>
      </c>
      <c r="E6805" s="1">
        <v>45413</v>
      </c>
      <c r="F6805">
        <v>1</v>
      </c>
    </row>
    <row r="6806" spans="1:6" x14ac:dyDescent="0.25">
      <c r="A6806" t="s">
        <v>5451</v>
      </c>
      <c r="B6806" t="s">
        <v>31</v>
      </c>
      <c r="C6806" t="s">
        <v>32</v>
      </c>
      <c r="D6806" t="s">
        <v>6840</v>
      </c>
      <c r="E6806" s="1">
        <v>45444</v>
      </c>
      <c r="F6806">
        <v>1</v>
      </c>
    </row>
    <row r="6807" spans="1:6" x14ac:dyDescent="0.25">
      <c r="A6807" t="s">
        <v>5451</v>
      </c>
      <c r="B6807" t="s">
        <v>31</v>
      </c>
      <c r="C6807" t="s">
        <v>32</v>
      </c>
      <c r="D6807" t="s">
        <v>6840</v>
      </c>
      <c r="E6807" s="1">
        <v>45474</v>
      </c>
      <c r="F6807">
        <v>1</v>
      </c>
    </row>
    <row r="6808" spans="1:6" x14ac:dyDescent="0.25">
      <c r="A6808" t="s">
        <v>5451</v>
      </c>
      <c r="B6808" t="s">
        <v>31</v>
      </c>
      <c r="C6808" t="s">
        <v>32</v>
      </c>
      <c r="D6808" t="s">
        <v>6840</v>
      </c>
      <c r="E6808" s="1">
        <v>45505</v>
      </c>
      <c r="F6808">
        <v>1</v>
      </c>
    </row>
    <row r="6809" spans="1:6" x14ac:dyDescent="0.25">
      <c r="A6809" t="s">
        <v>5451</v>
      </c>
      <c r="B6809" t="s">
        <v>31</v>
      </c>
      <c r="C6809" t="s">
        <v>32</v>
      </c>
      <c r="D6809" t="s">
        <v>6840</v>
      </c>
      <c r="E6809" s="1">
        <v>45536</v>
      </c>
      <c r="F6809">
        <v>1</v>
      </c>
    </row>
    <row r="6810" spans="1:6" x14ac:dyDescent="0.25">
      <c r="A6810" t="s">
        <v>5451</v>
      </c>
      <c r="B6810" t="s">
        <v>31</v>
      </c>
      <c r="C6810" t="s">
        <v>32</v>
      </c>
      <c r="D6810" t="s">
        <v>6840</v>
      </c>
      <c r="E6810" s="1">
        <v>45566</v>
      </c>
      <c r="F6810">
        <v>1</v>
      </c>
    </row>
    <row r="6811" spans="1:6" x14ac:dyDescent="0.25">
      <c r="A6811" t="s">
        <v>5451</v>
      </c>
      <c r="B6811" t="s">
        <v>31</v>
      </c>
      <c r="C6811" t="s">
        <v>32</v>
      </c>
      <c r="D6811" t="s">
        <v>6840</v>
      </c>
      <c r="E6811" s="1">
        <v>45597</v>
      </c>
      <c r="F6811">
        <v>1</v>
      </c>
    </row>
    <row r="6812" spans="1:6" x14ac:dyDescent="0.25">
      <c r="A6812" t="s">
        <v>5451</v>
      </c>
      <c r="B6812" t="s">
        <v>31</v>
      </c>
      <c r="C6812" t="s">
        <v>32</v>
      </c>
      <c r="D6812" t="s">
        <v>6840</v>
      </c>
      <c r="E6812" s="1">
        <v>45627</v>
      </c>
      <c r="F6812">
        <v>1</v>
      </c>
    </row>
    <row r="6813" spans="1:6" x14ac:dyDescent="0.25">
      <c r="A6813" t="s">
        <v>5456</v>
      </c>
      <c r="B6813" t="s">
        <v>52</v>
      </c>
      <c r="C6813" t="s">
        <v>44</v>
      </c>
      <c r="D6813" t="s">
        <v>6842</v>
      </c>
      <c r="E6813" s="1">
        <v>45292</v>
      </c>
      <c r="F6813">
        <v>1</v>
      </c>
    </row>
    <row r="6814" spans="1:6" x14ac:dyDescent="0.25">
      <c r="A6814" t="s">
        <v>5456</v>
      </c>
      <c r="B6814" t="s">
        <v>52</v>
      </c>
      <c r="C6814" t="s">
        <v>44</v>
      </c>
      <c r="D6814" t="s">
        <v>6842</v>
      </c>
      <c r="E6814" s="1">
        <v>45323</v>
      </c>
      <c r="F6814">
        <v>1</v>
      </c>
    </row>
    <row r="6815" spans="1:6" x14ac:dyDescent="0.25">
      <c r="A6815" t="s">
        <v>5456</v>
      </c>
      <c r="B6815" t="s">
        <v>52</v>
      </c>
      <c r="C6815" t="s">
        <v>44</v>
      </c>
      <c r="D6815" t="s">
        <v>6842</v>
      </c>
      <c r="E6815" s="1">
        <v>45352</v>
      </c>
      <c r="F6815">
        <v>1</v>
      </c>
    </row>
    <row r="6816" spans="1:6" x14ac:dyDescent="0.25">
      <c r="A6816" t="s">
        <v>5456</v>
      </c>
      <c r="B6816" t="s">
        <v>52</v>
      </c>
      <c r="C6816" t="s">
        <v>44</v>
      </c>
      <c r="D6816" t="s">
        <v>6842</v>
      </c>
      <c r="E6816" s="1">
        <v>45383</v>
      </c>
      <c r="F6816">
        <v>1</v>
      </c>
    </row>
    <row r="6817" spans="1:6" x14ac:dyDescent="0.25">
      <c r="A6817" t="s">
        <v>5456</v>
      </c>
      <c r="B6817" t="s">
        <v>52</v>
      </c>
      <c r="C6817" t="s">
        <v>44</v>
      </c>
      <c r="D6817" t="s">
        <v>6842</v>
      </c>
      <c r="E6817" s="1">
        <v>45413</v>
      </c>
      <c r="F6817">
        <v>1</v>
      </c>
    </row>
    <row r="6818" spans="1:6" x14ac:dyDescent="0.25">
      <c r="A6818" t="s">
        <v>5456</v>
      </c>
      <c r="B6818" t="s">
        <v>52</v>
      </c>
      <c r="C6818" t="s">
        <v>44</v>
      </c>
      <c r="D6818" t="s">
        <v>6842</v>
      </c>
      <c r="E6818" s="1">
        <v>45444</v>
      </c>
      <c r="F6818">
        <v>1</v>
      </c>
    </row>
    <row r="6819" spans="1:6" x14ac:dyDescent="0.25">
      <c r="A6819" t="s">
        <v>5456</v>
      </c>
      <c r="B6819" t="s">
        <v>52</v>
      </c>
      <c r="C6819" t="s">
        <v>44</v>
      </c>
      <c r="D6819" t="s">
        <v>6842</v>
      </c>
      <c r="E6819" s="1">
        <v>45474</v>
      </c>
      <c r="F6819">
        <v>1</v>
      </c>
    </row>
    <row r="6820" spans="1:6" x14ac:dyDescent="0.25">
      <c r="A6820" t="s">
        <v>5462</v>
      </c>
      <c r="B6820" t="s">
        <v>31</v>
      </c>
      <c r="C6820" t="s">
        <v>32</v>
      </c>
      <c r="D6820" t="s">
        <v>6841</v>
      </c>
      <c r="E6820" s="1">
        <v>45292</v>
      </c>
      <c r="F6820">
        <v>1</v>
      </c>
    </row>
    <row r="6821" spans="1:6" x14ac:dyDescent="0.25">
      <c r="A6821" t="s">
        <v>5462</v>
      </c>
      <c r="B6821" t="s">
        <v>31</v>
      </c>
      <c r="C6821" t="s">
        <v>32</v>
      </c>
      <c r="D6821" t="s">
        <v>6841</v>
      </c>
      <c r="E6821" s="1">
        <v>45323</v>
      </c>
      <c r="F6821">
        <v>1</v>
      </c>
    </row>
    <row r="6822" spans="1:6" x14ac:dyDescent="0.25">
      <c r="A6822" t="s">
        <v>5462</v>
      </c>
      <c r="B6822" t="s">
        <v>31</v>
      </c>
      <c r="C6822" t="s">
        <v>32</v>
      </c>
      <c r="D6822" t="s">
        <v>6841</v>
      </c>
      <c r="E6822" s="1">
        <v>45352</v>
      </c>
      <c r="F6822">
        <v>1</v>
      </c>
    </row>
    <row r="6823" spans="1:6" x14ac:dyDescent="0.25">
      <c r="A6823" t="s">
        <v>5462</v>
      </c>
      <c r="B6823" t="s">
        <v>31</v>
      </c>
      <c r="C6823" t="s">
        <v>32</v>
      </c>
      <c r="D6823" t="s">
        <v>6841</v>
      </c>
      <c r="E6823" s="1">
        <v>45383</v>
      </c>
      <c r="F6823">
        <v>1</v>
      </c>
    </row>
    <row r="6824" spans="1:6" x14ac:dyDescent="0.25">
      <c r="A6824" t="s">
        <v>5462</v>
      </c>
      <c r="B6824" t="s">
        <v>31</v>
      </c>
      <c r="C6824" t="s">
        <v>32</v>
      </c>
      <c r="D6824" t="s">
        <v>6841</v>
      </c>
      <c r="E6824" s="1">
        <v>45413</v>
      </c>
      <c r="F6824">
        <v>1</v>
      </c>
    </row>
    <row r="6825" spans="1:6" x14ac:dyDescent="0.25">
      <c r="A6825" t="s">
        <v>5462</v>
      </c>
      <c r="B6825" t="s">
        <v>31</v>
      </c>
      <c r="C6825" t="s">
        <v>32</v>
      </c>
      <c r="D6825" t="s">
        <v>6841</v>
      </c>
      <c r="E6825" s="1">
        <v>45444</v>
      </c>
      <c r="F6825">
        <v>1</v>
      </c>
    </row>
    <row r="6826" spans="1:6" x14ac:dyDescent="0.25">
      <c r="A6826" t="s">
        <v>5462</v>
      </c>
      <c r="B6826" t="s">
        <v>31</v>
      </c>
      <c r="C6826" t="s">
        <v>32</v>
      </c>
      <c r="D6826" t="s">
        <v>6841</v>
      </c>
      <c r="E6826" s="1">
        <v>45474</v>
      </c>
      <c r="F6826">
        <v>1</v>
      </c>
    </row>
    <row r="6827" spans="1:6" x14ac:dyDescent="0.25">
      <c r="A6827" t="s">
        <v>5462</v>
      </c>
      <c r="B6827" t="s">
        <v>31</v>
      </c>
      <c r="C6827" t="s">
        <v>32</v>
      </c>
      <c r="D6827" t="s">
        <v>6841</v>
      </c>
      <c r="E6827" s="1">
        <v>45505</v>
      </c>
      <c r="F6827">
        <v>1</v>
      </c>
    </row>
    <row r="6828" spans="1:6" x14ac:dyDescent="0.25">
      <c r="A6828" t="s">
        <v>5462</v>
      </c>
      <c r="B6828" t="s">
        <v>31</v>
      </c>
      <c r="C6828" t="s">
        <v>32</v>
      </c>
      <c r="D6828" t="s">
        <v>6841</v>
      </c>
      <c r="E6828" s="1">
        <v>45536</v>
      </c>
      <c r="F6828">
        <v>1</v>
      </c>
    </row>
    <row r="6829" spans="1:6" x14ac:dyDescent="0.25">
      <c r="A6829" t="s">
        <v>5462</v>
      </c>
      <c r="B6829" t="s">
        <v>31</v>
      </c>
      <c r="C6829" t="s">
        <v>32</v>
      </c>
      <c r="D6829" t="s">
        <v>6841</v>
      </c>
      <c r="E6829" s="1">
        <v>45566</v>
      </c>
      <c r="F6829">
        <v>1</v>
      </c>
    </row>
    <row r="6830" spans="1:6" x14ac:dyDescent="0.25">
      <c r="A6830" t="s">
        <v>5462</v>
      </c>
      <c r="B6830" t="s">
        <v>31</v>
      </c>
      <c r="C6830" t="s">
        <v>32</v>
      </c>
      <c r="D6830" t="s">
        <v>6841</v>
      </c>
      <c r="E6830" s="1">
        <v>45597</v>
      </c>
      <c r="F6830">
        <v>1</v>
      </c>
    </row>
    <row r="6831" spans="1:6" x14ac:dyDescent="0.25">
      <c r="A6831" t="s">
        <v>5462</v>
      </c>
      <c r="B6831" t="s">
        <v>31</v>
      </c>
      <c r="C6831" t="s">
        <v>32</v>
      </c>
      <c r="D6831" t="s">
        <v>6841</v>
      </c>
      <c r="E6831" s="1">
        <v>45627</v>
      </c>
      <c r="F6831">
        <v>1</v>
      </c>
    </row>
    <row r="6832" spans="1:6" x14ac:dyDescent="0.25">
      <c r="A6832" t="s">
        <v>5483</v>
      </c>
      <c r="B6832" t="s">
        <v>43</v>
      </c>
      <c r="C6832" t="s">
        <v>44</v>
      </c>
      <c r="D6832" t="s">
        <v>6840</v>
      </c>
      <c r="E6832" s="1">
        <v>45292</v>
      </c>
      <c r="F6832">
        <v>1</v>
      </c>
    </row>
    <row r="6833" spans="1:6" x14ac:dyDescent="0.25">
      <c r="A6833" t="s">
        <v>5483</v>
      </c>
      <c r="B6833" t="s">
        <v>43</v>
      </c>
      <c r="C6833" t="s">
        <v>44</v>
      </c>
      <c r="D6833" t="s">
        <v>6840</v>
      </c>
      <c r="E6833" s="1">
        <v>45323</v>
      </c>
      <c r="F6833">
        <v>1</v>
      </c>
    </row>
    <row r="6834" spans="1:6" x14ac:dyDescent="0.25">
      <c r="A6834" t="s">
        <v>5483</v>
      </c>
      <c r="B6834" t="s">
        <v>43</v>
      </c>
      <c r="C6834" t="s">
        <v>44</v>
      </c>
      <c r="D6834" t="s">
        <v>6840</v>
      </c>
      <c r="E6834" s="1">
        <v>45352</v>
      </c>
      <c r="F6834">
        <v>1</v>
      </c>
    </row>
    <row r="6835" spans="1:6" x14ac:dyDescent="0.25">
      <c r="A6835" t="s">
        <v>5483</v>
      </c>
      <c r="B6835" t="s">
        <v>43</v>
      </c>
      <c r="C6835" t="s">
        <v>44</v>
      </c>
      <c r="D6835" t="s">
        <v>6840</v>
      </c>
      <c r="E6835" s="1">
        <v>45383</v>
      </c>
      <c r="F6835">
        <v>1</v>
      </c>
    </row>
    <row r="6836" spans="1:6" x14ac:dyDescent="0.25">
      <c r="A6836" t="s">
        <v>5483</v>
      </c>
      <c r="B6836" t="s">
        <v>43</v>
      </c>
      <c r="C6836" t="s">
        <v>44</v>
      </c>
      <c r="D6836" t="s">
        <v>6840</v>
      </c>
      <c r="E6836" s="1">
        <v>45413</v>
      </c>
      <c r="F6836">
        <v>1</v>
      </c>
    </row>
    <row r="6837" spans="1:6" x14ac:dyDescent="0.25">
      <c r="A6837" t="s">
        <v>5483</v>
      </c>
      <c r="B6837" t="s">
        <v>43</v>
      </c>
      <c r="C6837" t="s">
        <v>44</v>
      </c>
      <c r="D6837" t="s">
        <v>6840</v>
      </c>
      <c r="E6837" s="1">
        <v>45444</v>
      </c>
      <c r="F6837">
        <v>1</v>
      </c>
    </row>
    <row r="6838" spans="1:6" x14ac:dyDescent="0.25">
      <c r="A6838" t="s">
        <v>5483</v>
      </c>
      <c r="B6838" t="s">
        <v>43</v>
      </c>
      <c r="C6838" t="s">
        <v>44</v>
      </c>
      <c r="D6838" t="s">
        <v>6840</v>
      </c>
      <c r="E6838" s="1">
        <v>45474</v>
      </c>
      <c r="F6838">
        <v>1</v>
      </c>
    </row>
    <row r="6839" spans="1:6" x14ac:dyDescent="0.25">
      <c r="A6839" t="s">
        <v>5483</v>
      </c>
      <c r="B6839" t="s">
        <v>43</v>
      </c>
      <c r="C6839" t="s">
        <v>44</v>
      </c>
      <c r="D6839" t="s">
        <v>6840</v>
      </c>
      <c r="E6839" s="1">
        <v>45505</v>
      </c>
      <c r="F6839">
        <v>1</v>
      </c>
    </row>
    <row r="6840" spans="1:6" x14ac:dyDescent="0.25">
      <c r="A6840" t="s">
        <v>5483</v>
      </c>
      <c r="B6840" t="s">
        <v>43</v>
      </c>
      <c r="C6840" t="s">
        <v>44</v>
      </c>
      <c r="D6840" t="s">
        <v>6840</v>
      </c>
      <c r="E6840" s="1">
        <v>45536</v>
      </c>
      <c r="F6840">
        <v>1</v>
      </c>
    </row>
    <row r="6841" spans="1:6" x14ac:dyDescent="0.25">
      <c r="A6841" t="s">
        <v>5483</v>
      </c>
      <c r="B6841" t="s">
        <v>43</v>
      </c>
      <c r="C6841" t="s">
        <v>44</v>
      </c>
      <c r="D6841" t="s">
        <v>6840</v>
      </c>
      <c r="E6841" s="1">
        <v>45566</v>
      </c>
      <c r="F6841">
        <v>1</v>
      </c>
    </row>
    <row r="6842" spans="1:6" x14ac:dyDescent="0.25">
      <c r="A6842" t="s">
        <v>5483</v>
      </c>
      <c r="B6842" t="s">
        <v>43</v>
      </c>
      <c r="C6842" t="s">
        <v>44</v>
      </c>
      <c r="D6842" t="s">
        <v>6840</v>
      </c>
      <c r="E6842" s="1">
        <v>45597</v>
      </c>
      <c r="F6842">
        <v>1</v>
      </c>
    </row>
    <row r="6843" spans="1:6" x14ac:dyDescent="0.25">
      <c r="A6843" t="s">
        <v>5483</v>
      </c>
      <c r="B6843" t="s">
        <v>43</v>
      </c>
      <c r="C6843" t="s">
        <v>44</v>
      </c>
      <c r="D6843" t="s">
        <v>6840</v>
      </c>
      <c r="E6843" s="1">
        <v>45627</v>
      </c>
      <c r="F6843">
        <v>1</v>
      </c>
    </row>
    <row r="6844" spans="1:6" x14ac:dyDescent="0.25">
      <c r="A6844" t="s">
        <v>5489</v>
      </c>
      <c r="B6844" t="s">
        <v>52</v>
      </c>
      <c r="C6844" t="s">
        <v>44</v>
      </c>
      <c r="D6844" t="s">
        <v>6840</v>
      </c>
      <c r="E6844" s="1">
        <v>45292</v>
      </c>
      <c r="F6844">
        <v>1</v>
      </c>
    </row>
    <row r="6845" spans="1:6" x14ac:dyDescent="0.25">
      <c r="A6845" t="s">
        <v>5489</v>
      </c>
      <c r="B6845" t="s">
        <v>52</v>
      </c>
      <c r="C6845" t="s">
        <v>44</v>
      </c>
      <c r="D6845" t="s">
        <v>6840</v>
      </c>
      <c r="E6845" s="1">
        <v>45323</v>
      </c>
      <c r="F6845">
        <v>1</v>
      </c>
    </row>
    <row r="6846" spans="1:6" x14ac:dyDescent="0.25">
      <c r="A6846" t="s">
        <v>5489</v>
      </c>
      <c r="B6846" t="s">
        <v>52</v>
      </c>
      <c r="C6846" t="s">
        <v>44</v>
      </c>
      <c r="D6846" t="s">
        <v>6840</v>
      </c>
      <c r="E6846" s="1">
        <v>45352</v>
      </c>
      <c r="F6846">
        <v>1</v>
      </c>
    </row>
    <row r="6847" spans="1:6" x14ac:dyDescent="0.25">
      <c r="A6847" t="s">
        <v>5489</v>
      </c>
      <c r="B6847" t="s">
        <v>52</v>
      </c>
      <c r="C6847" t="s">
        <v>44</v>
      </c>
      <c r="D6847" t="s">
        <v>6840</v>
      </c>
      <c r="E6847" s="1">
        <v>45383</v>
      </c>
      <c r="F6847">
        <v>1</v>
      </c>
    </row>
    <row r="6848" spans="1:6" x14ac:dyDescent="0.25">
      <c r="A6848" t="s">
        <v>5489</v>
      </c>
      <c r="B6848" t="s">
        <v>52</v>
      </c>
      <c r="C6848" t="s">
        <v>44</v>
      </c>
      <c r="D6848" t="s">
        <v>6840</v>
      </c>
      <c r="E6848" s="1">
        <v>45413</v>
      </c>
      <c r="F6848">
        <v>1</v>
      </c>
    </row>
    <row r="6849" spans="1:6" x14ac:dyDescent="0.25">
      <c r="A6849" t="s">
        <v>5489</v>
      </c>
      <c r="B6849" t="s">
        <v>52</v>
      </c>
      <c r="C6849" t="s">
        <v>44</v>
      </c>
      <c r="D6849" t="s">
        <v>6840</v>
      </c>
      <c r="E6849" s="1">
        <v>45444</v>
      </c>
      <c r="F6849">
        <v>1</v>
      </c>
    </row>
    <row r="6850" spans="1:6" x14ac:dyDescent="0.25">
      <c r="A6850" t="s">
        <v>5489</v>
      </c>
      <c r="B6850" t="s">
        <v>52</v>
      </c>
      <c r="C6850" t="s">
        <v>44</v>
      </c>
      <c r="D6850" t="s">
        <v>6840</v>
      </c>
      <c r="E6850" s="1">
        <v>45474</v>
      </c>
      <c r="F6850">
        <v>1</v>
      </c>
    </row>
    <row r="6851" spans="1:6" x14ac:dyDescent="0.25">
      <c r="A6851" t="s">
        <v>5489</v>
      </c>
      <c r="B6851" t="s">
        <v>52</v>
      </c>
      <c r="C6851" t="s">
        <v>44</v>
      </c>
      <c r="D6851" t="s">
        <v>6840</v>
      </c>
      <c r="E6851" s="1">
        <v>45505</v>
      </c>
      <c r="F6851">
        <v>1</v>
      </c>
    </row>
    <row r="6852" spans="1:6" x14ac:dyDescent="0.25">
      <c r="A6852" t="s">
        <v>5489</v>
      </c>
      <c r="B6852" t="s">
        <v>52</v>
      </c>
      <c r="C6852" t="s">
        <v>44</v>
      </c>
      <c r="D6852" t="s">
        <v>6840</v>
      </c>
      <c r="E6852" s="1">
        <v>45536</v>
      </c>
      <c r="F6852">
        <v>1</v>
      </c>
    </row>
    <row r="6853" spans="1:6" x14ac:dyDescent="0.25">
      <c r="A6853" t="s">
        <v>5489</v>
      </c>
      <c r="B6853" t="s">
        <v>52</v>
      </c>
      <c r="C6853" t="s">
        <v>44</v>
      </c>
      <c r="D6853" t="s">
        <v>6840</v>
      </c>
      <c r="E6853" s="1">
        <v>45566</v>
      </c>
      <c r="F6853">
        <v>1</v>
      </c>
    </row>
    <row r="6854" spans="1:6" x14ac:dyDescent="0.25">
      <c r="A6854" t="s">
        <v>5489</v>
      </c>
      <c r="B6854" t="s">
        <v>52</v>
      </c>
      <c r="C6854" t="s">
        <v>44</v>
      </c>
      <c r="D6854" t="s">
        <v>6840</v>
      </c>
      <c r="E6854" s="1">
        <v>45597</v>
      </c>
      <c r="F6854">
        <v>1</v>
      </c>
    </row>
    <row r="6855" spans="1:6" x14ac:dyDescent="0.25">
      <c r="A6855" t="s">
        <v>5489</v>
      </c>
      <c r="B6855" t="s">
        <v>52</v>
      </c>
      <c r="C6855" t="s">
        <v>44</v>
      </c>
      <c r="D6855" t="s">
        <v>6840</v>
      </c>
      <c r="E6855" s="1">
        <v>45627</v>
      </c>
      <c r="F6855">
        <v>1</v>
      </c>
    </row>
    <row r="6856" spans="1:6" x14ac:dyDescent="0.25">
      <c r="A6856" t="s">
        <v>5497</v>
      </c>
      <c r="B6856" t="s">
        <v>43</v>
      </c>
      <c r="C6856" t="s">
        <v>44</v>
      </c>
      <c r="D6856" t="s">
        <v>6840</v>
      </c>
      <c r="E6856" s="1">
        <v>45352</v>
      </c>
      <c r="F6856">
        <v>1</v>
      </c>
    </row>
    <row r="6857" spans="1:6" x14ac:dyDescent="0.25">
      <c r="A6857" t="s">
        <v>5497</v>
      </c>
      <c r="B6857" t="s">
        <v>43</v>
      </c>
      <c r="C6857" t="s">
        <v>44</v>
      </c>
      <c r="D6857" t="s">
        <v>6840</v>
      </c>
      <c r="E6857" s="1">
        <v>45383</v>
      </c>
      <c r="F6857">
        <v>1</v>
      </c>
    </row>
    <row r="6858" spans="1:6" x14ac:dyDescent="0.25">
      <c r="A6858" t="s">
        <v>5497</v>
      </c>
      <c r="B6858" t="s">
        <v>43</v>
      </c>
      <c r="C6858" t="s">
        <v>44</v>
      </c>
      <c r="D6858" t="s">
        <v>6840</v>
      </c>
      <c r="E6858" s="1">
        <v>45413</v>
      </c>
      <c r="F6858">
        <v>1</v>
      </c>
    </row>
    <row r="6859" spans="1:6" x14ac:dyDescent="0.25">
      <c r="A6859" t="s">
        <v>5497</v>
      </c>
      <c r="B6859" t="s">
        <v>43</v>
      </c>
      <c r="C6859" t="s">
        <v>44</v>
      </c>
      <c r="D6859" t="s">
        <v>6840</v>
      </c>
      <c r="E6859" s="1">
        <v>45444</v>
      </c>
      <c r="F6859">
        <v>1</v>
      </c>
    </row>
    <row r="6860" spans="1:6" x14ac:dyDescent="0.25">
      <c r="A6860" t="s">
        <v>5497</v>
      </c>
      <c r="B6860" t="s">
        <v>43</v>
      </c>
      <c r="C6860" t="s">
        <v>44</v>
      </c>
      <c r="D6860" t="s">
        <v>6840</v>
      </c>
      <c r="E6860" s="1">
        <v>45474</v>
      </c>
      <c r="F6860">
        <v>1</v>
      </c>
    </row>
    <row r="6861" spans="1:6" x14ac:dyDescent="0.25">
      <c r="A6861" t="s">
        <v>5497</v>
      </c>
      <c r="B6861" t="s">
        <v>43</v>
      </c>
      <c r="C6861" t="s">
        <v>44</v>
      </c>
      <c r="D6861" t="s">
        <v>6840</v>
      </c>
      <c r="E6861" s="1">
        <v>45505</v>
      </c>
      <c r="F6861">
        <v>1</v>
      </c>
    </row>
    <row r="6862" spans="1:6" x14ac:dyDescent="0.25">
      <c r="A6862" t="s">
        <v>5497</v>
      </c>
      <c r="B6862" t="s">
        <v>43</v>
      </c>
      <c r="C6862" t="s">
        <v>44</v>
      </c>
      <c r="D6862" t="s">
        <v>6840</v>
      </c>
      <c r="E6862" s="1">
        <v>45536</v>
      </c>
      <c r="F6862">
        <v>1</v>
      </c>
    </row>
    <row r="6863" spans="1:6" x14ac:dyDescent="0.25">
      <c r="A6863" t="s">
        <v>5497</v>
      </c>
      <c r="B6863" t="s">
        <v>43</v>
      </c>
      <c r="C6863" t="s">
        <v>44</v>
      </c>
      <c r="D6863" t="s">
        <v>6840</v>
      </c>
      <c r="E6863" s="1">
        <v>45566</v>
      </c>
      <c r="F6863">
        <v>1</v>
      </c>
    </row>
    <row r="6864" spans="1:6" x14ac:dyDescent="0.25">
      <c r="A6864" t="s">
        <v>5506</v>
      </c>
      <c r="B6864" t="s">
        <v>52</v>
      </c>
      <c r="C6864" t="s">
        <v>44</v>
      </c>
      <c r="D6864" t="s">
        <v>6842</v>
      </c>
      <c r="E6864" s="1">
        <v>45323</v>
      </c>
      <c r="F6864">
        <v>1</v>
      </c>
    </row>
    <row r="6865" spans="1:6" x14ac:dyDescent="0.25">
      <c r="A6865" t="s">
        <v>5506</v>
      </c>
      <c r="B6865" t="s">
        <v>52</v>
      </c>
      <c r="C6865" t="s">
        <v>44</v>
      </c>
      <c r="D6865" t="s">
        <v>6842</v>
      </c>
      <c r="E6865" s="1">
        <v>45352</v>
      </c>
      <c r="F6865">
        <v>1</v>
      </c>
    </row>
    <row r="6866" spans="1:6" x14ac:dyDescent="0.25">
      <c r="A6866" t="s">
        <v>5506</v>
      </c>
      <c r="B6866" t="s">
        <v>52</v>
      </c>
      <c r="C6866" t="s">
        <v>44</v>
      </c>
      <c r="D6866" t="s">
        <v>6842</v>
      </c>
      <c r="E6866" s="1">
        <v>45383</v>
      </c>
      <c r="F6866">
        <v>1</v>
      </c>
    </row>
    <row r="6867" spans="1:6" x14ac:dyDescent="0.25">
      <c r="A6867" t="s">
        <v>5506</v>
      </c>
      <c r="B6867" t="s">
        <v>52</v>
      </c>
      <c r="C6867" t="s">
        <v>44</v>
      </c>
      <c r="D6867" t="s">
        <v>6842</v>
      </c>
      <c r="E6867" s="1">
        <v>45413</v>
      </c>
      <c r="F6867">
        <v>1</v>
      </c>
    </row>
    <row r="6868" spans="1:6" x14ac:dyDescent="0.25">
      <c r="A6868" t="s">
        <v>5506</v>
      </c>
      <c r="B6868" t="s">
        <v>52</v>
      </c>
      <c r="C6868" t="s">
        <v>44</v>
      </c>
      <c r="D6868" t="s">
        <v>6842</v>
      </c>
      <c r="E6868" s="1">
        <v>45444</v>
      </c>
      <c r="F6868">
        <v>1</v>
      </c>
    </row>
    <row r="6869" spans="1:6" x14ac:dyDescent="0.25">
      <c r="A6869" t="s">
        <v>5506</v>
      </c>
      <c r="B6869" t="s">
        <v>52</v>
      </c>
      <c r="C6869" t="s">
        <v>44</v>
      </c>
      <c r="D6869" t="s">
        <v>6842</v>
      </c>
      <c r="E6869" s="1">
        <v>45474</v>
      </c>
      <c r="F6869">
        <v>1</v>
      </c>
    </row>
    <row r="6870" spans="1:6" x14ac:dyDescent="0.25">
      <c r="A6870" t="s">
        <v>5506</v>
      </c>
      <c r="B6870" t="s">
        <v>52</v>
      </c>
      <c r="C6870" t="s">
        <v>44</v>
      </c>
      <c r="D6870" t="s">
        <v>6842</v>
      </c>
      <c r="E6870" s="1">
        <v>45505</v>
      </c>
      <c r="F6870">
        <v>1</v>
      </c>
    </row>
    <row r="6871" spans="1:6" x14ac:dyDescent="0.25">
      <c r="A6871" t="s">
        <v>5506</v>
      </c>
      <c r="B6871" t="s">
        <v>52</v>
      </c>
      <c r="C6871" t="s">
        <v>44</v>
      </c>
      <c r="D6871" t="s">
        <v>6842</v>
      </c>
      <c r="E6871" s="1">
        <v>45536</v>
      </c>
      <c r="F6871">
        <v>1</v>
      </c>
    </row>
    <row r="6872" spans="1:6" x14ac:dyDescent="0.25">
      <c r="A6872" t="s">
        <v>5506</v>
      </c>
      <c r="B6872" t="s">
        <v>52</v>
      </c>
      <c r="C6872" t="s">
        <v>44</v>
      </c>
      <c r="D6872" t="s">
        <v>6842</v>
      </c>
      <c r="E6872" s="1">
        <v>45566</v>
      </c>
      <c r="F6872">
        <v>1</v>
      </c>
    </row>
    <row r="6873" spans="1:6" x14ac:dyDescent="0.25">
      <c r="A6873" t="s">
        <v>5506</v>
      </c>
      <c r="B6873" t="s">
        <v>52</v>
      </c>
      <c r="C6873" t="s">
        <v>44</v>
      </c>
      <c r="D6873" t="s">
        <v>6842</v>
      </c>
      <c r="E6873" s="1">
        <v>45597</v>
      </c>
      <c r="F6873">
        <v>1</v>
      </c>
    </row>
    <row r="6874" spans="1:6" x14ac:dyDescent="0.25">
      <c r="A6874" t="s">
        <v>5506</v>
      </c>
      <c r="B6874" t="s">
        <v>52</v>
      </c>
      <c r="C6874" t="s">
        <v>44</v>
      </c>
      <c r="D6874" t="s">
        <v>6842</v>
      </c>
      <c r="E6874" s="1">
        <v>45627</v>
      </c>
      <c r="F6874">
        <v>1</v>
      </c>
    </row>
    <row r="6875" spans="1:6" x14ac:dyDescent="0.25">
      <c r="A6875" t="s">
        <v>5516</v>
      </c>
      <c r="B6875" t="s">
        <v>43</v>
      </c>
      <c r="C6875" t="s">
        <v>44</v>
      </c>
      <c r="D6875" t="s">
        <v>6842</v>
      </c>
      <c r="E6875" s="1">
        <v>45352</v>
      </c>
      <c r="F6875">
        <v>1</v>
      </c>
    </row>
    <row r="6876" spans="1:6" x14ac:dyDescent="0.25">
      <c r="A6876" t="s">
        <v>5516</v>
      </c>
      <c r="B6876" t="s">
        <v>43</v>
      </c>
      <c r="C6876" t="s">
        <v>44</v>
      </c>
      <c r="D6876" t="s">
        <v>6842</v>
      </c>
      <c r="E6876" s="1">
        <v>45383</v>
      </c>
      <c r="F6876">
        <v>1</v>
      </c>
    </row>
    <row r="6877" spans="1:6" x14ac:dyDescent="0.25">
      <c r="A6877" t="s">
        <v>5516</v>
      </c>
      <c r="B6877" t="s">
        <v>43</v>
      </c>
      <c r="C6877" t="s">
        <v>44</v>
      </c>
      <c r="D6877" t="s">
        <v>6842</v>
      </c>
      <c r="E6877" s="1">
        <v>45413</v>
      </c>
      <c r="F6877">
        <v>1</v>
      </c>
    </row>
    <row r="6878" spans="1:6" x14ac:dyDescent="0.25">
      <c r="A6878" t="s">
        <v>5516</v>
      </c>
      <c r="B6878" t="s">
        <v>43</v>
      </c>
      <c r="C6878" t="s">
        <v>44</v>
      </c>
      <c r="D6878" t="s">
        <v>6842</v>
      </c>
      <c r="E6878" s="1">
        <v>45444</v>
      </c>
      <c r="F6878">
        <v>1</v>
      </c>
    </row>
    <row r="6879" spans="1:6" x14ac:dyDescent="0.25">
      <c r="A6879" t="s">
        <v>5516</v>
      </c>
      <c r="B6879" t="s">
        <v>43</v>
      </c>
      <c r="C6879" t="s">
        <v>44</v>
      </c>
      <c r="D6879" t="s">
        <v>6842</v>
      </c>
      <c r="E6879" s="1">
        <v>45474</v>
      </c>
      <c r="F6879">
        <v>1</v>
      </c>
    </row>
    <row r="6880" spans="1:6" x14ac:dyDescent="0.25">
      <c r="A6880" t="s">
        <v>5516</v>
      </c>
      <c r="B6880" t="s">
        <v>43</v>
      </c>
      <c r="C6880" t="s">
        <v>44</v>
      </c>
      <c r="D6880" t="s">
        <v>6842</v>
      </c>
      <c r="E6880" s="1">
        <v>45505</v>
      </c>
      <c r="F6880">
        <v>1</v>
      </c>
    </row>
    <row r="6881" spans="1:6" x14ac:dyDescent="0.25">
      <c r="A6881" t="s">
        <v>5516</v>
      </c>
      <c r="B6881" t="s">
        <v>43</v>
      </c>
      <c r="C6881" t="s">
        <v>44</v>
      </c>
      <c r="D6881" t="s">
        <v>6842</v>
      </c>
      <c r="E6881" s="1">
        <v>45536</v>
      </c>
      <c r="F6881">
        <v>1</v>
      </c>
    </row>
    <row r="6882" spans="1:6" x14ac:dyDescent="0.25">
      <c r="A6882" t="s">
        <v>5516</v>
      </c>
      <c r="B6882" t="s">
        <v>43</v>
      </c>
      <c r="C6882" t="s">
        <v>44</v>
      </c>
      <c r="D6882" t="s">
        <v>6842</v>
      </c>
      <c r="E6882" s="1">
        <v>45566</v>
      </c>
      <c r="F6882">
        <v>1</v>
      </c>
    </row>
    <row r="6883" spans="1:6" x14ac:dyDescent="0.25">
      <c r="A6883" t="s">
        <v>5516</v>
      </c>
      <c r="B6883" t="s">
        <v>43</v>
      </c>
      <c r="C6883" t="s">
        <v>44</v>
      </c>
      <c r="D6883" t="s">
        <v>6842</v>
      </c>
      <c r="E6883" s="1">
        <v>45597</v>
      </c>
      <c r="F6883">
        <v>1</v>
      </c>
    </row>
    <row r="6884" spans="1:6" x14ac:dyDescent="0.25">
      <c r="A6884" t="s">
        <v>5516</v>
      </c>
      <c r="B6884" t="s">
        <v>43</v>
      </c>
      <c r="C6884" t="s">
        <v>44</v>
      </c>
      <c r="D6884" t="s">
        <v>6842</v>
      </c>
      <c r="E6884" s="1">
        <v>45627</v>
      </c>
      <c r="F6884">
        <v>1</v>
      </c>
    </row>
    <row r="6885" spans="1:6" x14ac:dyDescent="0.25">
      <c r="A6885" t="s">
        <v>5526</v>
      </c>
      <c r="B6885" t="s">
        <v>43</v>
      </c>
      <c r="C6885" t="s">
        <v>44</v>
      </c>
      <c r="D6885" t="s">
        <v>6840</v>
      </c>
      <c r="E6885" s="1">
        <v>45292</v>
      </c>
      <c r="F6885">
        <v>1</v>
      </c>
    </row>
    <row r="6886" spans="1:6" x14ac:dyDescent="0.25">
      <c r="A6886" t="s">
        <v>5526</v>
      </c>
      <c r="B6886" t="s">
        <v>43</v>
      </c>
      <c r="C6886" t="s">
        <v>44</v>
      </c>
      <c r="D6886" t="s">
        <v>6840</v>
      </c>
      <c r="E6886" s="1">
        <v>45323</v>
      </c>
      <c r="F6886">
        <v>1</v>
      </c>
    </row>
    <row r="6887" spans="1:6" x14ac:dyDescent="0.25">
      <c r="A6887" t="s">
        <v>5526</v>
      </c>
      <c r="B6887" t="s">
        <v>43</v>
      </c>
      <c r="C6887" t="s">
        <v>44</v>
      </c>
      <c r="D6887" t="s">
        <v>6840</v>
      </c>
      <c r="E6887" s="1">
        <v>45352</v>
      </c>
      <c r="F6887">
        <v>1</v>
      </c>
    </row>
    <row r="6888" spans="1:6" x14ac:dyDescent="0.25">
      <c r="A6888" t="s">
        <v>5526</v>
      </c>
      <c r="B6888" t="s">
        <v>43</v>
      </c>
      <c r="C6888" t="s">
        <v>44</v>
      </c>
      <c r="D6888" t="s">
        <v>6840</v>
      </c>
      <c r="E6888" s="1">
        <v>45383</v>
      </c>
      <c r="F6888">
        <v>1</v>
      </c>
    </row>
    <row r="6889" spans="1:6" x14ac:dyDescent="0.25">
      <c r="A6889" t="s">
        <v>5526</v>
      </c>
      <c r="B6889" t="s">
        <v>43</v>
      </c>
      <c r="C6889" t="s">
        <v>44</v>
      </c>
      <c r="D6889" t="s">
        <v>6840</v>
      </c>
      <c r="E6889" s="1">
        <v>45413</v>
      </c>
      <c r="F6889">
        <v>1</v>
      </c>
    </row>
    <row r="6890" spans="1:6" x14ac:dyDescent="0.25">
      <c r="A6890" t="s">
        <v>5526</v>
      </c>
      <c r="B6890" t="s">
        <v>43</v>
      </c>
      <c r="C6890" t="s">
        <v>44</v>
      </c>
      <c r="D6890" t="s">
        <v>6840</v>
      </c>
      <c r="E6890" s="1">
        <v>45444</v>
      </c>
      <c r="F6890">
        <v>1</v>
      </c>
    </row>
    <row r="6891" spans="1:6" x14ac:dyDescent="0.25">
      <c r="A6891" t="s">
        <v>5526</v>
      </c>
      <c r="B6891" t="s">
        <v>43</v>
      </c>
      <c r="C6891" t="s">
        <v>44</v>
      </c>
      <c r="D6891" t="s">
        <v>6840</v>
      </c>
      <c r="E6891" s="1">
        <v>45474</v>
      </c>
      <c r="F6891">
        <v>1</v>
      </c>
    </row>
    <row r="6892" spans="1:6" x14ac:dyDescent="0.25">
      <c r="A6892" t="s">
        <v>5526</v>
      </c>
      <c r="B6892" t="s">
        <v>43</v>
      </c>
      <c r="C6892" t="s">
        <v>44</v>
      </c>
      <c r="D6892" t="s">
        <v>6840</v>
      </c>
      <c r="E6892" s="1">
        <v>45505</v>
      </c>
      <c r="F6892">
        <v>1</v>
      </c>
    </row>
    <row r="6893" spans="1:6" x14ac:dyDescent="0.25">
      <c r="A6893" t="s">
        <v>5526</v>
      </c>
      <c r="B6893" t="s">
        <v>43</v>
      </c>
      <c r="C6893" t="s">
        <v>44</v>
      </c>
      <c r="D6893" t="s">
        <v>6840</v>
      </c>
      <c r="E6893" s="1">
        <v>45536</v>
      </c>
      <c r="F6893">
        <v>1</v>
      </c>
    </row>
    <row r="6894" spans="1:6" x14ac:dyDescent="0.25">
      <c r="A6894" t="s">
        <v>5526</v>
      </c>
      <c r="B6894" t="s">
        <v>43</v>
      </c>
      <c r="C6894" t="s">
        <v>44</v>
      </c>
      <c r="D6894" t="s">
        <v>6840</v>
      </c>
      <c r="E6894" s="1">
        <v>45566</v>
      </c>
      <c r="F6894">
        <v>1</v>
      </c>
    </row>
    <row r="6895" spans="1:6" x14ac:dyDescent="0.25">
      <c r="A6895" t="s">
        <v>5526</v>
      </c>
      <c r="B6895" t="s">
        <v>43</v>
      </c>
      <c r="C6895" t="s">
        <v>44</v>
      </c>
      <c r="D6895" t="s">
        <v>6840</v>
      </c>
      <c r="E6895" s="1">
        <v>45597</v>
      </c>
      <c r="F6895">
        <v>1</v>
      </c>
    </row>
    <row r="6896" spans="1:6" x14ac:dyDescent="0.25">
      <c r="A6896" t="s">
        <v>5526</v>
      </c>
      <c r="B6896" t="s">
        <v>43</v>
      </c>
      <c r="C6896" t="s">
        <v>44</v>
      </c>
      <c r="D6896" t="s">
        <v>6840</v>
      </c>
      <c r="E6896" s="1">
        <v>45627</v>
      </c>
      <c r="F6896">
        <v>1</v>
      </c>
    </row>
    <row r="6897" spans="1:6" x14ac:dyDescent="0.25">
      <c r="A6897" t="s">
        <v>5535</v>
      </c>
      <c r="B6897" t="s">
        <v>52</v>
      </c>
      <c r="C6897" t="s">
        <v>44</v>
      </c>
      <c r="D6897" t="s">
        <v>6842</v>
      </c>
      <c r="E6897" s="1">
        <v>45323</v>
      </c>
      <c r="F6897">
        <v>1</v>
      </c>
    </row>
    <row r="6898" spans="1:6" x14ac:dyDescent="0.25">
      <c r="A6898" t="s">
        <v>5535</v>
      </c>
      <c r="B6898" t="s">
        <v>52</v>
      </c>
      <c r="C6898" t="s">
        <v>44</v>
      </c>
      <c r="D6898" t="s">
        <v>6842</v>
      </c>
      <c r="E6898" s="1">
        <v>45352</v>
      </c>
      <c r="F6898">
        <v>1</v>
      </c>
    </row>
    <row r="6899" spans="1:6" x14ac:dyDescent="0.25">
      <c r="A6899" t="s">
        <v>5535</v>
      </c>
      <c r="B6899" t="s">
        <v>52</v>
      </c>
      <c r="C6899" t="s">
        <v>44</v>
      </c>
      <c r="D6899" t="s">
        <v>6842</v>
      </c>
      <c r="E6899" s="1">
        <v>45383</v>
      </c>
      <c r="F6899">
        <v>1</v>
      </c>
    </row>
    <row r="6900" spans="1:6" x14ac:dyDescent="0.25">
      <c r="A6900" t="s">
        <v>5535</v>
      </c>
      <c r="B6900" t="s">
        <v>52</v>
      </c>
      <c r="C6900" t="s">
        <v>44</v>
      </c>
      <c r="D6900" t="s">
        <v>6842</v>
      </c>
      <c r="E6900" s="1">
        <v>45413</v>
      </c>
      <c r="F6900">
        <v>1</v>
      </c>
    </row>
    <row r="6901" spans="1:6" x14ac:dyDescent="0.25">
      <c r="A6901" t="s">
        <v>5535</v>
      </c>
      <c r="B6901" t="s">
        <v>52</v>
      </c>
      <c r="C6901" t="s">
        <v>44</v>
      </c>
      <c r="D6901" t="s">
        <v>6842</v>
      </c>
      <c r="E6901" s="1">
        <v>45444</v>
      </c>
      <c r="F6901">
        <v>1</v>
      </c>
    </row>
    <row r="6902" spans="1:6" x14ac:dyDescent="0.25">
      <c r="A6902" t="s">
        <v>5535</v>
      </c>
      <c r="B6902" t="s">
        <v>52</v>
      </c>
      <c r="C6902" t="s">
        <v>44</v>
      </c>
      <c r="D6902" t="s">
        <v>6842</v>
      </c>
      <c r="E6902" s="1">
        <v>45474</v>
      </c>
      <c r="F6902">
        <v>1</v>
      </c>
    </row>
    <row r="6903" spans="1:6" x14ac:dyDescent="0.25">
      <c r="A6903" t="s">
        <v>5535</v>
      </c>
      <c r="B6903" t="s">
        <v>52</v>
      </c>
      <c r="C6903" t="s">
        <v>44</v>
      </c>
      <c r="D6903" t="s">
        <v>6842</v>
      </c>
      <c r="E6903" s="1">
        <v>45505</v>
      </c>
      <c r="F6903">
        <v>1</v>
      </c>
    </row>
    <row r="6904" spans="1:6" x14ac:dyDescent="0.25">
      <c r="A6904" t="s">
        <v>5535</v>
      </c>
      <c r="B6904" t="s">
        <v>52</v>
      </c>
      <c r="C6904" t="s">
        <v>44</v>
      </c>
      <c r="D6904" t="s">
        <v>6842</v>
      </c>
      <c r="E6904" s="1">
        <v>45536</v>
      </c>
      <c r="F6904">
        <v>1</v>
      </c>
    </row>
    <row r="6905" spans="1:6" x14ac:dyDescent="0.25">
      <c r="A6905" t="s">
        <v>5535</v>
      </c>
      <c r="B6905" t="s">
        <v>52</v>
      </c>
      <c r="C6905" t="s">
        <v>44</v>
      </c>
      <c r="D6905" t="s">
        <v>6842</v>
      </c>
      <c r="E6905" s="1">
        <v>45566</v>
      </c>
      <c r="F6905">
        <v>1</v>
      </c>
    </row>
    <row r="6906" spans="1:6" x14ac:dyDescent="0.25">
      <c r="A6906" t="s">
        <v>5535</v>
      </c>
      <c r="B6906" t="s">
        <v>52</v>
      </c>
      <c r="C6906" t="s">
        <v>44</v>
      </c>
      <c r="D6906" t="s">
        <v>6842</v>
      </c>
      <c r="E6906" s="1">
        <v>45597</v>
      </c>
      <c r="F6906">
        <v>1</v>
      </c>
    </row>
    <row r="6907" spans="1:6" x14ac:dyDescent="0.25">
      <c r="A6907" t="s">
        <v>5535</v>
      </c>
      <c r="B6907" t="s">
        <v>52</v>
      </c>
      <c r="C6907" t="s">
        <v>44</v>
      </c>
      <c r="D6907" t="s">
        <v>6842</v>
      </c>
      <c r="E6907" s="1">
        <v>45627</v>
      </c>
      <c r="F6907">
        <v>1</v>
      </c>
    </row>
    <row r="6908" spans="1:6" x14ac:dyDescent="0.25">
      <c r="A6908" t="s">
        <v>5541</v>
      </c>
      <c r="B6908" t="s">
        <v>233</v>
      </c>
      <c r="C6908" t="s">
        <v>32</v>
      </c>
      <c r="D6908" t="s">
        <v>6839</v>
      </c>
      <c r="E6908" s="1">
        <v>45323</v>
      </c>
      <c r="F6908">
        <v>1</v>
      </c>
    </row>
    <row r="6909" spans="1:6" x14ac:dyDescent="0.25">
      <c r="A6909" t="s">
        <v>5541</v>
      </c>
      <c r="B6909" t="s">
        <v>233</v>
      </c>
      <c r="C6909" t="s">
        <v>32</v>
      </c>
      <c r="D6909" t="s">
        <v>6839</v>
      </c>
      <c r="E6909" s="1">
        <v>45352</v>
      </c>
      <c r="F6909">
        <v>1</v>
      </c>
    </row>
    <row r="6910" spans="1:6" x14ac:dyDescent="0.25">
      <c r="A6910" t="s">
        <v>5541</v>
      </c>
      <c r="B6910" t="s">
        <v>233</v>
      </c>
      <c r="C6910" t="s">
        <v>32</v>
      </c>
      <c r="D6910" t="s">
        <v>6839</v>
      </c>
      <c r="E6910" s="1">
        <v>45383</v>
      </c>
      <c r="F6910">
        <v>1</v>
      </c>
    </row>
    <row r="6911" spans="1:6" x14ac:dyDescent="0.25">
      <c r="A6911" t="s">
        <v>5541</v>
      </c>
      <c r="B6911" t="s">
        <v>233</v>
      </c>
      <c r="C6911" t="s">
        <v>32</v>
      </c>
      <c r="D6911" t="s">
        <v>6839</v>
      </c>
      <c r="E6911" s="1">
        <v>45413</v>
      </c>
      <c r="F6911">
        <v>1</v>
      </c>
    </row>
    <row r="6912" spans="1:6" x14ac:dyDescent="0.25">
      <c r="A6912" t="s">
        <v>5541</v>
      </c>
      <c r="B6912" t="s">
        <v>233</v>
      </c>
      <c r="C6912" t="s">
        <v>32</v>
      </c>
      <c r="D6912" t="s">
        <v>6839</v>
      </c>
      <c r="E6912" s="1">
        <v>45444</v>
      </c>
      <c r="F6912">
        <v>1</v>
      </c>
    </row>
    <row r="6913" spans="1:6" x14ac:dyDescent="0.25">
      <c r="A6913" t="s">
        <v>5541</v>
      </c>
      <c r="B6913" t="s">
        <v>233</v>
      </c>
      <c r="C6913" t="s">
        <v>32</v>
      </c>
      <c r="D6913" t="s">
        <v>6839</v>
      </c>
      <c r="E6913" s="1">
        <v>45474</v>
      </c>
      <c r="F6913">
        <v>1</v>
      </c>
    </row>
    <row r="6914" spans="1:6" x14ac:dyDescent="0.25">
      <c r="A6914" t="s">
        <v>5541</v>
      </c>
      <c r="B6914" t="s">
        <v>233</v>
      </c>
      <c r="C6914" t="s">
        <v>32</v>
      </c>
      <c r="D6914" t="s">
        <v>6839</v>
      </c>
      <c r="E6914" s="1">
        <v>45505</v>
      </c>
      <c r="F6914">
        <v>1</v>
      </c>
    </row>
    <row r="6915" spans="1:6" x14ac:dyDescent="0.25">
      <c r="A6915" t="s">
        <v>5541</v>
      </c>
      <c r="B6915" t="s">
        <v>233</v>
      </c>
      <c r="C6915" t="s">
        <v>32</v>
      </c>
      <c r="D6915" t="s">
        <v>6839</v>
      </c>
      <c r="E6915" s="1">
        <v>45536</v>
      </c>
      <c r="F6915">
        <v>1</v>
      </c>
    </row>
    <row r="6916" spans="1:6" x14ac:dyDescent="0.25">
      <c r="A6916" t="s">
        <v>5541</v>
      </c>
      <c r="B6916" t="s">
        <v>233</v>
      </c>
      <c r="C6916" t="s">
        <v>32</v>
      </c>
      <c r="D6916" t="s">
        <v>6839</v>
      </c>
      <c r="E6916" s="1">
        <v>45566</v>
      </c>
      <c r="F6916">
        <v>1</v>
      </c>
    </row>
    <row r="6917" spans="1:6" x14ac:dyDescent="0.25">
      <c r="A6917" t="s">
        <v>5541</v>
      </c>
      <c r="B6917" t="s">
        <v>233</v>
      </c>
      <c r="C6917" t="s">
        <v>32</v>
      </c>
      <c r="D6917" t="s">
        <v>6839</v>
      </c>
      <c r="E6917" s="1">
        <v>45597</v>
      </c>
      <c r="F6917">
        <v>1</v>
      </c>
    </row>
    <row r="6918" spans="1:6" x14ac:dyDescent="0.25">
      <c r="A6918" t="s">
        <v>5541</v>
      </c>
      <c r="B6918" t="s">
        <v>233</v>
      </c>
      <c r="C6918" t="s">
        <v>32</v>
      </c>
      <c r="D6918" t="s">
        <v>6839</v>
      </c>
      <c r="E6918" s="1">
        <v>45627</v>
      </c>
      <c r="F6918">
        <v>1</v>
      </c>
    </row>
    <row r="6919" spans="1:6" x14ac:dyDescent="0.25">
      <c r="A6919" t="s">
        <v>5547</v>
      </c>
      <c r="B6919" t="s">
        <v>31</v>
      </c>
      <c r="C6919" t="s">
        <v>32</v>
      </c>
      <c r="D6919" t="s">
        <v>6841</v>
      </c>
      <c r="E6919" s="1">
        <v>45292</v>
      </c>
      <c r="F6919">
        <v>1</v>
      </c>
    </row>
    <row r="6920" spans="1:6" x14ac:dyDescent="0.25">
      <c r="A6920" t="s">
        <v>5547</v>
      </c>
      <c r="B6920" t="s">
        <v>31</v>
      </c>
      <c r="C6920" t="s">
        <v>32</v>
      </c>
      <c r="D6920" t="s">
        <v>6841</v>
      </c>
      <c r="E6920" s="1">
        <v>45323</v>
      </c>
      <c r="F6920">
        <v>1</v>
      </c>
    </row>
    <row r="6921" spans="1:6" x14ac:dyDescent="0.25">
      <c r="A6921" t="s">
        <v>5547</v>
      </c>
      <c r="B6921" t="s">
        <v>31</v>
      </c>
      <c r="C6921" t="s">
        <v>32</v>
      </c>
      <c r="D6921" t="s">
        <v>6841</v>
      </c>
      <c r="E6921" s="1">
        <v>45352</v>
      </c>
      <c r="F6921">
        <v>1</v>
      </c>
    </row>
    <row r="6922" spans="1:6" x14ac:dyDescent="0.25">
      <c r="A6922" t="s">
        <v>5547</v>
      </c>
      <c r="B6922" t="s">
        <v>31</v>
      </c>
      <c r="C6922" t="s">
        <v>32</v>
      </c>
      <c r="D6922" t="s">
        <v>6841</v>
      </c>
      <c r="E6922" s="1">
        <v>45383</v>
      </c>
      <c r="F6922">
        <v>1</v>
      </c>
    </row>
    <row r="6923" spans="1:6" x14ac:dyDescent="0.25">
      <c r="A6923" t="s">
        <v>5547</v>
      </c>
      <c r="B6923" t="s">
        <v>31</v>
      </c>
      <c r="C6923" t="s">
        <v>32</v>
      </c>
      <c r="D6923" t="s">
        <v>6841</v>
      </c>
      <c r="E6923" s="1">
        <v>45413</v>
      </c>
      <c r="F6923">
        <v>1</v>
      </c>
    </row>
    <row r="6924" spans="1:6" x14ac:dyDescent="0.25">
      <c r="A6924" t="s">
        <v>5547</v>
      </c>
      <c r="B6924" t="s">
        <v>31</v>
      </c>
      <c r="C6924" t="s">
        <v>32</v>
      </c>
      <c r="D6924" t="s">
        <v>6841</v>
      </c>
      <c r="E6924" s="1">
        <v>45444</v>
      </c>
      <c r="F6924">
        <v>1</v>
      </c>
    </row>
    <row r="6925" spans="1:6" x14ac:dyDescent="0.25">
      <c r="A6925" t="s">
        <v>5547</v>
      </c>
      <c r="B6925" t="s">
        <v>31</v>
      </c>
      <c r="C6925" t="s">
        <v>32</v>
      </c>
      <c r="D6925" t="s">
        <v>6841</v>
      </c>
      <c r="E6925" s="1">
        <v>45474</v>
      </c>
      <c r="F6925">
        <v>1</v>
      </c>
    </row>
    <row r="6926" spans="1:6" x14ac:dyDescent="0.25">
      <c r="A6926" t="s">
        <v>5547</v>
      </c>
      <c r="B6926" t="s">
        <v>31</v>
      </c>
      <c r="C6926" t="s">
        <v>32</v>
      </c>
      <c r="D6926" t="s">
        <v>6841</v>
      </c>
      <c r="E6926" s="1">
        <v>45505</v>
      </c>
      <c r="F6926">
        <v>1</v>
      </c>
    </row>
    <row r="6927" spans="1:6" x14ac:dyDescent="0.25">
      <c r="A6927" t="s">
        <v>5547</v>
      </c>
      <c r="B6927" t="s">
        <v>31</v>
      </c>
      <c r="C6927" t="s">
        <v>32</v>
      </c>
      <c r="D6927" t="s">
        <v>6841</v>
      </c>
      <c r="E6927" s="1">
        <v>45536</v>
      </c>
      <c r="F6927">
        <v>1</v>
      </c>
    </row>
    <row r="6928" spans="1:6" x14ac:dyDescent="0.25">
      <c r="A6928" t="s">
        <v>5547</v>
      </c>
      <c r="B6928" t="s">
        <v>31</v>
      </c>
      <c r="C6928" t="s">
        <v>32</v>
      </c>
      <c r="D6928" t="s">
        <v>6841</v>
      </c>
      <c r="E6928" s="1">
        <v>45566</v>
      </c>
      <c r="F6928">
        <v>1</v>
      </c>
    </row>
    <row r="6929" spans="1:6" x14ac:dyDescent="0.25">
      <c r="A6929" t="s">
        <v>5547</v>
      </c>
      <c r="B6929" t="s">
        <v>31</v>
      </c>
      <c r="C6929" t="s">
        <v>32</v>
      </c>
      <c r="D6929" t="s">
        <v>6841</v>
      </c>
      <c r="E6929" s="1">
        <v>45597</v>
      </c>
      <c r="F6929">
        <v>1</v>
      </c>
    </row>
    <row r="6930" spans="1:6" x14ac:dyDescent="0.25">
      <c r="A6930" t="s">
        <v>5547</v>
      </c>
      <c r="B6930" t="s">
        <v>31</v>
      </c>
      <c r="C6930" t="s">
        <v>32</v>
      </c>
      <c r="D6930" t="s">
        <v>6841</v>
      </c>
      <c r="E6930" s="1">
        <v>45627</v>
      </c>
      <c r="F6930">
        <v>1</v>
      </c>
    </row>
    <row r="6931" spans="1:6" x14ac:dyDescent="0.25">
      <c r="A6931" t="s">
        <v>5556</v>
      </c>
      <c r="B6931" t="s">
        <v>233</v>
      </c>
      <c r="C6931" t="s">
        <v>32</v>
      </c>
      <c r="D6931" t="s">
        <v>6840</v>
      </c>
      <c r="E6931" s="1">
        <v>45352</v>
      </c>
      <c r="F6931">
        <v>1</v>
      </c>
    </row>
    <row r="6932" spans="1:6" x14ac:dyDescent="0.25">
      <c r="A6932" t="s">
        <v>5556</v>
      </c>
      <c r="B6932" t="s">
        <v>233</v>
      </c>
      <c r="C6932" t="s">
        <v>32</v>
      </c>
      <c r="D6932" t="s">
        <v>6840</v>
      </c>
      <c r="E6932" s="1">
        <v>45383</v>
      </c>
      <c r="F6932">
        <v>1</v>
      </c>
    </row>
    <row r="6933" spans="1:6" x14ac:dyDescent="0.25">
      <c r="A6933" t="s">
        <v>5556</v>
      </c>
      <c r="B6933" t="s">
        <v>233</v>
      </c>
      <c r="C6933" t="s">
        <v>32</v>
      </c>
      <c r="D6933" t="s">
        <v>6840</v>
      </c>
      <c r="E6933" s="1">
        <v>45413</v>
      </c>
      <c r="F6933">
        <v>1</v>
      </c>
    </row>
    <row r="6934" spans="1:6" x14ac:dyDescent="0.25">
      <c r="A6934" t="s">
        <v>5556</v>
      </c>
      <c r="B6934" t="s">
        <v>233</v>
      </c>
      <c r="C6934" t="s">
        <v>32</v>
      </c>
      <c r="D6934" t="s">
        <v>6840</v>
      </c>
      <c r="E6934" s="1">
        <v>45444</v>
      </c>
      <c r="F6934">
        <v>1</v>
      </c>
    </row>
    <row r="6935" spans="1:6" x14ac:dyDescent="0.25">
      <c r="A6935" t="s">
        <v>5556</v>
      </c>
      <c r="B6935" t="s">
        <v>233</v>
      </c>
      <c r="C6935" t="s">
        <v>32</v>
      </c>
      <c r="D6935" t="s">
        <v>6840</v>
      </c>
      <c r="E6935" s="1">
        <v>45474</v>
      </c>
      <c r="F6935">
        <v>1</v>
      </c>
    </row>
    <row r="6936" spans="1:6" x14ac:dyDescent="0.25">
      <c r="A6936" t="s">
        <v>5556</v>
      </c>
      <c r="B6936" t="s">
        <v>233</v>
      </c>
      <c r="C6936" t="s">
        <v>32</v>
      </c>
      <c r="D6936" t="s">
        <v>6840</v>
      </c>
      <c r="E6936" s="1">
        <v>45505</v>
      </c>
      <c r="F6936">
        <v>1</v>
      </c>
    </row>
    <row r="6937" spans="1:6" x14ac:dyDescent="0.25">
      <c r="A6937" t="s">
        <v>5556</v>
      </c>
      <c r="B6937" t="s">
        <v>233</v>
      </c>
      <c r="C6937" t="s">
        <v>32</v>
      </c>
      <c r="D6937" t="s">
        <v>6840</v>
      </c>
      <c r="E6937" s="1">
        <v>45536</v>
      </c>
      <c r="F6937">
        <v>1</v>
      </c>
    </row>
    <row r="6938" spans="1:6" x14ac:dyDescent="0.25">
      <c r="A6938" t="s">
        <v>5556</v>
      </c>
      <c r="B6938" t="s">
        <v>233</v>
      </c>
      <c r="C6938" t="s">
        <v>32</v>
      </c>
      <c r="D6938" t="s">
        <v>6840</v>
      </c>
      <c r="E6938" s="1">
        <v>45566</v>
      </c>
      <c r="F6938">
        <v>1</v>
      </c>
    </row>
    <row r="6939" spans="1:6" x14ac:dyDescent="0.25">
      <c r="A6939" t="s">
        <v>5556</v>
      </c>
      <c r="B6939" t="s">
        <v>233</v>
      </c>
      <c r="C6939" t="s">
        <v>32</v>
      </c>
      <c r="D6939" t="s">
        <v>6840</v>
      </c>
      <c r="E6939" s="1">
        <v>45597</v>
      </c>
      <c r="F6939">
        <v>1</v>
      </c>
    </row>
    <row r="6940" spans="1:6" x14ac:dyDescent="0.25">
      <c r="A6940" t="s">
        <v>5556</v>
      </c>
      <c r="B6940" t="s">
        <v>233</v>
      </c>
      <c r="C6940" t="s">
        <v>32</v>
      </c>
      <c r="D6940" t="s">
        <v>6840</v>
      </c>
      <c r="E6940" s="1">
        <v>45627</v>
      </c>
      <c r="F6940">
        <v>1</v>
      </c>
    </row>
    <row r="6941" spans="1:6" x14ac:dyDescent="0.25">
      <c r="A6941" t="s">
        <v>5567</v>
      </c>
      <c r="B6941" t="s">
        <v>52</v>
      </c>
      <c r="C6941" t="s">
        <v>44</v>
      </c>
      <c r="D6941" t="s">
        <v>6841</v>
      </c>
      <c r="E6941" s="1">
        <v>45292</v>
      </c>
      <c r="F6941">
        <v>1</v>
      </c>
    </row>
    <row r="6942" spans="1:6" x14ac:dyDescent="0.25">
      <c r="A6942" t="s">
        <v>5567</v>
      </c>
      <c r="B6942" t="s">
        <v>52</v>
      </c>
      <c r="C6942" t="s">
        <v>44</v>
      </c>
      <c r="D6942" t="s">
        <v>6841</v>
      </c>
      <c r="E6942" s="1">
        <v>45323</v>
      </c>
      <c r="F6942">
        <v>1</v>
      </c>
    </row>
    <row r="6943" spans="1:6" x14ac:dyDescent="0.25">
      <c r="A6943" t="s">
        <v>5567</v>
      </c>
      <c r="B6943" t="s">
        <v>52</v>
      </c>
      <c r="C6943" t="s">
        <v>44</v>
      </c>
      <c r="D6943" t="s">
        <v>6841</v>
      </c>
      <c r="E6943" s="1">
        <v>45352</v>
      </c>
      <c r="F6943">
        <v>1</v>
      </c>
    </row>
    <row r="6944" spans="1:6" x14ac:dyDescent="0.25">
      <c r="A6944" t="s">
        <v>5567</v>
      </c>
      <c r="B6944" t="s">
        <v>52</v>
      </c>
      <c r="C6944" t="s">
        <v>44</v>
      </c>
      <c r="D6944" t="s">
        <v>6841</v>
      </c>
      <c r="E6944" s="1">
        <v>45383</v>
      </c>
      <c r="F6944">
        <v>1</v>
      </c>
    </row>
    <row r="6945" spans="1:6" x14ac:dyDescent="0.25">
      <c r="A6945" t="s">
        <v>5567</v>
      </c>
      <c r="B6945" t="s">
        <v>52</v>
      </c>
      <c r="C6945" t="s">
        <v>44</v>
      </c>
      <c r="D6945" t="s">
        <v>6841</v>
      </c>
      <c r="E6945" s="1">
        <v>45413</v>
      </c>
      <c r="F6945">
        <v>1</v>
      </c>
    </row>
    <row r="6946" spans="1:6" x14ac:dyDescent="0.25">
      <c r="A6946" t="s">
        <v>5567</v>
      </c>
      <c r="B6946" t="s">
        <v>52</v>
      </c>
      <c r="C6946" t="s">
        <v>44</v>
      </c>
      <c r="D6946" t="s">
        <v>6841</v>
      </c>
      <c r="E6946" s="1">
        <v>45444</v>
      </c>
      <c r="F6946">
        <v>1</v>
      </c>
    </row>
    <row r="6947" spans="1:6" x14ac:dyDescent="0.25">
      <c r="A6947" t="s">
        <v>5567</v>
      </c>
      <c r="B6947" t="s">
        <v>52</v>
      </c>
      <c r="C6947" t="s">
        <v>44</v>
      </c>
      <c r="D6947" t="s">
        <v>6841</v>
      </c>
      <c r="E6947" s="1">
        <v>45474</v>
      </c>
      <c r="F6947">
        <v>1</v>
      </c>
    </row>
    <row r="6948" spans="1:6" x14ac:dyDescent="0.25">
      <c r="A6948" t="s">
        <v>5567</v>
      </c>
      <c r="B6948" t="s">
        <v>52</v>
      </c>
      <c r="C6948" t="s">
        <v>44</v>
      </c>
      <c r="D6948" t="s">
        <v>6841</v>
      </c>
      <c r="E6948" s="1">
        <v>45505</v>
      </c>
      <c r="F6948">
        <v>1</v>
      </c>
    </row>
    <row r="6949" spans="1:6" x14ac:dyDescent="0.25">
      <c r="A6949" t="s">
        <v>5567</v>
      </c>
      <c r="B6949" t="s">
        <v>52</v>
      </c>
      <c r="C6949" t="s">
        <v>44</v>
      </c>
      <c r="D6949" t="s">
        <v>6841</v>
      </c>
      <c r="E6949" s="1">
        <v>45536</v>
      </c>
      <c r="F6949">
        <v>1</v>
      </c>
    </row>
    <row r="6950" spans="1:6" x14ac:dyDescent="0.25">
      <c r="A6950" t="s">
        <v>5567</v>
      </c>
      <c r="B6950" t="s">
        <v>52</v>
      </c>
      <c r="C6950" t="s">
        <v>44</v>
      </c>
      <c r="D6950" t="s">
        <v>6841</v>
      </c>
      <c r="E6950" s="1">
        <v>45566</v>
      </c>
      <c r="F6950">
        <v>1</v>
      </c>
    </row>
    <row r="6951" spans="1:6" x14ac:dyDescent="0.25">
      <c r="A6951" t="s">
        <v>5567</v>
      </c>
      <c r="B6951" t="s">
        <v>52</v>
      </c>
      <c r="C6951" t="s">
        <v>44</v>
      </c>
      <c r="D6951" t="s">
        <v>6841</v>
      </c>
      <c r="E6951" s="1">
        <v>45597</v>
      </c>
      <c r="F6951">
        <v>1</v>
      </c>
    </row>
    <row r="6952" spans="1:6" x14ac:dyDescent="0.25">
      <c r="A6952" t="s">
        <v>5567</v>
      </c>
      <c r="B6952" t="s">
        <v>52</v>
      </c>
      <c r="C6952" t="s">
        <v>44</v>
      </c>
      <c r="D6952" t="s">
        <v>6841</v>
      </c>
      <c r="E6952" s="1">
        <v>45627</v>
      </c>
      <c r="F6952">
        <v>1</v>
      </c>
    </row>
    <row r="6953" spans="1:6" x14ac:dyDescent="0.25">
      <c r="A6953" t="s">
        <v>5577</v>
      </c>
      <c r="B6953" t="s">
        <v>43</v>
      </c>
      <c r="C6953" t="s">
        <v>44</v>
      </c>
      <c r="D6953" t="s">
        <v>6839</v>
      </c>
      <c r="E6953" s="1">
        <v>45292</v>
      </c>
      <c r="F6953">
        <v>1</v>
      </c>
    </row>
    <row r="6954" spans="1:6" x14ac:dyDescent="0.25">
      <c r="A6954" t="s">
        <v>5577</v>
      </c>
      <c r="B6954" t="s">
        <v>43</v>
      </c>
      <c r="C6954" t="s">
        <v>44</v>
      </c>
      <c r="D6954" t="s">
        <v>6839</v>
      </c>
      <c r="E6954" s="1">
        <v>45323</v>
      </c>
      <c r="F6954">
        <v>1</v>
      </c>
    </row>
    <row r="6955" spans="1:6" x14ac:dyDescent="0.25">
      <c r="A6955" t="s">
        <v>5577</v>
      </c>
      <c r="B6955" t="s">
        <v>43</v>
      </c>
      <c r="C6955" t="s">
        <v>44</v>
      </c>
      <c r="D6955" t="s">
        <v>6839</v>
      </c>
      <c r="E6955" s="1">
        <v>45352</v>
      </c>
      <c r="F6955">
        <v>1</v>
      </c>
    </row>
    <row r="6956" spans="1:6" x14ac:dyDescent="0.25">
      <c r="A6956" t="s">
        <v>5577</v>
      </c>
      <c r="B6956" t="s">
        <v>43</v>
      </c>
      <c r="C6956" t="s">
        <v>44</v>
      </c>
      <c r="D6956" t="s">
        <v>6839</v>
      </c>
      <c r="E6956" s="1">
        <v>45383</v>
      </c>
      <c r="F6956">
        <v>1</v>
      </c>
    </row>
    <row r="6957" spans="1:6" x14ac:dyDescent="0.25">
      <c r="A6957" t="s">
        <v>5577</v>
      </c>
      <c r="B6957" t="s">
        <v>43</v>
      </c>
      <c r="C6957" t="s">
        <v>44</v>
      </c>
      <c r="D6957" t="s">
        <v>6839</v>
      </c>
      <c r="E6957" s="1">
        <v>45413</v>
      </c>
      <c r="F6957">
        <v>1</v>
      </c>
    </row>
    <row r="6958" spans="1:6" x14ac:dyDescent="0.25">
      <c r="A6958" t="s">
        <v>5577</v>
      </c>
      <c r="B6958" t="s">
        <v>43</v>
      </c>
      <c r="C6958" t="s">
        <v>44</v>
      </c>
      <c r="D6958" t="s">
        <v>6839</v>
      </c>
      <c r="E6958" s="1">
        <v>45444</v>
      </c>
      <c r="F6958">
        <v>1</v>
      </c>
    </row>
    <row r="6959" spans="1:6" x14ac:dyDescent="0.25">
      <c r="A6959" t="s">
        <v>5577</v>
      </c>
      <c r="B6959" t="s">
        <v>43</v>
      </c>
      <c r="C6959" t="s">
        <v>44</v>
      </c>
      <c r="D6959" t="s">
        <v>6839</v>
      </c>
      <c r="E6959" s="1">
        <v>45474</v>
      </c>
      <c r="F6959">
        <v>1</v>
      </c>
    </row>
    <row r="6960" spans="1:6" x14ac:dyDescent="0.25">
      <c r="A6960" t="s">
        <v>5577</v>
      </c>
      <c r="B6960" t="s">
        <v>43</v>
      </c>
      <c r="C6960" t="s">
        <v>44</v>
      </c>
      <c r="D6960" t="s">
        <v>6839</v>
      </c>
      <c r="E6960" s="1">
        <v>45505</v>
      </c>
      <c r="F6960">
        <v>1</v>
      </c>
    </row>
    <row r="6961" spans="1:6" x14ac:dyDescent="0.25">
      <c r="A6961" t="s">
        <v>5577</v>
      </c>
      <c r="B6961" t="s">
        <v>43</v>
      </c>
      <c r="C6961" t="s">
        <v>44</v>
      </c>
      <c r="D6961" t="s">
        <v>6839</v>
      </c>
      <c r="E6961" s="1">
        <v>45536</v>
      </c>
      <c r="F6961">
        <v>1</v>
      </c>
    </row>
    <row r="6962" spans="1:6" x14ac:dyDescent="0.25">
      <c r="A6962" t="s">
        <v>5577</v>
      </c>
      <c r="B6962" t="s">
        <v>43</v>
      </c>
      <c r="C6962" t="s">
        <v>44</v>
      </c>
      <c r="D6962" t="s">
        <v>6839</v>
      </c>
      <c r="E6962" s="1">
        <v>45566</v>
      </c>
      <c r="F6962">
        <v>1</v>
      </c>
    </row>
    <row r="6963" spans="1:6" x14ac:dyDescent="0.25">
      <c r="A6963" t="s">
        <v>5577</v>
      </c>
      <c r="B6963" t="s">
        <v>43</v>
      </c>
      <c r="C6963" t="s">
        <v>44</v>
      </c>
      <c r="D6963" t="s">
        <v>6839</v>
      </c>
      <c r="E6963" s="1">
        <v>45597</v>
      </c>
      <c r="F6963">
        <v>1</v>
      </c>
    </row>
    <row r="6964" spans="1:6" x14ac:dyDescent="0.25">
      <c r="A6964" t="s">
        <v>5577</v>
      </c>
      <c r="B6964" t="s">
        <v>43</v>
      </c>
      <c r="C6964" t="s">
        <v>44</v>
      </c>
      <c r="D6964" t="s">
        <v>6839</v>
      </c>
      <c r="E6964" s="1">
        <v>45627</v>
      </c>
      <c r="F6964">
        <v>1</v>
      </c>
    </row>
    <row r="6965" spans="1:6" x14ac:dyDescent="0.25">
      <c r="A6965" t="s">
        <v>5585</v>
      </c>
      <c r="B6965" t="s">
        <v>43</v>
      </c>
      <c r="C6965" t="s">
        <v>44</v>
      </c>
      <c r="D6965" t="s">
        <v>6841</v>
      </c>
      <c r="E6965" s="1">
        <v>45292</v>
      </c>
      <c r="F6965">
        <v>1</v>
      </c>
    </row>
    <row r="6966" spans="1:6" x14ac:dyDescent="0.25">
      <c r="A6966" t="s">
        <v>5585</v>
      </c>
      <c r="B6966" t="s">
        <v>43</v>
      </c>
      <c r="C6966" t="s">
        <v>44</v>
      </c>
      <c r="D6966" t="s">
        <v>6841</v>
      </c>
      <c r="E6966" s="1">
        <v>45323</v>
      </c>
      <c r="F6966">
        <v>1</v>
      </c>
    </row>
    <row r="6967" spans="1:6" x14ac:dyDescent="0.25">
      <c r="A6967" t="s">
        <v>5585</v>
      </c>
      <c r="B6967" t="s">
        <v>43</v>
      </c>
      <c r="C6967" t="s">
        <v>44</v>
      </c>
      <c r="D6967" t="s">
        <v>6841</v>
      </c>
      <c r="E6967" s="1">
        <v>45352</v>
      </c>
      <c r="F6967">
        <v>1</v>
      </c>
    </row>
    <row r="6968" spans="1:6" x14ac:dyDescent="0.25">
      <c r="A6968" t="s">
        <v>5585</v>
      </c>
      <c r="B6968" t="s">
        <v>43</v>
      </c>
      <c r="C6968" t="s">
        <v>44</v>
      </c>
      <c r="D6968" t="s">
        <v>6841</v>
      </c>
      <c r="E6968" s="1">
        <v>45383</v>
      </c>
      <c r="F6968">
        <v>1</v>
      </c>
    </row>
    <row r="6969" spans="1:6" x14ac:dyDescent="0.25">
      <c r="A6969" t="s">
        <v>5585</v>
      </c>
      <c r="B6969" t="s">
        <v>43</v>
      </c>
      <c r="C6969" t="s">
        <v>44</v>
      </c>
      <c r="D6969" t="s">
        <v>6841</v>
      </c>
      <c r="E6969" s="1">
        <v>45413</v>
      </c>
      <c r="F6969">
        <v>1</v>
      </c>
    </row>
    <row r="6970" spans="1:6" x14ac:dyDescent="0.25">
      <c r="A6970" t="s">
        <v>5585</v>
      </c>
      <c r="B6970" t="s">
        <v>43</v>
      </c>
      <c r="C6970" t="s">
        <v>44</v>
      </c>
      <c r="D6970" t="s">
        <v>6841</v>
      </c>
      <c r="E6970" s="1">
        <v>45444</v>
      </c>
      <c r="F6970">
        <v>1</v>
      </c>
    </row>
    <row r="6971" spans="1:6" x14ac:dyDescent="0.25">
      <c r="A6971" t="s">
        <v>5585</v>
      </c>
      <c r="B6971" t="s">
        <v>43</v>
      </c>
      <c r="C6971" t="s">
        <v>44</v>
      </c>
      <c r="D6971" t="s">
        <v>6841</v>
      </c>
      <c r="E6971" s="1">
        <v>45474</v>
      </c>
      <c r="F6971">
        <v>1</v>
      </c>
    </row>
    <row r="6972" spans="1:6" x14ac:dyDescent="0.25">
      <c r="A6972" t="s">
        <v>5585</v>
      </c>
      <c r="B6972" t="s">
        <v>43</v>
      </c>
      <c r="C6972" t="s">
        <v>44</v>
      </c>
      <c r="D6972" t="s">
        <v>6841</v>
      </c>
      <c r="E6972" s="1">
        <v>45505</v>
      </c>
      <c r="F6972">
        <v>1</v>
      </c>
    </row>
    <row r="6973" spans="1:6" x14ac:dyDescent="0.25">
      <c r="A6973" t="s">
        <v>5585</v>
      </c>
      <c r="B6973" t="s">
        <v>43</v>
      </c>
      <c r="C6973" t="s">
        <v>44</v>
      </c>
      <c r="D6973" t="s">
        <v>6841</v>
      </c>
      <c r="E6973" s="1">
        <v>45536</v>
      </c>
      <c r="F6973">
        <v>1</v>
      </c>
    </row>
    <row r="6974" spans="1:6" x14ac:dyDescent="0.25">
      <c r="A6974" t="s">
        <v>5585</v>
      </c>
      <c r="B6974" t="s">
        <v>43</v>
      </c>
      <c r="C6974" t="s">
        <v>44</v>
      </c>
      <c r="D6974" t="s">
        <v>6841</v>
      </c>
      <c r="E6974" s="1">
        <v>45566</v>
      </c>
      <c r="F6974">
        <v>1</v>
      </c>
    </row>
    <row r="6975" spans="1:6" x14ac:dyDescent="0.25">
      <c r="A6975" t="s">
        <v>5585</v>
      </c>
      <c r="B6975" t="s">
        <v>43</v>
      </c>
      <c r="C6975" t="s">
        <v>44</v>
      </c>
      <c r="D6975" t="s">
        <v>6841</v>
      </c>
      <c r="E6975" s="1">
        <v>45597</v>
      </c>
      <c r="F6975">
        <v>1</v>
      </c>
    </row>
    <row r="6976" spans="1:6" x14ac:dyDescent="0.25">
      <c r="A6976" t="s">
        <v>5585</v>
      </c>
      <c r="B6976" t="s">
        <v>43</v>
      </c>
      <c r="C6976" t="s">
        <v>44</v>
      </c>
      <c r="D6976" t="s">
        <v>6841</v>
      </c>
      <c r="E6976" s="1">
        <v>45627</v>
      </c>
      <c r="F6976">
        <v>1</v>
      </c>
    </row>
    <row r="6977" spans="1:6" x14ac:dyDescent="0.25">
      <c r="A6977" t="s">
        <v>5596</v>
      </c>
      <c r="B6977" t="s">
        <v>146</v>
      </c>
      <c r="C6977" t="s">
        <v>147</v>
      </c>
      <c r="D6977" t="s">
        <v>6840</v>
      </c>
      <c r="E6977" s="1">
        <v>45323</v>
      </c>
      <c r="F6977">
        <v>1</v>
      </c>
    </row>
    <row r="6978" spans="1:6" x14ac:dyDescent="0.25">
      <c r="A6978" t="s">
        <v>5596</v>
      </c>
      <c r="B6978" t="s">
        <v>146</v>
      </c>
      <c r="C6978" t="s">
        <v>147</v>
      </c>
      <c r="D6978" t="s">
        <v>6840</v>
      </c>
      <c r="E6978" s="1">
        <v>45352</v>
      </c>
      <c r="F6978">
        <v>1</v>
      </c>
    </row>
    <row r="6979" spans="1:6" x14ac:dyDescent="0.25">
      <c r="A6979" t="s">
        <v>5596</v>
      </c>
      <c r="B6979" t="s">
        <v>146</v>
      </c>
      <c r="C6979" t="s">
        <v>147</v>
      </c>
      <c r="D6979" t="s">
        <v>6840</v>
      </c>
      <c r="E6979" s="1">
        <v>45383</v>
      </c>
      <c r="F6979">
        <v>1</v>
      </c>
    </row>
    <row r="6980" spans="1:6" x14ac:dyDescent="0.25">
      <c r="A6980" t="s">
        <v>5596</v>
      </c>
      <c r="B6980" t="s">
        <v>146</v>
      </c>
      <c r="C6980" t="s">
        <v>147</v>
      </c>
      <c r="D6980" t="s">
        <v>6840</v>
      </c>
      <c r="E6980" s="1">
        <v>45413</v>
      </c>
      <c r="F6980">
        <v>1</v>
      </c>
    </row>
    <row r="6981" spans="1:6" x14ac:dyDescent="0.25">
      <c r="A6981" t="s">
        <v>5596</v>
      </c>
      <c r="B6981" t="s">
        <v>146</v>
      </c>
      <c r="C6981" t="s">
        <v>147</v>
      </c>
      <c r="D6981" t="s">
        <v>6840</v>
      </c>
      <c r="E6981" s="1">
        <v>45444</v>
      </c>
      <c r="F6981">
        <v>1</v>
      </c>
    </row>
    <row r="6982" spans="1:6" x14ac:dyDescent="0.25">
      <c r="A6982" t="s">
        <v>5596</v>
      </c>
      <c r="B6982" t="s">
        <v>146</v>
      </c>
      <c r="C6982" t="s">
        <v>147</v>
      </c>
      <c r="D6982" t="s">
        <v>6840</v>
      </c>
      <c r="E6982" s="1">
        <v>45474</v>
      </c>
      <c r="F6982">
        <v>1</v>
      </c>
    </row>
    <row r="6983" spans="1:6" x14ac:dyDescent="0.25">
      <c r="A6983" t="s">
        <v>5596</v>
      </c>
      <c r="B6983" t="s">
        <v>146</v>
      </c>
      <c r="C6983" t="s">
        <v>147</v>
      </c>
      <c r="D6983" t="s">
        <v>6840</v>
      </c>
      <c r="E6983" s="1">
        <v>45505</v>
      </c>
      <c r="F6983">
        <v>1</v>
      </c>
    </row>
    <row r="6984" spans="1:6" x14ac:dyDescent="0.25">
      <c r="A6984" t="s">
        <v>5596</v>
      </c>
      <c r="B6984" t="s">
        <v>146</v>
      </c>
      <c r="C6984" t="s">
        <v>147</v>
      </c>
      <c r="D6984" t="s">
        <v>6840</v>
      </c>
      <c r="E6984" s="1">
        <v>45536</v>
      </c>
      <c r="F6984">
        <v>1</v>
      </c>
    </row>
    <row r="6985" spans="1:6" x14ac:dyDescent="0.25">
      <c r="A6985" t="s">
        <v>5596</v>
      </c>
      <c r="B6985" t="s">
        <v>146</v>
      </c>
      <c r="C6985" t="s">
        <v>147</v>
      </c>
      <c r="D6985" t="s">
        <v>6840</v>
      </c>
      <c r="E6985" s="1">
        <v>45566</v>
      </c>
      <c r="F6985">
        <v>1</v>
      </c>
    </row>
    <row r="6986" spans="1:6" x14ac:dyDescent="0.25">
      <c r="A6986" t="s">
        <v>5596</v>
      </c>
      <c r="B6986" t="s">
        <v>146</v>
      </c>
      <c r="C6986" t="s">
        <v>147</v>
      </c>
      <c r="D6986" t="s">
        <v>6840</v>
      </c>
      <c r="E6986" s="1">
        <v>45597</v>
      </c>
      <c r="F6986">
        <v>1</v>
      </c>
    </row>
    <row r="6987" spans="1:6" x14ac:dyDescent="0.25">
      <c r="A6987" t="s">
        <v>5596</v>
      </c>
      <c r="B6987" t="s">
        <v>146</v>
      </c>
      <c r="C6987" t="s">
        <v>147</v>
      </c>
      <c r="D6987" t="s">
        <v>6840</v>
      </c>
      <c r="E6987" s="1">
        <v>45627</v>
      </c>
      <c r="F6987">
        <v>1</v>
      </c>
    </row>
    <row r="6988" spans="1:6" x14ac:dyDescent="0.25">
      <c r="A6988" t="s">
        <v>5607</v>
      </c>
      <c r="B6988" t="s">
        <v>31</v>
      </c>
      <c r="C6988" t="s">
        <v>32</v>
      </c>
      <c r="D6988" t="s">
        <v>6839</v>
      </c>
      <c r="E6988" s="1">
        <v>45352</v>
      </c>
      <c r="F6988">
        <v>1</v>
      </c>
    </row>
    <row r="6989" spans="1:6" x14ac:dyDescent="0.25">
      <c r="A6989" t="s">
        <v>5607</v>
      </c>
      <c r="B6989" t="s">
        <v>31</v>
      </c>
      <c r="C6989" t="s">
        <v>32</v>
      </c>
      <c r="D6989" t="s">
        <v>6839</v>
      </c>
      <c r="E6989" s="1">
        <v>45383</v>
      </c>
      <c r="F6989">
        <v>1</v>
      </c>
    </row>
    <row r="6990" spans="1:6" x14ac:dyDescent="0.25">
      <c r="A6990" t="s">
        <v>5607</v>
      </c>
      <c r="B6990" t="s">
        <v>31</v>
      </c>
      <c r="C6990" t="s">
        <v>32</v>
      </c>
      <c r="D6990" t="s">
        <v>6839</v>
      </c>
      <c r="E6990" s="1">
        <v>45413</v>
      </c>
      <c r="F6990">
        <v>1</v>
      </c>
    </row>
    <row r="6991" spans="1:6" x14ac:dyDescent="0.25">
      <c r="A6991" t="s">
        <v>5607</v>
      </c>
      <c r="B6991" t="s">
        <v>31</v>
      </c>
      <c r="C6991" t="s">
        <v>32</v>
      </c>
      <c r="D6991" t="s">
        <v>6839</v>
      </c>
      <c r="E6991" s="1">
        <v>45444</v>
      </c>
      <c r="F6991">
        <v>1</v>
      </c>
    </row>
    <row r="6992" spans="1:6" x14ac:dyDescent="0.25">
      <c r="A6992" t="s">
        <v>5607</v>
      </c>
      <c r="B6992" t="s">
        <v>31</v>
      </c>
      <c r="C6992" t="s">
        <v>32</v>
      </c>
      <c r="D6992" t="s">
        <v>6839</v>
      </c>
      <c r="E6992" s="1">
        <v>45474</v>
      </c>
      <c r="F6992">
        <v>1</v>
      </c>
    </row>
    <row r="6993" spans="1:6" x14ac:dyDescent="0.25">
      <c r="A6993" t="s">
        <v>5607</v>
      </c>
      <c r="B6993" t="s">
        <v>31</v>
      </c>
      <c r="C6993" t="s">
        <v>32</v>
      </c>
      <c r="D6993" t="s">
        <v>6839</v>
      </c>
      <c r="E6993" s="1">
        <v>45505</v>
      </c>
      <c r="F6993">
        <v>1</v>
      </c>
    </row>
    <row r="6994" spans="1:6" x14ac:dyDescent="0.25">
      <c r="A6994" t="s">
        <v>5615</v>
      </c>
      <c r="B6994" t="s">
        <v>146</v>
      </c>
      <c r="C6994" t="s">
        <v>147</v>
      </c>
      <c r="D6994" t="s">
        <v>6842</v>
      </c>
      <c r="E6994" s="1">
        <v>45323</v>
      </c>
      <c r="F6994">
        <v>1</v>
      </c>
    </row>
    <row r="6995" spans="1:6" x14ac:dyDescent="0.25">
      <c r="A6995" t="s">
        <v>5615</v>
      </c>
      <c r="B6995" t="s">
        <v>146</v>
      </c>
      <c r="C6995" t="s">
        <v>147</v>
      </c>
      <c r="D6995" t="s">
        <v>6842</v>
      </c>
      <c r="E6995" s="1">
        <v>45352</v>
      </c>
      <c r="F6995">
        <v>1</v>
      </c>
    </row>
    <row r="6996" spans="1:6" x14ac:dyDescent="0.25">
      <c r="A6996" t="s">
        <v>5615</v>
      </c>
      <c r="B6996" t="s">
        <v>146</v>
      </c>
      <c r="C6996" t="s">
        <v>147</v>
      </c>
      <c r="D6996" t="s">
        <v>6842</v>
      </c>
      <c r="E6996" s="1">
        <v>45383</v>
      </c>
      <c r="F6996">
        <v>1</v>
      </c>
    </row>
    <row r="6997" spans="1:6" x14ac:dyDescent="0.25">
      <c r="A6997" t="s">
        <v>5615</v>
      </c>
      <c r="B6997" t="s">
        <v>146</v>
      </c>
      <c r="C6997" t="s">
        <v>147</v>
      </c>
      <c r="D6997" t="s">
        <v>6842</v>
      </c>
      <c r="E6997" s="1">
        <v>45413</v>
      </c>
      <c r="F6997">
        <v>1</v>
      </c>
    </row>
    <row r="6998" spans="1:6" x14ac:dyDescent="0.25">
      <c r="A6998" t="s">
        <v>5615</v>
      </c>
      <c r="B6998" t="s">
        <v>146</v>
      </c>
      <c r="C6998" t="s">
        <v>147</v>
      </c>
      <c r="D6998" t="s">
        <v>6842</v>
      </c>
      <c r="E6998" s="1">
        <v>45444</v>
      </c>
      <c r="F6998">
        <v>1</v>
      </c>
    </row>
    <row r="6999" spans="1:6" x14ac:dyDescent="0.25">
      <c r="A6999" t="s">
        <v>5615</v>
      </c>
      <c r="B6999" t="s">
        <v>146</v>
      </c>
      <c r="C6999" t="s">
        <v>147</v>
      </c>
      <c r="D6999" t="s">
        <v>6842</v>
      </c>
      <c r="E6999" s="1">
        <v>45474</v>
      </c>
      <c r="F6999">
        <v>1</v>
      </c>
    </row>
    <row r="7000" spans="1:6" x14ac:dyDescent="0.25">
      <c r="A7000" t="s">
        <v>5615</v>
      </c>
      <c r="B7000" t="s">
        <v>146</v>
      </c>
      <c r="C7000" t="s">
        <v>147</v>
      </c>
      <c r="D7000" t="s">
        <v>6842</v>
      </c>
      <c r="E7000" s="1">
        <v>45505</v>
      </c>
      <c r="F7000">
        <v>1</v>
      </c>
    </row>
    <row r="7001" spans="1:6" x14ac:dyDescent="0.25">
      <c r="A7001" t="s">
        <v>5615</v>
      </c>
      <c r="B7001" t="s">
        <v>146</v>
      </c>
      <c r="C7001" t="s">
        <v>147</v>
      </c>
      <c r="D7001" t="s">
        <v>6842</v>
      </c>
      <c r="E7001" s="1">
        <v>45536</v>
      </c>
      <c r="F7001">
        <v>1</v>
      </c>
    </row>
    <row r="7002" spans="1:6" x14ac:dyDescent="0.25">
      <c r="A7002" t="s">
        <v>5615</v>
      </c>
      <c r="B7002" t="s">
        <v>146</v>
      </c>
      <c r="C7002" t="s">
        <v>147</v>
      </c>
      <c r="D7002" t="s">
        <v>6842</v>
      </c>
      <c r="E7002" s="1">
        <v>45566</v>
      </c>
      <c r="F7002">
        <v>1</v>
      </c>
    </row>
    <row r="7003" spans="1:6" x14ac:dyDescent="0.25">
      <c r="A7003" t="s">
        <v>5615</v>
      </c>
      <c r="B7003" t="s">
        <v>146</v>
      </c>
      <c r="C7003" t="s">
        <v>147</v>
      </c>
      <c r="D7003" t="s">
        <v>6842</v>
      </c>
      <c r="E7003" s="1">
        <v>45597</v>
      </c>
      <c r="F7003">
        <v>1</v>
      </c>
    </row>
    <row r="7004" spans="1:6" x14ac:dyDescent="0.25">
      <c r="A7004" t="s">
        <v>5615</v>
      </c>
      <c r="B7004" t="s">
        <v>146</v>
      </c>
      <c r="C7004" t="s">
        <v>147</v>
      </c>
      <c r="D7004" t="s">
        <v>6842</v>
      </c>
      <c r="E7004" s="1">
        <v>45627</v>
      </c>
      <c r="F7004">
        <v>1</v>
      </c>
    </row>
    <row r="7005" spans="1:6" x14ac:dyDescent="0.25">
      <c r="A7005" t="s">
        <v>5626</v>
      </c>
      <c r="B7005" t="s">
        <v>52</v>
      </c>
      <c r="C7005" t="s">
        <v>44</v>
      </c>
      <c r="D7005" t="s">
        <v>6842</v>
      </c>
      <c r="E7005" s="1">
        <v>45352</v>
      </c>
      <c r="F7005">
        <v>1</v>
      </c>
    </row>
    <row r="7006" spans="1:6" x14ac:dyDescent="0.25">
      <c r="A7006" t="s">
        <v>5626</v>
      </c>
      <c r="B7006" t="s">
        <v>52</v>
      </c>
      <c r="C7006" t="s">
        <v>44</v>
      </c>
      <c r="D7006" t="s">
        <v>6842</v>
      </c>
      <c r="E7006" s="1">
        <v>45383</v>
      </c>
      <c r="F7006">
        <v>1</v>
      </c>
    </row>
    <row r="7007" spans="1:6" x14ac:dyDescent="0.25">
      <c r="A7007" t="s">
        <v>5626</v>
      </c>
      <c r="B7007" t="s">
        <v>52</v>
      </c>
      <c r="C7007" t="s">
        <v>44</v>
      </c>
      <c r="D7007" t="s">
        <v>6842</v>
      </c>
      <c r="E7007" s="1">
        <v>45413</v>
      </c>
      <c r="F7007">
        <v>1</v>
      </c>
    </row>
    <row r="7008" spans="1:6" x14ac:dyDescent="0.25">
      <c r="A7008" t="s">
        <v>5626</v>
      </c>
      <c r="B7008" t="s">
        <v>52</v>
      </c>
      <c r="C7008" t="s">
        <v>44</v>
      </c>
      <c r="D7008" t="s">
        <v>6842</v>
      </c>
      <c r="E7008" s="1">
        <v>45444</v>
      </c>
      <c r="F7008">
        <v>1</v>
      </c>
    </row>
    <row r="7009" spans="1:6" x14ac:dyDescent="0.25">
      <c r="A7009" t="s">
        <v>5626</v>
      </c>
      <c r="B7009" t="s">
        <v>52</v>
      </c>
      <c r="C7009" t="s">
        <v>44</v>
      </c>
      <c r="D7009" t="s">
        <v>6842</v>
      </c>
      <c r="E7009" s="1">
        <v>45474</v>
      </c>
      <c r="F7009">
        <v>1</v>
      </c>
    </row>
    <row r="7010" spans="1:6" x14ac:dyDescent="0.25">
      <c r="A7010" t="s">
        <v>5626</v>
      </c>
      <c r="B7010" t="s">
        <v>52</v>
      </c>
      <c r="C7010" t="s">
        <v>44</v>
      </c>
      <c r="D7010" t="s">
        <v>6842</v>
      </c>
      <c r="E7010" s="1">
        <v>45505</v>
      </c>
      <c r="F7010">
        <v>1</v>
      </c>
    </row>
    <row r="7011" spans="1:6" x14ac:dyDescent="0.25">
      <c r="A7011" t="s">
        <v>5626</v>
      </c>
      <c r="B7011" t="s">
        <v>52</v>
      </c>
      <c r="C7011" t="s">
        <v>44</v>
      </c>
      <c r="D7011" t="s">
        <v>6842</v>
      </c>
      <c r="E7011" s="1">
        <v>45536</v>
      </c>
      <c r="F7011">
        <v>1</v>
      </c>
    </row>
    <row r="7012" spans="1:6" x14ac:dyDescent="0.25">
      <c r="A7012" t="s">
        <v>5626</v>
      </c>
      <c r="B7012" t="s">
        <v>52</v>
      </c>
      <c r="C7012" t="s">
        <v>44</v>
      </c>
      <c r="D7012" t="s">
        <v>6842</v>
      </c>
      <c r="E7012" s="1">
        <v>45566</v>
      </c>
      <c r="F7012">
        <v>1</v>
      </c>
    </row>
    <row r="7013" spans="1:6" x14ac:dyDescent="0.25">
      <c r="A7013" t="s">
        <v>5626</v>
      </c>
      <c r="B7013" t="s">
        <v>52</v>
      </c>
      <c r="C7013" t="s">
        <v>44</v>
      </c>
      <c r="D7013" t="s">
        <v>6842</v>
      </c>
      <c r="E7013" s="1">
        <v>45597</v>
      </c>
      <c r="F7013">
        <v>1</v>
      </c>
    </row>
    <row r="7014" spans="1:6" x14ac:dyDescent="0.25">
      <c r="A7014" t="s">
        <v>5626</v>
      </c>
      <c r="B7014" t="s">
        <v>52</v>
      </c>
      <c r="C7014" t="s">
        <v>44</v>
      </c>
      <c r="D7014" t="s">
        <v>6842</v>
      </c>
      <c r="E7014" s="1">
        <v>45627</v>
      </c>
      <c r="F7014">
        <v>1</v>
      </c>
    </row>
    <row r="7015" spans="1:6" x14ac:dyDescent="0.25">
      <c r="A7015" t="s">
        <v>5636</v>
      </c>
      <c r="B7015" t="s">
        <v>52</v>
      </c>
      <c r="C7015" t="s">
        <v>44</v>
      </c>
      <c r="D7015" t="s">
        <v>6839</v>
      </c>
      <c r="E7015" s="1">
        <v>45323</v>
      </c>
      <c r="F7015">
        <v>1</v>
      </c>
    </row>
    <row r="7016" spans="1:6" x14ac:dyDescent="0.25">
      <c r="A7016" t="s">
        <v>5636</v>
      </c>
      <c r="B7016" t="s">
        <v>52</v>
      </c>
      <c r="C7016" t="s">
        <v>44</v>
      </c>
      <c r="D7016" t="s">
        <v>6839</v>
      </c>
      <c r="E7016" s="1">
        <v>45352</v>
      </c>
      <c r="F7016">
        <v>1</v>
      </c>
    </row>
    <row r="7017" spans="1:6" x14ac:dyDescent="0.25">
      <c r="A7017" t="s">
        <v>5636</v>
      </c>
      <c r="B7017" t="s">
        <v>52</v>
      </c>
      <c r="C7017" t="s">
        <v>44</v>
      </c>
      <c r="D7017" t="s">
        <v>6839</v>
      </c>
      <c r="E7017" s="1">
        <v>45383</v>
      </c>
      <c r="F7017">
        <v>1</v>
      </c>
    </row>
    <row r="7018" spans="1:6" x14ac:dyDescent="0.25">
      <c r="A7018" t="s">
        <v>5636</v>
      </c>
      <c r="B7018" t="s">
        <v>52</v>
      </c>
      <c r="C7018" t="s">
        <v>44</v>
      </c>
      <c r="D7018" t="s">
        <v>6839</v>
      </c>
      <c r="E7018" s="1">
        <v>45413</v>
      </c>
      <c r="F7018">
        <v>1</v>
      </c>
    </row>
    <row r="7019" spans="1:6" x14ac:dyDescent="0.25">
      <c r="A7019" t="s">
        <v>5636</v>
      </c>
      <c r="B7019" t="s">
        <v>52</v>
      </c>
      <c r="C7019" t="s">
        <v>44</v>
      </c>
      <c r="D7019" t="s">
        <v>6839</v>
      </c>
      <c r="E7019" s="1">
        <v>45444</v>
      </c>
      <c r="F7019">
        <v>1</v>
      </c>
    </row>
    <row r="7020" spans="1:6" x14ac:dyDescent="0.25">
      <c r="A7020" t="s">
        <v>5636</v>
      </c>
      <c r="B7020" t="s">
        <v>52</v>
      </c>
      <c r="C7020" t="s">
        <v>44</v>
      </c>
      <c r="D7020" t="s">
        <v>6839</v>
      </c>
      <c r="E7020" s="1">
        <v>45474</v>
      </c>
      <c r="F7020">
        <v>1</v>
      </c>
    </row>
    <row r="7021" spans="1:6" x14ac:dyDescent="0.25">
      <c r="A7021" t="s">
        <v>5636</v>
      </c>
      <c r="B7021" t="s">
        <v>52</v>
      </c>
      <c r="C7021" t="s">
        <v>44</v>
      </c>
      <c r="D7021" t="s">
        <v>6839</v>
      </c>
      <c r="E7021" s="1">
        <v>45505</v>
      </c>
      <c r="F7021">
        <v>1</v>
      </c>
    </row>
    <row r="7022" spans="1:6" x14ac:dyDescent="0.25">
      <c r="A7022" t="s">
        <v>5636</v>
      </c>
      <c r="B7022" t="s">
        <v>52</v>
      </c>
      <c r="C7022" t="s">
        <v>44</v>
      </c>
      <c r="D7022" t="s">
        <v>6839</v>
      </c>
      <c r="E7022" s="1">
        <v>45536</v>
      </c>
      <c r="F7022">
        <v>1</v>
      </c>
    </row>
    <row r="7023" spans="1:6" x14ac:dyDescent="0.25">
      <c r="A7023" t="s">
        <v>5636</v>
      </c>
      <c r="B7023" t="s">
        <v>52</v>
      </c>
      <c r="C7023" t="s">
        <v>44</v>
      </c>
      <c r="D7023" t="s">
        <v>6839</v>
      </c>
      <c r="E7023" s="1">
        <v>45566</v>
      </c>
      <c r="F7023">
        <v>1</v>
      </c>
    </row>
    <row r="7024" spans="1:6" x14ac:dyDescent="0.25">
      <c r="A7024" t="s">
        <v>5636</v>
      </c>
      <c r="B7024" t="s">
        <v>52</v>
      </c>
      <c r="C7024" t="s">
        <v>44</v>
      </c>
      <c r="D7024" t="s">
        <v>6839</v>
      </c>
      <c r="E7024" s="1">
        <v>45597</v>
      </c>
      <c r="F7024">
        <v>1</v>
      </c>
    </row>
    <row r="7025" spans="1:6" x14ac:dyDescent="0.25">
      <c r="A7025" t="s">
        <v>5636</v>
      </c>
      <c r="B7025" t="s">
        <v>52</v>
      </c>
      <c r="C7025" t="s">
        <v>44</v>
      </c>
      <c r="D7025" t="s">
        <v>6839</v>
      </c>
      <c r="E7025" s="1">
        <v>45627</v>
      </c>
      <c r="F7025">
        <v>1</v>
      </c>
    </row>
    <row r="7026" spans="1:6" x14ac:dyDescent="0.25">
      <c r="A7026" t="s">
        <v>5645</v>
      </c>
      <c r="B7026" t="s">
        <v>146</v>
      </c>
      <c r="C7026" t="s">
        <v>147</v>
      </c>
      <c r="D7026" t="s">
        <v>6841</v>
      </c>
      <c r="E7026" s="1">
        <v>45352</v>
      </c>
      <c r="F7026">
        <v>1</v>
      </c>
    </row>
    <row r="7027" spans="1:6" x14ac:dyDescent="0.25">
      <c r="A7027" t="s">
        <v>5645</v>
      </c>
      <c r="B7027" t="s">
        <v>146</v>
      </c>
      <c r="C7027" t="s">
        <v>147</v>
      </c>
      <c r="D7027" t="s">
        <v>6841</v>
      </c>
      <c r="E7027" s="1">
        <v>45383</v>
      </c>
      <c r="F7027">
        <v>1</v>
      </c>
    </row>
    <row r="7028" spans="1:6" x14ac:dyDescent="0.25">
      <c r="A7028" t="s">
        <v>5645</v>
      </c>
      <c r="B7028" t="s">
        <v>146</v>
      </c>
      <c r="C7028" t="s">
        <v>147</v>
      </c>
      <c r="D7028" t="s">
        <v>6841</v>
      </c>
      <c r="E7028" s="1">
        <v>45413</v>
      </c>
      <c r="F7028">
        <v>1</v>
      </c>
    </row>
    <row r="7029" spans="1:6" x14ac:dyDescent="0.25">
      <c r="A7029" t="s">
        <v>5645</v>
      </c>
      <c r="B7029" t="s">
        <v>146</v>
      </c>
      <c r="C7029" t="s">
        <v>147</v>
      </c>
      <c r="D7029" t="s">
        <v>6841</v>
      </c>
      <c r="E7029" s="1">
        <v>45444</v>
      </c>
      <c r="F7029">
        <v>1</v>
      </c>
    </row>
    <row r="7030" spans="1:6" x14ac:dyDescent="0.25">
      <c r="A7030" t="s">
        <v>5645</v>
      </c>
      <c r="B7030" t="s">
        <v>146</v>
      </c>
      <c r="C7030" t="s">
        <v>147</v>
      </c>
      <c r="D7030" t="s">
        <v>6841</v>
      </c>
      <c r="E7030" s="1">
        <v>45474</v>
      </c>
      <c r="F7030">
        <v>1</v>
      </c>
    </row>
    <row r="7031" spans="1:6" x14ac:dyDescent="0.25">
      <c r="A7031" t="s">
        <v>5645</v>
      </c>
      <c r="B7031" t="s">
        <v>146</v>
      </c>
      <c r="C7031" t="s">
        <v>147</v>
      </c>
      <c r="D7031" t="s">
        <v>6841</v>
      </c>
      <c r="E7031" s="1">
        <v>45505</v>
      </c>
      <c r="F7031">
        <v>1</v>
      </c>
    </row>
    <row r="7032" spans="1:6" x14ac:dyDescent="0.25">
      <c r="A7032" t="s">
        <v>5645</v>
      </c>
      <c r="B7032" t="s">
        <v>146</v>
      </c>
      <c r="C7032" t="s">
        <v>147</v>
      </c>
      <c r="D7032" t="s">
        <v>6841</v>
      </c>
      <c r="E7032" s="1">
        <v>45536</v>
      </c>
      <c r="F7032">
        <v>1</v>
      </c>
    </row>
    <row r="7033" spans="1:6" x14ac:dyDescent="0.25">
      <c r="A7033" t="s">
        <v>5645</v>
      </c>
      <c r="B7033" t="s">
        <v>146</v>
      </c>
      <c r="C7033" t="s">
        <v>147</v>
      </c>
      <c r="D7033" t="s">
        <v>6841</v>
      </c>
      <c r="E7033" s="1">
        <v>45566</v>
      </c>
      <c r="F7033">
        <v>1</v>
      </c>
    </row>
    <row r="7034" spans="1:6" x14ac:dyDescent="0.25">
      <c r="A7034" t="s">
        <v>5645</v>
      </c>
      <c r="B7034" t="s">
        <v>146</v>
      </c>
      <c r="C7034" t="s">
        <v>147</v>
      </c>
      <c r="D7034" t="s">
        <v>6841</v>
      </c>
      <c r="E7034" s="1">
        <v>45597</v>
      </c>
      <c r="F7034">
        <v>1</v>
      </c>
    </row>
    <row r="7035" spans="1:6" x14ac:dyDescent="0.25">
      <c r="A7035" t="s">
        <v>5645</v>
      </c>
      <c r="B7035" t="s">
        <v>146</v>
      </c>
      <c r="C7035" t="s">
        <v>147</v>
      </c>
      <c r="D7035" t="s">
        <v>6841</v>
      </c>
      <c r="E7035" s="1">
        <v>45627</v>
      </c>
      <c r="F7035">
        <v>1</v>
      </c>
    </row>
    <row r="7036" spans="1:6" x14ac:dyDescent="0.25">
      <c r="A7036" t="s">
        <v>5653</v>
      </c>
      <c r="B7036" t="s">
        <v>31</v>
      </c>
      <c r="C7036" t="s">
        <v>32</v>
      </c>
      <c r="D7036" t="s">
        <v>6841</v>
      </c>
      <c r="E7036" s="1">
        <v>45352</v>
      </c>
      <c r="F7036">
        <v>1</v>
      </c>
    </row>
    <row r="7037" spans="1:6" x14ac:dyDescent="0.25">
      <c r="A7037" t="s">
        <v>5653</v>
      </c>
      <c r="B7037" t="s">
        <v>31</v>
      </c>
      <c r="C7037" t="s">
        <v>32</v>
      </c>
      <c r="D7037" t="s">
        <v>6841</v>
      </c>
      <c r="E7037" s="1">
        <v>45383</v>
      </c>
      <c r="F7037">
        <v>1</v>
      </c>
    </row>
    <row r="7038" spans="1:6" x14ac:dyDescent="0.25">
      <c r="A7038" t="s">
        <v>5653</v>
      </c>
      <c r="B7038" t="s">
        <v>31</v>
      </c>
      <c r="C7038" t="s">
        <v>32</v>
      </c>
      <c r="D7038" t="s">
        <v>6841</v>
      </c>
      <c r="E7038" s="1">
        <v>45413</v>
      </c>
      <c r="F7038">
        <v>1</v>
      </c>
    </row>
    <row r="7039" spans="1:6" x14ac:dyDescent="0.25">
      <c r="A7039" t="s">
        <v>5653</v>
      </c>
      <c r="B7039" t="s">
        <v>31</v>
      </c>
      <c r="C7039" t="s">
        <v>32</v>
      </c>
      <c r="D7039" t="s">
        <v>6841</v>
      </c>
      <c r="E7039" s="1">
        <v>45444</v>
      </c>
      <c r="F7039">
        <v>1</v>
      </c>
    </row>
    <row r="7040" spans="1:6" x14ac:dyDescent="0.25">
      <c r="A7040" t="s">
        <v>5653</v>
      </c>
      <c r="B7040" t="s">
        <v>31</v>
      </c>
      <c r="C7040" t="s">
        <v>32</v>
      </c>
      <c r="D7040" t="s">
        <v>6841</v>
      </c>
      <c r="E7040" s="1">
        <v>45474</v>
      </c>
      <c r="F7040">
        <v>1</v>
      </c>
    </row>
    <row r="7041" spans="1:6" x14ac:dyDescent="0.25">
      <c r="A7041" t="s">
        <v>5653</v>
      </c>
      <c r="B7041" t="s">
        <v>31</v>
      </c>
      <c r="C7041" t="s">
        <v>32</v>
      </c>
      <c r="D7041" t="s">
        <v>6841</v>
      </c>
      <c r="E7041" s="1">
        <v>45505</v>
      </c>
      <c r="F7041">
        <v>1</v>
      </c>
    </row>
    <row r="7042" spans="1:6" x14ac:dyDescent="0.25">
      <c r="A7042" t="s">
        <v>5653</v>
      </c>
      <c r="B7042" t="s">
        <v>31</v>
      </c>
      <c r="C7042" t="s">
        <v>32</v>
      </c>
      <c r="D7042" t="s">
        <v>6841</v>
      </c>
      <c r="E7042" s="1">
        <v>45536</v>
      </c>
      <c r="F7042">
        <v>1</v>
      </c>
    </row>
    <row r="7043" spans="1:6" x14ac:dyDescent="0.25">
      <c r="A7043" t="s">
        <v>5653</v>
      </c>
      <c r="B7043" t="s">
        <v>31</v>
      </c>
      <c r="C7043" t="s">
        <v>32</v>
      </c>
      <c r="D7043" t="s">
        <v>6841</v>
      </c>
      <c r="E7043" s="1">
        <v>45566</v>
      </c>
      <c r="F7043">
        <v>1</v>
      </c>
    </row>
    <row r="7044" spans="1:6" x14ac:dyDescent="0.25">
      <c r="A7044" t="s">
        <v>5653</v>
      </c>
      <c r="B7044" t="s">
        <v>31</v>
      </c>
      <c r="C7044" t="s">
        <v>32</v>
      </c>
      <c r="D7044" t="s">
        <v>6841</v>
      </c>
      <c r="E7044" s="1">
        <v>45597</v>
      </c>
      <c r="F7044">
        <v>1</v>
      </c>
    </row>
    <row r="7045" spans="1:6" x14ac:dyDescent="0.25">
      <c r="A7045" t="s">
        <v>5653</v>
      </c>
      <c r="B7045" t="s">
        <v>31</v>
      </c>
      <c r="C7045" t="s">
        <v>32</v>
      </c>
      <c r="D7045" t="s">
        <v>6841</v>
      </c>
      <c r="E7045" s="1">
        <v>45627</v>
      </c>
      <c r="F7045">
        <v>1</v>
      </c>
    </row>
    <row r="7046" spans="1:6" x14ac:dyDescent="0.25">
      <c r="A7046" t="s">
        <v>5663</v>
      </c>
      <c r="B7046" t="s">
        <v>43</v>
      </c>
      <c r="C7046" t="s">
        <v>44</v>
      </c>
      <c r="D7046" t="s">
        <v>6841</v>
      </c>
      <c r="E7046" s="1">
        <v>45352</v>
      </c>
      <c r="F7046">
        <v>1</v>
      </c>
    </row>
    <row r="7047" spans="1:6" x14ac:dyDescent="0.25">
      <c r="A7047" t="s">
        <v>5663</v>
      </c>
      <c r="B7047" t="s">
        <v>43</v>
      </c>
      <c r="C7047" t="s">
        <v>44</v>
      </c>
      <c r="D7047" t="s">
        <v>6841</v>
      </c>
      <c r="E7047" s="1">
        <v>45383</v>
      </c>
      <c r="F7047">
        <v>1</v>
      </c>
    </row>
    <row r="7048" spans="1:6" x14ac:dyDescent="0.25">
      <c r="A7048" t="s">
        <v>5663</v>
      </c>
      <c r="B7048" t="s">
        <v>43</v>
      </c>
      <c r="C7048" t="s">
        <v>44</v>
      </c>
      <c r="D7048" t="s">
        <v>6841</v>
      </c>
      <c r="E7048" s="1">
        <v>45413</v>
      </c>
      <c r="F7048">
        <v>1</v>
      </c>
    </row>
    <row r="7049" spans="1:6" x14ac:dyDescent="0.25">
      <c r="A7049" t="s">
        <v>5663</v>
      </c>
      <c r="B7049" t="s">
        <v>43</v>
      </c>
      <c r="C7049" t="s">
        <v>44</v>
      </c>
      <c r="D7049" t="s">
        <v>6841</v>
      </c>
      <c r="E7049" s="1">
        <v>45444</v>
      </c>
      <c r="F7049">
        <v>1</v>
      </c>
    </row>
    <row r="7050" spans="1:6" x14ac:dyDescent="0.25">
      <c r="A7050" t="s">
        <v>5663</v>
      </c>
      <c r="B7050" t="s">
        <v>43</v>
      </c>
      <c r="C7050" t="s">
        <v>44</v>
      </c>
      <c r="D7050" t="s">
        <v>6841</v>
      </c>
      <c r="E7050" s="1">
        <v>45474</v>
      </c>
      <c r="F7050">
        <v>1</v>
      </c>
    </row>
    <row r="7051" spans="1:6" x14ac:dyDescent="0.25">
      <c r="A7051" t="s">
        <v>5663</v>
      </c>
      <c r="B7051" t="s">
        <v>43</v>
      </c>
      <c r="C7051" t="s">
        <v>44</v>
      </c>
      <c r="D7051" t="s">
        <v>6841</v>
      </c>
      <c r="E7051" s="1">
        <v>45505</v>
      </c>
      <c r="F7051">
        <v>1</v>
      </c>
    </row>
    <row r="7052" spans="1:6" x14ac:dyDescent="0.25">
      <c r="A7052" t="s">
        <v>5663</v>
      </c>
      <c r="B7052" t="s">
        <v>43</v>
      </c>
      <c r="C7052" t="s">
        <v>44</v>
      </c>
      <c r="D7052" t="s">
        <v>6841</v>
      </c>
      <c r="E7052" s="1">
        <v>45536</v>
      </c>
      <c r="F7052">
        <v>1</v>
      </c>
    </row>
    <row r="7053" spans="1:6" x14ac:dyDescent="0.25">
      <c r="A7053" t="s">
        <v>5663</v>
      </c>
      <c r="B7053" t="s">
        <v>43</v>
      </c>
      <c r="C7053" t="s">
        <v>44</v>
      </c>
      <c r="D7053" t="s">
        <v>6841</v>
      </c>
      <c r="E7053" s="1">
        <v>45566</v>
      </c>
      <c r="F7053">
        <v>1</v>
      </c>
    </row>
    <row r="7054" spans="1:6" x14ac:dyDescent="0.25">
      <c r="A7054" t="s">
        <v>5663</v>
      </c>
      <c r="B7054" t="s">
        <v>43</v>
      </c>
      <c r="C7054" t="s">
        <v>44</v>
      </c>
      <c r="D7054" t="s">
        <v>6841</v>
      </c>
      <c r="E7054" s="1">
        <v>45597</v>
      </c>
      <c r="F7054">
        <v>1</v>
      </c>
    </row>
    <row r="7055" spans="1:6" x14ac:dyDescent="0.25">
      <c r="A7055" t="s">
        <v>5663</v>
      </c>
      <c r="B7055" t="s">
        <v>43</v>
      </c>
      <c r="C7055" t="s">
        <v>44</v>
      </c>
      <c r="D7055" t="s">
        <v>6841</v>
      </c>
      <c r="E7055" s="1">
        <v>45627</v>
      </c>
      <c r="F7055">
        <v>1</v>
      </c>
    </row>
    <row r="7056" spans="1:6" x14ac:dyDescent="0.25">
      <c r="A7056" t="s">
        <v>5669</v>
      </c>
      <c r="B7056" t="s">
        <v>43</v>
      </c>
      <c r="C7056" t="s">
        <v>44</v>
      </c>
      <c r="D7056" t="s">
        <v>6841</v>
      </c>
      <c r="E7056" s="1">
        <v>45292</v>
      </c>
      <c r="F7056">
        <v>1</v>
      </c>
    </row>
    <row r="7057" spans="1:6" x14ac:dyDescent="0.25">
      <c r="A7057" t="s">
        <v>5669</v>
      </c>
      <c r="B7057" t="s">
        <v>43</v>
      </c>
      <c r="C7057" t="s">
        <v>44</v>
      </c>
      <c r="D7057" t="s">
        <v>6841</v>
      </c>
      <c r="E7057" s="1">
        <v>45323</v>
      </c>
      <c r="F7057">
        <v>1</v>
      </c>
    </row>
    <row r="7058" spans="1:6" x14ac:dyDescent="0.25">
      <c r="A7058" t="s">
        <v>5669</v>
      </c>
      <c r="B7058" t="s">
        <v>43</v>
      </c>
      <c r="C7058" t="s">
        <v>44</v>
      </c>
      <c r="D7058" t="s">
        <v>6841</v>
      </c>
      <c r="E7058" s="1">
        <v>45352</v>
      </c>
      <c r="F7058">
        <v>1</v>
      </c>
    </row>
    <row r="7059" spans="1:6" x14ac:dyDescent="0.25">
      <c r="A7059" t="s">
        <v>5669</v>
      </c>
      <c r="B7059" t="s">
        <v>43</v>
      </c>
      <c r="C7059" t="s">
        <v>44</v>
      </c>
      <c r="D7059" t="s">
        <v>6841</v>
      </c>
      <c r="E7059" s="1">
        <v>45383</v>
      </c>
      <c r="F7059">
        <v>1</v>
      </c>
    </row>
    <row r="7060" spans="1:6" x14ac:dyDescent="0.25">
      <c r="A7060" t="s">
        <v>5669</v>
      </c>
      <c r="B7060" t="s">
        <v>43</v>
      </c>
      <c r="C7060" t="s">
        <v>44</v>
      </c>
      <c r="D7060" t="s">
        <v>6841</v>
      </c>
      <c r="E7060" s="1">
        <v>45413</v>
      </c>
      <c r="F7060">
        <v>1</v>
      </c>
    </row>
    <row r="7061" spans="1:6" x14ac:dyDescent="0.25">
      <c r="A7061" t="s">
        <v>5669</v>
      </c>
      <c r="B7061" t="s">
        <v>43</v>
      </c>
      <c r="C7061" t="s">
        <v>44</v>
      </c>
      <c r="D7061" t="s">
        <v>6841</v>
      </c>
      <c r="E7061" s="1">
        <v>45444</v>
      </c>
      <c r="F7061">
        <v>1</v>
      </c>
    </row>
    <row r="7062" spans="1:6" x14ac:dyDescent="0.25">
      <c r="A7062" t="s">
        <v>5669</v>
      </c>
      <c r="B7062" t="s">
        <v>43</v>
      </c>
      <c r="C7062" t="s">
        <v>44</v>
      </c>
      <c r="D7062" t="s">
        <v>6841</v>
      </c>
      <c r="E7062" s="1">
        <v>45474</v>
      </c>
      <c r="F7062">
        <v>1</v>
      </c>
    </row>
    <row r="7063" spans="1:6" x14ac:dyDescent="0.25">
      <c r="A7063" t="s">
        <v>5669</v>
      </c>
      <c r="B7063" t="s">
        <v>43</v>
      </c>
      <c r="C7063" t="s">
        <v>44</v>
      </c>
      <c r="D7063" t="s">
        <v>6841</v>
      </c>
      <c r="E7063" s="1">
        <v>45505</v>
      </c>
      <c r="F7063">
        <v>1</v>
      </c>
    </row>
    <row r="7064" spans="1:6" x14ac:dyDescent="0.25">
      <c r="A7064" t="s">
        <v>5669</v>
      </c>
      <c r="B7064" t="s">
        <v>43</v>
      </c>
      <c r="C7064" t="s">
        <v>44</v>
      </c>
      <c r="D7064" t="s">
        <v>6841</v>
      </c>
      <c r="E7064" s="1">
        <v>45536</v>
      </c>
      <c r="F7064">
        <v>1</v>
      </c>
    </row>
    <row r="7065" spans="1:6" x14ac:dyDescent="0.25">
      <c r="A7065" t="s">
        <v>5669</v>
      </c>
      <c r="B7065" t="s">
        <v>43</v>
      </c>
      <c r="C7065" t="s">
        <v>44</v>
      </c>
      <c r="D7065" t="s">
        <v>6841</v>
      </c>
      <c r="E7065" s="1">
        <v>45566</v>
      </c>
      <c r="F7065">
        <v>1</v>
      </c>
    </row>
    <row r="7066" spans="1:6" x14ac:dyDescent="0.25">
      <c r="A7066" t="s">
        <v>5669</v>
      </c>
      <c r="B7066" t="s">
        <v>43</v>
      </c>
      <c r="C7066" t="s">
        <v>44</v>
      </c>
      <c r="D7066" t="s">
        <v>6841</v>
      </c>
      <c r="E7066" s="1">
        <v>45597</v>
      </c>
      <c r="F7066">
        <v>1</v>
      </c>
    </row>
    <row r="7067" spans="1:6" x14ac:dyDescent="0.25">
      <c r="A7067" t="s">
        <v>5669</v>
      </c>
      <c r="B7067" t="s">
        <v>43</v>
      </c>
      <c r="C7067" t="s">
        <v>44</v>
      </c>
      <c r="D7067" t="s">
        <v>6841</v>
      </c>
      <c r="E7067" s="1">
        <v>45627</v>
      </c>
      <c r="F7067">
        <v>1</v>
      </c>
    </row>
    <row r="7068" spans="1:6" x14ac:dyDescent="0.25">
      <c r="A7068" t="s">
        <v>5678</v>
      </c>
      <c r="B7068" t="s">
        <v>233</v>
      </c>
      <c r="C7068" t="s">
        <v>32</v>
      </c>
      <c r="D7068" t="s">
        <v>6839</v>
      </c>
      <c r="E7068" s="1">
        <v>45323</v>
      </c>
      <c r="F7068">
        <v>1</v>
      </c>
    </row>
    <row r="7069" spans="1:6" x14ac:dyDescent="0.25">
      <c r="A7069" t="s">
        <v>5678</v>
      </c>
      <c r="B7069" t="s">
        <v>233</v>
      </c>
      <c r="C7069" t="s">
        <v>32</v>
      </c>
      <c r="D7069" t="s">
        <v>6839</v>
      </c>
      <c r="E7069" s="1">
        <v>45352</v>
      </c>
      <c r="F7069">
        <v>1</v>
      </c>
    </row>
    <row r="7070" spans="1:6" x14ac:dyDescent="0.25">
      <c r="A7070" t="s">
        <v>5678</v>
      </c>
      <c r="B7070" t="s">
        <v>233</v>
      </c>
      <c r="C7070" t="s">
        <v>32</v>
      </c>
      <c r="D7070" t="s">
        <v>6839</v>
      </c>
      <c r="E7070" s="1">
        <v>45383</v>
      </c>
      <c r="F7070">
        <v>1</v>
      </c>
    </row>
    <row r="7071" spans="1:6" x14ac:dyDescent="0.25">
      <c r="A7071" t="s">
        <v>5678</v>
      </c>
      <c r="B7071" t="s">
        <v>233</v>
      </c>
      <c r="C7071" t="s">
        <v>32</v>
      </c>
      <c r="D7071" t="s">
        <v>6839</v>
      </c>
      <c r="E7071" s="1">
        <v>45413</v>
      </c>
      <c r="F7071">
        <v>1</v>
      </c>
    </row>
    <row r="7072" spans="1:6" x14ac:dyDescent="0.25">
      <c r="A7072" t="s">
        <v>5678</v>
      </c>
      <c r="B7072" t="s">
        <v>233</v>
      </c>
      <c r="C7072" t="s">
        <v>32</v>
      </c>
      <c r="D7072" t="s">
        <v>6839</v>
      </c>
      <c r="E7072" s="1">
        <v>45444</v>
      </c>
      <c r="F7072">
        <v>1</v>
      </c>
    </row>
    <row r="7073" spans="1:6" x14ac:dyDescent="0.25">
      <c r="A7073" t="s">
        <v>5678</v>
      </c>
      <c r="B7073" t="s">
        <v>233</v>
      </c>
      <c r="C7073" t="s">
        <v>32</v>
      </c>
      <c r="D7073" t="s">
        <v>6839</v>
      </c>
      <c r="E7073" s="1">
        <v>45474</v>
      </c>
      <c r="F7073">
        <v>1</v>
      </c>
    </row>
    <row r="7074" spans="1:6" x14ac:dyDescent="0.25">
      <c r="A7074" t="s">
        <v>5678</v>
      </c>
      <c r="B7074" t="s">
        <v>233</v>
      </c>
      <c r="C7074" t="s">
        <v>32</v>
      </c>
      <c r="D7074" t="s">
        <v>6839</v>
      </c>
      <c r="E7074" s="1">
        <v>45505</v>
      </c>
      <c r="F7074">
        <v>1</v>
      </c>
    </row>
    <row r="7075" spans="1:6" x14ac:dyDescent="0.25">
      <c r="A7075" t="s">
        <v>5678</v>
      </c>
      <c r="B7075" t="s">
        <v>233</v>
      </c>
      <c r="C7075" t="s">
        <v>32</v>
      </c>
      <c r="D7075" t="s">
        <v>6839</v>
      </c>
      <c r="E7075" s="1">
        <v>45536</v>
      </c>
      <c r="F7075">
        <v>1</v>
      </c>
    </row>
    <row r="7076" spans="1:6" x14ac:dyDescent="0.25">
      <c r="A7076" t="s">
        <v>5678</v>
      </c>
      <c r="B7076" t="s">
        <v>233</v>
      </c>
      <c r="C7076" t="s">
        <v>32</v>
      </c>
      <c r="D7076" t="s">
        <v>6839</v>
      </c>
      <c r="E7076" s="1">
        <v>45566</v>
      </c>
      <c r="F7076">
        <v>1</v>
      </c>
    </row>
    <row r="7077" spans="1:6" x14ac:dyDescent="0.25">
      <c r="A7077" t="s">
        <v>5678</v>
      </c>
      <c r="B7077" t="s">
        <v>233</v>
      </c>
      <c r="C7077" t="s">
        <v>32</v>
      </c>
      <c r="D7077" t="s">
        <v>6839</v>
      </c>
      <c r="E7077" s="1">
        <v>45597</v>
      </c>
      <c r="F7077">
        <v>1</v>
      </c>
    </row>
    <row r="7078" spans="1:6" x14ac:dyDescent="0.25">
      <c r="A7078" t="s">
        <v>5678</v>
      </c>
      <c r="B7078" t="s">
        <v>233</v>
      </c>
      <c r="C7078" t="s">
        <v>32</v>
      </c>
      <c r="D7078" t="s">
        <v>6839</v>
      </c>
      <c r="E7078" s="1">
        <v>45627</v>
      </c>
      <c r="F7078">
        <v>1</v>
      </c>
    </row>
    <row r="7079" spans="1:6" x14ac:dyDescent="0.25">
      <c r="A7079" t="s">
        <v>5684</v>
      </c>
      <c r="B7079" t="s">
        <v>52</v>
      </c>
      <c r="C7079" t="s">
        <v>44</v>
      </c>
      <c r="D7079" t="s">
        <v>6839</v>
      </c>
      <c r="E7079" s="1">
        <v>45323</v>
      </c>
      <c r="F7079">
        <v>1</v>
      </c>
    </row>
    <row r="7080" spans="1:6" x14ac:dyDescent="0.25">
      <c r="A7080" t="s">
        <v>5684</v>
      </c>
      <c r="B7080" t="s">
        <v>52</v>
      </c>
      <c r="C7080" t="s">
        <v>44</v>
      </c>
      <c r="D7080" t="s">
        <v>6839</v>
      </c>
      <c r="E7080" s="1">
        <v>45352</v>
      </c>
      <c r="F7080">
        <v>1</v>
      </c>
    </row>
    <row r="7081" spans="1:6" x14ac:dyDescent="0.25">
      <c r="A7081" t="s">
        <v>5684</v>
      </c>
      <c r="B7081" t="s">
        <v>52</v>
      </c>
      <c r="C7081" t="s">
        <v>44</v>
      </c>
      <c r="D7081" t="s">
        <v>6839</v>
      </c>
      <c r="E7081" s="1">
        <v>45383</v>
      </c>
      <c r="F7081">
        <v>1</v>
      </c>
    </row>
    <row r="7082" spans="1:6" x14ac:dyDescent="0.25">
      <c r="A7082" t="s">
        <v>5684</v>
      </c>
      <c r="B7082" t="s">
        <v>52</v>
      </c>
      <c r="C7082" t="s">
        <v>44</v>
      </c>
      <c r="D7082" t="s">
        <v>6839</v>
      </c>
      <c r="E7082" s="1">
        <v>45413</v>
      </c>
      <c r="F7082">
        <v>1</v>
      </c>
    </row>
    <row r="7083" spans="1:6" x14ac:dyDescent="0.25">
      <c r="A7083" t="s">
        <v>5684</v>
      </c>
      <c r="B7083" t="s">
        <v>52</v>
      </c>
      <c r="C7083" t="s">
        <v>44</v>
      </c>
      <c r="D7083" t="s">
        <v>6839</v>
      </c>
      <c r="E7083" s="1">
        <v>45444</v>
      </c>
      <c r="F7083">
        <v>1</v>
      </c>
    </row>
    <row r="7084" spans="1:6" x14ac:dyDescent="0.25">
      <c r="A7084" t="s">
        <v>5684</v>
      </c>
      <c r="B7084" t="s">
        <v>52</v>
      </c>
      <c r="C7084" t="s">
        <v>44</v>
      </c>
      <c r="D7084" t="s">
        <v>6839</v>
      </c>
      <c r="E7084" s="1">
        <v>45474</v>
      </c>
      <c r="F7084">
        <v>1</v>
      </c>
    </row>
    <row r="7085" spans="1:6" x14ac:dyDescent="0.25">
      <c r="A7085" t="s">
        <v>5684</v>
      </c>
      <c r="B7085" t="s">
        <v>52</v>
      </c>
      <c r="C7085" t="s">
        <v>44</v>
      </c>
      <c r="D7085" t="s">
        <v>6839</v>
      </c>
      <c r="E7085" s="1">
        <v>45505</v>
      </c>
      <c r="F7085">
        <v>1</v>
      </c>
    </row>
    <row r="7086" spans="1:6" x14ac:dyDescent="0.25">
      <c r="A7086" t="s">
        <v>5684</v>
      </c>
      <c r="B7086" t="s">
        <v>52</v>
      </c>
      <c r="C7086" t="s">
        <v>44</v>
      </c>
      <c r="D7086" t="s">
        <v>6839</v>
      </c>
      <c r="E7086" s="1">
        <v>45536</v>
      </c>
      <c r="F7086">
        <v>1</v>
      </c>
    </row>
    <row r="7087" spans="1:6" x14ac:dyDescent="0.25">
      <c r="A7087" t="s">
        <v>5684</v>
      </c>
      <c r="B7087" t="s">
        <v>52</v>
      </c>
      <c r="C7087" t="s">
        <v>44</v>
      </c>
      <c r="D7087" t="s">
        <v>6839</v>
      </c>
      <c r="E7087" s="1">
        <v>45566</v>
      </c>
      <c r="F7087">
        <v>1</v>
      </c>
    </row>
    <row r="7088" spans="1:6" x14ac:dyDescent="0.25">
      <c r="A7088" t="s">
        <v>5684</v>
      </c>
      <c r="B7088" t="s">
        <v>52</v>
      </c>
      <c r="C7088" t="s">
        <v>44</v>
      </c>
      <c r="D7088" t="s">
        <v>6839</v>
      </c>
      <c r="E7088" s="1">
        <v>45597</v>
      </c>
      <c r="F7088">
        <v>1</v>
      </c>
    </row>
    <row r="7089" spans="1:6" x14ac:dyDescent="0.25">
      <c r="A7089" t="s">
        <v>5684</v>
      </c>
      <c r="B7089" t="s">
        <v>52</v>
      </c>
      <c r="C7089" t="s">
        <v>44</v>
      </c>
      <c r="D7089" t="s">
        <v>6839</v>
      </c>
      <c r="E7089" s="1">
        <v>45627</v>
      </c>
      <c r="F7089">
        <v>1</v>
      </c>
    </row>
    <row r="7090" spans="1:6" x14ac:dyDescent="0.25">
      <c r="A7090" t="s">
        <v>5689</v>
      </c>
      <c r="B7090" t="s">
        <v>31</v>
      </c>
      <c r="C7090" t="s">
        <v>32</v>
      </c>
      <c r="D7090" t="s">
        <v>6841</v>
      </c>
      <c r="E7090" s="1">
        <v>45292</v>
      </c>
      <c r="F7090">
        <v>1</v>
      </c>
    </row>
    <row r="7091" spans="1:6" x14ac:dyDescent="0.25">
      <c r="A7091" t="s">
        <v>5689</v>
      </c>
      <c r="B7091" t="s">
        <v>31</v>
      </c>
      <c r="C7091" t="s">
        <v>32</v>
      </c>
      <c r="D7091" t="s">
        <v>6841</v>
      </c>
      <c r="E7091" s="1">
        <v>45323</v>
      </c>
      <c r="F7091">
        <v>1</v>
      </c>
    </row>
    <row r="7092" spans="1:6" x14ac:dyDescent="0.25">
      <c r="A7092" t="s">
        <v>5689</v>
      </c>
      <c r="B7092" t="s">
        <v>31</v>
      </c>
      <c r="C7092" t="s">
        <v>32</v>
      </c>
      <c r="D7092" t="s">
        <v>6841</v>
      </c>
      <c r="E7092" s="1">
        <v>45352</v>
      </c>
      <c r="F7092">
        <v>1</v>
      </c>
    </row>
    <row r="7093" spans="1:6" x14ac:dyDescent="0.25">
      <c r="A7093" t="s">
        <v>5689</v>
      </c>
      <c r="B7093" t="s">
        <v>31</v>
      </c>
      <c r="C7093" t="s">
        <v>32</v>
      </c>
      <c r="D7093" t="s">
        <v>6841</v>
      </c>
      <c r="E7093" s="1">
        <v>45383</v>
      </c>
      <c r="F7093">
        <v>1</v>
      </c>
    </row>
    <row r="7094" spans="1:6" x14ac:dyDescent="0.25">
      <c r="A7094" t="s">
        <v>5689</v>
      </c>
      <c r="B7094" t="s">
        <v>31</v>
      </c>
      <c r="C7094" t="s">
        <v>32</v>
      </c>
      <c r="D7094" t="s">
        <v>6841</v>
      </c>
      <c r="E7094" s="1">
        <v>45413</v>
      </c>
      <c r="F7094">
        <v>1</v>
      </c>
    </row>
    <row r="7095" spans="1:6" x14ac:dyDescent="0.25">
      <c r="A7095" t="s">
        <v>5689</v>
      </c>
      <c r="B7095" t="s">
        <v>31</v>
      </c>
      <c r="C7095" t="s">
        <v>32</v>
      </c>
      <c r="D7095" t="s">
        <v>6841</v>
      </c>
      <c r="E7095" s="1">
        <v>45444</v>
      </c>
      <c r="F7095">
        <v>1</v>
      </c>
    </row>
    <row r="7096" spans="1:6" x14ac:dyDescent="0.25">
      <c r="A7096" t="s">
        <v>5689</v>
      </c>
      <c r="B7096" t="s">
        <v>31</v>
      </c>
      <c r="C7096" t="s">
        <v>32</v>
      </c>
      <c r="D7096" t="s">
        <v>6841</v>
      </c>
      <c r="E7096" s="1">
        <v>45474</v>
      </c>
      <c r="F7096">
        <v>1</v>
      </c>
    </row>
    <row r="7097" spans="1:6" x14ac:dyDescent="0.25">
      <c r="A7097" t="s">
        <v>5689</v>
      </c>
      <c r="B7097" t="s">
        <v>31</v>
      </c>
      <c r="C7097" t="s">
        <v>32</v>
      </c>
      <c r="D7097" t="s">
        <v>6841</v>
      </c>
      <c r="E7097" s="1">
        <v>45505</v>
      </c>
      <c r="F7097">
        <v>1</v>
      </c>
    </row>
    <row r="7098" spans="1:6" x14ac:dyDescent="0.25">
      <c r="A7098" t="s">
        <v>5689</v>
      </c>
      <c r="B7098" t="s">
        <v>31</v>
      </c>
      <c r="C7098" t="s">
        <v>32</v>
      </c>
      <c r="D7098" t="s">
        <v>6841</v>
      </c>
      <c r="E7098" s="1">
        <v>45536</v>
      </c>
      <c r="F7098">
        <v>1</v>
      </c>
    </row>
    <row r="7099" spans="1:6" x14ac:dyDescent="0.25">
      <c r="A7099" t="s">
        <v>5689</v>
      </c>
      <c r="B7099" t="s">
        <v>31</v>
      </c>
      <c r="C7099" t="s">
        <v>32</v>
      </c>
      <c r="D7099" t="s">
        <v>6841</v>
      </c>
      <c r="E7099" s="1">
        <v>45566</v>
      </c>
      <c r="F7099">
        <v>1</v>
      </c>
    </row>
    <row r="7100" spans="1:6" x14ac:dyDescent="0.25">
      <c r="A7100" t="s">
        <v>5689</v>
      </c>
      <c r="B7100" t="s">
        <v>31</v>
      </c>
      <c r="C7100" t="s">
        <v>32</v>
      </c>
      <c r="D7100" t="s">
        <v>6841</v>
      </c>
      <c r="E7100" s="1">
        <v>45597</v>
      </c>
      <c r="F7100">
        <v>1</v>
      </c>
    </row>
    <row r="7101" spans="1:6" x14ac:dyDescent="0.25">
      <c r="A7101" t="s">
        <v>5689</v>
      </c>
      <c r="B7101" t="s">
        <v>31</v>
      </c>
      <c r="C7101" t="s">
        <v>32</v>
      </c>
      <c r="D7101" t="s">
        <v>6841</v>
      </c>
      <c r="E7101" s="1">
        <v>45627</v>
      </c>
      <c r="F7101">
        <v>1</v>
      </c>
    </row>
    <row r="7102" spans="1:6" x14ac:dyDescent="0.25">
      <c r="A7102" t="s">
        <v>5693</v>
      </c>
      <c r="B7102" t="s">
        <v>31</v>
      </c>
      <c r="C7102" t="s">
        <v>32</v>
      </c>
      <c r="D7102" t="s">
        <v>6840</v>
      </c>
      <c r="E7102" s="1">
        <v>45323</v>
      </c>
      <c r="F7102">
        <v>1</v>
      </c>
    </row>
    <row r="7103" spans="1:6" x14ac:dyDescent="0.25">
      <c r="A7103" t="s">
        <v>5693</v>
      </c>
      <c r="B7103" t="s">
        <v>31</v>
      </c>
      <c r="C7103" t="s">
        <v>32</v>
      </c>
      <c r="D7103" t="s">
        <v>6840</v>
      </c>
      <c r="E7103" s="1">
        <v>45352</v>
      </c>
      <c r="F7103">
        <v>1</v>
      </c>
    </row>
    <row r="7104" spans="1:6" x14ac:dyDescent="0.25">
      <c r="A7104" t="s">
        <v>5693</v>
      </c>
      <c r="B7104" t="s">
        <v>31</v>
      </c>
      <c r="C7104" t="s">
        <v>32</v>
      </c>
      <c r="D7104" t="s">
        <v>6840</v>
      </c>
      <c r="E7104" s="1">
        <v>45383</v>
      </c>
      <c r="F7104">
        <v>1</v>
      </c>
    </row>
    <row r="7105" spans="1:6" x14ac:dyDescent="0.25">
      <c r="A7105" t="s">
        <v>5693</v>
      </c>
      <c r="B7105" t="s">
        <v>31</v>
      </c>
      <c r="C7105" t="s">
        <v>32</v>
      </c>
      <c r="D7105" t="s">
        <v>6840</v>
      </c>
      <c r="E7105" s="1">
        <v>45413</v>
      </c>
      <c r="F7105">
        <v>1</v>
      </c>
    </row>
    <row r="7106" spans="1:6" x14ac:dyDescent="0.25">
      <c r="A7106" t="s">
        <v>5693</v>
      </c>
      <c r="B7106" t="s">
        <v>31</v>
      </c>
      <c r="C7106" t="s">
        <v>32</v>
      </c>
      <c r="D7106" t="s">
        <v>6840</v>
      </c>
      <c r="E7106" s="1">
        <v>45444</v>
      </c>
      <c r="F7106">
        <v>1</v>
      </c>
    </row>
    <row r="7107" spans="1:6" x14ac:dyDescent="0.25">
      <c r="A7107" t="s">
        <v>5693</v>
      </c>
      <c r="B7107" t="s">
        <v>31</v>
      </c>
      <c r="C7107" t="s">
        <v>32</v>
      </c>
      <c r="D7107" t="s">
        <v>6840</v>
      </c>
      <c r="E7107" s="1">
        <v>45474</v>
      </c>
      <c r="F7107">
        <v>1</v>
      </c>
    </row>
    <row r="7108" spans="1:6" x14ac:dyDescent="0.25">
      <c r="A7108" t="s">
        <v>5693</v>
      </c>
      <c r="B7108" t="s">
        <v>31</v>
      </c>
      <c r="C7108" t="s">
        <v>32</v>
      </c>
      <c r="D7108" t="s">
        <v>6840</v>
      </c>
      <c r="E7108" s="1">
        <v>45505</v>
      </c>
      <c r="F7108">
        <v>1</v>
      </c>
    </row>
    <row r="7109" spans="1:6" x14ac:dyDescent="0.25">
      <c r="A7109" t="s">
        <v>5693</v>
      </c>
      <c r="B7109" t="s">
        <v>31</v>
      </c>
      <c r="C7109" t="s">
        <v>32</v>
      </c>
      <c r="D7109" t="s">
        <v>6840</v>
      </c>
      <c r="E7109" s="1">
        <v>45536</v>
      </c>
      <c r="F7109">
        <v>1</v>
      </c>
    </row>
    <row r="7110" spans="1:6" x14ac:dyDescent="0.25">
      <c r="A7110" t="s">
        <v>5693</v>
      </c>
      <c r="B7110" t="s">
        <v>31</v>
      </c>
      <c r="C7110" t="s">
        <v>32</v>
      </c>
      <c r="D7110" t="s">
        <v>6840</v>
      </c>
      <c r="E7110" s="1">
        <v>45566</v>
      </c>
      <c r="F7110">
        <v>1</v>
      </c>
    </row>
    <row r="7111" spans="1:6" x14ac:dyDescent="0.25">
      <c r="A7111" t="s">
        <v>5693</v>
      </c>
      <c r="B7111" t="s">
        <v>31</v>
      </c>
      <c r="C7111" t="s">
        <v>32</v>
      </c>
      <c r="D7111" t="s">
        <v>6840</v>
      </c>
      <c r="E7111" s="1">
        <v>45597</v>
      </c>
      <c r="F7111">
        <v>1</v>
      </c>
    </row>
    <row r="7112" spans="1:6" x14ac:dyDescent="0.25">
      <c r="A7112" t="s">
        <v>5693</v>
      </c>
      <c r="B7112" t="s">
        <v>31</v>
      </c>
      <c r="C7112" t="s">
        <v>32</v>
      </c>
      <c r="D7112" t="s">
        <v>6840</v>
      </c>
      <c r="E7112" s="1">
        <v>45627</v>
      </c>
      <c r="F7112">
        <v>1</v>
      </c>
    </row>
    <row r="7113" spans="1:6" x14ac:dyDescent="0.25">
      <c r="A7113" t="s">
        <v>5718</v>
      </c>
      <c r="B7113" t="s">
        <v>31</v>
      </c>
      <c r="C7113" t="s">
        <v>32</v>
      </c>
      <c r="D7113" t="s">
        <v>6839</v>
      </c>
      <c r="E7113" s="1">
        <v>45323</v>
      </c>
      <c r="F7113">
        <v>1</v>
      </c>
    </row>
    <row r="7114" spans="1:6" x14ac:dyDescent="0.25">
      <c r="A7114" t="s">
        <v>5718</v>
      </c>
      <c r="B7114" t="s">
        <v>31</v>
      </c>
      <c r="C7114" t="s">
        <v>32</v>
      </c>
      <c r="D7114" t="s">
        <v>6839</v>
      </c>
      <c r="E7114" s="1">
        <v>45352</v>
      </c>
      <c r="F7114">
        <v>1</v>
      </c>
    </row>
    <row r="7115" spans="1:6" x14ac:dyDescent="0.25">
      <c r="A7115" t="s">
        <v>5718</v>
      </c>
      <c r="B7115" t="s">
        <v>31</v>
      </c>
      <c r="C7115" t="s">
        <v>32</v>
      </c>
      <c r="D7115" t="s">
        <v>6839</v>
      </c>
      <c r="E7115" s="1">
        <v>45383</v>
      </c>
      <c r="F7115">
        <v>1</v>
      </c>
    </row>
    <row r="7116" spans="1:6" x14ac:dyDescent="0.25">
      <c r="A7116" t="s">
        <v>5718</v>
      </c>
      <c r="B7116" t="s">
        <v>31</v>
      </c>
      <c r="C7116" t="s">
        <v>32</v>
      </c>
      <c r="D7116" t="s">
        <v>6839</v>
      </c>
      <c r="E7116" s="1">
        <v>45413</v>
      </c>
      <c r="F7116">
        <v>1</v>
      </c>
    </row>
    <row r="7117" spans="1:6" x14ac:dyDescent="0.25">
      <c r="A7117" t="s">
        <v>5718</v>
      </c>
      <c r="B7117" t="s">
        <v>31</v>
      </c>
      <c r="C7117" t="s">
        <v>32</v>
      </c>
      <c r="D7117" t="s">
        <v>6839</v>
      </c>
      <c r="E7117" s="1">
        <v>45444</v>
      </c>
      <c r="F7117">
        <v>1</v>
      </c>
    </row>
    <row r="7118" spans="1:6" x14ac:dyDescent="0.25">
      <c r="A7118" t="s">
        <v>5718</v>
      </c>
      <c r="B7118" t="s">
        <v>31</v>
      </c>
      <c r="C7118" t="s">
        <v>32</v>
      </c>
      <c r="D7118" t="s">
        <v>6839</v>
      </c>
      <c r="E7118" s="1">
        <v>45474</v>
      </c>
      <c r="F7118">
        <v>1</v>
      </c>
    </row>
    <row r="7119" spans="1:6" x14ac:dyDescent="0.25">
      <c r="A7119" t="s">
        <v>5718</v>
      </c>
      <c r="B7119" t="s">
        <v>31</v>
      </c>
      <c r="C7119" t="s">
        <v>32</v>
      </c>
      <c r="D7119" t="s">
        <v>6839</v>
      </c>
      <c r="E7119" s="1">
        <v>45505</v>
      </c>
      <c r="F7119">
        <v>1</v>
      </c>
    </row>
    <row r="7120" spans="1:6" x14ac:dyDescent="0.25">
      <c r="A7120" t="s">
        <v>5718</v>
      </c>
      <c r="B7120" t="s">
        <v>31</v>
      </c>
      <c r="C7120" t="s">
        <v>32</v>
      </c>
      <c r="D7120" t="s">
        <v>6839</v>
      </c>
      <c r="E7120" s="1">
        <v>45536</v>
      </c>
      <c r="F7120">
        <v>1</v>
      </c>
    </row>
    <row r="7121" spans="1:6" x14ac:dyDescent="0.25">
      <c r="A7121" t="s">
        <v>5718</v>
      </c>
      <c r="B7121" t="s">
        <v>31</v>
      </c>
      <c r="C7121" t="s">
        <v>32</v>
      </c>
      <c r="D7121" t="s">
        <v>6839</v>
      </c>
      <c r="E7121" s="1">
        <v>45566</v>
      </c>
      <c r="F7121">
        <v>1</v>
      </c>
    </row>
    <row r="7122" spans="1:6" x14ac:dyDescent="0.25">
      <c r="A7122" t="s">
        <v>5718</v>
      </c>
      <c r="B7122" t="s">
        <v>31</v>
      </c>
      <c r="C7122" t="s">
        <v>32</v>
      </c>
      <c r="D7122" t="s">
        <v>6839</v>
      </c>
      <c r="E7122" s="1">
        <v>45597</v>
      </c>
      <c r="F7122">
        <v>1</v>
      </c>
    </row>
    <row r="7123" spans="1:6" x14ac:dyDescent="0.25">
      <c r="A7123" t="s">
        <v>5718</v>
      </c>
      <c r="B7123" t="s">
        <v>31</v>
      </c>
      <c r="C7123" t="s">
        <v>32</v>
      </c>
      <c r="D7123" t="s">
        <v>6839</v>
      </c>
      <c r="E7123" s="1">
        <v>45627</v>
      </c>
      <c r="F7123">
        <v>1</v>
      </c>
    </row>
    <row r="7124" spans="1:6" x14ac:dyDescent="0.25">
      <c r="A7124" t="s">
        <v>5725</v>
      </c>
      <c r="B7124" t="s">
        <v>43</v>
      </c>
      <c r="C7124" t="s">
        <v>44</v>
      </c>
      <c r="D7124" t="s">
        <v>6842</v>
      </c>
      <c r="E7124" s="1">
        <v>45352</v>
      </c>
      <c r="F7124">
        <v>1</v>
      </c>
    </row>
    <row r="7125" spans="1:6" x14ac:dyDescent="0.25">
      <c r="A7125" t="s">
        <v>5725</v>
      </c>
      <c r="B7125" t="s">
        <v>43</v>
      </c>
      <c r="C7125" t="s">
        <v>44</v>
      </c>
      <c r="D7125" t="s">
        <v>6842</v>
      </c>
      <c r="E7125" s="1">
        <v>45383</v>
      </c>
      <c r="F7125">
        <v>1</v>
      </c>
    </row>
    <row r="7126" spans="1:6" x14ac:dyDescent="0.25">
      <c r="A7126" t="s">
        <v>5725</v>
      </c>
      <c r="B7126" t="s">
        <v>43</v>
      </c>
      <c r="C7126" t="s">
        <v>44</v>
      </c>
      <c r="D7126" t="s">
        <v>6842</v>
      </c>
      <c r="E7126" s="1">
        <v>45413</v>
      </c>
      <c r="F7126">
        <v>1</v>
      </c>
    </row>
    <row r="7127" spans="1:6" x14ac:dyDescent="0.25">
      <c r="A7127" t="s">
        <v>5725</v>
      </c>
      <c r="B7127" t="s">
        <v>43</v>
      </c>
      <c r="C7127" t="s">
        <v>44</v>
      </c>
      <c r="D7127" t="s">
        <v>6842</v>
      </c>
      <c r="E7127" s="1">
        <v>45444</v>
      </c>
      <c r="F7127">
        <v>1</v>
      </c>
    </row>
    <row r="7128" spans="1:6" x14ac:dyDescent="0.25">
      <c r="A7128" t="s">
        <v>5725</v>
      </c>
      <c r="B7128" t="s">
        <v>43</v>
      </c>
      <c r="C7128" t="s">
        <v>44</v>
      </c>
      <c r="D7128" t="s">
        <v>6842</v>
      </c>
      <c r="E7128" s="1">
        <v>45474</v>
      </c>
      <c r="F7128">
        <v>1</v>
      </c>
    </row>
    <row r="7129" spans="1:6" x14ac:dyDescent="0.25">
      <c r="A7129" t="s">
        <v>5725</v>
      </c>
      <c r="B7129" t="s">
        <v>43</v>
      </c>
      <c r="C7129" t="s">
        <v>44</v>
      </c>
      <c r="D7129" t="s">
        <v>6842</v>
      </c>
      <c r="E7129" s="1">
        <v>45505</v>
      </c>
      <c r="F7129">
        <v>1</v>
      </c>
    </row>
    <row r="7130" spans="1:6" x14ac:dyDescent="0.25">
      <c r="A7130" t="s">
        <v>5725</v>
      </c>
      <c r="B7130" t="s">
        <v>43</v>
      </c>
      <c r="C7130" t="s">
        <v>44</v>
      </c>
      <c r="D7130" t="s">
        <v>6842</v>
      </c>
      <c r="E7130" s="1">
        <v>45536</v>
      </c>
      <c r="F7130">
        <v>1</v>
      </c>
    </row>
    <row r="7131" spans="1:6" x14ac:dyDescent="0.25">
      <c r="A7131" t="s">
        <v>5725</v>
      </c>
      <c r="B7131" t="s">
        <v>43</v>
      </c>
      <c r="C7131" t="s">
        <v>44</v>
      </c>
      <c r="D7131" t="s">
        <v>6842</v>
      </c>
      <c r="E7131" s="1">
        <v>45566</v>
      </c>
      <c r="F7131">
        <v>1</v>
      </c>
    </row>
    <row r="7132" spans="1:6" x14ac:dyDescent="0.25">
      <c r="A7132" t="s">
        <v>5725</v>
      </c>
      <c r="B7132" t="s">
        <v>43</v>
      </c>
      <c r="C7132" t="s">
        <v>44</v>
      </c>
      <c r="D7132" t="s">
        <v>6842</v>
      </c>
      <c r="E7132" s="1">
        <v>45597</v>
      </c>
      <c r="F7132">
        <v>1</v>
      </c>
    </row>
    <row r="7133" spans="1:6" x14ac:dyDescent="0.25">
      <c r="A7133" t="s">
        <v>5725</v>
      </c>
      <c r="B7133" t="s">
        <v>43</v>
      </c>
      <c r="C7133" t="s">
        <v>44</v>
      </c>
      <c r="D7133" t="s">
        <v>6842</v>
      </c>
      <c r="E7133" s="1">
        <v>45627</v>
      </c>
      <c r="F7133">
        <v>1</v>
      </c>
    </row>
    <row r="7134" spans="1:6" x14ac:dyDescent="0.25">
      <c r="A7134" t="s">
        <v>5732</v>
      </c>
      <c r="B7134" t="s">
        <v>31</v>
      </c>
      <c r="C7134" t="s">
        <v>32</v>
      </c>
      <c r="D7134" t="s">
        <v>6839</v>
      </c>
      <c r="E7134" s="1">
        <v>45352</v>
      </c>
      <c r="F7134">
        <v>1</v>
      </c>
    </row>
    <row r="7135" spans="1:6" x14ac:dyDescent="0.25">
      <c r="A7135" t="s">
        <v>5732</v>
      </c>
      <c r="B7135" t="s">
        <v>31</v>
      </c>
      <c r="C7135" t="s">
        <v>32</v>
      </c>
      <c r="D7135" t="s">
        <v>6839</v>
      </c>
      <c r="E7135" s="1">
        <v>45383</v>
      </c>
      <c r="F7135">
        <v>1</v>
      </c>
    </row>
    <row r="7136" spans="1:6" x14ac:dyDescent="0.25">
      <c r="A7136" t="s">
        <v>5732</v>
      </c>
      <c r="B7136" t="s">
        <v>31</v>
      </c>
      <c r="C7136" t="s">
        <v>32</v>
      </c>
      <c r="D7136" t="s">
        <v>6839</v>
      </c>
      <c r="E7136" s="1">
        <v>45413</v>
      </c>
      <c r="F7136">
        <v>1</v>
      </c>
    </row>
    <row r="7137" spans="1:6" x14ac:dyDescent="0.25">
      <c r="A7137" t="s">
        <v>5732</v>
      </c>
      <c r="B7137" t="s">
        <v>31</v>
      </c>
      <c r="C7137" t="s">
        <v>32</v>
      </c>
      <c r="D7137" t="s">
        <v>6839</v>
      </c>
      <c r="E7137" s="1">
        <v>45444</v>
      </c>
      <c r="F7137">
        <v>1</v>
      </c>
    </row>
    <row r="7138" spans="1:6" x14ac:dyDescent="0.25">
      <c r="A7138" t="s">
        <v>5732</v>
      </c>
      <c r="B7138" t="s">
        <v>31</v>
      </c>
      <c r="C7138" t="s">
        <v>32</v>
      </c>
      <c r="D7138" t="s">
        <v>6839</v>
      </c>
      <c r="E7138" s="1">
        <v>45474</v>
      </c>
      <c r="F7138">
        <v>1</v>
      </c>
    </row>
    <row r="7139" spans="1:6" x14ac:dyDescent="0.25">
      <c r="A7139" t="s">
        <v>5732</v>
      </c>
      <c r="B7139" t="s">
        <v>31</v>
      </c>
      <c r="C7139" t="s">
        <v>32</v>
      </c>
      <c r="D7139" t="s">
        <v>6839</v>
      </c>
      <c r="E7139" s="1">
        <v>45505</v>
      </c>
      <c r="F7139">
        <v>1</v>
      </c>
    </row>
    <row r="7140" spans="1:6" x14ac:dyDescent="0.25">
      <c r="A7140" t="s">
        <v>5732</v>
      </c>
      <c r="B7140" t="s">
        <v>31</v>
      </c>
      <c r="C7140" t="s">
        <v>32</v>
      </c>
      <c r="D7140" t="s">
        <v>6839</v>
      </c>
      <c r="E7140" s="1">
        <v>45536</v>
      </c>
      <c r="F7140">
        <v>1</v>
      </c>
    </row>
    <row r="7141" spans="1:6" x14ac:dyDescent="0.25">
      <c r="A7141" t="s">
        <v>5732</v>
      </c>
      <c r="B7141" t="s">
        <v>31</v>
      </c>
      <c r="C7141" t="s">
        <v>32</v>
      </c>
      <c r="D7141" t="s">
        <v>6839</v>
      </c>
      <c r="E7141" s="1">
        <v>45566</v>
      </c>
      <c r="F7141">
        <v>1</v>
      </c>
    </row>
    <row r="7142" spans="1:6" x14ac:dyDescent="0.25">
      <c r="A7142" t="s">
        <v>5732</v>
      </c>
      <c r="B7142" t="s">
        <v>31</v>
      </c>
      <c r="C7142" t="s">
        <v>32</v>
      </c>
      <c r="D7142" t="s">
        <v>6839</v>
      </c>
      <c r="E7142" s="1">
        <v>45597</v>
      </c>
      <c r="F7142">
        <v>1</v>
      </c>
    </row>
    <row r="7143" spans="1:6" x14ac:dyDescent="0.25">
      <c r="A7143" t="s">
        <v>5732</v>
      </c>
      <c r="B7143" t="s">
        <v>31</v>
      </c>
      <c r="C7143" t="s">
        <v>32</v>
      </c>
      <c r="D7143" t="s">
        <v>6839</v>
      </c>
      <c r="E7143" s="1">
        <v>45627</v>
      </c>
      <c r="F7143">
        <v>1</v>
      </c>
    </row>
    <row r="7144" spans="1:6" x14ac:dyDescent="0.25">
      <c r="A7144" t="s">
        <v>5741</v>
      </c>
      <c r="B7144" t="s">
        <v>233</v>
      </c>
      <c r="C7144" t="s">
        <v>32</v>
      </c>
      <c r="D7144" t="s">
        <v>6842</v>
      </c>
      <c r="E7144" s="1">
        <v>45292</v>
      </c>
      <c r="F7144">
        <v>1</v>
      </c>
    </row>
    <row r="7145" spans="1:6" x14ac:dyDescent="0.25">
      <c r="A7145" t="s">
        <v>5741</v>
      </c>
      <c r="B7145" t="s">
        <v>233</v>
      </c>
      <c r="C7145" t="s">
        <v>32</v>
      </c>
      <c r="D7145" t="s">
        <v>6842</v>
      </c>
      <c r="E7145" s="1">
        <v>45323</v>
      </c>
      <c r="F7145">
        <v>1</v>
      </c>
    </row>
    <row r="7146" spans="1:6" x14ac:dyDescent="0.25">
      <c r="A7146" t="s">
        <v>5741</v>
      </c>
      <c r="B7146" t="s">
        <v>233</v>
      </c>
      <c r="C7146" t="s">
        <v>32</v>
      </c>
      <c r="D7146" t="s">
        <v>6842</v>
      </c>
      <c r="E7146" s="1">
        <v>45352</v>
      </c>
      <c r="F7146">
        <v>1</v>
      </c>
    </row>
    <row r="7147" spans="1:6" x14ac:dyDescent="0.25">
      <c r="A7147" t="s">
        <v>5741</v>
      </c>
      <c r="B7147" t="s">
        <v>233</v>
      </c>
      <c r="C7147" t="s">
        <v>32</v>
      </c>
      <c r="D7147" t="s">
        <v>6842</v>
      </c>
      <c r="E7147" s="1">
        <v>45383</v>
      </c>
      <c r="F7147">
        <v>1</v>
      </c>
    </row>
    <row r="7148" spans="1:6" x14ac:dyDescent="0.25">
      <c r="A7148" t="s">
        <v>5741</v>
      </c>
      <c r="B7148" t="s">
        <v>233</v>
      </c>
      <c r="C7148" t="s">
        <v>32</v>
      </c>
      <c r="D7148" t="s">
        <v>6842</v>
      </c>
      <c r="E7148" s="1">
        <v>45413</v>
      </c>
      <c r="F7148">
        <v>1</v>
      </c>
    </row>
    <row r="7149" spans="1:6" x14ac:dyDescent="0.25">
      <c r="A7149" t="s">
        <v>5741</v>
      </c>
      <c r="B7149" t="s">
        <v>233</v>
      </c>
      <c r="C7149" t="s">
        <v>32</v>
      </c>
      <c r="D7149" t="s">
        <v>6842</v>
      </c>
      <c r="E7149" s="1">
        <v>45444</v>
      </c>
      <c r="F7149">
        <v>1</v>
      </c>
    </row>
    <row r="7150" spans="1:6" x14ac:dyDescent="0.25">
      <c r="A7150" t="s">
        <v>5741</v>
      </c>
      <c r="B7150" t="s">
        <v>233</v>
      </c>
      <c r="C7150" t="s">
        <v>32</v>
      </c>
      <c r="D7150" t="s">
        <v>6842</v>
      </c>
      <c r="E7150" s="1">
        <v>45474</v>
      </c>
      <c r="F7150">
        <v>1</v>
      </c>
    </row>
    <row r="7151" spans="1:6" x14ac:dyDescent="0.25">
      <c r="A7151" t="s">
        <v>5741</v>
      </c>
      <c r="B7151" t="s">
        <v>233</v>
      </c>
      <c r="C7151" t="s">
        <v>32</v>
      </c>
      <c r="D7151" t="s">
        <v>6842</v>
      </c>
      <c r="E7151" s="1">
        <v>45505</v>
      </c>
      <c r="F7151">
        <v>1</v>
      </c>
    </row>
    <row r="7152" spans="1:6" x14ac:dyDescent="0.25">
      <c r="A7152" t="s">
        <v>5741</v>
      </c>
      <c r="B7152" t="s">
        <v>233</v>
      </c>
      <c r="C7152" t="s">
        <v>32</v>
      </c>
      <c r="D7152" t="s">
        <v>6842</v>
      </c>
      <c r="E7152" s="1">
        <v>45536</v>
      </c>
      <c r="F7152">
        <v>1</v>
      </c>
    </row>
    <row r="7153" spans="1:6" x14ac:dyDescent="0.25">
      <c r="A7153" t="s">
        <v>5741</v>
      </c>
      <c r="B7153" t="s">
        <v>233</v>
      </c>
      <c r="C7153" t="s">
        <v>32</v>
      </c>
      <c r="D7153" t="s">
        <v>6842</v>
      </c>
      <c r="E7153" s="1">
        <v>45566</v>
      </c>
      <c r="F7153">
        <v>1</v>
      </c>
    </row>
    <row r="7154" spans="1:6" x14ac:dyDescent="0.25">
      <c r="A7154" t="s">
        <v>5741</v>
      </c>
      <c r="B7154" t="s">
        <v>233</v>
      </c>
      <c r="C7154" t="s">
        <v>32</v>
      </c>
      <c r="D7154" t="s">
        <v>6842</v>
      </c>
      <c r="E7154" s="1">
        <v>45597</v>
      </c>
      <c r="F7154">
        <v>1</v>
      </c>
    </row>
    <row r="7155" spans="1:6" x14ac:dyDescent="0.25">
      <c r="A7155" t="s">
        <v>5741</v>
      </c>
      <c r="B7155" t="s">
        <v>233</v>
      </c>
      <c r="C7155" t="s">
        <v>32</v>
      </c>
      <c r="D7155" t="s">
        <v>6842</v>
      </c>
      <c r="E7155" s="1">
        <v>45627</v>
      </c>
      <c r="F7155">
        <v>1</v>
      </c>
    </row>
    <row r="7156" spans="1:6" x14ac:dyDescent="0.25">
      <c r="A7156" t="s">
        <v>5750</v>
      </c>
      <c r="B7156" t="s">
        <v>233</v>
      </c>
      <c r="C7156" t="s">
        <v>32</v>
      </c>
      <c r="D7156" t="s">
        <v>6841</v>
      </c>
      <c r="E7156" s="1">
        <v>45323</v>
      </c>
      <c r="F7156">
        <v>1</v>
      </c>
    </row>
    <row r="7157" spans="1:6" x14ac:dyDescent="0.25">
      <c r="A7157" t="s">
        <v>5750</v>
      </c>
      <c r="B7157" t="s">
        <v>233</v>
      </c>
      <c r="C7157" t="s">
        <v>32</v>
      </c>
      <c r="D7157" t="s">
        <v>6841</v>
      </c>
      <c r="E7157" s="1">
        <v>45352</v>
      </c>
      <c r="F7157">
        <v>1</v>
      </c>
    </row>
    <row r="7158" spans="1:6" x14ac:dyDescent="0.25">
      <c r="A7158" t="s">
        <v>5750</v>
      </c>
      <c r="B7158" t="s">
        <v>233</v>
      </c>
      <c r="C7158" t="s">
        <v>32</v>
      </c>
      <c r="D7158" t="s">
        <v>6841</v>
      </c>
      <c r="E7158" s="1">
        <v>45383</v>
      </c>
      <c r="F7158">
        <v>1</v>
      </c>
    </row>
    <row r="7159" spans="1:6" x14ac:dyDescent="0.25">
      <c r="A7159" t="s">
        <v>5750</v>
      </c>
      <c r="B7159" t="s">
        <v>233</v>
      </c>
      <c r="C7159" t="s">
        <v>32</v>
      </c>
      <c r="D7159" t="s">
        <v>6841</v>
      </c>
      <c r="E7159" s="1">
        <v>45413</v>
      </c>
      <c r="F7159">
        <v>1</v>
      </c>
    </row>
    <row r="7160" spans="1:6" x14ac:dyDescent="0.25">
      <c r="A7160" t="s">
        <v>5750</v>
      </c>
      <c r="B7160" t="s">
        <v>233</v>
      </c>
      <c r="C7160" t="s">
        <v>32</v>
      </c>
      <c r="D7160" t="s">
        <v>6841</v>
      </c>
      <c r="E7160" s="1">
        <v>45444</v>
      </c>
      <c r="F7160">
        <v>1</v>
      </c>
    </row>
    <row r="7161" spans="1:6" x14ac:dyDescent="0.25">
      <c r="A7161" t="s">
        <v>5750</v>
      </c>
      <c r="B7161" t="s">
        <v>233</v>
      </c>
      <c r="C7161" t="s">
        <v>32</v>
      </c>
      <c r="D7161" t="s">
        <v>6841</v>
      </c>
      <c r="E7161" s="1">
        <v>45474</v>
      </c>
      <c r="F7161">
        <v>1</v>
      </c>
    </row>
    <row r="7162" spans="1:6" x14ac:dyDescent="0.25">
      <c r="A7162" t="s">
        <v>5750</v>
      </c>
      <c r="B7162" t="s">
        <v>233</v>
      </c>
      <c r="C7162" t="s">
        <v>32</v>
      </c>
      <c r="D7162" t="s">
        <v>6841</v>
      </c>
      <c r="E7162" s="1">
        <v>45505</v>
      </c>
      <c r="F7162">
        <v>1</v>
      </c>
    </row>
    <row r="7163" spans="1:6" x14ac:dyDescent="0.25">
      <c r="A7163" t="s">
        <v>5750</v>
      </c>
      <c r="B7163" t="s">
        <v>233</v>
      </c>
      <c r="C7163" t="s">
        <v>32</v>
      </c>
      <c r="D7163" t="s">
        <v>6841</v>
      </c>
      <c r="E7163" s="1">
        <v>45536</v>
      </c>
      <c r="F7163">
        <v>1</v>
      </c>
    </row>
    <row r="7164" spans="1:6" x14ac:dyDescent="0.25">
      <c r="A7164" t="s">
        <v>5750</v>
      </c>
      <c r="B7164" t="s">
        <v>233</v>
      </c>
      <c r="C7164" t="s">
        <v>32</v>
      </c>
      <c r="D7164" t="s">
        <v>6841</v>
      </c>
      <c r="E7164" s="1">
        <v>45566</v>
      </c>
      <c r="F7164">
        <v>1</v>
      </c>
    </row>
    <row r="7165" spans="1:6" x14ac:dyDescent="0.25">
      <c r="A7165" t="s">
        <v>5750</v>
      </c>
      <c r="B7165" t="s">
        <v>233</v>
      </c>
      <c r="C7165" t="s">
        <v>32</v>
      </c>
      <c r="D7165" t="s">
        <v>6841</v>
      </c>
      <c r="E7165" s="1">
        <v>45597</v>
      </c>
      <c r="F7165">
        <v>1</v>
      </c>
    </row>
    <row r="7166" spans="1:6" x14ac:dyDescent="0.25">
      <c r="A7166" t="s">
        <v>5750</v>
      </c>
      <c r="B7166" t="s">
        <v>233</v>
      </c>
      <c r="C7166" t="s">
        <v>32</v>
      </c>
      <c r="D7166" t="s">
        <v>6841</v>
      </c>
      <c r="E7166" s="1">
        <v>45627</v>
      </c>
      <c r="F7166">
        <v>1</v>
      </c>
    </row>
    <row r="7167" spans="1:6" x14ac:dyDescent="0.25">
      <c r="A7167" t="s">
        <v>5754</v>
      </c>
      <c r="B7167" t="s">
        <v>31</v>
      </c>
      <c r="C7167" t="s">
        <v>32</v>
      </c>
      <c r="D7167" t="s">
        <v>6841</v>
      </c>
      <c r="E7167" s="1">
        <v>45323</v>
      </c>
      <c r="F7167">
        <v>1</v>
      </c>
    </row>
    <row r="7168" spans="1:6" x14ac:dyDescent="0.25">
      <c r="A7168" t="s">
        <v>5754</v>
      </c>
      <c r="B7168" t="s">
        <v>31</v>
      </c>
      <c r="C7168" t="s">
        <v>32</v>
      </c>
      <c r="D7168" t="s">
        <v>6841</v>
      </c>
      <c r="E7168" s="1">
        <v>45352</v>
      </c>
      <c r="F7168">
        <v>1</v>
      </c>
    </row>
    <row r="7169" spans="1:6" x14ac:dyDescent="0.25">
      <c r="A7169" t="s">
        <v>5754</v>
      </c>
      <c r="B7169" t="s">
        <v>31</v>
      </c>
      <c r="C7169" t="s">
        <v>32</v>
      </c>
      <c r="D7169" t="s">
        <v>6841</v>
      </c>
      <c r="E7169" s="1">
        <v>45383</v>
      </c>
      <c r="F7169">
        <v>1</v>
      </c>
    </row>
    <row r="7170" spans="1:6" x14ac:dyDescent="0.25">
      <c r="A7170" t="s">
        <v>5754</v>
      </c>
      <c r="B7170" t="s">
        <v>31</v>
      </c>
      <c r="C7170" t="s">
        <v>32</v>
      </c>
      <c r="D7170" t="s">
        <v>6841</v>
      </c>
      <c r="E7170" s="1">
        <v>45413</v>
      </c>
      <c r="F7170">
        <v>1</v>
      </c>
    </row>
    <row r="7171" spans="1:6" x14ac:dyDescent="0.25">
      <c r="A7171" t="s">
        <v>5754</v>
      </c>
      <c r="B7171" t="s">
        <v>31</v>
      </c>
      <c r="C7171" t="s">
        <v>32</v>
      </c>
      <c r="D7171" t="s">
        <v>6841</v>
      </c>
      <c r="E7171" s="1">
        <v>45444</v>
      </c>
      <c r="F7171">
        <v>1</v>
      </c>
    </row>
    <row r="7172" spans="1:6" x14ac:dyDescent="0.25">
      <c r="A7172" t="s">
        <v>5754</v>
      </c>
      <c r="B7172" t="s">
        <v>31</v>
      </c>
      <c r="C7172" t="s">
        <v>32</v>
      </c>
      <c r="D7172" t="s">
        <v>6841</v>
      </c>
      <c r="E7172" s="1">
        <v>45474</v>
      </c>
      <c r="F7172">
        <v>1</v>
      </c>
    </row>
    <row r="7173" spans="1:6" x14ac:dyDescent="0.25">
      <c r="A7173" t="s">
        <v>5754</v>
      </c>
      <c r="B7173" t="s">
        <v>31</v>
      </c>
      <c r="C7173" t="s">
        <v>32</v>
      </c>
      <c r="D7173" t="s">
        <v>6841</v>
      </c>
      <c r="E7173" s="1">
        <v>45505</v>
      </c>
      <c r="F7173">
        <v>1</v>
      </c>
    </row>
    <row r="7174" spans="1:6" x14ac:dyDescent="0.25">
      <c r="A7174" t="s">
        <v>5754</v>
      </c>
      <c r="B7174" t="s">
        <v>31</v>
      </c>
      <c r="C7174" t="s">
        <v>32</v>
      </c>
      <c r="D7174" t="s">
        <v>6841</v>
      </c>
      <c r="E7174" s="1">
        <v>45536</v>
      </c>
      <c r="F7174">
        <v>1</v>
      </c>
    </row>
    <row r="7175" spans="1:6" x14ac:dyDescent="0.25">
      <c r="A7175" t="s">
        <v>5754</v>
      </c>
      <c r="B7175" t="s">
        <v>31</v>
      </c>
      <c r="C7175" t="s">
        <v>32</v>
      </c>
      <c r="D7175" t="s">
        <v>6841</v>
      </c>
      <c r="E7175" s="1">
        <v>45566</v>
      </c>
      <c r="F7175">
        <v>1</v>
      </c>
    </row>
    <row r="7176" spans="1:6" x14ac:dyDescent="0.25">
      <c r="A7176" t="s">
        <v>5754</v>
      </c>
      <c r="B7176" t="s">
        <v>31</v>
      </c>
      <c r="C7176" t="s">
        <v>32</v>
      </c>
      <c r="D7176" t="s">
        <v>6841</v>
      </c>
      <c r="E7176" s="1">
        <v>45597</v>
      </c>
      <c r="F7176">
        <v>1</v>
      </c>
    </row>
    <row r="7177" spans="1:6" x14ac:dyDescent="0.25">
      <c r="A7177" t="s">
        <v>5754</v>
      </c>
      <c r="B7177" t="s">
        <v>31</v>
      </c>
      <c r="C7177" t="s">
        <v>32</v>
      </c>
      <c r="D7177" t="s">
        <v>6841</v>
      </c>
      <c r="E7177" s="1">
        <v>45627</v>
      </c>
      <c r="F7177">
        <v>1</v>
      </c>
    </row>
    <row r="7178" spans="1:6" x14ac:dyDescent="0.25">
      <c r="A7178" t="s">
        <v>5767</v>
      </c>
      <c r="B7178" t="s">
        <v>43</v>
      </c>
      <c r="C7178" t="s">
        <v>44</v>
      </c>
      <c r="D7178" t="s">
        <v>6839</v>
      </c>
      <c r="E7178" s="1">
        <v>45323</v>
      </c>
      <c r="F7178">
        <v>1</v>
      </c>
    </row>
    <row r="7179" spans="1:6" x14ac:dyDescent="0.25">
      <c r="A7179" t="s">
        <v>5767</v>
      </c>
      <c r="B7179" t="s">
        <v>43</v>
      </c>
      <c r="C7179" t="s">
        <v>44</v>
      </c>
      <c r="D7179" t="s">
        <v>6839</v>
      </c>
      <c r="E7179" s="1">
        <v>45352</v>
      </c>
      <c r="F7179">
        <v>1</v>
      </c>
    </row>
    <row r="7180" spans="1:6" x14ac:dyDescent="0.25">
      <c r="A7180" t="s">
        <v>5767</v>
      </c>
      <c r="B7180" t="s">
        <v>43</v>
      </c>
      <c r="C7180" t="s">
        <v>44</v>
      </c>
      <c r="D7180" t="s">
        <v>6839</v>
      </c>
      <c r="E7180" s="1">
        <v>45383</v>
      </c>
      <c r="F7180">
        <v>1</v>
      </c>
    </row>
    <row r="7181" spans="1:6" x14ac:dyDescent="0.25">
      <c r="A7181" t="s">
        <v>5767</v>
      </c>
      <c r="B7181" t="s">
        <v>43</v>
      </c>
      <c r="C7181" t="s">
        <v>44</v>
      </c>
      <c r="D7181" t="s">
        <v>6839</v>
      </c>
      <c r="E7181" s="1">
        <v>45413</v>
      </c>
      <c r="F7181">
        <v>1</v>
      </c>
    </row>
    <row r="7182" spans="1:6" x14ac:dyDescent="0.25">
      <c r="A7182" t="s">
        <v>5767</v>
      </c>
      <c r="B7182" t="s">
        <v>43</v>
      </c>
      <c r="C7182" t="s">
        <v>44</v>
      </c>
      <c r="D7182" t="s">
        <v>6839</v>
      </c>
      <c r="E7182" s="1">
        <v>45444</v>
      </c>
      <c r="F7182">
        <v>1</v>
      </c>
    </row>
    <row r="7183" spans="1:6" x14ac:dyDescent="0.25">
      <c r="A7183" t="s">
        <v>5774</v>
      </c>
      <c r="B7183" t="s">
        <v>43</v>
      </c>
      <c r="C7183" t="s">
        <v>44</v>
      </c>
      <c r="D7183" t="s">
        <v>6842</v>
      </c>
      <c r="E7183" s="1">
        <v>45352</v>
      </c>
      <c r="F7183">
        <v>1</v>
      </c>
    </row>
    <row r="7184" spans="1:6" x14ac:dyDescent="0.25">
      <c r="A7184" t="s">
        <v>5774</v>
      </c>
      <c r="B7184" t="s">
        <v>43</v>
      </c>
      <c r="C7184" t="s">
        <v>44</v>
      </c>
      <c r="D7184" t="s">
        <v>6842</v>
      </c>
      <c r="E7184" s="1">
        <v>45383</v>
      </c>
      <c r="F7184">
        <v>1</v>
      </c>
    </row>
    <row r="7185" spans="1:6" x14ac:dyDescent="0.25">
      <c r="A7185" t="s">
        <v>5774</v>
      </c>
      <c r="B7185" t="s">
        <v>43</v>
      </c>
      <c r="C7185" t="s">
        <v>44</v>
      </c>
      <c r="D7185" t="s">
        <v>6842</v>
      </c>
      <c r="E7185" s="1">
        <v>45413</v>
      </c>
      <c r="F7185">
        <v>1</v>
      </c>
    </row>
    <row r="7186" spans="1:6" x14ac:dyDescent="0.25">
      <c r="A7186" t="s">
        <v>5774</v>
      </c>
      <c r="B7186" t="s">
        <v>43</v>
      </c>
      <c r="C7186" t="s">
        <v>44</v>
      </c>
      <c r="D7186" t="s">
        <v>6842</v>
      </c>
      <c r="E7186" s="1">
        <v>45444</v>
      </c>
      <c r="F7186">
        <v>1</v>
      </c>
    </row>
    <row r="7187" spans="1:6" x14ac:dyDescent="0.25">
      <c r="A7187" t="s">
        <v>5774</v>
      </c>
      <c r="B7187" t="s">
        <v>43</v>
      </c>
      <c r="C7187" t="s">
        <v>44</v>
      </c>
      <c r="D7187" t="s">
        <v>6842</v>
      </c>
      <c r="E7187" s="1">
        <v>45474</v>
      </c>
      <c r="F7187">
        <v>1</v>
      </c>
    </row>
    <row r="7188" spans="1:6" x14ac:dyDescent="0.25">
      <c r="A7188" t="s">
        <v>5774</v>
      </c>
      <c r="B7188" t="s">
        <v>43</v>
      </c>
      <c r="C7188" t="s">
        <v>44</v>
      </c>
      <c r="D7188" t="s">
        <v>6842</v>
      </c>
      <c r="E7188" s="1">
        <v>45505</v>
      </c>
      <c r="F7188">
        <v>1</v>
      </c>
    </row>
    <row r="7189" spans="1:6" x14ac:dyDescent="0.25">
      <c r="A7189" t="s">
        <v>5774</v>
      </c>
      <c r="B7189" t="s">
        <v>43</v>
      </c>
      <c r="C7189" t="s">
        <v>44</v>
      </c>
      <c r="D7189" t="s">
        <v>6842</v>
      </c>
      <c r="E7189" s="1">
        <v>45536</v>
      </c>
      <c r="F7189">
        <v>1</v>
      </c>
    </row>
    <row r="7190" spans="1:6" x14ac:dyDescent="0.25">
      <c r="A7190" t="s">
        <v>5774</v>
      </c>
      <c r="B7190" t="s">
        <v>43</v>
      </c>
      <c r="C7190" t="s">
        <v>44</v>
      </c>
      <c r="D7190" t="s">
        <v>6842</v>
      </c>
      <c r="E7190" s="1">
        <v>45566</v>
      </c>
      <c r="F7190">
        <v>1</v>
      </c>
    </row>
    <row r="7191" spans="1:6" x14ac:dyDescent="0.25">
      <c r="A7191" t="s">
        <v>5774</v>
      </c>
      <c r="B7191" t="s">
        <v>43</v>
      </c>
      <c r="C7191" t="s">
        <v>44</v>
      </c>
      <c r="D7191" t="s">
        <v>6842</v>
      </c>
      <c r="E7191" s="1">
        <v>45597</v>
      </c>
      <c r="F7191">
        <v>1</v>
      </c>
    </row>
    <row r="7192" spans="1:6" x14ac:dyDescent="0.25">
      <c r="A7192" t="s">
        <v>5774</v>
      </c>
      <c r="B7192" t="s">
        <v>43</v>
      </c>
      <c r="C7192" t="s">
        <v>44</v>
      </c>
      <c r="D7192" t="s">
        <v>6842</v>
      </c>
      <c r="E7192" s="1">
        <v>45627</v>
      </c>
      <c r="F7192">
        <v>1</v>
      </c>
    </row>
    <row r="7193" spans="1:6" x14ac:dyDescent="0.25">
      <c r="A7193" t="s">
        <v>5781</v>
      </c>
      <c r="B7193" t="s">
        <v>43</v>
      </c>
      <c r="C7193" t="s">
        <v>44</v>
      </c>
      <c r="D7193" t="s">
        <v>6842</v>
      </c>
      <c r="E7193" s="1">
        <v>45352</v>
      </c>
      <c r="F7193">
        <v>1</v>
      </c>
    </row>
    <row r="7194" spans="1:6" x14ac:dyDescent="0.25">
      <c r="A7194" t="s">
        <v>5781</v>
      </c>
      <c r="B7194" t="s">
        <v>43</v>
      </c>
      <c r="C7194" t="s">
        <v>44</v>
      </c>
      <c r="D7194" t="s">
        <v>6842</v>
      </c>
      <c r="E7194" s="1">
        <v>45383</v>
      </c>
      <c r="F7194">
        <v>1</v>
      </c>
    </row>
    <row r="7195" spans="1:6" x14ac:dyDescent="0.25">
      <c r="A7195" t="s">
        <v>5781</v>
      </c>
      <c r="B7195" t="s">
        <v>43</v>
      </c>
      <c r="C7195" t="s">
        <v>44</v>
      </c>
      <c r="D7195" t="s">
        <v>6842</v>
      </c>
      <c r="E7195" s="1">
        <v>45413</v>
      </c>
      <c r="F7195">
        <v>1</v>
      </c>
    </row>
    <row r="7196" spans="1:6" x14ac:dyDescent="0.25">
      <c r="A7196" t="s">
        <v>5781</v>
      </c>
      <c r="B7196" t="s">
        <v>43</v>
      </c>
      <c r="C7196" t="s">
        <v>44</v>
      </c>
      <c r="D7196" t="s">
        <v>6842</v>
      </c>
      <c r="E7196" s="1">
        <v>45444</v>
      </c>
      <c r="F7196">
        <v>1</v>
      </c>
    </row>
    <row r="7197" spans="1:6" x14ac:dyDescent="0.25">
      <c r="A7197" t="s">
        <v>5781</v>
      </c>
      <c r="B7197" t="s">
        <v>43</v>
      </c>
      <c r="C7197" t="s">
        <v>44</v>
      </c>
      <c r="D7197" t="s">
        <v>6842</v>
      </c>
      <c r="E7197" s="1">
        <v>45474</v>
      </c>
      <c r="F7197">
        <v>1</v>
      </c>
    </row>
    <row r="7198" spans="1:6" x14ac:dyDescent="0.25">
      <c r="A7198" t="s">
        <v>5781</v>
      </c>
      <c r="B7198" t="s">
        <v>43</v>
      </c>
      <c r="C7198" t="s">
        <v>44</v>
      </c>
      <c r="D7198" t="s">
        <v>6842</v>
      </c>
      <c r="E7198" s="1">
        <v>45505</v>
      </c>
      <c r="F7198">
        <v>1</v>
      </c>
    </row>
    <row r="7199" spans="1:6" x14ac:dyDescent="0.25">
      <c r="A7199" t="s">
        <v>5781</v>
      </c>
      <c r="B7199" t="s">
        <v>43</v>
      </c>
      <c r="C7199" t="s">
        <v>44</v>
      </c>
      <c r="D7199" t="s">
        <v>6842</v>
      </c>
      <c r="E7199" s="1">
        <v>45536</v>
      </c>
      <c r="F7199">
        <v>1</v>
      </c>
    </row>
    <row r="7200" spans="1:6" x14ac:dyDescent="0.25">
      <c r="A7200" t="s">
        <v>5781</v>
      </c>
      <c r="B7200" t="s">
        <v>43</v>
      </c>
      <c r="C7200" t="s">
        <v>44</v>
      </c>
      <c r="D7200" t="s">
        <v>6842</v>
      </c>
      <c r="E7200" s="1">
        <v>45566</v>
      </c>
      <c r="F7200">
        <v>1</v>
      </c>
    </row>
    <row r="7201" spans="1:6" x14ac:dyDescent="0.25">
      <c r="A7201" t="s">
        <v>5781</v>
      </c>
      <c r="B7201" t="s">
        <v>43</v>
      </c>
      <c r="C7201" t="s">
        <v>44</v>
      </c>
      <c r="D7201" t="s">
        <v>6842</v>
      </c>
      <c r="E7201" s="1">
        <v>45597</v>
      </c>
      <c r="F7201">
        <v>1</v>
      </c>
    </row>
    <row r="7202" spans="1:6" x14ac:dyDescent="0.25">
      <c r="A7202" t="s">
        <v>5781</v>
      </c>
      <c r="B7202" t="s">
        <v>43</v>
      </c>
      <c r="C7202" t="s">
        <v>44</v>
      </c>
      <c r="D7202" t="s">
        <v>6842</v>
      </c>
      <c r="E7202" s="1">
        <v>45627</v>
      </c>
      <c r="F7202">
        <v>1</v>
      </c>
    </row>
    <row r="7203" spans="1:6" x14ac:dyDescent="0.25">
      <c r="A7203" t="s">
        <v>5792</v>
      </c>
      <c r="B7203" t="s">
        <v>146</v>
      </c>
      <c r="C7203" t="s">
        <v>147</v>
      </c>
      <c r="D7203" t="s">
        <v>6840</v>
      </c>
      <c r="E7203" s="1">
        <v>45323</v>
      </c>
      <c r="F7203">
        <v>1</v>
      </c>
    </row>
    <row r="7204" spans="1:6" x14ac:dyDescent="0.25">
      <c r="A7204" t="s">
        <v>5792</v>
      </c>
      <c r="B7204" t="s">
        <v>146</v>
      </c>
      <c r="C7204" t="s">
        <v>147</v>
      </c>
      <c r="D7204" t="s">
        <v>6840</v>
      </c>
      <c r="E7204" s="1">
        <v>45352</v>
      </c>
      <c r="F7204">
        <v>1</v>
      </c>
    </row>
    <row r="7205" spans="1:6" x14ac:dyDescent="0.25">
      <c r="A7205" t="s">
        <v>5792</v>
      </c>
      <c r="B7205" t="s">
        <v>146</v>
      </c>
      <c r="C7205" t="s">
        <v>147</v>
      </c>
      <c r="D7205" t="s">
        <v>6840</v>
      </c>
      <c r="E7205" s="1">
        <v>45383</v>
      </c>
      <c r="F7205">
        <v>1</v>
      </c>
    </row>
    <row r="7206" spans="1:6" x14ac:dyDescent="0.25">
      <c r="A7206" t="s">
        <v>5792</v>
      </c>
      <c r="B7206" t="s">
        <v>146</v>
      </c>
      <c r="C7206" t="s">
        <v>147</v>
      </c>
      <c r="D7206" t="s">
        <v>6840</v>
      </c>
      <c r="E7206" s="1">
        <v>45413</v>
      </c>
      <c r="F7206">
        <v>1</v>
      </c>
    </row>
    <row r="7207" spans="1:6" x14ac:dyDescent="0.25">
      <c r="A7207" t="s">
        <v>5792</v>
      </c>
      <c r="B7207" t="s">
        <v>146</v>
      </c>
      <c r="C7207" t="s">
        <v>147</v>
      </c>
      <c r="D7207" t="s">
        <v>6840</v>
      </c>
      <c r="E7207" s="1">
        <v>45444</v>
      </c>
      <c r="F7207">
        <v>1</v>
      </c>
    </row>
    <row r="7208" spans="1:6" x14ac:dyDescent="0.25">
      <c r="A7208" t="s">
        <v>5792</v>
      </c>
      <c r="B7208" t="s">
        <v>146</v>
      </c>
      <c r="C7208" t="s">
        <v>147</v>
      </c>
      <c r="D7208" t="s">
        <v>6840</v>
      </c>
      <c r="E7208" s="1">
        <v>45474</v>
      </c>
      <c r="F7208">
        <v>1</v>
      </c>
    </row>
    <row r="7209" spans="1:6" x14ac:dyDescent="0.25">
      <c r="A7209" t="s">
        <v>5792</v>
      </c>
      <c r="B7209" t="s">
        <v>146</v>
      </c>
      <c r="C7209" t="s">
        <v>147</v>
      </c>
      <c r="D7209" t="s">
        <v>6840</v>
      </c>
      <c r="E7209" s="1">
        <v>45505</v>
      </c>
      <c r="F7209">
        <v>1</v>
      </c>
    </row>
    <row r="7210" spans="1:6" x14ac:dyDescent="0.25">
      <c r="A7210" t="s">
        <v>5792</v>
      </c>
      <c r="B7210" t="s">
        <v>146</v>
      </c>
      <c r="C7210" t="s">
        <v>147</v>
      </c>
      <c r="D7210" t="s">
        <v>6840</v>
      </c>
      <c r="E7210" s="1">
        <v>45536</v>
      </c>
      <c r="F7210">
        <v>1</v>
      </c>
    </row>
    <row r="7211" spans="1:6" x14ac:dyDescent="0.25">
      <c r="A7211" t="s">
        <v>5792</v>
      </c>
      <c r="B7211" t="s">
        <v>146</v>
      </c>
      <c r="C7211" t="s">
        <v>147</v>
      </c>
      <c r="D7211" t="s">
        <v>6840</v>
      </c>
      <c r="E7211" s="1">
        <v>45566</v>
      </c>
      <c r="F7211">
        <v>1</v>
      </c>
    </row>
    <row r="7212" spans="1:6" x14ac:dyDescent="0.25">
      <c r="A7212" t="s">
        <v>5792</v>
      </c>
      <c r="B7212" t="s">
        <v>146</v>
      </c>
      <c r="C7212" t="s">
        <v>147</v>
      </c>
      <c r="D7212" t="s">
        <v>6840</v>
      </c>
      <c r="E7212" s="1">
        <v>45597</v>
      </c>
      <c r="F7212">
        <v>1</v>
      </c>
    </row>
    <row r="7213" spans="1:6" x14ac:dyDescent="0.25">
      <c r="A7213" t="s">
        <v>5792</v>
      </c>
      <c r="B7213" t="s">
        <v>146</v>
      </c>
      <c r="C7213" t="s">
        <v>147</v>
      </c>
      <c r="D7213" t="s">
        <v>6840</v>
      </c>
      <c r="E7213" s="1">
        <v>45627</v>
      </c>
      <c r="F7213">
        <v>1</v>
      </c>
    </row>
    <row r="7214" spans="1:6" x14ac:dyDescent="0.25">
      <c r="A7214" t="s">
        <v>5800</v>
      </c>
      <c r="B7214" t="s">
        <v>31</v>
      </c>
      <c r="C7214" t="s">
        <v>32</v>
      </c>
      <c r="D7214" t="s">
        <v>6839</v>
      </c>
      <c r="E7214" s="1">
        <v>45352</v>
      </c>
      <c r="F7214">
        <v>1</v>
      </c>
    </row>
    <row r="7215" spans="1:6" x14ac:dyDescent="0.25">
      <c r="A7215" t="s">
        <v>5800</v>
      </c>
      <c r="B7215" t="s">
        <v>31</v>
      </c>
      <c r="C7215" t="s">
        <v>32</v>
      </c>
      <c r="D7215" t="s">
        <v>6839</v>
      </c>
      <c r="E7215" s="1">
        <v>45383</v>
      </c>
      <c r="F7215">
        <v>1</v>
      </c>
    </row>
    <row r="7216" spans="1:6" x14ac:dyDescent="0.25">
      <c r="A7216" t="s">
        <v>5800</v>
      </c>
      <c r="B7216" t="s">
        <v>31</v>
      </c>
      <c r="C7216" t="s">
        <v>32</v>
      </c>
      <c r="D7216" t="s">
        <v>6839</v>
      </c>
      <c r="E7216" s="1">
        <v>45413</v>
      </c>
      <c r="F7216">
        <v>1</v>
      </c>
    </row>
    <row r="7217" spans="1:6" x14ac:dyDescent="0.25">
      <c r="A7217" t="s">
        <v>5800</v>
      </c>
      <c r="B7217" t="s">
        <v>31</v>
      </c>
      <c r="C7217" t="s">
        <v>32</v>
      </c>
      <c r="D7217" t="s">
        <v>6839</v>
      </c>
      <c r="E7217" s="1">
        <v>45444</v>
      </c>
      <c r="F7217">
        <v>1</v>
      </c>
    </row>
    <row r="7218" spans="1:6" x14ac:dyDescent="0.25">
      <c r="A7218" t="s">
        <v>5800</v>
      </c>
      <c r="B7218" t="s">
        <v>31</v>
      </c>
      <c r="C7218" t="s">
        <v>32</v>
      </c>
      <c r="D7218" t="s">
        <v>6839</v>
      </c>
      <c r="E7218" s="1">
        <v>45474</v>
      </c>
      <c r="F7218">
        <v>1</v>
      </c>
    </row>
    <row r="7219" spans="1:6" x14ac:dyDescent="0.25">
      <c r="A7219" t="s">
        <v>5800</v>
      </c>
      <c r="B7219" t="s">
        <v>31</v>
      </c>
      <c r="C7219" t="s">
        <v>32</v>
      </c>
      <c r="D7219" t="s">
        <v>6839</v>
      </c>
      <c r="E7219" s="1">
        <v>45505</v>
      </c>
      <c r="F7219">
        <v>1</v>
      </c>
    </row>
    <row r="7220" spans="1:6" x14ac:dyDescent="0.25">
      <c r="A7220" t="s">
        <v>5800</v>
      </c>
      <c r="B7220" t="s">
        <v>31</v>
      </c>
      <c r="C7220" t="s">
        <v>32</v>
      </c>
      <c r="D7220" t="s">
        <v>6839</v>
      </c>
      <c r="E7220" s="1">
        <v>45536</v>
      </c>
      <c r="F7220">
        <v>1</v>
      </c>
    </row>
    <row r="7221" spans="1:6" x14ac:dyDescent="0.25">
      <c r="A7221" t="s">
        <v>5800</v>
      </c>
      <c r="B7221" t="s">
        <v>31</v>
      </c>
      <c r="C7221" t="s">
        <v>32</v>
      </c>
      <c r="D7221" t="s">
        <v>6839</v>
      </c>
      <c r="E7221" s="1">
        <v>45566</v>
      </c>
      <c r="F7221">
        <v>1</v>
      </c>
    </row>
    <row r="7222" spans="1:6" x14ac:dyDescent="0.25">
      <c r="A7222" t="s">
        <v>5800</v>
      </c>
      <c r="B7222" t="s">
        <v>31</v>
      </c>
      <c r="C7222" t="s">
        <v>32</v>
      </c>
      <c r="D7222" t="s">
        <v>6839</v>
      </c>
      <c r="E7222" s="1">
        <v>45597</v>
      </c>
      <c r="F7222">
        <v>1</v>
      </c>
    </row>
    <row r="7223" spans="1:6" x14ac:dyDescent="0.25">
      <c r="A7223" t="s">
        <v>5800</v>
      </c>
      <c r="B7223" t="s">
        <v>31</v>
      </c>
      <c r="C7223" t="s">
        <v>32</v>
      </c>
      <c r="D7223" t="s">
        <v>6839</v>
      </c>
      <c r="E7223" s="1">
        <v>45627</v>
      </c>
      <c r="F7223">
        <v>1</v>
      </c>
    </row>
    <row r="7224" spans="1:6" x14ac:dyDescent="0.25">
      <c r="A7224" t="s">
        <v>5804</v>
      </c>
      <c r="B7224" t="s">
        <v>31</v>
      </c>
      <c r="C7224" t="s">
        <v>32</v>
      </c>
      <c r="D7224" t="s">
        <v>6840</v>
      </c>
      <c r="E7224" s="1">
        <v>45292</v>
      </c>
      <c r="F7224">
        <v>1</v>
      </c>
    </row>
    <row r="7225" spans="1:6" x14ac:dyDescent="0.25">
      <c r="A7225" t="s">
        <v>5804</v>
      </c>
      <c r="B7225" t="s">
        <v>31</v>
      </c>
      <c r="C7225" t="s">
        <v>32</v>
      </c>
      <c r="D7225" t="s">
        <v>6840</v>
      </c>
      <c r="E7225" s="1">
        <v>45323</v>
      </c>
      <c r="F7225">
        <v>1</v>
      </c>
    </row>
    <row r="7226" spans="1:6" x14ac:dyDescent="0.25">
      <c r="A7226" t="s">
        <v>5804</v>
      </c>
      <c r="B7226" t="s">
        <v>31</v>
      </c>
      <c r="C7226" t="s">
        <v>32</v>
      </c>
      <c r="D7226" t="s">
        <v>6840</v>
      </c>
      <c r="E7226" s="1">
        <v>45352</v>
      </c>
      <c r="F7226">
        <v>1</v>
      </c>
    </row>
    <row r="7227" spans="1:6" x14ac:dyDescent="0.25">
      <c r="A7227" t="s">
        <v>5804</v>
      </c>
      <c r="B7227" t="s">
        <v>31</v>
      </c>
      <c r="C7227" t="s">
        <v>32</v>
      </c>
      <c r="D7227" t="s">
        <v>6840</v>
      </c>
      <c r="E7227" s="1">
        <v>45383</v>
      </c>
      <c r="F7227">
        <v>1</v>
      </c>
    </row>
    <row r="7228" spans="1:6" x14ac:dyDescent="0.25">
      <c r="A7228" t="s">
        <v>5804</v>
      </c>
      <c r="B7228" t="s">
        <v>31</v>
      </c>
      <c r="C7228" t="s">
        <v>32</v>
      </c>
      <c r="D7228" t="s">
        <v>6840</v>
      </c>
      <c r="E7228" s="1">
        <v>45413</v>
      </c>
      <c r="F7228">
        <v>1</v>
      </c>
    </row>
    <row r="7229" spans="1:6" x14ac:dyDescent="0.25">
      <c r="A7229" t="s">
        <v>5804</v>
      </c>
      <c r="B7229" t="s">
        <v>31</v>
      </c>
      <c r="C7229" t="s">
        <v>32</v>
      </c>
      <c r="D7229" t="s">
        <v>6840</v>
      </c>
      <c r="E7229" s="1">
        <v>45444</v>
      </c>
      <c r="F7229">
        <v>1</v>
      </c>
    </row>
    <row r="7230" spans="1:6" x14ac:dyDescent="0.25">
      <c r="A7230" t="s">
        <v>5804</v>
      </c>
      <c r="B7230" t="s">
        <v>31</v>
      </c>
      <c r="C7230" t="s">
        <v>32</v>
      </c>
      <c r="D7230" t="s">
        <v>6840</v>
      </c>
      <c r="E7230" s="1">
        <v>45474</v>
      </c>
      <c r="F7230">
        <v>1</v>
      </c>
    </row>
    <row r="7231" spans="1:6" x14ac:dyDescent="0.25">
      <c r="A7231" t="s">
        <v>5804</v>
      </c>
      <c r="B7231" t="s">
        <v>31</v>
      </c>
      <c r="C7231" t="s">
        <v>32</v>
      </c>
      <c r="D7231" t="s">
        <v>6840</v>
      </c>
      <c r="E7231" s="1">
        <v>45505</v>
      </c>
      <c r="F7231">
        <v>1</v>
      </c>
    </row>
    <row r="7232" spans="1:6" x14ac:dyDescent="0.25">
      <c r="A7232" t="s">
        <v>5804</v>
      </c>
      <c r="B7232" t="s">
        <v>31</v>
      </c>
      <c r="C7232" t="s">
        <v>32</v>
      </c>
      <c r="D7232" t="s">
        <v>6840</v>
      </c>
      <c r="E7232" s="1">
        <v>45536</v>
      </c>
      <c r="F7232">
        <v>1</v>
      </c>
    </row>
    <row r="7233" spans="1:6" x14ac:dyDescent="0.25">
      <c r="A7233" t="s">
        <v>5804</v>
      </c>
      <c r="B7233" t="s">
        <v>31</v>
      </c>
      <c r="C7233" t="s">
        <v>32</v>
      </c>
      <c r="D7233" t="s">
        <v>6840</v>
      </c>
      <c r="E7233" s="1">
        <v>45566</v>
      </c>
      <c r="F7233">
        <v>1</v>
      </c>
    </row>
    <row r="7234" spans="1:6" x14ac:dyDescent="0.25">
      <c r="A7234" t="s">
        <v>5804</v>
      </c>
      <c r="B7234" t="s">
        <v>31</v>
      </c>
      <c r="C7234" t="s">
        <v>32</v>
      </c>
      <c r="D7234" t="s">
        <v>6840</v>
      </c>
      <c r="E7234" s="1">
        <v>45597</v>
      </c>
      <c r="F7234">
        <v>1</v>
      </c>
    </row>
    <row r="7235" spans="1:6" x14ac:dyDescent="0.25">
      <c r="A7235" t="s">
        <v>5804</v>
      </c>
      <c r="B7235" t="s">
        <v>31</v>
      </c>
      <c r="C7235" t="s">
        <v>32</v>
      </c>
      <c r="D7235" t="s">
        <v>6840</v>
      </c>
      <c r="E7235" s="1">
        <v>45627</v>
      </c>
      <c r="F7235">
        <v>1</v>
      </c>
    </row>
    <row r="7236" spans="1:6" x14ac:dyDescent="0.25">
      <c r="A7236" t="s">
        <v>5829</v>
      </c>
      <c r="B7236" t="s">
        <v>43</v>
      </c>
      <c r="C7236" t="s">
        <v>44</v>
      </c>
      <c r="D7236" t="s">
        <v>6842</v>
      </c>
      <c r="E7236" s="1">
        <v>45323</v>
      </c>
      <c r="F7236">
        <v>1</v>
      </c>
    </row>
    <row r="7237" spans="1:6" x14ac:dyDescent="0.25">
      <c r="A7237" t="s">
        <v>5829</v>
      </c>
      <c r="B7237" t="s">
        <v>43</v>
      </c>
      <c r="C7237" t="s">
        <v>44</v>
      </c>
      <c r="D7237" t="s">
        <v>6842</v>
      </c>
      <c r="E7237" s="1">
        <v>45352</v>
      </c>
      <c r="F7237">
        <v>1</v>
      </c>
    </row>
    <row r="7238" spans="1:6" x14ac:dyDescent="0.25">
      <c r="A7238" t="s">
        <v>5829</v>
      </c>
      <c r="B7238" t="s">
        <v>43</v>
      </c>
      <c r="C7238" t="s">
        <v>44</v>
      </c>
      <c r="D7238" t="s">
        <v>6842</v>
      </c>
      <c r="E7238" s="1">
        <v>45383</v>
      </c>
      <c r="F7238">
        <v>1</v>
      </c>
    </row>
    <row r="7239" spans="1:6" x14ac:dyDescent="0.25">
      <c r="A7239" t="s">
        <v>5829</v>
      </c>
      <c r="B7239" t="s">
        <v>43</v>
      </c>
      <c r="C7239" t="s">
        <v>44</v>
      </c>
      <c r="D7239" t="s">
        <v>6842</v>
      </c>
      <c r="E7239" s="1">
        <v>45413</v>
      </c>
      <c r="F7239">
        <v>1</v>
      </c>
    </row>
    <row r="7240" spans="1:6" x14ac:dyDescent="0.25">
      <c r="A7240" t="s">
        <v>5829</v>
      </c>
      <c r="B7240" t="s">
        <v>43</v>
      </c>
      <c r="C7240" t="s">
        <v>44</v>
      </c>
      <c r="D7240" t="s">
        <v>6842</v>
      </c>
      <c r="E7240" s="1">
        <v>45444</v>
      </c>
      <c r="F7240">
        <v>1</v>
      </c>
    </row>
    <row r="7241" spans="1:6" x14ac:dyDescent="0.25">
      <c r="A7241" t="s">
        <v>5829</v>
      </c>
      <c r="B7241" t="s">
        <v>43</v>
      </c>
      <c r="C7241" t="s">
        <v>44</v>
      </c>
      <c r="D7241" t="s">
        <v>6842</v>
      </c>
      <c r="E7241" s="1">
        <v>45474</v>
      </c>
      <c r="F7241">
        <v>1</v>
      </c>
    </row>
    <row r="7242" spans="1:6" x14ac:dyDescent="0.25">
      <c r="A7242" t="s">
        <v>5829</v>
      </c>
      <c r="B7242" t="s">
        <v>43</v>
      </c>
      <c r="C7242" t="s">
        <v>44</v>
      </c>
      <c r="D7242" t="s">
        <v>6842</v>
      </c>
      <c r="E7242" s="1">
        <v>45505</v>
      </c>
      <c r="F7242">
        <v>1</v>
      </c>
    </row>
    <row r="7243" spans="1:6" x14ac:dyDescent="0.25">
      <c r="A7243" t="s">
        <v>5829</v>
      </c>
      <c r="B7243" t="s">
        <v>43</v>
      </c>
      <c r="C7243" t="s">
        <v>44</v>
      </c>
      <c r="D7243" t="s">
        <v>6842</v>
      </c>
      <c r="E7243" s="1">
        <v>45536</v>
      </c>
      <c r="F7243">
        <v>1</v>
      </c>
    </row>
    <row r="7244" spans="1:6" x14ac:dyDescent="0.25">
      <c r="A7244" t="s">
        <v>5829</v>
      </c>
      <c r="B7244" t="s">
        <v>43</v>
      </c>
      <c r="C7244" t="s">
        <v>44</v>
      </c>
      <c r="D7244" t="s">
        <v>6842</v>
      </c>
      <c r="E7244" s="1">
        <v>45566</v>
      </c>
      <c r="F7244">
        <v>1</v>
      </c>
    </row>
    <row r="7245" spans="1:6" x14ac:dyDescent="0.25">
      <c r="A7245" t="s">
        <v>5829</v>
      </c>
      <c r="B7245" t="s">
        <v>43</v>
      </c>
      <c r="C7245" t="s">
        <v>44</v>
      </c>
      <c r="D7245" t="s">
        <v>6842</v>
      </c>
      <c r="E7245" s="1">
        <v>45597</v>
      </c>
      <c r="F7245">
        <v>1</v>
      </c>
    </row>
    <row r="7246" spans="1:6" x14ac:dyDescent="0.25">
      <c r="A7246" t="s">
        <v>5829</v>
      </c>
      <c r="B7246" t="s">
        <v>43</v>
      </c>
      <c r="C7246" t="s">
        <v>44</v>
      </c>
      <c r="D7246" t="s">
        <v>6842</v>
      </c>
      <c r="E7246" s="1">
        <v>45627</v>
      </c>
      <c r="F7246">
        <v>1</v>
      </c>
    </row>
    <row r="7247" spans="1:6" x14ac:dyDescent="0.25">
      <c r="A7247" t="s">
        <v>5839</v>
      </c>
      <c r="B7247" t="s">
        <v>43</v>
      </c>
      <c r="C7247" t="s">
        <v>44</v>
      </c>
      <c r="D7247" t="s">
        <v>6840</v>
      </c>
      <c r="E7247" s="1">
        <v>45292</v>
      </c>
      <c r="F7247">
        <v>1</v>
      </c>
    </row>
    <row r="7248" spans="1:6" x14ac:dyDescent="0.25">
      <c r="A7248" t="s">
        <v>5839</v>
      </c>
      <c r="B7248" t="s">
        <v>43</v>
      </c>
      <c r="C7248" t="s">
        <v>44</v>
      </c>
      <c r="D7248" t="s">
        <v>6840</v>
      </c>
      <c r="E7248" s="1">
        <v>45323</v>
      </c>
      <c r="F7248">
        <v>1</v>
      </c>
    </row>
    <row r="7249" spans="1:6" x14ac:dyDescent="0.25">
      <c r="A7249" t="s">
        <v>5839</v>
      </c>
      <c r="B7249" t="s">
        <v>43</v>
      </c>
      <c r="C7249" t="s">
        <v>44</v>
      </c>
      <c r="D7249" t="s">
        <v>6840</v>
      </c>
      <c r="E7249" s="1">
        <v>45352</v>
      </c>
      <c r="F7249">
        <v>1</v>
      </c>
    </row>
    <row r="7250" spans="1:6" x14ac:dyDescent="0.25">
      <c r="A7250" t="s">
        <v>5839</v>
      </c>
      <c r="B7250" t="s">
        <v>43</v>
      </c>
      <c r="C7250" t="s">
        <v>44</v>
      </c>
      <c r="D7250" t="s">
        <v>6840</v>
      </c>
      <c r="E7250" s="1">
        <v>45383</v>
      </c>
      <c r="F7250">
        <v>1</v>
      </c>
    </row>
    <row r="7251" spans="1:6" x14ac:dyDescent="0.25">
      <c r="A7251" t="s">
        <v>5839</v>
      </c>
      <c r="B7251" t="s">
        <v>43</v>
      </c>
      <c r="C7251" t="s">
        <v>44</v>
      </c>
      <c r="D7251" t="s">
        <v>6840</v>
      </c>
      <c r="E7251" s="1">
        <v>45413</v>
      </c>
      <c r="F7251">
        <v>1</v>
      </c>
    </row>
    <row r="7252" spans="1:6" x14ac:dyDescent="0.25">
      <c r="A7252" t="s">
        <v>5839</v>
      </c>
      <c r="B7252" t="s">
        <v>43</v>
      </c>
      <c r="C7252" t="s">
        <v>44</v>
      </c>
      <c r="D7252" t="s">
        <v>6840</v>
      </c>
      <c r="E7252" s="1">
        <v>45444</v>
      </c>
      <c r="F7252">
        <v>1</v>
      </c>
    </row>
    <row r="7253" spans="1:6" x14ac:dyDescent="0.25">
      <c r="A7253" t="s">
        <v>5839</v>
      </c>
      <c r="B7253" t="s">
        <v>43</v>
      </c>
      <c r="C7253" t="s">
        <v>44</v>
      </c>
      <c r="D7253" t="s">
        <v>6840</v>
      </c>
      <c r="E7253" s="1">
        <v>45474</v>
      </c>
      <c r="F7253">
        <v>1</v>
      </c>
    </row>
    <row r="7254" spans="1:6" x14ac:dyDescent="0.25">
      <c r="A7254" t="s">
        <v>5839</v>
      </c>
      <c r="B7254" t="s">
        <v>43</v>
      </c>
      <c r="C7254" t="s">
        <v>44</v>
      </c>
      <c r="D7254" t="s">
        <v>6840</v>
      </c>
      <c r="E7254" s="1">
        <v>45505</v>
      </c>
      <c r="F7254">
        <v>1</v>
      </c>
    </row>
    <row r="7255" spans="1:6" x14ac:dyDescent="0.25">
      <c r="A7255" t="s">
        <v>5839</v>
      </c>
      <c r="B7255" t="s">
        <v>43</v>
      </c>
      <c r="C7255" t="s">
        <v>44</v>
      </c>
      <c r="D7255" t="s">
        <v>6840</v>
      </c>
      <c r="E7255" s="1">
        <v>45536</v>
      </c>
      <c r="F7255">
        <v>1</v>
      </c>
    </row>
    <row r="7256" spans="1:6" x14ac:dyDescent="0.25">
      <c r="A7256" t="s">
        <v>5839</v>
      </c>
      <c r="B7256" t="s">
        <v>43</v>
      </c>
      <c r="C7256" t="s">
        <v>44</v>
      </c>
      <c r="D7256" t="s">
        <v>6840</v>
      </c>
      <c r="E7256" s="1">
        <v>45566</v>
      </c>
      <c r="F7256">
        <v>1</v>
      </c>
    </row>
    <row r="7257" spans="1:6" x14ac:dyDescent="0.25">
      <c r="A7257" t="s">
        <v>5839</v>
      </c>
      <c r="B7257" t="s">
        <v>43</v>
      </c>
      <c r="C7257" t="s">
        <v>44</v>
      </c>
      <c r="D7257" t="s">
        <v>6840</v>
      </c>
      <c r="E7257" s="1">
        <v>45597</v>
      </c>
      <c r="F7257">
        <v>1</v>
      </c>
    </row>
    <row r="7258" spans="1:6" x14ac:dyDescent="0.25">
      <c r="A7258" t="s">
        <v>5839</v>
      </c>
      <c r="B7258" t="s">
        <v>43</v>
      </c>
      <c r="C7258" t="s">
        <v>44</v>
      </c>
      <c r="D7258" t="s">
        <v>6840</v>
      </c>
      <c r="E7258" s="1">
        <v>45627</v>
      </c>
      <c r="F7258">
        <v>1</v>
      </c>
    </row>
    <row r="7259" spans="1:6" x14ac:dyDescent="0.25">
      <c r="A7259" t="s">
        <v>5845</v>
      </c>
      <c r="B7259" t="s">
        <v>146</v>
      </c>
      <c r="C7259" t="s">
        <v>147</v>
      </c>
      <c r="D7259" t="s">
        <v>6840</v>
      </c>
      <c r="E7259" s="1">
        <v>45352</v>
      </c>
      <c r="F7259">
        <v>1</v>
      </c>
    </row>
    <row r="7260" spans="1:6" x14ac:dyDescent="0.25">
      <c r="A7260" t="s">
        <v>5845</v>
      </c>
      <c r="B7260" t="s">
        <v>146</v>
      </c>
      <c r="C7260" t="s">
        <v>147</v>
      </c>
      <c r="D7260" t="s">
        <v>6840</v>
      </c>
      <c r="E7260" s="1">
        <v>45383</v>
      </c>
      <c r="F7260">
        <v>1</v>
      </c>
    </row>
    <row r="7261" spans="1:6" x14ac:dyDescent="0.25">
      <c r="A7261" t="s">
        <v>5845</v>
      </c>
      <c r="B7261" t="s">
        <v>146</v>
      </c>
      <c r="C7261" t="s">
        <v>147</v>
      </c>
      <c r="D7261" t="s">
        <v>6840</v>
      </c>
      <c r="E7261" s="1">
        <v>45413</v>
      </c>
      <c r="F7261">
        <v>1</v>
      </c>
    </row>
    <row r="7262" spans="1:6" x14ac:dyDescent="0.25">
      <c r="A7262" t="s">
        <v>5845</v>
      </c>
      <c r="B7262" t="s">
        <v>146</v>
      </c>
      <c r="C7262" t="s">
        <v>147</v>
      </c>
      <c r="D7262" t="s">
        <v>6840</v>
      </c>
      <c r="E7262" s="1">
        <v>45444</v>
      </c>
      <c r="F7262">
        <v>1</v>
      </c>
    </row>
    <row r="7263" spans="1:6" x14ac:dyDescent="0.25">
      <c r="A7263" t="s">
        <v>5845</v>
      </c>
      <c r="B7263" t="s">
        <v>146</v>
      </c>
      <c r="C7263" t="s">
        <v>147</v>
      </c>
      <c r="D7263" t="s">
        <v>6840</v>
      </c>
      <c r="E7263" s="1">
        <v>45474</v>
      </c>
      <c r="F7263">
        <v>1</v>
      </c>
    </row>
    <row r="7264" spans="1:6" x14ac:dyDescent="0.25">
      <c r="A7264" t="s">
        <v>5845</v>
      </c>
      <c r="B7264" t="s">
        <v>146</v>
      </c>
      <c r="C7264" t="s">
        <v>147</v>
      </c>
      <c r="D7264" t="s">
        <v>6840</v>
      </c>
      <c r="E7264" s="1">
        <v>45505</v>
      </c>
      <c r="F7264">
        <v>1</v>
      </c>
    </row>
    <row r="7265" spans="1:6" x14ac:dyDescent="0.25">
      <c r="A7265" t="s">
        <v>5845</v>
      </c>
      <c r="B7265" t="s">
        <v>146</v>
      </c>
      <c r="C7265" t="s">
        <v>147</v>
      </c>
      <c r="D7265" t="s">
        <v>6840</v>
      </c>
      <c r="E7265" s="1">
        <v>45536</v>
      </c>
      <c r="F7265">
        <v>1</v>
      </c>
    </row>
    <row r="7266" spans="1:6" x14ac:dyDescent="0.25">
      <c r="A7266" t="s">
        <v>5845</v>
      </c>
      <c r="B7266" t="s">
        <v>146</v>
      </c>
      <c r="C7266" t="s">
        <v>147</v>
      </c>
      <c r="D7266" t="s">
        <v>6840</v>
      </c>
      <c r="E7266" s="1">
        <v>45566</v>
      </c>
      <c r="F7266">
        <v>1</v>
      </c>
    </row>
    <row r="7267" spans="1:6" x14ac:dyDescent="0.25">
      <c r="A7267" t="s">
        <v>5845</v>
      </c>
      <c r="B7267" t="s">
        <v>146</v>
      </c>
      <c r="C7267" t="s">
        <v>147</v>
      </c>
      <c r="D7267" t="s">
        <v>6840</v>
      </c>
      <c r="E7267" s="1">
        <v>45597</v>
      </c>
      <c r="F7267">
        <v>1</v>
      </c>
    </row>
    <row r="7268" spans="1:6" x14ac:dyDescent="0.25">
      <c r="A7268" t="s">
        <v>5845</v>
      </c>
      <c r="B7268" t="s">
        <v>146</v>
      </c>
      <c r="C7268" t="s">
        <v>147</v>
      </c>
      <c r="D7268" t="s">
        <v>6840</v>
      </c>
      <c r="E7268" s="1">
        <v>45627</v>
      </c>
      <c r="F7268">
        <v>1</v>
      </c>
    </row>
    <row r="7269" spans="1:6" x14ac:dyDescent="0.25">
      <c r="A7269" t="s">
        <v>5849</v>
      </c>
      <c r="B7269" t="s">
        <v>233</v>
      </c>
      <c r="C7269" t="s">
        <v>32</v>
      </c>
      <c r="D7269" t="s">
        <v>6841</v>
      </c>
      <c r="E7269" s="1">
        <v>45352</v>
      </c>
      <c r="F7269">
        <v>1</v>
      </c>
    </row>
    <row r="7270" spans="1:6" x14ac:dyDescent="0.25">
      <c r="A7270" t="s">
        <v>5849</v>
      </c>
      <c r="B7270" t="s">
        <v>233</v>
      </c>
      <c r="C7270" t="s">
        <v>32</v>
      </c>
      <c r="D7270" t="s">
        <v>6841</v>
      </c>
      <c r="E7270" s="1">
        <v>45383</v>
      </c>
      <c r="F7270">
        <v>1</v>
      </c>
    </row>
    <row r="7271" spans="1:6" x14ac:dyDescent="0.25">
      <c r="A7271" t="s">
        <v>5849</v>
      </c>
      <c r="B7271" t="s">
        <v>233</v>
      </c>
      <c r="C7271" t="s">
        <v>32</v>
      </c>
      <c r="D7271" t="s">
        <v>6841</v>
      </c>
      <c r="E7271" s="1">
        <v>45413</v>
      </c>
      <c r="F7271">
        <v>1</v>
      </c>
    </row>
    <row r="7272" spans="1:6" x14ac:dyDescent="0.25">
      <c r="A7272" t="s">
        <v>5849</v>
      </c>
      <c r="B7272" t="s">
        <v>233</v>
      </c>
      <c r="C7272" t="s">
        <v>32</v>
      </c>
      <c r="D7272" t="s">
        <v>6841</v>
      </c>
      <c r="E7272" s="1">
        <v>45444</v>
      </c>
      <c r="F7272">
        <v>1</v>
      </c>
    </row>
    <row r="7273" spans="1:6" x14ac:dyDescent="0.25">
      <c r="A7273" t="s">
        <v>5849</v>
      </c>
      <c r="B7273" t="s">
        <v>233</v>
      </c>
      <c r="C7273" t="s">
        <v>32</v>
      </c>
      <c r="D7273" t="s">
        <v>6841</v>
      </c>
      <c r="E7273" s="1">
        <v>45474</v>
      </c>
      <c r="F7273">
        <v>1</v>
      </c>
    </row>
    <row r="7274" spans="1:6" x14ac:dyDescent="0.25">
      <c r="A7274" t="s">
        <v>5849</v>
      </c>
      <c r="B7274" t="s">
        <v>233</v>
      </c>
      <c r="C7274" t="s">
        <v>32</v>
      </c>
      <c r="D7274" t="s">
        <v>6841</v>
      </c>
      <c r="E7274" s="1">
        <v>45505</v>
      </c>
      <c r="F7274">
        <v>1</v>
      </c>
    </row>
    <row r="7275" spans="1:6" x14ac:dyDescent="0.25">
      <c r="A7275" t="s">
        <v>5849</v>
      </c>
      <c r="B7275" t="s">
        <v>233</v>
      </c>
      <c r="C7275" t="s">
        <v>32</v>
      </c>
      <c r="D7275" t="s">
        <v>6841</v>
      </c>
      <c r="E7275" s="1">
        <v>45536</v>
      </c>
      <c r="F7275">
        <v>1</v>
      </c>
    </row>
    <row r="7276" spans="1:6" x14ac:dyDescent="0.25">
      <c r="A7276" t="s">
        <v>5849</v>
      </c>
      <c r="B7276" t="s">
        <v>233</v>
      </c>
      <c r="C7276" t="s">
        <v>32</v>
      </c>
      <c r="D7276" t="s">
        <v>6841</v>
      </c>
      <c r="E7276" s="1">
        <v>45566</v>
      </c>
      <c r="F7276">
        <v>1</v>
      </c>
    </row>
    <row r="7277" spans="1:6" x14ac:dyDescent="0.25">
      <c r="A7277" t="s">
        <v>5849</v>
      </c>
      <c r="B7277" t="s">
        <v>233</v>
      </c>
      <c r="C7277" t="s">
        <v>32</v>
      </c>
      <c r="D7277" t="s">
        <v>6841</v>
      </c>
      <c r="E7277" s="1">
        <v>45597</v>
      </c>
      <c r="F7277">
        <v>1</v>
      </c>
    </row>
    <row r="7278" spans="1:6" x14ac:dyDescent="0.25">
      <c r="A7278" t="s">
        <v>5849</v>
      </c>
      <c r="B7278" t="s">
        <v>233</v>
      </c>
      <c r="C7278" t="s">
        <v>32</v>
      </c>
      <c r="D7278" t="s">
        <v>6841</v>
      </c>
      <c r="E7278" s="1">
        <v>45627</v>
      </c>
      <c r="F7278">
        <v>1</v>
      </c>
    </row>
    <row r="7279" spans="1:6" x14ac:dyDescent="0.25">
      <c r="A7279" t="s">
        <v>5858</v>
      </c>
      <c r="B7279" t="s">
        <v>52</v>
      </c>
      <c r="C7279" t="s">
        <v>44</v>
      </c>
      <c r="D7279" t="s">
        <v>6840</v>
      </c>
      <c r="E7279" s="1">
        <v>45352</v>
      </c>
      <c r="F7279">
        <v>1</v>
      </c>
    </row>
    <row r="7280" spans="1:6" x14ac:dyDescent="0.25">
      <c r="A7280" t="s">
        <v>5858</v>
      </c>
      <c r="B7280" t="s">
        <v>52</v>
      </c>
      <c r="C7280" t="s">
        <v>44</v>
      </c>
      <c r="D7280" t="s">
        <v>6840</v>
      </c>
      <c r="E7280" s="1">
        <v>45383</v>
      </c>
      <c r="F7280">
        <v>1</v>
      </c>
    </row>
    <row r="7281" spans="1:6" x14ac:dyDescent="0.25">
      <c r="A7281" t="s">
        <v>5858</v>
      </c>
      <c r="B7281" t="s">
        <v>52</v>
      </c>
      <c r="C7281" t="s">
        <v>44</v>
      </c>
      <c r="D7281" t="s">
        <v>6840</v>
      </c>
      <c r="E7281" s="1">
        <v>45413</v>
      </c>
      <c r="F7281">
        <v>1</v>
      </c>
    </row>
    <row r="7282" spans="1:6" x14ac:dyDescent="0.25">
      <c r="A7282" t="s">
        <v>5858</v>
      </c>
      <c r="B7282" t="s">
        <v>52</v>
      </c>
      <c r="C7282" t="s">
        <v>44</v>
      </c>
      <c r="D7282" t="s">
        <v>6840</v>
      </c>
      <c r="E7282" s="1">
        <v>45444</v>
      </c>
      <c r="F7282">
        <v>1</v>
      </c>
    </row>
    <row r="7283" spans="1:6" x14ac:dyDescent="0.25">
      <c r="A7283" t="s">
        <v>5858</v>
      </c>
      <c r="B7283" t="s">
        <v>52</v>
      </c>
      <c r="C7283" t="s">
        <v>44</v>
      </c>
      <c r="D7283" t="s">
        <v>6840</v>
      </c>
      <c r="E7283" s="1">
        <v>45474</v>
      </c>
      <c r="F7283">
        <v>1</v>
      </c>
    </row>
    <row r="7284" spans="1:6" x14ac:dyDescent="0.25">
      <c r="A7284" t="s">
        <v>5858</v>
      </c>
      <c r="B7284" t="s">
        <v>52</v>
      </c>
      <c r="C7284" t="s">
        <v>44</v>
      </c>
      <c r="D7284" t="s">
        <v>6840</v>
      </c>
      <c r="E7284" s="1">
        <v>45505</v>
      </c>
      <c r="F7284">
        <v>1</v>
      </c>
    </row>
    <row r="7285" spans="1:6" x14ac:dyDescent="0.25">
      <c r="A7285" t="s">
        <v>5858</v>
      </c>
      <c r="B7285" t="s">
        <v>52</v>
      </c>
      <c r="C7285" t="s">
        <v>44</v>
      </c>
      <c r="D7285" t="s">
        <v>6840</v>
      </c>
      <c r="E7285" s="1">
        <v>45536</v>
      </c>
      <c r="F7285">
        <v>1</v>
      </c>
    </row>
    <row r="7286" spans="1:6" x14ac:dyDescent="0.25">
      <c r="A7286" t="s">
        <v>5858</v>
      </c>
      <c r="B7286" t="s">
        <v>52</v>
      </c>
      <c r="C7286" t="s">
        <v>44</v>
      </c>
      <c r="D7286" t="s">
        <v>6840</v>
      </c>
      <c r="E7286" s="1">
        <v>45566</v>
      </c>
      <c r="F7286">
        <v>1</v>
      </c>
    </row>
    <row r="7287" spans="1:6" x14ac:dyDescent="0.25">
      <c r="A7287" t="s">
        <v>5858</v>
      </c>
      <c r="B7287" t="s">
        <v>52</v>
      </c>
      <c r="C7287" t="s">
        <v>44</v>
      </c>
      <c r="D7287" t="s">
        <v>6840</v>
      </c>
      <c r="E7287" s="1">
        <v>45597</v>
      </c>
      <c r="F7287">
        <v>1</v>
      </c>
    </row>
    <row r="7288" spans="1:6" x14ac:dyDescent="0.25">
      <c r="A7288" t="s">
        <v>5858</v>
      </c>
      <c r="B7288" t="s">
        <v>52</v>
      </c>
      <c r="C7288" t="s">
        <v>44</v>
      </c>
      <c r="D7288" t="s">
        <v>6840</v>
      </c>
      <c r="E7288" s="1">
        <v>45627</v>
      </c>
      <c r="F7288">
        <v>1</v>
      </c>
    </row>
    <row r="7289" spans="1:6" x14ac:dyDescent="0.25">
      <c r="A7289" t="s">
        <v>5868</v>
      </c>
      <c r="B7289" t="s">
        <v>52</v>
      </c>
      <c r="C7289" t="s">
        <v>44</v>
      </c>
      <c r="D7289" t="s">
        <v>6839</v>
      </c>
      <c r="E7289" s="1">
        <v>45292</v>
      </c>
      <c r="F7289">
        <v>1</v>
      </c>
    </row>
    <row r="7290" spans="1:6" x14ac:dyDescent="0.25">
      <c r="A7290" t="s">
        <v>5868</v>
      </c>
      <c r="B7290" t="s">
        <v>52</v>
      </c>
      <c r="C7290" t="s">
        <v>44</v>
      </c>
      <c r="D7290" t="s">
        <v>6839</v>
      </c>
      <c r="E7290" s="1">
        <v>45323</v>
      </c>
      <c r="F7290">
        <v>1</v>
      </c>
    </row>
    <row r="7291" spans="1:6" x14ac:dyDescent="0.25">
      <c r="A7291" t="s">
        <v>5868</v>
      </c>
      <c r="B7291" t="s">
        <v>52</v>
      </c>
      <c r="C7291" t="s">
        <v>44</v>
      </c>
      <c r="D7291" t="s">
        <v>6839</v>
      </c>
      <c r="E7291" s="1">
        <v>45352</v>
      </c>
      <c r="F7291">
        <v>1</v>
      </c>
    </row>
    <row r="7292" spans="1:6" x14ac:dyDescent="0.25">
      <c r="A7292" t="s">
        <v>5868</v>
      </c>
      <c r="B7292" t="s">
        <v>52</v>
      </c>
      <c r="C7292" t="s">
        <v>44</v>
      </c>
      <c r="D7292" t="s">
        <v>6839</v>
      </c>
      <c r="E7292" s="1">
        <v>45383</v>
      </c>
      <c r="F7292">
        <v>1</v>
      </c>
    </row>
    <row r="7293" spans="1:6" x14ac:dyDescent="0.25">
      <c r="A7293" t="s">
        <v>5868</v>
      </c>
      <c r="B7293" t="s">
        <v>52</v>
      </c>
      <c r="C7293" t="s">
        <v>44</v>
      </c>
      <c r="D7293" t="s">
        <v>6839</v>
      </c>
      <c r="E7293" s="1">
        <v>45413</v>
      </c>
      <c r="F7293">
        <v>1</v>
      </c>
    </row>
    <row r="7294" spans="1:6" x14ac:dyDescent="0.25">
      <c r="A7294" t="s">
        <v>5868</v>
      </c>
      <c r="B7294" t="s">
        <v>52</v>
      </c>
      <c r="C7294" t="s">
        <v>44</v>
      </c>
      <c r="D7294" t="s">
        <v>6839</v>
      </c>
      <c r="E7294" s="1">
        <v>45444</v>
      </c>
      <c r="F7294">
        <v>1</v>
      </c>
    </row>
    <row r="7295" spans="1:6" x14ac:dyDescent="0.25">
      <c r="A7295" t="s">
        <v>5868</v>
      </c>
      <c r="B7295" t="s">
        <v>52</v>
      </c>
      <c r="C7295" t="s">
        <v>44</v>
      </c>
      <c r="D7295" t="s">
        <v>6839</v>
      </c>
      <c r="E7295" s="1">
        <v>45474</v>
      </c>
      <c r="F7295">
        <v>1</v>
      </c>
    </row>
    <row r="7296" spans="1:6" x14ac:dyDescent="0.25">
      <c r="A7296" t="s">
        <v>5868</v>
      </c>
      <c r="B7296" t="s">
        <v>52</v>
      </c>
      <c r="C7296" t="s">
        <v>44</v>
      </c>
      <c r="D7296" t="s">
        <v>6839</v>
      </c>
      <c r="E7296" s="1">
        <v>45505</v>
      </c>
      <c r="F7296">
        <v>1</v>
      </c>
    </row>
    <row r="7297" spans="1:6" x14ac:dyDescent="0.25">
      <c r="A7297" t="s">
        <v>5868</v>
      </c>
      <c r="B7297" t="s">
        <v>52</v>
      </c>
      <c r="C7297" t="s">
        <v>44</v>
      </c>
      <c r="D7297" t="s">
        <v>6839</v>
      </c>
      <c r="E7297" s="1">
        <v>45536</v>
      </c>
      <c r="F7297">
        <v>1</v>
      </c>
    </row>
    <row r="7298" spans="1:6" x14ac:dyDescent="0.25">
      <c r="A7298" t="s">
        <v>5868</v>
      </c>
      <c r="B7298" t="s">
        <v>52</v>
      </c>
      <c r="C7298" t="s">
        <v>44</v>
      </c>
      <c r="D7298" t="s">
        <v>6839</v>
      </c>
      <c r="E7298" s="1">
        <v>45566</v>
      </c>
      <c r="F7298">
        <v>1</v>
      </c>
    </row>
    <row r="7299" spans="1:6" x14ac:dyDescent="0.25">
      <c r="A7299" t="s">
        <v>5868</v>
      </c>
      <c r="B7299" t="s">
        <v>52</v>
      </c>
      <c r="C7299" t="s">
        <v>44</v>
      </c>
      <c r="D7299" t="s">
        <v>6839</v>
      </c>
      <c r="E7299" s="1">
        <v>45597</v>
      </c>
      <c r="F7299">
        <v>1</v>
      </c>
    </row>
    <row r="7300" spans="1:6" x14ac:dyDescent="0.25">
      <c r="A7300" t="s">
        <v>5868</v>
      </c>
      <c r="B7300" t="s">
        <v>52</v>
      </c>
      <c r="C7300" t="s">
        <v>44</v>
      </c>
      <c r="D7300" t="s">
        <v>6839</v>
      </c>
      <c r="E7300" s="1">
        <v>45627</v>
      </c>
      <c r="F7300">
        <v>1</v>
      </c>
    </row>
    <row r="7301" spans="1:6" x14ac:dyDescent="0.25">
      <c r="A7301" t="s">
        <v>5873</v>
      </c>
      <c r="B7301" t="s">
        <v>31</v>
      </c>
      <c r="C7301" t="s">
        <v>32</v>
      </c>
      <c r="D7301" t="s">
        <v>6840</v>
      </c>
      <c r="E7301" s="1">
        <v>45323</v>
      </c>
      <c r="F7301">
        <v>1</v>
      </c>
    </row>
    <row r="7302" spans="1:6" x14ac:dyDescent="0.25">
      <c r="A7302" t="s">
        <v>5873</v>
      </c>
      <c r="B7302" t="s">
        <v>31</v>
      </c>
      <c r="C7302" t="s">
        <v>32</v>
      </c>
      <c r="D7302" t="s">
        <v>6840</v>
      </c>
      <c r="E7302" s="1">
        <v>45352</v>
      </c>
      <c r="F7302">
        <v>1</v>
      </c>
    </row>
    <row r="7303" spans="1:6" x14ac:dyDescent="0.25">
      <c r="A7303" t="s">
        <v>5873</v>
      </c>
      <c r="B7303" t="s">
        <v>31</v>
      </c>
      <c r="C7303" t="s">
        <v>32</v>
      </c>
      <c r="D7303" t="s">
        <v>6840</v>
      </c>
      <c r="E7303" s="1">
        <v>45383</v>
      </c>
      <c r="F7303">
        <v>1</v>
      </c>
    </row>
    <row r="7304" spans="1:6" x14ac:dyDescent="0.25">
      <c r="A7304" t="s">
        <v>5873</v>
      </c>
      <c r="B7304" t="s">
        <v>31</v>
      </c>
      <c r="C7304" t="s">
        <v>32</v>
      </c>
      <c r="D7304" t="s">
        <v>6840</v>
      </c>
      <c r="E7304" s="1">
        <v>45413</v>
      </c>
      <c r="F7304">
        <v>1</v>
      </c>
    </row>
    <row r="7305" spans="1:6" x14ac:dyDescent="0.25">
      <c r="A7305" t="s">
        <v>5873</v>
      </c>
      <c r="B7305" t="s">
        <v>31</v>
      </c>
      <c r="C7305" t="s">
        <v>32</v>
      </c>
      <c r="D7305" t="s">
        <v>6840</v>
      </c>
      <c r="E7305" s="1">
        <v>45444</v>
      </c>
      <c r="F7305">
        <v>1</v>
      </c>
    </row>
    <row r="7306" spans="1:6" x14ac:dyDescent="0.25">
      <c r="A7306" t="s">
        <v>5873</v>
      </c>
      <c r="B7306" t="s">
        <v>31</v>
      </c>
      <c r="C7306" t="s">
        <v>32</v>
      </c>
      <c r="D7306" t="s">
        <v>6840</v>
      </c>
      <c r="E7306" s="1">
        <v>45474</v>
      </c>
      <c r="F7306">
        <v>1</v>
      </c>
    </row>
    <row r="7307" spans="1:6" x14ac:dyDescent="0.25">
      <c r="A7307" t="s">
        <v>5873</v>
      </c>
      <c r="B7307" t="s">
        <v>31</v>
      </c>
      <c r="C7307" t="s">
        <v>32</v>
      </c>
      <c r="D7307" t="s">
        <v>6840</v>
      </c>
      <c r="E7307" s="1">
        <v>45505</v>
      </c>
      <c r="F7307">
        <v>1</v>
      </c>
    </row>
    <row r="7308" spans="1:6" x14ac:dyDescent="0.25">
      <c r="A7308" t="s">
        <v>5873</v>
      </c>
      <c r="B7308" t="s">
        <v>31</v>
      </c>
      <c r="C7308" t="s">
        <v>32</v>
      </c>
      <c r="D7308" t="s">
        <v>6840</v>
      </c>
      <c r="E7308" s="1">
        <v>45536</v>
      </c>
      <c r="F7308">
        <v>1</v>
      </c>
    </row>
    <row r="7309" spans="1:6" x14ac:dyDescent="0.25">
      <c r="A7309" t="s">
        <v>5873</v>
      </c>
      <c r="B7309" t="s">
        <v>31</v>
      </c>
      <c r="C7309" t="s">
        <v>32</v>
      </c>
      <c r="D7309" t="s">
        <v>6840</v>
      </c>
      <c r="E7309" s="1">
        <v>45566</v>
      </c>
      <c r="F7309">
        <v>1</v>
      </c>
    </row>
    <row r="7310" spans="1:6" x14ac:dyDescent="0.25">
      <c r="A7310" t="s">
        <v>5873</v>
      </c>
      <c r="B7310" t="s">
        <v>31</v>
      </c>
      <c r="C7310" t="s">
        <v>32</v>
      </c>
      <c r="D7310" t="s">
        <v>6840</v>
      </c>
      <c r="E7310" s="1">
        <v>45597</v>
      </c>
      <c r="F7310">
        <v>1</v>
      </c>
    </row>
    <row r="7311" spans="1:6" x14ac:dyDescent="0.25">
      <c r="A7311" t="s">
        <v>5873</v>
      </c>
      <c r="B7311" t="s">
        <v>31</v>
      </c>
      <c r="C7311" t="s">
        <v>32</v>
      </c>
      <c r="D7311" t="s">
        <v>6840</v>
      </c>
      <c r="E7311" s="1">
        <v>45627</v>
      </c>
      <c r="F7311">
        <v>1</v>
      </c>
    </row>
    <row r="7312" spans="1:6" x14ac:dyDescent="0.25">
      <c r="A7312" t="s">
        <v>5883</v>
      </c>
      <c r="B7312" t="s">
        <v>52</v>
      </c>
      <c r="C7312" t="s">
        <v>44</v>
      </c>
      <c r="D7312" t="s">
        <v>6841</v>
      </c>
      <c r="E7312" s="1">
        <v>45292</v>
      </c>
      <c r="F7312">
        <v>1</v>
      </c>
    </row>
    <row r="7313" spans="1:6" x14ac:dyDescent="0.25">
      <c r="A7313" t="s">
        <v>5883</v>
      </c>
      <c r="B7313" t="s">
        <v>52</v>
      </c>
      <c r="C7313" t="s">
        <v>44</v>
      </c>
      <c r="D7313" t="s">
        <v>6841</v>
      </c>
      <c r="E7313" s="1">
        <v>45323</v>
      </c>
      <c r="F7313">
        <v>1</v>
      </c>
    </row>
    <row r="7314" spans="1:6" x14ac:dyDescent="0.25">
      <c r="A7314" t="s">
        <v>5883</v>
      </c>
      <c r="B7314" t="s">
        <v>52</v>
      </c>
      <c r="C7314" t="s">
        <v>44</v>
      </c>
      <c r="D7314" t="s">
        <v>6841</v>
      </c>
      <c r="E7314" s="1">
        <v>45352</v>
      </c>
      <c r="F7314">
        <v>1</v>
      </c>
    </row>
    <row r="7315" spans="1:6" x14ac:dyDescent="0.25">
      <c r="A7315" t="s">
        <v>5883</v>
      </c>
      <c r="B7315" t="s">
        <v>52</v>
      </c>
      <c r="C7315" t="s">
        <v>44</v>
      </c>
      <c r="D7315" t="s">
        <v>6841</v>
      </c>
      <c r="E7315" s="1">
        <v>45383</v>
      </c>
      <c r="F7315">
        <v>1</v>
      </c>
    </row>
    <row r="7316" spans="1:6" x14ac:dyDescent="0.25">
      <c r="A7316" t="s">
        <v>5883</v>
      </c>
      <c r="B7316" t="s">
        <v>52</v>
      </c>
      <c r="C7316" t="s">
        <v>44</v>
      </c>
      <c r="D7316" t="s">
        <v>6841</v>
      </c>
      <c r="E7316" s="1">
        <v>45413</v>
      </c>
      <c r="F7316">
        <v>1</v>
      </c>
    </row>
    <row r="7317" spans="1:6" x14ac:dyDescent="0.25">
      <c r="A7317" t="s">
        <v>5883</v>
      </c>
      <c r="B7317" t="s">
        <v>52</v>
      </c>
      <c r="C7317" t="s">
        <v>44</v>
      </c>
      <c r="D7317" t="s">
        <v>6841</v>
      </c>
      <c r="E7317" s="1">
        <v>45444</v>
      </c>
      <c r="F7317">
        <v>1</v>
      </c>
    </row>
    <row r="7318" spans="1:6" x14ac:dyDescent="0.25">
      <c r="A7318" t="s">
        <v>5883</v>
      </c>
      <c r="B7318" t="s">
        <v>52</v>
      </c>
      <c r="C7318" t="s">
        <v>44</v>
      </c>
      <c r="D7318" t="s">
        <v>6841</v>
      </c>
      <c r="E7318" s="1">
        <v>45474</v>
      </c>
      <c r="F7318">
        <v>1</v>
      </c>
    </row>
    <row r="7319" spans="1:6" x14ac:dyDescent="0.25">
      <c r="A7319" t="s">
        <v>5883</v>
      </c>
      <c r="B7319" t="s">
        <v>52</v>
      </c>
      <c r="C7319" t="s">
        <v>44</v>
      </c>
      <c r="D7319" t="s">
        <v>6841</v>
      </c>
      <c r="E7319" s="1">
        <v>45505</v>
      </c>
      <c r="F7319">
        <v>1</v>
      </c>
    </row>
    <row r="7320" spans="1:6" x14ac:dyDescent="0.25">
      <c r="A7320" t="s">
        <v>5883</v>
      </c>
      <c r="B7320" t="s">
        <v>52</v>
      </c>
      <c r="C7320" t="s">
        <v>44</v>
      </c>
      <c r="D7320" t="s">
        <v>6841</v>
      </c>
      <c r="E7320" s="1">
        <v>45536</v>
      </c>
      <c r="F7320">
        <v>1</v>
      </c>
    </row>
    <row r="7321" spans="1:6" x14ac:dyDescent="0.25">
      <c r="A7321" t="s">
        <v>5883</v>
      </c>
      <c r="B7321" t="s">
        <v>52</v>
      </c>
      <c r="C7321" t="s">
        <v>44</v>
      </c>
      <c r="D7321" t="s">
        <v>6841</v>
      </c>
      <c r="E7321" s="1">
        <v>45566</v>
      </c>
      <c r="F7321">
        <v>1</v>
      </c>
    </row>
    <row r="7322" spans="1:6" x14ac:dyDescent="0.25">
      <c r="A7322" t="s">
        <v>5883</v>
      </c>
      <c r="B7322" t="s">
        <v>52</v>
      </c>
      <c r="C7322" t="s">
        <v>44</v>
      </c>
      <c r="D7322" t="s">
        <v>6841</v>
      </c>
      <c r="E7322" s="1">
        <v>45597</v>
      </c>
      <c r="F7322">
        <v>1</v>
      </c>
    </row>
    <row r="7323" spans="1:6" x14ac:dyDescent="0.25">
      <c r="A7323" t="s">
        <v>5883</v>
      </c>
      <c r="B7323" t="s">
        <v>52</v>
      </c>
      <c r="C7323" t="s">
        <v>44</v>
      </c>
      <c r="D7323" t="s">
        <v>6841</v>
      </c>
      <c r="E7323" s="1">
        <v>45627</v>
      </c>
      <c r="F7323">
        <v>1</v>
      </c>
    </row>
    <row r="7324" spans="1:6" x14ac:dyDescent="0.25">
      <c r="A7324" t="s">
        <v>5897</v>
      </c>
      <c r="B7324" t="s">
        <v>31</v>
      </c>
      <c r="C7324" t="s">
        <v>32</v>
      </c>
      <c r="D7324" t="s">
        <v>6842</v>
      </c>
      <c r="E7324" s="1">
        <v>45292</v>
      </c>
      <c r="F7324">
        <v>1</v>
      </c>
    </row>
    <row r="7325" spans="1:6" x14ac:dyDescent="0.25">
      <c r="A7325" t="s">
        <v>5897</v>
      </c>
      <c r="B7325" t="s">
        <v>31</v>
      </c>
      <c r="C7325" t="s">
        <v>32</v>
      </c>
      <c r="D7325" t="s">
        <v>6842</v>
      </c>
      <c r="E7325" s="1">
        <v>45323</v>
      </c>
      <c r="F7325">
        <v>1</v>
      </c>
    </row>
    <row r="7326" spans="1:6" x14ac:dyDescent="0.25">
      <c r="A7326" t="s">
        <v>5897</v>
      </c>
      <c r="B7326" t="s">
        <v>31</v>
      </c>
      <c r="C7326" t="s">
        <v>32</v>
      </c>
      <c r="D7326" t="s">
        <v>6842</v>
      </c>
      <c r="E7326" s="1">
        <v>45352</v>
      </c>
      <c r="F7326">
        <v>1</v>
      </c>
    </row>
    <row r="7327" spans="1:6" x14ac:dyDescent="0.25">
      <c r="A7327" t="s">
        <v>5897</v>
      </c>
      <c r="B7327" t="s">
        <v>31</v>
      </c>
      <c r="C7327" t="s">
        <v>32</v>
      </c>
      <c r="D7327" t="s">
        <v>6842</v>
      </c>
      <c r="E7327" s="1">
        <v>45383</v>
      </c>
      <c r="F7327">
        <v>1</v>
      </c>
    </row>
    <row r="7328" spans="1:6" x14ac:dyDescent="0.25">
      <c r="A7328" t="s">
        <v>5897</v>
      </c>
      <c r="B7328" t="s">
        <v>31</v>
      </c>
      <c r="C7328" t="s">
        <v>32</v>
      </c>
      <c r="D7328" t="s">
        <v>6842</v>
      </c>
      <c r="E7328" s="1">
        <v>45413</v>
      </c>
      <c r="F7328">
        <v>1</v>
      </c>
    </row>
    <row r="7329" spans="1:6" x14ac:dyDescent="0.25">
      <c r="A7329" t="s">
        <v>5897</v>
      </c>
      <c r="B7329" t="s">
        <v>31</v>
      </c>
      <c r="C7329" t="s">
        <v>32</v>
      </c>
      <c r="D7329" t="s">
        <v>6842</v>
      </c>
      <c r="E7329" s="1">
        <v>45444</v>
      </c>
      <c r="F7329">
        <v>1</v>
      </c>
    </row>
    <row r="7330" spans="1:6" x14ac:dyDescent="0.25">
      <c r="A7330" t="s">
        <v>5897</v>
      </c>
      <c r="B7330" t="s">
        <v>31</v>
      </c>
      <c r="C7330" t="s">
        <v>32</v>
      </c>
      <c r="D7330" t="s">
        <v>6842</v>
      </c>
      <c r="E7330" s="1">
        <v>45474</v>
      </c>
      <c r="F7330">
        <v>1</v>
      </c>
    </row>
    <row r="7331" spans="1:6" x14ac:dyDescent="0.25">
      <c r="A7331" t="s">
        <v>5897</v>
      </c>
      <c r="B7331" t="s">
        <v>31</v>
      </c>
      <c r="C7331" t="s">
        <v>32</v>
      </c>
      <c r="D7331" t="s">
        <v>6842</v>
      </c>
      <c r="E7331" s="1">
        <v>45505</v>
      </c>
      <c r="F7331">
        <v>1</v>
      </c>
    </row>
    <row r="7332" spans="1:6" x14ac:dyDescent="0.25">
      <c r="A7332" t="s">
        <v>5897</v>
      </c>
      <c r="B7332" t="s">
        <v>31</v>
      </c>
      <c r="C7332" t="s">
        <v>32</v>
      </c>
      <c r="D7332" t="s">
        <v>6842</v>
      </c>
      <c r="E7332" s="1">
        <v>45536</v>
      </c>
      <c r="F7332">
        <v>1</v>
      </c>
    </row>
    <row r="7333" spans="1:6" x14ac:dyDescent="0.25">
      <c r="A7333" t="s">
        <v>5897</v>
      </c>
      <c r="B7333" t="s">
        <v>31</v>
      </c>
      <c r="C7333" t="s">
        <v>32</v>
      </c>
      <c r="D7333" t="s">
        <v>6842</v>
      </c>
      <c r="E7333" s="1">
        <v>45566</v>
      </c>
      <c r="F7333">
        <v>1</v>
      </c>
    </row>
    <row r="7334" spans="1:6" x14ac:dyDescent="0.25">
      <c r="A7334" t="s">
        <v>5897</v>
      </c>
      <c r="B7334" t="s">
        <v>31</v>
      </c>
      <c r="C7334" t="s">
        <v>32</v>
      </c>
      <c r="D7334" t="s">
        <v>6842</v>
      </c>
      <c r="E7334" s="1">
        <v>45597</v>
      </c>
      <c r="F7334">
        <v>1</v>
      </c>
    </row>
    <row r="7335" spans="1:6" x14ac:dyDescent="0.25">
      <c r="A7335" t="s">
        <v>5897</v>
      </c>
      <c r="B7335" t="s">
        <v>31</v>
      </c>
      <c r="C7335" t="s">
        <v>32</v>
      </c>
      <c r="D7335" t="s">
        <v>6842</v>
      </c>
      <c r="E7335" s="1">
        <v>45627</v>
      </c>
      <c r="F7335">
        <v>1</v>
      </c>
    </row>
    <row r="7336" spans="1:6" x14ac:dyDescent="0.25">
      <c r="A7336" t="s">
        <v>5908</v>
      </c>
      <c r="B7336" t="s">
        <v>233</v>
      </c>
      <c r="C7336" t="s">
        <v>32</v>
      </c>
      <c r="D7336" t="s">
        <v>6840</v>
      </c>
      <c r="E7336" s="1">
        <v>45352</v>
      </c>
      <c r="F7336">
        <v>1</v>
      </c>
    </row>
    <row r="7337" spans="1:6" x14ac:dyDescent="0.25">
      <c r="A7337" t="s">
        <v>5908</v>
      </c>
      <c r="B7337" t="s">
        <v>233</v>
      </c>
      <c r="C7337" t="s">
        <v>32</v>
      </c>
      <c r="D7337" t="s">
        <v>6840</v>
      </c>
      <c r="E7337" s="1">
        <v>45383</v>
      </c>
      <c r="F7337">
        <v>1</v>
      </c>
    </row>
    <row r="7338" spans="1:6" x14ac:dyDescent="0.25">
      <c r="A7338" t="s">
        <v>5908</v>
      </c>
      <c r="B7338" t="s">
        <v>233</v>
      </c>
      <c r="C7338" t="s">
        <v>32</v>
      </c>
      <c r="D7338" t="s">
        <v>6840</v>
      </c>
      <c r="E7338" s="1">
        <v>45413</v>
      </c>
      <c r="F7338">
        <v>1</v>
      </c>
    </row>
    <row r="7339" spans="1:6" x14ac:dyDescent="0.25">
      <c r="A7339" t="s">
        <v>5908</v>
      </c>
      <c r="B7339" t="s">
        <v>233</v>
      </c>
      <c r="C7339" t="s">
        <v>32</v>
      </c>
      <c r="D7339" t="s">
        <v>6840</v>
      </c>
      <c r="E7339" s="1">
        <v>45444</v>
      </c>
      <c r="F7339">
        <v>1</v>
      </c>
    </row>
    <row r="7340" spans="1:6" x14ac:dyDescent="0.25">
      <c r="A7340" t="s">
        <v>5908</v>
      </c>
      <c r="B7340" t="s">
        <v>233</v>
      </c>
      <c r="C7340" t="s">
        <v>32</v>
      </c>
      <c r="D7340" t="s">
        <v>6840</v>
      </c>
      <c r="E7340" s="1">
        <v>45474</v>
      </c>
      <c r="F7340">
        <v>1</v>
      </c>
    </row>
    <row r="7341" spans="1:6" x14ac:dyDescent="0.25">
      <c r="A7341" t="s">
        <v>5908</v>
      </c>
      <c r="B7341" t="s">
        <v>233</v>
      </c>
      <c r="C7341" t="s">
        <v>32</v>
      </c>
      <c r="D7341" t="s">
        <v>6840</v>
      </c>
      <c r="E7341" s="1">
        <v>45505</v>
      </c>
      <c r="F7341">
        <v>1</v>
      </c>
    </row>
    <row r="7342" spans="1:6" x14ac:dyDescent="0.25">
      <c r="A7342" t="s">
        <v>5908</v>
      </c>
      <c r="B7342" t="s">
        <v>233</v>
      </c>
      <c r="C7342" t="s">
        <v>32</v>
      </c>
      <c r="D7342" t="s">
        <v>6840</v>
      </c>
      <c r="E7342" s="1">
        <v>45536</v>
      </c>
      <c r="F7342">
        <v>1</v>
      </c>
    </row>
    <row r="7343" spans="1:6" x14ac:dyDescent="0.25">
      <c r="A7343" t="s">
        <v>5908</v>
      </c>
      <c r="B7343" t="s">
        <v>233</v>
      </c>
      <c r="C7343" t="s">
        <v>32</v>
      </c>
      <c r="D7343" t="s">
        <v>6840</v>
      </c>
      <c r="E7343" s="1">
        <v>45566</v>
      </c>
      <c r="F7343">
        <v>1</v>
      </c>
    </row>
    <row r="7344" spans="1:6" x14ac:dyDescent="0.25">
      <c r="A7344" t="s">
        <v>5908</v>
      </c>
      <c r="B7344" t="s">
        <v>233</v>
      </c>
      <c r="C7344" t="s">
        <v>32</v>
      </c>
      <c r="D7344" t="s">
        <v>6840</v>
      </c>
      <c r="E7344" s="1">
        <v>45597</v>
      </c>
      <c r="F7344">
        <v>1</v>
      </c>
    </row>
    <row r="7345" spans="1:6" x14ac:dyDescent="0.25">
      <c r="A7345" t="s">
        <v>5908</v>
      </c>
      <c r="B7345" t="s">
        <v>233</v>
      </c>
      <c r="C7345" t="s">
        <v>32</v>
      </c>
      <c r="D7345" t="s">
        <v>6840</v>
      </c>
      <c r="E7345" s="1">
        <v>45627</v>
      </c>
      <c r="F7345">
        <v>1</v>
      </c>
    </row>
    <row r="7346" spans="1:6" x14ac:dyDescent="0.25">
      <c r="A7346" t="s">
        <v>5916</v>
      </c>
      <c r="B7346" t="s">
        <v>233</v>
      </c>
      <c r="C7346" t="s">
        <v>32</v>
      </c>
      <c r="D7346" t="s">
        <v>6841</v>
      </c>
      <c r="E7346" s="1">
        <v>45292</v>
      </c>
      <c r="F7346">
        <v>1</v>
      </c>
    </row>
    <row r="7347" spans="1:6" x14ac:dyDescent="0.25">
      <c r="A7347" t="s">
        <v>5916</v>
      </c>
      <c r="B7347" t="s">
        <v>233</v>
      </c>
      <c r="C7347" t="s">
        <v>32</v>
      </c>
      <c r="D7347" t="s">
        <v>6841</v>
      </c>
      <c r="E7347" s="1">
        <v>45323</v>
      </c>
      <c r="F7347">
        <v>1</v>
      </c>
    </row>
    <row r="7348" spans="1:6" x14ac:dyDescent="0.25">
      <c r="A7348" t="s">
        <v>5916</v>
      </c>
      <c r="B7348" t="s">
        <v>233</v>
      </c>
      <c r="C7348" t="s">
        <v>32</v>
      </c>
      <c r="D7348" t="s">
        <v>6841</v>
      </c>
      <c r="E7348" s="1">
        <v>45352</v>
      </c>
      <c r="F7348">
        <v>1</v>
      </c>
    </row>
    <row r="7349" spans="1:6" x14ac:dyDescent="0.25">
      <c r="A7349" t="s">
        <v>5916</v>
      </c>
      <c r="B7349" t="s">
        <v>233</v>
      </c>
      <c r="C7349" t="s">
        <v>32</v>
      </c>
      <c r="D7349" t="s">
        <v>6841</v>
      </c>
      <c r="E7349" s="1">
        <v>45383</v>
      </c>
      <c r="F7349">
        <v>1</v>
      </c>
    </row>
    <row r="7350" spans="1:6" x14ac:dyDescent="0.25">
      <c r="A7350" t="s">
        <v>5916</v>
      </c>
      <c r="B7350" t="s">
        <v>233</v>
      </c>
      <c r="C7350" t="s">
        <v>32</v>
      </c>
      <c r="D7350" t="s">
        <v>6841</v>
      </c>
      <c r="E7350" s="1">
        <v>45413</v>
      </c>
      <c r="F7350">
        <v>1</v>
      </c>
    </row>
    <row r="7351" spans="1:6" x14ac:dyDescent="0.25">
      <c r="A7351" t="s">
        <v>5916</v>
      </c>
      <c r="B7351" t="s">
        <v>233</v>
      </c>
      <c r="C7351" t="s">
        <v>32</v>
      </c>
      <c r="D7351" t="s">
        <v>6841</v>
      </c>
      <c r="E7351" s="1">
        <v>45444</v>
      </c>
      <c r="F7351">
        <v>1</v>
      </c>
    </row>
    <row r="7352" spans="1:6" x14ac:dyDescent="0.25">
      <c r="A7352" t="s">
        <v>5916</v>
      </c>
      <c r="B7352" t="s">
        <v>233</v>
      </c>
      <c r="C7352" t="s">
        <v>32</v>
      </c>
      <c r="D7352" t="s">
        <v>6841</v>
      </c>
      <c r="E7352" s="1">
        <v>45474</v>
      </c>
      <c r="F7352">
        <v>1</v>
      </c>
    </row>
    <row r="7353" spans="1:6" x14ac:dyDescent="0.25">
      <c r="A7353" t="s">
        <v>5916</v>
      </c>
      <c r="B7353" t="s">
        <v>233</v>
      </c>
      <c r="C7353" t="s">
        <v>32</v>
      </c>
      <c r="D7353" t="s">
        <v>6841</v>
      </c>
      <c r="E7353" s="1">
        <v>45505</v>
      </c>
      <c r="F7353">
        <v>1</v>
      </c>
    </row>
    <row r="7354" spans="1:6" x14ac:dyDescent="0.25">
      <c r="A7354" t="s">
        <v>5916</v>
      </c>
      <c r="B7354" t="s">
        <v>233</v>
      </c>
      <c r="C7354" t="s">
        <v>32</v>
      </c>
      <c r="D7354" t="s">
        <v>6841</v>
      </c>
      <c r="E7354" s="1">
        <v>45536</v>
      </c>
      <c r="F7354">
        <v>1</v>
      </c>
    </row>
    <row r="7355" spans="1:6" x14ac:dyDescent="0.25">
      <c r="A7355" t="s">
        <v>5916</v>
      </c>
      <c r="B7355" t="s">
        <v>233</v>
      </c>
      <c r="C7355" t="s">
        <v>32</v>
      </c>
      <c r="D7355" t="s">
        <v>6841</v>
      </c>
      <c r="E7355" s="1">
        <v>45566</v>
      </c>
      <c r="F7355">
        <v>1</v>
      </c>
    </row>
    <row r="7356" spans="1:6" x14ac:dyDescent="0.25">
      <c r="A7356" t="s">
        <v>5916</v>
      </c>
      <c r="B7356" t="s">
        <v>233</v>
      </c>
      <c r="C7356" t="s">
        <v>32</v>
      </c>
      <c r="D7356" t="s">
        <v>6841</v>
      </c>
      <c r="E7356" s="1">
        <v>45597</v>
      </c>
      <c r="F7356">
        <v>1</v>
      </c>
    </row>
    <row r="7357" spans="1:6" x14ac:dyDescent="0.25">
      <c r="A7357" t="s">
        <v>5916</v>
      </c>
      <c r="B7357" t="s">
        <v>233</v>
      </c>
      <c r="C7357" t="s">
        <v>32</v>
      </c>
      <c r="D7357" t="s">
        <v>6841</v>
      </c>
      <c r="E7357" s="1">
        <v>45627</v>
      </c>
      <c r="F7357">
        <v>1</v>
      </c>
    </row>
    <row r="7358" spans="1:6" x14ac:dyDescent="0.25">
      <c r="A7358" t="s">
        <v>5925</v>
      </c>
      <c r="B7358" t="s">
        <v>31</v>
      </c>
      <c r="C7358" t="s">
        <v>32</v>
      </c>
      <c r="D7358" t="s">
        <v>6840</v>
      </c>
      <c r="E7358" s="1">
        <v>45323</v>
      </c>
      <c r="F7358">
        <v>1</v>
      </c>
    </row>
    <row r="7359" spans="1:6" x14ac:dyDescent="0.25">
      <c r="A7359" t="s">
        <v>5925</v>
      </c>
      <c r="B7359" t="s">
        <v>31</v>
      </c>
      <c r="C7359" t="s">
        <v>32</v>
      </c>
      <c r="D7359" t="s">
        <v>6840</v>
      </c>
      <c r="E7359" s="1">
        <v>45352</v>
      </c>
      <c r="F7359">
        <v>1</v>
      </c>
    </row>
    <row r="7360" spans="1:6" x14ac:dyDescent="0.25">
      <c r="A7360" t="s">
        <v>5925</v>
      </c>
      <c r="B7360" t="s">
        <v>31</v>
      </c>
      <c r="C7360" t="s">
        <v>32</v>
      </c>
      <c r="D7360" t="s">
        <v>6840</v>
      </c>
      <c r="E7360" s="1">
        <v>45383</v>
      </c>
      <c r="F7360">
        <v>1</v>
      </c>
    </row>
    <row r="7361" spans="1:6" x14ac:dyDescent="0.25">
      <c r="A7361" t="s">
        <v>5925</v>
      </c>
      <c r="B7361" t="s">
        <v>31</v>
      </c>
      <c r="C7361" t="s">
        <v>32</v>
      </c>
      <c r="D7361" t="s">
        <v>6840</v>
      </c>
      <c r="E7361" s="1">
        <v>45413</v>
      </c>
      <c r="F7361">
        <v>1</v>
      </c>
    </row>
    <row r="7362" spans="1:6" x14ac:dyDescent="0.25">
      <c r="A7362" t="s">
        <v>5925</v>
      </c>
      <c r="B7362" t="s">
        <v>31</v>
      </c>
      <c r="C7362" t="s">
        <v>32</v>
      </c>
      <c r="D7362" t="s">
        <v>6840</v>
      </c>
      <c r="E7362" s="1">
        <v>45444</v>
      </c>
      <c r="F7362">
        <v>1</v>
      </c>
    </row>
    <row r="7363" spans="1:6" x14ac:dyDescent="0.25">
      <c r="A7363" t="s">
        <v>5925</v>
      </c>
      <c r="B7363" t="s">
        <v>31</v>
      </c>
      <c r="C7363" t="s">
        <v>32</v>
      </c>
      <c r="D7363" t="s">
        <v>6840</v>
      </c>
      <c r="E7363" s="1">
        <v>45474</v>
      </c>
      <c r="F7363">
        <v>1</v>
      </c>
    </row>
    <row r="7364" spans="1:6" x14ac:dyDescent="0.25">
      <c r="A7364" t="s">
        <v>5925</v>
      </c>
      <c r="B7364" t="s">
        <v>31</v>
      </c>
      <c r="C7364" t="s">
        <v>32</v>
      </c>
      <c r="D7364" t="s">
        <v>6840</v>
      </c>
      <c r="E7364" s="1">
        <v>45505</v>
      </c>
      <c r="F7364">
        <v>1</v>
      </c>
    </row>
    <row r="7365" spans="1:6" x14ac:dyDescent="0.25">
      <c r="A7365" t="s">
        <v>5925</v>
      </c>
      <c r="B7365" t="s">
        <v>31</v>
      </c>
      <c r="C7365" t="s">
        <v>32</v>
      </c>
      <c r="D7365" t="s">
        <v>6840</v>
      </c>
      <c r="E7365" s="1">
        <v>45536</v>
      </c>
      <c r="F7365">
        <v>1</v>
      </c>
    </row>
    <row r="7366" spans="1:6" x14ac:dyDescent="0.25">
      <c r="A7366" t="s">
        <v>5925</v>
      </c>
      <c r="B7366" t="s">
        <v>31</v>
      </c>
      <c r="C7366" t="s">
        <v>32</v>
      </c>
      <c r="D7366" t="s">
        <v>6840</v>
      </c>
      <c r="E7366" s="1">
        <v>45566</v>
      </c>
      <c r="F7366">
        <v>1</v>
      </c>
    </row>
    <row r="7367" spans="1:6" x14ac:dyDescent="0.25">
      <c r="A7367" t="s">
        <v>5925</v>
      </c>
      <c r="B7367" t="s">
        <v>31</v>
      </c>
      <c r="C7367" t="s">
        <v>32</v>
      </c>
      <c r="D7367" t="s">
        <v>6840</v>
      </c>
      <c r="E7367" s="1">
        <v>45597</v>
      </c>
      <c r="F7367">
        <v>1</v>
      </c>
    </row>
    <row r="7368" spans="1:6" x14ac:dyDescent="0.25">
      <c r="A7368" t="s">
        <v>5925</v>
      </c>
      <c r="B7368" t="s">
        <v>31</v>
      </c>
      <c r="C7368" t="s">
        <v>32</v>
      </c>
      <c r="D7368" t="s">
        <v>6840</v>
      </c>
      <c r="E7368" s="1">
        <v>45627</v>
      </c>
      <c r="F7368">
        <v>1</v>
      </c>
    </row>
    <row r="7369" spans="1:6" x14ac:dyDescent="0.25">
      <c r="A7369" t="s">
        <v>5929</v>
      </c>
      <c r="B7369" t="s">
        <v>146</v>
      </c>
      <c r="C7369" t="s">
        <v>147</v>
      </c>
      <c r="D7369" t="s">
        <v>6841</v>
      </c>
      <c r="E7369" s="1">
        <v>45352</v>
      </c>
      <c r="F7369">
        <v>1</v>
      </c>
    </row>
    <row r="7370" spans="1:6" x14ac:dyDescent="0.25">
      <c r="A7370" t="s">
        <v>5929</v>
      </c>
      <c r="B7370" t="s">
        <v>146</v>
      </c>
      <c r="C7370" t="s">
        <v>147</v>
      </c>
      <c r="D7370" t="s">
        <v>6841</v>
      </c>
      <c r="E7370" s="1">
        <v>45383</v>
      </c>
      <c r="F7370">
        <v>1</v>
      </c>
    </row>
    <row r="7371" spans="1:6" x14ac:dyDescent="0.25">
      <c r="A7371" t="s">
        <v>5929</v>
      </c>
      <c r="B7371" t="s">
        <v>146</v>
      </c>
      <c r="C7371" t="s">
        <v>147</v>
      </c>
      <c r="D7371" t="s">
        <v>6841</v>
      </c>
      <c r="E7371" s="1">
        <v>45413</v>
      </c>
      <c r="F7371">
        <v>1</v>
      </c>
    </row>
    <row r="7372" spans="1:6" x14ac:dyDescent="0.25">
      <c r="A7372" t="s">
        <v>5929</v>
      </c>
      <c r="B7372" t="s">
        <v>146</v>
      </c>
      <c r="C7372" t="s">
        <v>147</v>
      </c>
      <c r="D7372" t="s">
        <v>6841</v>
      </c>
      <c r="E7372" s="1">
        <v>45444</v>
      </c>
      <c r="F7372">
        <v>1</v>
      </c>
    </row>
    <row r="7373" spans="1:6" x14ac:dyDescent="0.25">
      <c r="A7373" t="s">
        <v>5929</v>
      </c>
      <c r="B7373" t="s">
        <v>146</v>
      </c>
      <c r="C7373" t="s">
        <v>147</v>
      </c>
      <c r="D7373" t="s">
        <v>6841</v>
      </c>
      <c r="E7373" s="1">
        <v>45474</v>
      </c>
      <c r="F7373">
        <v>1</v>
      </c>
    </row>
    <row r="7374" spans="1:6" x14ac:dyDescent="0.25">
      <c r="A7374" t="s">
        <v>5929</v>
      </c>
      <c r="B7374" t="s">
        <v>146</v>
      </c>
      <c r="C7374" t="s">
        <v>147</v>
      </c>
      <c r="D7374" t="s">
        <v>6841</v>
      </c>
      <c r="E7374" s="1">
        <v>45505</v>
      </c>
      <c r="F7374">
        <v>1</v>
      </c>
    </row>
    <row r="7375" spans="1:6" x14ac:dyDescent="0.25">
      <c r="A7375" t="s">
        <v>5929</v>
      </c>
      <c r="B7375" t="s">
        <v>146</v>
      </c>
      <c r="C7375" t="s">
        <v>147</v>
      </c>
      <c r="D7375" t="s">
        <v>6841</v>
      </c>
      <c r="E7375" s="1">
        <v>45536</v>
      </c>
      <c r="F7375">
        <v>1</v>
      </c>
    </row>
    <row r="7376" spans="1:6" x14ac:dyDescent="0.25">
      <c r="A7376" t="s">
        <v>5929</v>
      </c>
      <c r="B7376" t="s">
        <v>146</v>
      </c>
      <c r="C7376" t="s">
        <v>147</v>
      </c>
      <c r="D7376" t="s">
        <v>6841</v>
      </c>
      <c r="E7376" s="1">
        <v>45566</v>
      </c>
      <c r="F7376">
        <v>1</v>
      </c>
    </row>
    <row r="7377" spans="1:6" x14ac:dyDescent="0.25">
      <c r="A7377" t="s">
        <v>5929</v>
      </c>
      <c r="B7377" t="s">
        <v>146</v>
      </c>
      <c r="C7377" t="s">
        <v>147</v>
      </c>
      <c r="D7377" t="s">
        <v>6841</v>
      </c>
      <c r="E7377" s="1">
        <v>45597</v>
      </c>
      <c r="F7377">
        <v>1</v>
      </c>
    </row>
    <row r="7378" spans="1:6" x14ac:dyDescent="0.25">
      <c r="A7378" t="s">
        <v>5929</v>
      </c>
      <c r="B7378" t="s">
        <v>146</v>
      </c>
      <c r="C7378" t="s">
        <v>147</v>
      </c>
      <c r="D7378" t="s">
        <v>6841</v>
      </c>
      <c r="E7378" s="1">
        <v>45627</v>
      </c>
      <c r="F7378">
        <v>1</v>
      </c>
    </row>
    <row r="7379" spans="1:6" x14ac:dyDescent="0.25">
      <c r="A7379" t="s">
        <v>5942</v>
      </c>
      <c r="B7379" t="s">
        <v>31</v>
      </c>
      <c r="C7379" t="s">
        <v>32</v>
      </c>
      <c r="D7379" t="s">
        <v>6842</v>
      </c>
      <c r="E7379" s="1">
        <v>45292</v>
      </c>
      <c r="F7379">
        <v>1</v>
      </c>
    </row>
    <row r="7380" spans="1:6" x14ac:dyDescent="0.25">
      <c r="A7380" t="s">
        <v>5942</v>
      </c>
      <c r="B7380" t="s">
        <v>31</v>
      </c>
      <c r="C7380" t="s">
        <v>32</v>
      </c>
      <c r="D7380" t="s">
        <v>6842</v>
      </c>
      <c r="E7380" s="1">
        <v>45323</v>
      </c>
      <c r="F7380">
        <v>1</v>
      </c>
    </row>
    <row r="7381" spans="1:6" x14ac:dyDescent="0.25">
      <c r="A7381" t="s">
        <v>5942</v>
      </c>
      <c r="B7381" t="s">
        <v>31</v>
      </c>
      <c r="C7381" t="s">
        <v>32</v>
      </c>
      <c r="D7381" t="s">
        <v>6842</v>
      </c>
      <c r="E7381" s="1">
        <v>45352</v>
      </c>
      <c r="F7381">
        <v>1</v>
      </c>
    </row>
    <row r="7382" spans="1:6" x14ac:dyDescent="0.25">
      <c r="A7382" t="s">
        <v>5942</v>
      </c>
      <c r="B7382" t="s">
        <v>31</v>
      </c>
      <c r="C7382" t="s">
        <v>32</v>
      </c>
      <c r="D7382" t="s">
        <v>6842</v>
      </c>
      <c r="E7382" s="1">
        <v>45383</v>
      </c>
      <c r="F7382">
        <v>1</v>
      </c>
    </row>
    <row r="7383" spans="1:6" x14ac:dyDescent="0.25">
      <c r="A7383" t="s">
        <v>5942</v>
      </c>
      <c r="B7383" t="s">
        <v>31</v>
      </c>
      <c r="C7383" t="s">
        <v>32</v>
      </c>
      <c r="D7383" t="s">
        <v>6842</v>
      </c>
      <c r="E7383" s="1">
        <v>45413</v>
      </c>
      <c r="F7383">
        <v>1</v>
      </c>
    </row>
    <row r="7384" spans="1:6" x14ac:dyDescent="0.25">
      <c r="A7384" t="s">
        <v>5942</v>
      </c>
      <c r="B7384" t="s">
        <v>31</v>
      </c>
      <c r="C7384" t="s">
        <v>32</v>
      </c>
      <c r="D7384" t="s">
        <v>6842</v>
      </c>
      <c r="E7384" s="1">
        <v>45444</v>
      </c>
      <c r="F7384">
        <v>1</v>
      </c>
    </row>
    <row r="7385" spans="1:6" x14ac:dyDescent="0.25">
      <c r="A7385" t="s">
        <v>5942</v>
      </c>
      <c r="B7385" t="s">
        <v>31</v>
      </c>
      <c r="C7385" t="s">
        <v>32</v>
      </c>
      <c r="D7385" t="s">
        <v>6842</v>
      </c>
      <c r="E7385" s="1">
        <v>45474</v>
      </c>
      <c r="F7385">
        <v>1</v>
      </c>
    </row>
    <row r="7386" spans="1:6" x14ac:dyDescent="0.25">
      <c r="A7386" t="s">
        <v>5942</v>
      </c>
      <c r="B7386" t="s">
        <v>31</v>
      </c>
      <c r="C7386" t="s">
        <v>32</v>
      </c>
      <c r="D7386" t="s">
        <v>6842</v>
      </c>
      <c r="E7386" s="1">
        <v>45505</v>
      </c>
      <c r="F7386">
        <v>1</v>
      </c>
    </row>
    <row r="7387" spans="1:6" x14ac:dyDescent="0.25">
      <c r="A7387" t="s">
        <v>5942</v>
      </c>
      <c r="B7387" t="s">
        <v>31</v>
      </c>
      <c r="C7387" t="s">
        <v>32</v>
      </c>
      <c r="D7387" t="s">
        <v>6842</v>
      </c>
      <c r="E7387" s="1">
        <v>45536</v>
      </c>
      <c r="F7387">
        <v>1</v>
      </c>
    </row>
    <row r="7388" spans="1:6" x14ac:dyDescent="0.25">
      <c r="A7388" t="s">
        <v>5942</v>
      </c>
      <c r="B7388" t="s">
        <v>31</v>
      </c>
      <c r="C7388" t="s">
        <v>32</v>
      </c>
      <c r="D7388" t="s">
        <v>6842</v>
      </c>
      <c r="E7388" s="1">
        <v>45566</v>
      </c>
      <c r="F7388">
        <v>1</v>
      </c>
    </row>
    <row r="7389" spans="1:6" x14ac:dyDescent="0.25">
      <c r="A7389" t="s">
        <v>5942</v>
      </c>
      <c r="B7389" t="s">
        <v>31</v>
      </c>
      <c r="C7389" t="s">
        <v>32</v>
      </c>
      <c r="D7389" t="s">
        <v>6842</v>
      </c>
      <c r="E7389" s="1">
        <v>45597</v>
      </c>
      <c r="F7389">
        <v>1</v>
      </c>
    </row>
    <row r="7390" spans="1:6" x14ac:dyDescent="0.25">
      <c r="A7390" t="s">
        <v>5942</v>
      </c>
      <c r="B7390" t="s">
        <v>31</v>
      </c>
      <c r="C7390" t="s">
        <v>32</v>
      </c>
      <c r="D7390" t="s">
        <v>6842</v>
      </c>
      <c r="E7390" s="1">
        <v>45627</v>
      </c>
      <c r="F7390">
        <v>1</v>
      </c>
    </row>
    <row r="7391" spans="1:6" x14ac:dyDescent="0.25">
      <c r="A7391" t="s">
        <v>5947</v>
      </c>
      <c r="B7391" t="s">
        <v>146</v>
      </c>
      <c r="C7391" t="s">
        <v>147</v>
      </c>
      <c r="D7391" t="s">
        <v>6841</v>
      </c>
      <c r="E7391" s="1">
        <v>45352</v>
      </c>
      <c r="F7391">
        <v>1</v>
      </c>
    </row>
    <row r="7392" spans="1:6" x14ac:dyDescent="0.25">
      <c r="A7392" t="s">
        <v>5947</v>
      </c>
      <c r="B7392" t="s">
        <v>146</v>
      </c>
      <c r="C7392" t="s">
        <v>147</v>
      </c>
      <c r="D7392" t="s">
        <v>6841</v>
      </c>
      <c r="E7392" s="1">
        <v>45383</v>
      </c>
      <c r="F7392">
        <v>1</v>
      </c>
    </row>
    <row r="7393" spans="1:6" x14ac:dyDescent="0.25">
      <c r="A7393" t="s">
        <v>5947</v>
      </c>
      <c r="B7393" t="s">
        <v>146</v>
      </c>
      <c r="C7393" t="s">
        <v>147</v>
      </c>
      <c r="D7393" t="s">
        <v>6841</v>
      </c>
      <c r="E7393" s="1">
        <v>45413</v>
      </c>
      <c r="F7393">
        <v>1</v>
      </c>
    </row>
    <row r="7394" spans="1:6" x14ac:dyDescent="0.25">
      <c r="A7394" t="s">
        <v>5947</v>
      </c>
      <c r="B7394" t="s">
        <v>146</v>
      </c>
      <c r="C7394" t="s">
        <v>147</v>
      </c>
      <c r="D7394" t="s">
        <v>6841</v>
      </c>
      <c r="E7394" s="1">
        <v>45444</v>
      </c>
      <c r="F7394">
        <v>1</v>
      </c>
    </row>
    <row r="7395" spans="1:6" x14ac:dyDescent="0.25">
      <c r="A7395" t="s">
        <v>5947</v>
      </c>
      <c r="B7395" t="s">
        <v>146</v>
      </c>
      <c r="C7395" t="s">
        <v>147</v>
      </c>
      <c r="D7395" t="s">
        <v>6841</v>
      </c>
      <c r="E7395" s="1">
        <v>45474</v>
      </c>
      <c r="F7395">
        <v>1</v>
      </c>
    </row>
    <row r="7396" spans="1:6" x14ac:dyDescent="0.25">
      <c r="A7396" t="s">
        <v>5947</v>
      </c>
      <c r="B7396" t="s">
        <v>146</v>
      </c>
      <c r="C7396" t="s">
        <v>147</v>
      </c>
      <c r="D7396" t="s">
        <v>6841</v>
      </c>
      <c r="E7396" s="1">
        <v>45505</v>
      </c>
      <c r="F7396">
        <v>1</v>
      </c>
    </row>
    <row r="7397" spans="1:6" x14ac:dyDescent="0.25">
      <c r="A7397" t="s">
        <v>5947</v>
      </c>
      <c r="B7397" t="s">
        <v>146</v>
      </c>
      <c r="C7397" t="s">
        <v>147</v>
      </c>
      <c r="D7397" t="s">
        <v>6841</v>
      </c>
      <c r="E7397" s="1">
        <v>45536</v>
      </c>
      <c r="F7397">
        <v>1</v>
      </c>
    </row>
    <row r="7398" spans="1:6" x14ac:dyDescent="0.25">
      <c r="A7398" t="s">
        <v>5947</v>
      </c>
      <c r="B7398" t="s">
        <v>146</v>
      </c>
      <c r="C7398" t="s">
        <v>147</v>
      </c>
      <c r="D7398" t="s">
        <v>6841</v>
      </c>
      <c r="E7398" s="1">
        <v>45566</v>
      </c>
      <c r="F7398">
        <v>1</v>
      </c>
    </row>
    <row r="7399" spans="1:6" x14ac:dyDescent="0.25">
      <c r="A7399" t="s">
        <v>5947</v>
      </c>
      <c r="B7399" t="s">
        <v>146</v>
      </c>
      <c r="C7399" t="s">
        <v>147</v>
      </c>
      <c r="D7399" t="s">
        <v>6841</v>
      </c>
      <c r="E7399" s="1">
        <v>45597</v>
      </c>
      <c r="F7399">
        <v>1</v>
      </c>
    </row>
    <row r="7400" spans="1:6" x14ac:dyDescent="0.25">
      <c r="A7400" t="s">
        <v>5947</v>
      </c>
      <c r="B7400" t="s">
        <v>146</v>
      </c>
      <c r="C7400" t="s">
        <v>147</v>
      </c>
      <c r="D7400" t="s">
        <v>6841</v>
      </c>
      <c r="E7400" s="1">
        <v>45627</v>
      </c>
      <c r="F7400">
        <v>1</v>
      </c>
    </row>
    <row r="7401" spans="1:6" x14ac:dyDescent="0.25">
      <c r="A7401" t="s">
        <v>5954</v>
      </c>
      <c r="B7401" t="s">
        <v>52</v>
      </c>
      <c r="C7401" t="s">
        <v>44</v>
      </c>
      <c r="D7401" t="s">
        <v>6840</v>
      </c>
      <c r="E7401" s="1">
        <v>45352</v>
      </c>
      <c r="F7401">
        <v>1</v>
      </c>
    </row>
    <row r="7402" spans="1:6" x14ac:dyDescent="0.25">
      <c r="A7402" t="s">
        <v>5954</v>
      </c>
      <c r="B7402" t="s">
        <v>52</v>
      </c>
      <c r="C7402" t="s">
        <v>44</v>
      </c>
      <c r="D7402" t="s">
        <v>6840</v>
      </c>
      <c r="E7402" s="1">
        <v>45383</v>
      </c>
      <c r="F7402">
        <v>1</v>
      </c>
    </row>
    <row r="7403" spans="1:6" x14ac:dyDescent="0.25">
      <c r="A7403" t="s">
        <v>5954</v>
      </c>
      <c r="B7403" t="s">
        <v>52</v>
      </c>
      <c r="C7403" t="s">
        <v>44</v>
      </c>
      <c r="D7403" t="s">
        <v>6840</v>
      </c>
      <c r="E7403" s="1">
        <v>45413</v>
      </c>
      <c r="F7403">
        <v>1</v>
      </c>
    </row>
    <row r="7404" spans="1:6" x14ac:dyDescent="0.25">
      <c r="A7404" t="s">
        <v>5954</v>
      </c>
      <c r="B7404" t="s">
        <v>52</v>
      </c>
      <c r="C7404" t="s">
        <v>44</v>
      </c>
      <c r="D7404" t="s">
        <v>6840</v>
      </c>
      <c r="E7404" s="1">
        <v>45444</v>
      </c>
      <c r="F7404">
        <v>1</v>
      </c>
    </row>
    <row r="7405" spans="1:6" x14ac:dyDescent="0.25">
      <c r="A7405" t="s">
        <v>5954</v>
      </c>
      <c r="B7405" t="s">
        <v>52</v>
      </c>
      <c r="C7405" t="s">
        <v>44</v>
      </c>
      <c r="D7405" t="s">
        <v>6840</v>
      </c>
      <c r="E7405" s="1">
        <v>45474</v>
      </c>
      <c r="F7405">
        <v>1</v>
      </c>
    </row>
    <row r="7406" spans="1:6" x14ac:dyDescent="0.25">
      <c r="A7406" t="s">
        <v>5954</v>
      </c>
      <c r="B7406" t="s">
        <v>52</v>
      </c>
      <c r="C7406" t="s">
        <v>44</v>
      </c>
      <c r="D7406" t="s">
        <v>6840</v>
      </c>
      <c r="E7406" s="1">
        <v>45505</v>
      </c>
      <c r="F7406">
        <v>1</v>
      </c>
    </row>
    <row r="7407" spans="1:6" x14ac:dyDescent="0.25">
      <c r="A7407" t="s">
        <v>5954</v>
      </c>
      <c r="B7407" t="s">
        <v>52</v>
      </c>
      <c r="C7407" t="s">
        <v>44</v>
      </c>
      <c r="D7407" t="s">
        <v>6840</v>
      </c>
      <c r="E7407" s="1">
        <v>45536</v>
      </c>
      <c r="F7407">
        <v>1</v>
      </c>
    </row>
    <row r="7408" spans="1:6" x14ac:dyDescent="0.25">
      <c r="A7408" t="s">
        <v>5954</v>
      </c>
      <c r="B7408" t="s">
        <v>52</v>
      </c>
      <c r="C7408" t="s">
        <v>44</v>
      </c>
      <c r="D7408" t="s">
        <v>6840</v>
      </c>
      <c r="E7408" s="1">
        <v>45566</v>
      </c>
      <c r="F7408">
        <v>1</v>
      </c>
    </row>
    <row r="7409" spans="1:6" x14ac:dyDescent="0.25">
      <c r="A7409" t="s">
        <v>5954</v>
      </c>
      <c r="B7409" t="s">
        <v>52</v>
      </c>
      <c r="C7409" t="s">
        <v>44</v>
      </c>
      <c r="D7409" t="s">
        <v>6840</v>
      </c>
      <c r="E7409" s="1">
        <v>45597</v>
      </c>
      <c r="F7409">
        <v>1</v>
      </c>
    </row>
    <row r="7410" spans="1:6" x14ac:dyDescent="0.25">
      <c r="A7410" t="s">
        <v>5954</v>
      </c>
      <c r="B7410" t="s">
        <v>52</v>
      </c>
      <c r="C7410" t="s">
        <v>44</v>
      </c>
      <c r="D7410" t="s">
        <v>6840</v>
      </c>
      <c r="E7410" s="1">
        <v>45627</v>
      </c>
      <c r="F7410">
        <v>1</v>
      </c>
    </row>
    <row r="7411" spans="1:6" x14ac:dyDescent="0.25">
      <c r="A7411" t="s">
        <v>5960</v>
      </c>
      <c r="B7411" t="s">
        <v>31</v>
      </c>
      <c r="C7411" t="s">
        <v>32</v>
      </c>
      <c r="D7411" t="s">
        <v>6839</v>
      </c>
      <c r="E7411" s="1">
        <v>45292</v>
      </c>
      <c r="F7411">
        <v>1</v>
      </c>
    </row>
    <row r="7412" spans="1:6" x14ac:dyDescent="0.25">
      <c r="A7412" t="s">
        <v>5960</v>
      </c>
      <c r="B7412" t="s">
        <v>31</v>
      </c>
      <c r="C7412" t="s">
        <v>32</v>
      </c>
      <c r="D7412" t="s">
        <v>6839</v>
      </c>
      <c r="E7412" s="1">
        <v>45323</v>
      </c>
      <c r="F7412">
        <v>1</v>
      </c>
    </row>
    <row r="7413" spans="1:6" x14ac:dyDescent="0.25">
      <c r="A7413" t="s">
        <v>5960</v>
      </c>
      <c r="B7413" t="s">
        <v>31</v>
      </c>
      <c r="C7413" t="s">
        <v>32</v>
      </c>
      <c r="D7413" t="s">
        <v>6839</v>
      </c>
      <c r="E7413" s="1">
        <v>45352</v>
      </c>
      <c r="F7413">
        <v>1</v>
      </c>
    </row>
    <row r="7414" spans="1:6" x14ac:dyDescent="0.25">
      <c r="A7414" t="s">
        <v>5960</v>
      </c>
      <c r="B7414" t="s">
        <v>31</v>
      </c>
      <c r="C7414" t="s">
        <v>32</v>
      </c>
      <c r="D7414" t="s">
        <v>6839</v>
      </c>
      <c r="E7414" s="1">
        <v>45383</v>
      </c>
      <c r="F7414">
        <v>1</v>
      </c>
    </row>
    <row r="7415" spans="1:6" x14ac:dyDescent="0.25">
      <c r="A7415" t="s">
        <v>5960</v>
      </c>
      <c r="B7415" t="s">
        <v>31</v>
      </c>
      <c r="C7415" t="s">
        <v>32</v>
      </c>
      <c r="D7415" t="s">
        <v>6839</v>
      </c>
      <c r="E7415" s="1">
        <v>45413</v>
      </c>
      <c r="F7415">
        <v>1</v>
      </c>
    </row>
    <row r="7416" spans="1:6" x14ac:dyDescent="0.25">
      <c r="A7416" t="s">
        <v>5960</v>
      </c>
      <c r="B7416" t="s">
        <v>31</v>
      </c>
      <c r="C7416" t="s">
        <v>32</v>
      </c>
      <c r="D7416" t="s">
        <v>6839</v>
      </c>
      <c r="E7416" s="1">
        <v>45444</v>
      </c>
      <c r="F7416">
        <v>1</v>
      </c>
    </row>
    <row r="7417" spans="1:6" x14ac:dyDescent="0.25">
      <c r="A7417" t="s">
        <v>5960</v>
      </c>
      <c r="B7417" t="s">
        <v>31</v>
      </c>
      <c r="C7417" t="s">
        <v>32</v>
      </c>
      <c r="D7417" t="s">
        <v>6839</v>
      </c>
      <c r="E7417" s="1">
        <v>45474</v>
      </c>
      <c r="F7417">
        <v>1</v>
      </c>
    </row>
    <row r="7418" spans="1:6" x14ac:dyDescent="0.25">
      <c r="A7418" t="s">
        <v>5960</v>
      </c>
      <c r="B7418" t="s">
        <v>31</v>
      </c>
      <c r="C7418" t="s">
        <v>32</v>
      </c>
      <c r="D7418" t="s">
        <v>6839</v>
      </c>
      <c r="E7418" s="1">
        <v>45505</v>
      </c>
      <c r="F7418">
        <v>1</v>
      </c>
    </row>
    <row r="7419" spans="1:6" x14ac:dyDescent="0.25">
      <c r="A7419" t="s">
        <v>5960</v>
      </c>
      <c r="B7419" t="s">
        <v>31</v>
      </c>
      <c r="C7419" t="s">
        <v>32</v>
      </c>
      <c r="D7419" t="s">
        <v>6839</v>
      </c>
      <c r="E7419" s="1">
        <v>45536</v>
      </c>
      <c r="F7419">
        <v>1</v>
      </c>
    </row>
    <row r="7420" spans="1:6" x14ac:dyDescent="0.25">
      <c r="A7420" t="s">
        <v>5960</v>
      </c>
      <c r="B7420" t="s">
        <v>31</v>
      </c>
      <c r="C7420" t="s">
        <v>32</v>
      </c>
      <c r="D7420" t="s">
        <v>6839</v>
      </c>
      <c r="E7420" s="1">
        <v>45566</v>
      </c>
      <c r="F7420">
        <v>1</v>
      </c>
    </row>
    <row r="7421" spans="1:6" x14ac:dyDescent="0.25">
      <c r="A7421" t="s">
        <v>5960</v>
      </c>
      <c r="B7421" t="s">
        <v>31</v>
      </c>
      <c r="C7421" t="s">
        <v>32</v>
      </c>
      <c r="D7421" t="s">
        <v>6839</v>
      </c>
      <c r="E7421" s="1">
        <v>45597</v>
      </c>
      <c r="F7421">
        <v>1</v>
      </c>
    </row>
    <row r="7422" spans="1:6" x14ac:dyDescent="0.25">
      <c r="A7422" t="s">
        <v>5960</v>
      </c>
      <c r="B7422" t="s">
        <v>31</v>
      </c>
      <c r="C7422" t="s">
        <v>32</v>
      </c>
      <c r="D7422" t="s">
        <v>6839</v>
      </c>
      <c r="E7422" s="1">
        <v>45627</v>
      </c>
      <c r="F7422">
        <v>1</v>
      </c>
    </row>
    <row r="7423" spans="1:6" x14ac:dyDescent="0.25">
      <c r="A7423" t="s">
        <v>5968</v>
      </c>
      <c r="B7423" t="s">
        <v>31</v>
      </c>
      <c r="C7423" t="s">
        <v>32</v>
      </c>
      <c r="D7423" t="s">
        <v>6842</v>
      </c>
      <c r="E7423" s="1">
        <v>45352</v>
      </c>
      <c r="F7423">
        <v>1</v>
      </c>
    </row>
    <row r="7424" spans="1:6" x14ac:dyDescent="0.25">
      <c r="A7424" t="s">
        <v>5968</v>
      </c>
      <c r="B7424" t="s">
        <v>31</v>
      </c>
      <c r="C7424" t="s">
        <v>32</v>
      </c>
      <c r="D7424" t="s">
        <v>6842</v>
      </c>
      <c r="E7424" s="1">
        <v>45383</v>
      </c>
      <c r="F7424">
        <v>1</v>
      </c>
    </row>
    <row r="7425" spans="1:6" x14ac:dyDescent="0.25">
      <c r="A7425" t="s">
        <v>5968</v>
      </c>
      <c r="B7425" t="s">
        <v>31</v>
      </c>
      <c r="C7425" t="s">
        <v>32</v>
      </c>
      <c r="D7425" t="s">
        <v>6842</v>
      </c>
      <c r="E7425" s="1">
        <v>45413</v>
      </c>
      <c r="F7425">
        <v>1</v>
      </c>
    </row>
    <row r="7426" spans="1:6" x14ac:dyDescent="0.25">
      <c r="A7426" t="s">
        <v>5968</v>
      </c>
      <c r="B7426" t="s">
        <v>31</v>
      </c>
      <c r="C7426" t="s">
        <v>32</v>
      </c>
      <c r="D7426" t="s">
        <v>6842</v>
      </c>
      <c r="E7426" s="1">
        <v>45444</v>
      </c>
      <c r="F7426">
        <v>1</v>
      </c>
    </row>
    <row r="7427" spans="1:6" x14ac:dyDescent="0.25">
      <c r="A7427" t="s">
        <v>5968</v>
      </c>
      <c r="B7427" t="s">
        <v>31</v>
      </c>
      <c r="C7427" t="s">
        <v>32</v>
      </c>
      <c r="D7427" t="s">
        <v>6842</v>
      </c>
      <c r="E7427" s="1">
        <v>45474</v>
      </c>
      <c r="F7427">
        <v>1</v>
      </c>
    </row>
    <row r="7428" spans="1:6" x14ac:dyDescent="0.25">
      <c r="A7428" t="s">
        <v>5968</v>
      </c>
      <c r="B7428" t="s">
        <v>31</v>
      </c>
      <c r="C7428" t="s">
        <v>32</v>
      </c>
      <c r="D7428" t="s">
        <v>6842</v>
      </c>
      <c r="E7428" s="1">
        <v>45505</v>
      </c>
      <c r="F7428">
        <v>1</v>
      </c>
    </row>
    <row r="7429" spans="1:6" x14ac:dyDescent="0.25">
      <c r="A7429" t="s">
        <v>5968</v>
      </c>
      <c r="B7429" t="s">
        <v>31</v>
      </c>
      <c r="C7429" t="s">
        <v>32</v>
      </c>
      <c r="D7429" t="s">
        <v>6842</v>
      </c>
      <c r="E7429" s="1">
        <v>45536</v>
      </c>
      <c r="F7429">
        <v>1</v>
      </c>
    </row>
    <row r="7430" spans="1:6" x14ac:dyDescent="0.25">
      <c r="A7430" t="s">
        <v>5968</v>
      </c>
      <c r="B7430" t="s">
        <v>31</v>
      </c>
      <c r="C7430" t="s">
        <v>32</v>
      </c>
      <c r="D7430" t="s">
        <v>6842</v>
      </c>
      <c r="E7430" s="1">
        <v>45566</v>
      </c>
      <c r="F7430">
        <v>1</v>
      </c>
    </row>
    <row r="7431" spans="1:6" x14ac:dyDescent="0.25">
      <c r="A7431" t="s">
        <v>5968</v>
      </c>
      <c r="B7431" t="s">
        <v>31</v>
      </c>
      <c r="C7431" t="s">
        <v>32</v>
      </c>
      <c r="D7431" t="s">
        <v>6842</v>
      </c>
      <c r="E7431" s="1">
        <v>45597</v>
      </c>
      <c r="F7431">
        <v>1</v>
      </c>
    </row>
    <row r="7432" spans="1:6" x14ac:dyDescent="0.25">
      <c r="A7432" t="s">
        <v>5968</v>
      </c>
      <c r="B7432" t="s">
        <v>31</v>
      </c>
      <c r="C7432" t="s">
        <v>32</v>
      </c>
      <c r="D7432" t="s">
        <v>6842</v>
      </c>
      <c r="E7432" s="1">
        <v>45627</v>
      </c>
      <c r="F7432">
        <v>1</v>
      </c>
    </row>
    <row r="7433" spans="1:6" x14ac:dyDescent="0.25">
      <c r="A7433" t="s">
        <v>5974</v>
      </c>
      <c r="B7433" t="s">
        <v>233</v>
      </c>
      <c r="C7433" t="s">
        <v>32</v>
      </c>
      <c r="D7433" t="s">
        <v>6839</v>
      </c>
      <c r="E7433" s="1">
        <v>45323</v>
      </c>
      <c r="F7433">
        <v>1</v>
      </c>
    </row>
    <row r="7434" spans="1:6" x14ac:dyDescent="0.25">
      <c r="A7434" t="s">
        <v>5974</v>
      </c>
      <c r="B7434" t="s">
        <v>233</v>
      </c>
      <c r="C7434" t="s">
        <v>32</v>
      </c>
      <c r="D7434" t="s">
        <v>6839</v>
      </c>
      <c r="E7434" s="1">
        <v>45352</v>
      </c>
      <c r="F7434">
        <v>1</v>
      </c>
    </row>
    <row r="7435" spans="1:6" x14ac:dyDescent="0.25">
      <c r="A7435" t="s">
        <v>5974</v>
      </c>
      <c r="B7435" t="s">
        <v>233</v>
      </c>
      <c r="C7435" t="s">
        <v>32</v>
      </c>
      <c r="D7435" t="s">
        <v>6839</v>
      </c>
      <c r="E7435" s="1">
        <v>45383</v>
      </c>
      <c r="F7435">
        <v>1</v>
      </c>
    </row>
    <row r="7436" spans="1:6" x14ac:dyDescent="0.25">
      <c r="A7436" t="s">
        <v>5974</v>
      </c>
      <c r="B7436" t="s">
        <v>233</v>
      </c>
      <c r="C7436" t="s">
        <v>32</v>
      </c>
      <c r="D7436" t="s">
        <v>6839</v>
      </c>
      <c r="E7436" s="1">
        <v>45413</v>
      </c>
      <c r="F7436">
        <v>1</v>
      </c>
    </row>
    <row r="7437" spans="1:6" x14ac:dyDescent="0.25">
      <c r="A7437" t="s">
        <v>5974</v>
      </c>
      <c r="B7437" t="s">
        <v>233</v>
      </c>
      <c r="C7437" t="s">
        <v>32</v>
      </c>
      <c r="D7437" t="s">
        <v>6839</v>
      </c>
      <c r="E7437" s="1">
        <v>45444</v>
      </c>
      <c r="F7437">
        <v>1</v>
      </c>
    </row>
    <row r="7438" spans="1:6" x14ac:dyDescent="0.25">
      <c r="A7438" t="s">
        <v>5974</v>
      </c>
      <c r="B7438" t="s">
        <v>233</v>
      </c>
      <c r="C7438" t="s">
        <v>32</v>
      </c>
      <c r="D7438" t="s">
        <v>6839</v>
      </c>
      <c r="E7438" s="1">
        <v>45474</v>
      </c>
      <c r="F7438">
        <v>1</v>
      </c>
    </row>
    <row r="7439" spans="1:6" x14ac:dyDescent="0.25">
      <c r="A7439" t="s">
        <v>5974</v>
      </c>
      <c r="B7439" t="s">
        <v>233</v>
      </c>
      <c r="C7439" t="s">
        <v>32</v>
      </c>
      <c r="D7439" t="s">
        <v>6839</v>
      </c>
      <c r="E7439" s="1">
        <v>45505</v>
      </c>
      <c r="F7439">
        <v>1</v>
      </c>
    </row>
    <row r="7440" spans="1:6" x14ac:dyDescent="0.25">
      <c r="A7440" t="s">
        <v>5974</v>
      </c>
      <c r="B7440" t="s">
        <v>233</v>
      </c>
      <c r="C7440" t="s">
        <v>32</v>
      </c>
      <c r="D7440" t="s">
        <v>6839</v>
      </c>
      <c r="E7440" s="1">
        <v>45536</v>
      </c>
      <c r="F7440">
        <v>1</v>
      </c>
    </row>
    <row r="7441" spans="1:6" x14ac:dyDescent="0.25">
      <c r="A7441" t="s">
        <v>5974</v>
      </c>
      <c r="B7441" t="s">
        <v>233</v>
      </c>
      <c r="C7441" t="s">
        <v>32</v>
      </c>
      <c r="D7441" t="s">
        <v>6839</v>
      </c>
      <c r="E7441" s="1">
        <v>45566</v>
      </c>
      <c r="F7441">
        <v>1</v>
      </c>
    </row>
    <row r="7442" spans="1:6" x14ac:dyDescent="0.25">
      <c r="A7442" t="s">
        <v>5974</v>
      </c>
      <c r="B7442" t="s">
        <v>233</v>
      </c>
      <c r="C7442" t="s">
        <v>32</v>
      </c>
      <c r="D7442" t="s">
        <v>6839</v>
      </c>
      <c r="E7442" s="1">
        <v>45597</v>
      </c>
      <c r="F7442">
        <v>1</v>
      </c>
    </row>
    <row r="7443" spans="1:6" x14ac:dyDescent="0.25">
      <c r="A7443" t="s">
        <v>5974</v>
      </c>
      <c r="B7443" t="s">
        <v>233</v>
      </c>
      <c r="C7443" t="s">
        <v>32</v>
      </c>
      <c r="D7443" t="s">
        <v>6839</v>
      </c>
      <c r="E7443" s="1">
        <v>45627</v>
      </c>
      <c r="F7443">
        <v>1</v>
      </c>
    </row>
    <row r="7444" spans="1:6" x14ac:dyDescent="0.25">
      <c r="A7444" t="s">
        <v>5978</v>
      </c>
      <c r="B7444" t="s">
        <v>31</v>
      </c>
      <c r="C7444" t="s">
        <v>32</v>
      </c>
      <c r="D7444" t="s">
        <v>6842</v>
      </c>
      <c r="E7444" s="1">
        <v>45352</v>
      </c>
      <c r="F7444">
        <v>1</v>
      </c>
    </row>
    <row r="7445" spans="1:6" x14ac:dyDescent="0.25">
      <c r="A7445" t="s">
        <v>5978</v>
      </c>
      <c r="B7445" t="s">
        <v>31</v>
      </c>
      <c r="C7445" t="s">
        <v>32</v>
      </c>
      <c r="D7445" t="s">
        <v>6842</v>
      </c>
      <c r="E7445" s="1">
        <v>45383</v>
      </c>
      <c r="F7445">
        <v>1</v>
      </c>
    </row>
    <row r="7446" spans="1:6" x14ac:dyDescent="0.25">
      <c r="A7446" t="s">
        <v>5978</v>
      </c>
      <c r="B7446" t="s">
        <v>31</v>
      </c>
      <c r="C7446" t="s">
        <v>32</v>
      </c>
      <c r="D7446" t="s">
        <v>6842</v>
      </c>
      <c r="E7446" s="1">
        <v>45413</v>
      </c>
      <c r="F7446">
        <v>1</v>
      </c>
    </row>
    <row r="7447" spans="1:6" x14ac:dyDescent="0.25">
      <c r="A7447" t="s">
        <v>5978</v>
      </c>
      <c r="B7447" t="s">
        <v>31</v>
      </c>
      <c r="C7447" t="s">
        <v>32</v>
      </c>
      <c r="D7447" t="s">
        <v>6842</v>
      </c>
      <c r="E7447" s="1">
        <v>45444</v>
      </c>
      <c r="F7447">
        <v>1</v>
      </c>
    </row>
    <row r="7448" spans="1:6" x14ac:dyDescent="0.25">
      <c r="A7448" t="s">
        <v>5978</v>
      </c>
      <c r="B7448" t="s">
        <v>31</v>
      </c>
      <c r="C7448" t="s">
        <v>32</v>
      </c>
      <c r="D7448" t="s">
        <v>6842</v>
      </c>
      <c r="E7448" s="1">
        <v>45474</v>
      </c>
      <c r="F7448">
        <v>1</v>
      </c>
    </row>
    <row r="7449" spans="1:6" x14ac:dyDescent="0.25">
      <c r="A7449" t="s">
        <v>5978</v>
      </c>
      <c r="B7449" t="s">
        <v>31</v>
      </c>
      <c r="C7449" t="s">
        <v>32</v>
      </c>
      <c r="D7449" t="s">
        <v>6842</v>
      </c>
      <c r="E7449" s="1">
        <v>45505</v>
      </c>
      <c r="F7449">
        <v>1</v>
      </c>
    </row>
    <row r="7450" spans="1:6" x14ac:dyDescent="0.25">
      <c r="A7450" t="s">
        <v>5978</v>
      </c>
      <c r="B7450" t="s">
        <v>31</v>
      </c>
      <c r="C7450" t="s">
        <v>32</v>
      </c>
      <c r="D7450" t="s">
        <v>6842</v>
      </c>
      <c r="E7450" s="1">
        <v>45536</v>
      </c>
      <c r="F7450">
        <v>1</v>
      </c>
    </row>
    <row r="7451" spans="1:6" x14ac:dyDescent="0.25">
      <c r="A7451" t="s">
        <v>5978</v>
      </c>
      <c r="B7451" t="s">
        <v>31</v>
      </c>
      <c r="C7451" t="s">
        <v>32</v>
      </c>
      <c r="D7451" t="s">
        <v>6842</v>
      </c>
      <c r="E7451" s="1">
        <v>45566</v>
      </c>
      <c r="F7451">
        <v>1</v>
      </c>
    </row>
    <row r="7452" spans="1:6" x14ac:dyDescent="0.25">
      <c r="A7452" t="s">
        <v>5978</v>
      </c>
      <c r="B7452" t="s">
        <v>31</v>
      </c>
      <c r="C7452" t="s">
        <v>32</v>
      </c>
      <c r="D7452" t="s">
        <v>6842</v>
      </c>
      <c r="E7452" s="1">
        <v>45597</v>
      </c>
      <c r="F7452">
        <v>1</v>
      </c>
    </row>
    <row r="7453" spans="1:6" x14ac:dyDescent="0.25">
      <c r="A7453" t="s">
        <v>5978</v>
      </c>
      <c r="B7453" t="s">
        <v>31</v>
      </c>
      <c r="C7453" t="s">
        <v>32</v>
      </c>
      <c r="D7453" t="s">
        <v>6842</v>
      </c>
      <c r="E7453" s="1">
        <v>45627</v>
      </c>
      <c r="F7453">
        <v>1</v>
      </c>
    </row>
    <row r="7454" spans="1:6" x14ac:dyDescent="0.25">
      <c r="A7454" t="s">
        <v>5989</v>
      </c>
      <c r="B7454" t="s">
        <v>146</v>
      </c>
      <c r="C7454" t="s">
        <v>147</v>
      </c>
      <c r="D7454" t="s">
        <v>6839</v>
      </c>
      <c r="E7454" s="1">
        <v>45323</v>
      </c>
      <c r="F7454">
        <v>1</v>
      </c>
    </row>
    <row r="7455" spans="1:6" x14ac:dyDescent="0.25">
      <c r="A7455" t="s">
        <v>5989</v>
      </c>
      <c r="B7455" t="s">
        <v>146</v>
      </c>
      <c r="C7455" t="s">
        <v>147</v>
      </c>
      <c r="D7455" t="s">
        <v>6839</v>
      </c>
      <c r="E7455" s="1">
        <v>45352</v>
      </c>
      <c r="F7455">
        <v>1</v>
      </c>
    </row>
    <row r="7456" spans="1:6" x14ac:dyDescent="0.25">
      <c r="A7456" t="s">
        <v>5989</v>
      </c>
      <c r="B7456" t="s">
        <v>146</v>
      </c>
      <c r="C7456" t="s">
        <v>147</v>
      </c>
      <c r="D7456" t="s">
        <v>6839</v>
      </c>
      <c r="E7456" s="1">
        <v>45383</v>
      </c>
      <c r="F7456">
        <v>1</v>
      </c>
    </row>
    <row r="7457" spans="1:6" x14ac:dyDescent="0.25">
      <c r="A7457" t="s">
        <v>5989</v>
      </c>
      <c r="B7457" t="s">
        <v>146</v>
      </c>
      <c r="C7457" t="s">
        <v>147</v>
      </c>
      <c r="D7457" t="s">
        <v>6839</v>
      </c>
      <c r="E7457" s="1">
        <v>45413</v>
      </c>
      <c r="F7457">
        <v>1</v>
      </c>
    </row>
    <row r="7458" spans="1:6" x14ac:dyDescent="0.25">
      <c r="A7458" t="s">
        <v>5989</v>
      </c>
      <c r="B7458" t="s">
        <v>146</v>
      </c>
      <c r="C7458" t="s">
        <v>147</v>
      </c>
      <c r="D7458" t="s">
        <v>6839</v>
      </c>
      <c r="E7458" s="1">
        <v>45444</v>
      </c>
      <c r="F7458">
        <v>1</v>
      </c>
    </row>
    <row r="7459" spans="1:6" x14ac:dyDescent="0.25">
      <c r="A7459" t="s">
        <v>5989</v>
      </c>
      <c r="B7459" t="s">
        <v>146</v>
      </c>
      <c r="C7459" t="s">
        <v>147</v>
      </c>
      <c r="D7459" t="s">
        <v>6839</v>
      </c>
      <c r="E7459" s="1">
        <v>45474</v>
      </c>
      <c r="F7459">
        <v>1</v>
      </c>
    </row>
    <row r="7460" spans="1:6" x14ac:dyDescent="0.25">
      <c r="A7460" t="s">
        <v>5989</v>
      </c>
      <c r="B7460" t="s">
        <v>146</v>
      </c>
      <c r="C7460" t="s">
        <v>147</v>
      </c>
      <c r="D7460" t="s">
        <v>6839</v>
      </c>
      <c r="E7460" s="1">
        <v>45505</v>
      </c>
      <c r="F7460">
        <v>1</v>
      </c>
    </row>
    <row r="7461" spans="1:6" x14ac:dyDescent="0.25">
      <c r="A7461" t="s">
        <v>5989</v>
      </c>
      <c r="B7461" t="s">
        <v>146</v>
      </c>
      <c r="C7461" t="s">
        <v>147</v>
      </c>
      <c r="D7461" t="s">
        <v>6839</v>
      </c>
      <c r="E7461" s="1">
        <v>45536</v>
      </c>
      <c r="F7461">
        <v>1</v>
      </c>
    </row>
    <row r="7462" spans="1:6" x14ac:dyDescent="0.25">
      <c r="A7462" t="s">
        <v>5989</v>
      </c>
      <c r="B7462" t="s">
        <v>146</v>
      </c>
      <c r="C7462" t="s">
        <v>147</v>
      </c>
      <c r="D7462" t="s">
        <v>6839</v>
      </c>
      <c r="E7462" s="1">
        <v>45566</v>
      </c>
      <c r="F7462">
        <v>1</v>
      </c>
    </row>
    <row r="7463" spans="1:6" x14ac:dyDescent="0.25">
      <c r="A7463" t="s">
        <v>5989</v>
      </c>
      <c r="B7463" t="s">
        <v>146</v>
      </c>
      <c r="C7463" t="s">
        <v>147</v>
      </c>
      <c r="D7463" t="s">
        <v>6839</v>
      </c>
      <c r="E7463" s="1">
        <v>45597</v>
      </c>
      <c r="F7463">
        <v>1</v>
      </c>
    </row>
    <row r="7464" spans="1:6" x14ac:dyDescent="0.25">
      <c r="A7464" t="s">
        <v>5989</v>
      </c>
      <c r="B7464" t="s">
        <v>146</v>
      </c>
      <c r="C7464" t="s">
        <v>147</v>
      </c>
      <c r="D7464" t="s">
        <v>6839</v>
      </c>
      <c r="E7464" s="1">
        <v>45627</v>
      </c>
      <c r="F7464">
        <v>1</v>
      </c>
    </row>
    <row r="7465" spans="1:6" x14ac:dyDescent="0.25">
      <c r="A7465" t="s">
        <v>5994</v>
      </c>
      <c r="B7465" t="s">
        <v>146</v>
      </c>
      <c r="C7465" t="s">
        <v>147</v>
      </c>
      <c r="D7465" t="s">
        <v>6842</v>
      </c>
      <c r="E7465" s="1">
        <v>45292</v>
      </c>
      <c r="F7465">
        <v>1</v>
      </c>
    </row>
    <row r="7466" spans="1:6" x14ac:dyDescent="0.25">
      <c r="A7466" t="s">
        <v>5994</v>
      </c>
      <c r="B7466" t="s">
        <v>146</v>
      </c>
      <c r="C7466" t="s">
        <v>147</v>
      </c>
      <c r="D7466" t="s">
        <v>6842</v>
      </c>
      <c r="E7466" s="1">
        <v>45323</v>
      </c>
      <c r="F7466">
        <v>1</v>
      </c>
    </row>
    <row r="7467" spans="1:6" x14ac:dyDescent="0.25">
      <c r="A7467" t="s">
        <v>5994</v>
      </c>
      <c r="B7467" t="s">
        <v>146</v>
      </c>
      <c r="C7467" t="s">
        <v>147</v>
      </c>
      <c r="D7467" t="s">
        <v>6842</v>
      </c>
      <c r="E7467" s="1">
        <v>45352</v>
      </c>
      <c r="F7467">
        <v>1</v>
      </c>
    </row>
    <row r="7468" spans="1:6" x14ac:dyDescent="0.25">
      <c r="A7468" t="s">
        <v>5994</v>
      </c>
      <c r="B7468" t="s">
        <v>146</v>
      </c>
      <c r="C7468" t="s">
        <v>147</v>
      </c>
      <c r="D7468" t="s">
        <v>6842</v>
      </c>
      <c r="E7468" s="1">
        <v>45383</v>
      </c>
      <c r="F7468">
        <v>1</v>
      </c>
    </row>
    <row r="7469" spans="1:6" x14ac:dyDescent="0.25">
      <c r="A7469" t="s">
        <v>5994</v>
      </c>
      <c r="B7469" t="s">
        <v>146</v>
      </c>
      <c r="C7469" t="s">
        <v>147</v>
      </c>
      <c r="D7469" t="s">
        <v>6842</v>
      </c>
      <c r="E7469" s="1">
        <v>45413</v>
      </c>
      <c r="F7469">
        <v>1</v>
      </c>
    </row>
    <row r="7470" spans="1:6" x14ac:dyDescent="0.25">
      <c r="A7470" t="s">
        <v>5994</v>
      </c>
      <c r="B7470" t="s">
        <v>146</v>
      </c>
      <c r="C7470" t="s">
        <v>147</v>
      </c>
      <c r="D7470" t="s">
        <v>6842</v>
      </c>
      <c r="E7470" s="1">
        <v>45444</v>
      </c>
      <c r="F7470">
        <v>1</v>
      </c>
    </row>
    <row r="7471" spans="1:6" x14ac:dyDescent="0.25">
      <c r="A7471" t="s">
        <v>5994</v>
      </c>
      <c r="B7471" t="s">
        <v>146</v>
      </c>
      <c r="C7471" t="s">
        <v>147</v>
      </c>
      <c r="D7471" t="s">
        <v>6842</v>
      </c>
      <c r="E7471" s="1">
        <v>45474</v>
      </c>
      <c r="F7471">
        <v>1</v>
      </c>
    </row>
    <row r="7472" spans="1:6" x14ac:dyDescent="0.25">
      <c r="A7472" t="s">
        <v>5994</v>
      </c>
      <c r="B7472" t="s">
        <v>146</v>
      </c>
      <c r="C7472" t="s">
        <v>147</v>
      </c>
      <c r="D7472" t="s">
        <v>6842</v>
      </c>
      <c r="E7472" s="1">
        <v>45505</v>
      </c>
      <c r="F7472">
        <v>1</v>
      </c>
    </row>
    <row r="7473" spans="1:6" x14ac:dyDescent="0.25">
      <c r="A7473" t="s">
        <v>5994</v>
      </c>
      <c r="B7473" t="s">
        <v>146</v>
      </c>
      <c r="C7473" t="s">
        <v>147</v>
      </c>
      <c r="D7473" t="s">
        <v>6842</v>
      </c>
      <c r="E7473" s="1">
        <v>45536</v>
      </c>
      <c r="F7473">
        <v>1</v>
      </c>
    </row>
    <row r="7474" spans="1:6" x14ac:dyDescent="0.25">
      <c r="A7474" t="s">
        <v>5994</v>
      </c>
      <c r="B7474" t="s">
        <v>146</v>
      </c>
      <c r="C7474" t="s">
        <v>147</v>
      </c>
      <c r="D7474" t="s">
        <v>6842</v>
      </c>
      <c r="E7474" s="1">
        <v>45566</v>
      </c>
      <c r="F7474">
        <v>1</v>
      </c>
    </row>
    <row r="7475" spans="1:6" x14ac:dyDescent="0.25">
      <c r="A7475" t="s">
        <v>5994</v>
      </c>
      <c r="B7475" t="s">
        <v>146</v>
      </c>
      <c r="C7475" t="s">
        <v>147</v>
      </c>
      <c r="D7475" t="s">
        <v>6842</v>
      </c>
      <c r="E7475" s="1">
        <v>45597</v>
      </c>
      <c r="F7475">
        <v>1</v>
      </c>
    </row>
    <row r="7476" spans="1:6" x14ac:dyDescent="0.25">
      <c r="A7476" t="s">
        <v>5994</v>
      </c>
      <c r="B7476" t="s">
        <v>146</v>
      </c>
      <c r="C7476" t="s">
        <v>147</v>
      </c>
      <c r="D7476" t="s">
        <v>6842</v>
      </c>
      <c r="E7476" s="1">
        <v>45627</v>
      </c>
      <c r="F7476">
        <v>1</v>
      </c>
    </row>
    <row r="7477" spans="1:6" x14ac:dyDescent="0.25">
      <c r="A7477" t="s">
        <v>6001</v>
      </c>
      <c r="B7477" t="s">
        <v>52</v>
      </c>
      <c r="C7477" t="s">
        <v>44</v>
      </c>
      <c r="D7477" t="s">
        <v>6840</v>
      </c>
      <c r="E7477" s="1">
        <v>45323</v>
      </c>
      <c r="F7477">
        <v>1</v>
      </c>
    </row>
    <row r="7478" spans="1:6" x14ac:dyDescent="0.25">
      <c r="A7478" t="s">
        <v>6001</v>
      </c>
      <c r="B7478" t="s">
        <v>52</v>
      </c>
      <c r="C7478" t="s">
        <v>44</v>
      </c>
      <c r="D7478" t="s">
        <v>6840</v>
      </c>
      <c r="E7478" s="1">
        <v>45352</v>
      </c>
      <c r="F7478">
        <v>1</v>
      </c>
    </row>
    <row r="7479" spans="1:6" x14ac:dyDescent="0.25">
      <c r="A7479" t="s">
        <v>6001</v>
      </c>
      <c r="B7479" t="s">
        <v>52</v>
      </c>
      <c r="C7479" t="s">
        <v>44</v>
      </c>
      <c r="D7479" t="s">
        <v>6840</v>
      </c>
      <c r="E7479" s="1">
        <v>45383</v>
      </c>
      <c r="F7479">
        <v>1</v>
      </c>
    </row>
    <row r="7480" spans="1:6" x14ac:dyDescent="0.25">
      <c r="A7480" t="s">
        <v>6001</v>
      </c>
      <c r="B7480" t="s">
        <v>52</v>
      </c>
      <c r="C7480" t="s">
        <v>44</v>
      </c>
      <c r="D7480" t="s">
        <v>6840</v>
      </c>
      <c r="E7480" s="1">
        <v>45413</v>
      </c>
      <c r="F7480">
        <v>1</v>
      </c>
    </row>
    <row r="7481" spans="1:6" x14ac:dyDescent="0.25">
      <c r="A7481" t="s">
        <v>6001</v>
      </c>
      <c r="B7481" t="s">
        <v>52</v>
      </c>
      <c r="C7481" t="s">
        <v>44</v>
      </c>
      <c r="D7481" t="s">
        <v>6840</v>
      </c>
      <c r="E7481" s="1">
        <v>45444</v>
      </c>
      <c r="F7481">
        <v>1</v>
      </c>
    </row>
    <row r="7482" spans="1:6" x14ac:dyDescent="0.25">
      <c r="A7482" t="s">
        <v>6001</v>
      </c>
      <c r="B7482" t="s">
        <v>52</v>
      </c>
      <c r="C7482" t="s">
        <v>44</v>
      </c>
      <c r="D7482" t="s">
        <v>6840</v>
      </c>
      <c r="E7482" s="1">
        <v>45474</v>
      </c>
      <c r="F7482">
        <v>1</v>
      </c>
    </row>
    <row r="7483" spans="1:6" x14ac:dyDescent="0.25">
      <c r="A7483" t="s">
        <v>6001</v>
      </c>
      <c r="B7483" t="s">
        <v>52</v>
      </c>
      <c r="C7483" t="s">
        <v>44</v>
      </c>
      <c r="D7483" t="s">
        <v>6840</v>
      </c>
      <c r="E7483" s="1">
        <v>45505</v>
      </c>
      <c r="F7483">
        <v>1</v>
      </c>
    </row>
    <row r="7484" spans="1:6" x14ac:dyDescent="0.25">
      <c r="A7484" t="s">
        <v>6001</v>
      </c>
      <c r="B7484" t="s">
        <v>52</v>
      </c>
      <c r="C7484" t="s">
        <v>44</v>
      </c>
      <c r="D7484" t="s">
        <v>6840</v>
      </c>
      <c r="E7484" s="1">
        <v>45536</v>
      </c>
      <c r="F7484">
        <v>1</v>
      </c>
    </row>
    <row r="7485" spans="1:6" x14ac:dyDescent="0.25">
      <c r="A7485" t="s">
        <v>6001</v>
      </c>
      <c r="B7485" t="s">
        <v>52</v>
      </c>
      <c r="C7485" t="s">
        <v>44</v>
      </c>
      <c r="D7485" t="s">
        <v>6840</v>
      </c>
      <c r="E7485" s="1">
        <v>45566</v>
      </c>
      <c r="F7485">
        <v>1</v>
      </c>
    </row>
    <row r="7486" spans="1:6" x14ac:dyDescent="0.25">
      <c r="A7486" t="s">
        <v>6001</v>
      </c>
      <c r="B7486" t="s">
        <v>52</v>
      </c>
      <c r="C7486" t="s">
        <v>44</v>
      </c>
      <c r="D7486" t="s">
        <v>6840</v>
      </c>
      <c r="E7486" s="1">
        <v>45597</v>
      </c>
      <c r="F7486">
        <v>1</v>
      </c>
    </row>
    <row r="7487" spans="1:6" x14ac:dyDescent="0.25">
      <c r="A7487" t="s">
        <v>6001</v>
      </c>
      <c r="B7487" t="s">
        <v>52</v>
      </c>
      <c r="C7487" t="s">
        <v>44</v>
      </c>
      <c r="D7487" t="s">
        <v>6840</v>
      </c>
      <c r="E7487" s="1">
        <v>45627</v>
      </c>
      <c r="F7487">
        <v>1</v>
      </c>
    </row>
    <row r="7488" spans="1:6" x14ac:dyDescent="0.25">
      <c r="A7488" t="s">
        <v>6008</v>
      </c>
      <c r="B7488" t="s">
        <v>43</v>
      </c>
      <c r="C7488" t="s">
        <v>44</v>
      </c>
      <c r="D7488" t="s">
        <v>6841</v>
      </c>
      <c r="E7488" s="1">
        <v>45352</v>
      </c>
      <c r="F7488">
        <v>1</v>
      </c>
    </row>
    <row r="7489" spans="1:6" x14ac:dyDescent="0.25">
      <c r="A7489" t="s">
        <v>6008</v>
      </c>
      <c r="B7489" t="s">
        <v>43</v>
      </c>
      <c r="C7489" t="s">
        <v>44</v>
      </c>
      <c r="D7489" t="s">
        <v>6841</v>
      </c>
      <c r="E7489" s="1">
        <v>45383</v>
      </c>
      <c r="F7489">
        <v>1</v>
      </c>
    </row>
    <row r="7490" spans="1:6" x14ac:dyDescent="0.25">
      <c r="A7490" t="s">
        <v>6008</v>
      </c>
      <c r="B7490" t="s">
        <v>43</v>
      </c>
      <c r="C7490" t="s">
        <v>44</v>
      </c>
      <c r="D7490" t="s">
        <v>6841</v>
      </c>
      <c r="E7490" s="1">
        <v>45413</v>
      </c>
      <c r="F7490">
        <v>1</v>
      </c>
    </row>
    <row r="7491" spans="1:6" x14ac:dyDescent="0.25">
      <c r="A7491" t="s">
        <v>6008</v>
      </c>
      <c r="B7491" t="s">
        <v>43</v>
      </c>
      <c r="C7491" t="s">
        <v>44</v>
      </c>
      <c r="D7491" t="s">
        <v>6841</v>
      </c>
      <c r="E7491" s="1">
        <v>45444</v>
      </c>
      <c r="F7491">
        <v>1</v>
      </c>
    </row>
    <row r="7492" spans="1:6" x14ac:dyDescent="0.25">
      <c r="A7492" t="s">
        <v>6008</v>
      </c>
      <c r="B7492" t="s">
        <v>43</v>
      </c>
      <c r="C7492" t="s">
        <v>44</v>
      </c>
      <c r="D7492" t="s">
        <v>6841</v>
      </c>
      <c r="E7492" s="1">
        <v>45474</v>
      </c>
      <c r="F7492">
        <v>1</v>
      </c>
    </row>
    <row r="7493" spans="1:6" x14ac:dyDescent="0.25">
      <c r="A7493" t="s">
        <v>6008</v>
      </c>
      <c r="B7493" t="s">
        <v>43</v>
      </c>
      <c r="C7493" t="s">
        <v>44</v>
      </c>
      <c r="D7493" t="s">
        <v>6841</v>
      </c>
      <c r="E7493" s="1">
        <v>45505</v>
      </c>
      <c r="F7493">
        <v>1</v>
      </c>
    </row>
    <row r="7494" spans="1:6" x14ac:dyDescent="0.25">
      <c r="A7494" t="s">
        <v>6008</v>
      </c>
      <c r="B7494" t="s">
        <v>43</v>
      </c>
      <c r="C7494" t="s">
        <v>44</v>
      </c>
      <c r="D7494" t="s">
        <v>6841</v>
      </c>
      <c r="E7494" s="1">
        <v>45536</v>
      </c>
      <c r="F7494">
        <v>1</v>
      </c>
    </row>
    <row r="7495" spans="1:6" x14ac:dyDescent="0.25">
      <c r="A7495" t="s">
        <v>6017</v>
      </c>
      <c r="B7495" t="s">
        <v>31</v>
      </c>
      <c r="C7495" t="s">
        <v>32</v>
      </c>
      <c r="D7495" t="s">
        <v>6842</v>
      </c>
      <c r="E7495" s="1">
        <v>45292</v>
      </c>
      <c r="F7495">
        <v>1</v>
      </c>
    </row>
    <row r="7496" spans="1:6" x14ac:dyDescent="0.25">
      <c r="A7496" t="s">
        <v>6017</v>
      </c>
      <c r="B7496" t="s">
        <v>31</v>
      </c>
      <c r="C7496" t="s">
        <v>32</v>
      </c>
      <c r="D7496" t="s">
        <v>6842</v>
      </c>
      <c r="E7496" s="1">
        <v>45323</v>
      </c>
      <c r="F7496">
        <v>1</v>
      </c>
    </row>
    <row r="7497" spans="1:6" x14ac:dyDescent="0.25">
      <c r="A7497" t="s">
        <v>6017</v>
      </c>
      <c r="B7497" t="s">
        <v>31</v>
      </c>
      <c r="C7497" t="s">
        <v>32</v>
      </c>
      <c r="D7497" t="s">
        <v>6842</v>
      </c>
      <c r="E7497" s="1">
        <v>45352</v>
      </c>
      <c r="F7497">
        <v>1</v>
      </c>
    </row>
    <row r="7498" spans="1:6" x14ac:dyDescent="0.25">
      <c r="A7498" t="s">
        <v>6017</v>
      </c>
      <c r="B7498" t="s">
        <v>31</v>
      </c>
      <c r="C7498" t="s">
        <v>32</v>
      </c>
      <c r="D7498" t="s">
        <v>6842</v>
      </c>
      <c r="E7498" s="1">
        <v>45383</v>
      </c>
      <c r="F7498">
        <v>1</v>
      </c>
    </row>
    <row r="7499" spans="1:6" x14ac:dyDescent="0.25">
      <c r="A7499" t="s">
        <v>6017</v>
      </c>
      <c r="B7499" t="s">
        <v>31</v>
      </c>
      <c r="C7499" t="s">
        <v>32</v>
      </c>
      <c r="D7499" t="s">
        <v>6842</v>
      </c>
      <c r="E7499" s="1">
        <v>45413</v>
      </c>
      <c r="F7499">
        <v>1</v>
      </c>
    </row>
    <row r="7500" spans="1:6" x14ac:dyDescent="0.25">
      <c r="A7500" t="s">
        <v>6017</v>
      </c>
      <c r="B7500" t="s">
        <v>31</v>
      </c>
      <c r="C7500" t="s">
        <v>32</v>
      </c>
      <c r="D7500" t="s">
        <v>6842</v>
      </c>
      <c r="E7500" s="1">
        <v>45444</v>
      </c>
      <c r="F7500">
        <v>1</v>
      </c>
    </row>
    <row r="7501" spans="1:6" x14ac:dyDescent="0.25">
      <c r="A7501" t="s">
        <v>6017</v>
      </c>
      <c r="B7501" t="s">
        <v>31</v>
      </c>
      <c r="C7501" t="s">
        <v>32</v>
      </c>
      <c r="D7501" t="s">
        <v>6842</v>
      </c>
      <c r="E7501" s="1">
        <v>45474</v>
      </c>
      <c r="F7501">
        <v>1</v>
      </c>
    </row>
    <row r="7502" spans="1:6" x14ac:dyDescent="0.25">
      <c r="A7502" t="s">
        <v>6017</v>
      </c>
      <c r="B7502" t="s">
        <v>31</v>
      </c>
      <c r="C7502" t="s">
        <v>32</v>
      </c>
      <c r="D7502" t="s">
        <v>6842</v>
      </c>
      <c r="E7502" s="1">
        <v>45505</v>
      </c>
      <c r="F7502">
        <v>1</v>
      </c>
    </row>
    <row r="7503" spans="1:6" x14ac:dyDescent="0.25">
      <c r="A7503" t="s">
        <v>6017</v>
      </c>
      <c r="B7503" t="s">
        <v>31</v>
      </c>
      <c r="C7503" t="s">
        <v>32</v>
      </c>
      <c r="D7503" t="s">
        <v>6842</v>
      </c>
      <c r="E7503" s="1">
        <v>45536</v>
      </c>
      <c r="F7503">
        <v>1</v>
      </c>
    </row>
    <row r="7504" spans="1:6" x14ac:dyDescent="0.25">
      <c r="A7504" t="s">
        <v>6017</v>
      </c>
      <c r="B7504" t="s">
        <v>31</v>
      </c>
      <c r="C7504" t="s">
        <v>32</v>
      </c>
      <c r="D7504" t="s">
        <v>6842</v>
      </c>
      <c r="E7504" s="1">
        <v>45566</v>
      </c>
      <c r="F7504">
        <v>1</v>
      </c>
    </row>
    <row r="7505" spans="1:6" x14ac:dyDescent="0.25">
      <c r="A7505" t="s">
        <v>6017</v>
      </c>
      <c r="B7505" t="s">
        <v>31</v>
      </c>
      <c r="C7505" t="s">
        <v>32</v>
      </c>
      <c r="D7505" t="s">
        <v>6842</v>
      </c>
      <c r="E7505" s="1">
        <v>45597</v>
      </c>
      <c r="F7505">
        <v>1</v>
      </c>
    </row>
    <row r="7506" spans="1:6" x14ac:dyDescent="0.25">
      <c r="A7506" t="s">
        <v>6017</v>
      </c>
      <c r="B7506" t="s">
        <v>31</v>
      </c>
      <c r="C7506" t="s">
        <v>32</v>
      </c>
      <c r="D7506" t="s">
        <v>6842</v>
      </c>
      <c r="E7506" s="1">
        <v>45627</v>
      </c>
      <c r="F7506">
        <v>1</v>
      </c>
    </row>
    <row r="7507" spans="1:6" x14ac:dyDescent="0.25">
      <c r="A7507" t="s">
        <v>6024</v>
      </c>
      <c r="B7507" t="s">
        <v>52</v>
      </c>
      <c r="C7507" t="s">
        <v>44</v>
      </c>
      <c r="D7507" t="s">
        <v>6840</v>
      </c>
      <c r="E7507" s="1">
        <v>45352</v>
      </c>
      <c r="F7507">
        <v>1</v>
      </c>
    </row>
    <row r="7508" spans="1:6" x14ac:dyDescent="0.25">
      <c r="A7508" t="s">
        <v>6024</v>
      </c>
      <c r="B7508" t="s">
        <v>52</v>
      </c>
      <c r="C7508" t="s">
        <v>44</v>
      </c>
      <c r="D7508" t="s">
        <v>6840</v>
      </c>
      <c r="E7508" s="1">
        <v>45383</v>
      </c>
      <c r="F7508">
        <v>1</v>
      </c>
    </row>
    <row r="7509" spans="1:6" x14ac:dyDescent="0.25">
      <c r="A7509" t="s">
        <v>6024</v>
      </c>
      <c r="B7509" t="s">
        <v>52</v>
      </c>
      <c r="C7509" t="s">
        <v>44</v>
      </c>
      <c r="D7509" t="s">
        <v>6840</v>
      </c>
      <c r="E7509" s="1">
        <v>45413</v>
      </c>
      <c r="F7509">
        <v>1</v>
      </c>
    </row>
    <row r="7510" spans="1:6" x14ac:dyDescent="0.25">
      <c r="A7510" t="s">
        <v>6024</v>
      </c>
      <c r="B7510" t="s">
        <v>52</v>
      </c>
      <c r="C7510" t="s">
        <v>44</v>
      </c>
      <c r="D7510" t="s">
        <v>6840</v>
      </c>
      <c r="E7510" s="1">
        <v>45444</v>
      </c>
      <c r="F7510">
        <v>1</v>
      </c>
    </row>
    <row r="7511" spans="1:6" x14ac:dyDescent="0.25">
      <c r="A7511" t="s">
        <v>6024</v>
      </c>
      <c r="B7511" t="s">
        <v>52</v>
      </c>
      <c r="C7511" t="s">
        <v>44</v>
      </c>
      <c r="D7511" t="s">
        <v>6840</v>
      </c>
      <c r="E7511" s="1">
        <v>45474</v>
      </c>
      <c r="F7511">
        <v>1</v>
      </c>
    </row>
    <row r="7512" spans="1:6" x14ac:dyDescent="0.25">
      <c r="A7512" t="s">
        <v>6024</v>
      </c>
      <c r="B7512" t="s">
        <v>52</v>
      </c>
      <c r="C7512" t="s">
        <v>44</v>
      </c>
      <c r="D7512" t="s">
        <v>6840</v>
      </c>
      <c r="E7512" s="1">
        <v>45505</v>
      </c>
      <c r="F7512">
        <v>1</v>
      </c>
    </row>
    <row r="7513" spans="1:6" x14ac:dyDescent="0.25">
      <c r="A7513" t="s">
        <v>6024</v>
      </c>
      <c r="B7513" t="s">
        <v>52</v>
      </c>
      <c r="C7513" t="s">
        <v>44</v>
      </c>
      <c r="D7513" t="s">
        <v>6840</v>
      </c>
      <c r="E7513" s="1">
        <v>45536</v>
      </c>
      <c r="F7513">
        <v>1</v>
      </c>
    </row>
    <row r="7514" spans="1:6" x14ac:dyDescent="0.25">
      <c r="A7514" t="s">
        <v>6024</v>
      </c>
      <c r="B7514" t="s">
        <v>52</v>
      </c>
      <c r="C7514" t="s">
        <v>44</v>
      </c>
      <c r="D7514" t="s">
        <v>6840</v>
      </c>
      <c r="E7514" s="1">
        <v>45566</v>
      </c>
      <c r="F7514">
        <v>1</v>
      </c>
    </row>
    <row r="7515" spans="1:6" x14ac:dyDescent="0.25">
      <c r="A7515" t="s">
        <v>6024</v>
      </c>
      <c r="B7515" t="s">
        <v>52</v>
      </c>
      <c r="C7515" t="s">
        <v>44</v>
      </c>
      <c r="D7515" t="s">
        <v>6840</v>
      </c>
      <c r="E7515" s="1">
        <v>45597</v>
      </c>
      <c r="F7515">
        <v>1</v>
      </c>
    </row>
    <row r="7516" spans="1:6" x14ac:dyDescent="0.25">
      <c r="A7516" t="s">
        <v>6024</v>
      </c>
      <c r="B7516" t="s">
        <v>52</v>
      </c>
      <c r="C7516" t="s">
        <v>44</v>
      </c>
      <c r="D7516" t="s">
        <v>6840</v>
      </c>
      <c r="E7516" s="1">
        <v>45627</v>
      </c>
      <c r="F7516">
        <v>1</v>
      </c>
    </row>
    <row r="7517" spans="1:6" x14ac:dyDescent="0.25">
      <c r="A7517" t="s">
        <v>6030</v>
      </c>
      <c r="B7517" t="s">
        <v>43</v>
      </c>
      <c r="C7517" t="s">
        <v>44</v>
      </c>
      <c r="D7517" t="s">
        <v>6841</v>
      </c>
      <c r="E7517" s="1">
        <v>45352</v>
      </c>
      <c r="F7517">
        <v>1</v>
      </c>
    </row>
    <row r="7518" spans="1:6" x14ac:dyDescent="0.25">
      <c r="A7518" t="s">
        <v>6030</v>
      </c>
      <c r="B7518" t="s">
        <v>43</v>
      </c>
      <c r="C7518" t="s">
        <v>44</v>
      </c>
      <c r="D7518" t="s">
        <v>6841</v>
      </c>
      <c r="E7518" s="1">
        <v>45383</v>
      </c>
      <c r="F7518">
        <v>1</v>
      </c>
    </row>
    <row r="7519" spans="1:6" x14ac:dyDescent="0.25">
      <c r="A7519" t="s">
        <v>6030</v>
      </c>
      <c r="B7519" t="s">
        <v>43</v>
      </c>
      <c r="C7519" t="s">
        <v>44</v>
      </c>
      <c r="D7519" t="s">
        <v>6841</v>
      </c>
      <c r="E7519" s="1">
        <v>45413</v>
      </c>
      <c r="F7519">
        <v>1</v>
      </c>
    </row>
    <row r="7520" spans="1:6" x14ac:dyDescent="0.25">
      <c r="A7520" t="s">
        <v>6030</v>
      </c>
      <c r="B7520" t="s">
        <v>43</v>
      </c>
      <c r="C7520" t="s">
        <v>44</v>
      </c>
      <c r="D7520" t="s">
        <v>6841</v>
      </c>
      <c r="E7520" s="1">
        <v>45444</v>
      </c>
      <c r="F7520">
        <v>1</v>
      </c>
    </row>
    <row r="7521" spans="1:6" x14ac:dyDescent="0.25">
      <c r="A7521" t="s">
        <v>6030</v>
      </c>
      <c r="B7521" t="s">
        <v>43</v>
      </c>
      <c r="C7521" t="s">
        <v>44</v>
      </c>
      <c r="D7521" t="s">
        <v>6841</v>
      </c>
      <c r="E7521" s="1">
        <v>45474</v>
      </c>
      <c r="F7521">
        <v>1</v>
      </c>
    </row>
    <row r="7522" spans="1:6" x14ac:dyDescent="0.25">
      <c r="A7522" t="s">
        <v>6030</v>
      </c>
      <c r="B7522" t="s">
        <v>43</v>
      </c>
      <c r="C7522" t="s">
        <v>44</v>
      </c>
      <c r="D7522" t="s">
        <v>6841</v>
      </c>
      <c r="E7522" s="1">
        <v>45505</v>
      </c>
      <c r="F7522">
        <v>1</v>
      </c>
    </row>
    <row r="7523" spans="1:6" x14ac:dyDescent="0.25">
      <c r="A7523" t="s">
        <v>6030</v>
      </c>
      <c r="B7523" t="s">
        <v>43</v>
      </c>
      <c r="C7523" t="s">
        <v>44</v>
      </c>
      <c r="D7523" t="s">
        <v>6841</v>
      </c>
      <c r="E7523" s="1">
        <v>45536</v>
      </c>
      <c r="F7523">
        <v>1</v>
      </c>
    </row>
    <row r="7524" spans="1:6" x14ac:dyDescent="0.25">
      <c r="A7524" t="s">
        <v>6030</v>
      </c>
      <c r="B7524" t="s">
        <v>43</v>
      </c>
      <c r="C7524" t="s">
        <v>44</v>
      </c>
      <c r="D7524" t="s">
        <v>6841</v>
      </c>
      <c r="E7524" s="1">
        <v>45566</v>
      </c>
      <c r="F7524">
        <v>1</v>
      </c>
    </row>
    <row r="7525" spans="1:6" x14ac:dyDescent="0.25">
      <c r="A7525" t="s">
        <v>6030</v>
      </c>
      <c r="B7525" t="s">
        <v>43</v>
      </c>
      <c r="C7525" t="s">
        <v>44</v>
      </c>
      <c r="D7525" t="s">
        <v>6841</v>
      </c>
      <c r="E7525" s="1">
        <v>45597</v>
      </c>
      <c r="F7525">
        <v>1</v>
      </c>
    </row>
    <row r="7526" spans="1:6" x14ac:dyDescent="0.25">
      <c r="A7526" t="s">
        <v>6030</v>
      </c>
      <c r="B7526" t="s">
        <v>43</v>
      </c>
      <c r="C7526" t="s">
        <v>44</v>
      </c>
      <c r="D7526" t="s">
        <v>6841</v>
      </c>
      <c r="E7526" s="1">
        <v>45627</v>
      </c>
      <c r="F7526">
        <v>1</v>
      </c>
    </row>
    <row r="7527" spans="1:6" x14ac:dyDescent="0.25">
      <c r="A7527" t="s">
        <v>6041</v>
      </c>
      <c r="B7527" t="s">
        <v>233</v>
      </c>
      <c r="C7527" t="s">
        <v>32</v>
      </c>
      <c r="D7527" t="s">
        <v>6840</v>
      </c>
      <c r="E7527" s="1">
        <v>45352</v>
      </c>
      <c r="F7527">
        <v>1</v>
      </c>
    </row>
    <row r="7528" spans="1:6" x14ac:dyDescent="0.25">
      <c r="A7528" t="s">
        <v>6041</v>
      </c>
      <c r="B7528" t="s">
        <v>233</v>
      </c>
      <c r="C7528" t="s">
        <v>32</v>
      </c>
      <c r="D7528" t="s">
        <v>6840</v>
      </c>
      <c r="E7528" s="1">
        <v>45383</v>
      </c>
      <c r="F7528">
        <v>1</v>
      </c>
    </row>
    <row r="7529" spans="1:6" x14ac:dyDescent="0.25">
      <c r="A7529" t="s">
        <v>6041</v>
      </c>
      <c r="B7529" t="s">
        <v>233</v>
      </c>
      <c r="C7529" t="s">
        <v>32</v>
      </c>
      <c r="D7529" t="s">
        <v>6840</v>
      </c>
      <c r="E7529" s="1">
        <v>45413</v>
      </c>
      <c r="F7529">
        <v>1</v>
      </c>
    </row>
    <row r="7530" spans="1:6" x14ac:dyDescent="0.25">
      <c r="A7530" t="s">
        <v>6041</v>
      </c>
      <c r="B7530" t="s">
        <v>233</v>
      </c>
      <c r="C7530" t="s">
        <v>32</v>
      </c>
      <c r="D7530" t="s">
        <v>6840</v>
      </c>
      <c r="E7530" s="1">
        <v>45444</v>
      </c>
      <c r="F7530">
        <v>1</v>
      </c>
    </row>
    <row r="7531" spans="1:6" x14ac:dyDescent="0.25">
      <c r="A7531" t="s">
        <v>6041</v>
      </c>
      <c r="B7531" t="s">
        <v>233</v>
      </c>
      <c r="C7531" t="s">
        <v>32</v>
      </c>
      <c r="D7531" t="s">
        <v>6840</v>
      </c>
      <c r="E7531" s="1">
        <v>45474</v>
      </c>
      <c r="F7531">
        <v>1</v>
      </c>
    </row>
    <row r="7532" spans="1:6" x14ac:dyDescent="0.25">
      <c r="A7532" t="s">
        <v>6041</v>
      </c>
      <c r="B7532" t="s">
        <v>233</v>
      </c>
      <c r="C7532" t="s">
        <v>32</v>
      </c>
      <c r="D7532" t="s">
        <v>6840</v>
      </c>
      <c r="E7532" s="1">
        <v>45505</v>
      </c>
      <c r="F7532">
        <v>1</v>
      </c>
    </row>
    <row r="7533" spans="1:6" x14ac:dyDescent="0.25">
      <c r="A7533" t="s">
        <v>6041</v>
      </c>
      <c r="B7533" t="s">
        <v>233</v>
      </c>
      <c r="C7533" t="s">
        <v>32</v>
      </c>
      <c r="D7533" t="s">
        <v>6840</v>
      </c>
      <c r="E7533" s="1">
        <v>45536</v>
      </c>
      <c r="F7533">
        <v>1</v>
      </c>
    </row>
    <row r="7534" spans="1:6" x14ac:dyDescent="0.25">
      <c r="A7534" t="s">
        <v>6041</v>
      </c>
      <c r="B7534" t="s">
        <v>233</v>
      </c>
      <c r="C7534" t="s">
        <v>32</v>
      </c>
      <c r="D7534" t="s">
        <v>6840</v>
      </c>
      <c r="E7534" s="1">
        <v>45566</v>
      </c>
      <c r="F7534">
        <v>1</v>
      </c>
    </row>
    <row r="7535" spans="1:6" x14ac:dyDescent="0.25">
      <c r="A7535" t="s">
        <v>6041</v>
      </c>
      <c r="B7535" t="s">
        <v>233</v>
      </c>
      <c r="C7535" t="s">
        <v>32</v>
      </c>
      <c r="D7535" t="s">
        <v>6840</v>
      </c>
      <c r="E7535" s="1">
        <v>45597</v>
      </c>
      <c r="F7535">
        <v>1</v>
      </c>
    </row>
    <row r="7536" spans="1:6" x14ac:dyDescent="0.25">
      <c r="A7536" t="s">
        <v>6041</v>
      </c>
      <c r="B7536" t="s">
        <v>233</v>
      </c>
      <c r="C7536" t="s">
        <v>32</v>
      </c>
      <c r="D7536" t="s">
        <v>6840</v>
      </c>
      <c r="E7536" s="1">
        <v>45627</v>
      </c>
      <c r="F7536">
        <v>1</v>
      </c>
    </row>
    <row r="7537" spans="1:6" x14ac:dyDescent="0.25">
      <c r="A7537" t="s">
        <v>6049</v>
      </c>
      <c r="B7537" t="s">
        <v>31</v>
      </c>
      <c r="C7537" t="s">
        <v>32</v>
      </c>
      <c r="D7537" t="s">
        <v>6839</v>
      </c>
      <c r="E7537" s="1">
        <v>45292</v>
      </c>
      <c r="F7537">
        <v>1</v>
      </c>
    </row>
    <row r="7538" spans="1:6" x14ac:dyDescent="0.25">
      <c r="A7538" t="s">
        <v>6049</v>
      </c>
      <c r="B7538" t="s">
        <v>31</v>
      </c>
      <c r="C7538" t="s">
        <v>32</v>
      </c>
      <c r="D7538" t="s">
        <v>6839</v>
      </c>
      <c r="E7538" s="1">
        <v>45323</v>
      </c>
      <c r="F7538">
        <v>1</v>
      </c>
    </row>
    <row r="7539" spans="1:6" x14ac:dyDescent="0.25">
      <c r="A7539" t="s">
        <v>6049</v>
      </c>
      <c r="B7539" t="s">
        <v>31</v>
      </c>
      <c r="C7539" t="s">
        <v>32</v>
      </c>
      <c r="D7539" t="s">
        <v>6839</v>
      </c>
      <c r="E7539" s="1">
        <v>45352</v>
      </c>
      <c r="F7539">
        <v>1</v>
      </c>
    </row>
    <row r="7540" spans="1:6" x14ac:dyDescent="0.25">
      <c r="A7540" t="s">
        <v>6049</v>
      </c>
      <c r="B7540" t="s">
        <v>31</v>
      </c>
      <c r="C7540" t="s">
        <v>32</v>
      </c>
      <c r="D7540" t="s">
        <v>6839</v>
      </c>
      <c r="E7540" s="1">
        <v>45383</v>
      </c>
      <c r="F7540">
        <v>1</v>
      </c>
    </row>
    <row r="7541" spans="1:6" x14ac:dyDescent="0.25">
      <c r="A7541" t="s">
        <v>6049</v>
      </c>
      <c r="B7541" t="s">
        <v>31</v>
      </c>
      <c r="C7541" t="s">
        <v>32</v>
      </c>
      <c r="D7541" t="s">
        <v>6839</v>
      </c>
      <c r="E7541" s="1">
        <v>45413</v>
      </c>
      <c r="F7541">
        <v>1</v>
      </c>
    </row>
    <row r="7542" spans="1:6" x14ac:dyDescent="0.25">
      <c r="A7542" t="s">
        <v>6049</v>
      </c>
      <c r="B7542" t="s">
        <v>31</v>
      </c>
      <c r="C7542" t="s">
        <v>32</v>
      </c>
      <c r="D7542" t="s">
        <v>6839</v>
      </c>
      <c r="E7542" s="1">
        <v>45444</v>
      </c>
      <c r="F7542">
        <v>1</v>
      </c>
    </row>
    <row r="7543" spans="1:6" x14ac:dyDescent="0.25">
      <c r="A7543" t="s">
        <v>6049</v>
      </c>
      <c r="B7543" t="s">
        <v>31</v>
      </c>
      <c r="C7543" t="s">
        <v>32</v>
      </c>
      <c r="D7543" t="s">
        <v>6839</v>
      </c>
      <c r="E7543" s="1">
        <v>45474</v>
      </c>
      <c r="F7543">
        <v>1</v>
      </c>
    </row>
    <row r="7544" spans="1:6" x14ac:dyDescent="0.25">
      <c r="A7544" t="s">
        <v>6049</v>
      </c>
      <c r="B7544" t="s">
        <v>31</v>
      </c>
      <c r="C7544" t="s">
        <v>32</v>
      </c>
      <c r="D7544" t="s">
        <v>6839</v>
      </c>
      <c r="E7544" s="1">
        <v>45505</v>
      </c>
      <c r="F7544">
        <v>1</v>
      </c>
    </row>
    <row r="7545" spans="1:6" x14ac:dyDescent="0.25">
      <c r="A7545" t="s">
        <v>6049</v>
      </c>
      <c r="B7545" t="s">
        <v>31</v>
      </c>
      <c r="C7545" t="s">
        <v>32</v>
      </c>
      <c r="D7545" t="s">
        <v>6839</v>
      </c>
      <c r="E7545" s="1">
        <v>45536</v>
      </c>
      <c r="F7545">
        <v>1</v>
      </c>
    </row>
    <row r="7546" spans="1:6" x14ac:dyDescent="0.25">
      <c r="A7546" t="s">
        <v>6049</v>
      </c>
      <c r="B7546" t="s">
        <v>31</v>
      </c>
      <c r="C7546" t="s">
        <v>32</v>
      </c>
      <c r="D7546" t="s">
        <v>6839</v>
      </c>
      <c r="E7546" s="1">
        <v>45566</v>
      </c>
      <c r="F7546">
        <v>1</v>
      </c>
    </row>
    <row r="7547" spans="1:6" x14ac:dyDescent="0.25">
      <c r="A7547" t="s">
        <v>6049</v>
      </c>
      <c r="B7547" t="s">
        <v>31</v>
      </c>
      <c r="C7547" t="s">
        <v>32</v>
      </c>
      <c r="D7547" t="s">
        <v>6839</v>
      </c>
      <c r="E7547" s="1">
        <v>45597</v>
      </c>
      <c r="F7547">
        <v>1</v>
      </c>
    </row>
    <row r="7548" spans="1:6" x14ac:dyDescent="0.25">
      <c r="A7548" t="s">
        <v>6049</v>
      </c>
      <c r="B7548" t="s">
        <v>31</v>
      </c>
      <c r="C7548" t="s">
        <v>32</v>
      </c>
      <c r="D7548" t="s">
        <v>6839</v>
      </c>
      <c r="E7548" s="1">
        <v>45627</v>
      </c>
      <c r="F7548">
        <v>1</v>
      </c>
    </row>
    <row r="7549" spans="1:6" x14ac:dyDescent="0.25">
      <c r="A7549" t="s">
        <v>6054</v>
      </c>
      <c r="B7549" t="s">
        <v>52</v>
      </c>
      <c r="C7549" t="s">
        <v>44</v>
      </c>
      <c r="D7549" t="s">
        <v>6839</v>
      </c>
      <c r="E7549" s="1">
        <v>45323</v>
      </c>
      <c r="F7549">
        <v>1</v>
      </c>
    </row>
    <row r="7550" spans="1:6" x14ac:dyDescent="0.25">
      <c r="A7550" t="s">
        <v>6054</v>
      </c>
      <c r="B7550" t="s">
        <v>52</v>
      </c>
      <c r="C7550" t="s">
        <v>44</v>
      </c>
      <c r="D7550" t="s">
        <v>6839</v>
      </c>
      <c r="E7550" s="1">
        <v>45352</v>
      </c>
      <c r="F7550">
        <v>1</v>
      </c>
    </row>
    <row r="7551" spans="1:6" x14ac:dyDescent="0.25">
      <c r="A7551" t="s">
        <v>6054</v>
      </c>
      <c r="B7551" t="s">
        <v>52</v>
      </c>
      <c r="C7551" t="s">
        <v>44</v>
      </c>
      <c r="D7551" t="s">
        <v>6839</v>
      </c>
      <c r="E7551" s="1">
        <v>45383</v>
      </c>
      <c r="F7551">
        <v>1</v>
      </c>
    </row>
    <row r="7552" spans="1:6" x14ac:dyDescent="0.25">
      <c r="A7552" t="s">
        <v>6054</v>
      </c>
      <c r="B7552" t="s">
        <v>52</v>
      </c>
      <c r="C7552" t="s">
        <v>44</v>
      </c>
      <c r="D7552" t="s">
        <v>6839</v>
      </c>
      <c r="E7552" s="1">
        <v>45413</v>
      </c>
      <c r="F7552">
        <v>1</v>
      </c>
    </row>
    <row r="7553" spans="1:6" x14ac:dyDescent="0.25">
      <c r="A7553" t="s">
        <v>6054</v>
      </c>
      <c r="B7553" t="s">
        <v>52</v>
      </c>
      <c r="C7553" t="s">
        <v>44</v>
      </c>
      <c r="D7553" t="s">
        <v>6839</v>
      </c>
      <c r="E7553" s="1">
        <v>45444</v>
      </c>
      <c r="F7553">
        <v>1</v>
      </c>
    </row>
    <row r="7554" spans="1:6" x14ac:dyDescent="0.25">
      <c r="A7554" t="s">
        <v>6054</v>
      </c>
      <c r="B7554" t="s">
        <v>52</v>
      </c>
      <c r="C7554" t="s">
        <v>44</v>
      </c>
      <c r="D7554" t="s">
        <v>6839</v>
      </c>
      <c r="E7554" s="1">
        <v>45474</v>
      </c>
      <c r="F7554">
        <v>1</v>
      </c>
    </row>
    <row r="7555" spans="1:6" x14ac:dyDescent="0.25">
      <c r="A7555" t="s">
        <v>6054</v>
      </c>
      <c r="B7555" t="s">
        <v>52</v>
      </c>
      <c r="C7555" t="s">
        <v>44</v>
      </c>
      <c r="D7555" t="s">
        <v>6839</v>
      </c>
      <c r="E7555" s="1">
        <v>45505</v>
      </c>
      <c r="F7555">
        <v>1</v>
      </c>
    </row>
    <row r="7556" spans="1:6" x14ac:dyDescent="0.25">
      <c r="A7556" t="s">
        <v>6054</v>
      </c>
      <c r="B7556" t="s">
        <v>52</v>
      </c>
      <c r="C7556" t="s">
        <v>44</v>
      </c>
      <c r="D7556" t="s">
        <v>6839</v>
      </c>
      <c r="E7556" s="1">
        <v>45536</v>
      </c>
      <c r="F7556">
        <v>1</v>
      </c>
    </row>
    <row r="7557" spans="1:6" x14ac:dyDescent="0.25">
      <c r="A7557" t="s">
        <v>6054</v>
      </c>
      <c r="B7557" t="s">
        <v>52</v>
      </c>
      <c r="C7557" t="s">
        <v>44</v>
      </c>
      <c r="D7557" t="s">
        <v>6839</v>
      </c>
      <c r="E7557" s="1">
        <v>45566</v>
      </c>
      <c r="F7557">
        <v>1</v>
      </c>
    </row>
    <row r="7558" spans="1:6" x14ac:dyDescent="0.25">
      <c r="A7558" t="s">
        <v>6054</v>
      </c>
      <c r="B7558" t="s">
        <v>52</v>
      </c>
      <c r="C7558" t="s">
        <v>44</v>
      </c>
      <c r="D7558" t="s">
        <v>6839</v>
      </c>
      <c r="E7558" s="1">
        <v>45597</v>
      </c>
      <c r="F7558">
        <v>1</v>
      </c>
    </row>
    <row r="7559" spans="1:6" x14ac:dyDescent="0.25">
      <c r="A7559" t="s">
        <v>6054</v>
      </c>
      <c r="B7559" t="s">
        <v>52</v>
      </c>
      <c r="C7559" t="s">
        <v>44</v>
      </c>
      <c r="D7559" t="s">
        <v>6839</v>
      </c>
      <c r="E7559" s="1">
        <v>45627</v>
      </c>
      <c r="F7559">
        <v>1</v>
      </c>
    </row>
    <row r="7560" spans="1:6" x14ac:dyDescent="0.25">
      <c r="A7560" t="s">
        <v>6064</v>
      </c>
      <c r="B7560" t="s">
        <v>52</v>
      </c>
      <c r="C7560" t="s">
        <v>44</v>
      </c>
      <c r="D7560" t="s">
        <v>6840</v>
      </c>
      <c r="E7560" s="1">
        <v>45352</v>
      </c>
      <c r="F7560">
        <v>1</v>
      </c>
    </row>
    <row r="7561" spans="1:6" x14ac:dyDescent="0.25">
      <c r="A7561" t="s">
        <v>6064</v>
      </c>
      <c r="B7561" t="s">
        <v>52</v>
      </c>
      <c r="C7561" t="s">
        <v>44</v>
      </c>
      <c r="D7561" t="s">
        <v>6840</v>
      </c>
      <c r="E7561" s="1">
        <v>45383</v>
      </c>
      <c r="F7561">
        <v>1</v>
      </c>
    </row>
    <row r="7562" spans="1:6" x14ac:dyDescent="0.25">
      <c r="A7562" t="s">
        <v>6064</v>
      </c>
      <c r="B7562" t="s">
        <v>52</v>
      </c>
      <c r="C7562" t="s">
        <v>44</v>
      </c>
      <c r="D7562" t="s">
        <v>6840</v>
      </c>
      <c r="E7562" s="1">
        <v>45413</v>
      </c>
      <c r="F7562">
        <v>1</v>
      </c>
    </row>
    <row r="7563" spans="1:6" x14ac:dyDescent="0.25">
      <c r="A7563" t="s">
        <v>6064</v>
      </c>
      <c r="B7563" t="s">
        <v>52</v>
      </c>
      <c r="C7563" t="s">
        <v>44</v>
      </c>
      <c r="D7563" t="s">
        <v>6840</v>
      </c>
      <c r="E7563" s="1">
        <v>45444</v>
      </c>
      <c r="F7563">
        <v>1</v>
      </c>
    </row>
    <row r="7564" spans="1:6" x14ac:dyDescent="0.25">
      <c r="A7564" t="s">
        <v>6064</v>
      </c>
      <c r="B7564" t="s">
        <v>52</v>
      </c>
      <c r="C7564" t="s">
        <v>44</v>
      </c>
      <c r="D7564" t="s">
        <v>6840</v>
      </c>
      <c r="E7564" s="1">
        <v>45474</v>
      </c>
      <c r="F7564">
        <v>1</v>
      </c>
    </row>
    <row r="7565" spans="1:6" x14ac:dyDescent="0.25">
      <c r="A7565" t="s">
        <v>6064</v>
      </c>
      <c r="B7565" t="s">
        <v>52</v>
      </c>
      <c r="C7565" t="s">
        <v>44</v>
      </c>
      <c r="D7565" t="s">
        <v>6840</v>
      </c>
      <c r="E7565" s="1">
        <v>45505</v>
      </c>
      <c r="F7565">
        <v>1</v>
      </c>
    </row>
    <row r="7566" spans="1:6" x14ac:dyDescent="0.25">
      <c r="A7566" t="s">
        <v>6064</v>
      </c>
      <c r="B7566" t="s">
        <v>52</v>
      </c>
      <c r="C7566" t="s">
        <v>44</v>
      </c>
      <c r="D7566" t="s">
        <v>6840</v>
      </c>
      <c r="E7566" s="1">
        <v>45536</v>
      </c>
      <c r="F7566">
        <v>1</v>
      </c>
    </row>
    <row r="7567" spans="1:6" x14ac:dyDescent="0.25">
      <c r="A7567" t="s">
        <v>6064</v>
      </c>
      <c r="B7567" t="s">
        <v>52</v>
      </c>
      <c r="C7567" t="s">
        <v>44</v>
      </c>
      <c r="D7567" t="s">
        <v>6840</v>
      </c>
      <c r="E7567" s="1">
        <v>45566</v>
      </c>
      <c r="F7567">
        <v>1</v>
      </c>
    </row>
    <row r="7568" spans="1:6" x14ac:dyDescent="0.25">
      <c r="A7568" t="s">
        <v>6064</v>
      </c>
      <c r="B7568" t="s">
        <v>52</v>
      </c>
      <c r="C7568" t="s">
        <v>44</v>
      </c>
      <c r="D7568" t="s">
        <v>6840</v>
      </c>
      <c r="E7568" s="1">
        <v>45597</v>
      </c>
      <c r="F7568">
        <v>1</v>
      </c>
    </row>
    <row r="7569" spans="1:6" x14ac:dyDescent="0.25">
      <c r="A7569" t="s">
        <v>6064</v>
      </c>
      <c r="B7569" t="s">
        <v>52</v>
      </c>
      <c r="C7569" t="s">
        <v>44</v>
      </c>
      <c r="D7569" t="s">
        <v>6840</v>
      </c>
      <c r="E7569" s="1">
        <v>45627</v>
      </c>
      <c r="F7569">
        <v>1</v>
      </c>
    </row>
    <row r="7570" spans="1:6" x14ac:dyDescent="0.25">
      <c r="A7570" t="s">
        <v>6068</v>
      </c>
      <c r="B7570" t="s">
        <v>31</v>
      </c>
      <c r="C7570" t="s">
        <v>32</v>
      </c>
      <c r="D7570" t="s">
        <v>6840</v>
      </c>
      <c r="E7570" s="1">
        <v>45323</v>
      </c>
      <c r="F7570">
        <v>1</v>
      </c>
    </row>
    <row r="7571" spans="1:6" x14ac:dyDescent="0.25">
      <c r="A7571" t="s">
        <v>6068</v>
      </c>
      <c r="B7571" t="s">
        <v>31</v>
      </c>
      <c r="C7571" t="s">
        <v>32</v>
      </c>
      <c r="D7571" t="s">
        <v>6840</v>
      </c>
      <c r="E7571" s="1">
        <v>45352</v>
      </c>
      <c r="F7571">
        <v>1</v>
      </c>
    </row>
    <row r="7572" spans="1:6" x14ac:dyDescent="0.25">
      <c r="A7572" t="s">
        <v>6068</v>
      </c>
      <c r="B7572" t="s">
        <v>31</v>
      </c>
      <c r="C7572" t="s">
        <v>32</v>
      </c>
      <c r="D7572" t="s">
        <v>6840</v>
      </c>
      <c r="E7572" s="1">
        <v>45383</v>
      </c>
      <c r="F7572">
        <v>1</v>
      </c>
    </row>
    <row r="7573" spans="1:6" x14ac:dyDescent="0.25">
      <c r="A7573" t="s">
        <v>6068</v>
      </c>
      <c r="B7573" t="s">
        <v>31</v>
      </c>
      <c r="C7573" t="s">
        <v>32</v>
      </c>
      <c r="D7573" t="s">
        <v>6840</v>
      </c>
      <c r="E7573" s="1">
        <v>45413</v>
      </c>
      <c r="F7573">
        <v>1</v>
      </c>
    </row>
    <row r="7574" spans="1:6" x14ac:dyDescent="0.25">
      <c r="A7574" t="s">
        <v>6068</v>
      </c>
      <c r="B7574" t="s">
        <v>31</v>
      </c>
      <c r="C7574" t="s">
        <v>32</v>
      </c>
      <c r="D7574" t="s">
        <v>6840</v>
      </c>
      <c r="E7574" s="1">
        <v>45444</v>
      </c>
      <c r="F7574">
        <v>1</v>
      </c>
    </row>
    <row r="7575" spans="1:6" x14ac:dyDescent="0.25">
      <c r="A7575" t="s">
        <v>6068</v>
      </c>
      <c r="B7575" t="s">
        <v>31</v>
      </c>
      <c r="C7575" t="s">
        <v>32</v>
      </c>
      <c r="D7575" t="s">
        <v>6840</v>
      </c>
      <c r="E7575" s="1">
        <v>45474</v>
      </c>
      <c r="F7575">
        <v>1</v>
      </c>
    </row>
    <row r="7576" spans="1:6" x14ac:dyDescent="0.25">
      <c r="A7576" t="s">
        <v>6068</v>
      </c>
      <c r="B7576" t="s">
        <v>31</v>
      </c>
      <c r="C7576" t="s">
        <v>32</v>
      </c>
      <c r="D7576" t="s">
        <v>6840</v>
      </c>
      <c r="E7576" s="1">
        <v>45505</v>
      </c>
      <c r="F7576">
        <v>1</v>
      </c>
    </row>
    <row r="7577" spans="1:6" x14ac:dyDescent="0.25">
      <c r="A7577" t="s">
        <v>6068</v>
      </c>
      <c r="B7577" t="s">
        <v>31</v>
      </c>
      <c r="C7577" t="s">
        <v>32</v>
      </c>
      <c r="D7577" t="s">
        <v>6840</v>
      </c>
      <c r="E7577" s="1">
        <v>45536</v>
      </c>
      <c r="F7577">
        <v>1</v>
      </c>
    </row>
    <row r="7578" spans="1:6" x14ac:dyDescent="0.25">
      <c r="A7578" t="s">
        <v>6068</v>
      </c>
      <c r="B7578" t="s">
        <v>31</v>
      </c>
      <c r="C7578" t="s">
        <v>32</v>
      </c>
      <c r="D7578" t="s">
        <v>6840</v>
      </c>
      <c r="E7578" s="1">
        <v>45566</v>
      </c>
      <c r="F7578">
        <v>1</v>
      </c>
    </row>
    <row r="7579" spans="1:6" x14ac:dyDescent="0.25">
      <c r="A7579" t="s">
        <v>6068</v>
      </c>
      <c r="B7579" t="s">
        <v>31</v>
      </c>
      <c r="C7579" t="s">
        <v>32</v>
      </c>
      <c r="D7579" t="s">
        <v>6840</v>
      </c>
      <c r="E7579" s="1">
        <v>45597</v>
      </c>
      <c r="F7579">
        <v>1</v>
      </c>
    </row>
    <row r="7580" spans="1:6" x14ac:dyDescent="0.25">
      <c r="A7580" t="s">
        <v>6068</v>
      </c>
      <c r="B7580" t="s">
        <v>31</v>
      </c>
      <c r="C7580" t="s">
        <v>32</v>
      </c>
      <c r="D7580" t="s">
        <v>6840</v>
      </c>
      <c r="E7580" s="1">
        <v>45627</v>
      </c>
      <c r="F7580">
        <v>1</v>
      </c>
    </row>
    <row r="7581" spans="1:6" x14ac:dyDescent="0.25">
      <c r="A7581" t="s">
        <v>6075</v>
      </c>
      <c r="B7581" t="s">
        <v>31</v>
      </c>
      <c r="C7581" t="s">
        <v>32</v>
      </c>
      <c r="D7581" t="s">
        <v>6840</v>
      </c>
      <c r="E7581" s="1">
        <v>45323</v>
      </c>
      <c r="F7581">
        <v>1</v>
      </c>
    </row>
    <row r="7582" spans="1:6" x14ac:dyDescent="0.25">
      <c r="A7582" t="s">
        <v>6075</v>
      </c>
      <c r="B7582" t="s">
        <v>31</v>
      </c>
      <c r="C7582" t="s">
        <v>32</v>
      </c>
      <c r="D7582" t="s">
        <v>6840</v>
      </c>
      <c r="E7582" s="1">
        <v>45352</v>
      </c>
      <c r="F7582">
        <v>1</v>
      </c>
    </row>
    <row r="7583" spans="1:6" x14ac:dyDescent="0.25">
      <c r="A7583" t="s">
        <v>6075</v>
      </c>
      <c r="B7583" t="s">
        <v>31</v>
      </c>
      <c r="C7583" t="s">
        <v>32</v>
      </c>
      <c r="D7583" t="s">
        <v>6840</v>
      </c>
      <c r="E7583" s="1">
        <v>45383</v>
      </c>
      <c r="F7583">
        <v>1</v>
      </c>
    </row>
    <row r="7584" spans="1:6" x14ac:dyDescent="0.25">
      <c r="A7584" t="s">
        <v>6075</v>
      </c>
      <c r="B7584" t="s">
        <v>31</v>
      </c>
      <c r="C7584" t="s">
        <v>32</v>
      </c>
      <c r="D7584" t="s">
        <v>6840</v>
      </c>
      <c r="E7584" s="1">
        <v>45413</v>
      </c>
      <c r="F7584">
        <v>1</v>
      </c>
    </row>
    <row r="7585" spans="1:6" x14ac:dyDescent="0.25">
      <c r="A7585" t="s">
        <v>6075</v>
      </c>
      <c r="B7585" t="s">
        <v>31</v>
      </c>
      <c r="C7585" t="s">
        <v>32</v>
      </c>
      <c r="D7585" t="s">
        <v>6840</v>
      </c>
      <c r="E7585" s="1">
        <v>45444</v>
      </c>
      <c r="F7585">
        <v>1</v>
      </c>
    </row>
    <row r="7586" spans="1:6" x14ac:dyDescent="0.25">
      <c r="A7586" t="s">
        <v>6075</v>
      </c>
      <c r="B7586" t="s">
        <v>31</v>
      </c>
      <c r="C7586" t="s">
        <v>32</v>
      </c>
      <c r="D7586" t="s">
        <v>6840</v>
      </c>
      <c r="E7586" s="1">
        <v>45474</v>
      </c>
      <c r="F7586">
        <v>1</v>
      </c>
    </row>
    <row r="7587" spans="1:6" x14ac:dyDescent="0.25">
      <c r="A7587" t="s">
        <v>6075</v>
      </c>
      <c r="B7587" t="s">
        <v>31</v>
      </c>
      <c r="C7587" t="s">
        <v>32</v>
      </c>
      <c r="D7587" t="s">
        <v>6840</v>
      </c>
      <c r="E7587" s="1">
        <v>45505</v>
      </c>
      <c r="F7587">
        <v>1</v>
      </c>
    </row>
    <row r="7588" spans="1:6" x14ac:dyDescent="0.25">
      <c r="A7588" t="s">
        <v>6075</v>
      </c>
      <c r="B7588" t="s">
        <v>31</v>
      </c>
      <c r="C7588" t="s">
        <v>32</v>
      </c>
      <c r="D7588" t="s">
        <v>6840</v>
      </c>
      <c r="E7588" s="1">
        <v>45536</v>
      </c>
      <c r="F7588">
        <v>1</v>
      </c>
    </row>
    <row r="7589" spans="1:6" x14ac:dyDescent="0.25">
      <c r="A7589" t="s">
        <v>6075</v>
      </c>
      <c r="B7589" t="s">
        <v>31</v>
      </c>
      <c r="C7589" t="s">
        <v>32</v>
      </c>
      <c r="D7589" t="s">
        <v>6840</v>
      </c>
      <c r="E7589" s="1">
        <v>45566</v>
      </c>
      <c r="F7589">
        <v>1</v>
      </c>
    </row>
    <row r="7590" spans="1:6" x14ac:dyDescent="0.25">
      <c r="A7590" t="s">
        <v>6075</v>
      </c>
      <c r="B7590" t="s">
        <v>31</v>
      </c>
      <c r="C7590" t="s">
        <v>32</v>
      </c>
      <c r="D7590" t="s">
        <v>6840</v>
      </c>
      <c r="E7590" s="1">
        <v>45597</v>
      </c>
      <c r="F7590">
        <v>1</v>
      </c>
    </row>
    <row r="7591" spans="1:6" x14ac:dyDescent="0.25">
      <c r="A7591" t="s">
        <v>6075</v>
      </c>
      <c r="B7591" t="s">
        <v>31</v>
      </c>
      <c r="C7591" t="s">
        <v>32</v>
      </c>
      <c r="D7591" t="s">
        <v>6840</v>
      </c>
      <c r="E7591" s="1">
        <v>45627</v>
      </c>
      <c r="F7591">
        <v>1</v>
      </c>
    </row>
    <row r="7592" spans="1:6" x14ac:dyDescent="0.25">
      <c r="A7592" t="s">
        <v>6084</v>
      </c>
      <c r="B7592" t="s">
        <v>233</v>
      </c>
      <c r="C7592" t="s">
        <v>32</v>
      </c>
      <c r="D7592" t="s">
        <v>6841</v>
      </c>
      <c r="E7592" s="1">
        <v>45323</v>
      </c>
      <c r="F7592">
        <v>1</v>
      </c>
    </row>
    <row r="7593" spans="1:6" x14ac:dyDescent="0.25">
      <c r="A7593" t="s">
        <v>6084</v>
      </c>
      <c r="B7593" t="s">
        <v>233</v>
      </c>
      <c r="C7593" t="s">
        <v>32</v>
      </c>
      <c r="D7593" t="s">
        <v>6841</v>
      </c>
      <c r="E7593" s="1">
        <v>45352</v>
      </c>
      <c r="F7593">
        <v>1</v>
      </c>
    </row>
    <row r="7594" spans="1:6" x14ac:dyDescent="0.25">
      <c r="A7594" t="s">
        <v>6084</v>
      </c>
      <c r="B7594" t="s">
        <v>233</v>
      </c>
      <c r="C7594" t="s">
        <v>32</v>
      </c>
      <c r="D7594" t="s">
        <v>6841</v>
      </c>
      <c r="E7594" s="1">
        <v>45383</v>
      </c>
      <c r="F7594">
        <v>1</v>
      </c>
    </row>
    <row r="7595" spans="1:6" x14ac:dyDescent="0.25">
      <c r="A7595" t="s">
        <v>6084</v>
      </c>
      <c r="B7595" t="s">
        <v>233</v>
      </c>
      <c r="C7595" t="s">
        <v>32</v>
      </c>
      <c r="D7595" t="s">
        <v>6841</v>
      </c>
      <c r="E7595" s="1">
        <v>45413</v>
      </c>
      <c r="F7595">
        <v>1</v>
      </c>
    </row>
    <row r="7596" spans="1:6" x14ac:dyDescent="0.25">
      <c r="A7596" t="s">
        <v>6084</v>
      </c>
      <c r="B7596" t="s">
        <v>233</v>
      </c>
      <c r="C7596" t="s">
        <v>32</v>
      </c>
      <c r="D7596" t="s">
        <v>6841</v>
      </c>
      <c r="E7596" s="1">
        <v>45444</v>
      </c>
      <c r="F7596">
        <v>1</v>
      </c>
    </row>
    <row r="7597" spans="1:6" x14ac:dyDescent="0.25">
      <c r="A7597" t="s">
        <v>6084</v>
      </c>
      <c r="B7597" t="s">
        <v>233</v>
      </c>
      <c r="C7597" t="s">
        <v>32</v>
      </c>
      <c r="D7597" t="s">
        <v>6841</v>
      </c>
      <c r="E7597" s="1">
        <v>45474</v>
      </c>
      <c r="F7597">
        <v>1</v>
      </c>
    </row>
    <row r="7598" spans="1:6" x14ac:dyDescent="0.25">
      <c r="A7598" t="s">
        <v>6092</v>
      </c>
      <c r="B7598" t="s">
        <v>146</v>
      </c>
      <c r="C7598" t="s">
        <v>147</v>
      </c>
      <c r="D7598" t="s">
        <v>6840</v>
      </c>
      <c r="E7598" s="1">
        <v>45292</v>
      </c>
      <c r="F7598">
        <v>1</v>
      </c>
    </row>
    <row r="7599" spans="1:6" x14ac:dyDescent="0.25">
      <c r="A7599" t="s">
        <v>6092</v>
      </c>
      <c r="B7599" t="s">
        <v>146</v>
      </c>
      <c r="C7599" t="s">
        <v>147</v>
      </c>
      <c r="D7599" t="s">
        <v>6840</v>
      </c>
      <c r="E7599" s="1">
        <v>45323</v>
      </c>
      <c r="F7599">
        <v>1</v>
      </c>
    </row>
    <row r="7600" spans="1:6" x14ac:dyDescent="0.25">
      <c r="A7600" t="s">
        <v>6092</v>
      </c>
      <c r="B7600" t="s">
        <v>146</v>
      </c>
      <c r="C7600" t="s">
        <v>147</v>
      </c>
      <c r="D7600" t="s">
        <v>6840</v>
      </c>
      <c r="E7600" s="1">
        <v>45352</v>
      </c>
      <c r="F7600">
        <v>1</v>
      </c>
    </row>
    <row r="7601" spans="1:6" x14ac:dyDescent="0.25">
      <c r="A7601" t="s">
        <v>6092</v>
      </c>
      <c r="B7601" t="s">
        <v>146</v>
      </c>
      <c r="C7601" t="s">
        <v>147</v>
      </c>
      <c r="D7601" t="s">
        <v>6840</v>
      </c>
      <c r="E7601" s="1">
        <v>45383</v>
      </c>
      <c r="F7601">
        <v>1</v>
      </c>
    </row>
    <row r="7602" spans="1:6" x14ac:dyDescent="0.25">
      <c r="A7602" t="s">
        <v>6092</v>
      </c>
      <c r="B7602" t="s">
        <v>146</v>
      </c>
      <c r="C7602" t="s">
        <v>147</v>
      </c>
      <c r="D7602" t="s">
        <v>6840</v>
      </c>
      <c r="E7602" s="1">
        <v>45413</v>
      </c>
      <c r="F7602">
        <v>1</v>
      </c>
    </row>
    <row r="7603" spans="1:6" x14ac:dyDescent="0.25">
      <c r="A7603" t="s">
        <v>6092</v>
      </c>
      <c r="B7603" t="s">
        <v>146</v>
      </c>
      <c r="C7603" t="s">
        <v>147</v>
      </c>
      <c r="D7603" t="s">
        <v>6840</v>
      </c>
      <c r="E7603" s="1">
        <v>45444</v>
      </c>
      <c r="F7603">
        <v>1</v>
      </c>
    </row>
    <row r="7604" spans="1:6" x14ac:dyDescent="0.25">
      <c r="A7604" t="s">
        <v>6092</v>
      </c>
      <c r="B7604" t="s">
        <v>146</v>
      </c>
      <c r="C7604" t="s">
        <v>147</v>
      </c>
      <c r="D7604" t="s">
        <v>6840</v>
      </c>
      <c r="E7604" s="1">
        <v>45474</v>
      </c>
      <c r="F7604">
        <v>1</v>
      </c>
    </row>
    <row r="7605" spans="1:6" x14ac:dyDescent="0.25">
      <c r="A7605" t="s">
        <v>6092</v>
      </c>
      <c r="B7605" t="s">
        <v>146</v>
      </c>
      <c r="C7605" t="s">
        <v>147</v>
      </c>
      <c r="D7605" t="s">
        <v>6840</v>
      </c>
      <c r="E7605" s="1">
        <v>45505</v>
      </c>
      <c r="F7605">
        <v>1</v>
      </c>
    </row>
    <row r="7606" spans="1:6" x14ac:dyDescent="0.25">
      <c r="A7606" t="s">
        <v>6092</v>
      </c>
      <c r="B7606" t="s">
        <v>146</v>
      </c>
      <c r="C7606" t="s">
        <v>147</v>
      </c>
      <c r="D7606" t="s">
        <v>6840</v>
      </c>
      <c r="E7606" s="1">
        <v>45536</v>
      </c>
      <c r="F7606">
        <v>1</v>
      </c>
    </row>
    <row r="7607" spans="1:6" x14ac:dyDescent="0.25">
      <c r="A7607" t="s">
        <v>6092</v>
      </c>
      <c r="B7607" t="s">
        <v>146</v>
      </c>
      <c r="C7607" t="s">
        <v>147</v>
      </c>
      <c r="D7607" t="s">
        <v>6840</v>
      </c>
      <c r="E7607" s="1">
        <v>45566</v>
      </c>
      <c r="F7607">
        <v>1</v>
      </c>
    </row>
    <row r="7608" spans="1:6" x14ac:dyDescent="0.25">
      <c r="A7608" t="s">
        <v>6092</v>
      </c>
      <c r="B7608" t="s">
        <v>146</v>
      </c>
      <c r="C7608" t="s">
        <v>147</v>
      </c>
      <c r="D7608" t="s">
        <v>6840</v>
      </c>
      <c r="E7608" s="1">
        <v>45597</v>
      </c>
      <c r="F7608">
        <v>1</v>
      </c>
    </row>
    <row r="7609" spans="1:6" x14ac:dyDescent="0.25">
      <c r="A7609" t="s">
        <v>6092</v>
      </c>
      <c r="B7609" t="s">
        <v>146</v>
      </c>
      <c r="C7609" t="s">
        <v>147</v>
      </c>
      <c r="D7609" t="s">
        <v>6840</v>
      </c>
      <c r="E7609" s="1">
        <v>45627</v>
      </c>
      <c r="F7609">
        <v>1</v>
      </c>
    </row>
    <row r="7610" spans="1:6" x14ac:dyDescent="0.25">
      <c r="A7610" t="s">
        <v>6103</v>
      </c>
      <c r="B7610" t="s">
        <v>146</v>
      </c>
      <c r="C7610" t="s">
        <v>147</v>
      </c>
      <c r="D7610" t="s">
        <v>6842</v>
      </c>
      <c r="E7610" s="1">
        <v>45292</v>
      </c>
      <c r="F7610">
        <v>1</v>
      </c>
    </row>
    <row r="7611" spans="1:6" x14ac:dyDescent="0.25">
      <c r="A7611" t="s">
        <v>6103</v>
      </c>
      <c r="B7611" t="s">
        <v>146</v>
      </c>
      <c r="C7611" t="s">
        <v>147</v>
      </c>
      <c r="D7611" t="s">
        <v>6842</v>
      </c>
      <c r="E7611" s="1">
        <v>45323</v>
      </c>
      <c r="F7611">
        <v>1</v>
      </c>
    </row>
    <row r="7612" spans="1:6" x14ac:dyDescent="0.25">
      <c r="A7612" t="s">
        <v>6103</v>
      </c>
      <c r="B7612" t="s">
        <v>146</v>
      </c>
      <c r="C7612" t="s">
        <v>147</v>
      </c>
      <c r="D7612" t="s">
        <v>6842</v>
      </c>
      <c r="E7612" s="1">
        <v>45352</v>
      </c>
      <c r="F7612">
        <v>1</v>
      </c>
    </row>
    <row r="7613" spans="1:6" x14ac:dyDescent="0.25">
      <c r="A7613" t="s">
        <v>6103</v>
      </c>
      <c r="B7613" t="s">
        <v>146</v>
      </c>
      <c r="C7613" t="s">
        <v>147</v>
      </c>
      <c r="D7613" t="s">
        <v>6842</v>
      </c>
      <c r="E7613" s="1">
        <v>45383</v>
      </c>
      <c r="F7613">
        <v>1</v>
      </c>
    </row>
    <row r="7614" spans="1:6" x14ac:dyDescent="0.25">
      <c r="A7614" t="s">
        <v>6103</v>
      </c>
      <c r="B7614" t="s">
        <v>146</v>
      </c>
      <c r="C7614" t="s">
        <v>147</v>
      </c>
      <c r="D7614" t="s">
        <v>6842</v>
      </c>
      <c r="E7614" s="1">
        <v>45413</v>
      </c>
      <c r="F7614">
        <v>1</v>
      </c>
    </row>
    <row r="7615" spans="1:6" x14ac:dyDescent="0.25">
      <c r="A7615" t="s">
        <v>6103</v>
      </c>
      <c r="B7615" t="s">
        <v>146</v>
      </c>
      <c r="C7615" t="s">
        <v>147</v>
      </c>
      <c r="D7615" t="s">
        <v>6842</v>
      </c>
      <c r="E7615" s="1">
        <v>45444</v>
      </c>
      <c r="F7615">
        <v>1</v>
      </c>
    </row>
    <row r="7616" spans="1:6" x14ac:dyDescent="0.25">
      <c r="A7616" t="s">
        <v>6103</v>
      </c>
      <c r="B7616" t="s">
        <v>146</v>
      </c>
      <c r="C7616" t="s">
        <v>147</v>
      </c>
      <c r="D7616" t="s">
        <v>6842</v>
      </c>
      <c r="E7616" s="1">
        <v>45474</v>
      </c>
      <c r="F7616">
        <v>1</v>
      </c>
    </row>
    <row r="7617" spans="1:6" x14ac:dyDescent="0.25">
      <c r="A7617" t="s">
        <v>6103</v>
      </c>
      <c r="B7617" t="s">
        <v>146</v>
      </c>
      <c r="C7617" t="s">
        <v>147</v>
      </c>
      <c r="D7617" t="s">
        <v>6842</v>
      </c>
      <c r="E7617" s="1">
        <v>45505</v>
      </c>
      <c r="F7617">
        <v>1</v>
      </c>
    </row>
    <row r="7618" spans="1:6" x14ac:dyDescent="0.25">
      <c r="A7618" t="s">
        <v>6103</v>
      </c>
      <c r="B7618" t="s">
        <v>146</v>
      </c>
      <c r="C7618" t="s">
        <v>147</v>
      </c>
      <c r="D7618" t="s">
        <v>6842</v>
      </c>
      <c r="E7618" s="1">
        <v>45536</v>
      </c>
      <c r="F7618">
        <v>1</v>
      </c>
    </row>
    <row r="7619" spans="1:6" x14ac:dyDescent="0.25">
      <c r="A7619" t="s">
        <v>6103</v>
      </c>
      <c r="B7619" t="s">
        <v>146</v>
      </c>
      <c r="C7619" t="s">
        <v>147</v>
      </c>
      <c r="D7619" t="s">
        <v>6842</v>
      </c>
      <c r="E7619" s="1">
        <v>45566</v>
      </c>
      <c r="F7619">
        <v>1</v>
      </c>
    </row>
    <row r="7620" spans="1:6" x14ac:dyDescent="0.25">
      <c r="A7620" t="s">
        <v>6103</v>
      </c>
      <c r="B7620" t="s">
        <v>146</v>
      </c>
      <c r="C7620" t="s">
        <v>147</v>
      </c>
      <c r="D7620" t="s">
        <v>6842</v>
      </c>
      <c r="E7620" s="1">
        <v>45597</v>
      </c>
      <c r="F7620">
        <v>1</v>
      </c>
    </row>
    <row r="7621" spans="1:6" x14ac:dyDescent="0.25">
      <c r="A7621" t="s">
        <v>6103</v>
      </c>
      <c r="B7621" t="s">
        <v>146</v>
      </c>
      <c r="C7621" t="s">
        <v>147</v>
      </c>
      <c r="D7621" t="s">
        <v>6842</v>
      </c>
      <c r="E7621" s="1">
        <v>45627</v>
      </c>
      <c r="F7621">
        <v>1</v>
      </c>
    </row>
    <row r="7622" spans="1:6" x14ac:dyDescent="0.25">
      <c r="A7622" t="s">
        <v>6113</v>
      </c>
      <c r="B7622" t="s">
        <v>233</v>
      </c>
      <c r="C7622" t="s">
        <v>32</v>
      </c>
      <c r="D7622" t="s">
        <v>6839</v>
      </c>
      <c r="E7622" s="1">
        <v>45352</v>
      </c>
      <c r="F7622">
        <v>1</v>
      </c>
    </row>
    <row r="7623" spans="1:6" x14ac:dyDescent="0.25">
      <c r="A7623" t="s">
        <v>6113</v>
      </c>
      <c r="B7623" t="s">
        <v>233</v>
      </c>
      <c r="C7623" t="s">
        <v>32</v>
      </c>
      <c r="D7623" t="s">
        <v>6839</v>
      </c>
      <c r="E7623" s="1">
        <v>45383</v>
      </c>
      <c r="F7623">
        <v>1</v>
      </c>
    </row>
    <row r="7624" spans="1:6" x14ac:dyDescent="0.25">
      <c r="A7624" t="s">
        <v>6113</v>
      </c>
      <c r="B7624" t="s">
        <v>233</v>
      </c>
      <c r="C7624" t="s">
        <v>32</v>
      </c>
      <c r="D7624" t="s">
        <v>6839</v>
      </c>
      <c r="E7624" s="1">
        <v>45413</v>
      </c>
      <c r="F7624">
        <v>1</v>
      </c>
    </row>
    <row r="7625" spans="1:6" x14ac:dyDescent="0.25">
      <c r="A7625" t="s">
        <v>6113</v>
      </c>
      <c r="B7625" t="s">
        <v>233</v>
      </c>
      <c r="C7625" t="s">
        <v>32</v>
      </c>
      <c r="D7625" t="s">
        <v>6839</v>
      </c>
      <c r="E7625" s="1">
        <v>45444</v>
      </c>
      <c r="F7625">
        <v>1</v>
      </c>
    </row>
    <row r="7626" spans="1:6" x14ac:dyDescent="0.25">
      <c r="A7626" t="s">
        <v>6113</v>
      </c>
      <c r="B7626" t="s">
        <v>233</v>
      </c>
      <c r="C7626" t="s">
        <v>32</v>
      </c>
      <c r="D7626" t="s">
        <v>6839</v>
      </c>
      <c r="E7626" s="1">
        <v>45474</v>
      </c>
      <c r="F7626">
        <v>1</v>
      </c>
    </row>
    <row r="7627" spans="1:6" x14ac:dyDescent="0.25">
      <c r="A7627" t="s">
        <v>6113</v>
      </c>
      <c r="B7627" t="s">
        <v>233</v>
      </c>
      <c r="C7627" t="s">
        <v>32</v>
      </c>
      <c r="D7627" t="s">
        <v>6839</v>
      </c>
      <c r="E7627" s="1">
        <v>45505</v>
      </c>
      <c r="F7627">
        <v>1</v>
      </c>
    </row>
    <row r="7628" spans="1:6" x14ac:dyDescent="0.25">
      <c r="A7628" t="s">
        <v>6113</v>
      </c>
      <c r="B7628" t="s">
        <v>233</v>
      </c>
      <c r="C7628" t="s">
        <v>32</v>
      </c>
      <c r="D7628" t="s">
        <v>6839</v>
      </c>
      <c r="E7628" s="1">
        <v>45536</v>
      </c>
      <c r="F7628">
        <v>1</v>
      </c>
    </row>
    <row r="7629" spans="1:6" x14ac:dyDescent="0.25">
      <c r="A7629" t="s">
        <v>6113</v>
      </c>
      <c r="B7629" t="s">
        <v>233</v>
      </c>
      <c r="C7629" t="s">
        <v>32</v>
      </c>
      <c r="D7629" t="s">
        <v>6839</v>
      </c>
      <c r="E7629" s="1">
        <v>45566</v>
      </c>
      <c r="F7629">
        <v>1</v>
      </c>
    </row>
    <row r="7630" spans="1:6" x14ac:dyDescent="0.25">
      <c r="A7630" t="s">
        <v>6113</v>
      </c>
      <c r="B7630" t="s">
        <v>233</v>
      </c>
      <c r="C7630" t="s">
        <v>32</v>
      </c>
      <c r="D7630" t="s">
        <v>6839</v>
      </c>
      <c r="E7630" s="1">
        <v>45597</v>
      </c>
      <c r="F7630">
        <v>1</v>
      </c>
    </row>
    <row r="7631" spans="1:6" x14ac:dyDescent="0.25">
      <c r="A7631" t="s">
        <v>6113</v>
      </c>
      <c r="B7631" t="s">
        <v>233</v>
      </c>
      <c r="C7631" t="s">
        <v>32</v>
      </c>
      <c r="D7631" t="s">
        <v>6839</v>
      </c>
      <c r="E7631" s="1">
        <v>45627</v>
      </c>
      <c r="F7631">
        <v>1</v>
      </c>
    </row>
    <row r="7632" spans="1:6" x14ac:dyDescent="0.25">
      <c r="A7632" t="s">
        <v>6123</v>
      </c>
      <c r="B7632" t="s">
        <v>52</v>
      </c>
      <c r="C7632" t="s">
        <v>44</v>
      </c>
      <c r="D7632" t="s">
        <v>6842</v>
      </c>
      <c r="E7632" s="1">
        <v>45292</v>
      </c>
      <c r="F7632">
        <v>1</v>
      </c>
    </row>
    <row r="7633" spans="1:6" x14ac:dyDescent="0.25">
      <c r="A7633" t="s">
        <v>6123</v>
      </c>
      <c r="B7633" t="s">
        <v>52</v>
      </c>
      <c r="C7633" t="s">
        <v>44</v>
      </c>
      <c r="D7633" t="s">
        <v>6842</v>
      </c>
      <c r="E7633" s="1">
        <v>45323</v>
      </c>
      <c r="F7633">
        <v>1</v>
      </c>
    </row>
    <row r="7634" spans="1:6" x14ac:dyDescent="0.25">
      <c r="A7634" t="s">
        <v>6123</v>
      </c>
      <c r="B7634" t="s">
        <v>52</v>
      </c>
      <c r="C7634" t="s">
        <v>44</v>
      </c>
      <c r="D7634" t="s">
        <v>6842</v>
      </c>
      <c r="E7634" s="1">
        <v>45352</v>
      </c>
      <c r="F7634">
        <v>1</v>
      </c>
    </row>
    <row r="7635" spans="1:6" x14ac:dyDescent="0.25">
      <c r="A7635" t="s">
        <v>6123</v>
      </c>
      <c r="B7635" t="s">
        <v>52</v>
      </c>
      <c r="C7635" t="s">
        <v>44</v>
      </c>
      <c r="D7635" t="s">
        <v>6842</v>
      </c>
      <c r="E7635" s="1">
        <v>45383</v>
      </c>
      <c r="F7635">
        <v>1</v>
      </c>
    </row>
    <row r="7636" spans="1:6" x14ac:dyDescent="0.25">
      <c r="A7636" t="s">
        <v>6123</v>
      </c>
      <c r="B7636" t="s">
        <v>52</v>
      </c>
      <c r="C7636" t="s">
        <v>44</v>
      </c>
      <c r="D7636" t="s">
        <v>6842</v>
      </c>
      <c r="E7636" s="1">
        <v>45413</v>
      </c>
      <c r="F7636">
        <v>1</v>
      </c>
    </row>
    <row r="7637" spans="1:6" x14ac:dyDescent="0.25">
      <c r="A7637" t="s">
        <v>6123</v>
      </c>
      <c r="B7637" t="s">
        <v>52</v>
      </c>
      <c r="C7637" t="s">
        <v>44</v>
      </c>
      <c r="D7637" t="s">
        <v>6842</v>
      </c>
      <c r="E7637" s="1">
        <v>45444</v>
      </c>
      <c r="F7637">
        <v>1</v>
      </c>
    </row>
    <row r="7638" spans="1:6" x14ac:dyDescent="0.25">
      <c r="A7638" t="s">
        <v>6123</v>
      </c>
      <c r="B7638" t="s">
        <v>52</v>
      </c>
      <c r="C7638" t="s">
        <v>44</v>
      </c>
      <c r="D7638" t="s">
        <v>6842</v>
      </c>
      <c r="E7638" s="1">
        <v>45474</v>
      </c>
      <c r="F7638">
        <v>1</v>
      </c>
    </row>
    <row r="7639" spans="1:6" x14ac:dyDescent="0.25">
      <c r="A7639" t="s">
        <v>6123</v>
      </c>
      <c r="B7639" t="s">
        <v>52</v>
      </c>
      <c r="C7639" t="s">
        <v>44</v>
      </c>
      <c r="D7639" t="s">
        <v>6842</v>
      </c>
      <c r="E7639" s="1">
        <v>45505</v>
      </c>
      <c r="F7639">
        <v>1</v>
      </c>
    </row>
    <row r="7640" spans="1:6" x14ac:dyDescent="0.25">
      <c r="A7640" t="s">
        <v>6132</v>
      </c>
      <c r="B7640" t="s">
        <v>31</v>
      </c>
      <c r="C7640" t="s">
        <v>32</v>
      </c>
      <c r="D7640" t="s">
        <v>6842</v>
      </c>
      <c r="E7640" s="1">
        <v>45292</v>
      </c>
      <c r="F7640">
        <v>1</v>
      </c>
    </row>
    <row r="7641" spans="1:6" x14ac:dyDescent="0.25">
      <c r="A7641" t="s">
        <v>6132</v>
      </c>
      <c r="B7641" t="s">
        <v>31</v>
      </c>
      <c r="C7641" t="s">
        <v>32</v>
      </c>
      <c r="D7641" t="s">
        <v>6842</v>
      </c>
      <c r="E7641" s="1">
        <v>45323</v>
      </c>
      <c r="F7641">
        <v>1</v>
      </c>
    </row>
    <row r="7642" spans="1:6" x14ac:dyDescent="0.25">
      <c r="A7642" t="s">
        <v>6132</v>
      </c>
      <c r="B7642" t="s">
        <v>31</v>
      </c>
      <c r="C7642" t="s">
        <v>32</v>
      </c>
      <c r="D7642" t="s">
        <v>6842</v>
      </c>
      <c r="E7642" s="1">
        <v>45352</v>
      </c>
      <c r="F7642">
        <v>1</v>
      </c>
    </row>
    <row r="7643" spans="1:6" x14ac:dyDescent="0.25">
      <c r="A7643" t="s">
        <v>6132</v>
      </c>
      <c r="B7643" t="s">
        <v>31</v>
      </c>
      <c r="C7643" t="s">
        <v>32</v>
      </c>
      <c r="D7643" t="s">
        <v>6842</v>
      </c>
      <c r="E7643" s="1">
        <v>45383</v>
      </c>
      <c r="F7643">
        <v>1</v>
      </c>
    </row>
    <row r="7644" spans="1:6" x14ac:dyDescent="0.25">
      <c r="A7644" t="s">
        <v>6132</v>
      </c>
      <c r="B7644" t="s">
        <v>31</v>
      </c>
      <c r="C7644" t="s">
        <v>32</v>
      </c>
      <c r="D7644" t="s">
        <v>6842</v>
      </c>
      <c r="E7644" s="1">
        <v>45413</v>
      </c>
      <c r="F7644">
        <v>1</v>
      </c>
    </row>
    <row r="7645" spans="1:6" x14ac:dyDescent="0.25">
      <c r="A7645" t="s">
        <v>6132</v>
      </c>
      <c r="B7645" t="s">
        <v>31</v>
      </c>
      <c r="C7645" t="s">
        <v>32</v>
      </c>
      <c r="D7645" t="s">
        <v>6842</v>
      </c>
      <c r="E7645" s="1">
        <v>45444</v>
      </c>
      <c r="F7645">
        <v>1</v>
      </c>
    </row>
    <row r="7646" spans="1:6" x14ac:dyDescent="0.25">
      <c r="A7646" t="s">
        <v>6132</v>
      </c>
      <c r="B7646" t="s">
        <v>31</v>
      </c>
      <c r="C7646" t="s">
        <v>32</v>
      </c>
      <c r="D7646" t="s">
        <v>6842</v>
      </c>
      <c r="E7646" s="1">
        <v>45474</v>
      </c>
      <c r="F7646">
        <v>1</v>
      </c>
    </row>
    <row r="7647" spans="1:6" x14ac:dyDescent="0.25">
      <c r="A7647" t="s">
        <v>6132</v>
      </c>
      <c r="B7647" t="s">
        <v>31</v>
      </c>
      <c r="C7647" t="s">
        <v>32</v>
      </c>
      <c r="D7647" t="s">
        <v>6842</v>
      </c>
      <c r="E7647" s="1">
        <v>45505</v>
      </c>
      <c r="F7647">
        <v>1</v>
      </c>
    </row>
    <row r="7648" spans="1:6" x14ac:dyDescent="0.25">
      <c r="A7648" t="s">
        <v>6132</v>
      </c>
      <c r="B7648" t="s">
        <v>31</v>
      </c>
      <c r="C7648" t="s">
        <v>32</v>
      </c>
      <c r="D7648" t="s">
        <v>6842</v>
      </c>
      <c r="E7648" s="1">
        <v>45536</v>
      </c>
      <c r="F7648">
        <v>1</v>
      </c>
    </row>
    <row r="7649" spans="1:6" x14ac:dyDescent="0.25">
      <c r="A7649" t="s">
        <v>6132</v>
      </c>
      <c r="B7649" t="s">
        <v>31</v>
      </c>
      <c r="C7649" t="s">
        <v>32</v>
      </c>
      <c r="D7649" t="s">
        <v>6842</v>
      </c>
      <c r="E7649" s="1">
        <v>45566</v>
      </c>
      <c r="F7649">
        <v>1</v>
      </c>
    </row>
    <row r="7650" spans="1:6" x14ac:dyDescent="0.25">
      <c r="A7650" t="s">
        <v>6132</v>
      </c>
      <c r="B7650" t="s">
        <v>31</v>
      </c>
      <c r="C7650" t="s">
        <v>32</v>
      </c>
      <c r="D7650" t="s">
        <v>6842</v>
      </c>
      <c r="E7650" s="1">
        <v>45597</v>
      </c>
      <c r="F7650">
        <v>1</v>
      </c>
    </row>
    <row r="7651" spans="1:6" x14ac:dyDescent="0.25">
      <c r="A7651" t="s">
        <v>6132</v>
      </c>
      <c r="B7651" t="s">
        <v>31</v>
      </c>
      <c r="C7651" t="s">
        <v>32</v>
      </c>
      <c r="D7651" t="s">
        <v>6842</v>
      </c>
      <c r="E7651" s="1">
        <v>45627</v>
      </c>
      <c r="F7651">
        <v>1</v>
      </c>
    </row>
    <row r="7652" spans="1:6" x14ac:dyDescent="0.25">
      <c r="A7652" t="s">
        <v>6140</v>
      </c>
      <c r="B7652" t="s">
        <v>233</v>
      </c>
      <c r="C7652" t="s">
        <v>32</v>
      </c>
      <c r="D7652" t="s">
        <v>6839</v>
      </c>
      <c r="E7652" s="1">
        <v>45352</v>
      </c>
      <c r="F7652">
        <v>1</v>
      </c>
    </row>
    <row r="7653" spans="1:6" x14ac:dyDescent="0.25">
      <c r="A7653" t="s">
        <v>6140</v>
      </c>
      <c r="B7653" t="s">
        <v>233</v>
      </c>
      <c r="C7653" t="s">
        <v>32</v>
      </c>
      <c r="D7653" t="s">
        <v>6839</v>
      </c>
      <c r="E7653" s="1">
        <v>45383</v>
      </c>
      <c r="F7653">
        <v>1</v>
      </c>
    </row>
    <row r="7654" spans="1:6" x14ac:dyDescent="0.25">
      <c r="A7654" t="s">
        <v>6140</v>
      </c>
      <c r="B7654" t="s">
        <v>233</v>
      </c>
      <c r="C7654" t="s">
        <v>32</v>
      </c>
      <c r="D7654" t="s">
        <v>6839</v>
      </c>
      <c r="E7654" s="1">
        <v>45413</v>
      </c>
      <c r="F7654">
        <v>1</v>
      </c>
    </row>
    <row r="7655" spans="1:6" x14ac:dyDescent="0.25">
      <c r="A7655" t="s">
        <v>6140</v>
      </c>
      <c r="B7655" t="s">
        <v>233</v>
      </c>
      <c r="C7655" t="s">
        <v>32</v>
      </c>
      <c r="D7655" t="s">
        <v>6839</v>
      </c>
      <c r="E7655" s="1">
        <v>45444</v>
      </c>
      <c r="F7655">
        <v>1</v>
      </c>
    </row>
    <row r="7656" spans="1:6" x14ac:dyDescent="0.25">
      <c r="A7656" t="s">
        <v>6140</v>
      </c>
      <c r="B7656" t="s">
        <v>233</v>
      </c>
      <c r="C7656" t="s">
        <v>32</v>
      </c>
      <c r="D7656" t="s">
        <v>6839</v>
      </c>
      <c r="E7656" s="1">
        <v>45474</v>
      </c>
      <c r="F7656">
        <v>1</v>
      </c>
    </row>
    <row r="7657" spans="1:6" x14ac:dyDescent="0.25">
      <c r="A7657" t="s">
        <v>6140</v>
      </c>
      <c r="B7657" t="s">
        <v>233</v>
      </c>
      <c r="C7657" t="s">
        <v>32</v>
      </c>
      <c r="D7657" t="s">
        <v>6839</v>
      </c>
      <c r="E7657" s="1">
        <v>45505</v>
      </c>
      <c r="F7657">
        <v>1</v>
      </c>
    </row>
    <row r="7658" spans="1:6" x14ac:dyDescent="0.25">
      <c r="A7658" t="s">
        <v>6140</v>
      </c>
      <c r="B7658" t="s">
        <v>233</v>
      </c>
      <c r="C7658" t="s">
        <v>32</v>
      </c>
      <c r="D7658" t="s">
        <v>6839</v>
      </c>
      <c r="E7658" s="1">
        <v>45536</v>
      </c>
      <c r="F7658">
        <v>1</v>
      </c>
    </row>
    <row r="7659" spans="1:6" x14ac:dyDescent="0.25">
      <c r="A7659" t="s">
        <v>6140</v>
      </c>
      <c r="B7659" t="s">
        <v>233</v>
      </c>
      <c r="C7659" t="s">
        <v>32</v>
      </c>
      <c r="D7659" t="s">
        <v>6839</v>
      </c>
      <c r="E7659" s="1">
        <v>45566</v>
      </c>
      <c r="F7659">
        <v>1</v>
      </c>
    </row>
    <row r="7660" spans="1:6" x14ac:dyDescent="0.25">
      <c r="A7660" t="s">
        <v>6140</v>
      </c>
      <c r="B7660" t="s">
        <v>233</v>
      </c>
      <c r="C7660" t="s">
        <v>32</v>
      </c>
      <c r="D7660" t="s">
        <v>6839</v>
      </c>
      <c r="E7660" s="1">
        <v>45597</v>
      </c>
      <c r="F7660">
        <v>1</v>
      </c>
    </row>
    <row r="7661" spans="1:6" x14ac:dyDescent="0.25">
      <c r="A7661" t="s">
        <v>6140</v>
      </c>
      <c r="B7661" t="s">
        <v>233</v>
      </c>
      <c r="C7661" t="s">
        <v>32</v>
      </c>
      <c r="D7661" t="s">
        <v>6839</v>
      </c>
      <c r="E7661" s="1">
        <v>45627</v>
      </c>
      <c r="F7661">
        <v>1</v>
      </c>
    </row>
    <row r="7662" spans="1:6" x14ac:dyDescent="0.25">
      <c r="A7662" t="s">
        <v>6165</v>
      </c>
      <c r="B7662" t="s">
        <v>52</v>
      </c>
      <c r="C7662" t="s">
        <v>44</v>
      </c>
      <c r="D7662" t="s">
        <v>6842</v>
      </c>
      <c r="E7662" s="1">
        <v>45292</v>
      </c>
      <c r="F7662">
        <v>1</v>
      </c>
    </row>
    <row r="7663" spans="1:6" x14ac:dyDescent="0.25">
      <c r="A7663" t="s">
        <v>6165</v>
      </c>
      <c r="B7663" t="s">
        <v>52</v>
      </c>
      <c r="C7663" t="s">
        <v>44</v>
      </c>
      <c r="D7663" t="s">
        <v>6842</v>
      </c>
      <c r="E7663" s="1">
        <v>45323</v>
      </c>
      <c r="F7663">
        <v>1</v>
      </c>
    </row>
    <row r="7664" spans="1:6" x14ac:dyDescent="0.25">
      <c r="A7664" t="s">
        <v>6165</v>
      </c>
      <c r="B7664" t="s">
        <v>52</v>
      </c>
      <c r="C7664" t="s">
        <v>44</v>
      </c>
      <c r="D7664" t="s">
        <v>6842</v>
      </c>
      <c r="E7664" s="1">
        <v>45352</v>
      </c>
      <c r="F7664">
        <v>1</v>
      </c>
    </row>
    <row r="7665" spans="1:6" x14ac:dyDescent="0.25">
      <c r="A7665" t="s">
        <v>6165</v>
      </c>
      <c r="B7665" t="s">
        <v>52</v>
      </c>
      <c r="C7665" t="s">
        <v>44</v>
      </c>
      <c r="D7665" t="s">
        <v>6842</v>
      </c>
      <c r="E7665" s="1">
        <v>45383</v>
      </c>
      <c r="F7665">
        <v>1</v>
      </c>
    </row>
    <row r="7666" spans="1:6" x14ac:dyDescent="0.25">
      <c r="A7666" t="s">
        <v>6165</v>
      </c>
      <c r="B7666" t="s">
        <v>52</v>
      </c>
      <c r="C7666" t="s">
        <v>44</v>
      </c>
      <c r="D7666" t="s">
        <v>6842</v>
      </c>
      <c r="E7666" s="1">
        <v>45413</v>
      </c>
      <c r="F7666">
        <v>1</v>
      </c>
    </row>
    <row r="7667" spans="1:6" x14ac:dyDescent="0.25">
      <c r="A7667" t="s">
        <v>6165</v>
      </c>
      <c r="B7667" t="s">
        <v>52</v>
      </c>
      <c r="C7667" t="s">
        <v>44</v>
      </c>
      <c r="D7667" t="s">
        <v>6842</v>
      </c>
      <c r="E7667" s="1">
        <v>45444</v>
      </c>
      <c r="F7667">
        <v>1</v>
      </c>
    </row>
    <row r="7668" spans="1:6" x14ac:dyDescent="0.25">
      <c r="A7668" t="s">
        <v>6165</v>
      </c>
      <c r="B7668" t="s">
        <v>52</v>
      </c>
      <c r="C7668" t="s">
        <v>44</v>
      </c>
      <c r="D7668" t="s">
        <v>6842</v>
      </c>
      <c r="E7668" s="1">
        <v>45474</v>
      </c>
      <c r="F7668">
        <v>1</v>
      </c>
    </row>
    <row r="7669" spans="1:6" x14ac:dyDescent="0.25">
      <c r="A7669" t="s">
        <v>6165</v>
      </c>
      <c r="B7669" t="s">
        <v>52</v>
      </c>
      <c r="C7669" t="s">
        <v>44</v>
      </c>
      <c r="D7669" t="s">
        <v>6842</v>
      </c>
      <c r="E7669" s="1">
        <v>45505</v>
      </c>
      <c r="F7669">
        <v>1</v>
      </c>
    </row>
    <row r="7670" spans="1:6" x14ac:dyDescent="0.25">
      <c r="A7670" t="s">
        <v>6165</v>
      </c>
      <c r="B7670" t="s">
        <v>52</v>
      </c>
      <c r="C7670" t="s">
        <v>44</v>
      </c>
      <c r="D7670" t="s">
        <v>6842</v>
      </c>
      <c r="E7670" s="1">
        <v>45536</v>
      </c>
      <c r="F7670">
        <v>1</v>
      </c>
    </row>
    <row r="7671" spans="1:6" x14ac:dyDescent="0.25">
      <c r="A7671" t="s">
        <v>6165</v>
      </c>
      <c r="B7671" t="s">
        <v>52</v>
      </c>
      <c r="C7671" t="s">
        <v>44</v>
      </c>
      <c r="D7671" t="s">
        <v>6842</v>
      </c>
      <c r="E7671" s="1">
        <v>45566</v>
      </c>
      <c r="F7671">
        <v>1</v>
      </c>
    </row>
    <row r="7672" spans="1:6" x14ac:dyDescent="0.25">
      <c r="A7672" t="s">
        <v>6165</v>
      </c>
      <c r="B7672" t="s">
        <v>52</v>
      </c>
      <c r="C7672" t="s">
        <v>44</v>
      </c>
      <c r="D7672" t="s">
        <v>6842</v>
      </c>
      <c r="E7672" s="1">
        <v>45597</v>
      </c>
      <c r="F7672">
        <v>1</v>
      </c>
    </row>
    <row r="7673" spans="1:6" x14ac:dyDescent="0.25">
      <c r="A7673" t="s">
        <v>6165</v>
      </c>
      <c r="B7673" t="s">
        <v>52</v>
      </c>
      <c r="C7673" t="s">
        <v>44</v>
      </c>
      <c r="D7673" t="s">
        <v>6842</v>
      </c>
      <c r="E7673" s="1">
        <v>45627</v>
      </c>
      <c r="F7673">
        <v>1</v>
      </c>
    </row>
    <row r="7674" spans="1:6" x14ac:dyDescent="0.25">
      <c r="A7674" t="s">
        <v>6171</v>
      </c>
      <c r="B7674" t="s">
        <v>43</v>
      </c>
      <c r="C7674" t="s">
        <v>44</v>
      </c>
      <c r="D7674" t="s">
        <v>6842</v>
      </c>
      <c r="E7674" s="1">
        <v>45352</v>
      </c>
      <c r="F7674">
        <v>1</v>
      </c>
    </row>
    <row r="7675" spans="1:6" x14ac:dyDescent="0.25">
      <c r="A7675" t="s">
        <v>6171</v>
      </c>
      <c r="B7675" t="s">
        <v>43</v>
      </c>
      <c r="C7675" t="s">
        <v>44</v>
      </c>
      <c r="D7675" t="s">
        <v>6842</v>
      </c>
      <c r="E7675" s="1">
        <v>45383</v>
      </c>
      <c r="F7675">
        <v>1</v>
      </c>
    </row>
    <row r="7676" spans="1:6" x14ac:dyDescent="0.25">
      <c r="A7676" t="s">
        <v>6171</v>
      </c>
      <c r="B7676" t="s">
        <v>43</v>
      </c>
      <c r="C7676" t="s">
        <v>44</v>
      </c>
      <c r="D7676" t="s">
        <v>6842</v>
      </c>
      <c r="E7676" s="1">
        <v>45413</v>
      </c>
      <c r="F7676">
        <v>1</v>
      </c>
    </row>
    <row r="7677" spans="1:6" x14ac:dyDescent="0.25">
      <c r="A7677" t="s">
        <v>6171</v>
      </c>
      <c r="B7677" t="s">
        <v>43</v>
      </c>
      <c r="C7677" t="s">
        <v>44</v>
      </c>
      <c r="D7677" t="s">
        <v>6842</v>
      </c>
      <c r="E7677" s="1">
        <v>45444</v>
      </c>
      <c r="F7677">
        <v>1</v>
      </c>
    </row>
    <row r="7678" spans="1:6" x14ac:dyDescent="0.25">
      <c r="A7678" t="s">
        <v>6171</v>
      </c>
      <c r="B7678" t="s">
        <v>43</v>
      </c>
      <c r="C7678" t="s">
        <v>44</v>
      </c>
      <c r="D7678" t="s">
        <v>6842</v>
      </c>
      <c r="E7678" s="1">
        <v>45474</v>
      </c>
      <c r="F7678">
        <v>1</v>
      </c>
    </row>
    <row r="7679" spans="1:6" x14ac:dyDescent="0.25">
      <c r="A7679" t="s">
        <v>6171</v>
      </c>
      <c r="B7679" t="s">
        <v>43</v>
      </c>
      <c r="C7679" t="s">
        <v>44</v>
      </c>
      <c r="D7679" t="s">
        <v>6842</v>
      </c>
      <c r="E7679" s="1">
        <v>45505</v>
      </c>
      <c r="F7679">
        <v>1</v>
      </c>
    </row>
    <row r="7680" spans="1:6" x14ac:dyDescent="0.25">
      <c r="A7680" t="s">
        <v>6171</v>
      </c>
      <c r="B7680" t="s">
        <v>43</v>
      </c>
      <c r="C7680" t="s">
        <v>44</v>
      </c>
      <c r="D7680" t="s">
        <v>6842</v>
      </c>
      <c r="E7680" s="1">
        <v>45536</v>
      </c>
      <c r="F7680">
        <v>1</v>
      </c>
    </row>
    <row r="7681" spans="1:6" x14ac:dyDescent="0.25">
      <c r="A7681" t="s">
        <v>6171</v>
      </c>
      <c r="B7681" t="s">
        <v>43</v>
      </c>
      <c r="C7681" t="s">
        <v>44</v>
      </c>
      <c r="D7681" t="s">
        <v>6842</v>
      </c>
      <c r="E7681" s="1">
        <v>45566</v>
      </c>
      <c r="F7681">
        <v>1</v>
      </c>
    </row>
    <row r="7682" spans="1:6" x14ac:dyDescent="0.25">
      <c r="A7682" t="s">
        <v>6171</v>
      </c>
      <c r="B7682" t="s">
        <v>43</v>
      </c>
      <c r="C7682" t="s">
        <v>44</v>
      </c>
      <c r="D7682" t="s">
        <v>6842</v>
      </c>
      <c r="E7682" s="1">
        <v>45597</v>
      </c>
      <c r="F7682">
        <v>1</v>
      </c>
    </row>
    <row r="7683" spans="1:6" x14ac:dyDescent="0.25">
      <c r="A7683" t="s">
        <v>6171</v>
      </c>
      <c r="B7683" t="s">
        <v>43</v>
      </c>
      <c r="C7683" t="s">
        <v>44</v>
      </c>
      <c r="D7683" t="s">
        <v>6842</v>
      </c>
      <c r="E7683" s="1">
        <v>45627</v>
      </c>
      <c r="F7683">
        <v>1</v>
      </c>
    </row>
    <row r="7684" spans="1:6" x14ac:dyDescent="0.25">
      <c r="A7684" t="s">
        <v>6175</v>
      </c>
      <c r="B7684" t="s">
        <v>31</v>
      </c>
      <c r="C7684" t="s">
        <v>32</v>
      </c>
      <c r="D7684" t="s">
        <v>6842</v>
      </c>
      <c r="E7684" s="1">
        <v>45352</v>
      </c>
      <c r="F7684">
        <v>1</v>
      </c>
    </row>
    <row r="7685" spans="1:6" x14ac:dyDescent="0.25">
      <c r="A7685" t="s">
        <v>6175</v>
      </c>
      <c r="B7685" t="s">
        <v>31</v>
      </c>
      <c r="C7685" t="s">
        <v>32</v>
      </c>
      <c r="D7685" t="s">
        <v>6842</v>
      </c>
      <c r="E7685" s="1">
        <v>45383</v>
      </c>
      <c r="F7685">
        <v>1</v>
      </c>
    </row>
    <row r="7686" spans="1:6" x14ac:dyDescent="0.25">
      <c r="A7686" t="s">
        <v>6175</v>
      </c>
      <c r="B7686" t="s">
        <v>31</v>
      </c>
      <c r="C7686" t="s">
        <v>32</v>
      </c>
      <c r="D7686" t="s">
        <v>6842</v>
      </c>
      <c r="E7686" s="1">
        <v>45413</v>
      </c>
      <c r="F7686">
        <v>1</v>
      </c>
    </row>
    <row r="7687" spans="1:6" x14ac:dyDescent="0.25">
      <c r="A7687" t="s">
        <v>6175</v>
      </c>
      <c r="B7687" t="s">
        <v>31</v>
      </c>
      <c r="C7687" t="s">
        <v>32</v>
      </c>
      <c r="D7687" t="s">
        <v>6842</v>
      </c>
      <c r="E7687" s="1">
        <v>45444</v>
      </c>
      <c r="F7687">
        <v>1</v>
      </c>
    </row>
    <row r="7688" spans="1:6" x14ac:dyDescent="0.25">
      <c r="A7688" t="s">
        <v>6175</v>
      </c>
      <c r="B7688" t="s">
        <v>31</v>
      </c>
      <c r="C7688" t="s">
        <v>32</v>
      </c>
      <c r="D7688" t="s">
        <v>6842</v>
      </c>
      <c r="E7688" s="1">
        <v>45474</v>
      </c>
      <c r="F7688">
        <v>1</v>
      </c>
    </row>
    <row r="7689" spans="1:6" x14ac:dyDescent="0.25">
      <c r="A7689" t="s">
        <v>6175</v>
      </c>
      <c r="B7689" t="s">
        <v>31</v>
      </c>
      <c r="C7689" t="s">
        <v>32</v>
      </c>
      <c r="D7689" t="s">
        <v>6842</v>
      </c>
      <c r="E7689" s="1">
        <v>45505</v>
      </c>
      <c r="F7689">
        <v>1</v>
      </c>
    </row>
    <row r="7690" spans="1:6" x14ac:dyDescent="0.25">
      <c r="A7690" t="s">
        <v>6175</v>
      </c>
      <c r="B7690" t="s">
        <v>31</v>
      </c>
      <c r="C7690" t="s">
        <v>32</v>
      </c>
      <c r="D7690" t="s">
        <v>6842</v>
      </c>
      <c r="E7690" s="1">
        <v>45536</v>
      </c>
      <c r="F7690">
        <v>1</v>
      </c>
    </row>
    <row r="7691" spans="1:6" x14ac:dyDescent="0.25">
      <c r="A7691" t="s">
        <v>6175</v>
      </c>
      <c r="B7691" t="s">
        <v>31</v>
      </c>
      <c r="C7691" t="s">
        <v>32</v>
      </c>
      <c r="D7691" t="s">
        <v>6842</v>
      </c>
      <c r="E7691" s="1">
        <v>45566</v>
      </c>
      <c r="F7691">
        <v>1</v>
      </c>
    </row>
    <row r="7692" spans="1:6" x14ac:dyDescent="0.25">
      <c r="A7692" t="s">
        <v>6175</v>
      </c>
      <c r="B7692" t="s">
        <v>31</v>
      </c>
      <c r="C7692" t="s">
        <v>32</v>
      </c>
      <c r="D7692" t="s">
        <v>6842</v>
      </c>
      <c r="E7692" s="1">
        <v>45597</v>
      </c>
      <c r="F7692">
        <v>1</v>
      </c>
    </row>
    <row r="7693" spans="1:6" x14ac:dyDescent="0.25">
      <c r="A7693" t="s">
        <v>6175</v>
      </c>
      <c r="B7693" t="s">
        <v>31</v>
      </c>
      <c r="C7693" t="s">
        <v>32</v>
      </c>
      <c r="D7693" t="s">
        <v>6842</v>
      </c>
      <c r="E7693" s="1">
        <v>45627</v>
      </c>
      <c r="F7693">
        <v>1</v>
      </c>
    </row>
    <row r="7694" spans="1:6" x14ac:dyDescent="0.25">
      <c r="A7694" t="s">
        <v>6185</v>
      </c>
      <c r="B7694" t="s">
        <v>31</v>
      </c>
      <c r="C7694" t="s">
        <v>32</v>
      </c>
      <c r="D7694" t="s">
        <v>6839</v>
      </c>
      <c r="E7694" s="1">
        <v>45323</v>
      </c>
      <c r="F7694">
        <v>1</v>
      </c>
    </row>
    <row r="7695" spans="1:6" x14ac:dyDescent="0.25">
      <c r="A7695" t="s">
        <v>6185</v>
      </c>
      <c r="B7695" t="s">
        <v>31</v>
      </c>
      <c r="C7695" t="s">
        <v>32</v>
      </c>
      <c r="D7695" t="s">
        <v>6839</v>
      </c>
      <c r="E7695" s="1">
        <v>45352</v>
      </c>
      <c r="F7695">
        <v>1</v>
      </c>
    </row>
    <row r="7696" spans="1:6" x14ac:dyDescent="0.25">
      <c r="A7696" t="s">
        <v>6185</v>
      </c>
      <c r="B7696" t="s">
        <v>31</v>
      </c>
      <c r="C7696" t="s">
        <v>32</v>
      </c>
      <c r="D7696" t="s">
        <v>6839</v>
      </c>
      <c r="E7696" s="1">
        <v>45383</v>
      </c>
      <c r="F7696">
        <v>1</v>
      </c>
    </row>
    <row r="7697" spans="1:6" x14ac:dyDescent="0.25">
      <c r="A7697" t="s">
        <v>6185</v>
      </c>
      <c r="B7697" t="s">
        <v>31</v>
      </c>
      <c r="C7697" t="s">
        <v>32</v>
      </c>
      <c r="D7697" t="s">
        <v>6839</v>
      </c>
      <c r="E7697" s="1">
        <v>45413</v>
      </c>
      <c r="F7697">
        <v>1</v>
      </c>
    </row>
    <row r="7698" spans="1:6" x14ac:dyDescent="0.25">
      <c r="A7698" t="s">
        <v>6185</v>
      </c>
      <c r="B7698" t="s">
        <v>31</v>
      </c>
      <c r="C7698" t="s">
        <v>32</v>
      </c>
      <c r="D7698" t="s">
        <v>6839</v>
      </c>
      <c r="E7698" s="1">
        <v>45444</v>
      </c>
      <c r="F7698">
        <v>1</v>
      </c>
    </row>
    <row r="7699" spans="1:6" x14ac:dyDescent="0.25">
      <c r="A7699" t="s">
        <v>6185</v>
      </c>
      <c r="B7699" t="s">
        <v>31</v>
      </c>
      <c r="C7699" t="s">
        <v>32</v>
      </c>
      <c r="D7699" t="s">
        <v>6839</v>
      </c>
      <c r="E7699" s="1">
        <v>45474</v>
      </c>
      <c r="F7699">
        <v>1</v>
      </c>
    </row>
    <row r="7700" spans="1:6" x14ac:dyDescent="0.25">
      <c r="A7700" t="s">
        <v>6185</v>
      </c>
      <c r="B7700" t="s">
        <v>31</v>
      </c>
      <c r="C7700" t="s">
        <v>32</v>
      </c>
      <c r="D7700" t="s">
        <v>6839</v>
      </c>
      <c r="E7700" s="1">
        <v>45505</v>
      </c>
      <c r="F7700">
        <v>1</v>
      </c>
    </row>
    <row r="7701" spans="1:6" x14ac:dyDescent="0.25">
      <c r="A7701" t="s">
        <v>6185</v>
      </c>
      <c r="B7701" t="s">
        <v>31</v>
      </c>
      <c r="C7701" t="s">
        <v>32</v>
      </c>
      <c r="D7701" t="s">
        <v>6839</v>
      </c>
      <c r="E7701" s="1">
        <v>45536</v>
      </c>
      <c r="F7701">
        <v>1</v>
      </c>
    </row>
    <row r="7702" spans="1:6" x14ac:dyDescent="0.25">
      <c r="A7702" t="s">
        <v>6185</v>
      </c>
      <c r="B7702" t="s">
        <v>31</v>
      </c>
      <c r="C7702" t="s">
        <v>32</v>
      </c>
      <c r="D7702" t="s">
        <v>6839</v>
      </c>
      <c r="E7702" s="1">
        <v>45566</v>
      </c>
      <c r="F7702">
        <v>1</v>
      </c>
    </row>
    <row r="7703" spans="1:6" x14ac:dyDescent="0.25">
      <c r="A7703" t="s">
        <v>6185</v>
      </c>
      <c r="B7703" t="s">
        <v>31</v>
      </c>
      <c r="C7703" t="s">
        <v>32</v>
      </c>
      <c r="D7703" t="s">
        <v>6839</v>
      </c>
      <c r="E7703" s="1">
        <v>45597</v>
      </c>
      <c r="F7703">
        <v>1</v>
      </c>
    </row>
    <row r="7704" spans="1:6" x14ac:dyDescent="0.25">
      <c r="A7704" t="s">
        <v>6185</v>
      </c>
      <c r="B7704" t="s">
        <v>31</v>
      </c>
      <c r="C7704" t="s">
        <v>32</v>
      </c>
      <c r="D7704" t="s">
        <v>6839</v>
      </c>
      <c r="E7704" s="1">
        <v>45627</v>
      </c>
      <c r="F7704">
        <v>1</v>
      </c>
    </row>
    <row r="7705" spans="1:6" x14ac:dyDescent="0.25">
      <c r="A7705" t="s">
        <v>6193</v>
      </c>
      <c r="B7705" t="s">
        <v>43</v>
      </c>
      <c r="C7705" t="s">
        <v>44</v>
      </c>
      <c r="D7705" t="s">
        <v>6840</v>
      </c>
      <c r="E7705" s="1">
        <v>45352</v>
      </c>
      <c r="F7705">
        <v>1</v>
      </c>
    </row>
    <row r="7706" spans="1:6" x14ac:dyDescent="0.25">
      <c r="A7706" t="s">
        <v>6193</v>
      </c>
      <c r="B7706" t="s">
        <v>43</v>
      </c>
      <c r="C7706" t="s">
        <v>44</v>
      </c>
      <c r="D7706" t="s">
        <v>6840</v>
      </c>
      <c r="E7706" s="1">
        <v>45383</v>
      </c>
      <c r="F7706">
        <v>1</v>
      </c>
    </row>
    <row r="7707" spans="1:6" x14ac:dyDescent="0.25">
      <c r="A7707" t="s">
        <v>6193</v>
      </c>
      <c r="B7707" t="s">
        <v>43</v>
      </c>
      <c r="C7707" t="s">
        <v>44</v>
      </c>
      <c r="D7707" t="s">
        <v>6840</v>
      </c>
      <c r="E7707" s="1">
        <v>45413</v>
      </c>
      <c r="F7707">
        <v>1</v>
      </c>
    </row>
    <row r="7708" spans="1:6" x14ac:dyDescent="0.25">
      <c r="A7708" t="s">
        <v>6193</v>
      </c>
      <c r="B7708" t="s">
        <v>43</v>
      </c>
      <c r="C7708" t="s">
        <v>44</v>
      </c>
      <c r="D7708" t="s">
        <v>6840</v>
      </c>
      <c r="E7708" s="1">
        <v>45444</v>
      </c>
      <c r="F7708">
        <v>1</v>
      </c>
    </row>
    <row r="7709" spans="1:6" x14ac:dyDescent="0.25">
      <c r="A7709" t="s">
        <v>6193</v>
      </c>
      <c r="B7709" t="s">
        <v>43</v>
      </c>
      <c r="C7709" t="s">
        <v>44</v>
      </c>
      <c r="D7709" t="s">
        <v>6840</v>
      </c>
      <c r="E7709" s="1">
        <v>45474</v>
      </c>
      <c r="F7709">
        <v>1</v>
      </c>
    </row>
    <row r="7710" spans="1:6" x14ac:dyDescent="0.25">
      <c r="A7710" t="s">
        <v>6193</v>
      </c>
      <c r="B7710" t="s">
        <v>43</v>
      </c>
      <c r="C7710" t="s">
        <v>44</v>
      </c>
      <c r="D7710" t="s">
        <v>6840</v>
      </c>
      <c r="E7710" s="1">
        <v>45505</v>
      </c>
      <c r="F7710">
        <v>1</v>
      </c>
    </row>
    <row r="7711" spans="1:6" x14ac:dyDescent="0.25">
      <c r="A7711" t="s">
        <v>6193</v>
      </c>
      <c r="B7711" t="s">
        <v>43</v>
      </c>
      <c r="C7711" t="s">
        <v>44</v>
      </c>
      <c r="D7711" t="s">
        <v>6840</v>
      </c>
      <c r="E7711" s="1">
        <v>45536</v>
      </c>
      <c r="F7711">
        <v>1</v>
      </c>
    </row>
    <row r="7712" spans="1:6" x14ac:dyDescent="0.25">
      <c r="A7712" t="s">
        <v>6193</v>
      </c>
      <c r="B7712" t="s">
        <v>43</v>
      </c>
      <c r="C7712" t="s">
        <v>44</v>
      </c>
      <c r="D7712" t="s">
        <v>6840</v>
      </c>
      <c r="E7712" s="1">
        <v>45566</v>
      </c>
      <c r="F7712">
        <v>1</v>
      </c>
    </row>
    <row r="7713" spans="1:6" x14ac:dyDescent="0.25">
      <c r="A7713" t="s">
        <v>6193</v>
      </c>
      <c r="B7713" t="s">
        <v>43</v>
      </c>
      <c r="C7713" t="s">
        <v>44</v>
      </c>
      <c r="D7713" t="s">
        <v>6840</v>
      </c>
      <c r="E7713" s="1">
        <v>45597</v>
      </c>
      <c r="F7713">
        <v>1</v>
      </c>
    </row>
    <row r="7714" spans="1:6" x14ac:dyDescent="0.25">
      <c r="A7714" t="s">
        <v>6193</v>
      </c>
      <c r="B7714" t="s">
        <v>43</v>
      </c>
      <c r="C7714" t="s">
        <v>44</v>
      </c>
      <c r="D7714" t="s">
        <v>6840</v>
      </c>
      <c r="E7714" s="1">
        <v>45627</v>
      </c>
      <c r="F7714">
        <v>1</v>
      </c>
    </row>
    <row r="7715" spans="1:6" x14ac:dyDescent="0.25">
      <c r="A7715" t="s">
        <v>6201</v>
      </c>
      <c r="B7715" t="s">
        <v>43</v>
      </c>
      <c r="C7715" t="s">
        <v>44</v>
      </c>
      <c r="D7715" t="s">
        <v>6839</v>
      </c>
      <c r="E7715" s="1">
        <v>45352</v>
      </c>
      <c r="F7715">
        <v>1</v>
      </c>
    </row>
    <row r="7716" spans="1:6" x14ac:dyDescent="0.25">
      <c r="A7716" t="s">
        <v>6201</v>
      </c>
      <c r="B7716" t="s">
        <v>43</v>
      </c>
      <c r="C7716" t="s">
        <v>44</v>
      </c>
      <c r="D7716" t="s">
        <v>6839</v>
      </c>
      <c r="E7716" s="1">
        <v>45383</v>
      </c>
      <c r="F7716">
        <v>1</v>
      </c>
    </row>
    <row r="7717" spans="1:6" x14ac:dyDescent="0.25">
      <c r="A7717" t="s">
        <v>6201</v>
      </c>
      <c r="B7717" t="s">
        <v>43</v>
      </c>
      <c r="C7717" t="s">
        <v>44</v>
      </c>
      <c r="D7717" t="s">
        <v>6839</v>
      </c>
      <c r="E7717" s="1">
        <v>45413</v>
      </c>
      <c r="F7717">
        <v>1</v>
      </c>
    </row>
    <row r="7718" spans="1:6" x14ac:dyDescent="0.25">
      <c r="A7718" t="s">
        <v>6201</v>
      </c>
      <c r="B7718" t="s">
        <v>43</v>
      </c>
      <c r="C7718" t="s">
        <v>44</v>
      </c>
      <c r="D7718" t="s">
        <v>6839</v>
      </c>
      <c r="E7718" s="1">
        <v>45444</v>
      </c>
      <c r="F7718">
        <v>1</v>
      </c>
    </row>
    <row r="7719" spans="1:6" x14ac:dyDescent="0.25">
      <c r="A7719" t="s">
        <v>6201</v>
      </c>
      <c r="B7719" t="s">
        <v>43</v>
      </c>
      <c r="C7719" t="s">
        <v>44</v>
      </c>
      <c r="D7719" t="s">
        <v>6839</v>
      </c>
      <c r="E7719" s="1">
        <v>45474</v>
      </c>
      <c r="F7719">
        <v>1</v>
      </c>
    </row>
    <row r="7720" spans="1:6" x14ac:dyDescent="0.25">
      <c r="A7720" t="s">
        <v>6201</v>
      </c>
      <c r="B7720" t="s">
        <v>43</v>
      </c>
      <c r="C7720" t="s">
        <v>44</v>
      </c>
      <c r="D7720" t="s">
        <v>6839</v>
      </c>
      <c r="E7720" s="1">
        <v>45505</v>
      </c>
      <c r="F7720">
        <v>1</v>
      </c>
    </row>
    <row r="7721" spans="1:6" x14ac:dyDescent="0.25">
      <c r="A7721" t="s">
        <v>6201</v>
      </c>
      <c r="B7721" t="s">
        <v>43</v>
      </c>
      <c r="C7721" t="s">
        <v>44</v>
      </c>
      <c r="D7721" t="s">
        <v>6839</v>
      </c>
      <c r="E7721" s="1">
        <v>45536</v>
      </c>
      <c r="F7721">
        <v>1</v>
      </c>
    </row>
    <row r="7722" spans="1:6" x14ac:dyDescent="0.25">
      <c r="A7722" t="s">
        <v>6201</v>
      </c>
      <c r="B7722" t="s">
        <v>43</v>
      </c>
      <c r="C7722" t="s">
        <v>44</v>
      </c>
      <c r="D7722" t="s">
        <v>6839</v>
      </c>
      <c r="E7722" s="1">
        <v>45566</v>
      </c>
      <c r="F7722">
        <v>1</v>
      </c>
    </row>
    <row r="7723" spans="1:6" x14ac:dyDescent="0.25">
      <c r="A7723" t="s">
        <v>6201</v>
      </c>
      <c r="B7723" t="s">
        <v>43</v>
      </c>
      <c r="C7723" t="s">
        <v>44</v>
      </c>
      <c r="D7723" t="s">
        <v>6839</v>
      </c>
      <c r="E7723" s="1">
        <v>45597</v>
      </c>
      <c r="F7723">
        <v>1</v>
      </c>
    </row>
    <row r="7724" spans="1:6" x14ac:dyDescent="0.25">
      <c r="A7724" t="s">
        <v>6201</v>
      </c>
      <c r="B7724" t="s">
        <v>43</v>
      </c>
      <c r="C7724" t="s">
        <v>44</v>
      </c>
      <c r="D7724" t="s">
        <v>6839</v>
      </c>
      <c r="E7724" s="1">
        <v>45627</v>
      </c>
      <c r="F7724">
        <v>1</v>
      </c>
    </row>
    <row r="7725" spans="1:6" x14ac:dyDescent="0.25">
      <c r="A7725" t="s">
        <v>6208</v>
      </c>
      <c r="B7725" t="s">
        <v>31</v>
      </c>
      <c r="C7725" t="s">
        <v>32</v>
      </c>
      <c r="D7725" t="s">
        <v>6842</v>
      </c>
      <c r="E7725" s="1">
        <v>45292</v>
      </c>
      <c r="F7725">
        <v>1</v>
      </c>
    </row>
    <row r="7726" spans="1:6" x14ac:dyDescent="0.25">
      <c r="A7726" t="s">
        <v>6208</v>
      </c>
      <c r="B7726" t="s">
        <v>31</v>
      </c>
      <c r="C7726" t="s">
        <v>32</v>
      </c>
      <c r="D7726" t="s">
        <v>6842</v>
      </c>
      <c r="E7726" s="1">
        <v>45323</v>
      </c>
      <c r="F7726">
        <v>1</v>
      </c>
    </row>
    <row r="7727" spans="1:6" x14ac:dyDescent="0.25">
      <c r="A7727" t="s">
        <v>6208</v>
      </c>
      <c r="B7727" t="s">
        <v>31</v>
      </c>
      <c r="C7727" t="s">
        <v>32</v>
      </c>
      <c r="D7727" t="s">
        <v>6842</v>
      </c>
      <c r="E7727" s="1">
        <v>45352</v>
      </c>
      <c r="F7727">
        <v>1</v>
      </c>
    </row>
    <row r="7728" spans="1:6" x14ac:dyDescent="0.25">
      <c r="A7728" t="s">
        <v>6208</v>
      </c>
      <c r="B7728" t="s">
        <v>31</v>
      </c>
      <c r="C7728" t="s">
        <v>32</v>
      </c>
      <c r="D7728" t="s">
        <v>6842</v>
      </c>
      <c r="E7728" s="1">
        <v>45383</v>
      </c>
      <c r="F7728">
        <v>1</v>
      </c>
    </row>
    <row r="7729" spans="1:6" x14ac:dyDescent="0.25">
      <c r="A7729" t="s">
        <v>6208</v>
      </c>
      <c r="B7729" t="s">
        <v>31</v>
      </c>
      <c r="C7729" t="s">
        <v>32</v>
      </c>
      <c r="D7729" t="s">
        <v>6842</v>
      </c>
      <c r="E7729" s="1">
        <v>45413</v>
      </c>
      <c r="F7729">
        <v>1</v>
      </c>
    </row>
    <row r="7730" spans="1:6" x14ac:dyDescent="0.25">
      <c r="A7730" t="s">
        <v>6208</v>
      </c>
      <c r="B7730" t="s">
        <v>31</v>
      </c>
      <c r="C7730" t="s">
        <v>32</v>
      </c>
      <c r="D7730" t="s">
        <v>6842</v>
      </c>
      <c r="E7730" s="1">
        <v>45444</v>
      </c>
      <c r="F7730">
        <v>1</v>
      </c>
    </row>
    <row r="7731" spans="1:6" x14ac:dyDescent="0.25">
      <c r="A7731" t="s">
        <v>6208</v>
      </c>
      <c r="B7731" t="s">
        <v>31</v>
      </c>
      <c r="C7731" t="s">
        <v>32</v>
      </c>
      <c r="D7731" t="s">
        <v>6842</v>
      </c>
      <c r="E7731" s="1">
        <v>45474</v>
      </c>
      <c r="F7731">
        <v>1</v>
      </c>
    </row>
    <row r="7732" spans="1:6" x14ac:dyDescent="0.25">
      <c r="A7732" t="s">
        <v>6208</v>
      </c>
      <c r="B7732" t="s">
        <v>31</v>
      </c>
      <c r="C7732" t="s">
        <v>32</v>
      </c>
      <c r="D7732" t="s">
        <v>6842</v>
      </c>
      <c r="E7732" s="1">
        <v>45505</v>
      </c>
      <c r="F7732">
        <v>1</v>
      </c>
    </row>
    <row r="7733" spans="1:6" x14ac:dyDescent="0.25">
      <c r="A7733" t="s">
        <v>6208</v>
      </c>
      <c r="B7733" t="s">
        <v>31</v>
      </c>
      <c r="C7733" t="s">
        <v>32</v>
      </c>
      <c r="D7733" t="s">
        <v>6842</v>
      </c>
      <c r="E7733" s="1">
        <v>45536</v>
      </c>
      <c r="F7733">
        <v>1</v>
      </c>
    </row>
    <row r="7734" spans="1:6" x14ac:dyDescent="0.25">
      <c r="A7734" t="s">
        <v>6208</v>
      </c>
      <c r="B7734" t="s">
        <v>31</v>
      </c>
      <c r="C7734" t="s">
        <v>32</v>
      </c>
      <c r="D7734" t="s">
        <v>6842</v>
      </c>
      <c r="E7734" s="1">
        <v>45566</v>
      </c>
      <c r="F7734">
        <v>1</v>
      </c>
    </row>
    <row r="7735" spans="1:6" x14ac:dyDescent="0.25">
      <c r="A7735" t="s">
        <v>6219</v>
      </c>
      <c r="B7735" t="s">
        <v>233</v>
      </c>
      <c r="C7735" t="s">
        <v>32</v>
      </c>
      <c r="D7735" t="s">
        <v>6842</v>
      </c>
      <c r="E7735" s="1">
        <v>45352</v>
      </c>
      <c r="F7735">
        <v>1</v>
      </c>
    </row>
    <row r="7736" spans="1:6" x14ac:dyDescent="0.25">
      <c r="A7736" t="s">
        <v>6219</v>
      </c>
      <c r="B7736" t="s">
        <v>233</v>
      </c>
      <c r="C7736" t="s">
        <v>32</v>
      </c>
      <c r="D7736" t="s">
        <v>6842</v>
      </c>
      <c r="E7736" s="1">
        <v>45383</v>
      </c>
      <c r="F7736">
        <v>1</v>
      </c>
    </row>
    <row r="7737" spans="1:6" x14ac:dyDescent="0.25">
      <c r="A7737" t="s">
        <v>6219</v>
      </c>
      <c r="B7737" t="s">
        <v>233</v>
      </c>
      <c r="C7737" t="s">
        <v>32</v>
      </c>
      <c r="D7737" t="s">
        <v>6842</v>
      </c>
      <c r="E7737" s="1">
        <v>45413</v>
      </c>
      <c r="F7737">
        <v>1</v>
      </c>
    </row>
    <row r="7738" spans="1:6" x14ac:dyDescent="0.25">
      <c r="A7738" t="s">
        <v>6219</v>
      </c>
      <c r="B7738" t="s">
        <v>233</v>
      </c>
      <c r="C7738" t="s">
        <v>32</v>
      </c>
      <c r="D7738" t="s">
        <v>6842</v>
      </c>
      <c r="E7738" s="1">
        <v>45444</v>
      </c>
      <c r="F7738">
        <v>1</v>
      </c>
    </row>
    <row r="7739" spans="1:6" x14ac:dyDescent="0.25">
      <c r="A7739" t="s">
        <v>6219</v>
      </c>
      <c r="B7739" t="s">
        <v>233</v>
      </c>
      <c r="C7739" t="s">
        <v>32</v>
      </c>
      <c r="D7739" t="s">
        <v>6842</v>
      </c>
      <c r="E7739" s="1">
        <v>45474</v>
      </c>
      <c r="F7739">
        <v>1</v>
      </c>
    </row>
    <row r="7740" spans="1:6" x14ac:dyDescent="0.25">
      <c r="A7740" t="s">
        <v>6219</v>
      </c>
      <c r="B7740" t="s">
        <v>233</v>
      </c>
      <c r="C7740" t="s">
        <v>32</v>
      </c>
      <c r="D7740" t="s">
        <v>6842</v>
      </c>
      <c r="E7740" s="1">
        <v>45505</v>
      </c>
      <c r="F7740">
        <v>1</v>
      </c>
    </row>
    <row r="7741" spans="1:6" x14ac:dyDescent="0.25">
      <c r="A7741" t="s">
        <v>6219</v>
      </c>
      <c r="B7741" t="s">
        <v>233</v>
      </c>
      <c r="C7741" t="s">
        <v>32</v>
      </c>
      <c r="D7741" t="s">
        <v>6842</v>
      </c>
      <c r="E7741" s="1">
        <v>45536</v>
      </c>
      <c r="F7741">
        <v>1</v>
      </c>
    </row>
    <row r="7742" spans="1:6" x14ac:dyDescent="0.25">
      <c r="A7742" t="s">
        <v>6219</v>
      </c>
      <c r="B7742" t="s">
        <v>233</v>
      </c>
      <c r="C7742" t="s">
        <v>32</v>
      </c>
      <c r="D7742" t="s">
        <v>6842</v>
      </c>
      <c r="E7742" s="1">
        <v>45566</v>
      </c>
      <c r="F7742">
        <v>1</v>
      </c>
    </row>
    <row r="7743" spans="1:6" x14ac:dyDescent="0.25">
      <c r="A7743" t="s">
        <v>6219</v>
      </c>
      <c r="B7743" t="s">
        <v>233</v>
      </c>
      <c r="C7743" t="s">
        <v>32</v>
      </c>
      <c r="D7743" t="s">
        <v>6842</v>
      </c>
      <c r="E7743" s="1">
        <v>45597</v>
      </c>
      <c r="F7743">
        <v>1</v>
      </c>
    </row>
    <row r="7744" spans="1:6" x14ac:dyDescent="0.25">
      <c r="A7744" t="s">
        <v>6219</v>
      </c>
      <c r="B7744" t="s">
        <v>233</v>
      </c>
      <c r="C7744" t="s">
        <v>32</v>
      </c>
      <c r="D7744" t="s">
        <v>6842</v>
      </c>
      <c r="E7744" s="1">
        <v>45627</v>
      </c>
      <c r="F7744">
        <v>1</v>
      </c>
    </row>
    <row r="7745" spans="1:6" x14ac:dyDescent="0.25">
      <c r="A7745" t="s">
        <v>6223</v>
      </c>
      <c r="B7745" t="s">
        <v>146</v>
      </c>
      <c r="C7745" t="s">
        <v>147</v>
      </c>
      <c r="D7745" t="s">
        <v>6842</v>
      </c>
      <c r="E7745" s="1">
        <v>45292</v>
      </c>
      <c r="F7745">
        <v>1</v>
      </c>
    </row>
    <row r="7746" spans="1:6" x14ac:dyDescent="0.25">
      <c r="A7746" t="s">
        <v>6223</v>
      </c>
      <c r="B7746" t="s">
        <v>146</v>
      </c>
      <c r="C7746" t="s">
        <v>147</v>
      </c>
      <c r="D7746" t="s">
        <v>6842</v>
      </c>
      <c r="E7746" s="1">
        <v>45323</v>
      </c>
      <c r="F7746">
        <v>1</v>
      </c>
    </row>
    <row r="7747" spans="1:6" x14ac:dyDescent="0.25">
      <c r="A7747" t="s">
        <v>6223</v>
      </c>
      <c r="B7747" t="s">
        <v>146</v>
      </c>
      <c r="C7747" t="s">
        <v>147</v>
      </c>
      <c r="D7747" t="s">
        <v>6842</v>
      </c>
      <c r="E7747" s="1">
        <v>45352</v>
      </c>
      <c r="F7747">
        <v>1</v>
      </c>
    </row>
    <row r="7748" spans="1:6" x14ac:dyDescent="0.25">
      <c r="A7748" t="s">
        <v>6223</v>
      </c>
      <c r="B7748" t="s">
        <v>146</v>
      </c>
      <c r="C7748" t="s">
        <v>147</v>
      </c>
      <c r="D7748" t="s">
        <v>6842</v>
      </c>
      <c r="E7748" s="1">
        <v>45383</v>
      </c>
      <c r="F7748">
        <v>1</v>
      </c>
    </row>
    <row r="7749" spans="1:6" x14ac:dyDescent="0.25">
      <c r="A7749" t="s">
        <v>6223</v>
      </c>
      <c r="B7749" t="s">
        <v>146</v>
      </c>
      <c r="C7749" t="s">
        <v>147</v>
      </c>
      <c r="D7749" t="s">
        <v>6842</v>
      </c>
      <c r="E7749" s="1">
        <v>45413</v>
      </c>
      <c r="F7749">
        <v>1</v>
      </c>
    </row>
    <row r="7750" spans="1:6" x14ac:dyDescent="0.25">
      <c r="A7750" t="s">
        <v>6223</v>
      </c>
      <c r="B7750" t="s">
        <v>146</v>
      </c>
      <c r="C7750" t="s">
        <v>147</v>
      </c>
      <c r="D7750" t="s">
        <v>6842</v>
      </c>
      <c r="E7750" s="1">
        <v>45444</v>
      </c>
      <c r="F7750">
        <v>1</v>
      </c>
    </row>
    <row r="7751" spans="1:6" x14ac:dyDescent="0.25">
      <c r="A7751" t="s">
        <v>6223</v>
      </c>
      <c r="B7751" t="s">
        <v>146</v>
      </c>
      <c r="C7751" t="s">
        <v>147</v>
      </c>
      <c r="D7751" t="s">
        <v>6842</v>
      </c>
      <c r="E7751" s="1">
        <v>45474</v>
      </c>
      <c r="F7751">
        <v>1</v>
      </c>
    </row>
    <row r="7752" spans="1:6" x14ac:dyDescent="0.25">
      <c r="A7752" t="s">
        <v>6234</v>
      </c>
      <c r="B7752" t="s">
        <v>31</v>
      </c>
      <c r="C7752" t="s">
        <v>32</v>
      </c>
      <c r="D7752" t="s">
        <v>6840</v>
      </c>
      <c r="E7752" s="1">
        <v>45352</v>
      </c>
      <c r="F7752">
        <v>1</v>
      </c>
    </row>
    <row r="7753" spans="1:6" x14ac:dyDescent="0.25">
      <c r="A7753" t="s">
        <v>6234</v>
      </c>
      <c r="B7753" t="s">
        <v>31</v>
      </c>
      <c r="C7753" t="s">
        <v>32</v>
      </c>
      <c r="D7753" t="s">
        <v>6840</v>
      </c>
      <c r="E7753" s="1">
        <v>45383</v>
      </c>
      <c r="F7753">
        <v>1</v>
      </c>
    </row>
    <row r="7754" spans="1:6" x14ac:dyDescent="0.25">
      <c r="A7754" t="s">
        <v>6234</v>
      </c>
      <c r="B7754" t="s">
        <v>31</v>
      </c>
      <c r="C7754" t="s">
        <v>32</v>
      </c>
      <c r="D7754" t="s">
        <v>6840</v>
      </c>
      <c r="E7754" s="1">
        <v>45413</v>
      </c>
      <c r="F7754">
        <v>1</v>
      </c>
    </row>
    <row r="7755" spans="1:6" x14ac:dyDescent="0.25">
      <c r="A7755" t="s">
        <v>6234</v>
      </c>
      <c r="B7755" t="s">
        <v>31</v>
      </c>
      <c r="C7755" t="s">
        <v>32</v>
      </c>
      <c r="D7755" t="s">
        <v>6840</v>
      </c>
      <c r="E7755" s="1">
        <v>45444</v>
      </c>
      <c r="F7755">
        <v>1</v>
      </c>
    </row>
    <row r="7756" spans="1:6" x14ac:dyDescent="0.25">
      <c r="A7756" t="s">
        <v>6234</v>
      </c>
      <c r="B7756" t="s">
        <v>31</v>
      </c>
      <c r="C7756" t="s">
        <v>32</v>
      </c>
      <c r="D7756" t="s">
        <v>6840</v>
      </c>
      <c r="E7756" s="1">
        <v>45474</v>
      </c>
      <c r="F7756">
        <v>1</v>
      </c>
    </row>
    <row r="7757" spans="1:6" x14ac:dyDescent="0.25">
      <c r="A7757" t="s">
        <v>6234</v>
      </c>
      <c r="B7757" t="s">
        <v>31</v>
      </c>
      <c r="C7757" t="s">
        <v>32</v>
      </c>
      <c r="D7757" t="s">
        <v>6840</v>
      </c>
      <c r="E7757" s="1">
        <v>45505</v>
      </c>
      <c r="F7757">
        <v>1</v>
      </c>
    </row>
    <row r="7758" spans="1:6" x14ac:dyDescent="0.25">
      <c r="A7758" t="s">
        <v>6234</v>
      </c>
      <c r="B7758" t="s">
        <v>31</v>
      </c>
      <c r="C7758" t="s">
        <v>32</v>
      </c>
      <c r="D7758" t="s">
        <v>6840</v>
      </c>
      <c r="E7758" s="1">
        <v>45536</v>
      </c>
      <c r="F7758">
        <v>1</v>
      </c>
    </row>
    <row r="7759" spans="1:6" x14ac:dyDescent="0.25">
      <c r="A7759" t="s">
        <v>6234</v>
      </c>
      <c r="B7759" t="s">
        <v>31</v>
      </c>
      <c r="C7759" t="s">
        <v>32</v>
      </c>
      <c r="D7759" t="s">
        <v>6840</v>
      </c>
      <c r="E7759" s="1">
        <v>45566</v>
      </c>
      <c r="F7759">
        <v>1</v>
      </c>
    </row>
    <row r="7760" spans="1:6" x14ac:dyDescent="0.25">
      <c r="A7760" t="s">
        <v>6234</v>
      </c>
      <c r="B7760" t="s">
        <v>31</v>
      </c>
      <c r="C7760" t="s">
        <v>32</v>
      </c>
      <c r="D7760" t="s">
        <v>6840</v>
      </c>
      <c r="E7760" s="1">
        <v>45597</v>
      </c>
      <c r="F7760">
        <v>1</v>
      </c>
    </row>
    <row r="7761" spans="1:6" x14ac:dyDescent="0.25">
      <c r="A7761" t="s">
        <v>6234</v>
      </c>
      <c r="B7761" t="s">
        <v>31</v>
      </c>
      <c r="C7761" t="s">
        <v>32</v>
      </c>
      <c r="D7761" t="s">
        <v>6840</v>
      </c>
      <c r="E7761" s="1">
        <v>45627</v>
      </c>
      <c r="F7761">
        <v>1</v>
      </c>
    </row>
    <row r="7762" spans="1:6" x14ac:dyDescent="0.25">
      <c r="A7762" t="s">
        <v>6240</v>
      </c>
      <c r="B7762" t="s">
        <v>233</v>
      </c>
      <c r="C7762" t="s">
        <v>32</v>
      </c>
      <c r="D7762" t="s">
        <v>6842</v>
      </c>
      <c r="E7762" s="1">
        <v>45323</v>
      </c>
      <c r="F7762">
        <v>1</v>
      </c>
    </row>
    <row r="7763" spans="1:6" x14ac:dyDescent="0.25">
      <c r="A7763" t="s">
        <v>6240</v>
      </c>
      <c r="B7763" t="s">
        <v>233</v>
      </c>
      <c r="C7763" t="s">
        <v>32</v>
      </c>
      <c r="D7763" t="s">
        <v>6842</v>
      </c>
      <c r="E7763" s="1">
        <v>45352</v>
      </c>
      <c r="F7763">
        <v>1</v>
      </c>
    </row>
    <row r="7764" spans="1:6" x14ac:dyDescent="0.25">
      <c r="A7764" t="s">
        <v>6240</v>
      </c>
      <c r="B7764" t="s">
        <v>233</v>
      </c>
      <c r="C7764" t="s">
        <v>32</v>
      </c>
      <c r="D7764" t="s">
        <v>6842</v>
      </c>
      <c r="E7764" s="1">
        <v>45383</v>
      </c>
      <c r="F7764">
        <v>1</v>
      </c>
    </row>
    <row r="7765" spans="1:6" x14ac:dyDescent="0.25">
      <c r="A7765" t="s">
        <v>6240</v>
      </c>
      <c r="B7765" t="s">
        <v>233</v>
      </c>
      <c r="C7765" t="s">
        <v>32</v>
      </c>
      <c r="D7765" t="s">
        <v>6842</v>
      </c>
      <c r="E7765" s="1">
        <v>45413</v>
      </c>
      <c r="F7765">
        <v>1</v>
      </c>
    </row>
    <row r="7766" spans="1:6" x14ac:dyDescent="0.25">
      <c r="A7766" t="s">
        <v>6240</v>
      </c>
      <c r="B7766" t="s">
        <v>233</v>
      </c>
      <c r="C7766" t="s">
        <v>32</v>
      </c>
      <c r="D7766" t="s">
        <v>6842</v>
      </c>
      <c r="E7766" s="1">
        <v>45444</v>
      </c>
      <c r="F7766">
        <v>1</v>
      </c>
    </row>
    <row r="7767" spans="1:6" x14ac:dyDescent="0.25">
      <c r="A7767" t="s">
        <v>6240</v>
      </c>
      <c r="B7767" t="s">
        <v>233</v>
      </c>
      <c r="C7767" t="s">
        <v>32</v>
      </c>
      <c r="D7767" t="s">
        <v>6842</v>
      </c>
      <c r="E7767" s="1">
        <v>45474</v>
      </c>
      <c r="F7767">
        <v>1</v>
      </c>
    </row>
    <row r="7768" spans="1:6" x14ac:dyDescent="0.25">
      <c r="A7768" t="s">
        <v>6240</v>
      </c>
      <c r="B7768" t="s">
        <v>233</v>
      </c>
      <c r="C7768" t="s">
        <v>32</v>
      </c>
      <c r="D7768" t="s">
        <v>6842</v>
      </c>
      <c r="E7768" s="1">
        <v>45505</v>
      </c>
      <c r="F7768">
        <v>1</v>
      </c>
    </row>
    <row r="7769" spans="1:6" x14ac:dyDescent="0.25">
      <c r="A7769" t="s">
        <v>6240</v>
      </c>
      <c r="B7769" t="s">
        <v>233</v>
      </c>
      <c r="C7769" t="s">
        <v>32</v>
      </c>
      <c r="D7769" t="s">
        <v>6842</v>
      </c>
      <c r="E7769" s="1">
        <v>45536</v>
      </c>
      <c r="F7769">
        <v>1</v>
      </c>
    </row>
    <row r="7770" spans="1:6" x14ac:dyDescent="0.25">
      <c r="A7770" t="s">
        <v>6240</v>
      </c>
      <c r="B7770" t="s">
        <v>233</v>
      </c>
      <c r="C7770" t="s">
        <v>32</v>
      </c>
      <c r="D7770" t="s">
        <v>6842</v>
      </c>
      <c r="E7770" s="1">
        <v>45566</v>
      </c>
      <c r="F7770">
        <v>1</v>
      </c>
    </row>
    <row r="7771" spans="1:6" x14ac:dyDescent="0.25">
      <c r="A7771" t="s">
        <v>6240</v>
      </c>
      <c r="B7771" t="s">
        <v>233</v>
      </c>
      <c r="C7771" t="s">
        <v>32</v>
      </c>
      <c r="D7771" t="s">
        <v>6842</v>
      </c>
      <c r="E7771" s="1">
        <v>45597</v>
      </c>
      <c r="F7771">
        <v>1</v>
      </c>
    </row>
    <row r="7772" spans="1:6" x14ac:dyDescent="0.25">
      <c r="A7772" t="s">
        <v>6240</v>
      </c>
      <c r="B7772" t="s">
        <v>233</v>
      </c>
      <c r="C7772" t="s">
        <v>32</v>
      </c>
      <c r="D7772" t="s">
        <v>6842</v>
      </c>
      <c r="E7772" s="1">
        <v>45627</v>
      </c>
      <c r="F7772">
        <v>1</v>
      </c>
    </row>
    <row r="7773" spans="1:6" x14ac:dyDescent="0.25">
      <c r="A7773" t="s">
        <v>6249</v>
      </c>
      <c r="B7773" t="s">
        <v>52</v>
      </c>
      <c r="C7773" t="s">
        <v>44</v>
      </c>
      <c r="D7773" t="s">
        <v>6839</v>
      </c>
      <c r="E7773" s="1">
        <v>45292</v>
      </c>
      <c r="F7773">
        <v>1</v>
      </c>
    </row>
    <row r="7774" spans="1:6" x14ac:dyDescent="0.25">
      <c r="A7774" t="s">
        <v>6249</v>
      </c>
      <c r="B7774" t="s">
        <v>52</v>
      </c>
      <c r="C7774" t="s">
        <v>44</v>
      </c>
      <c r="D7774" t="s">
        <v>6839</v>
      </c>
      <c r="E7774" s="1">
        <v>45323</v>
      </c>
      <c r="F7774">
        <v>1</v>
      </c>
    </row>
    <row r="7775" spans="1:6" x14ac:dyDescent="0.25">
      <c r="A7775" t="s">
        <v>6249</v>
      </c>
      <c r="B7775" t="s">
        <v>52</v>
      </c>
      <c r="C7775" t="s">
        <v>44</v>
      </c>
      <c r="D7775" t="s">
        <v>6839</v>
      </c>
      <c r="E7775" s="1">
        <v>45352</v>
      </c>
      <c r="F7775">
        <v>1</v>
      </c>
    </row>
    <row r="7776" spans="1:6" x14ac:dyDescent="0.25">
      <c r="A7776" t="s">
        <v>6249</v>
      </c>
      <c r="B7776" t="s">
        <v>52</v>
      </c>
      <c r="C7776" t="s">
        <v>44</v>
      </c>
      <c r="D7776" t="s">
        <v>6839</v>
      </c>
      <c r="E7776" s="1">
        <v>45383</v>
      </c>
      <c r="F7776">
        <v>1</v>
      </c>
    </row>
    <row r="7777" spans="1:6" x14ac:dyDescent="0.25">
      <c r="A7777" t="s">
        <v>6249</v>
      </c>
      <c r="B7777" t="s">
        <v>52</v>
      </c>
      <c r="C7777" t="s">
        <v>44</v>
      </c>
      <c r="D7777" t="s">
        <v>6839</v>
      </c>
      <c r="E7777" s="1">
        <v>45413</v>
      </c>
      <c r="F7777">
        <v>1</v>
      </c>
    </row>
    <row r="7778" spans="1:6" x14ac:dyDescent="0.25">
      <c r="A7778" t="s">
        <v>6249</v>
      </c>
      <c r="B7778" t="s">
        <v>52</v>
      </c>
      <c r="C7778" t="s">
        <v>44</v>
      </c>
      <c r="D7778" t="s">
        <v>6839</v>
      </c>
      <c r="E7778" s="1">
        <v>45444</v>
      </c>
      <c r="F7778">
        <v>1</v>
      </c>
    </row>
    <row r="7779" spans="1:6" x14ac:dyDescent="0.25">
      <c r="A7779" t="s">
        <v>6249</v>
      </c>
      <c r="B7779" t="s">
        <v>52</v>
      </c>
      <c r="C7779" t="s">
        <v>44</v>
      </c>
      <c r="D7779" t="s">
        <v>6839</v>
      </c>
      <c r="E7779" s="1">
        <v>45474</v>
      </c>
      <c r="F7779">
        <v>1</v>
      </c>
    </row>
    <row r="7780" spans="1:6" x14ac:dyDescent="0.25">
      <c r="A7780" t="s">
        <v>6249</v>
      </c>
      <c r="B7780" t="s">
        <v>52</v>
      </c>
      <c r="C7780" t="s">
        <v>44</v>
      </c>
      <c r="D7780" t="s">
        <v>6839</v>
      </c>
      <c r="E7780" s="1">
        <v>45505</v>
      </c>
      <c r="F7780">
        <v>1</v>
      </c>
    </row>
    <row r="7781" spans="1:6" x14ac:dyDescent="0.25">
      <c r="A7781" t="s">
        <v>6249</v>
      </c>
      <c r="B7781" t="s">
        <v>52</v>
      </c>
      <c r="C7781" t="s">
        <v>44</v>
      </c>
      <c r="D7781" t="s">
        <v>6839</v>
      </c>
      <c r="E7781" s="1">
        <v>45536</v>
      </c>
      <c r="F7781">
        <v>1</v>
      </c>
    </row>
    <row r="7782" spans="1:6" x14ac:dyDescent="0.25">
      <c r="A7782" t="s">
        <v>6249</v>
      </c>
      <c r="B7782" t="s">
        <v>52</v>
      </c>
      <c r="C7782" t="s">
        <v>44</v>
      </c>
      <c r="D7782" t="s">
        <v>6839</v>
      </c>
      <c r="E7782" s="1">
        <v>45566</v>
      </c>
      <c r="F7782">
        <v>1</v>
      </c>
    </row>
    <row r="7783" spans="1:6" x14ac:dyDescent="0.25">
      <c r="A7783" t="s">
        <v>6249</v>
      </c>
      <c r="B7783" t="s">
        <v>52</v>
      </c>
      <c r="C7783" t="s">
        <v>44</v>
      </c>
      <c r="D7783" t="s">
        <v>6839</v>
      </c>
      <c r="E7783" s="1">
        <v>45597</v>
      </c>
      <c r="F7783">
        <v>1</v>
      </c>
    </row>
    <row r="7784" spans="1:6" x14ac:dyDescent="0.25">
      <c r="A7784" t="s">
        <v>6249</v>
      </c>
      <c r="B7784" t="s">
        <v>52</v>
      </c>
      <c r="C7784" t="s">
        <v>44</v>
      </c>
      <c r="D7784" t="s">
        <v>6839</v>
      </c>
      <c r="E7784" s="1">
        <v>45627</v>
      </c>
      <c r="F7784">
        <v>1</v>
      </c>
    </row>
    <row r="7785" spans="1:6" x14ac:dyDescent="0.25">
      <c r="A7785" t="s">
        <v>6273</v>
      </c>
      <c r="B7785" t="s">
        <v>43</v>
      </c>
      <c r="C7785" t="s">
        <v>44</v>
      </c>
      <c r="D7785" t="s">
        <v>6840</v>
      </c>
      <c r="E7785" s="1">
        <v>45292</v>
      </c>
      <c r="F7785">
        <v>1</v>
      </c>
    </row>
    <row r="7786" spans="1:6" x14ac:dyDescent="0.25">
      <c r="A7786" t="s">
        <v>6273</v>
      </c>
      <c r="B7786" t="s">
        <v>43</v>
      </c>
      <c r="C7786" t="s">
        <v>44</v>
      </c>
      <c r="D7786" t="s">
        <v>6840</v>
      </c>
      <c r="E7786" s="1">
        <v>45323</v>
      </c>
      <c r="F7786">
        <v>1</v>
      </c>
    </row>
    <row r="7787" spans="1:6" x14ac:dyDescent="0.25">
      <c r="A7787" t="s">
        <v>6273</v>
      </c>
      <c r="B7787" t="s">
        <v>43</v>
      </c>
      <c r="C7787" t="s">
        <v>44</v>
      </c>
      <c r="D7787" t="s">
        <v>6840</v>
      </c>
      <c r="E7787" s="1">
        <v>45352</v>
      </c>
      <c r="F7787">
        <v>1</v>
      </c>
    </row>
    <row r="7788" spans="1:6" x14ac:dyDescent="0.25">
      <c r="A7788" t="s">
        <v>6273</v>
      </c>
      <c r="B7788" t="s">
        <v>43</v>
      </c>
      <c r="C7788" t="s">
        <v>44</v>
      </c>
      <c r="D7788" t="s">
        <v>6840</v>
      </c>
      <c r="E7788" s="1">
        <v>45383</v>
      </c>
      <c r="F7788">
        <v>1</v>
      </c>
    </row>
    <row r="7789" spans="1:6" x14ac:dyDescent="0.25">
      <c r="A7789" t="s">
        <v>6273</v>
      </c>
      <c r="B7789" t="s">
        <v>43</v>
      </c>
      <c r="C7789" t="s">
        <v>44</v>
      </c>
      <c r="D7789" t="s">
        <v>6840</v>
      </c>
      <c r="E7789" s="1">
        <v>45413</v>
      </c>
      <c r="F7789">
        <v>1</v>
      </c>
    </row>
    <row r="7790" spans="1:6" x14ac:dyDescent="0.25">
      <c r="A7790" t="s">
        <v>6273</v>
      </c>
      <c r="B7790" t="s">
        <v>43</v>
      </c>
      <c r="C7790" t="s">
        <v>44</v>
      </c>
      <c r="D7790" t="s">
        <v>6840</v>
      </c>
      <c r="E7790" s="1">
        <v>45444</v>
      </c>
      <c r="F7790">
        <v>1</v>
      </c>
    </row>
    <row r="7791" spans="1:6" x14ac:dyDescent="0.25">
      <c r="A7791" t="s">
        <v>6273</v>
      </c>
      <c r="B7791" t="s">
        <v>43</v>
      </c>
      <c r="C7791" t="s">
        <v>44</v>
      </c>
      <c r="D7791" t="s">
        <v>6840</v>
      </c>
      <c r="E7791" s="1">
        <v>45474</v>
      </c>
      <c r="F7791">
        <v>1</v>
      </c>
    </row>
    <row r="7792" spans="1:6" x14ac:dyDescent="0.25">
      <c r="A7792" t="s">
        <v>6273</v>
      </c>
      <c r="B7792" t="s">
        <v>43</v>
      </c>
      <c r="C7792" t="s">
        <v>44</v>
      </c>
      <c r="D7792" t="s">
        <v>6840</v>
      </c>
      <c r="E7792" s="1">
        <v>45505</v>
      </c>
      <c r="F7792">
        <v>1</v>
      </c>
    </row>
    <row r="7793" spans="1:6" x14ac:dyDescent="0.25">
      <c r="A7793" t="s">
        <v>6273</v>
      </c>
      <c r="B7793" t="s">
        <v>43</v>
      </c>
      <c r="C7793" t="s">
        <v>44</v>
      </c>
      <c r="D7793" t="s">
        <v>6840</v>
      </c>
      <c r="E7793" s="1">
        <v>45536</v>
      </c>
      <c r="F7793">
        <v>1</v>
      </c>
    </row>
    <row r="7794" spans="1:6" x14ac:dyDescent="0.25">
      <c r="A7794" t="s">
        <v>6273</v>
      </c>
      <c r="B7794" t="s">
        <v>43</v>
      </c>
      <c r="C7794" t="s">
        <v>44</v>
      </c>
      <c r="D7794" t="s">
        <v>6840</v>
      </c>
      <c r="E7794" s="1">
        <v>45566</v>
      </c>
      <c r="F7794">
        <v>1</v>
      </c>
    </row>
    <row r="7795" spans="1:6" x14ac:dyDescent="0.25">
      <c r="A7795" t="s">
        <v>6273</v>
      </c>
      <c r="B7795" t="s">
        <v>43</v>
      </c>
      <c r="C7795" t="s">
        <v>44</v>
      </c>
      <c r="D7795" t="s">
        <v>6840</v>
      </c>
      <c r="E7795" s="1">
        <v>45597</v>
      </c>
      <c r="F7795">
        <v>1</v>
      </c>
    </row>
    <row r="7796" spans="1:6" x14ac:dyDescent="0.25">
      <c r="A7796" t="s">
        <v>6273</v>
      </c>
      <c r="B7796" t="s">
        <v>43</v>
      </c>
      <c r="C7796" t="s">
        <v>44</v>
      </c>
      <c r="D7796" t="s">
        <v>6840</v>
      </c>
      <c r="E7796" s="1">
        <v>45627</v>
      </c>
      <c r="F7796">
        <v>1</v>
      </c>
    </row>
    <row r="7797" spans="1:6" x14ac:dyDescent="0.25">
      <c r="A7797" t="s">
        <v>6282</v>
      </c>
      <c r="B7797" t="s">
        <v>146</v>
      </c>
      <c r="C7797" t="s">
        <v>147</v>
      </c>
      <c r="D7797" t="s">
        <v>6842</v>
      </c>
      <c r="E7797" s="1">
        <v>45323</v>
      </c>
      <c r="F7797">
        <v>1</v>
      </c>
    </row>
    <row r="7798" spans="1:6" x14ac:dyDescent="0.25">
      <c r="A7798" t="s">
        <v>6282</v>
      </c>
      <c r="B7798" t="s">
        <v>146</v>
      </c>
      <c r="C7798" t="s">
        <v>147</v>
      </c>
      <c r="D7798" t="s">
        <v>6842</v>
      </c>
      <c r="E7798" s="1">
        <v>45352</v>
      </c>
      <c r="F7798">
        <v>1</v>
      </c>
    </row>
    <row r="7799" spans="1:6" x14ac:dyDescent="0.25">
      <c r="A7799" t="s">
        <v>6282</v>
      </c>
      <c r="B7799" t="s">
        <v>146</v>
      </c>
      <c r="C7799" t="s">
        <v>147</v>
      </c>
      <c r="D7799" t="s">
        <v>6842</v>
      </c>
      <c r="E7799" s="1">
        <v>45383</v>
      </c>
      <c r="F7799">
        <v>1</v>
      </c>
    </row>
    <row r="7800" spans="1:6" x14ac:dyDescent="0.25">
      <c r="A7800" t="s">
        <v>6282</v>
      </c>
      <c r="B7800" t="s">
        <v>146</v>
      </c>
      <c r="C7800" t="s">
        <v>147</v>
      </c>
      <c r="D7800" t="s">
        <v>6842</v>
      </c>
      <c r="E7800" s="1">
        <v>45413</v>
      </c>
      <c r="F7800">
        <v>1</v>
      </c>
    </row>
    <row r="7801" spans="1:6" x14ac:dyDescent="0.25">
      <c r="A7801" t="s">
        <v>6282</v>
      </c>
      <c r="B7801" t="s">
        <v>146</v>
      </c>
      <c r="C7801" t="s">
        <v>147</v>
      </c>
      <c r="D7801" t="s">
        <v>6842</v>
      </c>
      <c r="E7801" s="1">
        <v>45444</v>
      </c>
      <c r="F7801">
        <v>1</v>
      </c>
    </row>
    <row r="7802" spans="1:6" x14ac:dyDescent="0.25">
      <c r="A7802" t="s">
        <v>6282</v>
      </c>
      <c r="B7802" t="s">
        <v>146</v>
      </c>
      <c r="C7802" t="s">
        <v>147</v>
      </c>
      <c r="D7802" t="s">
        <v>6842</v>
      </c>
      <c r="E7802" s="1">
        <v>45474</v>
      </c>
      <c r="F7802">
        <v>1</v>
      </c>
    </row>
    <row r="7803" spans="1:6" x14ac:dyDescent="0.25">
      <c r="A7803" t="s">
        <v>6282</v>
      </c>
      <c r="B7803" t="s">
        <v>146</v>
      </c>
      <c r="C7803" t="s">
        <v>147</v>
      </c>
      <c r="D7803" t="s">
        <v>6842</v>
      </c>
      <c r="E7803" s="1">
        <v>45505</v>
      </c>
      <c r="F7803">
        <v>1</v>
      </c>
    </row>
    <row r="7804" spans="1:6" x14ac:dyDescent="0.25">
      <c r="A7804" t="s">
        <v>6282</v>
      </c>
      <c r="B7804" t="s">
        <v>146</v>
      </c>
      <c r="C7804" t="s">
        <v>147</v>
      </c>
      <c r="D7804" t="s">
        <v>6842</v>
      </c>
      <c r="E7804" s="1">
        <v>45536</v>
      </c>
      <c r="F7804">
        <v>1</v>
      </c>
    </row>
    <row r="7805" spans="1:6" x14ac:dyDescent="0.25">
      <c r="A7805" t="s">
        <v>6282</v>
      </c>
      <c r="B7805" t="s">
        <v>146</v>
      </c>
      <c r="C7805" t="s">
        <v>147</v>
      </c>
      <c r="D7805" t="s">
        <v>6842</v>
      </c>
      <c r="E7805" s="1">
        <v>45566</v>
      </c>
      <c r="F7805">
        <v>1</v>
      </c>
    </row>
    <row r="7806" spans="1:6" x14ac:dyDescent="0.25">
      <c r="A7806" t="s">
        <v>6282</v>
      </c>
      <c r="B7806" t="s">
        <v>146</v>
      </c>
      <c r="C7806" t="s">
        <v>147</v>
      </c>
      <c r="D7806" t="s">
        <v>6842</v>
      </c>
      <c r="E7806" s="1">
        <v>45597</v>
      </c>
      <c r="F7806">
        <v>1</v>
      </c>
    </row>
    <row r="7807" spans="1:6" x14ac:dyDescent="0.25">
      <c r="A7807" t="s">
        <v>6282</v>
      </c>
      <c r="B7807" t="s">
        <v>146</v>
      </c>
      <c r="C7807" t="s">
        <v>147</v>
      </c>
      <c r="D7807" t="s">
        <v>6842</v>
      </c>
      <c r="E7807" s="1">
        <v>45627</v>
      </c>
      <c r="F7807">
        <v>1</v>
      </c>
    </row>
    <row r="7808" spans="1:6" x14ac:dyDescent="0.25">
      <c r="A7808" t="s">
        <v>6290</v>
      </c>
      <c r="B7808" t="s">
        <v>146</v>
      </c>
      <c r="C7808" t="s">
        <v>147</v>
      </c>
      <c r="D7808" t="s">
        <v>6841</v>
      </c>
      <c r="E7808" s="1">
        <v>45292</v>
      </c>
      <c r="F7808">
        <v>1</v>
      </c>
    </row>
    <row r="7809" spans="1:6" x14ac:dyDescent="0.25">
      <c r="A7809" t="s">
        <v>6290</v>
      </c>
      <c r="B7809" t="s">
        <v>146</v>
      </c>
      <c r="C7809" t="s">
        <v>147</v>
      </c>
      <c r="D7809" t="s">
        <v>6841</v>
      </c>
      <c r="E7809" s="1">
        <v>45323</v>
      </c>
      <c r="F7809">
        <v>1</v>
      </c>
    </row>
    <row r="7810" spans="1:6" x14ac:dyDescent="0.25">
      <c r="A7810" t="s">
        <v>6290</v>
      </c>
      <c r="B7810" t="s">
        <v>146</v>
      </c>
      <c r="C7810" t="s">
        <v>147</v>
      </c>
      <c r="D7810" t="s">
        <v>6841</v>
      </c>
      <c r="E7810" s="1">
        <v>45352</v>
      </c>
      <c r="F7810">
        <v>1</v>
      </c>
    </row>
    <row r="7811" spans="1:6" x14ac:dyDescent="0.25">
      <c r="A7811" t="s">
        <v>6290</v>
      </c>
      <c r="B7811" t="s">
        <v>146</v>
      </c>
      <c r="C7811" t="s">
        <v>147</v>
      </c>
      <c r="D7811" t="s">
        <v>6841</v>
      </c>
      <c r="E7811" s="1">
        <v>45383</v>
      </c>
      <c r="F7811">
        <v>1</v>
      </c>
    </row>
    <row r="7812" spans="1:6" x14ac:dyDescent="0.25">
      <c r="A7812" t="s">
        <v>6290</v>
      </c>
      <c r="B7812" t="s">
        <v>146</v>
      </c>
      <c r="C7812" t="s">
        <v>147</v>
      </c>
      <c r="D7812" t="s">
        <v>6841</v>
      </c>
      <c r="E7812" s="1">
        <v>45413</v>
      </c>
      <c r="F7812">
        <v>1</v>
      </c>
    </row>
    <row r="7813" spans="1:6" x14ac:dyDescent="0.25">
      <c r="A7813" t="s">
        <v>6290</v>
      </c>
      <c r="B7813" t="s">
        <v>146</v>
      </c>
      <c r="C7813" t="s">
        <v>147</v>
      </c>
      <c r="D7813" t="s">
        <v>6841</v>
      </c>
      <c r="E7813" s="1">
        <v>45444</v>
      </c>
      <c r="F7813">
        <v>1</v>
      </c>
    </row>
    <row r="7814" spans="1:6" x14ac:dyDescent="0.25">
      <c r="A7814" t="s">
        <v>6290</v>
      </c>
      <c r="B7814" t="s">
        <v>146</v>
      </c>
      <c r="C7814" t="s">
        <v>147</v>
      </c>
      <c r="D7814" t="s">
        <v>6841</v>
      </c>
      <c r="E7814" s="1">
        <v>45474</v>
      </c>
      <c r="F7814">
        <v>1</v>
      </c>
    </row>
    <row r="7815" spans="1:6" x14ac:dyDescent="0.25">
      <c r="A7815" t="s">
        <v>6290</v>
      </c>
      <c r="B7815" t="s">
        <v>146</v>
      </c>
      <c r="C7815" t="s">
        <v>147</v>
      </c>
      <c r="D7815" t="s">
        <v>6841</v>
      </c>
      <c r="E7815" s="1">
        <v>45505</v>
      </c>
      <c r="F7815">
        <v>1</v>
      </c>
    </row>
    <row r="7816" spans="1:6" x14ac:dyDescent="0.25">
      <c r="A7816" t="s">
        <v>6290</v>
      </c>
      <c r="B7816" t="s">
        <v>146</v>
      </c>
      <c r="C7816" t="s">
        <v>147</v>
      </c>
      <c r="D7816" t="s">
        <v>6841</v>
      </c>
      <c r="E7816" s="1">
        <v>45536</v>
      </c>
      <c r="F7816">
        <v>1</v>
      </c>
    </row>
    <row r="7817" spans="1:6" x14ac:dyDescent="0.25">
      <c r="A7817" t="s">
        <v>6290</v>
      </c>
      <c r="B7817" t="s">
        <v>146</v>
      </c>
      <c r="C7817" t="s">
        <v>147</v>
      </c>
      <c r="D7817" t="s">
        <v>6841</v>
      </c>
      <c r="E7817" s="1">
        <v>45566</v>
      </c>
      <c r="F7817">
        <v>1</v>
      </c>
    </row>
    <row r="7818" spans="1:6" x14ac:dyDescent="0.25">
      <c r="A7818" t="s">
        <v>6290</v>
      </c>
      <c r="B7818" t="s">
        <v>146</v>
      </c>
      <c r="C7818" t="s">
        <v>147</v>
      </c>
      <c r="D7818" t="s">
        <v>6841</v>
      </c>
      <c r="E7818" s="1">
        <v>45597</v>
      </c>
      <c r="F7818">
        <v>1</v>
      </c>
    </row>
    <row r="7819" spans="1:6" x14ac:dyDescent="0.25">
      <c r="A7819" t="s">
        <v>6290</v>
      </c>
      <c r="B7819" t="s">
        <v>146</v>
      </c>
      <c r="C7819" t="s">
        <v>147</v>
      </c>
      <c r="D7819" t="s">
        <v>6841</v>
      </c>
      <c r="E7819" s="1">
        <v>45627</v>
      </c>
      <c r="F7819">
        <v>1</v>
      </c>
    </row>
    <row r="7820" spans="1:6" x14ac:dyDescent="0.25">
      <c r="A7820" t="s">
        <v>6304</v>
      </c>
      <c r="B7820" t="s">
        <v>31</v>
      </c>
      <c r="C7820" t="s">
        <v>32</v>
      </c>
      <c r="D7820" t="s">
        <v>6839</v>
      </c>
      <c r="E7820" s="1">
        <v>45292</v>
      </c>
      <c r="F7820">
        <v>1</v>
      </c>
    </row>
    <row r="7821" spans="1:6" x14ac:dyDescent="0.25">
      <c r="A7821" t="s">
        <v>6304</v>
      </c>
      <c r="B7821" t="s">
        <v>31</v>
      </c>
      <c r="C7821" t="s">
        <v>32</v>
      </c>
      <c r="D7821" t="s">
        <v>6839</v>
      </c>
      <c r="E7821" s="1">
        <v>45323</v>
      </c>
      <c r="F7821">
        <v>1</v>
      </c>
    </row>
    <row r="7822" spans="1:6" x14ac:dyDescent="0.25">
      <c r="A7822" t="s">
        <v>6304</v>
      </c>
      <c r="B7822" t="s">
        <v>31</v>
      </c>
      <c r="C7822" t="s">
        <v>32</v>
      </c>
      <c r="D7822" t="s">
        <v>6839</v>
      </c>
      <c r="E7822" s="1">
        <v>45352</v>
      </c>
      <c r="F7822">
        <v>1</v>
      </c>
    </row>
    <row r="7823" spans="1:6" x14ac:dyDescent="0.25">
      <c r="A7823" t="s">
        <v>6304</v>
      </c>
      <c r="B7823" t="s">
        <v>31</v>
      </c>
      <c r="C7823" t="s">
        <v>32</v>
      </c>
      <c r="D7823" t="s">
        <v>6839</v>
      </c>
      <c r="E7823" s="1">
        <v>45383</v>
      </c>
      <c r="F7823">
        <v>1</v>
      </c>
    </row>
    <row r="7824" spans="1:6" x14ac:dyDescent="0.25">
      <c r="A7824" t="s">
        <v>6304</v>
      </c>
      <c r="B7824" t="s">
        <v>31</v>
      </c>
      <c r="C7824" t="s">
        <v>32</v>
      </c>
      <c r="D7824" t="s">
        <v>6839</v>
      </c>
      <c r="E7824" s="1">
        <v>45413</v>
      </c>
      <c r="F7824">
        <v>1</v>
      </c>
    </row>
    <row r="7825" spans="1:6" x14ac:dyDescent="0.25">
      <c r="A7825" t="s">
        <v>6304</v>
      </c>
      <c r="B7825" t="s">
        <v>31</v>
      </c>
      <c r="C7825" t="s">
        <v>32</v>
      </c>
      <c r="D7825" t="s">
        <v>6839</v>
      </c>
      <c r="E7825" s="1">
        <v>45444</v>
      </c>
      <c r="F7825">
        <v>1</v>
      </c>
    </row>
    <row r="7826" spans="1:6" x14ac:dyDescent="0.25">
      <c r="A7826" t="s">
        <v>6304</v>
      </c>
      <c r="B7826" t="s">
        <v>31</v>
      </c>
      <c r="C7826" t="s">
        <v>32</v>
      </c>
      <c r="D7826" t="s">
        <v>6839</v>
      </c>
      <c r="E7826" s="1">
        <v>45474</v>
      </c>
      <c r="F7826">
        <v>1</v>
      </c>
    </row>
    <row r="7827" spans="1:6" x14ac:dyDescent="0.25">
      <c r="A7827" t="s">
        <v>6304</v>
      </c>
      <c r="B7827" t="s">
        <v>31</v>
      </c>
      <c r="C7827" t="s">
        <v>32</v>
      </c>
      <c r="D7827" t="s">
        <v>6839</v>
      </c>
      <c r="E7827" s="1">
        <v>45505</v>
      </c>
      <c r="F7827">
        <v>1</v>
      </c>
    </row>
    <row r="7828" spans="1:6" x14ac:dyDescent="0.25">
      <c r="A7828" t="s">
        <v>6304</v>
      </c>
      <c r="B7828" t="s">
        <v>31</v>
      </c>
      <c r="C7828" t="s">
        <v>32</v>
      </c>
      <c r="D7828" t="s">
        <v>6839</v>
      </c>
      <c r="E7828" s="1">
        <v>45536</v>
      </c>
      <c r="F7828">
        <v>1</v>
      </c>
    </row>
    <row r="7829" spans="1:6" x14ac:dyDescent="0.25">
      <c r="A7829" t="s">
        <v>6304</v>
      </c>
      <c r="B7829" t="s">
        <v>31</v>
      </c>
      <c r="C7829" t="s">
        <v>32</v>
      </c>
      <c r="D7829" t="s">
        <v>6839</v>
      </c>
      <c r="E7829" s="1">
        <v>45566</v>
      </c>
      <c r="F7829">
        <v>1</v>
      </c>
    </row>
    <row r="7830" spans="1:6" x14ac:dyDescent="0.25">
      <c r="A7830" t="s">
        <v>6304</v>
      </c>
      <c r="B7830" t="s">
        <v>31</v>
      </c>
      <c r="C7830" t="s">
        <v>32</v>
      </c>
      <c r="D7830" t="s">
        <v>6839</v>
      </c>
      <c r="E7830" s="1">
        <v>45597</v>
      </c>
      <c r="F7830">
        <v>1</v>
      </c>
    </row>
    <row r="7831" spans="1:6" x14ac:dyDescent="0.25">
      <c r="A7831" t="s">
        <v>6304</v>
      </c>
      <c r="B7831" t="s">
        <v>31</v>
      </c>
      <c r="C7831" t="s">
        <v>32</v>
      </c>
      <c r="D7831" t="s">
        <v>6839</v>
      </c>
      <c r="E7831" s="1">
        <v>45627</v>
      </c>
      <c r="F7831">
        <v>1</v>
      </c>
    </row>
    <row r="7832" spans="1:6" x14ac:dyDescent="0.25">
      <c r="A7832" t="s">
        <v>6308</v>
      </c>
      <c r="B7832" t="s">
        <v>233</v>
      </c>
      <c r="C7832" t="s">
        <v>32</v>
      </c>
      <c r="D7832" t="s">
        <v>6839</v>
      </c>
      <c r="E7832" s="1">
        <v>45292</v>
      </c>
      <c r="F7832">
        <v>1</v>
      </c>
    </row>
    <row r="7833" spans="1:6" x14ac:dyDescent="0.25">
      <c r="A7833" t="s">
        <v>6308</v>
      </c>
      <c r="B7833" t="s">
        <v>233</v>
      </c>
      <c r="C7833" t="s">
        <v>32</v>
      </c>
      <c r="D7833" t="s">
        <v>6839</v>
      </c>
      <c r="E7833" s="1">
        <v>45323</v>
      </c>
      <c r="F7833">
        <v>1</v>
      </c>
    </row>
    <row r="7834" spans="1:6" x14ac:dyDescent="0.25">
      <c r="A7834" t="s">
        <v>6308</v>
      </c>
      <c r="B7834" t="s">
        <v>233</v>
      </c>
      <c r="C7834" t="s">
        <v>32</v>
      </c>
      <c r="D7834" t="s">
        <v>6839</v>
      </c>
      <c r="E7834" s="1">
        <v>45352</v>
      </c>
      <c r="F7834">
        <v>1</v>
      </c>
    </row>
    <row r="7835" spans="1:6" x14ac:dyDescent="0.25">
      <c r="A7835" t="s">
        <v>6308</v>
      </c>
      <c r="B7835" t="s">
        <v>233</v>
      </c>
      <c r="C7835" t="s">
        <v>32</v>
      </c>
      <c r="D7835" t="s">
        <v>6839</v>
      </c>
      <c r="E7835" s="1">
        <v>45383</v>
      </c>
      <c r="F7835">
        <v>1</v>
      </c>
    </row>
    <row r="7836" spans="1:6" x14ac:dyDescent="0.25">
      <c r="A7836" t="s">
        <v>6308</v>
      </c>
      <c r="B7836" t="s">
        <v>233</v>
      </c>
      <c r="C7836" t="s">
        <v>32</v>
      </c>
      <c r="D7836" t="s">
        <v>6839</v>
      </c>
      <c r="E7836" s="1">
        <v>45413</v>
      </c>
      <c r="F7836">
        <v>1</v>
      </c>
    </row>
    <row r="7837" spans="1:6" x14ac:dyDescent="0.25">
      <c r="A7837" t="s">
        <v>6308</v>
      </c>
      <c r="B7837" t="s">
        <v>233</v>
      </c>
      <c r="C7837" t="s">
        <v>32</v>
      </c>
      <c r="D7837" t="s">
        <v>6839</v>
      </c>
      <c r="E7837" s="1">
        <v>45444</v>
      </c>
      <c r="F7837">
        <v>1</v>
      </c>
    </row>
    <row r="7838" spans="1:6" x14ac:dyDescent="0.25">
      <c r="A7838" t="s">
        <v>6308</v>
      </c>
      <c r="B7838" t="s">
        <v>233</v>
      </c>
      <c r="C7838" t="s">
        <v>32</v>
      </c>
      <c r="D7838" t="s">
        <v>6839</v>
      </c>
      <c r="E7838" s="1">
        <v>45474</v>
      </c>
      <c r="F7838">
        <v>1</v>
      </c>
    </row>
    <row r="7839" spans="1:6" x14ac:dyDescent="0.25">
      <c r="A7839" t="s">
        <v>6308</v>
      </c>
      <c r="B7839" t="s">
        <v>233</v>
      </c>
      <c r="C7839" t="s">
        <v>32</v>
      </c>
      <c r="D7839" t="s">
        <v>6839</v>
      </c>
      <c r="E7839" s="1">
        <v>45505</v>
      </c>
      <c r="F7839">
        <v>1</v>
      </c>
    </row>
    <row r="7840" spans="1:6" x14ac:dyDescent="0.25">
      <c r="A7840" t="s">
        <v>6308</v>
      </c>
      <c r="B7840" t="s">
        <v>233</v>
      </c>
      <c r="C7840" t="s">
        <v>32</v>
      </c>
      <c r="D7840" t="s">
        <v>6839</v>
      </c>
      <c r="E7840" s="1">
        <v>45536</v>
      </c>
      <c r="F7840">
        <v>1</v>
      </c>
    </row>
    <row r="7841" spans="1:6" x14ac:dyDescent="0.25">
      <c r="A7841" t="s">
        <v>6308</v>
      </c>
      <c r="B7841" t="s">
        <v>233</v>
      </c>
      <c r="C7841" t="s">
        <v>32</v>
      </c>
      <c r="D7841" t="s">
        <v>6839</v>
      </c>
      <c r="E7841" s="1">
        <v>45566</v>
      </c>
      <c r="F7841">
        <v>1</v>
      </c>
    </row>
    <row r="7842" spans="1:6" x14ac:dyDescent="0.25">
      <c r="A7842" t="s">
        <v>6308</v>
      </c>
      <c r="B7842" t="s">
        <v>233</v>
      </c>
      <c r="C7842" t="s">
        <v>32</v>
      </c>
      <c r="D7842" t="s">
        <v>6839</v>
      </c>
      <c r="E7842" s="1">
        <v>45597</v>
      </c>
      <c r="F7842">
        <v>1</v>
      </c>
    </row>
    <row r="7843" spans="1:6" x14ac:dyDescent="0.25">
      <c r="A7843" t="s">
        <v>6308</v>
      </c>
      <c r="B7843" t="s">
        <v>233</v>
      </c>
      <c r="C7843" t="s">
        <v>32</v>
      </c>
      <c r="D7843" t="s">
        <v>6839</v>
      </c>
      <c r="E7843" s="1">
        <v>45627</v>
      </c>
      <c r="F7843">
        <v>1</v>
      </c>
    </row>
    <row r="7844" spans="1:6" x14ac:dyDescent="0.25">
      <c r="A7844" t="s">
        <v>6314</v>
      </c>
      <c r="B7844" t="s">
        <v>233</v>
      </c>
      <c r="C7844" t="s">
        <v>32</v>
      </c>
      <c r="D7844" t="s">
        <v>6839</v>
      </c>
      <c r="E7844" s="1">
        <v>45323</v>
      </c>
      <c r="F7844">
        <v>1</v>
      </c>
    </row>
    <row r="7845" spans="1:6" x14ac:dyDescent="0.25">
      <c r="A7845" t="s">
        <v>6314</v>
      </c>
      <c r="B7845" t="s">
        <v>233</v>
      </c>
      <c r="C7845" t="s">
        <v>32</v>
      </c>
      <c r="D7845" t="s">
        <v>6839</v>
      </c>
      <c r="E7845" s="1">
        <v>45352</v>
      </c>
      <c r="F7845">
        <v>1</v>
      </c>
    </row>
    <row r="7846" spans="1:6" x14ac:dyDescent="0.25">
      <c r="A7846" t="s">
        <v>6314</v>
      </c>
      <c r="B7846" t="s">
        <v>233</v>
      </c>
      <c r="C7846" t="s">
        <v>32</v>
      </c>
      <c r="D7846" t="s">
        <v>6839</v>
      </c>
      <c r="E7846" s="1">
        <v>45383</v>
      </c>
      <c r="F7846">
        <v>1</v>
      </c>
    </row>
    <row r="7847" spans="1:6" x14ac:dyDescent="0.25">
      <c r="A7847" t="s">
        <v>6314</v>
      </c>
      <c r="B7847" t="s">
        <v>233</v>
      </c>
      <c r="C7847" t="s">
        <v>32</v>
      </c>
      <c r="D7847" t="s">
        <v>6839</v>
      </c>
      <c r="E7847" s="1">
        <v>45413</v>
      </c>
      <c r="F7847">
        <v>1</v>
      </c>
    </row>
    <row r="7848" spans="1:6" x14ac:dyDescent="0.25">
      <c r="A7848" t="s">
        <v>6314</v>
      </c>
      <c r="B7848" t="s">
        <v>233</v>
      </c>
      <c r="C7848" t="s">
        <v>32</v>
      </c>
      <c r="D7848" t="s">
        <v>6839</v>
      </c>
      <c r="E7848" s="1">
        <v>45444</v>
      </c>
      <c r="F7848">
        <v>1</v>
      </c>
    </row>
    <row r="7849" spans="1:6" x14ac:dyDescent="0.25">
      <c r="A7849" t="s">
        <v>6314</v>
      </c>
      <c r="B7849" t="s">
        <v>233</v>
      </c>
      <c r="C7849" t="s">
        <v>32</v>
      </c>
      <c r="D7849" t="s">
        <v>6839</v>
      </c>
      <c r="E7849" s="1">
        <v>45474</v>
      </c>
      <c r="F7849">
        <v>1</v>
      </c>
    </row>
    <row r="7850" spans="1:6" x14ac:dyDescent="0.25">
      <c r="A7850" t="s">
        <v>6314</v>
      </c>
      <c r="B7850" t="s">
        <v>233</v>
      </c>
      <c r="C7850" t="s">
        <v>32</v>
      </c>
      <c r="D7850" t="s">
        <v>6839</v>
      </c>
      <c r="E7850" s="1">
        <v>45505</v>
      </c>
      <c r="F7850">
        <v>1</v>
      </c>
    </row>
    <row r="7851" spans="1:6" x14ac:dyDescent="0.25">
      <c r="A7851" t="s">
        <v>6314</v>
      </c>
      <c r="B7851" t="s">
        <v>233</v>
      </c>
      <c r="C7851" t="s">
        <v>32</v>
      </c>
      <c r="D7851" t="s">
        <v>6839</v>
      </c>
      <c r="E7851" s="1">
        <v>45536</v>
      </c>
      <c r="F7851">
        <v>1</v>
      </c>
    </row>
    <row r="7852" spans="1:6" x14ac:dyDescent="0.25">
      <c r="A7852" t="s">
        <v>6314</v>
      </c>
      <c r="B7852" t="s">
        <v>233</v>
      </c>
      <c r="C7852" t="s">
        <v>32</v>
      </c>
      <c r="D7852" t="s">
        <v>6839</v>
      </c>
      <c r="E7852" s="1">
        <v>45566</v>
      </c>
      <c r="F7852">
        <v>1</v>
      </c>
    </row>
    <row r="7853" spans="1:6" x14ac:dyDescent="0.25">
      <c r="A7853" t="s">
        <v>6314</v>
      </c>
      <c r="B7853" t="s">
        <v>233</v>
      </c>
      <c r="C7853" t="s">
        <v>32</v>
      </c>
      <c r="D7853" t="s">
        <v>6839</v>
      </c>
      <c r="E7853" s="1">
        <v>45597</v>
      </c>
      <c r="F7853">
        <v>1</v>
      </c>
    </row>
    <row r="7854" spans="1:6" x14ac:dyDescent="0.25">
      <c r="A7854" t="s">
        <v>6314</v>
      </c>
      <c r="B7854" t="s">
        <v>233</v>
      </c>
      <c r="C7854" t="s">
        <v>32</v>
      </c>
      <c r="D7854" t="s">
        <v>6839</v>
      </c>
      <c r="E7854" s="1">
        <v>45627</v>
      </c>
      <c r="F7854">
        <v>1</v>
      </c>
    </row>
    <row r="7855" spans="1:6" x14ac:dyDescent="0.25">
      <c r="A7855" t="s">
        <v>6325</v>
      </c>
      <c r="B7855" t="s">
        <v>233</v>
      </c>
      <c r="C7855" t="s">
        <v>32</v>
      </c>
      <c r="D7855" t="s">
        <v>6842</v>
      </c>
      <c r="E7855" s="1">
        <v>45292</v>
      </c>
      <c r="F7855">
        <v>1</v>
      </c>
    </row>
    <row r="7856" spans="1:6" x14ac:dyDescent="0.25">
      <c r="A7856" t="s">
        <v>6325</v>
      </c>
      <c r="B7856" t="s">
        <v>233</v>
      </c>
      <c r="C7856" t="s">
        <v>32</v>
      </c>
      <c r="D7856" t="s">
        <v>6842</v>
      </c>
      <c r="E7856" s="1">
        <v>45323</v>
      </c>
      <c r="F7856">
        <v>1</v>
      </c>
    </row>
    <row r="7857" spans="1:6" x14ac:dyDescent="0.25">
      <c r="A7857" t="s">
        <v>6325</v>
      </c>
      <c r="B7857" t="s">
        <v>233</v>
      </c>
      <c r="C7857" t="s">
        <v>32</v>
      </c>
      <c r="D7857" t="s">
        <v>6842</v>
      </c>
      <c r="E7857" s="1">
        <v>45352</v>
      </c>
      <c r="F7857">
        <v>1</v>
      </c>
    </row>
    <row r="7858" spans="1:6" x14ac:dyDescent="0.25">
      <c r="A7858" t="s">
        <v>6325</v>
      </c>
      <c r="B7858" t="s">
        <v>233</v>
      </c>
      <c r="C7858" t="s">
        <v>32</v>
      </c>
      <c r="D7858" t="s">
        <v>6842</v>
      </c>
      <c r="E7858" s="1">
        <v>45383</v>
      </c>
      <c r="F7858">
        <v>1</v>
      </c>
    </row>
    <row r="7859" spans="1:6" x14ac:dyDescent="0.25">
      <c r="A7859" t="s">
        <v>6325</v>
      </c>
      <c r="B7859" t="s">
        <v>233</v>
      </c>
      <c r="C7859" t="s">
        <v>32</v>
      </c>
      <c r="D7859" t="s">
        <v>6842</v>
      </c>
      <c r="E7859" s="1">
        <v>45413</v>
      </c>
      <c r="F7859">
        <v>1</v>
      </c>
    </row>
    <row r="7860" spans="1:6" x14ac:dyDescent="0.25">
      <c r="A7860" t="s">
        <v>6325</v>
      </c>
      <c r="B7860" t="s">
        <v>233</v>
      </c>
      <c r="C7860" t="s">
        <v>32</v>
      </c>
      <c r="D7860" t="s">
        <v>6842</v>
      </c>
      <c r="E7860" s="1">
        <v>45444</v>
      </c>
      <c r="F7860">
        <v>1</v>
      </c>
    </row>
    <row r="7861" spans="1:6" x14ac:dyDescent="0.25">
      <c r="A7861" t="s">
        <v>6325</v>
      </c>
      <c r="B7861" t="s">
        <v>233</v>
      </c>
      <c r="C7861" t="s">
        <v>32</v>
      </c>
      <c r="D7861" t="s">
        <v>6842</v>
      </c>
      <c r="E7861" s="1">
        <v>45474</v>
      </c>
      <c r="F7861">
        <v>1</v>
      </c>
    </row>
    <row r="7862" spans="1:6" x14ac:dyDescent="0.25">
      <c r="A7862" t="s">
        <v>6325</v>
      </c>
      <c r="B7862" t="s">
        <v>233</v>
      </c>
      <c r="C7862" t="s">
        <v>32</v>
      </c>
      <c r="D7862" t="s">
        <v>6842</v>
      </c>
      <c r="E7862" s="1">
        <v>45505</v>
      </c>
      <c r="F7862">
        <v>1</v>
      </c>
    </row>
    <row r="7863" spans="1:6" x14ac:dyDescent="0.25">
      <c r="A7863" t="s">
        <v>6325</v>
      </c>
      <c r="B7863" t="s">
        <v>233</v>
      </c>
      <c r="C7863" t="s">
        <v>32</v>
      </c>
      <c r="D7863" t="s">
        <v>6842</v>
      </c>
      <c r="E7863" s="1">
        <v>45536</v>
      </c>
      <c r="F7863">
        <v>1</v>
      </c>
    </row>
    <row r="7864" spans="1:6" x14ac:dyDescent="0.25">
      <c r="A7864" t="s">
        <v>6325</v>
      </c>
      <c r="B7864" t="s">
        <v>233</v>
      </c>
      <c r="C7864" t="s">
        <v>32</v>
      </c>
      <c r="D7864" t="s">
        <v>6842</v>
      </c>
      <c r="E7864" s="1">
        <v>45566</v>
      </c>
      <c r="F7864">
        <v>1</v>
      </c>
    </row>
    <row r="7865" spans="1:6" x14ac:dyDescent="0.25">
      <c r="A7865" t="s">
        <v>6325</v>
      </c>
      <c r="B7865" t="s">
        <v>233</v>
      </c>
      <c r="C7865" t="s">
        <v>32</v>
      </c>
      <c r="D7865" t="s">
        <v>6842</v>
      </c>
      <c r="E7865" s="1">
        <v>45597</v>
      </c>
      <c r="F7865">
        <v>1</v>
      </c>
    </row>
    <row r="7866" spans="1:6" x14ac:dyDescent="0.25">
      <c r="A7866" t="s">
        <v>6325</v>
      </c>
      <c r="B7866" t="s">
        <v>233</v>
      </c>
      <c r="C7866" t="s">
        <v>32</v>
      </c>
      <c r="D7866" t="s">
        <v>6842</v>
      </c>
      <c r="E7866" s="1">
        <v>45627</v>
      </c>
      <c r="F7866">
        <v>1</v>
      </c>
    </row>
    <row r="7867" spans="1:6" x14ac:dyDescent="0.25">
      <c r="A7867" t="s">
        <v>6333</v>
      </c>
      <c r="B7867" t="s">
        <v>31</v>
      </c>
      <c r="C7867" t="s">
        <v>32</v>
      </c>
      <c r="D7867" t="s">
        <v>6840</v>
      </c>
      <c r="E7867" s="1">
        <v>45352</v>
      </c>
      <c r="F7867">
        <v>1</v>
      </c>
    </row>
    <row r="7868" spans="1:6" x14ac:dyDescent="0.25">
      <c r="A7868" t="s">
        <v>6333</v>
      </c>
      <c r="B7868" t="s">
        <v>31</v>
      </c>
      <c r="C7868" t="s">
        <v>32</v>
      </c>
      <c r="D7868" t="s">
        <v>6840</v>
      </c>
      <c r="E7868" s="1">
        <v>45383</v>
      </c>
      <c r="F7868">
        <v>1</v>
      </c>
    </row>
    <row r="7869" spans="1:6" x14ac:dyDescent="0.25">
      <c r="A7869" t="s">
        <v>6333</v>
      </c>
      <c r="B7869" t="s">
        <v>31</v>
      </c>
      <c r="C7869" t="s">
        <v>32</v>
      </c>
      <c r="D7869" t="s">
        <v>6840</v>
      </c>
      <c r="E7869" s="1">
        <v>45413</v>
      </c>
      <c r="F7869">
        <v>1</v>
      </c>
    </row>
    <row r="7870" spans="1:6" x14ac:dyDescent="0.25">
      <c r="A7870" t="s">
        <v>6333</v>
      </c>
      <c r="B7870" t="s">
        <v>31</v>
      </c>
      <c r="C7870" t="s">
        <v>32</v>
      </c>
      <c r="D7870" t="s">
        <v>6840</v>
      </c>
      <c r="E7870" s="1">
        <v>45444</v>
      </c>
      <c r="F7870">
        <v>1</v>
      </c>
    </row>
    <row r="7871" spans="1:6" x14ac:dyDescent="0.25">
      <c r="A7871" t="s">
        <v>6333</v>
      </c>
      <c r="B7871" t="s">
        <v>31</v>
      </c>
      <c r="C7871" t="s">
        <v>32</v>
      </c>
      <c r="D7871" t="s">
        <v>6840</v>
      </c>
      <c r="E7871" s="1">
        <v>45474</v>
      </c>
      <c r="F7871">
        <v>1</v>
      </c>
    </row>
    <row r="7872" spans="1:6" x14ac:dyDescent="0.25">
      <c r="A7872" t="s">
        <v>6333</v>
      </c>
      <c r="B7872" t="s">
        <v>31</v>
      </c>
      <c r="C7872" t="s">
        <v>32</v>
      </c>
      <c r="D7872" t="s">
        <v>6840</v>
      </c>
      <c r="E7872" s="1">
        <v>45505</v>
      </c>
      <c r="F7872">
        <v>1</v>
      </c>
    </row>
    <row r="7873" spans="1:6" x14ac:dyDescent="0.25">
      <c r="A7873" t="s">
        <v>6333</v>
      </c>
      <c r="B7873" t="s">
        <v>31</v>
      </c>
      <c r="C7873" t="s">
        <v>32</v>
      </c>
      <c r="D7873" t="s">
        <v>6840</v>
      </c>
      <c r="E7873" s="1">
        <v>45536</v>
      </c>
      <c r="F7873">
        <v>1</v>
      </c>
    </row>
    <row r="7874" spans="1:6" x14ac:dyDescent="0.25">
      <c r="A7874" t="s">
        <v>6333</v>
      </c>
      <c r="B7874" t="s">
        <v>31</v>
      </c>
      <c r="C7874" t="s">
        <v>32</v>
      </c>
      <c r="D7874" t="s">
        <v>6840</v>
      </c>
      <c r="E7874" s="1">
        <v>45566</v>
      </c>
      <c r="F7874">
        <v>1</v>
      </c>
    </row>
    <row r="7875" spans="1:6" x14ac:dyDescent="0.25">
      <c r="A7875" t="s">
        <v>6333</v>
      </c>
      <c r="B7875" t="s">
        <v>31</v>
      </c>
      <c r="C7875" t="s">
        <v>32</v>
      </c>
      <c r="D7875" t="s">
        <v>6840</v>
      </c>
      <c r="E7875" s="1">
        <v>45597</v>
      </c>
      <c r="F7875">
        <v>1</v>
      </c>
    </row>
    <row r="7876" spans="1:6" x14ac:dyDescent="0.25">
      <c r="A7876" t="s">
        <v>6333</v>
      </c>
      <c r="B7876" t="s">
        <v>31</v>
      </c>
      <c r="C7876" t="s">
        <v>32</v>
      </c>
      <c r="D7876" t="s">
        <v>6840</v>
      </c>
      <c r="E7876" s="1">
        <v>45627</v>
      </c>
      <c r="F7876">
        <v>1</v>
      </c>
    </row>
    <row r="7877" spans="1:6" x14ac:dyDescent="0.25">
      <c r="A7877" t="s">
        <v>6337</v>
      </c>
      <c r="B7877" t="s">
        <v>52</v>
      </c>
      <c r="C7877" t="s">
        <v>44</v>
      </c>
      <c r="D7877" t="s">
        <v>6841</v>
      </c>
      <c r="E7877" s="1">
        <v>45292</v>
      </c>
      <c r="F7877">
        <v>1</v>
      </c>
    </row>
    <row r="7878" spans="1:6" x14ac:dyDescent="0.25">
      <c r="A7878" t="s">
        <v>6337</v>
      </c>
      <c r="B7878" t="s">
        <v>52</v>
      </c>
      <c r="C7878" t="s">
        <v>44</v>
      </c>
      <c r="D7878" t="s">
        <v>6841</v>
      </c>
      <c r="E7878" s="1">
        <v>45323</v>
      </c>
      <c r="F7878">
        <v>1</v>
      </c>
    </row>
    <row r="7879" spans="1:6" x14ac:dyDescent="0.25">
      <c r="A7879" t="s">
        <v>6337</v>
      </c>
      <c r="B7879" t="s">
        <v>52</v>
      </c>
      <c r="C7879" t="s">
        <v>44</v>
      </c>
      <c r="D7879" t="s">
        <v>6841</v>
      </c>
      <c r="E7879" s="1">
        <v>45352</v>
      </c>
      <c r="F7879">
        <v>1</v>
      </c>
    </row>
    <row r="7880" spans="1:6" x14ac:dyDescent="0.25">
      <c r="A7880" t="s">
        <v>6337</v>
      </c>
      <c r="B7880" t="s">
        <v>52</v>
      </c>
      <c r="C7880" t="s">
        <v>44</v>
      </c>
      <c r="D7880" t="s">
        <v>6841</v>
      </c>
      <c r="E7880" s="1">
        <v>45383</v>
      </c>
      <c r="F7880">
        <v>1</v>
      </c>
    </row>
    <row r="7881" spans="1:6" x14ac:dyDescent="0.25">
      <c r="A7881" t="s">
        <v>6337</v>
      </c>
      <c r="B7881" t="s">
        <v>52</v>
      </c>
      <c r="C7881" t="s">
        <v>44</v>
      </c>
      <c r="D7881" t="s">
        <v>6841</v>
      </c>
      <c r="E7881" s="1">
        <v>45413</v>
      </c>
      <c r="F7881">
        <v>1</v>
      </c>
    </row>
    <row r="7882" spans="1:6" x14ac:dyDescent="0.25">
      <c r="A7882" t="s">
        <v>6337</v>
      </c>
      <c r="B7882" t="s">
        <v>52</v>
      </c>
      <c r="C7882" t="s">
        <v>44</v>
      </c>
      <c r="D7882" t="s">
        <v>6841</v>
      </c>
      <c r="E7882" s="1">
        <v>45444</v>
      </c>
      <c r="F7882">
        <v>1</v>
      </c>
    </row>
    <row r="7883" spans="1:6" x14ac:dyDescent="0.25">
      <c r="A7883" t="s">
        <v>6337</v>
      </c>
      <c r="B7883" t="s">
        <v>52</v>
      </c>
      <c r="C7883" t="s">
        <v>44</v>
      </c>
      <c r="D7883" t="s">
        <v>6841</v>
      </c>
      <c r="E7883" s="1">
        <v>45474</v>
      </c>
      <c r="F7883">
        <v>1</v>
      </c>
    </row>
    <row r="7884" spans="1:6" x14ac:dyDescent="0.25">
      <c r="A7884" t="s">
        <v>6337</v>
      </c>
      <c r="B7884" t="s">
        <v>52</v>
      </c>
      <c r="C7884" t="s">
        <v>44</v>
      </c>
      <c r="D7884" t="s">
        <v>6841</v>
      </c>
      <c r="E7884" s="1">
        <v>45505</v>
      </c>
      <c r="F7884">
        <v>1</v>
      </c>
    </row>
    <row r="7885" spans="1:6" x14ac:dyDescent="0.25">
      <c r="A7885" t="s">
        <v>6337</v>
      </c>
      <c r="B7885" t="s">
        <v>52</v>
      </c>
      <c r="C7885" t="s">
        <v>44</v>
      </c>
      <c r="D7885" t="s">
        <v>6841</v>
      </c>
      <c r="E7885" s="1">
        <v>45536</v>
      </c>
      <c r="F7885">
        <v>1</v>
      </c>
    </row>
    <row r="7886" spans="1:6" x14ac:dyDescent="0.25">
      <c r="A7886" t="s">
        <v>6337</v>
      </c>
      <c r="B7886" t="s">
        <v>52</v>
      </c>
      <c r="C7886" t="s">
        <v>44</v>
      </c>
      <c r="D7886" t="s">
        <v>6841</v>
      </c>
      <c r="E7886" s="1">
        <v>45566</v>
      </c>
      <c r="F7886">
        <v>1</v>
      </c>
    </row>
    <row r="7887" spans="1:6" x14ac:dyDescent="0.25">
      <c r="A7887" t="s">
        <v>6337</v>
      </c>
      <c r="B7887" t="s">
        <v>52</v>
      </c>
      <c r="C7887" t="s">
        <v>44</v>
      </c>
      <c r="D7887" t="s">
        <v>6841</v>
      </c>
      <c r="E7887" s="1">
        <v>45597</v>
      </c>
      <c r="F7887">
        <v>1</v>
      </c>
    </row>
    <row r="7888" spans="1:6" x14ac:dyDescent="0.25">
      <c r="A7888" t="s">
        <v>6337</v>
      </c>
      <c r="B7888" t="s">
        <v>52</v>
      </c>
      <c r="C7888" t="s">
        <v>44</v>
      </c>
      <c r="D7888" t="s">
        <v>6841</v>
      </c>
      <c r="E7888" s="1">
        <v>45627</v>
      </c>
      <c r="F7888">
        <v>1</v>
      </c>
    </row>
    <row r="7889" spans="1:6" x14ac:dyDescent="0.25">
      <c r="A7889" t="s">
        <v>6347</v>
      </c>
      <c r="B7889" t="s">
        <v>31</v>
      </c>
      <c r="C7889" t="s">
        <v>32</v>
      </c>
      <c r="D7889" t="s">
        <v>6839</v>
      </c>
      <c r="E7889" s="1">
        <v>45323</v>
      </c>
      <c r="F7889">
        <v>1</v>
      </c>
    </row>
    <row r="7890" spans="1:6" x14ac:dyDescent="0.25">
      <c r="A7890" t="s">
        <v>6347</v>
      </c>
      <c r="B7890" t="s">
        <v>31</v>
      </c>
      <c r="C7890" t="s">
        <v>32</v>
      </c>
      <c r="D7890" t="s">
        <v>6839</v>
      </c>
      <c r="E7890" s="1">
        <v>45352</v>
      </c>
      <c r="F7890">
        <v>1</v>
      </c>
    </row>
    <row r="7891" spans="1:6" x14ac:dyDescent="0.25">
      <c r="A7891" t="s">
        <v>6347</v>
      </c>
      <c r="B7891" t="s">
        <v>31</v>
      </c>
      <c r="C7891" t="s">
        <v>32</v>
      </c>
      <c r="D7891" t="s">
        <v>6839</v>
      </c>
      <c r="E7891" s="1">
        <v>45383</v>
      </c>
      <c r="F7891">
        <v>1</v>
      </c>
    </row>
    <row r="7892" spans="1:6" x14ac:dyDescent="0.25">
      <c r="A7892" t="s">
        <v>6347</v>
      </c>
      <c r="B7892" t="s">
        <v>31</v>
      </c>
      <c r="C7892" t="s">
        <v>32</v>
      </c>
      <c r="D7892" t="s">
        <v>6839</v>
      </c>
      <c r="E7892" s="1">
        <v>45413</v>
      </c>
      <c r="F7892">
        <v>1</v>
      </c>
    </row>
    <row r="7893" spans="1:6" x14ac:dyDescent="0.25">
      <c r="A7893" t="s">
        <v>6347</v>
      </c>
      <c r="B7893" t="s">
        <v>31</v>
      </c>
      <c r="C7893" t="s">
        <v>32</v>
      </c>
      <c r="D7893" t="s">
        <v>6839</v>
      </c>
      <c r="E7893" s="1">
        <v>45444</v>
      </c>
      <c r="F7893">
        <v>1</v>
      </c>
    </row>
    <row r="7894" spans="1:6" x14ac:dyDescent="0.25">
      <c r="A7894" t="s">
        <v>6347</v>
      </c>
      <c r="B7894" t="s">
        <v>31</v>
      </c>
      <c r="C7894" t="s">
        <v>32</v>
      </c>
      <c r="D7894" t="s">
        <v>6839</v>
      </c>
      <c r="E7894" s="1">
        <v>45474</v>
      </c>
      <c r="F7894">
        <v>1</v>
      </c>
    </row>
    <row r="7895" spans="1:6" x14ac:dyDescent="0.25">
      <c r="A7895" t="s">
        <v>6347</v>
      </c>
      <c r="B7895" t="s">
        <v>31</v>
      </c>
      <c r="C7895" t="s">
        <v>32</v>
      </c>
      <c r="D7895" t="s">
        <v>6839</v>
      </c>
      <c r="E7895" s="1">
        <v>45505</v>
      </c>
      <c r="F7895">
        <v>1</v>
      </c>
    </row>
    <row r="7896" spans="1:6" x14ac:dyDescent="0.25">
      <c r="A7896" t="s">
        <v>6347</v>
      </c>
      <c r="B7896" t="s">
        <v>31</v>
      </c>
      <c r="C7896" t="s">
        <v>32</v>
      </c>
      <c r="D7896" t="s">
        <v>6839</v>
      </c>
      <c r="E7896" s="1">
        <v>45536</v>
      </c>
      <c r="F7896">
        <v>1</v>
      </c>
    </row>
    <row r="7897" spans="1:6" x14ac:dyDescent="0.25">
      <c r="A7897" t="s">
        <v>6347</v>
      </c>
      <c r="B7897" t="s">
        <v>31</v>
      </c>
      <c r="C7897" t="s">
        <v>32</v>
      </c>
      <c r="D7897" t="s">
        <v>6839</v>
      </c>
      <c r="E7897" s="1">
        <v>45566</v>
      </c>
      <c r="F7897">
        <v>1</v>
      </c>
    </row>
    <row r="7898" spans="1:6" x14ac:dyDescent="0.25">
      <c r="A7898" t="s">
        <v>6347</v>
      </c>
      <c r="B7898" t="s">
        <v>31</v>
      </c>
      <c r="C7898" t="s">
        <v>32</v>
      </c>
      <c r="D7898" t="s">
        <v>6839</v>
      </c>
      <c r="E7898" s="1">
        <v>45597</v>
      </c>
      <c r="F7898">
        <v>1</v>
      </c>
    </row>
    <row r="7899" spans="1:6" x14ac:dyDescent="0.25">
      <c r="A7899" t="s">
        <v>6347</v>
      </c>
      <c r="B7899" t="s">
        <v>31</v>
      </c>
      <c r="C7899" t="s">
        <v>32</v>
      </c>
      <c r="D7899" t="s">
        <v>6839</v>
      </c>
      <c r="E7899" s="1">
        <v>45627</v>
      </c>
      <c r="F7899">
        <v>1</v>
      </c>
    </row>
    <row r="7900" spans="1:6" x14ac:dyDescent="0.25">
      <c r="A7900" t="s">
        <v>6356</v>
      </c>
      <c r="B7900" t="s">
        <v>52</v>
      </c>
      <c r="C7900" t="s">
        <v>44</v>
      </c>
      <c r="D7900" t="s">
        <v>6842</v>
      </c>
      <c r="E7900" s="1">
        <v>45323</v>
      </c>
      <c r="F7900">
        <v>1</v>
      </c>
    </row>
    <row r="7901" spans="1:6" x14ac:dyDescent="0.25">
      <c r="A7901" t="s">
        <v>6356</v>
      </c>
      <c r="B7901" t="s">
        <v>52</v>
      </c>
      <c r="C7901" t="s">
        <v>44</v>
      </c>
      <c r="D7901" t="s">
        <v>6842</v>
      </c>
      <c r="E7901" s="1">
        <v>45352</v>
      </c>
      <c r="F7901">
        <v>1</v>
      </c>
    </row>
    <row r="7902" spans="1:6" x14ac:dyDescent="0.25">
      <c r="A7902" t="s">
        <v>6356</v>
      </c>
      <c r="B7902" t="s">
        <v>52</v>
      </c>
      <c r="C7902" t="s">
        <v>44</v>
      </c>
      <c r="D7902" t="s">
        <v>6842</v>
      </c>
      <c r="E7902" s="1">
        <v>45383</v>
      </c>
      <c r="F7902">
        <v>1</v>
      </c>
    </row>
    <row r="7903" spans="1:6" x14ac:dyDescent="0.25">
      <c r="A7903" t="s">
        <v>6356</v>
      </c>
      <c r="B7903" t="s">
        <v>52</v>
      </c>
      <c r="C7903" t="s">
        <v>44</v>
      </c>
      <c r="D7903" t="s">
        <v>6842</v>
      </c>
      <c r="E7903" s="1">
        <v>45413</v>
      </c>
      <c r="F7903">
        <v>1</v>
      </c>
    </row>
    <row r="7904" spans="1:6" x14ac:dyDescent="0.25">
      <c r="A7904" t="s">
        <v>6356</v>
      </c>
      <c r="B7904" t="s">
        <v>52</v>
      </c>
      <c r="C7904" t="s">
        <v>44</v>
      </c>
      <c r="D7904" t="s">
        <v>6842</v>
      </c>
      <c r="E7904" s="1">
        <v>45444</v>
      </c>
      <c r="F7904">
        <v>1</v>
      </c>
    </row>
    <row r="7905" spans="1:6" x14ac:dyDescent="0.25">
      <c r="A7905" t="s">
        <v>6356</v>
      </c>
      <c r="B7905" t="s">
        <v>52</v>
      </c>
      <c r="C7905" t="s">
        <v>44</v>
      </c>
      <c r="D7905" t="s">
        <v>6842</v>
      </c>
      <c r="E7905" s="1">
        <v>45474</v>
      </c>
      <c r="F7905">
        <v>1</v>
      </c>
    </row>
    <row r="7906" spans="1:6" x14ac:dyDescent="0.25">
      <c r="A7906" t="s">
        <v>6356</v>
      </c>
      <c r="B7906" t="s">
        <v>52</v>
      </c>
      <c r="C7906" t="s">
        <v>44</v>
      </c>
      <c r="D7906" t="s">
        <v>6842</v>
      </c>
      <c r="E7906" s="1">
        <v>45505</v>
      </c>
      <c r="F7906">
        <v>1</v>
      </c>
    </row>
    <row r="7907" spans="1:6" x14ac:dyDescent="0.25">
      <c r="A7907" t="s">
        <v>6356</v>
      </c>
      <c r="B7907" t="s">
        <v>52</v>
      </c>
      <c r="C7907" t="s">
        <v>44</v>
      </c>
      <c r="D7907" t="s">
        <v>6842</v>
      </c>
      <c r="E7907" s="1">
        <v>45536</v>
      </c>
      <c r="F7907">
        <v>1</v>
      </c>
    </row>
    <row r="7908" spans="1:6" x14ac:dyDescent="0.25">
      <c r="A7908" t="s">
        <v>6356</v>
      </c>
      <c r="B7908" t="s">
        <v>52</v>
      </c>
      <c r="C7908" t="s">
        <v>44</v>
      </c>
      <c r="D7908" t="s">
        <v>6842</v>
      </c>
      <c r="E7908" s="1">
        <v>45566</v>
      </c>
      <c r="F7908">
        <v>1</v>
      </c>
    </row>
    <row r="7909" spans="1:6" x14ac:dyDescent="0.25">
      <c r="A7909" t="s">
        <v>6356</v>
      </c>
      <c r="B7909" t="s">
        <v>52</v>
      </c>
      <c r="C7909" t="s">
        <v>44</v>
      </c>
      <c r="D7909" t="s">
        <v>6842</v>
      </c>
      <c r="E7909" s="1">
        <v>45597</v>
      </c>
      <c r="F7909">
        <v>1</v>
      </c>
    </row>
    <row r="7910" spans="1:6" x14ac:dyDescent="0.25">
      <c r="A7910" t="s">
        <v>6356</v>
      </c>
      <c r="B7910" t="s">
        <v>52</v>
      </c>
      <c r="C7910" t="s">
        <v>44</v>
      </c>
      <c r="D7910" t="s">
        <v>6842</v>
      </c>
      <c r="E7910" s="1">
        <v>45627</v>
      </c>
      <c r="F7910">
        <v>1</v>
      </c>
    </row>
    <row r="7911" spans="1:6" x14ac:dyDescent="0.25">
      <c r="A7911" t="s">
        <v>6362</v>
      </c>
      <c r="B7911" t="s">
        <v>146</v>
      </c>
      <c r="C7911" t="s">
        <v>147</v>
      </c>
      <c r="D7911" t="s">
        <v>6842</v>
      </c>
      <c r="E7911" s="1">
        <v>45323</v>
      </c>
      <c r="F7911">
        <v>1</v>
      </c>
    </row>
    <row r="7912" spans="1:6" x14ac:dyDescent="0.25">
      <c r="A7912" t="s">
        <v>6362</v>
      </c>
      <c r="B7912" t="s">
        <v>146</v>
      </c>
      <c r="C7912" t="s">
        <v>147</v>
      </c>
      <c r="D7912" t="s">
        <v>6842</v>
      </c>
      <c r="E7912" s="1">
        <v>45352</v>
      </c>
      <c r="F7912">
        <v>1</v>
      </c>
    </row>
    <row r="7913" spans="1:6" x14ac:dyDescent="0.25">
      <c r="A7913" t="s">
        <v>6362</v>
      </c>
      <c r="B7913" t="s">
        <v>146</v>
      </c>
      <c r="C7913" t="s">
        <v>147</v>
      </c>
      <c r="D7913" t="s">
        <v>6842</v>
      </c>
      <c r="E7913" s="1">
        <v>45383</v>
      </c>
      <c r="F7913">
        <v>1</v>
      </c>
    </row>
    <row r="7914" spans="1:6" x14ac:dyDescent="0.25">
      <c r="A7914" t="s">
        <v>6362</v>
      </c>
      <c r="B7914" t="s">
        <v>146</v>
      </c>
      <c r="C7914" t="s">
        <v>147</v>
      </c>
      <c r="D7914" t="s">
        <v>6842</v>
      </c>
      <c r="E7914" s="1">
        <v>45413</v>
      </c>
      <c r="F7914">
        <v>1</v>
      </c>
    </row>
    <row r="7915" spans="1:6" x14ac:dyDescent="0.25">
      <c r="A7915" t="s">
        <v>6362</v>
      </c>
      <c r="B7915" t="s">
        <v>146</v>
      </c>
      <c r="C7915" t="s">
        <v>147</v>
      </c>
      <c r="D7915" t="s">
        <v>6842</v>
      </c>
      <c r="E7915" s="1">
        <v>45444</v>
      </c>
      <c r="F7915">
        <v>1</v>
      </c>
    </row>
    <row r="7916" spans="1:6" x14ac:dyDescent="0.25">
      <c r="A7916" t="s">
        <v>6362</v>
      </c>
      <c r="B7916" t="s">
        <v>146</v>
      </c>
      <c r="C7916" t="s">
        <v>147</v>
      </c>
      <c r="D7916" t="s">
        <v>6842</v>
      </c>
      <c r="E7916" s="1">
        <v>45474</v>
      </c>
      <c r="F7916">
        <v>1</v>
      </c>
    </row>
    <row r="7917" spans="1:6" x14ac:dyDescent="0.25">
      <c r="A7917" t="s">
        <v>6362</v>
      </c>
      <c r="B7917" t="s">
        <v>146</v>
      </c>
      <c r="C7917" t="s">
        <v>147</v>
      </c>
      <c r="D7917" t="s">
        <v>6842</v>
      </c>
      <c r="E7917" s="1">
        <v>45505</v>
      </c>
      <c r="F7917">
        <v>1</v>
      </c>
    </row>
    <row r="7918" spans="1:6" x14ac:dyDescent="0.25">
      <c r="A7918" t="s">
        <v>6362</v>
      </c>
      <c r="B7918" t="s">
        <v>146</v>
      </c>
      <c r="C7918" t="s">
        <v>147</v>
      </c>
      <c r="D7918" t="s">
        <v>6842</v>
      </c>
      <c r="E7918" s="1">
        <v>45536</v>
      </c>
      <c r="F7918">
        <v>1</v>
      </c>
    </row>
    <row r="7919" spans="1:6" x14ac:dyDescent="0.25">
      <c r="A7919" t="s">
        <v>6362</v>
      </c>
      <c r="B7919" t="s">
        <v>146</v>
      </c>
      <c r="C7919" t="s">
        <v>147</v>
      </c>
      <c r="D7919" t="s">
        <v>6842</v>
      </c>
      <c r="E7919" s="1">
        <v>45566</v>
      </c>
      <c r="F7919">
        <v>1</v>
      </c>
    </row>
    <row r="7920" spans="1:6" x14ac:dyDescent="0.25">
      <c r="A7920" t="s">
        <v>6362</v>
      </c>
      <c r="B7920" t="s">
        <v>146</v>
      </c>
      <c r="C7920" t="s">
        <v>147</v>
      </c>
      <c r="D7920" t="s">
        <v>6842</v>
      </c>
      <c r="E7920" s="1">
        <v>45597</v>
      </c>
      <c r="F7920">
        <v>1</v>
      </c>
    </row>
    <row r="7921" spans="1:6" x14ac:dyDescent="0.25">
      <c r="A7921" t="s">
        <v>6362</v>
      </c>
      <c r="B7921" t="s">
        <v>146</v>
      </c>
      <c r="C7921" t="s">
        <v>147</v>
      </c>
      <c r="D7921" t="s">
        <v>6842</v>
      </c>
      <c r="E7921" s="1">
        <v>45627</v>
      </c>
      <c r="F7921">
        <v>1</v>
      </c>
    </row>
    <row r="7922" spans="1:6" x14ac:dyDescent="0.25">
      <c r="A7922" t="s">
        <v>6377</v>
      </c>
      <c r="B7922" t="s">
        <v>31</v>
      </c>
      <c r="C7922" t="s">
        <v>32</v>
      </c>
      <c r="D7922" t="s">
        <v>6839</v>
      </c>
      <c r="E7922" s="1">
        <v>45292</v>
      </c>
      <c r="F7922">
        <v>1</v>
      </c>
    </row>
    <row r="7923" spans="1:6" x14ac:dyDescent="0.25">
      <c r="A7923" t="s">
        <v>6377</v>
      </c>
      <c r="B7923" t="s">
        <v>31</v>
      </c>
      <c r="C7923" t="s">
        <v>32</v>
      </c>
      <c r="D7923" t="s">
        <v>6839</v>
      </c>
      <c r="E7923" s="1">
        <v>45323</v>
      </c>
      <c r="F7923">
        <v>1</v>
      </c>
    </row>
    <row r="7924" spans="1:6" x14ac:dyDescent="0.25">
      <c r="A7924" t="s">
        <v>6377</v>
      </c>
      <c r="B7924" t="s">
        <v>31</v>
      </c>
      <c r="C7924" t="s">
        <v>32</v>
      </c>
      <c r="D7924" t="s">
        <v>6839</v>
      </c>
      <c r="E7924" s="1">
        <v>45352</v>
      </c>
      <c r="F7924">
        <v>1</v>
      </c>
    </row>
    <row r="7925" spans="1:6" x14ac:dyDescent="0.25">
      <c r="A7925" t="s">
        <v>6377</v>
      </c>
      <c r="B7925" t="s">
        <v>31</v>
      </c>
      <c r="C7925" t="s">
        <v>32</v>
      </c>
      <c r="D7925" t="s">
        <v>6839</v>
      </c>
      <c r="E7925" s="1">
        <v>45383</v>
      </c>
      <c r="F7925">
        <v>1</v>
      </c>
    </row>
    <row r="7926" spans="1:6" x14ac:dyDescent="0.25">
      <c r="A7926" t="s">
        <v>6377</v>
      </c>
      <c r="B7926" t="s">
        <v>31</v>
      </c>
      <c r="C7926" t="s">
        <v>32</v>
      </c>
      <c r="D7926" t="s">
        <v>6839</v>
      </c>
      <c r="E7926" s="1">
        <v>45413</v>
      </c>
      <c r="F7926">
        <v>1</v>
      </c>
    </row>
    <row r="7927" spans="1:6" x14ac:dyDescent="0.25">
      <c r="A7927" t="s">
        <v>6377</v>
      </c>
      <c r="B7927" t="s">
        <v>31</v>
      </c>
      <c r="C7927" t="s">
        <v>32</v>
      </c>
      <c r="D7927" t="s">
        <v>6839</v>
      </c>
      <c r="E7927" s="1">
        <v>45444</v>
      </c>
      <c r="F7927">
        <v>1</v>
      </c>
    </row>
    <row r="7928" spans="1:6" x14ac:dyDescent="0.25">
      <c r="A7928" t="s">
        <v>6377</v>
      </c>
      <c r="B7928" t="s">
        <v>31</v>
      </c>
      <c r="C7928" t="s">
        <v>32</v>
      </c>
      <c r="D7928" t="s">
        <v>6839</v>
      </c>
      <c r="E7928" s="1">
        <v>45474</v>
      </c>
      <c r="F7928">
        <v>1</v>
      </c>
    </row>
    <row r="7929" spans="1:6" x14ac:dyDescent="0.25">
      <c r="A7929" t="s">
        <v>6377</v>
      </c>
      <c r="B7929" t="s">
        <v>31</v>
      </c>
      <c r="C7929" t="s">
        <v>32</v>
      </c>
      <c r="D7929" t="s">
        <v>6839</v>
      </c>
      <c r="E7929" s="1">
        <v>45505</v>
      </c>
      <c r="F7929">
        <v>1</v>
      </c>
    </row>
    <row r="7930" spans="1:6" x14ac:dyDescent="0.25">
      <c r="A7930" t="s">
        <v>6377</v>
      </c>
      <c r="B7930" t="s">
        <v>31</v>
      </c>
      <c r="C7930" t="s">
        <v>32</v>
      </c>
      <c r="D7930" t="s">
        <v>6839</v>
      </c>
      <c r="E7930" s="1">
        <v>45536</v>
      </c>
      <c r="F7930">
        <v>1</v>
      </c>
    </row>
    <row r="7931" spans="1:6" x14ac:dyDescent="0.25">
      <c r="A7931" t="s">
        <v>6377</v>
      </c>
      <c r="B7931" t="s">
        <v>31</v>
      </c>
      <c r="C7931" t="s">
        <v>32</v>
      </c>
      <c r="D7931" t="s">
        <v>6839</v>
      </c>
      <c r="E7931" s="1">
        <v>45566</v>
      </c>
      <c r="F7931">
        <v>1</v>
      </c>
    </row>
    <row r="7932" spans="1:6" x14ac:dyDescent="0.25">
      <c r="A7932" t="s">
        <v>6377</v>
      </c>
      <c r="B7932" t="s">
        <v>31</v>
      </c>
      <c r="C7932" t="s">
        <v>32</v>
      </c>
      <c r="D7932" t="s">
        <v>6839</v>
      </c>
      <c r="E7932" s="1">
        <v>45597</v>
      </c>
      <c r="F7932">
        <v>1</v>
      </c>
    </row>
    <row r="7933" spans="1:6" x14ac:dyDescent="0.25">
      <c r="A7933" t="s">
        <v>6377</v>
      </c>
      <c r="B7933" t="s">
        <v>31</v>
      </c>
      <c r="C7933" t="s">
        <v>32</v>
      </c>
      <c r="D7933" t="s">
        <v>6839</v>
      </c>
      <c r="E7933" s="1">
        <v>45627</v>
      </c>
      <c r="F7933">
        <v>1</v>
      </c>
    </row>
    <row r="7934" spans="1:6" x14ac:dyDescent="0.25">
      <c r="A7934" t="s">
        <v>6388</v>
      </c>
      <c r="B7934" t="s">
        <v>52</v>
      </c>
      <c r="C7934" t="s">
        <v>44</v>
      </c>
      <c r="D7934" t="s">
        <v>6840</v>
      </c>
      <c r="E7934" s="1">
        <v>45323</v>
      </c>
      <c r="F7934">
        <v>1</v>
      </c>
    </row>
    <row r="7935" spans="1:6" x14ac:dyDescent="0.25">
      <c r="A7935" t="s">
        <v>6388</v>
      </c>
      <c r="B7935" t="s">
        <v>52</v>
      </c>
      <c r="C7935" t="s">
        <v>44</v>
      </c>
      <c r="D7935" t="s">
        <v>6840</v>
      </c>
      <c r="E7935" s="1">
        <v>45352</v>
      </c>
      <c r="F7935">
        <v>1</v>
      </c>
    </row>
    <row r="7936" spans="1:6" x14ac:dyDescent="0.25">
      <c r="A7936" t="s">
        <v>6388</v>
      </c>
      <c r="B7936" t="s">
        <v>52</v>
      </c>
      <c r="C7936" t="s">
        <v>44</v>
      </c>
      <c r="D7936" t="s">
        <v>6840</v>
      </c>
      <c r="E7936" s="1">
        <v>45383</v>
      </c>
      <c r="F7936">
        <v>1</v>
      </c>
    </row>
    <row r="7937" spans="1:6" x14ac:dyDescent="0.25">
      <c r="A7937" t="s">
        <v>6388</v>
      </c>
      <c r="B7937" t="s">
        <v>52</v>
      </c>
      <c r="C7937" t="s">
        <v>44</v>
      </c>
      <c r="D7937" t="s">
        <v>6840</v>
      </c>
      <c r="E7937" s="1">
        <v>45413</v>
      </c>
      <c r="F7937">
        <v>1</v>
      </c>
    </row>
    <row r="7938" spans="1:6" x14ac:dyDescent="0.25">
      <c r="A7938" t="s">
        <v>6388</v>
      </c>
      <c r="B7938" t="s">
        <v>52</v>
      </c>
      <c r="C7938" t="s">
        <v>44</v>
      </c>
      <c r="D7938" t="s">
        <v>6840</v>
      </c>
      <c r="E7938" s="1">
        <v>45444</v>
      </c>
      <c r="F7938">
        <v>1</v>
      </c>
    </row>
    <row r="7939" spans="1:6" x14ac:dyDescent="0.25">
      <c r="A7939" t="s">
        <v>6388</v>
      </c>
      <c r="B7939" t="s">
        <v>52</v>
      </c>
      <c r="C7939" t="s">
        <v>44</v>
      </c>
      <c r="D7939" t="s">
        <v>6840</v>
      </c>
      <c r="E7939" s="1">
        <v>45474</v>
      </c>
      <c r="F7939">
        <v>1</v>
      </c>
    </row>
    <row r="7940" spans="1:6" x14ac:dyDescent="0.25">
      <c r="A7940" t="s">
        <v>6388</v>
      </c>
      <c r="B7940" t="s">
        <v>52</v>
      </c>
      <c r="C7940" t="s">
        <v>44</v>
      </c>
      <c r="D7940" t="s">
        <v>6840</v>
      </c>
      <c r="E7940" s="1">
        <v>45505</v>
      </c>
      <c r="F7940">
        <v>1</v>
      </c>
    </row>
    <row r="7941" spans="1:6" x14ac:dyDescent="0.25">
      <c r="A7941" t="s">
        <v>6388</v>
      </c>
      <c r="B7941" t="s">
        <v>52</v>
      </c>
      <c r="C7941" t="s">
        <v>44</v>
      </c>
      <c r="D7941" t="s">
        <v>6840</v>
      </c>
      <c r="E7941" s="1">
        <v>45536</v>
      </c>
      <c r="F7941">
        <v>1</v>
      </c>
    </row>
    <row r="7942" spans="1:6" x14ac:dyDescent="0.25">
      <c r="A7942" t="s">
        <v>6388</v>
      </c>
      <c r="B7942" t="s">
        <v>52</v>
      </c>
      <c r="C7942" t="s">
        <v>44</v>
      </c>
      <c r="D7942" t="s">
        <v>6840</v>
      </c>
      <c r="E7942" s="1">
        <v>45566</v>
      </c>
      <c r="F7942">
        <v>1</v>
      </c>
    </row>
    <row r="7943" spans="1:6" x14ac:dyDescent="0.25">
      <c r="A7943" t="s">
        <v>6388</v>
      </c>
      <c r="B7943" t="s">
        <v>52</v>
      </c>
      <c r="C7943" t="s">
        <v>44</v>
      </c>
      <c r="D7943" t="s">
        <v>6840</v>
      </c>
      <c r="E7943" s="1">
        <v>45597</v>
      </c>
      <c r="F7943">
        <v>1</v>
      </c>
    </row>
    <row r="7944" spans="1:6" x14ac:dyDescent="0.25">
      <c r="A7944" t="s">
        <v>6388</v>
      </c>
      <c r="B7944" t="s">
        <v>52</v>
      </c>
      <c r="C7944" t="s">
        <v>44</v>
      </c>
      <c r="D7944" t="s">
        <v>6840</v>
      </c>
      <c r="E7944" s="1">
        <v>45627</v>
      </c>
      <c r="F7944">
        <v>1</v>
      </c>
    </row>
    <row r="7945" spans="1:6" x14ac:dyDescent="0.25">
      <c r="A7945" t="s">
        <v>6392</v>
      </c>
      <c r="B7945" t="s">
        <v>233</v>
      </c>
      <c r="C7945" t="s">
        <v>32</v>
      </c>
      <c r="D7945" t="s">
        <v>6841</v>
      </c>
      <c r="E7945" s="1">
        <v>45352</v>
      </c>
      <c r="F7945">
        <v>1</v>
      </c>
    </row>
    <row r="7946" spans="1:6" x14ac:dyDescent="0.25">
      <c r="A7946" t="s">
        <v>6392</v>
      </c>
      <c r="B7946" t="s">
        <v>233</v>
      </c>
      <c r="C7946" t="s">
        <v>32</v>
      </c>
      <c r="D7946" t="s">
        <v>6841</v>
      </c>
      <c r="E7946" s="1">
        <v>45383</v>
      </c>
      <c r="F7946">
        <v>1</v>
      </c>
    </row>
    <row r="7947" spans="1:6" x14ac:dyDescent="0.25">
      <c r="A7947" t="s">
        <v>6392</v>
      </c>
      <c r="B7947" t="s">
        <v>233</v>
      </c>
      <c r="C7947" t="s">
        <v>32</v>
      </c>
      <c r="D7947" t="s">
        <v>6841</v>
      </c>
      <c r="E7947" s="1">
        <v>45413</v>
      </c>
      <c r="F7947">
        <v>1</v>
      </c>
    </row>
    <row r="7948" spans="1:6" x14ac:dyDescent="0.25">
      <c r="A7948" t="s">
        <v>6392</v>
      </c>
      <c r="B7948" t="s">
        <v>233</v>
      </c>
      <c r="C7948" t="s">
        <v>32</v>
      </c>
      <c r="D7948" t="s">
        <v>6841</v>
      </c>
      <c r="E7948" s="1">
        <v>45444</v>
      </c>
      <c r="F7948">
        <v>1</v>
      </c>
    </row>
    <row r="7949" spans="1:6" x14ac:dyDescent="0.25">
      <c r="A7949" t="s">
        <v>6392</v>
      </c>
      <c r="B7949" t="s">
        <v>233</v>
      </c>
      <c r="C7949" t="s">
        <v>32</v>
      </c>
      <c r="D7949" t="s">
        <v>6841</v>
      </c>
      <c r="E7949" s="1">
        <v>45474</v>
      </c>
      <c r="F7949">
        <v>1</v>
      </c>
    </row>
    <row r="7950" spans="1:6" x14ac:dyDescent="0.25">
      <c r="A7950" t="s">
        <v>6392</v>
      </c>
      <c r="B7950" t="s">
        <v>233</v>
      </c>
      <c r="C7950" t="s">
        <v>32</v>
      </c>
      <c r="D7950" t="s">
        <v>6841</v>
      </c>
      <c r="E7950" s="1">
        <v>45505</v>
      </c>
      <c r="F7950">
        <v>1</v>
      </c>
    </row>
    <row r="7951" spans="1:6" x14ac:dyDescent="0.25">
      <c r="A7951" t="s">
        <v>6392</v>
      </c>
      <c r="B7951" t="s">
        <v>233</v>
      </c>
      <c r="C7951" t="s">
        <v>32</v>
      </c>
      <c r="D7951" t="s">
        <v>6841</v>
      </c>
      <c r="E7951" s="1">
        <v>45536</v>
      </c>
      <c r="F7951">
        <v>1</v>
      </c>
    </row>
    <row r="7952" spans="1:6" x14ac:dyDescent="0.25">
      <c r="A7952" t="s">
        <v>6392</v>
      </c>
      <c r="B7952" t="s">
        <v>233</v>
      </c>
      <c r="C7952" t="s">
        <v>32</v>
      </c>
      <c r="D7952" t="s">
        <v>6841</v>
      </c>
      <c r="E7952" s="1">
        <v>45566</v>
      </c>
      <c r="F7952">
        <v>1</v>
      </c>
    </row>
    <row r="7953" spans="1:6" x14ac:dyDescent="0.25">
      <c r="A7953" t="s">
        <v>6392</v>
      </c>
      <c r="B7953" t="s">
        <v>233</v>
      </c>
      <c r="C7953" t="s">
        <v>32</v>
      </c>
      <c r="D7953" t="s">
        <v>6841</v>
      </c>
      <c r="E7953" s="1">
        <v>45597</v>
      </c>
      <c r="F7953">
        <v>1</v>
      </c>
    </row>
    <row r="7954" spans="1:6" x14ac:dyDescent="0.25">
      <c r="A7954" t="s">
        <v>6392</v>
      </c>
      <c r="B7954" t="s">
        <v>233</v>
      </c>
      <c r="C7954" t="s">
        <v>32</v>
      </c>
      <c r="D7954" t="s">
        <v>6841</v>
      </c>
      <c r="E7954" s="1">
        <v>45627</v>
      </c>
      <c r="F7954">
        <v>1</v>
      </c>
    </row>
    <row r="7955" spans="1:6" x14ac:dyDescent="0.25">
      <c r="A7955" t="s">
        <v>6413</v>
      </c>
      <c r="B7955" t="s">
        <v>43</v>
      </c>
      <c r="C7955" t="s">
        <v>44</v>
      </c>
      <c r="D7955" t="s">
        <v>6840</v>
      </c>
      <c r="E7955" s="1">
        <v>45292</v>
      </c>
      <c r="F7955">
        <v>1</v>
      </c>
    </row>
    <row r="7956" spans="1:6" x14ac:dyDescent="0.25">
      <c r="A7956" t="s">
        <v>6413</v>
      </c>
      <c r="B7956" t="s">
        <v>43</v>
      </c>
      <c r="C7956" t="s">
        <v>44</v>
      </c>
      <c r="D7956" t="s">
        <v>6840</v>
      </c>
      <c r="E7956" s="1">
        <v>45323</v>
      </c>
      <c r="F7956">
        <v>1</v>
      </c>
    </row>
    <row r="7957" spans="1:6" x14ac:dyDescent="0.25">
      <c r="A7957" t="s">
        <v>6413</v>
      </c>
      <c r="B7957" t="s">
        <v>43</v>
      </c>
      <c r="C7957" t="s">
        <v>44</v>
      </c>
      <c r="D7957" t="s">
        <v>6840</v>
      </c>
      <c r="E7957" s="1">
        <v>45352</v>
      </c>
      <c r="F7957">
        <v>1</v>
      </c>
    </row>
    <row r="7958" spans="1:6" x14ac:dyDescent="0.25">
      <c r="A7958" t="s">
        <v>6413</v>
      </c>
      <c r="B7958" t="s">
        <v>43</v>
      </c>
      <c r="C7958" t="s">
        <v>44</v>
      </c>
      <c r="D7958" t="s">
        <v>6840</v>
      </c>
      <c r="E7958" s="1">
        <v>45383</v>
      </c>
      <c r="F7958">
        <v>1</v>
      </c>
    </row>
    <row r="7959" spans="1:6" x14ac:dyDescent="0.25">
      <c r="A7959" t="s">
        <v>6413</v>
      </c>
      <c r="B7959" t="s">
        <v>43</v>
      </c>
      <c r="C7959" t="s">
        <v>44</v>
      </c>
      <c r="D7959" t="s">
        <v>6840</v>
      </c>
      <c r="E7959" s="1">
        <v>45413</v>
      </c>
      <c r="F7959">
        <v>1</v>
      </c>
    </row>
    <row r="7960" spans="1:6" x14ac:dyDescent="0.25">
      <c r="A7960" t="s">
        <v>6413</v>
      </c>
      <c r="B7960" t="s">
        <v>43</v>
      </c>
      <c r="C7960" t="s">
        <v>44</v>
      </c>
      <c r="D7960" t="s">
        <v>6840</v>
      </c>
      <c r="E7960" s="1">
        <v>45444</v>
      </c>
      <c r="F7960">
        <v>1</v>
      </c>
    </row>
    <row r="7961" spans="1:6" x14ac:dyDescent="0.25">
      <c r="A7961" t="s">
        <v>6413</v>
      </c>
      <c r="B7961" t="s">
        <v>43</v>
      </c>
      <c r="C7961" t="s">
        <v>44</v>
      </c>
      <c r="D7961" t="s">
        <v>6840</v>
      </c>
      <c r="E7961" s="1">
        <v>45474</v>
      </c>
      <c r="F7961">
        <v>1</v>
      </c>
    </row>
    <row r="7962" spans="1:6" x14ac:dyDescent="0.25">
      <c r="A7962" t="s">
        <v>6413</v>
      </c>
      <c r="B7962" t="s">
        <v>43</v>
      </c>
      <c r="C7962" t="s">
        <v>44</v>
      </c>
      <c r="D7962" t="s">
        <v>6840</v>
      </c>
      <c r="E7962" s="1">
        <v>45505</v>
      </c>
      <c r="F7962">
        <v>1</v>
      </c>
    </row>
    <row r="7963" spans="1:6" x14ac:dyDescent="0.25">
      <c r="A7963" t="s">
        <v>6413</v>
      </c>
      <c r="B7963" t="s">
        <v>43</v>
      </c>
      <c r="C7963" t="s">
        <v>44</v>
      </c>
      <c r="D7963" t="s">
        <v>6840</v>
      </c>
      <c r="E7963" s="1">
        <v>45536</v>
      </c>
      <c r="F7963">
        <v>1</v>
      </c>
    </row>
    <row r="7964" spans="1:6" x14ac:dyDescent="0.25">
      <c r="A7964" t="s">
        <v>6413</v>
      </c>
      <c r="B7964" t="s">
        <v>43</v>
      </c>
      <c r="C7964" t="s">
        <v>44</v>
      </c>
      <c r="D7964" t="s">
        <v>6840</v>
      </c>
      <c r="E7964" s="1">
        <v>45566</v>
      </c>
      <c r="F7964">
        <v>1</v>
      </c>
    </row>
    <row r="7965" spans="1:6" x14ac:dyDescent="0.25">
      <c r="A7965" t="s">
        <v>6413</v>
      </c>
      <c r="B7965" t="s">
        <v>43</v>
      </c>
      <c r="C7965" t="s">
        <v>44</v>
      </c>
      <c r="D7965" t="s">
        <v>6840</v>
      </c>
      <c r="E7965" s="1">
        <v>45597</v>
      </c>
      <c r="F7965">
        <v>1</v>
      </c>
    </row>
    <row r="7966" spans="1:6" x14ac:dyDescent="0.25">
      <c r="A7966" t="s">
        <v>6413</v>
      </c>
      <c r="B7966" t="s">
        <v>43</v>
      </c>
      <c r="C7966" t="s">
        <v>44</v>
      </c>
      <c r="D7966" t="s">
        <v>6840</v>
      </c>
      <c r="E7966" s="1">
        <v>45627</v>
      </c>
      <c r="F7966">
        <v>1</v>
      </c>
    </row>
    <row r="7967" spans="1:6" x14ac:dyDescent="0.25">
      <c r="A7967" t="s">
        <v>6417</v>
      </c>
      <c r="B7967" t="s">
        <v>31</v>
      </c>
      <c r="C7967" t="s">
        <v>32</v>
      </c>
      <c r="D7967" t="s">
        <v>6840</v>
      </c>
      <c r="E7967" s="1">
        <v>45323</v>
      </c>
      <c r="F7967">
        <v>1</v>
      </c>
    </row>
    <row r="7968" spans="1:6" x14ac:dyDescent="0.25">
      <c r="A7968" t="s">
        <v>6417</v>
      </c>
      <c r="B7968" t="s">
        <v>31</v>
      </c>
      <c r="C7968" t="s">
        <v>32</v>
      </c>
      <c r="D7968" t="s">
        <v>6840</v>
      </c>
      <c r="E7968" s="1">
        <v>45352</v>
      </c>
      <c r="F7968">
        <v>1</v>
      </c>
    </row>
    <row r="7969" spans="1:6" x14ac:dyDescent="0.25">
      <c r="A7969" t="s">
        <v>6417</v>
      </c>
      <c r="B7969" t="s">
        <v>31</v>
      </c>
      <c r="C7969" t="s">
        <v>32</v>
      </c>
      <c r="D7969" t="s">
        <v>6840</v>
      </c>
      <c r="E7969" s="1">
        <v>45383</v>
      </c>
      <c r="F7969">
        <v>1</v>
      </c>
    </row>
    <row r="7970" spans="1:6" x14ac:dyDescent="0.25">
      <c r="A7970" t="s">
        <v>6417</v>
      </c>
      <c r="B7970" t="s">
        <v>31</v>
      </c>
      <c r="C7970" t="s">
        <v>32</v>
      </c>
      <c r="D7970" t="s">
        <v>6840</v>
      </c>
      <c r="E7970" s="1">
        <v>45413</v>
      </c>
      <c r="F7970">
        <v>1</v>
      </c>
    </row>
    <row r="7971" spans="1:6" x14ac:dyDescent="0.25">
      <c r="A7971" t="s">
        <v>6417</v>
      </c>
      <c r="B7971" t="s">
        <v>31</v>
      </c>
      <c r="C7971" t="s">
        <v>32</v>
      </c>
      <c r="D7971" t="s">
        <v>6840</v>
      </c>
      <c r="E7971" s="1">
        <v>45444</v>
      </c>
      <c r="F7971">
        <v>1</v>
      </c>
    </row>
    <row r="7972" spans="1:6" x14ac:dyDescent="0.25">
      <c r="A7972" t="s">
        <v>6417</v>
      </c>
      <c r="B7972" t="s">
        <v>31</v>
      </c>
      <c r="C7972" t="s">
        <v>32</v>
      </c>
      <c r="D7972" t="s">
        <v>6840</v>
      </c>
      <c r="E7972" s="1">
        <v>45474</v>
      </c>
      <c r="F7972">
        <v>1</v>
      </c>
    </row>
    <row r="7973" spans="1:6" x14ac:dyDescent="0.25">
      <c r="A7973" t="s">
        <v>6417</v>
      </c>
      <c r="B7973" t="s">
        <v>31</v>
      </c>
      <c r="C7973" t="s">
        <v>32</v>
      </c>
      <c r="D7973" t="s">
        <v>6840</v>
      </c>
      <c r="E7973" s="1">
        <v>45505</v>
      </c>
      <c r="F7973">
        <v>1</v>
      </c>
    </row>
    <row r="7974" spans="1:6" x14ac:dyDescent="0.25">
      <c r="A7974" t="s">
        <v>6417</v>
      </c>
      <c r="B7974" t="s">
        <v>31</v>
      </c>
      <c r="C7974" t="s">
        <v>32</v>
      </c>
      <c r="D7974" t="s">
        <v>6840</v>
      </c>
      <c r="E7974" s="1">
        <v>45536</v>
      </c>
      <c r="F7974">
        <v>1</v>
      </c>
    </row>
    <row r="7975" spans="1:6" x14ac:dyDescent="0.25">
      <c r="A7975" t="s">
        <v>6417</v>
      </c>
      <c r="B7975" t="s">
        <v>31</v>
      </c>
      <c r="C7975" t="s">
        <v>32</v>
      </c>
      <c r="D7975" t="s">
        <v>6840</v>
      </c>
      <c r="E7975" s="1">
        <v>45566</v>
      </c>
      <c r="F7975">
        <v>1</v>
      </c>
    </row>
    <row r="7976" spans="1:6" x14ac:dyDescent="0.25">
      <c r="A7976" t="s">
        <v>6417</v>
      </c>
      <c r="B7976" t="s">
        <v>31</v>
      </c>
      <c r="C7976" t="s">
        <v>32</v>
      </c>
      <c r="D7976" t="s">
        <v>6840</v>
      </c>
      <c r="E7976" s="1">
        <v>45597</v>
      </c>
      <c r="F7976">
        <v>1</v>
      </c>
    </row>
    <row r="7977" spans="1:6" x14ac:dyDescent="0.25">
      <c r="A7977" t="s">
        <v>6417</v>
      </c>
      <c r="B7977" t="s">
        <v>31</v>
      </c>
      <c r="C7977" t="s">
        <v>32</v>
      </c>
      <c r="D7977" t="s">
        <v>6840</v>
      </c>
      <c r="E7977" s="1">
        <v>45627</v>
      </c>
      <c r="F7977">
        <v>1</v>
      </c>
    </row>
    <row r="7978" spans="1:6" x14ac:dyDescent="0.25">
      <c r="A7978" t="s">
        <v>6423</v>
      </c>
      <c r="B7978" t="s">
        <v>146</v>
      </c>
      <c r="C7978" t="s">
        <v>147</v>
      </c>
      <c r="D7978" t="s">
        <v>6840</v>
      </c>
      <c r="E7978" s="1">
        <v>45292</v>
      </c>
      <c r="F7978">
        <v>1</v>
      </c>
    </row>
    <row r="7979" spans="1:6" x14ac:dyDescent="0.25">
      <c r="A7979" t="s">
        <v>6423</v>
      </c>
      <c r="B7979" t="s">
        <v>146</v>
      </c>
      <c r="C7979" t="s">
        <v>147</v>
      </c>
      <c r="D7979" t="s">
        <v>6840</v>
      </c>
      <c r="E7979" s="1">
        <v>45323</v>
      </c>
      <c r="F7979">
        <v>1</v>
      </c>
    </row>
    <row r="7980" spans="1:6" x14ac:dyDescent="0.25">
      <c r="A7980" t="s">
        <v>6423</v>
      </c>
      <c r="B7980" t="s">
        <v>146</v>
      </c>
      <c r="C7980" t="s">
        <v>147</v>
      </c>
      <c r="D7980" t="s">
        <v>6840</v>
      </c>
      <c r="E7980" s="1">
        <v>45352</v>
      </c>
      <c r="F7980">
        <v>1</v>
      </c>
    </row>
    <row r="7981" spans="1:6" x14ac:dyDescent="0.25">
      <c r="A7981" t="s">
        <v>6423</v>
      </c>
      <c r="B7981" t="s">
        <v>146</v>
      </c>
      <c r="C7981" t="s">
        <v>147</v>
      </c>
      <c r="D7981" t="s">
        <v>6840</v>
      </c>
      <c r="E7981" s="1">
        <v>45383</v>
      </c>
      <c r="F7981">
        <v>1</v>
      </c>
    </row>
    <row r="7982" spans="1:6" x14ac:dyDescent="0.25">
      <c r="A7982" t="s">
        <v>6423</v>
      </c>
      <c r="B7982" t="s">
        <v>146</v>
      </c>
      <c r="C7982" t="s">
        <v>147</v>
      </c>
      <c r="D7982" t="s">
        <v>6840</v>
      </c>
      <c r="E7982" s="1">
        <v>45413</v>
      </c>
      <c r="F7982">
        <v>1</v>
      </c>
    </row>
    <row r="7983" spans="1:6" x14ac:dyDescent="0.25">
      <c r="A7983" t="s">
        <v>6423</v>
      </c>
      <c r="B7983" t="s">
        <v>146</v>
      </c>
      <c r="C7983" t="s">
        <v>147</v>
      </c>
      <c r="D7983" t="s">
        <v>6840</v>
      </c>
      <c r="E7983" s="1">
        <v>45444</v>
      </c>
      <c r="F7983">
        <v>1</v>
      </c>
    </row>
    <row r="7984" spans="1:6" x14ac:dyDescent="0.25">
      <c r="A7984" t="s">
        <v>6423</v>
      </c>
      <c r="B7984" t="s">
        <v>146</v>
      </c>
      <c r="C7984" t="s">
        <v>147</v>
      </c>
      <c r="D7984" t="s">
        <v>6840</v>
      </c>
      <c r="E7984" s="1">
        <v>45474</v>
      </c>
      <c r="F7984">
        <v>1</v>
      </c>
    </row>
    <row r="7985" spans="1:6" x14ac:dyDescent="0.25">
      <c r="A7985" t="s">
        <v>6423</v>
      </c>
      <c r="B7985" t="s">
        <v>146</v>
      </c>
      <c r="C7985" t="s">
        <v>147</v>
      </c>
      <c r="D7985" t="s">
        <v>6840</v>
      </c>
      <c r="E7985" s="1">
        <v>45505</v>
      </c>
      <c r="F7985">
        <v>1</v>
      </c>
    </row>
    <row r="7986" spans="1:6" x14ac:dyDescent="0.25">
      <c r="A7986" t="s">
        <v>6423</v>
      </c>
      <c r="B7986" t="s">
        <v>146</v>
      </c>
      <c r="C7986" t="s">
        <v>147</v>
      </c>
      <c r="D7986" t="s">
        <v>6840</v>
      </c>
      <c r="E7986" s="1">
        <v>45536</v>
      </c>
      <c r="F7986">
        <v>1</v>
      </c>
    </row>
    <row r="7987" spans="1:6" x14ac:dyDescent="0.25">
      <c r="A7987" t="s">
        <v>6423</v>
      </c>
      <c r="B7987" t="s">
        <v>146</v>
      </c>
      <c r="C7987" t="s">
        <v>147</v>
      </c>
      <c r="D7987" t="s">
        <v>6840</v>
      </c>
      <c r="E7987" s="1">
        <v>45566</v>
      </c>
      <c r="F7987">
        <v>1</v>
      </c>
    </row>
    <row r="7988" spans="1:6" x14ac:dyDescent="0.25">
      <c r="A7988" t="s">
        <v>6423</v>
      </c>
      <c r="B7988" t="s">
        <v>146</v>
      </c>
      <c r="C7988" t="s">
        <v>147</v>
      </c>
      <c r="D7988" t="s">
        <v>6840</v>
      </c>
      <c r="E7988" s="1">
        <v>45597</v>
      </c>
      <c r="F7988">
        <v>1</v>
      </c>
    </row>
    <row r="7989" spans="1:6" x14ac:dyDescent="0.25">
      <c r="A7989" t="s">
        <v>6423</v>
      </c>
      <c r="B7989" t="s">
        <v>146</v>
      </c>
      <c r="C7989" t="s">
        <v>147</v>
      </c>
      <c r="D7989" t="s">
        <v>6840</v>
      </c>
      <c r="E7989" s="1">
        <v>45627</v>
      </c>
      <c r="F7989">
        <v>1</v>
      </c>
    </row>
    <row r="7990" spans="1:6" x14ac:dyDescent="0.25">
      <c r="A7990" t="s">
        <v>6427</v>
      </c>
      <c r="B7990" t="s">
        <v>146</v>
      </c>
      <c r="C7990" t="s">
        <v>147</v>
      </c>
      <c r="D7990" t="s">
        <v>6841</v>
      </c>
      <c r="E7990" s="1">
        <v>45323</v>
      </c>
      <c r="F7990">
        <v>1</v>
      </c>
    </row>
    <row r="7991" spans="1:6" x14ac:dyDescent="0.25">
      <c r="A7991" t="s">
        <v>6427</v>
      </c>
      <c r="B7991" t="s">
        <v>146</v>
      </c>
      <c r="C7991" t="s">
        <v>147</v>
      </c>
      <c r="D7991" t="s">
        <v>6841</v>
      </c>
      <c r="E7991" s="1">
        <v>45352</v>
      </c>
      <c r="F7991">
        <v>1</v>
      </c>
    </row>
    <row r="7992" spans="1:6" x14ac:dyDescent="0.25">
      <c r="A7992" t="s">
        <v>6427</v>
      </c>
      <c r="B7992" t="s">
        <v>146</v>
      </c>
      <c r="C7992" t="s">
        <v>147</v>
      </c>
      <c r="D7992" t="s">
        <v>6841</v>
      </c>
      <c r="E7992" s="1">
        <v>45383</v>
      </c>
      <c r="F7992">
        <v>1</v>
      </c>
    </row>
    <row r="7993" spans="1:6" x14ac:dyDescent="0.25">
      <c r="A7993" t="s">
        <v>6427</v>
      </c>
      <c r="B7993" t="s">
        <v>146</v>
      </c>
      <c r="C7993" t="s">
        <v>147</v>
      </c>
      <c r="D7993" t="s">
        <v>6841</v>
      </c>
      <c r="E7993" s="1">
        <v>45413</v>
      </c>
      <c r="F7993">
        <v>1</v>
      </c>
    </row>
    <row r="7994" spans="1:6" x14ac:dyDescent="0.25">
      <c r="A7994" t="s">
        <v>6427</v>
      </c>
      <c r="B7994" t="s">
        <v>146</v>
      </c>
      <c r="C7994" t="s">
        <v>147</v>
      </c>
      <c r="D7994" t="s">
        <v>6841</v>
      </c>
      <c r="E7994" s="1">
        <v>45444</v>
      </c>
      <c r="F7994">
        <v>1</v>
      </c>
    </row>
    <row r="7995" spans="1:6" x14ac:dyDescent="0.25">
      <c r="A7995" t="s">
        <v>6427</v>
      </c>
      <c r="B7995" t="s">
        <v>146</v>
      </c>
      <c r="C7995" t="s">
        <v>147</v>
      </c>
      <c r="D7995" t="s">
        <v>6841</v>
      </c>
      <c r="E7995" s="1">
        <v>45474</v>
      </c>
      <c r="F7995">
        <v>1</v>
      </c>
    </row>
    <row r="7996" spans="1:6" x14ac:dyDescent="0.25">
      <c r="A7996" t="s">
        <v>6427</v>
      </c>
      <c r="B7996" t="s">
        <v>146</v>
      </c>
      <c r="C7996" t="s">
        <v>147</v>
      </c>
      <c r="D7996" t="s">
        <v>6841</v>
      </c>
      <c r="E7996" s="1">
        <v>45505</v>
      </c>
      <c r="F7996">
        <v>1</v>
      </c>
    </row>
    <row r="7997" spans="1:6" x14ac:dyDescent="0.25">
      <c r="A7997" t="s">
        <v>6427</v>
      </c>
      <c r="B7997" t="s">
        <v>146</v>
      </c>
      <c r="C7997" t="s">
        <v>147</v>
      </c>
      <c r="D7997" t="s">
        <v>6841</v>
      </c>
      <c r="E7997" s="1">
        <v>45536</v>
      </c>
      <c r="F7997">
        <v>1</v>
      </c>
    </row>
    <row r="7998" spans="1:6" x14ac:dyDescent="0.25">
      <c r="A7998" t="s">
        <v>6427</v>
      </c>
      <c r="B7998" t="s">
        <v>146</v>
      </c>
      <c r="C7998" t="s">
        <v>147</v>
      </c>
      <c r="D7998" t="s">
        <v>6841</v>
      </c>
      <c r="E7998" s="1">
        <v>45566</v>
      </c>
      <c r="F7998">
        <v>1</v>
      </c>
    </row>
    <row r="7999" spans="1:6" x14ac:dyDescent="0.25">
      <c r="A7999" t="s">
        <v>6427</v>
      </c>
      <c r="B7999" t="s">
        <v>146</v>
      </c>
      <c r="C7999" t="s">
        <v>147</v>
      </c>
      <c r="D7999" t="s">
        <v>6841</v>
      </c>
      <c r="E7999" s="1">
        <v>45597</v>
      </c>
      <c r="F7999">
        <v>1</v>
      </c>
    </row>
    <row r="8000" spans="1:6" x14ac:dyDescent="0.25">
      <c r="A8000" t="s">
        <v>6427</v>
      </c>
      <c r="B8000" t="s">
        <v>146</v>
      </c>
      <c r="C8000" t="s">
        <v>147</v>
      </c>
      <c r="D8000" t="s">
        <v>6841</v>
      </c>
      <c r="E8000" s="1">
        <v>45627</v>
      </c>
      <c r="F8000">
        <v>1</v>
      </c>
    </row>
    <row r="8001" spans="1:6" x14ac:dyDescent="0.25">
      <c r="A8001" t="s">
        <v>6432</v>
      </c>
      <c r="B8001" t="s">
        <v>31</v>
      </c>
      <c r="C8001" t="s">
        <v>32</v>
      </c>
      <c r="D8001" t="s">
        <v>6840</v>
      </c>
      <c r="E8001" s="1">
        <v>45292</v>
      </c>
      <c r="F8001">
        <v>1</v>
      </c>
    </row>
    <row r="8002" spans="1:6" x14ac:dyDescent="0.25">
      <c r="A8002" t="s">
        <v>6432</v>
      </c>
      <c r="B8002" t="s">
        <v>31</v>
      </c>
      <c r="C8002" t="s">
        <v>32</v>
      </c>
      <c r="D8002" t="s">
        <v>6840</v>
      </c>
      <c r="E8002" s="1">
        <v>45323</v>
      </c>
      <c r="F8002">
        <v>1</v>
      </c>
    </row>
    <row r="8003" spans="1:6" x14ac:dyDescent="0.25">
      <c r="A8003" t="s">
        <v>6432</v>
      </c>
      <c r="B8003" t="s">
        <v>31</v>
      </c>
      <c r="C8003" t="s">
        <v>32</v>
      </c>
      <c r="D8003" t="s">
        <v>6840</v>
      </c>
      <c r="E8003" s="1">
        <v>45352</v>
      </c>
      <c r="F8003">
        <v>1</v>
      </c>
    </row>
    <row r="8004" spans="1:6" x14ac:dyDescent="0.25">
      <c r="A8004" t="s">
        <v>6432</v>
      </c>
      <c r="B8004" t="s">
        <v>31</v>
      </c>
      <c r="C8004" t="s">
        <v>32</v>
      </c>
      <c r="D8004" t="s">
        <v>6840</v>
      </c>
      <c r="E8004" s="1">
        <v>45383</v>
      </c>
      <c r="F8004">
        <v>1</v>
      </c>
    </row>
    <row r="8005" spans="1:6" x14ac:dyDescent="0.25">
      <c r="A8005" t="s">
        <v>6432</v>
      </c>
      <c r="B8005" t="s">
        <v>31</v>
      </c>
      <c r="C8005" t="s">
        <v>32</v>
      </c>
      <c r="D8005" t="s">
        <v>6840</v>
      </c>
      <c r="E8005" s="1">
        <v>45413</v>
      </c>
      <c r="F8005">
        <v>1</v>
      </c>
    </row>
    <row r="8006" spans="1:6" x14ac:dyDescent="0.25">
      <c r="A8006" t="s">
        <v>6432</v>
      </c>
      <c r="B8006" t="s">
        <v>31</v>
      </c>
      <c r="C8006" t="s">
        <v>32</v>
      </c>
      <c r="D8006" t="s">
        <v>6840</v>
      </c>
      <c r="E8006" s="1">
        <v>45444</v>
      </c>
      <c r="F8006">
        <v>1</v>
      </c>
    </row>
    <row r="8007" spans="1:6" x14ac:dyDescent="0.25">
      <c r="A8007" t="s">
        <v>6432</v>
      </c>
      <c r="B8007" t="s">
        <v>31</v>
      </c>
      <c r="C8007" t="s">
        <v>32</v>
      </c>
      <c r="D8007" t="s">
        <v>6840</v>
      </c>
      <c r="E8007" s="1">
        <v>45474</v>
      </c>
      <c r="F8007">
        <v>1</v>
      </c>
    </row>
    <row r="8008" spans="1:6" x14ac:dyDescent="0.25">
      <c r="A8008" t="s">
        <v>6432</v>
      </c>
      <c r="B8008" t="s">
        <v>31</v>
      </c>
      <c r="C8008" t="s">
        <v>32</v>
      </c>
      <c r="D8008" t="s">
        <v>6840</v>
      </c>
      <c r="E8008" s="1">
        <v>45505</v>
      </c>
      <c r="F8008">
        <v>1</v>
      </c>
    </row>
    <row r="8009" spans="1:6" x14ac:dyDescent="0.25">
      <c r="A8009" t="s">
        <v>6436</v>
      </c>
      <c r="B8009" t="s">
        <v>31</v>
      </c>
      <c r="C8009" t="s">
        <v>32</v>
      </c>
      <c r="D8009" t="s">
        <v>6839</v>
      </c>
      <c r="E8009" s="1">
        <v>45292</v>
      </c>
      <c r="F8009">
        <v>1</v>
      </c>
    </row>
    <row r="8010" spans="1:6" x14ac:dyDescent="0.25">
      <c r="A8010" t="s">
        <v>6436</v>
      </c>
      <c r="B8010" t="s">
        <v>31</v>
      </c>
      <c r="C8010" t="s">
        <v>32</v>
      </c>
      <c r="D8010" t="s">
        <v>6839</v>
      </c>
      <c r="E8010" s="1">
        <v>45323</v>
      </c>
      <c r="F8010">
        <v>1</v>
      </c>
    </row>
    <row r="8011" spans="1:6" x14ac:dyDescent="0.25">
      <c r="A8011" t="s">
        <v>6436</v>
      </c>
      <c r="B8011" t="s">
        <v>31</v>
      </c>
      <c r="C8011" t="s">
        <v>32</v>
      </c>
      <c r="D8011" t="s">
        <v>6839</v>
      </c>
      <c r="E8011" s="1">
        <v>45352</v>
      </c>
      <c r="F8011">
        <v>1</v>
      </c>
    </row>
    <row r="8012" spans="1:6" x14ac:dyDescent="0.25">
      <c r="A8012" t="s">
        <v>6436</v>
      </c>
      <c r="B8012" t="s">
        <v>31</v>
      </c>
      <c r="C8012" t="s">
        <v>32</v>
      </c>
      <c r="D8012" t="s">
        <v>6839</v>
      </c>
      <c r="E8012" s="1">
        <v>45383</v>
      </c>
      <c r="F8012">
        <v>1</v>
      </c>
    </row>
    <row r="8013" spans="1:6" x14ac:dyDescent="0.25">
      <c r="A8013" t="s">
        <v>6436</v>
      </c>
      <c r="B8013" t="s">
        <v>31</v>
      </c>
      <c r="C8013" t="s">
        <v>32</v>
      </c>
      <c r="D8013" t="s">
        <v>6839</v>
      </c>
      <c r="E8013" s="1">
        <v>45413</v>
      </c>
      <c r="F8013">
        <v>1</v>
      </c>
    </row>
    <row r="8014" spans="1:6" x14ac:dyDescent="0.25">
      <c r="A8014" t="s">
        <v>6436</v>
      </c>
      <c r="B8014" t="s">
        <v>31</v>
      </c>
      <c r="C8014" t="s">
        <v>32</v>
      </c>
      <c r="D8014" t="s">
        <v>6839</v>
      </c>
      <c r="E8014" s="1">
        <v>45444</v>
      </c>
      <c r="F8014">
        <v>1</v>
      </c>
    </row>
    <row r="8015" spans="1:6" x14ac:dyDescent="0.25">
      <c r="A8015" t="s">
        <v>6436</v>
      </c>
      <c r="B8015" t="s">
        <v>31</v>
      </c>
      <c r="C8015" t="s">
        <v>32</v>
      </c>
      <c r="D8015" t="s">
        <v>6839</v>
      </c>
      <c r="E8015" s="1">
        <v>45474</v>
      </c>
      <c r="F8015">
        <v>1</v>
      </c>
    </row>
    <row r="8016" spans="1:6" x14ac:dyDescent="0.25">
      <c r="A8016" t="s">
        <v>6436</v>
      </c>
      <c r="B8016" t="s">
        <v>31</v>
      </c>
      <c r="C8016" t="s">
        <v>32</v>
      </c>
      <c r="D8016" t="s">
        <v>6839</v>
      </c>
      <c r="E8016" s="1">
        <v>45505</v>
      </c>
      <c r="F8016">
        <v>1</v>
      </c>
    </row>
    <row r="8017" spans="1:6" x14ac:dyDescent="0.25">
      <c r="A8017" t="s">
        <v>6436</v>
      </c>
      <c r="B8017" t="s">
        <v>31</v>
      </c>
      <c r="C8017" t="s">
        <v>32</v>
      </c>
      <c r="D8017" t="s">
        <v>6839</v>
      </c>
      <c r="E8017" s="1">
        <v>45536</v>
      </c>
      <c r="F8017">
        <v>1</v>
      </c>
    </row>
    <row r="8018" spans="1:6" x14ac:dyDescent="0.25">
      <c r="A8018" t="s">
        <v>6436</v>
      </c>
      <c r="B8018" t="s">
        <v>31</v>
      </c>
      <c r="C8018" t="s">
        <v>32</v>
      </c>
      <c r="D8018" t="s">
        <v>6839</v>
      </c>
      <c r="E8018" s="1">
        <v>45566</v>
      </c>
      <c r="F8018">
        <v>1</v>
      </c>
    </row>
    <row r="8019" spans="1:6" x14ac:dyDescent="0.25">
      <c r="A8019" t="s">
        <v>6436</v>
      </c>
      <c r="B8019" t="s">
        <v>31</v>
      </c>
      <c r="C8019" t="s">
        <v>32</v>
      </c>
      <c r="D8019" t="s">
        <v>6839</v>
      </c>
      <c r="E8019" s="1">
        <v>45597</v>
      </c>
      <c r="F8019">
        <v>1</v>
      </c>
    </row>
    <row r="8020" spans="1:6" x14ac:dyDescent="0.25">
      <c r="A8020" t="s">
        <v>6436</v>
      </c>
      <c r="B8020" t="s">
        <v>31</v>
      </c>
      <c r="C8020" t="s">
        <v>32</v>
      </c>
      <c r="D8020" t="s">
        <v>6839</v>
      </c>
      <c r="E8020" s="1">
        <v>45627</v>
      </c>
      <c r="F8020">
        <v>1</v>
      </c>
    </row>
    <row r="8021" spans="1:6" x14ac:dyDescent="0.25">
      <c r="A8021" t="s">
        <v>6443</v>
      </c>
      <c r="B8021" t="s">
        <v>233</v>
      </c>
      <c r="C8021" t="s">
        <v>32</v>
      </c>
      <c r="D8021" t="s">
        <v>6840</v>
      </c>
      <c r="E8021" s="1">
        <v>45292</v>
      </c>
      <c r="F8021">
        <v>1</v>
      </c>
    </row>
    <row r="8022" spans="1:6" x14ac:dyDescent="0.25">
      <c r="A8022" t="s">
        <v>6443</v>
      </c>
      <c r="B8022" t="s">
        <v>233</v>
      </c>
      <c r="C8022" t="s">
        <v>32</v>
      </c>
      <c r="D8022" t="s">
        <v>6840</v>
      </c>
      <c r="E8022" s="1">
        <v>45323</v>
      </c>
      <c r="F8022">
        <v>1</v>
      </c>
    </row>
    <row r="8023" spans="1:6" x14ac:dyDescent="0.25">
      <c r="A8023" t="s">
        <v>6443</v>
      </c>
      <c r="B8023" t="s">
        <v>233</v>
      </c>
      <c r="C8023" t="s">
        <v>32</v>
      </c>
      <c r="D8023" t="s">
        <v>6840</v>
      </c>
      <c r="E8023" s="1">
        <v>45352</v>
      </c>
      <c r="F8023">
        <v>1</v>
      </c>
    </row>
    <row r="8024" spans="1:6" x14ac:dyDescent="0.25">
      <c r="A8024" t="s">
        <v>6443</v>
      </c>
      <c r="B8024" t="s">
        <v>233</v>
      </c>
      <c r="C8024" t="s">
        <v>32</v>
      </c>
      <c r="D8024" t="s">
        <v>6840</v>
      </c>
      <c r="E8024" s="1">
        <v>45383</v>
      </c>
      <c r="F8024">
        <v>1</v>
      </c>
    </row>
    <row r="8025" spans="1:6" x14ac:dyDescent="0.25">
      <c r="A8025" t="s">
        <v>6443</v>
      </c>
      <c r="B8025" t="s">
        <v>233</v>
      </c>
      <c r="C8025" t="s">
        <v>32</v>
      </c>
      <c r="D8025" t="s">
        <v>6840</v>
      </c>
      <c r="E8025" s="1">
        <v>45413</v>
      </c>
      <c r="F8025">
        <v>1</v>
      </c>
    </row>
    <row r="8026" spans="1:6" x14ac:dyDescent="0.25">
      <c r="A8026" t="s">
        <v>6443</v>
      </c>
      <c r="B8026" t="s">
        <v>233</v>
      </c>
      <c r="C8026" t="s">
        <v>32</v>
      </c>
      <c r="D8026" t="s">
        <v>6840</v>
      </c>
      <c r="E8026" s="1">
        <v>45444</v>
      </c>
      <c r="F8026">
        <v>1</v>
      </c>
    </row>
    <row r="8027" spans="1:6" x14ac:dyDescent="0.25">
      <c r="A8027" t="s">
        <v>6443</v>
      </c>
      <c r="B8027" t="s">
        <v>233</v>
      </c>
      <c r="C8027" t="s">
        <v>32</v>
      </c>
      <c r="D8027" t="s">
        <v>6840</v>
      </c>
      <c r="E8027" s="1">
        <v>45474</v>
      </c>
      <c r="F8027">
        <v>1</v>
      </c>
    </row>
    <row r="8028" spans="1:6" x14ac:dyDescent="0.25">
      <c r="A8028" t="s">
        <v>6443</v>
      </c>
      <c r="B8028" t="s">
        <v>233</v>
      </c>
      <c r="C8028" t="s">
        <v>32</v>
      </c>
      <c r="D8028" t="s">
        <v>6840</v>
      </c>
      <c r="E8028" s="1">
        <v>45505</v>
      </c>
      <c r="F8028">
        <v>1</v>
      </c>
    </row>
    <row r="8029" spans="1:6" x14ac:dyDescent="0.25">
      <c r="A8029" t="s">
        <v>6443</v>
      </c>
      <c r="B8029" t="s">
        <v>233</v>
      </c>
      <c r="C8029" t="s">
        <v>32</v>
      </c>
      <c r="D8029" t="s">
        <v>6840</v>
      </c>
      <c r="E8029" s="1">
        <v>45536</v>
      </c>
      <c r="F8029">
        <v>1</v>
      </c>
    </row>
    <row r="8030" spans="1:6" x14ac:dyDescent="0.25">
      <c r="A8030" t="s">
        <v>6443</v>
      </c>
      <c r="B8030" t="s">
        <v>233</v>
      </c>
      <c r="C8030" t="s">
        <v>32</v>
      </c>
      <c r="D8030" t="s">
        <v>6840</v>
      </c>
      <c r="E8030" s="1">
        <v>45566</v>
      </c>
      <c r="F8030">
        <v>1</v>
      </c>
    </row>
    <row r="8031" spans="1:6" x14ac:dyDescent="0.25">
      <c r="A8031" t="s">
        <v>6443</v>
      </c>
      <c r="B8031" t="s">
        <v>233</v>
      </c>
      <c r="C8031" t="s">
        <v>32</v>
      </c>
      <c r="D8031" t="s">
        <v>6840</v>
      </c>
      <c r="E8031" s="1">
        <v>45597</v>
      </c>
      <c r="F8031">
        <v>1</v>
      </c>
    </row>
    <row r="8032" spans="1:6" x14ac:dyDescent="0.25">
      <c r="A8032" t="s">
        <v>6443</v>
      </c>
      <c r="B8032" t="s">
        <v>233</v>
      </c>
      <c r="C8032" t="s">
        <v>32</v>
      </c>
      <c r="D8032" t="s">
        <v>6840</v>
      </c>
      <c r="E8032" s="1">
        <v>45627</v>
      </c>
      <c r="F8032">
        <v>1</v>
      </c>
    </row>
    <row r="8033" spans="1:6" x14ac:dyDescent="0.25">
      <c r="A8033" t="s">
        <v>6447</v>
      </c>
      <c r="B8033" t="s">
        <v>31</v>
      </c>
      <c r="C8033" t="s">
        <v>32</v>
      </c>
      <c r="D8033" t="s">
        <v>6840</v>
      </c>
      <c r="E8033" s="1">
        <v>45352</v>
      </c>
      <c r="F8033">
        <v>1</v>
      </c>
    </row>
    <row r="8034" spans="1:6" x14ac:dyDescent="0.25">
      <c r="A8034" t="s">
        <v>6447</v>
      </c>
      <c r="B8034" t="s">
        <v>31</v>
      </c>
      <c r="C8034" t="s">
        <v>32</v>
      </c>
      <c r="D8034" t="s">
        <v>6840</v>
      </c>
      <c r="E8034" s="1">
        <v>45383</v>
      </c>
      <c r="F8034">
        <v>1</v>
      </c>
    </row>
    <row r="8035" spans="1:6" x14ac:dyDescent="0.25">
      <c r="A8035" t="s">
        <v>6447</v>
      </c>
      <c r="B8035" t="s">
        <v>31</v>
      </c>
      <c r="C8035" t="s">
        <v>32</v>
      </c>
      <c r="D8035" t="s">
        <v>6840</v>
      </c>
      <c r="E8035" s="1">
        <v>45413</v>
      </c>
      <c r="F8035">
        <v>1</v>
      </c>
    </row>
    <row r="8036" spans="1:6" x14ac:dyDescent="0.25">
      <c r="A8036" t="s">
        <v>6447</v>
      </c>
      <c r="B8036" t="s">
        <v>31</v>
      </c>
      <c r="C8036" t="s">
        <v>32</v>
      </c>
      <c r="D8036" t="s">
        <v>6840</v>
      </c>
      <c r="E8036" s="1">
        <v>45444</v>
      </c>
      <c r="F8036">
        <v>1</v>
      </c>
    </row>
    <row r="8037" spans="1:6" x14ac:dyDescent="0.25">
      <c r="A8037" t="s">
        <v>6447</v>
      </c>
      <c r="B8037" t="s">
        <v>31</v>
      </c>
      <c r="C8037" t="s">
        <v>32</v>
      </c>
      <c r="D8037" t="s">
        <v>6840</v>
      </c>
      <c r="E8037" s="1">
        <v>45474</v>
      </c>
      <c r="F8037">
        <v>1</v>
      </c>
    </row>
    <row r="8038" spans="1:6" x14ac:dyDescent="0.25">
      <c r="A8038" t="s">
        <v>6447</v>
      </c>
      <c r="B8038" t="s">
        <v>31</v>
      </c>
      <c r="C8038" t="s">
        <v>32</v>
      </c>
      <c r="D8038" t="s">
        <v>6840</v>
      </c>
      <c r="E8038" s="1">
        <v>45505</v>
      </c>
      <c r="F8038">
        <v>1</v>
      </c>
    </row>
    <row r="8039" spans="1:6" x14ac:dyDescent="0.25">
      <c r="A8039" t="s">
        <v>6447</v>
      </c>
      <c r="B8039" t="s">
        <v>31</v>
      </c>
      <c r="C8039" t="s">
        <v>32</v>
      </c>
      <c r="D8039" t="s">
        <v>6840</v>
      </c>
      <c r="E8039" s="1">
        <v>45536</v>
      </c>
      <c r="F8039">
        <v>1</v>
      </c>
    </row>
    <row r="8040" spans="1:6" x14ac:dyDescent="0.25">
      <c r="A8040" t="s">
        <v>6447</v>
      </c>
      <c r="B8040" t="s">
        <v>31</v>
      </c>
      <c r="C8040" t="s">
        <v>32</v>
      </c>
      <c r="D8040" t="s">
        <v>6840</v>
      </c>
      <c r="E8040" s="1">
        <v>45566</v>
      </c>
      <c r="F8040">
        <v>1</v>
      </c>
    </row>
    <row r="8041" spans="1:6" x14ac:dyDescent="0.25">
      <c r="A8041" t="s">
        <v>6447</v>
      </c>
      <c r="B8041" t="s">
        <v>31</v>
      </c>
      <c r="C8041" t="s">
        <v>32</v>
      </c>
      <c r="D8041" t="s">
        <v>6840</v>
      </c>
      <c r="E8041" s="1">
        <v>45597</v>
      </c>
      <c r="F8041">
        <v>1</v>
      </c>
    </row>
    <row r="8042" spans="1:6" x14ac:dyDescent="0.25">
      <c r="A8042" t="s">
        <v>6447</v>
      </c>
      <c r="B8042" t="s">
        <v>31</v>
      </c>
      <c r="C8042" t="s">
        <v>32</v>
      </c>
      <c r="D8042" t="s">
        <v>6840</v>
      </c>
      <c r="E8042" s="1">
        <v>45627</v>
      </c>
      <c r="F8042">
        <v>1</v>
      </c>
    </row>
    <row r="8043" spans="1:6" x14ac:dyDescent="0.25">
      <c r="A8043" t="s">
        <v>6451</v>
      </c>
      <c r="B8043" t="s">
        <v>31</v>
      </c>
      <c r="C8043" t="s">
        <v>32</v>
      </c>
      <c r="D8043" t="s">
        <v>6840</v>
      </c>
      <c r="E8043" s="1">
        <v>45323</v>
      </c>
      <c r="F8043">
        <v>1</v>
      </c>
    </row>
    <row r="8044" spans="1:6" x14ac:dyDescent="0.25">
      <c r="A8044" t="s">
        <v>6451</v>
      </c>
      <c r="B8044" t="s">
        <v>31</v>
      </c>
      <c r="C8044" t="s">
        <v>32</v>
      </c>
      <c r="D8044" t="s">
        <v>6840</v>
      </c>
      <c r="E8044" s="1">
        <v>45352</v>
      </c>
      <c r="F8044">
        <v>1</v>
      </c>
    </row>
    <row r="8045" spans="1:6" x14ac:dyDescent="0.25">
      <c r="A8045" t="s">
        <v>6451</v>
      </c>
      <c r="B8045" t="s">
        <v>31</v>
      </c>
      <c r="C8045" t="s">
        <v>32</v>
      </c>
      <c r="D8045" t="s">
        <v>6840</v>
      </c>
      <c r="E8045" s="1">
        <v>45383</v>
      </c>
      <c r="F8045">
        <v>1</v>
      </c>
    </row>
    <row r="8046" spans="1:6" x14ac:dyDescent="0.25">
      <c r="A8046" t="s">
        <v>6451</v>
      </c>
      <c r="B8046" t="s">
        <v>31</v>
      </c>
      <c r="C8046" t="s">
        <v>32</v>
      </c>
      <c r="D8046" t="s">
        <v>6840</v>
      </c>
      <c r="E8046" s="1">
        <v>45413</v>
      </c>
      <c r="F8046">
        <v>1</v>
      </c>
    </row>
    <row r="8047" spans="1:6" x14ac:dyDescent="0.25">
      <c r="A8047" t="s">
        <v>6451</v>
      </c>
      <c r="B8047" t="s">
        <v>31</v>
      </c>
      <c r="C8047" t="s">
        <v>32</v>
      </c>
      <c r="D8047" t="s">
        <v>6840</v>
      </c>
      <c r="E8047" s="1">
        <v>45444</v>
      </c>
      <c r="F8047">
        <v>1</v>
      </c>
    </row>
    <row r="8048" spans="1:6" x14ac:dyDescent="0.25">
      <c r="A8048" t="s">
        <v>6451</v>
      </c>
      <c r="B8048" t="s">
        <v>31</v>
      </c>
      <c r="C8048" t="s">
        <v>32</v>
      </c>
      <c r="D8048" t="s">
        <v>6840</v>
      </c>
      <c r="E8048" s="1">
        <v>45474</v>
      </c>
      <c r="F8048">
        <v>1</v>
      </c>
    </row>
    <row r="8049" spans="1:6" x14ac:dyDescent="0.25">
      <c r="A8049" t="s">
        <v>6451</v>
      </c>
      <c r="B8049" t="s">
        <v>31</v>
      </c>
      <c r="C8049" t="s">
        <v>32</v>
      </c>
      <c r="D8049" t="s">
        <v>6840</v>
      </c>
      <c r="E8049" s="1">
        <v>45505</v>
      </c>
      <c r="F8049">
        <v>1</v>
      </c>
    </row>
    <row r="8050" spans="1:6" x14ac:dyDescent="0.25">
      <c r="A8050" t="s">
        <v>6451</v>
      </c>
      <c r="B8050" t="s">
        <v>31</v>
      </c>
      <c r="C8050" t="s">
        <v>32</v>
      </c>
      <c r="D8050" t="s">
        <v>6840</v>
      </c>
      <c r="E8050" s="1">
        <v>45536</v>
      </c>
      <c r="F8050">
        <v>1</v>
      </c>
    </row>
    <row r="8051" spans="1:6" x14ac:dyDescent="0.25">
      <c r="A8051" t="s">
        <v>6451</v>
      </c>
      <c r="B8051" t="s">
        <v>31</v>
      </c>
      <c r="C8051" t="s">
        <v>32</v>
      </c>
      <c r="D8051" t="s">
        <v>6840</v>
      </c>
      <c r="E8051" s="1">
        <v>45566</v>
      </c>
      <c r="F8051">
        <v>1</v>
      </c>
    </row>
    <row r="8052" spans="1:6" x14ac:dyDescent="0.25">
      <c r="A8052" t="s">
        <v>6451</v>
      </c>
      <c r="B8052" t="s">
        <v>31</v>
      </c>
      <c r="C8052" t="s">
        <v>32</v>
      </c>
      <c r="D8052" t="s">
        <v>6840</v>
      </c>
      <c r="E8052" s="1">
        <v>45597</v>
      </c>
      <c r="F8052">
        <v>1</v>
      </c>
    </row>
    <row r="8053" spans="1:6" x14ac:dyDescent="0.25">
      <c r="A8053" t="s">
        <v>6451</v>
      </c>
      <c r="B8053" t="s">
        <v>31</v>
      </c>
      <c r="C8053" t="s">
        <v>32</v>
      </c>
      <c r="D8053" t="s">
        <v>6840</v>
      </c>
      <c r="E8053" s="1">
        <v>45627</v>
      </c>
      <c r="F8053">
        <v>1</v>
      </c>
    </row>
    <row r="8054" spans="1:6" x14ac:dyDescent="0.25">
      <c r="A8054" t="s">
        <v>6458</v>
      </c>
      <c r="B8054" t="s">
        <v>146</v>
      </c>
      <c r="C8054" t="s">
        <v>147</v>
      </c>
      <c r="D8054" t="s">
        <v>6840</v>
      </c>
      <c r="E8054" s="1">
        <v>45323</v>
      </c>
      <c r="F8054">
        <v>1</v>
      </c>
    </row>
    <row r="8055" spans="1:6" x14ac:dyDescent="0.25">
      <c r="A8055" t="s">
        <v>6458</v>
      </c>
      <c r="B8055" t="s">
        <v>146</v>
      </c>
      <c r="C8055" t="s">
        <v>147</v>
      </c>
      <c r="D8055" t="s">
        <v>6840</v>
      </c>
      <c r="E8055" s="1">
        <v>45352</v>
      </c>
      <c r="F8055">
        <v>1</v>
      </c>
    </row>
    <row r="8056" spans="1:6" x14ac:dyDescent="0.25">
      <c r="A8056" t="s">
        <v>6458</v>
      </c>
      <c r="B8056" t="s">
        <v>146</v>
      </c>
      <c r="C8056" t="s">
        <v>147</v>
      </c>
      <c r="D8056" t="s">
        <v>6840</v>
      </c>
      <c r="E8056" s="1">
        <v>45383</v>
      </c>
      <c r="F8056">
        <v>1</v>
      </c>
    </row>
    <row r="8057" spans="1:6" x14ac:dyDescent="0.25">
      <c r="A8057" t="s">
        <v>6458</v>
      </c>
      <c r="B8057" t="s">
        <v>146</v>
      </c>
      <c r="C8057" t="s">
        <v>147</v>
      </c>
      <c r="D8057" t="s">
        <v>6840</v>
      </c>
      <c r="E8057" s="1">
        <v>45413</v>
      </c>
      <c r="F8057">
        <v>1</v>
      </c>
    </row>
    <row r="8058" spans="1:6" x14ac:dyDescent="0.25">
      <c r="A8058" t="s">
        <v>6458</v>
      </c>
      <c r="B8058" t="s">
        <v>146</v>
      </c>
      <c r="C8058" t="s">
        <v>147</v>
      </c>
      <c r="D8058" t="s">
        <v>6840</v>
      </c>
      <c r="E8058" s="1">
        <v>45444</v>
      </c>
      <c r="F8058">
        <v>1</v>
      </c>
    </row>
    <row r="8059" spans="1:6" x14ac:dyDescent="0.25">
      <c r="A8059" t="s">
        <v>6458</v>
      </c>
      <c r="B8059" t="s">
        <v>146</v>
      </c>
      <c r="C8059" t="s">
        <v>147</v>
      </c>
      <c r="D8059" t="s">
        <v>6840</v>
      </c>
      <c r="E8059" s="1">
        <v>45474</v>
      </c>
      <c r="F8059">
        <v>1</v>
      </c>
    </row>
    <row r="8060" spans="1:6" x14ac:dyDescent="0.25">
      <c r="A8060" t="s">
        <v>6458</v>
      </c>
      <c r="B8060" t="s">
        <v>146</v>
      </c>
      <c r="C8060" t="s">
        <v>147</v>
      </c>
      <c r="D8060" t="s">
        <v>6840</v>
      </c>
      <c r="E8060" s="1">
        <v>45505</v>
      </c>
      <c r="F8060">
        <v>1</v>
      </c>
    </row>
    <row r="8061" spans="1:6" x14ac:dyDescent="0.25">
      <c r="A8061" t="s">
        <v>6458</v>
      </c>
      <c r="B8061" t="s">
        <v>146</v>
      </c>
      <c r="C8061" t="s">
        <v>147</v>
      </c>
      <c r="D8061" t="s">
        <v>6840</v>
      </c>
      <c r="E8061" s="1">
        <v>45536</v>
      </c>
      <c r="F8061">
        <v>1</v>
      </c>
    </row>
    <row r="8062" spans="1:6" x14ac:dyDescent="0.25">
      <c r="A8062" t="s">
        <v>6458</v>
      </c>
      <c r="B8062" t="s">
        <v>146</v>
      </c>
      <c r="C8062" t="s">
        <v>147</v>
      </c>
      <c r="D8062" t="s">
        <v>6840</v>
      </c>
      <c r="E8062" s="1">
        <v>45566</v>
      </c>
      <c r="F8062">
        <v>1</v>
      </c>
    </row>
    <row r="8063" spans="1:6" x14ac:dyDescent="0.25">
      <c r="A8063" t="s">
        <v>6458</v>
      </c>
      <c r="B8063" t="s">
        <v>146</v>
      </c>
      <c r="C8063" t="s">
        <v>147</v>
      </c>
      <c r="D8063" t="s">
        <v>6840</v>
      </c>
      <c r="E8063" s="1">
        <v>45597</v>
      </c>
      <c r="F8063">
        <v>1</v>
      </c>
    </row>
    <row r="8064" spans="1:6" x14ac:dyDescent="0.25">
      <c r="A8064" t="s">
        <v>6458</v>
      </c>
      <c r="B8064" t="s">
        <v>146</v>
      </c>
      <c r="C8064" t="s">
        <v>147</v>
      </c>
      <c r="D8064" t="s">
        <v>6840</v>
      </c>
      <c r="E8064" s="1">
        <v>45627</v>
      </c>
      <c r="F8064">
        <v>1</v>
      </c>
    </row>
    <row r="8065" spans="1:6" x14ac:dyDescent="0.25">
      <c r="A8065" t="s">
        <v>6467</v>
      </c>
      <c r="B8065" t="s">
        <v>31</v>
      </c>
      <c r="C8065" t="s">
        <v>32</v>
      </c>
      <c r="D8065" t="s">
        <v>6839</v>
      </c>
      <c r="E8065" s="1">
        <v>45352</v>
      </c>
      <c r="F8065">
        <v>1</v>
      </c>
    </row>
    <row r="8066" spans="1:6" x14ac:dyDescent="0.25">
      <c r="A8066" t="s">
        <v>6467</v>
      </c>
      <c r="B8066" t="s">
        <v>31</v>
      </c>
      <c r="C8066" t="s">
        <v>32</v>
      </c>
      <c r="D8066" t="s">
        <v>6839</v>
      </c>
      <c r="E8066" s="1">
        <v>45383</v>
      </c>
      <c r="F8066">
        <v>1</v>
      </c>
    </row>
    <row r="8067" spans="1:6" x14ac:dyDescent="0.25">
      <c r="A8067" t="s">
        <v>6467</v>
      </c>
      <c r="B8067" t="s">
        <v>31</v>
      </c>
      <c r="C8067" t="s">
        <v>32</v>
      </c>
      <c r="D8067" t="s">
        <v>6839</v>
      </c>
      <c r="E8067" s="1">
        <v>45413</v>
      </c>
      <c r="F8067">
        <v>1</v>
      </c>
    </row>
    <row r="8068" spans="1:6" x14ac:dyDescent="0.25">
      <c r="A8068" t="s">
        <v>6467</v>
      </c>
      <c r="B8068" t="s">
        <v>31</v>
      </c>
      <c r="C8068" t="s">
        <v>32</v>
      </c>
      <c r="D8068" t="s">
        <v>6839</v>
      </c>
      <c r="E8068" s="1">
        <v>45444</v>
      </c>
      <c r="F8068">
        <v>1</v>
      </c>
    </row>
    <row r="8069" spans="1:6" x14ac:dyDescent="0.25">
      <c r="A8069" t="s">
        <v>6467</v>
      </c>
      <c r="B8069" t="s">
        <v>31</v>
      </c>
      <c r="C8069" t="s">
        <v>32</v>
      </c>
      <c r="D8069" t="s">
        <v>6839</v>
      </c>
      <c r="E8069" s="1">
        <v>45474</v>
      </c>
      <c r="F8069">
        <v>1</v>
      </c>
    </row>
    <row r="8070" spans="1:6" x14ac:dyDescent="0.25">
      <c r="A8070" t="s">
        <v>6467</v>
      </c>
      <c r="B8070" t="s">
        <v>31</v>
      </c>
      <c r="C8070" t="s">
        <v>32</v>
      </c>
      <c r="D8070" t="s">
        <v>6839</v>
      </c>
      <c r="E8070" s="1">
        <v>45505</v>
      </c>
      <c r="F8070">
        <v>1</v>
      </c>
    </row>
    <row r="8071" spans="1:6" x14ac:dyDescent="0.25">
      <c r="A8071" t="s">
        <v>6467</v>
      </c>
      <c r="B8071" t="s">
        <v>31</v>
      </c>
      <c r="C8071" t="s">
        <v>32</v>
      </c>
      <c r="D8071" t="s">
        <v>6839</v>
      </c>
      <c r="E8071" s="1">
        <v>45536</v>
      </c>
      <c r="F8071">
        <v>1</v>
      </c>
    </row>
    <row r="8072" spans="1:6" x14ac:dyDescent="0.25">
      <c r="A8072" t="s">
        <v>6467</v>
      </c>
      <c r="B8072" t="s">
        <v>31</v>
      </c>
      <c r="C8072" t="s">
        <v>32</v>
      </c>
      <c r="D8072" t="s">
        <v>6839</v>
      </c>
      <c r="E8072" s="1">
        <v>45566</v>
      </c>
      <c r="F8072">
        <v>1</v>
      </c>
    </row>
    <row r="8073" spans="1:6" x14ac:dyDescent="0.25">
      <c r="A8073" t="s">
        <v>6467</v>
      </c>
      <c r="B8073" t="s">
        <v>31</v>
      </c>
      <c r="C8073" t="s">
        <v>32</v>
      </c>
      <c r="D8073" t="s">
        <v>6839</v>
      </c>
      <c r="E8073" s="1">
        <v>45597</v>
      </c>
      <c r="F8073">
        <v>1</v>
      </c>
    </row>
    <row r="8074" spans="1:6" x14ac:dyDescent="0.25">
      <c r="A8074" t="s">
        <v>6467</v>
      </c>
      <c r="B8074" t="s">
        <v>31</v>
      </c>
      <c r="C8074" t="s">
        <v>32</v>
      </c>
      <c r="D8074" t="s">
        <v>6839</v>
      </c>
      <c r="E8074" s="1">
        <v>45627</v>
      </c>
      <c r="F8074">
        <v>1</v>
      </c>
    </row>
    <row r="8075" spans="1:6" x14ac:dyDescent="0.25">
      <c r="A8075" t="s">
        <v>6471</v>
      </c>
      <c r="B8075" t="s">
        <v>43</v>
      </c>
      <c r="C8075" t="s">
        <v>44</v>
      </c>
      <c r="D8075" t="s">
        <v>6840</v>
      </c>
      <c r="E8075" s="1">
        <v>45352</v>
      </c>
      <c r="F8075">
        <v>1</v>
      </c>
    </row>
    <row r="8076" spans="1:6" x14ac:dyDescent="0.25">
      <c r="A8076" t="s">
        <v>6471</v>
      </c>
      <c r="B8076" t="s">
        <v>43</v>
      </c>
      <c r="C8076" t="s">
        <v>44</v>
      </c>
      <c r="D8076" t="s">
        <v>6840</v>
      </c>
      <c r="E8076" s="1">
        <v>45383</v>
      </c>
      <c r="F8076">
        <v>1</v>
      </c>
    </row>
    <row r="8077" spans="1:6" x14ac:dyDescent="0.25">
      <c r="A8077" t="s">
        <v>6471</v>
      </c>
      <c r="B8077" t="s">
        <v>43</v>
      </c>
      <c r="C8077" t="s">
        <v>44</v>
      </c>
      <c r="D8077" t="s">
        <v>6840</v>
      </c>
      <c r="E8077" s="1">
        <v>45413</v>
      </c>
      <c r="F8077">
        <v>1</v>
      </c>
    </row>
    <row r="8078" spans="1:6" x14ac:dyDescent="0.25">
      <c r="A8078" t="s">
        <v>6471</v>
      </c>
      <c r="B8078" t="s">
        <v>43</v>
      </c>
      <c r="C8078" t="s">
        <v>44</v>
      </c>
      <c r="D8078" t="s">
        <v>6840</v>
      </c>
      <c r="E8078" s="1">
        <v>45444</v>
      </c>
      <c r="F8078">
        <v>1</v>
      </c>
    </row>
    <row r="8079" spans="1:6" x14ac:dyDescent="0.25">
      <c r="A8079" t="s">
        <v>6471</v>
      </c>
      <c r="B8079" t="s">
        <v>43</v>
      </c>
      <c r="C8079" t="s">
        <v>44</v>
      </c>
      <c r="D8079" t="s">
        <v>6840</v>
      </c>
      <c r="E8079" s="1">
        <v>45474</v>
      </c>
      <c r="F8079">
        <v>1</v>
      </c>
    </row>
    <row r="8080" spans="1:6" x14ac:dyDescent="0.25">
      <c r="A8080" t="s">
        <v>6471</v>
      </c>
      <c r="B8080" t="s">
        <v>43</v>
      </c>
      <c r="C8080" t="s">
        <v>44</v>
      </c>
      <c r="D8080" t="s">
        <v>6840</v>
      </c>
      <c r="E8080" s="1">
        <v>45505</v>
      </c>
      <c r="F8080">
        <v>1</v>
      </c>
    </row>
    <row r="8081" spans="1:6" x14ac:dyDescent="0.25">
      <c r="A8081" t="s">
        <v>6471</v>
      </c>
      <c r="B8081" t="s">
        <v>43</v>
      </c>
      <c r="C8081" t="s">
        <v>44</v>
      </c>
      <c r="D8081" t="s">
        <v>6840</v>
      </c>
      <c r="E8081" s="1">
        <v>45536</v>
      </c>
      <c r="F8081">
        <v>1</v>
      </c>
    </row>
    <row r="8082" spans="1:6" x14ac:dyDescent="0.25">
      <c r="A8082" t="s">
        <v>6471</v>
      </c>
      <c r="B8082" t="s">
        <v>43</v>
      </c>
      <c r="C8082" t="s">
        <v>44</v>
      </c>
      <c r="D8082" t="s">
        <v>6840</v>
      </c>
      <c r="E8082" s="1">
        <v>45566</v>
      </c>
      <c r="F8082">
        <v>1</v>
      </c>
    </row>
    <row r="8083" spans="1:6" x14ac:dyDescent="0.25">
      <c r="A8083" t="s">
        <v>6471</v>
      </c>
      <c r="B8083" t="s">
        <v>43</v>
      </c>
      <c r="C8083" t="s">
        <v>44</v>
      </c>
      <c r="D8083" t="s">
        <v>6840</v>
      </c>
      <c r="E8083" s="1">
        <v>45597</v>
      </c>
      <c r="F8083">
        <v>1</v>
      </c>
    </row>
    <row r="8084" spans="1:6" x14ac:dyDescent="0.25">
      <c r="A8084" t="s">
        <v>6476</v>
      </c>
      <c r="B8084" t="s">
        <v>233</v>
      </c>
      <c r="C8084" t="s">
        <v>32</v>
      </c>
      <c r="D8084" t="s">
        <v>6839</v>
      </c>
      <c r="E8084" s="1">
        <v>45352</v>
      </c>
      <c r="F8084">
        <v>1</v>
      </c>
    </row>
    <row r="8085" spans="1:6" x14ac:dyDescent="0.25">
      <c r="A8085" t="s">
        <v>6476</v>
      </c>
      <c r="B8085" t="s">
        <v>233</v>
      </c>
      <c r="C8085" t="s">
        <v>32</v>
      </c>
      <c r="D8085" t="s">
        <v>6839</v>
      </c>
      <c r="E8085" s="1">
        <v>45383</v>
      </c>
      <c r="F8085">
        <v>1</v>
      </c>
    </row>
    <row r="8086" spans="1:6" x14ac:dyDescent="0.25">
      <c r="A8086" t="s">
        <v>6476</v>
      </c>
      <c r="B8086" t="s">
        <v>233</v>
      </c>
      <c r="C8086" t="s">
        <v>32</v>
      </c>
      <c r="D8086" t="s">
        <v>6839</v>
      </c>
      <c r="E8086" s="1">
        <v>45413</v>
      </c>
      <c r="F8086">
        <v>1</v>
      </c>
    </row>
    <row r="8087" spans="1:6" x14ac:dyDescent="0.25">
      <c r="A8087" t="s">
        <v>6476</v>
      </c>
      <c r="B8087" t="s">
        <v>233</v>
      </c>
      <c r="C8087" t="s">
        <v>32</v>
      </c>
      <c r="D8087" t="s">
        <v>6839</v>
      </c>
      <c r="E8087" s="1">
        <v>45444</v>
      </c>
      <c r="F8087">
        <v>1</v>
      </c>
    </row>
    <row r="8088" spans="1:6" x14ac:dyDescent="0.25">
      <c r="A8088" t="s">
        <v>6476</v>
      </c>
      <c r="B8088" t="s">
        <v>233</v>
      </c>
      <c r="C8088" t="s">
        <v>32</v>
      </c>
      <c r="D8088" t="s">
        <v>6839</v>
      </c>
      <c r="E8088" s="1">
        <v>45474</v>
      </c>
      <c r="F8088">
        <v>1</v>
      </c>
    </row>
    <row r="8089" spans="1:6" x14ac:dyDescent="0.25">
      <c r="A8089" t="s">
        <v>6476</v>
      </c>
      <c r="B8089" t="s">
        <v>233</v>
      </c>
      <c r="C8089" t="s">
        <v>32</v>
      </c>
      <c r="D8089" t="s">
        <v>6839</v>
      </c>
      <c r="E8089" s="1">
        <v>45505</v>
      </c>
      <c r="F8089">
        <v>1</v>
      </c>
    </row>
    <row r="8090" spans="1:6" x14ac:dyDescent="0.25">
      <c r="A8090" t="s">
        <v>6476</v>
      </c>
      <c r="B8090" t="s">
        <v>233</v>
      </c>
      <c r="C8090" t="s">
        <v>32</v>
      </c>
      <c r="D8090" t="s">
        <v>6839</v>
      </c>
      <c r="E8090" s="1">
        <v>45536</v>
      </c>
      <c r="F8090">
        <v>1</v>
      </c>
    </row>
    <row r="8091" spans="1:6" x14ac:dyDescent="0.25">
      <c r="A8091" t="s">
        <v>6476</v>
      </c>
      <c r="B8091" t="s">
        <v>233</v>
      </c>
      <c r="C8091" t="s">
        <v>32</v>
      </c>
      <c r="D8091" t="s">
        <v>6839</v>
      </c>
      <c r="E8091" s="1">
        <v>45566</v>
      </c>
      <c r="F8091">
        <v>1</v>
      </c>
    </row>
    <row r="8092" spans="1:6" x14ac:dyDescent="0.25">
      <c r="A8092" t="s">
        <v>6476</v>
      </c>
      <c r="B8092" t="s">
        <v>233</v>
      </c>
      <c r="C8092" t="s">
        <v>32</v>
      </c>
      <c r="D8092" t="s">
        <v>6839</v>
      </c>
      <c r="E8092" s="1">
        <v>45597</v>
      </c>
      <c r="F8092">
        <v>1</v>
      </c>
    </row>
    <row r="8093" spans="1:6" x14ac:dyDescent="0.25">
      <c r="A8093" t="s">
        <v>6476</v>
      </c>
      <c r="B8093" t="s">
        <v>233</v>
      </c>
      <c r="C8093" t="s">
        <v>32</v>
      </c>
      <c r="D8093" t="s">
        <v>6839</v>
      </c>
      <c r="E8093" s="1">
        <v>45627</v>
      </c>
      <c r="F8093">
        <v>1</v>
      </c>
    </row>
    <row r="8094" spans="1:6" x14ac:dyDescent="0.25">
      <c r="A8094" t="s">
        <v>6486</v>
      </c>
      <c r="B8094" t="s">
        <v>52</v>
      </c>
      <c r="C8094" t="s">
        <v>44</v>
      </c>
      <c r="D8094" t="s">
        <v>6840</v>
      </c>
      <c r="E8094" s="1">
        <v>45352</v>
      </c>
      <c r="F8094">
        <v>1</v>
      </c>
    </row>
    <row r="8095" spans="1:6" x14ac:dyDescent="0.25">
      <c r="A8095" t="s">
        <v>6486</v>
      </c>
      <c r="B8095" t="s">
        <v>52</v>
      </c>
      <c r="C8095" t="s">
        <v>44</v>
      </c>
      <c r="D8095" t="s">
        <v>6840</v>
      </c>
      <c r="E8095" s="1">
        <v>45383</v>
      </c>
      <c r="F8095">
        <v>1</v>
      </c>
    </row>
    <row r="8096" spans="1:6" x14ac:dyDescent="0.25">
      <c r="A8096" t="s">
        <v>6486</v>
      </c>
      <c r="B8096" t="s">
        <v>52</v>
      </c>
      <c r="C8096" t="s">
        <v>44</v>
      </c>
      <c r="D8096" t="s">
        <v>6840</v>
      </c>
      <c r="E8096" s="1">
        <v>45413</v>
      </c>
      <c r="F8096">
        <v>1</v>
      </c>
    </row>
    <row r="8097" spans="1:6" x14ac:dyDescent="0.25">
      <c r="A8097" t="s">
        <v>6486</v>
      </c>
      <c r="B8097" t="s">
        <v>52</v>
      </c>
      <c r="C8097" t="s">
        <v>44</v>
      </c>
      <c r="D8097" t="s">
        <v>6840</v>
      </c>
      <c r="E8097" s="1">
        <v>45444</v>
      </c>
      <c r="F8097">
        <v>1</v>
      </c>
    </row>
    <row r="8098" spans="1:6" x14ac:dyDescent="0.25">
      <c r="A8098" t="s">
        <v>6486</v>
      </c>
      <c r="B8098" t="s">
        <v>52</v>
      </c>
      <c r="C8098" t="s">
        <v>44</v>
      </c>
      <c r="D8098" t="s">
        <v>6840</v>
      </c>
      <c r="E8098" s="1">
        <v>45474</v>
      </c>
      <c r="F8098">
        <v>1</v>
      </c>
    </row>
    <row r="8099" spans="1:6" x14ac:dyDescent="0.25">
      <c r="A8099" t="s">
        <v>6486</v>
      </c>
      <c r="B8099" t="s">
        <v>52</v>
      </c>
      <c r="C8099" t="s">
        <v>44</v>
      </c>
      <c r="D8099" t="s">
        <v>6840</v>
      </c>
      <c r="E8099" s="1">
        <v>45505</v>
      </c>
      <c r="F8099">
        <v>1</v>
      </c>
    </row>
    <row r="8100" spans="1:6" x14ac:dyDescent="0.25">
      <c r="A8100" t="s">
        <v>6486</v>
      </c>
      <c r="B8100" t="s">
        <v>52</v>
      </c>
      <c r="C8100" t="s">
        <v>44</v>
      </c>
      <c r="D8100" t="s">
        <v>6840</v>
      </c>
      <c r="E8100" s="1">
        <v>45536</v>
      </c>
      <c r="F8100">
        <v>1</v>
      </c>
    </row>
    <row r="8101" spans="1:6" x14ac:dyDescent="0.25">
      <c r="A8101" t="s">
        <v>6486</v>
      </c>
      <c r="B8101" t="s">
        <v>52</v>
      </c>
      <c r="C8101" t="s">
        <v>44</v>
      </c>
      <c r="D8101" t="s">
        <v>6840</v>
      </c>
      <c r="E8101" s="1">
        <v>45566</v>
      </c>
      <c r="F8101">
        <v>1</v>
      </c>
    </row>
    <row r="8102" spans="1:6" x14ac:dyDescent="0.25">
      <c r="A8102" t="s">
        <v>6486</v>
      </c>
      <c r="B8102" t="s">
        <v>52</v>
      </c>
      <c r="C8102" t="s">
        <v>44</v>
      </c>
      <c r="D8102" t="s">
        <v>6840</v>
      </c>
      <c r="E8102" s="1">
        <v>45597</v>
      </c>
      <c r="F8102">
        <v>1</v>
      </c>
    </row>
    <row r="8103" spans="1:6" x14ac:dyDescent="0.25">
      <c r="A8103" t="s">
        <v>6486</v>
      </c>
      <c r="B8103" t="s">
        <v>52</v>
      </c>
      <c r="C8103" t="s">
        <v>44</v>
      </c>
      <c r="D8103" t="s">
        <v>6840</v>
      </c>
      <c r="E8103" s="1">
        <v>45627</v>
      </c>
      <c r="F8103">
        <v>1</v>
      </c>
    </row>
    <row r="8104" spans="1:6" x14ac:dyDescent="0.25">
      <c r="A8104" t="s">
        <v>6494</v>
      </c>
      <c r="B8104" t="s">
        <v>52</v>
      </c>
      <c r="C8104" t="s">
        <v>44</v>
      </c>
      <c r="D8104" t="s">
        <v>6841</v>
      </c>
      <c r="E8104" s="1">
        <v>45323</v>
      </c>
      <c r="F8104">
        <v>1</v>
      </c>
    </row>
    <row r="8105" spans="1:6" x14ac:dyDescent="0.25">
      <c r="A8105" t="s">
        <v>6494</v>
      </c>
      <c r="B8105" t="s">
        <v>52</v>
      </c>
      <c r="C8105" t="s">
        <v>44</v>
      </c>
      <c r="D8105" t="s">
        <v>6841</v>
      </c>
      <c r="E8105" s="1">
        <v>45352</v>
      </c>
      <c r="F8105">
        <v>1</v>
      </c>
    </row>
    <row r="8106" spans="1:6" x14ac:dyDescent="0.25">
      <c r="A8106" t="s">
        <v>6494</v>
      </c>
      <c r="B8106" t="s">
        <v>52</v>
      </c>
      <c r="C8106" t="s">
        <v>44</v>
      </c>
      <c r="D8106" t="s">
        <v>6841</v>
      </c>
      <c r="E8106" s="1">
        <v>45383</v>
      </c>
      <c r="F8106">
        <v>1</v>
      </c>
    </row>
    <row r="8107" spans="1:6" x14ac:dyDescent="0.25">
      <c r="A8107" t="s">
        <v>6494</v>
      </c>
      <c r="B8107" t="s">
        <v>52</v>
      </c>
      <c r="C8107" t="s">
        <v>44</v>
      </c>
      <c r="D8107" t="s">
        <v>6841</v>
      </c>
      <c r="E8107" s="1">
        <v>45413</v>
      </c>
      <c r="F8107">
        <v>1</v>
      </c>
    </row>
    <row r="8108" spans="1:6" x14ac:dyDescent="0.25">
      <c r="A8108" t="s">
        <v>6494</v>
      </c>
      <c r="B8108" t="s">
        <v>52</v>
      </c>
      <c r="C8108" t="s">
        <v>44</v>
      </c>
      <c r="D8108" t="s">
        <v>6841</v>
      </c>
      <c r="E8108" s="1">
        <v>45444</v>
      </c>
      <c r="F8108">
        <v>1</v>
      </c>
    </row>
    <row r="8109" spans="1:6" x14ac:dyDescent="0.25">
      <c r="A8109" t="s">
        <v>6494</v>
      </c>
      <c r="B8109" t="s">
        <v>52</v>
      </c>
      <c r="C8109" t="s">
        <v>44</v>
      </c>
      <c r="D8109" t="s">
        <v>6841</v>
      </c>
      <c r="E8109" s="1">
        <v>45474</v>
      </c>
      <c r="F8109">
        <v>1</v>
      </c>
    </row>
    <row r="8110" spans="1:6" x14ac:dyDescent="0.25">
      <c r="A8110" t="s">
        <v>6494</v>
      </c>
      <c r="B8110" t="s">
        <v>52</v>
      </c>
      <c r="C8110" t="s">
        <v>44</v>
      </c>
      <c r="D8110" t="s">
        <v>6841</v>
      </c>
      <c r="E8110" s="1">
        <v>45505</v>
      </c>
      <c r="F8110">
        <v>1</v>
      </c>
    </row>
    <row r="8111" spans="1:6" x14ac:dyDescent="0.25">
      <c r="A8111" t="s">
        <v>6494</v>
      </c>
      <c r="B8111" t="s">
        <v>52</v>
      </c>
      <c r="C8111" t="s">
        <v>44</v>
      </c>
      <c r="D8111" t="s">
        <v>6841</v>
      </c>
      <c r="E8111" s="1">
        <v>45536</v>
      </c>
      <c r="F8111">
        <v>1</v>
      </c>
    </row>
    <row r="8112" spans="1:6" x14ac:dyDescent="0.25">
      <c r="A8112" t="s">
        <v>6494</v>
      </c>
      <c r="B8112" t="s">
        <v>52</v>
      </c>
      <c r="C8112" t="s">
        <v>44</v>
      </c>
      <c r="D8112" t="s">
        <v>6841</v>
      </c>
      <c r="E8112" s="1">
        <v>45566</v>
      </c>
      <c r="F8112">
        <v>1</v>
      </c>
    </row>
    <row r="8113" spans="1:6" x14ac:dyDescent="0.25">
      <c r="A8113" t="s">
        <v>6494</v>
      </c>
      <c r="B8113" t="s">
        <v>52</v>
      </c>
      <c r="C8113" t="s">
        <v>44</v>
      </c>
      <c r="D8113" t="s">
        <v>6841</v>
      </c>
      <c r="E8113" s="1">
        <v>45597</v>
      </c>
      <c r="F8113">
        <v>1</v>
      </c>
    </row>
    <row r="8114" spans="1:6" x14ac:dyDescent="0.25">
      <c r="A8114" t="s">
        <v>6494</v>
      </c>
      <c r="B8114" t="s">
        <v>52</v>
      </c>
      <c r="C8114" t="s">
        <v>44</v>
      </c>
      <c r="D8114" t="s">
        <v>6841</v>
      </c>
      <c r="E8114" s="1">
        <v>45627</v>
      </c>
      <c r="F8114">
        <v>1</v>
      </c>
    </row>
    <row r="8115" spans="1:6" x14ac:dyDescent="0.25">
      <c r="A8115" t="s">
        <v>6508</v>
      </c>
      <c r="B8115" t="s">
        <v>146</v>
      </c>
      <c r="C8115" t="s">
        <v>147</v>
      </c>
      <c r="D8115" t="s">
        <v>6839</v>
      </c>
      <c r="E8115" s="1">
        <v>45323</v>
      </c>
      <c r="F8115">
        <v>1</v>
      </c>
    </row>
    <row r="8116" spans="1:6" x14ac:dyDescent="0.25">
      <c r="A8116" t="s">
        <v>6508</v>
      </c>
      <c r="B8116" t="s">
        <v>146</v>
      </c>
      <c r="C8116" t="s">
        <v>147</v>
      </c>
      <c r="D8116" t="s">
        <v>6839</v>
      </c>
      <c r="E8116" s="1">
        <v>45352</v>
      </c>
      <c r="F8116">
        <v>1</v>
      </c>
    </row>
    <row r="8117" spans="1:6" x14ac:dyDescent="0.25">
      <c r="A8117" t="s">
        <v>6508</v>
      </c>
      <c r="B8117" t="s">
        <v>146</v>
      </c>
      <c r="C8117" t="s">
        <v>147</v>
      </c>
      <c r="D8117" t="s">
        <v>6839</v>
      </c>
      <c r="E8117" s="1">
        <v>45383</v>
      </c>
      <c r="F8117">
        <v>1</v>
      </c>
    </row>
    <row r="8118" spans="1:6" x14ac:dyDescent="0.25">
      <c r="A8118" t="s">
        <v>6508</v>
      </c>
      <c r="B8118" t="s">
        <v>146</v>
      </c>
      <c r="C8118" t="s">
        <v>147</v>
      </c>
      <c r="D8118" t="s">
        <v>6839</v>
      </c>
      <c r="E8118" s="1">
        <v>45413</v>
      </c>
      <c r="F8118">
        <v>1</v>
      </c>
    </row>
    <row r="8119" spans="1:6" x14ac:dyDescent="0.25">
      <c r="A8119" t="s">
        <v>6508</v>
      </c>
      <c r="B8119" t="s">
        <v>146</v>
      </c>
      <c r="C8119" t="s">
        <v>147</v>
      </c>
      <c r="D8119" t="s">
        <v>6839</v>
      </c>
      <c r="E8119" s="1">
        <v>45444</v>
      </c>
      <c r="F8119">
        <v>1</v>
      </c>
    </row>
    <row r="8120" spans="1:6" x14ac:dyDescent="0.25">
      <c r="A8120" t="s">
        <v>6508</v>
      </c>
      <c r="B8120" t="s">
        <v>146</v>
      </c>
      <c r="C8120" t="s">
        <v>147</v>
      </c>
      <c r="D8120" t="s">
        <v>6839</v>
      </c>
      <c r="E8120" s="1">
        <v>45474</v>
      </c>
      <c r="F8120">
        <v>1</v>
      </c>
    </row>
    <row r="8121" spans="1:6" x14ac:dyDescent="0.25">
      <c r="A8121" t="s">
        <v>6508</v>
      </c>
      <c r="B8121" t="s">
        <v>146</v>
      </c>
      <c r="C8121" t="s">
        <v>147</v>
      </c>
      <c r="D8121" t="s">
        <v>6839</v>
      </c>
      <c r="E8121" s="1">
        <v>45505</v>
      </c>
      <c r="F8121">
        <v>1</v>
      </c>
    </row>
    <row r="8122" spans="1:6" x14ac:dyDescent="0.25">
      <c r="A8122" t="s">
        <v>6508</v>
      </c>
      <c r="B8122" t="s">
        <v>146</v>
      </c>
      <c r="C8122" t="s">
        <v>147</v>
      </c>
      <c r="D8122" t="s">
        <v>6839</v>
      </c>
      <c r="E8122" s="1">
        <v>45536</v>
      </c>
      <c r="F8122">
        <v>1</v>
      </c>
    </row>
    <row r="8123" spans="1:6" x14ac:dyDescent="0.25">
      <c r="A8123" t="s">
        <v>6508</v>
      </c>
      <c r="B8123" t="s">
        <v>146</v>
      </c>
      <c r="C8123" t="s">
        <v>147</v>
      </c>
      <c r="D8123" t="s">
        <v>6839</v>
      </c>
      <c r="E8123" s="1">
        <v>45566</v>
      </c>
      <c r="F8123">
        <v>1</v>
      </c>
    </row>
    <row r="8124" spans="1:6" x14ac:dyDescent="0.25">
      <c r="A8124" t="s">
        <v>6508</v>
      </c>
      <c r="B8124" t="s">
        <v>146</v>
      </c>
      <c r="C8124" t="s">
        <v>147</v>
      </c>
      <c r="D8124" t="s">
        <v>6839</v>
      </c>
      <c r="E8124" s="1">
        <v>45597</v>
      </c>
      <c r="F8124">
        <v>1</v>
      </c>
    </row>
    <row r="8125" spans="1:6" x14ac:dyDescent="0.25">
      <c r="A8125" t="s">
        <v>6508</v>
      </c>
      <c r="B8125" t="s">
        <v>146</v>
      </c>
      <c r="C8125" t="s">
        <v>147</v>
      </c>
      <c r="D8125" t="s">
        <v>6839</v>
      </c>
      <c r="E8125" s="1">
        <v>45627</v>
      </c>
      <c r="F8125">
        <v>1</v>
      </c>
    </row>
    <row r="8126" spans="1:6" x14ac:dyDescent="0.25">
      <c r="A8126" t="s">
        <v>6519</v>
      </c>
      <c r="B8126" t="s">
        <v>52</v>
      </c>
      <c r="C8126" t="s">
        <v>44</v>
      </c>
      <c r="D8126" t="s">
        <v>6841</v>
      </c>
      <c r="E8126" s="1">
        <v>45352</v>
      </c>
      <c r="F8126">
        <v>1</v>
      </c>
    </row>
    <row r="8127" spans="1:6" x14ac:dyDescent="0.25">
      <c r="A8127" t="s">
        <v>6519</v>
      </c>
      <c r="B8127" t="s">
        <v>52</v>
      </c>
      <c r="C8127" t="s">
        <v>44</v>
      </c>
      <c r="D8127" t="s">
        <v>6841</v>
      </c>
      <c r="E8127" s="1">
        <v>45383</v>
      </c>
      <c r="F8127">
        <v>1</v>
      </c>
    </row>
    <row r="8128" spans="1:6" x14ac:dyDescent="0.25">
      <c r="A8128" t="s">
        <v>6519</v>
      </c>
      <c r="B8128" t="s">
        <v>52</v>
      </c>
      <c r="C8128" t="s">
        <v>44</v>
      </c>
      <c r="D8128" t="s">
        <v>6841</v>
      </c>
      <c r="E8128" s="1">
        <v>45413</v>
      </c>
      <c r="F8128">
        <v>1</v>
      </c>
    </row>
    <row r="8129" spans="1:6" x14ac:dyDescent="0.25">
      <c r="A8129" t="s">
        <v>6519</v>
      </c>
      <c r="B8129" t="s">
        <v>52</v>
      </c>
      <c r="C8129" t="s">
        <v>44</v>
      </c>
      <c r="D8129" t="s">
        <v>6841</v>
      </c>
      <c r="E8129" s="1">
        <v>45444</v>
      </c>
      <c r="F8129">
        <v>1</v>
      </c>
    </row>
    <row r="8130" spans="1:6" x14ac:dyDescent="0.25">
      <c r="A8130" t="s">
        <v>6519</v>
      </c>
      <c r="B8130" t="s">
        <v>52</v>
      </c>
      <c r="C8130" t="s">
        <v>44</v>
      </c>
      <c r="D8130" t="s">
        <v>6841</v>
      </c>
      <c r="E8130" s="1">
        <v>45474</v>
      </c>
      <c r="F8130">
        <v>1</v>
      </c>
    </row>
    <row r="8131" spans="1:6" x14ac:dyDescent="0.25">
      <c r="A8131" t="s">
        <v>6519</v>
      </c>
      <c r="B8131" t="s">
        <v>52</v>
      </c>
      <c r="C8131" t="s">
        <v>44</v>
      </c>
      <c r="D8131" t="s">
        <v>6841</v>
      </c>
      <c r="E8131" s="1">
        <v>45505</v>
      </c>
      <c r="F8131">
        <v>1</v>
      </c>
    </row>
    <row r="8132" spans="1:6" x14ac:dyDescent="0.25">
      <c r="A8132" t="s">
        <v>6519</v>
      </c>
      <c r="B8132" t="s">
        <v>52</v>
      </c>
      <c r="C8132" t="s">
        <v>44</v>
      </c>
      <c r="D8132" t="s">
        <v>6841</v>
      </c>
      <c r="E8132" s="1">
        <v>45536</v>
      </c>
      <c r="F8132">
        <v>1</v>
      </c>
    </row>
    <row r="8133" spans="1:6" x14ac:dyDescent="0.25">
      <c r="A8133" t="s">
        <v>6519</v>
      </c>
      <c r="B8133" t="s">
        <v>52</v>
      </c>
      <c r="C8133" t="s">
        <v>44</v>
      </c>
      <c r="D8133" t="s">
        <v>6841</v>
      </c>
      <c r="E8133" s="1">
        <v>45566</v>
      </c>
      <c r="F8133">
        <v>1</v>
      </c>
    </row>
    <row r="8134" spans="1:6" x14ac:dyDescent="0.25">
      <c r="A8134" t="s">
        <v>6531</v>
      </c>
      <c r="B8134" t="s">
        <v>31</v>
      </c>
      <c r="C8134" t="s">
        <v>32</v>
      </c>
      <c r="D8134" t="s">
        <v>6840</v>
      </c>
      <c r="E8134" s="1">
        <v>45323</v>
      </c>
      <c r="F8134">
        <v>1</v>
      </c>
    </row>
    <row r="8135" spans="1:6" x14ac:dyDescent="0.25">
      <c r="A8135" t="s">
        <v>6531</v>
      </c>
      <c r="B8135" t="s">
        <v>31</v>
      </c>
      <c r="C8135" t="s">
        <v>32</v>
      </c>
      <c r="D8135" t="s">
        <v>6840</v>
      </c>
      <c r="E8135" s="1">
        <v>45352</v>
      </c>
      <c r="F8135">
        <v>1</v>
      </c>
    </row>
    <row r="8136" spans="1:6" x14ac:dyDescent="0.25">
      <c r="A8136" t="s">
        <v>6531</v>
      </c>
      <c r="B8136" t="s">
        <v>31</v>
      </c>
      <c r="C8136" t="s">
        <v>32</v>
      </c>
      <c r="D8136" t="s">
        <v>6840</v>
      </c>
      <c r="E8136" s="1">
        <v>45383</v>
      </c>
      <c r="F8136">
        <v>1</v>
      </c>
    </row>
    <row r="8137" spans="1:6" x14ac:dyDescent="0.25">
      <c r="A8137" t="s">
        <v>6531</v>
      </c>
      <c r="B8137" t="s">
        <v>31</v>
      </c>
      <c r="C8137" t="s">
        <v>32</v>
      </c>
      <c r="D8137" t="s">
        <v>6840</v>
      </c>
      <c r="E8137" s="1">
        <v>45413</v>
      </c>
      <c r="F8137">
        <v>1</v>
      </c>
    </row>
    <row r="8138" spans="1:6" x14ac:dyDescent="0.25">
      <c r="A8138" t="s">
        <v>6531</v>
      </c>
      <c r="B8138" t="s">
        <v>31</v>
      </c>
      <c r="C8138" t="s">
        <v>32</v>
      </c>
      <c r="D8138" t="s">
        <v>6840</v>
      </c>
      <c r="E8138" s="1">
        <v>45444</v>
      </c>
      <c r="F8138">
        <v>1</v>
      </c>
    </row>
    <row r="8139" spans="1:6" x14ac:dyDescent="0.25">
      <c r="A8139" t="s">
        <v>6531</v>
      </c>
      <c r="B8139" t="s">
        <v>31</v>
      </c>
      <c r="C8139" t="s">
        <v>32</v>
      </c>
      <c r="D8139" t="s">
        <v>6840</v>
      </c>
      <c r="E8139" s="1">
        <v>45474</v>
      </c>
      <c r="F8139">
        <v>1</v>
      </c>
    </row>
    <row r="8140" spans="1:6" x14ac:dyDescent="0.25">
      <c r="A8140" t="s">
        <v>6531</v>
      </c>
      <c r="B8140" t="s">
        <v>31</v>
      </c>
      <c r="C8140" t="s">
        <v>32</v>
      </c>
      <c r="D8140" t="s">
        <v>6840</v>
      </c>
      <c r="E8140" s="1">
        <v>45505</v>
      </c>
      <c r="F8140">
        <v>1</v>
      </c>
    </row>
    <row r="8141" spans="1:6" x14ac:dyDescent="0.25">
      <c r="A8141" t="s">
        <v>6531</v>
      </c>
      <c r="B8141" t="s">
        <v>31</v>
      </c>
      <c r="C8141" t="s">
        <v>32</v>
      </c>
      <c r="D8141" t="s">
        <v>6840</v>
      </c>
      <c r="E8141" s="1">
        <v>45536</v>
      </c>
      <c r="F8141">
        <v>1</v>
      </c>
    </row>
    <row r="8142" spans="1:6" x14ac:dyDescent="0.25">
      <c r="A8142" t="s">
        <v>6531</v>
      </c>
      <c r="B8142" t="s">
        <v>31</v>
      </c>
      <c r="C8142" t="s">
        <v>32</v>
      </c>
      <c r="D8142" t="s">
        <v>6840</v>
      </c>
      <c r="E8142" s="1">
        <v>45566</v>
      </c>
      <c r="F8142">
        <v>1</v>
      </c>
    </row>
    <row r="8143" spans="1:6" x14ac:dyDescent="0.25">
      <c r="A8143" t="s">
        <v>6531</v>
      </c>
      <c r="B8143" t="s">
        <v>31</v>
      </c>
      <c r="C8143" t="s">
        <v>32</v>
      </c>
      <c r="D8143" t="s">
        <v>6840</v>
      </c>
      <c r="E8143" s="1">
        <v>45597</v>
      </c>
      <c r="F8143">
        <v>1</v>
      </c>
    </row>
    <row r="8144" spans="1:6" x14ac:dyDescent="0.25">
      <c r="A8144" t="s">
        <v>6531</v>
      </c>
      <c r="B8144" t="s">
        <v>31</v>
      </c>
      <c r="C8144" t="s">
        <v>32</v>
      </c>
      <c r="D8144" t="s">
        <v>6840</v>
      </c>
      <c r="E8144" s="1">
        <v>45627</v>
      </c>
      <c r="F8144">
        <v>1</v>
      </c>
    </row>
    <row r="8145" spans="1:6" x14ac:dyDescent="0.25">
      <c r="A8145" t="s">
        <v>6540</v>
      </c>
      <c r="B8145" t="s">
        <v>43</v>
      </c>
      <c r="C8145" t="s">
        <v>44</v>
      </c>
      <c r="D8145" t="s">
        <v>6842</v>
      </c>
      <c r="E8145" s="1">
        <v>45292</v>
      </c>
      <c r="F8145">
        <v>1</v>
      </c>
    </row>
    <row r="8146" spans="1:6" x14ac:dyDescent="0.25">
      <c r="A8146" t="s">
        <v>6540</v>
      </c>
      <c r="B8146" t="s">
        <v>43</v>
      </c>
      <c r="C8146" t="s">
        <v>44</v>
      </c>
      <c r="D8146" t="s">
        <v>6842</v>
      </c>
      <c r="E8146" s="1">
        <v>45323</v>
      </c>
      <c r="F8146">
        <v>1</v>
      </c>
    </row>
    <row r="8147" spans="1:6" x14ac:dyDescent="0.25">
      <c r="A8147" t="s">
        <v>6540</v>
      </c>
      <c r="B8147" t="s">
        <v>43</v>
      </c>
      <c r="C8147" t="s">
        <v>44</v>
      </c>
      <c r="D8147" t="s">
        <v>6842</v>
      </c>
      <c r="E8147" s="1">
        <v>45352</v>
      </c>
      <c r="F8147">
        <v>1</v>
      </c>
    </row>
    <row r="8148" spans="1:6" x14ac:dyDescent="0.25">
      <c r="A8148" t="s">
        <v>6540</v>
      </c>
      <c r="B8148" t="s">
        <v>43</v>
      </c>
      <c r="C8148" t="s">
        <v>44</v>
      </c>
      <c r="D8148" t="s">
        <v>6842</v>
      </c>
      <c r="E8148" s="1">
        <v>45383</v>
      </c>
      <c r="F8148">
        <v>1</v>
      </c>
    </row>
    <row r="8149" spans="1:6" x14ac:dyDescent="0.25">
      <c r="A8149" t="s">
        <v>6540</v>
      </c>
      <c r="B8149" t="s">
        <v>43</v>
      </c>
      <c r="C8149" t="s">
        <v>44</v>
      </c>
      <c r="D8149" t="s">
        <v>6842</v>
      </c>
      <c r="E8149" s="1">
        <v>45413</v>
      </c>
      <c r="F8149">
        <v>1</v>
      </c>
    </row>
    <row r="8150" spans="1:6" x14ac:dyDescent="0.25">
      <c r="A8150" t="s">
        <v>6540</v>
      </c>
      <c r="B8150" t="s">
        <v>43</v>
      </c>
      <c r="C8150" t="s">
        <v>44</v>
      </c>
      <c r="D8150" t="s">
        <v>6842</v>
      </c>
      <c r="E8150" s="1">
        <v>45444</v>
      </c>
      <c r="F8150">
        <v>1</v>
      </c>
    </row>
    <row r="8151" spans="1:6" x14ac:dyDescent="0.25">
      <c r="A8151" t="s">
        <v>6540</v>
      </c>
      <c r="B8151" t="s">
        <v>43</v>
      </c>
      <c r="C8151" t="s">
        <v>44</v>
      </c>
      <c r="D8151" t="s">
        <v>6842</v>
      </c>
      <c r="E8151" s="1">
        <v>45474</v>
      </c>
      <c r="F8151">
        <v>1</v>
      </c>
    </row>
    <row r="8152" spans="1:6" x14ac:dyDescent="0.25">
      <c r="A8152" t="s">
        <v>6540</v>
      </c>
      <c r="B8152" t="s">
        <v>43</v>
      </c>
      <c r="C8152" t="s">
        <v>44</v>
      </c>
      <c r="D8152" t="s">
        <v>6842</v>
      </c>
      <c r="E8152" s="1">
        <v>45505</v>
      </c>
      <c r="F8152">
        <v>1</v>
      </c>
    </row>
    <row r="8153" spans="1:6" x14ac:dyDescent="0.25">
      <c r="A8153" t="s">
        <v>6540</v>
      </c>
      <c r="B8153" t="s">
        <v>43</v>
      </c>
      <c r="C8153" t="s">
        <v>44</v>
      </c>
      <c r="D8153" t="s">
        <v>6842</v>
      </c>
      <c r="E8153" s="1">
        <v>45536</v>
      </c>
      <c r="F8153">
        <v>1</v>
      </c>
    </row>
    <row r="8154" spans="1:6" x14ac:dyDescent="0.25">
      <c r="A8154" t="s">
        <v>6540</v>
      </c>
      <c r="B8154" t="s">
        <v>43</v>
      </c>
      <c r="C8154" t="s">
        <v>44</v>
      </c>
      <c r="D8154" t="s">
        <v>6842</v>
      </c>
      <c r="E8154" s="1">
        <v>45566</v>
      </c>
      <c r="F8154">
        <v>1</v>
      </c>
    </row>
    <row r="8155" spans="1:6" x14ac:dyDescent="0.25">
      <c r="A8155" t="s">
        <v>6540</v>
      </c>
      <c r="B8155" t="s">
        <v>43</v>
      </c>
      <c r="C8155" t="s">
        <v>44</v>
      </c>
      <c r="D8155" t="s">
        <v>6842</v>
      </c>
      <c r="E8155" s="1">
        <v>45597</v>
      </c>
      <c r="F8155">
        <v>1</v>
      </c>
    </row>
    <row r="8156" spans="1:6" x14ac:dyDescent="0.25">
      <c r="A8156" t="s">
        <v>6540</v>
      </c>
      <c r="B8156" t="s">
        <v>43</v>
      </c>
      <c r="C8156" t="s">
        <v>44</v>
      </c>
      <c r="D8156" t="s">
        <v>6842</v>
      </c>
      <c r="E8156" s="1">
        <v>45627</v>
      </c>
      <c r="F8156">
        <v>1</v>
      </c>
    </row>
    <row r="8157" spans="1:6" x14ac:dyDescent="0.25">
      <c r="A8157" t="s">
        <v>6563</v>
      </c>
      <c r="B8157" t="s">
        <v>146</v>
      </c>
      <c r="C8157" t="s">
        <v>147</v>
      </c>
      <c r="D8157" t="s">
        <v>6842</v>
      </c>
      <c r="E8157" s="1">
        <v>45323</v>
      </c>
      <c r="F8157">
        <v>1</v>
      </c>
    </row>
    <row r="8158" spans="1:6" x14ac:dyDescent="0.25">
      <c r="A8158" t="s">
        <v>6563</v>
      </c>
      <c r="B8158" t="s">
        <v>146</v>
      </c>
      <c r="C8158" t="s">
        <v>147</v>
      </c>
      <c r="D8158" t="s">
        <v>6842</v>
      </c>
      <c r="E8158" s="1">
        <v>45352</v>
      </c>
      <c r="F8158">
        <v>1</v>
      </c>
    </row>
    <row r="8159" spans="1:6" x14ac:dyDescent="0.25">
      <c r="A8159" t="s">
        <v>6563</v>
      </c>
      <c r="B8159" t="s">
        <v>146</v>
      </c>
      <c r="C8159" t="s">
        <v>147</v>
      </c>
      <c r="D8159" t="s">
        <v>6842</v>
      </c>
      <c r="E8159" s="1">
        <v>45383</v>
      </c>
      <c r="F8159">
        <v>1</v>
      </c>
    </row>
    <row r="8160" spans="1:6" x14ac:dyDescent="0.25">
      <c r="A8160" t="s">
        <v>6563</v>
      </c>
      <c r="B8160" t="s">
        <v>146</v>
      </c>
      <c r="C8160" t="s">
        <v>147</v>
      </c>
      <c r="D8160" t="s">
        <v>6842</v>
      </c>
      <c r="E8160" s="1">
        <v>45413</v>
      </c>
      <c r="F8160">
        <v>1</v>
      </c>
    </row>
    <row r="8161" spans="1:6" x14ac:dyDescent="0.25">
      <c r="A8161" t="s">
        <v>6563</v>
      </c>
      <c r="B8161" t="s">
        <v>146</v>
      </c>
      <c r="C8161" t="s">
        <v>147</v>
      </c>
      <c r="D8161" t="s">
        <v>6842</v>
      </c>
      <c r="E8161" s="1">
        <v>45444</v>
      </c>
      <c r="F8161">
        <v>1</v>
      </c>
    </row>
    <row r="8162" spans="1:6" x14ac:dyDescent="0.25">
      <c r="A8162" t="s">
        <v>6563</v>
      </c>
      <c r="B8162" t="s">
        <v>146</v>
      </c>
      <c r="C8162" t="s">
        <v>147</v>
      </c>
      <c r="D8162" t="s">
        <v>6842</v>
      </c>
      <c r="E8162" s="1">
        <v>45474</v>
      </c>
      <c r="F8162">
        <v>1</v>
      </c>
    </row>
    <row r="8163" spans="1:6" x14ac:dyDescent="0.25">
      <c r="A8163" t="s">
        <v>6563</v>
      </c>
      <c r="B8163" t="s">
        <v>146</v>
      </c>
      <c r="C8163" t="s">
        <v>147</v>
      </c>
      <c r="D8163" t="s">
        <v>6842</v>
      </c>
      <c r="E8163" s="1">
        <v>45505</v>
      </c>
      <c r="F8163">
        <v>1</v>
      </c>
    </row>
    <row r="8164" spans="1:6" x14ac:dyDescent="0.25">
      <c r="A8164" t="s">
        <v>6563</v>
      </c>
      <c r="B8164" t="s">
        <v>146</v>
      </c>
      <c r="C8164" t="s">
        <v>147</v>
      </c>
      <c r="D8164" t="s">
        <v>6842</v>
      </c>
      <c r="E8164" s="1">
        <v>45536</v>
      </c>
      <c r="F8164">
        <v>1</v>
      </c>
    </row>
    <row r="8165" spans="1:6" x14ac:dyDescent="0.25">
      <c r="A8165" t="s">
        <v>6563</v>
      </c>
      <c r="B8165" t="s">
        <v>146</v>
      </c>
      <c r="C8165" t="s">
        <v>147</v>
      </c>
      <c r="D8165" t="s">
        <v>6842</v>
      </c>
      <c r="E8165" s="1">
        <v>45566</v>
      </c>
      <c r="F8165">
        <v>1</v>
      </c>
    </row>
    <row r="8166" spans="1:6" x14ac:dyDescent="0.25">
      <c r="A8166" t="s">
        <v>6563</v>
      </c>
      <c r="B8166" t="s">
        <v>146</v>
      </c>
      <c r="C8166" t="s">
        <v>147</v>
      </c>
      <c r="D8166" t="s">
        <v>6842</v>
      </c>
      <c r="E8166" s="1">
        <v>45597</v>
      </c>
      <c r="F8166">
        <v>1</v>
      </c>
    </row>
    <row r="8167" spans="1:6" x14ac:dyDescent="0.25">
      <c r="A8167" t="s">
        <v>6563</v>
      </c>
      <c r="B8167" t="s">
        <v>146</v>
      </c>
      <c r="C8167" t="s">
        <v>147</v>
      </c>
      <c r="D8167" t="s">
        <v>6842</v>
      </c>
      <c r="E8167" s="1">
        <v>45627</v>
      </c>
      <c r="F8167">
        <v>1</v>
      </c>
    </row>
    <row r="8168" spans="1:6" x14ac:dyDescent="0.25">
      <c r="A8168" t="s">
        <v>6570</v>
      </c>
      <c r="B8168" t="s">
        <v>233</v>
      </c>
      <c r="C8168" t="s">
        <v>32</v>
      </c>
      <c r="D8168" t="s">
        <v>6841</v>
      </c>
      <c r="E8168" s="1">
        <v>45323</v>
      </c>
      <c r="F8168">
        <v>1</v>
      </c>
    </row>
    <row r="8169" spans="1:6" x14ac:dyDescent="0.25">
      <c r="A8169" t="s">
        <v>6570</v>
      </c>
      <c r="B8169" t="s">
        <v>233</v>
      </c>
      <c r="C8169" t="s">
        <v>32</v>
      </c>
      <c r="D8169" t="s">
        <v>6841</v>
      </c>
      <c r="E8169" s="1">
        <v>45352</v>
      </c>
      <c r="F8169">
        <v>1</v>
      </c>
    </row>
    <row r="8170" spans="1:6" x14ac:dyDescent="0.25">
      <c r="A8170" t="s">
        <v>6570</v>
      </c>
      <c r="B8170" t="s">
        <v>233</v>
      </c>
      <c r="C8170" t="s">
        <v>32</v>
      </c>
      <c r="D8170" t="s">
        <v>6841</v>
      </c>
      <c r="E8170" s="1">
        <v>45383</v>
      </c>
      <c r="F8170">
        <v>1</v>
      </c>
    </row>
    <row r="8171" spans="1:6" x14ac:dyDescent="0.25">
      <c r="A8171" t="s">
        <v>6570</v>
      </c>
      <c r="B8171" t="s">
        <v>233</v>
      </c>
      <c r="C8171" t="s">
        <v>32</v>
      </c>
      <c r="D8171" t="s">
        <v>6841</v>
      </c>
      <c r="E8171" s="1">
        <v>45413</v>
      </c>
      <c r="F8171">
        <v>1</v>
      </c>
    </row>
    <row r="8172" spans="1:6" x14ac:dyDescent="0.25">
      <c r="A8172" t="s">
        <v>6570</v>
      </c>
      <c r="B8172" t="s">
        <v>233</v>
      </c>
      <c r="C8172" t="s">
        <v>32</v>
      </c>
      <c r="D8172" t="s">
        <v>6841</v>
      </c>
      <c r="E8172" s="1">
        <v>45444</v>
      </c>
      <c r="F8172">
        <v>1</v>
      </c>
    </row>
    <row r="8173" spans="1:6" x14ac:dyDescent="0.25">
      <c r="A8173" t="s">
        <v>6570</v>
      </c>
      <c r="B8173" t="s">
        <v>233</v>
      </c>
      <c r="C8173" t="s">
        <v>32</v>
      </c>
      <c r="D8173" t="s">
        <v>6841</v>
      </c>
      <c r="E8173" s="1">
        <v>45474</v>
      </c>
      <c r="F8173">
        <v>1</v>
      </c>
    </row>
    <row r="8174" spans="1:6" x14ac:dyDescent="0.25">
      <c r="A8174" t="s">
        <v>6570</v>
      </c>
      <c r="B8174" t="s">
        <v>233</v>
      </c>
      <c r="C8174" t="s">
        <v>32</v>
      </c>
      <c r="D8174" t="s">
        <v>6841</v>
      </c>
      <c r="E8174" s="1">
        <v>45505</v>
      </c>
      <c r="F8174">
        <v>1</v>
      </c>
    </row>
    <row r="8175" spans="1:6" x14ac:dyDescent="0.25">
      <c r="A8175" t="s">
        <v>6570</v>
      </c>
      <c r="B8175" t="s">
        <v>233</v>
      </c>
      <c r="C8175" t="s">
        <v>32</v>
      </c>
      <c r="D8175" t="s">
        <v>6841</v>
      </c>
      <c r="E8175" s="1">
        <v>45536</v>
      </c>
      <c r="F8175">
        <v>1</v>
      </c>
    </row>
    <row r="8176" spans="1:6" x14ac:dyDescent="0.25">
      <c r="A8176" t="s">
        <v>6570</v>
      </c>
      <c r="B8176" t="s">
        <v>233</v>
      </c>
      <c r="C8176" t="s">
        <v>32</v>
      </c>
      <c r="D8176" t="s">
        <v>6841</v>
      </c>
      <c r="E8176" s="1">
        <v>45566</v>
      </c>
      <c r="F8176">
        <v>1</v>
      </c>
    </row>
    <row r="8177" spans="1:6" x14ac:dyDescent="0.25">
      <c r="A8177" t="s">
        <v>6570</v>
      </c>
      <c r="B8177" t="s">
        <v>233</v>
      </c>
      <c r="C8177" t="s">
        <v>32</v>
      </c>
      <c r="D8177" t="s">
        <v>6841</v>
      </c>
      <c r="E8177" s="1">
        <v>45597</v>
      </c>
      <c r="F8177">
        <v>1</v>
      </c>
    </row>
    <row r="8178" spans="1:6" x14ac:dyDescent="0.25">
      <c r="A8178" t="s">
        <v>6570</v>
      </c>
      <c r="B8178" t="s">
        <v>233</v>
      </c>
      <c r="C8178" t="s">
        <v>32</v>
      </c>
      <c r="D8178" t="s">
        <v>6841</v>
      </c>
      <c r="E8178" s="1">
        <v>45627</v>
      </c>
      <c r="F8178">
        <v>1</v>
      </c>
    </row>
    <row r="8179" spans="1:6" x14ac:dyDescent="0.25">
      <c r="A8179" t="s">
        <v>6574</v>
      </c>
      <c r="B8179" t="s">
        <v>31</v>
      </c>
      <c r="C8179" t="s">
        <v>32</v>
      </c>
      <c r="D8179" t="s">
        <v>6839</v>
      </c>
      <c r="E8179" s="1">
        <v>45352</v>
      </c>
      <c r="F8179">
        <v>1</v>
      </c>
    </row>
    <row r="8180" spans="1:6" x14ac:dyDescent="0.25">
      <c r="A8180" t="s">
        <v>6574</v>
      </c>
      <c r="B8180" t="s">
        <v>31</v>
      </c>
      <c r="C8180" t="s">
        <v>32</v>
      </c>
      <c r="D8180" t="s">
        <v>6839</v>
      </c>
      <c r="E8180" s="1">
        <v>45383</v>
      </c>
      <c r="F8180">
        <v>1</v>
      </c>
    </row>
    <row r="8181" spans="1:6" x14ac:dyDescent="0.25">
      <c r="A8181" t="s">
        <v>6574</v>
      </c>
      <c r="B8181" t="s">
        <v>31</v>
      </c>
      <c r="C8181" t="s">
        <v>32</v>
      </c>
      <c r="D8181" t="s">
        <v>6839</v>
      </c>
      <c r="E8181" s="1">
        <v>45413</v>
      </c>
      <c r="F8181">
        <v>1</v>
      </c>
    </row>
    <row r="8182" spans="1:6" x14ac:dyDescent="0.25">
      <c r="A8182" t="s">
        <v>6574</v>
      </c>
      <c r="B8182" t="s">
        <v>31</v>
      </c>
      <c r="C8182" t="s">
        <v>32</v>
      </c>
      <c r="D8182" t="s">
        <v>6839</v>
      </c>
      <c r="E8182" s="1">
        <v>45444</v>
      </c>
      <c r="F8182">
        <v>1</v>
      </c>
    </row>
    <row r="8183" spans="1:6" x14ac:dyDescent="0.25">
      <c r="A8183" t="s">
        <v>6574</v>
      </c>
      <c r="B8183" t="s">
        <v>31</v>
      </c>
      <c r="C8183" t="s">
        <v>32</v>
      </c>
      <c r="D8183" t="s">
        <v>6839</v>
      </c>
      <c r="E8183" s="1">
        <v>45474</v>
      </c>
      <c r="F8183">
        <v>1</v>
      </c>
    </row>
    <row r="8184" spans="1:6" x14ac:dyDescent="0.25">
      <c r="A8184" t="s">
        <v>6574</v>
      </c>
      <c r="B8184" t="s">
        <v>31</v>
      </c>
      <c r="C8184" t="s">
        <v>32</v>
      </c>
      <c r="D8184" t="s">
        <v>6839</v>
      </c>
      <c r="E8184" s="1">
        <v>45505</v>
      </c>
      <c r="F8184">
        <v>1</v>
      </c>
    </row>
    <row r="8185" spans="1:6" x14ac:dyDescent="0.25">
      <c r="A8185" t="s">
        <v>6574</v>
      </c>
      <c r="B8185" t="s">
        <v>31</v>
      </c>
      <c r="C8185" t="s">
        <v>32</v>
      </c>
      <c r="D8185" t="s">
        <v>6839</v>
      </c>
      <c r="E8185" s="1">
        <v>45536</v>
      </c>
      <c r="F8185">
        <v>1</v>
      </c>
    </row>
    <row r="8186" spans="1:6" x14ac:dyDescent="0.25">
      <c r="A8186" t="s">
        <v>6574</v>
      </c>
      <c r="B8186" t="s">
        <v>31</v>
      </c>
      <c r="C8186" t="s">
        <v>32</v>
      </c>
      <c r="D8186" t="s">
        <v>6839</v>
      </c>
      <c r="E8186" s="1">
        <v>45566</v>
      </c>
      <c r="F8186">
        <v>1</v>
      </c>
    </row>
    <row r="8187" spans="1:6" x14ac:dyDescent="0.25">
      <c r="A8187" t="s">
        <v>6574</v>
      </c>
      <c r="B8187" t="s">
        <v>31</v>
      </c>
      <c r="C8187" t="s">
        <v>32</v>
      </c>
      <c r="D8187" t="s">
        <v>6839</v>
      </c>
      <c r="E8187" s="1">
        <v>45597</v>
      </c>
      <c r="F8187">
        <v>1</v>
      </c>
    </row>
    <row r="8188" spans="1:6" x14ac:dyDescent="0.25">
      <c r="A8188" t="s">
        <v>6574</v>
      </c>
      <c r="B8188" t="s">
        <v>31</v>
      </c>
      <c r="C8188" t="s">
        <v>32</v>
      </c>
      <c r="D8188" t="s">
        <v>6839</v>
      </c>
      <c r="E8188" s="1">
        <v>45627</v>
      </c>
      <c r="F8188">
        <v>1</v>
      </c>
    </row>
    <row r="8189" spans="1:6" x14ac:dyDescent="0.25">
      <c r="A8189" t="s">
        <v>6583</v>
      </c>
      <c r="B8189" t="s">
        <v>31</v>
      </c>
      <c r="C8189" t="s">
        <v>32</v>
      </c>
      <c r="D8189" t="s">
        <v>6841</v>
      </c>
      <c r="E8189" s="1">
        <v>45323</v>
      </c>
      <c r="F8189">
        <v>1</v>
      </c>
    </row>
    <row r="8190" spans="1:6" x14ac:dyDescent="0.25">
      <c r="A8190" t="s">
        <v>6583</v>
      </c>
      <c r="B8190" t="s">
        <v>31</v>
      </c>
      <c r="C8190" t="s">
        <v>32</v>
      </c>
      <c r="D8190" t="s">
        <v>6841</v>
      </c>
      <c r="E8190" s="1">
        <v>45352</v>
      </c>
      <c r="F8190">
        <v>1</v>
      </c>
    </row>
    <row r="8191" spans="1:6" x14ac:dyDescent="0.25">
      <c r="A8191" t="s">
        <v>6583</v>
      </c>
      <c r="B8191" t="s">
        <v>31</v>
      </c>
      <c r="C8191" t="s">
        <v>32</v>
      </c>
      <c r="D8191" t="s">
        <v>6841</v>
      </c>
      <c r="E8191" s="1">
        <v>45383</v>
      </c>
      <c r="F8191">
        <v>1</v>
      </c>
    </row>
    <row r="8192" spans="1:6" x14ac:dyDescent="0.25">
      <c r="A8192" t="s">
        <v>6583</v>
      </c>
      <c r="B8192" t="s">
        <v>31</v>
      </c>
      <c r="C8192" t="s">
        <v>32</v>
      </c>
      <c r="D8192" t="s">
        <v>6841</v>
      </c>
      <c r="E8192" s="1">
        <v>45413</v>
      </c>
      <c r="F8192">
        <v>1</v>
      </c>
    </row>
    <row r="8193" spans="1:6" x14ac:dyDescent="0.25">
      <c r="A8193" t="s">
        <v>6583</v>
      </c>
      <c r="B8193" t="s">
        <v>31</v>
      </c>
      <c r="C8193" t="s">
        <v>32</v>
      </c>
      <c r="D8193" t="s">
        <v>6841</v>
      </c>
      <c r="E8193" s="1">
        <v>45444</v>
      </c>
      <c r="F8193">
        <v>1</v>
      </c>
    </row>
    <row r="8194" spans="1:6" x14ac:dyDescent="0.25">
      <c r="A8194" t="s">
        <v>6583</v>
      </c>
      <c r="B8194" t="s">
        <v>31</v>
      </c>
      <c r="C8194" t="s">
        <v>32</v>
      </c>
      <c r="D8194" t="s">
        <v>6841</v>
      </c>
      <c r="E8194" s="1">
        <v>45474</v>
      </c>
      <c r="F8194">
        <v>1</v>
      </c>
    </row>
    <row r="8195" spans="1:6" x14ac:dyDescent="0.25">
      <c r="A8195" t="s">
        <v>6583</v>
      </c>
      <c r="B8195" t="s">
        <v>31</v>
      </c>
      <c r="C8195" t="s">
        <v>32</v>
      </c>
      <c r="D8195" t="s">
        <v>6841</v>
      </c>
      <c r="E8195" s="1">
        <v>45505</v>
      </c>
      <c r="F8195">
        <v>1</v>
      </c>
    </row>
    <row r="8196" spans="1:6" x14ac:dyDescent="0.25">
      <c r="A8196" t="s">
        <v>6583</v>
      </c>
      <c r="B8196" t="s">
        <v>31</v>
      </c>
      <c r="C8196" t="s">
        <v>32</v>
      </c>
      <c r="D8196" t="s">
        <v>6841</v>
      </c>
      <c r="E8196" s="1">
        <v>45536</v>
      </c>
      <c r="F8196">
        <v>1</v>
      </c>
    </row>
    <row r="8197" spans="1:6" x14ac:dyDescent="0.25">
      <c r="A8197" t="s">
        <v>6583</v>
      </c>
      <c r="B8197" t="s">
        <v>31</v>
      </c>
      <c r="C8197" t="s">
        <v>32</v>
      </c>
      <c r="D8197" t="s">
        <v>6841</v>
      </c>
      <c r="E8197" s="1">
        <v>45566</v>
      </c>
      <c r="F8197">
        <v>1</v>
      </c>
    </row>
    <row r="8198" spans="1:6" x14ac:dyDescent="0.25">
      <c r="A8198" t="s">
        <v>6583</v>
      </c>
      <c r="B8198" t="s">
        <v>31</v>
      </c>
      <c r="C8198" t="s">
        <v>32</v>
      </c>
      <c r="D8198" t="s">
        <v>6841</v>
      </c>
      <c r="E8198" s="1">
        <v>45597</v>
      </c>
      <c r="F8198">
        <v>1</v>
      </c>
    </row>
    <row r="8199" spans="1:6" x14ac:dyDescent="0.25">
      <c r="A8199" t="s">
        <v>6583</v>
      </c>
      <c r="B8199" t="s">
        <v>31</v>
      </c>
      <c r="C8199" t="s">
        <v>32</v>
      </c>
      <c r="D8199" t="s">
        <v>6841</v>
      </c>
      <c r="E8199" s="1">
        <v>45627</v>
      </c>
      <c r="F8199">
        <v>1</v>
      </c>
    </row>
    <row r="8200" spans="1:6" x14ac:dyDescent="0.25">
      <c r="A8200" t="s">
        <v>6591</v>
      </c>
      <c r="B8200" t="s">
        <v>43</v>
      </c>
      <c r="C8200" t="s">
        <v>44</v>
      </c>
      <c r="D8200" t="s">
        <v>6841</v>
      </c>
      <c r="E8200" s="1">
        <v>45292</v>
      </c>
      <c r="F8200">
        <v>1</v>
      </c>
    </row>
    <row r="8201" spans="1:6" x14ac:dyDescent="0.25">
      <c r="A8201" t="s">
        <v>6591</v>
      </c>
      <c r="B8201" t="s">
        <v>43</v>
      </c>
      <c r="C8201" t="s">
        <v>44</v>
      </c>
      <c r="D8201" t="s">
        <v>6841</v>
      </c>
      <c r="E8201" s="1">
        <v>45323</v>
      </c>
      <c r="F8201">
        <v>1</v>
      </c>
    </row>
    <row r="8202" spans="1:6" x14ac:dyDescent="0.25">
      <c r="A8202" t="s">
        <v>6591</v>
      </c>
      <c r="B8202" t="s">
        <v>43</v>
      </c>
      <c r="C8202" t="s">
        <v>44</v>
      </c>
      <c r="D8202" t="s">
        <v>6841</v>
      </c>
      <c r="E8202" s="1">
        <v>45352</v>
      </c>
      <c r="F8202">
        <v>1</v>
      </c>
    </row>
    <row r="8203" spans="1:6" x14ac:dyDescent="0.25">
      <c r="A8203" t="s">
        <v>6591</v>
      </c>
      <c r="B8203" t="s">
        <v>43</v>
      </c>
      <c r="C8203" t="s">
        <v>44</v>
      </c>
      <c r="D8203" t="s">
        <v>6841</v>
      </c>
      <c r="E8203" s="1">
        <v>45383</v>
      </c>
      <c r="F8203">
        <v>1</v>
      </c>
    </row>
    <row r="8204" spans="1:6" x14ac:dyDescent="0.25">
      <c r="A8204" t="s">
        <v>6591</v>
      </c>
      <c r="B8204" t="s">
        <v>43</v>
      </c>
      <c r="C8204" t="s">
        <v>44</v>
      </c>
      <c r="D8204" t="s">
        <v>6841</v>
      </c>
      <c r="E8204" s="1">
        <v>45413</v>
      </c>
      <c r="F8204">
        <v>1</v>
      </c>
    </row>
    <row r="8205" spans="1:6" x14ac:dyDescent="0.25">
      <c r="A8205" t="s">
        <v>6591</v>
      </c>
      <c r="B8205" t="s">
        <v>43</v>
      </c>
      <c r="C8205" t="s">
        <v>44</v>
      </c>
      <c r="D8205" t="s">
        <v>6841</v>
      </c>
      <c r="E8205" s="1">
        <v>45444</v>
      </c>
      <c r="F8205">
        <v>1</v>
      </c>
    </row>
    <row r="8206" spans="1:6" x14ac:dyDescent="0.25">
      <c r="A8206" t="s">
        <v>6597</v>
      </c>
      <c r="B8206" t="s">
        <v>43</v>
      </c>
      <c r="C8206" t="s">
        <v>44</v>
      </c>
      <c r="D8206" t="s">
        <v>6842</v>
      </c>
      <c r="E8206" s="1">
        <v>45292</v>
      </c>
      <c r="F8206">
        <v>1</v>
      </c>
    </row>
    <row r="8207" spans="1:6" x14ac:dyDescent="0.25">
      <c r="A8207" t="s">
        <v>6597</v>
      </c>
      <c r="B8207" t="s">
        <v>43</v>
      </c>
      <c r="C8207" t="s">
        <v>44</v>
      </c>
      <c r="D8207" t="s">
        <v>6842</v>
      </c>
      <c r="E8207" s="1">
        <v>45323</v>
      </c>
      <c r="F8207">
        <v>1</v>
      </c>
    </row>
    <row r="8208" spans="1:6" x14ac:dyDescent="0.25">
      <c r="A8208" t="s">
        <v>6597</v>
      </c>
      <c r="B8208" t="s">
        <v>43</v>
      </c>
      <c r="C8208" t="s">
        <v>44</v>
      </c>
      <c r="D8208" t="s">
        <v>6842</v>
      </c>
      <c r="E8208" s="1">
        <v>45352</v>
      </c>
      <c r="F8208">
        <v>1</v>
      </c>
    </row>
    <row r="8209" spans="1:6" x14ac:dyDescent="0.25">
      <c r="A8209" t="s">
        <v>6597</v>
      </c>
      <c r="B8209" t="s">
        <v>43</v>
      </c>
      <c r="C8209" t="s">
        <v>44</v>
      </c>
      <c r="D8209" t="s">
        <v>6842</v>
      </c>
      <c r="E8209" s="1">
        <v>45383</v>
      </c>
      <c r="F8209">
        <v>1</v>
      </c>
    </row>
    <row r="8210" spans="1:6" x14ac:dyDescent="0.25">
      <c r="A8210" t="s">
        <v>6597</v>
      </c>
      <c r="B8210" t="s">
        <v>43</v>
      </c>
      <c r="C8210" t="s">
        <v>44</v>
      </c>
      <c r="D8210" t="s">
        <v>6842</v>
      </c>
      <c r="E8210" s="1">
        <v>45413</v>
      </c>
      <c r="F8210">
        <v>1</v>
      </c>
    </row>
    <row r="8211" spans="1:6" x14ac:dyDescent="0.25">
      <c r="A8211" t="s">
        <v>6597</v>
      </c>
      <c r="B8211" t="s">
        <v>43</v>
      </c>
      <c r="C8211" t="s">
        <v>44</v>
      </c>
      <c r="D8211" t="s">
        <v>6842</v>
      </c>
      <c r="E8211" s="1">
        <v>45444</v>
      </c>
      <c r="F8211">
        <v>1</v>
      </c>
    </row>
    <row r="8212" spans="1:6" x14ac:dyDescent="0.25">
      <c r="A8212" t="s">
        <v>6597</v>
      </c>
      <c r="B8212" t="s">
        <v>43</v>
      </c>
      <c r="C8212" t="s">
        <v>44</v>
      </c>
      <c r="D8212" t="s">
        <v>6842</v>
      </c>
      <c r="E8212" s="1">
        <v>45474</v>
      </c>
      <c r="F8212">
        <v>1</v>
      </c>
    </row>
    <row r="8213" spans="1:6" x14ac:dyDescent="0.25">
      <c r="A8213" t="s">
        <v>6597</v>
      </c>
      <c r="B8213" t="s">
        <v>43</v>
      </c>
      <c r="C8213" t="s">
        <v>44</v>
      </c>
      <c r="D8213" t="s">
        <v>6842</v>
      </c>
      <c r="E8213" s="1">
        <v>45505</v>
      </c>
      <c r="F8213">
        <v>1</v>
      </c>
    </row>
    <row r="8214" spans="1:6" x14ac:dyDescent="0.25">
      <c r="A8214" t="s">
        <v>6597</v>
      </c>
      <c r="B8214" t="s">
        <v>43</v>
      </c>
      <c r="C8214" t="s">
        <v>44</v>
      </c>
      <c r="D8214" t="s">
        <v>6842</v>
      </c>
      <c r="E8214" s="1">
        <v>45536</v>
      </c>
      <c r="F8214">
        <v>1</v>
      </c>
    </row>
    <row r="8215" spans="1:6" x14ac:dyDescent="0.25">
      <c r="A8215" t="s">
        <v>6597</v>
      </c>
      <c r="B8215" t="s">
        <v>43</v>
      </c>
      <c r="C8215" t="s">
        <v>44</v>
      </c>
      <c r="D8215" t="s">
        <v>6842</v>
      </c>
      <c r="E8215" s="1">
        <v>45566</v>
      </c>
      <c r="F8215">
        <v>1</v>
      </c>
    </row>
    <row r="8216" spans="1:6" x14ac:dyDescent="0.25">
      <c r="A8216" t="s">
        <v>6597</v>
      </c>
      <c r="B8216" t="s">
        <v>43</v>
      </c>
      <c r="C8216" t="s">
        <v>44</v>
      </c>
      <c r="D8216" t="s">
        <v>6842</v>
      </c>
      <c r="E8216" s="1">
        <v>45597</v>
      </c>
      <c r="F8216">
        <v>1</v>
      </c>
    </row>
    <row r="8217" spans="1:6" x14ac:dyDescent="0.25">
      <c r="A8217" t="s">
        <v>6597</v>
      </c>
      <c r="B8217" t="s">
        <v>43</v>
      </c>
      <c r="C8217" t="s">
        <v>44</v>
      </c>
      <c r="D8217" t="s">
        <v>6842</v>
      </c>
      <c r="E8217" s="1">
        <v>45627</v>
      </c>
      <c r="F8217">
        <v>1</v>
      </c>
    </row>
    <row r="8218" spans="1:6" x14ac:dyDescent="0.25">
      <c r="A8218" t="s">
        <v>6608</v>
      </c>
      <c r="B8218" t="s">
        <v>52</v>
      </c>
      <c r="C8218" t="s">
        <v>44</v>
      </c>
      <c r="D8218" t="s">
        <v>6842</v>
      </c>
      <c r="E8218" s="1">
        <v>45292</v>
      </c>
      <c r="F8218">
        <v>1</v>
      </c>
    </row>
    <row r="8219" spans="1:6" x14ac:dyDescent="0.25">
      <c r="A8219" t="s">
        <v>6608</v>
      </c>
      <c r="B8219" t="s">
        <v>52</v>
      </c>
      <c r="C8219" t="s">
        <v>44</v>
      </c>
      <c r="D8219" t="s">
        <v>6842</v>
      </c>
      <c r="E8219" s="1">
        <v>45323</v>
      </c>
      <c r="F8219">
        <v>1</v>
      </c>
    </row>
    <row r="8220" spans="1:6" x14ac:dyDescent="0.25">
      <c r="A8220" t="s">
        <v>6608</v>
      </c>
      <c r="B8220" t="s">
        <v>52</v>
      </c>
      <c r="C8220" t="s">
        <v>44</v>
      </c>
      <c r="D8220" t="s">
        <v>6842</v>
      </c>
      <c r="E8220" s="1">
        <v>45352</v>
      </c>
      <c r="F8220">
        <v>1</v>
      </c>
    </row>
    <row r="8221" spans="1:6" x14ac:dyDescent="0.25">
      <c r="A8221" t="s">
        <v>6608</v>
      </c>
      <c r="B8221" t="s">
        <v>52</v>
      </c>
      <c r="C8221" t="s">
        <v>44</v>
      </c>
      <c r="D8221" t="s">
        <v>6842</v>
      </c>
      <c r="E8221" s="1">
        <v>45383</v>
      </c>
      <c r="F8221">
        <v>1</v>
      </c>
    </row>
    <row r="8222" spans="1:6" x14ac:dyDescent="0.25">
      <c r="A8222" t="s">
        <v>6608</v>
      </c>
      <c r="B8222" t="s">
        <v>52</v>
      </c>
      <c r="C8222" t="s">
        <v>44</v>
      </c>
      <c r="D8222" t="s">
        <v>6842</v>
      </c>
      <c r="E8222" s="1">
        <v>45413</v>
      </c>
      <c r="F8222">
        <v>1</v>
      </c>
    </row>
    <row r="8223" spans="1:6" x14ac:dyDescent="0.25">
      <c r="A8223" t="s">
        <v>6608</v>
      </c>
      <c r="B8223" t="s">
        <v>52</v>
      </c>
      <c r="C8223" t="s">
        <v>44</v>
      </c>
      <c r="D8223" t="s">
        <v>6842</v>
      </c>
      <c r="E8223" s="1">
        <v>45444</v>
      </c>
      <c r="F8223">
        <v>1</v>
      </c>
    </row>
    <row r="8224" spans="1:6" x14ac:dyDescent="0.25">
      <c r="A8224" t="s">
        <v>6608</v>
      </c>
      <c r="B8224" t="s">
        <v>52</v>
      </c>
      <c r="C8224" t="s">
        <v>44</v>
      </c>
      <c r="D8224" t="s">
        <v>6842</v>
      </c>
      <c r="E8224" s="1">
        <v>45474</v>
      </c>
      <c r="F8224">
        <v>1</v>
      </c>
    </row>
    <row r="8225" spans="1:6" x14ac:dyDescent="0.25">
      <c r="A8225" t="s">
        <v>6608</v>
      </c>
      <c r="B8225" t="s">
        <v>52</v>
      </c>
      <c r="C8225" t="s">
        <v>44</v>
      </c>
      <c r="D8225" t="s">
        <v>6842</v>
      </c>
      <c r="E8225" s="1">
        <v>45505</v>
      </c>
      <c r="F8225">
        <v>1</v>
      </c>
    </row>
    <row r="8226" spans="1:6" x14ac:dyDescent="0.25">
      <c r="A8226" t="s">
        <v>6608</v>
      </c>
      <c r="B8226" t="s">
        <v>52</v>
      </c>
      <c r="C8226" t="s">
        <v>44</v>
      </c>
      <c r="D8226" t="s">
        <v>6842</v>
      </c>
      <c r="E8226" s="1">
        <v>45536</v>
      </c>
      <c r="F8226">
        <v>1</v>
      </c>
    </row>
    <row r="8227" spans="1:6" x14ac:dyDescent="0.25">
      <c r="A8227" t="s">
        <v>6608</v>
      </c>
      <c r="B8227" t="s">
        <v>52</v>
      </c>
      <c r="C8227" t="s">
        <v>44</v>
      </c>
      <c r="D8227" t="s">
        <v>6842</v>
      </c>
      <c r="E8227" s="1">
        <v>45566</v>
      </c>
      <c r="F8227">
        <v>1</v>
      </c>
    </row>
    <row r="8228" spans="1:6" x14ac:dyDescent="0.25">
      <c r="A8228" t="s">
        <v>6608</v>
      </c>
      <c r="B8228" t="s">
        <v>52</v>
      </c>
      <c r="C8228" t="s">
        <v>44</v>
      </c>
      <c r="D8228" t="s">
        <v>6842</v>
      </c>
      <c r="E8228" s="1">
        <v>45597</v>
      </c>
      <c r="F8228">
        <v>1</v>
      </c>
    </row>
    <row r="8229" spans="1:6" x14ac:dyDescent="0.25">
      <c r="A8229" t="s">
        <v>6608</v>
      </c>
      <c r="B8229" t="s">
        <v>52</v>
      </c>
      <c r="C8229" t="s">
        <v>44</v>
      </c>
      <c r="D8229" t="s">
        <v>6842</v>
      </c>
      <c r="E8229" s="1">
        <v>45627</v>
      </c>
      <c r="F8229">
        <v>1</v>
      </c>
    </row>
    <row r="8230" spans="1:6" x14ac:dyDescent="0.25">
      <c r="A8230" t="s">
        <v>6619</v>
      </c>
      <c r="B8230" t="s">
        <v>52</v>
      </c>
      <c r="C8230" t="s">
        <v>44</v>
      </c>
      <c r="D8230" t="s">
        <v>6841</v>
      </c>
      <c r="E8230" s="1">
        <v>45323</v>
      </c>
      <c r="F8230">
        <v>1</v>
      </c>
    </row>
    <row r="8231" spans="1:6" x14ac:dyDescent="0.25">
      <c r="A8231" t="s">
        <v>6619</v>
      </c>
      <c r="B8231" t="s">
        <v>52</v>
      </c>
      <c r="C8231" t="s">
        <v>44</v>
      </c>
      <c r="D8231" t="s">
        <v>6841</v>
      </c>
      <c r="E8231" s="1">
        <v>45352</v>
      </c>
      <c r="F8231">
        <v>1</v>
      </c>
    </row>
    <row r="8232" spans="1:6" x14ac:dyDescent="0.25">
      <c r="A8232" t="s">
        <v>6619</v>
      </c>
      <c r="B8232" t="s">
        <v>52</v>
      </c>
      <c r="C8232" t="s">
        <v>44</v>
      </c>
      <c r="D8232" t="s">
        <v>6841</v>
      </c>
      <c r="E8232" s="1">
        <v>45383</v>
      </c>
      <c r="F8232">
        <v>1</v>
      </c>
    </row>
    <row r="8233" spans="1:6" x14ac:dyDescent="0.25">
      <c r="A8233" t="s">
        <v>6619</v>
      </c>
      <c r="B8233" t="s">
        <v>52</v>
      </c>
      <c r="C8233" t="s">
        <v>44</v>
      </c>
      <c r="D8233" t="s">
        <v>6841</v>
      </c>
      <c r="E8233" s="1">
        <v>45413</v>
      </c>
      <c r="F8233">
        <v>1</v>
      </c>
    </row>
    <row r="8234" spans="1:6" x14ac:dyDescent="0.25">
      <c r="A8234" t="s">
        <v>6619</v>
      </c>
      <c r="B8234" t="s">
        <v>52</v>
      </c>
      <c r="C8234" t="s">
        <v>44</v>
      </c>
      <c r="D8234" t="s">
        <v>6841</v>
      </c>
      <c r="E8234" s="1">
        <v>45444</v>
      </c>
      <c r="F8234">
        <v>1</v>
      </c>
    </row>
    <row r="8235" spans="1:6" x14ac:dyDescent="0.25">
      <c r="A8235" t="s">
        <v>6619</v>
      </c>
      <c r="B8235" t="s">
        <v>52</v>
      </c>
      <c r="C8235" t="s">
        <v>44</v>
      </c>
      <c r="D8235" t="s">
        <v>6841</v>
      </c>
      <c r="E8235" s="1">
        <v>45474</v>
      </c>
      <c r="F8235">
        <v>1</v>
      </c>
    </row>
    <row r="8236" spans="1:6" x14ac:dyDescent="0.25">
      <c r="A8236" t="s">
        <v>6619</v>
      </c>
      <c r="B8236" t="s">
        <v>52</v>
      </c>
      <c r="C8236" t="s">
        <v>44</v>
      </c>
      <c r="D8236" t="s">
        <v>6841</v>
      </c>
      <c r="E8236" s="1">
        <v>45505</v>
      </c>
      <c r="F8236">
        <v>1</v>
      </c>
    </row>
    <row r="8237" spans="1:6" x14ac:dyDescent="0.25">
      <c r="A8237" t="s">
        <v>6619</v>
      </c>
      <c r="B8237" t="s">
        <v>52</v>
      </c>
      <c r="C8237" t="s">
        <v>44</v>
      </c>
      <c r="D8237" t="s">
        <v>6841</v>
      </c>
      <c r="E8237" s="1">
        <v>45536</v>
      </c>
      <c r="F8237">
        <v>1</v>
      </c>
    </row>
    <row r="8238" spans="1:6" x14ac:dyDescent="0.25">
      <c r="A8238" t="s">
        <v>6619</v>
      </c>
      <c r="B8238" t="s">
        <v>52</v>
      </c>
      <c r="C8238" t="s">
        <v>44</v>
      </c>
      <c r="D8238" t="s">
        <v>6841</v>
      </c>
      <c r="E8238" s="1">
        <v>45566</v>
      </c>
      <c r="F8238">
        <v>1</v>
      </c>
    </row>
    <row r="8239" spans="1:6" x14ac:dyDescent="0.25">
      <c r="A8239" t="s">
        <v>6619</v>
      </c>
      <c r="B8239" t="s">
        <v>52</v>
      </c>
      <c r="C8239" t="s">
        <v>44</v>
      </c>
      <c r="D8239" t="s">
        <v>6841</v>
      </c>
      <c r="E8239" s="1">
        <v>45597</v>
      </c>
      <c r="F8239">
        <v>1</v>
      </c>
    </row>
    <row r="8240" spans="1:6" x14ac:dyDescent="0.25">
      <c r="A8240" t="s">
        <v>6619</v>
      </c>
      <c r="B8240" t="s">
        <v>52</v>
      </c>
      <c r="C8240" t="s">
        <v>44</v>
      </c>
      <c r="D8240" t="s">
        <v>6841</v>
      </c>
      <c r="E8240" s="1">
        <v>45627</v>
      </c>
      <c r="F8240">
        <v>1</v>
      </c>
    </row>
    <row r="8241" spans="1:6" x14ac:dyDescent="0.25">
      <c r="A8241" t="s">
        <v>6627</v>
      </c>
      <c r="B8241" t="s">
        <v>146</v>
      </c>
      <c r="C8241" t="s">
        <v>147</v>
      </c>
      <c r="D8241" t="s">
        <v>6842</v>
      </c>
      <c r="E8241" s="1">
        <v>45292</v>
      </c>
      <c r="F8241">
        <v>1</v>
      </c>
    </row>
    <row r="8242" spans="1:6" x14ac:dyDescent="0.25">
      <c r="A8242" t="s">
        <v>6627</v>
      </c>
      <c r="B8242" t="s">
        <v>146</v>
      </c>
      <c r="C8242" t="s">
        <v>147</v>
      </c>
      <c r="D8242" t="s">
        <v>6842</v>
      </c>
      <c r="E8242" s="1">
        <v>45323</v>
      </c>
      <c r="F8242">
        <v>1</v>
      </c>
    </row>
    <row r="8243" spans="1:6" x14ac:dyDescent="0.25">
      <c r="A8243" t="s">
        <v>6627</v>
      </c>
      <c r="B8243" t="s">
        <v>146</v>
      </c>
      <c r="C8243" t="s">
        <v>147</v>
      </c>
      <c r="D8243" t="s">
        <v>6842</v>
      </c>
      <c r="E8243" s="1">
        <v>45352</v>
      </c>
      <c r="F8243">
        <v>1</v>
      </c>
    </row>
    <row r="8244" spans="1:6" x14ac:dyDescent="0.25">
      <c r="A8244" t="s">
        <v>6627</v>
      </c>
      <c r="B8244" t="s">
        <v>146</v>
      </c>
      <c r="C8244" t="s">
        <v>147</v>
      </c>
      <c r="D8244" t="s">
        <v>6842</v>
      </c>
      <c r="E8244" s="1">
        <v>45383</v>
      </c>
      <c r="F8244">
        <v>1</v>
      </c>
    </row>
    <row r="8245" spans="1:6" x14ac:dyDescent="0.25">
      <c r="A8245" t="s">
        <v>6627</v>
      </c>
      <c r="B8245" t="s">
        <v>146</v>
      </c>
      <c r="C8245" t="s">
        <v>147</v>
      </c>
      <c r="D8245" t="s">
        <v>6842</v>
      </c>
      <c r="E8245" s="1">
        <v>45413</v>
      </c>
      <c r="F8245">
        <v>1</v>
      </c>
    </row>
    <row r="8246" spans="1:6" x14ac:dyDescent="0.25">
      <c r="A8246" t="s">
        <v>6627</v>
      </c>
      <c r="B8246" t="s">
        <v>146</v>
      </c>
      <c r="C8246" t="s">
        <v>147</v>
      </c>
      <c r="D8246" t="s">
        <v>6842</v>
      </c>
      <c r="E8246" s="1">
        <v>45444</v>
      </c>
      <c r="F8246">
        <v>1</v>
      </c>
    </row>
    <row r="8247" spans="1:6" x14ac:dyDescent="0.25">
      <c r="A8247" t="s">
        <v>6627</v>
      </c>
      <c r="B8247" t="s">
        <v>146</v>
      </c>
      <c r="C8247" t="s">
        <v>147</v>
      </c>
      <c r="D8247" t="s">
        <v>6842</v>
      </c>
      <c r="E8247" s="1">
        <v>45474</v>
      </c>
      <c r="F8247">
        <v>1</v>
      </c>
    </row>
    <row r="8248" spans="1:6" x14ac:dyDescent="0.25">
      <c r="A8248" t="s">
        <v>6627</v>
      </c>
      <c r="B8248" t="s">
        <v>146</v>
      </c>
      <c r="C8248" t="s">
        <v>147</v>
      </c>
      <c r="D8248" t="s">
        <v>6842</v>
      </c>
      <c r="E8248" s="1">
        <v>45505</v>
      </c>
      <c r="F8248">
        <v>1</v>
      </c>
    </row>
    <row r="8249" spans="1:6" x14ac:dyDescent="0.25">
      <c r="A8249" t="s">
        <v>6627</v>
      </c>
      <c r="B8249" t="s">
        <v>146</v>
      </c>
      <c r="C8249" t="s">
        <v>147</v>
      </c>
      <c r="D8249" t="s">
        <v>6842</v>
      </c>
      <c r="E8249" s="1">
        <v>45536</v>
      </c>
      <c r="F8249">
        <v>1</v>
      </c>
    </row>
    <row r="8250" spans="1:6" x14ac:dyDescent="0.25">
      <c r="A8250" t="s">
        <v>6627</v>
      </c>
      <c r="B8250" t="s">
        <v>146</v>
      </c>
      <c r="C8250" t="s">
        <v>147</v>
      </c>
      <c r="D8250" t="s">
        <v>6842</v>
      </c>
      <c r="E8250" s="1">
        <v>45566</v>
      </c>
      <c r="F8250">
        <v>1</v>
      </c>
    </row>
    <row r="8251" spans="1:6" x14ac:dyDescent="0.25">
      <c r="A8251" t="s">
        <v>6627</v>
      </c>
      <c r="B8251" t="s">
        <v>146</v>
      </c>
      <c r="C8251" t="s">
        <v>147</v>
      </c>
      <c r="D8251" t="s">
        <v>6842</v>
      </c>
      <c r="E8251" s="1">
        <v>45597</v>
      </c>
      <c r="F8251">
        <v>1</v>
      </c>
    </row>
    <row r="8252" spans="1:6" x14ac:dyDescent="0.25">
      <c r="A8252" t="s">
        <v>6627</v>
      </c>
      <c r="B8252" t="s">
        <v>146</v>
      </c>
      <c r="C8252" t="s">
        <v>147</v>
      </c>
      <c r="D8252" t="s">
        <v>6842</v>
      </c>
      <c r="E8252" s="1">
        <v>45627</v>
      </c>
      <c r="F8252">
        <v>1</v>
      </c>
    </row>
    <row r="8253" spans="1:6" x14ac:dyDescent="0.25">
      <c r="A8253" t="s">
        <v>6631</v>
      </c>
      <c r="B8253" t="s">
        <v>146</v>
      </c>
      <c r="C8253" t="s">
        <v>147</v>
      </c>
      <c r="D8253" t="s">
        <v>6841</v>
      </c>
      <c r="E8253" s="1">
        <v>45352</v>
      </c>
      <c r="F8253">
        <v>1</v>
      </c>
    </row>
    <row r="8254" spans="1:6" x14ac:dyDescent="0.25">
      <c r="A8254" t="s">
        <v>6631</v>
      </c>
      <c r="B8254" t="s">
        <v>146</v>
      </c>
      <c r="C8254" t="s">
        <v>147</v>
      </c>
      <c r="D8254" t="s">
        <v>6841</v>
      </c>
      <c r="E8254" s="1">
        <v>45383</v>
      </c>
      <c r="F8254">
        <v>1</v>
      </c>
    </row>
    <row r="8255" spans="1:6" x14ac:dyDescent="0.25">
      <c r="A8255" t="s">
        <v>6631</v>
      </c>
      <c r="B8255" t="s">
        <v>146</v>
      </c>
      <c r="C8255" t="s">
        <v>147</v>
      </c>
      <c r="D8255" t="s">
        <v>6841</v>
      </c>
      <c r="E8255" s="1">
        <v>45413</v>
      </c>
      <c r="F8255">
        <v>1</v>
      </c>
    </row>
    <row r="8256" spans="1:6" x14ac:dyDescent="0.25">
      <c r="A8256" t="s">
        <v>6631</v>
      </c>
      <c r="B8256" t="s">
        <v>146</v>
      </c>
      <c r="C8256" t="s">
        <v>147</v>
      </c>
      <c r="D8256" t="s">
        <v>6841</v>
      </c>
      <c r="E8256" s="1">
        <v>45444</v>
      </c>
      <c r="F8256">
        <v>1</v>
      </c>
    </row>
    <row r="8257" spans="1:6" x14ac:dyDescent="0.25">
      <c r="A8257" t="s">
        <v>6631</v>
      </c>
      <c r="B8257" t="s">
        <v>146</v>
      </c>
      <c r="C8257" t="s">
        <v>147</v>
      </c>
      <c r="D8257" t="s">
        <v>6841</v>
      </c>
      <c r="E8257" s="1">
        <v>45474</v>
      </c>
      <c r="F8257">
        <v>1</v>
      </c>
    </row>
    <row r="8258" spans="1:6" x14ac:dyDescent="0.25">
      <c r="A8258" t="s">
        <v>6631</v>
      </c>
      <c r="B8258" t="s">
        <v>146</v>
      </c>
      <c r="C8258" t="s">
        <v>147</v>
      </c>
      <c r="D8258" t="s">
        <v>6841</v>
      </c>
      <c r="E8258" s="1">
        <v>45505</v>
      </c>
      <c r="F8258">
        <v>1</v>
      </c>
    </row>
    <row r="8259" spans="1:6" x14ac:dyDescent="0.25">
      <c r="A8259" t="s">
        <v>6631</v>
      </c>
      <c r="B8259" t="s">
        <v>146</v>
      </c>
      <c r="C8259" t="s">
        <v>147</v>
      </c>
      <c r="D8259" t="s">
        <v>6841</v>
      </c>
      <c r="E8259" s="1">
        <v>45536</v>
      </c>
      <c r="F8259">
        <v>1</v>
      </c>
    </row>
    <row r="8260" spans="1:6" x14ac:dyDescent="0.25">
      <c r="A8260" t="s">
        <v>6631</v>
      </c>
      <c r="B8260" t="s">
        <v>146</v>
      </c>
      <c r="C8260" t="s">
        <v>147</v>
      </c>
      <c r="D8260" t="s">
        <v>6841</v>
      </c>
      <c r="E8260" s="1">
        <v>45566</v>
      </c>
      <c r="F8260">
        <v>1</v>
      </c>
    </row>
    <row r="8261" spans="1:6" x14ac:dyDescent="0.25">
      <c r="A8261" t="s">
        <v>6631</v>
      </c>
      <c r="B8261" t="s">
        <v>146</v>
      </c>
      <c r="C8261" t="s">
        <v>147</v>
      </c>
      <c r="D8261" t="s">
        <v>6841</v>
      </c>
      <c r="E8261" s="1">
        <v>45597</v>
      </c>
      <c r="F8261">
        <v>1</v>
      </c>
    </row>
    <row r="8262" spans="1:6" x14ac:dyDescent="0.25">
      <c r="A8262" t="s">
        <v>6631</v>
      </c>
      <c r="B8262" t="s">
        <v>146</v>
      </c>
      <c r="C8262" t="s">
        <v>147</v>
      </c>
      <c r="D8262" t="s">
        <v>6841</v>
      </c>
      <c r="E8262" s="1">
        <v>45627</v>
      </c>
      <c r="F8262">
        <v>1</v>
      </c>
    </row>
    <row r="8263" spans="1:6" x14ac:dyDescent="0.25">
      <c r="A8263" t="s">
        <v>6644</v>
      </c>
      <c r="B8263" t="s">
        <v>43</v>
      </c>
      <c r="C8263" t="s">
        <v>44</v>
      </c>
      <c r="D8263" t="s">
        <v>6839</v>
      </c>
      <c r="E8263" s="1">
        <v>45323</v>
      </c>
      <c r="F8263">
        <v>1</v>
      </c>
    </row>
    <row r="8264" spans="1:6" x14ac:dyDescent="0.25">
      <c r="A8264" t="s">
        <v>6644</v>
      </c>
      <c r="B8264" t="s">
        <v>43</v>
      </c>
      <c r="C8264" t="s">
        <v>44</v>
      </c>
      <c r="D8264" t="s">
        <v>6839</v>
      </c>
      <c r="E8264" s="1">
        <v>45352</v>
      </c>
      <c r="F8264">
        <v>1</v>
      </c>
    </row>
    <row r="8265" spans="1:6" x14ac:dyDescent="0.25">
      <c r="A8265" t="s">
        <v>6644</v>
      </c>
      <c r="B8265" t="s">
        <v>43</v>
      </c>
      <c r="C8265" t="s">
        <v>44</v>
      </c>
      <c r="D8265" t="s">
        <v>6839</v>
      </c>
      <c r="E8265" s="1">
        <v>45383</v>
      </c>
      <c r="F8265">
        <v>1</v>
      </c>
    </row>
    <row r="8266" spans="1:6" x14ac:dyDescent="0.25">
      <c r="A8266" t="s">
        <v>6644</v>
      </c>
      <c r="B8266" t="s">
        <v>43</v>
      </c>
      <c r="C8266" t="s">
        <v>44</v>
      </c>
      <c r="D8266" t="s">
        <v>6839</v>
      </c>
      <c r="E8266" s="1">
        <v>45413</v>
      </c>
      <c r="F8266">
        <v>1</v>
      </c>
    </row>
    <row r="8267" spans="1:6" x14ac:dyDescent="0.25">
      <c r="A8267" t="s">
        <v>6644</v>
      </c>
      <c r="B8267" t="s">
        <v>43</v>
      </c>
      <c r="C8267" t="s">
        <v>44</v>
      </c>
      <c r="D8267" t="s">
        <v>6839</v>
      </c>
      <c r="E8267" s="1">
        <v>45444</v>
      </c>
      <c r="F8267">
        <v>1</v>
      </c>
    </row>
    <row r="8268" spans="1:6" x14ac:dyDescent="0.25">
      <c r="A8268" t="s">
        <v>6644</v>
      </c>
      <c r="B8268" t="s">
        <v>43</v>
      </c>
      <c r="C8268" t="s">
        <v>44</v>
      </c>
      <c r="D8268" t="s">
        <v>6839</v>
      </c>
      <c r="E8268" s="1">
        <v>45474</v>
      </c>
      <c r="F8268">
        <v>1</v>
      </c>
    </row>
    <row r="8269" spans="1:6" x14ac:dyDescent="0.25">
      <c r="A8269" t="s">
        <v>6644</v>
      </c>
      <c r="B8269" t="s">
        <v>43</v>
      </c>
      <c r="C8269" t="s">
        <v>44</v>
      </c>
      <c r="D8269" t="s">
        <v>6839</v>
      </c>
      <c r="E8269" s="1">
        <v>45505</v>
      </c>
      <c r="F8269">
        <v>1</v>
      </c>
    </row>
    <row r="8270" spans="1:6" x14ac:dyDescent="0.25">
      <c r="A8270" t="s">
        <v>6644</v>
      </c>
      <c r="B8270" t="s">
        <v>43</v>
      </c>
      <c r="C8270" t="s">
        <v>44</v>
      </c>
      <c r="D8270" t="s">
        <v>6839</v>
      </c>
      <c r="E8270" s="1">
        <v>45536</v>
      </c>
      <c r="F8270">
        <v>1</v>
      </c>
    </row>
    <row r="8271" spans="1:6" x14ac:dyDescent="0.25">
      <c r="A8271" t="s">
        <v>6644</v>
      </c>
      <c r="B8271" t="s">
        <v>43</v>
      </c>
      <c r="C8271" t="s">
        <v>44</v>
      </c>
      <c r="D8271" t="s">
        <v>6839</v>
      </c>
      <c r="E8271" s="1">
        <v>45566</v>
      </c>
      <c r="F8271">
        <v>1</v>
      </c>
    </row>
    <row r="8272" spans="1:6" x14ac:dyDescent="0.25">
      <c r="A8272" t="s">
        <v>6644</v>
      </c>
      <c r="B8272" t="s">
        <v>43</v>
      </c>
      <c r="C8272" t="s">
        <v>44</v>
      </c>
      <c r="D8272" t="s">
        <v>6839</v>
      </c>
      <c r="E8272" s="1">
        <v>45597</v>
      </c>
      <c r="F8272">
        <v>1</v>
      </c>
    </row>
    <row r="8273" spans="1:6" x14ac:dyDescent="0.25">
      <c r="A8273" t="s">
        <v>6644</v>
      </c>
      <c r="B8273" t="s">
        <v>43</v>
      </c>
      <c r="C8273" t="s">
        <v>44</v>
      </c>
      <c r="D8273" t="s">
        <v>6839</v>
      </c>
      <c r="E8273" s="1">
        <v>45627</v>
      </c>
      <c r="F8273">
        <v>1</v>
      </c>
    </row>
    <row r="8274" spans="1:6" x14ac:dyDescent="0.25">
      <c r="A8274" t="s">
        <v>6652</v>
      </c>
      <c r="B8274" t="s">
        <v>52</v>
      </c>
      <c r="C8274" t="s">
        <v>44</v>
      </c>
      <c r="D8274" t="s">
        <v>6842</v>
      </c>
      <c r="E8274" s="1">
        <v>45292</v>
      </c>
      <c r="F8274">
        <v>1</v>
      </c>
    </row>
    <row r="8275" spans="1:6" x14ac:dyDescent="0.25">
      <c r="A8275" t="s">
        <v>6652</v>
      </c>
      <c r="B8275" t="s">
        <v>52</v>
      </c>
      <c r="C8275" t="s">
        <v>44</v>
      </c>
      <c r="D8275" t="s">
        <v>6842</v>
      </c>
      <c r="E8275" s="1">
        <v>45323</v>
      </c>
      <c r="F8275">
        <v>1</v>
      </c>
    </row>
    <row r="8276" spans="1:6" x14ac:dyDescent="0.25">
      <c r="A8276" t="s">
        <v>6652</v>
      </c>
      <c r="B8276" t="s">
        <v>52</v>
      </c>
      <c r="C8276" t="s">
        <v>44</v>
      </c>
      <c r="D8276" t="s">
        <v>6842</v>
      </c>
      <c r="E8276" s="1">
        <v>45352</v>
      </c>
      <c r="F8276">
        <v>1</v>
      </c>
    </row>
    <row r="8277" spans="1:6" x14ac:dyDescent="0.25">
      <c r="A8277" t="s">
        <v>6652</v>
      </c>
      <c r="B8277" t="s">
        <v>52</v>
      </c>
      <c r="C8277" t="s">
        <v>44</v>
      </c>
      <c r="D8277" t="s">
        <v>6842</v>
      </c>
      <c r="E8277" s="1">
        <v>45383</v>
      </c>
      <c r="F8277">
        <v>1</v>
      </c>
    </row>
    <row r="8278" spans="1:6" x14ac:dyDescent="0.25">
      <c r="A8278" t="s">
        <v>6652</v>
      </c>
      <c r="B8278" t="s">
        <v>52</v>
      </c>
      <c r="C8278" t="s">
        <v>44</v>
      </c>
      <c r="D8278" t="s">
        <v>6842</v>
      </c>
      <c r="E8278" s="1">
        <v>45413</v>
      </c>
      <c r="F8278">
        <v>1</v>
      </c>
    </row>
    <row r="8279" spans="1:6" x14ac:dyDescent="0.25">
      <c r="A8279" t="s">
        <v>6652</v>
      </c>
      <c r="B8279" t="s">
        <v>52</v>
      </c>
      <c r="C8279" t="s">
        <v>44</v>
      </c>
      <c r="D8279" t="s">
        <v>6842</v>
      </c>
      <c r="E8279" s="1">
        <v>45444</v>
      </c>
      <c r="F8279">
        <v>1</v>
      </c>
    </row>
    <row r="8280" spans="1:6" x14ac:dyDescent="0.25">
      <c r="A8280" t="s">
        <v>6652</v>
      </c>
      <c r="B8280" t="s">
        <v>52</v>
      </c>
      <c r="C8280" t="s">
        <v>44</v>
      </c>
      <c r="D8280" t="s">
        <v>6842</v>
      </c>
      <c r="E8280" s="1">
        <v>45474</v>
      </c>
      <c r="F8280">
        <v>1</v>
      </c>
    </row>
    <row r="8281" spans="1:6" x14ac:dyDescent="0.25">
      <c r="A8281" t="s">
        <v>6652</v>
      </c>
      <c r="B8281" t="s">
        <v>52</v>
      </c>
      <c r="C8281" t="s">
        <v>44</v>
      </c>
      <c r="D8281" t="s">
        <v>6842</v>
      </c>
      <c r="E8281" s="1">
        <v>45505</v>
      </c>
      <c r="F8281">
        <v>1</v>
      </c>
    </row>
    <row r="8282" spans="1:6" x14ac:dyDescent="0.25">
      <c r="A8282" t="s">
        <v>6652</v>
      </c>
      <c r="B8282" t="s">
        <v>52</v>
      </c>
      <c r="C8282" t="s">
        <v>44</v>
      </c>
      <c r="D8282" t="s">
        <v>6842</v>
      </c>
      <c r="E8282" s="1">
        <v>45536</v>
      </c>
      <c r="F8282">
        <v>1</v>
      </c>
    </row>
    <row r="8283" spans="1:6" x14ac:dyDescent="0.25">
      <c r="A8283" t="s">
        <v>6652</v>
      </c>
      <c r="B8283" t="s">
        <v>52</v>
      </c>
      <c r="C8283" t="s">
        <v>44</v>
      </c>
      <c r="D8283" t="s">
        <v>6842</v>
      </c>
      <c r="E8283" s="1">
        <v>45566</v>
      </c>
      <c r="F8283">
        <v>1</v>
      </c>
    </row>
    <row r="8284" spans="1:6" x14ac:dyDescent="0.25">
      <c r="A8284" t="s">
        <v>6652</v>
      </c>
      <c r="B8284" t="s">
        <v>52</v>
      </c>
      <c r="C8284" t="s">
        <v>44</v>
      </c>
      <c r="D8284" t="s">
        <v>6842</v>
      </c>
      <c r="E8284" s="1">
        <v>45597</v>
      </c>
      <c r="F8284">
        <v>1</v>
      </c>
    </row>
    <row r="8285" spans="1:6" x14ac:dyDescent="0.25">
      <c r="A8285" t="s">
        <v>6652</v>
      </c>
      <c r="B8285" t="s">
        <v>52</v>
      </c>
      <c r="C8285" t="s">
        <v>44</v>
      </c>
      <c r="D8285" t="s">
        <v>6842</v>
      </c>
      <c r="E8285" s="1">
        <v>45627</v>
      </c>
      <c r="F8285">
        <v>1</v>
      </c>
    </row>
    <row r="8286" spans="1:6" x14ac:dyDescent="0.25">
      <c r="A8286" t="s">
        <v>6658</v>
      </c>
      <c r="B8286" t="s">
        <v>146</v>
      </c>
      <c r="C8286" t="s">
        <v>147</v>
      </c>
      <c r="D8286" t="s">
        <v>6842</v>
      </c>
      <c r="E8286" s="1">
        <v>45323</v>
      </c>
      <c r="F8286">
        <v>1</v>
      </c>
    </row>
    <row r="8287" spans="1:6" x14ac:dyDescent="0.25">
      <c r="A8287" t="s">
        <v>6658</v>
      </c>
      <c r="B8287" t="s">
        <v>146</v>
      </c>
      <c r="C8287" t="s">
        <v>147</v>
      </c>
      <c r="D8287" t="s">
        <v>6842</v>
      </c>
      <c r="E8287" s="1">
        <v>45352</v>
      </c>
      <c r="F8287">
        <v>1</v>
      </c>
    </row>
    <row r="8288" spans="1:6" x14ac:dyDescent="0.25">
      <c r="A8288" t="s">
        <v>6658</v>
      </c>
      <c r="B8288" t="s">
        <v>146</v>
      </c>
      <c r="C8288" t="s">
        <v>147</v>
      </c>
      <c r="D8288" t="s">
        <v>6842</v>
      </c>
      <c r="E8288" s="1">
        <v>45383</v>
      </c>
      <c r="F8288">
        <v>1</v>
      </c>
    </row>
    <row r="8289" spans="1:6" x14ac:dyDescent="0.25">
      <c r="A8289" t="s">
        <v>6658</v>
      </c>
      <c r="B8289" t="s">
        <v>146</v>
      </c>
      <c r="C8289" t="s">
        <v>147</v>
      </c>
      <c r="D8289" t="s">
        <v>6842</v>
      </c>
      <c r="E8289" s="1">
        <v>45413</v>
      </c>
      <c r="F8289">
        <v>1</v>
      </c>
    </row>
    <row r="8290" spans="1:6" x14ac:dyDescent="0.25">
      <c r="A8290" t="s">
        <v>6658</v>
      </c>
      <c r="B8290" t="s">
        <v>146</v>
      </c>
      <c r="C8290" t="s">
        <v>147</v>
      </c>
      <c r="D8290" t="s">
        <v>6842</v>
      </c>
      <c r="E8290" s="1">
        <v>45444</v>
      </c>
      <c r="F8290">
        <v>1</v>
      </c>
    </row>
    <row r="8291" spans="1:6" x14ac:dyDescent="0.25">
      <c r="A8291" t="s">
        <v>6658</v>
      </c>
      <c r="B8291" t="s">
        <v>146</v>
      </c>
      <c r="C8291" t="s">
        <v>147</v>
      </c>
      <c r="D8291" t="s">
        <v>6842</v>
      </c>
      <c r="E8291" s="1">
        <v>45474</v>
      </c>
      <c r="F8291">
        <v>1</v>
      </c>
    </row>
    <row r="8292" spans="1:6" x14ac:dyDescent="0.25">
      <c r="A8292" t="s">
        <v>6658</v>
      </c>
      <c r="B8292" t="s">
        <v>146</v>
      </c>
      <c r="C8292" t="s">
        <v>147</v>
      </c>
      <c r="D8292" t="s">
        <v>6842</v>
      </c>
      <c r="E8292" s="1">
        <v>45505</v>
      </c>
      <c r="F8292">
        <v>1</v>
      </c>
    </row>
    <row r="8293" spans="1:6" x14ac:dyDescent="0.25">
      <c r="A8293" t="s">
        <v>6658</v>
      </c>
      <c r="B8293" t="s">
        <v>146</v>
      </c>
      <c r="C8293" t="s">
        <v>147</v>
      </c>
      <c r="D8293" t="s">
        <v>6842</v>
      </c>
      <c r="E8293" s="1">
        <v>45536</v>
      </c>
      <c r="F8293">
        <v>1</v>
      </c>
    </row>
    <row r="8294" spans="1:6" x14ac:dyDescent="0.25">
      <c r="A8294" t="s">
        <v>6658</v>
      </c>
      <c r="B8294" t="s">
        <v>146</v>
      </c>
      <c r="C8294" t="s">
        <v>147</v>
      </c>
      <c r="D8294" t="s">
        <v>6842</v>
      </c>
      <c r="E8294" s="1">
        <v>45566</v>
      </c>
      <c r="F8294">
        <v>1</v>
      </c>
    </row>
    <row r="8295" spans="1:6" x14ac:dyDescent="0.25">
      <c r="A8295" t="s">
        <v>6658</v>
      </c>
      <c r="B8295" t="s">
        <v>146</v>
      </c>
      <c r="C8295" t="s">
        <v>147</v>
      </c>
      <c r="D8295" t="s">
        <v>6842</v>
      </c>
      <c r="E8295" s="1">
        <v>45597</v>
      </c>
      <c r="F8295">
        <v>1</v>
      </c>
    </row>
    <row r="8296" spans="1:6" x14ac:dyDescent="0.25">
      <c r="A8296" t="s">
        <v>6658</v>
      </c>
      <c r="B8296" t="s">
        <v>146</v>
      </c>
      <c r="C8296" t="s">
        <v>147</v>
      </c>
      <c r="D8296" t="s">
        <v>6842</v>
      </c>
      <c r="E8296" s="1">
        <v>45627</v>
      </c>
      <c r="F8296">
        <v>1</v>
      </c>
    </row>
    <row r="8297" spans="1:6" x14ac:dyDescent="0.25">
      <c r="A8297" t="s">
        <v>6666</v>
      </c>
      <c r="B8297" t="s">
        <v>52</v>
      </c>
      <c r="C8297" t="s">
        <v>44</v>
      </c>
      <c r="D8297" t="s">
        <v>6842</v>
      </c>
      <c r="E8297" s="1">
        <v>45352</v>
      </c>
      <c r="F8297">
        <v>1</v>
      </c>
    </row>
    <row r="8298" spans="1:6" x14ac:dyDescent="0.25">
      <c r="A8298" t="s">
        <v>6666</v>
      </c>
      <c r="B8298" t="s">
        <v>52</v>
      </c>
      <c r="C8298" t="s">
        <v>44</v>
      </c>
      <c r="D8298" t="s">
        <v>6842</v>
      </c>
      <c r="E8298" s="1">
        <v>45383</v>
      </c>
      <c r="F8298">
        <v>1</v>
      </c>
    </row>
    <row r="8299" spans="1:6" x14ac:dyDescent="0.25">
      <c r="A8299" t="s">
        <v>6666</v>
      </c>
      <c r="B8299" t="s">
        <v>52</v>
      </c>
      <c r="C8299" t="s">
        <v>44</v>
      </c>
      <c r="D8299" t="s">
        <v>6842</v>
      </c>
      <c r="E8299" s="1">
        <v>45413</v>
      </c>
      <c r="F8299">
        <v>1</v>
      </c>
    </row>
    <row r="8300" spans="1:6" x14ac:dyDescent="0.25">
      <c r="A8300" t="s">
        <v>6666</v>
      </c>
      <c r="B8300" t="s">
        <v>52</v>
      </c>
      <c r="C8300" t="s">
        <v>44</v>
      </c>
      <c r="D8300" t="s">
        <v>6842</v>
      </c>
      <c r="E8300" s="1">
        <v>45444</v>
      </c>
      <c r="F8300">
        <v>1</v>
      </c>
    </row>
    <row r="8301" spans="1:6" x14ac:dyDescent="0.25">
      <c r="A8301" t="s">
        <v>6666</v>
      </c>
      <c r="B8301" t="s">
        <v>52</v>
      </c>
      <c r="C8301" t="s">
        <v>44</v>
      </c>
      <c r="D8301" t="s">
        <v>6842</v>
      </c>
      <c r="E8301" s="1">
        <v>45474</v>
      </c>
      <c r="F8301">
        <v>1</v>
      </c>
    </row>
    <row r="8302" spans="1:6" x14ac:dyDescent="0.25">
      <c r="A8302" t="s">
        <v>6677</v>
      </c>
      <c r="B8302" t="s">
        <v>31</v>
      </c>
      <c r="C8302" t="s">
        <v>32</v>
      </c>
      <c r="D8302" t="s">
        <v>6840</v>
      </c>
      <c r="E8302" s="1">
        <v>45352</v>
      </c>
      <c r="F8302">
        <v>1</v>
      </c>
    </row>
    <row r="8303" spans="1:6" x14ac:dyDescent="0.25">
      <c r="A8303" t="s">
        <v>6677</v>
      </c>
      <c r="B8303" t="s">
        <v>31</v>
      </c>
      <c r="C8303" t="s">
        <v>32</v>
      </c>
      <c r="D8303" t="s">
        <v>6840</v>
      </c>
      <c r="E8303" s="1">
        <v>45383</v>
      </c>
      <c r="F8303">
        <v>1</v>
      </c>
    </row>
    <row r="8304" spans="1:6" x14ac:dyDescent="0.25">
      <c r="A8304" t="s">
        <v>6677</v>
      </c>
      <c r="B8304" t="s">
        <v>31</v>
      </c>
      <c r="C8304" t="s">
        <v>32</v>
      </c>
      <c r="D8304" t="s">
        <v>6840</v>
      </c>
      <c r="E8304" s="1">
        <v>45413</v>
      </c>
      <c r="F8304">
        <v>1</v>
      </c>
    </row>
    <row r="8305" spans="1:6" x14ac:dyDescent="0.25">
      <c r="A8305" t="s">
        <v>6677</v>
      </c>
      <c r="B8305" t="s">
        <v>31</v>
      </c>
      <c r="C8305" t="s">
        <v>32</v>
      </c>
      <c r="D8305" t="s">
        <v>6840</v>
      </c>
      <c r="E8305" s="1">
        <v>45444</v>
      </c>
      <c r="F8305">
        <v>1</v>
      </c>
    </row>
    <row r="8306" spans="1:6" x14ac:dyDescent="0.25">
      <c r="A8306" t="s">
        <v>6677</v>
      </c>
      <c r="B8306" t="s">
        <v>31</v>
      </c>
      <c r="C8306" t="s">
        <v>32</v>
      </c>
      <c r="D8306" t="s">
        <v>6840</v>
      </c>
      <c r="E8306" s="1">
        <v>45474</v>
      </c>
      <c r="F8306">
        <v>1</v>
      </c>
    </row>
    <row r="8307" spans="1:6" x14ac:dyDescent="0.25">
      <c r="A8307" t="s">
        <v>6677</v>
      </c>
      <c r="B8307" t="s">
        <v>31</v>
      </c>
      <c r="C8307" t="s">
        <v>32</v>
      </c>
      <c r="D8307" t="s">
        <v>6840</v>
      </c>
      <c r="E8307" s="1">
        <v>45505</v>
      </c>
      <c r="F8307">
        <v>1</v>
      </c>
    </row>
    <row r="8308" spans="1:6" x14ac:dyDescent="0.25">
      <c r="A8308" t="s">
        <v>6677</v>
      </c>
      <c r="B8308" t="s">
        <v>31</v>
      </c>
      <c r="C8308" t="s">
        <v>32</v>
      </c>
      <c r="D8308" t="s">
        <v>6840</v>
      </c>
      <c r="E8308" s="1">
        <v>45536</v>
      </c>
      <c r="F8308">
        <v>1</v>
      </c>
    </row>
    <row r="8309" spans="1:6" x14ac:dyDescent="0.25">
      <c r="A8309" t="s">
        <v>6677</v>
      </c>
      <c r="B8309" t="s">
        <v>31</v>
      </c>
      <c r="C8309" t="s">
        <v>32</v>
      </c>
      <c r="D8309" t="s">
        <v>6840</v>
      </c>
      <c r="E8309" s="1">
        <v>45566</v>
      </c>
      <c r="F8309">
        <v>1</v>
      </c>
    </row>
    <row r="8310" spans="1:6" x14ac:dyDescent="0.25">
      <c r="A8310" t="s">
        <v>6677</v>
      </c>
      <c r="B8310" t="s">
        <v>31</v>
      </c>
      <c r="C8310" t="s">
        <v>32</v>
      </c>
      <c r="D8310" t="s">
        <v>6840</v>
      </c>
      <c r="E8310" s="1">
        <v>45597</v>
      </c>
      <c r="F8310">
        <v>1</v>
      </c>
    </row>
    <row r="8311" spans="1:6" x14ac:dyDescent="0.25">
      <c r="A8311" t="s">
        <v>6677</v>
      </c>
      <c r="B8311" t="s">
        <v>31</v>
      </c>
      <c r="C8311" t="s">
        <v>32</v>
      </c>
      <c r="D8311" t="s">
        <v>6840</v>
      </c>
      <c r="E8311" s="1">
        <v>45627</v>
      </c>
      <c r="F8311">
        <v>1</v>
      </c>
    </row>
    <row r="8312" spans="1:6" x14ac:dyDescent="0.25">
      <c r="A8312" t="s">
        <v>6697</v>
      </c>
      <c r="B8312" t="s">
        <v>146</v>
      </c>
      <c r="C8312" t="s">
        <v>147</v>
      </c>
      <c r="D8312" t="s">
        <v>6839</v>
      </c>
      <c r="E8312" s="1">
        <v>45352</v>
      </c>
      <c r="F8312">
        <v>1</v>
      </c>
    </row>
    <row r="8313" spans="1:6" x14ac:dyDescent="0.25">
      <c r="A8313" t="s">
        <v>6697</v>
      </c>
      <c r="B8313" t="s">
        <v>146</v>
      </c>
      <c r="C8313" t="s">
        <v>147</v>
      </c>
      <c r="D8313" t="s">
        <v>6839</v>
      </c>
      <c r="E8313" s="1">
        <v>45383</v>
      </c>
      <c r="F8313">
        <v>1</v>
      </c>
    </row>
    <row r="8314" spans="1:6" x14ac:dyDescent="0.25">
      <c r="A8314" t="s">
        <v>6697</v>
      </c>
      <c r="B8314" t="s">
        <v>146</v>
      </c>
      <c r="C8314" t="s">
        <v>147</v>
      </c>
      <c r="D8314" t="s">
        <v>6839</v>
      </c>
      <c r="E8314" s="1">
        <v>45413</v>
      </c>
      <c r="F8314">
        <v>1</v>
      </c>
    </row>
    <row r="8315" spans="1:6" x14ac:dyDescent="0.25">
      <c r="A8315" t="s">
        <v>6697</v>
      </c>
      <c r="B8315" t="s">
        <v>146</v>
      </c>
      <c r="C8315" t="s">
        <v>147</v>
      </c>
      <c r="D8315" t="s">
        <v>6839</v>
      </c>
      <c r="E8315" s="1">
        <v>45444</v>
      </c>
      <c r="F8315">
        <v>1</v>
      </c>
    </row>
    <row r="8316" spans="1:6" x14ac:dyDescent="0.25">
      <c r="A8316" t="s">
        <v>6697</v>
      </c>
      <c r="B8316" t="s">
        <v>146</v>
      </c>
      <c r="C8316" t="s">
        <v>147</v>
      </c>
      <c r="D8316" t="s">
        <v>6839</v>
      </c>
      <c r="E8316" s="1">
        <v>45474</v>
      </c>
      <c r="F8316">
        <v>1</v>
      </c>
    </row>
    <row r="8317" spans="1:6" x14ac:dyDescent="0.25">
      <c r="A8317" t="s">
        <v>6697</v>
      </c>
      <c r="B8317" t="s">
        <v>146</v>
      </c>
      <c r="C8317" t="s">
        <v>147</v>
      </c>
      <c r="D8317" t="s">
        <v>6839</v>
      </c>
      <c r="E8317" s="1">
        <v>45505</v>
      </c>
      <c r="F8317">
        <v>1</v>
      </c>
    </row>
    <row r="8318" spans="1:6" x14ac:dyDescent="0.25">
      <c r="A8318" t="s">
        <v>6697</v>
      </c>
      <c r="B8318" t="s">
        <v>146</v>
      </c>
      <c r="C8318" t="s">
        <v>147</v>
      </c>
      <c r="D8318" t="s">
        <v>6839</v>
      </c>
      <c r="E8318" s="1">
        <v>45536</v>
      </c>
      <c r="F8318">
        <v>1</v>
      </c>
    </row>
    <row r="8319" spans="1:6" x14ac:dyDescent="0.25">
      <c r="A8319" t="s">
        <v>6697</v>
      </c>
      <c r="B8319" t="s">
        <v>146</v>
      </c>
      <c r="C8319" t="s">
        <v>147</v>
      </c>
      <c r="D8319" t="s">
        <v>6839</v>
      </c>
      <c r="E8319" s="1">
        <v>45566</v>
      </c>
      <c r="F8319">
        <v>1</v>
      </c>
    </row>
    <row r="8320" spans="1:6" x14ac:dyDescent="0.25">
      <c r="A8320" t="s">
        <v>6697</v>
      </c>
      <c r="B8320" t="s">
        <v>146</v>
      </c>
      <c r="C8320" t="s">
        <v>147</v>
      </c>
      <c r="D8320" t="s">
        <v>6839</v>
      </c>
      <c r="E8320" s="1">
        <v>45597</v>
      </c>
      <c r="F8320">
        <v>1</v>
      </c>
    </row>
    <row r="8321" spans="1:6" x14ac:dyDescent="0.25">
      <c r="A8321" t="s">
        <v>6697</v>
      </c>
      <c r="B8321" t="s">
        <v>146</v>
      </c>
      <c r="C8321" t="s">
        <v>147</v>
      </c>
      <c r="D8321" t="s">
        <v>6839</v>
      </c>
      <c r="E8321" s="1">
        <v>45627</v>
      </c>
      <c r="F8321">
        <v>1</v>
      </c>
    </row>
    <row r="8322" spans="1:6" x14ac:dyDescent="0.25">
      <c r="A8322" t="s">
        <v>6703</v>
      </c>
      <c r="B8322" t="s">
        <v>233</v>
      </c>
      <c r="C8322" t="s">
        <v>32</v>
      </c>
      <c r="D8322" t="s">
        <v>6842</v>
      </c>
      <c r="E8322" s="1">
        <v>45352</v>
      </c>
      <c r="F8322">
        <v>1</v>
      </c>
    </row>
    <row r="8323" spans="1:6" x14ac:dyDescent="0.25">
      <c r="A8323" t="s">
        <v>6703</v>
      </c>
      <c r="B8323" t="s">
        <v>233</v>
      </c>
      <c r="C8323" t="s">
        <v>32</v>
      </c>
      <c r="D8323" t="s">
        <v>6842</v>
      </c>
      <c r="E8323" s="1">
        <v>45383</v>
      </c>
      <c r="F8323">
        <v>1</v>
      </c>
    </row>
    <row r="8324" spans="1:6" x14ac:dyDescent="0.25">
      <c r="A8324" t="s">
        <v>6703</v>
      </c>
      <c r="B8324" t="s">
        <v>233</v>
      </c>
      <c r="C8324" t="s">
        <v>32</v>
      </c>
      <c r="D8324" t="s">
        <v>6842</v>
      </c>
      <c r="E8324" s="1">
        <v>45413</v>
      </c>
      <c r="F8324">
        <v>1</v>
      </c>
    </row>
    <row r="8325" spans="1:6" x14ac:dyDescent="0.25">
      <c r="A8325" t="s">
        <v>6703</v>
      </c>
      <c r="B8325" t="s">
        <v>233</v>
      </c>
      <c r="C8325" t="s">
        <v>32</v>
      </c>
      <c r="D8325" t="s">
        <v>6842</v>
      </c>
      <c r="E8325" s="1">
        <v>45444</v>
      </c>
      <c r="F8325">
        <v>1</v>
      </c>
    </row>
    <row r="8326" spans="1:6" x14ac:dyDescent="0.25">
      <c r="A8326" t="s">
        <v>6703</v>
      </c>
      <c r="B8326" t="s">
        <v>233</v>
      </c>
      <c r="C8326" t="s">
        <v>32</v>
      </c>
      <c r="D8326" t="s">
        <v>6842</v>
      </c>
      <c r="E8326" s="1">
        <v>45474</v>
      </c>
      <c r="F8326">
        <v>1</v>
      </c>
    </row>
    <row r="8327" spans="1:6" x14ac:dyDescent="0.25">
      <c r="A8327" t="s">
        <v>6703</v>
      </c>
      <c r="B8327" t="s">
        <v>233</v>
      </c>
      <c r="C8327" t="s">
        <v>32</v>
      </c>
      <c r="D8327" t="s">
        <v>6842</v>
      </c>
      <c r="E8327" s="1">
        <v>45505</v>
      </c>
      <c r="F8327">
        <v>1</v>
      </c>
    </row>
    <row r="8328" spans="1:6" x14ac:dyDescent="0.25">
      <c r="A8328" t="s">
        <v>6703</v>
      </c>
      <c r="B8328" t="s">
        <v>233</v>
      </c>
      <c r="C8328" t="s">
        <v>32</v>
      </c>
      <c r="D8328" t="s">
        <v>6842</v>
      </c>
      <c r="E8328" s="1">
        <v>45536</v>
      </c>
      <c r="F8328">
        <v>1</v>
      </c>
    </row>
    <row r="8329" spans="1:6" x14ac:dyDescent="0.25">
      <c r="A8329" t="s">
        <v>6703</v>
      </c>
      <c r="B8329" t="s">
        <v>233</v>
      </c>
      <c r="C8329" t="s">
        <v>32</v>
      </c>
      <c r="D8329" t="s">
        <v>6842</v>
      </c>
      <c r="E8329" s="1">
        <v>45566</v>
      </c>
      <c r="F8329">
        <v>1</v>
      </c>
    </row>
    <row r="8330" spans="1:6" x14ac:dyDescent="0.25">
      <c r="A8330" t="s">
        <v>6703</v>
      </c>
      <c r="B8330" t="s">
        <v>233</v>
      </c>
      <c r="C8330" t="s">
        <v>32</v>
      </c>
      <c r="D8330" t="s">
        <v>6842</v>
      </c>
      <c r="E8330" s="1">
        <v>45597</v>
      </c>
      <c r="F8330">
        <v>1</v>
      </c>
    </row>
    <row r="8331" spans="1:6" x14ac:dyDescent="0.25">
      <c r="A8331" t="s">
        <v>6703</v>
      </c>
      <c r="B8331" t="s">
        <v>233</v>
      </c>
      <c r="C8331" t="s">
        <v>32</v>
      </c>
      <c r="D8331" t="s">
        <v>6842</v>
      </c>
      <c r="E8331" s="1">
        <v>45627</v>
      </c>
      <c r="F8331">
        <v>1</v>
      </c>
    </row>
    <row r="8332" spans="1:6" x14ac:dyDescent="0.25">
      <c r="A8332" t="s">
        <v>6711</v>
      </c>
      <c r="B8332" t="s">
        <v>31</v>
      </c>
      <c r="C8332" t="s">
        <v>32</v>
      </c>
      <c r="D8332" t="s">
        <v>6839</v>
      </c>
      <c r="E8332" s="1">
        <v>45323</v>
      </c>
      <c r="F8332">
        <v>1</v>
      </c>
    </row>
    <row r="8333" spans="1:6" x14ac:dyDescent="0.25">
      <c r="A8333" t="s">
        <v>6711</v>
      </c>
      <c r="B8333" t="s">
        <v>31</v>
      </c>
      <c r="C8333" t="s">
        <v>32</v>
      </c>
      <c r="D8333" t="s">
        <v>6839</v>
      </c>
      <c r="E8333" s="1">
        <v>45352</v>
      </c>
      <c r="F8333">
        <v>1</v>
      </c>
    </row>
    <row r="8334" spans="1:6" x14ac:dyDescent="0.25">
      <c r="A8334" t="s">
        <v>6711</v>
      </c>
      <c r="B8334" t="s">
        <v>31</v>
      </c>
      <c r="C8334" t="s">
        <v>32</v>
      </c>
      <c r="D8334" t="s">
        <v>6839</v>
      </c>
      <c r="E8334" s="1">
        <v>45383</v>
      </c>
      <c r="F8334">
        <v>1</v>
      </c>
    </row>
    <row r="8335" spans="1:6" x14ac:dyDescent="0.25">
      <c r="A8335" t="s">
        <v>6711</v>
      </c>
      <c r="B8335" t="s">
        <v>31</v>
      </c>
      <c r="C8335" t="s">
        <v>32</v>
      </c>
      <c r="D8335" t="s">
        <v>6839</v>
      </c>
      <c r="E8335" s="1">
        <v>45413</v>
      </c>
      <c r="F8335">
        <v>1</v>
      </c>
    </row>
    <row r="8336" spans="1:6" x14ac:dyDescent="0.25">
      <c r="A8336" t="s">
        <v>6711</v>
      </c>
      <c r="B8336" t="s">
        <v>31</v>
      </c>
      <c r="C8336" t="s">
        <v>32</v>
      </c>
      <c r="D8336" t="s">
        <v>6839</v>
      </c>
      <c r="E8336" s="1">
        <v>45444</v>
      </c>
      <c r="F8336">
        <v>1</v>
      </c>
    </row>
    <row r="8337" spans="1:6" x14ac:dyDescent="0.25">
      <c r="A8337" t="s">
        <v>6711</v>
      </c>
      <c r="B8337" t="s">
        <v>31</v>
      </c>
      <c r="C8337" t="s">
        <v>32</v>
      </c>
      <c r="D8337" t="s">
        <v>6839</v>
      </c>
      <c r="E8337" s="1">
        <v>45474</v>
      </c>
      <c r="F8337">
        <v>1</v>
      </c>
    </row>
    <row r="8338" spans="1:6" x14ac:dyDescent="0.25">
      <c r="A8338" t="s">
        <v>6711</v>
      </c>
      <c r="B8338" t="s">
        <v>31</v>
      </c>
      <c r="C8338" t="s">
        <v>32</v>
      </c>
      <c r="D8338" t="s">
        <v>6839</v>
      </c>
      <c r="E8338" s="1">
        <v>45505</v>
      </c>
      <c r="F8338">
        <v>1</v>
      </c>
    </row>
    <row r="8339" spans="1:6" x14ac:dyDescent="0.25">
      <c r="A8339" t="s">
        <v>6711</v>
      </c>
      <c r="B8339" t="s">
        <v>31</v>
      </c>
      <c r="C8339" t="s">
        <v>32</v>
      </c>
      <c r="D8339" t="s">
        <v>6839</v>
      </c>
      <c r="E8339" s="1">
        <v>45536</v>
      </c>
      <c r="F8339">
        <v>1</v>
      </c>
    </row>
    <row r="8340" spans="1:6" x14ac:dyDescent="0.25">
      <c r="A8340" t="s">
        <v>6711</v>
      </c>
      <c r="B8340" t="s">
        <v>31</v>
      </c>
      <c r="C8340" t="s">
        <v>32</v>
      </c>
      <c r="D8340" t="s">
        <v>6839</v>
      </c>
      <c r="E8340" s="1">
        <v>45566</v>
      </c>
      <c r="F8340">
        <v>1</v>
      </c>
    </row>
    <row r="8341" spans="1:6" x14ac:dyDescent="0.25">
      <c r="A8341" t="s">
        <v>6711</v>
      </c>
      <c r="B8341" t="s">
        <v>31</v>
      </c>
      <c r="C8341" t="s">
        <v>32</v>
      </c>
      <c r="D8341" t="s">
        <v>6839</v>
      </c>
      <c r="E8341" s="1">
        <v>45597</v>
      </c>
      <c r="F8341">
        <v>1</v>
      </c>
    </row>
    <row r="8342" spans="1:6" x14ac:dyDescent="0.25">
      <c r="A8342" t="s">
        <v>6711</v>
      </c>
      <c r="B8342" t="s">
        <v>31</v>
      </c>
      <c r="C8342" t="s">
        <v>32</v>
      </c>
      <c r="D8342" t="s">
        <v>6839</v>
      </c>
      <c r="E8342" s="1">
        <v>45627</v>
      </c>
      <c r="F8342">
        <v>1</v>
      </c>
    </row>
    <row r="8343" spans="1:6" x14ac:dyDescent="0.25">
      <c r="A8343" t="s">
        <v>6717</v>
      </c>
      <c r="B8343" t="s">
        <v>146</v>
      </c>
      <c r="C8343" t="s">
        <v>147</v>
      </c>
      <c r="D8343" t="s">
        <v>6841</v>
      </c>
      <c r="E8343" s="1">
        <v>45323</v>
      </c>
      <c r="F8343">
        <v>1</v>
      </c>
    </row>
    <row r="8344" spans="1:6" x14ac:dyDescent="0.25">
      <c r="A8344" t="s">
        <v>6717</v>
      </c>
      <c r="B8344" t="s">
        <v>146</v>
      </c>
      <c r="C8344" t="s">
        <v>147</v>
      </c>
      <c r="D8344" t="s">
        <v>6841</v>
      </c>
      <c r="E8344" s="1">
        <v>45352</v>
      </c>
      <c r="F8344">
        <v>1</v>
      </c>
    </row>
    <row r="8345" spans="1:6" x14ac:dyDescent="0.25">
      <c r="A8345" t="s">
        <v>6717</v>
      </c>
      <c r="B8345" t="s">
        <v>146</v>
      </c>
      <c r="C8345" t="s">
        <v>147</v>
      </c>
      <c r="D8345" t="s">
        <v>6841</v>
      </c>
      <c r="E8345" s="1">
        <v>45383</v>
      </c>
      <c r="F8345">
        <v>1</v>
      </c>
    </row>
    <row r="8346" spans="1:6" x14ac:dyDescent="0.25">
      <c r="A8346" t="s">
        <v>6717</v>
      </c>
      <c r="B8346" t="s">
        <v>146</v>
      </c>
      <c r="C8346" t="s">
        <v>147</v>
      </c>
      <c r="D8346" t="s">
        <v>6841</v>
      </c>
      <c r="E8346" s="1">
        <v>45413</v>
      </c>
      <c r="F8346">
        <v>1</v>
      </c>
    </row>
    <row r="8347" spans="1:6" x14ac:dyDescent="0.25">
      <c r="A8347" t="s">
        <v>6717</v>
      </c>
      <c r="B8347" t="s">
        <v>146</v>
      </c>
      <c r="C8347" t="s">
        <v>147</v>
      </c>
      <c r="D8347" t="s">
        <v>6841</v>
      </c>
      <c r="E8347" s="1">
        <v>45444</v>
      </c>
      <c r="F8347">
        <v>1</v>
      </c>
    </row>
    <row r="8348" spans="1:6" x14ac:dyDescent="0.25">
      <c r="A8348" t="s">
        <v>6717</v>
      </c>
      <c r="B8348" t="s">
        <v>146</v>
      </c>
      <c r="C8348" t="s">
        <v>147</v>
      </c>
      <c r="D8348" t="s">
        <v>6841</v>
      </c>
      <c r="E8348" s="1">
        <v>45474</v>
      </c>
      <c r="F8348">
        <v>1</v>
      </c>
    </row>
    <row r="8349" spans="1:6" x14ac:dyDescent="0.25">
      <c r="A8349" t="s">
        <v>6717</v>
      </c>
      <c r="B8349" t="s">
        <v>146</v>
      </c>
      <c r="C8349" t="s">
        <v>147</v>
      </c>
      <c r="D8349" t="s">
        <v>6841</v>
      </c>
      <c r="E8349" s="1">
        <v>45505</v>
      </c>
      <c r="F8349">
        <v>1</v>
      </c>
    </row>
    <row r="8350" spans="1:6" x14ac:dyDescent="0.25">
      <c r="A8350" t="s">
        <v>6717</v>
      </c>
      <c r="B8350" t="s">
        <v>146</v>
      </c>
      <c r="C8350" t="s">
        <v>147</v>
      </c>
      <c r="D8350" t="s">
        <v>6841</v>
      </c>
      <c r="E8350" s="1">
        <v>45536</v>
      </c>
      <c r="F8350">
        <v>1</v>
      </c>
    </row>
    <row r="8351" spans="1:6" x14ac:dyDescent="0.25">
      <c r="A8351" t="s">
        <v>6717</v>
      </c>
      <c r="B8351" t="s">
        <v>146</v>
      </c>
      <c r="C8351" t="s">
        <v>147</v>
      </c>
      <c r="D8351" t="s">
        <v>6841</v>
      </c>
      <c r="E8351" s="1">
        <v>45566</v>
      </c>
      <c r="F8351">
        <v>1</v>
      </c>
    </row>
    <row r="8352" spans="1:6" x14ac:dyDescent="0.25">
      <c r="A8352" t="s">
        <v>6717</v>
      </c>
      <c r="B8352" t="s">
        <v>146</v>
      </c>
      <c r="C8352" t="s">
        <v>147</v>
      </c>
      <c r="D8352" t="s">
        <v>6841</v>
      </c>
      <c r="E8352" s="1">
        <v>45597</v>
      </c>
      <c r="F8352">
        <v>1</v>
      </c>
    </row>
    <row r="8353" spans="1:6" x14ac:dyDescent="0.25">
      <c r="A8353" t="s">
        <v>6717</v>
      </c>
      <c r="B8353" t="s">
        <v>146</v>
      </c>
      <c r="C8353" t="s">
        <v>147</v>
      </c>
      <c r="D8353" t="s">
        <v>6841</v>
      </c>
      <c r="E8353" s="1">
        <v>45627</v>
      </c>
      <c r="F8353">
        <v>1</v>
      </c>
    </row>
    <row r="8354" spans="1:6" x14ac:dyDescent="0.25">
      <c r="A8354" t="s">
        <v>6724</v>
      </c>
      <c r="B8354" t="s">
        <v>233</v>
      </c>
      <c r="C8354" t="s">
        <v>32</v>
      </c>
      <c r="D8354" t="s">
        <v>6840</v>
      </c>
      <c r="E8354" s="1">
        <v>45323</v>
      </c>
      <c r="F8354">
        <v>1</v>
      </c>
    </row>
    <row r="8355" spans="1:6" x14ac:dyDescent="0.25">
      <c r="A8355" t="s">
        <v>6724</v>
      </c>
      <c r="B8355" t="s">
        <v>233</v>
      </c>
      <c r="C8355" t="s">
        <v>32</v>
      </c>
      <c r="D8355" t="s">
        <v>6840</v>
      </c>
      <c r="E8355" s="1">
        <v>45352</v>
      </c>
      <c r="F8355">
        <v>1</v>
      </c>
    </row>
    <row r="8356" spans="1:6" x14ac:dyDescent="0.25">
      <c r="A8356" t="s">
        <v>6724</v>
      </c>
      <c r="B8356" t="s">
        <v>233</v>
      </c>
      <c r="C8356" t="s">
        <v>32</v>
      </c>
      <c r="D8356" t="s">
        <v>6840</v>
      </c>
      <c r="E8356" s="1">
        <v>45383</v>
      </c>
      <c r="F8356">
        <v>1</v>
      </c>
    </row>
    <row r="8357" spans="1:6" x14ac:dyDescent="0.25">
      <c r="A8357" t="s">
        <v>6724</v>
      </c>
      <c r="B8357" t="s">
        <v>233</v>
      </c>
      <c r="C8357" t="s">
        <v>32</v>
      </c>
      <c r="D8357" t="s">
        <v>6840</v>
      </c>
      <c r="E8357" s="1">
        <v>45413</v>
      </c>
      <c r="F8357">
        <v>1</v>
      </c>
    </row>
    <row r="8358" spans="1:6" x14ac:dyDescent="0.25">
      <c r="A8358" t="s">
        <v>6724</v>
      </c>
      <c r="B8358" t="s">
        <v>233</v>
      </c>
      <c r="C8358" t="s">
        <v>32</v>
      </c>
      <c r="D8358" t="s">
        <v>6840</v>
      </c>
      <c r="E8358" s="1">
        <v>45444</v>
      </c>
      <c r="F8358">
        <v>1</v>
      </c>
    </row>
    <row r="8359" spans="1:6" x14ac:dyDescent="0.25">
      <c r="A8359" t="s">
        <v>6724</v>
      </c>
      <c r="B8359" t="s">
        <v>233</v>
      </c>
      <c r="C8359" t="s">
        <v>32</v>
      </c>
      <c r="D8359" t="s">
        <v>6840</v>
      </c>
      <c r="E8359" s="1">
        <v>45474</v>
      </c>
      <c r="F8359">
        <v>1</v>
      </c>
    </row>
    <row r="8360" spans="1:6" x14ac:dyDescent="0.25">
      <c r="A8360" t="s">
        <v>6724</v>
      </c>
      <c r="B8360" t="s">
        <v>233</v>
      </c>
      <c r="C8360" t="s">
        <v>32</v>
      </c>
      <c r="D8360" t="s">
        <v>6840</v>
      </c>
      <c r="E8360" s="1">
        <v>45505</v>
      </c>
      <c r="F8360">
        <v>1</v>
      </c>
    </row>
    <row r="8361" spans="1:6" x14ac:dyDescent="0.25">
      <c r="A8361" t="s">
        <v>6724</v>
      </c>
      <c r="B8361" t="s">
        <v>233</v>
      </c>
      <c r="C8361" t="s">
        <v>32</v>
      </c>
      <c r="D8361" t="s">
        <v>6840</v>
      </c>
      <c r="E8361" s="1">
        <v>45536</v>
      </c>
      <c r="F8361">
        <v>1</v>
      </c>
    </row>
    <row r="8362" spans="1:6" x14ac:dyDescent="0.25">
      <c r="A8362" t="s">
        <v>6724</v>
      </c>
      <c r="B8362" t="s">
        <v>233</v>
      </c>
      <c r="C8362" t="s">
        <v>32</v>
      </c>
      <c r="D8362" t="s">
        <v>6840</v>
      </c>
      <c r="E8362" s="1">
        <v>45566</v>
      </c>
      <c r="F8362">
        <v>1</v>
      </c>
    </row>
    <row r="8363" spans="1:6" x14ac:dyDescent="0.25">
      <c r="A8363" t="s">
        <v>6724</v>
      </c>
      <c r="B8363" t="s">
        <v>233</v>
      </c>
      <c r="C8363" t="s">
        <v>32</v>
      </c>
      <c r="D8363" t="s">
        <v>6840</v>
      </c>
      <c r="E8363" s="1">
        <v>45597</v>
      </c>
      <c r="F8363">
        <v>1</v>
      </c>
    </row>
    <row r="8364" spans="1:6" x14ac:dyDescent="0.25">
      <c r="A8364" t="s">
        <v>6724</v>
      </c>
      <c r="B8364" t="s">
        <v>233</v>
      </c>
      <c r="C8364" t="s">
        <v>32</v>
      </c>
      <c r="D8364" t="s">
        <v>6840</v>
      </c>
      <c r="E8364" s="1">
        <v>45627</v>
      </c>
      <c r="F8364">
        <v>1</v>
      </c>
    </row>
    <row r="8365" spans="1:6" x14ac:dyDescent="0.25">
      <c r="A8365" t="s">
        <v>6732</v>
      </c>
      <c r="B8365" t="s">
        <v>52</v>
      </c>
      <c r="C8365" t="s">
        <v>44</v>
      </c>
      <c r="D8365" t="s">
        <v>6841</v>
      </c>
      <c r="E8365" s="1">
        <v>45292</v>
      </c>
      <c r="F8365">
        <v>1</v>
      </c>
    </row>
    <row r="8366" spans="1:6" x14ac:dyDescent="0.25">
      <c r="A8366" t="s">
        <v>6732</v>
      </c>
      <c r="B8366" t="s">
        <v>52</v>
      </c>
      <c r="C8366" t="s">
        <v>44</v>
      </c>
      <c r="D8366" t="s">
        <v>6841</v>
      </c>
      <c r="E8366" s="1">
        <v>45323</v>
      </c>
      <c r="F8366">
        <v>1</v>
      </c>
    </row>
    <row r="8367" spans="1:6" x14ac:dyDescent="0.25">
      <c r="A8367" t="s">
        <v>6732</v>
      </c>
      <c r="B8367" t="s">
        <v>52</v>
      </c>
      <c r="C8367" t="s">
        <v>44</v>
      </c>
      <c r="D8367" t="s">
        <v>6841</v>
      </c>
      <c r="E8367" s="1">
        <v>45352</v>
      </c>
      <c r="F8367">
        <v>1</v>
      </c>
    </row>
    <row r="8368" spans="1:6" x14ac:dyDescent="0.25">
      <c r="A8368" t="s">
        <v>6732</v>
      </c>
      <c r="B8368" t="s">
        <v>52</v>
      </c>
      <c r="C8368" t="s">
        <v>44</v>
      </c>
      <c r="D8368" t="s">
        <v>6841</v>
      </c>
      <c r="E8368" s="1">
        <v>45383</v>
      </c>
      <c r="F8368">
        <v>1</v>
      </c>
    </row>
    <row r="8369" spans="1:6" x14ac:dyDescent="0.25">
      <c r="A8369" t="s">
        <v>6732</v>
      </c>
      <c r="B8369" t="s">
        <v>52</v>
      </c>
      <c r="C8369" t="s">
        <v>44</v>
      </c>
      <c r="D8369" t="s">
        <v>6841</v>
      </c>
      <c r="E8369" s="1">
        <v>45413</v>
      </c>
      <c r="F8369">
        <v>1</v>
      </c>
    </row>
    <row r="8370" spans="1:6" x14ac:dyDescent="0.25">
      <c r="A8370" t="s">
        <v>6732</v>
      </c>
      <c r="B8370" t="s">
        <v>52</v>
      </c>
      <c r="C8370" t="s">
        <v>44</v>
      </c>
      <c r="D8370" t="s">
        <v>6841</v>
      </c>
      <c r="E8370" s="1">
        <v>45444</v>
      </c>
      <c r="F8370">
        <v>1</v>
      </c>
    </row>
    <row r="8371" spans="1:6" x14ac:dyDescent="0.25">
      <c r="A8371" t="s">
        <v>6732</v>
      </c>
      <c r="B8371" t="s">
        <v>52</v>
      </c>
      <c r="C8371" t="s">
        <v>44</v>
      </c>
      <c r="D8371" t="s">
        <v>6841</v>
      </c>
      <c r="E8371" s="1">
        <v>45474</v>
      </c>
      <c r="F8371">
        <v>1</v>
      </c>
    </row>
    <row r="8372" spans="1:6" x14ac:dyDescent="0.25">
      <c r="A8372" t="s">
        <v>6732</v>
      </c>
      <c r="B8372" t="s">
        <v>52</v>
      </c>
      <c r="C8372" t="s">
        <v>44</v>
      </c>
      <c r="D8372" t="s">
        <v>6841</v>
      </c>
      <c r="E8372" s="1">
        <v>45505</v>
      </c>
      <c r="F8372">
        <v>1</v>
      </c>
    </row>
    <row r="8373" spans="1:6" x14ac:dyDescent="0.25">
      <c r="A8373" t="s">
        <v>6732</v>
      </c>
      <c r="B8373" t="s">
        <v>52</v>
      </c>
      <c r="C8373" t="s">
        <v>44</v>
      </c>
      <c r="D8373" t="s">
        <v>6841</v>
      </c>
      <c r="E8373" s="1">
        <v>45536</v>
      </c>
      <c r="F8373">
        <v>1</v>
      </c>
    </row>
    <row r="8374" spans="1:6" x14ac:dyDescent="0.25">
      <c r="A8374" t="s">
        <v>6732</v>
      </c>
      <c r="B8374" t="s">
        <v>52</v>
      </c>
      <c r="C8374" t="s">
        <v>44</v>
      </c>
      <c r="D8374" t="s">
        <v>6841</v>
      </c>
      <c r="E8374" s="1">
        <v>45566</v>
      </c>
      <c r="F8374">
        <v>1</v>
      </c>
    </row>
    <row r="8375" spans="1:6" x14ac:dyDescent="0.25">
      <c r="A8375" t="s">
        <v>6732</v>
      </c>
      <c r="B8375" t="s">
        <v>52</v>
      </c>
      <c r="C8375" t="s">
        <v>44</v>
      </c>
      <c r="D8375" t="s">
        <v>6841</v>
      </c>
      <c r="E8375" s="1">
        <v>45597</v>
      </c>
      <c r="F8375">
        <v>1</v>
      </c>
    </row>
    <row r="8376" spans="1:6" x14ac:dyDescent="0.25">
      <c r="A8376" t="s">
        <v>6732</v>
      </c>
      <c r="B8376" t="s">
        <v>52</v>
      </c>
      <c r="C8376" t="s">
        <v>44</v>
      </c>
      <c r="D8376" t="s">
        <v>6841</v>
      </c>
      <c r="E8376" s="1">
        <v>45627</v>
      </c>
      <c r="F8376">
        <v>1</v>
      </c>
    </row>
    <row r="8377" spans="1:6" x14ac:dyDescent="0.25">
      <c r="A8377" t="s">
        <v>6738</v>
      </c>
      <c r="B8377" t="s">
        <v>233</v>
      </c>
      <c r="C8377" t="s">
        <v>32</v>
      </c>
      <c r="D8377" t="s">
        <v>6841</v>
      </c>
      <c r="E8377" s="1">
        <v>45292</v>
      </c>
      <c r="F8377">
        <v>1</v>
      </c>
    </row>
    <row r="8378" spans="1:6" x14ac:dyDescent="0.25">
      <c r="A8378" t="s">
        <v>6738</v>
      </c>
      <c r="B8378" t="s">
        <v>233</v>
      </c>
      <c r="C8378" t="s">
        <v>32</v>
      </c>
      <c r="D8378" t="s">
        <v>6841</v>
      </c>
      <c r="E8378" s="1">
        <v>45323</v>
      </c>
      <c r="F8378">
        <v>1</v>
      </c>
    </row>
    <row r="8379" spans="1:6" x14ac:dyDescent="0.25">
      <c r="A8379" t="s">
        <v>6738</v>
      </c>
      <c r="B8379" t="s">
        <v>233</v>
      </c>
      <c r="C8379" t="s">
        <v>32</v>
      </c>
      <c r="D8379" t="s">
        <v>6841</v>
      </c>
      <c r="E8379" s="1">
        <v>45352</v>
      </c>
      <c r="F8379">
        <v>1</v>
      </c>
    </row>
    <row r="8380" spans="1:6" x14ac:dyDescent="0.25">
      <c r="A8380" t="s">
        <v>6738</v>
      </c>
      <c r="B8380" t="s">
        <v>233</v>
      </c>
      <c r="C8380" t="s">
        <v>32</v>
      </c>
      <c r="D8380" t="s">
        <v>6841</v>
      </c>
      <c r="E8380" s="1">
        <v>45383</v>
      </c>
      <c r="F8380">
        <v>1</v>
      </c>
    </row>
    <row r="8381" spans="1:6" x14ac:dyDescent="0.25">
      <c r="A8381" t="s">
        <v>6738</v>
      </c>
      <c r="B8381" t="s">
        <v>233</v>
      </c>
      <c r="C8381" t="s">
        <v>32</v>
      </c>
      <c r="D8381" t="s">
        <v>6841</v>
      </c>
      <c r="E8381" s="1">
        <v>45413</v>
      </c>
      <c r="F8381">
        <v>1</v>
      </c>
    </row>
    <row r="8382" spans="1:6" x14ac:dyDescent="0.25">
      <c r="A8382" t="s">
        <v>6738</v>
      </c>
      <c r="B8382" t="s">
        <v>233</v>
      </c>
      <c r="C8382" t="s">
        <v>32</v>
      </c>
      <c r="D8382" t="s">
        <v>6841</v>
      </c>
      <c r="E8382" s="1">
        <v>45444</v>
      </c>
      <c r="F8382">
        <v>1</v>
      </c>
    </row>
    <row r="8383" spans="1:6" x14ac:dyDescent="0.25">
      <c r="A8383" t="s">
        <v>6738</v>
      </c>
      <c r="B8383" t="s">
        <v>233</v>
      </c>
      <c r="C8383" t="s">
        <v>32</v>
      </c>
      <c r="D8383" t="s">
        <v>6841</v>
      </c>
      <c r="E8383" s="1">
        <v>45474</v>
      </c>
      <c r="F8383">
        <v>1</v>
      </c>
    </row>
    <row r="8384" spans="1:6" x14ac:dyDescent="0.25">
      <c r="A8384" t="s">
        <v>6738</v>
      </c>
      <c r="B8384" t="s">
        <v>233</v>
      </c>
      <c r="C8384" t="s">
        <v>32</v>
      </c>
      <c r="D8384" t="s">
        <v>6841</v>
      </c>
      <c r="E8384" s="1">
        <v>45505</v>
      </c>
      <c r="F8384">
        <v>1</v>
      </c>
    </row>
    <row r="8385" spans="1:6" x14ac:dyDescent="0.25">
      <c r="A8385" t="s">
        <v>6738</v>
      </c>
      <c r="B8385" t="s">
        <v>233</v>
      </c>
      <c r="C8385" t="s">
        <v>32</v>
      </c>
      <c r="D8385" t="s">
        <v>6841</v>
      </c>
      <c r="E8385" s="1">
        <v>45536</v>
      </c>
      <c r="F8385">
        <v>1</v>
      </c>
    </row>
    <row r="8386" spans="1:6" x14ac:dyDescent="0.25">
      <c r="A8386" t="s">
        <v>6738</v>
      </c>
      <c r="B8386" t="s">
        <v>233</v>
      </c>
      <c r="C8386" t="s">
        <v>32</v>
      </c>
      <c r="D8386" t="s">
        <v>6841</v>
      </c>
      <c r="E8386" s="1">
        <v>45566</v>
      </c>
      <c r="F8386">
        <v>1</v>
      </c>
    </row>
    <row r="8387" spans="1:6" x14ac:dyDescent="0.25">
      <c r="A8387" t="s">
        <v>6738</v>
      </c>
      <c r="B8387" t="s">
        <v>233</v>
      </c>
      <c r="C8387" t="s">
        <v>32</v>
      </c>
      <c r="D8387" t="s">
        <v>6841</v>
      </c>
      <c r="E8387" s="1">
        <v>45597</v>
      </c>
      <c r="F8387">
        <v>1</v>
      </c>
    </row>
    <row r="8388" spans="1:6" x14ac:dyDescent="0.25">
      <c r="A8388" t="s">
        <v>6752</v>
      </c>
      <c r="B8388" t="s">
        <v>146</v>
      </c>
      <c r="C8388" t="s">
        <v>147</v>
      </c>
      <c r="D8388" t="s">
        <v>6841</v>
      </c>
      <c r="E8388" s="1">
        <v>45352</v>
      </c>
      <c r="F8388">
        <v>1</v>
      </c>
    </row>
    <row r="8389" spans="1:6" x14ac:dyDescent="0.25">
      <c r="A8389" t="s">
        <v>6752</v>
      </c>
      <c r="B8389" t="s">
        <v>146</v>
      </c>
      <c r="C8389" t="s">
        <v>147</v>
      </c>
      <c r="D8389" t="s">
        <v>6841</v>
      </c>
      <c r="E8389" s="1">
        <v>45383</v>
      </c>
      <c r="F8389">
        <v>1</v>
      </c>
    </row>
    <row r="8390" spans="1:6" x14ac:dyDescent="0.25">
      <c r="A8390" t="s">
        <v>6752</v>
      </c>
      <c r="B8390" t="s">
        <v>146</v>
      </c>
      <c r="C8390" t="s">
        <v>147</v>
      </c>
      <c r="D8390" t="s">
        <v>6841</v>
      </c>
      <c r="E8390" s="1">
        <v>45413</v>
      </c>
      <c r="F8390">
        <v>1</v>
      </c>
    </row>
    <row r="8391" spans="1:6" x14ac:dyDescent="0.25">
      <c r="A8391" t="s">
        <v>6752</v>
      </c>
      <c r="B8391" t="s">
        <v>146</v>
      </c>
      <c r="C8391" t="s">
        <v>147</v>
      </c>
      <c r="D8391" t="s">
        <v>6841</v>
      </c>
      <c r="E8391" s="1">
        <v>45444</v>
      </c>
      <c r="F8391">
        <v>1</v>
      </c>
    </row>
    <row r="8392" spans="1:6" x14ac:dyDescent="0.25">
      <c r="A8392" t="s">
        <v>6752</v>
      </c>
      <c r="B8392" t="s">
        <v>146</v>
      </c>
      <c r="C8392" t="s">
        <v>147</v>
      </c>
      <c r="D8392" t="s">
        <v>6841</v>
      </c>
      <c r="E8392" s="1">
        <v>45474</v>
      </c>
      <c r="F8392">
        <v>1</v>
      </c>
    </row>
    <row r="8393" spans="1:6" x14ac:dyDescent="0.25">
      <c r="A8393" t="s">
        <v>6752</v>
      </c>
      <c r="B8393" t="s">
        <v>146</v>
      </c>
      <c r="C8393" t="s">
        <v>147</v>
      </c>
      <c r="D8393" t="s">
        <v>6841</v>
      </c>
      <c r="E8393" s="1">
        <v>45505</v>
      </c>
      <c r="F8393">
        <v>1</v>
      </c>
    </row>
    <row r="8394" spans="1:6" x14ac:dyDescent="0.25">
      <c r="A8394" t="s">
        <v>6752</v>
      </c>
      <c r="B8394" t="s">
        <v>146</v>
      </c>
      <c r="C8394" t="s">
        <v>147</v>
      </c>
      <c r="D8394" t="s">
        <v>6841</v>
      </c>
      <c r="E8394" s="1">
        <v>45536</v>
      </c>
      <c r="F8394">
        <v>1</v>
      </c>
    </row>
    <row r="8395" spans="1:6" x14ac:dyDescent="0.25">
      <c r="A8395" t="s">
        <v>6752</v>
      </c>
      <c r="B8395" t="s">
        <v>146</v>
      </c>
      <c r="C8395" t="s">
        <v>147</v>
      </c>
      <c r="D8395" t="s">
        <v>6841</v>
      </c>
      <c r="E8395" s="1">
        <v>45566</v>
      </c>
      <c r="F8395">
        <v>1</v>
      </c>
    </row>
    <row r="8396" spans="1:6" x14ac:dyDescent="0.25">
      <c r="A8396" t="s">
        <v>6752</v>
      </c>
      <c r="B8396" t="s">
        <v>146</v>
      </c>
      <c r="C8396" t="s">
        <v>147</v>
      </c>
      <c r="D8396" t="s">
        <v>6841</v>
      </c>
      <c r="E8396" s="1">
        <v>45597</v>
      </c>
      <c r="F8396">
        <v>1</v>
      </c>
    </row>
    <row r="8397" spans="1:6" x14ac:dyDescent="0.25">
      <c r="A8397" t="s">
        <v>6752</v>
      </c>
      <c r="B8397" t="s">
        <v>146</v>
      </c>
      <c r="C8397" t="s">
        <v>147</v>
      </c>
      <c r="D8397" t="s">
        <v>6841</v>
      </c>
      <c r="E8397" s="1">
        <v>45627</v>
      </c>
      <c r="F8397">
        <v>1</v>
      </c>
    </row>
    <row r="8398" spans="1:6" x14ac:dyDescent="0.25">
      <c r="A8398" t="s">
        <v>6759</v>
      </c>
      <c r="B8398" t="s">
        <v>233</v>
      </c>
      <c r="C8398" t="s">
        <v>32</v>
      </c>
      <c r="D8398" t="s">
        <v>6842</v>
      </c>
      <c r="E8398" s="1">
        <v>45352</v>
      </c>
      <c r="F8398">
        <v>1</v>
      </c>
    </row>
    <row r="8399" spans="1:6" x14ac:dyDescent="0.25">
      <c r="A8399" t="s">
        <v>6759</v>
      </c>
      <c r="B8399" t="s">
        <v>233</v>
      </c>
      <c r="C8399" t="s">
        <v>32</v>
      </c>
      <c r="D8399" t="s">
        <v>6842</v>
      </c>
      <c r="E8399" s="1">
        <v>45383</v>
      </c>
      <c r="F8399">
        <v>1</v>
      </c>
    </row>
    <row r="8400" spans="1:6" x14ac:dyDescent="0.25">
      <c r="A8400" t="s">
        <v>6759</v>
      </c>
      <c r="B8400" t="s">
        <v>233</v>
      </c>
      <c r="C8400" t="s">
        <v>32</v>
      </c>
      <c r="D8400" t="s">
        <v>6842</v>
      </c>
      <c r="E8400" s="1">
        <v>45413</v>
      </c>
      <c r="F8400">
        <v>1</v>
      </c>
    </row>
    <row r="8401" spans="1:6" x14ac:dyDescent="0.25">
      <c r="A8401" t="s">
        <v>6759</v>
      </c>
      <c r="B8401" t="s">
        <v>233</v>
      </c>
      <c r="C8401" t="s">
        <v>32</v>
      </c>
      <c r="D8401" t="s">
        <v>6842</v>
      </c>
      <c r="E8401" s="1">
        <v>45444</v>
      </c>
      <c r="F8401">
        <v>1</v>
      </c>
    </row>
    <row r="8402" spans="1:6" x14ac:dyDescent="0.25">
      <c r="A8402" t="s">
        <v>6759</v>
      </c>
      <c r="B8402" t="s">
        <v>233</v>
      </c>
      <c r="C8402" t="s">
        <v>32</v>
      </c>
      <c r="D8402" t="s">
        <v>6842</v>
      </c>
      <c r="E8402" s="1">
        <v>45474</v>
      </c>
      <c r="F8402">
        <v>1</v>
      </c>
    </row>
    <row r="8403" spans="1:6" x14ac:dyDescent="0.25">
      <c r="A8403" t="s">
        <v>6759</v>
      </c>
      <c r="B8403" t="s">
        <v>233</v>
      </c>
      <c r="C8403" t="s">
        <v>32</v>
      </c>
      <c r="D8403" t="s">
        <v>6842</v>
      </c>
      <c r="E8403" s="1">
        <v>45505</v>
      </c>
      <c r="F8403">
        <v>1</v>
      </c>
    </row>
    <row r="8404" spans="1:6" x14ac:dyDescent="0.25">
      <c r="A8404" t="s">
        <v>6759</v>
      </c>
      <c r="B8404" t="s">
        <v>233</v>
      </c>
      <c r="C8404" t="s">
        <v>32</v>
      </c>
      <c r="D8404" t="s">
        <v>6842</v>
      </c>
      <c r="E8404" s="1">
        <v>45536</v>
      </c>
      <c r="F8404">
        <v>1</v>
      </c>
    </row>
    <row r="8405" spans="1:6" x14ac:dyDescent="0.25">
      <c r="A8405" t="s">
        <v>6759</v>
      </c>
      <c r="B8405" t="s">
        <v>233</v>
      </c>
      <c r="C8405" t="s">
        <v>32</v>
      </c>
      <c r="D8405" t="s">
        <v>6842</v>
      </c>
      <c r="E8405" s="1">
        <v>45566</v>
      </c>
      <c r="F8405">
        <v>1</v>
      </c>
    </row>
    <row r="8406" spans="1:6" x14ac:dyDescent="0.25">
      <c r="A8406" t="s">
        <v>6759</v>
      </c>
      <c r="B8406" t="s">
        <v>233</v>
      </c>
      <c r="C8406" t="s">
        <v>32</v>
      </c>
      <c r="D8406" t="s">
        <v>6842</v>
      </c>
      <c r="E8406" s="1">
        <v>45597</v>
      </c>
      <c r="F8406">
        <v>1</v>
      </c>
    </row>
    <row r="8407" spans="1:6" x14ac:dyDescent="0.25">
      <c r="A8407" t="s">
        <v>6759</v>
      </c>
      <c r="B8407" t="s">
        <v>233</v>
      </c>
      <c r="C8407" t="s">
        <v>32</v>
      </c>
      <c r="D8407" t="s">
        <v>6842</v>
      </c>
      <c r="E8407" s="1">
        <v>45627</v>
      </c>
      <c r="F8407">
        <v>1</v>
      </c>
    </row>
    <row r="8408" spans="1:6" x14ac:dyDescent="0.25">
      <c r="A8408" t="s">
        <v>6770</v>
      </c>
      <c r="B8408" t="s">
        <v>31</v>
      </c>
      <c r="C8408" t="s">
        <v>32</v>
      </c>
      <c r="D8408" t="s">
        <v>6839</v>
      </c>
      <c r="E8408" s="1">
        <v>45292</v>
      </c>
      <c r="F8408">
        <v>1</v>
      </c>
    </row>
    <row r="8409" spans="1:6" x14ac:dyDescent="0.25">
      <c r="A8409" t="s">
        <v>6770</v>
      </c>
      <c r="B8409" t="s">
        <v>31</v>
      </c>
      <c r="C8409" t="s">
        <v>32</v>
      </c>
      <c r="D8409" t="s">
        <v>6839</v>
      </c>
      <c r="E8409" s="1">
        <v>45323</v>
      </c>
      <c r="F8409">
        <v>1</v>
      </c>
    </row>
    <row r="8410" spans="1:6" x14ac:dyDescent="0.25">
      <c r="A8410" t="s">
        <v>6770</v>
      </c>
      <c r="B8410" t="s">
        <v>31</v>
      </c>
      <c r="C8410" t="s">
        <v>32</v>
      </c>
      <c r="D8410" t="s">
        <v>6839</v>
      </c>
      <c r="E8410" s="1">
        <v>45352</v>
      </c>
      <c r="F8410">
        <v>1</v>
      </c>
    </row>
    <row r="8411" spans="1:6" x14ac:dyDescent="0.25">
      <c r="A8411" t="s">
        <v>6770</v>
      </c>
      <c r="B8411" t="s">
        <v>31</v>
      </c>
      <c r="C8411" t="s">
        <v>32</v>
      </c>
      <c r="D8411" t="s">
        <v>6839</v>
      </c>
      <c r="E8411" s="1">
        <v>45383</v>
      </c>
      <c r="F8411">
        <v>1</v>
      </c>
    </row>
    <row r="8412" spans="1:6" x14ac:dyDescent="0.25">
      <c r="A8412" t="s">
        <v>6770</v>
      </c>
      <c r="B8412" t="s">
        <v>31</v>
      </c>
      <c r="C8412" t="s">
        <v>32</v>
      </c>
      <c r="D8412" t="s">
        <v>6839</v>
      </c>
      <c r="E8412" s="1">
        <v>45413</v>
      </c>
      <c r="F8412">
        <v>1</v>
      </c>
    </row>
    <row r="8413" spans="1:6" x14ac:dyDescent="0.25">
      <c r="A8413" t="s">
        <v>6770</v>
      </c>
      <c r="B8413" t="s">
        <v>31</v>
      </c>
      <c r="C8413" t="s">
        <v>32</v>
      </c>
      <c r="D8413" t="s">
        <v>6839</v>
      </c>
      <c r="E8413" s="1">
        <v>45444</v>
      </c>
      <c r="F8413">
        <v>1</v>
      </c>
    </row>
    <row r="8414" spans="1:6" x14ac:dyDescent="0.25">
      <c r="A8414" t="s">
        <v>6770</v>
      </c>
      <c r="B8414" t="s">
        <v>31</v>
      </c>
      <c r="C8414" t="s">
        <v>32</v>
      </c>
      <c r="D8414" t="s">
        <v>6839</v>
      </c>
      <c r="E8414" s="1">
        <v>45474</v>
      </c>
      <c r="F8414">
        <v>1</v>
      </c>
    </row>
    <row r="8415" spans="1:6" x14ac:dyDescent="0.25">
      <c r="A8415" t="s">
        <v>6770</v>
      </c>
      <c r="B8415" t="s">
        <v>31</v>
      </c>
      <c r="C8415" t="s">
        <v>32</v>
      </c>
      <c r="D8415" t="s">
        <v>6839</v>
      </c>
      <c r="E8415" s="1">
        <v>45505</v>
      </c>
      <c r="F8415">
        <v>1</v>
      </c>
    </row>
    <row r="8416" spans="1:6" x14ac:dyDescent="0.25">
      <c r="A8416" t="s">
        <v>6770</v>
      </c>
      <c r="B8416" t="s">
        <v>31</v>
      </c>
      <c r="C8416" t="s">
        <v>32</v>
      </c>
      <c r="D8416" t="s">
        <v>6839</v>
      </c>
      <c r="E8416" s="1">
        <v>45536</v>
      </c>
      <c r="F8416">
        <v>1</v>
      </c>
    </row>
    <row r="8417" spans="1:6" x14ac:dyDescent="0.25">
      <c r="A8417" t="s">
        <v>6770</v>
      </c>
      <c r="B8417" t="s">
        <v>31</v>
      </c>
      <c r="C8417" t="s">
        <v>32</v>
      </c>
      <c r="D8417" t="s">
        <v>6839</v>
      </c>
      <c r="E8417" s="1">
        <v>45566</v>
      </c>
      <c r="F8417">
        <v>1</v>
      </c>
    </row>
    <row r="8418" spans="1:6" x14ac:dyDescent="0.25">
      <c r="A8418" t="s">
        <v>6770</v>
      </c>
      <c r="B8418" t="s">
        <v>31</v>
      </c>
      <c r="C8418" t="s">
        <v>32</v>
      </c>
      <c r="D8418" t="s">
        <v>6839</v>
      </c>
      <c r="E8418" s="1">
        <v>45597</v>
      </c>
      <c r="F8418">
        <v>1</v>
      </c>
    </row>
    <row r="8419" spans="1:6" x14ac:dyDescent="0.25">
      <c r="A8419" t="s">
        <v>6770</v>
      </c>
      <c r="B8419" t="s">
        <v>31</v>
      </c>
      <c r="C8419" t="s">
        <v>32</v>
      </c>
      <c r="D8419" t="s">
        <v>6839</v>
      </c>
      <c r="E8419" s="1">
        <v>45627</v>
      </c>
      <c r="F8419">
        <v>1</v>
      </c>
    </row>
    <row r="8420" spans="1:6" x14ac:dyDescent="0.25">
      <c r="A8420" t="s">
        <v>6776</v>
      </c>
      <c r="B8420" t="s">
        <v>146</v>
      </c>
      <c r="C8420" t="s">
        <v>147</v>
      </c>
      <c r="D8420" t="s">
        <v>6841</v>
      </c>
      <c r="E8420" s="1">
        <v>45292</v>
      </c>
      <c r="F8420">
        <v>1</v>
      </c>
    </row>
    <row r="8421" spans="1:6" x14ac:dyDescent="0.25">
      <c r="A8421" t="s">
        <v>6776</v>
      </c>
      <c r="B8421" t="s">
        <v>146</v>
      </c>
      <c r="C8421" t="s">
        <v>147</v>
      </c>
      <c r="D8421" t="s">
        <v>6841</v>
      </c>
      <c r="E8421" s="1">
        <v>45323</v>
      </c>
      <c r="F8421">
        <v>1</v>
      </c>
    </row>
    <row r="8422" spans="1:6" x14ac:dyDescent="0.25">
      <c r="A8422" t="s">
        <v>6776</v>
      </c>
      <c r="B8422" t="s">
        <v>146</v>
      </c>
      <c r="C8422" t="s">
        <v>147</v>
      </c>
      <c r="D8422" t="s">
        <v>6841</v>
      </c>
      <c r="E8422" s="1">
        <v>45352</v>
      </c>
      <c r="F8422">
        <v>1</v>
      </c>
    </row>
    <row r="8423" spans="1:6" x14ac:dyDescent="0.25">
      <c r="A8423" t="s">
        <v>6776</v>
      </c>
      <c r="B8423" t="s">
        <v>146</v>
      </c>
      <c r="C8423" t="s">
        <v>147</v>
      </c>
      <c r="D8423" t="s">
        <v>6841</v>
      </c>
      <c r="E8423" s="1">
        <v>45383</v>
      </c>
      <c r="F8423">
        <v>1</v>
      </c>
    </row>
    <row r="8424" spans="1:6" x14ac:dyDescent="0.25">
      <c r="A8424" t="s">
        <v>6776</v>
      </c>
      <c r="B8424" t="s">
        <v>146</v>
      </c>
      <c r="C8424" t="s">
        <v>147</v>
      </c>
      <c r="D8424" t="s">
        <v>6841</v>
      </c>
      <c r="E8424" s="1">
        <v>45413</v>
      </c>
      <c r="F8424">
        <v>1</v>
      </c>
    </row>
    <row r="8425" spans="1:6" x14ac:dyDescent="0.25">
      <c r="A8425" t="s">
        <v>6776</v>
      </c>
      <c r="B8425" t="s">
        <v>146</v>
      </c>
      <c r="C8425" t="s">
        <v>147</v>
      </c>
      <c r="D8425" t="s">
        <v>6841</v>
      </c>
      <c r="E8425" s="1">
        <v>45444</v>
      </c>
      <c r="F8425">
        <v>1</v>
      </c>
    </row>
    <row r="8426" spans="1:6" x14ac:dyDescent="0.25">
      <c r="A8426" t="s">
        <v>6776</v>
      </c>
      <c r="B8426" t="s">
        <v>146</v>
      </c>
      <c r="C8426" t="s">
        <v>147</v>
      </c>
      <c r="D8426" t="s">
        <v>6841</v>
      </c>
      <c r="E8426" s="1">
        <v>45474</v>
      </c>
      <c r="F8426">
        <v>1</v>
      </c>
    </row>
    <row r="8427" spans="1:6" x14ac:dyDescent="0.25">
      <c r="A8427" t="s">
        <v>6776</v>
      </c>
      <c r="B8427" t="s">
        <v>146</v>
      </c>
      <c r="C8427" t="s">
        <v>147</v>
      </c>
      <c r="D8427" t="s">
        <v>6841</v>
      </c>
      <c r="E8427" s="1">
        <v>45505</v>
      </c>
      <c r="F8427">
        <v>1</v>
      </c>
    </row>
    <row r="8428" spans="1:6" x14ac:dyDescent="0.25">
      <c r="A8428" t="s">
        <v>6776</v>
      </c>
      <c r="B8428" t="s">
        <v>146</v>
      </c>
      <c r="C8428" t="s">
        <v>147</v>
      </c>
      <c r="D8428" t="s">
        <v>6841</v>
      </c>
      <c r="E8428" s="1">
        <v>45536</v>
      </c>
      <c r="F8428">
        <v>1</v>
      </c>
    </row>
    <row r="8429" spans="1:6" x14ac:dyDescent="0.25">
      <c r="A8429" t="s">
        <v>6776</v>
      </c>
      <c r="B8429" t="s">
        <v>146</v>
      </c>
      <c r="C8429" t="s">
        <v>147</v>
      </c>
      <c r="D8429" t="s">
        <v>6841</v>
      </c>
      <c r="E8429" s="1">
        <v>45566</v>
      </c>
      <c r="F8429">
        <v>1</v>
      </c>
    </row>
    <row r="8430" spans="1:6" x14ac:dyDescent="0.25">
      <c r="A8430" t="s">
        <v>6776</v>
      </c>
      <c r="B8430" t="s">
        <v>146</v>
      </c>
      <c r="C8430" t="s">
        <v>147</v>
      </c>
      <c r="D8430" t="s">
        <v>6841</v>
      </c>
      <c r="E8430" s="1">
        <v>45597</v>
      </c>
      <c r="F8430">
        <v>1</v>
      </c>
    </row>
    <row r="8431" spans="1:6" x14ac:dyDescent="0.25">
      <c r="A8431" t="s">
        <v>6776</v>
      </c>
      <c r="B8431" t="s">
        <v>146</v>
      </c>
      <c r="C8431" t="s">
        <v>147</v>
      </c>
      <c r="D8431" t="s">
        <v>6841</v>
      </c>
      <c r="E8431" s="1">
        <v>45627</v>
      </c>
      <c r="F8431">
        <v>1</v>
      </c>
    </row>
    <row r="8432" spans="1:6" x14ac:dyDescent="0.25">
      <c r="A8432" t="s">
        <v>6801</v>
      </c>
      <c r="B8432" t="s">
        <v>43</v>
      </c>
      <c r="C8432" t="s">
        <v>44</v>
      </c>
      <c r="D8432" t="s">
        <v>6840</v>
      </c>
      <c r="E8432" s="1">
        <v>45323</v>
      </c>
      <c r="F8432">
        <v>1</v>
      </c>
    </row>
    <row r="8433" spans="1:6" x14ac:dyDescent="0.25">
      <c r="A8433" t="s">
        <v>6801</v>
      </c>
      <c r="B8433" t="s">
        <v>43</v>
      </c>
      <c r="C8433" t="s">
        <v>44</v>
      </c>
      <c r="D8433" t="s">
        <v>6840</v>
      </c>
      <c r="E8433" s="1">
        <v>45352</v>
      </c>
      <c r="F8433">
        <v>1</v>
      </c>
    </row>
    <row r="8434" spans="1:6" x14ac:dyDescent="0.25">
      <c r="A8434" t="s">
        <v>6801</v>
      </c>
      <c r="B8434" t="s">
        <v>43</v>
      </c>
      <c r="C8434" t="s">
        <v>44</v>
      </c>
      <c r="D8434" t="s">
        <v>6840</v>
      </c>
      <c r="E8434" s="1">
        <v>45383</v>
      </c>
      <c r="F8434">
        <v>1</v>
      </c>
    </row>
    <row r="8435" spans="1:6" x14ac:dyDescent="0.25">
      <c r="A8435" t="s">
        <v>6801</v>
      </c>
      <c r="B8435" t="s">
        <v>43</v>
      </c>
      <c r="C8435" t="s">
        <v>44</v>
      </c>
      <c r="D8435" t="s">
        <v>6840</v>
      </c>
      <c r="E8435" s="1">
        <v>45413</v>
      </c>
      <c r="F8435">
        <v>1</v>
      </c>
    </row>
    <row r="8436" spans="1:6" x14ac:dyDescent="0.25">
      <c r="A8436" t="s">
        <v>6801</v>
      </c>
      <c r="B8436" t="s">
        <v>43</v>
      </c>
      <c r="C8436" t="s">
        <v>44</v>
      </c>
      <c r="D8436" t="s">
        <v>6840</v>
      </c>
      <c r="E8436" s="1">
        <v>45444</v>
      </c>
      <c r="F8436">
        <v>1</v>
      </c>
    </row>
    <row r="8437" spans="1:6" x14ac:dyDescent="0.25">
      <c r="A8437" t="s">
        <v>6801</v>
      </c>
      <c r="B8437" t="s">
        <v>43</v>
      </c>
      <c r="C8437" t="s">
        <v>44</v>
      </c>
      <c r="D8437" t="s">
        <v>6840</v>
      </c>
      <c r="E8437" s="1">
        <v>45474</v>
      </c>
      <c r="F8437">
        <v>1</v>
      </c>
    </row>
    <row r="8438" spans="1:6" x14ac:dyDescent="0.25">
      <c r="A8438" t="s">
        <v>6801</v>
      </c>
      <c r="B8438" t="s">
        <v>43</v>
      </c>
      <c r="C8438" t="s">
        <v>44</v>
      </c>
      <c r="D8438" t="s">
        <v>6840</v>
      </c>
      <c r="E8438" s="1">
        <v>45505</v>
      </c>
      <c r="F8438">
        <v>1</v>
      </c>
    </row>
    <row r="8439" spans="1:6" x14ac:dyDescent="0.25">
      <c r="A8439" t="s">
        <v>6801</v>
      </c>
      <c r="B8439" t="s">
        <v>43</v>
      </c>
      <c r="C8439" t="s">
        <v>44</v>
      </c>
      <c r="D8439" t="s">
        <v>6840</v>
      </c>
      <c r="E8439" s="1">
        <v>45536</v>
      </c>
      <c r="F8439">
        <v>1</v>
      </c>
    </row>
    <row r="8440" spans="1:6" x14ac:dyDescent="0.25">
      <c r="A8440" t="s">
        <v>6801</v>
      </c>
      <c r="B8440" t="s">
        <v>43</v>
      </c>
      <c r="C8440" t="s">
        <v>44</v>
      </c>
      <c r="D8440" t="s">
        <v>6840</v>
      </c>
      <c r="E8440" s="1">
        <v>45566</v>
      </c>
      <c r="F8440">
        <v>1</v>
      </c>
    </row>
    <row r="8441" spans="1:6" x14ac:dyDescent="0.25">
      <c r="A8441" t="s">
        <v>6801</v>
      </c>
      <c r="B8441" t="s">
        <v>43</v>
      </c>
      <c r="C8441" t="s">
        <v>44</v>
      </c>
      <c r="D8441" t="s">
        <v>6840</v>
      </c>
      <c r="E8441" s="1">
        <v>45597</v>
      </c>
      <c r="F8441">
        <v>1</v>
      </c>
    </row>
    <row r="8442" spans="1:6" x14ac:dyDescent="0.25">
      <c r="A8442" t="s">
        <v>6801</v>
      </c>
      <c r="B8442" t="s">
        <v>43</v>
      </c>
      <c r="C8442" t="s">
        <v>44</v>
      </c>
      <c r="D8442" t="s">
        <v>6840</v>
      </c>
      <c r="E8442" s="1">
        <v>45627</v>
      </c>
      <c r="F8442">
        <v>1</v>
      </c>
    </row>
    <row r="8443" spans="1:6" x14ac:dyDescent="0.25">
      <c r="A8443" t="s">
        <v>6811</v>
      </c>
      <c r="B8443" t="s">
        <v>31</v>
      </c>
      <c r="C8443" t="s">
        <v>32</v>
      </c>
      <c r="D8443" t="s">
        <v>6842</v>
      </c>
      <c r="E8443" s="1">
        <v>45352</v>
      </c>
      <c r="F8443">
        <v>1</v>
      </c>
    </row>
    <row r="8444" spans="1:6" x14ac:dyDescent="0.25">
      <c r="A8444" t="s">
        <v>6811</v>
      </c>
      <c r="B8444" t="s">
        <v>31</v>
      </c>
      <c r="C8444" t="s">
        <v>32</v>
      </c>
      <c r="D8444" t="s">
        <v>6842</v>
      </c>
      <c r="E8444" s="1">
        <v>45383</v>
      </c>
      <c r="F8444">
        <v>1</v>
      </c>
    </row>
    <row r="8445" spans="1:6" x14ac:dyDescent="0.25">
      <c r="A8445" t="s">
        <v>6811</v>
      </c>
      <c r="B8445" t="s">
        <v>31</v>
      </c>
      <c r="C8445" t="s">
        <v>32</v>
      </c>
      <c r="D8445" t="s">
        <v>6842</v>
      </c>
      <c r="E8445" s="1">
        <v>45413</v>
      </c>
      <c r="F8445">
        <v>1</v>
      </c>
    </row>
    <row r="8446" spans="1:6" x14ac:dyDescent="0.25">
      <c r="A8446" t="s">
        <v>6811</v>
      </c>
      <c r="B8446" t="s">
        <v>31</v>
      </c>
      <c r="C8446" t="s">
        <v>32</v>
      </c>
      <c r="D8446" t="s">
        <v>6842</v>
      </c>
      <c r="E8446" s="1">
        <v>45444</v>
      </c>
      <c r="F8446">
        <v>1</v>
      </c>
    </row>
    <row r="8447" spans="1:6" x14ac:dyDescent="0.25">
      <c r="A8447" t="s">
        <v>6811</v>
      </c>
      <c r="B8447" t="s">
        <v>31</v>
      </c>
      <c r="C8447" t="s">
        <v>32</v>
      </c>
      <c r="D8447" t="s">
        <v>6842</v>
      </c>
      <c r="E8447" s="1">
        <v>45474</v>
      </c>
      <c r="F8447">
        <v>1</v>
      </c>
    </row>
    <row r="8448" spans="1:6" x14ac:dyDescent="0.25">
      <c r="A8448" t="s">
        <v>6811</v>
      </c>
      <c r="B8448" t="s">
        <v>31</v>
      </c>
      <c r="C8448" t="s">
        <v>32</v>
      </c>
      <c r="D8448" t="s">
        <v>6842</v>
      </c>
      <c r="E8448" s="1">
        <v>45505</v>
      </c>
      <c r="F8448">
        <v>1</v>
      </c>
    </row>
    <row r="8449" spans="1:6" x14ac:dyDescent="0.25">
      <c r="A8449" t="s">
        <v>6811</v>
      </c>
      <c r="B8449" t="s">
        <v>31</v>
      </c>
      <c r="C8449" t="s">
        <v>32</v>
      </c>
      <c r="D8449" t="s">
        <v>6842</v>
      </c>
      <c r="E8449" s="1">
        <v>45536</v>
      </c>
      <c r="F8449">
        <v>1</v>
      </c>
    </row>
    <row r="8450" spans="1:6" x14ac:dyDescent="0.25">
      <c r="A8450" t="s">
        <v>6811</v>
      </c>
      <c r="B8450" t="s">
        <v>31</v>
      </c>
      <c r="C8450" t="s">
        <v>32</v>
      </c>
      <c r="D8450" t="s">
        <v>6842</v>
      </c>
      <c r="E8450" s="1">
        <v>45566</v>
      </c>
      <c r="F8450">
        <v>1</v>
      </c>
    </row>
    <row r="8451" spans="1:6" x14ac:dyDescent="0.25">
      <c r="A8451" t="s">
        <v>6811</v>
      </c>
      <c r="B8451" t="s">
        <v>31</v>
      </c>
      <c r="C8451" t="s">
        <v>32</v>
      </c>
      <c r="D8451" t="s">
        <v>6842</v>
      </c>
      <c r="E8451" s="1">
        <v>45597</v>
      </c>
      <c r="F8451">
        <v>1</v>
      </c>
    </row>
    <row r="8452" spans="1:6" x14ac:dyDescent="0.25">
      <c r="A8452" t="s">
        <v>6811</v>
      </c>
      <c r="B8452" t="s">
        <v>31</v>
      </c>
      <c r="C8452" t="s">
        <v>32</v>
      </c>
      <c r="D8452" t="s">
        <v>6842</v>
      </c>
      <c r="E8452" s="1">
        <v>45627</v>
      </c>
      <c r="F8452">
        <v>1</v>
      </c>
    </row>
    <row r="8453" spans="1:6" x14ac:dyDescent="0.25">
      <c r="A8453" t="s">
        <v>6817</v>
      </c>
      <c r="B8453" t="s">
        <v>146</v>
      </c>
      <c r="C8453" t="s">
        <v>147</v>
      </c>
      <c r="D8453" t="s">
        <v>6840</v>
      </c>
      <c r="E8453" s="1">
        <v>45323</v>
      </c>
      <c r="F8453">
        <v>1</v>
      </c>
    </row>
    <row r="8454" spans="1:6" x14ac:dyDescent="0.25">
      <c r="A8454" t="s">
        <v>6817</v>
      </c>
      <c r="B8454" t="s">
        <v>146</v>
      </c>
      <c r="C8454" t="s">
        <v>147</v>
      </c>
      <c r="D8454" t="s">
        <v>6840</v>
      </c>
      <c r="E8454" s="1">
        <v>45352</v>
      </c>
      <c r="F8454">
        <v>1</v>
      </c>
    </row>
    <row r="8455" spans="1:6" x14ac:dyDescent="0.25">
      <c r="A8455" t="s">
        <v>6817</v>
      </c>
      <c r="B8455" t="s">
        <v>146</v>
      </c>
      <c r="C8455" t="s">
        <v>147</v>
      </c>
      <c r="D8455" t="s">
        <v>6840</v>
      </c>
      <c r="E8455" s="1">
        <v>45383</v>
      </c>
      <c r="F8455">
        <v>1</v>
      </c>
    </row>
    <row r="8456" spans="1:6" x14ac:dyDescent="0.25">
      <c r="A8456" t="s">
        <v>6817</v>
      </c>
      <c r="B8456" t="s">
        <v>146</v>
      </c>
      <c r="C8456" t="s">
        <v>147</v>
      </c>
      <c r="D8456" t="s">
        <v>6840</v>
      </c>
      <c r="E8456" s="1">
        <v>45413</v>
      </c>
      <c r="F8456">
        <v>1</v>
      </c>
    </row>
    <row r="8457" spans="1:6" x14ac:dyDescent="0.25">
      <c r="A8457" t="s">
        <v>6817</v>
      </c>
      <c r="B8457" t="s">
        <v>146</v>
      </c>
      <c r="C8457" t="s">
        <v>147</v>
      </c>
      <c r="D8457" t="s">
        <v>6840</v>
      </c>
      <c r="E8457" s="1">
        <v>45444</v>
      </c>
      <c r="F8457">
        <v>1</v>
      </c>
    </row>
    <row r="8458" spans="1:6" x14ac:dyDescent="0.25">
      <c r="A8458" t="s">
        <v>6817</v>
      </c>
      <c r="B8458" t="s">
        <v>146</v>
      </c>
      <c r="C8458" t="s">
        <v>147</v>
      </c>
      <c r="D8458" t="s">
        <v>6840</v>
      </c>
      <c r="E8458" s="1">
        <v>45474</v>
      </c>
      <c r="F8458">
        <v>1</v>
      </c>
    </row>
    <row r="8459" spans="1:6" x14ac:dyDescent="0.25">
      <c r="A8459" t="s">
        <v>6817</v>
      </c>
      <c r="B8459" t="s">
        <v>146</v>
      </c>
      <c r="C8459" t="s">
        <v>147</v>
      </c>
      <c r="D8459" t="s">
        <v>6840</v>
      </c>
      <c r="E8459" s="1">
        <v>45505</v>
      </c>
      <c r="F8459">
        <v>1</v>
      </c>
    </row>
    <row r="8460" spans="1:6" x14ac:dyDescent="0.25">
      <c r="A8460" t="s">
        <v>6817</v>
      </c>
      <c r="B8460" t="s">
        <v>146</v>
      </c>
      <c r="C8460" t="s">
        <v>147</v>
      </c>
      <c r="D8460" t="s">
        <v>6840</v>
      </c>
      <c r="E8460" s="1">
        <v>45536</v>
      </c>
      <c r="F8460">
        <v>1</v>
      </c>
    </row>
    <row r="8461" spans="1:6" x14ac:dyDescent="0.25">
      <c r="A8461" t="s">
        <v>6817</v>
      </c>
      <c r="B8461" t="s">
        <v>146</v>
      </c>
      <c r="C8461" t="s">
        <v>147</v>
      </c>
      <c r="D8461" t="s">
        <v>6840</v>
      </c>
      <c r="E8461" s="1">
        <v>45566</v>
      </c>
      <c r="F8461">
        <v>1</v>
      </c>
    </row>
    <row r="8462" spans="1:6" x14ac:dyDescent="0.25">
      <c r="A8462" t="s">
        <v>6817</v>
      </c>
      <c r="B8462" t="s">
        <v>146</v>
      </c>
      <c r="C8462" t="s">
        <v>147</v>
      </c>
      <c r="D8462" t="s">
        <v>6840</v>
      </c>
      <c r="E8462" s="1">
        <v>45597</v>
      </c>
      <c r="F8462">
        <v>1</v>
      </c>
    </row>
    <row r="8463" spans="1:6" x14ac:dyDescent="0.25">
      <c r="A8463" t="s">
        <v>6817</v>
      </c>
      <c r="B8463" t="s">
        <v>146</v>
      </c>
      <c r="C8463" t="s">
        <v>147</v>
      </c>
      <c r="D8463" t="s">
        <v>6840</v>
      </c>
      <c r="E8463" s="1">
        <v>45627</v>
      </c>
      <c r="F846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EBB9-641F-40D2-B684-9DDF0C6075A8}">
  <dimension ref="A1:P801"/>
  <sheetViews>
    <sheetView workbookViewId="0"/>
  </sheetViews>
  <sheetFormatPr defaultRowHeight="15" x14ac:dyDescent="0.25"/>
  <sheetData>
    <row r="1" spans="1:16" x14ac:dyDescent="0.25">
      <c r="A1" t="s">
        <v>1</v>
      </c>
      <c r="B1" t="s">
        <v>6843</v>
      </c>
      <c r="C1" t="s">
        <v>6844</v>
      </c>
      <c r="D1" t="s">
        <v>6845</v>
      </c>
      <c r="E1" t="s">
        <v>23</v>
      </c>
      <c r="F1" t="s">
        <v>24</v>
      </c>
      <c r="G1" t="s">
        <v>6846</v>
      </c>
      <c r="H1" t="s">
        <v>6847</v>
      </c>
      <c r="I1" t="s">
        <v>6836</v>
      </c>
      <c r="J1" t="s">
        <v>6848</v>
      </c>
      <c r="K1" t="s">
        <v>6849</v>
      </c>
      <c r="L1" t="s">
        <v>6850</v>
      </c>
      <c r="M1" t="s">
        <v>6851</v>
      </c>
      <c r="N1" t="s">
        <v>6852</v>
      </c>
      <c r="O1" t="s">
        <v>6853</v>
      </c>
      <c r="P1" t="s">
        <v>6854</v>
      </c>
    </row>
    <row r="2" spans="1:16" x14ac:dyDescent="0.25">
      <c r="A2" t="s">
        <v>27</v>
      </c>
      <c r="B2" t="s">
        <v>6855</v>
      </c>
      <c r="C2" s="1">
        <v>45341</v>
      </c>
      <c r="E2" t="s">
        <v>31</v>
      </c>
      <c r="F2" t="s">
        <v>32</v>
      </c>
      <c r="G2" t="s">
        <v>6856</v>
      </c>
      <c r="H2" t="s">
        <v>6857</v>
      </c>
      <c r="I2" t="s">
        <v>6839</v>
      </c>
      <c r="J2" t="s">
        <v>6858</v>
      </c>
      <c r="K2">
        <v>40202</v>
      </c>
      <c r="L2">
        <v>53</v>
      </c>
      <c r="M2" t="s">
        <v>6859</v>
      </c>
      <c r="N2">
        <v>0.82</v>
      </c>
      <c r="O2">
        <v>9012345678</v>
      </c>
    </row>
    <row r="3" spans="1:16" x14ac:dyDescent="0.25">
      <c r="A3" t="s">
        <v>41</v>
      </c>
      <c r="B3" t="s">
        <v>6860</v>
      </c>
      <c r="C3" s="1">
        <v>45379</v>
      </c>
      <c r="E3" t="s">
        <v>43</v>
      </c>
      <c r="F3" t="s">
        <v>44</v>
      </c>
      <c r="G3" t="s">
        <v>6861</v>
      </c>
      <c r="I3" t="s">
        <v>6839</v>
      </c>
      <c r="J3" t="s">
        <v>6858</v>
      </c>
      <c r="K3">
        <v>40202</v>
      </c>
      <c r="L3">
        <v>36</v>
      </c>
      <c r="M3" t="s">
        <v>6862</v>
      </c>
      <c r="N3">
        <v>0.88</v>
      </c>
      <c r="O3">
        <v>9012345678</v>
      </c>
    </row>
    <row r="4" spans="1:16" x14ac:dyDescent="0.25">
      <c r="A4" t="s">
        <v>51</v>
      </c>
      <c r="B4" t="s">
        <v>6863</v>
      </c>
      <c r="C4" s="1">
        <v>45303</v>
      </c>
      <c r="D4" s="1">
        <v>45448</v>
      </c>
      <c r="E4" t="s">
        <v>52</v>
      </c>
      <c r="F4" t="s">
        <v>44</v>
      </c>
      <c r="G4" t="s">
        <v>6864</v>
      </c>
      <c r="I4" t="s">
        <v>6840</v>
      </c>
      <c r="J4" t="s">
        <v>6865</v>
      </c>
      <c r="K4">
        <v>30303</v>
      </c>
      <c r="L4">
        <v>24</v>
      </c>
      <c r="M4" t="s">
        <v>6862</v>
      </c>
      <c r="N4">
        <v>1.27</v>
      </c>
      <c r="O4">
        <v>8901234567</v>
      </c>
      <c r="P4" t="s">
        <v>6866</v>
      </c>
    </row>
    <row r="5" spans="1:16" x14ac:dyDescent="0.25">
      <c r="A5" t="s">
        <v>73</v>
      </c>
      <c r="B5" t="s">
        <v>6867</v>
      </c>
      <c r="C5" s="1">
        <v>45317</v>
      </c>
      <c r="E5" t="s">
        <v>43</v>
      </c>
      <c r="F5" t="s">
        <v>44</v>
      </c>
      <c r="G5" t="s">
        <v>6861</v>
      </c>
      <c r="I5" t="s">
        <v>6841</v>
      </c>
      <c r="J5" t="s">
        <v>6868</v>
      </c>
      <c r="K5">
        <v>37203</v>
      </c>
      <c r="L5">
        <v>71</v>
      </c>
      <c r="M5" t="s">
        <v>6862</v>
      </c>
      <c r="N5">
        <v>2.08</v>
      </c>
      <c r="O5">
        <v>5678901234</v>
      </c>
    </row>
    <row r="6" spans="1:16" x14ac:dyDescent="0.25">
      <c r="A6" t="s">
        <v>87</v>
      </c>
      <c r="B6" t="s">
        <v>6869</v>
      </c>
      <c r="C6" s="1">
        <v>45342</v>
      </c>
      <c r="D6" s="1">
        <v>45474</v>
      </c>
      <c r="E6" t="s">
        <v>43</v>
      </c>
      <c r="F6" t="s">
        <v>44</v>
      </c>
      <c r="G6" t="s">
        <v>6861</v>
      </c>
      <c r="I6" t="s">
        <v>6841</v>
      </c>
      <c r="J6" t="s">
        <v>6870</v>
      </c>
      <c r="K6">
        <v>37087</v>
      </c>
      <c r="L6">
        <v>53</v>
      </c>
      <c r="M6" t="s">
        <v>6859</v>
      </c>
      <c r="N6">
        <v>1.03</v>
      </c>
      <c r="P6" t="s">
        <v>6871</v>
      </c>
    </row>
    <row r="7" spans="1:16" x14ac:dyDescent="0.25">
      <c r="A7" t="s">
        <v>97</v>
      </c>
      <c r="B7" t="s">
        <v>6872</v>
      </c>
      <c r="C7" s="1">
        <v>45368</v>
      </c>
      <c r="E7" t="s">
        <v>31</v>
      </c>
      <c r="F7" t="s">
        <v>32</v>
      </c>
      <c r="G7" t="s">
        <v>6856</v>
      </c>
      <c r="H7" t="s">
        <v>6857</v>
      </c>
      <c r="I7" t="s">
        <v>6839</v>
      </c>
      <c r="J7" t="s">
        <v>6873</v>
      </c>
      <c r="K7">
        <v>42701</v>
      </c>
      <c r="L7">
        <v>54</v>
      </c>
      <c r="M7" t="s">
        <v>6862</v>
      </c>
      <c r="N7">
        <v>1.26</v>
      </c>
      <c r="O7">
        <v>9012345678</v>
      </c>
    </row>
    <row r="8" spans="1:16" x14ac:dyDescent="0.25">
      <c r="A8" t="s">
        <v>103</v>
      </c>
      <c r="B8" t="s">
        <v>6874</v>
      </c>
      <c r="C8" s="1">
        <v>45368</v>
      </c>
      <c r="E8" t="s">
        <v>31</v>
      </c>
      <c r="F8" t="s">
        <v>32</v>
      </c>
      <c r="G8" t="s">
        <v>6856</v>
      </c>
      <c r="H8" t="s">
        <v>6857</v>
      </c>
      <c r="I8" t="s">
        <v>6841</v>
      </c>
      <c r="J8" t="s">
        <v>6868</v>
      </c>
      <c r="K8">
        <v>37203</v>
      </c>
      <c r="L8">
        <v>69</v>
      </c>
      <c r="M8" t="s">
        <v>6859</v>
      </c>
      <c r="N8">
        <v>2.21</v>
      </c>
      <c r="O8">
        <v>5678901234</v>
      </c>
    </row>
    <row r="9" spans="1:16" x14ac:dyDescent="0.25">
      <c r="A9" t="s">
        <v>112</v>
      </c>
      <c r="B9" t="s">
        <v>6875</v>
      </c>
      <c r="C9" s="1">
        <v>45299</v>
      </c>
      <c r="E9" t="s">
        <v>43</v>
      </c>
      <c r="F9" t="s">
        <v>44</v>
      </c>
      <c r="G9" t="s">
        <v>6861</v>
      </c>
      <c r="I9" t="s">
        <v>6842</v>
      </c>
      <c r="J9" t="s">
        <v>6876</v>
      </c>
      <c r="K9">
        <v>43215</v>
      </c>
      <c r="L9">
        <v>30</v>
      </c>
      <c r="M9" t="s">
        <v>6862</v>
      </c>
      <c r="N9">
        <v>0.73</v>
      </c>
      <c r="O9">
        <v>6789012345</v>
      </c>
    </row>
    <row r="10" spans="1:16" x14ac:dyDescent="0.25">
      <c r="A10" t="s">
        <v>118</v>
      </c>
      <c r="B10" t="s">
        <v>6877</v>
      </c>
      <c r="C10" s="1">
        <v>45326</v>
      </c>
      <c r="D10" s="1">
        <v>45630</v>
      </c>
      <c r="E10" t="s">
        <v>43</v>
      </c>
      <c r="F10" t="s">
        <v>44</v>
      </c>
      <c r="G10" t="s">
        <v>6861</v>
      </c>
      <c r="I10" t="s">
        <v>6840</v>
      </c>
      <c r="J10" t="s">
        <v>6878</v>
      </c>
      <c r="K10">
        <v>30114</v>
      </c>
      <c r="L10">
        <v>35</v>
      </c>
      <c r="M10" t="s">
        <v>6859</v>
      </c>
      <c r="N10">
        <v>0.71</v>
      </c>
      <c r="O10">
        <v>8901234567</v>
      </c>
      <c r="P10" t="s">
        <v>6879</v>
      </c>
    </row>
    <row r="11" spans="1:16" x14ac:dyDescent="0.25">
      <c r="A11" t="s">
        <v>125</v>
      </c>
      <c r="B11" t="s">
        <v>6880</v>
      </c>
      <c r="C11" s="1">
        <v>45308</v>
      </c>
      <c r="E11" t="s">
        <v>31</v>
      </c>
      <c r="F11" t="s">
        <v>32</v>
      </c>
      <c r="G11" t="s">
        <v>6856</v>
      </c>
      <c r="H11" t="s">
        <v>6857</v>
      </c>
      <c r="I11" t="s">
        <v>6841</v>
      </c>
      <c r="J11" t="s">
        <v>6870</v>
      </c>
      <c r="K11">
        <v>37087</v>
      </c>
      <c r="L11">
        <v>50</v>
      </c>
      <c r="M11" t="s">
        <v>6862</v>
      </c>
      <c r="N11">
        <v>0.91</v>
      </c>
      <c r="O11">
        <v>2233445566</v>
      </c>
    </row>
    <row r="12" spans="1:16" x14ac:dyDescent="0.25">
      <c r="A12" t="s">
        <v>141</v>
      </c>
      <c r="B12" t="s">
        <v>6881</v>
      </c>
      <c r="C12" s="1">
        <v>45322</v>
      </c>
      <c r="E12" t="s">
        <v>31</v>
      </c>
      <c r="F12" t="s">
        <v>32</v>
      </c>
      <c r="G12" t="s">
        <v>6856</v>
      </c>
      <c r="H12" t="s">
        <v>6857</v>
      </c>
      <c r="I12" t="s">
        <v>6839</v>
      </c>
      <c r="J12" t="s">
        <v>6882</v>
      </c>
      <c r="K12">
        <v>42101</v>
      </c>
      <c r="L12">
        <v>72</v>
      </c>
      <c r="M12" t="s">
        <v>6859</v>
      </c>
      <c r="N12">
        <v>2.0099999999999998</v>
      </c>
      <c r="O12">
        <v>9012345678</v>
      </c>
    </row>
    <row r="13" spans="1:16" x14ac:dyDescent="0.25">
      <c r="A13" t="s">
        <v>145</v>
      </c>
      <c r="B13" t="s">
        <v>6883</v>
      </c>
      <c r="C13" s="1">
        <v>45380</v>
      </c>
      <c r="E13" t="s">
        <v>146</v>
      </c>
      <c r="F13" t="s">
        <v>147</v>
      </c>
      <c r="G13" t="s">
        <v>6884</v>
      </c>
      <c r="I13" t="s">
        <v>6839</v>
      </c>
      <c r="J13" t="s">
        <v>6858</v>
      </c>
      <c r="K13">
        <v>40202</v>
      </c>
      <c r="L13">
        <v>74</v>
      </c>
      <c r="M13" t="s">
        <v>6859</v>
      </c>
      <c r="N13">
        <v>3.11</v>
      </c>
      <c r="O13">
        <v>3456789012</v>
      </c>
    </row>
    <row r="14" spans="1:16" x14ac:dyDescent="0.25">
      <c r="A14" t="s">
        <v>158</v>
      </c>
      <c r="B14" t="s">
        <v>6885</v>
      </c>
      <c r="C14" s="1">
        <v>45335</v>
      </c>
      <c r="E14" t="s">
        <v>43</v>
      </c>
      <c r="F14" t="s">
        <v>44</v>
      </c>
      <c r="G14" t="s">
        <v>6861</v>
      </c>
      <c r="I14" t="s">
        <v>6841</v>
      </c>
      <c r="J14" t="s">
        <v>6886</v>
      </c>
      <c r="K14">
        <v>37919</v>
      </c>
      <c r="L14">
        <v>54</v>
      </c>
      <c r="M14" t="s">
        <v>6859</v>
      </c>
      <c r="N14">
        <v>0.98</v>
      </c>
      <c r="O14">
        <v>7890123456</v>
      </c>
    </row>
    <row r="15" spans="1:16" x14ac:dyDescent="0.25">
      <c r="A15" t="s">
        <v>165</v>
      </c>
      <c r="B15" t="s">
        <v>6887</v>
      </c>
      <c r="C15" s="1">
        <v>45306</v>
      </c>
      <c r="E15" t="s">
        <v>31</v>
      </c>
      <c r="F15" t="s">
        <v>32</v>
      </c>
      <c r="G15" t="s">
        <v>6856</v>
      </c>
      <c r="H15" t="s">
        <v>6857</v>
      </c>
      <c r="I15" t="s">
        <v>6839</v>
      </c>
      <c r="J15" t="s">
        <v>6873</v>
      </c>
      <c r="K15">
        <v>42701</v>
      </c>
      <c r="L15">
        <v>75</v>
      </c>
      <c r="M15" t="s">
        <v>6862</v>
      </c>
      <c r="N15">
        <v>2.6</v>
      </c>
      <c r="O15">
        <v>3456789012</v>
      </c>
    </row>
    <row r="16" spans="1:16" x14ac:dyDescent="0.25">
      <c r="A16" t="s">
        <v>170</v>
      </c>
      <c r="B16" t="s">
        <v>6888</v>
      </c>
      <c r="C16" s="1">
        <v>45317</v>
      </c>
      <c r="D16" s="1">
        <v>45495</v>
      </c>
      <c r="E16" t="s">
        <v>52</v>
      </c>
      <c r="F16" t="s">
        <v>44</v>
      </c>
      <c r="G16" t="s">
        <v>6864</v>
      </c>
      <c r="I16" t="s">
        <v>6841</v>
      </c>
      <c r="J16" t="s">
        <v>6868</v>
      </c>
      <c r="K16">
        <v>37203</v>
      </c>
      <c r="L16">
        <v>42</v>
      </c>
      <c r="M16" t="s">
        <v>6859</v>
      </c>
      <c r="N16">
        <v>1.24</v>
      </c>
      <c r="O16">
        <v>5678901234</v>
      </c>
      <c r="P16" t="s">
        <v>6866</v>
      </c>
    </row>
    <row r="17" spans="1:16" x14ac:dyDescent="0.25">
      <c r="A17" t="s">
        <v>181</v>
      </c>
      <c r="B17" t="s">
        <v>6889</v>
      </c>
      <c r="C17" s="1">
        <v>45297</v>
      </c>
      <c r="E17" t="s">
        <v>52</v>
      </c>
      <c r="F17" t="s">
        <v>44</v>
      </c>
      <c r="G17" t="s">
        <v>6864</v>
      </c>
      <c r="I17" t="s">
        <v>6841</v>
      </c>
      <c r="J17" t="s">
        <v>6886</v>
      </c>
      <c r="K17">
        <v>37919</v>
      </c>
      <c r="L17">
        <v>82</v>
      </c>
      <c r="M17" t="s">
        <v>6862</v>
      </c>
      <c r="N17">
        <v>3.21</v>
      </c>
      <c r="O17">
        <v>5678901234</v>
      </c>
    </row>
    <row r="18" spans="1:16" x14ac:dyDescent="0.25">
      <c r="A18" t="s">
        <v>190</v>
      </c>
      <c r="B18" t="s">
        <v>6890</v>
      </c>
      <c r="C18" s="1">
        <v>45368</v>
      </c>
      <c r="E18" t="s">
        <v>146</v>
      </c>
      <c r="F18" t="s">
        <v>147</v>
      </c>
      <c r="G18" t="s">
        <v>6884</v>
      </c>
      <c r="I18" t="s">
        <v>6840</v>
      </c>
      <c r="J18" t="s">
        <v>6878</v>
      </c>
      <c r="K18">
        <v>30114</v>
      </c>
      <c r="L18">
        <v>65</v>
      </c>
      <c r="M18" t="s">
        <v>6859</v>
      </c>
      <c r="N18">
        <v>3.67</v>
      </c>
      <c r="O18">
        <v>8901234567</v>
      </c>
    </row>
    <row r="19" spans="1:16" x14ac:dyDescent="0.25">
      <c r="A19" t="s">
        <v>195</v>
      </c>
      <c r="B19" t="s">
        <v>6891</v>
      </c>
      <c r="C19" s="1">
        <v>45328</v>
      </c>
      <c r="D19" s="1">
        <v>45589</v>
      </c>
      <c r="E19" t="s">
        <v>31</v>
      </c>
      <c r="F19" t="s">
        <v>32</v>
      </c>
      <c r="G19" t="s">
        <v>6856</v>
      </c>
      <c r="H19" t="s">
        <v>6857</v>
      </c>
      <c r="I19" t="s">
        <v>6841</v>
      </c>
      <c r="J19" t="s">
        <v>6868</v>
      </c>
      <c r="K19">
        <v>37203</v>
      </c>
      <c r="L19">
        <v>35</v>
      </c>
      <c r="M19" t="s">
        <v>6859</v>
      </c>
      <c r="N19">
        <v>1.1100000000000001</v>
      </c>
      <c r="O19">
        <v>5678901234</v>
      </c>
      <c r="P19" t="s">
        <v>6866</v>
      </c>
    </row>
    <row r="20" spans="1:16" x14ac:dyDescent="0.25">
      <c r="A20" t="s">
        <v>210</v>
      </c>
      <c r="B20" t="s">
        <v>6892</v>
      </c>
      <c r="C20" s="1">
        <v>45373</v>
      </c>
      <c r="E20" t="s">
        <v>31</v>
      </c>
      <c r="F20" t="s">
        <v>32</v>
      </c>
      <c r="G20" t="s">
        <v>6856</v>
      </c>
      <c r="H20" t="s">
        <v>6857</v>
      </c>
      <c r="I20" t="s">
        <v>6842</v>
      </c>
      <c r="J20" t="s">
        <v>6876</v>
      </c>
      <c r="K20">
        <v>43215</v>
      </c>
      <c r="L20">
        <v>41</v>
      </c>
      <c r="M20" t="s">
        <v>6862</v>
      </c>
      <c r="N20">
        <v>0.93</v>
      </c>
      <c r="O20">
        <v>6789012345</v>
      </c>
    </row>
    <row r="21" spans="1:16" x14ac:dyDescent="0.25">
      <c r="A21" t="s">
        <v>219</v>
      </c>
      <c r="B21" t="s">
        <v>6893</v>
      </c>
      <c r="C21" s="1">
        <v>45314</v>
      </c>
      <c r="E21" t="s">
        <v>146</v>
      </c>
      <c r="F21" t="s">
        <v>147</v>
      </c>
      <c r="G21" t="s">
        <v>6884</v>
      </c>
      <c r="I21" t="s">
        <v>6841</v>
      </c>
      <c r="J21" t="s">
        <v>6870</v>
      </c>
      <c r="K21">
        <v>37087</v>
      </c>
      <c r="L21">
        <v>84</v>
      </c>
      <c r="M21" t="s">
        <v>6862</v>
      </c>
      <c r="N21">
        <v>2.7</v>
      </c>
      <c r="O21">
        <v>2233445566</v>
      </c>
    </row>
    <row r="22" spans="1:16" x14ac:dyDescent="0.25">
      <c r="A22" t="s">
        <v>232</v>
      </c>
      <c r="B22" t="s">
        <v>6894</v>
      </c>
      <c r="C22" s="1">
        <v>45300</v>
      </c>
      <c r="E22" t="s">
        <v>233</v>
      </c>
      <c r="F22" t="s">
        <v>32</v>
      </c>
      <c r="G22" t="s">
        <v>6895</v>
      </c>
      <c r="H22" t="s">
        <v>6896</v>
      </c>
      <c r="I22" t="s">
        <v>6839</v>
      </c>
      <c r="J22" t="s">
        <v>6858</v>
      </c>
      <c r="K22">
        <v>40202</v>
      </c>
      <c r="L22">
        <v>33</v>
      </c>
      <c r="M22" t="s">
        <v>6859</v>
      </c>
      <c r="N22">
        <v>0.72</v>
      </c>
      <c r="O22">
        <v>9012345678</v>
      </c>
    </row>
    <row r="23" spans="1:16" x14ac:dyDescent="0.25">
      <c r="A23" t="s">
        <v>242</v>
      </c>
      <c r="B23" t="s">
        <v>6897</v>
      </c>
      <c r="C23" s="1">
        <v>45365</v>
      </c>
      <c r="E23" t="s">
        <v>31</v>
      </c>
      <c r="F23" t="s">
        <v>32</v>
      </c>
      <c r="G23" t="s">
        <v>6856</v>
      </c>
      <c r="H23" t="s">
        <v>6857</v>
      </c>
      <c r="I23" t="s">
        <v>6842</v>
      </c>
      <c r="J23" t="s">
        <v>6898</v>
      </c>
      <c r="K23">
        <v>44114</v>
      </c>
      <c r="L23">
        <v>75</v>
      </c>
      <c r="M23" t="s">
        <v>6862</v>
      </c>
      <c r="N23">
        <v>2.5299999999999998</v>
      </c>
      <c r="O23">
        <v>2345678901</v>
      </c>
    </row>
    <row r="24" spans="1:16" x14ac:dyDescent="0.25">
      <c r="A24" t="s">
        <v>249</v>
      </c>
      <c r="B24" t="s">
        <v>6899</v>
      </c>
      <c r="C24" s="1">
        <v>45336</v>
      </c>
      <c r="E24" t="s">
        <v>52</v>
      </c>
      <c r="F24" t="s">
        <v>44</v>
      </c>
      <c r="G24" t="s">
        <v>6864</v>
      </c>
      <c r="I24" t="s">
        <v>6839</v>
      </c>
      <c r="J24" t="s">
        <v>6858</v>
      </c>
      <c r="K24">
        <v>40202</v>
      </c>
      <c r="L24">
        <v>45</v>
      </c>
      <c r="M24" t="s">
        <v>6859</v>
      </c>
      <c r="N24">
        <v>1.32</v>
      </c>
      <c r="O24">
        <v>3456789012</v>
      </c>
    </row>
    <row r="25" spans="1:16" x14ac:dyDescent="0.25">
      <c r="A25" t="s">
        <v>260</v>
      </c>
      <c r="B25" t="s">
        <v>6900</v>
      </c>
      <c r="C25" s="1">
        <v>45357</v>
      </c>
      <c r="D25" s="1">
        <v>45619</v>
      </c>
      <c r="E25" t="s">
        <v>52</v>
      </c>
      <c r="F25" t="s">
        <v>44</v>
      </c>
      <c r="G25" t="s">
        <v>6864</v>
      </c>
      <c r="I25" t="s">
        <v>6842</v>
      </c>
      <c r="J25" t="s">
        <v>6876</v>
      </c>
      <c r="K25">
        <v>43215</v>
      </c>
      <c r="L25">
        <v>79</v>
      </c>
      <c r="M25" t="s">
        <v>6859</v>
      </c>
      <c r="N25">
        <v>2.23</v>
      </c>
      <c r="O25">
        <v>6789012345</v>
      </c>
      <c r="P25" t="s">
        <v>6866</v>
      </c>
    </row>
    <row r="26" spans="1:16" x14ac:dyDescent="0.25">
      <c r="A26" t="s">
        <v>271</v>
      </c>
      <c r="B26" t="s">
        <v>6901</v>
      </c>
      <c r="C26" s="1">
        <v>45365</v>
      </c>
      <c r="E26" t="s">
        <v>43</v>
      </c>
      <c r="F26" t="s">
        <v>44</v>
      </c>
      <c r="G26" t="s">
        <v>6861</v>
      </c>
      <c r="I26" t="s">
        <v>6841</v>
      </c>
      <c r="J26" t="s">
        <v>6870</v>
      </c>
      <c r="K26">
        <v>37087</v>
      </c>
      <c r="L26">
        <v>46</v>
      </c>
      <c r="M26" t="s">
        <v>6859</v>
      </c>
      <c r="N26">
        <v>1.31</v>
      </c>
      <c r="O26">
        <v>2233445566</v>
      </c>
    </row>
    <row r="27" spans="1:16" x14ac:dyDescent="0.25">
      <c r="A27" t="s">
        <v>280</v>
      </c>
      <c r="B27" t="s">
        <v>6902</v>
      </c>
      <c r="C27" s="1">
        <v>45310</v>
      </c>
      <c r="E27" t="s">
        <v>146</v>
      </c>
      <c r="F27" t="s">
        <v>147</v>
      </c>
      <c r="G27" t="s">
        <v>6884</v>
      </c>
      <c r="I27" t="s">
        <v>6842</v>
      </c>
      <c r="J27" t="s">
        <v>6898</v>
      </c>
      <c r="K27">
        <v>44114</v>
      </c>
      <c r="L27">
        <v>72</v>
      </c>
      <c r="M27" t="s">
        <v>6862</v>
      </c>
      <c r="N27">
        <v>3.11</v>
      </c>
      <c r="O27">
        <v>6789012345</v>
      </c>
    </row>
    <row r="28" spans="1:16" x14ac:dyDescent="0.25">
      <c r="A28" t="s">
        <v>291</v>
      </c>
      <c r="B28" t="s">
        <v>6903</v>
      </c>
      <c r="C28" s="1">
        <v>45375</v>
      </c>
      <c r="E28" t="s">
        <v>52</v>
      </c>
      <c r="F28" t="s">
        <v>44</v>
      </c>
      <c r="G28" t="s">
        <v>6864</v>
      </c>
      <c r="I28" t="s">
        <v>6840</v>
      </c>
      <c r="J28" t="s">
        <v>6865</v>
      </c>
      <c r="K28">
        <v>30303</v>
      </c>
      <c r="L28">
        <v>71</v>
      </c>
      <c r="M28" t="s">
        <v>6862</v>
      </c>
      <c r="N28">
        <v>3.6</v>
      </c>
      <c r="O28">
        <v>8901234567</v>
      </c>
    </row>
    <row r="29" spans="1:16" x14ac:dyDescent="0.25">
      <c r="A29" t="s">
        <v>300</v>
      </c>
      <c r="B29" t="s">
        <v>6904</v>
      </c>
      <c r="C29" s="1">
        <v>45382</v>
      </c>
      <c r="E29" t="s">
        <v>233</v>
      </c>
      <c r="F29" t="s">
        <v>32</v>
      </c>
      <c r="G29" t="s">
        <v>6895</v>
      </c>
      <c r="H29" t="s">
        <v>6896</v>
      </c>
      <c r="I29" t="s">
        <v>6841</v>
      </c>
      <c r="J29" t="s">
        <v>6868</v>
      </c>
      <c r="K29">
        <v>37203</v>
      </c>
      <c r="L29">
        <v>72</v>
      </c>
      <c r="M29" t="s">
        <v>6859</v>
      </c>
      <c r="N29">
        <v>2.15</v>
      </c>
      <c r="O29">
        <v>5678901234</v>
      </c>
    </row>
    <row r="30" spans="1:16" x14ac:dyDescent="0.25">
      <c r="A30" t="s">
        <v>304</v>
      </c>
      <c r="B30" t="s">
        <v>6905</v>
      </c>
      <c r="C30" s="1">
        <v>45345</v>
      </c>
      <c r="E30" t="s">
        <v>43</v>
      </c>
      <c r="F30" t="s">
        <v>44</v>
      </c>
      <c r="G30" t="s">
        <v>6861</v>
      </c>
      <c r="I30" t="s">
        <v>6842</v>
      </c>
      <c r="J30" t="s">
        <v>6898</v>
      </c>
      <c r="K30">
        <v>44114</v>
      </c>
      <c r="L30">
        <v>80</v>
      </c>
      <c r="M30" t="s">
        <v>6862</v>
      </c>
      <c r="N30">
        <v>2.84</v>
      </c>
      <c r="O30">
        <v>6789012345</v>
      </c>
    </row>
    <row r="31" spans="1:16" x14ac:dyDescent="0.25">
      <c r="A31" t="s">
        <v>311</v>
      </c>
      <c r="B31" t="s">
        <v>6906</v>
      </c>
      <c r="C31" s="1">
        <v>45294</v>
      </c>
      <c r="E31" t="s">
        <v>233</v>
      </c>
      <c r="F31" t="s">
        <v>32</v>
      </c>
      <c r="G31" t="s">
        <v>6895</v>
      </c>
      <c r="H31" t="s">
        <v>6896</v>
      </c>
      <c r="I31" t="s">
        <v>6841</v>
      </c>
      <c r="J31" t="s">
        <v>6886</v>
      </c>
      <c r="K31">
        <v>37919</v>
      </c>
      <c r="L31">
        <v>60</v>
      </c>
      <c r="M31" t="s">
        <v>6862</v>
      </c>
      <c r="N31">
        <v>1.05</v>
      </c>
      <c r="O31">
        <v>7890123456</v>
      </c>
    </row>
    <row r="32" spans="1:16" x14ac:dyDescent="0.25">
      <c r="A32" t="s">
        <v>317</v>
      </c>
      <c r="B32" t="s">
        <v>6907</v>
      </c>
      <c r="C32" s="1">
        <v>45297</v>
      </c>
      <c r="E32" t="s">
        <v>233</v>
      </c>
      <c r="F32" t="s">
        <v>32</v>
      </c>
      <c r="G32" t="s">
        <v>6895</v>
      </c>
      <c r="H32" t="s">
        <v>6896</v>
      </c>
      <c r="I32" t="s">
        <v>6841</v>
      </c>
      <c r="J32" t="s">
        <v>6870</v>
      </c>
      <c r="K32">
        <v>37087</v>
      </c>
      <c r="L32">
        <v>53</v>
      </c>
      <c r="M32" t="s">
        <v>6859</v>
      </c>
      <c r="N32">
        <v>1.4</v>
      </c>
      <c r="O32">
        <v>2233445566</v>
      </c>
    </row>
    <row r="33" spans="1:15" x14ac:dyDescent="0.25">
      <c r="A33" t="s">
        <v>324</v>
      </c>
      <c r="B33" t="s">
        <v>6908</v>
      </c>
      <c r="C33" s="1">
        <v>45321</v>
      </c>
      <c r="E33" t="s">
        <v>31</v>
      </c>
      <c r="F33" t="s">
        <v>32</v>
      </c>
      <c r="G33" t="s">
        <v>6856</v>
      </c>
      <c r="H33" t="s">
        <v>6857</v>
      </c>
      <c r="I33" t="s">
        <v>6842</v>
      </c>
      <c r="J33" t="s">
        <v>6898</v>
      </c>
      <c r="K33">
        <v>44114</v>
      </c>
      <c r="L33">
        <v>79</v>
      </c>
      <c r="M33" t="s">
        <v>6859</v>
      </c>
      <c r="N33">
        <v>2.1</v>
      </c>
      <c r="O33">
        <v>2345678901</v>
      </c>
    </row>
    <row r="34" spans="1:15" x14ac:dyDescent="0.25">
      <c r="A34" t="s">
        <v>334</v>
      </c>
      <c r="B34" t="s">
        <v>6909</v>
      </c>
      <c r="C34" s="1">
        <v>45312</v>
      </c>
      <c r="E34" t="s">
        <v>233</v>
      </c>
      <c r="F34" t="s">
        <v>32</v>
      </c>
      <c r="G34" t="s">
        <v>6895</v>
      </c>
      <c r="H34" t="s">
        <v>6896</v>
      </c>
      <c r="I34" t="s">
        <v>6841</v>
      </c>
      <c r="J34" t="s">
        <v>6868</v>
      </c>
      <c r="K34">
        <v>37203</v>
      </c>
      <c r="L34">
        <v>75</v>
      </c>
      <c r="M34" t="s">
        <v>6859</v>
      </c>
      <c r="N34">
        <v>2.66</v>
      </c>
      <c r="O34">
        <v>7890123456</v>
      </c>
    </row>
    <row r="35" spans="1:15" x14ac:dyDescent="0.25">
      <c r="A35" t="s">
        <v>340</v>
      </c>
      <c r="B35" t="s">
        <v>6910</v>
      </c>
      <c r="C35" s="1">
        <v>45311</v>
      </c>
      <c r="E35" t="s">
        <v>146</v>
      </c>
      <c r="F35" t="s">
        <v>147</v>
      </c>
      <c r="G35" t="s">
        <v>6884</v>
      </c>
      <c r="I35" t="s">
        <v>6842</v>
      </c>
      <c r="J35" t="s">
        <v>6898</v>
      </c>
      <c r="K35">
        <v>44114</v>
      </c>
      <c r="L35">
        <v>82</v>
      </c>
      <c r="M35" t="s">
        <v>6862</v>
      </c>
      <c r="N35">
        <v>2.33</v>
      </c>
      <c r="O35">
        <v>6789012345</v>
      </c>
    </row>
    <row r="36" spans="1:15" x14ac:dyDescent="0.25">
      <c r="A36" t="s">
        <v>347</v>
      </c>
      <c r="B36" t="s">
        <v>6911</v>
      </c>
      <c r="C36" s="1">
        <v>45296</v>
      </c>
      <c r="E36" t="s">
        <v>31</v>
      </c>
      <c r="F36" t="s">
        <v>32</v>
      </c>
      <c r="G36" t="s">
        <v>6856</v>
      </c>
      <c r="H36" t="s">
        <v>6857</v>
      </c>
      <c r="I36" t="s">
        <v>6840</v>
      </c>
      <c r="J36" t="s">
        <v>6878</v>
      </c>
      <c r="K36">
        <v>30114</v>
      </c>
      <c r="L36">
        <v>50</v>
      </c>
      <c r="M36" t="s">
        <v>6859</v>
      </c>
      <c r="N36">
        <v>1.32</v>
      </c>
      <c r="O36">
        <v>8901234567</v>
      </c>
    </row>
    <row r="37" spans="1:15" x14ac:dyDescent="0.25">
      <c r="A37" t="s">
        <v>354</v>
      </c>
      <c r="B37" t="s">
        <v>6912</v>
      </c>
      <c r="C37" s="1">
        <v>45364</v>
      </c>
      <c r="E37" t="s">
        <v>31</v>
      </c>
      <c r="F37" t="s">
        <v>32</v>
      </c>
      <c r="G37" t="s">
        <v>6856</v>
      </c>
      <c r="H37" t="s">
        <v>6857</v>
      </c>
      <c r="I37" t="s">
        <v>6842</v>
      </c>
      <c r="J37" t="s">
        <v>6898</v>
      </c>
      <c r="K37">
        <v>44114</v>
      </c>
      <c r="L37">
        <v>40</v>
      </c>
      <c r="M37" t="s">
        <v>6859</v>
      </c>
      <c r="N37">
        <v>1.1100000000000001</v>
      </c>
      <c r="O37">
        <v>2345678901</v>
      </c>
    </row>
    <row r="38" spans="1:15" x14ac:dyDescent="0.25">
      <c r="A38" t="s">
        <v>364</v>
      </c>
      <c r="B38" t="s">
        <v>6913</v>
      </c>
      <c r="C38" s="1">
        <v>45354</v>
      </c>
      <c r="E38" t="s">
        <v>146</v>
      </c>
      <c r="F38" t="s">
        <v>147</v>
      </c>
      <c r="G38" t="s">
        <v>6884</v>
      </c>
      <c r="I38" t="s">
        <v>6839</v>
      </c>
      <c r="J38" t="s">
        <v>6882</v>
      </c>
      <c r="K38">
        <v>42101</v>
      </c>
      <c r="L38">
        <v>84</v>
      </c>
      <c r="M38" t="s">
        <v>6859</v>
      </c>
      <c r="N38">
        <v>2.06</v>
      </c>
      <c r="O38">
        <v>9012345678</v>
      </c>
    </row>
    <row r="39" spans="1:15" x14ac:dyDescent="0.25">
      <c r="A39" t="s">
        <v>368</v>
      </c>
      <c r="B39" t="s">
        <v>6914</v>
      </c>
      <c r="C39" s="1">
        <v>45333</v>
      </c>
      <c r="E39" t="s">
        <v>52</v>
      </c>
      <c r="F39" t="s">
        <v>44</v>
      </c>
      <c r="G39" t="s">
        <v>6864</v>
      </c>
      <c r="I39" t="s">
        <v>6841</v>
      </c>
      <c r="J39" t="s">
        <v>6870</v>
      </c>
      <c r="K39">
        <v>37087</v>
      </c>
      <c r="L39">
        <v>44</v>
      </c>
      <c r="M39" t="s">
        <v>6859</v>
      </c>
      <c r="N39">
        <v>1.1399999999999999</v>
      </c>
      <c r="O39">
        <v>2233445566</v>
      </c>
    </row>
    <row r="40" spans="1:15" x14ac:dyDescent="0.25">
      <c r="A40" t="s">
        <v>378</v>
      </c>
      <c r="B40" t="s">
        <v>6915</v>
      </c>
      <c r="C40" s="1">
        <v>45332</v>
      </c>
      <c r="E40" t="s">
        <v>233</v>
      </c>
      <c r="F40" t="s">
        <v>32</v>
      </c>
      <c r="G40" t="s">
        <v>6895</v>
      </c>
      <c r="H40" t="s">
        <v>6896</v>
      </c>
      <c r="I40" t="s">
        <v>6839</v>
      </c>
      <c r="J40" t="s">
        <v>6882</v>
      </c>
      <c r="K40">
        <v>42101</v>
      </c>
      <c r="L40">
        <v>62</v>
      </c>
      <c r="M40" t="s">
        <v>6859</v>
      </c>
      <c r="N40">
        <v>0.77</v>
      </c>
      <c r="O40">
        <v>3456789012</v>
      </c>
    </row>
    <row r="41" spans="1:15" x14ac:dyDescent="0.25">
      <c r="A41" t="s">
        <v>386</v>
      </c>
      <c r="B41" t="s">
        <v>6916</v>
      </c>
      <c r="C41" s="1">
        <v>45306</v>
      </c>
      <c r="E41" t="s">
        <v>146</v>
      </c>
      <c r="F41" t="s">
        <v>147</v>
      </c>
      <c r="G41" t="s">
        <v>6884</v>
      </c>
      <c r="I41" t="s">
        <v>6842</v>
      </c>
      <c r="J41" t="s">
        <v>6876</v>
      </c>
      <c r="K41">
        <v>43215</v>
      </c>
      <c r="L41">
        <v>65</v>
      </c>
      <c r="M41" t="s">
        <v>6859</v>
      </c>
      <c r="N41">
        <v>2.63</v>
      </c>
      <c r="O41">
        <v>2345678901</v>
      </c>
    </row>
    <row r="42" spans="1:15" x14ac:dyDescent="0.25">
      <c r="A42" t="s">
        <v>390</v>
      </c>
      <c r="B42" t="s">
        <v>6917</v>
      </c>
      <c r="C42" s="1">
        <v>45374</v>
      </c>
      <c r="E42" t="s">
        <v>146</v>
      </c>
      <c r="F42" t="s">
        <v>147</v>
      </c>
      <c r="G42" t="s">
        <v>6884</v>
      </c>
      <c r="I42" t="s">
        <v>6839</v>
      </c>
      <c r="J42" t="s">
        <v>6858</v>
      </c>
      <c r="K42">
        <v>40202</v>
      </c>
      <c r="L42">
        <v>78</v>
      </c>
      <c r="M42" t="s">
        <v>6862</v>
      </c>
      <c r="N42">
        <v>3.16</v>
      </c>
      <c r="O42">
        <v>9012345678</v>
      </c>
    </row>
    <row r="43" spans="1:15" x14ac:dyDescent="0.25">
      <c r="A43" t="s">
        <v>396</v>
      </c>
      <c r="B43" t="s">
        <v>6918</v>
      </c>
      <c r="C43" s="1">
        <v>45368</v>
      </c>
      <c r="E43" t="s">
        <v>52</v>
      </c>
      <c r="F43" t="s">
        <v>44</v>
      </c>
      <c r="G43" t="s">
        <v>6864</v>
      </c>
      <c r="I43" t="s">
        <v>6840</v>
      </c>
      <c r="J43" t="s">
        <v>6878</v>
      </c>
      <c r="K43">
        <v>30114</v>
      </c>
      <c r="L43">
        <v>48</v>
      </c>
      <c r="M43" t="s">
        <v>6862</v>
      </c>
      <c r="N43">
        <v>0.84</v>
      </c>
      <c r="O43">
        <v>8901234567</v>
      </c>
    </row>
    <row r="44" spans="1:15" x14ac:dyDescent="0.25">
      <c r="A44" t="s">
        <v>407</v>
      </c>
      <c r="B44" t="s">
        <v>6919</v>
      </c>
      <c r="C44" s="1">
        <v>45297</v>
      </c>
      <c r="E44" t="s">
        <v>52</v>
      </c>
      <c r="F44" t="s">
        <v>44</v>
      </c>
      <c r="G44" t="s">
        <v>6864</v>
      </c>
      <c r="I44" t="s">
        <v>6839</v>
      </c>
      <c r="J44" t="s">
        <v>6873</v>
      </c>
      <c r="K44">
        <v>42701</v>
      </c>
      <c r="L44">
        <v>61</v>
      </c>
      <c r="M44" t="s">
        <v>6862</v>
      </c>
      <c r="N44">
        <v>1.38</v>
      </c>
      <c r="O44">
        <v>9012345678</v>
      </c>
    </row>
    <row r="45" spans="1:15" x14ac:dyDescent="0.25">
      <c r="A45" t="s">
        <v>416</v>
      </c>
      <c r="B45" t="s">
        <v>6920</v>
      </c>
      <c r="C45" s="1">
        <v>45356</v>
      </c>
      <c r="E45" t="s">
        <v>52</v>
      </c>
      <c r="F45" t="s">
        <v>44</v>
      </c>
      <c r="G45" t="s">
        <v>6864</v>
      </c>
      <c r="I45" t="s">
        <v>6841</v>
      </c>
      <c r="J45" t="s">
        <v>6868</v>
      </c>
      <c r="K45">
        <v>37203</v>
      </c>
      <c r="L45">
        <v>71</v>
      </c>
      <c r="M45" t="s">
        <v>6862</v>
      </c>
      <c r="N45">
        <v>2.57</v>
      </c>
      <c r="O45">
        <v>7890123456</v>
      </c>
    </row>
    <row r="46" spans="1:15" x14ac:dyDescent="0.25">
      <c r="A46" t="s">
        <v>427</v>
      </c>
      <c r="B46" t="s">
        <v>6921</v>
      </c>
      <c r="C46" s="1">
        <v>45323</v>
      </c>
      <c r="E46" t="s">
        <v>146</v>
      </c>
      <c r="F46" t="s">
        <v>147</v>
      </c>
      <c r="G46" t="s">
        <v>6884</v>
      </c>
      <c r="I46" t="s">
        <v>6842</v>
      </c>
      <c r="J46" t="s">
        <v>6876</v>
      </c>
      <c r="K46">
        <v>43215</v>
      </c>
      <c r="L46">
        <v>83</v>
      </c>
      <c r="M46" t="s">
        <v>6859</v>
      </c>
      <c r="N46">
        <v>2.74</v>
      </c>
      <c r="O46">
        <v>6789012345</v>
      </c>
    </row>
    <row r="47" spans="1:15" x14ac:dyDescent="0.25">
      <c r="A47" t="s">
        <v>432</v>
      </c>
      <c r="B47" t="s">
        <v>6922</v>
      </c>
      <c r="C47" s="1">
        <v>45374</v>
      </c>
      <c r="E47" t="s">
        <v>146</v>
      </c>
      <c r="F47" t="s">
        <v>147</v>
      </c>
      <c r="G47" t="s">
        <v>6884</v>
      </c>
      <c r="I47" t="s">
        <v>6840</v>
      </c>
      <c r="J47" t="s">
        <v>6865</v>
      </c>
      <c r="K47">
        <v>30303</v>
      </c>
      <c r="L47">
        <v>71</v>
      </c>
      <c r="M47" t="s">
        <v>6859</v>
      </c>
      <c r="N47">
        <v>3.29</v>
      </c>
      <c r="O47">
        <v>8901234567</v>
      </c>
    </row>
    <row r="48" spans="1:15" x14ac:dyDescent="0.25">
      <c r="A48" t="s">
        <v>449</v>
      </c>
      <c r="B48" t="s">
        <v>6923</v>
      </c>
      <c r="C48" s="1">
        <v>45294</v>
      </c>
      <c r="E48" t="s">
        <v>52</v>
      </c>
      <c r="F48" t="s">
        <v>44</v>
      </c>
      <c r="G48" t="s">
        <v>6864</v>
      </c>
      <c r="I48" t="s">
        <v>6841</v>
      </c>
      <c r="J48" t="s">
        <v>6870</v>
      </c>
      <c r="K48">
        <v>37087</v>
      </c>
      <c r="L48">
        <v>77</v>
      </c>
      <c r="M48" t="s">
        <v>6859</v>
      </c>
      <c r="N48">
        <v>3.1</v>
      </c>
      <c r="O48">
        <v>2233445566</v>
      </c>
    </row>
    <row r="49" spans="1:16" x14ac:dyDescent="0.25">
      <c r="A49" t="s">
        <v>460</v>
      </c>
      <c r="B49" t="s">
        <v>6924</v>
      </c>
      <c r="C49" s="1">
        <v>45354</v>
      </c>
      <c r="E49" t="s">
        <v>43</v>
      </c>
      <c r="F49" t="s">
        <v>44</v>
      </c>
      <c r="G49" t="s">
        <v>6861</v>
      </c>
      <c r="I49" t="s">
        <v>6842</v>
      </c>
      <c r="J49" t="s">
        <v>6898</v>
      </c>
      <c r="K49">
        <v>44114</v>
      </c>
      <c r="L49">
        <v>61</v>
      </c>
      <c r="M49" t="s">
        <v>6862</v>
      </c>
      <c r="N49">
        <v>1.29</v>
      </c>
      <c r="O49">
        <v>6789012345</v>
      </c>
    </row>
    <row r="50" spans="1:16" x14ac:dyDescent="0.25">
      <c r="A50" t="s">
        <v>475</v>
      </c>
      <c r="B50" t="s">
        <v>6925</v>
      </c>
      <c r="C50" s="1">
        <v>45347</v>
      </c>
      <c r="E50" t="s">
        <v>146</v>
      </c>
      <c r="F50" t="s">
        <v>147</v>
      </c>
      <c r="G50" t="s">
        <v>6884</v>
      </c>
      <c r="I50" t="s">
        <v>6841</v>
      </c>
      <c r="J50" t="s">
        <v>6868</v>
      </c>
      <c r="K50">
        <v>37203</v>
      </c>
      <c r="L50">
        <v>84</v>
      </c>
      <c r="M50" t="s">
        <v>6859</v>
      </c>
      <c r="N50">
        <v>2.2799999999999998</v>
      </c>
      <c r="O50">
        <v>5678901234</v>
      </c>
    </row>
    <row r="51" spans="1:16" x14ac:dyDescent="0.25">
      <c r="A51" t="s">
        <v>482</v>
      </c>
      <c r="B51" t="s">
        <v>6926</v>
      </c>
      <c r="C51" s="1">
        <v>45303</v>
      </c>
      <c r="E51" t="s">
        <v>31</v>
      </c>
      <c r="F51" t="s">
        <v>32</v>
      </c>
      <c r="G51" t="s">
        <v>6856</v>
      </c>
      <c r="H51" t="s">
        <v>6857</v>
      </c>
      <c r="I51" t="s">
        <v>6840</v>
      </c>
      <c r="J51" t="s">
        <v>6865</v>
      </c>
      <c r="K51">
        <v>30303</v>
      </c>
      <c r="L51">
        <v>61</v>
      </c>
      <c r="M51" t="s">
        <v>6859</v>
      </c>
      <c r="N51">
        <v>0.72</v>
      </c>
      <c r="O51">
        <v>8901234567</v>
      </c>
    </row>
    <row r="52" spans="1:16" x14ac:dyDescent="0.25">
      <c r="A52" t="s">
        <v>490</v>
      </c>
      <c r="B52" t="s">
        <v>6927</v>
      </c>
      <c r="C52" s="1">
        <v>45344</v>
      </c>
      <c r="E52" t="s">
        <v>146</v>
      </c>
      <c r="F52" t="s">
        <v>147</v>
      </c>
      <c r="G52" t="s">
        <v>6884</v>
      </c>
      <c r="I52" t="s">
        <v>6842</v>
      </c>
      <c r="J52" t="s">
        <v>6898</v>
      </c>
      <c r="K52">
        <v>44114</v>
      </c>
      <c r="L52">
        <v>77</v>
      </c>
      <c r="M52" t="s">
        <v>6859</v>
      </c>
      <c r="N52">
        <v>3.43</v>
      </c>
      <c r="O52">
        <v>6789012345</v>
      </c>
    </row>
    <row r="53" spans="1:16" x14ac:dyDescent="0.25">
      <c r="A53" t="s">
        <v>507</v>
      </c>
      <c r="B53" t="s">
        <v>6928</v>
      </c>
      <c r="C53" s="1">
        <v>45372</v>
      </c>
      <c r="E53" t="s">
        <v>31</v>
      </c>
      <c r="F53" t="s">
        <v>32</v>
      </c>
      <c r="G53" t="s">
        <v>6856</v>
      </c>
      <c r="H53" t="s">
        <v>6857</v>
      </c>
      <c r="I53" t="s">
        <v>6841</v>
      </c>
      <c r="J53" t="s">
        <v>6886</v>
      </c>
      <c r="K53">
        <v>37919</v>
      </c>
      <c r="L53">
        <v>54</v>
      </c>
      <c r="M53" t="s">
        <v>6862</v>
      </c>
      <c r="N53">
        <v>1.25</v>
      </c>
      <c r="O53">
        <v>7890123456</v>
      </c>
    </row>
    <row r="54" spans="1:16" x14ac:dyDescent="0.25">
      <c r="A54" t="s">
        <v>511</v>
      </c>
      <c r="B54" t="s">
        <v>6929</v>
      </c>
      <c r="C54" s="1">
        <v>45292</v>
      </c>
      <c r="E54" t="s">
        <v>146</v>
      </c>
      <c r="F54" t="s">
        <v>147</v>
      </c>
      <c r="G54" t="s">
        <v>6884</v>
      </c>
      <c r="I54" t="s">
        <v>6842</v>
      </c>
      <c r="J54" t="s">
        <v>6898</v>
      </c>
      <c r="K54">
        <v>44114</v>
      </c>
      <c r="L54">
        <v>73</v>
      </c>
      <c r="M54" t="s">
        <v>6862</v>
      </c>
      <c r="N54">
        <v>3.43</v>
      </c>
      <c r="O54">
        <v>2345678901</v>
      </c>
    </row>
    <row r="55" spans="1:16" x14ac:dyDescent="0.25">
      <c r="A55" t="s">
        <v>518</v>
      </c>
      <c r="B55" t="s">
        <v>6930</v>
      </c>
      <c r="C55" s="1">
        <v>45361</v>
      </c>
      <c r="D55" s="1">
        <v>45535</v>
      </c>
      <c r="E55" t="s">
        <v>43</v>
      </c>
      <c r="F55" t="s">
        <v>44</v>
      </c>
      <c r="G55" t="s">
        <v>6861</v>
      </c>
      <c r="I55" t="s">
        <v>6839</v>
      </c>
      <c r="J55" t="s">
        <v>6858</v>
      </c>
      <c r="K55">
        <v>40202</v>
      </c>
      <c r="L55">
        <v>79</v>
      </c>
      <c r="M55" t="s">
        <v>6862</v>
      </c>
      <c r="N55">
        <v>2.34</v>
      </c>
      <c r="O55">
        <v>9012345678</v>
      </c>
      <c r="P55" t="s">
        <v>6866</v>
      </c>
    </row>
    <row r="56" spans="1:16" x14ac:dyDescent="0.25">
      <c r="A56" t="s">
        <v>529</v>
      </c>
      <c r="B56" t="s">
        <v>6931</v>
      </c>
      <c r="C56" s="1">
        <v>45379</v>
      </c>
      <c r="E56" t="s">
        <v>146</v>
      </c>
      <c r="F56" t="s">
        <v>147</v>
      </c>
      <c r="G56" t="s">
        <v>6884</v>
      </c>
      <c r="I56" t="s">
        <v>6842</v>
      </c>
      <c r="J56" t="s">
        <v>6898</v>
      </c>
      <c r="K56">
        <v>44114</v>
      </c>
      <c r="L56">
        <v>84</v>
      </c>
      <c r="M56" t="s">
        <v>6862</v>
      </c>
      <c r="N56">
        <v>2.4900000000000002</v>
      </c>
      <c r="O56">
        <v>6789012345</v>
      </c>
    </row>
    <row r="57" spans="1:16" x14ac:dyDescent="0.25">
      <c r="A57" t="s">
        <v>539</v>
      </c>
      <c r="B57" t="s">
        <v>6932</v>
      </c>
      <c r="C57" s="1">
        <v>45346</v>
      </c>
      <c r="E57" t="s">
        <v>31</v>
      </c>
      <c r="F57" t="s">
        <v>32</v>
      </c>
      <c r="G57" t="s">
        <v>6856</v>
      </c>
      <c r="H57" t="s">
        <v>6857</v>
      </c>
      <c r="I57" t="s">
        <v>6842</v>
      </c>
      <c r="J57" t="s">
        <v>6898</v>
      </c>
      <c r="K57">
        <v>44114</v>
      </c>
      <c r="L57">
        <v>73</v>
      </c>
      <c r="M57" t="s">
        <v>6859</v>
      </c>
      <c r="N57">
        <v>3.53</v>
      </c>
      <c r="O57">
        <v>2345678901</v>
      </c>
    </row>
    <row r="58" spans="1:16" x14ac:dyDescent="0.25">
      <c r="A58" t="s">
        <v>550</v>
      </c>
      <c r="B58" t="s">
        <v>6933</v>
      </c>
      <c r="C58" s="1">
        <v>45293</v>
      </c>
      <c r="E58" t="s">
        <v>146</v>
      </c>
      <c r="F58" t="s">
        <v>147</v>
      </c>
      <c r="G58" t="s">
        <v>6884</v>
      </c>
      <c r="I58" t="s">
        <v>6842</v>
      </c>
      <c r="J58" t="s">
        <v>6876</v>
      </c>
      <c r="K58">
        <v>43215</v>
      </c>
      <c r="L58">
        <v>85</v>
      </c>
      <c r="M58" t="s">
        <v>6862</v>
      </c>
      <c r="N58">
        <v>3</v>
      </c>
      <c r="O58">
        <v>2345678901</v>
      </c>
    </row>
    <row r="59" spans="1:16" x14ac:dyDescent="0.25">
      <c r="A59" t="s">
        <v>559</v>
      </c>
      <c r="B59" t="s">
        <v>6934</v>
      </c>
      <c r="C59" s="1">
        <v>45330</v>
      </c>
      <c r="E59" t="s">
        <v>31</v>
      </c>
      <c r="F59" t="s">
        <v>32</v>
      </c>
      <c r="G59" t="s">
        <v>6856</v>
      </c>
      <c r="H59" t="s">
        <v>6857</v>
      </c>
      <c r="I59" t="s">
        <v>6841</v>
      </c>
      <c r="J59" t="s">
        <v>6870</v>
      </c>
      <c r="K59">
        <v>37087</v>
      </c>
      <c r="L59">
        <v>31</v>
      </c>
      <c r="M59" t="s">
        <v>6859</v>
      </c>
      <c r="N59">
        <v>1.23</v>
      </c>
      <c r="O59">
        <v>2233445566</v>
      </c>
    </row>
    <row r="60" spans="1:16" x14ac:dyDescent="0.25">
      <c r="A60" t="s">
        <v>569</v>
      </c>
      <c r="B60" t="s">
        <v>6935</v>
      </c>
      <c r="C60" s="1">
        <v>45319</v>
      </c>
      <c r="E60" t="s">
        <v>233</v>
      </c>
      <c r="F60" t="s">
        <v>32</v>
      </c>
      <c r="G60" t="s">
        <v>6895</v>
      </c>
      <c r="H60" t="s">
        <v>6896</v>
      </c>
      <c r="I60" t="s">
        <v>6842</v>
      </c>
      <c r="J60" t="s">
        <v>6898</v>
      </c>
      <c r="K60">
        <v>44114</v>
      </c>
      <c r="L60">
        <v>82</v>
      </c>
      <c r="M60" t="s">
        <v>6862</v>
      </c>
      <c r="N60">
        <v>3.11</v>
      </c>
      <c r="O60">
        <v>6789012345</v>
      </c>
    </row>
    <row r="61" spans="1:16" x14ac:dyDescent="0.25">
      <c r="A61" t="s">
        <v>577</v>
      </c>
      <c r="B61" t="s">
        <v>6936</v>
      </c>
      <c r="C61" s="1">
        <v>45325</v>
      </c>
      <c r="E61" t="s">
        <v>146</v>
      </c>
      <c r="F61" t="s">
        <v>147</v>
      </c>
      <c r="G61" t="s">
        <v>6884</v>
      </c>
      <c r="I61" t="s">
        <v>6840</v>
      </c>
      <c r="J61" t="s">
        <v>6878</v>
      </c>
      <c r="K61">
        <v>30114</v>
      </c>
      <c r="L61">
        <v>85</v>
      </c>
      <c r="M61" t="s">
        <v>6859</v>
      </c>
      <c r="N61">
        <v>2.4300000000000002</v>
      </c>
      <c r="O61">
        <v>8901234567</v>
      </c>
    </row>
    <row r="62" spans="1:16" x14ac:dyDescent="0.25">
      <c r="A62" t="s">
        <v>585</v>
      </c>
      <c r="B62" t="s">
        <v>6937</v>
      </c>
      <c r="C62" s="1">
        <v>45327</v>
      </c>
      <c r="E62" t="s">
        <v>146</v>
      </c>
      <c r="F62" t="s">
        <v>147</v>
      </c>
      <c r="G62" t="s">
        <v>6884</v>
      </c>
      <c r="I62" t="s">
        <v>6842</v>
      </c>
      <c r="J62" t="s">
        <v>6876</v>
      </c>
      <c r="K62">
        <v>43215</v>
      </c>
      <c r="L62">
        <v>82</v>
      </c>
      <c r="M62" t="s">
        <v>6859</v>
      </c>
      <c r="N62">
        <v>3.6</v>
      </c>
      <c r="O62">
        <v>6789012345</v>
      </c>
    </row>
    <row r="63" spans="1:16" x14ac:dyDescent="0.25">
      <c r="A63" t="s">
        <v>594</v>
      </c>
      <c r="B63" t="s">
        <v>6938</v>
      </c>
      <c r="C63" s="1">
        <v>45378</v>
      </c>
      <c r="E63" t="s">
        <v>52</v>
      </c>
      <c r="F63" t="s">
        <v>44</v>
      </c>
      <c r="G63" t="s">
        <v>6864</v>
      </c>
      <c r="I63" t="s">
        <v>6839</v>
      </c>
      <c r="J63" t="s">
        <v>6882</v>
      </c>
      <c r="K63">
        <v>42101</v>
      </c>
      <c r="L63">
        <v>68</v>
      </c>
      <c r="M63" t="s">
        <v>6859</v>
      </c>
      <c r="N63">
        <v>3.22</v>
      </c>
      <c r="O63">
        <v>3456789012</v>
      </c>
    </row>
    <row r="64" spans="1:16" x14ac:dyDescent="0.25">
      <c r="A64" t="s">
        <v>603</v>
      </c>
      <c r="B64" t="s">
        <v>6939</v>
      </c>
      <c r="C64" s="1">
        <v>45368</v>
      </c>
      <c r="E64" t="s">
        <v>31</v>
      </c>
      <c r="F64" t="s">
        <v>32</v>
      </c>
      <c r="G64" t="s">
        <v>6856</v>
      </c>
      <c r="H64" t="s">
        <v>6857</v>
      </c>
      <c r="I64" t="s">
        <v>6840</v>
      </c>
      <c r="J64" t="s">
        <v>6865</v>
      </c>
      <c r="K64">
        <v>30303</v>
      </c>
      <c r="L64">
        <v>28</v>
      </c>
      <c r="M64" t="s">
        <v>6862</v>
      </c>
      <c r="N64">
        <v>1.05</v>
      </c>
      <c r="O64">
        <v>8901234567</v>
      </c>
    </row>
    <row r="65" spans="1:16" x14ac:dyDescent="0.25">
      <c r="A65" t="s">
        <v>614</v>
      </c>
      <c r="B65" t="s">
        <v>6940</v>
      </c>
      <c r="C65" s="1">
        <v>45355</v>
      </c>
      <c r="E65" t="s">
        <v>31</v>
      </c>
      <c r="F65" t="s">
        <v>32</v>
      </c>
      <c r="G65" t="s">
        <v>6856</v>
      </c>
      <c r="H65" t="s">
        <v>6857</v>
      </c>
      <c r="I65" t="s">
        <v>6840</v>
      </c>
      <c r="J65" t="s">
        <v>6878</v>
      </c>
      <c r="K65">
        <v>30114</v>
      </c>
      <c r="L65">
        <v>60</v>
      </c>
      <c r="M65" t="s">
        <v>6859</v>
      </c>
      <c r="N65">
        <v>1.24</v>
      </c>
      <c r="O65">
        <v>8901234567</v>
      </c>
    </row>
    <row r="66" spans="1:16" x14ac:dyDescent="0.25">
      <c r="A66" t="s">
        <v>621</v>
      </c>
      <c r="B66" t="s">
        <v>6941</v>
      </c>
      <c r="C66" s="1">
        <v>45379</v>
      </c>
      <c r="E66" t="s">
        <v>233</v>
      </c>
      <c r="F66" t="s">
        <v>32</v>
      </c>
      <c r="G66" t="s">
        <v>6895</v>
      </c>
      <c r="H66" t="s">
        <v>6896</v>
      </c>
      <c r="I66" t="s">
        <v>6842</v>
      </c>
      <c r="J66" t="s">
        <v>6898</v>
      </c>
      <c r="K66">
        <v>44114</v>
      </c>
      <c r="L66">
        <v>39</v>
      </c>
      <c r="M66" t="s">
        <v>6859</v>
      </c>
      <c r="N66">
        <v>0.9</v>
      </c>
      <c r="O66">
        <v>2345678901</v>
      </c>
    </row>
    <row r="67" spans="1:16" x14ac:dyDescent="0.25">
      <c r="A67" t="s">
        <v>625</v>
      </c>
      <c r="B67" t="s">
        <v>6942</v>
      </c>
      <c r="C67" s="1">
        <v>45335</v>
      </c>
      <c r="E67" t="s">
        <v>233</v>
      </c>
      <c r="F67" t="s">
        <v>32</v>
      </c>
      <c r="G67" t="s">
        <v>6895</v>
      </c>
      <c r="H67" t="s">
        <v>6896</v>
      </c>
      <c r="I67" t="s">
        <v>6841</v>
      </c>
      <c r="J67" t="s">
        <v>6870</v>
      </c>
      <c r="K67">
        <v>37087</v>
      </c>
      <c r="L67">
        <v>67</v>
      </c>
      <c r="M67" t="s">
        <v>6862</v>
      </c>
      <c r="N67">
        <v>3.06</v>
      </c>
      <c r="O67">
        <v>2233445566</v>
      </c>
    </row>
    <row r="68" spans="1:16" x14ac:dyDescent="0.25">
      <c r="A68" t="s">
        <v>637</v>
      </c>
      <c r="B68" t="s">
        <v>6943</v>
      </c>
      <c r="C68" s="1">
        <v>45333</v>
      </c>
      <c r="E68" t="s">
        <v>31</v>
      </c>
      <c r="F68" t="s">
        <v>32</v>
      </c>
      <c r="G68" t="s">
        <v>6856</v>
      </c>
      <c r="H68" t="s">
        <v>6857</v>
      </c>
      <c r="I68" t="s">
        <v>6840</v>
      </c>
      <c r="J68" t="s">
        <v>6878</v>
      </c>
      <c r="K68">
        <v>30114</v>
      </c>
      <c r="L68">
        <v>50</v>
      </c>
      <c r="M68" t="s">
        <v>6862</v>
      </c>
      <c r="N68">
        <v>0.84</v>
      </c>
      <c r="O68">
        <v>8901234567</v>
      </c>
    </row>
    <row r="69" spans="1:16" x14ac:dyDescent="0.25">
      <c r="A69" t="s">
        <v>652</v>
      </c>
      <c r="B69" t="s">
        <v>6944</v>
      </c>
      <c r="C69" s="1">
        <v>45371</v>
      </c>
      <c r="E69" t="s">
        <v>43</v>
      </c>
      <c r="F69" t="s">
        <v>44</v>
      </c>
      <c r="G69" t="s">
        <v>6861</v>
      </c>
      <c r="I69" t="s">
        <v>6841</v>
      </c>
      <c r="J69" t="s">
        <v>6868</v>
      </c>
      <c r="K69">
        <v>37203</v>
      </c>
      <c r="L69">
        <v>45</v>
      </c>
      <c r="M69" t="s">
        <v>6859</v>
      </c>
      <c r="N69">
        <v>1.08</v>
      </c>
      <c r="O69">
        <v>5678901234</v>
      </c>
    </row>
    <row r="70" spans="1:16" x14ac:dyDescent="0.25">
      <c r="A70" t="s">
        <v>675</v>
      </c>
      <c r="B70" t="s">
        <v>6945</v>
      </c>
      <c r="C70" s="1">
        <v>45355</v>
      </c>
      <c r="E70" t="s">
        <v>233</v>
      </c>
      <c r="F70" t="s">
        <v>32</v>
      </c>
      <c r="G70" t="s">
        <v>6895</v>
      </c>
      <c r="H70" t="s">
        <v>6896</v>
      </c>
      <c r="I70" t="s">
        <v>6841</v>
      </c>
      <c r="J70" t="s">
        <v>6886</v>
      </c>
      <c r="K70">
        <v>37919</v>
      </c>
      <c r="L70">
        <v>50</v>
      </c>
      <c r="M70" t="s">
        <v>6859</v>
      </c>
      <c r="N70">
        <v>1.07</v>
      </c>
      <c r="O70">
        <v>5678901234</v>
      </c>
    </row>
    <row r="71" spans="1:16" x14ac:dyDescent="0.25">
      <c r="A71" t="s">
        <v>686</v>
      </c>
      <c r="B71" t="s">
        <v>6946</v>
      </c>
      <c r="C71" s="1">
        <v>45349</v>
      </c>
      <c r="D71" s="1">
        <v>45471</v>
      </c>
      <c r="E71" t="s">
        <v>52</v>
      </c>
      <c r="F71" t="s">
        <v>44</v>
      </c>
      <c r="G71" t="s">
        <v>6864</v>
      </c>
      <c r="I71" t="s">
        <v>6840</v>
      </c>
      <c r="J71" t="s">
        <v>6865</v>
      </c>
      <c r="K71">
        <v>30303</v>
      </c>
      <c r="L71">
        <v>24</v>
      </c>
      <c r="M71" t="s">
        <v>6859</v>
      </c>
      <c r="N71">
        <v>0.79</v>
      </c>
      <c r="O71">
        <v>8901234567</v>
      </c>
      <c r="P71" t="s">
        <v>6947</v>
      </c>
    </row>
    <row r="72" spans="1:16" x14ac:dyDescent="0.25">
      <c r="A72" t="s">
        <v>696</v>
      </c>
      <c r="B72" t="s">
        <v>6948</v>
      </c>
      <c r="C72" s="1">
        <v>45332</v>
      </c>
      <c r="E72" t="s">
        <v>233</v>
      </c>
      <c r="F72" t="s">
        <v>32</v>
      </c>
      <c r="G72" t="s">
        <v>6895</v>
      </c>
      <c r="H72" t="s">
        <v>6896</v>
      </c>
      <c r="I72" t="s">
        <v>6841</v>
      </c>
      <c r="J72" t="s">
        <v>6870</v>
      </c>
      <c r="K72">
        <v>37087</v>
      </c>
      <c r="L72">
        <v>76</v>
      </c>
      <c r="M72" t="s">
        <v>6859</v>
      </c>
      <c r="N72">
        <v>2.99</v>
      </c>
      <c r="O72">
        <v>2233445566</v>
      </c>
    </row>
    <row r="73" spans="1:16" x14ac:dyDescent="0.25">
      <c r="A73" t="s">
        <v>709</v>
      </c>
      <c r="B73" t="s">
        <v>6949</v>
      </c>
      <c r="C73" s="1">
        <v>45352</v>
      </c>
      <c r="E73" t="s">
        <v>31</v>
      </c>
      <c r="F73" t="s">
        <v>32</v>
      </c>
      <c r="G73" t="s">
        <v>6856</v>
      </c>
      <c r="H73" t="s">
        <v>6857</v>
      </c>
      <c r="I73" t="s">
        <v>6842</v>
      </c>
      <c r="J73" t="s">
        <v>6876</v>
      </c>
      <c r="K73">
        <v>43215</v>
      </c>
      <c r="L73">
        <v>56</v>
      </c>
      <c r="M73" t="s">
        <v>6862</v>
      </c>
      <c r="N73">
        <v>1.17</v>
      </c>
      <c r="O73">
        <v>2345678901</v>
      </c>
    </row>
    <row r="74" spans="1:16" x14ac:dyDescent="0.25">
      <c r="A74" t="s">
        <v>713</v>
      </c>
      <c r="B74" t="s">
        <v>6950</v>
      </c>
      <c r="C74" s="1">
        <v>45329</v>
      </c>
      <c r="E74" t="s">
        <v>146</v>
      </c>
      <c r="F74" t="s">
        <v>147</v>
      </c>
      <c r="G74" t="s">
        <v>6884</v>
      </c>
      <c r="I74" t="s">
        <v>6841</v>
      </c>
      <c r="J74" t="s">
        <v>6886</v>
      </c>
      <c r="K74">
        <v>37919</v>
      </c>
      <c r="L74">
        <v>66</v>
      </c>
      <c r="M74" t="s">
        <v>6859</v>
      </c>
      <c r="N74">
        <v>3.78</v>
      </c>
      <c r="O74">
        <v>5678901234</v>
      </c>
    </row>
    <row r="75" spans="1:16" x14ac:dyDescent="0.25">
      <c r="A75" t="s">
        <v>721</v>
      </c>
      <c r="B75" t="s">
        <v>6951</v>
      </c>
      <c r="C75" s="1">
        <v>45346</v>
      </c>
      <c r="E75" t="s">
        <v>31</v>
      </c>
      <c r="F75" t="s">
        <v>32</v>
      </c>
      <c r="G75" t="s">
        <v>6856</v>
      </c>
      <c r="H75" t="s">
        <v>6857</v>
      </c>
      <c r="I75" t="s">
        <v>6841</v>
      </c>
      <c r="J75" t="s">
        <v>6868</v>
      </c>
      <c r="K75">
        <v>37203</v>
      </c>
      <c r="L75">
        <v>31</v>
      </c>
      <c r="M75" t="s">
        <v>6859</v>
      </c>
      <c r="N75">
        <v>0.87</v>
      </c>
      <c r="O75">
        <v>5678901234</v>
      </c>
    </row>
    <row r="76" spans="1:16" x14ac:dyDescent="0.25">
      <c r="A76" t="s">
        <v>726</v>
      </c>
      <c r="B76" t="s">
        <v>6952</v>
      </c>
      <c r="C76" s="1">
        <v>45327</v>
      </c>
      <c r="E76" t="s">
        <v>31</v>
      </c>
      <c r="F76" t="s">
        <v>32</v>
      </c>
      <c r="G76" t="s">
        <v>6856</v>
      </c>
      <c r="H76" t="s">
        <v>6857</v>
      </c>
      <c r="I76" t="s">
        <v>6839</v>
      </c>
      <c r="J76" t="s">
        <v>6882</v>
      </c>
      <c r="K76">
        <v>42101</v>
      </c>
      <c r="L76">
        <v>53</v>
      </c>
      <c r="M76" t="s">
        <v>6862</v>
      </c>
      <c r="N76">
        <v>1.21</v>
      </c>
      <c r="O76">
        <v>9012345678</v>
      </c>
    </row>
    <row r="77" spans="1:16" x14ac:dyDescent="0.25">
      <c r="A77" t="s">
        <v>730</v>
      </c>
      <c r="B77" t="s">
        <v>6953</v>
      </c>
      <c r="C77" s="1">
        <v>45294</v>
      </c>
      <c r="E77" t="s">
        <v>52</v>
      </c>
      <c r="F77" t="s">
        <v>44</v>
      </c>
      <c r="G77" t="s">
        <v>6864</v>
      </c>
      <c r="I77" t="s">
        <v>6840</v>
      </c>
      <c r="J77" t="s">
        <v>6865</v>
      </c>
      <c r="K77">
        <v>30303</v>
      </c>
      <c r="L77">
        <v>24</v>
      </c>
      <c r="M77" t="s">
        <v>6859</v>
      </c>
      <c r="N77">
        <v>1.36</v>
      </c>
      <c r="O77">
        <v>8901234567</v>
      </c>
    </row>
    <row r="78" spans="1:16" x14ac:dyDescent="0.25">
      <c r="A78" t="s">
        <v>741</v>
      </c>
      <c r="B78" t="s">
        <v>6954</v>
      </c>
      <c r="C78" s="1">
        <v>45368</v>
      </c>
      <c r="E78" t="s">
        <v>146</v>
      </c>
      <c r="F78" t="s">
        <v>147</v>
      </c>
      <c r="G78" t="s">
        <v>6884</v>
      </c>
      <c r="I78" t="s">
        <v>6841</v>
      </c>
      <c r="J78" t="s">
        <v>6870</v>
      </c>
      <c r="K78">
        <v>37087</v>
      </c>
      <c r="L78">
        <v>81</v>
      </c>
      <c r="M78" t="s">
        <v>6862</v>
      </c>
      <c r="N78">
        <v>3.3</v>
      </c>
      <c r="O78">
        <v>2233445566</v>
      </c>
    </row>
    <row r="79" spans="1:16" x14ac:dyDescent="0.25">
      <c r="A79" t="s">
        <v>747</v>
      </c>
      <c r="B79" t="s">
        <v>6955</v>
      </c>
      <c r="C79" s="1">
        <v>45317</v>
      </c>
      <c r="E79" t="s">
        <v>233</v>
      </c>
      <c r="F79" t="s">
        <v>32</v>
      </c>
      <c r="G79" t="s">
        <v>6895</v>
      </c>
      <c r="H79" t="s">
        <v>6896</v>
      </c>
      <c r="I79" t="s">
        <v>6841</v>
      </c>
      <c r="J79" t="s">
        <v>6868</v>
      </c>
      <c r="K79">
        <v>37203</v>
      </c>
      <c r="L79">
        <v>77</v>
      </c>
      <c r="M79" t="s">
        <v>6862</v>
      </c>
      <c r="N79">
        <v>2.17</v>
      </c>
      <c r="O79">
        <v>7890123456</v>
      </c>
    </row>
    <row r="80" spans="1:16" x14ac:dyDescent="0.25">
      <c r="A80" t="s">
        <v>752</v>
      </c>
      <c r="B80" t="s">
        <v>6956</v>
      </c>
      <c r="C80" s="1">
        <v>45331</v>
      </c>
      <c r="E80" t="s">
        <v>146</v>
      </c>
      <c r="F80" t="s">
        <v>147</v>
      </c>
      <c r="G80" t="s">
        <v>6884</v>
      </c>
      <c r="I80" t="s">
        <v>6842</v>
      </c>
      <c r="J80" t="s">
        <v>6876</v>
      </c>
      <c r="K80">
        <v>43215</v>
      </c>
      <c r="L80">
        <v>73</v>
      </c>
      <c r="M80" t="s">
        <v>6859</v>
      </c>
      <c r="N80">
        <v>2.88</v>
      </c>
      <c r="O80">
        <v>6789012345</v>
      </c>
    </row>
    <row r="81" spans="1:16" x14ac:dyDescent="0.25">
      <c r="A81" t="s">
        <v>757</v>
      </c>
      <c r="B81" t="s">
        <v>6957</v>
      </c>
      <c r="C81" s="1">
        <v>45360</v>
      </c>
      <c r="E81" t="s">
        <v>52</v>
      </c>
      <c r="F81" t="s">
        <v>44</v>
      </c>
      <c r="G81" t="s">
        <v>6864</v>
      </c>
      <c r="I81" t="s">
        <v>6840</v>
      </c>
      <c r="J81" t="s">
        <v>6865</v>
      </c>
      <c r="K81">
        <v>30303</v>
      </c>
      <c r="L81">
        <v>44</v>
      </c>
      <c r="M81" t="s">
        <v>6859</v>
      </c>
      <c r="N81">
        <v>0.73</v>
      </c>
      <c r="O81">
        <v>8901234567</v>
      </c>
    </row>
    <row r="82" spans="1:16" x14ac:dyDescent="0.25">
      <c r="A82" t="s">
        <v>767</v>
      </c>
      <c r="B82" t="s">
        <v>6958</v>
      </c>
      <c r="C82" s="1">
        <v>45308</v>
      </c>
      <c r="E82" t="s">
        <v>233</v>
      </c>
      <c r="F82" t="s">
        <v>32</v>
      </c>
      <c r="G82" t="s">
        <v>6895</v>
      </c>
      <c r="H82" t="s">
        <v>6896</v>
      </c>
      <c r="I82" t="s">
        <v>6839</v>
      </c>
      <c r="J82" t="s">
        <v>6858</v>
      </c>
      <c r="K82">
        <v>40202</v>
      </c>
      <c r="L82">
        <v>35</v>
      </c>
      <c r="M82" t="s">
        <v>6859</v>
      </c>
      <c r="N82">
        <v>1.18</v>
      </c>
      <c r="O82">
        <v>9012345678</v>
      </c>
    </row>
    <row r="83" spans="1:16" x14ac:dyDescent="0.25">
      <c r="A83" t="s">
        <v>771</v>
      </c>
      <c r="B83" t="s">
        <v>6959</v>
      </c>
      <c r="C83" s="1">
        <v>45320</v>
      </c>
      <c r="D83" s="1">
        <v>45618</v>
      </c>
      <c r="E83" t="s">
        <v>233</v>
      </c>
      <c r="F83" t="s">
        <v>32</v>
      </c>
      <c r="G83" t="s">
        <v>6895</v>
      </c>
      <c r="H83" t="s">
        <v>6896</v>
      </c>
      <c r="I83" t="s">
        <v>6841</v>
      </c>
      <c r="J83" t="s">
        <v>6868</v>
      </c>
      <c r="K83">
        <v>37203</v>
      </c>
      <c r="L83">
        <v>24</v>
      </c>
      <c r="M83" t="s">
        <v>6859</v>
      </c>
      <c r="N83">
        <v>1.02</v>
      </c>
      <c r="O83">
        <v>5678901234</v>
      </c>
      <c r="P83" t="s">
        <v>6871</v>
      </c>
    </row>
    <row r="84" spans="1:16" x14ac:dyDescent="0.25">
      <c r="A84" t="s">
        <v>778</v>
      </c>
      <c r="B84" t="s">
        <v>6960</v>
      </c>
      <c r="C84" s="1">
        <v>45328</v>
      </c>
      <c r="E84" t="s">
        <v>43</v>
      </c>
      <c r="F84" t="s">
        <v>44</v>
      </c>
      <c r="G84" t="s">
        <v>6861</v>
      </c>
      <c r="I84" t="s">
        <v>6842</v>
      </c>
      <c r="J84" t="s">
        <v>6876</v>
      </c>
      <c r="K84">
        <v>43215</v>
      </c>
      <c r="L84">
        <v>59</v>
      </c>
      <c r="M84" t="s">
        <v>6859</v>
      </c>
      <c r="N84">
        <v>1.29</v>
      </c>
      <c r="O84">
        <v>2345678901</v>
      </c>
    </row>
    <row r="85" spans="1:16" x14ac:dyDescent="0.25">
      <c r="A85" t="s">
        <v>788</v>
      </c>
      <c r="B85" t="s">
        <v>6961</v>
      </c>
      <c r="C85" s="1">
        <v>45305</v>
      </c>
      <c r="E85" t="s">
        <v>52</v>
      </c>
      <c r="F85" t="s">
        <v>44</v>
      </c>
      <c r="G85" t="s">
        <v>6864</v>
      </c>
      <c r="I85" t="s">
        <v>6841</v>
      </c>
      <c r="J85" t="s">
        <v>6886</v>
      </c>
      <c r="K85">
        <v>37919</v>
      </c>
      <c r="L85">
        <v>64</v>
      </c>
      <c r="M85" t="s">
        <v>6862</v>
      </c>
      <c r="N85">
        <v>0.92</v>
      </c>
      <c r="O85">
        <v>5678901234</v>
      </c>
    </row>
    <row r="86" spans="1:16" x14ac:dyDescent="0.25">
      <c r="A86" t="s">
        <v>792</v>
      </c>
      <c r="B86" t="s">
        <v>6962</v>
      </c>
      <c r="C86" s="1">
        <v>45315</v>
      </c>
      <c r="E86" t="s">
        <v>31</v>
      </c>
      <c r="F86" t="s">
        <v>32</v>
      </c>
      <c r="G86" t="s">
        <v>6856</v>
      </c>
      <c r="H86" t="s">
        <v>6857</v>
      </c>
      <c r="I86" t="s">
        <v>6842</v>
      </c>
      <c r="J86" t="s">
        <v>6876</v>
      </c>
      <c r="K86">
        <v>43215</v>
      </c>
      <c r="L86">
        <v>71</v>
      </c>
      <c r="M86" t="s">
        <v>6862</v>
      </c>
      <c r="N86">
        <v>3.57</v>
      </c>
      <c r="O86">
        <v>2345678901</v>
      </c>
    </row>
    <row r="87" spans="1:16" x14ac:dyDescent="0.25">
      <c r="A87" t="s">
        <v>797</v>
      </c>
      <c r="B87" t="s">
        <v>6963</v>
      </c>
      <c r="C87" s="1">
        <v>45370</v>
      </c>
      <c r="E87" t="s">
        <v>52</v>
      </c>
      <c r="F87" t="s">
        <v>44</v>
      </c>
      <c r="G87" t="s">
        <v>6864</v>
      </c>
      <c r="I87" t="s">
        <v>6839</v>
      </c>
      <c r="J87" t="s">
        <v>6873</v>
      </c>
      <c r="K87">
        <v>42701</v>
      </c>
      <c r="L87">
        <v>33</v>
      </c>
      <c r="M87" t="s">
        <v>6862</v>
      </c>
      <c r="N87">
        <v>1.22</v>
      </c>
      <c r="O87">
        <v>3456789012</v>
      </c>
    </row>
    <row r="88" spans="1:16" x14ac:dyDescent="0.25">
      <c r="A88" t="s">
        <v>805</v>
      </c>
      <c r="B88" t="s">
        <v>6964</v>
      </c>
      <c r="C88" s="1">
        <v>45382</v>
      </c>
      <c r="E88" t="s">
        <v>52</v>
      </c>
      <c r="F88" t="s">
        <v>44</v>
      </c>
      <c r="G88" t="s">
        <v>6864</v>
      </c>
      <c r="I88" t="s">
        <v>6840</v>
      </c>
      <c r="J88" t="s">
        <v>6865</v>
      </c>
      <c r="K88">
        <v>30303</v>
      </c>
      <c r="L88">
        <v>64</v>
      </c>
      <c r="M88" t="s">
        <v>6859</v>
      </c>
      <c r="N88">
        <v>1.1599999999999999</v>
      </c>
      <c r="O88">
        <v>8901234567</v>
      </c>
    </row>
    <row r="89" spans="1:16" x14ac:dyDescent="0.25">
      <c r="A89" t="s">
        <v>809</v>
      </c>
      <c r="B89" t="s">
        <v>6965</v>
      </c>
      <c r="C89" s="1">
        <v>45353</v>
      </c>
      <c r="E89" t="s">
        <v>43</v>
      </c>
      <c r="F89" t="s">
        <v>44</v>
      </c>
      <c r="G89" t="s">
        <v>6861</v>
      </c>
      <c r="I89" t="s">
        <v>6839</v>
      </c>
      <c r="J89" t="s">
        <v>6873</v>
      </c>
      <c r="K89">
        <v>42701</v>
      </c>
      <c r="L89">
        <v>67</v>
      </c>
      <c r="M89" t="s">
        <v>6862</v>
      </c>
      <c r="N89">
        <v>2.21</v>
      </c>
      <c r="O89">
        <v>3456789012</v>
      </c>
    </row>
    <row r="90" spans="1:16" x14ac:dyDescent="0.25">
      <c r="A90" t="s">
        <v>820</v>
      </c>
      <c r="B90" t="s">
        <v>6966</v>
      </c>
      <c r="C90" s="1">
        <v>45301</v>
      </c>
      <c r="E90" t="s">
        <v>146</v>
      </c>
      <c r="F90" t="s">
        <v>147</v>
      </c>
      <c r="G90" t="s">
        <v>6884</v>
      </c>
      <c r="I90" t="s">
        <v>6839</v>
      </c>
      <c r="J90" t="s">
        <v>6882</v>
      </c>
      <c r="K90">
        <v>42101</v>
      </c>
      <c r="L90">
        <v>72</v>
      </c>
      <c r="M90" t="s">
        <v>6862</v>
      </c>
      <c r="N90">
        <v>2.2999999999999998</v>
      </c>
      <c r="O90">
        <v>9012345678</v>
      </c>
    </row>
    <row r="91" spans="1:16" x14ac:dyDescent="0.25">
      <c r="A91" t="s">
        <v>824</v>
      </c>
      <c r="B91" t="s">
        <v>6967</v>
      </c>
      <c r="C91" s="1">
        <v>45341</v>
      </c>
      <c r="D91" s="1">
        <v>45490</v>
      </c>
      <c r="E91" t="s">
        <v>52</v>
      </c>
      <c r="F91" t="s">
        <v>44</v>
      </c>
      <c r="G91" t="s">
        <v>6864</v>
      </c>
      <c r="I91" t="s">
        <v>6840</v>
      </c>
      <c r="J91" t="s">
        <v>6865</v>
      </c>
      <c r="K91">
        <v>30303</v>
      </c>
      <c r="L91">
        <v>80</v>
      </c>
      <c r="M91" t="s">
        <v>6862</v>
      </c>
      <c r="N91">
        <v>2.68</v>
      </c>
      <c r="O91">
        <v>8901234567</v>
      </c>
      <c r="P91" t="s">
        <v>6866</v>
      </c>
    </row>
    <row r="92" spans="1:16" x14ac:dyDescent="0.25">
      <c r="A92" t="s">
        <v>829</v>
      </c>
      <c r="B92" t="s">
        <v>6968</v>
      </c>
      <c r="C92" s="1">
        <v>45340</v>
      </c>
      <c r="E92" t="s">
        <v>31</v>
      </c>
      <c r="F92" t="s">
        <v>32</v>
      </c>
      <c r="G92" t="s">
        <v>6856</v>
      </c>
      <c r="H92" t="s">
        <v>6857</v>
      </c>
      <c r="I92" t="s">
        <v>6841</v>
      </c>
      <c r="J92" t="s">
        <v>6886</v>
      </c>
      <c r="K92">
        <v>37919</v>
      </c>
      <c r="L92">
        <v>28</v>
      </c>
      <c r="M92" t="s">
        <v>6862</v>
      </c>
      <c r="N92">
        <v>1.33</v>
      </c>
      <c r="O92">
        <v>5678901234</v>
      </c>
    </row>
    <row r="93" spans="1:16" x14ac:dyDescent="0.25">
      <c r="A93" t="s">
        <v>834</v>
      </c>
      <c r="B93" t="s">
        <v>6969</v>
      </c>
      <c r="C93" s="1">
        <v>45360</v>
      </c>
      <c r="E93" t="s">
        <v>43</v>
      </c>
      <c r="F93" t="s">
        <v>44</v>
      </c>
      <c r="G93" t="s">
        <v>6861</v>
      </c>
      <c r="I93" t="s">
        <v>6842</v>
      </c>
      <c r="J93" t="s">
        <v>6898</v>
      </c>
      <c r="K93">
        <v>44114</v>
      </c>
      <c r="L93">
        <v>71</v>
      </c>
      <c r="M93" t="s">
        <v>6859</v>
      </c>
      <c r="N93">
        <v>2.82</v>
      </c>
      <c r="O93">
        <v>2345678901</v>
      </c>
    </row>
    <row r="94" spans="1:16" x14ac:dyDescent="0.25">
      <c r="A94" t="s">
        <v>841</v>
      </c>
      <c r="B94" t="s">
        <v>6970</v>
      </c>
      <c r="C94" s="1">
        <v>45343</v>
      </c>
      <c r="E94" t="s">
        <v>146</v>
      </c>
      <c r="F94" t="s">
        <v>147</v>
      </c>
      <c r="G94" t="s">
        <v>6884</v>
      </c>
      <c r="I94" t="s">
        <v>6842</v>
      </c>
      <c r="J94" t="s">
        <v>6898</v>
      </c>
      <c r="K94">
        <v>44114</v>
      </c>
      <c r="L94">
        <v>85</v>
      </c>
      <c r="M94" t="s">
        <v>6862</v>
      </c>
      <c r="N94">
        <v>2.09</v>
      </c>
      <c r="O94">
        <v>6789012345</v>
      </c>
    </row>
    <row r="95" spans="1:16" x14ac:dyDescent="0.25">
      <c r="A95" t="s">
        <v>861</v>
      </c>
      <c r="B95" t="s">
        <v>6971</v>
      </c>
      <c r="C95" s="1">
        <v>45350</v>
      </c>
      <c r="E95" t="s">
        <v>31</v>
      </c>
      <c r="F95" t="s">
        <v>32</v>
      </c>
      <c r="G95" t="s">
        <v>6856</v>
      </c>
      <c r="H95" t="s">
        <v>6857</v>
      </c>
      <c r="I95" t="s">
        <v>6839</v>
      </c>
      <c r="J95" t="s">
        <v>6882</v>
      </c>
      <c r="K95">
        <v>42101</v>
      </c>
      <c r="L95">
        <v>48</v>
      </c>
      <c r="M95" t="s">
        <v>6862</v>
      </c>
      <c r="N95">
        <v>0.78</v>
      </c>
      <c r="O95">
        <v>3456789012</v>
      </c>
    </row>
    <row r="96" spans="1:16" x14ac:dyDescent="0.25">
      <c r="A96" t="s">
        <v>870</v>
      </c>
      <c r="B96" t="s">
        <v>6972</v>
      </c>
      <c r="C96" s="1">
        <v>45370</v>
      </c>
      <c r="E96" t="s">
        <v>43</v>
      </c>
      <c r="F96" t="s">
        <v>44</v>
      </c>
      <c r="G96" t="s">
        <v>6861</v>
      </c>
      <c r="I96" t="s">
        <v>6841</v>
      </c>
      <c r="J96" t="s">
        <v>6886</v>
      </c>
      <c r="K96">
        <v>37919</v>
      </c>
      <c r="L96">
        <v>40</v>
      </c>
      <c r="M96" t="s">
        <v>6859</v>
      </c>
      <c r="N96">
        <v>0.77</v>
      </c>
      <c r="O96">
        <v>7890123456</v>
      </c>
    </row>
    <row r="97" spans="1:16" x14ac:dyDescent="0.25">
      <c r="A97" t="s">
        <v>874</v>
      </c>
      <c r="B97" t="s">
        <v>6973</v>
      </c>
      <c r="C97" s="1">
        <v>45378</v>
      </c>
      <c r="E97" t="s">
        <v>146</v>
      </c>
      <c r="F97" t="s">
        <v>147</v>
      </c>
      <c r="G97" t="s">
        <v>6884</v>
      </c>
      <c r="I97" t="s">
        <v>6839</v>
      </c>
      <c r="J97" t="s">
        <v>6873</v>
      </c>
      <c r="K97">
        <v>42701</v>
      </c>
      <c r="L97">
        <v>79</v>
      </c>
      <c r="M97" t="s">
        <v>6859</v>
      </c>
      <c r="N97">
        <v>3.67</v>
      </c>
      <c r="O97">
        <v>9012345678</v>
      </c>
    </row>
    <row r="98" spans="1:16" x14ac:dyDescent="0.25">
      <c r="A98" t="s">
        <v>880</v>
      </c>
      <c r="B98" t="s">
        <v>6974</v>
      </c>
      <c r="C98" s="1">
        <v>45296</v>
      </c>
      <c r="E98" t="s">
        <v>146</v>
      </c>
      <c r="F98" t="s">
        <v>147</v>
      </c>
      <c r="G98" t="s">
        <v>6884</v>
      </c>
      <c r="I98" t="s">
        <v>6840</v>
      </c>
      <c r="J98" t="s">
        <v>6865</v>
      </c>
      <c r="K98">
        <v>30303</v>
      </c>
      <c r="L98">
        <v>66</v>
      </c>
      <c r="M98" t="s">
        <v>6859</v>
      </c>
      <c r="N98">
        <v>3.35</v>
      </c>
      <c r="O98">
        <v>8901234567</v>
      </c>
    </row>
    <row r="99" spans="1:16" x14ac:dyDescent="0.25">
      <c r="A99" t="s">
        <v>886</v>
      </c>
      <c r="B99" t="s">
        <v>6975</v>
      </c>
      <c r="C99" s="1">
        <v>45368</v>
      </c>
      <c r="E99" t="s">
        <v>233</v>
      </c>
      <c r="F99" t="s">
        <v>32</v>
      </c>
      <c r="G99" t="s">
        <v>6895</v>
      </c>
      <c r="H99" t="s">
        <v>6896</v>
      </c>
      <c r="I99" t="s">
        <v>6839</v>
      </c>
      <c r="J99" t="s">
        <v>6873</v>
      </c>
      <c r="K99">
        <v>42701</v>
      </c>
      <c r="L99">
        <v>44</v>
      </c>
      <c r="M99" t="s">
        <v>6862</v>
      </c>
      <c r="N99">
        <v>0.92</v>
      </c>
      <c r="O99">
        <v>3456789012</v>
      </c>
    </row>
    <row r="100" spans="1:16" x14ac:dyDescent="0.25">
      <c r="A100" t="s">
        <v>892</v>
      </c>
      <c r="B100" t="s">
        <v>6976</v>
      </c>
      <c r="C100" s="1">
        <v>45336</v>
      </c>
      <c r="E100" t="s">
        <v>52</v>
      </c>
      <c r="F100" t="s">
        <v>44</v>
      </c>
      <c r="G100" t="s">
        <v>6864</v>
      </c>
      <c r="I100" t="s">
        <v>6842</v>
      </c>
      <c r="J100" t="s">
        <v>6898</v>
      </c>
      <c r="K100">
        <v>44114</v>
      </c>
      <c r="L100">
        <v>28</v>
      </c>
      <c r="M100" t="s">
        <v>6862</v>
      </c>
      <c r="N100">
        <v>0.73</v>
      </c>
      <c r="O100">
        <v>6789012345</v>
      </c>
    </row>
    <row r="101" spans="1:16" x14ac:dyDescent="0.25">
      <c r="A101" t="s">
        <v>902</v>
      </c>
      <c r="B101" t="s">
        <v>6977</v>
      </c>
      <c r="C101" s="1">
        <v>45293</v>
      </c>
      <c r="E101" t="s">
        <v>146</v>
      </c>
      <c r="F101" t="s">
        <v>147</v>
      </c>
      <c r="G101" t="s">
        <v>6884</v>
      </c>
      <c r="I101" t="s">
        <v>6839</v>
      </c>
      <c r="J101" t="s">
        <v>6858</v>
      </c>
      <c r="K101">
        <v>40202</v>
      </c>
      <c r="L101">
        <v>81</v>
      </c>
      <c r="M101" t="s">
        <v>6859</v>
      </c>
      <c r="N101">
        <v>2.2000000000000002</v>
      </c>
      <c r="O101">
        <v>3456789012</v>
      </c>
    </row>
    <row r="102" spans="1:16" x14ac:dyDescent="0.25">
      <c r="A102" t="s">
        <v>911</v>
      </c>
      <c r="B102" t="s">
        <v>6978</v>
      </c>
      <c r="C102" s="1">
        <v>45334</v>
      </c>
      <c r="E102" t="s">
        <v>43</v>
      </c>
      <c r="F102" t="s">
        <v>44</v>
      </c>
      <c r="G102" t="s">
        <v>6861</v>
      </c>
      <c r="I102" t="s">
        <v>6840</v>
      </c>
      <c r="J102" t="s">
        <v>6865</v>
      </c>
      <c r="K102">
        <v>30303</v>
      </c>
      <c r="L102">
        <v>35</v>
      </c>
      <c r="M102" t="s">
        <v>6862</v>
      </c>
      <c r="N102">
        <v>0.89</v>
      </c>
      <c r="O102">
        <v>8901234567</v>
      </c>
    </row>
    <row r="103" spans="1:16" x14ac:dyDescent="0.25">
      <c r="A103" t="s">
        <v>919</v>
      </c>
      <c r="B103" t="s">
        <v>6979</v>
      </c>
      <c r="C103" s="1">
        <v>45327</v>
      </c>
      <c r="E103" t="s">
        <v>43</v>
      </c>
      <c r="F103" t="s">
        <v>44</v>
      </c>
      <c r="G103" t="s">
        <v>6861</v>
      </c>
      <c r="I103" t="s">
        <v>6839</v>
      </c>
      <c r="J103" t="s">
        <v>6882</v>
      </c>
      <c r="K103">
        <v>42101</v>
      </c>
      <c r="L103">
        <v>64</v>
      </c>
      <c r="M103" t="s">
        <v>6862</v>
      </c>
      <c r="N103">
        <v>0.78</v>
      </c>
      <c r="O103">
        <v>9012345678</v>
      </c>
    </row>
    <row r="104" spans="1:16" x14ac:dyDescent="0.25">
      <c r="A104" t="s">
        <v>929</v>
      </c>
      <c r="B104" t="s">
        <v>6980</v>
      </c>
      <c r="C104" s="1">
        <v>45348</v>
      </c>
      <c r="E104" t="s">
        <v>146</v>
      </c>
      <c r="F104" t="s">
        <v>147</v>
      </c>
      <c r="G104" t="s">
        <v>6884</v>
      </c>
      <c r="I104" t="s">
        <v>6840</v>
      </c>
      <c r="J104" t="s">
        <v>6865</v>
      </c>
      <c r="K104">
        <v>30303</v>
      </c>
      <c r="L104">
        <v>78</v>
      </c>
      <c r="M104" t="s">
        <v>6862</v>
      </c>
      <c r="N104">
        <v>2.4300000000000002</v>
      </c>
      <c r="O104">
        <v>8901234567</v>
      </c>
    </row>
    <row r="105" spans="1:16" x14ac:dyDescent="0.25">
      <c r="A105" t="s">
        <v>937</v>
      </c>
      <c r="B105" t="s">
        <v>6981</v>
      </c>
      <c r="C105" s="1">
        <v>45299</v>
      </c>
      <c r="E105" t="s">
        <v>52</v>
      </c>
      <c r="F105" t="s">
        <v>44</v>
      </c>
      <c r="G105" t="s">
        <v>6864</v>
      </c>
      <c r="I105" t="s">
        <v>6839</v>
      </c>
      <c r="J105" t="s">
        <v>6882</v>
      </c>
      <c r="K105">
        <v>42101</v>
      </c>
      <c r="L105">
        <v>27</v>
      </c>
      <c r="M105" t="s">
        <v>6859</v>
      </c>
      <c r="N105">
        <v>1.28</v>
      </c>
      <c r="O105">
        <v>3456789012</v>
      </c>
    </row>
    <row r="106" spans="1:16" x14ac:dyDescent="0.25">
      <c r="A106" t="s">
        <v>943</v>
      </c>
      <c r="B106" t="s">
        <v>6982</v>
      </c>
      <c r="C106" s="1">
        <v>45300</v>
      </c>
      <c r="E106" t="s">
        <v>52</v>
      </c>
      <c r="F106" t="s">
        <v>44</v>
      </c>
      <c r="G106" t="s">
        <v>6864</v>
      </c>
      <c r="I106" t="s">
        <v>6842</v>
      </c>
      <c r="J106" t="s">
        <v>6898</v>
      </c>
      <c r="K106">
        <v>44114</v>
      </c>
      <c r="L106">
        <v>62</v>
      </c>
      <c r="M106" t="s">
        <v>6862</v>
      </c>
      <c r="N106">
        <v>1.01</v>
      </c>
      <c r="O106">
        <v>2345678901</v>
      </c>
    </row>
    <row r="107" spans="1:16" x14ac:dyDescent="0.25">
      <c r="A107" t="s">
        <v>953</v>
      </c>
      <c r="B107" t="s">
        <v>6983</v>
      </c>
      <c r="C107" s="1">
        <v>45336</v>
      </c>
      <c r="E107" t="s">
        <v>43</v>
      </c>
      <c r="F107" t="s">
        <v>44</v>
      </c>
      <c r="G107" t="s">
        <v>6861</v>
      </c>
      <c r="I107" t="s">
        <v>6841</v>
      </c>
      <c r="J107" t="s">
        <v>6868</v>
      </c>
      <c r="K107">
        <v>37203</v>
      </c>
      <c r="L107">
        <v>39</v>
      </c>
      <c r="M107" t="s">
        <v>6859</v>
      </c>
      <c r="N107">
        <v>0.99</v>
      </c>
      <c r="O107">
        <v>7890123456</v>
      </c>
    </row>
    <row r="108" spans="1:16" x14ac:dyDescent="0.25">
      <c r="A108" t="s">
        <v>964</v>
      </c>
      <c r="B108" t="s">
        <v>6984</v>
      </c>
      <c r="C108" s="1">
        <v>45314</v>
      </c>
      <c r="D108" s="1">
        <v>45559</v>
      </c>
      <c r="E108" t="s">
        <v>52</v>
      </c>
      <c r="F108" t="s">
        <v>44</v>
      </c>
      <c r="G108" t="s">
        <v>6864</v>
      </c>
      <c r="I108" t="s">
        <v>6841</v>
      </c>
      <c r="J108" t="s">
        <v>6868</v>
      </c>
      <c r="K108">
        <v>37203</v>
      </c>
      <c r="L108">
        <v>24</v>
      </c>
      <c r="M108" t="s">
        <v>6862</v>
      </c>
      <c r="N108">
        <v>1.3</v>
      </c>
      <c r="O108">
        <v>7890123456</v>
      </c>
      <c r="P108" t="s">
        <v>6947</v>
      </c>
    </row>
    <row r="109" spans="1:16" x14ac:dyDescent="0.25">
      <c r="A109" t="s">
        <v>975</v>
      </c>
      <c r="B109" t="s">
        <v>6985</v>
      </c>
      <c r="C109" s="1">
        <v>45301</v>
      </c>
      <c r="E109" t="s">
        <v>233</v>
      </c>
      <c r="F109" t="s">
        <v>32</v>
      </c>
      <c r="G109" t="s">
        <v>6895</v>
      </c>
      <c r="H109" t="s">
        <v>6896</v>
      </c>
      <c r="I109" t="s">
        <v>6840</v>
      </c>
      <c r="J109" t="s">
        <v>6878</v>
      </c>
      <c r="K109">
        <v>30114</v>
      </c>
      <c r="L109">
        <v>26</v>
      </c>
      <c r="M109" t="s">
        <v>6859</v>
      </c>
      <c r="N109">
        <v>0.73</v>
      </c>
      <c r="O109">
        <v>8901234567</v>
      </c>
    </row>
    <row r="110" spans="1:16" x14ac:dyDescent="0.25">
      <c r="A110" t="s">
        <v>985</v>
      </c>
      <c r="B110" t="s">
        <v>6986</v>
      </c>
      <c r="C110" s="1">
        <v>45379</v>
      </c>
      <c r="E110" t="s">
        <v>31</v>
      </c>
      <c r="F110" t="s">
        <v>32</v>
      </c>
      <c r="G110" t="s">
        <v>6856</v>
      </c>
      <c r="H110" t="s">
        <v>6857</v>
      </c>
      <c r="I110" t="s">
        <v>6841</v>
      </c>
      <c r="J110" t="s">
        <v>6870</v>
      </c>
      <c r="K110">
        <v>37087</v>
      </c>
      <c r="L110">
        <v>73</v>
      </c>
      <c r="M110" t="s">
        <v>6862</v>
      </c>
      <c r="N110">
        <v>3.16</v>
      </c>
      <c r="O110">
        <v>2233445566</v>
      </c>
    </row>
    <row r="111" spans="1:16" x14ac:dyDescent="0.25">
      <c r="A111" t="s">
        <v>992</v>
      </c>
      <c r="B111" t="s">
        <v>6987</v>
      </c>
      <c r="C111" s="1">
        <v>45321</v>
      </c>
      <c r="E111" t="s">
        <v>52</v>
      </c>
      <c r="F111" t="s">
        <v>44</v>
      </c>
      <c r="G111" t="s">
        <v>6864</v>
      </c>
      <c r="I111" t="s">
        <v>6841</v>
      </c>
      <c r="J111" t="s">
        <v>6868</v>
      </c>
      <c r="K111">
        <v>37203</v>
      </c>
      <c r="L111">
        <v>37</v>
      </c>
      <c r="M111" t="s">
        <v>6859</v>
      </c>
      <c r="N111">
        <v>0.95</v>
      </c>
      <c r="O111">
        <v>7890123456</v>
      </c>
    </row>
    <row r="112" spans="1:16" x14ac:dyDescent="0.25">
      <c r="A112" t="s">
        <v>1002</v>
      </c>
      <c r="B112" t="s">
        <v>6988</v>
      </c>
      <c r="C112" s="1">
        <v>45360</v>
      </c>
      <c r="E112" t="s">
        <v>52</v>
      </c>
      <c r="F112" t="s">
        <v>44</v>
      </c>
      <c r="G112" t="s">
        <v>6864</v>
      </c>
      <c r="I112" t="s">
        <v>6841</v>
      </c>
      <c r="J112" t="s">
        <v>6868</v>
      </c>
      <c r="K112">
        <v>37203</v>
      </c>
      <c r="L112">
        <v>72</v>
      </c>
      <c r="M112" t="s">
        <v>6862</v>
      </c>
      <c r="N112">
        <v>3.36</v>
      </c>
      <c r="O112">
        <v>5678901234</v>
      </c>
    </row>
    <row r="113" spans="1:15" x14ac:dyDescent="0.25">
      <c r="A113" t="s">
        <v>1006</v>
      </c>
      <c r="B113" t="s">
        <v>6989</v>
      </c>
      <c r="C113" s="1">
        <v>45317</v>
      </c>
      <c r="E113" t="s">
        <v>31</v>
      </c>
      <c r="F113" t="s">
        <v>32</v>
      </c>
      <c r="G113" t="s">
        <v>6856</v>
      </c>
      <c r="H113" t="s">
        <v>6857</v>
      </c>
      <c r="I113" t="s">
        <v>6839</v>
      </c>
      <c r="J113" t="s">
        <v>6873</v>
      </c>
      <c r="K113">
        <v>42701</v>
      </c>
      <c r="L113">
        <v>81</v>
      </c>
      <c r="M113" t="s">
        <v>6862</v>
      </c>
      <c r="N113">
        <v>3.44</v>
      </c>
      <c r="O113">
        <v>3456789012</v>
      </c>
    </row>
    <row r="114" spans="1:15" x14ac:dyDescent="0.25">
      <c r="A114" t="s">
        <v>1017</v>
      </c>
      <c r="B114" t="s">
        <v>6990</v>
      </c>
      <c r="C114" s="1">
        <v>45339</v>
      </c>
      <c r="E114" t="s">
        <v>43</v>
      </c>
      <c r="F114" t="s">
        <v>44</v>
      </c>
      <c r="G114" t="s">
        <v>6861</v>
      </c>
      <c r="I114" t="s">
        <v>6839</v>
      </c>
      <c r="J114" t="s">
        <v>6858</v>
      </c>
      <c r="K114">
        <v>40202</v>
      </c>
      <c r="L114">
        <v>46</v>
      </c>
      <c r="M114" t="s">
        <v>6862</v>
      </c>
      <c r="N114">
        <v>1.24</v>
      </c>
      <c r="O114">
        <v>9012345678</v>
      </c>
    </row>
    <row r="115" spans="1:15" x14ac:dyDescent="0.25">
      <c r="A115" t="s">
        <v>1027</v>
      </c>
      <c r="B115" t="s">
        <v>6991</v>
      </c>
      <c r="C115" s="1">
        <v>45379</v>
      </c>
      <c r="E115" t="s">
        <v>52</v>
      </c>
      <c r="F115" t="s">
        <v>44</v>
      </c>
      <c r="G115" t="s">
        <v>6864</v>
      </c>
      <c r="I115" t="s">
        <v>6839</v>
      </c>
      <c r="J115" t="s">
        <v>6882</v>
      </c>
      <c r="K115">
        <v>42101</v>
      </c>
      <c r="L115">
        <v>47</v>
      </c>
      <c r="M115" t="s">
        <v>6862</v>
      </c>
      <c r="N115">
        <v>1.3</v>
      </c>
      <c r="O115">
        <v>3456789012</v>
      </c>
    </row>
    <row r="116" spans="1:15" x14ac:dyDescent="0.25">
      <c r="A116" t="s">
        <v>1036</v>
      </c>
      <c r="B116" t="s">
        <v>6992</v>
      </c>
      <c r="C116" s="1">
        <v>45376</v>
      </c>
      <c r="E116" t="s">
        <v>43</v>
      </c>
      <c r="F116" t="s">
        <v>44</v>
      </c>
      <c r="G116" t="s">
        <v>6861</v>
      </c>
      <c r="I116" t="s">
        <v>6842</v>
      </c>
      <c r="J116" t="s">
        <v>6876</v>
      </c>
      <c r="K116">
        <v>43215</v>
      </c>
      <c r="L116">
        <v>52</v>
      </c>
      <c r="M116" t="s">
        <v>6862</v>
      </c>
      <c r="N116">
        <v>0.95</v>
      </c>
      <c r="O116">
        <v>2345678901</v>
      </c>
    </row>
    <row r="117" spans="1:15" x14ac:dyDescent="0.25">
      <c r="A117" t="s">
        <v>1040</v>
      </c>
      <c r="B117" t="s">
        <v>6993</v>
      </c>
      <c r="C117" s="1">
        <v>45322</v>
      </c>
      <c r="E117" t="s">
        <v>43</v>
      </c>
      <c r="F117" t="s">
        <v>44</v>
      </c>
      <c r="G117" t="s">
        <v>6861</v>
      </c>
      <c r="I117" t="s">
        <v>6842</v>
      </c>
      <c r="J117" t="s">
        <v>6876</v>
      </c>
      <c r="K117">
        <v>43215</v>
      </c>
      <c r="L117">
        <v>50</v>
      </c>
      <c r="M117" t="s">
        <v>6862</v>
      </c>
      <c r="N117">
        <v>1.28</v>
      </c>
      <c r="O117">
        <v>6789012345</v>
      </c>
    </row>
    <row r="118" spans="1:15" x14ac:dyDescent="0.25">
      <c r="A118" t="s">
        <v>1049</v>
      </c>
      <c r="B118" t="s">
        <v>6994</v>
      </c>
      <c r="C118" s="1">
        <v>45332</v>
      </c>
      <c r="E118" t="s">
        <v>43</v>
      </c>
      <c r="F118" t="s">
        <v>44</v>
      </c>
      <c r="G118" t="s">
        <v>6861</v>
      </c>
      <c r="I118" t="s">
        <v>6842</v>
      </c>
      <c r="J118" t="s">
        <v>6876</v>
      </c>
      <c r="K118">
        <v>43215</v>
      </c>
      <c r="L118">
        <v>24</v>
      </c>
      <c r="M118" t="s">
        <v>6859</v>
      </c>
      <c r="N118">
        <v>0.98</v>
      </c>
      <c r="O118">
        <v>6789012345</v>
      </c>
    </row>
    <row r="119" spans="1:15" x14ac:dyDescent="0.25">
      <c r="A119" t="s">
        <v>1058</v>
      </c>
      <c r="B119" t="s">
        <v>6995</v>
      </c>
      <c r="C119" s="1">
        <v>45374</v>
      </c>
      <c r="E119" t="s">
        <v>52</v>
      </c>
      <c r="F119" t="s">
        <v>44</v>
      </c>
      <c r="G119" t="s">
        <v>6864</v>
      </c>
      <c r="I119" t="s">
        <v>6839</v>
      </c>
      <c r="J119" t="s">
        <v>6858</v>
      </c>
      <c r="K119">
        <v>40202</v>
      </c>
      <c r="L119">
        <v>56</v>
      </c>
      <c r="M119" t="s">
        <v>6859</v>
      </c>
      <c r="N119">
        <v>1.1499999999999999</v>
      </c>
      <c r="O119">
        <v>9012345678</v>
      </c>
    </row>
    <row r="120" spans="1:15" x14ac:dyDescent="0.25">
      <c r="A120" t="s">
        <v>1069</v>
      </c>
      <c r="B120" t="s">
        <v>6996</v>
      </c>
      <c r="C120" s="1">
        <v>45330</v>
      </c>
      <c r="E120" t="s">
        <v>31</v>
      </c>
      <c r="F120" t="s">
        <v>32</v>
      </c>
      <c r="G120" t="s">
        <v>6856</v>
      </c>
      <c r="H120" t="s">
        <v>6857</v>
      </c>
      <c r="I120" t="s">
        <v>6840</v>
      </c>
      <c r="J120" t="s">
        <v>6878</v>
      </c>
      <c r="K120">
        <v>30114</v>
      </c>
      <c r="L120">
        <v>50</v>
      </c>
      <c r="M120" t="s">
        <v>6862</v>
      </c>
      <c r="N120">
        <v>1.17</v>
      </c>
      <c r="O120">
        <v>8901234567</v>
      </c>
    </row>
    <row r="121" spans="1:15" x14ac:dyDescent="0.25">
      <c r="A121" t="s">
        <v>1078</v>
      </c>
      <c r="B121" t="s">
        <v>6997</v>
      </c>
      <c r="C121" s="1">
        <v>45305</v>
      </c>
      <c r="E121" t="s">
        <v>31</v>
      </c>
      <c r="F121" t="s">
        <v>32</v>
      </c>
      <c r="G121" t="s">
        <v>6856</v>
      </c>
      <c r="H121" t="s">
        <v>6857</v>
      </c>
      <c r="I121" t="s">
        <v>6840</v>
      </c>
      <c r="J121" t="s">
        <v>6865</v>
      </c>
      <c r="K121">
        <v>30303</v>
      </c>
      <c r="L121">
        <v>53</v>
      </c>
      <c r="M121" t="s">
        <v>6859</v>
      </c>
      <c r="N121">
        <v>1.33</v>
      </c>
      <c r="O121">
        <v>8901234567</v>
      </c>
    </row>
    <row r="122" spans="1:15" x14ac:dyDescent="0.25">
      <c r="A122" t="s">
        <v>1084</v>
      </c>
      <c r="B122" t="s">
        <v>6998</v>
      </c>
      <c r="C122" s="1">
        <v>45341</v>
      </c>
      <c r="E122" t="s">
        <v>31</v>
      </c>
      <c r="F122" t="s">
        <v>32</v>
      </c>
      <c r="G122" t="s">
        <v>6856</v>
      </c>
      <c r="H122" t="s">
        <v>6857</v>
      </c>
      <c r="I122" t="s">
        <v>6842</v>
      </c>
      <c r="J122" t="s">
        <v>6876</v>
      </c>
      <c r="K122">
        <v>43215</v>
      </c>
      <c r="L122">
        <v>55</v>
      </c>
      <c r="M122" t="s">
        <v>6859</v>
      </c>
      <c r="N122">
        <v>1.27</v>
      </c>
      <c r="O122">
        <v>6789012345</v>
      </c>
    </row>
    <row r="123" spans="1:15" x14ac:dyDescent="0.25">
      <c r="A123" t="s">
        <v>1091</v>
      </c>
      <c r="B123" t="s">
        <v>6999</v>
      </c>
      <c r="C123" s="1">
        <v>45342</v>
      </c>
      <c r="E123" t="s">
        <v>43</v>
      </c>
      <c r="F123" t="s">
        <v>44</v>
      </c>
      <c r="G123" t="s">
        <v>6861</v>
      </c>
      <c r="I123" t="s">
        <v>6841</v>
      </c>
      <c r="J123" t="s">
        <v>6868</v>
      </c>
      <c r="K123">
        <v>37203</v>
      </c>
      <c r="L123">
        <v>62</v>
      </c>
      <c r="M123" t="s">
        <v>6859</v>
      </c>
      <c r="N123">
        <v>1.25</v>
      </c>
      <c r="O123">
        <v>5678901234</v>
      </c>
    </row>
    <row r="124" spans="1:15" x14ac:dyDescent="0.25">
      <c r="A124" t="s">
        <v>1101</v>
      </c>
      <c r="B124" t="s">
        <v>7000</v>
      </c>
      <c r="C124" s="1">
        <v>45322</v>
      </c>
      <c r="E124" t="s">
        <v>31</v>
      </c>
      <c r="F124" t="s">
        <v>32</v>
      </c>
      <c r="G124" t="s">
        <v>6856</v>
      </c>
      <c r="H124" t="s">
        <v>6857</v>
      </c>
      <c r="I124" t="s">
        <v>6842</v>
      </c>
      <c r="J124" t="s">
        <v>6898</v>
      </c>
      <c r="K124">
        <v>44114</v>
      </c>
      <c r="L124">
        <v>33</v>
      </c>
      <c r="M124" t="s">
        <v>6859</v>
      </c>
      <c r="N124">
        <v>1.1100000000000001</v>
      </c>
      <c r="O124">
        <v>2345678901</v>
      </c>
    </row>
    <row r="125" spans="1:15" x14ac:dyDescent="0.25">
      <c r="A125" t="s">
        <v>1107</v>
      </c>
      <c r="B125" t="s">
        <v>7001</v>
      </c>
      <c r="C125" s="1">
        <v>45366</v>
      </c>
      <c r="E125" t="s">
        <v>233</v>
      </c>
      <c r="F125" t="s">
        <v>32</v>
      </c>
      <c r="G125" t="s">
        <v>6895</v>
      </c>
      <c r="H125" t="s">
        <v>6896</v>
      </c>
      <c r="I125" t="s">
        <v>6841</v>
      </c>
      <c r="J125" t="s">
        <v>6886</v>
      </c>
      <c r="K125">
        <v>37919</v>
      </c>
      <c r="L125">
        <v>75</v>
      </c>
      <c r="M125" t="s">
        <v>6859</v>
      </c>
      <c r="N125">
        <v>3.61</v>
      </c>
      <c r="O125">
        <v>5678901234</v>
      </c>
    </row>
    <row r="126" spans="1:15" x14ac:dyDescent="0.25">
      <c r="A126" t="s">
        <v>1113</v>
      </c>
      <c r="B126" t="s">
        <v>7002</v>
      </c>
      <c r="C126" s="1">
        <v>45379</v>
      </c>
      <c r="E126" t="s">
        <v>52</v>
      </c>
      <c r="F126" t="s">
        <v>44</v>
      </c>
      <c r="G126" t="s">
        <v>6864</v>
      </c>
      <c r="I126" t="s">
        <v>6841</v>
      </c>
      <c r="J126" t="s">
        <v>6886</v>
      </c>
      <c r="K126">
        <v>37919</v>
      </c>
      <c r="L126">
        <v>52</v>
      </c>
      <c r="M126" t="s">
        <v>6859</v>
      </c>
      <c r="N126">
        <v>1.28</v>
      </c>
      <c r="O126">
        <v>7890123456</v>
      </c>
    </row>
    <row r="127" spans="1:15" x14ac:dyDescent="0.25">
      <c r="A127" t="s">
        <v>1124</v>
      </c>
      <c r="B127" t="s">
        <v>7003</v>
      </c>
      <c r="C127" s="1">
        <v>45318</v>
      </c>
      <c r="E127" t="s">
        <v>146</v>
      </c>
      <c r="F127" t="s">
        <v>147</v>
      </c>
      <c r="G127" t="s">
        <v>6884</v>
      </c>
      <c r="I127" t="s">
        <v>6840</v>
      </c>
      <c r="J127" t="s">
        <v>6865</v>
      </c>
      <c r="K127">
        <v>30303</v>
      </c>
      <c r="L127">
        <v>72</v>
      </c>
      <c r="M127" t="s">
        <v>6859</v>
      </c>
      <c r="N127">
        <v>2.61</v>
      </c>
      <c r="O127">
        <v>8901234567</v>
      </c>
    </row>
    <row r="128" spans="1:15" x14ac:dyDescent="0.25">
      <c r="A128" t="s">
        <v>1134</v>
      </c>
      <c r="B128" t="s">
        <v>7004</v>
      </c>
      <c r="C128" s="1">
        <v>45339</v>
      </c>
      <c r="E128" t="s">
        <v>52</v>
      </c>
      <c r="F128" t="s">
        <v>44</v>
      </c>
      <c r="G128" t="s">
        <v>6864</v>
      </c>
      <c r="I128" t="s">
        <v>6842</v>
      </c>
      <c r="J128" t="s">
        <v>6898</v>
      </c>
      <c r="K128">
        <v>44114</v>
      </c>
      <c r="L128">
        <v>40</v>
      </c>
      <c r="M128" t="s">
        <v>6859</v>
      </c>
      <c r="N128">
        <v>1.1000000000000001</v>
      </c>
      <c r="O128">
        <v>2345678901</v>
      </c>
    </row>
    <row r="129" spans="1:16" x14ac:dyDescent="0.25">
      <c r="A129" t="s">
        <v>1144</v>
      </c>
      <c r="B129" t="s">
        <v>7005</v>
      </c>
      <c r="C129" s="1">
        <v>45364</v>
      </c>
      <c r="E129" t="s">
        <v>52</v>
      </c>
      <c r="F129" t="s">
        <v>44</v>
      </c>
      <c r="G129" t="s">
        <v>6864</v>
      </c>
      <c r="I129" t="s">
        <v>6842</v>
      </c>
      <c r="J129" t="s">
        <v>6876</v>
      </c>
      <c r="K129">
        <v>43215</v>
      </c>
      <c r="L129">
        <v>68</v>
      </c>
      <c r="M129" t="s">
        <v>6862</v>
      </c>
      <c r="N129">
        <v>3.33</v>
      </c>
      <c r="O129">
        <v>2345678901</v>
      </c>
    </row>
    <row r="130" spans="1:16" x14ac:dyDescent="0.25">
      <c r="A130" t="s">
        <v>1148</v>
      </c>
      <c r="B130" t="s">
        <v>7006</v>
      </c>
      <c r="C130" s="1">
        <v>45371</v>
      </c>
      <c r="E130" t="s">
        <v>31</v>
      </c>
      <c r="F130" t="s">
        <v>32</v>
      </c>
      <c r="G130" t="s">
        <v>6856</v>
      </c>
      <c r="H130" t="s">
        <v>6857</v>
      </c>
      <c r="I130" t="s">
        <v>6840</v>
      </c>
      <c r="J130" t="s">
        <v>6865</v>
      </c>
      <c r="K130">
        <v>30303</v>
      </c>
      <c r="L130">
        <v>49</v>
      </c>
      <c r="M130" t="s">
        <v>6859</v>
      </c>
      <c r="N130">
        <v>0.78</v>
      </c>
      <c r="O130">
        <v>8901234567</v>
      </c>
    </row>
    <row r="131" spans="1:16" x14ac:dyDescent="0.25">
      <c r="A131" t="s">
        <v>1152</v>
      </c>
      <c r="B131" t="s">
        <v>7007</v>
      </c>
      <c r="C131" s="1">
        <v>45335</v>
      </c>
      <c r="E131" t="s">
        <v>43</v>
      </c>
      <c r="F131" t="s">
        <v>44</v>
      </c>
      <c r="G131" t="s">
        <v>6861</v>
      </c>
      <c r="I131" t="s">
        <v>6842</v>
      </c>
      <c r="J131" t="s">
        <v>6898</v>
      </c>
      <c r="K131">
        <v>44114</v>
      </c>
      <c r="L131">
        <v>22</v>
      </c>
      <c r="M131" t="s">
        <v>6862</v>
      </c>
      <c r="N131">
        <v>0.84</v>
      </c>
      <c r="O131">
        <v>6789012345</v>
      </c>
    </row>
    <row r="132" spans="1:16" x14ac:dyDescent="0.25">
      <c r="A132" t="s">
        <v>1158</v>
      </c>
      <c r="B132" t="s">
        <v>7008</v>
      </c>
      <c r="C132" s="1">
        <v>45326</v>
      </c>
      <c r="E132" t="s">
        <v>146</v>
      </c>
      <c r="F132" t="s">
        <v>147</v>
      </c>
      <c r="G132" t="s">
        <v>6884</v>
      </c>
      <c r="I132" t="s">
        <v>6840</v>
      </c>
      <c r="J132" t="s">
        <v>6878</v>
      </c>
      <c r="K132">
        <v>30114</v>
      </c>
      <c r="L132">
        <v>65</v>
      </c>
      <c r="M132" t="s">
        <v>6862</v>
      </c>
      <c r="N132">
        <v>3.05</v>
      </c>
      <c r="O132">
        <v>8901234567</v>
      </c>
    </row>
    <row r="133" spans="1:16" x14ac:dyDescent="0.25">
      <c r="A133" t="s">
        <v>1168</v>
      </c>
      <c r="B133" t="s">
        <v>7009</v>
      </c>
      <c r="C133" s="1">
        <v>45369</v>
      </c>
      <c r="D133" s="1">
        <v>45511</v>
      </c>
      <c r="E133" t="s">
        <v>43</v>
      </c>
      <c r="F133" t="s">
        <v>44</v>
      </c>
      <c r="G133" t="s">
        <v>6861</v>
      </c>
      <c r="I133" t="s">
        <v>6842</v>
      </c>
      <c r="J133" t="s">
        <v>6898</v>
      </c>
      <c r="K133">
        <v>44114</v>
      </c>
      <c r="L133">
        <v>66</v>
      </c>
      <c r="M133" t="s">
        <v>6859</v>
      </c>
      <c r="N133">
        <v>3.73</v>
      </c>
      <c r="O133">
        <v>6789012345</v>
      </c>
      <c r="P133" t="s">
        <v>6866</v>
      </c>
    </row>
    <row r="134" spans="1:16" x14ac:dyDescent="0.25">
      <c r="A134" t="s">
        <v>1174</v>
      </c>
      <c r="B134" t="s">
        <v>7010</v>
      </c>
      <c r="C134" s="1">
        <v>45318</v>
      </c>
      <c r="E134" t="s">
        <v>146</v>
      </c>
      <c r="F134" t="s">
        <v>147</v>
      </c>
      <c r="G134" t="s">
        <v>6884</v>
      </c>
      <c r="I134" t="s">
        <v>6840</v>
      </c>
      <c r="J134" t="s">
        <v>6865</v>
      </c>
      <c r="K134">
        <v>30303</v>
      </c>
      <c r="L134">
        <v>69</v>
      </c>
      <c r="M134" t="s">
        <v>6859</v>
      </c>
      <c r="N134">
        <v>2.02</v>
      </c>
      <c r="O134">
        <v>8901234567</v>
      </c>
    </row>
    <row r="135" spans="1:16" x14ac:dyDescent="0.25">
      <c r="A135" t="s">
        <v>1185</v>
      </c>
      <c r="B135" t="s">
        <v>7011</v>
      </c>
      <c r="C135" s="1">
        <v>45330</v>
      </c>
      <c r="E135" t="s">
        <v>52</v>
      </c>
      <c r="F135" t="s">
        <v>44</v>
      </c>
      <c r="G135" t="s">
        <v>6864</v>
      </c>
      <c r="I135" t="s">
        <v>6842</v>
      </c>
      <c r="J135" t="s">
        <v>6898</v>
      </c>
      <c r="K135">
        <v>44114</v>
      </c>
      <c r="L135">
        <v>79</v>
      </c>
      <c r="M135" t="s">
        <v>6859</v>
      </c>
      <c r="N135">
        <v>3.23</v>
      </c>
      <c r="O135">
        <v>6789012345</v>
      </c>
    </row>
    <row r="136" spans="1:16" x14ac:dyDescent="0.25">
      <c r="A136" t="s">
        <v>1193</v>
      </c>
      <c r="B136" t="s">
        <v>7012</v>
      </c>
      <c r="C136" s="1">
        <v>45340</v>
      </c>
      <c r="E136" t="s">
        <v>233</v>
      </c>
      <c r="F136" t="s">
        <v>32</v>
      </c>
      <c r="G136" t="s">
        <v>6895</v>
      </c>
      <c r="H136" t="s">
        <v>6896</v>
      </c>
      <c r="I136" t="s">
        <v>6842</v>
      </c>
      <c r="J136" t="s">
        <v>6876</v>
      </c>
      <c r="K136">
        <v>43215</v>
      </c>
      <c r="L136">
        <v>78</v>
      </c>
      <c r="M136" t="s">
        <v>6859</v>
      </c>
      <c r="N136">
        <v>3.2</v>
      </c>
      <c r="O136">
        <v>2345678901</v>
      </c>
    </row>
    <row r="137" spans="1:16" x14ac:dyDescent="0.25">
      <c r="A137" t="s">
        <v>1199</v>
      </c>
      <c r="B137" t="s">
        <v>7013</v>
      </c>
      <c r="C137" s="1">
        <v>45305</v>
      </c>
      <c r="E137" t="s">
        <v>43</v>
      </c>
      <c r="F137" t="s">
        <v>44</v>
      </c>
      <c r="G137" t="s">
        <v>6861</v>
      </c>
      <c r="I137" t="s">
        <v>6840</v>
      </c>
      <c r="J137" t="s">
        <v>6865</v>
      </c>
      <c r="K137">
        <v>30303</v>
      </c>
      <c r="L137">
        <v>53</v>
      </c>
      <c r="M137" t="s">
        <v>6859</v>
      </c>
      <c r="N137">
        <v>0.99</v>
      </c>
      <c r="O137">
        <v>8901234567</v>
      </c>
    </row>
    <row r="138" spans="1:16" x14ac:dyDescent="0.25">
      <c r="A138" t="s">
        <v>1209</v>
      </c>
      <c r="B138" t="s">
        <v>7014</v>
      </c>
      <c r="C138" s="1">
        <v>45319</v>
      </c>
      <c r="E138" t="s">
        <v>43</v>
      </c>
      <c r="F138" t="s">
        <v>44</v>
      </c>
      <c r="G138" t="s">
        <v>6861</v>
      </c>
      <c r="I138" t="s">
        <v>6839</v>
      </c>
      <c r="J138" t="s">
        <v>6858</v>
      </c>
      <c r="K138">
        <v>40202</v>
      </c>
      <c r="L138">
        <v>76</v>
      </c>
      <c r="M138" t="s">
        <v>6859</v>
      </c>
      <c r="N138">
        <v>3.4</v>
      </c>
      <c r="O138">
        <v>9012345678</v>
      </c>
    </row>
    <row r="139" spans="1:16" x14ac:dyDescent="0.25">
      <c r="A139" t="s">
        <v>1219</v>
      </c>
      <c r="B139" t="s">
        <v>7015</v>
      </c>
      <c r="C139" s="1">
        <v>45296</v>
      </c>
      <c r="E139" t="s">
        <v>43</v>
      </c>
      <c r="F139" t="s">
        <v>44</v>
      </c>
      <c r="G139" t="s">
        <v>6861</v>
      </c>
      <c r="I139" t="s">
        <v>6841</v>
      </c>
      <c r="J139" t="s">
        <v>6886</v>
      </c>
      <c r="K139">
        <v>37919</v>
      </c>
      <c r="L139">
        <v>77</v>
      </c>
      <c r="M139" t="s">
        <v>6859</v>
      </c>
      <c r="N139">
        <v>3.63</v>
      </c>
      <c r="O139">
        <v>5678901234</v>
      </c>
    </row>
    <row r="140" spans="1:16" x14ac:dyDescent="0.25">
      <c r="A140" t="s">
        <v>1229</v>
      </c>
      <c r="B140" t="s">
        <v>7016</v>
      </c>
      <c r="C140" s="1">
        <v>45373</v>
      </c>
      <c r="E140" t="s">
        <v>31</v>
      </c>
      <c r="F140" t="s">
        <v>32</v>
      </c>
      <c r="G140" t="s">
        <v>6856</v>
      </c>
      <c r="H140" t="s">
        <v>6857</v>
      </c>
      <c r="I140" t="s">
        <v>6842</v>
      </c>
      <c r="J140" t="s">
        <v>6898</v>
      </c>
      <c r="K140">
        <v>44114</v>
      </c>
      <c r="L140">
        <v>54</v>
      </c>
      <c r="M140" t="s">
        <v>6862</v>
      </c>
      <c r="N140">
        <v>1.22</v>
      </c>
      <c r="O140">
        <v>2345678901</v>
      </c>
    </row>
    <row r="141" spans="1:16" x14ac:dyDescent="0.25">
      <c r="A141" t="s">
        <v>1233</v>
      </c>
      <c r="B141" t="s">
        <v>7017</v>
      </c>
      <c r="C141" s="1">
        <v>45343</v>
      </c>
      <c r="E141" t="s">
        <v>43</v>
      </c>
      <c r="F141" t="s">
        <v>44</v>
      </c>
      <c r="G141" t="s">
        <v>6861</v>
      </c>
      <c r="I141" t="s">
        <v>6840</v>
      </c>
      <c r="J141" t="s">
        <v>6865</v>
      </c>
      <c r="K141">
        <v>30303</v>
      </c>
      <c r="L141">
        <v>67</v>
      </c>
      <c r="M141" t="s">
        <v>6859</v>
      </c>
      <c r="N141">
        <v>3.5</v>
      </c>
      <c r="O141">
        <v>8901234567</v>
      </c>
    </row>
    <row r="142" spans="1:16" x14ac:dyDescent="0.25">
      <c r="A142" t="s">
        <v>1243</v>
      </c>
      <c r="B142" t="s">
        <v>7018</v>
      </c>
      <c r="C142" s="1">
        <v>45330</v>
      </c>
      <c r="E142" t="s">
        <v>233</v>
      </c>
      <c r="F142" t="s">
        <v>32</v>
      </c>
      <c r="G142" t="s">
        <v>6895</v>
      </c>
      <c r="H142" t="s">
        <v>6896</v>
      </c>
      <c r="I142" t="s">
        <v>6840</v>
      </c>
      <c r="J142" t="s">
        <v>6878</v>
      </c>
      <c r="K142">
        <v>30114</v>
      </c>
      <c r="L142">
        <v>50</v>
      </c>
      <c r="M142" t="s">
        <v>6862</v>
      </c>
      <c r="N142">
        <v>1.26</v>
      </c>
      <c r="O142">
        <v>8901234567</v>
      </c>
    </row>
    <row r="143" spans="1:16" x14ac:dyDescent="0.25">
      <c r="A143" t="s">
        <v>1249</v>
      </c>
      <c r="B143" t="s">
        <v>7019</v>
      </c>
      <c r="C143" s="1">
        <v>45353</v>
      </c>
      <c r="E143" t="s">
        <v>233</v>
      </c>
      <c r="F143" t="s">
        <v>32</v>
      </c>
      <c r="G143" t="s">
        <v>6895</v>
      </c>
      <c r="H143" t="s">
        <v>6896</v>
      </c>
      <c r="I143" t="s">
        <v>6839</v>
      </c>
      <c r="J143" t="s">
        <v>6873</v>
      </c>
      <c r="K143">
        <v>42701</v>
      </c>
      <c r="L143">
        <v>35</v>
      </c>
      <c r="M143" t="s">
        <v>6862</v>
      </c>
      <c r="N143">
        <v>1.1399999999999999</v>
      </c>
      <c r="O143">
        <v>3456789012</v>
      </c>
    </row>
    <row r="144" spans="1:16" x14ac:dyDescent="0.25">
      <c r="A144" t="s">
        <v>1256</v>
      </c>
      <c r="B144" t="s">
        <v>7020</v>
      </c>
      <c r="C144" s="1">
        <v>45336</v>
      </c>
      <c r="E144" t="s">
        <v>52</v>
      </c>
      <c r="F144" t="s">
        <v>44</v>
      </c>
      <c r="G144" t="s">
        <v>6864</v>
      </c>
      <c r="I144" t="s">
        <v>6840</v>
      </c>
      <c r="J144" t="s">
        <v>6865</v>
      </c>
      <c r="K144">
        <v>30303</v>
      </c>
      <c r="L144">
        <v>41</v>
      </c>
      <c r="M144" t="s">
        <v>6862</v>
      </c>
      <c r="N144">
        <v>1.1499999999999999</v>
      </c>
      <c r="O144">
        <v>8901234567</v>
      </c>
    </row>
    <row r="145" spans="1:16" x14ac:dyDescent="0.25">
      <c r="A145" t="s">
        <v>1264</v>
      </c>
      <c r="B145" t="s">
        <v>7021</v>
      </c>
      <c r="C145" s="1">
        <v>45334</v>
      </c>
      <c r="E145" t="s">
        <v>43</v>
      </c>
      <c r="F145" t="s">
        <v>44</v>
      </c>
      <c r="G145" t="s">
        <v>6861</v>
      </c>
      <c r="I145" t="s">
        <v>6839</v>
      </c>
      <c r="J145" t="s">
        <v>6873</v>
      </c>
      <c r="K145">
        <v>42701</v>
      </c>
      <c r="L145">
        <v>73</v>
      </c>
      <c r="M145" t="s">
        <v>6862</v>
      </c>
      <c r="N145">
        <v>2.91</v>
      </c>
      <c r="O145">
        <v>9012345678</v>
      </c>
    </row>
    <row r="146" spans="1:16" x14ac:dyDescent="0.25">
      <c r="A146" t="s">
        <v>1273</v>
      </c>
      <c r="B146" t="s">
        <v>7022</v>
      </c>
      <c r="C146" s="1">
        <v>45295</v>
      </c>
      <c r="E146" t="s">
        <v>31</v>
      </c>
      <c r="F146" t="s">
        <v>32</v>
      </c>
      <c r="G146" t="s">
        <v>6856</v>
      </c>
      <c r="H146" t="s">
        <v>6857</v>
      </c>
      <c r="I146" t="s">
        <v>6842</v>
      </c>
      <c r="J146" t="s">
        <v>6876</v>
      </c>
      <c r="K146">
        <v>30303</v>
      </c>
      <c r="L146">
        <v>42</v>
      </c>
      <c r="M146" t="s">
        <v>6859</v>
      </c>
      <c r="N146">
        <v>1.1200000000000001</v>
      </c>
      <c r="O146">
        <v>6789012345</v>
      </c>
    </row>
    <row r="147" spans="1:16" x14ac:dyDescent="0.25">
      <c r="A147" t="s">
        <v>1281</v>
      </c>
      <c r="B147" t="s">
        <v>7023</v>
      </c>
      <c r="C147" s="1">
        <v>45344</v>
      </c>
      <c r="E147" t="s">
        <v>43</v>
      </c>
      <c r="F147" t="s">
        <v>44</v>
      </c>
      <c r="G147" t="s">
        <v>6861</v>
      </c>
      <c r="I147" t="s">
        <v>6841</v>
      </c>
      <c r="J147" t="s">
        <v>6870</v>
      </c>
      <c r="K147">
        <v>37087</v>
      </c>
      <c r="L147">
        <v>58</v>
      </c>
      <c r="M147" t="s">
        <v>6859</v>
      </c>
      <c r="N147">
        <v>0.98</v>
      </c>
      <c r="O147">
        <v>2233445566</v>
      </c>
    </row>
    <row r="148" spans="1:16" x14ac:dyDescent="0.25">
      <c r="A148" t="s">
        <v>1293</v>
      </c>
      <c r="B148" t="s">
        <v>7024</v>
      </c>
      <c r="C148" s="1">
        <v>45365</v>
      </c>
      <c r="E148" t="s">
        <v>233</v>
      </c>
      <c r="F148" t="s">
        <v>32</v>
      </c>
      <c r="G148" t="s">
        <v>6895</v>
      </c>
      <c r="H148" t="s">
        <v>6896</v>
      </c>
      <c r="I148" t="s">
        <v>6841</v>
      </c>
      <c r="J148" t="s">
        <v>6868</v>
      </c>
      <c r="K148">
        <v>37203</v>
      </c>
      <c r="L148">
        <v>41</v>
      </c>
      <c r="M148" t="s">
        <v>6862</v>
      </c>
      <c r="N148">
        <v>1.06</v>
      </c>
      <c r="O148">
        <v>5678901234</v>
      </c>
    </row>
    <row r="149" spans="1:16" x14ac:dyDescent="0.25">
      <c r="A149" t="s">
        <v>1304</v>
      </c>
      <c r="B149" t="s">
        <v>7025</v>
      </c>
      <c r="C149" s="1">
        <v>45296</v>
      </c>
      <c r="E149" t="s">
        <v>146</v>
      </c>
      <c r="F149" t="s">
        <v>147</v>
      </c>
      <c r="G149" t="s">
        <v>6884</v>
      </c>
      <c r="I149" t="s">
        <v>6840</v>
      </c>
      <c r="J149" t="s">
        <v>6865</v>
      </c>
      <c r="K149">
        <v>30303</v>
      </c>
      <c r="L149">
        <v>74</v>
      </c>
      <c r="M149" t="s">
        <v>6862</v>
      </c>
      <c r="N149">
        <v>2.57</v>
      </c>
      <c r="O149">
        <v>8901234567</v>
      </c>
    </row>
    <row r="150" spans="1:16" x14ac:dyDescent="0.25">
      <c r="A150" t="s">
        <v>1310</v>
      </c>
      <c r="B150" t="s">
        <v>7026</v>
      </c>
      <c r="C150" s="1">
        <v>45370</v>
      </c>
      <c r="E150" t="s">
        <v>43</v>
      </c>
      <c r="F150" t="s">
        <v>44</v>
      </c>
      <c r="G150" t="s">
        <v>6861</v>
      </c>
      <c r="I150" t="s">
        <v>6842</v>
      </c>
      <c r="J150" t="s">
        <v>6898</v>
      </c>
      <c r="K150">
        <v>44114</v>
      </c>
      <c r="L150">
        <v>75</v>
      </c>
      <c r="M150" t="s">
        <v>6859</v>
      </c>
      <c r="N150">
        <v>3.73</v>
      </c>
      <c r="O150">
        <v>6789012345</v>
      </c>
    </row>
    <row r="151" spans="1:16" x14ac:dyDescent="0.25">
      <c r="A151" t="s">
        <v>1315</v>
      </c>
      <c r="B151" t="s">
        <v>7027</v>
      </c>
      <c r="C151" s="1">
        <v>45352</v>
      </c>
      <c r="E151" t="s">
        <v>233</v>
      </c>
      <c r="F151" t="s">
        <v>32</v>
      </c>
      <c r="G151" t="s">
        <v>6895</v>
      </c>
      <c r="H151" t="s">
        <v>6896</v>
      </c>
      <c r="I151" t="s">
        <v>6841</v>
      </c>
      <c r="J151" t="s">
        <v>6886</v>
      </c>
      <c r="K151">
        <v>37919</v>
      </c>
      <c r="L151">
        <v>75</v>
      </c>
      <c r="M151" t="s">
        <v>6862</v>
      </c>
      <c r="N151">
        <v>2.74</v>
      </c>
      <c r="O151">
        <v>7890123456</v>
      </c>
    </row>
    <row r="152" spans="1:16" x14ac:dyDescent="0.25">
      <c r="A152" t="s">
        <v>1326</v>
      </c>
      <c r="B152" t="s">
        <v>7028</v>
      </c>
      <c r="C152" s="1">
        <v>45302</v>
      </c>
      <c r="E152" t="s">
        <v>233</v>
      </c>
      <c r="F152" t="s">
        <v>32</v>
      </c>
      <c r="G152" t="s">
        <v>6895</v>
      </c>
      <c r="H152" t="s">
        <v>6896</v>
      </c>
      <c r="I152" t="s">
        <v>6842</v>
      </c>
      <c r="J152" t="s">
        <v>6876</v>
      </c>
      <c r="K152">
        <v>43215</v>
      </c>
      <c r="L152">
        <v>44</v>
      </c>
      <c r="M152" t="s">
        <v>6859</v>
      </c>
      <c r="N152">
        <v>0.79</v>
      </c>
      <c r="O152">
        <v>6789012345</v>
      </c>
    </row>
    <row r="153" spans="1:16" x14ac:dyDescent="0.25">
      <c r="A153" t="s">
        <v>1330</v>
      </c>
      <c r="B153" t="s">
        <v>7029</v>
      </c>
      <c r="C153" s="1">
        <v>45382</v>
      </c>
      <c r="E153" t="s">
        <v>31</v>
      </c>
      <c r="F153" t="s">
        <v>32</v>
      </c>
      <c r="G153" t="s">
        <v>6856</v>
      </c>
      <c r="H153" t="s">
        <v>6857</v>
      </c>
      <c r="I153" t="s">
        <v>6842</v>
      </c>
      <c r="J153" t="s">
        <v>6898</v>
      </c>
      <c r="K153">
        <v>44114</v>
      </c>
      <c r="L153">
        <v>57</v>
      </c>
      <c r="M153" t="s">
        <v>6859</v>
      </c>
      <c r="N153">
        <v>1.04</v>
      </c>
      <c r="O153">
        <v>6789012345</v>
      </c>
    </row>
    <row r="154" spans="1:16" x14ac:dyDescent="0.25">
      <c r="A154" t="s">
        <v>1336</v>
      </c>
      <c r="B154" t="s">
        <v>7030</v>
      </c>
      <c r="C154" s="1">
        <v>45352</v>
      </c>
      <c r="E154" t="s">
        <v>31</v>
      </c>
      <c r="F154" t="s">
        <v>32</v>
      </c>
      <c r="G154" t="s">
        <v>6856</v>
      </c>
      <c r="H154" t="s">
        <v>6857</v>
      </c>
      <c r="I154" t="s">
        <v>6841</v>
      </c>
      <c r="J154" t="s">
        <v>6868</v>
      </c>
      <c r="K154">
        <v>37203</v>
      </c>
      <c r="L154">
        <v>49</v>
      </c>
      <c r="M154" t="s">
        <v>6859</v>
      </c>
      <c r="N154">
        <v>0.74</v>
      </c>
      <c r="O154">
        <v>7890123456</v>
      </c>
    </row>
    <row r="155" spans="1:16" x14ac:dyDescent="0.25">
      <c r="A155" t="s">
        <v>1340</v>
      </c>
      <c r="B155" t="s">
        <v>7031</v>
      </c>
      <c r="C155" s="1">
        <v>45359</v>
      </c>
      <c r="E155" t="s">
        <v>31</v>
      </c>
      <c r="F155" t="s">
        <v>32</v>
      </c>
      <c r="G155" t="s">
        <v>6856</v>
      </c>
      <c r="H155" t="s">
        <v>6857</v>
      </c>
      <c r="I155" t="s">
        <v>6841</v>
      </c>
      <c r="J155" t="s">
        <v>6870</v>
      </c>
      <c r="K155">
        <v>37087</v>
      </c>
      <c r="L155">
        <v>30</v>
      </c>
      <c r="M155" t="s">
        <v>6859</v>
      </c>
      <c r="N155">
        <v>1.43</v>
      </c>
      <c r="O155">
        <v>2233445566</v>
      </c>
    </row>
    <row r="156" spans="1:16" x14ac:dyDescent="0.25">
      <c r="A156" t="s">
        <v>1350</v>
      </c>
      <c r="B156" t="s">
        <v>7032</v>
      </c>
      <c r="C156" s="1">
        <v>45372</v>
      </c>
      <c r="D156" s="1">
        <v>45608</v>
      </c>
      <c r="E156" t="s">
        <v>146</v>
      </c>
      <c r="F156" t="s">
        <v>147</v>
      </c>
      <c r="G156" t="s">
        <v>6884</v>
      </c>
      <c r="I156" t="s">
        <v>6842</v>
      </c>
      <c r="J156" t="s">
        <v>6876</v>
      </c>
      <c r="K156">
        <v>43215</v>
      </c>
      <c r="L156">
        <v>71</v>
      </c>
      <c r="M156" t="s">
        <v>6859</v>
      </c>
      <c r="N156">
        <v>2.41</v>
      </c>
      <c r="O156">
        <v>2345678901</v>
      </c>
      <c r="P156" t="s">
        <v>6879</v>
      </c>
    </row>
    <row r="157" spans="1:16" x14ac:dyDescent="0.25">
      <c r="A157" t="s">
        <v>1360</v>
      </c>
      <c r="B157" t="s">
        <v>7033</v>
      </c>
      <c r="C157" s="1">
        <v>45361</v>
      </c>
      <c r="E157" t="s">
        <v>233</v>
      </c>
      <c r="F157" t="s">
        <v>32</v>
      </c>
      <c r="G157" t="s">
        <v>6895</v>
      </c>
      <c r="H157" t="s">
        <v>6896</v>
      </c>
      <c r="I157" t="s">
        <v>6840</v>
      </c>
      <c r="J157" t="s">
        <v>6865</v>
      </c>
      <c r="K157">
        <v>30303</v>
      </c>
      <c r="L157">
        <v>69</v>
      </c>
      <c r="M157" t="s">
        <v>6859</v>
      </c>
      <c r="N157">
        <v>2.4500000000000002</v>
      </c>
      <c r="O157">
        <v>8901234567</v>
      </c>
    </row>
    <row r="158" spans="1:16" x14ac:dyDescent="0.25">
      <c r="A158" t="s">
        <v>1368</v>
      </c>
      <c r="B158" t="s">
        <v>7034</v>
      </c>
      <c r="C158" s="1">
        <v>45293</v>
      </c>
      <c r="E158" t="s">
        <v>233</v>
      </c>
      <c r="F158" t="s">
        <v>32</v>
      </c>
      <c r="G158" t="s">
        <v>6895</v>
      </c>
      <c r="H158" t="s">
        <v>6896</v>
      </c>
      <c r="I158" t="s">
        <v>6839</v>
      </c>
      <c r="J158" t="s">
        <v>6882</v>
      </c>
      <c r="K158">
        <v>42101</v>
      </c>
      <c r="L158">
        <v>58</v>
      </c>
      <c r="M158" t="s">
        <v>6862</v>
      </c>
      <c r="N158">
        <v>0.77</v>
      </c>
      <c r="O158">
        <v>3456789012</v>
      </c>
    </row>
    <row r="159" spans="1:16" x14ac:dyDescent="0.25">
      <c r="A159" t="s">
        <v>1372</v>
      </c>
      <c r="B159" t="s">
        <v>7035</v>
      </c>
      <c r="C159" s="1">
        <v>45321</v>
      </c>
      <c r="E159" t="s">
        <v>52</v>
      </c>
      <c r="F159" t="s">
        <v>44</v>
      </c>
      <c r="G159" t="s">
        <v>6864</v>
      </c>
      <c r="I159" t="s">
        <v>6841</v>
      </c>
      <c r="J159" t="s">
        <v>6886</v>
      </c>
      <c r="K159">
        <v>37919</v>
      </c>
      <c r="L159">
        <v>22</v>
      </c>
      <c r="M159" t="s">
        <v>6859</v>
      </c>
      <c r="N159">
        <v>1.38</v>
      </c>
      <c r="O159">
        <v>5678901234</v>
      </c>
    </row>
    <row r="160" spans="1:16" x14ac:dyDescent="0.25">
      <c r="A160" t="s">
        <v>1379</v>
      </c>
      <c r="B160" t="s">
        <v>7036</v>
      </c>
      <c r="C160" s="1">
        <v>45346</v>
      </c>
      <c r="E160" t="s">
        <v>52</v>
      </c>
      <c r="F160" t="s">
        <v>44</v>
      </c>
      <c r="G160" t="s">
        <v>6864</v>
      </c>
      <c r="I160" t="s">
        <v>6842</v>
      </c>
      <c r="J160" t="s">
        <v>6898</v>
      </c>
      <c r="K160">
        <v>44114</v>
      </c>
      <c r="L160">
        <v>39</v>
      </c>
      <c r="M160" t="s">
        <v>6862</v>
      </c>
      <c r="N160">
        <v>0.74</v>
      </c>
      <c r="O160">
        <v>6789012345</v>
      </c>
    </row>
    <row r="161" spans="1:16" x14ac:dyDescent="0.25">
      <c r="A161" t="s">
        <v>1389</v>
      </c>
      <c r="B161" t="s">
        <v>7037</v>
      </c>
      <c r="C161" s="1">
        <v>45347</v>
      </c>
      <c r="E161" t="s">
        <v>52</v>
      </c>
      <c r="F161" t="s">
        <v>44</v>
      </c>
      <c r="G161" t="s">
        <v>6864</v>
      </c>
      <c r="I161" t="s">
        <v>6841</v>
      </c>
      <c r="J161" t="s">
        <v>6868</v>
      </c>
      <c r="K161">
        <v>37203</v>
      </c>
      <c r="L161">
        <v>73</v>
      </c>
      <c r="M161" t="s">
        <v>6862</v>
      </c>
      <c r="N161">
        <v>2.79</v>
      </c>
      <c r="O161">
        <v>5678901234</v>
      </c>
    </row>
    <row r="162" spans="1:16" x14ac:dyDescent="0.25">
      <c r="A162" t="s">
        <v>1400</v>
      </c>
      <c r="B162" t="s">
        <v>7038</v>
      </c>
      <c r="C162" s="1">
        <v>45301</v>
      </c>
      <c r="E162" t="s">
        <v>233</v>
      </c>
      <c r="F162" t="s">
        <v>32</v>
      </c>
      <c r="G162" t="s">
        <v>6895</v>
      </c>
      <c r="H162" t="s">
        <v>6896</v>
      </c>
      <c r="I162" t="s">
        <v>6842</v>
      </c>
      <c r="J162" t="s">
        <v>6898</v>
      </c>
      <c r="K162">
        <v>44114</v>
      </c>
      <c r="L162">
        <v>35</v>
      </c>
      <c r="M162" t="s">
        <v>6862</v>
      </c>
      <c r="N162">
        <v>1.2</v>
      </c>
      <c r="O162">
        <v>6789012345</v>
      </c>
    </row>
    <row r="163" spans="1:16" x14ac:dyDescent="0.25">
      <c r="A163" t="s">
        <v>1405</v>
      </c>
      <c r="B163" t="s">
        <v>7039</v>
      </c>
      <c r="C163" s="1">
        <v>45355</v>
      </c>
      <c r="D163" s="1">
        <v>45539</v>
      </c>
      <c r="E163" t="s">
        <v>43</v>
      </c>
      <c r="F163" t="s">
        <v>44</v>
      </c>
      <c r="G163" t="s">
        <v>6861</v>
      </c>
      <c r="I163" t="s">
        <v>6842</v>
      </c>
      <c r="J163" t="s">
        <v>6876</v>
      </c>
      <c r="K163">
        <v>43215</v>
      </c>
      <c r="L163">
        <v>49</v>
      </c>
      <c r="M163" t="s">
        <v>6859</v>
      </c>
      <c r="N163">
        <v>1.38</v>
      </c>
      <c r="O163">
        <v>6789012345</v>
      </c>
      <c r="P163" t="s">
        <v>6866</v>
      </c>
    </row>
    <row r="164" spans="1:16" x14ac:dyDescent="0.25">
      <c r="A164" t="s">
        <v>1414</v>
      </c>
      <c r="B164" t="s">
        <v>7040</v>
      </c>
      <c r="C164" s="1">
        <v>45298</v>
      </c>
      <c r="D164" s="1">
        <v>45602</v>
      </c>
      <c r="E164" t="s">
        <v>43</v>
      </c>
      <c r="F164" t="s">
        <v>44</v>
      </c>
      <c r="G164" t="s">
        <v>6861</v>
      </c>
      <c r="I164" t="s">
        <v>6840</v>
      </c>
      <c r="J164" t="s">
        <v>6878</v>
      </c>
      <c r="K164">
        <v>30114</v>
      </c>
      <c r="L164">
        <v>65</v>
      </c>
      <c r="M164" t="s">
        <v>6859</v>
      </c>
      <c r="N164">
        <v>3.27</v>
      </c>
      <c r="O164">
        <v>8901234567</v>
      </c>
      <c r="P164" t="s">
        <v>6879</v>
      </c>
    </row>
    <row r="165" spans="1:16" x14ac:dyDescent="0.25">
      <c r="A165" t="s">
        <v>1424</v>
      </c>
      <c r="B165" t="s">
        <v>7041</v>
      </c>
      <c r="C165" s="1">
        <v>45321</v>
      </c>
      <c r="E165" t="s">
        <v>31</v>
      </c>
      <c r="F165" t="s">
        <v>32</v>
      </c>
      <c r="G165" t="s">
        <v>6856</v>
      </c>
      <c r="H165" t="s">
        <v>6857</v>
      </c>
      <c r="I165" t="s">
        <v>6839</v>
      </c>
      <c r="J165" t="s">
        <v>6858</v>
      </c>
      <c r="K165">
        <v>40202</v>
      </c>
      <c r="L165">
        <v>57</v>
      </c>
      <c r="M165" t="s">
        <v>6859</v>
      </c>
      <c r="N165">
        <v>1</v>
      </c>
      <c r="O165">
        <v>9012345678</v>
      </c>
    </row>
    <row r="166" spans="1:16" x14ac:dyDescent="0.25">
      <c r="A166" t="s">
        <v>1433</v>
      </c>
      <c r="B166" t="s">
        <v>7042</v>
      </c>
      <c r="C166" s="1">
        <v>45348</v>
      </c>
      <c r="E166" t="s">
        <v>146</v>
      </c>
      <c r="F166" t="s">
        <v>147</v>
      </c>
      <c r="G166" t="s">
        <v>6884</v>
      </c>
      <c r="I166" t="s">
        <v>6842</v>
      </c>
      <c r="J166" t="s">
        <v>6898</v>
      </c>
      <c r="K166">
        <v>44114</v>
      </c>
      <c r="L166">
        <v>65</v>
      </c>
      <c r="M166" t="s">
        <v>6862</v>
      </c>
      <c r="N166">
        <v>3.37</v>
      </c>
      <c r="O166">
        <v>2345678901</v>
      </c>
    </row>
    <row r="167" spans="1:16" x14ac:dyDescent="0.25">
      <c r="A167" t="s">
        <v>1443</v>
      </c>
      <c r="B167" t="s">
        <v>7043</v>
      </c>
      <c r="C167" s="1">
        <v>45344</v>
      </c>
      <c r="E167" t="s">
        <v>52</v>
      </c>
      <c r="F167" t="s">
        <v>44</v>
      </c>
      <c r="G167" t="s">
        <v>6864</v>
      </c>
      <c r="I167" t="s">
        <v>6839</v>
      </c>
      <c r="J167" t="s">
        <v>6882</v>
      </c>
      <c r="K167">
        <v>42101</v>
      </c>
      <c r="L167">
        <v>29</v>
      </c>
      <c r="M167" t="s">
        <v>6859</v>
      </c>
      <c r="N167">
        <v>1.0900000000000001</v>
      </c>
      <c r="O167">
        <v>9012345678</v>
      </c>
    </row>
    <row r="168" spans="1:16" x14ac:dyDescent="0.25">
      <c r="A168" t="s">
        <v>1454</v>
      </c>
      <c r="B168" t="s">
        <v>7044</v>
      </c>
      <c r="C168" s="1">
        <v>45320</v>
      </c>
      <c r="E168" t="s">
        <v>233</v>
      </c>
      <c r="F168" t="s">
        <v>32</v>
      </c>
      <c r="G168" t="s">
        <v>6895</v>
      </c>
      <c r="H168" t="s">
        <v>6896</v>
      </c>
      <c r="I168" t="s">
        <v>6841</v>
      </c>
      <c r="J168" t="s">
        <v>6868</v>
      </c>
      <c r="K168">
        <v>37203</v>
      </c>
      <c r="L168">
        <v>43</v>
      </c>
      <c r="M168" t="s">
        <v>6859</v>
      </c>
      <c r="N168">
        <v>0.75</v>
      </c>
      <c r="O168">
        <v>5678901234</v>
      </c>
    </row>
    <row r="169" spans="1:16" x14ac:dyDescent="0.25">
      <c r="A169" t="s">
        <v>1463</v>
      </c>
      <c r="B169" t="s">
        <v>7045</v>
      </c>
      <c r="C169" s="1">
        <v>45320</v>
      </c>
      <c r="E169" t="s">
        <v>146</v>
      </c>
      <c r="F169" t="s">
        <v>147</v>
      </c>
      <c r="G169" t="s">
        <v>6884</v>
      </c>
      <c r="I169" t="s">
        <v>6840</v>
      </c>
      <c r="J169" t="s">
        <v>6878</v>
      </c>
      <c r="K169">
        <v>30114</v>
      </c>
      <c r="L169">
        <v>78</v>
      </c>
      <c r="M169" t="s">
        <v>6862</v>
      </c>
      <c r="N169">
        <v>3.62</v>
      </c>
      <c r="O169">
        <v>8901234567</v>
      </c>
    </row>
    <row r="170" spans="1:16" x14ac:dyDescent="0.25">
      <c r="A170" t="s">
        <v>1469</v>
      </c>
      <c r="B170" t="s">
        <v>7046</v>
      </c>
      <c r="C170" s="1">
        <v>45326</v>
      </c>
      <c r="E170" t="s">
        <v>146</v>
      </c>
      <c r="F170" t="s">
        <v>147</v>
      </c>
      <c r="G170" t="s">
        <v>6884</v>
      </c>
      <c r="I170" t="s">
        <v>6841</v>
      </c>
      <c r="J170" t="s">
        <v>6868</v>
      </c>
      <c r="K170">
        <v>37203</v>
      </c>
      <c r="L170">
        <v>80</v>
      </c>
      <c r="M170" t="s">
        <v>6862</v>
      </c>
      <c r="N170">
        <v>3.67</v>
      </c>
      <c r="O170">
        <v>5678901234</v>
      </c>
    </row>
    <row r="171" spans="1:16" x14ac:dyDescent="0.25">
      <c r="A171" t="s">
        <v>1486</v>
      </c>
      <c r="B171" t="s">
        <v>7047</v>
      </c>
      <c r="C171" s="1">
        <v>45317</v>
      </c>
      <c r="D171" s="1">
        <v>45447</v>
      </c>
      <c r="E171" t="s">
        <v>31</v>
      </c>
      <c r="F171" t="s">
        <v>32</v>
      </c>
      <c r="G171" t="s">
        <v>6856</v>
      </c>
      <c r="H171" t="s">
        <v>6857</v>
      </c>
      <c r="I171" t="s">
        <v>6840</v>
      </c>
      <c r="J171" t="s">
        <v>6878</v>
      </c>
      <c r="K171">
        <v>30114</v>
      </c>
      <c r="L171">
        <v>46</v>
      </c>
      <c r="M171" t="s">
        <v>6862</v>
      </c>
      <c r="N171">
        <v>0.88</v>
      </c>
      <c r="O171">
        <v>8901234567</v>
      </c>
      <c r="P171" t="s">
        <v>6947</v>
      </c>
    </row>
    <row r="172" spans="1:16" x14ac:dyDescent="0.25">
      <c r="A172" t="s">
        <v>1491</v>
      </c>
      <c r="B172" t="s">
        <v>7048</v>
      </c>
      <c r="C172" s="1">
        <v>45333</v>
      </c>
      <c r="E172" t="s">
        <v>31</v>
      </c>
      <c r="F172" t="s">
        <v>32</v>
      </c>
      <c r="G172" t="s">
        <v>6856</v>
      </c>
      <c r="H172" t="s">
        <v>6857</v>
      </c>
      <c r="I172" t="s">
        <v>6841</v>
      </c>
      <c r="J172" t="s">
        <v>6886</v>
      </c>
      <c r="K172">
        <v>37919</v>
      </c>
      <c r="L172">
        <v>82</v>
      </c>
      <c r="M172" t="s">
        <v>6859</v>
      </c>
      <c r="N172">
        <v>2.16</v>
      </c>
      <c r="O172">
        <v>7890123456</v>
      </c>
    </row>
    <row r="173" spans="1:16" x14ac:dyDescent="0.25">
      <c r="A173" t="s">
        <v>1495</v>
      </c>
      <c r="B173" t="s">
        <v>7049</v>
      </c>
      <c r="C173" s="1">
        <v>45302</v>
      </c>
      <c r="E173" t="s">
        <v>52</v>
      </c>
      <c r="F173" t="s">
        <v>44</v>
      </c>
      <c r="G173" t="s">
        <v>6864</v>
      </c>
      <c r="I173" t="s">
        <v>6839</v>
      </c>
      <c r="J173" t="s">
        <v>6873</v>
      </c>
      <c r="K173">
        <v>42701</v>
      </c>
      <c r="L173">
        <v>57</v>
      </c>
      <c r="M173" t="s">
        <v>6859</v>
      </c>
      <c r="N173">
        <v>0.74</v>
      </c>
      <c r="O173">
        <v>3456789012</v>
      </c>
    </row>
    <row r="174" spans="1:16" x14ac:dyDescent="0.25">
      <c r="A174" t="s">
        <v>1505</v>
      </c>
      <c r="B174" t="s">
        <v>7050</v>
      </c>
      <c r="C174" s="1">
        <v>45334</v>
      </c>
      <c r="E174" t="s">
        <v>146</v>
      </c>
      <c r="F174" t="s">
        <v>147</v>
      </c>
      <c r="G174" t="s">
        <v>6884</v>
      </c>
      <c r="I174" t="s">
        <v>6841</v>
      </c>
      <c r="J174" t="s">
        <v>6868</v>
      </c>
      <c r="K174">
        <v>37203</v>
      </c>
      <c r="L174">
        <v>67</v>
      </c>
      <c r="M174" t="s">
        <v>6862</v>
      </c>
      <c r="N174">
        <v>3.75</v>
      </c>
      <c r="O174">
        <v>5678901234</v>
      </c>
    </row>
    <row r="175" spans="1:16" x14ac:dyDescent="0.25">
      <c r="A175" t="s">
        <v>1515</v>
      </c>
      <c r="B175" t="s">
        <v>7051</v>
      </c>
      <c r="C175" s="1">
        <v>45309</v>
      </c>
      <c r="E175" t="s">
        <v>31</v>
      </c>
      <c r="F175" t="s">
        <v>32</v>
      </c>
      <c r="G175" t="s">
        <v>6856</v>
      </c>
      <c r="H175" t="s">
        <v>6857</v>
      </c>
      <c r="I175" t="s">
        <v>6840</v>
      </c>
      <c r="J175" t="s">
        <v>6878</v>
      </c>
      <c r="K175">
        <v>30114</v>
      </c>
      <c r="L175">
        <v>35</v>
      </c>
      <c r="M175" t="s">
        <v>6859</v>
      </c>
      <c r="N175">
        <v>0.98</v>
      </c>
      <c r="O175">
        <v>8901234567</v>
      </c>
    </row>
    <row r="176" spans="1:16" x14ac:dyDescent="0.25">
      <c r="A176" t="s">
        <v>1519</v>
      </c>
      <c r="B176" t="s">
        <v>7052</v>
      </c>
      <c r="C176" s="1">
        <v>45315</v>
      </c>
      <c r="E176" t="s">
        <v>146</v>
      </c>
      <c r="F176" t="s">
        <v>147</v>
      </c>
      <c r="G176" t="s">
        <v>6884</v>
      </c>
      <c r="I176" t="s">
        <v>6839</v>
      </c>
      <c r="J176" t="s">
        <v>6873</v>
      </c>
      <c r="K176">
        <v>42701</v>
      </c>
      <c r="L176">
        <v>68</v>
      </c>
      <c r="M176" t="s">
        <v>6859</v>
      </c>
      <c r="N176">
        <v>2.99</v>
      </c>
      <c r="O176">
        <v>3456789012</v>
      </c>
    </row>
    <row r="177" spans="1:16" x14ac:dyDescent="0.25">
      <c r="A177" t="s">
        <v>1525</v>
      </c>
      <c r="B177" t="s">
        <v>7053</v>
      </c>
      <c r="C177" s="1">
        <v>45370</v>
      </c>
      <c r="E177" t="s">
        <v>31</v>
      </c>
      <c r="F177" t="s">
        <v>32</v>
      </c>
      <c r="G177" t="s">
        <v>6856</v>
      </c>
      <c r="H177" t="s">
        <v>6857</v>
      </c>
      <c r="I177" t="s">
        <v>6839</v>
      </c>
      <c r="J177" t="s">
        <v>6858</v>
      </c>
      <c r="K177">
        <v>40202</v>
      </c>
      <c r="L177">
        <v>22</v>
      </c>
      <c r="M177" t="s">
        <v>6862</v>
      </c>
      <c r="N177">
        <v>0.88</v>
      </c>
      <c r="O177">
        <v>9012345678</v>
      </c>
    </row>
    <row r="178" spans="1:16" x14ac:dyDescent="0.25">
      <c r="A178" t="s">
        <v>1536</v>
      </c>
      <c r="B178" t="s">
        <v>7054</v>
      </c>
      <c r="C178" s="1">
        <v>45314</v>
      </c>
      <c r="D178" s="1">
        <v>45440</v>
      </c>
      <c r="E178" t="s">
        <v>43</v>
      </c>
      <c r="F178" t="s">
        <v>44</v>
      </c>
      <c r="G178" t="s">
        <v>6861</v>
      </c>
      <c r="I178" t="s">
        <v>6839</v>
      </c>
      <c r="J178" t="s">
        <v>6873</v>
      </c>
      <c r="K178">
        <v>42701</v>
      </c>
      <c r="L178">
        <v>79</v>
      </c>
      <c r="M178" t="s">
        <v>6859</v>
      </c>
      <c r="N178">
        <v>3.22</v>
      </c>
      <c r="O178">
        <v>3456789012</v>
      </c>
      <c r="P178" t="s">
        <v>7055</v>
      </c>
    </row>
    <row r="179" spans="1:16" x14ac:dyDescent="0.25">
      <c r="A179" t="s">
        <v>1540</v>
      </c>
      <c r="B179" t="s">
        <v>7056</v>
      </c>
      <c r="C179" s="1">
        <v>45363</v>
      </c>
      <c r="E179" t="s">
        <v>146</v>
      </c>
      <c r="F179" t="s">
        <v>147</v>
      </c>
      <c r="G179" t="s">
        <v>6884</v>
      </c>
      <c r="I179" t="s">
        <v>6840</v>
      </c>
      <c r="J179" t="s">
        <v>6878</v>
      </c>
      <c r="K179">
        <v>30114</v>
      </c>
      <c r="L179">
        <v>77</v>
      </c>
      <c r="M179" t="s">
        <v>6862</v>
      </c>
      <c r="N179">
        <v>2.0099999999999998</v>
      </c>
      <c r="O179">
        <v>8901234567</v>
      </c>
    </row>
    <row r="180" spans="1:16" x14ac:dyDescent="0.25">
      <c r="A180" t="s">
        <v>1548</v>
      </c>
      <c r="B180" t="s">
        <v>7057</v>
      </c>
      <c r="C180" s="1">
        <v>45349</v>
      </c>
      <c r="E180" t="s">
        <v>146</v>
      </c>
      <c r="F180" t="s">
        <v>147</v>
      </c>
      <c r="G180" t="s">
        <v>6884</v>
      </c>
      <c r="I180" t="s">
        <v>6842</v>
      </c>
      <c r="J180" t="s">
        <v>6876</v>
      </c>
      <c r="K180">
        <v>43215</v>
      </c>
      <c r="L180">
        <v>77</v>
      </c>
      <c r="M180" t="s">
        <v>6859</v>
      </c>
      <c r="N180">
        <v>3.63</v>
      </c>
      <c r="O180">
        <v>2345678901</v>
      </c>
    </row>
    <row r="181" spans="1:16" x14ac:dyDescent="0.25">
      <c r="A181" t="s">
        <v>1571</v>
      </c>
      <c r="B181" t="s">
        <v>7058</v>
      </c>
      <c r="C181" s="1">
        <v>45376</v>
      </c>
      <c r="E181" t="s">
        <v>31</v>
      </c>
      <c r="F181" t="s">
        <v>32</v>
      </c>
      <c r="G181" t="s">
        <v>6856</v>
      </c>
      <c r="H181" t="s">
        <v>6857</v>
      </c>
      <c r="I181" t="s">
        <v>6841</v>
      </c>
      <c r="J181" t="s">
        <v>6886</v>
      </c>
      <c r="K181">
        <v>37919</v>
      </c>
      <c r="L181">
        <v>43</v>
      </c>
      <c r="M181" t="s">
        <v>6859</v>
      </c>
      <c r="N181">
        <v>1.38</v>
      </c>
      <c r="O181">
        <v>5678901234</v>
      </c>
    </row>
    <row r="182" spans="1:16" x14ac:dyDescent="0.25">
      <c r="A182" t="s">
        <v>1575</v>
      </c>
      <c r="B182" t="s">
        <v>7059</v>
      </c>
      <c r="C182" s="1">
        <v>45363</v>
      </c>
      <c r="E182" t="s">
        <v>233</v>
      </c>
      <c r="F182" t="s">
        <v>32</v>
      </c>
      <c r="G182" t="s">
        <v>6895</v>
      </c>
      <c r="H182" t="s">
        <v>6896</v>
      </c>
      <c r="I182" t="s">
        <v>6840</v>
      </c>
      <c r="J182" t="s">
        <v>6878</v>
      </c>
      <c r="K182">
        <v>30114</v>
      </c>
      <c r="L182">
        <v>59</v>
      </c>
      <c r="M182" t="s">
        <v>6862</v>
      </c>
      <c r="N182">
        <v>0.94</v>
      </c>
      <c r="O182">
        <v>8901234567</v>
      </c>
    </row>
    <row r="183" spans="1:16" x14ac:dyDescent="0.25">
      <c r="A183" t="s">
        <v>1584</v>
      </c>
      <c r="B183" t="s">
        <v>7060</v>
      </c>
      <c r="C183" s="1">
        <v>45367</v>
      </c>
      <c r="E183" t="s">
        <v>43</v>
      </c>
      <c r="F183" t="s">
        <v>44</v>
      </c>
      <c r="G183" t="s">
        <v>6861</v>
      </c>
      <c r="I183" t="s">
        <v>6841</v>
      </c>
      <c r="J183" t="s">
        <v>6870</v>
      </c>
      <c r="K183">
        <v>37087</v>
      </c>
      <c r="L183">
        <v>55</v>
      </c>
      <c r="M183" t="s">
        <v>6862</v>
      </c>
      <c r="N183">
        <v>1.0900000000000001</v>
      </c>
      <c r="O183">
        <v>2233445566</v>
      </c>
    </row>
    <row r="184" spans="1:16" x14ac:dyDescent="0.25">
      <c r="A184" t="s">
        <v>1598</v>
      </c>
      <c r="B184" t="s">
        <v>7061</v>
      </c>
      <c r="C184" s="1">
        <v>45324</v>
      </c>
      <c r="E184" t="s">
        <v>43</v>
      </c>
      <c r="F184" t="s">
        <v>44</v>
      </c>
      <c r="G184" t="s">
        <v>6861</v>
      </c>
      <c r="I184" t="s">
        <v>6842</v>
      </c>
      <c r="J184" t="s">
        <v>6876</v>
      </c>
      <c r="K184">
        <v>43215</v>
      </c>
      <c r="L184">
        <v>71</v>
      </c>
      <c r="M184" t="s">
        <v>6862</v>
      </c>
      <c r="N184">
        <v>2.36</v>
      </c>
      <c r="O184">
        <v>2345678901</v>
      </c>
    </row>
    <row r="185" spans="1:16" x14ac:dyDescent="0.25">
      <c r="A185" t="s">
        <v>1607</v>
      </c>
      <c r="B185" t="s">
        <v>7062</v>
      </c>
      <c r="C185" s="1">
        <v>45293</v>
      </c>
      <c r="D185" s="1">
        <v>45519</v>
      </c>
      <c r="E185" t="s">
        <v>52</v>
      </c>
      <c r="F185" t="s">
        <v>44</v>
      </c>
      <c r="G185" t="s">
        <v>6864</v>
      </c>
      <c r="I185" t="s">
        <v>6842</v>
      </c>
      <c r="J185" t="s">
        <v>6898</v>
      </c>
      <c r="K185">
        <v>44114</v>
      </c>
      <c r="L185">
        <v>81</v>
      </c>
      <c r="M185" t="s">
        <v>6862</v>
      </c>
      <c r="N185">
        <v>2.66</v>
      </c>
      <c r="O185">
        <v>2345678901</v>
      </c>
      <c r="P185" t="s">
        <v>6871</v>
      </c>
    </row>
    <row r="186" spans="1:16" x14ac:dyDescent="0.25">
      <c r="A186" t="s">
        <v>1614</v>
      </c>
      <c r="B186" t="s">
        <v>7063</v>
      </c>
      <c r="C186" s="1">
        <v>45368</v>
      </c>
      <c r="E186" t="s">
        <v>52</v>
      </c>
      <c r="F186" t="s">
        <v>44</v>
      </c>
      <c r="G186" t="s">
        <v>6864</v>
      </c>
      <c r="I186" t="s">
        <v>6839</v>
      </c>
      <c r="J186" t="s">
        <v>6858</v>
      </c>
      <c r="K186">
        <v>40202</v>
      </c>
      <c r="L186">
        <v>77</v>
      </c>
      <c r="M186" t="s">
        <v>6859</v>
      </c>
      <c r="N186">
        <v>3.57</v>
      </c>
      <c r="O186">
        <v>9012345678</v>
      </c>
    </row>
    <row r="187" spans="1:16" x14ac:dyDescent="0.25">
      <c r="A187" t="s">
        <v>1634</v>
      </c>
      <c r="B187" t="s">
        <v>7064</v>
      </c>
      <c r="C187" s="1">
        <v>45364</v>
      </c>
      <c r="E187" t="s">
        <v>31</v>
      </c>
      <c r="F187" t="s">
        <v>32</v>
      </c>
      <c r="G187" t="s">
        <v>6856</v>
      </c>
      <c r="H187" t="s">
        <v>6857</v>
      </c>
      <c r="I187" t="s">
        <v>6840</v>
      </c>
      <c r="J187" t="s">
        <v>6865</v>
      </c>
      <c r="K187">
        <v>30303</v>
      </c>
      <c r="L187">
        <v>50</v>
      </c>
      <c r="M187" t="s">
        <v>6862</v>
      </c>
      <c r="N187">
        <v>1.01</v>
      </c>
      <c r="O187">
        <v>8901234567</v>
      </c>
    </row>
    <row r="188" spans="1:16" x14ac:dyDescent="0.25">
      <c r="A188" t="s">
        <v>1645</v>
      </c>
      <c r="B188" t="s">
        <v>7065</v>
      </c>
      <c r="C188" s="1">
        <v>45359</v>
      </c>
      <c r="E188" t="s">
        <v>43</v>
      </c>
      <c r="F188" t="s">
        <v>44</v>
      </c>
      <c r="G188" t="s">
        <v>6861</v>
      </c>
      <c r="I188" t="s">
        <v>6842</v>
      </c>
      <c r="J188" t="s">
        <v>6898</v>
      </c>
      <c r="K188">
        <v>44114</v>
      </c>
      <c r="L188">
        <v>58</v>
      </c>
      <c r="M188" t="s">
        <v>6862</v>
      </c>
      <c r="N188">
        <v>1.1299999999999999</v>
      </c>
      <c r="O188">
        <v>2345678901</v>
      </c>
    </row>
    <row r="189" spans="1:16" x14ac:dyDescent="0.25">
      <c r="A189" t="s">
        <v>1656</v>
      </c>
      <c r="B189" t="s">
        <v>7066</v>
      </c>
      <c r="C189" s="1">
        <v>45295</v>
      </c>
      <c r="D189" s="1">
        <v>45499</v>
      </c>
      <c r="E189" t="s">
        <v>31</v>
      </c>
      <c r="F189" t="s">
        <v>32</v>
      </c>
      <c r="G189" t="s">
        <v>6856</v>
      </c>
      <c r="H189" t="s">
        <v>6857</v>
      </c>
      <c r="I189" t="s">
        <v>6839</v>
      </c>
      <c r="J189" t="s">
        <v>6873</v>
      </c>
      <c r="K189">
        <v>42701</v>
      </c>
      <c r="L189">
        <v>39</v>
      </c>
      <c r="M189" t="s">
        <v>6862</v>
      </c>
      <c r="N189">
        <v>0.75</v>
      </c>
      <c r="O189">
        <v>9012345678</v>
      </c>
      <c r="P189" t="s">
        <v>6866</v>
      </c>
    </row>
    <row r="190" spans="1:16" x14ac:dyDescent="0.25">
      <c r="A190" t="s">
        <v>1661</v>
      </c>
      <c r="B190" t="s">
        <v>7067</v>
      </c>
      <c r="C190" s="1">
        <v>45296</v>
      </c>
      <c r="E190" t="s">
        <v>146</v>
      </c>
      <c r="F190" t="s">
        <v>147</v>
      </c>
      <c r="G190" t="s">
        <v>6884</v>
      </c>
      <c r="I190" t="s">
        <v>6841</v>
      </c>
      <c r="J190" t="s">
        <v>6886</v>
      </c>
      <c r="K190">
        <v>37919</v>
      </c>
      <c r="L190">
        <v>67</v>
      </c>
      <c r="M190" t="s">
        <v>6862</v>
      </c>
      <c r="N190">
        <v>2.08</v>
      </c>
      <c r="O190">
        <v>7890123456</v>
      </c>
    </row>
    <row r="191" spans="1:16" x14ac:dyDescent="0.25">
      <c r="A191" t="s">
        <v>1671</v>
      </c>
      <c r="B191" t="s">
        <v>7068</v>
      </c>
      <c r="C191" s="1">
        <v>45310</v>
      </c>
      <c r="E191" t="s">
        <v>233</v>
      </c>
      <c r="F191" t="s">
        <v>32</v>
      </c>
      <c r="G191" t="s">
        <v>6895</v>
      </c>
      <c r="H191" t="s">
        <v>6896</v>
      </c>
      <c r="I191" t="s">
        <v>6841</v>
      </c>
      <c r="J191" t="s">
        <v>6886</v>
      </c>
      <c r="K191">
        <v>37919</v>
      </c>
      <c r="L191">
        <v>26</v>
      </c>
      <c r="M191" t="s">
        <v>6859</v>
      </c>
      <c r="N191">
        <v>0.89</v>
      </c>
      <c r="O191">
        <v>5678901234</v>
      </c>
    </row>
    <row r="192" spans="1:16" x14ac:dyDescent="0.25">
      <c r="A192" t="s">
        <v>1678</v>
      </c>
      <c r="B192" t="s">
        <v>7069</v>
      </c>
      <c r="C192" s="1">
        <v>45294</v>
      </c>
      <c r="E192" t="s">
        <v>233</v>
      </c>
      <c r="F192" t="s">
        <v>32</v>
      </c>
      <c r="G192" t="s">
        <v>6895</v>
      </c>
      <c r="H192" t="s">
        <v>6896</v>
      </c>
      <c r="I192" t="s">
        <v>6841</v>
      </c>
      <c r="J192" t="s">
        <v>6870</v>
      </c>
      <c r="K192">
        <v>37087</v>
      </c>
      <c r="L192">
        <v>39</v>
      </c>
      <c r="M192" t="s">
        <v>6862</v>
      </c>
      <c r="N192">
        <v>1.29</v>
      </c>
      <c r="O192">
        <v>2233445566</v>
      </c>
    </row>
    <row r="193" spans="1:16" x14ac:dyDescent="0.25">
      <c r="A193" t="s">
        <v>1688</v>
      </c>
      <c r="B193" t="s">
        <v>7070</v>
      </c>
      <c r="C193" s="1">
        <v>45352</v>
      </c>
      <c r="E193" t="s">
        <v>43</v>
      </c>
      <c r="F193" t="s">
        <v>44</v>
      </c>
      <c r="G193" t="s">
        <v>6861</v>
      </c>
      <c r="I193" t="s">
        <v>6840</v>
      </c>
      <c r="J193" t="s">
        <v>6865</v>
      </c>
      <c r="K193">
        <v>30303</v>
      </c>
      <c r="L193">
        <v>27</v>
      </c>
      <c r="M193" t="s">
        <v>6862</v>
      </c>
      <c r="N193">
        <v>0.98</v>
      </c>
      <c r="O193">
        <v>8901234567</v>
      </c>
    </row>
    <row r="194" spans="1:16" x14ac:dyDescent="0.25">
      <c r="A194" t="s">
        <v>1694</v>
      </c>
      <c r="B194" t="s">
        <v>7071</v>
      </c>
      <c r="C194" s="1">
        <v>45323</v>
      </c>
      <c r="E194" t="s">
        <v>31</v>
      </c>
      <c r="F194" t="s">
        <v>32</v>
      </c>
      <c r="G194" t="s">
        <v>6856</v>
      </c>
      <c r="H194" t="s">
        <v>6857</v>
      </c>
      <c r="I194" t="s">
        <v>6840</v>
      </c>
      <c r="J194" t="s">
        <v>6878</v>
      </c>
      <c r="K194">
        <v>30114</v>
      </c>
      <c r="L194">
        <v>81</v>
      </c>
      <c r="M194" t="s">
        <v>6859</v>
      </c>
      <c r="N194">
        <v>2.69</v>
      </c>
      <c r="O194">
        <v>8901234567</v>
      </c>
    </row>
    <row r="195" spans="1:16" x14ac:dyDescent="0.25">
      <c r="A195" t="s">
        <v>1704</v>
      </c>
      <c r="B195" t="s">
        <v>7072</v>
      </c>
      <c r="C195" s="1">
        <v>45343</v>
      </c>
      <c r="E195" t="s">
        <v>233</v>
      </c>
      <c r="F195" t="s">
        <v>32</v>
      </c>
      <c r="G195" t="s">
        <v>6895</v>
      </c>
      <c r="H195" t="s">
        <v>6896</v>
      </c>
      <c r="I195" t="s">
        <v>6841</v>
      </c>
      <c r="J195" t="s">
        <v>6886</v>
      </c>
      <c r="K195">
        <v>37919</v>
      </c>
      <c r="L195">
        <v>59</v>
      </c>
      <c r="M195" t="s">
        <v>6859</v>
      </c>
      <c r="N195">
        <v>0.85</v>
      </c>
      <c r="O195">
        <v>5678901234</v>
      </c>
    </row>
    <row r="196" spans="1:16" x14ac:dyDescent="0.25">
      <c r="A196" t="s">
        <v>1714</v>
      </c>
      <c r="B196" t="s">
        <v>7073</v>
      </c>
      <c r="C196" s="1">
        <v>45306</v>
      </c>
      <c r="D196" s="1">
        <v>45618</v>
      </c>
      <c r="E196" t="s">
        <v>233</v>
      </c>
      <c r="F196" t="s">
        <v>32</v>
      </c>
      <c r="G196" t="s">
        <v>6895</v>
      </c>
      <c r="H196" t="s">
        <v>6896</v>
      </c>
      <c r="I196" t="s">
        <v>6839</v>
      </c>
      <c r="J196" t="s">
        <v>6858</v>
      </c>
      <c r="K196">
        <v>40202</v>
      </c>
      <c r="L196">
        <v>54</v>
      </c>
      <c r="M196" t="s">
        <v>6862</v>
      </c>
      <c r="N196">
        <v>0.99</v>
      </c>
      <c r="O196">
        <v>9012345678</v>
      </c>
      <c r="P196" t="s">
        <v>6947</v>
      </c>
    </row>
    <row r="197" spans="1:16" x14ac:dyDescent="0.25">
      <c r="A197" t="s">
        <v>1724</v>
      </c>
      <c r="B197" t="s">
        <v>7074</v>
      </c>
      <c r="C197" s="1">
        <v>45352</v>
      </c>
      <c r="E197" t="s">
        <v>31</v>
      </c>
      <c r="F197" t="s">
        <v>32</v>
      </c>
      <c r="G197" t="s">
        <v>6856</v>
      </c>
      <c r="H197" t="s">
        <v>6857</v>
      </c>
      <c r="I197" t="s">
        <v>6842</v>
      </c>
      <c r="J197" t="s">
        <v>6876</v>
      </c>
      <c r="K197">
        <v>43215</v>
      </c>
      <c r="L197">
        <v>70</v>
      </c>
      <c r="M197" t="s">
        <v>6859</v>
      </c>
      <c r="N197">
        <v>2.35</v>
      </c>
      <c r="O197">
        <v>6789012345</v>
      </c>
    </row>
    <row r="198" spans="1:16" x14ac:dyDescent="0.25">
      <c r="A198" t="s">
        <v>1733</v>
      </c>
      <c r="B198" t="s">
        <v>7075</v>
      </c>
      <c r="C198" s="1">
        <v>45367</v>
      </c>
      <c r="E198" t="s">
        <v>31</v>
      </c>
      <c r="F198" t="s">
        <v>32</v>
      </c>
      <c r="G198" t="s">
        <v>6856</v>
      </c>
      <c r="H198" t="s">
        <v>6857</v>
      </c>
      <c r="I198" t="s">
        <v>6842</v>
      </c>
      <c r="J198" t="s">
        <v>6876</v>
      </c>
      <c r="K198">
        <v>43215</v>
      </c>
      <c r="L198">
        <v>81</v>
      </c>
      <c r="M198" t="s">
        <v>6862</v>
      </c>
      <c r="N198">
        <v>2.48</v>
      </c>
      <c r="O198">
        <v>2345678901</v>
      </c>
    </row>
    <row r="199" spans="1:16" x14ac:dyDescent="0.25">
      <c r="A199" t="s">
        <v>1737</v>
      </c>
      <c r="B199" t="s">
        <v>7076</v>
      </c>
      <c r="C199" s="1">
        <v>45328</v>
      </c>
      <c r="E199" t="s">
        <v>31</v>
      </c>
      <c r="F199" t="s">
        <v>32</v>
      </c>
      <c r="G199" t="s">
        <v>6856</v>
      </c>
      <c r="H199" t="s">
        <v>6857</v>
      </c>
      <c r="I199" t="s">
        <v>6841</v>
      </c>
      <c r="J199" t="s">
        <v>6868</v>
      </c>
      <c r="K199">
        <v>37203</v>
      </c>
      <c r="L199">
        <v>78</v>
      </c>
      <c r="M199" t="s">
        <v>6859</v>
      </c>
      <c r="N199">
        <v>3.54</v>
      </c>
      <c r="O199">
        <v>7890123456</v>
      </c>
    </row>
    <row r="200" spans="1:16" x14ac:dyDescent="0.25">
      <c r="A200" t="s">
        <v>1747</v>
      </c>
      <c r="B200" t="s">
        <v>7077</v>
      </c>
      <c r="C200" s="1">
        <v>45301</v>
      </c>
      <c r="E200" t="s">
        <v>233</v>
      </c>
      <c r="F200" t="s">
        <v>32</v>
      </c>
      <c r="G200" t="s">
        <v>6895</v>
      </c>
      <c r="H200" t="s">
        <v>6896</v>
      </c>
      <c r="I200" t="s">
        <v>6842</v>
      </c>
      <c r="J200" t="s">
        <v>6898</v>
      </c>
      <c r="K200">
        <v>44114</v>
      </c>
      <c r="L200">
        <v>48</v>
      </c>
      <c r="M200" t="s">
        <v>6859</v>
      </c>
      <c r="N200">
        <v>0.91</v>
      </c>
      <c r="O200">
        <v>2345678901</v>
      </c>
    </row>
    <row r="201" spans="1:16" x14ac:dyDescent="0.25">
      <c r="A201" t="s">
        <v>1754</v>
      </c>
      <c r="B201" t="s">
        <v>7078</v>
      </c>
      <c r="C201" s="1">
        <v>45364</v>
      </c>
      <c r="E201" t="s">
        <v>43</v>
      </c>
      <c r="F201" t="s">
        <v>44</v>
      </c>
      <c r="G201" t="s">
        <v>6861</v>
      </c>
      <c r="I201" t="s">
        <v>6839</v>
      </c>
      <c r="J201" t="s">
        <v>6882</v>
      </c>
      <c r="K201">
        <v>42101</v>
      </c>
      <c r="L201">
        <v>53</v>
      </c>
      <c r="M201" t="s">
        <v>6862</v>
      </c>
      <c r="N201">
        <v>1.39</v>
      </c>
      <c r="O201">
        <v>3456789012</v>
      </c>
    </row>
    <row r="202" spans="1:16" x14ac:dyDescent="0.25">
      <c r="A202" t="s">
        <v>1764</v>
      </c>
      <c r="B202" t="s">
        <v>7079</v>
      </c>
      <c r="C202" s="1">
        <v>45293</v>
      </c>
      <c r="E202" t="s">
        <v>31</v>
      </c>
      <c r="F202" t="s">
        <v>32</v>
      </c>
      <c r="G202" t="s">
        <v>6856</v>
      </c>
      <c r="H202" t="s">
        <v>6857</v>
      </c>
      <c r="I202" t="s">
        <v>6839</v>
      </c>
      <c r="J202" t="s">
        <v>6858</v>
      </c>
      <c r="K202">
        <v>40202</v>
      </c>
      <c r="L202">
        <v>25</v>
      </c>
      <c r="M202" t="s">
        <v>6859</v>
      </c>
      <c r="N202">
        <v>0.9</v>
      </c>
      <c r="O202">
        <v>9012345678</v>
      </c>
    </row>
    <row r="203" spans="1:16" x14ac:dyDescent="0.25">
      <c r="A203" t="s">
        <v>1775</v>
      </c>
      <c r="B203" t="s">
        <v>7080</v>
      </c>
      <c r="C203" s="1">
        <v>45344</v>
      </c>
      <c r="E203" t="s">
        <v>31</v>
      </c>
      <c r="F203" t="s">
        <v>32</v>
      </c>
      <c r="G203" t="s">
        <v>6856</v>
      </c>
      <c r="H203" t="s">
        <v>6857</v>
      </c>
      <c r="I203" t="s">
        <v>6839</v>
      </c>
      <c r="J203" t="s">
        <v>6858</v>
      </c>
      <c r="K203">
        <v>40202</v>
      </c>
      <c r="L203">
        <v>79</v>
      </c>
      <c r="M203" t="s">
        <v>6859</v>
      </c>
      <c r="N203">
        <v>2.16</v>
      </c>
      <c r="O203">
        <v>9012345678</v>
      </c>
    </row>
    <row r="204" spans="1:16" x14ac:dyDescent="0.25">
      <c r="A204" t="s">
        <v>1785</v>
      </c>
      <c r="B204" t="s">
        <v>7081</v>
      </c>
      <c r="C204" s="1">
        <v>45357</v>
      </c>
      <c r="E204" t="s">
        <v>31</v>
      </c>
      <c r="F204" t="s">
        <v>32</v>
      </c>
      <c r="G204" t="s">
        <v>6856</v>
      </c>
      <c r="H204" t="s">
        <v>6857</v>
      </c>
      <c r="I204" t="s">
        <v>6840</v>
      </c>
      <c r="J204" t="s">
        <v>6878</v>
      </c>
      <c r="K204">
        <v>30114</v>
      </c>
      <c r="L204">
        <v>78</v>
      </c>
      <c r="M204" t="s">
        <v>6859</v>
      </c>
      <c r="N204">
        <v>2.2599999999999998</v>
      </c>
      <c r="O204">
        <v>8901234567</v>
      </c>
    </row>
    <row r="205" spans="1:16" x14ac:dyDescent="0.25">
      <c r="A205" t="s">
        <v>1792</v>
      </c>
      <c r="B205" t="s">
        <v>7082</v>
      </c>
      <c r="C205" s="1">
        <v>45331</v>
      </c>
      <c r="E205" t="s">
        <v>146</v>
      </c>
      <c r="F205" t="s">
        <v>147</v>
      </c>
      <c r="G205" t="s">
        <v>6884</v>
      </c>
      <c r="I205" t="s">
        <v>6841</v>
      </c>
      <c r="J205" t="s">
        <v>6870</v>
      </c>
      <c r="K205">
        <v>37087</v>
      </c>
      <c r="L205">
        <v>68</v>
      </c>
      <c r="M205" t="s">
        <v>6859</v>
      </c>
      <c r="N205">
        <v>2.77</v>
      </c>
      <c r="O205">
        <v>2233445566</v>
      </c>
    </row>
    <row r="206" spans="1:16" x14ac:dyDescent="0.25">
      <c r="A206" t="s">
        <v>1805</v>
      </c>
      <c r="B206" t="s">
        <v>7083</v>
      </c>
      <c r="C206" s="1">
        <v>45352</v>
      </c>
      <c r="E206" t="s">
        <v>31</v>
      </c>
      <c r="F206" t="s">
        <v>32</v>
      </c>
      <c r="G206" t="s">
        <v>6856</v>
      </c>
      <c r="H206" t="s">
        <v>6857</v>
      </c>
      <c r="I206" t="s">
        <v>6842</v>
      </c>
      <c r="J206" t="s">
        <v>6898</v>
      </c>
      <c r="K206">
        <v>44114</v>
      </c>
      <c r="L206">
        <v>73</v>
      </c>
      <c r="M206" t="s">
        <v>6862</v>
      </c>
      <c r="N206">
        <v>3.66</v>
      </c>
      <c r="O206">
        <v>6789012345</v>
      </c>
    </row>
    <row r="207" spans="1:16" x14ac:dyDescent="0.25">
      <c r="A207" t="s">
        <v>1816</v>
      </c>
      <c r="B207" t="s">
        <v>7084</v>
      </c>
      <c r="C207" s="1">
        <v>45376</v>
      </c>
      <c r="E207" t="s">
        <v>52</v>
      </c>
      <c r="F207" t="s">
        <v>44</v>
      </c>
      <c r="G207" t="s">
        <v>6864</v>
      </c>
      <c r="I207" t="s">
        <v>6839</v>
      </c>
      <c r="J207" t="s">
        <v>6873</v>
      </c>
      <c r="K207">
        <v>42701</v>
      </c>
      <c r="L207">
        <v>24</v>
      </c>
      <c r="M207" t="s">
        <v>6859</v>
      </c>
      <c r="N207">
        <v>0.85</v>
      </c>
      <c r="O207">
        <v>3456789012</v>
      </c>
    </row>
    <row r="208" spans="1:16" x14ac:dyDescent="0.25">
      <c r="A208" t="s">
        <v>1827</v>
      </c>
      <c r="B208" t="s">
        <v>7085</v>
      </c>
      <c r="C208" s="1">
        <v>45301</v>
      </c>
      <c r="D208" s="1">
        <v>45477</v>
      </c>
      <c r="E208" t="s">
        <v>43</v>
      </c>
      <c r="F208" t="s">
        <v>44</v>
      </c>
      <c r="G208" t="s">
        <v>6861</v>
      </c>
      <c r="I208" t="s">
        <v>6839</v>
      </c>
      <c r="J208" t="s">
        <v>6873</v>
      </c>
      <c r="K208">
        <v>42701</v>
      </c>
      <c r="L208">
        <v>38</v>
      </c>
      <c r="M208" t="s">
        <v>6862</v>
      </c>
      <c r="N208">
        <v>1.04</v>
      </c>
      <c r="O208">
        <v>3456789012</v>
      </c>
      <c r="P208" t="s">
        <v>6866</v>
      </c>
    </row>
    <row r="209" spans="1:16" x14ac:dyDescent="0.25">
      <c r="A209" t="s">
        <v>1836</v>
      </c>
      <c r="B209" t="s">
        <v>7086</v>
      </c>
      <c r="C209" s="1">
        <v>45357</v>
      </c>
      <c r="E209" t="s">
        <v>233</v>
      </c>
      <c r="F209" t="s">
        <v>32</v>
      </c>
      <c r="G209" t="s">
        <v>6895</v>
      </c>
      <c r="H209" t="s">
        <v>6896</v>
      </c>
      <c r="I209" t="s">
        <v>6842</v>
      </c>
      <c r="J209" t="s">
        <v>6876</v>
      </c>
      <c r="K209">
        <v>43215</v>
      </c>
      <c r="L209">
        <v>59</v>
      </c>
      <c r="M209" t="s">
        <v>6859</v>
      </c>
      <c r="N209">
        <v>0.93</v>
      </c>
      <c r="O209">
        <v>6789012345</v>
      </c>
    </row>
    <row r="210" spans="1:16" x14ac:dyDescent="0.25">
      <c r="A210" t="s">
        <v>1845</v>
      </c>
      <c r="B210" t="s">
        <v>7087</v>
      </c>
      <c r="C210" s="1">
        <v>45304</v>
      </c>
      <c r="E210" t="s">
        <v>31</v>
      </c>
      <c r="F210" t="s">
        <v>32</v>
      </c>
      <c r="G210" t="s">
        <v>6856</v>
      </c>
      <c r="H210" t="s">
        <v>6857</v>
      </c>
      <c r="I210" t="s">
        <v>6841</v>
      </c>
      <c r="J210" t="s">
        <v>6868</v>
      </c>
      <c r="K210">
        <v>37203</v>
      </c>
      <c r="L210">
        <v>30</v>
      </c>
      <c r="M210" t="s">
        <v>6859</v>
      </c>
      <c r="N210">
        <v>1.21</v>
      </c>
      <c r="O210">
        <v>5678901234</v>
      </c>
    </row>
    <row r="211" spans="1:16" x14ac:dyDescent="0.25">
      <c r="A211" t="s">
        <v>1849</v>
      </c>
      <c r="B211" t="s">
        <v>7088</v>
      </c>
      <c r="C211" s="1">
        <v>45350</v>
      </c>
      <c r="E211" t="s">
        <v>146</v>
      </c>
      <c r="F211" t="s">
        <v>147</v>
      </c>
      <c r="G211" t="s">
        <v>6884</v>
      </c>
      <c r="I211" t="s">
        <v>6840</v>
      </c>
      <c r="J211" t="s">
        <v>6865</v>
      </c>
      <c r="K211">
        <v>30303</v>
      </c>
      <c r="L211">
        <v>69</v>
      </c>
      <c r="M211" t="s">
        <v>6859</v>
      </c>
      <c r="N211">
        <v>2.65</v>
      </c>
      <c r="O211">
        <v>8901234567</v>
      </c>
    </row>
    <row r="212" spans="1:16" x14ac:dyDescent="0.25">
      <c r="A212" t="s">
        <v>1856</v>
      </c>
      <c r="B212" t="s">
        <v>7089</v>
      </c>
      <c r="C212" s="1">
        <v>45349</v>
      </c>
      <c r="E212" t="s">
        <v>233</v>
      </c>
      <c r="F212" t="s">
        <v>32</v>
      </c>
      <c r="G212" t="s">
        <v>6895</v>
      </c>
      <c r="H212" t="s">
        <v>6896</v>
      </c>
      <c r="I212" t="s">
        <v>6841</v>
      </c>
      <c r="J212" t="s">
        <v>6870</v>
      </c>
      <c r="K212">
        <v>37087</v>
      </c>
      <c r="L212">
        <v>56</v>
      </c>
      <c r="M212" t="s">
        <v>6859</v>
      </c>
      <c r="N212">
        <v>1.1499999999999999</v>
      </c>
      <c r="O212">
        <v>2233445566</v>
      </c>
    </row>
    <row r="213" spans="1:16" x14ac:dyDescent="0.25">
      <c r="A213" t="s">
        <v>1864</v>
      </c>
      <c r="B213" t="s">
        <v>7090</v>
      </c>
      <c r="C213" s="1">
        <v>45322</v>
      </c>
      <c r="E213" t="s">
        <v>146</v>
      </c>
      <c r="F213" t="s">
        <v>147</v>
      </c>
      <c r="G213" t="s">
        <v>6884</v>
      </c>
      <c r="I213" t="s">
        <v>6839</v>
      </c>
      <c r="J213" t="s">
        <v>6858</v>
      </c>
      <c r="K213">
        <v>37203</v>
      </c>
      <c r="L213">
        <v>71</v>
      </c>
      <c r="M213" t="s">
        <v>6862</v>
      </c>
      <c r="N213">
        <v>2.85</v>
      </c>
      <c r="O213">
        <v>3456789012</v>
      </c>
    </row>
    <row r="214" spans="1:16" x14ac:dyDescent="0.25">
      <c r="A214" t="s">
        <v>1877</v>
      </c>
      <c r="B214" t="s">
        <v>7091</v>
      </c>
      <c r="C214" s="1">
        <v>45333</v>
      </c>
      <c r="D214" s="1">
        <v>45495</v>
      </c>
      <c r="E214" t="s">
        <v>52</v>
      </c>
      <c r="F214" t="s">
        <v>44</v>
      </c>
      <c r="G214" t="s">
        <v>6864</v>
      </c>
      <c r="I214" t="s">
        <v>6839</v>
      </c>
      <c r="J214" t="s">
        <v>6873</v>
      </c>
      <c r="K214">
        <v>42701</v>
      </c>
      <c r="L214">
        <v>55</v>
      </c>
      <c r="M214" t="s">
        <v>6859</v>
      </c>
      <c r="N214">
        <v>0.76</v>
      </c>
      <c r="O214">
        <v>9012345678</v>
      </c>
      <c r="P214" t="s">
        <v>6947</v>
      </c>
    </row>
    <row r="215" spans="1:16" x14ac:dyDescent="0.25">
      <c r="A215" t="s">
        <v>1883</v>
      </c>
      <c r="B215" t="s">
        <v>7092</v>
      </c>
      <c r="C215" s="1">
        <v>45313</v>
      </c>
      <c r="E215" t="s">
        <v>146</v>
      </c>
      <c r="F215" t="s">
        <v>147</v>
      </c>
      <c r="G215" t="s">
        <v>6884</v>
      </c>
      <c r="I215" t="s">
        <v>6839</v>
      </c>
      <c r="J215" t="s">
        <v>6882</v>
      </c>
      <c r="K215">
        <v>42101</v>
      </c>
      <c r="L215">
        <v>68</v>
      </c>
      <c r="M215" t="s">
        <v>6859</v>
      </c>
      <c r="N215">
        <v>2.44</v>
      </c>
      <c r="O215">
        <v>9012345678</v>
      </c>
    </row>
    <row r="216" spans="1:16" x14ac:dyDescent="0.25">
      <c r="A216" t="s">
        <v>1891</v>
      </c>
      <c r="B216" t="s">
        <v>7093</v>
      </c>
      <c r="C216" s="1">
        <v>45321</v>
      </c>
      <c r="E216" t="s">
        <v>146</v>
      </c>
      <c r="F216" t="s">
        <v>147</v>
      </c>
      <c r="G216" t="s">
        <v>6884</v>
      </c>
      <c r="I216" t="s">
        <v>6842</v>
      </c>
      <c r="J216" t="s">
        <v>6876</v>
      </c>
      <c r="K216">
        <v>43215</v>
      </c>
      <c r="L216">
        <v>77</v>
      </c>
      <c r="M216" t="s">
        <v>6862</v>
      </c>
      <c r="N216">
        <v>2.25</v>
      </c>
      <c r="O216">
        <v>6789012345</v>
      </c>
    </row>
    <row r="217" spans="1:16" x14ac:dyDescent="0.25">
      <c r="A217" t="s">
        <v>1899</v>
      </c>
      <c r="B217" t="s">
        <v>7094</v>
      </c>
      <c r="C217" s="1">
        <v>45333</v>
      </c>
      <c r="E217" t="s">
        <v>31</v>
      </c>
      <c r="F217" t="s">
        <v>32</v>
      </c>
      <c r="G217" t="s">
        <v>6856</v>
      </c>
      <c r="H217" t="s">
        <v>6857</v>
      </c>
      <c r="I217" t="s">
        <v>6842</v>
      </c>
      <c r="J217" t="s">
        <v>6898</v>
      </c>
      <c r="K217">
        <v>44114</v>
      </c>
      <c r="L217">
        <v>82</v>
      </c>
      <c r="M217" t="s">
        <v>6859</v>
      </c>
      <c r="N217">
        <v>3.69</v>
      </c>
      <c r="O217">
        <v>6789012345</v>
      </c>
    </row>
    <row r="218" spans="1:16" x14ac:dyDescent="0.25">
      <c r="A218" t="s">
        <v>1906</v>
      </c>
      <c r="B218" t="s">
        <v>7095</v>
      </c>
      <c r="C218" s="1">
        <v>45372</v>
      </c>
      <c r="D218" s="1">
        <v>45640</v>
      </c>
      <c r="E218" t="s">
        <v>31</v>
      </c>
      <c r="F218" t="s">
        <v>32</v>
      </c>
      <c r="G218" t="s">
        <v>6856</v>
      </c>
      <c r="H218" t="s">
        <v>6857</v>
      </c>
      <c r="I218" t="s">
        <v>6839</v>
      </c>
      <c r="J218" t="s">
        <v>6882</v>
      </c>
      <c r="K218">
        <v>42101</v>
      </c>
      <c r="L218">
        <v>76</v>
      </c>
      <c r="M218" t="s">
        <v>6862</v>
      </c>
      <c r="N218">
        <v>3.3</v>
      </c>
      <c r="O218">
        <v>9012345678</v>
      </c>
      <c r="P218" t="s">
        <v>6866</v>
      </c>
    </row>
    <row r="219" spans="1:16" x14ac:dyDescent="0.25">
      <c r="A219" t="s">
        <v>1912</v>
      </c>
      <c r="B219" t="s">
        <v>7096</v>
      </c>
      <c r="C219" s="1">
        <v>45315</v>
      </c>
      <c r="E219" t="s">
        <v>31</v>
      </c>
      <c r="F219" t="s">
        <v>32</v>
      </c>
      <c r="G219" t="s">
        <v>6856</v>
      </c>
      <c r="H219" t="s">
        <v>6857</v>
      </c>
      <c r="I219" t="s">
        <v>6839</v>
      </c>
      <c r="J219" t="s">
        <v>6858</v>
      </c>
      <c r="K219">
        <v>40202</v>
      </c>
      <c r="L219">
        <v>40</v>
      </c>
      <c r="M219" t="s">
        <v>6862</v>
      </c>
      <c r="N219">
        <v>0.81</v>
      </c>
      <c r="O219">
        <v>3456789012</v>
      </c>
    </row>
    <row r="220" spans="1:16" x14ac:dyDescent="0.25">
      <c r="A220" t="s">
        <v>1919</v>
      </c>
      <c r="B220" t="s">
        <v>7097</v>
      </c>
      <c r="C220" s="1">
        <v>45293</v>
      </c>
      <c r="D220" s="1">
        <v>45507</v>
      </c>
      <c r="E220" t="s">
        <v>233</v>
      </c>
      <c r="F220" t="s">
        <v>32</v>
      </c>
      <c r="G220" t="s">
        <v>6895</v>
      </c>
      <c r="H220" t="s">
        <v>6896</v>
      </c>
      <c r="I220" t="s">
        <v>6841</v>
      </c>
      <c r="J220" t="s">
        <v>6886</v>
      </c>
      <c r="K220">
        <v>37919</v>
      </c>
      <c r="L220">
        <v>66</v>
      </c>
      <c r="M220" t="s">
        <v>6859</v>
      </c>
      <c r="N220">
        <v>3.69</v>
      </c>
      <c r="O220">
        <v>5678901234</v>
      </c>
      <c r="P220" t="s">
        <v>7055</v>
      </c>
    </row>
    <row r="221" spans="1:16" x14ac:dyDescent="0.25">
      <c r="A221" t="s">
        <v>1923</v>
      </c>
      <c r="B221" t="s">
        <v>7098</v>
      </c>
      <c r="C221" s="1">
        <v>45298</v>
      </c>
      <c r="E221" t="s">
        <v>31</v>
      </c>
      <c r="F221" t="s">
        <v>32</v>
      </c>
      <c r="G221" t="s">
        <v>6856</v>
      </c>
      <c r="H221" t="s">
        <v>6857</v>
      </c>
      <c r="I221" t="s">
        <v>6842</v>
      </c>
      <c r="J221" t="s">
        <v>6876</v>
      </c>
      <c r="K221">
        <v>43215</v>
      </c>
      <c r="L221">
        <v>58</v>
      </c>
      <c r="M221" t="s">
        <v>6859</v>
      </c>
      <c r="N221">
        <v>1.32</v>
      </c>
      <c r="O221">
        <v>6789012345</v>
      </c>
    </row>
    <row r="222" spans="1:16" x14ac:dyDescent="0.25">
      <c r="A222" t="s">
        <v>1928</v>
      </c>
      <c r="B222" t="s">
        <v>7099</v>
      </c>
      <c r="C222" s="1">
        <v>45371</v>
      </c>
      <c r="E222" t="s">
        <v>43</v>
      </c>
      <c r="F222" t="s">
        <v>44</v>
      </c>
      <c r="G222" t="s">
        <v>6861</v>
      </c>
      <c r="I222" t="s">
        <v>6839</v>
      </c>
      <c r="J222" t="s">
        <v>6882</v>
      </c>
      <c r="K222">
        <v>42101</v>
      </c>
      <c r="L222">
        <v>55</v>
      </c>
      <c r="M222" t="s">
        <v>6862</v>
      </c>
      <c r="N222">
        <v>0.75</v>
      </c>
      <c r="O222">
        <v>9012345678</v>
      </c>
    </row>
    <row r="223" spans="1:16" x14ac:dyDescent="0.25">
      <c r="A223" t="s">
        <v>1936</v>
      </c>
      <c r="B223" t="s">
        <v>7100</v>
      </c>
      <c r="C223" s="1">
        <v>45339</v>
      </c>
      <c r="E223" t="s">
        <v>43</v>
      </c>
      <c r="F223" t="s">
        <v>44</v>
      </c>
      <c r="G223" t="s">
        <v>6861</v>
      </c>
      <c r="I223" t="s">
        <v>6839</v>
      </c>
      <c r="J223" t="s">
        <v>6873</v>
      </c>
      <c r="K223">
        <v>42701</v>
      </c>
      <c r="L223">
        <v>77</v>
      </c>
      <c r="M223" t="s">
        <v>6859</v>
      </c>
      <c r="N223">
        <v>2.19</v>
      </c>
      <c r="O223">
        <v>9012345678</v>
      </c>
    </row>
    <row r="224" spans="1:16" x14ac:dyDescent="0.25">
      <c r="A224" t="s">
        <v>1945</v>
      </c>
      <c r="B224" t="s">
        <v>7101</v>
      </c>
      <c r="C224" s="1">
        <v>45366</v>
      </c>
      <c r="E224" t="s">
        <v>146</v>
      </c>
      <c r="F224" t="s">
        <v>147</v>
      </c>
      <c r="G224" t="s">
        <v>6884</v>
      </c>
      <c r="I224" t="s">
        <v>6841</v>
      </c>
      <c r="J224" t="s">
        <v>6870</v>
      </c>
      <c r="K224">
        <v>37087</v>
      </c>
      <c r="L224">
        <v>82</v>
      </c>
      <c r="M224" t="s">
        <v>6862</v>
      </c>
      <c r="N224">
        <v>3.42</v>
      </c>
      <c r="O224">
        <v>2233445566</v>
      </c>
    </row>
    <row r="225" spans="1:16" x14ac:dyDescent="0.25">
      <c r="A225" t="s">
        <v>1950</v>
      </c>
      <c r="B225" t="s">
        <v>7102</v>
      </c>
      <c r="C225" s="1">
        <v>45301</v>
      </c>
      <c r="D225" s="1">
        <v>45469</v>
      </c>
      <c r="E225" t="s">
        <v>146</v>
      </c>
      <c r="F225" t="s">
        <v>147</v>
      </c>
      <c r="G225" t="s">
        <v>6884</v>
      </c>
      <c r="I225" t="s">
        <v>6839</v>
      </c>
      <c r="J225" t="s">
        <v>6882</v>
      </c>
      <c r="K225">
        <v>42101</v>
      </c>
      <c r="L225">
        <v>70</v>
      </c>
      <c r="M225" t="s">
        <v>6859</v>
      </c>
      <c r="N225">
        <v>2.2200000000000002</v>
      </c>
      <c r="O225">
        <v>3456789012</v>
      </c>
      <c r="P225" t="s">
        <v>6879</v>
      </c>
    </row>
    <row r="226" spans="1:16" x14ac:dyDescent="0.25">
      <c r="A226" t="s">
        <v>1960</v>
      </c>
      <c r="B226" t="s">
        <v>7103</v>
      </c>
      <c r="C226" s="1">
        <v>45336</v>
      </c>
      <c r="E226" t="s">
        <v>31</v>
      </c>
      <c r="F226" t="s">
        <v>32</v>
      </c>
      <c r="G226" t="s">
        <v>6856</v>
      </c>
      <c r="H226" t="s">
        <v>6857</v>
      </c>
      <c r="I226" t="s">
        <v>6842</v>
      </c>
      <c r="J226" t="s">
        <v>6876</v>
      </c>
      <c r="K226">
        <v>43215</v>
      </c>
      <c r="L226">
        <v>73</v>
      </c>
      <c r="M226" t="s">
        <v>6862</v>
      </c>
      <c r="N226">
        <v>2.77</v>
      </c>
      <c r="O226">
        <v>6789012345</v>
      </c>
    </row>
    <row r="227" spans="1:16" x14ac:dyDescent="0.25">
      <c r="A227" t="s">
        <v>1964</v>
      </c>
      <c r="B227" t="s">
        <v>7104</v>
      </c>
      <c r="C227" s="1">
        <v>45311</v>
      </c>
      <c r="E227" t="s">
        <v>233</v>
      </c>
      <c r="F227" t="s">
        <v>32</v>
      </c>
      <c r="G227" t="s">
        <v>6895</v>
      </c>
      <c r="H227" t="s">
        <v>6896</v>
      </c>
      <c r="I227" t="s">
        <v>6842</v>
      </c>
      <c r="J227" t="s">
        <v>6876</v>
      </c>
      <c r="K227">
        <v>43215</v>
      </c>
      <c r="L227">
        <v>56</v>
      </c>
      <c r="M227" t="s">
        <v>6859</v>
      </c>
      <c r="N227">
        <v>0.94</v>
      </c>
      <c r="O227">
        <v>6789012345</v>
      </c>
    </row>
    <row r="228" spans="1:16" x14ac:dyDescent="0.25">
      <c r="A228" t="s">
        <v>1969</v>
      </c>
      <c r="B228" t="s">
        <v>7105</v>
      </c>
      <c r="C228" s="1">
        <v>45335</v>
      </c>
      <c r="E228" t="s">
        <v>31</v>
      </c>
      <c r="F228" t="s">
        <v>32</v>
      </c>
      <c r="G228" t="s">
        <v>6856</v>
      </c>
      <c r="H228" t="s">
        <v>6857</v>
      </c>
      <c r="I228" t="s">
        <v>6839</v>
      </c>
      <c r="J228" t="s">
        <v>6858</v>
      </c>
      <c r="K228">
        <v>40202</v>
      </c>
      <c r="L228">
        <v>54</v>
      </c>
      <c r="M228" t="s">
        <v>6862</v>
      </c>
      <c r="N228">
        <v>1.07</v>
      </c>
      <c r="O228">
        <v>3456789012</v>
      </c>
    </row>
    <row r="229" spans="1:16" x14ac:dyDescent="0.25">
      <c r="A229" t="s">
        <v>1973</v>
      </c>
      <c r="B229" t="s">
        <v>7106</v>
      </c>
      <c r="C229" s="1">
        <v>45364</v>
      </c>
      <c r="E229" t="s">
        <v>146</v>
      </c>
      <c r="F229" t="s">
        <v>147</v>
      </c>
      <c r="G229" t="s">
        <v>6884</v>
      </c>
      <c r="I229" t="s">
        <v>6839</v>
      </c>
      <c r="J229" t="s">
        <v>6858</v>
      </c>
      <c r="K229">
        <v>40202</v>
      </c>
      <c r="L229">
        <v>72</v>
      </c>
      <c r="M229" t="s">
        <v>6859</v>
      </c>
      <c r="N229">
        <v>3.67</v>
      </c>
      <c r="O229">
        <v>3456789012</v>
      </c>
    </row>
    <row r="230" spans="1:16" x14ac:dyDescent="0.25">
      <c r="A230" t="s">
        <v>1977</v>
      </c>
      <c r="B230" t="s">
        <v>7107</v>
      </c>
      <c r="C230" s="1">
        <v>45306</v>
      </c>
      <c r="D230" s="1">
        <v>45452</v>
      </c>
      <c r="E230" t="s">
        <v>43</v>
      </c>
      <c r="F230" t="s">
        <v>44</v>
      </c>
      <c r="G230" t="s">
        <v>6861</v>
      </c>
      <c r="I230" t="s">
        <v>6839</v>
      </c>
      <c r="J230" t="s">
        <v>6873</v>
      </c>
      <c r="K230">
        <v>42701</v>
      </c>
      <c r="L230">
        <v>72</v>
      </c>
      <c r="M230" t="s">
        <v>6859</v>
      </c>
      <c r="N230">
        <v>2.4500000000000002</v>
      </c>
      <c r="O230">
        <v>3456789012</v>
      </c>
      <c r="P230" t="s">
        <v>7055</v>
      </c>
    </row>
    <row r="231" spans="1:16" x14ac:dyDescent="0.25">
      <c r="A231" t="s">
        <v>1985</v>
      </c>
      <c r="B231" t="s">
        <v>7108</v>
      </c>
      <c r="C231" s="1">
        <v>45376</v>
      </c>
      <c r="E231" t="s">
        <v>43</v>
      </c>
      <c r="F231" t="s">
        <v>44</v>
      </c>
      <c r="G231" t="s">
        <v>6861</v>
      </c>
      <c r="I231" t="s">
        <v>6840</v>
      </c>
      <c r="J231" t="s">
        <v>6878</v>
      </c>
      <c r="K231">
        <v>30114</v>
      </c>
      <c r="L231">
        <v>68</v>
      </c>
      <c r="M231" t="s">
        <v>6859</v>
      </c>
      <c r="N231">
        <v>2.4</v>
      </c>
      <c r="O231">
        <v>8901234567</v>
      </c>
    </row>
    <row r="232" spans="1:16" x14ac:dyDescent="0.25">
      <c r="A232" t="s">
        <v>1996</v>
      </c>
      <c r="B232" t="s">
        <v>7109</v>
      </c>
      <c r="C232" s="1">
        <v>45377</v>
      </c>
      <c r="E232" t="s">
        <v>233</v>
      </c>
      <c r="F232" t="s">
        <v>32</v>
      </c>
      <c r="G232" t="s">
        <v>6895</v>
      </c>
      <c r="H232" t="s">
        <v>6896</v>
      </c>
      <c r="I232" t="s">
        <v>6841</v>
      </c>
      <c r="J232" t="s">
        <v>6886</v>
      </c>
      <c r="K232">
        <v>37919</v>
      </c>
      <c r="L232">
        <v>30</v>
      </c>
      <c r="M232" t="s">
        <v>6859</v>
      </c>
      <c r="N232">
        <v>1.07</v>
      </c>
      <c r="O232">
        <v>7890123456</v>
      </c>
    </row>
    <row r="233" spans="1:16" x14ac:dyDescent="0.25">
      <c r="A233" t="s">
        <v>2001</v>
      </c>
      <c r="B233" t="s">
        <v>7110</v>
      </c>
      <c r="C233" s="1">
        <v>45335</v>
      </c>
      <c r="E233" t="s">
        <v>52</v>
      </c>
      <c r="F233" t="s">
        <v>44</v>
      </c>
      <c r="G233" t="s">
        <v>6864</v>
      </c>
      <c r="I233" t="s">
        <v>6839</v>
      </c>
      <c r="J233" t="s">
        <v>6882</v>
      </c>
      <c r="K233">
        <v>42101</v>
      </c>
      <c r="L233">
        <v>24</v>
      </c>
      <c r="M233" t="s">
        <v>6862</v>
      </c>
      <c r="N233">
        <v>1.26</v>
      </c>
      <c r="O233">
        <v>9012345678</v>
      </c>
    </row>
    <row r="234" spans="1:16" x14ac:dyDescent="0.25">
      <c r="A234" t="s">
        <v>2008</v>
      </c>
      <c r="B234" t="s">
        <v>7111</v>
      </c>
      <c r="C234" s="1">
        <v>45324</v>
      </c>
      <c r="D234" s="1">
        <v>45497</v>
      </c>
      <c r="E234" t="s">
        <v>233</v>
      </c>
      <c r="F234" t="s">
        <v>32</v>
      </c>
      <c r="G234" t="s">
        <v>6895</v>
      </c>
      <c r="H234" t="s">
        <v>6896</v>
      </c>
      <c r="I234" t="s">
        <v>6839</v>
      </c>
      <c r="J234" t="s">
        <v>6858</v>
      </c>
      <c r="K234">
        <v>40202</v>
      </c>
      <c r="L234">
        <v>31</v>
      </c>
      <c r="M234" t="s">
        <v>6862</v>
      </c>
      <c r="N234">
        <v>1.18</v>
      </c>
      <c r="O234">
        <v>9012345678</v>
      </c>
      <c r="P234" t="s">
        <v>7055</v>
      </c>
    </row>
    <row r="235" spans="1:16" x14ac:dyDescent="0.25">
      <c r="A235" t="s">
        <v>2018</v>
      </c>
      <c r="B235" t="s">
        <v>7112</v>
      </c>
      <c r="C235" s="1">
        <v>45337</v>
      </c>
      <c r="D235" s="1">
        <v>45509</v>
      </c>
      <c r="E235" t="s">
        <v>233</v>
      </c>
      <c r="F235" t="s">
        <v>32</v>
      </c>
      <c r="G235" t="s">
        <v>6895</v>
      </c>
      <c r="H235" t="s">
        <v>6896</v>
      </c>
      <c r="I235" t="s">
        <v>6842</v>
      </c>
      <c r="J235" t="s">
        <v>6898</v>
      </c>
      <c r="K235">
        <v>44114</v>
      </c>
      <c r="L235">
        <v>32</v>
      </c>
      <c r="M235" t="s">
        <v>6862</v>
      </c>
      <c r="N235">
        <v>0.96</v>
      </c>
      <c r="O235">
        <v>6789012345</v>
      </c>
      <c r="P235" t="s">
        <v>7055</v>
      </c>
    </row>
    <row r="236" spans="1:16" x14ac:dyDescent="0.25">
      <c r="A236" t="s">
        <v>2027</v>
      </c>
      <c r="B236" t="s">
        <v>7113</v>
      </c>
      <c r="C236" s="1">
        <v>45306</v>
      </c>
      <c r="E236" t="s">
        <v>52</v>
      </c>
      <c r="F236" t="s">
        <v>44</v>
      </c>
      <c r="G236" t="s">
        <v>6864</v>
      </c>
      <c r="I236" t="s">
        <v>6842</v>
      </c>
      <c r="J236" t="s">
        <v>6876</v>
      </c>
      <c r="K236">
        <v>43215</v>
      </c>
      <c r="L236">
        <v>46</v>
      </c>
      <c r="M236" t="s">
        <v>6862</v>
      </c>
      <c r="N236">
        <v>1.38</v>
      </c>
      <c r="O236">
        <v>6789012345</v>
      </c>
    </row>
    <row r="237" spans="1:16" x14ac:dyDescent="0.25">
      <c r="A237" t="s">
        <v>2036</v>
      </c>
      <c r="B237" t="s">
        <v>7114</v>
      </c>
      <c r="C237" s="1">
        <v>45372</v>
      </c>
      <c r="E237" t="s">
        <v>233</v>
      </c>
      <c r="F237" t="s">
        <v>32</v>
      </c>
      <c r="G237" t="s">
        <v>6895</v>
      </c>
      <c r="H237" t="s">
        <v>6896</v>
      </c>
      <c r="I237" t="s">
        <v>6840</v>
      </c>
      <c r="J237" t="s">
        <v>6865</v>
      </c>
      <c r="K237">
        <v>30303</v>
      </c>
      <c r="L237">
        <v>43</v>
      </c>
      <c r="M237" t="s">
        <v>6859</v>
      </c>
      <c r="N237">
        <v>0.78</v>
      </c>
      <c r="O237">
        <v>8901234567</v>
      </c>
    </row>
    <row r="238" spans="1:16" x14ac:dyDescent="0.25">
      <c r="A238" t="s">
        <v>2045</v>
      </c>
      <c r="B238" t="s">
        <v>7115</v>
      </c>
      <c r="C238" s="1">
        <v>45304</v>
      </c>
      <c r="E238" t="s">
        <v>52</v>
      </c>
      <c r="F238" t="s">
        <v>44</v>
      </c>
      <c r="G238" t="s">
        <v>6864</v>
      </c>
      <c r="I238" t="s">
        <v>6842</v>
      </c>
      <c r="J238" t="s">
        <v>6898</v>
      </c>
      <c r="K238">
        <v>44114</v>
      </c>
      <c r="L238">
        <v>43</v>
      </c>
      <c r="M238" t="s">
        <v>6859</v>
      </c>
      <c r="N238">
        <v>1.1399999999999999</v>
      </c>
      <c r="O238">
        <v>6789012345</v>
      </c>
    </row>
    <row r="239" spans="1:16" x14ac:dyDescent="0.25">
      <c r="A239" t="s">
        <v>2049</v>
      </c>
      <c r="B239" t="s">
        <v>7116</v>
      </c>
      <c r="C239" s="1">
        <v>45341</v>
      </c>
      <c r="E239" t="s">
        <v>43</v>
      </c>
      <c r="F239" t="s">
        <v>44</v>
      </c>
      <c r="G239" t="s">
        <v>6861</v>
      </c>
      <c r="I239" t="s">
        <v>6840</v>
      </c>
      <c r="J239" t="s">
        <v>6878</v>
      </c>
      <c r="K239">
        <v>30114</v>
      </c>
      <c r="L239">
        <v>43</v>
      </c>
      <c r="M239" t="s">
        <v>6862</v>
      </c>
      <c r="N239">
        <v>1.17</v>
      </c>
      <c r="O239">
        <v>8901234567</v>
      </c>
    </row>
    <row r="240" spans="1:16" x14ac:dyDescent="0.25">
      <c r="A240" t="s">
        <v>2058</v>
      </c>
      <c r="B240" t="s">
        <v>7117</v>
      </c>
      <c r="C240" s="1">
        <v>45298</v>
      </c>
      <c r="E240" t="s">
        <v>146</v>
      </c>
      <c r="F240" t="s">
        <v>147</v>
      </c>
      <c r="G240" t="s">
        <v>6884</v>
      </c>
      <c r="I240" t="s">
        <v>6841</v>
      </c>
      <c r="J240" t="s">
        <v>6868</v>
      </c>
      <c r="K240">
        <v>37203</v>
      </c>
      <c r="L240">
        <v>80</v>
      </c>
      <c r="M240" t="s">
        <v>6859</v>
      </c>
      <c r="N240">
        <v>2.79</v>
      </c>
      <c r="O240">
        <v>7890123456</v>
      </c>
    </row>
    <row r="241" spans="1:16" x14ac:dyDescent="0.25">
      <c r="A241" t="s">
        <v>2063</v>
      </c>
      <c r="B241" t="s">
        <v>7118</v>
      </c>
      <c r="C241" s="1">
        <v>45355</v>
      </c>
      <c r="E241" t="s">
        <v>31</v>
      </c>
      <c r="F241" t="s">
        <v>32</v>
      </c>
      <c r="G241" t="s">
        <v>6856</v>
      </c>
      <c r="H241" t="s">
        <v>6857</v>
      </c>
      <c r="I241" t="s">
        <v>6841</v>
      </c>
      <c r="J241" t="s">
        <v>6868</v>
      </c>
      <c r="K241">
        <v>37203</v>
      </c>
      <c r="L241">
        <v>69</v>
      </c>
      <c r="M241" t="s">
        <v>6859</v>
      </c>
      <c r="N241">
        <v>2.85</v>
      </c>
      <c r="O241">
        <v>5678901234</v>
      </c>
    </row>
    <row r="242" spans="1:16" x14ac:dyDescent="0.25">
      <c r="A242" t="s">
        <v>2068</v>
      </c>
      <c r="B242" t="s">
        <v>7119</v>
      </c>
      <c r="C242" s="1">
        <v>45301</v>
      </c>
      <c r="E242" t="s">
        <v>43</v>
      </c>
      <c r="F242" t="s">
        <v>44</v>
      </c>
      <c r="G242" t="s">
        <v>6861</v>
      </c>
      <c r="I242" t="s">
        <v>6840</v>
      </c>
      <c r="J242" t="s">
        <v>6865</v>
      </c>
      <c r="K242">
        <v>30303</v>
      </c>
      <c r="L242">
        <v>52</v>
      </c>
      <c r="M242" t="s">
        <v>6862</v>
      </c>
      <c r="N242">
        <v>0.9</v>
      </c>
      <c r="O242">
        <v>8901234567</v>
      </c>
    </row>
    <row r="243" spans="1:16" x14ac:dyDescent="0.25">
      <c r="A243" t="s">
        <v>2075</v>
      </c>
      <c r="B243" t="s">
        <v>7120</v>
      </c>
      <c r="C243" s="1">
        <v>45365</v>
      </c>
      <c r="E243" t="s">
        <v>233</v>
      </c>
      <c r="F243" t="s">
        <v>32</v>
      </c>
      <c r="G243" t="s">
        <v>6895</v>
      </c>
      <c r="H243" t="s">
        <v>6896</v>
      </c>
      <c r="I243" t="s">
        <v>6841</v>
      </c>
      <c r="J243" t="s">
        <v>6886</v>
      </c>
      <c r="K243">
        <v>37919</v>
      </c>
      <c r="L243">
        <v>46</v>
      </c>
      <c r="M243" t="s">
        <v>6862</v>
      </c>
      <c r="N243">
        <v>0.79</v>
      </c>
      <c r="O243">
        <v>7890123456</v>
      </c>
    </row>
    <row r="244" spans="1:16" x14ac:dyDescent="0.25">
      <c r="A244" t="s">
        <v>2086</v>
      </c>
      <c r="B244" t="s">
        <v>7121</v>
      </c>
      <c r="C244" s="1">
        <v>45332</v>
      </c>
      <c r="D244" s="1">
        <v>45519</v>
      </c>
      <c r="E244" t="s">
        <v>31</v>
      </c>
      <c r="F244" t="s">
        <v>32</v>
      </c>
      <c r="G244" t="s">
        <v>6856</v>
      </c>
      <c r="H244" t="s">
        <v>6857</v>
      </c>
      <c r="I244" t="s">
        <v>6840</v>
      </c>
      <c r="J244" t="s">
        <v>6878</v>
      </c>
      <c r="K244">
        <v>30114</v>
      </c>
      <c r="L244">
        <v>49</v>
      </c>
      <c r="M244" t="s">
        <v>6859</v>
      </c>
      <c r="N244">
        <v>0.87</v>
      </c>
      <c r="O244">
        <v>8901234567</v>
      </c>
      <c r="P244" t="s">
        <v>6866</v>
      </c>
    </row>
    <row r="245" spans="1:16" x14ac:dyDescent="0.25">
      <c r="A245" t="s">
        <v>2093</v>
      </c>
      <c r="B245" t="s">
        <v>7122</v>
      </c>
      <c r="C245" s="1">
        <v>45358</v>
      </c>
      <c r="E245" t="s">
        <v>52</v>
      </c>
      <c r="F245" t="s">
        <v>44</v>
      </c>
      <c r="G245" t="s">
        <v>6864</v>
      </c>
      <c r="I245" t="s">
        <v>6839</v>
      </c>
      <c r="J245" t="s">
        <v>6882</v>
      </c>
      <c r="K245">
        <v>42101</v>
      </c>
      <c r="L245">
        <v>43</v>
      </c>
      <c r="M245" t="s">
        <v>6862</v>
      </c>
      <c r="N245">
        <v>1.04</v>
      </c>
      <c r="O245">
        <v>9012345678</v>
      </c>
    </row>
    <row r="246" spans="1:16" x14ac:dyDescent="0.25">
      <c r="A246" t="s">
        <v>2098</v>
      </c>
      <c r="B246" t="s">
        <v>7123</v>
      </c>
      <c r="C246" s="1">
        <v>45330</v>
      </c>
      <c r="E246" t="s">
        <v>43</v>
      </c>
      <c r="F246" t="s">
        <v>44</v>
      </c>
      <c r="G246" t="s">
        <v>6861</v>
      </c>
      <c r="I246" t="s">
        <v>6840</v>
      </c>
      <c r="J246" t="s">
        <v>6865</v>
      </c>
      <c r="K246">
        <v>30303</v>
      </c>
      <c r="L246">
        <v>73</v>
      </c>
      <c r="M246" t="s">
        <v>6859</v>
      </c>
      <c r="N246">
        <v>3.02</v>
      </c>
      <c r="O246">
        <v>8901234567</v>
      </c>
    </row>
    <row r="247" spans="1:16" x14ac:dyDescent="0.25">
      <c r="A247" t="s">
        <v>2107</v>
      </c>
      <c r="B247" t="s">
        <v>7124</v>
      </c>
      <c r="C247" s="1">
        <v>45367</v>
      </c>
      <c r="E247" t="s">
        <v>52</v>
      </c>
      <c r="F247" t="s">
        <v>44</v>
      </c>
      <c r="G247" t="s">
        <v>6864</v>
      </c>
      <c r="I247" t="s">
        <v>6842</v>
      </c>
      <c r="J247" t="s">
        <v>6876</v>
      </c>
      <c r="K247">
        <v>43215</v>
      </c>
      <c r="L247">
        <v>64</v>
      </c>
      <c r="M247" t="s">
        <v>6862</v>
      </c>
      <c r="N247">
        <v>0.87</v>
      </c>
      <c r="O247">
        <v>2345678901</v>
      </c>
    </row>
    <row r="248" spans="1:16" x14ac:dyDescent="0.25">
      <c r="A248" t="s">
        <v>2116</v>
      </c>
      <c r="B248" t="s">
        <v>7125</v>
      </c>
      <c r="C248" s="1">
        <v>45335</v>
      </c>
      <c r="E248" t="s">
        <v>31</v>
      </c>
      <c r="F248" t="s">
        <v>32</v>
      </c>
      <c r="G248" t="s">
        <v>6856</v>
      </c>
      <c r="H248" t="s">
        <v>6857</v>
      </c>
      <c r="I248" t="s">
        <v>6841</v>
      </c>
      <c r="J248" t="s">
        <v>6886</v>
      </c>
      <c r="K248">
        <v>37919</v>
      </c>
      <c r="L248">
        <v>40</v>
      </c>
      <c r="M248" t="s">
        <v>6862</v>
      </c>
      <c r="N248">
        <v>1.21</v>
      </c>
      <c r="O248">
        <v>5678901234</v>
      </c>
    </row>
    <row r="249" spans="1:16" x14ac:dyDescent="0.25">
      <c r="A249" t="s">
        <v>2126</v>
      </c>
      <c r="B249" t="s">
        <v>7126</v>
      </c>
      <c r="C249" s="1">
        <v>45330</v>
      </c>
      <c r="D249" s="1">
        <v>45569</v>
      </c>
      <c r="E249" t="s">
        <v>233</v>
      </c>
      <c r="F249" t="s">
        <v>32</v>
      </c>
      <c r="G249" t="s">
        <v>6895</v>
      </c>
      <c r="H249" t="s">
        <v>6896</v>
      </c>
      <c r="I249" t="s">
        <v>6839</v>
      </c>
      <c r="J249" t="s">
        <v>6873</v>
      </c>
      <c r="K249">
        <v>42701</v>
      </c>
      <c r="L249">
        <v>53</v>
      </c>
      <c r="M249" t="s">
        <v>6862</v>
      </c>
      <c r="N249">
        <v>0.99</v>
      </c>
      <c r="O249">
        <v>9012345678</v>
      </c>
      <c r="P249" t="s">
        <v>7055</v>
      </c>
    </row>
    <row r="250" spans="1:16" x14ac:dyDescent="0.25">
      <c r="A250" t="s">
        <v>2131</v>
      </c>
      <c r="B250" t="s">
        <v>7127</v>
      </c>
      <c r="C250" s="1">
        <v>45310</v>
      </c>
      <c r="E250" t="s">
        <v>31</v>
      </c>
      <c r="F250" t="s">
        <v>32</v>
      </c>
      <c r="G250" t="s">
        <v>6856</v>
      </c>
      <c r="H250" t="s">
        <v>6857</v>
      </c>
      <c r="I250" t="s">
        <v>6842</v>
      </c>
      <c r="J250" t="s">
        <v>6876</v>
      </c>
      <c r="K250">
        <v>43215</v>
      </c>
      <c r="L250">
        <v>70</v>
      </c>
      <c r="M250" t="s">
        <v>6862</v>
      </c>
      <c r="N250">
        <v>2.5099999999999998</v>
      </c>
      <c r="O250">
        <v>6789012345</v>
      </c>
    </row>
    <row r="251" spans="1:16" x14ac:dyDescent="0.25">
      <c r="A251" t="s">
        <v>2142</v>
      </c>
      <c r="B251" t="s">
        <v>7128</v>
      </c>
      <c r="C251" s="1">
        <v>45366</v>
      </c>
      <c r="D251" s="1">
        <v>45525</v>
      </c>
      <c r="E251" t="s">
        <v>31</v>
      </c>
      <c r="F251" t="s">
        <v>32</v>
      </c>
      <c r="G251" t="s">
        <v>6856</v>
      </c>
      <c r="H251" t="s">
        <v>6857</v>
      </c>
      <c r="I251" t="s">
        <v>6840</v>
      </c>
      <c r="J251" t="s">
        <v>6878</v>
      </c>
      <c r="K251">
        <v>30114</v>
      </c>
      <c r="L251">
        <v>28</v>
      </c>
      <c r="M251" t="s">
        <v>6862</v>
      </c>
      <c r="N251">
        <v>1.31</v>
      </c>
      <c r="O251">
        <v>8901234567</v>
      </c>
      <c r="P251" t="s">
        <v>6871</v>
      </c>
    </row>
    <row r="252" spans="1:16" x14ac:dyDescent="0.25">
      <c r="A252" t="s">
        <v>2151</v>
      </c>
      <c r="B252" t="s">
        <v>7129</v>
      </c>
      <c r="C252" s="1">
        <v>45296</v>
      </c>
      <c r="E252" t="s">
        <v>146</v>
      </c>
      <c r="F252" t="s">
        <v>147</v>
      </c>
      <c r="G252" t="s">
        <v>6884</v>
      </c>
      <c r="I252" t="s">
        <v>6839</v>
      </c>
      <c r="J252" t="s">
        <v>6873</v>
      </c>
      <c r="K252">
        <v>42701</v>
      </c>
      <c r="L252">
        <v>83</v>
      </c>
      <c r="M252" t="s">
        <v>6859</v>
      </c>
      <c r="N252">
        <v>2.14</v>
      </c>
      <c r="O252">
        <v>3456789012</v>
      </c>
    </row>
    <row r="253" spans="1:16" x14ac:dyDescent="0.25">
      <c r="A253" t="s">
        <v>2168</v>
      </c>
      <c r="B253" t="s">
        <v>7130</v>
      </c>
      <c r="C253" s="1">
        <v>45354</v>
      </c>
      <c r="E253" t="s">
        <v>43</v>
      </c>
      <c r="F253" t="s">
        <v>44</v>
      </c>
      <c r="G253" t="s">
        <v>6861</v>
      </c>
      <c r="I253" t="s">
        <v>6842</v>
      </c>
      <c r="J253" t="s">
        <v>6876</v>
      </c>
      <c r="K253">
        <v>43215</v>
      </c>
      <c r="L253">
        <v>72</v>
      </c>
      <c r="M253" t="s">
        <v>6859</v>
      </c>
      <c r="N253">
        <v>2.77</v>
      </c>
      <c r="O253">
        <v>2345678901</v>
      </c>
    </row>
    <row r="254" spans="1:16" x14ac:dyDescent="0.25">
      <c r="A254" t="s">
        <v>2174</v>
      </c>
      <c r="B254" t="s">
        <v>7131</v>
      </c>
      <c r="C254" s="1">
        <v>45363</v>
      </c>
      <c r="E254" t="s">
        <v>146</v>
      </c>
      <c r="F254" t="s">
        <v>147</v>
      </c>
      <c r="G254" t="s">
        <v>6884</v>
      </c>
      <c r="I254" t="s">
        <v>6842</v>
      </c>
      <c r="J254" t="s">
        <v>6876</v>
      </c>
      <c r="K254">
        <v>43215</v>
      </c>
      <c r="L254">
        <v>72</v>
      </c>
      <c r="M254" t="s">
        <v>6859</v>
      </c>
      <c r="N254">
        <v>3.75</v>
      </c>
      <c r="O254">
        <v>6789012345</v>
      </c>
    </row>
    <row r="255" spans="1:16" x14ac:dyDescent="0.25">
      <c r="A255" t="s">
        <v>2181</v>
      </c>
      <c r="B255" t="s">
        <v>7132</v>
      </c>
      <c r="C255" s="1">
        <v>45320</v>
      </c>
      <c r="E255" t="s">
        <v>31</v>
      </c>
      <c r="F255" t="s">
        <v>32</v>
      </c>
      <c r="G255" t="s">
        <v>6856</v>
      </c>
      <c r="H255" t="s">
        <v>6857</v>
      </c>
      <c r="I255" t="s">
        <v>6841</v>
      </c>
      <c r="J255" t="s">
        <v>6886</v>
      </c>
      <c r="K255">
        <v>37919</v>
      </c>
      <c r="L255">
        <v>59</v>
      </c>
      <c r="M255" t="s">
        <v>6862</v>
      </c>
      <c r="N255">
        <v>1.21</v>
      </c>
      <c r="O255">
        <v>7890123456</v>
      </c>
    </row>
    <row r="256" spans="1:16" x14ac:dyDescent="0.25">
      <c r="A256" t="s">
        <v>2189</v>
      </c>
      <c r="B256" t="s">
        <v>7133</v>
      </c>
      <c r="C256" s="1">
        <v>45374</v>
      </c>
      <c r="E256" t="s">
        <v>52</v>
      </c>
      <c r="F256" t="s">
        <v>44</v>
      </c>
      <c r="G256" t="s">
        <v>6864</v>
      </c>
      <c r="I256" t="s">
        <v>6842</v>
      </c>
      <c r="J256" t="s">
        <v>6876</v>
      </c>
      <c r="K256">
        <v>43215</v>
      </c>
      <c r="L256">
        <v>53</v>
      </c>
      <c r="M256" t="s">
        <v>6862</v>
      </c>
      <c r="N256">
        <v>1.36</v>
      </c>
      <c r="O256">
        <v>2345678901</v>
      </c>
    </row>
    <row r="257" spans="1:16" x14ac:dyDescent="0.25">
      <c r="A257" t="s">
        <v>2193</v>
      </c>
      <c r="B257" t="s">
        <v>7134</v>
      </c>
      <c r="C257" s="1">
        <v>45314</v>
      </c>
      <c r="E257" t="s">
        <v>31</v>
      </c>
      <c r="F257" t="s">
        <v>32</v>
      </c>
      <c r="G257" t="s">
        <v>6856</v>
      </c>
      <c r="H257" t="s">
        <v>6857</v>
      </c>
      <c r="I257" t="s">
        <v>6839</v>
      </c>
      <c r="J257" t="s">
        <v>6858</v>
      </c>
      <c r="K257">
        <v>40202</v>
      </c>
      <c r="L257">
        <v>36</v>
      </c>
      <c r="M257" t="s">
        <v>6862</v>
      </c>
      <c r="N257">
        <v>1.07</v>
      </c>
      <c r="O257">
        <v>9012345678</v>
      </c>
    </row>
    <row r="258" spans="1:16" x14ac:dyDescent="0.25">
      <c r="A258" t="s">
        <v>2204</v>
      </c>
      <c r="B258" t="s">
        <v>7135</v>
      </c>
      <c r="C258" s="1">
        <v>45297</v>
      </c>
      <c r="E258" t="s">
        <v>52</v>
      </c>
      <c r="F258" t="s">
        <v>44</v>
      </c>
      <c r="G258" t="s">
        <v>6864</v>
      </c>
      <c r="I258" t="s">
        <v>6841</v>
      </c>
      <c r="J258" t="s">
        <v>6868</v>
      </c>
      <c r="K258">
        <v>37203</v>
      </c>
      <c r="L258">
        <v>33</v>
      </c>
      <c r="M258" t="s">
        <v>6862</v>
      </c>
      <c r="N258">
        <v>1</v>
      </c>
      <c r="O258">
        <v>7890123456</v>
      </c>
    </row>
    <row r="259" spans="1:16" x14ac:dyDescent="0.25">
      <c r="A259" t="s">
        <v>2215</v>
      </c>
      <c r="B259" t="s">
        <v>7136</v>
      </c>
      <c r="C259" s="1">
        <v>45361</v>
      </c>
      <c r="E259" t="s">
        <v>31</v>
      </c>
      <c r="F259" t="s">
        <v>32</v>
      </c>
      <c r="G259" t="s">
        <v>6856</v>
      </c>
      <c r="H259" t="s">
        <v>6857</v>
      </c>
      <c r="I259" t="s">
        <v>6841</v>
      </c>
      <c r="J259" t="s">
        <v>6870</v>
      </c>
      <c r="K259">
        <v>37087</v>
      </c>
      <c r="L259">
        <v>33</v>
      </c>
      <c r="M259" t="s">
        <v>6862</v>
      </c>
      <c r="N259">
        <v>0.9</v>
      </c>
      <c r="O259">
        <v>2233445566</v>
      </c>
    </row>
    <row r="260" spans="1:16" x14ac:dyDescent="0.25">
      <c r="A260" t="s">
        <v>2225</v>
      </c>
      <c r="B260" t="s">
        <v>7137</v>
      </c>
      <c r="C260" s="1">
        <v>45297</v>
      </c>
      <c r="E260" t="s">
        <v>31</v>
      </c>
      <c r="F260" t="s">
        <v>32</v>
      </c>
      <c r="G260" t="s">
        <v>6856</v>
      </c>
      <c r="H260" t="s">
        <v>6857</v>
      </c>
      <c r="I260" t="s">
        <v>6842</v>
      </c>
      <c r="J260" t="s">
        <v>6898</v>
      </c>
      <c r="K260">
        <v>44114</v>
      </c>
      <c r="L260">
        <v>41</v>
      </c>
      <c r="M260" t="s">
        <v>6862</v>
      </c>
      <c r="N260">
        <v>1.29</v>
      </c>
      <c r="O260">
        <v>2345678901</v>
      </c>
    </row>
    <row r="261" spans="1:16" x14ac:dyDescent="0.25">
      <c r="A261" t="s">
        <v>2235</v>
      </c>
      <c r="B261" t="s">
        <v>7138</v>
      </c>
      <c r="C261" s="1">
        <v>45314</v>
      </c>
      <c r="E261" t="s">
        <v>31</v>
      </c>
      <c r="F261" t="s">
        <v>32</v>
      </c>
      <c r="G261" t="s">
        <v>6856</v>
      </c>
      <c r="H261" t="s">
        <v>6857</v>
      </c>
      <c r="I261" t="s">
        <v>6842</v>
      </c>
      <c r="J261" t="s">
        <v>6898</v>
      </c>
      <c r="K261">
        <v>44114</v>
      </c>
      <c r="L261">
        <v>26</v>
      </c>
      <c r="M261" t="s">
        <v>6862</v>
      </c>
      <c r="N261">
        <v>0.76</v>
      </c>
      <c r="O261">
        <v>6789012345</v>
      </c>
    </row>
    <row r="262" spans="1:16" x14ac:dyDescent="0.25">
      <c r="A262" t="s">
        <v>2243</v>
      </c>
      <c r="B262" t="s">
        <v>7139</v>
      </c>
      <c r="C262" s="1">
        <v>45328</v>
      </c>
      <c r="E262" t="s">
        <v>146</v>
      </c>
      <c r="F262" t="s">
        <v>147</v>
      </c>
      <c r="G262" t="s">
        <v>6884</v>
      </c>
      <c r="I262" t="s">
        <v>6839</v>
      </c>
      <c r="J262" t="s">
        <v>6873</v>
      </c>
      <c r="K262">
        <v>42701</v>
      </c>
      <c r="L262">
        <v>85</v>
      </c>
      <c r="M262" t="s">
        <v>6859</v>
      </c>
      <c r="N262">
        <v>3.11</v>
      </c>
      <c r="O262">
        <v>3456789012</v>
      </c>
    </row>
    <row r="263" spans="1:16" x14ac:dyDescent="0.25">
      <c r="A263" t="s">
        <v>2252</v>
      </c>
      <c r="B263" t="s">
        <v>7140</v>
      </c>
      <c r="C263" s="1">
        <v>45340</v>
      </c>
      <c r="E263" t="s">
        <v>31</v>
      </c>
      <c r="F263" t="s">
        <v>32</v>
      </c>
      <c r="G263" t="s">
        <v>6856</v>
      </c>
      <c r="H263" t="s">
        <v>6857</v>
      </c>
      <c r="I263" t="s">
        <v>6841</v>
      </c>
      <c r="J263" t="s">
        <v>6868</v>
      </c>
      <c r="K263">
        <v>37203</v>
      </c>
      <c r="L263">
        <v>65</v>
      </c>
      <c r="M263" t="s">
        <v>6862</v>
      </c>
      <c r="N263">
        <v>3.34</v>
      </c>
      <c r="O263">
        <v>7890123456</v>
      </c>
    </row>
    <row r="264" spans="1:16" x14ac:dyDescent="0.25">
      <c r="A264" t="s">
        <v>2258</v>
      </c>
      <c r="B264" t="s">
        <v>7141</v>
      </c>
      <c r="C264" s="1">
        <v>45344</v>
      </c>
      <c r="E264" t="s">
        <v>52</v>
      </c>
      <c r="F264" t="s">
        <v>44</v>
      </c>
      <c r="G264" t="s">
        <v>6864</v>
      </c>
      <c r="I264" t="s">
        <v>6842</v>
      </c>
      <c r="J264" t="s">
        <v>6898</v>
      </c>
      <c r="K264">
        <v>44114</v>
      </c>
      <c r="L264">
        <v>35</v>
      </c>
      <c r="M264" t="s">
        <v>6862</v>
      </c>
      <c r="N264">
        <v>1.33</v>
      </c>
      <c r="O264">
        <v>2345678901</v>
      </c>
    </row>
    <row r="265" spans="1:16" x14ac:dyDescent="0.25">
      <c r="A265" t="s">
        <v>2265</v>
      </c>
      <c r="B265" t="s">
        <v>7142</v>
      </c>
      <c r="C265" s="1">
        <v>45362</v>
      </c>
      <c r="E265" t="s">
        <v>52</v>
      </c>
      <c r="F265" t="s">
        <v>44</v>
      </c>
      <c r="G265" t="s">
        <v>6864</v>
      </c>
      <c r="I265" t="s">
        <v>6840</v>
      </c>
      <c r="J265" t="s">
        <v>6865</v>
      </c>
      <c r="K265">
        <v>30303</v>
      </c>
      <c r="L265">
        <v>78</v>
      </c>
      <c r="M265" t="s">
        <v>6862</v>
      </c>
      <c r="N265">
        <v>2.63</v>
      </c>
      <c r="O265">
        <v>8901234567</v>
      </c>
    </row>
    <row r="266" spans="1:16" x14ac:dyDescent="0.25">
      <c r="A266" t="s">
        <v>2275</v>
      </c>
      <c r="B266" t="s">
        <v>7143</v>
      </c>
      <c r="C266" s="1">
        <v>45354</v>
      </c>
      <c r="E266" t="s">
        <v>31</v>
      </c>
      <c r="F266" t="s">
        <v>32</v>
      </c>
      <c r="G266" t="s">
        <v>6856</v>
      </c>
      <c r="H266" t="s">
        <v>6857</v>
      </c>
      <c r="I266" t="s">
        <v>6841</v>
      </c>
      <c r="J266" t="s">
        <v>6870</v>
      </c>
      <c r="K266">
        <v>37087</v>
      </c>
      <c r="L266">
        <v>39</v>
      </c>
      <c r="M266" t="s">
        <v>6859</v>
      </c>
      <c r="N266">
        <v>1.21</v>
      </c>
      <c r="O266">
        <v>2233445566</v>
      </c>
    </row>
    <row r="267" spans="1:16" x14ac:dyDescent="0.25">
      <c r="A267" t="s">
        <v>2290</v>
      </c>
      <c r="B267" t="s">
        <v>7144</v>
      </c>
      <c r="C267" s="1">
        <v>45329</v>
      </c>
      <c r="E267" t="s">
        <v>233</v>
      </c>
      <c r="F267" t="s">
        <v>32</v>
      </c>
      <c r="G267" t="s">
        <v>6895</v>
      </c>
      <c r="H267" t="s">
        <v>6896</v>
      </c>
      <c r="I267" t="s">
        <v>6841</v>
      </c>
      <c r="J267" t="s">
        <v>6886</v>
      </c>
      <c r="K267">
        <v>37919</v>
      </c>
      <c r="L267">
        <v>65</v>
      </c>
      <c r="M267" t="s">
        <v>6862</v>
      </c>
      <c r="N267">
        <v>3.17</v>
      </c>
      <c r="O267">
        <v>5678901234</v>
      </c>
    </row>
    <row r="268" spans="1:16" x14ac:dyDescent="0.25">
      <c r="A268" t="s">
        <v>2296</v>
      </c>
      <c r="B268" t="s">
        <v>7145</v>
      </c>
      <c r="C268" s="1">
        <v>45380</v>
      </c>
      <c r="E268" t="s">
        <v>233</v>
      </c>
      <c r="F268" t="s">
        <v>32</v>
      </c>
      <c r="G268" t="s">
        <v>6895</v>
      </c>
      <c r="H268" t="s">
        <v>6896</v>
      </c>
      <c r="I268" t="s">
        <v>6841</v>
      </c>
      <c r="J268" t="s">
        <v>6868</v>
      </c>
      <c r="K268">
        <v>37203</v>
      </c>
      <c r="L268">
        <v>76</v>
      </c>
      <c r="M268" t="s">
        <v>6859</v>
      </c>
      <c r="N268">
        <v>2.56</v>
      </c>
      <c r="O268">
        <v>7890123456</v>
      </c>
    </row>
    <row r="269" spans="1:16" x14ac:dyDescent="0.25">
      <c r="A269" t="s">
        <v>2304</v>
      </c>
      <c r="B269" t="s">
        <v>7146</v>
      </c>
      <c r="C269" s="1">
        <v>45298</v>
      </c>
      <c r="E269" t="s">
        <v>146</v>
      </c>
      <c r="F269" t="s">
        <v>147</v>
      </c>
      <c r="G269" t="s">
        <v>6884</v>
      </c>
      <c r="I269" t="s">
        <v>6842</v>
      </c>
      <c r="J269" t="s">
        <v>6876</v>
      </c>
      <c r="K269">
        <v>43215</v>
      </c>
      <c r="L269">
        <v>66</v>
      </c>
      <c r="M269" t="s">
        <v>6862</v>
      </c>
      <c r="N269">
        <v>3.74</v>
      </c>
      <c r="O269">
        <v>6789012345</v>
      </c>
    </row>
    <row r="270" spans="1:16" x14ac:dyDescent="0.25">
      <c r="A270" t="s">
        <v>2310</v>
      </c>
      <c r="B270" t="s">
        <v>7147</v>
      </c>
      <c r="C270" s="1">
        <v>45379</v>
      </c>
      <c r="E270" t="s">
        <v>146</v>
      </c>
      <c r="F270" t="s">
        <v>147</v>
      </c>
      <c r="G270" t="s">
        <v>6884</v>
      </c>
      <c r="I270" t="s">
        <v>6839</v>
      </c>
      <c r="J270" t="s">
        <v>6882</v>
      </c>
      <c r="K270">
        <v>42101</v>
      </c>
      <c r="L270">
        <v>67</v>
      </c>
      <c r="M270" t="s">
        <v>6859</v>
      </c>
      <c r="N270">
        <v>3.22</v>
      </c>
      <c r="O270">
        <v>9012345678</v>
      </c>
    </row>
    <row r="271" spans="1:16" x14ac:dyDescent="0.25">
      <c r="A271" t="s">
        <v>2314</v>
      </c>
      <c r="B271" t="s">
        <v>7148</v>
      </c>
      <c r="C271" s="1">
        <v>45366</v>
      </c>
      <c r="D271" s="1">
        <v>45531</v>
      </c>
      <c r="E271" t="s">
        <v>52</v>
      </c>
      <c r="F271" t="s">
        <v>44</v>
      </c>
      <c r="G271" t="s">
        <v>6864</v>
      </c>
      <c r="I271" t="s">
        <v>6840</v>
      </c>
      <c r="J271" t="s">
        <v>6878</v>
      </c>
      <c r="K271">
        <v>30114</v>
      </c>
      <c r="L271">
        <v>68</v>
      </c>
      <c r="M271" t="s">
        <v>6859</v>
      </c>
      <c r="N271">
        <v>3.73</v>
      </c>
      <c r="O271">
        <v>8901234567</v>
      </c>
      <c r="P271" t="s">
        <v>6947</v>
      </c>
    </row>
    <row r="272" spans="1:16" x14ac:dyDescent="0.25">
      <c r="A272" t="s">
        <v>2327</v>
      </c>
      <c r="B272" t="s">
        <v>7149</v>
      </c>
      <c r="C272" s="1">
        <v>45373</v>
      </c>
      <c r="E272" t="s">
        <v>233</v>
      </c>
      <c r="F272" t="s">
        <v>32</v>
      </c>
      <c r="G272" t="s">
        <v>6895</v>
      </c>
      <c r="H272" t="s">
        <v>6896</v>
      </c>
      <c r="I272" t="s">
        <v>6842</v>
      </c>
      <c r="J272" t="s">
        <v>6876</v>
      </c>
      <c r="K272">
        <v>43215</v>
      </c>
      <c r="L272">
        <v>41</v>
      </c>
      <c r="M272" t="s">
        <v>6859</v>
      </c>
      <c r="N272">
        <v>0.73</v>
      </c>
      <c r="O272">
        <v>6789012345</v>
      </c>
    </row>
    <row r="273" spans="1:16" x14ac:dyDescent="0.25">
      <c r="A273" t="s">
        <v>2338</v>
      </c>
      <c r="B273" t="s">
        <v>7150</v>
      </c>
      <c r="C273" s="1">
        <v>45315</v>
      </c>
      <c r="E273" t="s">
        <v>31</v>
      </c>
      <c r="F273" t="s">
        <v>32</v>
      </c>
      <c r="G273" t="s">
        <v>6856</v>
      </c>
      <c r="H273" t="s">
        <v>6857</v>
      </c>
      <c r="I273" t="s">
        <v>6841</v>
      </c>
      <c r="J273" t="s">
        <v>6886</v>
      </c>
      <c r="K273">
        <v>37919</v>
      </c>
      <c r="L273">
        <v>77</v>
      </c>
      <c r="M273" t="s">
        <v>6859</v>
      </c>
      <c r="N273">
        <v>2.83</v>
      </c>
      <c r="O273">
        <v>5678901234</v>
      </c>
    </row>
    <row r="274" spans="1:16" x14ac:dyDescent="0.25">
      <c r="A274" t="s">
        <v>2347</v>
      </c>
      <c r="B274" t="s">
        <v>7151</v>
      </c>
      <c r="C274" s="1">
        <v>45366</v>
      </c>
      <c r="E274" t="s">
        <v>233</v>
      </c>
      <c r="F274" t="s">
        <v>32</v>
      </c>
      <c r="G274" t="s">
        <v>6895</v>
      </c>
      <c r="H274" t="s">
        <v>6896</v>
      </c>
      <c r="I274" t="s">
        <v>6840</v>
      </c>
      <c r="J274" t="s">
        <v>6865</v>
      </c>
      <c r="K274">
        <v>30303</v>
      </c>
      <c r="L274">
        <v>68</v>
      </c>
      <c r="M274" t="s">
        <v>6859</v>
      </c>
      <c r="N274">
        <v>2.57</v>
      </c>
      <c r="O274">
        <v>8901234567</v>
      </c>
    </row>
    <row r="275" spans="1:16" x14ac:dyDescent="0.25">
      <c r="A275" t="s">
        <v>2357</v>
      </c>
      <c r="B275" t="s">
        <v>7152</v>
      </c>
      <c r="C275" s="1">
        <v>45296</v>
      </c>
      <c r="E275" t="s">
        <v>146</v>
      </c>
      <c r="F275" t="s">
        <v>147</v>
      </c>
      <c r="G275" t="s">
        <v>6884</v>
      </c>
      <c r="I275" t="s">
        <v>6841</v>
      </c>
      <c r="J275" t="s">
        <v>6886</v>
      </c>
      <c r="K275">
        <v>37919</v>
      </c>
      <c r="L275">
        <v>66</v>
      </c>
      <c r="M275" t="s">
        <v>6862</v>
      </c>
      <c r="N275">
        <v>3.36</v>
      </c>
      <c r="O275">
        <v>7890123456</v>
      </c>
    </row>
    <row r="276" spans="1:16" x14ac:dyDescent="0.25">
      <c r="A276" t="s">
        <v>2366</v>
      </c>
      <c r="B276" t="s">
        <v>7153</v>
      </c>
      <c r="C276" s="1">
        <v>45341</v>
      </c>
      <c r="E276" t="s">
        <v>31</v>
      </c>
      <c r="F276" t="s">
        <v>32</v>
      </c>
      <c r="G276" t="s">
        <v>6856</v>
      </c>
      <c r="H276" t="s">
        <v>6857</v>
      </c>
      <c r="I276" t="s">
        <v>6839</v>
      </c>
      <c r="J276" t="s">
        <v>6858</v>
      </c>
      <c r="K276">
        <v>40202</v>
      </c>
      <c r="L276">
        <v>69</v>
      </c>
      <c r="M276" t="s">
        <v>6862</v>
      </c>
      <c r="N276">
        <v>2.0699999999999998</v>
      </c>
      <c r="O276">
        <v>9012345678</v>
      </c>
    </row>
    <row r="277" spans="1:16" x14ac:dyDescent="0.25">
      <c r="A277" t="s">
        <v>2373</v>
      </c>
      <c r="B277" t="s">
        <v>7154</v>
      </c>
      <c r="C277" s="1">
        <v>45299</v>
      </c>
      <c r="E277" t="s">
        <v>43</v>
      </c>
      <c r="F277" t="s">
        <v>44</v>
      </c>
      <c r="G277" t="s">
        <v>6861</v>
      </c>
      <c r="I277" t="s">
        <v>6839</v>
      </c>
      <c r="J277" t="s">
        <v>6873</v>
      </c>
      <c r="K277">
        <v>42701</v>
      </c>
      <c r="L277">
        <v>63</v>
      </c>
      <c r="M277" t="s">
        <v>6862</v>
      </c>
      <c r="N277">
        <v>1.23</v>
      </c>
      <c r="O277">
        <v>9012345678</v>
      </c>
    </row>
    <row r="278" spans="1:16" x14ac:dyDescent="0.25">
      <c r="A278" t="s">
        <v>2379</v>
      </c>
      <c r="B278" t="s">
        <v>7155</v>
      </c>
      <c r="C278" s="1">
        <v>45335</v>
      </c>
      <c r="E278" t="s">
        <v>233</v>
      </c>
      <c r="F278" t="s">
        <v>32</v>
      </c>
      <c r="G278" t="s">
        <v>6895</v>
      </c>
      <c r="H278" t="s">
        <v>6896</v>
      </c>
      <c r="I278" t="s">
        <v>6841</v>
      </c>
      <c r="J278" t="s">
        <v>6870</v>
      </c>
      <c r="K278">
        <v>37087</v>
      </c>
      <c r="L278">
        <v>58</v>
      </c>
      <c r="M278" t="s">
        <v>6862</v>
      </c>
      <c r="N278">
        <v>1.43</v>
      </c>
      <c r="O278">
        <v>2233445566</v>
      </c>
    </row>
    <row r="279" spans="1:16" x14ac:dyDescent="0.25">
      <c r="A279" t="s">
        <v>2390</v>
      </c>
      <c r="B279" t="s">
        <v>7156</v>
      </c>
      <c r="C279" s="1">
        <v>45339</v>
      </c>
      <c r="E279" t="s">
        <v>52</v>
      </c>
      <c r="F279" t="s">
        <v>44</v>
      </c>
      <c r="G279" t="s">
        <v>6864</v>
      </c>
      <c r="I279" t="s">
        <v>6840</v>
      </c>
      <c r="J279" t="s">
        <v>6865</v>
      </c>
      <c r="K279">
        <v>30303</v>
      </c>
      <c r="L279">
        <v>30</v>
      </c>
      <c r="M279" t="s">
        <v>6862</v>
      </c>
      <c r="N279">
        <v>0.98</v>
      </c>
      <c r="O279">
        <v>8901234567</v>
      </c>
    </row>
    <row r="280" spans="1:16" x14ac:dyDescent="0.25">
      <c r="A280" t="s">
        <v>2400</v>
      </c>
      <c r="B280" t="s">
        <v>7157</v>
      </c>
      <c r="C280" s="1">
        <v>45365</v>
      </c>
      <c r="D280" s="1">
        <v>45590</v>
      </c>
      <c r="E280" t="s">
        <v>52</v>
      </c>
      <c r="F280" t="s">
        <v>44</v>
      </c>
      <c r="G280" t="s">
        <v>6864</v>
      </c>
      <c r="I280" t="s">
        <v>6842</v>
      </c>
      <c r="J280" t="s">
        <v>6898</v>
      </c>
      <c r="K280">
        <v>44114</v>
      </c>
      <c r="L280">
        <v>57</v>
      </c>
      <c r="M280" t="s">
        <v>6859</v>
      </c>
      <c r="N280">
        <v>0.72</v>
      </c>
      <c r="O280">
        <v>6789012345</v>
      </c>
      <c r="P280" t="s">
        <v>6871</v>
      </c>
    </row>
    <row r="281" spans="1:16" x14ac:dyDescent="0.25">
      <c r="A281" t="s">
        <v>2408</v>
      </c>
      <c r="B281" t="s">
        <v>7158</v>
      </c>
      <c r="C281" s="1">
        <v>45371</v>
      </c>
      <c r="E281" t="s">
        <v>31</v>
      </c>
      <c r="F281" t="s">
        <v>32</v>
      </c>
      <c r="G281" t="s">
        <v>6856</v>
      </c>
      <c r="H281" t="s">
        <v>6857</v>
      </c>
      <c r="I281" t="s">
        <v>6840</v>
      </c>
      <c r="J281" t="s">
        <v>6878</v>
      </c>
      <c r="K281">
        <v>30114</v>
      </c>
      <c r="L281">
        <v>72</v>
      </c>
      <c r="M281" t="s">
        <v>6859</v>
      </c>
      <c r="N281">
        <v>2.96</v>
      </c>
      <c r="O281">
        <v>8901234567</v>
      </c>
    </row>
    <row r="282" spans="1:16" x14ac:dyDescent="0.25">
      <c r="A282" t="s">
        <v>2416</v>
      </c>
      <c r="B282" t="s">
        <v>7159</v>
      </c>
      <c r="C282" s="1">
        <v>45296</v>
      </c>
      <c r="E282" t="s">
        <v>52</v>
      </c>
      <c r="F282" t="s">
        <v>44</v>
      </c>
      <c r="G282" t="s">
        <v>6864</v>
      </c>
      <c r="I282" t="s">
        <v>6839</v>
      </c>
      <c r="J282" t="s">
        <v>6882</v>
      </c>
      <c r="K282">
        <v>42101</v>
      </c>
      <c r="L282">
        <v>22</v>
      </c>
      <c r="M282" t="s">
        <v>6862</v>
      </c>
      <c r="N282">
        <v>1.32</v>
      </c>
      <c r="O282">
        <v>9012345678</v>
      </c>
    </row>
    <row r="283" spans="1:16" x14ac:dyDescent="0.25">
      <c r="A283" t="s">
        <v>2420</v>
      </c>
      <c r="B283" t="s">
        <v>7160</v>
      </c>
      <c r="C283" s="1">
        <v>45352</v>
      </c>
      <c r="E283" t="s">
        <v>43</v>
      </c>
      <c r="F283" t="s">
        <v>44</v>
      </c>
      <c r="G283" t="s">
        <v>6861</v>
      </c>
      <c r="I283" t="s">
        <v>6842</v>
      </c>
      <c r="J283" t="s">
        <v>6898</v>
      </c>
      <c r="K283">
        <v>44114</v>
      </c>
      <c r="L283">
        <v>74</v>
      </c>
      <c r="M283" t="s">
        <v>6859</v>
      </c>
      <c r="N283">
        <v>3.19</v>
      </c>
      <c r="O283">
        <v>6789012345</v>
      </c>
    </row>
    <row r="284" spans="1:16" x14ac:dyDescent="0.25">
      <c r="A284" t="s">
        <v>2431</v>
      </c>
      <c r="B284" t="s">
        <v>7161</v>
      </c>
      <c r="C284" s="1">
        <v>45314</v>
      </c>
      <c r="D284" s="1">
        <v>45538</v>
      </c>
      <c r="E284" t="s">
        <v>43</v>
      </c>
      <c r="F284" t="s">
        <v>44</v>
      </c>
      <c r="G284" t="s">
        <v>6861</v>
      </c>
      <c r="I284" t="s">
        <v>6841</v>
      </c>
      <c r="J284" t="s">
        <v>6870</v>
      </c>
      <c r="K284">
        <v>37087</v>
      </c>
      <c r="L284">
        <v>77</v>
      </c>
      <c r="M284" t="s">
        <v>6862</v>
      </c>
      <c r="N284">
        <v>2.36</v>
      </c>
      <c r="P284" t="s">
        <v>6871</v>
      </c>
    </row>
    <row r="285" spans="1:16" x14ac:dyDescent="0.25">
      <c r="A285" t="s">
        <v>2441</v>
      </c>
      <c r="B285" t="s">
        <v>7162</v>
      </c>
      <c r="C285" s="1">
        <v>45301</v>
      </c>
      <c r="E285" t="s">
        <v>43</v>
      </c>
      <c r="F285" t="s">
        <v>44</v>
      </c>
      <c r="G285" t="s">
        <v>6861</v>
      </c>
      <c r="I285" t="s">
        <v>6841</v>
      </c>
      <c r="J285" t="s">
        <v>6868</v>
      </c>
      <c r="K285">
        <v>37203</v>
      </c>
      <c r="L285">
        <v>36</v>
      </c>
      <c r="M285" t="s">
        <v>6862</v>
      </c>
      <c r="N285">
        <v>1.32</v>
      </c>
      <c r="O285">
        <v>5678901234</v>
      </c>
    </row>
    <row r="286" spans="1:16" x14ac:dyDescent="0.25">
      <c r="A286" t="s">
        <v>2450</v>
      </c>
      <c r="B286" t="s">
        <v>7163</v>
      </c>
      <c r="C286" s="1">
        <v>45376</v>
      </c>
      <c r="E286" t="s">
        <v>233</v>
      </c>
      <c r="F286" t="s">
        <v>32</v>
      </c>
      <c r="G286" t="s">
        <v>6895</v>
      </c>
      <c r="H286" t="s">
        <v>6896</v>
      </c>
      <c r="I286" t="s">
        <v>6842</v>
      </c>
      <c r="J286" t="s">
        <v>6876</v>
      </c>
      <c r="K286">
        <v>43215</v>
      </c>
      <c r="L286">
        <v>35</v>
      </c>
      <c r="M286" t="s">
        <v>6862</v>
      </c>
      <c r="N286">
        <v>1.1200000000000001</v>
      </c>
      <c r="O286">
        <v>6789012345</v>
      </c>
    </row>
    <row r="287" spans="1:16" x14ac:dyDescent="0.25">
      <c r="A287" t="s">
        <v>2457</v>
      </c>
      <c r="B287" t="s">
        <v>7164</v>
      </c>
      <c r="C287" s="1">
        <v>45340</v>
      </c>
      <c r="E287" t="s">
        <v>233</v>
      </c>
      <c r="F287" t="s">
        <v>32</v>
      </c>
      <c r="G287" t="s">
        <v>6895</v>
      </c>
      <c r="H287" t="s">
        <v>6896</v>
      </c>
      <c r="I287" t="s">
        <v>6841</v>
      </c>
      <c r="J287" t="s">
        <v>6886</v>
      </c>
      <c r="K287">
        <v>37919</v>
      </c>
      <c r="L287">
        <v>61</v>
      </c>
      <c r="M287" t="s">
        <v>6862</v>
      </c>
      <c r="N287">
        <v>0.76</v>
      </c>
      <c r="O287">
        <v>7890123456</v>
      </c>
    </row>
    <row r="288" spans="1:16" x14ac:dyDescent="0.25">
      <c r="A288" t="s">
        <v>2461</v>
      </c>
      <c r="B288" t="s">
        <v>7165</v>
      </c>
      <c r="C288" s="1">
        <v>45372</v>
      </c>
      <c r="E288" t="s">
        <v>43</v>
      </c>
      <c r="F288" t="s">
        <v>44</v>
      </c>
      <c r="G288" t="s">
        <v>6861</v>
      </c>
      <c r="I288" t="s">
        <v>6842</v>
      </c>
      <c r="J288" t="s">
        <v>6898</v>
      </c>
      <c r="K288">
        <v>44114</v>
      </c>
      <c r="L288">
        <v>68</v>
      </c>
      <c r="M288" t="s">
        <v>6862</v>
      </c>
      <c r="N288">
        <v>3.29</v>
      </c>
      <c r="O288">
        <v>2345678901</v>
      </c>
    </row>
    <row r="289" spans="1:16" x14ac:dyDescent="0.25">
      <c r="A289" t="s">
        <v>2486</v>
      </c>
      <c r="B289" t="s">
        <v>7166</v>
      </c>
      <c r="C289" s="1">
        <v>45322</v>
      </c>
      <c r="E289" t="s">
        <v>52</v>
      </c>
      <c r="F289" t="s">
        <v>44</v>
      </c>
      <c r="G289" t="s">
        <v>6864</v>
      </c>
      <c r="I289" t="s">
        <v>6841</v>
      </c>
      <c r="J289" t="s">
        <v>6886</v>
      </c>
      <c r="K289">
        <v>37919</v>
      </c>
      <c r="L289">
        <v>36</v>
      </c>
      <c r="M289" t="s">
        <v>6859</v>
      </c>
      <c r="N289">
        <v>1.25</v>
      </c>
      <c r="O289">
        <v>7890123456</v>
      </c>
    </row>
    <row r="290" spans="1:16" x14ac:dyDescent="0.25">
      <c r="A290" t="s">
        <v>2509</v>
      </c>
      <c r="B290" t="s">
        <v>7167</v>
      </c>
      <c r="C290" s="1">
        <v>45336</v>
      </c>
      <c r="D290" s="1">
        <v>45523</v>
      </c>
      <c r="E290" t="s">
        <v>43</v>
      </c>
      <c r="F290" t="s">
        <v>44</v>
      </c>
      <c r="G290" t="s">
        <v>6861</v>
      </c>
      <c r="I290" t="s">
        <v>6840</v>
      </c>
      <c r="J290" t="s">
        <v>6878</v>
      </c>
      <c r="K290">
        <v>30114</v>
      </c>
      <c r="L290">
        <v>53</v>
      </c>
      <c r="M290" t="s">
        <v>6862</v>
      </c>
      <c r="N290">
        <v>1.02</v>
      </c>
      <c r="O290">
        <v>8901234567</v>
      </c>
      <c r="P290" t="s">
        <v>6947</v>
      </c>
    </row>
    <row r="291" spans="1:16" x14ac:dyDescent="0.25">
      <c r="A291" t="s">
        <v>2518</v>
      </c>
      <c r="B291" t="s">
        <v>7168</v>
      </c>
      <c r="C291" s="1">
        <v>45364</v>
      </c>
      <c r="E291" t="s">
        <v>31</v>
      </c>
      <c r="F291" t="s">
        <v>32</v>
      </c>
      <c r="G291" t="s">
        <v>6856</v>
      </c>
      <c r="H291" t="s">
        <v>6857</v>
      </c>
      <c r="I291" t="s">
        <v>6839</v>
      </c>
      <c r="J291" t="s">
        <v>6858</v>
      </c>
      <c r="K291">
        <v>40202</v>
      </c>
      <c r="L291">
        <v>68</v>
      </c>
      <c r="M291" t="s">
        <v>6862</v>
      </c>
      <c r="N291">
        <v>3.75</v>
      </c>
      <c r="O291">
        <v>3456789012</v>
      </c>
    </row>
    <row r="292" spans="1:16" x14ac:dyDescent="0.25">
      <c r="A292" t="s">
        <v>2522</v>
      </c>
      <c r="B292" t="s">
        <v>7169</v>
      </c>
      <c r="C292" s="1">
        <v>45318</v>
      </c>
      <c r="E292" t="s">
        <v>52</v>
      </c>
      <c r="F292" t="s">
        <v>44</v>
      </c>
      <c r="G292" t="s">
        <v>6864</v>
      </c>
      <c r="I292" t="s">
        <v>6841</v>
      </c>
      <c r="J292" t="s">
        <v>6886</v>
      </c>
      <c r="K292">
        <v>37919</v>
      </c>
      <c r="L292">
        <v>22</v>
      </c>
      <c r="M292" t="s">
        <v>6859</v>
      </c>
      <c r="N292">
        <v>1.35</v>
      </c>
      <c r="O292">
        <v>5678901234</v>
      </c>
    </row>
    <row r="293" spans="1:16" x14ac:dyDescent="0.25">
      <c r="A293" t="s">
        <v>2528</v>
      </c>
      <c r="B293" t="s">
        <v>7170</v>
      </c>
      <c r="C293" s="1">
        <v>45326</v>
      </c>
      <c r="E293" t="s">
        <v>233</v>
      </c>
      <c r="F293" t="s">
        <v>32</v>
      </c>
      <c r="G293" t="s">
        <v>6895</v>
      </c>
      <c r="H293" t="s">
        <v>6896</v>
      </c>
      <c r="I293" t="s">
        <v>6841</v>
      </c>
      <c r="J293" t="s">
        <v>6886</v>
      </c>
      <c r="K293">
        <v>37919</v>
      </c>
      <c r="L293">
        <v>79</v>
      </c>
      <c r="M293" t="s">
        <v>6859</v>
      </c>
      <c r="N293">
        <v>3.23</v>
      </c>
      <c r="O293">
        <v>5678901234</v>
      </c>
    </row>
    <row r="294" spans="1:16" x14ac:dyDescent="0.25">
      <c r="A294" t="s">
        <v>2539</v>
      </c>
      <c r="B294" t="s">
        <v>7171</v>
      </c>
      <c r="C294" s="1">
        <v>45363</v>
      </c>
      <c r="E294" t="s">
        <v>233</v>
      </c>
      <c r="F294" t="s">
        <v>32</v>
      </c>
      <c r="G294" t="s">
        <v>6895</v>
      </c>
      <c r="H294" t="s">
        <v>6896</v>
      </c>
      <c r="I294" t="s">
        <v>6842</v>
      </c>
      <c r="J294" t="s">
        <v>6898</v>
      </c>
      <c r="K294">
        <v>44114</v>
      </c>
      <c r="L294">
        <v>73</v>
      </c>
      <c r="M294" t="s">
        <v>6862</v>
      </c>
      <c r="N294">
        <v>3.34</v>
      </c>
      <c r="O294">
        <v>6789012345</v>
      </c>
    </row>
    <row r="295" spans="1:16" x14ac:dyDescent="0.25">
      <c r="A295" t="s">
        <v>2546</v>
      </c>
      <c r="B295" t="s">
        <v>7172</v>
      </c>
      <c r="C295" s="1">
        <v>45320</v>
      </c>
      <c r="E295" t="s">
        <v>43</v>
      </c>
      <c r="F295" t="s">
        <v>44</v>
      </c>
      <c r="G295" t="s">
        <v>6861</v>
      </c>
      <c r="I295" t="s">
        <v>6839</v>
      </c>
      <c r="J295" t="s">
        <v>6858</v>
      </c>
      <c r="K295">
        <v>40202</v>
      </c>
      <c r="L295">
        <v>34</v>
      </c>
      <c r="M295" t="s">
        <v>6859</v>
      </c>
      <c r="N295">
        <v>1.1000000000000001</v>
      </c>
      <c r="O295">
        <v>3456789012</v>
      </c>
    </row>
    <row r="296" spans="1:16" x14ac:dyDescent="0.25">
      <c r="A296" t="s">
        <v>2550</v>
      </c>
      <c r="B296" t="s">
        <v>7173</v>
      </c>
      <c r="C296" s="1">
        <v>45314</v>
      </c>
      <c r="E296" t="s">
        <v>43</v>
      </c>
      <c r="F296" t="s">
        <v>44</v>
      </c>
      <c r="G296" t="s">
        <v>6861</v>
      </c>
      <c r="I296" t="s">
        <v>6839</v>
      </c>
      <c r="J296" t="s">
        <v>6873</v>
      </c>
      <c r="K296">
        <v>42701</v>
      </c>
      <c r="L296">
        <v>72</v>
      </c>
      <c r="M296" t="s">
        <v>6862</v>
      </c>
      <c r="N296">
        <v>3.74</v>
      </c>
      <c r="O296">
        <v>3456789012</v>
      </c>
    </row>
    <row r="297" spans="1:16" x14ac:dyDescent="0.25">
      <c r="A297" t="s">
        <v>2561</v>
      </c>
      <c r="B297" t="s">
        <v>7174</v>
      </c>
      <c r="C297" s="1">
        <v>45372</v>
      </c>
      <c r="E297" t="s">
        <v>146</v>
      </c>
      <c r="F297" t="s">
        <v>147</v>
      </c>
      <c r="G297" t="s">
        <v>6884</v>
      </c>
      <c r="I297" t="s">
        <v>6842</v>
      </c>
      <c r="J297" t="s">
        <v>6876</v>
      </c>
      <c r="K297">
        <v>43215</v>
      </c>
      <c r="L297">
        <v>82</v>
      </c>
      <c r="M297" t="s">
        <v>6859</v>
      </c>
      <c r="N297">
        <v>2.29</v>
      </c>
      <c r="O297">
        <v>6789012345</v>
      </c>
    </row>
    <row r="298" spans="1:16" x14ac:dyDescent="0.25">
      <c r="A298" t="s">
        <v>2568</v>
      </c>
      <c r="B298" t="s">
        <v>7175</v>
      </c>
      <c r="C298" s="1">
        <v>45376</v>
      </c>
      <c r="D298" s="1">
        <v>45567</v>
      </c>
      <c r="E298" t="s">
        <v>43</v>
      </c>
      <c r="F298" t="s">
        <v>44</v>
      </c>
      <c r="G298" t="s">
        <v>6861</v>
      </c>
      <c r="I298" t="s">
        <v>6841</v>
      </c>
      <c r="J298" t="s">
        <v>6870</v>
      </c>
      <c r="K298">
        <v>37087</v>
      </c>
      <c r="L298">
        <v>41</v>
      </c>
      <c r="M298" t="s">
        <v>6862</v>
      </c>
      <c r="N298">
        <v>1.4</v>
      </c>
      <c r="O298">
        <v>2233445566</v>
      </c>
      <c r="P298" t="s">
        <v>6871</v>
      </c>
    </row>
    <row r="299" spans="1:16" x14ac:dyDescent="0.25">
      <c r="A299" t="s">
        <v>2579</v>
      </c>
      <c r="B299" t="s">
        <v>7176</v>
      </c>
      <c r="C299" s="1">
        <v>45343</v>
      </c>
      <c r="E299" t="s">
        <v>233</v>
      </c>
      <c r="F299" t="s">
        <v>32</v>
      </c>
      <c r="G299" t="s">
        <v>6895</v>
      </c>
      <c r="H299" t="s">
        <v>6896</v>
      </c>
      <c r="I299" t="s">
        <v>6841</v>
      </c>
      <c r="J299" t="s">
        <v>6870</v>
      </c>
      <c r="K299">
        <v>37087</v>
      </c>
      <c r="L299">
        <v>82</v>
      </c>
      <c r="M299" t="s">
        <v>6862</v>
      </c>
      <c r="N299">
        <v>2.91</v>
      </c>
      <c r="O299">
        <v>2233445566</v>
      </c>
    </row>
    <row r="300" spans="1:16" x14ac:dyDescent="0.25">
      <c r="A300" t="s">
        <v>2594</v>
      </c>
      <c r="B300" t="s">
        <v>7177</v>
      </c>
      <c r="C300" s="1">
        <v>45359</v>
      </c>
      <c r="E300" t="s">
        <v>52</v>
      </c>
      <c r="F300" t="s">
        <v>44</v>
      </c>
      <c r="G300" t="s">
        <v>6864</v>
      </c>
      <c r="I300" t="s">
        <v>6842</v>
      </c>
      <c r="J300" t="s">
        <v>6876</v>
      </c>
      <c r="K300">
        <v>43215</v>
      </c>
      <c r="L300">
        <v>69</v>
      </c>
      <c r="M300" t="s">
        <v>6862</v>
      </c>
      <c r="N300">
        <v>2.25</v>
      </c>
      <c r="O300">
        <v>2345678901</v>
      </c>
    </row>
    <row r="301" spans="1:16" x14ac:dyDescent="0.25">
      <c r="A301" t="s">
        <v>2599</v>
      </c>
      <c r="B301" t="s">
        <v>7178</v>
      </c>
      <c r="C301" s="1">
        <v>45306</v>
      </c>
      <c r="D301" s="1">
        <v>45476</v>
      </c>
      <c r="E301" t="s">
        <v>146</v>
      </c>
      <c r="F301" t="s">
        <v>147</v>
      </c>
      <c r="G301" t="s">
        <v>6884</v>
      </c>
      <c r="I301" t="s">
        <v>6840</v>
      </c>
      <c r="J301" t="s">
        <v>6865</v>
      </c>
      <c r="K301">
        <v>30303</v>
      </c>
      <c r="L301">
        <v>85</v>
      </c>
      <c r="M301" t="s">
        <v>6862</v>
      </c>
      <c r="N301">
        <v>3.61</v>
      </c>
      <c r="O301">
        <v>8901234567</v>
      </c>
      <c r="P301" t="s">
        <v>6879</v>
      </c>
    </row>
    <row r="302" spans="1:16" x14ac:dyDescent="0.25">
      <c r="A302" t="s">
        <v>2607</v>
      </c>
      <c r="B302" t="s">
        <v>7179</v>
      </c>
      <c r="C302" s="1">
        <v>45352</v>
      </c>
      <c r="E302" t="s">
        <v>52</v>
      </c>
      <c r="F302" t="s">
        <v>44</v>
      </c>
      <c r="G302" t="s">
        <v>6864</v>
      </c>
      <c r="I302" t="s">
        <v>6841</v>
      </c>
      <c r="J302" t="s">
        <v>6868</v>
      </c>
      <c r="K302">
        <v>30114</v>
      </c>
      <c r="L302">
        <v>29</v>
      </c>
      <c r="M302" t="s">
        <v>6859</v>
      </c>
      <c r="N302">
        <v>0.95</v>
      </c>
      <c r="O302">
        <v>7890123456</v>
      </c>
    </row>
    <row r="303" spans="1:16" x14ac:dyDescent="0.25">
      <c r="A303" t="s">
        <v>2613</v>
      </c>
      <c r="B303" t="s">
        <v>7180</v>
      </c>
      <c r="C303" s="1">
        <v>45353</v>
      </c>
      <c r="E303" t="s">
        <v>31</v>
      </c>
      <c r="F303" t="s">
        <v>32</v>
      </c>
      <c r="G303" t="s">
        <v>6856</v>
      </c>
      <c r="H303" t="s">
        <v>6857</v>
      </c>
      <c r="I303" t="s">
        <v>6842</v>
      </c>
      <c r="J303" t="s">
        <v>6898</v>
      </c>
      <c r="K303">
        <v>44114</v>
      </c>
      <c r="L303">
        <v>58</v>
      </c>
      <c r="M303" t="s">
        <v>6862</v>
      </c>
      <c r="N303">
        <v>1.05</v>
      </c>
      <c r="O303">
        <v>2345678901</v>
      </c>
    </row>
    <row r="304" spans="1:16" x14ac:dyDescent="0.25">
      <c r="A304" t="s">
        <v>2618</v>
      </c>
      <c r="B304" t="s">
        <v>7181</v>
      </c>
      <c r="C304" s="1">
        <v>45342</v>
      </c>
      <c r="E304" t="s">
        <v>31</v>
      </c>
      <c r="F304" t="s">
        <v>32</v>
      </c>
      <c r="G304" t="s">
        <v>6856</v>
      </c>
      <c r="H304" t="s">
        <v>6857</v>
      </c>
      <c r="I304" t="s">
        <v>6839</v>
      </c>
      <c r="J304" t="s">
        <v>6873</v>
      </c>
      <c r="K304">
        <v>42701</v>
      </c>
      <c r="L304">
        <v>33</v>
      </c>
      <c r="M304" t="s">
        <v>6862</v>
      </c>
      <c r="N304">
        <v>1.0900000000000001</v>
      </c>
      <c r="O304">
        <v>9012345678</v>
      </c>
    </row>
    <row r="305" spans="1:16" x14ac:dyDescent="0.25">
      <c r="A305" t="s">
        <v>2627</v>
      </c>
      <c r="B305" t="s">
        <v>7182</v>
      </c>
      <c r="C305" s="1">
        <v>45364</v>
      </c>
      <c r="E305" t="s">
        <v>31</v>
      </c>
      <c r="F305" t="s">
        <v>32</v>
      </c>
      <c r="G305" t="s">
        <v>6856</v>
      </c>
      <c r="H305" t="s">
        <v>6857</v>
      </c>
      <c r="I305" t="s">
        <v>6839</v>
      </c>
      <c r="J305" t="s">
        <v>6882</v>
      </c>
      <c r="K305">
        <v>42101</v>
      </c>
      <c r="L305">
        <v>72</v>
      </c>
      <c r="M305" t="s">
        <v>6859</v>
      </c>
      <c r="N305">
        <v>2.94</v>
      </c>
      <c r="O305">
        <v>9012345678</v>
      </c>
    </row>
    <row r="306" spans="1:16" x14ac:dyDescent="0.25">
      <c r="A306" t="s">
        <v>2636</v>
      </c>
      <c r="B306" t="s">
        <v>7183</v>
      </c>
      <c r="C306" s="1">
        <v>45374</v>
      </c>
      <c r="E306" t="s">
        <v>52</v>
      </c>
      <c r="F306" t="s">
        <v>44</v>
      </c>
      <c r="G306" t="s">
        <v>6864</v>
      </c>
      <c r="I306" t="s">
        <v>6839</v>
      </c>
      <c r="J306" t="s">
        <v>6873</v>
      </c>
      <c r="K306">
        <v>42701</v>
      </c>
      <c r="L306">
        <v>42</v>
      </c>
      <c r="M306" t="s">
        <v>6862</v>
      </c>
      <c r="N306">
        <v>0.9</v>
      </c>
      <c r="O306">
        <v>9012345678</v>
      </c>
    </row>
    <row r="307" spans="1:16" x14ac:dyDescent="0.25">
      <c r="A307" t="s">
        <v>2641</v>
      </c>
      <c r="B307" t="s">
        <v>7184</v>
      </c>
      <c r="C307" s="1">
        <v>45333</v>
      </c>
      <c r="D307" s="1">
        <v>45497</v>
      </c>
      <c r="E307" t="s">
        <v>43</v>
      </c>
      <c r="F307" t="s">
        <v>44</v>
      </c>
      <c r="G307" t="s">
        <v>6861</v>
      </c>
      <c r="I307" t="s">
        <v>6842</v>
      </c>
      <c r="J307" t="s">
        <v>6898</v>
      </c>
      <c r="K307">
        <v>44114</v>
      </c>
      <c r="L307">
        <v>34</v>
      </c>
      <c r="M307" t="s">
        <v>6859</v>
      </c>
      <c r="N307">
        <v>1.24</v>
      </c>
      <c r="O307">
        <v>6789012345</v>
      </c>
      <c r="P307" t="s">
        <v>7055</v>
      </c>
    </row>
    <row r="308" spans="1:16" x14ac:dyDescent="0.25">
      <c r="A308" t="s">
        <v>2645</v>
      </c>
      <c r="B308" t="s">
        <v>7185</v>
      </c>
      <c r="C308" s="1">
        <v>45371</v>
      </c>
      <c r="E308" t="s">
        <v>43</v>
      </c>
      <c r="F308" t="s">
        <v>44</v>
      </c>
      <c r="G308" t="s">
        <v>6861</v>
      </c>
      <c r="I308" t="s">
        <v>6841</v>
      </c>
      <c r="J308" t="s">
        <v>6868</v>
      </c>
      <c r="K308">
        <v>37203</v>
      </c>
      <c r="L308">
        <v>61</v>
      </c>
      <c r="M308" t="s">
        <v>6859</v>
      </c>
      <c r="N308">
        <v>0.94</v>
      </c>
      <c r="O308">
        <v>5678901234</v>
      </c>
    </row>
    <row r="309" spans="1:16" x14ac:dyDescent="0.25">
      <c r="A309" t="s">
        <v>2655</v>
      </c>
      <c r="B309" t="s">
        <v>7186</v>
      </c>
      <c r="C309" s="1">
        <v>45350</v>
      </c>
      <c r="E309" t="s">
        <v>146</v>
      </c>
      <c r="F309" t="s">
        <v>147</v>
      </c>
      <c r="G309" t="s">
        <v>6884</v>
      </c>
      <c r="I309" t="s">
        <v>6840</v>
      </c>
      <c r="J309" t="s">
        <v>6878</v>
      </c>
      <c r="K309">
        <v>30114</v>
      </c>
      <c r="L309">
        <v>83</v>
      </c>
      <c r="M309" t="s">
        <v>6859</v>
      </c>
      <c r="N309">
        <v>3.36</v>
      </c>
      <c r="O309">
        <v>8901234567</v>
      </c>
    </row>
    <row r="310" spans="1:16" x14ac:dyDescent="0.25">
      <c r="A310" t="s">
        <v>2671</v>
      </c>
      <c r="B310" t="s">
        <v>7187</v>
      </c>
      <c r="C310" s="1">
        <v>45361</v>
      </c>
      <c r="E310" t="s">
        <v>146</v>
      </c>
      <c r="F310" t="s">
        <v>147</v>
      </c>
      <c r="G310" t="s">
        <v>6884</v>
      </c>
      <c r="I310" t="s">
        <v>6840</v>
      </c>
      <c r="J310" t="s">
        <v>6865</v>
      </c>
      <c r="K310">
        <v>30303</v>
      </c>
      <c r="L310">
        <v>73</v>
      </c>
      <c r="M310" t="s">
        <v>6859</v>
      </c>
      <c r="N310">
        <v>2.91</v>
      </c>
      <c r="O310">
        <v>8901234567</v>
      </c>
    </row>
    <row r="311" spans="1:16" x14ac:dyDescent="0.25">
      <c r="A311" t="s">
        <v>2681</v>
      </c>
      <c r="B311" t="s">
        <v>7188</v>
      </c>
      <c r="C311" s="1">
        <v>45339</v>
      </c>
      <c r="E311" t="s">
        <v>146</v>
      </c>
      <c r="F311" t="s">
        <v>147</v>
      </c>
      <c r="G311" t="s">
        <v>6884</v>
      </c>
      <c r="I311" t="s">
        <v>6841</v>
      </c>
      <c r="J311" t="s">
        <v>6868</v>
      </c>
      <c r="K311">
        <v>37203</v>
      </c>
      <c r="L311">
        <v>75</v>
      </c>
      <c r="M311" t="s">
        <v>6862</v>
      </c>
      <c r="N311">
        <v>3.41</v>
      </c>
      <c r="O311">
        <v>7890123456</v>
      </c>
    </row>
    <row r="312" spans="1:16" x14ac:dyDescent="0.25">
      <c r="A312" t="s">
        <v>2686</v>
      </c>
      <c r="B312" t="s">
        <v>7189</v>
      </c>
      <c r="C312" s="1">
        <v>45344</v>
      </c>
      <c r="E312" t="s">
        <v>146</v>
      </c>
      <c r="F312" t="s">
        <v>147</v>
      </c>
      <c r="G312" t="s">
        <v>6884</v>
      </c>
      <c r="I312" t="s">
        <v>6839</v>
      </c>
      <c r="J312" t="s">
        <v>6882</v>
      </c>
      <c r="K312">
        <v>42101</v>
      </c>
      <c r="L312">
        <v>85</v>
      </c>
      <c r="M312" t="s">
        <v>6859</v>
      </c>
      <c r="N312">
        <v>2.5</v>
      </c>
      <c r="O312">
        <v>3456789012</v>
      </c>
    </row>
    <row r="313" spans="1:16" x14ac:dyDescent="0.25">
      <c r="A313" t="s">
        <v>2705</v>
      </c>
      <c r="B313" t="s">
        <v>7190</v>
      </c>
      <c r="C313" s="1">
        <v>45346</v>
      </c>
      <c r="E313" t="s">
        <v>52</v>
      </c>
      <c r="F313" t="s">
        <v>44</v>
      </c>
      <c r="G313" t="s">
        <v>6864</v>
      </c>
      <c r="I313" t="s">
        <v>6839</v>
      </c>
      <c r="J313" t="s">
        <v>6873</v>
      </c>
      <c r="K313">
        <v>42701</v>
      </c>
      <c r="L313">
        <v>38</v>
      </c>
      <c r="M313" t="s">
        <v>6862</v>
      </c>
      <c r="N313">
        <v>1.32</v>
      </c>
      <c r="O313">
        <v>9012345678</v>
      </c>
    </row>
    <row r="314" spans="1:16" x14ac:dyDescent="0.25">
      <c r="A314" t="s">
        <v>2713</v>
      </c>
      <c r="B314" t="s">
        <v>7191</v>
      </c>
      <c r="C314" s="1">
        <v>45313</v>
      </c>
      <c r="E314" t="s">
        <v>43</v>
      </c>
      <c r="F314" t="s">
        <v>44</v>
      </c>
      <c r="G314" t="s">
        <v>6861</v>
      </c>
      <c r="I314" t="s">
        <v>6840</v>
      </c>
      <c r="J314" t="s">
        <v>6865</v>
      </c>
      <c r="K314">
        <v>30303</v>
      </c>
      <c r="L314">
        <v>50</v>
      </c>
      <c r="M314" t="s">
        <v>6859</v>
      </c>
      <c r="N314">
        <v>0.98</v>
      </c>
      <c r="O314">
        <v>8901234567</v>
      </c>
    </row>
    <row r="315" spans="1:16" x14ac:dyDescent="0.25">
      <c r="A315" t="s">
        <v>2719</v>
      </c>
      <c r="B315" t="s">
        <v>7192</v>
      </c>
      <c r="C315" s="1">
        <v>45318</v>
      </c>
      <c r="D315" s="1">
        <v>45463</v>
      </c>
      <c r="E315" t="s">
        <v>52</v>
      </c>
      <c r="F315" t="s">
        <v>44</v>
      </c>
      <c r="G315" t="s">
        <v>6864</v>
      </c>
      <c r="I315" t="s">
        <v>6842</v>
      </c>
      <c r="J315" t="s">
        <v>6898</v>
      </c>
      <c r="K315">
        <v>44114</v>
      </c>
      <c r="L315">
        <v>33</v>
      </c>
      <c r="M315" t="s">
        <v>6859</v>
      </c>
      <c r="N315">
        <v>0.97</v>
      </c>
      <c r="O315">
        <v>6789012345</v>
      </c>
      <c r="P315" t="s">
        <v>6871</v>
      </c>
    </row>
    <row r="316" spans="1:16" x14ac:dyDescent="0.25">
      <c r="A316" t="s">
        <v>2723</v>
      </c>
      <c r="B316" t="s">
        <v>7193</v>
      </c>
      <c r="C316" s="1">
        <v>45340</v>
      </c>
      <c r="E316" t="s">
        <v>43</v>
      </c>
      <c r="F316" t="s">
        <v>44</v>
      </c>
      <c r="G316" t="s">
        <v>6861</v>
      </c>
      <c r="I316" t="s">
        <v>6839</v>
      </c>
      <c r="J316" t="s">
        <v>6858</v>
      </c>
      <c r="K316">
        <v>40202</v>
      </c>
      <c r="L316">
        <v>25</v>
      </c>
      <c r="M316" t="s">
        <v>6862</v>
      </c>
      <c r="N316">
        <v>1.2</v>
      </c>
      <c r="O316">
        <v>3456789012</v>
      </c>
    </row>
    <row r="317" spans="1:16" x14ac:dyDescent="0.25">
      <c r="A317" t="s">
        <v>2731</v>
      </c>
      <c r="B317" t="s">
        <v>7194</v>
      </c>
      <c r="C317" s="1">
        <v>45351</v>
      </c>
      <c r="E317" t="s">
        <v>52</v>
      </c>
      <c r="F317" t="s">
        <v>44</v>
      </c>
      <c r="G317" t="s">
        <v>6864</v>
      </c>
      <c r="I317" t="s">
        <v>6841</v>
      </c>
      <c r="J317" t="s">
        <v>6870</v>
      </c>
      <c r="K317">
        <v>37087</v>
      </c>
      <c r="L317">
        <v>26</v>
      </c>
      <c r="M317" t="s">
        <v>6862</v>
      </c>
      <c r="N317">
        <v>1.46</v>
      </c>
    </row>
    <row r="318" spans="1:16" x14ac:dyDescent="0.25">
      <c r="A318" t="s">
        <v>2742</v>
      </c>
      <c r="B318" t="s">
        <v>7195</v>
      </c>
      <c r="C318" s="1">
        <v>45311</v>
      </c>
      <c r="D318" s="1">
        <v>45630</v>
      </c>
      <c r="E318" t="s">
        <v>233</v>
      </c>
      <c r="F318" t="s">
        <v>32</v>
      </c>
      <c r="G318" t="s">
        <v>6895</v>
      </c>
      <c r="H318" t="s">
        <v>6896</v>
      </c>
      <c r="I318" t="s">
        <v>6842</v>
      </c>
      <c r="J318" t="s">
        <v>6898</v>
      </c>
      <c r="K318">
        <v>44114</v>
      </c>
      <c r="L318">
        <v>28</v>
      </c>
      <c r="M318" t="s">
        <v>6859</v>
      </c>
      <c r="N318">
        <v>0.86</v>
      </c>
      <c r="O318">
        <v>6789012345</v>
      </c>
      <c r="P318" t="s">
        <v>6866</v>
      </c>
    </row>
    <row r="319" spans="1:16" x14ac:dyDescent="0.25">
      <c r="A319" t="s">
        <v>2749</v>
      </c>
      <c r="B319" t="s">
        <v>7196</v>
      </c>
      <c r="C319" s="1">
        <v>45362</v>
      </c>
      <c r="E319" t="s">
        <v>43</v>
      </c>
      <c r="F319" t="s">
        <v>44</v>
      </c>
      <c r="G319" t="s">
        <v>6861</v>
      </c>
      <c r="I319" t="s">
        <v>6841</v>
      </c>
      <c r="J319" t="s">
        <v>6868</v>
      </c>
      <c r="K319">
        <v>37203</v>
      </c>
      <c r="L319">
        <v>71</v>
      </c>
      <c r="M319" t="s">
        <v>6859</v>
      </c>
      <c r="N319">
        <v>2.89</v>
      </c>
      <c r="O319">
        <v>7890123456</v>
      </c>
    </row>
    <row r="320" spans="1:16" x14ac:dyDescent="0.25">
      <c r="A320" t="s">
        <v>2754</v>
      </c>
      <c r="B320" t="s">
        <v>7197</v>
      </c>
      <c r="C320" s="1">
        <v>45324</v>
      </c>
      <c r="E320" t="s">
        <v>233</v>
      </c>
      <c r="F320" t="s">
        <v>32</v>
      </c>
      <c r="G320" t="s">
        <v>6895</v>
      </c>
      <c r="H320" t="s">
        <v>6896</v>
      </c>
      <c r="I320" t="s">
        <v>6842</v>
      </c>
      <c r="J320" t="s">
        <v>6898</v>
      </c>
      <c r="K320">
        <v>44114</v>
      </c>
      <c r="L320">
        <v>64</v>
      </c>
      <c r="M320" t="s">
        <v>6859</v>
      </c>
      <c r="N320">
        <v>1.1000000000000001</v>
      </c>
      <c r="O320">
        <v>6789012345</v>
      </c>
    </row>
    <row r="321" spans="1:16" x14ac:dyDescent="0.25">
      <c r="A321" t="s">
        <v>2758</v>
      </c>
      <c r="B321" t="s">
        <v>7198</v>
      </c>
      <c r="C321" s="1">
        <v>45330</v>
      </c>
      <c r="D321" s="1">
        <v>45626</v>
      </c>
      <c r="E321" t="s">
        <v>31</v>
      </c>
      <c r="F321" t="s">
        <v>32</v>
      </c>
      <c r="G321" t="s">
        <v>6856</v>
      </c>
      <c r="H321" t="s">
        <v>6857</v>
      </c>
      <c r="I321" t="s">
        <v>6839</v>
      </c>
      <c r="J321" t="s">
        <v>6873</v>
      </c>
      <c r="K321">
        <v>42701</v>
      </c>
      <c r="L321">
        <v>36</v>
      </c>
      <c r="M321" t="s">
        <v>6859</v>
      </c>
      <c r="N321">
        <v>0.81</v>
      </c>
      <c r="O321">
        <v>3456789012</v>
      </c>
      <c r="P321" t="s">
        <v>7055</v>
      </c>
    </row>
    <row r="322" spans="1:16" x14ac:dyDescent="0.25">
      <c r="A322" t="s">
        <v>2762</v>
      </c>
      <c r="B322" t="s">
        <v>7199</v>
      </c>
      <c r="C322" s="1">
        <v>45331</v>
      </c>
      <c r="E322" t="s">
        <v>233</v>
      </c>
      <c r="F322" t="s">
        <v>32</v>
      </c>
      <c r="G322" t="s">
        <v>6895</v>
      </c>
      <c r="H322" t="s">
        <v>6896</v>
      </c>
      <c r="I322" t="s">
        <v>6842</v>
      </c>
      <c r="J322" t="s">
        <v>6876</v>
      </c>
      <c r="K322">
        <v>43215</v>
      </c>
      <c r="L322">
        <v>60</v>
      </c>
      <c r="M322" t="s">
        <v>6862</v>
      </c>
      <c r="N322">
        <v>1.1399999999999999</v>
      </c>
      <c r="O322">
        <v>2345678901</v>
      </c>
    </row>
    <row r="323" spans="1:16" x14ac:dyDescent="0.25">
      <c r="A323" t="s">
        <v>2770</v>
      </c>
      <c r="B323" t="s">
        <v>7200</v>
      </c>
      <c r="C323" s="1">
        <v>45304</v>
      </c>
      <c r="E323" t="s">
        <v>146</v>
      </c>
      <c r="F323" t="s">
        <v>147</v>
      </c>
      <c r="G323" t="s">
        <v>6884</v>
      </c>
      <c r="I323" t="s">
        <v>6842</v>
      </c>
      <c r="J323" t="s">
        <v>6876</v>
      </c>
      <c r="K323">
        <v>43215</v>
      </c>
      <c r="L323">
        <v>69</v>
      </c>
      <c r="M323" t="s">
        <v>6862</v>
      </c>
      <c r="N323">
        <v>2.4700000000000002</v>
      </c>
      <c r="O323">
        <v>2345678901</v>
      </c>
    </row>
    <row r="324" spans="1:16" x14ac:dyDescent="0.25">
      <c r="A324" t="s">
        <v>2780</v>
      </c>
      <c r="B324" t="s">
        <v>7201</v>
      </c>
      <c r="C324" s="1">
        <v>45321</v>
      </c>
      <c r="E324" t="s">
        <v>43</v>
      </c>
      <c r="F324" t="s">
        <v>44</v>
      </c>
      <c r="G324" t="s">
        <v>6861</v>
      </c>
      <c r="I324" t="s">
        <v>6839</v>
      </c>
      <c r="J324" t="s">
        <v>6873</v>
      </c>
      <c r="K324">
        <v>42701</v>
      </c>
      <c r="L324">
        <v>72</v>
      </c>
      <c r="M324" t="s">
        <v>6859</v>
      </c>
      <c r="N324">
        <v>3.48</v>
      </c>
      <c r="O324">
        <v>9012345678</v>
      </c>
    </row>
    <row r="325" spans="1:16" x14ac:dyDescent="0.25">
      <c r="A325" t="s">
        <v>2791</v>
      </c>
      <c r="B325" t="s">
        <v>7202</v>
      </c>
      <c r="C325" s="1">
        <v>45333</v>
      </c>
      <c r="E325" t="s">
        <v>43</v>
      </c>
      <c r="F325" t="s">
        <v>44</v>
      </c>
      <c r="G325" t="s">
        <v>6861</v>
      </c>
      <c r="I325" t="s">
        <v>6840</v>
      </c>
      <c r="J325" t="s">
        <v>6878</v>
      </c>
      <c r="K325">
        <v>30114</v>
      </c>
      <c r="L325">
        <v>38</v>
      </c>
      <c r="M325" t="s">
        <v>6859</v>
      </c>
      <c r="N325">
        <v>1.01</v>
      </c>
      <c r="O325">
        <v>8901234567</v>
      </c>
    </row>
    <row r="326" spans="1:16" x14ac:dyDescent="0.25">
      <c r="A326" t="s">
        <v>2802</v>
      </c>
      <c r="B326" t="s">
        <v>7203</v>
      </c>
      <c r="C326" s="1">
        <v>45342</v>
      </c>
      <c r="E326" t="s">
        <v>31</v>
      </c>
      <c r="F326" t="s">
        <v>32</v>
      </c>
      <c r="G326" t="s">
        <v>6856</v>
      </c>
      <c r="H326" t="s">
        <v>6857</v>
      </c>
      <c r="I326" t="s">
        <v>6842</v>
      </c>
      <c r="J326" t="s">
        <v>6898</v>
      </c>
      <c r="K326">
        <v>44114</v>
      </c>
      <c r="L326">
        <v>26</v>
      </c>
      <c r="M326" t="s">
        <v>6859</v>
      </c>
      <c r="N326">
        <v>1.3</v>
      </c>
      <c r="O326">
        <v>6789012345</v>
      </c>
    </row>
    <row r="327" spans="1:16" x14ac:dyDescent="0.25">
      <c r="A327" t="s">
        <v>2808</v>
      </c>
      <c r="B327" t="s">
        <v>7204</v>
      </c>
      <c r="C327" s="1">
        <v>45302</v>
      </c>
      <c r="E327" t="s">
        <v>31</v>
      </c>
      <c r="F327" t="s">
        <v>32</v>
      </c>
      <c r="G327" t="s">
        <v>6856</v>
      </c>
      <c r="H327" t="s">
        <v>6857</v>
      </c>
      <c r="I327" t="s">
        <v>6839</v>
      </c>
      <c r="J327" t="s">
        <v>6882</v>
      </c>
      <c r="K327">
        <v>42101</v>
      </c>
      <c r="L327">
        <v>59</v>
      </c>
      <c r="M327" t="s">
        <v>6859</v>
      </c>
      <c r="N327">
        <v>0.98</v>
      </c>
      <c r="O327">
        <v>3456789012</v>
      </c>
    </row>
    <row r="328" spans="1:16" x14ac:dyDescent="0.25">
      <c r="A328" t="s">
        <v>2819</v>
      </c>
      <c r="B328" t="s">
        <v>7205</v>
      </c>
      <c r="C328" s="1">
        <v>45318</v>
      </c>
      <c r="E328" t="s">
        <v>146</v>
      </c>
      <c r="F328" t="s">
        <v>147</v>
      </c>
      <c r="G328" t="s">
        <v>6884</v>
      </c>
      <c r="I328" t="s">
        <v>6840</v>
      </c>
      <c r="J328" t="s">
        <v>6878</v>
      </c>
      <c r="K328">
        <v>30114</v>
      </c>
      <c r="L328">
        <v>74</v>
      </c>
      <c r="M328" t="s">
        <v>6859</v>
      </c>
      <c r="N328">
        <v>2.94</v>
      </c>
      <c r="O328">
        <v>8901234567</v>
      </c>
    </row>
    <row r="329" spans="1:16" x14ac:dyDescent="0.25">
      <c r="A329" t="s">
        <v>2824</v>
      </c>
      <c r="B329" t="s">
        <v>7206</v>
      </c>
      <c r="C329" s="1">
        <v>45349</v>
      </c>
      <c r="E329" t="s">
        <v>52</v>
      </c>
      <c r="F329" t="s">
        <v>44</v>
      </c>
      <c r="G329" t="s">
        <v>6864</v>
      </c>
      <c r="I329" t="s">
        <v>6841</v>
      </c>
      <c r="J329" t="s">
        <v>6886</v>
      </c>
      <c r="K329">
        <v>37919</v>
      </c>
      <c r="L329">
        <v>28</v>
      </c>
      <c r="M329" t="s">
        <v>6862</v>
      </c>
      <c r="N329">
        <v>0.88</v>
      </c>
      <c r="O329">
        <v>5678901234</v>
      </c>
    </row>
    <row r="330" spans="1:16" x14ac:dyDescent="0.25">
      <c r="A330" t="s">
        <v>2834</v>
      </c>
      <c r="B330" t="s">
        <v>7207</v>
      </c>
      <c r="C330" s="1">
        <v>45367</v>
      </c>
      <c r="E330" t="s">
        <v>31</v>
      </c>
      <c r="F330" t="s">
        <v>32</v>
      </c>
      <c r="G330" t="s">
        <v>6856</v>
      </c>
      <c r="H330" t="s">
        <v>6857</v>
      </c>
      <c r="I330" t="s">
        <v>6840</v>
      </c>
      <c r="J330" t="s">
        <v>6865</v>
      </c>
      <c r="K330">
        <v>30303</v>
      </c>
      <c r="L330">
        <v>73</v>
      </c>
      <c r="M330" t="s">
        <v>6862</v>
      </c>
      <c r="N330">
        <v>3.04</v>
      </c>
      <c r="O330">
        <v>8901234567</v>
      </c>
    </row>
    <row r="331" spans="1:16" x14ac:dyDescent="0.25">
      <c r="A331" t="s">
        <v>2839</v>
      </c>
      <c r="B331" t="s">
        <v>7208</v>
      </c>
      <c r="C331" s="1">
        <v>45372</v>
      </c>
      <c r="E331" t="s">
        <v>146</v>
      </c>
      <c r="F331" t="s">
        <v>147</v>
      </c>
      <c r="G331" t="s">
        <v>6884</v>
      </c>
      <c r="I331" t="s">
        <v>6841</v>
      </c>
      <c r="J331" t="s">
        <v>6870</v>
      </c>
      <c r="K331">
        <v>37087</v>
      </c>
      <c r="L331">
        <v>71</v>
      </c>
      <c r="M331" t="s">
        <v>6862</v>
      </c>
      <c r="N331">
        <v>3.91</v>
      </c>
      <c r="O331">
        <v>2233445566</v>
      </c>
    </row>
    <row r="332" spans="1:16" x14ac:dyDescent="0.25">
      <c r="A332" t="s">
        <v>2846</v>
      </c>
      <c r="B332" t="s">
        <v>7209</v>
      </c>
      <c r="C332" s="1">
        <v>45334</v>
      </c>
      <c r="E332" t="s">
        <v>146</v>
      </c>
      <c r="F332" t="s">
        <v>147</v>
      </c>
      <c r="G332" t="s">
        <v>6884</v>
      </c>
      <c r="I332" t="s">
        <v>6840</v>
      </c>
      <c r="J332" t="s">
        <v>6878</v>
      </c>
      <c r="K332">
        <v>30114</v>
      </c>
      <c r="L332">
        <v>82</v>
      </c>
      <c r="M332" t="s">
        <v>6862</v>
      </c>
      <c r="N332">
        <v>3.78</v>
      </c>
      <c r="O332">
        <v>8901234567</v>
      </c>
    </row>
    <row r="333" spans="1:16" x14ac:dyDescent="0.25">
      <c r="A333" t="s">
        <v>2855</v>
      </c>
      <c r="B333" t="s">
        <v>7210</v>
      </c>
      <c r="C333" s="1">
        <v>45300</v>
      </c>
      <c r="E333" t="s">
        <v>146</v>
      </c>
      <c r="F333" t="s">
        <v>147</v>
      </c>
      <c r="G333" t="s">
        <v>6884</v>
      </c>
      <c r="I333" t="s">
        <v>6839</v>
      </c>
      <c r="J333" t="s">
        <v>6858</v>
      </c>
      <c r="K333">
        <v>40202</v>
      </c>
      <c r="L333">
        <v>72</v>
      </c>
      <c r="M333" t="s">
        <v>6862</v>
      </c>
      <c r="N333">
        <v>3.67</v>
      </c>
      <c r="O333">
        <v>3456789012</v>
      </c>
    </row>
    <row r="334" spans="1:16" x14ac:dyDescent="0.25">
      <c r="A334" t="s">
        <v>2864</v>
      </c>
      <c r="B334" t="s">
        <v>7211</v>
      </c>
      <c r="C334" s="1">
        <v>45320</v>
      </c>
      <c r="D334" s="1">
        <v>45495</v>
      </c>
      <c r="E334" t="s">
        <v>52</v>
      </c>
      <c r="F334" t="s">
        <v>44</v>
      </c>
      <c r="G334" t="s">
        <v>6864</v>
      </c>
      <c r="I334" t="s">
        <v>6841</v>
      </c>
      <c r="J334" t="s">
        <v>6886</v>
      </c>
      <c r="K334">
        <v>37919</v>
      </c>
      <c r="L334">
        <v>55</v>
      </c>
      <c r="M334" t="s">
        <v>6862</v>
      </c>
      <c r="N334">
        <v>0.81</v>
      </c>
      <c r="O334">
        <v>5678901234</v>
      </c>
      <c r="P334" t="s">
        <v>6947</v>
      </c>
    </row>
    <row r="335" spans="1:16" x14ac:dyDescent="0.25">
      <c r="A335" t="s">
        <v>2873</v>
      </c>
      <c r="B335" t="s">
        <v>7212</v>
      </c>
      <c r="C335" s="1">
        <v>45376</v>
      </c>
      <c r="D335" s="1">
        <v>45640</v>
      </c>
      <c r="E335" t="s">
        <v>233</v>
      </c>
      <c r="F335" t="s">
        <v>32</v>
      </c>
      <c r="G335" t="s">
        <v>6895</v>
      </c>
      <c r="H335" t="s">
        <v>6896</v>
      </c>
      <c r="I335" t="s">
        <v>6840</v>
      </c>
      <c r="J335" t="s">
        <v>6878</v>
      </c>
      <c r="K335">
        <v>30114</v>
      </c>
      <c r="L335">
        <v>54</v>
      </c>
      <c r="M335" t="s">
        <v>6859</v>
      </c>
      <c r="N335">
        <v>0.99</v>
      </c>
      <c r="O335">
        <v>8901234567</v>
      </c>
      <c r="P335" t="s">
        <v>6866</v>
      </c>
    </row>
    <row r="336" spans="1:16" x14ac:dyDescent="0.25">
      <c r="A336" t="s">
        <v>2877</v>
      </c>
      <c r="B336" t="s">
        <v>7213</v>
      </c>
      <c r="C336" s="1">
        <v>45331</v>
      </c>
      <c r="E336" t="s">
        <v>52</v>
      </c>
      <c r="F336" t="s">
        <v>44</v>
      </c>
      <c r="G336" t="s">
        <v>6864</v>
      </c>
      <c r="I336" t="s">
        <v>6839</v>
      </c>
      <c r="J336" t="s">
        <v>6882</v>
      </c>
      <c r="K336">
        <v>42101</v>
      </c>
      <c r="L336">
        <v>27</v>
      </c>
      <c r="M336" t="s">
        <v>6859</v>
      </c>
      <c r="N336">
        <v>1</v>
      </c>
      <c r="O336">
        <v>3456789012</v>
      </c>
    </row>
    <row r="337" spans="1:16" x14ac:dyDescent="0.25">
      <c r="A337" t="s">
        <v>2882</v>
      </c>
      <c r="B337" t="s">
        <v>7214</v>
      </c>
      <c r="C337" s="1">
        <v>45361</v>
      </c>
      <c r="D337" s="1">
        <v>45527</v>
      </c>
      <c r="E337" t="s">
        <v>52</v>
      </c>
      <c r="F337" t="s">
        <v>44</v>
      </c>
      <c r="G337" t="s">
        <v>6864</v>
      </c>
      <c r="I337" t="s">
        <v>6841</v>
      </c>
      <c r="J337" t="s">
        <v>6868</v>
      </c>
      <c r="K337">
        <v>37203</v>
      </c>
      <c r="L337">
        <v>34</v>
      </c>
      <c r="M337" t="s">
        <v>6862</v>
      </c>
      <c r="N337">
        <v>0.96</v>
      </c>
      <c r="O337">
        <v>7890123456</v>
      </c>
      <c r="P337" t="s">
        <v>6866</v>
      </c>
    </row>
    <row r="338" spans="1:16" x14ac:dyDescent="0.25">
      <c r="A338" t="s">
        <v>2891</v>
      </c>
      <c r="B338" t="s">
        <v>7215</v>
      </c>
      <c r="C338" s="1">
        <v>45307</v>
      </c>
      <c r="E338" t="s">
        <v>233</v>
      </c>
      <c r="F338" t="s">
        <v>32</v>
      </c>
      <c r="G338" t="s">
        <v>6895</v>
      </c>
      <c r="H338" t="s">
        <v>6896</v>
      </c>
      <c r="I338" t="s">
        <v>6839</v>
      </c>
      <c r="J338" t="s">
        <v>6882</v>
      </c>
      <c r="K338">
        <v>42101</v>
      </c>
      <c r="L338">
        <v>55</v>
      </c>
      <c r="M338" t="s">
        <v>6862</v>
      </c>
      <c r="N338">
        <v>1.24</v>
      </c>
      <c r="O338">
        <v>9012345678</v>
      </c>
    </row>
    <row r="339" spans="1:16" x14ac:dyDescent="0.25">
      <c r="A339" t="s">
        <v>2897</v>
      </c>
      <c r="B339" t="s">
        <v>7216</v>
      </c>
      <c r="C339" s="1">
        <v>45304</v>
      </c>
      <c r="E339" t="s">
        <v>31</v>
      </c>
      <c r="F339" t="s">
        <v>32</v>
      </c>
      <c r="G339" t="s">
        <v>6856</v>
      </c>
      <c r="H339" t="s">
        <v>6857</v>
      </c>
      <c r="I339" t="s">
        <v>6840</v>
      </c>
      <c r="J339" t="s">
        <v>6878</v>
      </c>
      <c r="K339">
        <v>30114</v>
      </c>
      <c r="L339">
        <v>56</v>
      </c>
      <c r="M339" t="s">
        <v>6862</v>
      </c>
      <c r="N339">
        <v>1.31</v>
      </c>
      <c r="O339">
        <v>8901234567</v>
      </c>
    </row>
    <row r="340" spans="1:16" x14ac:dyDescent="0.25">
      <c r="A340" t="s">
        <v>2906</v>
      </c>
      <c r="B340" t="s">
        <v>7217</v>
      </c>
      <c r="C340" s="1">
        <v>45371</v>
      </c>
      <c r="E340" t="s">
        <v>233</v>
      </c>
      <c r="F340" t="s">
        <v>32</v>
      </c>
      <c r="G340" t="s">
        <v>6895</v>
      </c>
      <c r="H340" t="s">
        <v>6896</v>
      </c>
      <c r="I340" t="s">
        <v>6841</v>
      </c>
      <c r="J340" t="s">
        <v>6886</v>
      </c>
      <c r="K340">
        <v>37919</v>
      </c>
      <c r="L340">
        <v>81</v>
      </c>
      <c r="M340" t="s">
        <v>6859</v>
      </c>
      <c r="N340">
        <v>3.02</v>
      </c>
      <c r="O340">
        <v>5678901234</v>
      </c>
    </row>
    <row r="341" spans="1:16" x14ac:dyDescent="0.25">
      <c r="A341" t="s">
        <v>2911</v>
      </c>
      <c r="B341" t="s">
        <v>7218</v>
      </c>
      <c r="C341" s="1">
        <v>45303</v>
      </c>
      <c r="D341" s="1">
        <v>45493</v>
      </c>
      <c r="E341" t="s">
        <v>52</v>
      </c>
      <c r="F341" t="s">
        <v>44</v>
      </c>
      <c r="G341" t="s">
        <v>6864</v>
      </c>
      <c r="I341" t="s">
        <v>6841</v>
      </c>
      <c r="J341" t="s">
        <v>6886</v>
      </c>
      <c r="K341">
        <v>37919</v>
      </c>
      <c r="L341">
        <v>37</v>
      </c>
      <c r="M341" t="s">
        <v>6862</v>
      </c>
      <c r="N341">
        <v>0.88</v>
      </c>
      <c r="O341">
        <v>5678901234</v>
      </c>
      <c r="P341" t="s">
        <v>6871</v>
      </c>
    </row>
    <row r="342" spans="1:16" x14ac:dyDescent="0.25">
      <c r="A342" t="s">
        <v>2917</v>
      </c>
      <c r="B342" t="s">
        <v>7219</v>
      </c>
      <c r="C342" s="1">
        <v>45381</v>
      </c>
      <c r="E342" t="s">
        <v>146</v>
      </c>
      <c r="F342" t="s">
        <v>147</v>
      </c>
      <c r="G342" t="s">
        <v>6884</v>
      </c>
      <c r="I342" t="s">
        <v>6842</v>
      </c>
      <c r="J342" t="s">
        <v>6876</v>
      </c>
      <c r="K342">
        <v>43215</v>
      </c>
      <c r="L342">
        <v>69</v>
      </c>
      <c r="M342" t="s">
        <v>6859</v>
      </c>
      <c r="N342">
        <v>2.69</v>
      </c>
      <c r="O342">
        <v>6789012345</v>
      </c>
    </row>
    <row r="343" spans="1:16" x14ac:dyDescent="0.25">
      <c r="A343" t="s">
        <v>2921</v>
      </c>
      <c r="B343" t="s">
        <v>7220</v>
      </c>
      <c r="C343" s="1">
        <v>45374</v>
      </c>
      <c r="E343" t="s">
        <v>43</v>
      </c>
      <c r="F343" t="s">
        <v>44</v>
      </c>
      <c r="G343" t="s">
        <v>6861</v>
      </c>
      <c r="I343" t="s">
        <v>6842</v>
      </c>
      <c r="J343" t="s">
        <v>6898</v>
      </c>
      <c r="K343">
        <v>44114</v>
      </c>
      <c r="L343">
        <v>52</v>
      </c>
      <c r="M343" t="s">
        <v>6862</v>
      </c>
      <c r="N343">
        <v>0.74</v>
      </c>
      <c r="O343">
        <v>2345678901</v>
      </c>
    </row>
    <row r="344" spans="1:16" x14ac:dyDescent="0.25">
      <c r="A344" t="s">
        <v>2931</v>
      </c>
      <c r="B344" t="s">
        <v>7221</v>
      </c>
      <c r="C344" s="1">
        <v>45342</v>
      </c>
      <c r="E344" t="s">
        <v>31</v>
      </c>
      <c r="F344" t="s">
        <v>32</v>
      </c>
      <c r="G344" t="s">
        <v>6856</v>
      </c>
      <c r="H344" t="s">
        <v>6857</v>
      </c>
      <c r="I344" t="s">
        <v>6841</v>
      </c>
      <c r="J344" t="s">
        <v>6870</v>
      </c>
      <c r="K344">
        <v>37087</v>
      </c>
      <c r="L344">
        <v>35</v>
      </c>
      <c r="M344" t="s">
        <v>6859</v>
      </c>
      <c r="N344">
        <v>0.93</v>
      </c>
      <c r="O344">
        <v>2233445566</v>
      </c>
    </row>
    <row r="345" spans="1:16" x14ac:dyDescent="0.25">
      <c r="A345" t="s">
        <v>2939</v>
      </c>
      <c r="B345" t="s">
        <v>7222</v>
      </c>
      <c r="C345" s="1">
        <v>45363</v>
      </c>
      <c r="E345" t="s">
        <v>43</v>
      </c>
      <c r="F345" t="s">
        <v>44</v>
      </c>
      <c r="G345" t="s">
        <v>6861</v>
      </c>
      <c r="I345" t="s">
        <v>6839</v>
      </c>
      <c r="J345" t="s">
        <v>6858</v>
      </c>
      <c r="K345">
        <v>40202</v>
      </c>
      <c r="L345">
        <v>25</v>
      </c>
      <c r="M345" t="s">
        <v>6859</v>
      </c>
      <c r="N345">
        <v>0.86</v>
      </c>
      <c r="O345">
        <v>3456789012</v>
      </c>
    </row>
    <row r="346" spans="1:16" x14ac:dyDescent="0.25">
      <c r="A346" t="s">
        <v>2947</v>
      </c>
      <c r="B346" t="s">
        <v>7223</v>
      </c>
      <c r="C346" s="1">
        <v>45293</v>
      </c>
      <c r="E346" t="s">
        <v>146</v>
      </c>
      <c r="F346" t="s">
        <v>147</v>
      </c>
      <c r="G346" t="s">
        <v>6884</v>
      </c>
      <c r="I346" t="s">
        <v>6839</v>
      </c>
      <c r="J346" t="s">
        <v>6858</v>
      </c>
      <c r="K346">
        <v>40202</v>
      </c>
      <c r="L346">
        <v>82</v>
      </c>
      <c r="M346" t="s">
        <v>6862</v>
      </c>
      <c r="N346">
        <v>2.6</v>
      </c>
      <c r="O346">
        <v>3456789012</v>
      </c>
    </row>
    <row r="347" spans="1:16" x14ac:dyDescent="0.25">
      <c r="A347" t="s">
        <v>2953</v>
      </c>
      <c r="B347" t="s">
        <v>7224</v>
      </c>
      <c r="C347" s="1">
        <v>45311</v>
      </c>
      <c r="E347" t="s">
        <v>31</v>
      </c>
      <c r="F347" t="s">
        <v>32</v>
      </c>
      <c r="G347" t="s">
        <v>6856</v>
      </c>
      <c r="H347" t="s">
        <v>6857</v>
      </c>
      <c r="I347" t="s">
        <v>6842</v>
      </c>
      <c r="J347" t="s">
        <v>6898</v>
      </c>
      <c r="K347">
        <v>44114</v>
      </c>
      <c r="L347">
        <v>82</v>
      </c>
      <c r="M347" t="s">
        <v>6862</v>
      </c>
      <c r="N347">
        <v>3.67</v>
      </c>
      <c r="O347">
        <v>2345678901</v>
      </c>
    </row>
    <row r="348" spans="1:16" x14ac:dyDescent="0.25">
      <c r="A348" t="s">
        <v>2963</v>
      </c>
      <c r="B348" t="s">
        <v>7225</v>
      </c>
      <c r="C348" s="1">
        <v>45376</v>
      </c>
      <c r="E348" t="s">
        <v>233</v>
      </c>
      <c r="F348" t="s">
        <v>32</v>
      </c>
      <c r="G348" t="s">
        <v>6895</v>
      </c>
      <c r="H348" t="s">
        <v>6896</v>
      </c>
      <c r="I348" t="s">
        <v>6839</v>
      </c>
      <c r="J348" t="s">
        <v>6858</v>
      </c>
      <c r="K348">
        <v>40202</v>
      </c>
      <c r="L348">
        <v>25</v>
      </c>
      <c r="M348" t="s">
        <v>6862</v>
      </c>
      <c r="N348">
        <v>0.72</v>
      </c>
      <c r="O348">
        <v>9012345678</v>
      </c>
    </row>
    <row r="349" spans="1:16" x14ac:dyDescent="0.25">
      <c r="A349" t="s">
        <v>2967</v>
      </c>
      <c r="B349" t="s">
        <v>7226</v>
      </c>
      <c r="C349" s="1">
        <v>45360</v>
      </c>
      <c r="E349" t="s">
        <v>31</v>
      </c>
      <c r="F349" t="s">
        <v>32</v>
      </c>
      <c r="G349" t="s">
        <v>6856</v>
      </c>
      <c r="H349" t="s">
        <v>6857</v>
      </c>
      <c r="I349" t="s">
        <v>6840</v>
      </c>
      <c r="J349" t="s">
        <v>6878</v>
      </c>
      <c r="K349">
        <v>30114</v>
      </c>
      <c r="L349">
        <v>58</v>
      </c>
      <c r="M349" t="s">
        <v>6862</v>
      </c>
      <c r="N349">
        <v>0.74</v>
      </c>
      <c r="O349">
        <v>8901234567</v>
      </c>
    </row>
    <row r="350" spans="1:16" x14ac:dyDescent="0.25">
      <c r="A350" t="s">
        <v>2978</v>
      </c>
      <c r="B350" t="s">
        <v>7227</v>
      </c>
      <c r="C350" s="1">
        <v>45340</v>
      </c>
      <c r="E350" t="s">
        <v>146</v>
      </c>
      <c r="F350" t="s">
        <v>147</v>
      </c>
      <c r="G350" t="s">
        <v>6884</v>
      </c>
      <c r="I350" t="s">
        <v>6841</v>
      </c>
      <c r="J350" t="s">
        <v>6886</v>
      </c>
      <c r="K350">
        <v>37919</v>
      </c>
      <c r="L350">
        <v>72</v>
      </c>
      <c r="M350" t="s">
        <v>6859</v>
      </c>
      <c r="N350">
        <v>3.01</v>
      </c>
      <c r="O350">
        <v>7890123456</v>
      </c>
    </row>
    <row r="351" spans="1:16" x14ac:dyDescent="0.25">
      <c r="A351" t="s">
        <v>2991</v>
      </c>
      <c r="B351" t="s">
        <v>7228</v>
      </c>
      <c r="C351" s="1">
        <v>45358</v>
      </c>
      <c r="E351" t="s">
        <v>52</v>
      </c>
      <c r="F351" t="s">
        <v>44</v>
      </c>
      <c r="G351" t="s">
        <v>6864</v>
      </c>
      <c r="I351" t="s">
        <v>6841</v>
      </c>
      <c r="J351" t="s">
        <v>6886</v>
      </c>
      <c r="K351">
        <v>37919</v>
      </c>
      <c r="L351">
        <v>68</v>
      </c>
      <c r="M351" t="s">
        <v>6862</v>
      </c>
      <c r="N351">
        <v>2.4300000000000002</v>
      </c>
      <c r="O351">
        <v>7890123456</v>
      </c>
    </row>
    <row r="352" spans="1:16" x14ac:dyDescent="0.25">
      <c r="A352" t="s">
        <v>3000</v>
      </c>
      <c r="B352" t="s">
        <v>7229</v>
      </c>
      <c r="C352" s="1">
        <v>45370</v>
      </c>
      <c r="E352" t="s">
        <v>43</v>
      </c>
      <c r="F352" t="s">
        <v>44</v>
      </c>
      <c r="G352" t="s">
        <v>6861</v>
      </c>
      <c r="I352" t="s">
        <v>6841</v>
      </c>
      <c r="J352" t="s">
        <v>6886</v>
      </c>
      <c r="K352">
        <v>37919</v>
      </c>
      <c r="L352">
        <v>43</v>
      </c>
      <c r="M352" t="s">
        <v>6859</v>
      </c>
      <c r="N352">
        <v>1.19</v>
      </c>
      <c r="O352">
        <v>7890123456</v>
      </c>
    </row>
    <row r="353" spans="1:15" x14ac:dyDescent="0.25">
      <c r="A353" t="s">
        <v>3010</v>
      </c>
      <c r="B353" t="s">
        <v>7230</v>
      </c>
      <c r="C353" s="1">
        <v>45352</v>
      </c>
      <c r="E353" t="s">
        <v>52</v>
      </c>
      <c r="F353" t="s">
        <v>44</v>
      </c>
      <c r="G353" t="s">
        <v>6864</v>
      </c>
      <c r="I353" t="s">
        <v>6842</v>
      </c>
      <c r="J353" t="s">
        <v>6876</v>
      </c>
      <c r="K353">
        <v>43215</v>
      </c>
      <c r="L353">
        <v>52</v>
      </c>
      <c r="M353" t="s">
        <v>6862</v>
      </c>
      <c r="N353">
        <v>0.98</v>
      </c>
      <c r="O353">
        <v>6789012345</v>
      </c>
    </row>
    <row r="354" spans="1:15" x14ac:dyDescent="0.25">
      <c r="A354" t="s">
        <v>3018</v>
      </c>
      <c r="B354" t="s">
        <v>7231</v>
      </c>
      <c r="C354" s="1">
        <v>45332</v>
      </c>
      <c r="E354" t="s">
        <v>52</v>
      </c>
      <c r="F354" t="s">
        <v>44</v>
      </c>
      <c r="G354" t="s">
        <v>6864</v>
      </c>
      <c r="I354" t="s">
        <v>6839</v>
      </c>
      <c r="J354" t="s">
        <v>6882</v>
      </c>
      <c r="K354">
        <v>42101</v>
      </c>
      <c r="L354">
        <v>64</v>
      </c>
      <c r="M354" t="s">
        <v>6859</v>
      </c>
      <c r="N354">
        <v>1.1000000000000001</v>
      </c>
      <c r="O354">
        <v>9012345678</v>
      </c>
    </row>
    <row r="355" spans="1:15" x14ac:dyDescent="0.25">
      <c r="A355" t="s">
        <v>3028</v>
      </c>
      <c r="B355" t="s">
        <v>7232</v>
      </c>
      <c r="C355" s="1">
        <v>45369</v>
      </c>
      <c r="E355" t="s">
        <v>233</v>
      </c>
      <c r="F355" t="s">
        <v>32</v>
      </c>
      <c r="G355" t="s">
        <v>6895</v>
      </c>
      <c r="H355" t="s">
        <v>6896</v>
      </c>
      <c r="I355" t="s">
        <v>6841</v>
      </c>
      <c r="J355" t="s">
        <v>6868</v>
      </c>
      <c r="K355">
        <v>37203</v>
      </c>
      <c r="L355">
        <v>33</v>
      </c>
      <c r="M355" t="s">
        <v>6862</v>
      </c>
      <c r="N355">
        <v>1.37</v>
      </c>
      <c r="O355">
        <v>5678901234</v>
      </c>
    </row>
    <row r="356" spans="1:15" x14ac:dyDescent="0.25">
      <c r="A356" t="s">
        <v>3035</v>
      </c>
      <c r="B356" t="s">
        <v>7233</v>
      </c>
      <c r="C356" s="1">
        <v>45332</v>
      </c>
      <c r="E356" t="s">
        <v>233</v>
      </c>
      <c r="F356" t="s">
        <v>32</v>
      </c>
      <c r="G356" t="s">
        <v>6895</v>
      </c>
      <c r="H356" t="s">
        <v>6896</v>
      </c>
      <c r="I356" t="s">
        <v>6842</v>
      </c>
      <c r="J356" t="s">
        <v>6898</v>
      </c>
      <c r="K356">
        <v>44114</v>
      </c>
      <c r="L356">
        <v>50</v>
      </c>
      <c r="M356" t="s">
        <v>6859</v>
      </c>
      <c r="N356">
        <v>0.91</v>
      </c>
      <c r="O356">
        <v>2345678901</v>
      </c>
    </row>
    <row r="357" spans="1:15" x14ac:dyDescent="0.25">
      <c r="A357" t="s">
        <v>3046</v>
      </c>
      <c r="B357" t="s">
        <v>7234</v>
      </c>
      <c r="C357" s="1">
        <v>45292</v>
      </c>
      <c r="E357" t="s">
        <v>146</v>
      </c>
      <c r="F357" t="s">
        <v>147</v>
      </c>
      <c r="G357" t="s">
        <v>6884</v>
      </c>
      <c r="I357" t="s">
        <v>6842</v>
      </c>
      <c r="J357" t="s">
        <v>6898</v>
      </c>
      <c r="K357">
        <v>44114</v>
      </c>
      <c r="L357">
        <v>74</v>
      </c>
      <c r="M357" t="s">
        <v>6862</v>
      </c>
      <c r="N357">
        <v>3.6</v>
      </c>
      <c r="O357">
        <v>2345678901</v>
      </c>
    </row>
    <row r="358" spans="1:15" x14ac:dyDescent="0.25">
      <c r="A358" t="s">
        <v>3065</v>
      </c>
      <c r="B358" t="s">
        <v>7235</v>
      </c>
      <c r="C358" s="1">
        <v>45381</v>
      </c>
      <c r="E358" t="s">
        <v>146</v>
      </c>
      <c r="F358" t="s">
        <v>147</v>
      </c>
      <c r="G358" t="s">
        <v>6884</v>
      </c>
      <c r="I358" t="s">
        <v>6840</v>
      </c>
      <c r="J358" t="s">
        <v>6878</v>
      </c>
      <c r="K358">
        <v>30114</v>
      </c>
      <c r="L358">
        <v>83</v>
      </c>
      <c r="M358" t="s">
        <v>6862</v>
      </c>
      <c r="N358">
        <v>2.78</v>
      </c>
      <c r="O358">
        <v>8901234567</v>
      </c>
    </row>
    <row r="359" spans="1:15" x14ac:dyDescent="0.25">
      <c r="A359" t="s">
        <v>3074</v>
      </c>
      <c r="B359" t="s">
        <v>7236</v>
      </c>
      <c r="C359" s="1">
        <v>45305</v>
      </c>
      <c r="E359" t="s">
        <v>233</v>
      </c>
      <c r="F359" t="s">
        <v>32</v>
      </c>
      <c r="G359" t="s">
        <v>6895</v>
      </c>
      <c r="H359" t="s">
        <v>6896</v>
      </c>
      <c r="I359" t="s">
        <v>6841</v>
      </c>
      <c r="J359" t="s">
        <v>6886</v>
      </c>
      <c r="K359">
        <v>37919</v>
      </c>
      <c r="L359">
        <v>32</v>
      </c>
      <c r="M359" t="s">
        <v>6862</v>
      </c>
      <c r="N359">
        <v>1.22</v>
      </c>
      <c r="O359">
        <v>7890123456</v>
      </c>
    </row>
    <row r="360" spans="1:15" x14ac:dyDescent="0.25">
      <c r="A360" t="s">
        <v>3081</v>
      </c>
      <c r="B360" t="s">
        <v>7237</v>
      </c>
      <c r="C360" s="1">
        <v>45313</v>
      </c>
      <c r="E360" t="s">
        <v>233</v>
      </c>
      <c r="F360" t="s">
        <v>32</v>
      </c>
      <c r="G360" t="s">
        <v>6895</v>
      </c>
      <c r="H360" t="s">
        <v>6896</v>
      </c>
      <c r="I360" t="s">
        <v>6842</v>
      </c>
      <c r="J360" t="s">
        <v>6876</v>
      </c>
      <c r="K360">
        <v>43215</v>
      </c>
      <c r="L360">
        <v>23</v>
      </c>
      <c r="M360" t="s">
        <v>6859</v>
      </c>
      <c r="N360">
        <v>0.78</v>
      </c>
      <c r="O360">
        <v>2345678901</v>
      </c>
    </row>
    <row r="361" spans="1:15" x14ac:dyDescent="0.25">
      <c r="A361" t="s">
        <v>3092</v>
      </c>
      <c r="B361" t="s">
        <v>7238</v>
      </c>
      <c r="C361" s="1">
        <v>45355</v>
      </c>
      <c r="E361" t="s">
        <v>52</v>
      </c>
      <c r="F361" t="s">
        <v>44</v>
      </c>
      <c r="G361" t="s">
        <v>6864</v>
      </c>
      <c r="I361" t="s">
        <v>6842</v>
      </c>
      <c r="J361" t="s">
        <v>6898</v>
      </c>
      <c r="K361">
        <v>44114</v>
      </c>
      <c r="L361">
        <v>77</v>
      </c>
      <c r="M361" t="s">
        <v>6859</v>
      </c>
      <c r="N361">
        <v>2.31</v>
      </c>
      <c r="O361">
        <v>6789012345</v>
      </c>
    </row>
    <row r="362" spans="1:15" x14ac:dyDescent="0.25">
      <c r="A362" t="s">
        <v>3101</v>
      </c>
      <c r="B362" t="s">
        <v>7239</v>
      </c>
      <c r="C362" s="1">
        <v>45323</v>
      </c>
      <c r="E362" t="s">
        <v>52</v>
      </c>
      <c r="F362" t="s">
        <v>44</v>
      </c>
      <c r="G362" t="s">
        <v>6864</v>
      </c>
      <c r="I362" t="s">
        <v>6840</v>
      </c>
      <c r="J362" t="s">
        <v>6865</v>
      </c>
      <c r="K362">
        <v>30303</v>
      </c>
      <c r="L362">
        <v>63</v>
      </c>
      <c r="M362" t="s">
        <v>6859</v>
      </c>
      <c r="N362">
        <v>0.88</v>
      </c>
      <c r="O362">
        <v>8901234567</v>
      </c>
    </row>
    <row r="363" spans="1:15" x14ac:dyDescent="0.25">
      <c r="A363" t="s">
        <v>3110</v>
      </c>
      <c r="B363" t="s">
        <v>7240</v>
      </c>
      <c r="C363" s="1">
        <v>45338</v>
      </c>
      <c r="E363" t="s">
        <v>31</v>
      </c>
      <c r="F363" t="s">
        <v>32</v>
      </c>
      <c r="G363" t="s">
        <v>6856</v>
      </c>
      <c r="H363" t="s">
        <v>6857</v>
      </c>
      <c r="I363" t="s">
        <v>6839</v>
      </c>
      <c r="J363" t="s">
        <v>6873</v>
      </c>
      <c r="K363">
        <v>42701</v>
      </c>
      <c r="L363">
        <v>60</v>
      </c>
      <c r="M363" t="s">
        <v>6859</v>
      </c>
      <c r="N363">
        <v>1.1000000000000001</v>
      </c>
      <c r="O363">
        <v>9012345678</v>
      </c>
    </row>
    <row r="364" spans="1:15" x14ac:dyDescent="0.25">
      <c r="A364" t="s">
        <v>3121</v>
      </c>
      <c r="B364" t="s">
        <v>7241</v>
      </c>
      <c r="C364" s="1">
        <v>45374</v>
      </c>
      <c r="E364" t="s">
        <v>52</v>
      </c>
      <c r="F364" t="s">
        <v>44</v>
      </c>
      <c r="G364" t="s">
        <v>6864</v>
      </c>
      <c r="I364" t="s">
        <v>6842</v>
      </c>
      <c r="J364" t="s">
        <v>6898</v>
      </c>
      <c r="K364">
        <v>44114</v>
      </c>
      <c r="L364">
        <v>35</v>
      </c>
      <c r="M364" t="s">
        <v>6862</v>
      </c>
      <c r="N364">
        <v>1.37</v>
      </c>
      <c r="O364">
        <v>6789012345</v>
      </c>
    </row>
    <row r="365" spans="1:15" x14ac:dyDescent="0.25">
      <c r="A365" t="s">
        <v>3127</v>
      </c>
      <c r="B365" t="s">
        <v>7242</v>
      </c>
      <c r="C365" s="1">
        <v>45348</v>
      </c>
      <c r="E365" t="s">
        <v>31</v>
      </c>
      <c r="F365" t="s">
        <v>32</v>
      </c>
      <c r="G365" t="s">
        <v>6856</v>
      </c>
      <c r="H365" t="s">
        <v>6857</v>
      </c>
      <c r="I365" t="s">
        <v>6840</v>
      </c>
      <c r="J365" t="s">
        <v>6865</v>
      </c>
      <c r="K365">
        <v>30303</v>
      </c>
      <c r="L365">
        <v>24</v>
      </c>
      <c r="M365" t="s">
        <v>6859</v>
      </c>
      <c r="N365">
        <v>0.93</v>
      </c>
      <c r="O365">
        <v>8901234567</v>
      </c>
    </row>
    <row r="366" spans="1:15" x14ac:dyDescent="0.25">
      <c r="A366" t="s">
        <v>3137</v>
      </c>
      <c r="B366" t="s">
        <v>7243</v>
      </c>
      <c r="C366" s="1">
        <v>45294</v>
      </c>
      <c r="E366" t="s">
        <v>52</v>
      </c>
      <c r="F366" t="s">
        <v>44</v>
      </c>
      <c r="G366" t="s">
        <v>6864</v>
      </c>
      <c r="I366" t="s">
        <v>6842</v>
      </c>
      <c r="J366" t="s">
        <v>6898</v>
      </c>
      <c r="K366">
        <v>44114</v>
      </c>
      <c r="L366">
        <v>54</v>
      </c>
      <c r="M366" t="s">
        <v>6862</v>
      </c>
      <c r="N366">
        <v>1.1299999999999999</v>
      </c>
      <c r="O366">
        <v>2345678901</v>
      </c>
    </row>
    <row r="367" spans="1:15" x14ac:dyDescent="0.25">
      <c r="A367" t="s">
        <v>3144</v>
      </c>
      <c r="B367" t="s">
        <v>7244</v>
      </c>
      <c r="C367" s="1">
        <v>45329</v>
      </c>
      <c r="E367" t="s">
        <v>31</v>
      </c>
      <c r="F367" t="s">
        <v>32</v>
      </c>
      <c r="G367" t="s">
        <v>6856</v>
      </c>
      <c r="H367" t="s">
        <v>6857</v>
      </c>
      <c r="I367" t="s">
        <v>6841</v>
      </c>
      <c r="J367" t="s">
        <v>6868</v>
      </c>
      <c r="K367">
        <v>37203</v>
      </c>
      <c r="L367">
        <v>52</v>
      </c>
      <c r="M367" t="s">
        <v>6862</v>
      </c>
      <c r="N367">
        <v>1.34</v>
      </c>
      <c r="O367">
        <v>5678901234</v>
      </c>
    </row>
    <row r="368" spans="1:15" x14ac:dyDescent="0.25">
      <c r="A368" t="s">
        <v>3154</v>
      </c>
      <c r="B368" t="s">
        <v>7245</v>
      </c>
      <c r="C368" s="1">
        <v>45339</v>
      </c>
      <c r="E368" t="s">
        <v>43</v>
      </c>
      <c r="F368" t="s">
        <v>44</v>
      </c>
      <c r="G368" t="s">
        <v>6861</v>
      </c>
      <c r="I368" t="s">
        <v>6842</v>
      </c>
      <c r="J368" t="s">
        <v>6876</v>
      </c>
      <c r="K368">
        <v>43215</v>
      </c>
      <c r="L368">
        <v>38</v>
      </c>
      <c r="M368" t="s">
        <v>6859</v>
      </c>
      <c r="N368">
        <v>1.17</v>
      </c>
      <c r="O368">
        <v>6789012345</v>
      </c>
    </row>
    <row r="369" spans="1:15" x14ac:dyDescent="0.25">
      <c r="A369" t="s">
        <v>3165</v>
      </c>
      <c r="B369" t="s">
        <v>7246</v>
      </c>
      <c r="C369" s="1">
        <v>45307</v>
      </c>
      <c r="E369" t="s">
        <v>31</v>
      </c>
      <c r="F369" t="s">
        <v>32</v>
      </c>
      <c r="G369" t="s">
        <v>6856</v>
      </c>
      <c r="H369" t="s">
        <v>6857</v>
      </c>
      <c r="I369" t="s">
        <v>6842</v>
      </c>
      <c r="J369" t="s">
        <v>6876</v>
      </c>
      <c r="K369">
        <v>43215</v>
      </c>
      <c r="L369">
        <v>69</v>
      </c>
      <c r="M369" t="s">
        <v>6862</v>
      </c>
      <c r="N369">
        <v>2.64</v>
      </c>
      <c r="O369">
        <v>6789012345</v>
      </c>
    </row>
    <row r="370" spans="1:15" x14ac:dyDescent="0.25">
      <c r="A370" t="s">
        <v>3172</v>
      </c>
      <c r="B370" t="s">
        <v>7247</v>
      </c>
      <c r="C370" s="1">
        <v>45366</v>
      </c>
      <c r="E370" t="s">
        <v>31</v>
      </c>
      <c r="F370" t="s">
        <v>32</v>
      </c>
      <c r="G370" t="s">
        <v>6856</v>
      </c>
      <c r="H370" t="s">
        <v>6857</v>
      </c>
      <c r="I370" t="s">
        <v>6840</v>
      </c>
      <c r="J370" t="s">
        <v>6878</v>
      </c>
      <c r="K370">
        <v>30114</v>
      </c>
      <c r="L370">
        <v>68</v>
      </c>
      <c r="M370" t="s">
        <v>6859</v>
      </c>
      <c r="N370">
        <v>2.92</v>
      </c>
      <c r="O370">
        <v>8901234567</v>
      </c>
    </row>
    <row r="371" spans="1:15" x14ac:dyDescent="0.25">
      <c r="A371" t="s">
        <v>3183</v>
      </c>
      <c r="B371" t="s">
        <v>7248</v>
      </c>
      <c r="C371" s="1">
        <v>45331</v>
      </c>
      <c r="E371" t="s">
        <v>146</v>
      </c>
      <c r="F371" t="s">
        <v>147</v>
      </c>
      <c r="G371" t="s">
        <v>6884</v>
      </c>
      <c r="I371" t="s">
        <v>6842</v>
      </c>
      <c r="J371" t="s">
        <v>6876</v>
      </c>
      <c r="K371">
        <v>43215</v>
      </c>
      <c r="L371">
        <v>73</v>
      </c>
      <c r="M371" t="s">
        <v>6859</v>
      </c>
      <c r="N371">
        <v>3.46</v>
      </c>
      <c r="O371">
        <v>6789012345</v>
      </c>
    </row>
    <row r="372" spans="1:15" x14ac:dyDescent="0.25">
      <c r="A372" t="s">
        <v>3192</v>
      </c>
      <c r="B372" t="s">
        <v>7249</v>
      </c>
      <c r="C372" s="1">
        <v>45334</v>
      </c>
      <c r="E372" t="s">
        <v>52</v>
      </c>
      <c r="F372" t="s">
        <v>44</v>
      </c>
      <c r="G372" t="s">
        <v>6864</v>
      </c>
      <c r="I372" t="s">
        <v>6841</v>
      </c>
      <c r="J372" t="s">
        <v>6868</v>
      </c>
      <c r="K372">
        <v>37203</v>
      </c>
      <c r="L372">
        <v>39</v>
      </c>
      <c r="M372" t="s">
        <v>6862</v>
      </c>
      <c r="N372">
        <v>0.74</v>
      </c>
      <c r="O372">
        <v>7890123456</v>
      </c>
    </row>
    <row r="373" spans="1:15" x14ac:dyDescent="0.25">
      <c r="A373" t="s">
        <v>3197</v>
      </c>
      <c r="B373" t="s">
        <v>7250</v>
      </c>
      <c r="C373" s="1">
        <v>45364</v>
      </c>
      <c r="E373" t="s">
        <v>52</v>
      </c>
      <c r="F373" t="s">
        <v>44</v>
      </c>
      <c r="G373" t="s">
        <v>6864</v>
      </c>
      <c r="I373" t="s">
        <v>6839</v>
      </c>
      <c r="J373" t="s">
        <v>6882</v>
      </c>
      <c r="K373">
        <v>42101</v>
      </c>
      <c r="L373">
        <v>27</v>
      </c>
      <c r="M373" t="s">
        <v>6859</v>
      </c>
      <c r="N373">
        <v>1.02</v>
      </c>
      <c r="O373">
        <v>3456789012</v>
      </c>
    </row>
    <row r="374" spans="1:15" x14ac:dyDescent="0.25">
      <c r="A374" t="s">
        <v>3206</v>
      </c>
      <c r="B374" t="s">
        <v>7251</v>
      </c>
      <c r="C374" s="1">
        <v>45292</v>
      </c>
      <c r="E374" t="s">
        <v>43</v>
      </c>
      <c r="F374" t="s">
        <v>44</v>
      </c>
      <c r="G374" t="s">
        <v>6861</v>
      </c>
      <c r="I374" t="s">
        <v>6839</v>
      </c>
      <c r="J374" t="s">
        <v>6858</v>
      </c>
      <c r="K374">
        <v>40202</v>
      </c>
      <c r="L374">
        <v>70</v>
      </c>
      <c r="M374" t="s">
        <v>6859</v>
      </c>
      <c r="N374">
        <v>3.38</v>
      </c>
      <c r="O374">
        <v>9012345678</v>
      </c>
    </row>
    <row r="375" spans="1:15" x14ac:dyDescent="0.25">
      <c r="A375" t="s">
        <v>3217</v>
      </c>
      <c r="B375" t="s">
        <v>7252</v>
      </c>
      <c r="C375" s="1">
        <v>45318</v>
      </c>
      <c r="E375" t="s">
        <v>233</v>
      </c>
      <c r="F375" t="s">
        <v>32</v>
      </c>
      <c r="G375" t="s">
        <v>6895</v>
      </c>
      <c r="H375" t="s">
        <v>6896</v>
      </c>
      <c r="I375" t="s">
        <v>6841</v>
      </c>
      <c r="J375" t="s">
        <v>6886</v>
      </c>
      <c r="K375">
        <v>37919</v>
      </c>
      <c r="L375">
        <v>70</v>
      </c>
      <c r="M375" t="s">
        <v>6862</v>
      </c>
      <c r="N375">
        <v>3.41</v>
      </c>
      <c r="O375">
        <v>7890123456</v>
      </c>
    </row>
    <row r="376" spans="1:15" x14ac:dyDescent="0.25">
      <c r="A376" t="s">
        <v>3236</v>
      </c>
      <c r="B376" t="s">
        <v>7253</v>
      </c>
      <c r="C376" s="1">
        <v>45295</v>
      </c>
      <c r="E376" t="s">
        <v>31</v>
      </c>
      <c r="F376" t="s">
        <v>32</v>
      </c>
      <c r="G376" t="s">
        <v>6856</v>
      </c>
      <c r="H376" t="s">
        <v>6857</v>
      </c>
      <c r="I376" t="s">
        <v>6841</v>
      </c>
      <c r="J376" t="s">
        <v>6868</v>
      </c>
      <c r="K376">
        <v>37203</v>
      </c>
      <c r="L376">
        <v>36</v>
      </c>
      <c r="M376" t="s">
        <v>6859</v>
      </c>
      <c r="N376">
        <v>0.74</v>
      </c>
      <c r="O376">
        <v>5678901234</v>
      </c>
    </row>
    <row r="377" spans="1:15" x14ac:dyDescent="0.25">
      <c r="A377" t="s">
        <v>3247</v>
      </c>
      <c r="B377" t="s">
        <v>7254</v>
      </c>
      <c r="C377" s="1">
        <v>45348</v>
      </c>
      <c r="E377" t="s">
        <v>233</v>
      </c>
      <c r="F377" t="s">
        <v>32</v>
      </c>
      <c r="G377" t="s">
        <v>6895</v>
      </c>
      <c r="H377" t="s">
        <v>6896</v>
      </c>
      <c r="I377" t="s">
        <v>6840</v>
      </c>
      <c r="J377" t="s">
        <v>6865</v>
      </c>
      <c r="K377">
        <v>30303</v>
      </c>
      <c r="L377">
        <v>39</v>
      </c>
      <c r="M377" t="s">
        <v>6859</v>
      </c>
      <c r="N377">
        <v>0.97</v>
      </c>
      <c r="O377">
        <v>8901234567</v>
      </c>
    </row>
    <row r="378" spans="1:15" x14ac:dyDescent="0.25">
      <c r="A378" t="s">
        <v>3251</v>
      </c>
      <c r="B378" t="s">
        <v>7255</v>
      </c>
      <c r="C378" s="1">
        <v>45378</v>
      </c>
      <c r="E378" t="s">
        <v>31</v>
      </c>
      <c r="F378" t="s">
        <v>32</v>
      </c>
      <c r="G378" t="s">
        <v>6856</v>
      </c>
      <c r="H378" t="s">
        <v>6857</v>
      </c>
      <c r="I378" t="s">
        <v>6839</v>
      </c>
      <c r="J378" t="s">
        <v>6873</v>
      </c>
      <c r="K378">
        <v>42701</v>
      </c>
      <c r="L378">
        <v>52</v>
      </c>
      <c r="M378" t="s">
        <v>6862</v>
      </c>
      <c r="N378">
        <v>0.83</v>
      </c>
      <c r="O378">
        <v>9012345678</v>
      </c>
    </row>
    <row r="379" spans="1:15" x14ac:dyDescent="0.25">
      <c r="A379" t="s">
        <v>3256</v>
      </c>
      <c r="B379" t="s">
        <v>7256</v>
      </c>
      <c r="C379" s="1">
        <v>45358</v>
      </c>
      <c r="E379" t="s">
        <v>31</v>
      </c>
      <c r="F379" t="s">
        <v>32</v>
      </c>
      <c r="G379" t="s">
        <v>6856</v>
      </c>
      <c r="H379" t="s">
        <v>6857</v>
      </c>
      <c r="I379" t="s">
        <v>6840</v>
      </c>
      <c r="J379" t="s">
        <v>6865</v>
      </c>
      <c r="K379">
        <v>30303</v>
      </c>
      <c r="L379">
        <v>63</v>
      </c>
      <c r="M379" t="s">
        <v>6862</v>
      </c>
      <c r="N379">
        <v>0.93</v>
      </c>
      <c r="O379">
        <v>8901234567</v>
      </c>
    </row>
    <row r="380" spans="1:15" x14ac:dyDescent="0.25">
      <c r="A380" t="s">
        <v>3260</v>
      </c>
      <c r="B380" t="s">
        <v>7257</v>
      </c>
      <c r="C380" s="1">
        <v>45301</v>
      </c>
      <c r="E380" t="s">
        <v>31</v>
      </c>
      <c r="F380" t="s">
        <v>32</v>
      </c>
      <c r="G380" t="s">
        <v>6856</v>
      </c>
      <c r="H380" t="s">
        <v>6857</v>
      </c>
      <c r="I380" t="s">
        <v>6842</v>
      </c>
      <c r="J380" t="s">
        <v>6898</v>
      </c>
      <c r="K380">
        <v>44114</v>
      </c>
      <c r="L380">
        <v>51</v>
      </c>
      <c r="M380" t="s">
        <v>6862</v>
      </c>
      <c r="N380">
        <v>0.81</v>
      </c>
      <c r="O380">
        <v>2345678901</v>
      </c>
    </row>
    <row r="381" spans="1:15" x14ac:dyDescent="0.25">
      <c r="A381" t="s">
        <v>3265</v>
      </c>
      <c r="B381" t="s">
        <v>7258</v>
      </c>
      <c r="C381" s="1">
        <v>45373</v>
      </c>
      <c r="E381" t="s">
        <v>146</v>
      </c>
      <c r="F381" t="s">
        <v>147</v>
      </c>
      <c r="G381" t="s">
        <v>6884</v>
      </c>
      <c r="I381" t="s">
        <v>6840</v>
      </c>
      <c r="J381" t="s">
        <v>6865</v>
      </c>
      <c r="K381">
        <v>30303</v>
      </c>
      <c r="L381">
        <v>65</v>
      </c>
      <c r="M381" t="s">
        <v>6862</v>
      </c>
      <c r="N381">
        <v>2.44</v>
      </c>
      <c r="O381">
        <v>8901234567</v>
      </c>
    </row>
    <row r="382" spans="1:15" x14ac:dyDescent="0.25">
      <c r="A382" t="s">
        <v>3275</v>
      </c>
      <c r="B382" t="s">
        <v>7259</v>
      </c>
      <c r="C382" s="1">
        <v>45319</v>
      </c>
      <c r="E382" t="s">
        <v>31</v>
      </c>
      <c r="F382" t="s">
        <v>32</v>
      </c>
      <c r="G382" t="s">
        <v>6856</v>
      </c>
      <c r="H382" t="s">
        <v>6857</v>
      </c>
      <c r="I382" t="s">
        <v>6840</v>
      </c>
      <c r="J382" t="s">
        <v>6878</v>
      </c>
      <c r="K382">
        <v>30114</v>
      </c>
      <c r="L382">
        <v>38</v>
      </c>
      <c r="M382" t="s">
        <v>6862</v>
      </c>
      <c r="N382">
        <v>1.26</v>
      </c>
      <c r="O382">
        <v>8901234567</v>
      </c>
    </row>
    <row r="383" spans="1:15" x14ac:dyDescent="0.25">
      <c r="A383" t="s">
        <v>3279</v>
      </c>
      <c r="B383" t="s">
        <v>7260</v>
      </c>
      <c r="C383" s="1">
        <v>45306</v>
      </c>
      <c r="E383" t="s">
        <v>43</v>
      </c>
      <c r="F383" t="s">
        <v>44</v>
      </c>
      <c r="G383" t="s">
        <v>6861</v>
      </c>
      <c r="I383" t="s">
        <v>6840</v>
      </c>
      <c r="J383" t="s">
        <v>6865</v>
      </c>
      <c r="K383">
        <v>30303</v>
      </c>
      <c r="L383">
        <v>27</v>
      </c>
      <c r="M383" t="s">
        <v>6862</v>
      </c>
      <c r="N383">
        <v>1.1399999999999999</v>
      </c>
      <c r="O383">
        <v>8901234567</v>
      </c>
    </row>
    <row r="384" spans="1:15" x14ac:dyDescent="0.25">
      <c r="A384" t="s">
        <v>3284</v>
      </c>
      <c r="B384" t="s">
        <v>7261</v>
      </c>
      <c r="C384" s="1">
        <v>45332</v>
      </c>
      <c r="E384" t="s">
        <v>43</v>
      </c>
      <c r="F384" t="s">
        <v>44</v>
      </c>
      <c r="G384" t="s">
        <v>6861</v>
      </c>
      <c r="I384" t="s">
        <v>6841</v>
      </c>
      <c r="J384" t="s">
        <v>6886</v>
      </c>
      <c r="K384">
        <v>37919</v>
      </c>
      <c r="L384">
        <v>57</v>
      </c>
      <c r="M384" t="s">
        <v>6862</v>
      </c>
      <c r="N384">
        <v>1.31</v>
      </c>
      <c r="O384">
        <v>5678901234</v>
      </c>
    </row>
    <row r="385" spans="1:15" x14ac:dyDescent="0.25">
      <c r="A385" t="s">
        <v>3293</v>
      </c>
      <c r="B385" t="s">
        <v>7262</v>
      </c>
      <c r="C385" s="1">
        <v>45381</v>
      </c>
      <c r="E385" t="s">
        <v>31</v>
      </c>
      <c r="F385" t="s">
        <v>32</v>
      </c>
      <c r="G385" t="s">
        <v>6856</v>
      </c>
      <c r="H385" t="s">
        <v>6857</v>
      </c>
      <c r="I385" t="s">
        <v>6841</v>
      </c>
      <c r="J385" t="s">
        <v>6870</v>
      </c>
      <c r="K385">
        <v>37087</v>
      </c>
      <c r="L385">
        <v>56</v>
      </c>
      <c r="M385" t="s">
        <v>6862</v>
      </c>
      <c r="N385">
        <v>1.25</v>
      </c>
      <c r="O385">
        <v>2233445566</v>
      </c>
    </row>
    <row r="386" spans="1:15" x14ac:dyDescent="0.25">
      <c r="A386" t="s">
        <v>3302</v>
      </c>
      <c r="B386" t="s">
        <v>7263</v>
      </c>
      <c r="C386" s="1">
        <v>45349</v>
      </c>
      <c r="E386" t="s">
        <v>31</v>
      </c>
      <c r="F386" t="s">
        <v>32</v>
      </c>
      <c r="G386" t="s">
        <v>6856</v>
      </c>
      <c r="H386" t="s">
        <v>6857</v>
      </c>
      <c r="I386" t="s">
        <v>6840</v>
      </c>
      <c r="J386" t="s">
        <v>6878</v>
      </c>
      <c r="K386">
        <v>30114</v>
      </c>
      <c r="L386">
        <v>28</v>
      </c>
      <c r="M386" t="s">
        <v>6859</v>
      </c>
      <c r="N386">
        <v>0.81</v>
      </c>
      <c r="O386">
        <v>8901234567</v>
      </c>
    </row>
    <row r="387" spans="1:15" x14ac:dyDescent="0.25">
      <c r="A387" t="s">
        <v>3307</v>
      </c>
      <c r="B387" t="s">
        <v>7264</v>
      </c>
      <c r="C387" s="1">
        <v>45306</v>
      </c>
      <c r="E387" t="s">
        <v>52</v>
      </c>
      <c r="F387" t="s">
        <v>44</v>
      </c>
      <c r="G387" t="s">
        <v>6864</v>
      </c>
      <c r="I387" t="s">
        <v>6839</v>
      </c>
      <c r="J387" t="s">
        <v>6858</v>
      </c>
      <c r="K387">
        <v>40202</v>
      </c>
      <c r="L387">
        <v>54</v>
      </c>
      <c r="M387" t="s">
        <v>6862</v>
      </c>
      <c r="N387">
        <v>0.74</v>
      </c>
      <c r="O387">
        <v>3456789012</v>
      </c>
    </row>
    <row r="388" spans="1:15" x14ac:dyDescent="0.25">
      <c r="A388" t="s">
        <v>3312</v>
      </c>
      <c r="B388" t="s">
        <v>7265</v>
      </c>
      <c r="C388" s="1">
        <v>45367</v>
      </c>
      <c r="E388" t="s">
        <v>233</v>
      </c>
      <c r="F388" t="s">
        <v>32</v>
      </c>
      <c r="G388" t="s">
        <v>6895</v>
      </c>
      <c r="H388" t="s">
        <v>6896</v>
      </c>
      <c r="I388" t="s">
        <v>6842</v>
      </c>
      <c r="J388" t="s">
        <v>6898</v>
      </c>
      <c r="K388">
        <v>44114</v>
      </c>
      <c r="L388">
        <v>49</v>
      </c>
      <c r="M388" t="s">
        <v>6859</v>
      </c>
      <c r="N388">
        <v>1.21</v>
      </c>
      <c r="O388">
        <v>6789012345</v>
      </c>
    </row>
    <row r="389" spans="1:15" x14ac:dyDescent="0.25">
      <c r="A389" t="s">
        <v>3320</v>
      </c>
      <c r="B389" t="s">
        <v>7266</v>
      </c>
      <c r="C389" s="1">
        <v>45314</v>
      </c>
      <c r="E389" t="s">
        <v>43</v>
      </c>
      <c r="F389" t="s">
        <v>44</v>
      </c>
      <c r="G389" t="s">
        <v>6861</v>
      </c>
      <c r="I389" t="s">
        <v>6840</v>
      </c>
      <c r="J389" t="s">
        <v>6865</v>
      </c>
      <c r="K389">
        <v>30303</v>
      </c>
      <c r="L389">
        <v>49</v>
      </c>
      <c r="M389" t="s">
        <v>6859</v>
      </c>
      <c r="N389">
        <v>1.06</v>
      </c>
      <c r="O389">
        <v>8901234567</v>
      </c>
    </row>
    <row r="390" spans="1:15" x14ac:dyDescent="0.25">
      <c r="A390" t="s">
        <v>3324</v>
      </c>
      <c r="B390" t="s">
        <v>7267</v>
      </c>
      <c r="C390" s="1">
        <v>45361</v>
      </c>
      <c r="E390" t="s">
        <v>52</v>
      </c>
      <c r="F390" t="s">
        <v>44</v>
      </c>
      <c r="G390" t="s">
        <v>6864</v>
      </c>
      <c r="I390" t="s">
        <v>6839</v>
      </c>
      <c r="J390" t="s">
        <v>6882</v>
      </c>
      <c r="K390">
        <v>42101</v>
      </c>
      <c r="L390">
        <v>69</v>
      </c>
      <c r="M390" t="s">
        <v>6859</v>
      </c>
      <c r="N390">
        <v>2.4300000000000002</v>
      </c>
      <c r="O390">
        <v>3456789012</v>
      </c>
    </row>
    <row r="391" spans="1:15" x14ac:dyDescent="0.25">
      <c r="A391" t="s">
        <v>3329</v>
      </c>
      <c r="B391" t="s">
        <v>7268</v>
      </c>
      <c r="C391" s="1">
        <v>45321</v>
      </c>
      <c r="E391" t="s">
        <v>52</v>
      </c>
      <c r="F391" t="s">
        <v>44</v>
      </c>
      <c r="G391" t="s">
        <v>6864</v>
      </c>
      <c r="I391" t="s">
        <v>6841</v>
      </c>
      <c r="J391" t="s">
        <v>6868</v>
      </c>
      <c r="K391">
        <v>37203</v>
      </c>
      <c r="L391">
        <v>70</v>
      </c>
      <c r="M391" t="s">
        <v>6862</v>
      </c>
      <c r="N391">
        <v>2.38</v>
      </c>
      <c r="O391">
        <v>7890123456</v>
      </c>
    </row>
    <row r="392" spans="1:15" x14ac:dyDescent="0.25">
      <c r="A392" t="s">
        <v>3335</v>
      </c>
      <c r="B392" t="s">
        <v>7269</v>
      </c>
      <c r="C392" s="1">
        <v>45324</v>
      </c>
      <c r="E392" t="s">
        <v>43</v>
      </c>
      <c r="F392" t="s">
        <v>44</v>
      </c>
      <c r="G392" t="s">
        <v>6861</v>
      </c>
      <c r="I392" t="s">
        <v>6839</v>
      </c>
      <c r="J392" t="s">
        <v>6858</v>
      </c>
      <c r="K392">
        <v>40202</v>
      </c>
      <c r="L392">
        <v>70</v>
      </c>
      <c r="M392" t="s">
        <v>6859</v>
      </c>
      <c r="N392">
        <v>3.54</v>
      </c>
      <c r="O392">
        <v>9012345678</v>
      </c>
    </row>
    <row r="393" spans="1:15" x14ac:dyDescent="0.25">
      <c r="A393" t="s">
        <v>3343</v>
      </c>
      <c r="B393" t="s">
        <v>7270</v>
      </c>
      <c r="C393" s="1">
        <v>45381</v>
      </c>
      <c r="E393" t="s">
        <v>146</v>
      </c>
      <c r="F393" t="s">
        <v>147</v>
      </c>
      <c r="G393" t="s">
        <v>6884</v>
      </c>
      <c r="I393" t="s">
        <v>6839</v>
      </c>
      <c r="J393" t="s">
        <v>6873</v>
      </c>
      <c r="K393">
        <v>42701</v>
      </c>
      <c r="L393">
        <v>85</v>
      </c>
      <c r="M393" t="s">
        <v>6862</v>
      </c>
      <c r="N393">
        <v>2.41</v>
      </c>
      <c r="O393">
        <v>9012345678</v>
      </c>
    </row>
    <row r="394" spans="1:15" x14ac:dyDescent="0.25">
      <c r="A394" t="s">
        <v>3353</v>
      </c>
      <c r="B394" t="s">
        <v>7271</v>
      </c>
      <c r="C394" s="1">
        <v>45363</v>
      </c>
      <c r="E394" t="s">
        <v>233</v>
      </c>
      <c r="F394" t="s">
        <v>32</v>
      </c>
      <c r="G394" t="s">
        <v>6895</v>
      </c>
      <c r="H394" t="s">
        <v>6896</v>
      </c>
      <c r="I394" t="s">
        <v>6839</v>
      </c>
      <c r="J394" t="s">
        <v>6873</v>
      </c>
      <c r="K394">
        <v>42701</v>
      </c>
      <c r="L394">
        <v>23</v>
      </c>
      <c r="M394" t="s">
        <v>6859</v>
      </c>
      <c r="N394">
        <v>1.08</v>
      </c>
      <c r="O394">
        <v>9012345678</v>
      </c>
    </row>
    <row r="395" spans="1:15" x14ac:dyDescent="0.25">
      <c r="A395" t="s">
        <v>3360</v>
      </c>
      <c r="B395" t="s">
        <v>7272</v>
      </c>
      <c r="C395" s="1">
        <v>45356</v>
      </c>
      <c r="E395" t="s">
        <v>31</v>
      </c>
      <c r="F395" t="s">
        <v>32</v>
      </c>
      <c r="G395" t="s">
        <v>6856</v>
      </c>
      <c r="H395" t="s">
        <v>6857</v>
      </c>
      <c r="I395" t="s">
        <v>6840</v>
      </c>
      <c r="J395" t="s">
        <v>6878</v>
      </c>
      <c r="K395">
        <v>30114</v>
      </c>
      <c r="L395">
        <v>79</v>
      </c>
      <c r="M395" t="s">
        <v>6862</v>
      </c>
      <c r="N395">
        <v>2.0299999999999998</v>
      </c>
      <c r="O395">
        <v>8901234567</v>
      </c>
    </row>
    <row r="396" spans="1:15" x14ac:dyDescent="0.25">
      <c r="A396" t="s">
        <v>3369</v>
      </c>
      <c r="B396" t="s">
        <v>7273</v>
      </c>
      <c r="C396" s="1">
        <v>45357</v>
      </c>
      <c r="E396" t="s">
        <v>52</v>
      </c>
      <c r="F396" t="s">
        <v>44</v>
      </c>
      <c r="G396" t="s">
        <v>6864</v>
      </c>
      <c r="I396" t="s">
        <v>6842</v>
      </c>
      <c r="J396" t="s">
        <v>6898</v>
      </c>
      <c r="K396">
        <v>44114</v>
      </c>
      <c r="L396">
        <v>80</v>
      </c>
      <c r="M396" t="s">
        <v>6859</v>
      </c>
      <c r="N396">
        <v>2.4300000000000002</v>
      </c>
      <c r="O396">
        <v>6789012345</v>
      </c>
    </row>
    <row r="397" spans="1:15" x14ac:dyDescent="0.25">
      <c r="A397" t="s">
        <v>3376</v>
      </c>
      <c r="B397" t="s">
        <v>7274</v>
      </c>
      <c r="C397" s="1">
        <v>45372</v>
      </c>
      <c r="E397" t="s">
        <v>31</v>
      </c>
      <c r="F397" t="s">
        <v>32</v>
      </c>
      <c r="G397" t="s">
        <v>6856</v>
      </c>
      <c r="H397" t="s">
        <v>6857</v>
      </c>
      <c r="I397" t="s">
        <v>6841</v>
      </c>
      <c r="J397" t="s">
        <v>6886</v>
      </c>
      <c r="K397">
        <v>37919</v>
      </c>
      <c r="L397">
        <v>82</v>
      </c>
      <c r="M397" t="s">
        <v>6862</v>
      </c>
      <c r="N397">
        <v>3.32</v>
      </c>
      <c r="O397">
        <v>7890123456</v>
      </c>
    </row>
    <row r="398" spans="1:15" x14ac:dyDescent="0.25">
      <c r="A398" t="s">
        <v>3383</v>
      </c>
      <c r="B398" t="s">
        <v>7275</v>
      </c>
      <c r="C398" s="1">
        <v>45381</v>
      </c>
      <c r="E398" t="s">
        <v>43</v>
      </c>
      <c r="F398" t="s">
        <v>44</v>
      </c>
      <c r="G398" t="s">
        <v>6861</v>
      </c>
      <c r="I398" t="s">
        <v>6841</v>
      </c>
      <c r="J398" t="s">
        <v>6886</v>
      </c>
      <c r="K398">
        <v>37919</v>
      </c>
      <c r="L398">
        <v>42</v>
      </c>
      <c r="M398" t="s">
        <v>6862</v>
      </c>
      <c r="N398">
        <v>1.23</v>
      </c>
      <c r="O398">
        <v>5678901234</v>
      </c>
    </row>
    <row r="399" spans="1:15" x14ac:dyDescent="0.25">
      <c r="A399" t="s">
        <v>3391</v>
      </c>
      <c r="B399" t="s">
        <v>7276</v>
      </c>
      <c r="C399" s="1">
        <v>45364</v>
      </c>
      <c r="E399" t="s">
        <v>31</v>
      </c>
      <c r="F399" t="s">
        <v>32</v>
      </c>
      <c r="G399" t="s">
        <v>6856</v>
      </c>
      <c r="H399" t="s">
        <v>6857</v>
      </c>
      <c r="I399" t="s">
        <v>6840</v>
      </c>
      <c r="J399" t="s">
        <v>6865</v>
      </c>
      <c r="K399">
        <v>30303</v>
      </c>
      <c r="L399">
        <v>52</v>
      </c>
      <c r="M399" t="s">
        <v>6859</v>
      </c>
      <c r="N399">
        <v>0.76</v>
      </c>
      <c r="O399">
        <v>8901234567</v>
      </c>
    </row>
    <row r="400" spans="1:15" x14ac:dyDescent="0.25">
      <c r="A400" t="s">
        <v>3399</v>
      </c>
      <c r="B400" t="s">
        <v>7277</v>
      </c>
      <c r="C400" s="1">
        <v>45329</v>
      </c>
      <c r="E400" t="s">
        <v>43</v>
      </c>
      <c r="F400" t="s">
        <v>44</v>
      </c>
      <c r="G400" t="s">
        <v>6861</v>
      </c>
      <c r="I400" t="s">
        <v>6840</v>
      </c>
      <c r="J400" t="s">
        <v>6878</v>
      </c>
      <c r="K400">
        <v>30114</v>
      </c>
      <c r="L400">
        <v>55</v>
      </c>
      <c r="M400" t="s">
        <v>6862</v>
      </c>
      <c r="N400">
        <v>1.26</v>
      </c>
      <c r="O400">
        <v>8901234567</v>
      </c>
    </row>
    <row r="401" spans="1:16" x14ac:dyDescent="0.25">
      <c r="A401" t="s">
        <v>3407</v>
      </c>
      <c r="B401" t="s">
        <v>7278</v>
      </c>
      <c r="C401" s="1">
        <v>45380</v>
      </c>
      <c r="E401" t="s">
        <v>43</v>
      </c>
      <c r="F401" t="s">
        <v>44</v>
      </c>
      <c r="G401" t="s">
        <v>6861</v>
      </c>
      <c r="I401" t="s">
        <v>6839</v>
      </c>
      <c r="J401" t="s">
        <v>6882</v>
      </c>
      <c r="K401">
        <v>42101</v>
      </c>
      <c r="L401">
        <v>56</v>
      </c>
      <c r="M401" t="s">
        <v>6859</v>
      </c>
      <c r="N401">
        <v>1.1499999999999999</v>
      </c>
      <c r="O401">
        <v>9012345678</v>
      </c>
    </row>
    <row r="402" spans="1:16" x14ac:dyDescent="0.25">
      <c r="A402" t="s">
        <v>3413</v>
      </c>
      <c r="B402" t="s">
        <v>7279</v>
      </c>
      <c r="C402" s="1">
        <v>45321</v>
      </c>
      <c r="E402" t="s">
        <v>146</v>
      </c>
      <c r="F402" t="s">
        <v>147</v>
      </c>
      <c r="G402" t="s">
        <v>6884</v>
      </c>
      <c r="I402" t="s">
        <v>6841</v>
      </c>
      <c r="J402" t="s">
        <v>6870</v>
      </c>
      <c r="K402">
        <v>37087</v>
      </c>
      <c r="L402">
        <v>76</v>
      </c>
      <c r="M402" t="s">
        <v>6862</v>
      </c>
      <c r="N402">
        <v>2.6</v>
      </c>
      <c r="O402">
        <v>2233445566</v>
      </c>
    </row>
    <row r="403" spans="1:16" x14ac:dyDescent="0.25">
      <c r="A403" t="s">
        <v>3420</v>
      </c>
      <c r="B403" t="s">
        <v>7280</v>
      </c>
      <c r="C403" s="1">
        <v>45295</v>
      </c>
      <c r="D403" s="1">
        <v>45430</v>
      </c>
      <c r="E403" t="s">
        <v>233</v>
      </c>
      <c r="F403" t="s">
        <v>32</v>
      </c>
      <c r="G403" t="s">
        <v>6895</v>
      </c>
      <c r="H403" t="s">
        <v>6896</v>
      </c>
      <c r="I403" t="s">
        <v>6839</v>
      </c>
      <c r="J403" t="s">
        <v>6858</v>
      </c>
      <c r="K403">
        <v>40202</v>
      </c>
      <c r="L403">
        <v>38</v>
      </c>
      <c r="M403" t="s">
        <v>6862</v>
      </c>
      <c r="N403">
        <v>0.73</v>
      </c>
      <c r="O403">
        <v>9012345678</v>
      </c>
      <c r="P403" t="s">
        <v>6879</v>
      </c>
    </row>
    <row r="404" spans="1:16" x14ac:dyDescent="0.25">
      <c r="A404" t="s">
        <v>3427</v>
      </c>
      <c r="B404" t="s">
        <v>7281</v>
      </c>
      <c r="C404" s="1">
        <v>45300</v>
      </c>
      <c r="E404" t="s">
        <v>31</v>
      </c>
      <c r="F404" t="s">
        <v>32</v>
      </c>
      <c r="G404" t="s">
        <v>6856</v>
      </c>
      <c r="H404" t="s">
        <v>6857</v>
      </c>
      <c r="I404" t="s">
        <v>6840</v>
      </c>
      <c r="J404" t="s">
        <v>6878</v>
      </c>
      <c r="K404">
        <v>30114</v>
      </c>
      <c r="L404">
        <v>31</v>
      </c>
      <c r="M404" t="s">
        <v>6862</v>
      </c>
      <c r="N404">
        <v>1.1399999999999999</v>
      </c>
      <c r="O404">
        <v>8901234567</v>
      </c>
    </row>
    <row r="405" spans="1:16" x14ac:dyDescent="0.25">
      <c r="A405" t="s">
        <v>3432</v>
      </c>
      <c r="B405" t="s">
        <v>7282</v>
      </c>
      <c r="C405" s="1">
        <v>45311</v>
      </c>
      <c r="D405" s="1">
        <v>45604</v>
      </c>
      <c r="E405" t="s">
        <v>52</v>
      </c>
      <c r="F405" t="s">
        <v>44</v>
      </c>
      <c r="G405" t="s">
        <v>6864</v>
      </c>
      <c r="I405" t="s">
        <v>6839</v>
      </c>
      <c r="J405" t="s">
        <v>6882</v>
      </c>
      <c r="K405">
        <v>42101</v>
      </c>
      <c r="L405">
        <v>76</v>
      </c>
      <c r="M405" t="s">
        <v>6862</v>
      </c>
      <c r="N405">
        <v>2.11</v>
      </c>
      <c r="O405">
        <v>3456789012</v>
      </c>
      <c r="P405" t="s">
        <v>6879</v>
      </c>
    </row>
    <row r="406" spans="1:16" x14ac:dyDescent="0.25">
      <c r="A406" t="s">
        <v>3437</v>
      </c>
      <c r="B406" t="s">
        <v>7283</v>
      </c>
      <c r="C406" s="1">
        <v>45307</v>
      </c>
      <c r="E406" t="s">
        <v>43</v>
      </c>
      <c r="F406" t="s">
        <v>44</v>
      </c>
      <c r="G406" t="s">
        <v>6861</v>
      </c>
      <c r="I406" t="s">
        <v>6842</v>
      </c>
      <c r="J406" t="s">
        <v>6876</v>
      </c>
      <c r="K406">
        <v>43215</v>
      </c>
      <c r="L406">
        <v>42</v>
      </c>
      <c r="M406" t="s">
        <v>6859</v>
      </c>
      <c r="N406">
        <v>1.26</v>
      </c>
      <c r="O406">
        <v>6789012345</v>
      </c>
    </row>
    <row r="407" spans="1:16" x14ac:dyDescent="0.25">
      <c r="A407" t="s">
        <v>3444</v>
      </c>
      <c r="B407" t="s">
        <v>7284</v>
      </c>
      <c r="C407" s="1">
        <v>45350</v>
      </c>
      <c r="E407" t="s">
        <v>146</v>
      </c>
      <c r="F407" t="s">
        <v>147</v>
      </c>
      <c r="G407" t="s">
        <v>6884</v>
      </c>
      <c r="I407" t="s">
        <v>6839</v>
      </c>
      <c r="J407" t="s">
        <v>6858</v>
      </c>
      <c r="K407">
        <v>40202</v>
      </c>
      <c r="L407">
        <v>75</v>
      </c>
      <c r="M407" t="s">
        <v>6862</v>
      </c>
      <c r="N407">
        <v>3.36</v>
      </c>
      <c r="O407">
        <v>3456789012</v>
      </c>
    </row>
    <row r="408" spans="1:16" x14ac:dyDescent="0.25">
      <c r="A408" t="s">
        <v>3451</v>
      </c>
      <c r="B408" t="s">
        <v>7285</v>
      </c>
      <c r="C408" s="1">
        <v>45331</v>
      </c>
      <c r="E408" t="s">
        <v>52</v>
      </c>
      <c r="F408" t="s">
        <v>44</v>
      </c>
      <c r="G408" t="s">
        <v>6864</v>
      </c>
      <c r="I408" t="s">
        <v>6842</v>
      </c>
      <c r="J408" t="s">
        <v>6898</v>
      </c>
      <c r="K408">
        <v>44114</v>
      </c>
      <c r="L408">
        <v>23</v>
      </c>
      <c r="M408" t="s">
        <v>6859</v>
      </c>
      <c r="N408">
        <v>1.31</v>
      </c>
      <c r="O408">
        <v>6789012345</v>
      </c>
    </row>
    <row r="409" spans="1:16" x14ac:dyDescent="0.25">
      <c r="A409" t="s">
        <v>3462</v>
      </c>
      <c r="B409" t="s">
        <v>7286</v>
      </c>
      <c r="C409" s="1">
        <v>45316</v>
      </c>
      <c r="E409" t="s">
        <v>31</v>
      </c>
      <c r="F409" t="s">
        <v>32</v>
      </c>
      <c r="G409" t="s">
        <v>6856</v>
      </c>
      <c r="H409" t="s">
        <v>6857</v>
      </c>
      <c r="I409" t="s">
        <v>6840</v>
      </c>
      <c r="J409" t="s">
        <v>6865</v>
      </c>
      <c r="K409">
        <v>30303</v>
      </c>
      <c r="L409">
        <v>56</v>
      </c>
      <c r="M409" t="s">
        <v>6862</v>
      </c>
      <c r="N409">
        <v>0.77</v>
      </c>
      <c r="O409">
        <v>8901234567</v>
      </c>
    </row>
    <row r="410" spans="1:16" x14ac:dyDescent="0.25">
      <c r="A410" t="s">
        <v>3468</v>
      </c>
      <c r="B410" t="s">
        <v>7287</v>
      </c>
      <c r="C410" s="1">
        <v>45322</v>
      </c>
      <c r="E410" t="s">
        <v>146</v>
      </c>
      <c r="F410" t="s">
        <v>147</v>
      </c>
      <c r="G410" t="s">
        <v>6884</v>
      </c>
      <c r="I410" t="s">
        <v>6840</v>
      </c>
      <c r="J410" t="s">
        <v>6878</v>
      </c>
      <c r="K410">
        <v>30114</v>
      </c>
      <c r="L410">
        <v>84</v>
      </c>
      <c r="M410" t="s">
        <v>6859</v>
      </c>
      <c r="N410">
        <v>3.69</v>
      </c>
      <c r="O410">
        <v>8901234567</v>
      </c>
    </row>
    <row r="411" spans="1:16" x14ac:dyDescent="0.25">
      <c r="A411" t="s">
        <v>3472</v>
      </c>
      <c r="B411" t="s">
        <v>7288</v>
      </c>
      <c r="C411" s="1">
        <v>45292</v>
      </c>
      <c r="E411" t="s">
        <v>233</v>
      </c>
      <c r="F411" t="s">
        <v>32</v>
      </c>
      <c r="G411" t="s">
        <v>6895</v>
      </c>
      <c r="H411" t="s">
        <v>6896</v>
      </c>
      <c r="I411" t="s">
        <v>6840</v>
      </c>
      <c r="J411" t="s">
        <v>6865</v>
      </c>
      <c r="K411">
        <v>30303</v>
      </c>
      <c r="L411">
        <v>26</v>
      </c>
      <c r="M411" t="s">
        <v>6862</v>
      </c>
      <c r="N411">
        <v>0.91</v>
      </c>
      <c r="O411">
        <v>8901234567</v>
      </c>
    </row>
    <row r="412" spans="1:16" x14ac:dyDescent="0.25">
      <c r="A412" t="s">
        <v>3479</v>
      </c>
      <c r="B412" t="s">
        <v>7289</v>
      </c>
      <c r="C412" s="1">
        <v>45344</v>
      </c>
      <c r="D412" s="1">
        <v>45465</v>
      </c>
      <c r="E412" t="s">
        <v>146</v>
      </c>
      <c r="F412" t="s">
        <v>147</v>
      </c>
      <c r="G412" t="s">
        <v>6884</v>
      </c>
      <c r="I412" t="s">
        <v>6842</v>
      </c>
      <c r="J412" t="s">
        <v>6898</v>
      </c>
      <c r="K412">
        <v>44114</v>
      </c>
      <c r="L412">
        <v>68</v>
      </c>
      <c r="M412" t="s">
        <v>6862</v>
      </c>
      <c r="N412">
        <v>2.91</v>
      </c>
      <c r="O412">
        <v>6789012345</v>
      </c>
      <c r="P412" t="s">
        <v>6866</v>
      </c>
    </row>
    <row r="413" spans="1:16" x14ac:dyDescent="0.25">
      <c r="A413" t="s">
        <v>3493</v>
      </c>
      <c r="B413" t="s">
        <v>7290</v>
      </c>
      <c r="C413" s="1">
        <v>45333</v>
      </c>
      <c r="E413" t="s">
        <v>233</v>
      </c>
      <c r="F413" t="s">
        <v>32</v>
      </c>
      <c r="G413" t="s">
        <v>6895</v>
      </c>
      <c r="H413" t="s">
        <v>6896</v>
      </c>
      <c r="I413" t="s">
        <v>6841</v>
      </c>
      <c r="J413" t="s">
        <v>6886</v>
      </c>
      <c r="K413">
        <v>37919</v>
      </c>
      <c r="L413">
        <v>34</v>
      </c>
      <c r="M413" t="s">
        <v>6862</v>
      </c>
      <c r="N413">
        <v>1.07</v>
      </c>
      <c r="O413">
        <v>7890123456</v>
      </c>
    </row>
    <row r="414" spans="1:16" x14ac:dyDescent="0.25">
      <c r="A414" t="s">
        <v>3500</v>
      </c>
      <c r="B414" t="s">
        <v>7291</v>
      </c>
      <c r="C414" s="1">
        <v>45354</v>
      </c>
      <c r="E414" t="s">
        <v>233</v>
      </c>
      <c r="F414" t="s">
        <v>32</v>
      </c>
      <c r="G414" t="s">
        <v>6895</v>
      </c>
      <c r="H414" t="s">
        <v>6896</v>
      </c>
      <c r="I414" t="s">
        <v>6839</v>
      </c>
      <c r="J414" t="s">
        <v>6882</v>
      </c>
      <c r="K414">
        <v>42101</v>
      </c>
      <c r="L414">
        <v>59</v>
      </c>
      <c r="M414" t="s">
        <v>6862</v>
      </c>
      <c r="N414">
        <v>1.33</v>
      </c>
      <c r="O414">
        <v>9012345678</v>
      </c>
    </row>
    <row r="415" spans="1:16" x14ac:dyDescent="0.25">
      <c r="A415" t="s">
        <v>3508</v>
      </c>
      <c r="B415" t="s">
        <v>7292</v>
      </c>
      <c r="C415" s="1">
        <v>45343</v>
      </c>
      <c r="E415" t="s">
        <v>52</v>
      </c>
      <c r="F415" t="s">
        <v>44</v>
      </c>
      <c r="G415" t="s">
        <v>6864</v>
      </c>
      <c r="I415" t="s">
        <v>6842</v>
      </c>
      <c r="J415" t="s">
        <v>6876</v>
      </c>
      <c r="K415">
        <v>43215</v>
      </c>
      <c r="L415">
        <v>40</v>
      </c>
      <c r="M415" t="s">
        <v>6862</v>
      </c>
      <c r="N415">
        <v>0.84</v>
      </c>
      <c r="O415">
        <v>6789012345</v>
      </c>
    </row>
    <row r="416" spans="1:16" x14ac:dyDescent="0.25">
      <c r="A416" t="s">
        <v>3513</v>
      </c>
      <c r="B416" t="s">
        <v>7293</v>
      </c>
      <c r="C416" s="1">
        <v>45349</v>
      </c>
      <c r="E416" t="s">
        <v>233</v>
      </c>
      <c r="F416" t="s">
        <v>32</v>
      </c>
      <c r="G416" t="s">
        <v>6895</v>
      </c>
      <c r="H416" t="s">
        <v>6896</v>
      </c>
      <c r="I416" t="s">
        <v>6841</v>
      </c>
      <c r="J416" t="s">
        <v>6870</v>
      </c>
      <c r="K416">
        <v>37087</v>
      </c>
      <c r="L416">
        <v>28</v>
      </c>
      <c r="M416" t="s">
        <v>6862</v>
      </c>
      <c r="N416">
        <v>1.0900000000000001</v>
      </c>
      <c r="O416">
        <v>2233445566</v>
      </c>
    </row>
    <row r="417" spans="1:15" x14ac:dyDescent="0.25">
      <c r="A417" t="s">
        <v>3520</v>
      </c>
      <c r="B417" t="s">
        <v>7294</v>
      </c>
      <c r="C417" s="1">
        <v>45306</v>
      </c>
      <c r="E417" t="s">
        <v>31</v>
      </c>
      <c r="F417" t="s">
        <v>32</v>
      </c>
      <c r="G417" t="s">
        <v>6856</v>
      </c>
      <c r="H417" t="s">
        <v>6857</v>
      </c>
      <c r="I417" t="s">
        <v>6840</v>
      </c>
      <c r="J417" t="s">
        <v>6878</v>
      </c>
      <c r="K417">
        <v>30114</v>
      </c>
      <c r="L417">
        <v>34</v>
      </c>
      <c r="M417" t="s">
        <v>6859</v>
      </c>
      <c r="N417">
        <v>1.34</v>
      </c>
      <c r="O417">
        <v>8901234567</v>
      </c>
    </row>
    <row r="418" spans="1:15" x14ac:dyDescent="0.25">
      <c r="A418" t="s">
        <v>3524</v>
      </c>
      <c r="B418" t="s">
        <v>7295</v>
      </c>
      <c r="C418" s="1">
        <v>45318</v>
      </c>
      <c r="E418" t="s">
        <v>52</v>
      </c>
      <c r="F418" t="s">
        <v>44</v>
      </c>
      <c r="G418" t="s">
        <v>6864</v>
      </c>
      <c r="I418" t="s">
        <v>6840</v>
      </c>
      <c r="J418" t="s">
        <v>6878</v>
      </c>
      <c r="K418">
        <v>30114</v>
      </c>
      <c r="L418">
        <v>72</v>
      </c>
      <c r="M418" t="s">
        <v>6862</v>
      </c>
      <c r="N418">
        <v>3.57</v>
      </c>
      <c r="O418">
        <v>8901234567</v>
      </c>
    </row>
    <row r="419" spans="1:15" x14ac:dyDescent="0.25">
      <c r="A419" t="s">
        <v>3528</v>
      </c>
      <c r="B419" t="s">
        <v>7296</v>
      </c>
      <c r="C419" s="1">
        <v>45339</v>
      </c>
      <c r="E419" t="s">
        <v>31</v>
      </c>
      <c r="F419" t="s">
        <v>32</v>
      </c>
      <c r="G419" t="s">
        <v>6856</v>
      </c>
      <c r="H419" t="s">
        <v>6857</v>
      </c>
      <c r="I419" t="s">
        <v>6842</v>
      </c>
      <c r="J419" t="s">
        <v>6876</v>
      </c>
      <c r="K419">
        <v>44114</v>
      </c>
      <c r="L419">
        <v>55</v>
      </c>
      <c r="M419" t="s">
        <v>6862</v>
      </c>
      <c r="N419">
        <v>1.68</v>
      </c>
      <c r="O419">
        <v>2345678901</v>
      </c>
    </row>
    <row r="420" spans="1:15" x14ac:dyDescent="0.25">
      <c r="A420" t="s">
        <v>3534</v>
      </c>
      <c r="B420" t="s">
        <v>7297</v>
      </c>
      <c r="C420" s="1">
        <v>45308</v>
      </c>
      <c r="E420" t="s">
        <v>43</v>
      </c>
      <c r="F420" t="s">
        <v>44</v>
      </c>
      <c r="G420" t="s">
        <v>6861</v>
      </c>
      <c r="I420" t="s">
        <v>6839</v>
      </c>
      <c r="J420" t="s">
        <v>6858</v>
      </c>
      <c r="K420">
        <v>40202</v>
      </c>
      <c r="L420">
        <v>44</v>
      </c>
      <c r="M420" t="s">
        <v>6859</v>
      </c>
      <c r="N420">
        <v>1.02</v>
      </c>
      <c r="O420">
        <v>3456789012</v>
      </c>
    </row>
    <row r="421" spans="1:15" x14ac:dyDescent="0.25">
      <c r="A421" t="s">
        <v>3539</v>
      </c>
      <c r="B421" t="s">
        <v>7298</v>
      </c>
      <c r="C421" s="1">
        <v>45339</v>
      </c>
      <c r="E421" t="s">
        <v>233</v>
      </c>
      <c r="F421" t="s">
        <v>32</v>
      </c>
      <c r="G421" t="s">
        <v>6895</v>
      </c>
      <c r="H421" t="s">
        <v>6896</v>
      </c>
      <c r="I421" t="s">
        <v>6842</v>
      </c>
      <c r="J421" t="s">
        <v>6876</v>
      </c>
      <c r="K421">
        <v>43215</v>
      </c>
      <c r="L421">
        <v>80</v>
      </c>
      <c r="M421" t="s">
        <v>6862</v>
      </c>
      <c r="N421">
        <v>2.2999999999999998</v>
      </c>
      <c r="O421">
        <v>6789012345</v>
      </c>
    </row>
    <row r="422" spans="1:15" x14ac:dyDescent="0.25">
      <c r="A422" t="s">
        <v>3547</v>
      </c>
      <c r="B422" t="s">
        <v>7299</v>
      </c>
      <c r="C422" s="1">
        <v>45355</v>
      </c>
      <c r="E422" t="s">
        <v>43</v>
      </c>
      <c r="F422" t="s">
        <v>44</v>
      </c>
      <c r="G422" t="s">
        <v>6861</v>
      </c>
      <c r="I422" t="s">
        <v>6840</v>
      </c>
      <c r="J422" t="s">
        <v>6878</v>
      </c>
      <c r="K422">
        <v>30114</v>
      </c>
      <c r="L422">
        <v>54</v>
      </c>
      <c r="M422" t="s">
        <v>6862</v>
      </c>
      <c r="N422">
        <v>1.36</v>
      </c>
      <c r="O422">
        <v>8901234567</v>
      </c>
    </row>
    <row r="423" spans="1:15" x14ac:dyDescent="0.25">
      <c r="A423" t="s">
        <v>3551</v>
      </c>
      <c r="B423" t="s">
        <v>7300</v>
      </c>
      <c r="C423" s="1">
        <v>45360</v>
      </c>
      <c r="E423" t="s">
        <v>43</v>
      </c>
      <c r="F423" t="s">
        <v>44</v>
      </c>
      <c r="G423" t="s">
        <v>6861</v>
      </c>
      <c r="I423" t="s">
        <v>6840</v>
      </c>
      <c r="J423" t="s">
        <v>6878</v>
      </c>
      <c r="K423">
        <v>30114</v>
      </c>
      <c r="L423">
        <v>71</v>
      </c>
      <c r="M423" t="s">
        <v>6862</v>
      </c>
      <c r="N423">
        <v>2.52</v>
      </c>
      <c r="O423">
        <v>8901234567</v>
      </c>
    </row>
    <row r="424" spans="1:15" x14ac:dyDescent="0.25">
      <c r="A424" t="s">
        <v>3562</v>
      </c>
      <c r="B424" t="s">
        <v>7301</v>
      </c>
      <c r="C424" s="1">
        <v>45307</v>
      </c>
      <c r="E424" t="s">
        <v>146</v>
      </c>
      <c r="F424" t="s">
        <v>147</v>
      </c>
      <c r="G424" t="s">
        <v>6884</v>
      </c>
      <c r="I424" t="s">
        <v>6841</v>
      </c>
      <c r="J424" t="s">
        <v>6868</v>
      </c>
      <c r="K424">
        <v>37203</v>
      </c>
      <c r="L424">
        <v>80</v>
      </c>
      <c r="M424" t="s">
        <v>6859</v>
      </c>
      <c r="N424">
        <v>3.35</v>
      </c>
      <c r="O424">
        <v>5678901234</v>
      </c>
    </row>
    <row r="425" spans="1:15" x14ac:dyDescent="0.25">
      <c r="A425" t="s">
        <v>3584</v>
      </c>
      <c r="B425" t="s">
        <v>7302</v>
      </c>
      <c r="C425" s="1">
        <v>45382</v>
      </c>
      <c r="E425" t="s">
        <v>146</v>
      </c>
      <c r="F425" t="s">
        <v>147</v>
      </c>
      <c r="G425" t="s">
        <v>6884</v>
      </c>
      <c r="I425" t="s">
        <v>6839</v>
      </c>
      <c r="J425" t="s">
        <v>6882</v>
      </c>
      <c r="K425">
        <v>42101</v>
      </c>
      <c r="L425">
        <v>72</v>
      </c>
      <c r="M425" t="s">
        <v>6859</v>
      </c>
      <c r="N425">
        <v>2.77</v>
      </c>
      <c r="O425">
        <v>9012345678</v>
      </c>
    </row>
    <row r="426" spans="1:15" x14ac:dyDescent="0.25">
      <c r="A426" t="s">
        <v>3595</v>
      </c>
      <c r="B426" t="s">
        <v>7303</v>
      </c>
      <c r="C426" s="1">
        <v>45355</v>
      </c>
      <c r="E426" t="s">
        <v>31</v>
      </c>
      <c r="F426" t="s">
        <v>32</v>
      </c>
      <c r="G426" t="s">
        <v>6856</v>
      </c>
      <c r="H426" t="s">
        <v>6857</v>
      </c>
      <c r="I426" t="s">
        <v>6842</v>
      </c>
      <c r="J426" t="s">
        <v>6876</v>
      </c>
      <c r="K426">
        <v>43215</v>
      </c>
      <c r="L426">
        <v>26</v>
      </c>
      <c r="M426" t="s">
        <v>6859</v>
      </c>
      <c r="N426">
        <v>0.95</v>
      </c>
      <c r="O426">
        <v>2345678901</v>
      </c>
    </row>
    <row r="427" spans="1:15" x14ac:dyDescent="0.25">
      <c r="A427" t="s">
        <v>3604</v>
      </c>
      <c r="B427" t="s">
        <v>7304</v>
      </c>
      <c r="C427" s="1">
        <v>45379</v>
      </c>
      <c r="E427" t="s">
        <v>233</v>
      </c>
      <c r="F427" t="s">
        <v>32</v>
      </c>
      <c r="G427" t="s">
        <v>6895</v>
      </c>
      <c r="H427" t="s">
        <v>6896</v>
      </c>
      <c r="I427" t="s">
        <v>6839</v>
      </c>
      <c r="J427" t="s">
        <v>6873</v>
      </c>
      <c r="K427">
        <v>42701</v>
      </c>
      <c r="L427">
        <v>63</v>
      </c>
      <c r="M427" t="s">
        <v>6862</v>
      </c>
      <c r="N427">
        <v>1.1499999999999999</v>
      </c>
      <c r="O427">
        <v>9012345678</v>
      </c>
    </row>
    <row r="428" spans="1:15" x14ac:dyDescent="0.25">
      <c r="A428" t="s">
        <v>3610</v>
      </c>
      <c r="B428" t="s">
        <v>7305</v>
      </c>
      <c r="C428" s="1">
        <v>45357</v>
      </c>
      <c r="E428" t="s">
        <v>31</v>
      </c>
      <c r="F428" t="s">
        <v>32</v>
      </c>
      <c r="G428" t="s">
        <v>6856</v>
      </c>
      <c r="H428" t="s">
        <v>6857</v>
      </c>
      <c r="I428" t="s">
        <v>6840</v>
      </c>
      <c r="J428" t="s">
        <v>6865</v>
      </c>
      <c r="K428">
        <v>30303</v>
      </c>
      <c r="L428">
        <v>25</v>
      </c>
      <c r="M428" t="s">
        <v>6859</v>
      </c>
      <c r="N428">
        <v>0.81</v>
      </c>
      <c r="O428">
        <v>8901234567</v>
      </c>
    </row>
    <row r="429" spans="1:15" x14ac:dyDescent="0.25">
      <c r="A429" t="s">
        <v>3614</v>
      </c>
      <c r="B429" t="s">
        <v>7306</v>
      </c>
      <c r="C429" s="1">
        <v>45367</v>
      </c>
      <c r="E429" t="s">
        <v>146</v>
      </c>
      <c r="F429" t="s">
        <v>147</v>
      </c>
      <c r="G429" t="s">
        <v>6884</v>
      </c>
      <c r="I429" t="s">
        <v>6842</v>
      </c>
      <c r="J429" t="s">
        <v>6876</v>
      </c>
      <c r="K429">
        <v>43215</v>
      </c>
      <c r="L429">
        <v>66</v>
      </c>
      <c r="M429" t="s">
        <v>6862</v>
      </c>
      <c r="N429">
        <v>2.2400000000000002</v>
      </c>
      <c r="O429">
        <v>2345678901</v>
      </c>
    </row>
    <row r="430" spans="1:15" x14ac:dyDescent="0.25">
      <c r="A430" t="s">
        <v>3625</v>
      </c>
      <c r="B430" t="s">
        <v>7307</v>
      </c>
      <c r="C430" s="1">
        <v>45305</v>
      </c>
      <c r="E430" t="s">
        <v>233</v>
      </c>
      <c r="F430" t="s">
        <v>32</v>
      </c>
      <c r="G430" t="s">
        <v>6895</v>
      </c>
      <c r="H430" t="s">
        <v>6896</v>
      </c>
      <c r="I430" t="s">
        <v>6842</v>
      </c>
      <c r="J430" t="s">
        <v>6876</v>
      </c>
      <c r="K430">
        <v>43215</v>
      </c>
      <c r="L430">
        <v>49</v>
      </c>
      <c r="M430" t="s">
        <v>6862</v>
      </c>
      <c r="N430">
        <v>1.03</v>
      </c>
      <c r="O430">
        <v>6789012345</v>
      </c>
    </row>
    <row r="431" spans="1:15" x14ac:dyDescent="0.25">
      <c r="A431" t="s">
        <v>3632</v>
      </c>
      <c r="B431" t="s">
        <v>7308</v>
      </c>
      <c r="C431" s="1">
        <v>45326</v>
      </c>
      <c r="E431" t="s">
        <v>233</v>
      </c>
      <c r="F431" t="s">
        <v>32</v>
      </c>
      <c r="G431" t="s">
        <v>6895</v>
      </c>
      <c r="H431" t="s">
        <v>6896</v>
      </c>
      <c r="I431" t="s">
        <v>6842</v>
      </c>
      <c r="J431" t="s">
        <v>6876</v>
      </c>
      <c r="K431">
        <v>43215</v>
      </c>
      <c r="L431">
        <v>67</v>
      </c>
      <c r="M431" t="s">
        <v>6859</v>
      </c>
      <c r="N431">
        <v>3.48</v>
      </c>
      <c r="O431">
        <v>6789012345</v>
      </c>
    </row>
    <row r="432" spans="1:15" x14ac:dyDescent="0.25">
      <c r="A432" t="s">
        <v>3636</v>
      </c>
      <c r="B432" t="s">
        <v>7309</v>
      </c>
      <c r="C432" s="1">
        <v>45364</v>
      </c>
      <c r="E432" t="s">
        <v>52</v>
      </c>
      <c r="F432" t="s">
        <v>44</v>
      </c>
      <c r="G432" t="s">
        <v>6864</v>
      </c>
      <c r="I432" t="s">
        <v>6841</v>
      </c>
      <c r="J432" t="s">
        <v>6870</v>
      </c>
      <c r="K432">
        <v>37087</v>
      </c>
      <c r="L432">
        <v>78</v>
      </c>
      <c r="M432" t="s">
        <v>6859</v>
      </c>
      <c r="N432">
        <v>3.14</v>
      </c>
    </row>
    <row r="433" spans="1:16" x14ac:dyDescent="0.25">
      <c r="A433" t="s">
        <v>3647</v>
      </c>
      <c r="B433" t="s">
        <v>7310</v>
      </c>
      <c r="C433" s="1">
        <v>45334</v>
      </c>
      <c r="E433" t="s">
        <v>146</v>
      </c>
      <c r="F433" t="s">
        <v>147</v>
      </c>
      <c r="G433" t="s">
        <v>6884</v>
      </c>
      <c r="I433" t="s">
        <v>6842</v>
      </c>
      <c r="J433" t="s">
        <v>6898</v>
      </c>
      <c r="K433">
        <v>44114</v>
      </c>
      <c r="L433">
        <v>67</v>
      </c>
      <c r="M433" t="s">
        <v>6859</v>
      </c>
      <c r="N433">
        <v>2.54</v>
      </c>
      <c r="O433">
        <v>6789012345</v>
      </c>
    </row>
    <row r="434" spans="1:16" x14ac:dyDescent="0.25">
      <c r="A434" t="s">
        <v>3651</v>
      </c>
      <c r="B434" t="s">
        <v>7311</v>
      </c>
      <c r="C434" s="1">
        <v>45378</v>
      </c>
      <c r="E434" t="s">
        <v>31</v>
      </c>
      <c r="F434" t="s">
        <v>32</v>
      </c>
      <c r="G434" t="s">
        <v>6856</v>
      </c>
      <c r="H434" t="s">
        <v>6857</v>
      </c>
      <c r="I434" t="s">
        <v>6840</v>
      </c>
      <c r="J434" t="s">
        <v>6865</v>
      </c>
      <c r="K434">
        <v>30303</v>
      </c>
      <c r="L434">
        <v>27</v>
      </c>
      <c r="M434" t="s">
        <v>6859</v>
      </c>
      <c r="N434">
        <v>0.95</v>
      </c>
      <c r="O434">
        <v>8901234567</v>
      </c>
    </row>
    <row r="435" spans="1:16" x14ac:dyDescent="0.25">
      <c r="A435" t="s">
        <v>3661</v>
      </c>
      <c r="B435" t="s">
        <v>7312</v>
      </c>
      <c r="C435" s="1">
        <v>45325</v>
      </c>
      <c r="E435" t="s">
        <v>31</v>
      </c>
      <c r="F435" t="s">
        <v>32</v>
      </c>
      <c r="G435" t="s">
        <v>6856</v>
      </c>
      <c r="H435" t="s">
        <v>6857</v>
      </c>
      <c r="I435" t="s">
        <v>6839</v>
      </c>
      <c r="J435" t="s">
        <v>6858</v>
      </c>
      <c r="K435">
        <v>40202</v>
      </c>
      <c r="L435">
        <v>34</v>
      </c>
      <c r="M435" t="s">
        <v>6859</v>
      </c>
      <c r="N435">
        <v>1.21</v>
      </c>
      <c r="O435">
        <v>9012345678</v>
      </c>
    </row>
    <row r="436" spans="1:16" x14ac:dyDescent="0.25">
      <c r="A436" t="s">
        <v>3666</v>
      </c>
      <c r="B436" t="s">
        <v>7313</v>
      </c>
      <c r="C436" s="1">
        <v>45343</v>
      </c>
      <c r="E436" t="s">
        <v>43</v>
      </c>
      <c r="F436" t="s">
        <v>44</v>
      </c>
      <c r="G436" t="s">
        <v>6861</v>
      </c>
      <c r="I436" t="s">
        <v>6839</v>
      </c>
      <c r="J436" t="s">
        <v>6882</v>
      </c>
      <c r="K436">
        <v>42101</v>
      </c>
      <c r="L436">
        <v>54</v>
      </c>
      <c r="M436" t="s">
        <v>6859</v>
      </c>
      <c r="N436">
        <v>0.73</v>
      </c>
      <c r="O436">
        <v>3456789012</v>
      </c>
    </row>
    <row r="437" spans="1:16" x14ac:dyDescent="0.25">
      <c r="A437" t="s">
        <v>3677</v>
      </c>
      <c r="B437" t="s">
        <v>7314</v>
      </c>
      <c r="C437" s="1">
        <v>45379</v>
      </c>
      <c r="E437" t="s">
        <v>233</v>
      </c>
      <c r="F437" t="s">
        <v>32</v>
      </c>
      <c r="G437" t="s">
        <v>6895</v>
      </c>
      <c r="H437" t="s">
        <v>6896</v>
      </c>
      <c r="I437" t="s">
        <v>6839</v>
      </c>
      <c r="J437" t="s">
        <v>6858</v>
      </c>
      <c r="K437">
        <v>40202</v>
      </c>
      <c r="L437">
        <v>72</v>
      </c>
      <c r="M437" t="s">
        <v>6862</v>
      </c>
      <c r="N437">
        <v>2.92</v>
      </c>
      <c r="O437">
        <v>3456789012</v>
      </c>
    </row>
    <row r="438" spans="1:16" x14ac:dyDescent="0.25">
      <c r="A438" t="s">
        <v>3682</v>
      </c>
      <c r="B438" t="s">
        <v>7315</v>
      </c>
      <c r="C438" s="1">
        <v>45345</v>
      </c>
      <c r="E438" t="s">
        <v>233</v>
      </c>
      <c r="F438" t="s">
        <v>32</v>
      </c>
      <c r="G438" t="s">
        <v>6895</v>
      </c>
      <c r="H438" t="s">
        <v>6896</v>
      </c>
      <c r="I438" t="s">
        <v>6839</v>
      </c>
      <c r="J438" t="s">
        <v>6873</v>
      </c>
      <c r="K438">
        <v>42701</v>
      </c>
      <c r="L438">
        <v>55</v>
      </c>
      <c r="M438" t="s">
        <v>6862</v>
      </c>
      <c r="N438">
        <v>0.85</v>
      </c>
      <c r="O438">
        <v>3456789012</v>
      </c>
    </row>
    <row r="439" spans="1:16" x14ac:dyDescent="0.25">
      <c r="A439" t="s">
        <v>3695</v>
      </c>
      <c r="B439" t="s">
        <v>7316</v>
      </c>
      <c r="C439" s="1">
        <v>45363</v>
      </c>
      <c r="E439" t="s">
        <v>43</v>
      </c>
      <c r="F439" t="s">
        <v>44</v>
      </c>
      <c r="G439" t="s">
        <v>6861</v>
      </c>
      <c r="I439" t="s">
        <v>6840</v>
      </c>
      <c r="J439" t="s">
        <v>6865</v>
      </c>
      <c r="K439">
        <v>30303</v>
      </c>
      <c r="L439">
        <v>31</v>
      </c>
      <c r="M439" t="s">
        <v>6862</v>
      </c>
      <c r="N439">
        <v>1.07</v>
      </c>
      <c r="O439">
        <v>8901234567</v>
      </c>
    </row>
    <row r="440" spans="1:16" x14ac:dyDescent="0.25">
      <c r="A440" t="s">
        <v>3702</v>
      </c>
      <c r="B440" t="s">
        <v>7317</v>
      </c>
      <c r="C440" s="1">
        <v>45325</v>
      </c>
      <c r="E440" t="s">
        <v>233</v>
      </c>
      <c r="F440" t="s">
        <v>32</v>
      </c>
      <c r="G440" t="s">
        <v>6895</v>
      </c>
      <c r="H440" t="s">
        <v>6896</v>
      </c>
      <c r="I440" t="s">
        <v>6842</v>
      </c>
      <c r="J440" t="s">
        <v>6898</v>
      </c>
      <c r="K440">
        <v>44114</v>
      </c>
      <c r="L440">
        <v>41</v>
      </c>
      <c r="M440" t="s">
        <v>6862</v>
      </c>
      <c r="N440">
        <v>1.0900000000000001</v>
      </c>
      <c r="O440">
        <v>6789012345</v>
      </c>
    </row>
    <row r="441" spans="1:16" x14ac:dyDescent="0.25">
      <c r="A441" t="s">
        <v>3708</v>
      </c>
      <c r="B441" t="s">
        <v>7318</v>
      </c>
      <c r="C441" s="1">
        <v>45355</v>
      </c>
      <c r="E441" t="s">
        <v>31</v>
      </c>
      <c r="F441" t="s">
        <v>32</v>
      </c>
      <c r="G441" t="s">
        <v>6856</v>
      </c>
      <c r="H441" t="s">
        <v>6857</v>
      </c>
      <c r="I441" t="s">
        <v>6840</v>
      </c>
      <c r="J441" t="s">
        <v>6865</v>
      </c>
      <c r="K441">
        <v>30303</v>
      </c>
      <c r="L441">
        <v>37</v>
      </c>
      <c r="M441" t="s">
        <v>6859</v>
      </c>
      <c r="N441">
        <v>1.23</v>
      </c>
      <c r="O441">
        <v>8901234567</v>
      </c>
    </row>
    <row r="442" spans="1:16" x14ac:dyDescent="0.25">
      <c r="A442" t="s">
        <v>3718</v>
      </c>
      <c r="B442" t="s">
        <v>7319</v>
      </c>
      <c r="C442" s="1">
        <v>45332</v>
      </c>
      <c r="E442" t="s">
        <v>233</v>
      </c>
      <c r="F442" t="s">
        <v>32</v>
      </c>
      <c r="G442" t="s">
        <v>6895</v>
      </c>
      <c r="H442" t="s">
        <v>6896</v>
      </c>
      <c r="I442" t="s">
        <v>6841</v>
      </c>
      <c r="J442" t="s">
        <v>6870</v>
      </c>
      <c r="K442">
        <v>37087</v>
      </c>
      <c r="L442">
        <v>81</v>
      </c>
      <c r="M442" t="s">
        <v>6862</v>
      </c>
      <c r="N442">
        <v>3.39</v>
      </c>
      <c r="O442">
        <v>2233445566</v>
      </c>
    </row>
    <row r="443" spans="1:16" x14ac:dyDescent="0.25">
      <c r="A443" t="s">
        <v>3728</v>
      </c>
      <c r="B443" t="s">
        <v>7320</v>
      </c>
      <c r="C443" s="1">
        <v>45347</v>
      </c>
      <c r="D443" s="1">
        <v>45590</v>
      </c>
      <c r="E443" t="s">
        <v>43</v>
      </c>
      <c r="F443" t="s">
        <v>44</v>
      </c>
      <c r="G443" t="s">
        <v>6861</v>
      </c>
      <c r="I443" t="s">
        <v>6840</v>
      </c>
      <c r="J443" t="s">
        <v>6878</v>
      </c>
      <c r="K443">
        <v>30114</v>
      </c>
      <c r="L443">
        <v>53</v>
      </c>
      <c r="M443" t="s">
        <v>6859</v>
      </c>
      <c r="N443">
        <v>1.1599999999999999</v>
      </c>
      <c r="O443">
        <v>8901234567</v>
      </c>
      <c r="P443" t="s">
        <v>6879</v>
      </c>
    </row>
    <row r="444" spans="1:16" x14ac:dyDescent="0.25">
      <c r="A444" t="s">
        <v>3737</v>
      </c>
      <c r="B444" t="s">
        <v>7321</v>
      </c>
      <c r="C444" s="1">
        <v>45338</v>
      </c>
      <c r="E444" t="s">
        <v>31</v>
      </c>
      <c r="F444" t="s">
        <v>32</v>
      </c>
      <c r="G444" t="s">
        <v>6856</v>
      </c>
      <c r="H444" t="s">
        <v>6857</v>
      </c>
      <c r="I444" t="s">
        <v>6842</v>
      </c>
      <c r="J444" t="s">
        <v>6898</v>
      </c>
      <c r="K444">
        <v>44114</v>
      </c>
      <c r="L444">
        <v>35</v>
      </c>
      <c r="M444" t="s">
        <v>6862</v>
      </c>
      <c r="N444">
        <v>1.36</v>
      </c>
      <c r="O444">
        <v>2345678901</v>
      </c>
    </row>
    <row r="445" spans="1:16" x14ac:dyDescent="0.25">
      <c r="A445" t="s">
        <v>3759</v>
      </c>
      <c r="B445" t="s">
        <v>7322</v>
      </c>
      <c r="C445" s="1">
        <v>45338</v>
      </c>
      <c r="E445" t="s">
        <v>52</v>
      </c>
      <c r="F445" t="s">
        <v>44</v>
      </c>
      <c r="G445" t="s">
        <v>6864</v>
      </c>
      <c r="I445" t="s">
        <v>6842</v>
      </c>
      <c r="J445" t="s">
        <v>6876</v>
      </c>
      <c r="K445">
        <v>43215</v>
      </c>
      <c r="L445">
        <v>36</v>
      </c>
      <c r="M445" t="s">
        <v>6859</v>
      </c>
      <c r="N445">
        <v>0.89</v>
      </c>
      <c r="O445">
        <v>6789012345</v>
      </c>
    </row>
    <row r="446" spans="1:16" x14ac:dyDescent="0.25">
      <c r="A446" t="s">
        <v>3764</v>
      </c>
      <c r="B446" t="s">
        <v>7323</v>
      </c>
      <c r="C446" s="1">
        <v>45356</v>
      </c>
      <c r="E446" t="s">
        <v>233</v>
      </c>
      <c r="F446" t="s">
        <v>32</v>
      </c>
      <c r="G446" t="s">
        <v>6895</v>
      </c>
      <c r="H446" t="s">
        <v>6896</v>
      </c>
      <c r="I446" t="s">
        <v>6840</v>
      </c>
      <c r="J446" t="s">
        <v>6865</v>
      </c>
      <c r="K446">
        <v>30303</v>
      </c>
      <c r="L446">
        <v>69</v>
      </c>
      <c r="M446" t="s">
        <v>6862</v>
      </c>
      <c r="N446">
        <v>3.44</v>
      </c>
      <c r="O446">
        <v>8901234567</v>
      </c>
    </row>
    <row r="447" spans="1:16" x14ac:dyDescent="0.25">
      <c r="A447" t="s">
        <v>3772</v>
      </c>
      <c r="B447" t="s">
        <v>7324</v>
      </c>
      <c r="C447" s="1">
        <v>45380</v>
      </c>
      <c r="E447" t="s">
        <v>146</v>
      </c>
      <c r="F447" t="s">
        <v>147</v>
      </c>
      <c r="G447" t="s">
        <v>6884</v>
      </c>
      <c r="I447" t="s">
        <v>6839</v>
      </c>
      <c r="J447" t="s">
        <v>6858</v>
      </c>
      <c r="K447">
        <v>40202</v>
      </c>
      <c r="L447">
        <v>73</v>
      </c>
      <c r="M447" t="s">
        <v>6859</v>
      </c>
      <c r="N447">
        <v>3.18</v>
      </c>
      <c r="O447">
        <v>9012345678</v>
      </c>
    </row>
    <row r="448" spans="1:16" x14ac:dyDescent="0.25">
      <c r="A448" t="s">
        <v>3783</v>
      </c>
      <c r="B448" t="s">
        <v>7325</v>
      </c>
      <c r="C448" s="1">
        <v>45302</v>
      </c>
      <c r="D448" s="1">
        <v>45462</v>
      </c>
      <c r="E448" t="s">
        <v>52</v>
      </c>
      <c r="F448" t="s">
        <v>44</v>
      </c>
      <c r="G448" t="s">
        <v>6864</v>
      </c>
      <c r="I448" t="s">
        <v>6842</v>
      </c>
      <c r="J448" t="s">
        <v>6898</v>
      </c>
      <c r="K448">
        <v>44114</v>
      </c>
      <c r="L448">
        <v>72</v>
      </c>
      <c r="M448" t="s">
        <v>6862</v>
      </c>
      <c r="N448">
        <v>2.0499999999999998</v>
      </c>
      <c r="O448">
        <v>2345678901</v>
      </c>
      <c r="P448" t="s">
        <v>7055</v>
      </c>
    </row>
    <row r="449" spans="1:16" x14ac:dyDescent="0.25">
      <c r="A449" t="s">
        <v>3789</v>
      </c>
      <c r="B449" t="s">
        <v>7326</v>
      </c>
      <c r="C449" s="1">
        <v>45352</v>
      </c>
      <c r="E449" t="s">
        <v>146</v>
      </c>
      <c r="F449" t="s">
        <v>147</v>
      </c>
      <c r="G449" t="s">
        <v>6884</v>
      </c>
      <c r="I449" t="s">
        <v>6839</v>
      </c>
      <c r="J449" t="s">
        <v>6858</v>
      </c>
      <c r="K449">
        <v>40202</v>
      </c>
      <c r="L449">
        <v>72</v>
      </c>
      <c r="M449" t="s">
        <v>6862</v>
      </c>
      <c r="N449">
        <v>2.7</v>
      </c>
      <c r="O449">
        <v>3456789012</v>
      </c>
    </row>
    <row r="450" spans="1:16" x14ac:dyDescent="0.25">
      <c r="A450" t="s">
        <v>3809</v>
      </c>
      <c r="B450" t="s">
        <v>7327</v>
      </c>
      <c r="C450" s="1">
        <v>45299</v>
      </c>
      <c r="D450" s="1">
        <v>45427</v>
      </c>
      <c r="E450" t="s">
        <v>31</v>
      </c>
      <c r="F450" t="s">
        <v>32</v>
      </c>
      <c r="G450" t="s">
        <v>6856</v>
      </c>
      <c r="H450" t="s">
        <v>6857</v>
      </c>
      <c r="I450" t="s">
        <v>6839</v>
      </c>
      <c r="J450" t="s">
        <v>6882</v>
      </c>
      <c r="K450">
        <v>42101</v>
      </c>
      <c r="L450">
        <v>37</v>
      </c>
      <c r="M450" t="s">
        <v>6862</v>
      </c>
      <c r="N450">
        <v>1.05</v>
      </c>
      <c r="O450">
        <v>3456789012</v>
      </c>
      <c r="P450" t="s">
        <v>6866</v>
      </c>
    </row>
    <row r="451" spans="1:16" x14ac:dyDescent="0.25">
      <c r="A451" t="s">
        <v>3817</v>
      </c>
      <c r="B451" t="s">
        <v>7328</v>
      </c>
      <c r="C451" s="1">
        <v>45373</v>
      </c>
      <c r="E451" t="s">
        <v>31</v>
      </c>
      <c r="F451" t="s">
        <v>32</v>
      </c>
      <c r="G451" t="s">
        <v>6856</v>
      </c>
      <c r="H451" t="s">
        <v>6857</v>
      </c>
      <c r="I451" t="s">
        <v>6839</v>
      </c>
      <c r="J451" t="s">
        <v>6882</v>
      </c>
      <c r="K451">
        <v>42101</v>
      </c>
      <c r="L451">
        <v>27</v>
      </c>
      <c r="M451" t="s">
        <v>6862</v>
      </c>
      <c r="N451">
        <v>1</v>
      </c>
      <c r="O451">
        <v>3456789012</v>
      </c>
    </row>
    <row r="452" spans="1:16" x14ac:dyDescent="0.25">
      <c r="A452" t="s">
        <v>3828</v>
      </c>
      <c r="B452" t="s">
        <v>7329</v>
      </c>
      <c r="C452" s="1">
        <v>45354</v>
      </c>
      <c r="E452" t="s">
        <v>52</v>
      </c>
      <c r="F452" t="s">
        <v>44</v>
      </c>
      <c r="G452" t="s">
        <v>6864</v>
      </c>
      <c r="I452" t="s">
        <v>6840</v>
      </c>
      <c r="J452" t="s">
        <v>6865</v>
      </c>
      <c r="K452">
        <v>30303</v>
      </c>
      <c r="L452">
        <v>37</v>
      </c>
      <c r="M452" t="s">
        <v>6862</v>
      </c>
      <c r="N452">
        <v>1.17</v>
      </c>
      <c r="O452">
        <v>8901234567</v>
      </c>
    </row>
    <row r="453" spans="1:16" x14ac:dyDescent="0.25">
      <c r="A453" t="s">
        <v>3845</v>
      </c>
      <c r="B453" t="s">
        <v>7330</v>
      </c>
      <c r="C453" s="1">
        <v>45332</v>
      </c>
      <c r="E453" t="s">
        <v>43</v>
      </c>
      <c r="F453" t="s">
        <v>44</v>
      </c>
      <c r="G453" t="s">
        <v>6861</v>
      </c>
      <c r="I453" t="s">
        <v>6841</v>
      </c>
      <c r="J453" t="s">
        <v>6868</v>
      </c>
      <c r="K453">
        <v>37203</v>
      </c>
      <c r="L453">
        <v>78</v>
      </c>
      <c r="M453" t="s">
        <v>6862</v>
      </c>
      <c r="N453">
        <v>3.41</v>
      </c>
      <c r="O453">
        <v>5678901234</v>
      </c>
    </row>
    <row r="454" spans="1:16" x14ac:dyDescent="0.25">
      <c r="A454" t="s">
        <v>3852</v>
      </c>
      <c r="B454" t="s">
        <v>7331</v>
      </c>
      <c r="C454" s="1">
        <v>45293</v>
      </c>
      <c r="E454" t="s">
        <v>43</v>
      </c>
      <c r="F454" t="s">
        <v>44</v>
      </c>
      <c r="G454" t="s">
        <v>6861</v>
      </c>
      <c r="I454" t="s">
        <v>6842</v>
      </c>
      <c r="J454" t="s">
        <v>6876</v>
      </c>
      <c r="K454">
        <v>43215</v>
      </c>
      <c r="L454">
        <v>50</v>
      </c>
      <c r="M454" t="s">
        <v>6859</v>
      </c>
      <c r="N454">
        <v>1.1599999999999999</v>
      </c>
      <c r="O454">
        <v>2345678901</v>
      </c>
    </row>
    <row r="455" spans="1:16" x14ac:dyDescent="0.25">
      <c r="A455" t="s">
        <v>3860</v>
      </c>
      <c r="B455" t="s">
        <v>7332</v>
      </c>
      <c r="C455" s="1">
        <v>45303</v>
      </c>
      <c r="E455" t="s">
        <v>52</v>
      </c>
      <c r="F455" t="s">
        <v>44</v>
      </c>
      <c r="G455" t="s">
        <v>6864</v>
      </c>
      <c r="I455" t="s">
        <v>6842</v>
      </c>
      <c r="J455" t="s">
        <v>6898</v>
      </c>
      <c r="K455">
        <v>44114</v>
      </c>
      <c r="L455">
        <v>77</v>
      </c>
      <c r="M455" t="s">
        <v>6862</v>
      </c>
      <c r="N455">
        <v>2.2799999999999998</v>
      </c>
      <c r="O455">
        <v>6789012345</v>
      </c>
    </row>
    <row r="456" spans="1:16" x14ac:dyDescent="0.25">
      <c r="A456" t="s">
        <v>3868</v>
      </c>
      <c r="B456" t="s">
        <v>7333</v>
      </c>
      <c r="C456" s="1">
        <v>45381</v>
      </c>
      <c r="E456" t="s">
        <v>31</v>
      </c>
      <c r="F456" t="s">
        <v>32</v>
      </c>
      <c r="G456" t="s">
        <v>6856</v>
      </c>
      <c r="H456" t="s">
        <v>6857</v>
      </c>
      <c r="I456" t="s">
        <v>6839</v>
      </c>
      <c r="J456" t="s">
        <v>6858</v>
      </c>
      <c r="K456">
        <v>40202</v>
      </c>
      <c r="L456">
        <v>64</v>
      </c>
      <c r="M456" t="s">
        <v>6862</v>
      </c>
      <c r="N456">
        <v>1.1399999999999999</v>
      </c>
      <c r="O456">
        <v>9012345678</v>
      </c>
    </row>
    <row r="457" spans="1:16" x14ac:dyDescent="0.25">
      <c r="A457" t="s">
        <v>3879</v>
      </c>
      <c r="B457" t="s">
        <v>7334</v>
      </c>
      <c r="C457" s="1">
        <v>45301</v>
      </c>
      <c r="E457" t="s">
        <v>43</v>
      </c>
      <c r="F457" t="s">
        <v>44</v>
      </c>
      <c r="G457" t="s">
        <v>6861</v>
      </c>
      <c r="I457" t="s">
        <v>6842</v>
      </c>
      <c r="J457" t="s">
        <v>6876</v>
      </c>
      <c r="K457">
        <v>43215</v>
      </c>
      <c r="L457">
        <v>77</v>
      </c>
      <c r="M457" t="s">
        <v>6859</v>
      </c>
      <c r="N457">
        <v>2.96</v>
      </c>
      <c r="O457">
        <v>6789012345</v>
      </c>
    </row>
    <row r="458" spans="1:16" x14ac:dyDescent="0.25">
      <c r="A458" t="s">
        <v>3886</v>
      </c>
      <c r="B458" t="s">
        <v>7335</v>
      </c>
      <c r="C458" s="1">
        <v>45364</v>
      </c>
      <c r="E458" t="s">
        <v>146</v>
      </c>
      <c r="F458" t="s">
        <v>147</v>
      </c>
      <c r="G458" t="s">
        <v>6884</v>
      </c>
      <c r="I458" t="s">
        <v>6840</v>
      </c>
      <c r="J458" t="s">
        <v>6865</v>
      </c>
      <c r="K458">
        <v>30303</v>
      </c>
      <c r="L458">
        <v>80</v>
      </c>
      <c r="M458" t="s">
        <v>6862</v>
      </c>
      <c r="N458">
        <v>2.73</v>
      </c>
      <c r="O458">
        <v>8901234567</v>
      </c>
    </row>
    <row r="459" spans="1:16" x14ac:dyDescent="0.25">
      <c r="A459" t="s">
        <v>3897</v>
      </c>
      <c r="B459" t="s">
        <v>7336</v>
      </c>
      <c r="C459" s="1">
        <v>45350</v>
      </c>
      <c r="E459" t="s">
        <v>31</v>
      </c>
      <c r="F459" t="s">
        <v>32</v>
      </c>
      <c r="G459" t="s">
        <v>6856</v>
      </c>
      <c r="H459" t="s">
        <v>6857</v>
      </c>
      <c r="I459" t="s">
        <v>6841</v>
      </c>
      <c r="J459" t="s">
        <v>6886</v>
      </c>
      <c r="K459">
        <v>37919</v>
      </c>
      <c r="L459">
        <v>36</v>
      </c>
      <c r="M459" t="s">
        <v>6862</v>
      </c>
      <c r="N459">
        <v>1.1000000000000001</v>
      </c>
      <c r="O459">
        <v>5678901234</v>
      </c>
    </row>
    <row r="460" spans="1:16" x14ac:dyDescent="0.25">
      <c r="A460" t="s">
        <v>3905</v>
      </c>
      <c r="B460" t="s">
        <v>7337</v>
      </c>
      <c r="C460" s="1">
        <v>45300</v>
      </c>
      <c r="E460" t="s">
        <v>52</v>
      </c>
      <c r="F460" t="s">
        <v>44</v>
      </c>
      <c r="G460" t="s">
        <v>6864</v>
      </c>
      <c r="I460" t="s">
        <v>6841</v>
      </c>
      <c r="J460" t="s">
        <v>6886</v>
      </c>
      <c r="K460">
        <v>37919</v>
      </c>
      <c r="L460">
        <v>41</v>
      </c>
      <c r="M460" t="s">
        <v>6862</v>
      </c>
      <c r="N460">
        <v>1.35</v>
      </c>
      <c r="O460">
        <v>7890123456</v>
      </c>
    </row>
    <row r="461" spans="1:16" x14ac:dyDescent="0.25">
      <c r="A461" t="s">
        <v>3912</v>
      </c>
      <c r="B461" t="s">
        <v>7338</v>
      </c>
      <c r="C461" s="1">
        <v>45377</v>
      </c>
      <c r="E461" t="s">
        <v>31</v>
      </c>
      <c r="F461" t="s">
        <v>32</v>
      </c>
      <c r="G461" t="s">
        <v>6856</v>
      </c>
      <c r="H461" t="s">
        <v>6857</v>
      </c>
      <c r="I461" t="s">
        <v>6841</v>
      </c>
      <c r="J461" t="s">
        <v>6868</v>
      </c>
      <c r="K461">
        <v>37203</v>
      </c>
      <c r="L461">
        <v>37</v>
      </c>
      <c r="M461" t="s">
        <v>6862</v>
      </c>
      <c r="N461">
        <v>1.05</v>
      </c>
      <c r="O461">
        <v>7890123456</v>
      </c>
    </row>
    <row r="462" spans="1:16" x14ac:dyDescent="0.25">
      <c r="A462" t="s">
        <v>3925</v>
      </c>
      <c r="B462" t="s">
        <v>7339</v>
      </c>
      <c r="C462" s="1">
        <v>45334</v>
      </c>
      <c r="E462" t="s">
        <v>31</v>
      </c>
      <c r="F462" t="s">
        <v>32</v>
      </c>
      <c r="G462" t="s">
        <v>6856</v>
      </c>
      <c r="H462" t="s">
        <v>6857</v>
      </c>
      <c r="I462" t="s">
        <v>6842</v>
      </c>
      <c r="J462" t="s">
        <v>6876</v>
      </c>
      <c r="K462">
        <v>43215</v>
      </c>
      <c r="L462">
        <v>58</v>
      </c>
      <c r="M462" t="s">
        <v>6859</v>
      </c>
      <c r="N462">
        <v>1.0900000000000001</v>
      </c>
      <c r="O462">
        <v>6789012345</v>
      </c>
    </row>
    <row r="463" spans="1:16" x14ac:dyDescent="0.25">
      <c r="A463" t="s">
        <v>3930</v>
      </c>
      <c r="B463" t="s">
        <v>7340</v>
      </c>
      <c r="C463" s="1">
        <v>45347</v>
      </c>
      <c r="E463" t="s">
        <v>233</v>
      </c>
      <c r="F463" t="s">
        <v>32</v>
      </c>
      <c r="G463" t="s">
        <v>6895</v>
      </c>
      <c r="H463" t="s">
        <v>6896</v>
      </c>
      <c r="I463" t="s">
        <v>6840</v>
      </c>
      <c r="J463" t="s">
        <v>6865</v>
      </c>
      <c r="K463">
        <v>30303</v>
      </c>
      <c r="L463">
        <v>54</v>
      </c>
      <c r="M463" t="s">
        <v>6859</v>
      </c>
      <c r="N463">
        <v>0.77</v>
      </c>
      <c r="O463">
        <v>8901234567</v>
      </c>
    </row>
    <row r="464" spans="1:16" x14ac:dyDescent="0.25">
      <c r="A464" t="s">
        <v>3955</v>
      </c>
      <c r="B464" t="s">
        <v>7341</v>
      </c>
      <c r="C464" s="1">
        <v>45341</v>
      </c>
      <c r="D464" s="1">
        <v>45613</v>
      </c>
      <c r="E464" t="s">
        <v>52</v>
      </c>
      <c r="F464" t="s">
        <v>44</v>
      </c>
      <c r="G464" t="s">
        <v>6864</v>
      </c>
      <c r="I464" t="s">
        <v>6841</v>
      </c>
      <c r="J464" t="s">
        <v>6886</v>
      </c>
      <c r="K464">
        <v>37919</v>
      </c>
      <c r="L464">
        <v>43</v>
      </c>
      <c r="M464" t="s">
        <v>6862</v>
      </c>
      <c r="N464">
        <v>0.99</v>
      </c>
      <c r="O464">
        <v>5678901234</v>
      </c>
      <c r="P464" t="s">
        <v>6871</v>
      </c>
    </row>
    <row r="465" spans="1:16" x14ac:dyDescent="0.25">
      <c r="A465" t="s">
        <v>3962</v>
      </c>
      <c r="B465" t="s">
        <v>7342</v>
      </c>
      <c r="C465" s="1">
        <v>45327</v>
      </c>
      <c r="D465" s="1">
        <v>45518</v>
      </c>
      <c r="E465" t="s">
        <v>43</v>
      </c>
      <c r="F465" t="s">
        <v>44</v>
      </c>
      <c r="G465" t="s">
        <v>6861</v>
      </c>
      <c r="I465" t="s">
        <v>6841</v>
      </c>
      <c r="J465" t="s">
        <v>6868</v>
      </c>
      <c r="K465">
        <v>37203</v>
      </c>
      <c r="L465">
        <v>50</v>
      </c>
      <c r="M465" t="s">
        <v>6859</v>
      </c>
      <c r="N465">
        <v>1</v>
      </c>
      <c r="O465">
        <v>7890123456</v>
      </c>
      <c r="P465" t="s">
        <v>6866</v>
      </c>
    </row>
    <row r="466" spans="1:16" x14ac:dyDescent="0.25">
      <c r="A466" t="s">
        <v>3975</v>
      </c>
      <c r="B466" t="s">
        <v>7343</v>
      </c>
      <c r="C466" s="1">
        <v>45342</v>
      </c>
      <c r="E466" t="s">
        <v>31</v>
      </c>
      <c r="F466" t="s">
        <v>32</v>
      </c>
      <c r="G466" t="s">
        <v>6856</v>
      </c>
      <c r="H466" t="s">
        <v>6857</v>
      </c>
      <c r="I466" t="s">
        <v>6842</v>
      </c>
      <c r="J466" t="s">
        <v>6898</v>
      </c>
      <c r="K466">
        <v>44114</v>
      </c>
      <c r="L466">
        <v>76</v>
      </c>
      <c r="M466" t="s">
        <v>6859</v>
      </c>
      <c r="N466">
        <v>2.0499999999999998</v>
      </c>
      <c r="O466">
        <v>6789012345</v>
      </c>
    </row>
    <row r="467" spans="1:16" x14ac:dyDescent="0.25">
      <c r="A467" t="s">
        <v>3984</v>
      </c>
      <c r="B467" t="s">
        <v>7344</v>
      </c>
      <c r="C467" s="1">
        <v>45319</v>
      </c>
      <c r="E467" t="s">
        <v>31</v>
      </c>
      <c r="F467" t="s">
        <v>32</v>
      </c>
      <c r="G467" t="s">
        <v>6856</v>
      </c>
      <c r="H467" t="s">
        <v>6857</v>
      </c>
      <c r="I467" t="s">
        <v>6842</v>
      </c>
      <c r="J467" t="s">
        <v>6898</v>
      </c>
      <c r="K467">
        <v>44114</v>
      </c>
      <c r="L467">
        <v>64</v>
      </c>
      <c r="M467" t="s">
        <v>6862</v>
      </c>
      <c r="N467">
        <v>1.24</v>
      </c>
      <c r="O467">
        <v>6789012345</v>
      </c>
    </row>
    <row r="468" spans="1:16" x14ac:dyDescent="0.25">
      <c r="A468" t="s">
        <v>3991</v>
      </c>
      <c r="B468" t="s">
        <v>7345</v>
      </c>
      <c r="C468" s="1">
        <v>45313</v>
      </c>
      <c r="E468" t="s">
        <v>146</v>
      </c>
      <c r="F468" t="s">
        <v>147</v>
      </c>
      <c r="G468" t="s">
        <v>6884</v>
      </c>
      <c r="I468" t="s">
        <v>6841</v>
      </c>
      <c r="J468" t="s">
        <v>6870</v>
      </c>
      <c r="K468">
        <v>37087</v>
      </c>
      <c r="L468">
        <v>66</v>
      </c>
      <c r="M468" t="s">
        <v>6862</v>
      </c>
      <c r="N468">
        <v>3.31</v>
      </c>
      <c r="O468">
        <v>2233445566</v>
      </c>
    </row>
    <row r="469" spans="1:16" x14ac:dyDescent="0.25">
      <c r="A469" t="s">
        <v>4004</v>
      </c>
      <c r="B469" t="s">
        <v>7346</v>
      </c>
      <c r="C469" s="1">
        <v>45352</v>
      </c>
      <c r="E469" t="s">
        <v>43</v>
      </c>
      <c r="F469" t="s">
        <v>44</v>
      </c>
      <c r="G469" t="s">
        <v>6861</v>
      </c>
      <c r="I469" t="s">
        <v>6842</v>
      </c>
      <c r="J469" t="s">
        <v>6876</v>
      </c>
      <c r="K469">
        <v>43215</v>
      </c>
      <c r="L469">
        <v>82</v>
      </c>
      <c r="M469" t="s">
        <v>6859</v>
      </c>
      <c r="N469">
        <v>2.36</v>
      </c>
      <c r="O469">
        <v>2345678901</v>
      </c>
    </row>
    <row r="470" spans="1:16" x14ac:dyDescent="0.25">
      <c r="A470" t="s">
        <v>4012</v>
      </c>
      <c r="B470" t="s">
        <v>7347</v>
      </c>
      <c r="C470" s="1">
        <v>45358</v>
      </c>
      <c r="E470" t="s">
        <v>31</v>
      </c>
      <c r="F470" t="s">
        <v>32</v>
      </c>
      <c r="G470" t="s">
        <v>6856</v>
      </c>
      <c r="H470" t="s">
        <v>6857</v>
      </c>
      <c r="I470" t="s">
        <v>6841</v>
      </c>
      <c r="J470" t="s">
        <v>6870</v>
      </c>
      <c r="K470">
        <v>37087</v>
      </c>
      <c r="L470">
        <v>38</v>
      </c>
      <c r="M470" t="s">
        <v>6859</v>
      </c>
      <c r="N470">
        <v>1.47</v>
      </c>
      <c r="O470">
        <v>2233445566</v>
      </c>
    </row>
    <row r="471" spans="1:16" x14ac:dyDescent="0.25">
      <c r="A471" t="s">
        <v>4027</v>
      </c>
      <c r="B471" t="s">
        <v>7348</v>
      </c>
      <c r="C471" s="1">
        <v>45329</v>
      </c>
      <c r="E471" t="s">
        <v>43</v>
      </c>
      <c r="F471" t="s">
        <v>44</v>
      </c>
      <c r="G471" t="s">
        <v>6861</v>
      </c>
      <c r="I471" t="s">
        <v>6841</v>
      </c>
      <c r="J471" t="s">
        <v>6868</v>
      </c>
      <c r="K471">
        <v>37203</v>
      </c>
      <c r="L471">
        <v>69</v>
      </c>
      <c r="M471" t="s">
        <v>6859</v>
      </c>
      <c r="N471">
        <v>3.52</v>
      </c>
      <c r="O471">
        <v>7890123456</v>
      </c>
    </row>
    <row r="472" spans="1:16" x14ac:dyDescent="0.25">
      <c r="A472" t="s">
        <v>4032</v>
      </c>
      <c r="B472" t="s">
        <v>7349</v>
      </c>
      <c r="C472" s="1">
        <v>45314</v>
      </c>
      <c r="E472" t="s">
        <v>146</v>
      </c>
      <c r="F472" t="s">
        <v>147</v>
      </c>
      <c r="G472" t="s">
        <v>6884</v>
      </c>
      <c r="I472" t="s">
        <v>6839</v>
      </c>
      <c r="J472" t="s">
        <v>6858</v>
      </c>
      <c r="K472">
        <v>40202</v>
      </c>
      <c r="L472">
        <v>66</v>
      </c>
      <c r="M472" t="s">
        <v>6862</v>
      </c>
      <c r="N472">
        <v>3.15</v>
      </c>
      <c r="O472">
        <v>3456789012</v>
      </c>
    </row>
    <row r="473" spans="1:16" x14ac:dyDescent="0.25">
      <c r="A473" t="s">
        <v>4043</v>
      </c>
      <c r="B473" t="s">
        <v>7350</v>
      </c>
      <c r="C473" s="1">
        <v>45350</v>
      </c>
      <c r="E473" t="s">
        <v>233</v>
      </c>
      <c r="F473" t="s">
        <v>32</v>
      </c>
      <c r="G473" t="s">
        <v>6895</v>
      </c>
      <c r="H473" t="s">
        <v>6896</v>
      </c>
      <c r="I473" t="s">
        <v>6840</v>
      </c>
      <c r="J473" t="s">
        <v>6878</v>
      </c>
      <c r="K473">
        <v>30114</v>
      </c>
      <c r="L473">
        <v>77</v>
      </c>
      <c r="M473" t="s">
        <v>6859</v>
      </c>
      <c r="N473">
        <v>3.45</v>
      </c>
      <c r="O473">
        <v>8901234567</v>
      </c>
    </row>
    <row r="474" spans="1:16" x14ac:dyDescent="0.25">
      <c r="A474" t="s">
        <v>4048</v>
      </c>
      <c r="B474" t="s">
        <v>7351</v>
      </c>
      <c r="C474" s="1">
        <v>45300</v>
      </c>
      <c r="E474" t="s">
        <v>31</v>
      </c>
      <c r="F474" t="s">
        <v>32</v>
      </c>
      <c r="G474" t="s">
        <v>6856</v>
      </c>
      <c r="H474" t="s">
        <v>6857</v>
      </c>
      <c r="I474" t="s">
        <v>6841</v>
      </c>
      <c r="J474" t="s">
        <v>6886</v>
      </c>
      <c r="K474">
        <v>37919</v>
      </c>
      <c r="L474">
        <v>47</v>
      </c>
      <c r="M474" t="s">
        <v>6862</v>
      </c>
      <c r="N474">
        <v>1.06</v>
      </c>
      <c r="O474">
        <v>5678901234</v>
      </c>
    </row>
    <row r="475" spans="1:16" x14ac:dyDescent="0.25">
      <c r="A475" t="s">
        <v>4052</v>
      </c>
      <c r="B475" t="s">
        <v>7352</v>
      </c>
      <c r="C475" s="1">
        <v>45316</v>
      </c>
      <c r="E475" t="s">
        <v>31</v>
      </c>
      <c r="F475" t="s">
        <v>32</v>
      </c>
      <c r="G475" t="s">
        <v>6856</v>
      </c>
      <c r="H475" t="s">
        <v>6857</v>
      </c>
      <c r="I475" t="s">
        <v>6839</v>
      </c>
      <c r="J475" t="s">
        <v>6882</v>
      </c>
      <c r="K475">
        <v>42101</v>
      </c>
      <c r="L475">
        <v>64</v>
      </c>
      <c r="M475" t="s">
        <v>6862</v>
      </c>
      <c r="N475">
        <v>0.82</v>
      </c>
      <c r="O475">
        <v>3456789012</v>
      </c>
    </row>
    <row r="476" spans="1:16" x14ac:dyDescent="0.25">
      <c r="A476" t="s">
        <v>4062</v>
      </c>
      <c r="B476" t="s">
        <v>7353</v>
      </c>
      <c r="C476" s="1">
        <v>45317</v>
      </c>
      <c r="E476" t="s">
        <v>233</v>
      </c>
      <c r="F476" t="s">
        <v>32</v>
      </c>
      <c r="G476" t="s">
        <v>6895</v>
      </c>
      <c r="H476" t="s">
        <v>6896</v>
      </c>
      <c r="I476" t="s">
        <v>6840</v>
      </c>
      <c r="J476" t="s">
        <v>6865</v>
      </c>
      <c r="K476">
        <v>30303</v>
      </c>
      <c r="L476">
        <v>71</v>
      </c>
      <c r="M476" t="s">
        <v>6859</v>
      </c>
      <c r="N476">
        <v>3.01</v>
      </c>
      <c r="O476">
        <v>8901234567</v>
      </c>
    </row>
    <row r="477" spans="1:16" x14ac:dyDescent="0.25">
      <c r="A477" t="s">
        <v>4073</v>
      </c>
      <c r="B477" t="s">
        <v>7354</v>
      </c>
      <c r="C477" s="1">
        <v>45328</v>
      </c>
      <c r="D477" s="1">
        <v>45512</v>
      </c>
      <c r="E477" t="s">
        <v>146</v>
      </c>
      <c r="F477" t="s">
        <v>147</v>
      </c>
      <c r="G477" t="s">
        <v>6884</v>
      </c>
      <c r="I477" t="s">
        <v>6839</v>
      </c>
      <c r="J477" t="s">
        <v>6858</v>
      </c>
      <c r="K477">
        <v>40202</v>
      </c>
      <c r="L477">
        <v>73</v>
      </c>
      <c r="M477" t="s">
        <v>6859</v>
      </c>
      <c r="N477">
        <v>2.6</v>
      </c>
      <c r="O477">
        <v>3456789012</v>
      </c>
      <c r="P477" t="s">
        <v>6871</v>
      </c>
    </row>
    <row r="478" spans="1:16" x14ac:dyDescent="0.25">
      <c r="A478" t="s">
        <v>4079</v>
      </c>
      <c r="B478" t="s">
        <v>7355</v>
      </c>
      <c r="C478" s="1">
        <v>45341</v>
      </c>
      <c r="E478" t="s">
        <v>233</v>
      </c>
      <c r="F478" t="s">
        <v>32</v>
      </c>
      <c r="G478" t="s">
        <v>6895</v>
      </c>
      <c r="H478" t="s">
        <v>6896</v>
      </c>
      <c r="I478" t="s">
        <v>6842</v>
      </c>
      <c r="J478" t="s">
        <v>6898</v>
      </c>
      <c r="K478">
        <v>44114</v>
      </c>
      <c r="L478">
        <v>72</v>
      </c>
      <c r="M478" t="s">
        <v>6859</v>
      </c>
      <c r="N478">
        <v>2.37</v>
      </c>
      <c r="O478">
        <v>2345678901</v>
      </c>
    </row>
    <row r="479" spans="1:16" x14ac:dyDescent="0.25">
      <c r="A479" t="s">
        <v>4083</v>
      </c>
      <c r="B479" t="s">
        <v>7356</v>
      </c>
      <c r="C479" s="1">
        <v>45349</v>
      </c>
      <c r="E479" t="s">
        <v>52</v>
      </c>
      <c r="F479" t="s">
        <v>44</v>
      </c>
      <c r="G479" t="s">
        <v>6864</v>
      </c>
      <c r="I479" t="s">
        <v>6840</v>
      </c>
      <c r="J479" t="s">
        <v>6865</v>
      </c>
      <c r="K479">
        <v>30303</v>
      </c>
      <c r="L479">
        <v>67</v>
      </c>
      <c r="M479" t="s">
        <v>6862</v>
      </c>
      <c r="N479">
        <v>2.34</v>
      </c>
      <c r="O479">
        <v>8901234567</v>
      </c>
    </row>
    <row r="480" spans="1:16" x14ac:dyDescent="0.25">
      <c r="A480" t="s">
        <v>4089</v>
      </c>
      <c r="B480" t="s">
        <v>7357</v>
      </c>
      <c r="C480" s="1">
        <v>45359</v>
      </c>
      <c r="E480" t="s">
        <v>31</v>
      </c>
      <c r="F480" t="s">
        <v>32</v>
      </c>
      <c r="G480" t="s">
        <v>6856</v>
      </c>
      <c r="H480" t="s">
        <v>6857</v>
      </c>
      <c r="I480" t="s">
        <v>6840</v>
      </c>
      <c r="J480" t="s">
        <v>6878</v>
      </c>
      <c r="K480">
        <v>30114</v>
      </c>
      <c r="L480">
        <v>46</v>
      </c>
      <c r="M480" t="s">
        <v>6862</v>
      </c>
      <c r="N480">
        <v>1.35</v>
      </c>
      <c r="O480">
        <v>8901234567</v>
      </c>
    </row>
    <row r="481" spans="1:16" x14ac:dyDescent="0.25">
      <c r="A481" t="s">
        <v>4097</v>
      </c>
      <c r="B481" t="s">
        <v>7358</v>
      </c>
      <c r="C481" s="1">
        <v>45364</v>
      </c>
      <c r="E481" t="s">
        <v>52</v>
      </c>
      <c r="F481" t="s">
        <v>44</v>
      </c>
      <c r="G481" t="s">
        <v>6864</v>
      </c>
      <c r="I481" t="s">
        <v>6841</v>
      </c>
      <c r="J481" t="s">
        <v>6886</v>
      </c>
      <c r="K481">
        <v>37919</v>
      </c>
      <c r="L481">
        <v>53</v>
      </c>
      <c r="M481" t="s">
        <v>6862</v>
      </c>
      <c r="N481">
        <v>1.31</v>
      </c>
      <c r="O481">
        <v>7890123456</v>
      </c>
    </row>
    <row r="482" spans="1:16" x14ac:dyDescent="0.25">
      <c r="A482" t="s">
        <v>4102</v>
      </c>
      <c r="B482" t="s">
        <v>7359</v>
      </c>
      <c r="C482" s="1">
        <v>45365</v>
      </c>
      <c r="E482" t="s">
        <v>52</v>
      </c>
      <c r="F482" t="s">
        <v>44</v>
      </c>
      <c r="G482" t="s">
        <v>6864</v>
      </c>
      <c r="I482" t="s">
        <v>6841</v>
      </c>
      <c r="J482" t="s">
        <v>6868</v>
      </c>
      <c r="K482">
        <v>37203</v>
      </c>
      <c r="L482">
        <v>56</v>
      </c>
      <c r="M482" t="s">
        <v>6862</v>
      </c>
      <c r="N482">
        <v>0.91</v>
      </c>
      <c r="O482">
        <v>5678901234</v>
      </c>
    </row>
    <row r="483" spans="1:16" x14ac:dyDescent="0.25">
      <c r="A483" t="s">
        <v>4112</v>
      </c>
      <c r="B483" t="s">
        <v>7360</v>
      </c>
      <c r="C483" s="1">
        <v>45379</v>
      </c>
      <c r="E483" t="s">
        <v>233</v>
      </c>
      <c r="F483" t="s">
        <v>32</v>
      </c>
      <c r="G483" t="s">
        <v>6895</v>
      </c>
      <c r="H483" t="s">
        <v>6896</v>
      </c>
      <c r="I483" t="s">
        <v>6840</v>
      </c>
      <c r="J483" t="s">
        <v>6865</v>
      </c>
      <c r="K483">
        <v>30303</v>
      </c>
      <c r="L483">
        <v>53</v>
      </c>
      <c r="M483" t="s">
        <v>6859</v>
      </c>
      <c r="N483">
        <v>0.83</v>
      </c>
      <c r="O483">
        <v>8901234567</v>
      </c>
    </row>
    <row r="484" spans="1:16" x14ac:dyDescent="0.25">
      <c r="A484" t="s">
        <v>4119</v>
      </c>
      <c r="B484" t="s">
        <v>7361</v>
      </c>
      <c r="C484" s="1">
        <v>45305</v>
      </c>
      <c r="E484" t="s">
        <v>31</v>
      </c>
      <c r="F484" t="s">
        <v>32</v>
      </c>
      <c r="G484" t="s">
        <v>6856</v>
      </c>
      <c r="H484" t="s">
        <v>6857</v>
      </c>
      <c r="I484" t="s">
        <v>6840</v>
      </c>
      <c r="J484" t="s">
        <v>6878</v>
      </c>
      <c r="K484">
        <v>30114</v>
      </c>
      <c r="L484">
        <v>61</v>
      </c>
      <c r="M484" t="s">
        <v>6862</v>
      </c>
      <c r="N484">
        <v>0.72</v>
      </c>
      <c r="O484">
        <v>8901234567</v>
      </c>
    </row>
    <row r="485" spans="1:16" x14ac:dyDescent="0.25">
      <c r="A485" t="s">
        <v>4127</v>
      </c>
      <c r="B485" t="s">
        <v>7362</v>
      </c>
      <c r="C485" s="1">
        <v>45314</v>
      </c>
      <c r="E485" t="s">
        <v>52</v>
      </c>
      <c r="F485" t="s">
        <v>44</v>
      </c>
      <c r="G485" t="s">
        <v>6864</v>
      </c>
      <c r="I485" t="s">
        <v>6842</v>
      </c>
      <c r="J485" t="s">
        <v>6898</v>
      </c>
      <c r="K485">
        <v>44114</v>
      </c>
      <c r="L485">
        <v>50</v>
      </c>
      <c r="M485" t="s">
        <v>6859</v>
      </c>
      <c r="N485">
        <v>1.35</v>
      </c>
      <c r="O485">
        <v>6789012345</v>
      </c>
    </row>
    <row r="486" spans="1:16" x14ac:dyDescent="0.25">
      <c r="A486" t="s">
        <v>4135</v>
      </c>
      <c r="B486" t="s">
        <v>7363</v>
      </c>
      <c r="C486" s="1">
        <v>45333</v>
      </c>
      <c r="E486" t="s">
        <v>52</v>
      </c>
      <c r="F486" t="s">
        <v>44</v>
      </c>
      <c r="G486" t="s">
        <v>6864</v>
      </c>
      <c r="I486" t="s">
        <v>6842</v>
      </c>
      <c r="J486" t="s">
        <v>6898</v>
      </c>
      <c r="K486">
        <v>44114</v>
      </c>
      <c r="L486">
        <v>58</v>
      </c>
      <c r="M486" t="s">
        <v>6862</v>
      </c>
      <c r="N486">
        <v>0.93</v>
      </c>
      <c r="O486">
        <v>2345678901</v>
      </c>
    </row>
    <row r="487" spans="1:16" x14ac:dyDescent="0.25">
      <c r="A487" t="s">
        <v>4139</v>
      </c>
      <c r="B487" t="s">
        <v>7364</v>
      </c>
      <c r="C487" s="1">
        <v>45294</v>
      </c>
      <c r="E487" t="s">
        <v>146</v>
      </c>
      <c r="F487" t="s">
        <v>147</v>
      </c>
      <c r="G487" t="s">
        <v>6884</v>
      </c>
      <c r="I487" t="s">
        <v>6840</v>
      </c>
      <c r="J487" t="s">
        <v>6865</v>
      </c>
      <c r="K487">
        <v>30303</v>
      </c>
      <c r="L487">
        <v>70</v>
      </c>
      <c r="M487" t="s">
        <v>6862</v>
      </c>
      <c r="N487">
        <v>3.06</v>
      </c>
      <c r="O487">
        <v>8901234567</v>
      </c>
    </row>
    <row r="488" spans="1:16" x14ac:dyDescent="0.25">
      <c r="A488" t="s">
        <v>4150</v>
      </c>
      <c r="B488" t="s">
        <v>7365</v>
      </c>
      <c r="C488" s="1">
        <v>45345</v>
      </c>
      <c r="E488" t="s">
        <v>146</v>
      </c>
      <c r="F488" t="s">
        <v>147</v>
      </c>
      <c r="G488" t="s">
        <v>6884</v>
      </c>
      <c r="I488" t="s">
        <v>6839</v>
      </c>
      <c r="J488" t="s">
        <v>6858</v>
      </c>
      <c r="K488">
        <v>40202</v>
      </c>
      <c r="L488">
        <v>67</v>
      </c>
      <c r="M488" t="s">
        <v>6862</v>
      </c>
      <c r="N488">
        <v>2.85</v>
      </c>
      <c r="O488">
        <v>3456789012</v>
      </c>
    </row>
    <row r="489" spans="1:16" x14ac:dyDescent="0.25">
      <c r="A489" t="s">
        <v>4154</v>
      </c>
      <c r="B489" t="s">
        <v>7366</v>
      </c>
      <c r="C489" s="1">
        <v>45316</v>
      </c>
      <c r="E489" t="s">
        <v>52</v>
      </c>
      <c r="F489" t="s">
        <v>44</v>
      </c>
      <c r="G489" t="s">
        <v>6864</v>
      </c>
      <c r="I489" t="s">
        <v>6840</v>
      </c>
      <c r="J489" t="s">
        <v>6878</v>
      </c>
      <c r="K489">
        <v>30114</v>
      </c>
      <c r="L489">
        <v>34</v>
      </c>
      <c r="M489" t="s">
        <v>6862</v>
      </c>
      <c r="N489">
        <v>0.99</v>
      </c>
      <c r="O489">
        <v>8901234567</v>
      </c>
    </row>
    <row r="490" spans="1:16" x14ac:dyDescent="0.25">
      <c r="A490" t="s">
        <v>4160</v>
      </c>
      <c r="B490" t="s">
        <v>7367</v>
      </c>
      <c r="C490" s="1">
        <v>45359</v>
      </c>
      <c r="E490" t="s">
        <v>233</v>
      </c>
      <c r="F490" t="s">
        <v>32</v>
      </c>
      <c r="G490" t="s">
        <v>6895</v>
      </c>
      <c r="H490" t="s">
        <v>6896</v>
      </c>
      <c r="I490" t="s">
        <v>6841</v>
      </c>
      <c r="J490" t="s">
        <v>6886</v>
      </c>
      <c r="K490">
        <v>37919</v>
      </c>
      <c r="L490">
        <v>50</v>
      </c>
      <c r="M490" t="s">
        <v>6862</v>
      </c>
      <c r="N490">
        <v>1.28</v>
      </c>
      <c r="O490">
        <v>5678901234</v>
      </c>
    </row>
    <row r="491" spans="1:16" x14ac:dyDescent="0.25">
      <c r="A491" t="s">
        <v>4169</v>
      </c>
      <c r="B491" t="s">
        <v>7368</v>
      </c>
      <c r="C491" s="1">
        <v>45371</v>
      </c>
      <c r="E491" t="s">
        <v>146</v>
      </c>
      <c r="F491" t="s">
        <v>147</v>
      </c>
      <c r="G491" t="s">
        <v>6884</v>
      </c>
      <c r="I491" t="s">
        <v>6842</v>
      </c>
      <c r="J491" t="s">
        <v>6876</v>
      </c>
      <c r="K491">
        <v>43215</v>
      </c>
      <c r="L491">
        <v>69</v>
      </c>
      <c r="M491" t="s">
        <v>6862</v>
      </c>
      <c r="N491">
        <v>2.85</v>
      </c>
      <c r="O491">
        <v>6789012345</v>
      </c>
    </row>
    <row r="492" spans="1:16" x14ac:dyDescent="0.25">
      <c r="A492" t="s">
        <v>4175</v>
      </c>
      <c r="B492" t="s">
        <v>7369</v>
      </c>
      <c r="C492" s="1">
        <v>45347</v>
      </c>
      <c r="E492" t="s">
        <v>146</v>
      </c>
      <c r="F492" t="s">
        <v>147</v>
      </c>
      <c r="G492" t="s">
        <v>6884</v>
      </c>
      <c r="I492" t="s">
        <v>6842</v>
      </c>
      <c r="J492" t="s">
        <v>6876</v>
      </c>
      <c r="K492">
        <v>43215</v>
      </c>
      <c r="L492">
        <v>77</v>
      </c>
      <c r="M492" t="s">
        <v>6859</v>
      </c>
      <c r="N492">
        <v>2.44</v>
      </c>
      <c r="O492">
        <v>2345678901</v>
      </c>
    </row>
    <row r="493" spans="1:16" x14ac:dyDescent="0.25">
      <c r="A493" t="s">
        <v>4186</v>
      </c>
      <c r="B493" t="s">
        <v>7370</v>
      </c>
      <c r="C493" s="1">
        <v>45328</v>
      </c>
      <c r="D493" s="1">
        <v>45461</v>
      </c>
      <c r="E493" t="s">
        <v>233</v>
      </c>
      <c r="F493" t="s">
        <v>32</v>
      </c>
      <c r="G493" t="s">
        <v>6895</v>
      </c>
      <c r="H493" t="s">
        <v>6896</v>
      </c>
      <c r="I493" t="s">
        <v>6841</v>
      </c>
      <c r="J493" t="s">
        <v>6886</v>
      </c>
      <c r="K493">
        <v>37919</v>
      </c>
      <c r="L493">
        <v>51</v>
      </c>
      <c r="M493" t="s">
        <v>6862</v>
      </c>
      <c r="N493">
        <v>1.37</v>
      </c>
      <c r="O493">
        <v>7890123456</v>
      </c>
      <c r="P493" t="s">
        <v>6871</v>
      </c>
    </row>
    <row r="494" spans="1:16" x14ac:dyDescent="0.25">
      <c r="A494" t="s">
        <v>4190</v>
      </c>
      <c r="B494" t="s">
        <v>7371</v>
      </c>
      <c r="C494" s="1">
        <v>45333</v>
      </c>
      <c r="E494" t="s">
        <v>31</v>
      </c>
      <c r="F494" t="s">
        <v>32</v>
      </c>
      <c r="G494" t="s">
        <v>6856</v>
      </c>
      <c r="H494" t="s">
        <v>6857</v>
      </c>
      <c r="I494" t="s">
        <v>6841</v>
      </c>
      <c r="J494" t="s">
        <v>6870</v>
      </c>
      <c r="K494">
        <v>37087</v>
      </c>
      <c r="L494">
        <v>29</v>
      </c>
      <c r="M494" t="s">
        <v>6862</v>
      </c>
      <c r="N494">
        <v>0.93</v>
      </c>
      <c r="O494">
        <v>2233445566</v>
      </c>
    </row>
    <row r="495" spans="1:16" x14ac:dyDescent="0.25">
      <c r="A495" t="s">
        <v>4202</v>
      </c>
      <c r="B495" t="s">
        <v>7372</v>
      </c>
      <c r="C495" s="1">
        <v>45298</v>
      </c>
      <c r="E495" t="s">
        <v>31</v>
      </c>
      <c r="F495" t="s">
        <v>32</v>
      </c>
      <c r="G495" t="s">
        <v>6856</v>
      </c>
      <c r="H495" t="s">
        <v>6857</v>
      </c>
      <c r="I495" t="s">
        <v>6840</v>
      </c>
      <c r="J495" t="s">
        <v>6878</v>
      </c>
      <c r="K495">
        <v>30114</v>
      </c>
      <c r="L495">
        <v>25</v>
      </c>
      <c r="M495" t="s">
        <v>6859</v>
      </c>
      <c r="N495">
        <v>0.96</v>
      </c>
      <c r="O495">
        <v>8901234567</v>
      </c>
    </row>
    <row r="496" spans="1:16" x14ac:dyDescent="0.25">
      <c r="A496" t="s">
        <v>4211</v>
      </c>
      <c r="B496" t="s">
        <v>7373</v>
      </c>
      <c r="C496" s="1">
        <v>45351</v>
      </c>
      <c r="E496" t="s">
        <v>233</v>
      </c>
      <c r="F496" t="s">
        <v>32</v>
      </c>
      <c r="G496" t="s">
        <v>6895</v>
      </c>
      <c r="H496" t="s">
        <v>6896</v>
      </c>
      <c r="I496" t="s">
        <v>6839</v>
      </c>
      <c r="J496" t="s">
        <v>6882</v>
      </c>
      <c r="K496">
        <v>42101</v>
      </c>
      <c r="L496">
        <v>40</v>
      </c>
      <c r="M496" t="s">
        <v>6862</v>
      </c>
      <c r="N496">
        <v>0.91</v>
      </c>
      <c r="O496">
        <v>3456789012</v>
      </c>
    </row>
    <row r="497" spans="1:16" x14ac:dyDescent="0.25">
      <c r="A497" t="s">
        <v>4216</v>
      </c>
      <c r="B497" t="s">
        <v>7374</v>
      </c>
      <c r="C497" s="1">
        <v>45297</v>
      </c>
      <c r="D497" s="1">
        <v>45548</v>
      </c>
      <c r="E497" t="s">
        <v>31</v>
      </c>
      <c r="F497" t="s">
        <v>32</v>
      </c>
      <c r="G497" t="s">
        <v>6856</v>
      </c>
      <c r="H497" t="s">
        <v>6857</v>
      </c>
      <c r="I497" t="s">
        <v>6839</v>
      </c>
      <c r="J497" t="s">
        <v>6873</v>
      </c>
      <c r="K497">
        <v>42701</v>
      </c>
      <c r="L497">
        <v>35</v>
      </c>
      <c r="M497" t="s">
        <v>6859</v>
      </c>
      <c r="N497">
        <v>1.1499999999999999</v>
      </c>
      <c r="O497">
        <v>9012345678</v>
      </c>
      <c r="P497" t="s">
        <v>6866</v>
      </c>
    </row>
    <row r="498" spans="1:16" x14ac:dyDescent="0.25">
      <c r="A498" t="s">
        <v>4222</v>
      </c>
      <c r="B498" t="s">
        <v>7375</v>
      </c>
      <c r="C498" s="1">
        <v>45347</v>
      </c>
      <c r="E498" t="s">
        <v>233</v>
      </c>
      <c r="F498" t="s">
        <v>32</v>
      </c>
      <c r="G498" t="s">
        <v>6895</v>
      </c>
      <c r="H498" t="s">
        <v>6896</v>
      </c>
      <c r="I498" t="s">
        <v>6840</v>
      </c>
      <c r="J498" t="s">
        <v>6878</v>
      </c>
      <c r="K498">
        <v>30114</v>
      </c>
      <c r="L498">
        <v>28</v>
      </c>
      <c r="M498" t="s">
        <v>6862</v>
      </c>
      <c r="N498">
        <v>1.02</v>
      </c>
      <c r="O498">
        <v>8901234567</v>
      </c>
    </row>
    <row r="499" spans="1:16" x14ac:dyDescent="0.25">
      <c r="A499" t="s">
        <v>4228</v>
      </c>
      <c r="B499" t="s">
        <v>7376</v>
      </c>
      <c r="C499" s="1">
        <v>45297</v>
      </c>
      <c r="E499" t="s">
        <v>233</v>
      </c>
      <c r="F499" t="s">
        <v>32</v>
      </c>
      <c r="G499" t="s">
        <v>6895</v>
      </c>
      <c r="H499" t="s">
        <v>6896</v>
      </c>
      <c r="I499" t="s">
        <v>6841</v>
      </c>
      <c r="J499" t="s">
        <v>6886</v>
      </c>
      <c r="K499">
        <v>37919</v>
      </c>
      <c r="L499">
        <v>73</v>
      </c>
      <c r="M499" t="s">
        <v>6859</v>
      </c>
      <c r="N499">
        <v>2.68</v>
      </c>
      <c r="O499">
        <v>5678901234</v>
      </c>
    </row>
    <row r="500" spans="1:16" x14ac:dyDescent="0.25">
      <c r="A500" t="s">
        <v>4233</v>
      </c>
      <c r="B500" t="s">
        <v>7377</v>
      </c>
      <c r="C500" s="1">
        <v>45335</v>
      </c>
      <c r="E500" t="s">
        <v>31</v>
      </c>
      <c r="F500" t="s">
        <v>32</v>
      </c>
      <c r="G500" t="s">
        <v>6856</v>
      </c>
      <c r="H500" t="s">
        <v>6857</v>
      </c>
      <c r="I500" t="s">
        <v>6842</v>
      </c>
      <c r="J500" t="s">
        <v>6898</v>
      </c>
      <c r="K500">
        <v>44114</v>
      </c>
      <c r="L500">
        <v>75</v>
      </c>
      <c r="M500" t="s">
        <v>6859</v>
      </c>
      <c r="N500">
        <v>2.56</v>
      </c>
      <c r="O500">
        <v>2345678901</v>
      </c>
    </row>
    <row r="501" spans="1:16" x14ac:dyDescent="0.25">
      <c r="A501" t="s">
        <v>4240</v>
      </c>
      <c r="B501" t="s">
        <v>7378</v>
      </c>
      <c r="C501" s="1">
        <v>45373</v>
      </c>
      <c r="E501" t="s">
        <v>43</v>
      </c>
      <c r="F501" t="s">
        <v>44</v>
      </c>
      <c r="G501" t="s">
        <v>6861</v>
      </c>
      <c r="I501" t="s">
        <v>6842</v>
      </c>
      <c r="J501" t="s">
        <v>6876</v>
      </c>
      <c r="K501">
        <v>43215</v>
      </c>
      <c r="L501">
        <v>31</v>
      </c>
      <c r="M501" t="s">
        <v>6862</v>
      </c>
      <c r="N501">
        <v>0.96</v>
      </c>
      <c r="O501">
        <v>2345678901</v>
      </c>
    </row>
    <row r="502" spans="1:16" x14ac:dyDescent="0.25">
      <c r="A502" t="s">
        <v>4250</v>
      </c>
      <c r="B502" t="s">
        <v>7379</v>
      </c>
      <c r="C502" s="1">
        <v>45331</v>
      </c>
      <c r="E502" t="s">
        <v>233</v>
      </c>
      <c r="F502" t="s">
        <v>32</v>
      </c>
      <c r="G502" t="s">
        <v>6895</v>
      </c>
      <c r="H502" t="s">
        <v>6896</v>
      </c>
      <c r="I502" t="s">
        <v>6842</v>
      </c>
      <c r="J502" t="s">
        <v>6876</v>
      </c>
      <c r="K502">
        <v>43215</v>
      </c>
      <c r="L502">
        <v>69</v>
      </c>
      <c r="M502" t="s">
        <v>6862</v>
      </c>
      <c r="N502">
        <v>3.25</v>
      </c>
      <c r="O502">
        <v>6789012345</v>
      </c>
    </row>
    <row r="503" spans="1:16" x14ac:dyDescent="0.25">
      <c r="A503" t="s">
        <v>4275</v>
      </c>
      <c r="B503" t="s">
        <v>7380</v>
      </c>
      <c r="C503" s="1">
        <v>45340</v>
      </c>
      <c r="D503" s="1">
        <v>45646</v>
      </c>
      <c r="E503" t="s">
        <v>146</v>
      </c>
      <c r="F503" t="s">
        <v>147</v>
      </c>
      <c r="G503" t="s">
        <v>6884</v>
      </c>
      <c r="I503" t="s">
        <v>6839</v>
      </c>
      <c r="J503" t="s">
        <v>6882</v>
      </c>
      <c r="K503">
        <v>43215</v>
      </c>
      <c r="L503">
        <v>68</v>
      </c>
      <c r="M503" t="s">
        <v>6859</v>
      </c>
      <c r="N503">
        <v>3.1</v>
      </c>
      <c r="O503">
        <v>9012345678</v>
      </c>
      <c r="P503" t="s">
        <v>6866</v>
      </c>
    </row>
    <row r="504" spans="1:16" x14ac:dyDescent="0.25">
      <c r="A504" t="s">
        <v>4295</v>
      </c>
      <c r="B504" t="s">
        <v>7381</v>
      </c>
      <c r="C504" s="1">
        <v>45327</v>
      </c>
      <c r="E504" t="s">
        <v>146</v>
      </c>
      <c r="F504" t="s">
        <v>147</v>
      </c>
      <c r="G504" t="s">
        <v>6884</v>
      </c>
      <c r="I504" t="s">
        <v>6839</v>
      </c>
      <c r="J504" t="s">
        <v>6882</v>
      </c>
      <c r="K504">
        <v>42101</v>
      </c>
      <c r="L504">
        <v>81</v>
      </c>
      <c r="M504" t="s">
        <v>6859</v>
      </c>
      <c r="N504">
        <v>2.72</v>
      </c>
      <c r="O504">
        <v>9012345678</v>
      </c>
    </row>
    <row r="505" spans="1:16" x14ac:dyDescent="0.25">
      <c r="A505" t="s">
        <v>4305</v>
      </c>
      <c r="B505" t="s">
        <v>7382</v>
      </c>
      <c r="C505" s="1">
        <v>45344</v>
      </c>
      <c r="E505" t="s">
        <v>233</v>
      </c>
      <c r="F505" t="s">
        <v>32</v>
      </c>
      <c r="G505" t="s">
        <v>6895</v>
      </c>
      <c r="H505" t="s">
        <v>6896</v>
      </c>
      <c r="I505" t="s">
        <v>6841</v>
      </c>
      <c r="J505" t="s">
        <v>6886</v>
      </c>
      <c r="K505">
        <v>37919</v>
      </c>
      <c r="L505">
        <v>53</v>
      </c>
      <c r="M505" t="s">
        <v>6859</v>
      </c>
      <c r="N505">
        <v>1.29</v>
      </c>
      <c r="O505">
        <v>7890123456</v>
      </c>
    </row>
    <row r="506" spans="1:16" x14ac:dyDescent="0.25">
      <c r="A506" t="s">
        <v>4314</v>
      </c>
      <c r="B506" t="s">
        <v>7383</v>
      </c>
      <c r="C506" s="1">
        <v>45349</v>
      </c>
      <c r="E506" t="s">
        <v>233</v>
      </c>
      <c r="F506" t="s">
        <v>32</v>
      </c>
      <c r="G506" t="s">
        <v>6895</v>
      </c>
      <c r="H506" t="s">
        <v>6896</v>
      </c>
      <c r="I506" t="s">
        <v>6840</v>
      </c>
      <c r="J506" t="s">
        <v>6865</v>
      </c>
      <c r="K506">
        <v>30303</v>
      </c>
      <c r="L506">
        <v>58</v>
      </c>
      <c r="M506" t="s">
        <v>6859</v>
      </c>
      <c r="N506">
        <v>0.96</v>
      </c>
      <c r="O506">
        <v>8901234567</v>
      </c>
    </row>
    <row r="507" spans="1:16" x14ac:dyDescent="0.25">
      <c r="A507" t="s">
        <v>4325</v>
      </c>
      <c r="B507" t="s">
        <v>7384</v>
      </c>
      <c r="C507" s="1">
        <v>45293</v>
      </c>
      <c r="E507" t="s">
        <v>146</v>
      </c>
      <c r="F507" t="s">
        <v>147</v>
      </c>
      <c r="G507" t="s">
        <v>6884</v>
      </c>
      <c r="I507" t="s">
        <v>6842</v>
      </c>
      <c r="J507" t="s">
        <v>6876</v>
      </c>
      <c r="K507">
        <v>43215</v>
      </c>
      <c r="L507">
        <v>73</v>
      </c>
      <c r="M507" t="s">
        <v>6859</v>
      </c>
      <c r="N507">
        <v>2.2599999999999998</v>
      </c>
      <c r="O507">
        <v>6789012345</v>
      </c>
    </row>
    <row r="508" spans="1:16" x14ac:dyDescent="0.25">
      <c r="A508" t="s">
        <v>4332</v>
      </c>
      <c r="B508" t="s">
        <v>7385</v>
      </c>
      <c r="C508" s="1">
        <v>45318</v>
      </c>
      <c r="E508" t="s">
        <v>146</v>
      </c>
      <c r="F508" t="s">
        <v>147</v>
      </c>
      <c r="G508" t="s">
        <v>6884</v>
      </c>
      <c r="I508" t="s">
        <v>6842</v>
      </c>
      <c r="J508" t="s">
        <v>6898</v>
      </c>
      <c r="K508">
        <v>44114</v>
      </c>
      <c r="L508">
        <v>85</v>
      </c>
      <c r="M508" t="s">
        <v>6859</v>
      </c>
      <c r="N508">
        <v>3.15</v>
      </c>
      <c r="O508">
        <v>6789012345</v>
      </c>
    </row>
    <row r="509" spans="1:16" x14ac:dyDescent="0.25">
      <c r="A509" t="s">
        <v>4336</v>
      </c>
      <c r="B509" t="s">
        <v>7386</v>
      </c>
      <c r="C509" s="1">
        <v>45335</v>
      </c>
      <c r="E509" t="s">
        <v>52</v>
      </c>
      <c r="F509" t="s">
        <v>44</v>
      </c>
      <c r="G509" t="s">
        <v>6864</v>
      </c>
      <c r="I509" t="s">
        <v>6839</v>
      </c>
      <c r="J509" t="s">
        <v>6882</v>
      </c>
      <c r="K509">
        <v>42101</v>
      </c>
      <c r="L509">
        <v>60</v>
      </c>
      <c r="M509" t="s">
        <v>6859</v>
      </c>
      <c r="N509">
        <v>1.33</v>
      </c>
      <c r="O509">
        <v>3456789012</v>
      </c>
    </row>
    <row r="510" spans="1:16" x14ac:dyDescent="0.25">
      <c r="A510" t="s">
        <v>4347</v>
      </c>
      <c r="B510" t="s">
        <v>7387</v>
      </c>
      <c r="C510" s="1">
        <v>45334</v>
      </c>
      <c r="E510" t="s">
        <v>43</v>
      </c>
      <c r="F510" t="s">
        <v>44</v>
      </c>
      <c r="G510" t="s">
        <v>6861</v>
      </c>
      <c r="I510" t="s">
        <v>6840</v>
      </c>
      <c r="J510" t="s">
        <v>6865</v>
      </c>
      <c r="K510">
        <v>30303</v>
      </c>
      <c r="L510">
        <v>22</v>
      </c>
      <c r="M510" t="s">
        <v>6862</v>
      </c>
      <c r="N510">
        <v>0.98</v>
      </c>
      <c r="O510">
        <v>8901234567</v>
      </c>
    </row>
    <row r="511" spans="1:16" x14ac:dyDescent="0.25">
      <c r="A511" t="s">
        <v>4352</v>
      </c>
      <c r="B511" t="s">
        <v>7388</v>
      </c>
      <c r="C511" s="1">
        <v>45302</v>
      </c>
      <c r="E511" t="s">
        <v>43</v>
      </c>
      <c r="F511" t="s">
        <v>44</v>
      </c>
      <c r="G511" t="s">
        <v>6861</v>
      </c>
      <c r="I511" t="s">
        <v>6840</v>
      </c>
      <c r="J511" t="s">
        <v>6878</v>
      </c>
      <c r="K511">
        <v>30114</v>
      </c>
      <c r="L511">
        <v>46</v>
      </c>
      <c r="M511" t="s">
        <v>6862</v>
      </c>
      <c r="N511">
        <v>0.9</v>
      </c>
      <c r="O511">
        <v>8901234567</v>
      </c>
    </row>
    <row r="512" spans="1:16" x14ac:dyDescent="0.25">
      <c r="A512" t="s">
        <v>4359</v>
      </c>
      <c r="B512" t="s">
        <v>7389</v>
      </c>
      <c r="C512" s="1">
        <v>45319</v>
      </c>
      <c r="D512" s="1">
        <v>45601</v>
      </c>
      <c r="E512" t="s">
        <v>52</v>
      </c>
      <c r="F512" t="s">
        <v>44</v>
      </c>
      <c r="G512" t="s">
        <v>6864</v>
      </c>
      <c r="I512" t="s">
        <v>6841</v>
      </c>
      <c r="J512" t="s">
        <v>6870</v>
      </c>
      <c r="K512">
        <v>37087</v>
      </c>
      <c r="L512">
        <v>54</v>
      </c>
      <c r="M512" t="s">
        <v>6862</v>
      </c>
      <c r="N512">
        <v>1.1299999999999999</v>
      </c>
      <c r="O512">
        <v>2233445566</v>
      </c>
      <c r="P512" t="s">
        <v>6871</v>
      </c>
    </row>
    <row r="513" spans="1:16" x14ac:dyDescent="0.25">
      <c r="A513" t="s">
        <v>4370</v>
      </c>
      <c r="B513" t="s">
        <v>7390</v>
      </c>
      <c r="C513" s="1">
        <v>45350</v>
      </c>
      <c r="E513" t="s">
        <v>43</v>
      </c>
      <c r="F513" t="s">
        <v>44</v>
      </c>
      <c r="G513" t="s">
        <v>6861</v>
      </c>
      <c r="I513" t="s">
        <v>6842</v>
      </c>
      <c r="J513" t="s">
        <v>6898</v>
      </c>
      <c r="K513">
        <v>44114</v>
      </c>
      <c r="L513">
        <v>71</v>
      </c>
      <c r="M513" t="s">
        <v>6862</v>
      </c>
      <c r="N513">
        <v>2.38</v>
      </c>
      <c r="O513">
        <v>6789012345</v>
      </c>
    </row>
    <row r="514" spans="1:16" x14ac:dyDescent="0.25">
      <c r="A514" t="s">
        <v>4374</v>
      </c>
      <c r="B514" t="s">
        <v>7391</v>
      </c>
      <c r="C514" s="1">
        <v>45357</v>
      </c>
      <c r="E514" t="s">
        <v>233</v>
      </c>
      <c r="F514" t="s">
        <v>32</v>
      </c>
      <c r="G514" t="s">
        <v>6895</v>
      </c>
      <c r="H514" t="s">
        <v>6896</v>
      </c>
      <c r="I514" t="s">
        <v>6841</v>
      </c>
      <c r="J514" t="s">
        <v>6870</v>
      </c>
      <c r="K514">
        <v>37087</v>
      </c>
      <c r="L514">
        <v>57</v>
      </c>
      <c r="M514" t="s">
        <v>6862</v>
      </c>
      <c r="N514">
        <v>1.1399999999999999</v>
      </c>
      <c r="O514">
        <v>2233445566</v>
      </c>
    </row>
    <row r="515" spans="1:16" x14ac:dyDescent="0.25">
      <c r="A515" t="s">
        <v>4386</v>
      </c>
      <c r="B515" t="s">
        <v>7392</v>
      </c>
      <c r="C515" s="1">
        <v>45308</v>
      </c>
      <c r="E515" t="s">
        <v>43</v>
      </c>
      <c r="F515" t="s">
        <v>44</v>
      </c>
      <c r="G515" t="s">
        <v>6861</v>
      </c>
      <c r="I515" t="s">
        <v>6839</v>
      </c>
      <c r="J515" t="s">
        <v>6882</v>
      </c>
      <c r="K515">
        <v>42101</v>
      </c>
      <c r="L515">
        <v>53</v>
      </c>
      <c r="M515" t="s">
        <v>6862</v>
      </c>
      <c r="N515">
        <v>0.94</v>
      </c>
      <c r="O515">
        <v>9012345678</v>
      </c>
    </row>
    <row r="516" spans="1:16" x14ac:dyDescent="0.25">
      <c r="A516" t="s">
        <v>4391</v>
      </c>
      <c r="B516" t="s">
        <v>7393</v>
      </c>
      <c r="C516" s="1">
        <v>45355</v>
      </c>
      <c r="D516" s="1">
        <v>45643</v>
      </c>
      <c r="E516" t="s">
        <v>31</v>
      </c>
      <c r="F516" t="s">
        <v>32</v>
      </c>
      <c r="G516" t="s">
        <v>6856</v>
      </c>
      <c r="H516" t="s">
        <v>6857</v>
      </c>
      <c r="I516" t="s">
        <v>6842</v>
      </c>
      <c r="J516" t="s">
        <v>6876</v>
      </c>
      <c r="K516">
        <v>43215</v>
      </c>
      <c r="L516">
        <v>43</v>
      </c>
      <c r="M516" t="s">
        <v>6862</v>
      </c>
      <c r="N516">
        <v>1.1299999999999999</v>
      </c>
      <c r="O516">
        <v>2345678901</v>
      </c>
      <c r="P516" t="s">
        <v>6866</v>
      </c>
    </row>
    <row r="517" spans="1:16" x14ac:dyDescent="0.25">
      <c r="A517" t="s">
        <v>4397</v>
      </c>
      <c r="B517" t="s">
        <v>7394</v>
      </c>
      <c r="C517" s="1">
        <v>45350</v>
      </c>
      <c r="E517" t="s">
        <v>233</v>
      </c>
      <c r="F517" t="s">
        <v>32</v>
      </c>
      <c r="G517" t="s">
        <v>6895</v>
      </c>
      <c r="H517" t="s">
        <v>6896</v>
      </c>
      <c r="I517" t="s">
        <v>6841</v>
      </c>
      <c r="J517" t="s">
        <v>6870</v>
      </c>
      <c r="K517">
        <v>37087</v>
      </c>
      <c r="L517">
        <v>30</v>
      </c>
      <c r="M517" t="s">
        <v>6859</v>
      </c>
      <c r="N517">
        <v>1.01</v>
      </c>
      <c r="O517">
        <v>2233445566</v>
      </c>
    </row>
    <row r="518" spans="1:16" x14ac:dyDescent="0.25">
      <c r="A518" t="s">
        <v>4410</v>
      </c>
      <c r="B518" t="s">
        <v>7395</v>
      </c>
      <c r="C518" s="1">
        <v>45365</v>
      </c>
      <c r="E518" t="s">
        <v>233</v>
      </c>
      <c r="F518" t="s">
        <v>32</v>
      </c>
      <c r="G518" t="s">
        <v>6895</v>
      </c>
      <c r="H518" t="s">
        <v>6896</v>
      </c>
      <c r="I518" t="s">
        <v>6842</v>
      </c>
      <c r="J518" t="s">
        <v>6876</v>
      </c>
      <c r="K518">
        <v>43215</v>
      </c>
      <c r="L518">
        <v>46</v>
      </c>
      <c r="M518" t="s">
        <v>6862</v>
      </c>
      <c r="N518">
        <v>1.02</v>
      </c>
      <c r="O518">
        <v>6789012345</v>
      </c>
    </row>
    <row r="519" spans="1:16" x14ac:dyDescent="0.25">
      <c r="A519" t="s">
        <v>4417</v>
      </c>
      <c r="B519" t="s">
        <v>7396</v>
      </c>
      <c r="C519" s="1">
        <v>45310</v>
      </c>
      <c r="E519" t="s">
        <v>233</v>
      </c>
      <c r="F519" t="s">
        <v>32</v>
      </c>
      <c r="G519" t="s">
        <v>6895</v>
      </c>
      <c r="H519" t="s">
        <v>6896</v>
      </c>
      <c r="I519" t="s">
        <v>6841</v>
      </c>
      <c r="J519" t="s">
        <v>6870</v>
      </c>
      <c r="K519">
        <v>37087</v>
      </c>
      <c r="L519">
        <v>26</v>
      </c>
      <c r="M519" t="s">
        <v>6862</v>
      </c>
      <c r="N519">
        <v>1.23</v>
      </c>
      <c r="O519">
        <v>2233445566</v>
      </c>
    </row>
    <row r="520" spans="1:16" x14ac:dyDescent="0.25">
      <c r="A520" t="s">
        <v>4429</v>
      </c>
      <c r="B520" t="s">
        <v>7397</v>
      </c>
      <c r="C520" s="1">
        <v>45374</v>
      </c>
      <c r="E520" t="s">
        <v>233</v>
      </c>
      <c r="F520" t="s">
        <v>32</v>
      </c>
      <c r="G520" t="s">
        <v>6895</v>
      </c>
      <c r="H520" t="s">
        <v>6896</v>
      </c>
      <c r="I520" t="s">
        <v>6841</v>
      </c>
      <c r="J520" t="s">
        <v>6870</v>
      </c>
      <c r="K520">
        <v>37087</v>
      </c>
      <c r="L520">
        <v>45</v>
      </c>
      <c r="M520" t="s">
        <v>6859</v>
      </c>
      <c r="N520">
        <v>1</v>
      </c>
      <c r="O520">
        <v>2233445566</v>
      </c>
    </row>
    <row r="521" spans="1:16" x14ac:dyDescent="0.25">
      <c r="A521" t="s">
        <v>4436</v>
      </c>
      <c r="B521" t="s">
        <v>7398</v>
      </c>
      <c r="C521" s="1">
        <v>45303</v>
      </c>
      <c r="D521" s="1">
        <v>45532</v>
      </c>
      <c r="E521" t="s">
        <v>52</v>
      </c>
      <c r="F521" t="s">
        <v>44</v>
      </c>
      <c r="G521" t="s">
        <v>6864</v>
      </c>
      <c r="I521" t="s">
        <v>6840</v>
      </c>
      <c r="J521" t="s">
        <v>6878</v>
      </c>
      <c r="K521">
        <v>30114</v>
      </c>
      <c r="L521">
        <v>45</v>
      </c>
      <c r="M521" t="s">
        <v>6859</v>
      </c>
      <c r="N521">
        <v>1.24</v>
      </c>
      <c r="O521">
        <v>8901234567</v>
      </c>
      <c r="P521" t="s">
        <v>6871</v>
      </c>
    </row>
    <row r="522" spans="1:16" x14ac:dyDescent="0.25">
      <c r="A522" t="s">
        <v>4447</v>
      </c>
      <c r="B522" t="s">
        <v>7399</v>
      </c>
      <c r="C522" s="1">
        <v>45353</v>
      </c>
      <c r="E522" t="s">
        <v>31</v>
      </c>
      <c r="F522" t="s">
        <v>32</v>
      </c>
      <c r="G522" t="s">
        <v>6856</v>
      </c>
      <c r="H522" t="s">
        <v>6857</v>
      </c>
      <c r="I522" t="s">
        <v>6841</v>
      </c>
      <c r="J522" t="s">
        <v>6886</v>
      </c>
      <c r="K522">
        <v>37919</v>
      </c>
      <c r="L522">
        <v>32</v>
      </c>
      <c r="M522" t="s">
        <v>6859</v>
      </c>
      <c r="N522">
        <v>1.3</v>
      </c>
      <c r="O522">
        <v>5678901234</v>
      </c>
    </row>
    <row r="523" spans="1:16" x14ac:dyDescent="0.25">
      <c r="A523" t="s">
        <v>4458</v>
      </c>
      <c r="B523" t="s">
        <v>7400</v>
      </c>
      <c r="C523" s="1">
        <v>45299</v>
      </c>
      <c r="E523" t="s">
        <v>31</v>
      </c>
      <c r="F523" t="s">
        <v>32</v>
      </c>
      <c r="G523" t="s">
        <v>6856</v>
      </c>
      <c r="H523" t="s">
        <v>6857</v>
      </c>
      <c r="I523" t="s">
        <v>6841</v>
      </c>
      <c r="J523" t="s">
        <v>6870</v>
      </c>
      <c r="K523">
        <v>37087</v>
      </c>
      <c r="L523">
        <v>58</v>
      </c>
      <c r="M523" t="s">
        <v>6859</v>
      </c>
      <c r="N523">
        <v>1.1599999999999999</v>
      </c>
      <c r="O523">
        <v>2233445566</v>
      </c>
    </row>
    <row r="524" spans="1:16" x14ac:dyDescent="0.25">
      <c r="A524" t="s">
        <v>4469</v>
      </c>
      <c r="B524" t="s">
        <v>7401</v>
      </c>
      <c r="C524" s="1">
        <v>45295</v>
      </c>
      <c r="E524" t="s">
        <v>233</v>
      </c>
      <c r="F524" t="s">
        <v>32</v>
      </c>
      <c r="G524" t="s">
        <v>6895</v>
      </c>
      <c r="H524" t="s">
        <v>6896</v>
      </c>
      <c r="I524" t="s">
        <v>6841</v>
      </c>
      <c r="J524" t="s">
        <v>6886</v>
      </c>
      <c r="K524">
        <v>37919</v>
      </c>
      <c r="L524">
        <v>65</v>
      </c>
      <c r="M524" t="s">
        <v>6859</v>
      </c>
      <c r="N524">
        <v>2.14</v>
      </c>
      <c r="O524">
        <v>5678901234</v>
      </c>
    </row>
    <row r="525" spans="1:16" x14ac:dyDescent="0.25">
      <c r="A525" t="s">
        <v>4480</v>
      </c>
      <c r="B525" t="s">
        <v>7402</v>
      </c>
      <c r="C525" s="1">
        <v>45371</v>
      </c>
      <c r="E525" t="s">
        <v>146</v>
      </c>
      <c r="F525" t="s">
        <v>147</v>
      </c>
      <c r="G525" t="s">
        <v>6884</v>
      </c>
      <c r="I525" t="s">
        <v>6842</v>
      </c>
      <c r="J525" t="s">
        <v>6876</v>
      </c>
      <c r="K525">
        <v>43215</v>
      </c>
      <c r="L525">
        <v>69</v>
      </c>
      <c r="M525" t="s">
        <v>6862</v>
      </c>
      <c r="N525">
        <v>2.5299999999999998</v>
      </c>
      <c r="O525">
        <v>6789012345</v>
      </c>
    </row>
    <row r="526" spans="1:16" x14ac:dyDescent="0.25">
      <c r="A526" t="s">
        <v>4484</v>
      </c>
      <c r="B526" t="s">
        <v>7403</v>
      </c>
      <c r="C526" s="1">
        <v>45318</v>
      </c>
      <c r="E526" t="s">
        <v>233</v>
      </c>
      <c r="F526" t="s">
        <v>32</v>
      </c>
      <c r="G526" t="s">
        <v>6895</v>
      </c>
      <c r="H526" t="s">
        <v>6896</v>
      </c>
      <c r="I526" t="s">
        <v>6841</v>
      </c>
      <c r="J526" t="s">
        <v>6868</v>
      </c>
      <c r="K526">
        <v>37203</v>
      </c>
      <c r="L526">
        <v>29</v>
      </c>
      <c r="M526" t="s">
        <v>6859</v>
      </c>
      <c r="N526">
        <v>0.75</v>
      </c>
      <c r="O526">
        <v>7890123456</v>
      </c>
    </row>
    <row r="527" spans="1:16" x14ac:dyDescent="0.25">
      <c r="A527" t="s">
        <v>4503</v>
      </c>
      <c r="B527" t="s">
        <v>7404</v>
      </c>
      <c r="C527" s="1">
        <v>45320</v>
      </c>
      <c r="E527" t="s">
        <v>233</v>
      </c>
      <c r="F527" t="s">
        <v>32</v>
      </c>
      <c r="G527" t="s">
        <v>6895</v>
      </c>
      <c r="H527" t="s">
        <v>6896</v>
      </c>
      <c r="I527" t="s">
        <v>6842</v>
      </c>
      <c r="J527" t="s">
        <v>6898</v>
      </c>
      <c r="K527">
        <v>44114</v>
      </c>
      <c r="L527">
        <v>38</v>
      </c>
      <c r="M527" t="s">
        <v>6859</v>
      </c>
      <c r="N527">
        <v>1.24</v>
      </c>
      <c r="O527">
        <v>2345678901</v>
      </c>
    </row>
    <row r="528" spans="1:16" x14ac:dyDescent="0.25">
      <c r="A528" t="s">
        <v>4510</v>
      </c>
      <c r="B528" t="s">
        <v>7405</v>
      </c>
      <c r="C528" s="1">
        <v>45330</v>
      </c>
      <c r="E528" t="s">
        <v>52</v>
      </c>
      <c r="F528" t="s">
        <v>44</v>
      </c>
      <c r="G528" t="s">
        <v>6864</v>
      </c>
      <c r="I528" t="s">
        <v>6842</v>
      </c>
      <c r="J528" t="s">
        <v>6898</v>
      </c>
      <c r="K528">
        <v>44114</v>
      </c>
      <c r="L528">
        <v>71</v>
      </c>
      <c r="M528" t="s">
        <v>6859</v>
      </c>
      <c r="N528">
        <v>3.29</v>
      </c>
      <c r="O528">
        <v>6789012345</v>
      </c>
    </row>
    <row r="529" spans="1:16" x14ac:dyDescent="0.25">
      <c r="A529" t="s">
        <v>4521</v>
      </c>
      <c r="B529" t="s">
        <v>7406</v>
      </c>
      <c r="C529" s="1">
        <v>45314</v>
      </c>
      <c r="E529" t="s">
        <v>43</v>
      </c>
      <c r="F529" t="s">
        <v>44</v>
      </c>
      <c r="G529" t="s">
        <v>6861</v>
      </c>
      <c r="I529" t="s">
        <v>6842</v>
      </c>
      <c r="J529" t="s">
        <v>6898</v>
      </c>
      <c r="K529">
        <v>44114</v>
      </c>
      <c r="L529">
        <v>52</v>
      </c>
      <c r="M529" t="s">
        <v>6862</v>
      </c>
      <c r="N529">
        <v>1</v>
      </c>
      <c r="O529">
        <v>2345678901</v>
      </c>
    </row>
    <row r="530" spans="1:16" x14ac:dyDescent="0.25">
      <c r="A530" t="s">
        <v>4526</v>
      </c>
      <c r="B530" t="s">
        <v>7407</v>
      </c>
      <c r="C530" s="1">
        <v>45360</v>
      </c>
      <c r="E530" t="s">
        <v>146</v>
      </c>
      <c r="F530" t="s">
        <v>147</v>
      </c>
      <c r="G530" t="s">
        <v>6884</v>
      </c>
      <c r="I530" t="s">
        <v>6842</v>
      </c>
      <c r="J530" t="s">
        <v>6876</v>
      </c>
      <c r="K530">
        <v>43215</v>
      </c>
      <c r="L530">
        <v>74</v>
      </c>
      <c r="M530" t="s">
        <v>6859</v>
      </c>
      <c r="N530">
        <v>2.46</v>
      </c>
      <c r="O530">
        <v>2345678901</v>
      </c>
    </row>
    <row r="531" spans="1:16" x14ac:dyDescent="0.25">
      <c r="A531" t="s">
        <v>4536</v>
      </c>
      <c r="B531" t="s">
        <v>7408</v>
      </c>
      <c r="C531" s="1">
        <v>45343</v>
      </c>
      <c r="E531" t="s">
        <v>146</v>
      </c>
      <c r="F531" t="s">
        <v>147</v>
      </c>
      <c r="G531" t="s">
        <v>6884</v>
      </c>
      <c r="I531" t="s">
        <v>6842</v>
      </c>
      <c r="J531" t="s">
        <v>6876</v>
      </c>
      <c r="K531">
        <v>43215</v>
      </c>
      <c r="L531">
        <v>68</v>
      </c>
      <c r="M531" t="s">
        <v>6862</v>
      </c>
      <c r="N531">
        <v>3.5</v>
      </c>
      <c r="O531">
        <v>6789012345</v>
      </c>
    </row>
    <row r="532" spans="1:16" x14ac:dyDescent="0.25">
      <c r="A532" t="s">
        <v>4544</v>
      </c>
      <c r="B532" t="s">
        <v>7409</v>
      </c>
      <c r="C532" s="1">
        <v>45381</v>
      </c>
      <c r="E532" t="s">
        <v>43</v>
      </c>
      <c r="F532" t="s">
        <v>44</v>
      </c>
      <c r="G532" t="s">
        <v>6861</v>
      </c>
      <c r="I532" t="s">
        <v>6842</v>
      </c>
      <c r="J532" t="s">
        <v>6898</v>
      </c>
      <c r="K532">
        <v>44114</v>
      </c>
      <c r="L532">
        <v>37</v>
      </c>
      <c r="M532" t="s">
        <v>6859</v>
      </c>
      <c r="N532">
        <v>1.1200000000000001</v>
      </c>
      <c r="O532">
        <v>2345678901</v>
      </c>
    </row>
    <row r="533" spans="1:16" x14ac:dyDescent="0.25">
      <c r="A533" t="s">
        <v>4554</v>
      </c>
      <c r="B533" t="s">
        <v>7410</v>
      </c>
      <c r="C533" s="1">
        <v>45310</v>
      </c>
      <c r="E533" t="s">
        <v>43</v>
      </c>
      <c r="F533" t="s">
        <v>44</v>
      </c>
      <c r="G533" t="s">
        <v>6861</v>
      </c>
      <c r="I533" t="s">
        <v>6840</v>
      </c>
      <c r="J533" t="s">
        <v>6878</v>
      </c>
      <c r="K533">
        <v>30114</v>
      </c>
      <c r="L533">
        <v>78</v>
      </c>
      <c r="M533" t="s">
        <v>6862</v>
      </c>
      <c r="N533">
        <v>2.13</v>
      </c>
      <c r="O533">
        <v>8901234567</v>
      </c>
    </row>
    <row r="534" spans="1:16" x14ac:dyDescent="0.25">
      <c r="A534" t="s">
        <v>4559</v>
      </c>
      <c r="B534" t="s">
        <v>7411</v>
      </c>
      <c r="C534" s="1">
        <v>45337</v>
      </c>
      <c r="D534" s="1">
        <v>45580</v>
      </c>
      <c r="E534" t="s">
        <v>31</v>
      </c>
      <c r="F534" t="s">
        <v>32</v>
      </c>
      <c r="G534" t="s">
        <v>6856</v>
      </c>
      <c r="H534" t="s">
        <v>6857</v>
      </c>
      <c r="I534" t="s">
        <v>6840</v>
      </c>
      <c r="J534" t="s">
        <v>6865</v>
      </c>
      <c r="K534">
        <v>30303</v>
      </c>
      <c r="L534">
        <v>43</v>
      </c>
      <c r="M534" t="s">
        <v>6862</v>
      </c>
      <c r="N534">
        <v>1.19</v>
      </c>
      <c r="O534">
        <v>8901234567</v>
      </c>
      <c r="P534" t="s">
        <v>6879</v>
      </c>
    </row>
    <row r="535" spans="1:16" x14ac:dyDescent="0.25">
      <c r="A535" t="s">
        <v>4567</v>
      </c>
      <c r="B535" t="s">
        <v>7412</v>
      </c>
      <c r="C535" s="1">
        <v>45347</v>
      </c>
      <c r="E535" t="s">
        <v>146</v>
      </c>
      <c r="F535" t="s">
        <v>147</v>
      </c>
      <c r="G535" t="s">
        <v>6884</v>
      </c>
      <c r="I535" t="s">
        <v>6840</v>
      </c>
      <c r="J535" t="s">
        <v>6878</v>
      </c>
      <c r="K535">
        <v>30114</v>
      </c>
      <c r="L535">
        <v>82</v>
      </c>
      <c r="M535" t="s">
        <v>6859</v>
      </c>
      <c r="N535">
        <v>3.32</v>
      </c>
      <c r="O535">
        <v>8901234567</v>
      </c>
    </row>
    <row r="536" spans="1:16" x14ac:dyDescent="0.25">
      <c r="A536" t="s">
        <v>4575</v>
      </c>
      <c r="B536" t="s">
        <v>7413</v>
      </c>
      <c r="C536" s="1">
        <v>45328</v>
      </c>
      <c r="E536" t="s">
        <v>233</v>
      </c>
      <c r="F536" t="s">
        <v>32</v>
      </c>
      <c r="G536" t="s">
        <v>6895</v>
      </c>
      <c r="H536" t="s">
        <v>6896</v>
      </c>
      <c r="I536" t="s">
        <v>6840</v>
      </c>
      <c r="J536" t="s">
        <v>6878</v>
      </c>
      <c r="K536">
        <v>30114</v>
      </c>
      <c r="L536">
        <v>45</v>
      </c>
      <c r="M536" t="s">
        <v>6862</v>
      </c>
      <c r="N536">
        <v>1.28</v>
      </c>
      <c r="O536">
        <v>8901234567</v>
      </c>
    </row>
    <row r="537" spans="1:16" x14ac:dyDescent="0.25">
      <c r="A537" t="s">
        <v>4585</v>
      </c>
      <c r="B537" t="s">
        <v>7414</v>
      </c>
      <c r="C537" s="1">
        <v>45362</v>
      </c>
      <c r="E537" t="s">
        <v>52</v>
      </c>
      <c r="F537" t="s">
        <v>44</v>
      </c>
      <c r="G537" t="s">
        <v>6864</v>
      </c>
      <c r="I537" t="s">
        <v>6840</v>
      </c>
      <c r="J537" t="s">
        <v>6878</v>
      </c>
      <c r="K537">
        <v>30114</v>
      </c>
      <c r="L537">
        <v>23</v>
      </c>
      <c r="M537" t="s">
        <v>6862</v>
      </c>
      <c r="N537">
        <v>1.1499999999999999</v>
      </c>
      <c r="O537">
        <v>8901234567</v>
      </c>
    </row>
    <row r="538" spans="1:16" x14ac:dyDescent="0.25">
      <c r="A538" t="s">
        <v>4591</v>
      </c>
      <c r="B538" t="s">
        <v>7415</v>
      </c>
      <c r="C538" s="1">
        <v>45302</v>
      </c>
      <c r="E538" t="s">
        <v>43</v>
      </c>
      <c r="F538" t="s">
        <v>44</v>
      </c>
      <c r="G538" t="s">
        <v>6861</v>
      </c>
      <c r="I538" t="s">
        <v>6842</v>
      </c>
      <c r="J538" t="s">
        <v>6898</v>
      </c>
      <c r="K538">
        <v>44114</v>
      </c>
      <c r="L538">
        <v>52</v>
      </c>
      <c r="M538" t="s">
        <v>6859</v>
      </c>
      <c r="N538">
        <v>1.3</v>
      </c>
      <c r="O538">
        <v>2345678901</v>
      </c>
    </row>
    <row r="539" spans="1:16" x14ac:dyDescent="0.25">
      <c r="A539" t="s">
        <v>4598</v>
      </c>
      <c r="B539" t="s">
        <v>7416</v>
      </c>
      <c r="C539" s="1">
        <v>45355</v>
      </c>
      <c r="E539" t="s">
        <v>233</v>
      </c>
      <c r="F539" t="s">
        <v>32</v>
      </c>
      <c r="G539" t="s">
        <v>6895</v>
      </c>
      <c r="H539" t="s">
        <v>6896</v>
      </c>
      <c r="I539" t="s">
        <v>6839</v>
      </c>
      <c r="J539" t="s">
        <v>6858</v>
      </c>
      <c r="K539">
        <v>40202</v>
      </c>
      <c r="L539">
        <v>52</v>
      </c>
      <c r="M539" t="s">
        <v>6859</v>
      </c>
      <c r="N539">
        <v>1.23</v>
      </c>
      <c r="O539">
        <v>3456789012</v>
      </c>
    </row>
    <row r="540" spans="1:16" x14ac:dyDescent="0.25">
      <c r="A540" t="s">
        <v>4603</v>
      </c>
      <c r="B540" t="s">
        <v>7417</v>
      </c>
      <c r="C540" s="1">
        <v>45344</v>
      </c>
      <c r="E540" t="s">
        <v>52</v>
      </c>
      <c r="F540" t="s">
        <v>44</v>
      </c>
      <c r="G540" t="s">
        <v>6864</v>
      </c>
      <c r="I540" t="s">
        <v>6839</v>
      </c>
      <c r="J540" t="s">
        <v>6873</v>
      </c>
      <c r="K540">
        <v>42701</v>
      </c>
      <c r="L540">
        <v>79</v>
      </c>
      <c r="M540" t="s">
        <v>6859</v>
      </c>
      <c r="N540">
        <v>2.35</v>
      </c>
      <c r="O540">
        <v>3456789012</v>
      </c>
    </row>
    <row r="541" spans="1:16" x14ac:dyDescent="0.25">
      <c r="A541" t="s">
        <v>4612</v>
      </c>
      <c r="B541" t="s">
        <v>7418</v>
      </c>
      <c r="C541" s="1">
        <v>45340</v>
      </c>
      <c r="D541" s="1">
        <v>45485</v>
      </c>
      <c r="E541" t="s">
        <v>43</v>
      </c>
      <c r="F541" t="s">
        <v>44</v>
      </c>
      <c r="G541" t="s">
        <v>6861</v>
      </c>
      <c r="I541" t="s">
        <v>6841</v>
      </c>
      <c r="J541" t="s">
        <v>6870</v>
      </c>
      <c r="K541">
        <v>37087</v>
      </c>
      <c r="L541">
        <v>48</v>
      </c>
      <c r="M541" t="s">
        <v>6862</v>
      </c>
      <c r="N541">
        <v>1.1499999999999999</v>
      </c>
      <c r="O541">
        <v>2233445566</v>
      </c>
      <c r="P541" t="s">
        <v>6871</v>
      </c>
    </row>
    <row r="542" spans="1:16" x14ac:dyDescent="0.25">
      <c r="A542" t="s">
        <v>4638</v>
      </c>
      <c r="B542" t="s">
        <v>7419</v>
      </c>
      <c r="C542" s="1">
        <v>45340</v>
      </c>
      <c r="E542" t="s">
        <v>146</v>
      </c>
      <c r="F542" t="s">
        <v>147</v>
      </c>
      <c r="G542" t="s">
        <v>6884</v>
      </c>
      <c r="I542" t="s">
        <v>6841</v>
      </c>
      <c r="J542" t="s">
        <v>6886</v>
      </c>
      <c r="K542">
        <v>37919</v>
      </c>
      <c r="L542">
        <v>69</v>
      </c>
      <c r="M542" t="s">
        <v>6859</v>
      </c>
      <c r="N542">
        <v>2.44</v>
      </c>
      <c r="O542">
        <v>5678901234</v>
      </c>
    </row>
    <row r="543" spans="1:16" x14ac:dyDescent="0.25">
      <c r="A543" t="s">
        <v>4643</v>
      </c>
      <c r="B543" t="s">
        <v>7420</v>
      </c>
      <c r="C543" s="1">
        <v>45374</v>
      </c>
      <c r="E543" t="s">
        <v>146</v>
      </c>
      <c r="F543" t="s">
        <v>147</v>
      </c>
      <c r="G543" t="s">
        <v>6884</v>
      </c>
      <c r="I543" t="s">
        <v>6842</v>
      </c>
      <c r="J543" t="s">
        <v>6876</v>
      </c>
      <c r="K543">
        <v>43215</v>
      </c>
      <c r="L543">
        <v>81</v>
      </c>
      <c r="M543" t="s">
        <v>6859</v>
      </c>
      <c r="N543">
        <v>2.2599999999999998</v>
      </c>
      <c r="O543">
        <v>6789012345</v>
      </c>
    </row>
    <row r="544" spans="1:16" x14ac:dyDescent="0.25">
      <c r="A544" t="s">
        <v>4649</v>
      </c>
      <c r="B544" t="s">
        <v>7421</v>
      </c>
      <c r="C544" s="1">
        <v>45322</v>
      </c>
      <c r="E544" t="s">
        <v>146</v>
      </c>
      <c r="F544" t="s">
        <v>147</v>
      </c>
      <c r="G544" t="s">
        <v>6884</v>
      </c>
      <c r="I544" t="s">
        <v>6842</v>
      </c>
      <c r="J544" t="s">
        <v>6876</v>
      </c>
      <c r="K544">
        <v>43215</v>
      </c>
      <c r="L544">
        <v>79</v>
      </c>
      <c r="M544" t="s">
        <v>6859</v>
      </c>
      <c r="N544">
        <v>2.83</v>
      </c>
      <c r="O544">
        <v>2345678901</v>
      </c>
    </row>
    <row r="545" spans="1:16" x14ac:dyDescent="0.25">
      <c r="A545" t="s">
        <v>4660</v>
      </c>
      <c r="B545" t="s">
        <v>7422</v>
      </c>
      <c r="C545" s="1">
        <v>45381</v>
      </c>
      <c r="D545" s="1">
        <v>45550</v>
      </c>
      <c r="E545" t="s">
        <v>146</v>
      </c>
      <c r="F545" t="s">
        <v>147</v>
      </c>
      <c r="G545" t="s">
        <v>6884</v>
      </c>
      <c r="I545" t="s">
        <v>6842</v>
      </c>
      <c r="J545" t="s">
        <v>6876</v>
      </c>
      <c r="K545">
        <v>43215</v>
      </c>
      <c r="L545">
        <v>70</v>
      </c>
      <c r="M545" t="s">
        <v>6859</v>
      </c>
      <c r="N545">
        <v>3.19</v>
      </c>
      <c r="O545">
        <v>2345678901</v>
      </c>
      <c r="P545" t="s">
        <v>6866</v>
      </c>
    </row>
    <row r="546" spans="1:16" x14ac:dyDescent="0.25">
      <c r="A546" t="s">
        <v>4666</v>
      </c>
      <c r="B546" t="s">
        <v>7423</v>
      </c>
      <c r="C546" s="1">
        <v>45365</v>
      </c>
      <c r="E546" t="s">
        <v>52</v>
      </c>
      <c r="F546" t="s">
        <v>44</v>
      </c>
      <c r="G546" t="s">
        <v>6864</v>
      </c>
      <c r="I546" t="s">
        <v>6840</v>
      </c>
      <c r="J546" t="s">
        <v>6865</v>
      </c>
      <c r="K546">
        <v>30303</v>
      </c>
      <c r="L546">
        <v>44</v>
      </c>
      <c r="M546" t="s">
        <v>6862</v>
      </c>
      <c r="N546">
        <v>1.1299999999999999</v>
      </c>
      <c r="O546">
        <v>8901234567</v>
      </c>
    </row>
    <row r="547" spans="1:16" x14ac:dyDescent="0.25">
      <c r="A547" t="s">
        <v>4673</v>
      </c>
      <c r="B547" t="s">
        <v>7424</v>
      </c>
      <c r="C547" s="1">
        <v>45345</v>
      </c>
      <c r="E547" t="s">
        <v>146</v>
      </c>
      <c r="F547" t="s">
        <v>147</v>
      </c>
      <c r="G547" t="s">
        <v>6884</v>
      </c>
      <c r="I547" t="s">
        <v>6840</v>
      </c>
      <c r="J547" t="s">
        <v>6878</v>
      </c>
      <c r="K547">
        <v>30114</v>
      </c>
      <c r="L547">
        <v>72</v>
      </c>
      <c r="M547" t="s">
        <v>6862</v>
      </c>
      <c r="N547">
        <v>3.8</v>
      </c>
      <c r="O547">
        <v>8901234567</v>
      </c>
    </row>
    <row r="548" spans="1:16" x14ac:dyDescent="0.25">
      <c r="A548" t="s">
        <v>4688</v>
      </c>
      <c r="B548" t="s">
        <v>7425</v>
      </c>
      <c r="C548" s="1">
        <v>45363</v>
      </c>
      <c r="E548" t="s">
        <v>31</v>
      </c>
      <c r="F548" t="s">
        <v>32</v>
      </c>
      <c r="G548" t="s">
        <v>6856</v>
      </c>
      <c r="H548" t="s">
        <v>6857</v>
      </c>
      <c r="I548" t="s">
        <v>6841</v>
      </c>
      <c r="J548" t="s">
        <v>6868</v>
      </c>
      <c r="K548">
        <v>37203</v>
      </c>
      <c r="L548">
        <v>41</v>
      </c>
      <c r="M548" t="s">
        <v>6862</v>
      </c>
      <c r="N548">
        <v>1.22</v>
      </c>
      <c r="O548">
        <v>7890123456</v>
      </c>
    </row>
    <row r="549" spans="1:16" x14ac:dyDescent="0.25">
      <c r="A549" t="s">
        <v>4694</v>
      </c>
      <c r="B549" t="s">
        <v>7426</v>
      </c>
      <c r="C549" s="1">
        <v>45299</v>
      </c>
      <c r="E549" t="s">
        <v>52</v>
      </c>
      <c r="F549" t="s">
        <v>44</v>
      </c>
      <c r="G549" t="s">
        <v>6864</v>
      </c>
      <c r="I549" t="s">
        <v>6842</v>
      </c>
      <c r="J549" t="s">
        <v>6876</v>
      </c>
      <c r="K549">
        <v>43215</v>
      </c>
      <c r="L549">
        <v>46</v>
      </c>
      <c r="M549" t="s">
        <v>6862</v>
      </c>
      <c r="N549">
        <v>1.28</v>
      </c>
      <c r="O549">
        <v>6789012345</v>
      </c>
    </row>
    <row r="550" spans="1:16" x14ac:dyDescent="0.25">
      <c r="A550" t="s">
        <v>4701</v>
      </c>
      <c r="B550" t="s">
        <v>7427</v>
      </c>
      <c r="C550" s="1">
        <v>45366</v>
      </c>
      <c r="E550" t="s">
        <v>52</v>
      </c>
      <c r="F550" t="s">
        <v>44</v>
      </c>
      <c r="G550" t="s">
        <v>6864</v>
      </c>
      <c r="I550" t="s">
        <v>6842</v>
      </c>
      <c r="J550" t="s">
        <v>6898</v>
      </c>
      <c r="K550">
        <v>44114</v>
      </c>
      <c r="L550">
        <v>26</v>
      </c>
      <c r="M550" t="s">
        <v>6862</v>
      </c>
      <c r="N550">
        <v>1.24</v>
      </c>
      <c r="O550">
        <v>2345678901</v>
      </c>
    </row>
    <row r="551" spans="1:16" x14ac:dyDescent="0.25">
      <c r="A551" t="s">
        <v>4706</v>
      </c>
      <c r="B551" t="s">
        <v>7428</v>
      </c>
      <c r="C551" s="1">
        <v>45371</v>
      </c>
      <c r="E551" t="s">
        <v>31</v>
      </c>
      <c r="F551" t="s">
        <v>32</v>
      </c>
      <c r="G551" t="s">
        <v>6856</v>
      </c>
      <c r="H551" t="s">
        <v>6857</v>
      </c>
      <c r="I551" t="s">
        <v>6842</v>
      </c>
      <c r="J551" t="s">
        <v>6876</v>
      </c>
      <c r="K551">
        <v>43215</v>
      </c>
      <c r="L551">
        <v>74</v>
      </c>
      <c r="M551" t="s">
        <v>6859</v>
      </c>
      <c r="N551">
        <v>2.98</v>
      </c>
      <c r="O551">
        <v>6789012345</v>
      </c>
    </row>
    <row r="552" spans="1:16" x14ac:dyDescent="0.25">
      <c r="A552" t="s">
        <v>4717</v>
      </c>
      <c r="B552" t="s">
        <v>7429</v>
      </c>
      <c r="C552" s="1">
        <v>45337</v>
      </c>
      <c r="E552" t="s">
        <v>233</v>
      </c>
      <c r="F552" t="s">
        <v>32</v>
      </c>
      <c r="G552" t="s">
        <v>6895</v>
      </c>
      <c r="H552" t="s">
        <v>6896</v>
      </c>
      <c r="I552" t="s">
        <v>6842</v>
      </c>
      <c r="J552" t="s">
        <v>6876</v>
      </c>
      <c r="K552">
        <v>43215</v>
      </c>
      <c r="L552">
        <v>50</v>
      </c>
      <c r="M552" t="s">
        <v>6859</v>
      </c>
      <c r="N552">
        <v>1.1399999999999999</v>
      </c>
      <c r="O552">
        <v>6789012345</v>
      </c>
    </row>
    <row r="553" spans="1:16" x14ac:dyDescent="0.25">
      <c r="A553" t="s">
        <v>4722</v>
      </c>
      <c r="B553" t="s">
        <v>7430</v>
      </c>
      <c r="C553" s="1">
        <v>45300</v>
      </c>
      <c r="D553" s="1">
        <v>45551</v>
      </c>
      <c r="E553" t="s">
        <v>43</v>
      </c>
      <c r="F553" t="s">
        <v>44</v>
      </c>
      <c r="G553" t="s">
        <v>6861</v>
      </c>
      <c r="I553" t="s">
        <v>6839</v>
      </c>
      <c r="J553" t="s">
        <v>6873</v>
      </c>
      <c r="K553">
        <v>42701</v>
      </c>
      <c r="L553">
        <v>75</v>
      </c>
      <c r="M553" t="s">
        <v>6859</v>
      </c>
      <c r="N553">
        <v>2.57</v>
      </c>
      <c r="O553">
        <v>3456789012</v>
      </c>
      <c r="P553" t="s">
        <v>6947</v>
      </c>
    </row>
    <row r="554" spans="1:16" x14ac:dyDescent="0.25">
      <c r="A554" t="s">
        <v>4730</v>
      </c>
      <c r="B554" t="s">
        <v>7431</v>
      </c>
      <c r="C554" s="1">
        <v>45362</v>
      </c>
      <c r="E554" t="s">
        <v>233</v>
      </c>
      <c r="F554" t="s">
        <v>32</v>
      </c>
      <c r="G554" t="s">
        <v>6895</v>
      </c>
      <c r="H554" t="s">
        <v>6896</v>
      </c>
      <c r="I554" t="s">
        <v>6842</v>
      </c>
      <c r="J554" t="s">
        <v>6876</v>
      </c>
      <c r="K554">
        <v>43215</v>
      </c>
      <c r="L554">
        <v>67</v>
      </c>
      <c r="M554" t="s">
        <v>6862</v>
      </c>
      <c r="N554">
        <v>3.4</v>
      </c>
      <c r="O554">
        <v>2345678901</v>
      </c>
    </row>
    <row r="555" spans="1:16" x14ac:dyDescent="0.25">
      <c r="A555" t="s">
        <v>4735</v>
      </c>
      <c r="B555" t="s">
        <v>7432</v>
      </c>
      <c r="C555" s="1">
        <v>45376</v>
      </c>
      <c r="E555" t="s">
        <v>31</v>
      </c>
      <c r="F555" t="s">
        <v>32</v>
      </c>
      <c r="G555" t="s">
        <v>6856</v>
      </c>
      <c r="H555" t="s">
        <v>6857</v>
      </c>
      <c r="I555" t="s">
        <v>6840</v>
      </c>
      <c r="J555" t="s">
        <v>6878</v>
      </c>
      <c r="K555">
        <v>30114</v>
      </c>
      <c r="L555">
        <v>34</v>
      </c>
      <c r="M555" t="s">
        <v>6862</v>
      </c>
      <c r="N555">
        <v>0.72</v>
      </c>
      <c r="O555">
        <v>8901234567</v>
      </c>
    </row>
    <row r="556" spans="1:16" x14ac:dyDescent="0.25">
      <c r="A556" t="s">
        <v>4742</v>
      </c>
      <c r="B556" t="s">
        <v>7433</v>
      </c>
      <c r="C556" s="1">
        <v>45301</v>
      </c>
      <c r="E556" t="s">
        <v>31</v>
      </c>
      <c r="F556" t="s">
        <v>32</v>
      </c>
      <c r="G556" t="s">
        <v>6856</v>
      </c>
      <c r="H556" t="s">
        <v>6857</v>
      </c>
      <c r="I556" t="s">
        <v>6840</v>
      </c>
      <c r="J556" t="s">
        <v>6865</v>
      </c>
      <c r="K556">
        <v>30303</v>
      </c>
      <c r="L556">
        <v>43</v>
      </c>
      <c r="M556" t="s">
        <v>6859</v>
      </c>
      <c r="N556">
        <v>1.0900000000000001</v>
      </c>
      <c r="O556">
        <v>8901234567</v>
      </c>
    </row>
    <row r="557" spans="1:16" x14ac:dyDescent="0.25">
      <c r="A557" t="s">
        <v>4751</v>
      </c>
      <c r="B557" t="s">
        <v>7434</v>
      </c>
      <c r="C557" s="1">
        <v>45353</v>
      </c>
      <c r="E557" t="s">
        <v>43</v>
      </c>
      <c r="F557" t="s">
        <v>44</v>
      </c>
      <c r="G557" t="s">
        <v>6861</v>
      </c>
      <c r="I557" t="s">
        <v>6839</v>
      </c>
      <c r="J557" t="s">
        <v>6873</v>
      </c>
      <c r="K557">
        <v>42701</v>
      </c>
      <c r="L557">
        <v>40</v>
      </c>
      <c r="M557" t="s">
        <v>6859</v>
      </c>
      <c r="N557">
        <v>1.22</v>
      </c>
      <c r="O557">
        <v>3456789012</v>
      </c>
    </row>
    <row r="558" spans="1:16" x14ac:dyDescent="0.25">
      <c r="A558" t="s">
        <v>4761</v>
      </c>
      <c r="B558" t="s">
        <v>7435</v>
      </c>
      <c r="C558" s="1">
        <v>45374</v>
      </c>
      <c r="E558" t="s">
        <v>43</v>
      </c>
      <c r="F558" t="s">
        <v>44</v>
      </c>
      <c r="G558" t="s">
        <v>6861</v>
      </c>
      <c r="I558" t="s">
        <v>6841</v>
      </c>
      <c r="J558" t="s">
        <v>6886</v>
      </c>
      <c r="K558">
        <v>37919</v>
      </c>
      <c r="L558">
        <v>63</v>
      </c>
      <c r="M558" t="s">
        <v>6859</v>
      </c>
      <c r="N558">
        <v>1.34</v>
      </c>
      <c r="O558">
        <v>7890123456</v>
      </c>
    </row>
    <row r="559" spans="1:16" x14ac:dyDescent="0.25">
      <c r="A559" t="s">
        <v>4772</v>
      </c>
      <c r="B559" t="s">
        <v>7436</v>
      </c>
      <c r="C559" s="1">
        <v>45309</v>
      </c>
      <c r="E559" t="s">
        <v>146</v>
      </c>
      <c r="F559" t="s">
        <v>147</v>
      </c>
      <c r="G559" t="s">
        <v>6884</v>
      </c>
      <c r="I559" t="s">
        <v>6840</v>
      </c>
      <c r="J559" t="s">
        <v>6878</v>
      </c>
      <c r="K559">
        <v>30114</v>
      </c>
      <c r="L559">
        <v>71</v>
      </c>
      <c r="M559" t="s">
        <v>6862</v>
      </c>
      <c r="N559">
        <v>2.84</v>
      </c>
      <c r="O559">
        <v>8901234567</v>
      </c>
    </row>
    <row r="560" spans="1:16" x14ac:dyDescent="0.25">
      <c r="A560" t="s">
        <v>4780</v>
      </c>
      <c r="B560" t="s">
        <v>7437</v>
      </c>
      <c r="C560" s="1">
        <v>45360</v>
      </c>
      <c r="E560" t="s">
        <v>233</v>
      </c>
      <c r="F560" t="s">
        <v>32</v>
      </c>
      <c r="G560" t="s">
        <v>6895</v>
      </c>
      <c r="H560" t="s">
        <v>6896</v>
      </c>
      <c r="I560" t="s">
        <v>6839</v>
      </c>
      <c r="J560" t="s">
        <v>6873</v>
      </c>
      <c r="K560">
        <v>42701</v>
      </c>
      <c r="L560">
        <v>30</v>
      </c>
      <c r="M560" t="s">
        <v>6862</v>
      </c>
      <c r="N560">
        <v>0.7</v>
      </c>
      <c r="O560">
        <v>3456789012</v>
      </c>
    </row>
    <row r="561" spans="1:16" x14ac:dyDescent="0.25">
      <c r="A561" t="s">
        <v>4789</v>
      </c>
      <c r="B561" t="s">
        <v>7438</v>
      </c>
      <c r="C561" s="1">
        <v>45348</v>
      </c>
      <c r="E561" t="s">
        <v>43</v>
      </c>
      <c r="F561" t="s">
        <v>44</v>
      </c>
      <c r="G561" t="s">
        <v>6861</v>
      </c>
      <c r="I561" t="s">
        <v>6842</v>
      </c>
      <c r="J561" t="s">
        <v>6898</v>
      </c>
      <c r="K561">
        <v>44114</v>
      </c>
      <c r="L561">
        <v>79</v>
      </c>
      <c r="M561" t="s">
        <v>6859</v>
      </c>
      <c r="N561">
        <v>3.39</v>
      </c>
      <c r="O561">
        <v>2345678901</v>
      </c>
    </row>
    <row r="562" spans="1:16" x14ac:dyDescent="0.25">
      <c r="A562" t="s">
        <v>4794</v>
      </c>
      <c r="B562" t="s">
        <v>7439</v>
      </c>
      <c r="C562" s="1">
        <v>45363</v>
      </c>
      <c r="E562" t="s">
        <v>52</v>
      </c>
      <c r="F562" t="s">
        <v>44</v>
      </c>
      <c r="G562" t="s">
        <v>6864</v>
      </c>
      <c r="I562" t="s">
        <v>6840</v>
      </c>
      <c r="J562" t="s">
        <v>6865</v>
      </c>
      <c r="K562">
        <v>30303</v>
      </c>
      <c r="L562">
        <v>23</v>
      </c>
      <c r="M562" t="s">
        <v>6862</v>
      </c>
      <c r="N562">
        <v>0.84</v>
      </c>
      <c r="O562">
        <v>8901234567</v>
      </c>
    </row>
    <row r="563" spans="1:16" x14ac:dyDescent="0.25">
      <c r="A563" t="s">
        <v>4798</v>
      </c>
      <c r="B563" t="s">
        <v>7440</v>
      </c>
      <c r="C563" s="1">
        <v>45333</v>
      </c>
      <c r="E563" t="s">
        <v>52</v>
      </c>
      <c r="F563" t="s">
        <v>44</v>
      </c>
      <c r="G563" t="s">
        <v>6864</v>
      </c>
      <c r="I563" t="s">
        <v>6839</v>
      </c>
      <c r="J563" t="s">
        <v>6858</v>
      </c>
      <c r="K563">
        <v>40202</v>
      </c>
      <c r="L563">
        <v>40</v>
      </c>
      <c r="M563" t="s">
        <v>6862</v>
      </c>
      <c r="N563">
        <v>1.05</v>
      </c>
      <c r="O563">
        <v>3456789012</v>
      </c>
    </row>
    <row r="564" spans="1:16" x14ac:dyDescent="0.25">
      <c r="A564" t="s">
        <v>4808</v>
      </c>
      <c r="B564" t="s">
        <v>7441</v>
      </c>
      <c r="C564" s="1">
        <v>45336</v>
      </c>
      <c r="E564" t="s">
        <v>146</v>
      </c>
      <c r="F564" t="s">
        <v>147</v>
      </c>
      <c r="G564" t="s">
        <v>6884</v>
      </c>
      <c r="I564" t="s">
        <v>6841</v>
      </c>
      <c r="J564" t="s">
        <v>6886</v>
      </c>
      <c r="K564">
        <v>37919</v>
      </c>
      <c r="L564">
        <v>82</v>
      </c>
      <c r="M564" t="s">
        <v>6862</v>
      </c>
      <c r="N564">
        <v>3.3</v>
      </c>
      <c r="O564">
        <v>7890123456</v>
      </c>
    </row>
    <row r="565" spans="1:16" x14ac:dyDescent="0.25">
      <c r="A565" t="s">
        <v>4816</v>
      </c>
      <c r="B565" t="s">
        <v>7442</v>
      </c>
      <c r="C565" s="1">
        <v>45379</v>
      </c>
      <c r="E565" t="s">
        <v>146</v>
      </c>
      <c r="F565" t="s">
        <v>147</v>
      </c>
      <c r="G565" t="s">
        <v>6884</v>
      </c>
      <c r="I565" t="s">
        <v>6840</v>
      </c>
      <c r="J565" t="s">
        <v>6865</v>
      </c>
      <c r="K565">
        <v>30303</v>
      </c>
      <c r="L565">
        <v>84</v>
      </c>
      <c r="M565" t="s">
        <v>6862</v>
      </c>
      <c r="N565">
        <v>3.74</v>
      </c>
      <c r="O565">
        <v>8901234567</v>
      </c>
    </row>
    <row r="566" spans="1:16" x14ac:dyDescent="0.25">
      <c r="A566" t="s">
        <v>4821</v>
      </c>
      <c r="B566" t="s">
        <v>7443</v>
      </c>
      <c r="C566" s="1">
        <v>45308</v>
      </c>
      <c r="E566" t="s">
        <v>233</v>
      </c>
      <c r="F566" t="s">
        <v>32</v>
      </c>
      <c r="G566" t="s">
        <v>6895</v>
      </c>
      <c r="H566" t="s">
        <v>6896</v>
      </c>
      <c r="I566" t="s">
        <v>6840</v>
      </c>
      <c r="J566" t="s">
        <v>6878</v>
      </c>
      <c r="K566">
        <v>30114</v>
      </c>
      <c r="L566">
        <v>39</v>
      </c>
      <c r="M566" t="s">
        <v>6859</v>
      </c>
      <c r="N566">
        <v>0.92</v>
      </c>
      <c r="O566">
        <v>8901234567</v>
      </c>
    </row>
    <row r="567" spans="1:16" x14ac:dyDescent="0.25">
      <c r="A567" t="s">
        <v>4827</v>
      </c>
      <c r="B567" t="s">
        <v>7444</v>
      </c>
      <c r="C567" s="1">
        <v>45300</v>
      </c>
      <c r="E567" t="s">
        <v>52</v>
      </c>
      <c r="F567" t="s">
        <v>44</v>
      </c>
      <c r="G567" t="s">
        <v>6864</v>
      </c>
      <c r="I567" t="s">
        <v>6842</v>
      </c>
      <c r="J567" t="s">
        <v>6876</v>
      </c>
      <c r="K567">
        <v>43215</v>
      </c>
      <c r="L567">
        <v>33</v>
      </c>
      <c r="M567" t="s">
        <v>6862</v>
      </c>
      <c r="N567">
        <v>1.22</v>
      </c>
      <c r="O567">
        <v>6789012345</v>
      </c>
    </row>
    <row r="568" spans="1:16" x14ac:dyDescent="0.25">
      <c r="A568" t="s">
        <v>4831</v>
      </c>
      <c r="B568" t="s">
        <v>7445</v>
      </c>
      <c r="C568" s="1">
        <v>45319</v>
      </c>
      <c r="E568" t="s">
        <v>31</v>
      </c>
      <c r="F568" t="s">
        <v>32</v>
      </c>
      <c r="G568" t="s">
        <v>6856</v>
      </c>
      <c r="H568" t="s">
        <v>6857</v>
      </c>
      <c r="I568" t="s">
        <v>6839</v>
      </c>
      <c r="J568" t="s">
        <v>6873</v>
      </c>
      <c r="K568">
        <v>42701</v>
      </c>
      <c r="L568">
        <v>82</v>
      </c>
      <c r="M568" t="s">
        <v>6859</v>
      </c>
      <c r="N568">
        <v>3.66</v>
      </c>
      <c r="O568">
        <v>9012345678</v>
      </c>
    </row>
    <row r="569" spans="1:16" x14ac:dyDescent="0.25">
      <c r="A569" t="s">
        <v>4838</v>
      </c>
      <c r="B569" t="s">
        <v>7446</v>
      </c>
      <c r="C569" s="1">
        <v>45316</v>
      </c>
      <c r="E569" t="s">
        <v>52</v>
      </c>
      <c r="F569" t="s">
        <v>44</v>
      </c>
      <c r="G569" t="s">
        <v>6864</v>
      </c>
      <c r="I569" t="s">
        <v>6840</v>
      </c>
      <c r="J569" t="s">
        <v>6865</v>
      </c>
      <c r="K569">
        <v>30303</v>
      </c>
      <c r="L569">
        <v>37</v>
      </c>
      <c r="M569" t="s">
        <v>6859</v>
      </c>
      <c r="N569">
        <v>1.19</v>
      </c>
      <c r="O569">
        <v>8901234567</v>
      </c>
    </row>
    <row r="570" spans="1:16" x14ac:dyDescent="0.25">
      <c r="A570" t="s">
        <v>4842</v>
      </c>
      <c r="B570" t="s">
        <v>7447</v>
      </c>
      <c r="C570" s="1">
        <v>45304</v>
      </c>
      <c r="E570" t="s">
        <v>31</v>
      </c>
      <c r="F570" t="s">
        <v>32</v>
      </c>
      <c r="G570" t="s">
        <v>6856</v>
      </c>
      <c r="H570" t="s">
        <v>6857</v>
      </c>
      <c r="I570" t="s">
        <v>6840</v>
      </c>
      <c r="J570" t="s">
        <v>6878</v>
      </c>
      <c r="K570">
        <v>30114</v>
      </c>
      <c r="L570">
        <v>58</v>
      </c>
      <c r="M570" t="s">
        <v>6859</v>
      </c>
      <c r="N570">
        <v>1.17</v>
      </c>
      <c r="O570">
        <v>8901234567</v>
      </c>
    </row>
    <row r="571" spans="1:16" x14ac:dyDescent="0.25">
      <c r="A571" t="s">
        <v>4847</v>
      </c>
      <c r="B571" t="s">
        <v>7448</v>
      </c>
      <c r="C571" s="1">
        <v>45319</v>
      </c>
      <c r="E571" t="s">
        <v>43</v>
      </c>
      <c r="F571" t="s">
        <v>44</v>
      </c>
      <c r="G571" t="s">
        <v>6861</v>
      </c>
      <c r="I571" t="s">
        <v>6842</v>
      </c>
      <c r="J571" t="s">
        <v>6898</v>
      </c>
      <c r="K571">
        <v>44114</v>
      </c>
      <c r="L571">
        <v>42</v>
      </c>
      <c r="M571" t="s">
        <v>6862</v>
      </c>
      <c r="N571">
        <v>1.06</v>
      </c>
      <c r="O571">
        <v>2345678901</v>
      </c>
    </row>
    <row r="572" spans="1:16" x14ac:dyDescent="0.25">
      <c r="A572" t="s">
        <v>4853</v>
      </c>
      <c r="B572" t="s">
        <v>7449</v>
      </c>
      <c r="C572" s="1">
        <v>45358</v>
      </c>
      <c r="E572" t="s">
        <v>146</v>
      </c>
      <c r="F572" t="s">
        <v>147</v>
      </c>
      <c r="G572" t="s">
        <v>6884</v>
      </c>
      <c r="I572" t="s">
        <v>6840</v>
      </c>
      <c r="J572" t="s">
        <v>6878</v>
      </c>
      <c r="K572">
        <v>30114</v>
      </c>
      <c r="L572">
        <v>69</v>
      </c>
      <c r="M572" t="s">
        <v>6859</v>
      </c>
      <c r="N572">
        <v>2.4700000000000002</v>
      </c>
      <c r="O572">
        <v>8901234567</v>
      </c>
    </row>
    <row r="573" spans="1:16" x14ac:dyDescent="0.25">
      <c r="A573" t="s">
        <v>4861</v>
      </c>
      <c r="B573" t="s">
        <v>7450</v>
      </c>
      <c r="C573" s="1">
        <v>45295</v>
      </c>
      <c r="E573" t="s">
        <v>43</v>
      </c>
      <c r="F573" t="s">
        <v>44</v>
      </c>
      <c r="G573" t="s">
        <v>6861</v>
      </c>
      <c r="I573" t="s">
        <v>6842</v>
      </c>
      <c r="J573" t="s">
        <v>6898</v>
      </c>
      <c r="K573">
        <v>44114</v>
      </c>
      <c r="L573">
        <v>39</v>
      </c>
      <c r="M573" t="s">
        <v>6862</v>
      </c>
      <c r="N573">
        <v>0.95</v>
      </c>
      <c r="O573">
        <v>2345678901</v>
      </c>
    </row>
    <row r="574" spans="1:16" x14ac:dyDescent="0.25">
      <c r="A574" t="s">
        <v>4872</v>
      </c>
      <c r="B574" t="s">
        <v>7451</v>
      </c>
      <c r="C574" s="1">
        <v>45348</v>
      </c>
      <c r="D574" s="1">
        <v>45608</v>
      </c>
      <c r="E574" t="s">
        <v>43</v>
      </c>
      <c r="F574" t="s">
        <v>44</v>
      </c>
      <c r="G574" t="s">
        <v>6861</v>
      </c>
      <c r="I574" t="s">
        <v>6839</v>
      </c>
      <c r="J574" t="s">
        <v>6882</v>
      </c>
      <c r="K574">
        <v>42101</v>
      </c>
      <c r="L574">
        <v>67</v>
      </c>
      <c r="M574" t="s">
        <v>6859</v>
      </c>
      <c r="N574">
        <v>2.06</v>
      </c>
      <c r="O574">
        <v>9012345678</v>
      </c>
      <c r="P574" t="s">
        <v>6871</v>
      </c>
    </row>
    <row r="575" spans="1:16" x14ac:dyDescent="0.25">
      <c r="A575" t="s">
        <v>4876</v>
      </c>
      <c r="B575" t="s">
        <v>7452</v>
      </c>
      <c r="C575" s="1">
        <v>45329</v>
      </c>
      <c r="E575" t="s">
        <v>43</v>
      </c>
      <c r="F575" t="s">
        <v>44</v>
      </c>
      <c r="G575" t="s">
        <v>6861</v>
      </c>
      <c r="I575" t="s">
        <v>6841</v>
      </c>
      <c r="J575" t="s">
        <v>6870</v>
      </c>
      <c r="K575">
        <v>37087</v>
      </c>
      <c r="L575">
        <v>61</v>
      </c>
      <c r="M575" t="s">
        <v>6862</v>
      </c>
      <c r="N575">
        <v>0.91</v>
      </c>
    </row>
    <row r="576" spans="1:16" x14ac:dyDescent="0.25">
      <c r="A576" t="s">
        <v>4888</v>
      </c>
      <c r="B576" t="s">
        <v>7453</v>
      </c>
      <c r="C576" s="1">
        <v>45380</v>
      </c>
      <c r="E576" t="s">
        <v>146</v>
      </c>
      <c r="F576" t="s">
        <v>147</v>
      </c>
      <c r="G576" t="s">
        <v>6884</v>
      </c>
      <c r="I576" t="s">
        <v>6840</v>
      </c>
      <c r="J576" t="s">
        <v>6865</v>
      </c>
      <c r="K576">
        <v>30303</v>
      </c>
      <c r="L576">
        <v>65</v>
      </c>
      <c r="M576" t="s">
        <v>6862</v>
      </c>
      <c r="N576">
        <v>3.04</v>
      </c>
      <c r="O576">
        <v>8901234567</v>
      </c>
    </row>
    <row r="577" spans="1:16" x14ac:dyDescent="0.25">
      <c r="A577" t="s">
        <v>4895</v>
      </c>
      <c r="B577" t="s">
        <v>7454</v>
      </c>
      <c r="C577" s="1">
        <v>45297</v>
      </c>
      <c r="D577" s="1">
        <v>45469</v>
      </c>
      <c r="E577" t="s">
        <v>146</v>
      </c>
      <c r="F577" t="s">
        <v>147</v>
      </c>
      <c r="G577" t="s">
        <v>6884</v>
      </c>
      <c r="I577" t="s">
        <v>6840</v>
      </c>
      <c r="J577" t="s">
        <v>6865</v>
      </c>
      <c r="K577">
        <v>30303</v>
      </c>
      <c r="L577">
        <v>81</v>
      </c>
      <c r="M577" t="s">
        <v>6862</v>
      </c>
      <c r="N577">
        <v>3.47</v>
      </c>
      <c r="O577">
        <v>8901234567</v>
      </c>
      <c r="P577" t="s">
        <v>6879</v>
      </c>
    </row>
    <row r="578" spans="1:16" x14ac:dyDescent="0.25">
      <c r="A578" t="s">
        <v>4902</v>
      </c>
      <c r="B578" t="s">
        <v>7455</v>
      </c>
      <c r="C578" s="1">
        <v>45357</v>
      </c>
      <c r="D578" s="1">
        <v>45657</v>
      </c>
      <c r="E578" t="s">
        <v>146</v>
      </c>
      <c r="F578" t="s">
        <v>147</v>
      </c>
      <c r="G578" t="s">
        <v>6884</v>
      </c>
      <c r="I578" t="s">
        <v>6839</v>
      </c>
      <c r="J578" t="s">
        <v>6873</v>
      </c>
      <c r="K578">
        <v>42701</v>
      </c>
      <c r="L578">
        <v>81</v>
      </c>
      <c r="M578" t="s">
        <v>6859</v>
      </c>
      <c r="N578">
        <v>2.46</v>
      </c>
      <c r="O578">
        <v>3456789012</v>
      </c>
      <c r="P578" t="s">
        <v>7055</v>
      </c>
    </row>
    <row r="579" spans="1:16" x14ac:dyDescent="0.25">
      <c r="A579" t="s">
        <v>4916</v>
      </c>
      <c r="B579" t="s">
        <v>7456</v>
      </c>
      <c r="C579" s="1">
        <v>45332</v>
      </c>
      <c r="D579" s="1">
        <v>45610</v>
      </c>
      <c r="E579" t="s">
        <v>43</v>
      </c>
      <c r="F579" t="s">
        <v>44</v>
      </c>
      <c r="G579" t="s">
        <v>6861</v>
      </c>
      <c r="I579" t="s">
        <v>6842</v>
      </c>
      <c r="J579" t="s">
        <v>6898</v>
      </c>
      <c r="K579">
        <v>44114</v>
      </c>
      <c r="L579">
        <v>39</v>
      </c>
      <c r="M579" t="s">
        <v>6862</v>
      </c>
      <c r="N579">
        <v>1.04</v>
      </c>
      <c r="O579">
        <v>2345678901</v>
      </c>
      <c r="P579" t="s">
        <v>6947</v>
      </c>
    </row>
    <row r="580" spans="1:16" x14ac:dyDescent="0.25">
      <c r="A580" t="s">
        <v>4923</v>
      </c>
      <c r="B580" t="s">
        <v>7457</v>
      </c>
      <c r="C580" s="1">
        <v>45377</v>
      </c>
      <c r="E580" t="s">
        <v>43</v>
      </c>
      <c r="F580" t="s">
        <v>44</v>
      </c>
      <c r="G580" t="s">
        <v>6861</v>
      </c>
      <c r="I580" t="s">
        <v>6839</v>
      </c>
      <c r="J580" t="s">
        <v>6882</v>
      </c>
      <c r="K580">
        <v>42101</v>
      </c>
      <c r="L580">
        <v>49</v>
      </c>
      <c r="M580" t="s">
        <v>6859</v>
      </c>
      <c r="N580">
        <v>0.91</v>
      </c>
      <c r="O580">
        <v>3456789012</v>
      </c>
    </row>
    <row r="581" spans="1:16" x14ac:dyDescent="0.25">
      <c r="A581" t="s">
        <v>4932</v>
      </c>
      <c r="B581" t="s">
        <v>7458</v>
      </c>
      <c r="C581" s="1">
        <v>45335</v>
      </c>
      <c r="E581" t="s">
        <v>233</v>
      </c>
      <c r="F581" t="s">
        <v>32</v>
      </c>
      <c r="G581" t="s">
        <v>6895</v>
      </c>
      <c r="H581" t="s">
        <v>6896</v>
      </c>
      <c r="I581" t="s">
        <v>6840</v>
      </c>
      <c r="J581" t="s">
        <v>6865</v>
      </c>
      <c r="K581">
        <v>30303</v>
      </c>
      <c r="L581">
        <v>73</v>
      </c>
      <c r="M581" t="s">
        <v>6862</v>
      </c>
      <c r="N581">
        <v>3.76</v>
      </c>
      <c r="O581">
        <v>8901234567</v>
      </c>
    </row>
    <row r="582" spans="1:16" x14ac:dyDescent="0.25">
      <c r="A582" t="s">
        <v>4939</v>
      </c>
      <c r="B582" t="s">
        <v>7459</v>
      </c>
      <c r="C582" s="1">
        <v>45353</v>
      </c>
      <c r="E582" t="s">
        <v>31</v>
      </c>
      <c r="F582" t="s">
        <v>32</v>
      </c>
      <c r="G582" t="s">
        <v>6856</v>
      </c>
      <c r="H582" t="s">
        <v>6857</v>
      </c>
      <c r="I582" t="s">
        <v>6840</v>
      </c>
      <c r="J582" t="s">
        <v>6865</v>
      </c>
      <c r="K582">
        <v>30303</v>
      </c>
      <c r="L582">
        <v>35</v>
      </c>
      <c r="M582" t="s">
        <v>6859</v>
      </c>
      <c r="N582">
        <v>1.19</v>
      </c>
      <c r="O582">
        <v>8901234567</v>
      </c>
    </row>
    <row r="583" spans="1:16" x14ac:dyDescent="0.25">
      <c r="A583" t="s">
        <v>4944</v>
      </c>
      <c r="B583" t="s">
        <v>7460</v>
      </c>
      <c r="C583" s="1">
        <v>45345</v>
      </c>
      <c r="E583" t="s">
        <v>43</v>
      </c>
      <c r="F583" t="s">
        <v>44</v>
      </c>
      <c r="G583" t="s">
        <v>6861</v>
      </c>
      <c r="I583" t="s">
        <v>6839</v>
      </c>
      <c r="J583" t="s">
        <v>6873</v>
      </c>
      <c r="K583">
        <v>42701</v>
      </c>
      <c r="L583">
        <v>46</v>
      </c>
      <c r="M583" t="s">
        <v>6862</v>
      </c>
      <c r="N583">
        <v>1.05</v>
      </c>
      <c r="O583">
        <v>9012345678</v>
      </c>
    </row>
    <row r="584" spans="1:16" x14ac:dyDescent="0.25">
      <c r="A584" t="s">
        <v>4952</v>
      </c>
      <c r="B584" t="s">
        <v>7461</v>
      </c>
      <c r="C584" s="1">
        <v>45361</v>
      </c>
      <c r="E584" t="s">
        <v>43</v>
      </c>
      <c r="F584" t="s">
        <v>44</v>
      </c>
      <c r="G584" t="s">
        <v>6861</v>
      </c>
      <c r="I584" t="s">
        <v>6842</v>
      </c>
      <c r="J584" t="s">
        <v>6876</v>
      </c>
      <c r="K584">
        <v>43215</v>
      </c>
      <c r="L584">
        <v>37</v>
      </c>
      <c r="M584" t="s">
        <v>6862</v>
      </c>
      <c r="N584">
        <v>0.74</v>
      </c>
      <c r="O584">
        <v>6789012345</v>
      </c>
    </row>
    <row r="585" spans="1:16" x14ac:dyDescent="0.25">
      <c r="A585" t="s">
        <v>4958</v>
      </c>
      <c r="B585" t="s">
        <v>7462</v>
      </c>
      <c r="C585" s="1">
        <v>45353</v>
      </c>
      <c r="E585" t="s">
        <v>233</v>
      </c>
      <c r="F585" t="s">
        <v>32</v>
      </c>
      <c r="G585" t="s">
        <v>6895</v>
      </c>
      <c r="H585" t="s">
        <v>6896</v>
      </c>
      <c r="I585" t="s">
        <v>6841</v>
      </c>
      <c r="J585" t="s">
        <v>6886</v>
      </c>
      <c r="K585">
        <v>37919</v>
      </c>
      <c r="L585">
        <v>54</v>
      </c>
      <c r="M585" t="s">
        <v>6862</v>
      </c>
      <c r="N585">
        <v>1.1299999999999999</v>
      </c>
      <c r="O585">
        <v>5678901234</v>
      </c>
    </row>
    <row r="586" spans="1:16" x14ac:dyDescent="0.25">
      <c r="A586" t="s">
        <v>4962</v>
      </c>
      <c r="B586" t="s">
        <v>7463</v>
      </c>
      <c r="C586" s="1">
        <v>45324</v>
      </c>
      <c r="E586" t="s">
        <v>146</v>
      </c>
      <c r="F586" t="s">
        <v>147</v>
      </c>
      <c r="G586" t="s">
        <v>6884</v>
      </c>
      <c r="I586" t="s">
        <v>6841</v>
      </c>
      <c r="J586" t="s">
        <v>6886</v>
      </c>
      <c r="K586">
        <v>37919</v>
      </c>
      <c r="L586">
        <v>84</v>
      </c>
      <c r="M586" t="s">
        <v>6859</v>
      </c>
      <c r="N586">
        <v>3.03</v>
      </c>
      <c r="O586">
        <v>7890123456</v>
      </c>
    </row>
    <row r="587" spans="1:16" x14ac:dyDescent="0.25">
      <c r="A587" t="s">
        <v>4971</v>
      </c>
      <c r="B587" t="s">
        <v>7464</v>
      </c>
      <c r="C587" s="1">
        <v>45351</v>
      </c>
      <c r="D587" s="1">
        <v>45487</v>
      </c>
      <c r="E587" t="s">
        <v>52</v>
      </c>
      <c r="F587" t="s">
        <v>44</v>
      </c>
      <c r="G587" t="s">
        <v>6864</v>
      </c>
      <c r="I587" t="s">
        <v>6842</v>
      </c>
      <c r="J587" t="s">
        <v>6876</v>
      </c>
      <c r="K587">
        <v>43215</v>
      </c>
      <c r="L587">
        <v>71</v>
      </c>
      <c r="M587" t="s">
        <v>6859</v>
      </c>
      <c r="N587">
        <v>2.16</v>
      </c>
      <c r="O587">
        <v>6789012345</v>
      </c>
      <c r="P587" t="s">
        <v>6866</v>
      </c>
    </row>
    <row r="588" spans="1:16" x14ac:dyDescent="0.25">
      <c r="A588" t="s">
        <v>4980</v>
      </c>
      <c r="B588" t="s">
        <v>7465</v>
      </c>
      <c r="C588" s="1">
        <v>45315</v>
      </c>
      <c r="D588" s="1">
        <v>45619</v>
      </c>
      <c r="E588" t="s">
        <v>52</v>
      </c>
      <c r="F588" t="s">
        <v>44</v>
      </c>
      <c r="G588" t="s">
        <v>6864</v>
      </c>
      <c r="I588" t="s">
        <v>6839</v>
      </c>
      <c r="J588" t="s">
        <v>6882</v>
      </c>
      <c r="K588">
        <v>42101</v>
      </c>
      <c r="L588">
        <v>25</v>
      </c>
      <c r="M588" t="s">
        <v>6862</v>
      </c>
      <c r="N588">
        <v>1.1599999999999999</v>
      </c>
      <c r="O588">
        <v>9012345678</v>
      </c>
      <c r="P588" t="s">
        <v>6871</v>
      </c>
    </row>
    <row r="589" spans="1:16" x14ac:dyDescent="0.25">
      <c r="A589" t="s">
        <v>4989</v>
      </c>
      <c r="B589" t="s">
        <v>7466</v>
      </c>
      <c r="C589" s="1">
        <v>45330</v>
      </c>
      <c r="E589" t="s">
        <v>31</v>
      </c>
      <c r="F589" t="s">
        <v>32</v>
      </c>
      <c r="G589" t="s">
        <v>6856</v>
      </c>
      <c r="H589" t="s">
        <v>6857</v>
      </c>
      <c r="I589" t="s">
        <v>6841</v>
      </c>
      <c r="J589" t="s">
        <v>6868</v>
      </c>
      <c r="K589">
        <v>37203</v>
      </c>
      <c r="L589">
        <v>74</v>
      </c>
      <c r="M589" t="s">
        <v>6859</v>
      </c>
      <c r="N589">
        <v>3.79</v>
      </c>
      <c r="O589">
        <v>7890123456</v>
      </c>
    </row>
    <row r="590" spans="1:16" x14ac:dyDescent="0.25">
      <c r="A590" t="s">
        <v>5000</v>
      </c>
      <c r="B590" t="s">
        <v>7467</v>
      </c>
      <c r="C590" s="1">
        <v>45351</v>
      </c>
      <c r="E590" t="s">
        <v>31</v>
      </c>
      <c r="F590" t="s">
        <v>32</v>
      </c>
      <c r="G590" t="s">
        <v>6856</v>
      </c>
      <c r="H590" t="s">
        <v>6857</v>
      </c>
      <c r="I590" t="s">
        <v>6839</v>
      </c>
      <c r="J590" t="s">
        <v>6873</v>
      </c>
      <c r="K590">
        <v>42701</v>
      </c>
      <c r="L590">
        <v>71</v>
      </c>
      <c r="M590" t="s">
        <v>6862</v>
      </c>
      <c r="N590">
        <v>2.85</v>
      </c>
      <c r="O590">
        <v>3456789012</v>
      </c>
    </row>
    <row r="591" spans="1:16" x14ac:dyDescent="0.25">
      <c r="A591" t="s">
        <v>5007</v>
      </c>
      <c r="B591" t="s">
        <v>7468</v>
      </c>
      <c r="C591" s="1">
        <v>45340</v>
      </c>
      <c r="E591" t="s">
        <v>52</v>
      </c>
      <c r="F591" t="s">
        <v>44</v>
      </c>
      <c r="G591" t="s">
        <v>6864</v>
      </c>
      <c r="I591" t="s">
        <v>6842</v>
      </c>
      <c r="J591" t="s">
        <v>6876</v>
      </c>
      <c r="K591">
        <v>43215</v>
      </c>
      <c r="L591">
        <v>82</v>
      </c>
      <c r="M591" t="s">
        <v>6859</v>
      </c>
      <c r="N591">
        <v>2.61</v>
      </c>
      <c r="O591">
        <v>2345678901</v>
      </c>
    </row>
    <row r="592" spans="1:16" x14ac:dyDescent="0.25">
      <c r="A592" t="s">
        <v>5020</v>
      </c>
      <c r="B592" t="s">
        <v>7469</v>
      </c>
      <c r="C592" s="1">
        <v>45332</v>
      </c>
      <c r="E592" t="s">
        <v>31</v>
      </c>
      <c r="F592" t="s">
        <v>32</v>
      </c>
      <c r="G592" t="s">
        <v>6856</v>
      </c>
      <c r="H592" t="s">
        <v>6857</v>
      </c>
      <c r="I592" t="s">
        <v>6842</v>
      </c>
      <c r="J592" t="s">
        <v>6898</v>
      </c>
      <c r="K592">
        <v>44114</v>
      </c>
      <c r="L592">
        <v>44</v>
      </c>
      <c r="M592" t="s">
        <v>6862</v>
      </c>
      <c r="N592">
        <v>1</v>
      </c>
      <c r="O592">
        <v>2345678901</v>
      </c>
    </row>
    <row r="593" spans="1:16" x14ac:dyDescent="0.25">
      <c r="A593" t="s">
        <v>5027</v>
      </c>
      <c r="B593" t="s">
        <v>7470</v>
      </c>
      <c r="C593" s="1">
        <v>45335</v>
      </c>
      <c r="E593" t="s">
        <v>146</v>
      </c>
      <c r="F593" t="s">
        <v>147</v>
      </c>
      <c r="G593" t="s">
        <v>6884</v>
      </c>
      <c r="I593" t="s">
        <v>6840</v>
      </c>
      <c r="J593" t="s">
        <v>6865</v>
      </c>
      <c r="K593">
        <v>30303</v>
      </c>
      <c r="L593">
        <v>71</v>
      </c>
      <c r="M593" t="s">
        <v>6862</v>
      </c>
      <c r="N593">
        <v>2.63</v>
      </c>
      <c r="O593">
        <v>8901234567</v>
      </c>
    </row>
    <row r="594" spans="1:16" x14ac:dyDescent="0.25">
      <c r="A594" t="s">
        <v>5032</v>
      </c>
      <c r="B594" t="s">
        <v>7471</v>
      </c>
      <c r="C594" s="1">
        <v>45340</v>
      </c>
      <c r="E594" t="s">
        <v>52</v>
      </c>
      <c r="F594" t="s">
        <v>44</v>
      </c>
      <c r="G594" t="s">
        <v>6864</v>
      </c>
      <c r="I594" t="s">
        <v>6840</v>
      </c>
      <c r="J594" t="s">
        <v>6878</v>
      </c>
      <c r="K594">
        <v>30114</v>
      </c>
      <c r="L594">
        <v>74</v>
      </c>
      <c r="M594" t="s">
        <v>6862</v>
      </c>
      <c r="N594">
        <v>3.42</v>
      </c>
      <c r="O594">
        <v>8901234567</v>
      </c>
    </row>
    <row r="595" spans="1:16" x14ac:dyDescent="0.25">
      <c r="A595" t="s">
        <v>5037</v>
      </c>
      <c r="B595" t="s">
        <v>7472</v>
      </c>
      <c r="C595" s="1">
        <v>45341</v>
      </c>
      <c r="E595" t="s">
        <v>43</v>
      </c>
      <c r="F595" t="s">
        <v>44</v>
      </c>
      <c r="G595" t="s">
        <v>6861</v>
      </c>
      <c r="I595" t="s">
        <v>6839</v>
      </c>
      <c r="J595" t="s">
        <v>6873</v>
      </c>
      <c r="K595">
        <v>42701</v>
      </c>
      <c r="L595">
        <v>78</v>
      </c>
      <c r="M595" t="s">
        <v>6859</v>
      </c>
      <c r="N595">
        <v>2.11</v>
      </c>
      <c r="O595">
        <v>3456789012</v>
      </c>
    </row>
    <row r="596" spans="1:16" x14ac:dyDescent="0.25">
      <c r="A596" t="s">
        <v>5044</v>
      </c>
      <c r="B596" t="s">
        <v>7473</v>
      </c>
      <c r="C596" s="1">
        <v>45331</v>
      </c>
      <c r="E596" t="s">
        <v>31</v>
      </c>
      <c r="F596" t="s">
        <v>32</v>
      </c>
      <c r="G596" t="s">
        <v>6856</v>
      </c>
      <c r="H596" t="s">
        <v>6857</v>
      </c>
      <c r="I596" t="s">
        <v>6841</v>
      </c>
      <c r="J596" t="s">
        <v>6886</v>
      </c>
      <c r="K596">
        <v>37919</v>
      </c>
      <c r="L596">
        <v>43</v>
      </c>
      <c r="M596" t="s">
        <v>6862</v>
      </c>
      <c r="N596">
        <v>0.94</v>
      </c>
      <c r="O596">
        <v>5678901234</v>
      </c>
    </row>
    <row r="597" spans="1:16" x14ac:dyDescent="0.25">
      <c r="A597" t="s">
        <v>5051</v>
      </c>
      <c r="B597" t="s">
        <v>7474</v>
      </c>
      <c r="C597" s="1">
        <v>45346</v>
      </c>
      <c r="D597" s="1">
        <v>45612</v>
      </c>
      <c r="E597" t="s">
        <v>233</v>
      </c>
      <c r="F597" t="s">
        <v>32</v>
      </c>
      <c r="G597" t="s">
        <v>6895</v>
      </c>
      <c r="H597" t="s">
        <v>6896</v>
      </c>
      <c r="I597" t="s">
        <v>6839</v>
      </c>
      <c r="J597" t="s">
        <v>6858</v>
      </c>
      <c r="K597">
        <v>40202</v>
      </c>
      <c r="L597">
        <v>45</v>
      </c>
      <c r="M597" t="s">
        <v>6859</v>
      </c>
      <c r="N597">
        <v>1.22</v>
      </c>
      <c r="O597">
        <v>9012345678</v>
      </c>
      <c r="P597" t="s">
        <v>6947</v>
      </c>
    </row>
    <row r="598" spans="1:16" x14ac:dyDescent="0.25">
      <c r="A598" t="s">
        <v>5059</v>
      </c>
      <c r="B598" t="s">
        <v>7475</v>
      </c>
      <c r="C598" s="1">
        <v>45326</v>
      </c>
      <c r="E598" t="s">
        <v>31</v>
      </c>
      <c r="F598" t="s">
        <v>32</v>
      </c>
      <c r="G598" t="s">
        <v>6856</v>
      </c>
      <c r="H598" t="s">
        <v>6857</v>
      </c>
      <c r="I598" t="s">
        <v>6841</v>
      </c>
      <c r="J598" t="s">
        <v>6886</v>
      </c>
      <c r="K598">
        <v>37919</v>
      </c>
      <c r="L598">
        <v>29</v>
      </c>
      <c r="M598" t="s">
        <v>6859</v>
      </c>
      <c r="N598">
        <v>1.19</v>
      </c>
      <c r="O598">
        <v>5678901234</v>
      </c>
    </row>
    <row r="599" spans="1:16" x14ac:dyDescent="0.25">
      <c r="A599" t="s">
        <v>5081</v>
      </c>
      <c r="B599" t="s">
        <v>7476</v>
      </c>
      <c r="C599" s="1">
        <v>45357</v>
      </c>
      <c r="E599" t="s">
        <v>233</v>
      </c>
      <c r="F599" t="s">
        <v>32</v>
      </c>
      <c r="G599" t="s">
        <v>6895</v>
      </c>
      <c r="H599" t="s">
        <v>6896</v>
      </c>
      <c r="I599" t="s">
        <v>6839</v>
      </c>
      <c r="J599" t="s">
        <v>6882</v>
      </c>
      <c r="K599">
        <v>42101</v>
      </c>
      <c r="L599">
        <v>37</v>
      </c>
      <c r="M599" t="s">
        <v>6859</v>
      </c>
      <c r="N599">
        <v>1.33</v>
      </c>
      <c r="O599">
        <v>9012345678</v>
      </c>
    </row>
    <row r="600" spans="1:16" x14ac:dyDescent="0.25">
      <c r="A600" t="s">
        <v>5090</v>
      </c>
      <c r="B600" t="s">
        <v>7477</v>
      </c>
      <c r="C600" s="1">
        <v>45380</v>
      </c>
      <c r="E600" t="s">
        <v>233</v>
      </c>
      <c r="F600" t="s">
        <v>32</v>
      </c>
      <c r="G600" t="s">
        <v>6895</v>
      </c>
      <c r="H600" t="s">
        <v>6896</v>
      </c>
      <c r="I600" t="s">
        <v>6839</v>
      </c>
      <c r="J600" t="s">
        <v>6858</v>
      </c>
      <c r="K600">
        <v>40202</v>
      </c>
      <c r="L600">
        <v>36</v>
      </c>
      <c r="M600" t="s">
        <v>6859</v>
      </c>
      <c r="N600">
        <v>0.98</v>
      </c>
      <c r="O600">
        <v>9012345678</v>
      </c>
    </row>
    <row r="601" spans="1:16" x14ac:dyDescent="0.25">
      <c r="A601" t="s">
        <v>5096</v>
      </c>
      <c r="B601" t="s">
        <v>7478</v>
      </c>
      <c r="C601" s="1">
        <v>45373</v>
      </c>
      <c r="E601" t="s">
        <v>233</v>
      </c>
      <c r="F601" t="s">
        <v>32</v>
      </c>
      <c r="G601" t="s">
        <v>6895</v>
      </c>
      <c r="H601" t="s">
        <v>6896</v>
      </c>
      <c r="I601" t="s">
        <v>6842</v>
      </c>
      <c r="J601" t="s">
        <v>6876</v>
      </c>
      <c r="K601">
        <v>43215</v>
      </c>
      <c r="L601">
        <v>22</v>
      </c>
      <c r="M601" t="s">
        <v>6859</v>
      </c>
      <c r="N601">
        <v>1.36</v>
      </c>
      <c r="O601">
        <v>2345678901</v>
      </c>
    </row>
    <row r="602" spans="1:16" x14ac:dyDescent="0.25">
      <c r="A602" t="s">
        <v>5105</v>
      </c>
      <c r="B602" t="s">
        <v>7479</v>
      </c>
      <c r="C602" s="1">
        <v>45310</v>
      </c>
      <c r="E602" t="s">
        <v>146</v>
      </c>
      <c r="F602" t="s">
        <v>147</v>
      </c>
      <c r="G602" t="s">
        <v>6884</v>
      </c>
      <c r="I602" t="s">
        <v>6841</v>
      </c>
      <c r="J602" t="s">
        <v>6886</v>
      </c>
      <c r="K602">
        <v>37919</v>
      </c>
      <c r="L602">
        <v>72</v>
      </c>
      <c r="M602" t="s">
        <v>6862</v>
      </c>
      <c r="N602">
        <v>2.44</v>
      </c>
      <c r="O602">
        <v>5678901234</v>
      </c>
    </row>
    <row r="603" spans="1:16" x14ac:dyDescent="0.25">
      <c r="A603" t="s">
        <v>5114</v>
      </c>
      <c r="B603" t="s">
        <v>7480</v>
      </c>
      <c r="C603" s="1">
        <v>45373</v>
      </c>
      <c r="E603" t="s">
        <v>233</v>
      </c>
      <c r="F603" t="s">
        <v>32</v>
      </c>
      <c r="G603" t="s">
        <v>6895</v>
      </c>
      <c r="H603" t="s">
        <v>6896</v>
      </c>
      <c r="I603" t="s">
        <v>6840</v>
      </c>
      <c r="J603" t="s">
        <v>6878</v>
      </c>
      <c r="K603">
        <v>30114</v>
      </c>
      <c r="L603">
        <v>62</v>
      </c>
      <c r="M603" t="s">
        <v>6862</v>
      </c>
      <c r="N603">
        <v>1.4</v>
      </c>
      <c r="O603">
        <v>8901234567</v>
      </c>
    </row>
    <row r="604" spans="1:16" x14ac:dyDescent="0.25">
      <c r="A604" t="s">
        <v>5121</v>
      </c>
      <c r="B604" t="s">
        <v>7481</v>
      </c>
      <c r="C604" s="1">
        <v>45330</v>
      </c>
      <c r="E604" t="s">
        <v>52</v>
      </c>
      <c r="F604" t="s">
        <v>44</v>
      </c>
      <c r="G604" t="s">
        <v>6864</v>
      </c>
      <c r="I604" t="s">
        <v>6841</v>
      </c>
      <c r="J604" t="s">
        <v>6886</v>
      </c>
      <c r="K604">
        <v>37919</v>
      </c>
      <c r="L604">
        <v>52</v>
      </c>
      <c r="M604" t="s">
        <v>6862</v>
      </c>
      <c r="N604">
        <v>1.4</v>
      </c>
      <c r="O604">
        <v>7890123456</v>
      </c>
    </row>
    <row r="605" spans="1:16" x14ac:dyDescent="0.25">
      <c r="A605" t="s">
        <v>5128</v>
      </c>
      <c r="B605" t="s">
        <v>7482</v>
      </c>
      <c r="C605" s="1">
        <v>45361</v>
      </c>
      <c r="E605" t="s">
        <v>233</v>
      </c>
      <c r="F605" t="s">
        <v>32</v>
      </c>
      <c r="G605" t="s">
        <v>6895</v>
      </c>
      <c r="H605" t="s">
        <v>6896</v>
      </c>
      <c r="I605" t="s">
        <v>6841</v>
      </c>
      <c r="J605" t="s">
        <v>6886</v>
      </c>
      <c r="K605">
        <v>37919</v>
      </c>
      <c r="L605">
        <v>75</v>
      </c>
      <c r="M605" t="s">
        <v>6862</v>
      </c>
      <c r="N605">
        <v>2.58</v>
      </c>
      <c r="O605">
        <v>7890123456</v>
      </c>
    </row>
    <row r="606" spans="1:16" x14ac:dyDescent="0.25">
      <c r="A606" t="s">
        <v>5136</v>
      </c>
      <c r="B606" t="s">
        <v>7483</v>
      </c>
      <c r="C606" s="1">
        <v>45357</v>
      </c>
      <c r="E606" t="s">
        <v>31</v>
      </c>
      <c r="F606" t="s">
        <v>32</v>
      </c>
      <c r="G606" t="s">
        <v>6856</v>
      </c>
      <c r="H606" t="s">
        <v>6857</v>
      </c>
      <c r="I606" t="s">
        <v>6841</v>
      </c>
      <c r="J606" t="s">
        <v>6870</v>
      </c>
      <c r="K606">
        <v>37087</v>
      </c>
      <c r="L606">
        <v>44</v>
      </c>
      <c r="M606" t="s">
        <v>6859</v>
      </c>
      <c r="N606">
        <v>0.92</v>
      </c>
      <c r="O606">
        <v>2233445566</v>
      </c>
    </row>
    <row r="607" spans="1:16" x14ac:dyDescent="0.25">
      <c r="A607" t="s">
        <v>5145</v>
      </c>
      <c r="B607" t="s">
        <v>7484</v>
      </c>
      <c r="C607" s="1">
        <v>45355</v>
      </c>
      <c r="D607" s="1">
        <v>45615</v>
      </c>
      <c r="E607" t="s">
        <v>146</v>
      </c>
      <c r="F607" t="s">
        <v>147</v>
      </c>
      <c r="G607" t="s">
        <v>6884</v>
      </c>
      <c r="I607" t="s">
        <v>6840</v>
      </c>
      <c r="J607" t="s">
        <v>6865</v>
      </c>
      <c r="K607">
        <v>30303</v>
      </c>
      <c r="L607">
        <v>71</v>
      </c>
      <c r="M607" t="s">
        <v>6862</v>
      </c>
      <c r="N607">
        <v>2.86</v>
      </c>
      <c r="O607">
        <v>8901234567</v>
      </c>
      <c r="P607" t="s">
        <v>6947</v>
      </c>
    </row>
    <row r="608" spans="1:16" x14ac:dyDescent="0.25">
      <c r="A608" t="s">
        <v>5150</v>
      </c>
      <c r="B608" t="s">
        <v>7485</v>
      </c>
      <c r="C608" s="1">
        <v>45336</v>
      </c>
      <c r="E608" t="s">
        <v>146</v>
      </c>
      <c r="F608" t="s">
        <v>147</v>
      </c>
      <c r="G608" t="s">
        <v>6884</v>
      </c>
      <c r="I608" t="s">
        <v>6842</v>
      </c>
      <c r="J608" t="s">
        <v>6898</v>
      </c>
      <c r="K608">
        <v>44114</v>
      </c>
      <c r="L608">
        <v>70</v>
      </c>
      <c r="M608" t="s">
        <v>6862</v>
      </c>
      <c r="N608">
        <v>2.82</v>
      </c>
      <c r="O608">
        <v>6789012345</v>
      </c>
    </row>
    <row r="609" spans="1:16" x14ac:dyDescent="0.25">
      <c r="A609" t="s">
        <v>5154</v>
      </c>
      <c r="B609" t="s">
        <v>7486</v>
      </c>
      <c r="C609" s="1">
        <v>45371</v>
      </c>
      <c r="E609" t="s">
        <v>52</v>
      </c>
      <c r="F609" t="s">
        <v>44</v>
      </c>
      <c r="G609" t="s">
        <v>6864</v>
      </c>
      <c r="I609" t="s">
        <v>6841</v>
      </c>
      <c r="J609" t="s">
        <v>6886</v>
      </c>
      <c r="K609">
        <v>37919</v>
      </c>
      <c r="L609">
        <v>30</v>
      </c>
      <c r="M609" t="s">
        <v>6862</v>
      </c>
      <c r="N609">
        <v>1.04</v>
      </c>
      <c r="O609">
        <v>5678901234</v>
      </c>
    </row>
    <row r="610" spans="1:16" x14ac:dyDescent="0.25">
      <c r="A610" t="s">
        <v>5158</v>
      </c>
      <c r="B610" t="s">
        <v>7487</v>
      </c>
      <c r="C610" s="1">
        <v>45352</v>
      </c>
      <c r="E610" t="s">
        <v>43</v>
      </c>
      <c r="F610" t="s">
        <v>44</v>
      </c>
      <c r="G610" t="s">
        <v>6861</v>
      </c>
      <c r="I610" t="s">
        <v>6839</v>
      </c>
      <c r="J610" t="s">
        <v>6873</v>
      </c>
      <c r="K610">
        <v>42701</v>
      </c>
      <c r="L610">
        <v>49</v>
      </c>
      <c r="M610" t="s">
        <v>6862</v>
      </c>
      <c r="N610">
        <v>1.3</v>
      </c>
      <c r="O610">
        <v>9012345678</v>
      </c>
    </row>
    <row r="611" spans="1:16" x14ac:dyDescent="0.25">
      <c r="A611" t="s">
        <v>5165</v>
      </c>
      <c r="B611" t="s">
        <v>7488</v>
      </c>
      <c r="C611" s="1">
        <v>45337</v>
      </c>
      <c r="E611" t="s">
        <v>146</v>
      </c>
      <c r="F611" t="s">
        <v>147</v>
      </c>
      <c r="G611" t="s">
        <v>6884</v>
      </c>
      <c r="I611" t="s">
        <v>6842</v>
      </c>
      <c r="J611" t="s">
        <v>6898</v>
      </c>
      <c r="K611">
        <v>44114</v>
      </c>
      <c r="L611">
        <v>70</v>
      </c>
      <c r="M611" t="s">
        <v>6862</v>
      </c>
      <c r="N611">
        <v>2.4</v>
      </c>
      <c r="O611">
        <v>2345678901</v>
      </c>
    </row>
    <row r="612" spans="1:16" x14ac:dyDescent="0.25">
      <c r="A612" t="s">
        <v>5176</v>
      </c>
      <c r="B612" t="s">
        <v>7489</v>
      </c>
      <c r="C612" s="1">
        <v>45382</v>
      </c>
      <c r="E612" t="s">
        <v>31</v>
      </c>
      <c r="F612" t="s">
        <v>32</v>
      </c>
      <c r="G612" t="s">
        <v>6856</v>
      </c>
      <c r="H612" t="s">
        <v>6857</v>
      </c>
      <c r="I612" t="s">
        <v>6840</v>
      </c>
      <c r="J612" t="s">
        <v>6878</v>
      </c>
      <c r="K612">
        <v>30114</v>
      </c>
      <c r="L612">
        <v>66</v>
      </c>
      <c r="M612" t="s">
        <v>6859</v>
      </c>
      <c r="N612">
        <v>2.98</v>
      </c>
      <c r="O612">
        <v>8901234567</v>
      </c>
    </row>
    <row r="613" spans="1:16" x14ac:dyDescent="0.25">
      <c r="A613" t="s">
        <v>5180</v>
      </c>
      <c r="B613" t="s">
        <v>7490</v>
      </c>
      <c r="C613" s="1">
        <v>45297</v>
      </c>
      <c r="D613" s="1">
        <v>45589</v>
      </c>
      <c r="E613" t="s">
        <v>52</v>
      </c>
      <c r="F613" t="s">
        <v>44</v>
      </c>
      <c r="G613" t="s">
        <v>6864</v>
      </c>
      <c r="I613" t="s">
        <v>6840</v>
      </c>
      <c r="J613" t="s">
        <v>6878</v>
      </c>
      <c r="K613">
        <v>30114</v>
      </c>
      <c r="L613">
        <v>82</v>
      </c>
      <c r="M613" t="s">
        <v>6859</v>
      </c>
      <c r="N613">
        <v>3.6</v>
      </c>
      <c r="O613">
        <v>8901234567</v>
      </c>
      <c r="P613" t="s">
        <v>7055</v>
      </c>
    </row>
    <row r="614" spans="1:16" x14ac:dyDescent="0.25">
      <c r="A614" t="s">
        <v>5185</v>
      </c>
      <c r="B614" t="s">
        <v>7491</v>
      </c>
      <c r="C614" s="1">
        <v>45344</v>
      </c>
      <c r="E614" t="s">
        <v>52</v>
      </c>
      <c r="F614" t="s">
        <v>44</v>
      </c>
      <c r="G614" t="s">
        <v>6864</v>
      </c>
      <c r="I614" t="s">
        <v>6840</v>
      </c>
      <c r="J614" t="s">
        <v>6878</v>
      </c>
      <c r="K614">
        <v>30114</v>
      </c>
      <c r="L614">
        <v>26</v>
      </c>
      <c r="M614" t="s">
        <v>6859</v>
      </c>
      <c r="N614">
        <v>1.26</v>
      </c>
      <c r="O614">
        <v>8901234567</v>
      </c>
    </row>
    <row r="615" spans="1:16" x14ac:dyDescent="0.25">
      <c r="A615" t="s">
        <v>5189</v>
      </c>
      <c r="B615" t="s">
        <v>7492</v>
      </c>
      <c r="C615" s="1">
        <v>45309</v>
      </c>
      <c r="E615" t="s">
        <v>233</v>
      </c>
      <c r="F615" t="s">
        <v>32</v>
      </c>
      <c r="G615" t="s">
        <v>6895</v>
      </c>
      <c r="H615" t="s">
        <v>6896</v>
      </c>
      <c r="I615" t="s">
        <v>6841</v>
      </c>
      <c r="J615" t="s">
        <v>6868</v>
      </c>
      <c r="K615">
        <v>37203</v>
      </c>
      <c r="L615">
        <v>66</v>
      </c>
      <c r="M615" t="s">
        <v>6862</v>
      </c>
      <c r="N615">
        <v>3.13</v>
      </c>
      <c r="O615">
        <v>7890123456</v>
      </c>
    </row>
    <row r="616" spans="1:16" x14ac:dyDescent="0.25">
      <c r="A616" t="s">
        <v>5199</v>
      </c>
      <c r="B616" t="s">
        <v>7493</v>
      </c>
      <c r="C616" s="1">
        <v>45336</v>
      </c>
      <c r="E616" t="s">
        <v>233</v>
      </c>
      <c r="F616" t="s">
        <v>32</v>
      </c>
      <c r="G616" t="s">
        <v>6895</v>
      </c>
      <c r="H616" t="s">
        <v>6896</v>
      </c>
      <c r="I616" t="s">
        <v>6840</v>
      </c>
      <c r="J616" t="s">
        <v>6865</v>
      </c>
      <c r="K616">
        <v>30303</v>
      </c>
      <c r="L616">
        <v>36</v>
      </c>
      <c r="M616" t="s">
        <v>6859</v>
      </c>
      <c r="N616">
        <v>1.05</v>
      </c>
      <c r="O616">
        <v>8901234567</v>
      </c>
    </row>
    <row r="617" spans="1:16" x14ac:dyDescent="0.25">
      <c r="A617" t="s">
        <v>5207</v>
      </c>
      <c r="B617" t="s">
        <v>7494</v>
      </c>
      <c r="C617" s="1">
        <v>45301</v>
      </c>
      <c r="E617" t="s">
        <v>52</v>
      </c>
      <c r="F617" t="s">
        <v>44</v>
      </c>
      <c r="G617" t="s">
        <v>6864</v>
      </c>
      <c r="I617" t="s">
        <v>6842</v>
      </c>
      <c r="J617" t="s">
        <v>6898</v>
      </c>
      <c r="K617">
        <v>44114</v>
      </c>
      <c r="L617">
        <v>33</v>
      </c>
      <c r="M617" t="s">
        <v>6859</v>
      </c>
      <c r="N617">
        <v>0.76</v>
      </c>
      <c r="O617">
        <v>6789012345</v>
      </c>
    </row>
    <row r="618" spans="1:16" x14ac:dyDescent="0.25">
      <c r="A618" t="s">
        <v>5212</v>
      </c>
      <c r="B618" t="s">
        <v>7495</v>
      </c>
      <c r="C618" s="1">
        <v>45338</v>
      </c>
      <c r="D618" s="1">
        <v>45479</v>
      </c>
      <c r="E618" t="s">
        <v>43</v>
      </c>
      <c r="F618" t="s">
        <v>44</v>
      </c>
      <c r="G618" t="s">
        <v>6861</v>
      </c>
      <c r="I618" t="s">
        <v>6841</v>
      </c>
      <c r="J618" t="s">
        <v>6868</v>
      </c>
      <c r="K618">
        <v>37203</v>
      </c>
      <c r="L618">
        <v>43</v>
      </c>
      <c r="M618" t="s">
        <v>6862</v>
      </c>
      <c r="N618">
        <v>1.27</v>
      </c>
      <c r="O618">
        <v>5678901234</v>
      </c>
      <c r="P618" t="s">
        <v>6879</v>
      </c>
    </row>
    <row r="619" spans="1:16" x14ac:dyDescent="0.25">
      <c r="A619" t="s">
        <v>5217</v>
      </c>
      <c r="B619" t="s">
        <v>7496</v>
      </c>
      <c r="C619" s="1">
        <v>45381</v>
      </c>
      <c r="E619" t="s">
        <v>31</v>
      </c>
      <c r="F619" t="s">
        <v>32</v>
      </c>
      <c r="G619" t="s">
        <v>6856</v>
      </c>
      <c r="H619" t="s">
        <v>6857</v>
      </c>
      <c r="I619" t="s">
        <v>6839</v>
      </c>
      <c r="J619" t="s">
        <v>6858</v>
      </c>
      <c r="K619">
        <v>40202</v>
      </c>
      <c r="L619">
        <v>67</v>
      </c>
      <c r="M619" t="s">
        <v>6859</v>
      </c>
      <c r="N619">
        <v>2.4500000000000002</v>
      </c>
      <c r="O619">
        <v>3456789012</v>
      </c>
    </row>
    <row r="620" spans="1:16" x14ac:dyDescent="0.25">
      <c r="A620" t="s">
        <v>5223</v>
      </c>
      <c r="B620" t="s">
        <v>7497</v>
      </c>
      <c r="C620" s="1">
        <v>45343</v>
      </c>
      <c r="E620" t="s">
        <v>146</v>
      </c>
      <c r="F620" t="s">
        <v>147</v>
      </c>
      <c r="G620" t="s">
        <v>6884</v>
      </c>
      <c r="I620" t="s">
        <v>6839</v>
      </c>
      <c r="J620" t="s">
        <v>6873</v>
      </c>
      <c r="K620">
        <v>42701</v>
      </c>
      <c r="L620">
        <v>84</v>
      </c>
      <c r="M620" t="s">
        <v>6862</v>
      </c>
      <c r="N620">
        <v>3.62</v>
      </c>
      <c r="O620">
        <v>9012345678</v>
      </c>
    </row>
    <row r="621" spans="1:16" x14ac:dyDescent="0.25">
      <c r="A621" t="s">
        <v>5231</v>
      </c>
      <c r="B621" t="s">
        <v>7498</v>
      </c>
      <c r="C621" s="1">
        <v>45355</v>
      </c>
      <c r="E621" t="s">
        <v>146</v>
      </c>
      <c r="F621" t="s">
        <v>147</v>
      </c>
      <c r="G621" t="s">
        <v>6884</v>
      </c>
      <c r="I621" t="s">
        <v>6840</v>
      </c>
      <c r="J621" t="s">
        <v>6865</v>
      </c>
      <c r="K621">
        <v>30303</v>
      </c>
      <c r="L621">
        <v>84</v>
      </c>
      <c r="M621" t="s">
        <v>6862</v>
      </c>
      <c r="N621">
        <v>2.39</v>
      </c>
      <c r="O621">
        <v>8901234567</v>
      </c>
    </row>
    <row r="622" spans="1:16" x14ac:dyDescent="0.25">
      <c r="A622" t="s">
        <v>5235</v>
      </c>
      <c r="B622" t="s">
        <v>7499</v>
      </c>
      <c r="C622" s="1">
        <v>45351</v>
      </c>
      <c r="E622" t="s">
        <v>146</v>
      </c>
      <c r="F622" t="s">
        <v>147</v>
      </c>
      <c r="G622" t="s">
        <v>6884</v>
      </c>
      <c r="I622" t="s">
        <v>6842</v>
      </c>
      <c r="J622" t="s">
        <v>6876</v>
      </c>
      <c r="K622">
        <v>43215</v>
      </c>
      <c r="L622">
        <v>73</v>
      </c>
      <c r="M622" t="s">
        <v>6859</v>
      </c>
      <c r="N622">
        <v>3.31</v>
      </c>
      <c r="O622">
        <v>6789012345</v>
      </c>
    </row>
    <row r="623" spans="1:16" x14ac:dyDescent="0.25">
      <c r="A623" t="s">
        <v>5243</v>
      </c>
      <c r="B623" t="s">
        <v>7500</v>
      </c>
      <c r="C623" s="1">
        <v>45333</v>
      </c>
      <c r="E623" t="s">
        <v>146</v>
      </c>
      <c r="F623" t="s">
        <v>147</v>
      </c>
      <c r="G623" t="s">
        <v>6884</v>
      </c>
      <c r="I623" t="s">
        <v>6842</v>
      </c>
      <c r="J623" t="s">
        <v>6876</v>
      </c>
      <c r="K623">
        <v>43215</v>
      </c>
      <c r="L623">
        <v>79</v>
      </c>
      <c r="M623" t="s">
        <v>6862</v>
      </c>
      <c r="N623">
        <v>3.44</v>
      </c>
      <c r="O623">
        <v>6789012345</v>
      </c>
    </row>
    <row r="624" spans="1:16" x14ac:dyDescent="0.25">
      <c r="A624" t="s">
        <v>5261</v>
      </c>
      <c r="B624" t="s">
        <v>7501</v>
      </c>
      <c r="C624" s="1">
        <v>45350</v>
      </c>
      <c r="E624" t="s">
        <v>31</v>
      </c>
      <c r="F624" t="s">
        <v>32</v>
      </c>
      <c r="G624" t="s">
        <v>6856</v>
      </c>
      <c r="H624" t="s">
        <v>6857</v>
      </c>
      <c r="I624" t="s">
        <v>6841</v>
      </c>
      <c r="J624" t="s">
        <v>6870</v>
      </c>
      <c r="K624">
        <v>37087</v>
      </c>
      <c r="L624">
        <v>55</v>
      </c>
      <c r="M624" t="s">
        <v>6859</v>
      </c>
      <c r="N624">
        <v>0.96</v>
      </c>
      <c r="O624">
        <v>2233445566</v>
      </c>
    </row>
    <row r="625" spans="1:16" x14ac:dyDescent="0.25">
      <c r="A625" t="s">
        <v>5270</v>
      </c>
      <c r="B625" t="s">
        <v>7502</v>
      </c>
      <c r="C625" s="1">
        <v>45355</v>
      </c>
      <c r="E625" t="s">
        <v>31</v>
      </c>
      <c r="F625" t="s">
        <v>32</v>
      </c>
      <c r="G625" t="s">
        <v>6856</v>
      </c>
      <c r="H625" t="s">
        <v>6857</v>
      </c>
      <c r="I625" t="s">
        <v>6842</v>
      </c>
      <c r="J625" t="s">
        <v>6898</v>
      </c>
      <c r="K625">
        <v>44114</v>
      </c>
      <c r="L625">
        <v>32</v>
      </c>
      <c r="M625" t="s">
        <v>6859</v>
      </c>
      <c r="N625">
        <v>0.98</v>
      </c>
      <c r="O625">
        <v>6789012345</v>
      </c>
    </row>
    <row r="626" spans="1:16" x14ac:dyDescent="0.25">
      <c r="A626" t="s">
        <v>5279</v>
      </c>
      <c r="B626" t="s">
        <v>7503</v>
      </c>
      <c r="C626" s="1">
        <v>45336</v>
      </c>
      <c r="E626" t="s">
        <v>52</v>
      </c>
      <c r="F626" t="s">
        <v>44</v>
      </c>
      <c r="G626" t="s">
        <v>6864</v>
      </c>
      <c r="I626" t="s">
        <v>6841</v>
      </c>
      <c r="J626" t="s">
        <v>6870</v>
      </c>
      <c r="K626">
        <v>37087</v>
      </c>
      <c r="L626">
        <v>59</v>
      </c>
      <c r="M626" t="s">
        <v>6862</v>
      </c>
      <c r="N626">
        <v>1.18</v>
      </c>
    </row>
    <row r="627" spans="1:16" x14ac:dyDescent="0.25">
      <c r="A627" t="s">
        <v>5294</v>
      </c>
      <c r="B627" t="s">
        <v>7504</v>
      </c>
      <c r="C627" s="1">
        <v>45381</v>
      </c>
      <c r="D627" s="1">
        <v>45601</v>
      </c>
      <c r="E627" t="s">
        <v>43</v>
      </c>
      <c r="F627" t="s">
        <v>44</v>
      </c>
      <c r="G627" t="s">
        <v>6861</v>
      </c>
      <c r="I627" t="s">
        <v>6840</v>
      </c>
      <c r="J627" t="s">
        <v>6878</v>
      </c>
      <c r="K627">
        <v>30114</v>
      </c>
      <c r="L627">
        <v>81</v>
      </c>
      <c r="M627" t="s">
        <v>6859</v>
      </c>
      <c r="N627">
        <v>3.59</v>
      </c>
      <c r="O627">
        <v>8901234567</v>
      </c>
      <c r="P627" t="s">
        <v>6866</v>
      </c>
    </row>
    <row r="628" spans="1:16" x14ac:dyDescent="0.25">
      <c r="A628" t="s">
        <v>5303</v>
      </c>
      <c r="B628" t="s">
        <v>7505</v>
      </c>
      <c r="C628" s="1">
        <v>45337</v>
      </c>
      <c r="E628" t="s">
        <v>31</v>
      </c>
      <c r="F628" t="s">
        <v>32</v>
      </c>
      <c r="G628" t="s">
        <v>6856</v>
      </c>
      <c r="H628" t="s">
        <v>6857</v>
      </c>
      <c r="I628" t="s">
        <v>6840</v>
      </c>
      <c r="J628" t="s">
        <v>6865</v>
      </c>
      <c r="K628">
        <v>30303</v>
      </c>
      <c r="L628">
        <v>30</v>
      </c>
      <c r="M628" t="s">
        <v>6859</v>
      </c>
      <c r="N628">
        <v>1.06</v>
      </c>
      <c r="O628">
        <v>8901234567</v>
      </c>
    </row>
    <row r="629" spans="1:16" x14ac:dyDescent="0.25">
      <c r="A629" t="s">
        <v>5309</v>
      </c>
      <c r="B629" t="s">
        <v>7506</v>
      </c>
      <c r="C629" s="1">
        <v>45355</v>
      </c>
      <c r="E629" t="s">
        <v>31</v>
      </c>
      <c r="F629" t="s">
        <v>32</v>
      </c>
      <c r="G629" t="s">
        <v>6856</v>
      </c>
      <c r="H629" t="s">
        <v>6857</v>
      </c>
      <c r="I629" t="s">
        <v>6840</v>
      </c>
      <c r="J629" t="s">
        <v>6865</v>
      </c>
      <c r="K629">
        <v>30303</v>
      </c>
      <c r="L629">
        <v>41</v>
      </c>
      <c r="M629" t="s">
        <v>6862</v>
      </c>
      <c r="N629">
        <v>0.71</v>
      </c>
      <c r="O629">
        <v>8901234567</v>
      </c>
    </row>
    <row r="630" spans="1:16" x14ac:dyDescent="0.25">
      <c r="A630" t="s">
        <v>5316</v>
      </c>
      <c r="B630" t="s">
        <v>7507</v>
      </c>
      <c r="C630" s="1">
        <v>45355</v>
      </c>
      <c r="E630" t="s">
        <v>43</v>
      </c>
      <c r="F630" t="s">
        <v>44</v>
      </c>
      <c r="G630" t="s">
        <v>6861</v>
      </c>
      <c r="I630" t="s">
        <v>6842</v>
      </c>
      <c r="J630" t="s">
        <v>6876</v>
      </c>
      <c r="K630">
        <v>43215</v>
      </c>
      <c r="L630">
        <v>53</v>
      </c>
      <c r="M630" t="s">
        <v>6859</v>
      </c>
      <c r="N630">
        <v>1.2</v>
      </c>
      <c r="O630">
        <v>2345678901</v>
      </c>
    </row>
    <row r="631" spans="1:16" x14ac:dyDescent="0.25">
      <c r="A631" t="s">
        <v>5323</v>
      </c>
      <c r="B631" t="s">
        <v>7508</v>
      </c>
      <c r="C631" s="1">
        <v>45308</v>
      </c>
      <c r="D631" s="1">
        <v>45590</v>
      </c>
      <c r="E631" t="s">
        <v>31</v>
      </c>
      <c r="F631" t="s">
        <v>32</v>
      </c>
      <c r="G631" t="s">
        <v>6856</v>
      </c>
      <c r="H631" t="s">
        <v>6857</v>
      </c>
      <c r="I631" t="s">
        <v>6839</v>
      </c>
      <c r="J631" t="s">
        <v>6873</v>
      </c>
      <c r="K631">
        <v>42701</v>
      </c>
      <c r="L631">
        <v>38</v>
      </c>
      <c r="M631" t="s">
        <v>6862</v>
      </c>
      <c r="N631">
        <v>1.1100000000000001</v>
      </c>
      <c r="O631">
        <v>3456789012</v>
      </c>
      <c r="P631" t="s">
        <v>6866</v>
      </c>
    </row>
    <row r="632" spans="1:16" x14ac:dyDescent="0.25">
      <c r="A632" t="s">
        <v>5328</v>
      </c>
      <c r="B632" t="s">
        <v>7509</v>
      </c>
      <c r="C632" s="1">
        <v>45309</v>
      </c>
      <c r="E632" t="s">
        <v>43</v>
      </c>
      <c r="F632" t="s">
        <v>44</v>
      </c>
      <c r="G632" t="s">
        <v>6861</v>
      </c>
      <c r="I632" t="s">
        <v>6841</v>
      </c>
      <c r="J632" t="s">
        <v>6868</v>
      </c>
      <c r="K632">
        <v>37203</v>
      </c>
      <c r="L632">
        <v>34</v>
      </c>
      <c r="M632" t="s">
        <v>6862</v>
      </c>
      <c r="N632">
        <v>0.8</v>
      </c>
      <c r="O632">
        <v>7890123456</v>
      </c>
    </row>
    <row r="633" spans="1:16" x14ac:dyDescent="0.25">
      <c r="A633" t="s">
        <v>5336</v>
      </c>
      <c r="B633" t="s">
        <v>7510</v>
      </c>
      <c r="C633" s="1">
        <v>45303</v>
      </c>
      <c r="E633" t="s">
        <v>146</v>
      </c>
      <c r="F633" t="s">
        <v>147</v>
      </c>
      <c r="G633" t="s">
        <v>6884</v>
      </c>
      <c r="I633" t="s">
        <v>6842</v>
      </c>
      <c r="J633" t="s">
        <v>6876</v>
      </c>
      <c r="K633">
        <v>43215</v>
      </c>
      <c r="L633">
        <v>69</v>
      </c>
      <c r="M633" t="s">
        <v>6862</v>
      </c>
      <c r="N633">
        <v>3.68</v>
      </c>
      <c r="O633">
        <v>2345678901</v>
      </c>
    </row>
    <row r="634" spans="1:16" x14ac:dyDescent="0.25">
      <c r="A634" t="s">
        <v>5343</v>
      </c>
      <c r="B634" t="s">
        <v>7511</v>
      </c>
      <c r="C634" s="1">
        <v>45353</v>
      </c>
      <c r="D634" s="1">
        <v>45595</v>
      </c>
      <c r="E634" t="s">
        <v>52</v>
      </c>
      <c r="F634" t="s">
        <v>44</v>
      </c>
      <c r="G634" t="s">
        <v>6864</v>
      </c>
      <c r="I634" t="s">
        <v>6840</v>
      </c>
      <c r="J634" t="s">
        <v>6865</v>
      </c>
      <c r="K634">
        <v>30303</v>
      </c>
      <c r="L634">
        <v>73</v>
      </c>
      <c r="M634" t="s">
        <v>6859</v>
      </c>
      <c r="N634">
        <v>2.83</v>
      </c>
      <c r="O634">
        <v>8901234567</v>
      </c>
      <c r="P634" t="s">
        <v>6947</v>
      </c>
    </row>
    <row r="635" spans="1:16" x14ac:dyDescent="0.25">
      <c r="A635" t="s">
        <v>5352</v>
      </c>
      <c r="B635" t="s">
        <v>7512</v>
      </c>
      <c r="C635" s="1">
        <v>45309</v>
      </c>
      <c r="E635" t="s">
        <v>233</v>
      </c>
      <c r="F635" t="s">
        <v>32</v>
      </c>
      <c r="G635" t="s">
        <v>6895</v>
      </c>
      <c r="H635" t="s">
        <v>6896</v>
      </c>
      <c r="I635" t="s">
        <v>6842</v>
      </c>
      <c r="J635" t="s">
        <v>6876</v>
      </c>
      <c r="K635">
        <v>43215</v>
      </c>
      <c r="L635">
        <v>58</v>
      </c>
      <c r="M635" t="s">
        <v>6862</v>
      </c>
      <c r="N635">
        <v>0.8</v>
      </c>
      <c r="O635">
        <v>6789012345</v>
      </c>
    </row>
    <row r="636" spans="1:16" x14ac:dyDescent="0.25">
      <c r="A636" t="s">
        <v>5366</v>
      </c>
      <c r="B636" t="s">
        <v>7513</v>
      </c>
      <c r="C636" s="1">
        <v>45305</v>
      </c>
      <c r="E636" t="s">
        <v>31</v>
      </c>
      <c r="F636" t="s">
        <v>32</v>
      </c>
      <c r="G636" t="s">
        <v>6856</v>
      </c>
      <c r="H636" t="s">
        <v>6857</v>
      </c>
      <c r="I636" t="s">
        <v>6840</v>
      </c>
      <c r="J636" t="s">
        <v>6865</v>
      </c>
      <c r="K636">
        <v>30303</v>
      </c>
      <c r="L636">
        <v>74</v>
      </c>
      <c r="M636" t="s">
        <v>6862</v>
      </c>
      <c r="N636">
        <v>3.15</v>
      </c>
      <c r="O636">
        <v>8901234567</v>
      </c>
    </row>
    <row r="637" spans="1:16" x14ac:dyDescent="0.25">
      <c r="A637" t="s">
        <v>5377</v>
      </c>
      <c r="B637" t="s">
        <v>7514</v>
      </c>
      <c r="C637" s="1">
        <v>45304</v>
      </c>
      <c r="E637" t="s">
        <v>233</v>
      </c>
      <c r="F637" t="s">
        <v>32</v>
      </c>
      <c r="G637" t="s">
        <v>6895</v>
      </c>
      <c r="H637" t="s">
        <v>6896</v>
      </c>
      <c r="I637" t="s">
        <v>6842</v>
      </c>
      <c r="J637" t="s">
        <v>6898</v>
      </c>
      <c r="K637">
        <v>44114</v>
      </c>
      <c r="L637">
        <v>32</v>
      </c>
      <c r="M637" t="s">
        <v>6862</v>
      </c>
      <c r="N637">
        <v>1.1000000000000001</v>
      </c>
      <c r="O637">
        <v>6789012345</v>
      </c>
    </row>
    <row r="638" spans="1:16" x14ac:dyDescent="0.25">
      <c r="A638" t="s">
        <v>5384</v>
      </c>
      <c r="B638" t="s">
        <v>7515</v>
      </c>
      <c r="C638" s="1">
        <v>45305</v>
      </c>
      <c r="E638" t="s">
        <v>146</v>
      </c>
      <c r="F638" t="s">
        <v>147</v>
      </c>
      <c r="G638" t="s">
        <v>6884</v>
      </c>
      <c r="I638" t="s">
        <v>6840</v>
      </c>
      <c r="J638" t="s">
        <v>6865</v>
      </c>
      <c r="K638">
        <v>30303</v>
      </c>
      <c r="L638">
        <v>77</v>
      </c>
      <c r="M638" t="s">
        <v>6859</v>
      </c>
      <c r="N638">
        <v>2.76</v>
      </c>
      <c r="O638">
        <v>8901234567</v>
      </c>
    </row>
    <row r="639" spans="1:16" x14ac:dyDescent="0.25">
      <c r="A639" t="s">
        <v>5391</v>
      </c>
      <c r="B639" t="s">
        <v>7516</v>
      </c>
      <c r="C639" s="1">
        <v>45299</v>
      </c>
      <c r="D639" s="1">
        <v>45440</v>
      </c>
      <c r="E639" t="s">
        <v>52</v>
      </c>
      <c r="F639" t="s">
        <v>44</v>
      </c>
      <c r="G639" t="s">
        <v>6864</v>
      </c>
      <c r="I639" t="s">
        <v>6841</v>
      </c>
      <c r="J639" t="s">
        <v>6870</v>
      </c>
      <c r="K639">
        <v>37087</v>
      </c>
      <c r="L639">
        <v>45</v>
      </c>
      <c r="M639" t="s">
        <v>6859</v>
      </c>
      <c r="N639">
        <v>1.38</v>
      </c>
      <c r="O639">
        <v>2233445566</v>
      </c>
      <c r="P639" t="s">
        <v>6871</v>
      </c>
    </row>
    <row r="640" spans="1:16" x14ac:dyDescent="0.25">
      <c r="A640" t="s">
        <v>5400</v>
      </c>
      <c r="B640" t="s">
        <v>7517</v>
      </c>
      <c r="C640" s="1">
        <v>45375</v>
      </c>
      <c r="E640" t="s">
        <v>43</v>
      </c>
      <c r="F640" t="s">
        <v>44</v>
      </c>
      <c r="G640" t="s">
        <v>6861</v>
      </c>
      <c r="I640" t="s">
        <v>6839</v>
      </c>
      <c r="J640" t="s">
        <v>6858</v>
      </c>
      <c r="K640">
        <v>40202</v>
      </c>
      <c r="L640">
        <v>58</v>
      </c>
      <c r="M640" t="s">
        <v>6859</v>
      </c>
      <c r="N640">
        <v>1.4</v>
      </c>
      <c r="O640">
        <v>9012345678</v>
      </c>
    </row>
    <row r="641" spans="1:16" x14ac:dyDescent="0.25">
      <c r="A641" t="s">
        <v>5407</v>
      </c>
      <c r="B641" t="s">
        <v>7518</v>
      </c>
      <c r="C641" s="1">
        <v>45322</v>
      </c>
      <c r="E641" t="s">
        <v>52</v>
      </c>
      <c r="F641" t="s">
        <v>44</v>
      </c>
      <c r="G641" t="s">
        <v>6864</v>
      </c>
      <c r="I641" t="s">
        <v>6841</v>
      </c>
      <c r="J641" t="s">
        <v>6870</v>
      </c>
      <c r="K641">
        <v>37087</v>
      </c>
      <c r="L641">
        <v>70</v>
      </c>
      <c r="M641" t="s">
        <v>6859</v>
      </c>
      <c r="N641">
        <v>2.71</v>
      </c>
      <c r="O641">
        <v>2233445566</v>
      </c>
    </row>
    <row r="642" spans="1:16" x14ac:dyDescent="0.25">
      <c r="A642" t="s">
        <v>5417</v>
      </c>
      <c r="B642" t="s">
        <v>7519</v>
      </c>
      <c r="C642" s="1">
        <v>45371</v>
      </c>
      <c r="E642" t="s">
        <v>146</v>
      </c>
      <c r="F642" t="s">
        <v>147</v>
      </c>
      <c r="G642" t="s">
        <v>6884</v>
      </c>
      <c r="I642" t="s">
        <v>6839</v>
      </c>
      <c r="J642" t="s">
        <v>6882</v>
      </c>
      <c r="K642">
        <v>42101</v>
      </c>
      <c r="L642">
        <v>84</v>
      </c>
      <c r="M642" t="s">
        <v>6862</v>
      </c>
      <c r="N642">
        <v>2.31</v>
      </c>
      <c r="O642">
        <v>3456789012</v>
      </c>
    </row>
    <row r="643" spans="1:16" x14ac:dyDescent="0.25">
      <c r="A643" t="s">
        <v>5426</v>
      </c>
      <c r="B643" t="s">
        <v>7520</v>
      </c>
      <c r="C643" s="1">
        <v>45354</v>
      </c>
      <c r="E643" t="s">
        <v>31</v>
      </c>
      <c r="F643" t="s">
        <v>32</v>
      </c>
      <c r="G643" t="s">
        <v>6856</v>
      </c>
      <c r="H643" t="s">
        <v>6857</v>
      </c>
      <c r="I643" t="s">
        <v>6840</v>
      </c>
      <c r="J643" t="s">
        <v>6865</v>
      </c>
      <c r="K643">
        <v>30303</v>
      </c>
      <c r="L643">
        <v>76</v>
      </c>
      <c r="M643" t="s">
        <v>6859</v>
      </c>
      <c r="N643">
        <v>3.18</v>
      </c>
      <c r="O643">
        <v>8901234567</v>
      </c>
    </row>
    <row r="644" spans="1:16" x14ac:dyDescent="0.25">
      <c r="A644" t="s">
        <v>5435</v>
      </c>
      <c r="B644" t="s">
        <v>7521</v>
      </c>
      <c r="C644" s="1">
        <v>45348</v>
      </c>
      <c r="E644" t="s">
        <v>31</v>
      </c>
      <c r="F644" t="s">
        <v>32</v>
      </c>
      <c r="G644" t="s">
        <v>6856</v>
      </c>
      <c r="H644" t="s">
        <v>6857</v>
      </c>
      <c r="I644" t="s">
        <v>6841</v>
      </c>
      <c r="J644" t="s">
        <v>6886</v>
      </c>
      <c r="K644">
        <v>37919</v>
      </c>
      <c r="L644">
        <v>57</v>
      </c>
      <c r="M644" t="s">
        <v>6859</v>
      </c>
      <c r="N644">
        <v>0.94</v>
      </c>
      <c r="O644">
        <v>7890123456</v>
      </c>
    </row>
    <row r="645" spans="1:16" x14ac:dyDescent="0.25">
      <c r="A645" t="s">
        <v>5443</v>
      </c>
      <c r="B645" t="s">
        <v>7522</v>
      </c>
      <c r="C645" s="1">
        <v>45370</v>
      </c>
      <c r="E645" t="s">
        <v>31</v>
      </c>
      <c r="F645" t="s">
        <v>32</v>
      </c>
      <c r="G645" t="s">
        <v>6856</v>
      </c>
      <c r="H645" t="s">
        <v>6857</v>
      </c>
      <c r="I645" t="s">
        <v>6840</v>
      </c>
      <c r="J645" t="s">
        <v>6878</v>
      </c>
      <c r="K645">
        <v>30114</v>
      </c>
      <c r="L645">
        <v>75</v>
      </c>
      <c r="M645" t="s">
        <v>6862</v>
      </c>
      <c r="N645">
        <v>2.0699999999999998</v>
      </c>
      <c r="O645">
        <v>8901234567</v>
      </c>
    </row>
    <row r="646" spans="1:16" x14ac:dyDescent="0.25">
      <c r="A646" t="s">
        <v>5451</v>
      </c>
      <c r="B646" t="s">
        <v>7523</v>
      </c>
      <c r="C646" s="1">
        <v>45332</v>
      </c>
      <c r="E646" t="s">
        <v>31</v>
      </c>
      <c r="F646" t="s">
        <v>32</v>
      </c>
      <c r="G646" t="s">
        <v>6856</v>
      </c>
      <c r="H646" t="s">
        <v>6857</v>
      </c>
      <c r="I646" t="s">
        <v>6840</v>
      </c>
      <c r="J646" t="s">
        <v>6878</v>
      </c>
      <c r="K646">
        <v>30114</v>
      </c>
      <c r="L646">
        <v>30</v>
      </c>
      <c r="M646" t="s">
        <v>6862</v>
      </c>
      <c r="N646">
        <v>0.84</v>
      </c>
      <c r="O646">
        <v>8901234567</v>
      </c>
    </row>
    <row r="647" spans="1:16" x14ac:dyDescent="0.25">
      <c r="A647" t="s">
        <v>5456</v>
      </c>
      <c r="B647" t="s">
        <v>7524</v>
      </c>
      <c r="C647" s="1">
        <v>45306</v>
      </c>
      <c r="D647" s="1">
        <v>45489</v>
      </c>
      <c r="E647" t="s">
        <v>52</v>
      </c>
      <c r="F647" t="s">
        <v>44</v>
      </c>
      <c r="G647" t="s">
        <v>6864</v>
      </c>
      <c r="I647" t="s">
        <v>6842</v>
      </c>
      <c r="J647" t="s">
        <v>6876</v>
      </c>
      <c r="K647">
        <v>43215</v>
      </c>
      <c r="L647">
        <v>51</v>
      </c>
      <c r="M647" t="s">
        <v>6859</v>
      </c>
      <c r="N647">
        <v>0.79</v>
      </c>
      <c r="O647">
        <v>6789012345</v>
      </c>
      <c r="P647" t="s">
        <v>7055</v>
      </c>
    </row>
    <row r="648" spans="1:16" x14ac:dyDescent="0.25">
      <c r="A648" t="s">
        <v>5462</v>
      </c>
      <c r="B648" t="s">
        <v>7525</v>
      </c>
      <c r="C648" s="1">
        <v>45293</v>
      </c>
      <c r="E648" t="s">
        <v>31</v>
      </c>
      <c r="F648" t="s">
        <v>32</v>
      </c>
      <c r="G648" t="s">
        <v>6856</v>
      </c>
      <c r="H648" t="s">
        <v>6857</v>
      </c>
      <c r="I648" t="s">
        <v>6841</v>
      </c>
      <c r="J648" t="s">
        <v>6886</v>
      </c>
      <c r="K648">
        <v>37919</v>
      </c>
      <c r="L648">
        <v>74</v>
      </c>
      <c r="M648" t="s">
        <v>6859</v>
      </c>
      <c r="N648">
        <v>3.13</v>
      </c>
      <c r="O648">
        <v>7890123456</v>
      </c>
    </row>
    <row r="649" spans="1:16" x14ac:dyDescent="0.25">
      <c r="A649" t="s">
        <v>5483</v>
      </c>
      <c r="B649" t="s">
        <v>7526</v>
      </c>
      <c r="C649" s="1">
        <v>45308</v>
      </c>
      <c r="E649" t="s">
        <v>43</v>
      </c>
      <c r="F649" t="s">
        <v>44</v>
      </c>
      <c r="G649" t="s">
        <v>6861</v>
      </c>
      <c r="I649" t="s">
        <v>6840</v>
      </c>
      <c r="J649" t="s">
        <v>6878</v>
      </c>
      <c r="K649">
        <v>30114</v>
      </c>
      <c r="L649">
        <v>69</v>
      </c>
      <c r="M649" t="s">
        <v>6862</v>
      </c>
      <c r="N649">
        <v>3.74</v>
      </c>
      <c r="O649">
        <v>8901234567</v>
      </c>
    </row>
    <row r="650" spans="1:16" x14ac:dyDescent="0.25">
      <c r="A650" t="s">
        <v>5489</v>
      </c>
      <c r="B650" t="s">
        <v>7527</v>
      </c>
      <c r="C650" s="1">
        <v>45310</v>
      </c>
      <c r="E650" t="s">
        <v>52</v>
      </c>
      <c r="F650" t="s">
        <v>44</v>
      </c>
      <c r="G650" t="s">
        <v>6864</v>
      </c>
      <c r="I650" t="s">
        <v>6840</v>
      </c>
      <c r="J650" t="s">
        <v>6865</v>
      </c>
      <c r="K650">
        <v>30303</v>
      </c>
      <c r="L650">
        <v>30</v>
      </c>
      <c r="M650" t="s">
        <v>6862</v>
      </c>
      <c r="N650">
        <v>1.24</v>
      </c>
      <c r="O650">
        <v>8901234567</v>
      </c>
    </row>
    <row r="651" spans="1:16" x14ac:dyDescent="0.25">
      <c r="A651" t="s">
        <v>5497</v>
      </c>
      <c r="B651" t="s">
        <v>7528</v>
      </c>
      <c r="C651" s="1">
        <v>45357</v>
      </c>
      <c r="D651" s="1">
        <v>45579</v>
      </c>
      <c r="E651" t="s">
        <v>43</v>
      </c>
      <c r="F651" t="s">
        <v>44</v>
      </c>
      <c r="G651" t="s">
        <v>6861</v>
      </c>
      <c r="I651" t="s">
        <v>6840</v>
      </c>
      <c r="J651" t="s">
        <v>6878</v>
      </c>
      <c r="K651">
        <v>30114</v>
      </c>
      <c r="L651">
        <v>71</v>
      </c>
      <c r="M651" t="s">
        <v>6859</v>
      </c>
      <c r="N651">
        <v>2.67</v>
      </c>
      <c r="O651">
        <v>8901234567</v>
      </c>
      <c r="P651" t="s">
        <v>6947</v>
      </c>
    </row>
    <row r="652" spans="1:16" x14ac:dyDescent="0.25">
      <c r="A652" t="s">
        <v>5506</v>
      </c>
      <c r="B652" t="s">
        <v>7529</v>
      </c>
      <c r="C652" s="1">
        <v>45349</v>
      </c>
      <c r="E652" t="s">
        <v>52</v>
      </c>
      <c r="F652" t="s">
        <v>44</v>
      </c>
      <c r="G652" t="s">
        <v>6864</v>
      </c>
      <c r="I652" t="s">
        <v>6842</v>
      </c>
      <c r="J652" t="s">
        <v>6898</v>
      </c>
      <c r="K652">
        <v>44114</v>
      </c>
      <c r="L652">
        <v>29</v>
      </c>
      <c r="M652" t="s">
        <v>6862</v>
      </c>
      <c r="N652">
        <v>0.7</v>
      </c>
      <c r="O652">
        <v>2345678901</v>
      </c>
    </row>
    <row r="653" spans="1:16" x14ac:dyDescent="0.25">
      <c r="A653" t="s">
        <v>5516</v>
      </c>
      <c r="B653" t="s">
        <v>7530</v>
      </c>
      <c r="C653" s="1">
        <v>45355</v>
      </c>
      <c r="E653" t="s">
        <v>43</v>
      </c>
      <c r="F653" t="s">
        <v>44</v>
      </c>
      <c r="G653" t="s">
        <v>6861</v>
      </c>
      <c r="I653" t="s">
        <v>6842</v>
      </c>
      <c r="J653" t="s">
        <v>6898</v>
      </c>
      <c r="K653">
        <v>44114</v>
      </c>
      <c r="L653">
        <v>42</v>
      </c>
      <c r="M653" t="s">
        <v>6859</v>
      </c>
      <c r="N653">
        <v>1.38</v>
      </c>
      <c r="O653">
        <v>6789012345</v>
      </c>
    </row>
    <row r="654" spans="1:16" x14ac:dyDescent="0.25">
      <c r="A654" t="s">
        <v>5526</v>
      </c>
      <c r="B654" t="s">
        <v>7531</v>
      </c>
      <c r="C654" s="1">
        <v>45321</v>
      </c>
      <c r="E654" t="s">
        <v>43</v>
      </c>
      <c r="F654" t="s">
        <v>44</v>
      </c>
      <c r="G654" t="s">
        <v>6861</v>
      </c>
      <c r="I654" t="s">
        <v>6840</v>
      </c>
      <c r="J654" t="s">
        <v>6878</v>
      </c>
      <c r="K654">
        <v>30114</v>
      </c>
      <c r="L654">
        <v>25</v>
      </c>
      <c r="M654" t="s">
        <v>6859</v>
      </c>
      <c r="N654">
        <v>1.1399999999999999</v>
      </c>
      <c r="O654">
        <v>8901234567</v>
      </c>
    </row>
    <row r="655" spans="1:16" x14ac:dyDescent="0.25">
      <c r="A655" t="s">
        <v>5535</v>
      </c>
      <c r="B655" t="s">
        <v>7532</v>
      </c>
      <c r="C655" s="1">
        <v>45344</v>
      </c>
      <c r="E655" t="s">
        <v>52</v>
      </c>
      <c r="F655" t="s">
        <v>44</v>
      </c>
      <c r="G655" t="s">
        <v>6864</v>
      </c>
      <c r="I655" t="s">
        <v>6842</v>
      </c>
      <c r="J655" t="s">
        <v>6876</v>
      </c>
      <c r="K655">
        <v>43215</v>
      </c>
      <c r="L655">
        <v>26</v>
      </c>
      <c r="M655" t="s">
        <v>6862</v>
      </c>
      <c r="N655">
        <v>1.32</v>
      </c>
      <c r="O655">
        <v>2345678901</v>
      </c>
    </row>
    <row r="656" spans="1:16" x14ac:dyDescent="0.25">
      <c r="A656" t="s">
        <v>5541</v>
      </c>
      <c r="B656" t="s">
        <v>7533</v>
      </c>
      <c r="C656" s="1">
        <v>45339</v>
      </c>
      <c r="E656" t="s">
        <v>233</v>
      </c>
      <c r="F656" t="s">
        <v>32</v>
      </c>
      <c r="G656" t="s">
        <v>6895</v>
      </c>
      <c r="H656" t="s">
        <v>6896</v>
      </c>
      <c r="I656" t="s">
        <v>6839</v>
      </c>
      <c r="J656" t="s">
        <v>6858</v>
      </c>
      <c r="K656">
        <v>40202</v>
      </c>
      <c r="L656">
        <v>47</v>
      </c>
      <c r="M656" t="s">
        <v>6859</v>
      </c>
      <c r="N656">
        <v>0.7</v>
      </c>
      <c r="O656">
        <v>3456789012</v>
      </c>
    </row>
    <row r="657" spans="1:16" x14ac:dyDescent="0.25">
      <c r="A657" t="s">
        <v>5547</v>
      </c>
      <c r="B657" t="s">
        <v>7534</v>
      </c>
      <c r="C657" s="1">
        <v>45317</v>
      </c>
      <c r="E657" t="s">
        <v>31</v>
      </c>
      <c r="F657" t="s">
        <v>32</v>
      </c>
      <c r="G657" t="s">
        <v>6856</v>
      </c>
      <c r="H657" t="s">
        <v>6857</v>
      </c>
      <c r="I657" t="s">
        <v>6841</v>
      </c>
      <c r="J657" t="s">
        <v>6868</v>
      </c>
      <c r="K657">
        <v>37203</v>
      </c>
      <c r="L657">
        <v>76</v>
      </c>
      <c r="M657" t="s">
        <v>6862</v>
      </c>
      <c r="N657">
        <v>2.95</v>
      </c>
      <c r="O657">
        <v>7890123456</v>
      </c>
    </row>
    <row r="658" spans="1:16" x14ac:dyDescent="0.25">
      <c r="A658" t="s">
        <v>5556</v>
      </c>
      <c r="B658" t="s">
        <v>7535</v>
      </c>
      <c r="C658" s="1">
        <v>45372</v>
      </c>
      <c r="E658" t="s">
        <v>233</v>
      </c>
      <c r="F658" t="s">
        <v>32</v>
      </c>
      <c r="G658" t="s">
        <v>6895</v>
      </c>
      <c r="H658" t="s">
        <v>6896</v>
      </c>
      <c r="I658" t="s">
        <v>6840</v>
      </c>
      <c r="J658" t="s">
        <v>6878</v>
      </c>
      <c r="K658">
        <v>30114</v>
      </c>
      <c r="L658">
        <v>73</v>
      </c>
      <c r="M658" t="s">
        <v>6859</v>
      </c>
      <c r="N658">
        <v>2.5</v>
      </c>
      <c r="O658">
        <v>8901234567</v>
      </c>
    </row>
    <row r="659" spans="1:16" x14ac:dyDescent="0.25">
      <c r="A659" t="s">
        <v>5567</v>
      </c>
      <c r="B659" t="s">
        <v>7536</v>
      </c>
      <c r="C659" s="1">
        <v>45315</v>
      </c>
      <c r="E659" t="s">
        <v>52</v>
      </c>
      <c r="F659" t="s">
        <v>44</v>
      </c>
      <c r="G659" t="s">
        <v>6864</v>
      </c>
      <c r="I659" t="s">
        <v>6841</v>
      </c>
      <c r="J659" t="s">
        <v>6868</v>
      </c>
      <c r="K659">
        <v>37203</v>
      </c>
      <c r="L659">
        <v>56</v>
      </c>
      <c r="M659" t="s">
        <v>6859</v>
      </c>
      <c r="N659">
        <v>1.0900000000000001</v>
      </c>
      <c r="O659">
        <v>7890123456</v>
      </c>
    </row>
    <row r="660" spans="1:16" x14ac:dyDescent="0.25">
      <c r="A660" t="s">
        <v>5577</v>
      </c>
      <c r="B660" t="s">
        <v>7537</v>
      </c>
      <c r="C660" s="1">
        <v>45303</v>
      </c>
      <c r="E660" t="s">
        <v>43</v>
      </c>
      <c r="F660" t="s">
        <v>44</v>
      </c>
      <c r="G660" t="s">
        <v>6861</v>
      </c>
      <c r="I660" t="s">
        <v>6839</v>
      </c>
      <c r="J660" t="s">
        <v>6882</v>
      </c>
      <c r="K660">
        <v>42101</v>
      </c>
      <c r="L660">
        <v>76</v>
      </c>
      <c r="M660" t="s">
        <v>6862</v>
      </c>
      <c r="N660">
        <v>2.66</v>
      </c>
      <c r="O660">
        <v>3456789012</v>
      </c>
    </row>
    <row r="661" spans="1:16" x14ac:dyDescent="0.25">
      <c r="A661" t="s">
        <v>5585</v>
      </c>
      <c r="B661" t="s">
        <v>7538</v>
      </c>
      <c r="C661" s="1">
        <v>45302</v>
      </c>
      <c r="E661" t="s">
        <v>43</v>
      </c>
      <c r="F661" t="s">
        <v>44</v>
      </c>
      <c r="G661" t="s">
        <v>6861</v>
      </c>
      <c r="I661" t="s">
        <v>6841</v>
      </c>
      <c r="J661" t="s">
        <v>6868</v>
      </c>
      <c r="K661">
        <v>37203</v>
      </c>
      <c r="L661">
        <v>82</v>
      </c>
      <c r="M661" t="s">
        <v>6862</v>
      </c>
      <c r="N661">
        <v>2.31</v>
      </c>
      <c r="O661">
        <v>5678901234</v>
      </c>
    </row>
    <row r="662" spans="1:16" x14ac:dyDescent="0.25">
      <c r="A662" t="s">
        <v>5596</v>
      </c>
      <c r="B662" t="s">
        <v>7539</v>
      </c>
      <c r="C662" s="1">
        <v>45323</v>
      </c>
      <c r="E662" t="s">
        <v>146</v>
      </c>
      <c r="F662" t="s">
        <v>147</v>
      </c>
      <c r="G662" t="s">
        <v>6884</v>
      </c>
      <c r="I662" t="s">
        <v>6840</v>
      </c>
      <c r="J662" t="s">
        <v>6878</v>
      </c>
      <c r="K662">
        <v>30114</v>
      </c>
      <c r="L662">
        <v>67</v>
      </c>
      <c r="M662" t="s">
        <v>6859</v>
      </c>
      <c r="N662">
        <v>2.84</v>
      </c>
      <c r="O662">
        <v>8901234567</v>
      </c>
    </row>
    <row r="663" spans="1:16" x14ac:dyDescent="0.25">
      <c r="A663" t="s">
        <v>5607</v>
      </c>
      <c r="B663" t="s">
        <v>7540</v>
      </c>
      <c r="C663" s="1">
        <v>45379</v>
      </c>
      <c r="D663" s="1">
        <v>45526</v>
      </c>
      <c r="E663" t="s">
        <v>31</v>
      </c>
      <c r="F663" t="s">
        <v>32</v>
      </c>
      <c r="G663" t="s">
        <v>6856</v>
      </c>
      <c r="H663" t="s">
        <v>6857</v>
      </c>
      <c r="I663" t="s">
        <v>6839</v>
      </c>
      <c r="J663" t="s">
        <v>6873</v>
      </c>
      <c r="K663">
        <v>42701</v>
      </c>
      <c r="L663">
        <v>37</v>
      </c>
      <c r="M663" t="s">
        <v>6862</v>
      </c>
      <c r="N663">
        <v>0.79</v>
      </c>
      <c r="O663">
        <v>9012345678</v>
      </c>
      <c r="P663" t="s">
        <v>6871</v>
      </c>
    </row>
    <row r="664" spans="1:16" x14ac:dyDescent="0.25">
      <c r="A664" t="s">
        <v>5615</v>
      </c>
      <c r="B664" t="s">
        <v>7541</v>
      </c>
      <c r="C664" s="1">
        <v>45330</v>
      </c>
      <c r="E664" t="s">
        <v>146</v>
      </c>
      <c r="F664" t="s">
        <v>147</v>
      </c>
      <c r="G664" t="s">
        <v>6884</v>
      </c>
      <c r="I664" t="s">
        <v>6842</v>
      </c>
      <c r="J664" t="s">
        <v>6898</v>
      </c>
      <c r="K664">
        <v>44114</v>
      </c>
      <c r="L664">
        <v>81</v>
      </c>
      <c r="M664" t="s">
        <v>6859</v>
      </c>
      <c r="N664">
        <v>3.3</v>
      </c>
      <c r="O664">
        <v>6789012345</v>
      </c>
    </row>
    <row r="665" spans="1:16" x14ac:dyDescent="0.25">
      <c r="A665" t="s">
        <v>5626</v>
      </c>
      <c r="B665" t="s">
        <v>7542</v>
      </c>
      <c r="C665" s="1">
        <v>45377</v>
      </c>
      <c r="E665" t="s">
        <v>52</v>
      </c>
      <c r="F665" t="s">
        <v>44</v>
      </c>
      <c r="G665" t="s">
        <v>6864</v>
      </c>
      <c r="I665" t="s">
        <v>6842</v>
      </c>
      <c r="J665" t="s">
        <v>6898</v>
      </c>
      <c r="K665">
        <v>44114</v>
      </c>
      <c r="L665">
        <v>43</v>
      </c>
      <c r="M665" t="s">
        <v>6859</v>
      </c>
      <c r="N665">
        <v>0.9</v>
      </c>
      <c r="O665">
        <v>6789012345</v>
      </c>
    </row>
    <row r="666" spans="1:16" x14ac:dyDescent="0.25">
      <c r="A666" t="s">
        <v>5636</v>
      </c>
      <c r="B666" t="s">
        <v>7543</v>
      </c>
      <c r="C666" s="1">
        <v>45333</v>
      </c>
      <c r="E666" t="s">
        <v>52</v>
      </c>
      <c r="F666" t="s">
        <v>44</v>
      </c>
      <c r="G666" t="s">
        <v>6864</v>
      </c>
      <c r="I666" t="s">
        <v>6839</v>
      </c>
      <c r="J666" t="s">
        <v>6873</v>
      </c>
      <c r="K666">
        <v>42701</v>
      </c>
      <c r="L666">
        <v>41</v>
      </c>
      <c r="M666" t="s">
        <v>6859</v>
      </c>
      <c r="N666">
        <v>1.21</v>
      </c>
      <c r="O666">
        <v>3456789012</v>
      </c>
    </row>
    <row r="667" spans="1:16" x14ac:dyDescent="0.25">
      <c r="A667" t="s">
        <v>5645</v>
      </c>
      <c r="B667" t="s">
        <v>7544</v>
      </c>
      <c r="C667" s="1">
        <v>45381</v>
      </c>
      <c r="E667" t="s">
        <v>146</v>
      </c>
      <c r="F667" t="s">
        <v>147</v>
      </c>
      <c r="G667" t="s">
        <v>6884</v>
      </c>
      <c r="I667" t="s">
        <v>6841</v>
      </c>
      <c r="J667" t="s">
        <v>6886</v>
      </c>
      <c r="K667">
        <v>37919</v>
      </c>
      <c r="L667">
        <v>82</v>
      </c>
      <c r="M667" t="s">
        <v>6859</v>
      </c>
      <c r="N667">
        <v>2.42</v>
      </c>
      <c r="O667">
        <v>5678901234</v>
      </c>
    </row>
    <row r="668" spans="1:16" x14ac:dyDescent="0.25">
      <c r="A668" t="s">
        <v>5653</v>
      </c>
      <c r="B668" t="s">
        <v>7545</v>
      </c>
      <c r="C668" s="1">
        <v>45377</v>
      </c>
      <c r="E668" t="s">
        <v>31</v>
      </c>
      <c r="F668" t="s">
        <v>32</v>
      </c>
      <c r="G668" t="s">
        <v>6856</v>
      </c>
      <c r="H668" t="s">
        <v>6857</v>
      </c>
      <c r="I668" t="s">
        <v>6841</v>
      </c>
      <c r="J668" t="s">
        <v>6870</v>
      </c>
      <c r="K668">
        <v>37087</v>
      </c>
      <c r="L668">
        <v>23</v>
      </c>
      <c r="M668" t="s">
        <v>6862</v>
      </c>
      <c r="N668">
        <v>1.17</v>
      </c>
      <c r="O668">
        <v>2233445566</v>
      </c>
    </row>
    <row r="669" spans="1:16" x14ac:dyDescent="0.25">
      <c r="A669" t="s">
        <v>5663</v>
      </c>
      <c r="B669" t="s">
        <v>7546</v>
      </c>
      <c r="C669" s="1">
        <v>45379</v>
      </c>
      <c r="E669" t="s">
        <v>43</v>
      </c>
      <c r="F669" t="s">
        <v>44</v>
      </c>
      <c r="G669" t="s">
        <v>6861</v>
      </c>
      <c r="I669" t="s">
        <v>6841</v>
      </c>
      <c r="J669" t="s">
        <v>6870</v>
      </c>
      <c r="K669">
        <v>37087</v>
      </c>
      <c r="L669">
        <v>34</v>
      </c>
      <c r="M669" t="s">
        <v>6859</v>
      </c>
      <c r="N669">
        <v>1.49</v>
      </c>
      <c r="O669">
        <v>2233445566</v>
      </c>
    </row>
    <row r="670" spans="1:16" x14ac:dyDescent="0.25">
      <c r="A670" t="s">
        <v>5669</v>
      </c>
      <c r="B670" t="s">
        <v>7547</v>
      </c>
      <c r="C670" s="1">
        <v>45322</v>
      </c>
      <c r="E670" t="s">
        <v>43</v>
      </c>
      <c r="F670" t="s">
        <v>44</v>
      </c>
      <c r="G670" t="s">
        <v>6861</v>
      </c>
      <c r="I670" t="s">
        <v>6841</v>
      </c>
      <c r="J670" t="s">
        <v>6886</v>
      </c>
      <c r="K670">
        <v>37919</v>
      </c>
      <c r="L670">
        <v>81</v>
      </c>
      <c r="M670" t="s">
        <v>6862</v>
      </c>
      <c r="N670">
        <v>3.7</v>
      </c>
      <c r="O670">
        <v>7890123456</v>
      </c>
    </row>
    <row r="671" spans="1:16" x14ac:dyDescent="0.25">
      <c r="A671" t="s">
        <v>5678</v>
      </c>
      <c r="B671" t="s">
        <v>7548</v>
      </c>
      <c r="C671" s="1">
        <v>45349</v>
      </c>
      <c r="E671" t="s">
        <v>233</v>
      </c>
      <c r="F671" t="s">
        <v>32</v>
      </c>
      <c r="G671" t="s">
        <v>6895</v>
      </c>
      <c r="H671" t="s">
        <v>6896</v>
      </c>
      <c r="I671" t="s">
        <v>6839</v>
      </c>
      <c r="J671" t="s">
        <v>6858</v>
      </c>
      <c r="K671">
        <v>40202</v>
      </c>
      <c r="L671">
        <v>48</v>
      </c>
      <c r="M671" t="s">
        <v>6859</v>
      </c>
      <c r="N671">
        <v>1.25</v>
      </c>
      <c r="O671">
        <v>9012345678</v>
      </c>
    </row>
    <row r="672" spans="1:16" x14ac:dyDescent="0.25">
      <c r="A672" t="s">
        <v>5684</v>
      </c>
      <c r="B672" t="s">
        <v>7549</v>
      </c>
      <c r="C672" s="1">
        <v>45324</v>
      </c>
      <c r="E672" t="s">
        <v>52</v>
      </c>
      <c r="F672" t="s">
        <v>44</v>
      </c>
      <c r="G672" t="s">
        <v>6864</v>
      </c>
      <c r="I672" t="s">
        <v>6839</v>
      </c>
      <c r="J672" t="s">
        <v>6858</v>
      </c>
      <c r="K672">
        <v>40202</v>
      </c>
      <c r="L672">
        <v>63</v>
      </c>
      <c r="M672" t="s">
        <v>6862</v>
      </c>
      <c r="N672">
        <v>1.1499999999999999</v>
      </c>
      <c r="O672">
        <v>3456789012</v>
      </c>
    </row>
    <row r="673" spans="1:16" x14ac:dyDescent="0.25">
      <c r="A673" t="s">
        <v>5689</v>
      </c>
      <c r="B673" t="s">
        <v>7550</v>
      </c>
      <c r="C673" s="1">
        <v>45299</v>
      </c>
      <c r="E673" t="s">
        <v>31</v>
      </c>
      <c r="F673" t="s">
        <v>32</v>
      </c>
      <c r="G673" t="s">
        <v>6856</v>
      </c>
      <c r="H673" t="s">
        <v>6857</v>
      </c>
      <c r="I673" t="s">
        <v>6841</v>
      </c>
      <c r="J673" t="s">
        <v>6886</v>
      </c>
      <c r="K673">
        <v>37919</v>
      </c>
      <c r="L673">
        <v>41</v>
      </c>
      <c r="M673" t="s">
        <v>6862</v>
      </c>
      <c r="N673">
        <v>1.32</v>
      </c>
      <c r="O673">
        <v>7890123456</v>
      </c>
    </row>
    <row r="674" spans="1:16" x14ac:dyDescent="0.25">
      <c r="A674" t="s">
        <v>5693</v>
      </c>
      <c r="B674" t="s">
        <v>7551</v>
      </c>
      <c r="C674" s="1">
        <v>45337</v>
      </c>
      <c r="E674" t="s">
        <v>31</v>
      </c>
      <c r="F674" t="s">
        <v>32</v>
      </c>
      <c r="G674" t="s">
        <v>6856</v>
      </c>
      <c r="H674" t="s">
        <v>6857</v>
      </c>
      <c r="I674" t="s">
        <v>6840</v>
      </c>
      <c r="J674" t="s">
        <v>6865</v>
      </c>
      <c r="K674">
        <v>30303</v>
      </c>
      <c r="L674">
        <v>37</v>
      </c>
      <c r="M674" t="s">
        <v>6862</v>
      </c>
      <c r="N674">
        <v>0.83</v>
      </c>
      <c r="O674">
        <v>8901234567</v>
      </c>
    </row>
    <row r="675" spans="1:16" x14ac:dyDescent="0.25">
      <c r="A675" t="s">
        <v>5718</v>
      </c>
      <c r="B675" t="s">
        <v>7552</v>
      </c>
      <c r="C675" s="1">
        <v>45327</v>
      </c>
      <c r="E675" t="s">
        <v>31</v>
      </c>
      <c r="F675" t="s">
        <v>32</v>
      </c>
      <c r="G675" t="s">
        <v>6856</v>
      </c>
      <c r="H675" t="s">
        <v>6857</v>
      </c>
      <c r="I675" t="s">
        <v>6839</v>
      </c>
      <c r="J675" t="s">
        <v>6858</v>
      </c>
      <c r="K675">
        <v>40202</v>
      </c>
      <c r="L675">
        <v>56</v>
      </c>
      <c r="M675" t="s">
        <v>6859</v>
      </c>
      <c r="N675">
        <v>1.1299999999999999</v>
      </c>
      <c r="O675">
        <v>3456789012</v>
      </c>
    </row>
    <row r="676" spans="1:16" x14ac:dyDescent="0.25">
      <c r="A676" t="s">
        <v>5725</v>
      </c>
      <c r="B676" t="s">
        <v>7553</v>
      </c>
      <c r="C676" s="1">
        <v>45370</v>
      </c>
      <c r="E676" t="s">
        <v>43</v>
      </c>
      <c r="F676" t="s">
        <v>44</v>
      </c>
      <c r="G676" t="s">
        <v>6861</v>
      </c>
      <c r="I676" t="s">
        <v>6842</v>
      </c>
      <c r="J676" t="s">
        <v>6898</v>
      </c>
      <c r="K676">
        <v>44114</v>
      </c>
      <c r="L676">
        <v>69</v>
      </c>
      <c r="M676" t="s">
        <v>6859</v>
      </c>
      <c r="N676">
        <v>3.07</v>
      </c>
      <c r="O676">
        <v>6789012345</v>
      </c>
    </row>
    <row r="677" spans="1:16" x14ac:dyDescent="0.25">
      <c r="A677" t="s">
        <v>5732</v>
      </c>
      <c r="B677" t="s">
        <v>7554</v>
      </c>
      <c r="C677" s="1">
        <v>45378</v>
      </c>
      <c r="E677" t="s">
        <v>31</v>
      </c>
      <c r="F677" t="s">
        <v>32</v>
      </c>
      <c r="G677" t="s">
        <v>6856</v>
      </c>
      <c r="H677" t="s">
        <v>6857</v>
      </c>
      <c r="I677" t="s">
        <v>6839</v>
      </c>
      <c r="J677" t="s">
        <v>6882</v>
      </c>
      <c r="K677">
        <v>42101</v>
      </c>
      <c r="L677">
        <v>53</v>
      </c>
      <c r="M677" t="s">
        <v>6859</v>
      </c>
      <c r="N677">
        <v>0.84</v>
      </c>
      <c r="O677">
        <v>3456789012</v>
      </c>
    </row>
    <row r="678" spans="1:16" x14ac:dyDescent="0.25">
      <c r="A678" t="s">
        <v>5741</v>
      </c>
      <c r="B678" t="s">
        <v>7555</v>
      </c>
      <c r="C678" s="1">
        <v>45303</v>
      </c>
      <c r="E678" t="s">
        <v>233</v>
      </c>
      <c r="F678" t="s">
        <v>32</v>
      </c>
      <c r="G678" t="s">
        <v>6895</v>
      </c>
      <c r="H678" t="s">
        <v>6896</v>
      </c>
      <c r="I678" t="s">
        <v>6842</v>
      </c>
      <c r="J678" t="s">
        <v>6898</v>
      </c>
      <c r="K678">
        <v>44114</v>
      </c>
      <c r="L678">
        <v>27</v>
      </c>
      <c r="M678" t="s">
        <v>6862</v>
      </c>
      <c r="N678">
        <v>1.31</v>
      </c>
      <c r="O678">
        <v>2345678901</v>
      </c>
    </row>
    <row r="679" spans="1:16" x14ac:dyDescent="0.25">
      <c r="A679" t="s">
        <v>5750</v>
      </c>
      <c r="B679" t="s">
        <v>7556</v>
      </c>
      <c r="C679" s="1">
        <v>45340</v>
      </c>
      <c r="E679" t="s">
        <v>233</v>
      </c>
      <c r="F679" t="s">
        <v>32</v>
      </c>
      <c r="G679" t="s">
        <v>6895</v>
      </c>
      <c r="H679" t="s">
        <v>6896</v>
      </c>
      <c r="I679" t="s">
        <v>6841</v>
      </c>
      <c r="J679" t="s">
        <v>6868</v>
      </c>
      <c r="K679">
        <v>37203</v>
      </c>
      <c r="L679">
        <v>74</v>
      </c>
      <c r="M679" t="s">
        <v>6859</v>
      </c>
      <c r="N679">
        <v>2.04</v>
      </c>
      <c r="O679">
        <v>7890123456</v>
      </c>
    </row>
    <row r="680" spans="1:16" x14ac:dyDescent="0.25">
      <c r="A680" t="s">
        <v>5754</v>
      </c>
      <c r="B680" t="s">
        <v>7557</v>
      </c>
      <c r="C680" s="1">
        <v>45348</v>
      </c>
      <c r="E680" t="s">
        <v>31</v>
      </c>
      <c r="F680" t="s">
        <v>32</v>
      </c>
      <c r="G680" t="s">
        <v>6856</v>
      </c>
      <c r="H680" t="s">
        <v>6857</v>
      </c>
      <c r="I680" t="s">
        <v>6841</v>
      </c>
      <c r="J680" t="s">
        <v>6870</v>
      </c>
      <c r="K680">
        <v>37087</v>
      </c>
      <c r="L680">
        <v>56</v>
      </c>
      <c r="M680" t="s">
        <v>6862</v>
      </c>
      <c r="N680">
        <v>1.39</v>
      </c>
      <c r="O680">
        <v>2233445566</v>
      </c>
    </row>
    <row r="681" spans="1:16" x14ac:dyDescent="0.25">
      <c r="A681" t="s">
        <v>5767</v>
      </c>
      <c r="B681" t="s">
        <v>7558</v>
      </c>
      <c r="C681" s="1">
        <v>45326</v>
      </c>
      <c r="D681" s="1">
        <v>45472</v>
      </c>
      <c r="E681" t="s">
        <v>43</v>
      </c>
      <c r="F681" t="s">
        <v>44</v>
      </c>
      <c r="G681" t="s">
        <v>6861</v>
      </c>
      <c r="I681" t="s">
        <v>6839</v>
      </c>
      <c r="J681" t="s">
        <v>6858</v>
      </c>
      <c r="K681">
        <v>40202</v>
      </c>
      <c r="L681">
        <v>40</v>
      </c>
      <c r="M681" t="s">
        <v>6859</v>
      </c>
      <c r="N681">
        <v>0.95</v>
      </c>
      <c r="O681">
        <v>9012345678</v>
      </c>
      <c r="P681" t="s">
        <v>6879</v>
      </c>
    </row>
    <row r="682" spans="1:16" x14ac:dyDescent="0.25">
      <c r="A682" t="s">
        <v>5774</v>
      </c>
      <c r="B682" t="s">
        <v>7559</v>
      </c>
      <c r="C682" s="1">
        <v>45377</v>
      </c>
      <c r="E682" t="s">
        <v>43</v>
      </c>
      <c r="F682" t="s">
        <v>44</v>
      </c>
      <c r="G682" t="s">
        <v>6861</v>
      </c>
      <c r="I682" t="s">
        <v>6842</v>
      </c>
      <c r="J682" t="s">
        <v>6876</v>
      </c>
      <c r="K682">
        <v>43215</v>
      </c>
      <c r="L682">
        <v>82</v>
      </c>
      <c r="M682" t="s">
        <v>6862</v>
      </c>
      <c r="N682">
        <v>2.91</v>
      </c>
      <c r="O682">
        <v>2345678901</v>
      </c>
    </row>
    <row r="683" spans="1:16" x14ac:dyDescent="0.25">
      <c r="A683" t="s">
        <v>5781</v>
      </c>
      <c r="B683" t="s">
        <v>7560</v>
      </c>
      <c r="C683" s="1">
        <v>45363</v>
      </c>
      <c r="E683" t="s">
        <v>43</v>
      </c>
      <c r="F683" t="s">
        <v>44</v>
      </c>
      <c r="G683" t="s">
        <v>6861</v>
      </c>
      <c r="I683" t="s">
        <v>6842</v>
      </c>
      <c r="J683" t="s">
        <v>6876</v>
      </c>
      <c r="K683">
        <v>43215</v>
      </c>
      <c r="L683">
        <v>44</v>
      </c>
      <c r="M683" t="s">
        <v>6859</v>
      </c>
      <c r="N683">
        <v>1.01</v>
      </c>
      <c r="O683">
        <v>2345678901</v>
      </c>
    </row>
    <row r="684" spans="1:16" x14ac:dyDescent="0.25">
      <c r="A684" t="s">
        <v>5792</v>
      </c>
      <c r="B684" t="s">
        <v>7561</v>
      </c>
      <c r="C684" s="1">
        <v>45342</v>
      </c>
      <c r="E684" t="s">
        <v>146</v>
      </c>
      <c r="F684" t="s">
        <v>147</v>
      </c>
      <c r="G684" t="s">
        <v>6884</v>
      </c>
      <c r="I684" t="s">
        <v>6840</v>
      </c>
      <c r="J684" t="s">
        <v>6878</v>
      </c>
      <c r="K684">
        <v>30114</v>
      </c>
      <c r="L684">
        <v>72</v>
      </c>
      <c r="M684" t="s">
        <v>6859</v>
      </c>
      <c r="N684">
        <v>2.2000000000000002</v>
      </c>
      <c r="O684">
        <v>8901234567</v>
      </c>
    </row>
    <row r="685" spans="1:16" x14ac:dyDescent="0.25">
      <c r="A685" t="s">
        <v>5800</v>
      </c>
      <c r="B685" t="s">
        <v>7562</v>
      </c>
      <c r="C685" s="1">
        <v>45377</v>
      </c>
      <c r="E685" t="s">
        <v>31</v>
      </c>
      <c r="F685" t="s">
        <v>32</v>
      </c>
      <c r="G685" t="s">
        <v>6856</v>
      </c>
      <c r="H685" t="s">
        <v>6857</v>
      </c>
      <c r="I685" t="s">
        <v>6839</v>
      </c>
      <c r="J685" t="s">
        <v>6873</v>
      </c>
      <c r="K685">
        <v>42701</v>
      </c>
      <c r="L685">
        <v>37</v>
      </c>
      <c r="M685" t="s">
        <v>6862</v>
      </c>
      <c r="N685">
        <v>1.1499999999999999</v>
      </c>
      <c r="O685">
        <v>9012345678</v>
      </c>
    </row>
    <row r="686" spans="1:16" x14ac:dyDescent="0.25">
      <c r="A686" t="s">
        <v>5804</v>
      </c>
      <c r="B686" t="s">
        <v>7563</v>
      </c>
      <c r="C686" s="1">
        <v>45294</v>
      </c>
      <c r="E686" t="s">
        <v>31</v>
      </c>
      <c r="F686" t="s">
        <v>32</v>
      </c>
      <c r="G686" t="s">
        <v>6856</v>
      </c>
      <c r="H686" t="s">
        <v>6857</v>
      </c>
      <c r="I686" t="s">
        <v>6840</v>
      </c>
      <c r="J686" t="s">
        <v>6878</v>
      </c>
      <c r="K686">
        <v>30114</v>
      </c>
      <c r="L686">
        <v>22</v>
      </c>
      <c r="M686" t="s">
        <v>6859</v>
      </c>
      <c r="N686">
        <v>0.96</v>
      </c>
      <c r="O686">
        <v>8901234567</v>
      </c>
    </row>
    <row r="687" spans="1:16" x14ac:dyDescent="0.25">
      <c r="A687" t="s">
        <v>5829</v>
      </c>
      <c r="B687" t="s">
        <v>7564</v>
      </c>
      <c r="C687" s="1">
        <v>45328</v>
      </c>
      <c r="E687" t="s">
        <v>43</v>
      </c>
      <c r="F687" t="s">
        <v>44</v>
      </c>
      <c r="G687" t="s">
        <v>6861</v>
      </c>
      <c r="I687" t="s">
        <v>6842</v>
      </c>
      <c r="J687" t="s">
        <v>6876</v>
      </c>
      <c r="K687">
        <v>43215</v>
      </c>
      <c r="L687">
        <v>43</v>
      </c>
      <c r="M687" t="s">
        <v>6859</v>
      </c>
      <c r="N687">
        <v>1.06</v>
      </c>
      <c r="O687">
        <v>2345678901</v>
      </c>
    </row>
    <row r="688" spans="1:16" x14ac:dyDescent="0.25">
      <c r="A688" t="s">
        <v>5839</v>
      </c>
      <c r="B688" t="s">
        <v>7565</v>
      </c>
      <c r="C688" s="1">
        <v>45304</v>
      </c>
      <c r="E688" t="s">
        <v>43</v>
      </c>
      <c r="F688" t="s">
        <v>44</v>
      </c>
      <c r="G688" t="s">
        <v>6861</v>
      </c>
      <c r="I688" t="s">
        <v>6840</v>
      </c>
      <c r="J688" t="s">
        <v>6878</v>
      </c>
      <c r="K688">
        <v>30114</v>
      </c>
      <c r="L688">
        <v>44</v>
      </c>
      <c r="M688" t="s">
        <v>6859</v>
      </c>
      <c r="N688">
        <v>1.0900000000000001</v>
      </c>
      <c r="O688">
        <v>8901234567</v>
      </c>
    </row>
    <row r="689" spans="1:15" x14ac:dyDescent="0.25">
      <c r="A689" t="s">
        <v>5845</v>
      </c>
      <c r="B689" t="s">
        <v>7566</v>
      </c>
      <c r="C689" s="1">
        <v>45373</v>
      </c>
      <c r="E689" t="s">
        <v>146</v>
      </c>
      <c r="F689" t="s">
        <v>147</v>
      </c>
      <c r="G689" t="s">
        <v>6884</v>
      </c>
      <c r="I689" t="s">
        <v>6840</v>
      </c>
      <c r="J689" t="s">
        <v>6878</v>
      </c>
      <c r="K689">
        <v>30114</v>
      </c>
      <c r="L689">
        <v>72</v>
      </c>
      <c r="M689" t="s">
        <v>6862</v>
      </c>
      <c r="N689">
        <v>3.35</v>
      </c>
      <c r="O689">
        <v>8901234567</v>
      </c>
    </row>
    <row r="690" spans="1:15" x14ac:dyDescent="0.25">
      <c r="A690" t="s">
        <v>5849</v>
      </c>
      <c r="B690" t="s">
        <v>7567</v>
      </c>
      <c r="C690" s="1">
        <v>45362</v>
      </c>
      <c r="E690" t="s">
        <v>233</v>
      </c>
      <c r="F690" t="s">
        <v>32</v>
      </c>
      <c r="G690" t="s">
        <v>6895</v>
      </c>
      <c r="H690" t="s">
        <v>6896</v>
      </c>
      <c r="I690" t="s">
        <v>6841</v>
      </c>
      <c r="J690" t="s">
        <v>6870</v>
      </c>
      <c r="K690">
        <v>37087</v>
      </c>
      <c r="L690">
        <v>22</v>
      </c>
      <c r="M690" t="s">
        <v>6859</v>
      </c>
      <c r="N690">
        <v>1.32</v>
      </c>
      <c r="O690">
        <v>2233445566</v>
      </c>
    </row>
    <row r="691" spans="1:15" x14ac:dyDescent="0.25">
      <c r="A691" t="s">
        <v>5858</v>
      </c>
      <c r="B691" t="s">
        <v>7568</v>
      </c>
      <c r="C691" s="1">
        <v>45380</v>
      </c>
      <c r="E691" t="s">
        <v>52</v>
      </c>
      <c r="F691" t="s">
        <v>44</v>
      </c>
      <c r="G691" t="s">
        <v>6864</v>
      </c>
      <c r="I691" t="s">
        <v>6840</v>
      </c>
      <c r="J691" t="s">
        <v>6865</v>
      </c>
      <c r="K691">
        <v>30303</v>
      </c>
      <c r="L691">
        <v>27</v>
      </c>
      <c r="M691" t="s">
        <v>6862</v>
      </c>
      <c r="N691">
        <v>1.22</v>
      </c>
      <c r="O691">
        <v>8901234567</v>
      </c>
    </row>
    <row r="692" spans="1:15" x14ac:dyDescent="0.25">
      <c r="A692" t="s">
        <v>5868</v>
      </c>
      <c r="B692" t="s">
        <v>7569</v>
      </c>
      <c r="C692" s="1">
        <v>45300</v>
      </c>
      <c r="E692" t="s">
        <v>52</v>
      </c>
      <c r="F692" t="s">
        <v>44</v>
      </c>
      <c r="G692" t="s">
        <v>6864</v>
      </c>
      <c r="I692" t="s">
        <v>6839</v>
      </c>
      <c r="J692" t="s">
        <v>6858</v>
      </c>
      <c r="K692">
        <v>40202</v>
      </c>
      <c r="L692">
        <v>49</v>
      </c>
      <c r="M692" t="s">
        <v>6859</v>
      </c>
      <c r="N692">
        <v>1.02</v>
      </c>
      <c r="O692">
        <v>9012345678</v>
      </c>
    </row>
    <row r="693" spans="1:15" x14ac:dyDescent="0.25">
      <c r="A693" t="s">
        <v>5873</v>
      </c>
      <c r="B693" t="s">
        <v>7570</v>
      </c>
      <c r="C693" s="1">
        <v>45328</v>
      </c>
      <c r="E693" t="s">
        <v>31</v>
      </c>
      <c r="F693" t="s">
        <v>32</v>
      </c>
      <c r="G693" t="s">
        <v>6856</v>
      </c>
      <c r="H693" t="s">
        <v>6857</v>
      </c>
      <c r="I693" t="s">
        <v>6840</v>
      </c>
      <c r="J693" t="s">
        <v>6865</v>
      </c>
      <c r="K693">
        <v>30303</v>
      </c>
      <c r="L693">
        <v>76</v>
      </c>
      <c r="M693" t="s">
        <v>6859</v>
      </c>
      <c r="N693">
        <v>2.85</v>
      </c>
      <c r="O693">
        <v>8901234567</v>
      </c>
    </row>
    <row r="694" spans="1:15" x14ac:dyDescent="0.25">
      <c r="A694" t="s">
        <v>5883</v>
      </c>
      <c r="B694" t="s">
        <v>7571</v>
      </c>
      <c r="C694" s="1">
        <v>45303</v>
      </c>
      <c r="E694" t="s">
        <v>52</v>
      </c>
      <c r="F694" t="s">
        <v>44</v>
      </c>
      <c r="G694" t="s">
        <v>6864</v>
      </c>
      <c r="I694" t="s">
        <v>6841</v>
      </c>
      <c r="J694" t="s">
        <v>6870</v>
      </c>
      <c r="K694">
        <v>37087</v>
      </c>
      <c r="L694">
        <v>31</v>
      </c>
      <c r="M694" t="s">
        <v>6859</v>
      </c>
      <c r="N694">
        <v>1.1499999999999999</v>
      </c>
      <c r="O694">
        <v>2233445566</v>
      </c>
    </row>
    <row r="695" spans="1:15" x14ac:dyDescent="0.25">
      <c r="A695" t="s">
        <v>5897</v>
      </c>
      <c r="B695" t="s">
        <v>7572</v>
      </c>
      <c r="C695" s="1">
        <v>45311</v>
      </c>
      <c r="E695" t="s">
        <v>31</v>
      </c>
      <c r="F695" t="s">
        <v>32</v>
      </c>
      <c r="G695" t="s">
        <v>6856</v>
      </c>
      <c r="H695" t="s">
        <v>6857</v>
      </c>
      <c r="I695" t="s">
        <v>6842</v>
      </c>
      <c r="J695" t="s">
        <v>6876</v>
      </c>
      <c r="K695">
        <v>43215</v>
      </c>
      <c r="L695">
        <v>62</v>
      </c>
      <c r="M695" t="s">
        <v>6859</v>
      </c>
      <c r="N695">
        <v>0.72</v>
      </c>
      <c r="O695">
        <v>6789012345</v>
      </c>
    </row>
    <row r="696" spans="1:15" x14ac:dyDescent="0.25">
      <c r="A696" t="s">
        <v>5908</v>
      </c>
      <c r="B696" t="s">
        <v>7573</v>
      </c>
      <c r="C696" s="1">
        <v>45377</v>
      </c>
      <c r="E696" t="s">
        <v>233</v>
      </c>
      <c r="F696" t="s">
        <v>32</v>
      </c>
      <c r="G696" t="s">
        <v>6895</v>
      </c>
      <c r="H696" t="s">
        <v>6896</v>
      </c>
      <c r="I696" t="s">
        <v>6840</v>
      </c>
      <c r="J696" t="s">
        <v>6865</v>
      </c>
      <c r="K696">
        <v>30303</v>
      </c>
      <c r="L696">
        <v>66</v>
      </c>
      <c r="M696" t="s">
        <v>6859</v>
      </c>
      <c r="N696">
        <v>3.2</v>
      </c>
      <c r="O696">
        <v>8901234567</v>
      </c>
    </row>
    <row r="697" spans="1:15" x14ac:dyDescent="0.25">
      <c r="A697" t="s">
        <v>5916</v>
      </c>
      <c r="B697" t="s">
        <v>7574</v>
      </c>
      <c r="C697" s="1">
        <v>45295</v>
      </c>
      <c r="E697" t="s">
        <v>233</v>
      </c>
      <c r="F697" t="s">
        <v>32</v>
      </c>
      <c r="G697" t="s">
        <v>6895</v>
      </c>
      <c r="H697" t="s">
        <v>6896</v>
      </c>
      <c r="I697" t="s">
        <v>6841</v>
      </c>
      <c r="J697" t="s">
        <v>6870</v>
      </c>
      <c r="K697">
        <v>37087</v>
      </c>
      <c r="L697">
        <v>39</v>
      </c>
      <c r="M697" t="s">
        <v>6862</v>
      </c>
      <c r="N697">
        <v>1.29</v>
      </c>
      <c r="O697">
        <v>2233445566</v>
      </c>
    </row>
    <row r="698" spans="1:15" x14ac:dyDescent="0.25">
      <c r="A698" t="s">
        <v>5925</v>
      </c>
      <c r="B698" t="s">
        <v>7575</v>
      </c>
      <c r="C698" s="1">
        <v>45339</v>
      </c>
      <c r="E698" t="s">
        <v>31</v>
      </c>
      <c r="F698" t="s">
        <v>32</v>
      </c>
      <c r="G698" t="s">
        <v>6856</v>
      </c>
      <c r="H698" t="s">
        <v>6857</v>
      </c>
      <c r="I698" t="s">
        <v>6840</v>
      </c>
      <c r="J698" t="s">
        <v>6865</v>
      </c>
      <c r="K698">
        <v>30303</v>
      </c>
      <c r="L698">
        <v>24</v>
      </c>
      <c r="M698" t="s">
        <v>6862</v>
      </c>
      <c r="N698">
        <v>1.26</v>
      </c>
      <c r="O698">
        <v>8901234567</v>
      </c>
    </row>
    <row r="699" spans="1:15" x14ac:dyDescent="0.25">
      <c r="A699" t="s">
        <v>5929</v>
      </c>
      <c r="B699" t="s">
        <v>7576</v>
      </c>
      <c r="C699" s="1">
        <v>45357</v>
      </c>
      <c r="E699" t="s">
        <v>146</v>
      </c>
      <c r="F699" t="s">
        <v>147</v>
      </c>
      <c r="G699" t="s">
        <v>6884</v>
      </c>
      <c r="I699" t="s">
        <v>6841</v>
      </c>
      <c r="J699" t="s">
        <v>6870</v>
      </c>
      <c r="K699">
        <v>37087</v>
      </c>
      <c r="L699">
        <v>76</v>
      </c>
      <c r="M699" t="s">
        <v>6859</v>
      </c>
      <c r="N699">
        <v>3.58</v>
      </c>
      <c r="O699">
        <v>2233445566</v>
      </c>
    </row>
    <row r="700" spans="1:15" x14ac:dyDescent="0.25">
      <c r="A700" t="s">
        <v>5942</v>
      </c>
      <c r="B700" t="s">
        <v>7577</v>
      </c>
      <c r="C700" s="1">
        <v>45296</v>
      </c>
      <c r="E700" t="s">
        <v>31</v>
      </c>
      <c r="F700" t="s">
        <v>32</v>
      </c>
      <c r="G700" t="s">
        <v>6856</v>
      </c>
      <c r="H700" t="s">
        <v>6857</v>
      </c>
      <c r="I700" t="s">
        <v>6842</v>
      </c>
      <c r="J700" t="s">
        <v>6876</v>
      </c>
      <c r="K700">
        <v>43215</v>
      </c>
      <c r="L700">
        <v>37</v>
      </c>
      <c r="M700" t="s">
        <v>6859</v>
      </c>
      <c r="N700">
        <v>0.71</v>
      </c>
      <c r="O700">
        <v>6789012345</v>
      </c>
    </row>
    <row r="701" spans="1:15" x14ac:dyDescent="0.25">
      <c r="A701" t="s">
        <v>5947</v>
      </c>
      <c r="B701" t="s">
        <v>7578</v>
      </c>
      <c r="C701" s="1">
        <v>45363</v>
      </c>
      <c r="E701" t="s">
        <v>146</v>
      </c>
      <c r="F701" t="s">
        <v>147</v>
      </c>
      <c r="G701" t="s">
        <v>6884</v>
      </c>
      <c r="I701" t="s">
        <v>6841</v>
      </c>
      <c r="J701" t="s">
        <v>6870</v>
      </c>
      <c r="K701">
        <v>37087</v>
      </c>
      <c r="L701">
        <v>65</v>
      </c>
      <c r="M701" t="s">
        <v>6862</v>
      </c>
      <c r="N701">
        <v>3.75</v>
      </c>
      <c r="O701">
        <v>2233445566</v>
      </c>
    </row>
    <row r="702" spans="1:15" x14ac:dyDescent="0.25">
      <c r="A702" t="s">
        <v>5954</v>
      </c>
      <c r="B702" t="s">
        <v>7579</v>
      </c>
      <c r="C702" s="1">
        <v>45378</v>
      </c>
      <c r="E702" t="s">
        <v>52</v>
      </c>
      <c r="F702" t="s">
        <v>44</v>
      </c>
      <c r="G702" t="s">
        <v>6864</v>
      </c>
      <c r="I702" t="s">
        <v>6840</v>
      </c>
      <c r="J702" t="s">
        <v>6865</v>
      </c>
      <c r="K702">
        <v>30303</v>
      </c>
      <c r="L702">
        <v>24</v>
      </c>
      <c r="M702" t="s">
        <v>6862</v>
      </c>
      <c r="N702">
        <v>0.75</v>
      </c>
      <c r="O702">
        <v>8901234567</v>
      </c>
    </row>
    <row r="703" spans="1:15" x14ac:dyDescent="0.25">
      <c r="A703" t="s">
        <v>5960</v>
      </c>
      <c r="B703" t="s">
        <v>7580</v>
      </c>
      <c r="C703" s="1">
        <v>45313</v>
      </c>
      <c r="E703" t="s">
        <v>31</v>
      </c>
      <c r="F703" t="s">
        <v>32</v>
      </c>
      <c r="G703" t="s">
        <v>6856</v>
      </c>
      <c r="H703" t="s">
        <v>6857</v>
      </c>
      <c r="I703" t="s">
        <v>6839</v>
      </c>
      <c r="J703" t="s">
        <v>6858</v>
      </c>
      <c r="K703">
        <v>40202</v>
      </c>
      <c r="L703">
        <v>38</v>
      </c>
      <c r="M703" t="s">
        <v>6859</v>
      </c>
      <c r="N703">
        <v>0.93</v>
      </c>
      <c r="O703">
        <v>3456789012</v>
      </c>
    </row>
    <row r="704" spans="1:15" x14ac:dyDescent="0.25">
      <c r="A704" t="s">
        <v>5968</v>
      </c>
      <c r="B704" t="s">
        <v>7581</v>
      </c>
      <c r="C704" s="1">
        <v>45362</v>
      </c>
      <c r="E704" t="s">
        <v>31</v>
      </c>
      <c r="F704" t="s">
        <v>32</v>
      </c>
      <c r="G704" t="s">
        <v>6856</v>
      </c>
      <c r="H704" t="s">
        <v>6857</v>
      </c>
      <c r="I704" t="s">
        <v>6842</v>
      </c>
      <c r="J704" t="s">
        <v>6898</v>
      </c>
      <c r="K704">
        <v>44114</v>
      </c>
      <c r="L704">
        <v>60</v>
      </c>
      <c r="M704" t="s">
        <v>6862</v>
      </c>
      <c r="N704">
        <v>1.1100000000000001</v>
      </c>
      <c r="O704">
        <v>2345678901</v>
      </c>
    </row>
    <row r="705" spans="1:16" x14ac:dyDescent="0.25">
      <c r="A705" t="s">
        <v>5974</v>
      </c>
      <c r="B705" t="s">
        <v>7582</v>
      </c>
      <c r="C705" s="1">
        <v>45325</v>
      </c>
      <c r="E705" t="s">
        <v>233</v>
      </c>
      <c r="F705" t="s">
        <v>32</v>
      </c>
      <c r="G705" t="s">
        <v>6895</v>
      </c>
      <c r="H705" t="s">
        <v>6896</v>
      </c>
      <c r="I705" t="s">
        <v>6839</v>
      </c>
      <c r="J705" t="s">
        <v>6873</v>
      </c>
      <c r="K705">
        <v>42701</v>
      </c>
      <c r="L705">
        <v>32</v>
      </c>
      <c r="M705" t="s">
        <v>6859</v>
      </c>
      <c r="N705">
        <v>1.36</v>
      </c>
      <c r="O705">
        <v>9012345678</v>
      </c>
    </row>
    <row r="706" spans="1:16" x14ac:dyDescent="0.25">
      <c r="A706" t="s">
        <v>5978</v>
      </c>
      <c r="B706" t="s">
        <v>7583</v>
      </c>
      <c r="C706" s="1">
        <v>45374</v>
      </c>
      <c r="E706" t="s">
        <v>31</v>
      </c>
      <c r="F706" t="s">
        <v>32</v>
      </c>
      <c r="G706" t="s">
        <v>6856</v>
      </c>
      <c r="H706" t="s">
        <v>6857</v>
      </c>
      <c r="I706" t="s">
        <v>6842</v>
      </c>
      <c r="J706" t="s">
        <v>6876</v>
      </c>
      <c r="K706">
        <v>43215</v>
      </c>
      <c r="L706">
        <v>64</v>
      </c>
      <c r="M706" t="s">
        <v>6862</v>
      </c>
      <c r="N706">
        <v>0.75</v>
      </c>
      <c r="O706">
        <v>2345678901</v>
      </c>
    </row>
    <row r="707" spans="1:16" x14ac:dyDescent="0.25">
      <c r="A707" t="s">
        <v>5989</v>
      </c>
      <c r="B707" t="s">
        <v>7584</v>
      </c>
      <c r="C707" s="1">
        <v>45341</v>
      </c>
      <c r="E707" t="s">
        <v>146</v>
      </c>
      <c r="F707" t="s">
        <v>147</v>
      </c>
      <c r="G707" t="s">
        <v>6884</v>
      </c>
      <c r="I707" t="s">
        <v>6839</v>
      </c>
      <c r="J707" t="s">
        <v>6882</v>
      </c>
      <c r="K707">
        <v>42101</v>
      </c>
      <c r="L707">
        <v>68</v>
      </c>
      <c r="M707" t="s">
        <v>6859</v>
      </c>
      <c r="N707">
        <v>2.86</v>
      </c>
      <c r="O707">
        <v>3456789012</v>
      </c>
    </row>
    <row r="708" spans="1:16" x14ac:dyDescent="0.25">
      <c r="A708" t="s">
        <v>5994</v>
      </c>
      <c r="B708" t="s">
        <v>7585</v>
      </c>
      <c r="C708" s="1">
        <v>45311</v>
      </c>
      <c r="E708" t="s">
        <v>146</v>
      </c>
      <c r="F708" t="s">
        <v>147</v>
      </c>
      <c r="G708" t="s">
        <v>6884</v>
      </c>
      <c r="I708" t="s">
        <v>6842</v>
      </c>
      <c r="J708" t="s">
        <v>6898</v>
      </c>
      <c r="K708">
        <v>44114</v>
      </c>
      <c r="L708">
        <v>84</v>
      </c>
      <c r="M708" t="s">
        <v>6859</v>
      </c>
      <c r="N708">
        <v>3.26</v>
      </c>
      <c r="O708">
        <v>6789012345</v>
      </c>
    </row>
    <row r="709" spans="1:16" x14ac:dyDescent="0.25">
      <c r="A709" t="s">
        <v>6001</v>
      </c>
      <c r="B709" t="s">
        <v>7586</v>
      </c>
      <c r="C709" s="1">
        <v>45329</v>
      </c>
      <c r="E709" t="s">
        <v>52</v>
      </c>
      <c r="F709" t="s">
        <v>44</v>
      </c>
      <c r="G709" t="s">
        <v>6864</v>
      </c>
      <c r="I709" t="s">
        <v>6840</v>
      </c>
      <c r="J709" t="s">
        <v>6878</v>
      </c>
      <c r="K709">
        <v>30114</v>
      </c>
      <c r="L709">
        <v>26</v>
      </c>
      <c r="M709" t="s">
        <v>6859</v>
      </c>
      <c r="N709">
        <v>1.31</v>
      </c>
      <c r="O709">
        <v>8901234567</v>
      </c>
    </row>
    <row r="710" spans="1:16" x14ac:dyDescent="0.25">
      <c r="A710" t="s">
        <v>6008</v>
      </c>
      <c r="B710" t="s">
        <v>7587</v>
      </c>
      <c r="C710" s="1">
        <v>45357</v>
      </c>
      <c r="D710" s="1">
        <v>45553</v>
      </c>
      <c r="E710" t="s">
        <v>43</v>
      </c>
      <c r="F710" t="s">
        <v>44</v>
      </c>
      <c r="G710" t="s">
        <v>6861</v>
      </c>
      <c r="I710" t="s">
        <v>6841</v>
      </c>
      <c r="J710" t="s">
        <v>6870</v>
      </c>
      <c r="K710">
        <v>37087</v>
      </c>
      <c r="L710">
        <v>75</v>
      </c>
      <c r="M710" t="s">
        <v>6862</v>
      </c>
      <c r="N710">
        <v>2.67</v>
      </c>
      <c r="P710" t="s">
        <v>6871</v>
      </c>
    </row>
    <row r="711" spans="1:16" x14ac:dyDescent="0.25">
      <c r="A711" t="s">
        <v>6017</v>
      </c>
      <c r="B711" t="s">
        <v>7588</v>
      </c>
      <c r="C711" s="1">
        <v>45297</v>
      </c>
      <c r="E711" t="s">
        <v>31</v>
      </c>
      <c r="F711" t="s">
        <v>32</v>
      </c>
      <c r="G711" t="s">
        <v>6856</v>
      </c>
      <c r="H711" t="s">
        <v>6857</v>
      </c>
      <c r="I711" t="s">
        <v>6842</v>
      </c>
      <c r="J711" t="s">
        <v>6876</v>
      </c>
      <c r="K711">
        <v>43215</v>
      </c>
      <c r="L711">
        <v>35</v>
      </c>
      <c r="M711" t="s">
        <v>6859</v>
      </c>
      <c r="N711">
        <v>1.01</v>
      </c>
      <c r="O711">
        <v>6789012345</v>
      </c>
    </row>
    <row r="712" spans="1:16" x14ac:dyDescent="0.25">
      <c r="A712" t="s">
        <v>6024</v>
      </c>
      <c r="B712" t="s">
        <v>7589</v>
      </c>
      <c r="C712" s="1">
        <v>45370</v>
      </c>
      <c r="E712" t="s">
        <v>52</v>
      </c>
      <c r="F712" t="s">
        <v>44</v>
      </c>
      <c r="G712" t="s">
        <v>6864</v>
      </c>
      <c r="I712" t="s">
        <v>6840</v>
      </c>
      <c r="J712" t="s">
        <v>6878</v>
      </c>
      <c r="K712">
        <v>30114</v>
      </c>
      <c r="L712">
        <v>59</v>
      </c>
      <c r="M712" t="s">
        <v>6862</v>
      </c>
      <c r="N712">
        <v>0.78</v>
      </c>
      <c r="O712">
        <v>8901234567</v>
      </c>
    </row>
    <row r="713" spans="1:16" x14ac:dyDescent="0.25">
      <c r="A713" t="s">
        <v>6030</v>
      </c>
      <c r="B713" t="s">
        <v>7590</v>
      </c>
      <c r="C713" s="1">
        <v>45356</v>
      </c>
      <c r="E713" t="s">
        <v>43</v>
      </c>
      <c r="F713" t="s">
        <v>44</v>
      </c>
      <c r="G713" t="s">
        <v>6861</v>
      </c>
      <c r="I713" t="s">
        <v>6841</v>
      </c>
      <c r="J713" t="s">
        <v>6886</v>
      </c>
      <c r="K713">
        <v>37919</v>
      </c>
      <c r="L713">
        <v>71</v>
      </c>
      <c r="M713" t="s">
        <v>6859</v>
      </c>
      <c r="N713">
        <v>2.14</v>
      </c>
      <c r="O713">
        <v>5678901234</v>
      </c>
    </row>
    <row r="714" spans="1:16" x14ac:dyDescent="0.25">
      <c r="A714" t="s">
        <v>6041</v>
      </c>
      <c r="B714" t="s">
        <v>7591</v>
      </c>
      <c r="C714" s="1">
        <v>45361</v>
      </c>
      <c r="E714" t="s">
        <v>233</v>
      </c>
      <c r="F714" t="s">
        <v>32</v>
      </c>
      <c r="G714" t="s">
        <v>6895</v>
      </c>
      <c r="H714" t="s">
        <v>6896</v>
      </c>
      <c r="I714" t="s">
        <v>6840</v>
      </c>
      <c r="J714" t="s">
        <v>6865</v>
      </c>
      <c r="K714">
        <v>30303</v>
      </c>
      <c r="L714">
        <v>27</v>
      </c>
      <c r="M714" t="s">
        <v>6862</v>
      </c>
      <c r="N714">
        <v>0.75</v>
      </c>
      <c r="O714">
        <v>8901234567</v>
      </c>
    </row>
    <row r="715" spans="1:16" x14ac:dyDescent="0.25">
      <c r="A715" t="s">
        <v>6049</v>
      </c>
      <c r="B715" t="s">
        <v>7592</v>
      </c>
      <c r="C715" s="1">
        <v>45322</v>
      </c>
      <c r="E715" t="s">
        <v>31</v>
      </c>
      <c r="F715" t="s">
        <v>32</v>
      </c>
      <c r="G715" t="s">
        <v>6856</v>
      </c>
      <c r="H715" t="s">
        <v>6857</v>
      </c>
      <c r="I715" t="s">
        <v>6839</v>
      </c>
      <c r="J715" t="s">
        <v>6858</v>
      </c>
      <c r="K715">
        <v>40202</v>
      </c>
      <c r="L715">
        <v>36</v>
      </c>
      <c r="M715" t="s">
        <v>6859</v>
      </c>
      <c r="N715">
        <v>0.91</v>
      </c>
      <c r="O715">
        <v>3456789012</v>
      </c>
    </row>
    <row r="716" spans="1:16" x14ac:dyDescent="0.25">
      <c r="A716" t="s">
        <v>6054</v>
      </c>
      <c r="B716" t="s">
        <v>7593</v>
      </c>
      <c r="C716" s="1">
        <v>45325</v>
      </c>
      <c r="E716" t="s">
        <v>52</v>
      </c>
      <c r="F716" t="s">
        <v>44</v>
      </c>
      <c r="G716" t="s">
        <v>6864</v>
      </c>
      <c r="I716" t="s">
        <v>6839</v>
      </c>
      <c r="J716" t="s">
        <v>6858</v>
      </c>
      <c r="K716">
        <v>40202</v>
      </c>
      <c r="L716">
        <v>78</v>
      </c>
      <c r="M716" t="s">
        <v>6859</v>
      </c>
      <c r="N716">
        <v>2.58</v>
      </c>
      <c r="O716">
        <v>9012345678</v>
      </c>
    </row>
    <row r="717" spans="1:16" x14ac:dyDescent="0.25">
      <c r="A717" t="s">
        <v>6064</v>
      </c>
      <c r="B717" t="s">
        <v>7594</v>
      </c>
      <c r="C717" s="1">
        <v>45379</v>
      </c>
      <c r="E717" t="s">
        <v>52</v>
      </c>
      <c r="F717" t="s">
        <v>44</v>
      </c>
      <c r="G717" t="s">
        <v>6864</v>
      </c>
      <c r="I717" t="s">
        <v>6840</v>
      </c>
      <c r="J717" t="s">
        <v>6865</v>
      </c>
      <c r="K717">
        <v>30303</v>
      </c>
      <c r="L717">
        <v>37</v>
      </c>
      <c r="M717" t="s">
        <v>6862</v>
      </c>
      <c r="N717">
        <v>0.7</v>
      </c>
      <c r="O717">
        <v>8901234567</v>
      </c>
    </row>
    <row r="718" spans="1:16" x14ac:dyDescent="0.25">
      <c r="A718" t="s">
        <v>6068</v>
      </c>
      <c r="B718" t="s">
        <v>7595</v>
      </c>
      <c r="C718" s="1">
        <v>45345</v>
      </c>
      <c r="E718" t="s">
        <v>31</v>
      </c>
      <c r="F718" t="s">
        <v>32</v>
      </c>
      <c r="G718" t="s">
        <v>6856</v>
      </c>
      <c r="H718" t="s">
        <v>6857</v>
      </c>
      <c r="I718" t="s">
        <v>6840</v>
      </c>
      <c r="J718" t="s">
        <v>6865</v>
      </c>
      <c r="K718">
        <v>30303</v>
      </c>
      <c r="L718">
        <v>52</v>
      </c>
      <c r="M718" t="s">
        <v>6859</v>
      </c>
      <c r="N718">
        <v>0.83</v>
      </c>
      <c r="O718">
        <v>8901234567</v>
      </c>
    </row>
    <row r="719" spans="1:16" x14ac:dyDescent="0.25">
      <c r="A719" t="s">
        <v>6075</v>
      </c>
      <c r="B719" t="s">
        <v>7596</v>
      </c>
      <c r="C719" s="1">
        <v>45351</v>
      </c>
      <c r="E719" t="s">
        <v>31</v>
      </c>
      <c r="F719" t="s">
        <v>32</v>
      </c>
      <c r="G719" t="s">
        <v>6856</v>
      </c>
      <c r="H719" t="s">
        <v>6857</v>
      </c>
      <c r="I719" t="s">
        <v>6840</v>
      </c>
      <c r="J719" t="s">
        <v>6878</v>
      </c>
      <c r="K719">
        <v>30114</v>
      </c>
      <c r="L719">
        <v>44</v>
      </c>
      <c r="M719" t="s">
        <v>6862</v>
      </c>
      <c r="N719">
        <v>1.33</v>
      </c>
      <c r="O719">
        <v>8901234567</v>
      </c>
    </row>
    <row r="720" spans="1:16" x14ac:dyDescent="0.25">
      <c r="A720" t="s">
        <v>6084</v>
      </c>
      <c r="B720" t="s">
        <v>7597</v>
      </c>
      <c r="C720" s="1">
        <v>45325</v>
      </c>
      <c r="D720" s="1">
        <v>45490</v>
      </c>
      <c r="E720" t="s">
        <v>233</v>
      </c>
      <c r="F720" t="s">
        <v>32</v>
      </c>
      <c r="G720" t="s">
        <v>6895</v>
      </c>
      <c r="H720" t="s">
        <v>6896</v>
      </c>
      <c r="I720" t="s">
        <v>6841</v>
      </c>
      <c r="J720" t="s">
        <v>6870</v>
      </c>
      <c r="K720">
        <v>37087</v>
      </c>
      <c r="L720">
        <v>41</v>
      </c>
      <c r="M720" t="s">
        <v>6862</v>
      </c>
      <c r="N720">
        <v>0.91</v>
      </c>
      <c r="O720">
        <v>2233445566</v>
      </c>
      <c r="P720" t="s">
        <v>6871</v>
      </c>
    </row>
    <row r="721" spans="1:16" x14ac:dyDescent="0.25">
      <c r="A721" t="s">
        <v>6092</v>
      </c>
      <c r="B721" t="s">
        <v>7598</v>
      </c>
      <c r="C721" s="1">
        <v>45308</v>
      </c>
      <c r="E721" t="s">
        <v>146</v>
      </c>
      <c r="F721" t="s">
        <v>147</v>
      </c>
      <c r="G721" t="s">
        <v>6884</v>
      </c>
      <c r="I721" t="s">
        <v>6840</v>
      </c>
      <c r="J721" t="s">
        <v>6865</v>
      </c>
      <c r="K721">
        <v>30303</v>
      </c>
      <c r="L721">
        <v>80</v>
      </c>
      <c r="M721" t="s">
        <v>6862</v>
      </c>
      <c r="N721">
        <v>3.62</v>
      </c>
      <c r="O721">
        <v>8901234567</v>
      </c>
    </row>
    <row r="722" spans="1:16" x14ac:dyDescent="0.25">
      <c r="A722" t="s">
        <v>6103</v>
      </c>
      <c r="B722" t="s">
        <v>7599</v>
      </c>
      <c r="C722" s="1">
        <v>45311</v>
      </c>
      <c r="E722" t="s">
        <v>146</v>
      </c>
      <c r="F722" t="s">
        <v>147</v>
      </c>
      <c r="G722" t="s">
        <v>6884</v>
      </c>
      <c r="I722" t="s">
        <v>6842</v>
      </c>
      <c r="J722" t="s">
        <v>6876</v>
      </c>
      <c r="K722">
        <v>43215</v>
      </c>
      <c r="L722">
        <v>74</v>
      </c>
      <c r="M722" t="s">
        <v>6862</v>
      </c>
      <c r="N722">
        <v>3.78</v>
      </c>
      <c r="O722">
        <v>2345678901</v>
      </c>
    </row>
    <row r="723" spans="1:16" x14ac:dyDescent="0.25">
      <c r="A723" t="s">
        <v>6113</v>
      </c>
      <c r="B723" t="s">
        <v>7600</v>
      </c>
      <c r="C723" s="1">
        <v>45374</v>
      </c>
      <c r="E723" t="s">
        <v>233</v>
      </c>
      <c r="F723" t="s">
        <v>32</v>
      </c>
      <c r="G723" t="s">
        <v>6895</v>
      </c>
      <c r="H723" t="s">
        <v>6896</v>
      </c>
      <c r="I723" t="s">
        <v>6839</v>
      </c>
      <c r="J723" t="s">
        <v>6858</v>
      </c>
      <c r="K723">
        <v>40202</v>
      </c>
      <c r="L723">
        <v>42</v>
      </c>
      <c r="M723" t="s">
        <v>6859</v>
      </c>
      <c r="N723">
        <v>1.0900000000000001</v>
      </c>
      <c r="O723">
        <v>9012345678</v>
      </c>
    </row>
    <row r="724" spans="1:16" x14ac:dyDescent="0.25">
      <c r="A724" t="s">
        <v>6123</v>
      </c>
      <c r="B724" t="s">
        <v>7601</v>
      </c>
      <c r="C724" s="1">
        <v>45297</v>
      </c>
      <c r="D724" s="1">
        <v>45509</v>
      </c>
      <c r="E724" t="s">
        <v>52</v>
      </c>
      <c r="F724" t="s">
        <v>44</v>
      </c>
      <c r="G724" t="s">
        <v>6864</v>
      </c>
      <c r="I724" t="s">
        <v>6842</v>
      </c>
      <c r="J724" t="s">
        <v>6876</v>
      </c>
      <c r="K724">
        <v>43215</v>
      </c>
      <c r="L724">
        <v>38</v>
      </c>
      <c r="M724" t="s">
        <v>6862</v>
      </c>
      <c r="N724">
        <v>1.36</v>
      </c>
      <c r="O724">
        <v>2345678901</v>
      </c>
      <c r="P724" t="s">
        <v>7055</v>
      </c>
    </row>
    <row r="725" spans="1:16" x14ac:dyDescent="0.25">
      <c r="A725" t="s">
        <v>6132</v>
      </c>
      <c r="B725" t="s">
        <v>7602</v>
      </c>
      <c r="C725" s="1">
        <v>45309</v>
      </c>
      <c r="E725" t="s">
        <v>31</v>
      </c>
      <c r="F725" t="s">
        <v>32</v>
      </c>
      <c r="G725" t="s">
        <v>6856</v>
      </c>
      <c r="H725" t="s">
        <v>6857</v>
      </c>
      <c r="I725" t="s">
        <v>6842</v>
      </c>
      <c r="J725" t="s">
        <v>6876</v>
      </c>
      <c r="K725">
        <v>43215</v>
      </c>
      <c r="L725">
        <v>56</v>
      </c>
      <c r="M725" t="s">
        <v>6859</v>
      </c>
      <c r="N725">
        <v>1</v>
      </c>
      <c r="O725">
        <v>6789012345</v>
      </c>
    </row>
    <row r="726" spans="1:16" x14ac:dyDescent="0.25">
      <c r="A726" t="s">
        <v>6140</v>
      </c>
      <c r="B726" t="s">
        <v>7603</v>
      </c>
      <c r="C726" s="1">
        <v>45363</v>
      </c>
      <c r="E726" t="s">
        <v>233</v>
      </c>
      <c r="F726" t="s">
        <v>32</v>
      </c>
      <c r="G726" t="s">
        <v>6895</v>
      </c>
      <c r="H726" t="s">
        <v>6896</v>
      </c>
      <c r="I726" t="s">
        <v>6839</v>
      </c>
      <c r="J726" t="s">
        <v>6858</v>
      </c>
      <c r="K726">
        <v>40202</v>
      </c>
      <c r="L726">
        <v>40</v>
      </c>
      <c r="M726" t="s">
        <v>6862</v>
      </c>
      <c r="N726">
        <v>1.38</v>
      </c>
      <c r="O726">
        <v>9012345678</v>
      </c>
    </row>
    <row r="727" spans="1:16" x14ac:dyDescent="0.25">
      <c r="A727" t="s">
        <v>6165</v>
      </c>
      <c r="B727" t="s">
        <v>7604</v>
      </c>
      <c r="C727" s="1">
        <v>45298</v>
      </c>
      <c r="E727" t="s">
        <v>52</v>
      </c>
      <c r="F727" t="s">
        <v>44</v>
      </c>
      <c r="G727" t="s">
        <v>6864</v>
      </c>
      <c r="I727" t="s">
        <v>6842</v>
      </c>
      <c r="J727" t="s">
        <v>6898</v>
      </c>
      <c r="K727">
        <v>44114</v>
      </c>
      <c r="L727">
        <v>35</v>
      </c>
      <c r="M727" t="s">
        <v>6859</v>
      </c>
      <c r="N727">
        <v>0.92</v>
      </c>
      <c r="O727">
        <v>2345678901</v>
      </c>
    </row>
    <row r="728" spans="1:16" x14ac:dyDescent="0.25">
      <c r="A728" t="s">
        <v>6171</v>
      </c>
      <c r="B728" t="s">
        <v>7605</v>
      </c>
      <c r="C728" s="1">
        <v>45369</v>
      </c>
      <c r="E728" t="s">
        <v>43</v>
      </c>
      <c r="F728" t="s">
        <v>44</v>
      </c>
      <c r="G728" t="s">
        <v>6861</v>
      </c>
      <c r="I728" t="s">
        <v>6842</v>
      </c>
      <c r="J728" t="s">
        <v>6876</v>
      </c>
      <c r="K728">
        <v>43215</v>
      </c>
      <c r="L728">
        <v>30</v>
      </c>
      <c r="M728" t="s">
        <v>6862</v>
      </c>
      <c r="N728">
        <v>0.86</v>
      </c>
      <c r="O728">
        <v>6789012345</v>
      </c>
    </row>
    <row r="729" spans="1:16" x14ac:dyDescent="0.25">
      <c r="A729" t="s">
        <v>6175</v>
      </c>
      <c r="B729" t="s">
        <v>7606</v>
      </c>
      <c r="C729" s="1">
        <v>45361</v>
      </c>
      <c r="E729" t="s">
        <v>31</v>
      </c>
      <c r="F729" t="s">
        <v>32</v>
      </c>
      <c r="G729" t="s">
        <v>6856</v>
      </c>
      <c r="H729" t="s">
        <v>6857</v>
      </c>
      <c r="I729" t="s">
        <v>6842</v>
      </c>
      <c r="J729" t="s">
        <v>6876</v>
      </c>
      <c r="K729">
        <v>43215</v>
      </c>
      <c r="L729">
        <v>28</v>
      </c>
      <c r="M729" t="s">
        <v>6859</v>
      </c>
      <c r="N729">
        <v>1.07</v>
      </c>
      <c r="O729">
        <v>6789012345</v>
      </c>
    </row>
    <row r="730" spans="1:16" x14ac:dyDescent="0.25">
      <c r="A730" t="s">
        <v>6185</v>
      </c>
      <c r="B730" t="s">
        <v>7607</v>
      </c>
      <c r="C730" s="1">
        <v>45338</v>
      </c>
      <c r="E730" t="s">
        <v>31</v>
      </c>
      <c r="F730" t="s">
        <v>32</v>
      </c>
      <c r="G730" t="s">
        <v>6856</v>
      </c>
      <c r="H730" t="s">
        <v>6857</v>
      </c>
      <c r="I730" t="s">
        <v>6839</v>
      </c>
      <c r="J730" t="s">
        <v>6882</v>
      </c>
      <c r="K730">
        <v>42101</v>
      </c>
      <c r="L730">
        <v>60</v>
      </c>
      <c r="M730" t="s">
        <v>6859</v>
      </c>
      <c r="N730">
        <v>0.79</v>
      </c>
      <c r="O730">
        <v>9012345678</v>
      </c>
    </row>
    <row r="731" spans="1:16" x14ac:dyDescent="0.25">
      <c r="A731" t="s">
        <v>6193</v>
      </c>
      <c r="B731" t="s">
        <v>7608</v>
      </c>
      <c r="C731" s="1">
        <v>45373</v>
      </c>
      <c r="E731" t="s">
        <v>43</v>
      </c>
      <c r="F731" t="s">
        <v>44</v>
      </c>
      <c r="G731" t="s">
        <v>6861</v>
      </c>
      <c r="I731" t="s">
        <v>6840</v>
      </c>
      <c r="J731" t="s">
        <v>6865</v>
      </c>
      <c r="K731">
        <v>30303</v>
      </c>
      <c r="L731">
        <v>23</v>
      </c>
      <c r="M731" t="s">
        <v>6862</v>
      </c>
      <c r="N731">
        <v>0.95</v>
      </c>
      <c r="O731">
        <v>8901234567</v>
      </c>
    </row>
    <row r="732" spans="1:16" x14ac:dyDescent="0.25">
      <c r="A732" t="s">
        <v>6201</v>
      </c>
      <c r="B732" t="s">
        <v>7609</v>
      </c>
      <c r="C732" s="1">
        <v>45373</v>
      </c>
      <c r="E732" t="s">
        <v>43</v>
      </c>
      <c r="F732" t="s">
        <v>44</v>
      </c>
      <c r="G732" t="s">
        <v>6861</v>
      </c>
      <c r="I732" t="s">
        <v>6839</v>
      </c>
      <c r="J732" t="s">
        <v>6873</v>
      </c>
      <c r="K732">
        <v>42701</v>
      </c>
      <c r="L732">
        <v>50</v>
      </c>
      <c r="M732" t="s">
        <v>6859</v>
      </c>
      <c r="N732">
        <v>1.32</v>
      </c>
      <c r="O732">
        <v>3456789012</v>
      </c>
    </row>
    <row r="733" spans="1:16" x14ac:dyDescent="0.25">
      <c r="A733" t="s">
        <v>6208</v>
      </c>
      <c r="B733" t="s">
        <v>7610</v>
      </c>
      <c r="C733" s="1">
        <v>45312</v>
      </c>
      <c r="D733" s="1">
        <v>45591</v>
      </c>
      <c r="E733" t="s">
        <v>31</v>
      </c>
      <c r="F733" t="s">
        <v>32</v>
      </c>
      <c r="G733" t="s">
        <v>6856</v>
      </c>
      <c r="H733" t="s">
        <v>6857</v>
      </c>
      <c r="I733" t="s">
        <v>6842</v>
      </c>
      <c r="J733" t="s">
        <v>6876</v>
      </c>
      <c r="K733">
        <v>43215</v>
      </c>
      <c r="L733">
        <v>23</v>
      </c>
      <c r="M733" t="s">
        <v>6862</v>
      </c>
      <c r="N733">
        <v>1.1100000000000001</v>
      </c>
      <c r="O733">
        <v>2345678901</v>
      </c>
      <c r="P733" t="s">
        <v>6871</v>
      </c>
    </row>
    <row r="734" spans="1:16" x14ac:dyDescent="0.25">
      <c r="A734" t="s">
        <v>6219</v>
      </c>
      <c r="B734" t="s">
        <v>7611</v>
      </c>
      <c r="C734" s="1">
        <v>45367</v>
      </c>
      <c r="E734" t="s">
        <v>233</v>
      </c>
      <c r="F734" t="s">
        <v>32</v>
      </c>
      <c r="G734" t="s">
        <v>6895</v>
      </c>
      <c r="H734" t="s">
        <v>6896</v>
      </c>
      <c r="I734" t="s">
        <v>6842</v>
      </c>
      <c r="J734" t="s">
        <v>6898</v>
      </c>
      <c r="K734">
        <v>44114</v>
      </c>
      <c r="L734">
        <v>71</v>
      </c>
      <c r="M734" t="s">
        <v>6862</v>
      </c>
      <c r="N734">
        <v>2.67</v>
      </c>
      <c r="O734">
        <v>6789012345</v>
      </c>
    </row>
    <row r="735" spans="1:16" x14ac:dyDescent="0.25">
      <c r="A735" t="s">
        <v>6223</v>
      </c>
      <c r="B735" t="s">
        <v>7612</v>
      </c>
      <c r="C735" s="1">
        <v>45304</v>
      </c>
      <c r="D735" s="1">
        <v>45475</v>
      </c>
      <c r="E735" t="s">
        <v>146</v>
      </c>
      <c r="F735" t="s">
        <v>147</v>
      </c>
      <c r="G735" t="s">
        <v>6884</v>
      </c>
      <c r="I735" t="s">
        <v>6842</v>
      </c>
      <c r="J735" t="s">
        <v>6898</v>
      </c>
      <c r="K735">
        <v>44114</v>
      </c>
      <c r="L735">
        <v>66</v>
      </c>
      <c r="M735" t="s">
        <v>6859</v>
      </c>
      <c r="N735">
        <v>2.82</v>
      </c>
      <c r="O735">
        <v>2345678901</v>
      </c>
      <c r="P735" t="s">
        <v>6947</v>
      </c>
    </row>
    <row r="736" spans="1:16" x14ac:dyDescent="0.25">
      <c r="A736" t="s">
        <v>6234</v>
      </c>
      <c r="B736" t="s">
        <v>7613</v>
      </c>
      <c r="C736" s="1">
        <v>45377</v>
      </c>
      <c r="E736" t="s">
        <v>31</v>
      </c>
      <c r="F736" t="s">
        <v>32</v>
      </c>
      <c r="G736" t="s">
        <v>6856</v>
      </c>
      <c r="H736" t="s">
        <v>6857</v>
      </c>
      <c r="I736" t="s">
        <v>6840</v>
      </c>
      <c r="J736" t="s">
        <v>6878</v>
      </c>
      <c r="K736">
        <v>30114</v>
      </c>
      <c r="L736">
        <v>47</v>
      </c>
      <c r="M736" t="s">
        <v>6862</v>
      </c>
      <c r="N736">
        <v>0.92</v>
      </c>
      <c r="O736">
        <v>8901234567</v>
      </c>
    </row>
    <row r="737" spans="1:15" x14ac:dyDescent="0.25">
      <c r="A737" t="s">
        <v>6240</v>
      </c>
      <c r="B737" t="s">
        <v>7614</v>
      </c>
      <c r="C737" s="1">
        <v>45332</v>
      </c>
      <c r="E737" t="s">
        <v>233</v>
      </c>
      <c r="F737" t="s">
        <v>32</v>
      </c>
      <c r="G737" t="s">
        <v>6895</v>
      </c>
      <c r="H737" t="s">
        <v>6896</v>
      </c>
      <c r="I737" t="s">
        <v>6842</v>
      </c>
      <c r="J737" t="s">
        <v>6898</v>
      </c>
      <c r="K737">
        <v>44114</v>
      </c>
      <c r="L737">
        <v>45</v>
      </c>
      <c r="M737" t="s">
        <v>6859</v>
      </c>
      <c r="N737">
        <v>0.97</v>
      </c>
      <c r="O737">
        <v>2345678901</v>
      </c>
    </row>
    <row r="738" spans="1:15" x14ac:dyDescent="0.25">
      <c r="A738" t="s">
        <v>6249</v>
      </c>
      <c r="B738" t="s">
        <v>7615</v>
      </c>
      <c r="C738" s="1">
        <v>45320</v>
      </c>
      <c r="E738" t="s">
        <v>52</v>
      </c>
      <c r="F738" t="s">
        <v>44</v>
      </c>
      <c r="G738" t="s">
        <v>6864</v>
      </c>
      <c r="I738" t="s">
        <v>6839</v>
      </c>
      <c r="J738" t="s">
        <v>6858</v>
      </c>
      <c r="K738">
        <v>40202</v>
      </c>
      <c r="L738">
        <v>74</v>
      </c>
      <c r="M738" t="s">
        <v>6862</v>
      </c>
      <c r="N738">
        <v>2.98</v>
      </c>
      <c r="O738">
        <v>3456789012</v>
      </c>
    </row>
    <row r="739" spans="1:15" x14ac:dyDescent="0.25">
      <c r="A739" t="s">
        <v>6273</v>
      </c>
      <c r="B739" t="s">
        <v>7616</v>
      </c>
      <c r="C739" s="1">
        <v>45297</v>
      </c>
      <c r="E739" t="s">
        <v>43</v>
      </c>
      <c r="F739" t="s">
        <v>44</v>
      </c>
      <c r="G739" t="s">
        <v>6861</v>
      </c>
      <c r="I739" t="s">
        <v>6840</v>
      </c>
      <c r="J739" t="s">
        <v>6865</v>
      </c>
      <c r="K739">
        <v>30303</v>
      </c>
      <c r="L739">
        <v>69</v>
      </c>
      <c r="M739" t="s">
        <v>6859</v>
      </c>
      <c r="N739">
        <v>3.75</v>
      </c>
      <c r="O739">
        <v>8901234567</v>
      </c>
    </row>
    <row r="740" spans="1:15" x14ac:dyDescent="0.25">
      <c r="A740" t="s">
        <v>6282</v>
      </c>
      <c r="B740" t="s">
        <v>7617</v>
      </c>
      <c r="C740" s="1">
        <v>45325</v>
      </c>
      <c r="E740" t="s">
        <v>146</v>
      </c>
      <c r="F740" t="s">
        <v>147</v>
      </c>
      <c r="G740" t="s">
        <v>6884</v>
      </c>
      <c r="I740" t="s">
        <v>6842</v>
      </c>
      <c r="J740" t="s">
        <v>6898</v>
      </c>
      <c r="K740">
        <v>44114</v>
      </c>
      <c r="L740">
        <v>81</v>
      </c>
      <c r="M740" t="s">
        <v>6859</v>
      </c>
      <c r="N740">
        <v>3.77</v>
      </c>
      <c r="O740">
        <v>2345678901</v>
      </c>
    </row>
    <row r="741" spans="1:15" x14ac:dyDescent="0.25">
      <c r="A741" t="s">
        <v>6290</v>
      </c>
      <c r="B741" t="s">
        <v>7618</v>
      </c>
      <c r="C741" s="1">
        <v>45301</v>
      </c>
      <c r="E741" t="s">
        <v>146</v>
      </c>
      <c r="F741" t="s">
        <v>147</v>
      </c>
      <c r="G741" t="s">
        <v>6884</v>
      </c>
      <c r="I741" t="s">
        <v>6841</v>
      </c>
      <c r="J741" t="s">
        <v>6870</v>
      </c>
      <c r="K741">
        <v>37087</v>
      </c>
      <c r="L741">
        <v>67</v>
      </c>
      <c r="M741" t="s">
        <v>6862</v>
      </c>
      <c r="N741">
        <v>3.1</v>
      </c>
      <c r="O741">
        <v>2233445566</v>
      </c>
    </row>
    <row r="742" spans="1:15" x14ac:dyDescent="0.25">
      <c r="A742" t="s">
        <v>6304</v>
      </c>
      <c r="B742" t="s">
        <v>7619</v>
      </c>
      <c r="C742" s="1">
        <v>45300</v>
      </c>
      <c r="E742" t="s">
        <v>31</v>
      </c>
      <c r="F742" t="s">
        <v>32</v>
      </c>
      <c r="G742" t="s">
        <v>6856</v>
      </c>
      <c r="H742" t="s">
        <v>6857</v>
      </c>
      <c r="I742" t="s">
        <v>6839</v>
      </c>
      <c r="J742" t="s">
        <v>6882</v>
      </c>
      <c r="K742">
        <v>42101</v>
      </c>
      <c r="L742">
        <v>24</v>
      </c>
      <c r="M742" t="s">
        <v>6862</v>
      </c>
      <c r="N742">
        <v>1.37</v>
      </c>
      <c r="O742">
        <v>3456789012</v>
      </c>
    </row>
    <row r="743" spans="1:15" x14ac:dyDescent="0.25">
      <c r="A743" t="s">
        <v>6308</v>
      </c>
      <c r="B743" t="s">
        <v>7620</v>
      </c>
      <c r="C743" s="1">
        <v>45310</v>
      </c>
      <c r="E743" t="s">
        <v>233</v>
      </c>
      <c r="F743" t="s">
        <v>32</v>
      </c>
      <c r="G743" t="s">
        <v>6895</v>
      </c>
      <c r="H743" t="s">
        <v>6896</v>
      </c>
      <c r="I743" t="s">
        <v>6839</v>
      </c>
      <c r="J743" t="s">
        <v>6873</v>
      </c>
      <c r="K743">
        <v>42701</v>
      </c>
      <c r="L743">
        <v>81</v>
      </c>
      <c r="M743" t="s">
        <v>6862</v>
      </c>
      <c r="N743">
        <v>2.97</v>
      </c>
      <c r="O743">
        <v>3456789012</v>
      </c>
    </row>
    <row r="744" spans="1:15" x14ac:dyDescent="0.25">
      <c r="A744" t="s">
        <v>6314</v>
      </c>
      <c r="B744" t="s">
        <v>7621</v>
      </c>
      <c r="C744" s="1">
        <v>45336</v>
      </c>
      <c r="E744" t="s">
        <v>233</v>
      </c>
      <c r="F744" t="s">
        <v>32</v>
      </c>
      <c r="G744" t="s">
        <v>6895</v>
      </c>
      <c r="H744" t="s">
        <v>6896</v>
      </c>
      <c r="I744" t="s">
        <v>6839</v>
      </c>
      <c r="J744" t="s">
        <v>6882</v>
      </c>
      <c r="K744">
        <v>42101</v>
      </c>
      <c r="L744">
        <v>65</v>
      </c>
      <c r="M744" t="s">
        <v>6859</v>
      </c>
      <c r="N744">
        <v>3.01</v>
      </c>
      <c r="O744">
        <v>3456789012</v>
      </c>
    </row>
    <row r="745" spans="1:15" x14ac:dyDescent="0.25">
      <c r="A745" t="s">
        <v>6325</v>
      </c>
      <c r="B745" t="s">
        <v>7622</v>
      </c>
      <c r="C745" s="1">
        <v>45315</v>
      </c>
      <c r="E745" t="s">
        <v>233</v>
      </c>
      <c r="F745" t="s">
        <v>32</v>
      </c>
      <c r="G745" t="s">
        <v>6895</v>
      </c>
      <c r="H745" t="s">
        <v>6896</v>
      </c>
      <c r="I745" t="s">
        <v>6842</v>
      </c>
      <c r="J745" t="s">
        <v>6876</v>
      </c>
      <c r="K745">
        <v>43215</v>
      </c>
      <c r="L745">
        <v>36</v>
      </c>
      <c r="M745" t="s">
        <v>6862</v>
      </c>
      <c r="N745">
        <v>1.28</v>
      </c>
      <c r="O745">
        <v>6789012345</v>
      </c>
    </row>
    <row r="746" spans="1:15" x14ac:dyDescent="0.25">
      <c r="A746" t="s">
        <v>6333</v>
      </c>
      <c r="B746" t="s">
        <v>7623</v>
      </c>
      <c r="C746" s="1">
        <v>45376</v>
      </c>
      <c r="E746" t="s">
        <v>31</v>
      </c>
      <c r="F746" t="s">
        <v>32</v>
      </c>
      <c r="G746" t="s">
        <v>6856</v>
      </c>
      <c r="H746" t="s">
        <v>6857</v>
      </c>
      <c r="I746" t="s">
        <v>6840</v>
      </c>
      <c r="J746" t="s">
        <v>6865</v>
      </c>
      <c r="K746">
        <v>30303</v>
      </c>
      <c r="L746">
        <v>39</v>
      </c>
      <c r="M746" t="s">
        <v>6859</v>
      </c>
      <c r="N746">
        <v>1.3</v>
      </c>
      <c r="O746">
        <v>8901234567</v>
      </c>
    </row>
    <row r="747" spans="1:15" x14ac:dyDescent="0.25">
      <c r="A747" t="s">
        <v>6337</v>
      </c>
      <c r="B747" t="s">
        <v>7624</v>
      </c>
      <c r="C747" s="1">
        <v>45294</v>
      </c>
      <c r="E747" t="s">
        <v>52</v>
      </c>
      <c r="F747" t="s">
        <v>44</v>
      </c>
      <c r="G747" t="s">
        <v>6864</v>
      </c>
      <c r="I747" t="s">
        <v>6841</v>
      </c>
      <c r="J747" t="s">
        <v>6870</v>
      </c>
      <c r="K747">
        <v>37087</v>
      </c>
      <c r="L747">
        <v>36</v>
      </c>
      <c r="M747" t="s">
        <v>6859</v>
      </c>
      <c r="N747">
        <v>1.1000000000000001</v>
      </c>
      <c r="O747">
        <v>2233445566</v>
      </c>
    </row>
    <row r="748" spans="1:15" x14ac:dyDescent="0.25">
      <c r="A748" t="s">
        <v>6347</v>
      </c>
      <c r="B748" t="s">
        <v>7625</v>
      </c>
      <c r="C748" s="1">
        <v>45326</v>
      </c>
      <c r="E748" t="s">
        <v>31</v>
      </c>
      <c r="F748" t="s">
        <v>32</v>
      </c>
      <c r="G748" t="s">
        <v>6856</v>
      </c>
      <c r="H748" t="s">
        <v>6857</v>
      </c>
      <c r="I748" t="s">
        <v>6839</v>
      </c>
      <c r="J748" t="s">
        <v>6858</v>
      </c>
      <c r="K748">
        <v>40202</v>
      </c>
      <c r="L748">
        <v>24</v>
      </c>
      <c r="M748" t="s">
        <v>6859</v>
      </c>
      <c r="N748">
        <v>1.02</v>
      </c>
      <c r="O748">
        <v>9012345678</v>
      </c>
    </row>
    <row r="749" spans="1:15" x14ac:dyDescent="0.25">
      <c r="A749" t="s">
        <v>6356</v>
      </c>
      <c r="B749" t="s">
        <v>7626</v>
      </c>
      <c r="C749" s="1">
        <v>45336</v>
      </c>
      <c r="E749" t="s">
        <v>52</v>
      </c>
      <c r="F749" t="s">
        <v>44</v>
      </c>
      <c r="G749" t="s">
        <v>6864</v>
      </c>
      <c r="I749" t="s">
        <v>6842</v>
      </c>
      <c r="J749" t="s">
        <v>6876</v>
      </c>
      <c r="K749">
        <v>43215</v>
      </c>
      <c r="L749">
        <v>79</v>
      </c>
      <c r="M749" t="s">
        <v>6859</v>
      </c>
      <c r="N749">
        <v>3.25</v>
      </c>
      <c r="O749">
        <v>6789012345</v>
      </c>
    </row>
    <row r="750" spans="1:15" x14ac:dyDescent="0.25">
      <c r="A750" t="s">
        <v>6362</v>
      </c>
      <c r="B750" t="s">
        <v>7627</v>
      </c>
      <c r="C750" s="1">
        <v>45338</v>
      </c>
      <c r="E750" t="s">
        <v>146</v>
      </c>
      <c r="F750" t="s">
        <v>147</v>
      </c>
      <c r="G750" t="s">
        <v>6884</v>
      </c>
      <c r="I750" t="s">
        <v>6842</v>
      </c>
      <c r="J750" t="s">
        <v>6876</v>
      </c>
      <c r="K750">
        <v>43215</v>
      </c>
      <c r="L750">
        <v>65</v>
      </c>
      <c r="M750" t="s">
        <v>6862</v>
      </c>
      <c r="N750">
        <v>2.19</v>
      </c>
      <c r="O750">
        <v>6789012345</v>
      </c>
    </row>
    <row r="751" spans="1:15" x14ac:dyDescent="0.25">
      <c r="A751" t="s">
        <v>6377</v>
      </c>
      <c r="B751" t="s">
        <v>7628</v>
      </c>
      <c r="C751" s="1">
        <v>45309</v>
      </c>
      <c r="E751" t="s">
        <v>31</v>
      </c>
      <c r="F751" t="s">
        <v>32</v>
      </c>
      <c r="G751" t="s">
        <v>6856</v>
      </c>
      <c r="H751" t="s">
        <v>6857</v>
      </c>
      <c r="I751" t="s">
        <v>6839</v>
      </c>
      <c r="J751" t="s">
        <v>6882</v>
      </c>
      <c r="K751">
        <v>42101</v>
      </c>
      <c r="L751">
        <v>41</v>
      </c>
      <c r="M751" t="s">
        <v>6859</v>
      </c>
      <c r="N751">
        <v>1.07</v>
      </c>
      <c r="O751">
        <v>3456789012</v>
      </c>
    </row>
    <row r="752" spans="1:15" x14ac:dyDescent="0.25">
      <c r="A752" t="s">
        <v>6388</v>
      </c>
      <c r="B752" t="s">
        <v>7629</v>
      </c>
      <c r="C752" s="1">
        <v>45327</v>
      </c>
      <c r="E752" t="s">
        <v>52</v>
      </c>
      <c r="F752" t="s">
        <v>44</v>
      </c>
      <c r="G752" t="s">
        <v>6864</v>
      </c>
      <c r="I752" t="s">
        <v>6840</v>
      </c>
      <c r="J752" t="s">
        <v>6865</v>
      </c>
      <c r="K752">
        <v>30303</v>
      </c>
      <c r="L752">
        <v>72</v>
      </c>
      <c r="M752" t="s">
        <v>6862</v>
      </c>
      <c r="N752">
        <v>2.15</v>
      </c>
      <c r="O752">
        <v>8901234567</v>
      </c>
    </row>
    <row r="753" spans="1:16" x14ac:dyDescent="0.25">
      <c r="A753" t="s">
        <v>6392</v>
      </c>
      <c r="B753" t="s">
        <v>7630</v>
      </c>
      <c r="C753" s="1">
        <v>45380</v>
      </c>
      <c r="E753" t="s">
        <v>233</v>
      </c>
      <c r="F753" t="s">
        <v>32</v>
      </c>
      <c r="G753" t="s">
        <v>6895</v>
      </c>
      <c r="H753" t="s">
        <v>6896</v>
      </c>
      <c r="I753" t="s">
        <v>6841</v>
      </c>
      <c r="J753" t="s">
        <v>6870</v>
      </c>
      <c r="K753">
        <v>37087</v>
      </c>
      <c r="L753">
        <v>59</v>
      </c>
      <c r="M753" t="s">
        <v>6859</v>
      </c>
      <c r="N753">
        <v>1.49</v>
      </c>
      <c r="O753">
        <v>2233445566</v>
      </c>
    </row>
    <row r="754" spans="1:16" x14ac:dyDescent="0.25">
      <c r="A754" t="s">
        <v>6413</v>
      </c>
      <c r="B754" t="s">
        <v>7631</v>
      </c>
      <c r="C754" s="1">
        <v>45302</v>
      </c>
      <c r="E754" t="s">
        <v>43</v>
      </c>
      <c r="F754" t="s">
        <v>44</v>
      </c>
      <c r="G754" t="s">
        <v>6861</v>
      </c>
      <c r="I754" t="s">
        <v>6840</v>
      </c>
      <c r="J754" t="s">
        <v>6865</v>
      </c>
      <c r="K754">
        <v>30303</v>
      </c>
      <c r="L754">
        <v>51</v>
      </c>
      <c r="M754" t="s">
        <v>6862</v>
      </c>
      <c r="N754">
        <v>0.95</v>
      </c>
      <c r="O754">
        <v>8901234567</v>
      </c>
    </row>
    <row r="755" spans="1:16" x14ac:dyDescent="0.25">
      <c r="A755" t="s">
        <v>6417</v>
      </c>
      <c r="B755" t="s">
        <v>7632</v>
      </c>
      <c r="C755" s="1">
        <v>45346</v>
      </c>
      <c r="E755" t="s">
        <v>31</v>
      </c>
      <c r="F755" t="s">
        <v>32</v>
      </c>
      <c r="G755" t="s">
        <v>6856</v>
      </c>
      <c r="H755" t="s">
        <v>6857</v>
      </c>
      <c r="I755" t="s">
        <v>6840</v>
      </c>
      <c r="J755" t="s">
        <v>6878</v>
      </c>
      <c r="K755">
        <v>30114</v>
      </c>
      <c r="L755">
        <v>25</v>
      </c>
      <c r="M755" t="s">
        <v>6859</v>
      </c>
      <c r="N755">
        <v>1.06</v>
      </c>
      <c r="O755">
        <v>8901234567</v>
      </c>
    </row>
    <row r="756" spans="1:16" x14ac:dyDescent="0.25">
      <c r="A756" t="s">
        <v>6423</v>
      </c>
      <c r="B756" t="s">
        <v>7633</v>
      </c>
      <c r="C756" s="1">
        <v>45295</v>
      </c>
      <c r="E756" t="s">
        <v>146</v>
      </c>
      <c r="F756" t="s">
        <v>147</v>
      </c>
      <c r="G756" t="s">
        <v>6884</v>
      </c>
      <c r="I756" t="s">
        <v>6840</v>
      </c>
      <c r="J756" t="s">
        <v>6865</v>
      </c>
      <c r="K756">
        <v>30303</v>
      </c>
      <c r="L756">
        <v>72</v>
      </c>
      <c r="M756" t="s">
        <v>6862</v>
      </c>
      <c r="N756">
        <v>2.48</v>
      </c>
      <c r="O756">
        <v>8901234567</v>
      </c>
    </row>
    <row r="757" spans="1:16" x14ac:dyDescent="0.25">
      <c r="A757" t="s">
        <v>6427</v>
      </c>
      <c r="B757" t="s">
        <v>7634</v>
      </c>
      <c r="C757" s="1">
        <v>45326</v>
      </c>
      <c r="E757" t="s">
        <v>146</v>
      </c>
      <c r="F757" t="s">
        <v>147</v>
      </c>
      <c r="G757" t="s">
        <v>6884</v>
      </c>
      <c r="I757" t="s">
        <v>6841</v>
      </c>
      <c r="J757" t="s">
        <v>6868</v>
      </c>
      <c r="K757">
        <v>37203</v>
      </c>
      <c r="L757">
        <v>72</v>
      </c>
      <c r="M757" t="s">
        <v>6862</v>
      </c>
      <c r="N757">
        <v>3.16</v>
      </c>
      <c r="O757">
        <v>7890123456</v>
      </c>
    </row>
    <row r="758" spans="1:16" x14ac:dyDescent="0.25">
      <c r="A758" t="s">
        <v>6432</v>
      </c>
      <c r="B758" t="s">
        <v>7635</v>
      </c>
      <c r="C758" s="1">
        <v>45316</v>
      </c>
      <c r="D758" s="1">
        <v>45508</v>
      </c>
      <c r="E758" t="s">
        <v>31</v>
      </c>
      <c r="F758" t="s">
        <v>32</v>
      </c>
      <c r="G758" t="s">
        <v>6856</v>
      </c>
      <c r="H758" t="s">
        <v>6857</v>
      </c>
      <c r="I758" t="s">
        <v>6840</v>
      </c>
      <c r="J758" t="s">
        <v>6865</v>
      </c>
      <c r="K758">
        <v>30303</v>
      </c>
      <c r="L758">
        <v>48</v>
      </c>
      <c r="M758" t="s">
        <v>6862</v>
      </c>
      <c r="N758">
        <v>1.2</v>
      </c>
      <c r="O758">
        <v>8901234567</v>
      </c>
      <c r="P758" t="s">
        <v>6879</v>
      </c>
    </row>
    <row r="759" spans="1:16" x14ac:dyDescent="0.25">
      <c r="A759" t="s">
        <v>6436</v>
      </c>
      <c r="B759" t="s">
        <v>7636</v>
      </c>
      <c r="C759" s="1">
        <v>45293</v>
      </c>
      <c r="E759" t="s">
        <v>31</v>
      </c>
      <c r="F759" t="s">
        <v>32</v>
      </c>
      <c r="G759" t="s">
        <v>6856</v>
      </c>
      <c r="H759" t="s">
        <v>6857</v>
      </c>
      <c r="I759" t="s">
        <v>6839</v>
      </c>
      <c r="J759" t="s">
        <v>6882</v>
      </c>
      <c r="K759">
        <v>42101</v>
      </c>
      <c r="L759">
        <v>56</v>
      </c>
      <c r="M759" t="s">
        <v>6859</v>
      </c>
      <c r="N759">
        <v>0.78</v>
      </c>
      <c r="O759">
        <v>3456789012</v>
      </c>
    </row>
    <row r="760" spans="1:16" x14ac:dyDescent="0.25">
      <c r="A760" t="s">
        <v>6443</v>
      </c>
      <c r="B760" t="s">
        <v>7637</v>
      </c>
      <c r="C760" s="1">
        <v>45310</v>
      </c>
      <c r="E760" t="s">
        <v>233</v>
      </c>
      <c r="F760" t="s">
        <v>32</v>
      </c>
      <c r="G760" t="s">
        <v>6895</v>
      </c>
      <c r="H760" t="s">
        <v>6896</v>
      </c>
      <c r="I760" t="s">
        <v>6840</v>
      </c>
      <c r="J760" t="s">
        <v>6878</v>
      </c>
      <c r="K760">
        <v>30114</v>
      </c>
      <c r="L760">
        <v>47</v>
      </c>
      <c r="M760" t="s">
        <v>6859</v>
      </c>
      <c r="N760">
        <v>0.78</v>
      </c>
      <c r="O760">
        <v>8901234567</v>
      </c>
    </row>
    <row r="761" spans="1:16" x14ac:dyDescent="0.25">
      <c r="A761" t="s">
        <v>6447</v>
      </c>
      <c r="B761" t="s">
        <v>7638</v>
      </c>
      <c r="C761" s="1">
        <v>45360</v>
      </c>
      <c r="E761" t="s">
        <v>31</v>
      </c>
      <c r="F761" t="s">
        <v>32</v>
      </c>
      <c r="G761" t="s">
        <v>6856</v>
      </c>
      <c r="H761" t="s">
        <v>6857</v>
      </c>
      <c r="I761" t="s">
        <v>6840</v>
      </c>
      <c r="J761" t="s">
        <v>6878</v>
      </c>
      <c r="K761">
        <v>30114</v>
      </c>
      <c r="L761">
        <v>63</v>
      </c>
      <c r="M761" t="s">
        <v>6859</v>
      </c>
      <c r="N761">
        <v>1.27</v>
      </c>
      <c r="O761">
        <v>8901234567</v>
      </c>
    </row>
    <row r="762" spans="1:16" x14ac:dyDescent="0.25">
      <c r="A762" t="s">
        <v>6451</v>
      </c>
      <c r="B762" t="s">
        <v>7639</v>
      </c>
      <c r="C762" s="1">
        <v>45340</v>
      </c>
      <c r="E762" t="s">
        <v>31</v>
      </c>
      <c r="F762" t="s">
        <v>32</v>
      </c>
      <c r="G762" t="s">
        <v>6856</v>
      </c>
      <c r="H762" t="s">
        <v>6857</v>
      </c>
      <c r="I762" t="s">
        <v>6840</v>
      </c>
      <c r="J762" t="s">
        <v>6878</v>
      </c>
      <c r="K762">
        <v>30114</v>
      </c>
      <c r="L762">
        <v>29</v>
      </c>
      <c r="M762" t="s">
        <v>6859</v>
      </c>
      <c r="N762">
        <v>1.1100000000000001</v>
      </c>
      <c r="O762">
        <v>8901234567</v>
      </c>
    </row>
    <row r="763" spans="1:16" x14ac:dyDescent="0.25">
      <c r="A763" t="s">
        <v>6458</v>
      </c>
      <c r="B763" t="s">
        <v>7640</v>
      </c>
      <c r="C763" s="1">
        <v>45343</v>
      </c>
      <c r="E763" t="s">
        <v>146</v>
      </c>
      <c r="F763" t="s">
        <v>147</v>
      </c>
      <c r="G763" t="s">
        <v>6884</v>
      </c>
      <c r="I763" t="s">
        <v>6840</v>
      </c>
      <c r="J763" t="s">
        <v>6865</v>
      </c>
      <c r="K763">
        <v>30303</v>
      </c>
      <c r="L763">
        <v>84</v>
      </c>
      <c r="M763" t="s">
        <v>6859</v>
      </c>
      <c r="N763">
        <v>2.31</v>
      </c>
      <c r="O763">
        <v>8901234567</v>
      </c>
    </row>
    <row r="764" spans="1:16" x14ac:dyDescent="0.25">
      <c r="A764" t="s">
        <v>6467</v>
      </c>
      <c r="B764" t="s">
        <v>7641</v>
      </c>
      <c r="C764" s="1">
        <v>45363</v>
      </c>
      <c r="E764" t="s">
        <v>31</v>
      </c>
      <c r="F764" t="s">
        <v>32</v>
      </c>
      <c r="G764" t="s">
        <v>6856</v>
      </c>
      <c r="H764" t="s">
        <v>6857</v>
      </c>
      <c r="I764" t="s">
        <v>6839</v>
      </c>
      <c r="J764" t="s">
        <v>6858</v>
      </c>
      <c r="K764">
        <v>40202</v>
      </c>
      <c r="L764">
        <v>41</v>
      </c>
      <c r="M764" t="s">
        <v>6862</v>
      </c>
      <c r="N764">
        <v>1.29</v>
      </c>
      <c r="O764">
        <v>3456789012</v>
      </c>
    </row>
    <row r="765" spans="1:16" x14ac:dyDescent="0.25">
      <c r="A765" t="s">
        <v>6471</v>
      </c>
      <c r="B765" t="s">
        <v>7642</v>
      </c>
      <c r="C765" s="1">
        <v>45369</v>
      </c>
      <c r="D765" s="1">
        <v>45608</v>
      </c>
      <c r="E765" t="s">
        <v>43</v>
      </c>
      <c r="F765" t="s">
        <v>44</v>
      </c>
      <c r="G765" t="s">
        <v>6861</v>
      </c>
      <c r="I765" t="s">
        <v>6840</v>
      </c>
      <c r="J765" t="s">
        <v>6878</v>
      </c>
      <c r="K765">
        <v>30114</v>
      </c>
      <c r="L765">
        <v>57</v>
      </c>
      <c r="M765" t="s">
        <v>6859</v>
      </c>
      <c r="N765">
        <v>0.9</v>
      </c>
      <c r="O765">
        <v>8901234567</v>
      </c>
      <c r="P765" t="s">
        <v>6879</v>
      </c>
    </row>
    <row r="766" spans="1:16" x14ac:dyDescent="0.25">
      <c r="A766" t="s">
        <v>6476</v>
      </c>
      <c r="B766" t="s">
        <v>7643</v>
      </c>
      <c r="C766" s="1">
        <v>45380</v>
      </c>
      <c r="E766" t="s">
        <v>233</v>
      </c>
      <c r="F766" t="s">
        <v>32</v>
      </c>
      <c r="G766" t="s">
        <v>6895</v>
      </c>
      <c r="H766" t="s">
        <v>6896</v>
      </c>
      <c r="I766" t="s">
        <v>6839</v>
      </c>
      <c r="J766" t="s">
        <v>6858</v>
      </c>
      <c r="K766">
        <v>40202</v>
      </c>
      <c r="L766">
        <v>60</v>
      </c>
      <c r="M766" t="s">
        <v>6859</v>
      </c>
      <c r="N766">
        <v>0.9</v>
      </c>
      <c r="O766">
        <v>9012345678</v>
      </c>
    </row>
    <row r="767" spans="1:16" x14ac:dyDescent="0.25">
      <c r="A767" t="s">
        <v>6486</v>
      </c>
      <c r="B767" t="s">
        <v>7644</v>
      </c>
      <c r="C767" s="1">
        <v>45365</v>
      </c>
      <c r="E767" t="s">
        <v>52</v>
      </c>
      <c r="F767" t="s">
        <v>44</v>
      </c>
      <c r="G767" t="s">
        <v>6864</v>
      </c>
      <c r="I767" t="s">
        <v>6840</v>
      </c>
      <c r="J767" t="s">
        <v>6865</v>
      </c>
      <c r="K767">
        <v>30303</v>
      </c>
      <c r="L767">
        <v>47</v>
      </c>
      <c r="M767" t="s">
        <v>6862</v>
      </c>
      <c r="N767">
        <v>1.06</v>
      </c>
      <c r="O767">
        <v>8901234567</v>
      </c>
    </row>
    <row r="768" spans="1:16" x14ac:dyDescent="0.25">
      <c r="A768" t="s">
        <v>6494</v>
      </c>
      <c r="B768" t="s">
        <v>7645</v>
      </c>
      <c r="C768" s="1">
        <v>45330</v>
      </c>
      <c r="E768" t="s">
        <v>52</v>
      </c>
      <c r="F768" t="s">
        <v>44</v>
      </c>
      <c r="G768" t="s">
        <v>6864</v>
      </c>
      <c r="I768" t="s">
        <v>6841</v>
      </c>
      <c r="J768" t="s">
        <v>6870</v>
      </c>
      <c r="K768">
        <v>37087</v>
      </c>
      <c r="L768">
        <v>52</v>
      </c>
      <c r="M768" t="s">
        <v>6862</v>
      </c>
      <c r="N768">
        <v>1.42</v>
      </c>
      <c r="O768">
        <v>2233445566</v>
      </c>
    </row>
    <row r="769" spans="1:16" x14ac:dyDescent="0.25">
      <c r="A769" t="s">
        <v>6508</v>
      </c>
      <c r="B769" t="s">
        <v>7646</v>
      </c>
      <c r="C769" s="1">
        <v>45351</v>
      </c>
      <c r="E769" t="s">
        <v>146</v>
      </c>
      <c r="F769" t="s">
        <v>147</v>
      </c>
      <c r="G769" t="s">
        <v>6884</v>
      </c>
      <c r="I769" t="s">
        <v>6839</v>
      </c>
      <c r="J769" t="s">
        <v>6873</v>
      </c>
      <c r="K769">
        <v>42701</v>
      </c>
      <c r="L769">
        <v>75</v>
      </c>
      <c r="M769" t="s">
        <v>6859</v>
      </c>
      <c r="N769">
        <v>2.76</v>
      </c>
      <c r="O769">
        <v>3456789012</v>
      </c>
    </row>
    <row r="770" spans="1:16" x14ac:dyDescent="0.25">
      <c r="A770" t="s">
        <v>6519</v>
      </c>
      <c r="B770" t="s">
        <v>7647</v>
      </c>
      <c r="C770" s="1">
        <v>45365</v>
      </c>
      <c r="D770" s="1">
        <v>45586</v>
      </c>
      <c r="E770" t="s">
        <v>52</v>
      </c>
      <c r="F770" t="s">
        <v>44</v>
      </c>
      <c r="G770" t="s">
        <v>6864</v>
      </c>
      <c r="I770" t="s">
        <v>6841</v>
      </c>
      <c r="J770" t="s">
        <v>6870</v>
      </c>
      <c r="K770">
        <v>37087</v>
      </c>
      <c r="L770">
        <v>31</v>
      </c>
      <c r="M770" t="s">
        <v>6862</v>
      </c>
      <c r="N770">
        <v>1.52</v>
      </c>
      <c r="O770">
        <v>2233445566</v>
      </c>
      <c r="P770" t="s">
        <v>6871</v>
      </c>
    </row>
    <row r="771" spans="1:16" x14ac:dyDescent="0.25">
      <c r="A771" t="s">
        <v>6531</v>
      </c>
      <c r="B771" t="s">
        <v>7648</v>
      </c>
      <c r="C771" s="1">
        <v>45342</v>
      </c>
      <c r="E771" t="s">
        <v>31</v>
      </c>
      <c r="F771" t="s">
        <v>32</v>
      </c>
      <c r="G771" t="s">
        <v>6856</v>
      </c>
      <c r="H771" t="s">
        <v>6857</v>
      </c>
      <c r="I771" t="s">
        <v>6840</v>
      </c>
      <c r="J771" t="s">
        <v>6865</v>
      </c>
      <c r="K771">
        <v>30303</v>
      </c>
      <c r="L771">
        <v>69</v>
      </c>
      <c r="M771" t="s">
        <v>6859</v>
      </c>
      <c r="N771">
        <v>2.57</v>
      </c>
      <c r="O771">
        <v>8901234567</v>
      </c>
    </row>
    <row r="772" spans="1:16" x14ac:dyDescent="0.25">
      <c r="A772" t="s">
        <v>6540</v>
      </c>
      <c r="B772" t="s">
        <v>7649</v>
      </c>
      <c r="C772" s="1">
        <v>45304</v>
      </c>
      <c r="E772" t="s">
        <v>43</v>
      </c>
      <c r="F772" t="s">
        <v>44</v>
      </c>
      <c r="G772" t="s">
        <v>6861</v>
      </c>
      <c r="I772" t="s">
        <v>6842</v>
      </c>
      <c r="J772" t="s">
        <v>6898</v>
      </c>
      <c r="K772">
        <v>44114</v>
      </c>
      <c r="L772">
        <v>69</v>
      </c>
      <c r="M772" t="s">
        <v>6862</v>
      </c>
      <c r="N772">
        <v>2.6</v>
      </c>
      <c r="O772">
        <v>6789012345</v>
      </c>
    </row>
    <row r="773" spans="1:16" x14ac:dyDescent="0.25">
      <c r="A773" t="s">
        <v>6563</v>
      </c>
      <c r="B773" t="s">
        <v>7650</v>
      </c>
      <c r="C773" s="1">
        <v>45341</v>
      </c>
      <c r="E773" t="s">
        <v>146</v>
      </c>
      <c r="F773" t="s">
        <v>147</v>
      </c>
      <c r="G773" t="s">
        <v>6884</v>
      </c>
      <c r="I773" t="s">
        <v>6842</v>
      </c>
      <c r="J773" t="s">
        <v>6898</v>
      </c>
      <c r="K773">
        <v>44114</v>
      </c>
      <c r="L773">
        <v>81</v>
      </c>
      <c r="M773" t="s">
        <v>6859</v>
      </c>
      <c r="N773">
        <v>3.36</v>
      </c>
      <c r="O773">
        <v>2345678901</v>
      </c>
    </row>
    <row r="774" spans="1:16" x14ac:dyDescent="0.25">
      <c r="A774" t="s">
        <v>6570</v>
      </c>
      <c r="B774" t="s">
        <v>7651</v>
      </c>
      <c r="C774" s="1">
        <v>45331</v>
      </c>
      <c r="E774" t="s">
        <v>233</v>
      </c>
      <c r="F774" t="s">
        <v>32</v>
      </c>
      <c r="G774" t="s">
        <v>6895</v>
      </c>
      <c r="H774" t="s">
        <v>6896</v>
      </c>
      <c r="I774" t="s">
        <v>6841</v>
      </c>
      <c r="J774" t="s">
        <v>6886</v>
      </c>
      <c r="K774">
        <v>37919</v>
      </c>
      <c r="L774">
        <v>49</v>
      </c>
      <c r="M774" t="s">
        <v>6862</v>
      </c>
      <c r="N774">
        <v>0.72</v>
      </c>
      <c r="O774">
        <v>7890123456</v>
      </c>
    </row>
    <row r="775" spans="1:16" x14ac:dyDescent="0.25">
      <c r="A775" t="s">
        <v>6574</v>
      </c>
      <c r="B775" t="s">
        <v>7652</v>
      </c>
      <c r="C775" s="1">
        <v>45379</v>
      </c>
      <c r="E775" t="s">
        <v>31</v>
      </c>
      <c r="F775" t="s">
        <v>32</v>
      </c>
      <c r="G775" t="s">
        <v>6856</v>
      </c>
      <c r="H775" t="s">
        <v>6857</v>
      </c>
      <c r="I775" t="s">
        <v>6839</v>
      </c>
      <c r="J775" t="s">
        <v>6858</v>
      </c>
      <c r="K775">
        <v>40202</v>
      </c>
      <c r="L775">
        <v>34</v>
      </c>
      <c r="M775" t="s">
        <v>6859</v>
      </c>
      <c r="N775">
        <v>1.1599999999999999</v>
      </c>
      <c r="O775">
        <v>9012345678</v>
      </c>
    </row>
    <row r="776" spans="1:16" x14ac:dyDescent="0.25">
      <c r="A776" t="s">
        <v>6583</v>
      </c>
      <c r="B776" t="s">
        <v>7653</v>
      </c>
      <c r="C776" s="1">
        <v>45339</v>
      </c>
      <c r="E776" t="s">
        <v>31</v>
      </c>
      <c r="F776" t="s">
        <v>32</v>
      </c>
      <c r="G776" t="s">
        <v>6856</v>
      </c>
      <c r="H776" t="s">
        <v>6857</v>
      </c>
      <c r="I776" t="s">
        <v>6841</v>
      </c>
      <c r="J776" t="s">
        <v>6870</v>
      </c>
      <c r="K776">
        <v>37087</v>
      </c>
      <c r="L776">
        <v>82</v>
      </c>
      <c r="M776" t="s">
        <v>6862</v>
      </c>
      <c r="N776">
        <v>3.64</v>
      </c>
      <c r="O776">
        <v>2233445566</v>
      </c>
    </row>
    <row r="777" spans="1:16" x14ac:dyDescent="0.25">
      <c r="A777" t="s">
        <v>6591</v>
      </c>
      <c r="B777" t="s">
        <v>7654</v>
      </c>
      <c r="C777" s="1">
        <v>45303</v>
      </c>
      <c r="D777" s="1">
        <v>45445</v>
      </c>
      <c r="E777" t="s">
        <v>43</v>
      </c>
      <c r="F777" t="s">
        <v>44</v>
      </c>
      <c r="G777" t="s">
        <v>6861</v>
      </c>
      <c r="I777" t="s">
        <v>6841</v>
      </c>
      <c r="J777" t="s">
        <v>6870</v>
      </c>
      <c r="K777">
        <v>37087</v>
      </c>
      <c r="L777">
        <v>27</v>
      </c>
      <c r="M777" t="s">
        <v>6859</v>
      </c>
      <c r="N777">
        <v>1.44</v>
      </c>
      <c r="O777">
        <v>2233445566</v>
      </c>
      <c r="P777" t="s">
        <v>6871</v>
      </c>
    </row>
    <row r="778" spans="1:16" x14ac:dyDescent="0.25">
      <c r="A778" t="s">
        <v>6597</v>
      </c>
      <c r="B778" t="s">
        <v>7655</v>
      </c>
      <c r="C778" s="1">
        <v>45310</v>
      </c>
      <c r="E778" t="s">
        <v>43</v>
      </c>
      <c r="F778" t="s">
        <v>44</v>
      </c>
      <c r="G778" t="s">
        <v>6861</v>
      </c>
      <c r="I778" t="s">
        <v>6842</v>
      </c>
      <c r="J778" t="s">
        <v>6876</v>
      </c>
      <c r="K778">
        <v>43215</v>
      </c>
      <c r="L778">
        <v>32</v>
      </c>
      <c r="M778" t="s">
        <v>6862</v>
      </c>
      <c r="N778">
        <v>0.97</v>
      </c>
      <c r="O778">
        <v>6789012345</v>
      </c>
    </row>
    <row r="779" spans="1:16" x14ac:dyDescent="0.25">
      <c r="A779" t="s">
        <v>6608</v>
      </c>
      <c r="B779" t="s">
        <v>7656</v>
      </c>
      <c r="C779" s="1">
        <v>45311</v>
      </c>
      <c r="E779" t="s">
        <v>52</v>
      </c>
      <c r="F779" t="s">
        <v>44</v>
      </c>
      <c r="G779" t="s">
        <v>6864</v>
      </c>
      <c r="I779" t="s">
        <v>6842</v>
      </c>
      <c r="J779" t="s">
        <v>6876</v>
      </c>
      <c r="K779">
        <v>43215</v>
      </c>
      <c r="L779">
        <v>29</v>
      </c>
      <c r="M779" t="s">
        <v>6859</v>
      </c>
      <c r="N779">
        <v>1.1200000000000001</v>
      </c>
      <c r="O779">
        <v>2345678901</v>
      </c>
    </row>
    <row r="780" spans="1:16" x14ac:dyDescent="0.25">
      <c r="A780" t="s">
        <v>6619</v>
      </c>
      <c r="B780" t="s">
        <v>7657</v>
      </c>
      <c r="C780" s="1">
        <v>45333</v>
      </c>
      <c r="E780" t="s">
        <v>52</v>
      </c>
      <c r="F780" t="s">
        <v>44</v>
      </c>
      <c r="G780" t="s">
        <v>6864</v>
      </c>
      <c r="I780" t="s">
        <v>6841</v>
      </c>
      <c r="J780" t="s">
        <v>6868</v>
      </c>
      <c r="K780">
        <v>37203</v>
      </c>
      <c r="L780">
        <v>40</v>
      </c>
      <c r="M780" t="s">
        <v>6859</v>
      </c>
      <c r="N780">
        <v>1.19</v>
      </c>
      <c r="O780">
        <v>7890123456</v>
      </c>
    </row>
    <row r="781" spans="1:16" x14ac:dyDescent="0.25">
      <c r="A781" t="s">
        <v>6627</v>
      </c>
      <c r="B781" t="s">
        <v>7658</v>
      </c>
      <c r="C781" s="1">
        <v>45319</v>
      </c>
      <c r="E781" t="s">
        <v>146</v>
      </c>
      <c r="F781" t="s">
        <v>147</v>
      </c>
      <c r="G781" t="s">
        <v>6884</v>
      </c>
      <c r="I781" t="s">
        <v>6842</v>
      </c>
      <c r="J781" t="s">
        <v>6876</v>
      </c>
      <c r="K781">
        <v>43215</v>
      </c>
      <c r="L781">
        <v>84</v>
      </c>
      <c r="M781" t="s">
        <v>6859</v>
      </c>
      <c r="N781">
        <v>2.89</v>
      </c>
      <c r="O781">
        <v>6789012345</v>
      </c>
    </row>
    <row r="782" spans="1:16" x14ac:dyDescent="0.25">
      <c r="A782" t="s">
        <v>6631</v>
      </c>
      <c r="B782" t="s">
        <v>7659</v>
      </c>
      <c r="C782" s="1">
        <v>45366</v>
      </c>
      <c r="E782" t="s">
        <v>146</v>
      </c>
      <c r="F782" t="s">
        <v>147</v>
      </c>
      <c r="G782" t="s">
        <v>6884</v>
      </c>
      <c r="I782" t="s">
        <v>6841</v>
      </c>
      <c r="J782" t="s">
        <v>6870</v>
      </c>
      <c r="K782">
        <v>37087</v>
      </c>
      <c r="L782">
        <v>65</v>
      </c>
      <c r="M782" t="s">
        <v>6859</v>
      </c>
      <c r="N782">
        <v>2.77</v>
      </c>
      <c r="O782">
        <v>2233445566</v>
      </c>
    </row>
    <row r="783" spans="1:16" x14ac:dyDescent="0.25">
      <c r="A783" t="s">
        <v>6644</v>
      </c>
      <c r="B783" t="s">
        <v>7660</v>
      </c>
      <c r="C783" s="1">
        <v>45332</v>
      </c>
      <c r="E783" t="s">
        <v>43</v>
      </c>
      <c r="F783" t="s">
        <v>44</v>
      </c>
      <c r="G783" t="s">
        <v>6861</v>
      </c>
      <c r="I783" t="s">
        <v>6839</v>
      </c>
      <c r="J783" t="s">
        <v>6873</v>
      </c>
      <c r="K783">
        <v>42701</v>
      </c>
      <c r="L783">
        <v>48</v>
      </c>
      <c r="M783" t="s">
        <v>6859</v>
      </c>
      <c r="N783">
        <v>1.22</v>
      </c>
      <c r="O783">
        <v>9012345678</v>
      </c>
    </row>
    <row r="784" spans="1:16" x14ac:dyDescent="0.25">
      <c r="A784" t="s">
        <v>6652</v>
      </c>
      <c r="B784" t="s">
        <v>7661</v>
      </c>
      <c r="C784" s="1">
        <v>45314</v>
      </c>
      <c r="E784" t="s">
        <v>52</v>
      </c>
      <c r="F784" t="s">
        <v>44</v>
      </c>
      <c r="G784" t="s">
        <v>6864</v>
      </c>
      <c r="I784" t="s">
        <v>6842</v>
      </c>
      <c r="J784" t="s">
        <v>6898</v>
      </c>
      <c r="K784">
        <v>44114</v>
      </c>
      <c r="L784">
        <v>75</v>
      </c>
      <c r="M784" t="s">
        <v>6859</v>
      </c>
      <c r="N784">
        <v>3.59</v>
      </c>
      <c r="O784">
        <v>2345678901</v>
      </c>
    </row>
    <row r="785" spans="1:16" x14ac:dyDescent="0.25">
      <c r="A785" t="s">
        <v>6658</v>
      </c>
      <c r="B785" t="s">
        <v>7662</v>
      </c>
      <c r="C785" s="1">
        <v>45348</v>
      </c>
      <c r="E785" t="s">
        <v>146</v>
      </c>
      <c r="F785" t="s">
        <v>147</v>
      </c>
      <c r="G785" t="s">
        <v>6884</v>
      </c>
      <c r="I785" t="s">
        <v>6842</v>
      </c>
      <c r="J785" t="s">
        <v>6898</v>
      </c>
      <c r="K785">
        <v>44114</v>
      </c>
      <c r="L785">
        <v>73</v>
      </c>
      <c r="M785" t="s">
        <v>6859</v>
      </c>
      <c r="N785">
        <v>3.43</v>
      </c>
      <c r="O785">
        <v>2345678901</v>
      </c>
    </row>
    <row r="786" spans="1:16" x14ac:dyDescent="0.25">
      <c r="A786" t="s">
        <v>6666</v>
      </c>
      <c r="B786" t="s">
        <v>7663</v>
      </c>
      <c r="C786" s="1">
        <v>45365</v>
      </c>
      <c r="D786" s="1">
        <v>45500</v>
      </c>
      <c r="E786" t="s">
        <v>52</v>
      </c>
      <c r="F786" t="s">
        <v>44</v>
      </c>
      <c r="G786" t="s">
        <v>6864</v>
      </c>
      <c r="I786" t="s">
        <v>6842</v>
      </c>
      <c r="J786" t="s">
        <v>6876</v>
      </c>
      <c r="K786">
        <v>43215</v>
      </c>
      <c r="L786">
        <v>34</v>
      </c>
      <c r="M786" t="s">
        <v>6859</v>
      </c>
      <c r="N786">
        <v>1.1599999999999999</v>
      </c>
      <c r="O786">
        <v>2345678901</v>
      </c>
      <c r="P786" t="s">
        <v>6866</v>
      </c>
    </row>
    <row r="787" spans="1:16" x14ac:dyDescent="0.25">
      <c r="A787" t="s">
        <v>6677</v>
      </c>
      <c r="B787" t="s">
        <v>7664</v>
      </c>
      <c r="C787" s="1">
        <v>45382</v>
      </c>
      <c r="E787" t="s">
        <v>31</v>
      </c>
      <c r="F787" t="s">
        <v>32</v>
      </c>
      <c r="G787" t="s">
        <v>6856</v>
      </c>
      <c r="H787" t="s">
        <v>6857</v>
      </c>
      <c r="I787" t="s">
        <v>6840</v>
      </c>
      <c r="J787" t="s">
        <v>6865</v>
      </c>
      <c r="K787">
        <v>30303</v>
      </c>
      <c r="L787">
        <v>57</v>
      </c>
      <c r="M787" t="s">
        <v>6862</v>
      </c>
      <c r="N787">
        <v>0.93</v>
      </c>
      <c r="O787">
        <v>8901234567</v>
      </c>
    </row>
    <row r="788" spans="1:16" x14ac:dyDescent="0.25">
      <c r="A788" t="s">
        <v>6697</v>
      </c>
      <c r="B788" t="s">
        <v>7665</v>
      </c>
      <c r="C788" s="1">
        <v>45362</v>
      </c>
      <c r="E788" t="s">
        <v>146</v>
      </c>
      <c r="F788" t="s">
        <v>147</v>
      </c>
      <c r="G788" t="s">
        <v>6884</v>
      </c>
      <c r="I788" t="s">
        <v>6839</v>
      </c>
      <c r="J788" t="s">
        <v>6858</v>
      </c>
      <c r="K788">
        <v>40202</v>
      </c>
      <c r="L788">
        <v>84</v>
      </c>
      <c r="M788" t="s">
        <v>6859</v>
      </c>
      <c r="N788">
        <v>2.12</v>
      </c>
      <c r="O788">
        <v>9012345678</v>
      </c>
    </row>
    <row r="789" spans="1:16" x14ac:dyDescent="0.25">
      <c r="A789" t="s">
        <v>6703</v>
      </c>
      <c r="B789" t="s">
        <v>7666</v>
      </c>
      <c r="C789" s="1">
        <v>45369</v>
      </c>
      <c r="E789" t="s">
        <v>233</v>
      </c>
      <c r="F789" t="s">
        <v>32</v>
      </c>
      <c r="G789" t="s">
        <v>6895</v>
      </c>
      <c r="H789" t="s">
        <v>6896</v>
      </c>
      <c r="I789" t="s">
        <v>6842</v>
      </c>
      <c r="J789" t="s">
        <v>6898</v>
      </c>
      <c r="K789">
        <v>44114</v>
      </c>
      <c r="L789">
        <v>30</v>
      </c>
      <c r="M789" t="s">
        <v>6862</v>
      </c>
      <c r="N789">
        <v>1.25</v>
      </c>
      <c r="O789">
        <v>6789012345</v>
      </c>
    </row>
    <row r="790" spans="1:16" x14ac:dyDescent="0.25">
      <c r="A790" t="s">
        <v>6711</v>
      </c>
      <c r="B790" t="s">
        <v>7667</v>
      </c>
      <c r="C790" s="1">
        <v>45340</v>
      </c>
      <c r="E790" t="s">
        <v>31</v>
      </c>
      <c r="F790" t="s">
        <v>32</v>
      </c>
      <c r="G790" t="s">
        <v>6856</v>
      </c>
      <c r="H790" t="s">
        <v>6857</v>
      </c>
      <c r="I790" t="s">
        <v>6839</v>
      </c>
      <c r="J790" t="s">
        <v>6882</v>
      </c>
      <c r="K790">
        <v>42101</v>
      </c>
      <c r="L790">
        <v>80</v>
      </c>
      <c r="M790" t="s">
        <v>6862</v>
      </c>
      <c r="N790">
        <v>3.29</v>
      </c>
      <c r="O790">
        <v>3456789012</v>
      </c>
    </row>
    <row r="791" spans="1:16" x14ac:dyDescent="0.25">
      <c r="A791" t="s">
        <v>6717</v>
      </c>
      <c r="B791" t="s">
        <v>7668</v>
      </c>
      <c r="C791" s="1">
        <v>45332</v>
      </c>
      <c r="E791" t="s">
        <v>146</v>
      </c>
      <c r="F791" t="s">
        <v>147</v>
      </c>
      <c r="G791" t="s">
        <v>6884</v>
      </c>
      <c r="I791" t="s">
        <v>6841</v>
      </c>
      <c r="J791" t="s">
        <v>6886</v>
      </c>
      <c r="K791">
        <v>37919</v>
      </c>
      <c r="L791">
        <v>78</v>
      </c>
      <c r="M791" t="s">
        <v>6859</v>
      </c>
      <c r="N791">
        <v>3.21</v>
      </c>
      <c r="O791">
        <v>7890123456</v>
      </c>
    </row>
    <row r="792" spans="1:16" x14ac:dyDescent="0.25">
      <c r="A792" t="s">
        <v>6724</v>
      </c>
      <c r="B792" t="s">
        <v>7669</v>
      </c>
      <c r="C792" s="1">
        <v>45341</v>
      </c>
      <c r="E792" t="s">
        <v>233</v>
      </c>
      <c r="F792" t="s">
        <v>32</v>
      </c>
      <c r="G792" t="s">
        <v>6895</v>
      </c>
      <c r="H792" t="s">
        <v>6896</v>
      </c>
      <c r="I792" t="s">
        <v>6840</v>
      </c>
      <c r="J792" t="s">
        <v>6878</v>
      </c>
      <c r="K792">
        <v>30114</v>
      </c>
      <c r="L792">
        <v>66</v>
      </c>
      <c r="M792" t="s">
        <v>6862</v>
      </c>
      <c r="N792">
        <v>2.77</v>
      </c>
      <c r="O792">
        <v>8901234567</v>
      </c>
    </row>
    <row r="793" spans="1:16" x14ac:dyDescent="0.25">
      <c r="A793" t="s">
        <v>6732</v>
      </c>
      <c r="B793" t="s">
        <v>7670</v>
      </c>
      <c r="C793" s="1">
        <v>45303</v>
      </c>
      <c r="E793" t="s">
        <v>52</v>
      </c>
      <c r="F793" t="s">
        <v>44</v>
      </c>
      <c r="G793" t="s">
        <v>6864</v>
      </c>
      <c r="I793" t="s">
        <v>6841</v>
      </c>
      <c r="J793" t="s">
        <v>6886</v>
      </c>
      <c r="K793">
        <v>37919</v>
      </c>
      <c r="L793">
        <v>58</v>
      </c>
      <c r="M793" t="s">
        <v>6859</v>
      </c>
      <c r="N793">
        <v>0.89</v>
      </c>
      <c r="O793">
        <v>7890123456</v>
      </c>
    </row>
    <row r="794" spans="1:16" x14ac:dyDescent="0.25">
      <c r="A794" t="s">
        <v>6738</v>
      </c>
      <c r="B794" t="s">
        <v>7671</v>
      </c>
      <c r="C794" s="1">
        <v>45302</v>
      </c>
      <c r="D794" s="1">
        <v>45619</v>
      </c>
      <c r="E794" t="s">
        <v>233</v>
      </c>
      <c r="F794" t="s">
        <v>32</v>
      </c>
      <c r="G794" t="s">
        <v>6895</v>
      </c>
      <c r="H794" t="s">
        <v>6896</v>
      </c>
      <c r="I794" t="s">
        <v>6841</v>
      </c>
      <c r="J794" t="s">
        <v>6868</v>
      </c>
      <c r="K794">
        <v>37203</v>
      </c>
      <c r="L794">
        <v>78</v>
      </c>
      <c r="M794" t="s">
        <v>6862</v>
      </c>
      <c r="N794">
        <v>2.87</v>
      </c>
      <c r="O794">
        <v>5678901234</v>
      </c>
      <c r="P794" t="s">
        <v>6871</v>
      </c>
    </row>
    <row r="795" spans="1:16" x14ac:dyDescent="0.25">
      <c r="A795" t="s">
        <v>6752</v>
      </c>
      <c r="B795" t="s">
        <v>7672</v>
      </c>
      <c r="C795" s="1">
        <v>45354</v>
      </c>
      <c r="E795" t="s">
        <v>146</v>
      </c>
      <c r="F795" t="s">
        <v>147</v>
      </c>
      <c r="G795" t="s">
        <v>6884</v>
      </c>
      <c r="I795" t="s">
        <v>6841</v>
      </c>
      <c r="J795" t="s">
        <v>6886</v>
      </c>
      <c r="K795">
        <v>37919</v>
      </c>
      <c r="L795">
        <v>70</v>
      </c>
      <c r="M795" t="s">
        <v>6862</v>
      </c>
      <c r="N795">
        <v>2.92</v>
      </c>
      <c r="O795">
        <v>5678901234</v>
      </c>
    </row>
    <row r="796" spans="1:16" x14ac:dyDescent="0.25">
      <c r="A796" t="s">
        <v>6759</v>
      </c>
      <c r="B796" t="s">
        <v>7673</v>
      </c>
      <c r="C796" s="1">
        <v>45367</v>
      </c>
      <c r="E796" t="s">
        <v>233</v>
      </c>
      <c r="F796" t="s">
        <v>32</v>
      </c>
      <c r="G796" t="s">
        <v>6895</v>
      </c>
      <c r="H796" t="s">
        <v>6896</v>
      </c>
      <c r="I796" t="s">
        <v>6842</v>
      </c>
      <c r="J796" t="s">
        <v>6898</v>
      </c>
      <c r="K796">
        <v>44114</v>
      </c>
      <c r="L796">
        <v>54</v>
      </c>
      <c r="M796" t="s">
        <v>6862</v>
      </c>
      <c r="N796">
        <v>1.21</v>
      </c>
      <c r="O796">
        <v>6789012345</v>
      </c>
    </row>
    <row r="797" spans="1:16" x14ac:dyDescent="0.25">
      <c r="A797" t="s">
        <v>6770</v>
      </c>
      <c r="B797" t="s">
        <v>7674</v>
      </c>
      <c r="C797" s="1">
        <v>45308</v>
      </c>
      <c r="E797" t="s">
        <v>31</v>
      </c>
      <c r="F797" t="s">
        <v>32</v>
      </c>
      <c r="G797" t="s">
        <v>6856</v>
      </c>
      <c r="H797" t="s">
        <v>6857</v>
      </c>
      <c r="I797" t="s">
        <v>6839</v>
      </c>
      <c r="J797" t="s">
        <v>6873</v>
      </c>
      <c r="K797">
        <v>42701</v>
      </c>
      <c r="L797">
        <v>27</v>
      </c>
      <c r="M797" t="s">
        <v>6862</v>
      </c>
      <c r="N797">
        <v>1.34</v>
      </c>
      <c r="O797">
        <v>3456789012</v>
      </c>
    </row>
    <row r="798" spans="1:16" x14ac:dyDescent="0.25">
      <c r="A798" t="s">
        <v>6776</v>
      </c>
      <c r="B798" t="s">
        <v>7675</v>
      </c>
      <c r="C798" s="1">
        <v>45314</v>
      </c>
      <c r="E798" t="s">
        <v>146</v>
      </c>
      <c r="F798" t="s">
        <v>147</v>
      </c>
      <c r="G798" t="s">
        <v>6884</v>
      </c>
      <c r="I798" t="s">
        <v>6841</v>
      </c>
      <c r="J798" t="s">
        <v>6886</v>
      </c>
      <c r="K798">
        <v>37919</v>
      </c>
      <c r="L798">
        <v>80</v>
      </c>
      <c r="M798" t="s">
        <v>6862</v>
      </c>
      <c r="N798">
        <v>3.26</v>
      </c>
      <c r="O798">
        <v>5678901234</v>
      </c>
    </row>
    <row r="799" spans="1:16" x14ac:dyDescent="0.25">
      <c r="A799" t="s">
        <v>6801</v>
      </c>
      <c r="B799" t="s">
        <v>7676</v>
      </c>
      <c r="C799" s="1">
        <v>45339</v>
      </c>
      <c r="E799" t="s">
        <v>43</v>
      </c>
      <c r="F799" t="s">
        <v>44</v>
      </c>
      <c r="G799" t="s">
        <v>6861</v>
      </c>
      <c r="I799" t="s">
        <v>6840</v>
      </c>
      <c r="J799" t="s">
        <v>6865</v>
      </c>
      <c r="K799">
        <v>30303</v>
      </c>
      <c r="L799">
        <v>75</v>
      </c>
      <c r="M799" t="s">
        <v>6862</v>
      </c>
      <c r="N799">
        <v>2.83</v>
      </c>
      <c r="O799">
        <v>8901234567</v>
      </c>
    </row>
    <row r="800" spans="1:16" x14ac:dyDescent="0.25">
      <c r="A800" t="s">
        <v>6811</v>
      </c>
      <c r="B800" t="s">
        <v>7677</v>
      </c>
      <c r="C800" s="1">
        <v>45380</v>
      </c>
      <c r="E800" t="s">
        <v>31</v>
      </c>
      <c r="F800" t="s">
        <v>32</v>
      </c>
      <c r="G800" t="s">
        <v>6856</v>
      </c>
      <c r="H800" t="s">
        <v>6857</v>
      </c>
      <c r="I800" t="s">
        <v>6842</v>
      </c>
      <c r="J800" t="s">
        <v>6876</v>
      </c>
      <c r="K800">
        <v>43215</v>
      </c>
      <c r="L800">
        <v>53</v>
      </c>
      <c r="M800" t="s">
        <v>6859</v>
      </c>
      <c r="N800">
        <v>1.1599999999999999</v>
      </c>
      <c r="O800">
        <v>6789012345</v>
      </c>
    </row>
    <row r="801" spans="1:15" x14ac:dyDescent="0.25">
      <c r="A801" t="s">
        <v>6817</v>
      </c>
      <c r="B801" t="s">
        <v>7678</v>
      </c>
      <c r="C801" s="1">
        <v>45351</v>
      </c>
      <c r="E801" t="s">
        <v>146</v>
      </c>
      <c r="F801" t="s">
        <v>147</v>
      </c>
      <c r="G801" t="s">
        <v>6884</v>
      </c>
      <c r="I801" t="s">
        <v>6840</v>
      </c>
      <c r="J801" t="s">
        <v>6865</v>
      </c>
      <c r="K801">
        <v>30303</v>
      </c>
      <c r="L801">
        <v>72</v>
      </c>
      <c r="M801" t="s">
        <v>6859</v>
      </c>
      <c r="N801">
        <v>3.49</v>
      </c>
      <c r="O801">
        <v>8901234567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4329-E2ED-47A3-947F-E3D1343515FC}">
  <dimension ref="A1:R11"/>
  <sheetViews>
    <sheetView workbookViewId="0"/>
  </sheetViews>
  <sheetFormatPr defaultRowHeight="15" x14ac:dyDescent="0.25"/>
  <sheetData>
    <row r="1" spans="1:18" x14ac:dyDescent="0.25">
      <c r="A1" t="s">
        <v>7679</v>
      </c>
      <c r="B1" t="s">
        <v>7680</v>
      </c>
      <c r="C1" t="s">
        <v>7681</v>
      </c>
      <c r="D1" t="s">
        <v>7682</v>
      </c>
      <c r="E1" t="s">
        <v>7683</v>
      </c>
      <c r="F1" t="s">
        <v>7684</v>
      </c>
      <c r="G1" t="s">
        <v>7685</v>
      </c>
      <c r="H1" t="s">
        <v>7686</v>
      </c>
      <c r="I1" t="s">
        <v>7687</v>
      </c>
      <c r="J1" t="s">
        <v>7688</v>
      </c>
      <c r="K1" t="s">
        <v>7689</v>
      </c>
      <c r="L1" t="s">
        <v>6836</v>
      </c>
      <c r="M1" t="s">
        <v>6849</v>
      </c>
      <c r="N1" t="s">
        <v>7690</v>
      </c>
      <c r="O1" t="s">
        <v>7691</v>
      </c>
      <c r="P1" t="s">
        <v>7692</v>
      </c>
      <c r="Q1" t="s">
        <v>7693</v>
      </c>
      <c r="R1" t="s">
        <v>7694</v>
      </c>
    </row>
    <row r="2" spans="1:18" x14ac:dyDescent="0.25">
      <c r="A2" t="s">
        <v>7695</v>
      </c>
      <c r="B2">
        <v>2345678901</v>
      </c>
      <c r="C2" t="s">
        <v>7696</v>
      </c>
      <c r="D2" t="s">
        <v>7697</v>
      </c>
      <c r="E2" t="s">
        <v>7698</v>
      </c>
      <c r="F2" t="s">
        <v>7699</v>
      </c>
      <c r="G2" t="s">
        <v>7700</v>
      </c>
      <c r="H2" s="1">
        <v>44562</v>
      </c>
      <c r="J2" t="s">
        <v>7701</v>
      </c>
      <c r="K2" t="s">
        <v>7702</v>
      </c>
      <c r="L2" t="s">
        <v>6842</v>
      </c>
      <c r="M2">
        <v>43215</v>
      </c>
      <c r="N2">
        <v>39.961199999999998</v>
      </c>
      <c r="O2">
        <v>-82.998800000000003</v>
      </c>
      <c r="P2" t="s">
        <v>30</v>
      </c>
      <c r="Q2">
        <v>4.2</v>
      </c>
      <c r="R2">
        <v>1850</v>
      </c>
    </row>
    <row r="3" spans="1:18" x14ac:dyDescent="0.25">
      <c r="A3" t="s">
        <v>7703</v>
      </c>
      <c r="B3">
        <v>3456789012</v>
      </c>
      <c r="C3" t="s">
        <v>7704</v>
      </c>
      <c r="D3" t="s">
        <v>7697</v>
      </c>
      <c r="E3" t="s">
        <v>7705</v>
      </c>
      <c r="F3" t="s">
        <v>7706</v>
      </c>
      <c r="G3" t="s">
        <v>7700</v>
      </c>
      <c r="H3" s="1">
        <v>44562</v>
      </c>
      <c r="J3" t="s">
        <v>7707</v>
      </c>
      <c r="K3" t="s">
        <v>7708</v>
      </c>
      <c r="L3" t="s">
        <v>6839</v>
      </c>
      <c r="M3">
        <v>40202</v>
      </c>
      <c r="N3">
        <v>38.252699999999997</v>
      </c>
      <c r="O3">
        <v>-85.758499999999998</v>
      </c>
      <c r="P3" t="s">
        <v>30</v>
      </c>
      <c r="Q3">
        <v>4</v>
      </c>
      <c r="R3">
        <v>1620</v>
      </c>
    </row>
    <row r="4" spans="1:18" x14ac:dyDescent="0.25">
      <c r="A4" t="s">
        <v>7709</v>
      </c>
      <c r="B4">
        <v>4567890123</v>
      </c>
      <c r="C4" t="s">
        <v>7710</v>
      </c>
      <c r="D4" t="s">
        <v>7711</v>
      </c>
      <c r="E4" t="s">
        <v>7712</v>
      </c>
      <c r="F4" t="s">
        <v>7713</v>
      </c>
      <c r="G4" t="s">
        <v>7700</v>
      </c>
      <c r="H4" s="1">
        <v>44562</v>
      </c>
      <c r="J4" t="s">
        <v>7714</v>
      </c>
      <c r="K4" t="s">
        <v>7708</v>
      </c>
      <c r="L4" t="s">
        <v>6839</v>
      </c>
      <c r="M4">
        <v>40204</v>
      </c>
      <c r="N4">
        <v>38.228000000000002</v>
      </c>
      <c r="O4">
        <v>-85.718999999999994</v>
      </c>
      <c r="P4" t="s">
        <v>545</v>
      </c>
      <c r="Q4">
        <v>4.5</v>
      </c>
      <c r="R4">
        <v>420</v>
      </c>
    </row>
    <row r="5" spans="1:18" x14ac:dyDescent="0.25">
      <c r="A5" t="s">
        <v>7715</v>
      </c>
      <c r="B5">
        <v>5678901234</v>
      </c>
      <c r="C5" t="s">
        <v>7716</v>
      </c>
      <c r="D5" t="s">
        <v>7711</v>
      </c>
      <c r="E5" t="s">
        <v>7717</v>
      </c>
      <c r="F5" t="s">
        <v>36</v>
      </c>
      <c r="G5" t="s">
        <v>7700</v>
      </c>
      <c r="H5" s="1">
        <v>44562</v>
      </c>
      <c r="K5" t="s">
        <v>7718</v>
      </c>
      <c r="L5" t="s">
        <v>6841</v>
      </c>
      <c r="M5">
        <v>37203</v>
      </c>
      <c r="N5">
        <v>36.162700000000001</v>
      </c>
      <c r="O5">
        <v>-86.781599999999997</v>
      </c>
      <c r="P5" t="s">
        <v>30</v>
      </c>
      <c r="Q5">
        <v>3.8</v>
      </c>
      <c r="R5">
        <v>0</v>
      </c>
    </row>
    <row r="6" spans="1:18" x14ac:dyDescent="0.25">
      <c r="A6" t="s">
        <v>7719</v>
      </c>
      <c r="B6">
        <v>6789012345</v>
      </c>
      <c r="C6" t="s">
        <v>7720</v>
      </c>
      <c r="D6" t="s">
        <v>7697</v>
      </c>
      <c r="E6" t="s">
        <v>7698</v>
      </c>
      <c r="F6" t="s">
        <v>7699</v>
      </c>
      <c r="G6" t="s">
        <v>7700</v>
      </c>
      <c r="H6" s="1">
        <v>44562</v>
      </c>
      <c r="K6" t="s">
        <v>7702</v>
      </c>
      <c r="L6" t="s">
        <v>6842</v>
      </c>
      <c r="M6">
        <v>43220</v>
      </c>
      <c r="N6">
        <v>40.051200000000001</v>
      </c>
      <c r="O6">
        <v>-83.048900000000003</v>
      </c>
      <c r="P6" t="s">
        <v>30</v>
      </c>
      <c r="Q6">
        <v>4.0999999999999996</v>
      </c>
      <c r="R6">
        <v>980</v>
      </c>
    </row>
    <row r="7" spans="1:18" x14ac:dyDescent="0.25">
      <c r="A7" t="s">
        <v>7721</v>
      </c>
      <c r="B7">
        <v>7890123456</v>
      </c>
      <c r="C7" t="s">
        <v>7722</v>
      </c>
      <c r="D7" t="s">
        <v>7697</v>
      </c>
      <c r="E7" t="s">
        <v>7698</v>
      </c>
      <c r="F7" t="s">
        <v>7699</v>
      </c>
      <c r="G7" t="s">
        <v>7700</v>
      </c>
      <c r="H7" s="1">
        <v>44562</v>
      </c>
      <c r="K7" t="s">
        <v>7723</v>
      </c>
      <c r="L7" t="s">
        <v>6841</v>
      </c>
      <c r="M7">
        <v>37919</v>
      </c>
      <c r="N7">
        <v>35.960599999999999</v>
      </c>
      <c r="O7">
        <v>-83.920699999999997</v>
      </c>
      <c r="P7" t="s">
        <v>30</v>
      </c>
      <c r="Q7">
        <v>3.9</v>
      </c>
      <c r="R7">
        <v>740</v>
      </c>
    </row>
    <row r="8" spans="1:18" x14ac:dyDescent="0.25">
      <c r="A8" t="s">
        <v>7724</v>
      </c>
      <c r="B8">
        <v>8901234567</v>
      </c>
      <c r="C8" t="s">
        <v>7725</v>
      </c>
      <c r="D8" t="s">
        <v>7697</v>
      </c>
      <c r="E8" t="s">
        <v>7698</v>
      </c>
      <c r="F8" t="s">
        <v>7699</v>
      </c>
      <c r="G8" t="s">
        <v>7700</v>
      </c>
      <c r="H8" s="1">
        <v>44562</v>
      </c>
      <c r="J8" t="s">
        <v>7726</v>
      </c>
      <c r="K8" t="s">
        <v>7727</v>
      </c>
      <c r="L8" t="s">
        <v>6840</v>
      </c>
      <c r="M8">
        <v>30114</v>
      </c>
      <c r="N8">
        <v>34.236800000000002</v>
      </c>
      <c r="O8">
        <v>-84.490600000000001</v>
      </c>
      <c r="P8" t="s">
        <v>545</v>
      </c>
      <c r="Q8">
        <v>3.7</v>
      </c>
      <c r="R8">
        <v>560</v>
      </c>
    </row>
    <row r="9" spans="1:18" x14ac:dyDescent="0.25">
      <c r="A9" t="s">
        <v>7728</v>
      </c>
      <c r="B9">
        <v>9012345678</v>
      </c>
      <c r="C9" t="s">
        <v>7729</v>
      </c>
      <c r="D9" t="s">
        <v>7697</v>
      </c>
      <c r="E9" t="s">
        <v>7705</v>
      </c>
      <c r="F9" t="s">
        <v>7706</v>
      </c>
      <c r="G9" t="s">
        <v>7700</v>
      </c>
      <c r="H9" s="1">
        <v>44562</v>
      </c>
      <c r="K9" t="s">
        <v>7730</v>
      </c>
      <c r="L9" t="s">
        <v>6839</v>
      </c>
      <c r="M9">
        <v>42701</v>
      </c>
      <c r="N9">
        <v>37.694000000000003</v>
      </c>
      <c r="O9">
        <v>-85.859099999999998</v>
      </c>
      <c r="P9" t="s">
        <v>30</v>
      </c>
      <c r="Q9">
        <v>4.3</v>
      </c>
      <c r="R9">
        <v>1100</v>
      </c>
    </row>
    <row r="10" spans="1:18" x14ac:dyDescent="0.25">
      <c r="A10" t="s">
        <v>7731</v>
      </c>
      <c r="B10">
        <v>1122334455</v>
      </c>
      <c r="C10" t="s">
        <v>7732</v>
      </c>
      <c r="D10" t="s">
        <v>7711</v>
      </c>
      <c r="E10" t="s">
        <v>7733</v>
      </c>
      <c r="F10" t="s">
        <v>7734</v>
      </c>
      <c r="G10" t="s">
        <v>7735</v>
      </c>
      <c r="H10" s="1">
        <v>44562</v>
      </c>
      <c r="J10" t="s">
        <v>7736</v>
      </c>
      <c r="K10" t="s">
        <v>7702</v>
      </c>
      <c r="L10" t="s">
        <v>6842</v>
      </c>
      <c r="M10">
        <v>43215</v>
      </c>
      <c r="N10">
        <v>39.968000000000004</v>
      </c>
      <c r="O10">
        <v>-83.001000000000005</v>
      </c>
      <c r="P10" t="s">
        <v>545</v>
      </c>
      <c r="Q10">
        <v>4</v>
      </c>
      <c r="R10">
        <v>0</v>
      </c>
    </row>
    <row r="11" spans="1:18" x14ac:dyDescent="0.25">
      <c r="A11" t="s">
        <v>7737</v>
      </c>
      <c r="B11">
        <v>2233445566</v>
      </c>
      <c r="C11" t="s">
        <v>7738</v>
      </c>
      <c r="D11" t="s">
        <v>7697</v>
      </c>
      <c r="E11" t="s">
        <v>7698</v>
      </c>
      <c r="F11" t="s">
        <v>7699</v>
      </c>
      <c r="G11" t="s">
        <v>7700</v>
      </c>
      <c r="H11" s="1">
        <v>45292</v>
      </c>
      <c r="K11" t="s">
        <v>7739</v>
      </c>
      <c r="L11" t="s">
        <v>6841</v>
      </c>
      <c r="M11">
        <v>37190</v>
      </c>
      <c r="N11">
        <v>35.823399999999999</v>
      </c>
      <c r="O11">
        <v>-86.071299999999994</v>
      </c>
      <c r="P11" t="s">
        <v>30</v>
      </c>
      <c r="Q11">
        <v>3.5</v>
      </c>
      <c r="R11">
        <v>120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0A1B-9B0A-40CA-847D-8688F14E9B6E}">
  <dimension ref="A1:C13"/>
  <sheetViews>
    <sheetView workbookViewId="0"/>
  </sheetViews>
  <sheetFormatPr defaultRowHeight="15" x14ac:dyDescent="0.25"/>
  <sheetData>
    <row r="1" spans="1:3" x14ac:dyDescent="0.25">
      <c r="A1" t="s">
        <v>7740</v>
      </c>
      <c r="B1" t="s">
        <v>7741</v>
      </c>
      <c r="C1" t="s">
        <v>7742</v>
      </c>
    </row>
    <row r="2" spans="1:3" x14ac:dyDescent="0.25">
      <c r="A2" t="s">
        <v>221</v>
      </c>
      <c r="B2" t="s">
        <v>7743</v>
      </c>
      <c r="C2" t="s">
        <v>7744</v>
      </c>
    </row>
    <row r="3" spans="1:3" x14ac:dyDescent="0.25">
      <c r="A3" t="s">
        <v>129</v>
      </c>
      <c r="B3" t="s">
        <v>7745</v>
      </c>
      <c r="C3" t="s">
        <v>7746</v>
      </c>
    </row>
    <row r="4" spans="1:3" x14ac:dyDescent="0.25">
      <c r="A4" t="s">
        <v>35</v>
      </c>
      <c r="B4" t="s">
        <v>7747</v>
      </c>
      <c r="C4" t="s">
        <v>7744</v>
      </c>
    </row>
    <row r="5" spans="1:3" x14ac:dyDescent="0.25">
      <c r="A5" t="s">
        <v>184</v>
      </c>
      <c r="B5" t="s">
        <v>7748</v>
      </c>
      <c r="C5" t="s">
        <v>7749</v>
      </c>
    </row>
    <row r="6" spans="1:3" x14ac:dyDescent="0.25">
      <c r="A6" t="s">
        <v>80</v>
      </c>
      <c r="B6" t="s">
        <v>7750</v>
      </c>
      <c r="C6" t="s">
        <v>7749</v>
      </c>
    </row>
    <row r="7" spans="1:3" x14ac:dyDescent="0.25">
      <c r="A7" t="s">
        <v>127</v>
      </c>
      <c r="B7" t="s">
        <v>7751</v>
      </c>
      <c r="C7" t="s">
        <v>7744</v>
      </c>
    </row>
    <row r="8" spans="1:3" x14ac:dyDescent="0.25">
      <c r="A8" t="s">
        <v>91</v>
      </c>
      <c r="B8" t="s">
        <v>7752</v>
      </c>
      <c r="C8" t="s">
        <v>7744</v>
      </c>
    </row>
    <row r="9" spans="1:3" x14ac:dyDescent="0.25">
      <c r="A9" t="s">
        <v>55</v>
      </c>
      <c r="B9" t="s">
        <v>7753</v>
      </c>
      <c r="C9" t="s">
        <v>7746</v>
      </c>
    </row>
    <row r="10" spans="1:3" x14ac:dyDescent="0.25">
      <c r="A10" t="s">
        <v>77</v>
      </c>
      <c r="B10" t="s">
        <v>7754</v>
      </c>
      <c r="C10" t="s">
        <v>7744</v>
      </c>
    </row>
    <row r="11" spans="1:3" x14ac:dyDescent="0.25">
      <c r="A11" t="s">
        <v>42</v>
      </c>
      <c r="B11" t="s">
        <v>7755</v>
      </c>
      <c r="C11" t="s">
        <v>7749</v>
      </c>
    </row>
    <row r="12" spans="1:3" x14ac:dyDescent="0.25">
      <c r="A12" t="s">
        <v>29</v>
      </c>
      <c r="B12" t="s">
        <v>7756</v>
      </c>
      <c r="C12" t="s">
        <v>7746</v>
      </c>
    </row>
    <row r="13" spans="1:3" x14ac:dyDescent="0.25">
      <c r="A13" t="s">
        <v>93</v>
      </c>
      <c r="B13" t="s">
        <v>7757</v>
      </c>
      <c r="C13" t="s">
        <v>7744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7893bfc-689f-4176-a70d-8983963cd4cd">6A6QTQNYNHJM-29621465-18</_dlc_DocId>
    <_dlc_DocIdUrl xmlns="37893bfc-689f-4176-a70d-8983963cd4cd">
      <Url>https://mckinsey.sharepoint.com/sites/spe-ext-acqcozl470zc9jh/_layouts/15/DocIdRedir.aspx?ID=6A6QTQNYNHJM-29621465-18</Url>
      <Description>6A6QTQNYNHJM-29621465-18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2C380CFED1141AB491874D146ED2E" ma:contentTypeVersion="4" ma:contentTypeDescription="Create a new document." ma:contentTypeScope="" ma:versionID="440d032450e617c624c4e5614dd187a4">
  <xsd:schema xmlns:xsd="http://www.w3.org/2001/XMLSchema" xmlns:xs="http://www.w3.org/2001/XMLSchema" xmlns:p="http://schemas.microsoft.com/office/2006/metadata/properties" xmlns:ns2="37893bfc-689f-4176-a70d-8983963cd4cd" xmlns:ns3="2be419ea-52ca-4c0c-90cf-279186a37988" targetNamespace="http://schemas.microsoft.com/office/2006/metadata/properties" ma:root="true" ma:fieldsID="4e0b399fd2d458921e27a1d9a14dab45" ns2:_="" ns3:_="">
    <xsd:import namespace="37893bfc-689f-4176-a70d-8983963cd4cd"/>
    <xsd:import namespace="2be419ea-52ca-4c0c-90cf-279186a3798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93bfc-689f-4176-a70d-8983963cd4c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419ea-52ca-4c0c-90cf-279186a379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5130664-174D-402C-8DAF-5358FB3E1A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B2B5F4-67C2-4ECA-AEF0-B2E252B16281}">
  <ds:schemaRefs>
    <ds:schemaRef ds:uri="http://schemas.microsoft.com/office/2006/metadata/properties"/>
    <ds:schemaRef ds:uri="http://schemas.microsoft.com/office/infopath/2007/PartnerControls"/>
    <ds:schemaRef ds:uri="37893bfc-689f-4176-a70d-8983963cd4cd"/>
  </ds:schemaRefs>
</ds:datastoreItem>
</file>

<file path=customXml/itemProps3.xml><?xml version="1.0" encoding="utf-8"?>
<ds:datastoreItem xmlns:ds="http://schemas.openxmlformats.org/officeDocument/2006/customXml" ds:itemID="{A1527FDA-AAF5-46F9-9067-9AA081938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893bfc-689f-4176-a70d-8983963cd4cd"/>
    <ds:schemaRef ds:uri="2be419ea-52ca-4c0c-90cf-279186a379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497576-7CB6-421B-9B0B-6E8D534F5FE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External Benchmarks</vt:lpstr>
      <vt:lpstr>README</vt:lpstr>
      <vt:lpstr>Member Spend</vt:lpstr>
      <vt:lpstr>Category Spend</vt:lpstr>
      <vt:lpstr>Avoidable ED</vt:lpstr>
      <vt:lpstr>Behavioral Health</vt:lpstr>
      <vt:lpstr>OON &amp; Retention</vt:lpstr>
      <vt:lpstr>Dashboard</vt:lpstr>
      <vt:lpstr>Datasets &gt;&gt;</vt:lpstr>
      <vt:lpstr>claims</vt:lpstr>
      <vt:lpstr>member_months</vt:lpstr>
      <vt:lpstr>enrollment</vt:lpstr>
      <vt:lpstr>providers</vt:lpstr>
      <vt:lpstr>avoidable_ed_reference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Prafful Baheti</dc:creator>
  <cp:keywords/>
  <dc:description/>
  <cp:lastModifiedBy>Chandra, Rishabha</cp:lastModifiedBy>
  <cp:revision/>
  <dcterms:created xsi:type="dcterms:W3CDTF">2015-06-05T18:17:20Z</dcterms:created>
  <dcterms:modified xsi:type="dcterms:W3CDTF">2026-07-06T11:27:43Z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2026-06-23T10:42:54Z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8561caa8-6bee-4184-b473-c99b331d36ed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10, 3, 0, 1</vt:lpwstr>
  </property>
  <property fmtid="{D5CDD505-2E9C-101B-9397-08002B2CF9AE}" pid="10" name="ContentTypeId">
    <vt:lpwstr>0x0101003332C380CFED1141AB491874D146ED2E</vt:lpwstr>
  </property>
  <property fmtid="{D5CDD505-2E9C-101B-9397-08002B2CF9AE}" pid="11" name="DataSource">
    <vt:i4>2</vt:i4>
  </property>
  <property fmtid="{D5CDD505-2E9C-101B-9397-08002B2CF9AE}" pid="12" name="_dlc_DocIdItemGuid">
    <vt:lpwstr>3a09f4e6-87a3-4704-9b20-829833d75e9e</vt:lpwstr>
  </property>
  <property fmtid="{D5CDD505-2E9C-101B-9397-08002B2CF9AE}" pid="13" name="SourceSystem">
    <vt:i4>1</vt:i4>
  </property>
</Properties>
</file>